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k\Downloads\"/>
    </mc:Choice>
  </mc:AlternateContent>
  <xr:revisionPtr revIDLastSave="0" documentId="8_{BE83C860-07C4-4118-A6C4-DA0AE157A55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Kundendaten" sheetId="1" r:id="rId1"/>
    <sheet name="Auswertung" sheetId="2" r:id="rId2"/>
    <sheet name="Hilfswerte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5" i="3" l="1"/>
  <c r="U6401" i="1" s="1"/>
  <c r="B24" i="3"/>
  <c r="B23" i="3"/>
  <c r="B22" i="3"/>
  <c r="B21" i="3"/>
  <c r="B20" i="3"/>
  <c r="B15" i="3"/>
  <c r="B14" i="3"/>
  <c r="U6337" i="1" s="1"/>
  <c r="B13" i="3"/>
  <c r="B12" i="3"/>
  <c r="U6321" i="1" s="1"/>
  <c r="B11" i="3"/>
  <c r="U6289" i="1" s="1"/>
  <c r="B10" i="3"/>
  <c r="U6396" i="1" s="1"/>
  <c r="B9" i="3"/>
  <c r="U6359" i="1" s="1"/>
  <c r="B8" i="3"/>
  <c r="B7" i="3"/>
  <c r="B6" i="3"/>
  <c r="B5" i="3"/>
  <c r="B4" i="3"/>
  <c r="B14" i="2"/>
  <c r="B13" i="2"/>
  <c r="B12" i="2"/>
  <c r="B17" i="2" s="1"/>
  <c r="B11" i="2"/>
  <c r="AA6401" i="1"/>
  <c r="Z6401" i="1"/>
  <c r="T6401" i="1"/>
  <c r="Q6401" i="1"/>
  <c r="P6401" i="1"/>
  <c r="O6401" i="1"/>
  <c r="Z6400" i="1"/>
  <c r="U6400" i="1"/>
  <c r="S6400" i="1"/>
  <c r="T6400" i="1" s="1"/>
  <c r="Y6400" i="1" s="1"/>
  <c r="Q6400" i="1"/>
  <c r="P6400" i="1"/>
  <c r="O6400" i="1"/>
  <c r="R6400" i="1" s="1"/>
  <c r="Z6399" i="1"/>
  <c r="R6399" i="1"/>
  <c r="S6399" i="1" s="1"/>
  <c r="T6399" i="1" s="1"/>
  <c r="Y6399" i="1" s="1"/>
  <c r="Q6399" i="1"/>
  <c r="P6399" i="1"/>
  <c r="O6399" i="1"/>
  <c r="Z6398" i="1"/>
  <c r="U6398" i="1"/>
  <c r="Q6398" i="1"/>
  <c r="R6398" i="1" s="1"/>
  <c r="S6398" i="1" s="1"/>
  <c r="T6398" i="1" s="1"/>
  <c r="Y6398" i="1" s="1"/>
  <c r="P6398" i="1"/>
  <c r="O6398" i="1"/>
  <c r="Z6397" i="1"/>
  <c r="Q6397" i="1"/>
  <c r="P6397" i="1"/>
  <c r="O6397" i="1"/>
  <c r="R6397" i="1" s="1"/>
  <c r="S6397" i="1" s="1"/>
  <c r="T6397" i="1" s="1"/>
  <c r="AA6396" i="1"/>
  <c r="Z6396" i="1"/>
  <c r="T6396" i="1"/>
  <c r="Q6396" i="1"/>
  <c r="P6396" i="1"/>
  <c r="O6396" i="1"/>
  <c r="R6396" i="1" s="1"/>
  <c r="S6396" i="1" s="1"/>
  <c r="Z6395" i="1"/>
  <c r="U6395" i="1"/>
  <c r="T6395" i="1"/>
  <c r="Q6395" i="1"/>
  <c r="P6395" i="1"/>
  <c r="O6395" i="1"/>
  <c r="R6395" i="1" s="1"/>
  <c r="S6395" i="1" s="1"/>
  <c r="Z6394" i="1"/>
  <c r="U6394" i="1"/>
  <c r="Q6394" i="1"/>
  <c r="R6394" i="1" s="1"/>
  <c r="S6394" i="1" s="1"/>
  <c r="T6394" i="1" s="1"/>
  <c r="P6394" i="1"/>
  <c r="O6394" i="1"/>
  <c r="Z6393" i="1"/>
  <c r="Q6393" i="1"/>
  <c r="P6393" i="1"/>
  <c r="R6393" i="1" s="1"/>
  <c r="S6393" i="1" s="1"/>
  <c r="T6393" i="1" s="1"/>
  <c r="O6393" i="1"/>
  <c r="Z6392" i="1"/>
  <c r="U6392" i="1"/>
  <c r="Q6392" i="1"/>
  <c r="P6392" i="1"/>
  <c r="O6392" i="1"/>
  <c r="R6392" i="1" s="1"/>
  <c r="S6392" i="1" s="1"/>
  <c r="T6392" i="1" s="1"/>
  <c r="Z6391" i="1"/>
  <c r="Q6391" i="1"/>
  <c r="P6391" i="1"/>
  <c r="O6391" i="1"/>
  <c r="R6391" i="1" s="1"/>
  <c r="S6391" i="1" s="1"/>
  <c r="T6391" i="1" s="1"/>
  <c r="Z6390" i="1"/>
  <c r="U6390" i="1"/>
  <c r="Q6390" i="1"/>
  <c r="P6390" i="1"/>
  <c r="O6390" i="1"/>
  <c r="R6390" i="1" s="1"/>
  <c r="S6390" i="1" s="1"/>
  <c r="T6390" i="1" s="1"/>
  <c r="Y6390" i="1" s="1"/>
  <c r="Z6389" i="1"/>
  <c r="R6389" i="1"/>
  <c r="S6389" i="1" s="1"/>
  <c r="T6389" i="1" s="1"/>
  <c r="Q6389" i="1"/>
  <c r="P6389" i="1"/>
  <c r="O6389" i="1"/>
  <c r="AA6388" i="1"/>
  <c r="Z6388" i="1"/>
  <c r="T6388" i="1"/>
  <c r="Q6388" i="1"/>
  <c r="P6388" i="1"/>
  <c r="O6388" i="1"/>
  <c r="R6388" i="1" s="1"/>
  <c r="S6388" i="1" s="1"/>
  <c r="Z6387" i="1"/>
  <c r="U6387" i="1"/>
  <c r="Q6387" i="1"/>
  <c r="R6387" i="1" s="1"/>
  <c r="S6387" i="1" s="1"/>
  <c r="T6387" i="1" s="1"/>
  <c r="P6387" i="1"/>
  <c r="O6387" i="1"/>
  <c r="Z6386" i="1"/>
  <c r="Q6386" i="1"/>
  <c r="P6386" i="1"/>
  <c r="O6386" i="1"/>
  <c r="R6386" i="1" s="1"/>
  <c r="S6386" i="1" s="1"/>
  <c r="T6386" i="1" s="1"/>
  <c r="Z6385" i="1"/>
  <c r="Q6385" i="1"/>
  <c r="P6385" i="1"/>
  <c r="O6385" i="1"/>
  <c r="R6385" i="1" s="1"/>
  <c r="S6385" i="1" s="1"/>
  <c r="T6385" i="1" s="1"/>
  <c r="Z6384" i="1"/>
  <c r="U6384" i="1"/>
  <c r="Q6384" i="1"/>
  <c r="P6384" i="1"/>
  <c r="O6384" i="1"/>
  <c r="R6384" i="1" s="1"/>
  <c r="S6384" i="1" s="1"/>
  <c r="T6384" i="1" s="1"/>
  <c r="Z6383" i="1"/>
  <c r="U6383" i="1"/>
  <c r="Q6383" i="1"/>
  <c r="P6383" i="1"/>
  <c r="O6383" i="1"/>
  <c r="Z6382" i="1"/>
  <c r="U6382" i="1"/>
  <c r="Q6382" i="1"/>
  <c r="P6382" i="1"/>
  <c r="R6382" i="1" s="1"/>
  <c r="S6382" i="1" s="1"/>
  <c r="T6382" i="1" s="1"/>
  <c r="Y6382" i="1" s="1"/>
  <c r="O6382" i="1"/>
  <c r="Z6381" i="1"/>
  <c r="U6381" i="1"/>
  <c r="Q6381" i="1"/>
  <c r="P6381" i="1"/>
  <c r="R6381" i="1" s="1"/>
  <c r="S6381" i="1" s="1"/>
  <c r="T6381" i="1" s="1"/>
  <c r="Y6381" i="1" s="1"/>
  <c r="O6381" i="1"/>
  <c r="Z6380" i="1"/>
  <c r="R6380" i="1"/>
  <c r="S6380" i="1" s="1"/>
  <c r="T6380" i="1" s="1"/>
  <c r="Y6380" i="1" s="1"/>
  <c r="Q6380" i="1"/>
  <c r="P6380" i="1"/>
  <c r="O6380" i="1"/>
  <c r="Z6379" i="1"/>
  <c r="U6379" i="1"/>
  <c r="Q6379" i="1"/>
  <c r="P6379" i="1"/>
  <c r="O6379" i="1"/>
  <c r="R6379" i="1" s="1"/>
  <c r="S6379" i="1" s="1"/>
  <c r="T6379" i="1" s="1"/>
  <c r="Z6378" i="1"/>
  <c r="U6378" i="1"/>
  <c r="T6378" i="1"/>
  <c r="S6378" i="1"/>
  <c r="R6378" i="1"/>
  <c r="Q6378" i="1"/>
  <c r="P6378" i="1"/>
  <c r="O6378" i="1"/>
  <c r="Z6377" i="1"/>
  <c r="U6377" i="1"/>
  <c r="Q6377" i="1"/>
  <c r="P6377" i="1"/>
  <c r="O6377" i="1"/>
  <c r="Z6376" i="1"/>
  <c r="Q6376" i="1"/>
  <c r="P6376" i="1"/>
  <c r="O6376" i="1"/>
  <c r="Z6375" i="1"/>
  <c r="Q6375" i="1"/>
  <c r="P6375" i="1"/>
  <c r="R6375" i="1" s="1"/>
  <c r="S6375" i="1" s="1"/>
  <c r="T6375" i="1" s="1"/>
  <c r="Y6375" i="1" s="1"/>
  <c r="O6375" i="1"/>
  <c r="AA6374" i="1"/>
  <c r="Z6374" i="1"/>
  <c r="T6374" i="1"/>
  <c r="Q6374" i="1"/>
  <c r="P6374" i="1"/>
  <c r="O6374" i="1"/>
  <c r="Z6373" i="1"/>
  <c r="U6373" i="1"/>
  <c r="R6373" i="1"/>
  <c r="S6373" i="1" s="1"/>
  <c r="T6373" i="1" s="1"/>
  <c r="Q6373" i="1"/>
  <c r="P6373" i="1"/>
  <c r="O6373" i="1"/>
  <c r="Z6372" i="1"/>
  <c r="U6372" i="1"/>
  <c r="Q6372" i="1"/>
  <c r="P6372" i="1"/>
  <c r="R6372" i="1" s="1"/>
  <c r="S6372" i="1" s="1"/>
  <c r="T6372" i="1" s="1"/>
  <c r="O6372" i="1"/>
  <c r="Z6371" i="1"/>
  <c r="Q6371" i="1"/>
  <c r="P6371" i="1"/>
  <c r="O6371" i="1"/>
  <c r="Z6370" i="1"/>
  <c r="T6370" i="1"/>
  <c r="Y6370" i="1" s="1"/>
  <c r="S6370" i="1"/>
  <c r="R6370" i="1"/>
  <c r="Q6370" i="1"/>
  <c r="P6370" i="1"/>
  <c r="O6370" i="1"/>
  <c r="Z6369" i="1"/>
  <c r="Q6369" i="1"/>
  <c r="P6369" i="1"/>
  <c r="O6369" i="1"/>
  <c r="R6369" i="1" s="1"/>
  <c r="S6369" i="1" s="1"/>
  <c r="T6369" i="1" s="1"/>
  <c r="Z6368" i="1"/>
  <c r="U6368" i="1"/>
  <c r="S6368" i="1"/>
  <c r="T6368" i="1" s="1"/>
  <c r="Q6368" i="1"/>
  <c r="P6368" i="1"/>
  <c r="O6368" i="1"/>
  <c r="R6368" i="1" s="1"/>
  <c r="Z6367" i="1"/>
  <c r="S6367" i="1"/>
  <c r="T6367" i="1" s="1"/>
  <c r="Q6367" i="1"/>
  <c r="P6367" i="1"/>
  <c r="R6367" i="1" s="1"/>
  <c r="O6367" i="1"/>
  <c r="Z6366" i="1"/>
  <c r="U6366" i="1"/>
  <c r="Q6366" i="1"/>
  <c r="P6366" i="1"/>
  <c r="O6366" i="1"/>
  <c r="R6366" i="1" s="1"/>
  <c r="S6366" i="1" s="1"/>
  <c r="T6366" i="1" s="1"/>
  <c r="Z6365" i="1"/>
  <c r="U6365" i="1"/>
  <c r="Q6365" i="1"/>
  <c r="P6365" i="1"/>
  <c r="O6365" i="1"/>
  <c r="R6365" i="1" s="1"/>
  <c r="S6365" i="1" s="1"/>
  <c r="T6365" i="1" s="1"/>
  <c r="Z6364" i="1"/>
  <c r="U6364" i="1"/>
  <c r="Q6364" i="1"/>
  <c r="P6364" i="1"/>
  <c r="O6364" i="1"/>
  <c r="R6364" i="1" s="1"/>
  <c r="S6364" i="1" s="1"/>
  <c r="T6364" i="1" s="1"/>
  <c r="Z6363" i="1"/>
  <c r="U6363" i="1"/>
  <c r="Q6363" i="1"/>
  <c r="P6363" i="1"/>
  <c r="O6363" i="1"/>
  <c r="R6363" i="1" s="1"/>
  <c r="S6363" i="1" s="1"/>
  <c r="T6363" i="1" s="1"/>
  <c r="AA6362" i="1"/>
  <c r="Z6362" i="1"/>
  <c r="T6362" i="1"/>
  <c r="Q6362" i="1"/>
  <c r="R6362" i="1" s="1"/>
  <c r="S6362" i="1" s="1"/>
  <c r="P6362" i="1"/>
  <c r="O6362" i="1"/>
  <c r="Z6361" i="1"/>
  <c r="U6361" i="1"/>
  <c r="R6361" i="1"/>
  <c r="S6361" i="1" s="1"/>
  <c r="T6361" i="1" s="1"/>
  <c r="Q6361" i="1"/>
  <c r="P6361" i="1"/>
  <c r="O6361" i="1"/>
  <c r="Z6360" i="1"/>
  <c r="U6360" i="1"/>
  <c r="T6360" i="1"/>
  <c r="Q6360" i="1"/>
  <c r="P6360" i="1"/>
  <c r="O6360" i="1"/>
  <c r="R6360" i="1" s="1"/>
  <c r="S6360" i="1" s="1"/>
  <c r="AA6359" i="1"/>
  <c r="Z6359" i="1"/>
  <c r="T6359" i="1"/>
  <c r="Q6359" i="1"/>
  <c r="P6359" i="1"/>
  <c r="O6359" i="1"/>
  <c r="R6359" i="1" s="1"/>
  <c r="S6359" i="1" s="1"/>
  <c r="AA6358" i="1"/>
  <c r="Z6358" i="1"/>
  <c r="U6358" i="1"/>
  <c r="T6358" i="1"/>
  <c r="Q6358" i="1"/>
  <c r="P6358" i="1"/>
  <c r="O6358" i="1"/>
  <c r="Z6357" i="1"/>
  <c r="Q6357" i="1"/>
  <c r="P6357" i="1"/>
  <c r="R6357" i="1" s="1"/>
  <c r="S6357" i="1" s="1"/>
  <c r="T6357" i="1" s="1"/>
  <c r="O6357" i="1"/>
  <c r="Z6356" i="1"/>
  <c r="Y6356" i="1"/>
  <c r="U6356" i="1"/>
  <c r="Q6356" i="1"/>
  <c r="P6356" i="1"/>
  <c r="O6356" i="1"/>
  <c r="R6356" i="1" s="1"/>
  <c r="S6356" i="1" s="1"/>
  <c r="T6356" i="1" s="1"/>
  <c r="Z6355" i="1"/>
  <c r="U6355" i="1"/>
  <c r="Q6355" i="1"/>
  <c r="P6355" i="1"/>
  <c r="R6355" i="1" s="1"/>
  <c r="S6355" i="1" s="1"/>
  <c r="T6355" i="1" s="1"/>
  <c r="O6355" i="1"/>
  <c r="Z6354" i="1"/>
  <c r="Q6354" i="1"/>
  <c r="P6354" i="1"/>
  <c r="O6354" i="1"/>
  <c r="Z6353" i="1"/>
  <c r="Q6353" i="1"/>
  <c r="P6353" i="1"/>
  <c r="O6353" i="1"/>
  <c r="Z6352" i="1"/>
  <c r="Q6352" i="1"/>
  <c r="P6352" i="1"/>
  <c r="O6352" i="1"/>
  <c r="Z6351" i="1"/>
  <c r="U6351" i="1"/>
  <c r="Q6351" i="1"/>
  <c r="P6351" i="1"/>
  <c r="R6351" i="1" s="1"/>
  <c r="S6351" i="1" s="1"/>
  <c r="T6351" i="1" s="1"/>
  <c r="O6351" i="1"/>
  <c r="Z6350" i="1"/>
  <c r="Q6350" i="1"/>
  <c r="P6350" i="1"/>
  <c r="R6350" i="1" s="1"/>
  <c r="S6350" i="1" s="1"/>
  <c r="T6350" i="1" s="1"/>
  <c r="O6350" i="1"/>
  <c r="Z6349" i="1"/>
  <c r="U6349" i="1"/>
  <c r="Q6349" i="1"/>
  <c r="P6349" i="1"/>
  <c r="O6349" i="1"/>
  <c r="R6349" i="1" s="1"/>
  <c r="S6349" i="1" s="1"/>
  <c r="T6349" i="1" s="1"/>
  <c r="Z6348" i="1"/>
  <c r="U6348" i="1"/>
  <c r="Q6348" i="1"/>
  <c r="P6348" i="1"/>
  <c r="O6348" i="1"/>
  <c r="AA6347" i="1"/>
  <c r="Z6347" i="1"/>
  <c r="U6347" i="1"/>
  <c r="T6347" i="1"/>
  <c r="Q6347" i="1"/>
  <c r="P6347" i="1"/>
  <c r="O6347" i="1"/>
  <c r="R6347" i="1" s="1"/>
  <c r="S6347" i="1" s="1"/>
  <c r="Z6346" i="1"/>
  <c r="U6346" i="1"/>
  <c r="Q6346" i="1"/>
  <c r="P6346" i="1"/>
  <c r="O6346" i="1"/>
  <c r="R6346" i="1" s="1"/>
  <c r="S6346" i="1" s="1"/>
  <c r="T6346" i="1" s="1"/>
  <c r="AA6345" i="1"/>
  <c r="Z6345" i="1"/>
  <c r="T6345" i="1"/>
  <c r="Q6345" i="1"/>
  <c r="P6345" i="1"/>
  <c r="O6345" i="1"/>
  <c r="Z6344" i="1"/>
  <c r="U6344" i="1"/>
  <c r="T6344" i="1"/>
  <c r="S6344" i="1"/>
  <c r="R6344" i="1"/>
  <c r="Q6344" i="1"/>
  <c r="P6344" i="1"/>
  <c r="O6344" i="1"/>
  <c r="Z6343" i="1"/>
  <c r="Q6343" i="1"/>
  <c r="P6343" i="1"/>
  <c r="R6343" i="1" s="1"/>
  <c r="S6343" i="1" s="1"/>
  <c r="T6343" i="1" s="1"/>
  <c r="O6343" i="1"/>
  <c r="Z6342" i="1"/>
  <c r="U6342" i="1"/>
  <c r="Q6342" i="1"/>
  <c r="P6342" i="1"/>
  <c r="O6342" i="1"/>
  <c r="Z6341" i="1"/>
  <c r="U6341" i="1"/>
  <c r="T6341" i="1"/>
  <c r="S6341" i="1"/>
  <c r="R6341" i="1"/>
  <c r="Q6341" i="1"/>
  <c r="P6341" i="1"/>
  <c r="O6341" i="1"/>
  <c r="Z6340" i="1"/>
  <c r="U6340" i="1"/>
  <c r="Q6340" i="1"/>
  <c r="P6340" i="1"/>
  <c r="O6340" i="1"/>
  <c r="Z6339" i="1"/>
  <c r="R6339" i="1"/>
  <c r="S6339" i="1" s="1"/>
  <c r="T6339" i="1" s="1"/>
  <c r="Q6339" i="1"/>
  <c r="P6339" i="1"/>
  <c r="O6339" i="1"/>
  <c r="Z6338" i="1"/>
  <c r="U6338" i="1"/>
  <c r="Q6338" i="1"/>
  <c r="R6338" i="1" s="1"/>
  <c r="S6338" i="1" s="1"/>
  <c r="T6338" i="1" s="1"/>
  <c r="Y6338" i="1" s="1"/>
  <c r="P6338" i="1"/>
  <c r="O6338" i="1"/>
  <c r="Z6337" i="1"/>
  <c r="R6337" i="1"/>
  <c r="S6337" i="1" s="1"/>
  <c r="T6337" i="1" s="1"/>
  <c r="Y6337" i="1" s="1"/>
  <c r="Q6337" i="1"/>
  <c r="P6337" i="1"/>
  <c r="O6337" i="1"/>
  <c r="Z6336" i="1"/>
  <c r="U6336" i="1"/>
  <c r="Q6336" i="1"/>
  <c r="P6336" i="1"/>
  <c r="O6336" i="1"/>
  <c r="Z6335" i="1"/>
  <c r="U6335" i="1"/>
  <c r="T6335" i="1"/>
  <c r="R6335" i="1"/>
  <c r="S6335" i="1" s="1"/>
  <c r="Q6335" i="1"/>
  <c r="P6335" i="1"/>
  <c r="O6335" i="1"/>
  <c r="AA6334" i="1"/>
  <c r="Z6334" i="1"/>
  <c r="T6334" i="1"/>
  <c r="R6334" i="1"/>
  <c r="S6334" i="1" s="1"/>
  <c r="Q6334" i="1"/>
  <c r="P6334" i="1"/>
  <c r="O6334" i="1"/>
  <c r="Z6333" i="1"/>
  <c r="U6333" i="1"/>
  <c r="Q6333" i="1"/>
  <c r="R6333" i="1" s="1"/>
  <c r="S6333" i="1" s="1"/>
  <c r="T6333" i="1" s="1"/>
  <c r="P6333" i="1"/>
  <c r="O6333" i="1"/>
  <c r="Z6332" i="1"/>
  <c r="U6332" i="1"/>
  <c r="Q6332" i="1"/>
  <c r="R6332" i="1" s="1"/>
  <c r="S6332" i="1" s="1"/>
  <c r="T6332" i="1" s="1"/>
  <c r="P6332" i="1"/>
  <c r="O6332" i="1"/>
  <c r="Z6331" i="1"/>
  <c r="U6331" i="1"/>
  <c r="Q6331" i="1"/>
  <c r="P6331" i="1"/>
  <c r="R6331" i="1" s="1"/>
  <c r="S6331" i="1" s="1"/>
  <c r="T6331" i="1" s="1"/>
  <c r="O6331" i="1"/>
  <c r="Z6330" i="1"/>
  <c r="U6330" i="1"/>
  <c r="R6330" i="1"/>
  <c r="S6330" i="1" s="1"/>
  <c r="T6330" i="1" s="1"/>
  <c r="Q6330" i="1"/>
  <c r="P6330" i="1"/>
  <c r="O6330" i="1"/>
  <c r="Z6329" i="1"/>
  <c r="U6329" i="1"/>
  <c r="Q6329" i="1"/>
  <c r="R6329" i="1" s="1"/>
  <c r="S6329" i="1" s="1"/>
  <c r="T6329" i="1" s="1"/>
  <c r="P6329" i="1"/>
  <c r="O6329" i="1"/>
  <c r="Z6328" i="1"/>
  <c r="U6328" i="1"/>
  <c r="Q6328" i="1"/>
  <c r="P6328" i="1"/>
  <c r="O6328" i="1"/>
  <c r="R6328" i="1" s="1"/>
  <c r="S6328" i="1" s="1"/>
  <c r="T6328" i="1" s="1"/>
  <c r="Z6327" i="1"/>
  <c r="Q6327" i="1"/>
  <c r="P6327" i="1"/>
  <c r="R6327" i="1" s="1"/>
  <c r="S6327" i="1" s="1"/>
  <c r="T6327" i="1" s="1"/>
  <c r="Y6327" i="1" s="1"/>
  <c r="O6327" i="1"/>
  <c r="AA6326" i="1"/>
  <c r="Z6326" i="1"/>
  <c r="U6326" i="1"/>
  <c r="T6326" i="1"/>
  <c r="Q6326" i="1"/>
  <c r="P6326" i="1"/>
  <c r="O6326" i="1"/>
  <c r="AA6325" i="1"/>
  <c r="Z6325" i="1"/>
  <c r="U6325" i="1"/>
  <c r="T6325" i="1"/>
  <c r="S6325" i="1"/>
  <c r="R6325" i="1"/>
  <c r="Q6325" i="1"/>
  <c r="P6325" i="1"/>
  <c r="O6325" i="1"/>
  <c r="Z6324" i="1"/>
  <c r="U6324" i="1"/>
  <c r="R6324" i="1"/>
  <c r="S6324" i="1" s="1"/>
  <c r="T6324" i="1" s="1"/>
  <c r="Q6324" i="1"/>
  <c r="P6324" i="1"/>
  <c r="O6324" i="1"/>
  <c r="Z6323" i="1"/>
  <c r="U6323" i="1"/>
  <c r="R6323" i="1"/>
  <c r="S6323" i="1" s="1"/>
  <c r="T6323" i="1" s="1"/>
  <c r="Q6323" i="1"/>
  <c r="P6323" i="1"/>
  <c r="O6323" i="1"/>
  <c r="Z6322" i="1"/>
  <c r="U6322" i="1"/>
  <c r="Q6322" i="1"/>
  <c r="P6322" i="1"/>
  <c r="O6322" i="1"/>
  <c r="R6322" i="1" s="1"/>
  <c r="S6322" i="1" s="1"/>
  <c r="T6322" i="1" s="1"/>
  <c r="Y6322" i="1" s="1"/>
  <c r="Z6321" i="1"/>
  <c r="Q6321" i="1"/>
  <c r="P6321" i="1"/>
  <c r="O6321" i="1"/>
  <c r="R6321" i="1" s="1"/>
  <c r="S6321" i="1" s="1"/>
  <c r="T6321" i="1" s="1"/>
  <c r="Y6321" i="1" s="1"/>
  <c r="Z6320" i="1"/>
  <c r="U6320" i="1"/>
  <c r="Q6320" i="1"/>
  <c r="P6320" i="1"/>
  <c r="O6320" i="1"/>
  <c r="R6320" i="1" s="1"/>
  <c r="S6320" i="1" s="1"/>
  <c r="T6320" i="1" s="1"/>
  <c r="Z6319" i="1"/>
  <c r="U6319" i="1"/>
  <c r="Q6319" i="1"/>
  <c r="P6319" i="1"/>
  <c r="R6319" i="1" s="1"/>
  <c r="S6319" i="1" s="1"/>
  <c r="T6319" i="1" s="1"/>
  <c r="O6319" i="1"/>
  <c r="Z6318" i="1"/>
  <c r="Q6318" i="1"/>
  <c r="P6318" i="1"/>
  <c r="O6318" i="1"/>
  <c r="R6318" i="1" s="1"/>
  <c r="S6318" i="1" s="1"/>
  <c r="T6318" i="1" s="1"/>
  <c r="Z6317" i="1"/>
  <c r="U6317" i="1"/>
  <c r="R6317" i="1"/>
  <c r="S6317" i="1" s="1"/>
  <c r="T6317" i="1" s="1"/>
  <c r="Q6317" i="1"/>
  <c r="P6317" i="1"/>
  <c r="O6317" i="1"/>
  <c r="Z6316" i="1"/>
  <c r="U6316" i="1"/>
  <c r="Q6316" i="1"/>
  <c r="P6316" i="1"/>
  <c r="O6316" i="1"/>
  <c r="Z6315" i="1"/>
  <c r="U6315" i="1"/>
  <c r="R6315" i="1"/>
  <c r="S6315" i="1" s="1"/>
  <c r="T6315" i="1" s="1"/>
  <c r="Y6315" i="1" s="1"/>
  <c r="Q6315" i="1"/>
  <c r="P6315" i="1"/>
  <c r="O6315" i="1"/>
  <c r="Z6314" i="1"/>
  <c r="U6314" i="1"/>
  <c r="Q6314" i="1"/>
  <c r="P6314" i="1"/>
  <c r="O6314" i="1"/>
  <c r="R6314" i="1" s="1"/>
  <c r="S6314" i="1" s="1"/>
  <c r="T6314" i="1" s="1"/>
  <c r="Z6313" i="1"/>
  <c r="Q6313" i="1"/>
  <c r="P6313" i="1"/>
  <c r="R6313" i="1" s="1"/>
  <c r="S6313" i="1" s="1"/>
  <c r="T6313" i="1" s="1"/>
  <c r="Y6313" i="1" s="1"/>
  <c r="O6313" i="1"/>
  <c r="AA6312" i="1"/>
  <c r="Z6312" i="1"/>
  <c r="T6312" i="1"/>
  <c r="R6312" i="1"/>
  <c r="S6312" i="1" s="1"/>
  <c r="Q6312" i="1"/>
  <c r="P6312" i="1"/>
  <c r="O6312" i="1"/>
  <c r="Z6311" i="1"/>
  <c r="Q6311" i="1"/>
  <c r="R6311" i="1" s="1"/>
  <c r="S6311" i="1" s="1"/>
  <c r="T6311" i="1" s="1"/>
  <c r="P6311" i="1"/>
  <c r="O6311" i="1"/>
  <c r="Z6310" i="1"/>
  <c r="U6310" i="1"/>
  <c r="Q6310" i="1"/>
  <c r="P6310" i="1"/>
  <c r="O6310" i="1"/>
  <c r="R6310" i="1" s="1"/>
  <c r="S6310" i="1" s="1"/>
  <c r="T6310" i="1" s="1"/>
  <c r="Z6309" i="1"/>
  <c r="U6309" i="1"/>
  <c r="R6309" i="1"/>
  <c r="S6309" i="1" s="1"/>
  <c r="T6309" i="1" s="1"/>
  <c r="Q6309" i="1"/>
  <c r="P6309" i="1"/>
  <c r="O6309" i="1"/>
  <c r="Z6308" i="1"/>
  <c r="U6308" i="1"/>
  <c r="Q6308" i="1"/>
  <c r="P6308" i="1"/>
  <c r="R6308" i="1" s="1"/>
  <c r="S6308" i="1" s="1"/>
  <c r="T6308" i="1" s="1"/>
  <c r="O6308" i="1"/>
  <c r="Z6307" i="1"/>
  <c r="Q6307" i="1"/>
  <c r="P6307" i="1"/>
  <c r="O6307" i="1"/>
  <c r="AA6306" i="1"/>
  <c r="Z6306" i="1"/>
  <c r="U6306" i="1"/>
  <c r="T6306" i="1"/>
  <c r="S6306" i="1"/>
  <c r="R6306" i="1"/>
  <c r="Q6306" i="1"/>
  <c r="P6306" i="1"/>
  <c r="O6306" i="1"/>
  <c r="Z6305" i="1"/>
  <c r="Q6305" i="1"/>
  <c r="P6305" i="1"/>
  <c r="O6305" i="1"/>
  <c r="Z6304" i="1"/>
  <c r="U6304" i="1"/>
  <c r="Q6304" i="1"/>
  <c r="P6304" i="1"/>
  <c r="O6304" i="1"/>
  <c r="Z6303" i="1"/>
  <c r="Q6303" i="1"/>
  <c r="P6303" i="1"/>
  <c r="R6303" i="1" s="1"/>
  <c r="S6303" i="1" s="1"/>
  <c r="T6303" i="1" s="1"/>
  <c r="O6303" i="1"/>
  <c r="AA6302" i="1"/>
  <c r="Z6302" i="1"/>
  <c r="U6302" i="1"/>
  <c r="T6302" i="1"/>
  <c r="Q6302" i="1"/>
  <c r="P6302" i="1"/>
  <c r="O6302" i="1"/>
  <c r="R6302" i="1" s="1"/>
  <c r="S6302" i="1" s="1"/>
  <c r="Z6301" i="1"/>
  <c r="Q6301" i="1"/>
  <c r="P6301" i="1"/>
  <c r="O6301" i="1"/>
  <c r="Z6300" i="1"/>
  <c r="Q6300" i="1"/>
  <c r="R6300" i="1" s="1"/>
  <c r="S6300" i="1" s="1"/>
  <c r="T6300" i="1" s="1"/>
  <c r="P6300" i="1"/>
  <c r="O6300" i="1"/>
  <c r="Z6299" i="1"/>
  <c r="R6299" i="1"/>
  <c r="S6299" i="1" s="1"/>
  <c r="T6299" i="1" s="1"/>
  <c r="Q6299" i="1"/>
  <c r="P6299" i="1"/>
  <c r="O6299" i="1"/>
  <c r="Z6298" i="1"/>
  <c r="R6298" i="1"/>
  <c r="S6298" i="1" s="1"/>
  <c r="T6298" i="1" s="1"/>
  <c r="Q6298" i="1"/>
  <c r="P6298" i="1"/>
  <c r="O6298" i="1"/>
  <c r="Z6297" i="1"/>
  <c r="R6297" i="1"/>
  <c r="S6297" i="1" s="1"/>
  <c r="T6297" i="1" s="1"/>
  <c r="Q6297" i="1"/>
  <c r="P6297" i="1"/>
  <c r="O6297" i="1"/>
  <c r="Z6296" i="1"/>
  <c r="U6296" i="1"/>
  <c r="Q6296" i="1"/>
  <c r="P6296" i="1"/>
  <c r="O6296" i="1"/>
  <c r="R6296" i="1" s="1"/>
  <c r="S6296" i="1" s="1"/>
  <c r="T6296" i="1" s="1"/>
  <c r="Z6295" i="1"/>
  <c r="Q6295" i="1"/>
  <c r="P6295" i="1"/>
  <c r="O6295" i="1"/>
  <c r="R6295" i="1" s="1"/>
  <c r="S6295" i="1" s="1"/>
  <c r="T6295" i="1" s="1"/>
  <c r="Z6294" i="1"/>
  <c r="U6294" i="1"/>
  <c r="Q6294" i="1"/>
  <c r="P6294" i="1"/>
  <c r="O6294" i="1"/>
  <c r="Z6293" i="1"/>
  <c r="U6293" i="1"/>
  <c r="S6293" i="1"/>
  <c r="T6293" i="1" s="1"/>
  <c r="R6293" i="1"/>
  <c r="Q6293" i="1"/>
  <c r="P6293" i="1"/>
  <c r="O6293" i="1"/>
  <c r="Z6292" i="1"/>
  <c r="U6292" i="1"/>
  <c r="Q6292" i="1"/>
  <c r="P6292" i="1"/>
  <c r="O6292" i="1"/>
  <c r="Z6291" i="1"/>
  <c r="U6291" i="1"/>
  <c r="Q6291" i="1"/>
  <c r="P6291" i="1"/>
  <c r="R6291" i="1" s="1"/>
  <c r="S6291" i="1" s="1"/>
  <c r="T6291" i="1" s="1"/>
  <c r="O6291" i="1"/>
  <c r="AA6290" i="1"/>
  <c r="Z6290" i="1"/>
  <c r="U6290" i="1"/>
  <c r="T6290" i="1"/>
  <c r="Q6290" i="1"/>
  <c r="P6290" i="1"/>
  <c r="O6290" i="1"/>
  <c r="Z6289" i="1"/>
  <c r="Q6289" i="1"/>
  <c r="P6289" i="1"/>
  <c r="O6289" i="1"/>
  <c r="R6289" i="1" s="1"/>
  <c r="S6289" i="1" s="1"/>
  <c r="T6289" i="1" s="1"/>
  <c r="Z6288" i="1"/>
  <c r="U6288" i="1"/>
  <c r="Q6288" i="1"/>
  <c r="P6288" i="1"/>
  <c r="O6288" i="1"/>
  <c r="R6288" i="1" s="1"/>
  <c r="S6288" i="1" s="1"/>
  <c r="T6288" i="1" s="1"/>
  <c r="Z6287" i="1"/>
  <c r="U6287" i="1"/>
  <c r="Q6287" i="1"/>
  <c r="P6287" i="1"/>
  <c r="R6287" i="1" s="1"/>
  <c r="S6287" i="1" s="1"/>
  <c r="T6287" i="1" s="1"/>
  <c r="O6287" i="1"/>
  <c r="Z6286" i="1"/>
  <c r="U6286" i="1"/>
  <c r="Q6286" i="1"/>
  <c r="R6286" i="1" s="1"/>
  <c r="S6286" i="1" s="1"/>
  <c r="T6286" i="1" s="1"/>
  <c r="P6286" i="1"/>
  <c r="O6286" i="1"/>
  <c r="Z6285" i="1"/>
  <c r="U6285" i="1"/>
  <c r="Q6285" i="1"/>
  <c r="P6285" i="1"/>
  <c r="O6285" i="1"/>
  <c r="AA6284" i="1"/>
  <c r="Z6284" i="1"/>
  <c r="U6284" i="1"/>
  <c r="T6284" i="1"/>
  <c r="Q6284" i="1"/>
  <c r="P6284" i="1"/>
  <c r="O6284" i="1"/>
  <c r="R6284" i="1" s="1"/>
  <c r="S6284" i="1" s="1"/>
  <c r="Z6283" i="1"/>
  <c r="U6283" i="1"/>
  <c r="Q6283" i="1"/>
  <c r="P6283" i="1"/>
  <c r="O6283" i="1"/>
  <c r="Z6282" i="1"/>
  <c r="U6282" i="1"/>
  <c r="R6282" i="1"/>
  <c r="S6282" i="1" s="1"/>
  <c r="T6282" i="1" s="1"/>
  <c r="Q6282" i="1"/>
  <c r="P6282" i="1"/>
  <c r="O6282" i="1"/>
  <c r="Z6281" i="1"/>
  <c r="S6281" i="1"/>
  <c r="T6281" i="1" s="1"/>
  <c r="Y6281" i="1" s="1"/>
  <c r="R6281" i="1"/>
  <c r="Q6281" i="1"/>
  <c r="P6281" i="1"/>
  <c r="O6281" i="1"/>
  <c r="Z6280" i="1"/>
  <c r="Q6280" i="1"/>
  <c r="P6280" i="1"/>
  <c r="O6280" i="1"/>
  <c r="Z6279" i="1"/>
  <c r="Q6279" i="1"/>
  <c r="P6279" i="1"/>
  <c r="O6279" i="1"/>
  <c r="R6279" i="1" s="1"/>
  <c r="S6279" i="1" s="1"/>
  <c r="T6279" i="1" s="1"/>
  <c r="Z6278" i="1"/>
  <c r="U6278" i="1"/>
  <c r="Q6278" i="1"/>
  <c r="P6278" i="1"/>
  <c r="O6278" i="1"/>
  <c r="Z6277" i="1"/>
  <c r="U6277" i="1"/>
  <c r="R6277" i="1"/>
  <c r="S6277" i="1" s="1"/>
  <c r="T6277" i="1" s="1"/>
  <c r="Q6277" i="1"/>
  <c r="P6277" i="1"/>
  <c r="O6277" i="1"/>
  <c r="Z6276" i="1"/>
  <c r="U6276" i="1"/>
  <c r="Q6276" i="1"/>
  <c r="P6276" i="1"/>
  <c r="O6276" i="1"/>
  <c r="Z6275" i="1"/>
  <c r="U6275" i="1"/>
  <c r="Q6275" i="1"/>
  <c r="P6275" i="1"/>
  <c r="O6275" i="1"/>
  <c r="R6275" i="1" s="1"/>
  <c r="S6275" i="1" s="1"/>
  <c r="T6275" i="1" s="1"/>
  <c r="Z6274" i="1"/>
  <c r="U6274" i="1"/>
  <c r="Q6274" i="1"/>
  <c r="P6274" i="1"/>
  <c r="R6274" i="1" s="1"/>
  <c r="S6274" i="1" s="1"/>
  <c r="T6274" i="1" s="1"/>
  <c r="O6274" i="1"/>
  <c r="Z6273" i="1"/>
  <c r="Q6273" i="1"/>
  <c r="R6273" i="1" s="1"/>
  <c r="S6273" i="1" s="1"/>
  <c r="T6273" i="1" s="1"/>
  <c r="P6273" i="1"/>
  <c r="O6273" i="1"/>
  <c r="AA6272" i="1"/>
  <c r="Z6272" i="1"/>
  <c r="U6272" i="1"/>
  <c r="T6272" i="1"/>
  <c r="Q6272" i="1"/>
  <c r="P6272" i="1"/>
  <c r="O6272" i="1"/>
  <c r="Z6271" i="1"/>
  <c r="U6271" i="1"/>
  <c r="Q6271" i="1"/>
  <c r="P6271" i="1"/>
  <c r="O6271" i="1"/>
  <c r="Z6270" i="1"/>
  <c r="U6270" i="1"/>
  <c r="Q6270" i="1"/>
  <c r="P6270" i="1"/>
  <c r="R6270" i="1" s="1"/>
  <c r="S6270" i="1" s="1"/>
  <c r="T6270" i="1" s="1"/>
  <c r="O6270" i="1"/>
  <c r="Z6269" i="1"/>
  <c r="U6269" i="1"/>
  <c r="Q6269" i="1"/>
  <c r="P6269" i="1"/>
  <c r="R6269" i="1" s="1"/>
  <c r="S6269" i="1" s="1"/>
  <c r="T6269" i="1" s="1"/>
  <c r="O6269" i="1"/>
  <c r="Z6268" i="1"/>
  <c r="U6268" i="1"/>
  <c r="R6268" i="1"/>
  <c r="S6268" i="1" s="1"/>
  <c r="T6268" i="1" s="1"/>
  <c r="Y6268" i="1" s="1"/>
  <c r="Q6268" i="1"/>
  <c r="P6268" i="1"/>
  <c r="O6268" i="1"/>
  <c r="Z6267" i="1"/>
  <c r="U6267" i="1"/>
  <c r="Q6267" i="1"/>
  <c r="P6267" i="1"/>
  <c r="O6267" i="1"/>
  <c r="Z6266" i="1"/>
  <c r="U6266" i="1"/>
  <c r="T6266" i="1"/>
  <c r="R6266" i="1"/>
  <c r="S6266" i="1" s="1"/>
  <c r="Q6266" i="1"/>
  <c r="P6266" i="1"/>
  <c r="O6266" i="1"/>
  <c r="Z6265" i="1"/>
  <c r="U6265" i="1"/>
  <c r="Q6265" i="1"/>
  <c r="P6265" i="1"/>
  <c r="O6265" i="1"/>
  <c r="Z6264" i="1"/>
  <c r="U6264" i="1"/>
  <c r="Q6264" i="1"/>
  <c r="P6264" i="1"/>
  <c r="O6264" i="1"/>
  <c r="R6264" i="1" s="1"/>
  <c r="S6264" i="1" s="1"/>
  <c r="T6264" i="1" s="1"/>
  <c r="Z6263" i="1"/>
  <c r="Q6263" i="1"/>
  <c r="P6263" i="1"/>
  <c r="O6263" i="1"/>
  <c r="R6263" i="1" s="1"/>
  <c r="S6263" i="1" s="1"/>
  <c r="T6263" i="1" s="1"/>
  <c r="Y6263" i="1" s="1"/>
  <c r="Z6262" i="1"/>
  <c r="S6262" i="1"/>
  <c r="T6262" i="1" s="1"/>
  <c r="Q6262" i="1"/>
  <c r="P6262" i="1"/>
  <c r="O6262" i="1"/>
  <c r="R6262" i="1" s="1"/>
  <c r="Z6261" i="1"/>
  <c r="U6261" i="1"/>
  <c r="T6261" i="1"/>
  <c r="Q6261" i="1"/>
  <c r="R6261" i="1" s="1"/>
  <c r="S6261" i="1" s="1"/>
  <c r="P6261" i="1"/>
  <c r="O6261" i="1"/>
  <c r="Z6260" i="1"/>
  <c r="U6260" i="1"/>
  <c r="Q6260" i="1"/>
  <c r="P6260" i="1"/>
  <c r="R6260" i="1" s="1"/>
  <c r="S6260" i="1" s="1"/>
  <c r="T6260" i="1" s="1"/>
  <c r="O6260" i="1"/>
  <c r="Z6259" i="1"/>
  <c r="U6259" i="1"/>
  <c r="S6259" i="1"/>
  <c r="T6259" i="1" s="1"/>
  <c r="R6259" i="1"/>
  <c r="Q6259" i="1"/>
  <c r="P6259" i="1"/>
  <c r="O6259" i="1"/>
  <c r="Z6258" i="1"/>
  <c r="U6258" i="1"/>
  <c r="Q6258" i="1"/>
  <c r="R6258" i="1" s="1"/>
  <c r="S6258" i="1" s="1"/>
  <c r="T6258" i="1" s="1"/>
  <c r="Y6258" i="1" s="1"/>
  <c r="P6258" i="1"/>
  <c r="O6258" i="1"/>
  <c r="Z6257" i="1"/>
  <c r="U6257" i="1"/>
  <c r="T6257" i="1"/>
  <c r="R6257" i="1"/>
  <c r="S6257" i="1" s="1"/>
  <c r="Q6257" i="1"/>
  <c r="P6257" i="1"/>
  <c r="O6257" i="1"/>
  <c r="Z6256" i="1"/>
  <c r="Q6256" i="1"/>
  <c r="P6256" i="1"/>
  <c r="O6256" i="1"/>
  <c r="R6256" i="1" s="1"/>
  <c r="S6256" i="1" s="1"/>
  <c r="T6256" i="1" s="1"/>
  <c r="Z6255" i="1"/>
  <c r="U6255" i="1"/>
  <c r="Q6255" i="1"/>
  <c r="P6255" i="1"/>
  <c r="O6255" i="1"/>
  <c r="Z6254" i="1"/>
  <c r="U6254" i="1"/>
  <c r="T6254" i="1"/>
  <c r="Q6254" i="1"/>
  <c r="P6254" i="1"/>
  <c r="R6254" i="1" s="1"/>
  <c r="S6254" i="1" s="1"/>
  <c r="O6254" i="1"/>
  <c r="Z6253" i="1"/>
  <c r="U6253" i="1"/>
  <c r="R6253" i="1"/>
  <c r="S6253" i="1" s="1"/>
  <c r="T6253" i="1" s="1"/>
  <c r="Y6253" i="1" s="1"/>
  <c r="Q6253" i="1"/>
  <c r="P6253" i="1"/>
  <c r="O6253" i="1"/>
  <c r="Z6252" i="1"/>
  <c r="U6252" i="1"/>
  <c r="Q6252" i="1"/>
  <c r="R6252" i="1" s="1"/>
  <c r="S6252" i="1" s="1"/>
  <c r="T6252" i="1" s="1"/>
  <c r="Y6252" i="1" s="1"/>
  <c r="P6252" i="1"/>
  <c r="O6252" i="1"/>
  <c r="Z6251" i="1"/>
  <c r="Q6251" i="1"/>
  <c r="P6251" i="1"/>
  <c r="O6251" i="1"/>
  <c r="R6251" i="1" s="1"/>
  <c r="S6251" i="1" s="1"/>
  <c r="T6251" i="1" s="1"/>
  <c r="AA6250" i="1"/>
  <c r="Z6250" i="1"/>
  <c r="T6250" i="1"/>
  <c r="Q6250" i="1"/>
  <c r="R6250" i="1" s="1"/>
  <c r="S6250" i="1" s="1"/>
  <c r="P6250" i="1"/>
  <c r="O6250" i="1"/>
  <c r="Z6249" i="1"/>
  <c r="Q6249" i="1"/>
  <c r="P6249" i="1"/>
  <c r="O6249" i="1"/>
  <c r="Z6248" i="1"/>
  <c r="U6248" i="1"/>
  <c r="S6248" i="1"/>
  <c r="T6248" i="1" s="1"/>
  <c r="R6248" i="1"/>
  <c r="Q6248" i="1"/>
  <c r="P6248" i="1"/>
  <c r="O6248" i="1"/>
  <c r="AA6247" i="1"/>
  <c r="Z6247" i="1"/>
  <c r="U6247" i="1"/>
  <c r="T6247" i="1"/>
  <c r="Q6247" i="1"/>
  <c r="P6247" i="1"/>
  <c r="O6247" i="1"/>
  <c r="Z6246" i="1"/>
  <c r="U6246" i="1"/>
  <c r="Q6246" i="1"/>
  <c r="P6246" i="1"/>
  <c r="O6246" i="1"/>
  <c r="Z6245" i="1"/>
  <c r="U6245" i="1"/>
  <c r="Q6245" i="1"/>
  <c r="P6245" i="1"/>
  <c r="O6245" i="1"/>
  <c r="Z6244" i="1"/>
  <c r="U6244" i="1"/>
  <c r="R6244" i="1"/>
  <c r="S6244" i="1" s="1"/>
  <c r="T6244" i="1" s="1"/>
  <c r="Y6244" i="1" s="1"/>
  <c r="Q6244" i="1"/>
  <c r="P6244" i="1"/>
  <c r="O6244" i="1"/>
  <c r="Z6243" i="1"/>
  <c r="Q6243" i="1"/>
  <c r="P6243" i="1"/>
  <c r="O6243" i="1"/>
  <c r="Z6242" i="1"/>
  <c r="U6242" i="1"/>
  <c r="T6242" i="1"/>
  <c r="Q6242" i="1"/>
  <c r="P6242" i="1"/>
  <c r="R6242" i="1" s="1"/>
  <c r="S6242" i="1" s="1"/>
  <c r="O6242" i="1"/>
  <c r="AA6241" i="1"/>
  <c r="Z6241" i="1"/>
  <c r="T6241" i="1"/>
  <c r="Q6241" i="1"/>
  <c r="P6241" i="1"/>
  <c r="O6241" i="1"/>
  <c r="R6241" i="1" s="1"/>
  <c r="S6241" i="1" s="1"/>
  <c r="AA6240" i="1"/>
  <c r="Z6240" i="1"/>
  <c r="U6240" i="1"/>
  <c r="T6240" i="1"/>
  <c r="S6240" i="1"/>
  <c r="R6240" i="1"/>
  <c r="Q6240" i="1"/>
  <c r="P6240" i="1"/>
  <c r="O6240" i="1"/>
  <c r="Z6239" i="1"/>
  <c r="U6239" i="1"/>
  <c r="Q6239" i="1"/>
  <c r="P6239" i="1"/>
  <c r="O6239" i="1"/>
  <c r="Z6238" i="1"/>
  <c r="U6238" i="1"/>
  <c r="R6238" i="1"/>
  <c r="S6238" i="1" s="1"/>
  <c r="T6238" i="1" s="1"/>
  <c r="Q6238" i="1"/>
  <c r="P6238" i="1"/>
  <c r="O6238" i="1"/>
  <c r="AA6237" i="1"/>
  <c r="Z6237" i="1"/>
  <c r="U6237" i="1"/>
  <c r="T6237" i="1"/>
  <c r="Q6237" i="1"/>
  <c r="R6237" i="1" s="1"/>
  <c r="S6237" i="1" s="1"/>
  <c r="P6237" i="1"/>
  <c r="O6237" i="1"/>
  <c r="Z6236" i="1"/>
  <c r="U6236" i="1"/>
  <c r="T6236" i="1"/>
  <c r="S6236" i="1"/>
  <c r="R6236" i="1"/>
  <c r="Q6236" i="1"/>
  <c r="P6236" i="1"/>
  <c r="O6236" i="1"/>
  <c r="Z6235" i="1"/>
  <c r="U6235" i="1"/>
  <c r="Q6235" i="1"/>
  <c r="P6235" i="1"/>
  <c r="O6235" i="1"/>
  <c r="R6235" i="1" s="1"/>
  <c r="S6235" i="1" s="1"/>
  <c r="T6235" i="1" s="1"/>
  <c r="Z6234" i="1"/>
  <c r="T6234" i="1"/>
  <c r="Q6234" i="1"/>
  <c r="P6234" i="1"/>
  <c r="R6234" i="1" s="1"/>
  <c r="S6234" i="1" s="1"/>
  <c r="O6234" i="1"/>
  <c r="Z6233" i="1"/>
  <c r="U6233" i="1"/>
  <c r="Q6233" i="1"/>
  <c r="R6233" i="1" s="1"/>
  <c r="S6233" i="1" s="1"/>
  <c r="T6233" i="1" s="1"/>
  <c r="P6233" i="1"/>
  <c r="O6233" i="1"/>
  <c r="Z6232" i="1"/>
  <c r="U6232" i="1"/>
  <c r="R6232" i="1"/>
  <c r="S6232" i="1" s="1"/>
  <c r="T6232" i="1" s="1"/>
  <c r="Q6232" i="1"/>
  <c r="P6232" i="1"/>
  <c r="O6232" i="1"/>
  <c r="Z6231" i="1"/>
  <c r="U6231" i="1"/>
  <c r="Q6231" i="1"/>
  <c r="P6231" i="1"/>
  <c r="O6231" i="1"/>
  <c r="R6231" i="1" s="1"/>
  <c r="S6231" i="1" s="1"/>
  <c r="T6231" i="1" s="1"/>
  <c r="Z6230" i="1"/>
  <c r="U6230" i="1"/>
  <c r="Q6230" i="1"/>
  <c r="P6230" i="1"/>
  <c r="O6230" i="1"/>
  <c r="R6230" i="1" s="1"/>
  <c r="S6230" i="1" s="1"/>
  <c r="T6230" i="1" s="1"/>
  <c r="Z6229" i="1"/>
  <c r="U6229" i="1"/>
  <c r="S6229" i="1"/>
  <c r="T6229" i="1" s="1"/>
  <c r="Q6229" i="1"/>
  <c r="P6229" i="1"/>
  <c r="O6229" i="1"/>
  <c r="R6229" i="1" s="1"/>
  <c r="Z6228" i="1"/>
  <c r="U6228" i="1"/>
  <c r="Q6228" i="1"/>
  <c r="P6228" i="1"/>
  <c r="O6228" i="1"/>
  <c r="Z6227" i="1"/>
  <c r="S6227" i="1"/>
  <c r="T6227" i="1" s="1"/>
  <c r="R6227" i="1"/>
  <c r="Q6227" i="1"/>
  <c r="P6227" i="1"/>
  <c r="O6227" i="1"/>
  <c r="Z6226" i="1"/>
  <c r="U6226" i="1"/>
  <c r="Q6226" i="1"/>
  <c r="P6226" i="1"/>
  <c r="R6226" i="1" s="1"/>
  <c r="S6226" i="1" s="1"/>
  <c r="T6226" i="1" s="1"/>
  <c r="Y6226" i="1" s="1"/>
  <c r="O6226" i="1"/>
  <c r="Z6225" i="1"/>
  <c r="U6225" i="1"/>
  <c r="Q6225" i="1"/>
  <c r="P6225" i="1"/>
  <c r="O6225" i="1"/>
  <c r="AA6224" i="1"/>
  <c r="Z6224" i="1"/>
  <c r="T6224" i="1"/>
  <c r="Q6224" i="1"/>
  <c r="P6224" i="1"/>
  <c r="O6224" i="1"/>
  <c r="AA6223" i="1"/>
  <c r="Z6223" i="1"/>
  <c r="U6223" i="1"/>
  <c r="T6223" i="1"/>
  <c r="Q6223" i="1"/>
  <c r="P6223" i="1"/>
  <c r="O6223" i="1"/>
  <c r="Z6222" i="1"/>
  <c r="Q6222" i="1"/>
  <c r="P6222" i="1"/>
  <c r="R6222" i="1" s="1"/>
  <c r="S6222" i="1" s="1"/>
  <c r="T6222" i="1" s="1"/>
  <c r="Y6222" i="1" s="1"/>
  <c r="O6222" i="1"/>
  <c r="Z6221" i="1"/>
  <c r="U6221" i="1"/>
  <c r="S6221" i="1"/>
  <c r="T6221" i="1" s="1"/>
  <c r="Q6221" i="1"/>
  <c r="P6221" i="1"/>
  <c r="O6221" i="1"/>
  <c r="R6221" i="1" s="1"/>
  <c r="Z6220" i="1"/>
  <c r="U6220" i="1"/>
  <c r="Q6220" i="1"/>
  <c r="R6220" i="1" s="1"/>
  <c r="S6220" i="1" s="1"/>
  <c r="T6220" i="1" s="1"/>
  <c r="P6220" i="1"/>
  <c r="O6220" i="1"/>
  <c r="Z6219" i="1"/>
  <c r="Q6219" i="1"/>
  <c r="P6219" i="1"/>
  <c r="O6219" i="1"/>
  <c r="Z6218" i="1"/>
  <c r="U6218" i="1"/>
  <c r="Q6218" i="1"/>
  <c r="P6218" i="1"/>
  <c r="O6218" i="1"/>
  <c r="R6218" i="1" s="1"/>
  <c r="S6218" i="1" s="1"/>
  <c r="T6218" i="1" s="1"/>
  <c r="Z6217" i="1"/>
  <c r="U6217" i="1"/>
  <c r="Q6217" i="1"/>
  <c r="R6217" i="1" s="1"/>
  <c r="S6217" i="1" s="1"/>
  <c r="T6217" i="1" s="1"/>
  <c r="Y6217" i="1" s="1"/>
  <c r="P6217" i="1"/>
  <c r="O6217" i="1"/>
  <c r="AA6216" i="1"/>
  <c r="Z6216" i="1"/>
  <c r="T6216" i="1"/>
  <c r="R6216" i="1"/>
  <c r="S6216" i="1" s="1"/>
  <c r="Q6216" i="1"/>
  <c r="P6216" i="1"/>
  <c r="O6216" i="1"/>
  <c r="Z6215" i="1"/>
  <c r="Q6215" i="1"/>
  <c r="P6215" i="1"/>
  <c r="O6215" i="1"/>
  <c r="R6215" i="1" s="1"/>
  <c r="S6215" i="1" s="1"/>
  <c r="T6215" i="1" s="1"/>
  <c r="Z6214" i="1"/>
  <c r="U6214" i="1"/>
  <c r="S6214" i="1"/>
  <c r="T6214" i="1" s="1"/>
  <c r="Q6214" i="1"/>
  <c r="P6214" i="1"/>
  <c r="O6214" i="1"/>
  <c r="R6214" i="1" s="1"/>
  <c r="Z6213" i="1"/>
  <c r="Q6213" i="1"/>
  <c r="P6213" i="1"/>
  <c r="O6213" i="1"/>
  <c r="Z6212" i="1"/>
  <c r="U6212" i="1"/>
  <c r="S6212" i="1"/>
  <c r="T6212" i="1" s="1"/>
  <c r="Q6212" i="1"/>
  <c r="P6212" i="1"/>
  <c r="O6212" i="1"/>
  <c r="R6212" i="1" s="1"/>
  <c r="Z6211" i="1"/>
  <c r="U6211" i="1"/>
  <c r="Q6211" i="1"/>
  <c r="R6211" i="1" s="1"/>
  <c r="S6211" i="1" s="1"/>
  <c r="T6211" i="1" s="1"/>
  <c r="Y6211" i="1" s="1"/>
  <c r="P6211" i="1"/>
  <c r="O6211" i="1"/>
  <c r="Z6210" i="1"/>
  <c r="Q6210" i="1"/>
  <c r="P6210" i="1"/>
  <c r="O6210" i="1"/>
  <c r="R6210" i="1" s="1"/>
  <c r="S6210" i="1" s="1"/>
  <c r="T6210" i="1" s="1"/>
  <c r="Z6209" i="1"/>
  <c r="U6209" i="1"/>
  <c r="Q6209" i="1"/>
  <c r="P6209" i="1"/>
  <c r="R6209" i="1" s="1"/>
  <c r="S6209" i="1" s="1"/>
  <c r="T6209" i="1" s="1"/>
  <c r="O6209" i="1"/>
  <c r="Z6208" i="1"/>
  <c r="U6208" i="1"/>
  <c r="Q6208" i="1"/>
  <c r="P6208" i="1"/>
  <c r="R6208" i="1" s="1"/>
  <c r="S6208" i="1" s="1"/>
  <c r="T6208" i="1" s="1"/>
  <c r="O6208" i="1"/>
  <c r="Z6207" i="1"/>
  <c r="U6207" i="1"/>
  <c r="Q6207" i="1"/>
  <c r="P6207" i="1"/>
  <c r="O6207" i="1"/>
  <c r="Z6206" i="1"/>
  <c r="S6206" i="1"/>
  <c r="T6206" i="1" s="1"/>
  <c r="R6206" i="1"/>
  <c r="Q6206" i="1"/>
  <c r="P6206" i="1"/>
  <c r="O6206" i="1"/>
  <c r="Z6205" i="1"/>
  <c r="U6205" i="1"/>
  <c r="S6205" i="1"/>
  <c r="T6205" i="1" s="1"/>
  <c r="Q6205" i="1"/>
  <c r="P6205" i="1"/>
  <c r="O6205" i="1"/>
  <c r="R6205" i="1" s="1"/>
  <c r="Z6204" i="1"/>
  <c r="U6204" i="1"/>
  <c r="Q6204" i="1"/>
  <c r="P6204" i="1"/>
  <c r="O6204" i="1"/>
  <c r="Z6203" i="1"/>
  <c r="T6203" i="1"/>
  <c r="Y6203" i="1" s="1"/>
  <c r="Q6203" i="1"/>
  <c r="R6203" i="1" s="1"/>
  <c r="S6203" i="1" s="1"/>
  <c r="P6203" i="1"/>
  <c r="O6203" i="1"/>
  <c r="Z6202" i="1"/>
  <c r="U6202" i="1"/>
  <c r="Q6202" i="1"/>
  <c r="P6202" i="1"/>
  <c r="O6202" i="1"/>
  <c r="R6202" i="1" s="1"/>
  <c r="S6202" i="1" s="1"/>
  <c r="T6202" i="1" s="1"/>
  <c r="Z6201" i="1"/>
  <c r="Y6201" i="1"/>
  <c r="U6201" i="1"/>
  <c r="Q6201" i="1"/>
  <c r="P6201" i="1"/>
  <c r="O6201" i="1"/>
  <c r="R6201" i="1" s="1"/>
  <c r="S6201" i="1" s="1"/>
  <c r="T6201" i="1" s="1"/>
  <c r="Z6200" i="1"/>
  <c r="R6200" i="1"/>
  <c r="S6200" i="1" s="1"/>
  <c r="T6200" i="1" s="1"/>
  <c r="Q6200" i="1"/>
  <c r="P6200" i="1"/>
  <c r="O6200" i="1"/>
  <c r="AA6199" i="1"/>
  <c r="Z6199" i="1"/>
  <c r="U6199" i="1"/>
  <c r="T6199" i="1"/>
  <c r="Q6199" i="1"/>
  <c r="P6199" i="1"/>
  <c r="O6199" i="1"/>
  <c r="AA6198" i="1"/>
  <c r="Z6198" i="1"/>
  <c r="U6198" i="1"/>
  <c r="T6198" i="1"/>
  <c r="R6198" i="1"/>
  <c r="S6198" i="1" s="1"/>
  <c r="Q6198" i="1"/>
  <c r="P6198" i="1"/>
  <c r="O6198" i="1"/>
  <c r="Z6197" i="1"/>
  <c r="U6197" i="1"/>
  <c r="Q6197" i="1"/>
  <c r="P6197" i="1"/>
  <c r="O6197" i="1"/>
  <c r="Z6196" i="1"/>
  <c r="U6196" i="1"/>
  <c r="Q6196" i="1"/>
  <c r="P6196" i="1"/>
  <c r="O6196" i="1"/>
  <c r="Z6195" i="1"/>
  <c r="U6195" i="1"/>
  <c r="Q6195" i="1"/>
  <c r="R6195" i="1" s="1"/>
  <c r="S6195" i="1" s="1"/>
  <c r="T6195" i="1" s="1"/>
  <c r="P6195" i="1"/>
  <c r="O6195" i="1"/>
  <c r="Z6194" i="1"/>
  <c r="U6194" i="1"/>
  <c r="R6194" i="1"/>
  <c r="S6194" i="1" s="1"/>
  <c r="T6194" i="1" s="1"/>
  <c r="Q6194" i="1"/>
  <c r="P6194" i="1"/>
  <c r="O6194" i="1"/>
  <c r="Z6193" i="1"/>
  <c r="U6193" i="1"/>
  <c r="Q6193" i="1"/>
  <c r="P6193" i="1"/>
  <c r="O6193" i="1"/>
  <c r="Z6192" i="1"/>
  <c r="U6192" i="1"/>
  <c r="Q6192" i="1"/>
  <c r="P6192" i="1"/>
  <c r="O6192" i="1"/>
  <c r="R6192" i="1" s="1"/>
  <c r="S6192" i="1" s="1"/>
  <c r="T6192" i="1" s="1"/>
  <c r="Z6191" i="1"/>
  <c r="R6191" i="1"/>
  <c r="S6191" i="1" s="1"/>
  <c r="T6191" i="1" s="1"/>
  <c r="Q6191" i="1"/>
  <c r="P6191" i="1"/>
  <c r="O6191" i="1"/>
  <c r="Z6190" i="1"/>
  <c r="U6190" i="1"/>
  <c r="Q6190" i="1"/>
  <c r="P6190" i="1"/>
  <c r="O6190" i="1"/>
  <c r="R6190" i="1" s="1"/>
  <c r="S6190" i="1" s="1"/>
  <c r="T6190" i="1" s="1"/>
  <c r="Z6189" i="1"/>
  <c r="Q6189" i="1"/>
  <c r="P6189" i="1"/>
  <c r="O6189" i="1"/>
  <c r="R6189" i="1" s="1"/>
  <c r="S6189" i="1" s="1"/>
  <c r="T6189" i="1" s="1"/>
  <c r="AA6188" i="1"/>
  <c r="Z6188" i="1"/>
  <c r="T6188" i="1"/>
  <c r="R6188" i="1"/>
  <c r="S6188" i="1" s="1"/>
  <c r="Q6188" i="1"/>
  <c r="P6188" i="1"/>
  <c r="O6188" i="1"/>
  <c r="Z6187" i="1"/>
  <c r="U6187" i="1"/>
  <c r="Q6187" i="1"/>
  <c r="P6187" i="1"/>
  <c r="R6187" i="1" s="1"/>
  <c r="S6187" i="1" s="1"/>
  <c r="T6187" i="1" s="1"/>
  <c r="O6187" i="1"/>
  <c r="Z6186" i="1"/>
  <c r="U6186" i="1"/>
  <c r="Q6186" i="1"/>
  <c r="P6186" i="1"/>
  <c r="O6186" i="1"/>
  <c r="Z6185" i="1"/>
  <c r="T6185" i="1"/>
  <c r="Q6185" i="1"/>
  <c r="P6185" i="1"/>
  <c r="R6185" i="1" s="1"/>
  <c r="S6185" i="1" s="1"/>
  <c r="O6185" i="1"/>
  <c r="Z6184" i="1"/>
  <c r="U6184" i="1"/>
  <c r="Q6184" i="1"/>
  <c r="P6184" i="1"/>
  <c r="R6184" i="1" s="1"/>
  <c r="S6184" i="1" s="1"/>
  <c r="T6184" i="1" s="1"/>
  <c r="Y6184" i="1" s="1"/>
  <c r="O6184" i="1"/>
  <c r="Z6183" i="1"/>
  <c r="U6183" i="1"/>
  <c r="R6183" i="1"/>
  <c r="S6183" i="1" s="1"/>
  <c r="T6183" i="1" s="1"/>
  <c r="Q6183" i="1"/>
  <c r="P6183" i="1"/>
  <c r="O6183" i="1"/>
  <c r="Z6182" i="1"/>
  <c r="U6182" i="1"/>
  <c r="T6182" i="1"/>
  <c r="Y6182" i="1" s="1"/>
  <c r="R6182" i="1"/>
  <c r="S6182" i="1" s="1"/>
  <c r="Q6182" i="1"/>
  <c r="P6182" i="1"/>
  <c r="O6182" i="1"/>
  <c r="AA6181" i="1"/>
  <c r="Z6181" i="1"/>
  <c r="U6181" i="1"/>
  <c r="T6181" i="1"/>
  <c r="Q6181" i="1"/>
  <c r="P6181" i="1"/>
  <c r="O6181" i="1"/>
  <c r="R6181" i="1" s="1"/>
  <c r="S6181" i="1" s="1"/>
  <c r="Z6180" i="1"/>
  <c r="U6180" i="1"/>
  <c r="R6180" i="1"/>
  <c r="S6180" i="1" s="1"/>
  <c r="T6180" i="1" s="1"/>
  <c r="Q6180" i="1"/>
  <c r="P6180" i="1"/>
  <c r="O6180" i="1"/>
  <c r="Z6179" i="1"/>
  <c r="U6179" i="1"/>
  <c r="Q6179" i="1"/>
  <c r="P6179" i="1"/>
  <c r="O6179" i="1"/>
  <c r="Z6178" i="1"/>
  <c r="Q6178" i="1"/>
  <c r="P6178" i="1"/>
  <c r="O6178" i="1"/>
  <c r="R6178" i="1" s="1"/>
  <c r="S6178" i="1" s="1"/>
  <c r="T6178" i="1" s="1"/>
  <c r="AA6177" i="1"/>
  <c r="Z6177" i="1"/>
  <c r="T6177" i="1"/>
  <c r="S6177" i="1"/>
  <c r="Q6177" i="1"/>
  <c r="P6177" i="1"/>
  <c r="O6177" i="1"/>
  <c r="R6177" i="1" s="1"/>
  <c r="Z6176" i="1"/>
  <c r="U6176" i="1"/>
  <c r="Q6176" i="1"/>
  <c r="P6176" i="1"/>
  <c r="O6176" i="1"/>
  <c r="R6176" i="1" s="1"/>
  <c r="S6176" i="1" s="1"/>
  <c r="T6176" i="1" s="1"/>
  <c r="Z6175" i="1"/>
  <c r="U6175" i="1"/>
  <c r="Q6175" i="1"/>
  <c r="P6175" i="1"/>
  <c r="O6175" i="1"/>
  <c r="R6175" i="1" s="1"/>
  <c r="S6175" i="1" s="1"/>
  <c r="T6175" i="1" s="1"/>
  <c r="Y6175" i="1" s="1"/>
  <c r="Z6174" i="1"/>
  <c r="U6174" i="1"/>
  <c r="Q6174" i="1"/>
  <c r="P6174" i="1"/>
  <c r="O6174" i="1"/>
  <c r="R6174" i="1" s="1"/>
  <c r="S6174" i="1" s="1"/>
  <c r="T6174" i="1" s="1"/>
  <c r="Z6173" i="1"/>
  <c r="U6173" i="1"/>
  <c r="S6173" i="1"/>
  <c r="T6173" i="1" s="1"/>
  <c r="Q6173" i="1"/>
  <c r="R6173" i="1" s="1"/>
  <c r="P6173" i="1"/>
  <c r="O6173" i="1"/>
  <c r="Z6172" i="1"/>
  <c r="U6172" i="1"/>
  <c r="Q6172" i="1"/>
  <c r="P6172" i="1"/>
  <c r="O6172" i="1"/>
  <c r="R6172" i="1" s="1"/>
  <c r="S6172" i="1" s="1"/>
  <c r="T6172" i="1" s="1"/>
  <c r="Z6171" i="1"/>
  <c r="U6171" i="1"/>
  <c r="Q6171" i="1"/>
  <c r="R6171" i="1" s="1"/>
  <c r="S6171" i="1" s="1"/>
  <c r="T6171" i="1" s="1"/>
  <c r="P6171" i="1"/>
  <c r="O6171" i="1"/>
  <c r="Z6170" i="1"/>
  <c r="U6170" i="1"/>
  <c r="Q6170" i="1"/>
  <c r="P6170" i="1"/>
  <c r="O6170" i="1"/>
  <c r="Z6169" i="1"/>
  <c r="U6169" i="1"/>
  <c r="Q6169" i="1"/>
  <c r="P6169" i="1"/>
  <c r="O6169" i="1"/>
  <c r="Z6168" i="1"/>
  <c r="Q6168" i="1"/>
  <c r="P6168" i="1"/>
  <c r="R6168" i="1" s="1"/>
  <c r="S6168" i="1" s="1"/>
  <c r="T6168" i="1" s="1"/>
  <c r="O6168" i="1"/>
  <c r="Z6167" i="1"/>
  <c r="U6167" i="1"/>
  <c r="Q6167" i="1"/>
  <c r="P6167" i="1"/>
  <c r="O6167" i="1"/>
  <c r="AA6166" i="1"/>
  <c r="Z6166" i="1"/>
  <c r="U6166" i="1"/>
  <c r="T6166" i="1"/>
  <c r="Q6166" i="1"/>
  <c r="P6166" i="1"/>
  <c r="O6166" i="1"/>
  <c r="R6166" i="1" s="1"/>
  <c r="S6166" i="1" s="1"/>
  <c r="Z6165" i="1"/>
  <c r="U6165" i="1"/>
  <c r="Q6165" i="1"/>
  <c r="P6165" i="1"/>
  <c r="O6165" i="1"/>
  <c r="Z6164" i="1"/>
  <c r="U6164" i="1"/>
  <c r="Q6164" i="1"/>
  <c r="R6164" i="1" s="1"/>
  <c r="S6164" i="1" s="1"/>
  <c r="T6164" i="1" s="1"/>
  <c r="P6164" i="1"/>
  <c r="O6164" i="1"/>
  <c r="Z6163" i="1"/>
  <c r="U6163" i="1"/>
  <c r="Q6163" i="1"/>
  <c r="P6163" i="1"/>
  <c r="O6163" i="1"/>
  <c r="R6163" i="1" s="1"/>
  <c r="S6163" i="1" s="1"/>
  <c r="T6163" i="1" s="1"/>
  <c r="Z6162" i="1"/>
  <c r="Q6162" i="1"/>
  <c r="P6162" i="1"/>
  <c r="O6162" i="1"/>
  <c r="R6162" i="1" s="1"/>
  <c r="S6162" i="1" s="1"/>
  <c r="T6162" i="1" s="1"/>
  <c r="Z6161" i="1"/>
  <c r="U6161" i="1"/>
  <c r="Q6161" i="1"/>
  <c r="P6161" i="1"/>
  <c r="O6161" i="1"/>
  <c r="R6161" i="1" s="1"/>
  <c r="S6161" i="1" s="1"/>
  <c r="T6161" i="1" s="1"/>
  <c r="Z6160" i="1"/>
  <c r="U6160" i="1"/>
  <c r="S6160" i="1"/>
  <c r="T6160" i="1" s="1"/>
  <c r="Q6160" i="1"/>
  <c r="P6160" i="1"/>
  <c r="O6160" i="1"/>
  <c r="R6160" i="1" s="1"/>
  <c r="Z6159" i="1"/>
  <c r="U6159" i="1"/>
  <c r="Q6159" i="1"/>
  <c r="P6159" i="1"/>
  <c r="R6159" i="1" s="1"/>
  <c r="S6159" i="1" s="1"/>
  <c r="T6159" i="1" s="1"/>
  <c r="Y6159" i="1" s="1"/>
  <c r="O6159" i="1"/>
  <c r="Z6158" i="1"/>
  <c r="U6158" i="1"/>
  <c r="Q6158" i="1"/>
  <c r="P6158" i="1"/>
  <c r="O6158" i="1"/>
  <c r="R6158" i="1" s="1"/>
  <c r="S6158" i="1" s="1"/>
  <c r="T6158" i="1" s="1"/>
  <c r="Z6157" i="1"/>
  <c r="U6157" i="1"/>
  <c r="Q6157" i="1"/>
  <c r="P6157" i="1"/>
  <c r="R6157" i="1" s="1"/>
  <c r="S6157" i="1" s="1"/>
  <c r="T6157" i="1" s="1"/>
  <c r="O6157" i="1"/>
  <c r="Z6156" i="1"/>
  <c r="U6156" i="1"/>
  <c r="S6156" i="1"/>
  <c r="T6156" i="1" s="1"/>
  <c r="Y6156" i="1" s="1"/>
  <c r="R6156" i="1"/>
  <c r="Q6156" i="1"/>
  <c r="P6156" i="1"/>
  <c r="O6156" i="1"/>
  <c r="Z6155" i="1"/>
  <c r="U6155" i="1"/>
  <c r="Q6155" i="1"/>
  <c r="P6155" i="1"/>
  <c r="O6155" i="1"/>
  <c r="Z6154" i="1"/>
  <c r="U6154" i="1"/>
  <c r="Q6154" i="1"/>
  <c r="P6154" i="1"/>
  <c r="O6154" i="1"/>
  <c r="Z6153" i="1"/>
  <c r="U6153" i="1"/>
  <c r="Q6153" i="1"/>
  <c r="R6153" i="1" s="1"/>
  <c r="S6153" i="1" s="1"/>
  <c r="T6153" i="1" s="1"/>
  <c r="P6153" i="1"/>
  <c r="O6153" i="1"/>
  <c r="Z6152" i="1"/>
  <c r="U6152" i="1"/>
  <c r="Q6152" i="1"/>
  <c r="P6152" i="1"/>
  <c r="O6152" i="1"/>
  <c r="Z6151" i="1"/>
  <c r="U6151" i="1"/>
  <c r="Q6151" i="1"/>
  <c r="P6151" i="1"/>
  <c r="O6151" i="1"/>
  <c r="R6151" i="1" s="1"/>
  <c r="S6151" i="1" s="1"/>
  <c r="T6151" i="1" s="1"/>
  <c r="Y6151" i="1" s="1"/>
  <c r="Z6150" i="1"/>
  <c r="S6150" i="1"/>
  <c r="T6150" i="1" s="1"/>
  <c r="R6150" i="1"/>
  <c r="Q6150" i="1"/>
  <c r="P6150" i="1"/>
  <c r="O6150" i="1"/>
  <c r="Z6149" i="1"/>
  <c r="U6149" i="1"/>
  <c r="Q6149" i="1"/>
  <c r="P6149" i="1"/>
  <c r="O6149" i="1"/>
  <c r="Z6148" i="1"/>
  <c r="U6148" i="1"/>
  <c r="Q6148" i="1"/>
  <c r="P6148" i="1"/>
  <c r="O6148" i="1"/>
  <c r="R6148" i="1" s="1"/>
  <c r="S6148" i="1" s="1"/>
  <c r="T6148" i="1" s="1"/>
  <c r="Z6147" i="1"/>
  <c r="S6147" i="1"/>
  <c r="T6147" i="1" s="1"/>
  <c r="R6147" i="1"/>
  <c r="Q6147" i="1"/>
  <c r="P6147" i="1"/>
  <c r="O6147" i="1"/>
  <c r="Z6146" i="1"/>
  <c r="U6146" i="1"/>
  <c r="Q6146" i="1"/>
  <c r="P6146" i="1"/>
  <c r="O6146" i="1"/>
  <c r="R6146" i="1" s="1"/>
  <c r="S6146" i="1" s="1"/>
  <c r="T6146" i="1" s="1"/>
  <c r="Z6145" i="1"/>
  <c r="U6145" i="1"/>
  <c r="S6145" i="1"/>
  <c r="T6145" i="1" s="1"/>
  <c r="Y6145" i="1" s="1"/>
  <c r="Q6145" i="1"/>
  <c r="P6145" i="1"/>
  <c r="O6145" i="1"/>
  <c r="R6145" i="1" s="1"/>
  <c r="Z6144" i="1"/>
  <c r="U6144" i="1"/>
  <c r="S6144" i="1"/>
  <c r="T6144" i="1" s="1"/>
  <c r="Y6144" i="1" s="1"/>
  <c r="R6144" i="1"/>
  <c r="Q6144" i="1"/>
  <c r="P6144" i="1"/>
  <c r="O6144" i="1"/>
  <c r="Z6143" i="1"/>
  <c r="T6143" i="1"/>
  <c r="Q6143" i="1"/>
  <c r="P6143" i="1"/>
  <c r="O6143" i="1"/>
  <c r="R6143" i="1" s="1"/>
  <c r="S6143" i="1" s="1"/>
  <c r="Z6142" i="1"/>
  <c r="U6142" i="1"/>
  <c r="Q6142" i="1"/>
  <c r="P6142" i="1"/>
  <c r="O6142" i="1"/>
  <c r="R6142" i="1" s="1"/>
  <c r="S6142" i="1" s="1"/>
  <c r="T6142" i="1" s="1"/>
  <c r="Y6142" i="1" s="1"/>
  <c r="Z6141" i="1"/>
  <c r="U6141" i="1"/>
  <c r="Q6141" i="1"/>
  <c r="P6141" i="1"/>
  <c r="O6141" i="1"/>
  <c r="Z6140" i="1"/>
  <c r="U6140" i="1"/>
  <c r="Q6140" i="1"/>
  <c r="P6140" i="1"/>
  <c r="O6140" i="1"/>
  <c r="Z6139" i="1"/>
  <c r="U6139" i="1"/>
  <c r="R6139" i="1"/>
  <c r="S6139" i="1" s="1"/>
  <c r="T6139" i="1" s="1"/>
  <c r="Q6139" i="1"/>
  <c r="P6139" i="1"/>
  <c r="O6139" i="1"/>
  <c r="Z6138" i="1"/>
  <c r="Q6138" i="1"/>
  <c r="P6138" i="1"/>
  <c r="O6138" i="1"/>
  <c r="Z6137" i="1"/>
  <c r="U6137" i="1"/>
  <c r="Q6137" i="1"/>
  <c r="P6137" i="1"/>
  <c r="O6137" i="1"/>
  <c r="Z6136" i="1"/>
  <c r="Y6136" i="1"/>
  <c r="U6136" i="1"/>
  <c r="R6136" i="1"/>
  <c r="S6136" i="1" s="1"/>
  <c r="T6136" i="1" s="1"/>
  <c r="Q6136" i="1"/>
  <c r="P6136" i="1"/>
  <c r="O6136" i="1"/>
  <c r="Z6135" i="1"/>
  <c r="U6135" i="1"/>
  <c r="R6135" i="1"/>
  <c r="S6135" i="1" s="1"/>
  <c r="T6135" i="1" s="1"/>
  <c r="Q6135" i="1"/>
  <c r="P6135" i="1"/>
  <c r="O6135" i="1"/>
  <c r="AA6134" i="1"/>
  <c r="Z6134" i="1"/>
  <c r="U6134" i="1"/>
  <c r="T6134" i="1"/>
  <c r="Q6134" i="1"/>
  <c r="P6134" i="1"/>
  <c r="R6134" i="1" s="1"/>
  <c r="S6134" i="1" s="1"/>
  <c r="O6134" i="1"/>
  <c r="Z6133" i="1"/>
  <c r="T6133" i="1"/>
  <c r="Q6133" i="1"/>
  <c r="P6133" i="1"/>
  <c r="O6133" i="1"/>
  <c r="R6133" i="1" s="1"/>
  <c r="S6133" i="1" s="1"/>
  <c r="Z6132" i="1"/>
  <c r="Q6132" i="1"/>
  <c r="P6132" i="1"/>
  <c r="O6132" i="1"/>
  <c r="R6132" i="1" s="1"/>
  <c r="S6132" i="1" s="1"/>
  <c r="T6132" i="1" s="1"/>
  <c r="AA6131" i="1"/>
  <c r="Z6131" i="1"/>
  <c r="U6131" i="1"/>
  <c r="T6131" i="1"/>
  <c r="Q6131" i="1"/>
  <c r="P6131" i="1"/>
  <c r="O6131" i="1"/>
  <c r="R6131" i="1" s="1"/>
  <c r="S6131" i="1" s="1"/>
  <c r="Z6130" i="1"/>
  <c r="U6130" i="1"/>
  <c r="Q6130" i="1"/>
  <c r="P6130" i="1"/>
  <c r="O6130" i="1"/>
  <c r="R6130" i="1" s="1"/>
  <c r="S6130" i="1" s="1"/>
  <c r="T6130" i="1" s="1"/>
  <c r="Y6130" i="1" s="1"/>
  <c r="Z6129" i="1"/>
  <c r="U6129" i="1"/>
  <c r="Q6129" i="1"/>
  <c r="P6129" i="1"/>
  <c r="O6129" i="1"/>
  <c r="R6129" i="1" s="1"/>
  <c r="S6129" i="1" s="1"/>
  <c r="T6129" i="1" s="1"/>
  <c r="Z6128" i="1"/>
  <c r="U6128" i="1"/>
  <c r="Q6128" i="1"/>
  <c r="P6128" i="1"/>
  <c r="O6128" i="1"/>
  <c r="R6128" i="1" s="1"/>
  <c r="S6128" i="1" s="1"/>
  <c r="T6128" i="1" s="1"/>
  <c r="Z6127" i="1"/>
  <c r="U6127" i="1"/>
  <c r="Q6127" i="1"/>
  <c r="P6127" i="1"/>
  <c r="O6127" i="1"/>
  <c r="R6127" i="1" s="1"/>
  <c r="S6127" i="1" s="1"/>
  <c r="T6127" i="1" s="1"/>
  <c r="AA6126" i="1"/>
  <c r="Z6126" i="1"/>
  <c r="U6126" i="1"/>
  <c r="T6126" i="1"/>
  <c r="Q6126" i="1"/>
  <c r="P6126" i="1"/>
  <c r="O6126" i="1"/>
  <c r="Z6125" i="1"/>
  <c r="U6125" i="1"/>
  <c r="Q6125" i="1"/>
  <c r="P6125" i="1"/>
  <c r="O6125" i="1"/>
  <c r="Z6124" i="1"/>
  <c r="R6124" i="1"/>
  <c r="S6124" i="1" s="1"/>
  <c r="T6124" i="1" s="1"/>
  <c r="Y6124" i="1" s="1"/>
  <c r="Q6124" i="1"/>
  <c r="P6124" i="1"/>
  <c r="O6124" i="1"/>
  <c r="Z6123" i="1"/>
  <c r="U6123" i="1"/>
  <c r="Q6123" i="1"/>
  <c r="P6123" i="1"/>
  <c r="R6123" i="1" s="1"/>
  <c r="S6123" i="1" s="1"/>
  <c r="T6123" i="1" s="1"/>
  <c r="O6123" i="1"/>
  <c r="Z6122" i="1"/>
  <c r="U6122" i="1"/>
  <c r="Q6122" i="1"/>
  <c r="P6122" i="1"/>
  <c r="O6122" i="1"/>
  <c r="Z6121" i="1"/>
  <c r="U6121" i="1"/>
  <c r="S6121" i="1"/>
  <c r="T6121" i="1" s="1"/>
  <c r="R6121" i="1"/>
  <c r="Q6121" i="1"/>
  <c r="P6121" i="1"/>
  <c r="O6121" i="1"/>
  <c r="Z6120" i="1"/>
  <c r="U6120" i="1"/>
  <c r="R6120" i="1"/>
  <c r="S6120" i="1" s="1"/>
  <c r="T6120" i="1" s="1"/>
  <c r="Q6120" i="1"/>
  <c r="P6120" i="1"/>
  <c r="O6120" i="1"/>
  <c r="Z6119" i="1"/>
  <c r="Q6119" i="1"/>
  <c r="P6119" i="1"/>
  <c r="O6119" i="1"/>
  <c r="R6119" i="1" s="1"/>
  <c r="S6119" i="1" s="1"/>
  <c r="T6119" i="1" s="1"/>
  <c r="Y6119" i="1" s="1"/>
  <c r="AA6118" i="1"/>
  <c r="Z6118" i="1"/>
  <c r="T6118" i="1"/>
  <c r="Q6118" i="1"/>
  <c r="P6118" i="1"/>
  <c r="O6118" i="1"/>
  <c r="R6118" i="1" s="1"/>
  <c r="S6118" i="1" s="1"/>
  <c r="Z6117" i="1"/>
  <c r="Q6117" i="1"/>
  <c r="P6117" i="1"/>
  <c r="O6117" i="1"/>
  <c r="R6117" i="1" s="1"/>
  <c r="S6117" i="1" s="1"/>
  <c r="T6117" i="1" s="1"/>
  <c r="Z6116" i="1"/>
  <c r="U6116" i="1"/>
  <c r="R6116" i="1"/>
  <c r="S6116" i="1" s="1"/>
  <c r="T6116" i="1" s="1"/>
  <c r="Y6116" i="1" s="1"/>
  <c r="Q6116" i="1"/>
  <c r="P6116" i="1"/>
  <c r="O6116" i="1"/>
  <c r="Z6115" i="1"/>
  <c r="U6115" i="1"/>
  <c r="Q6115" i="1"/>
  <c r="R6115" i="1" s="1"/>
  <c r="S6115" i="1" s="1"/>
  <c r="T6115" i="1" s="1"/>
  <c r="P6115" i="1"/>
  <c r="O6115" i="1"/>
  <c r="Z6114" i="1"/>
  <c r="Q6114" i="1"/>
  <c r="P6114" i="1"/>
  <c r="R6114" i="1" s="1"/>
  <c r="S6114" i="1" s="1"/>
  <c r="T6114" i="1" s="1"/>
  <c r="O6114" i="1"/>
  <c r="Z6113" i="1"/>
  <c r="U6113" i="1"/>
  <c r="Q6113" i="1"/>
  <c r="P6113" i="1"/>
  <c r="O6113" i="1"/>
  <c r="R6113" i="1" s="1"/>
  <c r="S6113" i="1" s="1"/>
  <c r="T6113" i="1" s="1"/>
  <c r="Z6112" i="1"/>
  <c r="Q6112" i="1"/>
  <c r="P6112" i="1"/>
  <c r="O6112" i="1"/>
  <c r="Z6111" i="1"/>
  <c r="R6111" i="1"/>
  <c r="S6111" i="1" s="1"/>
  <c r="T6111" i="1" s="1"/>
  <c r="Y6111" i="1" s="1"/>
  <c r="Q6111" i="1"/>
  <c r="P6111" i="1"/>
  <c r="O6111" i="1"/>
  <c r="Z6110" i="1"/>
  <c r="U6110" i="1"/>
  <c r="Q6110" i="1"/>
  <c r="P6110" i="1"/>
  <c r="O6110" i="1"/>
  <c r="R6110" i="1" s="1"/>
  <c r="S6110" i="1" s="1"/>
  <c r="T6110" i="1" s="1"/>
  <c r="Z6109" i="1"/>
  <c r="U6109" i="1"/>
  <c r="Q6109" i="1"/>
  <c r="P6109" i="1"/>
  <c r="O6109" i="1"/>
  <c r="R6109" i="1" s="1"/>
  <c r="S6109" i="1" s="1"/>
  <c r="T6109" i="1" s="1"/>
  <c r="Z6108" i="1"/>
  <c r="U6108" i="1"/>
  <c r="Q6108" i="1"/>
  <c r="P6108" i="1"/>
  <c r="O6108" i="1"/>
  <c r="Z6107" i="1"/>
  <c r="U6107" i="1"/>
  <c r="Q6107" i="1"/>
  <c r="R6107" i="1" s="1"/>
  <c r="S6107" i="1" s="1"/>
  <c r="T6107" i="1" s="1"/>
  <c r="P6107" i="1"/>
  <c r="O6107" i="1"/>
  <c r="Z6106" i="1"/>
  <c r="U6106" i="1"/>
  <c r="Q6106" i="1"/>
  <c r="P6106" i="1"/>
  <c r="O6106" i="1"/>
  <c r="R6106" i="1" s="1"/>
  <c r="S6106" i="1" s="1"/>
  <c r="T6106" i="1" s="1"/>
  <c r="Z6105" i="1"/>
  <c r="U6105" i="1"/>
  <c r="Q6105" i="1"/>
  <c r="P6105" i="1"/>
  <c r="O6105" i="1"/>
  <c r="Z6104" i="1"/>
  <c r="U6104" i="1"/>
  <c r="R6104" i="1"/>
  <c r="S6104" i="1" s="1"/>
  <c r="T6104" i="1" s="1"/>
  <c r="Q6104" i="1"/>
  <c r="P6104" i="1"/>
  <c r="O6104" i="1"/>
  <c r="Z6103" i="1"/>
  <c r="U6103" i="1"/>
  <c r="R6103" i="1"/>
  <c r="S6103" i="1" s="1"/>
  <c r="T6103" i="1" s="1"/>
  <c r="Q6103" i="1"/>
  <c r="P6103" i="1"/>
  <c r="O6103" i="1"/>
  <c r="Z6102" i="1"/>
  <c r="U6102" i="1"/>
  <c r="S6102" i="1"/>
  <c r="T6102" i="1" s="1"/>
  <c r="Q6102" i="1"/>
  <c r="P6102" i="1"/>
  <c r="O6102" i="1"/>
  <c r="R6102" i="1" s="1"/>
  <c r="Z6101" i="1"/>
  <c r="U6101" i="1"/>
  <c r="Q6101" i="1"/>
  <c r="P6101" i="1"/>
  <c r="O6101" i="1"/>
  <c r="R6101" i="1" s="1"/>
  <c r="S6101" i="1" s="1"/>
  <c r="T6101" i="1" s="1"/>
  <c r="Z6100" i="1"/>
  <c r="U6100" i="1"/>
  <c r="T6100" i="1"/>
  <c r="S6100" i="1"/>
  <c r="Q6100" i="1"/>
  <c r="R6100" i="1" s="1"/>
  <c r="P6100" i="1"/>
  <c r="O6100" i="1"/>
  <c r="Z6099" i="1"/>
  <c r="U6099" i="1"/>
  <c r="Q6099" i="1"/>
  <c r="P6099" i="1"/>
  <c r="R6099" i="1" s="1"/>
  <c r="S6099" i="1" s="1"/>
  <c r="T6099" i="1" s="1"/>
  <c r="Y6099" i="1" s="1"/>
  <c r="O6099" i="1"/>
  <c r="Z6098" i="1"/>
  <c r="U6098" i="1"/>
  <c r="S6098" i="1"/>
  <c r="T6098" i="1" s="1"/>
  <c r="R6098" i="1"/>
  <c r="Q6098" i="1"/>
  <c r="P6098" i="1"/>
  <c r="O6098" i="1"/>
  <c r="Z6097" i="1"/>
  <c r="U6097" i="1"/>
  <c r="S6097" i="1"/>
  <c r="T6097" i="1" s="1"/>
  <c r="R6097" i="1"/>
  <c r="Q6097" i="1"/>
  <c r="P6097" i="1"/>
  <c r="O6097" i="1"/>
  <c r="Z6096" i="1"/>
  <c r="U6096" i="1"/>
  <c r="S6096" i="1"/>
  <c r="T6096" i="1" s="1"/>
  <c r="Y6096" i="1" s="1"/>
  <c r="Q6096" i="1"/>
  <c r="R6096" i="1" s="1"/>
  <c r="P6096" i="1"/>
  <c r="O6096" i="1"/>
  <c r="Z6095" i="1"/>
  <c r="Y6095" i="1"/>
  <c r="U6095" i="1"/>
  <c r="Q6095" i="1"/>
  <c r="P6095" i="1"/>
  <c r="O6095" i="1"/>
  <c r="R6095" i="1" s="1"/>
  <c r="S6095" i="1" s="1"/>
  <c r="T6095" i="1" s="1"/>
  <c r="AA6094" i="1"/>
  <c r="Z6094" i="1"/>
  <c r="U6094" i="1"/>
  <c r="T6094" i="1"/>
  <c r="Q6094" i="1"/>
  <c r="P6094" i="1"/>
  <c r="O6094" i="1"/>
  <c r="AA6093" i="1"/>
  <c r="Z6093" i="1"/>
  <c r="U6093" i="1"/>
  <c r="T6093" i="1"/>
  <c r="Q6093" i="1"/>
  <c r="P6093" i="1"/>
  <c r="R6093" i="1" s="1"/>
  <c r="S6093" i="1" s="1"/>
  <c r="O6093" i="1"/>
  <c r="AA6092" i="1"/>
  <c r="Z6092" i="1"/>
  <c r="U6092" i="1"/>
  <c r="T6092" i="1"/>
  <c r="Q6092" i="1"/>
  <c r="P6092" i="1"/>
  <c r="O6092" i="1"/>
  <c r="Z6091" i="1"/>
  <c r="Q6091" i="1"/>
  <c r="P6091" i="1"/>
  <c r="O6091" i="1"/>
  <c r="Z6090" i="1"/>
  <c r="U6090" i="1"/>
  <c r="Q6090" i="1"/>
  <c r="P6090" i="1"/>
  <c r="O6090" i="1"/>
  <c r="Z6089" i="1"/>
  <c r="U6089" i="1"/>
  <c r="Q6089" i="1"/>
  <c r="R6089" i="1" s="1"/>
  <c r="S6089" i="1" s="1"/>
  <c r="T6089" i="1" s="1"/>
  <c r="P6089" i="1"/>
  <c r="O6089" i="1"/>
  <c r="Z6088" i="1"/>
  <c r="S6088" i="1"/>
  <c r="T6088" i="1" s="1"/>
  <c r="Q6088" i="1"/>
  <c r="P6088" i="1"/>
  <c r="R6088" i="1" s="1"/>
  <c r="O6088" i="1"/>
  <c r="Z6087" i="1"/>
  <c r="U6087" i="1"/>
  <c r="Q6087" i="1"/>
  <c r="P6087" i="1"/>
  <c r="O6087" i="1"/>
  <c r="R6087" i="1" s="1"/>
  <c r="S6087" i="1" s="1"/>
  <c r="T6087" i="1" s="1"/>
  <c r="Z6086" i="1"/>
  <c r="Q6086" i="1"/>
  <c r="P6086" i="1"/>
  <c r="O6086" i="1"/>
  <c r="Z6085" i="1"/>
  <c r="Q6085" i="1"/>
  <c r="P6085" i="1"/>
  <c r="O6085" i="1"/>
  <c r="R6085" i="1" s="1"/>
  <c r="S6085" i="1" s="1"/>
  <c r="T6085" i="1" s="1"/>
  <c r="Z6084" i="1"/>
  <c r="Y6084" i="1"/>
  <c r="U6084" i="1"/>
  <c r="Q6084" i="1"/>
  <c r="P6084" i="1"/>
  <c r="O6084" i="1"/>
  <c r="R6084" i="1" s="1"/>
  <c r="S6084" i="1" s="1"/>
  <c r="T6084" i="1" s="1"/>
  <c r="Z6083" i="1"/>
  <c r="U6083" i="1"/>
  <c r="R6083" i="1"/>
  <c r="S6083" i="1" s="1"/>
  <c r="T6083" i="1" s="1"/>
  <c r="Q6083" i="1"/>
  <c r="P6083" i="1"/>
  <c r="O6083" i="1"/>
  <c r="AA6082" i="1"/>
  <c r="Z6082" i="1"/>
  <c r="U6082" i="1"/>
  <c r="T6082" i="1"/>
  <c r="Q6082" i="1"/>
  <c r="P6082" i="1"/>
  <c r="O6082" i="1"/>
  <c r="R6082" i="1" s="1"/>
  <c r="S6082" i="1" s="1"/>
  <c r="Z6081" i="1"/>
  <c r="U6081" i="1"/>
  <c r="S6081" i="1"/>
  <c r="T6081" i="1" s="1"/>
  <c r="Y6081" i="1" s="1"/>
  <c r="Q6081" i="1"/>
  <c r="P6081" i="1"/>
  <c r="O6081" i="1"/>
  <c r="R6081" i="1" s="1"/>
  <c r="Z6080" i="1"/>
  <c r="U6080" i="1"/>
  <c r="Q6080" i="1"/>
  <c r="P6080" i="1"/>
  <c r="O6080" i="1"/>
  <c r="R6080" i="1" s="1"/>
  <c r="S6080" i="1" s="1"/>
  <c r="T6080" i="1" s="1"/>
  <c r="AA6079" i="1"/>
  <c r="Z6079" i="1"/>
  <c r="U6079" i="1"/>
  <c r="T6079" i="1"/>
  <c r="S6079" i="1"/>
  <c r="R6079" i="1"/>
  <c r="Q6079" i="1"/>
  <c r="P6079" i="1"/>
  <c r="O6079" i="1"/>
  <c r="Z6078" i="1"/>
  <c r="U6078" i="1"/>
  <c r="Q6078" i="1"/>
  <c r="P6078" i="1"/>
  <c r="O6078" i="1"/>
  <c r="Z6077" i="1"/>
  <c r="U6077" i="1"/>
  <c r="Q6077" i="1"/>
  <c r="P6077" i="1"/>
  <c r="O6077" i="1"/>
  <c r="R6077" i="1" s="1"/>
  <c r="S6077" i="1" s="1"/>
  <c r="T6077" i="1" s="1"/>
  <c r="Y6077" i="1" s="1"/>
  <c r="Z6076" i="1"/>
  <c r="U6076" i="1"/>
  <c r="Q6076" i="1"/>
  <c r="P6076" i="1"/>
  <c r="O6076" i="1"/>
  <c r="Z6075" i="1"/>
  <c r="U6075" i="1"/>
  <c r="T6075" i="1"/>
  <c r="S6075" i="1"/>
  <c r="R6075" i="1"/>
  <c r="Q6075" i="1"/>
  <c r="P6075" i="1"/>
  <c r="O6075" i="1"/>
  <c r="Z6074" i="1"/>
  <c r="U6074" i="1"/>
  <c r="S6074" i="1"/>
  <c r="T6074" i="1" s="1"/>
  <c r="Q6074" i="1"/>
  <c r="P6074" i="1"/>
  <c r="O6074" i="1"/>
  <c r="R6074" i="1" s="1"/>
  <c r="Z6073" i="1"/>
  <c r="U6073" i="1"/>
  <c r="Q6073" i="1"/>
  <c r="P6073" i="1"/>
  <c r="O6073" i="1"/>
  <c r="AA6072" i="1"/>
  <c r="Z6072" i="1"/>
  <c r="U6072" i="1"/>
  <c r="T6072" i="1"/>
  <c r="Q6072" i="1"/>
  <c r="P6072" i="1"/>
  <c r="O6072" i="1"/>
  <c r="R6072" i="1" s="1"/>
  <c r="S6072" i="1" s="1"/>
  <c r="Z6071" i="1"/>
  <c r="U6071" i="1"/>
  <c r="R6071" i="1"/>
  <c r="S6071" i="1" s="1"/>
  <c r="T6071" i="1" s="1"/>
  <c r="Q6071" i="1"/>
  <c r="P6071" i="1"/>
  <c r="O6071" i="1"/>
  <c r="Z6070" i="1"/>
  <c r="U6070" i="1"/>
  <c r="T6070" i="1"/>
  <c r="S6070" i="1"/>
  <c r="R6070" i="1"/>
  <c r="Q6070" i="1"/>
  <c r="P6070" i="1"/>
  <c r="O6070" i="1"/>
  <c r="Z6069" i="1"/>
  <c r="U6069" i="1"/>
  <c r="Q6069" i="1"/>
  <c r="R6069" i="1" s="1"/>
  <c r="S6069" i="1" s="1"/>
  <c r="T6069" i="1" s="1"/>
  <c r="Y6069" i="1" s="1"/>
  <c r="P6069" i="1"/>
  <c r="O6069" i="1"/>
  <c r="Z6068" i="1"/>
  <c r="U6068" i="1"/>
  <c r="Q6068" i="1"/>
  <c r="P6068" i="1"/>
  <c r="O6068" i="1"/>
  <c r="R6068" i="1" s="1"/>
  <c r="S6068" i="1" s="1"/>
  <c r="T6068" i="1" s="1"/>
  <c r="Z6067" i="1"/>
  <c r="U6067" i="1"/>
  <c r="Q6067" i="1"/>
  <c r="P6067" i="1"/>
  <c r="O6067" i="1"/>
  <c r="Z6066" i="1"/>
  <c r="Q6066" i="1"/>
  <c r="R6066" i="1" s="1"/>
  <c r="S6066" i="1" s="1"/>
  <c r="T6066" i="1" s="1"/>
  <c r="P6066" i="1"/>
  <c r="O6066" i="1"/>
  <c r="Z6065" i="1"/>
  <c r="U6065" i="1"/>
  <c r="Q6065" i="1"/>
  <c r="P6065" i="1"/>
  <c r="O6065" i="1"/>
  <c r="R6065" i="1" s="1"/>
  <c r="S6065" i="1" s="1"/>
  <c r="T6065" i="1" s="1"/>
  <c r="Z6064" i="1"/>
  <c r="U6064" i="1"/>
  <c r="Q6064" i="1"/>
  <c r="P6064" i="1"/>
  <c r="O6064" i="1"/>
  <c r="Z6063" i="1"/>
  <c r="U6063" i="1"/>
  <c r="Q6063" i="1"/>
  <c r="P6063" i="1"/>
  <c r="R6063" i="1" s="1"/>
  <c r="S6063" i="1" s="1"/>
  <c r="T6063" i="1" s="1"/>
  <c r="O6063" i="1"/>
  <c r="Z6062" i="1"/>
  <c r="U6062" i="1"/>
  <c r="Q6062" i="1"/>
  <c r="P6062" i="1"/>
  <c r="O6062" i="1"/>
  <c r="AA6061" i="1"/>
  <c r="Z6061" i="1"/>
  <c r="T6061" i="1"/>
  <c r="Q6061" i="1"/>
  <c r="P6061" i="1"/>
  <c r="O6061" i="1"/>
  <c r="Z6060" i="1"/>
  <c r="U6060" i="1"/>
  <c r="R6060" i="1"/>
  <c r="S6060" i="1" s="1"/>
  <c r="T6060" i="1" s="1"/>
  <c r="Q6060" i="1"/>
  <c r="P6060" i="1"/>
  <c r="O6060" i="1"/>
  <c r="Z6059" i="1"/>
  <c r="U6059" i="1"/>
  <c r="Q6059" i="1"/>
  <c r="P6059" i="1"/>
  <c r="O6059" i="1"/>
  <c r="R6059" i="1" s="1"/>
  <c r="S6059" i="1" s="1"/>
  <c r="T6059" i="1" s="1"/>
  <c r="Z6058" i="1"/>
  <c r="Q6058" i="1"/>
  <c r="P6058" i="1"/>
  <c r="O6058" i="1"/>
  <c r="AA6057" i="1"/>
  <c r="Z6057" i="1"/>
  <c r="U6057" i="1"/>
  <c r="T6057" i="1"/>
  <c r="S6057" i="1"/>
  <c r="R6057" i="1"/>
  <c r="Q6057" i="1"/>
  <c r="P6057" i="1"/>
  <c r="O6057" i="1"/>
  <c r="Z6056" i="1"/>
  <c r="Q6056" i="1"/>
  <c r="P6056" i="1"/>
  <c r="O6056" i="1"/>
  <c r="R6056" i="1" s="1"/>
  <c r="S6056" i="1" s="1"/>
  <c r="T6056" i="1" s="1"/>
  <c r="AA6055" i="1"/>
  <c r="Z6055" i="1"/>
  <c r="T6055" i="1"/>
  <c r="Q6055" i="1"/>
  <c r="P6055" i="1"/>
  <c r="O6055" i="1"/>
  <c r="R6055" i="1" s="1"/>
  <c r="S6055" i="1" s="1"/>
  <c r="Z6054" i="1"/>
  <c r="U6054" i="1"/>
  <c r="Q6054" i="1"/>
  <c r="P6054" i="1"/>
  <c r="R6054" i="1" s="1"/>
  <c r="S6054" i="1" s="1"/>
  <c r="T6054" i="1" s="1"/>
  <c r="Y6054" i="1" s="1"/>
  <c r="O6054" i="1"/>
  <c r="Z6053" i="1"/>
  <c r="Q6053" i="1"/>
  <c r="P6053" i="1"/>
  <c r="O6053" i="1"/>
  <c r="Z6052" i="1"/>
  <c r="U6052" i="1"/>
  <c r="R6052" i="1"/>
  <c r="S6052" i="1" s="1"/>
  <c r="T6052" i="1" s="1"/>
  <c r="Q6052" i="1"/>
  <c r="P6052" i="1"/>
  <c r="O6052" i="1"/>
  <c r="Z6051" i="1"/>
  <c r="U6051" i="1"/>
  <c r="Q6051" i="1"/>
  <c r="P6051" i="1"/>
  <c r="O6051" i="1"/>
  <c r="Z6050" i="1"/>
  <c r="U6050" i="1"/>
  <c r="Q6050" i="1"/>
  <c r="P6050" i="1"/>
  <c r="O6050" i="1"/>
  <c r="R6050" i="1" s="1"/>
  <c r="S6050" i="1" s="1"/>
  <c r="T6050" i="1" s="1"/>
  <c r="AA6049" i="1"/>
  <c r="Z6049" i="1"/>
  <c r="U6049" i="1"/>
  <c r="T6049" i="1"/>
  <c r="R6049" i="1"/>
  <c r="S6049" i="1" s="1"/>
  <c r="Q6049" i="1"/>
  <c r="P6049" i="1"/>
  <c r="O6049" i="1"/>
  <c r="Z6048" i="1"/>
  <c r="U6048" i="1"/>
  <c r="Q6048" i="1"/>
  <c r="P6048" i="1"/>
  <c r="R6048" i="1" s="1"/>
  <c r="S6048" i="1" s="1"/>
  <c r="T6048" i="1" s="1"/>
  <c r="O6048" i="1"/>
  <c r="Z6047" i="1"/>
  <c r="U6047" i="1"/>
  <c r="Q6047" i="1"/>
  <c r="P6047" i="1"/>
  <c r="R6047" i="1" s="1"/>
  <c r="S6047" i="1" s="1"/>
  <c r="T6047" i="1" s="1"/>
  <c r="O6047" i="1"/>
  <c r="Z6046" i="1"/>
  <c r="U6046" i="1"/>
  <c r="Q6046" i="1"/>
  <c r="P6046" i="1"/>
  <c r="R6046" i="1" s="1"/>
  <c r="S6046" i="1" s="1"/>
  <c r="T6046" i="1" s="1"/>
  <c r="O6046" i="1"/>
  <c r="Z6045" i="1"/>
  <c r="U6045" i="1"/>
  <c r="R6045" i="1"/>
  <c r="S6045" i="1" s="1"/>
  <c r="T6045" i="1" s="1"/>
  <c r="Q6045" i="1"/>
  <c r="P6045" i="1"/>
  <c r="O6045" i="1"/>
  <c r="Z6044" i="1"/>
  <c r="U6044" i="1"/>
  <c r="Q6044" i="1"/>
  <c r="P6044" i="1"/>
  <c r="O6044" i="1"/>
  <c r="R6044" i="1" s="1"/>
  <c r="S6044" i="1" s="1"/>
  <c r="T6044" i="1" s="1"/>
  <c r="Z6043" i="1"/>
  <c r="R6043" i="1"/>
  <c r="S6043" i="1" s="1"/>
  <c r="T6043" i="1" s="1"/>
  <c r="Q6043" i="1"/>
  <c r="P6043" i="1"/>
  <c r="O6043" i="1"/>
  <c r="Z6042" i="1"/>
  <c r="U6042" i="1"/>
  <c r="Q6042" i="1"/>
  <c r="P6042" i="1"/>
  <c r="O6042" i="1"/>
  <c r="Z6041" i="1"/>
  <c r="R6041" i="1"/>
  <c r="S6041" i="1" s="1"/>
  <c r="T6041" i="1" s="1"/>
  <c r="Q6041" i="1"/>
  <c r="P6041" i="1"/>
  <c r="O6041" i="1"/>
  <c r="Z6040" i="1"/>
  <c r="R6040" i="1"/>
  <c r="S6040" i="1" s="1"/>
  <c r="T6040" i="1" s="1"/>
  <c r="Y6040" i="1" s="1"/>
  <c r="Q6040" i="1"/>
  <c r="P6040" i="1"/>
  <c r="O6040" i="1"/>
  <c r="Z6039" i="1"/>
  <c r="U6039" i="1"/>
  <c r="R6039" i="1"/>
  <c r="S6039" i="1" s="1"/>
  <c r="T6039" i="1" s="1"/>
  <c r="Q6039" i="1"/>
  <c r="P6039" i="1"/>
  <c r="O6039" i="1"/>
  <c r="Z6038" i="1"/>
  <c r="U6038" i="1"/>
  <c r="Q6038" i="1"/>
  <c r="P6038" i="1"/>
  <c r="O6038" i="1"/>
  <c r="R6038" i="1" s="1"/>
  <c r="S6038" i="1" s="1"/>
  <c r="T6038" i="1" s="1"/>
  <c r="Z6037" i="1"/>
  <c r="R6037" i="1"/>
  <c r="S6037" i="1" s="1"/>
  <c r="T6037" i="1" s="1"/>
  <c r="Q6037" i="1"/>
  <c r="P6037" i="1"/>
  <c r="O6037" i="1"/>
  <c r="Z6036" i="1"/>
  <c r="U6036" i="1"/>
  <c r="R6036" i="1"/>
  <c r="S6036" i="1" s="1"/>
  <c r="T6036" i="1" s="1"/>
  <c r="Y6036" i="1" s="1"/>
  <c r="Q6036" i="1"/>
  <c r="P6036" i="1"/>
  <c r="O6036" i="1"/>
  <c r="AA6035" i="1"/>
  <c r="Z6035" i="1"/>
  <c r="U6035" i="1"/>
  <c r="T6035" i="1"/>
  <c r="Q6035" i="1"/>
  <c r="R6035" i="1" s="1"/>
  <c r="S6035" i="1" s="1"/>
  <c r="P6035" i="1"/>
  <c r="O6035" i="1"/>
  <c r="Z6034" i="1"/>
  <c r="U6034" i="1"/>
  <c r="Q6034" i="1"/>
  <c r="P6034" i="1"/>
  <c r="O6034" i="1"/>
  <c r="R6034" i="1" s="1"/>
  <c r="S6034" i="1" s="1"/>
  <c r="T6034" i="1" s="1"/>
  <c r="Z6033" i="1"/>
  <c r="U6033" i="1"/>
  <c r="Q6033" i="1"/>
  <c r="P6033" i="1"/>
  <c r="O6033" i="1"/>
  <c r="Z6032" i="1"/>
  <c r="R6032" i="1"/>
  <c r="S6032" i="1" s="1"/>
  <c r="T6032" i="1" s="1"/>
  <c r="Q6032" i="1"/>
  <c r="P6032" i="1"/>
  <c r="O6032" i="1"/>
  <c r="AA6031" i="1"/>
  <c r="Z6031" i="1"/>
  <c r="T6031" i="1"/>
  <c r="R6031" i="1"/>
  <c r="S6031" i="1" s="1"/>
  <c r="Q6031" i="1"/>
  <c r="P6031" i="1"/>
  <c r="O6031" i="1"/>
  <c r="Z6030" i="1"/>
  <c r="S6030" i="1"/>
  <c r="T6030" i="1" s="1"/>
  <c r="Q6030" i="1"/>
  <c r="P6030" i="1"/>
  <c r="O6030" i="1"/>
  <c r="R6030" i="1" s="1"/>
  <c r="Z6029" i="1"/>
  <c r="U6029" i="1"/>
  <c r="Q6029" i="1"/>
  <c r="P6029" i="1"/>
  <c r="O6029" i="1"/>
  <c r="AA6028" i="1"/>
  <c r="Z6028" i="1"/>
  <c r="U6028" i="1"/>
  <c r="T6028" i="1"/>
  <c r="Q6028" i="1"/>
  <c r="P6028" i="1"/>
  <c r="O6028" i="1"/>
  <c r="R6028" i="1" s="1"/>
  <c r="S6028" i="1" s="1"/>
  <c r="Z6027" i="1"/>
  <c r="Q6027" i="1"/>
  <c r="P6027" i="1"/>
  <c r="O6027" i="1"/>
  <c r="R6027" i="1" s="1"/>
  <c r="S6027" i="1" s="1"/>
  <c r="T6027" i="1" s="1"/>
  <c r="Z6026" i="1"/>
  <c r="U6026" i="1"/>
  <c r="R6026" i="1"/>
  <c r="S6026" i="1" s="1"/>
  <c r="T6026" i="1" s="1"/>
  <c r="Q6026" i="1"/>
  <c r="P6026" i="1"/>
  <c r="O6026" i="1"/>
  <c r="Z6025" i="1"/>
  <c r="R6025" i="1"/>
  <c r="S6025" i="1" s="1"/>
  <c r="T6025" i="1" s="1"/>
  <c r="Q6025" i="1"/>
  <c r="P6025" i="1"/>
  <c r="O6025" i="1"/>
  <c r="Z6024" i="1"/>
  <c r="U6024" i="1"/>
  <c r="Q6024" i="1"/>
  <c r="P6024" i="1"/>
  <c r="O6024" i="1"/>
  <c r="Z6023" i="1"/>
  <c r="U6023" i="1"/>
  <c r="S6023" i="1"/>
  <c r="T6023" i="1" s="1"/>
  <c r="R6023" i="1"/>
  <c r="Q6023" i="1"/>
  <c r="P6023" i="1"/>
  <c r="O6023" i="1"/>
  <c r="Z6022" i="1"/>
  <c r="U6022" i="1"/>
  <c r="Q6022" i="1"/>
  <c r="P6022" i="1"/>
  <c r="O6022" i="1"/>
  <c r="R6022" i="1" s="1"/>
  <c r="S6022" i="1" s="1"/>
  <c r="T6022" i="1" s="1"/>
  <c r="Z6021" i="1"/>
  <c r="R6021" i="1"/>
  <c r="S6021" i="1" s="1"/>
  <c r="T6021" i="1" s="1"/>
  <c r="Q6021" i="1"/>
  <c r="P6021" i="1"/>
  <c r="O6021" i="1"/>
  <c r="Z6020" i="1"/>
  <c r="U6020" i="1"/>
  <c r="Q6020" i="1"/>
  <c r="R6020" i="1" s="1"/>
  <c r="S6020" i="1" s="1"/>
  <c r="T6020" i="1" s="1"/>
  <c r="P6020" i="1"/>
  <c r="O6020" i="1"/>
  <c r="Z6019" i="1"/>
  <c r="U6019" i="1"/>
  <c r="Q6019" i="1"/>
  <c r="P6019" i="1"/>
  <c r="O6019" i="1"/>
  <c r="R6019" i="1" s="1"/>
  <c r="S6019" i="1" s="1"/>
  <c r="T6019" i="1" s="1"/>
  <c r="Y6019" i="1" s="1"/>
  <c r="Z6018" i="1"/>
  <c r="Q6018" i="1"/>
  <c r="P6018" i="1"/>
  <c r="O6018" i="1"/>
  <c r="Z6017" i="1"/>
  <c r="Q6017" i="1"/>
  <c r="P6017" i="1"/>
  <c r="O6017" i="1"/>
  <c r="AA6016" i="1"/>
  <c r="Z6016" i="1"/>
  <c r="U6016" i="1"/>
  <c r="T6016" i="1"/>
  <c r="S6016" i="1"/>
  <c r="R6016" i="1"/>
  <c r="Q6016" i="1"/>
  <c r="P6016" i="1"/>
  <c r="O6016" i="1"/>
  <c r="Z6015" i="1"/>
  <c r="U6015" i="1"/>
  <c r="Q6015" i="1"/>
  <c r="P6015" i="1"/>
  <c r="O6015" i="1"/>
  <c r="R6015" i="1" s="1"/>
  <c r="S6015" i="1" s="1"/>
  <c r="T6015" i="1" s="1"/>
  <c r="Z6014" i="1"/>
  <c r="U6014" i="1"/>
  <c r="R6014" i="1"/>
  <c r="S6014" i="1" s="1"/>
  <c r="T6014" i="1" s="1"/>
  <c r="Q6014" i="1"/>
  <c r="P6014" i="1"/>
  <c r="O6014" i="1"/>
  <c r="Z6013" i="1"/>
  <c r="U6013" i="1"/>
  <c r="Q6013" i="1"/>
  <c r="P6013" i="1"/>
  <c r="O6013" i="1"/>
  <c r="Z6012" i="1"/>
  <c r="U6012" i="1"/>
  <c r="R6012" i="1"/>
  <c r="S6012" i="1" s="1"/>
  <c r="T6012" i="1" s="1"/>
  <c r="Q6012" i="1"/>
  <c r="P6012" i="1"/>
  <c r="O6012" i="1"/>
  <c r="Z6011" i="1"/>
  <c r="U6011" i="1"/>
  <c r="T6011" i="1"/>
  <c r="Y6011" i="1" s="1"/>
  <c r="S6011" i="1"/>
  <c r="Q6011" i="1"/>
  <c r="P6011" i="1"/>
  <c r="O6011" i="1"/>
  <c r="R6011" i="1" s="1"/>
  <c r="Z6010" i="1"/>
  <c r="U6010" i="1"/>
  <c r="S6010" i="1"/>
  <c r="T6010" i="1" s="1"/>
  <c r="Y6010" i="1" s="1"/>
  <c r="R6010" i="1"/>
  <c r="Q6010" i="1"/>
  <c r="P6010" i="1"/>
  <c r="O6010" i="1"/>
  <c r="Z6009" i="1"/>
  <c r="U6009" i="1"/>
  <c r="Q6009" i="1"/>
  <c r="P6009" i="1"/>
  <c r="O6009" i="1"/>
  <c r="Z6008" i="1"/>
  <c r="U6008" i="1"/>
  <c r="T6008" i="1"/>
  <c r="Q6008" i="1"/>
  <c r="P6008" i="1"/>
  <c r="O6008" i="1"/>
  <c r="R6008" i="1" s="1"/>
  <c r="S6008" i="1" s="1"/>
  <c r="Z6007" i="1"/>
  <c r="Q6007" i="1"/>
  <c r="P6007" i="1"/>
  <c r="R6007" i="1" s="1"/>
  <c r="S6007" i="1" s="1"/>
  <c r="T6007" i="1" s="1"/>
  <c r="O6007" i="1"/>
  <c r="Z6006" i="1"/>
  <c r="U6006" i="1"/>
  <c r="Q6006" i="1"/>
  <c r="P6006" i="1"/>
  <c r="O6006" i="1"/>
  <c r="R6006" i="1" s="1"/>
  <c r="S6006" i="1" s="1"/>
  <c r="T6006" i="1" s="1"/>
  <c r="Y6006" i="1" s="1"/>
  <c r="Z6005" i="1"/>
  <c r="U6005" i="1"/>
  <c r="Q6005" i="1"/>
  <c r="R6005" i="1" s="1"/>
  <c r="S6005" i="1" s="1"/>
  <c r="T6005" i="1" s="1"/>
  <c r="P6005" i="1"/>
  <c r="O6005" i="1"/>
  <c r="Z6004" i="1"/>
  <c r="U6004" i="1"/>
  <c r="R6004" i="1"/>
  <c r="S6004" i="1" s="1"/>
  <c r="T6004" i="1" s="1"/>
  <c r="Q6004" i="1"/>
  <c r="P6004" i="1"/>
  <c r="O6004" i="1"/>
  <c r="Z6003" i="1"/>
  <c r="U6003" i="1"/>
  <c r="Q6003" i="1"/>
  <c r="P6003" i="1"/>
  <c r="O6003" i="1"/>
  <c r="Z6002" i="1"/>
  <c r="U6002" i="1"/>
  <c r="Q6002" i="1"/>
  <c r="P6002" i="1"/>
  <c r="O6002" i="1"/>
  <c r="R6002" i="1" s="1"/>
  <c r="S6002" i="1" s="1"/>
  <c r="T6002" i="1" s="1"/>
  <c r="Z6001" i="1"/>
  <c r="U6001" i="1"/>
  <c r="Q6001" i="1"/>
  <c r="P6001" i="1"/>
  <c r="O6001" i="1"/>
  <c r="AA6000" i="1"/>
  <c r="Z6000" i="1"/>
  <c r="U6000" i="1"/>
  <c r="T6000" i="1"/>
  <c r="R6000" i="1"/>
  <c r="S6000" i="1" s="1"/>
  <c r="Q6000" i="1"/>
  <c r="P6000" i="1"/>
  <c r="O6000" i="1"/>
  <c r="Z5999" i="1"/>
  <c r="U5999" i="1"/>
  <c r="R5999" i="1"/>
  <c r="S5999" i="1" s="1"/>
  <c r="T5999" i="1" s="1"/>
  <c r="Q5999" i="1"/>
  <c r="P5999" i="1"/>
  <c r="O5999" i="1"/>
  <c r="Z5998" i="1"/>
  <c r="U5998" i="1"/>
  <c r="Q5998" i="1"/>
  <c r="R5998" i="1" s="1"/>
  <c r="S5998" i="1" s="1"/>
  <c r="T5998" i="1" s="1"/>
  <c r="Y5998" i="1" s="1"/>
  <c r="P5998" i="1"/>
  <c r="O5998" i="1"/>
  <c r="Z5997" i="1"/>
  <c r="T5997" i="1"/>
  <c r="R5997" i="1"/>
  <c r="S5997" i="1" s="1"/>
  <c r="Q5997" i="1"/>
  <c r="P5997" i="1"/>
  <c r="O5997" i="1"/>
  <c r="AA5996" i="1"/>
  <c r="Z5996" i="1"/>
  <c r="U5996" i="1"/>
  <c r="T5996" i="1"/>
  <c r="R5996" i="1"/>
  <c r="S5996" i="1" s="1"/>
  <c r="Q5996" i="1"/>
  <c r="P5996" i="1"/>
  <c r="O5996" i="1"/>
  <c r="Z5995" i="1"/>
  <c r="U5995" i="1"/>
  <c r="S5995" i="1"/>
  <c r="T5995" i="1" s="1"/>
  <c r="Q5995" i="1"/>
  <c r="P5995" i="1"/>
  <c r="O5995" i="1"/>
  <c r="R5995" i="1" s="1"/>
  <c r="AA5994" i="1"/>
  <c r="Z5994" i="1"/>
  <c r="U5994" i="1"/>
  <c r="T5994" i="1"/>
  <c r="R5994" i="1"/>
  <c r="S5994" i="1" s="1"/>
  <c r="Q5994" i="1"/>
  <c r="P5994" i="1"/>
  <c r="O5994" i="1"/>
  <c r="Z5993" i="1"/>
  <c r="U5993" i="1"/>
  <c r="Q5993" i="1"/>
  <c r="P5993" i="1"/>
  <c r="O5993" i="1"/>
  <c r="Z5992" i="1"/>
  <c r="T5992" i="1"/>
  <c r="Q5992" i="1"/>
  <c r="P5992" i="1"/>
  <c r="O5992" i="1"/>
  <c r="R5992" i="1" s="1"/>
  <c r="S5992" i="1" s="1"/>
  <c r="AA5991" i="1"/>
  <c r="Z5991" i="1"/>
  <c r="U5991" i="1"/>
  <c r="T5991" i="1"/>
  <c r="S5991" i="1"/>
  <c r="R5991" i="1"/>
  <c r="Q5991" i="1"/>
  <c r="P5991" i="1"/>
  <c r="O5991" i="1"/>
  <c r="Z5990" i="1"/>
  <c r="U5990" i="1"/>
  <c r="Q5990" i="1"/>
  <c r="P5990" i="1"/>
  <c r="O5990" i="1"/>
  <c r="Z5989" i="1"/>
  <c r="U5989" i="1"/>
  <c r="Q5989" i="1"/>
  <c r="R5989" i="1" s="1"/>
  <c r="S5989" i="1" s="1"/>
  <c r="T5989" i="1" s="1"/>
  <c r="P5989" i="1"/>
  <c r="O5989" i="1"/>
  <c r="Z5988" i="1"/>
  <c r="U5988" i="1"/>
  <c r="Q5988" i="1"/>
  <c r="R5988" i="1" s="1"/>
  <c r="S5988" i="1" s="1"/>
  <c r="T5988" i="1" s="1"/>
  <c r="P5988" i="1"/>
  <c r="O5988" i="1"/>
  <c r="Z5987" i="1"/>
  <c r="R5987" i="1"/>
  <c r="S5987" i="1" s="1"/>
  <c r="T5987" i="1" s="1"/>
  <c r="Q5987" i="1"/>
  <c r="P5987" i="1"/>
  <c r="O5987" i="1"/>
  <c r="Z5986" i="1"/>
  <c r="U5986" i="1"/>
  <c r="Q5986" i="1"/>
  <c r="P5986" i="1"/>
  <c r="O5986" i="1"/>
  <c r="R5986" i="1" s="1"/>
  <c r="S5986" i="1" s="1"/>
  <c r="T5986" i="1" s="1"/>
  <c r="Z5985" i="1"/>
  <c r="U5985" i="1"/>
  <c r="Q5985" i="1"/>
  <c r="P5985" i="1"/>
  <c r="O5985" i="1"/>
  <c r="Z5984" i="1"/>
  <c r="U5984" i="1"/>
  <c r="R5984" i="1"/>
  <c r="S5984" i="1" s="1"/>
  <c r="T5984" i="1" s="1"/>
  <c r="Q5984" i="1"/>
  <c r="P5984" i="1"/>
  <c r="O5984" i="1"/>
  <c r="Z5983" i="1"/>
  <c r="U5983" i="1"/>
  <c r="Q5983" i="1"/>
  <c r="P5983" i="1"/>
  <c r="O5983" i="1"/>
  <c r="Z5982" i="1"/>
  <c r="U5982" i="1"/>
  <c r="S5982" i="1"/>
  <c r="T5982" i="1" s="1"/>
  <c r="Q5982" i="1"/>
  <c r="P5982" i="1"/>
  <c r="O5982" i="1"/>
  <c r="R5982" i="1" s="1"/>
  <c r="AA5981" i="1"/>
  <c r="Z5981" i="1"/>
  <c r="U5981" i="1"/>
  <c r="T5981" i="1"/>
  <c r="Q5981" i="1"/>
  <c r="P5981" i="1"/>
  <c r="O5981" i="1"/>
  <c r="R5981" i="1" s="1"/>
  <c r="S5981" i="1" s="1"/>
  <c r="Z5980" i="1"/>
  <c r="U5980" i="1"/>
  <c r="Q5980" i="1"/>
  <c r="P5980" i="1"/>
  <c r="O5980" i="1"/>
  <c r="R5980" i="1" s="1"/>
  <c r="S5980" i="1" s="1"/>
  <c r="T5980" i="1" s="1"/>
  <c r="Z5979" i="1"/>
  <c r="U5979" i="1"/>
  <c r="Q5979" i="1"/>
  <c r="P5979" i="1"/>
  <c r="O5979" i="1"/>
  <c r="R5979" i="1" s="1"/>
  <c r="S5979" i="1" s="1"/>
  <c r="T5979" i="1" s="1"/>
  <c r="Z5978" i="1"/>
  <c r="U5978" i="1"/>
  <c r="Q5978" i="1"/>
  <c r="R5978" i="1" s="1"/>
  <c r="S5978" i="1" s="1"/>
  <c r="T5978" i="1" s="1"/>
  <c r="P5978" i="1"/>
  <c r="O5978" i="1"/>
  <c r="AA5977" i="1"/>
  <c r="Z5977" i="1"/>
  <c r="U5977" i="1"/>
  <c r="T5977" i="1"/>
  <c r="Q5977" i="1"/>
  <c r="P5977" i="1"/>
  <c r="O5977" i="1"/>
  <c r="Z5976" i="1"/>
  <c r="Q5976" i="1"/>
  <c r="P5976" i="1"/>
  <c r="O5976" i="1"/>
  <c r="R5976" i="1" s="1"/>
  <c r="S5976" i="1" s="1"/>
  <c r="T5976" i="1" s="1"/>
  <c r="Z5975" i="1"/>
  <c r="S5975" i="1"/>
  <c r="T5975" i="1" s="1"/>
  <c r="R5975" i="1"/>
  <c r="Q5975" i="1"/>
  <c r="P5975" i="1"/>
  <c r="O5975" i="1"/>
  <c r="Z5974" i="1"/>
  <c r="U5974" i="1"/>
  <c r="T5974" i="1"/>
  <c r="Q5974" i="1"/>
  <c r="P5974" i="1"/>
  <c r="O5974" i="1"/>
  <c r="R5974" i="1" s="1"/>
  <c r="S5974" i="1" s="1"/>
  <c r="Z5973" i="1"/>
  <c r="U5973" i="1"/>
  <c r="Q5973" i="1"/>
  <c r="R5973" i="1" s="1"/>
  <c r="S5973" i="1" s="1"/>
  <c r="T5973" i="1" s="1"/>
  <c r="P5973" i="1"/>
  <c r="O5973" i="1"/>
  <c r="Z5972" i="1"/>
  <c r="U5972" i="1"/>
  <c r="Q5972" i="1"/>
  <c r="P5972" i="1"/>
  <c r="O5972" i="1"/>
  <c r="R5972" i="1" s="1"/>
  <c r="S5972" i="1" s="1"/>
  <c r="T5972" i="1" s="1"/>
  <c r="Z5971" i="1"/>
  <c r="U5971" i="1"/>
  <c r="Q5971" i="1"/>
  <c r="R5971" i="1" s="1"/>
  <c r="S5971" i="1" s="1"/>
  <c r="T5971" i="1" s="1"/>
  <c r="P5971" i="1"/>
  <c r="O5971" i="1"/>
  <c r="Z5970" i="1"/>
  <c r="U5970" i="1"/>
  <c r="S5970" i="1"/>
  <c r="T5970" i="1" s="1"/>
  <c r="Q5970" i="1"/>
  <c r="P5970" i="1"/>
  <c r="O5970" i="1"/>
  <c r="R5970" i="1" s="1"/>
  <c r="Z5969" i="1"/>
  <c r="U5969" i="1"/>
  <c r="Q5969" i="1"/>
  <c r="P5969" i="1"/>
  <c r="O5969" i="1"/>
  <c r="R5969" i="1" s="1"/>
  <c r="S5969" i="1" s="1"/>
  <c r="T5969" i="1" s="1"/>
  <c r="Y5969" i="1" s="1"/>
  <c r="Z5968" i="1"/>
  <c r="T5968" i="1"/>
  <c r="S5968" i="1"/>
  <c r="R5968" i="1"/>
  <c r="Q5968" i="1"/>
  <c r="P5968" i="1"/>
  <c r="O5968" i="1"/>
  <c r="Z5967" i="1"/>
  <c r="R5967" i="1"/>
  <c r="S5967" i="1" s="1"/>
  <c r="T5967" i="1" s="1"/>
  <c r="Q5967" i="1"/>
  <c r="P5967" i="1"/>
  <c r="O5967" i="1"/>
  <c r="Z5966" i="1"/>
  <c r="U5966" i="1"/>
  <c r="R5966" i="1"/>
  <c r="S5966" i="1" s="1"/>
  <c r="T5966" i="1" s="1"/>
  <c r="Q5966" i="1"/>
  <c r="P5966" i="1"/>
  <c r="O5966" i="1"/>
  <c r="Z5965" i="1"/>
  <c r="U5965" i="1"/>
  <c r="Q5965" i="1"/>
  <c r="P5965" i="1"/>
  <c r="O5965" i="1"/>
  <c r="Z5964" i="1"/>
  <c r="U5964" i="1"/>
  <c r="R5964" i="1"/>
  <c r="S5964" i="1" s="1"/>
  <c r="T5964" i="1" s="1"/>
  <c r="Q5964" i="1"/>
  <c r="P5964" i="1"/>
  <c r="O5964" i="1"/>
  <c r="Z5963" i="1"/>
  <c r="U5963" i="1"/>
  <c r="Q5963" i="1"/>
  <c r="P5963" i="1"/>
  <c r="O5963" i="1"/>
  <c r="R5963" i="1" s="1"/>
  <c r="S5963" i="1" s="1"/>
  <c r="T5963" i="1" s="1"/>
  <c r="Y5963" i="1" s="1"/>
  <c r="Z5962" i="1"/>
  <c r="R5962" i="1"/>
  <c r="S5962" i="1" s="1"/>
  <c r="T5962" i="1" s="1"/>
  <c r="Q5962" i="1"/>
  <c r="P5962" i="1"/>
  <c r="O5962" i="1"/>
  <c r="Z5961" i="1"/>
  <c r="Q5961" i="1"/>
  <c r="P5961" i="1"/>
  <c r="O5961" i="1"/>
  <c r="AA5960" i="1"/>
  <c r="Z5960" i="1"/>
  <c r="U5960" i="1"/>
  <c r="T5960" i="1"/>
  <c r="Q5960" i="1"/>
  <c r="P5960" i="1"/>
  <c r="O5960" i="1"/>
  <c r="Z5959" i="1"/>
  <c r="U5959" i="1"/>
  <c r="S5959" i="1"/>
  <c r="T5959" i="1" s="1"/>
  <c r="Q5959" i="1"/>
  <c r="P5959" i="1"/>
  <c r="O5959" i="1"/>
  <c r="R5959" i="1" s="1"/>
  <c r="Z5958" i="1"/>
  <c r="U5958" i="1"/>
  <c r="Q5958" i="1"/>
  <c r="P5958" i="1"/>
  <c r="O5958" i="1"/>
  <c r="Z5957" i="1"/>
  <c r="U5957" i="1"/>
  <c r="S5957" i="1"/>
  <c r="T5957" i="1" s="1"/>
  <c r="R5957" i="1"/>
  <c r="Q5957" i="1"/>
  <c r="P5957" i="1"/>
  <c r="O5957" i="1"/>
  <c r="AA5956" i="1"/>
  <c r="Z5956" i="1"/>
  <c r="T5956" i="1"/>
  <c r="Q5956" i="1"/>
  <c r="P5956" i="1"/>
  <c r="O5956" i="1"/>
  <c r="R5956" i="1" s="1"/>
  <c r="S5956" i="1" s="1"/>
  <c r="Z5955" i="1"/>
  <c r="U5955" i="1"/>
  <c r="Q5955" i="1"/>
  <c r="P5955" i="1"/>
  <c r="O5955" i="1"/>
  <c r="Z5954" i="1"/>
  <c r="Y5954" i="1"/>
  <c r="U5954" i="1"/>
  <c r="Q5954" i="1"/>
  <c r="P5954" i="1"/>
  <c r="O5954" i="1"/>
  <c r="R5954" i="1" s="1"/>
  <c r="S5954" i="1" s="1"/>
  <c r="T5954" i="1" s="1"/>
  <c r="Z5953" i="1"/>
  <c r="U5953" i="1"/>
  <c r="Q5953" i="1"/>
  <c r="P5953" i="1"/>
  <c r="O5953" i="1"/>
  <c r="Z5952" i="1"/>
  <c r="U5952" i="1"/>
  <c r="R5952" i="1"/>
  <c r="S5952" i="1" s="1"/>
  <c r="T5952" i="1" s="1"/>
  <c r="Y5952" i="1" s="1"/>
  <c r="Q5952" i="1"/>
  <c r="P5952" i="1"/>
  <c r="O5952" i="1"/>
  <c r="Z5951" i="1"/>
  <c r="U5951" i="1"/>
  <c r="R5951" i="1"/>
  <c r="S5951" i="1" s="1"/>
  <c r="T5951" i="1" s="1"/>
  <c r="Q5951" i="1"/>
  <c r="P5951" i="1"/>
  <c r="O5951" i="1"/>
  <c r="Z5950" i="1"/>
  <c r="U5950" i="1"/>
  <c r="Q5950" i="1"/>
  <c r="P5950" i="1"/>
  <c r="O5950" i="1"/>
  <c r="R5950" i="1" s="1"/>
  <c r="S5950" i="1" s="1"/>
  <c r="T5950" i="1" s="1"/>
  <c r="Z5949" i="1"/>
  <c r="Q5949" i="1"/>
  <c r="P5949" i="1"/>
  <c r="O5949" i="1"/>
  <c r="R5949" i="1" s="1"/>
  <c r="S5949" i="1" s="1"/>
  <c r="T5949" i="1" s="1"/>
  <c r="Z5948" i="1"/>
  <c r="U5948" i="1"/>
  <c r="R5948" i="1"/>
  <c r="S5948" i="1" s="1"/>
  <c r="T5948" i="1" s="1"/>
  <c r="Q5948" i="1"/>
  <c r="P5948" i="1"/>
  <c r="O5948" i="1"/>
  <c r="Z5947" i="1"/>
  <c r="U5947" i="1"/>
  <c r="Q5947" i="1"/>
  <c r="P5947" i="1"/>
  <c r="O5947" i="1"/>
  <c r="R5947" i="1" s="1"/>
  <c r="S5947" i="1" s="1"/>
  <c r="T5947" i="1" s="1"/>
  <c r="Z5946" i="1"/>
  <c r="U5946" i="1"/>
  <c r="Q5946" i="1"/>
  <c r="P5946" i="1"/>
  <c r="O5946" i="1"/>
  <c r="R5946" i="1" s="1"/>
  <c r="S5946" i="1" s="1"/>
  <c r="T5946" i="1" s="1"/>
  <c r="Z5945" i="1"/>
  <c r="U5945" i="1"/>
  <c r="Q5945" i="1"/>
  <c r="P5945" i="1"/>
  <c r="O5945" i="1"/>
  <c r="R5945" i="1" s="1"/>
  <c r="S5945" i="1" s="1"/>
  <c r="T5945" i="1" s="1"/>
  <c r="Z5944" i="1"/>
  <c r="U5944" i="1"/>
  <c r="Q5944" i="1"/>
  <c r="P5944" i="1"/>
  <c r="O5944" i="1"/>
  <c r="Z5943" i="1"/>
  <c r="U5943" i="1"/>
  <c r="Q5943" i="1"/>
  <c r="P5943" i="1"/>
  <c r="R5943" i="1" s="1"/>
  <c r="S5943" i="1" s="1"/>
  <c r="T5943" i="1" s="1"/>
  <c r="Y5943" i="1" s="1"/>
  <c r="O5943" i="1"/>
  <c r="Z5942" i="1"/>
  <c r="U5942" i="1"/>
  <c r="S5942" i="1"/>
  <c r="T5942" i="1" s="1"/>
  <c r="Q5942" i="1"/>
  <c r="P5942" i="1"/>
  <c r="O5942" i="1"/>
  <c r="R5942" i="1" s="1"/>
  <c r="Z5941" i="1"/>
  <c r="U5941" i="1"/>
  <c r="Q5941" i="1"/>
  <c r="P5941" i="1"/>
  <c r="R5941" i="1" s="1"/>
  <c r="S5941" i="1" s="1"/>
  <c r="T5941" i="1" s="1"/>
  <c r="Y5941" i="1" s="1"/>
  <c r="O5941" i="1"/>
  <c r="Z5940" i="1"/>
  <c r="U5940" i="1"/>
  <c r="Q5940" i="1"/>
  <c r="P5940" i="1"/>
  <c r="R5940" i="1" s="1"/>
  <c r="S5940" i="1" s="1"/>
  <c r="T5940" i="1" s="1"/>
  <c r="Y5940" i="1" s="1"/>
  <c r="O5940" i="1"/>
  <c r="Z5939" i="1"/>
  <c r="U5939" i="1"/>
  <c r="R5939" i="1"/>
  <c r="S5939" i="1" s="1"/>
  <c r="T5939" i="1" s="1"/>
  <c r="Q5939" i="1"/>
  <c r="P5939" i="1"/>
  <c r="O5939" i="1"/>
  <c r="Z5938" i="1"/>
  <c r="U5938" i="1"/>
  <c r="R5938" i="1"/>
  <c r="S5938" i="1" s="1"/>
  <c r="T5938" i="1" s="1"/>
  <c r="Q5938" i="1"/>
  <c r="P5938" i="1"/>
  <c r="O5938" i="1"/>
  <c r="Z5937" i="1"/>
  <c r="U5937" i="1"/>
  <c r="Q5937" i="1"/>
  <c r="P5937" i="1"/>
  <c r="O5937" i="1"/>
  <c r="Z5936" i="1"/>
  <c r="U5936" i="1"/>
  <c r="Q5936" i="1"/>
  <c r="R5936" i="1" s="1"/>
  <c r="S5936" i="1" s="1"/>
  <c r="T5936" i="1" s="1"/>
  <c r="P5936" i="1"/>
  <c r="O5936" i="1"/>
  <c r="Z5935" i="1"/>
  <c r="U5935" i="1"/>
  <c r="S5935" i="1"/>
  <c r="T5935" i="1" s="1"/>
  <c r="Y5935" i="1" s="1"/>
  <c r="R5935" i="1"/>
  <c r="Q5935" i="1"/>
  <c r="P5935" i="1"/>
  <c r="O5935" i="1"/>
  <c r="Z5934" i="1"/>
  <c r="U5934" i="1"/>
  <c r="Q5934" i="1"/>
  <c r="P5934" i="1"/>
  <c r="O5934" i="1"/>
  <c r="R5934" i="1" s="1"/>
  <c r="S5934" i="1" s="1"/>
  <c r="T5934" i="1" s="1"/>
  <c r="AA5933" i="1"/>
  <c r="Z5933" i="1"/>
  <c r="U5933" i="1"/>
  <c r="T5933" i="1"/>
  <c r="Q5933" i="1"/>
  <c r="P5933" i="1"/>
  <c r="R5933" i="1" s="1"/>
  <c r="S5933" i="1" s="1"/>
  <c r="O5933" i="1"/>
  <c r="Z5932" i="1"/>
  <c r="U5932" i="1"/>
  <c r="R5932" i="1"/>
  <c r="S5932" i="1" s="1"/>
  <c r="T5932" i="1" s="1"/>
  <c r="Q5932" i="1"/>
  <c r="P5932" i="1"/>
  <c r="O5932" i="1"/>
  <c r="Z5931" i="1"/>
  <c r="U5931" i="1"/>
  <c r="Q5931" i="1"/>
  <c r="P5931" i="1"/>
  <c r="O5931" i="1"/>
  <c r="R5931" i="1" s="1"/>
  <c r="S5931" i="1" s="1"/>
  <c r="T5931" i="1" s="1"/>
  <c r="Z5930" i="1"/>
  <c r="S5930" i="1"/>
  <c r="T5930" i="1" s="1"/>
  <c r="Q5930" i="1"/>
  <c r="P5930" i="1"/>
  <c r="O5930" i="1"/>
  <c r="R5930" i="1" s="1"/>
  <c r="Z5929" i="1"/>
  <c r="U5929" i="1"/>
  <c r="S5929" i="1"/>
  <c r="T5929" i="1" s="1"/>
  <c r="R5929" i="1"/>
  <c r="Q5929" i="1"/>
  <c r="P5929" i="1"/>
  <c r="O5929" i="1"/>
  <c r="AA5928" i="1"/>
  <c r="Z5928" i="1"/>
  <c r="U5928" i="1"/>
  <c r="T5928" i="1"/>
  <c r="Q5928" i="1"/>
  <c r="P5928" i="1"/>
  <c r="O5928" i="1"/>
  <c r="Z5927" i="1"/>
  <c r="U5927" i="1"/>
  <c r="Q5927" i="1"/>
  <c r="P5927" i="1"/>
  <c r="O5927" i="1"/>
  <c r="R5927" i="1" s="1"/>
  <c r="S5927" i="1" s="1"/>
  <c r="T5927" i="1" s="1"/>
  <c r="Z5926" i="1"/>
  <c r="U5926" i="1"/>
  <c r="T5926" i="1"/>
  <c r="S5926" i="1"/>
  <c r="Q5926" i="1"/>
  <c r="P5926" i="1"/>
  <c r="O5926" i="1"/>
  <c r="R5926" i="1" s="1"/>
  <c r="Z5925" i="1"/>
  <c r="U5925" i="1"/>
  <c r="R5925" i="1"/>
  <c r="S5925" i="1" s="1"/>
  <c r="T5925" i="1" s="1"/>
  <c r="Q5925" i="1"/>
  <c r="P5925" i="1"/>
  <c r="O5925" i="1"/>
  <c r="Z5924" i="1"/>
  <c r="U5924" i="1"/>
  <c r="Q5924" i="1"/>
  <c r="P5924" i="1"/>
  <c r="O5924" i="1"/>
  <c r="Z5923" i="1"/>
  <c r="U5923" i="1"/>
  <c r="R5923" i="1"/>
  <c r="S5923" i="1" s="1"/>
  <c r="T5923" i="1" s="1"/>
  <c r="Q5923" i="1"/>
  <c r="P5923" i="1"/>
  <c r="O5923" i="1"/>
  <c r="Z5922" i="1"/>
  <c r="S5922" i="1"/>
  <c r="T5922" i="1" s="1"/>
  <c r="R5922" i="1"/>
  <c r="Q5922" i="1"/>
  <c r="P5922" i="1"/>
  <c r="O5922" i="1"/>
  <c r="Z5921" i="1"/>
  <c r="U5921" i="1"/>
  <c r="R5921" i="1"/>
  <c r="S5921" i="1" s="1"/>
  <c r="T5921" i="1" s="1"/>
  <c r="Q5921" i="1"/>
  <c r="P5921" i="1"/>
  <c r="O5921" i="1"/>
  <c r="Z5920" i="1"/>
  <c r="U5920" i="1"/>
  <c r="Q5920" i="1"/>
  <c r="P5920" i="1"/>
  <c r="O5920" i="1"/>
  <c r="R5920" i="1" s="1"/>
  <c r="S5920" i="1" s="1"/>
  <c r="T5920" i="1" s="1"/>
  <c r="Z5919" i="1"/>
  <c r="U5919" i="1"/>
  <c r="Q5919" i="1"/>
  <c r="P5919" i="1"/>
  <c r="R5919" i="1" s="1"/>
  <c r="S5919" i="1" s="1"/>
  <c r="T5919" i="1" s="1"/>
  <c r="O5919" i="1"/>
  <c r="Z5918" i="1"/>
  <c r="U5918" i="1"/>
  <c r="Q5918" i="1"/>
  <c r="P5918" i="1"/>
  <c r="O5918" i="1"/>
  <c r="Z5917" i="1"/>
  <c r="U5917" i="1"/>
  <c r="R5917" i="1"/>
  <c r="S5917" i="1" s="1"/>
  <c r="T5917" i="1" s="1"/>
  <c r="Q5917" i="1"/>
  <c r="P5917" i="1"/>
  <c r="O5917" i="1"/>
  <c r="AA5916" i="1"/>
  <c r="Z5916" i="1"/>
  <c r="T5916" i="1"/>
  <c r="R5916" i="1"/>
  <c r="S5916" i="1" s="1"/>
  <c r="Q5916" i="1"/>
  <c r="P5916" i="1"/>
  <c r="O5916" i="1"/>
  <c r="Z5915" i="1"/>
  <c r="U5915" i="1"/>
  <c r="Q5915" i="1"/>
  <c r="P5915" i="1"/>
  <c r="O5915" i="1"/>
  <c r="Z5914" i="1"/>
  <c r="U5914" i="1"/>
  <c r="Q5914" i="1"/>
  <c r="P5914" i="1"/>
  <c r="R5914" i="1" s="1"/>
  <c r="S5914" i="1" s="1"/>
  <c r="T5914" i="1" s="1"/>
  <c r="Y5914" i="1" s="1"/>
  <c r="O5914" i="1"/>
  <c r="Z5913" i="1"/>
  <c r="Q5913" i="1"/>
  <c r="P5913" i="1"/>
  <c r="O5913" i="1"/>
  <c r="R5913" i="1" s="1"/>
  <c r="S5913" i="1" s="1"/>
  <c r="T5913" i="1" s="1"/>
  <c r="Z5912" i="1"/>
  <c r="T5912" i="1"/>
  <c r="S5912" i="1"/>
  <c r="R5912" i="1"/>
  <c r="Q5912" i="1"/>
  <c r="P5912" i="1"/>
  <c r="O5912" i="1"/>
  <c r="AA5911" i="1"/>
  <c r="Z5911" i="1"/>
  <c r="U5911" i="1"/>
  <c r="T5911" i="1"/>
  <c r="Q5911" i="1"/>
  <c r="P5911" i="1"/>
  <c r="R5911" i="1" s="1"/>
  <c r="S5911" i="1" s="1"/>
  <c r="O5911" i="1"/>
  <c r="Z5910" i="1"/>
  <c r="U5910" i="1"/>
  <c r="Q5910" i="1"/>
  <c r="P5910" i="1"/>
  <c r="O5910" i="1"/>
  <c r="Z5909" i="1"/>
  <c r="U5909" i="1"/>
  <c r="Q5909" i="1"/>
  <c r="P5909" i="1"/>
  <c r="O5909" i="1"/>
  <c r="Z5908" i="1"/>
  <c r="U5908" i="1"/>
  <c r="R5908" i="1"/>
  <c r="S5908" i="1" s="1"/>
  <c r="T5908" i="1" s="1"/>
  <c r="Y5908" i="1" s="1"/>
  <c r="Q5908" i="1"/>
  <c r="P5908" i="1"/>
  <c r="O5908" i="1"/>
  <c r="AA5907" i="1"/>
  <c r="Z5907" i="1"/>
  <c r="U5907" i="1"/>
  <c r="T5907" i="1"/>
  <c r="Q5907" i="1"/>
  <c r="P5907" i="1"/>
  <c r="O5907" i="1"/>
  <c r="Z5906" i="1"/>
  <c r="U5906" i="1"/>
  <c r="Q5906" i="1"/>
  <c r="P5906" i="1"/>
  <c r="O5906" i="1"/>
  <c r="R5906" i="1" s="1"/>
  <c r="S5906" i="1" s="1"/>
  <c r="T5906" i="1" s="1"/>
  <c r="Z5905" i="1"/>
  <c r="U5905" i="1"/>
  <c r="R5905" i="1"/>
  <c r="S5905" i="1" s="1"/>
  <c r="T5905" i="1" s="1"/>
  <c r="Q5905" i="1"/>
  <c r="P5905" i="1"/>
  <c r="O5905" i="1"/>
  <c r="Z5904" i="1"/>
  <c r="T5904" i="1"/>
  <c r="Q5904" i="1"/>
  <c r="P5904" i="1"/>
  <c r="O5904" i="1"/>
  <c r="R5904" i="1" s="1"/>
  <c r="S5904" i="1" s="1"/>
  <c r="Z5903" i="1"/>
  <c r="U5903" i="1"/>
  <c r="Q5903" i="1"/>
  <c r="P5903" i="1"/>
  <c r="R5903" i="1" s="1"/>
  <c r="S5903" i="1" s="1"/>
  <c r="T5903" i="1" s="1"/>
  <c r="O5903" i="1"/>
  <c r="Z5902" i="1"/>
  <c r="U5902" i="1"/>
  <c r="S5902" i="1"/>
  <c r="T5902" i="1" s="1"/>
  <c r="Q5902" i="1"/>
  <c r="P5902" i="1"/>
  <c r="O5902" i="1"/>
  <c r="R5902" i="1" s="1"/>
  <c r="Z5901" i="1"/>
  <c r="U5901" i="1"/>
  <c r="Q5901" i="1"/>
  <c r="P5901" i="1"/>
  <c r="O5901" i="1"/>
  <c r="Z5900" i="1"/>
  <c r="U5900" i="1"/>
  <c r="Q5900" i="1"/>
  <c r="P5900" i="1"/>
  <c r="O5900" i="1"/>
  <c r="Z5899" i="1"/>
  <c r="S5899" i="1"/>
  <c r="T5899" i="1" s="1"/>
  <c r="Y5899" i="1" s="1"/>
  <c r="R5899" i="1"/>
  <c r="Q5899" i="1"/>
  <c r="P5899" i="1"/>
  <c r="O5899" i="1"/>
  <c r="Z5898" i="1"/>
  <c r="U5898" i="1"/>
  <c r="R5898" i="1"/>
  <c r="S5898" i="1" s="1"/>
  <c r="T5898" i="1" s="1"/>
  <c r="Q5898" i="1"/>
  <c r="P5898" i="1"/>
  <c r="O5898" i="1"/>
  <c r="Z5897" i="1"/>
  <c r="U5897" i="1"/>
  <c r="Q5897" i="1"/>
  <c r="P5897" i="1"/>
  <c r="O5897" i="1"/>
  <c r="Z5896" i="1"/>
  <c r="U5896" i="1"/>
  <c r="Q5896" i="1"/>
  <c r="P5896" i="1"/>
  <c r="O5896" i="1"/>
  <c r="R5896" i="1" s="1"/>
  <c r="S5896" i="1" s="1"/>
  <c r="T5896" i="1" s="1"/>
  <c r="Y5896" i="1" s="1"/>
  <c r="Z5895" i="1"/>
  <c r="U5895" i="1"/>
  <c r="T5895" i="1"/>
  <c r="Y5895" i="1" s="1"/>
  <c r="Q5895" i="1"/>
  <c r="P5895" i="1"/>
  <c r="O5895" i="1"/>
  <c r="R5895" i="1" s="1"/>
  <c r="S5895" i="1" s="1"/>
  <c r="Z5894" i="1"/>
  <c r="U5894" i="1"/>
  <c r="Q5894" i="1"/>
  <c r="P5894" i="1"/>
  <c r="O5894" i="1"/>
  <c r="Z5893" i="1"/>
  <c r="U5893" i="1"/>
  <c r="Q5893" i="1"/>
  <c r="P5893" i="1"/>
  <c r="R5893" i="1" s="1"/>
  <c r="S5893" i="1" s="1"/>
  <c r="T5893" i="1" s="1"/>
  <c r="O5893" i="1"/>
  <c r="Z5892" i="1"/>
  <c r="S5892" i="1"/>
  <c r="T5892" i="1" s="1"/>
  <c r="R5892" i="1"/>
  <c r="Q5892" i="1"/>
  <c r="P5892" i="1"/>
  <c r="O5892" i="1"/>
  <c r="Z5891" i="1"/>
  <c r="U5891" i="1"/>
  <c r="Q5891" i="1"/>
  <c r="P5891" i="1"/>
  <c r="O5891" i="1"/>
  <c r="R5891" i="1" s="1"/>
  <c r="S5891" i="1" s="1"/>
  <c r="T5891" i="1" s="1"/>
  <c r="Z5890" i="1"/>
  <c r="U5890" i="1"/>
  <c r="S5890" i="1"/>
  <c r="T5890" i="1" s="1"/>
  <c r="Y5890" i="1" s="1"/>
  <c r="R5890" i="1"/>
  <c r="Q5890" i="1"/>
  <c r="P5890" i="1"/>
  <c r="O5890" i="1"/>
  <c r="Z5889" i="1"/>
  <c r="T5889" i="1"/>
  <c r="Q5889" i="1"/>
  <c r="P5889" i="1"/>
  <c r="O5889" i="1"/>
  <c r="R5889" i="1" s="1"/>
  <c r="S5889" i="1" s="1"/>
  <c r="Z5888" i="1"/>
  <c r="U5888" i="1"/>
  <c r="Q5888" i="1"/>
  <c r="R5888" i="1" s="1"/>
  <c r="S5888" i="1" s="1"/>
  <c r="T5888" i="1" s="1"/>
  <c r="P5888" i="1"/>
  <c r="O5888" i="1"/>
  <c r="Z5887" i="1"/>
  <c r="U5887" i="1"/>
  <c r="S5887" i="1"/>
  <c r="T5887" i="1" s="1"/>
  <c r="Q5887" i="1"/>
  <c r="P5887" i="1"/>
  <c r="R5887" i="1" s="1"/>
  <c r="O5887" i="1"/>
  <c r="Z5886" i="1"/>
  <c r="Q5886" i="1"/>
  <c r="P5886" i="1"/>
  <c r="O5886" i="1"/>
  <c r="R5886" i="1" s="1"/>
  <c r="S5886" i="1" s="1"/>
  <c r="T5886" i="1" s="1"/>
  <c r="Z5885" i="1"/>
  <c r="U5885" i="1"/>
  <c r="Q5885" i="1"/>
  <c r="R5885" i="1" s="1"/>
  <c r="S5885" i="1" s="1"/>
  <c r="T5885" i="1" s="1"/>
  <c r="P5885" i="1"/>
  <c r="O5885" i="1"/>
  <c r="Z5884" i="1"/>
  <c r="U5884" i="1"/>
  <c r="Q5884" i="1"/>
  <c r="P5884" i="1"/>
  <c r="O5884" i="1"/>
  <c r="R5884" i="1" s="1"/>
  <c r="S5884" i="1" s="1"/>
  <c r="T5884" i="1" s="1"/>
  <c r="Y5884" i="1" s="1"/>
  <c r="Z5883" i="1"/>
  <c r="U5883" i="1"/>
  <c r="Q5883" i="1"/>
  <c r="P5883" i="1"/>
  <c r="O5883" i="1"/>
  <c r="AA5882" i="1"/>
  <c r="Z5882" i="1"/>
  <c r="U5882" i="1"/>
  <c r="T5882" i="1"/>
  <c r="S5882" i="1"/>
  <c r="R5882" i="1"/>
  <c r="Q5882" i="1"/>
  <c r="P5882" i="1"/>
  <c r="O5882" i="1"/>
  <c r="Z5881" i="1"/>
  <c r="U5881" i="1"/>
  <c r="Q5881" i="1"/>
  <c r="P5881" i="1"/>
  <c r="O5881" i="1"/>
  <c r="R5881" i="1" s="1"/>
  <c r="S5881" i="1" s="1"/>
  <c r="T5881" i="1" s="1"/>
  <c r="Z5880" i="1"/>
  <c r="U5880" i="1"/>
  <c r="S5880" i="1"/>
  <c r="T5880" i="1" s="1"/>
  <c r="Y5880" i="1" s="1"/>
  <c r="R5880" i="1"/>
  <c r="Q5880" i="1"/>
  <c r="P5880" i="1"/>
  <c r="O5880" i="1"/>
  <c r="Z5879" i="1"/>
  <c r="U5879" i="1"/>
  <c r="S5879" i="1"/>
  <c r="T5879" i="1" s="1"/>
  <c r="Y5879" i="1" s="1"/>
  <c r="R5879" i="1"/>
  <c r="Q5879" i="1"/>
  <c r="P5879" i="1"/>
  <c r="O5879" i="1"/>
  <c r="Z5878" i="1"/>
  <c r="Q5878" i="1"/>
  <c r="P5878" i="1"/>
  <c r="O5878" i="1"/>
  <c r="R5878" i="1" s="1"/>
  <c r="S5878" i="1" s="1"/>
  <c r="T5878" i="1" s="1"/>
  <c r="Z5877" i="1"/>
  <c r="U5877" i="1"/>
  <c r="Q5877" i="1"/>
  <c r="P5877" i="1"/>
  <c r="R5877" i="1" s="1"/>
  <c r="S5877" i="1" s="1"/>
  <c r="T5877" i="1" s="1"/>
  <c r="O5877" i="1"/>
  <c r="Z5876" i="1"/>
  <c r="U5876" i="1"/>
  <c r="T5876" i="1"/>
  <c r="Y5876" i="1" s="1"/>
  <c r="S5876" i="1"/>
  <c r="R5876" i="1"/>
  <c r="Q5876" i="1"/>
  <c r="P5876" i="1"/>
  <c r="O5876" i="1"/>
  <c r="Z5875" i="1"/>
  <c r="U5875" i="1"/>
  <c r="Q5875" i="1"/>
  <c r="P5875" i="1"/>
  <c r="O5875" i="1"/>
  <c r="R5875" i="1" s="1"/>
  <c r="S5875" i="1" s="1"/>
  <c r="T5875" i="1" s="1"/>
  <c r="Z5874" i="1"/>
  <c r="Q5874" i="1"/>
  <c r="R5874" i="1" s="1"/>
  <c r="S5874" i="1" s="1"/>
  <c r="T5874" i="1" s="1"/>
  <c r="P5874" i="1"/>
  <c r="O5874" i="1"/>
  <c r="Z5873" i="1"/>
  <c r="U5873" i="1"/>
  <c r="R5873" i="1"/>
  <c r="S5873" i="1" s="1"/>
  <c r="T5873" i="1" s="1"/>
  <c r="Q5873" i="1"/>
  <c r="P5873" i="1"/>
  <c r="O5873" i="1"/>
  <c r="Z5872" i="1"/>
  <c r="U5872" i="1"/>
  <c r="S5872" i="1"/>
  <c r="T5872" i="1" s="1"/>
  <c r="Y5872" i="1" s="1"/>
  <c r="Q5872" i="1"/>
  <c r="P5872" i="1"/>
  <c r="O5872" i="1"/>
  <c r="R5872" i="1" s="1"/>
  <c r="Z5871" i="1"/>
  <c r="U5871" i="1"/>
  <c r="Q5871" i="1"/>
  <c r="P5871" i="1"/>
  <c r="R5871" i="1" s="1"/>
  <c r="S5871" i="1" s="1"/>
  <c r="T5871" i="1" s="1"/>
  <c r="O5871" i="1"/>
  <c r="Z5870" i="1"/>
  <c r="Y5870" i="1"/>
  <c r="U5870" i="1"/>
  <c r="Q5870" i="1"/>
  <c r="P5870" i="1"/>
  <c r="R5870" i="1" s="1"/>
  <c r="S5870" i="1" s="1"/>
  <c r="T5870" i="1" s="1"/>
  <c r="O5870" i="1"/>
  <c r="Z5869" i="1"/>
  <c r="U5869" i="1"/>
  <c r="Q5869" i="1"/>
  <c r="P5869" i="1"/>
  <c r="R5869" i="1" s="1"/>
  <c r="S5869" i="1" s="1"/>
  <c r="T5869" i="1" s="1"/>
  <c r="O5869" i="1"/>
  <c r="Z5868" i="1"/>
  <c r="U5868" i="1"/>
  <c r="Q5868" i="1"/>
  <c r="P5868" i="1"/>
  <c r="O5868" i="1"/>
  <c r="R5868" i="1" s="1"/>
  <c r="S5868" i="1" s="1"/>
  <c r="T5868" i="1" s="1"/>
  <c r="Y5868" i="1" s="1"/>
  <c r="Z5867" i="1"/>
  <c r="U5867" i="1"/>
  <c r="S5867" i="1"/>
  <c r="T5867" i="1" s="1"/>
  <c r="R5867" i="1"/>
  <c r="Q5867" i="1"/>
  <c r="P5867" i="1"/>
  <c r="O5867" i="1"/>
  <c r="Z5866" i="1"/>
  <c r="U5866" i="1"/>
  <c r="Q5866" i="1"/>
  <c r="P5866" i="1"/>
  <c r="O5866" i="1"/>
  <c r="Z5865" i="1"/>
  <c r="U5865" i="1"/>
  <c r="Q5865" i="1"/>
  <c r="P5865" i="1"/>
  <c r="R5865" i="1" s="1"/>
  <c r="S5865" i="1" s="1"/>
  <c r="T5865" i="1" s="1"/>
  <c r="O5865" i="1"/>
  <c r="AA5864" i="1"/>
  <c r="Z5864" i="1"/>
  <c r="U5864" i="1"/>
  <c r="T5864" i="1"/>
  <c r="Q5864" i="1"/>
  <c r="P5864" i="1"/>
  <c r="O5864" i="1"/>
  <c r="R5864" i="1" s="1"/>
  <c r="S5864" i="1" s="1"/>
  <c r="Z5863" i="1"/>
  <c r="U5863" i="1"/>
  <c r="R5863" i="1"/>
  <c r="S5863" i="1" s="1"/>
  <c r="T5863" i="1" s="1"/>
  <c r="Q5863" i="1"/>
  <c r="P5863" i="1"/>
  <c r="O5863" i="1"/>
  <c r="Z5862" i="1"/>
  <c r="U5862" i="1"/>
  <c r="S5862" i="1"/>
  <c r="T5862" i="1" s="1"/>
  <c r="Q5862" i="1"/>
  <c r="P5862" i="1"/>
  <c r="O5862" i="1"/>
  <c r="R5862" i="1" s="1"/>
  <c r="Z5861" i="1"/>
  <c r="Y5861" i="1"/>
  <c r="U5861" i="1"/>
  <c r="Q5861" i="1"/>
  <c r="P5861" i="1"/>
  <c r="R5861" i="1" s="1"/>
  <c r="S5861" i="1" s="1"/>
  <c r="T5861" i="1" s="1"/>
  <c r="O5861" i="1"/>
  <c r="Z5860" i="1"/>
  <c r="U5860" i="1"/>
  <c r="Q5860" i="1"/>
  <c r="P5860" i="1"/>
  <c r="R5860" i="1" s="1"/>
  <c r="S5860" i="1" s="1"/>
  <c r="T5860" i="1" s="1"/>
  <c r="O5860" i="1"/>
  <c r="Z5859" i="1"/>
  <c r="U5859" i="1"/>
  <c r="Q5859" i="1"/>
  <c r="P5859" i="1"/>
  <c r="R5859" i="1" s="1"/>
  <c r="S5859" i="1" s="1"/>
  <c r="T5859" i="1" s="1"/>
  <c r="O5859" i="1"/>
  <c r="Z5858" i="1"/>
  <c r="U5858" i="1"/>
  <c r="S5858" i="1"/>
  <c r="T5858" i="1" s="1"/>
  <c r="Y5858" i="1" s="1"/>
  <c r="Q5858" i="1"/>
  <c r="P5858" i="1"/>
  <c r="O5858" i="1"/>
  <c r="R5858" i="1" s="1"/>
  <c r="Z5857" i="1"/>
  <c r="U5857" i="1"/>
  <c r="T5857" i="1"/>
  <c r="Y5857" i="1" s="1"/>
  <c r="Q5857" i="1"/>
  <c r="P5857" i="1"/>
  <c r="O5857" i="1"/>
  <c r="R5857" i="1" s="1"/>
  <c r="S5857" i="1" s="1"/>
  <c r="AA5856" i="1"/>
  <c r="Z5856" i="1"/>
  <c r="T5856" i="1"/>
  <c r="R5856" i="1"/>
  <c r="S5856" i="1" s="1"/>
  <c r="Q5856" i="1"/>
  <c r="P5856" i="1"/>
  <c r="O5856" i="1"/>
  <c r="Z5855" i="1"/>
  <c r="U5855" i="1"/>
  <c r="R5855" i="1"/>
  <c r="S5855" i="1" s="1"/>
  <c r="T5855" i="1" s="1"/>
  <c r="Q5855" i="1"/>
  <c r="P5855" i="1"/>
  <c r="O5855" i="1"/>
  <c r="Z5854" i="1"/>
  <c r="U5854" i="1"/>
  <c r="S5854" i="1"/>
  <c r="T5854" i="1" s="1"/>
  <c r="Y5854" i="1" s="1"/>
  <c r="Q5854" i="1"/>
  <c r="P5854" i="1"/>
  <c r="O5854" i="1"/>
  <c r="R5854" i="1" s="1"/>
  <c r="Z5853" i="1"/>
  <c r="Q5853" i="1"/>
  <c r="P5853" i="1"/>
  <c r="O5853" i="1"/>
  <c r="R5853" i="1" s="1"/>
  <c r="S5853" i="1" s="1"/>
  <c r="T5853" i="1" s="1"/>
  <c r="AA5852" i="1"/>
  <c r="Z5852" i="1"/>
  <c r="U5852" i="1"/>
  <c r="T5852" i="1"/>
  <c r="Q5852" i="1"/>
  <c r="P5852" i="1"/>
  <c r="O5852" i="1"/>
  <c r="R5852" i="1" s="1"/>
  <c r="S5852" i="1" s="1"/>
  <c r="Z5851" i="1"/>
  <c r="U5851" i="1"/>
  <c r="Q5851" i="1"/>
  <c r="R5851" i="1" s="1"/>
  <c r="S5851" i="1" s="1"/>
  <c r="T5851" i="1" s="1"/>
  <c r="P5851" i="1"/>
  <c r="O5851" i="1"/>
  <c r="AA5850" i="1"/>
  <c r="Z5850" i="1"/>
  <c r="U5850" i="1"/>
  <c r="T5850" i="1"/>
  <c r="Q5850" i="1"/>
  <c r="P5850" i="1"/>
  <c r="O5850" i="1"/>
  <c r="R5850" i="1" s="1"/>
  <c r="S5850" i="1" s="1"/>
  <c r="Z5849" i="1"/>
  <c r="U5849" i="1"/>
  <c r="T5849" i="1"/>
  <c r="Q5849" i="1"/>
  <c r="R5849" i="1" s="1"/>
  <c r="S5849" i="1" s="1"/>
  <c r="P5849" i="1"/>
  <c r="O5849" i="1"/>
  <c r="Z5848" i="1"/>
  <c r="U5848" i="1"/>
  <c r="Q5848" i="1"/>
  <c r="P5848" i="1"/>
  <c r="O5848" i="1"/>
  <c r="Z5847" i="1"/>
  <c r="U5847" i="1"/>
  <c r="Q5847" i="1"/>
  <c r="P5847" i="1"/>
  <c r="O5847" i="1"/>
  <c r="R5847" i="1" s="1"/>
  <c r="S5847" i="1" s="1"/>
  <c r="T5847" i="1" s="1"/>
  <c r="AA5846" i="1"/>
  <c r="Z5846" i="1"/>
  <c r="U5846" i="1"/>
  <c r="T5846" i="1"/>
  <c r="R5846" i="1"/>
  <c r="S5846" i="1" s="1"/>
  <c r="Q5846" i="1"/>
  <c r="P5846" i="1"/>
  <c r="O5846" i="1"/>
  <c r="Z5845" i="1"/>
  <c r="U5845" i="1"/>
  <c r="R5845" i="1"/>
  <c r="S5845" i="1" s="1"/>
  <c r="T5845" i="1" s="1"/>
  <c r="Y5845" i="1" s="1"/>
  <c r="Q5845" i="1"/>
  <c r="P5845" i="1"/>
  <c r="O5845" i="1"/>
  <c r="Z5844" i="1"/>
  <c r="U5844" i="1"/>
  <c r="Q5844" i="1"/>
  <c r="P5844" i="1"/>
  <c r="O5844" i="1"/>
  <c r="R5844" i="1" s="1"/>
  <c r="S5844" i="1" s="1"/>
  <c r="T5844" i="1" s="1"/>
  <c r="Z5843" i="1"/>
  <c r="U5843" i="1"/>
  <c r="R5843" i="1"/>
  <c r="S5843" i="1" s="1"/>
  <c r="T5843" i="1" s="1"/>
  <c r="Q5843" i="1"/>
  <c r="P5843" i="1"/>
  <c r="O5843" i="1"/>
  <c r="AA5842" i="1"/>
  <c r="Z5842" i="1"/>
  <c r="U5842" i="1"/>
  <c r="T5842" i="1"/>
  <c r="Q5842" i="1"/>
  <c r="P5842" i="1"/>
  <c r="O5842" i="1"/>
  <c r="R5842" i="1" s="1"/>
  <c r="S5842" i="1" s="1"/>
  <c r="Z5841" i="1"/>
  <c r="U5841" i="1"/>
  <c r="Q5841" i="1"/>
  <c r="P5841" i="1"/>
  <c r="O5841" i="1"/>
  <c r="R5841" i="1" s="1"/>
  <c r="S5841" i="1" s="1"/>
  <c r="T5841" i="1" s="1"/>
  <c r="Z5840" i="1"/>
  <c r="U5840" i="1"/>
  <c r="Q5840" i="1"/>
  <c r="R5840" i="1" s="1"/>
  <c r="S5840" i="1" s="1"/>
  <c r="T5840" i="1" s="1"/>
  <c r="P5840" i="1"/>
  <c r="O5840" i="1"/>
  <c r="AA5839" i="1"/>
  <c r="Z5839" i="1"/>
  <c r="T5839" i="1"/>
  <c r="Q5839" i="1"/>
  <c r="P5839" i="1"/>
  <c r="O5839" i="1"/>
  <c r="R5839" i="1" s="1"/>
  <c r="S5839" i="1" s="1"/>
  <c r="Z5838" i="1"/>
  <c r="U5838" i="1"/>
  <c r="Q5838" i="1"/>
  <c r="P5838" i="1"/>
  <c r="O5838" i="1"/>
  <c r="Z5837" i="1"/>
  <c r="R5837" i="1"/>
  <c r="S5837" i="1" s="1"/>
  <c r="T5837" i="1" s="1"/>
  <c r="Q5837" i="1"/>
  <c r="P5837" i="1"/>
  <c r="O5837" i="1"/>
  <c r="Z5836" i="1"/>
  <c r="U5836" i="1"/>
  <c r="Q5836" i="1"/>
  <c r="P5836" i="1"/>
  <c r="O5836" i="1"/>
  <c r="R5836" i="1" s="1"/>
  <c r="S5836" i="1" s="1"/>
  <c r="T5836" i="1" s="1"/>
  <c r="Z5835" i="1"/>
  <c r="U5835" i="1"/>
  <c r="Q5835" i="1"/>
  <c r="R5835" i="1" s="1"/>
  <c r="S5835" i="1" s="1"/>
  <c r="T5835" i="1" s="1"/>
  <c r="P5835" i="1"/>
  <c r="O5835" i="1"/>
  <c r="Z5834" i="1"/>
  <c r="U5834" i="1"/>
  <c r="Q5834" i="1"/>
  <c r="P5834" i="1"/>
  <c r="O5834" i="1"/>
  <c r="Z5833" i="1"/>
  <c r="U5833" i="1"/>
  <c r="Q5833" i="1"/>
  <c r="P5833" i="1"/>
  <c r="R5833" i="1" s="1"/>
  <c r="S5833" i="1" s="1"/>
  <c r="T5833" i="1" s="1"/>
  <c r="O5833" i="1"/>
  <c r="Z5832" i="1"/>
  <c r="U5832" i="1"/>
  <c r="Q5832" i="1"/>
  <c r="P5832" i="1"/>
  <c r="O5832" i="1"/>
  <c r="R5832" i="1" s="1"/>
  <c r="S5832" i="1" s="1"/>
  <c r="T5832" i="1" s="1"/>
  <c r="Z5831" i="1"/>
  <c r="U5831" i="1"/>
  <c r="Q5831" i="1"/>
  <c r="P5831" i="1"/>
  <c r="O5831" i="1"/>
  <c r="Z5830" i="1"/>
  <c r="S5830" i="1"/>
  <c r="T5830" i="1" s="1"/>
  <c r="Q5830" i="1"/>
  <c r="P5830" i="1"/>
  <c r="O5830" i="1"/>
  <c r="R5830" i="1" s="1"/>
  <c r="Z5829" i="1"/>
  <c r="U5829" i="1"/>
  <c r="R5829" i="1"/>
  <c r="S5829" i="1" s="1"/>
  <c r="T5829" i="1" s="1"/>
  <c r="Q5829" i="1"/>
  <c r="P5829" i="1"/>
  <c r="O5829" i="1"/>
  <c r="Z5828" i="1"/>
  <c r="U5828" i="1"/>
  <c r="Q5828" i="1"/>
  <c r="P5828" i="1"/>
  <c r="R5828" i="1" s="1"/>
  <c r="S5828" i="1" s="1"/>
  <c r="T5828" i="1" s="1"/>
  <c r="O5828" i="1"/>
  <c r="AA5827" i="1"/>
  <c r="Z5827" i="1"/>
  <c r="T5827" i="1"/>
  <c r="Q5827" i="1"/>
  <c r="P5827" i="1"/>
  <c r="R5827" i="1" s="1"/>
  <c r="S5827" i="1" s="1"/>
  <c r="O5827" i="1"/>
  <c r="AA5826" i="1"/>
  <c r="Z5826" i="1"/>
  <c r="U5826" i="1"/>
  <c r="T5826" i="1"/>
  <c r="Q5826" i="1"/>
  <c r="P5826" i="1"/>
  <c r="O5826" i="1"/>
  <c r="R5826" i="1" s="1"/>
  <c r="S5826" i="1" s="1"/>
  <c r="Z5825" i="1"/>
  <c r="U5825" i="1"/>
  <c r="R5825" i="1"/>
  <c r="S5825" i="1" s="1"/>
  <c r="T5825" i="1" s="1"/>
  <c r="Q5825" i="1"/>
  <c r="P5825" i="1"/>
  <c r="O5825" i="1"/>
  <c r="Z5824" i="1"/>
  <c r="U5824" i="1"/>
  <c r="R5824" i="1"/>
  <c r="S5824" i="1" s="1"/>
  <c r="T5824" i="1" s="1"/>
  <c r="Q5824" i="1"/>
  <c r="P5824" i="1"/>
  <c r="O5824" i="1"/>
  <c r="Z5823" i="1"/>
  <c r="Q5823" i="1"/>
  <c r="P5823" i="1"/>
  <c r="O5823" i="1"/>
  <c r="Z5822" i="1"/>
  <c r="Q5822" i="1"/>
  <c r="P5822" i="1"/>
  <c r="O5822" i="1"/>
  <c r="R5822" i="1" s="1"/>
  <c r="S5822" i="1" s="1"/>
  <c r="T5822" i="1" s="1"/>
  <c r="Z5821" i="1"/>
  <c r="U5821" i="1"/>
  <c r="S5821" i="1"/>
  <c r="T5821" i="1" s="1"/>
  <c r="Q5821" i="1"/>
  <c r="P5821" i="1"/>
  <c r="O5821" i="1"/>
  <c r="R5821" i="1" s="1"/>
  <c r="Z5820" i="1"/>
  <c r="U5820" i="1"/>
  <c r="Q5820" i="1"/>
  <c r="P5820" i="1"/>
  <c r="O5820" i="1"/>
  <c r="R5820" i="1" s="1"/>
  <c r="S5820" i="1" s="1"/>
  <c r="T5820" i="1" s="1"/>
  <c r="Z5819" i="1"/>
  <c r="U5819" i="1"/>
  <c r="Q5819" i="1"/>
  <c r="P5819" i="1"/>
  <c r="O5819" i="1"/>
  <c r="R5819" i="1" s="1"/>
  <c r="S5819" i="1" s="1"/>
  <c r="T5819" i="1" s="1"/>
  <c r="Z5818" i="1"/>
  <c r="U5818" i="1"/>
  <c r="Q5818" i="1"/>
  <c r="P5818" i="1"/>
  <c r="O5818" i="1"/>
  <c r="R5818" i="1" s="1"/>
  <c r="S5818" i="1" s="1"/>
  <c r="T5818" i="1" s="1"/>
  <c r="Z5817" i="1"/>
  <c r="U5817" i="1"/>
  <c r="Q5817" i="1"/>
  <c r="P5817" i="1"/>
  <c r="O5817" i="1"/>
  <c r="R5817" i="1" s="1"/>
  <c r="S5817" i="1" s="1"/>
  <c r="T5817" i="1" s="1"/>
  <c r="Y5817" i="1" s="1"/>
  <c r="Z5816" i="1"/>
  <c r="U5816" i="1"/>
  <c r="T5816" i="1"/>
  <c r="Y5816" i="1" s="1"/>
  <c r="Q5816" i="1"/>
  <c r="P5816" i="1"/>
  <c r="O5816" i="1"/>
  <c r="R5816" i="1" s="1"/>
  <c r="S5816" i="1" s="1"/>
  <c r="Z5815" i="1"/>
  <c r="U5815" i="1"/>
  <c r="T5815" i="1"/>
  <c r="Y5815" i="1" s="1"/>
  <c r="Q5815" i="1"/>
  <c r="P5815" i="1"/>
  <c r="R5815" i="1" s="1"/>
  <c r="S5815" i="1" s="1"/>
  <c r="O5815" i="1"/>
  <c r="AA5814" i="1"/>
  <c r="Z5814" i="1"/>
  <c r="U5814" i="1"/>
  <c r="T5814" i="1"/>
  <c r="Q5814" i="1"/>
  <c r="P5814" i="1"/>
  <c r="R5814" i="1" s="1"/>
  <c r="S5814" i="1" s="1"/>
  <c r="O5814" i="1"/>
  <c r="Z5813" i="1"/>
  <c r="Q5813" i="1"/>
  <c r="P5813" i="1"/>
  <c r="O5813" i="1"/>
  <c r="R5813" i="1" s="1"/>
  <c r="S5813" i="1" s="1"/>
  <c r="T5813" i="1" s="1"/>
  <c r="Y5813" i="1" s="1"/>
  <c r="Z5812" i="1"/>
  <c r="U5812" i="1"/>
  <c r="Q5812" i="1"/>
  <c r="P5812" i="1"/>
  <c r="R5812" i="1" s="1"/>
  <c r="S5812" i="1" s="1"/>
  <c r="T5812" i="1" s="1"/>
  <c r="O5812" i="1"/>
  <c r="Z5811" i="1"/>
  <c r="U5811" i="1"/>
  <c r="Q5811" i="1"/>
  <c r="P5811" i="1"/>
  <c r="O5811" i="1"/>
  <c r="R5811" i="1" s="1"/>
  <c r="S5811" i="1" s="1"/>
  <c r="T5811" i="1" s="1"/>
  <c r="Z5810" i="1"/>
  <c r="S5810" i="1"/>
  <c r="T5810" i="1" s="1"/>
  <c r="R5810" i="1"/>
  <c r="Q5810" i="1"/>
  <c r="P5810" i="1"/>
  <c r="O5810" i="1"/>
  <c r="Z5809" i="1"/>
  <c r="R5809" i="1"/>
  <c r="S5809" i="1" s="1"/>
  <c r="T5809" i="1" s="1"/>
  <c r="Q5809" i="1"/>
  <c r="P5809" i="1"/>
  <c r="O5809" i="1"/>
  <c r="Z5808" i="1"/>
  <c r="U5808" i="1"/>
  <c r="Q5808" i="1"/>
  <c r="P5808" i="1"/>
  <c r="R5808" i="1" s="1"/>
  <c r="S5808" i="1" s="1"/>
  <c r="T5808" i="1" s="1"/>
  <c r="O5808" i="1"/>
  <c r="Z5807" i="1"/>
  <c r="U5807" i="1"/>
  <c r="Q5807" i="1"/>
  <c r="R5807" i="1" s="1"/>
  <c r="S5807" i="1" s="1"/>
  <c r="T5807" i="1" s="1"/>
  <c r="P5807" i="1"/>
  <c r="O5807" i="1"/>
  <c r="Z5806" i="1"/>
  <c r="U5806" i="1"/>
  <c r="Q5806" i="1"/>
  <c r="P5806" i="1"/>
  <c r="O5806" i="1"/>
  <c r="Z5805" i="1"/>
  <c r="U5805" i="1"/>
  <c r="R5805" i="1"/>
  <c r="S5805" i="1" s="1"/>
  <c r="T5805" i="1" s="1"/>
  <c r="Q5805" i="1"/>
  <c r="P5805" i="1"/>
  <c r="O5805" i="1"/>
  <c r="Z5804" i="1"/>
  <c r="U5804" i="1"/>
  <c r="Q5804" i="1"/>
  <c r="P5804" i="1"/>
  <c r="O5804" i="1"/>
  <c r="Z5803" i="1"/>
  <c r="U5803" i="1"/>
  <c r="Q5803" i="1"/>
  <c r="P5803" i="1"/>
  <c r="O5803" i="1"/>
  <c r="R5803" i="1" s="1"/>
  <c r="S5803" i="1" s="1"/>
  <c r="T5803" i="1" s="1"/>
  <c r="Z5802" i="1"/>
  <c r="U5802" i="1"/>
  <c r="R5802" i="1"/>
  <c r="S5802" i="1" s="1"/>
  <c r="T5802" i="1" s="1"/>
  <c r="Q5802" i="1"/>
  <c r="P5802" i="1"/>
  <c r="O5802" i="1"/>
  <c r="Z5801" i="1"/>
  <c r="U5801" i="1"/>
  <c r="Q5801" i="1"/>
  <c r="P5801" i="1"/>
  <c r="O5801" i="1"/>
  <c r="R5801" i="1" s="1"/>
  <c r="S5801" i="1" s="1"/>
  <c r="T5801" i="1" s="1"/>
  <c r="Z5800" i="1"/>
  <c r="Y5800" i="1"/>
  <c r="U5800" i="1"/>
  <c r="Q5800" i="1"/>
  <c r="P5800" i="1"/>
  <c r="O5800" i="1"/>
  <c r="R5800" i="1" s="1"/>
  <c r="S5800" i="1" s="1"/>
  <c r="T5800" i="1" s="1"/>
  <c r="Z5799" i="1"/>
  <c r="U5799" i="1"/>
  <c r="Q5799" i="1"/>
  <c r="P5799" i="1"/>
  <c r="R5799" i="1" s="1"/>
  <c r="S5799" i="1" s="1"/>
  <c r="T5799" i="1" s="1"/>
  <c r="O5799" i="1"/>
  <c r="Z5798" i="1"/>
  <c r="U5798" i="1"/>
  <c r="Q5798" i="1"/>
  <c r="P5798" i="1"/>
  <c r="O5798" i="1"/>
  <c r="R5798" i="1" s="1"/>
  <c r="S5798" i="1" s="1"/>
  <c r="T5798" i="1" s="1"/>
  <c r="AA5797" i="1"/>
  <c r="Z5797" i="1"/>
  <c r="U5797" i="1"/>
  <c r="T5797" i="1"/>
  <c r="Q5797" i="1"/>
  <c r="P5797" i="1"/>
  <c r="O5797" i="1"/>
  <c r="R5797" i="1" s="1"/>
  <c r="S5797" i="1" s="1"/>
  <c r="Z5796" i="1"/>
  <c r="U5796" i="1"/>
  <c r="Q5796" i="1"/>
  <c r="P5796" i="1"/>
  <c r="R5796" i="1" s="1"/>
  <c r="S5796" i="1" s="1"/>
  <c r="T5796" i="1" s="1"/>
  <c r="Y5796" i="1" s="1"/>
  <c r="O5796" i="1"/>
  <c r="Z5795" i="1"/>
  <c r="Y5795" i="1"/>
  <c r="U5795" i="1"/>
  <c r="Q5795" i="1"/>
  <c r="P5795" i="1"/>
  <c r="O5795" i="1"/>
  <c r="R5795" i="1" s="1"/>
  <c r="S5795" i="1" s="1"/>
  <c r="T5795" i="1" s="1"/>
  <c r="Z5794" i="1"/>
  <c r="U5794" i="1"/>
  <c r="R5794" i="1"/>
  <c r="S5794" i="1" s="1"/>
  <c r="T5794" i="1" s="1"/>
  <c r="Q5794" i="1"/>
  <c r="P5794" i="1"/>
  <c r="O5794" i="1"/>
  <c r="Z5793" i="1"/>
  <c r="Y5793" i="1"/>
  <c r="U5793" i="1"/>
  <c r="R5793" i="1"/>
  <c r="S5793" i="1" s="1"/>
  <c r="T5793" i="1" s="1"/>
  <c r="Q5793" i="1"/>
  <c r="P5793" i="1"/>
  <c r="O5793" i="1"/>
  <c r="Z5792" i="1"/>
  <c r="U5792" i="1"/>
  <c r="R5792" i="1"/>
  <c r="S5792" i="1" s="1"/>
  <c r="T5792" i="1" s="1"/>
  <c r="Q5792" i="1"/>
  <c r="P5792" i="1"/>
  <c r="O5792" i="1"/>
  <c r="Z5791" i="1"/>
  <c r="U5791" i="1"/>
  <c r="Q5791" i="1"/>
  <c r="R5791" i="1" s="1"/>
  <c r="S5791" i="1" s="1"/>
  <c r="T5791" i="1" s="1"/>
  <c r="Y5791" i="1" s="1"/>
  <c r="P5791" i="1"/>
  <c r="O5791" i="1"/>
  <c r="AA5790" i="1"/>
  <c r="Z5790" i="1"/>
  <c r="T5790" i="1"/>
  <c r="Q5790" i="1"/>
  <c r="P5790" i="1"/>
  <c r="O5790" i="1"/>
  <c r="R5790" i="1" s="1"/>
  <c r="S5790" i="1" s="1"/>
  <c r="Z5789" i="1"/>
  <c r="U5789" i="1"/>
  <c r="R5789" i="1"/>
  <c r="S5789" i="1" s="1"/>
  <c r="T5789" i="1" s="1"/>
  <c r="Q5789" i="1"/>
  <c r="P5789" i="1"/>
  <c r="O5789" i="1"/>
  <c r="Z5788" i="1"/>
  <c r="U5788" i="1"/>
  <c r="R5788" i="1"/>
  <c r="S5788" i="1" s="1"/>
  <c r="T5788" i="1" s="1"/>
  <c r="Q5788" i="1"/>
  <c r="P5788" i="1"/>
  <c r="O5788" i="1"/>
  <c r="Z5787" i="1"/>
  <c r="U5787" i="1"/>
  <c r="Q5787" i="1"/>
  <c r="P5787" i="1"/>
  <c r="O5787" i="1"/>
  <c r="R5787" i="1" s="1"/>
  <c r="S5787" i="1" s="1"/>
  <c r="T5787" i="1" s="1"/>
  <c r="Z5786" i="1"/>
  <c r="U5786" i="1"/>
  <c r="Q5786" i="1"/>
  <c r="P5786" i="1"/>
  <c r="R5786" i="1" s="1"/>
  <c r="S5786" i="1" s="1"/>
  <c r="T5786" i="1" s="1"/>
  <c r="O5786" i="1"/>
  <c r="Z5785" i="1"/>
  <c r="U5785" i="1"/>
  <c r="Q5785" i="1"/>
  <c r="P5785" i="1"/>
  <c r="O5785" i="1"/>
  <c r="Z5784" i="1"/>
  <c r="U5784" i="1"/>
  <c r="Q5784" i="1"/>
  <c r="P5784" i="1"/>
  <c r="O5784" i="1"/>
  <c r="R5784" i="1" s="1"/>
  <c r="S5784" i="1" s="1"/>
  <c r="T5784" i="1" s="1"/>
  <c r="Y5784" i="1" s="1"/>
  <c r="Z5783" i="1"/>
  <c r="U5783" i="1"/>
  <c r="Q5783" i="1"/>
  <c r="R5783" i="1" s="1"/>
  <c r="S5783" i="1" s="1"/>
  <c r="T5783" i="1" s="1"/>
  <c r="P5783" i="1"/>
  <c r="O5783" i="1"/>
  <c r="Z5782" i="1"/>
  <c r="Q5782" i="1"/>
  <c r="P5782" i="1"/>
  <c r="O5782" i="1"/>
  <c r="R5782" i="1" s="1"/>
  <c r="S5782" i="1" s="1"/>
  <c r="T5782" i="1" s="1"/>
  <c r="Z5781" i="1"/>
  <c r="U5781" i="1"/>
  <c r="Q5781" i="1"/>
  <c r="P5781" i="1"/>
  <c r="O5781" i="1"/>
  <c r="Z5780" i="1"/>
  <c r="U5780" i="1"/>
  <c r="R5780" i="1"/>
  <c r="S5780" i="1" s="1"/>
  <c r="T5780" i="1" s="1"/>
  <c r="Q5780" i="1"/>
  <c r="P5780" i="1"/>
  <c r="O5780" i="1"/>
  <c r="Z5779" i="1"/>
  <c r="U5779" i="1"/>
  <c r="Q5779" i="1"/>
  <c r="P5779" i="1"/>
  <c r="O5779" i="1"/>
  <c r="Z5778" i="1"/>
  <c r="U5778" i="1"/>
  <c r="S5778" i="1"/>
  <c r="T5778" i="1" s="1"/>
  <c r="Q5778" i="1"/>
  <c r="R5778" i="1" s="1"/>
  <c r="P5778" i="1"/>
  <c r="O5778" i="1"/>
  <c r="Z5777" i="1"/>
  <c r="U5777" i="1"/>
  <c r="R5777" i="1"/>
  <c r="S5777" i="1" s="1"/>
  <c r="T5777" i="1" s="1"/>
  <c r="Q5777" i="1"/>
  <c r="P5777" i="1"/>
  <c r="O5777" i="1"/>
  <c r="Z5776" i="1"/>
  <c r="U5776" i="1"/>
  <c r="Q5776" i="1"/>
  <c r="P5776" i="1"/>
  <c r="O5776" i="1"/>
  <c r="Z5775" i="1"/>
  <c r="U5775" i="1"/>
  <c r="Q5775" i="1"/>
  <c r="R5775" i="1" s="1"/>
  <c r="S5775" i="1" s="1"/>
  <c r="T5775" i="1" s="1"/>
  <c r="P5775" i="1"/>
  <c r="O5775" i="1"/>
  <c r="Z5774" i="1"/>
  <c r="U5774" i="1"/>
  <c r="Q5774" i="1"/>
  <c r="P5774" i="1"/>
  <c r="O5774" i="1"/>
  <c r="Z5773" i="1"/>
  <c r="U5773" i="1"/>
  <c r="T5773" i="1"/>
  <c r="R5773" i="1"/>
  <c r="S5773" i="1" s="1"/>
  <c r="Q5773" i="1"/>
  <c r="P5773" i="1"/>
  <c r="O5773" i="1"/>
  <c r="Z5772" i="1"/>
  <c r="U5772" i="1"/>
  <c r="Q5772" i="1"/>
  <c r="P5772" i="1"/>
  <c r="O5772" i="1"/>
  <c r="R5772" i="1" s="1"/>
  <c r="S5772" i="1" s="1"/>
  <c r="T5772" i="1" s="1"/>
  <c r="Z5771" i="1"/>
  <c r="U5771" i="1"/>
  <c r="Q5771" i="1"/>
  <c r="P5771" i="1"/>
  <c r="O5771" i="1"/>
  <c r="Z5770" i="1"/>
  <c r="U5770" i="1"/>
  <c r="Q5770" i="1"/>
  <c r="P5770" i="1"/>
  <c r="R5770" i="1" s="1"/>
  <c r="S5770" i="1" s="1"/>
  <c r="T5770" i="1" s="1"/>
  <c r="O5770" i="1"/>
  <c r="Z5769" i="1"/>
  <c r="U5769" i="1"/>
  <c r="R5769" i="1"/>
  <c r="S5769" i="1" s="1"/>
  <c r="T5769" i="1" s="1"/>
  <c r="Q5769" i="1"/>
  <c r="P5769" i="1"/>
  <c r="O5769" i="1"/>
  <c r="Z5768" i="1"/>
  <c r="U5768" i="1"/>
  <c r="Q5768" i="1"/>
  <c r="P5768" i="1"/>
  <c r="O5768" i="1"/>
  <c r="R5768" i="1" s="1"/>
  <c r="S5768" i="1" s="1"/>
  <c r="T5768" i="1" s="1"/>
  <c r="Z5767" i="1"/>
  <c r="U5767" i="1"/>
  <c r="Q5767" i="1"/>
  <c r="P5767" i="1"/>
  <c r="R5767" i="1" s="1"/>
  <c r="S5767" i="1" s="1"/>
  <c r="T5767" i="1" s="1"/>
  <c r="O5767" i="1"/>
  <c r="Z5766" i="1"/>
  <c r="U5766" i="1"/>
  <c r="Q5766" i="1"/>
  <c r="R5766" i="1" s="1"/>
  <c r="S5766" i="1" s="1"/>
  <c r="T5766" i="1" s="1"/>
  <c r="P5766" i="1"/>
  <c r="O5766" i="1"/>
  <c r="Z5765" i="1"/>
  <c r="Q5765" i="1"/>
  <c r="P5765" i="1"/>
  <c r="O5765" i="1"/>
  <c r="Z5764" i="1"/>
  <c r="U5764" i="1"/>
  <c r="S5764" i="1"/>
  <c r="T5764" i="1" s="1"/>
  <c r="Y5764" i="1" s="1"/>
  <c r="Q5764" i="1"/>
  <c r="P5764" i="1"/>
  <c r="R5764" i="1" s="1"/>
  <c r="O5764" i="1"/>
  <c r="Z5763" i="1"/>
  <c r="U5763" i="1"/>
  <c r="Q5763" i="1"/>
  <c r="P5763" i="1"/>
  <c r="O5763" i="1"/>
  <c r="Z5762" i="1"/>
  <c r="U5762" i="1"/>
  <c r="S5762" i="1"/>
  <c r="T5762" i="1" s="1"/>
  <c r="R5762" i="1"/>
  <c r="Q5762" i="1"/>
  <c r="P5762" i="1"/>
  <c r="O5762" i="1"/>
  <c r="Z5761" i="1"/>
  <c r="U5761" i="1"/>
  <c r="T5761" i="1"/>
  <c r="S5761" i="1"/>
  <c r="R5761" i="1"/>
  <c r="Q5761" i="1"/>
  <c r="P5761" i="1"/>
  <c r="O5761" i="1"/>
  <c r="Z5760" i="1"/>
  <c r="U5760" i="1"/>
  <c r="Q5760" i="1"/>
  <c r="P5760" i="1"/>
  <c r="O5760" i="1"/>
  <c r="R5760" i="1" s="1"/>
  <c r="S5760" i="1" s="1"/>
  <c r="T5760" i="1" s="1"/>
  <c r="Z5759" i="1"/>
  <c r="Q5759" i="1"/>
  <c r="P5759" i="1"/>
  <c r="O5759" i="1"/>
  <c r="AA5758" i="1"/>
  <c r="Z5758" i="1"/>
  <c r="U5758" i="1"/>
  <c r="T5758" i="1"/>
  <c r="Q5758" i="1"/>
  <c r="P5758" i="1"/>
  <c r="O5758" i="1"/>
  <c r="Z5757" i="1"/>
  <c r="U5757" i="1"/>
  <c r="R5757" i="1"/>
  <c r="S5757" i="1" s="1"/>
  <c r="T5757" i="1" s="1"/>
  <c r="Q5757" i="1"/>
  <c r="P5757" i="1"/>
  <c r="O5757" i="1"/>
  <c r="Z5756" i="1"/>
  <c r="U5756" i="1"/>
  <c r="S5756" i="1"/>
  <c r="T5756" i="1" s="1"/>
  <c r="Q5756" i="1"/>
  <c r="P5756" i="1"/>
  <c r="O5756" i="1"/>
  <c r="R5756" i="1" s="1"/>
  <c r="Z5755" i="1"/>
  <c r="Q5755" i="1"/>
  <c r="P5755" i="1"/>
  <c r="O5755" i="1"/>
  <c r="R5755" i="1" s="1"/>
  <c r="S5755" i="1" s="1"/>
  <c r="T5755" i="1" s="1"/>
  <c r="Z5754" i="1"/>
  <c r="U5754" i="1"/>
  <c r="Q5754" i="1"/>
  <c r="P5754" i="1"/>
  <c r="O5754" i="1"/>
  <c r="R5754" i="1" s="1"/>
  <c r="S5754" i="1" s="1"/>
  <c r="T5754" i="1" s="1"/>
  <c r="Y5754" i="1" s="1"/>
  <c r="Z5753" i="1"/>
  <c r="U5753" i="1"/>
  <c r="Q5753" i="1"/>
  <c r="P5753" i="1"/>
  <c r="O5753" i="1"/>
  <c r="R5753" i="1" s="1"/>
  <c r="S5753" i="1" s="1"/>
  <c r="T5753" i="1" s="1"/>
  <c r="Z5752" i="1"/>
  <c r="U5752" i="1"/>
  <c r="Q5752" i="1"/>
  <c r="P5752" i="1"/>
  <c r="O5752" i="1"/>
  <c r="R5752" i="1" s="1"/>
  <c r="S5752" i="1" s="1"/>
  <c r="T5752" i="1" s="1"/>
  <c r="Z5751" i="1"/>
  <c r="U5751" i="1"/>
  <c r="Q5751" i="1"/>
  <c r="P5751" i="1"/>
  <c r="R5751" i="1" s="1"/>
  <c r="S5751" i="1" s="1"/>
  <c r="T5751" i="1" s="1"/>
  <c r="O5751" i="1"/>
  <c r="Z5750" i="1"/>
  <c r="U5750" i="1"/>
  <c r="Q5750" i="1"/>
  <c r="P5750" i="1"/>
  <c r="O5750" i="1"/>
  <c r="R5750" i="1" s="1"/>
  <c r="S5750" i="1" s="1"/>
  <c r="T5750" i="1" s="1"/>
  <c r="Y5750" i="1" s="1"/>
  <c r="Z5749" i="1"/>
  <c r="U5749" i="1"/>
  <c r="Q5749" i="1"/>
  <c r="P5749" i="1"/>
  <c r="O5749" i="1"/>
  <c r="Z5748" i="1"/>
  <c r="U5748" i="1"/>
  <c r="Q5748" i="1"/>
  <c r="R5748" i="1" s="1"/>
  <c r="S5748" i="1" s="1"/>
  <c r="T5748" i="1" s="1"/>
  <c r="P5748" i="1"/>
  <c r="O5748" i="1"/>
  <c r="Z5747" i="1"/>
  <c r="Q5747" i="1"/>
  <c r="P5747" i="1"/>
  <c r="O5747" i="1"/>
  <c r="Z5746" i="1"/>
  <c r="U5746" i="1"/>
  <c r="Q5746" i="1"/>
  <c r="R5746" i="1" s="1"/>
  <c r="S5746" i="1" s="1"/>
  <c r="T5746" i="1" s="1"/>
  <c r="P5746" i="1"/>
  <c r="O5746" i="1"/>
  <c r="Z5745" i="1"/>
  <c r="U5745" i="1"/>
  <c r="R5745" i="1"/>
  <c r="S5745" i="1" s="1"/>
  <c r="T5745" i="1" s="1"/>
  <c r="Q5745" i="1"/>
  <c r="P5745" i="1"/>
  <c r="O5745" i="1"/>
  <c r="Z5744" i="1"/>
  <c r="U5744" i="1"/>
  <c r="T5744" i="1"/>
  <c r="Y5744" i="1" s="1"/>
  <c r="Q5744" i="1"/>
  <c r="P5744" i="1"/>
  <c r="R5744" i="1" s="1"/>
  <c r="S5744" i="1" s="1"/>
  <c r="O5744" i="1"/>
  <c r="Z5743" i="1"/>
  <c r="U5743" i="1"/>
  <c r="R5743" i="1"/>
  <c r="S5743" i="1" s="1"/>
  <c r="T5743" i="1" s="1"/>
  <c r="Y5743" i="1" s="1"/>
  <c r="Q5743" i="1"/>
  <c r="P5743" i="1"/>
  <c r="O5743" i="1"/>
  <c r="Z5742" i="1"/>
  <c r="U5742" i="1"/>
  <c r="Q5742" i="1"/>
  <c r="P5742" i="1"/>
  <c r="O5742" i="1"/>
  <c r="Z5741" i="1"/>
  <c r="U5741" i="1"/>
  <c r="T5741" i="1"/>
  <c r="S5741" i="1"/>
  <c r="R5741" i="1"/>
  <c r="Q5741" i="1"/>
  <c r="P5741" i="1"/>
  <c r="O5741" i="1"/>
  <c r="AA5740" i="1"/>
  <c r="Z5740" i="1"/>
  <c r="U5740" i="1"/>
  <c r="T5740" i="1"/>
  <c r="Q5740" i="1"/>
  <c r="P5740" i="1"/>
  <c r="O5740" i="1"/>
  <c r="Z5739" i="1"/>
  <c r="U5739" i="1"/>
  <c r="Q5739" i="1"/>
  <c r="P5739" i="1"/>
  <c r="O5739" i="1"/>
  <c r="AA5738" i="1"/>
  <c r="Z5738" i="1"/>
  <c r="U5738" i="1"/>
  <c r="T5738" i="1"/>
  <c r="Q5738" i="1"/>
  <c r="P5738" i="1"/>
  <c r="O5738" i="1"/>
  <c r="R5738" i="1" s="1"/>
  <c r="S5738" i="1" s="1"/>
  <c r="Z5737" i="1"/>
  <c r="U5737" i="1"/>
  <c r="T5737" i="1"/>
  <c r="R5737" i="1"/>
  <c r="S5737" i="1" s="1"/>
  <c r="Q5737" i="1"/>
  <c r="P5737" i="1"/>
  <c r="O5737" i="1"/>
  <c r="Z5736" i="1"/>
  <c r="U5736" i="1"/>
  <c r="Q5736" i="1"/>
  <c r="P5736" i="1"/>
  <c r="O5736" i="1"/>
  <c r="Z5735" i="1"/>
  <c r="U5735" i="1"/>
  <c r="Q5735" i="1"/>
  <c r="P5735" i="1"/>
  <c r="R5735" i="1" s="1"/>
  <c r="S5735" i="1" s="1"/>
  <c r="T5735" i="1" s="1"/>
  <c r="Y5735" i="1" s="1"/>
  <c r="O5735" i="1"/>
  <c r="Z5734" i="1"/>
  <c r="U5734" i="1"/>
  <c r="S5734" i="1"/>
  <c r="T5734" i="1" s="1"/>
  <c r="R5734" i="1"/>
  <c r="Q5734" i="1"/>
  <c r="P5734" i="1"/>
  <c r="O5734" i="1"/>
  <c r="Z5733" i="1"/>
  <c r="U5733" i="1"/>
  <c r="Q5733" i="1"/>
  <c r="P5733" i="1"/>
  <c r="O5733" i="1"/>
  <c r="Z5732" i="1"/>
  <c r="U5732" i="1"/>
  <c r="Q5732" i="1"/>
  <c r="P5732" i="1"/>
  <c r="R5732" i="1" s="1"/>
  <c r="S5732" i="1" s="1"/>
  <c r="T5732" i="1" s="1"/>
  <c r="Y5732" i="1" s="1"/>
  <c r="O5732" i="1"/>
  <c r="Z5731" i="1"/>
  <c r="U5731" i="1"/>
  <c r="Q5731" i="1"/>
  <c r="P5731" i="1"/>
  <c r="O5731" i="1"/>
  <c r="AA5730" i="1"/>
  <c r="Z5730" i="1"/>
  <c r="U5730" i="1"/>
  <c r="T5730" i="1"/>
  <c r="R5730" i="1"/>
  <c r="S5730" i="1" s="1"/>
  <c r="Q5730" i="1"/>
  <c r="P5730" i="1"/>
  <c r="O5730" i="1"/>
  <c r="Z5729" i="1"/>
  <c r="Q5729" i="1"/>
  <c r="P5729" i="1"/>
  <c r="O5729" i="1"/>
  <c r="Z5728" i="1"/>
  <c r="U5728" i="1"/>
  <c r="Q5728" i="1"/>
  <c r="P5728" i="1"/>
  <c r="O5728" i="1"/>
  <c r="R5728" i="1" s="1"/>
  <c r="S5728" i="1" s="1"/>
  <c r="T5728" i="1" s="1"/>
  <c r="Z5727" i="1"/>
  <c r="S5727" i="1"/>
  <c r="T5727" i="1" s="1"/>
  <c r="Q5727" i="1"/>
  <c r="P5727" i="1"/>
  <c r="O5727" i="1"/>
  <c r="R5727" i="1" s="1"/>
  <c r="Z5726" i="1"/>
  <c r="Q5726" i="1"/>
  <c r="P5726" i="1"/>
  <c r="O5726" i="1"/>
  <c r="Z5725" i="1"/>
  <c r="U5725" i="1"/>
  <c r="T5725" i="1"/>
  <c r="S5725" i="1"/>
  <c r="R5725" i="1"/>
  <c r="Q5725" i="1"/>
  <c r="P5725" i="1"/>
  <c r="O5725" i="1"/>
  <c r="Z5724" i="1"/>
  <c r="U5724" i="1"/>
  <c r="R5724" i="1"/>
  <c r="S5724" i="1" s="1"/>
  <c r="T5724" i="1" s="1"/>
  <c r="Q5724" i="1"/>
  <c r="P5724" i="1"/>
  <c r="O5724" i="1"/>
  <c r="AA5723" i="1"/>
  <c r="Z5723" i="1"/>
  <c r="U5723" i="1"/>
  <c r="T5723" i="1"/>
  <c r="Q5723" i="1"/>
  <c r="P5723" i="1"/>
  <c r="O5723" i="1"/>
  <c r="Z5722" i="1"/>
  <c r="U5722" i="1"/>
  <c r="R5722" i="1"/>
  <c r="S5722" i="1" s="1"/>
  <c r="T5722" i="1" s="1"/>
  <c r="Y5722" i="1" s="1"/>
  <c r="Q5722" i="1"/>
  <c r="P5722" i="1"/>
  <c r="O5722" i="1"/>
  <c r="Z5721" i="1"/>
  <c r="U5721" i="1"/>
  <c r="T5721" i="1"/>
  <c r="Q5721" i="1"/>
  <c r="P5721" i="1"/>
  <c r="O5721" i="1"/>
  <c r="R5721" i="1" s="1"/>
  <c r="S5721" i="1" s="1"/>
  <c r="Z5720" i="1"/>
  <c r="U5720" i="1"/>
  <c r="Q5720" i="1"/>
  <c r="P5720" i="1"/>
  <c r="O5720" i="1"/>
  <c r="AA5719" i="1"/>
  <c r="Z5719" i="1"/>
  <c r="T5719" i="1"/>
  <c r="Q5719" i="1"/>
  <c r="P5719" i="1"/>
  <c r="R5719" i="1" s="1"/>
  <c r="S5719" i="1" s="1"/>
  <c r="O5719" i="1"/>
  <c r="Z5718" i="1"/>
  <c r="Q5718" i="1"/>
  <c r="P5718" i="1"/>
  <c r="O5718" i="1"/>
  <c r="Z5717" i="1"/>
  <c r="U5717" i="1"/>
  <c r="Q5717" i="1"/>
  <c r="P5717" i="1"/>
  <c r="R5717" i="1" s="1"/>
  <c r="S5717" i="1" s="1"/>
  <c r="T5717" i="1" s="1"/>
  <c r="O5717" i="1"/>
  <c r="Z5716" i="1"/>
  <c r="U5716" i="1"/>
  <c r="R5716" i="1"/>
  <c r="S5716" i="1" s="1"/>
  <c r="T5716" i="1" s="1"/>
  <c r="Q5716" i="1"/>
  <c r="P5716" i="1"/>
  <c r="O5716" i="1"/>
  <c r="Z5715" i="1"/>
  <c r="U5715" i="1"/>
  <c r="T5715" i="1"/>
  <c r="R5715" i="1"/>
  <c r="S5715" i="1" s="1"/>
  <c r="Q5715" i="1"/>
  <c r="P5715" i="1"/>
  <c r="O5715" i="1"/>
  <c r="Z5714" i="1"/>
  <c r="U5714" i="1"/>
  <c r="T5714" i="1"/>
  <c r="R5714" i="1"/>
  <c r="S5714" i="1" s="1"/>
  <c r="Q5714" i="1"/>
  <c r="P5714" i="1"/>
  <c r="O5714" i="1"/>
  <c r="Z5713" i="1"/>
  <c r="T5713" i="1"/>
  <c r="Q5713" i="1"/>
  <c r="R5713" i="1" s="1"/>
  <c r="S5713" i="1" s="1"/>
  <c r="P5713" i="1"/>
  <c r="O5713" i="1"/>
  <c r="Z5712" i="1"/>
  <c r="Q5712" i="1"/>
  <c r="P5712" i="1"/>
  <c r="O5712" i="1"/>
  <c r="Z5711" i="1"/>
  <c r="U5711" i="1"/>
  <c r="S5711" i="1"/>
  <c r="T5711" i="1" s="1"/>
  <c r="R5711" i="1"/>
  <c r="Q5711" i="1"/>
  <c r="P5711" i="1"/>
  <c r="O5711" i="1"/>
  <c r="Z5710" i="1"/>
  <c r="U5710" i="1"/>
  <c r="T5710" i="1"/>
  <c r="S5710" i="1"/>
  <c r="R5710" i="1"/>
  <c r="Q5710" i="1"/>
  <c r="P5710" i="1"/>
  <c r="O5710" i="1"/>
  <c r="Z5709" i="1"/>
  <c r="U5709" i="1"/>
  <c r="T5709" i="1"/>
  <c r="Q5709" i="1"/>
  <c r="P5709" i="1"/>
  <c r="R5709" i="1" s="1"/>
  <c r="S5709" i="1" s="1"/>
  <c r="O5709" i="1"/>
  <c r="Z5708" i="1"/>
  <c r="Y5708" i="1"/>
  <c r="U5708" i="1"/>
  <c r="S5708" i="1"/>
  <c r="T5708" i="1" s="1"/>
  <c r="R5708" i="1"/>
  <c r="Q5708" i="1"/>
  <c r="P5708" i="1"/>
  <c r="O5708" i="1"/>
  <c r="AA5707" i="1"/>
  <c r="Z5707" i="1"/>
  <c r="U5707" i="1"/>
  <c r="T5707" i="1"/>
  <c r="Q5707" i="1"/>
  <c r="P5707" i="1"/>
  <c r="O5707" i="1"/>
  <c r="Z5706" i="1"/>
  <c r="U5706" i="1"/>
  <c r="R5706" i="1"/>
  <c r="S5706" i="1" s="1"/>
  <c r="T5706" i="1" s="1"/>
  <c r="Q5706" i="1"/>
  <c r="P5706" i="1"/>
  <c r="O5706" i="1"/>
  <c r="Z5705" i="1"/>
  <c r="U5705" i="1"/>
  <c r="R5705" i="1"/>
  <c r="S5705" i="1" s="1"/>
  <c r="T5705" i="1" s="1"/>
  <c r="Q5705" i="1"/>
  <c r="P5705" i="1"/>
  <c r="O5705" i="1"/>
  <c r="AA5704" i="1"/>
  <c r="Z5704" i="1"/>
  <c r="U5704" i="1"/>
  <c r="T5704" i="1"/>
  <c r="Q5704" i="1"/>
  <c r="P5704" i="1"/>
  <c r="R5704" i="1" s="1"/>
  <c r="S5704" i="1" s="1"/>
  <c r="O5704" i="1"/>
  <c r="Z5703" i="1"/>
  <c r="U5703" i="1"/>
  <c r="T5703" i="1"/>
  <c r="S5703" i="1"/>
  <c r="R5703" i="1"/>
  <c r="Q5703" i="1"/>
  <c r="P5703" i="1"/>
  <c r="O5703" i="1"/>
  <c r="Z5702" i="1"/>
  <c r="U5702" i="1"/>
  <c r="Q5702" i="1"/>
  <c r="P5702" i="1"/>
  <c r="O5702" i="1"/>
  <c r="R5702" i="1" s="1"/>
  <c r="S5702" i="1" s="1"/>
  <c r="T5702" i="1" s="1"/>
  <c r="Z5701" i="1"/>
  <c r="Y5701" i="1"/>
  <c r="U5701" i="1"/>
  <c r="T5701" i="1"/>
  <c r="S5701" i="1"/>
  <c r="Q5701" i="1"/>
  <c r="P5701" i="1"/>
  <c r="O5701" i="1"/>
  <c r="R5701" i="1" s="1"/>
  <c r="Z5700" i="1"/>
  <c r="U5700" i="1"/>
  <c r="S5700" i="1"/>
  <c r="T5700" i="1" s="1"/>
  <c r="Q5700" i="1"/>
  <c r="P5700" i="1"/>
  <c r="R5700" i="1" s="1"/>
  <c r="O5700" i="1"/>
  <c r="Z5699" i="1"/>
  <c r="U5699" i="1"/>
  <c r="T5699" i="1"/>
  <c r="Y5699" i="1" s="1"/>
  <c r="Q5699" i="1"/>
  <c r="P5699" i="1"/>
  <c r="O5699" i="1"/>
  <c r="R5699" i="1" s="1"/>
  <c r="S5699" i="1" s="1"/>
  <c r="Z5698" i="1"/>
  <c r="U5698" i="1"/>
  <c r="Q5698" i="1"/>
  <c r="P5698" i="1"/>
  <c r="O5698" i="1"/>
  <c r="Z5697" i="1"/>
  <c r="U5697" i="1"/>
  <c r="Q5697" i="1"/>
  <c r="P5697" i="1"/>
  <c r="R5697" i="1" s="1"/>
  <c r="S5697" i="1" s="1"/>
  <c r="T5697" i="1" s="1"/>
  <c r="O5697" i="1"/>
  <c r="Z5696" i="1"/>
  <c r="U5696" i="1"/>
  <c r="Q5696" i="1"/>
  <c r="P5696" i="1"/>
  <c r="O5696" i="1"/>
  <c r="Z5695" i="1"/>
  <c r="U5695" i="1"/>
  <c r="Q5695" i="1"/>
  <c r="R5695" i="1" s="1"/>
  <c r="S5695" i="1" s="1"/>
  <c r="T5695" i="1" s="1"/>
  <c r="Y5695" i="1" s="1"/>
  <c r="P5695" i="1"/>
  <c r="O5695" i="1"/>
  <c r="Z5694" i="1"/>
  <c r="U5694" i="1"/>
  <c r="Q5694" i="1"/>
  <c r="P5694" i="1"/>
  <c r="O5694" i="1"/>
  <c r="Z5693" i="1"/>
  <c r="U5693" i="1"/>
  <c r="Q5693" i="1"/>
  <c r="P5693" i="1"/>
  <c r="O5693" i="1"/>
  <c r="Z5692" i="1"/>
  <c r="R5692" i="1"/>
  <c r="S5692" i="1" s="1"/>
  <c r="T5692" i="1" s="1"/>
  <c r="Q5692" i="1"/>
  <c r="P5692" i="1"/>
  <c r="O5692" i="1"/>
  <c r="AA5691" i="1"/>
  <c r="Z5691" i="1"/>
  <c r="T5691" i="1"/>
  <c r="Q5691" i="1"/>
  <c r="P5691" i="1"/>
  <c r="O5691" i="1"/>
  <c r="Z5690" i="1"/>
  <c r="U5690" i="1"/>
  <c r="S5690" i="1"/>
  <c r="T5690" i="1" s="1"/>
  <c r="Y5690" i="1" s="1"/>
  <c r="R5690" i="1"/>
  <c r="Q5690" i="1"/>
  <c r="P5690" i="1"/>
  <c r="O5690" i="1"/>
  <c r="Z5689" i="1"/>
  <c r="U5689" i="1"/>
  <c r="Q5689" i="1"/>
  <c r="P5689" i="1"/>
  <c r="O5689" i="1"/>
  <c r="Z5688" i="1"/>
  <c r="U5688" i="1"/>
  <c r="S5688" i="1"/>
  <c r="T5688" i="1" s="1"/>
  <c r="Y5688" i="1" s="1"/>
  <c r="Q5688" i="1"/>
  <c r="P5688" i="1"/>
  <c r="R5688" i="1" s="1"/>
  <c r="O5688" i="1"/>
  <c r="Z5687" i="1"/>
  <c r="U5687" i="1"/>
  <c r="R5687" i="1"/>
  <c r="S5687" i="1" s="1"/>
  <c r="T5687" i="1" s="1"/>
  <c r="Q5687" i="1"/>
  <c r="P5687" i="1"/>
  <c r="O5687" i="1"/>
  <c r="AA5686" i="1"/>
  <c r="Z5686" i="1"/>
  <c r="U5686" i="1"/>
  <c r="T5686" i="1"/>
  <c r="Q5686" i="1"/>
  <c r="P5686" i="1"/>
  <c r="O5686" i="1"/>
  <c r="Z5685" i="1"/>
  <c r="U5685" i="1"/>
  <c r="Q5685" i="1"/>
  <c r="P5685" i="1"/>
  <c r="O5685" i="1"/>
  <c r="R5685" i="1" s="1"/>
  <c r="S5685" i="1" s="1"/>
  <c r="T5685" i="1" s="1"/>
  <c r="Y5685" i="1" s="1"/>
  <c r="Z5684" i="1"/>
  <c r="U5684" i="1"/>
  <c r="Q5684" i="1"/>
  <c r="P5684" i="1"/>
  <c r="R5684" i="1" s="1"/>
  <c r="S5684" i="1" s="1"/>
  <c r="T5684" i="1" s="1"/>
  <c r="O5684" i="1"/>
  <c r="Z5683" i="1"/>
  <c r="U5683" i="1"/>
  <c r="Q5683" i="1"/>
  <c r="P5683" i="1"/>
  <c r="O5683" i="1"/>
  <c r="AA5682" i="1"/>
  <c r="Z5682" i="1"/>
  <c r="T5682" i="1"/>
  <c r="Q5682" i="1"/>
  <c r="P5682" i="1"/>
  <c r="O5682" i="1"/>
  <c r="AA5681" i="1"/>
  <c r="Z5681" i="1"/>
  <c r="U5681" i="1"/>
  <c r="T5681" i="1"/>
  <c r="Q5681" i="1"/>
  <c r="P5681" i="1"/>
  <c r="O5681" i="1"/>
  <c r="Z5680" i="1"/>
  <c r="U5680" i="1"/>
  <c r="Q5680" i="1"/>
  <c r="P5680" i="1"/>
  <c r="O5680" i="1"/>
  <c r="Z5679" i="1"/>
  <c r="U5679" i="1"/>
  <c r="Q5679" i="1"/>
  <c r="R5679" i="1" s="1"/>
  <c r="S5679" i="1" s="1"/>
  <c r="T5679" i="1" s="1"/>
  <c r="Y5679" i="1" s="1"/>
  <c r="P5679" i="1"/>
  <c r="O5679" i="1"/>
  <c r="Z5678" i="1"/>
  <c r="U5678" i="1"/>
  <c r="Q5678" i="1"/>
  <c r="P5678" i="1"/>
  <c r="R5678" i="1" s="1"/>
  <c r="S5678" i="1" s="1"/>
  <c r="T5678" i="1" s="1"/>
  <c r="O5678" i="1"/>
  <c r="Z5677" i="1"/>
  <c r="U5677" i="1"/>
  <c r="R5677" i="1"/>
  <c r="S5677" i="1" s="1"/>
  <c r="T5677" i="1" s="1"/>
  <c r="Q5677" i="1"/>
  <c r="P5677" i="1"/>
  <c r="O5677" i="1"/>
  <c r="Z5676" i="1"/>
  <c r="U5676" i="1"/>
  <c r="Q5676" i="1"/>
  <c r="P5676" i="1"/>
  <c r="O5676" i="1"/>
  <c r="R5676" i="1" s="1"/>
  <c r="S5676" i="1" s="1"/>
  <c r="T5676" i="1" s="1"/>
  <c r="Z5675" i="1"/>
  <c r="U5675" i="1"/>
  <c r="Q5675" i="1"/>
  <c r="P5675" i="1"/>
  <c r="O5675" i="1"/>
  <c r="R5675" i="1" s="1"/>
  <c r="S5675" i="1" s="1"/>
  <c r="T5675" i="1" s="1"/>
  <c r="Z5674" i="1"/>
  <c r="U5674" i="1"/>
  <c r="T5674" i="1"/>
  <c r="S5674" i="1"/>
  <c r="R5674" i="1"/>
  <c r="Q5674" i="1"/>
  <c r="P5674" i="1"/>
  <c r="O5674" i="1"/>
  <c r="Z5673" i="1"/>
  <c r="U5673" i="1"/>
  <c r="R5673" i="1"/>
  <c r="S5673" i="1" s="1"/>
  <c r="T5673" i="1" s="1"/>
  <c r="Q5673" i="1"/>
  <c r="P5673" i="1"/>
  <c r="O5673" i="1"/>
  <c r="Z5672" i="1"/>
  <c r="U5672" i="1"/>
  <c r="R5672" i="1"/>
  <c r="S5672" i="1" s="1"/>
  <c r="T5672" i="1" s="1"/>
  <c r="Q5672" i="1"/>
  <c r="P5672" i="1"/>
  <c r="O5672" i="1"/>
  <c r="Z5671" i="1"/>
  <c r="U5671" i="1"/>
  <c r="Q5671" i="1"/>
  <c r="P5671" i="1"/>
  <c r="O5671" i="1"/>
  <c r="R5671" i="1" s="1"/>
  <c r="S5671" i="1" s="1"/>
  <c r="T5671" i="1" s="1"/>
  <c r="Z5670" i="1"/>
  <c r="U5670" i="1"/>
  <c r="Q5670" i="1"/>
  <c r="P5670" i="1"/>
  <c r="O5670" i="1"/>
  <c r="R5670" i="1" s="1"/>
  <c r="S5670" i="1" s="1"/>
  <c r="T5670" i="1" s="1"/>
  <c r="Y5670" i="1" s="1"/>
  <c r="Z5669" i="1"/>
  <c r="U5669" i="1"/>
  <c r="Q5669" i="1"/>
  <c r="P5669" i="1"/>
  <c r="O5669" i="1"/>
  <c r="R5669" i="1" s="1"/>
  <c r="S5669" i="1" s="1"/>
  <c r="T5669" i="1" s="1"/>
  <c r="Y5669" i="1" s="1"/>
  <c r="Z5668" i="1"/>
  <c r="Q5668" i="1"/>
  <c r="P5668" i="1"/>
  <c r="R5668" i="1" s="1"/>
  <c r="S5668" i="1" s="1"/>
  <c r="T5668" i="1" s="1"/>
  <c r="O5668" i="1"/>
  <c r="Z5667" i="1"/>
  <c r="Q5667" i="1"/>
  <c r="R5667" i="1" s="1"/>
  <c r="S5667" i="1" s="1"/>
  <c r="T5667" i="1" s="1"/>
  <c r="P5667" i="1"/>
  <c r="O5667" i="1"/>
  <c r="Z5666" i="1"/>
  <c r="U5666" i="1"/>
  <c r="Q5666" i="1"/>
  <c r="P5666" i="1"/>
  <c r="O5666" i="1"/>
  <c r="R5666" i="1" s="1"/>
  <c r="S5666" i="1" s="1"/>
  <c r="T5666" i="1" s="1"/>
  <c r="Z5665" i="1"/>
  <c r="U5665" i="1"/>
  <c r="Q5665" i="1"/>
  <c r="P5665" i="1"/>
  <c r="R5665" i="1" s="1"/>
  <c r="S5665" i="1" s="1"/>
  <c r="T5665" i="1" s="1"/>
  <c r="O5665" i="1"/>
  <c r="Z5664" i="1"/>
  <c r="U5664" i="1"/>
  <c r="Q5664" i="1"/>
  <c r="P5664" i="1"/>
  <c r="O5664" i="1"/>
  <c r="R5664" i="1" s="1"/>
  <c r="S5664" i="1" s="1"/>
  <c r="T5664" i="1" s="1"/>
  <c r="Z5663" i="1"/>
  <c r="U5663" i="1"/>
  <c r="T5663" i="1"/>
  <c r="R5663" i="1"/>
  <c r="S5663" i="1" s="1"/>
  <c r="Q5663" i="1"/>
  <c r="P5663" i="1"/>
  <c r="O5663" i="1"/>
  <c r="Z5662" i="1"/>
  <c r="U5662" i="1"/>
  <c r="R5662" i="1"/>
  <c r="S5662" i="1" s="1"/>
  <c r="T5662" i="1" s="1"/>
  <c r="Q5662" i="1"/>
  <c r="P5662" i="1"/>
  <c r="O5662" i="1"/>
  <c r="Z5661" i="1"/>
  <c r="U5661" i="1"/>
  <c r="R5661" i="1"/>
  <c r="S5661" i="1" s="1"/>
  <c r="T5661" i="1" s="1"/>
  <c r="Q5661" i="1"/>
  <c r="P5661" i="1"/>
  <c r="O5661" i="1"/>
  <c r="Z5660" i="1"/>
  <c r="U5660" i="1"/>
  <c r="T5660" i="1"/>
  <c r="R5660" i="1"/>
  <c r="S5660" i="1" s="1"/>
  <c r="Q5660" i="1"/>
  <c r="P5660" i="1"/>
  <c r="O5660" i="1"/>
  <c r="AA5659" i="1"/>
  <c r="Z5659" i="1"/>
  <c r="U5659" i="1"/>
  <c r="T5659" i="1"/>
  <c r="Q5659" i="1"/>
  <c r="P5659" i="1"/>
  <c r="O5659" i="1"/>
  <c r="R5659" i="1" s="1"/>
  <c r="S5659" i="1" s="1"/>
  <c r="Z5658" i="1"/>
  <c r="U5658" i="1"/>
  <c r="T5658" i="1"/>
  <c r="S5658" i="1"/>
  <c r="R5658" i="1"/>
  <c r="Q5658" i="1"/>
  <c r="P5658" i="1"/>
  <c r="O5658" i="1"/>
  <c r="Z5657" i="1"/>
  <c r="U5657" i="1"/>
  <c r="Q5657" i="1"/>
  <c r="P5657" i="1"/>
  <c r="O5657" i="1"/>
  <c r="R5657" i="1" s="1"/>
  <c r="S5657" i="1" s="1"/>
  <c r="T5657" i="1" s="1"/>
  <c r="Y5657" i="1" s="1"/>
  <c r="Z5656" i="1"/>
  <c r="R5656" i="1"/>
  <c r="S5656" i="1" s="1"/>
  <c r="T5656" i="1" s="1"/>
  <c r="Q5656" i="1"/>
  <c r="P5656" i="1"/>
  <c r="O5656" i="1"/>
  <c r="Z5655" i="1"/>
  <c r="S5655" i="1"/>
  <c r="T5655" i="1" s="1"/>
  <c r="Y5655" i="1" s="1"/>
  <c r="Q5655" i="1"/>
  <c r="P5655" i="1"/>
  <c r="O5655" i="1"/>
  <c r="R5655" i="1" s="1"/>
  <c r="Z5654" i="1"/>
  <c r="U5654" i="1"/>
  <c r="R5654" i="1"/>
  <c r="S5654" i="1" s="1"/>
  <c r="T5654" i="1" s="1"/>
  <c r="Q5654" i="1"/>
  <c r="P5654" i="1"/>
  <c r="O5654" i="1"/>
  <c r="Z5653" i="1"/>
  <c r="S5653" i="1"/>
  <c r="T5653" i="1" s="1"/>
  <c r="Y5653" i="1" s="1"/>
  <c r="Q5653" i="1"/>
  <c r="P5653" i="1"/>
  <c r="O5653" i="1"/>
  <c r="R5653" i="1" s="1"/>
  <c r="Z5652" i="1"/>
  <c r="U5652" i="1"/>
  <c r="Q5652" i="1"/>
  <c r="P5652" i="1"/>
  <c r="R5652" i="1" s="1"/>
  <c r="S5652" i="1" s="1"/>
  <c r="T5652" i="1" s="1"/>
  <c r="O5652" i="1"/>
  <c r="Z5651" i="1"/>
  <c r="U5651" i="1"/>
  <c r="T5651" i="1"/>
  <c r="S5651" i="1"/>
  <c r="R5651" i="1"/>
  <c r="Q5651" i="1"/>
  <c r="P5651" i="1"/>
  <c r="O5651" i="1"/>
  <c r="Z5650" i="1"/>
  <c r="U5650" i="1"/>
  <c r="T5650" i="1"/>
  <c r="Q5650" i="1"/>
  <c r="P5650" i="1"/>
  <c r="O5650" i="1"/>
  <c r="R5650" i="1" s="1"/>
  <c r="S5650" i="1" s="1"/>
  <c r="Z5649" i="1"/>
  <c r="U5649" i="1"/>
  <c r="R5649" i="1"/>
  <c r="S5649" i="1" s="1"/>
  <c r="T5649" i="1" s="1"/>
  <c r="Q5649" i="1"/>
  <c r="P5649" i="1"/>
  <c r="O5649" i="1"/>
  <c r="Z5648" i="1"/>
  <c r="U5648" i="1"/>
  <c r="T5648" i="1"/>
  <c r="Q5648" i="1"/>
  <c r="P5648" i="1"/>
  <c r="O5648" i="1"/>
  <c r="R5648" i="1" s="1"/>
  <c r="S5648" i="1" s="1"/>
  <c r="Z5647" i="1"/>
  <c r="U5647" i="1"/>
  <c r="Q5647" i="1"/>
  <c r="R5647" i="1" s="1"/>
  <c r="S5647" i="1" s="1"/>
  <c r="T5647" i="1" s="1"/>
  <c r="Y5647" i="1" s="1"/>
  <c r="P5647" i="1"/>
  <c r="O5647" i="1"/>
  <c r="Z5646" i="1"/>
  <c r="U5646" i="1"/>
  <c r="Q5646" i="1"/>
  <c r="P5646" i="1"/>
  <c r="O5646" i="1"/>
  <c r="Z5645" i="1"/>
  <c r="Q5645" i="1"/>
  <c r="P5645" i="1"/>
  <c r="O5645" i="1"/>
  <c r="Z5644" i="1"/>
  <c r="U5644" i="1"/>
  <c r="Q5644" i="1"/>
  <c r="P5644" i="1"/>
  <c r="R5644" i="1" s="1"/>
  <c r="S5644" i="1" s="1"/>
  <c r="T5644" i="1" s="1"/>
  <c r="Y5644" i="1" s="1"/>
  <c r="O5644" i="1"/>
  <c r="Z5643" i="1"/>
  <c r="U5643" i="1"/>
  <c r="Q5643" i="1"/>
  <c r="P5643" i="1"/>
  <c r="O5643" i="1"/>
  <c r="R5643" i="1" s="1"/>
  <c r="S5643" i="1" s="1"/>
  <c r="T5643" i="1" s="1"/>
  <c r="Y5643" i="1" s="1"/>
  <c r="Z5642" i="1"/>
  <c r="U5642" i="1"/>
  <c r="S5642" i="1"/>
  <c r="T5642" i="1" s="1"/>
  <c r="R5642" i="1"/>
  <c r="Q5642" i="1"/>
  <c r="P5642" i="1"/>
  <c r="O5642" i="1"/>
  <c r="Z5641" i="1"/>
  <c r="U5641" i="1"/>
  <c r="Q5641" i="1"/>
  <c r="P5641" i="1"/>
  <c r="O5641" i="1"/>
  <c r="R5641" i="1" s="1"/>
  <c r="S5641" i="1" s="1"/>
  <c r="T5641" i="1" s="1"/>
  <c r="Z5640" i="1"/>
  <c r="U5640" i="1"/>
  <c r="T5640" i="1"/>
  <c r="S5640" i="1"/>
  <c r="R5640" i="1"/>
  <c r="Q5640" i="1"/>
  <c r="P5640" i="1"/>
  <c r="O5640" i="1"/>
  <c r="Z5639" i="1"/>
  <c r="U5639" i="1"/>
  <c r="R5639" i="1"/>
  <c r="S5639" i="1" s="1"/>
  <c r="T5639" i="1" s="1"/>
  <c r="Y5639" i="1" s="1"/>
  <c r="Q5639" i="1"/>
  <c r="P5639" i="1"/>
  <c r="O5639" i="1"/>
  <c r="Z5638" i="1"/>
  <c r="U5638" i="1"/>
  <c r="Q5638" i="1"/>
  <c r="P5638" i="1"/>
  <c r="O5638" i="1"/>
  <c r="R5638" i="1" s="1"/>
  <c r="S5638" i="1" s="1"/>
  <c r="T5638" i="1" s="1"/>
  <c r="Z5637" i="1"/>
  <c r="U5637" i="1"/>
  <c r="T5637" i="1"/>
  <c r="S5637" i="1"/>
  <c r="Q5637" i="1"/>
  <c r="P5637" i="1"/>
  <c r="O5637" i="1"/>
  <c r="R5637" i="1" s="1"/>
  <c r="Z5636" i="1"/>
  <c r="U5636" i="1"/>
  <c r="Q5636" i="1"/>
  <c r="P5636" i="1"/>
  <c r="R5636" i="1" s="1"/>
  <c r="S5636" i="1" s="1"/>
  <c r="T5636" i="1" s="1"/>
  <c r="O5636" i="1"/>
  <c r="AA5635" i="1"/>
  <c r="Z5635" i="1"/>
  <c r="U5635" i="1"/>
  <c r="T5635" i="1"/>
  <c r="Q5635" i="1"/>
  <c r="P5635" i="1"/>
  <c r="O5635" i="1"/>
  <c r="R5635" i="1" s="1"/>
  <c r="S5635" i="1" s="1"/>
  <c r="Z5634" i="1"/>
  <c r="U5634" i="1"/>
  <c r="Q5634" i="1"/>
  <c r="P5634" i="1"/>
  <c r="O5634" i="1"/>
  <c r="Z5633" i="1"/>
  <c r="U5633" i="1"/>
  <c r="Q5633" i="1"/>
  <c r="P5633" i="1"/>
  <c r="O5633" i="1"/>
  <c r="R5633" i="1" s="1"/>
  <c r="S5633" i="1" s="1"/>
  <c r="T5633" i="1" s="1"/>
  <c r="Z5632" i="1"/>
  <c r="U5632" i="1"/>
  <c r="Q5632" i="1"/>
  <c r="P5632" i="1"/>
  <c r="O5632" i="1"/>
  <c r="Z5631" i="1"/>
  <c r="U5631" i="1"/>
  <c r="S5631" i="1"/>
  <c r="T5631" i="1" s="1"/>
  <c r="R5631" i="1"/>
  <c r="Q5631" i="1"/>
  <c r="P5631" i="1"/>
  <c r="O5631" i="1"/>
  <c r="Z5630" i="1"/>
  <c r="U5630" i="1"/>
  <c r="Q5630" i="1"/>
  <c r="P5630" i="1"/>
  <c r="O5630" i="1"/>
  <c r="R5630" i="1" s="1"/>
  <c r="S5630" i="1" s="1"/>
  <c r="T5630" i="1" s="1"/>
  <c r="Z5629" i="1"/>
  <c r="U5629" i="1"/>
  <c r="R5629" i="1"/>
  <c r="S5629" i="1" s="1"/>
  <c r="T5629" i="1" s="1"/>
  <c r="Y5629" i="1" s="1"/>
  <c r="Q5629" i="1"/>
  <c r="P5629" i="1"/>
  <c r="O5629" i="1"/>
  <c r="Z5628" i="1"/>
  <c r="U5628" i="1"/>
  <c r="R5628" i="1"/>
  <c r="S5628" i="1" s="1"/>
  <c r="T5628" i="1" s="1"/>
  <c r="Q5628" i="1"/>
  <c r="P5628" i="1"/>
  <c r="O5628" i="1"/>
  <c r="Z5627" i="1"/>
  <c r="U5627" i="1"/>
  <c r="Q5627" i="1"/>
  <c r="P5627" i="1"/>
  <c r="O5627" i="1"/>
  <c r="R5627" i="1" s="1"/>
  <c r="S5627" i="1" s="1"/>
  <c r="T5627" i="1" s="1"/>
  <c r="Z5626" i="1"/>
  <c r="U5626" i="1"/>
  <c r="R5626" i="1"/>
  <c r="S5626" i="1" s="1"/>
  <c r="T5626" i="1" s="1"/>
  <c r="Q5626" i="1"/>
  <c r="P5626" i="1"/>
  <c r="O5626" i="1"/>
  <c r="Z5625" i="1"/>
  <c r="U5625" i="1"/>
  <c r="Q5625" i="1"/>
  <c r="P5625" i="1"/>
  <c r="O5625" i="1"/>
  <c r="R5625" i="1" s="1"/>
  <c r="S5625" i="1" s="1"/>
  <c r="T5625" i="1" s="1"/>
  <c r="Z5624" i="1"/>
  <c r="U5624" i="1"/>
  <c r="S5624" i="1"/>
  <c r="T5624" i="1" s="1"/>
  <c r="R5624" i="1"/>
  <c r="Q5624" i="1"/>
  <c r="P5624" i="1"/>
  <c r="O5624" i="1"/>
  <c r="AA5623" i="1"/>
  <c r="Z5623" i="1"/>
  <c r="U5623" i="1"/>
  <c r="T5623" i="1"/>
  <c r="S5623" i="1"/>
  <c r="R5623" i="1"/>
  <c r="Q5623" i="1"/>
  <c r="P5623" i="1"/>
  <c r="O5623" i="1"/>
  <c r="Z5622" i="1"/>
  <c r="U5622" i="1"/>
  <c r="R5622" i="1"/>
  <c r="S5622" i="1" s="1"/>
  <c r="T5622" i="1" s="1"/>
  <c r="Y5622" i="1" s="1"/>
  <c r="Q5622" i="1"/>
  <c r="P5622" i="1"/>
  <c r="O5622" i="1"/>
  <c r="AA5621" i="1"/>
  <c r="Z5621" i="1"/>
  <c r="U5621" i="1"/>
  <c r="T5621" i="1"/>
  <c r="Q5621" i="1"/>
  <c r="P5621" i="1"/>
  <c r="O5621" i="1"/>
  <c r="R5621" i="1" s="1"/>
  <c r="S5621" i="1" s="1"/>
  <c r="AA5620" i="1"/>
  <c r="Z5620" i="1"/>
  <c r="U5620" i="1"/>
  <c r="T5620" i="1"/>
  <c r="Q5620" i="1"/>
  <c r="R5620" i="1" s="1"/>
  <c r="S5620" i="1" s="1"/>
  <c r="P5620" i="1"/>
  <c r="O5620" i="1"/>
  <c r="AA5619" i="1"/>
  <c r="Z5619" i="1"/>
  <c r="U5619" i="1"/>
  <c r="T5619" i="1"/>
  <c r="S5619" i="1"/>
  <c r="Q5619" i="1"/>
  <c r="P5619" i="1"/>
  <c r="O5619" i="1"/>
  <c r="R5619" i="1" s="1"/>
  <c r="Z5618" i="1"/>
  <c r="U5618" i="1"/>
  <c r="Q5618" i="1"/>
  <c r="R5618" i="1" s="1"/>
  <c r="S5618" i="1" s="1"/>
  <c r="T5618" i="1" s="1"/>
  <c r="P5618" i="1"/>
  <c r="O5618" i="1"/>
  <c r="Z5617" i="1"/>
  <c r="U5617" i="1"/>
  <c r="R5617" i="1"/>
  <c r="S5617" i="1" s="1"/>
  <c r="T5617" i="1" s="1"/>
  <c r="Q5617" i="1"/>
  <c r="P5617" i="1"/>
  <c r="O5617" i="1"/>
  <c r="Z5616" i="1"/>
  <c r="U5616" i="1"/>
  <c r="Q5616" i="1"/>
  <c r="P5616" i="1"/>
  <c r="O5616" i="1"/>
  <c r="R5616" i="1" s="1"/>
  <c r="S5616" i="1" s="1"/>
  <c r="T5616" i="1" s="1"/>
  <c r="Z5615" i="1"/>
  <c r="U5615" i="1"/>
  <c r="Q5615" i="1"/>
  <c r="R5615" i="1" s="1"/>
  <c r="S5615" i="1" s="1"/>
  <c r="T5615" i="1" s="1"/>
  <c r="P5615" i="1"/>
  <c r="O5615" i="1"/>
  <c r="Z5614" i="1"/>
  <c r="U5614" i="1"/>
  <c r="R5614" i="1"/>
  <c r="S5614" i="1" s="1"/>
  <c r="T5614" i="1" s="1"/>
  <c r="Q5614" i="1"/>
  <c r="P5614" i="1"/>
  <c r="O5614" i="1"/>
  <c r="AA5613" i="1"/>
  <c r="Z5613" i="1"/>
  <c r="U5613" i="1"/>
  <c r="T5613" i="1"/>
  <c r="Q5613" i="1"/>
  <c r="P5613" i="1"/>
  <c r="R5613" i="1" s="1"/>
  <c r="S5613" i="1" s="1"/>
  <c r="O5613" i="1"/>
  <c r="Z5612" i="1"/>
  <c r="U5612" i="1"/>
  <c r="R5612" i="1"/>
  <c r="S5612" i="1" s="1"/>
  <c r="T5612" i="1" s="1"/>
  <c r="Q5612" i="1"/>
  <c r="P5612" i="1"/>
  <c r="O5612" i="1"/>
  <c r="Z5611" i="1"/>
  <c r="Q5611" i="1"/>
  <c r="P5611" i="1"/>
  <c r="O5611" i="1"/>
  <c r="Z5610" i="1"/>
  <c r="U5610" i="1"/>
  <c r="R5610" i="1"/>
  <c r="S5610" i="1" s="1"/>
  <c r="T5610" i="1" s="1"/>
  <c r="Q5610" i="1"/>
  <c r="P5610" i="1"/>
  <c r="O5610" i="1"/>
  <c r="Z5609" i="1"/>
  <c r="U5609" i="1"/>
  <c r="Q5609" i="1"/>
  <c r="P5609" i="1"/>
  <c r="O5609" i="1"/>
  <c r="Z5608" i="1"/>
  <c r="U5608" i="1"/>
  <c r="Q5608" i="1"/>
  <c r="R5608" i="1" s="1"/>
  <c r="S5608" i="1" s="1"/>
  <c r="T5608" i="1" s="1"/>
  <c r="Y5608" i="1" s="1"/>
  <c r="P5608" i="1"/>
  <c r="O5608" i="1"/>
  <c r="AA5607" i="1"/>
  <c r="Z5607" i="1"/>
  <c r="U5607" i="1"/>
  <c r="T5607" i="1"/>
  <c r="R5607" i="1"/>
  <c r="S5607" i="1" s="1"/>
  <c r="Q5607" i="1"/>
  <c r="P5607" i="1"/>
  <c r="O5607" i="1"/>
  <c r="AA5606" i="1"/>
  <c r="Z5606" i="1"/>
  <c r="U5606" i="1"/>
  <c r="T5606" i="1"/>
  <c r="Q5606" i="1"/>
  <c r="P5606" i="1"/>
  <c r="R5606" i="1" s="1"/>
  <c r="S5606" i="1" s="1"/>
  <c r="O5606" i="1"/>
  <c r="Z5605" i="1"/>
  <c r="U5605" i="1"/>
  <c r="Q5605" i="1"/>
  <c r="P5605" i="1"/>
  <c r="O5605" i="1"/>
  <c r="R5605" i="1" s="1"/>
  <c r="S5605" i="1" s="1"/>
  <c r="T5605" i="1" s="1"/>
  <c r="Z5604" i="1"/>
  <c r="U5604" i="1"/>
  <c r="Q5604" i="1"/>
  <c r="R5604" i="1" s="1"/>
  <c r="S5604" i="1" s="1"/>
  <c r="T5604" i="1" s="1"/>
  <c r="P5604" i="1"/>
  <c r="O5604" i="1"/>
  <c r="Z5603" i="1"/>
  <c r="U5603" i="1"/>
  <c r="R5603" i="1"/>
  <c r="S5603" i="1" s="1"/>
  <c r="T5603" i="1" s="1"/>
  <c r="Q5603" i="1"/>
  <c r="P5603" i="1"/>
  <c r="O5603" i="1"/>
  <c r="Z5602" i="1"/>
  <c r="U5602" i="1"/>
  <c r="Q5602" i="1"/>
  <c r="P5602" i="1"/>
  <c r="O5602" i="1"/>
  <c r="R5602" i="1" s="1"/>
  <c r="S5602" i="1" s="1"/>
  <c r="T5602" i="1" s="1"/>
  <c r="Z5601" i="1"/>
  <c r="U5601" i="1"/>
  <c r="R5601" i="1"/>
  <c r="S5601" i="1" s="1"/>
  <c r="T5601" i="1" s="1"/>
  <c r="Q5601" i="1"/>
  <c r="P5601" i="1"/>
  <c r="O5601" i="1"/>
  <c r="Z5600" i="1"/>
  <c r="U5600" i="1"/>
  <c r="Q5600" i="1"/>
  <c r="P5600" i="1"/>
  <c r="O5600" i="1"/>
  <c r="Z5599" i="1"/>
  <c r="U5599" i="1"/>
  <c r="R5599" i="1"/>
  <c r="S5599" i="1" s="1"/>
  <c r="T5599" i="1" s="1"/>
  <c r="Q5599" i="1"/>
  <c r="P5599" i="1"/>
  <c r="O5599" i="1"/>
  <c r="Z5598" i="1"/>
  <c r="U5598" i="1"/>
  <c r="Q5598" i="1"/>
  <c r="P5598" i="1"/>
  <c r="O5598" i="1"/>
  <c r="Z5597" i="1"/>
  <c r="U5597" i="1"/>
  <c r="T5597" i="1"/>
  <c r="Q5597" i="1"/>
  <c r="P5597" i="1"/>
  <c r="R5597" i="1" s="1"/>
  <c r="S5597" i="1" s="1"/>
  <c r="O5597" i="1"/>
  <c r="Z5596" i="1"/>
  <c r="U5596" i="1"/>
  <c r="R5596" i="1"/>
  <c r="S5596" i="1" s="1"/>
  <c r="T5596" i="1" s="1"/>
  <c r="Q5596" i="1"/>
  <c r="P5596" i="1"/>
  <c r="O5596" i="1"/>
  <c r="Z5595" i="1"/>
  <c r="U5595" i="1"/>
  <c r="Q5595" i="1"/>
  <c r="P5595" i="1"/>
  <c r="O5595" i="1"/>
  <c r="Z5594" i="1"/>
  <c r="U5594" i="1"/>
  <c r="T5594" i="1"/>
  <c r="R5594" i="1"/>
  <c r="S5594" i="1" s="1"/>
  <c r="Q5594" i="1"/>
  <c r="P5594" i="1"/>
  <c r="O5594" i="1"/>
  <c r="Z5593" i="1"/>
  <c r="U5593" i="1"/>
  <c r="Q5593" i="1"/>
  <c r="P5593" i="1"/>
  <c r="R5593" i="1" s="1"/>
  <c r="S5593" i="1" s="1"/>
  <c r="T5593" i="1" s="1"/>
  <c r="O5593" i="1"/>
  <c r="Z5592" i="1"/>
  <c r="S5592" i="1"/>
  <c r="T5592" i="1" s="1"/>
  <c r="Y5592" i="1" s="1"/>
  <c r="Q5592" i="1"/>
  <c r="P5592" i="1"/>
  <c r="O5592" i="1"/>
  <c r="R5592" i="1" s="1"/>
  <c r="Z5591" i="1"/>
  <c r="U5591" i="1"/>
  <c r="Q5591" i="1"/>
  <c r="P5591" i="1"/>
  <c r="O5591" i="1"/>
  <c r="R5591" i="1" s="1"/>
  <c r="S5591" i="1" s="1"/>
  <c r="T5591" i="1" s="1"/>
  <c r="Z5590" i="1"/>
  <c r="U5590" i="1"/>
  <c r="Q5590" i="1"/>
  <c r="P5590" i="1"/>
  <c r="O5590" i="1"/>
  <c r="R5590" i="1" s="1"/>
  <c r="S5590" i="1" s="1"/>
  <c r="T5590" i="1" s="1"/>
  <c r="Z5589" i="1"/>
  <c r="U5589" i="1"/>
  <c r="S5589" i="1"/>
  <c r="T5589" i="1" s="1"/>
  <c r="Q5589" i="1"/>
  <c r="P5589" i="1"/>
  <c r="O5589" i="1"/>
  <c r="R5589" i="1" s="1"/>
  <c r="Z5588" i="1"/>
  <c r="U5588" i="1"/>
  <c r="Q5588" i="1"/>
  <c r="R5588" i="1" s="1"/>
  <c r="S5588" i="1" s="1"/>
  <c r="T5588" i="1" s="1"/>
  <c r="P5588" i="1"/>
  <c r="O5588" i="1"/>
  <c r="AA5587" i="1"/>
  <c r="Z5587" i="1"/>
  <c r="U5587" i="1"/>
  <c r="T5587" i="1"/>
  <c r="Q5587" i="1"/>
  <c r="P5587" i="1"/>
  <c r="O5587" i="1"/>
  <c r="R5587" i="1" s="1"/>
  <c r="S5587" i="1" s="1"/>
  <c r="AA5586" i="1"/>
  <c r="Z5586" i="1"/>
  <c r="U5586" i="1"/>
  <c r="T5586" i="1"/>
  <c r="Q5586" i="1"/>
  <c r="R5586" i="1" s="1"/>
  <c r="S5586" i="1" s="1"/>
  <c r="P5586" i="1"/>
  <c r="O5586" i="1"/>
  <c r="Z5585" i="1"/>
  <c r="U5585" i="1"/>
  <c r="Q5585" i="1"/>
  <c r="P5585" i="1"/>
  <c r="O5585" i="1"/>
  <c r="R5585" i="1" s="1"/>
  <c r="S5585" i="1" s="1"/>
  <c r="T5585" i="1" s="1"/>
  <c r="Z5584" i="1"/>
  <c r="U5584" i="1"/>
  <c r="Q5584" i="1"/>
  <c r="P5584" i="1"/>
  <c r="O5584" i="1"/>
  <c r="R5584" i="1" s="1"/>
  <c r="S5584" i="1" s="1"/>
  <c r="T5584" i="1" s="1"/>
  <c r="Z5583" i="1"/>
  <c r="U5583" i="1"/>
  <c r="S5583" i="1"/>
  <c r="T5583" i="1" s="1"/>
  <c r="R5583" i="1"/>
  <c r="Q5583" i="1"/>
  <c r="P5583" i="1"/>
  <c r="O5583" i="1"/>
  <c r="Z5582" i="1"/>
  <c r="U5582" i="1"/>
  <c r="Q5582" i="1"/>
  <c r="P5582" i="1"/>
  <c r="O5582" i="1"/>
  <c r="R5582" i="1" s="1"/>
  <c r="S5582" i="1" s="1"/>
  <c r="T5582" i="1" s="1"/>
  <c r="Z5581" i="1"/>
  <c r="U5581" i="1"/>
  <c r="Q5581" i="1"/>
  <c r="P5581" i="1"/>
  <c r="O5581" i="1"/>
  <c r="R5581" i="1" s="1"/>
  <c r="S5581" i="1" s="1"/>
  <c r="T5581" i="1" s="1"/>
  <c r="Z5580" i="1"/>
  <c r="U5580" i="1"/>
  <c r="Q5580" i="1"/>
  <c r="P5580" i="1"/>
  <c r="O5580" i="1"/>
  <c r="Z5579" i="1"/>
  <c r="U5579" i="1"/>
  <c r="Q5579" i="1"/>
  <c r="P5579" i="1"/>
  <c r="O5579" i="1"/>
  <c r="Z5578" i="1"/>
  <c r="U5578" i="1"/>
  <c r="T5578" i="1"/>
  <c r="Y5578" i="1" s="1"/>
  <c r="R5578" i="1"/>
  <c r="S5578" i="1" s="1"/>
  <c r="Q5578" i="1"/>
  <c r="P5578" i="1"/>
  <c r="O5578" i="1"/>
  <c r="Z5577" i="1"/>
  <c r="S5577" i="1"/>
  <c r="T5577" i="1" s="1"/>
  <c r="Q5577" i="1"/>
  <c r="P5577" i="1"/>
  <c r="O5577" i="1"/>
  <c r="R5577" i="1" s="1"/>
  <c r="Z5576" i="1"/>
  <c r="U5576" i="1"/>
  <c r="Q5576" i="1"/>
  <c r="P5576" i="1"/>
  <c r="O5576" i="1"/>
  <c r="R5576" i="1" s="1"/>
  <c r="S5576" i="1" s="1"/>
  <c r="T5576" i="1" s="1"/>
  <c r="Z5575" i="1"/>
  <c r="U5575" i="1"/>
  <c r="Q5575" i="1"/>
  <c r="R5575" i="1" s="1"/>
  <c r="S5575" i="1" s="1"/>
  <c r="T5575" i="1" s="1"/>
  <c r="Y5575" i="1" s="1"/>
  <c r="P5575" i="1"/>
  <c r="O5575" i="1"/>
  <c r="Z5574" i="1"/>
  <c r="U5574" i="1"/>
  <c r="Q5574" i="1"/>
  <c r="P5574" i="1"/>
  <c r="O5574" i="1"/>
  <c r="Z5573" i="1"/>
  <c r="U5573" i="1"/>
  <c r="Q5573" i="1"/>
  <c r="P5573" i="1"/>
  <c r="O5573" i="1"/>
  <c r="R5573" i="1" s="1"/>
  <c r="S5573" i="1" s="1"/>
  <c r="T5573" i="1" s="1"/>
  <c r="Y5573" i="1" s="1"/>
  <c r="Z5572" i="1"/>
  <c r="U5572" i="1"/>
  <c r="S5572" i="1"/>
  <c r="T5572" i="1" s="1"/>
  <c r="R5572" i="1"/>
  <c r="Q5572" i="1"/>
  <c r="P5572" i="1"/>
  <c r="O5572" i="1"/>
  <c r="Z5571" i="1"/>
  <c r="Q5571" i="1"/>
  <c r="P5571" i="1"/>
  <c r="O5571" i="1"/>
  <c r="Z5570" i="1"/>
  <c r="U5570" i="1"/>
  <c r="R5570" i="1"/>
  <c r="S5570" i="1" s="1"/>
  <c r="T5570" i="1" s="1"/>
  <c r="Q5570" i="1"/>
  <c r="P5570" i="1"/>
  <c r="O5570" i="1"/>
  <c r="Z5569" i="1"/>
  <c r="U5569" i="1"/>
  <c r="R5569" i="1"/>
  <c r="S5569" i="1" s="1"/>
  <c r="T5569" i="1" s="1"/>
  <c r="Q5569" i="1"/>
  <c r="P5569" i="1"/>
  <c r="O5569" i="1"/>
  <c r="Z5568" i="1"/>
  <c r="U5568" i="1"/>
  <c r="Q5568" i="1"/>
  <c r="P5568" i="1"/>
  <c r="O5568" i="1"/>
  <c r="Z5567" i="1"/>
  <c r="U5567" i="1"/>
  <c r="Q5567" i="1"/>
  <c r="R5567" i="1" s="1"/>
  <c r="S5567" i="1" s="1"/>
  <c r="T5567" i="1" s="1"/>
  <c r="P5567" i="1"/>
  <c r="O5567" i="1"/>
  <c r="Z5566" i="1"/>
  <c r="U5566" i="1"/>
  <c r="Q5566" i="1"/>
  <c r="P5566" i="1"/>
  <c r="O5566" i="1"/>
  <c r="R5566" i="1" s="1"/>
  <c r="S5566" i="1" s="1"/>
  <c r="T5566" i="1" s="1"/>
  <c r="Z5565" i="1"/>
  <c r="Q5565" i="1"/>
  <c r="R5565" i="1" s="1"/>
  <c r="S5565" i="1" s="1"/>
  <c r="T5565" i="1" s="1"/>
  <c r="P5565" i="1"/>
  <c r="O5565" i="1"/>
  <c r="Z5564" i="1"/>
  <c r="U5564" i="1"/>
  <c r="Q5564" i="1"/>
  <c r="P5564" i="1"/>
  <c r="O5564" i="1"/>
  <c r="R5564" i="1" s="1"/>
  <c r="S5564" i="1" s="1"/>
  <c r="T5564" i="1" s="1"/>
  <c r="Z5563" i="1"/>
  <c r="U5563" i="1"/>
  <c r="Q5563" i="1"/>
  <c r="P5563" i="1"/>
  <c r="O5563" i="1"/>
  <c r="Z5562" i="1"/>
  <c r="U5562" i="1"/>
  <c r="S5562" i="1"/>
  <c r="T5562" i="1" s="1"/>
  <c r="R5562" i="1"/>
  <c r="Q5562" i="1"/>
  <c r="P5562" i="1"/>
  <c r="O5562" i="1"/>
  <c r="Z5561" i="1"/>
  <c r="U5561" i="1"/>
  <c r="R5561" i="1"/>
  <c r="S5561" i="1" s="1"/>
  <c r="T5561" i="1" s="1"/>
  <c r="Y5561" i="1" s="1"/>
  <c r="Q5561" i="1"/>
  <c r="P5561" i="1"/>
  <c r="O5561" i="1"/>
  <c r="Z5560" i="1"/>
  <c r="U5560" i="1"/>
  <c r="Q5560" i="1"/>
  <c r="R5560" i="1" s="1"/>
  <c r="S5560" i="1" s="1"/>
  <c r="T5560" i="1" s="1"/>
  <c r="Y5560" i="1" s="1"/>
  <c r="P5560" i="1"/>
  <c r="O5560" i="1"/>
  <c r="Z5559" i="1"/>
  <c r="U5559" i="1"/>
  <c r="R5559" i="1"/>
  <c r="S5559" i="1" s="1"/>
  <c r="T5559" i="1" s="1"/>
  <c r="Q5559" i="1"/>
  <c r="P5559" i="1"/>
  <c r="O5559" i="1"/>
  <c r="Z5558" i="1"/>
  <c r="U5558" i="1"/>
  <c r="S5558" i="1"/>
  <c r="T5558" i="1" s="1"/>
  <c r="Y5558" i="1" s="1"/>
  <c r="Q5558" i="1"/>
  <c r="P5558" i="1"/>
  <c r="O5558" i="1"/>
  <c r="R5558" i="1" s="1"/>
  <c r="Z5557" i="1"/>
  <c r="U5557" i="1"/>
  <c r="R5557" i="1"/>
  <c r="S5557" i="1" s="1"/>
  <c r="T5557" i="1" s="1"/>
  <c r="Q5557" i="1"/>
  <c r="P5557" i="1"/>
  <c r="O5557" i="1"/>
  <c r="AA5556" i="1"/>
  <c r="Z5556" i="1"/>
  <c r="U5556" i="1"/>
  <c r="T5556" i="1"/>
  <c r="Q5556" i="1"/>
  <c r="P5556" i="1"/>
  <c r="O5556" i="1"/>
  <c r="Z5555" i="1"/>
  <c r="U5555" i="1"/>
  <c r="Q5555" i="1"/>
  <c r="P5555" i="1"/>
  <c r="R5555" i="1" s="1"/>
  <c r="S5555" i="1" s="1"/>
  <c r="T5555" i="1" s="1"/>
  <c r="Y5555" i="1" s="1"/>
  <c r="O5555" i="1"/>
  <c r="Z5554" i="1"/>
  <c r="U5554" i="1"/>
  <c r="Q5554" i="1"/>
  <c r="P5554" i="1"/>
  <c r="O5554" i="1"/>
  <c r="Z5553" i="1"/>
  <c r="T5553" i="1"/>
  <c r="Q5553" i="1"/>
  <c r="R5553" i="1" s="1"/>
  <c r="S5553" i="1" s="1"/>
  <c r="P5553" i="1"/>
  <c r="O5553" i="1"/>
  <c r="Z5552" i="1"/>
  <c r="U5552" i="1"/>
  <c r="Q5552" i="1"/>
  <c r="P5552" i="1"/>
  <c r="O5552" i="1"/>
  <c r="R5552" i="1" s="1"/>
  <c r="S5552" i="1" s="1"/>
  <c r="T5552" i="1" s="1"/>
  <c r="Z5551" i="1"/>
  <c r="U5551" i="1"/>
  <c r="Q5551" i="1"/>
  <c r="P5551" i="1"/>
  <c r="O5551" i="1"/>
  <c r="Z5550" i="1"/>
  <c r="U5550" i="1"/>
  <c r="Q5550" i="1"/>
  <c r="P5550" i="1"/>
  <c r="O5550" i="1"/>
  <c r="Z5549" i="1"/>
  <c r="U5549" i="1"/>
  <c r="Q5549" i="1"/>
  <c r="P5549" i="1"/>
  <c r="O5549" i="1"/>
  <c r="R5549" i="1" s="1"/>
  <c r="S5549" i="1" s="1"/>
  <c r="T5549" i="1" s="1"/>
  <c r="Z5548" i="1"/>
  <c r="U5548" i="1"/>
  <c r="S5548" i="1"/>
  <c r="T5548" i="1" s="1"/>
  <c r="Y5548" i="1" s="1"/>
  <c r="R5548" i="1"/>
  <c r="Q5548" i="1"/>
  <c r="P5548" i="1"/>
  <c r="O5548" i="1"/>
  <c r="AA5547" i="1"/>
  <c r="Z5547" i="1"/>
  <c r="U5547" i="1"/>
  <c r="T5547" i="1"/>
  <c r="R5547" i="1"/>
  <c r="S5547" i="1" s="1"/>
  <c r="Q5547" i="1"/>
  <c r="P5547" i="1"/>
  <c r="O5547" i="1"/>
  <c r="Z5546" i="1"/>
  <c r="U5546" i="1"/>
  <c r="S5546" i="1"/>
  <c r="T5546" i="1" s="1"/>
  <c r="Q5546" i="1"/>
  <c r="P5546" i="1"/>
  <c r="O5546" i="1"/>
  <c r="R5546" i="1" s="1"/>
  <c r="Z5545" i="1"/>
  <c r="U5545" i="1"/>
  <c r="Q5545" i="1"/>
  <c r="P5545" i="1"/>
  <c r="O5545" i="1"/>
  <c r="Z5544" i="1"/>
  <c r="U5544" i="1"/>
  <c r="R5544" i="1"/>
  <c r="S5544" i="1" s="1"/>
  <c r="T5544" i="1" s="1"/>
  <c r="Q5544" i="1"/>
  <c r="P5544" i="1"/>
  <c r="O5544" i="1"/>
  <c r="Z5543" i="1"/>
  <c r="U5543" i="1"/>
  <c r="T5543" i="1"/>
  <c r="Y5543" i="1" s="1"/>
  <c r="Q5543" i="1"/>
  <c r="P5543" i="1"/>
  <c r="O5543" i="1"/>
  <c r="R5543" i="1" s="1"/>
  <c r="S5543" i="1" s="1"/>
  <c r="Z5542" i="1"/>
  <c r="U5542" i="1"/>
  <c r="Q5542" i="1"/>
  <c r="P5542" i="1"/>
  <c r="O5542" i="1"/>
  <c r="R5542" i="1" s="1"/>
  <c r="S5542" i="1" s="1"/>
  <c r="T5542" i="1" s="1"/>
  <c r="Y5542" i="1" s="1"/>
  <c r="AA5541" i="1"/>
  <c r="Z5541" i="1"/>
  <c r="U5541" i="1"/>
  <c r="T5541" i="1"/>
  <c r="Q5541" i="1"/>
  <c r="P5541" i="1"/>
  <c r="R5541" i="1" s="1"/>
  <c r="S5541" i="1" s="1"/>
  <c r="O5541" i="1"/>
  <c r="AA5540" i="1"/>
  <c r="Z5540" i="1"/>
  <c r="U5540" i="1"/>
  <c r="T5540" i="1"/>
  <c r="Q5540" i="1"/>
  <c r="P5540" i="1"/>
  <c r="O5540" i="1"/>
  <c r="Z5539" i="1"/>
  <c r="U5539" i="1"/>
  <c r="T5539" i="1"/>
  <c r="Q5539" i="1"/>
  <c r="P5539" i="1"/>
  <c r="R5539" i="1" s="1"/>
  <c r="S5539" i="1" s="1"/>
  <c r="O5539" i="1"/>
  <c r="Z5538" i="1"/>
  <c r="U5538" i="1"/>
  <c r="Q5538" i="1"/>
  <c r="P5538" i="1"/>
  <c r="O5538" i="1"/>
  <c r="R5538" i="1" s="1"/>
  <c r="S5538" i="1" s="1"/>
  <c r="T5538" i="1" s="1"/>
  <c r="Y5538" i="1" s="1"/>
  <c r="Z5537" i="1"/>
  <c r="U5537" i="1"/>
  <c r="Q5537" i="1"/>
  <c r="P5537" i="1"/>
  <c r="R5537" i="1" s="1"/>
  <c r="S5537" i="1" s="1"/>
  <c r="T5537" i="1" s="1"/>
  <c r="O5537" i="1"/>
  <c r="Z5536" i="1"/>
  <c r="U5536" i="1"/>
  <c r="Q5536" i="1"/>
  <c r="P5536" i="1"/>
  <c r="O5536" i="1"/>
  <c r="R5536" i="1" s="1"/>
  <c r="S5536" i="1" s="1"/>
  <c r="T5536" i="1" s="1"/>
  <c r="Z5535" i="1"/>
  <c r="U5535" i="1"/>
  <c r="S5535" i="1"/>
  <c r="T5535" i="1" s="1"/>
  <c r="R5535" i="1"/>
  <c r="Q5535" i="1"/>
  <c r="P5535" i="1"/>
  <c r="O5535" i="1"/>
  <c r="Z5534" i="1"/>
  <c r="U5534" i="1"/>
  <c r="R5534" i="1"/>
  <c r="S5534" i="1" s="1"/>
  <c r="T5534" i="1" s="1"/>
  <c r="Q5534" i="1"/>
  <c r="P5534" i="1"/>
  <c r="O5534" i="1"/>
  <c r="Z5533" i="1"/>
  <c r="Q5533" i="1"/>
  <c r="P5533" i="1"/>
  <c r="O5533" i="1"/>
  <c r="Z5532" i="1"/>
  <c r="U5532" i="1"/>
  <c r="S5532" i="1"/>
  <c r="T5532" i="1" s="1"/>
  <c r="R5532" i="1"/>
  <c r="Q5532" i="1"/>
  <c r="P5532" i="1"/>
  <c r="O5532" i="1"/>
  <c r="Z5531" i="1"/>
  <c r="U5531" i="1"/>
  <c r="T5531" i="1"/>
  <c r="Y5531" i="1" s="1"/>
  <c r="Q5531" i="1"/>
  <c r="P5531" i="1"/>
  <c r="O5531" i="1"/>
  <c r="R5531" i="1" s="1"/>
  <c r="S5531" i="1" s="1"/>
  <c r="Z5530" i="1"/>
  <c r="U5530" i="1"/>
  <c r="Q5530" i="1"/>
  <c r="R5530" i="1" s="1"/>
  <c r="S5530" i="1" s="1"/>
  <c r="T5530" i="1" s="1"/>
  <c r="P5530" i="1"/>
  <c r="O5530" i="1"/>
  <c r="Z5529" i="1"/>
  <c r="Q5529" i="1"/>
  <c r="P5529" i="1"/>
  <c r="R5529" i="1" s="1"/>
  <c r="S5529" i="1" s="1"/>
  <c r="T5529" i="1" s="1"/>
  <c r="O5529" i="1"/>
  <c r="Z5528" i="1"/>
  <c r="U5528" i="1"/>
  <c r="Q5528" i="1"/>
  <c r="P5528" i="1"/>
  <c r="O5528" i="1"/>
  <c r="Z5527" i="1"/>
  <c r="U5527" i="1"/>
  <c r="Q5527" i="1"/>
  <c r="P5527" i="1"/>
  <c r="O5527" i="1"/>
  <c r="Z5526" i="1"/>
  <c r="U5526" i="1"/>
  <c r="S5526" i="1"/>
  <c r="T5526" i="1" s="1"/>
  <c r="R5526" i="1"/>
  <c r="Q5526" i="1"/>
  <c r="P5526" i="1"/>
  <c r="O5526" i="1"/>
  <c r="AA5525" i="1"/>
  <c r="Z5525" i="1"/>
  <c r="U5525" i="1"/>
  <c r="T5525" i="1"/>
  <c r="R5525" i="1"/>
  <c r="S5525" i="1" s="1"/>
  <c r="Q5525" i="1"/>
  <c r="P5525" i="1"/>
  <c r="O5525" i="1"/>
  <c r="AA5524" i="1"/>
  <c r="Z5524" i="1"/>
  <c r="U5524" i="1"/>
  <c r="T5524" i="1"/>
  <c r="R5524" i="1"/>
  <c r="S5524" i="1" s="1"/>
  <c r="Q5524" i="1"/>
  <c r="P5524" i="1"/>
  <c r="O5524" i="1"/>
  <c r="Z5523" i="1"/>
  <c r="U5523" i="1"/>
  <c r="Q5523" i="1"/>
  <c r="R5523" i="1" s="1"/>
  <c r="S5523" i="1" s="1"/>
  <c r="T5523" i="1" s="1"/>
  <c r="P5523" i="1"/>
  <c r="O5523" i="1"/>
  <c r="Z5522" i="1"/>
  <c r="U5522" i="1"/>
  <c r="Q5522" i="1"/>
  <c r="P5522" i="1"/>
  <c r="O5522" i="1"/>
  <c r="R5522" i="1" s="1"/>
  <c r="S5522" i="1" s="1"/>
  <c r="T5522" i="1" s="1"/>
  <c r="AA5521" i="1"/>
  <c r="Z5521" i="1"/>
  <c r="U5521" i="1"/>
  <c r="T5521" i="1"/>
  <c r="Q5521" i="1"/>
  <c r="R5521" i="1" s="1"/>
  <c r="S5521" i="1" s="1"/>
  <c r="P5521" i="1"/>
  <c r="O5521" i="1"/>
  <c r="Z5520" i="1"/>
  <c r="U5520" i="1"/>
  <c r="Q5520" i="1"/>
  <c r="P5520" i="1"/>
  <c r="O5520" i="1"/>
  <c r="Z5519" i="1"/>
  <c r="U5519" i="1"/>
  <c r="Q5519" i="1"/>
  <c r="P5519" i="1"/>
  <c r="R5519" i="1" s="1"/>
  <c r="S5519" i="1" s="1"/>
  <c r="T5519" i="1" s="1"/>
  <c r="O5519" i="1"/>
  <c r="Z5518" i="1"/>
  <c r="U5518" i="1"/>
  <c r="Q5518" i="1"/>
  <c r="P5518" i="1"/>
  <c r="O5518" i="1"/>
  <c r="Z5517" i="1"/>
  <c r="U5517" i="1"/>
  <c r="Q5517" i="1"/>
  <c r="P5517" i="1"/>
  <c r="O5517" i="1"/>
  <c r="R5517" i="1" s="1"/>
  <c r="S5517" i="1" s="1"/>
  <c r="T5517" i="1" s="1"/>
  <c r="Z5516" i="1"/>
  <c r="U5516" i="1"/>
  <c r="S5516" i="1"/>
  <c r="T5516" i="1" s="1"/>
  <c r="R5516" i="1"/>
  <c r="Q5516" i="1"/>
  <c r="P5516" i="1"/>
  <c r="O5516" i="1"/>
  <c r="Z5515" i="1"/>
  <c r="U5515" i="1"/>
  <c r="Q5515" i="1"/>
  <c r="P5515" i="1"/>
  <c r="O5515" i="1"/>
  <c r="R5515" i="1" s="1"/>
  <c r="S5515" i="1" s="1"/>
  <c r="T5515" i="1" s="1"/>
  <c r="Z5514" i="1"/>
  <c r="U5514" i="1"/>
  <c r="T5514" i="1"/>
  <c r="Q5514" i="1"/>
  <c r="P5514" i="1"/>
  <c r="O5514" i="1"/>
  <c r="R5514" i="1" s="1"/>
  <c r="S5514" i="1" s="1"/>
  <c r="Z5513" i="1"/>
  <c r="U5513" i="1"/>
  <c r="Q5513" i="1"/>
  <c r="P5513" i="1"/>
  <c r="O5513" i="1"/>
  <c r="Z5512" i="1"/>
  <c r="U5512" i="1"/>
  <c r="R5512" i="1"/>
  <c r="S5512" i="1" s="1"/>
  <c r="T5512" i="1" s="1"/>
  <c r="Q5512" i="1"/>
  <c r="P5512" i="1"/>
  <c r="O5512" i="1"/>
  <c r="Z5511" i="1"/>
  <c r="U5511" i="1"/>
  <c r="Q5511" i="1"/>
  <c r="P5511" i="1"/>
  <c r="R5511" i="1" s="1"/>
  <c r="S5511" i="1" s="1"/>
  <c r="T5511" i="1" s="1"/>
  <c r="Y5511" i="1" s="1"/>
  <c r="O5511" i="1"/>
  <c r="Z5510" i="1"/>
  <c r="U5510" i="1"/>
  <c r="Q5510" i="1"/>
  <c r="P5510" i="1"/>
  <c r="O5510" i="1"/>
  <c r="Z5509" i="1"/>
  <c r="U5509" i="1"/>
  <c r="Q5509" i="1"/>
  <c r="P5509" i="1"/>
  <c r="R5509" i="1" s="1"/>
  <c r="S5509" i="1" s="1"/>
  <c r="T5509" i="1" s="1"/>
  <c r="Y5509" i="1" s="1"/>
  <c r="O5509" i="1"/>
  <c r="Z5508" i="1"/>
  <c r="U5508" i="1"/>
  <c r="Q5508" i="1"/>
  <c r="P5508" i="1"/>
  <c r="O5508" i="1"/>
  <c r="Z5507" i="1"/>
  <c r="U5507" i="1"/>
  <c r="T5507" i="1"/>
  <c r="Q5507" i="1"/>
  <c r="P5507" i="1"/>
  <c r="R5507" i="1" s="1"/>
  <c r="S5507" i="1" s="1"/>
  <c r="O5507" i="1"/>
  <c r="AA5506" i="1"/>
  <c r="Z5506" i="1"/>
  <c r="U5506" i="1"/>
  <c r="T5506" i="1"/>
  <c r="Q5506" i="1"/>
  <c r="P5506" i="1"/>
  <c r="R5506" i="1" s="1"/>
  <c r="S5506" i="1" s="1"/>
  <c r="O5506" i="1"/>
  <c r="AA5505" i="1"/>
  <c r="Z5505" i="1"/>
  <c r="U5505" i="1"/>
  <c r="T5505" i="1"/>
  <c r="R5505" i="1"/>
  <c r="S5505" i="1" s="1"/>
  <c r="Q5505" i="1"/>
  <c r="P5505" i="1"/>
  <c r="O5505" i="1"/>
  <c r="AA5504" i="1"/>
  <c r="Z5504" i="1"/>
  <c r="U5504" i="1"/>
  <c r="T5504" i="1"/>
  <c r="Q5504" i="1"/>
  <c r="P5504" i="1"/>
  <c r="O5504" i="1"/>
  <c r="Z5503" i="1"/>
  <c r="U5503" i="1"/>
  <c r="S5503" i="1"/>
  <c r="T5503" i="1" s="1"/>
  <c r="Y5503" i="1" s="1"/>
  <c r="R5503" i="1"/>
  <c r="Q5503" i="1"/>
  <c r="P5503" i="1"/>
  <c r="O5503" i="1"/>
  <c r="Z5502" i="1"/>
  <c r="U5502" i="1"/>
  <c r="Q5502" i="1"/>
  <c r="R5502" i="1" s="1"/>
  <c r="S5502" i="1" s="1"/>
  <c r="T5502" i="1" s="1"/>
  <c r="P5502" i="1"/>
  <c r="O5502" i="1"/>
  <c r="AA5501" i="1"/>
  <c r="Z5501" i="1"/>
  <c r="U5501" i="1"/>
  <c r="T5501" i="1"/>
  <c r="Q5501" i="1"/>
  <c r="P5501" i="1"/>
  <c r="O5501" i="1"/>
  <c r="R5501" i="1" s="1"/>
  <c r="S5501" i="1" s="1"/>
  <c r="Z5500" i="1"/>
  <c r="U5500" i="1"/>
  <c r="S5500" i="1"/>
  <c r="T5500" i="1" s="1"/>
  <c r="Q5500" i="1"/>
  <c r="P5500" i="1"/>
  <c r="R5500" i="1" s="1"/>
  <c r="O5500" i="1"/>
  <c r="Z5499" i="1"/>
  <c r="U5499" i="1"/>
  <c r="Q5499" i="1"/>
  <c r="P5499" i="1"/>
  <c r="O5499" i="1"/>
  <c r="R5499" i="1" s="1"/>
  <c r="S5499" i="1" s="1"/>
  <c r="T5499" i="1" s="1"/>
  <c r="Y5499" i="1" s="1"/>
  <c r="AA5498" i="1"/>
  <c r="Z5498" i="1"/>
  <c r="U5498" i="1"/>
  <c r="T5498" i="1"/>
  <c r="Q5498" i="1"/>
  <c r="R5498" i="1" s="1"/>
  <c r="S5498" i="1" s="1"/>
  <c r="P5498" i="1"/>
  <c r="O5498" i="1"/>
  <c r="Z5497" i="1"/>
  <c r="U5497" i="1"/>
  <c r="T5497" i="1"/>
  <c r="Y5497" i="1" s="1"/>
  <c r="S5497" i="1"/>
  <c r="Q5497" i="1"/>
  <c r="P5497" i="1"/>
  <c r="O5497" i="1"/>
  <c r="R5497" i="1" s="1"/>
  <c r="Z5496" i="1"/>
  <c r="U5496" i="1"/>
  <c r="Q5496" i="1"/>
  <c r="P5496" i="1"/>
  <c r="O5496" i="1"/>
  <c r="AA5495" i="1"/>
  <c r="Z5495" i="1"/>
  <c r="U5495" i="1"/>
  <c r="T5495" i="1"/>
  <c r="R5495" i="1"/>
  <c r="S5495" i="1" s="1"/>
  <c r="Q5495" i="1"/>
  <c r="P5495" i="1"/>
  <c r="O5495" i="1"/>
  <c r="Z5494" i="1"/>
  <c r="U5494" i="1"/>
  <c r="R5494" i="1"/>
  <c r="S5494" i="1" s="1"/>
  <c r="T5494" i="1" s="1"/>
  <c r="Q5494" i="1"/>
  <c r="P5494" i="1"/>
  <c r="O5494" i="1"/>
  <c r="Z5493" i="1"/>
  <c r="U5493" i="1"/>
  <c r="Q5493" i="1"/>
  <c r="P5493" i="1"/>
  <c r="O5493" i="1"/>
  <c r="Z5492" i="1"/>
  <c r="U5492" i="1"/>
  <c r="Q5492" i="1"/>
  <c r="P5492" i="1"/>
  <c r="O5492" i="1"/>
  <c r="R5492" i="1" s="1"/>
  <c r="S5492" i="1" s="1"/>
  <c r="T5492" i="1" s="1"/>
  <c r="Y5492" i="1" s="1"/>
  <c r="Z5491" i="1"/>
  <c r="U5491" i="1"/>
  <c r="Q5491" i="1"/>
  <c r="P5491" i="1"/>
  <c r="O5491" i="1"/>
  <c r="R5491" i="1" s="1"/>
  <c r="S5491" i="1" s="1"/>
  <c r="T5491" i="1" s="1"/>
  <c r="Z5490" i="1"/>
  <c r="U5490" i="1"/>
  <c r="Q5490" i="1"/>
  <c r="P5490" i="1"/>
  <c r="R5490" i="1" s="1"/>
  <c r="S5490" i="1" s="1"/>
  <c r="T5490" i="1" s="1"/>
  <c r="O5490" i="1"/>
  <c r="Z5489" i="1"/>
  <c r="U5489" i="1"/>
  <c r="Q5489" i="1"/>
  <c r="R5489" i="1" s="1"/>
  <c r="S5489" i="1" s="1"/>
  <c r="T5489" i="1" s="1"/>
  <c r="Y5489" i="1" s="1"/>
  <c r="P5489" i="1"/>
  <c r="O5489" i="1"/>
  <c r="Z5488" i="1"/>
  <c r="U5488" i="1"/>
  <c r="Q5488" i="1"/>
  <c r="P5488" i="1"/>
  <c r="O5488" i="1"/>
  <c r="Z5487" i="1"/>
  <c r="U5487" i="1"/>
  <c r="Q5487" i="1"/>
  <c r="P5487" i="1"/>
  <c r="O5487" i="1"/>
  <c r="Z5486" i="1"/>
  <c r="Q5486" i="1"/>
  <c r="P5486" i="1"/>
  <c r="O5486" i="1"/>
  <c r="R5486" i="1" s="1"/>
  <c r="S5486" i="1" s="1"/>
  <c r="T5486" i="1" s="1"/>
  <c r="Z5485" i="1"/>
  <c r="U5485" i="1"/>
  <c r="Q5485" i="1"/>
  <c r="P5485" i="1"/>
  <c r="O5485" i="1"/>
  <c r="Z5484" i="1"/>
  <c r="U5484" i="1"/>
  <c r="Q5484" i="1"/>
  <c r="P5484" i="1"/>
  <c r="R5484" i="1" s="1"/>
  <c r="S5484" i="1" s="1"/>
  <c r="T5484" i="1" s="1"/>
  <c r="O5484" i="1"/>
  <c r="Z5483" i="1"/>
  <c r="U5483" i="1"/>
  <c r="Q5483" i="1"/>
  <c r="P5483" i="1"/>
  <c r="O5483" i="1"/>
  <c r="R5483" i="1" s="1"/>
  <c r="S5483" i="1" s="1"/>
  <c r="T5483" i="1" s="1"/>
  <c r="Z5482" i="1"/>
  <c r="U5482" i="1"/>
  <c r="Q5482" i="1"/>
  <c r="P5482" i="1"/>
  <c r="O5482" i="1"/>
  <c r="R5482" i="1" s="1"/>
  <c r="S5482" i="1" s="1"/>
  <c r="T5482" i="1" s="1"/>
  <c r="Z5481" i="1"/>
  <c r="U5481" i="1"/>
  <c r="Q5481" i="1"/>
  <c r="P5481" i="1"/>
  <c r="O5481" i="1"/>
  <c r="Z5480" i="1"/>
  <c r="R5480" i="1"/>
  <c r="S5480" i="1" s="1"/>
  <c r="T5480" i="1" s="1"/>
  <c r="Q5480" i="1"/>
  <c r="P5480" i="1"/>
  <c r="O5480" i="1"/>
  <c r="AA5479" i="1"/>
  <c r="Z5479" i="1"/>
  <c r="T5479" i="1"/>
  <c r="Q5479" i="1"/>
  <c r="P5479" i="1"/>
  <c r="O5479" i="1"/>
  <c r="R5479" i="1" s="1"/>
  <c r="S5479" i="1" s="1"/>
  <c r="Z5478" i="1"/>
  <c r="U5478" i="1"/>
  <c r="R5478" i="1"/>
  <c r="S5478" i="1" s="1"/>
  <c r="T5478" i="1" s="1"/>
  <c r="Q5478" i="1"/>
  <c r="P5478" i="1"/>
  <c r="O5478" i="1"/>
  <c r="Z5477" i="1"/>
  <c r="U5477" i="1"/>
  <c r="Q5477" i="1"/>
  <c r="P5477" i="1"/>
  <c r="O5477" i="1"/>
  <c r="R5477" i="1" s="1"/>
  <c r="S5477" i="1" s="1"/>
  <c r="T5477" i="1" s="1"/>
  <c r="Y5477" i="1" s="1"/>
  <c r="Z5476" i="1"/>
  <c r="U5476" i="1"/>
  <c r="Q5476" i="1"/>
  <c r="P5476" i="1"/>
  <c r="O5476" i="1"/>
  <c r="Z5475" i="1"/>
  <c r="U5475" i="1"/>
  <c r="Q5475" i="1"/>
  <c r="P5475" i="1"/>
  <c r="R5475" i="1" s="1"/>
  <c r="S5475" i="1" s="1"/>
  <c r="T5475" i="1" s="1"/>
  <c r="O5475" i="1"/>
  <c r="Z5474" i="1"/>
  <c r="U5474" i="1"/>
  <c r="Q5474" i="1"/>
  <c r="P5474" i="1"/>
  <c r="R5474" i="1" s="1"/>
  <c r="S5474" i="1" s="1"/>
  <c r="T5474" i="1" s="1"/>
  <c r="O5474" i="1"/>
  <c r="Z5473" i="1"/>
  <c r="U5473" i="1"/>
  <c r="S5473" i="1"/>
  <c r="T5473" i="1" s="1"/>
  <c r="R5473" i="1"/>
  <c r="Q5473" i="1"/>
  <c r="P5473" i="1"/>
  <c r="O5473" i="1"/>
  <c r="Z5472" i="1"/>
  <c r="U5472" i="1"/>
  <c r="Q5472" i="1"/>
  <c r="P5472" i="1"/>
  <c r="O5472" i="1"/>
  <c r="R5472" i="1" s="1"/>
  <c r="S5472" i="1" s="1"/>
  <c r="T5472" i="1" s="1"/>
  <c r="Z5471" i="1"/>
  <c r="Y5471" i="1"/>
  <c r="U5471" i="1"/>
  <c r="T5471" i="1"/>
  <c r="R5471" i="1"/>
  <c r="S5471" i="1" s="1"/>
  <c r="Q5471" i="1"/>
  <c r="P5471" i="1"/>
  <c r="O5471" i="1"/>
  <c r="AA5470" i="1"/>
  <c r="Z5470" i="1"/>
  <c r="T5470" i="1"/>
  <c r="Q5470" i="1"/>
  <c r="R5470" i="1" s="1"/>
  <c r="S5470" i="1" s="1"/>
  <c r="P5470" i="1"/>
  <c r="O5470" i="1"/>
  <c r="Z5469" i="1"/>
  <c r="U5469" i="1"/>
  <c r="Q5469" i="1"/>
  <c r="P5469" i="1"/>
  <c r="O5469" i="1"/>
  <c r="Z5468" i="1"/>
  <c r="U5468" i="1"/>
  <c r="Q5468" i="1"/>
  <c r="P5468" i="1"/>
  <c r="R5468" i="1" s="1"/>
  <c r="S5468" i="1" s="1"/>
  <c r="T5468" i="1" s="1"/>
  <c r="O5468" i="1"/>
  <c r="Z5467" i="1"/>
  <c r="U5467" i="1"/>
  <c r="Q5467" i="1"/>
  <c r="R5467" i="1" s="1"/>
  <c r="S5467" i="1" s="1"/>
  <c r="T5467" i="1" s="1"/>
  <c r="P5467" i="1"/>
  <c r="O5467" i="1"/>
  <c r="Z5466" i="1"/>
  <c r="U5466" i="1"/>
  <c r="Q5466" i="1"/>
  <c r="P5466" i="1"/>
  <c r="O5466" i="1"/>
  <c r="AA5465" i="1"/>
  <c r="Z5465" i="1"/>
  <c r="U5465" i="1"/>
  <c r="T5465" i="1"/>
  <c r="Q5465" i="1"/>
  <c r="P5465" i="1"/>
  <c r="O5465" i="1"/>
  <c r="Z5464" i="1"/>
  <c r="U5464" i="1"/>
  <c r="R5464" i="1"/>
  <c r="S5464" i="1" s="1"/>
  <c r="T5464" i="1" s="1"/>
  <c r="Q5464" i="1"/>
  <c r="P5464" i="1"/>
  <c r="O5464" i="1"/>
  <c r="Z5463" i="1"/>
  <c r="U5463" i="1"/>
  <c r="Q5463" i="1"/>
  <c r="P5463" i="1"/>
  <c r="O5463" i="1"/>
  <c r="R5463" i="1" s="1"/>
  <c r="S5463" i="1" s="1"/>
  <c r="T5463" i="1" s="1"/>
  <c r="Z5462" i="1"/>
  <c r="U5462" i="1"/>
  <c r="Q5462" i="1"/>
  <c r="P5462" i="1"/>
  <c r="O5462" i="1"/>
  <c r="Z5461" i="1"/>
  <c r="U5461" i="1"/>
  <c r="S5461" i="1"/>
  <c r="T5461" i="1" s="1"/>
  <c r="Y5461" i="1" s="1"/>
  <c r="R5461" i="1"/>
  <c r="Q5461" i="1"/>
  <c r="P5461" i="1"/>
  <c r="O5461" i="1"/>
  <c r="Z5460" i="1"/>
  <c r="U5460" i="1"/>
  <c r="Q5460" i="1"/>
  <c r="P5460" i="1"/>
  <c r="O5460" i="1"/>
  <c r="Z5459" i="1"/>
  <c r="U5459" i="1"/>
  <c r="S5459" i="1"/>
  <c r="T5459" i="1" s="1"/>
  <c r="R5459" i="1"/>
  <c r="Q5459" i="1"/>
  <c r="P5459" i="1"/>
  <c r="O5459" i="1"/>
  <c r="AA5458" i="1"/>
  <c r="Z5458" i="1"/>
  <c r="U5458" i="1"/>
  <c r="T5458" i="1"/>
  <c r="Q5458" i="1"/>
  <c r="P5458" i="1"/>
  <c r="O5458" i="1"/>
  <c r="R5458" i="1" s="1"/>
  <c r="S5458" i="1" s="1"/>
  <c r="Z5457" i="1"/>
  <c r="S5457" i="1"/>
  <c r="T5457" i="1" s="1"/>
  <c r="Q5457" i="1"/>
  <c r="P5457" i="1"/>
  <c r="O5457" i="1"/>
  <c r="R5457" i="1" s="1"/>
  <c r="Z5456" i="1"/>
  <c r="U5456" i="1"/>
  <c r="R5456" i="1"/>
  <c r="S5456" i="1" s="1"/>
  <c r="T5456" i="1" s="1"/>
  <c r="Y5456" i="1" s="1"/>
  <c r="Q5456" i="1"/>
  <c r="P5456" i="1"/>
  <c r="O5456" i="1"/>
  <c r="Z5455" i="1"/>
  <c r="U5455" i="1"/>
  <c r="Q5455" i="1"/>
  <c r="P5455" i="1"/>
  <c r="R5455" i="1" s="1"/>
  <c r="S5455" i="1" s="1"/>
  <c r="T5455" i="1" s="1"/>
  <c r="O5455" i="1"/>
  <c r="Z5454" i="1"/>
  <c r="Q5454" i="1"/>
  <c r="P5454" i="1"/>
  <c r="O5454" i="1"/>
  <c r="R5454" i="1" s="1"/>
  <c r="S5454" i="1" s="1"/>
  <c r="T5454" i="1" s="1"/>
  <c r="Z5453" i="1"/>
  <c r="U5453" i="1"/>
  <c r="Q5453" i="1"/>
  <c r="P5453" i="1"/>
  <c r="O5453" i="1"/>
  <c r="Z5452" i="1"/>
  <c r="U5452" i="1"/>
  <c r="T5452" i="1"/>
  <c r="S5452" i="1"/>
  <c r="R5452" i="1"/>
  <c r="Q5452" i="1"/>
  <c r="P5452" i="1"/>
  <c r="O5452" i="1"/>
  <c r="Z5451" i="1"/>
  <c r="U5451" i="1"/>
  <c r="Q5451" i="1"/>
  <c r="P5451" i="1"/>
  <c r="O5451" i="1"/>
  <c r="Z5450" i="1"/>
  <c r="U5450" i="1"/>
  <c r="R5450" i="1"/>
  <c r="S5450" i="1" s="1"/>
  <c r="T5450" i="1" s="1"/>
  <c r="Q5450" i="1"/>
  <c r="P5450" i="1"/>
  <c r="O5450" i="1"/>
  <c r="Z5449" i="1"/>
  <c r="U5449" i="1"/>
  <c r="T5449" i="1"/>
  <c r="S5449" i="1"/>
  <c r="R5449" i="1"/>
  <c r="Q5449" i="1"/>
  <c r="P5449" i="1"/>
  <c r="O5449" i="1"/>
  <c r="Z5448" i="1"/>
  <c r="U5448" i="1"/>
  <c r="Q5448" i="1"/>
  <c r="R5448" i="1" s="1"/>
  <c r="S5448" i="1" s="1"/>
  <c r="T5448" i="1" s="1"/>
  <c r="P5448" i="1"/>
  <c r="O5448" i="1"/>
  <c r="Z5447" i="1"/>
  <c r="U5447" i="1"/>
  <c r="Q5447" i="1"/>
  <c r="P5447" i="1"/>
  <c r="O5447" i="1"/>
  <c r="R5447" i="1" s="1"/>
  <c r="S5447" i="1" s="1"/>
  <c r="T5447" i="1" s="1"/>
  <c r="Z5446" i="1"/>
  <c r="U5446" i="1"/>
  <c r="Q5446" i="1"/>
  <c r="P5446" i="1"/>
  <c r="O5446" i="1"/>
  <c r="Z5445" i="1"/>
  <c r="U5445" i="1"/>
  <c r="T5445" i="1"/>
  <c r="Y5445" i="1" s="1"/>
  <c r="R5445" i="1"/>
  <c r="S5445" i="1" s="1"/>
  <c r="Q5445" i="1"/>
  <c r="P5445" i="1"/>
  <c r="O5445" i="1"/>
  <c r="Z5444" i="1"/>
  <c r="U5444" i="1"/>
  <c r="Q5444" i="1"/>
  <c r="P5444" i="1"/>
  <c r="O5444" i="1"/>
  <c r="Z5443" i="1"/>
  <c r="U5443" i="1"/>
  <c r="R5443" i="1"/>
  <c r="S5443" i="1" s="1"/>
  <c r="T5443" i="1" s="1"/>
  <c r="Q5443" i="1"/>
  <c r="P5443" i="1"/>
  <c r="O5443" i="1"/>
  <c r="Z5442" i="1"/>
  <c r="U5442" i="1"/>
  <c r="R5442" i="1"/>
  <c r="S5442" i="1" s="1"/>
  <c r="T5442" i="1" s="1"/>
  <c r="Q5442" i="1"/>
  <c r="P5442" i="1"/>
  <c r="O5442" i="1"/>
  <c r="AA5441" i="1"/>
  <c r="Z5441" i="1"/>
  <c r="U5441" i="1"/>
  <c r="T5441" i="1"/>
  <c r="Q5441" i="1"/>
  <c r="P5441" i="1"/>
  <c r="O5441" i="1"/>
  <c r="R5441" i="1" s="1"/>
  <c r="S5441" i="1" s="1"/>
  <c r="Z5440" i="1"/>
  <c r="U5440" i="1"/>
  <c r="Q5440" i="1"/>
  <c r="R5440" i="1" s="1"/>
  <c r="S5440" i="1" s="1"/>
  <c r="T5440" i="1" s="1"/>
  <c r="P5440" i="1"/>
  <c r="O5440" i="1"/>
  <c r="Z5439" i="1"/>
  <c r="U5439" i="1"/>
  <c r="R5439" i="1"/>
  <c r="S5439" i="1" s="1"/>
  <c r="T5439" i="1" s="1"/>
  <c r="Q5439" i="1"/>
  <c r="P5439" i="1"/>
  <c r="O5439" i="1"/>
  <c r="Z5438" i="1"/>
  <c r="U5438" i="1"/>
  <c r="Q5438" i="1"/>
  <c r="R5438" i="1" s="1"/>
  <c r="S5438" i="1" s="1"/>
  <c r="T5438" i="1" s="1"/>
  <c r="P5438" i="1"/>
  <c r="O5438" i="1"/>
  <c r="Z5437" i="1"/>
  <c r="U5437" i="1"/>
  <c r="Q5437" i="1"/>
  <c r="P5437" i="1"/>
  <c r="O5437" i="1"/>
  <c r="AA5436" i="1"/>
  <c r="Z5436" i="1"/>
  <c r="U5436" i="1"/>
  <c r="T5436" i="1"/>
  <c r="Q5436" i="1"/>
  <c r="P5436" i="1"/>
  <c r="R5436" i="1" s="1"/>
  <c r="S5436" i="1" s="1"/>
  <c r="O5436" i="1"/>
  <c r="Z5435" i="1"/>
  <c r="U5435" i="1"/>
  <c r="Q5435" i="1"/>
  <c r="P5435" i="1"/>
  <c r="R5435" i="1" s="1"/>
  <c r="S5435" i="1" s="1"/>
  <c r="T5435" i="1" s="1"/>
  <c r="Y5435" i="1" s="1"/>
  <c r="O5435" i="1"/>
  <c r="Z5434" i="1"/>
  <c r="U5434" i="1"/>
  <c r="Q5434" i="1"/>
  <c r="P5434" i="1"/>
  <c r="O5434" i="1"/>
  <c r="Z5433" i="1"/>
  <c r="U5433" i="1"/>
  <c r="Q5433" i="1"/>
  <c r="P5433" i="1"/>
  <c r="R5433" i="1" s="1"/>
  <c r="S5433" i="1" s="1"/>
  <c r="T5433" i="1" s="1"/>
  <c r="Y5433" i="1" s="1"/>
  <c r="O5433" i="1"/>
  <c r="Z5432" i="1"/>
  <c r="U5432" i="1"/>
  <c r="T5432" i="1"/>
  <c r="Y5432" i="1" s="1"/>
  <c r="R5432" i="1"/>
  <c r="S5432" i="1" s="1"/>
  <c r="Q5432" i="1"/>
  <c r="P5432" i="1"/>
  <c r="O5432" i="1"/>
  <c r="Z5431" i="1"/>
  <c r="U5431" i="1"/>
  <c r="Q5431" i="1"/>
  <c r="P5431" i="1"/>
  <c r="O5431" i="1"/>
  <c r="Z5430" i="1"/>
  <c r="U5430" i="1"/>
  <c r="Q5430" i="1"/>
  <c r="R5430" i="1" s="1"/>
  <c r="S5430" i="1" s="1"/>
  <c r="T5430" i="1" s="1"/>
  <c r="P5430" i="1"/>
  <c r="O5430" i="1"/>
  <c r="Z5429" i="1"/>
  <c r="U5429" i="1"/>
  <c r="Q5429" i="1"/>
  <c r="P5429" i="1"/>
  <c r="O5429" i="1"/>
  <c r="R5429" i="1" s="1"/>
  <c r="S5429" i="1" s="1"/>
  <c r="T5429" i="1" s="1"/>
  <c r="AA5428" i="1"/>
  <c r="Z5428" i="1"/>
  <c r="U5428" i="1"/>
  <c r="T5428" i="1"/>
  <c r="Q5428" i="1"/>
  <c r="P5428" i="1"/>
  <c r="O5428" i="1"/>
  <c r="Z5427" i="1"/>
  <c r="U5427" i="1"/>
  <c r="Q5427" i="1"/>
  <c r="P5427" i="1"/>
  <c r="R5427" i="1" s="1"/>
  <c r="S5427" i="1" s="1"/>
  <c r="T5427" i="1" s="1"/>
  <c r="O5427" i="1"/>
  <c r="Z5426" i="1"/>
  <c r="Y5426" i="1"/>
  <c r="U5426" i="1"/>
  <c r="T5426" i="1"/>
  <c r="Q5426" i="1"/>
  <c r="P5426" i="1"/>
  <c r="R5426" i="1" s="1"/>
  <c r="S5426" i="1" s="1"/>
  <c r="O5426" i="1"/>
  <c r="Z5425" i="1"/>
  <c r="U5425" i="1"/>
  <c r="R5425" i="1"/>
  <c r="S5425" i="1" s="1"/>
  <c r="T5425" i="1" s="1"/>
  <c r="Y5425" i="1" s="1"/>
  <c r="Q5425" i="1"/>
  <c r="P5425" i="1"/>
  <c r="O5425" i="1"/>
  <c r="Z5424" i="1"/>
  <c r="U5424" i="1"/>
  <c r="Q5424" i="1"/>
  <c r="R5424" i="1" s="1"/>
  <c r="S5424" i="1" s="1"/>
  <c r="T5424" i="1" s="1"/>
  <c r="Y5424" i="1" s="1"/>
  <c r="P5424" i="1"/>
  <c r="O5424" i="1"/>
  <c r="Z5423" i="1"/>
  <c r="U5423" i="1"/>
  <c r="R5423" i="1"/>
  <c r="S5423" i="1" s="1"/>
  <c r="T5423" i="1" s="1"/>
  <c r="Y5423" i="1" s="1"/>
  <c r="Q5423" i="1"/>
  <c r="P5423" i="1"/>
  <c r="O5423" i="1"/>
  <c r="Z5422" i="1"/>
  <c r="U5422" i="1"/>
  <c r="Q5422" i="1"/>
  <c r="P5422" i="1"/>
  <c r="O5422" i="1"/>
  <c r="Z5421" i="1"/>
  <c r="U5421" i="1"/>
  <c r="Q5421" i="1"/>
  <c r="P5421" i="1"/>
  <c r="O5421" i="1"/>
  <c r="Z5420" i="1"/>
  <c r="U5420" i="1"/>
  <c r="Q5420" i="1"/>
  <c r="P5420" i="1"/>
  <c r="R5420" i="1" s="1"/>
  <c r="S5420" i="1" s="1"/>
  <c r="T5420" i="1" s="1"/>
  <c r="O5420" i="1"/>
  <c r="Z5419" i="1"/>
  <c r="U5419" i="1"/>
  <c r="Q5419" i="1"/>
  <c r="P5419" i="1"/>
  <c r="R5419" i="1" s="1"/>
  <c r="S5419" i="1" s="1"/>
  <c r="T5419" i="1" s="1"/>
  <c r="O5419" i="1"/>
  <c r="Z5418" i="1"/>
  <c r="U5418" i="1"/>
  <c r="Q5418" i="1"/>
  <c r="P5418" i="1"/>
  <c r="O5418" i="1"/>
  <c r="R5418" i="1" s="1"/>
  <c r="S5418" i="1" s="1"/>
  <c r="T5418" i="1" s="1"/>
  <c r="Z5417" i="1"/>
  <c r="U5417" i="1"/>
  <c r="T5417" i="1"/>
  <c r="Y5417" i="1" s="1"/>
  <c r="Q5417" i="1"/>
  <c r="P5417" i="1"/>
  <c r="O5417" i="1"/>
  <c r="R5417" i="1" s="1"/>
  <c r="S5417" i="1" s="1"/>
  <c r="Z5416" i="1"/>
  <c r="Q5416" i="1"/>
  <c r="P5416" i="1"/>
  <c r="O5416" i="1"/>
  <c r="R5416" i="1" s="1"/>
  <c r="S5416" i="1" s="1"/>
  <c r="T5416" i="1" s="1"/>
  <c r="Z5415" i="1"/>
  <c r="U5415" i="1"/>
  <c r="S5415" i="1"/>
  <c r="T5415" i="1" s="1"/>
  <c r="Q5415" i="1"/>
  <c r="P5415" i="1"/>
  <c r="O5415" i="1"/>
  <c r="R5415" i="1" s="1"/>
  <c r="Z5414" i="1"/>
  <c r="U5414" i="1"/>
  <c r="Q5414" i="1"/>
  <c r="P5414" i="1"/>
  <c r="R5414" i="1" s="1"/>
  <c r="S5414" i="1" s="1"/>
  <c r="T5414" i="1" s="1"/>
  <c r="O5414" i="1"/>
  <c r="Z5413" i="1"/>
  <c r="Q5413" i="1"/>
  <c r="R5413" i="1" s="1"/>
  <c r="S5413" i="1" s="1"/>
  <c r="T5413" i="1" s="1"/>
  <c r="P5413" i="1"/>
  <c r="O5413" i="1"/>
  <c r="Z5412" i="1"/>
  <c r="U5412" i="1"/>
  <c r="Q5412" i="1"/>
  <c r="P5412" i="1"/>
  <c r="O5412" i="1"/>
  <c r="Z5411" i="1"/>
  <c r="U5411" i="1"/>
  <c r="Q5411" i="1"/>
  <c r="P5411" i="1"/>
  <c r="R5411" i="1" s="1"/>
  <c r="S5411" i="1" s="1"/>
  <c r="T5411" i="1" s="1"/>
  <c r="O5411" i="1"/>
  <c r="Z5410" i="1"/>
  <c r="U5410" i="1"/>
  <c r="Q5410" i="1"/>
  <c r="P5410" i="1"/>
  <c r="R5410" i="1" s="1"/>
  <c r="S5410" i="1" s="1"/>
  <c r="T5410" i="1" s="1"/>
  <c r="O5410" i="1"/>
  <c r="Z5409" i="1"/>
  <c r="U5409" i="1"/>
  <c r="Q5409" i="1"/>
  <c r="P5409" i="1"/>
  <c r="O5409" i="1"/>
  <c r="R5409" i="1" s="1"/>
  <c r="S5409" i="1" s="1"/>
  <c r="T5409" i="1" s="1"/>
  <c r="Z5408" i="1"/>
  <c r="U5408" i="1"/>
  <c r="Q5408" i="1"/>
  <c r="P5408" i="1"/>
  <c r="R5408" i="1" s="1"/>
  <c r="S5408" i="1" s="1"/>
  <c r="T5408" i="1" s="1"/>
  <c r="O5408" i="1"/>
  <c r="Z5407" i="1"/>
  <c r="U5407" i="1"/>
  <c r="T5407" i="1"/>
  <c r="R5407" i="1"/>
  <c r="S5407" i="1" s="1"/>
  <c r="Q5407" i="1"/>
  <c r="P5407" i="1"/>
  <c r="O5407" i="1"/>
  <c r="Z5406" i="1"/>
  <c r="R5406" i="1"/>
  <c r="S5406" i="1" s="1"/>
  <c r="T5406" i="1" s="1"/>
  <c r="Q5406" i="1"/>
  <c r="P5406" i="1"/>
  <c r="O5406" i="1"/>
  <c r="Z5405" i="1"/>
  <c r="U5405" i="1"/>
  <c r="Q5405" i="1"/>
  <c r="P5405" i="1"/>
  <c r="O5405" i="1"/>
  <c r="Z5404" i="1"/>
  <c r="U5404" i="1"/>
  <c r="R5404" i="1"/>
  <c r="S5404" i="1" s="1"/>
  <c r="T5404" i="1" s="1"/>
  <c r="Y5404" i="1" s="1"/>
  <c r="Q5404" i="1"/>
  <c r="P5404" i="1"/>
  <c r="O5404" i="1"/>
  <c r="Z5403" i="1"/>
  <c r="U5403" i="1"/>
  <c r="R5403" i="1"/>
  <c r="S5403" i="1" s="1"/>
  <c r="T5403" i="1" s="1"/>
  <c r="Y5403" i="1" s="1"/>
  <c r="Q5403" i="1"/>
  <c r="P5403" i="1"/>
  <c r="O5403" i="1"/>
  <c r="Z5402" i="1"/>
  <c r="U5402" i="1"/>
  <c r="R5402" i="1"/>
  <c r="S5402" i="1" s="1"/>
  <c r="T5402" i="1" s="1"/>
  <c r="Q5402" i="1"/>
  <c r="P5402" i="1"/>
  <c r="O5402" i="1"/>
  <c r="Z5401" i="1"/>
  <c r="U5401" i="1"/>
  <c r="Q5401" i="1"/>
  <c r="P5401" i="1"/>
  <c r="O5401" i="1"/>
  <c r="R5401" i="1" s="1"/>
  <c r="S5401" i="1" s="1"/>
  <c r="T5401" i="1" s="1"/>
  <c r="Z5400" i="1"/>
  <c r="U5400" i="1"/>
  <c r="Q5400" i="1"/>
  <c r="P5400" i="1"/>
  <c r="O5400" i="1"/>
  <c r="R5400" i="1" s="1"/>
  <c r="S5400" i="1" s="1"/>
  <c r="T5400" i="1" s="1"/>
  <c r="AA5399" i="1"/>
  <c r="Z5399" i="1"/>
  <c r="U5399" i="1"/>
  <c r="T5399" i="1"/>
  <c r="Q5399" i="1"/>
  <c r="P5399" i="1"/>
  <c r="O5399" i="1"/>
  <c r="R5399" i="1" s="1"/>
  <c r="S5399" i="1" s="1"/>
  <c r="Z5398" i="1"/>
  <c r="U5398" i="1"/>
  <c r="R5398" i="1"/>
  <c r="S5398" i="1" s="1"/>
  <c r="T5398" i="1" s="1"/>
  <c r="Y5398" i="1" s="1"/>
  <c r="Q5398" i="1"/>
  <c r="P5398" i="1"/>
  <c r="O5398" i="1"/>
  <c r="Z5397" i="1"/>
  <c r="U5397" i="1"/>
  <c r="Q5397" i="1"/>
  <c r="P5397" i="1"/>
  <c r="O5397" i="1"/>
  <c r="R5397" i="1" s="1"/>
  <c r="S5397" i="1" s="1"/>
  <c r="T5397" i="1" s="1"/>
  <c r="Z5396" i="1"/>
  <c r="U5396" i="1"/>
  <c r="S5396" i="1"/>
  <c r="T5396" i="1" s="1"/>
  <c r="Y5396" i="1" s="1"/>
  <c r="Q5396" i="1"/>
  <c r="P5396" i="1"/>
  <c r="O5396" i="1"/>
  <c r="R5396" i="1" s="1"/>
  <c r="Z5395" i="1"/>
  <c r="U5395" i="1"/>
  <c r="Q5395" i="1"/>
  <c r="R5395" i="1" s="1"/>
  <c r="S5395" i="1" s="1"/>
  <c r="T5395" i="1" s="1"/>
  <c r="P5395" i="1"/>
  <c r="O5395" i="1"/>
  <c r="Z5394" i="1"/>
  <c r="U5394" i="1"/>
  <c r="Q5394" i="1"/>
  <c r="P5394" i="1"/>
  <c r="O5394" i="1"/>
  <c r="R5394" i="1" s="1"/>
  <c r="S5394" i="1" s="1"/>
  <c r="T5394" i="1" s="1"/>
  <c r="Z5393" i="1"/>
  <c r="U5393" i="1"/>
  <c r="T5393" i="1"/>
  <c r="Y5393" i="1" s="1"/>
  <c r="Q5393" i="1"/>
  <c r="R5393" i="1" s="1"/>
  <c r="S5393" i="1" s="1"/>
  <c r="P5393" i="1"/>
  <c r="O5393" i="1"/>
  <c r="Z5392" i="1"/>
  <c r="U5392" i="1"/>
  <c r="Q5392" i="1"/>
  <c r="P5392" i="1"/>
  <c r="O5392" i="1"/>
  <c r="R5392" i="1" s="1"/>
  <c r="S5392" i="1" s="1"/>
  <c r="T5392" i="1" s="1"/>
  <c r="Z5391" i="1"/>
  <c r="U5391" i="1"/>
  <c r="T5391" i="1"/>
  <c r="Q5391" i="1"/>
  <c r="P5391" i="1"/>
  <c r="O5391" i="1"/>
  <c r="R5391" i="1" s="1"/>
  <c r="S5391" i="1" s="1"/>
  <c r="Z5390" i="1"/>
  <c r="U5390" i="1"/>
  <c r="Q5390" i="1"/>
  <c r="P5390" i="1"/>
  <c r="O5390" i="1"/>
  <c r="AA5389" i="1"/>
  <c r="Z5389" i="1"/>
  <c r="U5389" i="1"/>
  <c r="T5389" i="1"/>
  <c r="Q5389" i="1"/>
  <c r="P5389" i="1"/>
  <c r="O5389" i="1"/>
  <c r="Z5388" i="1"/>
  <c r="U5388" i="1"/>
  <c r="R5388" i="1"/>
  <c r="S5388" i="1" s="1"/>
  <c r="T5388" i="1" s="1"/>
  <c r="Q5388" i="1"/>
  <c r="P5388" i="1"/>
  <c r="O5388" i="1"/>
  <c r="Z5387" i="1"/>
  <c r="U5387" i="1"/>
  <c r="S5387" i="1"/>
  <c r="T5387" i="1" s="1"/>
  <c r="Q5387" i="1"/>
  <c r="P5387" i="1"/>
  <c r="O5387" i="1"/>
  <c r="R5387" i="1" s="1"/>
  <c r="Z5386" i="1"/>
  <c r="U5386" i="1"/>
  <c r="R5386" i="1"/>
  <c r="S5386" i="1" s="1"/>
  <c r="T5386" i="1" s="1"/>
  <c r="Q5386" i="1"/>
  <c r="P5386" i="1"/>
  <c r="O5386" i="1"/>
  <c r="Z5385" i="1"/>
  <c r="U5385" i="1"/>
  <c r="R5385" i="1"/>
  <c r="S5385" i="1" s="1"/>
  <c r="T5385" i="1" s="1"/>
  <c r="Q5385" i="1"/>
  <c r="P5385" i="1"/>
  <c r="O5385" i="1"/>
  <c r="Z5384" i="1"/>
  <c r="U5384" i="1"/>
  <c r="Q5384" i="1"/>
  <c r="P5384" i="1"/>
  <c r="O5384" i="1"/>
  <c r="R5384" i="1" s="1"/>
  <c r="S5384" i="1" s="1"/>
  <c r="T5384" i="1" s="1"/>
  <c r="Y5384" i="1" s="1"/>
  <c r="Z5383" i="1"/>
  <c r="U5383" i="1"/>
  <c r="Q5383" i="1"/>
  <c r="R5383" i="1" s="1"/>
  <c r="S5383" i="1" s="1"/>
  <c r="T5383" i="1" s="1"/>
  <c r="P5383" i="1"/>
  <c r="O5383" i="1"/>
  <c r="Z5382" i="1"/>
  <c r="U5382" i="1"/>
  <c r="Q5382" i="1"/>
  <c r="P5382" i="1"/>
  <c r="O5382" i="1"/>
  <c r="R5382" i="1" s="1"/>
  <c r="S5382" i="1" s="1"/>
  <c r="T5382" i="1" s="1"/>
  <c r="Z5381" i="1"/>
  <c r="U5381" i="1"/>
  <c r="S5381" i="1"/>
  <c r="T5381" i="1" s="1"/>
  <c r="Q5381" i="1"/>
  <c r="P5381" i="1"/>
  <c r="R5381" i="1" s="1"/>
  <c r="O5381" i="1"/>
  <c r="Z5380" i="1"/>
  <c r="U5380" i="1"/>
  <c r="Q5380" i="1"/>
  <c r="P5380" i="1"/>
  <c r="O5380" i="1"/>
  <c r="R5380" i="1" s="1"/>
  <c r="S5380" i="1" s="1"/>
  <c r="T5380" i="1" s="1"/>
  <c r="Z5379" i="1"/>
  <c r="U5379" i="1"/>
  <c r="Q5379" i="1"/>
  <c r="P5379" i="1"/>
  <c r="O5379" i="1"/>
  <c r="Z5378" i="1"/>
  <c r="U5378" i="1"/>
  <c r="S5378" i="1"/>
  <c r="T5378" i="1" s="1"/>
  <c r="Q5378" i="1"/>
  <c r="P5378" i="1"/>
  <c r="R5378" i="1" s="1"/>
  <c r="O5378" i="1"/>
  <c r="Z5377" i="1"/>
  <c r="U5377" i="1"/>
  <c r="Q5377" i="1"/>
  <c r="P5377" i="1"/>
  <c r="O5377" i="1"/>
  <c r="Z5376" i="1"/>
  <c r="U5376" i="1"/>
  <c r="T5376" i="1"/>
  <c r="Q5376" i="1"/>
  <c r="P5376" i="1"/>
  <c r="O5376" i="1"/>
  <c r="R5376" i="1" s="1"/>
  <c r="S5376" i="1" s="1"/>
  <c r="AA5375" i="1"/>
  <c r="Z5375" i="1"/>
  <c r="U5375" i="1"/>
  <c r="T5375" i="1"/>
  <c r="S5375" i="1"/>
  <c r="Q5375" i="1"/>
  <c r="P5375" i="1"/>
  <c r="O5375" i="1"/>
  <c r="R5375" i="1" s="1"/>
  <c r="Z5374" i="1"/>
  <c r="U5374" i="1"/>
  <c r="Q5374" i="1"/>
  <c r="P5374" i="1"/>
  <c r="O5374" i="1"/>
  <c r="R5374" i="1" s="1"/>
  <c r="S5374" i="1" s="1"/>
  <c r="T5374" i="1" s="1"/>
  <c r="Z5373" i="1"/>
  <c r="U5373" i="1"/>
  <c r="R5373" i="1"/>
  <c r="S5373" i="1" s="1"/>
  <c r="T5373" i="1" s="1"/>
  <c r="Q5373" i="1"/>
  <c r="P5373" i="1"/>
  <c r="O5373" i="1"/>
  <c r="Z5372" i="1"/>
  <c r="U5372" i="1"/>
  <c r="Q5372" i="1"/>
  <c r="P5372" i="1"/>
  <c r="O5372" i="1"/>
  <c r="Z5371" i="1"/>
  <c r="U5371" i="1"/>
  <c r="Q5371" i="1"/>
  <c r="P5371" i="1"/>
  <c r="O5371" i="1"/>
  <c r="Z5370" i="1"/>
  <c r="U5370" i="1"/>
  <c r="R5370" i="1"/>
  <c r="S5370" i="1" s="1"/>
  <c r="T5370" i="1" s="1"/>
  <c r="Y5370" i="1" s="1"/>
  <c r="Q5370" i="1"/>
  <c r="P5370" i="1"/>
  <c r="O5370" i="1"/>
  <c r="Z5369" i="1"/>
  <c r="U5369" i="1"/>
  <c r="Q5369" i="1"/>
  <c r="P5369" i="1"/>
  <c r="O5369" i="1"/>
  <c r="R5369" i="1" s="1"/>
  <c r="S5369" i="1" s="1"/>
  <c r="T5369" i="1" s="1"/>
  <c r="Z5368" i="1"/>
  <c r="U5368" i="1"/>
  <c r="Q5368" i="1"/>
  <c r="R5368" i="1" s="1"/>
  <c r="S5368" i="1" s="1"/>
  <c r="T5368" i="1" s="1"/>
  <c r="P5368" i="1"/>
  <c r="O5368" i="1"/>
  <c r="Z5367" i="1"/>
  <c r="U5367" i="1"/>
  <c r="R5367" i="1"/>
  <c r="S5367" i="1" s="1"/>
  <c r="T5367" i="1" s="1"/>
  <c r="Y5367" i="1" s="1"/>
  <c r="Q5367" i="1"/>
  <c r="P5367" i="1"/>
  <c r="O5367" i="1"/>
  <c r="Z5366" i="1"/>
  <c r="U5366" i="1"/>
  <c r="Q5366" i="1"/>
  <c r="R5366" i="1" s="1"/>
  <c r="S5366" i="1" s="1"/>
  <c r="T5366" i="1" s="1"/>
  <c r="P5366" i="1"/>
  <c r="O5366" i="1"/>
  <c r="Z5365" i="1"/>
  <c r="U5365" i="1"/>
  <c r="Q5365" i="1"/>
  <c r="R5365" i="1" s="1"/>
  <c r="S5365" i="1" s="1"/>
  <c r="T5365" i="1" s="1"/>
  <c r="P5365" i="1"/>
  <c r="O5365" i="1"/>
  <c r="Z5364" i="1"/>
  <c r="U5364" i="1"/>
  <c r="Q5364" i="1"/>
  <c r="P5364" i="1"/>
  <c r="R5364" i="1" s="1"/>
  <c r="S5364" i="1" s="1"/>
  <c r="T5364" i="1" s="1"/>
  <c r="Y5364" i="1" s="1"/>
  <c r="O5364" i="1"/>
  <c r="Z5363" i="1"/>
  <c r="U5363" i="1"/>
  <c r="T5363" i="1"/>
  <c r="Y5363" i="1" s="1"/>
  <c r="Q5363" i="1"/>
  <c r="P5363" i="1"/>
  <c r="O5363" i="1"/>
  <c r="R5363" i="1" s="1"/>
  <c r="S5363" i="1" s="1"/>
  <c r="Z5362" i="1"/>
  <c r="U5362" i="1"/>
  <c r="Q5362" i="1"/>
  <c r="P5362" i="1"/>
  <c r="R5362" i="1" s="1"/>
  <c r="S5362" i="1" s="1"/>
  <c r="T5362" i="1" s="1"/>
  <c r="O5362" i="1"/>
  <c r="Z5361" i="1"/>
  <c r="U5361" i="1"/>
  <c r="Q5361" i="1"/>
  <c r="P5361" i="1"/>
  <c r="O5361" i="1"/>
  <c r="Z5360" i="1"/>
  <c r="U5360" i="1"/>
  <c r="R5360" i="1"/>
  <c r="S5360" i="1" s="1"/>
  <c r="T5360" i="1" s="1"/>
  <c r="Q5360" i="1"/>
  <c r="P5360" i="1"/>
  <c r="O5360" i="1"/>
  <c r="Z5359" i="1"/>
  <c r="U5359" i="1"/>
  <c r="R5359" i="1"/>
  <c r="S5359" i="1" s="1"/>
  <c r="T5359" i="1" s="1"/>
  <c r="Q5359" i="1"/>
  <c r="P5359" i="1"/>
  <c r="O5359" i="1"/>
  <c r="Z5358" i="1"/>
  <c r="U5358" i="1"/>
  <c r="Q5358" i="1"/>
  <c r="P5358" i="1"/>
  <c r="O5358" i="1"/>
  <c r="R5358" i="1" s="1"/>
  <c r="S5358" i="1" s="1"/>
  <c r="T5358" i="1" s="1"/>
  <c r="AA5357" i="1"/>
  <c r="Z5357" i="1"/>
  <c r="U5357" i="1"/>
  <c r="T5357" i="1"/>
  <c r="R5357" i="1"/>
  <c r="S5357" i="1" s="1"/>
  <c r="Q5357" i="1"/>
  <c r="P5357" i="1"/>
  <c r="O5357" i="1"/>
  <c r="Z5356" i="1"/>
  <c r="U5356" i="1"/>
  <c r="Q5356" i="1"/>
  <c r="P5356" i="1"/>
  <c r="O5356" i="1"/>
  <c r="R5356" i="1" s="1"/>
  <c r="S5356" i="1" s="1"/>
  <c r="T5356" i="1" s="1"/>
  <c r="Y5356" i="1" s="1"/>
  <c r="Z5355" i="1"/>
  <c r="U5355" i="1"/>
  <c r="Q5355" i="1"/>
  <c r="P5355" i="1"/>
  <c r="O5355" i="1"/>
  <c r="R5355" i="1" s="1"/>
  <c r="S5355" i="1" s="1"/>
  <c r="T5355" i="1" s="1"/>
  <c r="Y5355" i="1" s="1"/>
  <c r="AA5354" i="1"/>
  <c r="Z5354" i="1"/>
  <c r="U5354" i="1"/>
  <c r="T5354" i="1"/>
  <c r="R5354" i="1"/>
  <c r="S5354" i="1" s="1"/>
  <c r="Q5354" i="1"/>
  <c r="P5354" i="1"/>
  <c r="O5354" i="1"/>
  <c r="Z5353" i="1"/>
  <c r="U5353" i="1"/>
  <c r="Q5353" i="1"/>
  <c r="P5353" i="1"/>
  <c r="O5353" i="1"/>
  <c r="AA5352" i="1"/>
  <c r="Z5352" i="1"/>
  <c r="U5352" i="1"/>
  <c r="T5352" i="1"/>
  <c r="Q5352" i="1"/>
  <c r="R5352" i="1" s="1"/>
  <c r="S5352" i="1" s="1"/>
  <c r="P5352" i="1"/>
  <c r="O5352" i="1"/>
  <c r="Z5351" i="1"/>
  <c r="U5351" i="1"/>
  <c r="T5351" i="1"/>
  <c r="R5351" i="1"/>
  <c r="S5351" i="1" s="1"/>
  <c r="Q5351" i="1"/>
  <c r="P5351" i="1"/>
  <c r="O5351" i="1"/>
  <c r="Z5350" i="1"/>
  <c r="U5350" i="1"/>
  <c r="R5350" i="1"/>
  <c r="S5350" i="1" s="1"/>
  <c r="T5350" i="1" s="1"/>
  <c r="Q5350" i="1"/>
  <c r="P5350" i="1"/>
  <c r="O5350" i="1"/>
  <c r="Z5349" i="1"/>
  <c r="U5349" i="1"/>
  <c r="T5349" i="1"/>
  <c r="Y5349" i="1" s="1"/>
  <c r="Q5349" i="1"/>
  <c r="P5349" i="1"/>
  <c r="O5349" i="1"/>
  <c r="R5349" i="1" s="1"/>
  <c r="S5349" i="1" s="1"/>
  <c r="Z5348" i="1"/>
  <c r="U5348" i="1"/>
  <c r="Q5348" i="1"/>
  <c r="P5348" i="1"/>
  <c r="O5348" i="1"/>
  <c r="AA5347" i="1"/>
  <c r="Z5347" i="1"/>
  <c r="U5347" i="1"/>
  <c r="T5347" i="1"/>
  <c r="S5347" i="1"/>
  <c r="R5347" i="1"/>
  <c r="Q5347" i="1"/>
  <c r="P5347" i="1"/>
  <c r="O5347" i="1"/>
  <c r="Z5346" i="1"/>
  <c r="U5346" i="1"/>
  <c r="Q5346" i="1"/>
  <c r="P5346" i="1"/>
  <c r="O5346" i="1"/>
  <c r="R5346" i="1" s="1"/>
  <c r="S5346" i="1" s="1"/>
  <c r="T5346" i="1" s="1"/>
  <c r="Y5346" i="1" s="1"/>
  <c r="Z5345" i="1"/>
  <c r="Y5345" i="1"/>
  <c r="U5345" i="1"/>
  <c r="S5345" i="1"/>
  <c r="T5345" i="1" s="1"/>
  <c r="Q5345" i="1"/>
  <c r="P5345" i="1"/>
  <c r="R5345" i="1" s="1"/>
  <c r="O5345" i="1"/>
  <c r="AA5344" i="1"/>
  <c r="Z5344" i="1"/>
  <c r="U5344" i="1"/>
  <c r="T5344" i="1"/>
  <c r="Q5344" i="1"/>
  <c r="P5344" i="1"/>
  <c r="O5344" i="1"/>
  <c r="Z5343" i="1"/>
  <c r="U5343" i="1"/>
  <c r="Q5343" i="1"/>
  <c r="P5343" i="1"/>
  <c r="O5343" i="1"/>
  <c r="Z5342" i="1"/>
  <c r="U5342" i="1"/>
  <c r="Q5342" i="1"/>
  <c r="P5342" i="1"/>
  <c r="O5342" i="1"/>
  <c r="R5342" i="1" s="1"/>
  <c r="S5342" i="1" s="1"/>
  <c r="T5342" i="1" s="1"/>
  <c r="Z5341" i="1"/>
  <c r="U5341" i="1"/>
  <c r="R5341" i="1"/>
  <c r="S5341" i="1" s="1"/>
  <c r="T5341" i="1" s="1"/>
  <c r="Q5341" i="1"/>
  <c r="P5341" i="1"/>
  <c r="O5341" i="1"/>
  <c r="Z5340" i="1"/>
  <c r="U5340" i="1"/>
  <c r="Q5340" i="1"/>
  <c r="P5340" i="1"/>
  <c r="O5340" i="1"/>
  <c r="R5340" i="1" s="1"/>
  <c r="S5340" i="1" s="1"/>
  <c r="T5340" i="1" s="1"/>
  <c r="Z5339" i="1"/>
  <c r="U5339" i="1"/>
  <c r="Q5339" i="1"/>
  <c r="P5339" i="1"/>
  <c r="O5339" i="1"/>
  <c r="Z5338" i="1"/>
  <c r="U5338" i="1"/>
  <c r="S5338" i="1"/>
  <c r="T5338" i="1" s="1"/>
  <c r="Q5338" i="1"/>
  <c r="P5338" i="1"/>
  <c r="R5338" i="1" s="1"/>
  <c r="O5338" i="1"/>
  <c r="Z5337" i="1"/>
  <c r="U5337" i="1"/>
  <c r="Q5337" i="1"/>
  <c r="P5337" i="1"/>
  <c r="O5337" i="1"/>
  <c r="Z5336" i="1"/>
  <c r="U5336" i="1"/>
  <c r="Q5336" i="1"/>
  <c r="R5336" i="1" s="1"/>
  <c r="S5336" i="1" s="1"/>
  <c r="T5336" i="1" s="1"/>
  <c r="P5336" i="1"/>
  <c r="O5336" i="1"/>
  <c r="Z5335" i="1"/>
  <c r="U5335" i="1"/>
  <c r="Q5335" i="1"/>
  <c r="P5335" i="1"/>
  <c r="O5335" i="1"/>
  <c r="Z5334" i="1"/>
  <c r="U5334" i="1"/>
  <c r="Q5334" i="1"/>
  <c r="P5334" i="1"/>
  <c r="O5334" i="1"/>
  <c r="R5334" i="1" s="1"/>
  <c r="S5334" i="1" s="1"/>
  <c r="T5334" i="1" s="1"/>
  <c r="Y5334" i="1" s="1"/>
  <c r="Z5333" i="1"/>
  <c r="U5333" i="1"/>
  <c r="S5333" i="1"/>
  <c r="T5333" i="1" s="1"/>
  <c r="Q5333" i="1"/>
  <c r="R5333" i="1" s="1"/>
  <c r="P5333" i="1"/>
  <c r="O5333" i="1"/>
  <c r="Z5332" i="1"/>
  <c r="U5332" i="1"/>
  <c r="R5332" i="1"/>
  <c r="S5332" i="1" s="1"/>
  <c r="T5332" i="1" s="1"/>
  <c r="Y5332" i="1" s="1"/>
  <c r="Q5332" i="1"/>
  <c r="P5332" i="1"/>
  <c r="O5332" i="1"/>
  <c r="Z5331" i="1"/>
  <c r="U5331" i="1"/>
  <c r="Q5331" i="1"/>
  <c r="P5331" i="1"/>
  <c r="O5331" i="1"/>
  <c r="R5331" i="1" s="1"/>
  <c r="S5331" i="1" s="1"/>
  <c r="T5331" i="1" s="1"/>
  <c r="Y5331" i="1" s="1"/>
  <c r="Z5330" i="1"/>
  <c r="U5330" i="1"/>
  <c r="Q5330" i="1"/>
  <c r="R5330" i="1" s="1"/>
  <c r="S5330" i="1" s="1"/>
  <c r="T5330" i="1" s="1"/>
  <c r="P5330" i="1"/>
  <c r="O5330" i="1"/>
  <c r="Z5329" i="1"/>
  <c r="U5329" i="1"/>
  <c r="Q5329" i="1"/>
  <c r="P5329" i="1"/>
  <c r="O5329" i="1"/>
  <c r="R5329" i="1" s="1"/>
  <c r="S5329" i="1" s="1"/>
  <c r="T5329" i="1" s="1"/>
  <c r="Z5328" i="1"/>
  <c r="U5328" i="1"/>
  <c r="R5328" i="1"/>
  <c r="S5328" i="1" s="1"/>
  <c r="T5328" i="1" s="1"/>
  <c r="Q5328" i="1"/>
  <c r="P5328" i="1"/>
  <c r="O5328" i="1"/>
  <c r="Z5327" i="1"/>
  <c r="U5327" i="1"/>
  <c r="Q5327" i="1"/>
  <c r="P5327" i="1"/>
  <c r="O5327" i="1"/>
  <c r="R5327" i="1" s="1"/>
  <c r="S5327" i="1" s="1"/>
  <c r="T5327" i="1" s="1"/>
  <c r="Z5326" i="1"/>
  <c r="U5326" i="1"/>
  <c r="Q5326" i="1"/>
  <c r="P5326" i="1"/>
  <c r="O5326" i="1"/>
  <c r="R5326" i="1" s="1"/>
  <c r="S5326" i="1" s="1"/>
  <c r="T5326" i="1" s="1"/>
  <c r="Z5325" i="1"/>
  <c r="U5325" i="1"/>
  <c r="Q5325" i="1"/>
  <c r="P5325" i="1"/>
  <c r="R5325" i="1" s="1"/>
  <c r="S5325" i="1" s="1"/>
  <c r="T5325" i="1" s="1"/>
  <c r="O5325" i="1"/>
  <c r="Z5324" i="1"/>
  <c r="U5324" i="1"/>
  <c r="Q5324" i="1"/>
  <c r="P5324" i="1"/>
  <c r="O5324" i="1"/>
  <c r="Z5323" i="1"/>
  <c r="U5323" i="1"/>
  <c r="Q5323" i="1"/>
  <c r="P5323" i="1"/>
  <c r="O5323" i="1"/>
  <c r="Z5322" i="1"/>
  <c r="U5322" i="1"/>
  <c r="Q5322" i="1"/>
  <c r="P5322" i="1"/>
  <c r="R5322" i="1" s="1"/>
  <c r="S5322" i="1" s="1"/>
  <c r="T5322" i="1" s="1"/>
  <c r="O5322" i="1"/>
  <c r="Z5321" i="1"/>
  <c r="U5321" i="1"/>
  <c r="Q5321" i="1"/>
  <c r="P5321" i="1"/>
  <c r="O5321" i="1"/>
  <c r="R5321" i="1" s="1"/>
  <c r="S5321" i="1" s="1"/>
  <c r="T5321" i="1" s="1"/>
  <c r="AA5320" i="1"/>
  <c r="Z5320" i="1"/>
  <c r="U5320" i="1"/>
  <c r="T5320" i="1"/>
  <c r="Q5320" i="1"/>
  <c r="R5320" i="1" s="1"/>
  <c r="S5320" i="1" s="1"/>
  <c r="P5320" i="1"/>
  <c r="O5320" i="1"/>
  <c r="Z5319" i="1"/>
  <c r="U5319" i="1"/>
  <c r="Q5319" i="1"/>
  <c r="P5319" i="1"/>
  <c r="R5319" i="1" s="1"/>
  <c r="S5319" i="1" s="1"/>
  <c r="T5319" i="1" s="1"/>
  <c r="O5319" i="1"/>
  <c r="Z5318" i="1"/>
  <c r="U5318" i="1"/>
  <c r="T5318" i="1"/>
  <c r="Q5318" i="1"/>
  <c r="P5318" i="1"/>
  <c r="R5318" i="1" s="1"/>
  <c r="S5318" i="1" s="1"/>
  <c r="O5318" i="1"/>
  <c r="Z5317" i="1"/>
  <c r="U5317" i="1"/>
  <c r="Q5317" i="1"/>
  <c r="P5317" i="1"/>
  <c r="O5317" i="1"/>
  <c r="Z5316" i="1"/>
  <c r="U5316" i="1"/>
  <c r="Q5316" i="1"/>
  <c r="P5316" i="1"/>
  <c r="O5316" i="1"/>
  <c r="R5316" i="1" s="1"/>
  <c r="S5316" i="1" s="1"/>
  <c r="T5316" i="1" s="1"/>
  <c r="Z5315" i="1"/>
  <c r="U5315" i="1"/>
  <c r="S5315" i="1"/>
  <c r="T5315" i="1" s="1"/>
  <c r="R5315" i="1"/>
  <c r="Q5315" i="1"/>
  <c r="P5315" i="1"/>
  <c r="O5315" i="1"/>
  <c r="Z5314" i="1"/>
  <c r="U5314" i="1"/>
  <c r="S5314" i="1"/>
  <c r="T5314" i="1" s="1"/>
  <c r="Q5314" i="1"/>
  <c r="P5314" i="1"/>
  <c r="O5314" i="1"/>
  <c r="R5314" i="1" s="1"/>
  <c r="Z5313" i="1"/>
  <c r="U5313" i="1"/>
  <c r="Q5313" i="1"/>
  <c r="P5313" i="1"/>
  <c r="R5313" i="1" s="1"/>
  <c r="S5313" i="1" s="1"/>
  <c r="T5313" i="1" s="1"/>
  <c r="Y5313" i="1" s="1"/>
  <c r="O5313" i="1"/>
  <c r="Z5312" i="1"/>
  <c r="U5312" i="1"/>
  <c r="R5312" i="1"/>
  <c r="S5312" i="1" s="1"/>
  <c r="T5312" i="1" s="1"/>
  <c r="Q5312" i="1"/>
  <c r="P5312" i="1"/>
  <c r="O5312" i="1"/>
  <c r="AA5311" i="1"/>
  <c r="Z5311" i="1"/>
  <c r="U5311" i="1"/>
  <c r="T5311" i="1"/>
  <c r="Q5311" i="1"/>
  <c r="P5311" i="1"/>
  <c r="O5311" i="1"/>
  <c r="R5311" i="1" s="1"/>
  <c r="S5311" i="1" s="1"/>
  <c r="AA5310" i="1"/>
  <c r="Z5310" i="1"/>
  <c r="U5310" i="1"/>
  <c r="T5310" i="1"/>
  <c r="Q5310" i="1"/>
  <c r="P5310" i="1"/>
  <c r="O5310" i="1"/>
  <c r="Z5309" i="1"/>
  <c r="U5309" i="1"/>
  <c r="S5309" i="1"/>
  <c r="T5309" i="1" s="1"/>
  <c r="R5309" i="1"/>
  <c r="Q5309" i="1"/>
  <c r="P5309" i="1"/>
  <c r="O5309" i="1"/>
  <c r="Z5308" i="1"/>
  <c r="U5308" i="1"/>
  <c r="Q5308" i="1"/>
  <c r="P5308" i="1"/>
  <c r="O5308" i="1"/>
  <c r="Z5307" i="1"/>
  <c r="U5307" i="1"/>
  <c r="Q5307" i="1"/>
  <c r="P5307" i="1"/>
  <c r="O5307" i="1"/>
  <c r="R5307" i="1" s="1"/>
  <c r="S5307" i="1" s="1"/>
  <c r="T5307" i="1" s="1"/>
  <c r="Y5307" i="1" s="1"/>
  <c r="AA5306" i="1"/>
  <c r="Z5306" i="1"/>
  <c r="U5306" i="1"/>
  <c r="T5306" i="1"/>
  <c r="R5306" i="1"/>
  <c r="S5306" i="1" s="1"/>
  <c r="Q5306" i="1"/>
  <c r="P5306" i="1"/>
  <c r="O5306" i="1"/>
  <c r="Z5305" i="1"/>
  <c r="U5305" i="1"/>
  <c r="Q5305" i="1"/>
  <c r="P5305" i="1"/>
  <c r="O5305" i="1"/>
  <c r="R5305" i="1" s="1"/>
  <c r="S5305" i="1" s="1"/>
  <c r="T5305" i="1" s="1"/>
  <c r="Z5304" i="1"/>
  <c r="U5304" i="1"/>
  <c r="S5304" i="1"/>
  <c r="T5304" i="1" s="1"/>
  <c r="Y5304" i="1" s="1"/>
  <c r="R5304" i="1"/>
  <c r="Q5304" i="1"/>
  <c r="P5304" i="1"/>
  <c r="O5304" i="1"/>
  <c r="Z5303" i="1"/>
  <c r="U5303" i="1"/>
  <c r="T5303" i="1"/>
  <c r="S5303" i="1"/>
  <c r="Q5303" i="1"/>
  <c r="P5303" i="1"/>
  <c r="O5303" i="1"/>
  <c r="R5303" i="1" s="1"/>
  <c r="Z5302" i="1"/>
  <c r="U5302" i="1"/>
  <c r="R5302" i="1"/>
  <c r="S5302" i="1" s="1"/>
  <c r="T5302" i="1" s="1"/>
  <c r="Q5302" i="1"/>
  <c r="P5302" i="1"/>
  <c r="O5302" i="1"/>
  <c r="Z5301" i="1"/>
  <c r="U5301" i="1"/>
  <c r="Q5301" i="1"/>
  <c r="P5301" i="1"/>
  <c r="O5301" i="1"/>
  <c r="R5301" i="1" s="1"/>
  <c r="S5301" i="1" s="1"/>
  <c r="T5301" i="1" s="1"/>
  <c r="AA5300" i="1"/>
  <c r="Z5300" i="1"/>
  <c r="U5300" i="1"/>
  <c r="T5300" i="1"/>
  <c r="Q5300" i="1"/>
  <c r="P5300" i="1"/>
  <c r="O5300" i="1"/>
  <c r="R5300" i="1" s="1"/>
  <c r="S5300" i="1" s="1"/>
  <c r="Z5299" i="1"/>
  <c r="U5299" i="1"/>
  <c r="T5299" i="1"/>
  <c r="S5299" i="1"/>
  <c r="R5299" i="1"/>
  <c r="Q5299" i="1"/>
  <c r="P5299" i="1"/>
  <c r="O5299" i="1"/>
  <c r="Z5298" i="1"/>
  <c r="U5298" i="1"/>
  <c r="R5298" i="1"/>
  <c r="S5298" i="1" s="1"/>
  <c r="T5298" i="1" s="1"/>
  <c r="Q5298" i="1"/>
  <c r="P5298" i="1"/>
  <c r="O5298" i="1"/>
  <c r="Z5297" i="1"/>
  <c r="U5297" i="1"/>
  <c r="Q5297" i="1"/>
  <c r="P5297" i="1"/>
  <c r="O5297" i="1"/>
  <c r="R5297" i="1" s="1"/>
  <c r="S5297" i="1" s="1"/>
  <c r="T5297" i="1" s="1"/>
  <c r="Z5296" i="1"/>
  <c r="U5296" i="1"/>
  <c r="Q5296" i="1"/>
  <c r="P5296" i="1"/>
  <c r="O5296" i="1"/>
  <c r="Z5295" i="1"/>
  <c r="U5295" i="1"/>
  <c r="S5295" i="1"/>
  <c r="T5295" i="1" s="1"/>
  <c r="R5295" i="1"/>
  <c r="Q5295" i="1"/>
  <c r="P5295" i="1"/>
  <c r="O5295" i="1"/>
  <c r="Z5294" i="1"/>
  <c r="U5294" i="1"/>
  <c r="Q5294" i="1"/>
  <c r="P5294" i="1"/>
  <c r="O5294" i="1"/>
  <c r="R5294" i="1" s="1"/>
  <c r="S5294" i="1" s="1"/>
  <c r="T5294" i="1" s="1"/>
  <c r="Z5293" i="1"/>
  <c r="U5293" i="1"/>
  <c r="Q5293" i="1"/>
  <c r="R5293" i="1" s="1"/>
  <c r="S5293" i="1" s="1"/>
  <c r="T5293" i="1" s="1"/>
  <c r="P5293" i="1"/>
  <c r="O5293" i="1"/>
  <c r="Z5292" i="1"/>
  <c r="U5292" i="1"/>
  <c r="Q5292" i="1"/>
  <c r="P5292" i="1"/>
  <c r="O5292" i="1"/>
  <c r="Z5291" i="1"/>
  <c r="U5291" i="1"/>
  <c r="T5291" i="1"/>
  <c r="Y5291" i="1" s="1"/>
  <c r="Q5291" i="1"/>
  <c r="P5291" i="1"/>
  <c r="O5291" i="1"/>
  <c r="R5291" i="1" s="1"/>
  <c r="S5291" i="1" s="1"/>
  <c r="Z5290" i="1"/>
  <c r="U5290" i="1"/>
  <c r="Q5290" i="1"/>
  <c r="P5290" i="1"/>
  <c r="R5290" i="1" s="1"/>
  <c r="S5290" i="1" s="1"/>
  <c r="T5290" i="1" s="1"/>
  <c r="O5290" i="1"/>
  <c r="Z5289" i="1"/>
  <c r="U5289" i="1"/>
  <c r="Q5289" i="1"/>
  <c r="P5289" i="1"/>
  <c r="O5289" i="1"/>
  <c r="Z5288" i="1"/>
  <c r="U5288" i="1"/>
  <c r="Q5288" i="1"/>
  <c r="R5288" i="1" s="1"/>
  <c r="S5288" i="1" s="1"/>
  <c r="T5288" i="1" s="1"/>
  <c r="P5288" i="1"/>
  <c r="O5288" i="1"/>
  <c r="Z5287" i="1"/>
  <c r="U5287" i="1"/>
  <c r="Q5287" i="1"/>
  <c r="P5287" i="1"/>
  <c r="O5287" i="1"/>
  <c r="Z5286" i="1"/>
  <c r="U5286" i="1"/>
  <c r="Q5286" i="1"/>
  <c r="P5286" i="1"/>
  <c r="R5286" i="1" s="1"/>
  <c r="S5286" i="1" s="1"/>
  <c r="T5286" i="1" s="1"/>
  <c r="O5286" i="1"/>
  <c r="Z5285" i="1"/>
  <c r="U5285" i="1"/>
  <c r="Q5285" i="1"/>
  <c r="P5285" i="1"/>
  <c r="O5285" i="1"/>
  <c r="R5285" i="1" s="1"/>
  <c r="S5285" i="1" s="1"/>
  <c r="T5285" i="1" s="1"/>
  <c r="Z5284" i="1"/>
  <c r="U5284" i="1"/>
  <c r="Q5284" i="1"/>
  <c r="P5284" i="1"/>
  <c r="O5284" i="1"/>
  <c r="Z5283" i="1"/>
  <c r="U5283" i="1"/>
  <c r="Q5283" i="1"/>
  <c r="P5283" i="1"/>
  <c r="O5283" i="1"/>
  <c r="R5283" i="1" s="1"/>
  <c r="S5283" i="1" s="1"/>
  <c r="T5283" i="1" s="1"/>
  <c r="Z5282" i="1"/>
  <c r="U5282" i="1"/>
  <c r="Q5282" i="1"/>
  <c r="P5282" i="1"/>
  <c r="O5282" i="1"/>
  <c r="Z5281" i="1"/>
  <c r="U5281" i="1"/>
  <c r="S5281" i="1"/>
  <c r="T5281" i="1" s="1"/>
  <c r="Q5281" i="1"/>
  <c r="P5281" i="1"/>
  <c r="O5281" i="1"/>
  <c r="R5281" i="1" s="1"/>
  <c r="Z5280" i="1"/>
  <c r="U5280" i="1"/>
  <c r="S5280" i="1"/>
  <c r="T5280" i="1" s="1"/>
  <c r="R5280" i="1"/>
  <c r="Q5280" i="1"/>
  <c r="P5280" i="1"/>
  <c r="O5280" i="1"/>
  <c r="AA5279" i="1"/>
  <c r="Z5279" i="1"/>
  <c r="U5279" i="1"/>
  <c r="T5279" i="1"/>
  <c r="Q5279" i="1"/>
  <c r="P5279" i="1"/>
  <c r="O5279" i="1"/>
  <c r="R5279" i="1" s="1"/>
  <c r="S5279" i="1" s="1"/>
  <c r="Z5278" i="1"/>
  <c r="U5278" i="1"/>
  <c r="Q5278" i="1"/>
  <c r="P5278" i="1"/>
  <c r="O5278" i="1"/>
  <c r="AA5277" i="1"/>
  <c r="Z5277" i="1"/>
  <c r="U5277" i="1"/>
  <c r="T5277" i="1"/>
  <c r="Q5277" i="1"/>
  <c r="P5277" i="1"/>
  <c r="O5277" i="1"/>
  <c r="Z5276" i="1"/>
  <c r="U5276" i="1"/>
  <c r="S5276" i="1"/>
  <c r="T5276" i="1" s="1"/>
  <c r="Q5276" i="1"/>
  <c r="P5276" i="1"/>
  <c r="R5276" i="1" s="1"/>
  <c r="O5276" i="1"/>
  <c r="Z5275" i="1"/>
  <c r="U5275" i="1"/>
  <c r="Q5275" i="1"/>
  <c r="P5275" i="1"/>
  <c r="O5275" i="1"/>
  <c r="Z5274" i="1"/>
  <c r="S5274" i="1"/>
  <c r="T5274" i="1" s="1"/>
  <c r="R5274" i="1"/>
  <c r="Q5274" i="1"/>
  <c r="P5274" i="1"/>
  <c r="O5274" i="1"/>
  <c r="Z5273" i="1"/>
  <c r="U5273" i="1"/>
  <c r="Q5273" i="1"/>
  <c r="P5273" i="1"/>
  <c r="O5273" i="1"/>
  <c r="Z5272" i="1"/>
  <c r="U5272" i="1"/>
  <c r="Q5272" i="1"/>
  <c r="R5272" i="1" s="1"/>
  <c r="S5272" i="1" s="1"/>
  <c r="T5272" i="1" s="1"/>
  <c r="P5272" i="1"/>
  <c r="O5272" i="1"/>
  <c r="Z5271" i="1"/>
  <c r="U5271" i="1"/>
  <c r="S5271" i="1"/>
  <c r="T5271" i="1" s="1"/>
  <c r="R5271" i="1"/>
  <c r="Q5271" i="1"/>
  <c r="P5271" i="1"/>
  <c r="O5271" i="1"/>
  <c r="Z5270" i="1"/>
  <c r="U5270" i="1"/>
  <c r="R5270" i="1"/>
  <c r="S5270" i="1" s="1"/>
  <c r="T5270" i="1" s="1"/>
  <c r="Y5270" i="1" s="1"/>
  <c r="Q5270" i="1"/>
  <c r="P5270" i="1"/>
  <c r="O5270" i="1"/>
  <c r="Z5269" i="1"/>
  <c r="U5269" i="1"/>
  <c r="Q5269" i="1"/>
  <c r="P5269" i="1"/>
  <c r="O5269" i="1"/>
  <c r="Z5268" i="1"/>
  <c r="U5268" i="1"/>
  <c r="Q5268" i="1"/>
  <c r="P5268" i="1"/>
  <c r="R5268" i="1" s="1"/>
  <c r="S5268" i="1" s="1"/>
  <c r="T5268" i="1" s="1"/>
  <c r="Y5268" i="1" s="1"/>
  <c r="O5268" i="1"/>
  <c r="Z5267" i="1"/>
  <c r="U5267" i="1"/>
  <c r="S5267" i="1"/>
  <c r="T5267" i="1" s="1"/>
  <c r="R5267" i="1"/>
  <c r="Q5267" i="1"/>
  <c r="P5267" i="1"/>
  <c r="O5267" i="1"/>
  <c r="Z5266" i="1"/>
  <c r="U5266" i="1"/>
  <c r="Q5266" i="1"/>
  <c r="P5266" i="1"/>
  <c r="O5266" i="1"/>
  <c r="R5266" i="1" s="1"/>
  <c r="S5266" i="1" s="1"/>
  <c r="T5266" i="1" s="1"/>
  <c r="AA5265" i="1"/>
  <c r="Z5265" i="1"/>
  <c r="U5265" i="1"/>
  <c r="T5265" i="1"/>
  <c r="Q5265" i="1"/>
  <c r="P5265" i="1"/>
  <c r="O5265" i="1"/>
  <c r="R5265" i="1" s="1"/>
  <c r="S5265" i="1" s="1"/>
  <c r="Z5264" i="1"/>
  <c r="U5264" i="1"/>
  <c r="Q5264" i="1"/>
  <c r="P5264" i="1"/>
  <c r="O5264" i="1"/>
  <c r="R5264" i="1" s="1"/>
  <c r="S5264" i="1" s="1"/>
  <c r="T5264" i="1" s="1"/>
  <c r="Z5263" i="1"/>
  <c r="U5263" i="1"/>
  <c r="R5263" i="1"/>
  <c r="S5263" i="1" s="1"/>
  <c r="T5263" i="1" s="1"/>
  <c r="Q5263" i="1"/>
  <c r="P5263" i="1"/>
  <c r="O5263" i="1"/>
  <c r="Z5262" i="1"/>
  <c r="U5262" i="1"/>
  <c r="Q5262" i="1"/>
  <c r="P5262" i="1"/>
  <c r="O5262" i="1"/>
  <c r="AA5261" i="1"/>
  <c r="Z5261" i="1"/>
  <c r="U5261" i="1"/>
  <c r="T5261" i="1"/>
  <c r="S5261" i="1"/>
  <c r="R5261" i="1"/>
  <c r="Q5261" i="1"/>
  <c r="P5261" i="1"/>
  <c r="O5261" i="1"/>
  <c r="Z5260" i="1"/>
  <c r="U5260" i="1"/>
  <c r="Q5260" i="1"/>
  <c r="P5260" i="1"/>
  <c r="O5260" i="1"/>
  <c r="R5260" i="1" s="1"/>
  <c r="S5260" i="1" s="1"/>
  <c r="T5260" i="1" s="1"/>
  <c r="Z5259" i="1"/>
  <c r="U5259" i="1"/>
  <c r="Q5259" i="1"/>
  <c r="P5259" i="1"/>
  <c r="O5259" i="1"/>
  <c r="R5259" i="1" s="1"/>
  <c r="S5259" i="1" s="1"/>
  <c r="T5259" i="1" s="1"/>
  <c r="Y5259" i="1" s="1"/>
  <c r="Z5258" i="1"/>
  <c r="U5258" i="1"/>
  <c r="R5258" i="1"/>
  <c r="S5258" i="1" s="1"/>
  <c r="T5258" i="1" s="1"/>
  <c r="Q5258" i="1"/>
  <c r="P5258" i="1"/>
  <c r="O5258" i="1"/>
  <c r="AA5257" i="1"/>
  <c r="Z5257" i="1"/>
  <c r="U5257" i="1"/>
  <c r="T5257" i="1"/>
  <c r="Q5257" i="1"/>
  <c r="P5257" i="1"/>
  <c r="O5257" i="1"/>
  <c r="Z5256" i="1"/>
  <c r="U5256" i="1"/>
  <c r="S5256" i="1"/>
  <c r="T5256" i="1" s="1"/>
  <c r="R5256" i="1"/>
  <c r="Q5256" i="1"/>
  <c r="P5256" i="1"/>
  <c r="O5256" i="1"/>
  <c r="Z5255" i="1"/>
  <c r="U5255" i="1"/>
  <c r="T5255" i="1"/>
  <c r="S5255" i="1"/>
  <c r="R5255" i="1"/>
  <c r="Q5255" i="1"/>
  <c r="P5255" i="1"/>
  <c r="O5255" i="1"/>
  <c r="AA5254" i="1"/>
  <c r="Z5254" i="1"/>
  <c r="U5254" i="1"/>
  <c r="T5254" i="1"/>
  <c r="Q5254" i="1"/>
  <c r="P5254" i="1"/>
  <c r="O5254" i="1"/>
  <c r="R5254" i="1" s="1"/>
  <c r="S5254" i="1" s="1"/>
  <c r="Z5253" i="1"/>
  <c r="U5253" i="1"/>
  <c r="Q5253" i="1"/>
  <c r="P5253" i="1"/>
  <c r="O5253" i="1"/>
  <c r="AA5252" i="1"/>
  <c r="Z5252" i="1"/>
  <c r="U5252" i="1"/>
  <c r="T5252" i="1"/>
  <c r="Q5252" i="1"/>
  <c r="P5252" i="1"/>
  <c r="O5252" i="1"/>
  <c r="R5252" i="1" s="1"/>
  <c r="S5252" i="1" s="1"/>
  <c r="Z5251" i="1"/>
  <c r="U5251" i="1"/>
  <c r="S5251" i="1"/>
  <c r="T5251" i="1" s="1"/>
  <c r="R5251" i="1"/>
  <c r="Q5251" i="1"/>
  <c r="P5251" i="1"/>
  <c r="O5251" i="1"/>
  <c r="Z5250" i="1"/>
  <c r="U5250" i="1"/>
  <c r="Q5250" i="1"/>
  <c r="P5250" i="1"/>
  <c r="R5250" i="1" s="1"/>
  <c r="S5250" i="1" s="1"/>
  <c r="T5250" i="1" s="1"/>
  <c r="O5250" i="1"/>
  <c r="Z5249" i="1"/>
  <c r="U5249" i="1"/>
  <c r="Q5249" i="1"/>
  <c r="P5249" i="1"/>
  <c r="O5249" i="1"/>
  <c r="R5249" i="1" s="1"/>
  <c r="S5249" i="1" s="1"/>
  <c r="T5249" i="1" s="1"/>
  <c r="AA5248" i="1"/>
  <c r="Z5248" i="1"/>
  <c r="U5248" i="1"/>
  <c r="T5248" i="1"/>
  <c r="R5248" i="1"/>
  <c r="S5248" i="1" s="1"/>
  <c r="Q5248" i="1"/>
  <c r="P5248" i="1"/>
  <c r="O5248" i="1"/>
  <c r="Z5247" i="1"/>
  <c r="U5247" i="1"/>
  <c r="Q5247" i="1"/>
  <c r="P5247" i="1"/>
  <c r="O5247" i="1"/>
  <c r="Z5246" i="1"/>
  <c r="U5246" i="1"/>
  <c r="Q5246" i="1"/>
  <c r="P5246" i="1"/>
  <c r="O5246" i="1"/>
  <c r="Z5245" i="1"/>
  <c r="U5245" i="1"/>
  <c r="R5245" i="1"/>
  <c r="S5245" i="1" s="1"/>
  <c r="T5245" i="1" s="1"/>
  <c r="Q5245" i="1"/>
  <c r="P5245" i="1"/>
  <c r="O5245" i="1"/>
  <c r="AA5244" i="1"/>
  <c r="Z5244" i="1"/>
  <c r="U5244" i="1"/>
  <c r="T5244" i="1"/>
  <c r="Q5244" i="1"/>
  <c r="P5244" i="1"/>
  <c r="O5244" i="1"/>
  <c r="R5244" i="1" s="1"/>
  <c r="S5244" i="1" s="1"/>
  <c r="Z5243" i="1"/>
  <c r="U5243" i="1"/>
  <c r="Q5243" i="1"/>
  <c r="P5243" i="1"/>
  <c r="O5243" i="1"/>
  <c r="Z5242" i="1"/>
  <c r="U5242" i="1"/>
  <c r="T5242" i="1"/>
  <c r="Q5242" i="1"/>
  <c r="P5242" i="1"/>
  <c r="R5242" i="1" s="1"/>
  <c r="S5242" i="1" s="1"/>
  <c r="O5242" i="1"/>
  <c r="Z5241" i="1"/>
  <c r="U5241" i="1"/>
  <c r="Q5241" i="1"/>
  <c r="P5241" i="1"/>
  <c r="O5241" i="1"/>
  <c r="Z5240" i="1"/>
  <c r="U5240" i="1"/>
  <c r="Q5240" i="1"/>
  <c r="R5240" i="1" s="1"/>
  <c r="S5240" i="1" s="1"/>
  <c r="T5240" i="1" s="1"/>
  <c r="P5240" i="1"/>
  <c r="O5240" i="1"/>
  <c r="Z5239" i="1"/>
  <c r="U5239" i="1"/>
  <c r="R5239" i="1"/>
  <c r="S5239" i="1" s="1"/>
  <c r="T5239" i="1" s="1"/>
  <c r="Q5239" i="1"/>
  <c r="P5239" i="1"/>
  <c r="O5239" i="1"/>
  <c r="Z5238" i="1"/>
  <c r="U5238" i="1"/>
  <c r="R5238" i="1"/>
  <c r="S5238" i="1" s="1"/>
  <c r="T5238" i="1" s="1"/>
  <c r="Q5238" i="1"/>
  <c r="P5238" i="1"/>
  <c r="O5238" i="1"/>
  <c r="Z5237" i="1"/>
  <c r="U5237" i="1"/>
  <c r="S5237" i="1"/>
  <c r="T5237" i="1" s="1"/>
  <c r="Y5237" i="1" s="1"/>
  <c r="R5237" i="1"/>
  <c r="Q5237" i="1"/>
  <c r="P5237" i="1"/>
  <c r="O5237" i="1"/>
  <c r="Z5236" i="1"/>
  <c r="Y5236" i="1"/>
  <c r="U5236" i="1"/>
  <c r="R5236" i="1"/>
  <c r="S5236" i="1" s="1"/>
  <c r="T5236" i="1" s="1"/>
  <c r="Q5236" i="1"/>
  <c r="P5236" i="1"/>
  <c r="O5236" i="1"/>
  <c r="Z5235" i="1"/>
  <c r="U5235" i="1"/>
  <c r="S5235" i="1"/>
  <c r="T5235" i="1" s="1"/>
  <c r="Q5235" i="1"/>
  <c r="P5235" i="1"/>
  <c r="O5235" i="1"/>
  <c r="R5235" i="1" s="1"/>
  <c r="Z5234" i="1"/>
  <c r="U5234" i="1"/>
  <c r="R5234" i="1"/>
  <c r="S5234" i="1" s="1"/>
  <c r="T5234" i="1" s="1"/>
  <c r="Q5234" i="1"/>
  <c r="P5234" i="1"/>
  <c r="O5234" i="1"/>
  <c r="Z5233" i="1"/>
  <c r="U5233" i="1"/>
  <c r="Q5233" i="1"/>
  <c r="P5233" i="1"/>
  <c r="O5233" i="1"/>
  <c r="Z5232" i="1"/>
  <c r="U5232" i="1"/>
  <c r="Q5232" i="1"/>
  <c r="P5232" i="1"/>
  <c r="O5232" i="1"/>
  <c r="R5232" i="1" s="1"/>
  <c r="S5232" i="1" s="1"/>
  <c r="T5232" i="1" s="1"/>
  <c r="Y5232" i="1" s="1"/>
  <c r="Z5231" i="1"/>
  <c r="U5231" i="1"/>
  <c r="Q5231" i="1"/>
  <c r="P5231" i="1"/>
  <c r="O5231" i="1"/>
  <c r="R5231" i="1" s="1"/>
  <c r="S5231" i="1" s="1"/>
  <c r="T5231" i="1" s="1"/>
  <c r="Z5230" i="1"/>
  <c r="U5230" i="1"/>
  <c r="Q5230" i="1"/>
  <c r="P5230" i="1"/>
  <c r="O5230" i="1"/>
  <c r="Z5229" i="1"/>
  <c r="U5229" i="1"/>
  <c r="Q5229" i="1"/>
  <c r="P5229" i="1"/>
  <c r="O5229" i="1"/>
  <c r="Z5228" i="1"/>
  <c r="U5228" i="1"/>
  <c r="Q5228" i="1"/>
  <c r="P5228" i="1"/>
  <c r="O5228" i="1"/>
  <c r="Z5227" i="1"/>
  <c r="U5227" i="1"/>
  <c r="Q5227" i="1"/>
  <c r="P5227" i="1"/>
  <c r="O5227" i="1"/>
  <c r="Z5226" i="1"/>
  <c r="Q5226" i="1"/>
  <c r="P5226" i="1"/>
  <c r="O5226" i="1"/>
  <c r="AA5225" i="1"/>
  <c r="Z5225" i="1"/>
  <c r="U5225" i="1"/>
  <c r="T5225" i="1"/>
  <c r="Q5225" i="1"/>
  <c r="P5225" i="1"/>
  <c r="O5225" i="1"/>
  <c r="Z5224" i="1"/>
  <c r="U5224" i="1"/>
  <c r="Q5224" i="1"/>
  <c r="R5224" i="1" s="1"/>
  <c r="S5224" i="1" s="1"/>
  <c r="T5224" i="1" s="1"/>
  <c r="P5224" i="1"/>
  <c r="O5224" i="1"/>
  <c r="Z5223" i="1"/>
  <c r="U5223" i="1"/>
  <c r="Q5223" i="1"/>
  <c r="P5223" i="1"/>
  <c r="O5223" i="1"/>
  <c r="R5223" i="1" s="1"/>
  <c r="S5223" i="1" s="1"/>
  <c r="T5223" i="1" s="1"/>
  <c r="Y5223" i="1" s="1"/>
  <c r="Z5222" i="1"/>
  <c r="U5222" i="1"/>
  <c r="Q5222" i="1"/>
  <c r="P5222" i="1"/>
  <c r="O5222" i="1"/>
  <c r="Z5221" i="1"/>
  <c r="U5221" i="1"/>
  <c r="T5221" i="1"/>
  <c r="Q5221" i="1"/>
  <c r="P5221" i="1"/>
  <c r="O5221" i="1"/>
  <c r="R5221" i="1" s="1"/>
  <c r="S5221" i="1" s="1"/>
  <c r="Z5220" i="1"/>
  <c r="U5220" i="1"/>
  <c r="R5220" i="1"/>
  <c r="S5220" i="1" s="1"/>
  <c r="T5220" i="1" s="1"/>
  <c r="Q5220" i="1"/>
  <c r="P5220" i="1"/>
  <c r="O5220" i="1"/>
  <c r="Z5219" i="1"/>
  <c r="U5219" i="1"/>
  <c r="T5219" i="1"/>
  <c r="S5219" i="1"/>
  <c r="Q5219" i="1"/>
  <c r="P5219" i="1"/>
  <c r="O5219" i="1"/>
  <c r="R5219" i="1" s="1"/>
  <c r="Z5218" i="1"/>
  <c r="U5218" i="1"/>
  <c r="S5218" i="1"/>
  <c r="T5218" i="1" s="1"/>
  <c r="Y5218" i="1" s="1"/>
  <c r="Q5218" i="1"/>
  <c r="P5218" i="1"/>
  <c r="R5218" i="1" s="1"/>
  <c r="O5218" i="1"/>
  <c r="Z5217" i="1"/>
  <c r="U5217" i="1"/>
  <c r="S5217" i="1"/>
  <c r="T5217" i="1" s="1"/>
  <c r="Y5217" i="1" s="1"/>
  <c r="R5217" i="1"/>
  <c r="Q5217" i="1"/>
  <c r="P5217" i="1"/>
  <c r="O5217" i="1"/>
  <c r="Z5216" i="1"/>
  <c r="U5216" i="1"/>
  <c r="T5216" i="1"/>
  <c r="Q5216" i="1"/>
  <c r="P5216" i="1"/>
  <c r="O5216" i="1"/>
  <c r="R5216" i="1" s="1"/>
  <c r="S5216" i="1" s="1"/>
  <c r="Z5215" i="1"/>
  <c r="U5215" i="1"/>
  <c r="Q5215" i="1"/>
  <c r="P5215" i="1"/>
  <c r="O5215" i="1"/>
  <c r="Z5214" i="1"/>
  <c r="U5214" i="1"/>
  <c r="Q5214" i="1"/>
  <c r="P5214" i="1"/>
  <c r="O5214" i="1"/>
  <c r="Z5213" i="1"/>
  <c r="U5213" i="1"/>
  <c r="R5213" i="1"/>
  <c r="S5213" i="1" s="1"/>
  <c r="T5213" i="1" s="1"/>
  <c r="Q5213" i="1"/>
  <c r="P5213" i="1"/>
  <c r="O5213" i="1"/>
  <c r="Z5212" i="1"/>
  <c r="Y5212" i="1"/>
  <c r="U5212" i="1"/>
  <c r="R5212" i="1"/>
  <c r="S5212" i="1" s="1"/>
  <c r="T5212" i="1" s="1"/>
  <c r="Q5212" i="1"/>
  <c r="P5212" i="1"/>
  <c r="O5212" i="1"/>
  <c r="AA5211" i="1"/>
  <c r="Z5211" i="1"/>
  <c r="U5211" i="1"/>
  <c r="T5211" i="1"/>
  <c r="Q5211" i="1"/>
  <c r="P5211" i="1"/>
  <c r="O5211" i="1"/>
  <c r="R5211" i="1" s="1"/>
  <c r="S5211" i="1" s="1"/>
  <c r="Z5210" i="1"/>
  <c r="U5210" i="1"/>
  <c r="S5210" i="1"/>
  <c r="T5210" i="1" s="1"/>
  <c r="R5210" i="1"/>
  <c r="Q5210" i="1"/>
  <c r="P5210" i="1"/>
  <c r="O5210" i="1"/>
  <c r="Z5209" i="1"/>
  <c r="U5209" i="1"/>
  <c r="Q5209" i="1"/>
  <c r="P5209" i="1"/>
  <c r="O5209" i="1"/>
  <c r="Z5208" i="1"/>
  <c r="U5208" i="1"/>
  <c r="Q5208" i="1"/>
  <c r="R5208" i="1" s="1"/>
  <c r="S5208" i="1" s="1"/>
  <c r="T5208" i="1" s="1"/>
  <c r="P5208" i="1"/>
  <c r="O5208" i="1"/>
  <c r="Z5207" i="1"/>
  <c r="U5207" i="1"/>
  <c r="S5207" i="1"/>
  <c r="T5207" i="1" s="1"/>
  <c r="Q5207" i="1"/>
  <c r="P5207" i="1"/>
  <c r="R5207" i="1" s="1"/>
  <c r="O5207" i="1"/>
  <c r="Z5206" i="1"/>
  <c r="U5206" i="1"/>
  <c r="Q5206" i="1"/>
  <c r="P5206" i="1"/>
  <c r="O5206" i="1"/>
  <c r="R5206" i="1" s="1"/>
  <c r="S5206" i="1" s="1"/>
  <c r="T5206" i="1" s="1"/>
  <c r="AA5205" i="1"/>
  <c r="Z5205" i="1"/>
  <c r="U5205" i="1"/>
  <c r="T5205" i="1"/>
  <c r="R5205" i="1"/>
  <c r="S5205" i="1" s="1"/>
  <c r="Q5205" i="1"/>
  <c r="P5205" i="1"/>
  <c r="O5205" i="1"/>
  <c r="Z5204" i="1"/>
  <c r="U5204" i="1"/>
  <c r="Q5204" i="1"/>
  <c r="P5204" i="1"/>
  <c r="O5204" i="1"/>
  <c r="R5204" i="1" s="1"/>
  <c r="S5204" i="1" s="1"/>
  <c r="T5204" i="1" s="1"/>
  <c r="Y5204" i="1" s="1"/>
  <c r="Z5203" i="1"/>
  <c r="Y5203" i="1"/>
  <c r="U5203" i="1"/>
  <c r="R5203" i="1"/>
  <c r="S5203" i="1" s="1"/>
  <c r="T5203" i="1" s="1"/>
  <c r="Q5203" i="1"/>
  <c r="P5203" i="1"/>
  <c r="O5203" i="1"/>
  <c r="Z5202" i="1"/>
  <c r="U5202" i="1"/>
  <c r="Q5202" i="1"/>
  <c r="R5202" i="1" s="1"/>
  <c r="S5202" i="1" s="1"/>
  <c r="T5202" i="1" s="1"/>
  <c r="P5202" i="1"/>
  <c r="O5202" i="1"/>
  <c r="Z5201" i="1"/>
  <c r="U5201" i="1"/>
  <c r="S5201" i="1"/>
  <c r="T5201" i="1" s="1"/>
  <c r="Y5201" i="1" s="1"/>
  <c r="Q5201" i="1"/>
  <c r="P5201" i="1"/>
  <c r="R5201" i="1" s="1"/>
  <c r="O5201" i="1"/>
  <c r="Z5200" i="1"/>
  <c r="U5200" i="1"/>
  <c r="Q5200" i="1"/>
  <c r="P5200" i="1"/>
  <c r="R5200" i="1" s="1"/>
  <c r="S5200" i="1" s="1"/>
  <c r="T5200" i="1" s="1"/>
  <c r="O5200" i="1"/>
  <c r="Z5199" i="1"/>
  <c r="U5199" i="1"/>
  <c r="Q5199" i="1"/>
  <c r="P5199" i="1"/>
  <c r="O5199" i="1"/>
  <c r="Z5198" i="1"/>
  <c r="U5198" i="1"/>
  <c r="Q5198" i="1"/>
  <c r="P5198" i="1"/>
  <c r="O5198" i="1"/>
  <c r="Z5197" i="1"/>
  <c r="U5197" i="1"/>
  <c r="Q5197" i="1"/>
  <c r="P5197" i="1"/>
  <c r="R5197" i="1" s="1"/>
  <c r="S5197" i="1" s="1"/>
  <c r="T5197" i="1" s="1"/>
  <c r="O5197" i="1"/>
  <c r="Z5196" i="1"/>
  <c r="U5196" i="1"/>
  <c r="Q5196" i="1"/>
  <c r="P5196" i="1"/>
  <c r="O5196" i="1"/>
  <c r="Z5195" i="1"/>
  <c r="U5195" i="1"/>
  <c r="Q5195" i="1"/>
  <c r="P5195" i="1"/>
  <c r="O5195" i="1"/>
  <c r="Z5194" i="1"/>
  <c r="U5194" i="1"/>
  <c r="Q5194" i="1"/>
  <c r="P5194" i="1"/>
  <c r="O5194" i="1"/>
  <c r="Z5193" i="1"/>
  <c r="U5193" i="1"/>
  <c r="Q5193" i="1"/>
  <c r="P5193" i="1"/>
  <c r="O5193" i="1"/>
  <c r="Z5192" i="1"/>
  <c r="U5192" i="1"/>
  <c r="R5192" i="1"/>
  <c r="S5192" i="1" s="1"/>
  <c r="T5192" i="1" s="1"/>
  <c r="Y5192" i="1" s="1"/>
  <c r="Q5192" i="1"/>
  <c r="P5192" i="1"/>
  <c r="O5192" i="1"/>
  <c r="Z5191" i="1"/>
  <c r="U5191" i="1"/>
  <c r="Q5191" i="1"/>
  <c r="P5191" i="1"/>
  <c r="R5191" i="1" s="1"/>
  <c r="S5191" i="1" s="1"/>
  <c r="T5191" i="1" s="1"/>
  <c r="O5191" i="1"/>
  <c r="Z5190" i="1"/>
  <c r="U5190" i="1"/>
  <c r="Q5190" i="1"/>
  <c r="P5190" i="1"/>
  <c r="O5190" i="1"/>
  <c r="Z5189" i="1"/>
  <c r="U5189" i="1"/>
  <c r="S5189" i="1"/>
  <c r="T5189" i="1" s="1"/>
  <c r="Y5189" i="1" s="1"/>
  <c r="R5189" i="1"/>
  <c r="Q5189" i="1"/>
  <c r="P5189" i="1"/>
  <c r="O5189" i="1"/>
  <c r="Z5188" i="1"/>
  <c r="U5188" i="1"/>
  <c r="Q5188" i="1"/>
  <c r="R5188" i="1" s="1"/>
  <c r="S5188" i="1" s="1"/>
  <c r="T5188" i="1" s="1"/>
  <c r="P5188" i="1"/>
  <c r="O5188" i="1"/>
  <c r="Z5187" i="1"/>
  <c r="U5187" i="1"/>
  <c r="R5187" i="1"/>
  <c r="S5187" i="1" s="1"/>
  <c r="T5187" i="1" s="1"/>
  <c r="Q5187" i="1"/>
  <c r="P5187" i="1"/>
  <c r="O5187" i="1"/>
  <c r="Z5186" i="1"/>
  <c r="U5186" i="1"/>
  <c r="Q5186" i="1"/>
  <c r="P5186" i="1"/>
  <c r="O5186" i="1"/>
  <c r="Z5185" i="1"/>
  <c r="U5185" i="1"/>
  <c r="S5185" i="1"/>
  <c r="T5185" i="1" s="1"/>
  <c r="Y5185" i="1" s="1"/>
  <c r="Q5185" i="1"/>
  <c r="P5185" i="1"/>
  <c r="O5185" i="1"/>
  <c r="R5185" i="1" s="1"/>
  <c r="Z5184" i="1"/>
  <c r="U5184" i="1"/>
  <c r="Q5184" i="1"/>
  <c r="P5184" i="1"/>
  <c r="O5184" i="1"/>
  <c r="Z5183" i="1"/>
  <c r="U5183" i="1"/>
  <c r="Q5183" i="1"/>
  <c r="P5183" i="1"/>
  <c r="O5183" i="1"/>
  <c r="R5183" i="1" s="1"/>
  <c r="S5183" i="1" s="1"/>
  <c r="T5183" i="1" s="1"/>
  <c r="Z5182" i="1"/>
  <c r="U5182" i="1"/>
  <c r="Q5182" i="1"/>
  <c r="P5182" i="1"/>
  <c r="O5182" i="1"/>
  <c r="R5182" i="1" s="1"/>
  <c r="S5182" i="1" s="1"/>
  <c r="T5182" i="1" s="1"/>
  <c r="Z5181" i="1"/>
  <c r="U5181" i="1"/>
  <c r="Q5181" i="1"/>
  <c r="P5181" i="1"/>
  <c r="R5181" i="1" s="1"/>
  <c r="S5181" i="1" s="1"/>
  <c r="T5181" i="1" s="1"/>
  <c r="Y5181" i="1" s="1"/>
  <c r="O5181" i="1"/>
  <c r="Z5180" i="1"/>
  <c r="U5180" i="1"/>
  <c r="Q5180" i="1"/>
  <c r="P5180" i="1"/>
  <c r="O5180" i="1"/>
  <c r="Z5179" i="1"/>
  <c r="U5179" i="1"/>
  <c r="Q5179" i="1"/>
  <c r="P5179" i="1"/>
  <c r="O5179" i="1"/>
  <c r="Z5178" i="1"/>
  <c r="U5178" i="1"/>
  <c r="Q5178" i="1"/>
  <c r="P5178" i="1"/>
  <c r="R5178" i="1" s="1"/>
  <c r="S5178" i="1" s="1"/>
  <c r="T5178" i="1" s="1"/>
  <c r="O5178" i="1"/>
  <c r="Z5177" i="1"/>
  <c r="U5177" i="1"/>
  <c r="Q5177" i="1"/>
  <c r="P5177" i="1"/>
  <c r="O5177" i="1"/>
  <c r="AA5176" i="1"/>
  <c r="Z5176" i="1"/>
  <c r="U5176" i="1"/>
  <c r="T5176" i="1"/>
  <c r="R5176" i="1"/>
  <c r="S5176" i="1" s="1"/>
  <c r="Q5176" i="1"/>
  <c r="P5176" i="1"/>
  <c r="O5176" i="1"/>
  <c r="Z5175" i="1"/>
  <c r="U5175" i="1"/>
  <c r="R5175" i="1"/>
  <c r="S5175" i="1" s="1"/>
  <c r="T5175" i="1" s="1"/>
  <c r="Q5175" i="1"/>
  <c r="P5175" i="1"/>
  <c r="O5175" i="1"/>
  <c r="Z5174" i="1"/>
  <c r="U5174" i="1"/>
  <c r="Q5174" i="1"/>
  <c r="P5174" i="1"/>
  <c r="O5174" i="1"/>
  <c r="Z5173" i="1"/>
  <c r="U5173" i="1"/>
  <c r="R5173" i="1"/>
  <c r="S5173" i="1" s="1"/>
  <c r="T5173" i="1" s="1"/>
  <c r="Y5173" i="1" s="1"/>
  <c r="Q5173" i="1"/>
  <c r="P5173" i="1"/>
  <c r="O5173" i="1"/>
  <c r="Z5172" i="1"/>
  <c r="U5172" i="1"/>
  <c r="Q5172" i="1"/>
  <c r="P5172" i="1"/>
  <c r="R5172" i="1" s="1"/>
  <c r="S5172" i="1" s="1"/>
  <c r="T5172" i="1" s="1"/>
  <c r="O5172" i="1"/>
  <c r="AA5171" i="1"/>
  <c r="Z5171" i="1"/>
  <c r="U5171" i="1"/>
  <c r="T5171" i="1"/>
  <c r="Q5171" i="1"/>
  <c r="P5171" i="1"/>
  <c r="O5171" i="1"/>
  <c r="R5171" i="1" s="1"/>
  <c r="S5171" i="1" s="1"/>
  <c r="Z5170" i="1"/>
  <c r="U5170" i="1"/>
  <c r="R5170" i="1"/>
  <c r="S5170" i="1" s="1"/>
  <c r="T5170" i="1" s="1"/>
  <c r="Q5170" i="1"/>
  <c r="P5170" i="1"/>
  <c r="O5170" i="1"/>
  <c r="Z5169" i="1"/>
  <c r="U5169" i="1"/>
  <c r="Q5169" i="1"/>
  <c r="R5169" i="1" s="1"/>
  <c r="S5169" i="1" s="1"/>
  <c r="T5169" i="1" s="1"/>
  <c r="P5169" i="1"/>
  <c r="O5169" i="1"/>
  <c r="Z5168" i="1"/>
  <c r="U5168" i="1"/>
  <c r="R5168" i="1"/>
  <c r="S5168" i="1" s="1"/>
  <c r="T5168" i="1" s="1"/>
  <c r="Y5168" i="1" s="1"/>
  <c r="Q5168" i="1"/>
  <c r="P5168" i="1"/>
  <c r="O5168" i="1"/>
  <c r="AA5167" i="1"/>
  <c r="Z5167" i="1"/>
  <c r="U5167" i="1"/>
  <c r="T5167" i="1"/>
  <c r="Q5167" i="1"/>
  <c r="P5167" i="1"/>
  <c r="O5167" i="1"/>
  <c r="R5167" i="1" s="1"/>
  <c r="S5167" i="1" s="1"/>
  <c r="Z5166" i="1"/>
  <c r="U5166" i="1"/>
  <c r="Q5166" i="1"/>
  <c r="P5166" i="1"/>
  <c r="O5166" i="1"/>
  <c r="R5166" i="1" s="1"/>
  <c r="S5166" i="1" s="1"/>
  <c r="T5166" i="1" s="1"/>
  <c r="Z5165" i="1"/>
  <c r="U5165" i="1"/>
  <c r="S5165" i="1"/>
  <c r="T5165" i="1" s="1"/>
  <c r="Q5165" i="1"/>
  <c r="P5165" i="1"/>
  <c r="R5165" i="1" s="1"/>
  <c r="O5165" i="1"/>
  <c r="Z5164" i="1"/>
  <c r="U5164" i="1"/>
  <c r="Q5164" i="1"/>
  <c r="P5164" i="1"/>
  <c r="R5164" i="1" s="1"/>
  <c r="S5164" i="1" s="1"/>
  <c r="T5164" i="1" s="1"/>
  <c r="Y5164" i="1" s="1"/>
  <c r="O5164" i="1"/>
  <c r="Z5163" i="1"/>
  <c r="U5163" i="1"/>
  <c r="Q5163" i="1"/>
  <c r="P5163" i="1"/>
  <c r="O5163" i="1"/>
  <c r="Z5162" i="1"/>
  <c r="U5162" i="1"/>
  <c r="S5162" i="1"/>
  <c r="T5162" i="1" s="1"/>
  <c r="R5162" i="1"/>
  <c r="Q5162" i="1"/>
  <c r="P5162" i="1"/>
  <c r="O5162" i="1"/>
  <c r="Z5161" i="1"/>
  <c r="U5161" i="1"/>
  <c r="Q5161" i="1"/>
  <c r="P5161" i="1"/>
  <c r="O5161" i="1"/>
  <c r="R5161" i="1" s="1"/>
  <c r="S5161" i="1" s="1"/>
  <c r="T5161" i="1" s="1"/>
  <c r="Y5161" i="1" s="1"/>
  <c r="Z5160" i="1"/>
  <c r="U5160" i="1"/>
  <c r="Q5160" i="1"/>
  <c r="R5160" i="1" s="1"/>
  <c r="S5160" i="1" s="1"/>
  <c r="T5160" i="1" s="1"/>
  <c r="P5160" i="1"/>
  <c r="O5160" i="1"/>
  <c r="Z5159" i="1"/>
  <c r="Y5159" i="1"/>
  <c r="U5159" i="1"/>
  <c r="Q5159" i="1"/>
  <c r="P5159" i="1"/>
  <c r="R5159" i="1" s="1"/>
  <c r="S5159" i="1" s="1"/>
  <c r="T5159" i="1" s="1"/>
  <c r="O5159" i="1"/>
  <c r="Z5158" i="1"/>
  <c r="U5158" i="1"/>
  <c r="Q5158" i="1"/>
  <c r="R5158" i="1" s="1"/>
  <c r="S5158" i="1" s="1"/>
  <c r="T5158" i="1" s="1"/>
  <c r="P5158" i="1"/>
  <c r="O5158" i="1"/>
  <c r="AA5157" i="1"/>
  <c r="Z5157" i="1"/>
  <c r="U5157" i="1"/>
  <c r="T5157" i="1"/>
  <c r="Q5157" i="1"/>
  <c r="P5157" i="1"/>
  <c r="O5157" i="1"/>
  <c r="Z5156" i="1"/>
  <c r="U5156" i="1"/>
  <c r="Q5156" i="1"/>
  <c r="P5156" i="1"/>
  <c r="O5156" i="1"/>
  <c r="R5156" i="1" s="1"/>
  <c r="S5156" i="1" s="1"/>
  <c r="T5156" i="1" s="1"/>
  <c r="Y5156" i="1" s="1"/>
  <c r="Z5155" i="1"/>
  <c r="U5155" i="1"/>
  <c r="Q5155" i="1"/>
  <c r="P5155" i="1"/>
  <c r="O5155" i="1"/>
  <c r="R5155" i="1" s="1"/>
  <c r="S5155" i="1" s="1"/>
  <c r="T5155" i="1" s="1"/>
  <c r="Y5155" i="1" s="1"/>
  <c r="Z5154" i="1"/>
  <c r="U5154" i="1"/>
  <c r="Q5154" i="1"/>
  <c r="R5154" i="1" s="1"/>
  <c r="S5154" i="1" s="1"/>
  <c r="T5154" i="1" s="1"/>
  <c r="P5154" i="1"/>
  <c r="O5154" i="1"/>
  <c r="Z5153" i="1"/>
  <c r="U5153" i="1"/>
  <c r="S5153" i="1"/>
  <c r="T5153" i="1" s="1"/>
  <c r="Q5153" i="1"/>
  <c r="P5153" i="1"/>
  <c r="O5153" i="1"/>
  <c r="R5153" i="1" s="1"/>
  <c r="Z5152" i="1"/>
  <c r="U5152" i="1"/>
  <c r="Q5152" i="1"/>
  <c r="P5152" i="1"/>
  <c r="R5152" i="1" s="1"/>
  <c r="S5152" i="1" s="1"/>
  <c r="T5152" i="1" s="1"/>
  <c r="O5152" i="1"/>
  <c r="Z5151" i="1"/>
  <c r="U5151" i="1"/>
  <c r="Q5151" i="1"/>
  <c r="R5151" i="1" s="1"/>
  <c r="S5151" i="1" s="1"/>
  <c r="T5151" i="1" s="1"/>
  <c r="Y5151" i="1" s="1"/>
  <c r="P5151" i="1"/>
  <c r="O5151" i="1"/>
  <c r="Z5150" i="1"/>
  <c r="U5150" i="1"/>
  <c r="Q5150" i="1"/>
  <c r="P5150" i="1"/>
  <c r="O5150" i="1"/>
  <c r="Z5149" i="1"/>
  <c r="U5149" i="1"/>
  <c r="Q5149" i="1"/>
  <c r="P5149" i="1"/>
  <c r="R5149" i="1" s="1"/>
  <c r="S5149" i="1" s="1"/>
  <c r="T5149" i="1" s="1"/>
  <c r="O5149" i="1"/>
  <c r="Z5148" i="1"/>
  <c r="U5148" i="1"/>
  <c r="Q5148" i="1"/>
  <c r="P5148" i="1"/>
  <c r="O5148" i="1"/>
  <c r="Z5147" i="1"/>
  <c r="U5147" i="1"/>
  <c r="Q5147" i="1"/>
  <c r="P5147" i="1"/>
  <c r="O5147" i="1"/>
  <c r="R5147" i="1" s="1"/>
  <c r="S5147" i="1" s="1"/>
  <c r="T5147" i="1" s="1"/>
  <c r="AA5146" i="1"/>
  <c r="Z5146" i="1"/>
  <c r="U5146" i="1"/>
  <c r="T5146" i="1"/>
  <c r="Q5146" i="1"/>
  <c r="P5146" i="1"/>
  <c r="R5146" i="1" s="1"/>
  <c r="S5146" i="1" s="1"/>
  <c r="O5146" i="1"/>
  <c r="Z5145" i="1"/>
  <c r="U5145" i="1"/>
  <c r="Q5145" i="1"/>
  <c r="P5145" i="1"/>
  <c r="O5145" i="1"/>
  <c r="Z5144" i="1"/>
  <c r="U5144" i="1"/>
  <c r="Q5144" i="1"/>
  <c r="R5144" i="1" s="1"/>
  <c r="S5144" i="1" s="1"/>
  <c r="T5144" i="1" s="1"/>
  <c r="P5144" i="1"/>
  <c r="O5144" i="1"/>
  <c r="Z5143" i="1"/>
  <c r="U5143" i="1"/>
  <c r="S5143" i="1"/>
  <c r="T5143" i="1" s="1"/>
  <c r="Q5143" i="1"/>
  <c r="P5143" i="1"/>
  <c r="O5143" i="1"/>
  <c r="R5143" i="1" s="1"/>
  <c r="Z5142" i="1"/>
  <c r="U5142" i="1"/>
  <c r="Q5142" i="1"/>
  <c r="P5142" i="1"/>
  <c r="O5142" i="1"/>
  <c r="Z5141" i="1"/>
  <c r="U5141" i="1"/>
  <c r="T5141" i="1"/>
  <c r="Y5141" i="1" s="1"/>
  <c r="Q5141" i="1"/>
  <c r="P5141" i="1"/>
  <c r="O5141" i="1"/>
  <c r="R5141" i="1" s="1"/>
  <c r="S5141" i="1" s="1"/>
  <c r="Z5140" i="1"/>
  <c r="U5140" i="1"/>
  <c r="Q5140" i="1"/>
  <c r="P5140" i="1"/>
  <c r="O5140" i="1"/>
  <c r="R5140" i="1" s="1"/>
  <c r="S5140" i="1" s="1"/>
  <c r="T5140" i="1" s="1"/>
  <c r="Z5139" i="1"/>
  <c r="U5139" i="1"/>
  <c r="Q5139" i="1"/>
  <c r="P5139" i="1"/>
  <c r="O5139" i="1"/>
  <c r="R5139" i="1" s="1"/>
  <c r="S5139" i="1" s="1"/>
  <c r="T5139" i="1" s="1"/>
  <c r="Z5138" i="1"/>
  <c r="U5138" i="1"/>
  <c r="R5138" i="1"/>
  <c r="S5138" i="1" s="1"/>
  <c r="T5138" i="1" s="1"/>
  <c r="Q5138" i="1"/>
  <c r="P5138" i="1"/>
  <c r="O5138" i="1"/>
  <c r="Z5137" i="1"/>
  <c r="U5137" i="1"/>
  <c r="R5137" i="1"/>
  <c r="S5137" i="1" s="1"/>
  <c r="T5137" i="1" s="1"/>
  <c r="Q5137" i="1"/>
  <c r="P5137" i="1"/>
  <c r="O5137" i="1"/>
  <c r="AA5136" i="1"/>
  <c r="Z5136" i="1"/>
  <c r="U5136" i="1"/>
  <c r="T5136" i="1"/>
  <c r="S5136" i="1"/>
  <c r="Q5136" i="1"/>
  <c r="P5136" i="1"/>
  <c r="O5136" i="1"/>
  <c r="R5136" i="1" s="1"/>
  <c r="Z5135" i="1"/>
  <c r="Q5135" i="1"/>
  <c r="P5135" i="1"/>
  <c r="O5135" i="1"/>
  <c r="Z5134" i="1"/>
  <c r="U5134" i="1"/>
  <c r="Q5134" i="1"/>
  <c r="P5134" i="1"/>
  <c r="O5134" i="1"/>
  <c r="Z5133" i="1"/>
  <c r="U5133" i="1"/>
  <c r="Q5133" i="1"/>
  <c r="R5133" i="1" s="1"/>
  <c r="S5133" i="1" s="1"/>
  <c r="T5133" i="1" s="1"/>
  <c r="P5133" i="1"/>
  <c r="O5133" i="1"/>
  <c r="Z5132" i="1"/>
  <c r="U5132" i="1"/>
  <c r="Q5132" i="1"/>
  <c r="P5132" i="1"/>
  <c r="O5132" i="1"/>
  <c r="R5132" i="1" s="1"/>
  <c r="S5132" i="1" s="1"/>
  <c r="T5132" i="1" s="1"/>
  <c r="AA5131" i="1"/>
  <c r="Z5131" i="1"/>
  <c r="U5131" i="1"/>
  <c r="T5131" i="1"/>
  <c r="S5131" i="1"/>
  <c r="Q5131" i="1"/>
  <c r="P5131" i="1"/>
  <c r="O5131" i="1"/>
  <c r="R5131" i="1" s="1"/>
  <c r="Z5130" i="1"/>
  <c r="U5130" i="1"/>
  <c r="Q5130" i="1"/>
  <c r="P5130" i="1"/>
  <c r="R5130" i="1" s="1"/>
  <c r="S5130" i="1" s="1"/>
  <c r="T5130" i="1" s="1"/>
  <c r="O5130" i="1"/>
  <c r="Z5129" i="1"/>
  <c r="U5129" i="1"/>
  <c r="Q5129" i="1"/>
  <c r="P5129" i="1"/>
  <c r="O5129" i="1"/>
  <c r="Z5128" i="1"/>
  <c r="U5128" i="1"/>
  <c r="Q5128" i="1"/>
  <c r="P5128" i="1"/>
  <c r="R5128" i="1" s="1"/>
  <c r="S5128" i="1" s="1"/>
  <c r="T5128" i="1" s="1"/>
  <c r="O5128" i="1"/>
  <c r="Z5127" i="1"/>
  <c r="U5127" i="1"/>
  <c r="Q5127" i="1"/>
  <c r="P5127" i="1"/>
  <c r="O5127" i="1"/>
  <c r="Z5126" i="1"/>
  <c r="U5126" i="1"/>
  <c r="S5126" i="1"/>
  <c r="T5126" i="1" s="1"/>
  <c r="Y5126" i="1" s="1"/>
  <c r="Q5126" i="1"/>
  <c r="P5126" i="1"/>
  <c r="R5126" i="1" s="1"/>
  <c r="O5126" i="1"/>
  <c r="Z5125" i="1"/>
  <c r="U5125" i="1"/>
  <c r="Q5125" i="1"/>
  <c r="P5125" i="1"/>
  <c r="O5125" i="1"/>
  <c r="R5125" i="1" s="1"/>
  <c r="S5125" i="1" s="1"/>
  <c r="T5125" i="1" s="1"/>
  <c r="Z5124" i="1"/>
  <c r="U5124" i="1"/>
  <c r="Q5124" i="1"/>
  <c r="P5124" i="1"/>
  <c r="R5124" i="1" s="1"/>
  <c r="S5124" i="1" s="1"/>
  <c r="T5124" i="1" s="1"/>
  <c r="O5124" i="1"/>
  <c r="Z5123" i="1"/>
  <c r="U5123" i="1"/>
  <c r="R5123" i="1"/>
  <c r="S5123" i="1" s="1"/>
  <c r="T5123" i="1" s="1"/>
  <c r="Q5123" i="1"/>
  <c r="P5123" i="1"/>
  <c r="O5123" i="1"/>
  <c r="AA5122" i="1"/>
  <c r="Z5122" i="1"/>
  <c r="U5122" i="1"/>
  <c r="T5122" i="1"/>
  <c r="Q5122" i="1"/>
  <c r="P5122" i="1"/>
  <c r="O5122" i="1"/>
  <c r="R5122" i="1" s="1"/>
  <c r="S5122" i="1" s="1"/>
  <c r="Z5121" i="1"/>
  <c r="U5121" i="1"/>
  <c r="Q5121" i="1"/>
  <c r="P5121" i="1"/>
  <c r="O5121" i="1"/>
  <c r="Z5120" i="1"/>
  <c r="U5120" i="1"/>
  <c r="T5120" i="1"/>
  <c r="Q5120" i="1"/>
  <c r="P5120" i="1"/>
  <c r="O5120" i="1"/>
  <c r="R5120" i="1" s="1"/>
  <c r="S5120" i="1" s="1"/>
  <c r="Z5119" i="1"/>
  <c r="U5119" i="1"/>
  <c r="Q5119" i="1"/>
  <c r="P5119" i="1"/>
  <c r="O5119" i="1"/>
  <c r="R5119" i="1" s="1"/>
  <c r="S5119" i="1" s="1"/>
  <c r="T5119" i="1" s="1"/>
  <c r="Z5118" i="1"/>
  <c r="U5118" i="1"/>
  <c r="T5118" i="1"/>
  <c r="Q5118" i="1"/>
  <c r="P5118" i="1"/>
  <c r="O5118" i="1"/>
  <c r="R5118" i="1" s="1"/>
  <c r="S5118" i="1" s="1"/>
  <c r="Z5117" i="1"/>
  <c r="U5117" i="1"/>
  <c r="Q5117" i="1"/>
  <c r="P5117" i="1"/>
  <c r="O5117" i="1"/>
  <c r="AA5116" i="1"/>
  <c r="Z5116" i="1"/>
  <c r="U5116" i="1"/>
  <c r="T5116" i="1"/>
  <c r="R5116" i="1"/>
  <c r="S5116" i="1" s="1"/>
  <c r="Q5116" i="1"/>
  <c r="P5116" i="1"/>
  <c r="O5116" i="1"/>
  <c r="Z5115" i="1"/>
  <c r="U5115" i="1"/>
  <c r="R5115" i="1"/>
  <c r="S5115" i="1" s="1"/>
  <c r="T5115" i="1" s="1"/>
  <c r="Q5115" i="1"/>
  <c r="P5115" i="1"/>
  <c r="O5115" i="1"/>
  <c r="Z5114" i="1"/>
  <c r="U5114" i="1"/>
  <c r="Q5114" i="1"/>
  <c r="P5114" i="1"/>
  <c r="O5114" i="1"/>
  <c r="R5114" i="1" s="1"/>
  <c r="S5114" i="1" s="1"/>
  <c r="T5114" i="1" s="1"/>
  <c r="AA5113" i="1"/>
  <c r="Z5113" i="1"/>
  <c r="U5113" i="1"/>
  <c r="T5113" i="1"/>
  <c r="Q5113" i="1"/>
  <c r="P5113" i="1"/>
  <c r="O5113" i="1"/>
  <c r="R5113" i="1" s="1"/>
  <c r="S5113" i="1" s="1"/>
  <c r="Z5112" i="1"/>
  <c r="U5112" i="1"/>
  <c r="T5112" i="1"/>
  <c r="Y5112" i="1" s="1"/>
  <c r="R5112" i="1"/>
  <c r="S5112" i="1" s="1"/>
  <c r="Q5112" i="1"/>
  <c r="P5112" i="1"/>
  <c r="O5112" i="1"/>
  <c r="Z5111" i="1"/>
  <c r="U5111" i="1"/>
  <c r="Q5111" i="1"/>
  <c r="P5111" i="1"/>
  <c r="O5111" i="1"/>
  <c r="Z5110" i="1"/>
  <c r="U5110" i="1"/>
  <c r="Q5110" i="1"/>
  <c r="R5110" i="1" s="1"/>
  <c r="S5110" i="1" s="1"/>
  <c r="T5110" i="1" s="1"/>
  <c r="Y5110" i="1" s="1"/>
  <c r="P5110" i="1"/>
  <c r="O5110" i="1"/>
  <c r="Z5109" i="1"/>
  <c r="U5109" i="1"/>
  <c r="Q5109" i="1"/>
  <c r="P5109" i="1"/>
  <c r="O5109" i="1"/>
  <c r="AA5108" i="1"/>
  <c r="Z5108" i="1"/>
  <c r="U5108" i="1"/>
  <c r="T5108" i="1"/>
  <c r="Q5108" i="1"/>
  <c r="P5108" i="1"/>
  <c r="O5108" i="1"/>
  <c r="Z5107" i="1"/>
  <c r="U5107" i="1"/>
  <c r="S5107" i="1"/>
  <c r="T5107" i="1" s="1"/>
  <c r="Q5107" i="1"/>
  <c r="R5107" i="1" s="1"/>
  <c r="P5107" i="1"/>
  <c r="O5107" i="1"/>
  <c r="Z5106" i="1"/>
  <c r="U5106" i="1"/>
  <c r="Q5106" i="1"/>
  <c r="P5106" i="1"/>
  <c r="O5106" i="1"/>
  <c r="R5106" i="1" s="1"/>
  <c r="S5106" i="1" s="1"/>
  <c r="T5106" i="1" s="1"/>
  <c r="Z5105" i="1"/>
  <c r="U5105" i="1"/>
  <c r="S5105" i="1"/>
  <c r="T5105" i="1" s="1"/>
  <c r="Q5105" i="1"/>
  <c r="P5105" i="1"/>
  <c r="R5105" i="1" s="1"/>
  <c r="O5105" i="1"/>
  <c r="Z5104" i="1"/>
  <c r="U5104" i="1"/>
  <c r="S5104" i="1"/>
  <c r="T5104" i="1" s="1"/>
  <c r="Q5104" i="1"/>
  <c r="P5104" i="1"/>
  <c r="R5104" i="1" s="1"/>
  <c r="O5104" i="1"/>
  <c r="Z5103" i="1"/>
  <c r="U5103" i="1"/>
  <c r="Q5103" i="1"/>
  <c r="P5103" i="1"/>
  <c r="O5103" i="1"/>
  <c r="R5103" i="1" s="1"/>
  <c r="S5103" i="1" s="1"/>
  <c r="T5103" i="1" s="1"/>
  <c r="Z5102" i="1"/>
  <c r="U5102" i="1"/>
  <c r="R5102" i="1"/>
  <c r="S5102" i="1" s="1"/>
  <c r="T5102" i="1" s="1"/>
  <c r="Q5102" i="1"/>
  <c r="P5102" i="1"/>
  <c r="O5102" i="1"/>
  <c r="Z5101" i="1"/>
  <c r="U5101" i="1"/>
  <c r="T5101" i="1"/>
  <c r="Q5101" i="1"/>
  <c r="P5101" i="1"/>
  <c r="O5101" i="1"/>
  <c r="R5101" i="1" s="1"/>
  <c r="S5101" i="1" s="1"/>
  <c r="Z5100" i="1"/>
  <c r="U5100" i="1"/>
  <c r="Q5100" i="1"/>
  <c r="P5100" i="1"/>
  <c r="O5100" i="1"/>
  <c r="R5100" i="1" s="1"/>
  <c r="S5100" i="1" s="1"/>
  <c r="T5100" i="1" s="1"/>
  <c r="Z5099" i="1"/>
  <c r="U5099" i="1"/>
  <c r="Q5099" i="1"/>
  <c r="P5099" i="1"/>
  <c r="O5099" i="1"/>
  <c r="R5099" i="1" s="1"/>
  <c r="S5099" i="1" s="1"/>
  <c r="T5099" i="1" s="1"/>
  <c r="Z5098" i="1"/>
  <c r="U5098" i="1"/>
  <c r="S5098" i="1"/>
  <c r="T5098" i="1" s="1"/>
  <c r="Y5098" i="1" s="1"/>
  <c r="R5098" i="1"/>
  <c r="Q5098" i="1"/>
  <c r="P5098" i="1"/>
  <c r="O5098" i="1"/>
  <c r="Z5097" i="1"/>
  <c r="U5097" i="1"/>
  <c r="Q5097" i="1"/>
  <c r="P5097" i="1"/>
  <c r="O5097" i="1"/>
  <c r="R5097" i="1" s="1"/>
  <c r="S5097" i="1" s="1"/>
  <c r="T5097" i="1" s="1"/>
  <c r="Z5096" i="1"/>
  <c r="U5096" i="1"/>
  <c r="R5096" i="1"/>
  <c r="S5096" i="1" s="1"/>
  <c r="T5096" i="1" s="1"/>
  <c r="Q5096" i="1"/>
  <c r="P5096" i="1"/>
  <c r="O5096" i="1"/>
  <c r="Z5095" i="1"/>
  <c r="U5095" i="1"/>
  <c r="Q5095" i="1"/>
  <c r="P5095" i="1"/>
  <c r="O5095" i="1"/>
  <c r="R5095" i="1" s="1"/>
  <c r="S5095" i="1" s="1"/>
  <c r="T5095" i="1" s="1"/>
  <c r="Y5095" i="1" s="1"/>
  <c r="AA5094" i="1"/>
  <c r="Z5094" i="1"/>
  <c r="U5094" i="1"/>
  <c r="T5094" i="1"/>
  <c r="Q5094" i="1"/>
  <c r="P5094" i="1"/>
  <c r="O5094" i="1"/>
  <c r="Z5093" i="1"/>
  <c r="U5093" i="1"/>
  <c r="Q5093" i="1"/>
  <c r="P5093" i="1"/>
  <c r="O5093" i="1"/>
  <c r="R5093" i="1" s="1"/>
  <c r="S5093" i="1" s="1"/>
  <c r="T5093" i="1" s="1"/>
  <c r="Z5092" i="1"/>
  <c r="U5092" i="1"/>
  <c r="Q5092" i="1"/>
  <c r="P5092" i="1"/>
  <c r="O5092" i="1"/>
  <c r="Z5091" i="1"/>
  <c r="U5091" i="1"/>
  <c r="Q5091" i="1"/>
  <c r="P5091" i="1"/>
  <c r="O5091" i="1"/>
  <c r="R5091" i="1" s="1"/>
  <c r="S5091" i="1" s="1"/>
  <c r="T5091" i="1" s="1"/>
  <c r="Z5090" i="1"/>
  <c r="U5090" i="1"/>
  <c r="Q5090" i="1"/>
  <c r="P5090" i="1"/>
  <c r="R5090" i="1" s="1"/>
  <c r="S5090" i="1" s="1"/>
  <c r="T5090" i="1" s="1"/>
  <c r="O5090" i="1"/>
  <c r="Z5089" i="1"/>
  <c r="U5089" i="1"/>
  <c r="Q5089" i="1"/>
  <c r="P5089" i="1"/>
  <c r="O5089" i="1"/>
  <c r="R5089" i="1" s="1"/>
  <c r="S5089" i="1" s="1"/>
  <c r="T5089" i="1" s="1"/>
  <c r="Z5088" i="1"/>
  <c r="U5088" i="1"/>
  <c r="T5088" i="1"/>
  <c r="S5088" i="1"/>
  <c r="Q5088" i="1"/>
  <c r="P5088" i="1"/>
  <c r="O5088" i="1"/>
  <c r="R5088" i="1" s="1"/>
  <c r="Z5087" i="1"/>
  <c r="U5087" i="1"/>
  <c r="Q5087" i="1"/>
  <c r="P5087" i="1"/>
  <c r="O5087" i="1"/>
  <c r="R5087" i="1" s="1"/>
  <c r="S5087" i="1" s="1"/>
  <c r="T5087" i="1" s="1"/>
  <c r="Y5087" i="1" s="1"/>
  <c r="AA5086" i="1"/>
  <c r="Z5086" i="1"/>
  <c r="U5086" i="1"/>
  <c r="T5086" i="1"/>
  <c r="Q5086" i="1"/>
  <c r="P5086" i="1"/>
  <c r="O5086" i="1"/>
  <c r="R5086" i="1" s="1"/>
  <c r="S5086" i="1" s="1"/>
  <c r="Z5085" i="1"/>
  <c r="U5085" i="1"/>
  <c r="Q5085" i="1"/>
  <c r="P5085" i="1"/>
  <c r="O5085" i="1"/>
  <c r="R5085" i="1" s="1"/>
  <c r="S5085" i="1" s="1"/>
  <c r="T5085" i="1" s="1"/>
  <c r="Z5084" i="1"/>
  <c r="U5084" i="1"/>
  <c r="Q5084" i="1"/>
  <c r="P5084" i="1"/>
  <c r="R5084" i="1" s="1"/>
  <c r="S5084" i="1" s="1"/>
  <c r="T5084" i="1" s="1"/>
  <c r="O5084" i="1"/>
  <c r="AA5083" i="1"/>
  <c r="Z5083" i="1"/>
  <c r="U5083" i="1"/>
  <c r="T5083" i="1"/>
  <c r="Q5083" i="1"/>
  <c r="R5083" i="1" s="1"/>
  <c r="S5083" i="1" s="1"/>
  <c r="P5083" i="1"/>
  <c r="O5083" i="1"/>
  <c r="Z5082" i="1"/>
  <c r="U5082" i="1"/>
  <c r="Q5082" i="1"/>
  <c r="P5082" i="1"/>
  <c r="O5082" i="1"/>
  <c r="R5082" i="1" s="1"/>
  <c r="S5082" i="1" s="1"/>
  <c r="T5082" i="1" s="1"/>
  <c r="Z5081" i="1"/>
  <c r="U5081" i="1"/>
  <c r="Q5081" i="1"/>
  <c r="P5081" i="1"/>
  <c r="O5081" i="1"/>
  <c r="Z5080" i="1"/>
  <c r="U5080" i="1"/>
  <c r="Q5080" i="1"/>
  <c r="P5080" i="1"/>
  <c r="R5080" i="1" s="1"/>
  <c r="S5080" i="1" s="1"/>
  <c r="T5080" i="1" s="1"/>
  <c r="O5080" i="1"/>
  <c r="Z5079" i="1"/>
  <c r="U5079" i="1"/>
  <c r="Q5079" i="1"/>
  <c r="P5079" i="1"/>
  <c r="R5079" i="1" s="1"/>
  <c r="S5079" i="1" s="1"/>
  <c r="T5079" i="1" s="1"/>
  <c r="O5079" i="1"/>
  <c r="Z5078" i="1"/>
  <c r="U5078" i="1"/>
  <c r="Q5078" i="1"/>
  <c r="P5078" i="1"/>
  <c r="R5078" i="1" s="1"/>
  <c r="S5078" i="1" s="1"/>
  <c r="T5078" i="1" s="1"/>
  <c r="Y5078" i="1" s="1"/>
  <c r="O5078" i="1"/>
  <c r="Z5077" i="1"/>
  <c r="U5077" i="1"/>
  <c r="R5077" i="1"/>
  <c r="S5077" i="1" s="1"/>
  <c r="T5077" i="1" s="1"/>
  <c r="Q5077" i="1"/>
  <c r="P5077" i="1"/>
  <c r="O5077" i="1"/>
  <c r="Z5076" i="1"/>
  <c r="U5076" i="1"/>
  <c r="Q5076" i="1"/>
  <c r="P5076" i="1"/>
  <c r="O5076" i="1"/>
  <c r="Z5075" i="1"/>
  <c r="U5075" i="1"/>
  <c r="R5075" i="1"/>
  <c r="S5075" i="1" s="1"/>
  <c r="T5075" i="1" s="1"/>
  <c r="Q5075" i="1"/>
  <c r="P5075" i="1"/>
  <c r="O5075" i="1"/>
  <c r="Z5074" i="1"/>
  <c r="U5074" i="1"/>
  <c r="T5074" i="1"/>
  <c r="Y5074" i="1" s="1"/>
  <c r="Q5074" i="1"/>
  <c r="P5074" i="1"/>
  <c r="O5074" i="1"/>
  <c r="R5074" i="1" s="1"/>
  <c r="S5074" i="1" s="1"/>
  <c r="Z5073" i="1"/>
  <c r="U5073" i="1"/>
  <c r="Q5073" i="1"/>
  <c r="P5073" i="1"/>
  <c r="R5073" i="1" s="1"/>
  <c r="S5073" i="1" s="1"/>
  <c r="T5073" i="1" s="1"/>
  <c r="O5073" i="1"/>
  <c r="Z5072" i="1"/>
  <c r="U5072" i="1"/>
  <c r="Q5072" i="1"/>
  <c r="P5072" i="1"/>
  <c r="R5072" i="1" s="1"/>
  <c r="S5072" i="1" s="1"/>
  <c r="T5072" i="1" s="1"/>
  <c r="O5072" i="1"/>
  <c r="Z5071" i="1"/>
  <c r="U5071" i="1"/>
  <c r="R5071" i="1"/>
  <c r="S5071" i="1" s="1"/>
  <c r="T5071" i="1" s="1"/>
  <c r="Q5071" i="1"/>
  <c r="P5071" i="1"/>
  <c r="O5071" i="1"/>
  <c r="Z5070" i="1"/>
  <c r="U5070" i="1"/>
  <c r="R5070" i="1"/>
  <c r="S5070" i="1" s="1"/>
  <c r="T5070" i="1" s="1"/>
  <c r="Q5070" i="1"/>
  <c r="P5070" i="1"/>
  <c r="O5070" i="1"/>
  <c r="Z5069" i="1"/>
  <c r="U5069" i="1"/>
  <c r="Q5069" i="1"/>
  <c r="P5069" i="1"/>
  <c r="O5069" i="1"/>
  <c r="Z5068" i="1"/>
  <c r="U5068" i="1"/>
  <c r="Q5068" i="1"/>
  <c r="P5068" i="1"/>
  <c r="O5068" i="1"/>
  <c r="R5068" i="1" s="1"/>
  <c r="S5068" i="1" s="1"/>
  <c r="T5068" i="1" s="1"/>
  <c r="Z5067" i="1"/>
  <c r="U5067" i="1"/>
  <c r="Q5067" i="1"/>
  <c r="P5067" i="1"/>
  <c r="O5067" i="1"/>
  <c r="R5067" i="1" s="1"/>
  <c r="S5067" i="1" s="1"/>
  <c r="T5067" i="1" s="1"/>
  <c r="Z5066" i="1"/>
  <c r="U5066" i="1"/>
  <c r="S5066" i="1"/>
  <c r="T5066" i="1" s="1"/>
  <c r="R5066" i="1"/>
  <c r="Q5066" i="1"/>
  <c r="P5066" i="1"/>
  <c r="O5066" i="1"/>
  <c r="AA5065" i="1"/>
  <c r="Z5065" i="1"/>
  <c r="U5065" i="1"/>
  <c r="T5065" i="1"/>
  <c r="Q5065" i="1"/>
  <c r="P5065" i="1"/>
  <c r="O5065" i="1"/>
  <c r="R5065" i="1" s="1"/>
  <c r="S5065" i="1" s="1"/>
  <c r="AA5064" i="1"/>
  <c r="Z5064" i="1"/>
  <c r="U5064" i="1"/>
  <c r="T5064" i="1"/>
  <c r="R5064" i="1"/>
  <c r="S5064" i="1" s="1"/>
  <c r="Q5064" i="1"/>
  <c r="P5064" i="1"/>
  <c r="O5064" i="1"/>
  <c r="Z5063" i="1"/>
  <c r="U5063" i="1"/>
  <c r="Q5063" i="1"/>
  <c r="P5063" i="1"/>
  <c r="O5063" i="1"/>
  <c r="Z5062" i="1"/>
  <c r="U5062" i="1"/>
  <c r="S5062" i="1"/>
  <c r="T5062" i="1" s="1"/>
  <c r="Q5062" i="1"/>
  <c r="P5062" i="1"/>
  <c r="O5062" i="1"/>
  <c r="R5062" i="1" s="1"/>
  <c r="Z5061" i="1"/>
  <c r="U5061" i="1"/>
  <c r="T5061" i="1"/>
  <c r="Q5061" i="1"/>
  <c r="P5061" i="1"/>
  <c r="O5061" i="1"/>
  <c r="R5061" i="1" s="1"/>
  <c r="S5061" i="1" s="1"/>
  <c r="Z5060" i="1"/>
  <c r="U5060" i="1"/>
  <c r="Q5060" i="1"/>
  <c r="P5060" i="1"/>
  <c r="O5060" i="1"/>
  <c r="Z5059" i="1"/>
  <c r="U5059" i="1"/>
  <c r="Q5059" i="1"/>
  <c r="P5059" i="1"/>
  <c r="O5059" i="1"/>
  <c r="R5059" i="1" s="1"/>
  <c r="S5059" i="1" s="1"/>
  <c r="T5059" i="1" s="1"/>
  <c r="Y5059" i="1" s="1"/>
  <c r="Z5058" i="1"/>
  <c r="U5058" i="1"/>
  <c r="Q5058" i="1"/>
  <c r="R5058" i="1" s="1"/>
  <c r="S5058" i="1" s="1"/>
  <c r="T5058" i="1" s="1"/>
  <c r="Y5058" i="1" s="1"/>
  <c r="P5058" i="1"/>
  <c r="O5058" i="1"/>
  <c r="Z5057" i="1"/>
  <c r="U5057" i="1"/>
  <c r="Q5057" i="1"/>
  <c r="P5057" i="1"/>
  <c r="O5057" i="1"/>
  <c r="Z5056" i="1"/>
  <c r="U5056" i="1"/>
  <c r="Q5056" i="1"/>
  <c r="P5056" i="1"/>
  <c r="O5056" i="1"/>
  <c r="R5056" i="1" s="1"/>
  <c r="S5056" i="1" s="1"/>
  <c r="T5056" i="1" s="1"/>
  <c r="Y5056" i="1" s="1"/>
  <c r="Z5055" i="1"/>
  <c r="U5055" i="1"/>
  <c r="R5055" i="1"/>
  <c r="S5055" i="1" s="1"/>
  <c r="T5055" i="1" s="1"/>
  <c r="Y5055" i="1" s="1"/>
  <c r="Q5055" i="1"/>
  <c r="P5055" i="1"/>
  <c r="O5055" i="1"/>
  <c r="Z5054" i="1"/>
  <c r="U5054" i="1"/>
  <c r="S5054" i="1"/>
  <c r="T5054" i="1" s="1"/>
  <c r="R5054" i="1"/>
  <c r="Q5054" i="1"/>
  <c r="P5054" i="1"/>
  <c r="O5054" i="1"/>
  <c r="Z5053" i="1"/>
  <c r="U5053" i="1"/>
  <c r="Q5053" i="1"/>
  <c r="P5053" i="1"/>
  <c r="O5053" i="1"/>
  <c r="AA5052" i="1"/>
  <c r="Z5052" i="1"/>
  <c r="U5052" i="1"/>
  <c r="T5052" i="1"/>
  <c r="S5052" i="1"/>
  <c r="R5052" i="1"/>
  <c r="Q5052" i="1"/>
  <c r="P5052" i="1"/>
  <c r="O5052" i="1"/>
  <c r="Z5051" i="1"/>
  <c r="U5051" i="1"/>
  <c r="Q5051" i="1"/>
  <c r="P5051" i="1"/>
  <c r="O5051" i="1"/>
  <c r="R5051" i="1" s="1"/>
  <c r="S5051" i="1" s="1"/>
  <c r="T5051" i="1" s="1"/>
  <c r="Z5050" i="1"/>
  <c r="U5050" i="1"/>
  <c r="Q5050" i="1"/>
  <c r="P5050" i="1"/>
  <c r="O5050" i="1"/>
  <c r="R5050" i="1" s="1"/>
  <c r="S5050" i="1" s="1"/>
  <c r="T5050" i="1" s="1"/>
  <c r="Z5049" i="1"/>
  <c r="U5049" i="1"/>
  <c r="T5049" i="1"/>
  <c r="S5049" i="1"/>
  <c r="Q5049" i="1"/>
  <c r="P5049" i="1"/>
  <c r="O5049" i="1"/>
  <c r="R5049" i="1" s="1"/>
  <c r="AA5048" i="1"/>
  <c r="Z5048" i="1"/>
  <c r="U5048" i="1"/>
  <c r="T5048" i="1"/>
  <c r="S5048" i="1"/>
  <c r="Q5048" i="1"/>
  <c r="P5048" i="1"/>
  <c r="R5048" i="1" s="1"/>
  <c r="O5048" i="1"/>
  <c r="Z5047" i="1"/>
  <c r="U5047" i="1"/>
  <c r="Q5047" i="1"/>
  <c r="P5047" i="1"/>
  <c r="R5047" i="1" s="1"/>
  <c r="S5047" i="1" s="1"/>
  <c r="T5047" i="1" s="1"/>
  <c r="Y5047" i="1" s="1"/>
  <c r="O5047" i="1"/>
  <c r="Z5046" i="1"/>
  <c r="U5046" i="1"/>
  <c r="Q5046" i="1"/>
  <c r="P5046" i="1"/>
  <c r="O5046" i="1"/>
  <c r="R5046" i="1" s="1"/>
  <c r="S5046" i="1" s="1"/>
  <c r="T5046" i="1" s="1"/>
  <c r="Z5045" i="1"/>
  <c r="U5045" i="1"/>
  <c r="Q5045" i="1"/>
  <c r="R5045" i="1" s="1"/>
  <c r="S5045" i="1" s="1"/>
  <c r="T5045" i="1" s="1"/>
  <c r="P5045" i="1"/>
  <c r="O5045" i="1"/>
  <c r="Z5044" i="1"/>
  <c r="U5044" i="1"/>
  <c r="Q5044" i="1"/>
  <c r="P5044" i="1"/>
  <c r="O5044" i="1"/>
  <c r="Z5043" i="1"/>
  <c r="U5043" i="1"/>
  <c r="R5043" i="1"/>
  <c r="S5043" i="1" s="1"/>
  <c r="T5043" i="1" s="1"/>
  <c r="Q5043" i="1"/>
  <c r="P5043" i="1"/>
  <c r="O5043" i="1"/>
  <c r="Z5042" i="1"/>
  <c r="U5042" i="1"/>
  <c r="Q5042" i="1"/>
  <c r="P5042" i="1"/>
  <c r="O5042" i="1"/>
  <c r="Z5041" i="1"/>
  <c r="U5041" i="1"/>
  <c r="Q5041" i="1"/>
  <c r="P5041" i="1"/>
  <c r="R5041" i="1" s="1"/>
  <c r="S5041" i="1" s="1"/>
  <c r="T5041" i="1" s="1"/>
  <c r="O5041" i="1"/>
  <c r="Z5040" i="1"/>
  <c r="U5040" i="1"/>
  <c r="S5040" i="1"/>
  <c r="T5040" i="1" s="1"/>
  <c r="Q5040" i="1"/>
  <c r="P5040" i="1"/>
  <c r="R5040" i="1" s="1"/>
  <c r="O5040" i="1"/>
  <c r="Z5039" i="1"/>
  <c r="U5039" i="1"/>
  <c r="Q5039" i="1"/>
  <c r="P5039" i="1"/>
  <c r="O5039" i="1"/>
  <c r="Z5038" i="1"/>
  <c r="U5038" i="1"/>
  <c r="S5038" i="1"/>
  <c r="T5038" i="1" s="1"/>
  <c r="R5038" i="1"/>
  <c r="Q5038" i="1"/>
  <c r="P5038" i="1"/>
  <c r="O5038" i="1"/>
  <c r="Z5037" i="1"/>
  <c r="U5037" i="1"/>
  <c r="Q5037" i="1"/>
  <c r="P5037" i="1"/>
  <c r="O5037" i="1"/>
  <c r="R5037" i="1" s="1"/>
  <c r="S5037" i="1" s="1"/>
  <c r="T5037" i="1" s="1"/>
  <c r="Z5036" i="1"/>
  <c r="U5036" i="1"/>
  <c r="Q5036" i="1"/>
  <c r="R5036" i="1" s="1"/>
  <c r="S5036" i="1" s="1"/>
  <c r="T5036" i="1" s="1"/>
  <c r="P5036" i="1"/>
  <c r="O5036" i="1"/>
  <c r="AA5035" i="1"/>
  <c r="Z5035" i="1"/>
  <c r="U5035" i="1"/>
  <c r="T5035" i="1"/>
  <c r="Q5035" i="1"/>
  <c r="P5035" i="1"/>
  <c r="O5035" i="1"/>
  <c r="Z5034" i="1"/>
  <c r="U5034" i="1"/>
  <c r="R5034" i="1"/>
  <c r="S5034" i="1" s="1"/>
  <c r="T5034" i="1" s="1"/>
  <c r="Q5034" i="1"/>
  <c r="P5034" i="1"/>
  <c r="O5034" i="1"/>
  <c r="AA5033" i="1"/>
  <c r="Z5033" i="1"/>
  <c r="U5033" i="1"/>
  <c r="T5033" i="1"/>
  <c r="Q5033" i="1"/>
  <c r="P5033" i="1"/>
  <c r="O5033" i="1"/>
  <c r="Z5032" i="1"/>
  <c r="U5032" i="1"/>
  <c r="R5032" i="1"/>
  <c r="S5032" i="1" s="1"/>
  <c r="T5032" i="1" s="1"/>
  <c r="Y5032" i="1" s="1"/>
  <c r="Q5032" i="1"/>
  <c r="P5032" i="1"/>
  <c r="O5032" i="1"/>
  <c r="Z5031" i="1"/>
  <c r="U5031" i="1"/>
  <c r="Q5031" i="1"/>
  <c r="P5031" i="1"/>
  <c r="O5031" i="1"/>
  <c r="R5031" i="1" s="1"/>
  <c r="S5031" i="1" s="1"/>
  <c r="T5031" i="1" s="1"/>
  <c r="Z5030" i="1"/>
  <c r="U5030" i="1"/>
  <c r="Q5030" i="1"/>
  <c r="P5030" i="1"/>
  <c r="R5030" i="1" s="1"/>
  <c r="S5030" i="1" s="1"/>
  <c r="T5030" i="1" s="1"/>
  <c r="O5030" i="1"/>
  <c r="Z5029" i="1"/>
  <c r="U5029" i="1"/>
  <c r="Q5029" i="1"/>
  <c r="P5029" i="1"/>
  <c r="R5029" i="1" s="1"/>
  <c r="S5029" i="1" s="1"/>
  <c r="T5029" i="1" s="1"/>
  <c r="O5029" i="1"/>
  <c r="Z5028" i="1"/>
  <c r="U5028" i="1"/>
  <c r="Q5028" i="1"/>
  <c r="P5028" i="1"/>
  <c r="O5028" i="1"/>
  <c r="R5028" i="1" s="1"/>
  <c r="S5028" i="1" s="1"/>
  <c r="T5028" i="1" s="1"/>
  <c r="Z5027" i="1"/>
  <c r="U5027" i="1"/>
  <c r="Q5027" i="1"/>
  <c r="P5027" i="1"/>
  <c r="O5027" i="1"/>
  <c r="R5027" i="1" s="1"/>
  <c r="S5027" i="1" s="1"/>
  <c r="T5027" i="1" s="1"/>
  <c r="Y5027" i="1" s="1"/>
  <c r="Z5026" i="1"/>
  <c r="U5026" i="1"/>
  <c r="Q5026" i="1"/>
  <c r="P5026" i="1"/>
  <c r="O5026" i="1"/>
  <c r="Z5025" i="1"/>
  <c r="U5025" i="1"/>
  <c r="Q5025" i="1"/>
  <c r="P5025" i="1"/>
  <c r="O5025" i="1"/>
  <c r="AA5024" i="1"/>
  <c r="Z5024" i="1"/>
  <c r="U5024" i="1"/>
  <c r="T5024" i="1"/>
  <c r="Q5024" i="1"/>
  <c r="P5024" i="1"/>
  <c r="R5024" i="1" s="1"/>
  <c r="S5024" i="1" s="1"/>
  <c r="O5024" i="1"/>
  <c r="Z5023" i="1"/>
  <c r="U5023" i="1"/>
  <c r="R5023" i="1"/>
  <c r="S5023" i="1" s="1"/>
  <c r="T5023" i="1" s="1"/>
  <c r="Y5023" i="1" s="1"/>
  <c r="Q5023" i="1"/>
  <c r="P5023" i="1"/>
  <c r="O5023" i="1"/>
  <c r="Z5022" i="1"/>
  <c r="U5022" i="1"/>
  <c r="Q5022" i="1"/>
  <c r="P5022" i="1"/>
  <c r="O5022" i="1"/>
  <c r="R5022" i="1" s="1"/>
  <c r="S5022" i="1" s="1"/>
  <c r="T5022" i="1" s="1"/>
  <c r="Z5021" i="1"/>
  <c r="U5021" i="1"/>
  <c r="S5021" i="1"/>
  <c r="T5021" i="1" s="1"/>
  <c r="R5021" i="1"/>
  <c r="Q5021" i="1"/>
  <c r="P5021" i="1"/>
  <c r="O5021" i="1"/>
  <c r="Z5020" i="1"/>
  <c r="U5020" i="1"/>
  <c r="Q5020" i="1"/>
  <c r="P5020" i="1"/>
  <c r="O5020" i="1"/>
  <c r="Z5019" i="1"/>
  <c r="U5019" i="1"/>
  <c r="Q5019" i="1"/>
  <c r="P5019" i="1"/>
  <c r="O5019" i="1"/>
  <c r="R5019" i="1" s="1"/>
  <c r="S5019" i="1" s="1"/>
  <c r="T5019" i="1" s="1"/>
  <c r="Z5018" i="1"/>
  <c r="U5018" i="1"/>
  <c r="Q5018" i="1"/>
  <c r="R5018" i="1" s="1"/>
  <c r="S5018" i="1" s="1"/>
  <c r="T5018" i="1" s="1"/>
  <c r="P5018" i="1"/>
  <c r="O5018" i="1"/>
  <c r="Z5017" i="1"/>
  <c r="U5017" i="1"/>
  <c r="Q5017" i="1"/>
  <c r="P5017" i="1"/>
  <c r="O5017" i="1"/>
  <c r="Z5016" i="1"/>
  <c r="U5016" i="1"/>
  <c r="Q5016" i="1"/>
  <c r="P5016" i="1"/>
  <c r="O5016" i="1"/>
  <c r="Z5015" i="1"/>
  <c r="U5015" i="1"/>
  <c r="R5015" i="1"/>
  <c r="S5015" i="1" s="1"/>
  <c r="T5015" i="1" s="1"/>
  <c r="Y5015" i="1" s="1"/>
  <c r="Q5015" i="1"/>
  <c r="P5015" i="1"/>
  <c r="O5015" i="1"/>
  <c r="Z5014" i="1"/>
  <c r="U5014" i="1"/>
  <c r="Q5014" i="1"/>
  <c r="R5014" i="1" s="1"/>
  <c r="S5014" i="1" s="1"/>
  <c r="T5014" i="1" s="1"/>
  <c r="Y5014" i="1" s="1"/>
  <c r="P5014" i="1"/>
  <c r="O5014" i="1"/>
  <c r="Z5013" i="1"/>
  <c r="U5013" i="1"/>
  <c r="S5013" i="1"/>
  <c r="T5013" i="1" s="1"/>
  <c r="Q5013" i="1"/>
  <c r="P5013" i="1"/>
  <c r="O5013" i="1"/>
  <c r="R5013" i="1" s="1"/>
  <c r="Z5012" i="1"/>
  <c r="U5012" i="1"/>
  <c r="R5012" i="1"/>
  <c r="S5012" i="1" s="1"/>
  <c r="T5012" i="1" s="1"/>
  <c r="Q5012" i="1"/>
  <c r="P5012" i="1"/>
  <c r="O5012" i="1"/>
  <c r="Z5011" i="1"/>
  <c r="U5011" i="1"/>
  <c r="R5011" i="1"/>
  <c r="S5011" i="1" s="1"/>
  <c r="T5011" i="1" s="1"/>
  <c r="Y5011" i="1" s="1"/>
  <c r="Q5011" i="1"/>
  <c r="P5011" i="1"/>
  <c r="O5011" i="1"/>
  <c r="Z5010" i="1"/>
  <c r="U5010" i="1"/>
  <c r="Q5010" i="1"/>
  <c r="P5010" i="1"/>
  <c r="O5010" i="1"/>
  <c r="R5010" i="1" s="1"/>
  <c r="S5010" i="1" s="1"/>
  <c r="T5010" i="1" s="1"/>
  <c r="Z5009" i="1"/>
  <c r="U5009" i="1"/>
  <c r="Q5009" i="1"/>
  <c r="P5009" i="1"/>
  <c r="O5009" i="1"/>
  <c r="AA5008" i="1"/>
  <c r="Z5008" i="1"/>
  <c r="U5008" i="1"/>
  <c r="T5008" i="1"/>
  <c r="Q5008" i="1"/>
  <c r="P5008" i="1"/>
  <c r="O5008" i="1"/>
  <c r="R5008" i="1" s="1"/>
  <c r="S5008" i="1" s="1"/>
  <c r="Z5007" i="1"/>
  <c r="U5007" i="1"/>
  <c r="Q5007" i="1"/>
  <c r="P5007" i="1"/>
  <c r="O5007" i="1"/>
  <c r="Z5006" i="1"/>
  <c r="U5006" i="1"/>
  <c r="R5006" i="1"/>
  <c r="S5006" i="1" s="1"/>
  <c r="T5006" i="1" s="1"/>
  <c r="Q5006" i="1"/>
  <c r="P5006" i="1"/>
  <c r="O5006" i="1"/>
  <c r="Z5005" i="1"/>
  <c r="U5005" i="1"/>
  <c r="Q5005" i="1"/>
  <c r="P5005" i="1"/>
  <c r="O5005" i="1"/>
  <c r="R5005" i="1" s="1"/>
  <c r="S5005" i="1" s="1"/>
  <c r="T5005" i="1" s="1"/>
  <c r="Z5004" i="1"/>
  <c r="U5004" i="1"/>
  <c r="S5004" i="1"/>
  <c r="T5004" i="1" s="1"/>
  <c r="Q5004" i="1"/>
  <c r="P5004" i="1"/>
  <c r="O5004" i="1"/>
  <c r="R5004" i="1" s="1"/>
  <c r="Z5003" i="1"/>
  <c r="U5003" i="1"/>
  <c r="Q5003" i="1"/>
  <c r="R5003" i="1" s="1"/>
  <c r="S5003" i="1" s="1"/>
  <c r="T5003" i="1" s="1"/>
  <c r="Y5003" i="1" s="1"/>
  <c r="P5003" i="1"/>
  <c r="O5003" i="1"/>
  <c r="Z5002" i="1"/>
  <c r="U5002" i="1"/>
  <c r="Q5002" i="1"/>
  <c r="P5002" i="1"/>
  <c r="O5002" i="1"/>
  <c r="R5002" i="1" s="1"/>
  <c r="S5002" i="1" s="1"/>
  <c r="T5002" i="1" s="1"/>
  <c r="Y5002" i="1" s="1"/>
  <c r="AA5001" i="1"/>
  <c r="Z5001" i="1"/>
  <c r="U5001" i="1"/>
  <c r="T5001" i="1"/>
  <c r="Q5001" i="1"/>
  <c r="P5001" i="1"/>
  <c r="O5001" i="1"/>
  <c r="R5001" i="1" s="1"/>
  <c r="S5001" i="1" s="1"/>
  <c r="Z5000" i="1"/>
  <c r="U5000" i="1"/>
  <c r="T5000" i="1"/>
  <c r="Y5000" i="1" s="1"/>
  <c r="Q5000" i="1"/>
  <c r="P5000" i="1"/>
  <c r="R5000" i="1" s="1"/>
  <c r="S5000" i="1" s="1"/>
  <c r="O5000" i="1"/>
  <c r="Z4999" i="1"/>
  <c r="U4999" i="1"/>
  <c r="Q4999" i="1"/>
  <c r="P4999" i="1"/>
  <c r="O4999" i="1"/>
  <c r="R4999" i="1" s="1"/>
  <c r="S4999" i="1" s="1"/>
  <c r="T4999" i="1" s="1"/>
  <c r="Z4998" i="1"/>
  <c r="U4998" i="1"/>
  <c r="R4998" i="1"/>
  <c r="S4998" i="1" s="1"/>
  <c r="T4998" i="1" s="1"/>
  <c r="Q4998" i="1"/>
  <c r="P4998" i="1"/>
  <c r="O4998" i="1"/>
  <c r="Z4997" i="1"/>
  <c r="U4997" i="1"/>
  <c r="S4997" i="1"/>
  <c r="T4997" i="1" s="1"/>
  <c r="R4997" i="1"/>
  <c r="Q4997" i="1"/>
  <c r="P4997" i="1"/>
  <c r="O4997" i="1"/>
  <c r="Z4996" i="1"/>
  <c r="U4996" i="1"/>
  <c r="T4996" i="1"/>
  <c r="Y4996" i="1" s="1"/>
  <c r="Q4996" i="1"/>
  <c r="P4996" i="1"/>
  <c r="O4996" i="1"/>
  <c r="R4996" i="1" s="1"/>
  <c r="S4996" i="1" s="1"/>
  <c r="Z4995" i="1"/>
  <c r="U4995" i="1"/>
  <c r="Q4995" i="1"/>
  <c r="P4995" i="1"/>
  <c r="O4995" i="1"/>
  <c r="R4995" i="1" s="1"/>
  <c r="S4995" i="1" s="1"/>
  <c r="T4995" i="1" s="1"/>
  <c r="Z4994" i="1"/>
  <c r="U4994" i="1"/>
  <c r="Q4994" i="1"/>
  <c r="P4994" i="1"/>
  <c r="O4994" i="1"/>
  <c r="R4994" i="1" s="1"/>
  <c r="S4994" i="1" s="1"/>
  <c r="T4994" i="1" s="1"/>
  <c r="Z4993" i="1"/>
  <c r="U4993" i="1"/>
  <c r="Q4993" i="1"/>
  <c r="P4993" i="1"/>
  <c r="O4993" i="1"/>
  <c r="Z4992" i="1"/>
  <c r="U4992" i="1"/>
  <c r="Q4992" i="1"/>
  <c r="P4992" i="1"/>
  <c r="R4992" i="1" s="1"/>
  <c r="S4992" i="1" s="1"/>
  <c r="T4992" i="1" s="1"/>
  <c r="O4992" i="1"/>
  <c r="Z4991" i="1"/>
  <c r="Y4991" i="1"/>
  <c r="U4991" i="1"/>
  <c r="S4991" i="1"/>
  <c r="T4991" i="1" s="1"/>
  <c r="Q4991" i="1"/>
  <c r="P4991" i="1"/>
  <c r="R4991" i="1" s="1"/>
  <c r="O4991" i="1"/>
  <c r="Z4990" i="1"/>
  <c r="U4990" i="1"/>
  <c r="Q4990" i="1"/>
  <c r="P4990" i="1"/>
  <c r="O4990" i="1"/>
  <c r="R4990" i="1" s="1"/>
  <c r="S4990" i="1" s="1"/>
  <c r="T4990" i="1" s="1"/>
  <c r="Y4990" i="1" s="1"/>
  <c r="Z4989" i="1"/>
  <c r="U4989" i="1"/>
  <c r="Q4989" i="1"/>
  <c r="P4989" i="1"/>
  <c r="O4989" i="1"/>
  <c r="R4989" i="1" s="1"/>
  <c r="S4989" i="1" s="1"/>
  <c r="T4989" i="1" s="1"/>
  <c r="Z4988" i="1"/>
  <c r="U4988" i="1"/>
  <c r="S4988" i="1"/>
  <c r="T4988" i="1" s="1"/>
  <c r="Y4988" i="1" s="1"/>
  <c r="Q4988" i="1"/>
  <c r="P4988" i="1"/>
  <c r="O4988" i="1"/>
  <c r="R4988" i="1" s="1"/>
  <c r="Z4987" i="1"/>
  <c r="U4987" i="1"/>
  <c r="Q4987" i="1"/>
  <c r="P4987" i="1"/>
  <c r="O4987" i="1"/>
  <c r="R4987" i="1" s="1"/>
  <c r="S4987" i="1" s="1"/>
  <c r="T4987" i="1" s="1"/>
  <c r="Z4986" i="1"/>
  <c r="U4986" i="1"/>
  <c r="Q4986" i="1"/>
  <c r="P4986" i="1"/>
  <c r="O4986" i="1"/>
  <c r="R4986" i="1" s="1"/>
  <c r="S4986" i="1" s="1"/>
  <c r="T4986" i="1" s="1"/>
  <c r="Y4986" i="1" s="1"/>
  <c r="Z4985" i="1"/>
  <c r="U4985" i="1"/>
  <c r="Q4985" i="1"/>
  <c r="P4985" i="1"/>
  <c r="O4985" i="1"/>
  <c r="Z4984" i="1"/>
  <c r="U4984" i="1"/>
  <c r="Q4984" i="1"/>
  <c r="P4984" i="1"/>
  <c r="R4984" i="1" s="1"/>
  <c r="S4984" i="1" s="1"/>
  <c r="T4984" i="1" s="1"/>
  <c r="O4984" i="1"/>
  <c r="Z4983" i="1"/>
  <c r="U4983" i="1"/>
  <c r="S4983" i="1"/>
  <c r="T4983" i="1" s="1"/>
  <c r="Y4983" i="1" s="1"/>
  <c r="Q4983" i="1"/>
  <c r="P4983" i="1"/>
  <c r="R4983" i="1" s="1"/>
  <c r="O4983" i="1"/>
  <c r="Z4982" i="1"/>
  <c r="U4982" i="1"/>
  <c r="R4982" i="1"/>
  <c r="S4982" i="1" s="1"/>
  <c r="T4982" i="1" s="1"/>
  <c r="Q4982" i="1"/>
  <c r="P4982" i="1"/>
  <c r="O4982" i="1"/>
  <c r="Z4981" i="1"/>
  <c r="U4981" i="1"/>
  <c r="R4981" i="1"/>
  <c r="S4981" i="1" s="1"/>
  <c r="T4981" i="1" s="1"/>
  <c r="Q4981" i="1"/>
  <c r="P4981" i="1"/>
  <c r="O4981" i="1"/>
  <c r="Z4980" i="1"/>
  <c r="U4980" i="1"/>
  <c r="Q4980" i="1"/>
  <c r="P4980" i="1"/>
  <c r="O4980" i="1"/>
  <c r="Z4979" i="1"/>
  <c r="U4979" i="1"/>
  <c r="T4979" i="1"/>
  <c r="Q4979" i="1"/>
  <c r="P4979" i="1"/>
  <c r="O4979" i="1"/>
  <c r="R4979" i="1" s="1"/>
  <c r="S4979" i="1" s="1"/>
  <c r="Z4978" i="1"/>
  <c r="U4978" i="1"/>
  <c r="S4978" i="1"/>
  <c r="T4978" i="1" s="1"/>
  <c r="Q4978" i="1"/>
  <c r="P4978" i="1"/>
  <c r="O4978" i="1"/>
  <c r="R4978" i="1" s="1"/>
  <c r="AA4977" i="1"/>
  <c r="Z4977" i="1"/>
  <c r="U4977" i="1"/>
  <c r="T4977" i="1"/>
  <c r="Q4977" i="1"/>
  <c r="P4977" i="1"/>
  <c r="R4977" i="1" s="1"/>
  <c r="S4977" i="1" s="1"/>
  <c r="O4977" i="1"/>
  <c r="Z4976" i="1"/>
  <c r="U4976" i="1"/>
  <c r="Q4976" i="1"/>
  <c r="P4976" i="1"/>
  <c r="R4976" i="1" s="1"/>
  <c r="S4976" i="1" s="1"/>
  <c r="T4976" i="1" s="1"/>
  <c r="Y4976" i="1" s="1"/>
  <c r="O4976" i="1"/>
  <c r="Z4975" i="1"/>
  <c r="U4975" i="1"/>
  <c r="Q4975" i="1"/>
  <c r="P4975" i="1"/>
  <c r="O4975" i="1"/>
  <c r="Z4974" i="1"/>
  <c r="U4974" i="1"/>
  <c r="Q4974" i="1"/>
  <c r="P4974" i="1"/>
  <c r="R4974" i="1" s="1"/>
  <c r="S4974" i="1" s="1"/>
  <c r="T4974" i="1" s="1"/>
  <c r="Y4974" i="1" s="1"/>
  <c r="O4974" i="1"/>
  <c r="Z4973" i="1"/>
  <c r="U4973" i="1"/>
  <c r="Q4973" i="1"/>
  <c r="P4973" i="1"/>
  <c r="O4973" i="1"/>
  <c r="R4973" i="1" s="1"/>
  <c r="S4973" i="1" s="1"/>
  <c r="T4973" i="1" s="1"/>
  <c r="Z4972" i="1"/>
  <c r="U4972" i="1"/>
  <c r="Q4972" i="1"/>
  <c r="P4972" i="1"/>
  <c r="O4972" i="1"/>
  <c r="AA4971" i="1"/>
  <c r="Z4971" i="1"/>
  <c r="U4971" i="1"/>
  <c r="T4971" i="1"/>
  <c r="S4971" i="1"/>
  <c r="Q4971" i="1"/>
  <c r="P4971" i="1"/>
  <c r="O4971" i="1"/>
  <c r="R4971" i="1" s="1"/>
  <c r="Z4970" i="1"/>
  <c r="U4970" i="1"/>
  <c r="Q4970" i="1"/>
  <c r="P4970" i="1"/>
  <c r="R4970" i="1" s="1"/>
  <c r="S4970" i="1" s="1"/>
  <c r="T4970" i="1" s="1"/>
  <c r="O4970" i="1"/>
  <c r="Z4969" i="1"/>
  <c r="U4969" i="1"/>
  <c r="Q4969" i="1"/>
  <c r="P4969" i="1"/>
  <c r="O4969" i="1"/>
  <c r="R4969" i="1" s="1"/>
  <c r="S4969" i="1" s="1"/>
  <c r="T4969" i="1" s="1"/>
  <c r="Y4969" i="1" s="1"/>
  <c r="Z4968" i="1"/>
  <c r="U4968" i="1"/>
  <c r="Q4968" i="1"/>
  <c r="P4968" i="1"/>
  <c r="O4968" i="1"/>
  <c r="Z4967" i="1"/>
  <c r="U4967" i="1"/>
  <c r="Q4967" i="1"/>
  <c r="P4967" i="1"/>
  <c r="O4967" i="1"/>
  <c r="R4967" i="1" s="1"/>
  <c r="S4967" i="1" s="1"/>
  <c r="T4967" i="1" s="1"/>
  <c r="Z4966" i="1"/>
  <c r="U4966" i="1"/>
  <c r="Q4966" i="1"/>
  <c r="P4966" i="1"/>
  <c r="O4966" i="1"/>
  <c r="R4966" i="1" s="1"/>
  <c r="S4966" i="1" s="1"/>
  <c r="T4966" i="1" s="1"/>
  <c r="Z4965" i="1"/>
  <c r="U4965" i="1"/>
  <c r="Q4965" i="1"/>
  <c r="P4965" i="1"/>
  <c r="R4965" i="1" s="1"/>
  <c r="S4965" i="1" s="1"/>
  <c r="T4965" i="1" s="1"/>
  <c r="O4965" i="1"/>
  <c r="Z4964" i="1"/>
  <c r="Y4964" i="1"/>
  <c r="U4964" i="1"/>
  <c r="Q4964" i="1"/>
  <c r="R4964" i="1" s="1"/>
  <c r="S4964" i="1" s="1"/>
  <c r="T4964" i="1" s="1"/>
  <c r="P4964" i="1"/>
  <c r="O4964" i="1"/>
  <c r="Z4963" i="1"/>
  <c r="U4963" i="1"/>
  <c r="S4963" i="1"/>
  <c r="T4963" i="1" s="1"/>
  <c r="R4963" i="1"/>
  <c r="Q4963" i="1"/>
  <c r="P4963" i="1"/>
  <c r="O4963" i="1"/>
  <c r="Z4962" i="1"/>
  <c r="U4962" i="1"/>
  <c r="Q4962" i="1"/>
  <c r="P4962" i="1"/>
  <c r="O4962" i="1"/>
  <c r="R4962" i="1" s="1"/>
  <c r="S4962" i="1" s="1"/>
  <c r="T4962" i="1" s="1"/>
  <c r="Y4962" i="1" s="1"/>
  <c r="AA4961" i="1"/>
  <c r="Z4961" i="1"/>
  <c r="U4961" i="1"/>
  <c r="T4961" i="1"/>
  <c r="Q4961" i="1"/>
  <c r="P4961" i="1"/>
  <c r="O4961" i="1"/>
  <c r="Z4960" i="1"/>
  <c r="U4960" i="1"/>
  <c r="Q4960" i="1"/>
  <c r="R4960" i="1" s="1"/>
  <c r="S4960" i="1" s="1"/>
  <c r="T4960" i="1" s="1"/>
  <c r="P4960" i="1"/>
  <c r="O4960" i="1"/>
  <c r="Z4959" i="1"/>
  <c r="U4959" i="1"/>
  <c r="Q4959" i="1"/>
  <c r="P4959" i="1"/>
  <c r="R4959" i="1" s="1"/>
  <c r="S4959" i="1" s="1"/>
  <c r="T4959" i="1" s="1"/>
  <c r="O4959" i="1"/>
  <c r="Z4958" i="1"/>
  <c r="U4958" i="1"/>
  <c r="Q4958" i="1"/>
  <c r="P4958" i="1"/>
  <c r="O4958" i="1"/>
  <c r="R4958" i="1" s="1"/>
  <c r="S4958" i="1" s="1"/>
  <c r="T4958" i="1" s="1"/>
  <c r="Z4957" i="1"/>
  <c r="U4957" i="1"/>
  <c r="Q4957" i="1"/>
  <c r="R4957" i="1" s="1"/>
  <c r="S4957" i="1" s="1"/>
  <c r="T4957" i="1" s="1"/>
  <c r="P4957" i="1"/>
  <c r="O4957" i="1"/>
  <c r="Z4956" i="1"/>
  <c r="U4956" i="1"/>
  <c r="R4956" i="1"/>
  <c r="S4956" i="1" s="1"/>
  <c r="T4956" i="1" s="1"/>
  <c r="Y4956" i="1" s="1"/>
  <c r="Q4956" i="1"/>
  <c r="P4956" i="1"/>
  <c r="O4956" i="1"/>
  <c r="Z4955" i="1"/>
  <c r="U4955" i="1"/>
  <c r="R4955" i="1"/>
  <c r="S4955" i="1" s="1"/>
  <c r="T4955" i="1" s="1"/>
  <c r="Q4955" i="1"/>
  <c r="P4955" i="1"/>
  <c r="O4955" i="1"/>
  <c r="Z4954" i="1"/>
  <c r="U4954" i="1"/>
  <c r="R4954" i="1"/>
  <c r="S4954" i="1" s="1"/>
  <c r="T4954" i="1" s="1"/>
  <c r="Q4954" i="1"/>
  <c r="P4954" i="1"/>
  <c r="O4954" i="1"/>
  <c r="Z4953" i="1"/>
  <c r="U4953" i="1"/>
  <c r="Q4953" i="1"/>
  <c r="P4953" i="1"/>
  <c r="O4953" i="1"/>
  <c r="R4953" i="1" s="1"/>
  <c r="S4953" i="1" s="1"/>
  <c r="T4953" i="1" s="1"/>
  <c r="Z4952" i="1"/>
  <c r="U4952" i="1"/>
  <c r="Q4952" i="1"/>
  <c r="P4952" i="1"/>
  <c r="O4952" i="1"/>
  <c r="Z4951" i="1"/>
  <c r="U4951" i="1"/>
  <c r="Q4951" i="1"/>
  <c r="R4951" i="1" s="1"/>
  <c r="S4951" i="1" s="1"/>
  <c r="T4951" i="1" s="1"/>
  <c r="P4951" i="1"/>
  <c r="O4951" i="1"/>
  <c r="AA4950" i="1"/>
  <c r="Z4950" i="1"/>
  <c r="U4950" i="1"/>
  <c r="T4950" i="1"/>
  <c r="R4950" i="1"/>
  <c r="S4950" i="1" s="1"/>
  <c r="Q4950" i="1"/>
  <c r="P4950" i="1"/>
  <c r="O4950" i="1"/>
  <c r="Z4949" i="1"/>
  <c r="U4949" i="1"/>
  <c r="Q4949" i="1"/>
  <c r="R4949" i="1" s="1"/>
  <c r="S4949" i="1" s="1"/>
  <c r="T4949" i="1" s="1"/>
  <c r="Y4949" i="1" s="1"/>
  <c r="P4949" i="1"/>
  <c r="O4949" i="1"/>
  <c r="Z4948" i="1"/>
  <c r="U4948" i="1"/>
  <c r="Q4948" i="1"/>
  <c r="P4948" i="1"/>
  <c r="O4948" i="1"/>
  <c r="R4948" i="1" s="1"/>
  <c r="S4948" i="1" s="1"/>
  <c r="T4948" i="1" s="1"/>
  <c r="Y4948" i="1" s="1"/>
  <c r="AA4947" i="1"/>
  <c r="Z4947" i="1"/>
  <c r="U4947" i="1"/>
  <c r="T4947" i="1"/>
  <c r="R4947" i="1"/>
  <c r="S4947" i="1" s="1"/>
  <c r="Q4947" i="1"/>
  <c r="P4947" i="1"/>
  <c r="O4947" i="1"/>
  <c r="Z4946" i="1"/>
  <c r="U4946" i="1"/>
  <c r="Q4946" i="1"/>
  <c r="P4946" i="1"/>
  <c r="O4946" i="1"/>
  <c r="Z4945" i="1"/>
  <c r="U4945" i="1"/>
  <c r="R4945" i="1"/>
  <c r="S4945" i="1" s="1"/>
  <c r="T4945" i="1" s="1"/>
  <c r="Q4945" i="1"/>
  <c r="P4945" i="1"/>
  <c r="O4945" i="1"/>
  <c r="Z4944" i="1"/>
  <c r="U4944" i="1"/>
  <c r="Q4944" i="1"/>
  <c r="P4944" i="1"/>
  <c r="O4944" i="1"/>
  <c r="AA4943" i="1"/>
  <c r="Z4943" i="1"/>
  <c r="U4943" i="1"/>
  <c r="T4943" i="1"/>
  <c r="Q4943" i="1"/>
  <c r="P4943" i="1"/>
  <c r="O4943" i="1"/>
  <c r="AA4942" i="1"/>
  <c r="Z4942" i="1"/>
  <c r="U4942" i="1"/>
  <c r="T4942" i="1"/>
  <c r="R4942" i="1"/>
  <c r="S4942" i="1" s="1"/>
  <c r="Q4942" i="1"/>
  <c r="P4942" i="1"/>
  <c r="O4942" i="1"/>
  <c r="AA4941" i="1"/>
  <c r="Z4941" i="1"/>
  <c r="U4941" i="1"/>
  <c r="T4941" i="1"/>
  <c r="Q4941" i="1"/>
  <c r="P4941" i="1"/>
  <c r="O4941" i="1"/>
  <c r="Z4940" i="1"/>
  <c r="U4940" i="1"/>
  <c r="Q4940" i="1"/>
  <c r="P4940" i="1"/>
  <c r="O4940" i="1"/>
  <c r="R4940" i="1" s="1"/>
  <c r="S4940" i="1" s="1"/>
  <c r="T4940" i="1" s="1"/>
  <c r="Z4939" i="1"/>
  <c r="U4939" i="1"/>
  <c r="T4939" i="1"/>
  <c r="R4939" i="1"/>
  <c r="S4939" i="1" s="1"/>
  <c r="Q4939" i="1"/>
  <c r="P4939" i="1"/>
  <c r="O4939" i="1"/>
  <c r="Z4938" i="1"/>
  <c r="U4938" i="1"/>
  <c r="Q4938" i="1"/>
  <c r="P4938" i="1"/>
  <c r="O4938" i="1"/>
  <c r="Z4937" i="1"/>
  <c r="U4937" i="1"/>
  <c r="Q4937" i="1"/>
  <c r="P4937" i="1"/>
  <c r="O4937" i="1"/>
  <c r="Z4936" i="1"/>
  <c r="U4936" i="1"/>
  <c r="T4936" i="1"/>
  <c r="Q4936" i="1"/>
  <c r="R4936" i="1" s="1"/>
  <c r="S4936" i="1" s="1"/>
  <c r="P4936" i="1"/>
  <c r="O4936" i="1"/>
  <c r="AA4935" i="1"/>
  <c r="Z4935" i="1"/>
  <c r="U4935" i="1"/>
  <c r="T4935" i="1"/>
  <c r="Q4935" i="1"/>
  <c r="P4935" i="1"/>
  <c r="O4935" i="1"/>
  <c r="Z4934" i="1"/>
  <c r="U4934" i="1"/>
  <c r="R4934" i="1"/>
  <c r="S4934" i="1" s="1"/>
  <c r="T4934" i="1" s="1"/>
  <c r="Q4934" i="1"/>
  <c r="P4934" i="1"/>
  <c r="O4934" i="1"/>
  <c r="Z4933" i="1"/>
  <c r="U4933" i="1"/>
  <c r="S4933" i="1"/>
  <c r="T4933" i="1" s="1"/>
  <c r="Y4933" i="1" s="1"/>
  <c r="R4933" i="1"/>
  <c r="Q4933" i="1"/>
  <c r="P4933" i="1"/>
  <c r="O4933" i="1"/>
  <c r="Z4932" i="1"/>
  <c r="U4932" i="1"/>
  <c r="Q4932" i="1"/>
  <c r="P4932" i="1"/>
  <c r="O4932" i="1"/>
  <c r="R4932" i="1" s="1"/>
  <c r="S4932" i="1" s="1"/>
  <c r="T4932" i="1" s="1"/>
  <c r="Y4932" i="1" s="1"/>
  <c r="Z4931" i="1"/>
  <c r="U4931" i="1"/>
  <c r="Q4931" i="1"/>
  <c r="P4931" i="1"/>
  <c r="O4931" i="1"/>
  <c r="Z4930" i="1"/>
  <c r="U4930" i="1"/>
  <c r="R4930" i="1"/>
  <c r="S4930" i="1" s="1"/>
  <c r="T4930" i="1" s="1"/>
  <c r="Q4930" i="1"/>
  <c r="P4930" i="1"/>
  <c r="O4930" i="1"/>
  <c r="Z4929" i="1"/>
  <c r="U4929" i="1"/>
  <c r="Q4929" i="1"/>
  <c r="P4929" i="1"/>
  <c r="R4929" i="1" s="1"/>
  <c r="S4929" i="1" s="1"/>
  <c r="T4929" i="1" s="1"/>
  <c r="O4929" i="1"/>
  <c r="Z4928" i="1"/>
  <c r="U4928" i="1"/>
  <c r="Q4928" i="1"/>
  <c r="P4928" i="1"/>
  <c r="O4928" i="1"/>
  <c r="Z4927" i="1"/>
  <c r="U4927" i="1"/>
  <c r="Q4927" i="1"/>
  <c r="P4927" i="1"/>
  <c r="O4927" i="1"/>
  <c r="R4927" i="1" s="1"/>
  <c r="S4927" i="1" s="1"/>
  <c r="T4927" i="1" s="1"/>
  <c r="Z4926" i="1"/>
  <c r="U4926" i="1"/>
  <c r="Q4926" i="1"/>
  <c r="P4926" i="1"/>
  <c r="O4926" i="1"/>
  <c r="AA4925" i="1"/>
  <c r="Z4925" i="1"/>
  <c r="U4925" i="1"/>
  <c r="T4925" i="1"/>
  <c r="Q4925" i="1"/>
  <c r="P4925" i="1"/>
  <c r="R4925" i="1" s="1"/>
  <c r="S4925" i="1" s="1"/>
  <c r="O4925" i="1"/>
  <c r="Z4924" i="1"/>
  <c r="U4924" i="1"/>
  <c r="Q4924" i="1"/>
  <c r="P4924" i="1"/>
  <c r="R4924" i="1" s="1"/>
  <c r="S4924" i="1" s="1"/>
  <c r="T4924" i="1" s="1"/>
  <c r="O4924" i="1"/>
  <c r="Z4923" i="1"/>
  <c r="U4923" i="1"/>
  <c r="Q4923" i="1"/>
  <c r="P4923" i="1"/>
  <c r="O4923" i="1"/>
  <c r="Z4922" i="1"/>
  <c r="U4922" i="1"/>
  <c r="Q4922" i="1"/>
  <c r="P4922" i="1"/>
  <c r="O4922" i="1"/>
  <c r="Z4921" i="1"/>
  <c r="U4921" i="1"/>
  <c r="Q4921" i="1"/>
  <c r="P4921" i="1"/>
  <c r="O4921" i="1"/>
  <c r="Z4920" i="1"/>
  <c r="U4920" i="1"/>
  <c r="R4920" i="1"/>
  <c r="S4920" i="1" s="1"/>
  <c r="T4920" i="1" s="1"/>
  <c r="Q4920" i="1"/>
  <c r="P4920" i="1"/>
  <c r="O4920" i="1"/>
  <c r="Z4919" i="1"/>
  <c r="U4919" i="1"/>
  <c r="Q4919" i="1"/>
  <c r="R4919" i="1" s="1"/>
  <c r="S4919" i="1" s="1"/>
  <c r="T4919" i="1" s="1"/>
  <c r="P4919" i="1"/>
  <c r="O4919" i="1"/>
  <c r="Z4918" i="1"/>
  <c r="U4918" i="1"/>
  <c r="Q4918" i="1"/>
  <c r="P4918" i="1"/>
  <c r="O4918" i="1"/>
  <c r="Z4917" i="1"/>
  <c r="U4917" i="1"/>
  <c r="R4917" i="1"/>
  <c r="S4917" i="1" s="1"/>
  <c r="T4917" i="1" s="1"/>
  <c r="Q4917" i="1"/>
  <c r="P4917" i="1"/>
  <c r="O4917" i="1"/>
  <c r="Z4916" i="1"/>
  <c r="U4916" i="1"/>
  <c r="Q4916" i="1"/>
  <c r="P4916" i="1"/>
  <c r="O4916" i="1"/>
  <c r="R4916" i="1" s="1"/>
  <c r="S4916" i="1" s="1"/>
  <c r="T4916" i="1" s="1"/>
  <c r="Z4915" i="1"/>
  <c r="U4915" i="1"/>
  <c r="Q4915" i="1"/>
  <c r="P4915" i="1"/>
  <c r="O4915" i="1"/>
  <c r="R4915" i="1" s="1"/>
  <c r="S4915" i="1" s="1"/>
  <c r="T4915" i="1" s="1"/>
  <c r="Z4914" i="1"/>
  <c r="U4914" i="1"/>
  <c r="T4914" i="1"/>
  <c r="Q4914" i="1"/>
  <c r="P4914" i="1"/>
  <c r="O4914" i="1"/>
  <c r="R4914" i="1" s="1"/>
  <c r="S4914" i="1" s="1"/>
  <c r="Z4913" i="1"/>
  <c r="U4913" i="1"/>
  <c r="R4913" i="1"/>
  <c r="S4913" i="1" s="1"/>
  <c r="T4913" i="1" s="1"/>
  <c r="Q4913" i="1"/>
  <c r="P4913" i="1"/>
  <c r="O4913" i="1"/>
  <c r="Z4912" i="1"/>
  <c r="U4912" i="1"/>
  <c r="R4912" i="1"/>
  <c r="S4912" i="1" s="1"/>
  <c r="T4912" i="1" s="1"/>
  <c r="Q4912" i="1"/>
  <c r="P4912" i="1"/>
  <c r="O4912" i="1"/>
  <c r="AA4911" i="1"/>
  <c r="Z4911" i="1"/>
  <c r="U4911" i="1"/>
  <c r="T4911" i="1"/>
  <c r="Q4911" i="1"/>
  <c r="P4911" i="1"/>
  <c r="O4911" i="1"/>
  <c r="R4911" i="1" s="1"/>
  <c r="S4911" i="1" s="1"/>
  <c r="Z4910" i="1"/>
  <c r="U4910" i="1"/>
  <c r="Q4910" i="1"/>
  <c r="P4910" i="1"/>
  <c r="R4910" i="1" s="1"/>
  <c r="S4910" i="1" s="1"/>
  <c r="T4910" i="1" s="1"/>
  <c r="Y4910" i="1" s="1"/>
  <c r="O4910" i="1"/>
  <c r="Z4909" i="1"/>
  <c r="U4909" i="1"/>
  <c r="T4909" i="1"/>
  <c r="R4909" i="1"/>
  <c r="S4909" i="1" s="1"/>
  <c r="Q4909" i="1"/>
  <c r="P4909" i="1"/>
  <c r="O4909" i="1"/>
  <c r="Z4908" i="1"/>
  <c r="U4908" i="1"/>
  <c r="Q4908" i="1"/>
  <c r="P4908" i="1"/>
  <c r="R4908" i="1" s="1"/>
  <c r="S4908" i="1" s="1"/>
  <c r="T4908" i="1" s="1"/>
  <c r="O4908" i="1"/>
  <c r="Z4907" i="1"/>
  <c r="U4907" i="1"/>
  <c r="Q4907" i="1"/>
  <c r="P4907" i="1"/>
  <c r="O4907" i="1"/>
  <c r="R4907" i="1" s="1"/>
  <c r="S4907" i="1" s="1"/>
  <c r="T4907" i="1" s="1"/>
  <c r="Z4906" i="1"/>
  <c r="U4906" i="1"/>
  <c r="Q4906" i="1"/>
  <c r="P4906" i="1"/>
  <c r="O4906" i="1"/>
  <c r="R4906" i="1" s="1"/>
  <c r="S4906" i="1" s="1"/>
  <c r="T4906" i="1" s="1"/>
  <c r="Z4905" i="1"/>
  <c r="U4905" i="1"/>
  <c r="Q4905" i="1"/>
  <c r="P4905" i="1"/>
  <c r="O4905" i="1"/>
  <c r="Z4904" i="1"/>
  <c r="U4904" i="1"/>
  <c r="T4904" i="1"/>
  <c r="R4904" i="1"/>
  <c r="S4904" i="1" s="1"/>
  <c r="Q4904" i="1"/>
  <c r="P4904" i="1"/>
  <c r="O4904" i="1"/>
  <c r="Z4903" i="1"/>
  <c r="U4903" i="1"/>
  <c r="Q4903" i="1"/>
  <c r="P4903" i="1"/>
  <c r="O4903" i="1"/>
  <c r="Z4902" i="1"/>
  <c r="U4902" i="1"/>
  <c r="Q4902" i="1"/>
  <c r="P4902" i="1"/>
  <c r="O4902" i="1"/>
  <c r="R4902" i="1" s="1"/>
  <c r="S4902" i="1" s="1"/>
  <c r="T4902" i="1" s="1"/>
  <c r="Z4901" i="1"/>
  <c r="U4901" i="1"/>
  <c r="S4901" i="1"/>
  <c r="T4901" i="1" s="1"/>
  <c r="Q4901" i="1"/>
  <c r="P4901" i="1"/>
  <c r="R4901" i="1" s="1"/>
  <c r="O4901" i="1"/>
  <c r="Z4900" i="1"/>
  <c r="U4900" i="1"/>
  <c r="Q4900" i="1"/>
  <c r="P4900" i="1"/>
  <c r="O4900" i="1"/>
  <c r="Z4899" i="1"/>
  <c r="U4899" i="1"/>
  <c r="Q4899" i="1"/>
  <c r="R4899" i="1" s="1"/>
  <c r="S4899" i="1" s="1"/>
  <c r="T4899" i="1" s="1"/>
  <c r="P4899" i="1"/>
  <c r="O4899" i="1"/>
  <c r="Z4898" i="1"/>
  <c r="U4898" i="1"/>
  <c r="T4898" i="1"/>
  <c r="R4898" i="1"/>
  <c r="S4898" i="1" s="1"/>
  <c r="Q4898" i="1"/>
  <c r="P4898" i="1"/>
  <c r="O4898" i="1"/>
  <c r="Z4897" i="1"/>
  <c r="U4897" i="1"/>
  <c r="Q4897" i="1"/>
  <c r="P4897" i="1"/>
  <c r="O4897" i="1"/>
  <c r="R4897" i="1" s="1"/>
  <c r="S4897" i="1" s="1"/>
  <c r="T4897" i="1" s="1"/>
  <c r="Z4896" i="1"/>
  <c r="U4896" i="1"/>
  <c r="Q4896" i="1"/>
  <c r="P4896" i="1"/>
  <c r="O4896" i="1"/>
  <c r="R4896" i="1" s="1"/>
  <c r="S4896" i="1" s="1"/>
  <c r="T4896" i="1" s="1"/>
  <c r="AA4895" i="1"/>
  <c r="Z4895" i="1"/>
  <c r="U4895" i="1"/>
  <c r="T4895" i="1"/>
  <c r="R4895" i="1"/>
  <c r="S4895" i="1" s="1"/>
  <c r="Q4895" i="1"/>
  <c r="P4895" i="1"/>
  <c r="O4895" i="1"/>
  <c r="AA4894" i="1"/>
  <c r="Z4894" i="1"/>
  <c r="U4894" i="1"/>
  <c r="T4894" i="1"/>
  <c r="R4894" i="1"/>
  <c r="S4894" i="1" s="1"/>
  <c r="Q4894" i="1"/>
  <c r="P4894" i="1"/>
  <c r="O4894" i="1"/>
  <c r="AA4893" i="1"/>
  <c r="Z4893" i="1"/>
  <c r="U4893" i="1"/>
  <c r="T4893" i="1"/>
  <c r="Q4893" i="1"/>
  <c r="R4893" i="1" s="1"/>
  <c r="S4893" i="1" s="1"/>
  <c r="P4893" i="1"/>
  <c r="O4893" i="1"/>
  <c r="Z4892" i="1"/>
  <c r="U4892" i="1"/>
  <c r="S4892" i="1"/>
  <c r="T4892" i="1" s="1"/>
  <c r="Q4892" i="1"/>
  <c r="P4892" i="1"/>
  <c r="O4892" i="1"/>
  <c r="R4892" i="1" s="1"/>
  <c r="Z4891" i="1"/>
  <c r="U4891" i="1"/>
  <c r="Q4891" i="1"/>
  <c r="R4891" i="1" s="1"/>
  <c r="S4891" i="1" s="1"/>
  <c r="T4891" i="1" s="1"/>
  <c r="P4891" i="1"/>
  <c r="O4891" i="1"/>
  <c r="Z4890" i="1"/>
  <c r="U4890" i="1"/>
  <c r="Q4890" i="1"/>
  <c r="P4890" i="1"/>
  <c r="O4890" i="1"/>
  <c r="Z4889" i="1"/>
  <c r="U4889" i="1"/>
  <c r="Q4889" i="1"/>
  <c r="P4889" i="1"/>
  <c r="O4889" i="1"/>
  <c r="AA4888" i="1"/>
  <c r="Z4888" i="1"/>
  <c r="U4888" i="1"/>
  <c r="T4888" i="1"/>
  <c r="R4888" i="1"/>
  <c r="S4888" i="1" s="1"/>
  <c r="Q4888" i="1"/>
  <c r="P4888" i="1"/>
  <c r="O4888" i="1"/>
  <c r="Z4887" i="1"/>
  <c r="U4887" i="1"/>
  <c r="Q4887" i="1"/>
  <c r="P4887" i="1"/>
  <c r="O4887" i="1"/>
  <c r="R4887" i="1" s="1"/>
  <c r="S4887" i="1" s="1"/>
  <c r="T4887" i="1" s="1"/>
  <c r="Z4886" i="1"/>
  <c r="U4886" i="1"/>
  <c r="Q4886" i="1"/>
  <c r="P4886" i="1"/>
  <c r="O4886" i="1"/>
  <c r="AA4885" i="1"/>
  <c r="Z4885" i="1"/>
  <c r="U4885" i="1"/>
  <c r="T4885" i="1"/>
  <c r="R4885" i="1"/>
  <c r="S4885" i="1" s="1"/>
  <c r="Q4885" i="1"/>
  <c r="P4885" i="1"/>
  <c r="O4885" i="1"/>
  <c r="Z4884" i="1"/>
  <c r="U4884" i="1"/>
  <c r="Q4884" i="1"/>
  <c r="P4884" i="1"/>
  <c r="O4884" i="1"/>
  <c r="Z4883" i="1"/>
  <c r="Y4883" i="1"/>
  <c r="U4883" i="1"/>
  <c r="R4883" i="1"/>
  <c r="S4883" i="1" s="1"/>
  <c r="T4883" i="1" s="1"/>
  <c r="Q4883" i="1"/>
  <c r="P4883" i="1"/>
  <c r="O4883" i="1"/>
  <c r="Z4882" i="1"/>
  <c r="U4882" i="1"/>
  <c r="Q4882" i="1"/>
  <c r="P4882" i="1"/>
  <c r="O4882" i="1"/>
  <c r="Z4881" i="1"/>
  <c r="U4881" i="1"/>
  <c r="S4881" i="1"/>
  <c r="T4881" i="1" s="1"/>
  <c r="R4881" i="1"/>
  <c r="Q4881" i="1"/>
  <c r="P4881" i="1"/>
  <c r="O4881" i="1"/>
  <c r="Z4880" i="1"/>
  <c r="U4880" i="1"/>
  <c r="Q4880" i="1"/>
  <c r="P4880" i="1"/>
  <c r="O4880" i="1"/>
  <c r="Z4879" i="1"/>
  <c r="U4879" i="1"/>
  <c r="Q4879" i="1"/>
  <c r="P4879" i="1"/>
  <c r="R4879" i="1" s="1"/>
  <c r="S4879" i="1" s="1"/>
  <c r="T4879" i="1" s="1"/>
  <c r="Y4879" i="1" s="1"/>
  <c r="O4879" i="1"/>
  <c r="Z4878" i="1"/>
  <c r="U4878" i="1"/>
  <c r="Q4878" i="1"/>
  <c r="P4878" i="1"/>
  <c r="O4878" i="1"/>
  <c r="R4878" i="1" s="1"/>
  <c r="S4878" i="1" s="1"/>
  <c r="T4878" i="1" s="1"/>
  <c r="Z4877" i="1"/>
  <c r="U4877" i="1"/>
  <c r="Q4877" i="1"/>
  <c r="R4877" i="1" s="1"/>
  <c r="S4877" i="1" s="1"/>
  <c r="T4877" i="1" s="1"/>
  <c r="P4877" i="1"/>
  <c r="O4877" i="1"/>
  <c r="Z4876" i="1"/>
  <c r="U4876" i="1"/>
  <c r="R4876" i="1"/>
  <c r="S4876" i="1" s="1"/>
  <c r="T4876" i="1" s="1"/>
  <c r="Q4876" i="1"/>
  <c r="P4876" i="1"/>
  <c r="O4876" i="1"/>
  <c r="Z4875" i="1"/>
  <c r="U4875" i="1"/>
  <c r="Q4875" i="1"/>
  <c r="P4875" i="1"/>
  <c r="O4875" i="1"/>
  <c r="Z4874" i="1"/>
  <c r="U4874" i="1"/>
  <c r="S4874" i="1"/>
  <c r="T4874" i="1" s="1"/>
  <c r="Q4874" i="1"/>
  <c r="P4874" i="1"/>
  <c r="O4874" i="1"/>
  <c r="R4874" i="1" s="1"/>
  <c r="Z4873" i="1"/>
  <c r="Y4873" i="1"/>
  <c r="U4873" i="1"/>
  <c r="Q4873" i="1"/>
  <c r="P4873" i="1"/>
  <c r="O4873" i="1"/>
  <c r="R4873" i="1" s="1"/>
  <c r="S4873" i="1" s="1"/>
  <c r="T4873" i="1" s="1"/>
  <c r="Z4872" i="1"/>
  <c r="U4872" i="1"/>
  <c r="T4872" i="1"/>
  <c r="R4872" i="1"/>
  <c r="S4872" i="1" s="1"/>
  <c r="Q4872" i="1"/>
  <c r="P4872" i="1"/>
  <c r="O4872" i="1"/>
  <c r="Z4871" i="1"/>
  <c r="U4871" i="1"/>
  <c r="Q4871" i="1"/>
  <c r="P4871" i="1"/>
  <c r="O4871" i="1"/>
  <c r="AA4870" i="1"/>
  <c r="Z4870" i="1"/>
  <c r="U4870" i="1"/>
  <c r="T4870" i="1"/>
  <c r="Q4870" i="1"/>
  <c r="P4870" i="1"/>
  <c r="O4870" i="1"/>
  <c r="Z4869" i="1"/>
  <c r="U4869" i="1"/>
  <c r="S4869" i="1"/>
  <c r="T4869" i="1" s="1"/>
  <c r="Y4869" i="1" s="1"/>
  <c r="R4869" i="1"/>
  <c r="Q4869" i="1"/>
  <c r="P4869" i="1"/>
  <c r="O4869" i="1"/>
  <c r="Z4868" i="1"/>
  <c r="U4868" i="1"/>
  <c r="Q4868" i="1"/>
  <c r="P4868" i="1"/>
  <c r="O4868" i="1"/>
  <c r="R4868" i="1" s="1"/>
  <c r="S4868" i="1" s="1"/>
  <c r="T4868" i="1" s="1"/>
  <c r="Z4867" i="1"/>
  <c r="U4867" i="1"/>
  <c r="Q4867" i="1"/>
  <c r="P4867" i="1"/>
  <c r="O4867" i="1"/>
  <c r="Z4866" i="1"/>
  <c r="U4866" i="1"/>
  <c r="Q4866" i="1"/>
  <c r="P4866" i="1"/>
  <c r="O4866" i="1"/>
  <c r="R4866" i="1" s="1"/>
  <c r="S4866" i="1" s="1"/>
  <c r="T4866" i="1" s="1"/>
  <c r="Z4865" i="1"/>
  <c r="U4865" i="1"/>
  <c r="T4865" i="1"/>
  <c r="S4865" i="1"/>
  <c r="R4865" i="1"/>
  <c r="Q4865" i="1"/>
  <c r="P4865" i="1"/>
  <c r="O4865" i="1"/>
  <c r="Z4864" i="1"/>
  <c r="U4864" i="1"/>
  <c r="Q4864" i="1"/>
  <c r="P4864" i="1"/>
  <c r="O4864" i="1"/>
  <c r="R4864" i="1" s="1"/>
  <c r="S4864" i="1" s="1"/>
  <c r="T4864" i="1" s="1"/>
  <c r="Z4863" i="1"/>
  <c r="U4863" i="1"/>
  <c r="Q4863" i="1"/>
  <c r="P4863" i="1"/>
  <c r="O4863" i="1"/>
  <c r="Z4862" i="1"/>
  <c r="U4862" i="1"/>
  <c r="Q4862" i="1"/>
  <c r="P4862" i="1"/>
  <c r="R4862" i="1" s="1"/>
  <c r="S4862" i="1" s="1"/>
  <c r="T4862" i="1" s="1"/>
  <c r="O4862" i="1"/>
  <c r="Z4861" i="1"/>
  <c r="U4861" i="1"/>
  <c r="Q4861" i="1"/>
  <c r="P4861" i="1"/>
  <c r="O4861" i="1"/>
  <c r="R4861" i="1" s="1"/>
  <c r="S4861" i="1" s="1"/>
  <c r="T4861" i="1" s="1"/>
  <c r="Z4860" i="1"/>
  <c r="U4860" i="1"/>
  <c r="Q4860" i="1"/>
  <c r="P4860" i="1"/>
  <c r="O4860" i="1"/>
  <c r="Z4859" i="1"/>
  <c r="U4859" i="1"/>
  <c r="Q4859" i="1"/>
  <c r="P4859" i="1"/>
  <c r="O4859" i="1"/>
  <c r="R4859" i="1" s="1"/>
  <c r="S4859" i="1" s="1"/>
  <c r="T4859" i="1" s="1"/>
  <c r="Z4858" i="1"/>
  <c r="U4858" i="1"/>
  <c r="Q4858" i="1"/>
  <c r="P4858" i="1"/>
  <c r="O4858" i="1"/>
  <c r="R4858" i="1" s="1"/>
  <c r="S4858" i="1" s="1"/>
  <c r="T4858" i="1" s="1"/>
  <c r="Y4858" i="1" s="1"/>
  <c r="AA4857" i="1"/>
  <c r="Z4857" i="1"/>
  <c r="U4857" i="1"/>
  <c r="T4857" i="1"/>
  <c r="Q4857" i="1"/>
  <c r="P4857" i="1"/>
  <c r="O4857" i="1"/>
  <c r="Z4856" i="1"/>
  <c r="U4856" i="1"/>
  <c r="Q4856" i="1"/>
  <c r="R4856" i="1" s="1"/>
  <c r="S4856" i="1" s="1"/>
  <c r="T4856" i="1" s="1"/>
  <c r="P4856" i="1"/>
  <c r="O4856" i="1"/>
  <c r="Z4855" i="1"/>
  <c r="U4855" i="1"/>
  <c r="Q4855" i="1"/>
  <c r="P4855" i="1"/>
  <c r="R4855" i="1" s="1"/>
  <c r="S4855" i="1" s="1"/>
  <c r="T4855" i="1" s="1"/>
  <c r="Y4855" i="1" s="1"/>
  <c r="O4855" i="1"/>
  <c r="Z4854" i="1"/>
  <c r="U4854" i="1"/>
  <c r="Q4854" i="1"/>
  <c r="P4854" i="1"/>
  <c r="O4854" i="1"/>
  <c r="R4854" i="1" s="1"/>
  <c r="S4854" i="1" s="1"/>
  <c r="T4854" i="1" s="1"/>
  <c r="Y4854" i="1" s="1"/>
  <c r="Z4853" i="1"/>
  <c r="U4853" i="1"/>
  <c r="Q4853" i="1"/>
  <c r="P4853" i="1"/>
  <c r="R4853" i="1" s="1"/>
  <c r="S4853" i="1" s="1"/>
  <c r="T4853" i="1" s="1"/>
  <c r="O4853" i="1"/>
  <c r="Z4852" i="1"/>
  <c r="U4852" i="1"/>
  <c r="Q4852" i="1"/>
  <c r="P4852" i="1"/>
  <c r="R4852" i="1" s="1"/>
  <c r="S4852" i="1" s="1"/>
  <c r="T4852" i="1" s="1"/>
  <c r="O4852" i="1"/>
  <c r="AA4851" i="1"/>
  <c r="Z4851" i="1"/>
  <c r="U4851" i="1"/>
  <c r="T4851" i="1"/>
  <c r="Q4851" i="1"/>
  <c r="P4851" i="1"/>
  <c r="O4851" i="1"/>
  <c r="Z4850" i="1"/>
  <c r="U4850" i="1"/>
  <c r="Q4850" i="1"/>
  <c r="R4850" i="1" s="1"/>
  <c r="S4850" i="1" s="1"/>
  <c r="T4850" i="1" s="1"/>
  <c r="P4850" i="1"/>
  <c r="O4850" i="1"/>
  <c r="Z4849" i="1"/>
  <c r="U4849" i="1"/>
  <c r="T4849" i="1"/>
  <c r="Y4849" i="1" s="1"/>
  <c r="Q4849" i="1"/>
  <c r="P4849" i="1"/>
  <c r="O4849" i="1"/>
  <c r="R4849" i="1" s="1"/>
  <c r="S4849" i="1" s="1"/>
  <c r="Z4848" i="1"/>
  <c r="U4848" i="1"/>
  <c r="Q4848" i="1"/>
  <c r="P4848" i="1"/>
  <c r="O4848" i="1"/>
  <c r="Z4847" i="1"/>
  <c r="U4847" i="1"/>
  <c r="Q4847" i="1"/>
  <c r="P4847" i="1"/>
  <c r="R4847" i="1" s="1"/>
  <c r="S4847" i="1" s="1"/>
  <c r="T4847" i="1" s="1"/>
  <c r="O4847" i="1"/>
  <c r="Z4846" i="1"/>
  <c r="U4846" i="1"/>
  <c r="T4846" i="1"/>
  <c r="R4846" i="1"/>
  <c r="S4846" i="1" s="1"/>
  <c r="Q4846" i="1"/>
  <c r="P4846" i="1"/>
  <c r="O4846" i="1"/>
  <c r="Z4845" i="1"/>
  <c r="U4845" i="1"/>
  <c r="S4845" i="1"/>
  <c r="T4845" i="1" s="1"/>
  <c r="Q4845" i="1"/>
  <c r="P4845" i="1"/>
  <c r="R4845" i="1" s="1"/>
  <c r="O4845" i="1"/>
  <c r="Z4844" i="1"/>
  <c r="U4844" i="1"/>
  <c r="Q4844" i="1"/>
  <c r="P4844" i="1"/>
  <c r="R4844" i="1" s="1"/>
  <c r="S4844" i="1" s="1"/>
  <c r="T4844" i="1" s="1"/>
  <c r="O4844" i="1"/>
  <c r="Z4843" i="1"/>
  <c r="U4843" i="1"/>
  <c r="Q4843" i="1"/>
  <c r="P4843" i="1"/>
  <c r="O4843" i="1"/>
  <c r="Z4842" i="1"/>
  <c r="U4842" i="1"/>
  <c r="R4842" i="1"/>
  <c r="S4842" i="1" s="1"/>
  <c r="T4842" i="1" s="1"/>
  <c r="Y4842" i="1" s="1"/>
  <c r="Q4842" i="1"/>
  <c r="P4842" i="1"/>
  <c r="O4842" i="1"/>
  <c r="Z4841" i="1"/>
  <c r="U4841" i="1"/>
  <c r="Q4841" i="1"/>
  <c r="P4841" i="1"/>
  <c r="O4841" i="1"/>
  <c r="Z4840" i="1"/>
  <c r="U4840" i="1"/>
  <c r="Q4840" i="1"/>
  <c r="P4840" i="1"/>
  <c r="R4840" i="1" s="1"/>
  <c r="S4840" i="1" s="1"/>
  <c r="T4840" i="1" s="1"/>
  <c r="Y4840" i="1" s="1"/>
  <c r="O4840" i="1"/>
  <c r="Z4839" i="1"/>
  <c r="U4839" i="1"/>
  <c r="Q4839" i="1"/>
  <c r="P4839" i="1"/>
  <c r="O4839" i="1"/>
  <c r="R4839" i="1" s="1"/>
  <c r="S4839" i="1" s="1"/>
  <c r="T4839" i="1" s="1"/>
  <c r="Z4838" i="1"/>
  <c r="U4838" i="1"/>
  <c r="R4838" i="1"/>
  <c r="S4838" i="1" s="1"/>
  <c r="T4838" i="1" s="1"/>
  <c r="Q4838" i="1"/>
  <c r="P4838" i="1"/>
  <c r="O4838" i="1"/>
  <c r="Z4837" i="1"/>
  <c r="U4837" i="1"/>
  <c r="T4837" i="1"/>
  <c r="Q4837" i="1"/>
  <c r="P4837" i="1"/>
  <c r="O4837" i="1"/>
  <c r="R4837" i="1" s="1"/>
  <c r="S4837" i="1" s="1"/>
  <c r="Z4836" i="1"/>
  <c r="U4836" i="1"/>
  <c r="Q4836" i="1"/>
  <c r="R4836" i="1" s="1"/>
  <c r="S4836" i="1" s="1"/>
  <c r="T4836" i="1" s="1"/>
  <c r="P4836" i="1"/>
  <c r="O4836" i="1"/>
  <c r="Z4835" i="1"/>
  <c r="U4835" i="1"/>
  <c r="Q4835" i="1"/>
  <c r="P4835" i="1"/>
  <c r="O4835" i="1"/>
  <c r="AA4834" i="1"/>
  <c r="Z4834" i="1"/>
  <c r="U4834" i="1"/>
  <c r="T4834" i="1"/>
  <c r="Q4834" i="1"/>
  <c r="P4834" i="1"/>
  <c r="O4834" i="1"/>
  <c r="R4834" i="1" s="1"/>
  <c r="S4834" i="1" s="1"/>
  <c r="Z4833" i="1"/>
  <c r="U4833" i="1"/>
  <c r="Q4833" i="1"/>
  <c r="P4833" i="1"/>
  <c r="O4833" i="1"/>
  <c r="R4833" i="1" s="1"/>
  <c r="S4833" i="1" s="1"/>
  <c r="T4833" i="1" s="1"/>
  <c r="Z4832" i="1"/>
  <c r="U4832" i="1"/>
  <c r="Q4832" i="1"/>
  <c r="P4832" i="1"/>
  <c r="O4832" i="1"/>
  <c r="AA4831" i="1"/>
  <c r="Z4831" i="1"/>
  <c r="U4831" i="1"/>
  <c r="T4831" i="1"/>
  <c r="R4831" i="1"/>
  <c r="S4831" i="1" s="1"/>
  <c r="Q4831" i="1"/>
  <c r="P4831" i="1"/>
  <c r="O4831" i="1"/>
  <c r="Z4830" i="1"/>
  <c r="U4830" i="1"/>
  <c r="Q4830" i="1"/>
  <c r="P4830" i="1"/>
  <c r="O4830" i="1"/>
  <c r="R4830" i="1" s="1"/>
  <c r="S4830" i="1" s="1"/>
  <c r="T4830" i="1" s="1"/>
  <c r="AA4829" i="1"/>
  <c r="Z4829" i="1"/>
  <c r="U4829" i="1"/>
  <c r="T4829" i="1"/>
  <c r="S4829" i="1"/>
  <c r="R4829" i="1"/>
  <c r="Q4829" i="1"/>
  <c r="P4829" i="1"/>
  <c r="O4829" i="1"/>
  <c r="Z4828" i="1"/>
  <c r="U4828" i="1"/>
  <c r="Q4828" i="1"/>
  <c r="P4828" i="1"/>
  <c r="O4828" i="1"/>
  <c r="R4828" i="1" s="1"/>
  <c r="S4828" i="1" s="1"/>
  <c r="T4828" i="1" s="1"/>
  <c r="Y4828" i="1" s="1"/>
  <c r="Z4827" i="1"/>
  <c r="U4827" i="1"/>
  <c r="Q4827" i="1"/>
  <c r="P4827" i="1"/>
  <c r="O4827" i="1"/>
  <c r="R4827" i="1" s="1"/>
  <c r="S4827" i="1" s="1"/>
  <c r="T4827" i="1" s="1"/>
  <c r="Y4827" i="1" s="1"/>
  <c r="Z4826" i="1"/>
  <c r="U4826" i="1"/>
  <c r="Q4826" i="1"/>
  <c r="P4826" i="1"/>
  <c r="O4826" i="1"/>
  <c r="R4826" i="1" s="1"/>
  <c r="S4826" i="1" s="1"/>
  <c r="T4826" i="1" s="1"/>
  <c r="Y4826" i="1" s="1"/>
  <c r="Z4825" i="1"/>
  <c r="U4825" i="1"/>
  <c r="Q4825" i="1"/>
  <c r="P4825" i="1"/>
  <c r="O4825" i="1"/>
  <c r="R4825" i="1" s="1"/>
  <c r="S4825" i="1" s="1"/>
  <c r="T4825" i="1" s="1"/>
  <c r="Z4824" i="1"/>
  <c r="Y4824" i="1"/>
  <c r="U4824" i="1"/>
  <c r="R4824" i="1"/>
  <c r="S4824" i="1" s="1"/>
  <c r="T4824" i="1" s="1"/>
  <c r="Q4824" i="1"/>
  <c r="P4824" i="1"/>
  <c r="O4824" i="1"/>
  <c r="Z4823" i="1"/>
  <c r="U4823" i="1"/>
  <c r="Q4823" i="1"/>
  <c r="P4823" i="1"/>
  <c r="R4823" i="1" s="1"/>
  <c r="S4823" i="1" s="1"/>
  <c r="T4823" i="1" s="1"/>
  <c r="Y4823" i="1" s="1"/>
  <c r="O4823" i="1"/>
  <c r="Z4822" i="1"/>
  <c r="U4822" i="1"/>
  <c r="Q4822" i="1"/>
  <c r="R4822" i="1" s="1"/>
  <c r="S4822" i="1" s="1"/>
  <c r="T4822" i="1" s="1"/>
  <c r="Y4822" i="1" s="1"/>
  <c r="P4822" i="1"/>
  <c r="O4822" i="1"/>
  <c r="Z4821" i="1"/>
  <c r="U4821" i="1"/>
  <c r="R4821" i="1"/>
  <c r="S4821" i="1" s="1"/>
  <c r="T4821" i="1" s="1"/>
  <c r="Y4821" i="1" s="1"/>
  <c r="Q4821" i="1"/>
  <c r="P4821" i="1"/>
  <c r="O4821" i="1"/>
  <c r="Z4820" i="1"/>
  <c r="U4820" i="1"/>
  <c r="R4820" i="1"/>
  <c r="S4820" i="1" s="1"/>
  <c r="T4820" i="1" s="1"/>
  <c r="Q4820" i="1"/>
  <c r="P4820" i="1"/>
  <c r="O4820" i="1"/>
  <c r="Z4819" i="1"/>
  <c r="U4819" i="1"/>
  <c r="R4819" i="1"/>
  <c r="S4819" i="1" s="1"/>
  <c r="T4819" i="1" s="1"/>
  <c r="Y4819" i="1" s="1"/>
  <c r="Q4819" i="1"/>
  <c r="P4819" i="1"/>
  <c r="O4819" i="1"/>
  <c r="Z4818" i="1"/>
  <c r="U4818" i="1"/>
  <c r="Q4818" i="1"/>
  <c r="P4818" i="1"/>
  <c r="R4818" i="1" s="1"/>
  <c r="S4818" i="1" s="1"/>
  <c r="T4818" i="1" s="1"/>
  <c r="O4818" i="1"/>
  <c r="Z4817" i="1"/>
  <c r="U4817" i="1"/>
  <c r="R4817" i="1"/>
  <c r="S4817" i="1" s="1"/>
  <c r="T4817" i="1" s="1"/>
  <c r="Q4817" i="1"/>
  <c r="P4817" i="1"/>
  <c r="O4817" i="1"/>
  <c r="AA4816" i="1"/>
  <c r="Z4816" i="1"/>
  <c r="U4816" i="1"/>
  <c r="T4816" i="1"/>
  <c r="Q4816" i="1"/>
  <c r="P4816" i="1"/>
  <c r="O4816" i="1"/>
  <c r="Z4815" i="1"/>
  <c r="U4815" i="1"/>
  <c r="R4815" i="1"/>
  <c r="S4815" i="1" s="1"/>
  <c r="T4815" i="1" s="1"/>
  <c r="Q4815" i="1"/>
  <c r="P4815" i="1"/>
  <c r="O4815" i="1"/>
  <c r="AA4814" i="1"/>
  <c r="Z4814" i="1"/>
  <c r="U4814" i="1"/>
  <c r="T4814" i="1"/>
  <c r="S4814" i="1"/>
  <c r="Q4814" i="1"/>
  <c r="P4814" i="1"/>
  <c r="O4814" i="1"/>
  <c r="R4814" i="1" s="1"/>
  <c r="Z4813" i="1"/>
  <c r="U4813" i="1"/>
  <c r="Q4813" i="1"/>
  <c r="P4813" i="1"/>
  <c r="O4813" i="1"/>
  <c r="R4813" i="1" s="1"/>
  <c r="S4813" i="1" s="1"/>
  <c r="T4813" i="1" s="1"/>
  <c r="Y4813" i="1" s="1"/>
  <c r="Z4812" i="1"/>
  <c r="U4812" i="1"/>
  <c r="R4812" i="1"/>
  <c r="S4812" i="1" s="1"/>
  <c r="T4812" i="1" s="1"/>
  <c r="Q4812" i="1"/>
  <c r="P4812" i="1"/>
  <c r="O4812" i="1"/>
  <c r="Z4811" i="1"/>
  <c r="U4811" i="1"/>
  <c r="Q4811" i="1"/>
  <c r="P4811" i="1"/>
  <c r="R4811" i="1" s="1"/>
  <c r="S4811" i="1" s="1"/>
  <c r="T4811" i="1" s="1"/>
  <c r="O4811" i="1"/>
  <c r="Z4810" i="1"/>
  <c r="U4810" i="1"/>
  <c r="Q4810" i="1"/>
  <c r="P4810" i="1"/>
  <c r="O4810" i="1"/>
  <c r="R4810" i="1" s="1"/>
  <c r="S4810" i="1" s="1"/>
  <c r="T4810" i="1" s="1"/>
  <c r="Z4809" i="1"/>
  <c r="U4809" i="1"/>
  <c r="Q4809" i="1"/>
  <c r="P4809" i="1"/>
  <c r="O4809" i="1"/>
  <c r="Z4808" i="1"/>
  <c r="U4808" i="1"/>
  <c r="Q4808" i="1"/>
  <c r="P4808" i="1"/>
  <c r="O4808" i="1"/>
  <c r="R4808" i="1" s="1"/>
  <c r="S4808" i="1" s="1"/>
  <c r="T4808" i="1" s="1"/>
  <c r="Y4808" i="1" s="1"/>
  <c r="Z4807" i="1"/>
  <c r="U4807" i="1"/>
  <c r="Q4807" i="1"/>
  <c r="P4807" i="1"/>
  <c r="O4807" i="1"/>
  <c r="Z4806" i="1"/>
  <c r="U4806" i="1"/>
  <c r="Q4806" i="1"/>
  <c r="P4806" i="1"/>
  <c r="R4806" i="1" s="1"/>
  <c r="S4806" i="1" s="1"/>
  <c r="T4806" i="1" s="1"/>
  <c r="Y4806" i="1" s="1"/>
  <c r="O4806" i="1"/>
  <c r="Z4805" i="1"/>
  <c r="U4805" i="1"/>
  <c r="Q4805" i="1"/>
  <c r="P4805" i="1"/>
  <c r="O4805" i="1"/>
  <c r="R4805" i="1" s="1"/>
  <c r="S4805" i="1" s="1"/>
  <c r="T4805" i="1" s="1"/>
  <c r="Y4805" i="1" s="1"/>
  <c r="Z4804" i="1"/>
  <c r="U4804" i="1"/>
  <c r="Q4804" i="1"/>
  <c r="P4804" i="1"/>
  <c r="O4804" i="1"/>
  <c r="Z4803" i="1"/>
  <c r="U4803" i="1"/>
  <c r="Q4803" i="1"/>
  <c r="P4803" i="1"/>
  <c r="R4803" i="1" s="1"/>
  <c r="S4803" i="1" s="1"/>
  <c r="T4803" i="1" s="1"/>
  <c r="Y4803" i="1" s="1"/>
  <c r="O4803" i="1"/>
  <c r="Z4802" i="1"/>
  <c r="U4802" i="1"/>
  <c r="Q4802" i="1"/>
  <c r="P4802" i="1"/>
  <c r="O4802" i="1"/>
  <c r="Z4801" i="1"/>
  <c r="U4801" i="1"/>
  <c r="S4801" i="1"/>
  <c r="T4801" i="1" s="1"/>
  <c r="Q4801" i="1"/>
  <c r="P4801" i="1"/>
  <c r="O4801" i="1"/>
  <c r="R4801" i="1" s="1"/>
  <c r="Z4800" i="1"/>
  <c r="U4800" i="1"/>
  <c r="Q4800" i="1"/>
  <c r="P4800" i="1"/>
  <c r="R4800" i="1" s="1"/>
  <c r="S4800" i="1" s="1"/>
  <c r="T4800" i="1" s="1"/>
  <c r="O4800" i="1"/>
  <c r="Z4799" i="1"/>
  <c r="U4799" i="1"/>
  <c r="Q4799" i="1"/>
  <c r="P4799" i="1"/>
  <c r="O4799" i="1"/>
  <c r="R4799" i="1" s="1"/>
  <c r="S4799" i="1" s="1"/>
  <c r="T4799" i="1" s="1"/>
  <c r="AA4798" i="1"/>
  <c r="Z4798" i="1"/>
  <c r="U4798" i="1"/>
  <c r="T4798" i="1"/>
  <c r="Q4798" i="1"/>
  <c r="R4798" i="1" s="1"/>
  <c r="S4798" i="1" s="1"/>
  <c r="P4798" i="1"/>
  <c r="O4798" i="1"/>
  <c r="Z4797" i="1"/>
  <c r="U4797" i="1"/>
  <c r="Q4797" i="1"/>
  <c r="P4797" i="1"/>
  <c r="R4797" i="1" s="1"/>
  <c r="S4797" i="1" s="1"/>
  <c r="T4797" i="1" s="1"/>
  <c r="O4797" i="1"/>
  <c r="Z4796" i="1"/>
  <c r="U4796" i="1"/>
  <c r="Q4796" i="1"/>
  <c r="P4796" i="1"/>
  <c r="O4796" i="1"/>
  <c r="R4796" i="1" s="1"/>
  <c r="S4796" i="1" s="1"/>
  <c r="T4796" i="1" s="1"/>
  <c r="Z4795" i="1"/>
  <c r="U4795" i="1"/>
  <c r="Q4795" i="1"/>
  <c r="R4795" i="1" s="1"/>
  <c r="S4795" i="1" s="1"/>
  <c r="T4795" i="1" s="1"/>
  <c r="P4795" i="1"/>
  <c r="O4795" i="1"/>
  <c r="Z4794" i="1"/>
  <c r="U4794" i="1"/>
  <c r="R4794" i="1"/>
  <c r="S4794" i="1" s="1"/>
  <c r="T4794" i="1" s="1"/>
  <c r="Q4794" i="1"/>
  <c r="P4794" i="1"/>
  <c r="O4794" i="1"/>
  <c r="Z4793" i="1"/>
  <c r="U4793" i="1"/>
  <c r="Q4793" i="1"/>
  <c r="P4793" i="1"/>
  <c r="O4793" i="1"/>
  <c r="Z4792" i="1"/>
  <c r="Y4792" i="1"/>
  <c r="U4792" i="1"/>
  <c r="Q4792" i="1"/>
  <c r="P4792" i="1"/>
  <c r="O4792" i="1"/>
  <c r="R4792" i="1" s="1"/>
  <c r="S4792" i="1" s="1"/>
  <c r="T4792" i="1" s="1"/>
  <c r="Z4791" i="1"/>
  <c r="U4791" i="1"/>
  <c r="S4791" i="1"/>
  <c r="T4791" i="1" s="1"/>
  <c r="Y4791" i="1" s="1"/>
  <c r="R4791" i="1"/>
  <c r="Q4791" i="1"/>
  <c r="P4791" i="1"/>
  <c r="O4791" i="1"/>
  <c r="Z4790" i="1"/>
  <c r="U4790" i="1"/>
  <c r="Q4790" i="1"/>
  <c r="P4790" i="1"/>
  <c r="O4790" i="1"/>
  <c r="R4790" i="1" s="1"/>
  <c r="S4790" i="1" s="1"/>
  <c r="T4790" i="1" s="1"/>
  <c r="Z4789" i="1"/>
  <c r="U4789" i="1"/>
  <c r="Q4789" i="1"/>
  <c r="P4789" i="1"/>
  <c r="R4789" i="1" s="1"/>
  <c r="S4789" i="1" s="1"/>
  <c r="T4789" i="1" s="1"/>
  <c r="O4789" i="1"/>
  <c r="Z4788" i="1"/>
  <c r="U4788" i="1"/>
  <c r="Q4788" i="1"/>
  <c r="P4788" i="1"/>
  <c r="R4788" i="1" s="1"/>
  <c r="S4788" i="1" s="1"/>
  <c r="T4788" i="1" s="1"/>
  <c r="O4788" i="1"/>
  <c r="Z4787" i="1"/>
  <c r="U4787" i="1"/>
  <c r="S4787" i="1"/>
  <c r="T4787" i="1" s="1"/>
  <c r="Q4787" i="1"/>
  <c r="P4787" i="1"/>
  <c r="O4787" i="1"/>
  <c r="R4787" i="1" s="1"/>
  <c r="Z4786" i="1"/>
  <c r="U4786" i="1"/>
  <c r="Q4786" i="1"/>
  <c r="P4786" i="1"/>
  <c r="R4786" i="1" s="1"/>
  <c r="S4786" i="1" s="1"/>
  <c r="T4786" i="1" s="1"/>
  <c r="O4786" i="1"/>
  <c r="Z4785" i="1"/>
  <c r="U4785" i="1"/>
  <c r="Q4785" i="1"/>
  <c r="P4785" i="1"/>
  <c r="O4785" i="1"/>
  <c r="Z4784" i="1"/>
  <c r="U4784" i="1"/>
  <c r="Q4784" i="1"/>
  <c r="R4784" i="1" s="1"/>
  <c r="S4784" i="1" s="1"/>
  <c r="T4784" i="1" s="1"/>
  <c r="P4784" i="1"/>
  <c r="O4784" i="1"/>
  <c r="Z4783" i="1"/>
  <c r="U4783" i="1"/>
  <c r="Q4783" i="1"/>
  <c r="P4783" i="1"/>
  <c r="R4783" i="1" s="1"/>
  <c r="S4783" i="1" s="1"/>
  <c r="T4783" i="1" s="1"/>
  <c r="O4783" i="1"/>
  <c r="Z4782" i="1"/>
  <c r="U4782" i="1"/>
  <c r="Q4782" i="1"/>
  <c r="P4782" i="1"/>
  <c r="O4782" i="1"/>
  <c r="R4782" i="1" s="1"/>
  <c r="S4782" i="1" s="1"/>
  <c r="T4782" i="1" s="1"/>
  <c r="AA4781" i="1"/>
  <c r="Z4781" i="1"/>
  <c r="U4781" i="1"/>
  <c r="T4781" i="1"/>
  <c r="Q4781" i="1"/>
  <c r="P4781" i="1"/>
  <c r="O4781" i="1"/>
  <c r="Z4780" i="1"/>
  <c r="U4780" i="1"/>
  <c r="Q4780" i="1"/>
  <c r="R4780" i="1" s="1"/>
  <c r="S4780" i="1" s="1"/>
  <c r="T4780" i="1" s="1"/>
  <c r="P4780" i="1"/>
  <c r="O4780" i="1"/>
  <c r="AA4779" i="1"/>
  <c r="Z4779" i="1"/>
  <c r="U4779" i="1"/>
  <c r="T4779" i="1"/>
  <c r="R4779" i="1"/>
  <c r="S4779" i="1" s="1"/>
  <c r="Q4779" i="1"/>
  <c r="P4779" i="1"/>
  <c r="O4779" i="1"/>
  <c r="Z4778" i="1"/>
  <c r="U4778" i="1"/>
  <c r="Q4778" i="1"/>
  <c r="P4778" i="1"/>
  <c r="O4778" i="1"/>
  <c r="R4778" i="1" s="1"/>
  <c r="S4778" i="1" s="1"/>
  <c r="T4778" i="1" s="1"/>
  <c r="Y4778" i="1" s="1"/>
  <c r="Z4777" i="1"/>
  <c r="U4777" i="1"/>
  <c r="S4777" i="1"/>
  <c r="T4777" i="1" s="1"/>
  <c r="R4777" i="1"/>
  <c r="Q4777" i="1"/>
  <c r="P4777" i="1"/>
  <c r="O4777" i="1"/>
  <c r="Z4776" i="1"/>
  <c r="U4776" i="1"/>
  <c r="Q4776" i="1"/>
  <c r="P4776" i="1"/>
  <c r="O4776" i="1"/>
  <c r="R4776" i="1" s="1"/>
  <c r="S4776" i="1" s="1"/>
  <c r="T4776" i="1" s="1"/>
  <c r="Z4775" i="1"/>
  <c r="U4775" i="1"/>
  <c r="Q4775" i="1"/>
  <c r="P4775" i="1"/>
  <c r="O4775" i="1"/>
  <c r="R4775" i="1" s="1"/>
  <c r="S4775" i="1" s="1"/>
  <c r="T4775" i="1" s="1"/>
  <c r="Z4774" i="1"/>
  <c r="U4774" i="1"/>
  <c r="Q4774" i="1"/>
  <c r="P4774" i="1"/>
  <c r="R4774" i="1" s="1"/>
  <c r="S4774" i="1" s="1"/>
  <c r="T4774" i="1" s="1"/>
  <c r="O4774" i="1"/>
  <c r="Z4773" i="1"/>
  <c r="U4773" i="1"/>
  <c r="Q4773" i="1"/>
  <c r="P4773" i="1"/>
  <c r="O4773" i="1"/>
  <c r="R4773" i="1" s="1"/>
  <c r="S4773" i="1" s="1"/>
  <c r="T4773" i="1" s="1"/>
  <c r="AA4772" i="1"/>
  <c r="Z4772" i="1"/>
  <c r="U4772" i="1"/>
  <c r="T4772" i="1"/>
  <c r="Q4772" i="1"/>
  <c r="P4772" i="1"/>
  <c r="R4772" i="1" s="1"/>
  <c r="S4772" i="1" s="1"/>
  <c r="O4772" i="1"/>
  <c r="Z4771" i="1"/>
  <c r="U4771" i="1"/>
  <c r="Q4771" i="1"/>
  <c r="P4771" i="1"/>
  <c r="O4771" i="1"/>
  <c r="R4771" i="1" s="1"/>
  <c r="S4771" i="1" s="1"/>
  <c r="T4771" i="1" s="1"/>
  <c r="Z4770" i="1"/>
  <c r="U4770" i="1"/>
  <c r="S4770" i="1"/>
  <c r="T4770" i="1" s="1"/>
  <c r="Q4770" i="1"/>
  <c r="P4770" i="1"/>
  <c r="O4770" i="1"/>
  <c r="R4770" i="1" s="1"/>
  <c r="Z4769" i="1"/>
  <c r="U4769" i="1"/>
  <c r="Q4769" i="1"/>
  <c r="P4769" i="1"/>
  <c r="O4769" i="1"/>
  <c r="R4769" i="1" s="1"/>
  <c r="S4769" i="1" s="1"/>
  <c r="T4769" i="1" s="1"/>
  <c r="Z4768" i="1"/>
  <c r="U4768" i="1"/>
  <c r="R4768" i="1"/>
  <c r="S4768" i="1" s="1"/>
  <c r="T4768" i="1" s="1"/>
  <c r="Q4768" i="1"/>
  <c r="P4768" i="1"/>
  <c r="O4768" i="1"/>
  <c r="Z4767" i="1"/>
  <c r="U4767" i="1"/>
  <c r="Q4767" i="1"/>
  <c r="P4767" i="1"/>
  <c r="O4767" i="1"/>
  <c r="R4767" i="1" s="1"/>
  <c r="S4767" i="1" s="1"/>
  <c r="T4767" i="1" s="1"/>
  <c r="Z4766" i="1"/>
  <c r="U4766" i="1"/>
  <c r="S4766" i="1"/>
  <c r="T4766" i="1" s="1"/>
  <c r="Q4766" i="1"/>
  <c r="R4766" i="1" s="1"/>
  <c r="P4766" i="1"/>
  <c r="O4766" i="1"/>
  <c r="Z4765" i="1"/>
  <c r="U4765" i="1"/>
  <c r="Q4765" i="1"/>
  <c r="R4765" i="1" s="1"/>
  <c r="S4765" i="1" s="1"/>
  <c r="T4765" i="1" s="1"/>
  <c r="P4765" i="1"/>
  <c r="O4765" i="1"/>
  <c r="AA4764" i="1"/>
  <c r="Z4764" i="1"/>
  <c r="U4764" i="1"/>
  <c r="T4764" i="1"/>
  <c r="Q4764" i="1"/>
  <c r="P4764" i="1"/>
  <c r="O4764" i="1"/>
  <c r="R4764" i="1" s="1"/>
  <c r="S4764" i="1" s="1"/>
  <c r="Z4763" i="1"/>
  <c r="U4763" i="1"/>
  <c r="S4763" i="1"/>
  <c r="T4763" i="1" s="1"/>
  <c r="R4763" i="1"/>
  <c r="Q4763" i="1"/>
  <c r="P4763" i="1"/>
  <c r="O4763" i="1"/>
  <c r="Z4762" i="1"/>
  <c r="U4762" i="1"/>
  <c r="S4762" i="1"/>
  <c r="T4762" i="1" s="1"/>
  <c r="Q4762" i="1"/>
  <c r="P4762" i="1"/>
  <c r="R4762" i="1" s="1"/>
  <c r="O4762" i="1"/>
  <c r="AA4761" i="1"/>
  <c r="Z4761" i="1"/>
  <c r="U4761" i="1"/>
  <c r="T4761" i="1"/>
  <c r="Q4761" i="1"/>
  <c r="P4761" i="1"/>
  <c r="O4761" i="1"/>
  <c r="Z4760" i="1"/>
  <c r="U4760" i="1"/>
  <c r="Q4760" i="1"/>
  <c r="P4760" i="1"/>
  <c r="O4760" i="1"/>
  <c r="R4760" i="1" s="1"/>
  <c r="S4760" i="1" s="1"/>
  <c r="T4760" i="1" s="1"/>
  <c r="Z4759" i="1"/>
  <c r="U4759" i="1"/>
  <c r="R4759" i="1"/>
  <c r="S4759" i="1" s="1"/>
  <c r="T4759" i="1" s="1"/>
  <c r="Q4759" i="1"/>
  <c r="P4759" i="1"/>
  <c r="O4759" i="1"/>
  <c r="AA4758" i="1"/>
  <c r="Z4758" i="1"/>
  <c r="U4758" i="1"/>
  <c r="T4758" i="1"/>
  <c r="Q4758" i="1"/>
  <c r="P4758" i="1"/>
  <c r="O4758" i="1"/>
  <c r="R4758" i="1" s="1"/>
  <c r="S4758" i="1" s="1"/>
  <c r="AA4757" i="1"/>
  <c r="Z4757" i="1"/>
  <c r="U4757" i="1"/>
  <c r="T4757" i="1"/>
  <c r="R4757" i="1"/>
  <c r="S4757" i="1" s="1"/>
  <c r="Q4757" i="1"/>
  <c r="P4757" i="1"/>
  <c r="O4757" i="1"/>
  <c r="Z4756" i="1"/>
  <c r="U4756" i="1"/>
  <c r="Q4756" i="1"/>
  <c r="P4756" i="1"/>
  <c r="R4756" i="1" s="1"/>
  <c r="S4756" i="1" s="1"/>
  <c r="T4756" i="1" s="1"/>
  <c r="O4756" i="1"/>
  <c r="Z4755" i="1"/>
  <c r="U4755" i="1"/>
  <c r="Q4755" i="1"/>
  <c r="P4755" i="1"/>
  <c r="O4755" i="1"/>
  <c r="R4755" i="1" s="1"/>
  <c r="S4755" i="1" s="1"/>
  <c r="T4755" i="1" s="1"/>
  <c r="Z4754" i="1"/>
  <c r="U4754" i="1"/>
  <c r="R4754" i="1"/>
  <c r="S4754" i="1" s="1"/>
  <c r="T4754" i="1" s="1"/>
  <c r="Q4754" i="1"/>
  <c r="P4754" i="1"/>
  <c r="O4754" i="1"/>
  <c r="Z4753" i="1"/>
  <c r="U4753" i="1"/>
  <c r="Q4753" i="1"/>
  <c r="P4753" i="1"/>
  <c r="O4753" i="1"/>
  <c r="Z4752" i="1"/>
  <c r="U4752" i="1"/>
  <c r="Q4752" i="1"/>
  <c r="P4752" i="1"/>
  <c r="O4752" i="1"/>
  <c r="Z4751" i="1"/>
  <c r="U4751" i="1"/>
  <c r="Q4751" i="1"/>
  <c r="P4751" i="1"/>
  <c r="O4751" i="1"/>
  <c r="Z4750" i="1"/>
  <c r="U4750" i="1"/>
  <c r="Q4750" i="1"/>
  <c r="P4750" i="1"/>
  <c r="O4750" i="1"/>
  <c r="Z4749" i="1"/>
  <c r="U4749" i="1"/>
  <c r="Q4749" i="1"/>
  <c r="P4749" i="1"/>
  <c r="O4749" i="1"/>
  <c r="Z4748" i="1"/>
  <c r="U4748" i="1"/>
  <c r="Q4748" i="1"/>
  <c r="P4748" i="1"/>
  <c r="O4748" i="1"/>
  <c r="Z4747" i="1"/>
  <c r="U4747" i="1"/>
  <c r="R4747" i="1"/>
  <c r="S4747" i="1" s="1"/>
  <c r="T4747" i="1" s="1"/>
  <c r="Q4747" i="1"/>
  <c r="P4747" i="1"/>
  <c r="O4747" i="1"/>
  <c r="AA4746" i="1"/>
  <c r="Z4746" i="1"/>
  <c r="U4746" i="1"/>
  <c r="T4746" i="1"/>
  <c r="Q4746" i="1"/>
  <c r="P4746" i="1"/>
  <c r="O4746" i="1"/>
  <c r="Z4745" i="1"/>
  <c r="U4745" i="1"/>
  <c r="Q4745" i="1"/>
  <c r="P4745" i="1"/>
  <c r="O4745" i="1"/>
  <c r="R4745" i="1" s="1"/>
  <c r="S4745" i="1" s="1"/>
  <c r="T4745" i="1" s="1"/>
  <c r="Z4744" i="1"/>
  <c r="U4744" i="1"/>
  <c r="Q4744" i="1"/>
  <c r="P4744" i="1"/>
  <c r="O4744" i="1"/>
  <c r="Z4743" i="1"/>
  <c r="U4743" i="1"/>
  <c r="Q4743" i="1"/>
  <c r="P4743" i="1"/>
  <c r="O4743" i="1"/>
  <c r="R4743" i="1" s="1"/>
  <c r="S4743" i="1" s="1"/>
  <c r="T4743" i="1" s="1"/>
  <c r="Z4742" i="1"/>
  <c r="U4742" i="1"/>
  <c r="Q4742" i="1"/>
  <c r="P4742" i="1"/>
  <c r="O4742" i="1"/>
  <c r="Z4741" i="1"/>
  <c r="U4741" i="1"/>
  <c r="Q4741" i="1"/>
  <c r="P4741" i="1"/>
  <c r="R4741" i="1" s="1"/>
  <c r="S4741" i="1" s="1"/>
  <c r="T4741" i="1" s="1"/>
  <c r="O4741" i="1"/>
  <c r="Z4740" i="1"/>
  <c r="U4740" i="1"/>
  <c r="Q4740" i="1"/>
  <c r="R4740" i="1" s="1"/>
  <c r="S4740" i="1" s="1"/>
  <c r="T4740" i="1" s="1"/>
  <c r="P4740" i="1"/>
  <c r="O4740" i="1"/>
  <c r="Z4739" i="1"/>
  <c r="U4739" i="1"/>
  <c r="Q4739" i="1"/>
  <c r="P4739" i="1"/>
  <c r="O4739" i="1"/>
  <c r="R4739" i="1" s="1"/>
  <c r="S4739" i="1" s="1"/>
  <c r="T4739" i="1" s="1"/>
  <c r="Z4738" i="1"/>
  <c r="U4738" i="1"/>
  <c r="Q4738" i="1"/>
  <c r="P4738" i="1"/>
  <c r="O4738" i="1"/>
  <c r="Z4737" i="1"/>
  <c r="U4737" i="1"/>
  <c r="Q4737" i="1"/>
  <c r="P4737" i="1"/>
  <c r="O4737" i="1"/>
  <c r="Z4736" i="1"/>
  <c r="U4736" i="1"/>
  <c r="Q4736" i="1"/>
  <c r="P4736" i="1"/>
  <c r="R4736" i="1" s="1"/>
  <c r="S4736" i="1" s="1"/>
  <c r="T4736" i="1" s="1"/>
  <c r="O4736" i="1"/>
  <c r="Z4735" i="1"/>
  <c r="U4735" i="1"/>
  <c r="Q4735" i="1"/>
  <c r="P4735" i="1"/>
  <c r="O4735" i="1"/>
  <c r="R4735" i="1" s="1"/>
  <c r="S4735" i="1" s="1"/>
  <c r="T4735" i="1" s="1"/>
  <c r="Z4734" i="1"/>
  <c r="U4734" i="1"/>
  <c r="R4734" i="1"/>
  <c r="S4734" i="1" s="1"/>
  <c r="T4734" i="1" s="1"/>
  <c r="Y4734" i="1" s="1"/>
  <c r="Q4734" i="1"/>
  <c r="P4734" i="1"/>
  <c r="O4734" i="1"/>
  <c r="Z4733" i="1"/>
  <c r="U4733" i="1"/>
  <c r="Q4733" i="1"/>
  <c r="P4733" i="1"/>
  <c r="O4733" i="1"/>
  <c r="Z4732" i="1"/>
  <c r="U4732" i="1"/>
  <c r="Q4732" i="1"/>
  <c r="P4732" i="1"/>
  <c r="O4732" i="1"/>
  <c r="R4732" i="1" s="1"/>
  <c r="S4732" i="1" s="1"/>
  <c r="T4732" i="1" s="1"/>
  <c r="Y4732" i="1" s="1"/>
  <c r="Z4731" i="1"/>
  <c r="U4731" i="1"/>
  <c r="Q4731" i="1"/>
  <c r="R4731" i="1" s="1"/>
  <c r="S4731" i="1" s="1"/>
  <c r="T4731" i="1" s="1"/>
  <c r="P4731" i="1"/>
  <c r="O4731" i="1"/>
  <c r="Z4730" i="1"/>
  <c r="U4730" i="1"/>
  <c r="Q4730" i="1"/>
  <c r="P4730" i="1"/>
  <c r="R4730" i="1" s="1"/>
  <c r="S4730" i="1" s="1"/>
  <c r="T4730" i="1" s="1"/>
  <c r="O4730" i="1"/>
  <c r="Z4729" i="1"/>
  <c r="U4729" i="1"/>
  <c r="R4729" i="1"/>
  <c r="S4729" i="1" s="1"/>
  <c r="T4729" i="1" s="1"/>
  <c r="Q4729" i="1"/>
  <c r="P4729" i="1"/>
  <c r="O4729" i="1"/>
  <c r="Z4728" i="1"/>
  <c r="U4728" i="1"/>
  <c r="Q4728" i="1"/>
  <c r="P4728" i="1"/>
  <c r="R4728" i="1" s="1"/>
  <c r="S4728" i="1" s="1"/>
  <c r="T4728" i="1" s="1"/>
  <c r="O4728" i="1"/>
  <c r="Z4727" i="1"/>
  <c r="U4727" i="1"/>
  <c r="Q4727" i="1"/>
  <c r="P4727" i="1"/>
  <c r="O4727" i="1"/>
  <c r="R4727" i="1" s="1"/>
  <c r="S4727" i="1" s="1"/>
  <c r="T4727" i="1" s="1"/>
  <c r="Z4726" i="1"/>
  <c r="U4726" i="1"/>
  <c r="R4726" i="1"/>
  <c r="S4726" i="1" s="1"/>
  <c r="T4726" i="1" s="1"/>
  <c r="Q4726" i="1"/>
  <c r="P4726" i="1"/>
  <c r="O4726" i="1"/>
  <c r="Z4725" i="1"/>
  <c r="U4725" i="1"/>
  <c r="Q4725" i="1"/>
  <c r="P4725" i="1"/>
  <c r="O4725" i="1"/>
  <c r="R4725" i="1" s="1"/>
  <c r="S4725" i="1" s="1"/>
  <c r="T4725" i="1" s="1"/>
  <c r="Z4724" i="1"/>
  <c r="U4724" i="1"/>
  <c r="S4724" i="1"/>
  <c r="T4724" i="1" s="1"/>
  <c r="Y4724" i="1" s="1"/>
  <c r="Q4724" i="1"/>
  <c r="P4724" i="1"/>
  <c r="R4724" i="1" s="1"/>
  <c r="O4724" i="1"/>
  <c r="Z4723" i="1"/>
  <c r="U4723" i="1"/>
  <c r="Q4723" i="1"/>
  <c r="P4723" i="1"/>
  <c r="O4723" i="1"/>
  <c r="Z4722" i="1"/>
  <c r="U4722" i="1"/>
  <c r="Q4722" i="1"/>
  <c r="P4722" i="1"/>
  <c r="O4722" i="1"/>
  <c r="R4722" i="1" s="1"/>
  <c r="S4722" i="1" s="1"/>
  <c r="T4722" i="1" s="1"/>
  <c r="Z4721" i="1"/>
  <c r="U4721" i="1"/>
  <c r="T4721" i="1"/>
  <c r="Q4721" i="1"/>
  <c r="P4721" i="1"/>
  <c r="O4721" i="1"/>
  <c r="R4721" i="1" s="1"/>
  <c r="S4721" i="1" s="1"/>
  <c r="Z4720" i="1"/>
  <c r="U4720" i="1"/>
  <c r="Q4720" i="1"/>
  <c r="P4720" i="1"/>
  <c r="R4720" i="1" s="1"/>
  <c r="S4720" i="1" s="1"/>
  <c r="T4720" i="1" s="1"/>
  <c r="Y4720" i="1" s="1"/>
  <c r="O4720" i="1"/>
  <c r="Z4719" i="1"/>
  <c r="U4719" i="1"/>
  <c r="T4719" i="1"/>
  <c r="Q4719" i="1"/>
  <c r="P4719" i="1"/>
  <c r="O4719" i="1"/>
  <c r="R4719" i="1" s="1"/>
  <c r="S4719" i="1" s="1"/>
  <c r="Z4718" i="1"/>
  <c r="U4718" i="1"/>
  <c r="Q4718" i="1"/>
  <c r="P4718" i="1"/>
  <c r="O4718" i="1"/>
  <c r="AA4717" i="1"/>
  <c r="Z4717" i="1"/>
  <c r="U4717" i="1"/>
  <c r="T4717" i="1"/>
  <c r="Q4717" i="1"/>
  <c r="P4717" i="1"/>
  <c r="R4717" i="1" s="1"/>
  <c r="S4717" i="1" s="1"/>
  <c r="O4717" i="1"/>
  <c r="Z4716" i="1"/>
  <c r="U4716" i="1"/>
  <c r="T4716" i="1"/>
  <c r="Q4716" i="1"/>
  <c r="P4716" i="1"/>
  <c r="R4716" i="1" s="1"/>
  <c r="S4716" i="1" s="1"/>
  <c r="O4716" i="1"/>
  <c r="Z4715" i="1"/>
  <c r="U4715" i="1"/>
  <c r="Q4715" i="1"/>
  <c r="P4715" i="1"/>
  <c r="O4715" i="1"/>
  <c r="Z4714" i="1"/>
  <c r="U4714" i="1"/>
  <c r="R4714" i="1"/>
  <c r="S4714" i="1" s="1"/>
  <c r="T4714" i="1" s="1"/>
  <c r="Q4714" i="1"/>
  <c r="P4714" i="1"/>
  <c r="O4714" i="1"/>
  <c r="Z4713" i="1"/>
  <c r="U4713" i="1"/>
  <c r="Q4713" i="1"/>
  <c r="P4713" i="1"/>
  <c r="O4713" i="1"/>
  <c r="Z4712" i="1"/>
  <c r="U4712" i="1"/>
  <c r="Q4712" i="1"/>
  <c r="P4712" i="1"/>
  <c r="O4712" i="1"/>
  <c r="Z4711" i="1"/>
  <c r="U4711" i="1"/>
  <c r="Q4711" i="1"/>
  <c r="P4711" i="1"/>
  <c r="R4711" i="1" s="1"/>
  <c r="S4711" i="1" s="1"/>
  <c r="T4711" i="1" s="1"/>
  <c r="Y4711" i="1" s="1"/>
  <c r="O4711" i="1"/>
  <c r="Z4710" i="1"/>
  <c r="U4710" i="1"/>
  <c r="Q4710" i="1"/>
  <c r="P4710" i="1"/>
  <c r="O4710" i="1"/>
  <c r="Z4709" i="1"/>
  <c r="U4709" i="1"/>
  <c r="R4709" i="1"/>
  <c r="S4709" i="1" s="1"/>
  <c r="T4709" i="1" s="1"/>
  <c r="Q4709" i="1"/>
  <c r="P4709" i="1"/>
  <c r="O4709" i="1"/>
  <c r="Z4708" i="1"/>
  <c r="U4708" i="1"/>
  <c r="R4708" i="1"/>
  <c r="S4708" i="1" s="1"/>
  <c r="T4708" i="1" s="1"/>
  <c r="Q4708" i="1"/>
  <c r="P4708" i="1"/>
  <c r="O4708" i="1"/>
  <c r="Z4707" i="1"/>
  <c r="U4707" i="1"/>
  <c r="Q4707" i="1"/>
  <c r="P4707" i="1"/>
  <c r="O4707" i="1"/>
  <c r="R4707" i="1" s="1"/>
  <c r="S4707" i="1" s="1"/>
  <c r="T4707" i="1" s="1"/>
  <c r="Z4706" i="1"/>
  <c r="U4706" i="1"/>
  <c r="S4706" i="1"/>
  <c r="T4706" i="1" s="1"/>
  <c r="R4706" i="1"/>
  <c r="Q4706" i="1"/>
  <c r="P4706" i="1"/>
  <c r="O4706" i="1"/>
  <c r="Z4705" i="1"/>
  <c r="U4705" i="1"/>
  <c r="Q4705" i="1"/>
  <c r="P4705" i="1"/>
  <c r="O4705" i="1"/>
  <c r="R4705" i="1" s="1"/>
  <c r="S4705" i="1" s="1"/>
  <c r="T4705" i="1" s="1"/>
  <c r="Y4705" i="1" s="1"/>
  <c r="AA4704" i="1"/>
  <c r="Z4704" i="1"/>
  <c r="U4704" i="1"/>
  <c r="T4704" i="1"/>
  <c r="Q4704" i="1"/>
  <c r="P4704" i="1"/>
  <c r="R4704" i="1" s="1"/>
  <c r="S4704" i="1" s="1"/>
  <c r="O4704" i="1"/>
  <c r="Z4703" i="1"/>
  <c r="U4703" i="1"/>
  <c r="R4703" i="1"/>
  <c r="S4703" i="1" s="1"/>
  <c r="T4703" i="1" s="1"/>
  <c r="Y4703" i="1" s="1"/>
  <c r="Q4703" i="1"/>
  <c r="P4703" i="1"/>
  <c r="O4703" i="1"/>
  <c r="Z4702" i="1"/>
  <c r="U4702" i="1"/>
  <c r="Q4702" i="1"/>
  <c r="R4702" i="1" s="1"/>
  <c r="S4702" i="1" s="1"/>
  <c r="T4702" i="1" s="1"/>
  <c r="Y4702" i="1" s="1"/>
  <c r="P4702" i="1"/>
  <c r="O4702" i="1"/>
  <c r="Z4701" i="1"/>
  <c r="U4701" i="1"/>
  <c r="Q4701" i="1"/>
  <c r="P4701" i="1"/>
  <c r="R4701" i="1" s="1"/>
  <c r="S4701" i="1" s="1"/>
  <c r="T4701" i="1" s="1"/>
  <c r="O4701" i="1"/>
  <c r="Z4700" i="1"/>
  <c r="U4700" i="1"/>
  <c r="Q4700" i="1"/>
  <c r="P4700" i="1"/>
  <c r="O4700" i="1"/>
  <c r="Z4699" i="1"/>
  <c r="U4699" i="1"/>
  <c r="S4699" i="1"/>
  <c r="T4699" i="1" s="1"/>
  <c r="R4699" i="1"/>
  <c r="Q4699" i="1"/>
  <c r="P4699" i="1"/>
  <c r="O4699" i="1"/>
  <c r="AA4698" i="1"/>
  <c r="Z4698" i="1"/>
  <c r="U4698" i="1"/>
  <c r="T4698" i="1"/>
  <c r="R4698" i="1"/>
  <c r="S4698" i="1" s="1"/>
  <c r="Q4698" i="1"/>
  <c r="P4698" i="1"/>
  <c r="O4698" i="1"/>
  <c r="Z4697" i="1"/>
  <c r="U4697" i="1"/>
  <c r="Q4697" i="1"/>
  <c r="P4697" i="1"/>
  <c r="O4697" i="1"/>
  <c r="Z4696" i="1"/>
  <c r="U4696" i="1"/>
  <c r="Q4696" i="1"/>
  <c r="P4696" i="1"/>
  <c r="O4696" i="1"/>
  <c r="R4696" i="1" s="1"/>
  <c r="S4696" i="1" s="1"/>
  <c r="T4696" i="1" s="1"/>
  <c r="Z4695" i="1"/>
  <c r="U4695" i="1"/>
  <c r="Q4695" i="1"/>
  <c r="P4695" i="1"/>
  <c r="O4695" i="1"/>
  <c r="R4695" i="1" s="1"/>
  <c r="S4695" i="1" s="1"/>
  <c r="T4695" i="1" s="1"/>
  <c r="Z4694" i="1"/>
  <c r="U4694" i="1"/>
  <c r="R4694" i="1"/>
  <c r="S4694" i="1" s="1"/>
  <c r="T4694" i="1" s="1"/>
  <c r="Q4694" i="1"/>
  <c r="P4694" i="1"/>
  <c r="O4694" i="1"/>
  <c r="Z4693" i="1"/>
  <c r="U4693" i="1"/>
  <c r="T4693" i="1"/>
  <c r="Q4693" i="1"/>
  <c r="P4693" i="1"/>
  <c r="O4693" i="1"/>
  <c r="R4693" i="1" s="1"/>
  <c r="S4693" i="1" s="1"/>
  <c r="Z4692" i="1"/>
  <c r="U4692" i="1"/>
  <c r="Q4692" i="1"/>
  <c r="P4692" i="1"/>
  <c r="O4692" i="1"/>
  <c r="Z4691" i="1"/>
  <c r="U4691" i="1"/>
  <c r="Q4691" i="1"/>
  <c r="P4691" i="1"/>
  <c r="R4691" i="1" s="1"/>
  <c r="S4691" i="1" s="1"/>
  <c r="T4691" i="1" s="1"/>
  <c r="O4691" i="1"/>
  <c r="Z4690" i="1"/>
  <c r="Y4690" i="1"/>
  <c r="U4690" i="1"/>
  <c r="Q4690" i="1"/>
  <c r="R4690" i="1" s="1"/>
  <c r="S4690" i="1" s="1"/>
  <c r="T4690" i="1" s="1"/>
  <c r="P4690" i="1"/>
  <c r="O4690" i="1"/>
  <c r="Z4689" i="1"/>
  <c r="U4689" i="1"/>
  <c r="Q4689" i="1"/>
  <c r="P4689" i="1"/>
  <c r="O4689" i="1"/>
  <c r="Z4688" i="1"/>
  <c r="U4688" i="1"/>
  <c r="Q4688" i="1"/>
  <c r="P4688" i="1"/>
  <c r="O4688" i="1"/>
  <c r="Z4687" i="1"/>
  <c r="U4687" i="1"/>
  <c r="Q4687" i="1"/>
  <c r="P4687" i="1"/>
  <c r="R4687" i="1" s="1"/>
  <c r="S4687" i="1" s="1"/>
  <c r="T4687" i="1" s="1"/>
  <c r="Y4687" i="1" s="1"/>
  <c r="O4687" i="1"/>
  <c r="Z4686" i="1"/>
  <c r="U4686" i="1"/>
  <c r="Q4686" i="1"/>
  <c r="P4686" i="1"/>
  <c r="O4686" i="1"/>
  <c r="Z4685" i="1"/>
  <c r="U4685" i="1"/>
  <c r="Q4685" i="1"/>
  <c r="P4685" i="1"/>
  <c r="O4685" i="1"/>
  <c r="Z4684" i="1"/>
  <c r="U4684" i="1"/>
  <c r="R4684" i="1"/>
  <c r="S4684" i="1" s="1"/>
  <c r="T4684" i="1" s="1"/>
  <c r="Q4684" i="1"/>
  <c r="P4684" i="1"/>
  <c r="O4684" i="1"/>
  <c r="Z4683" i="1"/>
  <c r="U4683" i="1"/>
  <c r="Q4683" i="1"/>
  <c r="R4683" i="1" s="1"/>
  <c r="S4683" i="1" s="1"/>
  <c r="T4683" i="1" s="1"/>
  <c r="P4683" i="1"/>
  <c r="O4683" i="1"/>
  <c r="Z4682" i="1"/>
  <c r="U4682" i="1"/>
  <c r="R4682" i="1"/>
  <c r="S4682" i="1" s="1"/>
  <c r="T4682" i="1" s="1"/>
  <c r="Q4682" i="1"/>
  <c r="P4682" i="1"/>
  <c r="O4682" i="1"/>
  <c r="Z4681" i="1"/>
  <c r="U4681" i="1"/>
  <c r="R4681" i="1"/>
  <c r="S4681" i="1" s="1"/>
  <c r="T4681" i="1" s="1"/>
  <c r="Q4681" i="1"/>
  <c r="P4681" i="1"/>
  <c r="O4681" i="1"/>
  <c r="Z4680" i="1"/>
  <c r="U4680" i="1"/>
  <c r="Q4680" i="1"/>
  <c r="P4680" i="1"/>
  <c r="O4680" i="1"/>
  <c r="Z4679" i="1"/>
  <c r="U4679" i="1"/>
  <c r="Q4679" i="1"/>
  <c r="P4679" i="1"/>
  <c r="O4679" i="1"/>
  <c r="R4679" i="1" s="1"/>
  <c r="S4679" i="1" s="1"/>
  <c r="T4679" i="1" s="1"/>
  <c r="Z4678" i="1"/>
  <c r="U4678" i="1"/>
  <c r="Q4678" i="1"/>
  <c r="P4678" i="1"/>
  <c r="O4678" i="1"/>
  <c r="Z4677" i="1"/>
  <c r="U4677" i="1"/>
  <c r="Q4677" i="1"/>
  <c r="P4677" i="1"/>
  <c r="O4677" i="1"/>
  <c r="Z4676" i="1"/>
  <c r="U4676" i="1"/>
  <c r="S4676" i="1"/>
  <c r="T4676" i="1" s="1"/>
  <c r="Q4676" i="1"/>
  <c r="P4676" i="1"/>
  <c r="R4676" i="1" s="1"/>
  <c r="O4676" i="1"/>
  <c r="Z4675" i="1"/>
  <c r="U4675" i="1"/>
  <c r="Q4675" i="1"/>
  <c r="P4675" i="1"/>
  <c r="O4675" i="1"/>
  <c r="R4675" i="1" s="1"/>
  <c r="S4675" i="1" s="1"/>
  <c r="T4675" i="1" s="1"/>
  <c r="Z4674" i="1"/>
  <c r="U4674" i="1"/>
  <c r="Q4674" i="1"/>
  <c r="R4674" i="1" s="1"/>
  <c r="S4674" i="1" s="1"/>
  <c r="T4674" i="1" s="1"/>
  <c r="P4674" i="1"/>
  <c r="O4674" i="1"/>
  <c r="AA4673" i="1"/>
  <c r="Z4673" i="1"/>
  <c r="U4673" i="1"/>
  <c r="T4673" i="1"/>
  <c r="Q4673" i="1"/>
  <c r="P4673" i="1"/>
  <c r="O4673" i="1"/>
  <c r="Z4672" i="1"/>
  <c r="U4672" i="1"/>
  <c r="T4672" i="1"/>
  <c r="R4672" i="1"/>
  <c r="S4672" i="1" s="1"/>
  <c r="Q4672" i="1"/>
  <c r="P4672" i="1"/>
  <c r="O4672" i="1"/>
  <c r="Z4671" i="1"/>
  <c r="U4671" i="1"/>
  <c r="Q4671" i="1"/>
  <c r="P4671" i="1"/>
  <c r="O4671" i="1"/>
  <c r="R4671" i="1" s="1"/>
  <c r="S4671" i="1" s="1"/>
  <c r="T4671" i="1" s="1"/>
  <c r="Z4670" i="1"/>
  <c r="U4670" i="1"/>
  <c r="Q4670" i="1"/>
  <c r="P4670" i="1"/>
  <c r="R4670" i="1" s="1"/>
  <c r="S4670" i="1" s="1"/>
  <c r="T4670" i="1" s="1"/>
  <c r="O4670" i="1"/>
  <c r="Z4669" i="1"/>
  <c r="U4669" i="1"/>
  <c r="S4669" i="1"/>
  <c r="T4669" i="1" s="1"/>
  <c r="Q4669" i="1"/>
  <c r="P4669" i="1"/>
  <c r="O4669" i="1"/>
  <c r="R4669" i="1" s="1"/>
  <c r="Z4668" i="1"/>
  <c r="U4668" i="1"/>
  <c r="Q4668" i="1"/>
  <c r="P4668" i="1"/>
  <c r="O4668" i="1"/>
  <c r="Z4667" i="1"/>
  <c r="U4667" i="1"/>
  <c r="R4667" i="1"/>
  <c r="S4667" i="1" s="1"/>
  <c r="T4667" i="1" s="1"/>
  <c r="Q4667" i="1"/>
  <c r="P4667" i="1"/>
  <c r="O4667" i="1"/>
  <c r="Z4666" i="1"/>
  <c r="U4666" i="1"/>
  <c r="Q4666" i="1"/>
  <c r="P4666" i="1"/>
  <c r="O4666" i="1"/>
  <c r="R4666" i="1" s="1"/>
  <c r="S4666" i="1" s="1"/>
  <c r="T4666" i="1" s="1"/>
  <c r="Y4666" i="1" s="1"/>
  <c r="Z4665" i="1"/>
  <c r="U4665" i="1"/>
  <c r="Q4665" i="1"/>
  <c r="P4665" i="1"/>
  <c r="O4665" i="1"/>
  <c r="R4665" i="1" s="1"/>
  <c r="S4665" i="1" s="1"/>
  <c r="T4665" i="1" s="1"/>
  <c r="Z4664" i="1"/>
  <c r="Y4664" i="1"/>
  <c r="U4664" i="1"/>
  <c r="Q4664" i="1"/>
  <c r="P4664" i="1"/>
  <c r="O4664" i="1"/>
  <c r="R4664" i="1" s="1"/>
  <c r="S4664" i="1" s="1"/>
  <c r="T4664" i="1" s="1"/>
  <c r="Z4663" i="1"/>
  <c r="U4663" i="1"/>
  <c r="Q4663" i="1"/>
  <c r="P4663" i="1"/>
  <c r="R4663" i="1" s="1"/>
  <c r="S4663" i="1" s="1"/>
  <c r="T4663" i="1" s="1"/>
  <c r="O4663" i="1"/>
  <c r="Z4662" i="1"/>
  <c r="U4662" i="1"/>
  <c r="Q4662" i="1"/>
  <c r="P4662" i="1"/>
  <c r="R4662" i="1" s="1"/>
  <c r="S4662" i="1" s="1"/>
  <c r="T4662" i="1" s="1"/>
  <c r="O4662" i="1"/>
  <c r="Z4661" i="1"/>
  <c r="U4661" i="1"/>
  <c r="Q4661" i="1"/>
  <c r="P4661" i="1"/>
  <c r="O4661" i="1"/>
  <c r="R4661" i="1" s="1"/>
  <c r="S4661" i="1" s="1"/>
  <c r="T4661" i="1" s="1"/>
  <c r="Z4660" i="1"/>
  <c r="U4660" i="1"/>
  <c r="Q4660" i="1"/>
  <c r="P4660" i="1"/>
  <c r="O4660" i="1"/>
  <c r="Z4659" i="1"/>
  <c r="U4659" i="1"/>
  <c r="Q4659" i="1"/>
  <c r="R4659" i="1" s="1"/>
  <c r="S4659" i="1" s="1"/>
  <c r="T4659" i="1" s="1"/>
  <c r="Y4659" i="1" s="1"/>
  <c r="P4659" i="1"/>
  <c r="O4659" i="1"/>
  <c r="Z4658" i="1"/>
  <c r="U4658" i="1"/>
  <c r="Q4658" i="1"/>
  <c r="R4658" i="1" s="1"/>
  <c r="S4658" i="1" s="1"/>
  <c r="T4658" i="1" s="1"/>
  <c r="Y4658" i="1" s="1"/>
  <c r="P4658" i="1"/>
  <c r="O4658" i="1"/>
  <c r="Z4657" i="1"/>
  <c r="U4657" i="1"/>
  <c r="Q4657" i="1"/>
  <c r="P4657" i="1"/>
  <c r="O4657" i="1"/>
  <c r="R4657" i="1" s="1"/>
  <c r="S4657" i="1" s="1"/>
  <c r="T4657" i="1" s="1"/>
  <c r="Y4657" i="1" s="1"/>
  <c r="Z4656" i="1"/>
  <c r="U4656" i="1"/>
  <c r="Q4656" i="1"/>
  <c r="P4656" i="1"/>
  <c r="R4656" i="1" s="1"/>
  <c r="S4656" i="1" s="1"/>
  <c r="T4656" i="1" s="1"/>
  <c r="O4656" i="1"/>
  <c r="Z4655" i="1"/>
  <c r="U4655" i="1"/>
  <c r="Q4655" i="1"/>
  <c r="R4655" i="1" s="1"/>
  <c r="S4655" i="1" s="1"/>
  <c r="T4655" i="1" s="1"/>
  <c r="P4655" i="1"/>
  <c r="O4655" i="1"/>
  <c r="AA4654" i="1"/>
  <c r="Z4654" i="1"/>
  <c r="U4654" i="1"/>
  <c r="T4654" i="1"/>
  <c r="Q4654" i="1"/>
  <c r="P4654" i="1"/>
  <c r="O4654" i="1"/>
  <c r="Z4653" i="1"/>
  <c r="U4653" i="1"/>
  <c r="T4653" i="1"/>
  <c r="Q4653" i="1"/>
  <c r="P4653" i="1"/>
  <c r="O4653" i="1"/>
  <c r="R4653" i="1" s="1"/>
  <c r="S4653" i="1" s="1"/>
  <c r="Z4652" i="1"/>
  <c r="U4652" i="1"/>
  <c r="Q4652" i="1"/>
  <c r="P4652" i="1"/>
  <c r="R4652" i="1" s="1"/>
  <c r="S4652" i="1" s="1"/>
  <c r="T4652" i="1" s="1"/>
  <c r="Y4652" i="1" s="1"/>
  <c r="O4652" i="1"/>
  <c r="Z4651" i="1"/>
  <c r="U4651" i="1"/>
  <c r="T4651" i="1"/>
  <c r="Q4651" i="1"/>
  <c r="P4651" i="1"/>
  <c r="O4651" i="1"/>
  <c r="R4651" i="1" s="1"/>
  <c r="S4651" i="1" s="1"/>
  <c r="AA4650" i="1"/>
  <c r="Z4650" i="1"/>
  <c r="U4650" i="1"/>
  <c r="T4650" i="1"/>
  <c r="Q4650" i="1"/>
  <c r="P4650" i="1"/>
  <c r="O4650" i="1"/>
  <c r="R4650" i="1" s="1"/>
  <c r="S4650" i="1" s="1"/>
  <c r="Z4649" i="1"/>
  <c r="U4649" i="1"/>
  <c r="Q4649" i="1"/>
  <c r="P4649" i="1"/>
  <c r="O4649" i="1"/>
  <c r="R4649" i="1" s="1"/>
  <c r="S4649" i="1" s="1"/>
  <c r="T4649" i="1" s="1"/>
  <c r="Z4648" i="1"/>
  <c r="U4648" i="1"/>
  <c r="T4648" i="1"/>
  <c r="S4648" i="1"/>
  <c r="Q4648" i="1"/>
  <c r="P4648" i="1"/>
  <c r="O4648" i="1"/>
  <c r="R4648" i="1" s="1"/>
  <c r="Z4647" i="1"/>
  <c r="U4647" i="1"/>
  <c r="R4647" i="1"/>
  <c r="S4647" i="1" s="1"/>
  <c r="T4647" i="1" s="1"/>
  <c r="Q4647" i="1"/>
  <c r="P4647" i="1"/>
  <c r="O4647" i="1"/>
  <c r="Z4646" i="1"/>
  <c r="U4646" i="1"/>
  <c r="S4646" i="1"/>
  <c r="T4646" i="1" s="1"/>
  <c r="Q4646" i="1"/>
  <c r="P4646" i="1"/>
  <c r="O4646" i="1"/>
  <c r="R4646" i="1" s="1"/>
  <c r="Z4645" i="1"/>
  <c r="U4645" i="1"/>
  <c r="Q4645" i="1"/>
  <c r="P4645" i="1"/>
  <c r="O4645" i="1"/>
  <c r="R4645" i="1" s="1"/>
  <c r="S4645" i="1" s="1"/>
  <c r="T4645" i="1" s="1"/>
  <c r="Z4644" i="1"/>
  <c r="U4644" i="1"/>
  <c r="R4644" i="1"/>
  <c r="S4644" i="1" s="1"/>
  <c r="T4644" i="1" s="1"/>
  <c r="Q4644" i="1"/>
  <c r="P4644" i="1"/>
  <c r="O4644" i="1"/>
  <c r="Z4643" i="1"/>
  <c r="U4643" i="1"/>
  <c r="R4643" i="1"/>
  <c r="S4643" i="1" s="1"/>
  <c r="T4643" i="1" s="1"/>
  <c r="Q4643" i="1"/>
  <c r="P4643" i="1"/>
  <c r="O4643" i="1"/>
  <c r="AA4642" i="1"/>
  <c r="Z4642" i="1"/>
  <c r="U4642" i="1"/>
  <c r="T4642" i="1"/>
  <c r="R4642" i="1"/>
  <c r="S4642" i="1" s="1"/>
  <c r="Q4642" i="1"/>
  <c r="P4642" i="1"/>
  <c r="O4642" i="1"/>
  <c r="Z4641" i="1"/>
  <c r="U4641" i="1"/>
  <c r="Q4641" i="1"/>
  <c r="P4641" i="1"/>
  <c r="O4641" i="1"/>
  <c r="Z4640" i="1"/>
  <c r="U4640" i="1"/>
  <c r="Q4640" i="1"/>
  <c r="P4640" i="1"/>
  <c r="R4640" i="1" s="1"/>
  <c r="S4640" i="1" s="1"/>
  <c r="T4640" i="1" s="1"/>
  <c r="O4640" i="1"/>
  <c r="Z4639" i="1"/>
  <c r="U4639" i="1"/>
  <c r="Q4639" i="1"/>
  <c r="P4639" i="1"/>
  <c r="R4639" i="1" s="1"/>
  <c r="S4639" i="1" s="1"/>
  <c r="T4639" i="1" s="1"/>
  <c r="O4639" i="1"/>
  <c r="Z4638" i="1"/>
  <c r="U4638" i="1"/>
  <c r="Q4638" i="1"/>
  <c r="P4638" i="1"/>
  <c r="R4638" i="1" s="1"/>
  <c r="S4638" i="1" s="1"/>
  <c r="T4638" i="1" s="1"/>
  <c r="Y4638" i="1" s="1"/>
  <c r="O4638" i="1"/>
  <c r="Z4637" i="1"/>
  <c r="U4637" i="1"/>
  <c r="Q4637" i="1"/>
  <c r="P4637" i="1"/>
  <c r="R4637" i="1" s="1"/>
  <c r="S4637" i="1" s="1"/>
  <c r="T4637" i="1" s="1"/>
  <c r="Y4637" i="1" s="1"/>
  <c r="O4637" i="1"/>
  <c r="Z4636" i="1"/>
  <c r="U4636" i="1"/>
  <c r="Q4636" i="1"/>
  <c r="P4636" i="1"/>
  <c r="O4636" i="1"/>
  <c r="Z4635" i="1"/>
  <c r="U4635" i="1"/>
  <c r="R4635" i="1"/>
  <c r="S4635" i="1" s="1"/>
  <c r="T4635" i="1" s="1"/>
  <c r="Y4635" i="1" s="1"/>
  <c r="Q4635" i="1"/>
  <c r="P4635" i="1"/>
  <c r="O4635" i="1"/>
  <c r="Z4634" i="1"/>
  <c r="U4634" i="1"/>
  <c r="T4634" i="1"/>
  <c r="R4634" i="1"/>
  <c r="S4634" i="1" s="1"/>
  <c r="Q4634" i="1"/>
  <c r="P4634" i="1"/>
  <c r="O4634" i="1"/>
  <c r="Z4633" i="1"/>
  <c r="U4633" i="1"/>
  <c r="Q4633" i="1"/>
  <c r="P4633" i="1"/>
  <c r="O4633" i="1"/>
  <c r="R4633" i="1" s="1"/>
  <c r="S4633" i="1" s="1"/>
  <c r="T4633" i="1" s="1"/>
  <c r="Z4632" i="1"/>
  <c r="U4632" i="1"/>
  <c r="S4632" i="1"/>
  <c r="T4632" i="1" s="1"/>
  <c r="R4632" i="1"/>
  <c r="Q4632" i="1"/>
  <c r="P4632" i="1"/>
  <c r="O4632" i="1"/>
  <c r="Z4631" i="1"/>
  <c r="U4631" i="1"/>
  <c r="Q4631" i="1"/>
  <c r="P4631" i="1"/>
  <c r="R4631" i="1" s="1"/>
  <c r="S4631" i="1" s="1"/>
  <c r="T4631" i="1" s="1"/>
  <c r="O4631" i="1"/>
  <c r="Z4630" i="1"/>
  <c r="U4630" i="1"/>
  <c r="Q4630" i="1"/>
  <c r="P4630" i="1"/>
  <c r="O4630" i="1"/>
  <c r="AA4629" i="1"/>
  <c r="Z4629" i="1"/>
  <c r="U4629" i="1"/>
  <c r="T4629" i="1"/>
  <c r="S4629" i="1"/>
  <c r="R4629" i="1"/>
  <c r="Q4629" i="1"/>
  <c r="P4629" i="1"/>
  <c r="O4629" i="1"/>
  <c r="Z4628" i="1"/>
  <c r="U4628" i="1"/>
  <c r="Q4628" i="1"/>
  <c r="P4628" i="1"/>
  <c r="O4628" i="1"/>
  <c r="R4628" i="1" s="1"/>
  <c r="S4628" i="1" s="1"/>
  <c r="T4628" i="1" s="1"/>
  <c r="Z4627" i="1"/>
  <c r="U4627" i="1"/>
  <c r="Q4627" i="1"/>
  <c r="P4627" i="1"/>
  <c r="O4627" i="1"/>
  <c r="Z4626" i="1"/>
  <c r="U4626" i="1"/>
  <c r="R4626" i="1"/>
  <c r="S4626" i="1" s="1"/>
  <c r="T4626" i="1" s="1"/>
  <c r="Q4626" i="1"/>
  <c r="P4626" i="1"/>
  <c r="O4626" i="1"/>
  <c r="Z4625" i="1"/>
  <c r="U4625" i="1"/>
  <c r="T4625" i="1"/>
  <c r="Q4625" i="1"/>
  <c r="P4625" i="1"/>
  <c r="O4625" i="1"/>
  <c r="R4625" i="1" s="1"/>
  <c r="S4625" i="1" s="1"/>
  <c r="Z4624" i="1"/>
  <c r="U4624" i="1"/>
  <c r="Q4624" i="1"/>
  <c r="P4624" i="1"/>
  <c r="R4624" i="1" s="1"/>
  <c r="S4624" i="1" s="1"/>
  <c r="T4624" i="1" s="1"/>
  <c r="O4624" i="1"/>
  <c r="Z4623" i="1"/>
  <c r="U4623" i="1"/>
  <c r="Q4623" i="1"/>
  <c r="P4623" i="1"/>
  <c r="O4623" i="1"/>
  <c r="Z4622" i="1"/>
  <c r="U4622" i="1"/>
  <c r="Q4622" i="1"/>
  <c r="P4622" i="1"/>
  <c r="O4622" i="1"/>
  <c r="R4622" i="1" s="1"/>
  <c r="S4622" i="1" s="1"/>
  <c r="T4622" i="1" s="1"/>
  <c r="Z4621" i="1"/>
  <c r="U4621" i="1"/>
  <c r="T4621" i="1"/>
  <c r="Q4621" i="1"/>
  <c r="P4621" i="1"/>
  <c r="O4621" i="1"/>
  <c r="R4621" i="1" s="1"/>
  <c r="S4621" i="1" s="1"/>
  <c r="Z4620" i="1"/>
  <c r="U4620" i="1"/>
  <c r="R4620" i="1"/>
  <c r="S4620" i="1" s="1"/>
  <c r="T4620" i="1" s="1"/>
  <c r="Q4620" i="1"/>
  <c r="P4620" i="1"/>
  <c r="O4620" i="1"/>
  <c r="Z4619" i="1"/>
  <c r="U4619" i="1"/>
  <c r="Q4619" i="1"/>
  <c r="P4619" i="1"/>
  <c r="O4619" i="1"/>
  <c r="R4619" i="1" s="1"/>
  <c r="S4619" i="1" s="1"/>
  <c r="T4619" i="1" s="1"/>
  <c r="Z4618" i="1"/>
  <c r="U4618" i="1"/>
  <c r="S4618" i="1"/>
  <c r="T4618" i="1" s="1"/>
  <c r="Y4618" i="1" s="1"/>
  <c r="Q4618" i="1"/>
  <c r="P4618" i="1"/>
  <c r="O4618" i="1"/>
  <c r="R4618" i="1" s="1"/>
  <c r="Z4617" i="1"/>
  <c r="U4617" i="1"/>
  <c r="Q4617" i="1"/>
  <c r="P4617" i="1"/>
  <c r="O4617" i="1"/>
  <c r="Z4616" i="1"/>
  <c r="U4616" i="1"/>
  <c r="Q4616" i="1"/>
  <c r="P4616" i="1"/>
  <c r="O4616" i="1"/>
  <c r="Z4615" i="1"/>
  <c r="U4615" i="1"/>
  <c r="Q4615" i="1"/>
  <c r="P4615" i="1"/>
  <c r="R4615" i="1" s="1"/>
  <c r="S4615" i="1" s="1"/>
  <c r="T4615" i="1" s="1"/>
  <c r="Y4615" i="1" s="1"/>
  <c r="O4615" i="1"/>
  <c r="Z4614" i="1"/>
  <c r="U4614" i="1"/>
  <c r="R4614" i="1"/>
  <c r="S4614" i="1" s="1"/>
  <c r="T4614" i="1" s="1"/>
  <c r="Q4614" i="1"/>
  <c r="P4614" i="1"/>
  <c r="O4614" i="1"/>
  <c r="Z4613" i="1"/>
  <c r="U4613" i="1"/>
  <c r="R4613" i="1"/>
  <c r="S4613" i="1" s="1"/>
  <c r="T4613" i="1" s="1"/>
  <c r="Q4613" i="1"/>
  <c r="P4613" i="1"/>
  <c r="O4613" i="1"/>
  <c r="Z4612" i="1"/>
  <c r="U4612" i="1"/>
  <c r="Q4612" i="1"/>
  <c r="P4612" i="1"/>
  <c r="O4612" i="1"/>
  <c r="Z4611" i="1"/>
  <c r="U4611" i="1"/>
  <c r="Q4611" i="1"/>
  <c r="P4611" i="1"/>
  <c r="O4611" i="1"/>
  <c r="R4611" i="1" s="1"/>
  <c r="S4611" i="1" s="1"/>
  <c r="T4611" i="1" s="1"/>
  <c r="Z4610" i="1"/>
  <c r="U4610" i="1"/>
  <c r="Q4610" i="1"/>
  <c r="P4610" i="1"/>
  <c r="O4610" i="1"/>
  <c r="Z4609" i="1"/>
  <c r="U4609" i="1"/>
  <c r="Q4609" i="1"/>
  <c r="P4609" i="1"/>
  <c r="O4609" i="1"/>
  <c r="R4609" i="1" s="1"/>
  <c r="S4609" i="1" s="1"/>
  <c r="T4609" i="1" s="1"/>
  <c r="Z4608" i="1"/>
  <c r="U4608" i="1"/>
  <c r="S4608" i="1"/>
  <c r="T4608" i="1" s="1"/>
  <c r="Q4608" i="1"/>
  <c r="P4608" i="1"/>
  <c r="O4608" i="1"/>
  <c r="R4608" i="1" s="1"/>
  <c r="Z4607" i="1"/>
  <c r="U4607" i="1"/>
  <c r="Q4607" i="1"/>
  <c r="P4607" i="1"/>
  <c r="O4607" i="1"/>
  <c r="Z4606" i="1"/>
  <c r="U4606" i="1"/>
  <c r="Q4606" i="1"/>
  <c r="P4606" i="1"/>
  <c r="O4606" i="1"/>
  <c r="Z4605" i="1"/>
  <c r="U4605" i="1"/>
  <c r="R4605" i="1"/>
  <c r="S4605" i="1" s="1"/>
  <c r="T4605" i="1" s="1"/>
  <c r="Y4605" i="1" s="1"/>
  <c r="Q4605" i="1"/>
  <c r="P4605" i="1"/>
  <c r="O4605" i="1"/>
  <c r="Z4604" i="1"/>
  <c r="U4604" i="1"/>
  <c r="Q4604" i="1"/>
  <c r="P4604" i="1"/>
  <c r="O4604" i="1"/>
  <c r="R4604" i="1" s="1"/>
  <c r="S4604" i="1" s="1"/>
  <c r="T4604" i="1" s="1"/>
  <c r="Z4603" i="1"/>
  <c r="U4603" i="1"/>
  <c r="Q4603" i="1"/>
  <c r="P4603" i="1"/>
  <c r="O4603" i="1"/>
  <c r="AA4602" i="1"/>
  <c r="Z4602" i="1"/>
  <c r="U4602" i="1"/>
  <c r="T4602" i="1"/>
  <c r="R4602" i="1"/>
  <c r="S4602" i="1" s="1"/>
  <c r="Q4602" i="1"/>
  <c r="P4602" i="1"/>
  <c r="O4602" i="1"/>
  <c r="Z4601" i="1"/>
  <c r="U4601" i="1"/>
  <c r="S4601" i="1"/>
  <c r="T4601" i="1" s="1"/>
  <c r="Q4601" i="1"/>
  <c r="P4601" i="1"/>
  <c r="O4601" i="1"/>
  <c r="R4601" i="1" s="1"/>
  <c r="Z4600" i="1"/>
  <c r="U4600" i="1"/>
  <c r="Q4600" i="1"/>
  <c r="P4600" i="1"/>
  <c r="O4600" i="1"/>
  <c r="Z4599" i="1"/>
  <c r="U4599" i="1"/>
  <c r="R4599" i="1"/>
  <c r="S4599" i="1" s="1"/>
  <c r="T4599" i="1" s="1"/>
  <c r="Y4599" i="1" s="1"/>
  <c r="Q4599" i="1"/>
  <c r="P4599" i="1"/>
  <c r="O4599" i="1"/>
  <c r="Z4598" i="1"/>
  <c r="U4598" i="1"/>
  <c r="T4598" i="1"/>
  <c r="Q4598" i="1"/>
  <c r="P4598" i="1"/>
  <c r="O4598" i="1"/>
  <c r="R4598" i="1" s="1"/>
  <c r="S4598" i="1" s="1"/>
  <c r="Z4597" i="1"/>
  <c r="U4597" i="1"/>
  <c r="R4597" i="1"/>
  <c r="S4597" i="1" s="1"/>
  <c r="T4597" i="1" s="1"/>
  <c r="Q4597" i="1"/>
  <c r="P4597" i="1"/>
  <c r="O4597" i="1"/>
  <c r="Z4596" i="1"/>
  <c r="U4596" i="1"/>
  <c r="T4596" i="1"/>
  <c r="Y4596" i="1" s="1"/>
  <c r="S4596" i="1"/>
  <c r="Q4596" i="1"/>
  <c r="P4596" i="1"/>
  <c r="O4596" i="1"/>
  <c r="R4596" i="1" s="1"/>
  <c r="Z4595" i="1"/>
  <c r="U4595" i="1"/>
  <c r="R4595" i="1"/>
  <c r="S4595" i="1" s="1"/>
  <c r="T4595" i="1" s="1"/>
  <c r="Q4595" i="1"/>
  <c r="P4595" i="1"/>
  <c r="O4595" i="1"/>
  <c r="AA4594" i="1"/>
  <c r="Z4594" i="1"/>
  <c r="U4594" i="1"/>
  <c r="T4594" i="1"/>
  <c r="Q4594" i="1"/>
  <c r="P4594" i="1"/>
  <c r="O4594" i="1"/>
  <c r="Z4593" i="1"/>
  <c r="U4593" i="1"/>
  <c r="Q4593" i="1"/>
  <c r="P4593" i="1"/>
  <c r="R4593" i="1" s="1"/>
  <c r="S4593" i="1" s="1"/>
  <c r="T4593" i="1" s="1"/>
  <c r="O4593" i="1"/>
  <c r="Z4592" i="1"/>
  <c r="U4592" i="1"/>
  <c r="Q4592" i="1"/>
  <c r="P4592" i="1"/>
  <c r="R4592" i="1" s="1"/>
  <c r="S4592" i="1" s="1"/>
  <c r="T4592" i="1" s="1"/>
  <c r="O4592" i="1"/>
  <c r="Z4591" i="1"/>
  <c r="U4591" i="1"/>
  <c r="Q4591" i="1"/>
  <c r="R4591" i="1" s="1"/>
  <c r="S4591" i="1" s="1"/>
  <c r="T4591" i="1" s="1"/>
  <c r="P4591" i="1"/>
  <c r="O4591" i="1"/>
  <c r="Z4590" i="1"/>
  <c r="U4590" i="1"/>
  <c r="Q4590" i="1"/>
  <c r="R4590" i="1" s="1"/>
  <c r="S4590" i="1" s="1"/>
  <c r="T4590" i="1" s="1"/>
  <c r="P4590" i="1"/>
  <c r="O4590" i="1"/>
  <c r="Z4589" i="1"/>
  <c r="U4589" i="1"/>
  <c r="R4589" i="1"/>
  <c r="S4589" i="1" s="1"/>
  <c r="T4589" i="1" s="1"/>
  <c r="Q4589" i="1"/>
  <c r="P4589" i="1"/>
  <c r="O4589" i="1"/>
  <c r="AA4588" i="1"/>
  <c r="Z4588" i="1"/>
  <c r="U4588" i="1"/>
  <c r="T4588" i="1"/>
  <c r="Q4588" i="1"/>
  <c r="P4588" i="1"/>
  <c r="O4588" i="1"/>
  <c r="Z4587" i="1"/>
  <c r="U4587" i="1"/>
  <c r="Q4587" i="1"/>
  <c r="P4587" i="1"/>
  <c r="O4587" i="1"/>
  <c r="Z4586" i="1"/>
  <c r="U4586" i="1"/>
  <c r="R4586" i="1"/>
  <c r="S4586" i="1" s="1"/>
  <c r="T4586" i="1" s="1"/>
  <c r="Q4586" i="1"/>
  <c r="P4586" i="1"/>
  <c r="O4586" i="1"/>
  <c r="Z4585" i="1"/>
  <c r="U4585" i="1"/>
  <c r="Q4585" i="1"/>
  <c r="P4585" i="1"/>
  <c r="O4585" i="1"/>
  <c r="R4585" i="1" s="1"/>
  <c r="S4585" i="1" s="1"/>
  <c r="T4585" i="1" s="1"/>
  <c r="Z4584" i="1"/>
  <c r="U4584" i="1"/>
  <c r="Q4584" i="1"/>
  <c r="P4584" i="1"/>
  <c r="O4584" i="1"/>
  <c r="Z4583" i="1"/>
  <c r="U4583" i="1"/>
  <c r="Q4583" i="1"/>
  <c r="P4583" i="1"/>
  <c r="O4583" i="1"/>
  <c r="R4583" i="1" s="1"/>
  <c r="S4583" i="1" s="1"/>
  <c r="T4583" i="1" s="1"/>
  <c r="Z4582" i="1"/>
  <c r="U4582" i="1"/>
  <c r="Q4582" i="1"/>
  <c r="P4582" i="1"/>
  <c r="O4582" i="1"/>
  <c r="Z4581" i="1"/>
  <c r="U4581" i="1"/>
  <c r="S4581" i="1"/>
  <c r="T4581" i="1" s="1"/>
  <c r="R4581" i="1"/>
  <c r="Q4581" i="1"/>
  <c r="P4581" i="1"/>
  <c r="O4581" i="1"/>
  <c r="Z4580" i="1"/>
  <c r="U4580" i="1"/>
  <c r="Q4580" i="1"/>
  <c r="P4580" i="1"/>
  <c r="O4580" i="1"/>
  <c r="R4580" i="1" s="1"/>
  <c r="S4580" i="1" s="1"/>
  <c r="T4580" i="1" s="1"/>
  <c r="Z4579" i="1"/>
  <c r="U4579" i="1"/>
  <c r="Q4579" i="1"/>
  <c r="P4579" i="1"/>
  <c r="R4579" i="1" s="1"/>
  <c r="S4579" i="1" s="1"/>
  <c r="T4579" i="1" s="1"/>
  <c r="O4579" i="1"/>
  <c r="Z4578" i="1"/>
  <c r="U4578" i="1"/>
  <c r="S4578" i="1"/>
  <c r="T4578" i="1" s="1"/>
  <c r="Y4578" i="1" s="1"/>
  <c r="R4578" i="1"/>
  <c r="Q4578" i="1"/>
  <c r="P4578" i="1"/>
  <c r="O4578" i="1"/>
  <c r="Z4577" i="1"/>
  <c r="U4577" i="1"/>
  <c r="S4577" i="1"/>
  <c r="T4577" i="1" s="1"/>
  <c r="Q4577" i="1"/>
  <c r="P4577" i="1"/>
  <c r="R4577" i="1" s="1"/>
  <c r="O4577" i="1"/>
  <c r="Z4576" i="1"/>
  <c r="U4576" i="1"/>
  <c r="Q4576" i="1"/>
  <c r="P4576" i="1"/>
  <c r="O4576" i="1"/>
  <c r="R4576" i="1" s="1"/>
  <c r="S4576" i="1" s="1"/>
  <c r="T4576" i="1" s="1"/>
  <c r="Z4575" i="1"/>
  <c r="U4575" i="1"/>
  <c r="R4575" i="1"/>
  <c r="S4575" i="1" s="1"/>
  <c r="T4575" i="1" s="1"/>
  <c r="Q4575" i="1"/>
  <c r="P4575" i="1"/>
  <c r="O4575" i="1"/>
  <c r="Z4574" i="1"/>
  <c r="U4574" i="1"/>
  <c r="Q4574" i="1"/>
  <c r="P4574" i="1"/>
  <c r="O4574" i="1"/>
  <c r="R4574" i="1" s="1"/>
  <c r="S4574" i="1" s="1"/>
  <c r="T4574" i="1" s="1"/>
  <c r="Z4573" i="1"/>
  <c r="U4573" i="1"/>
  <c r="R4573" i="1"/>
  <c r="S4573" i="1" s="1"/>
  <c r="T4573" i="1" s="1"/>
  <c r="Q4573" i="1"/>
  <c r="P4573" i="1"/>
  <c r="O4573" i="1"/>
  <c r="Z4572" i="1"/>
  <c r="U4572" i="1"/>
  <c r="S4572" i="1"/>
  <c r="T4572" i="1" s="1"/>
  <c r="Y4572" i="1" s="1"/>
  <c r="Q4572" i="1"/>
  <c r="P4572" i="1"/>
  <c r="O4572" i="1"/>
  <c r="R4572" i="1" s="1"/>
  <c r="Z4571" i="1"/>
  <c r="U4571" i="1"/>
  <c r="Q4571" i="1"/>
  <c r="P4571" i="1"/>
  <c r="O4571" i="1"/>
  <c r="Z4570" i="1"/>
  <c r="U4570" i="1"/>
  <c r="R4570" i="1"/>
  <c r="S4570" i="1" s="1"/>
  <c r="T4570" i="1" s="1"/>
  <c r="Q4570" i="1"/>
  <c r="P4570" i="1"/>
  <c r="O4570" i="1"/>
  <c r="Z4569" i="1"/>
  <c r="U4569" i="1"/>
  <c r="T4569" i="1"/>
  <c r="Y4569" i="1" s="1"/>
  <c r="S4569" i="1"/>
  <c r="Q4569" i="1"/>
  <c r="P4569" i="1"/>
  <c r="O4569" i="1"/>
  <c r="R4569" i="1" s="1"/>
  <c r="Z4568" i="1"/>
  <c r="U4568" i="1"/>
  <c r="Q4568" i="1"/>
  <c r="P4568" i="1"/>
  <c r="O4568" i="1"/>
  <c r="Z4567" i="1"/>
  <c r="U4567" i="1"/>
  <c r="Q4567" i="1"/>
  <c r="P4567" i="1"/>
  <c r="O4567" i="1"/>
  <c r="Z4566" i="1"/>
  <c r="U4566" i="1"/>
  <c r="T4566" i="1"/>
  <c r="Q4566" i="1"/>
  <c r="P4566" i="1"/>
  <c r="O4566" i="1"/>
  <c r="R4566" i="1" s="1"/>
  <c r="S4566" i="1" s="1"/>
  <c r="Z4565" i="1"/>
  <c r="U4565" i="1"/>
  <c r="R4565" i="1"/>
  <c r="S4565" i="1" s="1"/>
  <c r="T4565" i="1" s="1"/>
  <c r="Y4565" i="1" s="1"/>
  <c r="Q4565" i="1"/>
  <c r="P4565" i="1"/>
  <c r="O4565" i="1"/>
  <c r="Z4564" i="1"/>
  <c r="U4564" i="1"/>
  <c r="Q4564" i="1"/>
  <c r="P4564" i="1"/>
  <c r="O4564" i="1"/>
  <c r="Z4563" i="1"/>
  <c r="U4563" i="1"/>
  <c r="R4563" i="1"/>
  <c r="S4563" i="1" s="1"/>
  <c r="T4563" i="1" s="1"/>
  <c r="Q4563" i="1"/>
  <c r="P4563" i="1"/>
  <c r="O4563" i="1"/>
  <c r="Z4562" i="1"/>
  <c r="U4562" i="1"/>
  <c r="R4562" i="1"/>
  <c r="S4562" i="1" s="1"/>
  <c r="T4562" i="1" s="1"/>
  <c r="Y4562" i="1" s="1"/>
  <c r="Q4562" i="1"/>
  <c r="P4562" i="1"/>
  <c r="O4562" i="1"/>
  <c r="Z4561" i="1"/>
  <c r="U4561" i="1"/>
  <c r="Q4561" i="1"/>
  <c r="P4561" i="1"/>
  <c r="R4561" i="1" s="1"/>
  <c r="S4561" i="1" s="1"/>
  <c r="T4561" i="1" s="1"/>
  <c r="O4561" i="1"/>
  <c r="Z4560" i="1"/>
  <c r="U4560" i="1"/>
  <c r="Q4560" i="1"/>
  <c r="P4560" i="1"/>
  <c r="O4560" i="1"/>
  <c r="Z4559" i="1"/>
  <c r="U4559" i="1"/>
  <c r="Q4559" i="1"/>
  <c r="P4559" i="1"/>
  <c r="O4559" i="1"/>
  <c r="R4559" i="1" s="1"/>
  <c r="S4559" i="1" s="1"/>
  <c r="T4559" i="1" s="1"/>
  <c r="Z4558" i="1"/>
  <c r="U4558" i="1"/>
  <c r="Q4558" i="1"/>
  <c r="R4558" i="1" s="1"/>
  <c r="S4558" i="1" s="1"/>
  <c r="T4558" i="1" s="1"/>
  <c r="P4558" i="1"/>
  <c r="O4558" i="1"/>
  <c r="Z4557" i="1"/>
  <c r="U4557" i="1"/>
  <c r="Q4557" i="1"/>
  <c r="P4557" i="1"/>
  <c r="R4557" i="1" s="1"/>
  <c r="S4557" i="1" s="1"/>
  <c r="T4557" i="1" s="1"/>
  <c r="Y4557" i="1" s="1"/>
  <c r="O4557" i="1"/>
  <c r="Z4556" i="1"/>
  <c r="U4556" i="1"/>
  <c r="S4556" i="1"/>
  <c r="T4556" i="1" s="1"/>
  <c r="Q4556" i="1"/>
  <c r="P4556" i="1"/>
  <c r="O4556" i="1"/>
  <c r="R4556" i="1" s="1"/>
  <c r="AA4555" i="1"/>
  <c r="Z4555" i="1"/>
  <c r="U4555" i="1"/>
  <c r="T4555" i="1"/>
  <c r="Q4555" i="1"/>
  <c r="P4555" i="1"/>
  <c r="O4555" i="1"/>
  <c r="Z4554" i="1"/>
  <c r="U4554" i="1"/>
  <c r="Q4554" i="1"/>
  <c r="P4554" i="1"/>
  <c r="R4554" i="1" s="1"/>
  <c r="S4554" i="1" s="1"/>
  <c r="T4554" i="1" s="1"/>
  <c r="O4554" i="1"/>
  <c r="Z4553" i="1"/>
  <c r="U4553" i="1"/>
  <c r="Q4553" i="1"/>
  <c r="P4553" i="1"/>
  <c r="O4553" i="1"/>
  <c r="R4553" i="1" s="1"/>
  <c r="S4553" i="1" s="1"/>
  <c r="T4553" i="1" s="1"/>
  <c r="AA4552" i="1"/>
  <c r="Z4552" i="1"/>
  <c r="U4552" i="1"/>
  <c r="T4552" i="1"/>
  <c r="Q4552" i="1"/>
  <c r="P4552" i="1"/>
  <c r="O4552" i="1"/>
  <c r="R4552" i="1" s="1"/>
  <c r="S4552" i="1" s="1"/>
  <c r="AA4551" i="1"/>
  <c r="Z4551" i="1"/>
  <c r="U4551" i="1"/>
  <c r="T4551" i="1"/>
  <c r="Q4551" i="1"/>
  <c r="P4551" i="1"/>
  <c r="O4551" i="1"/>
  <c r="R4551" i="1" s="1"/>
  <c r="S4551" i="1" s="1"/>
  <c r="Z4550" i="1"/>
  <c r="U4550" i="1"/>
  <c r="Q4550" i="1"/>
  <c r="P4550" i="1"/>
  <c r="O4550" i="1"/>
  <c r="R4550" i="1" s="1"/>
  <c r="S4550" i="1" s="1"/>
  <c r="T4550" i="1" s="1"/>
  <c r="Z4549" i="1"/>
  <c r="U4549" i="1"/>
  <c r="T4549" i="1"/>
  <c r="Q4549" i="1"/>
  <c r="P4549" i="1"/>
  <c r="O4549" i="1"/>
  <c r="R4549" i="1" s="1"/>
  <c r="S4549" i="1" s="1"/>
  <c r="Z4548" i="1"/>
  <c r="U4548" i="1"/>
  <c r="Q4548" i="1"/>
  <c r="P4548" i="1"/>
  <c r="O4548" i="1"/>
  <c r="Z4547" i="1"/>
  <c r="U4547" i="1"/>
  <c r="Q4547" i="1"/>
  <c r="P4547" i="1"/>
  <c r="R4547" i="1" s="1"/>
  <c r="S4547" i="1" s="1"/>
  <c r="T4547" i="1" s="1"/>
  <c r="O4547" i="1"/>
  <c r="Z4546" i="1"/>
  <c r="U4546" i="1"/>
  <c r="Q4546" i="1"/>
  <c r="P4546" i="1"/>
  <c r="O4546" i="1"/>
  <c r="Z4545" i="1"/>
  <c r="U4545" i="1"/>
  <c r="Q4545" i="1"/>
  <c r="P4545" i="1"/>
  <c r="O4545" i="1"/>
  <c r="R4545" i="1" s="1"/>
  <c r="S4545" i="1" s="1"/>
  <c r="T4545" i="1" s="1"/>
  <c r="Z4544" i="1"/>
  <c r="U4544" i="1"/>
  <c r="S4544" i="1"/>
  <c r="T4544" i="1" s="1"/>
  <c r="R4544" i="1"/>
  <c r="Q4544" i="1"/>
  <c r="P4544" i="1"/>
  <c r="O4544" i="1"/>
  <c r="Z4543" i="1"/>
  <c r="U4543" i="1"/>
  <c r="Q4543" i="1"/>
  <c r="P4543" i="1"/>
  <c r="R4543" i="1" s="1"/>
  <c r="S4543" i="1" s="1"/>
  <c r="T4543" i="1" s="1"/>
  <c r="Y4543" i="1" s="1"/>
  <c r="O4543" i="1"/>
  <c r="AA4542" i="1"/>
  <c r="Z4542" i="1"/>
  <c r="U4542" i="1"/>
  <c r="T4542" i="1"/>
  <c r="S4542" i="1"/>
  <c r="R4542" i="1"/>
  <c r="Q4542" i="1"/>
  <c r="P4542" i="1"/>
  <c r="O4542" i="1"/>
  <c r="AA4541" i="1"/>
  <c r="Z4541" i="1"/>
  <c r="U4541" i="1"/>
  <c r="T4541" i="1"/>
  <c r="R4541" i="1"/>
  <c r="S4541" i="1" s="1"/>
  <c r="Q4541" i="1"/>
  <c r="P4541" i="1"/>
  <c r="O4541" i="1"/>
  <c r="Z4540" i="1"/>
  <c r="U4540" i="1"/>
  <c r="Q4540" i="1"/>
  <c r="P4540" i="1"/>
  <c r="O4540" i="1"/>
  <c r="R4540" i="1" s="1"/>
  <c r="S4540" i="1" s="1"/>
  <c r="T4540" i="1" s="1"/>
  <c r="Y4540" i="1" s="1"/>
  <c r="AA4539" i="1"/>
  <c r="Z4539" i="1"/>
  <c r="U4539" i="1"/>
  <c r="T4539" i="1"/>
  <c r="Q4539" i="1"/>
  <c r="P4539" i="1"/>
  <c r="R4539" i="1" s="1"/>
  <c r="S4539" i="1" s="1"/>
  <c r="O4539" i="1"/>
  <c r="AA4538" i="1"/>
  <c r="Z4538" i="1"/>
  <c r="U4538" i="1"/>
  <c r="T4538" i="1"/>
  <c r="S4538" i="1"/>
  <c r="R4538" i="1"/>
  <c r="Q4538" i="1"/>
  <c r="P4538" i="1"/>
  <c r="O4538" i="1"/>
  <c r="Z4537" i="1"/>
  <c r="U4537" i="1"/>
  <c r="Q4537" i="1"/>
  <c r="P4537" i="1"/>
  <c r="O4537" i="1"/>
  <c r="Z4536" i="1"/>
  <c r="U4536" i="1"/>
  <c r="S4536" i="1"/>
  <c r="T4536" i="1" s="1"/>
  <c r="Y4536" i="1" s="1"/>
  <c r="R4536" i="1"/>
  <c r="Q4536" i="1"/>
  <c r="P4536" i="1"/>
  <c r="O4536" i="1"/>
  <c r="Z4535" i="1"/>
  <c r="U4535" i="1"/>
  <c r="Q4535" i="1"/>
  <c r="P4535" i="1"/>
  <c r="O4535" i="1"/>
  <c r="R4535" i="1" s="1"/>
  <c r="S4535" i="1" s="1"/>
  <c r="T4535" i="1" s="1"/>
  <c r="Y4535" i="1" s="1"/>
  <c r="Z4534" i="1"/>
  <c r="U4534" i="1"/>
  <c r="T4534" i="1"/>
  <c r="Q4534" i="1"/>
  <c r="P4534" i="1"/>
  <c r="O4534" i="1"/>
  <c r="R4534" i="1" s="1"/>
  <c r="S4534" i="1" s="1"/>
  <c r="Z4533" i="1"/>
  <c r="U4533" i="1"/>
  <c r="Q4533" i="1"/>
  <c r="P4533" i="1"/>
  <c r="O4533" i="1"/>
  <c r="R4533" i="1" s="1"/>
  <c r="S4533" i="1" s="1"/>
  <c r="T4533" i="1" s="1"/>
  <c r="Z4532" i="1"/>
  <c r="U4532" i="1"/>
  <c r="Q4532" i="1"/>
  <c r="P4532" i="1"/>
  <c r="O4532" i="1"/>
  <c r="Z4531" i="1"/>
  <c r="Y4531" i="1"/>
  <c r="U4531" i="1"/>
  <c r="Q4531" i="1"/>
  <c r="R4531" i="1" s="1"/>
  <c r="S4531" i="1" s="1"/>
  <c r="T4531" i="1" s="1"/>
  <c r="P4531" i="1"/>
  <c r="O4531" i="1"/>
  <c r="Z4530" i="1"/>
  <c r="U4530" i="1"/>
  <c r="Q4530" i="1"/>
  <c r="P4530" i="1"/>
  <c r="O4530" i="1"/>
  <c r="R4530" i="1" s="1"/>
  <c r="S4530" i="1" s="1"/>
  <c r="T4530" i="1" s="1"/>
  <c r="Z4529" i="1"/>
  <c r="U4529" i="1"/>
  <c r="Q4529" i="1"/>
  <c r="P4529" i="1"/>
  <c r="O4529" i="1"/>
  <c r="R4529" i="1" s="1"/>
  <c r="S4529" i="1" s="1"/>
  <c r="T4529" i="1" s="1"/>
  <c r="AA4528" i="1"/>
  <c r="Z4528" i="1"/>
  <c r="U4528" i="1"/>
  <c r="T4528" i="1"/>
  <c r="R4528" i="1"/>
  <c r="S4528" i="1" s="1"/>
  <c r="Q4528" i="1"/>
  <c r="P4528" i="1"/>
  <c r="O4528" i="1"/>
  <c r="Z4527" i="1"/>
  <c r="U4527" i="1"/>
  <c r="T4527" i="1"/>
  <c r="Q4527" i="1"/>
  <c r="R4527" i="1" s="1"/>
  <c r="S4527" i="1" s="1"/>
  <c r="P4527" i="1"/>
  <c r="O4527" i="1"/>
  <c r="Z4526" i="1"/>
  <c r="U4526" i="1"/>
  <c r="Q4526" i="1"/>
  <c r="P4526" i="1"/>
  <c r="O4526" i="1"/>
  <c r="R4526" i="1" s="1"/>
  <c r="S4526" i="1" s="1"/>
  <c r="T4526" i="1" s="1"/>
  <c r="Z4525" i="1"/>
  <c r="U4525" i="1"/>
  <c r="Q4525" i="1"/>
  <c r="P4525" i="1"/>
  <c r="O4525" i="1"/>
  <c r="Z4524" i="1"/>
  <c r="U4524" i="1"/>
  <c r="Q4524" i="1"/>
  <c r="P4524" i="1"/>
  <c r="O4524" i="1"/>
  <c r="Z4523" i="1"/>
  <c r="U4523" i="1"/>
  <c r="S4523" i="1"/>
  <c r="T4523" i="1" s="1"/>
  <c r="R4523" i="1"/>
  <c r="Q4523" i="1"/>
  <c r="P4523" i="1"/>
  <c r="O4523" i="1"/>
  <c r="Z4522" i="1"/>
  <c r="U4522" i="1"/>
  <c r="Q4522" i="1"/>
  <c r="R4522" i="1" s="1"/>
  <c r="S4522" i="1" s="1"/>
  <c r="T4522" i="1" s="1"/>
  <c r="Y4522" i="1" s="1"/>
  <c r="P4522" i="1"/>
  <c r="O4522" i="1"/>
  <c r="Z4521" i="1"/>
  <c r="U4521" i="1"/>
  <c r="Q4521" i="1"/>
  <c r="P4521" i="1"/>
  <c r="O4521" i="1"/>
  <c r="R4521" i="1" s="1"/>
  <c r="S4521" i="1" s="1"/>
  <c r="T4521" i="1" s="1"/>
  <c r="Y4521" i="1" s="1"/>
  <c r="Z4520" i="1"/>
  <c r="U4520" i="1"/>
  <c r="S4520" i="1"/>
  <c r="T4520" i="1" s="1"/>
  <c r="R4520" i="1"/>
  <c r="Q4520" i="1"/>
  <c r="P4520" i="1"/>
  <c r="O4520" i="1"/>
  <c r="AA4519" i="1"/>
  <c r="Z4519" i="1"/>
  <c r="U4519" i="1"/>
  <c r="T4519" i="1"/>
  <c r="Q4519" i="1"/>
  <c r="P4519" i="1"/>
  <c r="O4519" i="1"/>
  <c r="Z4518" i="1"/>
  <c r="U4518" i="1"/>
  <c r="Q4518" i="1"/>
  <c r="P4518" i="1"/>
  <c r="O4518" i="1"/>
  <c r="AA4517" i="1"/>
  <c r="Z4517" i="1"/>
  <c r="U4517" i="1"/>
  <c r="T4517" i="1"/>
  <c r="Q4517" i="1"/>
  <c r="P4517" i="1"/>
  <c r="O4517" i="1"/>
  <c r="R4517" i="1" s="1"/>
  <c r="S4517" i="1" s="1"/>
  <c r="AA4516" i="1"/>
  <c r="Z4516" i="1"/>
  <c r="U4516" i="1"/>
  <c r="T4516" i="1"/>
  <c r="Q4516" i="1"/>
  <c r="P4516" i="1"/>
  <c r="O4516" i="1"/>
  <c r="R4516" i="1" s="1"/>
  <c r="S4516" i="1" s="1"/>
  <c r="Z4515" i="1"/>
  <c r="U4515" i="1"/>
  <c r="Q4515" i="1"/>
  <c r="P4515" i="1"/>
  <c r="R4515" i="1" s="1"/>
  <c r="S4515" i="1" s="1"/>
  <c r="T4515" i="1" s="1"/>
  <c r="Y4515" i="1" s="1"/>
  <c r="O4515" i="1"/>
  <c r="Z4514" i="1"/>
  <c r="U4514" i="1"/>
  <c r="T4514" i="1"/>
  <c r="Y4514" i="1" s="1"/>
  <c r="S4514" i="1"/>
  <c r="Q4514" i="1"/>
  <c r="P4514" i="1"/>
  <c r="O4514" i="1"/>
  <c r="R4514" i="1" s="1"/>
  <c r="Z4513" i="1"/>
  <c r="U4513" i="1"/>
  <c r="Q4513" i="1"/>
  <c r="P4513" i="1"/>
  <c r="O4513" i="1"/>
  <c r="Z4512" i="1"/>
  <c r="U4512" i="1"/>
  <c r="Q4512" i="1"/>
  <c r="P4512" i="1"/>
  <c r="O4512" i="1"/>
  <c r="R4512" i="1" s="1"/>
  <c r="S4512" i="1" s="1"/>
  <c r="T4512" i="1" s="1"/>
  <c r="Z4511" i="1"/>
  <c r="U4511" i="1"/>
  <c r="Q4511" i="1"/>
  <c r="P4511" i="1"/>
  <c r="O4511" i="1"/>
  <c r="R4511" i="1" s="1"/>
  <c r="S4511" i="1" s="1"/>
  <c r="T4511" i="1" s="1"/>
  <c r="Z4510" i="1"/>
  <c r="U4510" i="1"/>
  <c r="S4510" i="1"/>
  <c r="T4510" i="1" s="1"/>
  <c r="R4510" i="1"/>
  <c r="Q4510" i="1"/>
  <c r="P4510" i="1"/>
  <c r="O4510" i="1"/>
  <c r="Z4509" i="1"/>
  <c r="U4509" i="1"/>
  <c r="Q4509" i="1"/>
  <c r="P4509" i="1"/>
  <c r="O4509" i="1"/>
  <c r="R4509" i="1" s="1"/>
  <c r="S4509" i="1" s="1"/>
  <c r="T4509" i="1" s="1"/>
  <c r="Z4508" i="1"/>
  <c r="U4508" i="1"/>
  <c r="Q4508" i="1"/>
  <c r="R4508" i="1" s="1"/>
  <c r="S4508" i="1" s="1"/>
  <c r="T4508" i="1" s="1"/>
  <c r="P4508" i="1"/>
  <c r="O4508" i="1"/>
  <c r="Z4507" i="1"/>
  <c r="U4507" i="1"/>
  <c r="Q4507" i="1"/>
  <c r="P4507" i="1"/>
  <c r="R4507" i="1" s="1"/>
  <c r="S4507" i="1" s="1"/>
  <c r="T4507" i="1" s="1"/>
  <c r="O4507" i="1"/>
  <c r="Z4506" i="1"/>
  <c r="Y4506" i="1"/>
  <c r="U4506" i="1"/>
  <c r="R4506" i="1"/>
  <c r="S4506" i="1" s="1"/>
  <c r="T4506" i="1" s="1"/>
  <c r="Q4506" i="1"/>
  <c r="P4506" i="1"/>
  <c r="O4506" i="1"/>
  <c r="Z4505" i="1"/>
  <c r="U4505" i="1"/>
  <c r="Q4505" i="1"/>
  <c r="P4505" i="1"/>
  <c r="O4505" i="1"/>
  <c r="Z4504" i="1"/>
  <c r="U4504" i="1"/>
  <c r="Q4504" i="1"/>
  <c r="P4504" i="1"/>
  <c r="O4504" i="1"/>
  <c r="R4504" i="1" s="1"/>
  <c r="S4504" i="1" s="1"/>
  <c r="T4504" i="1" s="1"/>
  <c r="Z4503" i="1"/>
  <c r="U4503" i="1"/>
  <c r="R4503" i="1"/>
  <c r="S4503" i="1" s="1"/>
  <c r="T4503" i="1" s="1"/>
  <c r="Q4503" i="1"/>
  <c r="P4503" i="1"/>
  <c r="O4503" i="1"/>
  <c r="Z4502" i="1"/>
  <c r="U4502" i="1"/>
  <c r="R4502" i="1"/>
  <c r="S4502" i="1" s="1"/>
  <c r="T4502" i="1" s="1"/>
  <c r="Y4502" i="1" s="1"/>
  <c r="Q4502" i="1"/>
  <c r="P4502" i="1"/>
  <c r="O4502" i="1"/>
  <c r="Z4501" i="1"/>
  <c r="U4501" i="1"/>
  <c r="Q4501" i="1"/>
  <c r="P4501" i="1"/>
  <c r="R4501" i="1" s="1"/>
  <c r="S4501" i="1" s="1"/>
  <c r="T4501" i="1" s="1"/>
  <c r="Y4501" i="1" s="1"/>
  <c r="O4501" i="1"/>
  <c r="AA4500" i="1"/>
  <c r="Z4500" i="1"/>
  <c r="U4500" i="1"/>
  <c r="T4500" i="1"/>
  <c r="Q4500" i="1"/>
  <c r="P4500" i="1"/>
  <c r="O4500" i="1"/>
  <c r="R4500" i="1" s="1"/>
  <c r="S4500" i="1" s="1"/>
  <c r="Z4499" i="1"/>
  <c r="U4499" i="1"/>
  <c r="S4499" i="1"/>
  <c r="T4499" i="1" s="1"/>
  <c r="Y4499" i="1" s="1"/>
  <c r="R4499" i="1"/>
  <c r="Q4499" i="1"/>
  <c r="P4499" i="1"/>
  <c r="O4499" i="1"/>
  <c r="Z4498" i="1"/>
  <c r="U4498" i="1"/>
  <c r="T4498" i="1"/>
  <c r="Q4498" i="1"/>
  <c r="P4498" i="1"/>
  <c r="O4498" i="1"/>
  <c r="R4498" i="1" s="1"/>
  <c r="S4498" i="1" s="1"/>
  <c r="AA4497" i="1"/>
  <c r="Z4497" i="1"/>
  <c r="U4497" i="1"/>
  <c r="T4497" i="1"/>
  <c r="Q4497" i="1"/>
  <c r="P4497" i="1"/>
  <c r="O4497" i="1"/>
  <c r="R4497" i="1" s="1"/>
  <c r="S4497" i="1" s="1"/>
  <c r="AA4496" i="1"/>
  <c r="Z4496" i="1"/>
  <c r="U4496" i="1"/>
  <c r="T4496" i="1"/>
  <c r="Q4496" i="1"/>
  <c r="P4496" i="1"/>
  <c r="O4496" i="1"/>
  <c r="Z4495" i="1"/>
  <c r="U4495" i="1"/>
  <c r="Q4495" i="1"/>
  <c r="P4495" i="1"/>
  <c r="R4495" i="1" s="1"/>
  <c r="S4495" i="1" s="1"/>
  <c r="T4495" i="1" s="1"/>
  <c r="O4495" i="1"/>
  <c r="Z4494" i="1"/>
  <c r="U4494" i="1"/>
  <c r="R4494" i="1"/>
  <c r="S4494" i="1" s="1"/>
  <c r="T4494" i="1" s="1"/>
  <c r="Q4494" i="1"/>
  <c r="P4494" i="1"/>
  <c r="O4494" i="1"/>
  <c r="Z4493" i="1"/>
  <c r="U4493" i="1"/>
  <c r="Q4493" i="1"/>
  <c r="P4493" i="1"/>
  <c r="O4493" i="1"/>
  <c r="R4493" i="1" s="1"/>
  <c r="S4493" i="1" s="1"/>
  <c r="T4493" i="1" s="1"/>
  <c r="Z4492" i="1"/>
  <c r="U4492" i="1"/>
  <c r="Q4492" i="1"/>
  <c r="P4492" i="1"/>
  <c r="O4492" i="1"/>
  <c r="R4492" i="1" s="1"/>
  <c r="S4492" i="1" s="1"/>
  <c r="T4492" i="1" s="1"/>
  <c r="Z4491" i="1"/>
  <c r="U4491" i="1"/>
  <c r="Q4491" i="1"/>
  <c r="P4491" i="1"/>
  <c r="O4491" i="1"/>
  <c r="R4491" i="1" s="1"/>
  <c r="S4491" i="1" s="1"/>
  <c r="T4491" i="1" s="1"/>
  <c r="Y4491" i="1" s="1"/>
  <c r="Z4490" i="1"/>
  <c r="U4490" i="1"/>
  <c r="Q4490" i="1"/>
  <c r="P4490" i="1"/>
  <c r="O4490" i="1"/>
  <c r="R4490" i="1" s="1"/>
  <c r="S4490" i="1" s="1"/>
  <c r="T4490" i="1" s="1"/>
  <c r="Z4489" i="1"/>
  <c r="U4489" i="1"/>
  <c r="Q4489" i="1"/>
  <c r="P4489" i="1"/>
  <c r="O4489" i="1"/>
  <c r="R4489" i="1" s="1"/>
  <c r="S4489" i="1" s="1"/>
  <c r="T4489" i="1" s="1"/>
  <c r="AA4488" i="1"/>
  <c r="Z4488" i="1"/>
  <c r="U4488" i="1"/>
  <c r="T4488" i="1"/>
  <c r="Q4488" i="1"/>
  <c r="P4488" i="1"/>
  <c r="R4488" i="1" s="1"/>
  <c r="S4488" i="1" s="1"/>
  <c r="O4488" i="1"/>
  <c r="Z4487" i="1"/>
  <c r="U4487" i="1"/>
  <c r="T4487" i="1"/>
  <c r="Q4487" i="1"/>
  <c r="P4487" i="1"/>
  <c r="O4487" i="1"/>
  <c r="R4487" i="1" s="1"/>
  <c r="S4487" i="1" s="1"/>
  <c r="Z4486" i="1"/>
  <c r="U4486" i="1"/>
  <c r="S4486" i="1"/>
  <c r="T4486" i="1" s="1"/>
  <c r="Q4486" i="1"/>
  <c r="P4486" i="1"/>
  <c r="O4486" i="1"/>
  <c r="R4486" i="1" s="1"/>
  <c r="Z4485" i="1"/>
  <c r="U4485" i="1"/>
  <c r="Q4485" i="1"/>
  <c r="P4485" i="1"/>
  <c r="O4485" i="1"/>
  <c r="R4485" i="1" s="1"/>
  <c r="S4485" i="1" s="1"/>
  <c r="T4485" i="1" s="1"/>
  <c r="Z4484" i="1"/>
  <c r="U4484" i="1"/>
  <c r="T4484" i="1"/>
  <c r="Q4484" i="1"/>
  <c r="P4484" i="1"/>
  <c r="O4484" i="1"/>
  <c r="R4484" i="1" s="1"/>
  <c r="S4484" i="1" s="1"/>
  <c r="AA4483" i="1"/>
  <c r="Z4483" i="1"/>
  <c r="U4483" i="1"/>
  <c r="T4483" i="1"/>
  <c r="R4483" i="1"/>
  <c r="S4483" i="1" s="1"/>
  <c r="Q4483" i="1"/>
  <c r="P4483" i="1"/>
  <c r="O4483" i="1"/>
  <c r="Z4482" i="1"/>
  <c r="U4482" i="1"/>
  <c r="Q4482" i="1"/>
  <c r="P4482" i="1"/>
  <c r="O4482" i="1"/>
  <c r="R4482" i="1" s="1"/>
  <c r="S4482" i="1" s="1"/>
  <c r="T4482" i="1" s="1"/>
  <c r="Z4481" i="1"/>
  <c r="U4481" i="1"/>
  <c r="R4481" i="1"/>
  <c r="S4481" i="1" s="1"/>
  <c r="T4481" i="1" s="1"/>
  <c r="Y4481" i="1" s="1"/>
  <c r="Q4481" i="1"/>
  <c r="P4481" i="1"/>
  <c r="O4481" i="1"/>
  <c r="Z4480" i="1"/>
  <c r="U4480" i="1"/>
  <c r="Q4480" i="1"/>
  <c r="P4480" i="1"/>
  <c r="O4480" i="1"/>
  <c r="R4480" i="1" s="1"/>
  <c r="S4480" i="1" s="1"/>
  <c r="T4480" i="1" s="1"/>
  <c r="Z4479" i="1"/>
  <c r="U4479" i="1"/>
  <c r="T4479" i="1"/>
  <c r="R4479" i="1"/>
  <c r="S4479" i="1" s="1"/>
  <c r="Q4479" i="1"/>
  <c r="P4479" i="1"/>
  <c r="O4479" i="1"/>
  <c r="Z4478" i="1"/>
  <c r="U4478" i="1"/>
  <c r="S4478" i="1"/>
  <c r="T4478" i="1" s="1"/>
  <c r="Y4478" i="1" s="1"/>
  <c r="Q4478" i="1"/>
  <c r="P4478" i="1"/>
  <c r="O4478" i="1"/>
  <c r="R4478" i="1" s="1"/>
  <c r="Z4477" i="1"/>
  <c r="U4477" i="1"/>
  <c r="Q4477" i="1"/>
  <c r="P4477" i="1"/>
  <c r="O4477" i="1"/>
  <c r="R4477" i="1" s="1"/>
  <c r="S4477" i="1" s="1"/>
  <c r="T4477" i="1" s="1"/>
  <c r="Z4476" i="1"/>
  <c r="U4476" i="1"/>
  <c r="T4476" i="1"/>
  <c r="Q4476" i="1"/>
  <c r="P4476" i="1"/>
  <c r="O4476" i="1"/>
  <c r="R4476" i="1" s="1"/>
  <c r="S4476" i="1" s="1"/>
  <c r="Z4475" i="1"/>
  <c r="U4475" i="1"/>
  <c r="R4475" i="1"/>
  <c r="S4475" i="1" s="1"/>
  <c r="T4475" i="1" s="1"/>
  <c r="Q4475" i="1"/>
  <c r="P4475" i="1"/>
  <c r="O4475" i="1"/>
  <c r="Z4474" i="1"/>
  <c r="U4474" i="1"/>
  <c r="Q4474" i="1"/>
  <c r="P4474" i="1"/>
  <c r="O4474" i="1"/>
  <c r="R4474" i="1" s="1"/>
  <c r="S4474" i="1" s="1"/>
  <c r="T4474" i="1" s="1"/>
  <c r="Z4473" i="1"/>
  <c r="U4473" i="1"/>
  <c r="R4473" i="1"/>
  <c r="S4473" i="1" s="1"/>
  <c r="T4473" i="1" s="1"/>
  <c r="Q4473" i="1"/>
  <c r="P4473" i="1"/>
  <c r="O4473" i="1"/>
  <c r="AA4472" i="1"/>
  <c r="Z4472" i="1"/>
  <c r="U4472" i="1"/>
  <c r="T4472" i="1"/>
  <c r="Q4472" i="1"/>
  <c r="P4472" i="1"/>
  <c r="O4472" i="1"/>
  <c r="Z4471" i="1"/>
  <c r="U4471" i="1"/>
  <c r="Q4471" i="1"/>
  <c r="P4471" i="1"/>
  <c r="R4471" i="1" s="1"/>
  <c r="S4471" i="1" s="1"/>
  <c r="T4471" i="1" s="1"/>
  <c r="O4471" i="1"/>
  <c r="Z4470" i="1"/>
  <c r="U4470" i="1"/>
  <c r="Q4470" i="1"/>
  <c r="P4470" i="1"/>
  <c r="R4470" i="1" s="1"/>
  <c r="S4470" i="1" s="1"/>
  <c r="T4470" i="1" s="1"/>
  <c r="O4470" i="1"/>
  <c r="Z4469" i="1"/>
  <c r="U4469" i="1"/>
  <c r="Q4469" i="1"/>
  <c r="P4469" i="1"/>
  <c r="O4469" i="1"/>
  <c r="Z4468" i="1"/>
  <c r="U4468" i="1"/>
  <c r="Q4468" i="1"/>
  <c r="P4468" i="1"/>
  <c r="O4468" i="1"/>
  <c r="R4468" i="1" s="1"/>
  <c r="S4468" i="1" s="1"/>
  <c r="T4468" i="1" s="1"/>
  <c r="Z4467" i="1"/>
  <c r="U4467" i="1"/>
  <c r="Q4467" i="1"/>
  <c r="P4467" i="1"/>
  <c r="O4467" i="1"/>
  <c r="Z4466" i="1"/>
  <c r="U4466" i="1"/>
  <c r="Q4466" i="1"/>
  <c r="P4466" i="1"/>
  <c r="O4466" i="1"/>
  <c r="Z4465" i="1"/>
  <c r="U4465" i="1"/>
  <c r="R4465" i="1"/>
  <c r="S4465" i="1" s="1"/>
  <c r="T4465" i="1" s="1"/>
  <c r="Q4465" i="1"/>
  <c r="P4465" i="1"/>
  <c r="O4465" i="1"/>
  <c r="Z4464" i="1"/>
  <c r="U4464" i="1"/>
  <c r="Q4464" i="1"/>
  <c r="R4464" i="1" s="1"/>
  <c r="S4464" i="1" s="1"/>
  <c r="T4464" i="1" s="1"/>
  <c r="P4464" i="1"/>
  <c r="O4464" i="1"/>
  <c r="Z4463" i="1"/>
  <c r="U4463" i="1"/>
  <c r="R4463" i="1"/>
  <c r="S4463" i="1" s="1"/>
  <c r="T4463" i="1" s="1"/>
  <c r="Q4463" i="1"/>
  <c r="P4463" i="1"/>
  <c r="O4463" i="1"/>
  <c r="Z4462" i="1"/>
  <c r="U4462" i="1"/>
  <c r="Q4462" i="1"/>
  <c r="P4462" i="1"/>
  <c r="O4462" i="1"/>
  <c r="R4462" i="1" s="1"/>
  <c r="S4462" i="1" s="1"/>
  <c r="T4462" i="1" s="1"/>
  <c r="Z4461" i="1"/>
  <c r="U4461" i="1"/>
  <c r="Q4461" i="1"/>
  <c r="P4461" i="1"/>
  <c r="O4461" i="1"/>
  <c r="R4461" i="1" s="1"/>
  <c r="S4461" i="1" s="1"/>
  <c r="T4461" i="1" s="1"/>
  <c r="Z4460" i="1"/>
  <c r="U4460" i="1"/>
  <c r="Q4460" i="1"/>
  <c r="P4460" i="1"/>
  <c r="O4460" i="1"/>
  <c r="Z4459" i="1"/>
  <c r="U4459" i="1"/>
  <c r="R4459" i="1"/>
  <c r="S4459" i="1" s="1"/>
  <c r="T4459" i="1" s="1"/>
  <c r="Q4459" i="1"/>
  <c r="P4459" i="1"/>
  <c r="O4459" i="1"/>
  <c r="Z4458" i="1"/>
  <c r="U4458" i="1"/>
  <c r="R4458" i="1"/>
  <c r="S4458" i="1" s="1"/>
  <c r="T4458" i="1" s="1"/>
  <c r="Q4458" i="1"/>
  <c r="P4458" i="1"/>
  <c r="O4458" i="1"/>
  <c r="Z4457" i="1"/>
  <c r="U4457" i="1"/>
  <c r="Q4457" i="1"/>
  <c r="P4457" i="1"/>
  <c r="O4457" i="1"/>
  <c r="Z4456" i="1"/>
  <c r="U4456" i="1"/>
  <c r="R4456" i="1"/>
  <c r="S4456" i="1" s="1"/>
  <c r="T4456" i="1" s="1"/>
  <c r="Q4456" i="1"/>
  <c r="P4456" i="1"/>
  <c r="O4456" i="1"/>
  <c r="Z4455" i="1"/>
  <c r="U4455" i="1"/>
  <c r="T4455" i="1"/>
  <c r="Y4455" i="1" s="1"/>
  <c r="R4455" i="1"/>
  <c r="S4455" i="1" s="1"/>
  <c r="Q4455" i="1"/>
  <c r="P4455" i="1"/>
  <c r="O4455" i="1"/>
  <c r="Z4454" i="1"/>
  <c r="U4454" i="1"/>
  <c r="Q4454" i="1"/>
  <c r="P4454" i="1"/>
  <c r="O4454" i="1"/>
  <c r="R4454" i="1" s="1"/>
  <c r="S4454" i="1" s="1"/>
  <c r="T4454" i="1" s="1"/>
  <c r="Z4453" i="1"/>
  <c r="U4453" i="1"/>
  <c r="Q4453" i="1"/>
  <c r="P4453" i="1"/>
  <c r="O4453" i="1"/>
  <c r="Z4452" i="1"/>
  <c r="U4452" i="1"/>
  <c r="Q4452" i="1"/>
  <c r="P4452" i="1"/>
  <c r="O4452" i="1"/>
  <c r="AA4451" i="1"/>
  <c r="Z4451" i="1"/>
  <c r="U4451" i="1"/>
  <c r="T4451" i="1"/>
  <c r="Q4451" i="1"/>
  <c r="P4451" i="1"/>
  <c r="R4451" i="1" s="1"/>
  <c r="S4451" i="1" s="1"/>
  <c r="O4451" i="1"/>
  <c r="Z4450" i="1"/>
  <c r="U4450" i="1"/>
  <c r="S4450" i="1"/>
  <c r="T4450" i="1" s="1"/>
  <c r="Y4450" i="1" s="1"/>
  <c r="R4450" i="1"/>
  <c r="Q4450" i="1"/>
  <c r="P4450" i="1"/>
  <c r="O4450" i="1"/>
  <c r="Z4449" i="1"/>
  <c r="U4449" i="1"/>
  <c r="T4449" i="1"/>
  <c r="Y4449" i="1" s="1"/>
  <c r="Q4449" i="1"/>
  <c r="R4449" i="1" s="1"/>
  <c r="S4449" i="1" s="1"/>
  <c r="P4449" i="1"/>
  <c r="O4449" i="1"/>
  <c r="Z4448" i="1"/>
  <c r="U4448" i="1"/>
  <c r="Q4448" i="1"/>
  <c r="P4448" i="1"/>
  <c r="O4448" i="1"/>
  <c r="R4448" i="1" s="1"/>
  <c r="S4448" i="1" s="1"/>
  <c r="T4448" i="1" s="1"/>
  <c r="Z4447" i="1"/>
  <c r="U4447" i="1"/>
  <c r="R4447" i="1"/>
  <c r="S4447" i="1" s="1"/>
  <c r="T4447" i="1" s="1"/>
  <c r="Y4447" i="1" s="1"/>
  <c r="Q4447" i="1"/>
  <c r="P4447" i="1"/>
  <c r="O4447" i="1"/>
  <c r="AA4446" i="1"/>
  <c r="Z4446" i="1"/>
  <c r="U4446" i="1"/>
  <c r="T4446" i="1"/>
  <c r="Q4446" i="1"/>
  <c r="P4446" i="1"/>
  <c r="O4446" i="1"/>
  <c r="R4446" i="1" s="1"/>
  <c r="S4446" i="1" s="1"/>
  <c r="Z4445" i="1"/>
  <c r="U4445" i="1"/>
  <c r="R4445" i="1"/>
  <c r="S4445" i="1" s="1"/>
  <c r="T4445" i="1" s="1"/>
  <c r="Q4445" i="1"/>
  <c r="P4445" i="1"/>
  <c r="O4445" i="1"/>
  <c r="Z4444" i="1"/>
  <c r="U4444" i="1"/>
  <c r="Q4444" i="1"/>
  <c r="P4444" i="1"/>
  <c r="O4444" i="1"/>
  <c r="Z4443" i="1"/>
  <c r="U4443" i="1"/>
  <c r="Q4443" i="1"/>
  <c r="P4443" i="1"/>
  <c r="O4443" i="1"/>
  <c r="R4443" i="1" s="1"/>
  <c r="S4443" i="1" s="1"/>
  <c r="T4443" i="1" s="1"/>
  <c r="Y4443" i="1" s="1"/>
  <c r="Z4442" i="1"/>
  <c r="U4442" i="1"/>
  <c r="Q4442" i="1"/>
  <c r="P4442" i="1"/>
  <c r="O4442" i="1"/>
  <c r="R4442" i="1" s="1"/>
  <c r="S4442" i="1" s="1"/>
  <c r="T4442" i="1" s="1"/>
  <c r="Y4442" i="1" s="1"/>
  <c r="Z4441" i="1"/>
  <c r="U4441" i="1"/>
  <c r="R4441" i="1"/>
  <c r="S4441" i="1" s="1"/>
  <c r="T4441" i="1" s="1"/>
  <c r="Y4441" i="1" s="1"/>
  <c r="Q4441" i="1"/>
  <c r="P4441" i="1"/>
  <c r="O4441" i="1"/>
  <c r="AA4440" i="1"/>
  <c r="Z4440" i="1"/>
  <c r="U4440" i="1"/>
  <c r="T4440" i="1"/>
  <c r="Q4440" i="1"/>
  <c r="P4440" i="1"/>
  <c r="O4440" i="1"/>
  <c r="R4440" i="1" s="1"/>
  <c r="S4440" i="1" s="1"/>
  <c r="Z4439" i="1"/>
  <c r="U4439" i="1"/>
  <c r="Q4439" i="1"/>
  <c r="P4439" i="1"/>
  <c r="R4439" i="1" s="1"/>
  <c r="S4439" i="1" s="1"/>
  <c r="T4439" i="1" s="1"/>
  <c r="O4439" i="1"/>
  <c r="Z4438" i="1"/>
  <c r="U4438" i="1"/>
  <c r="Q4438" i="1"/>
  <c r="P4438" i="1"/>
  <c r="R4438" i="1" s="1"/>
  <c r="S4438" i="1" s="1"/>
  <c r="T4438" i="1" s="1"/>
  <c r="O4438" i="1"/>
  <c r="Z4437" i="1"/>
  <c r="Y4437" i="1"/>
  <c r="U4437" i="1"/>
  <c r="Q4437" i="1"/>
  <c r="P4437" i="1"/>
  <c r="O4437" i="1"/>
  <c r="R4437" i="1" s="1"/>
  <c r="S4437" i="1" s="1"/>
  <c r="T4437" i="1" s="1"/>
  <c r="AA4436" i="1"/>
  <c r="Z4436" i="1"/>
  <c r="U4436" i="1"/>
  <c r="T4436" i="1"/>
  <c r="S4436" i="1"/>
  <c r="Q4436" i="1"/>
  <c r="P4436" i="1"/>
  <c r="O4436" i="1"/>
  <c r="R4436" i="1" s="1"/>
  <c r="Z4435" i="1"/>
  <c r="U4435" i="1"/>
  <c r="T4435" i="1"/>
  <c r="Q4435" i="1"/>
  <c r="R4435" i="1" s="1"/>
  <c r="S4435" i="1" s="1"/>
  <c r="P4435" i="1"/>
  <c r="O4435" i="1"/>
  <c r="Z4434" i="1"/>
  <c r="U4434" i="1"/>
  <c r="Q4434" i="1"/>
  <c r="P4434" i="1"/>
  <c r="O4434" i="1"/>
  <c r="R4434" i="1" s="1"/>
  <c r="S4434" i="1" s="1"/>
  <c r="T4434" i="1" s="1"/>
  <c r="Z4433" i="1"/>
  <c r="U4433" i="1"/>
  <c r="Q4433" i="1"/>
  <c r="P4433" i="1"/>
  <c r="O4433" i="1"/>
  <c r="R4433" i="1" s="1"/>
  <c r="S4433" i="1" s="1"/>
  <c r="T4433" i="1" s="1"/>
  <c r="Z4432" i="1"/>
  <c r="U4432" i="1"/>
  <c r="R4432" i="1"/>
  <c r="S4432" i="1" s="1"/>
  <c r="T4432" i="1" s="1"/>
  <c r="Q4432" i="1"/>
  <c r="P4432" i="1"/>
  <c r="O4432" i="1"/>
  <c r="Z4431" i="1"/>
  <c r="U4431" i="1"/>
  <c r="Q4431" i="1"/>
  <c r="P4431" i="1"/>
  <c r="O4431" i="1"/>
  <c r="R4431" i="1" s="1"/>
  <c r="S4431" i="1" s="1"/>
  <c r="T4431" i="1" s="1"/>
  <c r="Z4430" i="1"/>
  <c r="U4430" i="1"/>
  <c r="R4430" i="1"/>
  <c r="S4430" i="1" s="1"/>
  <c r="T4430" i="1" s="1"/>
  <c r="Q4430" i="1"/>
  <c r="P4430" i="1"/>
  <c r="O4430" i="1"/>
  <c r="Z4429" i="1"/>
  <c r="U4429" i="1"/>
  <c r="Q4429" i="1"/>
  <c r="P4429" i="1"/>
  <c r="O4429" i="1"/>
  <c r="R4429" i="1" s="1"/>
  <c r="S4429" i="1" s="1"/>
  <c r="T4429" i="1" s="1"/>
  <c r="Z4428" i="1"/>
  <c r="U4428" i="1"/>
  <c r="Q4428" i="1"/>
  <c r="P4428" i="1"/>
  <c r="O4428" i="1"/>
  <c r="R4428" i="1" s="1"/>
  <c r="S4428" i="1" s="1"/>
  <c r="T4428" i="1" s="1"/>
  <c r="Z4427" i="1"/>
  <c r="U4427" i="1"/>
  <c r="R4427" i="1"/>
  <c r="S4427" i="1" s="1"/>
  <c r="T4427" i="1" s="1"/>
  <c r="Q4427" i="1"/>
  <c r="P4427" i="1"/>
  <c r="O4427" i="1"/>
  <c r="Z4426" i="1"/>
  <c r="U4426" i="1"/>
  <c r="R4426" i="1"/>
  <c r="S4426" i="1" s="1"/>
  <c r="T4426" i="1" s="1"/>
  <c r="Q4426" i="1"/>
  <c r="P4426" i="1"/>
  <c r="O4426" i="1"/>
  <c r="Z4425" i="1"/>
  <c r="U4425" i="1"/>
  <c r="Q4425" i="1"/>
  <c r="P4425" i="1"/>
  <c r="O4425" i="1"/>
  <c r="Z4424" i="1"/>
  <c r="U4424" i="1"/>
  <c r="R4424" i="1"/>
  <c r="S4424" i="1" s="1"/>
  <c r="T4424" i="1" s="1"/>
  <c r="Y4424" i="1" s="1"/>
  <c r="Q4424" i="1"/>
  <c r="P4424" i="1"/>
  <c r="O4424" i="1"/>
  <c r="Z4423" i="1"/>
  <c r="U4423" i="1"/>
  <c r="T4423" i="1"/>
  <c r="R4423" i="1"/>
  <c r="S4423" i="1" s="1"/>
  <c r="Q4423" i="1"/>
  <c r="P4423" i="1"/>
  <c r="O4423" i="1"/>
  <c r="AA4422" i="1"/>
  <c r="Z4422" i="1"/>
  <c r="U4422" i="1"/>
  <c r="T4422" i="1"/>
  <c r="R4422" i="1"/>
  <c r="S4422" i="1" s="1"/>
  <c r="Q4422" i="1"/>
  <c r="P4422" i="1"/>
  <c r="O4422" i="1"/>
  <c r="Z4421" i="1"/>
  <c r="U4421" i="1"/>
  <c r="Q4421" i="1"/>
  <c r="P4421" i="1"/>
  <c r="O4421" i="1"/>
  <c r="R4421" i="1" s="1"/>
  <c r="S4421" i="1" s="1"/>
  <c r="T4421" i="1" s="1"/>
  <c r="Z4420" i="1"/>
  <c r="U4420" i="1"/>
  <c r="Q4420" i="1"/>
  <c r="P4420" i="1"/>
  <c r="O4420" i="1"/>
  <c r="Z4419" i="1"/>
  <c r="U4419" i="1"/>
  <c r="T4419" i="1"/>
  <c r="Q4419" i="1"/>
  <c r="P4419" i="1"/>
  <c r="R4419" i="1" s="1"/>
  <c r="S4419" i="1" s="1"/>
  <c r="O4419" i="1"/>
  <c r="Z4418" i="1"/>
  <c r="U4418" i="1"/>
  <c r="Q4418" i="1"/>
  <c r="R4418" i="1" s="1"/>
  <c r="S4418" i="1" s="1"/>
  <c r="T4418" i="1" s="1"/>
  <c r="P4418" i="1"/>
  <c r="O4418" i="1"/>
  <c r="Z4417" i="1"/>
  <c r="U4417" i="1"/>
  <c r="Q4417" i="1"/>
  <c r="P4417" i="1"/>
  <c r="O4417" i="1"/>
  <c r="Z4416" i="1"/>
  <c r="U4416" i="1"/>
  <c r="Q4416" i="1"/>
  <c r="P4416" i="1"/>
  <c r="O4416" i="1"/>
  <c r="Z4415" i="1"/>
  <c r="U4415" i="1"/>
  <c r="Q4415" i="1"/>
  <c r="P4415" i="1"/>
  <c r="O4415" i="1"/>
  <c r="R4415" i="1" s="1"/>
  <c r="S4415" i="1" s="1"/>
  <c r="T4415" i="1" s="1"/>
  <c r="Z4414" i="1"/>
  <c r="U4414" i="1"/>
  <c r="T4414" i="1"/>
  <c r="Q4414" i="1"/>
  <c r="P4414" i="1"/>
  <c r="O4414" i="1"/>
  <c r="R4414" i="1" s="1"/>
  <c r="S4414" i="1" s="1"/>
  <c r="Z4413" i="1"/>
  <c r="U4413" i="1"/>
  <c r="Q4413" i="1"/>
  <c r="P4413" i="1"/>
  <c r="O4413" i="1"/>
  <c r="Z4412" i="1"/>
  <c r="U4412" i="1"/>
  <c r="Q4412" i="1"/>
  <c r="P4412" i="1"/>
  <c r="O4412" i="1"/>
  <c r="R4412" i="1" s="1"/>
  <c r="S4412" i="1" s="1"/>
  <c r="T4412" i="1" s="1"/>
  <c r="Z4411" i="1"/>
  <c r="U4411" i="1"/>
  <c r="S4411" i="1"/>
  <c r="T4411" i="1" s="1"/>
  <c r="R4411" i="1"/>
  <c r="Q4411" i="1"/>
  <c r="P4411" i="1"/>
  <c r="O4411" i="1"/>
  <c r="Z4410" i="1"/>
  <c r="U4410" i="1"/>
  <c r="Q4410" i="1"/>
  <c r="P4410" i="1"/>
  <c r="O4410" i="1"/>
  <c r="AA4409" i="1"/>
  <c r="Z4409" i="1"/>
  <c r="U4409" i="1"/>
  <c r="T4409" i="1"/>
  <c r="S4409" i="1"/>
  <c r="R4409" i="1"/>
  <c r="Q4409" i="1"/>
  <c r="P4409" i="1"/>
  <c r="O4409" i="1"/>
  <c r="Z4408" i="1"/>
  <c r="U4408" i="1"/>
  <c r="Q4408" i="1"/>
  <c r="P4408" i="1"/>
  <c r="O4408" i="1"/>
  <c r="Z4407" i="1"/>
  <c r="U4407" i="1"/>
  <c r="Q4407" i="1"/>
  <c r="P4407" i="1"/>
  <c r="O4407" i="1"/>
  <c r="R4407" i="1" s="1"/>
  <c r="S4407" i="1" s="1"/>
  <c r="T4407" i="1" s="1"/>
  <c r="Y4407" i="1" s="1"/>
  <c r="Z4406" i="1"/>
  <c r="U4406" i="1"/>
  <c r="Q4406" i="1"/>
  <c r="P4406" i="1"/>
  <c r="R4406" i="1" s="1"/>
  <c r="S4406" i="1" s="1"/>
  <c r="T4406" i="1" s="1"/>
  <c r="O4406" i="1"/>
  <c r="Z4405" i="1"/>
  <c r="U4405" i="1"/>
  <c r="Q4405" i="1"/>
  <c r="P4405" i="1"/>
  <c r="O4405" i="1"/>
  <c r="R4405" i="1" s="1"/>
  <c r="S4405" i="1" s="1"/>
  <c r="T4405" i="1" s="1"/>
  <c r="Y4405" i="1" s="1"/>
  <c r="Z4404" i="1"/>
  <c r="U4404" i="1"/>
  <c r="Q4404" i="1"/>
  <c r="P4404" i="1"/>
  <c r="O4404" i="1"/>
  <c r="Z4403" i="1"/>
  <c r="U4403" i="1"/>
  <c r="T4403" i="1"/>
  <c r="S4403" i="1"/>
  <c r="Q4403" i="1"/>
  <c r="P4403" i="1"/>
  <c r="R4403" i="1" s="1"/>
  <c r="O4403" i="1"/>
  <c r="Z4402" i="1"/>
  <c r="U4402" i="1"/>
  <c r="Q4402" i="1"/>
  <c r="P4402" i="1"/>
  <c r="O4402" i="1"/>
  <c r="R4402" i="1" s="1"/>
  <c r="S4402" i="1" s="1"/>
  <c r="T4402" i="1" s="1"/>
  <c r="Z4401" i="1"/>
  <c r="U4401" i="1"/>
  <c r="Q4401" i="1"/>
  <c r="P4401" i="1"/>
  <c r="O4401" i="1"/>
  <c r="R4401" i="1" s="1"/>
  <c r="S4401" i="1" s="1"/>
  <c r="T4401" i="1" s="1"/>
  <c r="Z4400" i="1"/>
  <c r="U4400" i="1"/>
  <c r="R4400" i="1"/>
  <c r="S4400" i="1" s="1"/>
  <c r="T4400" i="1" s="1"/>
  <c r="Q4400" i="1"/>
  <c r="P4400" i="1"/>
  <c r="O4400" i="1"/>
  <c r="Z4399" i="1"/>
  <c r="U4399" i="1"/>
  <c r="Q4399" i="1"/>
  <c r="P4399" i="1"/>
  <c r="O4399" i="1"/>
  <c r="R4399" i="1" s="1"/>
  <c r="S4399" i="1" s="1"/>
  <c r="T4399" i="1" s="1"/>
  <c r="Z4398" i="1"/>
  <c r="U4398" i="1"/>
  <c r="Q4398" i="1"/>
  <c r="P4398" i="1"/>
  <c r="O4398" i="1"/>
  <c r="R4398" i="1" s="1"/>
  <c r="S4398" i="1" s="1"/>
  <c r="T4398" i="1" s="1"/>
  <c r="Y4398" i="1" s="1"/>
  <c r="AA4397" i="1"/>
  <c r="Z4397" i="1"/>
  <c r="U4397" i="1"/>
  <c r="T4397" i="1"/>
  <c r="Q4397" i="1"/>
  <c r="R4397" i="1" s="1"/>
  <c r="S4397" i="1" s="1"/>
  <c r="P4397" i="1"/>
  <c r="O4397" i="1"/>
  <c r="Z4396" i="1"/>
  <c r="U4396" i="1"/>
  <c r="Q4396" i="1"/>
  <c r="P4396" i="1"/>
  <c r="O4396" i="1"/>
  <c r="R4396" i="1" s="1"/>
  <c r="S4396" i="1" s="1"/>
  <c r="T4396" i="1" s="1"/>
  <c r="Z4395" i="1"/>
  <c r="U4395" i="1"/>
  <c r="Q4395" i="1"/>
  <c r="R4395" i="1" s="1"/>
  <c r="S4395" i="1" s="1"/>
  <c r="T4395" i="1" s="1"/>
  <c r="P4395" i="1"/>
  <c r="O4395" i="1"/>
  <c r="Z4394" i="1"/>
  <c r="U4394" i="1"/>
  <c r="Q4394" i="1"/>
  <c r="R4394" i="1" s="1"/>
  <c r="S4394" i="1" s="1"/>
  <c r="T4394" i="1" s="1"/>
  <c r="Y4394" i="1" s="1"/>
  <c r="P4394" i="1"/>
  <c r="O4394" i="1"/>
  <c r="Z4393" i="1"/>
  <c r="U4393" i="1"/>
  <c r="Q4393" i="1"/>
  <c r="P4393" i="1"/>
  <c r="O4393" i="1"/>
  <c r="R4393" i="1" s="1"/>
  <c r="S4393" i="1" s="1"/>
  <c r="T4393" i="1" s="1"/>
  <c r="Z4392" i="1"/>
  <c r="U4392" i="1"/>
  <c r="Q4392" i="1"/>
  <c r="R4392" i="1" s="1"/>
  <c r="S4392" i="1" s="1"/>
  <c r="T4392" i="1" s="1"/>
  <c r="P4392" i="1"/>
  <c r="O4392" i="1"/>
  <c r="Z4391" i="1"/>
  <c r="U4391" i="1"/>
  <c r="S4391" i="1"/>
  <c r="T4391" i="1" s="1"/>
  <c r="Q4391" i="1"/>
  <c r="P4391" i="1"/>
  <c r="O4391" i="1"/>
  <c r="R4391" i="1" s="1"/>
  <c r="Z4390" i="1"/>
  <c r="U4390" i="1"/>
  <c r="S4390" i="1"/>
  <c r="T4390" i="1" s="1"/>
  <c r="Y4390" i="1" s="1"/>
  <c r="Q4390" i="1"/>
  <c r="R4390" i="1" s="1"/>
  <c r="P4390" i="1"/>
  <c r="O4390" i="1"/>
  <c r="Z4389" i="1"/>
  <c r="U4389" i="1"/>
  <c r="Q4389" i="1"/>
  <c r="P4389" i="1"/>
  <c r="O4389" i="1"/>
  <c r="Z4388" i="1"/>
  <c r="U4388" i="1"/>
  <c r="T4388" i="1"/>
  <c r="Y4388" i="1" s="1"/>
  <c r="Q4388" i="1"/>
  <c r="P4388" i="1"/>
  <c r="O4388" i="1"/>
  <c r="R4388" i="1" s="1"/>
  <c r="S4388" i="1" s="1"/>
  <c r="Z4387" i="1"/>
  <c r="U4387" i="1"/>
  <c r="Q4387" i="1"/>
  <c r="P4387" i="1"/>
  <c r="O4387" i="1"/>
  <c r="Z4386" i="1"/>
  <c r="U4386" i="1"/>
  <c r="Q4386" i="1"/>
  <c r="R4386" i="1" s="1"/>
  <c r="S4386" i="1" s="1"/>
  <c r="T4386" i="1" s="1"/>
  <c r="P4386" i="1"/>
  <c r="O4386" i="1"/>
  <c r="Z4385" i="1"/>
  <c r="U4385" i="1"/>
  <c r="S4385" i="1"/>
  <c r="T4385" i="1" s="1"/>
  <c r="Q4385" i="1"/>
  <c r="P4385" i="1"/>
  <c r="R4385" i="1" s="1"/>
  <c r="O4385" i="1"/>
  <c r="Z4384" i="1"/>
  <c r="U4384" i="1"/>
  <c r="S4384" i="1"/>
  <c r="T4384" i="1" s="1"/>
  <c r="Q4384" i="1"/>
  <c r="P4384" i="1"/>
  <c r="O4384" i="1"/>
  <c r="R4384" i="1" s="1"/>
  <c r="Z4383" i="1"/>
  <c r="U4383" i="1"/>
  <c r="Q4383" i="1"/>
  <c r="P4383" i="1"/>
  <c r="O4383" i="1"/>
  <c r="Z4382" i="1"/>
  <c r="U4382" i="1"/>
  <c r="S4382" i="1"/>
  <c r="T4382" i="1" s="1"/>
  <c r="Y4382" i="1" s="1"/>
  <c r="R4382" i="1"/>
  <c r="Q4382" i="1"/>
  <c r="P4382" i="1"/>
  <c r="O4382" i="1"/>
  <c r="Z4381" i="1"/>
  <c r="U4381" i="1"/>
  <c r="Q4381" i="1"/>
  <c r="P4381" i="1"/>
  <c r="O4381" i="1"/>
  <c r="R4381" i="1" s="1"/>
  <c r="S4381" i="1" s="1"/>
  <c r="T4381" i="1" s="1"/>
  <c r="Z4380" i="1"/>
  <c r="U4380" i="1"/>
  <c r="Q4380" i="1"/>
  <c r="R4380" i="1" s="1"/>
  <c r="S4380" i="1" s="1"/>
  <c r="T4380" i="1" s="1"/>
  <c r="P4380" i="1"/>
  <c r="O4380" i="1"/>
  <c r="Z4379" i="1"/>
  <c r="U4379" i="1"/>
  <c r="Q4379" i="1"/>
  <c r="P4379" i="1"/>
  <c r="O4379" i="1"/>
  <c r="R4379" i="1" s="1"/>
  <c r="S4379" i="1" s="1"/>
  <c r="T4379" i="1" s="1"/>
  <c r="Z4378" i="1"/>
  <c r="Y4378" i="1"/>
  <c r="U4378" i="1"/>
  <c r="Q4378" i="1"/>
  <c r="P4378" i="1"/>
  <c r="O4378" i="1"/>
  <c r="R4378" i="1" s="1"/>
  <c r="S4378" i="1" s="1"/>
  <c r="T4378" i="1" s="1"/>
  <c r="Z4377" i="1"/>
  <c r="U4377" i="1"/>
  <c r="T4377" i="1"/>
  <c r="Y4377" i="1" s="1"/>
  <c r="S4377" i="1"/>
  <c r="R4377" i="1"/>
  <c r="Q4377" i="1"/>
  <c r="P4377" i="1"/>
  <c r="O4377" i="1"/>
  <c r="Z4376" i="1"/>
  <c r="U4376" i="1"/>
  <c r="Q4376" i="1"/>
  <c r="P4376" i="1"/>
  <c r="O4376" i="1"/>
  <c r="R4376" i="1" s="1"/>
  <c r="S4376" i="1" s="1"/>
  <c r="T4376" i="1" s="1"/>
  <c r="Z4375" i="1"/>
  <c r="U4375" i="1"/>
  <c r="Q4375" i="1"/>
  <c r="P4375" i="1"/>
  <c r="O4375" i="1"/>
  <c r="Z4374" i="1"/>
  <c r="U4374" i="1"/>
  <c r="R4374" i="1"/>
  <c r="S4374" i="1" s="1"/>
  <c r="T4374" i="1" s="1"/>
  <c r="Q4374" i="1"/>
  <c r="P4374" i="1"/>
  <c r="O4374" i="1"/>
  <c r="Z4373" i="1"/>
  <c r="U4373" i="1"/>
  <c r="Q4373" i="1"/>
  <c r="P4373" i="1"/>
  <c r="O4373" i="1"/>
  <c r="Z4372" i="1"/>
  <c r="U4372" i="1"/>
  <c r="T4372" i="1"/>
  <c r="Q4372" i="1"/>
  <c r="R4372" i="1" s="1"/>
  <c r="S4372" i="1" s="1"/>
  <c r="P4372" i="1"/>
  <c r="O4372" i="1"/>
  <c r="Z4371" i="1"/>
  <c r="U4371" i="1"/>
  <c r="Q4371" i="1"/>
  <c r="P4371" i="1"/>
  <c r="O4371" i="1"/>
  <c r="R4371" i="1" s="1"/>
  <c r="S4371" i="1" s="1"/>
  <c r="T4371" i="1" s="1"/>
  <c r="Z4370" i="1"/>
  <c r="U4370" i="1"/>
  <c r="T4370" i="1"/>
  <c r="R4370" i="1"/>
  <c r="S4370" i="1" s="1"/>
  <c r="Q4370" i="1"/>
  <c r="P4370" i="1"/>
  <c r="O4370" i="1"/>
  <c r="AA4369" i="1"/>
  <c r="Z4369" i="1"/>
  <c r="U4369" i="1"/>
  <c r="T4369" i="1"/>
  <c r="Q4369" i="1"/>
  <c r="P4369" i="1"/>
  <c r="O4369" i="1"/>
  <c r="R4369" i="1" s="1"/>
  <c r="S4369" i="1" s="1"/>
  <c r="Z4368" i="1"/>
  <c r="U4368" i="1"/>
  <c r="Q4368" i="1"/>
  <c r="P4368" i="1"/>
  <c r="O4368" i="1"/>
  <c r="Z4367" i="1"/>
  <c r="U4367" i="1"/>
  <c r="S4367" i="1"/>
  <c r="T4367" i="1" s="1"/>
  <c r="Q4367" i="1"/>
  <c r="R4367" i="1" s="1"/>
  <c r="P4367" i="1"/>
  <c r="O4367" i="1"/>
  <c r="Z4366" i="1"/>
  <c r="U4366" i="1"/>
  <c r="Q4366" i="1"/>
  <c r="P4366" i="1"/>
  <c r="O4366" i="1"/>
  <c r="Z4365" i="1"/>
  <c r="U4365" i="1"/>
  <c r="Q4365" i="1"/>
  <c r="P4365" i="1"/>
  <c r="O4365" i="1"/>
  <c r="R4365" i="1" s="1"/>
  <c r="S4365" i="1" s="1"/>
  <c r="T4365" i="1" s="1"/>
  <c r="Z4364" i="1"/>
  <c r="U4364" i="1"/>
  <c r="S4364" i="1"/>
  <c r="T4364" i="1" s="1"/>
  <c r="Y4364" i="1" s="1"/>
  <c r="R4364" i="1"/>
  <c r="Q4364" i="1"/>
  <c r="P4364" i="1"/>
  <c r="O4364" i="1"/>
  <c r="Z4363" i="1"/>
  <c r="U4363" i="1"/>
  <c r="R4363" i="1"/>
  <c r="S4363" i="1" s="1"/>
  <c r="T4363" i="1" s="1"/>
  <c r="Q4363" i="1"/>
  <c r="P4363" i="1"/>
  <c r="O4363" i="1"/>
  <c r="Z4362" i="1"/>
  <c r="Y4362" i="1"/>
  <c r="U4362" i="1"/>
  <c r="Q4362" i="1"/>
  <c r="P4362" i="1"/>
  <c r="O4362" i="1"/>
  <c r="R4362" i="1" s="1"/>
  <c r="S4362" i="1" s="1"/>
  <c r="T4362" i="1" s="1"/>
  <c r="Z4361" i="1"/>
  <c r="U4361" i="1"/>
  <c r="R4361" i="1"/>
  <c r="S4361" i="1" s="1"/>
  <c r="T4361" i="1" s="1"/>
  <c r="Q4361" i="1"/>
  <c r="P4361" i="1"/>
  <c r="O4361" i="1"/>
  <c r="Z4360" i="1"/>
  <c r="U4360" i="1"/>
  <c r="R4360" i="1"/>
  <c r="S4360" i="1" s="1"/>
  <c r="T4360" i="1" s="1"/>
  <c r="Q4360" i="1"/>
  <c r="P4360" i="1"/>
  <c r="O4360" i="1"/>
  <c r="Z4359" i="1"/>
  <c r="U4359" i="1"/>
  <c r="Q4359" i="1"/>
  <c r="P4359" i="1"/>
  <c r="O4359" i="1"/>
  <c r="R4359" i="1" s="1"/>
  <c r="S4359" i="1" s="1"/>
  <c r="T4359" i="1" s="1"/>
  <c r="Y4359" i="1" s="1"/>
  <c r="Z4358" i="1"/>
  <c r="U4358" i="1"/>
  <c r="Q4358" i="1"/>
  <c r="R4358" i="1" s="1"/>
  <c r="S4358" i="1" s="1"/>
  <c r="T4358" i="1" s="1"/>
  <c r="P4358" i="1"/>
  <c r="O4358" i="1"/>
  <c r="Z4357" i="1"/>
  <c r="U4357" i="1"/>
  <c r="Q4357" i="1"/>
  <c r="P4357" i="1"/>
  <c r="O4357" i="1"/>
  <c r="Z4356" i="1"/>
  <c r="U4356" i="1"/>
  <c r="S4356" i="1"/>
  <c r="T4356" i="1" s="1"/>
  <c r="Q4356" i="1"/>
  <c r="P4356" i="1"/>
  <c r="R4356" i="1" s="1"/>
  <c r="O4356" i="1"/>
  <c r="Z4355" i="1"/>
  <c r="U4355" i="1"/>
  <c r="Q4355" i="1"/>
  <c r="P4355" i="1"/>
  <c r="O4355" i="1"/>
  <c r="R4355" i="1" s="1"/>
  <c r="S4355" i="1" s="1"/>
  <c r="T4355" i="1" s="1"/>
  <c r="Y4355" i="1" s="1"/>
  <c r="Z4354" i="1"/>
  <c r="U4354" i="1"/>
  <c r="Q4354" i="1"/>
  <c r="P4354" i="1"/>
  <c r="O4354" i="1"/>
  <c r="Z4353" i="1"/>
  <c r="U4353" i="1"/>
  <c r="S4353" i="1"/>
  <c r="T4353" i="1" s="1"/>
  <c r="Y4353" i="1" s="1"/>
  <c r="Q4353" i="1"/>
  <c r="R4353" i="1" s="1"/>
  <c r="P4353" i="1"/>
  <c r="O4353" i="1"/>
  <c r="Z4352" i="1"/>
  <c r="U4352" i="1"/>
  <c r="T4352" i="1"/>
  <c r="Q4352" i="1"/>
  <c r="P4352" i="1"/>
  <c r="O4352" i="1"/>
  <c r="R4352" i="1" s="1"/>
  <c r="S4352" i="1" s="1"/>
  <c r="Z4351" i="1"/>
  <c r="U4351" i="1"/>
  <c r="R4351" i="1"/>
  <c r="S4351" i="1" s="1"/>
  <c r="T4351" i="1" s="1"/>
  <c r="Q4351" i="1"/>
  <c r="P4351" i="1"/>
  <c r="O4351" i="1"/>
  <c r="Z4350" i="1"/>
  <c r="U4350" i="1"/>
  <c r="Q4350" i="1"/>
  <c r="P4350" i="1"/>
  <c r="O4350" i="1"/>
  <c r="Z4349" i="1"/>
  <c r="U4349" i="1"/>
  <c r="Q4349" i="1"/>
  <c r="P4349" i="1"/>
  <c r="O4349" i="1"/>
  <c r="R4349" i="1" s="1"/>
  <c r="S4349" i="1" s="1"/>
  <c r="T4349" i="1" s="1"/>
  <c r="Z4348" i="1"/>
  <c r="U4348" i="1"/>
  <c r="Q4348" i="1"/>
  <c r="P4348" i="1"/>
  <c r="O4348" i="1"/>
  <c r="AA4347" i="1"/>
  <c r="Z4347" i="1"/>
  <c r="U4347" i="1"/>
  <c r="T4347" i="1"/>
  <c r="Q4347" i="1"/>
  <c r="P4347" i="1"/>
  <c r="R4347" i="1" s="1"/>
  <c r="S4347" i="1" s="1"/>
  <c r="O4347" i="1"/>
  <c r="Z4346" i="1"/>
  <c r="U4346" i="1"/>
  <c r="Q4346" i="1"/>
  <c r="P4346" i="1"/>
  <c r="O4346" i="1"/>
  <c r="R4346" i="1" s="1"/>
  <c r="S4346" i="1" s="1"/>
  <c r="T4346" i="1" s="1"/>
  <c r="Y4346" i="1" s="1"/>
  <c r="Z4345" i="1"/>
  <c r="U4345" i="1"/>
  <c r="Q4345" i="1"/>
  <c r="P4345" i="1"/>
  <c r="O4345" i="1"/>
  <c r="R4345" i="1" s="1"/>
  <c r="S4345" i="1" s="1"/>
  <c r="T4345" i="1" s="1"/>
  <c r="Z4344" i="1"/>
  <c r="U4344" i="1"/>
  <c r="Q4344" i="1"/>
  <c r="P4344" i="1"/>
  <c r="O4344" i="1"/>
  <c r="R4344" i="1" s="1"/>
  <c r="S4344" i="1" s="1"/>
  <c r="T4344" i="1" s="1"/>
  <c r="Y4344" i="1" s="1"/>
  <c r="Z4343" i="1"/>
  <c r="U4343" i="1"/>
  <c r="Q4343" i="1"/>
  <c r="P4343" i="1"/>
  <c r="O4343" i="1"/>
  <c r="Z4342" i="1"/>
  <c r="U4342" i="1"/>
  <c r="S4342" i="1"/>
  <c r="T4342" i="1" s="1"/>
  <c r="Q4342" i="1"/>
  <c r="P4342" i="1"/>
  <c r="R4342" i="1" s="1"/>
  <c r="O4342" i="1"/>
  <c r="Z4341" i="1"/>
  <c r="U4341" i="1"/>
  <c r="Q4341" i="1"/>
  <c r="P4341" i="1"/>
  <c r="O4341" i="1"/>
  <c r="R4341" i="1" s="1"/>
  <c r="S4341" i="1" s="1"/>
  <c r="T4341" i="1" s="1"/>
  <c r="Z4340" i="1"/>
  <c r="U4340" i="1"/>
  <c r="Q4340" i="1"/>
  <c r="P4340" i="1"/>
  <c r="R4340" i="1" s="1"/>
  <c r="S4340" i="1" s="1"/>
  <c r="T4340" i="1" s="1"/>
  <c r="Y4340" i="1" s="1"/>
  <c r="O4340" i="1"/>
  <c r="Z4339" i="1"/>
  <c r="U4339" i="1"/>
  <c r="Q4339" i="1"/>
  <c r="P4339" i="1"/>
  <c r="O4339" i="1"/>
  <c r="R4339" i="1" s="1"/>
  <c r="S4339" i="1" s="1"/>
  <c r="T4339" i="1" s="1"/>
  <c r="Z4338" i="1"/>
  <c r="U4338" i="1"/>
  <c r="Q4338" i="1"/>
  <c r="P4338" i="1"/>
  <c r="R4338" i="1" s="1"/>
  <c r="S4338" i="1" s="1"/>
  <c r="T4338" i="1" s="1"/>
  <c r="Y4338" i="1" s="1"/>
  <c r="O4338" i="1"/>
  <c r="Z4337" i="1"/>
  <c r="U4337" i="1"/>
  <c r="Q4337" i="1"/>
  <c r="P4337" i="1"/>
  <c r="O4337" i="1"/>
  <c r="R4337" i="1" s="1"/>
  <c r="S4337" i="1" s="1"/>
  <c r="T4337" i="1" s="1"/>
  <c r="Z4336" i="1"/>
  <c r="U4336" i="1"/>
  <c r="Q4336" i="1"/>
  <c r="P4336" i="1"/>
  <c r="O4336" i="1"/>
  <c r="Z4335" i="1"/>
  <c r="U4335" i="1"/>
  <c r="Q4335" i="1"/>
  <c r="R4335" i="1" s="1"/>
  <c r="S4335" i="1" s="1"/>
  <c r="T4335" i="1" s="1"/>
  <c r="P4335" i="1"/>
  <c r="O4335" i="1"/>
  <c r="Z4334" i="1"/>
  <c r="U4334" i="1"/>
  <c r="T4334" i="1"/>
  <c r="S4334" i="1"/>
  <c r="Q4334" i="1"/>
  <c r="P4334" i="1"/>
  <c r="R4334" i="1" s="1"/>
  <c r="O4334" i="1"/>
  <c r="Z4333" i="1"/>
  <c r="U4333" i="1"/>
  <c r="Q4333" i="1"/>
  <c r="P4333" i="1"/>
  <c r="O4333" i="1"/>
  <c r="R4333" i="1" s="1"/>
  <c r="S4333" i="1" s="1"/>
  <c r="T4333" i="1" s="1"/>
  <c r="Z4332" i="1"/>
  <c r="U4332" i="1"/>
  <c r="Q4332" i="1"/>
  <c r="P4332" i="1"/>
  <c r="O4332" i="1"/>
  <c r="Z4331" i="1"/>
  <c r="U4331" i="1"/>
  <c r="Q4331" i="1"/>
  <c r="P4331" i="1"/>
  <c r="O4331" i="1"/>
  <c r="R4331" i="1" s="1"/>
  <c r="S4331" i="1" s="1"/>
  <c r="T4331" i="1" s="1"/>
  <c r="Z4330" i="1"/>
  <c r="U4330" i="1"/>
  <c r="Q4330" i="1"/>
  <c r="P4330" i="1"/>
  <c r="O4330" i="1"/>
  <c r="R4330" i="1" s="1"/>
  <c r="S4330" i="1" s="1"/>
  <c r="T4330" i="1" s="1"/>
  <c r="Z4329" i="1"/>
  <c r="U4329" i="1"/>
  <c r="Q4329" i="1"/>
  <c r="P4329" i="1"/>
  <c r="R4329" i="1" s="1"/>
  <c r="S4329" i="1" s="1"/>
  <c r="T4329" i="1" s="1"/>
  <c r="Y4329" i="1" s="1"/>
  <c r="O4329" i="1"/>
  <c r="Z4328" i="1"/>
  <c r="U4328" i="1"/>
  <c r="R4328" i="1"/>
  <c r="S4328" i="1" s="1"/>
  <c r="T4328" i="1" s="1"/>
  <c r="Q4328" i="1"/>
  <c r="P4328" i="1"/>
  <c r="O4328" i="1"/>
  <c r="Z4327" i="1"/>
  <c r="U4327" i="1"/>
  <c r="Q4327" i="1"/>
  <c r="P4327" i="1"/>
  <c r="O4327" i="1"/>
  <c r="Z4326" i="1"/>
  <c r="U4326" i="1"/>
  <c r="Q4326" i="1"/>
  <c r="P4326" i="1"/>
  <c r="R4326" i="1" s="1"/>
  <c r="S4326" i="1" s="1"/>
  <c r="T4326" i="1" s="1"/>
  <c r="O4326" i="1"/>
  <c r="Z4325" i="1"/>
  <c r="U4325" i="1"/>
  <c r="Q4325" i="1"/>
  <c r="P4325" i="1"/>
  <c r="O4325" i="1"/>
  <c r="Z4324" i="1"/>
  <c r="U4324" i="1"/>
  <c r="Q4324" i="1"/>
  <c r="P4324" i="1"/>
  <c r="O4324" i="1"/>
  <c r="Z4323" i="1"/>
  <c r="U4323" i="1"/>
  <c r="Q4323" i="1"/>
  <c r="P4323" i="1"/>
  <c r="O4323" i="1"/>
  <c r="Z4322" i="1"/>
  <c r="U4322" i="1"/>
  <c r="R4322" i="1"/>
  <c r="S4322" i="1" s="1"/>
  <c r="T4322" i="1" s="1"/>
  <c r="Q4322" i="1"/>
  <c r="P4322" i="1"/>
  <c r="O4322" i="1"/>
  <c r="Z4321" i="1"/>
  <c r="U4321" i="1"/>
  <c r="Q4321" i="1"/>
  <c r="R4321" i="1" s="1"/>
  <c r="S4321" i="1" s="1"/>
  <c r="T4321" i="1" s="1"/>
  <c r="P4321" i="1"/>
  <c r="O4321" i="1"/>
  <c r="Z4320" i="1"/>
  <c r="U4320" i="1"/>
  <c r="Q4320" i="1"/>
  <c r="P4320" i="1"/>
  <c r="O4320" i="1"/>
  <c r="Z4319" i="1"/>
  <c r="U4319" i="1"/>
  <c r="Q4319" i="1"/>
  <c r="R4319" i="1" s="1"/>
  <c r="S4319" i="1" s="1"/>
  <c r="T4319" i="1" s="1"/>
  <c r="P4319" i="1"/>
  <c r="O4319" i="1"/>
  <c r="Z4318" i="1"/>
  <c r="U4318" i="1"/>
  <c r="R4318" i="1"/>
  <c r="S4318" i="1" s="1"/>
  <c r="T4318" i="1" s="1"/>
  <c r="Q4318" i="1"/>
  <c r="P4318" i="1"/>
  <c r="O4318" i="1"/>
  <c r="Z4317" i="1"/>
  <c r="U4317" i="1"/>
  <c r="Q4317" i="1"/>
  <c r="P4317" i="1"/>
  <c r="R4317" i="1" s="1"/>
  <c r="S4317" i="1" s="1"/>
  <c r="T4317" i="1" s="1"/>
  <c r="O4317" i="1"/>
  <c r="Z4316" i="1"/>
  <c r="U4316" i="1"/>
  <c r="R4316" i="1"/>
  <c r="S4316" i="1" s="1"/>
  <c r="T4316" i="1" s="1"/>
  <c r="Q4316" i="1"/>
  <c r="P4316" i="1"/>
  <c r="O4316" i="1"/>
  <c r="Z4315" i="1"/>
  <c r="U4315" i="1"/>
  <c r="Q4315" i="1"/>
  <c r="P4315" i="1"/>
  <c r="R4315" i="1" s="1"/>
  <c r="S4315" i="1" s="1"/>
  <c r="T4315" i="1" s="1"/>
  <c r="O4315" i="1"/>
  <c r="Z4314" i="1"/>
  <c r="U4314" i="1"/>
  <c r="Q4314" i="1"/>
  <c r="P4314" i="1"/>
  <c r="O4314" i="1"/>
  <c r="R4314" i="1" s="1"/>
  <c r="S4314" i="1" s="1"/>
  <c r="T4314" i="1" s="1"/>
  <c r="Y4314" i="1" s="1"/>
  <c r="Z4313" i="1"/>
  <c r="U4313" i="1"/>
  <c r="T4313" i="1"/>
  <c r="R4313" i="1"/>
  <c r="S4313" i="1" s="1"/>
  <c r="Q4313" i="1"/>
  <c r="P4313" i="1"/>
  <c r="O4313" i="1"/>
  <c r="Z4312" i="1"/>
  <c r="U4312" i="1"/>
  <c r="Q4312" i="1"/>
  <c r="P4312" i="1"/>
  <c r="O4312" i="1"/>
  <c r="Z4311" i="1"/>
  <c r="U4311" i="1"/>
  <c r="Q4311" i="1"/>
  <c r="P4311" i="1"/>
  <c r="O4311" i="1"/>
  <c r="Z4310" i="1"/>
  <c r="U4310" i="1"/>
  <c r="S4310" i="1"/>
  <c r="T4310" i="1" s="1"/>
  <c r="Q4310" i="1"/>
  <c r="P4310" i="1"/>
  <c r="R4310" i="1" s="1"/>
  <c r="O4310" i="1"/>
  <c r="Z4309" i="1"/>
  <c r="U4309" i="1"/>
  <c r="S4309" i="1"/>
  <c r="T4309" i="1" s="1"/>
  <c r="Q4309" i="1"/>
  <c r="P4309" i="1"/>
  <c r="O4309" i="1"/>
  <c r="R4309" i="1" s="1"/>
  <c r="Z4308" i="1"/>
  <c r="U4308" i="1"/>
  <c r="Q4308" i="1"/>
  <c r="P4308" i="1"/>
  <c r="R4308" i="1" s="1"/>
  <c r="S4308" i="1" s="1"/>
  <c r="T4308" i="1" s="1"/>
  <c r="O4308" i="1"/>
  <c r="AA4307" i="1"/>
  <c r="Z4307" i="1"/>
  <c r="U4307" i="1"/>
  <c r="T4307" i="1"/>
  <c r="Q4307" i="1"/>
  <c r="P4307" i="1"/>
  <c r="O4307" i="1"/>
  <c r="AA4306" i="1"/>
  <c r="Z4306" i="1"/>
  <c r="U4306" i="1"/>
  <c r="T4306" i="1"/>
  <c r="R4306" i="1"/>
  <c r="S4306" i="1" s="1"/>
  <c r="Q4306" i="1"/>
  <c r="P4306" i="1"/>
  <c r="O4306" i="1"/>
  <c r="Z4305" i="1"/>
  <c r="U4305" i="1"/>
  <c r="Q4305" i="1"/>
  <c r="P4305" i="1"/>
  <c r="O4305" i="1"/>
  <c r="Z4304" i="1"/>
  <c r="U4304" i="1"/>
  <c r="T4304" i="1"/>
  <c r="Q4304" i="1"/>
  <c r="P4304" i="1"/>
  <c r="O4304" i="1"/>
  <c r="R4304" i="1" s="1"/>
  <c r="S4304" i="1" s="1"/>
  <c r="AA4303" i="1"/>
  <c r="Z4303" i="1"/>
  <c r="U4303" i="1"/>
  <c r="T4303" i="1"/>
  <c r="S4303" i="1"/>
  <c r="R4303" i="1"/>
  <c r="Q4303" i="1"/>
  <c r="P4303" i="1"/>
  <c r="O4303" i="1"/>
  <c r="Z4302" i="1"/>
  <c r="U4302" i="1"/>
  <c r="Q4302" i="1"/>
  <c r="P4302" i="1"/>
  <c r="O4302" i="1"/>
  <c r="R4302" i="1" s="1"/>
  <c r="S4302" i="1" s="1"/>
  <c r="T4302" i="1" s="1"/>
  <c r="Z4301" i="1"/>
  <c r="U4301" i="1"/>
  <c r="Q4301" i="1"/>
  <c r="P4301" i="1"/>
  <c r="O4301" i="1"/>
  <c r="R4301" i="1" s="1"/>
  <c r="S4301" i="1" s="1"/>
  <c r="T4301" i="1" s="1"/>
  <c r="Z4300" i="1"/>
  <c r="U4300" i="1"/>
  <c r="Q4300" i="1"/>
  <c r="P4300" i="1"/>
  <c r="O4300" i="1"/>
  <c r="R4300" i="1" s="1"/>
  <c r="S4300" i="1" s="1"/>
  <c r="T4300" i="1" s="1"/>
  <c r="Z4299" i="1"/>
  <c r="U4299" i="1"/>
  <c r="Q4299" i="1"/>
  <c r="P4299" i="1"/>
  <c r="O4299" i="1"/>
  <c r="R4299" i="1" s="1"/>
  <c r="S4299" i="1" s="1"/>
  <c r="T4299" i="1" s="1"/>
  <c r="Z4298" i="1"/>
  <c r="U4298" i="1"/>
  <c r="Q4298" i="1"/>
  <c r="P4298" i="1"/>
  <c r="O4298" i="1"/>
  <c r="R4298" i="1" s="1"/>
  <c r="S4298" i="1" s="1"/>
  <c r="T4298" i="1" s="1"/>
  <c r="Y4298" i="1" s="1"/>
  <c r="Z4297" i="1"/>
  <c r="U4297" i="1"/>
  <c r="Q4297" i="1"/>
  <c r="P4297" i="1"/>
  <c r="O4297" i="1"/>
  <c r="R4297" i="1" s="1"/>
  <c r="S4297" i="1" s="1"/>
  <c r="T4297" i="1" s="1"/>
  <c r="Z4296" i="1"/>
  <c r="U4296" i="1"/>
  <c r="S4296" i="1"/>
  <c r="T4296" i="1" s="1"/>
  <c r="Y4296" i="1" s="1"/>
  <c r="Q4296" i="1"/>
  <c r="P4296" i="1"/>
  <c r="O4296" i="1"/>
  <c r="R4296" i="1" s="1"/>
  <c r="Z4295" i="1"/>
  <c r="U4295" i="1"/>
  <c r="Q4295" i="1"/>
  <c r="P4295" i="1"/>
  <c r="O4295" i="1"/>
  <c r="Z4294" i="1"/>
  <c r="U4294" i="1"/>
  <c r="Q4294" i="1"/>
  <c r="P4294" i="1"/>
  <c r="R4294" i="1" s="1"/>
  <c r="S4294" i="1" s="1"/>
  <c r="T4294" i="1" s="1"/>
  <c r="O4294" i="1"/>
  <c r="Z4293" i="1"/>
  <c r="U4293" i="1"/>
  <c r="S4293" i="1"/>
  <c r="T4293" i="1" s="1"/>
  <c r="Q4293" i="1"/>
  <c r="P4293" i="1"/>
  <c r="O4293" i="1"/>
  <c r="R4293" i="1" s="1"/>
  <c r="Z4292" i="1"/>
  <c r="U4292" i="1"/>
  <c r="Q4292" i="1"/>
  <c r="R4292" i="1" s="1"/>
  <c r="S4292" i="1" s="1"/>
  <c r="T4292" i="1" s="1"/>
  <c r="P4292" i="1"/>
  <c r="O4292" i="1"/>
  <c r="Z4291" i="1"/>
  <c r="U4291" i="1"/>
  <c r="Q4291" i="1"/>
  <c r="P4291" i="1"/>
  <c r="O4291" i="1"/>
  <c r="R4291" i="1" s="1"/>
  <c r="S4291" i="1" s="1"/>
  <c r="T4291" i="1" s="1"/>
  <c r="Y4291" i="1" s="1"/>
  <c r="Z4290" i="1"/>
  <c r="U4290" i="1"/>
  <c r="Q4290" i="1"/>
  <c r="P4290" i="1"/>
  <c r="R4290" i="1" s="1"/>
  <c r="S4290" i="1" s="1"/>
  <c r="T4290" i="1" s="1"/>
  <c r="O4290" i="1"/>
  <c r="Z4289" i="1"/>
  <c r="U4289" i="1"/>
  <c r="Q4289" i="1"/>
  <c r="P4289" i="1"/>
  <c r="O4289" i="1"/>
  <c r="R4289" i="1" s="1"/>
  <c r="S4289" i="1" s="1"/>
  <c r="T4289" i="1" s="1"/>
  <c r="Y4289" i="1" s="1"/>
  <c r="Z4288" i="1"/>
  <c r="U4288" i="1"/>
  <c r="Q4288" i="1"/>
  <c r="P4288" i="1"/>
  <c r="O4288" i="1"/>
  <c r="Z4287" i="1"/>
  <c r="U4287" i="1"/>
  <c r="Q4287" i="1"/>
  <c r="R4287" i="1" s="1"/>
  <c r="S4287" i="1" s="1"/>
  <c r="T4287" i="1" s="1"/>
  <c r="P4287" i="1"/>
  <c r="O4287" i="1"/>
  <c r="Z4286" i="1"/>
  <c r="U4286" i="1"/>
  <c r="Q4286" i="1"/>
  <c r="P4286" i="1"/>
  <c r="R4286" i="1" s="1"/>
  <c r="S4286" i="1" s="1"/>
  <c r="T4286" i="1" s="1"/>
  <c r="O4286" i="1"/>
  <c r="Z4285" i="1"/>
  <c r="U4285" i="1"/>
  <c r="R4285" i="1"/>
  <c r="S4285" i="1" s="1"/>
  <c r="T4285" i="1" s="1"/>
  <c r="Y4285" i="1" s="1"/>
  <c r="Q4285" i="1"/>
  <c r="P4285" i="1"/>
  <c r="O4285" i="1"/>
  <c r="Z4284" i="1"/>
  <c r="U4284" i="1"/>
  <c r="R4284" i="1"/>
  <c r="S4284" i="1" s="1"/>
  <c r="T4284" i="1" s="1"/>
  <c r="Q4284" i="1"/>
  <c r="P4284" i="1"/>
  <c r="O4284" i="1"/>
  <c r="Z4283" i="1"/>
  <c r="U4283" i="1"/>
  <c r="Q4283" i="1"/>
  <c r="P4283" i="1"/>
  <c r="O4283" i="1"/>
  <c r="Z4282" i="1"/>
  <c r="U4282" i="1"/>
  <c r="Q4282" i="1"/>
  <c r="P4282" i="1"/>
  <c r="O4282" i="1"/>
  <c r="R4282" i="1" s="1"/>
  <c r="S4282" i="1" s="1"/>
  <c r="T4282" i="1" s="1"/>
  <c r="Y4282" i="1" s="1"/>
  <c r="Z4281" i="1"/>
  <c r="U4281" i="1"/>
  <c r="S4281" i="1"/>
  <c r="T4281" i="1" s="1"/>
  <c r="Y4281" i="1" s="1"/>
  <c r="R4281" i="1"/>
  <c r="Q4281" i="1"/>
  <c r="P4281" i="1"/>
  <c r="O4281" i="1"/>
  <c r="Z4280" i="1"/>
  <c r="U4280" i="1"/>
  <c r="Q4280" i="1"/>
  <c r="P4280" i="1"/>
  <c r="O4280" i="1"/>
  <c r="R4280" i="1" s="1"/>
  <c r="S4280" i="1" s="1"/>
  <c r="T4280" i="1" s="1"/>
  <c r="Y4280" i="1" s="1"/>
  <c r="Z4279" i="1"/>
  <c r="U4279" i="1"/>
  <c r="S4279" i="1"/>
  <c r="T4279" i="1" s="1"/>
  <c r="Q4279" i="1"/>
  <c r="P4279" i="1"/>
  <c r="O4279" i="1"/>
  <c r="R4279" i="1" s="1"/>
  <c r="Z4278" i="1"/>
  <c r="U4278" i="1"/>
  <c r="Q4278" i="1"/>
  <c r="R4278" i="1" s="1"/>
  <c r="S4278" i="1" s="1"/>
  <c r="T4278" i="1" s="1"/>
  <c r="Y4278" i="1" s="1"/>
  <c r="P4278" i="1"/>
  <c r="O4278" i="1"/>
  <c r="Z4277" i="1"/>
  <c r="U4277" i="1"/>
  <c r="S4277" i="1"/>
  <c r="T4277" i="1" s="1"/>
  <c r="Q4277" i="1"/>
  <c r="P4277" i="1"/>
  <c r="O4277" i="1"/>
  <c r="R4277" i="1" s="1"/>
  <c r="Z4276" i="1"/>
  <c r="U4276" i="1"/>
  <c r="Q4276" i="1"/>
  <c r="P4276" i="1"/>
  <c r="O4276" i="1"/>
  <c r="AA4275" i="1"/>
  <c r="Z4275" i="1"/>
  <c r="U4275" i="1"/>
  <c r="T4275" i="1"/>
  <c r="Q4275" i="1"/>
  <c r="P4275" i="1"/>
  <c r="O4275" i="1"/>
  <c r="R4275" i="1" s="1"/>
  <c r="S4275" i="1" s="1"/>
  <c r="Z4274" i="1"/>
  <c r="U4274" i="1"/>
  <c r="T4274" i="1"/>
  <c r="Y4274" i="1" s="1"/>
  <c r="R4274" i="1"/>
  <c r="S4274" i="1" s="1"/>
  <c r="Q4274" i="1"/>
  <c r="P4274" i="1"/>
  <c r="O4274" i="1"/>
  <c r="Z4273" i="1"/>
  <c r="U4273" i="1"/>
  <c r="Q4273" i="1"/>
  <c r="P4273" i="1"/>
  <c r="O4273" i="1"/>
  <c r="Z4272" i="1"/>
  <c r="U4272" i="1"/>
  <c r="Q4272" i="1"/>
  <c r="P4272" i="1"/>
  <c r="O4272" i="1"/>
  <c r="Z4271" i="1"/>
  <c r="U4271" i="1"/>
  <c r="Q4271" i="1"/>
  <c r="R4271" i="1" s="1"/>
  <c r="S4271" i="1" s="1"/>
  <c r="T4271" i="1" s="1"/>
  <c r="P4271" i="1"/>
  <c r="O4271" i="1"/>
  <c r="Z4270" i="1"/>
  <c r="U4270" i="1"/>
  <c r="Q4270" i="1"/>
  <c r="P4270" i="1"/>
  <c r="O4270" i="1"/>
  <c r="R4270" i="1" s="1"/>
  <c r="S4270" i="1" s="1"/>
  <c r="T4270" i="1" s="1"/>
  <c r="Z4269" i="1"/>
  <c r="U4269" i="1"/>
  <c r="R4269" i="1"/>
  <c r="S4269" i="1" s="1"/>
  <c r="T4269" i="1" s="1"/>
  <c r="Y4269" i="1" s="1"/>
  <c r="Q4269" i="1"/>
  <c r="P4269" i="1"/>
  <c r="O4269" i="1"/>
  <c r="Z4268" i="1"/>
  <c r="U4268" i="1"/>
  <c r="Q4268" i="1"/>
  <c r="P4268" i="1"/>
  <c r="O4268" i="1"/>
  <c r="R4268" i="1" s="1"/>
  <c r="S4268" i="1" s="1"/>
  <c r="T4268" i="1" s="1"/>
  <c r="Z4267" i="1"/>
  <c r="U4267" i="1"/>
  <c r="Q4267" i="1"/>
  <c r="P4267" i="1"/>
  <c r="R4267" i="1" s="1"/>
  <c r="S4267" i="1" s="1"/>
  <c r="T4267" i="1" s="1"/>
  <c r="Y4267" i="1" s="1"/>
  <c r="O4267" i="1"/>
  <c r="Z4266" i="1"/>
  <c r="U4266" i="1"/>
  <c r="T4266" i="1"/>
  <c r="S4266" i="1"/>
  <c r="R4266" i="1"/>
  <c r="Q4266" i="1"/>
  <c r="P4266" i="1"/>
  <c r="O4266" i="1"/>
  <c r="Z4265" i="1"/>
  <c r="U4265" i="1"/>
  <c r="Q4265" i="1"/>
  <c r="P4265" i="1"/>
  <c r="O4265" i="1"/>
  <c r="R4265" i="1" s="1"/>
  <c r="S4265" i="1" s="1"/>
  <c r="T4265" i="1" s="1"/>
  <c r="Y4265" i="1" s="1"/>
  <c r="Z4264" i="1"/>
  <c r="U4264" i="1"/>
  <c r="Q4264" i="1"/>
  <c r="P4264" i="1"/>
  <c r="O4264" i="1"/>
  <c r="R4264" i="1" s="1"/>
  <c r="S4264" i="1" s="1"/>
  <c r="T4264" i="1" s="1"/>
  <c r="Z4263" i="1"/>
  <c r="U4263" i="1"/>
  <c r="Q4263" i="1"/>
  <c r="P4263" i="1"/>
  <c r="O4263" i="1"/>
  <c r="Z4262" i="1"/>
  <c r="U4262" i="1"/>
  <c r="R4262" i="1"/>
  <c r="S4262" i="1" s="1"/>
  <c r="T4262" i="1" s="1"/>
  <c r="Q4262" i="1"/>
  <c r="P4262" i="1"/>
  <c r="O4262" i="1"/>
  <c r="Z4261" i="1"/>
  <c r="U4261" i="1"/>
  <c r="Q4261" i="1"/>
  <c r="P4261" i="1"/>
  <c r="O4261" i="1"/>
  <c r="Z4260" i="1"/>
  <c r="U4260" i="1"/>
  <c r="R4260" i="1"/>
  <c r="S4260" i="1" s="1"/>
  <c r="T4260" i="1" s="1"/>
  <c r="Q4260" i="1"/>
  <c r="P4260" i="1"/>
  <c r="O4260" i="1"/>
  <c r="Z4259" i="1"/>
  <c r="U4259" i="1"/>
  <c r="Q4259" i="1"/>
  <c r="P4259" i="1"/>
  <c r="O4259" i="1"/>
  <c r="R4259" i="1" s="1"/>
  <c r="S4259" i="1" s="1"/>
  <c r="T4259" i="1" s="1"/>
  <c r="Z4258" i="1"/>
  <c r="U4258" i="1"/>
  <c r="T4258" i="1"/>
  <c r="Q4258" i="1"/>
  <c r="R4258" i="1" s="1"/>
  <c r="S4258" i="1" s="1"/>
  <c r="P4258" i="1"/>
  <c r="O4258" i="1"/>
  <c r="Z4257" i="1"/>
  <c r="U4257" i="1"/>
  <c r="Q4257" i="1"/>
  <c r="P4257" i="1"/>
  <c r="O4257" i="1"/>
  <c r="R4257" i="1" s="1"/>
  <c r="S4257" i="1" s="1"/>
  <c r="T4257" i="1" s="1"/>
  <c r="Z4256" i="1"/>
  <c r="U4256" i="1"/>
  <c r="Q4256" i="1"/>
  <c r="P4256" i="1"/>
  <c r="O4256" i="1"/>
  <c r="Z4255" i="1"/>
  <c r="U4255" i="1"/>
  <c r="Q4255" i="1"/>
  <c r="R4255" i="1" s="1"/>
  <c r="S4255" i="1" s="1"/>
  <c r="T4255" i="1" s="1"/>
  <c r="P4255" i="1"/>
  <c r="O4255" i="1"/>
  <c r="Z4254" i="1"/>
  <c r="U4254" i="1"/>
  <c r="Q4254" i="1"/>
  <c r="P4254" i="1"/>
  <c r="O4254" i="1"/>
  <c r="R4254" i="1" s="1"/>
  <c r="S4254" i="1" s="1"/>
  <c r="T4254" i="1" s="1"/>
  <c r="Y4254" i="1" s="1"/>
  <c r="Z4253" i="1"/>
  <c r="U4253" i="1"/>
  <c r="R4253" i="1"/>
  <c r="S4253" i="1" s="1"/>
  <c r="T4253" i="1" s="1"/>
  <c r="Q4253" i="1"/>
  <c r="P4253" i="1"/>
  <c r="O4253" i="1"/>
  <c r="Z4252" i="1"/>
  <c r="U4252" i="1"/>
  <c r="Q4252" i="1"/>
  <c r="P4252" i="1"/>
  <c r="R4252" i="1" s="1"/>
  <c r="S4252" i="1" s="1"/>
  <c r="T4252" i="1" s="1"/>
  <c r="O4252" i="1"/>
  <c r="Z4251" i="1"/>
  <c r="U4251" i="1"/>
  <c r="Q4251" i="1"/>
  <c r="P4251" i="1"/>
  <c r="O4251" i="1"/>
  <c r="R4251" i="1" s="1"/>
  <c r="S4251" i="1" s="1"/>
  <c r="T4251" i="1" s="1"/>
  <c r="Z4250" i="1"/>
  <c r="U4250" i="1"/>
  <c r="Q4250" i="1"/>
  <c r="P4250" i="1"/>
  <c r="O4250" i="1"/>
  <c r="R4250" i="1" s="1"/>
  <c r="S4250" i="1" s="1"/>
  <c r="T4250" i="1" s="1"/>
  <c r="Z4249" i="1"/>
  <c r="U4249" i="1"/>
  <c r="R4249" i="1"/>
  <c r="S4249" i="1" s="1"/>
  <c r="T4249" i="1" s="1"/>
  <c r="Q4249" i="1"/>
  <c r="P4249" i="1"/>
  <c r="O4249" i="1"/>
  <c r="Z4248" i="1"/>
  <c r="U4248" i="1"/>
  <c r="Q4248" i="1"/>
  <c r="P4248" i="1"/>
  <c r="O4248" i="1"/>
  <c r="Z4247" i="1"/>
  <c r="U4247" i="1"/>
  <c r="Q4247" i="1"/>
  <c r="P4247" i="1"/>
  <c r="O4247" i="1"/>
  <c r="Z4246" i="1"/>
  <c r="U4246" i="1"/>
  <c r="S4246" i="1"/>
  <c r="T4246" i="1" s="1"/>
  <c r="R4246" i="1"/>
  <c r="Q4246" i="1"/>
  <c r="P4246" i="1"/>
  <c r="O4246" i="1"/>
  <c r="Z4245" i="1"/>
  <c r="U4245" i="1"/>
  <c r="Q4245" i="1"/>
  <c r="P4245" i="1"/>
  <c r="O4245" i="1"/>
  <c r="R4245" i="1" s="1"/>
  <c r="S4245" i="1" s="1"/>
  <c r="T4245" i="1" s="1"/>
  <c r="Y4245" i="1" s="1"/>
  <c r="Z4244" i="1"/>
  <c r="U4244" i="1"/>
  <c r="Q4244" i="1"/>
  <c r="P4244" i="1"/>
  <c r="R4244" i="1" s="1"/>
  <c r="S4244" i="1" s="1"/>
  <c r="T4244" i="1" s="1"/>
  <c r="O4244" i="1"/>
  <c r="Z4243" i="1"/>
  <c r="U4243" i="1"/>
  <c r="Q4243" i="1"/>
  <c r="P4243" i="1"/>
  <c r="O4243" i="1"/>
  <c r="R4243" i="1" s="1"/>
  <c r="S4243" i="1" s="1"/>
  <c r="T4243" i="1" s="1"/>
  <c r="Y4243" i="1" s="1"/>
  <c r="Z4242" i="1"/>
  <c r="U4242" i="1"/>
  <c r="T4242" i="1"/>
  <c r="R4242" i="1"/>
  <c r="S4242" i="1" s="1"/>
  <c r="Q4242" i="1"/>
  <c r="P4242" i="1"/>
  <c r="O4242" i="1"/>
  <c r="Z4241" i="1"/>
  <c r="U4241" i="1"/>
  <c r="R4241" i="1"/>
  <c r="S4241" i="1" s="1"/>
  <c r="T4241" i="1" s="1"/>
  <c r="Q4241" i="1"/>
  <c r="P4241" i="1"/>
  <c r="O4241" i="1"/>
  <c r="Z4240" i="1"/>
  <c r="U4240" i="1"/>
  <c r="Q4240" i="1"/>
  <c r="P4240" i="1"/>
  <c r="O4240" i="1"/>
  <c r="Z4239" i="1"/>
  <c r="U4239" i="1"/>
  <c r="S4239" i="1"/>
  <c r="T4239" i="1" s="1"/>
  <c r="Q4239" i="1"/>
  <c r="R4239" i="1" s="1"/>
  <c r="P4239" i="1"/>
  <c r="O4239" i="1"/>
  <c r="Z4238" i="1"/>
  <c r="U4238" i="1"/>
  <c r="Q4238" i="1"/>
  <c r="R4238" i="1" s="1"/>
  <c r="S4238" i="1" s="1"/>
  <c r="T4238" i="1" s="1"/>
  <c r="P4238" i="1"/>
  <c r="O4238" i="1"/>
  <c r="Z4237" i="1"/>
  <c r="U4237" i="1"/>
  <c r="Q4237" i="1"/>
  <c r="P4237" i="1"/>
  <c r="O4237" i="1"/>
  <c r="Z4236" i="1"/>
  <c r="U4236" i="1"/>
  <c r="Q4236" i="1"/>
  <c r="P4236" i="1"/>
  <c r="O4236" i="1"/>
  <c r="R4236" i="1" s="1"/>
  <c r="S4236" i="1" s="1"/>
  <c r="T4236" i="1" s="1"/>
  <c r="AA4235" i="1"/>
  <c r="Z4235" i="1"/>
  <c r="U4235" i="1"/>
  <c r="T4235" i="1"/>
  <c r="R4235" i="1"/>
  <c r="S4235" i="1" s="1"/>
  <c r="Q4235" i="1"/>
  <c r="P4235" i="1"/>
  <c r="O4235" i="1"/>
  <c r="Z4234" i="1"/>
  <c r="U4234" i="1"/>
  <c r="Q4234" i="1"/>
  <c r="P4234" i="1"/>
  <c r="O4234" i="1"/>
  <c r="R4234" i="1" s="1"/>
  <c r="S4234" i="1" s="1"/>
  <c r="T4234" i="1" s="1"/>
  <c r="Z4233" i="1"/>
  <c r="U4233" i="1"/>
  <c r="Q4233" i="1"/>
  <c r="P4233" i="1"/>
  <c r="O4233" i="1"/>
  <c r="R4233" i="1" s="1"/>
  <c r="S4233" i="1" s="1"/>
  <c r="T4233" i="1" s="1"/>
  <c r="Y4233" i="1" s="1"/>
  <c r="Z4232" i="1"/>
  <c r="U4232" i="1"/>
  <c r="Q4232" i="1"/>
  <c r="R4232" i="1" s="1"/>
  <c r="S4232" i="1" s="1"/>
  <c r="T4232" i="1" s="1"/>
  <c r="Y4232" i="1" s="1"/>
  <c r="P4232" i="1"/>
  <c r="O4232" i="1"/>
  <c r="Z4231" i="1"/>
  <c r="U4231" i="1"/>
  <c r="Q4231" i="1"/>
  <c r="P4231" i="1"/>
  <c r="O4231" i="1"/>
  <c r="Z4230" i="1"/>
  <c r="U4230" i="1"/>
  <c r="Q4230" i="1"/>
  <c r="R4230" i="1" s="1"/>
  <c r="S4230" i="1" s="1"/>
  <c r="T4230" i="1" s="1"/>
  <c r="Y4230" i="1" s="1"/>
  <c r="P4230" i="1"/>
  <c r="O4230" i="1"/>
  <c r="Z4229" i="1"/>
  <c r="U4229" i="1"/>
  <c r="Q4229" i="1"/>
  <c r="P4229" i="1"/>
  <c r="O4229" i="1"/>
  <c r="R4229" i="1" s="1"/>
  <c r="S4229" i="1" s="1"/>
  <c r="T4229" i="1" s="1"/>
  <c r="Y4229" i="1" s="1"/>
  <c r="Z4228" i="1"/>
  <c r="U4228" i="1"/>
  <c r="S4228" i="1"/>
  <c r="T4228" i="1" s="1"/>
  <c r="Y4228" i="1" s="1"/>
  <c r="Q4228" i="1"/>
  <c r="P4228" i="1"/>
  <c r="R4228" i="1" s="1"/>
  <c r="O4228" i="1"/>
  <c r="AA4227" i="1"/>
  <c r="Z4227" i="1"/>
  <c r="U4227" i="1"/>
  <c r="T4227" i="1"/>
  <c r="R4227" i="1"/>
  <c r="S4227" i="1" s="1"/>
  <c r="Q4227" i="1"/>
  <c r="P4227" i="1"/>
  <c r="O4227" i="1"/>
  <c r="AA4226" i="1"/>
  <c r="Z4226" i="1"/>
  <c r="U4226" i="1"/>
  <c r="T4226" i="1"/>
  <c r="Q4226" i="1"/>
  <c r="P4226" i="1"/>
  <c r="O4226" i="1"/>
  <c r="R4226" i="1" s="1"/>
  <c r="S4226" i="1" s="1"/>
  <c r="Z4225" i="1"/>
  <c r="U4225" i="1"/>
  <c r="Q4225" i="1"/>
  <c r="P4225" i="1"/>
  <c r="O4225" i="1"/>
  <c r="R4225" i="1" s="1"/>
  <c r="S4225" i="1" s="1"/>
  <c r="T4225" i="1" s="1"/>
  <c r="Z4224" i="1"/>
  <c r="U4224" i="1"/>
  <c r="Q4224" i="1"/>
  <c r="P4224" i="1"/>
  <c r="O4224" i="1"/>
  <c r="Z4223" i="1"/>
  <c r="U4223" i="1"/>
  <c r="R4223" i="1"/>
  <c r="S4223" i="1" s="1"/>
  <c r="T4223" i="1" s="1"/>
  <c r="Q4223" i="1"/>
  <c r="P4223" i="1"/>
  <c r="O4223" i="1"/>
  <c r="Z4222" i="1"/>
  <c r="U4222" i="1"/>
  <c r="S4222" i="1"/>
  <c r="T4222" i="1" s="1"/>
  <c r="Q4222" i="1"/>
  <c r="P4222" i="1"/>
  <c r="O4222" i="1"/>
  <c r="R4222" i="1" s="1"/>
  <c r="Z4221" i="1"/>
  <c r="U4221" i="1"/>
  <c r="Q4221" i="1"/>
  <c r="P4221" i="1"/>
  <c r="O4221" i="1"/>
  <c r="R4221" i="1" s="1"/>
  <c r="S4221" i="1" s="1"/>
  <c r="T4221" i="1" s="1"/>
  <c r="Y4221" i="1" s="1"/>
  <c r="Z4220" i="1"/>
  <c r="U4220" i="1"/>
  <c r="R4220" i="1"/>
  <c r="S4220" i="1" s="1"/>
  <c r="T4220" i="1" s="1"/>
  <c r="Q4220" i="1"/>
  <c r="P4220" i="1"/>
  <c r="O4220" i="1"/>
  <c r="Z4219" i="1"/>
  <c r="U4219" i="1"/>
  <c r="Q4219" i="1"/>
  <c r="P4219" i="1"/>
  <c r="R4219" i="1" s="1"/>
  <c r="S4219" i="1" s="1"/>
  <c r="T4219" i="1" s="1"/>
  <c r="O4219" i="1"/>
  <c r="Z4218" i="1"/>
  <c r="U4218" i="1"/>
  <c r="R4218" i="1"/>
  <c r="S4218" i="1" s="1"/>
  <c r="T4218" i="1" s="1"/>
  <c r="Q4218" i="1"/>
  <c r="P4218" i="1"/>
  <c r="O4218" i="1"/>
  <c r="Z4217" i="1"/>
  <c r="Y4217" i="1"/>
  <c r="U4217" i="1"/>
  <c r="R4217" i="1"/>
  <c r="S4217" i="1" s="1"/>
  <c r="T4217" i="1" s="1"/>
  <c r="Q4217" i="1"/>
  <c r="P4217" i="1"/>
  <c r="O4217" i="1"/>
  <c r="Z4216" i="1"/>
  <c r="U4216" i="1"/>
  <c r="S4216" i="1"/>
  <c r="T4216" i="1" s="1"/>
  <c r="Y4216" i="1" s="1"/>
  <c r="R4216" i="1"/>
  <c r="Q4216" i="1"/>
  <c r="P4216" i="1"/>
  <c r="O4216" i="1"/>
  <c r="Z4215" i="1"/>
  <c r="U4215" i="1"/>
  <c r="Q4215" i="1"/>
  <c r="P4215" i="1"/>
  <c r="O4215" i="1"/>
  <c r="Z4214" i="1"/>
  <c r="U4214" i="1"/>
  <c r="Q4214" i="1"/>
  <c r="P4214" i="1"/>
  <c r="R4214" i="1" s="1"/>
  <c r="S4214" i="1" s="1"/>
  <c r="T4214" i="1" s="1"/>
  <c r="O4214" i="1"/>
  <c r="Z4213" i="1"/>
  <c r="U4213" i="1"/>
  <c r="Q4213" i="1"/>
  <c r="P4213" i="1"/>
  <c r="O4213" i="1"/>
  <c r="Z4212" i="1"/>
  <c r="U4212" i="1"/>
  <c r="Q4212" i="1"/>
  <c r="R4212" i="1" s="1"/>
  <c r="S4212" i="1" s="1"/>
  <c r="T4212" i="1" s="1"/>
  <c r="P4212" i="1"/>
  <c r="O4212" i="1"/>
  <c r="Z4211" i="1"/>
  <c r="U4211" i="1"/>
  <c r="Q4211" i="1"/>
  <c r="R4211" i="1" s="1"/>
  <c r="S4211" i="1" s="1"/>
  <c r="T4211" i="1" s="1"/>
  <c r="P4211" i="1"/>
  <c r="O4211" i="1"/>
  <c r="Z4210" i="1"/>
  <c r="U4210" i="1"/>
  <c r="Q4210" i="1"/>
  <c r="R4210" i="1" s="1"/>
  <c r="S4210" i="1" s="1"/>
  <c r="T4210" i="1" s="1"/>
  <c r="P4210" i="1"/>
  <c r="O4210" i="1"/>
  <c r="AA4209" i="1"/>
  <c r="Z4209" i="1"/>
  <c r="U4209" i="1"/>
  <c r="T4209" i="1"/>
  <c r="Q4209" i="1"/>
  <c r="P4209" i="1"/>
  <c r="O4209" i="1"/>
  <c r="R4209" i="1" s="1"/>
  <c r="S4209" i="1" s="1"/>
  <c r="Z4208" i="1"/>
  <c r="U4208" i="1"/>
  <c r="Q4208" i="1"/>
  <c r="P4208" i="1"/>
  <c r="O4208" i="1"/>
  <c r="R4208" i="1" s="1"/>
  <c r="S4208" i="1" s="1"/>
  <c r="T4208" i="1" s="1"/>
  <c r="Z4207" i="1"/>
  <c r="U4207" i="1"/>
  <c r="R4207" i="1"/>
  <c r="S4207" i="1" s="1"/>
  <c r="T4207" i="1" s="1"/>
  <c r="Q4207" i="1"/>
  <c r="P4207" i="1"/>
  <c r="O4207" i="1"/>
  <c r="Z4206" i="1"/>
  <c r="U4206" i="1"/>
  <c r="Q4206" i="1"/>
  <c r="R4206" i="1" s="1"/>
  <c r="S4206" i="1" s="1"/>
  <c r="T4206" i="1" s="1"/>
  <c r="P4206" i="1"/>
  <c r="O4206" i="1"/>
  <c r="Z4205" i="1"/>
  <c r="U4205" i="1"/>
  <c r="Q4205" i="1"/>
  <c r="P4205" i="1"/>
  <c r="O4205" i="1"/>
  <c r="R4205" i="1" s="1"/>
  <c r="S4205" i="1" s="1"/>
  <c r="T4205" i="1" s="1"/>
  <c r="Z4204" i="1"/>
  <c r="U4204" i="1"/>
  <c r="R4204" i="1"/>
  <c r="S4204" i="1" s="1"/>
  <c r="T4204" i="1" s="1"/>
  <c r="Q4204" i="1"/>
  <c r="P4204" i="1"/>
  <c r="O4204" i="1"/>
  <c r="Z4203" i="1"/>
  <c r="U4203" i="1"/>
  <c r="Q4203" i="1"/>
  <c r="P4203" i="1"/>
  <c r="O4203" i="1"/>
  <c r="R4203" i="1" s="1"/>
  <c r="S4203" i="1" s="1"/>
  <c r="T4203" i="1" s="1"/>
  <c r="Z4202" i="1"/>
  <c r="U4202" i="1"/>
  <c r="T4202" i="1"/>
  <c r="Q4202" i="1"/>
  <c r="P4202" i="1"/>
  <c r="O4202" i="1"/>
  <c r="R4202" i="1" s="1"/>
  <c r="S4202" i="1" s="1"/>
  <c r="Z4201" i="1"/>
  <c r="U4201" i="1"/>
  <c r="Q4201" i="1"/>
  <c r="P4201" i="1"/>
  <c r="O4201" i="1"/>
  <c r="R4201" i="1" s="1"/>
  <c r="S4201" i="1" s="1"/>
  <c r="T4201" i="1" s="1"/>
  <c r="Z4200" i="1"/>
  <c r="U4200" i="1"/>
  <c r="Q4200" i="1"/>
  <c r="P4200" i="1"/>
  <c r="R4200" i="1" s="1"/>
  <c r="S4200" i="1" s="1"/>
  <c r="T4200" i="1" s="1"/>
  <c r="O4200" i="1"/>
  <c r="Z4199" i="1"/>
  <c r="U4199" i="1"/>
  <c r="Q4199" i="1"/>
  <c r="P4199" i="1"/>
  <c r="O4199" i="1"/>
  <c r="Z4198" i="1"/>
  <c r="U4198" i="1"/>
  <c r="Q4198" i="1"/>
  <c r="P4198" i="1"/>
  <c r="R4198" i="1" s="1"/>
  <c r="S4198" i="1" s="1"/>
  <c r="T4198" i="1" s="1"/>
  <c r="O4198" i="1"/>
  <c r="Z4197" i="1"/>
  <c r="U4197" i="1"/>
  <c r="Q4197" i="1"/>
  <c r="P4197" i="1"/>
  <c r="O4197" i="1"/>
  <c r="Z4196" i="1"/>
  <c r="U4196" i="1"/>
  <c r="Q4196" i="1"/>
  <c r="P4196" i="1"/>
  <c r="O4196" i="1"/>
  <c r="Z4195" i="1"/>
  <c r="U4195" i="1"/>
  <c r="Q4195" i="1"/>
  <c r="P4195" i="1"/>
  <c r="O4195" i="1"/>
  <c r="R4195" i="1" s="1"/>
  <c r="S4195" i="1" s="1"/>
  <c r="T4195" i="1" s="1"/>
  <c r="Z4194" i="1"/>
  <c r="U4194" i="1"/>
  <c r="Q4194" i="1"/>
  <c r="P4194" i="1"/>
  <c r="O4194" i="1"/>
  <c r="R4194" i="1" s="1"/>
  <c r="S4194" i="1" s="1"/>
  <c r="T4194" i="1" s="1"/>
  <c r="Z4193" i="1"/>
  <c r="U4193" i="1"/>
  <c r="R4193" i="1"/>
  <c r="S4193" i="1" s="1"/>
  <c r="T4193" i="1" s="1"/>
  <c r="Q4193" i="1"/>
  <c r="P4193" i="1"/>
  <c r="O4193" i="1"/>
  <c r="Z4192" i="1"/>
  <c r="U4192" i="1"/>
  <c r="Q4192" i="1"/>
  <c r="P4192" i="1"/>
  <c r="O4192" i="1"/>
  <c r="Z4191" i="1"/>
  <c r="U4191" i="1"/>
  <c r="R4191" i="1"/>
  <c r="S4191" i="1" s="1"/>
  <c r="T4191" i="1" s="1"/>
  <c r="Q4191" i="1"/>
  <c r="P4191" i="1"/>
  <c r="O4191" i="1"/>
  <c r="Z4190" i="1"/>
  <c r="U4190" i="1"/>
  <c r="Q4190" i="1"/>
  <c r="P4190" i="1"/>
  <c r="O4190" i="1"/>
  <c r="Z4189" i="1"/>
  <c r="U4189" i="1"/>
  <c r="Q4189" i="1"/>
  <c r="P4189" i="1"/>
  <c r="O4189" i="1"/>
  <c r="Z4188" i="1"/>
  <c r="U4188" i="1"/>
  <c r="R4188" i="1"/>
  <c r="S4188" i="1" s="1"/>
  <c r="T4188" i="1" s="1"/>
  <c r="Y4188" i="1" s="1"/>
  <c r="Q4188" i="1"/>
  <c r="P4188" i="1"/>
  <c r="O4188" i="1"/>
  <c r="Z4187" i="1"/>
  <c r="U4187" i="1"/>
  <c r="Q4187" i="1"/>
  <c r="P4187" i="1"/>
  <c r="O4187" i="1"/>
  <c r="R4187" i="1" s="1"/>
  <c r="S4187" i="1" s="1"/>
  <c r="T4187" i="1" s="1"/>
  <c r="Y4187" i="1" s="1"/>
  <c r="Z4186" i="1"/>
  <c r="U4186" i="1"/>
  <c r="R4186" i="1"/>
  <c r="S4186" i="1" s="1"/>
  <c r="T4186" i="1" s="1"/>
  <c r="Q4186" i="1"/>
  <c r="P4186" i="1"/>
  <c r="O4186" i="1"/>
  <c r="AA4185" i="1"/>
  <c r="Z4185" i="1"/>
  <c r="U4185" i="1"/>
  <c r="T4185" i="1"/>
  <c r="S4185" i="1"/>
  <c r="R4185" i="1"/>
  <c r="Q4185" i="1"/>
  <c r="P4185" i="1"/>
  <c r="O4185" i="1"/>
  <c r="AA4184" i="1"/>
  <c r="Z4184" i="1"/>
  <c r="U4184" i="1"/>
  <c r="T4184" i="1"/>
  <c r="Q4184" i="1"/>
  <c r="P4184" i="1"/>
  <c r="R4184" i="1" s="1"/>
  <c r="S4184" i="1" s="1"/>
  <c r="O4184" i="1"/>
  <c r="Z4183" i="1"/>
  <c r="U4183" i="1"/>
  <c r="Q4183" i="1"/>
  <c r="P4183" i="1"/>
  <c r="O4183" i="1"/>
  <c r="Z4182" i="1"/>
  <c r="U4182" i="1"/>
  <c r="Q4182" i="1"/>
  <c r="P4182" i="1"/>
  <c r="R4182" i="1" s="1"/>
  <c r="S4182" i="1" s="1"/>
  <c r="T4182" i="1" s="1"/>
  <c r="Y4182" i="1" s="1"/>
  <c r="O4182" i="1"/>
  <c r="Z4181" i="1"/>
  <c r="U4181" i="1"/>
  <c r="T4181" i="1"/>
  <c r="S4181" i="1"/>
  <c r="Q4181" i="1"/>
  <c r="P4181" i="1"/>
  <c r="O4181" i="1"/>
  <c r="R4181" i="1" s="1"/>
  <c r="Z4180" i="1"/>
  <c r="U4180" i="1"/>
  <c r="Q4180" i="1"/>
  <c r="P4180" i="1"/>
  <c r="R4180" i="1" s="1"/>
  <c r="S4180" i="1" s="1"/>
  <c r="T4180" i="1" s="1"/>
  <c r="O4180" i="1"/>
  <c r="Z4179" i="1"/>
  <c r="U4179" i="1"/>
  <c r="Q4179" i="1"/>
  <c r="P4179" i="1"/>
  <c r="O4179" i="1"/>
  <c r="R4179" i="1" s="1"/>
  <c r="S4179" i="1" s="1"/>
  <c r="T4179" i="1" s="1"/>
  <c r="Y4179" i="1" s="1"/>
  <c r="AA4178" i="1"/>
  <c r="Z4178" i="1"/>
  <c r="U4178" i="1"/>
  <c r="T4178" i="1"/>
  <c r="Q4178" i="1"/>
  <c r="P4178" i="1"/>
  <c r="O4178" i="1"/>
  <c r="R4178" i="1" s="1"/>
  <c r="S4178" i="1" s="1"/>
  <c r="Z4177" i="1"/>
  <c r="U4177" i="1"/>
  <c r="Q4177" i="1"/>
  <c r="P4177" i="1"/>
  <c r="O4177" i="1"/>
  <c r="R4177" i="1" s="1"/>
  <c r="S4177" i="1" s="1"/>
  <c r="T4177" i="1" s="1"/>
  <c r="Z4176" i="1"/>
  <c r="U4176" i="1"/>
  <c r="Q4176" i="1"/>
  <c r="P4176" i="1"/>
  <c r="O4176" i="1"/>
  <c r="Z4175" i="1"/>
  <c r="U4175" i="1"/>
  <c r="Q4175" i="1"/>
  <c r="R4175" i="1" s="1"/>
  <c r="S4175" i="1" s="1"/>
  <c r="T4175" i="1" s="1"/>
  <c r="P4175" i="1"/>
  <c r="O4175" i="1"/>
  <c r="Z4174" i="1"/>
  <c r="U4174" i="1"/>
  <c r="T4174" i="1"/>
  <c r="Q4174" i="1"/>
  <c r="P4174" i="1"/>
  <c r="O4174" i="1"/>
  <c r="R4174" i="1" s="1"/>
  <c r="S4174" i="1" s="1"/>
  <c r="Z4173" i="1"/>
  <c r="U4173" i="1"/>
  <c r="S4173" i="1"/>
  <c r="T4173" i="1" s="1"/>
  <c r="Q4173" i="1"/>
  <c r="R4173" i="1" s="1"/>
  <c r="P4173" i="1"/>
  <c r="O4173" i="1"/>
  <c r="Z4172" i="1"/>
  <c r="U4172" i="1"/>
  <c r="S4172" i="1"/>
  <c r="T4172" i="1" s="1"/>
  <c r="Y4172" i="1" s="1"/>
  <c r="R4172" i="1"/>
  <c r="Q4172" i="1"/>
  <c r="P4172" i="1"/>
  <c r="O4172" i="1"/>
  <c r="Z4171" i="1"/>
  <c r="Y4171" i="1"/>
  <c r="U4171" i="1"/>
  <c r="Q4171" i="1"/>
  <c r="P4171" i="1"/>
  <c r="O4171" i="1"/>
  <c r="R4171" i="1" s="1"/>
  <c r="S4171" i="1" s="1"/>
  <c r="T4171" i="1" s="1"/>
  <c r="Z4170" i="1"/>
  <c r="U4170" i="1"/>
  <c r="Q4170" i="1"/>
  <c r="P4170" i="1"/>
  <c r="O4170" i="1"/>
  <c r="R4170" i="1" s="1"/>
  <c r="S4170" i="1" s="1"/>
  <c r="T4170" i="1" s="1"/>
  <c r="Y4170" i="1" s="1"/>
  <c r="Z4169" i="1"/>
  <c r="U4169" i="1"/>
  <c r="R4169" i="1"/>
  <c r="S4169" i="1" s="1"/>
  <c r="T4169" i="1" s="1"/>
  <c r="Q4169" i="1"/>
  <c r="P4169" i="1"/>
  <c r="O4169" i="1"/>
  <c r="Z4168" i="1"/>
  <c r="U4168" i="1"/>
  <c r="Q4168" i="1"/>
  <c r="R4168" i="1" s="1"/>
  <c r="S4168" i="1" s="1"/>
  <c r="T4168" i="1" s="1"/>
  <c r="P4168" i="1"/>
  <c r="O4168" i="1"/>
  <c r="Z4167" i="1"/>
  <c r="U4167" i="1"/>
  <c r="Q4167" i="1"/>
  <c r="P4167" i="1"/>
  <c r="O4167" i="1"/>
  <c r="Z4166" i="1"/>
  <c r="U4166" i="1"/>
  <c r="R4166" i="1"/>
  <c r="S4166" i="1" s="1"/>
  <c r="T4166" i="1" s="1"/>
  <c r="Q4166" i="1"/>
  <c r="P4166" i="1"/>
  <c r="O4166" i="1"/>
  <c r="Z4165" i="1"/>
  <c r="U4165" i="1"/>
  <c r="Q4165" i="1"/>
  <c r="P4165" i="1"/>
  <c r="O4165" i="1"/>
  <c r="Z4164" i="1"/>
  <c r="U4164" i="1"/>
  <c r="Q4164" i="1"/>
  <c r="P4164" i="1"/>
  <c r="R4164" i="1" s="1"/>
  <c r="S4164" i="1" s="1"/>
  <c r="T4164" i="1" s="1"/>
  <c r="O4164" i="1"/>
  <c r="Z4163" i="1"/>
  <c r="U4163" i="1"/>
  <c r="Q4163" i="1"/>
  <c r="P4163" i="1"/>
  <c r="R4163" i="1" s="1"/>
  <c r="S4163" i="1" s="1"/>
  <c r="T4163" i="1" s="1"/>
  <c r="O4163" i="1"/>
  <c r="Z4162" i="1"/>
  <c r="U4162" i="1"/>
  <c r="Q4162" i="1"/>
  <c r="P4162" i="1"/>
  <c r="O4162" i="1"/>
  <c r="R4162" i="1" s="1"/>
  <c r="S4162" i="1" s="1"/>
  <c r="T4162" i="1" s="1"/>
  <c r="Z4161" i="1"/>
  <c r="U4161" i="1"/>
  <c r="S4161" i="1"/>
  <c r="T4161" i="1" s="1"/>
  <c r="R4161" i="1"/>
  <c r="Q4161" i="1"/>
  <c r="P4161" i="1"/>
  <c r="O4161" i="1"/>
  <c r="Z4160" i="1"/>
  <c r="U4160" i="1"/>
  <c r="Q4160" i="1"/>
  <c r="P4160" i="1"/>
  <c r="O4160" i="1"/>
  <c r="AA4159" i="1"/>
  <c r="Z4159" i="1"/>
  <c r="U4159" i="1"/>
  <c r="T4159" i="1"/>
  <c r="R4159" i="1"/>
  <c r="S4159" i="1" s="1"/>
  <c r="Q4159" i="1"/>
  <c r="P4159" i="1"/>
  <c r="O4159" i="1"/>
  <c r="Z4158" i="1"/>
  <c r="U4158" i="1"/>
  <c r="Q4158" i="1"/>
  <c r="P4158" i="1"/>
  <c r="O4158" i="1"/>
  <c r="R4158" i="1" s="1"/>
  <c r="S4158" i="1" s="1"/>
  <c r="T4158" i="1" s="1"/>
  <c r="Z4157" i="1"/>
  <c r="U4157" i="1"/>
  <c r="R4157" i="1"/>
  <c r="S4157" i="1" s="1"/>
  <c r="T4157" i="1" s="1"/>
  <c r="Y4157" i="1" s="1"/>
  <c r="Q4157" i="1"/>
  <c r="P4157" i="1"/>
  <c r="O4157" i="1"/>
  <c r="Z4156" i="1"/>
  <c r="U4156" i="1"/>
  <c r="R4156" i="1"/>
  <c r="S4156" i="1" s="1"/>
  <c r="T4156" i="1" s="1"/>
  <c r="Q4156" i="1"/>
  <c r="P4156" i="1"/>
  <c r="O4156" i="1"/>
  <c r="Z4155" i="1"/>
  <c r="U4155" i="1"/>
  <c r="Q4155" i="1"/>
  <c r="P4155" i="1"/>
  <c r="O4155" i="1"/>
  <c r="Z4154" i="1"/>
  <c r="U4154" i="1"/>
  <c r="S4154" i="1"/>
  <c r="T4154" i="1" s="1"/>
  <c r="R4154" i="1"/>
  <c r="Q4154" i="1"/>
  <c r="P4154" i="1"/>
  <c r="O4154" i="1"/>
  <c r="Z4153" i="1"/>
  <c r="U4153" i="1"/>
  <c r="Q4153" i="1"/>
  <c r="P4153" i="1"/>
  <c r="O4153" i="1"/>
  <c r="R4153" i="1" s="1"/>
  <c r="S4153" i="1" s="1"/>
  <c r="T4153" i="1" s="1"/>
  <c r="Y4153" i="1" s="1"/>
  <c r="Z4152" i="1"/>
  <c r="U4152" i="1"/>
  <c r="R4152" i="1"/>
  <c r="S4152" i="1" s="1"/>
  <c r="T4152" i="1" s="1"/>
  <c r="Q4152" i="1"/>
  <c r="P4152" i="1"/>
  <c r="O4152" i="1"/>
  <c r="Z4151" i="1"/>
  <c r="U4151" i="1"/>
  <c r="Q4151" i="1"/>
  <c r="P4151" i="1"/>
  <c r="O4151" i="1"/>
  <c r="R4151" i="1" s="1"/>
  <c r="S4151" i="1" s="1"/>
  <c r="T4151" i="1" s="1"/>
  <c r="Z4150" i="1"/>
  <c r="U4150" i="1"/>
  <c r="Q4150" i="1"/>
  <c r="P4150" i="1"/>
  <c r="R4150" i="1" s="1"/>
  <c r="S4150" i="1" s="1"/>
  <c r="T4150" i="1" s="1"/>
  <c r="O4150" i="1"/>
  <c r="Z4149" i="1"/>
  <c r="U4149" i="1"/>
  <c r="S4149" i="1"/>
  <c r="T4149" i="1" s="1"/>
  <c r="Q4149" i="1"/>
  <c r="P4149" i="1"/>
  <c r="O4149" i="1"/>
  <c r="R4149" i="1" s="1"/>
  <c r="Z4148" i="1"/>
  <c r="U4148" i="1"/>
  <c r="R4148" i="1"/>
  <c r="S4148" i="1" s="1"/>
  <c r="T4148" i="1" s="1"/>
  <c r="Y4148" i="1" s="1"/>
  <c r="Q4148" i="1"/>
  <c r="P4148" i="1"/>
  <c r="O4148" i="1"/>
  <c r="Z4147" i="1"/>
  <c r="U4147" i="1"/>
  <c r="Q4147" i="1"/>
  <c r="P4147" i="1"/>
  <c r="O4147" i="1"/>
  <c r="R4147" i="1" s="1"/>
  <c r="S4147" i="1" s="1"/>
  <c r="T4147" i="1" s="1"/>
  <c r="Z4146" i="1"/>
  <c r="U4146" i="1"/>
  <c r="R4146" i="1"/>
  <c r="S4146" i="1" s="1"/>
  <c r="T4146" i="1" s="1"/>
  <c r="Y4146" i="1" s="1"/>
  <c r="Q4146" i="1"/>
  <c r="P4146" i="1"/>
  <c r="O4146" i="1"/>
  <c r="Z4145" i="1"/>
  <c r="U4145" i="1"/>
  <c r="Q4145" i="1"/>
  <c r="R4145" i="1" s="1"/>
  <c r="S4145" i="1" s="1"/>
  <c r="T4145" i="1" s="1"/>
  <c r="Y4145" i="1" s="1"/>
  <c r="P4145" i="1"/>
  <c r="O4145" i="1"/>
  <c r="Z4144" i="1"/>
  <c r="U4144" i="1"/>
  <c r="Q4144" i="1"/>
  <c r="P4144" i="1"/>
  <c r="O4144" i="1"/>
  <c r="Z4143" i="1"/>
  <c r="U4143" i="1"/>
  <c r="S4143" i="1"/>
  <c r="T4143" i="1" s="1"/>
  <c r="R4143" i="1"/>
  <c r="Q4143" i="1"/>
  <c r="P4143" i="1"/>
  <c r="O4143" i="1"/>
  <c r="Z4142" i="1"/>
  <c r="U4142" i="1"/>
  <c r="S4142" i="1"/>
  <c r="T4142" i="1" s="1"/>
  <c r="R4142" i="1"/>
  <c r="Q4142" i="1"/>
  <c r="P4142" i="1"/>
  <c r="O4142" i="1"/>
  <c r="Z4141" i="1"/>
  <c r="U4141" i="1"/>
  <c r="Q4141" i="1"/>
  <c r="P4141" i="1"/>
  <c r="O4141" i="1"/>
  <c r="R4141" i="1" s="1"/>
  <c r="S4141" i="1" s="1"/>
  <c r="T4141" i="1" s="1"/>
  <c r="Z4140" i="1"/>
  <c r="U4140" i="1"/>
  <c r="T4140" i="1"/>
  <c r="R4140" i="1"/>
  <c r="S4140" i="1" s="1"/>
  <c r="Q4140" i="1"/>
  <c r="P4140" i="1"/>
  <c r="O4140" i="1"/>
  <c r="AA4139" i="1"/>
  <c r="Z4139" i="1"/>
  <c r="U4139" i="1"/>
  <c r="T4139" i="1"/>
  <c r="Q4139" i="1"/>
  <c r="P4139" i="1"/>
  <c r="O4139" i="1"/>
  <c r="Z4138" i="1"/>
  <c r="U4138" i="1"/>
  <c r="S4138" i="1"/>
  <c r="T4138" i="1" s="1"/>
  <c r="Y4138" i="1" s="1"/>
  <c r="R4138" i="1"/>
  <c r="Q4138" i="1"/>
  <c r="P4138" i="1"/>
  <c r="O4138" i="1"/>
  <c r="Z4137" i="1"/>
  <c r="U4137" i="1"/>
  <c r="S4137" i="1"/>
  <c r="T4137" i="1" s="1"/>
  <c r="R4137" i="1"/>
  <c r="Q4137" i="1"/>
  <c r="P4137" i="1"/>
  <c r="O4137" i="1"/>
  <c r="Z4136" i="1"/>
  <c r="U4136" i="1"/>
  <c r="R4136" i="1"/>
  <c r="S4136" i="1" s="1"/>
  <c r="T4136" i="1" s="1"/>
  <c r="Q4136" i="1"/>
  <c r="P4136" i="1"/>
  <c r="O4136" i="1"/>
  <c r="AA4135" i="1"/>
  <c r="Z4135" i="1"/>
  <c r="U4135" i="1"/>
  <c r="T4135" i="1"/>
  <c r="S4135" i="1"/>
  <c r="Q4135" i="1"/>
  <c r="P4135" i="1"/>
  <c r="O4135" i="1"/>
  <c r="R4135" i="1" s="1"/>
  <c r="Z4134" i="1"/>
  <c r="U4134" i="1"/>
  <c r="R4134" i="1"/>
  <c r="S4134" i="1" s="1"/>
  <c r="T4134" i="1" s="1"/>
  <c r="Y4134" i="1" s="1"/>
  <c r="Q4134" i="1"/>
  <c r="P4134" i="1"/>
  <c r="O4134" i="1"/>
  <c r="Z4133" i="1"/>
  <c r="U4133" i="1"/>
  <c r="S4133" i="1"/>
  <c r="T4133" i="1" s="1"/>
  <c r="Q4133" i="1"/>
  <c r="P4133" i="1"/>
  <c r="O4133" i="1"/>
  <c r="R4133" i="1" s="1"/>
  <c r="Z4132" i="1"/>
  <c r="U4132" i="1"/>
  <c r="R4132" i="1"/>
  <c r="S4132" i="1" s="1"/>
  <c r="T4132" i="1" s="1"/>
  <c r="Y4132" i="1" s="1"/>
  <c r="Q4132" i="1"/>
  <c r="P4132" i="1"/>
  <c r="O4132" i="1"/>
  <c r="Z4131" i="1"/>
  <c r="U4131" i="1"/>
  <c r="R4131" i="1"/>
  <c r="S4131" i="1" s="1"/>
  <c r="T4131" i="1" s="1"/>
  <c r="Q4131" i="1"/>
  <c r="P4131" i="1"/>
  <c r="O4131" i="1"/>
  <c r="Z4130" i="1"/>
  <c r="U4130" i="1"/>
  <c r="R4130" i="1"/>
  <c r="S4130" i="1" s="1"/>
  <c r="T4130" i="1" s="1"/>
  <c r="Q4130" i="1"/>
  <c r="P4130" i="1"/>
  <c r="O4130" i="1"/>
  <c r="Z4129" i="1"/>
  <c r="U4129" i="1"/>
  <c r="R4129" i="1"/>
  <c r="S4129" i="1" s="1"/>
  <c r="T4129" i="1" s="1"/>
  <c r="Y4129" i="1" s="1"/>
  <c r="Q4129" i="1"/>
  <c r="P4129" i="1"/>
  <c r="O4129" i="1"/>
  <c r="Z4128" i="1"/>
  <c r="U4128" i="1"/>
  <c r="T4128" i="1"/>
  <c r="Q4128" i="1"/>
  <c r="P4128" i="1"/>
  <c r="O4128" i="1"/>
  <c r="R4128" i="1" s="1"/>
  <c r="S4128" i="1" s="1"/>
  <c r="Z4127" i="1"/>
  <c r="U4127" i="1"/>
  <c r="Q4127" i="1"/>
  <c r="R4127" i="1" s="1"/>
  <c r="S4127" i="1" s="1"/>
  <c r="T4127" i="1" s="1"/>
  <c r="P4127" i="1"/>
  <c r="O4127" i="1"/>
  <c r="Z4126" i="1"/>
  <c r="Y4126" i="1"/>
  <c r="U4126" i="1"/>
  <c r="S4126" i="1"/>
  <c r="T4126" i="1" s="1"/>
  <c r="R4126" i="1"/>
  <c r="Q4126" i="1"/>
  <c r="P4126" i="1"/>
  <c r="O4126" i="1"/>
  <c r="Z4125" i="1"/>
  <c r="U4125" i="1"/>
  <c r="Q4125" i="1"/>
  <c r="R4125" i="1" s="1"/>
  <c r="S4125" i="1" s="1"/>
  <c r="T4125" i="1" s="1"/>
  <c r="P4125" i="1"/>
  <c r="O4125" i="1"/>
  <c r="Z4124" i="1"/>
  <c r="U4124" i="1"/>
  <c r="S4124" i="1"/>
  <c r="T4124" i="1" s="1"/>
  <c r="R4124" i="1"/>
  <c r="Q4124" i="1"/>
  <c r="P4124" i="1"/>
  <c r="O4124" i="1"/>
  <c r="Z4123" i="1"/>
  <c r="U4123" i="1"/>
  <c r="R4123" i="1"/>
  <c r="S4123" i="1" s="1"/>
  <c r="T4123" i="1" s="1"/>
  <c r="Q4123" i="1"/>
  <c r="P4123" i="1"/>
  <c r="O4123" i="1"/>
  <c r="Z4122" i="1"/>
  <c r="U4122" i="1"/>
  <c r="T4122" i="1"/>
  <c r="S4122" i="1"/>
  <c r="R4122" i="1"/>
  <c r="Q4122" i="1"/>
  <c r="P4122" i="1"/>
  <c r="O4122" i="1"/>
  <c r="Z4121" i="1"/>
  <c r="U4121" i="1"/>
  <c r="Q4121" i="1"/>
  <c r="P4121" i="1"/>
  <c r="O4121" i="1"/>
  <c r="R4121" i="1" s="1"/>
  <c r="S4121" i="1" s="1"/>
  <c r="T4121" i="1" s="1"/>
  <c r="Z4120" i="1"/>
  <c r="U4120" i="1"/>
  <c r="Q4120" i="1"/>
  <c r="P4120" i="1"/>
  <c r="O4120" i="1"/>
  <c r="Z4119" i="1"/>
  <c r="U4119" i="1"/>
  <c r="Q4119" i="1"/>
  <c r="P4119" i="1"/>
  <c r="O4119" i="1"/>
  <c r="Z4118" i="1"/>
  <c r="U4118" i="1"/>
  <c r="Q4118" i="1"/>
  <c r="R4118" i="1" s="1"/>
  <c r="S4118" i="1" s="1"/>
  <c r="T4118" i="1" s="1"/>
  <c r="P4118" i="1"/>
  <c r="O4118" i="1"/>
  <c r="Z4117" i="1"/>
  <c r="U4117" i="1"/>
  <c r="Q4117" i="1"/>
  <c r="P4117" i="1"/>
  <c r="O4117" i="1"/>
  <c r="R4117" i="1" s="1"/>
  <c r="S4117" i="1" s="1"/>
  <c r="T4117" i="1" s="1"/>
  <c r="Z4116" i="1"/>
  <c r="U4116" i="1"/>
  <c r="Q4116" i="1"/>
  <c r="P4116" i="1"/>
  <c r="O4116" i="1"/>
  <c r="Z4115" i="1"/>
  <c r="U4115" i="1"/>
  <c r="Q4115" i="1"/>
  <c r="P4115" i="1"/>
  <c r="O4115" i="1"/>
  <c r="Z4114" i="1"/>
  <c r="U4114" i="1"/>
  <c r="Q4114" i="1"/>
  <c r="P4114" i="1"/>
  <c r="R4114" i="1" s="1"/>
  <c r="S4114" i="1" s="1"/>
  <c r="T4114" i="1" s="1"/>
  <c r="O4114" i="1"/>
  <c r="Z4113" i="1"/>
  <c r="U4113" i="1"/>
  <c r="S4113" i="1"/>
  <c r="T4113" i="1" s="1"/>
  <c r="R4113" i="1"/>
  <c r="Q4113" i="1"/>
  <c r="P4113" i="1"/>
  <c r="O4113" i="1"/>
  <c r="Z4112" i="1"/>
  <c r="U4112" i="1"/>
  <c r="Q4112" i="1"/>
  <c r="P4112" i="1"/>
  <c r="O4112" i="1"/>
  <c r="R4112" i="1" s="1"/>
  <c r="S4112" i="1" s="1"/>
  <c r="T4112" i="1" s="1"/>
  <c r="Z4111" i="1"/>
  <c r="U4111" i="1"/>
  <c r="Q4111" i="1"/>
  <c r="R4111" i="1" s="1"/>
  <c r="S4111" i="1" s="1"/>
  <c r="T4111" i="1" s="1"/>
  <c r="P4111" i="1"/>
  <c r="O4111" i="1"/>
  <c r="Z4110" i="1"/>
  <c r="U4110" i="1"/>
  <c r="S4110" i="1"/>
  <c r="T4110" i="1" s="1"/>
  <c r="Q4110" i="1"/>
  <c r="R4110" i="1" s="1"/>
  <c r="P4110" i="1"/>
  <c r="O4110" i="1"/>
  <c r="Z4109" i="1"/>
  <c r="U4109" i="1"/>
  <c r="Q4109" i="1"/>
  <c r="P4109" i="1"/>
  <c r="O4109" i="1"/>
  <c r="R4109" i="1" s="1"/>
  <c r="S4109" i="1" s="1"/>
  <c r="T4109" i="1" s="1"/>
  <c r="AA4108" i="1"/>
  <c r="Z4108" i="1"/>
  <c r="U4108" i="1"/>
  <c r="T4108" i="1"/>
  <c r="Q4108" i="1"/>
  <c r="P4108" i="1"/>
  <c r="O4108" i="1"/>
  <c r="R4108" i="1" s="1"/>
  <c r="S4108" i="1" s="1"/>
  <c r="AA4107" i="1"/>
  <c r="Z4107" i="1"/>
  <c r="U4107" i="1"/>
  <c r="T4107" i="1"/>
  <c r="Q4107" i="1"/>
  <c r="P4107" i="1"/>
  <c r="O4107" i="1"/>
  <c r="Z4106" i="1"/>
  <c r="U4106" i="1"/>
  <c r="Q4106" i="1"/>
  <c r="P4106" i="1"/>
  <c r="O4106" i="1"/>
  <c r="R4106" i="1" s="1"/>
  <c r="S4106" i="1" s="1"/>
  <c r="T4106" i="1" s="1"/>
  <c r="Y4106" i="1" s="1"/>
  <c r="Z4105" i="1"/>
  <c r="U4105" i="1"/>
  <c r="Q4105" i="1"/>
  <c r="P4105" i="1"/>
  <c r="O4105" i="1"/>
  <c r="Z4104" i="1"/>
  <c r="U4104" i="1"/>
  <c r="R4104" i="1"/>
  <c r="S4104" i="1" s="1"/>
  <c r="T4104" i="1" s="1"/>
  <c r="Q4104" i="1"/>
  <c r="P4104" i="1"/>
  <c r="O4104" i="1"/>
  <c r="Z4103" i="1"/>
  <c r="U4103" i="1"/>
  <c r="Q4103" i="1"/>
  <c r="P4103" i="1"/>
  <c r="O4103" i="1"/>
  <c r="Z4102" i="1"/>
  <c r="U4102" i="1"/>
  <c r="Q4102" i="1"/>
  <c r="P4102" i="1"/>
  <c r="O4102" i="1"/>
  <c r="R4102" i="1" s="1"/>
  <c r="S4102" i="1" s="1"/>
  <c r="T4102" i="1" s="1"/>
  <c r="Z4101" i="1"/>
  <c r="U4101" i="1"/>
  <c r="Q4101" i="1"/>
  <c r="P4101" i="1"/>
  <c r="O4101" i="1"/>
  <c r="Z4100" i="1"/>
  <c r="U4100" i="1"/>
  <c r="Q4100" i="1"/>
  <c r="R4100" i="1" s="1"/>
  <c r="S4100" i="1" s="1"/>
  <c r="T4100" i="1" s="1"/>
  <c r="P4100" i="1"/>
  <c r="O4100" i="1"/>
  <c r="Z4099" i="1"/>
  <c r="U4099" i="1"/>
  <c r="Q4099" i="1"/>
  <c r="P4099" i="1"/>
  <c r="O4099" i="1"/>
  <c r="R4099" i="1" s="1"/>
  <c r="S4099" i="1" s="1"/>
  <c r="T4099" i="1" s="1"/>
  <c r="Z4098" i="1"/>
  <c r="U4098" i="1"/>
  <c r="R4098" i="1"/>
  <c r="S4098" i="1" s="1"/>
  <c r="T4098" i="1" s="1"/>
  <c r="Q4098" i="1"/>
  <c r="P4098" i="1"/>
  <c r="O4098" i="1"/>
  <c r="Z4097" i="1"/>
  <c r="U4097" i="1"/>
  <c r="Q4097" i="1"/>
  <c r="P4097" i="1"/>
  <c r="O4097" i="1"/>
  <c r="Z4096" i="1"/>
  <c r="U4096" i="1"/>
  <c r="Q4096" i="1"/>
  <c r="P4096" i="1"/>
  <c r="O4096" i="1"/>
  <c r="R4096" i="1" s="1"/>
  <c r="S4096" i="1" s="1"/>
  <c r="T4096" i="1" s="1"/>
  <c r="Z4095" i="1"/>
  <c r="U4095" i="1"/>
  <c r="T4095" i="1"/>
  <c r="Q4095" i="1"/>
  <c r="P4095" i="1"/>
  <c r="O4095" i="1"/>
  <c r="R4095" i="1" s="1"/>
  <c r="S4095" i="1" s="1"/>
  <c r="Z4094" i="1"/>
  <c r="U4094" i="1"/>
  <c r="Q4094" i="1"/>
  <c r="P4094" i="1"/>
  <c r="O4094" i="1"/>
  <c r="Z4093" i="1"/>
  <c r="U4093" i="1"/>
  <c r="Q4093" i="1"/>
  <c r="P4093" i="1"/>
  <c r="R4093" i="1" s="1"/>
  <c r="S4093" i="1" s="1"/>
  <c r="T4093" i="1" s="1"/>
  <c r="O4093" i="1"/>
  <c r="AA4092" i="1"/>
  <c r="Z4092" i="1"/>
  <c r="U4092" i="1"/>
  <c r="T4092" i="1"/>
  <c r="R4092" i="1"/>
  <c r="S4092" i="1" s="1"/>
  <c r="Q4092" i="1"/>
  <c r="P4092" i="1"/>
  <c r="O4092" i="1"/>
  <c r="Z4091" i="1"/>
  <c r="U4091" i="1"/>
  <c r="Q4091" i="1"/>
  <c r="R4091" i="1" s="1"/>
  <c r="S4091" i="1" s="1"/>
  <c r="T4091" i="1" s="1"/>
  <c r="P4091" i="1"/>
  <c r="O4091" i="1"/>
  <c r="Z4090" i="1"/>
  <c r="U4090" i="1"/>
  <c r="Q4090" i="1"/>
  <c r="P4090" i="1"/>
  <c r="R4090" i="1" s="1"/>
  <c r="S4090" i="1" s="1"/>
  <c r="T4090" i="1" s="1"/>
  <c r="O4090" i="1"/>
  <c r="Z4089" i="1"/>
  <c r="U4089" i="1"/>
  <c r="S4089" i="1"/>
  <c r="T4089" i="1" s="1"/>
  <c r="R4089" i="1"/>
  <c r="Q4089" i="1"/>
  <c r="P4089" i="1"/>
  <c r="O4089" i="1"/>
  <c r="Z4088" i="1"/>
  <c r="U4088" i="1"/>
  <c r="Q4088" i="1"/>
  <c r="P4088" i="1"/>
  <c r="O4088" i="1"/>
  <c r="Z4087" i="1"/>
  <c r="U4087" i="1"/>
  <c r="Q4087" i="1"/>
  <c r="P4087" i="1"/>
  <c r="R4087" i="1" s="1"/>
  <c r="S4087" i="1" s="1"/>
  <c r="T4087" i="1" s="1"/>
  <c r="O4087" i="1"/>
  <c r="AA4086" i="1"/>
  <c r="Z4086" i="1"/>
  <c r="U4086" i="1"/>
  <c r="T4086" i="1"/>
  <c r="Q4086" i="1"/>
  <c r="P4086" i="1"/>
  <c r="O4086" i="1"/>
  <c r="Z4085" i="1"/>
  <c r="U4085" i="1"/>
  <c r="T4085" i="1"/>
  <c r="Q4085" i="1"/>
  <c r="P4085" i="1"/>
  <c r="O4085" i="1"/>
  <c r="R4085" i="1" s="1"/>
  <c r="S4085" i="1" s="1"/>
  <c r="AA4084" i="1"/>
  <c r="Z4084" i="1"/>
  <c r="U4084" i="1"/>
  <c r="T4084" i="1"/>
  <c r="R4084" i="1"/>
  <c r="S4084" i="1" s="1"/>
  <c r="Q4084" i="1"/>
  <c r="P4084" i="1"/>
  <c r="O4084" i="1"/>
  <c r="Z4083" i="1"/>
  <c r="U4083" i="1"/>
  <c r="Q4083" i="1"/>
  <c r="P4083" i="1"/>
  <c r="O4083" i="1"/>
  <c r="Z4082" i="1"/>
  <c r="U4082" i="1"/>
  <c r="R4082" i="1"/>
  <c r="S4082" i="1" s="1"/>
  <c r="T4082" i="1" s="1"/>
  <c r="Y4082" i="1" s="1"/>
  <c r="Q4082" i="1"/>
  <c r="P4082" i="1"/>
  <c r="O4082" i="1"/>
  <c r="Z4081" i="1"/>
  <c r="U4081" i="1"/>
  <c r="Q4081" i="1"/>
  <c r="P4081" i="1"/>
  <c r="R4081" i="1" s="1"/>
  <c r="S4081" i="1" s="1"/>
  <c r="T4081" i="1" s="1"/>
  <c r="O4081" i="1"/>
  <c r="AA4080" i="1"/>
  <c r="Z4080" i="1"/>
  <c r="U4080" i="1"/>
  <c r="T4080" i="1"/>
  <c r="Q4080" i="1"/>
  <c r="P4080" i="1"/>
  <c r="O4080" i="1"/>
  <c r="Z4079" i="1"/>
  <c r="U4079" i="1"/>
  <c r="R4079" i="1"/>
  <c r="S4079" i="1" s="1"/>
  <c r="T4079" i="1" s="1"/>
  <c r="Q4079" i="1"/>
  <c r="P4079" i="1"/>
  <c r="O4079" i="1"/>
  <c r="Z4078" i="1"/>
  <c r="U4078" i="1"/>
  <c r="R4078" i="1"/>
  <c r="S4078" i="1" s="1"/>
  <c r="T4078" i="1" s="1"/>
  <c r="Q4078" i="1"/>
  <c r="P4078" i="1"/>
  <c r="O4078" i="1"/>
  <c r="Z4077" i="1"/>
  <c r="U4077" i="1"/>
  <c r="Q4077" i="1"/>
  <c r="R4077" i="1" s="1"/>
  <c r="S4077" i="1" s="1"/>
  <c r="T4077" i="1" s="1"/>
  <c r="Y4077" i="1" s="1"/>
  <c r="P4077" i="1"/>
  <c r="O4077" i="1"/>
  <c r="Z4076" i="1"/>
  <c r="U4076" i="1"/>
  <c r="Q4076" i="1"/>
  <c r="P4076" i="1"/>
  <c r="O4076" i="1"/>
  <c r="R4076" i="1" s="1"/>
  <c r="S4076" i="1" s="1"/>
  <c r="T4076" i="1" s="1"/>
  <c r="Z4075" i="1"/>
  <c r="U4075" i="1"/>
  <c r="Q4075" i="1"/>
  <c r="P4075" i="1"/>
  <c r="O4075" i="1"/>
  <c r="Z4074" i="1"/>
  <c r="U4074" i="1"/>
  <c r="Q4074" i="1"/>
  <c r="P4074" i="1"/>
  <c r="R4074" i="1" s="1"/>
  <c r="S4074" i="1" s="1"/>
  <c r="T4074" i="1" s="1"/>
  <c r="O4074" i="1"/>
  <c r="Z4073" i="1"/>
  <c r="U4073" i="1"/>
  <c r="Q4073" i="1"/>
  <c r="P4073" i="1"/>
  <c r="O4073" i="1"/>
  <c r="R4073" i="1" s="1"/>
  <c r="S4073" i="1" s="1"/>
  <c r="T4073" i="1" s="1"/>
  <c r="Z4072" i="1"/>
  <c r="U4072" i="1"/>
  <c r="Q4072" i="1"/>
  <c r="R4072" i="1" s="1"/>
  <c r="S4072" i="1" s="1"/>
  <c r="T4072" i="1" s="1"/>
  <c r="P4072" i="1"/>
  <c r="O4072" i="1"/>
  <c r="Z4071" i="1"/>
  <c r="U4071" i="1"/>
  <c r="T4071" i="1"/>
  <c r="Y4071" i="1" s="1"/>
  <c r="S4071" i="1"/>
  <c r="Q4071" i="1"/>
  <c r="P4071" i="1"/>
  <c r="O4071" i="1"/>
  <c r="R4071" i="1" s="1"/>
  <c r="Z4070" i="1"/>
  <c r="U4070" i="1"/>
  <c r="R4070" i="1"/>
  <c r="S4070" i="1" s="1"/>
  <c r="T4070" i="1" s="1"/>
  <c r="Q4070" i="1"/>
  <c r="P4070" i="1"/>
  <c r="O4070" i="1"/>
  <c r="AA4069" i="1"/>
  <c r="Z4069" i="1"/>
  <c r="U4069" i="1"/>
  <c r="T4069" i="1"/>
  <c r="Q4069" i="1"/>
  <c r="P4069" i="1"/>
  <c r="O4069" i="1"/>
  <c r="R4069" i="1" s="1"/>
  <c r="S4069" i="1" s="1"/>
  <c r="Z4068" i="1"/>
  <c r="U4068" i="1"/>
  <c r="Q4068" i="1"/>
  <c r="P4068" i="1"/>
  <c r="O4068" i="1"/>
  <c r="Z4067" i="1"/>
  <c r="U4067" i="1"/>
  <c r="T4067" i="1"/>
  <c r="R4067" i="1"/>
  <c r="S4067" i="1" s="1"/>
  <c r="Q4067" i="1"/>
  <c r="P4067" i="1"/>
  <c r="O4067" i="1"/>
  <c r="Z4066" i="1"/>
  <c r="U4066" i="1"/>
  <c r="R4066" i="1"/>
  <c r="S4066" i="1" s="1"/>
  <c r="T4066" i="1" s="1"/>
  <c r="Q4066" i="1"/>
  <c r="P4066" i="1"/>
  <c r="O4066" i="1"/>
  <c r="Z4065" i="1"/>
  <c r="U4065" i="1"/>
  <c r="Q4065" i="1"/>
  <c r="P4065" i="1"/>
  <c r="O4065" i="1"/>
  <c r="R4065" i="1" s="1"/>
  <c r="S4065" i="1" s="1"/>
  <c r="T4065" i="1" s="1"/>
  <c r="Z4064" i="1"/>
  <c r="U4064" i="1"/>
  <c r="T4064" i="1"/>
  <c r="Y4064" i="1" s="1"/>
  <c r="S4064" i="1"/>
  <c r="Q4064" i="1"/>
  <c r="P4064" i="1"/>
  <c r="O4064" i="1"/>
  <c r="R4064" i="1" s="1"/>
  <c r="Z4063" i="1"/>
  <c r="U4063" i="1"/>
  <c r="Q4063" i="1"/>
  <c r="R4063" i="1" s="1"/>
  <c r="S4063" i="1" s="1"/>
  <c r="T4063" i="1" s="1"/>
  <c r="P4063" i="1"/>
  <c r="O4063" i="1"/>
  <c r="Z4062" i="1"/>
  <c r="U4062" i="1"/>
  <c r="Q4062" i="1"/>
  <c r="P4062" i="1"/>
  <c r="O4062" i="1"/>
  <c r="R4062" i="1" s="1"/>
  <c r="S4062" i="1" s="1"/>
  <c r="T4062" i="1" s="1"/>
  <c r="Z4061" i="1"/>
  <c r="U4061" i="1"/>
  <c r="Q4061" i="1"/>
  <c r="R4061" i="1" s="1"/>
  <c r="S4061" i="1" s="1"/>
  <c r="T4061" i="1" s="1"/>
  <c r="P4061" i="1"/>
  <c r="O4061" i="1"/>
  <c r="Z4060" i="1"/>
  <c r="U4060" i="1"/>
  <c r="S4060" i="1"/>
  <c r="T4060" i="1" s="1"/>
  <c r="R4060" i="1"/>
  <c r="Q4060" i="1"/>
  <c r="P4060" i="1"/>
  <c r="O4060" i="1"/>
  <c r="Z4059" i="1"/>
  <c r="U4059" i="1"/>
  <c r="Q4059" i="1"/>
  <c r="P4059" i="1"/>
  <c r="O4059" i="1"/>
  <c r="R4059" i="1" s="1"/>
  <c r="S4059" i="1" s="1"/>
  <c r="T4059" i="1" s="1"/>
  <c r="Z4058" i="1"/>
  <c r="U4058" i="1"/>
  <c r="S4058" i="1"/>
  <c r="T4058" i="1" s="1"/>
  <c r="Y4058" i="1" s="1"/>
  <c r="Q4058" i="1"/>
  <c r="R4058" i="1" s="1"/>
  <c r="P4058" i="1"/>
  <c r="O4058" i="1"/>
  <c r="Z4057" i="1"/>
  <c r="U4057" i="1"/>
  <c r="Q4057" i="1"/>
  <c r="P4057" i="1"/>
  <c r="O4057" i="1"/>
  <c r="R4057" i="1" s="1"/>
  <c r="S4057" i="1" s="1"/>
  <c r="T4057" i="1" s="1"/>
  <c r="Y4057" i="1" s="1"/>
  <c r="Z4056" i="1"/>
  <c r="U4056" i="1"/>
  <c r="Q4056" i="1"/>
  <c r="P4056" i="1"/>
  <c r="R4056" i="1" s="1"/>
  <c r="S4056" i="1" s="1"/>
  <c r="T4056" i="1" s="1"/>
  <c r="Y4056" i="1" s="1"/>
  <c r="O4056" i="1"/>
  <c r="Z4055" i="1"/>
  <c r="U4055" i="1"/>
  <c r="Q4055" i="1"/>
  <c r="P4055" i="1"/>
  <c r="O4055" i="1"/>
  <c r="Z4054" i="1"/>
  <c r="U4054" i="1"/>
  <c r="Q4054" i="1"/>
  <c r="P4054" i="1"/>
  <c r="O4054" i="1"/>
  <c r="R4054" i="1" s="1"/>
  <c r="S4054" i="1" s="1"/>
  <c r="T4054" i="1" s="1"/>
  <c r="Y4054" i="1" s="1"/>
  <c r="Z4053" i="1"/>
  <c r="U4053" i="1"/>
  <c r="Q4053" i="1"/>
  <c r="R4053" i="1" s="1"/>
  <c r="S4053" i="1" s="1"/>
  <c r="T4053" i="1" s="1"/>
  <c r="P4053" i="1"/>
  <c r="O4053" i="1"/>
  <c r="Z4052" i="1"/>
  <c r="U4052" i="1"/>
  <c r="Q4052" i="1"/>
  <c r="P4052" i="1"/>
  <c r="O4052" i="1"/>
  <c r="Z4051" i="1"/>
  <c r="Y4051" i="1"/>
  <c r="U4051" i="1"/>
  <c r="R4051" i="1"/>
  <c r="S4051" i="1" s="1"/>
  <c r="T4051" i="1" s="1"/>
  <c r="Q4051" i="1"/>
  <c r="P4051" i="1"/>
  <c r="O4051" i="1"/>
  <c r="Z4050" i="1"/>
  <c r="U4050" i="1"/>
  <c r="Q4050" i="1"/>
  <c r="P4050" i="1"/>
  <c r="O4050" i="1"/>
  <c r="Z4049" i="1"/>
  <c r="U4049" i="1"/>
  <c r="Q4049" i="1"/>
  <c r="P4049" i="1"/>
  <c r="O4049" i="1"/>
  <c r="Z4048" i="1"/>
  <c r="U4048" i="1"/>
  <c r="Q4048" i="1"/>
  <c r="P4048" i="1"/>
  <c r="O4048" i="1"/>
  <c r="Z4047" i="1"/>
  <c r="U4047" i="1"/>
  <c r="R4047" i="1"/>
  <c r="S4047" i="1" s="1"/>
  <c r="T4047" i="1" s="1"/>
  <c r="Q4047" i="1"/>
  <c r="P4047" i="1"/>
  <c r="O4047" i="1"/>
  <c r="Z4046" i="1"/>
  <c r="U4046" i="1"/>
  <c r="S4046" i="1"/>
  <c r="T4046" i="1" s="1"/>
  <c r="Y4046" i="1" s="1"/>
  <c r="R4046" i="1"/>
  <c r="Q4046" i="1"/>
  <c r="P4046" i="1"/>
  <c r="O4046" i="1"/>
  <c r="Z4045" i="1"/>
  <c r="U4045" i="1"/>
  <c r="T4045" i="1"/>
  <c r="Q4045" i="1"/>
  <c r="P4045" i="1"/>
  <c r="O4045" i="1"/>
  <c r="R4045" i="1" s="1"/>
  <c r="S4045" i="1" s="1"/>
  <c r="Z4044" i="1"/>
  <c r="U4044" i="1"/>
  <c r="Q4044" i="1"/>
  <c r="P4044" i="1"/>
  <c r="O4044" i="1"/>
  <c r="R4044" i="1" s="1"/>
  <c r="S4044" i="1" s="1"/>
  <c r="T4044" i="1" s="1"/>
  <c r="Z4043" i="1"/>
  <c r="Y4043" i="1"/>
  <c r="U4043" i="1"/>
  <c r="Q4043" i="1"/>
  <c r="P4043" i="1"/>
  <c r="O4043" i="1"/>
  <c r="R4043" i="1" s="1"/>
  <c r="S4043" i="1" s="1"/>
  <c r="T4043" i="1" s="1"/>
  <c r="AA4042" i="1"/>
  <c r="Z4042" i="1"/>
  <c r="U4042" i="1"/>
  <c r="T4042" i="1"/>
  <c r="R4042" i="1"/>
  <c r="S4042" i="1" s="1"/>
  <c r="Q4042" i="1"/>
  <c r="P4042" i="1"/>
  <c r="O4042" i="1"/>
  <c r="Z4041" i="1"/>
  <c r="U4041" i="1"/>
  <c r="Q4041" i="1"/>
  <c r="P4041" i="1"/>
  <c r="O4041" i="1"/>
  <c r="Z4040" i="1"/>
  <c r="U4040" i="1"/>
  <c r="Q4040" i="1"/>
  <c r="P4040" i="1"/>
  <c r="R4040" i="1" s="1"/>
  <c r="S4040" i="1" s="1"/>
  <c r="T4040" i="1" s="1"/>
  <c r="O4040" i="1"/>
  <c r="Z4039" i="1"/>
  <c r="U4039" i="1"/>
  <c r="Q4039" i="1"/>
  <c r="P4039" i="1"/>
  <c r="O4039" i="1"/>
  <c r="R4039" i="1" s="1"/>
  <c r="S4039" i="1" s="1"/>
  <c r="T4039" i="1" s="1"/>
  <c r="Z4038" i="1"/>
  <c r="U4038" i="1"/>
  <c r="Q4038" i="1"/>
  <c r="P4038" i="1"/>
  <c r="O4038" i="1"/>
  <c r="R4038" i="1" s="1"/>
  <c r="S4038" i="1" s="1"/>
  <c r="T4038" i="1" s="1"/>
  <c r="Y4038" i="1" s="1"/>
  <c r="Z4037" i="1"/>
  <c r="U4037" i="1"/>
  <c r="Q4037" i="1"/>
  <c r="P4037" i="1"/>
  <c r="O4037" i="1"/>
  <c r="Z4036" i="1"/>
  <c r="U4036" i="1"/>
  <c r="Q4036" i="1"/>
  <c r="P4036" i="1"/>
  <c r="O4036" i="1"/>
  <c r="Z4035" i="1"/>
  <c r="U4035" i="1"/>
  <c r="S4035" i="1"/>
  <c r="T4035" i="1" s="1"/>
  <c r="R4035" i="1"/>
  <c r="Q4035" i="1"/>
  <c r="P4035" i="1"/>
  <c r="O4035" i="1"/>
  <c r="Z4034" i="1"/>
  <c r="U4034" i="1"/>
  <c r="Q4034" i="1"/>
  <c r="P4034" i="1"/>
  <c r="O4034" i="1"/>
  <c r="R4034" i="1" s="1"/>
  <c r="S4034" i="1" s="1"/>
  <c r="T4034" i="1" s="1"/>
  <c r="Z4033" i="1"/>
  <c r="U4033" i="1"/>
  <c r="Q4033" i="1"/>
  <c r="P4033" i="1"/>
  <c r="O4033" i="1"/>
  <c r="R4033" i="1" s="1"/>
  <c r="S4033" i="1" s="1"/>
  <c r="T4033" i="1" s="1"/>
  <c r="Z4032" i="1"/>
  <c r="U4032" i="1"/>
  <c r="Q4032" i="1"/>
  <c r="P4032" i="1"/>
  <c r="O4032" i="1"/>
  <c r="R4032" i="1" s="1"/>
  <c r="S4032" i="1" s="1"/>
  <c r="T4032" i="1" s="1"/>
  <c r="Z4031" i="1"/>
  <c r="U4031" i="1"/>
  <c r="Q4031" i="1"/>
  <c r="P4031" i="1"/>
  <c r="O4031" i="1"/>
  <c r="R4031" i="1" s="1"/>
  <c r="S4031" i="1" s="1"/>
  <c r="T4031" i="1" s="1"/>
  <c r="Z4030" i="1"/>
  <c r="U4030" i="1"/>
  <c r="Q4030" i="1"/>
  <c r="P4030" i="1"/>
  <c r="O4030" i="1"/>
  <c r="R4030" i="1" s="1"/>
  <c r="S4030" i="1" s="1"/>
  <c r="T4030" i="1" s="1"/>
  <c r="Z4029" i="1"/>
  <c r="Y4029" i="1"/>
  <c r="U4029" i="1"/>
  <c r="S4029" i="1"/>
  <c r="T4029" i="1" s="1"/>
  <c r="R4029" i="1"/>
  <c r="Q4029" i="1"/>
  <c r="P4029" i="1"/>
  <c r="O4029" i="1"/>
  <c r="AA4028" i="1"/>
  <c r="Z4028" i="1"/>
  <c r="U4028" i="1"/>
  <c r="T4028" i="1"/>
  <c r="Q4028" i="1"/>
  <c r="P4028" i="1"/>
  <c r="O4028" i="1"/>
  <c r="Z4027" i="1"/>
  <c r="U4027" i="1"/>
  <c r="Q4027" i="1"/>
  <c r="P4027" i="1"/>
  <c r="O4027" i="1"/>
  <c r="Z4026" i="1"/>
  <c r="U4026" i="1"/>
  <c r="Q4026" i="1"/>
  <c r="P4026" i="1"/>
  <c r="O4026" i="1"/>
  <c r="AA4025" i="1"/>
  <c r="Z4025" i="1"/>
  <c r="U4025" i="1"/>
  <c r="T4025" i="1"/>
  <c r="S4025" i="1"/>
  <c r="Q4025" i="1"/>
  <c r="P4025" i="1"/>
  <c r="O4025" i="1"/>
  <c r="R4025" i="1" s="1"/>
  <c r="Z4024" i="1"/>
  <c r="U4024" i="1"/>
  <c r="T4024" i="1"/>
  <c r="S4024" i="1"/>
  <c r="R4024" i="1"/>
  <c r="Q4024" i="1"/>
  <c r="P4024" i="1"/>
  <c r="O4024" i="1"/>
  <c r="Z4023" i="1"/>
  <c r="U4023" i="1"/>
  <c r="Q4023" i="1"/>
  <c r="P4023" i="1"/>
  <c r="R4023" i="1" s="1"/>
  <c r="S4023" i="1" s="1"/>
  <c r="T4023" i="1" s="1"/>
  <c r="Y4023" i="1" s="1"/>
  <c r="O4023" i="1"/>
  <c r="Z4022" i="1"/>
  <c r="U4022" i="1"/>
  <c r="T4022" i="1"/>
  <c r="Y4022" i="1" s="1"/>
  <c r="R4022" i="1"/>
  <c r="S4022" i="1" s="1"/>
  <c r="Q4022" i="1"/>
  <c r="P4022" i="1"/>
  <c r="O4022" i="1"/>
  <c r="Z4021" i="1"/>
  <c r="U4021" i="1"/>
  <c r="T4021" i="1"/>
  <c r="Q4021" i="1"/>
  <c r="P4021" i="1"/>
  <c r="O4021" i="1"/>
  <c r="R4021" i="1" s="1"/>
  <c r="S4021" i="1" s="1"/>
  <c r="Z4020" i="1"/>
  <c r="U4020" i="1"/>
  <c r="Q4020" i="1"/>
  <c r="P4020" i="1"/>
  <c r="O4020" i="1"/>
  <c r="R4020" i="1" s="1"/>
  <c r="S4020" i="1" s="1"/>
  <c r="T4020" i="1" s="1"/>
  <c r="Z4019" i="1"/>
  <c r="U4019" i="1"/>
  <c r="R4019" i="1"/>
  <c r="S4019" i="1" s="1"/>
  <c r="T4019" i="1" s="1"/>
  <c r="Q4019" i="1"/>
  <c r="P4019" i="1"/>
  <c r="O4019" i="1"/>
  <c r="Z4018" i="1"/>
  <c r="Y4018" i="1"/>
  <c r="U4018" i="1"/>
  <c r="S4018" i="1"/>
  <c r="T4018" i="1" s="1"/>
  <c r="R4018" i="1"/>
  <c r="Q4018" i="1"/>
  <c r="P4018" i="1"/>
  <c r="O4018" i="1"/>
  <c r="Z4017" i="1"/>
  <c r="U4017" i="1"/>
  <c r="S4017" i="1"/>
  <c r="T4017" i="1" s="1"/>
  <c r="R4017" i="1"/>
  <c r="Q4017" i="1"/>
  <c r="P4017" i="1"/>
  <c r="O4017" i="1"/>
  <c r="Z4016" i="1"/>
  <c r="U4016" i="1"/>
  <c r="Q4016" i="1"/>
  <c r="P4016" i="1"/>
  <c r="O4016" i="1"/>
  <c r="R4016" i="1" s="1"/>
  <c r="S4016" i="1" s="1"/>
  <c r="T4016" i="1" s="1"/>
  <c r="Z4015" i="1"/>
  <c r="U4015" i="1"/>
  <c r="Q4015" i="1"/>
  <c r="P4015" i="1"/>
  <c r="O4015" i="1"/>
  <c r="R4015" i="1" s="1"/>
  <c r="S4015" i="1" s="1"/>
  <c r="T4015" i="1" s="1"/>
  <c r="Z4014" i="1"/>
  <c r="U4014" i="1"/>
  <c r="Q4014" i="1"/>
  <c r="P4014" i="1"/>
  <c r="O4014" i="1"/>
  <c r="R4014" i="1" s="1"/>
  <c r="S4014" i="1" s="1"/>
  <c r="T4014" i="1" s="1"/>
  <c r="Z4013" i="1"/>
  <c r="U4013" i="1"/>
  <c r="Q4013" i="1"/>
  <c r="P4013" i="1"/>
  <c r="R4013" i="1" s="1"/>
  <c r="S4013" i="1" s="1"/>
  <c r="T4013" i="1" s="1"/>
  <c r="O4013" i="1"/>
  <c r="Z4012" i="1"/>
  <c r="U4012" i="1"/>
  <c r="Q4012" i="1"/>
  <c r="P4012" i="1"/>
  <c r="O4012" i="1"/>
  <c r="R4012" i="1" s="1"/>
  <c r="S4012" i="1" s="1"/>
  <c r="T4012" i="1" s="1"/>
  <c r="Z4011" i="1"/>
  <c r="U4011" i="1"/>
  <c r="Q4011" i="1"/>
  <c r="P4011" i="1"/>
  <c r="O4011" i="1"/>
  <c r="Z4010" i="1"/>
  <c r="U4010" i="1"/>
  <c r="T4010" i="1"/>
  <c r="Q4010" i="1"/>
  <c r="P4010" i="1"/>
  <c r="R4010" i="1" s="1"/>
  <c r="S4010" i="1" s="1"/>
  <c r="O4010" i="1"/>
  <c r="Z4009" i="1"/>
  <c r="U4009" i="1"/>
  <c r="Q4009" i="1"/>
  <c r="P4009" i="1"/>
  <c r="O4009" i="1"/>
  <c r="Z4008" i="1"/>
  <c r="U4008" i="1"/>
  <c r="Q4008" i="1"/>
  <c r="P4008" i="1"/>
  <c r="O4008" i="1"/>
  <c r="Z4007" i="1"/>
  <c r="U4007" i="1"/>
  <c r="Q4007" i="1"/>
  <c r="P4007" i="1"/>
  <c r="O4007" i="1"/>
  <c r="R4007" i="1" s="1"/>
  <c r="S4007" i="1" s="1"/>
  <c r="T4007" i="1" s="1"/>
  <c r="Y4007" i="1" s="1"/>
  <c r="Z4006" i="1"/>
  <c r="U4006" i="1"/>
  <c r="T4006" i="1"/>
  <c r="Q4006" i="1"/>
  <c r="P4006" i="1"/>
  <c r="O4006" i="1"/>
  <c r="R4006" i="1" s="1"/>
  <c r="S4006" i="1" s="1"/>
  <c r="AA4005" i="1"/>
  <c r="Z4005" i="1"/>
  <c r="U4005" i="1"/>
  <c r="T4005" i="1"/>
  <c r="R4005" i="1"/>
  <c r="S4005" i="1" s="1"/>
  <c r="Q4005" i="1"/>
  <c r="P4005" i="1"/>
  <c r="O4005" i="1"/>
  <c r="Z4004" i="1"/>
  <c r="U4004" i="1"/>
  <c r="Q4004" i="1"/>
  <c r="P4004" i="1"/>
  <c r="O4004" i="1"/>
  <c r="Z4003" i="1"/>
  <c r="U4003" i="1"/>
  <c r="T4003" i="1"/>
  <c r="Y4003" i="1" s="1"/>
  <c r="S4003" i="1"/>
  <c r="Q4003" i="1"/>
  <c r="P4003" i="1"/>
  <c r="O4003" i="1"/>
  <c r="R4003" i="1" s="1"/>
  <c r="Z4002" i="1"/>
  <c r="U4002" i="1"/>
  <c r="Q4002" i="1"/>
  <c r="P4002" i="1"/>
  <c r="O4002" i="1"/>
  <c r="Z4001" i="1"/>
  <c r="U4001" i="1"/>
  <c r="S4001" i="1"/>
  <c r="T4001" i="1" s="1"/>
  <c r="R4001" i="1"/>
  <c r="Q4001" i="1"/>
  <c r="P4001" i="1"/>
  <c r="O4001" i="1"/>
  <c r="Z4000" i="1"/>
  <c r="U4000" i="1"/>
  <c r="Q4000" i="1"/>
  <c r="P4000" i="1"/>
  <c r="O4000" i="1"/>
  <c r="Z3999" i="1"/>
  <c r="U3999" i="1"/>
  <c r="Q3999" i="1"/>
  <c r="P3999" i="1"/>
  <c r="O3999" i="1"/>
  <c r="R3999" i="1" s="1"/>
  <c r="S3999" i="1" s="1"/>
  <c r="T3999" i="1" s="1"/>
  <c r="AA3998" i="1"/>
  <c r="Z3998" i="1"/>
  <c r="U3998" i="1"/>
  <c r="T3998" i="1"/>
  <c r="Q3998" i="1"/>
  <c r="P3998" i="1"/>
  <c r="O3998" i="1"/>
  <c r="Z3997" i="1"/>
  <c r="U3997" i="1"/>
  <c r="Q3997" i="1"/>
  <c r="R3997" i="1" s="1"/>
  <c r="S3997" i="1" s="1"/>
  <c r="T3997" i="1" s="1"/>
  <c r="P3997" i="1"/>
  <c r="O3997" i="1"/>
  <c r="Z3996" i="1"/>
  <c r="U3996" i="1"/>
  <c r="Q3996" i="1"/>
  <c r="P3996" i="1"/>
  <c r="O3996" i="1"/>
  <c r="R3996" i="1" s="1"/>
  <c r="S3996" i="1" s="1"/>
  <c r="T3996" i="1" s="1"/>
  <c r="Y3996" i="1" s="1"/>
  <c r="Z3995" i="1"/>
  <c r="U3995" i="1"/>
  <c r="Q3995" i="1"/>
  <c r="P3995" i="1"/>
  <c r="O3995" i="1"/>
  <c r="Z3994" i="1"/>
  <c r="U3994" i="1"/>
  <c r="Q3994" i="1"/>
  <c r="P3994" i="1"/>
  <c r="O3994" i="1"/>
  <c r="Z3993" i="1"/>
  <c r="U3993" i="1"/>
  <c r="Q3993" i="1"/>
  <c r="P3993" i="1"/>
  <c r="O3993" i="1"/>
  <c r="Z3992" i="1"/>
  <c r="U3992" i="1"/>
  <c r="Q3992" i="1"/>
  <c r="P3992" i="1"/>
  <c r="R3992" i="1" s="1"/>
  <c r="S3992" i="1" s="1"/>
  <c r="T3992" i="1" s="1"/>
  <c r="O3992" i="1"/>
  <c r="AA3991" i="1"/>
  <c r="Z3991" i="1"/>
  <c r="U3991" i="1"/>
  <c r="T3991" i="1"/>
  <c r="Q3991" i="1"/>
  <c r="P3991" i="1"/>
  <c r="O3991" i="1"/>
  <c r="R3991" i="1" s="1"/>
  <c r="S3991" i="1" s="1"/>
  <c r="Z3990" i="1"/>
  <c r="U3990" i="1"/>
  <c r="Q3990" i="1"/>
  <c r="P3990" i="1"/>
  <c r="O3990" i="1"/>
  <c r="R3990" i="1" s="1"/>
  <c r="S3990" i="1" s="1"/>
  <c r="T3990" i="1" s="1"/>
  <c r="Z3989" i="1"/>
  <c r="U3989" i="1"/>
  <c r="R3989" i="1"/>
  <c r="S3989" i="1" s="1"/>
  <c r="T3989" i="1" s="1"/>
  <c r="Q3989" i="1"/>
  <c r="P3989" i="1"/>
  <c r="O3989" i="1"/>
  <c r="Z3988" i="1"/>
  <c r="U3988" i="1"/>
  <c r="R3988" i="1"/>
  <c r="S3988" i="1" s="1"/>
  <c r="T3988" i="1" s="1"/>
  <c r="Q3988" i="1"/>
  <c r="P3988" i="1"/>
  <c r="O3988" i="1"/>
  <c r="Z3987" i="1"/>
  <c r="U3987" i="1"/>
  <c r="R3987" i="1"/>
  <c r="S3987" i="1" s="1"/>
  <c r="T3987" i="1" s="1"/>
  <c r="Q3987" i="1"/>
  <c r="P3987" i="1"/>
  <c r="O3987" i="1"/>
  <c r="Z3986" i="1"/>
  <c r="U3986" i="1"/>
  <c r="Q3986" i="1"/>
  <c r="P3986" i="1"/>
  <c r="O3986" i="1"/>
  <c r="R3986" i="1" s="1"/>
  <c r="S3986" i="1" s="1"/>
  <c r="T3986" i="1" s="1"/>
  <c r="Y3986" i="1" s="1"/>
  <c r="Z3985" i="1"/>
  <c r="U3985" i="1"/>
  <c r="Q3985" i="1"/>
  <c r="R3985" i="1" s="1"/>
  <c r="S3985" i="1" s="1"/>
  <c r="T3985" i="1" s="1"/>
  <c r="P3985" i="1"/>
  <c r="O3985" i="1"/>
  <c r="Z3984" i="1"/>
  <c r="U3984" i="1"/>
  <c r="Q3984" i="1"/>
  <c r="P3984" i="1"/>
  <c r="O3984" i="1"/>
  <c r="R3984" i="1" s="1"/>
  <c r="S3984" i="1" s="1"/>
  <c r="T3984" i="1" s="1"/>
  <c r="Y3984" i="1" s="1"/>
  <c r="Z3983" i="1"/>
  <c r="U3983" i="1"/>
  <c r="Q3983" i="1"/>
  <c r="P3983" i="1"/>
  <c r="R3983" i="1" s="1"/>
  <c r="S3983" i="1" s="1"/>
  <c r="T3983" i="1" s="1"/>
  <c r="Y3983" i="1" s="1"/>
  <c r="O3983" i="1"/>
  <c r="Z3982" i="1"/>
  <c r="U3982" i="1"/>
  <c r="Q3982" i="1"/>
  <c r="P3982" i="1"/>
  <c r="O3982" i="1"/>
  <c r="Z3981" i="1"/>
  <c r="U3981" i="1"/>
  <c r="T3981" i="1"/>
  <c r="Y3981" i="1" s="1"/>
  <c r="R3981" i="1"/>
  <c r="S3981" i="1" s="1"/>
  <c r="Q3981" i="1"/>
  <c r="P3981" i="1"/>
  <c r="O3981" i="1"/>
  <c r="Z3980" i="1"/>
  <c r="U3980" i="1"/>
  <c r="Q3980" i="1"/>
  <c r="P3980" i="1"/>
  <c r="O3980" i="1"/>
  <c r="R3980" i="1" s="1"/>
  <c r="S3980" i="1" s="1"/>
  <c r="T3980" i="1" s="1"/>
  <c r="Y3980" i="1" s="1"/>
  <c r="Z3979" i="1"/>
  <c r="U3979" i="1"/>
  <c r="Q3979" i="1"/>
  <c r="P3979" i="1"/>
  <c r="O3979" i="1"/>
  <c r="R3979" i="1" s="1"/>
  <c r="S3979" i="1" s="1"/>
  <c r="T3979" i="1" s="1"/>
  <c r="Y3979" i="1" s="1"/>
  <c r="Z3978" i="1"/>
  <c r="U3978" i="1"/>
  <c r="Q3978" i="1"/>
  <c r="P3978" i="1"/>
  <c r="R3978" i="1" s="1"/>
  <c r="S3978" i="1" s="1"/>
  <c r="T3978" i="1" s="1"/>
  <c r="O3978" i="1"/>
  <c r="AA3977" i="1"/>
  <c r="Z3977" i="1"/>
  <c r="U3977" i="1"/>
  <c r="T3977" i="1"/>
  <c r="Q3977" i="1"/>
  <c r="P3977" i="1"/>
  <c r="O3977" i="1"/>
  <c r="Z3976" i="1"/>
  <c r="U3976" i="1"/>
  <c r="Q3976" i="1"/>
  <c r="P3976" i="1"/>
  <c r="R3976" i="1" s="1"/>
  <c r="S3976" i="1" s="1"/>
  <c r="T3976" i="1" s="1"/>
  <c r="O3976" i="1"/>
  <c r="Z3975" i="1"/>
  <c r="U3975" i="1"/>
  <c r="T3975" i="1"/>
  <c r="Q3975" i="1"/>
  <c r="P3975" i="1"/>
  <c r="O3975" i="1"/>
  <c r="R3975" i="1" s="1"/>
  <c r="S3975" i="1" s="1"/>
  <c r="Z3974" i="1"/>
  <c r="U3974" i="1"/>
  <c r="Q3974" i="1"/>
  <c r="P3974" i="1"/>
  <c r="O3974" i="1"/>
  <c r="Z3973" i="1"/>
  <c r="Y3973" i="1"/>
  <c r="U3973" i="1"/>
  <c r="T3973" i="1"/>
  <c r="S3973" i="1"/>
  <c r="Q3973" i="1"/>
  <c r="R3973" i="1" s="1"/>
  <c r="P3973" i="1"/>
  <c r="O3973" i="1"/>
  <c r="Z3972" i="1"/>
  <c r="U3972" i="1"/>
  <c r="Q3972" i="1"/>
  <c r="P3972" i="1"/>
  <c r="R3972" i="1" s="1"/>
  <c r="S3972" i="1" s="1"/>
  <c r="T3972" i="1" s="1"/>
  <c r="O3972" i="1"/>
  <c r="Z3971" i="1"/>
  <c r="U3971" i="1"/>
  <c r="Q3971" i="1"/>
  <c r="P3971" i="1"/>
  <c r="O3971" i="1"/>
  <c r="Z3970" i="1"/>
  <c r="U3970" i="1"/>
  <c r="Q3970" i="1"/>
  <c r="P3970" i="1"/>
  <c r="R3970" i="1" s="1"/>
  <c r="S3970" i="1" s="1"/>
  <c r="T3970" i="1" s="1"/>
  <c r="Y3970" i="1" s="1"/>
  <c r="O3970" i="1"/>
  <c r="Z3969" i="1"/>
  <c r="U3969" i="1"/>
  <c r="Q3969" i="1"/>
  <c r="P3969" i="1"/>
  <c r="O3969" i="1"/>
  <c r="R3969" i="1" s="1"/>
  <c r="S3969" i="1" s="1"/>
  <c r="T3969" i="1" s="1"/>
  <c r="Y3969" i="1" s="1"/>
  <c r="Z3968" i="1"/>
  <c r="U3968" i="1"/>
  <c r="Q3968" i="1"/>
  <c r="P3968" i="1"/>
  <c r="O3968" i="1"/>
  <c r="Z3967" i="1"/>
  <c r="U3967" i="1"/>
  <c r="Q3967" i="1"/>
  <c r="P3967" i="1"/>
  <c r="R3967" i="1" s="1"/>
  <c r="S3967" i="1" s="1"/>
  <c r="T3967" i="1" s="1"/>
  <c r="O3967" i="1"/>
  <c r="Z3966" i="1"/>
  <c r="U3966" i="1"/>
  <c r="R3966" i="1"/>
  <c r="S3966" i="1" s="1"/>
  <c r="T3966" i="1" s="1"/>
  <c r="Q3966" i="1"/>
  <c r="P3966" i="1"/>
  <c r="O3966" i="1"/>
  <c r="Z3965" i="1"/>
  <c r="U3965" i="1"/>
  <c r="Q3965" i="1"/>
  <c r="P3965" i="1"/>
  <c r="O3965" i="1"/>
  <c r="R3965" i="1" s="1"/>
  <c r="S3965" i="1" s="1"/>
  <c r="T3965" i="1" s="1"/>
  <c r="Z3964" i="1"/>
  <c r="U3964" i="1"/>
  <c r="R3964" i="1"/>
  <c r="S3964" i="1" s="1"/>
  <c r="T3964" i="1" s="1"/>
  <c r="Q3964" i="1"/>
  <c r="P3964" i="1"/>
  <c r="O3964" i="1"/>
  <c r="AA3963" i="1"/>
  <c r="Z3963" i="1"/>
  <c r="U3963" i="1"/>
  <c r="T3963" i="1"/>
  <c r="Q3963" i="1"/>
  <c r="P3963" i="1"/>
  <c r="O3963" i="1"/>
  <c r="R3963" i="1" s="1"/>
  <c r="S3963" i="1" s="1"/>
  <c r="Z3962" i="1"/>
  <c r="U3962" i="1"/>
  <c r="Q3962" i="1"/>
  <c r="P3962" i="1"/>
  <c r="O3962" i="1"/>
  <c r="R3962" i="1" s="1"/>
  <c r="S3962" i="1" s="1"/>
  <c r="T3962" i="1" s="1"/>
  <c r="Z3961" i="1"/>
  <c r="U3961" i="1"/>
  <c r="Q3961" i="1"/>
  <c r="P3961" i="1"/>
  <c r="O3961" i="1"/>
  <c r="Z3960" i="1"/>
  <c r="U3960" i="1"/>
  <c r="T3960" i="1"/>
  <c r="Q3960" i="1"/>
  <c r="P3960" i="1"/>
  <c r="R3960" i="1" s="1"/>
  <c r="S3960" i="1" s="1"/>
  <c r="O3960" i="1"/>
  <c r="Z3959" i="1"/>
  <c r="U3959" i="1"/>
  <c r="S3959" i="1"/>
  <c r="T3959" i="1" s="1"/>
  <c r="R3959" i="1"/>
  <c r="Q3959" i="1"/>
  <c r="P3959" i="1"/>
  <c r="O3959" i="1"/>
  <c r="Z3958" i="1"/>
  <c r="U3958" i="1"/>
  <c r="Q3958" i="1"/>
  <c r="P3958" i="1"/>
  <c r="O3958" i="1"/>
  <c r="R3958" i="1" s="1"/>
  <c r="S3958" i="1" s="1"/>
  <c r="T3958" i="1" s="1"/>
  <c r="Z3957" i="1"/>
  <c r="U3957" i="1"/>
  <c r="Q3957" i="1"/>
  <c r="P3957" i="1"/>
  <c r="O3957" i="1"/>
  <c r="R3957" i="1" s="1"/>
  <c r="S3957" i="1" s="1"/>
  <c r="T3957" i="1" s="1"/>
  <c r="Z3956" i="1"/>
  <c r="U3956" i="1"/>
  <c r="Q3956" i="1"/>
  <c r="P3956" i="1"/>
  <c r="O3956" i="1"/>
  <c r="Z3955" i="1"/>
  <c r="U3955" i="1"/>
  <c r="T3955" i="1"/>
  <c r="S3955" i="1"/>
  <c r="R3955" i="1"/>
  <c r="Q3955" i="1"/>
  <c r="P3955" i="1"/>
  <c r="O3955" i="1"/>
  <c r="Z3954" i="1"/>
  <c r="U3954" i="1"/>
  <c r="Q3954" i="1"/>
  <c r="R3954" i="1" s="1"/>
  <c r="S3954" i="1" s="1"/>
  <c r="T3954" i="1" s="1"/>
  <c r="P3954" i="1"/>
  <c r="O3954" i="1"/>
  <c r="Z3953" i="1"/>
  <c r="U3953" i="1"/>
  <c r="Q3953" i="1"/>
  <c r="P3953" i="1"/>
  <c r="O3953" i="1"/>
  <c r="R3953" i="1" s="1"/>
  <c r="S3953" i="1" s="1"/>
  <c r="T3953" i="1" s="1"/>
  <c r="Z3952" i="1"/>
  <c r="U3952" i="1"/>
  <c r="Q3952" i="1"/>
  <c r="P3952" i="1"/>
  <c r="O3952" i="1"/>
  <c r="Z3951" i="1"/>
  <c r="U3951" i="1"/>
  <c r="Q3951" i="1"/>
  <c r="P3951" i="1"/>
  <c r="O3951" i="1"/>
  <c r="R3951" i="1" s="1"/>
  <c r="S3951" i="1" s="1"/>
  <c r="T3951" i="1" s="1"/>
  <c r="Z3950" i="1"/>
  <c r="U3950" i="1"/>
  <c r="R3950" i="1"/>
  <c r="S3950" i="1" s="1"/>
  <c r="T3950" i="1" s="1"/>
  <c r="Y3950" i="1" s="1"/>
  <c r="Q3950" i="1"/>
  <c r="P3950" i="1"/>
  <c r="O3950" i="1"/>
  <c r="Z3949" i="1"/>
  <c r="U3949" i="1"/>
  <c r="Q3949" i="1"/>
  <c r="R3949" i="1" s="1"/>
  <c r="S3949" i="1" s="1"/>
  <c r="T3949" i="1" s="1"/>
  <c r="Y3949" i="1" s="1"/>
  <c r="P3949" i="1"/>
  <c r="O3949" i="1"/>
  <c r="Z3948" i="1"/>
  <c r="U3948" i="1"/>
  <c r="Q3948" i="1"/>
  <c r="P3948" i="1"/>
  <c r="O3948" i="1"/>
  <c r="Z3947" i="1"/>
  <c r="U3947" i="1"/>
  <c r="R3947" i="1"/>
  <c r="S3947" i="1" s="1"/>
  <c r="T3947" i="1" s="1"/>
  <c r="Q3947" i="1"/>
  <c r="P3947" i="1"/>
  <c r="O3947" i="1"/>
  <c r="Z3946" i="1"/>
  <c r="U3946" i="1"/>
  <c r="Q3946" i="1"/>
  <c r="P3946" i="1"/>
  <c r="O3946" i="1"/>
  <c r="R3946" i="1" s="1"/>
  <c r="S3946" i="1" s="1"/>
  <c r="T3946" i="1" s="1"/>
  <c r="Z3945" i="1"/>
  <c r="U3945" i="1"/>
  <c r="S3945" i="1"/>
  <c r="T3945" i="1" s="1"/>
  <c r="Q3945" i="1"/>
  <c r="P3945" i="1"/>
  <c r="O3945" i="1"/>
  <c r="R3945" i="1" s="1"/>
  <c r="AA3944" i="1"/>
  <c r="Z3944" i="1"/>
  <c r="U3944" i="1"/>
  <c r="T3944" i="1"/>
  <c r="Q3944" i="1"/>
  <c r="P3944" i="1"/>
  <c r="R3944" i="1" s="1"/>
  <c r="S3944" i="1" s="1"/>
  <c r="O3944" i="1"/>
  <c r="Z3943" i="1"/>
  <c r="U3943" i="1"/>
  <c r="R3943" i="1"/>
  <c r="S3943" i="1" s="1"/>
  <c r="T3943" i="1" s="1"/>
  <c r="Q3943" i="1"/>
  <c r="P3943" i="1"/>
  <c r="O3943" i="1"/>
  <c r="AA3942" i="1"/>
  <c r="Z3942" i="1"/>
  <c r="U3942" i="1"/>
  <c r="T3942" i="1"/>
  <c r="Q3942" i="1"/>
  <c r="P3942" i="1"/>
  <c r="O3942" i="1"/>
  <c r="Z3941" i="1"/>
  <c r="U3941" i="1"/>
  <c r="S3941" i="1"/>
  <c r="T3941" i="1" s="1"/>
  <c r="R3941" i="1"/>
  <c r="Q3941" i="1"/>
  <c r="P3941" i="1"/>
  <c r="O3941" i="1"/>
  <c r="Z3940" i="1"/>
  <c r="U3940" i="1"/>
  <c r="Q3940" i="1"/>
  <c r="P3940" i="1"/>
  <c r="O3940" i="1"/>
  <c r="Z3939" i="1"/>
  <c r="U3939" i="1"/>
  <c r="Q3939" i="1"/>
  <c r="R3939" i="1" s="1"/>
  <c r="S3939" i="1" s="1"/>
  <c r="T3939" i="1" s="1"/>
  <c r="P3939" i="1"/>
  <c r="O3939" i="1"/>
  <c r="AA3938" i="1"/>
  <c r="Z3938" i="1"/>
  <c r="U3938" i="1"/>
  <c r="T3938" i="1"/>
  <c r="S3938" i="1"/>
  <c r="Q3938" i="1"/>
  <c r="P3938" i="1"/>
  <c r="O3938" i="1"/>
  <c r="R3938" i="1" s="1"/>
  <c r="Z3937" i="1"/>
  <c r="U3937" i="1"/>
  <c r="Q3937" i="1"/>
  <c r="P3937" i="1"/>
  <c r="R3937" i="1" s="1"/>
  <c r="S3937" i="1" s="1"/>
  <c r="T3937" i="1" s="1"/>
  <c r="O3937" i="1"/>
  <c r="Z3936" i="1"/>
  <c r="U3936" i="1"/>
  <c r="R3936" i="1"/>
  <c r="S3936" i="1" s="1"/>
  <c r="T3936" i="1" s="1"/>
  <c r="Q3936" i="1"/>
  <c r="P3936" i="1"/>
  <c r="O3936" i="1"/>
  <c r="Z3935" i="1"/>
  <c r="U3935" i="1"/>
  <c r="Q3935" i="1"/>
  <c r="P3935" i="1"/>
  <c r="O3935" i="1"/>
  <c r="Z3934" i="1"/>
  <c r="U3934" i="1"/>
  <c r="S3934" i="1"/>
  <c r="T3934" i="1" s="1"/>
  <c r="R3934" i="1"/>
  <c r="Q3934" i="1"/>
  <c r="P3934" i="1"/>
  <c r="O3934" i="1"/>
  <c r="Z3933" i="1"/>
  <c r="U3933" i="1"/>
  <c r="T3933" i="1"/>
  <c r="R3933" i="1"/>
  <c r="S3933" i="1" s="1"/>
  <c r="Q3933" i="1"/>
  <c r="P3933" i="1"/>
  <c r="O3933" i="1"/>
  <c r="Z3932" i="1"/>
  <c r="U3932" i="1"/>
  <c r="Q3932" i="1"/>
  <c r="P3932" i="1"/>
  <c r="O3932" i="1"/>
  <c r="R3932" i="1" s="1"/>
  <c r="S3932" i="1" s="1"/>
  <c r="T3932" i="1" s="1"/>
  <c r="Y3932" i="1" s="1"/>
  <c r="Z3931" i="1"/>
  <c r="U3931" i="1"/>
  <c r="T3931" i="1"/>
  <c r="R3931" i="1"/>
  <c r="S3931" i="1" s="1"/>
  <c r="Q3931" i="1"/>
  <c r="P3931" i="1"/>
  <c r="O3931" i="1"/>
  <c r="Z3930" i="1"/>
  <c r="U3930" i="1"/>
  <c r="Q3930" i="1"/>
  <c r="P3930" i="1"/>
  <c r="R3930" i="1" s="1"/>
  <c r="S3930" i="1" s="1"/>
  <c r="T3930" i="1" s="1"/>
  <c r="O3930" i="1"/>
  <c r="AA3929" i="1"/>
  <c r="Z3929" i="1"/>
  <c r="U3929" i="1"/>
  <c r="T3929" i="1"/>
  <c r="Q3929" i="1"/>
  <c r="P3929" i="1"/>
  <c r="O3929" i="1"/>
  <c r="R3929" i="1" s="1"/>
  <c r="S3929" i="1" s="1"/>
  <c r="Z3928" i="1"/>
  <c r="U3928" i="1"/>
  <c r="Q3928" i="1"/>
  <c r="P3928" i="1"/>
  <c r="O3928" i="1"/>
  <c r="Z3927" i="1"/>
  <c r="U3927" i="1"/>
  <c r="Q3927" i="1"/>
  <c r="P3927" i="1"/>
  <c r="O3927" i="1"/>
  <c r="R3927" i="1" s="1"/>
  <c r="S3927" i="1" s="1"/>
  <c r="T3927" i="1" s="1"/>
  <c r="Z3926" i="1"/>
  <c r="U3926" i="1"/>
  <c r="Q3926" i="1"/>
  <c r="P3926" i="1"/>
  <c r="O3926" i="1"/>
  <c r="Z3925" i="1"/>
  <c r="U3925" i="1"/>
  <c r="Q3925" i="1"/>
  <c r="P3925" i="1"/>
  <c r="R3925" i="1" s="1"/>
  <c r="S3925" i="1" s="1"/>
  <c r="T3925" i="1" s="1"/>
  <c r="O3925" i="1"/>
  <c r="Z3924" i="1"/>
  <c r="U3924" i="1"/>
  <c r="Q3924" i="1"/>
  <c r="P3924" i="1"/>
  <c r="O3924" i="1"/>
  <c r="R3924" i="1" s="1"/>
  <c r="S3924" i="1" s="1"/>
  <c r="T3924" i="1" s="1"/>
  <c r="Z3923" i="1"/>
  <c r="U3923" i="1"/>
  <c r="Q3923" i="1"/>
  <c r="R3923" i="1" s="1"/>
  <c r="S3923" i="1" s="1"/>
  <c r="T3923" i="1" s="1"/>
  <c r="Y3923" i="1" s="1"/>
  <c r="P3923" i="1"/>
  <c r="O3923" i="1"/>
  <c r="Z3922" i="1"/>
  <c r="U3922" i="1"/>
  <c r="Q3922" i="1"/>
  <c r="P3922" i="1"/>
  <c r="R3922" i="1" s="1"/>
  <c r="S3922" i="1" s="1"/>
  <c r="T3922" i="1" s="1"/>
  <c r="O3922" i="1"/>
  <c r="Z3921" i="1"/>
  <c r="U3921" i="1"/>
  <c r="T3921" i="1"/>
  <c r="Y3921" i="1" s="1"/>
  <c r="R3921" i="1"/>
  <c r="S3921" i="1" s="1"/>
  <c r="Q3921" i="1"/>
  <c r="P3921" i="1"/>
  <c r="O3921" i="1"/>
  <c r="Z3920" i="1"/>
  <c r="U3920" i="1"/>
  <c r="T3920" i="1"/>
  <c r="Q3920" i="1"/>
  <c r="P3920" i="1"/>
  <c r="O3920" i="1"/>
  <c r="R3920" i="1" s="1"/>
  <c r="S3920" i="1" s="1"/>
  <c r="Z3919" i="1"/>
  <c r="U3919" i="1"/>
  <c r="Q3919" i="1"/>
  <c r="P3919" i="1"/>
  <c r="O3919" i="1"/>
  <c r="AA3918" i="1"/>
  <c r="Z3918" i="1"/>
  <c r="U3918" i="1"/>
  <c r="T3918" i="1"/>
  <c r="R3918" i="1"/>
  <c r="S3918" i="1" s="1"/>
  <c r="Q3918" i="1"/>
  <c r="P3918" i="1"/>
  <c r="O3918" i="1"/>
  <c r="Z3917" i="1"/>
  <c r="U3917" i="1"/>
  <c r="Q3917" i="1"/>
  <c r="P3917" i="1"/>
  <c r="O3917" i="1"/>
  <c r="R3917" i="1" s="1"/>
  <c r="S3917" i="1" s="1"/>
  <c r="T3917" i="1" s="1"/>
  <c r="Z3916" i="1"/>
  <c r="U3916" i="1"/>
  <c r="Q3916" i="1"/>
  <c r="P3916" i="1"/>
  <c r="R3916" i="1" s="1"/>
  <c r="S3916" i="1" s="1"/>
  <c r="T3916" i="1" s="1"/>
  <c r="O3916" i="1"/>
  <c r="Z3915" i="1"/>
  <c r="U3915" i="1"/>
  <c r="Q3915" i="1"/>
  <c r="P3915" i="1"/>
  <c r="O3915" i="1"/>
  <c r="R3915" i="1" s="1"/>
  <c r="S3915" i="1" s="1"/>
  <c r="T3915" i="1" s="1"/>
  <c r="Z3914" i="1"/>
  <c r="U3914" i="1"/>
  <c r="Q3914" i="1"/>
  <c r="P3914" i="1"/>
  <c r="O3914" i="1"/>
  <c r="R3914" i="1" s="1"/>
  <c r="S3914" i="1" s="1"/>
  <c r="T3914" i="1" s="1"/>
  <c r="Z3913" i="1"/>
  <c r="U3913" i="1"/>
  <c r="Q3913" i="1"/>
  <c r="P3913" i="1"/>
  <c r="O3913" i="1"/>
  <c r="R3913" i="1" s="1"/>
  <c r="S3913" i="1" s="1"/>
  <c r="T3913" i="1" s="1"/>
  <c r="Y3913" i="1" s="1"/>
  <c r="Z3912" i="1"/>
  <c r="U3912" i="1"/>
  <c r="S3912" i="1"/>
  <c r="T3912" i="1" s="1"/>
  <c r="R3912" i="1"/>
  <c r="Q3912" i="1"/>
  <c r="P3912" i="1"/>
  <c r="O3912" i="1"/>
  <c r="Z3911" i="1"/>
  <c r="U3911" i="1"/>
  <c r="Q3911" i="1"/>
  <c r="P3911" i="1"/>
  <c r="O3911" i="1"/>
  <c r="R3911" i="1" s="1"/>
  <c r="S3911" i="1" s="1"/>
  <c r="T3911" i="1" s="1"/>
  <c r="Z3910" i="1"/>
  <c r="U3910" i="1"/>
  <c r="Q3910" i="1"/>
  <c r="P3910" i="1"/>
  <c r="O3910" i="1"/>
  <c r="Z3909" i="1"/>
  <c r="U3909" i="1"/>
  <c r="S3909" i="1"/>
  <c r="T3909" i="1" s="1"/>
  <c r="R3909" i="1"/>
  <c r="Q3909" i="1"/>
  <c r="P3909" i="1"/>
  <c r="O3909" i="1"/>
  <c r="Z3908" i="1"/>
  <c r="U3908" i="1"/>
  <c r="Q3908" i="1"/>
  <c r="P3908" i="1"/>
  <c r="O3908" i="1"/>
  <c r="R3908" i="1" s="1"/>
  <c r="S3908" i="1" s="1"/>
  <c r="T3908" i="1" s="1"/>
  <c r="Z3907" i="1"/>
  <c r="U3907" i="1"/>
  <c r="R3907" i="1"/>
  <c r="S3907" i="1" s="1"/>
  <c r="T3907" i="1" s="1"/>
  <c r="Q3907" i="1"/>
  <c r="P3907" i="1"/>
  <c r="O3907" i="1"/>
  <c r="Z3906" i="1"/>
  <c r="U3906" i="1"/>
  <c r="Q3906" i="1"/>
  <c r="P3906" i="1"/>
  <c r="O3906" i="1"/>
  <c r="R3906" i="1" s="1"/>
  <c r="S3906" i="1" s="1"/>
  <c r="T3906" i="1" s="1"/>
  <c r="Y3906" i="1" s="1"/>
  <c r="Z3905" i="1"/>
  <c r="U3905" i="1"/>
  <c r="Q3905" i="1"/>
  <c r="P3905" i="1"/>
  <c r="O3905" i="1"/>
  <c r="R3905" i="1" s="1"/>
  <c r="S3905" i="1" s="1"/>
  <c r="T3905" i="1" s="1"/>
  <c r="Z3904" i="1"/>
  <c r="U3904" i="1"/>
  <c r="R3904" i="1"/>
  <c r="S3904" i="1" s="1"/>
  <c r="T3904" i="1" s="1"/>
  <c r="Q3904" i="1"/>
  <c r="P3904" i="1"/>
  <c r="O3904" i="1"/>
  <c r="Z3903" i="1"/>
  <c r="U3903" i="1"/>
  <c r="Q3903" i="1"/>
  <c r="P3903" i="1"/>
  <c r="O3903" i="1"/>
  <c r="Z3902" i="1"/>
  <c r="U3902" i="1"/>
  <c r="R3902" i="1"/>
  <c r="S3902" i="1" s="1"/>
  <c r="T3902" i="1" s="1"/>
  <c r="Q3902" i="1"/>
  <c r="P3902" i="1"/>
  <c r="O3902" i="1"/>
  <c r="Z3901" i="1"/>
  <c r="U3901" i="1"/>
  <c r="Q3901" i="1"/>
  <c r="P3901" i="1"/>
  <c r="O3901" i="1"/>
  <c r="R3901" i="1" s="1"/>
  <c r="S3901" i="1" s="1"/>
  <c r="T3901" i="1" s="1"/>
  <c r="Z3900" i="1"/>
  <c r="U3900" i="1"/>
  <c r="Q3900" i="1"/>
  <c r="P3900" i="1"/>
  <c r="O3900" i="1"/>
  <c r="R3900" i="1" s="1"/>
  <c r="S3900" i="1" s="1"/>
  <c r="T3900" i="1" s="1"/>
  <c r="Z3899" i="1"/>
  <c r="U3899" i="1"/>
  <c r="Q3899" i="1"/>
  <c r="P3899" i="1"/>
  <c r="O3899" i="1"/>
  <c r="Z3898" i="1"/>
  <c r="U3898" i="1"/>
  <c r="Q3898" i="1"/>
  <c r="R3898" i="1" s="1"/>
  <c r="S3898" i="1" s="1"/>
  <c r="T3898" i="1" s="1"/>
  <c r="P3898" i="1"/>
  <c r="O3898" i="1"/>
  <c r="Z3897" i="1"/>
  <c r="U3897" i="1"/>
  <c r="S3897" i="1"/>
  <c r="T3897" i="1" s="1"/>
  <c r="Q3897" i="1"/>
  <c r="P3897" i="1"/>
  <c r="O3897" i="1"/>
  <c r="R3897" i="1" s="1"/>
  <c r="Z3896" i="1"/>
  <c r="U3896" i="1"/>
  <c r="Q3896" i="1"/>
  <c r="R3896" i="1" s="1"/>
  <c r="S3896" i="1" s="1"/>
  <c r="T3896" i="1" s="1"/>
  <c r="Y3896" i="1" s="1"/>
  <c r="P3896" i="1"/>
  <c r="O3896" i="1"/>
  <c r="Z3895" i="1"/>
  <c r="U3895" i="1"/>
  <c r="Q3895" i="1"/>
  <c r="P3895" i="1"/>
  <c r="O3895" i="1"/>
  <c r="R3895" i="1" s="1"/>
  <c r="S3895" i="1" s="1"/>
  <c r="T3895" i="1" s="1"/>
  <c r="Z3894" i="1"/>
  <c r="U3894" i="1"/>
  <c r="Q3894" i="1"/>
  <c r="P3894" i="1"/>
  <c r="O3894" i="1"/>
  <c r="Z3893" i="1"/>
  <c r="U3893" i="1"/>
  <c r="Q3893" i="1"/>
  <c r="P3893" i="1"/>
  <c r="R3893" i="1" s="1"/>
  <c r="S3893" i="1" s="1"/>
  <c r="T3893" i="1" s="1"/>
  <c r="O3893" i="1"/>
  <c r="Z3892" i="1"/>
  <c r="U3892" i="1"/>
  <c r="T3892" i="1"/>
  <c r="Q3892" i="1"/>
  <c r="P3892" i="1"/>
  <c r="O3892" i="1"/>
  <c r="R3892" i="1" s="1"/>
  <c r="S3892" i="1" s="1"/>
  <c r="Z3891" i="1"/>
  <c r="U3891" i="1"/>
  <c r="Q3891" i="1"/>
  <c r="R3891" i="1" s="1"/>
  <c r="S3891" i="1" s="1"/>
  <c r="T3891" i="1" s="1"/>
  <c r="P3891" i="1"/>
  <c r="O3891" i="1"/>
  <c r="Z3890" i="1"/>
  <c r="U3890" i="1"/>
  <c r="Q3890" i="1"/>
  <c r="P3890" i="1"/>
  <c r="O3890" i="1"/>
  <c r="R3890" i="1" s="1"/>
  <c r="S3890" i="1" s="1"/>
  <c r="T3890" i="1" s="1"/>
  <c r="Y3890" i="1" s="1"/>
  <c r="Z3889" i="1"/>
  <c r="U3889" i="1"/>
  <c r="T3889" i="1"/>
  <c r="Y3889" i="1" s="1"/>
  <c r="R3889" i="1"/>
  <c r="S3889" i="1" s="1"/>
  <c r="Q3889" i="1"/>
  <c r="P3889" i="1"/>
  <c r="O3889" i="1"/>
  <c r="Z3888" i="1"/>
  <c r="U3888" i="1"/>
  <c r="Q3888" i="1"/>
  <c r="P3888" i="1"/>
  <c r="O3888" i="1"/>
  <c r="R3888" i="1" s="1"/>
  <c r="S3888" i="1" s="1"/>
  <c r="T3888" i="1" s="1"/>
  <c r="Z3887" i="1"/>
  <c r="U3887" i="1"/>
  <c r="Q3887" i="1"/>
  <c r="P3887" i="1"/>
  <c r="O3887" i="1"/>
  <c r="R3887" i="1" s="1"/>
  <c r="S3887" i="1" s="1"/>
  <c r="T3887" i="1" s="1"/>
  <c r="Z3886" i="1"/>
  <c r="U3886" i="1"/>
  <c r="S3886" i="1"/>
  <c r="T3886" i="1" s="1"/>
  <c r="R3886" i="1"/>
  <c r="Q3886" i="1"/>
  <c r="P3886" i="1"/>
  <c r="O3886" i="1"/>
  <c r="Z3885" i="1"/>
  <c r="U3885" i="1"/>
  <c r="Q3885" i="1"/>
  <c r="P3885" i="1"/>
  <c r="O3885" i="1"/>
  <c r="R3885" i="1" s="1"/>
  <c r="S3885" i="1" s="1"/>
  <c r="T3885" i="1" s="1"/>
  <c r="Y3885" i="1" s="1"/>
  <c r="Z3884" i="1"/>
  <c r="U3884" i="1"/>
  <c r="Q3884" i="1"/>
  <c r="P3884" i="1"/>
  <c r="O3884" i="1"/>
  <c r="Z3883" i="1"/>
  <c r="U3883" i="1"/>
  <c r="T3883" i="1"/>
  <c r="S3883" i="1"/>
  <c r="R3883" i="1"/>
  <c r="Q3883" i="1"/>
  <c r="P3883" i="1"/>
  <c r="O3883" i="1"/>
  <c r="Z3882" i="1"/>
  <c r="U3882" i="1"/>
  <c r="R3882" i="1"/>
  <c r="S3882" i="1" s="1"/>
  <c r="T3882" i="1" s="1"/>
  <c r="Q3882" i="1"/>
  <c r="P3882" i="1"/>
  <c r="O3882" i="1"/>
  <c r="Z3881" i="1"/>
  <c r="U3881" i="1"/>
  <c r="Q3881" i="1"/>
  <c r="P3881" i="1"/>
  <c r="O3881" i="1"/>
  <c r="R3881" i="1" s="1"/>
  <c r="S3881" i="1" s="1"/>
  <c r="T3881" i="1" s="1"/>
  <c r="Z3880" i="1"/>
  <c r="U3880" i="1"/>
  <c r="S3880" i="1"/>
  <c r="T3880" i="1" s="1"/>
  <c r="Y3880" i="1" s="1"/>
  <c r="Q3880" i="1"/>
  <c r="P3880" i="1"/>
  <c r="R3880" i="1" s="1"/>
  <c r="O3880" i="1"/>
  <c r="Z3879" i="1"/>
  <c r="U3879" i="1"/>
  <c r="R3879" i="1"/>
  <c r="S3879" i="1" s="1"/>
  <c r="T3879" i="1" s="1"/>
  <c r="Q3879" i="1"/>
  <c r="P3879" i="1"/>
  <c r="O3879" i="1"/>
  <c r="Z3878" i="1"/>
  <c r="U3878" i="1"/>
  <c r="Q3878" i="1"/>
  <c r="P3878" i="1"/>
  <c r="O3878" i="1"/>
  <c r="R3878" i="1" s="1"/>
  <c r="S3878" i="1" s="1"/>
  <c r="T3878" i="1" s="1"/>
  <c r="Y3878" i="1" s="1"/>
  <c r="Z3877" i="1"/>
  <c r="U3877" i="1"/>
  <c r="S3877" i="1"/>
  <c r="T3877" i="1" s="1"/>
  <c r="Q3877" i="1"/>
  <c r="P3877" i="1"/>
  <c r="R3877" i="1" s="1"/>
  <c r="O3877" i="1"/>
  <c r="AA3876" i="1"/>
  <c r="Z3876" i="1"/>
  <c r="U3876" i="1"/>
  <c r="T3876" i="1"/>
  <c r="Q3876" i="1"/>
  <c r="P3876" i="1"/>
  <c r="O3876" i="1"/>
  <c r="Z3875" i="1"/>
  <c r="U3875" i="1"/>
  <c r="Q3875" i="1"/>
  <c r="R3875" i="1" s="1"/>
  <c r="S3875" i="1" s="1"/>
  <c r="T3875" i="1" s="1"/>
  <c r="Y3875" i="1" s="1"/>
  <c r="P3875" i="1"/>
  <c r="O3875" i="1"/>
  <c r="Z3874" i="1"/>
  <c r="U3874" i="1"/>
  <c r="Q3874" i="1"/>
  <c r="P3874" i="1"/>
  <c r="O3874" i="1"/>
  <c r="Z3873" i="1"/>
  <c r="U3873" i="1"/>
  <c r="T3873" i="1"/>
  <c r="Q3873" i="1"/>
  <c r="P3873" i="1"/>
  <c r="O3873" i="1"/>
  <c r="R3873" i="1" s="1"/>
  <c r="S3873" i="1" s="1"/>
  <c r="Z3872" i="1"/>
  <c r="U3872" i="1"/>
  <c r="Q3872" i="1"/>
  <c r="P3872" i="1"/>
  <c r="O3872" i="1"/>
  <c r="R3872" i="1" s="1"/>
  <c r="S3872" i="1" s="1"/>
  <c r="T3872" i="1" s="1"/>
  <c r="Z3871" i="1"/>
  <c r="U3871" i="1"/>
  <c r="Q3871" i="1"/>
  <c r="P3871" i="1"/>
  <c r="O3871" i="1"/>
  <c r="R3871" i="1" s="1"/>
  <c r="S3871" i="1" s="1"/>
  <c r="T3871" i="1" s="1"/>
  <c r="Z3870" i="1"/>
  <c r="U3870" i="1"/>
  <c r="R3870" i="1"/>
  <c r="S3870" i="1" s="1"/>
  <c r="T3870" i="1" s="1"/>
  <c r="Q3870" i="1"/>
  <c r="P3870" i="1"/>
  <c r="O3870" i="1"/>
  <c r="Z3869" i="1"/>
  <c r="U3869" i="1"/>
  <c r="Q3869" i="1"/>
  <c r="P3869" i="1"/>
  <c r="O3869" i="1"/>
  <c r="R3869" i="1" s="1"/>
  <c r="S3869" i="1" s="1"/>
  <c r="T3869" i="1" s="1"/>
  <c r="Y3869" i="1" s="1"/>
  <c r="Z3868" i="1"/>
  <c r="U3868" i="1"/>
  <c r="Q3868" i="1"/>
  <c r="P3868" i="1"/>
  <c r="O3868" i="1"/>
  <c r="R3868" i="1" s="1"/>
  <c r="S3868" i="1" s="1"/>
  <c r="T3868" i="1" s="1"/>
  <c r="Z3867" i="1"/>
  <c r="U3867" i="1"/>
  <c r="R3867" i="1"/>
  <c r="S3867" i="1" s="1"/>
  <c r="T3867" i="1" s="1"/>
  <c r="Q3867" i="1"/>
  <c r="P3867" i="1"/>
  <c r="O3867" i="1"/>
  <c r="Z3866" i="1"/>
  <c r="U3866" i="1"/>
  <c r="Q3866" i="1"/>
  <c r="P3866" i="1"/>
  <c r="R3866" i="1" s="1"/>
  <c r="S3866" i="1" s="1"/>
  <c r="T3866" i="1" s="1"/>
  <c r="O3866" i="1"/>
  <c r="Z3865" i="1"/>
  <c r="U3865" i="1"/>
  <c r="Q3865" i="1"/>
  <c r="P3865" i="1"/>
  <c r="O3865" i="1"/>
  <c r="R3865" i="1" s="1"/>
  <c r="S3865" i="1" s="1"/>
  <c r="T3865" i="1" s="1"/>
  <c r="Z3864" i="1"/>
  <c r="U3864" i="1"/>
  <c r="Q3864" i="1"/>
  <c r="P3864" i="1"/>
  <c r="R3864" i="1" s="1"/>
  <c r="S3864" i="1" s="1"/>
  <c r="T3864" i="1" s="1"/>
  <c r="Y3864" i="1" s="1"/>
  <c r="O3864" i="1"/>
  <c r="Z3863" i="1"/>
  <c r="U3863" i="1"/>
  <c r="Q3863" i="1"/>
  <c r="P3863" i="1"/>
  <c r="O3863" i="1"/>
  <c r="R3863" i="1" s="1"/>
  <c r="S3863" i="1" s="1"/>
  <c r="T3863" i="1" s="1"/>
  <c r="Z3862" i="1"/>
  <c r="U3862" i="1"/>
  <c r="Q3862" i="1"/>
  <c r="P3862" i="1"/>
  <c r="O3862" i="1"/>
  <c r="Z3861" i="1"/>
  <c r="U3861" i="1"/>
  <c r="Q3861" i="1"/>
  <c r="P3861" i="1"/>
  <c r="R3861" i="1" s="1"/>
  <c r="S3861" i="1" s="1"/>
  <c r="T3861" i="1" s="1"/>
  <c r="O3861" i="1"/>
  <c r="AA3860" i="1"/>
  <c r="Z3860" i="1"/>
  <c r="U3860" i="1"/>
  <c r="T3860" i="1"/>
  <c r="Q3860" i="1"/>
  <c r="P3860" i="1"/>
  <c r="O3860" i="1"/>
  <c r="R3860" i="1" s="1"/>
  <c r="S3860" i="1" s="1"/>
  <c r="Z3859" i="1"/>
  <c r="U3859" i="1"/>
  <c r="Q3859" i="1"/>
  <c r="R3859" i="1" s="1"/>
  <c r="S3859" i="1" s="1"/>
  <c r="T3859" i="1" s="1"/>
  <c r="P3859" i="1"/>
  <c r="O3859" i="1"/>
  <c r="Z3858" i="1"/>
  <c r="U3858" i="1"/>
  <c r="Q3858" i="1"/>
  <c r="R3858" i="1" s="1"/>
  <c r="S3858" i="1" s="1"/>
  <c r="T3858" i="1" s="1"/>
  <c r="Y3858" i="1" s="1"/>
  <c r="P3858" i="1"/>
  <c r="O3858" i="1"/>
  <c r="Z3857" i="1"/>
  <c r="U3857" i="1"/>
  <c r="Q3857" i="1"/>
  <c r="P3857" i="1"/>
  <c r="R3857" i="1" s="1"/>
  <c r="S3857" i="1" s="1"/>
  <c r="T3857" i="1" s="1"/>
  <c r="O3857" i="1"/>
  <c r="Z3856" i="1"/>
  <c r="U3856" i="1"/>
  <c r="Q3856" i="1"/>
  <c r="P3856" i="1"/>
  <c r="O3856" i="1"/>
  <c r="R3856" i="1" s="1"/>
  <c r="S3856" i="1" s="1"/>
  <c r="T3856" i="1" s="1"/>
  <c r="Z3855" i="1"/>
  <c r="U3855" i="1"/>
  <c r="Q3855" i="1"/>
  <c r="P3855" i="1"/>
  <c r="O3855" i="1"/>
  <c r="Z3854" i="1"/>
  <c r="U3854" i="1"/>
  <c r="T3854" i="1"/>
  <c r="R3854" i="1"/>
  <c r="S3854" i="1" s="1"/>
  <c r="Q3854" i="1"/>
  <c r="P3854" i="1"/>
  <c r="O3854" i="1"/>
  <c r="Z3853" i="1"/>
  <c r="U3853" i="1"/>
  <c r="S3853" i="1"/>
  <c r="T3853" i="1" s="1"/>
  <c r="Q3853" i="1"/>
  <c r="P3853" i="1"/>
  <c r="R3853" i="1" s="1"/>
  <c r="O3853" i="1"/>
  <c r="AA3852" i="1"/>
  <c r="Z3852" i="1"/>
  <c r="U3852" i="1"/>
  <c r="T3852" i="1"/>
  <c r="Q3852" i="1"/>
  <c r="P3852" i="1"/>
  <c r="O3852" i="1"/>
  <c r="Z3851" i="1"/>
  <c r="U3851" i="1"/>
  <c r="R3851" i="1"/>
  <c r="S3851" i="1" s="1"/>
  <c r="T3851" i="1" s="1"/>
  <c r="Y3851" i="1" s="1"/>
  <c r="Q3851" i="1"/>
  <c r="P3851" i="1"/>
  <c r="O3851" i="1"/>
  <c r="Z3850" i="1"/>
  <c r="U3850" i="1"/>
  <c r="Q3850" i="1"/>
  <c r="R3850" i="1" s="1"/>
  <c r="S3850" i="1" s="1"/>
  <c r="T3850" i="1" s="1"/>
  <c r="Y3850" i="1" s="1"/>
  <c r="P3850" i="1"/>
  <c r="O3850" i="1"/>
  <c r="AA3849" i="1"/>
  <c r="Z3849" i="1"/>
  <c r="U3849" i="1"/>
  <c r="T3849" i="1"/>
  <c r="Q3849" i="1"/>
  <c r="P3849" i="1"/>
  <c r="O3849" i="1"/>
  <c r="R3849" i="1" s="1"/>
  <c r="S3849" i="1" s="1"/>
  <c r="Z3848" i="1"/>
  <c r="U3848" i="1"/>
  <c r="R3848" i="1"/>
  <c r="S3848" i="1" s="1"/>
  <c r="T3848" i="1" s="1"/>
  <c r="Q3848" i="1"/>
  <c r="P3848" i="1"/>
  <c r="O3848" i="1"/>
  <c r="Z3847" i="1"/>
  <c r="U3847" i="1"/>
  <c r="Q3847" i="1"/>
  <c r="R3847" i="1" s="1"/>
  <c r="S3847" i="1" s="1"/>
  <c r="T3847" i="1" s="1"/>
  <c r="P3847" i="1"/>
  <c r="O3847" i="1"/>
  <c r="Z3846" i="1"/>
  <c r="U3846" i="1"/>
  <c r="Q3846" i="1"/>
  <c r="P3846" i="1"/>
  <c r="O3846" i="1"/>
  <c r="Z3845" i="1"/>
  <c r="U3845" i="1"/>
  <c r="S3845" i="1"/>
  <c r="T3845" i="1" s="1"/>
  <c r="R3845" i="1"/>
  <c r="Q3845" i="1"/>
  <c r="P3845" i="1"/>
  <c r="O3845" i="1"/>
  <c r="Z3844" i="1"/>
  <c r="U3844" i="1"/>
  <c r="Q3844" i="1"/>
  <c r="P3844" i="1"/>
  <c r="O3844" i="1"/>
  <c r="AA3843" i="1"/>
  <c r="Z3843" i="1"/>
  <c r="U3843" i="1"/>
  <c r="T3843" i="1"/>
  <c r="Q3843" i="1"/>
  <c r="R3843" i="1" s="1"/>
  <c r="S3843" i="1" s="1"/>
  <c r="P3843" i="1"/>
  <c r="O3843" i="1"/>
  <c r="Z3842" i="1"/>
  <c r="U3842" i="1"/>
  <c r="Q3842" i="1"/>
  <c r="P3842" i="1"/>
  <c r="O3842" i="1"/>
  <c r="Z3841" i="1"/>
  <c r="U3841" i="1"/>
  <c r="Q3841" i="1"/>
  <c r="P3841" i="1"/>
  <c r="O3841" i="1"/>
  <c r="Z3840" i="1"/>
  <c r="U3840" i="1"/>
  <c r="Q3840" i="1"/>
  <c r="R3840" i="1" s="1"/>
  <c r="S3840" i="1" s="1"/>
  <c r="T3840" i="1" s="1"/>
  <c r="Y3840" i="1" s="1"/>
  <c r="P3840" i="1"/>
  <c r="O3840" i="1"/>
  <c r="Z3839" i="1"/>
  <c r="U3839" i="1"/>
  <c r="Q3839" i="1"/>
  <c r="P3839" i="1"/>
  <c r="O3839" i="1"/>
  <c r="R3839" i="1" s="1"/>
  <c r="S3839" i="1" s="1"/>
  <c r="T3839" i="1" s="1"/>
  <c r="Y3839" i="1" s="1"/>
  <c r="Z3838" i="1"/>
  <c r="U3838" i="1"/>
  <c r="S3838" i="1"/>
  <c r="T3838" i="1" s="1"/>
  <c r="R3838" i="1"/>
  <c r="Q3838" i="1"/>
  <c r="P3838" i="1"/>
  <c r="O3838" i="1"/>
  <c r="AA3837" i="1"/>
  <c r="Z3837" i="1"/>
  <c r="U3837" i="1"/>
  <c r="T3837" i="1"/>
  <c r="Q3837" i="1"/>
  <c r="P3837" i="1"/>
  <c r="O3837" i="1"/>
  <c r="Z3836" i="1"/>
  <c r="U3836" i="1"/>
  <c r="Q3836" i="1"/>
  <c r="P3836" i="1"/>
  <c r="R3836" i="1" s="1"/>
  <c r="S3836" i="1" s="1"/>
  <c r="T3836" i="1" s="1"/>
  <c r="O3836" i="1"/>
  <c r="Z3835" i="1"/>
  <c r="U3835" i="1"/>
  <c r="Q3835" i="1"/>
  <c r="P3835" i="1"/>
  <c r="R3835" i="1" s="1"/>
  <c r="S3835" i="1" s="1"/>
  <c r="T3835" i="1" s="1"/>
  <c r="O3835" i="1"/>
  <c r="Z3834" i="1"/>
  <c r="U3834" i="1"/>
  <c r="Q3834" i="1"/>
  <c r="P3834" i="1"/>
  <c r="R3834" i="1" s="1"/>
  <c r="S3834" i="1" s="1"/>
  <c r="T3834" i="1" s="1"/>
  <c r="O3834" i="1"/>
  <c r="Z3833" i="1"/>
  <c r="U3833" i="1"/>
  <c r="S3833" i="1"/>
  <c r="T3833" i="1" s="1"/>
  <c r="Y3833" i="1" s="1"/>
  <c r="Q3833" i="1"/>
  <c r="P3833" i="1"/>
  <c r="O3833" i="1"/>
  <c r="R3833" i="1" s="1"/>
  <c r="Z3832" i="1"/>
  <c r="U3832" i="1"/>
  <c r="T3832" i="1"/>
  <c r="Y3832" i="1" s="1"/>
  <c r="S3832" i="1"/>
  <c r="R3832" i="1"/>
  <c r="Q3832" i="1"/>
  <c r="P3832" i="1"/>
  <c r="O3832" i="1"/>
  <c r="Z3831" i="1"/>
  <c r="U3831" i="1"/>
  <c r="Q3831" i="1"/>
  <c r="P3831" i="1"/>
  <c r="O3831" i="1"/>
  <c r="R3831" i="1" s="1"/>
  <c r="S3831" i="1" s="1"/>
  <c r="T3831" i="1" s="1"/>
  <c r="Z3830" i="1"/>
  <c r="U3830" i="1"/>
  <c r="Q3830" i="1"/>
  <c r="P3830" i="1"/>
  <c r="O3830" i="1"/>
  <c r="Z3829" i="1"/>
  <c r="U3829" i="1"/>
  <c r="R3829" i="1"/>
  <c r="S3829" i="1" s="1"/>
  <c r="T3829" i="1" s="1"/>
  <c r="Q3829" i="1"/>
  <c r="P3829" i="1"/>
  <c r="O3829" i="1"/>
  <c r="Z3828" i="1"/>
  <c r="U3828" i="1"/>
  <c r="Q3828" i="1"/>
  <c r="P3828" i="1"/>
  <c r="O3828" i="1"/>
  <c r="Z3827" i="1"/>
  <c r="U3827" i="1"/>
  <c r="Q3827" i="1"/>
  <c r="R3827" i="1" s="1"/>
  <c r="S3827" i="1" s="1"/>
  <c r="T3827" i="1" s="1"/>
  <c r="P3827" i="1"/>
  <c r="O3827" i="1"/>
  <c r="Z3826" i="1"/>
  <c r="U3826" i="1"/>
  <c r="Q3826" i="1"/>
  <c r="P3826" i="1"/>
  <c r="O3826" i="1"/>
  <c r="Z3825" i="1"/>
  <c r="U3825" i="1"/>
  <c r="R3825" i="1"/>
  <c r="S3825" i="1" s="1"/>
  <c r="T3825" i="1" s="1"/>
  <c r="Y3825" i="1" s="1"/>
  <c r="Q3825" i="1"/>
  <c r="P3825" i="1"/>
  <c r="O3825" i="1"/>
  <c r="AA3824" i="1"/>
  <c r="Z3824" i="1"/>
  <c r="U3824" i="1"/>
  <c r="T3824" i="1"/>
  <c r="Q3824" i="1"/>
  <c r="P3824" i="1"/>
  <c r="O3824" i="1"/>
  <c r="R3824" i="1" s="1"/>
  <c r="S3824" i="1" s="1"/>
  <c r="Z3823" i="1"/>
  <c r="U3823" i="1"/>
  <c r="Q3823" i="1"/>
  <c r="P3823" i="1"/>
  <c r="O3823" i="1"/>
  <c r="AA3822" i="1"/>
  <c r="Z3822" i="1"/>
  <c r="U3822" i="1"/>
  <c r="T3822" i="1"/>
  <c r="S3822" i="1"/>
  <c r="R3822" i="1"/>
  <c r="Q3822" i="1"/>
  <c r="P3822" i="1"/>
  <c r="O3822" i="1"/>
  <c r="Z3821" i="1"/>
  <c r="Y3821" i="1"/>
  <c r="U3821" i="1"/>
  <c r="S3821" i="1"/>
  <c r="T3821" i="1" s="1"/>
  <c r="Q3821" i="1"/>
  <c r="P3821" i="1"/>
  <c r="O3821" i="1"/>
  <c r="R3821" i="1" s="1"/>
  <c r="Z3820" i="1"/>
  <c r="U3820" i="1"/>
  <c r="Q3820" i="1"/>
  <c r="P3820" i="1"/>
  <c r="O3820" i="1"/>
  <c r="R3820" i="1" s="1"/>
  <c r="S3820" i="1" s="1"/>
  <c r="T3820" i="1" s="1"/>
  <c r="Z3819" i="1"/>
  <c r="U3819" i="1"/>
  <c r="T3819" i="1"/>
  <c r="Q3819" i="1"/>
  <c r="P3819" i="1"/>
  <c r="O3819" i="1"/>
  <c r="R3819" i="1" s="1"/>
  <c r="S3819" i="1" s="1"/>
  <c r="Z3818" i="1"/>
  <c r="U3818" i="1"/>
  <c r="Q3818" i="1"/>
  <c r="P3818" i="1"/>
  <c r="O3818" i="1"/>
  <c r="R3818" i="1" s="1"/>
  <c r="S3818" i="1" s="1"/>
  <c r="T3818" i="1" s="1"/>
  <c r="Z3817" i="1"/>
  <c r="U3817" i="1"/>
  <c r="S3817" i="1"/>
  <c r="T3817" i="1" s="1"/>
  <c r="Y3817" i="1" s="1"/>
  <c r="Q3817" i="1"/>
  <c r="P3817" i="1"/>
  <c r="O3817" i="1"/>
  <c r="R3817" i="1" s="1"/>
  <c r="AA3816" i="1"/>
  <c r="Z3816" i="1"/>
  <c r="U3816" i="1"/>
  <c r="T3816" i="1"/>
  <c r="R3816" i="1"/>
  <c r="S3816" i="1" s="1"/>
  <c r="Q3816" i="1"/>
  <c r="P3816" i="1"/>
  <c r="O3816" i="1"/>
  <c r="Z3815" i="1"/>
  <c r="U3815" i="1"/>
  <c r="S3815" i="1"/>
  <c r="T3815" i="1" s="1"/>
  <c r="Y3815" i="1" s="1"/>
  <c r="Q3815" i="1"/>
  <c r="P3815" i="1"/>
  <c r="O3815" i="1"/>
  <c r="R3815" i="1" s="1"/>
  <c r="Z3814" i="1"/>
  <c r="U3814" i="1"/>
  <c r="Q3814" i="1"/>
  <c r="P3814" i="1"/>
  <c r="O3814" i="1"/>
  <c r="AA3813" i="1"/>
  <c r="Z3813" i="1"/>
  <c r="U3813" i="1"/>
  <c r="T3813" i="1"/>
  <c r="Q3813" i="1"/>
  <c r="P3813" i="1"/>
  <c r="R3813" i="1" s="1"/>
  <c r="S3813" i="1" s="1"/>
  <c r="O3813" i="1"/>
  <c r="Z3812" i="1"/>
  <c r="U3812" i="1"/>
  <c r="Q3812" i="1"/>
  <c r="P3812" i="1"/>
  <c r="O3812" i="1"/>
  <c r="Z3811" i="1"/>
  <c r="U3811" i="1"/>
  <c r="Q3811" i="1"/>
  <c r="R3811" i="1" s="1"/>
  <c r="S3811" i="1" s="1"/>
  <c r="T3811" i="1" s="1"/>
  <c r="P3811" i="1"/>
  <c r="O3811" i="1"/>
  <c r="Z3810" i="1"/>
  <c r="U3810" i="1"/>
  <c r="Q3810" i="1"/>
  <c r="P3810" i="1"/>
  <c r="O3810" i="1"/>
  <c r="Z3809" i="1"/>
  <c r="U3809" i="1"/>
  <c r="R3809" i="1"/>
  <c r="S3809" i="1" s="1"/>
  <c r="T3809" i="1" s="1"/>
  <c r="Q3809" i="1"/>
  <c r="P3809" i="1"/>
  <c r="O3809" i="1"/>
  <c r="Z3808" i="1"/>
  <c r="U3808" i="1"/>
  <c r="T3808" i="1"/>
  <c r="Y3808" i="1" s="1"/>
  <c r="S3808" i="1"/>
  <c r="Q3808" i="1"/>
  <c r="P3808" i="1"/>
  <c r="O3808" i="1"/>
  <c r="R3808" i="1" s="1"/>
  <c r="Z3807" i="1"/>
  <c r="U3807" i="1"/>
  <c r="Q3807" i="1"/>
  <c r="P3807" i="1"/>
  <c r="O3807" i="1"/>
  <c r="R3807" i="1" s="1"/>
  <c r="S3807" i="1" s="1"/>
  <c r="T3807" i="1" s="1"/>
  <c r="Z3806" i="1"/>
  <c r="U3806" i="1"/>
  <c r="R3806" i="1"/>
  <c r="S3806" i="1" s="1"/>
  <c r="T3806" i="1" s="1"/>
  <c r="Q3806" i="1"/>
  <c r="P3806" i="1"/>
  <c r="O3806" i="1"/>
  <c r="Z3805" i="1"/>
  <c r="U3805" i="1"/>
  <c r="R3805" i="1"/>
  <c r="S3805" i="1" s="1"/>
  <c r="T3805" i="1" s="1"/>
  <c r="Q3805" i="1"/>
  <c r="P3805" i="1"/>
  <c r="O3805" i="1"/>
  <c r="Z3804" i="1"/>
  <c r="U3804" i="1"/>
  <c r="Q3804" i="1"/>
  <c r="R3804" i="1" s="1"/>
  <c r="S3804" i="1" s="1"/>
  <c r="T3804" i="1" s="1"/>
  <c r="P3804" i="1"/>
  <c r="O3804" i="1"/>
  <c r="Z3803" i="1"/>
  <c r="U3803" i="1"/>
  <c r="T3803" i="1"/>
  <c r="Q3803" i="1"/>
  <c r="P3803" i="1"/>
  <c r="O3803" i="1"/>
  <c r="R3803" i="1" s="1"/>
  <c r="S3803" i="1" s="1"/>
  <c r="Z3802" i="1"/>
  <c r="U3802" i="1"/>
  <c r="Q3802" i="1"/>
  <c r="P3802" i="1"/>
  <c r="O3802" i="1"/>
  <c r="R3802" i="1" s="1"/>
  <c r="S3802" i="1" s="1"/>
  <c r="T3802" i="1" s="1"/>
  <c r="Y3802" i="1" s="1"/>
  <c r="Z3801" i="1"/>
  <c r="U3801" i="1"/>
  <c r="Q3801" i="1"/>
  <c r="P3801" i="1"/>
  <c r="O3801" i="1"/>
  <c r="R3801" i="1" s="1"/>
  <c r="S3801" i="1" s="1"/>
  <c r="T3801" i="1" s="1"/>
  <c r="Y3801" i="1" s="1"/>
  <c r="Z3800" i="1"/>
  <c r="U3800" i="1"/>
  <c r="S3800" i="1"/>
  <c r="T3800" i="1" s="1"/>
  <c r="R3800" i="1"/>
  <c r="Q3800" i="1"/>
  <c r="P3800" i="1"/>
  <c r="O3800" i="1"/>
  <c r="Z3799" i="1"/>
  <c r="U3799" i="1"/>
  <c r="Q3799" i="1"/>
  <c r="P3799" i="1"/>
  <c r="O3799" i="1"/>
  <c r="R3799" i="1" s="1"/>
  <c r="S3799" i="1" s="1"/>
  <c r="T3799" i="1" s="1"/>
  <c r="Z3798" i="1"/>
  <c r="U3798" i="1"/>
  <c r="Q3798" i="1"/>
  <c r="P3798" i="1"/>
  <c r="O3798" i="1"/>
  <c r="R3798" i="1" s="1"/>
  <c r="S3798" i="1" s="1"/>
  <c r="T3798" i="1" s="1"/>
  <c r="AA3797" i="1"/>
  <c r="Z3797" i="1"/>
  <c r="U3797" i="1"/>
  <c r="T3797" i="1"/>
  <c r="R3797" i="1"/>
  <c r="S3797" i="1" s="1"/>
  <c r="Q3797" i="1"/>
  <c r="P3797" i="1"/>
  <c r="O3797" i="1"/>
  <c r="Z3796" i="1"/>
  <c r="U3796" i="1"/>
  <c r="Q3796" i="1"/>
  <c r="P3796" i="1"/>
  <c r="O3796" i="1"/>
  <c r="Z3795" i="1"/>
  <c r="U3795" i="1"/>
  <c r="Q3795" i="1"/>
  <c r="P3795" i="1"/>
  <c r="O3795" i="1"/>
  <c r="R3795" i="1" s="1"/>
  <c r="S3795" i="1" s="1"/>
  <c r="T3795" i="1" s="1"/>
  <c r="Z3794" i="1"/>
  <c r="U3794" i="1"/>
  <c r="Q3794" i="1"/>
  <c r="P3794" i="1"/>
  <c r="O3794" i="1"/>
  <c r="Z3793" i="1"/>
  <c r="U3793" i="1"/>
  <c r="R3793" i="1"/>
  <c r="S3793" i="1" s="1"/>
  <c r="T3793" i="1" s="1"/>
  <c r="Y3793" i="1" s="1"/>
  <c r="Q3793" i="1"/>
  <c r="P3793" i="1"/>
  <c r="O3793" i="1"/>
  <c r="Z3792" i="1"/>
  <c r="U3792" i="1"/>
  <c r="Q3792" i="1"/>
  <c r="P3792" i="1"/>
  <c r="O3792" i="1"/>
  <c r="AA3791" i="1"/>
  <c r="Z3791" i="1"/>
  <c r="U3791" i="1"/>
  <c r="T3791" i="1"/>
  <c r="Q3791" i="1"/>
  <c r="P3791" i="1"/>
  <c r="O3791" i="1"/>
  <c r="R3791" i="1" s="1"/>
  <c r="S3791" i="1" s="1"/>
  <c r="Z3790" i="1"/>
  <c r="Y3790" i="1"/>
  <c r="U3790" i="1"/>
  <c r="Q3790" i="1"/>
  <c r="P3790" i="1"/>
  <c r="R3790" i="1" s="1"/>
  <c r="S3790" i="1" s="1"/>
  <c r="T3790" i="1" s="1"/>
  <c r="O3790" i="1"/>
  <c r="Z3789" i="1"/>
  <c r="U3789" i="1"/>
  <c r="R3789" i="1"/>
  <c r="S3789" i="1" s="1"/>
  <c r="T3789" i="1" s="1"/>
  <c r="Q3789" i="1"/>
  <c r="P3789" i="1"/>
  <c r="O3789" i="1"/>
  <c r="Z3788" i="1"/>
  <c r="U3788" i="1"/>
  <c r="Q3788" i="1"/>
  <c r="P3788" i="1"/>
  <c r="O3788" i="1"/>
  <c r="R3788" i="1" s="1"/>
  <c r="S3788" i="1" s="1"/>
  <c r="T3788" i="1" s="1"/>
  <c r="Z3787" i="1"/>
  <c r="U3787" i="1"/>
  <c r="R3787" i="1"/>
  <c r="S3787" i="1" s="1"/>
  <c r="T3787" i="1" s="1"/>
  <c r="Q3787" i="1"/>
  <c r="P3787" i="1"/>
  <c r="O3787" i="1"/>
  <c r="Z3786" i="1"/>
  <c r="U3786" i="1"/>
  <c r="T3786" i="1"/>
  <c r="Y3786" i="1" s="1"/>
  <c r="R3786" i="1"/>
  <c r="S3786" i="1" s="1"/>
  <c r="Q3786" i="1"/>
  <c r="P3786" i="1"/>
  <c r="O3786" i="1"/>
  <c r="Z3785" i="1"/>
  <c r="U3785" i="1"/>
  <c r="Q3785" i="1"/>
  <c r="P3785" i="1"/>
  <c r="O3785" i="1"/>
  <c r="Z3784" i="1"/>
  <c r="U3784" i="1"/>
  <c r="T3784" i="1"/>
  <c r="Y3784" i="1" s="1"/>
  <c r="S3784" i="1"/>
  <c r="R3784" i="1"/>
  <c r="Q3784" i="1"/>
  <c r="P3784" i="1"/>
  <c r="O3784" i="1"/>
  <c r="Z3783" i="1"/>
  <c r="U3783" i="1"/>
  <c r="Q3783" i="1"/>
  <c r="P3783" i="1"/>
  <c r="O3783" i="1"/>
  <c r="R3783" i="1" s="1"/>
  <c r="S3783" i="1" s="1"/>
  <c r="T3783" i="1" s="1"/>
  <c r="Z3782" i="1"/>
  <c r="U3782" i="1"/>
  <c r="Q3782" i="1"/>
  <c r="P3782" i="1"/>
  <c r="O3782" i="1"/>
  <c r="Z3781" i="1"/>
  <c r="U3781" i="1"/>
  <c r="R3781" i="1"/>
  <c r="S3781" i="1" s="1"/>
  <c r="T3781" i="1" s="1"/>
  <c r="Y3781" i="1" s="1"/>
  <c r="Q3781" i="1"/>
  <c r="P3781" i="1"/>
  <c r="O3781" i="1"/>
  <c r="Z3780" i="1"/>
  <c r="U3780" i="1"/>
  <c r="R3780" i="1"/>
  <c r="S3780" i="1" s="1"/>
  <c r="T3780" i="1" s="1"/>
  <c r="Q3780" i="1"/>
  <c r="P3780" i="1"/>
  <c r="O3780" i="1"/>
  <c r="Z3779" i="1"/>
  <c r="U3779" i="1"/>
  <c r="T3779" i="1"/>
  <c r="S3779" i="1"/>
  <c r="Q3779" i="1"/>
  <c r="P3779" i="1"/>
  <c r="O3779" i="1"/>
  <c r="R3779" i="1" s="1"/>
  <c r="Z3778" i="1"/>
  <c r="U3778" i="1"/>
  <c r="Q3778" i="1"/>
  <c r="P3778" i="1"/>
  <c r="O3778" i="1"/>
  <c r="R3778" i="1" s="1"/>
  <c r="S3778" i="1" s="1"/>
  <c r="T3778" i="1" s="1"/>
  <c r="Z3777" i="1"/>
  <c r="U3777" i="1"/>
  <c r="Q3777" i="1"/>
  <c r="P3777" i="1"/>
  <c r="R3777" i="1" s="1"/>
  <c r="S3777" i="1" s="1"/>
  <c r="T3777" i="1" s="1"/>
  <c r="O3777" i="1"/>
  <c r="Z3776" i="1"/>
  <c r="U3776" i="1"/>
  <c r="Q3776" i="1"/>
  <c r="P3776" i="1"/>
  <c r="O3776" i="1"/>
  <c r="R3776" i="1" s="1"/>
  <c r="S3776" i="1" s="1"/>
  <c r="T3776" i="1" s="1"/>
  <c r="Z3775" i="1"/>
  <c r="U3775" i="1"/>
  <c r="Q3775" i="1"/>
  <c r="P3775" i="1"/>
  <c r="O3775" i="1"/>
  <c r="Z3774" i="1"/>
  <c r="U3774" i="1"/>
  <c r="Q3774" i="1"/>
  <c r="P3774" i="1"/>
  <c r="R3774" i="1" s="1"/>
  <c r="S3774" i="1" s="1"/>
  <c r="T3774" i="1" s="1"/>
  <c r="O3774" i="1"/>
  <c r="Z3773" i="1"/>
  <c r="U3773" i="1"/>
  <c r="Q3773" i="1"/>
  <c r="P3773" i="1"/>
  <c r="R3773" i="1" s="1"/>
  <c r="S3773" i="1" s="1"/>
  <c r="T3773" i="1" s="1"/>
  <c r="Y3773" i="1" s="1"/>
  <c r="O3773" i="1"/>
  <c r="Z3772" i="1"/>
  <c r="U3772" i="1"/>
  <c r="Q3772" i="1"/>
  <c r="P3772" i="1"/>
  <c r="O3772" i="1"/>
  <c r="R3772" i="1" s="1"/>
  <c r="S3772" i="1" s="1"/>
  <c r="T3772" i="1" s="1"/>
  <c r="Y3772" i="1" s="1"/>
  <c r="Z3771" i="1"/>
  <c r="U3771" i="1"/>
  <c r="Q3771" i="1"/>
  <c r="P3771" i="1"/>
  <c r="R3771" i="1" s="1"/>
  <c r="S3771" i="1" s="1"/>
  <c r="T3771" i="1" s="1"/>
  <c r="Y3771" i="1" s="1"/>
  <c r="O3771" i="1"/>
  <c r="Z3770" i="1"/>
  <c r="U3770" i="1"/>
  <c r="R3770" i="1"/>
  <c r="S3770" i="1" s="1"/>
  <c r="T3770" i="1" s="1"/>
  <c r="Q3770" i="1"/>
  <c r="P3770" i="1"/>
  <c r="O3770" i="1"/>
  <c r="AA3769" i="1"/>
  <c r="Z3769" i="1"/>
  <c r="U3769" i="1"/>
  <c r="T3769" i="1"/>
  <c r="Q3769" i="1"/>
  <c r="P3769" i="1"/>
  <c r="O3769" i="1"/>
  <c r="R3769" i="1" s="1"/>
  <c r="S3769" i="1" s="1"/>
  <c r="Z3768" i="1"/>
  <c r="U3768" i="1"/>
  <c r="R3768" i="1"/>
  <c r="S3768" i="1" s="1"/>
  <c r="T3768" i="1" s="1"/>
  <c r="Y3768" i="1" s="1"/>
  <c r="Q3768" i="1"/>
  <c r="P3768" i="1"/>
  <c r="O3768" i="1"/>
  <c r="Z3767" i="1"/>
  <c r="U3767" i="1"/>
  <c r="Q3767" i="1"/>
  <c r="P3767" i="1"/>
  <c r="O3767" i="1"/>
  <c r="R3767" i="1" s="1"/>
  <c r="S3767" i="1" s="1"/>
  <c r="T3767" i="1" s="1"/>
  <c r="Z3766" i="1"/>
  <c r="U3766" i="1"/>
  <c r="Q3766" i="1"/>
  <c r="P3766" i="1"/>
  <c r="O3766" i="1"/>
  <c r="Z3765" i="1"/>
  <c r="U3765" i="1"/>
  <c r="Q3765" i="1"/>
  <c r="P3765" i="1"/>
  <c r="R3765" i="1" s="1"/>
  <c r="S3765" i="1" s="1"/>
  <c r="T3765" i="1" s="1"/>
  <c r="O3765" i="1"/>
  <c r="Z3764" i="1"/>
  <c r="U3764" i="1"/>
  <c r="Q3764" i="1"/>
  <c r="P3764" i="1"/>
  <c r="R3764" i="1" s="1"/>
  <c r="S3764" i="1" s="1"/>
  <c r="T3764" i="1" s="1"/>
  <c r="O3764" i="1"/>
  <c r="Z3763" i="1"/>
  <c r="U3763" i="1"/>
  <c r="S3763" i="1"/>
  <c r="T3763" i="1" s="1"/>
  <c r="Y3763" i="1" s="1"/>
  <c r="Q3763" i="1"/>
  <c r="P3763" i="1"/>
  <c r="O3763" i="1"/>
  <c r="R3763" i="1" s="1"/>
  <c r="Z3762" i="1"/>
  <c r="U3762" i="1"/>
  <c r="Q3762" i="1"/>
  <c r="P3762" i="1"/>
  <c r="O3762" i="1"/>
  <c r="R3762" i="1" s="1"/>
  <c r="S3762" i="1" s="1"/>
  <c r="T3762" i="1" s="1"/>
  <c r="Z3761" i="1"/>
  <c r="U3761" i="1"/>
  <c r="R3761" i="1"/>
  <c r="S3761" i="1" s="1"/>
  <c r="T3761" i="1" s="1"/>
  <c r="Y3761" i="1" s="1"/>
  <c r="Q3761" i="1"/>
  <c r="P3761" i="1"/>
  <c r="O3761" i="1"/>
  <c r="Z3760" i="1"/>
  <c r="U3760" i="1"/>
  <c r="Q3760" i="1"/>
  <c r="R3760" i="1" s="1"/>
  <c r="S3760" i="1" s="1"/>
  <c r="T3760" i="1" s="1"/>
  <c r="Y3760" i="1" s="1"/>
  <c r="P3760" i="1"/>
  <c r="O3760" i="1"/>
  <c r="Z3759" i="1"/>
  <c r="U3759" i="1"/>
  <c r="Q3759" i="1"/>
  <c r="P3759" i="1"/>
  <c r="O3759" i="1"/>
  <c r="Z3758" i="1"/>
  <c r="U3758" i="1"/>
  <c r="Q3758" i="1"/>
  <c r="P3758" i="1"/>
  <c r="R3758" i="1" s="1"/>
  <c r="S3758" i="1" s="1"/>
  <c r="T3758" i="1" s="1"/>
  <c r="O3758" i="1"/>
  <c r="Z3757" i="1"/>
  <c r="U3757" i="1"/>
  <c r="S3757" i="1"/>
  <c r="T3757" i="1" s="1"/>
  <c r="R3757" i="1"/>
  <c r="Q3757" i="1"/>
  <c r="P3757" i="1"/>
  <c r="O3757" i="1"/>
  <c r="Z3756" i="1"/>
  <c r="U3756" i="1"/>
  <c r="Q3756" i="1"/>
  <c r="P3756" i="1"/>
  <c r="O3756" i="1"/>
  <c r="Z3755" i="1"/>
  <c r="U3755" i="1"/>
  <c r="R3755" i="1"/>
  <c r="S3755" i="1" s="1"/>
  <c r="T3755" i="1" s="1"/>
  <c r="Q3755" i="1"/>
  <c r="P3755" i="1"/>
  <c r="O3755" i="1"/>
  <c r="Z3754" i="1"/>
  <c r="U3754" i="1"/>
  <c r="T3754" i="1"/>
  <c r="Q3754" i="1"/>
  <c r="P3754" i="1"/>
  <c r="O3754" i="1"/>
  <c r="R3754" i="1" s="1"/>
  <c r="S3754" i="1" s="1"/>
  <c r="Z3753" i="1"/>
  <c r="U3753" i="1"/>
  <c r="Q3753" i="1"/>
  <c r="P3753" i="1"/>
  <c r="O3753" i="1"/>
  <c r="R3753" i="1" s="1"/>
  <c r="S3753" i="1" s="1"/>
  <c r="T3753" i="1" s="1"/>
  <c r="Z3752" i="1"/>
  <c r="U3752" i="1"/>
  <c r="T3752" i="1"/>
  <c r="S3752" i="1"/>
  <c r="R3752" i="1"/>
  <c r="Q3752" i="1"/>
  <c r="P3752" i="1"/>
  <c r="O3752" i="1"/>
  <c r="Z3751" i="1"/>
  <c r="U3751" i="1"/>
  <c r="Q3751" i="1"/>
  <c r="P3751" i="1"/>
  <c r="O3751" i="1"/>
  <c r="R3751" i="1" s="1"/>
  <c r="S3751" i="1" s="1"/>
  <c r="T3751" i="1" s="1"/>
  <c r="Z3750" i="1"/>
  <c r="U3750" i="1"/>
  <c r="Q3750" i="1"/>
  <c r="P3750" i="1"/>
  <c r="O3750" i="1"/>
  <c r="Z3749" i="1"/>
  <c r="U3749" i="1"/>
  <c r="Q3749" i="1"/>
  <c r="P3749" i="1"/>
  <c r="O3749" i="1"/>
  <c r="Z3748" i="1"/>
  <c r="U3748" i="1"/>
  <c r="Q3748" i="1"/>
  <c r="P3748" i="1"/>
  <c r="R3748" i="1" s="1"/>
  <c r="S3748" i="1" s="1"/>
  <c r="T3748" i="1" s="1"/>
  <c r="Y3748" i="1" s="1"/>
  <c r="O3748" i="1"/>
  <c r="Z3747" i="1"/>
  <c r="U3747" i="1"/>
  <c r="T3747" i="1"/>
  <c r="Q3747" i="1"/>
  <c r="P3747" i="1"/>
  <c r="O3747" i="1"/>
  <c r="R3747" i="1" s="1"/>
  <c r="S3747" i="1" s="1"/>
  <c r="Z3746" i="1"/>
  <c r="U3746" i="1"/>
  <c r="Q3746" i="1"/>
  <c r="P3746" i="1"/>
  <c r="O3746" i="1"/>
  <c r="R3746" i="1" s="1"/>
  <c r="S3746" i="1" s="1"/>
  <c r="T3746" i="1" s="1"/>
  <c r="Z3745" i="1"/>
  <c r="U3745" i="1"/>
  <c r="Q3745" i="1"/>
  <c r="P3745" i="1"/>
  <c r="O3745" i="1"/>
  <c r="R3745" i="1" s="1"/>
  <c r="S3745" i="1" s="1"/>
  <c r="T3745" i="1" s="1"/>
  <c r="Z3744" i="1"/>
  <c r="U3744" i="1"/>
  <c r="Q3744" i="1"/>
  <c r="R3744" i="1" s="1"/>
  <c r="S3744" i="1" s="1"/>
  <c r="T3744" i="1" s="1"/>
  <c r="Y3744" i="1" s="1"/>
  <c r="P3744" i="1"/>
  <c r="O3744" i="1"/>
  <c r="Z3743" i="1"/>
  <c r="U3743" i="1"/>
  <c r="Q3743" i="1"/>
  <c r="P3743" i="1"/>
  <c r="O3743" i="1"/>
  <c r="Z3742" i="1"/>
  <c r="U3742" i="1"/>
  <c r="Q3742" i="1"/>
  <c r="P3742" i="1"/>
  <c r="R3742" i="1" s="1"/>
  <c r="S3742" i="1" s="1"/>
  <c r="T3742" i="1" s="1"/>
  <c r="O3742" i="1"/>
  <c r="Z3741" i="1"/>
  <c r="U3741" i="1"/>
  <c r="T3741" i="1"/>
  <c r="Y3741" i="1" s="1"/>
  <c r="S3741" i="1"/>
  <c r="R3741" i="1"/>
  <c r="Q3741" i="1"/>
  <c r="P3741" i="1"/>
  <c r="O3741" i="1"/>
  <c r="Z3740" i="1"/>
  <c r="U3740" i="1"/>
  <c r="Q3740" i="1"/>
  <c r="P3740" i="1"/>
  <c r="O3740" i="1"/>
  <c r="Z3739" i="1"/>
  <c r="U3739" i="1"/>
  <c r="T3739" i="1"/>
  <c r="S3739" i="1"/>
  <c r="R3739" i="1"/>
  <c r="Q3739" i="1"/>
  <c r="P3739" i="1"/>
  <c r="O3739" i="1"/>
  <c r="AA3738" i="1"/>
  <c r="Z3738" i="1"/>
  <c r="U3738" i="1"/>
  <c r="T3738" i="1"/>
  <c r="Q3738" i="1"/>
  <c r="P3738" i="1"/>
  <c r="O3738" i="1"/>
  <c r="R3738" i="1" s="1"/>
  <c r="S3738" i="1" s="1"/>
  <c r="Z3737" i="1"/>
  <c r="U3737" i="1"/>
  <c r="Q3737" i="1"/>
  <c r="P3737" i="1"/>
  <c r="O3737" i="1"/>
  <c r="Z3736" i="1"/>
  <c r="U3736" i="1"/>
  <c r="S3736" i="1"/>
  <c r="T3736" i="1" s="1"/>
  <c r="R3736" i="1"/>
  <c r="Q3736" i="1"/>
  <c r="P3736" i="1"/>
  <c r="O3736" i="1"/>
  <c r="Z3735" i="1"/>
  <c r="U3735" i="1"/>
  <c r="S3735" i="1"/>
  <c r="T3735" i="1" s="1"/>
  <c r="R3735" i="1"/>
  <c r="Q3735" i="1"/>
  <c r="P3735" i="1"/>
  <c r="O3735" i="1"/>
  <c r="Z3734" i="1"/>
  <c r="U3734" i="1"/>
  <c r="Q3734" i="1"/>
  <c r="P3734" i="1"/>
  <c r="O3734" i="1"/>
  <c r="Z3733" i="1"/>
  <c r="U3733" i="1"/>
  <c r="Q3733" i="1"/>
  <c r="P3733" i="1"/>
  <c r="R3733" i="1" s="1"/>
  <c r="S3733" i="1" s="1"/>
  <c r="T3733" i="1" s="1"/>
  <c r="O3733" i="1"/>
  <c r="Z3732" i="1"/>
  <c r="U3732" i="1"/>
  <c r="T3732" i="1"/>
  <c r="R3732" i="1"/>
  <c r="S3732" i="1" s="1"/>
  <c r="Q3732" i="1"/>
  <c r="P3732" i="1"/>
  <c r="O3732" i="1"/>
  <c r="Z3731" i="1"/>
  <c r="U3731" i="1"/>
  <c r="Q3731" i="1"/>
  <c r="P3731" i="1"/>
  <c r="O3731" i="1"/>
  <c r="R3731" i="1" s="1"/>
  <c r="S3731" i="1" s="1"/>
  <c r="T3731" i="1" s="1"/>
  <c r="Z3730" i="1"/>
  <c r="U3730" i="1"/>
  <c r="Q3730" i="1"/>
  <c r="P3730" i="1"/>
  <c r="O3730" i="1"/>
  <c r="R3730" i="1" s="1"/>
  <c r="S3730" i="1" s="1"/>
  <c r="T3730" i="1" s="1"/>
  <c r="Z3729" i="1"/>
  <c r="U3729" i="1"/>
  <c r="T3729" i="1"/>
  <c r="R3729" i="1"/>
  <c r="S3729" i="1" s="1"/>
  <c r="Q3729" i="1"/>
  <c r="P3729" i="1"/>
  <c r="O3729" i="1"/>
  <c r="Z3728" i="1"/>
  <c r="U3728" i="1"/>
  <c r="Q3728" i="1"/>
  <c r="P3728" i="1"/>
  <c r="O3728" i="1"/>
  <c r="R3728" i="1" s="1"/>
  <c r="S3728" i="1" s="1"/>
  <c r="T3728" i="1" s="1"/>
  <c r="Z3727" i="1"/>
  <c r="U3727" i="1"/>
  <c r="Q3727" i="1"/>
  <c r="P3727" i="1"/>
  <c r="O3727" i="1"/>
  <c r="Z3726" i="1"/>
  <c r="U3726" i="1"/>
  <c r="Q3726" i="1"/>
  <c r="P3726" i="1"/>
  <c r="R3726" i="1" s="1"/>
  <c r="S3726" i="1" s="1"/>
  <c r="T3726" i="1" s="1"/>
  <c r="O3726" i="1"/>
  <c r="Z3725" i="1"/>
  <c r="U3725" i="1"/>
  <c r="R3725" i="1"/>
  <c r="S3725" i="1" s="1"/>
  <c r="T3725" i="1" s="1"/>
  <c r="Q3725" i="1"/>
  <c r="P3725" i="1"/>
  <c r="O3725" i="1"/>
  <c r="Z3724" i="1"/>
  <c r="U3724" i="1"/>
  <c r="S3724" i="1"/>
  <c r="T3724" i="1" s="1"/>
  <c r="Q3724" i="1"/>
  <c r="P3724" i="1"/>
  <c r="O3724" i="1"/>
  <c r="R3724" i="1" s="1"/>
  <c r="Z3723" i="1"/>
  <c r="U3723" i="1"/>
  <c r="Q3723" i="1"/>
  <c r="P3723" i="1"/>
  <c r="O3723" i="1"/>
  <c r="R3723" i="1" s="1"/>
  <c r="S3723" i="1" s="1"/>
  <c r="T3723" i="1" s="1"/>
  <c r="Z3722" i="1"/>
  <c r="U3722" i="1"/>
  <c r="T3722" i="1"/>
  <c r="Q3722" i="1"/>
  <c r="P3722" i="1"/>
  <c r="O3722" i="1"/>
  <c r="R3722" i="1" s="1"/>
  <c r="S3722" i="1" s="1"/>
  <c r="Z3721" i="1"/>
  <c r="U3721" i="1"/>
  <c r="Q3721" i="1"/>
  <c r="P3721" i="1"/>
  <c r="O3721" i="1"/>
  <c r="Z3720" i="1"/>
  <c r="U3720" i="1"/>
  <c r="Q3720" i="1"/>
  <c r="R3720" i="1" s="1"/>
  <c r="S3720" i="1" s="1"/>
  <c r="T3720" i="1" s="1"/>
  <c r="P3720" i="1"/>
  <c r="O3720" i="1"/>
  <c r="Z3719" i="1"/>
  <c r="U3719" i="1"/>
  <c r="R3719" i="1"/>
  <c r="S3719" i="1" s="1"/>
  <c r="T3719" i="1" s="1"/>
  <c r="Q3719" i="1"/>
  <c r="P3719" i="1"/>
  <c r="O3719" i="1"/>
  <c r="Z3718" i="1"/>
  <c r="U3718" i="1"/>
  <c r="Q3718" i="1"/>
  <c r="P3718" i="1"/>
  <c r="O3718" i="1"/>
  <c r="Z3717" i="1"/>
  <c r="U3717" i="1"/>
  <c r="Q3717" i="1"/>
  <c r="P3717" i="1"/>
  <c r="O3717" i="1"/>
  <c r="Z3716" i="1"/>
  <c r="U3716" i="1"/>
  <c r="R3716" i="1"/>
  <c r="S3716" i="1" s="1"/>
  <c r="T3716" i="1" s="1"/>
  <c r="Q3716" i="1"/>
  <c r="P3716" i="1"/>
  <c r="O3716" i="1"/>
  <c r="Z3715" i="1"/>
  <c r="U3715" i="1"/>
  <c r="Q3715" i="1"/>
  <c r="P3715" i="1"/>
  <c r="O3715" i="1"/>
  <c r="R3715" i="1" s="1"/>
  <c r="S3715" i="1" s="1"/>
  <c r="T3715" i="1" s="1"/>
  <c r="Z3714" i="1"/>
  <c r="U3714" i="1"/>
  <c r="Q3714" i="1"/>
  <c r="P3714" i="1"/>
  <c r="O3714" i="1"/>
  <c r="R3714" i="1" s="1"/>
  <c r="S3714" i="1" s="1"/>
  <c r="T3714" i="1" s="1"/>
  <c r="Z3713" i="1"/>
  <c r="U3713" i="1"/>
  <c r="Q3713" i="1"/>
  <c r="P3713" i="1"/>
  <c r="O3713" i="1"/>
  <c r="R3713" i="1" s="1"/>
  <c r="S3713" i="1" s="1"/>
  <c r="T3713" i="1" s="1"/>
  <c r="AA3712" i="1"/>
  <c r="Z3712" i="1"/>
  <c r="U3712" i="1"/>
  <c r="T3712" i="1"/>
  <c r="Q3712" i="1"/>
  <c r="P3712" i="1"/>
  <c r="O3712" i="1"/>
  <c r="R3712" i="1" s="1"/>
  <c r="S3712" i="1" s="1"/>
  <c r="Z3711" i="1"/>
  <c r="U3711" i="1"/>
  <c r="R3711" i="1"/>
  <c r="S3711" i="1" s="1"/>
  <c r="T3711" i="1" s="1"/>
  <c r="Y3711" i="1" s="1"/>
  <c r="Q3711" i="1"/>
  <c r="P3711" i="1"/>
  <c r="O3711" i="1"/>
  <c r="Z3710" i="1"/>
  <c r="U3710" i="1"/>
  <c r="R3710" i="1"/>
  <c r="S3710" i="1" s="1"/>
  <c r="T3710" i="1" s="1"/>
  <c r="Q3710" i="1"/>
  <c r="P3710" i="1"/>
  <c r="O3710" i="1"/>
  <c r="AA3709" i="1"/>
  <c r="Z3709" i="1"/>
  <c r="U3709" i="1"/>
  <c r="T3709" i="1"/>
  <c r="Q3709" i="1"/>
  <c r="P3709" i="1"/>
  <c r="O3709" i="1"/>
  <c r="R3709" i="1" s="1"/>
  <c r="S3709" i="1" s="1"/>
  <c r="Z3708" i="1"/>
  <c r="U3708" i="1"/>
  <c r="Q3708" i="1"/>
  <c r="P3708" i="1"/>
  <c r="O3708" i="1"/>
  <c r="R3708" i="1" s="1"/>
  <c r="S3708" i="1" s="1"/>
  <c r="T3708" i="1" s="1"/>
  <c r="Y3708" i="1" s="1"/>
  <c r="Z3707" i="1"/>
  <c r="U3707" i="1"/>
  <c r="S3707" i="1"/>
  <c r="T3707" i="1" s="1"/>
  <c r="R3707" i="1"/>
  <c r="Q3707" i="1"/>
  <c r="P3707" i="1"/>
  <c r="O3707" i="1"/>
  <c r="Z3706" i="1"/>
  <c r="U3706" i="1"/>
  <c r="Q3706" i="1"/>
  <c r="P3706" i="1"/>
  <c r="R3706" i="1" s="1"/>
  <c r="S3706" i="1" s="1"/>
  <c r="T3706" i="1" s="1"/>
  <c r="O3706" i="1"/>
  <c r="Z3705" i="1"/>
  <c r="U3705" i="1"/>
  <c r="Q3705" i="1"/>
  <c r="P3705" i="1"/>
  <c r="O3705" i="1"/>
  <c r="Z3704" i="1"/>
  <c r="U3704" i="1"/>
  <c r="Q3704" i="1"/>
  <c r="R3704" i="1" s="1"/>
  <c r="S3704" i="1" s="1"/>
  <c r="T3704" i="1" s="1"/>
  <c r="P3704" i="1"/>
  <c r="O3704" i="1"/>
  <c r="Z3703" i="1"/>
  <c r="Y3703" i="1"/>
  <c r="U3703" i="1"/>
  <c r="Q3703" i="1"/>
  <c r="P3703" i="1"/>
  <c r="O3703" i="1"/>
  <c r="R3703" i="1" s="1"/>
  <c r="S3703" i="1" s="1"/>
  <c r="T3703" i="1" s="1"/>
  <c r="Z3702" i="1"/>
  <c r="U3702" i="1"/>
  <c r="Q3702" i="1"/>
  <c r="P3702" i="1"/>
  <c r="O3702" i="1"/>
  <c r="Z3701" i="1"/>
  <c r="U3701" i="1"/>
  <c r="T3701" i="1"/>
  <c r="Y3701" i="1" s="1"/>
  <c r="R3701" i="1"/>
  <c r="S3701" i="1" s="1"/>
  <c r="Q3701" i="1"/>
  <c r="P3701" i="1"/>
  <c r="O3701" i="1"/>
  <c r="Z3700" i="1"/>
  <c r="U3700" i="1"/>
  <c r="Q3700" i="1"/>
  <c r="P3700" i="1"/>
  <c r="O3700" i="1"/>
  <c r="R3700" i="1" s="1"/>
  <c r="S3700" i="1" s="1"/>
  <c r="T3700" i="1" s="1"/>
  <c r="Y3700" i="1" s="1"/>
  <c r="Z3699" i="1"/>
  <c r="U3699" i="1"/>
  <c r="R3699" i="1"/>
  <c r="S3699" i="1" s="1"/>
  <c r="T3699" i="1" s="1"/>
  <c r="Q3699" i="1"/>
  <c r="P3699" i="1"/>
  <c r="O3699" i="1"/>
  <c r="AA3698" i="1"/>
  <c r="Z3698" i="1"/>
  <c r="U3698" i="1"/>
  <c r="T3698" i="1"/>
  <c r="R3698" i="1"/>
  <c r="S3698" i="1" s="1"/>
  <c r="Q3698" i="1"/>
  <c r="P3698" i="1"/>
  <c r="O3698" i="1"/>
  <c r="Z3697" i="1"/>
  <c r="U3697" i="1"/>
  <c r="Q3697" i="1"/>
  <c r="P3697" i="1"/>
  <c r="R3697" i="1" s="1"/>
  <c r="S3697" i="1" s="1"/>
  <c r="T3697" i="1" s="1"/>
  <c r="O3697" i="1"/>
  <c r="AA3696" i="1"/>
  <c r="Z3696" i="1"/>
  <c r="U3696" i="1"/>
  <c r="T3696" i="1"/>
  <c r="S3696" i="1"/>
  <c r="Q3696" i="1"/>
  <c r="P3696" i="1"/>
  <c r="O3696" i="1"/>
  <c r="R3696" i="1" s="1"/>
  <c r="Z3695" i="1"/>
  <c r="U3695" i="1"/>
  <c r="Q3695" i="1"/>
  <c r="P3695" i="1"/>
  <c r="O3695" i="1"/>
  <c r="R3695" i="1" s="1"/>
  <c r="S3695" i="1" s="1"/>
  <c r="T3695" i="1" s="1"/>
  <c r="Y3695" i="1" s="1"/>
  <c r="Z3694" i="1"/>
  <c r="U3694" i="1"/>
  <c r="S3694" i="1"/>
  <c r="T3694" i="1" s="1"/>
  <c r="R3694" i="1"/>
  <c r="Q3694" i="1"/>
  <c r="P3694" i="1"/>
  <c r="O3694" i="1"/>
  <c r="Z3693" i="1"/>
  <c r="U3693" i="1"/>
  <c r="Q3693" i="1"/>
  <c r="P3693" i="1"/>
  <c r="O3693" i="1"/>
  <c r="R3693" i="1" s="1"/>
  <c r="S3693" i="1" s="1"/>
  <c r="T3693" i="1" s="1"/>
  <c r="Y3693" i="1" s="1"/>
  <c r="Z3692" i="1"/>
  <c r="U3692" i="1"/>
  <c r="T3692" i="1"/>
  <c r="Y3692" i="1" s="1"/>
  <c r="S3692" i="1"/>
  <c r="R3692" i="1"/>
  <c r="Q3692" i="1"/>
  <c r="P3692" i="1"/>
  <c r="O3692" i="1"/>
  <c r="Z3691" i="1"/>
  <c r="U3691" i="1"/>
  <c r="Q3691" i="1"/>
  <c r="P3691" i="1"/>
  <c r="R3691" i="1" s="1"/>
  <c r="S3691" i="1" s="1"/>
  <c r="T3691" i="1" s="1"/>
  <c r="Y3691" i="1" s="1"/>
  <c r="O3691" i="1"/>
  <c r="Z3690" i="1"/>
  <c r="Y3690" i="1"/>
  <c r="U3690" i="1"/>
  <c r="Q3690" i="1"/>
  <c r="P3690" i="1"/>
  <c r="O3690" i="1"/>
  <c r="R3690" i="1" s="1"/>
  <c r="S3690" i="1" s="1"/>
  <c r="T3690" i="1" s="1"/>
  <c r="Z3689" i="1"/>
  <c r="U3689" i="1"/>
  <c r="Q3689" i="1"/>
  <c r="P3689" i="1"/>
  <c r="O3689" i="1"/>
  <c r="Z3688" i="1"/>
  <c r="U3688" i="1"/>
  <c r="Q3688" i="1"/>
  <c r="P3688" i="1"/>
  <c r="R3688" i="1" s="1"/>
  <c r="S3688" i="1" s="1"/>
  <c r="T3688" i="1" s="1"/>
  <c r="Y3688" i="1" s="1"/>
  <c r="O3688" i="1"/>
  <c r="Z3687" i="1"/>
  <c r="U3687" i="1"/>
  <c r="Q3687" i="1"/>
  <c r="P3687" i="1"/>
  <c r="O3687" i="1"/>
  <c r="Z3686" i="1"/>
  <c r="U3686" i="1"/>
  <c r="Q3686" i="1"/>
  <c r="P3686" i="1"/>
  <c r="O3686" i="1"/>
  <c r="R3686" i="1" s="1"/>
  <c r="S3686" i="1" s="1"/>
  <c r="T3686" i="1" s="1"/>
  <c r="Z3685" i="1"/>
  <c r="U3685" i="1"/>
  <c r="R3685" i="1"/>
  <c r="S3685" i="1" s="1"/>
  <c r="T3685" i="1" s="1"/>
  <c r="Q3685" i="1"/>
  <c r="P3685" i="1"/>
  <c r="O3685" i="1"/>
  <c r="Z3684" i="1"/>
  <c r="U3684" i="1"/>
  <c r="Q3684" i="1"/>
  <c r="P3684" i="1"/>
  <c r="O3684" i="1"/>
  <c r="Z3683" i="1"/>
  <c r="U3683" i="1"/>
  <c r="S3683" i="1"/>
  <c r="T3683" i="1" s="1"/>
  <c r="R3683" i="1"/>
  <c r="Q3683" i="1"/>
  <c r="P3683" i="1"/>
  <c r="O3683" i="1"/>
  <c r="Z3682" i="1"/>
  <c r="U3682" i="1"/>
  <c r="R3682" i="1"/>
  <c r="S3682" i="1" s="1"/>
  <c r="T3682" i="1" s="1"/>
  <c r="Q3682" i="1"/>
  <c r="P3682" i="1"/>
  <c r="O3682" i="1"/>
  <c r="Z3681" i="1"/>
  <c r="U3681" i="1"/>
  <c r="Q3681" i="1"/>
  <c r="P3681" i="1"/>
  <c r="O3681" i="1"/>
  <c r="R3681" i="1" s="1"/>
  <c r="S3681" i="1" s="1"/>
  <c r="T3681" i="1" s="1"/>
  <c r="Z3680" i="1"/>
  <c r="U3680" i="1"/>
  <c r="R3680" i="1"/>
  <c r="S3680" i="1" s="1"/>
  <c r="T3680" i="1" s="1"/>
  <c r="Q3680" i="1"/>
  <c r="P3680" i="1"/>
  <c r="O3680" i="1"/>
  <c r="Z3679" i="1"/>
  <c r="U3679" i="1"/>
  <c r="Q3679" i="1"/>
  <c r="P3679" i="1"/>
  <c r="O3679" i="1"/>
  <c r="R3679" i="1" s="1"/>
  <c r="S3679" i="1" s="1"/>
  <c r="T3679" i="1" s="1"/>
  <c r="AA3678" i="1"/>
  <c r="Z3678" i="1"/>
  <c r="U3678" i="1"/>
  <c r="T3678" i="1"/>
  <c r="Q3678" i="1"/>
  <c r="P3678" i="1"/>
  <c r="O3678" i="1"/>
  <c r="R3678" i="1" s="1"/>
  <c r="S3678" i="1" s="1"/>
  <c r="Z3677" i="1"/>
  <c r="Y3677" i="1"/>
  <c r="U3677" i="1"/>
  <c r="R3677" i="1"/>
  <c r="S3677" i="1" s="1"/>
  <c r="T3677" i="1" s="1"/>
  <c r="Q3677" i="1"/>
  <c r="P3677" i="1"/>
  <c r="O3677" i="1"/>
  <c r="Z3676" i="1"/>
  <c r="U3676" i="1"/>
  <c r="S3676" i="1"/>
  <c r="T3676" i="1" s="1"/>
  <c r="R3676" i="1"/>
  <c r="Q3676" i="1"/>
  <c r="P3676" i="1"/>
  <c r="O3676" i="1"/>
  <c r="Z3675" i="1"/>
  <c r="U3675" i="1"/>
  <c r="Q3675" i="1"/>
  <c r="P3675" i="1"/>
  <c r="O3675" i="1"/>
  <c r="R3675" i="1" s="1"/>
  <c r="S3675" i="1" s="1"/>
  <c r="T3675" i="1" s="1"/>
  <c r="Z3674" i="1"/>
  <c r="U3674" i="1"/>
  <c r="Q3674" i="1"/>
  <c r="P3674" i="1"/>
  <c r="O3674" i="1"/>
  <c r="Z3673" i="1"/>
  <c r="U3673" i="1"/>
  <c r="Q3673" i="1"/>
  <c r="P3673" i="1"/>
  <c r="O3673" i="1"/>
  <c r="R3673" i="1" s="1"/>
  <c r="S3673" i="1" s="1"/>
  <c r="T3673" i="1" s="1"/>
  <c r="Z3672" i="1"/>
  <c r="U3672" i="1"/>
  <c r="T3672" i="1"/>
  <c r="Q3672" i="1"/>
  <c r="P3672" i="1"/>
  <c r="R3672" i="1" s="1"/>
  <c r="S3672" i="1" s="1"/>
  <c r="O3672" i="1"/>
  <c r="Z3671" i="1"/>
  <c r="U3671" i="1"/>
  <c r="R3671" i="1"/>
  <c r="S3671" i="1" s="1"/>
  <c r="T3671" i="1" s="1"/>
  <c r="Q3671" i="1"/>
  <c r="P3671" i="1"/>
  <c r="O3671" i="1"/>
  <c r="Z3670" i="1"/>
  <c r="U3670" i="1"/>
  <c r="R3670" i="1"/>
  <c r="S3670" i="1" s="1"/>
  <c r="T3670" i="1" s="1"/>
  <c r="Q3670" i="1"/>
  <c r="P3670" i="1"/>
  <c r="O3670" i="1"/>
  <c r="Z3669" i="1"/>
  <c r="U3669" i="1"/>
  <c r="R3669" i="1"/>
  <c r="S3669" i="1" s="1"/>
  <c r="T3669" i="1" s="1"/>
  <c r="Q3669" i="1"/>
  <c r="P3669" i="1"/>
  <c r="O3669" i="1"/>
  <c r="Z3668" i="1"/>
  <c r="U3668" i="1"/>
  <c r="Q3668" i="1"/>
  <c r="P3668" i="1"/>
  <c r="O3668" i="1"/>
  <c r="Z3667" i="1"/>
  <c r="U3667" i="1"/>
  <c r="S3667" i="1"/>
  <c r="T3667" i="1" s="1"/>
  <c r="R3667" i="1"/>
  <c r="Q3667" i="1"/>
  <c r="P3667" i="1"/>
  <c r="O3667" i="1"/>
  <c r="Z3666" i="1"/>
  <c r="U3666" i="1"/>
  <c r="Q3666" i="1"/>
  <c r="P3666" i="1"/>
  <c r="O3666" i="1"/>
  <c r="R3666" i="1" s="1"/>
  <c r="S3666" i="1" s="1"/>
  <c r="T3666" i="1" s="1"/>
  <c r="Z3665" i="1"/>
  <c r="U3665" i="1"/>
  <c r="Q3665" i="1"/>
  <c r="P3665" i="1"/>
  <c r="O3665" i="1"/>
  <c r="R3665" i="1" s="1"/>
  <c r="S3665" i="1" s="1"/>
  <c r="T3665" i="1" s="1"/>
  <c r="Z3664" i="1"/>
  <c r="U3664" i="1"/>
  <c r="T3664" i="1"/>
  <c r="Q3664" i="1"/>
  <c r="P3664" i="1"/>
  <c r="O3664" i="1"/>
  <c r="R3664" i="1" s="1"/>
  <c r="S3664" i="1" s="1"/>
  <c r="Z3663" i="1"/>
  <c r="U3663" i="1"/>
  <c r="Q3663" i="1"/>
  <c r="P3663" i="1"/>
  <c r="O3663" i="1"/>
  <c r="R3663" i="1" s="1"/>
  <c r="S3663" i="1" s="1"/>
  <c r="T3663" i="1" s="1"/>
  <c r="Z3662" i="1"/>
  <c r="U3662" i="1"/>
  <c r="R3662" i="1"/>
  <c r="S3662" i="1" s="1"/>
  <c r="T3662" i="1" s="1"/>
  <c r="Q3662" i="1"/>
  <c r="P3662" i="1"/>
  <c r="O3662" i="1"/>
  <c r="Z3661" i="1"/>
  <c r="U3661" i="1"/>
  <c r="Q3661" i="1"/>
  <c r="P3661" i="1"/>
  <c r="O3661" i="1"/>
  <c r="R3661" i="1" s="1"/>
  <c r="S3661" i="1" s="1"/>
  <c r="T3661" i="1" s="1"/>
  <c r="Z3660" i="1"/>
  <c r="U3660" i="1"/>
  <c r="T3660" i="1"/>
  <c r="S3660" i="1"/>
  <c r="R3660" i="1"/>
  <c r="Q3660" i="1"/>
  <c r="P3660" i="1"/>
  <c r="O3660" i="1"/>
  <c r="AA3659" i="1"/>
  <c r="Z3659" i="1"/>
  <c r="U3659" i="1"/>
  <c r="T3659" i="1"/>
  <c r="Q3659" i="1"/>
  <c r="P3659" i="1"/>
  <c r="O3659" i="1"/>
  <c r="Z3658" i="1"/>
  <c r="U3658" i="1"/>
  <c r="Q3658" i="1"/>
  <c r="P3658" i="1"/>
  <c r="O3658" i="1"/>
  <c r="R3658" i="1" s="1"/>
  <c r="S3658" i="1" s="1"/>
  <c r="T3658" i="1" s="1"/>
  <c r="Z3657" i="1"/>
  <c r="U3657" i="1"/>
  <c r="T3657" i="1"/>
  <c r="Q3657" i="1"/>
  <c r="P3657" i="1"/>
  <c r="O3657" i="1"/>
  <c r="R3657" i="1" s="1"/>
  <c r="S3657" i="1" s="1"/>
  <c r="Z3656" i="1"/>
  <c r="U3656" i="1"/>
  <c r="R3656" i="1"/>
  <c r="S3656" i="1" s="1"/>
  <c r="T3656" i="1" s="1"/>
  <c r="Y3656" i="1" s="1"/>
  <c r="Q3656" i="1"/>
  <c r="P3656" i="1"/>
  <c r="O3656" i="1"/>
  <c r="Z3655" i="1"/>
  <c r="U3655" i="1"/>
  <c r="S3655" i="1"/>
  <c r="T3655" i="1" s="1"/>
  <c r="R3655" i="1"/>
  <c r="Q3655" i="1"/>
  <c r="P3655" i="1"/>
  <c r="O3655" i="1"/>
  <c r="Z3654" i="1"/>
  <c r="U3654" i="1"/>
  <c r="Q3654" i="1"/>
  <c r="P3654" i="1"/>
  <c r="O3654" i="1"/>
  <c r="Z3653" i="1"/>
  <c r="Y3653" i="1"/>
  <c r="U3653" i="1"/>
  <c r="T3653" i="1"/>
  <c r="R3653" i="1"/>
  <c r="S3653" i="1" s="1"/>
  <c r="Q3653" i="1"/>
  <c r="P3653" i="1"/>
  <c r="O3653" i="1"/>
  <c r="Z3652" i="1"/>
  <c r="U3652" i="1"/>
  <c r="Q3652" i="1"/>
  <c r="P3652" i="1"/>
  <c r="O3652" i="1"/>
  <c r="R3652" i="1" s="1"/>
  <c r="S3652" i="1" s="1"/>
  <c r="T3652" i="1" s="1"/>
  <c r="Y3652" i="1" s="1"/>
  <c r="Z3651" i="1"/>
  <c r="U3651" i="1"/>
  <c r="T3651" i="1"/>
  <c r="S3651" i="1"/>
  <c r="R3651" i="1"/>
  <c r="Q3651" i="1"/>
  <c r="P3651" i="1"/>
  <c r="O3651" i="1"/>
  <c r="Z3650" i="1"/>
  <c r="U3650" i="1"/>
  <c r="Q3650" i="1"/>
  <c r="R3650" i="1" s="1"/>
  <c r="S3650" i="1" s="1"/>
  <c r="T3650" i="1" s="1"/>
  <c r="P3650" i="1"/>
  <c r="O3650" i="1"/>
  <c r="Z3649" i="1"/>
  <c r="U3649" i="1"/>
  <c r="Q3649" i="1"/>
  <c r="P3649" i="1"/>
  <c r="O3649" i="1"/>
  <c r="R3649" i="1" s="1"/>
  <c r="S3649" i="1" s="1"/>
  <c r="T3649" i="1" s="1"/>
  <c r="Z3648" i="1"/>
  <c r="U3648" i="1"/>
  <c r="T3648" i="1"/>
  <c r="Y3648" i="1" s="1"/>
  <c r="Q3648" i="1"/>
  <c r="P3648" i="1"/>
  <c r="R3648" i="1" s="1"/>
  <c r="S3648" i="1" s="1"/>
  <c r="O3648" i="1"/>
  <c r="AA3647" i="1"/>
  <c r="Z3647" i="1"/>
  <c r="U3647" i="1"/>
  <c r="T3647" i="1"/>
  <c r="Q3647" i="1"/>
  <c r="R3647" i="1" s="1"/>
  <c r="S3647" i="1" s="1"/>
  <c r="P3647" i="1"/>
  <c r="O3647" i="1"/>
  <c r="Z3646" i="1"/>
  <c r="U3646" i="1"/>
  <c r="Q3646" i="1"/>
  <c r="P3646" i="1"/>
  <c r="O3646" i="1"/>
  <c r="R3646" i="1" s="1"/>
  <c r="S3646" i="1" s="1"/>
  <c r="T3646" i="1" s="1"/>
  <c r="Z3645" i="1"/>
  <c r="U3645" i="1"/>
  <c r="Q3645" i="1"/>
  <c r="P3645" i="1"/>
  <c r="O3645" i="1"/>
  <c r="R3645" i="1" s="1"/>
  <c r="S3645" i="1" s="1"/>
  <c r="T3645" i="1" s="1"/>
  <c r="Z3644" i="1"/>
  <c r="U3644" i="1"/>
  <c r="S3644" i="1"/>
  <c r="T3644" i="1" s="1"/>
  <c r="Y3644" i="1" s="1"/>
  <c r="Q3644" i="1"/>
  <c r="P3644" i="1"/>
  <c r="O3644" i="1"/>
  <c r="R3644" i="1" s="1"/>
  <c r="AA3643" i="1"/>
  <c r="Z3643" i="1"/>
  <c r="U3643" i="1"/>
  <c r="T3643" i="1"/>
  <c r="R3643" i="1"/>
  <c r="S3643" i="1" s="1"/>
  <c r="Q3643" i="1"/>
  <c r="P3643" i="1"/>
  <c r="O3643" i="1"/>
  <c r="Z3642" i="1"/>
  <c r="U3642" i="1"/>
  <c r="Q3642" i="1"/>
  <c r="P3642" i="1"/>
  <c r="O3642" i="1"/>
  <c r="R3642" i="1" s="1"/>
  <c r="S3642" i="1" s="1"/>
  <c r="T3642" i="1" s="1"/>
  <c r="Z3641" i="1"/>
  <c r="U3641" i="1"/>
  <c r="Q3641" i="1"/>
  <c r="P3641" i="1"/>
  <c r="O3641" i="1"/>
  <c r="Z3640" i="1"/>
  <c r="U3640" i="1"/>
  <c r="Q3640" i="1"/>
  <c r="P3640" i="1"/>
  <c r="R3640" i="1" s="1"/>
  <c r="S3640" i="1" s="1"/>
  <c r="T3640" i="1" s="1"/>
  <c r="O3640" i="1"/>
  <c r="Z3639" i="1"/>
  <c r="U3639" i="1"/>
  <c r="R3639" i="1"/>
  <c r="S3639" i="1" s="1"/>
  <c r="T3639" i="1" s="1"/>
  <c r="Q3639" i="1"/>
  <c r="P3639" i="1"/>
  <c r="O3639" i="1"/>
  <c r="Z3638" i="1"/>
  <c r="U3638" i="1"/>
  <c r="Q3638" i="1"/>
  <c r="P3638" i="1"/>
  <c r="O3638" i="1"/>
  <c r="Z3637" i="1"/>
  <c r="U3637" i="1"/>
  <c r="R3637" i="1"/>
  <c r="S3637" i="1" s="1"/>
  <c r="T3637" i="1" s="1"/>
  <c r="Q3637" i="1"/>
  <c r="P3637" i="1"/>
  <c r="O3637" i="1"/>
  <c r="Z3636" i="1"/>
  <c r="U3636" i="1"/>
  <c r="R3636" i="1"/>
  <c r="S3636" i="1" s="1"/>
  <c r="T3636" i="1" s="1"/>
  <c r="Q3636" i="1"/>
  <c r="P3636" i="1"/>
  <c r="O3636" i="1"/>
  <c r="Z3635" i="1"/>
  <c r="U3635" i="1"/>
  <c r="Q3635" i="1"/>
  <c r="P3635" i="1"/>
  <c r="O3635" i="1"/>
  <c r="R3635" i="1" s="1"/>
  <c r="S3635" i="1" s="1"/>
  <c r="T3635" i="1" s="1"/>
  <c r="Z3634" i="1"/>
  <c r="U3634" i="1"/>
  <c r="Q3634" i="1"/>
  <c r="R3634" i="1" s="1"/>
  <c r="S3634" i="1" s="1"/>
  <c r="T3634" i="1" s="1"/>
  <c r="P3634" i="1"/>
  <c r="O3634" i="1"/>
  <c r="Z3633" i="1"/>
  <c r="U3633" i="1"/>
  <c r="T3633" i="1"/>
  <c r="R3633" i="1"/>
  <c r="S3633" i="1" s="1"/>
  <c r="Q3633" i="1"/>
  <c r="P3633" i="1"/>
  <c r="O3633" i="1"/>
  <c r="Z3632" i="1"/>
  <c r="U3632" i="1"/>
  <c r="Q3632" i="1"/>
  <c r="R3632" i="1" s="1"/>
  <c r="S3632" i="1" s="1"/>
  <c r="T3632" i="1" s="1"/>
  <c r="Y3632" i="1" s="1"/>
  <c r="P3632" i="1"/>
  <c r="O3632" i="1"/>
  <c r="Z3631" i="1"/>
  <c r="U3631" i="1"/>
  <c r="Q3631" i="1"/>
  <c r="P3631" i="1"/>
  <c r="O3631" i="1"/>
  <c r="Z3630" i="1"/>
  <c r="U3630" i="1"/>
  <c r="R3630" i="1"/>
  <c r="S3630" i="1" s="1"/>
  <c r="T3630" i="1" s="1"/>
  <c r="Q3630" i="1"/>
  <c r="P3630" i="1"/>
  <c r="O3630" i="1"/>
  <c r="AA3629" i="1"/>
  <c r="Z3629" i="1"/>
  <c r="U3629" i="1"/>
  <c r="T3629" i="1"/>
  <c r="Q3629" i="1"/>
  <c r="P3629" i="1"/>
  <c r="O3629" i="1"/>
  <c r="R3629" i="1" s="1"/>
  <c r="S3629" i="1" s="1"/>
  <c r="Z3628" i="1"/>
  <c r="U3628" i="1"/>
  <c r="Q3628" i="1"/>
  <c r="P3628" i="1"/>
  <c r="O3628" i="1"/>
  <c r="Z3627" i="1"/>
  <c r="U3627" i="1"/>
  <c r="Q3627" i="1"/>
  <c r="R3627" i="1" s="1"/>
  <c r="S3627" i="1" s="1"/>
  <c r="T3627" i="1" s="1"/>
  <c r="Y3627" i="1" s="1"/>
  <c r="P3627" i="1"/>
  <c r="O3627" i="1"/>
  <c r="Z3626" i="1"/>
  <c r="U3626" i="1"/>
  <c r="Q3626" i="1"/>
  <c r="P3626" i="1"/>
  <c r="O3626" i="1"/>
  <c r="Z3625" i="1"/>
  <c r="U3625" i="1"/>
  <c r="Q3625" i="1"/>
  <c r="P3625" i="1"/>
  <c r="O3625" i="1"/>
  <c r="Z3624" i="1"/>
  <c r="U3624" i="1"/>
  <c r="Q3624" i="1"/>
  <c r="R3624" i="1" s="1"/>
  <c r="S3624" i="1" s="1"/>
  <c r="T3624" i="1" s="1"/>
  <c r="P3624" i="1"/>
  <c r="O3624" i="1"/>
  <c r="Z3623" i="1"/>
  <c r="U3623" i="1"/>
  <c r="R3623" i="1"/>
  <c r="S3623" i="1" s="1"/>
  <c r="T3623" i="1" s="1"/>
  <c r="Q3623" i="1"/>
  <c r="P3623" i="1"/>
  <c r="O3623" i="1"/>
  <c r="AA3622" i="1"/>
  <c r="Z3622" i="1"/>
  <c r="U3622" i="1"/>
  <c r="T3622" i="1"/>
  <c r="Q3622" i="1"/>
  <c r="P3622" i="1"/>
  <c r="O3622" i="1"/>
  <c r="R3622" i="1" s="1"/>
  <c r="S3622" i="1" s="1"/>
  <c r="Z3621" i="1"/>
  <c r="U3621" i="1"/>
  <c r="T3621" i="1"/>
  <c r="S3621" i="1"/>
  <c r="R3621" i="1"/>
  <c r="Q3621" i="1"/>
  <c r="P3621" i="1"/>
  <c r="O3621" i="1"/>
  <c r="Z3620" i="1"/>
  <c r="U3620" i="1"/>
  <c r="Q3620" i="1"/>
  <c r="R3620" i="1" s="1"/>
  <c r="S3620" i="1" s="1"/>
  <c r="T3620" i="1" s="1"/>
  <c r="P3620" i="1"/>
  <c r="O3620" i="1"/>
  <c r="Z3619" i="1"/>
  <c r="U3619" i="1"/>
  <c r="R3619" i="1"/>
  <c r="S3619" i="1" s="1"/>
  <c r="T3619" i="1" s="1"/>
  <c r="Q3619" i="1"/>
  <c r="P3619" i="1"/>
  <c r="O3619" i="1"/>
  <c r="Z3618" i="1"/>
  <c r="U3618" i="1"/>
  <c r="Q3618" i="1"/>
  <c r="P3618" i="1"/>
  <c r="O3618" i="1"/>
  <c r="Z3617" i="1"/>
  <c r="U3617" i="1"/>
  <c r="Q3617" i="1"/>
  <c r="P3617" i="1"/>
  <c r="O3617" i="1"/>
  <c r="AA3616" i="1"/>
  <c r="Z3616" i="1"/>
  <c r="U3616" i="1"/>
  <c r="T3616" i="1"/>
  <c r="Q3616" i="1"/>
  <c r="P3616" i="1"/>
  <c r="R3616" i="1" s="1"/>
  <c r="S3616" i="1" s="1"/>
  <c r="O3616" i="1"/>
  <c r="Z3615" i="1"/>
  <c r="U3615" i="1"/>
  <c r="R3615" i="1"/>
  <c r="S3615" i="1" s="1"/>
  <c r="T3615" i="1" s="1"/>
  <c r="Q3615" i="1"/>
  <c r="P3615" i="1"/>
  <c r="O3615" i="1"/>
  <c r="Z3614" i="1"/>
  <c r="U3614" i="1"/>
  <c r="R3614" i="1"/>
  <c r="S3614" i="1" s="1"/>
  <c r="T3614" i="1" s="1"/>
  <c r="Q3614" i="1"/>
  <c r="P3614" i="1"/>
  <c r="O3614" i="1"/>
  <c r="Z3613" i="1"/>
  <c r="U3613" i="1"/>
  <c r="Q3613" i="1"/>
  <c r="P3613" i="1"/>
  <c r="R3613" i="1" s="1"/>
  <c r="S3613" i="1" s="1"/>
  <c r="T3613" i="1" s="1"/>
  <c r="O3613" i="1"/>
  <c r="Z3612" i="1"/>
  <c r="U3612" i="1"/>
  <c r="T3612" i="1"/>
  <c r="S3612" i="1"/>
  <c r="R3612" i="1"/>
  <c r="Q3612" i="1"/>
  <c r="P3612" i="1"/>
  <c r="O3612" i="1"/>
  <c r="Z3611" i="1"/>
  <c r="U3611" i="1"/>
  <c r="Q3611" i="1"/>
  <c r="P3611" i="1"/>
  <c r="O3611" i="1"/>
  <c r="R3611" i="1" s="1"/>
  <c r="S3611" i="1" s="1"/>
  <c r="T3611" i="1" s="1"/>
  <c r="Z3610" i="1"/>
  <c r="U3610" i="1"/>
  <c r="R3610" i="1"/>
  <c r="S3610" i="1" s="1"/>
  <c r="T3610" i="1" s="1"/>
  <c r="Y3610" i="1" s="1"/>
  <c r="Q3610" i="1"/>
  <c r="P3610" i="1"/>
  <c r="O3610" i="1"/>
  <c r="Z3609" i="1"/>
  <c r="U3609" i="1"/>
  <c r="Q3609" i="1"/>
  <c r="P3609" i="1"/>
  <c r="O3609" i="1"/>
  <c r="Z3608" i="1"/>
  <c r="U3608" i="1"/>
  <c r="Q3608" i="1"/>
  <c r="P3608" i="1"/>
  <c r="R3608" i="1" s="1"/>
  <c r="S3608" i="1" s="1"/>
  <c r="T3608" i="1" s="1"/>
  <c r="Y3608" i="1" s="1"/>
  <c r="O3608" i="1"/>
  <c r="Z3607" i="1"/>
  <c r="U3607" i="1"/>
  <c r="T3607" i="1"/>
  <c r="Y3607" i="1" s="1"/>
  <c r="Q3607" i="1"/>
  <c r="R3607" i="1" s="1"/>
  <c r="S3607" i="1" s="1"/>
  <c r="P3607" i="1"/>
  <c r="O3607" i="1"/>
  <c r="Z3606" i="1"/>
  <c r="U3606" i="1"/>
  <c r="Q3606" i="1"/>
  <c r="P3606" i="1"/>
  <c r="R3606" i="1" s="1"/>
  <c r="S3606" i="1" s="1"/>
  <c r="T3606" i="1" s="1"/>
  <c r="Y3606" i="1" s="1"/>
  <c r="O3606" i="1"/>
  <c r="Z3605" i="1"/>
  <c r="U3605" i="1"/>
  <c r="Q3605" i="1"/>
  <c r="P3605" i="1"/>
  <c r="O3605" i="1"/>
  <c r="R3605" i="1" s="1"/>
  <c r="S3605" i="1" s="1"/>
  <c r="T3605" i="1" s="1"/>
  <c r="Z3604" i="1"/>
  <c r="U3604" i="1"/>
  <c r="Q3604" i="1"/>
  <c r="P3604" i="1"/>
  <c r="O3604" i="1"/>
  <c r="Z3603" i="1"/>
  <c r="U3603" i="1"/>
  <c r="S3603" i="1"/>
  <c r="T3603" i="1" s="1"/>
  <c r="R3603" i="1"/>
  <c r="Q3603" i="1"/>
  <c r="P3603" i="1"/>
  <c r="O3603" i="1"/>
  <c r="Z3602" i="1"/>
  <c r="U3602" i="1"/>
  <c r="Q3602" i="1"/>
  <c r="P3602" i="1"/>
  <c r="R3602" i="1" s="1"/>
  <c r="S3602" i="1" s="1"/>
  <c r="T3602" i="1" s="1"/>
  <c r="Y3602" i="1" s="1"/>
  <c r="O3602" i="1"/>
  <c r="Z3601" i="1"/>
  <c r="U3601" i="1"/>
  <c r="T3601" i="1"/>
  <c r="S3601" i="1"/>
  <c r="R3601" i="1"/>
  <c r="Q3601" i="1"/>
  <c r="P3601" i="1"/>
  <c r="O3601" i="1"/>
  <c r="Z3600" i="1"/>
  <c r="U3600" i="1"/>
  <c r="Q3600" i="1"/>
  <c r="P3600" i="1"/>
  <c r="O3600" i="1"/>
  <c r="Z3599" i="1"/>
  <c r="U3599" i="1"/>
  <c r="Q3599" i="1"/>
  <c r="P3599" i="1"/>
  <c r="O3599" i="1"/>
  <c r="Z3598" i="1"/>
  <c r="U3598" i="1"/>
  <c r="S3598" i="1"/>
  <c r="T3598" i="1" s="1"/>
  <c r="R3598" i="1"/>
  <c r="Q3598" i="1"/>
  <c r="P3598" i="1"/>
  <c r="O3598" i="1"/>
  <c r="Z3597" i="1"/>
  <c r="U3597" i="1"/>
  <c r="Q3597" i="1"/>
  <c r="P3597" i="1"/>
  <c r="R3597" i="1" s="1"/>
  <c r="S3597" i="1" s="1"/>
  <c r="T3597" i="1" s="1"/>
  <c r="Y3597" i="1" s="1"/>
  <c r="O3597" i="1"/>
  <c r="Z3596" i="1"/>
  <c r="U3596" i="1"/>
  <c r="T3596" i="1"/>
  <c r="S3596" i="1"/>
  <c r="Q3596" i="1"/>
  <c r="P3596" i="1"/>
  <c r="O3596" i="1"/>
  <c r="R3596" i="1" s="1"/>
  <c r="Z3595" i="1"/>
  <c r="U3595" i="1"/>
  <c r="Q3595" i="1"/>
  <c r="P3595" i="1"/>
  <c r="O3595" i="1"/>
  <c r="R3595" i="1" s="1"/>
  <c r="S3595" i="1" s="1"/>
  <c r="T3595" i="1" s="1"/>
  <c r="AA3594" i="1"/>
  <c r="Z3594" i="1"/>
  <c r="U3594" i="1"/>
  <c r="T3594" i="1"/>
  <c r="Q3594" i="1"/>
  <c r="P3594" i="1"/>
  <c r="O3594" i="1"/>
  <c r="R3594" i="1" s="1"/>
  <c r="S3594" i="1" s="1"/>
  <c r="Z3593" i="1"/>
  <c r="U3593" i="1"/>
  <c r="Q3593" i="1"/>
  <c r="P3593" i="1"/>
  <c r="O3593" i="1"/>
  <c r="R3593" i="1" s="1"/>
  <c r="S3593" i="1" s="1"/>
  <c r="T3593" i="1" s="1"/>
  <c r="Z3592" i="1"/>
  <c r="U3592" i="1"/>
  <c r="R3592" i="1"/>
  <c r="S3592" i="1" s="1"/>
  <c r="T3592" i="1" s="1"/>
  <c r="Q3592" i="1"/>
  <c r="P3592" i="1"/>
  <c r="O3592" i="1"/>
  <c r="Z3591" i="1"/>
  <c r="U3591" i="1"/>
  <c r="Q3591" i="1"/>
  <c r="P3591" i="1"/>
  <c r="O3591" i="1"/>
  <c r="R3591" i="1" s="1"/>
  <c r="S3591" i="1" s="1"/>
  <c r="T3591" i="1" s="1"/>
  <c r="Z3590" i="1"/>
  <c r="U3590" i="1"/>
  <c r="R3590" i="1"/>
  <c r="S3590" i="1" s="1"/>
  <c r="T3590" i="1" s="1"/>
  <c r="Q3590" i="1"/>
  <c r="P3590" i="1"/>
  <c r="O3590" i="1"/>
  <c r="AA3589" i="1"/>
  <c r="Z3589" i="1"/>
  <c r="U3589" i="1"/>
  <c r="T3589" i="1"/>
  <c r="Q3589" i="1"/>
  <c r="P3589" i="1"/>
  <c r="O3589" i="1"/>
  <c r="Z3588" i="1"/>
  <c r="U3588" i="1"/>
  <c r="T3588" i="1"/>
  <c r="Y3588" i="1" s="1"/>
  <c r="R3588" i="1"/>
  <c r="S3588" i="1" s="1"/>
  <c r="Q3588" i="1"/>
  <c r="P3588" i="1"/>
  <c r="O3588" i="1"/>
  <c r="Z3587" i="1"/>
  <c r="U3587" i="1"/>
  <c r="Q3587" i="1"/>
  <c r="P3587" i="1"/>
  <c r="O3587" i="1"/>
  <c r="Z3586" i="1"/>
  <c r="U3586" i="1"/>
  <c r="Q3586" i="1"/>
  <c r="P3586" i="1"/>
  <c r="R3586" i="1" s="1"/>
  <c r="S3586" i="1" s="1"/>
  <c r="T3586" i="1" s="1"/>
  <c r="O3586" i="1"/>
  <c r="Z3585" i="1"/>
  <c r="U3585" i="1"/>
  <c r="Q3585" i="1"/>
  <c r="P3585" i="1"/>
  <c r="O3585" i="1"/>
  <c r="Z3584" i="1"/>
  <c r="U3584" i="1"/>
  <c r="S3584" i="1"/>
  <c r="T3584" i="1" s="1"/>
  <c r="Y3584" i="1" s="1"/>
  <c r="Q3584" i="1"/>
  <c r="R3584" i="1" s="1"/>
  <c r="P3584" i="1"/>
  <c r="O3584" i="1"/>
  <c r="Z3583" i="1"/>
  <c r="U3583" i="1"/>
  <c r="Q3583" i="1"/>
  <c r="P3583" i="1"/>
  <c r="O3583" i="1"/>
  <c r="R3583" i="1" s="1"/>
  <c r="S3583" i="1" s="1"/>
  <c r="T3583" i="1" s="1"/>
  <c r="Z3582" i="1"/>
  <c r="U3582" i="1"/>
  <c r="R3582" i="1"/>
  <c r="S3582" i="1" s="1"/>
  <c r="T3582" i="1" s="1"/>
  <c r="Q3582" i="1"/>
  <c r="P3582" i="1"/>
  <c r="O3582" i="1"/>
  <c r="Z3581" i="1"/>
  <c r="U3581" i="1"/>
  <c r="Q3581" i="1"/>
  <c r="R3581" i="1" s="1"/>
  <c r="S3581" i="1" s="1"/>
  <c r="T3581" i="1" s="1"/>
  <c r="P3581" i="1"/>
  <c r="O3581" i="1"/>
  <c r="Z3580" i="1"/>
  <c r="U3580" i="1"/>
  <c r="T3580" i="1"/>
  <c r="S3580" i="1"/>
  <c r="R3580" i="1"/>
  <c r="Q3580" i="1"/>
  <c r="P3580" i="1"/>
  <c r="O3580" i="1"/>
  <c r="Z3579" i="1"/>
  <c r="U3579" i="1"/>
  <c r="Q3579" i="1"/>
  <c r="P3579" i="1"/>
  <c r="O3579" i="1"/>
  <c r="R3579" i="1" s="1"/>
  <c r="S3579" i="1" s="1"/>
  <c r="T3579" i="1" s="1"/>
  <c r="Z3578" i="1"/>
  <c r="U3578" i="1"/>
  <c r="R3578" i="1"/>
  <c r="S3578" i="1" s="1"/>
  <c r="T3578" i="1" s="1"/>
  <c r="Q3578" i="1"/>
  <c r="P3578" i="1"/>
  <c r="O3578" i="1"/>
  <c r="Z3577" i="1"/>
  <c r="U3577" i="1"/>
  <c r="Q3577" i="1"/>
  <c r="P3577" i="1"/>
  <c r="O3577" i="1"/>
  <c r="Z3576" i="1"/>
  <c r="U3576" i="1"/>
  <c r="T3576" i="1"/>
  <c r="R3576" i="1"/>
  <c r="S3576" i="1" s="1"/>
  <c r="Q3576" i="1"/>
  <c r="P3576" i="1"/>
  <c r="O3576" i="1"/>
  <c r="Z3575" i="1"/>
  <c r="U3575" i="1"/>
  <c r="Q3575" i="1"/>
  <c r="P3575" i="1"/>
  <c r="O3575" i="1"/>
  <c r="R3575" i="1" s="1"/>
  <c r="S3575" i="1" s="1"/>
  <c r="T3575" i="1" s="1"/>
  <c r="Z3574" i="1"/>
  <c r="U3574" i="1"/>
  <c r="T3574" i="1"/>
  <c r="Q3574" i="1"/>
  <c r="P3574" i="1"/>
  <c r="O3574" i="1"/>
  <c r="R3574" i="1" s="1"/>
  <c r="S3574" i="1" s="1"/>
  <c r="Z3573" i="1"/>
  <c r="U3573" i="1"/>
  <c r="Q3573" i="1"/>
  <c r="P3573" i="1"/>
  <c r="O3573" i="1"/>
  <c r="R3573" i="1" s="1"/>
  <c r="S3573" i="1" s="1"/>
  <c r="T3573" i="1" s="1"/>
  <c r="Z3572" i="1"/>
  <c r="U3572" i="1"/>
  <c r="R3572" i="1"/>
  <c r="S3572" i="1" s="1"/>
  <c r="T3572" i="1" s="1"/>
  <c r="Q3572" i="1"/>
  <c r="P3572" i="1"/>
  <c r="O3572" i="1"/>
  <c r="Z3571" i="1"/>
  <c r="U3571" i="1"/>
  <c r="Q3571" i="1"/>
  <c r="P3571" i="1"/>
  <c r="O3571" i="1"/>
  <c r="R3571" i="1" s="1"/>
  <c r="S3571" i="1" s="1"/>
  <c r="T3571" i="1" s="1"/>
  <c r="Z3570" i="1"/>
  <c r="U3570" i="1"/>
  <c r="Q3570" i="1"/>
  <c r="P3570" i="1"/>
  <c r="O3570" i="1"/>
  <c r="Z3569" i="1"/>
  <c r="U3569" i="1"/>
  <c r="R3569" i="1"/>
  <c r="S3569" i="1" s="1"/>
  <c r="T3569" i="1" s="1"/>
  <c r="Y3569" i="1" s="1"/>
  <c r="Q3569" i="1"/>
  <c r="P3569" i="1"/>
  <c r="O3569" i="1"/>
  <c r="Z3568" i="1"/>
  <c r="U3568" i="1"/>
  <c r="T3568" i="1"/>
  <c r="S3568" i="1"/>
  <c r="Q3568" i="1"/>
  <c r="P3568" i="1"/>
  <c r="O3568" i="1"/>
  <c r="R3568" i="1" s="1"/>
  <c r="Z3567" i="1"/>
  <c r="U3567" i="1"/>
  <c r="Q3567" i="1"/>
  <c r="R3567" i="1" s="1"/>
  <c r="S3567" i="1" s="1"/>
  <c r="T3567" i="1" s="1"/>
  <c r="P3567" i="1"/>
  <c r="O3567" i="1"/>
  <c r="Z3566" i="1"/>
  <c r="U3566" i="1"/>
  <c r="R3566" i="1"/>
  <c r="S3566" i="1" s="1"/>
  <c r="T3566" i="1" s="1"/>
  <c r="Q3566" i="1"/>
  <c r="P3566" i="1"/>
  <c r="O3566" i="1"/>
  <c r="Z3565" i="1"/>
  <c r="U3565" i="1"/>
  <c r="S3565" i="1"/>
  <c r="T3565" i="1" s="1"/>
  <c r="R3565" i="1"/>
  <c r="Q3565" i="1"/>
  <c r="P3565" i="1"/>
  <c r="O3565" i="1"/>
  <c r="Z3564" i="1"/>
  <c r="U3564" i="1"/>
  <c r="S3564" i="1"/>
  <c r="T3564" i="1" s="1"/>
  <c r="Q3564" i="1"/>
  <c r="P3564" i="1"/>
  <c r="O3564" i="1"/>
  <c r="R3564" i="1" s="1"/>
  <c r="Z3563" i="1"/>
  <c r="U3563" i="1"/>
  <c r="Q3563" i="1"/>
  <c r="R3563" i="1" s="1"/>
  <c r="S3563" i="1" s="1"/>
  <c r="T3563" i="1" s="1"/>
  <c r="P3563" i="1"/>
  <c r="O3563" i="1"/>
  <c r="AA3562" i="1"/>
  <c r="Z3562" i="1"/>
  <c r="U3562" i="1"/>
  <c r="T3562" i="1"/>
  <c r="Q3562" i="1"/>
  <c r="P3562" i="1"/>
  <c r="O3562" i="1"/>
  <c r="Z3561" i="1"/>
  <c r="U3561" i="1"/>
  <c r="Q3561" i="1"/>
  <c r="P3561" i="1"/>
  <c r="O3561" i="1"/>
  <c r="R3561" i="1" s="1"/>
  <c r="S3561" i="1" s="1"/>
  <c r="T3561" i="1" s="1"/>
  <c r="Z3560" i="1"/>
  <c r="U3560" i="1"/>
  <c r="S3560" i="1"/>
  <c r="T3560" i="1" s="1"/>
  <c r="R3560" i="1"/>
  <c r="Q3560" i="1"/>
  <c r="P3560" i="1"/>
  <c r="O3560" i="1"/>
  <c r="Z3559" i="1"/>
  <c r="U3559" i="1"/>
  <c r="Q3559" i="1"/>
  <c r="P3559" i="1"/>
  <c r="O3559" i="1"/>
  <c r="R3559" i="1" s="1"/>
  <c r="S3559" i="1" s="1"/>
  <c r="T3559" i="1" s="1"/>
  <c r="Z3558" i="1"/>
  <c r="U3558" i="1"/>
  <c r="Q3558" i="1"/>
  <c r="P3558" i="1"/>
  <c r="O3558" i="1"/>
  <c r="R3558" i="1" s="1"/>
  <c r="S3558" i="1" s="1"/>
  <c r="T3558" i="1" s="1"/>
  <c r="Z3557" i="1"/>
  <c r="U3557" i="1"/>
  <c r="R3557" i="1"/>
  <c r="S3557" i="1" s="1"/>
  <c r="T3557" i="1" s="1"/>
  <c r="Q3557" i="1"/>
  <c r="P3557" i="1"/>
  <c r="O3557" i="1"/>
  <c r="Z3556" i="1"/>
  <c r="U3556" i="1"/>
  <c r="T3556" i="1"/>
  <c r="R3556" i="1"/>
  <c r="S3556" i="1" s="1"/>
  <c r="Q3556" i="1"/>
  <c r="P3556" i="1"/>
  <c r="O3556" i="1"/>
  <c r="Z3555" i="1"/>
  <c r="U3555" i="1"/>
  <c r="Q3555" i="1"/>
  <c r="P3555" i="1"/>
  <c r="O3555" i="1"/>
  <c r="R3555" i="1" s="1"/>
  <c r="S3555" i="1" s="1"/>
  <c r="T3555" i="1" s="1"/>
  <c r="Z3554" i="1"/>
  <c r="U3554" i="1"/>
  <c r="R3554" i="1"/>
  <c r="S3554" i="1" s="1"/>
  <c r="T3554" i="1" s="1"/>
  <c r="Q3554" i="1"/>
  <c r="P3554" i="1"/>
  <c r="O3554" i="1"/>
  <c r="Z3553" i="1"/>
  <c r="U3553" i="1"/>
  <c r="R3553" i="1"/>
  <c r="S3553" i="1" s="1"/>
  <c r="T3553" i="1" s="1"/>
  <c r="Q3553" i="1"/>
  <c r="P3553" i="1"/>
  <c r="O3553" i="1"/>
  <c r="Z3552" i="1"/>
  <c r="U3552" i="1"/>
  <c r="R3552" i="1"/>
  <c r="S3552" i="1" s="1"/>
  <c r="T3552" i="1" s="1"/>
  <c r="Q3552" i="1"/>
  <c r="P3552" i="1"/>
  <c r="O3552" i="1"/>
  <c r="Z3551" i="1"/>
  <c r="U3551" i="1"/>
  <c r="Q3551" i="1"/>
  <c r="R3551" i="1" s="1"/>
  <c r="S3551" i="1" s="1"/>
  <c r="T3551" i="1" s="1"/>
  <c r="Y3551" i="1" s="1"/>
  <c r="P3551" i="1"/>
  <c r="O3551" i="1"/>
  <c r="Z3550" i="1"/>
  <c r="U3550" i="1"/>
  <c r="R3550" i="1"/>
  <c r="S3550" i="1" s="1"/>
  <c r="T3550" i="1" s="1"/>
  <c r="Y3550" i="1" s="1"/>
  <c r="Q3550" i="1"/>
  <c r="P3550" i="1"/>
  <c r="O3550" i="1"/>
  <c r="Z3549" i="1"/>
  <c r="U3549" i="1"/>
  <c r="Q3549" i="1"/>
  <c r="P3549" i="1"/>
  <c r="R3549" i="1" s="1"/>
  <c r="S3549" i="1" s="1"/>
  <c r="T3549" i="1" s="1"/>
  <c r="O3549" i="1"/>
  <c r="Z3548" i="1"/>
  <c r="U3548" i="1"/>
  <c r="T3548" i="1"/>
  <c r="Q3548" i="1"/>
  <c r="P3548" i="1"/>
  <c r="O3548" i="1"/>
  <c r="R3548" i="1" s="1"/>
  <c r="S3548" i="1" s="1"/>
  <c r="AA3547" i="1"/>
  <c r="Z3547" i="1"/>
  <c r="U3547" i="1"/>
  <c r="T3547" i="1"/>
  <c r="Q3547" i="1"/>
  <c r="P3547" i="1"/>
  <c r="R3547" i="1" s="1"/>
  <c r="S3547" i="1" s="1"/>
  <c r="O3547" i="1"/>
  <c r="Z3546" i="1"/>
  <c r="U3546" i="1"/>
  <c r="Q3546" i="1"/>
  <c r="P3546" i="1"/>
  <c r="O3546" i="1"/>
  <c r="R3546" i="1" s="1"/>
  <c r="S3546" i="1" s="1"/>
  <c r="T3546" i="1" s="1"/>
  <c r="Z3545" i="1"/>
  <c r="U3545" i="1"/>
  <c r="R3545" i="1"/>
  <c r="S3545" i="1" s="1"/>
  <c r="T3545" i="1" s="1"/>
  <c r="Y3545" i="1" s="1"/>
  <c r="Q3545" i="1"/>
  <c r="P3545" i="1"/>
  <c r="O3545" i="1"/>
  <c r="Z3544" i="1"/>
  <c r="U3544" i="1"/>
  <c r="Q3544" i="1"/>
  <c r="P3544" i="1"/>
  <c r="O3544" i="1"/>
  <c r="Z3543" i="1"/>
  <c r="Y3543" i="1"/>
  <c r="U3543" i="1"/>
  <c r="R3543" i="1"/>
  <c r="S3543" i="1" s="1"/>
  <c r="T3543" i="1" s="1"/>
  <c r="Q3543" i="1"/>
  <c r="P3543" i="1"/>
  <c r="O3543" i="1"/>
  <c r="Z3542" i="1"/>
  <c r="U3542" i="1"/>
  <c r="Q3542" i="1"/>
  <c r="R3542" i="1" s="1"/>
  <c r="S3542" i="1" s="1"/>
  <c r="T3542" i="1" s="1"/>
  <c r="P3542" i="1"/>
  <c r="O3542" i="1"/>
  <c r="AA3541" i="1"/>
  <c r="Z3541" i="1"/>
  <c r="U3541" i="1"/>
  <c r="T3541" i="1"/>
  <c r="R3541" i="1"/>
  <c r="S3541" i="1" s="1"/>
  <c r="Q3541" i="1"/>
  <c r="P3541" i="1"/>
  <c r="O3541" i="1"/>
  <c r="Z3540" i="1"/>
  <c r="U3540" i="1"/>
  <c r="Q3540" i="1"/>
  <c r="P3540" i="1"/>
  <c r="R3540" i="1" s="1"/>
  <c r="S3540" i="1" s="1"/>
  <c r="T3540" i="1" s="1"/>
  <c r="O3540" i="1"/>
  <c r="Z3539" i="1"/>
  <c r="U3539" i="1"/>
  <c r="Q3539" i="1"/>
  <c r="P3539" i="1"/>
  <c r="O3539" i="1"/>
  <c r="Z3538" i="1"/>
  <c r="U3538" i="1"/>
  <c r="R3538" i="1"/>
  <c r="S3538" i="1" s="1"/>
  <c r="T3538" i="1" s="1"/>
  <c r="Q3538" i="1"/>
  <c r="P3538" i="1"/>
  <c r="O3538" i="1"/>
  <c r="Z3537" i="1"/>
  <c r="U3537" i="1"/>
  <c r="Q3537" i="1"/>
  <c r="P3537" i="1"/>
  <c r="O3537" i="1"/>
  <c r="Z3536" i="1"/>
  <c r="U3536" i="1"/>
  <c r="Q3536" i="1"/>
  <c r="P3536" i="1"/>
  <c r="O3536" i="1"/>
  <c r="Z3535" i="1"/>
  <c r="U3535" i="1"/>
  <c r="Q3535" i="1"/>
  <c r="P3535" i="1"/>
  <c r="O3535" i="1"/>
  <c r="R3535" i="1" s="1"/>
  <c r="S3535" i="1" s="1"/>
  <c r="T3535" i="1" s="1"/>
  <c r="Z3534" i="1"/>
  <c r="U3534" i="1"/>
  <c r="T3534" i="1"/>
  <c r="R3534" i="1"/>
  <c r="S3534" i="1" s="1"/>
  <c r="Q3534" i="1"/>
  <c r="P3534" i="1"/>
  <c r="O3534" i="1"/>
  <c r="Z3533" i="1"/>
  <c r="U3533" i="1"/>
  <c r="R3533" i="1"/>
  <c r="S3533" i="1" s="1"/>
  <c r="T3533" i="1" s="1"/>
  <c r="Q3533" i="1"/>
  <c r="P3533" i="1"/>
  <c r="O3533" i="1"/>
  <c r="Z3532" i="1"/>
  <c r="U3532" i="1"/>
  <c r="S3532" i="1"/>
  <c r="T3532" i="1" s="1"/>
  <c r="Q3532" i="1"/>
  <c r="P3532" i="1"/>
  <c r="O3532" i="1"/>
  <c r="R3532" i="1" s="1"/>
  <c r="Z3531" i="1"/>
  <c r="U3531" i="1"/>
  <c r="Q3531" i="1"/>
  <c r="P3531" i="1"/>
  <c r="R3531" i="1" s="1"/>
  <c r="S3531" i="1" s="1"/>
  <c r="T3531" i="1" s="1"/>
  <c r="Y3531" i="1" s="1"/>
  <c r="O3531" i="1"/>
  <c r="Z3530" i="1"/>
  <c r="U3530" i="1"/>
  <c r="Q3530" i="1"/>
  <c r="P3530" i="1"/>
  <c r="O3530" i="1"/>
  <c r="Z3529" i="1"/>
  <c r="U3529" i="1"/>
  <c r="T3529" i="1"/>
  <c r="R3529" i="1"/>
  <c r="S3529" i="1" s="1"/>
  <c r="Q3529" i="1"/>
  <c r="P3529" i="1"/>
  <c r="O3529" i="1"/>
  <c r="Z3528" i="1"/>
  <c r="U3528" i="1"/>
  <c r="Q3528" i="1"/>
  <c r="P3528" i="1"/>
  <c r="O3528" i="1"/>
  <c r="R3528" i="1" s="1"/>
  <c r="S3528" i="1" s="1"/>
  <c r="T3528" i="1" s="1"/>
  <c r="Y3528" i="1" s="1"/>
  <c r="Z3527" i="1"/>
  <c r="U3527" i="1"/>
  <c r="Q3527" i="1"/>
  <c r="P3527" i="1"/>
  <c r="R3527" i="1" s="1"/>
  <c r="S3527" i="1" s="1"/>
  <c r="T3527" i="1" s="1"/>
  <c r="O3527" i="1"/>
  <c r="Z3526" i="1"/>
  <c r="U3526" i="1"/>
  <c r="Q3526" i="1"/>
  <c r="P3526" i="1"/>
  <c r="O3526" i="1"/>
  <c r="R3526" i="1" s="1"/>
  <c r="S3526" i="1" s="1"/>
  <c r="T3526" i="1" s="1"/>
  <c r="AA3525" i="1"/>
  <c r="Z3525" i="1"/>
  <c r="U3525" i="1"/>
  <c r="T3525" i="1"/>
  <c r="Q3525" i="1"/>
  <c r="P3525" i="1"/>
  <c r="O3525" i="1"/>
  <c r="R3525" i="1" s="1"/>
  <c r="S3525" i="1" s="1"/>
  <c r="Z3524" i="1"/>
  <c r="U3524" i="1"/>
  <c r="Q3524" i="1"/>
  <c r="P3524" i="1"/>
  <c r="R3524" i="1" s="1"/>
  <c r="S3524" i="1" s="1"/>
  <c r="T3524" i="1" s="1"/>
  <c r="O3524" i="1"/>
  <c r="Z3523" i="1"/>
  <c r="U3523" i="1"/>
  <c r="Q3523" i="1"/>
  <c r="P3523" i="1"/>
  <c r="O3523" i="1"/>
  <c r="R3523" i="1" s="1"/>
  <c r="S3523" i="1" s="1"/>
  <c r="T3523" i="1" s="1"/>
  <c r="Z3522" i="1"/>
  <c r="U3522" i="1"/>
  <c r="Q3522" i="1"/>
  <c r="P3522" i="1"/>
  <c r="O3522" i="1"/>
  <c r="R3522" i="1" s="1"/>
  <c r="S3522" i="1" s="1"/>
  <c r="T3522" i="1" s="1"/>
  <c r="Z3521" i="1"/>
  <c r="U3521" i="1"/>
  <c r="Q3521" i="1"/>
  <c r="P3521" i="1"/>
  <c r="O3521" i="1"/>
  <c r="R3521" i="1" s="1"/>
  <c r="S3521" i="1" s="1"/>
  <c r="T3521" i="1" s="1"/>
  <c r="Z3520" i="1"/>
  <c r="U3520" i="1"/>
  <c r="S3520" i="1"/>
  <c r="T3520" i="1" s="1"/>
  <c r="R3520" i="1"/>
  <c r="Q3520" i="1"/>
  <c r="P3520" i="1"/>
  <c r="O3520" i="1"/>
  <c r="Z3519" i="1"/>
  <c r="U3519" i="1"/>
  <c r="Q3519" i="1"/>
  <c r="P3519" i="1"/>
  <c r="O3519" i="1"/>
  <c r="R3519" i="1" s="1"/>
  <c r="S3519" i="1" s="1"/>
  <c r="T3519" i="1" s="1"/>
  <c r="Y3519" i="1" s="1"/>
  <c r="Z3518" i="1"/>
  <c r="U3518" i="1"/>
  <c r="T3518" i="1"/>
  <c r="S3518" i="1"/>
  <c r="R3518" i="1"/>
  <c r="Q3518" i="1"/>
  <c r="P3518" i="1"/>
  <c r="O3518" i="1"/>
  <c r="Z3517" i="1"/>
  <c r="U3517" i="1"/>
  <c r="Q3517" i="1"/>
  <c r="P3517" i="1"/>
  <c r="O3517" i="1"/>
  <c r="R3517" i="1" s="1"/>
  <c r="S3517" i="1" s="1"/>
  <c r="T3517" i="1" s="1"/>
  <c r="Z3516" i="1"/>
  <c r="U3516" i="1"/>
  <c r="T3516" i="1"/>
  <c r="Q3516" i="1"/>
  <c r="P3516" i="1"/>
  <c r="O3516" i="1"/>
  <c r="R3516" i="1" s="1"/>
  <c r="S3516" i="1" s="1"/>
  <c r="AA3515" i="1"/>
  <c r="Z3515" i="1"/>
  <c r="U3515" i="1"/>
  <c r="T3515" i="1"/>
  <c r="Q3515" i="1"/>
  <c r="P3515" i="1"/>
  <c r="R3515" i="1" s="1"/>
  <c r="S3515" i="1" s="1"/>
  <c r="O3515" i="1"/>
  <c r="AA3514" i="1"/>
  <c r="Z3514" i="1"/>
  <c r="U3514" i="1"/>
  <c r="T3514" i="1"/>
  <c r="Q3514" i="1"/>
  <c r="P3514" i="1"/>
  <c r="R3514" i="1" s="1"/>
  <c r="S3514" i="1" s="1"/>
  <c r="O3514" i="1"/>
  <c r="AA3513" i="1"/>
  <c r="Z3513" i="1"/>
  <c r="U3513" i="1"/>
  <c r="T3513" i="1"/>
  <c r="Q3513" i="1"/>
  <c r="P3513" i="1"/>
  <c r="R3513" i="1" s="1"/>
  <c r="S3513" i="1" s="1"/>
  <c r="O3513" i="1"/>
  <c r="AA3512" i="1"/>
  <c r="Z3512" i="1"/>
  <c r="U3512" i="1"/>
  <c r="T3512" i="1"/>
  <c r="Q3512" i="1"/>
  <c r="P3512" i="1"/>
  <c r="O3512" i="1"/>
  <c r="R3512" i="1" s="1"/>
  <c r="S3512" i="1" s="1"/>
  <c r="Z3511" i="1"/>
  <c r="U3511" i="1"/>
  <c r="T3511" i="1"/>
  <c r="Q3511" i="1"/>
  <c r="R3511" i="1" s="1"/>
  <c r="S3511" i="1" s="1"/>
  <c r="P3511" i="1"/>
  <c r="O3511" i="1"/>
  <c r="Z3510" i="1"/>
  <c r="U3510" i="1"/>
  <c r="S3510" i="1"/>
  <c r="T3510" i="1" s="1"/>
  <c r="Q3510" i="1"/>
  <c r="P3510" i="1"/>
  <c r="O3510" i="1"/>
  <c r="R3510" i="1" s="1"/>
  <c r="Z3509" i="1"/>
  <c r="U3509" i="1"/>
  <c r="Q3509" i="1"/>
  <c r="P3509" i="1"/>
  <c r="O3509" i="1"/>
  <c r="Z3508" i="1"/>
  <c r="U3508" i="1"/>
  <c r="Q3508" i="1"/>
  <c r="P3508" i="1"/>
  <c r="O3508" i="1"/>
  <c r="Z3507" i="1"/>
  <c r="U3507" i="1"/>
  <c r="T3507" i="1"/>
  <c r="Q3507" i="1"/>
  <c r="P3507" i="1"/>
  <c r="O3507" i="1"/>
  <c r="R3507" i="1" s="1"/>
  <c r="S3507" i="1" s="1"/>
  <c r="AA3506" i="1"/>
  <c r="Z3506" i="1"/>
  <c r="U3506" i="1"/>
  <c r="T3506" i="1"/>
  <c r="R3506" i="1"/>
  <c r="S3506" i="1" s="1"/>
  <c r="Q3506" i="1"/>
  <c r="P3506" i="1"/>
  <c r="O3506" i="1"/>
  <c r="AA3505" i="1"/>
  <c r="Z3505" i="1"/>
  <c r="U3505" i="1"/>
  <c r="T3505" i="1"/>
  <c r="R3505" i="1"/>
  <c r="S3505" i="1" s="1"/>
  <c r="Q3505" i="1"/>
  <c r="P3505" i="1"/>
  <c r="O3505" i="1"/>
  <c r="Z3504" i="1"/>
  <c r="U3504" i="1"/>
  <c r="S3504" i="1"/>
  <c r="T3504" i="1" s="1"/>
  <c r="Y3504" i="1" s="1"/>
  <c r="R3504" i="1"/>
  <c r="Q3504" i="1"/>
  <c r="P3504" i="1"/>
  <c r="O3504" i="1"/>
  <c r="Z3503" i="1"/>
  <c r="U3503" i="1"/>
  <c r="Q3503" i="1"/>
  <c r="P3503" i="1"/>
  <c r="R3503" i="1" s="1"/>
  <c r="S3503" i="1" s="1"/>
  <c r="T3503" i="1" s="1"/>
  <c r="Y3503" i="1" s="1"/>
  <c r="O3503" i="1"/>
  <c r="Z3502" i="1"/>
  <c r="U3502" i="1"/>
  <c r="S3502" i="1"/>
  <c r="T3502" i="1" s="1"/>
  <c r="Q3502" i="1"/>
  <c r="P3502" i="1"/>
  <c r="O3502" i="1"/>
  <c r="R3502" i="1" s="1"/>
  <c r="Z3501" i="1"/>
  <c r="U3501" i="1"/>
  <c r="S3501" i="1"/>
  <c r="T3501" i="1" s="1"/>
  <c r="Y3501" i="1" s="1"/>
  <c r="R3501" i="1"/>
  <c r="Q3501" i="1"/>
  <c r="P3501" i="1"/>
  <c r="O3501" i="1"/>
  <c r="Z3500" i="1"/>
  <c r="U3500" i="1"/>
  <c r="Q3500" i="1"/>
  <c r="P3500" i="1"/>
  <c r="O3500" i="1"/>
  <c r="Z3499" i="1"/>
  <c r="U3499" i="1"/>
  <c r="Q3499" i="1"/>
  <c r="R3499" i="1" s="1"/>
  <c r="S3499" i="1" s="1"/>
  <c r="T3499" i="1" s="1"/>
  <c r="Y3499" i="1" s="1"/>
  <c r="P3499" i="1"/>
  <c r="O3499" i="1"/>
  <c r="Z3498" i="1"/>
  <c r="U3498" i="1"/>
  <c r="Q3498" i="1"/>
  <c r="P3498" i="1"/>
  <c r="O3498" i="1"/>
  <c r="R3498" i="1" s="1"/>
  <c r="S3498" i="1" s="1"/>
  <c r="T3498" i="1" s="1"/>
  <c r="Z3497" i="1"/>
  <c r="U3497" i="1"/>
  <c r="S3497" i="1"/>
  <c r="T3497" i="1" s="1"/>
  <c r="Y3497" i="1" s="1"/>
  <c r="R3497" i="1"/>
  <c r="Q3497" i="1"/>
  <c r="P3497" i="1"/>
  <c r="O3497" i="1"/>
  <c r="Z3496" i="1"/>
  <c r="U3496" i="1"/>
  <c r="R3496" i="1"/>
  <c r="S3496" i="1" s="1"/>
  <c r="T3496" i="1" s="1"/>
  <c r="Q3496" i="1"/>
  <c r="P3496" i="1"/>
  <c r="O3496" i="1"/>
  <c r="Z3495" i="1"/>
  <c r="U3495" i="1"/>
  <c r="Q3495" i="1"/>
  <c r="R3495" i="1" s="1"/>
  <c r="S3495" i="1" s="1"/>
  <c r="T3495" i="1" s="1"/>
  <c r="P3495" i="1"/>
  <c r="O3495" i="1"/>
  <c r="Z3494" i="1"/>
  <c r="U3494" i="1"/>
  <c r="R3494" i="1"/>
  <c r="S3494" i="1" s="1"/>
  <c r="T3494" i="1" s="1"/>
  <c r="Q3494" i="1"/>
  <c r="P3494" i="1"/>
  <c r="O3494" i="1"/>
  <c r="Z3493" i="1"/>
  <c r="U3493" i="1"/>
  <c r="Q3493" i="1"/>
  <c r="P3493" i="1"/>
  <c r="O3493" i="1"/>
  <c r="Z3492" i="1"/>
  <c r="U3492" i="1"/>
  <c r="Q3492" i="1"/>
  <c r="R3492" i="1" s="1"/>
  <c r="S3492" i="1" s="1"/>
  <c r="T3492" i="1" s="1"/>
  <c r="Y3492" i="1" s="1"/>
  <c r="P3492" i="1"/>
  <c r="O3492" i="1"/>
  <c r="AA3491" i="1"/>
  <c r="Z3491" i="1"/>
  <c r="U3491" i="1"/>
  <c r="T3491" i="1"/>
  <c r="Q3491" i="1"/>
  <c r="P3491" i="1"/>
  <c r="O3491" i="1"/>
  <c r="Z3490" i="1"/>
  <c r="U3490" i="1"/>
  <c r="Q3490" i="1"/>
  <c r="P3490" i="1"/>
  <c r="O3490" i="1"/>
  <c r="R3490" i="1" s="1"/>
  <c r="S3490" i="1" s="1"/>
  <c r="T3490" i="1" s="1"/>
  <c r="Y3490" i="1" s="1"/>
  <c r="Z3489" i="1"/>
  <c r="U3489" i="1"/>
  <c r="S3489" i="1"/>
  <c r="T3489" i="1" s="1"/>
  <c r="Q3489" i="1"/>
  <c r="P3489" i="1"/>
  <c r="R3489" i="1" s="1"/>
  <c r="O3489" i="1"/>
  <c r="Z3488" i="1"/>
  <c r="U3488" i="1"/>
  <c r="Q3488" i="1"/>
  <c r="P3488" i="1"/>
  <c r="O3488" i="1"/>
  <c r="R3488" i="1" s="1"/>
  <c r="S3488" i="1" s="1"/>
  <c r="T3488" i="1" s="1"/>
  <c r="Y3488" i="1" s="1"/>
  <c r="Z3487" i="1"/>
  <c r="U3487" i="1"/>
  <c r="Q3487" i="1"/>
  <c r="R3487" i="1" s="1"/>
  <c r="S3487" i="1" s="1"/>
  <c r="T3487" i="1" s="1"/>
  <c r="P3487" i="1"/>
  <c r="O3487" i="1"/>
  <c r="Z3486" i="1"/>
  <c r="U3486" i="1"/>
  <c r="Q3486" i="1"/>
  <c r="P3486" i="1"/>
  <c r="O3486" i="1"/>
  <c r="Z3485" i="1"/>
  <c r="U3485" i="1"/>
  <c r="Q3485" i="1"/>
  <c r="P3485" i="1"/>
  <c r="O3485" i="1"/>
  <c r="R3485" i="1" s="1"/>
  <c r="S3485" i="1" s="1"/>
  <c r="T3485" i="1" s="1"/>
  <c r="Z3484" i="1"/>
  <c r="U3484" i="1"/>
  <c r="Q3484" i="1"/>
  <c r="R3484" i="1" s="1"/>
  <c r="S3484" i="1" s="1"/>
  <c r="T3484" i="1" s="1"/>
  <c r="P3484" i="1"/>
  <c r="O3484" i="1"/>
  <c r="Z3483" i="1"/>
  <c r="U3483" i="1"/>
  <c r="Q3483" i="1"/>
  <c r="P3483" i="1"/>
  <c r="O3483" i="1"/>
  <c r="Z3482" i="1"/>
  <c r="U3482" i="1"/>
  <c r="S3482" i="1"/>
  <c r="T3482" i="1" s="1"/>
  <c r="R3482" i="1"/>
  <c r="Q3482" i="1"/>
  <c r="P3482" i="1"/>
  <c r="O3482" i="1"/>
  <c r="Z3481" i="1"/>
  <c r="U3481" i="1"/>
  <c r="Q3481" i="1"/>
  <c r="P3481" i="1"/>
  <c r="O3481" i="1"/>
  <c r="Z3480" i="1"/>
  <c r="U3480" i="1"/>
  <c r="Q3480" i="1"/>
  <c r="P3480" i="1"/>
  <c r="O3480" i="1"/>
  <c r="Z3479" i="1"/>
  <c r="U3479" i="1"/>
  <c r="R3479" i="1"/>
  <c r="S3479" i="1" s="1"/>
  <c r="T3479" i="1" s="1"/>
  <c r="Y3479" i="1" s="1"/>
  <c r="Q3479" i="1"/>
  <c r="P3479" i="1"/>
  <c r="O3479" i="1"/>
  <c r="Z3478" i="1"/>
  <c r="U3478" i="1"/>
  <c r="Q3478" i="1"/>
  <c r="R3478" i="1" s="1"/>
  <c r="S3478" i="1" s="1"/>
  <c r="T3478" i="1" s="1"/>
  <c r="Y3478" i="1" s="1"/>
  <c r="P3478" i="1"/>
  <c r="O3478" i="1"/>
  <c r="Z3477" i="1"/>
  <c r="U3477" i="1"/>
  <c r="T3477" i="1"/>
  <c r="S3477" i="1"/>
  <c r="Q3477" i="1"/>
  <c r="P3477" i="1"/>
  <c r="O3477" i="1"/>
  <c r="R3477" i="1" s="1"/>
  <c r="Z3476" i="1"/>
  <c r="U3476" i="1"/>
  <c r="Q3476" i="1"/>
  <c r="P3476" i="1"/>
  <c r="O3476" i="1"/>
  <c r="Z3475" i="1"/>
  <c r="U3475" i="1"/>
  <c r="Q3475" i="1"/>
  <c r="P3475" i="1"/>
  <c r="O3475" i="1"/>
  <c r="R3475" i="1" s="1"/>
  <c r="S3475" i="1" s="1"/>
  <c r="T3475" i="1" s="1"/>
  <c r="Z3474" i="1"/>
  <c r="U3474" i="1"/>
  <c r="T3474" i="1"/>
  <c r="S3474" i="1"/>
  <c r="Q3474" i="1"/>
  <c r="P3474" i="1"/>
  <c r="O3474" i="1"/>
  <c r="R3474" i="1" s="1"/>
  <c r="Z3473" i="1"/>
  <c r="U3473" i="1"/>
  <c r="Q3473" i="1"/>
  <c r="R3473" i="1" s="1"/>
  <c r="S3473" i="1" s="1"/>
  <c r="T3473" i="1" s="1"/>
  <c r="Y3473" i="1" s="1"/>
  <c r="P3473" i="1"/>
  <c r="O3473" i="1"/>
  <c r="AA3472" i="1"/>
  <c r="Z3472" i="1"/>
  <c r="U3472" i="1"/>
  <c r="T3472" i="1"/>
  <c r="Q3472" i="1"/>
  <c r="P3472" i="1"/>
  <c r="O3472" i="1"/>
  <c r="Z3471" i="1"/>
  <c r="U3471" i="1"/>
  <c r="Q3471" i="1"/>
  <c r="R3471" i="1" s="1"/>
  <c r="S3471" i="1" s="1"/>
  <c r="T3471" i="1" s="1"/>
  <c r="P3471" i="1"/>
  <c r="O3471" i="1"/>
  <c r="Z3470" i="1"/>
  <c r="U3470" i="1"/>
  <c r="Q3470" i="1"/>
  <c r="P3470" i="1"/>
  <c r="R3470" i="1" s="1"/>
  <c r="S3470" i="1" s="1"/>
  <c r="T3470" i="1" s="1"/>
  <c r="O3470" i="1"/>
  <c r="Z3469" i="1"/>
  <c r="U3469" i="1"/>
  <c r="Q3469" i="1"/>
  <c r="P3469" i="1"/>
  <c r="R3469" i="1" s="1"/>
  <c r="S3469" i="1" s="1"/>
  <c r="T3469" i="1" s="1"/>
  <c r="O3469" i="1"/>
  <c r="Z3468" i="1"/>
  <c r="U3468" i="1"/>
  <c r="Q3468" i="1"/>
  <c r="P3468" i="1"/>
  <c r="R3468" i="1" s="1"/>
  <c r="S3468" i="1" s="1"/>
  <c r="T3468" i="1" s="1"/>
  <c r="O3468" i="1"/>
  <c r="Z3467" i="1"/>
  <c r="U3467" i="1"/>
  <c r="Q3467" i="1"/>
  <c r="P3467" i="1"/>
  <c r="O3467" i="1"/>
  <c r="Z3466" i="1"/>
  <c r="U3466" i="1"/>
  <c r="R3466" i="1"/>
  <c r="S3466" i="1" s="1"/>
  <c r="T3466" i="1" s="1"/>
  <c r="Q3466" i="1"/>
  <c r="P3466" i="1"/>
  <c r="O3466" i="1"/>
  <c r="Z3465" i="1"/>
  <c r="U3465" i="1"/>
  <c r="Q3465" i="1"/>
  <c r="P3465" i="1"/>
  <c r="O3465" i="1"/>
  <c r="R3465" i="1" s="1"/>
  <c r="S3465" i="1" s="1"/>
  <c r="T3465" i="1" s="1"/>
  <c r="Z3464" i="1"/>
  <c r="U3464" i="1"/>
  <c r="Q3464" i="1"/>
  <c r="P3464" i="1"/>
  <c r="O3464" i="1"/>
  <c r="Z3463" i="1"/>
  <c r="U3463" i="1"/>
  <c r="Q3463" i="1"/>
  <c r="R3463" i="1" s="1"/>
  <c r="S3463" i="1" s="1"/>
  <c r="T3463" i="1" s="1"/>
  <c r="P3463" i="1"/>
  <c r="O3463" i="1"/>
  <c r="Z3462" i="1"/>
  <c r="U3462" i="1"/>
  <c r="R3462" i="1"/>
  <c r="S3462" i="1" s="1"/>
  <c r="T3462" i="1" s="1"/>
  <c r="Q3462" i="1"/>
  <c r="P3462" i="1"/>
  <c r="O3462" i="1"/>
  <c r="Z3461" i="1"/>
  <c r="U3461" i="1"/>
  <c r="T3461" i="1"/>
  <c r="S3461" i="1"/>
  <c r="Q3461" i="1"/>
  <c r="P3461" i="1"/>
  <c r="O3461" i="1"/>
  <c r="R3461" i="1" s="1"/>
  <c r="AA3460" i="1"/>
  <c r="Z3460" i="1"/>
  <c r="U3460" i="1"/>
  <c r="T3460" i="1"/>
  <c r="Q3460" i="1"/>
  <c r="P3460" i="1"/>
  <c r="R3460" i="1" s="1"/>
  <c r="S3460" i="1" s="1"/>
  <c r="O3460" i="1"/>
  <c r="Z3459" i="1"/>
  <c r="U3459" i="1"/>
  <c r="Q3459" i="1"/>
  <c r="P3459" i="1"/>
  <c r="O3459" i="1"/>
  <c r="Z3458" i="1"/>
  <c r="U3458" i="1"/>
  <c r="Q3458" i="1"/>
  <c r="P3458" i="1"/>
  <c r="O3458" i="1"/>
  <c r="R3458" i="1" s="1"/>
  <c r="S3458" i="1" s="1"/>
  <c r="T3458" i="1" s="1"/>
  <c r="Y3458" i="1" s="1"/>
  <c r="Z3457" i="1"/>
  <c r="U3457" i="1"/>
  <c r="S3457" i="1"/>
  <c r="T3457" i="1" s="1"/>
  <c r="Y3457" i="1" s="1"/>
  <c r="R3457" i="1"/>
  <c r="Q3457" i="1"/>
  <c r="P3457" i="1"/>
  <c r="O3457" i="1"/>
  <c r="Z3456" i="1"/>
  <c r="U3456" i="1"/>
  <c r="Q3456" i="1"/>
  <c r="P3456" i="1"/>
  <c r="O3456" i="1"/>
  <c r="Z3455" i="1"/>
  <c r="Y3455" i="1"/>
  <c r="U3455" i="1"/>
  <c r="Q3455" i="1"/>
  <c r="R3455" i="1" s="1"/>
  <c r="S3455" i="1" s="1"/>
  <c r="T3455" i="1" s="1"/>
  <c r="P3455" i="1"/>
  <c r="O3455" i="1"/>
  <c r="Z3454" i="1"/>
  <c r="U3454" i="1"/>
  <c r="Q3454" i="1"/>
  <c r="P3454" i="1"/>
  <c r="O3454" i="1"/>
  <c r="Z3453" i="1"/>
  <c r="U3453" i="1"/>
  <c r="Q3453" i="1"/>
  <c r="P3453" i="1"/>
  <c r="O3453" i="1"/>
  <c r="R3453" i="1" s="1"/>
  <c r="S3453" i="1" s="1"/>
  <c r="T3453" i="1" s="1"/>
  <c r="Z3452" i="1"/>
  <c r="U3452" i="1"/>
  <c r="Q3452" i="1"/>
  <c r="P3452" i="1"/>
  <c r="R3452" i="1" s="1"/>
  <c r="S3452" i="1" s="1"/>
  <c r="T3452" i="1" s="1"/>
  <c r="O3452" i="1"/>
  <c r="Z3451" i="1"/>
  <c r="U3451" i="1"/>
  <c r="Q3451" i="1"/>
  <c r="P3451" i="1"/>
  <c r="O3451" i="1"/>
  <c r="AA3450" i="1"/>
  <c r="Z3450" i="1"/>
  <c r="U3450" i="1"/>
  <c r="T3450" i="1"/>
  <c r="R3450" i="1"/>
  <c r="S3450" i="1" s="1"/>
  <c r="Q3450" i="1"/>
  <c r="P3450" i="1"/>
  <c r="O3450" i="1"/>
  <c r="Z3449" i="1"/>
  <c r="U3449" i="1"/>
  <c r="Q3449" i="1"/>
  <c r="P3449" i="1"/>
  <c r="O3449" i="1"/>
  <c r="R3449" i="1" s="1"/>
  <c r="S3449" i="1" s="1"/>
  <c r="T3449" i="1" s="1"/>
  <c r="Z3448" i="1"/>
  <c r="U3448" i="1"/>
  <c r="Q3448" i="1"/>
  <c r="P3448" i="1"/>
  <c r="O3448" i="1"/>
  <c r="Z3447" i="1"/>
  <c r="U3447" i="1"/>
  <c r="S3447" i="1"/>
  <c r="T3447" i="1" s="1"/>
  <c r="Q3447" i="1"/>
  <c r="P3447" i="1"/>
  <c r="R3447" i="1" s="1"/>
  <c r="O3447" i="1"/>
  <c r="Z3446" i="1"/>
  <c r="U3446" i="1"/>
  <c r="Q3446" i="1"/>
  <c r="P3446" i="1"/>
  <c r="O3446" i="1"/>
  <c r="R3446" i="1" s="1"/>
  <c r="S3446" i="1" s="1"/>
  <c r="T3446" i="1" s="1"/>
  <c r="Z3445" i="1"/>
  <c r="U3445" i="1"/>
  <c r="T3445" i="1"/>
  <c r="Y3445" i="1" s="1"/>
  <c r="S3445" i="1"/>
  <c r="Q3445" i="1"/>
  <c r="P3445" i="1"/>
  <c r="O3445" i="1"/>
  <c r="R3445" i="1" s="1"/>
  <c r="Z3444" i="1"/>
  <c r="U3444" i="1"/>
  <c r="Q3444" i="1"/>
  <c r="R3444" i="1" s="1"/>
  <c r="S3444" i="1" s="1"/>
  <c r="T3444" i="1" s="1"/>
  <c r="P3444" i="1"/>
  <c r="O3444" i="1"/>
  <c r="Z3443" i="1"/>
  <c r="U3443" i="1"/>
  <c r="Q3443" i="1"/>
  <c r="P3443" i="1"/>
  <c r="O3443" i="1"/>
  <c r="R3443" i="1" s="1"/>
  <c r="S3443" i="1" s="1"/>
  <c r="T3443" i="1" s="1"/>
  <c r="Z3442" i="1"/>
  <c r="U3442" i="1"/>
  <c r="T3442" i="1"/>
  <c r="S3442" i="1"/>
  <c r="Q3442" i="1"/>
  <c r="P3442" i="1"/>
  <c r="O3442" i="1"/>
  <c r="R3442" i="1" s="1"/>
  <c r="Z3441" i="1"/>
  <c r="U3441" i="1"/>
  <c r="Q3441" i="1"/>
  <c r="P3441" i="1"/>
  <c r="O3441" i="1"/>
  <c r="R3441" i="1" s="1"/>
  <c r="S3441" i="1" s="1"/>
  <c r="T3441" i="1" s="1"/>
  <c r="Z3440" i="1"/>
  <c r="U3440" i="1"/>
  <c r="Q3440" i="1"/>
  <c r="P3440" i="1"/>
  <c r="O3440" i="1"/>
  <c r="Z3439" i="1"/>
  <c r="U3439" i="1"/>
  <c r="Q3439" i="1"/>
  <c r="R3439" i="1" s="1"/>
  <c r="S3439" i="1" s="1"/>
  <c r="T3439" i="1" s="1"/>
  <c r="P3439" i="1"/>
  <c r="O3439" i="1"/>
  <c r="Z3438" i="1"/>
  <c r="Y3438" i="1"/>
  <c r="U3438" i="1"/>
  <c r="Q3438" i="1"/>
  <c r="P3438" i="1"/>
  <c r="R3438" i="1" s="1"/>
  <c r="S3438" i="1" s="1"/>
  <c r="T3438" i="1" s="1"/>
  <c r="O3438" i="1"/>
  <c r="Z3437" i="1"/>
  <c r="U3437" i="1"/>
  <c r="Q3437" i="1"/>
  <c r="P3437" i="1"/>
  <c r="R3437" i="1" s="1"/>
  <c r="S3437" i="1" s="1"/>
  <c r="T3437" i="1" s="1"/>
  <c r="Y3437" i="1" s="1"/>
  <c r="O3437" i="1"/>
  <c r="Z3436" i="1"/>
  <c r="U3436" i="1"/>
  <c r="Q3436" i="1"/>
  <c r="P3436" i="1"/>
  <c r="R3436" i="1" s="1"/>
  <c r="S3436" i="1" s="1"/>
  <c r="T3436" i="1" s="1"/>
  <c r="O3436" i="1"/>
  <c r="Z3435" i="1"/>
  <c r="U3435" i="1"/>
  <c r="Q3435" i="1"/>
  <c r="P3435" i="1"/>
  <c r="O3435" i="1"/>
  <c r="Z3434" i="1"/>
  <c r="U3434" i="1"/>
  <c r="R3434" i="1"/>
  <c r="S3434" i="1" s="1"/>
  <c r="T3434" i="1" s="1"/>
  <c r="Q3434" i="1"/>
  <c r="P3434" i="1"/>
  <c r="O3434" i="1"/>
  <c r="Z3433" i="1"/>
  <c r="U3433" i="1"/>
  <c r="Q3433" i="1"/>
  <c r="P3433" i="1"/>
  <c r="O3433" i="1"/>
  <c r="R3433" i="1" s="1"/>
  <c r="S3433" i="1" s="1"/>
  <c r="T3433" i="1" s="1"/>
  <c r="Z3432" i="1"/>
  <c r="U3432" i="1"/>
  <c r="Q3432" i="1"/>
  <c r="P3432" i="1"/>
  <c r="O3432" i="1"/>
  <c r="AA3431" i="1"/>
  <c r="Z3431" i="1"/>
  <c r="U3431" i="1"/>
  <c r="T3431" i="1"/>
  <c r="Q3431" i="1"/>
  <c r="P3431" i="1"/>
  <c r="R3431" i="1" s="1"/>
  <c r="S3431" i="1" s="1"/>
  <c r="O3431" i="1"/>
  <c r="Z3430" i="1"/>
  <c r="Y3430" i="1"/>
  <c r="U3430" i="1"/>
  <c r="R3430" i="1"/>
  <c r="S3430" i="1" s="1"/>
  <c r="T3430" i="1" s="1"/>
  <c r="Q3430" i="1"/>
  <c r="P3430" i="1"/>
  <c r="O3430" i="1"/>
  <c r="Z3429" i="1"/>
  <c r="U3429" i="1"/>
  <c r="T3429" i="1"/>
  <c r="Y3429" i="1" s="1"/>
  <c r="S3429" i="1"/>
  <c r="Q3429" i="1"/>
  <c r="P3429" i="1"/>
  <c r="O3429" i="1"/>
  <c r="R3429" i="1" s="1"/>
  <c r="Z3428" i="1"/>
  <c r="U3428" i="1"/>
  <c r="Q3428" i="1"/>
  <c r="P3428" i="1"/>
  <c r="R3428" i="1" s="1"/>
  <c r="S3428" i="1" s="1"/>
  <c r="T3428" i="1" s="1"/>
  <c r="O3428" i="1"/>
  <c r="Z3427" i="1"/>
  <c r="U3427" i="1"/>
  <c r="Q3427" i="1"/>
  <c r="P3427" i="1"/>
  <c r="O3427" i="1"/>
  <c r="Z3426" i="1"/>
  <c r="U3426" i="1"/>
  <c r="Q3426" i="1"/>
  <c r="P3426" i="1"/>
  <c r="O3426" i="1"/>
  <c r="R3426" i="1" s="1"/>
  <c r="S3426" i="1" s="1"/>
  <c r="T3426" i="1" s="1"/>
  <c r="Z3425" i="1"/>
  <c r="U3425" i="1"/>
  <c r="S3425" i="1"/>
  <c r="T3425" i="1" s="1"/>
  <c r="Y3425" i="1" s="1"/>
  <c r="R3425" i="1"/>
  <c r="Q3425" i="1"/>
  <c r="P3425" i="1"/>
  <c r="O3425" i="1"/>
  <c r="Z3424" i="1"/>
  <c r="U3424" i="1"/>
  <c r="Q3424" i="1"/>
  <c r="P3424" i="1"/>
  <c r="O3424" i="1"/>
  <c r="Z3423" i="1"/>
  <c r="U3423" i="1"/>
  <c r="Q3423" i="1"/>
  <c r="R3423" i="1" s="1"/>
  <c r="S3423" i="1" s="1"/>
  <c r="T3423" i="1" s="1"/>
  <c r="P3423" i="1"/>
  <c r="O3423" i="1"/>
  <c r="Z3422" i="1"/>
  <c r="U3422" i="1"/>
  <c r="Q3422" i="1"/>
  <c r="P3422" i="1"/>
  <c r="R3422" i="1" s="1"/>
  <c r="S3422" i="1" s="1"/>
  <c r="T3422" i="1" s="1"/>
  <c r="O3422" i="1"/>
  <c r="Z3421" i="1"/>
  <c r="U3421" i="1"/>
  <c r="Q3421" i="1"/>
  <c r="P3421" i="1"/>
  <c r="O3421" i="1"/>
  <c r="R3421" i="1" s="1"/>
  <c r="S3421" i="1" s="1"/>
  <c r="T3421" i="1" s="1"/>
  <c r="Y3421" i="1" s="1"/>
  <c r="Z3420" i="1"/>
  <c r="U3420" i="1"/>
  <c r="R3420" i="1"/>
  <c r="S3420" i="1" s="1"/>
  <c r="T3420" i="1" s="1"/>
  <c r="Y3420" i="1" s="1"/>
  <c r="Q3420" i="1"/>
  <c r="P3420" i="1"/>
  <c r="O3420" i="1"/>
  <c r="Z3419" i="1"/>
  <c r="U3419" i="1"/>
  <c r="Q3419" i="1"/>
  <c r="P3419" i="1"/>
  <c r="O3419" i="1"/>
  <c r="Z3418" i="1"/>
  <c r="U3418" i="1"/>
  <c r="S3418" i="1"/>
  <c r="T3418" i="1" s="1"/>
  <c r="R3418" i="1"/>
  <c r="Q3418" i="1"/>
  <c r="P3418" i="1"/>
  <c r="O3418" i="1"/>
  <c r="Z3417" i="1"/>
  <c r="U3417" i="1"/>
  <c r="Q3417" i="1"/>
  <c r="P3417" i="1"/>
  <c r="O3417" i="1"/>
  <c r="Z3416" i="1"/>
  <c r="U3416" i="1"/>
  <c r="Q3416" i="1"/>
  <c r="P3416" i="1"/>
  <c r="O3416" i="1"/>
  <c r="Z3415" i="1"/>
  <c r="U3415" i="1"/>
  <c r="R3415" i="1"/>
  <c r="S3415" i="1" s="1"/>
  <c r="T3415" i="1" s="1"/>
  <c r="Y3415" i="1" s="1"/>
  <c r="Q3415" i="1"/>
  <c r="P3415" i="1"/>
  <c r="O3415" i="1"/>
  <c r="Z3414" i="1"/>
  <c r="U3414" i="1"/>
  <c r="Q3414" i="1"/>
  <c r="P3414" i="1"/>
  <c r="O3414" i="1"/>
  <c r="R3414" i="1" s="1"/>
  <c r="S3414" i="1" s="1"/>
  <c r="T3414" i="1" s="1"/>
  <c r="Z3413" i="1"/>
  <c r="U3413" i="1"/>
  <c r="S3413" i="1"/>
  <c r="T3413" i="1" s="1"/>
  <c r="Q3413" i="1"/>
  <c r="P3413" i="1"/>
  <c r="O3413" i="1"/>
  <c r="R3413" i="1" s="1"/>
  <c r="Z3412" i="1"/>
  <c r="U3412" i="1"/>
  <c r="R3412" i="1"/>
  <c r="S3412" i="1" s="1"/>
  <c r="T3412" i="1" s="1"/>
  <c r="Q3412" i="1"/>
  <c r="P3412" i="1"/>
  <c r="O3412" i="1"/>
  <c r="AA3411" i="1"/>
  <c r="Z3411" i="1"/>
  <c r="U3411" i="1"/>
  <c r="T3411" i="1"/>
  <c r="Q3411" i="1"/>
  <c r="P3411" i="1"/>
  <c r="O3411" i="1"/>
  <c r="R3411" i="1" s="1"/>
  <c r="S3411" i="1" s="1"/>
  <c r="Z3410" i="1"/>
  <c r="U3410" i="1"/>
  <c r="T3410" i="1"/>
  <c r="Q3410" i="1"/>
  <c r="P3410" i="1"/>
  <c r="O3410" i="1"/>
  <c r="R3410" i="1" s="1"/>
  <c r="S3410" i="1" s="1"/>
  <c r="Z3409" i="1"/>
  <c r="U3409" i="1"/>
  <c r="Q3409" i="1"/>
  <c r="P3409" i="1"/>
  <c r="O3409" i="1"/>
  <c r="R3409" i="1" s="1"/>
  <c r="S3409" i="1" s="1"/>
  <c r="T3409" i="1" s="1"/>
  <c r="Z3408" i="1"/>
  <c r="U3408" i="1"/>
  <c r="T3408" i="1"/>
  <c r="Y3408" i="1" s="1"/>
  <c r="Q3408" i="1"/>
  <c r="P3408" i="1"/>
  <c r="O3408" i="1"/>
  <c r="R3408" i="1" s="1"/>
  <c r="S3408" i="1" s="1"/>
  <c r="Z3407" i="1"/>
  <c r="U3407" i="1"/>
  <c r="Q3407" i="1"/>
  <c r="R3407" i="1" s="1"/>
  <c r="S3407" i="1" s="1"/>
  <c r="T3407" i="1" s="1"/>
  <c r="Y3407" i="1" s="1"/>
  <c r="P3407" i="1"/>
  <c r="O3407" i="1"/>
  <c r="Z3406" i="1"/>
  <c r="U3406" i="1"/>
  <c r="Q3406" i="1"/>
  <c r="R3406" i="1" s="1"/>
  <c r="S3406" i="1" s="1"/>
  <c r="T3406" i="1" s="1"/>
  <c r="Y3406" i="1" s="1"/>
  <c r="P3406" i="1"/>
  <c r="O3406" i="1"/>
  <c r="Z3405" i="1"/>
  <c r="U3405" i="1"/>
  <c r="T3405" i="1"/>
  <c r="R3405" i="1"/>
  <c r="S3405" i="1" s="1"/>
  <c r="Q3405" i="1"/>
  <c r="P3405" i="1"/>
  <c r="O3405" i="1"/>
  <c r="Z3404" i="1"/>
  <c r="U3404" i="1"/>
  <c r="Q3404" i="1"/>
  <c r="P3404" i="1"/>
  <c r="O3404" i="1"/>
  <c r="R3404" i="1" s="1"/>
  <c r="S3404" i="1" s="1"/>
  <c r="T3404" i="1" s="1"/>
  <c r="Y3404" i="1" s="1"/>
  <c r="Z3403" i="1"/>
  <c r="U3403" i="1"/>
  <c r="Q3403" i="1"/>
  <c r="P3403" i="1"/>
  <c r="O3403" i="1"/>
  <c r="Z3402" i="1"/>
  <c r="U3402" i="1"/>
  <c r="R3402" i="1"/>
  <c r="S3402" i="1" s="1"/>
  <c r="T3402" i="1" s="1"/>
  <c r="Q3402" i="1"/>
  <c r="P3402" i="1"/>
  <c r="O3402" i="1"/>
  <c r="Z3401" i="1"/>
  <c r="U3401" i="1"/>
  <c r="Q3401" i="1"/>
  <c r="P3401" i="1"/>
  <c r="O3401" i="1"/>
  <c r="Z3400" i="1"/>
  <c r="U3400" i="1"/>
  <c r="T3400" i="1"/>
  <c r="Q3400" i="1"/>
  <c r="P3400" i="1"/>
  <c r="O3400" i="1"/>
  <c r="R3400" i="1" s="1"/>
  <c r="S3400" i="1" s="1"/>
  <c r="Z3399" i="1"/>
  <c r="U3399" i="1"/>
  <c r="Q3399" i="1"/>
  <c r="P3399" i="1"/>
  <c r="R3399" i="1" s="1"/>
  <c r="S3399" i="1" s="1"/>
  <c r="T3399" i="1" s="1"/>
  <c r="Y3399" i="1" s="1"/>
  <c r="O3399" i="1"/>
  <c r="Z3398" i="1"/>
  <c r="U3398" i="1"/>
  <c r="R3398" i="1"/>
  <c r="S3398" i="1" s="1"/>
  <c r="T3398" i="1" s="1"/>
  <c r="Q3398" i="1"/>
  <c r="P3398" i="1"/>
  <c r="O3398" i="1"/>
  <c r="Z3397" i="1"/>
  <c r="U3397" i="1"/>
  <c r="Q3397" i="1"/>
  <c r="P3397" i="1"/>
  <c r="O3397" i="1"/>
  <c r="R3397" i="1" s="1"/>
  <c r="S3397" i="1" s="1"/>
  <c r="T3397" i="1" s="1"/>
  <c r="Z3396" i="1"/>
  <c r="U3396" i="1"/>
  <c r="Q3396" i="1"/>
  <c r="P3396" i="1"/>
  <c r="R3396" i="1" s="1"/>
  <c r="S3396" i="1" s="1"/>
  <c r="T3396" i="1" s="1"/>
  <c r="O3396" i="1"/>
  <c r="AA3395" i="1"/>
  <c r="Z3395" i="1"/>
  <c r="U3395" i="1"/>
  <c r="T3395" i="1"/>
  <c r="R3395" i="1"/>
  <c r="S3395" i="1" s="1"/>
  <c r="Q3395" i="1"/>
  <c r="P3395" i="1"/>
  <c r="O3395" i="1"/>
  <c r="AA3394" i="1"/>
  <c r="Z3394" i="1"/>
  <c r="U3394" i="1"/>
  <c r="T3394" i="1"/>
  <c r="Q3394" i="1"/>
  <c r="P3394" i="1"/>
  <c r="O3394" i="1"/>
  <c r="R3394" i="1" s="1"/>
  <c r="S3394" i="1" s="1"/>
  <c r="Z3393" i="1"/>
  <c r="U3393" i="1"/>
  <c r="S3393" i="1"/>
  <c r="T3393" i="1" s="1"/>
  <c r="R3393" i="1"/>
  <c r="Q3393" i="1"/>
  <c r="P3393" i="1"/>
  <c r="O3393" i="1"/>
  <c r="Z3392" i="1"/>
  <c r="U3392" i="1"/>
  <c r="Q3392" i="1"/>
  <c r="P3392" i="1"/>
  <c r="O3392" i="1"/>
  <c r="R3392" i="1" s="1"/>
  <c r="S3392" i="1" s="1"/>
  <c r="T3392" i="1" s="1"/>
  <c r="Y3392" i="1" s="1"/>
  <c r="AA3391" i="1"/>
  <c r="Z3391" i="1"/>
  <c r="U3391" i="1"/>
  <c r="T3391" i="1"/>
  <c r="Q3391" i="1"/>
  <c r="R3391" i="1" s="1"/>
  <c r="S3391" i="1" s="1"/>
  <c r="P3391" i="1"/>
  <c r="O3391" i="1"/>
  <c r="Z3390" i="1"/>
  <c r="U3390" i="1"/>
  <c r="S3390" i="1"/>
  <c r="T3390" i="1" s="1"/>
  <c r="R3390" i="1"/>
  <c r="Q3390" i="1"/>
  <c r="P3390" i="1"/>
  <c r="O3390" i="1"/>
  <c r="Z3389" i="1"/>
  <c r="U3389" i="1"/>
  <c r="Q3389" i="1"/>
  <c r="P3389" i="1"/>
  <c r="O3389" i="1"/>
  <c r="R3389" i="1" s="1"/>
  <c r="S3389" i="1" s="1"/>
  <c r="T3389" i="1" s="1"/>
  <c r="Z3388" i="1"/>
  <c r="U3388" i="1"/>
  <c r="Q3388" i="1"/>
  <c r="P3388" i="1"/>
  <c r="O3388" i="1"/>
  <c r="R3388" i="1" s="1"/>
  <c r="S3388" i="1" s="1"/>
  <c r="T3388" i="1" s="1"/>
  <c r="Z3387" i="1"/>
  <c r="U3387" i="1"/>
  <c r="Q3387" i="1"/>
  <c r="P3387" i="1"/>
  <c r="O3387" i="1"/>
  <c r="Z3386" i="1"/>
  <c r="U3386" i="1"/>
  <c r="R3386" i="1"/>
  <c r="S3386" i="1" s="1"/>
  <c r="T3386" i="1" s="1"/>
  <c r="Q3386" i="1"/>
  <c r="P3386" i="1"/>
  <c r="O3386" i="1"/>
  <c r="Z3385" i="1"/>
  <c r="U3385" i="1"/>
  <c r="R3385" i="1"/>
  <c r="S3385" i="1" s="1"/>
  <c r="T3385" i="1" s="1"/>
  <c r="Q3385" i="1"/>
  <c r="P3385" i="1"/>
  <c r="O3385" i="1"/>
  <c r="Z3384" i="1"/>
  <c r="U3384" i="1"/>
  <c r="Q3384" i="1"/>
  <c r="P3384" i="1"/>
  <c r="O3384" i="1"/>
  <c r="R3384" i="1" s="1"/>
  <c r="S3384" i="1" s="1"/>
  <c r="T3384" i="1" s="1"/>
  <c r="Y3384" i="1" s="1"/>
  <c r="Z3383" i="1"/>
  <c r="U3383" i="1"/>
  <c r="T3383" i="1"/>
  <c r="S3383" i="1"/>
  <c r="R3383" i="1"/>
  <c r="Q3383" i="1"/>
  <c r="P3383" i="1"/>
  <c r="O3383" i="1"/>
  <c r="Z3382" i="1"/>
  <c r="U3382" i="1"/>
  <c r="Q3382" i="1"/>
  <c r="P3382" i="1"/>
  <c r="O3382" i="1"/>
  <c r="Z3381" i="1"/>
  <c r="U3381" i="1"/>
  <c r="Q3381" i="1"/>
  <c r="P3381" i="1"/>
  <c r="O3381" i="1"/>
  <c r="R3381" i="1" s="1"/>
  <c r="S3381" i="1" s="1"/>
  <c r="T3381" i="1" s="1"/>
  <c r="Z3380" i="1"/>
  <c r="U3380" i="1"/>
  <c r="T3380" i="1"/>
  <c r="S3380" i="1"/>
  <c r="Q3380" i="1"/>
  <c r="P3380" i="1"/>
  <c r="R3380" i="1" s="1"/>
  <c r="O3380" i="1"/>
  <c r="Z3379" i="1"/>
  <c r="U3379" i="1"/>
  <c r="Q3379" i="1"/>
  <c r="P3379" i="1"/>
  <c r="O3379" i="1"/>
  <c r="R3379" i="1" s="1"/>
  <c r="S3379" i="1" s="1"/>
  <c r="T3379" i="1" s="1"/>
  <c r="Z3378" i="1"/>
  <c r="U3378" i="1"/>
  <c r="Q3378" i="1"/>
  <c r="P3378" i="1"/>
  <c r="O3378" i="1"/>
  <c r="Z3377" i="1"/>
  <c r="U3377" i="1"/>
  <c r="Q3377" i="1"/>
  <c r="P3377" i="1"/>
  <c r="O3377" i="1"/>
  <c r="Z3376" i="1"/>
  <c r="U3376" i="1"/>
  <c r="Q3376" i="1"/>
  <c r="P3376" i="1"/>
  <c r="O3376" i="1"/>
  <c r="R3376" i="1" s="1"/>
  <c r="S3376" i="1" s="1"/>
  <c r="T3376" i="1" s="1"/>
  <c r="Y3376" i="1" s="1"/>
  <c r="Z3375" i="1"/>
  <c r="U3375" i="1"/>
  <c r="S3375" i="1"/>
  <c r="T3375" i="1" s="1"/>
  <c r="R3375" i="1"/>
  <c r="Q3375" i="1"/>
  <c r="P3375" i="1"/>
  <c r="O3375" i="1"/>
  <c r="Z3374" i="1"/>
  <c r="U3374" i="1"/>
  <c r="R3374" i="1"/>
  <c r="S3374" i="1" s="1"/>
  <c r="T3374" i="1" s="1"/>
  <c r="Y3374" i="1" s="1"/>
  <c r="Q3374" i="1"/>
  <c r="P3374" i="1"/>
  <c r="O3374" i="1"/>
  <c r="Z3373" i="1"/>
  <c r="U3373" i="1"/>
  <c r="Q3373" i="1"/>
  <c r="P3373" i="1"/>
  <c r="O3373" i="1"/>
  <c r="R3373" i="1" s="1"/>
  <c r="S3373" i="1" s="1"/>
  <c r="T3373" i="1" s="1"/>
  <c r="Y3373" i="1" s="1"/>
  <c r="Z3372" i="1"/>
  <c r="U3372" i="1"/>
  <c r="R3372" i="1"/>
  <c r="S3372" i="1" s="1"/>
  <c r="T3372" i="1" s="1"/>
  <c r="Y3372" i="1" s="1"/>
  <c r="Q3372" i="1"/>
  <c r="P3372" i="1"/>
  <c r="O3372" i="1"/>
  <c r="Z3371" i="1"/>
  <c r="U3371" i="1"/>
  <c r="Q3371" i="1"/>
  <c r="P3371" i="1"/>
  <c r="O3371" i="1"/>
  <c r="Z3370" i="1"/>
  <c r="U3370" i="1"/>
  <c r="T3370" i="1"/>
  <c r="Y3370" i="1" s="1"/>
  <c r="S3370" i="1"/>
  <c r="R3370" i="1"/>
  <c r="Q3370" i="1"/>
  <c r="P3370" i="1"/>
  <c r="O3370" i="1"/>
  <c r="Z3369" i="1"/>
  <c r="U3369" i="1"/>
  <c r="Q3369" i="1"/>
  <c r="P3369" i="1"/>
  <c r="O3369" i="1"/>
  <c r="R3369" i="1" s="1"/>
  <c r="S3369" i="1" s="1"/>
  <c r="T3369" i="1" s="1"/>
  <c r="AA3368" i="1"/>
  <c r="Z3368" i="1"/>
  <c r="U3368" i="1"/>
  <c r="T3368" i="1"/>
  <c r="Q3368" i="1"/>
  <c r="P3368" i="1"/>
  <c r="O3368" i="1"/>
  <c r="Z3367" i="1"/>
  <c r="U3367" i="1"/>
  <c r="Q3367" i="1"/>
  <c r="P3367" i="1"/>
  <c r="R3367" i="1" s="1"/>
  <c r="S3367" i="1" s="1"/>
  <c r="T3367" i="1" s="1"/>
  <c r="O3367" i="1"/>
  <c r="Z3366" i="1"/>
  <c r="U3366" i="1"/>
  <c r="Q3366" i="1"/>
  <c r="P3366" i="1"/>
  <c r="O3366" i="1"/>
  <c r="R3366" i="1" s="1"/>
  <c r="S3366" i="1" s="1"/>
  <c r="T3366" i="1" s="1"/>
  <c r="Z3365" i="1"/>
  <c r="U3365" i="1"/>
  <c r="Q3365" i="1"/>
  <c r="P3365" i="1"/>
  <c r="O3365" i="1"/>
  <c r="R3365" i="1" s="1"/>
  <c r="S3365" i="1" s="1"/>
  <c r="T3365" i="1" s="1"/>
  <c r="Z3364" i="1"/>
  <c r="U3364" i="1"/>
  <c r="Q3364" i="1"/>
  <c r="R3364" i="1" s="1"/>
  <c r="S3364" i="1" s="1"/>
  <c r="T3364" i="1" s="1"/>
  <c r="P3364" i="1"/>
  <c r="O3364" i="1"/>
  <c r="Z3363" i="1"/>
  <c r="Y3363" i="1"/>
  <c r="U3363" i="1"/>
  <c r="T3363" i="1"/>
  <c r="R3363" i="1"/>
  <c r="S3363" i="1" s="1"/>
  <c r="Q3363" i="1"/>
  <c r="P3363" i="1"/>
  <c r="O3363" i="1"/>
  <c r="Z3362" i="1"/>
  <c r="U3362" i="1"/>
  <c r="Q3362" i="1"/>
  <c r="R3362" i="1" s="1"/>
  <c r="S3362" i="1" s="1"/>
  <c r="T3362" i="1" s="1"/>
  <c r="P3362" i="1"/>
  <c r="O3362" i="1"/>
  <c r="Z3361" i="1"/>
  <c r="U3361" i="1"/>
  <c r="Q3361" i="1"/>
  <c r="R3361" i="1" s="1"/>
  <c r="S3361" i="1" s="1"/>
  <c r="T3361" i="1" s="1"/>
  <c r="P3361" i="1"/>
  <c r="O3361" i="1"/>
  <c r="Z3360" i="1"/>
  <c r="U3360" i="1"/>
  <c r="T3360" i="1"/>
  <c r="Y3360" i="1" s="1"/>
  <c r="Q3360" i="1"/>
  <c r="P3360" i="1"/>
  <c r="O3360" i="1"/>
  <c r="R3360" i="1" s="1"/>
  <c r="S3360" i="1" s="1"/>
  <c r="Z3359" i="1"/>
  <c r="U3359" i="1"/>
  <c r="R3359" i="1"/>
  <c r="S3359" i="1" s="1"/>
  <c r="T3359" i="1" s="1"/>
  <c r="Q3359" i="1"/>
  <c r="P3359" i="1"/>
  <c r="O3359" i="1"/>
  <c r="Z3358" i="1"/>
  <c r="U3358" i="1"/>
  <c r="S3358" i="1"/>
  <c r="T3358" i="1" s="1"/>
  <c r="Q3358" i="1"/>
  <c r="P3358" i="1"/>
  <c r="O3358" i="1"/>
  <c r="R3358" i="1" s="1"/>
  <c r="Z3357" i="1"/>
  <c r="U3357" i="1"/>
  <c r="Q3357" i="1"/>
  <c r="P3357" i="1"/>
  <c r="O3357" i="1"/>
  <c r="R3357" i="1" s="1"/>
  <c r="S3357" i="1" s="1"/>
  <c r="T3357" i="1" s="1"/>
  <c r="Z3356" i="1"/>
  <c r="U3356" i="1"/>
  <c r="Q3356" i="1"/>
  <c r="P3356" i="1"/>
  <c r="O3356" i="1"/>
  <c r="R3356" i="1" s="1"/>
  <c r="S3356" i="1" s="1"/>
  <c r="T3356" i="1" s="1"/>
  <c r="Z3355" i="1"/>
  <c r="U3355" i="1"/>
  <c r="Q3355" i="1"/>
  <c r="P3355" i="1"/>
  <c r="O3355" i="1"/>
  <c r="AA3354" i="1"/>
  <c r="Z3354" i="1"/>
  <c r="U3354" i="1"/>
  <c r="T3354" i="1"/>
  <c r="R3354" i="1"/>
  <c r="S3354" i="1" s="1"/>
  <c r="Q3354" i="1"/>
  <c r="P3354" i="1"/>
  <c r="O3354" i="1"/>
  <c r="Z3353" i="1"/>
  <c r="U3353" i="1"/>
  <c r="S3353" i="1"/>
  <c r="T3353" i="1" s="1"/>
  <c r="Y3353" i="1" s="1"/>
  <c r="R3353" i="1"/>
  <c r="Q3353" i="1"/>
  <c r="P3353" i="1"/>
  <c r="O3353" i="1"/>
  <c r="Z3352" i="1"/>
  <c r="U3352" i="1"/>
  <c r="Q3352" i="1"/>
  <c r="P3352" i="1"/>
  <c r="O3352" i="1"/>
  <c r="R3352" i="1" s="1"/>
  <c r="S3352" i="1" s="1"/>
  <c r="T3352" i="1" s="1"/>
  <c r="Z3351" i="1"/>
  <c r="U3351" i="1"/>
  <c r="T3351" i="1"/>
  <c r="S3351" i="1"/>
  <c r="R3351" i="1"/>
  <c r="Q3351" i="1"/>
  <c r="P3351" i="1"/>
  <c r="O3351" i="1"/>
  <c r="Z3350" i="1"/>
  <c r="U3350" i="1"/>
  <c r="Q3350" i="1"/>
  <c r="P3350" i="1"/>
  <c r="R3350" i="1" s="1"/>
  <c r="S3350" i="1" s="1"/>
  <c r="T3350" i="1" s="1"/>
  <c r="O3350" i="1"/>
  <c r="Z3349" i="1"/>
  <c r="U3349" i="1"/>
  <c r="Q3349" i="1"/>
  <c r="P3349" i="1"/>
  <c r="O3349" i="1"/>
  <c r="R3349" i="1" s="1"/>
  <c r="S3349" i="1" s="1"/>
  <c r="T3349" i="1" s="1"/>
  <c r="Z3348" i="1"/>
  <c r="U3348" i="1"/>
  <c r="Q3348" i="1"/>
  <c r="R3348" i="1" s="1"/>
  <c r="S3348" i="1" s="1"/>
  <c r="T3348" i="1" s="1"/>
  <c r="P3348" i="1"/>
  <c r="O3348" i="1"/>
  <c r="Z3347" i="1"/>
  <c r="U3347" i="1"/>
  <c r="Q3347" i="1"/>
  <c r="P3347" i="1"/>
  <c r="O3347" i="1"/>
  <c r="Z3346" i="1"/>
  <c r="U3346" i="1"/>
  <c r="R3346" i="1"/>
  <c r="S3346" i="1" s="1"/>
  <c r="T3346" i="1" s="1"/>
  <c r="Q3346" i="1"/>
  <c r="P3346" i="1"/>
  <c r="O3346" i="1"/>
  <c r="AA3345" i="1"/>
  <c r="Z3345" i="1"/>
  <c r="U3345" i="1"/>
  <c r="T3345" i="1"/>
  <c r="R3345" i="1"/>
  <c r="S3345" i="1" s="1"/>
  <c r="Q3345" i="1"/>
  <c r="P3345" i="1"/>
  <c r="O3345" i="1"/>
  <c r="Z3344" i="1"/>
  <c r="U3344" i="1"/>
  <c r="Q3344" i="1"/>
  <c r="P3344" i="1"/>
  <c r="O3344" i="1"/>
  <c r="R3344" i="1" s="1"/>
  <c r="S3344" i="1" s="1"/>
  <c r="T3344" i="1" s="1"/>
  <c r="Z3343" i="1"/>
  <c r="U3343" i="1"/>
  <c r="T3343" i="1"/>
  <c r="Q3343" i="1"/>
  <c r="R3343" i="1" s="1"/>
  <c r="S3343" i="1" s="1"/>
  <c r="P3343" i="1"/>
  <c r="O3343" i="1"/>
  <c r="Z3342" i="1"/>
  <c r="U3342" i="1"/>
  <c r="Q3342" i="1"/>
  <c r="P3342" i="1"/>
  <c r="O3342" i="1"/>
  <c r="R3342" i="1" s="1"/>
  <c r="S3342" i="1" s="1"/>
  <c r="T3342" i="1" s="1"/>
  <c r="Y3342" i="1" s="1"/>
  <c r="Z3341" i="1"/>
  <c r="U3341" i="1"/>
  <c r="Q3341" i="1"/>
  <c r="P3341" i="1"/>
  <c r="O3341" i="1"/>
  <c r="R3341" i="1" s="1"/>
  <c r="S3341" i="1" s="1"/>
  <c r="T3341" i="1" s="1"/>
  <c r="Z3340" i="1"/>
  <c r="U3340" i="1"/>
  <c r="Q3340" i="1"/>
  <c r="P3340" i="1"/>
  <c r="R3340" i="1" s="1"/>
  <c r="S3340" i="1" s="1"/>
  <c r="T3340" i="1" s="1"/>
  <c r="O3340" i="1"/>
  <c r="Z3339" i="1"/>
  <c r="U3339" i="1"/>
  <c r="Q3339" i="1"/>
  <c r="P3339" i="1"/>
  <c r="O3339" i="1"/>
  <c r="R3339" i="1" s="1"/>
  <c r="S3339" i="1" s="1"/>
  <c r="T3339" i="1" s="1"/>
  <c r="AA3338" i="1"/>
  <c r="Z3338" i="1"/>
  <c r="U3338" i="1"/>
  <c r="T3338" i="1"/>
  <c r="S3338" i="1"/>
  <c r="R3338" i="1"/>
  <c r="Q3338" i="1"/>
  <c r="P3338" i="1"/>
  <c r="O3338" i="1"/>
  <c r="Z3337" i="1"/>
  <c r="U3337" i="1"/>
  <c r="Q3337" i="1"/>
  <c r="P3337" i="1"/>
  <c r="O3337" i="1"/>
  <c r="Z3336" i="1"/>
  <c r="U3336" i="1"/>
  <c r="Q3336" i="1"/>
  <c r="P3336" i="1"/>
  <c r="O3336" i="1"/>
  <c r="Z3335" i="1"/>
  <c r="U3335" i="1"/>
  <c r="Q3335" i="1"/>
  <c r="P3335" i="1"/>
  <c r="R3335" i="1" s="1"/>
  <c r="S3335" i="1" s="1"/>
  <c r="T3335" i="1" s="1"/>
  <c r="Y3335" i="1" s="1"/>
  <c r="O3335" i="1"/>
  <c r="Z3334" i="1"/>
  <c r="U3334" i="1"/>
  <c r="Q3334" i="1"/>
  <c r="P3334" i="1"/>
  <c r="O3334" i="1"/>
  <c r="R3334" i="1" s="1"/>
  <c r="S3334" i="1" s="1"/>
  <c r="T3334" i="1" s="1"/>
  <c r="AA3333" i="1"/>
  <c r="Z3333" i="1"/>
  <c r="U3333" i="1"/>
  <c r="T3333" i="1"/>
  <c r="S3333" i="1"/>
  <c r="Q3333" i="1"/>
  <c r="P3333" i="1"/>
  <c r="O3333" i="1"/>
  <c r="R3333" i="1" s="1"/>
  <c r="Z3332" i="1"/>
  <c r="U3332" i="1"/>
  <c r="R3332" i="1"/>
  <c r="S3332" i="1" s="1"/>
  <c r="T3332" i="1" s="1"/>
  <c r="Q3332" i="1"/>
  <c r="P3332" i="1"/>
  <c r="O3332" i="1"/>
  <c r="Z3331" i="1"/>
  <c r="U3331" i="1"/>
  <c r="Q3331" i="1"/>
  <c r="P3331" i="1"/>
  <c r="O3331" i="1"/>
  <c r="R3331" i="1" s="1"/>
  <c r="S3331" i="1" s="1"/>
  <c r="T3331" i="1" s="1"/>
  <c r="Z3330" i="1"/>
  <c r="U3330" i="1"/>
  <c r="Q3330" i="1"/>
  <c r="R3330" i="1" s="1"/>
  <c r="S3330" i="1" s="1"/>
  <c r="T3330" i="1" s="1"/>
  <c r="Y3330" i="1" s="1"/>
  <c r="P3330" i="1"/>
  <c r="O3330" i="1"/>
  <c r="Z3329" i="1"/>
  <c r="U3329" i="1"/>
  <c r="R3329" i="1"/>
  <c r="S3329" i="1" s="1"/>
  <c r="T3329" i="1" s="1"/>
  <c r="Q3329" i="1"/>
  <c r="P3329" i="1"/>
  <c r="O3329" i="1"/>
  <c r="Z3328" i="1"/>
  <c r="U3328" i="1"/>
  <c r="Q3328" i="1"/>
  <c r="P3328" i="1"/>
  <c r="O3328" i="1"/>
  <c r="R3328" i="1" s="1"/>
  <c r="S3328" i="1" s="1"/>
  <c r="T3328" i="1" s="1"/>
  <c r="Z3327" i="1"/>
  <c r="U3327" i="1"/>
  <c r="Q3327" i="1"/>
  <c r="R3327" i="1" s="1"/>
  <c r="S3327" i="1" s="1"/>
  <c r="T3327" i="1" s="1"/>
  <c r="Y3327" i="1" s="1"/>
  <c r="P3327" i="1"/>
  <c r="O3327" i="1"/>
  <c r="Z3326" i="1"/>
  <c r="U3326" i="1"/>
  <c r="Q3326" i="1"/>
  <c r="P3326" i="1"/>
  <c r="O3326" i="1"/>
  <c r="R3326" i="1" s="1"/>
  <c r="S3326" i="1" s="1"/>
  <c r="T3326" i="1" s="1"/>
  <c r="Z3325" i="1"/>
  <c r="U3325" i="1"/>
  <c r="R3325" i="1"/>
  <c r="S3325" i="1" s="1"/>
  <c r="T3325" i="1" s="1"/>
  <c r="Q3325" i="1"/>
  <c r="P3325" i="1"/>
  <c r="O3325" i="1"/>
  <c r="Z3324" i="1"/>
  <c r="U3324" i="1"/>
  <c r="Q3324" i="1"/>
  <c r="P3324" i="1"/>
  <c r="R3324" i="1" s="1"/>
  <c r="S3324" i="1" s="1"/>
  <c r="T3324" i="1" s="1"/>
  <c r="O3324" i="1"/>
  <c r="Z3323" i="1"/>
  <c r="U3323" i="1"/>
  <c r="Q3323" i="1"/>
  <c r="P3323" i="1"/>
  <c r="O3323" i="1"/>
  <c r="R3323" i="1" s="1"/>
  <c r="S3323" i="1" s="1"/>
  <c r="T3323" i="1" s="1"/>
  <c r="Z3322" i="1"/>
  <c r="U3322" i="1"/>
  <c r="R3322" i="1"/>
  <c r="S3322" i="1" s="1"/>
  <c r="T3322" i="1" s="1"/>
  <c r="Q3322" i="1"/>
  <c r="P3322" i="1"/>
  <c r="O3322" i="1"/>
  <c r="Z3321" i="1"/>
  <c r="U3321" i="1"/>
  <c r="Q3321" i="1"/>
  <c r="P3321" i="1"/>
  <c r="O3321" i="1"/>
  <c r="R3321" i="1" s="1"/>
  <c r="S3321" i="1" s="1"/>
  <c r="T3321" i="1" s="1"/>
  <c r="Y3321" i="1" s="1"/>
  <c r="Z3320" i="1"/>
  <c r="U3320" i="1"/>
  <c r="Q3320" i="1"/>
  <c r="P3320" i="1"/>
  <c r="O3320" i="1"/>
  <c r="Z3319" i="1"/>
  <c r="U3319" i="1"/>
  <c r="Q3319" i="1"/>
  <c r="R3319" i="1" s="1"/>
  <c r="S3319" i="1" s="1"/>
  <c r="T3319" i="1" s="1"/>
  <c r="P3319" i="1"/>
  <c r="O3319" i="1"/>
  <c r="Z3318" i="1"/>
  <c r="U3318" i="1"/>
  <c r="R3318" i="1"/>
  <c r="S3318" i="1" s="1"/>
  <c r="T3318" i="1" s="1"/>
  <c r="Q3318" i="1"/>
  <c r="P3318" i="1"/>
  <c r="O3318" i="1"/>
  <c r="Z3317" i="1"/>
  <c r="U3317" i="1"/>
  <c r="S3317" i="1"/>
  <c r="T3317" i="1" s="1"/>
  <c r="Q3317" i="1"/>
  <c r="P3317" i="1"/>
  <c r="O3317" i="1"/>
  <c r="R3317" i="1" s="1"/>
  <c r="Z3316" i="1"/>
  <c r="U3316" i="1"/>
  <c r="R3316" i="1"/>
  <c r="S3316" i="1" s="1"/>
  <c r="T3316" i="1" s="1"/>
  <c r="Q3316" i="1"/>
  <c r="P3316" i="1"/>
  <c r="O3316" i="1"/>
  <c r="Z3315" i="1"/>
  <c r="U3315" i="1"/>
  <c r="Q3315" i="1"/>
  <c r="P3315" i="1"/>
  <c r="R3315" i="1" s="1"/>
  <c r="S3315" i="1" s="1"/>
  <c r="T3315" i="1" s="1"/>
  <c r="O3315" i="1"/>
  <c r="AA3314" i="1"/>
  <c r="Z3314" i="1"/>
  <c r="U3314" i="1"/>
  <c r="T3314" i="1"/>
  <c r="Q3314" i="1"/>
  <c r="P3314" i="1"/>
  <c r="O3314" i="1"/>
  <c r="R3314" i="1" s="1"/>
  <c r="S3314" i="1" s="1"/>
  <c r="Z3313" i="1"/>
  <c r="U3313" i="1"/>
  <c r="S3313" i="1"/>
  <c r="T3313" i="1" s="1"/>
  <c r="R3313" i="1"/>
  <c r="Q3313" i="1"/>
  <c r="P3313" i="1"/>
  <c r="O3313" i="1"/>
  <c r="Z3312" i="1"/>
  <c r="U3312" i="1"/>
  <c r="T3312" i="1"/>
  <c r="Q3312" i="1"/>
  <c r="P3312" i="1"/>
  <c r="O3312" i="1"/>
  <c r="R3312" i="1" s="1"/>
  <c r="S3312" i="1" s="1"/>
  <c r="Z3311" i="1"/>
  <c r="U3311" i="1"/>
  <c r="Q3311" i="1"/>
  <c r="R3311" i="1" s="1"/>
  <c r="S3311" i="1" s="1"/>
  <c r="T3311" i="1" s="1"/>
  <c r="P3311" i="1"/>
  <c r="O3311" i="1"/>
  <c r="Z3310" i="1"/>
  <c r="U3310" i="1"/>
  <c r="Q3310" i="1"/>
  <c r="P3310" i="1"/>
  <c r="O3310" i="1"/>
  <c r="Z3309" i="1"/>
  <c r="U3309" i="1"/>
  <c r="Q3309" i="1"/>
  <c r="P3309" i="1"/>
  <c r="O3309" i="1"/>
  <c r="Z3308" i="1"/>
  <c r="U3308" i="1"/>
  <c r="T3308" i="1"/>
  <c r="R3308" i="1"/>
  <c r="S3308" i="1" s="1"/>
  <c r="Q3308" i="1"/>
  <c r="P3308" i="1"/>
  <c r="O3308" i="1"/>
  <c r="Z3307" i="1"/>
  <c r="U3307" i="1"/>
  <c r="Q3307" i="1"/>
  <c r="P3307" i="1"/>
  <c r="O3307" i="1"/>
  <c r="R3307" i="1" s="1"/>
  <c r="S3307" i="1" s="1"/>
  <c r="T3307" i="1" s="1"/>
  <c r="Y3307" i="1" s="1"/>
  <c r="Z3306" i="1"/>
  <c r="U3306" i="1"/>
  <c r="R3306" i="1"/>
  <c r="S3306" i="1" s="1"/>
  <c r="T3306" i="1" s="1"/>
  <c r="Y3306" i="1" s="1"/>
  <c r="Q3306" i="1"/>
  <c r="P3306" i="1"/>
  <c r="O3306" i="1"/>
  <c r="Z3305" i="1"/>
  <c r="U3305" i="1"/>
  <c r="R3305" i="1"/>
  <c r="S3305" i="1" s="1"/>
  <c r="T3305" i="1" s="1"/>
  <c r="Q3305" i="1"/>
  <c r="P3305" i="1"/>
  <c r="O3305" i="1"/>
  <c r="Z3304" i="1"/>
  <c r="U3304" i="1"/>
  <c r="Q3304" i="1"/>
  <c r="P3304" i="1"/>
  <c r="O3304" i="1"/>
  <c r="AA3303" i="1"/>
  <c r="Z3303" i="1"/>
  <c r="U3303" i="1"/>
  <c r="T3303" i="1"/>
  <c r="S3303" i="1"/>
  <c r="R3303" i="1"/>
  <c r="Q3303" i="1"/>
  <c r="P3303" i="1"/>
  <c r="O3303" i="1"/>
  <c r="Z3302" i="1"/>
  <c r="U3302" i="1"/>
  <c r="R3302" i="1"/>
  <c r="S3302" i="1" s="1"/>
  <c r="T3302" i="1" s="1"/>
  <c r="Q3302" i="1"/>
  <c r="P3302" i="1"/>
  <c r="O3302" i="1"/>
  <c r="Z3301" i="1"/>
  <c r="U3301" i="1"/>
  <c r="S3301" i="1"/>
  <c r="T3301" i="1" s="1"/>
  <c r="Y3301" i="1" s="1"/>
  <c r="Q3301" i="1"/>
  <c r="P3301" i="1"/>
  <c r="O3301" i="1"/>
  <c r="R3301" i="1" s="1"/>
  <c r="Z3300" i="1"/>
  <c r="U3300" i="1"/>
  <c r="S3300" i="1"/>
  <c r="T3300" i="1" s="1"/>
  <c r="R3300" i="1"/>
  <c r="Q3300" i="1"/>
  <c r="P3300" i="1"/>
  <c r="O3300" i="1"/>
  <c r="Z3299" i="1"/>
  <c r="U3299" i="1"/>
  <c r="R3299" i="1"/>
  <c r="S3299" i="1" s="1"/>
  <c r="T3299" i="1" s="1"/>
  <c r="Q3299" i="1"/>
  <c r="P3299" i="1"/>
  <c r="O3299" i="1"/>
  <c r="Z3298" i="1"/>
  <c r="U3298" i="1"/>
  <c r="Q3298" i="1"/>
  <c r="P3298" i="1"/>
  <c r="O3298" i="1"/>
  <c r="R3298" i="1" s="1"/>
  <c r="S3298" i="1" s="1"/>
  <c r="T3298" i="1" s="1"/>
  <c r="Z3297" i="1"/>
  <c r="U3297" i="1"/>
  <c r="S3297" i="1"/>
  <c r="T3297" i="1" s="1"/>
  <c r="R3297" i="1"/>
  <c r="Q3297" i="1"/>
  <c r="P3297" i="1"/>
  <c r="O3297" i="1"/>
  <c r="Z3296" i="1"/>
  <c r="U3296" i="1"/>
  <c r="Q3296" i="1"/>
  <c r="P3296" i="1"/>
  <c r="O3296" i="1"/>
  <c r="R3296" i="1" s="1"/>
  <c r="S3296" i="1" s="1"/>
  <c r="T3296" i="1" s="1"/>
  <c r="Z3295" i="1"/>
  <c r="U3295" i="1"/>
  <c r="T3295" i="1"/>
  <c r="S3295" i="1"/>
  <c r="Q3295" i="1"/>
  <c r="R3295" i="1" s="1"/>
  <c r="P3295" i="1"/>
  <c r="O3295" i="1"/>
  <c r="Z3294" i="1"/>
  <c r="U3294" i="1"/>
  <c r="Q3294" i="1"/>
  <c r="P3294" i="1"/>
  <c r="R3294" i="1" s="1"/>
  <c r="S3294" i="1" s="1"/>
  <c r="T3294" i="1" s="1"/>
  <c r="O3294" i="1"/>
  <c r="Z3293" i="1"/>
  <c r="U3293" i="1"/>
  <c r="Q3293" i="1"/>
  <c r="P3293" i="1"/>
  <c r="R3293" i="1" s="1"/>
  <c r="S3293" i="1" s="1"/>
  <c r="T3293" i="1" s="1"/>
  <c r="O3293" i="1"/>
  <c r="Z3292" i="1"/>
  <c r="U3292" i="1"/>
  <c r="R3292" i="1"/>
  <c r="S3292" i="1" s="1"/>
  <c r="T3292" i="1" s="1"/>
  <c r="Q3292" i="1"/>
  <c r="P3292" i="1"/>
  <c r="O3292" i="1"/>
  <c r="Z3291" i="1"/>
  <c r="U3291" i="1"/>
  <c r="Q3291" i="1"/>
  <c r="P3291" i="1"/>
  <c r="O3291" i="1"/>
  <c r="R3291" i="1" s="1"/>
  <c r="S3291" i="1" s="1"/>
  <c r="T3291" i="1" s="1"/>
  <c r="Y3291" i="1" s="1"/>
  <c r="Z3290" i="1"/>
  <c r="U3290" i="1"/>
  <c r="T3290" i="1"/>
  <c r="Y3290" i="1" s="1"/>
  <c r="S3290" i="1"/>
  <c r="R3290" i="1"/>
  <c r="Q3290" i="1"/>
  <c r="P3290" i="1"/>
  <c r="O3290" i="1"/>
  <c r="Z3289" i="1"/>
  <c r="U3289" i="1"/>
  <c r="S3289" i="1"/>
  <c r="T3289" i="1" s="1"/>
  <c r="R3289" i="1"/>
  <c r="Q3289" i="1"/>
  <c r="P3289" i="1"/>
  <c r="O3289" i="1"/>
  <c r="Z3288" i="1"/>
  <c r="U3288" i="1"/>
  <c r="Q3288" i="1"/>
  <c r="P3288" i="1"/>
  <c r="O3288" i="1"/>
  <c r="Z3287" i="1"/>
  <c r="U3287" i="1"/>
  <c r="T3287" i="1"/>
  <c r="S3287" i="1"/>
  <c r="Q3287" i="1"/>
  <c r="P3287" i="1"/>
  <c r="R3287" i="1" s="1"/>
  <c r="O3287" i="1"/>
  <c r="Z3286" i="1"/>
  <c r="U3286" i="1"/>
  <c r="Q3286" i="1"/>
  <c r="P3286" i="1"/>
  <c r="O3286" i="1"/>
  <c r="Z3285" i="1"/>
  <c r="U3285" i="1"/>
  <c r="S3285" i="1"/>
  <c r="T3285" i="1" s="1"/>
  <c r="Q3285" i="1"/>
  <c r="P3285" i="1"/>
  <c r="O3285" i="1"/>
  <c r="R3285" i="1" s="1"/>
  <c r="Z3284" i="1"/>
  <c r="U3284" i="1"/>
  <c r="T3284" i="1"/>
  <c r="S3284" i="1"/>
  <c r="R3284" i="1"/>
  <c r="Q3284" i="1"/>
  <c r="P3284" i="1"/>
  <c r="O3284" i="1"/>
  <c r="Z3283" i="1"/>
  <c r="U3283" i="1"/>
  <c r="Q3283" i="1"/>
  <c r="P3283" i="1"/>
  <c r="O3283" i="1"/>
  <c r="R3283" i="1" s="1"/>
  <c r="S3283" i="1" s="1"/>
  <c r="T3283" i="1" s="1"/>
  <c r="Y3283" i="1" s="1"/>
  <c r="Z3282" i="1"/>
  <c r="U3282" i="1"/>
  <c r="R3282" i="1"/>
  <c r="S3282" i="1" s="1"/>
  <c r="T3282" i="1" s="1"/>
  <c r="Y3282" i="1" s="1"/>
  <c r="Q3282" i="1"/>
  <c r="P3282" i="1"/>
  <c r="O3282" i="1"/>
  <c r="Z3281" i="1"/>
  <c r="U3281" i="1"/>
  <c r="Q3281" i="1"/>
  <c r="P3281" i="1"/>
  <c r="R3281" i="1" s="1"/>
  <c r="S3281" i="1" s="1"/>
  <c r="T3281" i="1" s="1"/>
  <c r="O3281" i="1"/>
  <c r="Z3280" i="1"/>
  <c r="U3280" i="1"/>
  <c r="Q3280" i="1"/>
  <c r="P3280" i="1"/>
  <c r="O3280" i="1"/>
  <c r="R3280" i="1" s="1"/>
  <c r="S3280" i="1" s="1"/>
  <c r="T3280" i="1" s="1"/>
  <c r="AA3279" i="1"/>
  <c r="Z3279" i="1"/>
  <c r="U3279" i="1"/>
  <c r="T3279" i="1"/>
  <c r="S3279" i="1"/>
  <c r="Q3279" i="1"/>
  <c r="R3279" i="1" s="1"/>
  <c r="P3279" i="1"/>
  <c r="O3279" i="1"/>
  <c r="Z3278" i="1"/>
  <c r="U3278" i="1"/>
  <c r="Q3278" i="1"/>
  <c r="P3278" i="1"/>
  <c r="O3278" i="1"/>
  <c r="R3278" i="1" s="1"/>
  <c r="S3278" i="1" s="1"/>
  <c r="T3278" i="1" s="1"/>
  <c r="Z3277" i="1"/>
  <c r="U3277" i="1"/>
  <c r="Q3277" i="1"/>
  <c r="P3277" i="1"/>
  <c r="O3277" i="1"/>
  <c r="R3277" i="1" s="1"/>
  <c r="S3277" i="1" s="1"/>
  <c r="T3277" i="1" s="1"/>
  <c r="Z3276" i="1"/>
  <c r="U3276" i="1"/>
  <c r="Q3276" i="1"/>
  <c r="P3276" i="1"/>
  <c r="O3276" i="1"/>
  <c r="R3276" i="1" s="1"/>
  <c r="S3276" i="1" s="1"/>
  <c r="T3276" i="1" s="1"/>
  <c r="Z3275" i="1"/>
  <c r="Y3275" i="1"/>
  <c r="U3275" i="1"/>
  <c r="Q3275" i="1"/>
  <c r="P3275" i="1"/>
  <c r="O3275" i="1"/>
  <c r="R3275" i="1" s="1"/>
  <c r="S3275" i="1" s="1"/>
  <c r="T3275" i="1" s="1"/>
  <c r="Z3274" i="1"/>
  <c r="U3274" i="1"/>
  <c r="T3274" i="1"/>
  <c r="S3274" i="1"/>
  <c r="R3274" i="1"/>
  <c r="Q3274" i="1"/>
  <c r="P3274" i="1"/>
  <c r="O3274" i="1"/>
  <c r="Z3273" i="1"/>
  <c r="U3273" i="1"/>
  <c r="Q3273" i="1"/>
  <c r="P3273" i="1"/>
  <c r="O3273" i="1"/>
  <c r="Z3272" i="1"/>
  <c r="U3272" i="1"/>
  <c r="Q3272" i="1"/>
  <c r="P3272" i="1"/>
  <c r="O3272" i="1"/>
  <c r="Z3271" i="1"/>
  <c r="U3271" i="1"/>
  <c r="Q3271" i="1"/>
  <c r="P3271" i="1"/>
  <c r="R3271" i="1" s="1"/>
  <c r="S3271" i="1" s="1"/>
  <c r="T3271" i="1" s="1"/>
  <c r="O3271" i="1"/>
  <c r="Z3270" i="1"/>
  <c r="U3270" i="1"/>
  <c r="Q3270" i="1"/>
  <c r="P3270" i="1"/>
  <c r="R3270" i="1" s="1"/>
  <c r="S3270" i="1" s="1"/>
  <c r="T3270" i="1" s="1"/>
  <c r="O3270" i="1"/>
  <c r="Z3269" i="1"/>
  <c r="U3269" i="1"/>
  <c r="S3269" i="1"/>
  <c r="T3269" i="1" s="1"/>
  <c r="Y3269" i="1" s="1"/>
  <c r="Q3269" i="1"/>
  <c r="P3269" i="1"/>
  <c r="O3269" i="1"/>
  <c r="R3269" i="1" s="1"/>
  <c r="Z3268" i="1"/>
  <c r="U3268" i="1"/>
  <c r="Q3268" i="1"/>
  <c r="P3268" i="1"/>
  <c r="R3268" i="1" s="1"/>
  <c r="S3268" i="1" s="1"/>
  <c r="T3268" i="1" s="1"/>
  <c r="O3268" i="1"/>
  <c r="Z3267" i="1"/>
  <c r="U3267" i="1"/>
  <c r="Q3267" i="1"/>
  <c r="P3267" i="1"/>
  <c r="O3267" i="1"/>
  <c r="R3267" i="1" s="1"/>
  <c r="S3267" i="1" s="1"/>
  <c r="T3267" i="1" s="1"/>
  <c r="Y3267" i="1" s="1"/>
  <c r="Z3266" i="1"/>
  <c r="U3266" i="1"/>
  <c r="Q3266" i="1"/>
  <c r="R3266" i="1" s="1"/>
  <c r="S3266" i="1" s="1"/>
  <c r="T3266" i="1" s="1"/>
  <c r="P3266" i="1"/>
  <c r="O3266" i="1"/>
  <c r="Z3265" i="1"/>
  <c r="U3265" i="1"/>
  <c r="Q3265" i="1"/>
  <c r="P3265" i="1"/>
  <c r="R3265" i="1" s="1"/>
  <c r="S3265" i="1" s="1"/>
  <c r="T3265" i="1" s="1"/>
  <c r="O3265" i="1"/>
  <c r="Z3264" i="1"/>
  <c r="Y3264" i="1"/>
  <c r="U3264" i="1"/>
  <c r="Q3264" i="1"/>
  <c r="P3264" i="1"/>
  <c r="O3264" i="1"/>
  <c r="R3264" i="1" s="1"/>
  <c r="S3264" i="1" s="1"/>
  <c r="T3264" i="1" s="1"/>
  <c r="Z3263" i="1"/>
  <c r="U3263" i="1"/>
  <c r="S3263" i="1"/>
  <c r="T3263" i="1" s="1"/>
  <c r="Q3263" i="1"/>
  <c r="R3263" i="1" s="1"/>
  <c r="P3263" i="1"/>
  <c r="O3263" i="1"/>
  <c r="AA3262" i="1"/>
  <c r="Z3262" i="1"/>
  <c r="U3262" i="1"/>
  <c r="T3262" i="1"/>
  <c r="R3262" i="1"/>
  <c r="S3262" i="1" s="1"/>
  <c r="Q3262" i="1"/>
  <c r="P3262" i="1"/>
  <c r="O3262" i="1"/>
  <c r="Z3261" i="1"/>
  <c r="U3261" i="1"/>
  <c r="Q3261" i="1"/>
  <c r="P3261" i="1"/>
  <c r="O3261" i="1"/>
  <c r="R3261" i="1" s="1"/>
  <c r="S3261" i="1" s="1"/>
  <c r="T3261" i="1" s="1"/>
  <c r="Y3261" i="1" s="1"/>
  <c r="AA3260" i="1"/>
  <c r="Z3260" i="1"/>
  <c r="U3260" i="1"/>
  <c r="T3260" i="1"/>
  <c r="S3260" i="1"/>
  <c r="R3260" i="1"/>
  <c r="Q3260" i="1"/>
  <c r="P3260" i="1"/>
  <c r="O3260" i="1"/>
  <c r="Z3259" i="1"/>
  <c r="U3259" i="1"/>
  <c r="Q3259" i="1"/>
  <c r="P3259" i="1"/>
  <c r="O3259" i="1"/>
  <c r="Z3258" i="1"/>
  <c r="U3258" i="1"/>
  <c r="R3258" i="1"/>
  <c r="S3258" i="1" s="1"/>
  <c r="T3258" i="1" s="1"/>
  <c r="Q3258" i="1"/>
  <c r="P3258" i="1"/>
  <c r="O3258" i="1"/>
  <c r="Z3257" i="1"/>
  <c r="U3257" i="1"/>
  <c r="Q3257" i="1"/>
  <c r="P3257" i="1"/>
  <c r="O3257" i="1"/>
  <c r="R3257" i="1" s="1"/>
  <c r="S3257" i="1" s="1"/>
  <c r="T3257" i="1" s="1"/>
  <c r="Z3256" i="1"/>
  <c r="U3256" i="1"/>
  <c r="Q3256" i="1"/>
  <c r="P3256" i="1"/>
  <c r="O3256" i="1"/>
  <c r="R3256" i="1" s="1"/>
  <c r="S3256" i="1" s="1"/>
  <c r="T3256" i="1" s="1"/>
  <c r="Z3255" i="1"/>
  <c r="U3255" i="1"/>
  <c r="T3255" i="1"/>
  <c r="S3255" i="1"/>
  <c r="R3255" i="1"/>
  <c r="Q3255" i="1"/>
  <c r="P3255" i="1"/>
  <c r="O3255" i="1"/>
  <c r="Z3254" i="1"/>
  <c r="U3254" i="1"/>
  <c r="Q3254" i="1"/>
  <c r="P3254" i="1"/>
  <c r="O3254" i="1"/>
  <c r="R3254" i="1" s="1"/>
  <c r="S3254" i="1" s="1"/>
  <c r="T3254" i="1" s="1"/>
  <c r="Z3253" i="1"/>
  <c r="U3253" i="1"/>
  <c r="S3253" i="1"/>
  <c r="T3253" i="1" s="1"/>
  <c r="Y3253" i="1" s="1"/>
  <c r="Q3253" i="1"/>
  <c r="P3253" i="1"/>
  <c r="O3253" i="1"/>
  <c r="R3253" i="1" s="1"/>
  <c r="Z3252" i="1"/>
  <c r="U3252" i="1"/>
  <c r="Q3252" i="1"/>
  <c r="P3252" i="1"/>
  <c r="R3252" i="1" s="1"/>
  <c r="S3252" i="1" s="1"/>
  <c r="T3252" i="1" s="1"/>
  <c r="O3252" i="1"/>
  <c r="Z3251" i="1"/>
  <c r="U3251" i="1"/>
  <c r="Q3251" i="1"/>
  <c r="P3251" i="1"/>
  <c r="O3251" i="1"/>
  <c r="R3251" i="1" s="1"/>
  <c r="S3251" i="1" s="1"/>
  <c r="T3251" i="1" s="1"/>
  <c r="Z3250" i="1"/>
  <c r="U3250" i="1"/>
  <c r="Q3250" i="1"/>
  <c r="P3250" i="1"/>
  <c r="O3250" i="1"/>
  <c r="Z3249" i="1"/>
  <c r="U3249" i="1"/>
  <c r="Q3249" i="1"/>
  <c r="P3249" i="1"/>
  <c r="R3249" i="1" s="1"/>
  <c r="S3249" i="1" s="1"/>
  <c r="T3249" i="1" s="1"/>
  <c r="Y3249" i="1" s="1"/>
  <c r="O3249" i="1"/>
  <c r="Z3248" i="1"/>
  <c r="U3248" i="1"/>
  <c r="T3248" i="1"/>
  <c r="Q3248" i="1"/>
  <c r="P3248" i="1"/>
  <c r="O3248" i="1"/>
  <c r="R3248" i="1" s="1"/>
  <c r="S3248" i="1" s="1"/>
  <c r="Z3247" i="1"/>
  <c r="U3247" i="1"/>
  <c r="Q3247" i="1"/>
  <c r="R3247" i="1" s="1"/>
  <c r="S3247" i="1" s="1"/>
  <c r="T3247" i="1" s="1"/>
  <c r="P3247" i="1"/>
  <c r="O3247" i="1"/>
  <c r="AA3246" i="1"/>
  <c r="Z3246" i="1"/>
  <c r="U3246" i="1"/>
  <c r="T3246" i="1"/>
  <c r="Q3246" i="1"/>
  <c r="P3246" i="1"/>
  <c r="R3246" i="1" s="1"/>
  <c r="S3246" i="1" s="1"/>
  <c r="O3246" i="1"/>
  <c r="Z3245" i="1"/>
  <c r="U3245" i="1"/>
  <c r="S3245" i="1"/>
  <c r="T3245" i="1" s="1"/>
  <c r="Y3245" i="1" s="1"/>
  <c r="Q3245" i="1"/>
  <c r="P3245" i="1"/>
  <c r="O3245" i="1"/>
  <c r="R3245" i="1" s="1"/>
  <c r="AA3244" i="1"/>
  <c r="Z3244" i="1"/>
  <c r="U3244" i="1"/>
  <c r="T3244" i="1"/>
  <c r="Q3244" i="1"/>
  <c r="P3244" i="1"/>
  <c r="O3244" i="1"/>
  <c r="Z3243" i="1"/>
  <c r="U3243" i="1"/>
  <c r="Q3243" i="1"/>
  <c r="P3243" i="1"/>
  <c r="O3243" i="1"/>
  <c r="R3243" i="1" s="1"/>
  <c r="S3243" i="1" s="1"/>
  <c r="T3243" i="1" s="1"/>
  <c r="Y3243" i="1" s="1"/>
  <c r="Z3242" i="1"/>
  <c r="U3242" i="1"/>
  <c r="R3242" i="1"/>
  <c r="S3242" i="1" s="1"/>
  <c r="T3242" i="1" s="1"/>
  <c r="Q3242" i="1"/>
  <c r="P3242" i="1"/>
  <c r="O3242" i="1"/>
  <c r="AA3241" i="1"/>
  <c r="Z3241" i="1"/>
  <c r="U3241" i="1"/>
  <c r="T3241" i="1"/>
  <c r="Q3241" i="1"/>
  <c r="P3241" i="1"/>
  <c r="O3241" i="1"/>
  <c r="AA3240" i="1"/>
  <c r="Z3240" i="1"/>
  <c r="U3240" i="1"/>
  <c r="T3240" i="1"/>
  <c r="Q3240" i="1"/>
  <c r="P3240" i="1"/>
  <c r="O3240" i="1"/>
  <c r="R3240" i="1" s="1"/>
  <c r="S3240" i="1" s="1"/>
  <c r="Z3239" i="1"/>
  <c r="U3239" i="1"/>
  <c r="Q3239" i="1"/>
  <c r="R3239" i="1" s="1"/>
  <c r="S3239" i="1" s="1"/>
  <c r="T3239" i="1" s="1"/>
  <c r="P3239" i="1"/>
  <c r="O3239" i="1"/>
  <c r="Z3238" i="1"/>
  <c r="U3238" i="1"/>
  <c r="Q3238" i="1"/>
  <c r="P3238" i="1"/>
  <c r="R3238" i="1" s="1"/>
  <c r="S3238" i="1" s="1"/>
  <c r="T3238" i="1" s="1"/>
  <c r="O3238" i="1"/>
  <c r="Z3237" i="1"/>
  <c r="U3237" i="1"/>
  <c r="Q3237" i="1"/>
  <c r="P3237" i="1"/>
  <c r="O3237" i="1"/>
  <c r="R3237" i="1" s="1"/>
  <c r="S3237" i="1" s="1"/>
  <c r="T3237" i="1" s="1"/>
  <c r="Y3237" i="1" s="1"/>
  <c r="Z3236" i="1"/>
  <c r="U3236" i="1"/>
  <c r="Q3236" i="1"/>
  <c r="R3236" i="1" s="1"/>
  <c r="S3236" i="1" s="1"/>
  <c r="T3236" i="1" s="1"/>
  <c r="P3236" i="1"/>
  <c r="O3236" i="1"/>
  <c r="Z3235" i="1"/>
  <c r="U3235" i="1"/>
  <c r="Q3235" i="1"/>
  <c r="P3235" i="1"/>
  <c r="O3235" i="1"/>
  <c r="R3235" i="1" s="1"/>
  <c r="S3235" i="1" s="1"/>
  <c r="T3235" i="1" s="1"/>
  <c r="Z3234" i="1"/>
  <c r="U3234" i="1"/>
  <c r="S3234" i="1"/>
  <c r="T3234" i="1" s="1"/>
  <c r="R3234" i="1"/>
  <c r="Q3234" i="1"/>
  <c r="P3234" i="1"/>
  <c r="O3234" i="1"/>
  <c r="Z3233" i="1"/>
  <c r="U3233" i="1"/>
  <c r="S3233" i="1"/>
  <c r="T3233" i="1" s="1"/>
  <c r="R3233" i="1"/>
  <c r="Q3233" i="1"/>
  <c r="P3233" i="1"/>
  <c r="O3233" i="1"/>
  <c r="Z3232" i="1"/>
  <c r="U3232" i="1"/>
  <c r="Q3232" i="1"/>
  <c r="P3232" i="1"/>
  <c r="O3232" i="1"/>
  <c r="Z3231" i="1"/>
  <c r="U3231" i="1"/>
  <c r="T3231" i="1"/>
  <c r="R3231" i="1"/>
  <c r="S3231" i="1" s="1"/>
  <c r="Q3231" i="1"/>
  <c r="P3231" i="1"/>
  <c r="O3231" i="1"/>
  <c r="Z3230" i="1"/>
  <c r="U3230" i="1"/>
  <c r="Q3230" i="1"/>
  <c r="P3230" i="1"/>
  <c r="O3230" i="1"/>
  <c r="R3230" i="1" s="1"/>
  <c r="S3230" i="1" s="1"/>
  <c r="T3230" i="1" s="1"/>
  <c r="Y3230" i="1" s="1"/>
  <c r="Z3229" i="1"/>
  <c r="U3229" i="1"/>
  <c r="Q3229" i="1"/>
  <c r="P3229" i="1"/>
  <c r="O3229" i="1"/>
  <c r="R3229" i="1" s="1"/>
  <c r="S3229" i="1" s="1"/>
  <c r="T3229" i="1" s="1"/>
  <c r="Z3228" i="1"/>
  <c r="U3228" i="1"/>
  <c r="T3228" i="1"/>
  <c r="R3228" i="1"/>
  <c r="S3228" i="1" s="1"/>
  <c r="Q3228" i="1"/>
  <c r="P3228" i="1"/>
  <c r="O3228" i="1"/>
  <c r="Z3227" i="1"/>
  <c r="U3227" i="1"/>
  <c r="Q3227" i="1"/>
  <c r="P3227" i="1"/>
  <c r="O3227" i="1"/>
  <c r="R3227" i="1" s="1"/>
  <c r="S3227" i="1" s="1"/>
  <c r="T3227" i="1" s="1"/>
  <c r="Y3227" i="1" s="1"/>
  <c r="Z3226" i="1"/>
  <c r="Y3226" i="1"/>
  <c r="U3226" i="1"/>
  <c r="Q3226" i="1"/>
  <c r="P3226" i="1"/>
  <c r="O3226" i="1"/>
  <c r="R3226" i="1" s="1"/>
  <c r="S3226" i="1" s="1"/>
  <c r="T3226" i="1" s="1"/>
  <c r="Z3225" i="1"/>
  <c r="U3225" i="1"/>
  <c r="Q3225" i="1"/>
  <c r="P3225" i="1"/>
  <c r="O3225" i="1"/>
  <c r="R3225" i="1" s="1"/>
  <c r="S3225" i="1" s="1"/>
  <c r="T3225" i="1" s="1"/>
  <c r="AA3224" i="1"/>
  <c r="Z3224" i="1"/>
  <c r="U3224" i="1"/>
  <c r="T3224" i="1"/>
  <c r="Q3224" i="1"/>
  <c r="P3224" i="1"/>
  <c r="O3224" i="1"/>
  <c r="Z3223" i="1"/>
  <c r="U3223" i="1"/>
  <c r="Q3223" i="1"/>
  <c r="P3223" i="1"/>
  <c r="R3223" i="1" s="1"/>
  <c r="S3223" i="1" s="1"/>
  <c r="T3223" i="1" s="1"/>
  <c r="Y3223" i="1" s="1"/>
  <c r="O3223" i="1"/>
  <c r="Z3222" i="1"/>
  <c r="U3222" i="1"/>
  <c r="Q3222" i="1"/>
  <c r="P3222" i="1"/>
  <c r="R3222" i="1" s="1"/>
  <c r="S3222" i="1" s="1"/>
  <c r="T3222" i="1" s="1"/>
  <c r="O3222" i="1"/>
  <c r="Z3221" i="1"/>
  <c r="U3221" i="1"/>
  <c r="Q3221" i="1"/>
  <c r="P3221" i="1"/>
  <c r="O3221" i="1"/>
  <c r="R3221" i="1" s="1"/>
  <c r="S3221" i="1" s="1"/>
  <c r="T3221" i="1" s="1"/>
  <c r="AA3220" i="1"/>
  <c r="Z3220" i="1"/>
  <c r="U3220" i="1"/>
  <c r="T3220" i="1"/>
  <c r="Q3220" i="1"/>
  <c r="P3220" i="1"/>
  <c r="R3220" i="1" s="1"/>
  <c r="S3220" i="1" s="1"/>
  <c r="O3220" i="1"/>
  <c r="Z3219" i="1"/>
  <c r="U3219" i="1"/>
  <c r="Q3219" i="1"/>
  <c r="R3219" i="1" s="1"/>
  <c r="S3219" i="1" s="1"/>
  <c r="T3219" i="1" s="1"/>
  <c r="P3219" i="1"/>
  <c r="O3219" i="1"/>
  <c r="Z3218" i="1"/>
  <c r="U3218" i="1"/>
  <c r="Q3218" i="1"/>
  <c r="P3218" i="1"/>
  <c r="O3218" i="1"/>
  <c r="R3218" i="1" s="1"/>
  <c r="S3218" i="1" s="1"/>
  <c r="T3218" i="1" s="1"/>
  <c r="Z3217" i="1"/>
  <c r="U3217" i="1"/>
  <c r="Q3217" i="1"/>
  <c r="P3217" i="1"/>
  <c r="O3217" i="1"/>
  <c r="R3217" i="1" s="1"/>
  <c r="S3217" i="1" s="1"/>
  <c r="T3217" i="1" s="1"/>
  <c r="Z3216" i="1"/>
  <c r="U3216" i="1"/>
  <c r="Q3216" i="1"/>
  <c r="P3216" i="1"/>
  <c r="O3216" i="1"/>
  <c r="Z3215" i="1"/>
  <c r="U3215" i="1"/>
  <c r="Q3215" i="1"/>
  <c r="P3215" i="1"/>
  <c r="R3215" i="1" s="1"/>
  <c r="S3215" i="1" s="1"/>
  <c r="T3215" i="1" s="1"/>
  <c r="Y3215" i="1" s="1"/>
  <c r="O3215" i="1"/>
  <c r="Z3214" i="1"/>
  <c r="U3214" i="1"/>
  <c r="Q3214" i="1"/>
  <c r="P3214" i="1"/>
  <c r="O3214" i="1"/>
  <c r="R3214" i="1" s="1"/>
  <c r="S3214" i="1" s="1"/>
  <c r="T3214" i="1" s="1"/>
  <c r="Z3213" i="1"/>
  <c r="U3213" i="1"/>
  <c r="Q3213" i="1"/>
  <c r="P3213" i="1"/>
  <c r="R3213" i="1" s="1"/>
  <c r="S3213" i="1" s="1"/>
  <c r="T3213" i="1" s="1"/>
  <c r="O3213" i="1"/>
  <c r="Z3212" i="1"/>
  <c r="U3212" i="1"/>
  <c r="Q3212" i="1"/>
  <c r="P3212" i="1"/>
  <c r="O3212" i="1"/>
  <c r="R3212" i="1" s="1"/>
  <c r="S3212" i="1" s="1"/>
  <c r="T3212" i="1" s="1"/>
  <c r="Z3211" i="1"/>
  <c r="U3211" i="1"/>
  <c r="Q3211" i="1"/>
  <c r="P3211" i="1"/>
  <c r="O3211" i="1"/>
  <c r="R3211" i="1" s="1"/>
  <c r="S3211" i="1" s="1"/>
  <c r="T3211" i="1" s="1"/>
  <c r="Y3211" i="1" s="1"/>
  <c r="Z3210" i="1"/>
  <c r="U3210" i="1"/>
  <c r="Q3210" i="1"/>
  <c r="R3210" i="1" s="1"/>
  <c r="S3210" i="1" s="1"/>
  <c r="T3210" i="1" s="1"/>
  <c r="Y3210" i="1" s="1"/>
  <c r="P3210" i="1"/>
  <c r="O3210" i="1"/>
  <c r="Z3209" i="1"/>
  <c r="U3209" i="1"/>
  <c r="Q3209" i="1"/>
  <c r="P3209" i="1"/>
  <c r="O3209" i="1"/>
  <c r="R3209" i="1" s="1"/>
  <c r="S3209" i="1" s="1"/>
  <c r="T3209" i="1" s="1"/>
  <c r="Z3208" i="1"/>
  <c r="U3208" i="1"/>
  <c r="Q3208" i="1"/>
  <c r="P3208" i="1"/>
  <c r="O3208" i="1"/>
  <c r="R3208" i="1" s="1"/>
  <c r="S3208" i="1" s="1"/>
  <c r="T3208" i="1" s="1"/>
  <c r="Y3208" i="1" s="1"/>
  <c r="Z3207" i="1"/>
  <c r="Y3207" i="1"/>
  <c r="U3207" i="1"/>
  <c r="R3207" i="1"/>
  <c r="S3207" i="1" s="1"/>
  <c r="T3207" i="1" s="1"/>
  <c r="Q3207" i="1"/>
  <c r="P3207" i="1"/>
  <c r="O3207" i="1"/>
  <c r="Z3206" i="1"/>
  <c r="U3206" i="1"/>
  <c r="R3206" i="1"/>
  <c r="S3206" i="1" s="1"/>
  <c r="T3206" i="1" s="1"/>
  <c r="Q3206" i="1"/>
  <c r="P3206" i="1"/>
  <c r="O3206" i="1"/>
  <c r="Z3205" i="1"/>
  <c r="U3205" i="1"/>
  <c r="Q3205" i="1"/>
  <c r="P3205" i="1"/>
  <c r="O3205" i="1"/>
  <c r="R3205" i="1" s="1"/>
  <c r="S3205" i="1" s="1"/>
  <c r="T3205" i="1" s="1"/>
  <c r="Y3205" i="1" s="1"/>
  <c r="Z3204" i="1"/>
  <c r="U3204" i="1"/>
  <c r="Q3204" i="1"/>
  <c r="P3204" i="1"/>
  <c r="O3204" i="1"/>
  <c r="R3204" i="1" s="1"/>
  <c r="S3204" i="1" s="1"/>
  <c r="T3204" i="1" s="1"/>
  <c r="Z3203" i="1"/>
  <c r="U3203" i="1"/>
  <c r="R3203" i="1"/>
  <c r="S3203" i="1" s="1"/>
  <c r="T3203" i="1" s="1"/>
  <c r="Q3203" i="1"/>
  <c r="P3203" i="1"/>
  <c r="O3203" i="1"/>
  <c r="Z3202" i="1"/>
  <c r="U3202" i="1"/>
  <c r="Q3202" i="1"/>
  <c r="P3202" i="1"/>
  <c r="O3202" i="1"/>
  <c r="R3202" i="1" s="1"/>
  <c r="S3202" i="1" s="1"/>
  <c r="T3202" i="1" s="1"/>
  <c r="AA3201" i="1"/>
  <c r="Z3201" i="1"/>
  <c r="U3201" i="1"/>
  <c r="T3201" i="1"/>
  <c r="Q3201" i="1"/>
  <c r="R3201" i="1" s="1"/>
  <c r="S3201" i="1" s="1"/>
  <c r="P3201" i="1"/>
  <c r="O3201" i="1"/>
  <c r="Z3200" i="1"/>
  <c r="U3200" i="1"/>
  <c r="Q3200" i="1"/>
  <c r="P3200" i="1"/>
  <c r="O3200" i="1"/>
  <c r="Z3199" i="1"/>
  <c r="U3199" i="1"/>
  <c r="Q3199" i="1"/>
  <c r="P3199" i="1"/>
  <c r="O3199" i="1"/>
  <c r="Z3198" i="1"/>
  <c r="U3198" i="1"/>
  <c r="Q3198" i="1"/>
  <c r="P3198" i="1"/>
  <c r="O3198" i="1"/>
  <c r="R3198" i="1" s="1"/>
  <c r="S3198" i="1" s="1"/>
  <c r="T3198" i="1" s="1"/>
  <c r="Y3198" i="1" s="1"/>
  <c r="AA3197" i="1"/>
  <c r="Z3197" i="1"/>
  <c r="U3197" i="1"/>
  <c r="T3197" i="1"/>
  <c r="Q3197" i="1"/>
  <c r="P3197" i="1"/>
  <c r="O3197" i="1"/>
  <c r="Z3196" i="1"/>
  <c r="U3196" i="1"/>
  <c r="Q3196" i="1"/>
  <c r="P3196" i="1"/>
  <c r="O3196" i="1"/>
  <c r="R3196" i="1" s="1"/>
  <c r="S3196" i="1" s="1"/>
  <c r="T3196" i="1" s="1"/>
  <c r="Y3196" i="1" s="1"/>
  <c r="Z3195" i="1"/>
  <c r="U3195" i="1"/>
  <c r="Q3195" i="1"/>
  <c r="P3195" i="1"/>
  <c r="O3195" i="1"/>
  <c r="R3195" i="1" s="1"/>
  <c r="S3195" i="1" s="1"/>
  <c r="T3195" i="1" s="1"/>
  <c r="Z3194" i="1"/>
  <c r="U3194" i="1"/>
  <c r="R3194" i="1"/>
  <c r="S3194" i="1" s="1"/>
  <c r="T3194" i="1" s="1"/>
  <c r="Y3194" i="1" s="1"/>
  <c r="Q3194" i="1"/>
  <c r="P3194" i="1"/>
  <c r="O3194" i="1"/>
  <c r="Z3193" i="1"/>
  <c r="U3193" i="1"/>
  <c r="Q3193" i="1"/>
  <c r="P3193" i="1"/>
  <c r="O3193" i="1"/>
  <c r="Z3192" i="1"/>
  <c r="U3192" i="1"/>
  <c r="Q3192" i="1"/>
  <c r="P3192" i="1"/>
  <c r="R3192" i="1" s="1"/>
  <c r="S3192" i="1" s="1"/>
  <c r="T3192" i="1" s="1"/>
  <c r="O3192" i="1"/>
  <c r="Z3191" i="1"/>
  <c r="U3191" i="1"/>
  <c r="T3191" i="1"/>
  <c r="Y3191" i="1" s="1"/>
  <c r="Q3191" i="1"/>
  <c r="P3191" i="1"/>
  <c r="O3191" i="1"/>
  <c r="R3191" i="1" s="1"/>
  <c r="S3191" i="1" s="1"/>
  <c r="Z3190" i="1"/>
  <c r="U3190" i="1"/>
  <c r="Q3190" i="1"/>
  <c r="P3190" i="1"/>
  <c r="O3190" i="1"/>
  <c r="R3190" i="1" s="1"/>
  <c r="S3190" i="1" s="1"/>
  <c r="T3190" i="1" s="1"/>
  <c r="Y3190" i="1" s="1"/>
  <c r="Z3189" i="1"/>
  <c r="U3189" i="1"/>
  <c r="Q3189" i="1"/>
  <c r="P3189" i="1"/>
  <c r="O3189" i="1"/>
  <c r="R3189" i="1" s="1"/>
  <c r="S3189" i="1" s="1"/>
  <c r="T3189" i="1" s="1"/>
  <c r="Z3188" i="1"/>
  <c r="U3188" i="1"/>
  <c r="Q3188" i="1"/>
  <c r="P3188" i="1"/>
  <c r="O3188" i="1"/>
  <c r="R3188" i="1" s="1"/>
  <c r="S3188" i="1" s="1"/>
  <c r="T3188" i="1" s="1"/>
  <c r="Z3187" i="1"/>
  <c r="U3187" i="1"/>
  <c r="S3187" i="1"/>
  <c r="T3187" i="1" s="1"/>
  <c r="Y3187" i="1" s="1"/>
  <c r="Q3187" i="1"/>
  <c r="P3187" i="1"/>
  <c r="R3187" i="1" s="1"/>
  <c r="O3187" i="1"/>
  <c r="Z3186" i="1"/>
  <c r="U3186" i="1"/>
  <c r="Q3186" i="1"/>
  <c r="P3186" i="1"/>
  <c r="R3186" i="1" s="1"/>
  <c r="S3186" i="1" s="1"/>
  <c r="T3186" i="1" s="1"/>
  <c r="O3186" i="1"/>
  <c r="Z3185" i="1"/>
  <c r="U3185" i="1"/>
  <c r="Q3185" i="1"/>
  <c r="P3185" i="1"/>
  <c r="O3185" i="1"/>
  <c r="R3185" i="1" s="1"/>
  <c r="S3185" i="1" s="1"/>
  <c r="T3185" i="1" s="1"/>
  <c r="Z3184" i="1"/>
  <c r="U3184" i="1"/>
  <c r="Q3184" i="1"/>
  <c r="P3184" i="1"/>
  <c r="O3184" i="1"/>
  <c r="Z3183" i="1"/>
  <c r="U3183" i="1"/>
  <c r="S3183" i="1"/>
  <c r="T3183" i="1" s="1"/>
  <c r="R3183" i="1"/>
  <c r="Q3183" i="1"/>
  <c r="P3183" i="1"/>
  <c r="O3183" i="1"/>
  <c r="Z3182" i="1"/>
  <c r="U3182" i="1"/>
  <c r="Q3182" i="1"/>
  <c r="P3182" i="1"/>
  <c r="O3182" i="1"/>
  <c r="Z3181" i="1"/>
  <c r="U3181" i="1"/>
  <c r="R3181" i="1"/>
  <c r="S3181" i="1" s="1"/>
  <c r="T3181" i="1" s="1"/>
  <c r="Y3181" i="1" s="1"/>
  <c r="Q3181" i="1"/>
  <c r="P3181" i="1"/>
  <c r="O3181" i="1"/>
  <c r="Z3180" i="1"/>
  <c r="U3180" i="1"/>
  <c r="Q3180" i="1"/>
  <c r="R3180" i="1" s="1"/>
  <c r="S3180" i="1" s="1"/>
  <c r="T3180" i="1" s="1"/>
  <c r="P3180" i="1"/>
  <c r="O3180" i="1"/>
  <c r="Z3179" i="1"/>
  <c r="U3179" i="1"/>
  <c r="Q3179" i="1"/>
  <c r="P3179" i="1"/>
  <c r="O3179" i="1"/>
  <c r="Z3178" i="1"/>
  <c r="U3178" i="1"/>
  <c r="T3178" i="1"/>
  <c r="S3178" i="1"/>
  <c r="R3178" i="1"/>
  <c r="Q3178" i="1"/>
  <c r="P3178" i="1"/>
  <c r="O3178" i="1"/>
  <c r="Z3177" i="1"/>
  <c r="U3177" i="1"/>
  <c r="Q3177" i="1"/>
  <c r="P3177" i="1"/>
  <c r="O3177" i="1"/>
  <c r="Z3176" i="1"/>
  <c r="U3176" i="1"/>
  <c r="Q3176" i="1"/>
  <c r="P3176" i="1"/>
  <c r="O3176" i="1"/>
  <c r="R3176" i="1" s="1"/>
  <c r="S3176" i="1" s="1"/>
  <c r="T3176" i="1" s="1"/>
  <c r="Z3175" i="1"/>
  <c r="U3175" i="1"/>
  <c r="Q3175" i="1"/>
  <c r="P3175" i="1"/>
  <c r="R3175" i="1" s="1"/>
  <c r="S3175" i="1" s="1"/>
  <c r="T3175" i="1" s="1"/>
  <c r="O3175" i="1"/>
  <c r="Z3174" i="1"/>
  <c r="U3174" i="1"/>
  <c r="R3174" i="1"/>
  <c r="S3174" i="1" s="1"/>
  <c r="T3174" i="1" s="1"/>
  <c r="Q3174" i="1"/>
  <c r="P3174" i="1"/>
  <c r="O3174" i="1"/>
  <c r="AA3173" i="1"/>
  <c r="Z3173" i="1"/>
  <c r="U3173" i="1"/>
  <c r="T3173" i="1"/>
  <c r="Q3173" i="1"/>
  <c r="P3173" i="1"/>
  <c r="R3173" i="1" s="1"/>
  <c r="S3173" i="1" s="1"/>
  <c r="O3173" i="1"/>
  <c r="Z3172" i="1"/>
  <c r="U3172" i="1"/>
  <c r="Q3172" i="1"/>
  <c r="P3172" i="1"/>
  <c r="R3172" i="1" s="1"/>
  <c r="S3172" i="1" s="1"/>
  <c r="T3172" i="1" s="1"/>
  <c r="O3172" i="1"/>
  <c r="Z3171" i="1"/>
  <c r="U3171" i="1"/>
  <c r="R3171" i="1"/>
  <c r="S3171" i="1" s="1"/>
  <c r="T3171" i="1" s="1"/>
  <c r="Q3171" i="1"/>
  <c r="P3171" i="1"/>
  <c r="O3171" i="1"/>
  <c r="Z3170" i="1"/>
  <c r="U3170" i="1"/>
  <c r="Q3170" i="1"/>
  <c r="P3170" i="1"/>
  <c r="O3170" i="1"/>
  <c r="R3170" i="1" s="1"/>
  <c r="S3170" i="1" s="1"/>
  <c r="T3170" i="1" s="1"/>
  <c r="Z3169" i="1"/>
  <c r="U3169" i="1"/>
  <c r="Q3169" i="1"/>
  <c r="P3169" i="1"/>
  <c r="O3169" i="1"/>
  <c r="Z3168" i="1"/>
  <c r="U3168" i="1"/>
  <c r="Q3168" i="1"/>
  <c r="P3168" i="1"/>
  <c r="O3168" i="1"/>
  <c r="R3168" i="1" s="1"/>
  <c r="S3168" i="1" s="1"/>
  <c r="T3168" i="1" s="1"/>
  <c r="Z3167" i="1"/>
  <c r="U3167" i="1"/>
  <c r="Q3167" i="1"/>
  <c r="P3167" i="1"/>
  <c r="R3167" i="1" s="1"/>
  <c r="S3167" i="1" s="1"/>
  <c r="T3167" i="1" s="1"/>
  <c r="Y3167" i="1" s="1"/>
  <c r="O3167" i="1"/>
  <c r="Z3166" i="1"/>
  <c r="U3166" i="1"/>
  <c r="Q3166" i="1"/>
  <c r="P3166" i="1"/>
  <c r="O3166" i="1"/>
  <c r="R3166" i="1" s="1"/>
  <c r="S3166" i="1" s="1"/>
  <c r="T3166" i="1" s="1"/>
  <c r="Z3165" i="1"/>
  <c r="U3165" i="1"/>
  <c r="Q3165" i="1"/>
  <c r="P3165" i="1"/>
  <c r="O3165" i="1"/>
  <c r="R3165" i="1" s="1"/>
  <c r="S3165" i="1" s="1"/>
  <c r="T3165" i="1" s="1"/>
  <c r="Z3164" i="1"/>
  <c r="U3164" i="1"/>
  <c r="R3164" i="1"/>
  <c r="S3164" i="1" s="1"/>
  <c r="T3164" i="1" s="1"/>
  <c r="Q3164" i="1"/>
  <c r="P3164" i="1"/>
  <c r="O3164" i="1"/>
  <c r="Z3163" i="1"/>
  <c r="U3163" i="1"/>
  <c r="Q3163" i="1"/>
  <c r="P3163" i="1"/>
  <c r="O3163" i="1"/>
  <c r="AA3162" i="1"/>
  <c r="Z3162" i="1"/>
  <c r="U3162" i="1"/>
  <c r="T3162" i="1"/>
  <c r="Q3162" i="1"/>
  <c r="P3162" i="1"/>
  <c r="O3162" i="1"/>
  <c r="R3162" i="1" s="1"/>
  <c r="S3162" i="1" s="1"/>
  <c r="Z3161" i="1"/>
  <c r="U3161" i="1"/>
  <c r="Q3161" i="1"/>
  <c r="P3161" i="1"/>
  <c r="O3161" i="1"/>
  <c r="Z3160" i="1"/>
  <c r="U3160" i="1"/>
  <c r="R3160" i="1"/>
  <c r="S3160" i="1" s="1"/>
  <c r="T3160" i="1" s="1"/>
  <c r="Y3160" i="1" s="1"/>
  <c r="Q3160" i="1"/>
  <c r="P3160" i="1"/>
  <c r="O3160" i="1"/>
  <c r="Z3159" i="1"/>
  <c r="U3159" i="1"/>
  <c r="Q3159" i="1"/>
  <c r="P3159" i="1"/>
  <c r="R3159" i="1" s="1"/>
  <c r="S3159" i="1" s="1"/>
  <c r="T3159" i="1" s="1"/>
  <c r="O3159" i="1"/>
  <c r="Z3158" i="1"/>
  <c r="U3158" i="1"/>
  <c r="R3158" i="1"/>
  <c r="S3158" i="1" s="1"/>
  <c r="T3158" i="1" s="1"/>
  <c r="Q3158" i="1"/>
  <c r="P3158" i="1"/>
  <c r="O3158" i="1"/>
  <c r="Z3157" i="1"/>
  <c r="U3157" i="1"/>
  <c r="Q3157" i="1"/>
  <c r="P3157" i="1"/>
  <c r="O3157" i="1"/>
  <c r="R3157" i="1" s="1"/>
  <c r="S3157" i="1" s="1"/>
  <c r="T3157" i="1" s="1"/>
  <c r="Y3157" i="1" s="1"/>
  <c r="Z3156" i="1"/>
  <c r="U3156" i="1"/>
  <c r="Q3156" i="1"/>
  <c r="P3156" i="1"/>
  <c r="O3156" i="1"/>
  <c r="R3156" i="1" s="1"/>
  <c r="S3156" i="1" s="1"/>
  <c r="T3156" i="1" s="1"/>
  <c r="AA3155" i="1"/>
  <c r="Z3155" i="1"/>
  <c r="U3155" i="1"/>
  <c r="T3155" i="1"/>
  <c r="Q3155" i="1"/>
  <c r="P3155" i="1"/>
  <c r="O3155" i="1"/>
  <c r="R3155" i="1" s="1"/>
  <c r="S3155" i="1" s="1"/>
  <c r="AA3154" i="1"/>
  <c r="Z3154" i="1"/>
  <c r="U3154" i="1"/>
  <c r="T3154" i="1"/>
  <c r="R3154" i="1"/>
  <c r="S3154" i="1" s="1"/>
  <c r="Q3154" i="1"/>
  <c r="P3154" i="1"/>
  <c r="O3154" i="1"/>
  <c r="Z3153" i="1"/>
  <c r="U3153" i="1"/>
  <c r="Q3153" i="1"/>
  <c r="P3153" i="1"/>
  <c r="O3153" i="1"/>
  <c r="Z3152" i="1"/>
  <c r="U3152" i="1"/>
  <c r="Q3152" i="1"/>
  <c r="P3152" i="1"/>
  <c r="O3152" i="1"/>
  <c r="Z3151" i="1"/>
  <c r="U3151" i="1"/>
  <c r="Q3151" i="1"/>
  <c r="P3151" i="1"/>
  <c r="O3151" i="1"/>
  <c r="Z3150" i="1"/>
  <c r="U3150" i="1"/>
  <c r="Q3150" i="1"/>
  <c r="P3150" i="1"/>
  <c r="R3150" i="1" s="1"/>
  <c r="S3150" i="1" s="1"/>
  <c r="T3150" i="1" s="1"/>
  <c r="O3150" i="1"/>
  <c r="Z3149" i="1"/>
  <c r="U3149" i="1"/>
  <c r="Q3149" i="1"/>
  <c r="P3149" i="1"/>
  <c r="O3149" i="1"/>
  <c r="R3149" i="1" s="1"/>
  <c r="S3149" i="1" s="1"/>
  <c r="T3149" i="1" s="1"/>
  <c r="Z3148" i="1"/>
  <c r="U3148" i="1"/>
  <c r="S3148" i="1"/>
  <c r="T3148" i="1" s="1"/>
  <c r="Q3148" i="1"/>
  <c r="P3148" i="1"/>
  <c r="O3148" i="1"/>
  <c r="R3148" i="1" s="1"/>
  <c r="Z3147" i="1"/>
  <c r="U3147" i="1"/>
  <c r="R3147" i="1"/>
  <c r="S3147" i="1" s="1"/>
  <c r="T3147" i="1" s="1"/>
  <c r="Q3147" i="1"/>
  <c r="P3147" i="1"/>
  <c r="O3147" i="1"/>
  <c r="Z3146" i="1"/>
  <c r="U3146" i="1"/>
  <c r="Q3146" i="1"/>
  <c r="P3146" i="1"/>
  <c r="O3146" i="1"/>
  <c r="R3146" i="1" s="1"/>
  <c r="S3146" i="1" s="1"/>
  <c r="T3146" i="1" s="1"/>
  <c r="Y3146" i="1" s="1"/>
  <c r="Z3145" i="1"/>
  <c r="U3145" i="1"/>
  <c r="Q3145" i="1"/>
  <c r="P3145" i="1"/>
  <c r="O3145" i="1"/>
  <c r="R3145" i="1" s="1"/>
  <c r="S3145" i="1" s="1"/>
  <c r="T3145" i="1" s="1"/>
  <c r="Z3144" i="1"/>
  <c r="U3144" i="1"/>
  <c r="Q3144" i="1"/>
  <c r="R3144" i="1" s="1"/>
  <c r="S3144" i="1" s="1"/>
  <c r="T3144" i="1" s="1"/>
  <c r="P3144" i="1"/>
  <c r="O3144" i="1"/>
  <c r="Z3143" i="1"/>
  <c r="U3143" i="1"/>
  <c r="R3143" i="1"/>
  <c r="S3143" i="1" s="1"/>
  <c r="T3143" i="1" s="1"/>
  <c r="Y3143" i="1" s="1"/>
  <c r="Q3143" i="1"/>
  <c r="P3143" i="1"/>
  <c r="O3143" i="1"/>
  <c r="Z3142" i="1"/>
  <c r="U3142" i="1"/>
  <c r="Q3142" i="1"/>
  <c r="P3142" i="1"/>
  <c r="O3142" i="1"/>
  <c r="R3142" i="1" s="1"/>
  <c r="S3142" i="1" s="1"/>
  <c r="T3142" i="1" s="1"/>
  <c r="Z3141" i="1"/>
  <c r="U3141" i="1"/>
  <c r="T3141" i="1"/>
  <c r="S3141" i="1"/>
  <c r="R3141" i="1"/>
  <c r="Q3141" i="1"/>
  <c r="P3141" i="1"/>
  <c r="O3141" i="1"/>
  <c r="Z3140" i="1"/>
  <c r="U3140" i="1"/>
  <c r="Q3140" i="1"/>
  <c r="P3140" i="1"/>
  <c r="O3140" i="1"/>
  <c r="R3140" i="1" s="1"/>
  <c r="S3140" i="1" s="1"/>
  <c r="T3140" i="1" s="1"/>
  <c r="Y3140" i="1" s="1"/>
  <c r="AA3139" i="1"/>
  <c r="Z3139" i="1"/>
  <c r="U3139" i="1"/>
  <c r="T3139" i="1"/>
  <c r="Q3139" i="1"/>
  <c r="P3139" i="1"/>
  <c r="O3139" i="1"/>
  <c r="Z3138" i="1"/>
  <c r="U3138" i="1"/>
  <c r="T3138" i="1"/>
  <c r="R3138" i="1"/>
  <c r="S3138" i="1" s="1"/>
  <c r="Q3138" i="1"/>
  <c r="P3138" i="1"/>
  <c r="O3138" i="1"/>
  <c r="Z3137" i="1"/>
  <c r="U3137" i="1"/>
  <c r="Q3137" i="1"/>
  <c r="P3137" i="1"/>
  <c r="O3137" i="1"/>
  <c r="Z3136" i="1"/>
  <c r="U3136" i="1"/>
  <c r="Q3136" i="1"/>
  <c r="P3136" i="1"/>
  <c r="O3136" i="1"/>
  <c r="Z3135" i="1"/>
  <c r="U3135" i="1"/>
  <c r="Q3135" i="1"/>
  <c r="P3135" i="1"/>
  <c r="R3135" i="1" s="1"/>
  <c r="S3135" i="1" s="1"/>
  <c r="T3135" i="1" s="1"/>
  <c r="O3135" i="1"/>
  <c r="Z3134" i="1"/>
  <c r="U3134" i="1"/>
  <c r="Q3134" i="1"/>
  <c r="P3134" i="1"/>
  <c r="O3134" i="1"/>
  <c r="Z3133" i="1"/>
  <c r="U3133" i="1"/>
  <c r="Q3133" i="1"/>
  <c r="P3133" i="1"/>
  <c r="O3133" i="1"/>
  <c r="R3133" i="1" s="1"/>
  <c r="S3133" i="1" s="1"/>
  <c r="T3133" i="1" s="1"/>
  <c r="Z3132" i="1"/>
  <c r="U3132" i="1"/>
  <c r="T3132" i="1"/>
  <c r="Q3132" i="1"/>
  <c r="P3132" i="1"/>
  <c r="O3132" i="1"/>
  <c r="R3132" i="1" s="1"/>
  <c r="S3132" i="1" s="1"/>
  <c r="Z3131" i="1"/>
  <c r="U3131" i="1"/>
  <c r="Q3131" i="1"/>
  <c r="P3131" i="1"/>
  <c r="O3131" i="1"/>
  <c r="R3131" i="1" s="1"/>
  <c r="S3131" i="1" s="1"/>
  <c r="T3131" i="1" s="1"/>
  <c r="Z3130" i="1"/>
  <c r="U3130" i="1"/>
  <c r="Q3130" i="1"/>
  <c r="P3130" i="1"/>
  <c r="O3130" i="1"/>
  <c r="R3130" i="1" s="1"/>
  <c r="S3130" i="1" s="1"/>
  <c r="T3130" i="1" s="1"/>
  <c r="Z3129" i="1"/>
  <c r="U3129" i="1"/>
  <c r="S3129" i="1"/>
  <c r="T3129" i="1" s="1"/>
  <c r="Q3129" i="1"/>
  <c r="P3129" i="1"/>
  <c r="O3129" i="1"/>
  <c r="R3129" i="1" s="1"/>
  <c r="Z3128" i="1"/>
  <c r="U3128" i="1"/>
  <c r="Q3128" i="1"/>
  <c r="P3128" i="1"/>
  <c r="R3128" i="1" s="1"/>
  <c r="S3128" i="1" s="1"/>
  <c r="T3128" i="1" s="1"/>
  <c r="O3128" i="1"/>
  <c r="Z3127" i="1"/>
  <c r="U3127" i="1"/>
  <c r="Q3127" i="1"/>
  <c r="P3127" i="1"/>
  <c r="R3127" i="1" s="1"/>
  <c r="S3127" i="1" s="1"/>
  <c r="T3127" i="1" s="1"/>
  <c r="O3127" i="1"/>
  <c r="Z3126" i="1"/>
  <c r="U3126" i="1"/>
  <c r="R3126" i="1"/>
  <c r="S3126" i="1" s="1"/>
  <c r="T3126" i="1" s="1"/>
  <c r="Q3126" i="1"/>
  <c r="P3126" i="1"/>
  <c r="O3126" i="1"/>
  <c r="Z3125" i="1"/>
  <c r="U3125" i="1"/>
  <c r="Q3125" i="1"/>
  <c r="P3125" i="1"/>
  <c r="O3125" i="1"/>
  <c r="Z3124" i="1"/>
  <c r="Y3124" i="1"/>
  <c r="U3124" i="1"/>
  <c r="Q3124" i="1"/>
  <c r="P3124" i="1"/>
  <c r="R3124" i="1" s="1"/>
  <c r="S3124" i="1" s="1"/>
  <c r="T3124" i="1" s="1"/>
  <c r="O3124" i="1"/>
  <c r="Z3123" i="1"/>
  <c r="U3123" i="1"/>
  <c r="R3123" i="1"/>
  <c r="S3123" i="1" s="1"/>
  <c r="T3123" i="1" s="1"/>
  <c r="Y3123" i="1" s="1"/>
  <c r="Q3123" i="1"/>
  <c r="P3123" i="1"/>
  <c r="O3123" i="1"/>
  <c r="Z3122" i="1"/>
  <c r="U3122" i="1"/>
  <c r="Q3122" i="1"/>
  <c r="P3122" i="1"/>
  <c r="O3122" i="1"/>
  <c r="R3122" i="1" s="1"/>
  <c r="S3122" i="1" s="1"/>
  <c r="T3122" i="1" s="1"/>
  <c r="Z3121" i="1"/>
  <c r="U3121" i="1"/>
  <c r="S3121" i="1"/>
  <c r="T3121" i="1" s="1"/>
  <c r="Q3121" i="1"/>
  <c r="P3121" i="1"/>
  <c r="R3121" i="1" s="1"/>
  <c r="O3121" i="1"/>
  <c r="AA3120" i="1"/>
  <c r="Z3120" i="1"/>
  <c r="U3120" i="1"/>
  <c r="T3120" i="1"/>
  <c r="Q3120" i="1"/>
  <c r="P3120" i="1"/>
  <c r="O3120" i="1"/>
  <c r="R3120" i="1" s="1"/>
  <c r="S3120" i="1" s="1"/>
  <c r="Z3119" i="1"/>
  <c r="U3119" i="1"/>
  <c r="Q3119" i="1"/>
  <c r="P3119" i="1"/>
  <c r="R3119" i="1" s="1"/>
  <c r="S3119" i="1" s="1"/>
  <c r="T3119" i="1" s="1"/>
  <c r="O3119" i="1"/>
  <c r="Z3118" i="1"/>
  <c r="U3118" i="1"/>
  <c r="T3118" i="1"/>
  <c r="Y3118" i="1" s="1"/>
  <c r="S3118" i="1"/>
  <c r="R3118" i="1"/>
  <c r="Q3118" i="1"/>
  <c r="P3118" i="1"/>
  <c r="O3118" i="1"/>
  <c r="Z3117" i="1"/>
  <c r="U3117" i="1"/>
  <c r="Q3117" i="1"/>
  <c r="P3117" i="1"/>
  <c r="R3117" i="1" s="1"/>
  <c r="S3117" i="1" s="1"/>
  <c r="T3117" i="1" s="1"/>
  <c r="O3117" i="1"/>
  <c r="Z3116" i="1"/>
  <c r="U3116" i="1"/>
  <c r="Q3116" i="1"/>
  <c r="P3116" i="1"/>
  <c r="O3116" i="1"/>
  <c r="R3116" i="1" s="1"/>
  <c r="S3116" i="1" s="1"/>
  <c r="T3116" i="1" s="1"/>
  <c r="AA3115" i="1"/>
  <c r="Z3115" i="1"/>
  <c r="U3115" i="1"/>
  <c r="T3115" i="1"/>
  <c r="Q3115" i="1"/>
  <c r="P3115" i="1"/>
  <c r="O3115" i="1"/>
  <c r="Z3114" i="1"/>
  <c r="U3114" i="1"/>
  <c r="S3114" i="1"/>
  <c r="T3114" i="1" s="1"/>
  <c r="R3114" i="1"/>
  <c r="Q3114" i="1"/>
  <c r="P3114" i="1"/>
  <c r="O3114" i="1"/>
  <c r="Z3113" i="1"/>
  <c r="U3113" i="1"/>
  <c r="R3113" i="1"/>
  <c r="S3113" i="1" s="1"/>
  <c r="T3113" i="1" s="1"/>
  <c r="Q3113" i="1"/>
  <c r="P3113" i="1"/>
  <c r="O3113" i="1"/>
  <c r="Z3112" i="1"/>
  <c r="U3112" i="1"/>
  <c r="S3112" i="1"/>
  <c r="T3112" i="1" s="1"/>
  <c r="Q3112" i="1"/>
  <c r="P3112" i="1"/>
  <c r="O3112" i="1"/>
  <c r="R3112" i="1" s="1"/>
  <c r="Z3111" i="1"/>
  <c r="U3111" i="1"/>
  <c r="R3111" i="1"/>
  <c r="S3111" i="1" s="1"/>
  <c r="T3111" i="1" s="1"/>
  <c r="Q3111" i="1"/>
  <c r="P3111" i="1"/>
  <c r="O3111" i="1"/>
  <c r="Z3110" i="1"/>
  <c r="U3110" i="1"/>
  <c r="Q3110" i="1"/>
  <c r="P3110" i="1"/>
  <c r="R3110" i="1" s="1"/>
  <c r="S3110" i="1" s="1"/>
  <c r="T3110" i="1" s="1"/>
  <c r="O3110" i="1"/>
  <c r="Z3109" i="1"/>
  <c r="U3109" i="1"/>
  <c r="Q3109" i="1"/>
  <c r="P3109" i="1"/>
  <c r="O3109" i="1"/>
  <c r="R3109" i="1" s="1"/>
  <c r="S3109" i="1" s="1"/>
  <c r="T3109" i="1" s="1"/>
  <c r="Z3108" i="1"/>
  <c r="U3108" i="1"/>
  <c r="Q3108" i="1"/>
  <c r="R3108" i="1" s="1"/>
  <c r="S3108" i="1" s="1"/>
  <c r="T3108" i="1" s="1"/>
  <c r="P3108" i="1"/>
  <c r="O3108" i="1"/>
  <c r="Z3107" i="1"/>
  <c r="U3107" i="1"/>
  <c r="Q3107" i="1"/>
  <c r="P3107" i="1"/>
  <c r="O3107" i="1"/>
  <c r="Z3106" i="1"/>
  <c r="U3106" i="1"/>
  <c r="Q3106" i="1"/>
  <c r="P3106" i="1"/>
  <c r="R3106" i="1" s="1"/>
  <c r="S3106" i="1" s="1"/>
  <c r="T3106" i="1" s="1"/>
  <c r="O3106" i="1"/>
  <c r="Z3105" i="1"/>
  <c r="U3105" i="1"/>
  <c r="Q3105" i="1"/>
  <c r="P3105" i="1"/>
  <c r="O3105" i="1"/>
  <c r="Z3104" i="1"/>
  <c r="U3104" i="1"/>
  <c r="Q3104" i="1"/>
  <c r="P3104" i="1"/>
  <c r="O3104" i="1"/>
  <c r="Z3103" i="1"/>
  <c r="U3103" i="1"/>
  <c r="R3103" i="1"/>
  <c r="S3103" i="1" s="1"/>
  <c r="T3103" i="1" s="1"/>
  <c r="Q3103" i="1"/>
  <c r="P3103" i="1"/>
  <c r="O3103" i="1"/>
  <c r="Z3102" i="1"/>
  <c r="U3102" i="1"/>
  <c r="Q3102" i="1"/>
  <c r="P3102" i="1"/>
  <c r="O3102" i="1"/>
  <c r="AA3101" i="1"/>
  <c r="Z3101" i="1"/>
  <c r="U3101" i="1"/>
  <c r="T3101" i="1"/>
  <c r="Q3101" i="1"/>
  <c r="P3101" i="1"/>
  <c r="O3101" i="1"/>
  <c r="R3101" i="1" s="1"/>
  <c r="S3101" i="1" s="1"/>
  <c r="AA3100" i="1"/>
  <c r="Z3100" i="1"/>
  <c r="U3100" i="1"/>
  <c r="T3100" i="1"/>
  <c r="Q3100" i="1"/>
  <c r="R3100" i="1" s="1"/>
  <c r="S3100" i="1" s="1"/>
  <c r="P3100" i="1"/>
  <c r="O3100" i="1"/>
  <c r="Z3099" i="1"/>
  <c r="U3099" i="1"/>
  <c r="T3099" i="1"/>
  <c r="R3099" i="1"/>
  <c r="S3099" i="1" s="1"/>
  <c r="Q3099" i="1"/>
  <c r="P3099" i="1"/>
  <c r="O3099" i="1"/>
  <c r="Z3098" i="1"/>
  <c r="U3098" i="1"/>
  <c r="R3098" i="1"/>
  <c r="S3098" i="1" s="1"/>
  <c r="T3098" i="1" s="1"/>
  <c r="Y3098" i="1" s="1"/>
  <c r="Q3098" i="1"/>
  <c r="P3098" i="1"/>
  <c r="O3098" i="1"/>
  <c r="Z3097" i="1"/>
  <c r="U3097" i="1"/>
  <c r="R3097" i="1"/>
  <c r="S3097" i="1" s="1"/>
  <c r="T3097" i="1" s="1"/>
  <c r="Q3097" i="1"/>
  <c r="P3097" i="1"/>
  <c r="O3097" i="1"/>
  <c r="Z3096" i="1"/>
  <c r="U3096" i="1"/>
  <c r="Q3096" i="1"/>
  <c r="P3096" i="1"/>
  <c r="O3096" i="1"/>
  <c r="R3096" i="1" s="1"/>
  <c r="S3096" i="1" s="1"/>
  <c r="T3096" i="1" s="1"/>
  <c r="Y3096" i="1" s="1"/>
  <c r="Z3095" i="1"/>
  <c r="U3095" i="1"/>
  <c r="Q3095" i="1"/>
  <c r="P3095" i="1"/>
  <c r="R3095" i="1" s="1"/>
  <c r="S3095" i="1" s="1"/>
  <c r="T3095" i="1" s="1"/>
  <c r="O3095" i="1"/>
  <c r="Z3094" i="1"/>
  <c r="U3094" i="1"/>
  <c r="Q3094" i="1"/>
  <c r="P3094" i="1"/>
  <c r="O3094" i="1"/>
  <c r="Z3093" i="1"/>
  <c r="U3093" i="1"/>
  <c r="Q3093" i="1"/>
  <c r="P3093" i="1"/>
  <c r="O3093" i="1"/>
  <c r="Z3092" i="1"/>
  <c r="U3092" i="1"/>
  <c r="T3092" i="1"/>
  <c r="Q3092" i="1"/>
  <c r="P3092" i="1"/>
  <c r="R3092" i="1" s="1"/>
  <c r="S3092" i="1" s="1"/>
  <c r="O3092" i="1"/>
  <c r="Z3091" i="1"/>
  <c r="U3091" i="1"/>
  <c r="Q3091" i="1"/>
  <c r="P3091" i="1"/>
  <c r="R3091" i="1" s="1"/>
  <c r="S3091" i="1" s="1"/>
  <c r="T3091" i="1" s="1"/>
  <c r="O3091" i="1"/>
  <c r="Z3090" i="1"/>
  <c r="U3090" i="1"/>
  <c r="R3090" i="1"/>
  <c r="S3090" i="1" s="1"/>
  <c r="T3090" i="1" s="1"/>
  <c r="Q3090" i="1"/>
  <c r="P3090" i="1"/>
  <c r="O3090" i="1"/>
  <c r="Z3089" i="1"/>
  <c r="U3089" i="1"/>
  <c r="S3089" i="1"/>
  <c r="T3089" i="1" s="1"/>
  <c r="R3089" i="1"/>
  <c r="Q3089" i="1"/>
  <c r="P3089" i="1"/>
  <c r="O3089" i="1"/>
  <c r="Z3088" i="1"/>
  <c r="U3088" i="1"/>
  <c r="Q3088" i="1"/>
  <c r="P3088" i="1"/>
  <c r="O3088" i="1"/>
  <c r="R3088" i="1" s="1"/>
  <c r="S3088" i="1" s="1"/>
  <c r="T3088" i="1" s="1"/>
  <c r="Z3087" i="1"/>
  <c r="U3087" i="1"/>
  <c r="R3087" i="1"/>
  <c r="S3087" i="1" s="1"/>
  <c r="T3087" i="1" s="1"/>
  <c r="Y3087" i="1" s="1"/>
  <c r="Q3087" i="1"/>
  <c r="P3087" i="1"/>
  <c r="O3087" i="1"/>
  <c r="Z3086" i="1"/>
  <c r="U3086" i="1"/>
  <c r="Q3086" i="1"/>
  <c r="P3086" i="1"/>
  <c r="O3086" i="1"/>
  <c r="R3086" i="1" s="1"/>
  <c r="S3086" i="1" s="1"/>
  <c r="T3086" i="1" s="1"/>
  <c r="Y3086" i="1" s="1"/>
  <c r="Z3085" i="1"/>
  <c r="U3085" i="1"/>
  <c r="R3085" i="1"/>
  <c r="S3085" i="1" s="1"/>
  <c r="T3085" i="1" s="1"/>
  <c r="Q3085" i="1"/>
  <c r="P3085" i="1"/>
  <c r="O3085" i="1"/>
  <c r="Z3084" i="1"/>
  <c r="U3084" i="1"/>
  <c r="Q3084" i="1"/>
  <c r="P3084" i="1"/>
  <c r="O3084" i="1"/>
  <c r="R3084" i="1" s="1"/>
  <c r="S3084" i="1" s="1"/>
  <c r="T3084" i="1" s="1"/>
  <c r="Y3084" i="1" s="1"/>
  <c r="Z3083" i="1"/>
  <c r="Y3083" i="1"/>
  <c r="U3083" i="1"/>
  <c r="Q3083" i="1"/>
  <c r="P3083" i="1"/>
  <c r="O3083" i="1"/>
  <c r="R3083" i="1" s="1"/>
  <c r="S3083" i="1" s="1"/>
  <c r="T3083" i="1" s="1"/>
  <c r="Z3082" i="1"/>
  <c r="U3082" i="1"/>
  <c r="R3082" i="1"/>
  <c r="S3082" i="1" s="1"/>
  <c r="T3082" i="1" s="1"/>
  <c r="Q3082" i="1"/>
  <c r="P3082" i="1"/>
  <c r="O3082" i="1"/>
  <c r="Z3081" i="1"/>
  <c r="U3081" i="1"/>
  <c r="Q3081" i="1"/>
  <c r="P3081" i="1"/>
  <c r="R3081" i="1" s="1"/>
  <c r="S3081" i="1" s="1"/>
  <c r="T3081" i="1" s="1"/>
  <c r="Y3081" i="1" s="1"/>
  <c r="O3081" i="1"/>
  <c r="Z3080" i="1"/>
  <c r="U3080" i="1"/>
  <c r="R3080" i="1"/>
  <c r="S3080" i="1" s="1"/>
  <c r="T3080" i="1" s="1"/>
  <c r="Q3080" i="1"/>
  <c r="P3080" i="1"/>
  <c r="O3080" i="1"/>
  <c r="Z3079" i="1"/>
  <c r="U3079" i="1"/>
  <c r="R3079" i="1"/>
  <c r="S3079" i="1" s="1"/>
  <c r="T3079" i="1" s="1"/>
  <c r="Q3079" i="1"/>
  <c r="P3079" i="1"/>
  <c r="O3079" i="1"/>
  <c r="Z3078" i="1"/>
  <c r="U3078" i="1"/>
  <c r="R3078" i="1"/>
  <c r="S3078" i="1" s="1"/>
  <c r="T3078" i="1" s="1"/>
  <c r="Q3078" i="1"/>
  <c r="P3078" i="1"/>
  <c r="O3078" i="1"/>
  <c r="Z3077" i="1"/>
  <c r="U3077" i="1"/>
  <c r="T3077" i="1"/>
  <c r="S3077" i="1"/>
  <c r="Q3077" i="1"/>
  <c r="P3077" i="1"/>
  <c r="O3077" i="1"/>
  <c r="R3077" i="1" s="1"/>
  <c r="Z3076" i="1"/>
  <c r="U3076" i="1"/>
  <c r="Q3076" i="1"/>
  <c r="P3076" i="1"/>
  <c r="O3076" i="1"/>
  <c r="R3076" i="1" s="1"/>
  <c r="S3076" i="1" s="1"/>
  <c r="T3076" i="1" s="1"/>
  <c r="Z3075" i="1"/>
  <c r="U3075" i="1"/>
  <c r="R3075" i="1"/>
  <c r="S3075" i="1" s="1"/>
  <c r="T3075" i="1" s="1"/>
  <c r="Q3075" i="1"/>
  <c r="P3075" i="1"/>
  <c r="O3075" i="1"/>
  <c r="Z3074" i="1"/>
  <c r="U3074" i="1"/>
  <c r="Q3074" i="1"/>
  <c r="P3074" i="1"/>
  <c r="R3074" i="1" s="1"/>
  <c r="S3074" i="1" s="1"/>
  <c r="T3074" i="1" s="1"/>
  <c r="Y3074" i="1" s="1"/>
  <c r="O3074" i="1"/>
  <c r="Z3073" i="1"/>
  <c r="U3073" i="1"/>
  <c r="Q3073" i="1"/>
  <c r="P3073" i="1"/>
  <c r="O3073" i="1"/>
  <c r="R3073" i="1" s="1"/>
  <c r="S3073" i="1" s="1"/>
  <c r="T3073" i="1" s="1"/>
  <c r="Z3072" i="1"/>
  <c r="U3072" i="1"/>
  <c r="Q3072" i="1"/>
  <c r="P3072" i="1"/>
  <c r="O3072" i="1"/>
  <c r="Z3071" i="1"/>
  <c r="U3071" i="1"/>
  <c r="R3071" i="1"/>
  <c r="S3071" i="1" s="1"/>
  <c r="T3071" i="1" s="1"/>
  <c r="Q3071" i="1"/>
  <c r="P3071" i="1"/>
  <c r="O3071" i="1"/>
  <c r="Z3070" i="1"/>
  <c r="U3070" i="1"/>
  <c r="R3070" i="1"/>
  <c r="S3070" i="1" s="1"/>
  <c r="T3070" i="1" s="1"/>
  <c r="Q3070" i="1"/>
  <c r="P3070" i="1"/>
  <c r="O3070" i="1"/>
  <c r="Z3069" i="1"/>
  <c r="U3069" i="1"/>
  <c r="Q3069" i="1"/>
  <c r="P3069" i="1"/>
  <c r="O3069" i="1"/>
  <c r="AA3068" i="1"/>
  <c r="Z3068" i="1"/>
  <c r="U3068" i="1"/>
  <c r="T3068" i="1"/>
  <c r="Q3068" i="1"/>
  <c r="P3068" i="1"/>
  <c r="O3068" i="1"/>
  <c r="R3068" i="1" s="1"/>
  <c r="S3068" i="1" s="1"/>
  <c r="Z3067" i="1"/>
  <c r="U3067" i="1"/>
  <c r="Q3067" i="1"/>
  <c r="R3067" i="1" s="1"/>
  <c r="S3067" i="1" s="1"/>
  <c r="T3067" i="1" s="1"/>
  <c r="P3067" i="1"/>
  <c r="O3067" i="1"/>
  <c r="Z3066" i="1"/>
  <c r="U3066" i="1"/>
  <c r="T3066" i="1"/>
  <c r="R3066" i="1"/>
  <c r="S3066" i="1" s="1"/>
  <c r="Q3066" i="1"/>
  <c r="P3066" i="1"/>
  <c r="O3066" i="1"/>
  <c r="Z3065" i="1"/>
  <c r="U3065" i="1"/>
  <c r="S3065" i="1"/>
  <c r="T3065" i="1" s="1"/>
  <c r="Y3065" i="1" s="1"/>
  <c r="R3065" i="1"/>
  <c r="Q3065" i="1"/>
  <c r="P3065" i="1"/>
  <c r="O3065" i="1"/>
  <c r="Z3064" i="1"/>
  <c r="U3064" i="1"/>
  <c r="Q3064" i="1"/>
  <c r="P3064" i="1"/>
  <c r="O3064" i="1"/>
  <c r="R3064" i="1" s="1"/>
  <c r="S3064" i="1" s="1"/>
  <c r="T3064" i="1" s="1"/>
  <c r="Z3063" i="1"/>
  <c r="U3063" i="1"/>
  <c r="Q3063" i="1"/>
  <c r="P3063" i="1"/>
  <c r="R3063" i="1" s="1"/>
  <c r="S3063" i="1" s="1"/>
  <c r="T3063" i="1" s="1"/>
  <c r="O3063" i="1"/>
  <c r="Z3062" i="1"/>
  <c r="U3062" i="1"/>
  <c r="Q3062" i="1"/>
  <c r="R3062" i="1" s="1"/>
  <c r="S3062" i="1" s="1"/>
  <c r="T3062" i="1" s="1"/>
  <c r="Y3062" i="1" s="1"/>
  <c r="P3062" i="1"/>
  <c r="O3062" i="1"/>
  <c r="Z3061" i="1"/>
  <c r="U3061" i="1"/>
  <c r="Q3061" i="1"/>
  <c r="P3061" i="1"/>
  <c r="O3061" i="1"/>
  <c r="R3061" i="1" s="1"/>
  <c r="S3061" i="1" s="1"/>
  <c r="T3061" i="1" s="1"/>
  <c r="Z3060" i="1"/>
  <c r="Y3060" i="1"/>
  <c r="U3060" i="1"/>
  <c r="T3060" i="1"/>
  <c r="R3060" i="1"/>
  <c r="S3060" i="1" s="1"/>
  <c r="Q3060" i="1"/>
  <c r="P3060" i="1"/>
  <c r="O3060" i="1"/>
  <c r="Z3059" i="1"/>
  <c r="U3059" i="1"/>
  <c r="T3059" i="1"/>
  <c r="Y3059" i="1" s="1"/>
  <c r="Q3059" i="1"/>
  <c r="P3059" i="1"/>
  <c r="R3059" i="1" s="1"/>
  <c r="S3059" i="1" s="1"/>
  <c r="O3059" i="1"/>
  <c r="Z3058" i="1"/>
  <c r="U3058" i="1"/>
  <c r="S3058" i="1"/>
  <c r="T3058" i="1" s="1"/>
  <c r="Q3058" i="1"/>
  <c r="R3058" i="1" s="1"/>
  <c r="P3058" i="1"/>
  <c r="O3058" i="1"/>
  <c r="Z3057" i="1"/>
  <c r="U3057" i="1"/>
  <c r="R3057" i="1"/>
  <c r="S3057" i="1" s="1"/>
  <c r="T3057" i="1" s="1"/>
  <c r="Y3057" i="1" s="1"/>
  <c r="Q3057" i="1"/>
  <c r="P3057" i="1"/>
  <c r="O3057" i="1"/>
  <c r="Z3056" i="1"/>
  <c r="U3056" i="1"/>
  <c r="Q3056" i="1"/>
  <c r="P3056" i="1"/>
  <c r="O3056" i="1"/>
  <c r="Z3055" i="1"/>
  <c r="U3055" i="1"/>
  <c r="Q3055" i="1"/>
  <c r="P3055" i="1"/>
  <c r="O3055" i="1"/>
  <c r="R3055" i="1" s="1"/>
  <c r="S3055" i="1" s="1"/>
  <c r="T3055" i="1" s="1"/>
  <c r="Z3054" i="1"/>
  <c r="U3054" i="1"/>
  <c r="R3054" i="1"/>
  <c r="S3054" i="1" s="1"/>
  <c r="T3054" i="1" s="1"/>
  <c r="Q3054" i="1"/>
  <c r="P3054" i="1"/>
  <c r="O3054" i="1"/>
  <c r="Z3053" i="1"/>
  <c r="U3053" i="1"/>
  <c r="Q3053" i="1"/>
  <c r="P3053" i="1"/>
  <c r="O3053" i="1"/>
  <c r="Z3052" i="1"/>
  <c r="U3052" i="1"/>
  <c r="Q3052" i="1"/>
  <c r="P3052" i="1"/>
  <c r="O3052" i="1"/>
  <c r="R3052" i="1" s="1"/>
  <c r="S3052" i="1" s="1"/>
  <c r="T3052" i="1" s="1"/>
  <c r="Z3051" i="1"/>
  <c r="U3051" i="1"/>
  <c r="Q3051" i="1"/>
  <c r="P3051" i="1"/>
  <c r="O3051" i="1"/>
  <c r="Z3050" i="1"/>
  <c r="U3050" i="1"/>
  <c r="Q3050" i="1"/>
  <c r="P3050" i="1"/>
  <c r="O3050" i="1"/>
  <c r="Z3049" i="1"/>
  <c r="U3049" i="1"/>
  <c r="Q3049" i="1"/>
  <c r="P3049" i="1"/>
  <c r="R3049" i="1" s="1"/>
  <c r="S3049" i="1" s="1"/>
  <c r="T3049" i="1" s="1"/>
  <c r="Y3049" i="1" s="1"/>
  <c r="O3049" i="1"/>
  <c r="Z3048" i="1"/>
  <c r="U3048" i="1"/>
  <c r="Q3048" i="1"/>
  <c r="P3048" i="1"/>
  <c r="R3048" i="1" s="1"/>
  <c r="S3048" i="1" s="1"/>
  <c r="T3048" i="1" s="1"/>
  <c r="O3048" i="1"/>
  <c r="Z3047" i="1"/>
  <c r="U3047" i="1"/>
  <c r="Q3047" i="1"/>
  <c r="P3047" i="1"/>
  <c r="O3047" i="1"/>
  <c r="Z3046" i="1"/>
  <c r="U3046" i="1"/>
  <c r="Q3046" i="1"/>
  <c r="P3046" i="1"/>
  <c r="R3046" i="1" s="1"/>
  <c r="S3046" i="1" s="1"/>
  <c r="T3046" i="1" s="1"/>
  <c r="O3046" i="1"/>
  <c r="Z3045" i="1"/>
  <c r="U3045" i="1"/>
  <c r="Q3045" i="1"/>
  <c r="P3045" i="1"/>
  <c r="O3045" i="1"/>
  <c r="Z3044" i="1"/>
  <c r="U3044" i="1"/>
  <c r="Q3044" i="1"/>
  <c r="P3044" i="1"/>
  <c r="O3044" i="1"/>
  <c r="Z3043" i="1"/>
  <c r="U3043" i="1"/>
  <c r="T3043" i="1"/>
  <c r="Y3043" i="1" s="1"/>
  <c r="Q3043" i="1"/>
  <c r="P3043" i="1"/>
  <c r="R3043" i="1" s="1"/>
  <c r="S3043" i="1" s="1"/>
  <c r="O3043" i="1"/>
  <c r="Z3042" i="1"/>
  <c r="U3042" i="1"/>
  <c r="R3042" i="1"/>
  <c r="S3042" i="1" s="1"/>
  <c r="T3042" i="1" s="1"/>
  <c r="Q3042" i="1"/>
  <c r="P3042" i="1"/>
  <c r="O3042" i="1"/>
  <c r="Z3041" i="1"/>
  <c r="U3041" i="1"/>
  <c r="S3041" i="1"/>
  <c r="T3041" i="1" s="1"/>
  <c r="Q3041" i="1"/>
  <c r="P3041" i="1"/>
  <c r="O3041" i="1"/>
  <c r="R3041" i="1" s="1"/>
  <c r="Z3040" i="1"/>
  <c r="U3040" i="1"/>
  <c r="R3040" i="1"/>
  <c r="S3040" i="1" s="1"/>
  <c r="T3040" i="1" s="1"/>
  <c r="Q3040" i="1"/>
  <c r="P3040" i="1"/>
  <c r="O3040" i="1"/>
  <c r="Z3039" i="1"/>
  <c r="U3039" i="1"/>
  <c r="Q3039" i="1"/>
  <c r="P3039" i="1"/>
  <c r="O3039" i="1"/>
  <c r="R3039" i="1" s="1"/>
  <c r="S3039" i="1" s="1"/>
  <c r="T3039" i="1" s="1"/>
  <c r="Z3038" i="1"/>
  <c r="U3038" i="1"/>
  <c r="S3038" i="1"/>
  <c r="T3038" i="1" s="1"/>
  <c r="Y3038" i="1" s="1"/>
  <c r="R3038" i="1"/>
  <c r="Q3038" i="1"/>
  <c r="P3038" i="1"/>
  <c r="O3038" i="1"/>
  <c r="Z3037" i="1"/>
  <c r="U3037" i="1"/>
  <c r="Q3037" i="1"/>
  <c r="P3037" i="1"/>
  <c r="O3037" i="1"/>
  <c r="R3037" i="1" s="1"/>
  <c r="S3037" i="1" s="1"/>
  <c r="T3037" i="1" s="1"/>
  <c r="Z3036" i="1"/>
  <c r="U3036" i="1"/>
  <c r="Q3036" i="1"/>
  <c r="P3036" i="1"/>
  <c r="O3036" i="1"/>
  <c r="Z3035" i="1"/>
  <c r="Y3035" i="1"/>
  <c r="U3035" i="1"/>
  <c r="R3035" i="1"/>
  <c r="S3035" i="1" s="1"/>
  <c r="T3035" i="1" s="1"/>
  <c r="Q3035" i="1"/>
  <c r="P3035" i="1"/>
  <c r="O3035" i="1"/>
  <c r="Z3034" i="1"/>
  <c r="U3034" i="1"/>
  <c r="R3034" i="1"/>
  <c r="S3034" i="1" s="1"/>
  <c r="T3034" i="1" s="1"/>
  <c r="Y3034" i="1" s="1"/>
  <c r="Q3034" i="1"/>
  <c r="P3034" i="1"/>
  <c r="O3034" i="1"/>
  <c r="Z3033" i="1"/>
  <c r="U3033" i="1"/>
  <c r="S3033" i="1"/>
  <c r="T3033" i="1" s="1"/>
  <c r="Q3033" i="1"/>
  <c r="P3033" i="1"/>
  <c r="O3033" i="1"/>
  <c r="R3033" i="1" s="1"/>
  <c r="Z3032" i="1"/>
  <c r="U3032" i="1"/>
  <c r="Q3032" i="1"/>
  <c r="P3032" i="1"/>
  <c r="O3032" i="1"/>
  <c r="R3032" i="1" s="1"/>
  <c r="S3032" i="1" s="1"/>
  <c r="T3032" i="1" s="1"/>
  <c r="Y3032" i="1" s="1"/>
  <c r="Z3031" i="1"/>
  <c r="U3031" i="1"/>
  <c r="T3031" i="1"/>
  <c r="Y3031" i="1" s="1"/>
  <c r="S3031" i="1"/>
  <c r="R3031" i="1"/>
  <c r="Q3031" i="1"/>
  <c r="P3031" i="1"/>
  <c r="O3031" i="1"/>
  <c r="Z3030" i="1"/>
  <c r="U3030" i="1"/>
  <c r="Q3030" i="1"/>
  <c r="P3030" i="1"/>
  <c r="O3030" i="1"/>
  <c r="R3030" i="1" s="1"/>
  <c r="S3030" i="1" s="1"/>
  <c r="T3030" i="1" s="1"/>
  <c r="Y3030" i="1" s="1"/>
  <c r="Z3029" i="1"/>
  <c r="U3029" i="1"/>
  <c r="T3029" i="1"/>
  <c r="S3029" i="1"/>
  <c r="R3029" i="1"/>
  <c r="Q3029" i="1"/>
  <c r="P3029" i="1"/>
  <c r="O3029" i="1"/>
  <c r="Z3028" i="1"/>
  <c r="U3028" i="1"/>
  <c r="Q3028" i="1"/>
  <c r="P3028" i="1"/>
  <c r="O3028" i="1"/>
  <c r="Z3027" i="1"/>
  <c r="U3027" i="1"/>
  <c r="S3027" i="1"/>
  <c r="T3027" i="1" s="1"/>
  <c r="Y3027" i="1" s="1"/>
  <c r="Q3027" i="1"/>
  <c r="P3027" i="1"/>
  <c r="R3027" i="1" s="1"/>
  <c r="O3027" i="1"/>
  <c r="Z3026" i="1"/>
  <c r="U3026" i="1"/>
  <c r="Q3026" i="1"/>
  <c r="R3026" i="1" s="1"/>
  <c r="S3026" i="1" s="1"/>
  <c r="T3026" i="1" s="1"/>
  <c r="Y3026" i="1" s="1"/>
  <c r="P3026" i="1"/>
  <c r="O3026" i="1"/>
  <c r="Z3025" i="1"/>
  <c r="U3025" i="1"/>
  <c r="Q3025" i="1"/>
  <c r="P3025" i="1"/>
  <c r="O3025" i="1"/>
  <c r="R3025" i="1" s="1"/>
  <c r="S3025" i="1" s="1"/>
  <c r="T3025" i="1" s="1"/>
  <c r="Y3025" i="1" s="1"/>
  <c r="Z3024" i="1"/>
  <c r="U3024" i="1"/>
  <c r="Q3024" i="1"/>
  <c r="P3024" i="1"/>
  <c r="O3024" i="1"/>
  <c r="Z3023" i="1"/>
  <c r="U3023" i="1"/>
  <c r="Q3023" i="1"/>
  <c r="P3023" i="1"/>
  <c r="R3023" i="1" s="1"/>
  <c r="S3023" i="1" s="1"/>
  <c r="T3023" i="1" s="1"/>
  <c r="O3023" i="1"/>
  <c r="Z3022" i="1"/>
  <c r="U3022" i="1"/>
  <c r="Q3022" i="1"/>
  <c r="P3022" i="1"/>
  <c r="O3022" i="1"/>
  <c r="R3022" i="1" s="1"/>
  <c r="S3022" i="1" s="1"/>
  <c r="T3022" i="1" s="1"/>
  <c r="Z3021" i="1"/>
  <c r="U3021" i="1"/>
  <c r="Q3021" i="1"/>
  <c r="P3021" i="1"/>
  <c r="O3021" i="1"/>
  <c r="R3021" i="1" s="1"/>
  <c r="S3021" i="1" s="1"/>
  <c r="T3021" i="1" s="1"/>
  <c r="Y3021" i="1" s="1"/>
  <c r="Z3020" i="1"/>
  <c r="U3020" i="1"/>
  <c r="S3020" i="1"/>
  <c r="T3020" i="1" s="1"/>
  <c r="R3020" i="1"/>
  <c r="Q3020" i="1"/>
  <c r="P3020" i="1"/>
  <c r="O3020" i="1"/>
  <c r="Z3019" i="1"/>
  <c r="U3019" i="1"/>
  <c r="Q3019" i="1"/>
  <c r="P3019" i="1"/>
  <c r="R3019" i="1" s="1"/>
  <c r="S3019" i="1" s="1"/>
  <c r="T3019" i="1" s="1"/>
  <c r="O3019" i="1"/>
  <c r="Z3018" i="1"/>
  <c r="U3018" i="1"/>
  <c r="Q3018" i="1"/>
  <c r="P3018" i="1"/>
  <c r="O3018" i="1"/>
  <c r="Z3017" i="1"/>
  <c r="U3017" i="1"/>
  <c r="R3017" i="1"/>
  <c r="S3017" i="1" s="1"/>
  <c r="T3017" i="1" s="1"/>
  <c r="Q3017" i="1"/>
  <c r="P3017" i="1"/>
  <c r="O3017" i="1"/>
  <c r="Z3016" i="1"/>
  <c r="U3016" i="1"/>
  <c r="Q3016" i="1"/>
  <c r="P3016" i="1"/>
  <c r="O3016" i="1"/>
  <c r="R3016" i="1" s="1"/>
  <c r="S3016" i="1" s="1"/>
  <c r="T3016" i="1" s="1"/>
  <c r="Z3015" i="1"/>
  <c r="U3015" i="1"/>
  <c r="R3015" i="1"/>
  <c r="S3015" i="1" s="1"/>
  <c r="T3015" i="1" s="1"/>
  <c r="Q3015" i="1"/>
  <c r="P3015" i="1"/>
  <c r="O3015" i="1"/>
  <c r="Z3014" i="1"/>
  <c r="U3014" i="1"/>
  <c r="Q3014" i="1"/>
  <c r="R3014" i="1" s="1"/>
  <c r="S3014" i="1" s="1"/>
  <c r="T3014" i="1" s="1"/>
  <c r="P3014" i="1"/>
  <c r="O3014" i="1"/>
  <c r="AA3013" i="1"/>
  <c r="Z3013" i="1"/>
  <c r="U3013" i="1"/>
  <c r="T3013" i="1"/>
  <c r="R3013" i="1"/>
  <c r="S3013" i="1" s="1"/>
  <c r="Q3013" i="1"/>
  <c r="P3013" i="1"/>
  <c r="O3013" i="1"/>
  <c r="Z3012" i="1"/>
  <c r="U3012" i="1"/>
  <c r="Q3012" i="1"/>
  <c r="P3012" i="1"/>
  <c r="O3012" i="1"/>
  <c r="Z3011" i="1"/>
  <c r="U3011" i="1"/>
  <c r="S3011" i="1"/>
  <c r="T3011" i="1" s="1"/>
  <c r="R3011" i="1"/>
  <c r="Q3011" i="1"/>
  <c r="P3011" i="1"/>
  <c r="O3011" i="1"/>
  <c r="Z3010" i="1"/>
  <c r="U3010" i="1"/>
  <c r="R3010" i="1"/>
  <c r="S3010" i="1" s="1"/>
  <c r="T3010" i="1" s="1"/>
  <c r="Q3010" i="1"/>
  <c r="P3010" i="1"/>
  <c r="O3010" i="1"/>
  <c r="Z3009" i="1"/>
  <c r="U3009" i="1"/>
  <c r="R3009" i="1"/>
  <c r="S3009" i="1" s="1"/>
  <c r="T3009" i="1" s="1"/>
  <c r="Q3009" i="1"/>
  <c r="P3009" i="1"/>
  <c r="O3009" i="1"/>
  <c r="Z3008" i="1"/>
  <c r="U3008" i="1"/>
  <c r="R3008" i="1"/>
  <c r="S3008" i="1" s="1"/>
  <c r="T3008" i="1" s="1"/>
  <c r="Q3008" i="1"/>
  <c r="P3008" i="1"/>
  <c r="O3008" i="1"/>
  <c r="Z3007" i="1"/>
  <c r="U3007" i="1"/>
  <c r="Q3007" i="1"/>
  <c r="P3007" i="1"/>
  <c r="O3007" i="1"/>
  <c r="R3007" i="1" s="1"/>
  <c r="S3007" i="1" s="1"/>
  <c r="T3007" i="1" s="1"/>
  <c r="Z3006" i="1"/>
  <c r="U3006" i="1"/>
  <c r="S3006" i="1"/>
  <c r="T3006" i="1" s="1"/>
  <c r="R3006" i="1"/>
  <c r="Q3006" i="1"/>
  <c r="P3006" i="1"/>
  <c r="O3006" i="1"/>
  <c r="AA3005" i="1"/>
  <c r="Z3005" i="1"/>
  <c r="U3005" i="1"/>
  <c r="T3005" i="1"/>
  <c r="Q3005" i="1"/>
  <c r="P3005" i="1"/>
  <c r="O3005" i="1"/>
  <c r="Z3004" i="1"/>
  <c r="U3004" i="1"/>
  <c r="Q3004" i="1"/>
  <c r="P3004" i="1"/>
  <c r="O3004" i="1"/>
  <c r="Z3003" i="1"/>
  <c r="U3003" i="1"/>
  <c r="Q3003" i="1"/>
  <c r="P3003" i="1"/>
  <c r="O3003" i="1"/>
  <c r="R3003" i="1" s="1"/>
  <c r="S3003" i="1" s="1"/>
  <c r="T3003" i="1" s="1"/>
  <c r="Y3003" i="1" s="1"/>
  <c r="Z3002" i="1"/>
  <c r="U3002" i="1"/>
  <c r="S3002" i="1"/>
  <c r="T3002" i="1" s="1"/>
  <c r="R3002" i="1"/>
  <c r="Q3002" i="1"/>
  <c r="P3002" i="1"/>
  <c r="O3002" i="1"/>
  <c r="Z3001" i="1"/>
  <c r="U3001" i="1"/>
  <c r="R3001" i="1"/>
  <c r="S3001" i="1" s="1"/>
  <c r="T3001" i="1" s="1"/>
  <c r="Q3001" i="1"/>
  <c r="P3001" i="1"/>
  <c r="O3001" i="1"/>
  <c r="Z3000" i="1"/>
  <c r="U3000" i="1"/>
  <c r="Q3000" i="1"/>
  <c r="P3000" i="1"/>
  <c r="O3000" i="1"/>
  <c r="Z2999" i="1"/>
  <c r="U2999" i="1"/>
  <c r="S2999" i="1"/>
  <c r="T2999" i="1" s="1"/>
  <c r="Q2999" i="1"/>
  <c r="P2999" i="1"/>
  <c r="O2999" i="1"/>
  <c r="R2999" i="1" s="1"/>
  <c r="Z2998" i="1"/>
  <c r="U2998" i="1"/>
  <c r="Q2998" i="1"/>
  <c r="P2998" i="1"/>
  <c r="O2998" i="1"/>
  <c r="R2998" i="1" s="1"/>
  <c r="S2998" i="1" s="1"/>
  <c r="T2998" i="1" s="1"/>
  <c r="Z2997" i="1"/>
  <c r="U2997" i="1"/>
  <c r="T2997" i="1"/>
  <c r="Y2997" i="1" s="1"/>
  <c r="S2997" i="1"/>
  <c r="Q2997" i="1"/>
  <c r="R2997" i="1" s="1"/>
  <c r="P2997" i="1"/>
  <c r="O2997" i="1"/>
  <c r="Z2996" i="1"/>
  <c r="U2996" i="1"/>
  <c r="Q2996" i="1"/>
  <c r="P2996" i="1"/>
  <c r="O2996" i="1"/>
  <c r="R2996" i="1" s="1"/>
  <c r="S2996" i="1" s="1"/>
  <c r="T2996" i="1" s="1"/>
  <c r="Y2996" i="1" s="1"/>
  <c r="Z2995" i="1"/>
  <c r="U2995" i="1"/>
  <c r="Q2995" i="1"/>
  <c r="P2995" i="1"/>
  <c r="R2995" i="1" s="1"/>
  <c r="S2995" i="1" s="1"/>
  <c r="T2995" i="1" s="1"/>
  <c r="Y2995" i="1" s="1"/>
  <c r="O2995" i="1"/>
  <c r="Z2994" i="1"/>
  <c r="U2994" i="1"/>
  <c r="Q2994" i="1"/>
  <c r="R2994" i="1" s="1"/>
  <c r="S2994" i="1" s="1"/>
  <c r="T2994" i="1" s="1"/>
  <c r="P2994" i="1"/>
  <c r="O2994" i="1"/>
  <c r="Z2993" i="1"/>
  <c r="U2993" i="1"/>
  <c r="S2993" i="1"/>
  <c r="T2993" i="1" s="1"/>
  <c r="Y2993" i="1" s="1"/>
  <c r="Q2993" i="1"/>
  <c r="P2993" i="1"/>
  <c r="O2993" i="1"/>
  <c r="R2993" i="1" s="1"/>
  <c r="Z2992" i="1"/>
  <c r="U2992" i="1"/>
  <c r="S2992" i="1"/>
  <c r="T2992" i="1" s="1"/>
  <c r="R2992" i="1"/>
  <c r="Q2992" i="1"/>
  <c r="P2992" i="1"/>
  <c r="O2992" i="1"/>
  <c r="Z2991" i="1"/>
  <c r="U2991" i="1"/>
  <c r="Q2991" i="1"/>
  <c r="P2991" i="1"/>
  <c r="R2991" i="1" s="1"/>
  <c r="S2991" i="1" s="1"/>
  <c r="T2991" i="1" s="1"/>
  <c r="Y2991" i="1" s="1"/>
  <c r="O2991" i="1"/>
  <c r="Z2990" i="1"/>
  <c r="U2990" i="1"/>
  <c r="Q2990" i="1"/>
  <c r="R2990" i="1" s="1"/>
  <c r="S2990" i="1" s="1"/>
  <c r="T2990" i="1" s="1"/>
  <c r="P2990" i="1"/>
  <c r="O2990" i="1"/>
  <c r="Z2989" i="1"/>
  <c r="U2989" i="1"/>
  <c r="Q2989" i="1"/>
  <c r="P2989" i="1"/>
  <c r="O2989" i="1"/>
  <c r="AA2988" i="1"/>
  <c r="Z2988" i="1"/>
  <c r="U2988" i="1"/>
  <c r="T2988" i="1"/>
  <c r="S2988" i="1"/>
  <c r="R2988" i="1"/>
  <c r="Q2988" i="1"/>
  <c r="P2988" i="1"/>
  <c r="O2988" i="1"/>
  <c r="Z2987" i="1"/>
  <c r="U2987" i="1"/>
  <c r="T2987" i="1"/>
  <c r="S2987" i="1"/>
  <c r="Q2987" i="1"/>
  <c r="P2987" i="1"/>
  <c r="O2987" i="1"/>
  <c r="R2987" i="1" s="1"/>
  <c r="Z2986" i="1"/>
  <c r="U2986" i="1"/>
  <c r="Q2986" i="1"/>
  <c r="P2986" i="1"/>
  <c r="O2986" i="1"/>
  <c r="AA2985" i="1"/>
  <c r="Z2985" i="1"/>
  <c r="U2985" i="1"/>
  <c r="T2985" i="1"/>
  <c r="S2985" i="1"/>
  <c r="R2985" i="1"/>
  <c r="Q2985" i="1"/>
  <c r="P2985" i="1"/>
  <c r="O2985" i="1"/>
  <c r="Z2984" i="1"/>
  <c r="U2984" i="1"/>
  <c r="Q2984" i="1"/>
  <c r="P2984" i="1"/>
  <c r="O2984" i="1"/>
  <c r="R2984" i="1" s="1"/>
  <c r="S2984" i="1" s="1"/>
  <c r="T2984" i="1" s="1"/>
  <c r="Z2983" i="1"/>
  <c r="U2983" i="1"/>
  <c r="Q2983" i="1"/>
  <c r="P2983" i="1"/>
  <c r="R2983" i="1" s="1"/>
  <c r="S2983" i="1" s="1"/>
  <c r="T2983" i="1" s="1"/>
  <c r="O2983" i="1"/>
  <c r="Z2982" i="1"/>
  <c r="U2982" i="1"/>
  <c r="S2982" i="1"/>
  <c r="T2982" i="1" s="1"/>
  <c r="R2982" i="1"/>
  <c r="Q2982" i="1"/>
  <c r="P2982" i="1"/>
  <c r="O2982" i="1"/>
  <c r="Z2981" i="1"/>
  <c r="U2981" i="1"/>
  <c r="T2981" i="1"/>
  <c r="R2981" i="1"/>
  <c r="S2981" i="1" s="1"/>
  <c r="Q2981" i="1"/>
  <c r="P2981" i="1"/>
  <c r="O2981" i="1"/>
  <c r="Z2980" i="1"/>
  <c r="U2980" i="1"/>
  <c r="Q2980" i="1"/>
  <c r="P2980" i="1"/>
  <c r="O2980" i="1"/>
  <c r="Z2979" i="1"/>
  <c r="U2979" i="1"/>
  <c r="S2979" i="1"/>
  <c r="T2979" i="1" s="1"/>
  <c r="Y2979" i="1" s="1"/>
  <c r="R2979" i="1"/>
  <c r="Q2979" i="1"/>
  <c r="P2979" i="1"/>
  <c r="O2979" i="1"/>
  <c r="Z2978" i="1"/>
  <c r="U2978" i="1"/>
  <c r="Q2978" i="1"/>
  <c r="P2978" i="1"/>
  <c r="O2978" i="1"/>
  <c r="Z2977" i="1"/>
  <c r="U2977" i="1"/>
  <c r="Q2977" i="1"/>
  <c r="P2977" i="1"/>
  <c r="O2977" i="1"/>
  <c r="Z2976" i="1"/>
  <c r="U2976" i="1"/>
  <c r="R2976" i="1"/>
  <c r="S2976" i="1" s="1"/>
  <c r="T2976" i="1" s="1"/>
  <c r="Y2976" i="1" s="1"/>
  <c r="Q2976" i="1"/>
  <c r="P2976" i="1"/>
  <c r="O2976" i="1"/>
  <c r="Z2975" i="1"/>
  <c r="U2975" i="1"/>
  <c r="Q2975" i="1"/>
  <c r="P2975" i="1"/>
  <c r="O2975" i="1"/>
  <c r="R2975" i="1" s="1"/>
  <c r="S2975" i="1" s="1"/>
  <c r="T2975" i="1" s="1"/>
  <c r="Z2974" i="1"/>
  <c r="U2974" i="1"/>
  <c r="Q2974" i="1"/>
  <c r="R2974" i="1" s="1"/>
  <c r="S2974" i="1" s="1"/>
  <c r="T2974" i="1" s="1"/>
  <c r="P2974" i="1"/>
  <c r="O2974" i="1"/>
  <c r="Z2973" i="1"/>
  <c r="U2973" i="1"/>
  <c r="Q2973" i="1"/>
  <c r="P2973" i="1"/>
  <c r="O2973" i="1"/>
  <c r="R2973" i="1" s="1"/>
  <c r="S2973" i="1" s="1"/>
  <c r="T2973" i="1" s="1"/>
  <c r="Z2972" i="1"/>
  <c r="U2972" i="1"/>
  <c r="Q2972" i="1"/>
  <c r="P2972" i="1"/>
  <c r="O2972" i="1"/>
  <c r="R2972" i="1" s="1"/>
  <c r="S2972" i="1" s="1"/>
  <c r="T2972" i="1" s="1"/>
  <c r="Z2971" i="1"/>
  <c r="U2971" i="1"/>
  <c r="Q2971" i="1"/>
  <c r="P2971" i="1"/>
  <c r="O2971" i="1"/>
  <c r="R2971" i="1" s="1"/>
  <c r="S2971" i="1" s="1"/>
  <c r="T2971" i="1" s="1"/>
  <c r="Z2970" i="1"/>
  <c r="U2970" i="1"/>
  <c r="S2970" i="1"/>
  <c r="T2970" i="1" s="1"/>
  <c r="Y2970" i="1" s="1"/>
  <c r="R2970" i="1"/>
  <c r="Q2970" i="1"/>
  <c r="P2970" i="1"/>
  <c r="O2970" i="1"/>
  <c r="AA2969" i="1"/>
  <c r="Z2969" i="1"/>
  <c r="U2969" i="1"/>
  <c r="T2969" i="1"/>
  <c r="Q2969" i="1"/>
  <c r="P2969" i="1"/>
  <c r="O2969" i="1"/>
  <c r="Z2968" i="1"/>
  <c r="U2968" i="1"/>
  <c r="R2968" i="1"/>
  <c r="S2968" i="1" s="1"/>
  <c r="T2968" i="1" s="1"/>
  <c r="Y2968" i="1" s="1"/>
  <c r="Q2968" i="1"/>
  <c r="P2968" i="1"/>
  <c r="O2968" i="1"/>
  <c r="Z2967" i="1"/>
  <c r="U2967" i="1"/>
  <c r="Q2967" i="1"/>
  <c r="P2967" i="1"/>
  <c r="O2967" i="1"/>
  <c r="Z2966" i="1"/>
  <c r="Y2966" i="1"/>
  <c r="U2966" i="1"/>
  <c r="Q2966" i="1"/>
  <c r="P2966" i="1"/>
  <c r="O2966" i="1"/>
  <c r="R2966" i="1" s="1"/>
  <c r="S2966" i="1" s="1"/>
  <c r="T2966" i="1" s="1"/>
  <c r="Z2965" i="1"/>
  <c r="U2965" i="1"/>
  <c r="R2965" i="1"/>
  <c r="S2965" i="1" s="1"/>
  <c r="T2965" i="1" s="1"/>
  <c r="Y2965" i="1" s="1"/>
  <c r="Q2965" i="1"/>
  <c r="P2965" i="1"/>
  <c r="O2965" i="1"/>
  <c r="Z2964" i="1"/>
  <c r="U2964" i="1"/>
  <c r="Q2964" i="1"/>
  <c r="P2964" i="1"/>
  <c r="O2964" i="1"/>
  <c r="Z2963" i="1"/>
  <c r="U2963" i="1"/>
  <c r="Q2963" i="1"/>
  <c r="P2963" i="1"/>
  <c r="O2963" i="1"/>
  <c r="Z2962" i="1"/>
  <c r="U2962" i="1"/>
  <c r="Q2962" i="1"/>
  <c r="R2962" i="1" s="1"/>
  <c r="S2962" i="1" s="1"/>
  <c r="T2962" i="1" s="1"/>
  <c r="Y2962" i="1" s="1"/>
  <c r="P2962" i="1"/>
  <c r="O2962" i="1"/>
  <c r="Z2961" i="1"/>
  <c r="U2961" i="1"/>
  <c r="S2961" i="1"/>
  <c r="T2961" i="1" s="1"/>
  <c r="Q2961" i="1"/>
  <c r="P2961" i="1"/>
  <c r="O2961" i="1"/>
  <c r="R2961" i="1" s="1"/>
  <c r="Z2960" i="1"/>
  <c r="U2960" i="1"/>
  <c r="Q2960" i="1"/>
  <c r="P2960" i="1"/>
  <c r="O2960" i="1"/>
  <c r="R2960" i="1" s="1"/>
  <c r="S2960" i="1" s="1"/>
  <c r="T2960" i="1" s="1"/>
  <c r="Y2960" i="1" s="1"/>
  <c r="Z2959" i="1"/>
  <c r="U2959" i="1"/>
  <c r="R2959" i="1"/>
  <c r="S2959" i="1" s="1"/>
  <c r="T2959" i="1" s="1"/>
  <c r="Q2959" i="1"/>
  <c r="P2959" i="1"/>
  <c r="O2959" i="1"/>
  <c r="Z2958" i="1"/>
  <c r="U2958" i="1"/>
  <c r="Q2958" i="1"/>
  <c r="P2958" i="1"/>
  <c r="O2958" i="1"/>
  <c r="R2958" i="1" s="1"/>
  <c r="S2958" i="1" s="1"/>
  <c r="T2958" i="1" s="1"/>
  <c r="Z2957" i="1"/>
  <c r="U2957" i="1"/>
  <c r="Q2957" i="1"/>
  <c r="P2957" i="1"/>
  <c r="O2957" i="1"/>
  <c r="Z2956" i="1"/>
  <c r="U2956" i="1"/>
  <c r="T2956" i="1"/>
  <c r="R2956" i="1"/>
  <c r="S2956" i="1" s="1"/>
  <c r="Q2956" i="1"/>
  <c r="P2956" i="1"/>
  <c r="O2956" i="1"/>
  <c r="Z2955" i="1"/>
  <c r="U2955" i="1"/>
  <c r="Q2955" i="1"/>
  <c r="P2955" i="1"/>
  <c r="O2955" i="1"/>
  <c r="Z2954" i="1"/>
  <c r="U2954" i="1"/>
  <c r="S2954" i="1"/>
  <c r="T2954" i="1" s="1"/>
  <c r="Y2954" i="1" s="1"/>
  <c r="Q2954" i="1"/>
  <c r="P2954" i="1"/>
  <c r="O2954" i="1"/>
  <c r="R2954" i="1" s="1"/>
  <c r="Z2953" i="1"/>
  <c r="U2953" i="1"/>
  <c r="R2953" i="1"/>
  <c r="S2953" i="1" s="1"/>
  <c r="T2953" i="1" s="1"/>
  <c r="Q2953" i="1"/>
  <c r="P2953" i="1"/>
  <c r="O2953" i="1"/>
  <c r="Z2952" i="1"/>
  <c r="U2952" i="1"/>
  <c r="Q2952" i="1"/>
  <c r="P2952" i="1"/>
  <c r="O2952" i="1"/>
  <c r="Z2951" i="1"/>
  <c r="U2951" i="1"/>
  <c r="S2951" i="1"/>
  <c r="T2951" i="1" s="1"/>
  <c r="Q2951" i="1"/>
  <c r="P2951" i="1"/>
  <c r="R2951" i="1" s="1"/>
  <c r="O2951" i="1"/>
  <c r="Z2950" i="1"/>
  <c r="U2950" i="1"/>
  <c r="S2950" i="1"/>
  <c r="T2950" i="1" s="1"/>
  <c r="Q2950" i="1"/>
  <c r="P2950" i="1"/>
  <c r="O2950" i="1"/>
  <c r="R2950" i="1" s="1"/>
  <c r="Z2949" i="1"/>
  <c r="U2949" i="1"/>
  <c r="Q2949" i="1"/>
  <c r="P2949" i="1"/>
  <c r="O2949" i="1"/>
  <c r="R2949" i="1" s="1"/>
  <c r="S2949" i="1" s="1"/>
  <c r="T2949" i="1" s="1"/>
  <c r="Z2948" i="1"/>
  <c r="U2948" i="1"/>
  <c r="Q2948" i="1"/>
  <c r="P2948" i="1"/>
  <c r="O2948" i="1"/>
  <c r="AA2947" i="1"/>
  <c r="Z2947" i="1"/>
  <c r="U2947" i="1"/>
  <c r="T2947" i="1"/>
  <c r="S2947" i="1"/>
  <c r="R2947" i="1"/>
  <c r="Q2947" i="1"/>
  <c r="P2947" i="1"/>
  <c r="O2947" i="1"/>
  <c r="Z2946" i="1"/>
  <c r="U2946" i="1"/>
  <c r="Q2946" i="1"/>
  <c r="P2946" i="1"/>
  <c r="O2946" i="1"/>
  <c r="R2946" i="1" s="1"/>
  <c r="S2946" i="1" s="1"/>
  <c r="T2946" i="1" s="1"/>
  <c r="AA2945" i="1"/>
  <c r="Z2945" i="1"/>
  <c r="U2945" i="1"/>
  <c r="T2945" i="1"/>
  <c r="Q2945" i="1"/>
  <c r="P2945" i="1"/>
  <c r="O2945" i="1"/>
  <c r="R2945" i="1" s="1"/>
  <c r="S2945" i="1" s="1"/>
  <c r="Z2944" i="1"/>
  <c r="U2944" i="1"/>
  <c r="Q2944" i="1"/>
  <c r="P2944" i="1"/>
  <c r="R2944" i="1" s="1"/>
  <c r="S2944" i="1" s="1"/>
  <c r="T2944" i="1" s="1"/>
  <c r="O2944" i="1"/>
  <c r="Z2943" i="1"/>
  <c r="U2943" i="1"/>
  <c r="Q2943" i="1"/>
  <c r="P2943" i="1"/>
  <c r="O2943" i="1"/>
  <c r="R2943" i="1" s="1"/>
  <c r="S2943" i="1" s="1"/>
  <c r="T2943" i="1" s="1"/>
  <c r="Z2942" i="1"/>
  <c r="U2942" i="1"/>
  <c r="Q2942" i="1"/>
  <c r="R2942" i="1" s="1"/>
  <c r="S2942" i="1" s="1"/>
  <c r="T2942" i="1" s="1"/>
  <c r="P2942" i="1"/>
  <c r="O2942" i="1"/>
  <c r="Z2941" i="1"/>
  <c r="U2941" i="1"/>
  <c r="Q2941" i="1"/>
  <c r="P2941" i="1"/>
  <c r="R2941" i="1" s="1"/>
  <c r="S2941" i="1" s="1"/>
  <c r="T2941" i="1" s="1"/>
  <c r="Y2941" i="1" s="1"/>
  <c r="O2941" i="1"/>
  <c r="Z2940" i="1"/>
  <c r="U2940" i="1"/>
  <c r="Q2940" i="1"/>
  <c r="R2940" i="1" s="1"/>
  <c r="S2940" i="1" s="1"/>
  <c r="T2940" i="1" s="1"/>
  <c r="Y2940" i="1" s="1"/>
  <c r="P2940" i="1"/>
  <c r="O2940" i="1"/>
  <c r="Z2939" i="1"/>
  <c r="U2939" i="1"/>
  <c r="Q2939" i="1"/>
  <c r="P2939" i="1"/>
  <c r="O2939" i="1"/>
  <c r="Z2938" i="1"/>
  <c r="U2938" i="1"/>
  <c r="Q2938" i="1"/>
  <c r="P2938" i="1"/>
  <c r="O2938" i="1"/>
  <c r="R2938" i="1" s="1"/>
  <c r="S2938" i="1" s="1"/>
  <c r="T2938" i="1" s="1"/>
  <c r="Z2937" i="1"/>
  <c r="U2937" i="1"/>
  <c r="T2937" i="1"/>
  <c r="Y2937" i="1" s="1"/>
  <c r="R2937" i="1"/>
  <c r="S2937" i="1" s="1"/>
  <c r="Q2937" i="1"/>
  <c r="P2937" i="1"/>
  <c r="O2937" i="1"/>
  <c r="AA2936" i="1"/>
  <c r="Z2936" i="1"/>
  <c r="U2936" i="1"/>
  <c r="T2936" i="1"/>
  <c r="S2936" i="1"/>
  <c r="Q2936" i="1"/>
  <c r="P2936" i="1"/>
  <c r="O2936" i="1"/>
  <c r="R2936" i="1" s="1"/>
  <c r="Z2935" i="1"/>
  <c r="U2935" i="1"/>
  <c r="R2935" i="1"/>
  <c r="S2935" i="1" s="1"/>
  <c r="T2935" i="1" s="1"/>
  <c r="Y2935" i="1" s="1"/>
  <c r="Q2935" i="1"/>
  <c r="P2935" i="1"/>
  <c r="O2935" i="1"/>
  <c r="Z2934" i="1"/>
  <c r="U2934" i="1"/>
  <c r="R2934" i="1"/>
  <c r="S2934" i="1" s="1"/>
  <c r="T2934" i="1" s="1"/>
  <c r="Q2934" i="1"/>
  <c r="P2934" i="1"/>
  <c r="O2934" i="1"/>
  <c r="Z2933" i="1"/>
  <c r="U2933" i="1"/>
  <c r="Q2933" i="1"/>
  <c r="P2933" i="1"/>
  <c r="O2933" i="1"/>
  <c r="R2933" i="1" s="1"/>
  <c r="S2933" i="1" s="1"/>
  <c r="T2933" i="1" s="1"/>
  <c r="Y2933" i="1" s="1"/>
  <c r="Z2932" i="1"/>
  <c r="U2932" i="1"/>
  <c r="T2932" i="1"/>
  <c r="Y2932" i="1" s="1"/>
  <c r="S2932" i="1"/>
  <c r="Q2932" i="1"/>
  <c r="P2932" i="1"/>
  <c r="O2932" i="1"/>
  <c r="R2932" i="1" s="1"/>
  <c r="Z2931" i="1"/>
  <c r="U2931" i="1"/>
  <c r="Q2931" i="1"/>
  <c r="P2931" i="1"/>
  <c r="R2931" i="1" s="1"/>
  <c r="S2931" i="1" s="1"/>
  <c r="T2931" i="1" s="1"/>
  <c r="Y2931" i="1" s="1"/>
  <c r="O2931" i="1"/>
  <c r="Z2930" i="1"/>
  <c r="U2930" i="1"/>
  <c r="Q2930" i="1"/>
  <c r="R2930" i="1" s="1"/>
  <c r="S2930" i="1" s="1"/>
  <c r="T2930" i="1" s="1"/>
  <c r="P2930" i="1"/>
  <c r="O2930" i="1"/>
  <c r="Z2929" i="1"/>
  <c r="U2929" i="1"/>
  <c r="Q2929" i="1"/>
  <c r="P2929" i="1"/>
  <c r="O2929" i="1"/>
  <c r="R2929" i="1" s="1"/>
  <c r="S2929" i="1" s="1"/>
  <c r="T2929" i="1" s="1"/>
  <c r="Z2928" i="1"/>
  <c r="U2928" i="1"/>
  <c r="Q2928" i="1"/>
  <c r="P2928" i="1"/>
  <c r="R2928" i="1" s="1"/>
  <c r="S2928" i="1" s="1"/>
  <c r="T2928" i="1" s="1"/>
  <c r="Y2928" i="1" s="1"/>
  <c r="O2928" i="1"/>
  <c r="Z2927" i="1"/>
  <c r="U2927" i="1"/>
  <c r="Q2927" i="1"/>
  <c r="P2927" i="1"/>
  <c r="O2927" i="1"/>
  <c r="AA2926" i="1"/>
  <c r="Z2926" i="1"/>
  <c r="U2926" i="1"/>
  <c r="T2926" i="1"/>
  <c r="Q2926" i="1"/>
  <c r="R2926" i="1" s="1"/>
  <c r="S2926" i="1" s="1"/>
  <c r="P2926" i="1"/>
  <c r="O2926" i="1"/>
  <c r="Z2925" i="1"/>
  <c r="U2925" i="1"/>
  <c r="Q2925" i="1"/>
  <c r="P2925" i="1"/>
  <c r="R2925" i="1" s="1"/>
  <c r="S2925" i="1" s="1"/>
  <c r="T2925" i="1" s="1"/>
  <c r="O2925" i="1"/>
  <c r="Z2924" i="1"/>
  <c r="U2924" i="1"/>
  <c r="Q2924" i="1"/>
  <c r="P2924" i="1"/>
  <c r="O2924" i="1"/>
  <c r="R2924" i="1" s="1"/>
  <c r="S2924" i="1" s="1"/>
  <c r="T2924" i="1" s="1"/>
  <c r="Z2923" i="1"/>
  <c r="U2923" i="1"/>
  <c r="Q2923" i="1"/>
  <c r="P2923" i="1"/>
  <c r="O2923" i="1"/>
  <c r="Z2922" i="1"/>
  <c r="U2922" i="1"/>
  <c r="Q2922" i="1"/>
  <c r="P2922" i="1"/>
  <c r="O2922" i="1"/>
  <c r="Z2921" i="1"/>
  <c r="U2921" i="1"/>
  <c r="T2921" i="1"/>
  <c r="Y2921" i="1" s="1"/>
  <c r="S2921" i="1"/>
  <c r="R2921" i="1"/>
  <c r="Q2921" i="1"/>
  <c r="P2921" i="1"/>
  <c r="O2921" i="1"/>
  <c r="Z2920" i="1"/>
  <c r="U2920" i="1"/>
  <c r="Q2920" i="1"/>
  <c r="P2920" i="1"/>
  <c r="O2920" i="1"/>
  <c r="R2920" i="1" s="1"/>
  <c r="S2920" i="1" s="1"/>
  <c r="T2920" i="1" s="1"/>
  <c r="Z2919" i="1"/>
  <c r="U2919" i="1"/>
  <c r="R2919" i="1"/>
  <c r="S2919" i="1" s="1"/>
  <c r="T2919" i="1" s="1"/>
  <c r="Q2919" i="1"/>
  <c r="P2919" i="1"/>
  <c r="O2919" i="1"/>
  <c r="Z2918" i="1"/>
  <c r="U2918" i="1"/>
  <c r="S2918" i="1"/>
  <c r="T2918" i="1" s="1"/>
  <c r="Y2918" i="1" s="1"/>
  <c r="R2918" i="1"/>
  <c r="Q2918" i="1"/>
  <c r="P2918" i="1"/>
  <c r="O2918" i="1"/>
  <c r="Z2917" i="1"/>
  <c r="U2917" i="1"/>
  <c r="Q2917" i="1"/>
  <c r="P2917" i="1"/>
  <c r="O2917" i="1"/>
  <c r="Z2916" i="1"/>
  <c r="U2916" i="1"/>
  <c r="S2916" i="1"/>
  <c r="T2916" i="1" s="1"/>
  <c r="Q2916" i="1"/>
  <c r="P2916" i="1"/>
  <c r="O2916" i="1"/>
  <c r="R2916" i="1" s="1"/>
  <c r="Z2915" i="1"/>
  <c r="U2915" i="1"/>
  <c r="Q2915" i="1"/>
  <c r="P2915" i="1"/>
  <c r="R2915" i="1" s="1"/>
  <c r="S2915" i="1" s="1"/>
  <c r="T2915" i="1" s="1"/>
  <c r="O2915" i="1"/>
  <c r="Z2914" i="1"/>
  <c r="U2914" i="1"/>
  <c r="Q2914" i="1"/>
  <c r="P2914" i="1"/>
  <c r="O2914" i="1"/>
  <c r="R2914" i="1" s="1"/>
  <c r="S2914" i="1" s="1"/>
  <c r="T2914" i="1" s="1"/>
  <c r="Z2913" i="1"/>
  <c r="U2913" i="1"/>
  <c r="T2913" i="1"/>
  <c r="Q2913" i="1"/>
  <c r="P2913" i="1"/>
  <c r="O2913" i="1"/>
  <c r="R2913" i="1" s="1"/>
  <c r="S2913" i="1" s="1"/>
  <c r="Z2912" i="1"/>
  <c r="U2912" i="1"/>
  <c r="Q2912" i="1"/>
  <c r="R2912" i="1" s="1"/>
  <c r="S2912" i="1" s="1"/>
  <c r="T2912" i="1" s="1"/>
  <c r="P2912" i="1"/>
  <c r="O2912" i="1"/>
  <c r="Z2911" i="1"/>
  <c r="U2911" i="1"/>
  <c r="Q2911" i="1"/>
  <c r="P2911" i="1"/>
  <c r="O2911" i="1"/>
  <c r="R2911" i="1" s="1"/>
  <c r="S2911" i="1" s="1"/>
  <c r="T2911" i="1" s="1"/>
  <c r="AA2910" i="1"/>
  <c r="Z2910" i="1"/>
  <c r="U2910" i="1"/>
  <c r="T2910" i="1"/>
  <c r="Q2910" i="1"/>
  <c r="R2910" i="1" s="1"/>
  <c r="S2910" i="1" s="1"/>
  <c r="P2910" i="1"/>
  <c r="O2910" i="1"/>
  <c r="Z2909" i="1"/>
  <c r="U2909" i="1"/>
  <c r="Q2909" i="1"/>
  <c r="P2909" i="1"/>
  <c r="R2909" i="1" s="1"/>
  <c r="S2909" i="1" s="1"/>
  <c r="T2909" i="1" s="1"/>
  <c r="Y2909" i="1" s="1"/>
  <c r="O2909" i="1"/>
  <c r="Z2908" i="1"/>
  <c r="U2908" i="1"/>
  <c r="Q2908" i="1"/>
  <c r="P2908" i="1"/>
  <c r="R2908" i="1" s="1"/>
  <c r="S2908" i="1" s="1"/>
  <c r="T2908" i="1" s="1"/>
  <c r="Y2908" i="1" s="1"/>
  <c r="O2908" i="1"/>
  <c r="AA2907" i="1"/>
  <c r="Z2907" i="1"/>
  <c r="U2907" i="1"/>
  <c r="T2907" i="1"/>
  <c r="Q2907" i="1"/>
  <c r="P2907" i="1"/>
  <c r="O2907" i="1"/>
  <c r="R2907" i="1" s="1"/>
  <c r="S2907" i="1" s="1"/>
  <c r="Z2906" i="1"/>
  <c r="U2906" i="1"/>
  <c r="Q2906" i="1"/>
  <c r="P2906" i="1"/>
  <c r="O2906" i="1"/>
  <c r="Z2905" i="1"/>
  <c r="U2905" i="1"/>
  <c r="S2905" i="1"/>
  <c r="T2905" i="1" s="1"/>
  <c r="R2905" i="1"/>
  <c r="Q2905" i="1"/>
  <c r="P2905" i="1"/>
  <c r="O2905" i="1"/>
  <c r="Z2904" i="1"/>
  <c r="U2904" i="1"/>
  <c r="R2904" i="1"/>
  <c r="S2904" i="1" s="1"/>
  <c r="T2904" i="1" s="1"/>
  <c r="Q2904" i="1"/>
  <c r="P2904" i="1"/>
  <c r="O2904" i="1"/>
  <c r="Z2903" i="1"/>
  <c r="U2903" i="1"/>
  <c r="S2903" i="1"/>
  <c r="T2903" i="1" s="1"/>
  <c r="R2903" i="1"/>
  <c r="Q2903" i="1"/>
  <c r="P2903" i="1"/>
  <c r="O2903" i="1"/>
  <c r="Z2902" i="1"/>
  <c r="U2902" i="1"/>
  <c r="Q2902" i="1"/>
  <c r="P2902" i="1"/>
  <c r="O2902" i="1"/>
  <c r="R2902" i="1" s="1"/>
  <c r="S2902" i="1" s="1"/>
  <c r="T2902" i="1" s="1"/>
  <c r="Z2901" i="1"/>
  <c r="U2901" i="1"/>
  <c r="R2901" i="1"/>
  <c r="S2901" i="1" s="1"/>
  <c r="T2901" i="1" s="1"/>
  <c r="Q2901" i="1"/>
  <c r="P2901" i="1"/>
  <c r="O2901" i="1"/>
  <c r="Z2900" i="1"/>
  <c r="U2900" i="1"/>
  <c r="S2900" i="1"/>
  <c r="T2900" i="1" s="1"/>
  <c r="Q2900" i="1"/>
  <c r="P2900" i="1"/>
  <c r="O2900" i="1"/>
  <c r="R2900" i="1" s="1"/>
  <c r="Z2899" i="1"/>
  <c r="U2899" i="1"/>
  <c r="R2899" i="1"/>
  <c r="S2899" i="1" s="1"/>
  <c r="T2899" i="1" s="1"/>
  <c r="Y2899" i="1" s="1"/>
  <c r="Q2899" i="1"/>
  <c r="P2899" i="1"/>
  <c r="O2899" i="1"/>
  <c r="Z2898" i="1"/>
  <c r="U2898" i="1"/>
  <c r="R2898" i="1"/>
  <c r="S2898" i="1" s="1"/>
  <c r="T2898" i="1" s="1"/>
  <c r="Y2898" i="1" s="1"/>
  <c r="Q2898" i="1"/>
  <c r="P2898" i="1"/>
  <c r="O2898" i="1"/>
  <c r="Z2897" i="1"/>
  <c r="U2897" i="1"/>
  <c r="Q2897" i="1"/>
  <c r="P2897" i="1"/>
  <c r="O2897" i="1"/>
  <c r="R2897" i="1" s="1"/>
  <c r="S2897" i="1" s="1"/>
  <c r="T2897" i="1" s="1"/>
  <c r="Z2896" i="1"/>
  <c r="U2896" i="1"/>
  <c r="R2896" i="1"/>
  <c r="S2896" i="1" s="1"/>
  <c r="T2896" i="1" s="1"/>
  <c r="Q2896" i="1"/>
  <c r="P2896" i="1"/>
  <c r="O2896" i="1"/>
  <c r="Z2895" i="1"/>
  <c r="U2895" i="1"/>
  <c r="Q2895" i="1"/>
  <c r="P2895" i="1"/>
  <c r="O2895" i="1"/>
  <c r="R2895" i="1" s="1"/>
  <c r="S2895" i="1" s="1"/>
  <c r="T2895" i="1" s="1"/>
  <c r="Z2894" i="1"/>
  <c r="U2894" i="1"/>
  <c r="Q2894" i="1"/>
  <c r="R2894" i="1" s="1"/>
  <c r="S2894" i="1" s="1"/>
  <c r="T2894" i="1" s="1"/>
  <c r="Y2894" i="1" s="1"/>
  <c r="P2894" i="1"/>
  <c r="O2894" i="1"/>
  <c r="Z2893" i="1"/>
  <c r="U2893" i="1"/>
  <c r="Q2893" i="1"/>
  <c r="P2893" i="1"/>
  <c r="R2893" i="1" s="1"/>
  <c r="S2893" i="1" s="1"/>
  <c r="T2893" i="1" s="1"/>
  <c r="O2893" i="1"/>
  <c r="AA2892" i="1"/>
  <c r="Z2892" i="1"/>
  <c r="U2892" i="1"/>
  <c r="T2892" i="1"/>
  <c r="Q2892" i="1"/>
  <c r="P2892" i="1"/>
  <c r="O2892" i="1"/>
  <c r="R2892" i="1" s="1"/>
  <c r="S2892" i="1" s="1"/>
  <c r="Z2891" i="1"/>
  <c r="U2891" i="1"/>
  <c r="Q2891" i="1"/>
  <c r="P2891" i="1"/>
  <c r="O2891" i="1"/>
  <c r="Z2890" i="1"/>
  <c r="U2890" i="1"/>
  <c r="Q2890" i="1"/>
  <c r="P2890" i="1"/>
  <c r="O2890" i="1"/>
  <c r="Z2889" i="1"/>
  <c r="U2889" i="1"/>
  <c r="T2889" i="1"/>
  <c r="S2889" i="1"/>
  <c r="R2889" i="1"/>
  <c r="Q2889" i="1"/>
  <c r="P2889" i="1"/>
  <c r="O2889" i="1"/>
  <c r="Z2888" i="1"/>
  <c r="U2888" i="1"/>
  <c r="Q2888" i="1"/>
  <c r="P2888" i="1"/>
  <c r="O2888" i="1"/>
  <c r="R2888" i="1" s="1"/>
  <c r="S2888" i="1" s="1"/>
  <c r="T2888" i="1" s="1"/>
  <c r="Z2887" i="1"/>
  <c r="U2887" i="1"/>
  <c r="R2887" i="1"/>
  <c r="S2887" i="1" s="1"/>
  <c r="T2887" i="1" s="1"/>
  <c r="Y2887" i="1" s="1"/>
  <c r="Q2887" i="1"/>
  <c r="P2887" i="1"/>
  <c r="O2887" i="1"/>
  <c r="Z2886" i="1"/>
  <c r="U2886" i="1"/>
  <c r="R2886" i="1"/>
  <c r="S2886" i="1" s="1"/>
  <c r="T2886" i="1" s="1"/>
  <c r="Q2886" i="1"/>
  <c r="P2886" i="1"/>
  <c r="O2886" i="1"/>
  <c r="AA2885" i="1"/>
  <c r="Z2885" i="1"/>
  <c r="U2885" i="1"/>
  <c r="T2885" i="1"/>
  <c r="Q2885" i="1"/>
  <c r="P2885" i="1"/>
  <c r="R2885" i="1" s="1"/>
  <c r="S2885" i="1" s="1"/>
  <c r="O2885" i="1"/>
  <c r="Z2884" i="1"/>
  <c r="U2884" i="1"/>
  <c r="Q2884" i="1"/>
  <c r="P2884" i="1"/>
  <c r="O2884" i="1"/>
  <c r="R2884" i="1" s="1"/>
  <c r="S2884" i="1" s="1"/>
  <c r="T2884" i="1" s="1"/>
  <c r="Z2883" i="1"/>
  <c r="U2883" i="1"/>
  <c r="Q2883" i="1"/>
  <c r="R2883" i="1" s="1"/>
  <c r="S2883" i="1" s="1"/>
  <c r="T2883" i="1" s="1"/>
  <c r="Y2883" i="1" s="1"/>
  <c r="P2883" i="1"/>
  <c r="O2883" i="1"/>
  <c r="Z2882" i="1"/>
  <c r="U2882" i="1"/>
  <c r="Q2882" i="1"/>
  <c r="P2882" i="1"/>
  <c r="O2882" i="1"/>
  <c r="Z2881" i="1"/>
  <c r="U2881" i="1"/>
  <c r="Q2881" i="1"/>
  <c r="P2881" i="1"/>
  <c r="O2881" i="1"/>
  <c r="Z2880" i="1"/>
  <c r="U2880" i="1"/>
  <c r="Q2880" i="1"/>
  <c r="P2880" i="1"/>
  <c r="R2880" i="1" s="1"/>
  <c r="S2880" i="1" s="1"/>
  <c r="T2880" i="1" s="1"/>
  <c r="Y2880" i="1" s="1"/>
  <c r="O2880" i="1"/>
  <c r="Z2879" i="1"/>
  <c r="U2879" i="1"/>
  <c r="Q2879" i="1"/>
  <c r="P2879" i="1"/>
  <c r="O2879" i="1"/>
  <c r="Z2878" i="1"/>
  <c r="U2878" i="1"/>
  <c r="Q2878" i="1"/>
  <c r="R2878" i="1" s="1"/>
  <c r="S2878" i="1" s="1"/>
  <c r="T2878" i="1" s="1"/>
  <c r="P2878" i="1"/>
  <c r="O2878" i="1"/>
  <c r="Z2877" i="1"/>
  <c r="U2877" i="1"/>
  <c r="Q2877" i="1"/>
  <c r="R2877" i="1" s="1"/>
  <c r="S2877" i="1" s="1"/>
  <c r="T2877" i="1" s="1"/>
  <c r="P2877" i="1"/>
  <c r="O2877" i="1"/>
  <c r="Z2876" i="1"/>
  <c r="U2876" i="1"/>
  <c r="R2876" i="1"/>
  <c r="S2876" i="1" s="1"/>
  <c r="T2876" i="1" s="1"/>
  <c r="Q2876" i="1"/>
  <c r="P2876" i="1"/>
  <c r="O2876" i="1"/>
  <c r="Z2875" i="1"/>
  <c r="U2875" i="1"/>
  <c r="R2875" i="1"/>
  <c r="S2875" i="1" s="1"/>
  <c r="T2875" i="1" s="1"/>
  <c r="Q2875" i="1"/>
  <c r="P2875" i="1"/>
  <c r="O2875" i="1"/>
  <c r="Z2874" i="1"/>
  <c r="U2874" i="1"/>
  <c r="Q2874" i="1"/>
  <c r="P2874" i="1"/>
  <c r="O2874" i="1"/>
  <c r="Z2873" i="1"/>
  <c r="U2873" i="1"/>
  <c r="T2873" i="1"/>
  <c r="S2873" i="1"/>
  <c r="R2873" i="1"/>
  <c r="Q2873" i="1"/>
  <c r="P2873" i="1"/>
  <c r="O2873" i="1"/>
  <c r="Z2872" i="1"/>
  <c r="U2872" i="1"/>
  <c r="Q2872" i="1"/>
  <c r="P2872" i="1"/>
  <c r="O2872" i="1"/>
  <c r="R2872" i="1" s="1"/>
  <c r="S2872" i="1" s="1"/>
  <c r="T2872" i="1" s="1"/>
  <c r="Z2871" i="1"/>
  <c r="U2871" i="1"/>
  <c r="S2871" i="1"/>
  <c r="T2871" i="1" s="1"/>
  <c r="Y2871" i="1" s="1"/>
  <c r="Q2871" i="1"/>
  <c r="P2871" i="1"/>
  <c r="O2871" i="1"/>
  <c r="R2871" i="1" s="1"/>
  <c r="Z2870" i="1"/>
  <c r="U2870" i="1"/>
  <c r="Q2870" i="1"/>
  <c r="P2870" i="1"/>
  <c r="O2870" i="1"/>
  <c r="R2870" i="1" s="1"/>
  <c r="S2870" i="1" s="1"/>
  <c r="T2870" i="1" s="1"/>
  <c r="Z2869" i="1"/>
  <c r="U2869" i="1"/>
  <c r="R2869" i="1"/>
  <c r="S2869" i="1" s="1"/>
  <c r="T2869" i="1" s="1"/>
  <c r="Y2869" i="1" s="1"/>
  <c r="Q2869" i="1"/>
  <c r="P2869" i="1"/>
  <c r="O2869" i="1"/>
  <c r="Z2868" i="1"/>
  <c r="U2868" i="1"/>
  <c r="Q2868" i="1"/>
  <c r="P2868" i="1"/>
  <c r="O2868" i="1"/>
  <c r="R2868" i="1" s="1"/>
  <c r="S2868" i="1" s="1"/>
  <c r="T2868" i="1" s="1"/>
  <c r="Y2868" i="1" s="1"/>
  <c r="Z2867" i="1"/>
  <c r="U2867" i="1"/>
  <c r="S2867" i="1"/>
  <c r="T2867" i="1" s="1"/>
  <c r="Q2867" i="1"/>
  <c r="P2867" i="1"/>
  <c r="R2867" i="1" s="1"/>
  <c r="O2867" i="1"/>
  <c r="AA2866" i="1"/>
  <c r="Z2866" i="1"/>
  <c r="U2866" i="1"/>
  <c r="T2866" i="1"/>
  <c r="S2866" i="1"/>
  <c r="Q2866" i="1"/>
  <c r="P2866" i="1"/>
  <c r="O2866" i="1"/>
  <c r="R2866" i="1" s="1"/>
  <c r="Z2865" i="1"/>
  <c r="U2865" i="1"/>
  <c r="Q2865" i="1"/>
  <c r="P2865" i="1"/>
  <c r="O2865" i="1"/>
  <c r="R2865" i="1" s="1"/>
  <c r="S2865" i="1" s="1"/>
  <c r="T2865" i="1" s="1"/>
  <c r="Z2864" i="1"/>
  <c r="U2864" i="1"/>
  <c r="Q2864" i="1"/>
  <c r="P2864" i="1"/>
  <c r="R2864" i="1" s="1"/>
  <c r="S2864" i="1" s="1"/>
  <c r="T2864" i="1" s="1"/>
  <c r="O2864" i="1"/>
  <c r="Z2863" i="1"/>
  <c r="U2863" i="1"/>
  <c r="Q2863" i="1"/>
  <c r="P2863" i="1"/>
  <c r="O2863" i="1"/>
  <c r="Z2862" i="1"/>
  <c r="U2862" i="1"/>
  <c r="S2862" i="1"/>
  <c r="T2862" i="1" s="1"/>
  <c r="Q2862" i="1"/>
  <c r="R2862" i="1" s="1"/>
  <c r="P2862" i="1"/>
  <c r="O2862" i="1"/>
  <c r="Z2861" i="1"/>
  <c r="U2861" i="1"/>
  <c r="R2861" i="1"/>
  <c r="S2861" i="1" s="1"/>
  <c r="T2861" i="1" s="1"/>
  <c r="Q2861" i="1"/>
  <c r="P2861" i="1"/>
  <c r="O2861" i="1"/>
  <c r="Z2860" i="1"/>
  <c r="U2860" i="1"/>
  <c r="Q2860" i="1"/>
  <c r="P2860" i="1"/>
  <c r="O2860" i="1"/>
  <c r="R2860" i="1" s="1"/>
  <c r="S2860" i="1" s="1"/>
  <c r="T2860" i="1" s="1"/>
  <c r="AA2859" i="1"/>
  <c r="Z2859" i="1"/>
  <c r="U2859" i="1"/>
  <c r="T2859" i="1"/>
  <c r="Q2859" i="1"/>
  <c r="P2859" i="1"/>
  <c r="O2859" i="1"/>
  <c r="Z2858" i="1"/>
  <c r="U2858" i="1"/>
  <c r="Q2858" i="1"/>
  <c r="P2858" i="1"/>
  <c r="O2858" i="1"/>
  <c r="Z2857" i="1"/>
  <c r="U2857" i="1"/>
  <c r="R2857" i="1"/>
  <c r="S2857" i="1" s="1"/>
  <c r="T2857" i="1" s="1"/>
  <c r="Q2857" i="1"/>
  <c r="P2857" i="1"/>
  <c r="O2857" i="1"/>
  <c r="AA2856" i="1"/>
  <c r="Z2856" i="1"/>
  <c r="U2856" i="1"/>
  <c r="T2856" i="1"/>
  <c r="Q2856" i="1"/>
  <c r="P2856" i="1"/>
  <c r="O2856" i="1"/>
  <c r="R2856" i="1" s="1"/>
  <c r="S2856" i="1" s="1"/>
  <c r="Z2855" i="1"/>
  <c r="U2855" i="1"/>
  <c r="Q2855" i="1"/>
  <c r="P2855" i="1"/>
  <c r="O2855" i="1"/>
  <c r="Z2854" i="1"/>
  <c r="U2854" i="1"/>
  <c r="Q2854" i="1"/>
  <c r="P2854" i="1"/>
  <c r="O2854" i="1"/>
  <c r="R2854" i="1" s="1"/>
  <c r="S2854" i="1" s="1"/>
  <c r="T2854" i="1" s="1"/>
  <c r="Z2853" i="1"/>
  <c r="U2853" i="1"/>
  <c r="Q2853" i="1"/>
  <c r="P2853" i="1"/>
  <c r="O2853" i="1"/>
  <c r="R2853" i="1" s="1"/>
  <c r="S2853" i="1" s="1"/>
  <c r="T2853" i="1" s="1"/>
  <c r="AA2852" i="1"/>
  <c r="Z2852" i="1"/>
  <c r="U2852" i="1"/>
  <c r="T2852" i="1"/>
  <c r="Q2852" i="1"/>
  <c r="P2852" i="1"/>
  <c r="O2852" i="1"/>
  <c r="R2852" i="1" s="1"/>
  <c r="S2852" i="1" s="1"/>
  <c r="Z2851" i="1"/>
  <c r="U2851" i="1"/>
  <c r="T2851" i="1"/>
  <c r="S2851" i="1"/>
  <c r="R2851" i="1"/>
  <c r="Q2851" i="1"/>
  <c r="P2851" i="1"/>
  <c r="O2851" i="1"/>
  <c r="AA2850" i="1"/>
  <c r="Z2850" i="1"/>
  <c r="U2850" i="1"/>
  <c r="T2850" i="1"/>
  <c r="Q2850" i="1"/>
  <c r="R2850" i="1" s="1"/>
  <c r="S2850" i="1" s="1"/>
  <c r="P2850" i="1"/>
  <c r="O2850" i="1"/>
  <c r="Z2849" i="1"/>
  <c r="U2849" i="1"/>
  <c r="Q2849" i="1"/>
  <c r="P2849" i="1"/>
  <c r="O2849" i="1"/>
  <c r="Z2848" i="1"/>
  <c r="U2848" i="1"/>
  <c r="R2848" i="1"/>
  <c r="S2848" i="1" s="1"/>
  <c r="T2848" i="1" s="1"/>
  <c r="Y2848" i="1" s="1"/>
  <c r="Q2848" i="1"/>
  <c r="P2848" i="1"/>
  <c r="O2848" i="1"/>
  <c r="Z2847" i="1"/>
  <c r="U2847" i="1"/>
  <c r="Q2847" i="1"/>
  <c r="P2847" i="1"/>
  <c r="O2847" i="1"/>
  <c r="Z2846" i="1"/>
  <c r="U2846" i="1"/>
  <c r="Q2846" i="1"/>
  <c r="R2846" i="1" s="1"/>
  <c r="S2846" i="1" s="1"/>
  <c r="T2846" i="1" s="1"/>
  <c r="P2846" i="1"/>
  <c r="O2846" i="1"/>
  <c r="Z2845" i="1"/>
  <c r="U2845" i="1"/>
  <c r="Q2845" i="1"/>
  <c r="P2845" i="1"/>
  <c r="O2845" i="1"/>
  <c r="R2845" i="1" s="1"/>
  <c r="S2845" i="1" s="1"/>
  <c r="T2845" i="1" s="1"/>
  <c r="AA2844" i="1"/>
  <c r="Z2844" i="1"/>
  <c r="U2844" i="1"/>
  <c r="T2844" i="1"/>
  <c r="Q2844" i="1"/>
  <c r="P2844" i="1"/>
  <c r="O2844" i="1"/>
  <c r="R2844" i="1" s="1"/>
  <c r="S2844" i="1" s="1"/>
  <c r="Z2843" i="1"/>
  <c r="U2843" i="1"/>
  <c r="Q2843" i="1"/>
  <c r="P2843" i="1"/>
  <c r="O2843" i="1"/>
  <c r="R2843" i="1" s="1"/>
  <c r="S2843" i="1" s="1"/>
  <c r="T2843" i="1" s="1"/>
  <c r="Z2842" i="1"/>
  <c r="Y2842" i="1"/>
  <c r="U2842" i="1"/>
  <c r="Q2842" i="1"/>
  <c r="P2842" i="1"/>
  <c r="O2842" i="1"/>
  <c r="R2842" i="1" s="1"/>
  <c r="S2842" i="1" s="1"/>
  <c r="T2842" i="1" s="1"/>
  <c r="Z2841" i="1"/>
  <c r="U2841" i="1"/>
  <c r="R2841" i="1"/>
  <c r="S2841" i="1" s="1"/>
  <c r="T2841" i="1" s="1"/>
  <c r="Q2841" i="1"/>
  <c r="P2841" i="1"/>
  <c r="O2841" i="1"/>
  <c r="Z2840" i="1"/>
  <c r="U2840" i="1"/>
  <c r="Q2840" i="1"/>
  <c r="P2840" i="1"/>
  <c r="R2840" i="1" s="1"/>
  <c r="S2840" i="1" s="1"/>
  <c r="T2840" i="1" s="1"/>
  <c r="O2840" i="1"/>
  <c r="Z2839" i="1"/>
  <c r="U2839" i="1"/>
  <c r="R2839" i="1"/>
  <c r="S2839" i="1" s="1"/>
  <c r="T2839" i="1" s="1"/>
  <c r="Q2839" i="1"/>
  <c r="P2839" i="1"/>
  <c r="O2839" i="1"/>
  <c r="Z2838" i="1"/>
  <c r="U2838" i="1"/>
  <c r="T2838" i="1"/>
  <c r="Y2838" i="1" s="1"/>
  <c r="S2838" i="1"/>
  <c r="R2838" i="1"/>
  <c r="Q2838" i="1"/>
  <c r="P2838" i="1"/>
  <c r="O2838" i="1"/>
  <c r="Z2837" i="1"/>
  <c r="U2837" i="1"/>
  <c r="Q2837" i="1"/>
  <c r="P2837" i="1"/>
  <c r="O2837" i="1"/>
  <c r="R2837" i="1" s="1"/>
  <c r="S2837" i="1" s="1"/>
  <c r="T2837" i="1" s="1"/>
  <c r="Z2836" i="1"/>
  <c r="U2836" i="1"/>
  <c r="S2836" i="1"/>
  <c r="T2836" i="1" s="1"/>
  <c r="Q2836" i="1"/>
  <c r="P2836" i="1"/>
  <c r="O2836" i="1"/>
  <c r="R2836" i="1" s="1"/>
  <c r="Z2835" i="1"/>
  <c r="U2835" i="1"/>
  <c r="S2835" i="1"/>
  <c r="T2835" i="1" s="1"/>
  <c r="R2835" i="1"/>
  <c r="Q2835" i="1"/>
  <c r="P2835" i="1"/>
  <c r="O2835" i="1"/>
  <c r="Z2834" i="1"/>
  <c r="U2834" i="1"/>
  <c r="Q2834" i="1"/>
  <c r="P2834" i="1"/>
  <c r="O2834" i="1"/>
  <c r="R2834" i="1" s="1"/>
  <c r="S2834" i="1" s="1"/>
  <c r="T2834" i="1" s="1"/>
  <c r="Z2833" i="1"/>
  <c r="U2833" i="1"/>
  <c r="Q2833" i="1"/>
  <c r="P2833" i="1"/>
  <c r="O2833" i="1"/>
  <c r="R2833" i="1" s="1"/>
  <c r="S2833" i="1" s="1"/>
  <c r="T2833" i="1" s="1"/>
  <c r="Z2832" i="1"/>
  <c r="U2832" i="1"/>
  <c r="R2832" i="1"/>
  <c r="S2832" i="1" s="1"/>
  <c r="T2832" i="1" s="1"/>
  <c r="Q2832" i="1"/>
  <c r="P2832" i="1"/>
  <c r="O2832" i="1"/>
  <c r="Z2831" i="1"/>
  <c r="U2831" i="1"/>
  <c r="Q2831" i="1"/>
  <c r="P2831" i="1"/>
  <c r="O2831" i="1"/>
  <c r="R2831" i="1" s="1"/>
  <c r="S2831" i="1" s="1"/>
  <c r="T2831" i="1" s="1"/>
  <c r="Z2830" i="1"/>
  <c r="U2830" i="1"/>
  <c r="Q2830" i="1"/>
  <c r="R2830" i="1" s="1"/>
  <c r="S2830" i="1" s="1"/>
  <c r="T2830" i="1" s="1"/>
  <c r="P2830" i="1"/>
  <c r="O2830" i="1"/>
  <c r="Z2829" i="1"/>
  <c r="U2829" i="1"/>
  <c r="Q2829" i="1"/>
  <c r="P2829" i="1"/>
  <c r="O2829" i="1"/>
  <c r="Z2828" i="1"/>
  <c r="U2828" i="1"/>
  <c r="T2828" i="1"/>
  <c r="Q2828" i="1"/>
  <c r="P2828" i="1"/>
  <c r="O2828" i="1"/>
  <c r="R2828" i="1" s="1"/>
  <c r="S2828" i="1" s="1"/>
  <c r="Z2827" i="1"/>
  <c r="U2827" i="1"/>
  <c r="S2827" i="1"/>
  <c r="T2827" i="1" s="1"/>
  <c r="Q2827" i="1"/>
  <c r="P2827" i="1"/>
  <c r="O2827" i="1"/>
  <c r="R2827" i="1" s="1"/>
  <c r="Z2826" i="1"/>
  <c r="U2826" i="1"/>
  <c r="Q2826" i="1"/>
  <c r="P2826" i="1"/>
  <c r="O2826" i="1"/>
  <c r="R2826" i="1" s="1"/>
  <c r="S2826" i="1" s="1"/>
  <c r="T2826" i="1" s="1"/>
  <c r="Y2826" i="1" s="1"/>
  <c r="Z2825" i="1"/>
  <c r="U2825" i="1"/>
  <c r="R2825" i="1"/>
  <c r="S2825" i="1" s="1"/>
  <c r="T2825" i="1" s="1"/>
  <c r="Y2825" i="1" s="1"/>
  <c r="Q2825" i="1"/>
  <c r="P2825" i="1"/>
  <c r="O2825" i="1"/>
  <c r="Z2824" i="1"/>
  <c r="U2824" i="1"/>
  <c r="Q2824" i="1"/>
  <c r="P2824" i="1"/>
  <c r="O2824" i="1"/>
  <c r="Z2823" i="1"/>
  <c r="U2823" i="1"/>
  <c r="Q2823" i="1"/>
  <c r="P2823" i="1"/>
  <c r="R2823" i="1" s="1"/>
  <c r="S2823" i="1" s="1"/>
  <c r="T2823" i="1" s="1"/>
  <c r="O2823" i="1"/>
  <c r="Z2822" i="1"/>
  <c r="U2822" i="1"/>
  <c r="R2822" i="1"/>
  <c r="S2822" i="1" s="1"/>
  <c r="T2822" i="1" s="1"/>
  <c r="Q2822" i="1"/>
  <c r="P2822" i="1"/>
  <c r="O2822" i="1"/>
  <c r="Z2821" i="1"/>
  <c r="U2821" i="1"/>
  <c r="Q2821" i="1"/>
  <c r="P2821" i="1"/>
  <c r="O2821" i="1"/>
  <c r="AA2820" i="1"/>
  <c r="Z2820" i="1"/>
  <c r="U2820" i="1"/>
  <c r="T2820" i="1"/>
  <c r="S2820" i="1"/>
  <c r="Q2820" i="1"/>
  <c r="P2820" i="1"/>
  <c r="O2820" i="1"/>
  <c r="R2820" i="1" s="1"/>
  <c r="Z2819" i="1"/>
  <c r="U2819" i="1"/>
  <c r="T2819" i="1"/>
  <c r="Q2819" i="1"/>
  <c r="P2819" i="1"/>
  <c r="R2819" i="1" s="1"/>
  <c r="S2819" i="1" s="1"/>
  <c r="O2819" i="1"/>
  <c r="Z2818" i="1"/>
  <c r="U2818" i="1"/>
  <c r="Q2818" i="1"/>
  <c r="P2818" i="1"/>
  <c r="O2818" i="1"/>
  <c r="Z2817" i="1"/>
  <c r="U2817" i="1"/>
  <c r="Q2817" i="1"/>
  <c r="P2817" i="1"/>
  <c r="O2817" i="1"/>
  <c r="Z2816" i="1"/>
  <c r="U2816" i="1"/>
  <c r="S2816" i="1"/>
  <c r="T2816" i="1" s="1"/>
  <c r="Y2816" i="1" s="1"/>
  <c r="Q2816" i="1"/>
  <c r="P2816" i="1"/>
  <c r="R2816" i="1" s="1"/>
  <c r="O2816" i="1"/>
  <c r="AA2815" i="1"/>
  <c r="Z2815" i="1"/>
  <c r="U2815" i="1"/>
  <c r="T2815" i="1"/>
  <c r="Q2815" i="1"/>
  <c r="P2815" i="1"/>
  <c r="O2815" i="1"/>
  <c r="R2815" i="1" s="1"/>
  <c r="S2815" i="1" s="1"/>
  <c r="Z2814" i="1"/>
  <c r="U2814" i="1"/>
  <c r="R2814" i="1"/>
  <c r="S2814" i="1" s="1"/>
  <c r="T2814" i="1" s="1"/>
  <c r="Q2814" i="1"/>
  <c r="P2814" i="1"/>
  <c r="O2814" i="1"/>
  <c r="Z2813" i="1"/>
  <c r="U2813" i="1"/>
  <c r="Q2813" i="1"/>
  <c r="P2813" i="1"/>
  <c r="O2813" i="1"/>
  <c r="Z2812" i="1"/>
  <c r="U2812" i="1"/>
  <c r="Q2812" i="1"/>
  <c r="P2812" i="1"/>
  <c r="O2812" i="1"/>
  <c r="Z2811" i="1"/>
  <c r="U2811" i="1"/>
  <c r="Q2811" i="1"/>
  <c r="P2811" i="1"/>
  <c r="O2811" i="1"/>
  <c r="Z2810" i="1"/>
  <c r="U2810" i="1"/>
  <c r="Q2810" i="1"/>
  <c r="P2810" i="1"/>
  <c r="O2810" i="1"/>
  <c r="Z2809" i="1"/>
  <c r="U2809" i="1"/>
  <c r="R2809" i="1"/>
  <c r="S2809" i="1" s="1"/>
  <c r="T2809" i="1" s="1"/>
  <c r="Q2809" i="1"/>
  <c r="P2809" i="1"/>
  <c r="O2809" i="1"/>
  <c r="Z2808" i="1"/>
  <c r="U2808" i="1"/>
  <c r="Q2808" i="1"/>
  <c r="P2808" i="1"/>
  <c r="O2808" i="1"/>
  <c r="AA2807" i="1"/>
  <c r="Z2807" i="1"/>
  <c r="U2807" i="1"/>
  <c r="T2807" i="1"/>
  <c r="Q2807" i="1"/>
  <c r="P2807" i="1"/>
  <c r="O2807" i="1"/>
  <c r="Z2806" i="1"/>
  <c r="U2806" i="1"/>
  <c r="Q2806" i="1"/>
  <c r="P2806" i="1"/>
  <c r="O2806" i="1"/>
  <c r="R2806" i="1" s="1"/>
  <c r="S2806" i="1" s="1"/>
  <c r="T2806" i="1" s="1"/>
  <c r="Y2806" i="1" s="1"/>
  <c r="Z2805" i="1"/>
  <c r="U2805" i="1"/>
  <c r="Q2805" i="1"/>
  <c r="P2805" i="1"/>
  <c r="O2805" i="1"/>
  <c r="R2805" i="1" s="1"/>
  <c r="S2805" i="1" s="1"/>
  <c r="T2805" i="1" s="1"/>
  <c r="Z2804" i="1"/>
  <c r="U2804" i="1"/>
  <c r="T2804" i="1"/>
  <c r="Y2804" i="1" s="1"/>
  <c r="Q2804" i="1"/>
  <c r="P2804" i="1"/>
  <c r="O2804" i="1"/>
  <c r="R2804" i="1" s="1"/>
  <c r="S2804" i="1" s="1"/>
  <c r="Z2803" i="1"/>
  <c r="U2803" i="1"/>
  <c r="Q2803" i="1"/>
  <c r="P2803" i="1"/>
  <c r="O2803" i="1"/>
  <c r="Z2802" i="1"/>
  <c r="U2802" i="1"/>
  <c r="R2802" i="1"/>
  <c r="S2802" i="1" s="1"/>
  <c r="T2802" i="1" s="1"/>
  <c r="Q2802" i="1"/>
  <c r="P2802" i="1"/>
  <c r="O2802" i="1"/>
  <c r="Z2801" i="1"/>
  <c r="U2801" i="1"/>
  <c r="Q2801" i="1"/>
  <c r="P2801" i="1"/>
  <c r="O2801" i="1"/>
  <c r="Z2800" i="1"/>
  <c r="U2800" i="1"/>
  <c r="Q2800" i="1"/>
  <c r="P2800" i="1"/>
  <c r="R2800" i="1" s="1"/>
  <c r="S2800" i="1" s="1"/>
  <c r="T2800" i="1" s="1"/>
  <c r="O2800" i="1"/>
  <c r="Z2799" i="1"/>
  <c r="U2799" i="1"/>
  <c r="Q2799" i="1"/>
  <c r="P2799" i="1"/>
  <c r="O2799" i="1"/>
  <c r="Z2798" i="1"/>
  <c r="U2798" i="1"/>
  <c r="Q2798" i="1"/>
  <c r="R2798" i="1" s="1"/>
  <c r="S2798" i="1" s="1"/>
  <c r="T2798" i="1" s="1"/>
  <c r="P2798" i="1"/>
  <c r="O2798" i="1"/>
  <c r="Z2797" i="1"/>
  <c r="U2797" i="1"/>
  <c r="S2797" i="1"/>
  <c r="T2797" i="1" s="1"/>
  <c r="Q2797" i="1"/>
  <c r="P2797" i="1"/>
  <c r="O2797" i="1"/>
  <c r="R2797" i="1" s="1"/>
  <c r="Z2796" i="1"/>
  <c r="U2796" i="1"/>
  <c r="T2796" i="1"/>
  <c r="R2796" i="1"/>
  <c r="S2796" i="1" s="1"/>
  <c r="Q2796" i="1"/>
  <c r="P2796" i="1"/>
  <c r="O2796" i="1"/>
  <c r="Z2795" i="1"/>
  <c r="U2795" i="1"/>
  <c r="Q2795" i="1"/>
  <c r="P2795" i="1"/>
  <c r="O2795" i="1"/>
  <c r="R2795" i="1" s="1"/>
  <c r="S2795" i="1" s="1"/>
  <c r="T2795" i="1" s="1"/>
  <c r="Y2795" i="1" s="1"/>
  <c r="Z2794" i="1"/>
  <c r="U2794" i="1"/>
  <c r="Q2794" i="1"/>
  <c r="P2794" i="1"/>
  <c r="O2794" i="1"/>
  <c r="Z2793" i="1"/>
  <c r="U2793" i="1"/>
  <c r="S2793" i="1"/>
  <c r="T2793" i="1" s="1"/>
  <c r="R2793" i="1"/>
  <c r="Q2793" i="1"/>
  <c r="P2793" i="1"/>
  <c r="O2793" i="1"/>
  <c r="Z2792" i="1"/>
  <c r="U2792" i="1"/>
  <c r="Q2792" i="1"/>
  <c r="P2792" i="1"/>
  <c r="O2792" i="1"/>
  <c r="Z2791" i="1"/>
  <c r="U2791" i="1"/>
  <c r="S2791" i="1"/>
  <c r="T2791" i="1" s="1"/>
  <c r="Y2791" i="1" s="1"/>
  <c r="Q2791" i="1"/>
  <c r="P2791" i="1"/>
  <c r="O2791" i="1"/>
  <c r="R2791" i="1" s="1"/>
  <c r="Z2790" i="1"/>
  <c r="U2790" i="1"/>
  <c r="Q2790" i="1"/>
  <c r="P2790" i="1"/>
  <c r="O2790" i="1"/>
  <c r="R2790" i="1" s="1"/>
  <c r="S2790" i="1" s="1"/>
  <c r="T2790" i="1" s="1"/>
  <c r="Z2789" i="1"/>
  <c r="U2789" i="1"/>
  <c r="Q2789" i="1"/>
  <c r="P2789" i="1"/>
  <c r="R2789" i="1" s="1"/>
  <c r="S2789" i="1" s="1"/>
  <c r="T2789" i="1" s="1"/>
  <c r="Y2789" i="1" s="1"/>
  <c r="O2789" i="1"/>
  <c r="Z2788" i="1"/>
  <c r="U2788" i="1"/>
  <c r="Q2788" i="1"/>
  <c r="P2788" i="1"/>
  <c r="O2788" i="1"/>
  <c r="R2788" i="1" s="1"/>
  <c r="S2788" i="1" s="1"/>
  <c r="T2788" i="1" s="1"/>
  <c r="Z2787" i="1"/>
  <c r="U2787" i="1"/>
  <c r="Q2787" i="1"/>
  <c r="P2787" i="1"/>
  <c r="R2787" i="1" s="1"/>
  <c r="S2787" i="1" s="1"/>
  <c r="T2787" i="1" s="1"/>
  <c r="O2787" i="1"/>
  <c r="Z2786" i="1"/>
  <c r="U2786" i="1"/>
  <c r="R2786" i="1"/>
  <c r="S2786" i="1" s="1"/>
  <c r="T2786" i="1" s="1"/>
  <c r="Y2786" i="1" s="1"/>
  <c r="Q2786" i="1"/>
  <c r="P2786" i="1"/>
  <c r="O2786" i="1"/>
  <c r="Z2785" i="1"/>
  <c r="U2785" i="1"/>
  <c r="Q2785" i="1"/>
  <c r="P2785" i="1"/>
  <c r="O2785" i="1"/>
  <c r="Z2784" i="1"/>
  <c r="U2784" i="1"/>
  <c r="Q2784" i="1"/>
  <c r="P2784" i="1"/>
  <c r="O2784" i="1"/>
  <c r="Z2783" i="1"/>
  <c r="U2783" i="1"/>
  <c r="Q2783" i="1"/>
  <c r="P2783" i="1"/>
  <c r="O2783" i="1"/>
  <c r="AA2782" i="1"/>
  <c r="Z2782" i="1"/>
  <c r="U2782" i="1"/>
  <c r="T2782" i="1"/>
  <c r="R2782" i="1"/>
  <c r="S2782" i="1" s="1"/>
  <c r="Q2782" i="1"/>
  <c r="P2782" i="1"/>
  <c r="O2782" i="1"/>
  <c r="Z2781" i="1"/>
  <c r="U2781" i="1"/>
  <c r="Q2781" i="1"/>
  <c r="R2781" i="1" s="1"/>
  <c r="S2781" i="1" s="1"/>
  <c r="T2781" i="1" s="1"/>
  <c r="P2781" i="1"/>
  <c r="O2781" i="1"/>
  <c r="Z2780" i="1"/>
  <c r="U2780" i="1"/>
  <c r="R2780" i="1"/>
  <c r="S2780" i="1" s="1"/>
  <c r="T2780" i="1" s="1"/>
  <c r="Q2780" i="1"/>
  <c r="P2780" i="1"/>
  <c r="O2780" i="1"/>
  <c r="AA2779" i="1"/>
  <c r="Z2779" i="1"/>
  <c r="U2779" i="1"/>
  <c r="T2779" i="1"/>
  <c r="R2779" i="1"/>
  <c r="S2779" i="1" s="1"/>
  <c r="Q2779" i="1"/>
  <c r="P2779" i="1"/>
  <c r="O2779" i="1"/>
  <c r="Z2778" i="1"/>
  <c r="U2778" i="1"/>
  <c r="Q2778" i="1"/>
  <c r="P2778" i="1"/>
  <c r="O2778" i="1"/>
  <c r="Z2777" i="1"/>
  <c r="U2777" i="1"/>
  <c r="T2777" i="1"/>
  <c r="S2777" i="1"/>
  <c r="R2777" i="1"/>
  <c r="Q2777" i="1"/>
  <c r="P2777" i="1"/>
  <c r="O2777" i="1"/>
  <c r="Z2776" i="1"/>
  <c r="U2776" i="1"/>
  <c r="Q2776" i="1"/>
  <c r="P2776" i="1"/>
  <c r="O2776" i="1"/>
  <c r="R2776" i="1" s="1"/>
  <c r="S2776" i="1" s="1"/>
  <c r="T2776" i="1" s="1"/>
  <c r="Z2775" i="1"/>
  <c r="U2775" i="1"/>
  <c r="Q2775" i="1"/>
  <c r="P2775" i="1"/>
  <c r="O2775" i="1"/>
  <c r="R2775" i="1" s="1"/>
  <c r="S2775" i="1" s="1"/>
  <c r="T2775" i="1" s="1"/>
  <c r="Z2774" i="1"/>
  <c r="Y2774" i="1"/>
  <c r="U2774" i="1"/>
  <c r="S2774" i="1"/>
  <c r="T2774" i="1" s="1"/>
  <c r="Q2774" i="1"/>
  <c r="P2774" i="1"/>
  <c r="O2774" i="1"/>
  <c r="R2774" i="1" s="1"/>
  <c r="Z2773" i="1"/>
  <c r="U2773" i="1"/>
  <c r="Q2773" i="1"/>
  <c r="P2773" i="1"/>
  <c r="O2773" i="1"/>
  <c r="R2773" i="1" s="1"/>
  <c r="S2773" i="1" s="1"/>
  <c r="T2773" i="1" s="1"/>
  <c r="Z2772" i="1"/>
  <c r="U2772" i="1"/>
  <c r="T2772" i="1"/>
  <c r="Q2772" i="1"/>
  <c r="P2772" i="1"/>
  <c r="O2772" i="1"/>
  <c r="R2772" i="1" s="1"/>
  <c r="S2772" i="1" s="1"/>
  <c r="Z2771" i="1"/>
  <c r="U2771" i="1"/>
  <c r="Q2771" i="1"/>
  <c r="P2771" i="1"/>
  <c r="O2771" i="1"/>
  <c r="Z2770" i="1"/>
  <c r="U2770" i="1"/>
  <c r="R2770" i="1"/>
  <c r="S2770" i="1" s="1"/>
  <c r="T2770" i="1" s="1"/>
  <c r="Q2770" i="1"/>
  <c r="P2770" i="1"/>
  <c r="O2770" i="1"/>
  <c r="Z2769" i="1"/>
  <c r="U2769" i="1"/>
  <c r="Q2769" i="1"/>
  <c r="P2769" i="1"/>
  <c r="O2769" i="1"/>
  <c r="Z2768" i="1"/>
  <c r="U2768" i="1"/>
  <c r="Q2768" i="1"/>
  <c r="P2768" i="1"/>
  <c r="R2768" i="1" s="1"/>
  <c r="S2768" i="1" s="1"/>
  <c r="T2768" i="1" s="1"/>
  <c r="Y2768" i="1" s="1"/>
  <c r="O2768" i="1"/>
  <c r="Z2767" i="1"/>
  <c r="U2767" i="1"/>
  <c r="Q2767" i="1"/>
  <c r="P2767" i="1"/>
  <c r="O2767" i="1"/>
  <c r="AA2766" i="1"/>
  <c r="Z2766" i="1"/>
  <c r="U2766" i="1"/>
  <c r="T2766" i="1"/>
  <c r="S2766" i="1"/>
  <c r="R2766" i="1"/>
  <c r="Q2766" i="1"/>
  <c r="P2766" i="1"/>
  <c r="O2766" i="1"/>
  <c r="Z2765" i="1"/>
  <c r="U2765" i="1"/>
  <c r="Q2765" i="1"/>
  <c r="P2765" i="1"/>
  <c r="O2765" i="1"/>
  <c r="Z2764" i="1"/>
  <c r="U2764" i="1"/>
  <c r="T2764" i="1"/>
  <c r="Q2764" i="1"/>
  <c r="R2764" i="1" s="1"/>
  <c r="S2764" i="1" s="1"/>
  <c r="P2764" i="1"/>
  <c r="O2764" i="1"/>
  <c r="Z2763" i="1"/>
  <c r="U2763" i="1"/>
  <c r="R2763" i="1"/>
  <c r="S2763" i="1" s="1"/>
  <c r="T2763" i="1" s="1"/>
  <c r="Y2763" i="1" s="1"/>
  <c r="Q2763" i="1"/>
  <c r="P2763" i="1"/>
  <c r="O2763" i="1"/>
  <c r="Z2762" i="1"/>
  <c r="U2762" i="1"/>
  <c r="Q2762" i="1"/>
  <c r="P2762" i="1"/>
  <c r="O2762" i="1"/>
  <c r="AA2761" i="1"/>
  <c r="Z2761" i="1"/>
  <c r="U2761" i="1"/>
  <c r="T2761" i="1"/>
  <c r="S2761" i="1"/>
  <c r="R2761" i="1"/>
  <c r="Q2761" i="1"/>
  <c r="P2761" i="1"/>
  <c r="O2761" i="1"/>
  <c r="Z2760" i="1"/>
  <c r="U2760" i="1"/>
  <c r="Q2760" i="1"/>
  <c r="R2760" i="1" s="1"/>
  <c r="S2760" i="1" s="1"/>
  <c r="T2760" i="1" s="1"/>
  <c r="P2760" i="1"/>
  <c r="O2760" i="1"/>
  <c r="Z2759" i="1"/>
  <c r="U2759" i="1"/>
  <c r="Q2759" i="1"/>
  <c r="P2759" i="1"/>
  <c r="O2759" i="1"/>
  <c r="Z2758" i="1"/>
  <c r="U2758" i="1"/>
  <c r="S2758" i="1"/>
  <c r="T2758" i="1" s="1"/>
  <c r="Q2758" i="1"/>
  <c r="P2758" i="1"/>
  <c r="O2758" i="1"/>
  <c r="R2758" i="1" s="1"/>
  <c r="Z2757" i="1"/>
  <c r="U2757" i="1"/>
  <c r="Q2757" i="1"/>
  <c r="P2757" i="1"/>
  <c r="O2757" i="1"/>
  <c r="Z2756" i="1"/>
  <c r="U2756" i="1"/>
  <c r="Q2756" i="1"/>
  <c r="P2756" i="1"/>
  <c r="O2756" i="1"/>
  <c r="R2756" i="1" s="1"/>
  <c r="S2756" i="1" s="1"/>
  <c r="T2756" i="1" s="1"/>
  <c r="Y2756" i="1" s="1"/>
  <c r="Z2755" i="1"/>
  <c r="U2755" i="1"/>
  <c r="Q2755" i="1"/>
  <c r="P2755" i="1"/>
  <c r="O2755" i="1"/>
  <c r="Z2754" i="1"/>
  <c r="U2754" i="1"/>
  <c r="T2754" i="1"/>
  <c r="S2754" i="1"/>
  <c r="R2754" i="1"/>
  <c r="Q2754" i="1"/>
  <c r="P2754" i="1"/>
  <c r="O2754" i="1"/>
  <c r="Z2753" i="1"/>
  <c r="U2753" i="1"/>
  <c r="Q2753" i="1"/>
  <c r="P2753" i="1"/>
  <c r="O2753" i="1"/>
  <c r="Z2752" i="1"/>
  <c r="U2752" i="1"/>
  <c r="Q2752" i="1"/>
  <c r="P2752" i="1"/>
  <c r="R2752" i="1" s="1"/>
  <c r="S2752" i="1" s="1"/>
  <c r="T2752" i="1" s="1"/>
  <c r="O2752" i="1"/>
  <c r="Z2751" i="1"/>
  <c r="U2751" i="1"/>
  <c r="Q2751" i="1"/>
  <c r="P2751" i="1"/>
  <c r="O2751" i="1"/>
  <c r="Z2750" i="1"/>
  <c r="U2750" i="1"/>
  <c r="T2750" i="1"/>
  <c r="R2750" i="1"/>
  <c r="S2750" i="1" s="1"/>
  <c r="Q2750" i="1"/>
  <c r="P2750" i="1"/>
  <c r="O2750" i="1"/>
  <c r="Z2749" i="1"/>
  <c r="U2749" i="1"/>
  <c r="R2749" i="1"/>
  <c r="S2749" i="1" s="1"/>
  <c r="T2749" i="1" s="1"/>
  <c r="Q2749" i="1"/>
  <c r="P2749" i="1"/>
  <c r="O2749" i="1"/>
  <c r="Z2748" i="1"/>
  <c r="U2748" i="1"/>
  <c r="R2748" i="1"/>
  <c r="S2748" i="1" s="1"/>
  <c r="T2748" i="1" s="1"/>
  <c r="Q2748" i="1"/>
  <c r="P2748" i="1"/>
  <c r="O2748" i="1"/>
  <c r="Z2747" i="1"/>
  <c r="U2747" i="1"/>
  <c r="Q2747" i="1"/>
  <c r="P2747" i="1"/>
  <c r="O2747" i="1"/>
  <c r="R2747" i="1" s="1"/>
  <c r="S2747" i="1" s="1"/>
  <c r="T2747" i="1" s="1"/>
  <c r="Z2746" i="1"/>
  <c r="U2746" i="1"/>
  <c r="Q2746" i="1"/>
  <c r="P2746" i="1"/>
  <c r="O2746" i="1"/>
  <c r="Z2745" i="1"/>
  <c r="U2745" i="1"/>
  <c r="S2745" i="1"/>
  <c r="T2745" i="1" s="1"/>
  <c r="R2745" i="1"/>
  <c r="Q2745" i="1"/>
  <c r="P2745" i="1"/>
  <c r="O2745" i="1"/>
  <c r="Z2744" i="1"/>
  <c r="U2744" i="1"/>
  <c r="Q2744" i="1"/>
  <c r="P2744" i="1"/>
  <c r="R2744" i="1" s="1"/>
  <c r="S2744" i="1" s="1"/>
  <c r="T2744" i="1" s="1"/>
  <c r="Y2744" i="1" s="1"/>
  <c r="O2744" i="1"/>
  <c r="Z2743" i="1"/>
  <c r="U2743" i="1"/>
  <c r="Q2743" i="1"/>
  <c r="P2743" i="1"/>
  <c r="O2743" i="1"/>
  <c r="R2743" i="1" s="1"/>
  <c r="S2743" i="1" s="1"/>
  <c r="T2743" i="1" s="1"/>
  <c r="Y2743" i="1" s="1"/>
  <c r="Z2742" i="1"/>
  <c r="U2742" i="1"/>
  <c r="T2742" i="1"/>
  <c r="S2742" i="1"/>
  <c r="Q2742" i="1"/>
  <c r="P2742" i="1"/>
  <c r="O2742" i="1"/>
  <c r="R2742" i="1" s="1"/>
  <c r="Z2741" i="1"/>
  <c r="U2741" i="1"/>
  <c r="Q2741" i="1"/>
  <c r="P2741" i="1"/>
  <c r="O2741" i="1"/>
  <c r="R2741" i="1" s="1"/>
  <c r="S2741" i="1" s="1"/>
  <c r="T2741" i="1" s="1"/>
  <c r="Z2740" i="1"/>
  <c r="U2740" i="1"/>
  <c r="Q2740" i="1"/>
  <c r="P2740" i="1"/>
  <c r="O2740" i="1"/>
  <c r="R2740" i="1" s="1"/>
  <c r="S2740" i="1" s="1"/>
  <c r="T2740" i="1" s="1"/>
  <c r="Z2739" i="1"/>
  <c r="U2739" i="1"/>
  <c r="Q2739" i="1"/>
  <c r="P2739" i="1"/>
  <c r="O2739" i="1"/>
  <c r="Z2738" i="1"/>
  <c r="U2738" i="1"/>
  <c r="R2738" i="1"/>
  <c r="S2738" i="1" s="1"/>
  <c r="T2738" i="1" s="1"/>
  <c r="Q2738" i="1"/>
  <c r="P2738" i="1"/>
  <c r="O2738" i="1"/>
  <c r="AA2737" i="1"/>
  <c r="Z2737" i="1"/>
  <c r="U2737" i="1"/>
  <c r="T2737" i="1"/>
  <c r="Q2737" i="1"/>
  <c r="P2737" i="1"/>
  <c r="O2737" i="1"/>
  <c r="Z2736" i="1"/>
  <c r="U2736" i="1"/>
  <c r="R2736" i="1"/>
  <c r="S2736" i="1" s="1"/>
  <c r="T2736" i="1" s="1"/>
  <c r="Q2736" i="1"/>
  <c r="P2736" i="1"/>
  <c r="O2736" i="1"/>
  <c r="Z2735" i="1"/>
  <c r="U2735" i="1"/>
  <c r="Q2735" i="1"/>
  <c r="P2735" i="1"/>
  <c r="O2735" i="1"/>
  <c r="R2735" i="1" s="1"/>
  <c r="S2735" i="1" s="1"/>
  <c r="T2735" i="1" s="1"/>
  <c r="AA2734" i="1"/>
  <c r="Z2734" i="1"/>
  <c r="U2734" i="1"/>
  <c r="T2734" i="1"/>
  <c r="Q2734" i="1"/>
  <c r="R2734" i="1" s="1"/>
  <c r="S2734" i="1" s="1"/>
  <c r="P2734" i="1"/>
  <c r="O2734" i="1"/>
  <c r="Z2733" i="1"/>
  <c r="U2733" i="1"/>
  <c r="R2733" i="1"/>
  <c r="S2733" i="1" s="1"/>
  <c r="T2733" i="1" s="1"/>
  <c r="Q2733" i="1"/>
  <c r="P2733" i="1"/>
  <c r="O2733" i="1"/>
  <c r="Z2732" i="1"/>
  <c r="U2732" i="1"/>
  <c r="Q2732" i="1"/>
  <c r="P2732" i="1"/>
  <c r="R2732" i="1" s="1"/>
  <c r="S2732" i="1" s="1"/>
  <c r="T2732" i="1" s="1"/>
  <c r="O2732" i="1"/>
  <c r="Z2731" i="1"/>
  <c r="U2731" i="1"/>
  <c r="R2731" i="1"/>
  <c r="S2731" i="1" s="1"/>
  <c r="T2731" i="1" s="1"/>
  <c r="Q2731" i="1"/>
  <c r="P2731" i="1"/>
  <c r="O2731" i="1"/>
  <c r="Z2730" i="1"/>
  <c r="U2730" i="1"/>
  <c r="Q2730" i="1"/>
  <c r="P2730" i="1"/>
  <c r="O2730" i="1"/>
  <c r="R2730" i="1" s="1"/>
  <c r="S2730" i="1" s="1"/>
  <c r="T2730" i="1" s="1"/>
  <c r="Y2730" i="1" s="1"/>
  <c r="Z2729" i="1"/>
  <c r="U2729" i="1"/>
  <c r="R2729" i="1"/>
  <c r="S2729" i="1" s="1"/>
  <c r="T2729" i="1" s="1"/>
  <c r="Q2729" i="1"/>
  <c r="P2729" i="1"/>
  <c r="O2729" i="1"/>
  <c r="Z2728" i="1"/>
  <c r="U2728" i="1"/>
  <c r="Q2728" i="1"/>
  <c r="P2728" i="1"/>
  <c r="O2728" i="1"/>
  <c r="R2728" i="1" s="1"/>
  <c r="S2728" i="1" s="1"/>
  <c r="T2728" i="1" s="1"/>
  <c r="Z2727" i="1"/>
  <c r="U2727" i="1"/>
  <c r="Q2727" i="1"/>
  <c r="P2727" i="1"/>
  <c r="O2727" i="1"/>
  <c r="R2727" i="1" s="1"/>
  <c r="S2727" i="1" s="1"/>
  <c r="T2727" i="1" s="1"/>
  <c r="Z2726" i="1"/>
  <c r="U2726" i="1"/>
  <c r="R2726" i="1"/>
  <c r="S2726" i="1" s="1"/>
  <c r="T2726" i="1" s="1"/>
  <c r="Y2726" i="1" s="1"/>
  <c r="Q2726" i="1"/>
  <c r="P2726" i="1"/>
  <c r="O2726" i="1"/>
  <c r="Z2725" i="1"/>
  <c r="U2725" i="1"/>
  <c r="Q2725" i="1"/>
  <c r="R2725" i="1" s="1"/>
  <c r="S2725" i="1" s="1"/>
  <c r="T2725" i="1" s="1"/>
  <c r="P2725" i="1"/>
  <c r="O2725" i="1"/>
  <c r="Z2724" i="1"/>
  <c r="U2724" i="1"/>
  <c r="S2724" i="1"/>
  <c r="T2724" i="1" s="1"/>
  <c r="Q2724" i="1"/>
  <c r="P2724" i="1"/>
  <c r="O2724" i="1"/>
  <c r="R2724" i="1" s="1"/>
  <c r="Z2723" i="1"/>
  <c r="U2723" i="1"/>
  <c r="T2723" i="1"/>
  <c r="Q2723" i="1"/>
  <c r="P2723" i="1"/>
  <c r="O2723" i="1"/>
  <c r="R2723" i="1" s="1"/>
  <c r="S2723" i="1" s="1"/>
  <c r="Z2722" i="1"/>
  <c r="U2722" i="1"/>
  <c r="Q2722" i="1"/>
  <c r="R2722" i="1" s="1"/>
  <c r="S2722" i="1" s="1"/>
  <c r="T2722" i="1" s="1"/>
  <c r="P2722" i="1"/>
  <c r="O2722" i="1"/>
  <c r="Z2721" i="1"/>
  <c r="U2721" i="1"/>
  <c r="Q2721" i="1"/>
  <c r="P2721" i="1"/>
  <c r="O2721" i="1"/>
  <c r="Z2720" i="1"/>
  <c r="U2720" i="1"/>
  <c r="Q2720" i="1"/>
  <c r="R2720" i="1" s="1"/>
  <c r="S2720" i="1" s="1"/>
  <c r="T2720" i="1" s="1"/>
  <c r="P2720" i="1"/>
  <c r="O2720" i="1"/>
  <c r="Z2719" i="1"/>
  <c r="U2719" i="1"/>
  <c r="Q2719" i="1"/>
  <c r="P2719" i="1"/>
  <c r="O2719" i="1"/>
  <c r="R2719" i="1" s="1"/>
  <c r="S2719" i="1" s="1"/>
  <c r="T2719" i="1" s="1"/>
  <c r="Z2718" i="1"/>
  <c r="U2718" i="1"/>
  <c r="R2718" i="1"/>
  <c r="S2718" i="1" s="1"/>
  <c r="T2718" i="1" s="1"/>
  <c r="Q2718" i="1"/>
  <c r="P2718" i="1"/>
  <c r="O2718" i="1"/>
  <c r="Z2717" i="1"/>
  <c r="U2717" i="1"/>
  <c r="Q2717" i="1"/>
  <c r="P2717" i="1"/>
  <c r="R2717" i="1" s="1"/>
  <c r="S2717" i="1" s="1"/>
  <c r="T2717" i="1" s="1"/>
  <c r="O2717" i="1"/>
  <c r="Z2716" i="1"/>
  <c r="U2716" i="1"/>
  <c r="Q2716" i="1"/>
  <c r="R2716" i="1" s="1"/>
  <c r="S2716" i="1" s="1"/>
  <c r="T2716" i="1" s="1"/>
  <c r="P2716" i="1"/>
  <c r="O2716" i="1"/>
  <c r="Z2715" i="1"/>
  <c r="U2715" i="1"/>
  <c r="S2715" i="1"/>
  <c r="T2715" i="1" s="1"/>
  <c r="R2715" i="1"/>
  <c r="Q2715" i="1"/>
  <c r="P2715" i="1"/>
  <c r="O2715" i="1"/>
  <c r="Z2714" i="1"/>
  <c r="U2714" i="1"/>
  <c r="Q2714" i="1"/>
  <c r="P2714" i="1"/>
  <c r="O2714" i="1"/>
  <c r="AA2713" i="1"/>
  <c r="Z2713" i="1"/>
  <c r="U2713" i="1"/>
  <c r="T2713" i="1"/>
  <c r="R2713" i="1"/>
  <c r="S2713" i="1" s="1"/>
  <c r="Q2713" i="1"/>
  <c r="P2713" i="1"/>
  <c r="O2713" i="1"/>
  <c r="Z2712" i="1"/>
  <c r="U2712" i="1"/>
  <c r="Q2712" i="1"/>
  <c r="P2712" i="1"/>
  <c r="O2712" i="1"/>
  <c r="R2712" i="1" s="1"/>
  <c r="S2712" i="1" s="1"/>
  <c r="T2712" i="1" s="1"/>
  <c r="Z2711" i="1"/>
  <c r="Y2711" i="1"/>
  <c r="U2711" i="1"/>
  <c r="S2711" i="1"/>
  <c r="T2711" i="1" s="1"/>
  <c r="Q2711" i="1"/>
  <c r="P2711" i="1"/>
  <c r="O2711" i="1"/>
  <c r="R2711" i="1" s="1"/>
  <c r="Z2710" i="1"/>
  <c r="U2710" i="1"/>
  <c r="Q2710" i="1"/>
  <c r="P2710" i="1"/>
  <c r="R2710" i="1" s="1"/>
  <c r="S2710" i="1" s="1"/>
  <c r="T2710" i="1" s="1"/>
  <c r="O2710" i="1"/>
  <c r="Z2709" i="1"/>
  <c r="U2709" i="1"/>
  <c r="S2709" i="1"/>
  <c r="T2709" i="1" s="1"/>
  <c r="Q2709" i="1"/>
  <c r="P2709" i="1"/>
  <c r="O2709" i="1"/>
  <c r="R2709" i="1" s="1"/>
  <c r="Z2708" i="1"/>
  <c r="U2708" i="1"/>
  <c r="R2708" i="1"/>
  <c r="S2708" i="1" s="1"/>
  <c r="T2708" i="1" s="1"/>
  <c r="Q2708" i="1"/>
  <c r="P2708" i="1"/>
  <c r="O2708" i="1"/>
  <c r="Z2707" i="1"/>
  <c r="U2707" i="1"/>
  <c r="T2707" i="1"/>
  <c r="S2707" i="1"/>
  <c r="Q2707" i="1"/>
  <c r="P2707" i="1"/>
  <c r="O2707" i="1"/>
  <c r="R2707" i="1" s="1"/>
  <c r="Z2706" i="1"/>
  <c r="U2706" i="1"/>
  <c r="S2706" i="1"/>
  <c r="T2706" i="1" s="1"/>
  <c r="Q2706" i="1"/>
  <c r="P2706" i="1"/>
  <c r="O2706" i="1"/>
  <c r="R2706" i="1" s="1"/>
  <c r="Z2705" i="1"/>
  <c r="U2705" i="1"/>
  <c r="Q2705" i="1"/>
  <c r="P2705" i="1"/>
  <c r="O2705" i="1"/>
  <c r="Z2704" i="1"/>
  <c r="U2704" i="1"/>
  <c r="S2704" i="1"/>
  <c r="T2704" i="1" s="1"/>
  <c r="Q2704" i="1"/>
  <c r="R2704" i="1" s="1"/>
  <c r="P2704" i="1"/>
  <c r="O2704" i="1"/>
  <c r="Z2703" i="1"/>
  <c r="U2703" i="1"/>
  <c r="Q2703" i="1"/>
  <c r="P2703" i="1"/>
  <c r="O2703" i="1"/>
  <c r="R2703" i="1" s="1"/>
  <c r="S2703" i="1" s="1"/>
  <c r="T2703" i="1" s="1"/>
  <c r="Y2703" i="1" s="1"/>
  <c r="Z2702" i="1"/>
  <c r="U2702" i="1"/>
  <c r="S2702" i="1"/>
  <c r="T2702" i="1" s="1"/>
  <c r="R2702" i="1"/>
  <c r="Q2702" i="1"/>
  <c r="P2702" i="1"/>
  <c r="O2702" i="1"/>
  <c r="Z2701" i="1"/>
  <c r="U2701" i="1"/>
  <c r="Q2701" i="1"/>
  <c r="P2701" i="1"/>
  <c r="O2701" i="1"/>
  <c r="R2701" i="1" s="1"/>
  <c r="S2701" i="1" s="1"/>
  <c r="T2701" i="1" s="1"/>
  <c r="Y2701" i="1" s="1"/>
  <c r="Z2700" i="1"/>
  <c r="U2700" i="1"/>
  <c r="Q2700" i="1"/>
  <c r="P2700" i="1"/>
  <c r="O2700" i="1"/>
  <c r="Z2699" i="1"/>
  <c r="U2699" i="1"/>
  <c r="S2699" i="1"/>
  <c r="T2699" i="1" s="1"/>
  <c r="R2699" i="1"/>
  <c r="Q2699" i="1"/>
  <c r="P2699" i="1"/>
  <c r="O2699" i="1"/>
  <c r="Z2698" i="1"/>
  <c r="U2698" i="1"/>
  <c r="Q2698" i="1"/>
  <c r="P2698" i="1"/>
  <c r="O2698" i="1"/>
  <c r="R2698" i="1" s="1"/>
  <c r="S2698" i="1" s="1"/>
  <c r="T2698" i="1" s="1"/>
  <c r="Z2697" i="1"/>
  <c r="U2697" i="1"/>
  <c r="Q2697" i="1"/>
  <c r="R2697" i="1" s="1"/>
  <c r="S2697" i="1" s="1"/>
  <c r="T2697" i="1" s="1"/>
  <c r="Y2697" i="1" s="1"/>
  <c r="P2697" i="1"/>
  <c r="O2697" i="1"/>
  <c r="Z2696" i="1"/>
  <c r="U2696" i="1"/>
  <c r="Q2696" i="1"/>
  <c r="R2696" i="1" s="1"/>
  <c r="S2696" i="1" s="1"/>
  <c r="T2696" i="1" s="1"/>
  <c r="Y2696" i="1" s="1"/>
  <c r="P2696" i="1"/>
  <c r="O2696" i="1"/>
  <c r="Z2695" i="1"/>
  <c r="Y2695" i="1"/>
  <c r="U2695" i="1"/>
  <c r="Q2695" i="1"/>
  <c r="P2695" i="1"/>
  <c r="O2695" i="1"/>
  <c r="R2695" i="1" s="1"/>
  <c r="S2695" i="1" s="1"/>
  <c r="T2695" i="1" s="1"/>
  <c r="Z2694" i="1"/>
  <c r="U2694" i="1"/>
  <c r="Q2694" i="1"/>
  <c r="P2694" i="1"/>
  <c r="O2694" i="1"/>
  <c r="R2694" i="1" s="1"/>
  <c r="S2694" i="1" s="1"/>
  <c r="T2694" i="1" s="1"/>
  <c r="Z2693" i="1"/>
  <c r="U2693" i="1"/>
  <c r="S2693" i="1"/>
  <c r="T2693" i="1" s="1"/>
  <c r="Q2693" i="1"/>
  <c r="P2693" i="1"/>
  <c r="R2693" i="1" s="1"/>
  <c r="O2693" i="1"/>
  <c r="Z2692" i="1"/>
  <c r="U2692" i="1"/>
  <c r="S2692" i="1"/>
  <c r="T2692" i="1" s="1"/>
  <c r="R2692" i="1"/>
  <c r="Q2692" i="1"/>
  <c r="P2692" i="1"/>
  <c r="O2692" i="1"/>
  <c r="Z2691" i="1"/>
  <c r="U2691" i="1"/>
  <c r="T2691" i="1"/>
  <c r="S2691" i="1"/>
  <c r="Q2691" i="1"/>
  <c r="P2691" i="1"/>
  <c r="O2691" i="1"/>
  <c r="R2691" i="1" s="1"/>
  <c r="AA2690" i="1"/>
  <c r="Z2690" i="1"/>
  <c r="U2690" i="1"/>
  <c r="T2690" i="1"/>
  <c r="R2690" i="1"/>
  <c r="S2690" i="1" s="1"/>
  <c r="Q2690" i="1"/>
  <c r="P2690" i="1"/>
  <c r="O2690" i="1"/>
  <c r="Z2689" i="1"/>
  <c r="U2689" i="1"/>
  <c r="Q2689" i="1"/>
  <c r="P2689" i="1"/>
  <c r="O2689" i="1"/>
  <c r="Z2688" i="1"/>
  <c r="U2688" i="1"/>
  <c r="R2688" i="1"/>
  <c r="S2688" i="1" s="1"/>
  <c r="T2688" i="1" s="1"/>
  <c r="Q2688" i="1"/>
  <c r="P2688" i="1"/>
  <c r="O2688" i="1"/>
  <c r="Z2687" i="1"/>
  <c r="U2687" i="1"/>
  <c r="Q2687" i="1"/>
  <c r="P2687" i="1"/>
  <c r="O2687" i="1"/>
  <c r="Z2686" i="1"/>
  <c r="U2686" i="1"/>
  <c r="Q2686" i="1"/>
  <c r="P2686" i="1"/>
  <c r="R2686" i="1" s="1"/>
  <c r="S2686" i="1" s="1"/>
  <c r="T2686" i="1" s="1"/>
  <c r="Y2686" i="1" s="1"/>
  <c r="O2686" i="1"/>
  <c r="Z2685" i="1"/>
  <c r="U2685" i="1"/>
  <c r="Q2685" i="1"/>
  <c r="P2685" i="1"/>
  <c r="R2685" i="1" s="1"/>
  <c r="S2685" i="1" s="1"/>
  <c r="T2685" i="1" s="1"/>
  <c r="O2685" i="1"/>
  <c r="Z2684" i="1"/>
  <c r="U2684" i="1"/>
  <c r="Q2684" i="1"/>
  <c r="R2684" i="1" s="1"/>
  <c r="S2684" i="1" s="1"/>
  <c r="T2684" i="1" s="1"/>
  <c r="P2684" i="1"/>
  <c r="O2684" i="1"/>
  <c r="Z2683" i="1"/>
  <c r="U2683" i="1"/>
  <c r="Q2683" i="1"/>
  <c r="P2683" i="1"/>
  <c r="O2683" i="1"/>
  <c r="R2683" i="1" s="1"/>
  <c r="S2683" i="1" s="1"/>
  <c r="T2683" i="1" s="1"/>
  <c r="Z2682" i="1"/>
  <c r="U2682" i="1"/>
  <c r="Q2682" i="1"/>
  <c r="P2682" i="1"/>
  <c r="O2682" i="1"/>
  <c r="R2682" i="1" s="1"/>
  <c r="S2682" i="1" s="1"/>
  <c r="T2682" i="1" s="1"/>
  <c r="Z2681" i="1"/>
  <c r="U2681" i="1"/>
  <c r="Q2681" i="1"/>
  <c r="P2681" i="1"/>
  <c r="O2681" i="1"/>
  <c r="Z2680" i="1"/>
  <c r="U2680" i="1"/>
  <c r="Q2680" i="1"/>
  <c r="P2680" i="1"/>
  <c r="O2680" i="1"/>
  <c r="R2680" i="1" s="1"/>
  <c r="S2680" i="1" s="1"/>
  <c r="T2680" i="1" s="1"/>
  <c r="AA2679" i="1"/>
  <c r="Z2679" i="1"/>
  <c r="U2679" i="1"/>
  <c r="T2679" i="1"/>
  <c r="Q2679" i="1"/>
  <c r="P2679" i="1"/>
  <c r="O2679" i="1"/>
  <c r="Z2678" i="1"/>
  <c r="U2678" i="1"/>
  <c r="S2678" i="1"/>
  <c r="T2678" i="1" s="1"/>
  <c r="R2678" i="1"/>
  <c r="Q2678" i="1"/>
  <c r="P2678" i="1"/>
  <c r="O2678" i="1"/>
  <c r="Z2677" i="1"/>
  <c r="U2677" i="1"/>
  <c r="Q2677" i="1"/>
  <c r="P2677" i="1"/>
  <c r="O2677" i="1"/>
  <c r="Z2676" i="1"/>
  <c r="U2676" i="1"/>
  <c r="S2676" i="1"/>
  <c r="T2676" i="1" s="1"/>
  <c r="Q2676" i="1"/>
  <c r="P2676" i="1"/>
  <c r="O2676" i="1"/>
  <c r="R2676" i="1" s="1"/>
  <c r="Z2675" i="1"/>
  <c r="U2675" i="1"/>
  <c r="R2675" i="1"/>
  <c r="S2675" i="1" s="1"/>
  <c r="T2675" i="1" s="1"/>
  <c r="Y2675" i="1" s="1"/>
  <c r="Q2675" i="1"/>
  <c r="P2675" i="1"/>
  <c r="O2675" i="1"/>
  <c r="Z2674" i="1"/>
  <c r="U2674" i="1"/>
  <c r="S2674" i="1"/>
  <c r="T2674" i="1" s="1"/>
  <c r="R2674" i="1"/>
  <c r="Q2674" i="1"/>
  <c r="P2674" i="1"/>
  <c r="O2674" i="1"/>
  <c r="Z2673" i="1"/>
  <c r="U2673" i="1"/>
  <c r="Q2673" i="1"/>
  <c r="P2673" i="1"/>
  <c r="R2673" i="1" s="1"/>
  <c r="S2673" i="1" s="1"/>
  <c r="T2673" i="1" s="1"/>
  <c r="O2673" i="1"/>
  <c r="Z2672" i="1"/>
  <c r="U2672" i="1"/>
  <c r="Q2672" i="1"/>
  <c r="P2672" i="1"/>
  <c r="O2672" i="1"/>
  <c r="Z2671" i="1"/>
  <c r="U2671" i="1"/>
  <c r="Q2671" i="1"/>
  <c r="P2671" i="1"/>
  <c r="O2671" i="1"/>
  <c r="R2671" i="1" s="1"/>
  <c r="S2671" i="1" s="1"/>
  <c r="T2671" i="1" s="1"/>
  <c r="Z2670" i="1"/>
  <c r="U2670" i="1"/>
  <c r="T2670" i="1"/>
  <c r="Y2670" i="1" s="1"/>
  <c r="Q2670" i="1"/>
  <c r="P2670" i="1"/>
  <c r="R2670" i="1" s="1"/>
  <c r="S2670" i="1" s="1"/>
  <c r="O2670" i="1"/>
  <c r="Z2669" i="1"/>
  <c r="U2669" i="1"/>
  <c r="S2669" i="1"/>
  <c r="T2669" i="1" s="1"/>
  <c r="Q2669" i="1"/>
  <c r="R2669" i="1" s="1"/>
  <c r="P2669" i="1"/>
  <c r="O2669" i="1"/>
  <c r="Z2668" i="1"/>
  <c r="U2668" i="1"/>
  <c r="T2668" i="1"/>
  <c r="Y2668" i="1" s="1"/>
  <c r="Q2668" i="1"/>
  <c r="P2668" i="1"/>
  <c r="O2668" i="1"/>
  <c r="R2668" i="1" s="1"/>
  <c r="S2668" i="1" s="1"/>
  <c r="Z2667" i="1"/>
  <c r="U2667" i="1"/>
  <c r="Q2667" i="1"/>
  <c r="P2667" i="1"/>
  <c r="O2667" i="1"/>
  <c r="Z2666" i="1"/>
  <c r="Y2666" i="1"/>
  <c r="U2666" i="1"/>
  <c r="Q2666" i="1"/>
  <c r="P2666" i="1"/>
  <c r="O2666" i="1"/>
  <c r="R2666" i="1" s="1"/>
  <c r="S2666" i="1" s="1"/>
  <c r="T2666" i="1" s="1"/>
  <c r="Z2665" i="1"/>
  <c r="U2665" i="1"/>
  <c r="T2665" i="1"/>
  <c r="R2665" i="1"/>
  <c r="S2665" i="1" s="1"/>
  <c r="Q2665" i="1"/>
  <c r="P2665" i="1"/>
  <c r="O2665" i="1"/>
  <c r="AA2664" i="1"/>
  <c r="Z2664" i="1"/>
  <c r="U2664" i="1"/>
  <c r="T2664" i="1"/>
  <c r="Q2664" i="1"/>
  <c r="P2664" i="1"/>
  <c r="R2664" i="1" s="1"/>
  <c r="S2664" i="1" s="1"/>
  <c r="O2664" i="1"/>
  <c r="Z2663" i="1"/>
  <c r="U2663" i="1"/>
  <c r="Q2663" i="1"/>
  <c r="P2663" i="1"/>
  <c r="R2663" i="1" s="1"/>
  <c r="S2663" i="1" s="1"/>
  <c r="T2663" i="1" s="1"/>
  <c r="O2663" i="1"/>
  <c r="Z2662" i="1"/>
  <c r="U2662" i="1"/>
  <c r="S2662" i="1"/>
  <c r="T2662" i="1" s="1"/>
  <c r="Q2662" i="1"/>
  <c r="P2662" i="1"/>
  <c r="R2662" i="1" s="1"/>
  <c r="O2662" i="1"/>
  <c r="Z2661" i="1"/>
  <c r="U2661" i="1"/>
  <c r="Q2661" i="1"/>
  <c r="P2661" i="1"/>
  <c r="O2661" i="1"/>
  <c r="R2661" i="1" s="1"/>
  <c r="S2661" i="1" s="1"/>
  <c r="T2661" i="1" s="1"/>
  <c r="Z2660" i="1"/>
  <c r="U2660" i="1"/>
  <c r="R2660" i="1"/>
  <c r="S2660" i="1" s="1"/>
  <c r="T2660" i="1" s="1"/>
  <c r="Y2660" i="1" s="1"/>
  <c r="Q2660" i="1"/>
  <c r="P2660" i="1"/>
  <c r="O2660" i="1"/>
  <c r="Z2659" i="1"/>
  <c r="U2659" i="1"/>
  <c r="Q2659" i="1"/>
  <c r="P2659" i="1"/>
  <c r="R2659" i="1" s="1"/>
  <c r="S2659" i="1" s="1"/>
  <c r="T2659" i="1" s="1"/>
  <c r="O2659" i="1"/>
  <c r="Z2658" i="1"/>
  <c r="U2658" i="1"/>
  <c r="Q2658" i="1"/>
  <c r="P2658" i="1"/>
  <c r="O2658" i="1"/>
  <c r="R2658" i="1" s="1"/>
  <c r="S2658" i="1" s="1"/>
  <c r="T2658" i="1" s="1"/>
  <c r="Z2657" i="1"/>
  <c r="U2657" i="1"/>
  <c r="R2657" i="1"/>
  <c r="S2657" i="1" s="1"/>
  <c r="T2657" i="1" s="1"/>
  <c r="Q2657" i="1"/>
  <c r="P2657" i="1"/>
  <c r="O2657" i="1"/>
  <c r="Z2656" i="1"/>
  <c r="U2656" i="1"/>
  <c r="T2656" i="1"/>
  <c r="S2656" i="1"/>
  <c r="Q2656" i="1"/>
  <c r="P2656" i="1"/>
  <c r="O2656" i="1"/>
  <c r="R2656" i="1" s="1"/>
  <c r="Z2655" i="1"/>
  <c r="U2655" i="1"/>
  <c r="Q2655" i="1"/>
  <c r="P2655" i="1"/>
  <c r="O2655" i="1"/>
  <c r="Z2654" i="1"/>
  <c r="U2654" i="1"/>
  <c r="Q2654" i="1"/>
  <c r="P2654" i="1"/>
  <c r="R2654" i="1" s="1"/>
  <c r="S2654" i="1" s="1"/>
  <c r="T2654" i="1" s="1"/>
  <c r="Y2654" i="1" s="1"/>
  <c r="O2654" i="1"/>
  <c r="Z2653" i="1"/>
  <c r="U2653" i="1"/>
  <c r="S2653" i="1"/>
  <c r="T2653" i="1" s="1"/>
  <c r="Q2653" i="1"/>
  <c r="P2653" i="1"/>
  <c r="O2653" i="1"/>
  <c r="R2653" i="1" s="1"/>
  <c r="Z2652" i="1"/>
  <c r="U2652" i="1"/>
  <c r="Q2652" i="1"/>
  <c r="P2652" i="1"/>
  <c r="O2652" i="1"/>
  <c r="Z2651" i="1"/>
  <c r="U2651" i="1"/>
  <c r="Q2651" i="1"/>
  <c r="R2651" i="1" s="1"/>
  <c r="S2651" i="1" s="1"/>
  <c r="T2651" i="1" s="1"/>
  <c r="P2651" i="1"/>
  <c r="O2651" i="1"/>
  <c r="Z2650" i="1"/>
  <c r="U2650" i="1"/>
  <c r="R2650" i="1"/>
  <c r="S2650" i="1" s="1"/>
  <c r="T2650" i="1" s="1"/>
  <c r="Q2650" i="1"/>
  <c r="P2650" i="1"/>
  <c r="O2650" i="1"/>
  <c r="Z2649" i="1"/>
  <c r="U2649" i="1"/>
  <c r="R2649" i="1"/>
  <c r="S2649" i="1" s="1"/>
  <c r="T2649" i="1" s="1"/>
  <c r="Q2649" i="1"/>
  <c r="P2649" i="1"/>
  <c r="O2649" i="1"/>
  <c r="Z2648" i="1"/>
  <c r="U2648" i="1"/>
  <c r="Q2648" i="1"/>
  <c r="P2648" i="1"/>
  <c r="O2648" i="1"/>
  <c r="Z2647" i="1"/>
  <c r="U2647" i="1"/>
  <c r="Q2647" i="1"/>
  <c r="P2647" i="1"/>
  <c r="O2647" i="1"/>
  <c r="R2647" i="1" s="1"/>
  <c r="S2647" i="1" s="1"/>
  <c r="T2647" i="1" s="1"/>
  <c r="Z2646" i="1"/>
  <c r="U2646" i="1"/>
  <c r="Q2646" i="1"/>
  <c r="P2646" i="1"/>
  <c r="R2646" i="1" s="1"/>
  <c r="S2646" i="1" s="1"/>
  <c r="T2646" i="1" s="1"/>
  <c r="O2646" i="1"/>
  <c r="Z2645" i="1"/>
  <c r="U2645" i="1"/>
  <c r="Q2645" i="1"/>
  <c r="P2645" i="1"/>
  <c r="O2645" i="1"/>
  <c r="R2645" i="1" s="1"/>
  <c r="S2645" i="1" s="1"/>
  <c r="T2645" i="1" s="1"/>
  <c r="Y2645" i="1" s="1"/>
  <c r="Z2644" i="1"/>
  <c r="U2644" i="1"/>
  <c r="Q2644" i="1"/>
  <c r="P2644" i="1"/>
  <c r="O2644" i="1"/>
  <c r="Z2643" i="1"/>
  <c r="U2643" i="1"/>
  <c r="Q2643" i="1"/>
  <c r="P2643" i="1"/>
  <c r="R2643" i="1" s="1"/>
  <c r="S2643" i="1" s="1"/>
  <c r="T2643" i="1" s="1"/>
  <c r="O2643" i="1"/>
  <c r="Z2642" i="1"/>
  <c r="U2642" i="1"/>
  <c r="R2642" i="1"/>
  <c r="S2642" i="1" s="1"/>
  <c r="T2642" i="1" s="1"/>
  <c r="Q2642" i="1"/>
  <c r="P2642" i="1"/>
  <c r="O2642" i="1"/>
  <c r="Z2641" i="1"/>
  <c r="U2641" i="1"/>
  <c r="S2641" i="1"/>
  <c r="T2641" i="1" s="1"/>
  <c r="R2641" i="1"/>
  <c r="Q2641" i="1"/>
  <c r="P2641" i="1"/>
  <c r="O2641" i="1"/>
  <c r="Z2640" i="1"/>
  <c r="U2640" i="1"/>
  <c r="R2640" i="1"/>
  <c r="S2640" i="1" s="1"/>
  <c r="T2640" i="1" s="1"/>
  <c r="Q2640" i="1"/>
  <c r="P2640" i="1"/>
  <c r="O2640" i="1"/>
  <c r="Z2639" i="1"/>
  <c r="U2639" i="1"/>
  <c r="Q2639" i="1"/>
  <c r="P2639" i="1"/>
  <c r="O2639" i="1"/>
  <c r="R2639" i="1" s="1"/>
  <c r="S2639" i="1" s="1"/>
  <c r="T2639" i="1" s="1"/>
  <c r="Y2639" i="1" s="1"/>
  <c r="Z2638" i="1"/>
  <c r="U2638" i="1"/>
  <c r="T2638" i="1"/>
  <c r="Q2638" i="1"/>
  <c r="P2638" i="1"/>
  <c r="R2638" i="1" s="1"/>
  <c r="S2638" i="1" s="1"/>
  <c r="O2638" i="1"/>
  <c r="Z2637" i="1"/>
  <c r="U2637" i="1"/>
  <c r="R2637" i="1"/>
  <c r="S2637" i="1" s="1"/>
  <c r="T2637" i="1" s="1"/>
  <c r="Y2637" i="1" s="1"/>
  <c r="Q2637" i="1"/>
  <c r="P2637" i="1"/>
  <c r="O2637" i="1"/>
  <c r="AA2636" i="1"/>
  <c r="Z2636" i="1"/>
  <c r="U2636" i="1"/>
  <c r="T2636" i="1"/>
  <c r="Q2636" i="1"/>
  <c r="P2636" i="1"/>
  <c r="O2636" i="1"/>
  <c r="Z2635" i="1"/>
  <c r="U2635" i="1"/>
  <c r="S2635" i="1"/>
  <c r="T2635" i="1" s="1"/>
  <c r="Q2635" i="1"/>
  <c r="P2635" i="1"/>
  <c r="O2635" i="1"/>
  <c r="R2635" i="1" s="1"/>
  <c r="Z2634" i="1"/>
  <c r="U2634" i="1"/>
  <c r="Q2634" i="1"/>
  <c r="P2634" i="1"/>
  <c r="O2634" i="1"/>
  <c r="R2634" i="1" s="1"/>
  <c r="S2634" i="1" s="1"/>
  <c r="T2634" i="1" s="1"/>
  <c r="Z2633" i="1"/>
  <c r="U2633" i="1"/>
  <c r="R2633" i="1"/>
  <c r="S2633" i="1" s="1"/>
  <c r="T2633" i="1" s="1"/>
  <c r="Q2633" i="1"/>
  <c r="P2633" i="1"/>
  <c r="O2633" i="1"/>
  <c r="Z2632" i="1"/>
  <c r="U2632" i="1"/>
  <c r="Q2632" i="1"/>
  <c r="P2632" i="1"/>
  <c r="O2632" i="1"/>
  <c r="Z2631" i="1"/>
  <c r="U2631" i="1"/>
  <c r="Q2631" i="1"/>
  <c r="R2631" i="1" s="1"/>
  <c r="S2631" i="1" s="1"/>
  <c r="T2631" i="1" s="1"/>
  <c r="P2631" i="1"/>
  <c r="O2631" i="1"/>
  <c r="Z2630" i="1"/>
  <c r="U2630" i="1"/>
  <c r="S2630" i="1"/>
  <c r="T2630" i="1" s="1"/>
  <c r="Q2630" i="1"/>
  <c r="P2630" i="1"/>
  <c r="O2630" i="1"/>
  <c r="R2630" i="1" s="1"/>
  <c r="Z2629" i="1"/>
  <c r="U2629" i="1"/>
  <c r="Q2629" i="1"/>
  <c r="P2629" i="1"/>
  <c r="O2629" i="1"/>
  <c r="AA2628" i="1"/>
  <c r="Z2628" i="1"/>
  <c r="U2628" i="1"/>
  <c r="T2628" i="1"/>
  <c r="S2628" i="1"/>
  <c r="R2628" i="1"/>
  <c r="Q2628" i="1"/>
  <c r="P2628" i="1"/>
  <c r="O2628" i="1"/>
  <c r="Z2627" i="1"/>
  <c r="U2627" i="1"/>
  <c r="Q2627" i="1"/>
  <c r="P2627" i="1"/>
  <c r="O2627" i="1"/>
  <c r="Z2626" i="1"/>
  <c r="U2626" i="1"/>
  <c r="Q2626" i="1"/>
  <c r="P2626" i="1"/>
  <c r="R2626" i="1" s="1"/>
  <c r="S2626" i="1" s="1"/>
  <c r="T2626" i="1" s="1"/>
  <c r="O2626" i="1"/>
  <c r="Z2625" i="1"/>
  <c r="U2625" i="1"/>
  <c r="Q2625" i="1"/>
  <c r="P2625" i="1"/>
  <c r="R2625" i="1" s="1"/>
  <c r="S2625" i="1" s="1"/>
  <c r="T2625" i="1" s="1"/>
  <c r="Y2625" i="1" s="1"/>
  <c r="O2625" i="1"/>
  <c r="Z2624" i="1"/>
  <c r="U2624" i="1"/>
  <c r="Q2624" i="1"/>
  <c r="P2624" i="1"/>
  <c r="O2624" i="1"/>
  <c r="R2624" i="1" s="1"/>
  <c r="S2624" i="1" s="1"/>
  <c r="T2624" i="1" s="1"/>
  <c r="Z2623" i="1"/>
  <c r="U2623" i="1"/>
  <c r="Q2623" i="1"/>
  <c r="P2623" i="1"/>
  <c r="O2623" i="1"/>
  <c r="Z2622" i="1"/>
  <c r="U2622" i="1"/>
  <c r="Q2622" i="1"/>
  <c r="R2622" i="1" s="1"/>
  <c r="S2622" i="1" s="1"/>
  <c r="T2622" i="1" s="1"/>
  <c r="Y2622" i="1" s="1"/>
  <c r="P2622" i="1"/>
  <c r="O2622" i="1"/>
  <c r="Z2621" i="1"/>
  <c r="U2621" i="1"/>
  <c r="S2621" i="1"/>
  <c r="T2621" i="1" s="1"/>
  <c r="Q2621" i="1"/>
  <c r="P2621" i="1"/>
  <c r="O2621" i="1"/>
  <c r="R2621" i="1" s="1"/>
  <c r="Z2620" i="1"/>
  <c r="U2620" i="1"/>
  <c r="Q2620" i="1"/>
  <c r="P2620" i="1"/>
  <c r="O2620" i="1"/>
  <c r="Z2619" i="1"/>
  <c r="U2619" i="1"/>
  <c r="Q2619" i="1"/>
  <c r="R2619" i="1" s="1"/>
  <c r="S2619" i="1" s="1"/>
  <c r="T2619" i="1" s="1"/>
  <c r="Y2619" i="1" s="1"/>
  <c r="P2619" i="1"/>
  <c r="O2619" i="1"/>
  <c r="Z2618" i="1"/>
  <c r="U2618" i="1"/>
  <c r="Q2618" i="1"/>
  <c r="P2618" i="1"/>
  <c r="R2618" i="1" s="1"/>
  <c r="S2618" i="1" s="1"/>
  <c r="T2618" i="1" s="1"/>
  <c r="O2618" i="1"/>
  <c r="Z2617" i="1"/>
  <c r="U2617" i="1"/>
  <c r="R2617" i="1"/>
  <c r="S2617" i="1" s="1"/>
  <c r="T2617" i="1" s="1"/>
  <c r="Q2617" i="1"/>
  <c r="P2617" i="1"/>
  <c r="O2617" i="1"/>
  <c r="Z2616" i="1"/>
  <c r="U2616" i="1"/>
  <c r="Q2616" i="1"/>
  <c r="P2616" i="1"/>
  <c r="O2616" i="1"/>
  <c r="R2616" i="1" s="1"/>
  <c r="S2616" i="1" s="1"/>
  <c r="T2616" i="1" s="1"/>
  <c r="Z2615" i="1"/>
  <c r="U2615" i="1"/>
  <c r="Q2615" i="1"/>
  <c r="P2615" i="1"/>
  <c r="O2615" i="1"/>
  <c r="R2615" i="1" s="1"/>
  <c r="S2615" i="1" s="1"/>
  <c r="T2615" i="1" s="1"/>
  <c r="Y2615" i="1" s="1"/>
  <c r="Z2614" i="1"/>
  <c r="U2614" i="1"/>
  <c r="Q2614" i="1"/>
  <c r="P2614" i="1"/>
  <c r="O2614" i="1"/>
  <c r="Z2613" i="1"/>
  <c r="U2613" i="1"/>
  <c r="R2613" i="1"/>
  <c r="S2613" i="1" s="1"/>
  <c r="T2613" i="1" s="1"/>
  <c r="Y2613" i="1" s="1"/>
  <c r="Q2613" i="1"/>
  <c r="P2613" i="1"/>
  <c r="O2613" i="1"/>
  <c r="Z2612" i="1"/>
  <c r="U2612" i="1"/>
  <c r="T2612" i="1"/>
  <c r="Q2612" i="1"/>
  <c r="P2612" i="1"/>
  <c r="O2612" i="1"/>
  <c r="R2612" i="1" s="1"/>
  <c r="S2612" i="1" s="1"/>
  <c r="Z2611" i="1"/>
  <c r="U2611" i="1"/>
  <c r="R2611" i="1"/>
  <c r="S2611" i="1" s="1"/>
  <c r="T2611" i="1" s="1"/>
  <c r="Y2611" i="1" s="1"/>
  <c r="Q2611" i="1"/>
  <c r="P2611" i="1"/>
  <c r="O2611" i="1"/>
  <c r="Z2610" i="1"/>
  <c r="U2610" i="1"/>
  <c r="S2610" i="1"/>
  <c r="T2610" i="1" s="1"/>
  <c r="R2610" i="1"/>
  <c r="Q2610" i="1"/>
  <c r="P2610" i="1"/>
  <c r="O2610" i="1"/>
  <c r="Z2609" i="1"/>
  <c r="U2609" i="1"/>
  <c r="S2609" i="1"/>
  <c r="T2609" i="1" s="1"/>
  <c r="Y2609" i="1" s="1"/>
  <c r="Q2609" i="1"/>
  <c r="P2609" i="1"/>
  <c r="R2609" i="1" s="1"/>
  <c r="O2609" i="1"/>
  <c r="Z2608" i="1"/>
  <c r="U2608" i="1"/>
  <c r="R2608" i="1"/>
  <c r="S2608" i="1" s="1"/>
  <c r="T2608" i="1" s="1"/>
  <c r="Y2608" i="1" s="1"/>
  <c r="Q2608" i="1"/>
  <c r="P2608" i="1"/>
  <c r="O2608" i="1"/>
  <c r="Z2607" i="1"/>
  <c r="U2607" i="1"/>
  <c r="Q2607" i="1"/>
  <c r="P2607" i="1"/>
  <c r="O2607" i="1"/>
  <c r="R2607" i="1" s="1"/>
  <c r="S2607" i="1" s="1"/>
  <c r="T2607" i="1" s="1"/>
  <c r="Z2606" i="1"/>
  <c r="U2606" i="1"/>
  <c r="T2606" i="1"/>
  <c r="Q2606" i="1"/>
  <c r="P2606" i="1"/>
  <c r="R2606" i="1" s="1"/>
  <c r="S2606" i="1" s="1"/>
  <c r="O2606" i="1"/>
  <c r="Z2605" i="1"/>
  <c r="U2605" i="1"/>
  <c r="Q2605" i="1"/>
  <c r="R2605" i="1" s="1"/>
  <c r="S2605" i="1" s="1"/>
  <c r="T2605" i="1" s="1"/>
  <c r="P2605" i="1"/>
  <c r="O2605" i="1"/>
  <c r="Z2604" i="1"/>
  <c r="U2604" i="1"/>
  <c r="R2604" i="1"/>
  <c r="S2604" i="1" s="1"/>
  <c r="T2604" i="1" s="1"/>
  <c r="Q2604" i="1"/>
  <c r="P2604" i="1"/>
  <c r="O2604" i="1"/>
  <c r="AA2603" i="1"/>
  <c r="Z2603" i="1"/>
  <c r="U2603" i="1"/>
  <c r="T2603" i="1"/>
  <c r="Q2603" i="1"/>
  <c r="P2603" i="1"/>
  <c r="O2603" i="1"/>
  <c r="AA2602" i="1"/>
  <c r="Z2602" i="1"/>
  <c r="U2602" i="1"/>
  <c r="T2602" i="1"/>
  <c r="Q2602" i="1"/>
  <c r="P2602" i="1"/>
  <c r="O2602" i="1"/>
  <c r="R2602" i="1" s="1"/>
  <c r="S2602" i="1" s="1"/>
  <c r="Z2601" i="1"/>
  <c r="U2601" i="1"/>
  <c r="S2601" i="1"/>
  <c r="T2601" i="1" s="1"/>
  <c r="Y2601" i="1" s="1"/>
  <c r="R2601" i="1"/>
  <c r="Q2601" i="1"/>
  <c r="P2601" i="1"/>
  <c r="O2601" i="1"/>
  <c r="Z2600" i="1"/>
  <c r="U2600" i="1"/>
  <c r="Q2600" i="1"/>
  <c r="P2600" i="1"/>
  <c r="O2600" i="1"/>
  <c r="R2600" i="1" s="1"/>
  <c r="S2600" i="1" s="1"/>
  <c r="T2600" i="1" s="1"/>
  <c r="Y2600" i="1" s="1"/>
  <c r="Z2599" i="1"/>
  <c r="U2599" i="1"/>
  <c r="Q2599" i="1"/>
  <c r="P2599" i="1"/>
  <c r="O2599" i="1"/>
  <c r="R2599" i="1" s="1"/>
  <c r="S2599" i="1" s="1"/>
  <c r="T2599" i="1" s="1"/>
  <c r="Z2598" i="1"/>
  <c r="U2598" i="1"/>
  <c r="Q2598" i="1"/>
  <c r="P2598" i="1"/>
  <c r="O2598" i="1"/>
  <c r="R2598" i="1" s="1"/>
  <c r="S2598" i="1" s="1"/>
  <c r="T2598" i="1" s="1"/>
  <c r="Y2598" i="1" s="1"/>
  <c r="Z2597" i="1"/>
  <c r="U2597" i="1"/>
  <c r="Q2597" i="1"/>
  <c r="P2597" i="1"/>
  <c r="O2597" i="1"/>
  <c r="AA2596" i="1"/>
  <c r="Z2596" i="1"/>
  <c r="U2596" i="1"/>
  <c r="T2596" i="1"/>
  <c r="R2596" i="1"/>
  <c r="S2596" i="1" s="1"/>
  <c r="Q2596" i="1"/>
  <c r="P2596" i="1"/>
  <c r="O2596" i="1"/>
  <c r="Z2595" i="1"/>
  <c r="U2595" i="1"/>
  <c r="Q2595" i="1"/>
  <c r="P2595" i="1"/>
  <c r="O2595" i="1"/>
  <c r="Z2594" i="1"/>
  <c r="U2594" i="1"/>
  <c r="Q2594" i="1"/>
  <c r="P2594" i="1"/>
  <c r="R2594" i="1" s="1"/>
  <c r="S2594" i="1" s="1"/>
  <c r="T2594" i="1" s="1"/>
  <c r="O2594" i="1"/>
  <c r="Z2593" i="1"/>
  <c r="U2593" i="1"/>
  <c r="Q2593" i="1"/>
  <c r="P2593" i="1"/>
  <c r="R2593" i="1" s="1"/>
  <c r="S2593" i="1" s="1"/>
  <c r="T2593" i="1" s="1"/>
  <c r="Y2593" i="1" s="1"/>
  <c r="O2593" i="1"/>
  <c r="AA2592" i="1"/>
  <c r="Z2592" i="1"/>
  <c r="U2592" i="1"/>
  <c r="T2592" i="1"/>
  <c r="S2592" i="1"/>
  <c r="Q2592" i="1"/>
  <c r="P2592" i="1"/>
  <c r="O2592" i="1"/>
  <c r="R2592" i="1" s="1"/>
  <c r="Z2591" i="1"/>
  <c r="U2591" i="1"/>
  <c r="Q2591" i="1"/>
  <c r="P2591" i="1"/>
  <c r="O2591" i="1"/>
  <c r="Z2590" i="1"/>
  <c r="U2590" i="1"/>
  <c r="R2590" i="1"/>
  <c r="S2590" i="1" s="1"/>
  <c r="T2590" i="1" s="1"/>
  <c r="Q2590" i="1"/>
  <c r="P2590" i="1"/>
  <c r="O2590" i="1"/>
  <c r="Z2589" i="1"/>
  <c r="U2589" i="1"/>
  <c r="Q2589" i="1"/>
  <c r="P2589" i="1"/>
  <c r="O2589" i="1"/>
  <c r="Z2588" i="1"/>
  <c r="U2588" i="1"/>
  <c r="Q2588" i="1"/>
  <c r="P2588" i="1"/>
  <c r="O2588" i="1"/>
  <c r="Z2587" i="1"/>
  <c r="U2587" i="1"/>
  <c r="R2587" i="1"/>
  <c r="S2587" i="1" s="1"/>
  <c r="T2587" i="1" s="1"/>
  <c r="Q2587" i="1"/>
  <c r="P2587" i="1"/>
  <c r="O2587" i="1"/>
  <c r="Z2586" i="1"/>
  <c r="U2586" i="1"/>
  <c r="Q2586" i="1"/>
  <c r="P2586" i="1"/>
  <c r="O2586" i="1"/>
  <c r="AA2585" i="1"/>
  <c r="Z2585" i="1"/>
  <c r="U2585" i="1"/>
  <c r="T2585" i="1"/>
  <c r="R2585" i="1"/>
  <c r="S2585" i="1" s="1"/>
  <c r="Q2585" i="1"/>
  <c r="P2585" i="1"/>
  <c r="O2585" i="1"/>
  <c r="Z2584" i="1"/>
  <c r="U2584" i="1"/>
  <c r="Q2584" i="1"/>
  <c r="P2584" i="1"/>
  <c r="O2584" i="1"/>
  <c r="R2584" i="1" s="1"/>
  <c r="S2584" i="1" s="1"/>
  <c r="T2584" i="1" s="1"/>
  <c r="Y2584" i="1" s="1"/>
  <c r="Z2583" i="1"/>
  <c r="U2583" i="1"/>
  <c r="Q2583" i="1"/>
  <c r="P2583" i="1"/>
  <c r="O2583" i="1"/>
  <c r="R2583" i="1" s="1"/>
  <c r="S2583" i="1" s="1"/>
  <c r="T2583" i="1" s="1"/>
  <c r="Y2583" i="1" s="1"/>
  <c r="Z2582" i="1"/>
  <c r="U2582" i="1"/>
  <c r="Q2582" i="1"/>
  <c r="P2582" i="1"/>
  <c r="O2582" i="1"/>
  <c r="Z2581" i="1"/>
  <c r="U2581" i="1"/>
  <c r="Q2581" i="1"/>
  <c r="R2581" i="1" s="1"/>
  <c r="S2581" i="1" s="1"/>
  <c r="T2581" i="1" s="1"/>
  <c r="P2581" i="1"/>
  <c r="O2581" i="1"/>
  <c r="Z2580" i="1"/>
  <c r="U2580" i="1"/>
  <c r="Q2580" i="1"/>
  <c r="P2580" i="1"/>
  <c r="O2580" i="1"/>
  <c r="R2580" i="1" s="1"/>
  <c r="S2580" i="1" s="1"/>
  <c r="T2580" i="1" s="1"/>
  <c r="Z2579" i="1"/>
  <c r="U2579" i="1"/>
  <c r="R2579" i="1"/>
  <c r="S2579" i="1" s="1"/>
  <c r="T2579" i="1" s="1"/>
  <c r="Q2579" i="1"/>
  <c r="P2579" i="1"/>
  <c r="O2579" i="1"/>
  <c r="Z2578" i="1"/>
  <c r="U2578" i="1"/>
  <c r="R2578" i="1"/>
  <c r="S2578" i="1" s="1"/>
  <c r="T2578" i="1" s="1"/>
  <c r="Q2578" i="1"/>
  <c r="P2578" i="1"/>
  <c r="O2578" i="1"/>
  <c r="Z2577" i="1"/>
  <c r="U2577" i="1"/>
  <c r="Q2577" i="1"/>
  <c r="P2577" i="1"/>
  <c r="O2577" i="1"/>
  <c r="R2577" i="1" s="1"/>
  <c r="S2577" i="1" s="1"/>
  <c r="T2577" i="1" s="1"/>
  <c r="Z2576" i="1"/>
  <c r="U2576" i="1"/>
  <c r="Q2576" i="1"/>
  <c r="P2576" i="1"/>
  <c r="R2576" i="1" s="1"/>
  <c r="S2576" i="1" s="1"/>
  <c r="T2576" i="1" s="1"/>
  <c r="O2576" i="1"/>
  <c r="Z2575" i="1"/>
  <c r="U2575" i="1"/>
  <c r="Q2575" i="1"/>
  <c r="P2575" i="1"/>
  <c r="O2575" i="1"/>
  <c r="R2575" i="1" s="1"/>
  <c r="S2575" i="1" s="1"/>
  <c r="T2575" i="1" s="1"/>
  <c r="AA2574" i="1"/>
  <c r="Z2574" i="1"/>
  <c r="U2574" i="1"/>
  <c r="T2574" i="1"/>
  <c r="Q2574" i="1"/>
  <c r="P2574" i="1"/>
  <c r="R2574" i="1" s="1"/>
  <c r="S2574" i="1" s="1"/>
  <c r="O2574" i="1"/>
  <c r="Z2573" i="1"/>
  <c r="U2573" i="1"/>
  <c r="T2573" i="1"/>
  <c r="R2573" i="1"/>
  <c r="S2573" i="1" s="1"/>
  <c r="Q2573" i="1"/>
  <c r="P2573" i="1"/>
  <c r="O2573" i="1"/>
  <c r="Z2572" i="1"/>
  <c r="U2572" i="1"/>
  <c r="Q2572" i="1"/>
  <c r="P2572" i="1"/>
  <c r="O2572" i="1"/>
  <c r="R2572" i="1" s="1"/>
  <c r="S2572" i="1" s="1"/>
  <c r="T2572" i="1" s="1"/>
  <c r="Z2571" i="1"/>
  <c r="U2571" i="1"/>
  <c r="Q2571" i="1"/>
  <c r="P2571" i="1"/>
  <c r="O2571" i="1"/>
  <c r="Z2570" i="1"/>
  <c r="U2570" i="1"/>
  <c r="Q2570" i="1"/>
  <c r="P2570" i="1"/>
  <c r="O2570" i="1"/>
  <c r="Z2569" i="1"/>
  <c r="U2569" i="1"/>
  <c r="S2569" i="1"/>
  <c r="T2569" i="1" s="1"/>
  <c r="R2569" i="1"/>
  <c r="Q2569" i="1"/>
  <c r="P2569" i="1"/>
  <c r="O2569" i="1"/>
  <c r="Z2568" i="1"/>
  <c r="U2568" i="1"/>
  <c r="Q2568" i="1"/>
  <c r="P2568" i="1"/>
  <c r="O2568" i="1"/>
  <c r="R2568" i="1" s="1"/>
  <c r="S2568" i="1" s="1"/>
  <c r="T2568" i="1" s="1"/>
  <c r="Z2567" i="1"/>
  <c r="U2567" i="1"/>
  <c r="Q2567" i="1"/>
  <c r="P2567" i="1"/>
  <c r="O2567" i="1"/>
  <c r="Z2566" i="1"/>
  <c r="U2566" i="1"/>
  <c r="S2566" i="1"/>
  <c r="T2566" i="1" s="1"/>
  <c r="R2566" i="1"/>
  <c r="Q2566" i="1"/>
  <c r="P2566" i="1"/>
  <c r="O2566" i="1"/>
  <c r="Z2565" i="1"/>
  <c r="U2565" i="1"/>
  <c r="Q2565" i="1"/>
  <c r="P2565" i="1"/>
  <c r="O2565" i="1"/>
  <c r="Z2564" i="1"/>
  <c r="U2564" i="1"/>
  <c r="T2564" i="1"/>
  <c r="Y2564" i="1" s="1"/>
  <c r="R2564" i="1"/>
  <c r="S2564" i="1" s="1"/>
  <c r="Q2564" i="1"/>
  <c r="P2564" i="1"/>
  <c r="O2564" i="1"/>
  <c r="Z2563" i="1"/>
  <c r="U2563" i="1"/>
  <c r="Q2563" i="1"/>
  <c r="P2563" i="1"/>
  <c r="O2563" i="1"/>
  <c r="R2563" i="1" s="1"/>
  <c r="S2563" i="1" s="1"/>
  <c r="T2563" i="1" s="1"/>
  <c r="Z2562" i="1"/>
  <c r="U2562" i="1"/>
  <c r="Q2562" i="1"/>
  <c r="P2562" i="1"/>
  <c r="O2562" i="1"/>
  <c r="R2562" i="1" s="1"/>
  <c r="S2562" i="1" s="1"/>
  <c r="T2562" i="1" s="1"/>
  <c r="Z2561" i="1"/>
  <c r="U2561" i="1"/>
  <c r="R2561" i="1"/>
  <c r="S2561" i="1" s="1"/>
  <c r="T2561" i="1" s="1"/>
  <c r="Q2561" i="1"/>
  <c r="P2561" i="1"/>
  <c r="O2561" i="1"/>
  <c r="Z2560" i="1"/>
  <c r="U2560" i="1"/>
  <c r="T2560" i="1"/>
  <c r="Y2560" i="1" s="1"/>
  <c r="S2560" i="1"/>
  <c r="Q2560" i="1"/>
  <c r="P2560" i="1"/>
  <c r="O2560" i="1"/>
  <c r="R2560" i="1" s="1"/>
  <c r="AA2559" i="1"/>
  <c r="Z2559" i="1"/>
  <c r="U2559" i="1"/>
  <c r="T2559" i="1"/>
  <c r="Q2559" i="1"/>
  <c r="P2559" i="1"/>
  <c r="O2559" i="1"/>
  <c r="R2559" i="1" s="1"/>
  <c r="S2559" i="1" s="1"/>
  <c r="Z2558" i="1"/>
  <c r="U2558" i="1"/>
  <c r="Q2558" i="1"/>
  <c r="P2558" i="1"/>
  <c r="R2558" i="1" s="1"/>
  <c r="S2558" i="1" s="1"/>
  <c r="T2558" i="1" s="1"/>
  <c r="O2558" i="1"/>
  <c r="Z2557" i="1"/>
  <c r="U2557" i="1"/>
  <c r="S2557" i="1"/>
  <c r="T2557" i="1" s="1"/>
  <c r="Y2557" i="1" s="1"/>
  <c r="Q2557" i="1"/>
  <c r="P2557" i="1"/>
  <c r="O2557" i="1"/>
  <c r="R2557" i="1" s="1"/>
  <c r="Z2556" i="1"/>
  <c r="U2556" i="1"/>
  <c r="Q2556" i="1"/>
  <c r="P2556" i="1"/>
  <c r="O2556" i="1"/>
  <c r="Z2555" i="1"/>
  <c r="U2555" i="1"/>
  <c r="T2555" i="1"/>
  <c r="S2555" i="1"/>
  <c r="Q2555" i="1"/>
  <c r="R2555" i="1" s="1"/>
  <c r="P2555" i="1"/>
  <c r="O2555" i="1"/>
  <c r="Z2554" i="1"/>
  <c r="U2554" i="1"/>
  <c r="Q2554" i="1"/>
  <c r="P2554" i="1"/>
  <c r="O2554" i="1"/>
  <c r="Z2553" i="1"/>
  <c r="U2553" i="1"/>
  <c r="T2553" i="1"/>
  <c r="Q2553" i="1"/>
  <c r="P2553" i="1"/>
  <c r="O2553" i="1"/>
  <c r="R2553" i="1" s="1"/>
  <c r="S2553" i="1" s="1"/>
  <c r="Z2552" i="1"/>
  <c r="U2552" i="1"/>
  <c r="R2552" i="1"/>
  <c r="S2552" i="1" s="1"/>
  <c r="T2552" i="1" s="1"/>
  <c r="Q2552" i="1"/>
  <c r="P2552" i="1"/>
  <c r="O2552" i="1"/>
  <c r="Z2551" i="1"/>
  <c r="U2551" i="1"/>
  <c r="Q2551" i="1"/>
  <c r="P2551" i="1"/>
  <c r="O2551" i="1"/>
  <c r="Z2550" i="1"/>
  <c r="U2550" i="1"/>
  <c r="S2550" i="1"/>
  <c r="T2550" i="1" s="1"/>
  <c r="Q2550" i="1"/>
  <c r="P2550" i="1"/>
  <c r="R2550" i="1" s="1"/>
  <c r="O2550" i="1"/>
  <c r="Z2549" i="1"/>
  <c r="U2549" i="1"/>
  <c r="Q2549" i="1"/>
  <c r="P2549" i="1"/>
  <c r="O2549" i="1"/>
  <c r="R2549" i="1" s="1"/>
  <c r="S2549" i="1" s="1"/>
  <c r="T2549" i="1" s="1"/>
  <c r="Z2548" i="1"/>
  <c r="U2548" i="1"/>
  <c r="T2548" i="1"/>
  <c r="Q2548" i="1"/>
  <c r="P2548" i="1"/>
  <c r="O2548" i="1"/>
  <c r="R2548" i="1" s="1"/>
  <c r="S2548" i="1" s="1"/>
  <c r="Z2547" i="1"/>
  <c r="U2547" i="1"/>
  <c r="Q2547" i="1"/>
  <c r="P2547" i="1"/>
  <c r="O2547" i="1"/>
  <c r="Z2546" i="1"/>
  <c r="U2546" i="1"/>
  <c r="S2546" i="1"/>
  <c r="T2546" i="1" s="1"/>
  <c r="R2546" i="1"/>
  <c r="Q2546" i="1"/>
  <c r="P2546" i="1"/>
  <c r="O2546" i="1"/>
  <c r="Z2545" i="1"/>
  <c r="U2545" i="1"/>
  <c r="Q2545" i="1"/>
  <c r="P2545" i="1"/>
  <c r="O2545" i="1"/>
  <c r="R2545" i="1" s="1"/>
  <c r="S2545" i="1" s="1"/>
  <c r="T2545" i="1" s="1"/>
  <c r="Z2544" i="1"/>
  <c r="U2544" i="1"/>
  <c r="R2544" i="1"/>
  <c r="S2544" i="1" s="1"/>
  <c r="T2544" i="1" s="1"/>
  <c r="Q2544" i="1"/>
  <c r="P2544" i="1"/>
  <c r="O2544" i="1"/>
  <c r="Z2543" i="1"/>
  <c r="U2543" i="1"/>
  <c r="Q2543" i="1"/>
  <c r="P2543" i="1"/>
  <c r="O2543" i="1"/>
  <c r="R2543" i="1" s="1"/>
  <c r="S2543" i="1" s="1"/>
  <c r="T2543" i="1" s="1"/>
  <c r="Z2542" i="1"/>
  <c r="U2542" i="1"/>
  <c r="Q2542" i="1"/>
  <c r="P2542" i="1"/>
  <c r="R2542" i="1" s="1"/>
  <c r="S2542" i="1" s="1"/>
  <c r="T2542" i="1" s="1"/>
  <c r="Y2542" i="1" s="1"/>
  <c r="O2542" i="1"/>
  <c r="Z2541" i="1"/>
  <c r="U2541" i="1"/>
  <c r="T2541" i="1"/>
  <c r="Q2541" i="1"/>
  <c r="R2541" i="1" s="1"/>
  <c r="S2541" i="1" s="1"/>
  <c r="P2541" i="1"/>
  <c r="O2541" i="1"/>
  <c r="Z2540" i="1"/>
  <c r="U2540" i="1"/>
  <c r="Q2540" i="1"/>
  <c r="P2540" i="1"/>
  <c r="O2540" i="1"/>
  <c r="AA2539" i="1"/>
  <c r="Z2539" i="1"/>
  <c r="U2539" i="1"/>
  <c r="T2539" i="1"/>
  <c r="Q2539" i="1"/>
  <c r="P2539" i="1"/>
  <c r="O2539" i="1"/>
  <c r="Z2538" i="1"/>
  <c r="U2538" i="1"/>
  <c r="Q2538" i="1"/>
  <c r="P2538" i="1"/>
  <c r="O2538" i="1"/>
  <c r="Z2537" i="1"/>
  <c r="U2537" i="1"/>
  <c r="R2537" i="1"/>
  <c r="S2537" i="1" s="1"/>
  <c r="T2537" i="1" s="1"/>
  <c r="Y2537" i="1" s="1"/>
  <c r="Q2537" i="1"/>
  <c r="P2537" i="1"/>
  <c r="O2537" i="1"/>
  <c r="Z2536" i="1"/>
  <c r="U2536" i="1"/>
  <c r="Q2536" i="1"/>
  <c r="P2536" i="1"/>
  <c r="O2536" i="1"/>
  <c r="R2536" i="1" s="1"/>
  <c r="S2536" i="1" s="1"/>
  <c r="T2536" i="1" s="1"/>
  <c r="Y2536" i="1" s="1"/>
  <c r="Z2535" i="1"/>
  <c r="U2535" i="1"/>
  <c r="Q2535" i="1"/>
  <c r="P2535" i="1"/>
  <c r="R2535" i="1" s="1"/>
  <c r="S2535" i="1" s="1"/>
  <c r="T2535" i="1" s="1"/>
  <c r="O2535" i="1"/>
  <c r="Z2534" i="1"/>
  <c r="U2534" i="1"/>
  <c r="Q2534" i="1"/>
  <c r="P2534" i="1"/>
  <c r="R2534" i="1" s="1"/>
  <c r="S2534" i="1" s="1"/>
  <c r="T2534" i="1" s="1"/>
  <c r="O2534" i="1"/>
  <c r="Z2533" i="1"/>
  <c r="U2533" i="1"/>
  <c r="Q2533" i="1"/>
  <c r="P2533" i="1"/>
  <c r="O2533" i="1"/>
  <c r="R2533" i="1" s="1"/>
  <c r="S2533" i="1" s="1"/>
  <c r="T2533" i="1" s="1"/>
  <c r="Z2532" i="1"/>
  <c r="U2532" i="1"/>
  <c r="R2532" i="1"/>
  <c r="S2532" i="1" s="1"/>
  <c r="T2532" i="1" s="1"/>
  <c r="Q2532" i="1"/>
  <c r="P2532" i="1"/>
  <c r="O2532" i="1"/>
  <c r="Z2531" i="1"/>
  <c r="U2531" i="1"/>
  <c r="Q2531" i="1"/>
  <c r="P2531" i="1"/>
  <c r="O2531" i="1"/>
  <c r="R2531" i="1" s="1"/>
  <c r="S2531" i="1" s="1"/>
  <c r="T2531" i="1" s="1"/>
  <c r="Z2530" i="1"/>
  <c r="U2530" i="1"/>
  <c r="R2530" i="1"/>
  <c r="S2530" i="1" s="1"/>
  <c r="T2530" i="1" s="1"/>
  <c r="Q2530" i="1"/>
  <c r="P2530" i="1"/>
  <c r="O2530" i="1"/>
  <c r="Z2529" i="1"/>
  <c r="U2529" i="1"/>
  <c r="Q2529" i="1"/>
  <c r="P2529" i="1"/>
  <c r="R2529" i="1" s="1"/>
  <c r="S2529" i="1" s="1"/>
  <c r="T2529" i="1" s="1"/>
  <c r="Y2529" i="1" s="1"/>
  <c r="O2529" i="1"/>
  <c r="Z2528" i="1"/>
  <c r="U2528" i="1"/>
  <c r="S2528" i="1"/>
  <c r="T2528" i="1" s="1"/>
  <c r="Q2528" i="1"/>
  <c r="P2528" i="1"/>
  <c r="O2528" i="1"/>
  <c r="R2528" i="1" s="1"/>
  <c r="Z2527" i="1"/>
  <c r="U2527" i="1"/>
  <c r="Q2527" i="1"/>
  <c r="P2527" i="1"/>
  <c r="O2527" i="1"/>
  <c r="R2527" i="1" s="1"/>
  <c r="S2527" i="1" s="1"/>
  <c r="T2527" i="1" s="1"/>
  <c r="Z2526" i="1"/>
  <c r="U2526" i="1"/>
  <c r="S2526" i="1"/>
  <c r="T2526" i="1" s="1"/>
  <c r="Q2526" i="1"/>
  <c r="P2526" i="1"/>
  <c r="R2526" i="1" s="1"/>
  <c r="O2526" i="1"/>
  <c r="Z2525" i="1"/>
  <c r="U2525" i="1"/>
  <c r="Q2525" i="1"/>
  <c r="P2525" i="1"/>
  <c r="O2525" i="1"/>
  <c r="R2525" i="1" s="1"/>
  <c r="S2525" i="1" s="1"/>
  <c r="T2525" i="1" s="1"/>
  <c r="Z2524" i="1"/>
  <c r="U2524" i="1"/>
  <c r="Q2524" i="1"/>
  <c r="P2524" i="1"/>
  <c r="O2524" i="1"/>
  <c r="R2524" i="1" s="1"/>
  <c r="S2524" i="1" s="1"/>
  <c r="T2524" i="1" s="1"/>
  <c r="Z2523" i="1"/>
  <c r="U2523" i="1"/>
  <c r="S2523" i="1"/>
  <c r="T2523" i="1" s="1"/>
  <c r="R2523" i="1"/>
  <c r="Q2523" i="1"/>
  <c r="P2523" i="1"/>
  <c r="O2523" i="1"/>
  <c r="Z2522" i="1"/>
  <c r="U2522" i="1"/>
  <c r="Q2522" i="1"/>
  <c r="R2522" i="1" s="1"/>
  <c r="S2522" i="1" s="1"/>
  <c r="T2522" i="1" s="1"/>
  <c r="P2522" i="1"/>
  <c r="O2522" i="1"/>
  <c r="Z2521" i="1"/>
  <c r="U2521" i="1"/>
  <c r="Q2521" i="1"/>
  <c r="R2521" i="1" s="1"/>
  <c r="S2521" i="1" s="1"/>
  <c r="T2521" i="1" s="1"/>
  <c r="P2521" i="1"/>
  <c r="O2521" i="1"/>
  <c r="Z2520" i="1"/>
  <c r="U2520" i="1"/>
  <c r="S2520" i="1"/>
  <c r="T2520" i="1" s="1"/>
  <c r="Q2520" i="1"/>
  <c r="R2520" i="1" s="1"/>
  <c r="P2520" i="1"/>
  <c r="O2520" i="1"/>
  <c r="Z2519" i="1"/>
  <c r="U2519" i="1"/>
  <c r="Q2519" i="1"/>
  <c r="P2519" i="1"/>
  <c r="O2519" i="1"/>
  <c r="R2519" i="1" s="1"/>
  <c r="S2519" i="1" s="1"/>
  <c r="T2519" i="1" s="1"/>
  <c r="Z2518" i="1"/>
  <c r="U2518" i="1"/>
  <c r="R2518" i="1"/>
  <c r="S2518" i="1" s="1"/>
  <c r="T2518" i="1" s="1"/>
  <c r="Q2518" i="1"/>
  <c r="P2518" i="1"/>
  <c r="O2518" i="1"/>
  <c r="Z2517" i="1"/>
  <c r="U2517" i="1"/>
  <c r="Q2517" i="1"/>
  <c r="R2517" i="1" s="1"/>
  <c r="S2517" i="1" s="1"/>
  <c r="T2517" i="1" s="1"/>
  <c r="P2517" i="1"/>
  <c r="O2517" i="1"/>
  <c r="Z2516" i="1"/>
  <c r="U2516" i="1"/>
  <c r="Q2516" i="1"/>
  <c r="P2516" i="1"/>
  <c r="O2516" i="1"/>
  <c r="Z2515" i="1"/>
  <c r="U2515" i="1"/>
  <c r="Q2515" i="1"/>
  <c r="P2515" i="1"/>
  <c r="R2515" i="1" s="1"/>
  <c r="S2515" i="1" s="1"/>
  <c r="T2515" i="1" s="1"/>
  <c r="Y2515" i="1" s="1"/>
  <c r="O2515" i="1"/>
  <c r="Z2514" i="1"/>
  <c r="Y2514" i="1"/>
  <c r="U2514" i="1"/>
  <c r="T2514" i="1"/>
  <c r="R2514" i="1"/>
  <c r="S2514" i="1" s="1"/>
  <c r="Q2514" i="1"/>
  <c r="P2514" i="1"/>
  <c r="O2514" i="1"/>
  <c r="Z2513" i="1"/>
  <c r="U2513" i="1"/>
  <c r="Q2513" i="1"/>
  <c r="R2513" i="1" s="1"/>
  <c r="S2513" i="1" s="1"/>
  <c r="T2513" i="1" s="1"/>
  <c r="P2513" i="1"/>
  <c r="O2513" i="1"/>
  <c r="Z2512" i="1"/>
  <c r="U2512" i="1"/>
  <c r="Q2512" i="1"/>
  <c r="P2512" i="1"/>
  <c r="O2512" i="1"/>
  <c r="R2512" i="1" s="1"/>
  <c r="S2512" i="1" s="1"/>
  <c r="T2512" i="1" s="1"/>
  <c r="Z2511" i="1"/>
  <c r="U2511" i="1"/>
  <c r="Q2511" i="1"/>
  <c r="P2511" i="1"/>
  <c r="O2511" i="1"/>
  <c r="Z2510" i="1"/>
  <c r="U2510" i="1"/>
  <c r="T2510" i="1"/>
  <c r="Q2510" i="1"/>
  <c r="P2510" i="1"/>
  <c r="R2510" i="1" s="1"/>
  <c r="S2510" i="1" s="1"/>
  <c r="O2510" i="1"/>
  <c r="AA2509" i="1"/>
  <c r="Z2509" i="1"/>
  <c r="U2509" i="1"/>
  <c r="T2509" i="1"/>
  <c r="S2509" i="1"/>
  <c r="Q2509" i="1"/>
  <c r="R2509" i="1" s="1"/>
  <c r="P2509" i="1"/>
  <c r="O2509" i="1"/>
  <c r="Z2508" i="1"/>
  <c r="U2508" i="1"/>
  <c r="S2508" i="1"/>
  <c r="T2508" i="1" s="1"/>
  <c r="Y2508" i="1" s="1"/>
  <c r="R2508" i="1"/>
  <c r="Q2508" i="1"/>
  <c r="P2508" i="1"/>
  <c r="O2508" i="1"/>
  <c r="AA2507" i="1"/>
  <c r="Z2507" i="1"/>
  <c r="U2507" i="1"/>
  <c r="T2507" i="1"/>
  <c r="Q2507" i="1"/>
  <c r="P2507" i="1"/>
  <c r="O2507" i="1"/>
  <c r="Z2506" i="1"/>
  <c r="U2506" i="1"/>
  <c r="Q2506" i="1"/>
  <c r="P2506" i="1"/>
  <c r="O2506" i="1"/>
  <c r="R2506" i="1" s="1"/>
  <c r="S2506" i="1" s="1"/>
  <c r="T2506" i="1" s="1"/>
  <c r="AA2505" i="1"/>
  <c r="Z2505" i="1"/>
  <c r="U2505" i="1"/>
  <c r="T2505" i="1"/>
  <c r="R2505" i="1"/>
  <c r="S2505" i="1" s="1"/>
  <c r="Q2505" i="1"/>
  <c r="P2505" i="1"/>
  <c r="O2505" i="1"/>
  <c r="Z2504" i="1"/>
  <c r="U2504" i="1"/>
  <c r="Q2504" i="1"/>
  <c r="R2504" i="1" s="1"/>
  <c r="S2504" i="1" s="1"/>
  <c r="T2504" i="1" s="1"/>
  <c r="P2504" i="1"/>
  <c r="O2504" i="1"/>
  <c r="Z2503" i="1"/>
  <c r="U2503" i="1"/>
  <c r="Q2503" i="1"/>
  <c r="P2503" i="1"/>
  <c r="O2503" i="1"/>
  <c r="Z2502" i="1"/>
  <c r="U2502" i="1"/>
  <c r="R2502" i="1"/>
  <c r="S2502" i="1" s="1"/>
  <c r="T2502" i="1" s="1"/>
  <c r="Y2502" i="1" s="1"/>
  <c r="Q2502" i="1"/>
  <c r="P2502" i="1"/>
  <c r="O2502" i="1"/>
  <c r="Z2501" i="1"/>
  <c r="U2501" i="1"/>
  <c r="Q2501" i="1"/>
  <c r="P2501" i="1"/>
  <c r="O2501" i="1"/>
  <c r="Z2500" i="1"/>
  <c r="U2500" i="1"/>
  <c r="T2500" i="1"/>
  <c r="R2500" i="1"/>
  <c r="S2500" i="1" s="1"/>
  <c r="Q2500" i="1"/>
  <c r="P2500" i="1"/>
  <c r="O2500" i="1"/>
  <c r="Z2499" i="1"/>
  <c r="Y2499" i="1"/>
  <c r="U2499" i="1"/>
  <c r="R2499" i="1"/>
  <c r="S2499" i="1" s="1"/>
  <c r="T2499" i="1" s="1"/>
  <c r="Q2499" i="1"/>
  <c r="P2499" i="1"/>
  <c r="O2499" i="1"/>
  <c r="Z2498" i="1"/>
  <c r="U2498" i="1"/>
  <c r="Q2498" i="1"/>
  <c r="P2498" i="1"/>
  <c r="O2498" i="1"/>
  <c r="R2498" i="1" s="1"/>
  <c r="S2498" i="1" s="1"/>
  <c r="T2498" i="1" s="1"/>
  <c r="Z2497" i="1"/>
  <c r="U2497" i="1"/>
  <c r="Q2497" i="1"/>
  <c r="R2497" i="1" s="1"/>
  <c r="S2497" i="1" s="1"/>
  <c r="T2497" i="1" s="1"/>
  <c r="Y2497" i="1" s="1"/>
  <c r="P2497" i="1"/>
  <c r="O2497" i="1"/>
  <c r="Z2496" i="1"/>
  <c r="U2496" i="1"/>
  <c r="S2496" i="1"/>
  <c r="T2496" i="1" s="1"/>
  <c r="Y2496" i="1" s="1"/>
  <c r="Q2496" i="1"/>
  <c r="P2496" i="1"/>
  <c r="O2496" i="1"/>
  <c r="R2496" i="1" s="1"/>
  <c r="Z2495" i="1"/>
  <c r="U2495" i="1"/>
  <c r="Q2495" i="1"/>
  <c r="R2495" i="1" s="1"/>
  <c r="S2495" i="1" s="1"/>
  <c r="T2495" i="1" s="1"/>
  <c r="P2495" i="1"/>
  <c r="O2495" i="1"/>
  <c r="Z2494" i="1"/>
  <c r="U2494" i="1"/>
  <c r="T2494" i="1"/>
  <c r="Q2494" i="1"/>
  <c r="P2494" i="1"/>
  <c r="O2494" i="1"/>
  <c r="R2494" i="1" s="1"/>
  <c r="S2494" i="1" s="1"/>
  <c r="Z2493" i="1"/>
  <c r="U2493" i="1"/>
  <c r="R2493" i="1"/>
  <c r="S2493" i="1" s="1"/>
  <c r="T2493" i="1" s="1"/>
  <c r="Q2493" i="1"/>
  <c r="P2493" i="1"/>
  <c r="O2493" i="1"/>
  <c r="Z2492" i="1"/>
  <c r="U2492" i="1"/>
  <c r="Q2492" i="1"/>
  <c r="R2492" i="1" s="1"/>
  <c r="S2492" i="1" s="1"/>
  <c r="T2492" i="1" s="1"/>
  <c r="Y2492" i="1" s="1"/>
  <c r="P2492" i="1"/>
  <c r="O2492" i="1"/>
  <c r="Z2491" i="1"/>
  <c r="U2491" i="1"/>
  <c r="Q2491" i="1"/>
  <c r="P2491" i="1"/>
  <c r="O2491" i="1"/>
  <c r="R2491" i="1" s="1"/>
  <c r="S2491" i="1" s="1"/>
  <c r="T2491" i="1" s="1"/>
  <c r="Y2491" i="1" s="1"/>
  <c r="Z2490" i="1"/>
  <c r="U2490" i="1"/>
  <c r="S2490" i="1"/>
  <c r="T2490" i="1" s="1"/>
  <c r="Q2490" i="1"/>
  <c r="R2490" i="1" s="1"/>
  <c r="P2490" i="1"/>
  <c r="O2490" i="1"/>
  <c r="Z2489" i="1"/>
  <c r="U2489" i="1"/>
  <c r="Q2489" i="1"/>
  <c r="P2489" i="1"/>
  <c r="O2489" i="1"/>
  <c r="Z2488" i="1"/>
  <c r="U2488" i="1"/>
  <c r="Q2488" i="1"/>
  <c r="R2488" i="1" s="1"/>
  <c r="S2488" i="1" s="1"/>
  <c r="T2488" i="1" s="1"/>
  <c r="P2488" i="1"/>
  <c r="O2488" i="1"/>
  <c r="AA2487" i="1"/>
  <c r="Z2487" i="1"/>
  <c r="U2487" i="1"/>
  <c r="T2487" i="1"/>
  <c r="Q2487" i="1"/>
  <c r="P2487" i="1"/>
  <c r="R2487" i="1" s="1"/>
  <c r="S2487" i="1" s="1"/>
  <c r="O2487" i="1"/>
  <c r="Z2486" i="1"/>
  <c r="U2486" i="1"/>
  <c r="Q2486" i="1"/>
  <c r="P2486" i="1"/>
  <c r="O2486" i="1"/>
  <c r="R2486" i="1" s="1"/>
  <c r="S2486" i="1" s="1"/>
  <c r="T2486" i="1" s="1"/>
  <c r="Y2486" i="1" s="1"/>
  <c r="Z2485" i="1"/>
  <c r="U2485" i="1"/>
  <c r="S2485" i="1"/>
  <c r="T2485" i="1" s="1"/>
  <c r="R2485" i="1"/>
  <c r="Q2485" i="1"/>
  <c r="P2485" i="1"/>
  <c r="O2485" i="1"/>
  <c r="Z2484" i="1"/>
  <c r="U2484" i="1"/>
  <c r="Q2484" i="1"/>
  <c r="P2484" i="1"/>
  <c r="O2484" i="1"/>
  <c r="R2484" i="1" s="1"/>
  <c r="S2484" i="1" s="1"/>
  <c r="T2484" i="1" s="1"/>
  <c r="Z2483" i="1"/>
  <c r="U2483" i="1"/>
  <c r="S2483" i="1"/>
  <c r="T2483" i="1" s="1"/>
  <c r="R2483" i="1"/>
  <c r="Q2483" i="1"/>
  <c r="P2483" i="1"/>
  <c r="O2483" i="1"/>
  <c r="Z2482" i="1"/>
  <c r="U2482" i="1"/>
  <c r="S2482" i="1"/>
  <c r="T2482" i="1" s="1"/>
  <c r="Y2482" i="1" s="1"/>
  <c r="Q2482" i="1"/>
  <c r="P2482" i="1"/>
  <c r="O2482" i="1"/>
  <c r="R2482" i="1" s="1"/>
  <c r="Z2481" i="1"/>
  <c r="U2481" i="1"/>
  <c r="R2481" i="1"/>
  <c r="S2481" i="1" s="1"/>
  <c r="T2481" i="1" s="1"/>
  <c r="Q2481" i="1"/>
  <c r="P2481" i="1"/>
  <c r="O2481" i="1"/>
  <c r="Z2480" i="1"/>
  <c r="U2480" i="1"/>
  <c r="S2480" i="1"/>
  <c r="T2480" i="1" s="1"/>
  <c r="Q2480" i="1"/>
  <c r="P2480" i="1"/>
  <c r="O2480" i="1"/>
  <c r="R2480" i="1" s="1"/>
  <c r="Z2479" i="1"/>
  <c r="U2479" i="1"/>
  <c r="S2479" i="1"/>
  <c r="T2479" i="1" s="1"/>
  <c r="R2479" i="1"/>
  <c r="Q2479" i="1"/>
  <c r="P2479" i="1"/>
  <c r="O2479" i="1"/>
  <c r="Z2478" i="1"/>
  <c r="U2478" i="1"/>
  <c r="Q2478" i="1"/>
  <c r="P2478" i="1"/>
  <c r="O2478" i="1"/>
  <c r="R2478" i="1" s="1"/>
  <c r="S2478" i="1" s="1"/>
  <c r="T2478" i="1" s="1"/>
  <c r="Y2478" i="1" s="1"/>
  <c r="Z2477" i="1"/>
  <c r="U2477" i="1"/>
  <c r="Q2477" i="1"/>
  <c r="P2477" i="1"/>
  <c r="O2477" i="1"/>
  <c r="Z2476" i="1"/>
  <c r="U2476" i="1"/>
  <c r="Q2476" i="1"/>
  <c r="P2476" i="1"/>
  <c r="O2476" i="1"/>
  <c r="R2476" i="1" s="1"/>
  <c r="S2476" i="1" s="1"/>
  <c r="T2476" i="1" s="1"/>
  <c r="Z2475" i="1"/>
  <c r="U2475" i="1"/>
  <c r="Q2475" i="1"/>
  <c r="P2475" i="1"/>
  <c r="O2475" i="1"/>
  <c r="Z2474" i="1"/>
  <c r="U2474" i="1"/>
  <c r="T2474" i="1"/>
  <c r="Q2474" i="1"/>
  <c r="R2474" i="1" s="1"/>
  <c r="S2474" i="1" s="1"/>
  <c r="P2474" i="1"/>
  <c r="O2474" i="1"/>
  <c r="Z2473" i="1"/>
  <c r="U2473" i="1"/>
  <c r="Q2473" i="1"/>
  <c r="P2473" i="1"/>
  <c r="R2473" i="1" s="1"/>
  <c r="S2473" i="1" s="1"/>
  <c r="T2473" i="1" s="1"/>
  <c r="O2473" i="1"/>
  <c r="Z2472" i="1"/>
  <c r="U2472" i="1"/>
  <c r="R2472" i="1"/>
  <c r="S2472" i="1" s="1"/>
  <c r="T2472" i="1" s="1"/>
  <c r="Q2472" i="1"/>
  <c r="P2472" i="1"/>
  <c r="O2472" i="1"/>
  <c r="Z2471" i="1"/>
  <c r="U2471" i="1"/>
  <c r="Q2471" i="1"/>
  <c r="P2471" i="1"/>
  <c r="O2471" i="1"/>
  <c r="R2471" i="1" s="1"/>
  <c r="S2471" i="1" s="1"/>
  <c r="T2471" i="1" s="1"/>
  <c r="AA2470" i="1"/>
  <c r="Z2470" i="1"/>
  <c r="U2470" i="1"/>
  <c r="T2470" i="1"/>
  <c r="Q2470" i="1"/>
  <c r="P2470" i="1"/>
  <c r="O2470" i="1"/>
  <c r="R2470" i="1" s="1"/>
  <c r="S2470" i="1" s="1"/>
  <c r="Z2469" i="1"/>
  <c r="U2469" i="1"/>
  <c r="S2469" i="1"/>
  <c r="T2469" i="1" s="1"/>
  <c r="R2469" i="1"/>
  <c r="Q2469" i="1"/>
  <c r="P2469" i="1"/>
  <c r="O2469" i="1"/>
  <c r="Z2468" i="1"/>
  <c r="U2468" i="1"/>
  <c r="T2468" i="1"/>
  <c r="R2468" i="1"/>
  <c r="S2468" i="1" s="1"/>
  <c r="Q2468" i="1"/>
  <c r="P2468" i="1"/>
  <c r="O2468" i="1"/>
  <c r="Z2467" i="1"/>
  <c r="U2467" i="1"/>
  <c r="Q2467" i="1"/>
  <c r="P2467" i="1"/>
  <c r="O2467" i="1"/>
  <c r="Z2466" i="1"/>
  <c r="U2466" i="1"/>
  <c r="Q2466" i="1"/>
  <c r="P2466" i="1"/>
  <c r="O2466" i="1"/>
  <c r="AA2465" i="1"/>
  <c r="Z2465" i="1"/>
  <c r="U2465" i="1"/>
  <c r="T2465" i="1"/>
  <c r="Q2465" i="1"/>
  <c r="P2465" i="1"/>
  <c r="O2465" i="1"/>
  <c r="Z2464" i="1"/>
  <c r="U2464" i="1"/>
  <c r="Q2464" i="1"/>
  <c r="P2464" i="1"/>
  <c r="O2464" i="1"/>
  <c r="R2464" i="1" s="1"/>
  <c r="S2464" i="1" s="1"/>
  <c r="T2464" i="1" s="1"/>
  <c r="AA2463" i="1"/>
  <c r="Z2463" i="1"/>
  <c r="U2463" i="1"/>
  <c r="T2463" i="1"/>
  <c r="R2463" i="1"/>
  <c r="S2463" i="1" s="1"/>
  <c r="Q2463" i="1"/>
  <c r="P2463" i="1"/>
  <c r="O2463" i="1"/>
  <c r="Z2462" i="1"/>
  <c r="U2462" i="1"/>
  <c r="Q2462" i="1"/>
  <c r="P2462" i="1"/>
  <c r="O2462" i="1"/>
  <c r="Z2461" i="1"/>
  <c r="U2461" i="1"/>
  <c r="Q2461" i="1"/>
  <c r="P2461" i="1"/>
  <c r="O2461" i="1"/>
  <c r="R2461" i="1" s="1"/>
  <c r="S2461" i="1" s="1"/>
  <c r="T2461" i="1" s="1"/>
  <c r="AA2460" i="1"/>
  <c r="Z2460" i="1"/>
  <c r="U2460" i="1"/>
  <c r="T2460" i="1"/>
  <c r="R2460" i="1"/>
  <c r="S2460" i="1" s="1"/>
  <c r="Q2460" i="1"/>
  <c r="P2460" i="1"/>
  <c r="O2460" i="1"/>
  <c r="Z2459" i="1"/>
  <c r="U2459" i="1"/>
  <c r="Q2459" i="1"/>
  <c r="P2459" i="1"/>
  <c r="O2459" i="1"/>
  <c r="Z2458" i="1"/>
  <c r="U2458" i="1"/>
  <c r="Q2458" i="1"/>
  <c r="P2458" i="1"/>
  <c r="R2458" i="1" s="1"/>
  <c r="S2458" i="1" s="1"/>
  <c r="T2458" i="1" s="1"/>
  <c r="O2458" i="1"/>
  <c r="Z2457" i="1"/>
  <c r="U2457" i="1"/>
  <c r="R2457" i="1"/>
  <c r="S2457" i="1" s="1"/>
  <c r="T2457" i="1" s="1"/>
  <c r="Q2457" i="1"/>
  <c r="P2457" i="1"/>
  <c r="O2457" i="1"/>
  <c r="Z2456" i="1"/>
  <c r="U2456" i="1"/>
  <c r="S2456" i="1"/>
  <c r="T2456" i="1" s="1"/>
  <c r="Q2456" i="1"/>
  <c r="P2456" i="1"/>
  <c r="R2456" i="1" s="1"/>
  <c r="O2456" i="1"/>
  <c r="Z2455" i="1"/>
  <c r="U2455" i="1"/>
  <c r="Q2455" i="1"/>
  <c r="P2455" i="1"/>
  <c r="O2455" i="1"/>
  <c r="Z2454" i="1"/>
  <c r="U2454" i="1"/>
  <c r="Q2454" i="1"/>
  <c r="P2454" i="1"/>
  <c r="O2454" i="1"/>
  <c r="R2454" i="1" s="1"/>
  <c r="S2454" i="1" s="1"/>
  <c r="T2454" i="1" s="1"/>
  <c r="Z2453" i="1"/>
  <c r="U2453" i="1"/>
  <c r="S2453" i="1"/>
  <c r="T2453" i="1" s="1"/>
  <c r="Y2453" i="1" s="1"/>
  <c r="Q2453" i="1"/>
  <c r="R2453" i="1" s="1"/>
  <c r="P2453" i="1"/>
  <c r="O2453" i="1"/>
  <c r="Z2452" i="1"/>
  <c r="U2452" i="1"/>
  <c r="Q2452" i="1"/>
  <c r="P2452" i="1"/>
  <c r="R2452" i="1" s="1"/>
  <c r="S2452" i="1" s="1"/>
  <c r="T2452" i="1" s="1"/>
  <c r="O2452" i="1"/>
  <c r="Z2451" i="1"/>
  <c r="U2451" i="1"/>
  <c r="Q2451" i="1"/>
  <c r="P2451" i="1"/>
  <c r="O2451" i="1"/>
  <c r="R2451" i="1" s="1"/>
  <c r="S2451" i="1" s="1"/>
  <c r="T2451" i="1" s="1"/>
  <c r="Z2450" i="1"/>
  <c r="U2450" i="1"/>
  <c r="Q2450" i="1"/>
  <c r="P2450" i="1"/>
  <c r="O2450" i="1"/>
  <c r="R2450" i="1" s="1"/>
  <c r="S2450" i="1" s="1"/>
  <c r="T2450" i="1" s="1"/>
  <c r="Z2449" i="1"/>
  <c r="U2449" i="1"/>
  <c r="Q2449" i="1"/>
  <c r="P2449" i="1"/>
  <c r="O2449" i="1"/>
  <c r="R2449" i="1" s="1"/>
  <c r="S2449" i="1" s="1"/>
  <c r="T2449" i="1" s="1"/>
  <c r="Z2448" i="1"/>
  <c r="U2448" i="1"/>
  <c r="Q2448" i="1"/>
  <c r="P2448" i="1"/>
  <c r="O2448" i="1"/>
  <c r="R2448" i="1" s="1"/>
  <c r="S2448" i="1" s="1"/>
  <c r="T2448" i="1" s="1"/>
  <c r="Z2447" i="1"/>
  <c r="U2447" i="1"/>
  <c r="R2447" i="1"/>
  <c r="S2447" i="1" s="1"/>
  <c r="T2447" i="1" s="1"/>
  <c r="Y2447" i="1" s="1"/>
  <c r="Q2447" i="1"/>
  <c r="P2447" i="1"/>
  <c r="O2447" i="1"/>
  <c r="AA2446" i="1"/>
  <c r="Z2446" i="1"/>
  <c r="U2446" i="1"/>
  <c r="T2446" i="1"/>
  <c r="Q2446" i="1"/>
  <c r="P2446" i="1"/>
  <c r="O2446" i="1"/>
  <c r="Z2445" i="1"/>
  <c r="U2445" i="1"/>
  <c r="R2445" i="1"/>
  <c r="S2445" i="1" s="1"/>
  <c r="T2445" i="1" s="1"/>
  <c r="Q2445" i="1"/>
  <c r="P2445" i="1"/>
  <c r="O2445" i="1"/>
  <c r="Z2444" i="1"/>
  <c r="U2444" i="1"/>
  <c r="R2444" i="1"/>
  <c r="S2444" i="1" s="1"/>
  <c r="T2444" i="1" s="1"/>
  <c r="Y2444" i="1" s="1"/>
  <c r="Q2444" i="1"/>
  <c r="P2444" i="1"/>
  <c r="O2444" i="1"/>
  <c r="Z2443" i="1"/>
  <c r="Y2443" i="1"/>
  <c r="U2443" i="1"/>
  <c r="Q2443" i="1"/>
  <c r="P2443" i="1"/>
  <c r="O2443" i="1"/>
  <c r="R2443" i="1" s="1"/>
  <c r="S2443" i="1" s="1"/>
  <c r="T2443" i="1" s="1"/>
  <c r="Z2442" i="1"/>
  <c r="U2442" i="1"/>
  <c r="S2442" i="1"/>
  <c r="T2442" i="1" s="1"/>
  <c r="Q2442" i="1"/>
  <c r="P2442" i="1"/>
  <c r="R2442" i="1" s="1"/>
  <c r="O2442" i="1"/>
  <c r="Z2441" i="1"/>
  <c r="U2441" i="1"/>
  <c r="R2441" i="1"/>
  <c r="S2441" i="1" s="1"/>
  <c r="T2441" i="1" s="1"/>
  <c r="Q2441" i="1"/>
  <c r="P2441" i="1"/>
  <c r="O2441" i="1"/>
  <c r="Z2440" i="1"/>
  <c r="U2440" i="1"/>
  <c r="Q2440" i="1"/>
  <c r="P2440" i="1"/>
  <c r="O2440" i="1"/>
  <c r="Z2439" i="1"/>
  <c r="U2439" i="1"/>
  <c r="Q2439" i="1"/>
  <c r="P2439" i="1"/>
  <c r="R2439" i="1" s="1"/>
  <c r="S2439" i="1" s="1"/>
  <c r="T2439" i="1" s="1"/>
  <c r="O2439" i="1"/>
  <c r="Z2438" i="1"/>
  <c r="U2438" i="1"/>
  <c r="Q2438" i="1"/>
  <c r="P2438" i="1"/>
  <c r="O2438" i="1"/>
  <c r="R2438" i="1" s="1"/>
  <c r="S2438" i="1" s="1"/>
  <c r="T2438" i="1" s="1"/>
  <c r="Z2437" i="1"/>
  <c r="U2437" i="1"/>
  <c r="Q2437" i="1"/>
  <c r="P2437" i="1"/>
  <c r="O2437" i="1"/>
  <c r="R2437" i="1" s="1"/>
  <c r="S2437" i="1" s="1"/>
  <c r="T2437" i="1" s="1"/>
  <c r="Y2437" i="1" s="1"/>
  <c r="Z2436" i="1"/>
  <c r="U2436" i="1"/>
  <c r="R2436" i="1"/>
  <c r="S2436" i="1" s="1"/>
  <c r="T2436" i="1" s="1"/>
  <c r="Q2436" i="1"/>
  <c r="P2436" i="1"/>
  <c r="O2436" i="1"/>
  <c r="Z2435" i="1"/>
  <c r="U2435" i="1"/>
  <c r="Q2435" i="1"/>
  <c r="P2435" i="1"/>
  <c r="O2435" i="1"/>
  <c r="Z2434" i="1"/>
  <c r="U2434" i="1"/>
  <c r="Q2434" i="1"/>
  <c r="P2434" i="1"/>
  <c r="O2434" i="1"/>
  <c r="Z2433" i="1"/>
  <c r="U2433" i="1"/>
  <c r="Q2433" i="1"/>
  <c r="P2433" i="1"/>
  <c r="O2433" i="1"/>
  <c r="Z2432" i="1"/>
  <c r="U2432" i="1"/>
  <c r="T2432" i="1"/>
  <c r="S2432" i="1"/>
  <c r="R2432" i="1"/>
  <c r="Q2432" i="1"/>
  <c r="P2432" i="1"/>
  <c r="O2432" i="1"/>
  <c r="Z2431" i="1"/>
  <c r="U2431" i="1"/>
  <c r="Q2431" i="1"/>
  <c r="P2431" i="1"/>
  <c r="O2431" i="1"/>
  <c r="Z2430" i="1"/>
  <c r="U2430" i="1"/>
  <c r="Q2430" i="1"/>
  <c r="P2430" i="1"/>
  <c r="O2430" i="1"/>
  <c r="R2430" i="1" s="1"/>
  <c r="S2430" i="1" s="1"/>
  <c r="T2430" i="1" s="1"/>
  <c r="Z2429" i="1"/>
  <c r="U2429" i="1"/>
  <c r="Q2429" i="1"/>
  <c r="P2429" i="1"/>
  <c r="R2429" i="1" s="1"/>
  <c r="S2429" i="1" s="1"/>
  <c r="T2429" i="1" s="1"/>
  <c r="O2429" i="1"/>
  <c r="Z2428" i="1"/>
  <c r="U2428" i="1"/>
  <c r="Q2428" i="1"/>
  <c r="P2428" i="1"/>
  <c r="O2428" i="1"/>
  <c r="Z2427" i="1"/>
  <c r="U2427" i="1"/>
  <c r="Q2427" i="1"/>
  <c r="P2427" i="1"/>
  <c r="O2427" i="1"/>
  <c r="Z2426" i="1"/>
  <c r="U2426" i="1"/>
  <c r="S2426" i="1"/>
  <c r="T2426" i="1" s="1"/>
  <c r="Q2426" i="1"/>
  <c r="P2426" i="1"/>
  <c r="R2426" i="1" s="1"/>
  <c r="O2426" i="1"/>
  <c r="Z2425" i="1"/>
  <c r="U2425" i="1"/>
  <c r="Q2425" i="1"/>
  <c r="P2425" i="1"/>
  <c r="O2425" i="1"/>
  <c r="Z2424" i="1"/>
  <c r="U2424" i="1"/>
  <c r="Q2424" i="1"/>
  <c r="P2424" i="1"/>
  <c r="O2424" i="1"/>
  <c r="R2424" i="1" s="1"/>
  <c r="S2424" i="1" s="1"/>
  <c r="T2424" i="1" s="1"/>
  <c r="Z2423" i="1"/>
  <c r="U2423" i="1"/>
  <c r="Q2423" i="1"/>
  <c r="R2423" i="1" s="1"/>
  <c r="S2423" i="1" s="1"/>
  <c r="T2423" i="1" s="1"/>
  <c r="P2423" i="1"/>
  <c r="O2423" i="1"/>
  <c r="Z2422" i="1"/>
  <c r="U2422" i="1"/>
  <c r="Q2422" i="1"/>
  <c r="P2422" i="1"/>
  <c r="O2422" i="1"/>
  <c r="R2422" i="1" s="1"/>
  <c r="S2422" i="1" s="1"/>
  <c r="T2422" i="1" s="1"/>
  <c r="Y2422" i="1" s="1"/>
  <c r="Z2421" i="1"/>
  <c r="U2421" i="1"/>
  <c r="T2421" i="1"/>
  <c r="Q2421" i="1"/>
  <c r="P2421" i="1"/>
  <c r="O2421" i="1"/>
  <c r="R2421" i="1" s="1"/>
  <c r="S2421" i="1" s="1"/>
  <c r="Z2420" i="1"/>
  <c r="U2420" i="1"/>
  <c r="Q2420" i="1"/>
  <c r="P2420" i="1"/>
  <c r="O2420" i="1"/>
  <c r="R2420" i="1" s="1"/>
  <c r="S2420" i="1" s="1"/>
  <c r="T2420" i="1" s="1"/>
  <c r="Z2419" i="1"/>
  <c r="U2419" i="1"/>
  <c r="Q2419" i="1"/>
  <c r="P2419" i="1"/>
  <c r="R2419" i="1" s="1"/>
  <c r="S2419" i="1" s="1"/>
  <c r="T2419" i="1" s="1"/>
  <c r="O2419" i="1"/>
  <c r="Z2418" i="1"/>
  <c r="U2418" i="1"/>
  <c r="R2418" i="1"/>
  <c r="S2418" i="1" s="1"/>
  <c r="T2418" i="1" s="1"/>
  <c r="Q2418" i="1"/>
  <c r="P2418" i="1"/>
  <c r="O2418" i="1"/>
  <c r="Z2417" i="1"/>
  <c r="U2417" i="1"/>
  <c r="Q2417" i="1"/>
  <c r="P2417" i="1"/>
  <c r="O2417" i="1"/>
  <c r="Z2416" i="1"/>
  <c r="U2416" i="1"/>
  <c r="S2416" i="1"/>
  <c r="T2416" i="1" s="1"/>
  <c r="Q2416" i="1"/>
  <c r="P2416" i="1"/>
  <c r="R2416" i="1" s="1"/>
  <c r="O2416" i="1"/>
  <c r="Z2415" i="1"/>
  <c r="U2415" i="1"/>
  <c r="Q2415" i="1"/>
  <c r="P2415" i="1"/>
  <c r="R2415" i="1" s="1"/>
  <c r="S2415" i="1" s="1"/>
  <c r="T2415" i="1" s="1"/>
  <c r="O2415" i="1"/>
  <c r="Z2414" i="1"/>
  <c r="U2414" i="1"/>
  <c r="R2414" i="1"/>
  <c r="S2414" i="1" s="1"/>
  <c r="T2414" i="1" s="1"/>
  <c r="Y2414" i="1" s="1"/>
  <c r="Q2414" i="1"/>
  <c r="P2414" i="1"/>
  <c r="O2414" i="1"/>
  <c r="Z2413" i="1"/>
  <c r="U2413" i="1"/>
  <c r="Q2413" i="1"/>
  <c r="P2413" i="1"/>
  <c r="O2413" i="1"/>
  <c r="R2413" i="1" s="1"/>
  <c r="S2413" i="1" s="1"/>
  <c r="T2413" i="1" s="1"/>
  <c r="Z2412" i="1"/>
  <c r="U2412" i="1"/>
  <c r="Q2412" i="1"/>
  <c r="P2412" i="1"/>
  <c r="O2412" i="1"/>
  <c r="R2412" i="1" s="1"/>
  <c r="S2412" i="1" s="1"/>
  <c r="T2412" i="1" s="1"/>
  <c r="Z2411" i="1"/>
  <c r="U2411" i="1"/>
  <c r="Q2411" i="1"/>
  <c r="P2411" i="1"/>
  <c r="O2411" i="1"/>
  <c r="R2411" i="1" s="1"/>
  <c r="S2411" i="1" s="1"/>
  <c r="T2411" i="1" s="1"/>
  <c r="AA2410" i="1"/>
  <c r="Z2410" i="1"/>
  <c r="U2410" i="1"/>
  <c r="T2410" i="1"/>
  <c r="Q2410" i="1"/>
  <c r="P2410" i="1"/>
  <c r="R2410" i="1" s="1"/>
  <c r="S2410" i="1" s="1"/>
  <c r="O2410" i="1"/>
  <c r="Z2409" i="1"/>
  <c r="U2409" i="1"/>
  <c r="Q2409" i="1"/>
  <c r="R2409" i="1" s="1"/>
  <c r="S2409" i="1" s="1"/>
  <c r="T2409" i="1" s="1"/>
  <c r="P2409" i="1"/>
  <c r="O2409" i="1"/>
  <c r="Z2408" i="1"/>
  <c r="U2408" i="1"/>
  <c r="Q2408" i="1"/>
  <c r="P2408" i="1"/>
  <c r="R2408" i="1" s="1"/>
  <c r="S2408" i="1" s="1"/>
  <c r="T2408" i="1" s="1"/>
  <c r="Y2408" i="1" s="1"/>
  <c r="O2408" i="1"/>
  <c r="Z2407" i="1"/>
  <c r="U2407" i="1"/>
  <c r="Q2407" i="1"/>
  <c r="P2407" i="1"/>
  <c r="O2407" i="1"/>
  <c r="Z2406" i="1"/>
  <c r="U2406" i="1"/>
  <c r="R2406" i="1"/>
  <c r="S2406" i="1" s="1"/>
  <c r="T2406" i="1" s="1"/>
  <c r="Q2406" i="1"/>
  <c r="P2406" i="1"/>
  <c r="O2406" i="1"/>
  <c r="Z2405" i="1"/>
  <c r="U2405" i="1"/>
  <c r="R2405" i="1"/>
  <c r="S2405" i="1" s="1"/>
  <c r="T2405" i="1" s="1"/>
  <c r="Y2405" i="1" s="1"/>
  <c r="Q2405" i="1"/>
  <c r="P2405" i="1"/>
  <c r="O2405" i="1"/>
  <c r="Z2404" i="1"/>
  <c r="U2404" i="1"/>
  <c r="Q2404" i="1"/>
  <c r="P2404" i="1"/>
  <c r="O2404" i="1"/>
  <c r="R2404" i="1" s="1"/>
  <c r="S2404" i="1" s="1"/>
  <c r="T2404" i="1" s="1"/>
  <c r="Z2403" i="1"/>
  <c r="U2403" i="1"/>
  <c r="Q2403" i="1"/>
  <c r="P2403" i="1"/>
  <c r="O2403" i="1"/>
  <c r="Z2402" i="1"/>
  <c r="U2402" i="1"/>
  <c r="R2402" i="1"/>
  <c r="S2402" i="1" s="1"/>
  <c r="T2402" i="1" s="1"/>
  <c r="Q2402" i="1"/>
  <c r="P2402" i="1"/>
  <c r="O2402" i="1"/>
  <c r="Z2401" i="1"/>
  <c r="U2401" i="1"/>
  <c r="Q2401" i="1"/>
  <c r="P2401" i="1"/>
  <c r="O2401" i="1"/>
  <c r="Z2400" i="1"/>
  <c r="U2400" i="1"/>
  <c r="Q2400" i="1"/>
  <c r="P2400" i="1"/>
  <c r="R2400" i="1" s="1"/>
  <c r="S2400" i="1" s="1"/>
  <c r="T2400" i="1" s="1"/>
  <c r="O2400" i="1"/>
  <c r="Z2399" i="1"/>
  <c r="U2399" i="1"/>
  <c r="Q2399" i="1"/>
  <c r="P2399" i="1"/>
  <c r="O2399" i="1"/>
  <c r="R2399" i="1" s="1"/>
  <c r="S2399" i="1" s="1"/>
  <c r="T2399" i="1" s="1"/>
  <c r="Z2398" i="1"/>
  <c r="U2398" i="1"/>
  <c r="Q2398" i="1"/>
  <c r="P2398" i="1"/>
  <c r="O2398" i="1"/>
  <c r="R2398" i="1" s="1"/>
  <c r="S2398" i="1" s="1"/>
  <c r="T2398" i="1" s="1"/>
  <c r="AA2397" i="1"/>
  <c r="Z2397" i="1"/>
  <c r="U2397" i="1"/>
  <c r="T2397" i="1"/>
  <c r="R2397" i="1"/>
  <c r="S2397" i="1" s="1"/>
  <c r="Q2397" i="1"/>
  <c r="P2397" i="1"/>
  <c r="O2397" i="1"/>
  <c r="Z2396" i="1"/>
  <c r="U2396" i="1"/>
  <c r="T2396" i="1"/>
  <c r="R2396" i="1"/>
  <c r="S2396" i="1" s="1"/>
  <c r="Q2396" i="1"/>
  <c r="P2396" i="1"/>
  <c r="O2396" i="1"/>
  <c r="AA2395" i="1"/>
  <c r="Z2395" i="1"/>
  <c r="U2395" i="1"/>
  <c r="T2395" i="1"/>
  <c r="S2395" i="1"/>
  <c r="Q2395" i="1"/>
  <c r="P2395" i="1"/>
  <c r="O2395" i="1"/>
  <c r="R2395" i="1" s="1"/>
  <c r="Z2394" i="1"/>
  <c r="U2394" i="1"/>
  <c r="Q2394" i="1"/>
  <c r="P2394" i="1"/>
  <c r="O2394" i="1"/>
  <c r="Z2393" i="1"/>
  <c r="U2393" i="1"/>
  <c r="Q2393" i="1"/>
  <c r="P2393" i="1"/>
  <c r="R2393" i="1" s="1"/>
  <c r="S2393" i="1" s="1"/>
  <c r="T2393" i="1" s="1"/>
  <c r="O2393" i="1"/>
  <c r="Z2392" i="1"/>
  <c r="U2392" i="1"/>
  <c r="Q2392" i="1"/>
  <c r="R2392" i="1" s="1"/>
  <c r="S2392" i="1" s="1"/>
  <c r="T2392" i="1" s="1"/>
  <c r="P2392" i="1"/>
  <c r="O2392" i="1"/>
  <c r="Z2391" i="1"/>
  <c r="U2391" i="1"/>
  <c r="Q2391" i="1"/>
  <c r="P2391" i="1"/>
  <c r="R2391" i="1" s="1"/>
  <c r="S2391" i="1" s="1"/>
  <c r="T2391" i="1" s="1"/>
  <c r="O2391" i="1"/>
  <c r="AA2390" i="1"/>
  <c r="Z2390" i="1"/>
  <c r="U2390" i="1"/>
  <c r="T2390" i="1"/>
  <c r="Q2390" i="1"/>
  <c r="P2390" i="1"/>
  <c r="O2390" i="1"/>
  <c r="Z2389" i="1"/>
  <c r="U2389" i="1"/>
  <c r="T2389" i="1"/>
  <c r="S2389" i="1"/>
  <c r="R2389" i="1"/>
  <c r="Q2389" i="1"/>
  <c r="P2389" i="1"/>
  <c r="O2389" i="1"/>
  <c r="Z2388" i="1"/>
  <c r="U2388" i="1"/>
  <c r="Q2388" i="1"/>
  <c r="P2388" i="1"/>
  <c r="O2388" i="1"/>
  <c r="AA2387" i="1"/>
  <c r="Z2387" i="1"/>
  <c r="U2387" i="1"/>
  <c r="T2387" i="1"/>
  <c r="Q2387" i="1"/>
  <c r="P2387" i="1"/>
  <c r="O2387" i="1"/>
  <c r="Z2386" i="1"/>
  <c r="U2386" i="1"/>
  <c r="S2386" i="1"/>
  <c r="T2386" i="1" s="1"/>
  <c r="Q2386" i="1"/>
  <c r="P2386" i="1"/>
  <c r="O2386" i="1"/>
  <c r="R2386" i="1" s="1"/>
  <c r="Z2385" i="1"/>
  <c r="U2385" i="1"/>
  <c r="Q2385" i="1"/>
  <c r="P2385" i="1"/>
  <c r="O2385" i="1"/>
  <c r="Z2384" i="1"/>
  <c r="U2384" i="1"/>
  <c r="S2384" i="1"/>
  <c r="T2384" i="1" s="1"/>
  <c r="R2384" i="1"/>
  <c r="Q2384" i="1"/>
  <c r="P2384" i="1"/>
  <c r="O2384" i="1"/>
  <c r="Z2383" i="1"/>
  <c r="U2383" i="1"/>
  <c r="Q2383" i="1"/>
  <c r="P2383" i="1"/>
  <c r="O2383" i="1"/>
  <c r="R2383" i="1" s="1"/>
  <c r="S2383" i="1" s="1"/>
  <c r="T2383" i="1" s="1"/>
  <c r="Z2382" i="1"/>
  <c r="U2382" i="1"/>
  <c r="R2382" i="1"/>
  <c r="S2382" i="1" s="1"/>
  <c r="T2382" i="1" s="1"/>
  <c r="Q2382" i="1"/>
  <c r="P2382" i="1"/>
  <c r="O2382" i="1"/>
  <c r="Z2381" i="1"/>
  <c r="U2381" i="1"/>
  <c r="Q2381" i="1"/>
  <c r="P2381" i="1"/>
  <c r="O2381" i="1"/>
  <c r="R2381" i="1" s="1"/>
  <c r="S2381" i="1" s="1"/>
  <c r="T2381" i="1" s="1"/>
  <c r="Y2381" i="1" s="1"/>
  <c r="AA2380" i="1"/>
  <c r="Z2380" i="1"/>
  <c r="U2380" i="1"/>
  <c r="T2380" i="1"/>
  <c r="Q2380" i="1"/>
  <c r="P2380" i="1"/>
  <c r="O2380" i="1"/>
  <c r="AA2379" i="1"/>
  <c r="Z2379" i="1"/>
  <c r="U2379" i="1"/>
  <c r="T2379" i="1"/>
  <c r="Q2379" i="1"/>
  <c r="P2379" i="1"/>
  <c r="O2379" i="1"/>
  <c r="Z2378" i="1"/>
  <c r="U2378" i="1"/>
  <c r="Q2378" i="1"/>
  <c r="P2378" i="1"/>
  <c r="O2378" i="1"/>
  <c r="Z2377" i="1"/>
  <c r="Y2377" i="1"/>
  <c r="U2377" i="1"/>
  <c r="R2377" i="1"/>
  <c r="S2377" i="1" s="1"/>
  <c r="T2377" i="1" s="1"/>
  <c r="Q2377" i="1"/>
  <c r="P2377" i="1"/>
  <c r="O2377" i="1"/>
  <c r="Z2376" i="1"/>
  <c r="U2376" i="1"/>
  <c r="R2376" i="1"/>
  <c r="S2376" i="1" s="1"/>
  <c r="T2376" i="1" s="1"/>
  <c r="Q2376" i="1"/>
  <c r="P2376" i="1"/>
  <c r="O2376" i="1"/>
  <c r="Z2375" i="1"/>
  <c r="U2375" i="1"/>
  <c r="Q2375" i="1"/>
  <c r="P2375" i="1"/>
  <c r="O2375" i="1"/>
  <c r="Z2374" i="1"/>
  <c r="Y2374" i="1"/>
  <c r="U2374" i="1"/>
  <c r="Q2374" i="1"/>
  <c r="P2374" i="1"/>
  <c r="O2374" i="1"/>
  <c r="R2374" i="1" s="1"/>
  <c r="S2374" i="1" s="1"/>
  <c r="T2374" i="1" s="1"/>
  <c r="Z2373" i="1"/>
  <c r="U2373" i="1"/>
  <c r="S2373" i="1"/>
  <c r="T2373" i="1" s="1"/>
  <c r="Q2373" i="1"/>
  <c r="R2373" i="1" s="1"/>
  <c r="P2373" i="1"/>
  <c r="O2373" i="1"/>
  <c r="Z2372" i="1"/>
  <c r="U2372" i="1"/>
  <c r="R2372" i="1"/>
  <c r="S2372" i="1" s="1"/>
  <c r="T2372" i="1" s="1"/>
  <c r="Y2372" i="1" s="1"/>
  <c r="Q2372" i="1"/>
  <c r="P2372" i="1"/>
  <c r="O2372" i="1"/>
  <c r="AA2371" i="1"/>
  <c r="Z2371" i="1"/>
  <c r="U2371" i="1"/>
  <c r="T2371" i="1"/>
  <c r="Q2371" i="1"/>
  <c r="P2371" i="1"/>
  <c r="O2371" i="1"/>
  <c r="Z2370" i="1"/>
  <c r="U2370" i="1"/>
  <c r="Q2370" i="1"/>
  <c r="P2370" i="1"/>
  <c r="O2370" i="1"/>
  <c r="R2370" i="1" s="1"/>
  <c r="S2370" i="1" s="1"/>
  <c r="T2370" i="1" s="1"/>
  <c r="Y2370" i="1" s="1"/>
  <c r="Z2369" i="1"/>
  <c r="U2369" i="1"/>
  <c r="Q2369" i="1"/>
  <c r="P2369" i="1"/>
  <c r="O2369" i="1"/>
  <c r="AA2368" i="1"/>
  <c r="Z2368" i="1"/>
  <c r="U2368" i="1"/>
  <c r="T2368" i="1"/>
  <c r="Q2368" i="1"/>
  <c r="P2368" i="1"/>
  <c r="R2368" i="1" s="1"/>
  <c r="S2368" i="1" s="1"/>
  <c r="O2368" i="1"/>
  <c r="AA2367" i="1"/>
  <c r="Z2367" i="1"/>
  <c r="U2367" i="1"/>
  <c r="T2367" i="1"/>
  <c r="Q2367" i="1"/>
  <c r="P2367" i="1"/>
  <c r="O2367" i="1"/>
  <c r="Z2366" i="1"/>
  <c r="U2366" i="1"/>
  <c r="T2366" i="1"/>
  <c r="S2366" i="1"/>
  <c r="R2366" i="1"/>
  <c r="Q2366" i="1"/>
  <c r="P2366" i="1"/>
  <c r="O2366" i="1"/>
  <c r="Z2365" i="1"/>
  <c r="U2365" i="1"/>
  <c r="R2365" i="1"/>
  <c r="S2365" i="1" s="1"/>
  <c r="T2365" i="1" s="1"/>
  <c r="Q2365" i="1"/>
  <c r="P2365" i="1"/>
  <c r="O2365" i="1"/>
  <c r="Z2364" i="1"/>
  <c r="U2364" i="1"/>
  <c r="S2364" i="1"/>
  <c r="T2364" i="1" s="1"/>
  <c r="R2364" i="1"/>
  <c r="Q2364" i="1"/>
  <c r="P2364" i="1"/>
  <c r="O2364" i="1"/>
  <c r="AA2363" i="1"/>
  <c r="Z2363" i="1"/>
  <c r="U2363" i="1"/>
  <c r="T2363" i="1"/>
  <c r="S2363" i="1"/>
  <c r="Q2363" i="1"/>
  <c r="P2363" i="1"/>
  <c r="O2363" i="1"/>
  <c r="R2363" i="1" s="1"/>
  <c r="Z2362" i="1"/>
  <c r="U2362" i="1"/>
  <c r="Q2362" i="1"/>
  <c r="P2362" i="1"/>
  <c r="O2362" i="1"/>
  <c r="Z2361" i="1"/>
  <c r="U2361" i="1"/>
  <c r="R2361" i="1"/>
  <c r="S2361" i="1" s="1"/>
  <c r="T2361" i="1" s="1"/>
  <c r="Q2361" i="1"/>
  <c r="P2361" i="1"/>
  <c r="O2361" i="1"/>
  <c r="Z2360" i="1"/>
  <c r="U2360" i="1"/>
  <c r="T2360" i="1"/>
  <c r="Q2360" i="1"/>
  <c r="P2360" i="1"/>
  <c r="O2360" i="1"/>
  <c r="R2360" i="1" s="1"/>
  <c r="S2360" i="1" s="1"/>
  <c r="AA2359" i="1"/>
  <c r="Z2359" i="1"/>
  <c r="U2359" i="1"/>
  <c r="T2359" i="1"/>
  <c r="Q2359" i="1"/>
  <c r="P2359" i="1"/>
  <c r="O2359" i="1"/>
  <c r="Z2358" i="1"/>
  <c r="U2358" i="1"/>
  <c r="Q2358" i="1"/>
  <c r="P2358" i="1"/>
  <c r="O2358" i="1"/>
  <c r="R2358" i="1" s="1"/>
  <c r="S2358" i="1" s="1"/>
  <c r="T2358" i="1" s="1"/>
  <c r="Y2358" i="1" s="1"/>
  <c r="Z2357" i="1"/>
  <c r="U2357" i="1"/>
  <c r="Q2357" i="1"/>
  <c r="P2357" i="1"/>
  <c r="O2357" i="1"/>
  <c r="R2357" i="1" s="1"/>
  <c r="S2357" i="1" s="1"/>
  <c r="T2357" i="1" s="1"/>
  <c r="Z2356" i="1"/>
  <c r="U2356" i="1"/>
  <c r="Q2356" i="1"/>
  <c r="P2356" i="1"/>
  <c r="O2356" i="1"/>
  <c r="Z2355" i="1"/>
  <c r="U2355" i="1"/>
  <c r="Q2355" i="1"/>
  <c r="P2355" i="1"/>
  <c r="R2355" i="1" s="1"/>
  <c r="S2355" i="1" s="1"/>
  <c r="T2355" i="1" s="1"/>
  <c r="O2355" i="1"/>
  <c r="AA2354" i="1"/>
  <c r="Z2354" i="1"/>
  <c r="U2354" i="1"/>
  <c r="T2354" i="1"/>
  <c r="S2354" i="1"/>
  <c r="Q2354" i="1"/>
  <c r="R2354" i="1" s="1"/>
  <c r="P2354" i="1"/>
  <c r="O2354" i="1"/>
  <c r="Z2353" i="1"/>
  <c r="U2353" i="1"/>
  <c r="Q2353" i="1"/>
  <c r="P2353" i="1"/>
  <c r="O2353" i="1"/>
  <c r="AA2352" i="1"/>
  <c r="Z2352" i="1"/>
  <c r="U2352" i="1"/>
  <c r="T2352" i="1"/>
  <c r="Q2352" i="1"/>
  <c r="P2352" i="1"/>
  <c r="R2352" i="1" s="1"/>
  <c r="S2352" i="1" s="1"/>
  <c r="O2352" i="1"/>
  <c r="Z2351" i="1"/>
  <c r="U2351" i="1"/>
  <c r="Q2351" i="1"/>
  <c r="P2351" i="1"/>
  <c r="O2351" i="1"/>
  <c r="R2351" i="1" s="1"/>
  <c r="S2351" i="1" s="1"/>
  <c r="T2351" i="1" s="1"/>
  <c r="Z2350" i="1"/>
  <c r="U2350" i="1"/>
  <c r="Q2350" i="1"/>
  <c r="P2350" i="1"/>
  <c r="O2350" i="1"/>
  <c r="R2350" i="1" s="1"/>
  <c r="S2350" i="1" s="1"/>
  <c r="T2350" i="1" s="1"/>
  <c r="Z2349" i="1"/>
  <c r="U2349" i="1"/>
  <c r="Q2349" i="1"/>
  <c r="R2349" i="1" s="1"/>
  <c r="S2349" i="1" s="1"/>
  <c r="T2349" i="1" s="1"/>
  <c r="P2349" i="1"/>
  <c r="O2349" i="1"/>
  <c r="Z2348" i="1"/>
  <c r="U2348" i="1"/>
  <c r="Q2348" i="1"/>
  <c r="P2348" i="1"/>
  <c r="O2348" i="1"/>
  <c r="R2348" i="1" s="1"/>
  <c r="S2348" i="1" s="1"/>
  <c r="T2348" i="1" s="1"/>
  <c r="Z2347" i="1"/>
  <c r="U2347" i="1"/>
  <c r="Q2347" i="1"/>
  <c r="P2347" i="1"/>
  <c r="O2347" i="1"/>
  <c r="R2347" i="1" s="1"/>
  <c r="S2347" i="1" s="1"/>
  <c r="T2347" i="1" s="1"/>
  <c r="Z2346" i="1"/>
  <c r="U2346" i="1"/>
  <c r="Q2346" i="1"/>
  <c r="P2346" i="1"/>
  <c r="O2346" i="1"/>
  <c r="Z2345" i="1"/>
  <c r="U2345" i="1"/>
  <c r="Q2345" i="1"/>
  <c r="P2345" i="1"/>
  <c r="R2345" i="1" s="1"/>
  <c r="S2345" i="1" s="1"/>
  <c r="T2345" i="1" s="1"/>
  <c r="Y2345" i="1" s="1"/>
  <c r="O2345" i="1"/>
  <c r="Z2344" i="1"/>
  <c r="U2344" i="1"/>
  <c r="Q2344" i="1"/>
  <c r="P2344" i="1"/>
  <c r="O2344" i="1"/>
  <c r="Z2343" i="1"/>
  <c r="U2343" i="1"/>
  <c r="R2343" i="1"/>
  <c r="S2343" i="1" s="1"/>
  <c r="T2343" i="1" s="1"/>
  <c r="Q2343" i="1"/>
  <c r="P2343" i="1"/>
  <c r="O2343" i="1"/>
  <c r="Z2342" i="1"/>
  <c r="U2342" i="1"/>
  <c r="Q2342" i="1"/>
  <c r="P2342" i="1"/>
  <c r="O2342" i="1"/>
  <c r="R2342" i="1" s="1"/>
  <c r="S2342" i="1" s="1"/>
  <c r="T2342" i="1" s="1"/>
  <c r="Z2341" i="1"/>
  <c r="U2341" i="1"/>
  <c r="R2341" i="1"/>
  <c r="S2341" i="1" s="1"/>
  <c r="T2341" i="1" s="1"/>
  <c r="Q2341" i="1"/>
  <c r="P2341" i="1"/>
  <c r="O2341" i="1"/>
  <c r="AA2340" i="1"/>
  <c r="Z2340" i="1"/>
  <c r="U2340" i="1"/>
  <c r="T2340" i="1"/>
  <c r="Q2340" i="1"/>
  <c r="P2340" i="1"/>
  <c r="O2340" i="1"/>
  <c r="R2340" i="1" s="1"/>
  <c r="S2340" i="1" s="1"/>
  <c r="Z2339" i="1"/>
  <c r="U2339" i="1"/>
  <c r="S2339" i="1"/>
  <c r="T2339" i="1" s="1"/>
  <c r="Y2339" i="1" s="1"/>
  <c r="Q2339" i="1"/>
  <c r="P2339" i="1"/>
  <c r="O2339" i="1"/>
  <c r="R2339" i="1" s="1"/>
  <c r="Z2338" i="1"/>
  <c r="U2338" i="1"/>
  <c r="Q2338" i="1"/>
  <c r="P2338" i="1"/>
  <c r="O2338" i="1"/>
  <c r="R2338" i="1" s="1"/>
  <c r="S2338" i="1" s="1"/>
  <c r="T2338" i="1" s="1"/>
  <c r="Z2337" i="1"/>
  <c r="U2337" i="1"/>
  <c r="Q2337" i="1"/>
  <c r="P2337" i="1"/>
  <c r="O2337" i="1"/>
  <c r="Z2336" i="1"/>
  <c r="U2336" i="1"/>
  <c r="Q2336" i="1"/>
  <c r="P2336" i="1"/>
  <c r="R2336" i="1" s="1"/>
  <c r="S2336" i="1" s="1"/>
  <c r="T2336" i="1" s="1"/>
  <c r="Y2336" i="1" s="1"/>
  <c r="O2336" i="1"/>
  <c r="AA2335" i="1"/>
  <c r="Z2335" i="1"/>
  <c r="U2335" i="1"/>
  <c r="T2335" i="1"/>
  <c r="Q2335" i="1"/>
  <c r="P2335" i="1"/>
  <c r="O2335" i="1"/>
  <c r="Z2334" i="1"/>
  <c r="U2334" i="1"/>
  <c r="Q2334" i="1"/>
  <c r="P2334" i="1"/>
  <c r="O2334" i="1"/>
  <c r="R2334" i="1" s="1"/>
  <c r="S2334" i="1" s="1"/>
  <c r="T2334" i="1" s="1"/>
  <c r="Z2333" i="1"/>
  <c r="U2333" i="1"/>
  <c r="R2333" i="1"/>
  <c r="S2333" i="1" s="1"/>
  <c r="T2333" i="1" s="1"/>
  <c r="Q2333" i="1"/>
  <c r="P2333" i="1"/>
  <c r="O2333" i="1"/>
  <c r="Z2332" i="1"/>
  <c r="U2332" i="1"/>
  <c r="Q2332" i="1"/>
  <c r="P2332" i="1"/>
  <c r="O2332" i="1"/>
  <c r="R2332" i="1" s="1"/>
  <c r="S2332" i="1" s="1"/>
  <c r="T2332" i="1" s="1"/>
  <c r="AA2331" i="1"/>
  <c r="Z2331" i="1"/>
  <c r="U2331" i="1"/>
  <c r="T2331" i="1"/>
  <c r="Q2331" i="1"/>
  <c r="P2331" i="1"/>
  <c r="O2331" i="1"/>
  <c r="Z2330" i="1"/>
  <c r="U2330" i="1"/>
  <c r="Q2330" i="1"/>
  <c r="P2330" i="1"/>
  <c r="O2330" i="1"/>
  <c r="Z2329" i="1"/>
  <c r="U2329" i="1"/>
  <c r="R2329" i="1"/>
  <c r="S2329" i="1" s="1"/>
  <c r="T2329" i="1" s="1"/>
  <c r="Q2329" i="1"/>
  <c r="P2329" i="1"/>
  <c r="O2329" i="1"/>
  <c r="Z2328" i="1"/>
  <c r="U2328" i="1"/>
  <c r="Q2328" i="1"/>
  <c r="P2328" i="1"/>
  <c r="O2328" i="1"/>
  <c r="R2328" i="1" s="1"/>
  <c r="S2328" i="1" s="1"/>
  <c r="T2328" i="1" s="1"/>
  <c r="Z2327" i="1"/>
  <c r="U2327" i="1"/>
  <c r="Q2327" i="1"/>
  <c r="P2327" i="1"/>
  <c r="R2327" i="1" s="1"/>
  <c r="S2327" i="1" s="1"/>
  <c r="T2327" i="1" s="1"/>
  <c r="Y2327" i="1" s="1"/>
  <c r="O2327" i="1"/>
  <c r="Z2326" i="1"/>
  <c r="U2326" i="1"/>
  <c r="Q2326" i="1"/>
  <c r="P2326" i="1"/>
  <c r="O2326" i="1"/>
  <c r="R2326" i="1" s="1"/>
  <c r="S2326" i="1" s="1"/>
  <c r="T2326" i="1" s="1"/>
  <c r="Z2325" i="1"/>
  <c r="U2325" i="1"/>
  <c r="Q2325" i="1"/>
  <c r="P2325" i="1"/>
  <c r="O2325" i="1"/>
  <c r="R2325" i="1" s="1"/>
  <c r="S2325" i="1" s="1"/>
  <c r="T2325" i="1" s="1"/>
  <c r="Y2325" i="1" s="1"/>
  <c r="Z2324" i="1"/>
  <c r="U2324" i="1"/>
  <c r="Q2324" i="1"/>
  <c r="P2324" i="1"/>
  <c r="O2324" i="1"/>
  <c r="Z2323" i="1"/>
  <c r="U2323" i="1"/>
  <c r="Q2323" i="1"/>
  <c r="P2323" i="1"/>
  <c r="O2323" i="1"/>
  <c r="Z2322" i="1"/>
  <c r="U2322" i="1"/>
  <c r="Q2322" i="1"/>
  <c r="P2322" i="1"/>
  <c r="O2322" i="1"/>
  <c r="Z2321" i="1"/>
  <c r="U2321" i="1"/>
  <c r="Q2321" i="1"/>
  <c r="P2321" i="1"/>
  <c r="O2321" i="1"/>
  <c r="Z2320" i="1"/>
  <c r="U2320" i="1"/>
  <c r="Q2320" i="1"/>
  <c r="P2320" i="1"/>
  <c r="R2320" i="1" s="1"/>
  <c r="S2320" i="1" s="1"/>
  <c r="T2320" i="1" s="1"/>
  <c r="Y2320" i="1" s="1"/>
  <c r="O2320" i="1"/>
  <c r="Z2319" i="1"/>
  <c r="Y2319" i="1"/>
  <c r="U2319" i="1"/>
  <c r="Q2319" i="1"/>
  <c r="P2319" i="1"/>
  <c r="O2319" i="1"/>
  <c r="R2319" i="1" s="1"/>
  <c r="S2319" i="1" s="1"/>
  <c r="T2319" i="1" s="1"/>
  <c r="Z2318" i="1"/>
  <c r="U2318" i="1"/>
  <c r="Q2318" i="1"/>
  <c r="R2318" i="1" s="1"/>
  <c r="S2318" i="1" s="1"/>
  <c r="T2318" i="1" s="1"/>
  <c r="Y2318" i="1" s="1"/>
  <c r="P2318" i="1"/>
  <c r="O2318" i="1"/>
  <c r="Z2317" i="1"/>
  <c r="U2317" i="1"/>
  <c r="S2317" i="1"/>
  <c r="T2317" i="1" s="1"/>
  <c r="R2317" i="1"/>
  <c r="Q2317" i="1"/>
  <c r="P2317" i="1"/>
  <c r="O2317" i="1"/>
  <c r="Z2316" i="1"/>
  <c r="U2316" i="1"/>
  <c r="R2316" i="1"/>
  <c r="S2316" i="1" s="1"/>
  <c r="T2316" i="1" s="1"/>
  <c r="Y2316" i="1" s="1"/>
  <c r="Q2316" i="1"/>
  <c r="P2316" i="1"/>
  <c r="O2316" i="1"/>
  <c r="Z2315" i="1"/>
  <c r="U2315" i="1"/>
  <c r="Q2315" i="1"/>
  <c r="P2315" i="1"/>
  <c r="O2315" i="1"/>
  <c r="Z2314" i="1"/>
  <c r="U2314" i="1"/>
  <c r="T2314" i="1"/>
  <c r="Q2314" i="1"/>
  <c r="P2314" i="1"/>
  <c r="R2314" i="1" s="1"/>
  <c r="S2314" i="1" s="1"/>
  <c r="O2314" i="1"/>
  <c r="Z2313" i="1"/>
  <c r="U2313" i="1"/>
  <c r="R2313" i="1"/>
  <c r="S2313" i="1" s="1"/>
  <c r="T2313" i="1" s="1"/>
  <c r="Q2313" i="1"/>
  <c r="P2313" i="1"/>
  <c r="O2313" i="1"/>
  <c r="Z2312" i="1"/>
  <c r="U2312" i="1"/>
  <c r="Q2312" i="1"/>
  <c r="P2312" i="1"/>
  <c r="O2312" i="1"/>
  <c r="R2312" i="1" s="1"/>
  <c r="S2312" i="1" s="1"/>
  <c r="T2312" i="1" s="1"/>
  <c r="AA2311" i="1"/>
  <c r="Z2311" i="1"/>
  <c r="U2311" i="1"/>
  <c r="T2311" i="1"/>
  <c r="Q2311" i="1"/>
  <c r="P2311" i="1"/>
  <c r="R2311" i="1" s="1"/>
  <c r="S2311" i="1" s="1"/>
  <c r="O2311" i="1"/>
  <c r="Z2310" i="1"/>
  <c r="U2310" i="1"/>
  <c r="R2310" i="1"/>
  <c r="S2310" i="1" s="1"/>
  <c r="T2310" i="1" s="1"/>
  <c r="Q2310" i="1"/>
  <c r="P2310" i="1"/>
  <c r="O2310" i="1"/>
  <c r="Z2309" i="1"/>
  <c r="U2309" i="1"/>
  <c r="R2309" i="1"/>
  <c r="S2309" i="1" s="1"/>
  <c r="T2309" i="1" s="1"/>
  <c r="Y2309" i="1" s="1"/>
  <c r="Q2309" i="1"/>
  <c r="P2309" i="1"/>
  <c r="O2309" i="1"/>
  <c r="Z2308" i="1"/>
  <c r="U2308" i="1"/>
  <c r="T2308" i="1"/>
  <c r="Q2308" i="1"/>
  <c r="P2308" i="1"/>
  <c r="O2308" i="1"/>
  <c r="R2308" i="1" s="1"/>
  <c r="S2308" i="1" s="1"/>
  <c r="Z2307" i="1"/>
  <c r="U2307" i="1"/>
  <c r="T2307" i="1"/>
  <c r="Q2307" i="1"/>
  <c r="P2307" i="1"/>
  <c r="O2307" i="1"/>
  <c r="R2307" i="1" s="1"/>
  <c r="S2307" i="1" s="1"/>
  <c r="Z2306" i="1"/>
  <c r="U2306" i="1"/>
  <c r="R2306" i="1"/>
  <c r="S2306" i="1" s="1"/>
  <c r="T2306" i="1" s="1"/>
  <c r="Q2306" i="1"/>
  <c r="P2306" i="1"/>
  <c r="O2306" i="1"/>
  <c r="AA2305" i="1"/>
  <c r="Z2305" i="1"/>
  <c r="U2305" i="1"/>
  <c r="T2305" i="1"/>
  <c r="Q2305" i="1"/>
  <c r="P2305" i="1"/>
  <c r="O2305" i="1"/>
  <c r="R2305" i="1" s="1"/>
  <c r="S2305" i="1" s="1"/>
  <c r="Z2304" i="1"/>
  <c r="U2304" i="1"/>
  <c r="Q2304" i="1"/>
  <c r="P2304" i="1"/>
  <c r="O2304" i="1"/>
  <c r="R2304" i="1" s="1"/>
  <c r="S2304" i="1" s="1"/>
  <c r="T2304" i="1" s="1"/>
  <c r="AA2303" i="1"/>
  <c r="Z2303" i="1"/>
  <c r="U2303" i="1"/>
  <c r="T2303" i="1"/>
  <c r="S2303" i="1"/>
  <c r="R2303" i="1"/>
  <c r="Q2303" i="1"/>
  <c r="P2303" i="1"/>
  <c r="O2303" i="1"/>
  <c r="Z2302" i="1"/>
  <c r="U2302" i="1"/>
  <c r="S2302" i="1"/>
  <c r="T2302" i="1" s="1"/>
  <c r="Q2302" i="1"/>
  <c r="P2302" i="1"/>
  <c r="O2302" i="1"/>
  <c r="R2302" i="1" s="1"/>
  <c r="Z2301" i="1"/>
  <c r="U2301" i="1"/>
  <c r="Q2301" i="1"/>
  <c r="P2301" i="1"/>
  <c r="O2301" i="1"/>
  <c r="Z2300" i="1"/>
  <c r="U2300" i="1"/>
  <c r="T2300" i="1"/>
  <c r="Q2300" i="1"/>
  <c r="P2300" i="1"/>
  <c r="R2300" i="1" s="1"/>
  <c r="S2300" i="1" s="1"/>
  <c r="O2300" i="1"/>
  <c r="Z2299" i="1"/>
  <c r="U2299" i="1"/>
  <c r="Q2299" i="1"/>
  <c r="P2299" i="1"/>
  <c r="O2299" i="1"/>
  <c r="R2299" i="1" s="1"/>
  <c r="S2299" i="1" s="1"/>
  <c r="T2299" i="1" s="1"/>
  <c r="Z2298" i="1"/>
  <c r="U2298" i="1"/>
  <c r="Q2298" i="1"/>
  <c r="P2298" i="1"/>
  <c r="R2298" i="1" s="1"/>
  <c r="S2298" i="1" s="1"/>
  <c r="T2298" i="1" s="1"/>
  <c r="O2298" i="1"/>
  <c r="AA2297" i="1"/>
  <c r="Z2297" i="1"/>
  <c r="U2297" i="1"/>
  <c r="T2297" i="1"/>
  <c r="R2297" i="1"/>
  <c r="S2297" i="1" s="1"/>
  <c r="Q2297" i="1"/>
  <c r="P2297" i="1"/>
  <c r="O2297" i="1"/>
  <c r="Z2296" i="1"/>
  <c r="U2296" i="1"/>
  <c r="S2296" i="1"/>
  <c r="T2296" i="1" s="1"/>
  <c r="Y2296" i="1" s="1"/>
  <c r="R2296" i="1"/>
  <c r="Q2296" i="1"/>
  <c r="P2296" i="1"/>
  <c r="O2296" i="1"/>
  <c r="Z2295" i="1"/>
  <c r="U2295" i="1"/>
  <c r="T2295" i="1"/>
  <c r="R2295" i="1"/>
  <c r="S2295" i="1" s="1"/>
  <c r="Q2295" i="1"/>
  <c r="P2295" i="1"/>
  <c r="O2295" i="1"/>
  <c r="Z2294" i="1"/>
  <c r="U2294" i="1"/>
  <c r="Q2294" i="1"/>
  <c r="P2294" i="1"/>
  <c r="O2294" i="1"/>
  <c r="Z2293" i="1"/>
  <c r="U2293" i="1"/>
  <c r="Q2293" i="1"/>
  <c r="P2293" i="1"/>
  <c r="O2293" i="1"/>
  <c r="R2293" i="1" s="1"/>
  <c r="S2293" i="1" s="1"/>
  <c r="T2293" i="1" s="1"/>
  <c r="Z2292" i="1"/>
  <c r="U2292" i="1"/>
  <c r="T2292" i="1"/>
  <c r="Q2292" i="1"/>
  <c r="R2292" i="1" s="1"/>
  <c r="S2292" i="1" s="1"/>
  <c r="P2292" i="1"/>
  <c r="O2292" i="1"/>
  <c r="Z2291" i="1"/>
  <c r="U2291" i="1"/>
  <c r="Q2291" i="1"/>
  <c r="P2291" i="1"/>
  <c r="O2291" i="1"/>
  <c r="R2291" i="1" s="1"/>
  <c r="S2291" i="1" s="1"/>
  <c r="T2291" i="1" s="1"/>
  <c r="Z2290" i="1"/>
  <c r="U2290" i="1"/>
  <c r="Q2290" i="1"/>
  <c r="P2290" i="1"/>
  <c r="O2290" i="1"/>
  <c r="R2290" i="1" s="1"/>
  <c r="S2290" i="1" s="1"/>
  <c r="T2290" i="1" s="1"/>
  <c r="Z2289" i="1"/>
  <c r="U2289" i="1"/>
  <c r="R2289" i="1"/>
  <c r="S2289" i="1" s="1"/>
  <c r="T2289" i="1" s="1"/>
  <c r="Y2289" i="1" s="1"/>
  <c r="Q2289" i="1"/>
  <c r="P2289" i="1"/>
  <c r="O2289" i="1"/>
  <c r="Z2288" i="1"/>
  <c r="U2288" i="1"/>
  <c r="Q2288" i="1"/>
  <c r="P2288" i="1"/>
  <c r="O2288" i="1"/>
  <c r="R2288" i="1" s="1"/>
  <c r="S2288" i="1" s="1"/>
  <c r="T2288" i="1" s="1"/>
  <c r="Z2287" i="1"/>
  <c r="U2287" i="1"/>
  <c r="Q2287" i="1"/>
  <c r="P2287" i="1"/>
  <c r="O2287" i="1"/>
  <c r="Z2286" i="1"/>
  <c r="U2286" i="1"/>
  <c r="R2286" i="1"/>
  <c r="S2286" i="1" s="1"/>
  <c r="T2286" i="1" s="1"/>
  <c r="Q2286" i="1"/>
  <c r="P2286" i="1"/>
  <c r="O2286" i="1"/>
  <c r="Z2285" i="1"/>
  <c r="U2285" i="1"/>
  <c r="S2285" i="1"/>
  <c r="T2285" i="1" s="1"/>
  <c r="R2285" i="1"/>
  <c r="Q2285" i="1"/>
  <c r="P2285" i="1"/>
  <c r="O2285" i="1"/>
  <c r="Z2284" i="1"/>
  <c r="U2284" i="1"/>
  <c r="T2284" i="1"/>
  <c r="Y2284" i="1" s="1"/>
  <c r="R2284" i="1"/>
  <c r="S2284" i="1" s="1"/>
  <c r="Q2284" i="1"/>
  <c r="P2284" i="1"/>
  <c r="O2284" i="1"/>
  <c r="AA2283" i="1"/>
  <c r="Z2283" i="1"/>
  <c r="U2283" i="1"/>
  <c r="T2283" i="1"/>
  <c r="Q2283" i="1"/>
  <c r="P2283" i="1"/>
  <c r="O2283" i="1"/>
  <c r="Z2282" i="1"/>
  <c r="U2282" i="1"/>
  <c r="R2282" i="1"/>
  <c r="S2282" i="1" s="1"/>
  <c r="T2282" i="1" s="1"/>
  <c r="Q2282" i="1"/>
  <c r="P2282" i="1"/>
  <c r="O2282" i="1"/>
  <c r="Z2281" i="1"/>
  <c r="U2281" i="1"/>
  <c r="T2281" i="1"/>
  <c r="Q2281" i="1"/>
  <c r="P2281" i="1"/>
  <c r="O2281" i="1"/>
  <c r="R2281" i="1" s="1"/>
  <c r="S2281" i="1" s="1"/>
  <c r="Z2280" i="1"/>
  <c r="U2280" i="1"/>
  <c r="R2280" i="1"/>
  <c r="S2280" i="1" s="1"/>
  <c r="T2280" i="1" s="1"/>
  <c r="Q2280" i="1"/>
  <c r="P2280" i="1"/>
  <c r="O2280" i="1"/>
  <c r="Z2279" i="1"/>
  <c r="U2279" i="1"/>
  <c r="Q2279" i="1"/>
  <c r="P2279" i="1"/>
  <c r="O2279" i="1"/>
  <c r="R2279" i="1" s="1"/>
  <c r="S2279" i="1" s="1"/>
  <c r="T2279" i="1" s="1"/>
  <c r="Z2278" i="1"/>
  <c r="U2278" i="1"/>
  <c r="T2278" i="1"/>
  <c r="R2278" i="1"/>
  <c r="S2278" i="1" s="1"/>
  <c r="Q2278" i="1"/>
  <c r="P2278" i="1"/>
  <c r="O2278" i="1"/>
  <c r="Z2277" i="1"/>
  <c r="U2277" i="1"/>
  <c r="T2277" i="1"/>
  <c r="Q2277" i="1"/>
  <c r="P2277" i="1"/>
  <c r="O2277" i="1"/>
  <c r="R2277" i="1" s="1"/>
  <c r="S2277" i="1" s="1"/>
  <c r="Z2276" i="1"/>
  <c r="U2276" i="1"/>
  <c r="Q2276" i="1"/>
  <c r="P2276" i="1"/>
  <c r="R2276" i="1" s="1"/>
  <c r="S2276" i="1" s="1"/>
  <c r="T2276" i="1" s="1"/>
  <c r="O2276" i="1"/>
  <c r="Z2275" i="1"/>
  <c r="U2275" i="1"/>
  <c r="Q2275" i="1"/>
  <c r="P2275" i="1"/>
  <c r="O2275" i="1"/>
  <c r="Z2274" i="1"/>
  <c r="U2274" i="1"/>
  <c r="S2274" i="1"/>
  <c r="T2274" i="1" s="1"/>
  <c r="R2274" i="1"/>
  <c r="Q2274" i="1"/>
  <c r="P2274" i="1"/>
  <c r="O2274" i="1"/>
  <c r="Z2273" i="1"/>
  <c r="U2273" i="1"/>
  <c r="S2273" i="1"/>
  <c r="T2273" i="1" s="1"/>
  <c r="Q2273" i="1"/>
  <c r="P2273" i="1"/>
  <c r="O2273" i="1"/>
  <c r="R2273" i="1" s="1"/>
  <c r="Z2272" i="1"/>
  <c r="U2272" i="1"/>
  <c r="S2272" i="1"/>
  <c r="T2272" i="1" s="1"/>
  <c r="Q2272" i="1"/>
  <c r="P2272" i="1"/>
  <c r="R2272" i="1" s="1"/>
  <c r="O2272" i="1"/>
  <c r="Z2271" i="1"/>
  <c r="U2271" i="1"/>
  <c r="Q2271" i="1"/>
  <c r="P2271" i="1"/>
  <c r="O2271" i="1"/>
  <c r="R2271" i="1" s="1"/>
  <c r="S2271" i="1" s="1"/>
  <c r="T2271" i="1" s="1"/>
  <c r="AA2270" i="1"/>
  <c r="Z2270" i="1"/>
  <c r="U2270" i="1"/>
  <c r="T2270" i="1"/>
  <c r="Q2270" i="1"/>
  <c r="P2270" i="1"/>
  <c r="O2270" i="1"/>
  <c r="R2270" i="1" s="1"/>
  <c r="S2270" i="1" s="1"/>
  <c r="Z2269" i="1"/>
  <c r="U2269" i="1"/>
  <c r="Q2269" i="1"/>
  <c r="P2269" i="1"/>
  <c r="O2269" i="1"/>
  <c r="Z2268" i="1"/>
  <c r="U2268" i="1"/>
  <c r="Q2268" i="1"/>
  <c r="R2268" i="1" s="1"/>
  <c r="S2268" i="1" s="1"/>
  <c r="T2268" i="1" s="1"/>
  <c r="P2268" i="1"/>
  <c r="O2268" i="1"/>
  <c r="Z2267" i="1"/>
  <c r="U2267" i="1"/>
  <c r="Q2267" i="1"/>
  <c r="P2267" i="1"/>
  <c r="O2267" i="1"/>
  <c r="Z2266" i="1"/>
  <c r="U2266" i="1"/>
  <c r="Q2266" i="1"/>
  <c r="P2266" i="1"/>
  <c r="R2266" i="1" s="1"/>
  <c r="S2266" i="1" s="1"/>
  <c r="T2266" i="1" s="1"/>
  <c r="O2266" i="1"/>
  <c r="Z2265" i="1"/>
  <c r="U2265" i="1"/>
  <c r="Q2265" i="1"/>
  <c r="P2265" i="1"/>
  <c r="O2265" i="1"/>
  <c r="AA2264" i="1"/>
  <c r="Z2264" i="1"/>
  <c r="U2264" i="1"/>
  <c r="T2264" i="1"/>
  <c r="Q2264" i="1"/>
  <c r="P2264" i="1"/>
  <c r="O2264" i="1"/>
  <c r="Z2263" i="1"/>
  <c r="U2263" i="1"/>
  <c r="Q2263" i="1"/>
  <c r="P2263" i="1"/>
  <c r="O2263" i="1"/>
  <c r="Z2262" i="1"/>
  <c r="U2262" i="1"/>
  <c r="T2262" i="1"/>
  <c r="Y2262" i="1" s="1"/>
  <c r="R2262" i="1"/>
  <c r="S2262" i="1" s="1"/>
  <c r="Q2262" i="1"/>
  <c r="P2262" i="1"/>
  <c r="O2262" i="1"/>
  <c r="Z2261" i="1"/>
  <c r="U2261" i="1"/>
  <c r="Q2261" i="1"/>
  <c r="P2261" i="1"/>
  <c r="O2261" i="1"/>
  <c r="R2261" i="1" s="1"/>
  <c r="S2261" i="1" s="1"/>
  <c r="T2261" i="1" s="1"/>
  <c r="Y2261" i="1" s="1"/>
  <c r="Z2260" i="1"/>
  <c r="U2260" i="1"/>
  <c r="R2260" i="1"/>
  <c r="S2260" i="1" s="1"/>
  <c r="T2260" i="1" s="1"/>
  <c r="Q2260" i="1"/>
  <c r="P2260" i="1"/>
  <c r="O2260" i="1"/>
  <c r="Z2259" i="1"/>
  <c r="U2259" i="1"/>
  <c r="Q2259" i="1"/>
  <c r="P2259" i="1"/>
  <c r="O2259" i="1"/>
  <c r="Z2258" i="1"/>
  <c r="U2258" i="1"/>
  <c r="T2258" i="1"/>
  <c r="Q2258" i="1"/>
  <c r="P2258" i="1"/>
  <c r="O2258" i="1"/>
  <c r="R2258" i="1" s="1"/>
  <c r="S2258" i="1" s="1"/>
  <c r="Z2257" i="1"/>
  <c r="U2257" i="1"/>
  <c r="Q2257" i="1"/>
  <c r="P2257" i="1"/>
  <c r="O2257" i="1"/>
  <c r="R2257" i="1" s="1"/>
  <c r="S2257" i="1" s="1"/>
  <c r="T2257" i="1" s="1"/>
  <c r="Z2256" i="1"/>
  <c r="U2256" i="1"/>
  <c r="Q2256" i="1"/>
  <c r="P2256" i="1"/>
  <c r="R2256" i="1" s="1"/>
  <c r="S2256" i="1" s="1"/>
  <c r="T2256" i="1" s="1"/>
  <c r="Y2256" i="1" s="1"/>
  <c r="O2256" i="1"/>
  <c r="Z2255" i="1"/>
  <c r="U2255" i="1"/>
  <c r="Q2255" i="1"/>
  <c r="P2255" i="1"/>
  <c r="O2255" i="1"/>
  <c r="R2255" i="1" s="1"/>
  <c r="S2255" i="1" s="1"/>
  <c r="T2255" i="1" s="1"/>
  <c r="Z2254" i="1"/>
  <c r="U2254" i="1"/>
  <c r="T2254" i="1"/>
  <c r="S2254" i="1"/>
  <c r="R2254" i="1"/>
  <c r="Q2254" i="1"/>
  <c r="P2254" i="1"/>
  <c r="O2254" i="1"/>
  <c r="Z2253" i="1"/>
  <c r="U2253" i="1"/>
  <c r="Q2253" i="1"/>
  <c r="P2253" i="1"/>
  <c r="O2253" i="1"/>
  <c r="R2253" i="1" s="1"/>
  <c r="S2253" i="1" s="1"/>
  <c r="T2253" i="1" s="1"/>
  <c r="Z2252" i="1"/>
  <c r="U2252" i="1"/>
  <c r="Q2252" i="1"/>
  <c r="P2252" i="1"/>
  <c r="R2252" i="1" s="1"/>
  <c r="S2252" i="1" s="1"/>
  <c r="T2252" i="1" s="1"/>
  <c r="Y2252" i="1" s="1"/>
  <c r="O2252" i="1"/>
  <c r="Z2251" i="1"/>
  <c r="U2251" i="1"/>
  <c r="Q2251" i="1"/>
  <c r="P2251" i="1"/>
  <c r="O2251" i="1"/>
  <c r="R2251" i="1" s="1"/>
  <c r="S2251" i="1" s="1"/>
  <c r="T2251" i="1" s="1"/>
  <c r="Z2250" i="1"/>
  <c r="U2250" i="1"/>
  <c r="Q2250" i="1"/>
  <c r="P2250" i="1"/>
  <c r="R2250" i="1" s="1"/>
  <c r="S2250" i="1" s="1"/>
  <c r="T2250" i="1" s="1"/>
  <c r="O2250" i="1"/>
  <c r="Z2249" i="1"/>
  <c r="U2249" i="1"/>
  <c r="R2249" i="1"/>
  <c r="S2249" i="1" s="1"/>
  <c r="T2249" i="1" s="1"/>
  <c r="Q2249" i="1"/>
  <c r="P2249" i="1"/>
  <c r="O2249" i="1"/>
  <c r="Z2248" i="1"/>
  <c r="U2248" i="1"/>
  <c r="S2248" i="1"/>
  <c r="T2248" i="1" s="1"/>
  <c r="R2248" i="1"/>
  <c r="Q2248" i="1"/>
  <c r="P2248" i="1"/>
  <c r="O2248" i="1"/>
  <c r="Z2247" i="1"/>
  <c r="U2247" i="1"/>
  <c r="Q2247" i="1"/>
  <c r="P2247" i="1"/>
  <c r="O2247" i="1"/>
  <c r="Z2246" i="1"/>
  <c r="U2246" i="1"/>
  <c r="Q2246" i="1"/>
  <c r="P2246" i="1"/>
  <c r="O2246" i="1"/>
  <c r="Z2245" i="1"/>
  <c r="U2245" i="1"/>
  <c r="Q2245" i="1"/>
  <c r="R2245" i="1" s="1"/>
  <c r="S2245" i="1" s="1"/>
  <c r="T2245" i="1" s="1"/>
  <c r="Y2245" i="1" s="1"/>
  <c r="P2245" i="1"/>
  <c r="O2245" i="1"/>
  <c r="Z2244" i="1"/>
  <c r="U2244" i="1"/>
  <c r="R2244" i="1"/>
  <c r="S2244" i="1" s="1"/>
  <c r="T2244" i="1" s="1"/>
  <c r="Q2244" i="1"/>
  <c r="P2244" i="1"/>
  <c r="O2244" i="1"/>
  <c r="Z2243" i="1"/>
  <c r="U2243" i="1"/>
  <c r="Q2243" i="1"/>
  <c r="P2243" i="1"/>
  <c r="O2243" i="1"/>
  <c r="R2243" i="1" s="1"/>
  <c r="S2243" i="1" s="1"/>
  <c r="T2243" i="1" s="1"/>
  <c r="Z2242" i="1"/>
  <c r="U2242" i="1"/>
  <c r="Q2242" i="1"/>
  <c r="P2242" i="1"/>
  <c r="O2242" i="1"/>
  <c r="R2242" i="1" s="1"/>
  <c r="S2242" i="1" s="1"/>
  <c r="T2242" i="1" s="1"/>
  <c r="Z2241" i="1"/>
  <c r="U2241" i="1"/>
  <c r="Q2241" i="1"/>
  <c r="P2241" i="1"/>
  <c r="R2241" i="1" s="1"/>
  <c r="S2241" i="1" s="1"/>
  <c r="T2241" i="1" s="1"/>
  <c r="O2241" i="1"/>
  <c r="Z2240" i="1"/>
  <c r="U2240" i="1"/>
  <c r="R2240" i="1"/>
  <c r="S2240" i="1" s="1"/>
  <c r="T2240" i="1" s="1"/>
  <c r="Y2240" i="1" s="1"/>
  <c r="Q2240" i="1"/>
  <c r="P2240" i="1"/>
  <c r="O2240" i="1"/>
  <c r="Z2239" i="1"/>
  <c r="U2239" i="1"/>
  <c r="Q2239" i="1"/>
  <c r="P2239" i="1"/>
  <c r="O2239" i="1"/>
  <c r="R2239" i="1" s="1"/>
  <c r="S2239" i="1" s="1"/>
  <c r="T2239" i="1" s="1"/>
  <c r="AA2238" i="1"/>
  <c r="Z2238" i="1"/>
  <c r="U2238" i="1"/>
  <c r="T2238" i="1"/>
  <c r="Q2238" i="1"/>
  <c r="P2238" i="1"/>
  <c r="O2238" i="1"/>
  <c r="Z2237" i="1"/>
  <c r="U2237" i="1"/>
  <c r="Q2237" i="1"/>
  <c r="P2237" i="1"/>
  <c r="R2237" i="1" s="1"/>
  <c r="S2237" i="1" s="1"/>
  <c r="T2237" i="1" s="1"/>
  <c r="O2237" i="1"/>
  <c r="Z2236" i="1"/>
  <c r="U2236" i="1"/>
  <c r="R2236" i="1"/>
  <c r="S2236" i="1" s="1"/>
  <c r="T2236" i="1" s="1"/>
  <c r="Q2236" i="1"/>
  <c r="P2236" i="1"/>
  <c r="O2236" i="1"/>
  <c r="Z2235" i="1"/>
  <c r="U2235" i="1"/>
  <c r="Q2235" i="1"/>
  <c r="P2235" i="1"/>
  <c r="O2235" i="1"/>
  <c r="Z2234" i="1"/>
  <c r="U2234" i="1"/>
  <c r="R2234" i="1"/>
  <c r="S2234" i="1" s="1"/>
  <c r="T2234" i="1" s="1"/>
  <c r="Q2234" i="1"/>
  <c r="P2234" i="1"/>
  <c r="O2234" i="1"/>
  <c r="Z2233" i="1"/>
  <c r="Y2233" i="1"/>
  <c r="U2233" i="1"/>
  <c r="S2233" i="1"/>
  <c r="T2233" i="1" s="1"/>
  <c r="R2233" i="1"/>
  <c r="Q2233" i="1"/>
  <c r="P2233" i="1"/>
  <c r="O2233" i="1"/>
  <c r="Z2232" i="1"/>
  <c r="U2232" i="1"/>
  <c r="T2232" i="1"/>
  <c r="Y2232" i="1" s="1"/>
  <c r="R2232" i="1"/>
  <c r="S2232" i="1" s="1"/>
  <c r="Q2232" i="1"/>
  <c r="P2232" i="1"/>
  <c r="O2232" i="1"/>
  <c r="Z2231" i="1"/>
  <c r="U2231" i="1"/>
  <c r="Q2231" i="1"/>
  <c r="P2231" i="1"/>
  <c r="R2231" i="1" s="1"/>
  <c r="S2231" i="1" s="1"/>
  <c r="T2231" i="1" s="1"/>
  <c r="O2231" i="1"/>
  <c r="Z2230" i="1"/>
  <c r="U2230" i="1"/>
  <c r="Q2230" i="1"/>
  <c r="P2230" i="1"/>
  <c r="O2230" i="1"/>
  <c r="R2230" i="1" s="1"/>
  <c r="S2230" i="1" s="1"/>
  <c r="T2230" i="1" s="1"/>
  <c r="Z2229" i="1"/>
  <c r="Y2229" i="1"/>
  <c r="U2229" i="1"/>
  <c r="R2229" i="1"/>
  <c r="S2229" i="1" s="1"/>
  <c r="T2229" i="1" s="1"/>
  <c r="Q2229" i="1"/>
  <c r="P2229" i="1"/>
  <c r="O2229" i="1"/>
  <c r="Z2228" i="1"/>
  <c r="U2228" i="1"/>
  <c r="T2228" i="1"/>
  <c r="S2228" i="1"/>
  <c r="Q2228" i="1"/>
  <c r="P2228" i="1"/>
  <c r="O2228" i="1"/>
  <c r="R2228" i="1" s="1"/>
  <c r="AA2227" i="1"/>
  <c r="Z2227" i="1"/>
  <c r="U2227" i="1"/>
  <c r="T2227" i="1"/>
  <c r="S2227" i="1"/>
  <c r="Q2227" i="1"/>
  <c r="P2227" i="1"/>
  <c r="O2227" i="1"/>
  <c r="R2227" i="1" s="1"/>
  <c r="Z2226" i="1"/>
  <c r="U2226" i="1"/>
  <c r="Q2226" i="1"/>
  <c r="P2226" i="1"/>
  <c r="R2226" i="1" s="1"/>
  <c r="S2226" i="1" s="1"/>
  <c r="T2226" i="1" s="1"/>
  <c r="O2226" i="1"/>
  <c r="Z2225" i="1"/>
  <c r="U2225" i="1"/>
  <c r="R2225" i="1"/>
  <c r="S2225" i="1" s="1"/>
  <c r="T2225" i="1" s="1"/>
  <c r="Q2225" i="1"/>
  <c r="P2225" i="1"/>
  <c r="O2225" i="1"/>
  <c r="Z2224" i="1"/>
  <c r="U2224" i="1"/>
  <c r="S2224" i="1"/>
  <c r="T2224" i="1" s="1"/>
  <c r="R2224" i="1"/>
  <c r="Q2224" i="1"/>
  <c r="P2224" i="1"/>
  <c r="O2224" i="1"/>
  <c r="Z2223" i="1"/>
  <c r="U2223" i="1"/>
  <c r="Q2223" i="1"/>
  <c r="P2223" i="1"/>
  <c r="O2223" i="1"/>
  <c r="R2223" i="1" s="1"/>
  <c r="S2223" i="1" s="1"/>
  <c r="T2223" i="1" s="1"/>
  <c r="Z2222" i="1"/>
  <c r="U2222" i="1"/>
  <c r="Q2222" i="1"/>
  <c r="P2222" i="1"/>
  <c r="O2222" i="1"/>
  <c r="R2222" i="1" s="1"/>
  <c r="S2222" i="1" s="1"/>
  <c r="T2222" i="1" s="1"/>
  <c r="Z2221" i="1"/>
  <c r="U2221" i="1"/>
  <c r="R2221" i="1"/>
  <c r="S2221" i="1" s="1"/>
  <c r="T2221" i="1" s="1"/>
  <c r="Q2221" i="1"/>
  <c r="P2221" i="1"/>
  <c r="O2221" i="1"/>
  <c r="Z2220" i="1"/>
  <c r="U2220" i="1"/>
  <c r="R2220" i="1"/>
  <c r="S2220" i="1" s="1"/>
  <c r="T2220" i="1" s="1"/>
  <c r="Q2220" i="1"/>
  <c r="P2220" i="1"/>
  <c r="O2220" i="1"/>
  <c r="Z2219" i="1"/>
  <c r="U2219" i="1"/>
  <c r="Q2219" i="1"/>
  <c r="P2219" i="1"/>
  <c r="O2219" i="1"/>
  <c r="R2219" i="1" s="1"/>
  <c r="S2219" i="1" s="1"/>
  <c r="T2219" i="1" s="1"/>
  <c r="Z2218" i="1"/>
  <c r="U2218" i="1"/>
  <c r="Q2218" i="1"/>
  <c r="P2218" i="1"/>
  <c r="R2218" i="1" s="1"/>
  <c r="S2218" i="1" s="1"/>
  <c r="T2218" i="1" s="1"/>
  <c r="O2218" i="1"/>
  <c r="AA2217" i="1"/>
  <c r="Z2217" i="1"/>
  <c r="U2217" i="1"/>
  <c r="T2217" i="1"/>
  <c r="R2217" i="1"/>
  <c r="S2217" i="1" s="1"/>
  <c r="Q2217" i="1"/>
  <c r="P2217" i="1"/>
  <c r="O2217" i="1"/>
  <c r="Z2216" i="1"/>
  <c r="U2216" i="1"/>
  <c r="S2216" i="1"/>
  <c r="T2216" i="1" s="1"/>
  <c r="R2216" i="1"/>
  <c r="Q2216" i="1"/>
  <c r="P2216" i="1"/>
  <c r="O2216" i="1"/>
  <c r="Z2215" i="1"/>
  <c r="U2215" i="1"/>
  <c r="Q2215" i="1"/>
  <c r="P2215" i="1"/>
  <c r="O2215" i="1"/>
  <c r="Z2214" i="1"/>
  <c r="U2214" i="1"/>
  <c r="Q2214" i="1"/>
  <c r="P2214" i="1"/>
  <c r="O2214" i="1"/>
  <c r="R2214" i="1" s="1"/>
  <c r="S2214" i="1" s="1"/>
  <c r="T2214" i="1" s="1"/>
  <c r="Z2213" i="1"/>
  <c r="Y2213" i="1"/>
  <c r="U2213" i="1"/>
  <c r="Q2213" i="1"/>
  <c r="P2213" i="1"/>
  <c r="O2213" i="1"/>
  <c r="R2213" i="1" s="1"/>
  <c r="S2213" i="1" s="1"/>
  <c r="T2213" i="1" s="1"/>
  <c r="Z2212" i="1"/>
  <c r="U2212" i="1"/>
  <c r="R2212" i="1"/>
  <c r="S2212" i="1" s="1"/>
  <c r="T2212" i="1" s="1"/>
  <c r="Q2212" i="1"/>
  <c r="P2212" i="1"/>
  <c r="O2212" i="1"/>
  <c r="Z2211" i="1"/>
  <c r="U2211" i="1"/>
  <c r="Q2211" i="1"/>
  <c r="P2211" i="1"/>
  <c r="R2211" i="1" s="1"/>
  <c r="S2211" i="1" s="1"/>
  <c r="T2211" i="1" s="1"/>
  <c r="O2211" i="1"/>
  <c r="Z2210" i="1"/>
  <c r="U2210" i="1"/>
  <c r="Q2210" i="1"/>
  <c r="P2210" i="1"/>
  <c r="O2210" i="1"/>
  <c r="R2210" i="1" s="1"/>
  <c r="S2210" i="1" s="1"/>
  <c r="T2210" i="1" s="1"/>
  <c r="Z2209" i="1"/>
  <c r="U2209" i="1"/>
  <c r="Q2209" i="1"/>
  <c r="P2209" i="1"/>
  <c r="O2209" i="1"/>
  <c r="Z2208" i="1"/>
  <c r="U2208" i="1"/>
  <c r="S2208" i="1"/>
  <c r="T2208" i="1" s="1"/>
  <c r="R2208" i="1"/>
  <c r="Q2208" i="1"/>
  <c r="P2208" i="1"/>
  <c r="O2208" i="1"/>
  <c r="Z2207" i="1"/>
  <c r="U2207" i="1"/>
  <c r="Q2207" i="1"/>
  <c r="P2207" i="1"/>
  <c r="O2207" i="1"/>
  <c r="R2207" i="1" s="1"/>
  <c r="S2207" i="1" s="1"/>
  <c r="T2207" i="1" s="1"/>
  <c r="Z2206" i="1"/>
  <c r="U2206" i="1"/>
  <c r="Q2206" i="1"/>
  <c r="P2206" i="1"/>
  <c r="O2206" i="1"/>
  <c r="Z2205" i="1"/>
  <c r="U2205" i="1"/>
  <c r="Q2205" i="1"/>
  <c r="P2205" i="1"/>
  <c r="O2205" i="1"/>
  <c r="R2205" i="1" s="1"/>
  <c r="S2205" i="1" s="1"/>
  <c r="T2205" i="1" s="1"/>
  <c r="Z2204" i="1"/>
  <c r="U2204" i="1"/>
  <c r="R2204" i="1"/>
  <c r="S2204" i="1" s="1"/>
  <c r="T2204" i="1" s="1"/>
  <c r="Q2204" i="1"/>
  <c r="P2204" i="1"/>
  <c r="O2204" i="1"/>
  <c r="Z2203" i="1"/>
  <c r="U2203" i="1"/>
  <c r="Q2203" i="1"/>
  <c r="P2203" i="1"/>
  <c r="O2203" i="1"/>
  <c r="Z2202" i="1"/>
  <c r="U2202" i="1"/>
  <c r="R2202" i="1"/>
  <c r="S2202" i="1" s="1"/>
  <c r="T2202" i="1" s="1"/>
  <c r="Q2202" i="1"/>
  <c r="P2202" i="1"/>
  <c r="O2202" i="1"/>
  <c r="Z2201" i="1"/>
  <c r="U2201" i="1"/>
  <c r="S2201" i="1"/>
  <c r="T2201" i="1" s="1"/>
  <c r="R2201" i="1"/>
  <c r="Q2201" i="1"/>
  <c r="P2201" i="1"/>
  <c r="O2201" i="1"/>
  <c r="Z2200" i="1"/>
  <c r="U2200" i="1"/>
  <c r="T2200" i="1"/>
  <c r="R2200" i="1"/>
  <c r="S2200" i="1" s="1"/>
  <c r="Q2200" i="1"/>
  <c r="P2200" i="1"/>
  <c r="O2200" i="1"/>
  <c r="Z2199" i="1"/>
  <c r="U2199" i="1"/>
  <c r="Q2199" i="1"/>
  <c r="P2199" i="1"/>
  <c r="O2199" i="1"/>
  <c r="Z2198" i="1"/>
  <c r="U2198" i="1"/>
  <c r="Q2198" i="1"/>
  <c r="P2198" i="1"/>
  <c r="O2198" i="1"/>
  <c r="R2198" i="1" s="1"/>
  <c r="S2198" i="1" s="1"/>
  <c r="T2198" i="1" s="1"/>
  <c r="Y2198" i="1" s="1"/>
  <c r="Z2197" i="1"/>
  <c r="U2197" i="1"/>
  <c r="R2197" i="1"/>
  <c r="S2197" i="1" s="1"/>
  <c r="T2197" i="1" s="1"/>
  <c r="Q2197" i="1"/>
  <c r="P2197" i="1"/>
  <c r="O2197" i="1"/>
  <c r="Z2196" i="1"/>
  <c r="U2196" i="1"/>
  <c r="S2196" i="1"/>
  <c r="T2196" i="1" s="1"/>
  <c r="Y2196" i="1" s="1"/>
  <c r="Q2196" i="1"/>
  <c r="P2196" i="1"/>
  <c r="O2196" i="1"/>
  <c r="R2196" i="1" s="1"/>
  <c r="Z2195" i="1"/>
  <c r="U2195" i="1"/>
  <c r="Q2195" i="1"/>
  <c r="P2195" i="1"/>
  <c r="O2195" i="1"/>
  <c r="Z2194" i="1"/>
  <c r="U2194" i="1"/>
  <c r="R2194" i="1"/>
  <c r="S2194" i="1" s="1"/>
  <c r="T2194" i="1" s="1"/>
  <c r="Q2194" i="1"/>
  <c r="P2194" i="1"/>
  <c r="O2194" i="1"/>
  <c r="Z2193" i="1"/>
  <c r="U2193" i="1"/>
  <c r="R2193" i="1"/>
  <c r="S2193" i="1" s="1"/>
  <c r="T2193" i="1" s="1"/>
  <c r="Q2193" i="1"/>
  <c r="P2193" i="1"/>
  <c r="O2193" i="1"/>
  <c r="Z2192" i="1"/>
  <c r="U2192" i="1"/>
  <c r="R2192" i="1"/>
  <c r="S2192" i="1" s="1"/>
  <c r="T2192" i="1" s="1"/>
  <c r="Q2192" i="1"/>
  <c r="P2192" i="1"/>
  <c r="O2192" i="1"/>
  <c r="Z2191" i="1"/>
  <c r="U2191" i="1"/>
  <c r="R2191" i="1"/>
  <c r="S2191" i="1" s="1"/>
  <c r="T2191" i="1" s="1"/>
  <c r="Q2191" i="1"/>
  <c r="P2191" i="1"/>
  <c r="O2191" i="1"/>
  <c r="Z2190" i="1"/>
  <c r="U2190" i="1"/>
  <c r="Q2190" i="1"/>
  <c r="P2190" i="1"/>
  <c r="O2190" i="1"/>
  <c r="R2190" i="1" s="1"/>
  <c r="S2190" i="1" s="1"/>
  <c r="T2190" i="1" s="1"/>
  <c r="Z2189" i="1"/>
  <c r="U2189" i="1"/>
  <c r="R2189" i="1"/>
  <c r="S2189" i="1" s="1"/>
  <c r="T2189" i="1" s="1"/>
  <c r="Q2189" i="1"/>
  <c r="P2189" i="1"/>
  <c r="O2189" i="1"/>
  <c r="Z2188" i="1"/>
  <c r="U2188" i="1"/>
  <c r="S2188" i="1"/>
  <c r="T2188" i="1" s="1"/>
  <c r="Y2188" i="1" s="1"/>
  <c r="R2188" i="1"/>
  <c r="Q2188" i="1"/>
  <c r="P2188" i="1"/>
  <c r="O2188" i="1"/>
  <c r="Z2187" i="1"/>
  <c r="U2187" i="1"/>
  <c r="Q2187" i="1"/>
  <c r="P2187" i="1"/>
  <c r="O2187" i="1"/>
  <c r="R2187" i="1" s="1"/>
  <c r="S2187" i="1" s="1"/>
  <c r="T2187" i="1" s="1"/>
  <c r="Z2186" i="1"/>
  <c r="U2186" i="1"/>
  <c r="Q2186" i="1"/>
  <c r="P2186" i="1"/>
  <c r="R2186" i="1" s="1"/>
  <c r="S2186" i="1" s="1"/>
  <c r="T2186" i="1" s="1"/>
  <c r="O2186" i="1"/>
  <c r="Z2185" i="1"/>
  <c r="U2185" i="1"/>
  <c r="R2185" i="1"/>
  <c r="S2185" i="1" s="1"/>
  <c r="T2185" i="1" s="1"/>
  <c r="Q2185" i="1"/>
  <c r="P2185" i="1"/>
  <c r="O2185" i="1"/>
  <c r="AA2184" i="1"/>
  <c r="Z2184" i="1"/>
  <c r="U2184" i="1"/>
  <c r="T2184" i="1"/>
  <c r="S2184" i="1"/>
  <c r="Q2184" i="1"/>
  <c r="P2184" i="1"/>
  <c r="O2184" i="1"/>
  <c r="R2184" i="1" s="1"/>
  <c r="Z2183" i="1"/>
  <c r="U2183" i="1"/>
  <c r="Q2183" i="1"/>
  <c r="P2183" i="1"/>
  <c r="R2183" i="1" s="1"/>
  <c r="S2183" i="1" s="1"/>
  <c r="T2183" i="1" s="1"/>
  <c r="O2183" i="1"/>
  <c r="AA2182" i="1"/>
  <c r="Z2182" i="1"/>
  <c r="U2182" i="1"/>
  <c r="T2182" i="1"/>
  <c r="R2182" i="1"/>
  <c r="S2182" i="1" s="1"/>
  <c r="Q2182" i="1"/>
  <c r="P2182" i="1"/>
  <c r="O2182" i="1"/>
  <c r="Z2181" i="1"/>
  <c r="U2181" i="1"/>
  <c r="T2181" i="1"/>
  <c r="R2181" i="1"/>
  <c r="S2181" i="1" s="1"/>
  <c r="Q2181" i="1"/>
  <c r="P2181" i="1"/>
  <c r="O2181" i="1"/>
  <c r="Z2180" i="1"/>
  <c r="U2180" i="1"/>
  <c r="Q2180" i="1"/>
  <c r="P2180" i="1"/>
  <c r="O2180" i="1"/>
  <c r="Z2179" i="1"/>
  <c r="U2179" i="1"/>
  <c r="Q2179" i="1"/>
  <c r="R2179" i="1" s="1"/>
  <c r="S2179" i="1" s="1"/>
  <c r="T2179" i="1" s="1"/>
  <c r="Y2179" i="1" s="1"/>
  <c r="P2179" i="1"/>
  <c r="O2179" i="1"/>
  <c r="Z2178" i="1"/>
  <c r="U2178" i="1"/>
  <c r="S2178" i="1"/>
  <c r="T2178" i="1" s="1"/>
  <c r="Q2178" i="1"/>
  <c r="P2178" i="1"/>
  <c r="O2178" i="1"/>
  <c r="R2178" i="1" s="1"/>
  <c r="Z2177" i="1"/>
  <c r="U2177" i="1"/>
  <c r="Q2177" i="1"/>
  <c r="P2177" i="1"/>
  <c r="R2177" i="1" s="1"/>
  <c r="S2177" i="1" s="1"/>
  <c r="T2177" i="1" s="1"/>
  <c r="O2177" i="1"/>
  <c r="Z2176" i="1"/>
  <c r="U2176" i="1"/>
  <c r="T2176" i="1"/>
  <c r="Q2176" i="1"/>
  <c r="P2176" i="1"/>
  <c r="O2176" i="1"/>
  <c r="R2176" i="1" s="1"/>
  <c r="S2176" i="1" s="1"/>
  <c r="Z2175" i="1"/>
  <c r="U2175" i="1"/>
  <c r="Q2175" i="1"/>
  <c r="P2175" i="1"/>
  <c r="O2175" i="1"/>
  <c r="R2175" i="1" s="1"/>
  <c r="S2175" i="1" s="1"/>
  <c r="T2175" i="1" s="1"/>
  <c r="AA2174" i="1"/>
  <c r="Z2174" i="1"/>
  <c r="U2174" i="1"/>
  <c r="T2174" i="1"/>
  <c r="S2174" i="1"/>
  <c r="R2174" i="1"/>
  <c r="Q2174" i="1"/>
  <c r="P2174" i="1"/>
  <c r="O2174" i="1"/>
  <c r="Z2173" i="1"/>
  <c r="U2173" i="1"/>
  <c r="Q2173" i="1"/>
  <c r="P2173" i="1"/>
  <c r="O2173" i="1"/>
  <c r="Z2172" i="1"/>
  <c r="U2172" i="1"/>
  <c r="S2172" i="1"/>
  <c r="T2172" i="1" s="1"/>
  <c r="Q2172" i="1"/>
  <c r="P2172" i="1"/>
  <c r="O2172" i="1"/>
  <c r="R2172" i="1" s="1"/>
  <c r="Z2171" i="1"/>
  <c r="U2171" i="1"/>
  <c r="Q2171" i="1"/>
  <c r="P2171" i="1"/>
  <c r="O2171" i="1"/>
  <c r="R2171" i="1" s="1"/>
  <c r="S2171" i="1" s="1"/>
  <c r="T2171" i="1" s="1"/>
  <c r="Z2170" i="1"/>
  <c r="U2170" i="1"/>
  <c r="R2170" i="1"/>
  <c r="S2170" i="1" s="1"/>
  <c r="T2170" i="1" s="1"/>
  <c r="Q2170" i="1"/>
  <c r="P2170" i="1"/>
  <c r="O2170" i="1"/>
  <c r="Z2169" i="1"/>
  <c r="U2169" i="1"/>
  <c r="Q2169" i="1"/>
  <c r="P2169" i="1"/>
  <c r="O2169" i="1"/>
  <c r="R2169" i="1" s="1"/>
  <c r="S2169" i="1" s="1"/>
  <c r="T2169" i="1" s="1"/>
  <c r="Y2169" i="1" s="1"/>
  <c r="Z2168" i="1"/>
  <c r="U2168" i="1"/>
  <c r="T2168" i="1"/>
  <c r="Y2168" i="1" s="1"/>
  <c r="Q2168" i="1"/>
  <c r="P2168" i="1"/>
  <c r="R2168" i="1" s="1"/>
  <c r="S2168" i="1" s="1"/>
  <c r="O2168" i="1"/>
  <c r="Z2167" i="1"/>
  <c r="U2167" i="1"/>
  <c r="Q2167" i="1"/>
  <c r="P2167" i="1"/>
  <c r="O2167" i="1"/>
  <c r="Z2166" i="1"/>
  <c r="U2166" i="1"/>
  <c r="Q2166" i="1"/>
  <c r="P2166" i="1"/>
  <c r="O2166" i="1"/>
  <c r="R2166" i="1" s="1"/>
  <c r="S2166" i="1" s="1"/>
  <c r="T2166" i="1" s="1"/>
  <c r="Z2165" i="1"/>
  <c r="U2165" i="1"/>
  <c r="S2165" i="1"/>
  <c r="T2165" i="1" s="1"/>
  <c r="Y2165" i="1" s="1"/>
  <c r="R2165" i="1"/>
  <c r="Q2165" i="1"/>
  <c r="P2165" i="1"/>
  <c r="O2165" i="1"/>
  <c r="Z2164" i="1"/>
  <c r="U2164" i="1"/>
  <c r="Q2164" i="1"/>
  <c r="P2164" i="1"/>
  <c r="O2164" i="1"/>
  <c r="Z2163" i="1"/>
  <c r="U2163" i="1"/>
  <c r="T2163" i="1"/>
  <c r="S2163" i="1"/>
  <c r="R2163" i="1"/>
  <c r="Q2163" i="1"/>
  <c r="P2163" i="1"/>
  <c r="O2163" i="1"/>
  <c r="Z2162" i="1"/>
  <c r="U2162" i="1"/>
  <c r="S2162" i="1"/>
  <c r="T2162" i="1" s="1"/>
  <c r="Q2162" i="1"/>
  <c r="P2162" i="1"/>
  <c r="O2162" i="1"/>
  <c r="R2162" i="1" s="1"/>
  <c r="Z2161" i="1"/>
  <c r="U2161" i="1"/>
  <c r="R2161" i="1"/>
  <c r="S2161" i="1" s="1"/>
  <c r="T2161" i="1" s="1"/>
  <c r="Q2161" i="1"/>
  <c r="P2161" i="1"/>
  <c r="O2161" i="1"/>
  <c r="Z2160" i="1"/>
  <c r="U2160" i="1"/>
  <c r="Q2160" i="1"/>
  <c r="P2160" i="1"/>
  <c r="O2160" i="1"/>
  <c r="R2160" i="1" s="1"/>
  <c r="S2160" i="1" s="1"/>
  <c r="T2160" i="1" s="1"/>
  <c r="Z2159" i="1"/>
  <c r="U2159" i="1"/>
  <c r="Q2159" i="1"/>
  <c r="P2159" i="1"/>
  <c r="O2159" i="1"/>
  <c r="Z2158" i="1"/>
  <c r="U2158" i="1"/>
  <c r="R2158" i="1"/>
  <c r="S2158" i="1" s="1"/>
  <c r="T2158" i="1" s="1"/>
  <c r="Q2158" i="1"/>
  <c r="P2158" i="1"/>
  <c r="O2158" i="1"/>
  <c r="Z2157" i="1"/>
  <c r="U2157" i="1"/>
  <c r="S2157" i="1"/>
  <c r="T2157" i="1" s="1"/>
  <c r="Q2157" i="1"/>
  <c r="P2157" i="1"/>
  <c r="R2157" i="1" s="1"/>
  <c r="O2157" i="1"/>
  <c r="Z2156" i="1"/>
  <c r="U2156" i="1"/>
  <c r="Q2156" i="1"/>
  <c r="P2156" i="1"/>
  <c r="O2156" i="1"/>
  <c r="Z2155" i="1"/>
  <c r="U2155" i="1"/>
  <c r="Q2155" i="1"/>
  <c r="P2155" i="1"/>
  <c r="O2155" i="1"/>
  <c r="Z2154" i="1"/>
  <c r="U2154" i="1"/>
  <c r="R2154" i="1"/>
  <c r="S2154" i="1" s="1"/>
  <c r="T2154" i="1" s="1"/>
  <c r="Q2154" i="1"/>
  <c r="P2154" i="1"/>
  <c r="O2154" i="1"/>
  <c r="Z2153" i="1"/>
  <c r="U2153" i="1"/>
  <c r="Q2153" i="1"/>
  <c r="P2153" i="1"/>
  <c r="O2153" i="1"/>
  <c r="R2153" i="1" s="1"/>
  <c r="S2153" i="1" s="1"/>
  <c r="T2153" i="1" s="1"/>
  <c r="Z2152" i="1"/>
  <c r="U2152" i="1"/>
  <c r="Q2152" i="1"/>
  <c r="P2152" i="1"/>
  <c r="R2152" i="1" s="1"/>
  <c r="S2152" i="1" s="1"/>
  <c r="T2152" i="1" s="1"/>
  <c r="Y2152" i="1" s="1"/>
  <c r="O2152" i="1"/>
  <c r="Z2151" i="1"/>
  <c r="U2151" i="1"/>
  <c r="Q2151" i="1"/>
  <c r="R2151" i="1" s="1"/>
  <c r="S2151" i="1" s="1"/>
  <c r="T2151" i="1" s="1"/>
  <c r="P2151" i="1"/>
  <c r="O2151" i="1"/>
  <c r="Z2150" i="1"/>
  <c r="U2150" i="1"/>
  <c r="Q2150" i="1"/>
  <c r="P2150" i="1"/>
  <c r="O2150" i="1"/>
  <c r="R2150" i="1" s="1"/>
  <c r="S2150" i="1" s="1"/>
  <c r="T2150" i="1" s="1"/>
  <c r="Z2149" i="1"/>
  <c r="U2149" i="1"/>
  <c r="S2149" i="1"/>
  <c r="T2149" i="1" s="1"/>
  <c r="R2149" i="1"/>
  <c r="Q2149" i="1"/>
  <c r="P2149" i="1"/>
  <c r="O2149" i="1"/>
  <c r="AA2148" i="1"/>
  <c r="Z2148" i="1"/>
  <c r="U2148" i="1"/>
  <c r="T2148" i="1"/>
  <c r="Q2148" i="1"/>
  <c r="P2148" i="1"/>
  <c r="O2148" i="1"/>
  <c r="R2148" i="1" s="1"/>
  <c r="S2148" i="1" s="1"/>
  <c r="Z2147" i="1"/>
  <c r="U2147" i="1"/>
  <c r="T2147" i="1"/>
  <c r="Q2147" i="1"/>
  <c r="R2147" i="1" s="1"/>
  <c r="S2147" i="1" s="1"/>
  <c r="P2147" i="1"/>
  <c r="O2147" i="1"/>
  <c r="Z2146" i="1"/>
  <c r="U2146" i="1"/>
  <c r="Q2146" i="1"/>
  <c r="P2146" i="1"/>
  <c r="O2146" i="1"/>
  <c r="R2146" i="1" s="1"/>
  <c r="S2146" i="1" s="1"/>
  <c r="T2146" i="1" s="1"/>
  <c r="Z2145" i="1"/>
  <c r="U2145" i="1"/>
  <c r="Q2145" i="1"/>
  <c r="P2145" i="1"/>
  <c r="O2145" i="1"/>
  <c r="Z2144" i="1"/>
  <c r="U2144" i="1"/>
  <c r="Q2144" i="1"/>
  <c r="P2144" i="1"/>
  <c r="O2144" i="1"/>
  <c r="R2144" i="1" s="1"/>
  <c r="S2144" i="1" s="1"/>
  <c r="T2144" i="1" s="1"/>
  <c r="Z2143" i="1"/>
  <c r="U2143" i="1"/>
  <c r="Q2143" i="1"/>
  <c r="P2143" i="1"/>
  <c r="O2143" i="1"/>
  <c r="Z2142" i="1"/>
  <c r="U2142" i="1"/>
  <c r="R2142" i="1"/>
  <c r="S2142" i="1" s="1"/>
  <c r="T2142" i="1" s="1"/>
  <c r="Y2142" i="1" s="1"/>
  <c r="Q2142" i="1"/>
  <c r="P2142" i="1"/>
  <c r="O2142" i="1"/>
  <c r="Z2141" i="1"/>
  <c r="U2141" i="1"/>
  <c r="Q2141" i="1"/>
  <c r="P2141" i="1"/>
  <c r="O2141" i="1"/>
  <c r="Z2140" i="1"/>
  <c r="U2140" i="1"/>
  <c r="Q2140" i="1"/>
  <c r="P2140" i="1"/>
  <c r="O2140" i="1"/>
  <c r="Z2139" i="1"/>
  <c r="U2139" i="1"/>
  <c r="Q2139" i="1"/>
  <c r="P2139" i="1"/>
  <c r="O2139" i="1"/>
  <c r="R2139" i="1" s="1"/>
  <c r="S2139" i="1" s="1"/>
  <c r="T2139" i="1" s="1"/>
  <c r="Z2138" i="1"/>
  <c r="Y2138" i="1"/>
  <c r="U2138" i="1"/>
  <c r="R2138" i="1"/>
  <c r="S2138" i="1" s="1"/>
  <c r="T2138" i="1" s="1"/>
  <c r="Q2138" i="1"/>
  <c r="P2138" i="1"/>
  <c r="O2138" i="1"/>
  <c r="Z2137" i="1"/>
  <c r="U2137" i="1"/>
  <c r="Q2137" i="1"/>
  <c r="P2137" i="1"/>
  <c r="O2137" i="1"/>
  <c r="R2137" i="1" s="1"/>
  <c r="S2137" i="1" s="1"/>
  <c r="T2137" i="1" s="1"/>
  <c r="Z2136" i="1"/>
  <c r="U2136" i="1"/>
  <c r="T2136" i="1"/>
  <c r="Q2136" i="1"/>
  <c r="P2136" i="1"/>
  <c r="R2136" i="1" s="1"/>
  <c r="S2136" i="1" s="1"/>
  <c r="O2136" i="1"/>
  <c r="Z2135" i="1"/>
  <c r="U2135" i="1"/>
  <c r="Q2135" i="1"/>
  <c r="P2135" i="1"/>
  <c r="R2135" i="1" s="1"/>
  <c r="S2135" i="1" s="1"/>
  <c r="T2135" i="1" s="1"/>
  <c r="Y2135" i="1" s="1"/>
  <c r="O2135" i="1"/>
  <c r="Z2134" i="1"/>
  <c r="U2134" i="1"/>
  <c r="Q2134" i="1"/>
  <c r="P2134" i="1"/>
  <c r="O2134" i="1"/>
  <c r="Z2133" i="1"/>
  <c r="U2133" i="1"/>
  <c r="R2133" i="1"/>
  <c r="S2133" i="1" s="1"/>
  <c r="T2133" i="1" s="1"/>
  <c r="Q2133" i="1"/>
  <c r="P2133" i="1"/>
  <c r="O2133" i="1"/>
  <c r="AA2132" i="1"/>
  <c r="Z2132" i="1"/>
  <c r="U2132" i="1"/>
  <c r="T2132" i="1"/>
  <c r="Q2132" i="1"/>
  <c r="P2132" i="1"/>
  <c r="O2132" i="1"/>
  <c r="R2132" i="1" s="1"/>
  <c r="S2132" i="1" s="1"/>
  <c r="Z2131" i="1"/>
  <c r="U2131" i="1"/>
  <c r="Q2131" i="1"/>
  <c r="R2131" i="1" s="1"/>
  <c r="S2131" i="1" s="1"/>
  <c r="T2131" i="1" s="1"/>
  <c r="P2131" i="1"/>
  <c r="O2131" i="1"/>
  <c r="Z2130" i="1"/>
  <c r="U2130" i="1"/>
  <c r="R2130" i="1"/>
  <c r="S2130" i="1" s="1"/>
  <c r="T2130" i="1" s="1"/>
  <c r="Q2130" i="1"/>
  <c r="P2130" i="1"/>
  <c r="O2130" i="1"/>
  <c r="Z2129" i="1"/>
  <c r="U2129" i="1"/>
  <c r="Q2129" i="1"/>
  <c r="P2129" i="1"/>
  <c r="O2129" i="1"/>
  <c r="Z2128" i="1"/>
  <c r="U2128" i="1"/>
  <c r="R2128" i="1"/>
  <c r="S2128" i="1" s="1"/>
  <c r="T2128" i="1" s="1"/>
  <c r="Q2128" i="1"/>
  <c r="P2128" i="1"/>
  <c r="O2128" i="1"/>
  <c r="Z2127" i="1"/>
  <c r="U2127" i="1"/>
  <c r="Q2127" i="1"/>
  <c r="P2127" i="1"/>
  <c r="O2127" i="1"/>
  <c r="R2127" i="1" s="1"/>
  <c r="S2127" i="1" s="1"/>
  <c r="T2127" i="1" s="1"/>
  <c r="Z2126" i="1"/>
  <c r="U2126" i="1"/>
  <c r="T2126" i="1"/>
  <c r="Y2126" i="1" s="1"/>
  <c r="S2126" i="1"/>
  <c r="R2126" i="1"/>
  <c r="Q2126" i="1"/>
  <c r="P2126" i="1"/>
  <c r="O2126" i="1"/>
  <c r="AA2125" i="1"/>
  <c r="Z2125" i="1"/>
  <c r="U2125" i="1"/>
  <c r="T2125" i="1"/>
  <c r="Q2125" i="1"/>
  <c r="P2125" i="1"/>
  <c r="O2125" i="1"/>
  <c r="R2125" i="1" s="1"/>
  <c r="S2125" i="1" s="1"/>
  <c r="Z2124" i="1"/>
  <c r="U2124" i="1"/>
  <c r="Q2124" i="1"/>
  <c r="P2124" i="1"/>
  <c r="O2124" i="1"/>
  <c r="Z2123" i="1"/>
  <c r="U2123" i="1"/>
  <c r="T2123" i="1"/>
  <c r="Q2123" i="1"/>
  <c r="P2123" i="1"/>
  <c r="O2123" i="1"/>
  <c r="R2123" i="1" s="1"/>
  <c r="S2123" i="1" s="1"/>
  <c r="Z2122" i="1"/>
  <c r="Y2122" i="1"/>
  <c r="U2122" i="1"/>
  <c r="R2122" i="1"/>
  <c r="S2122" i="1" s="1"/>
  <c r="T2122" i="1" s="1"/>
  <c r="Q2122" i="1"/>
  <c r="P2122" i="1"/>
  <c r="O2122" i="1"/>
  <c r="Z2121" i="1"/>
  <c r="U2121" i="1"/>
  <c r="Q2121" i="1"/>
  <c r="P2121" i="1"/>
  <c r="O2121" i="1"/>
  <c r="R2121" i="1" s="1"/>
  <c r="S2121" i="1" s="1"/>
  <c r="T2121" i="1" s="1"/>
  <c r="Z2120" i="1"/>
  <c r="U2120" i="1"/>
  <c r="Q2120" i="1"/>
  <c r="P2120" i="1"/>
  <c r="R2120" i="1" s="1"/>
  <c r="S2120" i="1" s="1"/>
  <c r="T2120" i="1" s="1"/>
  <c r="O2120" i="1"/>
  <c r="Z2119" i="1"/>
  <c r="U2119" i="1"/>
  <c r="Q2119" i="1"/>
  <c r="P2119" i="1"/>
  <c r="O2119" i="1"/>
  <c r="R2119" i="1" s="1"/>
  <c r="S2119" i="1" s="1"/>
  <c r="T2119" i="1" s="1"/>
  <c r="Z2118" i="1"/>
  <c r="U2118" i="1"/>
  <c r="Q2118" i="1"/>
  <c r="P2118" i="1"/>
  <c r="O2118" i="1"/>
  <c r="Z2117" i="1"/>
  <c r="U2117" i="1"/>
  <c r="R2117" i="1"/>
  <c r="S2117" i="1" s="1"/>
  <c r="T2117" i="1" s="1"/>
  <c r="Q2117" i="1"/>
  <c r="P2117" i="1"/>
  <c r="O2117" i="1"/>
  <c r="Z2116" i="1"/>
  <c r="U2116" i="1"/>
  <c r="Q2116" i="1"/>
  <c r="P2116" i="1"/>
  <c r="O2116" i="1"/>
  <c r="R2116" i="1" s="1"/>
  <c r="S2116" i="1" s="1"/>
  <c r="T2116" i="1" s="1"/>
  <c r="AA2115" i="1"/>
  <c r="Z2115" i="1"/>
  <c r="U2115" i="1"/>
  <c r="T2115" i="1"/>
  <c r="Q2115" i="1"/>
  <c r="R2115" i="1" s="1"/>
  <c r="S2115" i="1" s="1"/>
  <c r="P2115" i="1"/>
  <c r="O2115" i="1"/>
  <c r="Z2114" i="1"/>
  <c r="U2114" i="1"/>
  <c r="Q2114" i="1"/>
  <c r="R2114" i="1" s="1"/>
  <c r="S2114" i="1" s="1"/>
  <c r="T2114" i="1" s="1"/>
  <c r="P2114" i="1"/>
  <c r="O2114" i="1"/>
  <c r="Z2113" i="1"/>
  <c r="U2113" i="1"/>
  <c r="Q2113" i="1"/>
  <c r="P2113" i="1"/>
  <c r="O2113" i="1"/>
  <c r="R2113" i="1" s="1"/>
  <c r="S2113" i="1" s="1"/>
  <c r="T2113" i="1" s="1"/>
  <c r="AA2112" i="1"/>
  <c r="Z2112" i="1"/>
  <c r="U2112" i="1"/>
  <c r="T2112" i="1"/>
  <c r="Q2112" i="1"/>
  <c r="P2112" i="1"/>
  <c r="O2112" i="1"/>
  <c r="R2112" i="1" s="1"/>
  <c r="S2112" i="1" s="1"/>
  <c r="Z2111" i="1"/>
  <c r="U2111" i="1"/>
  <c r="Q2111" i="1"/>
  <c r="P2111" i="1"/>
  <c r="O2111" i="1"/>
  <c r="R2111" i="1" s="1"/>
  <c r="S2111" i="1" s="1"/>
  <c r="T2111" i="1" s="1"/>
  <c r="Z2110" i="1"/>
  <c r="U2110" i="1"/>
  <c r="R2110" i="1"/>
  <c r="S2110" i="1" s="1"/>
  <c r="T2110" i="1" s="1"/>
  <c r="Y2110" i="1" s="1"/>
  <c r="Q2110" i="1"/>
  <c r="P2110" i="1"/>
  <c r="O2110" i="1"/>
  <c r="Z2109" i="1"/>
  <c r="U2109" i="1"/>
  <c r="Q2109" i="1"/>
  <c r="P2109" i="1"/>
  <c r="O2109" i="1"/>
  <c r="R2109" i="1" s="1"/>
  <c r="S2109" i="1" s="1"/>
  <c r="T2109" i="1" s="1"/>
  <c r="Z2108" i="1"/>
  <c r="U2108" i="1"/>
  <c r="Q2108" i="1"/>
  <c r="P2108" i="1"/>
  <c r="O2108" i="1"/>
  <c r="Z2107" i="1"/>
  <c r="U2107" i="1"/>
  <c r="Q2107" i="1"/>
  <c r="P2107" i="1"/>
  <c r="O2107" i="1"/>
  <c r="R2107" i="1" s="1"/>
  <c r="S2107" i="1" s="1"/>
  <c r="T2107" i="1" s="1"/>
  <c r="Z2106" i="1"/>
  <c r="Y2106" i="1"/>
  <c r="U2106" i="1"/>
  <c r="R2106" i="1"/>
  <c r="S2106" i="1" s="1"/>
  <c r="T2106" i="1" s="1"/>
  <c r="Q2106" i="1"/>
  <c r="P2106" i="1"/>
  <c r="O2106" i="1"/>
  <c r="Z2105" i="1"/>
  <c r="U2105" i="1"/>
  <c r="S2105" i="1"/>
  <c r="T2105" i="1" s="1"/>
  <c r="Q2105" i="1"/>
  <c r="P2105" i="1"/>
  <c r="O2105" i="1"/>
  <c r="R2105" i="1" s="1"/>
  <c r="Z2104" i="1"/>
  <c r="U2104" i="1"/>
  <c r="Q2104" i="1"/>
  <c r="R2104" i="1" s="1"/>
  <c r="S2104" i="1" s="1"/>
  <c r="T2104" i="1" s="1"/>
  <c r="P2104" i="1"/>
  <c r="O2104" i="1"/>
  <c r="Z2103" i="1"/>
  <c r="U2103" i="1"/>
  <c r="T2103" i="1"/>
  <c r="R2103" i="1"/>
  <c r="S2103" i="1" s="1"/>
  <c r="Q2103" i="1"/>
  <c r="P2103" i="1"/>
  <c r="O2103" i="1"/>
  <c r="Z2102" i="1"/>
  <c r="U2102" i="1"/>
  <c r="Q2102" i="1"/>
  <c r="P2102" i="1"/>
  <c r="O2102" i="1"/>
  <c r="Z2101" i="1"/>
  <c r="U2101" i="1"/>
  <c r="S2101" i="1"/>
  <c r="T2101" i="1" s="1"/>
  <c r="R2101" i="1"/>
  <c r="Q2101" i="1"/>
  <c r="P2101" i="1"/>
  <c r="O2101" i="1"/>
  <c r="Z2100" i="1"/>
  <c r="U2100" i="1"/>
  <c r="Q2100" i="1"/>
  <c r="P2100" i="1"/>
  <c r="O2100" i="1"/>
  <c r="R2100" i="1" s="1"/>
  <c r="S2100" i="1" s="1"/>
  <c r="T2100" i="1" s="1"/>
  <c r="Y2100" i="1" s="1"/>
  <c r="Z2099" i="1"/>
  <c r="U2099" i="1"/>
  <c r="Q2099" i="1"/>
  <c r="R2099" i="1" s="1"/>
  <c r="S2099" i="1" s="1"/>
  <c r="T2099" i="1" s="1"/>
  <c r="Y2099" i="1" s="1"/>
  <c r="P2099" i="1"/>
  <c r="O2099" i="1"/>
  <c r="Z2098" i="1"/>
  <c r="U2098" i="1"/>
  <c r="Q2098" i="1"/>
  <c r="R2098" i="1" s="1"/>
  <c r="S2098" i="1" s="1"/>
  <c r="T2098" i="1" s="1"/>
  <c r="P2098" i="1"/>
  <c r="O2098" i="1"/>
  <c r="Z2097" i="1"/>
  <c r="U2097" i="1"/>
  <c r="Q2097" i="1"/>
  <c r="P2097" i="1"/>
  <c r="O2097" i="1"/>
  <c r="Z2096" i="1"/>
  <c r="U2096" i="1"/>
  <c r="Q2096" i="1"/>
  <c r="P2096" i="1"/>
  <c r="O2096" i="1"/>
  <c r="R2096" i="1" s="1"/>
  <c r="S2096" i="1" s="1"/>
  <c r="T2096" i="1" s="1"/>
  <c r="Z2095" i="1"/>
  <c r="U2095" i="1"/>
  <c r="Q2095" i="1"/>
  <c r="P2095" i="1"/>
  <c r="O2095" i="1"/>
  <c r="R2095" i="1" s="1"/>
  <c r="S2095" i="1" s="1"/>
  <c r="T2095" i="1" s="1"/>
  <c r="Y2095" i="1" s="1"/>
  <c r="Z2094" i="1"/>
  <c r="U2094" i="1"/>
  <c r="R2094" i="1"/>
  <c r="S2094" i="1" s="1"/>
  <c r="T2094" i="1" s="1"/>
  <c r="Y2094" i="1" s="1"/>
  <c r="Q2094" i="1"/>
  <c r="P2094" i="1"/>
  <c r="O2094" i="1"/>
  <c r="Z2093" i="1"/>
  <c r="U2093" i="1"/>
  <c r="Q2093" i="1"/>
  <c r="P2093" i="1"/>
  <c r="O2093" i="1"/>
  <c r="R2093" i="1" s="1"/>
  <c r="S2093" i="1" s="1"/>
  <c r="T2093" i="1" s="1"/>
  <c r="Y2093" i="1" s="1"/>
  <c r="Z2092" i="1"/>
  <c r="U2092" i="1"/>
  <c r="Q2092" i="1"/>
  <c r="P2092" i="1"/>
  <c r="O2092" i="1"/>
  <c r="R2092" i="1" s="1"/>
  <c r="S2092" i="1" s="1"/>
  <c r="T2092" i="1" s="1"/>
  <c r="Y2092" i="1" s="1"/>
  <c r="Z2091" i="1"/>
  <c r="U2091" i="1"/>
  <c r="Q2091" i="1"/>
  <c r="P2091" i="1"/>
  <c r="O2091" i="1"/>
  <c r="Z2090" i="1"/>
  <c r="U2090" i="1"/>
  <c r="Q2090" i="1"/>
  <c r="R2090" i="1" s="1"/>
  <c r="S2090" i="1" s="1"/>
  <c r="T2090" i="1" s="1"/>
  <c r="P2090" i="1"/>
  <c r="O2090" i="1"/>
  <c r="Z2089" i="1"/>
  <c r="U2089" i="1"/>
  <c r="Q2089" i="1"/>
  <c r="P2089" i="1"/>
  <c r="O2089" i="1"/>
  <c r="Z2088" i="1"/>
  <c r="U2088" i="1"/>
  <c r="T2088" i="1"/>
  <c r="Y2088" i="1" s="1"/>
  <c r="Q2088" i="1"/>
  <c r="P2088" i="1"/>
  <c r="R2088" i="1" s="1"/>
  <c r="S2088" i="1" s="1"/>
  <c r="O2088" i="1"/>
  <c r="Z2087" i="1"/>
  <c r="U2087" i="1"/>
  <c r="Q2087" i="1"/>
  <c r="P2087" i="1"/>
  <c r="R2087" i="1" s="1"/>
  <c r="S2087" i="1" s="1"/>
  <c r="T2087" i="1" s="1"/>
  <c r="O2087" i="1"/>
  <c r="Z2086" i="1"/>
  <c r="U2086" i="1"/>
  <c r="Q2086" i="1"/>
  <c r="P2086" i="1"/>
  <c r="O2086" i="1"/>
  <c r="Z2085" i="1"/>
  <c r="U2085" i="1"/>
  <c r="Q2085" i="1"/>
  <c r="R2085" i="1" s="1"/>
  <c r="S2085" i="1" s="1"/>
  <c r="T2085" i="1" s="1"/>
  <c r="P2085" i="1"/>
  <c r="O2085" i="1"/>
  <c r="Z2084" i="1"/>
  <c r="U2084" i="1"/>
  <c r="Q2084" i="1"/>
  <c r="P2084" i="1"/>
  <c r="O2084" i="1"/>
  <c r="Z2083" i="1"/>
  <c r="U2083" i="1"/>
  <c r="Q2083" i="1"/>
  <c r="R2083" i="1" s="1"/>
  <c r="S2083" i="1" s="1"/>
  <c r="T2083" i="1" s="1"/>
  <c r="Y2083" i="1" s="1"/>
  <c r="P2083" i="1"/>
  <c r="O2083" i="1"/>
  <c r="Z2082" i="1"/>
  <c r="U2082" i="1"/>
  <c r="Q2082" i="1"/>
  <c r="P2082" i="1"/>
  <c r="O2082" i="1"/>
  <c r="Z2081" i="1"/>
  <c r="U2081" i="1"/>
  <c r="R2081" i="1"/>
  <c r="S2081" i="1" s="1"/>
  <c r="T2081" i="1" s="1"/>
  <c r="Q2081" i="1"/>
  <c r="P2081" i="1"/>
  <c r="O2081" i="1"/>
  <c r="Z2080" i="1"/>
  <c r="U2080" i="1"/>
  <c r="T2080" i="1"/>
  <c r="R2080" i="1"/>
  <c r="S2080" i="1" s="1"/>
  <c r="Q2080" i="1"/>
  <c r="P2080" i="1"/>
  <c r="O2080" i="1"/>
  <c r="Z2079" i="1"/>
  <c r="U2079" i="1"/>
  <c r="Q2079" i="1"/>
  <c r="P2079" i="1"/>
  <c r="O2079" i="1"/>
  <c r="Z2078" i="1"/>
  <c r="U2078" i="1"/>
  <c r="T2078" i="1"/>
  <c r="Q2078" i="1"/>
  <c r="P2078" i="1"/>
  <c r="O2078" i="1"/>
  <c r="R2078" i="1" s="1"/>
  <c r="S2078" i="1" s="1"/>
  <c r="Z2077" i="1"/>
  <c r="U2077" i="1"/>
  <c r="Q2077" i="1"/>
  <c r="P2077" i="1"/>
  <c r="O2077" i="1"/>
  <c r="R2077" i="1" s="1"/>
  <c r="S2077" i="1" s="1"/>
  <c r="T2077" i="1" s="1"/>
  <c r="AA2076" i="1"/>
  <c r="Z2076" i="1"/>
  <c r="U2076" i="1"/>
  <c r="T2076" i="1"/>
  <c r="Q2076" i="1"/>
  <c r="P2076" i="1"/>
  <c r="O2076" i="1"/>
  <c r="Z2075" i="1"/>
  <c r="U2075" i="1"/>
  <c r="Q2075" i="1"/>
  <c r="P2075" i="1"/>
  <c r="O2075" i="1"/>
  <c r="R2075" i="1" s="1"/>
  <c r="S2075" i="1" s="1"/>
  <c r="T2075" i="1" s="1"/>
  <c r="Z2074" i="1"/>
  <c r="U2074" i="1"/>
  <c r="Q2074" i="1"/>
  <c r="P2074" i="1"/>
  <c r="R2074" i="1" s="1"/>
  <c r="S2074" i="1" s="1"/>
  <c r="T2074" i="1" s="1"/>
  <c r="O2074" i="1"/>
  <c r="AA2073" i="1"/>
  <c r="Z2073" i="1"/>
  <c r="U2073" i="1"/>
  <c r="T2073" i="1"/>
  <c r="Q2073" i="1"/>
  <c r="P2073" i="1"/>
  <c r="O2073" i="1"/>
  <c r="Z2072" i="1"/>
  <c r="U2072" i="1"/>
  <c r="Q2072" i="1"/>
  <c r="P2072" i="1"/>
  <c r="R2072" i="1" s="1"/>
  <c r="S2072" i="1" s="1"/>
  <c r="T2072" i="1" s="1"/>
  <c r="O2072" i="1"/>
  <c r="Z2071" i="1"/>
  <c r="U2071" i="1"/>
  <c r="Q2071" i="1"/>
  <c r="P2071" i="1"/>
  <c r="O2071" i="1"/>
  <c r="AA2070" i="1"/>
  <c r="Z2070" i="1"/>
  <c r="U2070" i="1"/>
  <c r="T2070" i="1"/>
  <c r="Q2070" i="1"/>
  <c r="P2070" i="1"/>
  <c r="O2070" i="1"/>
  <c r="Z2069" i="1"/>
  <c r="U2069" i="1"/>
  <c r="Q2069" i="1"/>
  <c r="R2069" i="1" s="1"/>
  <c r="S2069" i="1" s="1"/>
  <c r="T2069" i="1" s="1"/>
  <c r="Y2069" i="1" s="1"/>
  <c r="P2069" i="1"/>
  <c r="O2069" i="1"/>
  <c r="AA2068" i="1"/>
  <c r="Z2068" i="1"/>
  <c r="U2068" i="1"/>
  <c r="T2068" i="1"/>
  <c r="Q2068" i="1"/>
  <c r="P2068" i="1"/>
  <c r="O2068" i="1"/>
  <c r="Z2067" i="1"/>
  <c r="U2067" i="1"/>
  <c r="Q2067" i="1"/>
  <c r="R2067" i="1" s="1"/>
  <c r="S2067" i="1" s="1"/>
  <c r="T2067" i="1" s="1"/>
  <c r="P2067" i="1"/>
  <c r="O2067" i="1"/>
  <c r="AA2066" i="1"/>
  <c r="Z2066" i="1"/>
  <c r="U2066" i="1"/>
  <c r="T2066" i="1"/>
  <c r="R2066" i="1"/>
  <c r="S2066" i="1" s="1"/>
  <c r="Q2066" i="1"/>
  <c r="P2066" i="1"/>
  <c r="O2066" i="1"/>
  <c r="Z2065" i="1"/>
  <c r="U2065" i="1"/>
  <c r="Q2065" i="1"/>
  <c r="P2065" i="1"/>
  <c r="O2065" i="1"/>
  <c r="Z2064" i="1"/>
  <c r="U2064" i="1"/>
  <c r="R2064" i="1"/>
  <c r="S2064" i="1" s="1"/>
  <c r="T2064" i="1" s="1"/>
  <c r="Q2064" i="1"/>
  <c r="P2064" i="1"/>
  <c r="O2064" i="1"/>
  <c r="Z2063" i="1"/>
  <c r="U2063" i="1"/>
  <c r="R2063" i="1"/>
  <c r="S2063" i="1" s="1"/>
  <c r="T2063" i="1" s="1"/>
  <c r="Q2063" i="1"/>
  <c r="P2063" i="1"/>
  <c r="O2063" i="1"/>
  <c r="AA2062" i="1"/>
  <c r="Z2062" i="1"/>
  <c r="U2062" i="1"/>
  <c r="T2062" i="1"/>
  <c r="Q2062" i="1"/>
  <c r="P2062" i="1"/>
  <c r="O2062" i="1"/>
  <c r="R2062" i="1" s="1"/>
  <c r="S2062" i="1" s="1"/>
  <c r="Z2061" i="1"/>
  <c r="U2061" i="1"/>
  <c r="T2061" i="1"/>
  <c r="Q2061" i="1"/>
  <c r="P2061" i="1"/>
  <c r="O2061" i="1"/>
  <c r="R2061" i="1" s="1"/>
  <c r="S2061" i="1" s="1"/>
  <c r="Z2060" i="1"/>
  <c r="U2060" i="1"/>
  <c r="Q2060" i="1"/>
  <c r="P2060" i="1"/>
  <c r="O2060" i="1"/>
  <c r="AA2059" i="1"/>
  <c r="Z2059" i="1"/>
  <c r="U2059" i="1"/>
  <c r="T2059" i="1"/>
  <c r="Q2059" i="1"/>
  <c r="P2059" i="1"/>
  <c r="O2059" i="1"/>
  <c r="R2059" i="1" s="1"/>
  <c r="S2059" i="1" s="1"/>
  <c r="AA2058" i="1"/>
  <c r="Z2058" i="1"/>
  <c r="U2058" i="1"/>
  <c r="T2058" i="1"/>
  <c r="Q2058" i="1"/>
  <c r="P2058" i="1"/>
  <c r="R2058" i="1" s="1"/>
  <c r="S2058" i="1" s="1"/>
  <c r="O2058" i="1"/>
  <c r="AA2057" i="1"/>
  <c r="Z2057" i="1"/>
  <c r="U2057" i="1"/>
  <c r="T2057" i="1"/>
  <c r="Q2057" i="1"/>
  <c r="P2057" i="1"/>
  <c r="O2057" i="1"/>
  <c r="Z2056" i="1"/>
  <c r="U2056" i="1"/>
  <c r="Q2056" i="1"/>
  <c r="P2056" i="1"/>
  <c r="O2056" i="1"/>
  <c r="Z2055" i="1"/>
  <c r="U2055" i="1"/>
  <c r="Q2055" i="1"/>
  <c r="P2055" i="1"/>
  <c r="O2055" i="1"/>
  <c r="R2055" i="1" s="1"/>
  <c r="S2055" i="1" s="1"/>
  <c r="T2055" i="1" s="1"/>
  <c r="Y2055" i="1" s="1"/>
  <c r="AA2054" i="1"/>
  <c r="Z2054" i="1"/>
  <c r="U2054" i="1"/>
  <c r="T2054" i="1"/>
  <c r="Q2054" i="1"/>
  <c r="P2054" i="1"/>
  <c r="O2054" i="1"/>
  <c r="R2054" i="1" s="1"/>
  <c r="S2054" i="1" s="1"/>
  <c r="Z2053" i="1"/>
  <c r="U2053" i="1"/>
  <c r="Q2053" i="1"/>
  <c r="R2053" i="1" s="1"/>
  <c r="S2053" i="1" s="1"/>
  <c r="T2053" i="1" s="1"/>
  <c r="P2053" i="1"/>
  <c r="O2053" i="1"/>
  <c r="Z2052" i="1"/>
  <c r="U2052" i="1"/>
  <c r="Q2052" i="1"/>
  <c r="P2052" i="1"/>
  <c r="O2052" i="1"/>
  <c r="Z2051" i="1"/>
  <c r="U2051" i="1"/>
  <c r="R2051" i="1"/>
  <c r="S2051" i="1" s="1"/>
  <c r="T2051" i="1" s="1"/>
  <c r="Q2051" i="1"/>
  <c r="P2051" i="1"/>
  <c r="O2051" i="1"/>
  <c r="Z2050" i="1"/>
  <c r="U2050" i="1"/>
  <c r="Q2050" i="1"/>
  <c r="P2050" i="1"/>
  <c r="O2050" i="1"/>
  <c r="R2050" i="1" s="1"/>
  <c r="S2050" i="1" s="1"/>
  <c r="T2050" i="1" s="1"/>
  <c r="Z2049" i="1"/>
  <c r="U2049" i="1"/>
  <c r="Q2049" i="1"/>
  <c r="P2049" i="1"/>
  <c r="O2049" i="1"/>
  <c r="R2049" i="1" s="1"/>
  <c r="S2049" i="1" s="1"/>
  <c r="T2049" i="1" s="1"/>
  <c r="Z2048" i="1"/>
  <c r="U2048" i="1"/>
  <c r="R2048" i="1"/>
  <c r="S2048" i="1" s="1"/>
  <c r="T2048" i="1" s="1"/>
  <c r="Q2048" i="1"/>
  <c r="P2048" i="1"/>
  <c r="O2048" i="1"/>
  <c r="Z2047" i="1"/>
  <c r="U2047" i="1"/>
  <c r="Q2047" i="1"/>
  <c r="P2047" i="1"/>
  <c r="O2047" i="1"/>
  <c r="R2047" i="1" s="1"/>
  <c r="S2047" i="1" s="1"/>
  <c r="T2047" i="1" s="1"/>
  <c r="Z2046" i="1"/>
  <c r="U2046" i="1"/>
  <c r="S2046" i="1"/>
  <c r="T2046" i="1" s="1"/>
  <c r="Y2046" i="1" s="1"/>
  <c r="R2046" i="1"/>
  <c r="Q2046" i="1"/>
  <c r="P2046" i="1"/>
  <c r="O2046" i="1"/>
  <c r="Z2045" i="1"/>
  <c r="U2045" i="1"/>
  <c r="S2045" i="1"/>
  <c r="T2045" i="1" s="1"/>
  <c r="Q2045" i="1"/>
  <c r="P2045" i="1"/>
  <c r="O2045" i="1"/>
  <c r="R2045" i="1" s="1"/>
  <c r="Z2044" i="1"/>
  <c r="U2044" i="1"/>
  <c r="Q2044" i="1"/>
  <c r="P2044" i="1"/>
  <c r="O2044" i="1"/>
  <c r="AA2043" i="1"/>
  <c r="Z2043" i="1"/>
  <c r="U2043" i="1"/>
  <c r="T2043" i="1"/>
  <c r="Q2043" i="1"/>
  <c r="P2043" i="1"/>
  <c r="O2043" i="1"/>
  <c r="R2043" i="1" s="1"/>
  <c r="S2043" i="1" s="1"/>
  <c r="AA2042" i="1"/>
  <c r="Z2042" i="1"/>
  <c r="U2042" i="1"/>
  <c r="T2042" i="1"/>
  <c r="Q2042" i="1"/>
  <c r="P2042" i="1"/>
  <c r="R2042" i="1" s="1"/>
  <c r="S2042" i="1" s="1"/>
  <c r="O2042" i="1"/>
  <c r="Z2041" i="1"/>
  <c r="U2041" i="1"/>
  <c r="Q2041" i="1"/>
  <c r="P2041" i="1"/>
  <c r="O2041" i="1"/>
  <c r="Z2040" i="1"/>
  <c r="U2040" i="1"/>
  <c r="Q2040" i="1"/>
  <c r="P2040" i="1"/>
  <c r="R2040" i="1" s="1"/>
  <c r="S2040" i="1" s="1"/>
  <c r="T2040" i="1" s="1"/>
  <c r="O2040" i="1"/>
  <c r="AA2039" i="1"/>
  <c r="Z2039" i="1"/>
  <c r="U2039" i="1"/>
  <c r="T2039" i="1"/>
  <c r="Q2039" i="1"/>
  <c r="P2039" i="1"/>
  <c r="R2039" i="1" s="1"/>
  <c r="S2039" i="1" s="1"/>
  <c r="O2039" i="1"/>
  <c r="Z2038" i="1"/>
  <c r="U2038" i="1"/>
  <c r="Q2038" i="1"/>
  <c r="P2038" i="1"/>
  <c r="O2038" i="1"/>
  <c r="R2038" i="1" s="1"/>
  <c r="S2038" i="1" s="1"/>
  <c r="T2038" i="1" s="1"/>
  <c r="Y2038" i="1" s="1"/>
  <c r="Z2037" i="1"/>
  <c r="U2037" i="1"/>
  <c r="Q2037" i="1"/>
  <c r="R2037" i="1" s="1"/>
  <c r="S2037" i="1" s="1"/>
  <c r="T2037" i="1" s="1"/>
  <c r="P2037" i="1"/>
  <c r="O2037" i="1"/>
  <c r="AA2036" i="1"/>
  <c r="Z2036" i="1"/>
  <c r="U2036" i="1"/>
  <c r="T2036" i="1"/>
  <c r="Q2036" i="1"/>
  <c r="P2036" i="1"/>
  <c r="O2036" i="1"/>
  <c r="Z2035" i="1"/>
  <c r="U2035" i="1"/>
  <c r="R2035" i="1"/>
  <c r="S2035" i="1" s="1"/>
  <c r="T2035" i="1" s="1"/>
  <c r="Q2035" i="1"/>
  <c r="P2035" i="1"/>
  <c r="O2035" i="1"/>
  <c r="Z2034" i="1"/>
  <c r="U2034" i="1"/>
  <c r="R2034" i="1"/>
  <c r="S2034" i="1" s="1"/>
  <c r="T2034" i="1" s="1"/>
  <c r="Q2034" i="1"/>
  <c r="P2034" i="1"/>
  <c r="O2034" i="1"/>
  <c r="Z2033" i="1"/>
  <c r="U2033" i="1"/>
  <c r="Q2033" i="1"/>
  <c r="P2033" i="1"/>
  <c r="O2033" i="1"/>
  <c r="R2033" i="1" s="1"/>
  <c r="S2033" i="1" s="1"/>
  <c r="T2033" i="1" s="1"/>
  <c r="AA2032" i="1"/>
  <c r="Z2032" i="1"/>
  <c r="U2032" i="1"/>
  <c r="T2032" i="1"/>
  <c r="S2032" i="1"/>
  <c r="Q2032" i="1"/>
  <c r="P2032" i="1"/>
  <c r="O2032" i="1"/>
  <c r="R2032" i="1" s="1"/>
  <c r="Z2031" i="1"/>
  <c r="U2031" i="1"/>
  <c r="Q2031" i="1"/>
  <c r="P2031" i="1"/>
  <c r="O2031" i="1"/>
  <c r="R2031" i="1" s="1"/>
  <c r="S2031" i="1" s="1"/>
  <c r="T2031" i="1" s="1"/>
  <c r="Z2030" i="1"/>
  <c r="U2030" i="1"/>
  <c r="R2030" i="1"/>
  <c r="S2030" i="1" s="1"/>
  <c r="T2030" i="1" s="1"/>
  <c r="Q2030" i="1"/>
  <c r="P2030" i="1"/>
  <c r="O2030" i="1"/>
  <c r="Z2029" i="1"/>
  <c r="U2029" i="1"/>
  <c r="Q2029" i="1"/>
  <c r="P2029" i="1"/>
  <c r="O2029" i="1"/>
  <c r="Z2028" i="1"/>
  <c r="U2028" i="1"/>
  <c r="Q2028" i="1"/>
  <c r="P2028" i="1"/>
  <c r="O2028" i="1"/>
  <c r="Z2027" i="1"/>
  <c r="U2027" i="1"/>
  <c r="S2027" i="1"/>
  <c r="T2027" i="1" s="1"/>
  <c r="Q2027" i="1"/>
  <c r="P2027" i="1"/>
  <c r="O2027" i="1"/>
  <c r="R2027" i="1" s="1"/>
  <c r="Z2026" i="1"/>
  <c r="U2026" i="1"/>
  <c r="Q2026" i="1"/>
  <c r="P2026" i="1"/>
  <c r="R2026" i="1" s="1"/>
  <c r="S2026" i="1" s="1"/>
  <c r="T2026" i="1" s="1"/>
  <c r="O2026" i="1"/>
  <c r="Z2025" i="1"/>
  <c r="U2025" i="1"/>
  <c r="T2025" i="1"/>
  <c r="Q2025" i="1"/>
  <c r="P2025" i="1"/>
  <c r="O2025" i="1"/>
  <c r="R2025" i="1" s="1"/>
  <c r="S2025" i="1" s="1"/>
  <c r="Z2024" i="1"/>
  <c r="U2024" i="1"/>
  <c r="Q2024" i="1"/>
  <c r="P2024" i="1"/>
  <c r="R2024" i="1" s="1"/>
  <c r="S2024" i="1" s="1"/>
  <c r="T2024" i="1" s="1"/>
  <c r="O2024" i="1"/>
  <c r="Z2023" i="1"/>
  <c r="U2023" i="1"/>
  <c r="Q2023" i="1"/>
  <c r="P2023" i="1"/>
  <c r="O2023" i="1"/>
  <c r="R2023" i="1" s="1"/>
  <c r="S2023" i="1" s="1"/>
  <c r="T2023" i="1" s="1"/>
  <c r="Y2023" i="1" s="1"/>
  <c r="Z2022" i="1"/>
  <c r="U2022" i="1"/>
  <c r="Q2022" i="1"/>
  <c r="P2022" i="1"/>
  <c r="O2022" i="1"/>
  <c r="Z2021" i="1"/>
  <c r="U2021" i="1"/>
  <c r="Q2021" i="1"/>
  <c r="R2021" i="1" s="1"/>
  <c r="S2021" i="1" s="1"/>
  <c r="T2021" i="1" s="1"/>
  <c r="P2021" i="1"/>
  <c r="O2021" i="1"/>
  <c r="Z2020" i="1"/>
  <c r="U2020" i="1"/>
  <c r="Q2020" i="1"/>
  <c r="P2020" i="1"/>
  <c r="O2020" i="1"/>
  <c r="Z2019" i="1"/>
  <c r="U2019" i="1"/>
  <c r="Q2019" i="1"/>
  <c r="R2019" i="1" s="1"/>
  <c r="S2019" i="1" s="1"/>
  <c r="T2019" i="1" s="1"/>
  <c r="P2019" i="1"/>
  <c r="O2019" i="1"/>
  <c r="Z2018" i="1"/>
  <c r="U2018" i="1"/>
  <c r="Q2018" i="1"/>
  <c r="P2018" i="1"/>
  <c r="R2018" i="1" s="1"/>
  <c r="S2018" i="1" s="1"/>
  <c r="T2018" i="1" s="1"/>
  <c r="O2018" i="1"/>
  <c r="Z2017" i="1"/>
  <c r="U2017" i="1"/>
  <c r="Q2017" i="1"/>
  <c r="P2017" i="1"/>
  <c r="R2017" i="1" s="1"/>
  <c r="S2017" i="1" s="1"/>
  <c r="T2017" i="1" s="1"/>
  <c r="O2017" i="1"/>
  <c r="Z2016" i="1"/>
  <c r="U2016" i="1"/>
  <c r="Q2016" i="1"/>
  <c r="P2016" i="1"/>
  <c r="O2016" i="1"/>
  <c r="R2016" i="1" s="1"/>
  <c r="S2016" i="1" s="1"/>
  <c r="T2016" i="1" s="1"/>
  <c r="Z2015" i="1"/>
  <c r="U2015" i="1"/>
  <c r="Q2015" i="1"/>
  <c r="P2015" i="1"/>
  <c r="O2015" i="1"/>
  <c r="R2015" i="1" s="1"/>
  <c r="S2015" i="1" s="1"/>
  <c r="T2015" i="1" s="1"/>
  <c r="Y2015" i="1" s="1"/>
  <c r="AA2014" i="1"/>
  <c r="Z2014" i="1"/>
  <c r="U2014" i="1"/>
  <c r="T2014" i="1"/>
  <c r="Q2014" i="1"/>
  <c r="P2014" i="1"/>
  <c r="O2014" i="1"/>
  <c r="R2014" i="1" s="1"/>
  <c r="S2014" i="1" s="1"/>
  <c r="Z2013" i="1"/>
  <c r="U2013" i="1"/>
  <c r="Q2013" i="1"/>
  <c r="P2013" i="1"/>
  <c r="O2013" i="1"/>
  <c r="R2013" i="1" s="1"/>
  <c r="S2013" i="1" s="1"/>
  <c r="T2013" i="1" s="1"/>
  <c r="Z2012" i="1"/>
  <c r="U2012" i="1"/>
  <c r="Q2012" i="1"/>
  <c r="P2012" i="1"/>
  <c r="O2012" i="1"/>
  <c r="R2012" i="1" s="1"/>
  <c r="S2012" i="1" s="1"/>
  <c r="T2012" i="1" s="1"/>
  <c r="Y2012" i="1" s="1"/>
  <c r="Z2011" i="1"/>
  <c r="U2011" i="1"/>
  <c r="Q2011" i="1"/>
  <c r="P2011" i="1"/>
  <c r="O2011" i="1"/>
  <c r="Z2010" i="1"/>
  <c r="U2010" i="1"/>
  <c r="R2010" i="1"/>
  <c r="S2010" i="1" s="1"/>
  <c r="T2010" i="1" s="1"/>
  <c r="Y2010" i="1" s="1"/>
  <c r="Q2010" i="1"/>
  <c r="P2010" i="1"/>
  <c r="O2010" i="1"/>
  <c r="Z2009" i="1"/>
  <c r="U2009" i="1"/>
  <c r="T2009" i="1"/>
  <c r="S2009" i="1"/>
  <c r="Q2009" i="1"/>
  <c r="P2009" i="1"/>
  <c r="O2009" i="1"/>
  <c r="R2009" i="1" s="1"/>
  <c r="Z2008" i="1"/>
  <c r="U2008" i="1"/>
  <c r="Q2008" i="1"/>
  <c r="R2008" i="1" s="1"/>
  <c r="S2008" i="1" s="1"/>
  <c r="T2008" i="1" s="1"/>
  <c r="P2008" i="1"/>
  <c r="O2008" i="1"/>
  <c r="Z2007" i="1"/>
  <c r="U2007" i="1"/>
  <c r="Q2007" i="1"/>
  <c r="P2007" i="1"/>
  <c r="O2007" i="1"/>
  <c r="R2007" i="1" s="1"/>
  <c r="S2007" i="1" s="1"/>
  <c r="T2007" i="1" s="1"/>
  <c r="AA2006" i="1"/>
  <c r="Z2006" i="1"/>
  <c r="U2006" i="1"/>
  <c r="T2006" i="1"/>
  <c r="Q2006" i="1"/>
  <c r="P2006" i="1"/>
  <c r="O2006" i="1"/>
  <c r="R2006" i="1" s="1"/>
  <c r="S2006" i="1" s="1"/>
  <c r="Z2005" i="1"/>
  <c r="U2005" i="1"/>
  <c r="Q2005" i="1"/>
  <c r="R2005" i="1" s="1"/>
  <c r="S2005" i="1" s="1"/>
  <c r="T2005" i="1" s="1"/>
  <c r="Y2005" i="1" s="1"/>
  <c r="P2005" i="1"/>
  <c r="O2005" i="1"/>
  <c r="Z2004" i="1"/>
  <c r="U2004" i="1"/>
  <c r="Q2004" i="1"/>
  <c r="P2004" i="1"/>
  <c r="O2004" i="1"/>
  <c r="Z2003" i="1"/>
  <c r="U2003" i="1"/>
  <c r="Q2003" i="1"/>
  <c r="R2003" i="1" s="1"/>
  <c r="S2003" i="1" s="1"/>
  <c r="T2003" i="1" s="1"/>
  <c r="P2003" i="1"/>
  <c r="O2003" i="1"/>
  <c r="Z2002" i="1"/>
  <c r="U2002" i="1"/>
  <c r="R2002" i="1"/>
  <c r="S2002" i="1" s="1"/>
  <c r="T2002" i="1" s="1"/>
  <c r="Q2002" i="1"/>
  <c r="P2002" i="1"/>
  <c r="O2002" i="1"/>
  <c r="Z2001" i="1"/>
  <c r="U2001" i="1"/>
  <c r="R2001" i="1"/>
  <c r="S2001" i="1" s="1"/>
  <c r="T2001" i="1" s="1"/>
  <c r="Q2001" i="1"/>
  <c r="P2001" i="1"/>
  <c r="O2001" i="1"/>
  <c r="Z2000" i="1"/>
  <c r="U2000" i="1"/>
  <c r="T2000" i="1"/>
  <c r="R2000" i="1"/>
  <c r="S2000" i="1" s="1"/>
  <c r="Q2000" i="1"/>
  <c r="P2000" i="1"/>
  <c r="O2000" i="1"/>
  <c r="Z1999" i="1"/>
  <c r="U1999" i="1"/>
  <c r="Q1999" i="1"/>
  <c r="R1999" i="1" s="1"/>
  <c r="S1999" i="1" s="1"/>
  <c r="T1999" i="1" s="1"/>
  <c r="P1999" i="1"/>
  <c r="O1999" i="1"/>
  <c r="Z1998" i="1"/>
  <c r="U1998" i="1"/>
  <c r="R1998" i="1"/>
  <c r="S1998" i="1" s="1"/>
  <c r="T1998" i="1" s="1"/>
  <c r="Y1998" i="1" s="1"/>
  <c r="Q1998" i="1"/>
  <c r="P1998" i="1"/>
  <c r="O1998" i="1"/>
  <c r="Z1997" i="1"/>
  <c r="U1997" i="1"/>
  <c r="Q1997" i="1"/>
  <c r="P1997" i="1"/>
  <c r="O1997" i="1"/>
  <c r="R1997" i="1" s="1"/>
  <c r="S1997" i="1" s="1"/>
  <c r="T1997" i="1" s="1"/>
  <c r="AA1996" i="1"/>
  <c r="Z1996" i="1"/>
  <c r="U1996" i="1"/>
  <c r="T1996" i="1"/>
  <c r="Q1996" i="1"/>
  <c r="P1996" i="1"/>
  <c r="O1996" i="1"/>
  <c r="Z1995" i="1"/>
  <c r="U1995" i="1"/>
  <c r="Q1995" i="1"/>
  <c r="P1995" i="1"/>
  <c r="O1995" i="1"/>
  <c r="Z1994" i="1"/>
  <c r="U1994" i="1"/>
  <c r="R1994" i="1"/>
  <c r="S1994" i="1" s="1"/>
  <c r="T1994" i="1" s="1"/>
  <c r="Q1994" i="1"/>
  <c r="P1994" i="1"/>
  <c r="O1994" i="1"/>
  <c r="Z1993" i="1"/>
  <c r="U1993" i="1"/>
  <c r="Q1993" i="1"/>
  <c r="P1993" i="1"/>
  <c r="O1993" i="1"/>
  <c r="Z1992" i="1"/>
  <c r="U1992" i="1"/>
  <c r="Q1992" i="1"/>
  <c r="P1992" i="1"/>
  <c r="O1992" i="1"/>
  <c r="Z1991" i="1"/>
  <c r="U1991" i="1"/>
  <c r="Q1991" i="1"/>
  <c r="P1991" i="1"/>
  <c r="R1991" i="1" s="1"/>
  <c r="S1991" i="1" s="1"/>
  <c r="T1991" i="1" s="1"/>
  <c r="O1991" i="1"/>
  <c r="Z1990" i="1"/>
  <c r="U1990" i="1"/>
  <c r="Q1990" i="1"/>
  <c r="P1990" i="1"/>
  <c r="O1990" i="1"/>
  <c r="R1990" i="1" s="1"/>
  <c r="S1990" i="1" s="1"/>
  <c r="T1990" i="1" s="1"/>
  <c r="Z1989" i="1"/>
  <c r="U1989" i="1"/>
  <c r="R1989" i="1"/>
  <c r="S1989" i="1" s="1"/>
  <c r="T1989" i="1" s="1"/>
  <c r="Q1989" i="1"/>
  <c r="P1989" i="1"/>
  <c r="O1989" i="1"/>
  <c r="Z1988" i="1"/>
  <c r="U1988" i="1"/>
  <c r="Q1988" i="1"/>
  <c r="P1988" i="1"/>
  <c r="O1988" i="1"/>
  <c r="R1988" i="1" s="1"/>
  <c r="S1988" i="1" s="1"/>
  <c r="T1988" i="1" s="1"/>
  <c r="Z1987" i="1"/>
  <c r="U1987" i="1"/>
  <c r="S1987" i="1"/>
  <c r="T1987" i="1" s="1"/>
  <c r="Y1987" i="1" s="1"/>
  <c r="R1987" i="1"/>
  <c r="Q1987" i="1"/>
  <c r="P1987" i="1"/>
  <c r="O1987" i="1"/>
  <c r="Z1986" i="1"/>
  <c r="U1986" i="1"/>
  <c r="R1986" i="1"/>
  <c r="S1986" i="1" s="1"/>
  <c r="T1986" i="1" s="1"/>
  <c r="Q1986" i="1"/>
  <c r="P1986" i="1"/>
  <c r="O1986" i="1"/>
  <c r="Z1985" i="1"/>
  <c r="U1985" i="1"/>
  <c r="R1985" i="1"/>
  <c r="S1985" i="1" s="1"/>
  <c r="T1985" i="1" s="1"/>
  <c r="Y1985" i="1" s="1"/>
  <c r="Q1985" i="1"/>
  <c r="P1985" i="1"/>
  <c r="O1985" i="1"/>
  <c r="Z1984" i="1"/>
  <c r="U1984" i="1"/>
  <c r="S1984" i="1"/>
  <c r="T1984" i="1" s="1"/>
  <c r="R1984" i="1"/>
  <c r="Q1984" i="1"/>
  <c r="P1984" i="1"/>
  <c r="O1984" i="1"/>
  <c r="Z1983" i="1"/>
  <c r="U1983" i="1"/>
  <c r="Q1983" i="1"/>
  <c r="P1983" i="1"/>
  <c r="R1983" i="1" s="1"/>
  <c r="S1983" i="1" s="1"/>
  <c r="T1983" i="1" s="1"/>
  <c r="O1983" i="1"/>
  <c r="Z1982" i="1"/>
  <c r="U1982" i="1"/>
  <c r="R1982" i="1"/>
  <c r="S1982" i="1" s="1"/>
  <c r="T1982" i="1" s="1"/>
  <c r="Q1982" i="1"/>
  <c r="P1982" i="1"/>
  <c r="O1982" i="1"/>
  <c r="Z1981" i="1"/>
  <c r="U1981" i="1"/>
  <c r="R1981" i="1"/>
  <c r="S1981" i="1" s="1"/>
  <c r="T1981" i="1" s="1"/>
  <c r="Q1981" i="1"/>
  <c r="P1981" i="1"/>
  <c r="O1981" i="1"/>
  <c r="Z1980" i="1"/>
  <c r="U1980" i="1"/>
  <c r="Q1980" i="1"/>
  <c r="P1980" i="1"/>
  <c r="O1980" i="1"/>
  <c r="Z1979" i="1"/>
  <c r="U1979" i="1"/>
  <c r="S1979" i="1"/>
  <c r="T1979" i="1" s="1"/>
  <c r="Q1979" i="1"/>
  <c r="P1979" i="1"/>
  <c r="O1979" i="1"/>
  <c r="R1979" i="1" s="1"/>
  <c r="Z1978" i="1"/>
  <c r="U1978" i="1"/>
  <c r="R1978" i="1"/>
  <c r="S1978" i="1" s="1"/>
  <c r="T1978" i="1" s="1"/>
  <c r="Y1978" i="1" s="1"/>
  <c r="Q1978" i="1"/>
  <c r="P1978" i="1"/>
  <c r="O1978" i="1"/>
  <c r="Z1977" i="1"/>
  <c r="U1977" i="1"/>
  <c r="Q1977" i="1"/>
  <c r="P1977" i="1"/>
  <c r="O1977" i="1"/>
  <c r="AA1976" i="1"/>
  <c r="Z1976" i="1"/>
  <c r="U1976" i="1"/>
  <c r="T1976" i="1"/>
  <c r="Q1976" i="1"/>
  <c r="R1976" i="1" s="1"/>
  <c r="S1976" i="1" s="1"/>
  <c r="P1976" i="1"/>
  <c r="O1976" i="1"/>
  <c r="Z1975" i="1"/>
  <c r="U1975" i="1"/>
  <c r="Q1975" i="1"/>
  <c r="P1975" i="1"/>
  <c r="O1975" i="1"/>
  <c r="R1975" i="1" s="1"/>
  <c r="S1975" i="1" s="1"/>
  <c r="T1975" i="1" s="1"/>
  <c r="Z1974" i="1"/>
  <c r="U1974" i="1"/>
  <c r="Q1974" i="1"/>
  <c r="P1974" i="1"/>
  <c r="O1974" i="1"/>
  <c r="Z1973" i="1"/>
  <c r="U1973" i="1"/>
  <c r="Q1973" i="1"/>
  <c r="R1973" i="1" s="1"/>
  <c r="S1973" i="1" s="1"/>
  <c r="T1973" i="1" s="1"/>
  <c r="P1973" i="1"/>
  <c r="O1973" i="1"/>
  <c r="Z1972" i="1"/>
  <c r="U1972" i="1"/>
  <c r="Q1972" i="1"/>
  <c r="P1972" i="1"/>
  <c r="O1972" i="1"/>
  <c r="R1972" i="1" s="1"/>
  <c r="S1972" i="1" s="1"/>
  <c r="T1972" i="1" s="1"/>
  <c r="Z1971" i="1"/>
  <c r="U1971" i="1"/>
  <c r="Q1971" i="1"/>
  <c r="R1971" i="1" s="1"/>
  <c r="S1971" i="1" s="1"/>
  <c r="T1971" i="1" s="1"/>
  <c r="Y1971" i="1" s="1"/>
  <c r="P1971" i="1"/>
  <c r="O1971" i="1"/>
  <c r="Z1970" i="1"/>
  <c r="U1970" i="1"/>
  <c r="Q1970" i="1"/>
  <c r="R1970" i="1" s="1"/>
  <c r="S1970" i="1" s="1"/>
  <c r="T1970" i="1" s="1"/>
  <c r="Y1970" i="1" s="1"/>
  <c r="P1970" i="1"/>
  <c r="O1970" i="1"/>
  <c r="Z1969" i="1"/>
  <c r="U1969" i="1"/>
  <c r="Q1969" i="1"/>
  <c r="P1969" i="1"/>
  <c r="O1969" i="1"/>
  <c r="R1969" i="1" s="1"/>
  <c r="S1969" i="1" s="1"/>
  <c r="T1969" i="1" s="1"/>
  <c r="Z1968" i="1"/>
  <c r="U1968" i="1"/>
  <c r="Q1968" i="1"/>
  <c r="P1968" i="1"/>
  <c r="O1968" i="1"/>
  <c r="R1968" i="1" s="1"/>
  <c r="S1968" i="1" s="1"/>
  <c r="T1968" i="1" s="1"/>
  <c r="Z1967" i="1"/>
  <c r="U1967" i="1"/>
  <c r="Q1967" i="1"/>
  <c r="P1967" i="1"/>
  <c r="O1967" i="1"/>
  <c r="Z1966" i="1"/>
  <c r="U1966" i="1"/>
  <c r="Q1966" i="1"/>
  <c r="P1966" i="1"/>
  <c r="O1966" i="1"/>
  <c r="R1966" i="1" s="1"/>
  <c r="S1966" i="1" s="1"/>
  <c r="T1966" i="1" s="1"/>
  <c r="Z1965" i="1"/>
  <c r="U1965" i="1"/>
  <c r="Q1965" i="1"/>
  <c r="R1965" i="1" s="1"/>
  <c r="S1965" i="1" s="1"/>
  <c r="T1965" i="1" s="1"/>
  <c r="P1965" i="1"/>
  <c r="O1965" i="1"/>
  <c r="Z1964" i="1"/>
  <c r="U1964" i="1"/>
  <c r="Q1964" i="1"/>
  <c r="P1964" i="1"/>
  <c r="O1964" i="1"/>
  <c r="Z1963" i="1"/>
  <c r="U1963" i="1"/>
  <c r="S1963" i="1"/>
  <c r="T1963" i="1" s="1"/>
  <c r="Q1963" i="1"/>
  <c r="P1963" i="1"/>
  <c r="O1963" i="1"/>
  <c r="R1963" i="1" s="1"/>
  <c r="Z1962" i="1"/>
  <c r="U1962" i="1"/>
  <c r="R1962" i="1"/>
  <c r="S1962" i="1" s="1"/>
  <c r="T1962" i="1" s="1"/>
  <c r="Q1962" i="1"/>
  <c r="P1962" i="1"/>
  <c r="O1962" i="1"/>
  <c r="Z1961" i="1"/>
  <c r="U1961" i="1"/>
  <c r="Q1961" i="1"/>
  <c r="P1961" i="1"/>
  <c r="O1961" i="1"/>
  <c r="R1961" i="1" s="1"/>
  <c r="S1961" i="1" s="1"/>
  <c r="T1961" i="1" s="1"/>
  <c r="Y1961" i="1" s="1"/>
  <c r="Z1960" i="1"/>
  <c r="U1960" i="1"/>
  <c r="S1960" i="1"/>
  <c r="T1960" i="1" s="1"/>
  <c r="R1960" i="1"/>
  <c r="Q1960" i="1"/>
  <c r="P1960" i="1"/>
  <c r="O1960" i="1"/>
  <c r="Z1959" i="1"/>
  <c r="U1959" i="1"/>
  <c r="Q1959" i="1"/>
  <c r="P1959" i="1"/>
  <c r="O1959" i="1"/>
  <c r="R1959" i="1" s="1"/>
  <c r="S1959" i="1" s="1"/>
  <c r="T1959" i="1" s="1"/>
  <c r="Z1958" i="1"/>
  <c r="U1958" i="1"/>
  <c r="Q1958" i="1"/>
  <c r="P1958" i="1"/>
  <c r="O1958" i="1"/>
  <c r="AA1957" i="1"/>
  <c r="Z1957" i="1"/>
  <c r="U1957" i="1"/>
  <c r="T1957" i="1"/>
  <c r="Q1957" i="1"/>
  <c r="R1957" i="1" s="1"/>
  <c r="S1957" i="1" s="1"/>
  <c r="P1957" i="1"/>
  <c r="O1957" i="1"/>
  <c r="Z1956" i="1"/>
  <c r="U1956" i="1"/>
  <c r="Q1956" i="1"/>
  <c r="P1956" i="1"/>
  <c r="O1956" i="1"/>
  <c r="Z1955" i="1"/>
  <c r="U1955" i="1"/>
  <c r="R1955" i="1"/>
  <c r="S1955" i="1" s="1"/>
  <c r="T1955" i="1" s="1"/>
  <c r="Q1955" i="1"/>
  <c r="P1955" i="1"/>
  <c r="O1955" i="1"/>
  <c r="Z1954" i="1"/>
  <c r="U1954" i="1"/>
  <c r="R1954" i="1"/>
  <c r="S1954" i="1" s="1"/>
  <c r="T1954" i="1" s="1"/>
  <c r="Y1954" i="1" s="1"/>
  <c r="Q1954" i="1"/>
  <c r="P1954" i="1"/>
  <c r="O1954" i="1"/>
  <c r="Z1953" i="1"/>
  <c r="U1953" i="1"/>
  <c r="R1953" i="1"/>
  <c r="S1953" i="1" s="1"/>
  <c r="T1953" i="1" s="1"/>
  <c r="Q1953" i="1"/>
  <c r="P1953" i="1"/>
  <c r="O1953" i="1"/>
  <c r="Z1952" i="1"/>
  <c r="U1952" i="1"/>
  <c r="R1952" i="1"/>
  <c r="S1952" i="1" s="1"/>
  <c r="T1952" i="1" s="1"/>
  <c r="Q1952" i="1"/>
  <c r="P1952" i="1"/>
  <c r="O1952" i="1"/>
  <c r="Z1951" i="1"/>
  <c r="U1951" i="1"/>
  <c r="Q1951" i="1"/>
  <c r="P1951" i="1"/>
  <c r="R1951" i="1" s="1"/>
  <c r="S1951" i="1" s="1"/>
  <c r="T1951" i="1" s="1"/>
  <c r="O1951" i="1"/>
  <c r="Z1950" i="1"/>
  <c r="U1950" i="1"/>
  <c r="S1950" i="1"/>
  <c r="T1950" i="1" s="1"/>
  <c r="R1950" i="1"/>
  <c r="Q1950" i="1"/>
  <c r="P1950" i="1"/>
  <c r="O1950" i="1"/>
  <c r="Z1949" i="1"/>
  <c r="U1949" i="1"/>
  <c r="S1949" i="1"/>
  <c r="T1949" i="1" s="1"/>
  <c r="Q1949" i="1"/>
  <c r="R1949" i="1" s="1"/>
  <c r="P1949" i="1"/>
  <c r="O1949" i="1"/>
  <c r="Z1948" i="1"/>
  <c r="U1948" i="1"/>
  <c r="Q1948" i="1"/>
  <c r="P1948" i="1"/>
  <c r="O1948" i="1"/>
  <c r="Z1947" i="1"/>
  <c r="U1947" i="1"/>
  <c r="Q1947" i="1"/>
  <c r="P1947" i="1"/>
  <c r="O1947" i="1"/>
  <c r="Z1946" i="1"/>
  <c r="U1946" i="1"/>
  <c r="R1946" i="1"/>
  <c r="S1946" i="1" s="1"/>
  <c r="T1946" i="1" s="1"/>
  <c r="Y1946" i="1" s="1"/>
  <c r="Q1946" i="1"/>
  <c r="P1946" i="1"/>
  <c r="O1946" i="1"/>
  <c r="Z1945" i="1"/>
  <c r="U1945" i="1"/>
  <c r="Q1945" i="1"/>
  <c r="P1945" i="1"/>
  <c r="O1945" i="1"/>
  <c r="Z1944" i="1"/>
  <c r="U1944" i="1"/>
  <c r="S1944" i="1"/>
  <c r="T1944" i="1" s="1"/>
  <c r="Y1944" i="1" s="1"/>
  <c r="Q1944" i="1"/>
  <c r="P1944" i="1"/>
  <c r="R1944" i="1" s="1"/>
  <c r="O1944" i="1"/>
  <c r="AA1943" i="1"/>
  <c r="Z1943" i="1"/>
  <c r="U1943" i="1"/>
  <c r="T1943" i="1"/>
  <c r="Q1943" i="1"/>
  <c r="P1943" i="1"/>
  <c r="R1943" i="1" s="1"/>
  <c r="S1943" i="1" s="1"/>
  <c r="O1943" i="1"/>
  <c r="Z1942" i="1"/>
  <c r="U1942" i="1"/>
  <c r="Q1942" i="1"/>
  <c r="P1942" i="1"/>
  <c r="O1942" i="1"/>
  <c r="R1942" i="1" s="1"/>
  <c r="S1942" i="1" s="1"/>
  <c r="T1942" i="1" s="1"/>
  <c r="AA1941" i="1"/>
  <c r="Z1941" i="1"/>
  <c r="U1941" i="1"/>
  <c r="T1941" i="1"/>
  <c r="R1941" i="1"/>
  <c r="S1941" i="1" s="1"/>
  <c r="Q1941" i="1"/>
  <c r="P1941" i="1"/>
  <c r="O1941" i="1"/>
  <c r="Z1940" i="1"/>
  <c r="U1940" i="1"/>
  <c r="Q1940" i="1"/>
  <c r="P1940" i="1"/>
  <c r="O1940" i="1"/>
  <c r="Z1939" i="1"/>
  <c r="U1939" i="1"/>
  <c r="Q1939" i="1"/>
  <c r="R1939" i="1" s="1"/>
  <c r="S1939" i="1" s="1"/>
  <c r="T1939" i="1" s="1"/>
  <c r="P1939" i="1"/>
  <c r="O1939" i="1"/>
  <c r="Z1938" i="1"/>
  <c r="U1938" i="1"/>
  <c r="Q1938" i="1"/>
  <c r="R1938" i="1" s="1"/>
  <c r="S1938" i="1" s="1"/>
  <c r="T1938" i="1" s="1"/>
  <c r="P1938" i="1"/>
  <c r="O1938" i="1"/>
  <c r="Z1937" i="1"/>
  <c r="U1937" i="1"/>
  <c r="Q1937" i="1"/>
  <c r="P1937" i="1"/>
  <c r="O1937" i="1"/>
  <c r="R1937" i="1" s="1"/>
  <c r="S1937" i="1" s="1"/>
  <c r="T1937" i="1" s="1"/>
  <c r="Z1936" i="1"/>
  <c r="U1936" i="1"/>
  <c r="T1936" i="1"/>
  <c r="S1936" i="1"/>
  <c r="R1936" i="1"/>
  <c r="Q1936" i="1"/>
  <c r="P1936" i="1"/>
  <c r="O1936" i="1"/>
  <c r="Z1935" i="1"/>
  <c r="U1935" i="1"/>
  <c r="Q1935" i="1"/>
  <c r="P1935" i="1"/>
  <c r="O1935" i="1"/>
  <c r="R1935" i="1" s="1"/>
  <c r="S1935" i="1" s="1"/>
  <c r="T1935" i="1" s="1"/>
  <c r="Z1934" i="1"/>
  <c r="U1934" i="1"/>
  <c r="T1934" i="1"/>
  <c r="Q1934" i="1"/>
  <c r="P1934" i="1"/>
  <c r="O1934" i="1"/>
  <c r="R1934" i="1" s="1"/>
  <c r="S1934" i="1" s="1"/>
  <c r="Z1933" i="1"/>
  <c r="U1933" i="1"/>
  <c r="Q1933" i="1"/>
  <c r="P1933" i="1"/>
  <c r="R1933" i="1" s="1"/>
  <c r="S1933" i="1" s="1"/>
  <c r="T1933" i="1" s="1"/>
  <c r="O1933" i="1"/>
  <c r="Z1932" i="1"/>
  <c r="U1932" i="1"/>
  <c r="Q1932" i="1"/>
  <c r="P1932" i="1"/>
  <c r="O1932" i="1"/>
  <c r="Z1931" i="1"/>
  <c r="U1931" i="1"/>
  <c r="T1931" i="1"/>
  <c r="Q1931" i="1"/>
  <c r="P1931" i="1"/>
  <c r="O1931" i="1"/>
  <c r="R1931" i="1" s="1"/>
  <c r="S1931" i="1" s="1"/>
  <c r="Z1930" i="1"/>
  <c r="U1930" i="1"/>
  <c r="Q1930" i="1"/>
  <c r="P1930" i="1"/>
  <c r="R1930" i="1" s="1"/>
  <c r="S1930" i="1" s="1"/>
  <c r="T1930" i="1" s="1"/>
  <c r="O1930" i="1"/>
  <c r="Z1929" i="1"/>
  <c r="U1929" i="1"/>
  <c r="S1929" i="1"/>
  <c r="T1929" i="1" s="1"/>
  <c r="Y1929" i="1" s="1"/>
  <c r="Q1929" i="1"/>
  <c r="P1929" i="1"/>
  <c r="O1929" i="1"/>
  <c r="R1929" i="1" s="1"/>
  <c r="Z1928" i="1"/>
  <c r="U1928" i="1"/>
  <c r="Q1928" i="1"/>
  <c r="P1928" i="1"/>
  <c r="R1928" i="1" s="1"/>
  <c r="S1928" i="1" s="1"/>
  <c r="T1928" i="1" s="1"/>
  <c r="Y1928" i="1" s="1"/>
  <c r="O1928" i="1"/>
  <c r="Z1927" i="1"/>
  <c r="U1927" i="1"/>
  <c r="Q1927" i="1"/>
  <c r="P1927" i="1"/>
  <c r="O1927" i="1"/>
  <c r="R1927" i="1" s="1"/>
  <c r="S1927" i="1" s="1"/>
  <c r="T1927" i="1" s="1"/>
  <c r="Z1926" i="1"/>
  <c r="U1926" i="1"/>
  <c r="Q1926" i="1"/>
  <c r="P1926" i="1"/>
  <c r="O1926" i="1"/>
  <c r="Z1925" i="1"/>
  <c r="U1925" i="1"/>
  <c r="R1925" i="1"/>
  <c r="S1925" i="1" s="1"/>
  <c r="T1925" i="1" s="1"/>
  <c r="Q1925" i="1"/>
  <c r="P1925" i="1"/>
  <c r="O1925" i="1"/>
  <c r="Z1924" i="1"/>
  <c r="U1924" i="1"/>
  <c r="Q1924" i="1"/>
  <c r="P1924" i="1"/>
  <c r="O1924" i="1"/>
  <c r="AA1923" i="1"/>
  <c r="Z1923" i="1"/>
  <c r="U1923" i="1"/>
  <c r="T1923" i="1"/>
  <c r="Q1923" i="1"/>
  <c r="R1923" i="1" s="1"/>
  <c r="S1923" i="1" s="1"/>
  <c r="P1923" i="1"/>
  <c r="O1923" i="1"/>
  <c r="Z1922" i="1"/>
  <c r="U1922" i="1"/>
  <c r="Q1922" i="1"/>
  <c r="P1922" i="1"/>
  <c r="O1922" i="1"/>
  <c r="R1922" i="1" s="1"/>
  <c r="S1922" i="1" s="1"/>
  <c r="T1922" i="1" s="1"/>
  <c r="Z1921" i="1"/>
  <c r="U1921" i="1"/>
  <c r="Q1921" i="1"/>
  <c r="P1921" i="1"/>
  <c r="R1921" i="1" s="1"/>
  <c r="S1921" i="1" s="1"/>
  <c r="T1921" i="1" s="1"/>
  <c r="Y1921" i="1" s="1"/>
  <c r="O1921" i="1"/>
  <c r="Z1920" i="1"/>
  <c r="U1920" i="1"/>
  <c r="S1920" i="1"/>
  <c r="T1920" i="1" s="1"/>
  <c r="R1920" i="1"/>
  <c r="Q1920" i="1"/>
  <c r="P1920" i="1"/>
  <c r="O1920" i="1"/>
  <c r="Z1919" i="1"/>
  <c r="U1919" i="1"/>
  <c r="Q1919" i="1"/>
  <c r="R1919" i="1" s="1"/>
  <c r="S1919" i="1" s="1"/>
  <c r="T1919" i="1" s="1"/>
  <c r="P1919" i="1"/>
  <c r="O1919" i="1"/>
  <c r="Z1918" i="1"/>
  <c r="U1918" i="1"/>
  <c r="Q1918" i="1"/>
  <c r="P1918" i="1"/>
  <c r="O1918" i="1"/>
  <c r="R1918" i="1" s="1"/>
  <c r="S1918" i="1" s="1"/>
  <c r="T1918" i="1" s="1"/>
  <c r="AA1917" i="1"/>
  <c r="Z1917" i="1"/>
  <c r="U1917" i="1"/>
  <c r="T1917" i="1"/>
  <c r="Q1917" i="1"/>
  <c r="P1917" i="1"/>
  <c r="O1917" i="1"/>
  <c r="R1917" i="1" s="1"/>
  <c r="S1917" i="1" s="1"/>
  <c r="Z1916" i="1"/>
  <c r="U1916" i="1"/>
  <c r="Q1916" i="1"/>
  <c r="P1916" i="1"/>
  <c r="O1916" i="1"/>
  <c r="Z1915" i="1"/>
  <c r="U1915" i="1"/>
  <c r="S1915" i="1"/>
  <c r="T1915" i="1" s="1"/>
  <c r="Y1915" i="1" s="1"/>
  <c r="Q1915" i="1"/>
  <c r="P1915" i="1"/>
  <c r="O1915" i="1"/>
  <c r="R1915" i="1" s="1"/>
  <c r="Z1914" i="1"/>
  <c r="Y1914" i="1"/>
  <c r="U1914" i="1"/>
  <c r="R1914" i="1"/>
  <c r="S1914" i="1" s="1"/>
  <c r="T1914" i="1" s="1"/>
  <c r="Q1914" i="1"/>
  <c r="P1914" i="1"/>
  <c r="O1914" i="1"/>
  <c r="Z1913" i="1"/>
  <c r="U1913" i="1"/>
  <c r="Q1913" i="1"/>
  <c r="P1913" i="1"/>
  <c r="O1913" i="1"/>
  <c r="Z1912" i="1"/>
  <c r="U1912" i="1"/>
  <c r="Q1912" i="1"/>
  <c r="P1912" i="1"/>
  <c r="R1912" i="1" s="1"/>
  <c r="S1912" i="1" s="1"/>
  <c r="T1912" i="1" s="1"/>
  <c r="O1912" i="1"/>
  <c r="AA1911" i="1"/>
  <c r="Z1911" i="1"/>
  <c r="U1911" i="1"/>
  <c r="T1911" i="1"/>
  <c r="R1911" i="1"/>
  <c r="S1911" i="1" s="1"/>
  <c r="Q1911" i="1"/>
  <c r="P1911" i="1"/>
  <c r="O1911" i="1"/>
  <c r="Z1910" i="1"/>
  <c r="U1910" i="1"/>
  <c r="Q1910" i="1"/>
  <c r="P1910" i="1"/>
  <c r="O1910" i="1"/>
  <c r="R1910" i="1" s="1"/>
  <c r="S1910" i="1" s="1"/>
  <c r="T1910" i="1" s="1"/>
  <c r="Z1909" i="1"/>
  <c r="U1909" i="1"/>
  <c r="Q1909" i="1"/>
  <c r="R1909" i="1" s="1"/>
  <c r="S1909" i="1" s="1"/>
  <c r="T1909" i="1" s="1"/>
  <c r="P1909" i="1"/>
  <c r="O1909" i="1"/>
  <c r="Z1908" i="1"/>
  <c r="U1908" i="1"/>
  <c r="T1908" i="1"/>
  <c r="Q1908" i="1"/>
  <c r="P1908" i="1"/>
  <c r="O1908" i="1"/>
  <c r="R1908" i="1" s="1"/>
  <c r="S1908" i="1" s="1"/>
  <c r="Z1907" i="1"/>
  <c r="U1907" i="1"/>
  <c r="R1907" i="1"/>
  <c r="S1907" i="1" s="1"/>
  <c r="T1907" i="1" s="1"/>
  <c r="Q1907" i="1"/>
  <c r="P1907" i="1"/>
  <c r="O1907" i="1"/>
  <c r="AA1906" i="1"/>
  <c r="Z1906" i="1"/>
  <c r="U1906" i="1"/>
  <c r="T1906" i="1"/>
  <c r="Q1906" i="1"/>
  <c r="R1906" i="1" s="1"/>
  <c r="S1906" i="1" s="1"/>
  <c r="P1906" i="1"/>
  <c r="O1906" i="1"/>
  <c r="Z1905" i="1"/>
  <c r="U1905" i="1"/>
  <c r="Q1905" i="1"/>
  <c r="P1905" i="1"/>
  <c r="O1905" i="1"/>
  <c r="R1905" i="1" s="1"/>
  <c r="S1905" i="1" s="1"/>
  <c r="T1905" i="1" s="1"/>
  <c r="Z1904" i="1"/>
  <c r="U1904" i="1"/>
  <c r="R1904" i="1"/>
  <c r="S1904" i="1" s="1"/>
  <c r="T1904" i="1" s="1"/>
  <c r="Y1904" i="1" s="1"/>
  <c r="Q1904" i="1"/>
  <c r="P1904" i="1"/>
  <c r="O1904" i="1"/>
  <c r="AA1903" i="1"/>
  <c r="Z1903" i="1"/>
  <c r="U1903" i="1"/>
  <c r="T1903" i="1"/>
  <c r="R1903" i="1"/>
  <c r="S1903" i="1" s="1"/>
  <c r="Q1903" i="1"/>
  <c r="P1903" i="1"/>
  <c r="O1903" i="1"/>
  <c r="Z1902" i="1"/>
  <c r="U1902" i="1"/>
  <c r="S1902" i="1"/>
  <c r="T1902" i="1" s="1"/>
  <c r="Q1902" i="1"/>
  <c r="P1902" i="1"/>
  <c r="O1902" i="1"/>
  <c r="R1902" i="1" s="1"/>
  <c r="Z1901" i="1"/>
  <c r="U1901" i="1"/>
  <c r="S1901" i="1"/>
  <c r="T1901" i="1" s="1"/>
  <c r="Q1901" i="1"/>
  <c r="P1901" i="1"/>
  <c r="O1901" i="1"/>
  <c r="R1901" i="1" s="1"/>
  <c r="Z1900" i="1"/>
  <c r="U1900" i="1"/>
  <c r="Q1900" i="1"/>
  <c r="P1900" i="1"/>
  <c r="O1900" i="1"/>
  <c r="AA1899" i="1"/>
  <c r="Z1899" i="1"/>
  <c r="U1899" i="1"/>
  <c r="T1899" i="1"/>
  <c r="S1899" i="1"/>
  <c r="Q1899" i="1"/>
  <c r="P1899" i="1"/>
  <c r="O1899" i="1"/>
  <c r="R1899" i="1" s="1"/>
  <c r="Z1898" i="1"/>
  <c r="U1898" i="1"/>
  <c r="Q1898" i="1"/>
  <c r="P1898" i="1"/>
  <c r="R1898" i="1" s="1"/>
  <c r="S1898" i="1" s="1"/>
  <c r="T1898" i="1" s="1"/>
  <c r="O1898" i="1"/>
  <c r="Z1897" i="1"/>
  <c r="U1897" i="1"/>
  <c r="T1897" i="1"/>
  <c r="Y1897" i="1" s="1"/>
  <c r="S1897" i="1"/>
  <c r="Q1897" i="1"/>
  <c r="P1897" i="1"/>
  <c r="O1897" i="1"/>
  <c r="R1897" i="1" s="1"/>
  <c r="Z1896" i="1"/>
  <c r="U1896" i="1"/>
  <c r="R1896" i="1"/>
  <c r="S1896" i="1" s="1"/>
  <c r="T1896" i="1" s="1"/>
  <c r="Q1896" i="1"/>
  <c r="P1896" i="1"/>
  <c r="O1896" i="1"/>
  <c r="Z1895" i="1"/>
  <c r="U1895" i="1"/>
  <c r="Q1895" i="1"/>
  <c r="R1895" i="1" s="1"/>
  <c r="S1895" i="1" s="1"/>
  <c r="T1895" i="1" s="1"/>
  <c r="P1895" i="1"/>
  <c r="O1895" i="1"/>
  <c r="Z1894" i="1"/>
  <c r="U1894" i="1"/>
  <c r="Q1894" i="1"/>
  <c r="P1894" i="1"/>
  <c r="O1894" i="1"/>
  <c r="Z1893" i="1"/>
  <c r="U1893" i="1"/>
  <c r="Q1893" i="1"/>
  <c r="R1893" i="1" s="1"/>
  <c r="S1893" i="1" s="1"/>
  <c r="T1893" i="1" s="1"/>
  <c r="P1893" i="1"/>
  <c r="O1893" i="1"/>
  <c r="Z1892" i="1"/>
  <c r="U1892" i="1"/>
  <c r="Q1892" i="1"/>
  <c r="P1892" i="1"/>
  <c r="O1892" i="1"/>
  <c r="Z1891" i="1"/>
  <c r="U1891" i="1"/>
  <c r="Q1891" i="1"/>
  <c r="R1891" i="1" s="1"/>
  <c r="S1891" i="1" s="1"/>
  <c r="T1891" i="1" s="1"/>
  <c r="P1891" i="1"/>
  <c r="O1891" i="1"/>
  <c r="Z1890" i="1"/>
  <c r="U1890" i="1"/>
  <c r="Q1890" i="1"/>
  <c r="P1890" i="1"/>
  <c r="O1890" i="1"/>
  <c r="R1890" i="1" s="1"/>
  <c r="S1890" i="1" s="1"/>
  <c r="T1890" i="1" s="1"/>
  <c r="Z1889" i="1"/>
  <c r="U1889" i="1"/>
  <c r="Q1889" i="1"/>
  <c r="P1889" i="1"/>
  <c r="R1889" i="1" s="1"/>
  <c r="S1889" i="1" s="1"/>
  <c r="T1889" i="1" s="1"/>
  <c r="Y1889" i="1" s="1"/>
  <c r="O1889" i="1"/>
  <c r="Z1888" i="1"/>
  <c r="U1888" i="1"/>
  <c r="R1888" i="1"/>
  <c r="S1888" i="1" s="1"/>
  <c r="T1888" i="1" s="1"/>
  <c r="Q1888" i="1"/>
  <c r="P1888" i="1"/>
  <c r="O1888" i="1"/>
  <c r="Z1887" i="1"/>
  <c r="U1887" i="1"/>
  <c r="R1887" i="1"/>
  <c r="S1887" i="1" s="1"/>
  <c r="T1887" i="1" s="1"/>
  <c r="Q1887" i="1"/>
  <c r="P1887" i="1"/>
  <c r="O1887" i="1"/>
  <c r="Z1886" i="1"/>
  <c r="U1886" i="1"/>
  <c r="R1886" i="1"/>
  <c r="S1886" i="1" s="1"/>
  <c r="T1886" i="1" s="1"/>
  <c r="Q1886" i="1"/>
  <c r="P1886" i="1"/>
  <c r="O1886" i="1"/>
  <c r="Z1885" i="1"/>
  <c r="U1885" i="1"/>
  <c r="Q1885" i="1"/>
  <c r="R1885" i="1" s="1"/>
  <c r="S1885" i="1" s="1"/>
  <c r="T1885" i="1" s="1"/>
  <c r="P1885" i="1"/>
  <c r="O1885" i="1"/>
  <c r="Z1884" i="1"/>
  <c r="U1884" i="1"/>
  <c r="Q1884" i="1"/>
  <c r="P1884" i="1"/>
  <c r="O1884" i="1"/>
  <c r="AA1883" i="1"/>
  <c r="Z1883" i="1"/>
  <c r="U1883" i="1"/>
  <c r="T1883" i="1"/>
  <c r="Q1883" i="1"/>
  <c r="P1883" i="1"/>
  <c r="O1883" i="1"/>
  <c r="R1883" i="1" s="1"/>
  <c r="S1883" i="1" s="1"/>
  <c r="Z1882" i="1"/>
  <c r="U1882" i="1"/>
  <c r="Q1882" i="1"/>
  <c r="P1882" i="1"/>
  <c r="R1882" i="1" s="1"/>
  <c r="S1882" i="1" s="1"/>
  <c r="T1882" i="1" s="1"/>
  <c r="O1882" i="1"/>
  <c r="Z1881" i="1"/>
  <c r="U1881" i="1"/>
  <c r="Q1881" i="1"/>
  <c r="P1881" i="1"/>
  <c r="O1881" i="1"/>
  <c r="Z1880" i="1"/>
  <c r="U1880" i="1"/>
  <c r="R1880" i="1"/>
  <c r="S1880" i="1" s="1"/>
  <c r="T1880" i="1" s="1"/>
  <c r="Q1880" i="1"/>
  <c r="P1880" i="1"/>
  <c r="O1880" i="1"/>
  <c r="Z1879" i="1"/>
  <c r="U1879" i="1"/>
  <c r="Q1879" i="1"/>
  <c r="P1879" i="1"/>
  <c r="O1879" i="1"/>
  <c r="R1879" i="1" s="1"/>
  <c r="S1879" i="1" s="1"/>
  <c r="T1879" i="1" s="1"/>
  <c r="Z1878" i="1"/>
  <c r="U1878" i="1"/>
  <c r="T1878" i="1"/>
  <c r="Q1878" i="1"/>
  <c r="P1878" i="1"/>
  <c r="O1878" i="1"/>
  <c r="R1878" i="1" s="1"/>
  <c r="S1878" i="1" s="1"/>
  <c r="Z1877" i="1"/>
  <c r="U1877" i="1"/>
  <c r="S1877" i="1"/>
  <c r="T1877" i="1" s="1"/>
  <c r="Q1877" i="1"/>
  <c r="R1877" i="1" s="1"/>
  <c r="P1877" i="1"/>
  <c r="O1877" i="1"/>
  <c r="Z1876" i="1"/>
  <c r="U1876" i="1"/>
  <c r="T1876" i="1"/>
  <c r="Q1876" i="1"/>
  <c r="P1876" i="1"/>
  <c r="O1876" i="1"/>
  <c r="R1876" i="1" s="1"/>
  <c r="S1876" i="1" s="1"/>
  <c r="Z1875" i="1"/>
  <c r="U1875" i="1"/>
  <c r="Q1875" i="1"/>
  <c r="R1875" i="1" s="1"/>
  <c r="S1875" i="1" s="1"/>
  <c r="T1875" i="1" s="1"/>
  <c r="P1875" i="1"/>
  <c r="O1875" i="1"/>
  <c r="Z1874" i="1"/>
  <c r="U1874" i="1"/>
  <c r="Q1874" i="1"/>
  <c r="P1874" i="1"/>
  <c r="O1874" i="1"/>
  <c r="R1874" i="1" s="1"/>
  <c r="S1874" i="1" s="1"/>
  <c r="T1874" i="1" s="1"/>
  <c r="Z1873" i="1"/>
  <c r="U1873" i="1"/>
  <c r="Q1873" i="1"/>
  <c r="P1873" i="1"/>
  <c r="O1873" i="1"/>
  <c r="R1873" i="1" s="1"/>
  <c r="S1873" i="1" s="1"/>
  <c r="T1873" i="1" s="1"/>
  <c r="Z1872" i="1"/>
  <c r="U1872" i="1"/>
  <c r="T1872" i="1"/>
  <c r="S1872" i="1"/>
  <c r="Q1872" i="1"/>
  <c r="P1872" i="1"/>
  <c r="O1872" i="1"/>
  <c r="R1872" i="1" s="1"/>
  <c r="Z1871" i="1"/>
  <c r="U1871" i="1"/>
  <c r="R1871" i="1"/>
  <c r="S1871" i="1" s="1"/>
  <c r="T1871" i="1" s="1"/>
  <c r="Y1871" i="1" s="1"/>
  <c r="Q1871" i="1"/>
  <c r="P1871" i="1"/>
  <c r="O1871" i="1"/>
  <c r="Z1870" i="1"/>
  <c r="U1870" i="1"/>
  <c r="S1870" i="1"/>
  <c r="T1870" i="1" s="1"/>
  <c r="Q1870" i="1"/>
  <c r="P1870" i="1"/>
  <c r="O1870" i="1"/>
  <c r="R1870" i="1" s="1"/>
  <c r="Z1869" i="1"/>
  <c r="U1869" i="1"/>
  <c r="S1869" i="1"/>
  <c r="T1869" i="1" s="1"/>
  <c r="Q1869" i="1"/>
  <c r="P1869" i="1"/>
  <c r="O1869" i="1"/>
  <c r="R1869" i="1" s="1"/>
  <c r="Z1868" i="1"/>
  <c r="U1868" i="1"/>
  <c r="Q1868" i="1"/>
  <c r="P1868" i="1"/>
  <c r="O1868" i="1"/>
  <c r="Z1867" i="1"/>
  <c r="U1867" i="1"/>
  <c r="Q1867" i="1"/>
  <c r="P1867" i="1"/>
  <c r="O1867" i="1"/>
  <c r="R1867" i="1" s="1"/>
  <c r="S1867" i="1" s="1"/>
  <c r="T1867" i="1" s="1"/>
  <c r="Z1866" i="1"/>
  <c r="U1866" i="1"/>
  <c r="S1866" i="1"/>
  <c r="T1866" i="1" s="1"/>
  <c r="Q1866" i="1"/>
  <c r="P1866" i="1"/>
  <c r="R1866" i="1" s="1"/>
  <c r="O1866" i="1"/>
  <c r="Z1865" i="1"/>
  <c r="U1865" i="1"/>
  <c r="T1865" i="1"/>
  <c r="S1865" i="1"/>
  <c r="Q1865" i="1"/>
  <c r="P1865" i="1"/>
  <c r="O1865" i="1"/>
  <c r="R1865" i="1" s="1"/>
  <c r="Z1864" i="1"/>
  <c r="U1864" i="1"/>
  <c r="R1864" i="1"/>
  <c r="S1864" i="1" s="1"/>
  <c r="T1864" i="1" s="1"/>
  <c r="Q1864" i="1"/>
  <c r="P1864" i="1"/>
  <c r="O1864" i="1"/>
  <c r="Z1863" i="1"/>
  <c r="U1863" i="1"/>
  <c r="Q1863" i="1"/>
  <c r="R1863" i="1" s="1"/>
  <c r="S1863" i="1" s="1"/>
  <c r="T1863" i="1" s="1"/>
  <c r="Y1863" i="1" s="1"/>
  <c r="P1863" i="1"/>
  <c r="O1863" i="1"/>
  <c r="Z1862" i="1"/>
  <c r="U1862" i="1"/>
  <c r="Q1862" i="1"/>
  <c r="P1862" i="1"/>
  <c r="O1862" i="1"/>
  <c r="AA1861" i="1"/>
  <c r="Z1861" i="1"/>
  <c r="U1861" i="1"/>
  <c r="T1861" i="1"/>
  <c r="R1861" i="1"/>
  <c r="S1861" i="1" s="1"/>
  <c r="Q1861" i="1"/>
  <c r="P1861" i="1"/>
  <c r="O1861" i="1"/>
  <c r="Z1860" i="1"/>
  <c r="U1860" i="1"/>
  <c r="Q1860" i="1"/>
  <c r="P1860" i="1"/>
  <c r="O1860" i="1"/>
  <c r="Z1859" i="1"/>
  <c r="U1859" i="1"/>
  <c r="R1859" i="1"/>
  <c r="S1859" i="1" s="1"/>
  <c r="T1859" i="1" s="1"/>
  <c r="Q1859" i="1"/>
  <c r="P1859" i="1"/>
  <c r="O1859" i="1"/>
  <c r="Z1858" i="1"/>
  <c r="U1858" i="1"/>
  <c r="Q1858" i="1"/>
  <c r="P1858" i="1"/>
  <c r="O1858" i="1"/>
  <c r="R1858" i="1" s="1"/>
  <c r="S1858" i="1" s="1"/>
  <c r="T1858" i="1" s="1"/>
  <c r="Z1857" i="1"/>
  <c r="U1857" i="1"/>
  <c r="Q1857" i="1"/>
  <c r="P1857" i="1"/>
  <c r="R1857" i="1" s="1"/>
  <c r="S1857" i="1" s="1"/>
  <c r="T1857" i="1" s="1"/>
  <c r="Y1857" i="1" s="1"/>
  <c r="O1857" i="1"/>
  <c r="Z1856" i="1"/>
  <c r="U1856" i="1"/>
  <c r="Q1856" i="1"/>
  <c r="P1856" i="1"/>
  <c r="O1856" i="1"/>
  <c r="R1856" i="1" s="1"/>
  <c r="S1856" i="1" s="1"/>
  <c r="T1856" i="1" s="1"/>
  <c r="Z1855" i="1"/>
  <c r="U1855" i="1"/>
  <c r="Q1855" i="1"/>
  <c r="P1855" i="1"/>
  <c r="R1855" i="1" s="1"/>
  <c r="S1855" i="1" s="1"/>
  <c r="T1855" i="1" s="1"/>
  <c r="O1855" i="1"/>
  <c r="Z1854" i="1"/>
  <c r="U1854" i="1"/>
  <c r="S1854" i="1"/>
  <c r="T1854" i="1" s="1"/>
  <c r="R1854" i="1"/>
  <c r="Q1854" i="1"/>
  <c r="P1854" i="1"/>
  <c r="O1854" i="1"/>
  <c r="AA1853" i="1"/>
  <c r="Z1853" i="1"/>
  <c r="U1853" i="1"/>
  <c r="T1853" i="1"/>
  <c r="Q1853" i="1"/>
  <c r="R1853" i="1" s="1"/>
  <c r="S1853" i="1" s="1"/>
  <c r="P1853" i="1"/>
  <c r="O1853" i="1"/>
  <c r="Z1852" i="1"/>
  <c r="U1852" i="1"/>
  <c r="Q1852" i="1"/>
  <c r="P1852" i="1"/>
  <c r="O1852" i="1"/>
  <c r="Z1851" i="1"/>
  <c r="U1851" i="1"/>
  <c r="T1851" i="1"/>
  <c r="S1851" i="1"/>
  <c r="Q1851" i="1"/>
  <c r="P1851" i="1"/>
  <c r="O1851" i="1"/>
  <c r="R1851" i="1" s="1"/>
  <c r="Z1850" i="1"/>
  <c r="U1850" i="1"/>
  <c r="Q1850" i="1"/>
  <c r="P1850" i="1"/>
  <c r="R1850" i="1" s="1"/>
  <c r="S1850" i="1" s="1"/>
  <c r="T1850" i="1" s="1"/>
  <c r="O1850" i="1"/>
  <c r="AA1849" i="1"/>
  <c r="Z1849" i="1"/>
  <c r="U1849" i="1"/>
  <c r="T1849" i="1"/>
  <c r="S1849" i="1"/>
  <c r="Q1849" i="1"/>
  <c r="P1849" i="1"/>
  <c r="O1849" i="1"/>
  <c r="R1849" i="1" s="1"/>
  <c r="Z1848" i="1"/>
  <c r="U1848" i="1"/>
  <c r="Q1848" i="1"/>
  <c r="P1848" i="1"/>
  <c r="R1848" i="1" s="1"/>
  <c r="S1848" i="1" s="1"/>
  <c r="T1848" i="1" s="1"/>
  <c r="O1848" i="1"/>
  <c r="Z1847" i="1"/>
  <c r="U1847" i="1"/>
  <c r="Q1847" i="1"/>
  <c r="P1847" i="1"/>
  <c r="O1847" i="1"/>
  <c r="R1847" i="1" s="1"/>
  <c r="S1847" i="1" s="1"/>
  <c r="T1847" i="1" s="1"/>
  <c r="Z1846" i="1"/>
  <c r="U1846" i="1"/>
  <c r="Q1846" i="1"/>
  <c r="P1846" i="1"/>
  <c r="O1846" i="1"/>
  <c r="Z1845" i="1"/>
  <c r="U1845" i="1"/>
  <c r="Q1845" i="1"/>
  <c r="R1845" i="1" s="1"/>
  <c r="S1845" i="1" s="1"/>
  <c r="T1845" i="1" s="1"/>
  <c r="P1845" i="1"/>
  <c r="O1845" i="1"/>
  <c r="Z1844" i="1"/>
  <c r="U1844" i="1"/>
  <c r="Q1844" i="1"/>
  <c r="P1844" i="1"/>
  <c r="O1844" i="1"/>
  <c r="Z1843" i="1"/>
  <c r="U1843" i="1"/>
  <c r="R1843" i="1"/>
  <c r="S1843" i="1" s="1"/>
  <c r="T1843" i="1" s="1"/>
  <c r="Y1843" i="1" s="1"/>
  <c r="Q1843" i="1"/>
  <c r="P1843" i="1"/>
  <c r="O1843" i="1"/>
  <c r="Z1842" i="1"/>
  <c r="U1842" i="1"/>
  <c r="Q1842" i="1"/>
  <c r="P1842" i="1"/>
  <c r="O1842" i="1"/>
  <c r="R1842" i="1" s="1"/>
  <c r="S1842" i="1" s="1"/>
  <c r="T1842" i="1" s="1"/>
  <c r="Y1842" i="1" s="1"/>
  <c r="Z1841" i="1"/>
  <c r="U1841" i="1"/>
  <c r="R1841" i="1"/>
  <c r="S1841" i="1" s="1"/>
  <c r="T1841" i="1" s="1"/>
  <c r="Y1841" i="1" s="1"/>
  <c r="Q1841" i="1"/>
  <c r="P1841" i="1"/>
  <c r="O1841" i="1"/>
  <c r="Z1840" i="1"/>
  <c r="U1840" i="1"/>
  <c r="Q1840" i="1"/>
  <c r="P1840" i="1"/>
  <c r="O1840" i="1"/>
  <c r="R1840" i="1" s="1"/>
  <c r="S1840" i="1" s="1"/>
  <c r="T1840" i="1" s="1"/>
  <c r="Z1839" i="1"/>
  <c r="Y1839" i="1"/>
  <c r="U1839" i="1"/>
  <c r="R1839" i="1"/>
  <c r="S1839" i="1" s="1"/>
  <c r="T1839" i="1" s="1"/>
  <c r="Q1839" i="1"/>
  <c r="P1839" i="1"/>
  <c r="O1839" i="1"/>
  <c r="Z1838" i="1"/>
  <c r="U1838" i="1"/>
  <c r="S1838" i="1"/>
  <c r="T1838" i="1" s="1"/>
  <c r="R1838" i="1"/>
  <c r="Q1838" i="1"/>
  <c r="P1838" i="1"/>
  <c r="O1838" i="1"/>
  <c r="Z1837" i="1"/>
  <c r="U1837" i="1"/>
  <c r="Q1837" i="1"/>
  <c r="P1837" i="1"/>
  <c r="O1837" i="1"/>
  <c r="R1837" i="1" s="1"/>
  <c r="S1837" i="1" s="1"/>
  <c r="T1837" i="1" s="1"/>
  <c r="Y1837" i="1" s="1"/>
  <c r="Z1836" i="1"/>
  <c r="U1836" i="1"/>
  <c r="Q1836" i="1"/>
  <c r="P1836" i="1"/>
  <c r="O1836" i="1"/>
  <c r="Z1835" i="1"/>
  <c r="U1835" i="1"/>
  <c r="Q1835" i="1"/>
  <c r="P1835" i="1"/>
  <c r="O1835" i="1"/>
  <c r="Z1834" i="1"/>
  <c r="U1834" i="1"/>
  <c r="R1834" i="1"/>
  <c r="S1834" i="1" s="1"/>
  <c r="T1834" i="1" s="1"/>
  <c r="Q1834" i="1"/>
  <c r="P1834" i="1"/>
  <c r="O1834" i="1"/>
  <c r="Z1833" i="1"/>
  <c r="Y1833" i="1"/>
  <c r="U1833" i="1"/>
  <c r="S1833" i="1"/>
  <c r="T1833" i="1" s="1"/>
  <c r="Q1833" i="1"/>
  <c r="P1833" i="1"/>
  <c r="O1833" i="1"/>
  <c r="R1833" i="1" s="1"/>
  <c r="Z1832" i="1"/>
  <c r="U1832" i="1"/>
  <c r="S1832" i="1"/>
  <c r="T1832" i="1" s="1"/>
  <c r="R1832" i="1"/>
  <c r="Q1832" i="1"/>
  <c r="P1832" i="1"/>
  <c r="O1832" i="1"/>
  <c r="AA1831" i="1"/>
  <c r="Z1831" i="1"/>
  <c r="U1831" i="1"/>
  <c r="T1831" i="1"/>
  <c r="Q1831" i="1"/>
  <c r="P1831" i="1"/>
  <c r="O1831" i="1"/>
  <c r="R1831" i="1" s="1"/>
  <c r="S1831" i="1" s="1"/>
  <c r="Z1830" i="1"/>
  <c r="U1830" i="1"/>
  <c r="Q1830" i="1"/>
  <c r="P1830" i="1"/>
  <c r="O1830" i="1"/>
  <c r="Z1829" i="1"/>
  <c r="U1829" i="1"/>
  <c r="Q1829" i="1"/>
  <c r="P1829" i="1"/>
  <c r="O1829" i="1"/>
  <c r="AA1828" i="1"/>
  <c r="Z1828" i="1"/>
  <c r="U1828" i="1"/>
  <c r="T1828" i="1"/>
  <c r="Q1828" i="1"/>
  <c r="P1828" i="1"/>
  <c r="O1828" i="1"/>
  <c r="Z1827" i="1"/>
  <c r="U1827" i="1"/>
  <c r="Q1827" i="1"/>
  <c r="R1827" i="1" s="1"/>
  <c r="S1827" i="1" s="1"/>
  <c r="T1827" i="1" s="1"/>
  <c r="P1827" i="1"/>
  <c r="O1827" i="1"/>
  <c r="Z1826" i="1"/>
  <c r="U1826" i="1"/>
  <c r="Q1826" i="1"/>
  <c r="P1826" i="1"/>
  <c r="O1826" i="1"/>
  <c r="R1826" i="1" s="1"/>
  <c r="S1826" i="1" s="1"/>
  <c r="T1826" i="1" s="1"/>
  <c r="Z1825" i="1"/>
  <c r="U1825" i="1"/>
  <c r="Q1825" i="1"/>
  <c r="P1825" i="1"/>
  <c r="O1825" i="1"/>
  <c r="R1825" i="1" s="1"/>
  <c r="S1825" i="1" s="1"/>
  <c r="T1825" i="1" s="1"/>
  <c r="Y1825" i="1" s="1"/>
  <c r="Z1824" i="1"/>
  <c r="U1824" i="1"/>
  <c r="Q1824" i="1"/>
  <c r="P1824" i="1"/>
  <c r="O1824" i="1"/>
  <c r="Z1823" i="1"/>
  <c r="U1823" i="1"/>
  <c r="Q1823" i="1"/>
  <c r="P1823" i="1"/>
  <c r="O1823" i="1"/>
  <c r="R1823" i="1" s="1"/>
  <c r="S1823" i="1" s="1"/>
  <c r="T1823" i="1" s="1"/>
  <c r="Z1822" i="1"/>
  <c r="U1822" i="1"/>
  <c r="R1822" i="1"/>
  <c r="S1822" i="1" s="1"/>
  <c r="T1822" i="1" s="1"/>
  <c r="Q1822" i="1"/>
  <c r="P1822" i="1"/>
  <c r="O1822" i="1"/>
  <c r="Z1821" i="1"/>
  <c r="U1821" i="1"/>
  <c r="R1821" i="1"/>
  <c r="S1821" i="1" s="1"/>
  <c r="T1821" i="1" s="1"/>
  <c r="Q1821" i="1"/>
  <c r="P1821" i="1"/>
  <c r="O1821" i="1"/>
  <c r="Z1820" i="1"/>
  <c r="U1820" i="1"/>
  <c r="Q1820" i="1"/>
  <c r="P1820" i="1"/>
  <c r="O1820" i="1"/>
  <c r="Z1819" i="1"/>
  <c r="U1819" i="1"/>
  <c r="Q1819" i="1"/>
  <c r="P1819" i="1"/>
  <c r="O1819" i="1"/>
  <c r="R1819" i="1" s="1"/>
  <c r="S1819" i="1" s="1"/>
  <c r="T1819" i="1" s="1"/>
  <c r="Y1819" i="1" s="1"/>
  <c r="AA1818" i="1"/>
  <c r="Z1818" i="1"/>
  <c r="U1818" i="1"/>
  <c r="T1818" i="1"/>
  <c r="Q1818" i="1"/>
  <c r="P1818" i="1"/>
  <c r="R1818" i="1" s="1"/>
  <c r="S1818" i="1" s="1"/>
  <c r="O1818" i="1"/>
  <c r="Z1817" i="1"/>
  <c r="U1817" i="1"/>
  <c r="Q1817" i="1"/>
  <c r="P1817" i="1"/>
  <c r="O1817" i="1"/>
  <c r="Z1816" i="1"/>
  <c r="U1816" i="1"/>
  <c r="R1816" i="1"/>
  <c r="S1816" i="1" s="1"/>
  <c r="T1816" i="1" s="1"/>
  <c r="Q1816" i="1"/>
  <c r="P1816" i="1"/>
  <c r="O1816" i="1"/>
  <c r="Z1815" i="1"/>
  <c r="Y1815" i="1"/>
  <c r="U1815" i="1"/>
  <c r="Q1815" i="1"/>
  <c r="P1815" i="1"/>
  <c r="O1815" i="1"/>
  <c r="R1815" i="1" s="1"/>
  <c r="S1815" i="1" s="1"/>
  <c r="T1815" i="1" s="1"/>
  <c r="AA1814" i="1"/>
  <c r="Z1814" i="1"/>
  <c r="U1814" i="1"/>
  <c r="T1814" i="1"/>
  <c r="R1814" i="1"/>
  <c r="S1814" i="1" s="1"/>
  <c r="Q1814" i="1"/>
  <c r="P1814" i="1"/>
  <c r="O1814" i="1"/>
  <c r="Z1813" i="1"/>
  <c r="U1813" i="1"/>
  <c r="S1813" i="1"/>
  <c r="T1813" i="1" s="1"/>
  <c r="Y1813" i="1" s="1"/>
  <c r="R1813" i="1"/>
  <c r="Q1813" i="1"/>
  <c r="P1813" i="1"/>
  <c r="O1813" i="1"/>
  <c r="Z1812" i="1"/>
  <c r="U1812" i="1"/>
  <c r="Q1812" i="1"/>
  <c r="P1812" i="1"/>
  <c r="O1812" i="1"/>
  <c r="R1812" i="1" s="1"/>
  <c r="S1812" i="1" s="1"/>
  <c r="T1812" i="1" s="1"/>
  <c r="Y1812" i="1" s="1"/>
  <c r="Z1811" i="1"/>
  <c r="U1811" i="1"/>
  <c r="Q1811" i="1"/>
  <c r="R1811" i="1" s="1"/>
  <c r="S1811" i="1" s="1"/>
  <c r="T1811" i="1" s="1"/>
  <c r="P1811" i="1"/>
  <c r="O1811" i="1"/>
  <c r="Z1810" i="1"/>
  <c r="U1810" i="1"/>
  <c r="T1810" i="1"/>
  <c r="Q1810" i="1"/>
  <c r="R1810" i="1" s="1"/>
  <c r="S1810" i="1" s="1"/>
  <c r="P1810" i="1"/>
  <c r="O1810" i="1"/>
  <c r="Z1809" i="1"/>
  <c r="U1809" i="1"/>
  <c r="Q1809" i="1"/>
  <c r="P1809" i="1"/>
  <c r="O1809" i="1"/>
  <c r="R1809" i="1" s="1"/>
  <c r="S1809" i="1" s="1"/>
  <c r="T1809" i="1" s="1"/>
  <c r="Z1808" i="1"/>
  <c r="U1808" i="1"/>
  <c r="Q1808" i="1"/>
  <c r="P1808" i="1"/>
  <c r="O1808" i="1"/>
  <c r="Z1807" i="1"/>
  <c r="U1807" i="1"/>
  <c r="Q1807" i="1"/>
  <c r="P1807" i="1"/>
  <c r="O1807" i="1"/>
  <c r="R1807" i="1" s="1"/>
  <c r="S1807" i="1" s="1"/>
  <c r="T1807" i="1" s="1"/>
  <c r="AA1806" i="1"/>
  <c r="Z1806" i="1"/>
  <c r="U1806" i="1"/>
  <c r="T1806" i="1"/>
  <c r="Q1806" i="1"/>
  <c r="P1806" i="1"/>
  <c r="O1806" i="1"/>
  <c r="R1806" i="1" s="1"/>
  <c r="S1806" i="1" s="1"/>
  <c r="AA1805" i="1"/>
  <c r="Z1805" i="1"/>
  <c r="U1805" i="1"/>
  <c r="T1805" i="1"/>
  <c r="R1805" i="1"/>
  <c r="S1805" i="1" s="1"/>
  <c r="Q1805" i="1"/>
  <c r="P1805" i="1"/>
  <c r="O1805" i="1"/>
  <c r="Z1804" i="1"/>
  <c r="U1804" i="1"/>
  <c r="Q1804" i="1"/>
  <c r="P1804" i="1"/>
  <c r="O1804" i="1"/>
  <c r="R1804" i="1" s="1"/>
  <c r="S1804" i="1" s="1"/>
  <c r="T1804" i="1" s="1"/>
  <c r="Z1803" i="1"/>
  <c r="U1803" i="1"/>
  <c r="Q1803" i="1"/>
  <c r="P1803" i="1"/>
  <c r="O1803" i="1"/>
  <c r="AA1802" i="1"/>
  <c r="Z1802" i="1"/>
  <c r="U1802" i="1"/>
  <c r="T1802" i="1"/>
  <c r="S1802" i="1"/>
  <c r="Q1802" i="1"/>
  <c r="P1802" i="1"/>
  <c r="R1802" i="1" s="1"/>
  <c r="O1802" i="1"/>
  <c r="Z1801" i="1"/>
  <c r="U1801" i="1"/>
  <c r="T1801" i="1"/>
  <c r="Q1801" i="1"/>
  <c r="P1801" i="1"/>
  <c r="O1801" i="1"/>
  <c r="R1801" i="1" s="1"/>
  <c r="S1801" i="1" s="1"/>
  <c r="Z1800" i="1"/>
  <c r="U1800" i="1"/>
  <c r="Q1800" i="1"/>
  <c r="R1800" i="1" s="1"/>
  <c r="S1800" i="1" s="1"/>
  <c r="T1800" i="1" s="1"/>
  <c r="P1800" i="1"/>
  <c r="O1800" i="1"/>
  <c r="AA1799" i="1"/>
  <c r="Z1799" i="1"/>
  <c r="U1799" i="1"/>
  <c r="T1799" i="1"/>
  <c r="Q1799" i="1"/>
  <c r="P1799" i="1"/>
  <c r="O1799" i="1"/>
  <c r="R1799" i="1" s="1"/>
  <c r="S1799" i="1" s="1"/>
  <c r="Z1798" i="1"/>
  <c r="U1798" i="1"/>
  <c r="Q1798" i="1"/>
  <c r="P1798" i="1"/>
  <c r="O1798" i="1"/>
  <c r="Z1797" i="1"/>
  <c r="U1797" i="1"/>
  <c r="S1797" i="1"/>
  <c r="T1797" i="1" s="1"/>
  <c r="Q1797" i="1"/>
  <c r="P1797" i="1"/>
  <c r="O1797" i="1"/>
  <c r="R1797" i="1" s="1"/>
  <c r="Z1796" i="1"/>
  <c r="U1796" i="1"/>
  <c r="Q1796" i="1"/>
  <c r="P1796" i="1"/>
  <c r="O1796" i="1"/>
  <c r="R1796" i="1" s="1"/>
  <c r="S1796" i="1" s="1"/>
  <c r="T1796" i="1" s="1"/>
  <c r="Z1795" i="1"/>
  <c r="U1795" i="1"/>
  <c r="Q1795" i="1"/>
  <c r="R1795" i="1" s="1"/>
  <c r="S1795" i="1" s="1"/>
  <c r="T1795" i="1" s="1"/>
  <c r="P1795" i="1"/>
  <c r="O1795" i="1"/>
  <c r="Z1794" i="1"/>
  <c r="U1794" i="1"/>
  <c r="Q1794" i="1"/>
  <c r="P1794" i="1"/>
  <c r="O1794" i="1"/>
  <c r="R1794" i="1" s="1"/>
  <c r="S1794" i="1" s="1"/>
  <c r="T1794" i="1" s="1"/>
  <c r="AA1793" i="1"/>
  <c r="Z1793" i="1"/>
  <c r="U1793" i="1"/>
  <c r="T1793" i="1"/>
  <c r="Q1793" i="1"/>
  <c r="P1793" i="1"/>
  <c r="O1793" i="1"/>
  <c r="Z1792" i="1"/>
  <c r="U1792" i="1"/>
  <c r="Q1792" i="1"/>
  <c r="P1792" i="1"/>
  <c r="O1792" i="1"/>
  <c r="Z1791" i="1"/>
  <c r="U1791" i="1"/>
  <c r="Q1791" i="1"/>
  <c r="P1791" i="1"/>
  <c r="O1791" i="1"/>
  <c r="R1791" i="1" s="1"/>
  <c r="S1791" i="1" s="1"/>
  <c r="T1791" i="1" s="1"/>
  <c r="Z1790" i="1"/>
  <c r="U1790" i="1"/>
  <c r="Q1790" i="1"/>
  <c r="P1790" i="1"/>
  <c r="O1790" i="1"/>
  <c r="R1790" i="1" s="1"/>
  <c r="S1790" i="1" s="1"/>
  <c r="T1790" i="1" s="1"/>
  <c r="Z1789" i="1"/>
  <c r="U1789" i="1"/>
  <c r="S1789" i="1"/>
  <c r="T1789" i="1" s="1"/>
  <c r="Q1789" i="1"/>
  <c r="P1789" i="1"/>
  <c r="O1789" i="1"/>
  <c r="R1789" i="1" s="1"/>
  <c r="Z1788" i="1"/>
  <c r="U1788" i="1"/>
  <c r="Q1788" i="1"/>
  <c r="P1788" i="1"/>
  <c r="O1788" i="1"/>
  <c r="R1788" i="1" s="1"/>
  <c r="S1788" i="1" s="1"/>
  <c r="T1788" i="1" s="1"/>
  <c r="Y1788" i="1" s="1"/>
  <c r="Z1787" i="1"/>
  <c r="U1787" i="1"/>
  <c r="Q1787" i="1"/>
  <c r="P1787" i="1"/>
  <c r="O1787" i="1"/>
  <c r="R1787" i="1" s="1"/>
  <c r="S1787" i="1" s="1"/>
  <c r="T1787" i="1" s="1"/>
  <c r="AA1786" i="1"/>
  <c r="Z1786" i="1"/>
  <c r="U1786" i="1"/>
  <c r="T1786" i="1"/>
  <c r="Q1786" i="1"/>
  <c r="P1786" i="1"/>
  <c r="R1786" i="1" s="1"/>
  <c r="S1786" i="1" s="1"/>
  <c r="O1786" i="1"/>
  <c r="AA1785" i="1"/>
  <c r="Z1785" i="1"/>
  <c r="U1785" i="1"/>
  <c r="T1785" i="1"/>
  <c r="Q1785" i="1"/>
  <c r="P1785" i="1"/>
  <c r="O1785" i="1"/>
  <c r="Z1784" i="1"/>
  <c r="U1784" i="1"/>
  <c r="S1784" i="1"/>
  <c r="T1784" i="1" s="1"/>
  <c r="R1784" i="1"/>
  <c r="Q1784" i="1"/>
  <c r="P1784" i="1"/>
  <c r="O1784" i="1"/>
  <c r="Z1783" i="1"/>
  <c r="U1783" i="1"/>
  <c r="Q1783" i="1"/>
  <c r="R1783" i="1" s="1"/>
  <c r="S1783" i="1" s="1"/>
  <c r="T1783" i="1" s="1"/>
  <c r="P1783" i="1"/>
  <c r="O1783" i="1"/>
  <c r="AA1782" i="1"/>
  <c r="Z1782" i="1"/>
  <c r="U1782" i="1"/>
  <c r="T1782" i="1"/>
  <c r="Q1782" i="1"/>
  <c r="P1782" i="1"/>
  <c r="O1782" i="1"/>
  <c r="R1782" i="1" s="1"/>
  <c r="S1782" i="1" s="1"/>
  <c r="Z1781" i="1"/>
  <c r="Y1781" i="1"/>
  <c r="U1781" i="1"/>
  <c r="R1781" i="1"/>
  <c r="S1781" i="1" s="1"/>
  <c r="T1781" i="1" s="1"/>
  <c r="Q1781" i="1"/>
  <c r="P1781" i="1"/>
  <c r="O1781" i="1"/>
  <c r="Z1780" i="1"/>
  <c r="U1780" i="1"/>
  <c r="T1780" i="1"/>
  <c r="Y1780" i="1" s="1"/>
  <c r="Q1780" i="1"/>
  <c r="P1780" i="1"/>
  <c r="O1780" i="1"/>
  <c r="R1780" i="1" s="1"/>
  <c r="S1780" i="1" s="1"/>
  <c r="Z1779" i="1"/>
  <c r="U1779" i="1"/>
  <c r="Q1779" i="1"/>
  <c r="R1779" i="1" s="1"/>
  <c r="S1779" i="1" s="1"/>
  <c r="T1779" i="1" s="1"/>
  <c r="Y1779" i="1" s="1"/>
  <c r="P1779" i="1"/>
  <c r="O1779" i="1"/>
  <c r="Z1778" i="1"/>
  <c r="U1778" i="1"/>
  <c r="Q1778" i="1"/>
  <c r="P1778" i="1"/>
  <c r="O1778" i="1"/>
  <c r="R1778" i="1" s="1"/>
  <c r="S1778" i="1" s="1"/>
  <c r="T1778" i="1" s="1"/>
  <c r="Z1777" i="1"/>
  <c r="U1777" i="1"/>
  <c r="Q1777" i="1"/>
  <c r="R1777" i="1" s="1"/>
  <c r="S1777" i="1" s="1"/>
  <c r="T1777" i="1" s="1"/>
  <c r="Y1777" i="1" s="1"/>
  <c r="P1777" i="1"/>
  <c r="O1777" i="1"/>
  <c r="Z1776" i="1"/>
  <c r="U1776" i="1"/>
  <c r="T1776" i="1"/>
  <c r="Q1776" i="1"/>
  <c r="P1776" i="1"/>
  <c r="O1776" i="1"/>
  <c r="R1776" i="1" s="1"/>
  <c r="S1776" i="1" s="1"/>
  <c r="Z1775" i="1"/>
  <c r="U1775" i="1"/>
  <c r="Q1775" i="1"/>
  <c r="P1775" i="1"/>
  <c r="O1775" i="1"/>
  <c r="R1775" i="1" s="1"/>
  <c r="S1775" i="1" s="1"/>
  <c r="T1775" i="1" s="1"/>
  <c r="Z1774" i="1"/>
  <c r="U1774" i="1"/>
  <c r="S1774" i="1"/>
  <c r="T1774" i="1" s="1"/>
  <c r="Y1774" i="1" s="1"/>
  <c r="Q1774" i="1"/>
  <c r="P1774" i="1"/>
  <c r="O1774" i="1"/>
  <c r="R1774" i="1" s="1"/>
  <c r="Z1773" i="1"/>
  <c r="U1773" i="1"/>
  <c r="Q1773" i="1"/>
  <c r="P1773" i="1"/>
  <c r="O1773" i="1"/>
  <c r="R1773" i="1" s="1"/>
  <c r="S1773" i="1" s="1"/>
  <c r="T1773" i="1" s="1"/>
  <c r="Z1772" i="1"/>
  <c r="U1772" i="1"/>
  <c r="Q1772" i="1"/>
  <c r="P1772" i="1"/>
  <c r="O1772" i="1"/>
  <c r="R1772" i="1" s="1"/>
  <c r="S1772" i="1" s="1"/>
  <c r="T1772" i="1" s="1"/>
  <c r="AA1771" i="1"/>
  <c r="Z1771" i="1"/>
  <c r="U1771" i="1"/>
  <c r="T1771" i="1"/>
  <c r="Q1771" i="1"/>
  <c r="P1771" i="1"/>
  <c r="O1771" i="1"/>
  <c r="AA1770" i="1"/>
  <c r="Z1770" i="1"/>
  <c r="U1770" i="1"/>
  <c r="T1770" i="1"/>
  <c r="R1770" i="1"/>
  <c r="S1770" i="1" s="1"/>
  <c r="Q1770" i="1"/>
  <c r="P1770" i="1"/>
  <c r="O1770" i="1"/>
  <c r="Z1769" i="1"/>
  <c r="U1769" i="1"/>
  <c r="T1769" i="1"/>
  <c r="S1769" i="1"/>
  <c r="Q1769" i="1"/>
  <c r="P1769" i="1"/>
  <c r="O1769" i="1"/>
  <c r="R1769" i="1" s="1"/>
  <c r="Z1768" i="1"/>
  <c r="U1768" i="1"/>
  <c r="Q1768" i="1"/>
  <c r="P1768" i="1"/>
  <c r="R1768" i="1" s="1"/>
  <c r="S1768" i="1" s="1"/>
  <c r="T1768" i="1" s="1"/>
  <c r="O1768" i="1"/>
  <c r="Z1767" i="1"/>
  <c r="U1767" i="1"/>
  <c r="Q1767" i="1"/>
  <c r="P1767" i="1"/>
  <c r="R1767" i="1" s="1"/>
  <c r="S1767" i="1" s="1"/>
  <c r="T1767" i="1" s="1"/>
  <c r="O1767" i="1"/>
  <c r="AA1766" i="1"/>
  <c r="Z1766" i="1"/>
  <c r="U1766" i="1"/>
  <c r="T1766" i="1"/>
  <c r="Q1766" i="1"/>
  <c r="P1766" i="1"/>
  <c r="O1766" i="1"/>
  <c r="R1766" i="1" s="1"/>
  <c r="S1766" i="1" s="1"/>
  <c r="Z1765" i="1"/>
  <c r="U1765" i="1"/>
  <c r="R1765" i="1"/>
  <c r="S1765" i="1" s="1"/>
  <c r="T1765" i="1" s="1"/>
  <c r="Q1765" i="1"/>
  <c r="P1765" i="1"/>
  <c r="O1765" i="1"/>
  <c r="Z1764" i="1"/>
  <c r="U1764" i="1"/>
  <c r="T1764" i="1"/>
  <c r="Q1764" i="1"/>
  <c r="P1764" i="1"/>
  <c r="O1764" i="1"/>
  <c r="R1764" i="1" s="1"/>
  <c r="S1764" i="1" s="1"/>
  <c r="Z1763" i="1"/>
  <c r="Y1763" i="1"/>
  <c r="U1763" i="1"/>
  <c r="T1763" i="1"/>
  <c r="S1763" i="1"/>
  <c r="R1763" i="1"/>
  <c r="Q1763" i="1"/>
  <c r="P1763" i="1"/>
  <c r="O1763" i="1"/>
  <c r="Z1762" i="1"/>
  <c r="U1762" i="1"/>
  <c r="S1762" i="1"/>
  <c r="T1762" i="1" s="1"/>
  <c r="Y1762" i="1" s="1"/>
  <c r="R1762" i="1"/>
  <c r="Q1762" i="1"/>
  <c r="P1762" i="1"/>
  <c r="O1762" i="1"/>
  <c r="Z1761" i="1"/>
  <c r="U1761" i="1"/>
  <c r="Q1761" i="1"/>
  <c r="P1761" i="1"/>
  <c r="O1761" i="1"/>
  <c r="Z1760" i="1"/>
  <c r="U1760" i="1"/>
  <c r="Q1760" i="1"/>
  <c r="P1760" i="1"/>
  <c r="R1760" i="1" s="1"/>
  <c r="S1760" i="1" s="1"/>
  <c r="T1760" i="1" s="1"/>
  <c r="O1760" i="1"/>
  <c r="Z1759" i="1"/>
  <c r="U1759" i="1"/>
  <c r="R1759" i="1"/>
  <c r="S1759" i="1" s="1"/>
  <c r="T1759" i="1" s="1"/>
  <c r="Q1759" i="1"/>
  <c r="P1759" i="1"/>
  <c r="O1759" i="1"/>
  <c r="Z1758" i="1"/>
  <c r="U1758" i="1"/>
  <c r="T1758" i="1"/>
  <c r="Q1758" i="1"/>
  <c r="P1758" i="1"/>
  <c r="O1758" i="1"/>
  <c r="R1758" i="1" s="1"/>
  <c r="S1758" i="1" s="1"/>
  <c r="AA1757" i="1"/>
  <c r="Z1757" i="1"/>
  <c r="U1757" i="1"/>
  <c r="T1757" i="1"/>
  <c r="S1757" i="1"/>
  <c r="Q1757" i="1"/>
  <c r="P1757" i="1"/>
  <c r="O1757" i="1"/>
  <c r="R1757" i="1" s="1"/>
  <c r="AA1756" i="1"/>
  <c r="Z1756" i="1"/>
  <c r="U1756" i="1"/>
  <c r="T1756" i="1"/>
  <c r="R1756" i="1"/>
  <c r="S1756" i="1" s="1"/>
  <c r="Q1756" i="1"/>
  <c r="P1756" i="1"/>
  <c r="O1756" i="1"/>
  <c r="Z1755" i="1"/>
  <c r="U1755" i="1"/>
  <c r="T1755" i="1"/>
  <c r="Q1755" i="1"/>
  <c r="P1755" i="1"/>
  <c r="O1755" i="1"/>
  <c r="R1755" i="1" s="1"/>
  <c r="S1755" i="1" s="1"/>
  <c r="Z1754" i="1"/>
  <c r="U1754" i="1"/>
  <c r="R1754" i="1"/>
  <c r="S1754" i="1" s="1"/>
  <c r="T1754" i="1" s="1"/>
  <c r="Y1754" i="1" s="1"/>
  <c r="Q1754" i="1"/>
  <c r="P1754" i="1"/>
  <c r="O1754" i="1"/>
  <c r="Z1753" i="1"/>
  <c r="U1753" i="1"/>
  <c r="Q1753" i="1"/>
  <c r="P1753" i="1"/>
  <c r="O1753" i="1"/>
  <c r="R1753" i="1" s="1"/>
  <c r="S1753" i="1" s="1"/>
  <c r="T1753" i="1" s="1"/>
  <c r="Y1753" i="1" s="1"/>
  <c r="Z1752" i="1"/>
  <c r="U1752" i="1"/>
  <c r="S1752" i="1"/>
  <c r="T1752" i="1" s="1"/>
  <c r="Q1752" i="1"/>
  <c r="P1752" i="1"/>
  <c r="R1752" i="1" s="1"/>
  <c r="O1752" i="1"/>
  <c r="Z1751" i="1"/>
  <c r="U1751" i="1"/>
  <c r="R1751" i="1"/>
  <c r="S1751" i="1" s="1"/>
  <c r="T1751" i="1" s="1"/>
  <c r="Q1751" i="1"/>
  <c r="P1751" i="1"/>
  <c r="O1751" i="1"/>
  <c r="Z1750" i="1"/>
  <c r="U1750" i="1"/>
  <c r="Q1750" i="1"/>
  <c r="P1750" i="1"/>
  <c r="O1750" i="1"/>
  <c r="R1750" i="1" s="1"/>
  <c r="S1750" i="1" s="1"/>
  <c r="T1750" i="1" s="1"/>
  <c r="Z1749" i="1"/>
  <c r="U1749" i="1"/>
  <c r="Q1749" i="1"/>
  <c r="P1749" i="1"/>
  <c r="O1749" i="1"/>
  <c r="R1749" i="1" s="1"/>
  <c r="S1749" i="1" s="1"/>
  <c r="T1749" i="1" s="1"/>
  <c r="Z1748" i="1"/>
  <c r="U1748" i="1"/>
  <c r="Q1748" i="1"/>
  <c r="P1748" i="1"/>
  <c r="O1748" i="1"/>
  <c r="AA1747" i="1"/>
  <c r="Z1747" i="1"/>
  <c r="U1747" i="1"/>
  <c r="T1747" i="1"/>
  <c r="Q1747" i="1"/>
  <c r="R1747" i="1" s="1"/>
  <c r="S1747" i="1" s="1"/>
  <c r="P1747" i="1"/>
  <c r="O1747" i="1"/>
  <c r="Z1746" i="1"/>
  <c r="U1746" i="1"/>
  <c r="S1746" i="1"/>
  <c r="T1746" i="1" s="1"/>
  <c r="Q1746" i="1"/>
  <c r="P1746" i="1"/>
  <c r="O1746" i="1"/>
  <c r="R1746" i="1" s="1"/>
  <c r="Z1745" i="1"/>
  <c r="U1745" i="1"/>
  <c r="Q1745" i="1"/>
  <c r="P1745" i="1"/>
  <c r="O1745" i="1"/>
  <c r="Z1744" i="1"/>
  <c r="U1744" i="1"/>
  <c r="S1744" i="1"/>
  <c r="T1744" i="1" s="1"/>
  <c r="R1744" i="1"/>
  <c r="Q1744" i="1"/>
  <c r="P1744" i="1"/>
  <c r="O1744" i="1"/>
  <c r="Z1743" i="1"/>
  <c r="U1743" i="1"/>
  <c r="Q1743" i="1"/>
  <c r="R1743" i="1" s="1"/>
  <c r="S1743" i="1" s="1"/>
  <c r="T1743" i="1" s="1"/>
  <c r="Y1743" i="1" s="1"/>
  <c r="P1743" i="1"/>
  <c r="O1743" i="1"/>
  <c r="Z1742" i="1"/>
  <c r="Y1742" i="1"/>
  <c r="U1742" i="1"/>
  <c r="R1742" i="1"/>
  <c r="S1742" i="1" s="1"/>
  <c r="T1742" i="1" s="1"/>
  <c r="Q1742" i="1"/>
  <c r="P1742" i="1"/>
  <c r="O1742" i="1"/>
  <c r="Z1741" i="1"/>
  <c r="U1741" i="1"/>
  <c r="T1741" i="1"/>
  <c r="Y1741" i="1" s="1"/>
  <c r="S1741" i="1"/>
  <c r="R1741" i="1"/>
  <c r="Q1741" i="1"/>
  <c r="P1741" i="1"/>
  <c r="O1741" i="1"/>
  <c r="Z1740" i="1"/>
  <c r="U1740" i="1"/>
  <c r="Q1740" i="1"/>
  <c r="P1740" i="1"/>
  <c r="O1740" i="1"/>
  <c r="R1740" i="1" s="1"/>
  <c r="S1740" i="1" s="1"/>
  <c r="T1740" i="1" s="1"/>
  <c r="Y1740" i="1" s="1"/>
  <c r="Z1739" i="1"/>
  <c r="U1739" i="1"/>
  <c r="Q1739" i="1"/>
  <c r="P1739" i="1"/>
  <c r="O1739" i="1"/>
  <c r="Z1738" i="1"/>
  <c r="U1738" i="1"/>
  <c r="Q1738" i="1"/>
  <c r="P1738" i="1"/>
  <c r="R1738" i="1" s="1"/>
  <c r="S1738" i="1" s="1"/>
  <c r="T1738" i="1" s="1"/>
  <c r="O1738" i="1"/>
  <c r="Z1737" i="1"/>
  <c r="U1737" i="1"/>
  <c r="S1737" i="1"/>
  <c r="T1737" i="1" s="1"/>
  <c r="Q1737" i="1"/>
  <c r="P1737" i="1"/>
  <c r="O1737" i="1"/>
  <c r="R1737" i="1" s="1"/>
  <c r="Z1736" i="1"/>
  <c r="U1736" i="1"/>
  <c r="Q1736" i="1"/>
  <c r="P1736" i="1"/>
  <c r="R1736" i="1" s="1"/>
  <c r="S1736" i="1" s="1"/>
  <c r="T1736" i="1" s="1"/>
  <c r="O1736" i="1"/>
  <c r="Z1735" i="1"/>
  <c r="U1735" i="1"/>
  <c r="R1735" i="1"/>
  <c r="S1735" i="1" s="1"/>
  <c r="T1735" i="1" s="1"/>
  <c r="Y1735" i="1" s="1"/>
  <c r="Q1735" i="1"/>
  <c r="P1735" i="1"/>
  <c r="O1735" i="1"/>
  <c r="Z1734" i="1"/>
  <c r="U1734" i="1"/>
  <c r="T1734" i="1"/>
  <c r="R1734" i="1"/>
  <c r="S1734" i="1" s="1"/>
  <c r="Q1734" i="1"/>
  <c r="P1734" i="1"/>
  <c r="O1734" i="1"/>
  <c r="Z1733" i="1"/>
  <c r="U1733" i="1"/>
  <c r="Q1733" i="1"/>
  <c r="P1733" i="1"/>
  <c r="O1733" i="1"/>
  <c r="R1733" i="1" s="1"/>
  <c r="S1733" i="1" s="1"/>
  <c r="T1733" i="1" s="1"/>
  <c r="Z1732" i="1"/>
  <c r="U1732" i="1"/>
  <c r="Q1732" i="1"/>
  <c r="P1732" i="1"/>
  <c r="O1732" i="1"/>
  <c r="Z1731" i="1"/>
  <c r="U1731" i="1"/>
  <c r="T1731" i="1"/>
  <c r="Q1731" i="1"/>
  <c r="R1731" i="1" s="1"/>
  <c r="S1731" i="1" s="1"/>
  <c r="P1731" i="1"/>
  <c r="O1731" i="1"/>
  <c r="Z1730" i="1"/>
  <c r="U1730" i="1"/>
  <c r="Q1730" i="1"/>
  <c r="P1730" i="1"/>
  <c r="R1730" i="1" s="1"/>
  <c r="S1730" i="1" s="1"/>
  <c r="T1730" i="1" s="1"/>
  <c r="O1730" i="1"/>
  <c r="AA1729" i="1"/>
  <c r="Z1729" i="1"/>
  <c r="U1729" i="1"/>
  <c r="T1729" i="1"/>
  <c r="Q1729" i="1"/>
  <c r="P1729" i="1"/>
  <c r="O1729" i="1"/>
  <c r="Z1728" i="1"/>
  <c r="U1728" i="1"/>
  <c r="R1728" i="1"/>
  <c r="S1728" i="1" s="1"/>
  <c r="T1728" i="1" s="1"/>
  <c r="Q1728" i="1"/>
  <c r="P1728" i="1"/>
  <c r="O1728" i="1"/>
  <c r="Z1727" i="1"/>
  <c r="U1727" i="1"/>
  <c r="Q1727" i="1"/>
  <c r="P1727" i="1"/>
  <c r="O1727" i="1"/>
  <c r="R1727" i="1" s="1"/>
  <c r="S1727" i="1" s="1"/>
  <c r="T1727" i="1" s="1"/>
  <c r="Z1726" i="1"/>
  <c r="U1726" i="1"/>
  <c r="T1726" i="1"/>
  <c r="Q1726" i="1"/>
  <c r="P1726" i="1"/>
  <c r="O1726" i="1"/>
  <c r="R1726" i="1" s="1"/>
  <c r="S1726" i="1" s="1"/>
  <c r="Z1725" i="1"/>
  <c r="U1725" i="1"/>
  <c r="S1725" i="1"/>
  <c r="T1725" i="1" s="1"/>
  <c r="Y1725" i="1" s="1"/>
  <c r="R1725" i="1"/>
  <c r="Q1725" i="1"/>
  <c r="P1725" i="1"/>
  <c r="O1725" i="1"/>
  <c r="Z1724" i="1"/>
  <c r="U1724" i="1"/>
  <c r="Q1724" i="1"/>
  <c r="P1724" i="1"/>
  <c r="O1724" i="1"/>
  <c r="R1724" i="1" s="1"/>
  <c r="S1724" i="1" s="1"/>
  <c r="T1724" i="1" s="1"/>
  <c r="Z1723" i="1"/>
  <c r="U1723" i="1"/>
  <c r="Q1723" i="1"/>
  <c r="P1723" i="1"/>
  <c r="O1723" i="1"/>
  <c r="Z1722" i="1"/>
  <c r="U1722" i="1"/>
  <c r="Q1722" i="1"/>
  <c r="P1722" i="1"/>
  <c r="R1722" i="1" s="1"/>
  <c r="S1722" i="1" s="1"/>
  <c r="T1722" i="1" s="1"/>
  <c r="Y1722" i="1" s="1"/>
  <c r="O1722" i="1"/>
  <c r="Z1721" i="1"/>
  <c r="U1721" i="1"/>
  <c r="T1721" i="1"/>
  <c r="Q1721" i="1"/>
  <c r="P1721" i="1"/>
  <c r="O1721" i="1"/>
  <c r="R1721" i="1" s="1"/>
  <c r="S1721" i="1" s="1"/>
  <c r="Z1720" i="1"/>
  <c r="U1720" i="1"/>
  <c r="Q1720" i="1"/>
  <c r="P1720" i="1"/>
  <c r="R1720" i="1" s="1"/>
  <c r="S1720" i="1" s="1"/>
  <c r="T1720" i="1" s="1"/>
  <c r="O1720" i="1"/>
  <c r="Z1719" i="1"/>
  <c r="U1719" i="1"/>
  <c r="Q1719" i="1"/>
  <c r="P1719" i="1"/>
  <c r="O1719" i="1"/>
  <c r="Z1718" i="1"/>
  <c r="U1718" i="1"/>
  <c r="Q1718" i="1"/>
  <c r="P1718" i="1"/>
  <c r="O1718" i="1"/>
  <c r="R1718" i="1" s="1"/>
  <c r="S1718" i="1" s="1"/>
  <c r="T1718" i="1" s="1"/>
  <c r="Z1717" i="1"/>
  <c r="U1717" i="1"/>
  <c r="Q1717" i="1"/>
  <c r="R1717" i="1" s="1"/>
  <c r="S1717" i="1" s="1"/>
  <c r="T1717" i="1" s="1"/>
  <c r="P1717" i="1"/>
  <c r="O1717" i="1"/>
  <c r="Z1716" i="1"/>
  <c r="U1716" i="1"/>
  <c r="Q1716" i="1"/>
  <c r="P1716" i="1"/>
  <c r="O1716" i="1"/>
  <c r="Z1715" i="1"/>
  <c r="U1715" i="1"/>
  <c r="S1715" i="1"/>
  <c r="T1715" i="1" s="1"/>
  <c r="Q1715" i="1"/>
  <c r="R1715" i="1" s="1"/>
  <c r="P1715" i="1"/>
  <c r="O1715" i="1"/>
  <c r="AA1714" i="1"/>
  <c r="Z1714" i="1"/>
  <c r="U1714" i="1"/>
  <c r="T1714" i="1"/>
  <c r="Q1714" i="1"/>
  <c r="P1714" i="1"/>
  <c r="R1714" i="1" s="1"/>
  <c r="S1714" i="1" s="1"/>
  <c r="O1714" i="1"/>
  <c r="Z1713" i="1"/>
  <c r="U1713" i="1"/>
  <c r="Q1713" i="1"/>
  <c r="P1713" i="1"/>
  <c r="O1713" i="1"/>
  <c r="Z1712" i="1"/>
  <c r="U1712" i="1"/>
  <c r="Q1712" i="1"/>
  <c r="P1712" i="1"/>
  <c r="O1712" i="1"/>
  <c r="R1712" i="1" s="1"/>
  <c r="S1712" i="1" s="1"/>
  <c r="T1712" i="1" s="1"/>
  <c r="Y1712" i="1" s="1"/>
  <c r="Z1711" i="1"/>
  <c r="U1711" i="1"/>
  <c r="Q1711" i="1"/>
  <c r="P1711" i="1"/>
  <c r="O1711" i="1"/>
  <c r="R1711" i="1" s="1"/>
  <c r="S1711" i="1" s="1"/>
  <c r="T1711" i="1" s="1"/>
  <c r="Z1710" i="1"/>
  <c r="U1710" i="1"/>
  <c r="S1710" i="1"/>
  <c r="T1710" i="1" s="1"/>
  <c r="Q1710" i="1"/>
  <c r="P1710" i="1"/>
  <c r="O1710" i="1"/>
  <c r="R1710" i="1" s="1"/>
  <c r="Z1709" i="1"/>
  <c r="U1709" i="1"/>
  <c r="S1709" i="1"/>
  <c r="T1709" i="1" s="1"/>
  <c r="R1709" i="1"/>
  <c r="Q1709" i="1"/>
  <c r="P1709" i="1"/>
  <c r="O1709" i="1"/>
  <c r="Z1708" i="1"/>
  <c r="U1708" i="1"/>
  <c r="Q1708" i="1"/>
  <c r="P1708" i="1"/>
  <c r="O1708" i="1"/>
  <c r="Z1707" i="1"/>
  <c r="U1707" i="1"/>
  <c r="Q1707" i="1"/>
  <c r="P1707" i="1"/>
  <c r="O1707" i="1"/>
  <c r="Z1706" i="1"/>
  <c r="U1706" i="1"/>
  <c r="Q1706" i="1"/>
  <c r="R1706" i="1" s="1"/>
  <c r="S1706" i="1" s="1"/>
  <c r="T1706" i="1" s="1"/>
  <c r="P1706" i="1"/>
  <c r="O1706" i="1"/>
  <c r="Z1705" i="1"/>
  <c r="U1705" i="1"/>
  <c r="Q1705" i="1"/>
  <c r="P1705" i="1"/>
  <c r="O1705" i="1"/>
  <c r="Z1704" i="1"/>
  <c r="U1704" i="1"/>
  <c r="R1704" i="1"/>
  <c r="S1704" i="1" s="1"/>
  <c r="T1704" i="1" s="1"/>
  <c r="Q1704" i="1"/>
  <c r="P1704" i="1"/>
  <c r="O1704" i="1"/>
  <c r="Z1703" i="1"/>
  <c r="U1703" i="1"/>
  <c r="Q1703" i="1"/>
  <c r="P1703" i="1"/>
  <c r="O1703" i="1"/>
  <c r="R1703" i="1" s="1"/>
  <c r="S1703" i="1" s="1"/>
  <c r="T1703" i="1" s="1"/>
  <c r="Z1702" i="1"/>
  <c r="U1702" i="1"/>
  <c r="Q1702" i="1"/>
  <c r="P1702" i="1"/>
  <c r="R1702" i="1" s="1"/>
  <c r="S1702" i="1" s="1"/>
  <c r="T1702" i="1" s="1"/>
  <c r="O1702" i="1"/>
  <c r="AA1701" i="1"/>
  <c r="Z1701" i="1"/>
  <c r="U1701" i="1"/>
  <c r="T1701" i="1"/>
  <c r="Q1701" i="1"/>
  <c r="R1701" i="1" s="1"/>
  <c r="S1701" i="1" s="1"/>
  <c r="P1701" i="1"/>
  <c r="O1701" i="1"/>
  <c r="Z1700" i="1"/>
  <c r="U1700" i="1"/>
  <c r="Q1700" i="1"/>
  <c r="P1700" i="1"/>
  <c r="O1700" i="1"/>
  <c r="Z1699" i="1"/>
  <c r="U1699" i="1"/>
  <c r="Q1699" i="1"/>
  <c r="R1699" i="1" s="1"/>
  <c r="S1699" i="1" s="1"/>
  <c r="T1699" i="1" s="1"/>
  <c r="P1699" i="1"/>
  <c r="O1699" i="1"/>
  <c r="Z1698" i="1"/>
  <c r="U1698" i="1"/>
  <c r="Q1698" i="1"/>
  <c r="P1698" i="1"/>
  <c r="O1698" i="1"/>
  <c r="Z1697" i="1"/>
  <c r="U1697" i="1"/>
  <c r="T1697" i="1"/>
  <c r="Y1697" i="1" s="1"/>
  <c r="R1697" i="1"/>
  <c r="S1697" i="1" s="1"/>
  <c r="Q1697" i="1"/>
  <c r="P1697" i="1"/>
  <c r="O1697" i="1"/>
  <c r="Z1696" i="1"/>
  <c r="U1696" i="1"/>
  <c r="Q1696" i="1"/>
  <c r="P1696" i="1"/>
  <c r="O1696" i="1"/>
  <c r="R1696" i="1" s="1"/>
  <c r="S1696" i="1" s="1"/>
  <c r="T1696" i="1" s="1"/>
  <c r="Y1696" i="1" s="1"/>
  <c r="AA1695" i="1"/>
  <c r="Z1695" i="1"/>
  <c r="U1695" i="1"/>
  <c r="T1695" i="1"/>
  <c r="Q1695" i="1"/>
  <c r="P1695" i="1"/>
  <c r="O1695" i="1"/>
  <c r="Z1694" i="1"/>
  <c r="Y1694" i="1"/>
  <c r="U1694" i="1"/>
  <c r="S1694" i="1"/>
  <c r="T1694" i="1" s="1"/>
  <c r="R1694" i="1"/>
  <c r="Q1694" i="1"/>
  <c r="P1694" i="1"/>
  <c r="O1694" i="1"/>
  <c r="Z1693" i="1"/>
  <c r="U1693" i="1"/>
  <c r="Q1693" i="1"/>
  <c r="P1693" i="1"/>
  <c r="O1693" i="1"/>
  <c r="Z1692" i="1"/>
  <c r="U1692" i="1"/>
  <c r="R1692" i="1"/>
  <c r="S1692" i="1" s="1"/>
  <c r="T1692" i="1" s="1"/>
  <c r="Q1692" i="1"/>
  <c r="P1692" i="1"/>
  <c r="O1692" i="1"/>
  <c r="Z1691" i="1"/>
  <c r="U1691" i="1"/>
  <c r="Q1691" i="1"/>
  <c r="R1691" i="1" s="1"/>
  <c r="S1691" i="1" s="1"/>
  <c r="T1691" i="1" s="1"/>
  <c r="P1691" i="1"/>
  <c r="O1691" i="1"/>
  <c r="Z1690" i="1"/>
  <c r="U1690" i="1"/>
  <c r="Q1690" i="1"/>
  <c r="R1690" i="1" s="1"/>
  <c r="S1690" i="1" s="1"/>
  <c r="T1690" i="1" s="1"/>
  <c r="P1690" i="1"/>
  <c r="O1690" i="1"/>
  <c r="Z1689" i="1"/>
  <c r="U1689" i="1"/>
  <c r="Q1689" i="1"/>
  <c r="P1689" i="1"/>
  <c r="O1689" i="1"/>
  <c r="R1689" i="1" s="1"/>
  <c r="S1689" i="1" s="1"/>
  <c r="T1689" i="1" s="1"/>
  <c r="Z1688" i="1"/>
  <c r="U1688" i="1"/>
  <c r="T1688" i="1"/>
  <c r="S1688" i="1"/>
  <c r="Q1688" i="1"/>
  <c r="P1688" i="1"/>
  <c r="R1688" i="1" s="1"/>
  <c r="O1688" i="1"/>
  <c r="Z1687" i="1"/>
  <c r="U1687" i="1"/>
  <c r="T1687" i="1"/>
  <c r="S1687" i="1"/>
  <c r="R1687" i="1"/>
  <c r="Q1687" i="1"/>
  <c r="P1687" i="1"/>
  <c r="O1687" i="1"/>
  <c r="Z1686" i="1"/>
  <c r="U1686" i="1"/>
  <c r="S1686" i="1"/>
  <c r="T1686" i="1" s="1"/>
  <c r="Q1686" i="1"/>
  <c r="P1686" i="1"/>
  <c r="O1686" i="1"/>
  <c r="R1686" i="1" s="1"/>
  <c r="Z1685" i="1"/>
  <c r="U1685" i="1"/>
  <c r="T1685" i="1"/>
  <c r="Q1685" i="1"/>
  <c r="P1685" i="1"/>
  <c r="O1685" i="1"/>
  <c r="R1685" i="1" s="1"/>
  <c r="S1685" i="1" s="1"/>
  <c r="AA1684" i="1"/>
  <c r="Z1684" i="1"/>
  <c r="U1684" i="1"/>
  <c r="T1684" i="1"/>
  <c r="Q1684" i="1"/>
  <c r="P1684" i="1"/>
  <c r="O1684" i="1"/>
  <c r="Z1683" i="1"/>
  <c r="U1683" i="1"/>
  <c r="Q1683" i="1"/>
  <c r="R1683" i="1" s="1"/>
  <c r="S1683" i="1" s="1"/>
  <c r="T1683" i="1" s="1"/>
  <c r="Y1683" i="1" s="1"/>
  <c r="P1683" i="1"/>
  <c r="O1683" i="1"/>
  <c r="Z1682" i="1"/>
  <c r="U1682" i="1"/>
  <c r="Q1682" i="1"/>
  <c r="P1682" i="1"/>
  <c r="O1682" i="1"/>
  <c r="Z1681" i="1"/>
  <c r="U1681" i="1"/>
  <c r="Q1681" i="1"/>
  <c r="P1681" i="1"/>
  <c r="O1681" i="1"/>
  <c r="Z1680" i="1"/>
  <c r="U1680" i="1"/>
  <c r="R1680" i="1"/>
  <c r="S1680" i="1" s="1"/>
  <c r="T1680" i="1" s="1"/>
  <c r="Y1680" i="1" s="1"/>
  <c r="Q1680" i="1"/>
  <c r="P1680" i="1"/>
  <c r="O1680" i="1"/>
  <c r="Z1679" i="1"/>
  <c r="U1679" i="1"/>
  <c r="Q1679" i="1"/>
  <c r="P1679" i="1"/>
  <c r="O1679" i="1"/>
  <c r="R1679" i="1" s="1"/>
  <c r="S1679" i="1" s="1"/>
  <c r="T1679" i="1" s="1"/>
  <c r="Z1678" i="1"/>
  <c r="U1678" i="1"/>
  <c r="S1678" i="1"/>
  <c r="T1678" i="1" s="1"/>
  <c r="R1678" i="1"/>
  <c r="Q1678" i="1"/>
  <c r="P1678" i="1"/>
  <c r="O1678" i="1"/>
  <c r="Z1677" i="1"/>
  <c r="U1677" i="1"/>
  <c r="Q1677" i="1"/>
  <c r="P1677" i="1"/>
  <c r="O1677" i="1"/>
  <c r="R1677" i="1" s="1"/>
  <c r="S1677" i="1" s="1"/>
  <c r="T1677" i="1" s="1"/>
  <c r="Z1676" i="1"/>
  <c r="U1676" i="1"/>
  <c r="S1676" i="1"/>
  <c r="T1676" i="1" s="1"/>
  <c r="R1676" i="1"/>
  <c r="Q1676" i="1"/>
  <c r="P1676" i="1"/>
  <c r="O1676" i="1"/>
  <c r="Z1675" i="1"/>
  <c r="U1675" i="1"/>
  <c r="R1675" i="1"/>
  <c r="S1675" i="1" s="1"/>
  <c r="T1675" i="1" s="1"/>
  <c r="Q1675" i="1"/>
  <c r="P1675" i="1"/>
  <c r="O1675" i="1"/>
  <c r="Z1674" i="1"/>
  <c r="U1674" i="1"/>
  <c r="Q1674" i="1"/>
  <c r="P1674" i="1"/>
  <c r="O1674" i="1"/>
  <c r="R1674" i="1" s="1"/>
  <c r="S1674" i="1" s="1"/>
  <c r="T1674" i="1" s="1"/>
  <c r="Z1673" i="1"/>
  <c r="U1673" i="1"/>
  <c r="S1673" i="1"/>
  <c r="T1673" i="1" s="1"/>
  <c r="Q1673" i="1"/>
  <c r="P1673" i="1"/>
  <c r="O1673" i="1"/>
  <c r="R1673" i="1" s="1"/>
  <c r="Z1672" i="1"/>
  <c r="U1672" i="1"/>
  <c r="Q1672" i="1"/>
  <c r="P1672" i="1"/>
  <c r="R1672" i="1" s="1"/>
  <c r="S1672" i="1" s="1"/>
  <c r="T1672" i="1" s="1"/>
  <c r="O1672" i="1"/>
  <c r="Z1671" i="1"/>
  <c r="U1671" i="1"/>
  <c r="S1671" i="1"/>
  <c r="T1671" i="1" s="1"/>
  <c r="Y1671" i="1" s="1"/>
  <c r="R1671" i="1"/>
  <c r="Q1671" i="1"/>
  <c r="P1671" i="1"/>
  <c r="O1671" i="1"/>
  <c r="Z1670" i="1"/>
  <c r="U1670" i="1"/>
  <c r="S1670" i="1"/>
  <c r="T1670" i="1" s="1"/>
  <c r="Q1670" i="1"/>
  <c r="P1670" i="1"/>
  <c r="O1670" i="1"/>
  <c r="R1670" i="1" s="1"/>
  <c r="Z1669" i="1"/>
  <c r="U1669" i="1"/>
  <c r="Q1669" i="1"/>
  <c r="P1669" i="1"/>
  <c r="O1669" i="1"/>
  <c r="R1669" i="1" s="1"/>
  <c r="S1669" i="1" s="1"/>
  <c r="T1669" i="1" s="1"/>
  <c r="Z1668" i="1"/>
  <c r="U1668" i="1"/>
  <c r="Q1668" i="1"/>
  <c r="P1668" i="1"/>
  <c r="O1668" i="1"/>
  <c r="Z1667" i="1"/>
  <c r="U1667" i="1"/>
  <c r="S1667" i="1"/>
  <c r="T1667" i="1" s="1"/>
  <c r="Q1667" i="1"/>
  <c r="R1667" i="1" s="1"/>
  <c r="P1667" i="1"/>
  <c r="O1667" i="1"/>
  <c r="Z1666" i="1"/>
  <c r="U1666" i="1"/>
  <c r="Q1666" i="1"/>
  <c r="P1666" i="1"/>
  <c r="O1666" i="1"/>
  <c r="Z1665" i="1"/>
  <c r="U1665" i="1"/>
  <c r="Q1665" i="1"/>
  <c r="P1665" i="1"/>
  <c r="O1665" i="1"/>
  <c r="Z1664" i="1"/>
  <c r="U1664" i="1"/>
  <c r="R1664" i="1"/>
  <c r="S1664" i="1" s="1"/>
  <c r="T1664" i="1" s="1"/>
  <c r="Q1664" i="1"/>
  <c r="P1664" i="1"/>
  <c r="O1664" i="1"/>
  <c r="Z1663" i="1"/>
  <c r="U1663" i="1"/>
  <c r="Q1663" i="1"/>
  <c r="P1663" i="1"/>
  <c r="O1663" i="1"/>
  <c r="Z1662" i="1"/>
  <c r="U1662" i="1"/>
  <c r="R1662" i="1"/>
  <c r="S1662" i="1" s="1"/>
  <c r="T1662" i="1" s="1"/>
  <c r="Q1662" i="1"/>
  <c r="P1662" i="1"/>
  <c r="O1662" i="1"/>
  <c r="Z1661" i="1"/>
  <c r="Y1661" i="1"/>
  <c r="U1661" i="1"/>
  <c r="S1661" i="1"/>
  <c r="T1661" i="1" s="1"/>
  <c r="Q1661" i="1"/>
  <c r="P1661" i="1"/>
  <c r="O1661" i="1"/>
  <c r="R1661" i="1" s="1"/>
  <c r="Z1660" i="1"/>
  <c r="U1660" i="1"/>
  <c r="Q1660" i="1"/>
  <c r="P1660" i="1"/>
  <c r="O1660" i="1"/>
  <c r="R1660" i="1" s="1"/>
  <c r="S1660" i="1" s="1"/>
  <c r="T1660" i="1" s="1"/>
  <c r="Y1660" i="1" s="1"/>
  <c r="Z1659" i="1"/>
  <c r="U1659" i="1"/>
  <c r="R1659" i="1"/>
  <c r="S1659" i="1" s="1"/>
  <c r="T1659" i="1" s="1"/>
  <c r="Q1659" i="1"/>
  <c r="P1659" i="1"/>
  <c r="O1659" i="1"/>
  <c r="Z1658" i="1"/>
  <c r="U1658" i="1"/>
  <c r="S1658" i="1"/>
  <c r="T1658" i="1" s="1"/>
  <c r="R1658" i="1"/>
  <c r="Q1658" i="1"/>
  <c r="P1658" i="1"/>
  <c r="O1658" i="1"/>
  <c r="Z1657" i="1"/>
  <c r="U1657" i="1"/>
  <c r="Q1657" i="1"/>
  <c r="P1657" i="1"/>
  <c r="O1657" i="1"/>
  <c r="R1657" i="1" s="1"/>
  <c r="S1657" i="1" s="1"/>
  <c r="T1657" i="1" s="1"/>
  <c r="Z1656" i="1"/>
  <c r="U1656" i="1"/>
  <c r="T1656" i="1"/>
  <c r="Q1656" i="1"/>
  <c r="P1656" i="1"/>
  <c r="R1656" i="1" s="1"/>
  <c r="S1656" i="1" s="1"/>
  <c r="O1656" i="1"/>
  <c r="Z1655" i="1"/>
  <c r="U1655" i="1"/>
  <c r="Q1655" i="1"/>
  <c r="P1655" i="1"/>
  <c r="O1655" i="1"/>
  <c r="Z1654" i="1"/>
  <c r="U1654" i="1"/>
  <c r="Q1654" i="1"/>
  <c r="P1654" i="1"/>
  <c r="O1654" i="1"/>
  <c r="R1654" i="1" s="1"/>
  <c r="S1654" i="1" s="1"/>
  <c r="T1654" i="1" s="1"/>
  <c r="Z1653" i="1"/>
  <c r="U1653" i="1"/>
  <c r="T1653" i="1"/>
  <c r="Y1653" i="1" s="1"/>
  <c r="Q1653" i="1"/>
  <c r="P1653" i="1"/>
  <c r="O1653" i="1"/>
  <c r="R1653" i="1" s="1"/>
  <c r="S1653" i="1" s="1"/>
  <c r="Z1652" i="1"/>
  <c r="U1652" i="1"/>
  <c r="Q1652" i="1"/>
  <c r="P1652" i="1"/>
  <c r="O1652" i="1"/>
  <c r="AA1651" i="1"/>
  <c r="Z1651" i="1"/>
  <c r="U1651" i="1"/>
  <c r="T1651" i="1"/>
  <c r="Q1651" i="1"/>
  <c r="R1651" i="1" s="1"/>
  <c r="S1651" i="1" s="1"/>
  <c r="P1651" i="1"/>
  <c r="O1651" i="1"/>
  <c r="Z1650" i="1"/>
  <c r="U1650" i="1"/>
  <c r="Q1650" i="1"/>
  <c r="P1650" i="1"/>
  <c r="R1650" i="1" s="1"/>
  <c r="S1650" i="1" s="1"/>
  <c r="T1650" i="1" s="1"/>
  <c r="O1650" i="1"/>
  <c r="Z1649" i="1"/>
  <c r="U1649" i="1"/>
  <c r="Q1649" i="1"/>
  <c r="P1649" i="1"/>
  <c r="O1649" i="1"/>
  <c r="Z1648" i="1"/>
  <c r="U1648" i="1"/>
  <c r="Q1648" i="1"/>
  <c r="P1648" i="1"/>
  <c r="O1648" i="1"/>
  <c r="Z1647" i="1"/>
  <c r="U1647" i="1"/>
  <c r="R1647" i="1"/>
  <c r="S1647" i="1" s="1"/>
  <c r="T1647" i="1" s="1"/>
  <c r="Q1647" i="1"/>
  <c r="P1647" i="1"/>
  <c r="O1647" i="1"/>
  <c r="Z1646" i="1"/>
  <c r="U1646" i="1"/>
  <c r="S1646" i="1"/>
  <c r="T1646" i="1" s="1"/>
  <c r="R1646" i="1"/>
  <c r="Q1646" i="1"/>
  <c r="P1646" i="1"/>
  <c r="O1646" i="1"/>
  <c r="Z1645" i="1"/>
  <c r="U1645" i="1"/>
  <c r="Q1645" i="1"/>
  <c r="P1645" i="1"/>
  <c r="O1645" i="1"/>
  <c r="R1645" i="1" s="1"/>
  <c r="S1645" i="1" s="1"/>
  <c r="T1645" i="1" s="1"/>
  <c r="AA1644" i="1"/>
  <c r="Z1644" i="1"/>
  <c r="U1644" i="1"/>
  <c r="T1644" i="1"/>
  <c r="Q1644" i="1"/>
  <c r="P1644" i="1"/>
  <c r="R1644" i="1" s="1"/>
  <c r="S1644" i="1" s="1"/>
  <c r="O1644" i="1"/>
  <c r="Z1643" i="1"/>
  <c r="U1643" i="1"/>
  <c r="Q1643" i="1"/>
  <c r="P1643" i="1"/>
  <c r="O1643" i="1"/>
  <c r="Z1642" i="1"/>
  <c r="U1642" i="1"/>
  <c r="R1642" i="1"/>
  <c r="S1642" i="1" s="1"/>
  <c r="T1642" i="1" s="1"/>
  <c r="Q1642" i="1"/>
  <c r="P1642" i="1"/>
  <c r="O1642" i="1"/>
  <c r="Z1641" i="1"/>
  <c r="U1641" i="1"/>
  <c r="Q1641" i="1"/>
  <c r="P1641" i="1"/>
  <c r="O1641" i="1"/>
  <c r="R1641" i="1" s="1"/>
  <c r="S1641" i="1" s="1"/>
  <c r="T1641" i="1" s="1"/>
  <c r="Z1640" i="1"/>
  <c r="U1640" i="1"/>
  <c r="Q1640" i="1"/>
  <c r="R1640" i="1" s="1"/>
  <c r="S1640" i="1" s="1"/>
  <c r="T1640" i="1" s="1"/>
  <c r="Y1640" i="1" s="1"/>
  <c r="P1640" i="1"/>
  <c r="O1640" i="1"/>
  <c r="Z1639" i="1"/>
  <c r="U1639" i="1"/>
  <c r="R1639" i="1"/>
  <c r="S1639" i="1" s="1"/>
  <c r="T1639" i="1" s="1"/>
  <c r="Q1639" i="1"/>
  <c r="P1639" i="1"/>
  <c r="O1639" i="1"/>
  <c r="Z1638" i="1"/>
  <c r="U1638" i="1"/>
  <c r="R1638" i="1"/>
  <c r="S1638" i="1" s="1"/>
  <c r="T1638" i="1" s="1"/>
  <c r="Q1638" i="1"/>
  <c r="P1638" i="1"/>
  <c r="O1638" i="1"/>
  <c r="Z1637" i="1"/>
  <c r="U1637" i="1"/>
  <c r="T1637" i="1"/>
  <c r="S1637" i="1"/>
  <c r="Q1637" i="1"/>
  <c r="P1637" i="1"/>
  <c r="O1637" i="1"/>
  <c r="R1637" i="1" s="1"/>
  <c r="AA1636" i="1"/>
  <c r="Z1636" i="1"/>
  <c r="U1636" i="1"/>
  <c r="T1636" i="1"/>
  <c r="Q1636" i="1"/>
  <c r="P1636" i="1"/>
  <c r="O1636" i="1"/>
  <c r="Z1635" i="1"/>
  <c r="U1635" i="1"/>
  <c r="Q1635" i="1"/>
  <c r="R1635" i="1" s="1"/>
  <c r="S1635" i="1" s="1"/>
  <c r="T1635" i="1" s="1"/>
  <c r="P1635" i="1"/>
  <c r="O1635" i="1"/>
  <c r="Z1634" i="1"/>
  <c r="U1634" i="1"/>
  <c r="S1634" i="1"/>
  <c r="T1634" i="1" s="1"/>
  <c r="Y1634" i="1" s="1"/>
  <c r="Q1634" i="1"/>
  <c r="P1634" i="1"/>
  <c r="O1634" i="1"/>
  <c r="R1634" i="1" s="1"/>
  <c r="Z1633" i="1"/>
  <c r="U1633" i="1"/>
  <c r="Q1633" i="1"/>
  <c r="P1633" i="1"/>
  <c r="O1633" i="1"/>
  <c r="Z1632" i="1"/>
  <c r="U1632" i="1"/>
  <c r="Q1632" i="1"/>
  <c r="P1632" i="1"/>
  <c r="O1632" i="1"/>
  <c r="R1632" i="1" s="1"/>
  <c r="S1632" i="1" s="1"/>
  <c r="T1632" i="1" s="1"/>
  <c r="Z1631" i="1"/>
  <c r="U1631" i="1"/>
  <c r="Q1631" i="1"/>
  <c r="P1631" i="1"/>
  <c r="O1631" i="1"/>
  <c r="Z1630" i="1"/>
  <c r="U1630" i="1"/>
  <c r="R1630" i="1"/>
  <c r="S1630" i="1" s="1"/>
  <c r="T1630" i="1" s="1"/>
  <c r="Q1630" i="1"/>
  <c r="P1630" i="1"/>
  <c r="O1630" i="1"/>
  <c r="Z1629" i="1"/>
  <c r="U1629" i="1"/>
  <c r="Q1629" i="1"/>
  <c r="P1629" i="1"/>
  <c r="O1629" i="1"/>
  <c r="Z1628" i="1"/>
  <c r="U1628" i="1"/>
  <c r="R1628" i="1"/>
  <c r="S1628" i="1" s="1"/>
  <c r="T1628" i="1" s="1"/>
  <c r="Q1628" i="1"/>
  <c r="P1628" i="1"/>
  <c r="O1628" i="1"/>
  <c r="Z1627" i="1"/>
  <c r="U1627" i="1"/>
  <c r="Q1627" i="1"/>
  <c r="R1627" i="1" s="1"/>
  <c r="S1627" i="1" s="1"/>
  <c r="T1627" i="1" s="1"/>
  <c r="P1627" i="1"/>
  <c r="O1627" i="1"/>
  <c r="Z1626" i="1"/>
  <c r="Y1626" i="1"/>
  <c r="U1626" i="1"/>
  <c r="R1626" i="1"/>
  <c r="S1626" i="1" s="1"/>
  <c r="T1626" i="1" s="1"/>
  <c r="Q1626" i="1"/>
  <c r="P1626" i="1"/>
  <c r="O1626" i="1"/>
  <c r="Z1625" i="1"/>
  <c r="U1625" i="1"/>
  <c r="T1625" i="1"/>
  <c r="Q1625" i="1"/>
  <c r="P1625" i="1"/>
  <c r="O1625" i="1"/>
  <c r="R1625" i="1" s="1"/>
  <c r="S1625" i="1" s="1"/>
  <c r="Z1624" i="1"/>
  <c r="U1624" i="1"/>
  <c r="T1624" i="1"/>
  <c r="S1624" i="1"/>
  <c r="Q1624" i="1"/>
  <c r="P1624" i="1"/>
  <c r="R1624" i="1" s="1"/>
  <c r="O1624" i="1"/>
  <c r="Z1623" i="1"/>
  <c r="U1623" i="1"/>
  <c r="T1623" i="1"/>
  <c r="Y1623" i="1" s="1"/>
  <c r="S1623" i="1"/>
  <c r="R1623" i="1"/>
  <c r="Q1623" i="1"/>
  <c r="P1623" i="1"/>
  <c r="O1623" i="1"/>
  <c r="Z1622" i="1"/>
  <c r="U1622" i="1"/>
  <c r="Q1622" i="1"/>
  <c r="P1622" i="1"/>
  <c r="O1622" i="1"/>
  <c r="AA1621" i="1"/>
  <c r="Z1621" i="1"/>
  <c r="U1621" i="1"/>
  <c r="T1621" i="1"/>
  <c r="Q1621" i="1"/>
  <c r="P1621" i="1"/>
  <c r="O1621" i="1"/>
  <c r="R1621" i="1" s="1"/>
  <c r="S1621" i="1" s="1"/>
  <c r="AA1620" i="1"/>
  <c r="Z1620" i="1"/>
  <c r="U1620" i="1"/>
  <c r="T1620" i="1"/>
  <c r="Q1620" i="1"/>
  <c r="P1620" i="1"/>
  <c r="O1620" i="1"/>
  <c r="Z1619" i="1"/>
  <c r="U1619" i="1"/>
  <c r="Q1619" i="1"/>
  <c r="R1619" i="1" s="1"/>
  <c r="S1619" i="1" s="1"/>
  <c r="T1619" i="1" s="1"/>
  <c r="Y1619" i="1" s="1"/>
  <c r="P1619" i="1"/>
  <c r="O1619" i="1"/>
  <c r="Z1618" i="1"/>
  <c r="U1618" i="1"/>
  <c r="Q1618" i="1"/>
  <c r="P1618" i="1"/>
  <c r="O1618" i="1"/>
  <c r="Z1617" i="1"/>
  <c r="U1617" i="1"/>
  <c r="Q1617" i="1"/>
  <c r="P1617" i="1"/>
  <c r="O1617" i="1"/>
  <c r="Z1616" i="1"/>
  <c r="U1616" i="1"/>
  <c r="Q1616" i="1"/>
  <c r="P1616" i="1"/>
  <c r="O1616" i="1"/>
  <c r="R1616" i="1" s="1"/>
  <c r="S1616" i="1" s="1"/>
  <c r="T1616" i="1" s="1"/>
  <c r="Y1616" i="1" s="1"/>
  <c r="Z1615" i="1"/>
  <c r="U1615" i="1"/>
  <c r="R1615" i="1"/>
  <c r="S1615" i="1" s="1"/>
  <c r="T1615" i="1" s="1"/>
  <c r="Q1615" i="1"/>
  <c r="P1615" i="1"/>
  <c r="O1615" i="1"/>
  <c r="Z1614" i="1"/>
  <c r="U1614" i="1"/>
  <c r="R1614" i="1"/>
  <c r="S1614" i="1" s="1"/>
  <c r="T1614" i="1" s="1"/>
  <c r="Q1614" i="1"/>
  <c r="P1614" i="1"/>
  <c r="O1614" i="1"/>
  <c r="Z1613" i="1"/>
  <c r="U1613" i="1"/>
  <c r="Q1613" i="1"/>
  <c r="P1613" i="1"/>
  <c r="O1613" i="1"/>
  <c r="Z1612" i="1"/>
  <c r="U1612" i="1"/>
  <c r="Q1612" i="1"/>
  <c r="P1612" i="1"/>
  <c r="O1612" i="1"/>
  <c r="Z1611" i="1"/>
  <c r="U1611" i="1"/>
  <c r="Q1611" i="1"/>
  <c r="P1611" i="1"/>
  <c r="O1611" i="1"/>
  <c r="R1611" i="1" s="1"/>
  <c r="S1611" i="1" s="1"/>
  <c r="T1611" i="1" s="1"/>
  <c r="Y1611" i="1" s="1"/>
  <c r="Z1610" i="1"/>
  <c r="U1610" i="1"/>
  <c r="S1610" i="1"/>
  <c r="T1610" i="1" s="1"/>
  <c r="Q1610" i="1"/>
  <c r="P1610" i="1"/>
  <c r="O1610" i="1"/>
  <c r="R1610" i="1" s="1"/>
  <c r="Z1609" i="1"/>
  <c r="U1609" i="1"/>
  <c r="Q1609" i="1"/>
  <c r="P1609" i="1"/>
  <c r="O1609" i="1"/>
  <c r="R1609" i="1" s="1"/>
  <c r="S1609" i="1" s="1"/>
  <c r="T1609" i="1" s="1"/>
  <c r="Z1608" i="1"/>
  <c r="U1608" i="1"/>
  <c r="Q1608" i="1"/>
  <c r="R1608" i="1" s="1"/>
  <c r="S1608" i="1" s="1"/>
  <c r="T1608" i="1" s="1"/>
  <c r="P1608" i="1"/>
  <c r="O1608" i="1"/>
  <c r="Z1607" i="1"/>
  <c r="U1607" i="1"/>
  <c r="Q1607" i="1"/>
  <c r="P1607" i="1"/>
  <c r="O1607" i="1"/>
  <c r="R1607" i="1" s="1"/>
  <c r="S1607" i="1" s="1"/>
  <c r="T1607" i="1" s="1"/>
  <c r="Z1606" i="1"/>
  <c r="U1606" i="1"/>
  <c r="Q1606" i="1"/>
  <c r="P1606" i="1"/>
  <c r="R1606" i="1" s="1"/>
  <c r="S1606" i="1" s="1"/>
  <c r="T1606" i="1" s="1"/>
  <c r="O1606" i="1"/>
  <c r="Z1605" i="1"/>
  <c r="U1605" i="1"/>
  <c r="Q1605" i="1"/>
  <c r="P1605" i="1"/>
  <c r="O1605" i="1"/>
  <c r="Z1604" i="1"/>
  <c r="U1604" i="1"/>
  <c r="Q1604" i="1"/>
  <c r="P1604" i="1"/>
  <c r="O1604" i="1"/>
  <c r="R1604" i="1" s="1"/>
  <c r="S1604" i="1" s="1"/>
  <c r="T1604" i="1" s="1"/>
  <c r="AA1603" i="1"/>
  <c r="Z1603" i="1"/>
  <c r="U1603" i="1"/>
  <c r="T1603" i="1"/>
  <c r="S1603" i="1"/>
  <c r="R1603" i="1"/>
  <c r="Q1603" i="1"/>
  <c r="P1603" i="1"/>
  <c r="O1603" i="1"/>
  <c r="Z1602" i="1"/>
  <c r="U1602" i="1"/>
  <c r="Q1602" i="1"/>
  <c r="P1602" i="1"/>
  <c r="O1602" i="1"/>
  <c r="Z1601" i="1"/>
  <c r="U1601" i="1"/>
  <c r="Q1601" i="1"/>
  <c r="P1601" i="1"/>
  <c r="O1601" i="1"/>
  <c r="Z1600" i="1"/>
  <c r="Y1600" i="1"/>
  <c r="U1600" i="1"/>
  <c r="Q1600" i="1"/>
  <c r="R1600" i="1" s="1"/>
  <c r="S1600" i="1" s="1"/>
  <c r="T1600" i="1" s="1"/>
  <c r="P1600" i="1"/>
  <c r="O1600" i="1"/>
  <c r="Z1599" i="1"/>
  <c r="U1599" i="1"/>
  <c r="Q1599" i="1"/>
  <c r="P1599" i="1"/>
  <c r="O1599" i="1"/>
  <c r="R1599" i="1" s="1"/>
  <c r="S1599" i="1" s="1"/>
  <c r="T1599" i="1" s="1"/>
  <c r="Z1598" i="1"/>
  <c r="U1598" i="1"/>
  <c r="Q1598" i="1"/>
  <c r="P1598" i="1"/>
  <c r="O1598" i="1"/>
  <c r="R1598" i="1" s="1"/>
  <c r="S1598" i="1" s="1"/>
  <c r="T1598" i="1" s="1"/>
  <c r="Z1597" i="1"/>
  <c r="U1597" i="1"/>
  <c r="Q1597" i="1"/>
  <c r="P1597" i="1"/>
  <c r="O1597" i="1"/>
  <c r="Z1596" i="1"/>
  <c r="U1596" i="1"/>
  <c r="R1596" i="1"/>
  <c r="S1596" i="1" s="1"/>
  <c r="T1596" i="1" s="1"/>
  <c r="Q1596" i="1"/>
  <c r="P1596" i="1"/>
  <c r="O1596" i="1"/>
  <c r="Z1595" i="1"/>
  <c r="U1595" i="1"/>
  <c r="Q1595" i="1"/>
  <c r="P1595" i="1"/>
  <c r="O1595" i="1"/>
  <c r="R1595" i="1" s="1"/>
  <c r="S1595" i="1" s="1"/>
  <c r="T1595" i="1" s="1"/>
  <c r="Y1595" i="1" s="1"/>
  <c r="Z1594" i="1"/>
  <c r="U1594" i="1"/>
  <c r="Q1594" i="1"/>
  <c r="P1594" i="1"/>
  <c r="R1594" i="1" s="1"/>
  <c r="S1594" i="1" s="1"/>
  <c r="T1594" i="1" s="1"/>
  <c r="O1594" i="1"/>
  <c r="Z1593" i="1"/>
  <c r="U1593" i="1"/>
  <c r="Q1593" i="1"/>
  <c r="P1593" i="1"/>
  <c r="O1593" i="1"/>
  <c r="AA1592" i="1"/>
  <c r="Z1592" i="1"/>
  <c r="U1592" i="1"/>
  <c r="T1592" i="1"/>
  <c r="S1592" i="1"/>
  <c r="Q1592" i="1"/>
  <c r="P1592" i="1"/>
  <c r="R1592" i="1" s="1"/>
  <c r="O1592" i="1"/>
  <c r="Z1591" i="1"/>
  <c r="U1591" i="1"/>
  <c r="Q1591" i="1"/>
  <c r="P1591" i="1"/>
  <c r="O1591" i="1"/>
  <c r="R1591" i="1" s="1"/>
  <c r="S1591" i="1" s="1"/>
  <c r="T1591" i="1" s="1"/>
  <c r="Z1590" i="1"/>
  <c r="U1590" i="1"/>
  <c r="Q1590" i="1"/>
  <c r="P1590" i="1"/>
  <c r="O1590" i="1"/>
  <c r="R1590" i="1" s="1"/>
  <c r="S1590" i="1" s="1"/>
  <c r="T1590" i="1" s="1"/>
  <c r="AA1589" i="1"/>
  <c r="Z1589" i="1"/>
  <c r="U1589" i="1"/>
  <c r="T1589" i="1"/>
  <c r="Q1589" i="1"/>
  <c r="P1589" i="1"/>
  <c r="O1589" i="1"/>
  <c r="Z1588" i="1"/>
  <c r="U1588" i="1"/>
  <c r="Q1588" i="1"/>
  <c r="P1588" i="1"/>
  <c r="O1588" i="1"/>
  <c r="Z1587" i="1"/>
  <c r="U1587" i="1"/>
  <c r="T1587" i="1"/>
  <c r="Q1587" i="1"/>
  <c r="R1587" i="1" s="1"/>
  <c r="S1587" i="1" s="1"/>
  <c r="P1587" i="1"/>
  <c r="O1587" i="1"/>
  <c r="Z1586" i="1"/>
  <c r="U1586" i="1"/>
  <c r="Q1586" i="1"/>
  <c r="P1586" i="1"/>
  <c r="O1586" i="1"/>
  <c r="Z1585" i="1"/>
  <c r="U1585" i="1"/>
  <c r="Q1585" i="1"/>
  <c r="P1585" i="1"/>
  <c r="O1585" i="1"/>
  <c r="R1585" i="1" s="1"/>
  <c r="S1585" i="1" s="1"/>
  <c r="T1585" i="1" s="1"/>
  <c r="Z1584" i="1"/>
  <c r="U1584" i="1"/>
  <c r="Q1584" i="1"/>
  <c r="P1584" i="1"/>
  <c r="O1584" i="1"/>
  <c r="R1584" i="1" s="1"/>
  <c r="S1584" i="1" s="1"/>
  <c r="T1584" i="1" s="1"/>
  <c r="Z1583" i="1"/>
  <c r="U1583" i="1"/>
  <c r="Q1583" i="1"/>
  <c r="P1583" i="1"/>
  <c r="O1583" i="1"/>
  <c r="R1583" i="1" s="1"/>
  <c r="S1583" i="1" s="1"/>
  <c r="T1583" i="1" s="1"/>
  <c r="Z1582" i="1"/>
  <c r="Y1582" i="1"/>
  <c r="U1582" i="1"/>
  <c r="Q1582" i="1"/>
  <c r="P1582" i="1"/>
  <c r="O1582" i="1"/>
  <c r="R1582" i="1" s="1"/>
  <c r="S1582" i="1" s="1"/>
  <c r="T1582" i="1" s="1"/>
  <c r="Z1581" i="1"/>
  <c r="U1581" i="1"/>
  <c r="T1581" i="1"/>
  <c r="Q1581" i="1"/>
  <c r="P1581" i="1"/>
  <c r="O1581" i="1"/>
  <c r="R1581" i="1" s="1"/>
  <c r="S1581" i="1" s="1"/>
  <c r="Z1580" i="1"/>
  <c r="U1580" i="1"/>
  <c r="S1580" i="1"/>
  <c r="T1580" i="1" s="1"/>
  <c r="R1580" i="1"/>
  <c r="Q1580" i="1"/>
  <c r="P1580" i="1"/>
  <c r="O1580" i="1"/>
  <c r="Z1579" i="1"/>
  <c r="U1579" i="1"/>
  <c r="T1579" i="1"/>
  <c r="Y1579" i="1" s="1"/>
  <c r="S1579" i="1"/>
  <c r="Q1579" i="1"/>
  <c r="P1579" i="1"/>
  <c r="O1579" i="1"/>
  <c r="R1579" i="1" s="1"/>
  <c r="Z1578" i="1"/>
  <c r="U1578" i="1"/>
  <c r="S1578" i="1"/>
  <c r="T1578" i="1" s="1"/>
  <c r="R1578" i="1"/>
  <c r="Q1578" i="1"/>
  <c r="P1578" i="1"/>
  <c r="O1578" i="1"/>
  <c r="Z1577" i="1"/>
  <c r="U1577" i="1"/>
  <c r="Q1577" i="1"/>
  <c r="P1577" i="1"/>
  <c r="O1577" i="1"/>
  <c r="Z1576" i="1"/>
  <c r="U1576" i="1"/>
  <c r="R1576" i="1"/>
  <c r="S1576" i="1" s="1"/>
  <c r="T1576" i="1" s="1"/>
  <c r="Y1576" i="1" s="1"/>
  <c r="Q1576" i="1"/>
  <c r="P1576" i="1"/>
  <c r="O1576" i="1"/>
  <c r="Z1575" i="1"/>
  <c r="U1575" i="1"/>
  <c r="Q1575" i="1"/>
  <c r="P1575" i="1"/>
  <c r="R1575" i="1" s="1"/>
  <c r="S1575" i="1" s="1"/>
  <c r="T1575" i="1" s="1"/>
  <c r="Y1575" i="1" s="1"/>
  <c r="O1575" i="1"/>
  <c r="Z1574" i="1"/>
  <c r="U1574" i="1"/>
  <c r="Q1574" i="1"/>
  <c r="P1574" i="1"/>
  <c r="O1574" i="1"/>
  <c r="R1574" i="1" s="1"/>
  <c r="S1574" i="1" s="1"/>
  <c r="T1574" i="1" s="1"/>
  <c r="Z1573" i="1"/>
  <c r="U1573" i="1"/>
  <c r="Q1573" i="1"/>
  <c r="P1573" i="1"/>
  <c r="O1573" i="1"/>
  <c r="AA1572" i="1"/>
  <c r="Z1572" i="1"/>
  <c r="U1572" i="1"/>
  <c r="T1572" i="1"/>
  <c r="Q1572" i="1"/>
  <c r="P1572" i="1"/>
  <c r="O1572" i="1"/>
  <c r="Z1571" i="1"/>
  <c r="U1571" i="1"/>
  <c r="R1571" i="1"/>
  <c r="S1571" i="1" s="1"/>
  <c r="T1571" i="1" s="1"/>
  <c r="Q1571" i="1"/>
  <c r="P1571" i="1"/>
  <c r="O1571" i="1"/>
  <c r="AA1570" i="1"/>
  <c r="Z1570" i="1"/>
  <c r="U1570" i="1"/>
  <c r="T1570" i="1"/>
  <c r="Q1570" i="1"/>
  <c r="P1570" i="1"/>
  <c r="O1570" i="1"/>
  <c r="Z1569" i="1"/>
  <c r="U1569" i="1"/>
  <c r="Q1569" i="1"/>
  <c r="P1569" i="1"/>
  <c r="O1569" i="1"/>
  <c r="Z1568" i="1"/>
  <c r="U1568" i="1"/>
  <c r="S1568" i="1"/>
  <c r="T1568" i="1" s="1"/>
  <c r="Q1568" i="1"/>
  <c r="R1568" i="1" s="1"/>
  <c r="P1568" i="1"/>
  <c r="O1568" i="1"/>
  <c r="Z1567" i="1"/>
  <c r="U1567" i="1"/>
  <c r="Q1567" i="1"/>
  <c r="P1567" i="1"/>
  <c r="O1567" i="1"/>
  <c r="Z1566" i="1"/>
  <c r="U1566" i="1"/>
  <c r="Q1566" i="1"/>
  <c r="P1566" i="1"/>
  <c r="O1566" i="1"/>
  <c r="R1566" i="1" s="1"/>
  <c r="S1566" i="1" s="1"/>
  <c r="T1566" i="1" s="1"/>
  <c r="Z1565" i="1"/>
  <c r="U1565" i="1"/>
  <c r="Q1565" i="1"/>
  <c r="P1565" i="1"/>
  <c r="O1565" i="1"/>
  <c r="Z1564" i="1"/>
  <c r="U1564" i="1"/>
  <c r="Q1564" i="1"/>
  <c r="P1564" i="1"/>
  <c r="R1564" i="1" s="1"/>
  <c r="S1564" i="1" s="1"/>
  <c r="T1564" i="1" s="1"/>
  <c r="Y1564" i="1" s="1"/>
  <c r="O1564" i="1"/>
  <c r="Z1563" i="1"/>
  <c r="U1563" i="1"/>
  <c r="Q1563" i="1"/>
  <c r="P1563" i="1"/>
  <c r="R1563" i="1" s="1"/>
  <c r="S1563" i="1" s="1"/>
  <c r="T1563" i="1" s="1"/>
  <c r="O1563" i="1"/>
  <c r="AA1562" i="1"/>
  <c r="Z1562" i="1"/>
  <c r="U1562" i="1"/>
  <c r="T1562" i="1"/>
  <c r="Q1562" i="1"/>
  <c r="P1562" i="1"/>
  <c r="O1562" i="1"/>
  <c r="AA1561" i="1"/>
  <c r="Z1561" i="1"/>
  <c r="U1561" i="1"/>
  <c r="T1561" i="1"/>
  <c r="Q1561" i="1"/>
  <c r="P1561" i="1"/>
  <c r="O1561" i="1"/>
  <c r="R1561" i="1" s="1"/>
  <c r="S1561" i="1" s="1"/>
  <c r="Z1560" i="1"/>
  <c r="U1560" i="1"/>
  <c r="Q1560" i="1"/>
  <c r="R1560" i="1" s="1"/>
  <c r="S1560" i="1" s="1"/>
  <c r="T1560" i="1" s="1"/>
  <c r="P1560" i="1"/>
  <c r="O1560" i="1"/>
  <c r="Z1559" i="1"/>
  <c r="U1559" i="1"/>
  <c r="R1559" i="1"/>
  <c r="S1559" i="1" s="1"/>
  <c r="T1559" i="1" s="1"/>
  <c r="Q1559" i="1"/>
  <c r="P1559" i="1"/>
  <c r="O1559" i="1"/>
  <c r="Z1558" i="1"/>
  <c r="U1558" i="1"/>
  <c r="Q1558" i="1"/>
  <c r="P1558" i="1"/>
  <c r="O1558" i="1"/>
  <c r="AA1557" i="1"/>
  <c r="Z1557" i="1"/>
  <c r="U1557" i="1"/>
  <c r="T1557" i="1"/>
  <c r="Q1557" i="1"/>
  <c r="P1557" i="1"/>
  <c r="O1557" i="1"/>
  <c r="Z1556" i="1"/>
  <c r="U1556" i="1"/>
  <c r="Q1556" i="1"/>
  <c r="P1556" i="1"/>
  <c r="O1556" i="1"/>
  <c r="AA1555" i="1"/>
  <c r="Z1555" i="1"/>
  <c r="U1555" i="1"/>
  <c r="T1555" i="1"/>
  <c r="Q1555" i="1"/>
  <c r="R1555" i="1" s="1"/>
  <c r="S1555" i="1" s="1"/>
  <c r="P1555" i="1"/>
  <c r="O1555" i="1"/>
  <c r="Z1554" i="1"/>
  <c r="U1554" i="1"/>
  <c r="T1554" i="1"/>
  <c r="Y1554" i="1" s="1"/>
  <c r="Q1554" i="1"/>
  <c r="P1554" i="1"/>
  <c r="O1554" i="1"/>
  <c r="R1554" i="1" s="1"/>
  <c r="S1554" i="1" s="1"/>
  <c r="Z1553" i="1"/>
  <c r="U1553" i="1"/>
  <c r="R1553" i="1"/>
  <c r="S1553" i="1" s="1"/>
  <c r="T1553" i="1" s="1"/>
  <c r="Q1553" i="1"/>
  <c r="P1553" i="1"/>
  <c r="O1553" i="1"/>
  <c r="Z1552" i="1"/>
  <c r="U1552" i="1"/>
  <c r="S1552" i="1"/>
  <c r="T1552" i="1" s="1"/>
  <c r="Q1552" i="1"/>
  <c r="P1552" i="1"/>
  <c r="R1552" i="1" s="1"/>
  <c r="O1552" i="1"/>
  <c r="Z1551" i="1"/>
  <c r="U1551" i="1"/>
  <c r="Q1551" i="1"/>
  <c r="R1551" i="1" s="1"/>
  <c r="S1551" i="1" s="1"/>
  <c r="T1551" i="1" s="1"/>
  <c r="Y1551" i="1" s="1"/>
  <c r="P1551" i="1"/>
  <c r="O1551" i="1"/>
  <c r="Z1550" i="1"/>
  <c r="U1550" i="1"/>
  <c r="S1550" i="1"/>
  <c r="T1550" i="1" s="1"/>
  <c r="Q1550" i="1"/>
  <c r="P1550" i="1"/>
  <c r="O1550" i="1"/>
  <c r="R1550" i="1" s="1"/>
  <c r="Z1549" i="1"/>
  <c r="U1549" i="1"/>
  <c r="Q1549" i="1"/>
  <c r="R1549" i="1" s="1"/>
  <c r="S1549" i="1" s="1"/>
  <c r="T1549" i="1" s="1"/>
  <c r="Y1549" i="1" s="1"/>
  <c r="P1549" i="1"/>
  <c r="O1549" i="1"/>
  <c r="Z1548" i="1"/>
  <c r="U1548" i="1"/>
  <c r="S1548" i="1"/>
  <c r="T1548" i="1" s="1"/>
  <c r="Y1548" i="1" s="1"/>
  <c r="R1548" i="1"/>
  <c r="Q1548" i="1"/>
  <c r="P1548" i="1"/>
  <c r="O1548" i="1"/>
  <c r="Z1547" i="1"/>
  <c r="U1547" i="1"/>
  <c r="S1547" i="1"/>
  <c r="T1547" i="1" s="1"/>
  <c r="R1547" i="1"/>
  <c r="Q1547" i="1"/>
  <c r="P1547" i="1"/>
  <c r="O1547" i="1"/>
  <c r="Z1546" i="1"/>
  <c r="U1546" i="1"/>
  <c r="Q1546" i="1"/>
  <c r="P1546" i="1"/>
  <c r="O1546" i="1"/>
  <c r="Z1545" i="1"/>
  <c r="U1545" i="1"/>
  <c r="Q1545" i="1"/>
  <c r="P1545" i="1"/>
  <c r="O1545" i="1"/>
  <c r="Z1544" i="1"/>
  <c r="U1544" i="1"/>
  <c r="Q1544" i="1"/>
  <c r="R1544" i="1" s="1"/>
  <c r="S1544" i="1" s="1"/>
  <c r="T1544" i="1" s="1"/>
  <c r="P1544" i="1"/>
  <c r="O1544" i="1"/>
  <c r="Z1543" i="1"/>
  <c r="U1543" i="1"/>
  <c r="Q1543" i="1"/>
  <c r="R1543" i="1" s="1"/>
  <c r="S1543" i="1" s="1"/>
  <c r="T1543" i="1" s="1"/>
  <c r="P1543" i="1"/>
  <c r="O1543" i="1"/>
  <c r="Z1542" i="1"/>
  <c r="U1542" i="1"/>
  <c r="Q1542" i="1"/>
  <c r="P1542" i="1"/>
  <c r="O1542" i="1"/>
  <c r="R1542" i="1" s="1"/>
  <c r="S1542" i="1" s="1"/>
  <c r="T1542" i="1" s="1"/>
  <c r="AA1541" i="1"/>
  <c r="Z1541" i="1"/>
  <c r="U1541" i="1"/>
  <c r="T1541" i="1"/>
  <c r="Q1541" i="1"/>
  <c r="P1541" i="1"/>
  <c r="O1541" i="1"/>
  <c r="AA1540" i="1"/>
  <c r="Z1540" i="1"/>
  <c r="U1540" i="1"/>
  <c r="T1540" i="1"/>
  <c r="Q1540" i="1"/>
  <c r="P1540" i="1"/>
  <c r="O1540" i="1"/>
  <c r="Z1539" i="1"/>
  <c r="U1539" i="1"/>
  <c r="R1539" i="1"/>
  <c r="S1539" i="1" s="1"/>
  <c r="T1539" i="1" s="1"/>
  <c r="Y1539" i="1" s="1"/>
  <c r="Q1539" i="1"/>
  <c r="P1539" i="1"/>
  <c r="O1539" i="1"/>
  <c r="AA1538" i="1"/>
  <c r="Z1538" i="1"/>
  <c r="U1538" i="1"/>
  <c r="T1538" i="1"/>
  <c r="Q1538" i="1"/>
  <c r="P1538" i="1"/>
  <c r="O1538" i="1"/>
  <c r="R1538" i="1" s="1"/>
  <c r="S1538" i="1" s="1"/>
  <c r="Z1537" i="1"/>
  <c r="U1537" i="1"/>
  <c r="R1537" i="1"/>
  <c r="S1537" i="1" s="1"/>
  <c r="T1537" i="1" s="1"/>
  <c r="Q1537" i="1"/>
  <c r="P1537" i="1"/>
  <c r="O1537" i="1"/>
  <c r="Z1536" i="1"/>
  <c r="U1536" i="1"/>
  <c r="Q1536" i="1"/>
  <c r="P1536" i="1"/>
  <c r="R1536" i="1" s="1"/>
  <c r="S1536" i="1" s="1"/>
  <c r="T1536" i="1" s="1"/>
  <c r="O1536" i="1"/>
  <c r="Z1535" i="1"/>
  <c r="U1535" i="1"/>
  <c r="R1535" i="1"/>
  <c r="S1535" i="1" s="1"/>
  <c r="T1535" i="1" s="1"/>
  <c r="Q1535" i="1"/>
  <c r="P1535" i="1"/>
  <c r="O1535" i="1"/>
  <c r="Z1534" i="1"/>
  <c r="U1534" i="1"/>
  <c r="S1534" i="1"/>
  <c r="T1534" i="1" s="1"/>
  <c r="Y1534" i="1" s="1"/>
  <c r="Q1534" i="1"/>
  <c r="P1534" i="1"/>
  <c r="O1534" i="1"/>
  <c r="R1534" i="1" s="1"/>
  <c r="Z1533" i="1"/>
  <c r="U1533" i="1"/>
  <c r="Q1533" i="1"/>
  <c r="R1533" i="1" s="1"/>
  <c r="S1533" i="1" s="1"/>
  <c r="T1533" i="1" s="1"/>
  <c r="Y1533" i="1" s="1"/>
  <c r="P1533" i="1"/>
  <c r="O1533" i="1"/>
  <c r="Z1532" i="1"/>
  <c r="Y1532" i="1"/>
  <c r="U1532" i="1"/>
  <c r="T1532" i="1"/>
  <c r="S1532" i="1"/>
  <c r="R1532" i="1"/>
  <c r="Q1532" i="1"/>
  <c r="P1532" i="1"/>
  <c r="O1532" i="1"/>
  <c r="Z1531" i="1"/>
  <c r="U1531" i="1"/>
  <c r="R1531" i="1"/>
  <c r="S1531" i="1" s="1"/>
  <c r="T1531" i="1" s="1"/>
  <c r="Q1531" i="1"/>
  <c r="P1531" i="1"/>
  <c r="O1531" i="1"/>
  <c r="AA1530" i="1"/>
  <c r="Z1530" i="1"/>
  <c r="U1530" i="1"/>
  <c r="T1530" i="1"/>
  <c r="Q1530" i="1"/>
  <c r="P1530" i="1"/>
  <c r="O1530" i="1"/>
  <c r="R1530" i="1" s="1"/>
  <c r="S1530" i="1" s="1"/>
  <c r="Z1529" i="1"/>
  <c r="U1529" i="1"/>
  <c r="Q1529" i="1"/>
  <c r="P1529" i="1"/>
  <c r="O1529" i="1"/>
  <c r="Z1528" i="1"/>
  <c r="U1528" i="1"/>
  <c r="T1528" i="1"/>
  <c r="Y1528" i="1" s="1"/>
  <c r="S1528" i="1"/>
  <c r="R1528" i="1"/>
  <c r="Q1528" i="1"/>
  <c r="P1528" i="1"/>
  <c r="O1528" i="1"/>
  <c r="Z1527" i="1"/>
  <c r="U1527" i="1"/>
  <c r="Q1527" i="1"/>
  <c r="P1527" i="1"/>
  <c r="O1527" i="1"/>
  <c r="R1527" i="1" s="1"/>
  <c r="S1527" i="1" s="1"/>
  <c r="T1527" i="1" s="1"/>
  <c r="Z1526" i="1"/>
  <c r="U1526" i="1"/>
  <c r="Q1526" i="1"/>
  <c r="P1526" i="1"/>
  <c r="O1526" i="1"/>
  <c r="R1526" i="1" s="1"/>
  <c r="S1526" i="1" s="1"/>
  <c r="T1526" i="1" s="1"/>
  <c r="Z1525" i="1"/>
  <c r="U1525" i="1"/>
  <c r="Q1525" i="1"/>
  <c r="R1525" i="1" s="1"/>
  <c r="S1525" i="1" s="1"/>
  <c r="T1525" i="1" s="1"/>
  <c r="P1525" i="1"/>
  <c r="O1525" i="1"/>
  <c r="Z1524" i="1"/>
  <c r="U1524" i="1"/>
  <c r="Q1524" i="1"/>
  <c r="P1524" i="1"/>
  <c r="O1524" i="1"/>
  <c r="Z1523" i="1"/>
  <c r="U1523" i="1"/>
  <c r="T1523" i="1"/>
  <c r="S1523" i="1"/>
  <c r="R1523" i="1"/>
  <c r="Q1523" i="1"/>
  <c r="P1523" i="1"/>
  <c r="O1523" i="1"/>
  <c r="Z1522" i="1"/>
  <c r="U1522" i="1"/>
  <c r="R1522" i="1"/>
  <c r="S1522" i="1" s="1"/>
  <c r="T1522" i="1" s="1"/>
  <c r="Q1522" i="1"/>
  <c r="P1522" i="1"/>
  <c r="O1522" i="1"/>
  <c r="Z1521" i="1"/>
  <c r="U1521" i="1"/>
  <c r="Q1521" i="1"/>
  <c r="P1521" i="1"/>
  <c r="O1521" i="1"/>
  <c r="R1521" i="1" s="1"/>
  <c r="S1521" i="1" s="1"/>
  <c r="T1521" i="1" s="1"/>
  <c r="Y1521" i="1" s="1"/>
  <c r="Z1520" i="1"/>
  <c r="U1520" i="1"/>
  <c r="S1520" i="1"/>
  <c r="T1520" i="1" s="1"/>
  <c r="R1520" i="1"/>
  <c r="Q1520" i="1"/>
  <c r="P1520" i="1"/>
  <c r="O1520" i="1"/>
  <c r="Z1519" i="1"/>
  <c r="U1519" i="1"/>
  <c r="R1519" i="1"/>
  <c r="S1519" i="1" s="1"/>
  <c r="T1519" i="1" s="1"/>
  <c r="Q1519" i="1"/>
  <c r="P1519" i="1"/>
  <c r="O1519" i="1"/>
  <c r="Z1518" i="1"/>
  <c r="U1518" i="1"/>
  <c r="T1518" i="1"/>
  <c r="R1518" i="1"/>
  <c r="S1518" i="1" s="1"/>
  <c r="Q1518" i="1"/>
  <c r="P1518" i="1"/>
  <c r="O1518" i="1"/>
  <c r="Z1517" i="1"/>
  <c r="U1517" i="1"/>
  <c r="R1517" i="1"/>
  <c r="S1517" i="1" s="1"/>
  <c r="T1517" i="1" s="1"/>
  <c r="Q1517" i="1"/>
  <c r="P1517" i="1"/>
  <c r="O1517" i="1"/>
  <c r="Z1516" i="1"/>
  <c r="U1516" i="1"/>
  <c r="Q1516" i="1"/>
  <c r="P1516" i="1"/>
  <c r="O1516" i="1"/>
  <c r="R1516" i="1" s="1"/>
  <c r="S1516" i="1" s="1"/>
  <c r="T1516" i="1" s="1"/>
  <c r="Z1515" i="1"/>
  <c r="U1515" i="1"/>
  <c r="Q1515" i="1"/>
  <c r="P1515" i="1"/>
  <c r="O1515" i="1"/>
  <c r="R1515" i="1" s="1"/>
  <c r="S1515" i="1" s="1"/>
  <c r="T1515" i="1" s="1"/>
  <c r="AA1514" i="1"/>
  <c r="Z1514" i="1"/>
  <c r="U1514" i="1"/>
  <c r="T1514" i="1"/>
  <c r="Q1514" i="1"/>
  <c r="P1514" i="1"/>
  <c r="O1514" i="1"/>
  <c r="Z1513" i="1"/>
  <c r="U1513" i="1"/>
  <c r="T1513" i="1"/>
  <c r="Y1513" i="1" s="1"/>
  <c r="Q1513" i="1"/>
  <c r="P1513" i="1"/>
  <c r="O1513" i="1"/>
  <c r="R1513" i="1" s="1"/>
  <c r="S1513" i="1" s="1"/>
  <c r="Z1512" i="1"/>
  <c r="U1512" i="1"/>
  <c r="Q1512" i="1"/>
  <c r="P1512" i="1"/>
  <c r="R1512" i="1" s="1"/>
  <c r="S1512" i="1" s="1"/>
  <c r="T1512" i="1" s="1"/>
  <c r="Y1512" i="1" s="1"/>
  <c r="O1512" i="1"/>
  <c r="Z1511" i="1"/>
  <c r="U1511" i="1"/>
  <c r="R1511" i="1"/>
  <c r="S1511" i="1" s="1"/>
  <c r="T1511" i="1" s="1"/>
  <c r="Q1511" i="1"/>
  <c r="P1511" i="1"/>
  <c r="O1511" i="1"/>
  <c r="Z1510" i="1"/>
  <c r="U1510" i="1"/>
  <c r="Q1510" i="1"/>
  <c r="P1510" i="1"/>
  <c r="O1510" i="1"/>
  <c r="R1510" i="1" s="1"/>
  <c r="S1510" i="1" s="1"/>
  <c r="T1510" i="1" s="1"/>
  <c r="Z1509" i="1"/>
  <c r="U1509" i="1"/>
  <c r="Q1509" i="1"/>
  <c r="P1509" i="1"/>
  <c r="O1509" i="1"/>
  <c r="R1509" i="1" s="1"/>
  <c r="S1509" i="1" s="1"/>
  <c r="T1509" i="1" s="1"/>
  <c r="Z1508" i="1"/>
  <c r="U1508" i="1"/>
  <c r="Q1508" i="1"/>
  <c r="P1508" i="1"/>
  <c r="O1508" i="1"/>
  <c r="Z1507" i="1"/>
  <c r="U1507" i="1"/>
  <c r="R1507" i="1"/>
  <c r="S1507" i="1" s="1"/>
  <c r="T1507" i="1" s="1"/>
  <c r="Q1507" i="1"/>
  <c r="P1507" i="1"/>
  <c r="O1507" i="1"/>
  <c r="Z1506" i="1"/>
  <c r="U1506" i="1"/>
  <c r="R1506" i="1"/>
  <c r="S1506" i="1" s="1"/>
  <c r="T1506" i="1" s="1"/>
  <c r="Y1506" i="1" s="1"/>
  <c r="Q1506" i="1"/>
  <c r="P1506" i="1"/>
  <c r="O1506" i="1"/>
  <c r="Z1505" i="1"/>
  <c r="U1505" i="1"/>
  <c r="Q1505" i="1"/>
  <c r="P1505" i="1"/>
  <c r="O1505" i="1"/>
  <c r="Z1504" i="1"/>
  <c r="U1504" i="1"/>
  <c r="S1504" i="1"/>
  <c r="T1504" i="1" s="1"/>
  <c r="R1504" i="1"/>
  <c r="Q1504" i="1"/>
  <c r="P1504" i="1"/>
  <c r="O1504" i="1"/>
  <c r="Z1503" i="1"/>
  <c r="U1503" i="1"/>
  <c r="R1503" i="1"/>
  <c r="S1503" i="1" s="1"/>
  <c r="T1503" i="1" s="1"/>
  <c r="Q1503" i="1"/>
  <c r="P1503" i="1"/>
  <c r="O1503" i="1"/>
  <c r="Z1502" i="1"/>
  <c r="U1502" i="1"/>
  <c r="R1502" i="1"/>
  <c r="S1502" i="1" s="1"/>
  <c r="T1502" i="1" s="1"/>
  <c r="Q1502" i="1"/>
  <c r="P1502" i="1"/>
  <c r="O1502" i="1"/>
  <c r="Z1501" i="1"/>
  <c r="U1501" i="1"/>
  <c r="T1501" i="1"/>
  <c r="Q1501" i="1"/>
  <c r="P1501" i="1"/>
  <c r="O1501" i="1"/>
  <c r="R1501" i="1" s="1"/>
  <c r="S1501" i="1" s="1"/>
  <c r="Z1500" i="1"/>
  <c r="U1500" i="1"/>
  <c r="S1500" i="1"/>
  <c r="T1500" i="1" s="1"/>
  <c r="Q1500" i="1"/>
  <c r="P1500" i="1"/>
  <c r="O1500" i="1"/>
  <c r="R1500" i="1" s="1"/>
  <c r="Z1499" i="1"/>
  <c r="U1499" i="1"/>
  <c r="Q1499" i="1"/>
  <c r="P1499" i="1"/>
  <c r="O1499" i="1"/>
  <c r="R1499" i="1" s="1"/>
  <c r="S1499" i="1" s="1"/>
  <c r="T1499" i="1" s="1"/>
  <c r="Y1499" i="1" s="1"/>
  <c r="Z1498" i="1"/>
  <c r="U1498" i="1"/>
  <c r="Q1498" i="1"/>
  <c r="P1498" i="1"/>
  <c r="O1498" i="1"/>
  <c r="Z1497" i="1"/>
  <c r="U1497" i="1"/>
  <c r="Q1497" i="1"/>
  <c r="P1497" i="1"/>
  <c r="O1497" i="1"/>
  <c r="R1497" i="1" s="1"/>
  <c r="S1497" i="1" s="1"/>
  <c r="T1497" i="1" s="1"/>
  <c r="Z1496" i="1"/>
  <c r="U1496" i="1"/>
  <c r="S1496" i="1"/>
  <c r="T1496" i="1" s="1"/>
  <c r="Q1496" i="1"/>
  <c r="P1496" i="1"/>
  <c r="R1496" i="1" s="1"/>
  <c r="O1496" i="1"/>
  <c r="Z1495" i="1"/>
  <c r="U1495" i="1"/>
  <c r="Q1495" i="1"/>
  <c r="P1495" i="1"/>
  <c r="R1495" i="1" s="1"/>
  <c r="S1495" i="1" s="1"/>
  <c r="T1495" i="1" s="1"/>
  <c r="O1495" i="1"/>
  <c r="Z1494" i="1"/>
  <c r="U1494" i="1"/>
  <c r="Q1494" i="1"/>
  <c r="P1494" i="1"/>
  <c r="O1494" i="1"/>
  <c r="Z1493" i="1"/>
  <c r="U1493" i="1"/>
  <c r="Q1493" i="1"/>
  <c r="P1493" i="1"/>
  <c r="O1493" i="1"/>
  <c r="R1493" i="1" s="1"/>
  <c r="S1493" i="1" s="1"/>
  <c r="T1493" i="1" s="1"/>
  <c r="Y1493" i="1" s="1"/>
  <c r="Z1492" i="1"/>
  <c r="U1492" i="1"/>
  <c r="Q1492" i="1"/>
  <c r="P1492" i="1"/>
  <c r="O1492" i="1"/>
  <c r="Z1491" i="1"/>
  <c r="U1491" i="1"/>
  <c r="R1491" i="1"/>
  <c r="S1491" i="1" s="1"/>
  <c r="T1491" i="1" s="1"/>
  <c r="Q1491" i="1"/>
  <c r="P1491" i="1"/>
  <c r="O1491" i="1"/>
  <c r="Z1490" i="1"/>
  <c r="U1490" i="1"/>
  <c r="Q1490" i="1"/>
  <c r="R1490" i="1" s="1"/>
  <c r="S1490" i="1" s="1"/>
  <c r="T1490" i="1" s="1"/>
  <c r="P1490" i="1"/>
  <c r="O1490" i="1"/>
  <c r="Z1489" i="1"/>
  <c r="U1489" i="1"/>
  <c r="T1489" i="1"/>
  <c r="S1489" i="1"/>
  <c r="R1489" i="1"/>
  <c r="Q1489" i="1"/>
  <c r="P1489" i="1"/>
  <c r="O1489" i="1"/>
  <c r="AA1488" i="1"/>
  <c r="Z1488" i="1"/>
  <c r="U1488" i="1"/>
  <c r="T1488" i="1"/>
  <c r="S1488" i="1"/>
  <c r="R1488" i="1"/>
  <c r="Q1488" i="1"/>
  <c r="P1488" i="1"/>
  <c r="O1488" i="1"/>
  <c r="Z1487" i="1"/>
  <c r="U1487" i="1"/>
  <c r="R1487" i="1"/>
  <c r="S1487" i="1" s="1"/>
  <c r="T1487" i="1" s="1"/>
  <c r="Q1487" i="1"/>
  <c r="P1487" i="1"/>
  <c r="O1487" i="1"/>
  <c r="Z1486" i="1"/>
  <c r="U1486" i="1"/>
  <c r="Q1486" i="1"/>
  <c r="P1486" i="1"/>
  <c r="O1486" i="1"/>
  <c r="R1486" i="1" s="1"/>
  <c r="S1486" i="1" s="1"/>
  <c r="T1486" i="1" s="1"/>
  <c r="Z1485" i="1"/>
  <c r="U1485" i="1"/>
  <c r="S1485" i="1"/>
  <c r="T1485" i="1" s="1"/>
  <c r="Y1485" i="1" s="1"/>
  <c r="R1485" i="1"/>
  <c r="Q1485" i="1"/>
  <c r="P1485" i="1"/>
  <c r="O1485" i="1"/>
  <c r="Z1484" i="1"/>
  <c r="U1484" i="1"/>
  <c r="Q1484" i="1"/>
  <c r="P1484" i="1"/>
  <c r="O1484" i="1"/>
  <c r="R1484" i="1" s="1"/>
  <c r="S1484" i="1" s="1"/>
  <c r="T1484" i="1" s="1"/>
  <c r="Z1483" i="1"/>
  <c r="U1483" i="1"/>
  <c r="Q1483" i="1"/>
  <c r="P1483" i="1"/>
  <c r="O1483" i="1"/>
  <c r="Z1482" i="1"/>
  <c r="U1482" i="1"/>
  <c r="Q1482" i="1"/>
  <c r="P1482" i="1"/>
  <c r="O1482" i="1"/>
  <c r="R1482" i="1" s="1"/>
  <c r="S1482" i="1" s="1"/>
  <c r="T1482" i="1" s="1"/>
  <c r="Y1482" i="1" s="1"/>
  <c r="Z1481" i="1"/>
  <c r="U1481" i="1"/>
  <c r="T1481" i="1"/>
  <c r="Q1481" i="1"/>
  <c r="P1481" i="1"/>
  <c r="O1481" i="1"/>
  <c r="R1481" i="1" s="1"/>
  <c r="S1481" i="1" s="1"/>
  <c r="Z1480" i="1"/>
  <c r="U1480" i="1"/>
  <c r="Q1480" i="1"/>
  <c r="P1480" i="1"/>
  <c r="R1480" i="1" s="1"/>
  <c r="S1480" i="1" s="1"/>
  <c r="T1480" i="1" s="1"/>
  <c r="Y1480" i="1" s="1"/>
  <c r="O1480" i="1"/>
  <c r="Z1479" i="1"/>
  <c r="U1479" i="1"/>
  <c r="Q1479" i="1"/>
  <c r="P1479" i="1"/>
  <c r="O1479" i="1"/>
  <c r="R1479" i="1" s="1"/>
  <c r="S1479" i="1" s="1"/>
  <c r="T1479" i="1" s="1"/>
  <c r="Y1479" i="1" s="1"/>
  <c r="AA1478" i="1"/>
  <c r="Z1478" i="1"/>
  <c r="U1478" i="1"/>
  <c r="T1478" i="1"/>
  <c r="R1478" i="1"/>
  <c r="S1478" i="1" s="1"/>
  <c r="Q1478" i="1"/>
  <c r="P1478" i="1"/>
  <c r="O1478" i="1"/>
  <c r="Z1477" i="1"/>
  <c r="U1477" i="1"/>
  <c r="Q1477" i="1"/>
  <c r="R1477" i="1" s="1"/>
  <c r="S1477" i="1" s="1"/>
  <c r="T1477" i="1" s="1"/>
  <c r="P1477" i="1"/>
  <c r="O1477" i="1"/>
  <c r="AA1476" i="1"/>
  <c r="Z1476" i="1"/>
  <c r="U1476" i="1"/>
  <c r="T1476" i="1"/>
  <c r="Q1476" i="1"/>
  <c r="P1476" i="1"/>
  <c r="O1476" i="1"/>
  <c r="Z1475" i="1"/>
  <c r="U1475" i="1"/>
  <c r="R1475" i="1"/>
  <c r="S1475" i="1" s="1"/>
  <c r="T1475" i="1" s="1"/>
  <c r="Q1475" i="1"/>
  <c r="P1475" i="1"/>
  <c r="O1475" i="1"/>
  <c r="Z1474" i="1"/>
  <c r="U1474" i="1"/>
  <c r="Q1474" i="1"/>
  <c r="P1474" i="1"/>
  <c r="O1474" i="1"/>
  <c r="R1474" i="1" s="1"/>
  <c r="S1474" i="1" s="1"/>
  <c r="T1474" i="1" s="1"/>
  <c r="Y1474" i="1" s="1"/>
  <c r="Z1473" i="1"/>
  <c r="U1473" i="1"/>
  <c r="R1473" i="1"/>
  <c r="S1473" i="1" s="1"/>
  <c r="T1473" i="1" s="1"/>
  <c r="Q1473" i="1"/>
  <c r="P1473" i="1"/>
  <c r="O1473" i="1"/>
  <c r="Z1472" i="1"/>
  <c r="U1472" i="1"/>
  <c r="T1472" i="1"/>
  <c r="Q1472" i="1"/>
  <c r="P1472" i="1"/>
  <c r="O1472" i="1"/>
  <c r="R1472" i="1" s="1"/>
  <c r="S1472" i="1" s="1"/>
  <c r="Z1471" i="1"/>
  <c r="U1471" i="1"/>
  <c r="Q1471" i="1"/>
  <c r="P1471" i="1"/>
  <c r="O1471" i="1"/>
  <c r="R1471" i="1" s="1"/>
  <c r="S1471" i="1" s="1"/>
  <c r="T1471" i="1" s="1"/>
  <c r="Z1470" i="1"/>
  <c r="U1470" i="1"/>
  <c r="R1470" i="1"/>
  <c r="S1470" i="1" s="1"/>
  <c r="T1470" i="1" s="1"/>
  <c r="Q1470" i="1"/>
  <c r="P1470" i="1"/>
  <c r="O1470" i="1"/>
  <c r="AA1469" i="1"/>
  <c r="Z1469" i="1"/>
  <c r="U1469" i="1"/>
  <c r="T1469" i="1"/>
  <c r="Q1469" i="1"/>
  <c r="P1469" i="1"/>
  <c r="O1469" i="1"/>
  <c r="Z1468" i="1"/>
  <c r="U1468" i="1"/>
  <c r="Q1468" i="1"/>
  <c r="P1468" i="1"/>
  <c r="O1468" i="1"/>
  <c r="Z1467" i="1"/>
  <c r="U1467" i="1"/>
  <c r="Q1467" i="1"/>
  <c r="P1467" i="1"/>
  <c r="O1467" i="1"/>
  <c r="R1467" i="1" s="1"/>
  <c r="S1467" i="1" s="1"/>
  <c r="T1467" i="1" s="1"/>
  <c r="Z1466" i="1"/>
  <c r="U1466" i="1"/>
  <c r="Q1466" i="1"/>
  <c r="P1466" i="1"/>
  <c r="O1466" i="1"/>
  <c r="AA1465" i="1"/>
  <c r="Z1465" i="1"/>
  <c r="U1465" i="1"/>
  <c r="T1465" i="1"/>
  <c r="S1465" i="1"/>
  <c r="Q1465" i="1"/>
  <c r="P1465" i="1"/>
  <c r="O1465" i="1"/>
  <c r="R1465" i="1" s="1"/>
  <c r="Z1464" i="1"/>
  <c r="U1464" i="1"/>
  <c r="Q1464" i="1"/>
  <c r="P1464" i="1"/>
  <c r="R1464" i="1" s="1"/>
  <c r="S1464" i="1" s="1"/>
  <c r="T1464" i="1" s="1"/>
  <c r="O1464" i="1"/>
  <c r="Z1463" i="1"/>
  <c r="U1463" i="1"/>
  <c r="Q1463" i="1"/>
  <c r="P1463" i="1"/>
  <c r="O1463" i="1"/>
  <c r="Z1462" i="1"/>
  <c r="U1462" i="1"/>
  <c r="Q1462" i="1"/>
  <c r="P1462" i="1"/>
  <c r="O1462" i="1"/>
  <c r="R1462" i="1" s="1"/>
  <c r="S1462" i="1" s="1"/>
  <c r="T1462" i="1" s="1"/>
  <c r="Z1461" i="1"/>
  <c r="U1461" i="1"/>
  <c r="S1461" i="1"/>
  <c r="T1461" i="1" s="1"/>
  <c r="Q1461" i="1"/>
  <c r="P1461" i="1"/>
  <c r="O1461" i="1"/>
  <c r="R1461" i="1" s="1"/>
  <c r="Z1460" i="1"/>
  <c r="U1460" i="1"/>
  <c r="Q1460" i="1"/>
  <c r="P1460" i="1"/>
  <c r="O1460" i="1"/>
  <c r="Z1459" i="1"/>
  <c r="U1459" i="1"/>
  <c r="Q1459" i="1"/>
  <c r="R1459" i="1" s="1"/>
  <c r="S1459" i="1" s="1"/>
  <c r="T1459" i="1" s="1"/>
  <c r="P1459" i="1"/>
  <c r="O1459" i="1"/>
  <c r="Z1458" i="1"/>
  <c r="U1458" i="1"/>
  <c r="S1458" i="1"/>
  <c r="T1458" i="1" s="1"/>
  <c r="Q1458" i="1"/>
  <c r="R1458" i="1" s="1"/>
  <c r="P1458" i="1"/>
  <c r="O1458" i="1"/>
  <c r="Z1457" i="1"/>
  <c r="U1457" i="1"/>
  <c r="T1457" i="1"/>
  <c r="R1457" i="1"/>
  <c r="S1457" i="1" s="1"/>
  <c r="Q1457" i="1"/>
  <c r="P1457" i="1"/>
  <c r="O1457" i="1"/>
  <c r="Z1456" i="1"/>
  <c r="U1456" i="1"/>
  <c r="S1456" i="1"/>
  <c r="T1456" i="1" s="1"/>
  <c r="Q1456" i="1"/>
  <c r="P1456" i="1"/>
  <c r="O1456" i="1"/>
  <c r="R1456" i="1" s="1"/>
  <c r="Z1455" i="1"/>
  <c r="U1455" i="1"/>
  <c r="R1455" i="1"/>
  <c r="S1455" i="1" s="1"/>
  <c r="T1455" i="1" s="1"/>
  <c r="Q1455" i="1"/>
  <c r="P1455" i="1"/>
  <c r="O1455" i="1"/>
  <c r="Z1454" i="1"/>
  <c r="U1454" i="1"/>
  <c r="Q1454" i="1"/>
  <c r="P1454" i="1"/>
  <c r="O1454" i="1"/>
  <c r="R1454" i="1" s="1"/>
  <c r="S1454" i="1" s="1"/>
  <c r="T1454" i="1" s="1"/>
  <c r="Y1454" i="1" s="1"/>
  <c r="Z1453" i="1"/>
  <c r="U1453" i="1"/>
  <c r="R1453" i="1"/>
  <c r="S1453" i="1" s="1"/>
  <c r="T1453" i="1" s="1"/>
  <c r="Q1453" i="1"/>
  <c r="P1453" i="1"/>
  <c r="O1453" i="1"/>
  <c r="Z1452" i="1"/>
  <c r="U1452" i="1"/>
  <c r="R1452" i="1"/>
  <c r="S1452" i="1" s="1"/>
  <c r="T1452" i="1" s="1"/>
  <c r="Y1452" i="1" s="1"/>
  <c r="Q1452" i="1"/>
  <c r="P1452" i="1"/>
  <c r="O1452" i="1"/>
  <c r="Z1451" i="1"/>
  <c r="U1451" i="1"/>
  <c r="Q1451" i="1"/>
  <c r="R1451" i="1" s="1"/>
  <c r="S1451" i="1" s="1"/>
  <c r="T1451" i="1" s="1"/>
  <c r="P1451" i="1"/>
  <c r="O1451" i="1"/>
  <c r="Z1450" i="1"/>
  <c r="U1450" i="1"/>
  <c r="R1450" i="1"/>
  <c r="S1450" i="1" s="1"/>
  <c r="T1450" i="1" s="1"/>
  <c r="Q1450" i="1"/>
  <c r="P1450" i="1"/>
  <c r="O1450" i="1"/>
  <c r="Z1449" i="1"/>
  <c r="U1449" i="1"/>
  <c r="S1449" i="1"/>
  <c r="T1449" i="1" s="1"/>
  <c r="Q1449" i="1"/>
  <c r="P1449" i="1"/>
  <c r="O1449" i="1"/>
  <c r="R1449" i="1" s="1"/>
  <c r="Z1448" i="1"/>
  <c r="U1448" i="1"/>
  <c r="R1448" i="1"/>
  <c r="S1448" i="1" s="1"/>
  <c r="T1448" i="1" s="1"/>
  <c r="Q1448" i="1"/>
  <c r="P1448" i="1"/>
  <c r="O1448" i="1"/>
  <c r="Z1447" i="1"/>
  <c r="U1447" i="1"/>
  <c r="R1447" i="1"/>
  <c r="S1447" i="1" s="1"/>
  <c r="T1447" i="1" s="1"/>
  <c r="Q1447" i="1"/>
  <c r="P1447" i="1"/>
  <c r="O1447" i="1"/>
  <c r="Z1446" i="1"/>
  <c r="U1446" i="1"/>
  <c r="Q1446" i="1"/>
  <c r="P1446" i="1"/>
  <c r="O1446" i="1"/>
  <c r="R1446" i="1" s="1"/>
  <c r="S1446" i="1" s="1"/>
  <c r="T1446" i="1" s="1"/>
  <c r="AA1445" i="1"/>
  <c r="Z1445" i="1"/>
  <c r="U1445" i="1"/>
  <c r="T1445" i="1"/>
  <c r="R1445" i="1"/>
  <c r="S1445" i="1" s="1"/>
  <c r="Q1445" i="1"/>
  <c r="P1445" i="1"/>
  <c r="O1445" i="1"/>
  <c r="Z1444" i="1"/>
  <c r="U1444" i="1"/>
  <c r="Q1444" i="1"/>
  <c r="P1444" i="1"/>
  <c r="O1444" i="1"/>
  <c r="Z1443" i="1"/>
  <c r="Y1443" i="1"/>
  <c r="U1443" i="1"/>
  <c r="R1443" i="1"/>
  <c r="S1443" i="1" s="1"/>
  <c r="T1443" i="1" s="1"/>
  <c r="Q1443" i="1"/>
  <c r="P1443" i="1"/>
  <c r="O1443" i="1"/>
  <c r="Z1442" i="1"/>
  <c r="U1442" i="1"/>
  <c r="Q1442" i="1"/>
  <c r="P1442" i="1"/>
  <c r="R1442" i="1" s="1"/>
  <c r="S1442" i="1" s="1"/>
  <c r="T1442" i="1" s="1"/>
  <c r="Y1442" i="1" s="1"/>
  <c r="O1442" i="1"/>
  <c r="Z1441" i="1"/>
  <c r="U1441" i="1"/>
  <c r="R1441" i="1"/>
  <c r="S1441" i="1" s="1"/>
  <c r="T1441" i="1" s="1"/>
  <c r="Y1441" i="1" s="1"/>
  <c r="Q1441" i="1"/>
  <c r="P1441" i="1"/>
  <c r="O1441" i="1"/>
  <c r="Z1440" i="1"/>
  <c r="U1440" i="1"/>
  <c r="R1440" i="1"/>
  <c r="S1440" i="1" s="1"/>
  <c r="T1440" i="1" s="1"/>
  <c r="Y1440" i="1" s="1"/>
  <c r="Q1440" i="1"/>
  <c r="P1440" i="1"/>
  <c r="O1440" i="1"/>
  <c r="Z1439" i="1"/>
  <c r="U1439" i="1"/>
  <c r="Q1439" i="1"/>
  <c r="R1439" i="1" s="1"/>
  <c r="S1439" i="1" s="1"/>
  <c r="T1439" i="1" s="1"/>
  <c r="P1439" i="1"/>
  <c r="O1439" i="1"/>
  <c r="Z1438" i="1"/>
  <c r="U1438" i="1"/>
  <c r="R1438" i="1"/>
  <c r="S1438" i="1" s="1"/>
  <c r="T1438" i="1" s="1"/>
  <c r="Q1438" i="1"/>
  <c r="P1438" i="1"/>
  <c r="O1438" i="1"/>
  <c r="Z1437" i="1"/>
  <c r="U1437" i="1"/>
  <c r="R1437" i="1"/>
  <c r="S1437" i="1" s="1"/>
  <c r="T1437" i="1" s="1"/>
  <c r="Q1437" i="1"/>
  <c r="P1437" i="1"/>
  <c r="O1437" i="1"/>
  <c r="AA1436" i="1"/>
  <c r="Z1436" i="1"/>
  <c r="U1436" i="1"/>
  <c r="T1436" i="1"/>
  <c r="Q1436" i="1"/>
  <c r="P1436" i="1"/>
  <c r="O1436" i="1"/>
  <c r="Z1435" i="1"/>
  <c r="U1435" i="1"/>
  <c r="Q1435" i="1"/>
  <c r="P1435" i="1"/>
  <c r="O1435" i="1"/>
  <c r="R1435" i="1" s="1"/>
  <c r="S1435" i="1" s="1"/>
  <c r="T1435" i="1" s="1"/>
  <c r="Z1434" i="1"/>
  <c r="U1434" i="1"/>
  <c r="Q1434" i="1"/>
  <c r="P1434" i="1"/>
  <c r="O1434" i="1"/>
  <c r="Z1433" i="1"/>
  <c r="U1433" i="1"/>
  <c r="Q1433" i="1"/>
  <c r="P1433" i="1"/>
  <c r="O1433" i="1"/>
  <c r="R1433" i="1" s="1"/>
  <c r="S1433" i="1" s="1"/>
  <c r="T1433" i="1" s="1"/>
  <c r="Y1433" i="1" s="1"/>
  <c r="Z1432" i="1"/>
  <c r="U1432" i="1"/>
  <c r="Q1432" i="1"/>
  <c r="P1432" i="1"/>
  <c r="R1432" i="1" s="1"/>
  <c r="S1432" i="1" s="1"/>
  <c r="T1432" i="1" s="1"/>
  <c r="O1432" i="1"/>
  <c r="Z1431" i="1"/>
  <c r="U1431" i="1"/>
  <c r="Q1431" i="1"/>
  <c r="P1431" i="1"/>
  <c r="O1431" i="1"/>
  <c r="R1431" i="1" s="1"/>
  <c r="S1431" i="1" s="1"/>
  <c r="T1431" i="1" s="1"/>
  <c r="Z1430" i="1"/>
  <c r="U1430" i="1"/>
  <c r="R1430" i="1"/>
  <c r="S1430" i="1" s="1"/>
  <c r="T1430" i="1" s="1"/>
  <c r="Q1430" i="1"/>
  <c r="P1430" i="1"/>
  <c r="O1430" i="1"/>
  <c r="Z1429" i="1"/>
  <c r="U1429" i="1"/>
  <c r="R1429" i="1"/>
  <c r="S1429" i="1" s="1"/>
  <c r="T1429" i="1" s="1"/>
  <c r="Y1429" i="1" s="1"/>
  <c r="Q1429" i="1"/>
  <c r="P1429" i="1"/>
  <c r="O1429" i="1"/>
  <c r="AA1428" i="1"/>
  <c r="Z1428" i="1"/>
  <c r="U1428" i="1"/>
  <c r="T1428" i="1"/>
  <c r="Q1428" i="1"/>
  <c r="P1428" i="1"/>
  <c r="O1428" i="1"/>
  <c r="Z1427" i="1"/>
  <c r="U1427" i="1"/>
  <c r="Q1427" i="1"/>
  <c r="R1427" i="1" s="1"/>
  <c r="S1427" i="1" s="1"/>
  <c r="T1427" i="1" s="1"/>
  <c r="Y1427" i="1" s="1"/>
  <c r="P1427" i="1"/>
  <c r="O1427" i="1"/>
  <c r="Z1426" i="1"/>
  <c r="U1426" i="1"/>
  <c r="Q1426" i="1"/>
  <c r="P1426" i="1"/>
  <c r="R1426" i="1" s="1"/>
  <c r="S1426" i="1" s="1"/>
  <c r="T1426" i="1" s="1"/>
  <c r="O1426" i="1"/>
  <c r="Z1425" i="1"/>
  <c r="U1425" i="1"/>
  <c r="S1425" i="1"/>
  <c r="T1425" i="1" s="1"/>
  <c r="Q1425" i="1"/>
  <c r="R1425" i="1" s="1"/>
  <c r="P1425" i="1"/>
  <c r="O1425" i="1"/>
  <c r="Z1424" i="1"/>
  <c r="U1424" i="1"/>
  <c r="Q1424" i="1"/>
  <c r="R1424" i="1" s="1"/>
  <c r="S1424" i="1" s="1"/>
  <c r="T1424" i="1" s="1"/>
  <c r="P1424" i="1"/>
  <c r="O1424" i="1"/>
  <c r="Z1423" i="1"/>
  <c r="U1423" i="1"/>
  <c r="Q1423" i="1"/>
  <c r="P1423" i="1"/>
  <c r="O1423" i="1"/>
  <c r="R1423" i="1" s="1"/>
  <c r="S1423" i="1" s="1"/>
  <c r="T1423" i="1" s="1"/>
  <c r="Y1423" i="1" s="1"/>
  <c r="Z1422" i="1"/>
  <c r="U1422" i="1"/>
  <c r="S1422" i="1"/>
  <c r="T1422" i="1" s="1"/>
  <c r="Q1422" i="1"/>
  <c r="P1422" i="1"/>
  <c r="O1422" i="1"/>
  <c r="R1422" i="1" s="1"/>
  <c r="Z1421" i="1"/>
  <c r="U1421" i="1"/>
  <c r="R1421" i="1"/>
  <c r="S1421" i="1" s="1"/>
  <c r="T1421" i="1" s="1"/>
  <c r="Q1421" i="1"/>
  <c r="P1421" i="1"/>
  <c r="O1421" i="1"/>
  <c r="Z1420" i="1"/>
  <c r="U1420" i="1"/>
  <c r="Q1420" i="1"/>
  <c r="P1420" i="1"/>
  <c r="O1420" i="1"/>
  <c r="R1420" i="1" s="1"/>
  <c r="S1420" i="1" s="1"/>
  <c r="T1420" i="1" s="1"/>
  <c r="Y1420" i="1" s="1"/>
  <c r="Z1419" i="1"/>
  <c r="U1419" i="1"/>
  <c r="Q1419" i="1"/>
  <c r="P1419" i="1"/>
  <c r="O1419" i="1"/>
  <c r="Z1418" i="1"/>
  <c r="U1418" i="1"/>
  <c r="Q1418" i="1"/>
  <c r="P1418" i="1"/>
  <c r="O1418" i="1"/>
  <c r="Z1417" i="1"/>
  <c r="U1417" i="1"/>
  <c r="Q1417" i="1"/>
  <c r="P1417" i="1"/>
  <c r="O1417" i="1"/>
  <c r="Z1416" i="1"/>
  <c r="U1416" i="1"/>
  <c r="Q1416" i="1"/>
  <c r="R1416" i="1" s="1"/>
  <c r="S1416" i="1" s="1"/>
  <c r="T1416" i="1" s="1"/>
  <c r="Y1416" i="1" s="1"/>
  <c r="P1416" i="1"/>
  <c r="O1416" i="1"/>
  <c r="Z1415" i="1"/>
  <c r="U1415" i="1"/>
  <c r="Q1415" i="1"/>
  <c r="P1415" i="1"/>
  <c r="O1415" i="1"/>
  <c r="Z1414" i="1"/>
  <c r="U1414" i="1"/>
  <c r="R1414" i="1"/>
  <c r="S1414" i="1" s="1"/>
  <c r="T1414" i="1" s="1"/>
  <c r="Q1414" i="1"/>
  <c r="P1414" i="1"/>
  <c r="O1414" i="1"/>
  <c r="Z1413" i="1"/>
  <c r="U1413" i="1"/>
  <c r="Q1413" i="1"/>
  <c r="P1413" i="1"/>
  <c r="R1413" i="1" s="1"/>
  <c r="S1413" i="1" s="1"/>
  <c r="T1413" i="1" s="1"/>
  <c r="Y1413" i="1" s="1"/>
  <c r="O1413" i="1"/>
  <c r="Z1412" i="1"/>
  <c r="U1412" i="1"/>
  <c r="Q1412" i="1"/>
  <c r="R1412" i="1" s="1"/>
  <c r="S1412" i="1" s="1"/>
  <c r="T1412" i="1" s="1"/>
  <c r="P1412" i="1"/>
  <c r="O1412" i="1"/>
  <c r="Z1411" i="1"/>
  <c r="U1411" i="1"/>
  <c r="Q1411" i="1"/>
  <c r="P1411" i="1"/>
  <c r="O1411" i="1"/>
  <c r="Z1410" i="1"/>
  <c r="U1410" i="1"/>
  <c r="T1410" i="1"/>
  <c r="Y1410" i="1" s="1"/>
  <c r="R1410" i="1"/>
  <c r="S1410" i="1" s="1"/>
  <c r="Q1410" i="1"/>
  <c r="P1410" i="1"/>
  <c r="O1410" i="1"/>
  <c r="Z1409" i="1"/>
  <c r="U1409" i="1"/>
  <c r="Q1409" i="1"/>
  <c r="P1409" i="1"/>
  <c r="O1409" i="1"/>
  <c r="R1409" i="1" s="1"/>
  <c r="S1409" i="1" s="1"/>
  <c r="T1409" i="1" s="1"/>
  <c r="Y1409" i="1" s="1"/>
  <c r="Z1408" i="1"/>
  <c r="U1408" i="1"/>
  <c r="R1408" i="1"/>
  <c r="S1408" i="1" s="1"/>
  <c r="T1408" i="1" s="1"/>
  <c r="Q1408" i="1"/>
  <c r="P1408" i="1"/>
  <c r="O1408" i="1"/>
  <c r="Z1407" i="1"/>
  <c r="U1407" i="1"/>
  <c r="Q1407" i="1"/>
  <c r="P1407" i="1"/>
  <c r="R1407" i="1" s="1"/>
  <c r="S1407" i="1" s="1"/>
  <c r="T1407" i="1" s="1"/>
  <c r="Y1407" i="1" s="1"/>
  <c r="O1407" i="1"/>
  <c r="Z1406" i="1"/>
  <c r="U1406" i="1"/>
  <c r="R1406" i="1"/>
  <c r="S1406" i="1" s="1"/>
  <c r="T1406" i="1" s="1"/>
  <c r="Q1406" i="1"/>
  <c r="P1406" i="1"/>
  <c r="O1406" i="1"/>
  <c r="Z1405" i="1"/>
  <c r="U1405" i="1"/>
  <c r="Q1405" i="1"/>
  <c r="P1405" i="1"/>
  <c r="O1405" i="1"/>
  <c r="R1405" i="1" s="1"/>
  <c r="S1405" i="1" s="1"/>
  <c r="T1405" i="1" s="1"/>
  <c r="Z1404" i="1"/>
  <c r="U1404" i="1"/>
  <c r="R1404" i="1"/>
  <c r="S1404" i="1" s="1"/>
  <c r="T1404" i="1" s="1"/>
  <c r="Q1404" i="1"/>
  <c r="P1404" i="1"/>
  <c r="O1404" i="1"/>
  <c r="AA1403" i="1"/>
  <c r="Z1403" i="1"/>
  <c r="U1403" i="1"/>
  <c r="T1403" i="1"/>
  <c r="R1403" i="1"/>
  <c r="S1403" i="1" s="1"/>
  <c r="Q1403" i="1"/>
  <c r="P1403" i="1"/>
  <c r="O1403" i="1"/>
  <c r="Z1402" i="1"/>
  <c r="U1402" i="1"/>
  <c r="R1402" i="1"/>
  <c r="S1402" i="1" s="1"/>
  <c r="T1402" i="1" s="1"/>
  <c r="Y1402" i="1" s="1"/>
  <c r="Q1402" i="1"/>
  <c r="P1402" i="1"/>
  <c r="O1402" i="1"/>
  <c r="Z1401" i="1"/>
  <c r="U1401" i="1"/>
  <c r="Q1401" i="1"/>
  <c r="P1401" i="1"/>
  <c r="O1401" i="1"/>
  <c r="Z1400" i="1"/>
  <c r="U1400" i="1"/>
  <c r="T1400" i="1"/>
  <c r="S1400" i="1"/>
  <c r="Q1400" i="1"/>
  <c r="R1400" i="1" s="1"/>
  <c r="P1400" i="1"/>
  <c r="O1400" i="1"/>
  <c r="Z1399" i="1"/>
  <c r="U1399" i="1"/>
  <c r="Q1399" i="1"/>
  <c r="P1399" i="1"/>
  <c r="R1399" i="1" s="1"/>
  <c r="S1399" i="1" s="1"/>
  <c r="T1399" i="1" s="1"/>
  <c r="Y1399" i="1" s="1"/>
  <c r="O1399" i="1"/>
  <c r="Z1398" i="1"/>
  <c r="U1398" i="1"/>
  <c r="S1398" i="1"/>
  <c r="T1398" i="1" s="1"/>
  <c r="R1398" i="1"/>
  <c r="Q1398" i="1"/>
  <c r="P1398" i="1"/>
  <c r="O1398" i="1"/>
  <c r="Z1397" i="1"/>
  <c r="U1397" i="1"/>
  <c r="Q1397" i="1"/>
  <c r="P1397" i="1"/>
  <c r="O1397" i="1"/>
  <c r="R1397" i="1" s="1"/>
  <c r="S1397" i="1" s="1"/>
  <c r="T1397" i="1" s="1"/>
  <c r="Y1397" i="1" s="1"/>
  <c r="Z1396" i="1"/>
  <c r="U1396" i="1"/>
  <c r="Q1396" i="1"/>
  <c r="P1396" i="1"/>
  <c r="O1396" i="1"/>
  <c r="Z1395" i="1"/>
  <c r="U1395" i="1"/>
  <c r="Q1395" i="1"/>
  <c r="R1395" i="1" s="1"/>
  <c r="S1395" i="1" s="1"/>
  <c r="T1395" i="1" s="1"/>
  <c r="P1395" i="1"/>
  <c r="O1395" i="1"/>
  <c r="Z1394" i="1"/>
  <c r="U1394" i="1"/>
  <c r="R1394" i="1"/>
  <c r="S1394" i="1" s="1"/>
  <c r="T1394" i="1" s="1"/>
  <c r="Q1394" i="1"/>
  <c r="P1394" i="1"/>
  <c r="O1394" i="1"/>
  <c r="Z1393" i="1"/>
  <c r="U1393" i="1"/>
  <c r="Q1393" i="1"/>
  <c r="P1393" i="1"/>
  <c r="O1393" i="1"/>
  <c r="Z1392" i="1"/>
  <c r="U1392" i="1"/>
  <c r="Q1392" i="1"/>
  <c r="P1392" i="1"/>
  <c r="O1392" i="1"/>
  <c r="Z1391" i="1"/>
  <c r="U1391" i="1"/>
  <c r="R1391" i="1"/>
  <c r="S1391" i="1" s="1"/>
  <c r="T1391" i="1" s="1"/>
  <c r="Q1391" i="1"/>
  <c r="P1391" i="1"/>
  <c r="O1391" i="1"/>
  <c r="AA1390" i="1"/>
  <c r="Z1390" i="1"/>
  <c r="U1390" i="1"/>
  <c r="T1390" i="1"/>
  <c r="S1390" i="1"/>
  <c r="R1390" i="1"/>
  <c r="Q1390" i="1"/>
  <c r="P1390" i="1"/>
  <c r="O1390" i="1"/>
  <c r="Z1389" i="1"/>
  <c r="U1389" i="1"/>
  <c r="Q1389" i="1"/>
  <c r="R1389" i="1" s="1"/>
  <c r="S1389" i="1" s="1"/>
  <c r="T1389" i="1" s="1"/>
  <c r="P1389" i="1"/>
  <c r="O1389" i="1"/>
  <c r="Z1388" i="1"/>
  <c r="U1388" i="1"/>
  <c r="Q1388" i="1"/>
  <c r="R1388" i="1" s="1"/>
  <c r="S1388" i="1" s="1"/>
  <c r="T1388" i="1" s="1"/>
  <c r="P1388" i="1"/>
  <c r="O1388" i="1"/>
  <c r="Z1387" i="1"/>
  <c r="U1387" i="1"/>
  <c r="Q1387" i="1"/>
  <c r="P1387" i="1"/>
  <c r="O1387" i="1"/>
  <c r="Z1386" i="1"/>
  <c r="U1386" i="1"/>
  <c r="Q1386" i="1"/>
  <c r="P1386" i="1"/>
  <c r="R1386" i="1" s="1"/>
  <c r="S1386" i="1" s="1"/>
  <c r="T1386" i="1" s="1"/>
  <c r="O1386" i="1"/>
  <c r="Z1385" i="1"/>
  <c r="U1385" i="1"/>
  <c r="Q1385" i="1"/>
  <c r="P1385" i="1"/>
  <c r="O1385" i="1"/>
  <c r="Z1384" i="1"/>
  <c r="U1384" i="1"/>
  <c r="R1384" i="1"/>
  <c r="S1384" i="1" s="1"/>
  <c r="T1384" i="1" s="1"/>
  <c r="Y1384" i="1" s="1"/>
  <c r="Q1384" i="1"/>
  <c r="P1384" i="1"/>
  <c r="O1384" i="1"/>
  <c r="Z1383" i="1"/>
  <c r="U1383" i="1"/>
  <c r="Q1383" i="1"/>
  <c r="P1383" i="1"/>
  <c r="O1383" i="1"/>
  <c r="R1383" i="1" s="1"/>
  <c r="S1383" i="1" s="1"/>
  <c r="T1383" i="1" s="1"/>
  <c r="Z1382" i="1"/>
  <c r="U1382" i="1"/>
  <c r="Q1382" i="1"/>
  <c r="P1382" i="1"/>
  <c r="O1382" i="1"/>
  <c r="Z1381" i="1"/>
  <c r="U1381" i="1"/>
  <c r="Q1381" i="1"/>
  <c r="P1381" i="1"/>
  <c r="O1381" i="1"/>
  <c r="Z1380" i="1"/>
  <c r="U1380" i="1"/>
  <c r="Q1380" i="1"/>
  <c r="R1380" i="1" s="1"/>
  <c r="S1380" i="1" s="1"/>
  <c r="T1380" i="1" s="1"/>
  <c r="P1380" i="1"/>
  <c r="O1380" i="1"/>
  <c r="AA1379" i="1"/>
  <c r="Z1379" i="1"/>
  <c r="U1379" i="1"/>
  <c r="T1379" i="1"/>
  <c r="Q1379" i="1"/>
  <c r="P1379" i="1"/>
  <c r="O1379" i="1"/>
  <c r="R1379" i="1" s="1"/>
  <c r="S1379" i="1" s="1"/>
  <c r="Z1378" i="1"/>
  <c r="U1378" i="1"/>
  <c r="T1378" i="1"/>
  <c r="R1378" i="1"/>
  <c r="S1378" i="1" s="1"/>
  <c r="Q1378" i="1"/>
  <c r="P1378" i="1"/>
  <c r="O1378" i="1"/>
  <c r="AA1377" i="1"/>
  <c r="Z1377" i="1"/>
  <c r="U1377" i="1"/>
  <c r="T1377" i="1"/>
  <c r="Q1377" i="1"/>
  <c r="P1377" i="1"/>
  <c r="O1377" i="1"/>
  <c r="AA1376" i="1"/>
  <c r="Z1376" i="1"/>
  <c r="U1376" i="1"/>
  <c r="T1376" i="1"/>
  <c r="R1376" i="1"/>
  <c r="S1376" i="1" s="1"/>
  <c r="Q1376" i="1"/>
  <c r="P1376" i="1"/>
  <c r="O1376" i="1"/>
  <c r="Z1375" i="1"/>
  <c r="U1375" i="1"/>
  <c r="S1375" i="1"/>
  <c r="T1375" i="1" s="1"/>
  <c r="R1375" i="1"/>
  <c r="Q1375" i="1"/>
  <c r="P1375" i="1"/>
  <c r="O1375" i="1"/>
  <c r="Z1374" i="1"/>
  <c r="U1374" i="1"/>
  <c r="Q1374" i="1"/>
  <c r="P1374" i="1"/>
  <c r="O1374" i="1"/>
  <c r="R1374" i="1" s="1"/>
  <c r="S1374" i="1" s="1"/>
  <c r="T1374" i="1" s="1"/>
  <c r="Z1373" i="1"/>
  <c r="U1373" i="1"/>
  <c r="Q1373" i="1"/>
  <c r="P1373" i="1"/>
  <c r="O1373" i="1"/>
  <c r="Z1372" i="1"/>
  <c r="U1372" i="1"/>
  <c r="R1372" i="1"/>
  <c r="S1372" i="1" s="1"/>
  <c r="T1372" i="1" s="1"/>
  <c r="Q1372" i="1"/>
  <c r="P1372" i="1"/>
  <c r="O1372" i="1"/>
  <c r="AA1371" i="1"/>
  <c r="Z1371" i="1"/>
  <c r="U1371" i="1"/>
  <c r="T1371" i="1"/>
  <c r="Q1371" i="1"/>
  <c r="P1371" i="1"/>
  <c r="O1371" i="1"/>
  <c r="Z1370" i="1"/>
  <c r="U1370" i="1"/>
  <c r="Q1370" i="1"/>
  <c r="R1370" i="1" s="1"/>
  <c r="S1370" i="1" s="1"/>
  <c r="T1370" i="1" s="1"/>
  <c r="P1370" i="1"/>
  <c r="O1370" i="1"/>
  <c r="Z1369" i="1"/>
  <c r="U1369" i="1"/>
  <c r="Q1369" i="1"/>
  <c r="P1369" i="1"/>
  <c r="O1369" i="1"/>
  <c r="Z1368" i="1"/>
  <c r="U1368" i="1"/>
  <c r="R1368" i="1"/>
  <c r="S1368" i="1" s="1"/>
  <c r="T1368" i="1" s="1"/>
  <c r="Q1368" i="1"/>
  <c r="P1368" i="1"/>
  <c r="O1368" i="1"/>
  <c r="AA1367" i="1"/>
  <c r="Z1367" i="1"/>
  <c r="U1367" i="1"/>
  <c r="T1367" i="1"/>
  <c r="Q1367" i="1"/>
  <c r="P1367" i="1"/>
  <c r="O1367" i="1"/>
  <c r="Z1366" i="1"/>
  <c r="U1366" i="1"/>
  <c r="Q1366" i="1"/>
  <c r="R1366" i="1" s="1"/>
  <c r="S1366" i="1" s="1"/>
  <c r="T1366" i="1" s="1"/>
  <c r="P1366" i="1"/>
  <c r="O1366" i="1"/>
  <c r="Z1365" i="1"/>
  <c r="U1365" i="1"/>
  <c r="Q1365" i="1"/>
  <c r="P1365" i="1"/>
  <c r="R1365" i="1" s="1"/>
  <c r="S1365" i="1" s="1"/>
  <c r="T1365" i="1" s="1"/>
  <c r="Y1365" i="1" s="1"/>
  <c r="O1365" i="1"/>
  <c r="Z1364" i="1"/>
  <c r="U1364" i="1"/>
  <c r="Q1364" i="1"/>
  <c r="P1364" i="1"/>
  <c r="O1364" i="1"/>
  <c r="Z1363" i="1"/>
  <c r="U1363" i="1"/>
  <c r="Q1363" i="1"/>
  <c r="R1363" i="1" s="1"/>
  <c r="S1363" i="1" s="1"/>
  <c r="T1363" i="1" s="1"/>
  <c r="Y1363" i="1" s="1"/>
  <c r="P1363" i="1"/>
  <c r="O1363" i="1"/>
  <c r="Z1362" i="1"/>
  <c r="U1362" i="1"/>
  <c r="R1362" i="1"/>
  <c r="S1362" i="1" s="1"/>
  <c r="T1362" i="1" s="1"/>
  <c r="Q1362" i="1"/>
  <c r="P1362" i="1"/>
  <c r="O1362" i="1"/>
  <c r="Z1361" i="1"/>
  <c r="U1361" i="1"/>
  <c r="R1361" i="1"/>
  <c r="S1361" i="1" s="1"/>
  <c r="T1361" i="1" s="1"/>
  <c r="Y1361" i="1" s="1"/>
  <c r="Q1361" i="1"/>
  <c r="P1361" i="1"/>
  <c r="O1361" i="1"/>
  <c r="Z1360" i="1"/>
  <c r="U1360" i="1"/>
  <c r="Q1360" i="1"/>
  <c r="P1360" i="1"/>
  <c r="O1360" i="1"/>
  <c r="AA1359" i="1"/>
  <c r="Z1359" i="1"/>
  <c r="U1359" i="1"/>
  <c r="T1359" i="1"/>
  <c r="Q1359" i="1"/>
  <c r="P1359" i="1"/>
  <c r="R1359" i="1" s="1"/>
  <c r="S1359" i="1" s="1"/>
  <c r="O1359" i="1"/>
  <c r="Z1358" i="1"/>
  <c r="U1358" i="1"/>
  <c r="R1358" i="1"/>
  <c r="S1358" i="1" s="1"/>
  <c r="T1358" i="1" s="1"/>
  <c r="Y1358" i="1" s="1"/>
  <c r="Q1358" i="1"/>
  <c r="P1358" i="1"/>
  <c r="O1358" i="1"/>
  <c r="Z1357" i="1"/>
  <c r="U1357" i="1"/>
  <c r="Q1357" i="1"/>
  <c r="R1357" i="1" s="1"/>
  <c r="S1357" i="1" s="1"/>
  <c r="T1357" i="1" s="1"/>
  <c r="P1357" i="1"/>
  <c r="O1357" i="1"/>
  <c r="Z1356" i="1"/>
  <c r="U1356" i="1"/>
  <c r="Q1356" i="1"/>
  <c r="P1356" i="1"/>
  <c r="O1356" i="1"/>
  <c r="Z1355" i="1"/>
  <c r="U1355" i="1"/>
  <c r="Q1355" i="1"/>
  <c r="P1355" i="1"/>
  <c r="O1355" i="1"/>
  <c r="AA1354" i="1"/>
  <c r="Z1354" i="1"/>
  <c r="U1354" i="1"/>
  <c r="T1354" i="1"/>
  <c r="S1354" i="1"/>
  <c r="Q1354" i="1"/>
  <c r="R1354" i="1" s="1"/>
  <c r="P1354" i="1"/>
  <c r="O1354" i="1"/>
  <c r="Z1353" i="1"/>
  <c r="U1353" i="1"/>
  <c r="Q1353" i="1"/>
  <c r="P1353" i="1"/>
  <c r="O1353" i="1"/>
  <c r="Z1352" i="1"/>
  <c r="U1352" i="1"/>
  <c r="Q1352" i="1"/>
  <c r="P1352" i="1"/>
  <c r="O1352" i="1"/>
  <c r="Z1351" i="1"/>
  <c r="U1351" i="1"/>
  <c r="Q1351" i="1"/>
  <c r="R1351" i="1" s="1"/>
  <c r="S1351" i="1" s="1"/>
  <c r="T1351" i="1" s="1"/>
  <c r="P1351" i="1"/>
  <c r="O1351" i="1"/>
  <c r="AA1350" i="1"/>
  <c r="Z1350" i="1"/>
  <c r="U1350" i="1"/>
  <c r="T1350" i="1"/>
  <c r="Q1350" i="1"/>
  <c r="P1350" i="1"/>
  <c r="O1350" i="1"/>
  <c r="Z1349" i="1"/>
  <c r="U1349" i="1"/>
  <c r="Q1349" i="1"/>
  <c r="R1349" i="1" s="1"/>
  <c r="S1349" i="1" s="1"/>
  <c r="T1349" i="1" s="1"/>
  <c r="P1349" i="1"/>
  <c r="O1349" i="1"/>
  <c r="Z1348" i="1"/>
  <c r="Y1348" i="1"/>
  <c r="U1348" i="1"/>
  <c r="T1348" i="1"/>
  <c r="R1348" i="1"/>
  <c r="S1348" i="1" s="1"/>
  <c r="Q1348" i="1"/>
  <c r="P1348" i="1"/>
  <c r="O1348" i="1"/>
  <c r="Z1347" i="1"/>
  <c r="U1347" i="1"/>
  <c r="S1347" i="1"/>
  <c r="T1347" i="1" s="1"/>
  <c r="Q1347" i="1"/>
  <c r="P1347" i="1"/>
  <c r="O1347" i="1"/>
  <c r="R1347" i="1" s="1"/>
  <c r="Z1346" i="1"/>
  <c r="U1346" i="1"/>
  <c r="Q1346" i="1"/>
  <c r="P1346" i="1"/>
  <c r="O1346" i="1"/>
  <c r="R1346" i="1" s="1"/>
  <c r="S1346" i="1" s="1"/>
  <c r="T1346" i="1" s="1"/>
  <c r="Z1345" i="1"/>
  <c r="U1345" i="1"/>
  <c r="T1345" i="1"/>
  <c r="S1345" i="1"/>
  <c r="R1345" i="1"/>
  <c r="Q1345" i="1"/>
  <c r="P1345" i="1"/>
  <c r="O1345" i="1"/>
  <c r="Z1344" i="1"/>
  <c r="U1344" i="1"/>
  <c r="Q1344" i="1"/>
  <c r="P1344" i="1"/>
  <c r="O1344" i="1"/>
  <c r="Z1343" i="1"/>
  <c r="Y1343" i="1"/>
  <c r="U1343" i="1"/>
  <c r="Q1343" i="1"/>
  <c r="P1343" i="1"/>
  <c r="O1343" i="1"/>
  <c r="R1343" i="1" s="1"/>
  <c r="S1343" i="1" s="1"/>
  <c r="T1343" i="1" s="1"/>
  <c r="Z1342" i="1"/>
  <c r="U1342" i="1"/>
  <c r="R1342" i="1"/>
  <c r="S1342" i="1" s="1"/>
  <c r="T1342" i="1" s="1"/>
  <c r="Q1342" i="1"/>
  <c r="P1342" i="1"/>
  <c r="O1342" i="1"/>
  <c r="Z1341" i="1"/>
  <c r="U1341" i="1"/>
  <c r="Q1341" i="1"/>
  <c r="P1341" i="1"/>
  <c r="O1341" i="1"/>
  <c r="R1341" i="1" s="1"/>
  <c r="S1341" i="1" s="1"/>
  <c r="T1341" i="1" s="1"/>
  <c r="Z1340" i="1"/>
  <c r="U1340" i="1"/>
  <c r="Q1340" i="1"/>
  <c r="P1340" i="1"/>
  <c r="O1340" i="1"/>
  <c r="Z1339" i="1"/>
  <c r="U1339" i="1"/>
  <c r="S1339" i="1"/>
  <c r="T1339" i="1" s="1"/>
  <c r="Q1339" i="1"/>
  <c r="R1339" i="1" s="1"/>
  <c r="P1339" i="1"/>
  <c r="O1339" i="1"/>
  <c r="Z1338" i="1"/>
  <c r="U1338" i="1"/>
  <c r="Q1338" i="1"/>
  <c r="P1338" i="1"/>
  <c r="O1338" i="1"/>
  <c r="AA1337" i="1"/>
  <c r="Z1337" i="1"/>
  <c r="U1337" i="1"/>
  <c r="T1337" i="1"/>
  <c r="Q1337" i="1"/>
  <c r="P1337" i="1"/>
  <c r="O1337" i="1"/>
  <c r="R1337" i="1" s="1"/>
  <c r="S1337" i="1" s="1"/>
  <c r="Z1336" i="1"/>
  <c r="U1336" i="1"/>
  <c r="Q1336" i="1"/>
  <c r="P1336" i="1"/>
  <c r="O1336" i="1"/>
  <c r="Z1335" i="1"/>
  <c r="U1335" i="1"/>
  <c r="Q1335" i="1"/>
  <c r="P1335" i="1"/>
  <c r="O1335" i="1"/>
  <c r="R1335" i="1" s="1"/>
  <c r="S1335" i="1" s="1"/>
  <c r="T1335" i="1" s="1"/>
  <c r="Z1334" i="1"/>
  <c r="U1334" i="1"/>
  <c r="Q1334" i="1"/>
  <c r="P1334" i="1"/>
  <c r="R1334" i="1" s="1"/>
  <c r="S1334" i="1" s="1"/>
  <c r="T1334" i="1" s="1"/>
  <c r="O1334" i="1"/>
  <c r="Z1333" i="1"/>
  <c r="U1333" i="1"/>
  <c r="R1333" i="1"/>
  <c r="S1333" i="1" s="1"/>
  <c r="T1333" i="1" s="1"/>
  <c r="Y1333" i="1" s="1"/>
  <c r="Q1333" i="1"/>
  <c r="P1333" i="1"/>
  <c r="O1333" i="1"/>
  <c r="Z1332" i="1"/>
  <c r="U1332" i="1"/>
  <c r="R1332" i="1"/>
  <c r="S1332" i="1" s="1"/>
  <c r="T1332" i="1" s="1"/>
  <c r="Q1332" i="1"/>
  <c r="P1332" i="1"/>
  <c r="O1332" i="1"/>
  <c r="Z1331" i="1"/>
  <c r="U1331" i="1"/>
  <c r="Q1331" i="1"/>
  <c r="P1331" i="1"/>
  <c r="O1331" i="1"/>
  <c r="R1331" i="1" s="1"/>
  <c r="S1331" i="1" s="1"/>
  <c r="T1331" i="1" s="1"/>
  <c r="Z1330" i="1"/>
  <c r="U1330" i="1"/>
  <c r="Q1330" i="1"/>
  <c r="P1330" i="1"/>
  <c r="O1330" i="1"/>
  <c r="Z1329" i="1"/>
  <c r="U1329" i="1"/>
  <c r="T1329" i="1"/>
  <c r="Y1329" i="1" s="1"/>
  <c r="S1329" i="1"/>
  <c r="Q1329" i="1"/>
  <c r="P1329" i="1"/>
  <c r="R1329" i="1" s="1"/>
  <c r="O1329" i="1"/>
  <c r="Z1328" i="1"/>
  <c r="U1328" i="1"/>
  <c r="R1328" i="1"/>
  <c r="S1328" i="1" s="1"/>
  <c r="T1328" i="1" s="1"/>
  <c r="Q1328" i="1"/>
  <c r="P1328" i="1"/>
  <c r="O1328" i="1"/>
  <c r="AA1327" i="1"/>
  <c r="Z1327" i="1"/>
  <c r="U1327" i="1"/>
  <c r="T1327" i="1"/>
  <c r="S1327" i="1"/>
  <c r="R1327" i="1"/>
  <c r="Q1327" i="1"/>
  <c r="P1327" i="1"/>
  <c r="O1327" i="1"/>
  <c r="Z1326" i="1"/>
  <c r="U1326" i="1"/>
  <c r="Q1326" i="1"/>
  <c r="P1326" i="1"/>
  <c r="O1326" i="1"/>
  <c r="R1326" i="1" s="1"/>
  <c r="S1326" i="1" s="1"/>
  <c r="T1326" i="1" s="1"/>
  <c r="Y1326" i="1" s="1"/>
  <c r="Z1325" i="1"/>
  <c r="U1325" i="1"/>
  <c r="Q1325" i="1"/>
  <c r="P1325" i="1"/>
  <c r="O1325" i="1"/>
  <c r="Z1324" i="1"/>
  <c r="U1324" i="1"/>
  <c r="Q1324" i="1"/>
  <c r="R1324" i="1" s="1"/>
  <c r="S1324" i="1" s="1"/>
  <c r="T1324" i="1" s="1"/>
  <c r="P1324" i="1"/>
  <c r="O1324" i="1"/>
  <c r="Z1323" i="1"/>
  <c r="U1323" i="1"/>
  <c r="Q1323" i="1"/>
  <c r="P1323" i="1"/>
  <c r="R1323" i="1" s="1"/>
  <c r="S1323" i="1" s="1"/>
  <c r="T1323" i="1" s="1"/>
  <c r="O1323" i="1"/>
  <c r="AA1322" i="1"/>
  <c r="Z1322" i="1"/>
  <c r="U1322" i="1"/>
  <c r="T1322" i="1"/>
  <c r="S1322" i="1"/>
  <c r="Q1322" i="1"/>
  <c r="P1322" i="1"/>
  <c r="O1322" i="1"/>
  <c r="R1322" i="1" s="1"/>
  <c r="AA1321" i="1"/>
  <c r="Z1321" i="1"/>
  <c r="U1321" i="1"/>
  <c r="T1321" i="1"/>
  <c r="S1321" i="1"/>
  <c r="R1321" i="1"/>
  <c r="Q1321" i="1"/>
  <c r="P1321" i="1"/>
  <c r="O1321" i="1"/>
  <c r="Z1320" i="1"/>
  <c r="U1320" i="1"/>
  <c r="Q1320" i="1"/>
  <c r="P1320" i="1"/>
  <c r="O1320" i="1"/>
  <c r="R1320" i="1" s="1"/>
  <c r="S1320" i="1" s="1"/>
  <c r="T1320" i="1" s="1"/>
  <c r="Z1319" i="1"/>
  <c r="U1319" i="1"/>
  <c r="Q1319" i="1"/>
  <c r="P1319" i="1"/>
  <c r="R1319" i="1" s="1"/>
  <c r="S1319" i="1" s="1"/>
  <c r="T1319" i="1" s="1"/>
  <c r="O1319" i="1"/>
  <c r="AA1318" i="1"/>
  <c r="Z1318" i="1"/>
  <c r="U1318" i="1"/>
  <c r="T1318" i="1"/>
  <c r="Q1318" i="1"/>
  <c r="P1318" i="1"/>
  <c r="R1318" i="1" s="1"/>
  <c r="S1318" i="1" s="1"/>
  <c r="O1318" i="1"/>
  <c r="Z1317" i="1"/>
  <c r="U1317" i="1"/>
  <c r="Q1317" i="1"/>
  <c r="P1317" i="1"/>
  <c r="O1317" i="1"/>
  <c r="Z1316" i="1"/>
  <c r="U1316" i="1"/>
  <c r="Q1316" i="1"/>
  <c r="P1316" i="1"/>
  <c r="R1316" i="1" s="1"/>
  <c r="S1316" i="1" s="1"/>
  <c r="T1316" i="1" s="1"/>
  <c r="O1316" i="1"/>
  <c r="Z1315" i="1"/>
  <c r="U1315" i="1"/>
  <c r="S1315" i="1"/>
  <c r="T1315" i="1" s="1"/>
  <c r="R1315" i="1"/>
  <c r="Q1315" i="1"/>
  <c r="P1315" i="1"/>
  <c r="O1315" i="1"/>
  <c r="Z1314" i="1"/>
  <c r="U1314" i="1"/>
  <c r="Q1314" i="1"/>
  <c r="P1314" i="1"/>
  <c r="O1314" i="1"/>
  <c r="Z1313" i="1"/>
  <c r="U1313" i="1"/>
  <c r="Q1313" i="1"/>
  <c r="P1313" i="1"/>
  <c r="O1313" i="1"/>
  <c r="Z1312" i="1"/>
  <c r="U1312" i="1"/>
  <c r="T1312" i="1"/>
  <c r="S1312" i="1"/>
  <c r="Q1312" i="1"/>
  <c r="P1312" i="1"/>
  <c r="O1312" i="1"/>
  <c r="R1312" i="1" s="1"/>
  <c r="AA1311" i="1"/>
  <c r="Z1311" i="1"/>
  <c r="U1311" i="1"/>
  <c r="T1311" i="1"/>
  <c r="Q1311" i="1"/>
  <c r="P1311" i="1"/>
  <c r="O1311" i="1"/>
  <c r="Z1310" i="1"/>
  <c r="U1310" i="1"/>
  <c r="Q1310" i="1"/>
  <c r="P1310" i="1"/>
  <c r="R1310" i="1" s="1"/>
  <c r="S1310" i="1" s="1"/>
  <c r="T1310" i="1" s="1"/>
  <c r="O1310" i="1"/>
  <c r="Z1309" i="1"/>
  <c r="U1309" i="1"/>
  <c r="Q1309" i="1"/>
  <c r="P1309" i="1"/>
  <c r="O1309" i="1"/>
  <c r="R1309" i="1" s="1"/>
  <c r="S1309" i="1" s="1"/>
  <c r="T1309" i="1" s="1"/>
  <c r="Y1309" i="1" s="1"/>
  <c r="Z1308" i="1"/>
  <c r="U1308" i="1"/>
  <c r="Q1308" i="1"/>
  <c r="P1308" i="1"/>
  <c r="O1308" i="1"/>
  <c r="R1308" i="1" s="1"/>
  <c r="S1308" i="1" s="1"/>
  <c r="T1308" i="1" s="1"/>
  <c r="Z1307" i="1"/>
  <c r="U1307" i="1"/>
  <c r="R1307" i="1"/>
  <c r="S1307" i="1" s="1"/>
  <c r="T1307" i="1" s="1"/>
  <c r="Q1307" i="1"/>
  <c r="P1307" i="1"/>
  <c r="O1307" i="1"/>
  <c r="Z1306" i="1"/>
  <c r="U1306" i="1"/>
  <c r="Q1306" i="1"/>
  <c r="P1306" i="1"/>
  <c r="O1306" i="1"/>
  <c r="Z1305" i="1"/>
  <c r="U1305" i="1"/>
  <c r="S1305" i="1"/>
  <c r="T1305" i="1" s="1"/>
  <c r="Y1305" i="1" s="1"/>
  <c r="R1305" i="1"/>
  <c r="Q1305" i="1"/>
  <c r="P1305" i="1"/>
  <c r="O1305" i="1"/>
  <c r="Z1304" i="1"/>
  <c r="U1304" i="1"/>
  <c r="Q1304" i="1"/>
  <c r="P1304" i="1"/>
  <c r="O1304" i="1"/>
  <c r="R1304" i="1" s="1"/>
  <c r="S1304" i="1" s="1"/>
  <c r="T1304" i="1" s="1"/>
  <c r="Z1303" i="1"/>
  <c r="U1303" i="1"/>
  <c r="Q1303" i="1"/>
  <c r="P1303" i="1"/>
  <c r="O1303" i="1"/>
  <c r="Z1302" i="1"/>
  <c r="U1302" i="1"/>
  <c r="R1302" i="1"/>
  <c r="S1302" i="1" s="1"/>
  <c r="T1302" i="1" s="1"/>
  <c r="Q1302" i="1"/>
  <c r="P1302" i="1"/>
  <c r="O1302" i="1"/>
  <c r="Z1301" i="1"/>
  <c r="U1301" i="1"/>
  <c r="R1301" i="1"/>
  <c r="S1301" i="1" s="1"/>
  <c r="T1301" i="1" s="1"/>
  <c r="Q1301" i="1"/>
  <c r="P1301" i="1"/>
  <c r="O1301" i="1"/>
  <c r="Z1300" i="1"/>
  <c r="U1300" i="1"/>
  <c r="R1300" i="1"/>
  <c r="S1300" i="1" s="1"/>
  <c r="T1300" i="1" s="1"/>
  <c r="Q1300" i="1"/>
  <c r="P1300" i="1"/>
  <c r="O1300" i="1"/>
  <c r="Z1299" i="1"/>
  <c r="U1299" i="1"/>
  <c r="R1299" i="1"/>
  <c r="S1299" i="1" s="1"/>
  <c r="T1299" i="1" s="1"/>
  <c r="Q1299" i="1"/>
  <c r="P1299" i="1"/>
  <c r="O1299" i="1"/>
  <c r="Z1298" i="1"/>
  <c r="U1298" i="1"/>
  <c r="Q1298" i="1"/>
  <c r="P1298" i="1"/>
  <c r="O1298" i="1"/>
  <c r="R1298" i="1" s="1"/>
  <c r="S1298" i="1" s="1"/>
  <c r="T1298" i="1" s="1"/>
  <c r="Z1297" i="1"/>
  <c r="U1297" i="1"/>
  <c r="Q1297" i="1"/>
  <c r="R1297" i="1" s="1"/>
  <c r="S1297" i="1" s="1"/>
  <c r="T1297" i="1" s="1"/>
  <c r="P1297" i="1"/>
  <c r="O1297" i="1"/>
  <c r="Z1296" i="1"/>
  <c r="U1296" i="1"/>
  <c r="S1296" i="1"/>
  <c r="T1296" i="1" s="1"/>
  <c r="R1296" i="1"/>
  <c r="Q1296" i="1"/>
  <c r="P1296" i="1"/>
  <c r="O1296" i="1"/>
  <c r="Z1295" i="1"/>
  <c r="U1295" i="1"/>
  <c r="R1295" i="1"/>
  <c r="S1295" i="1" s="1"/>
  <c r="T1295" i="1" s="1"/>
  <c r="Q1295" i="1"/>
  <c r="P1295" i="1"/>
  <c r="O1295" i="1"/>
  <c r="Z1294" i="1"/>
  <c r="U1294" i="1"/>
  <c r="T1294" i="1"/>
  <c r="S1294" i="1"/>
  <c r="Q1294" i="1"/>
  <c r="P1294" i="1"/>
  <c r="O1294" i="1"/>
  <c r="R1294" i="1" s="1"/>
  <c r="Z1293" i="1"/>
  <c r="U1293" i="1"/>
  <c r="Q1293" i="1"/>
  <c r="P1293" i="1"/>
  <c r="O1293" i="1"/>
  <c r="AA1292" i="1"/>
  <c r="Z1292" i="1"/>
  <c r="U1292" i="1"/>
  <c r="T1292" i="1"/>
  <c r="S1292" i="1"/>
  <c r="R1292" i="1"/>
  <c r="Q1292" i="1"/>
  <c r="P1292" i="1"/>
  <c r="O1292" i="1"/>
  <c r="Z1291" i="1"/>
  <c r="U1291" i="1"/>
  <c r="Q1291" i="1"/>
  <c r="P1291" i="1"/>
  <c r="O1291" i="1"/>
  <c r="R1291" i="1" s="1"/>
  <c r="S1291" i="1" s="1"/>
  <c r="T1291" i="1" s="1"/>
  <c r="Z1290" i="1"/>
  <c r="U1290" i="1"/>
  <c r="Q1290" i="1"/>
  <c r="R1290" i="1" s="1"/>
  <c r="S1290" i="1" s="1"/>
  <c r="T1290" i="1" s="1"/>
  <c r="P1290" i="1"/>
  <c r="O1290" i="1"/>
  <c r="Z1289" i="1"/>
  <c r="U1289" i="1"/>
  <c r="R1289" i="1"/>
  <c r="S1289" i="1" s="1"/>
  <c r="T1289" i="1" s="1"/>
  <c r="Q1289" i="1"/>
  <c r="P1289" i="1"/>
  <c r="O1289" i="1"/>
  <c r="Z1288" i="1"/>
  <c r="U1288" i="1"/>
  <c r="Q1288" i="1"/>
  <c r="P1288" i="1"/>
  <c r="R1288" i="1" s="1"/>
  <c r="S1288" i="1" s="1"/>
  <c r="T1288" i="1" s="1"/>
  <c r="O1288" i="1"/>
  <c r="Z1287" i="1"/>
  <c r="U1287" i="1"/>
  <c r="R1287" i="1"/>
  <c r="S1287" i="1" s="1"/>
  <c r="T1287" i="1" s="1"/>
  <c r="Q1287" i="1"/>
  <c r="P1287" i="1"/>
  <c r="O1287" i="1"/>
  <c r="Z1286" i="1"/>
  <c r="U1286" i="1"/>
  <c r="Q1286" i="1"/>
  <c r="P1286" i="1"/>
  <c r="O1286" i="1"/>
  <c r="Z1285" i="1"/>
  <c r="U1285" i="1"/>
  <c r="S1285" i="1"/>
  <c r="T1285" i="1" s="1"/>
  <c r="Y1285" i="1" s="1"/>
  <c r="Q1285" i="1"/>
  <c r="R1285" i="1" s="1"/>
  <c r="P1285" i="1"/>
  <c r="O1285" i="1"/>
  <c r="Z1284" i="1"/>
  <c r="U1284" i="1"/>
  <c r="S1284" i="1"/>
  <c r="T1284" i="1" s="1"/>
  <c r="R1284" i="1"/>
  <c r="Q1284" i="1"/>
  <c r="P1284" i="1"/>
  <c r="O1284" i="1"/>
  <c r="Z1283" i="1"/>
  <c r="U1283" i="1"/>
  <c r="R1283" i="1"/>
  <c r="S1283" i="1" s="1"/>
  <c r="T1283" i="1" s="1"/>
  <c r="Q1283" i="1"/>
  <c r="P1283" i="1"/>
  <c r="O1283" i="1"/>
  <c r="Z1282" i="1"/>
  <c r="U1282" i="1"/>
  <c r="Q1282" i="1"/>
  <c r="P1282" i="1"/>
  <c r="O1282" i="1"/>
  <c r="Z1281" i="1"/>
  <c r="U1281" i="1"/>
  <c r="R1281" i="1"/>
  <c r="S1281" i="1" s="1"/>
  <c r="T1281" i="1" s="1"/>
  <c r="Q1281" i="1"/>
  <c r="P1281" i="1"/>
  <c r="O1281" i="1"/>
  <c r="Z1280" i="1"/>
  <c r="U1280" i="1"/>
  <c r="Q1280" i="1"/>
  <c r="P1280" i="1"/>
  <c r="O1280" i="1"/>
  <c r="R1280" i="1" s="1"/>
  <c r="S1280" i="1" s="1"/>
  <c r="T1280" i="1" s="1"/>
  <c r="Z1279" i="1"/>
  <c r="U1279" i="1"/>
  <c r="Q1279" i="1"/>
  <c r="P1279" i="1"/>
  <c r="R1279" i="1" s="1"/>
  <c r="S1279" i="1" s="1"/>
  <c r="T1279" i="1" s="1"/>
  <c r="O1279" i="1"/>
  <c r="Z1278" i="1"/>
  <c r="U1278" i="1"/>
  <c r="T1278" i="1"/>
  <c r="Y1278" i="1" s="1"/>
  <c r="Q1278" i="1"/>
  <c r="P1278" i="1"/>
  <c r="R1278" i="1" s="1"/>
  <c r="S1278" i="1" s="1"/>
  <c r="O1278" i="1"/>
  <c r="Z1277" i="1"/>
  <c r="U1277" i="1"/>
  <c r="T1277" i="1"/>
  <c r="Q1277" i="1"/>
  <c r="P1277" i="1"/>
  <c r="O1277" i="1"/>
  <c r="R1277" i="1" s="1"/>
  <c r="S1277" i="1" s="1"/>
  <c r="Z1276" i="1"/>
  <c r="U1276" i="1"/>
  <c r="S1276" i="1"/>
  <c r="T1276" i="1" s="1"/>
  <c r="R1276" i="1"/>
  <c r="Q1276" i="1"/>
  <c r="P1276" i="1"/>
  <c r="O1276" i="1"/>
  <c r="Z1275" i="1"/>
  <c r="U1275" i="1"/>
  <c r="Q1275" i="1"/>
  <c r="P1275" i="1"/>
  <c r="O1275" i="1"/>
  <c r="R1275" i="1" s="1"/>
  <c r="S1275" i="1" s="1"/>
  <c r="T1275" i="1" s="1"/>
  <c r="Z1274" i="1"/>
  <c r="U1274" i="1"/>
  <c r="Q1274" i="1"/>
  <c r="R1274" i="1" s="1"/>
  <c r="S1274" i="1" s="1"/>
  <c r="T1274" i="1" s="1"/>
  <c r="Y1274" i="1" s="1"/>
  <c r="P1274" i="1"/>
  <c r="O1274" i="1"/>
  <c r="Z1273" i="1"/>
  <c r="U1273" i="1"/>
  <c r="R1273" i="1"/>
  <c r="S1273" i="1" s="1"/>
  <c r="T1273" i="1" s="1"/>
  <c r="Q1273" i="1"/>
  <c r="P1273" i="1"/>
  <c r="O1273" i="1"/>
  <c r="Z1272" i="1"/>
  <c r="U1272" i="1"/>
  <c r="Q1272" i="1"/>
  <c r="P1272" i="1"/>
  <c r="R1272" i="1" s="1"/>
  <c r="S1272" i="1" s="1"/>
  <c r="T1272" i="1" s="1"/>
  <c r="O1272" i="1"/>
  <c r="Z1271" i="1"/>
  <c r="U1271" i="1"/>
  <c r="R1271" i="1"/>
  <c r="S1271" i="1" s="1"/>
  <c r="T1271" i="1" s="1"/>
  <c r="Q1271" i="1"/>
  <c r="P1271" i="1"/>
  <c r="O1271" i="1"/>
  <c r="AA1270" i="1"/>
  <c r="Z1270" i="1"/>
  <c r="U1270" i="1"/>
  <c r="T1270" i="1"/>
  <c r="Q1270" i="1"/>
  <c r="P1270" i="1"/>
  <c r="O1270" i="1"/>
  <c r="Z1269" i="1"/>
  <c r="U1269" i="1"/>
  <c r="Q1269" i="1"/>
  <c r="R1269" i="1" s="1"/>
  <c r="S1269" i="1" s="1"/>
  <c r="T1269" i="1" s="1"/>
  <c r="P1269" i="1"/>
  <c r="O1269" i="1"/>
  <c r="Z1268" i="1"/>
  <c r="U1268" i="1"/>
  <c r="T1268" i="1"/>
  <c r="S1268" i="1"/>
  <c r="R1268" i="1"/>
  <c r="Q1268" i="1"/>
  <c r="P1268" i="1"/>
  <c r="O1268" i="1"/>
  <c r="Z1267" i="1"/>
  <c r="U1267" i="1"/>
  <c r="R1267" i="1"/>
  <c r="S1267" i="1" s="1"/>
  <c r="T1267" i="1" s="1"/>
  <c r="Y1267" i="1" s="1"/>
  <c r="Q1267" i="1"/>
  <c r="P1267" i="1"/>
  <c r="O1267" i="1"/>
  <c r="Z1266" i="1"/>
  <c r="U1266" i="1"/>
  <c r="Q1266" i="1"/>
  <c r="P1266" i="1"/>
  <c r="O1266" i="1"/>
  <c r="Z1265" i="1"/>
  <c r="U1265" i="1"/>
  <c r="R1265" i="1"/>
  <c r="S1265" i="1" s="1"/>
  <c r="T1265" i="1" s="1"/>
  <c r="Q1265" i="1"/>
  <c r="P1265" i="1"/>
  <c r="O1265" i="1"/>
  <c r="Z1264" i="1"/>
  <c r="U1264" i="1"/>
  <c r="Q1264" i="1"/>
  <c r="P1264" i="1"/>
  <c r="O1264" i="1"/>
  <c r="R1264" i="1" s="1"/>
  <c r="S1264" i="1" s="1"/>
  <c r="T1264" i="1" s="1"/>
  <c r="Z1263" i="1"/>
  <c r="U1263" i="1"/>
  <c r="Q1263" i="1"/>
  <c r="R1263" i="1" s="1"/>
  <c r="S1263" i="1" s="1"/>
  <c r="T1263" i="1" s="1"/>
  <c r="P1263" i="1"/>
  <c r="O1263" i="1"/>
  <c r="Z1262" i="1"/>
  <c r="U1262" i="1"/>
  <c r="T1262" i="1"/>
  <c r="Q1262" i="1"/>
  <c r="P1262" i="1"/>
  <c r="R1262" i="1" s="1"/>
  <c r="S1262" i="1" s="1"/>
  <c r="O1262" i="1"/>
  <c r="Z1261" i="1"/>
  <c r="U1261" i="1"/>
  <c r="T1261" i="1"/>
  <c r="Q1261" i="1"/>
  <c r="P1261" i="1"/>
  <c r="O1261" i="1"/>
  <c r="R1261" i="1" s="1"/>
  <c r="S1261" i="1" s="1"/>
  <c r="Z1260" i="1"/>
  <c r="U1260" i="1"/>
  <c r="Q1260" i="1"/>
  <c r="R1260" i="1" s="1"/>
  <c r="S1260" i="1" s="1"/>
  <c r="T1260" i="1" s="1"/>
  <c r="Y1260" i="1" s="1"/>
  <c r="P1260" i="1"/>
  <c r="O1260" i="1"/>
  <c r="Z1259" i="1"/>
  <c r="U1259" i="1"/>
  <c r="Q1259" i="1"/>
  <c r="P1259" i="1"/>
  <c r="O1259" i="1"/>
  <c r="R1259" i="1" s="1"/>
  <c r="S1259" i="1" s="1"/>
  <c r="T1259" i="1" s="1"/>
  <c r="Z1258" i="1"/>
  <c r="U1258" i="1"/>
  <c r="R1258" i="1"/>
  <c r="S1258" i="1" s="1"/>
  <c r="T1258" i="1" s="1"/>
  <c r="Q1258" i="1"/>
  <c r="P1258" i="1"/>
  <c r="O1258" i="1"/>
  <c r="Z1257" i="1"/>
  <c r="U1257" i="1"/>
  <c r="S1257" i="1"/>
  <c r="T1257" i="1" s="1"/>
  <c r="Y1257" i="1" s="1"/>
  <c r="R1257" i="1"/>
  <c r="Q1257" i="1"/>
  <c r="P1257" i="1"/>
  <c r="O1257" i="1"/>
  <c r="Z1256" i="1"/>
  <c r="U1256" i="1"/>
  <c r="Q1256" i="1"/>
  <c r="P1256" i="1"/>
  <c r="R1256" i="1" s="1"/>
  <c r="S1256" i="1" s="1"/>
  <c r="T1256" i="1" s="1"/>
  <c r="Y1256" i="1" s="1"/>
  <c r="O1256" i="1"/>
  <c r="Z1255" i="1"/>
  <c r="U1255" i="1"/>
  <c r="R1255" i="1"/>
  <c r="S1255" i="1" s="1"/>
  <c r="T1255" i="1" s="1"/>
  <c r="Q1255" i="1"/>
  <c r="P1255" i="1"/>
  <c r="O1255" i="1"/>
  <c r="Z1254" i="1"/>
  <c r="U1254" i="1"/>
  <c r="Q1254" i="1"/>
  <c r="P1254" i="1"/>
  <c r="O1254" i="1"/>
  <c r="Z1253" i="1"/>
  <c r="U1253" i="1"/>
  <c r="Q1253" i="1"/>
  <c r="R1253" i="1" s="1"/>
  <c r="S1253" i="1" s="1"/>
  <c r="T1253" i="1" s="1"/>
  <c r="P1253" i="1"/>
  <c r="O1253" i="1"/>
  <c r="Z1252" i="1"/>
  <c r="U1252" i="1"/>
  <c r="T1252" i="1"/>
  <c r="Y1252" i="1" s="1"/>
  <c r="S1252" i="1"/>
  <c r="R1252" i="1"/>
  <c r="Q1252" i="1"/>
  <c r="P1252" i="1"/>
  <c r="O1252" i="1"/>
  <c r="Z1251" i="1"/>
  <c r="U1251" i="1"/>
  <c r="S1251" i="1"/>
  <c r="T1251" i="1" s="1"/>
  <c r="R1251" i="1"/>
  <c r="Q1251" i="1"/>
  <c r="P1251" i="1"/>
  <c r="O1251" i="1"/>
  <c r="Z1250" i="1"/>
  <c r="U1250" i="1"/>
  <c r="Q1250" i="1"/>
  <c r="P1250" i="1"/>
  <c r="O1250" i="1"/>
  <c r="Z1249" i="1"/>
  <c r="U1249" i="1"/>
  <c r="R1249" i="1"/>
  <c r="S1249" i="1" s="1"/>
  <c r="T1249" i="1" s="1"/>
  <c r="Q1249" i="1"/>
  <c r="P1249" i="1"/>
  <c r="O1249" i="1"/>
  <c r="Z1248" i="1"/>
  <c r="U1248" i="1"/>
  <c r="Q1248" i="1"/>
  <c r="P1248" i="1"/>
  <c r="O1248" i="1"/>
  <c r="R1248" i="1" s="1"/>
  <c r="S1248" i="1" s="1"/>
  <c r="T1248" i="1" s="1"/>
  <c r="Z1247" i="1"/>
  <c r="U1247" i="1"/>
  <c r="Q1247" i="1"/>
  <c r="R1247" i="1" s="1"/>
  <c r="S1247" i="1" s="1"/>
  <c r="T1247" i="1" s="1"/>
  <c r="P1247" i="1"/>
  <c r="O1247" i="1"/>
  <c r="Z1246" i="1"/>
  <c r="U1246" i="1"/>
  <c r="T1246" i="1"/>
  <c r="Q1246" i="1"/>
  <c r="P1246" i="1"/>
  <c r="R1246" i="1" s="1"/>
  <c r="S1246" i="1" s="1"/>
  <c r="O1246" i="1"/>
  <c r="Z1245" i="1"/>
  <c r="U1245" i="1"/>
  <c r="T1245" i="1"/>
  <c r="Q1245" i="1"/>
  <c r="P1245" i="1"/>
  <c r="O1245" i="1"/>
  <c r="R1245" i="1" s="1"/>
  <c r="S1245" i="1" s="1"/>
  <c r="Z1244" i="1"/>
  <c r="U1244" i="1"/>
  <c r="Q1244" i="1"/>
  <c r="R1244" i="1" s="1"/>
  <c r="S1244" i="1" s="1"/>
  <c r="T1244" i="1" s="1"/>
  <c r="P1244" i="1"/>
  <c r="O1244" i="1"/>
  <c r="AA1243" i="1"/>
  <c r="Z1243" i="1"/>
  <c r="U1243" i="1"/>
  <c r="T1243" i="1"/>
  <c r="Q1243" i="1"/>
  <c r="P1243" i="1"/>
  <c r="O1243" i="1"/>
  <c r="R1243" i="1" s="1"/>
  <c r="S1243" i="1" s="1"/>
  <c r="Z1242" i="1"/>
  <c r="U1242" i="1"/>
  <c r="R1242" i="1"/>
  <c r="S1242" i="1" s="1"/>
  <c r="T1242" i="1" s="1"/>
  <c r="Y1242" i="1" s="1"/>
  <c r="Q1242" i="1"/>
  <c r="P1242" i="1"/>
  <c r="O1242" i="1"/>
  <c r="Z1241" i="1"/>
  <c r="U1241" i="1"/>
  <c r="T1241" i="1"/>
  <c r="S1241" i="1"/>
  <c r="R1241" i="1"/>
  <c r="Q1241" i="1"/>
  <c r="P1241" i="1"/>
  <c r="O1241" i="1"/>
  <c r="Z1240" i="1"/>
  <c r="U1240" i="1"/>
  <c r="Q1240" i="1"/>
  <c r="P1240" i="1"/>
  <c r="R1240" i="1" s="1"/>
  <c r="S1240" i="1" s="1"/>
  <c r="T1240" i="1" s="1"/>
  <c r="Y1240" i="1" s="1"/>
  <c r="O1240" i="1"/>
  <c r="AA1239" i="1"/>
  <c r="Z1239" i="1"/>
  <c r="U1239" i="1"/>
  <c r="T1239" i="1"/>
  <c r="R1239" i="1"/>
  <c r="S1239" i="1" s="1"/>
  <c r="Q1239" i="1"/>
  <c r="P1239" i="1"/>
  <c r="O1239" i="1"/>
  <c r="Z1238" i="1"/>
  <c r="U1238" i="1"/>
  <c r="Q1238" i="1"/>
  <c r="P1238" i="1"/>
  <c r="O1238" i="1"/>
  <c r="Z1237" i="1"/>
  <c r="U1237" i="1"/>
  <c r="Q1237" i="1"/>
  <c r="R1237" i="1" s="1"/>
  <c r="S1237" i="1" s="1"/>
  <c r="T1237" i="1" s="1"/>
  <c r="P1237" i="1"/>
  <c r="O1237" i="1"/>
  <c r="Z1236" i="1"/>
  <c r="U1236" i="1"/>
  <c r="R1236" i="1"/>
  <c r="S1236" i="1" s="1"/>
  <c r="T1236" i="1" s="1"/>
  <c r="Q1236" i="1"/>
  <c r="P1236" i="1"/>
  <c r="O1236" i="1"/>
  <c r="Z1235" i="1"/>
  <c r="U1235" i="1"/>
  <c r="R1235" i="1"/>
  <c r="S1235" i="1" s="1"/>
  <c r="T1235" i="1" s="1"/>
  <c r="Q1235" i="1"/>
  <c r="P1235" i="1"/>
  <c r="O1235" i="1"/>
  <c r="Z1234" i="1"/>
  <c r="U1234" i="1"/>
  <c r="Q1234" i="1"/>
  <c r="P1234" i="1"/>
  <c r="O1234" i="1"/>
  <c r="R1234" i="1" s="1"/>
  <c r="S1234" i="1" s="1"/>
  <c r="T1234" i="1" s="1"/>
  <c r="Y1234" i="1" s="1"/>
  <c r="Z1233" i="1"/>
  <c r="U1233" i="1"/>
  <c r="R1233" i="1"/>
  <c r="S1233" i="1" s="1"/>
  <c r="T1233" i="1" s="1"/>
  <c r="Q1233" i="1"/>
  <c r="P1233" i="1"/>
  <c r="O1233" i="1"/>
  <c r="Z1232" i="1"/>
  <c r="U1232" i="1"/>
  <c r="Q1232" i="1"/>
  <c r="P1232" i="1"/>
  <c r="O1232" i="1"/>
  <c r="R1232" i="1" s="1"/>
  <c r="S1232" i="1" s="1"/>
  <c r="T1232" i="1" s="1"/>
  <c r="Z1231" i="1"/>
  <c r="U1231" i="1"/>
  <c r="Q1231" i="1"/>
  <c r="P1231" i="1"/>
  <c r="O1231" i="1"/>
  <c r="R1231" i="1" s="1"/>
  <c r="S1231" i="1" s="1"/>
  <c r="T1231" i="1" s="1"/>
  <c r="Z1230" i="1"/>
  <c r="U1230" i="1"/>
  <c r="Q1230" i="1"/>
  <c r="P1230" i="1"/>
  <c r="R1230" i="1" s="1"/>
  <c r="S1230" i="1" s="1"/>
  <c r="T1230" i="1" s="1"/>
  <c r="Y1230" i="1" s="1"/>
  <c r="O1230" i="1"/>
  <c r="Z1229" i="1"/>
  <c r="U1229" i="1"/>
  <c r="Q1229" i="1"/>
  <c r="P1229" i="1"/>
  <c r="O1229" i="1"/>
  <c r="R1229" i="1" s="1"/>
  <c r="S1229" i="1" s="1"/>
  <c r="T1229" i="1" s="1"/>
  <c r="Z1228" i="1"/>
  <c r="U1228" i="1"/>
  <c r="Q1228" i="1"/>
  <c r="R1228" i="1" s="1"/>
  <c r="S1228" i="1" s="1"/>
  <c r="T1228" i="1" s="1"/>
  <c r="P1228" i="1"/>
  <c r="O1228" i="1"/>
  <c r="AA1227" i="1"/>
  <c r="Z1227" i="1"/>
  <c r="U1227" i="1"/>
  <c r="T1227" i="1"/>
  <c r="Q1227" i="1"/>
  <c r="P1227" i="1"/>
  <c r="O1227" i="1"/>
  <c r="R1227" i="1" s="1"/>
  <c r="S1227" i="1" s="1"/>
  <c r="AA1226" i="1"/>
  <c r="Z1226" i="1"/>
  <c r="U1226" i="1"/>
  <c r="T1226" i="1"/>
  <c r="R1226" i="1"/>
  <c r="S1226" i="1" s="1"/>
  <c r="Q1226" i="1"/>
  <c r="P1226" i="1"/>
  <c r="O1226" i="1"/>
  <c r="Z1225" i="1"/>
  <c r="U1225" i="1"/>
  <c r="Q1225" i="1"/>
  <c r="P1225" i="1"/>
  <c r="R1225" i="1" s="1"/>
  <c r="S1225" i="1" s="1"/>
  <c r="T1225" i="1" s="1"/>
  <c r="O1225" i="1"/>
  <c r="Z1224" i="1"/>
  <c r="U1224" i="1"/>
  <c r="Q1224" i="1"/>
  <c r="P1224" i="1"/>
  <c r="R1224" i="1" s="1"/>
  <c r="S1224" i="1" s="1"/>
  <c r="T1224" i="1" s="1"/>
  <c r="O1224" i="1"/>
  <c r="Z1223" i="1"/>
  <c r="U1223" i="1"/>
  <c r="R1223" i="1"/>
  <c r="S1223" i="1" s="1"/>
  <c r="T1223" i="1" s="1"/>
  <c r="Q1223" i="1"/>
  <c r="P1223" i="1"/>
  <c r="O1223" i="1"/>
  <c r="Z1222" i="1"/>
  <c r="U1222" i="1"/>
  <c r="Q1222" i="1"/>
  <c r="P1222" i="1"/>
  <c r="O1222" i="1"/>
  <c r="Z1221" i="1"/>
  <c r="U1221" i="1"/>
  <c r="S1221" i="1"/>
  <c r="T1221" i="1" s="1"/>
  <c r="Q1221" i="1"/>
  <c r="R1221" i="1" s="1"/>
  <c r="P1221" i="1"/>
  <c r="O1221" i="1"/>
  <c r="Z1220" i="1"/>
  <c r="U1220" i="1"/>
  <c r="T1220" i="1"/>
  <c r="S1220" i="1"/>
  <c r="R1220" i="1"/>
  <c r="Q1220" i="1"/>
  <c r="P1220" i="1"/>
  <c r="O1220" i="1"/>
  <c r="Z1219" i="1"/>
  <c r="U1219" i="1"/>
  <c r="Q1219" i="1"/>
  <c r="P1219" i="1"/>
  <c r="O1219" i="1"/>
  <c r="R1219" i="1" s="1"/>
  <c r="S1219" i="1" s="1"/>
  <c r="T1219" i="1" s="1"/>
  <c r="AA1218" i="1"/>
  <c r="Z1218" i="1"/>
  <c r="U1218" i="1"/>
  <c r="T1218" i="1"/>
  <c r="Q1218" i="1"/>
  <c r="P1218" i="1"/>
  <c r="O1218" i="1"/>
  <c r="R1218" i="1" s="1"/>
  <c r="S1218" i="1" s="1"/>
  <c r="Z1217" i="1"/>
  <c r="U1217" i="1"/>
  <c r="R1217" i="1"/>
  <c r="S1217" i="1" s="1"/>
  <c r="T1217" i="1" s="1"/>
  <c r="Q1217" i="1"/>
  <c r="P1217" i="1"/>
  <c r="O1217" i="1"/>
  <c r="Z1216" i="1"/>
  <c r="U1216" i="1"/>
  <c r="S1216" i="1"/>
  <c r="T1216" i="1" s="1"/>
  <c r="Q1216" i="1"/>
  <c r="P1216" i="1"/>
  <c r="O1216" i="1"/>
  <c r="R1216" i="1" s="1"/>
  <c r="Z1215" i="1"/>
  <c r="U1215" i="1"/>
  <c r="Q1215" i="1"/>
  <c r="P1215" i="1"/>
  <c r="O1215" i="1"/>
  <c r="R1215" i="1" s="1"/>
  <c r="S1215" i="1" s="1"/>
  <c r="T1215" i="1" s="1"/>
  <c r="Z1214" i="1"/>
  <c r="U1214" i="1"/>
  <c r="Q1214" i="1"/>
  <c r="P1214" i="1"/>
  <c r="R1214" i="1" s="1"/>
  <c r="S1214" i="1" s="1"/>
  <c r="T1214" i="1" s="1"/>
  <c r="Y1214" i="1" s="1"/>
  <c r="O1214" i="1"/>
  <c r="Z1213" i="1"/>
  <c r="U1213" i="1"/>
  <c r="Q1213" i="1"/>
  <c r="P1213" i="1"/>
  <c r="O1213" i="1"/>
  <c r="R1213" i="1" s="1"/>
  <c r="S1213" i="1" s="1"/>
  <c r="T1213" i="1" s="1"/>
  <c r="Y1213" i="1" s="1"/>
  <c r="Z1212" i="1"/>
  <c r="U1212" i="1"/>
  <c r="S1212" i="1"/>
  <c r="T1212" i="1" s="1"/>
  <c r="R1212" i="1"/>
  <c r="Q1212" i="1"/>
  <c r="P1212" i="1"/>
  <c r="O1212" i="1"/>
  <c r="Z1211" i="1"/>
  <c r="U1211" i="1"/>
  <c r="Q1211" i="1"/>
  <c r="P1211" i="1"/>
  <c r="O1211" i="1"/>
  <c r="R1211" i="1" s="1"/>
  <c r="S1211" i="1" s="1"/>
  <c r="T1211" i="1" s="1"/>
  <c r="Z1210" i="1"/>
  <c r="U1210" i="1"/>
  <c r="R1210" i="1"/>
  <c r="S1210" i="1" s="1"/>
  <c r="T1210" i="1" s="1"/>
  <c r="Q1210" i="1"/>
  <c r="P1210" i="1"/>
  <c r="O1210" i="1"/>
  <c r="Z1209" i="1"/>
  <c r="U1209" i="1"/>
  <c r="Q1209" i="1"/>
  <c r="P1209" i="1"/>
  <c r="R1209" i="1" s="1"/>
  <c r="S1209" i="1" s="1"/>
  <c r="T1209" i="1" s="1"/>
  <c r="O1209" i="1"/>
  <c r="Z1208" i="1"/>
  <c r="U1208" i="1"/>
  <c r="Q1208" i="1"/>
  <c r="P1208" i="1"/>
  <c r="R1208" i="1" s="1"/>
  <c r="S1208" i="1" s="1"/>
  <c r="T1208" i="1" s="1"/>
  <c r="O1208" i="1"/>
  <c r="Z1207" i="1"/>
  <c r="U1207" i="1"/>
  <c r="R1207" i="1"/>
  <c r="S1207" i="1" s="1"/>
  <c r="T1207" i="1" s="1"/>
  <c r="Q1207" i="1"/>
  <c r="P1207" i="1"/>
  <c r="O1207" i="1"/>
  <c r="Z1206" i="1"/>
  <c r="U1206" i="1"/>
  <c r="Q1206" i="1"/>
  <c r="P1206" i="1"/>
  <c r="O1206" i="1"/>
  <c r="Z1205" i="1"/>
  <c r="U1205" i="1"/>
  <c r="Q1205" i="1"/>
  <c r="R1205" i="1" s="1"/>
  <c r="S1205" i="1" s="1"/>
  <c r="T1205" i="1" s="1"/>
  <c r="P1205" i="1"/>
  <c r="O1205" i="1"/>
  <c r="Z1204" i="1"/>
  <c r="U1204" i="1"/>
  <c r="T1204" i="1"/>
  <c r="S1204" i="1"/>
  <c r="R1204" i="1"/>
  <c r="Q1204" i="1"/>
  <c r="P1204" i="1"/>
  <c r="O1204" i="1"/>
  <c r="AA1203" i="1"/>
  <c r="Z1203" i="1"/>
  <c r="U1203" i="1"/>
  <c r="T1203" i="1"/>
  <c r="Q1203" i="1"/>
  <c r="P1203" i="1"/>
  <c r="O1203" i="1"/>
  <c r="R1203" i="1" s="1"/>
  <c r="S1203" i="1" s="1"/>
  <c r="AA1202" i="1"/>
  <c r="Z1202" i="1"/>
  <c r="U1202" i="1"/>
  <c r="T1202" i="1"/>
  <c r="Q1202" i="1"/>
  <c r="P1202" i="1"/>
  <c r="O1202" i="1"/>
  <c r="R1202" i="1" s="1"/>
  <c r="S1202" i="1" s="1"/>
  <c r="Z1201" i="1"/>
  <c r="U1201" i="1"/>
  <c r="Q1201" i="1"/>
  <c r="R1201" i="1" s="1"/>
  <c r="S1201" i="1" s="1"/>
  <c r="T1201" i="1" s="1"/>
  <c r="P1201" i="1"/>
  <c r="O1201" i="1"/>
  <c r="Z1200" i="1"/>
  <c r="U1200" i="1"/>
  <c r="T1200" i="1"/>
  <c r="Q1200" i="1"/>
  <c r="P1200" i="1"/>
  <c r="O1200" i="1"/>
  <c r="R1200" i="1" s="1"/>
  <c r="S1200" i="1" s="1"/>
  <c r="Z1199" i="1"/>
  <c r="U1199" i="1"/>
  <c r="Q1199" i="1"/>
  <c r="R1199" i="1" s="1"/>
  <c r="S1199" i="1" s="1"/>
  <c r="T1199" i="1" s="1"/>
  <c r="P1199" i="1"/>
  <c r="O1199" i="1"/>
  <c r="Z1198" i="1"/>
  <c r="U1198" i="1"/>
  <c r="Q1198" i="1"/>
  <c r="P1198" i="1"/>
  <c r="O1198" i="1"/>
  <c r="AA1197" i="1"/>
  <c r="Z1197" i="1"/>
  <c r="U1197" i="1"/>
  <c r="T1197" i="1"/>
  <c r="Q1197" i="1"/>
  <c r="P1197" i="1"/>
  <c r="O1197" i="1"/>
  <c r="Z1196" i="1"/>
  <c r="U1196" i="1"/>
  <c r="R1196" i="1"/>
  <c r="S1196" i="1" s="1"/>
  <c r="T1196" i="1" s="1"/>
  <c r="Q1196" i="1"/>
  <c r="P1196" i="1"/>
  <c r="O1196" i="1"/>
  <c r="Z1195" i="1"/>
  <c r="U1195" i="1"/>
  <c r="Q1195" i="1"/>
  <c r="P1195" i="1"/>
  <c r="O1195" i="1"/>
  <c r="Z1194" i="1"/>
  <c r="U1194" i="1"/>
  <c r="Q1194" i="1"/>
  <c r="P1194" i="1"/>
  <c r="R1194" i="1" s="1"/>
  <c r="S1194" i="1" s="1"/>
  <c r="T1194" i="1" s="1"/>
  <c r="O1194" i="1"/>
  <c r="Z1193" i="1"/>
  <c r="U1193" i="1"/>
  <c r="Q1193" i="1"/>
  <c r="P1193" i="1"/>
  <c r="O1193" i="1"/>
  <c r="Z1192" i="1"/>
  <c r="U1192" i="1"/>
  <c r="Q1192" i="1"/>
  <c r="R1192" i="1" s="1"/>
  <c r="S1192" i="1" s="1"/>
  <c r="T1192" i="1" s="1"/>
  <c r="P1192" i="1"/>
  <c r="O1192" i="1"/>
  <c r="Z1191" i="1"/>
  <c r="U1191" i="1"/>
  <c r="Q1191" i="1"/>
  <c r="P1191" i="1"/>
  <c r="O1191" i="1"/>
  <c r="R1191" i="1" s="1"/>
  <c r="S1191" i="1" s="1"/>
  <c r="T1191" i="1" s="1"/>
  <c r="Z1190" i="1"/>
  <c r="U1190" i="1"/>
  <c r="Q1190" i="1"/>
  <c r="P1190" i="1"/>
  <c r="O1190" i="1"/>
  <c r="Z1189" i="1"/>
  <c r="U1189" i="1"/>
  <c r="Q1189" i="1"/>
  <c r="R1189" i="1" s="1"/>
  <c r="S1189" i="1" s="1"/>
  <c r="T1189" i="1" s="1"/>
  <c r="P1189" i="1"/>
  <c r="O1189" i="1"/>
  <c r="Z1188" i="1"/>
  <c r="U1188" i="1"/>
  <c r="Q1188" i="1"/>
  <c r="R1188" i="1" s="1"/>
  <c r="S1188" i="1" s="1"/>
  <c r="T1188" i="1" s="1"/>
  <c r="P1188" i="1"/>
  <c r="O1188" i="1"/>
  <c r="Z1187" i="1"/>
  <c r="U1187" i="1"/>
  <c r="T1187" i="1"/>
  <c r="Q1187" i="1"/>
  <c r="P1187" i="1"/>
  <c r="R1187" i="1" s="1"/>
  <c r="S1187" i="1" s="1"/>
  <c r="O1187" i="1"/>
  <c r="Z1186" i="1"/>
  <c r="U1186" i="1"/>
  <c r="Q1186" i="1"/>
  <c r="P1186" i="1"/>
  <c r="O1186" i="1"/>
  <c r="Z1185" i="1"/>
  <c r="U1185" i="1"/>
  <c r="R1185" i="1"/>
  <c r="S1185" i="1" s="1"/>
  <c r="T1185" i="1" s="1"/>
  <c r="Y1185" i="1" s="1"/>
  <c r="Q1185" i="1"/>
  <c r="P1185" i="1"/>
  <c r="O1185" i="1"/>
  <c r="Z1184" i="1"/>
  <c r="U1184" i="1"/>
  <c r="Q1184" i="1"/>
  <c r="P1184" i="1"/>
  <c r="O1184" i="1"/>
  <c r="R1184" i="1" s="1"/>
  <c r="S1184" i="1" s="1"/>
  <c r="T1184" i="1" s="1"/>
  <c r="Z1183" i="1"/>
  <c r="U1183" i="1"/>
  <c r="T1183" i="1"/>
  <c r="S1183" i="1"/>
  <c r="R1183" i="1"/>
  <c r="Q1183" i="1"/>
  <c r="P1183" i="1"/>
  <c r="O1183" i="1"/>
  <c r="Z1182" i="1"/>
  <c r="U1182" i="1"/>
  <c r="R1182" i="1"/>
  <c r="S1182" i="1" s="1"/>
  <c r="T1182" i="1" s="1"/>
  <c r="Q1182" i="1"/>
  <c r="P1182" i="1"/>
  <c r="O1182" i="1"/>
  <c r="Z1181" i="1"/>
  <c r="U1181" i="1"/>
  <c r="Q1181" i="1"/>
  <c r="P1181" i="1"/>
  <c r="O1181" i="1"/>
  <c r="Z1180" i="1"/>
  <c r="U1180" i="1"/>
  <c r="S1180" i="1"/>
  <c r="T1180" i="1" s="1"/>
  <c r="Q1180" i="1"/>
  <c r="P1180" i="1"/>
  <c r="O1180" i="1"/>
  <c r="R1180" i="1" s="1"/>
  <c r="Z1179" i="1"/>
  <c r="U1179" i="1"/>
  <c r="Q1179" i="1"/>
  <c r="P1179" i="1"/>
  <c r="O1179" i="1"/>
  <c r="Z1178" i="1"/>
  <c r="U1178" i="1"/>
  <c r="Q1178" i="1"/>
  <c r="R1178" i="1" s="1"/>
  <c r="S1178" i="1" s="1"/>
  <c r="T1178" i="1" s="1"/>
  <c r="P1178" i="1"/>
  <c r="O1178" i="1"/>
  <c r="Z1177" i="1"/>
  <c r="U1177" i="1"/>
  <c r="Q1177" i="1"/>
  <c r="P1177" i="1"/>
  <c r="O1177" i="1"/>
  <c r="Z1176" i="1"/>
  <c r="U1176" i="1"/>
  <c r="R1176" i="1"/>
  <c r="S1176" i="1" s="1"/>
  <c r="T1176" i="1" s="1"/>
  <c r="Y1176" i="1" s="1"/>
  <c r="Q1176" i="1"/>
  <c r="P1176" i="1"/>
  <c r="O1176" i="1"/>
  <c r="Z1175" i="1"/>
  <c r="U1175" i="1"/>
  <c r="Q1175" i="1"/>
  <c r="P1175" i="1"/>
  <c r="O1175" i="1"/>
  <c r="R1175" i="1" s="1"/>
  <c r="S1175" i="1" s="1"/>
  <c r="T1175" i="1" s="1"/>
  <c r="Z1174" i="1"/>
  <c r="U1174" i="1"/>
  <c r="Q1174" i="1"/>
  <c r="P1174" i="1"/>
  <c r="O1174" i="1"/>
  <c r="R1174" i="1" s="1"/>
  <c r="S1174" i="1" s="1"/>
  <c r="T1174" i="1" s="1"/>
  <c r="Z1173" i="1"/>
  <c r="U1173" i="1"/>
  <c r="R1173" i="1"/>
  <c r="S1173" i="1" s="1"/>
  <c r="T1173" i="1" s="1"/>
  <c r="Q1173" i="1"/>
  <c r="P1173" i="1"/>
  <c r="O1173" i="1"/>
  <c r="Z1172" i="1"/>
  <c r="U1172" i="1"/>
  <c r="R1172" i="1"/>
  <c r="S1172" i="1" s="1"/>
  <c r="T1172" i="1" s="1"/>
  <c r="Q1172" i="1"/>
  <c r="P1172" i="1"/>
  <c r="O1172" i="1"/>
  <c r="AA1171" i="1"/>
  <c r="Z1171" i="1"/>
  <c r="U1171" i="1"/>
  <c r="T1171" i="1"/>
  <c r="R1171" i="1"/>
  <c r="S1171" i="1" s="1"/>
  <c r="Q1171" i="1"/>
  <c r="P1171" i="1"/>
  <c r="O1171" i="1"/>
  <c r="Z1170" i="1"/>
  <c r="U1170" i="1"/>
  <c r="Q1170" i="1"/>
  <c r="P1170" i="1"/>
  <c r="O1170" i="1"/>
  <c r="R1170" i="1" s="1"/>
  <c r="S1170" i="1" s="1"/>
  <c r="T1170" i="1" s="1"/>
  <c r="Z1169" i="1"/>
  <c r="Y1169" i="1"/>
  <c r="U1169" i="1"/>
  <c r="R1169" i="1"/>
  <c r="S1169" i="1" s="1"/>
  <c r="T1169" i="1" s="1"/>
  <c r="Q1169" i="1"/>
  <c r="P1169" i="1"/>
  <c r="O1169" i="1"/>
  <c r="Z1168" i="1"/>
  <c r="U1168" i="1"/>
  <c r="S1168" i="1"/>
  <c r="T1168" i="1" s="1"/>
  <c r="Q1168" i="1"/>
  <c r="P1168" i="1"/>
  <c r="O1168" i="1"/>
  <c r="R1168" i="1" s="1"/>
  <c r="Z1167" i="1"/>
  <c r="U1167" i="1"/>
  <c r="R1167" i="1"/>
  <c r="S1167" i="1" s="1"/>
  <c r="T1167" i="1" s="1"/>
  <c r="Q1167" i="1"/>
  <c r="P1167" i="1"/>
  <c r="O1167" i="1"/>
  <c r="Z1166" i="1"/>
  <c r="U1166" i="1"/>
  <c r="Q1166" i="1"/>
  <c r="P1166" i="1"/>
  <c r="O1166" i="1"/>
  <c r="Z1165" i="1"/>
  <c r="U1165" i="1"/>
  <c r="Q1165" i="1"/>
  <c r="P1165" i="1"/>
  <c r="O1165" i="1"/>
  <c r="Z1164" i="1"/>
  <c r="U1164" i="1"/>
  <c r="R1164" i="1"/>
  <c r="S1164" i="1" s="1"/>
  <c r="T1164" i="1" s="1"/>
  <c r="Y1164" i="1" s="1"/>
  <c r="Q1164" i="1"/>
  <c r="P1164" i="1"/>
  <c r="O1164" i="1"/>
  <c r="Z1163" i="1"/>
  <c r="U1163" i="1"/>
  <c r="Q1163" i="1"/>
  <c r="P1163" i="1"/>
  <c r="O1163" i="1"/>
  <c r="Z1162" i="1"/>
  <c r="U1162" i="1"/>
  <c r="Q1162" i="1"/>
  <c r="P1162" i="1"/>
  <c r="R1162" i="1" s="1"/>
  <c r="S1162" i="1" s="1"/>
  <c r="T1162" i="1" s="1"/>
  <c r="O1162" i="1"/>
  <c r="Z1161" i="1"/>
  <c r="U1161" i="1"/>
  <c r="Q1161" i="1"/>
  <c r="P1161" i="1"/>
  <c r="O1161" i="1"/>
  <c r="AA1160" i="1"/>
  <c r="Z1160" i="1"/>
  <c r="U1160" i="1"/>
  <c r="T1160" i="1"/>
  <c r="Q1160" i="1"/>
  <c r="P1160" i="1"/>
  <c r="O1160" i="1"/>
  <c r="R1160" i="1" s="1"/>
  <c r="S1160" i="1" s="1"/>
  <c r="Z1159" i="1"/>
  <c r="U1159" i="1"/>
  <c r="Q1159" i="1"/>
  <c r="P1159" i="1"/>
  <c r="O1159" i="1"/>
  <c r="Z1158" i="1"/>
  <c r="U1158" i="1"/>
  <c r="R1158" i="1"/>
  <c r="S1158" i="1" s="1"/>
  <c r="T1158" i="1" s="1"/>
  <c r="Q1158" i="1"/>
  <c r="P1158" i="1"/>
  <c r="O1158" i="1"/>
  <c r="Z1157" i="1"/>
  <c r="U1157" i="1"/>
  <c r="T1157" i="1"/>
  <c r="Y1157" i="1" s="1"/>
  <c r="S1157" i="1"/>
  <c r="Q1157" i="1"/>
  <c r="P1157" i="1"/>
  <c r="O1157" i="1"/>
  <c r="R1157" i="1" s="1"/>
  <c r="Z1156" i="1"/>
  <c r="U1156" i="1"/>
  <c r="Q1156" i="1"/>
  <c r="P1156" i="1"/>
  <c r="O1156" i="1"/>
  <c r="R1156" i="1" s="1"/>
  <c r="S1156" i="1" s="1"/>
  <c r="T1156" i="1" s="1"/>
  <c r="Z1155" i="1"/>
  <c r="U1155" i="1"/>
  <c r="Q1155" i="1"/>
  <c r="P1155" i="1"/>
  <c r="O1155" i="1"/>
  <c r="R1155" i="1" s="1"/>
  <c r="S1155" i="1" s="1"/>
  <c r="T1155" i="1" s="1"/>
  <c r="Z1154" i="1"/>
  <c r="U1154" i="1"/>
  <c r="Q1154" i="1"/>
  <c r="P1154" i="1"/>
  <c r="O1154" i="1"/>
  <c r="Z1153" i="1"/>
  <c r="Y1153" i="1"/>
  <c r="U1153" i="1"/>
  <c r="S1153" i="1"/>
  <c r="T1153" i="1" s="1"/>
  <c r="Q1153" i="1"/>
  <c r="P1153" i="1"/>
  <c r="R1153" i="1" s="1"/>
  <c r="O1153" i="1"/>
  <c r="Z1152" i="1"/>
  <c r="U1152" i="1"/>
  <c r="T1152" i="1"/>
  <c r="S1152" i="1"/>
  <c r="R1152" i="1"/>
  <c r="Q1152" i="1"/>
  <c r="P1152" i="1"/>
  <c r="O1152" i="1"/>
  <c r="Z1151" i="1"/>
  <c r="U1151" i="1"/>
  <c r="Q1151" i="1"/>
  <c r="P1151" i="1"/>
  <c r="O1151" i="1"/>
  <c r="Z1150" i="1"/>
  <c r="U1150" i="1"/>
  <c r="S1150" i="1"/>
  <c r="T1150" i="1" s="1"/>
  <c r="R1150" i="1"/>
  <c r="Q1150" i="1"/>
  <c r="P1150" i="1"/>
  <c r="O1150" i="1"/>
  <c r="Z1149" i="1"/>
  <c r="U1149" i="1"/>
  <c r="T1149" i="1"/>
  <c r="R1149" i="1"/>
  <c r="S1149" i="1" s="1"/>
  <c r="Q1149" i="1"/>
  <c r="P1149" i="1"/>
  <c r="O1149" i="1"/>
  <c r="Z1148" i="1"/>
  <c r="U1148" i="1"/>
  <c r="Q1148" i="1"/>
  <c r="P1148" i="1"/>
  <c r="O1148" i="1"/>
  <c r="R1148" i="1" s="1"/>
  <c r="S1148" i="1" s="1"/>
  <c r="T1148" i="1" s="1"/>
  <c r="Y1148" i="1" s="1"/>
  <c r="Z1147" i="1"/>
  <c r="U1147" i="1"/>
  <c r="Q1147" i="1"/>
  <c r="P1147" i="1"/>
  <c r="O1147" i="1"/>
  <c r="Z1146" i="1"/>
  <c r="U1146" i="1"/>
  <c r="S1146" i="1"/>
  <c r="T1146" i="1" s="1"/>
  <c r="Y1146" i="1" s="1"/>
  <c r="Q1146" i="1"/>
  <c r="R1146" i="1" s="1"/>
  <c r="P1146" i="1"/>
  <c r="O1146" i="1"/>
  <c r="AA1145" i="1"/>
  <c r="Z1145" i="1"/>
  <c r="U1145" i="1"/>
  <c r="T1145" i="1"/>
  <c r="Q1145" i="1"/>
  <c r="P1145" i="1"/>
  <c r="O1145" i="1"/>
  <c r="Z1144" i="1"/>
  <c r="U1144" i="1"/>
  <c r="Q1144" i="1"/>
  <c r="R1144" i="1" s="1"/>
  <c r="S1144" i="1" s="1"/>
  <c r="T1144" i="1" s="1"/>
  <c r="P1144" i="1"/>
  <c r="O1144" i="1"/>
  <c r="Z1143" i="1"/>
  <c r="U1143" i="1"/>
  <c r="R1143" i="1"/>
  <c r="S1143" i="1" s="1"/>
  <c r="T1143" i="1" s="1"/>
  <c r="Q1143" i="1"/>
  <c r="P1143" i="1"/>
  <c r="O1143" i="1"/>
  <c r="AA1142" i="1"/>
  <c r="Z1142" i="1"/>
  <c r="U1142" i="1"/>
  <c r="T1142" i="1"/>
  <c r="R1142" i="1"/>
  <c r="S1142" i="1" s="1"/>
  <c r="Q1142" i="1"/>
  <c r="P1142" i="1"/>
  <c r="O1142" i="1"/>
  <c r="AA1141" i="1"/>
  <c r="Z1141" i="1"/>
  <c r="U1141" i="1"/>
  <c r="T1141" i="1"/>
  <c r="Q1141" i="1"/>
  <c r="P1141" i="1"/>
  <c r="O1141" i="1"/>
  <c r="R1141" i="1" s="1"/>
  <c r="S1141" i="1" s="1"/>
  <c r="AA1140" i="1"/>
  <c r="Z1140" i="1"/>
  <c r="U1140" i="1"/>
  <c r="T1140" i="1"/>
  <c r="Q1140" i="1"/>
  <c r="P1140" i="1"/>
  <c r="R1140" i="1" s="1"/>
  <c r="S1140" i="1" s="1"/>
  <c r="O1140" i="1"/>
  <c r="Z1139" i="1"/>
  <c r="U1139" i="1"/>
  <c r="T1139" i="1"/>
  <c r="R1139" i="1"/>
  <c r="S1139" i="1" s="1"/>
  <c r="Q1139" i="1"/>
  <c r="P1139" i="1"/>
  <c r="O1139" i="1"/>
  <c r="Z1138" i="1"/>
  <c r="U1138" i="1"/>
  <c r="T1138" i="1"/>
  <c r="Q1138" i="1"/>
  <c r="P1138" i="1"/>
  <c r="O1138" i="1"/>
  <c r="R1138" i="1" s="1"/>
  <c r="S1138" i="1" s="1"/>
  <c r="Z1137" i="1"/>
  <c r="U1137" i="1"/>
  <c r="Q1137" i="1"/>
  <c r="P1137" i="1"/>
  <c r="O1137" i="1"/>
  <c r="Z1136" i="1"/>
  <c r="U1136" i="1"/>
  <c r="T1136" i="1"/>
  <c r="Y1136" i="1" s="1"/>
  <c r="S1136" i="1"/>
  <c r="R1136" i="1"/>
  <c r="Q1136" i="1"/>
  <c r="P1136" i="1"/>
  <c r="O1136" i="1"/>
  <c r="Z1135" i="1"/>
  <c r="U1135" i="1"/>
  <c r="R1135" i="1"/>
  <c r="S1135" i="1" s="1"/>
  <c r="T1135" i="1" s="1"/>
  <c r="Q1135" i="1"/>
  <c r="P1135" i="1"/>
  <c r="O1135" i="1"/>
  <c r="Z1134" i="1"/>
  <c r="U1134" i="1"/>
  <c r="Q1134" i="1"/>
  <c r="P1134" i="1"/>
  <c r="O1134" i="1"/>
  <c r="R1134" i="1" s="1"/>
  <c r="S1134" i="1" s="1"/>
  <c r="T1134" i="1" s="1"/>
  <c r="Z1133" i="1"/>
  <c r="U1133" i="1"/>
  <c r="Q1133" i="1"/>
  <c r="P1133" i="1"/>
  <c r="O1133" i="1"/>
  <c r="R1133" i="1" s="1"/>
  <c r="S1133" i="1" s="1"/>
  <c r="T1133" i="1" s="1"/>
  <c r="Z1132" i="1"/>
  <c r="U1132" i="1"/>
  <c r="R1132" i="1"/>
  <c r="S1132" i="1" s="1"/>
  <c r="T1132" i="1" s="1"/>
  <c r="Q1132" i="1"/>
  <c r="P1132" i="1"/>
  <c r="O1132" i="1"/>
  <c r="Z1131" i="1"/>
  <c r="U1131" i="1"/>
  <c r="Q1131" i="1"/>
  <c r="P1131" i="1"/>
  <c r="O1131" i="1"/>
  <c r="Z1130" i="1"/>
  <c r="U1130" i="1"/>
  <c r="T1130" i="1"/>
  <c r="Q1130" i="1"/>
  <c r="P1130" i="1"/>
  <c r="R1130" i="1" s="1"/>
  <c r="S1130" i="1" s="1"/>
  <c r="O1130" i="1"/>
  <c r="Z1129" i="1"/>
  <c r="U1129" i="1"/>
  <c r="Q1129" i="1"/>
  <c r="P1129" i="1"/>
  <c r="R1129" i="1" s="1"/>
  <c r="S1129" i="1" s="1"/>
  <c r="T1129" i="1" s="1"/>
  <c r="Y1129" i="1" s="1"/>
  <c r="O1129" i="1"/>
  <c r="Z1128" i="1"/>
  <c r="U1128" i="1"/>
  <c r="Q1128" i="1"/>
  <c r="R1128" i="1" s="1"/>
  <c r="S1128" i="1" s="1"/>
  <c r="T1128" i="1" s="1"/>
  <c r="P1128" i="1"/>
  <c r="O1128" i="1"/>
  <c r="Z1127" i="1"/>
  <c r="U1127" i="1"/>
  <c r="Q1127" i="1"/>
  <c r="P1127" i="1"/>
  <c r="O1127" i="1"/>
  <c r="Z1126" i="1"/>
  <c r="U1126" i="1"/>
  <c r="T1126" i="1"/>
  <c r="Q1126" i="1"/>
  <c r="P1126" i="1"/>
  <c r="O1126" i="1"/>
  <c r="R1126" i="1" s="1"/>
  <c r="S1126" i="1" s="1"/>
  <c r="Z1125" i="1"/>
  <c r="U1125" i="1"/>
  <c r="Q1125" i="1"/>
  <c r="P1125" i="1"/>
  <c r="O1125" i="1"/>
  <c r="Z1124" i="1"/>
  <c r="U1124" i="1"/>
  <c r="Q1124" i="1"/>
  <c r="P1124" i="1"/>
  <c r="R1124" i="1" s="1"/>
  <c r="S1124" i="1" s="1"/>
  <c r="T1124" i="1" s="1"/>
  <c r="O1124" i="1"/>
  <c r="Z1123" i="1"/>
  <c r="U1123" i="1"/>
  <c r="R1123" i="1"/>
  <c r="S1123" i="1" s="1"/>
  <c r="T1123" i="1" s="1"/>
  <c r="Y1123" i="1" s="1"/>
  <c r="Q1123" i="1"/>
  <c r="P1123" i="1"/>
  <c r="O1123" i="1"/>
  <c r="Z1122" i="1"/>
  <c r="U1122" i="1"/>
  <c r="T1122" i="1"/>
  <c r="Q1122" i="1"/>
  <c r="P1122" i="1"/>
  <c r="O1122" i="1"/>
  <c r="R1122" i="1" s="1"/>
  <c r="S1122" i="1" s="1"/>
  <c r="Z1121" i="1"/>
  <c r="U1121" i="1"/>
  <c r="Q1121" i="1"/>
  <c r="P1121" i="1"/>
  <c r="R1121" i="1" s="1"/>
  <c r="S1121" i="1" s="1"/>
  <c r="T1121" i="1" s="1"/>
  <c r="O1121" i="1"/>
  <c r="Z1120" i="1"/>
  <c r="U1120" i="1"/>
  <c r="T1120" i="1"/>
  <c r="S1120" i="1"/>
  <c r="R1120" i="1"/>
  <c r="Q1120" i="1"/>
  <c r="P1120" i="1"/>
  <c r="O1120" i="1"/>
  <c r="Z1119" i="1"/>
  <c r="U1119" i="1"/>
  <c r="R1119" i="1"/>
  <c r="S1119" i="1" s="1"/>
  <c r="T1119" i="1" s="1"/>
  <c r="Q1119" i="1"/>
  <c r="P1119" i="1"/>
  <c r="O1119" i="1"/>
  <c r="Z1118" i="1"/>
  <c r="U1118" i="1"/>
  <c r="Q1118" i="1"/>
  <c r="P1118" i="1"/>
  <c r="O1118" i="1"/>
  <c r="R1118" i="1" s="1"/>
  <c r="S1118" i="1" s="1"/>
  <c r="T1118" i="1" s="1"/>
  <c r="Z1117" i="1"/>
  <c r="U1117" i="1"/>
  <c r="Q1117" i="1"/>
  <c r="P1117" i="1"/>
  <c r="O1117" i="1"/>
  <c r="R1117" i="1" s="1"/>
  <c r="S1117" i="1" s="1"/>
  <c r="T1117" i="1" s="1"/>
  <c r="Z1116" i="1"/>
  <c r="U1116" i="1"/>
  <c r="Q1116" i="1"/>
  <c r="R1116" i="1" s="1"/>
  <c r="S1116" i="1" s="1"/>
  <c r="T1116" i="1" s="1"/>
  <c r="P1116" i="1"/>
  <c r="O1116" i="1"/>
  <c r="Z1115" i="1"/>
  <c r="U1115" i="1"/>
  <c r="Q1115" i="1"/>
  <c r="P1115" i="1"/>
  <c r="O1115" i="1"/>
  <c r="Z1114" i="1"/>
  <c r="U1114" i="1"/>
  <c r="T1114" i="1"/>
  <c r="Y1114" i="1" s="1"/>
  <c r="Q1114" i="1"/>
  <c r="P1114" i="1"/>
  <c r="R1114" i="1" s="1"/>
  <c r="S1114" i="1" s="1"/>
  <c r="O1114" i="1"/>
  <c r="Z1113" i="1"/>
  <c r="U1113" i="1"/>
  <c r="Q1113" i="1"/>
  <c r="P1113" i="1"/>
  <c r="R1113" i="1" s="1"/>
  <c r="S1113" i="1" s="1"/>
  <c r="T1113" i="1" s="1"/>
  <c r="O1113" i="1"/>
  <c r="AA1112" i="1"/>
  <c r="Z1112" i="1"/>
  <c r="U1112" i="1"/>
  <c r="T1112" i="1"/>
  <c r="S1112" i="1"/>
  <c r="R1112" i="1"/>
  <c r="Q1112" i="1"/>
  <c r="P1112" i="1"/>
  <c r="O1112" i="1"/>
  <c r="Z1111" i="1"/>
  <c r="U1111" i="1"/>
  <c r="Q1111" i="1"/>
  <c r="P1111" i="1"/>
  <c r="O1111" i="1"/>
  <c r="Z1110" i="1"/>
  <c r="U1110" i="1"/>
  <c r="Q1110" i="1"/>
  <c r="P1110" i="1"/>
  <c r="R1110" i="1" s="1"/>
  <c r="S1110" i="1" s="1"/>
  <c r="T1110" i="1" s="1"/>
  <c r="O1110" i="1"/>
  <c r="Z1109" i="1"/>
  <c r="U1109" i="1"/>
  <c r="R1109" i="1"/>
  <c r="S1109" i="1" s="1"/>
  <c r="T1109" i="1" s="1"/>
  <c r="Q1109" i="1"/>
  <c r="P1109" i="1"/>
  <c r="O1109" i="1"/>
  <c r="Z1108" i="1"/>
  <c r="U1108" i="1"/>
  <c r="T1108" i="1"/>
  <c r="S1108" i="1"/>
  <c r="R1108" i="1"/>
  <c r="Q1108" i="1"/>
  <c r="P1108" i="1"/>
  <c r="O1108" i="1"/>
  <c r="Z1107" i="1"/>
  <c r="U1107" i="1"/>
  <c r="Q1107" i="1"/>
  <c r="R1107" i="1" s="1"/>
  <c r="S1107" i="1" s="1"/>
  <c r="T1107" i="1" s="1"/>
  <c r="P1107" i="1"/>
  <c r="O1107" i="1"/>
  <c r="Z1106" i="1"/>
  <c r="U1106" i="1"/>
  <c r="Q1106" i="1"/>
  <c r="P1106" i="1"/>
  <c r="O1106" i="1"/>
  <c r="Z1105" i="1"/>
  <c r="U1105" i="1"/>
  <c r="Q1105" i="1"/>
  <c r="P1105" i="1"/>
  <c r="R1105" i="1" s="1"/>
  <c r="S1105" i="1" s="1"/>
  <c r="T1105" i="1" s="1"/>
  <c r="O1105" i="1"/>
  <c r="Z1104" i="1"/>
  <c r="U1104" i="1"/>
  <c r="R1104" i="1"/>
  <c r="S1104" i="1" s="1"/>
  <c r="T1104" i="1" s="1"/>
  <c r="Q1104" i="1"/>
  <c r="P1104" i="1"/>
  <c r="O1104" i="1"/>
  <c r="Z1103" i="1"/>
  <c r="U1103" i="1"/>
  <c r="Q1103" i="1"/>
  <c r="P1103" i="1"/>
  <c r="O1103" i="1"/>
  <c r="R1103" i="1" s="1"/>
  <c r="S1103" i="1" s="1"/>
  <c r="T1103" i="1" s="1"/>
  <c r="Y1103" i="1" s="1"/>
  <c r="Z1102" i="1"/>
  <c r="U1102" i="1"/>
  <c r="T1102" i="1"/>
  <c r="Q1102" i="1"/>
  <c r="P1102" i="1"/>
  <c r="R1102" i="1" s="1"/>
  <c r="S1102" i="1" s="1"/>
  <c r="O1102" i="1"/>
  <c r="Z1101" i="1"/>
  <c r="U1101" i="1"/>
  <c r="Q1101" i="1"/>
  <c r="P1101" i="1"/>
  <c r="O1101" i="1"/>
  <c r="R1101" i="1" s="1"/>
  <c r="S1101" i="1" s="1"/>
  <c r="T1101" i="1" s="1"/>
  <c r="Y1101" i="1" s="1"/>
  <c r="Z1100" i="1"/>
  <c r="U1100" i="1"/>
  <c r="Q1100" i="1"/>
  <c r="R1100" i="1" s="1"/>
  <c r="S1100" i="1" s="1"/>
  <c r="T1100" i="1" s="1"/>
  <c r="P1100" i="1"/>
  <c r="O1100" i="1"/>
  <c r="Z1099" i="1"/>
  <c r="U1099" i="1"/>
  <c r="Q1099" i="1"/>
  <c r="P1099" i="1"/>
  <c r="O1099" i="1"/>
  <c r="Z1098" i="1"/>
  <c r="U1098" i="1"/>
  <c r="Q1098" i="1"/>
  <c r="P1098" i="1"/>
  <c r="O1098" i="1"/>
  <c r="Z1097" i="1"/>
  <c r="U1097" i="1"/>
  <c r="Q1097" i="1"/>
  <c r="R1097" i="1" s="1"/>
  <c r="S1097" i="1" s="1"/>
  <c r="T1097" i="1" s="1"/>
  <c r="Y1097" i="1" s="1"/>
  <c r="P1097" i="1"/>
  <c r="O1097" i="1"/>
  <c r="AA1096" i="1"/>
  <c r="Z1096" i="1"/>
  <c r="U1096" i="1"/>
  <c r="T1096" i="1"/>
  <c r="Q1096" i="1"/>
  <c r="P1096" i="1"/>
  <c r="O1096" i="1"/>
  <c r="R1096" i="1" s="1"/>
  <c r="S1096" i="1" s="1"/>
  <c r="Z1095" i="1"/>
  <c r="U1095" i="1"/>
  <c r="R1095" i="1"/>
  <c r="S1095" i="1" s="1"/>
  <c r="T1095" i="1" s="1"/>
  <c r="Q1095" i="1"/>
  <c r="P1095" i="1"/>
  <c r="O1095" i="1"/>
  <c r="AA1094" i="1"/>
  <c r="Z1094" i="1"/>
  <c r="U1094" i="1"/>
  <c r="T1094" i="1"/>
  <c r="Q1094" i="1"/>
  <c r="P1094" i="1"/>
  <c r="O1094" i="1"/>
  <c r="Z1093" i="1"/>
  <c r="U1093" i="1"/>
  <c r="S1093" i="1"/>
  <c r="T1093" i="1" s="1"/>
  <c r="R1093" i="1"/>
  <c r="Q1093" i="1"/>
  <c r="P1093" i="1"/>
  <c r="O1093" i="1"/>
  <c r="Z1092" i="1"/>
  <c r="U1092" i="1"/>
  <c r="S1092" i="1"/>
  <c r="T1092" i="1" s="1"/>
  <c r="R1092" i="1"/>
  <c r="Q1092" i="1"/>
  <c r="P1092" i="1"/>
  <c r="O1092" i="1"/>
  <c r="Z1091" i="1"/>
  <c r="U1091" i="1"/>
  <c r="Q1091" i="1"/>
  <c r="P1091" i="1"/>
  <c r="O1091" i="1"/>
  <c r="R1091" i="1" s="1"/>
  <c r="S1091" i="1" s="1"/>
  <c r="T1091" i="1" s="1"/>
  <c r="Z1090" i="1"/>
  <c r="U1090" i="1"/>
  <c r="Q1090" i="1"/>
  <c r="P1090" i="1"/>
  <c r="O1090" i="1"/>
  <c r="Z1089" i="1"/>
  <c r="U1089" i="1"/>
  <c r="S1089" i="1"/>
  <c r="T1089" i="1" s="1"/>
  <c r="R1089" i="1"/>
  <c r="Q1089" i="1"/>
  <c r="P1089" i="1"/>
  <c r="O1089" i="1"/>
  <c r="Z1088" i="1"/>
  <c r="U1088" i="1"/>
  <c r="Q1088" i="1"/>
  <c r="P1088" i="1"/>
  <c r="O1088" i="1"/>
  <c r="Z1087" i="1"/>
  <c r="U1087" i="1"/>
  <c r="R1087" i="1"/>
  <c r="S1087" i="1" s="1"/>
  <c r="T1087" i="1" s="1"/>
  <c r="Q1087" i="1"/>
  <c r="P1087" i="1"/>
  <c r="O1087" i="1"/>
  <c r="Z1086" i="1"/>
  <c r="U1086" i="1"/>
  <c r="Q1086" i="1"/>
  <c r="P1086" i="1"/>
  <c r="O1086" i="1"/>
  <c r="AA1085" i="1"/>
  <c r="Z1085" i="1"/>
  <c r="U1085" i="1"/>
  <c r="T1085" i="1"/>
  <c r="Q1085" i="1"/>
  <c r="R1085" i="1" s="1"/>
  <c r="S1085" i="1" s="1"/>
  <c r="P1085" i="1"/>
  <c r="O1085" i="1"/>
  <c r="AA1084" i="1"/>
  <c r="Z1084" i="1"/>
  <c r="U1084" i="1"/>
  <c r="T1084" i="1"/>
  <c r="R1084" i="1"/>
  <c r="S1084" i="1" s="1"/>
  <c r="Q1084" i="1"/>
  <c r="P1084" i="1"/>
  <c r="O1084" i="1"/>
  <c r="Z1083" i="1"/>
  <c r="U1083" i="1"/>
  <c r="Q1083" i="1"/>
  <c r="P1083" i="1"/>
  <c r="O1083" i="1"/>
  <c r="Z1082" i="1"/>
  <c r="U1082" i="1"/>
  <c r="Q1082" i="1"/>
  <c r="P1082" i="1"/>
  <c r="R1082" i="1" s="1"/>
  <c r="S1082" i="1" s="1"/>
  <c r="T1082" i="1" s="1"/>
  <c r="O1082" i="1"/>
  <c r="Z1081" i="1"/>
  <c r="U1081" i="1"/>
  <c r="S1081" i="1"/>
  <c r="T1081" i="1" s="1"/>
  <c r="R1081" i="1"/>
  <c r="Q1081" i="1"/>
  <c r="P1081" i="1"/>
  <c r="O1081" i="1"/>
  <c r="Z1080" i="1"/>
  <c r="U1080" i="1"/>
  <c r="R1080" i="1"/>
  <c r="S1080" i="1" s="1"/>
  <c r="T1080" i="1" s="1"/>
  <c r="Y1080" i="1" s="1"/>
  <c r="Q1080" i="1"/>
  <c r="P1080" i="1"/>
  <c r="O1080" i="1"/>
  <c r="Z1079" i="1"/>
  <c r="U1079" i="1"/>
  <c r="R1079" i="1"/>
  <c r="S1079" i="1" s="1"/>
  <c r="T1079" i="1" s="1"/>
  <c r="Q1079" i="1"/>
  <c r="P1079" i="1"/>
  <c r="O1079" i="1"/>
  <c r="Z1078" i="1"/>
  <c r="U1078" i="1"/>
  <c r="Q1078" i="1"/>
  <c r="P1078" i="1"/>
  <c r="O1078" i="1"/>
  <c r="R1078" i="1" s="1"/>
  <c r="S1078" i="1" s="1"/>
  <c r="T1078" i="1" s="1"/>
  <c r="Z1077" i="1"/>
  <c r="U1077" i="1"/>
  <c r="R1077" i="1"/>
  <c r="S1077" i="1" s="1"/>
  <c r="T1077" i="1" s="1"/>
  <c r="Q1077" i="1"/>
  <c r="P1077" i="1"/>
  <c r="O1077" i="1"/>
  <c r="Z1076" i="1"/>
  <c r="U1076" i="1"/>
  <c r="Q1076" i="1"/>
  <c r="P1076" i="1"/>
  <c r="O1076" i="1"/>
  <c r="R1076" i="1" s="1"/>
  <c r="S1076" i="1" s="1"/>
  <c r="T1076" i="1" s="1"/>
  <c r="Z1075" i="1"/>
  <c r="U1075" i="1"/>
  <c r="R1075" i="1"/>
  <c r="S1075" i="1" s="1"/>
  <c r="T1075" i="1" s="1"/>
  <c r="Q1075" i="1"/>
  <c r="P1075" i="1"/>
  <c r="O1075" i="1"/>
  <c r="Z1074" i="1"/>
  <c r="U1074" i="1"/>
  <c r="Q1074" i="1"/>
  <c r="P1074" i="1"/>
  <c r="O1074" i="1"/>
  <c r="Z1073" i="1"/>
  <c r="U1073" i="1"/>
  <c r="Q1073" i="1"/>
  <c r="R1073" i="1" s="1"/>
  <c r="S1073" i="1" s="1"/>
  <c r="T1073" i="1" s="1"/>
  <c r="P1073" i="1"/>
  <c r="O1073" i="1"/>
  <c r="Z1072" i="1"/>
  <c r="U1072" i="1"/>
  <c r="Q1072" i="1"/>
  <c r="P1072" i="1"/>
  <c r="O1072" i="1"/>
  <c r="R1072" i="1" s="1"/>
  <c r="S1072" i="1" s="1"/>
  <c r="T1072" i="1" s="1"/>
  <c r="Z1071" i="1"/>
  <c r="U1071" i="1"/>
  <c r="Q1071" i="1"/>
  <c r="R1071" i="1" s="1"/>
  <c r="S1071" i="1" s="1"/>
  <c r="T1071" i="1" s="1"/>
  <c r="Y1071" i="1" s="1"/>
  <c r="P1071" i="1"/>
  <c r="O1071" i="1"/>
  <c r="Z1070" i="1"/>
  <c r="U1070" i="1"/>
  <c r="Q1070" i="1"/>
  <c r="P1070" i="1"/>
  <c r="O1070" i="1"/>
  <c r="R1070" i="1" s="1"/>
  <c r="S1070" i="1" s="1"/>
  <c r="T1070" i="1" s="1"/>
  <c r="Z1069" i="1"/>
  <c r="U1069" i="1"/>
  <c r="Q1069" i="1"/>
  <c r="R1069" i="1" s="1"/>
  <c r="S1069" i="1" s="1"/>
  <c r="T1069" i="1" s="1"/>
  <c r="Y1069" i="1" s="1"/>
  <c r="P1069" i="1"/>
  <c r="O1069" i="1"/>
  <c r="AA1068" i="1"/>
  <c r="Z1068" i="1"/>
  <c r="U1068" i="1"/>
  <c r="T1068" i="1"/>
  <c r="Q1068" i="1"/>
  <c r="P1068" i="1"/>
  <c r="O1068" i="1"/>
  <c r="R1068" i="1" s="1"/>
  <c r="S1068" i="1" s="1"/>
  <c r="Z1067" i="1"/>
  <c r="U1067" i="1"/>
  <c r="Q1067" i="1"/>
  <c r="P1067" i="1"/>
  <c r="O1067" i="1"/>
  <c r="R1067" i="1" s="1"/>
  <c r="S1067" i="1" s="1"/>
  <c r="T1067" i="1" s="1"/>
  <c r="Z1066" i="1"/>
  <c r="U1066" i="1"/>
  <c r="R1066" i="1"/>
  <c r="S1066" i="1" s="1"/>
  <c r="T1066" i="1" s="1"/>
  <c r="Q1066" i="1"/>
  <c r="P1066" i="1"/>
  <c r="O1066" i="1"/>
  <c r="Z1065" i="1"/>
  <c r="U1065" i="1"/>
  <c r="T1065" i="1"/>
  <c r="S1065" i="1"/>
  <c r="R1065" i="1"/>
  <c r="Q1065" i="1"/>
  <c r="P1065" i="1"/>
  <c r="O1065" i="1"/>
  <c r="Z1064" i="1"/>
  <c r="U1064" i="1"/>
  <c r="Q1064" i="1"/>
  <c r="P1064" i="1"/>
  <c r="O1064" i="1"/>
  <c r="R1064" i="1" s="1"/>
  <c r="S1064" i="1" s="1"/>
  <c r="T1064" i="1" s="1"/>
  <c r="Z1063" i="1"/>
  <c r="U1063" i="1"/>
  <c r="Q1063" i="1"/>
  <c r="P1063" i="1"/>
  <c r="O1063" i="1"/>
  <c r="Z1062" i="1"/>
  <c r="U1062" i="1"/>
  <c r="Q1062" i="1"/>
  <c r="P1062" i="1"/>
  <c r="O1062" i="1"/>
  <c r="R1062" i="1" s="1"/>
  <c r="S1062" i="1" s="1"/>
  <c r="T1062" i="1" s="1"/>
  <c r="AA1061" i="1"/>
  <c r="Z1061" i="1"/>
  <c r="U1061" i="1"/>
  <c r="T1061" i="1"/>
  <c r="S1061" i="1"/>
  <c r="R1061" i="1"/>
  <c r="Q1061" i="1"/>
  <c r="P1061" i="1"/>
  <c r="O1061" i="1"/>
  <c r="Z1060" i="1"/>
  <c r="U1060" i="1"/>
  <c r="Q1060" i="1"/>
  <c r="P1060" i="1"/>
  <c r="O1060" i="1"/>
  <c r="Z1059" i="1"/>
  <c r="U1059" i="1"/>
  <c r="Q1059" i="1"/>
  <c r="P1059" i="1"/>
  <c r="R1059" i="1" s="1"/>
  <c r="S1059" i="1" s="1"/>
  <c r="T1059" i="1" s="1"/>
  <c r="O1059" i="1"/>
  <c r="Z1058" i="1"/>
  <c r="U1058" i="1"/>
  <c r="Q1058" i="1"/>
  <c r="P1058" i="1"/>
  <c r="O1058" i="1"/>
  <c r="Z1057" i="1"/>
  <c r="U1057" i="1"/>
  <c r="S1057" i="1"/>
  <c r="T1057" i="1" s="1"/>
  <c r="R1057" i="1"/>
  <c r="Q1057" i="1"/>
  <c r="P1057" i="1"/>
  <c r="O1057" i="1"/>
  <c r="Z1056" i="1"/>
  <c r="U1056" i="1"/>
  <c r="Q1056" i="1"/>
  <c r="P1056" i="1"/>
  <c r="O1056" i="1"/>
  <c r="Z1055" i="1"/>
  <c r="U1055" i="1"/>
  <c r="S1055" i="1"/>
  <c r="T1055" i="1" s="1"/>
  <c r="Q1055" i="1"/>
  <c r="P1055" i="1"/>
  <c r="R1055" i="1" s="1"/>
  <c r="O1055" i="1"/>
  <c r="Z1054" i="1"/>
  <c r="U1054" i="1"/>
  <c r="Q1054" i="1"/>
  <c r="P1054" i="1"/>
  <c r="O1054" i="1"/>
  <c r="R1054" i="1" s="1"/>
  <c r="S1054" i="1" s="1"/>
  <c r="T1054" i="1" s="1"/>
  <c r="Z1053" i="1"/>
  <c r="U1053" i="1"/>
  <c r="Q1053" i="1"/>
  <c r="R1053" i="1" s="1"/>
  <c r="S1053" i="1" s="1"/>
  <c r="T1053" i="1" s="1"/>
  <c r="P1053" i="1"/>
  <c r="O1053" i="1"/>
  <c r="Z1052" i="1"/>
  <c r="U1052" i="1"/>
  <c r="Q1052" i="1"/>
  <c r="P1052" i="1"/>
  <c r="O1052" i="1"/>
  <c r="R1052" i="1" s="1"/>
  <c r="S1052" i="1" s="1"/>
  <c r="T1052" i="1" s="1"/>
  <c r="Z1051" i="1"/>
  <c r="U1051" i="1"/>
  <c r="Q1051" i="1"/>
  <c r="P1051" i="1"/>
  <c r="O1051" i="1"/>
  <c r="Z1050" i="1"/>
  <c r="U1050" i="1"/>
  <c r="Q1050" i="1"/>
  <c r="P1050" i="1"/>
  <c r="O1050" i="1"/>
  <c r="Z1049" i="1"/>
  <c r="U1049" i="1"/>
  <c r="Q1049" i="1"/>
  <c r="P1049" i="1"/>
  <c r="O1049" i="1"/>
  <c r="R1049" i="1" s="1"/>
  <c r="S1049" i="1" s="1"/>
  <c r="T1049" i="1" s="1"/>
  <c r="Z1048" i="1"/>
  <c r="U1048" i="1"/>
  <c r="Q1048" i="1"/>
  <c r="P1048" i="1"/>
  <c r="O1048" i="1"/>
  <c r="AA1047" i="1"/>
  <c r="Z1047" i="1"/>
  <c r="U1047" i="1"/>
  <c r="T1047" i="1"/>
  <c r="R1047" i="1"/>
  <c r="S1047" i="1" s="1"/>
  <c r="Q1047" i="1"/>
  <c r="P1047" i="1"/>
  <c r="O1047" i="1"/>
  <c r="Z1046" i="1"/>
  <c r="U1046" i="1"/>
  <c r="R1046" i="1"/>
  <c r="S1046" i="1" s="1"/>
  <c r="T1046" i="1" s="1"/>
  <c r="Q1046" i="1"/>
  <c r="P1046" i="1"/>
  <c r="O1046" i="1"/>
  <c r="Z1045" i="1"/>
  <c r="U1045" i="1"/>
  <c r="R1045" i="1"/>
  <c r="S1045" i="1" s="1"/>
  <c r="T1045" i="1" s="1"/>
  <c r="Q1045" i="1"/>
  <c r="P1045" i="1"/>
  <c r="O1045" i="1"/>
  <c r="Z1044" i="1"/>
  <c r="U1044" i="1"/>
  <c r="Q1044" i="1"/>
  <c r="P1044" i="1"/>
  <c r="O1044" i="1"/>
  <c r="Z1043" i="1"/>
  <c r="U1043" i="1"/>
  <c r="T1043" i="1"/>
  <c r="Y1043" i="1" s="1"/>
  <c r="S1043" i="1"/>
  <c r="R1043" i="1"/>
  <c r="Q1043" i="1"/>
  <c r="P1043" i="1"/>
  <c r="O1043" i="1"/>
  <c r="AA1042" i="1"/>
  <c r="Z1042" i="1"/>
  <c r="U1042" i="1"/>
  <c r="T1042" i="1"/>
  <c r="Q1042" i="1"/>
  <c r="P1042" i="1"/>
  <c r="O1042" i="1"/>
  <c r="Z1041" i="1"/>
  <c r="U1041" i="1"/>
  <c r="S1041" i="1"/>
  <c r="T1041" i="1" s="1"/>
  <c r="R1041" i="1"/>
  <c r="Q1041" i="1"/>
  <c r="P1041" i="1"/>
  <c r="O1041" i="1"/>
  <c r="Z1040" i="1"/>
  <c r="U1040" i="1"/>
  <c r="T1040" i="1"/>
  <c r="Y1040" i="1" s="1"/>
  <c r="Q1040" i="1"/>
  <c r="P1040" i="1"/>
  <c r="O1040" i="1"/>
  <c r="R1040" i="1" s="1"/>
  <c r="S1040" i="1" s="1"/>
  <c r="AA1039" i="1"/>
  <c r="Z1039" i="1"/>
  <c r="U1039" i="1"/>
  <c r="T1039" i="1"/>
  <c r="Q1039" i="1"/>
  <c r="P1039" i="1"/>
  <c r="R1039" i="1" s="1"/>
  <c r="S1039" i="1" s="1"/>
  <c r="O1039" i="1"/>
  <c r="Z1038" i="1"/>
  <c r="U1038" i="1"/>
  <c r="R1038" i="1"/>
  <c r="S1038" i="1" s="1"/>
  <c r="T1038" i="1" s="1"/>
  <c r="Q1038" i="1"/>
  <c r="P1038" i="1"/>
  <c r="O1038" i="1"/>
  <c r="Z1037" i="1"/>
  <c r="U1037" i="1"/>
  <c r="T1037" i="1"/>
  <c r="R1037" i="1"/>
  <c r="S1037" i="1" s="1"/>
  <c r="Q1037" i="1"/>
  <c r="P1037" i="1"/>
  <c r="O1037" i="1"/>
  <c r="Z1036" i="1"/>
  <c r="U1036" i="1"/>
  <c r="Q1036" i="1"/>
  <c r="P1036" i="1"/>
  <c r="O1036" i="1"/>
  <c r="R1036" i="1" s="1"/>
  <c r="S1036" i="1" s="1"/>
  <c r="T1036" i="1" s="1"/>
  <c r="Y1036" i="1" s="1"/>
  <c r="Z1035" i="1"/>
  <c r="U1035" i="1"/>
  <c r="Q1035" i="1"/>
  <c r="P1035" i="1"/>
  <c r="O1035" i="1"/>
  <c r="Z1034" i="1"/>
  <c r="U1034" i="1"/>
  <c r="Q1034" i="1"/>
  <c r="P1034" i="1"/>
  <c r="O1034" i="1"/>
  <c r="Z1033" i="1"/>
  <c r="U1033" i="1"/>
  <c r="T1033" i="1"/>
  <c r="S1033" i="1"/>
  <c r="Q1033" i="1"/>
  <c r="P1033" i="1"/>
  <c r="O1033" i="1"/>
  <c r="R1033" i="1" s="1"/>
  <c r="Z1032" i="1"/>
  <c r="U1032" i="1"/>
  <c r="Q1032" i="1"/>
  <c r="P1032" i="1"/>
  <c r="O1032" i="1"/>
  <c r="Z1031" i="1"/>
  <c r="U1031" i="1"/>
  <c r="Q1031" i="1"/>
  <c r="P1031" i="1"/>
  <c r="O1031" i="1"/>
  <c r="R1031" i="1" s="1"/>
  <c r="S1031" i="1" s="1"/>
  <c r="T1031" i="1" s="1"/>
  <c r="Y1031" i="1" s="1"/>
  <c r="Z1030" i="1"/>
  <c r="U1030" i="1"/>
  <c r="Q1030" i="1"/>
  <c r="P1030" i="1"/>
  <c r="O1030" i="1"/>
  <c r="Z1029" i="1"/>
  <c r="U1029" i="1"/>
  <c r="S1029" i="1"/>
  <c r="T1029" i="1" s="1"/>
  <c r="R1029" i="1"/>
  <c r="Q1029" i="1"/>
  <c r="P1029" i="1"/>
  <c r="O1029" i="1"/>
  <c r="Z1028" i="1"/>
  <c r="U1028" i="1"/>
  <c r="Q1028" i="1"/>
  <c r="P1028" i="1"/>
  <c r="O1028" i="1"/>
  <c r="Z1027" i="1"/>
  <c r="U1027" i="1"/>
  <c r="Q1027" i="1"/>
  <c r="P1027" i="1"/>
  <c r="O1027" i="1"/>
  <c r="Z1026" i="1"/>
  <c r="U1026" i="1"/>
  <c r="Q1026" i="1"/>
  <c r="P1026" i="1"/>
  <c r="O1026" i="1"/>
  <c r="Z1025" i="1"/>
  <c r="U1025" i="1"/>
  <c r="R1025" i="1"/>
  <c r="S1025" i="1" s="1"/>
  <c r="T1025" i="1" s="1"/>
  <c r="Q1025" i="1"/>
  <c r="P1025" i="1"/>
  <c r="O1025" i="1"/>
  <c r="AA1024" i="1"/>
  <c r="Z1024" i="1"/>
  <c r="U1024" i="1"/>
  <c r="T1024" i="1"/>
  <c r="Q1024" i="1"/>
  <c r="P1024" i="1"/>
  <c r="O1024" i="1"/>
  <c r="Z1023" i="1"/>
  <c r="U1023" i="1"/>
  <c r="R1023" i="1"/>
  <c r="S1023" i="1" s="1"/>
  <c r="T1023" i="1" s="1"/>
  <c r="Q1023" i="1"/>
  <c r="P1023" i="1"/>
  <c r="O1023" i="1"/>
  <c r="Z1022" i="1"/>
  <c r="U1022" i="1"/>
  <c r="Q1022" i="1"/>
  <c r="P1022" i="1"/>
  <c r="O1022" i="1"/>
  <c r="R1022" i="1" s="1"/>
  <c r="S1022" i="1" s="1"/>
  <c r="T1022" i="1" s="1"/>
  <c r="Z1021" i="1"/>
  <c r="U1021" i="1"/>
  <c r="Q1021" i="1"/>
  <c r="R1021" i="1" s="1"/>
  <c r="S1021" i="1" s="1"/>
  <c r="T1021" i="1" s="1"/>
  <c r="Y1021" i="1" s="1"/>
  <c r="P1021" i="1"/>
  <c r="O1021" i="1"/>
  <c r="Z1020" i="1"/>
  <c r="U1020" i="1"/>
  <c r="S1020" i="1"/>
  <c r="T1020" i="1" s="1"/>
  <c r="Q1020" i="1"/>
  <c r="P1020" i="1"/>
  <c r="O1020" i="1"/>
  <c r="R1020" i="1" s="1"/>
  <c r="Z1019" i="1"/>
  <c r="U1019" i="1"/>
  <c r="Q1019" i="1"/>
  <c r="P1019" i="1"/>
  <c r="O1019" i="1"/>
  <c r="Z1018" i="1"/>
  <c r="U1018" i="1"/>
  <c r="Q1018" i="1"/>
  <c r="P1018" i="1"/>
  <c r="O1018" i="1"/>
  <c r="Z1017" i="1"/>
  <c r="U1017" i="1"/>
  <c r="Q1017" i="1"/>
  <c r="P1017" i="1"/>
  <c r="O1017" i="1"/>
  <c r="R1017" i="1" s="1"/>
  <c r="S1017" i="1" s="1"/>
  <c r="T1017" i="1" s="1"/>
  <c r="Z1016" i="1"/>
  <c r="U1016" i="1"/>
  <c r="Q1016" i="1"/>
  <c r="P1016" i="1"/>
  <c r="O1016" i="1"/>
  <c r="R1016" i="1" s="1"/>
  <c r="S1016" i="1" s="1"/>
  <c r="T1016" i="1" s="1"/>
  <c r="Z1015" i="1"/>
  <c r="U1015" i="1"/>
  <c r="Q1015" i="1"/>
  <c r="P1015" i="1"/>
  <c r="R1015" i="1" s="1"/>
  <c r="S1015" i="1" s="1"/>
  <c r="T1015" i="1" s="1"/>
  <c r="O1015" i="1"/>
  <c r="AA1014" i="1"/>
  <c r="Z1014" i="1"/>
  <c r="U1014" i="1"/>
  <c r="T1014" i="1"/>
  <c r="Q1014" i="1"/>
  <c r="P1014" i="1"/>
  <c r="O1014" i="1"/>
  <c r="R1014" i="1" s="1"/>
  <c r="S1014" i="1" s="1"/>
  <c r="Z1013" i="1"/>
  <c r="U1013" i="1"/>
  <c r="S1013" i="1"/>
  <c r="T1013" i="1" s="1"/>
  <c r="Y1013" i="1" s="1"/>
  <c r="R1013" i="1"/>
  <c r="Q1013" i="1"/>
  <c r="P1013" i="1"/>
  <c r="O1013" i="1"/>
  <c r="Z1012" i="1"/>
  <c r="U1012" i="1"/>
  <c r="T1012" i="1"/>
  <c r="S1012" i="1"/>
  <c r="Q1012" i="1"/>
  <c r="P1012" i="1"/>
  <c r="O1012" i="1"/>
  <c r="R1012" i="1" s="1"/>
  <c r="Z1011" i="1"/>
  <c r="U1011" i="1"/>
  <c r="Q1011" i="1"/>
  <c r="P1011" i="1"/>
  <c r="R1011" i="1" s="1"/>
  <c r="S1011" i="1" s="1"/>
  <c r="T1011" i="1" s="1"/>
  <c r="O1011" i="1"/>
  <c r="Z1010" i="1"/>
  <c r="U1010" i="1"/>
  <c r="Q1010" i="1"/>
  <c r="P1010" i="1"/>
  <c r="O1010" i="1"/>
  <c r="AA1009" i="1"/>
  <c r="Z1009" i="1"/>
  <c r="U1009" i="1"/>
  <c r="T1009" i="1"/>
  <c r="S1009" i="1"/>
  <c r="Q1009" i="1"/>
  <c r="R1009" i="1" s="1"/>
  <c r="P1009" i="1"/>
  <c r="O1009" i="1"/>
  <c r="Z1008" i="1"/>
  <c r="U1008" i="1"/>
  <c r="Q1008" i="1"/>
  <c r="P1008" i="1"/>
  <c r="R1008" i="1" s="1"/>
  <c r="S1008" i="1" s="1"/>
  <c r="T1008" i="1" s="1"/>
  <c r="O1008" i="1"/>
  <c r="Z1007" i="1"/>
  <c r="U1007" i="1"/>
  <c r="R1007" i="1"/>
  <c r="S1007" i="1" s="1"/>
  <c r="T1007" i="1" s="1"/>
  <c r="Q1007" i="1"/>
  <c r="P1007" i="1"/>
  <c r="O1007" i="1"/>
  <c r="Z1006" i="1"/>
  <c r="U1006" i="1"/>
  <c r="Q1006" i="1"/>
  <c r="P1006" i="1"/>
  <c r="O1006" i="1"/>
  <c r="Z1005" i="1"/>
  <c r="U1005" i="1"/>
  <c r="T1005" i="1"/>
  <c r="R1005" i="1"/>
  <c r="S1005" i="1" s="1"/>
  <c r="Q1005" i="1"/>
  <c r="P1005" i="1"/>
  <c r="O1005" i="1"/>
  <c r="Z1004" i="1"/>
  <c r="U1004" i="1"/>
  <c r="Q1004" i="1"/>
  <c r="P1004" i="1"/>
  <c r="O1004" i="1"/>
  <c r="R1004" i="1" s="1"/>
  <c r="S1004" i="1" s="1"/>
  <c r="T1004" i="1" s="1"/>
  <c r="Z1003" i="1"/>
  <c r="U1003" i="1"/>
  <c r="Q1003" i="1"/>
  <c r="P1003" i="1"/>
  <c r="O1003" i="1"/>
  <c r="Z1002" i="1"/>
  <c r="U1002" i="1"/>
  <c r="Q1002" i="1"/>
  <c r="P1002" i="1"/>
  <c r="R1002" i="1" s="1"/>
  <c r="S1002" i="1" s="1"/>
  <c r="T1002" i="1" s="1"/>
  <c r="Y1002" i="1" s="1"/>
  <c r="O1002" i="1"/>
  <c r="Z1001" i="1"/>
  <c r="U1001" i="1"/>
  <c r="Q1001" i="1"/>
  <c r="P1001" i="1"/>
  <c r="R1001" i="1" s="1"/>
  <c r="S1001" i="1" s="1"/>
  <c r="T1001" i="1" s="1"/>
  <c r="Y1001" i="1" s="1"/>
  <c r="O1001" i="1"/>
  <c r="Z1000" i="1"/>
  <c r="U1000" i="1"/>
  <c r="Q1000" i="1"/>
  <c r="P1000" i="1"/>
  <c r="O1000" i="1"/>
  <c r="Z999" i="1"/>
  <c r="U999" i="1"/>
  <c r="R999" i="1"/>
  <c r="S999" i="1" s="1"/>
  <c r="T999" i="1" s="1"/>
  <c r="Q999" i="1"/>
  <c r="P999" i="1"/>
  <c r="O999" i="1"/>
  <c r="Z998" i="1"/>
  <c r="U998" i="1"/>
  <c r="Q998" i="1"/>
  <c r="P998" i="1"/>
  <c r="O998" i="1"/>
  <c r="Z997" i="1"/>
  <c r="U997" i="1"/>
  <c r="Q997" i="1"/>
  <c r="P997" i="1"/>
  <c r="O997" i="1"/>
  <c r="R997" i="1" s="1"/>
  <c r="S997" i="1" s="1"/>
  <c r="T997" i="1" s="1"/>
  <c r="Y997" i="1" s="1"/>
  <c r="Z996" i="1"/>
  <c r="U996" i="1"/>
  <c r="Q996" i="1"/>
  <c r="P996" i="1"/>
  <c r="O996" i="1"/>
  <c r="Z995" i="1"/>
  <c r="U995" i="1"/>
  <c r="R995" i="1"/>
  <c r="S995" i="1" s="1"/>
  <c r="T995" i="1" s="1"/>
  <c r="Q995" i="1"/>
  <c r="P995" i="1"/>
  <c r="O995" i="1"/>
  <c r="Z994" i="1"/>
  <c r="U994" i="1"/>
  <c r="Q994" i="1"/>
  <c r="P994" i="1"/>
  <c r="O994" i="1"/>
  <c r="AA993" i="1"/>
  <c r="Z993" i="1"/>
  <c r="U993" i="1"/>
  <c r="T993" i="1"/>
  <c r="Q993" i="1"/>
  <c r="P993" i="1"/>
  <c r="R993" i="1" s="1"/>
  <c r="S993" i="1" s="1"/>
  <c r="O993" i="1"/>
  <c r="AA992" i="1"/>
  <c r="Z992" i="1"/>
  <c r="U992" i="1"/>
  <c r="T992" i="1"/>
  <c r="S992" i="1"/>
  <c r="R992" i="1"/>
  <c r="Q992" i="1"/>
  <c r="P992" i="1"/>
  <c r="O992" i="1"/>
  <c r="Z991" i="1"/>
  <c r="U991" i="1"/>
  <c r="R991" i="1"/>
  <c r="S991" i="1" s="1"/>
  <c r="T991" i="1" s="1"/>
  <c r="Q991" i="1"/>
  <c r="P991" i="1"/>
  <c r="O991" i="1"/>
  <c r="Z990" i="1"/>
  <c r="U990" i="1"/>
  <c r="R990" i="1"/>
  <c r="S990" i="1" s="1"/>
  <c r="T990" i="1" s="1"/>
  <c r="Y990" i="1" s="1"/>
  <c r="Q990" i="1"/>
  <c r="P990" i="1"/>
  <c r="O990" i="1"/>
  <c r="Z989" i="1"/>
  <c r="U989" i="1"/>
  <c r="T989" i="1"/>
  <c r="Y989" i="1" s="1"/>
  <c r="Q989" i="1"/>
  <c r="P989" i="1"/>
  <c r="O989" i="1"/>
  <c r="R989" i="1" s="1"/>
  <c r="S989" i="1" s="1"/>
  <c r="Z988" i="1"/>
  <c r="U988" i="1"/>
  <c r="Q988" i="1"/>
  <c r="R988" i="1" s="1"/>
  <c r="S988" i="1" s="1"/>
  <c r="T988" i="1" s="1"/>
  <c r="Y988" i="1" s="1"/>
  <c r="P988" i="1"/>
  <c r="O988" i="1"/>
  <c r="Z987" i="1"/>
  <c r="U987" i="1"/>
  <c r="Q987" i="1"/>
  <c r="P987" i="1"/>
  <c r="O987" i="1"/>
  <c r="Z986" i="1"/>
  <c r="U986" i="1"/>
  <c r="R986" i="1"/>
  <c r="S986" i="1" s="1"/>
  <c r="T986" i="1" s="1"/>
  <c r="Q986" i="1"/>
  <c r="P986" i="1"/>
  <c r="O986" i="1"/>
  <c r="Z985" i="1"/>
  <c r="U985" i="1"/>
  <c r="Q985" i="1"/>
  <c r="P985" i="1"/>
  <c r="O985" i="1"/>
  <c r="R985" i="1" s="1"/>
  <c r="S985" i="1" s="1"/>
  <c r="T985" i="1" s="1"/>
  <c r="Z984" i="1"/>
  <c r="U984" i="1"/>
  <c r="Q984" i="1"/>
  <c r="R984" i="1" s="1"/>
  <c r="S984" i="1" s="1"/>
  <c r="T984" i="1" s="1"/>
  <c r="P984" i="1"/>
  <c r="O984" i="1"/>
  <c r="Z983" i="1"/>
  <c r="U983" i="1"/>
  <c r="S983" i="1"/>
  <c r="T983" i="1" s="1"/>
  <c r="R983" i="1"/>
  <c r="Q983" i="1"/>
  <c r="P983" i="1"/>
  <c r="O983" i="1"/>
  <c r="Z982" i="1"/>
  <c r="U982" i="1"/>
  <c r="Q982" i="1"/>
  <c r="P982" i="1"/>
  <c r="O982" i="1"/>
  <c r="R982" i="1" s="1"/>
  <c r="S982" i="1" s="1"/>
  <c r="T982" i="1" s="1"/>
  <c r="Z981" i="1"/>
  <c r="U981" i="1"/>
  <c r="T981" i="1"/>
  <c r="Y981" i="1" s="1"/>
  <c r="R981" i="1"/>
  <c r="S981" i="1" s="1"/>
  <c r="Q981" i="1"/>
  <c r="P981" i="1"/>
  <c r="O981" i="1"/>
  <c r="Z980" i="1"/>
  <c r="Y980" i="1"/>
  <c r="U980" i="1"/>
  <c r="R980" i="1"/>
  <c r="S980" i="1" s="1"/>
  <c r="T980" i="1" s="1"/>
  <c r="Q980" i="1"/>
  <c r="P980" i="1"/>
  <c r="O980" i="1"/>
  <c r="Z979" i="1"/>
  <c r="U979" i="1"/>
  <c r="R979" i="1"/>
  <c r="S979" i="1" s="1"/>
  <c r="T979" i="1" s="1"/>
  <c r="Y979" i="1" s="1"/>
  <c r="Q979" i="1"/>
  <c r="P979" i="1"/>
  <c r="O979" i="1"/>
  <c r="AA978" i="1"/>
  <c r="Z978" i="1"/>
  <c r="U978" i="1"/>
  <c r="T978" i="1"/>
  <c r="Q978" i="1"/>
  <c r="P978" i="1"/>
  <c r="O978" i="1"/>
  <c r="Z977" i="1"/>
  <c r="U977" i="1"/>
  <c r="Q977" i="1"/>
  <c r="P977" i="1"/>
  <c r="R977" i="1" s="1"/>
  <c r="S977" i="1" s="1"/>
  <c r="T977" i="1" s="1"/>
  <c r="O977" i="1"/>
  <c r="Z976" i="1"/>
  <c r="U976" i="1"/>
  <c r="R976" i="1"/>
  <c r="S976" i="1" s="1"/>
  <c r="T976" i="1" s="1"/>
  <c r="Q976" i="1"/>
  <c r="P976" i="1"/>
  <c r="O976" i="1"/>
  <c r="Z975" i="1"/>
  <c r="U975" i="1"/>
  <c r="Q975" i="1"/>
  <c r="P975" i="1"/>
  <c r="O975" i="1"/>
  <c r="R975" i="1" s="1"/>
  <c r="S975" i="1" s="1"/>
  <c r="T975" i="1" s="1"/>
  <c r="Z974" i="1"/>
  <c r="U974" i="1"/>
  <c r="T974" i="1"/>
  <c r="R974" i="1"/>
  <c r="S974" i="1" s="1"/>
  <c r="Q974" i="1"/>
  <c r="P974" i="1"/>
  <c r="O974" i="1"/>
  <c r="Z973" i="1"/>
  <c r="U973" i="1"/>
  <c r="Q973" i="1"/>
  <c r="P973" i="1"/>
  <c r="O973" i="1"/>
  <c r="R973" i="1" s="1"/>
  <c r="S973" i="1" s="1"/>
  <c r="T973" i="1" s="1"/>
  <c r="Z972" i="1"/>
  <c r="U972" i="1"/>
  <c r="Q972" i="1"/>
  <c r="R972" i="1" s="1"/>
  <c r="S972" i="1" s="1"/>
  <c r="T972" i="1" s="1"/>
  <c r="P972" i="1"/>
  <c r="O972" i="1"/>
  <c r="Z971" i="1"/>
  <c r="U971" i="1"/>
  <c r="Q971" i="1"/>
  <c r="P971" i="1"/>
  <c r="O971" i="1"/>
  <c r="Z970" i="1"/>
  <c r="U970" i="1"/>
  <c r="Q970" i="1"/>
  <c r="P970" i="1"/>
  <c r="R970" i="1" s="1"/>
  <c r="S970" i="1" s="1"/>
  <c r="T970" i="1" s="1"/>
  <c r="O970" i="1"/>
  <c r="Z969" i="1"/>
  <c r="U969" i="1"/>
  <c r="Q969" i="1"/>
  <c r="P969" i="1"/>
  <c r="O969" i="1"/>
  <c r="Z968" i="1"/>
  <c r="U968" i="1"/>
  <c r="R968" i="1"/>
  <c r="S968" i="1" s="1"/>
  <c r="T968" i="1" s="1"/>
  <c r="Q968" i="1"/>
  <c r="P968" i="1"/>
  <c r="O968" i="1"/>
  <c r="Z967" i="1"/>
  <c r="U967" i="1"/>
  <c r="T967" i="1"/>
  <c r="S967" i="1"/>
  <c r="R967" i="1"/>
  <c r="Q967" i="1"/>
  <c r="P967" i="1"/>
  <c r="O967" i="1"/>
  <c r="Z966" i="1"/>
  <c r="U966" i="1"/>
  <c r="Q966" i="1"/>
  <c r="P966" i="1"/>
  <c r="O966" i="1"/>
  <c r="R966" i="1" s="1"/>
  <c r="S966" i="1" s="1"/>
  <c r="T966" i="1" s="1"/>
  <c r="AA965" i="1"/>
  <c r="Z965" i="1"/>
  <c r="U965" i="1"/>
  <c r="T965" i="1"/>
  <c r="Q965" i="1"/>
  <c r="P965" i="1"/>
  <c r="O965" i="1"/>
  <c r="Z964" i="1"/>
  <c r="U964" i="1"/>
  <c r="Q964" i="1"/>
  <c r="R964" i="1" s="1"/>
  <c r="S964" i="1" s="1"/>
  <c r="T964" i="1" s="1"/>
  <c r="P964" i="1"/>
  <c r="O964" i="1"/>
  <c r="Z963" i="1"/>
  <c r="U963" i="1"/>
  <c r="Q963" i="1"/>
  <c r="P963" i="1"/>
  <c r="O963" i="1"/>
  <c r="Z962" i="1"/>
  <c r="U962" i="1"/>
  <c r="T962" i="1"/>
  <c r="S962" i="1"/>
  <c r="Q962" i="1"/>
  <c r="P962" i="1"/>
  <c r="O962" i="1"/>
  <c r="R962" i="1" s="1"/>
  <c r="Z961" i="1"/>
  <c r="U961" i="1"/>
  <c r="Q961" i="1"/>
  <c r="P961" i="1"/>
  <c r="R961" i="1" s="1"/>
  <c r="S961" i="1" s="1"/>
  <c r="T961" i="1" s="1"/>
  <c r="Y961" i="1" s="1"/>
  <c r="O961" i="1"/>
  <c r="Z960" i="1"/>
  <c r="Y960" i="1"/>
  <c r="U960" i="1"/>
  <c r="T960" i="1"/>
  <c r="S960" i="1"/>
  <c r="R960" i="1"/>
  <c r="Q960" i="1"/>
  <c r="P960" i="1"/>
  <c r="O960" i="1"/>
  <c r="Z959" i="1"/>
  <c r="U959" i="1"/>
  <c r="T959" i="1"/>
  <c r="S959" i="1"/>
  <c r="Q959" i="1"/>
  <c r="P959" i="1"/>
  <c r="O959" i="1"/>
  <c r="R959" i="1" s="1"/>
  <c r="AA958" i="1"/>
  <c r="Z958" i="1"/>
  <c r="U958" i="1"/>
  <c r="T958" i="1"/>
  <c r="Q958" i="1"/>
  <c r="P958" i="1"/>
  <c r="O958" i="1"/>
  <c r="Z957" i="1"/>
  <c r="U957" i="1"/>
  <c r="Q957" i="1"/>
  <c r="P957" i="1"/>
  <c r="O957" i="1"/>
  <c r="Z956" i="1"/>
  <c r="U956" i="1"/>
  <c r="R956" i="1"/>
  <c r="S956" i="1" s="1"/>
  <c r="T956" i="1" s="1"/>
  <c r="Q956" i="1"/>
  <c r="P956" i="1"/>
  <c r="O956" i="1"/>
  <c r="Z955" i="1"/>
  <c r="U955" i="1"/>
  <c r="Q955" i="1"/>
  <c r="P955" i="1"/>
  <c r="O955" i="1"/>
  <c r="Z954" i="1"/>
  <c r="U954" i="1"/>
  <c r="R954" i="1"/>
  <c r="S954" i="1" s="1"/>
  <c r="T954" i="1" s="1"/>
  <c r="Q954" i="1"/>
  <c r="P954" i="1"/>
  <c r="O954" i="1"/>
  <c r="Z953" i="1"/>
  <c r="U953" i="1"/>
  <c r="S953" i="1"/>
  <c r="T953" i="1" s="1"/>
  <c r="Q953" i="1"/>
  <c r="P953" i="1"/>
  <c r="O953" i="1"/>
  <c r="R953" i="1" s="1"/>
  <c r="Z952" i="1"/>
  <c r="U952" i="1"/>
  <c r="S952" i="1"/>
  <c r="T952" i="1" s="1"/>
  <c r="R952" i="1"/>
  <c r="Q952" i="1"/>
  <c r="P952" i="1"/>
  <c r="O952" i="1"/>
  <c r="Z951" i="1"/>
  <c r="U951" i="1"/>
  <c r="S951" i="1"/>
  <c r="T951" i="1" s="1"/>
  <c r="Q951" i="1"/>
  <c r="P951" i="1"/>
  <c r="O951" i="1"/>
  <c r="R951" i="1" s="1"/>
  <c r="Z950" i="1"/>
  <c r="U950" i="1"/>
  <c r="Q950" i="1"/>
  <c r="P950" i="1"/>
  <c r="O950" i="1"/>
  <c r="R950" i="1" s="1"/>
  <c r="S950" i="1" s="1"/>
  <c r="T950" i="1" s="1"/>
  <c r="Z949" i="1"/>
  <c r="U949" i="1"/>
  <c r="R949" i="1"/>
  <c r="S949" i="1" s="1"/>
  <c r="T949" i="1" s="1"/>
  <c r="Q949" i="1"/>
  <c r="P949" i="1"/>
  <c r="O949" i="1"/>
  <c r="Z948" i="1"/>
  <c r="U948" i="1"/>
  <c r="S948" i="1"/>
  <c r="T948" i="1" s="1"/>
  <c r="R948" i="1"/>
  <c r="Q948" i="1"/>
  <c r="P948" i="1"/>
  <c r="O948" i="1"/>
  <c r="Z947" i="1"/>
  <c r="U947" i="1"/>
  <c r="Q947" i="1"/>
  <c r="P947" i="1"/>
  <c r="O947" i="1"/>
  <c r="Z946" i="1"/>
  <c r="U946" i="1"/>
  <c r="Q946" i="1"/>
  <c r="P946" i="1"/>
  <c r="O946" i="1"/>
  <c r="Z945" i="1"/>
  <c r="U945" i="1"/>
  <c r="R945" i="1"/>
  <c r="S945" i="1" s="1"/>
  <c r="T945" i="1" s="1"/>
  <c r="Y945" i="1" s="1"/>
  <c r="Q945" i="1"/>
  <c r="P945" i="1"/>
  <c r="O945" i="1"/>
  <c r="Z944" i="1"/>
  <c r="U944" i="1"/>
  <c r="S944" i="1"/>
  <c r="T944" i="1" s="1"/>
  <c r="Q944" i="1"/>
  <c r="P944" i="1"/>
  <c r="O944" i="1"/>
  <c r="R944" i="1" s="1"/>
  <c r="Z943" i="1"/>
  <c r="U943" i="1"/>
  <c r="T943" i="1"/>
  <c r="Q943" i="1"/>
  <c r="P943" i="1"/>
  <c r="O943" i="1"/>
  <c r="R943" i="1" s="1"/>
  <c r="S943" i="1" s="1"/>
  <c r="Z942" i="1"/>
  <c r="U942" i="1"/>
  <c r="Q942" i="1"/>
  <c r="P942" i="1"/>
  <c r="O942" i="1"/>
  <c r="R942" i="1" s="1"/>
  <c r="S942" i="1" s="1"/>
  <c r="T942" i="1" s="1"/>
  <c r="Y942" i="1" s="1"/>
  <c r="Z941" i="1"/>
  <c r="U941" i="1"/>
  <c r="Q941" i="1"/>
  <c r="P941" i="1"/>
  <c r="O941" i="1"/>
  <c r="R941" i="1" s="1"/>
  <c r="S941" i="1" s="1"/>
  <c r="T941" i="1" s="1"/>
  <c r="Z940" i="1"/>
  <c r="U940" i="1"/>
  <c r="S940" i="1"/>
  <c r="T940" i="1" s="1"/>
  <c r="R940" i="1"/>
  <c r="Q940" i="1"/>
  <c r="P940" i="1"/>
  <c r="O940" i="1"/>
  <c r="Z939" i="1"/>
  <c r="U939" i="1"/>
  <c r="Q939" i="1"/>
  <c r="P939" i="1"/>
  <c r="O939" i="1"/>
  <c r="Z938" i="1"/>
  <c r="U938" i="1"/>
  <c r="Q938" i="1"/>
  <c r="P938" i="1"/>
  <c r="O938" i="1"/>
  <c r="Z937" i="1"/>
  <c r="U937" i="1"/>
  <c r="Q937" i="1"/>
  <c r="P937" i="1"/>
  <c r="O937" i="1"/>
  <c r="Z936" i="1"/>
  <c r="U936" i="1"/>
  <c r="R936" i="1"/>
  <c r="S936" i="1" s="1"/>
  <c r="T936" i="1" s="1"/>
  <c r="Q936" i="1"/>
  <c r="P936" i="1"/>
  <c r="O936" i="1"/>
  <c r="AA935" i="1"/>
  <c r="Z935" i="1"/>
  <c r="U935" i="1"/>
  <c r="T935" i="1"/>
  <c r="Q935" i="1"/>
  <c r="P935" i="1"/>
  <c r="O935" i="1"/>
  <c r="Z934" i="1"/>
  <c r="U934" i="1"/>
  <c r="Q934" i="1"/>
  <c r="R934" i="1" s="1"/>
  <c r="S934" i="1" s="1"/>
  <c r="T934" i="1" s="1"/>
  <c r="P934" i="1"/>
  <c r="O934" i="1"/>
  <c r="Z933" i="1"/>
  <c r="U933" i="1"/>
  <c r="R933" i="1"/>
  <c r="S933" i="1" s="1"/>
  <c r="T933" i="1" s="1"/>
  <c r="Q933" i="1"/>
  <c r="P933" i="1"/>
  <c r="O933" i="1"/>
  <c r="Z932" i="1"/>
  <c r="U932" i="1"/>
  <c r="T932" i="1"/>
  <c r="S932" i="1"/>
  <c r="R932" i="1"/>
  <c r="Q932" i="1"/>
  <c r="P932" i="1"/>
  <c r="O932" i="1"/>
  <c r="Z931" i="1"/>
  <c r="U931" i="1"/>
  <c r="Q931" i="1"/>
  <c r="P931" i="1"/>
  <c r="O931" i="1"/>
  <c r="AA930" i="1"/>
  <c r="Z930" i="1"/>
  <c r="U930" i="1"/>
  <c r="T930" i="1"/>
  <c r="Q930" i="1"/>
  <c r="P930" i="1"/>
  <c r="O930" i="1"/>
  <c r="AA929" i="1"/>
  <c r="Z929" i="1"/>
  <c r="U929" i="1"/>
  <c r="T929" i="1"/>
  <c r="Q929" i="1"/>
  <c r="P929" i="1"/>
  <c r="R929" i="1" s="1"/>
  <c r="S929" i="1" s="1"/>
  <c r="O929" i="1"/>
  <c r="Z928" i="1"/>
  <c r="U928" i="1"/>
  <c r="T928" i="1"/>
  <c r="Q928" i="1"/>
  <c r="P928" i="1"/>
  <c r="R928" i="1" s="1"/>
  <c r="S928" i="1" s="1"/>
  <c r="O928" i="1"/>
  <c r="AA927" i="1"/>
  <c r="Z927" i="1"/>
  <c r="U927" i="1"/>
  <c r="T927" i="1"/>
  <c r="Q927" i="1"/>
  <c r="P927" i="1"/>
  <c r="R927" i="1" s="1"/>
  <c r="S927" i="1" s="1"/>
  <c r="O927" i="1"/>
  <c r="Z926" i="1"/>
  <c r="U926" i="1"/>
  <c r="Q926" i="1"/>
  <c r="R926" i="1" s="1"/>
  <c r="S926" i="1" s="1"/>
  <c r="T926" i="1" s="1"/>
  <c r="P926" i="1"/>
  <c r="O926" i="1"/>
  <c r="Z925" i="1"/>
  <c r="U925" i="1"/>
  <c r="Q925" i="1"/>
  <c r="P925" i="1"/>
  <c r="R925" i="1" s="1"/>
  <c r="S925" i="1" s="1"/>
  <c r="T925" i="1" s="1"/>
  <c r="O925" i="1"/>
  <c r="Z924" i="1"/>
  <c r="U924" i="1"/>
  <c r="Q924" i="1"/>
  <c r="P924" i="1"/>
  <c r="O924" i="1"/>
  <c r="R924" i="1" s="1"/>
  <c r="S924" i="1" s="1"/>
  <c r="T924" i="1" s="1"/>
  <c r="Z923" i="1"/>
  <c r="U923" i="1"/>
  <c r="Q923" i="1"/>
  <c r="P923" i="1"/>
  <c r="O923" i="1"/>
  <c r="Z922" i="1"/>
  <c r="U922" i="1"/>
  <c r="R922" i="1"/>
  <c r="S922" i="1" s="1"/>
  <c r="T922" i="1" s="1"/>
  <c r="Q922" i="1"/>
  <c r="P922" i="1"/>
  <c r="O922" i="1"/>
  <c r="Z921" i="1"/>
  <c r="U921" i="1"/>
  <c r="T921" i="1"/>
  <c r="Y921" i="1" s="1"/>
  <c r="R921" i="1"/>
  <c r="S921" i="1" s="1"/>
  <c r="Q921" i="1"/>
  <c r="P921" i="1"/>
  <c r="O921" i="1"/>
  <c r="Z920" i="1"/>
  <c r="U920" i="1"/>
  <c r="Q920" i="1"/>
  <c r="P920" i="1"/>
  <c r="O920" i="1"/>
  <c r="R920" i="1" s="1"/>
  <c r="S920" i="1" s="1"/>
  <c r="T920" i="1" s="1"/>
  <c r="AA919" i="1"/>
  <c r="Z919" i="1"/>
  <c r="U919" i="1"/>
  <c r="T919" i="1"/>
  <c r="Q919" i="1"/>
  <c r="P919" i="1"/>
  <c r="O919" i="1"/>
  <c r="Z918" i="1"/>
  <c r="U918" i="1"/>
  <c r="R918" i="1"/>
  <c r="S918" i="1" s="1"/>
  <c r="T918" i="1" s="1"/>
  <c r="Q918" i="1"/>
  <c r="P918" i="1"/>
  <c r="O918" i="1"/>
  <c r="Z917" i="1"/>
  <c r="U917" i="1"/>
  <c r="Q917" i="1"/>
  <c r="P917" i="1"/>
  <c r="O917" i="1"/>
  <c r="R917" i="1" s="1"/>
  <c r="S917" i="1" s="1"/>
  <c r="T917" i="1" s="1"/>
  <c r="Y917" i="1" s="1"/>
  <c r="Z916" i="1"/>
  <c r="U916" i="1"/>
  <c r="Q916" i="1"/>
  <c r="P916" i="1"/>
  <c r="O916" i="1"/>
  <c r="R916" i="1" s="1"/>
  <c r="S916" i="1" s="1"/>
  <c r="T916" i="1" s="1"/>
  <c r="AA915" i="1"/>
  <c r="Z915" i="1"/>
  <c r="U915" i="1"/>
  <c r="T915" i="1"/>
  <c r="Q915" i="1"/>
  <c r="P915" i="1"/>
  <c r="R915" i="1" s="1"/>
  <c r="S915" i="1" s="1"/>
  <c r="O915" i="1"/>
  <c r="Z914" i="1"/>
  <c r="U914" i="1"/>
  <c r="Q914" i="1"/>
  <c r="P914" i="1"/>
  <c r="O914" i="1"/>
  <c r="Z913" i="1"/>
  <c r="U913" i="1"/>
  <c r="Q913" i="1"/>
  <c r="P913" i="1"/>
  <c r="O913" i="1"/>
  <c r="Z912" i="1"/>
  <c r="U912" i="1"/>
  <c r="T912" i="1"/>
  <c r="Q912" i="1"/>
  <c r="P912" i="1"/>
  <c r="R912" i="1" s="1"/>
  <c r="S912" i="1" s="1"/>
  <c r="O912" i="1"/>
  <c r="Z911" i="1"/>
  <c r="U911" i="1"/>
  <c r="Q911" i="1"/>
  <c r="P911" i="1"/>
  <c r="O911" i="1"/>
  <c r="Z910" i="1"/>
  <c r="U910" i="1"/>
  <c r="Q910" i="1"/>
  <c r="P910" i="1"/>
  <c r="R910" i="1" s="1"/>
  <c r="S910" i="1" s="1"/>
  <c r="T910" i="1" s="1"/>
  <c r="O910" i="1"/>
  <c r="Z909" i="1"/>
  <c r="U909" i="1"/>
  <c r="R909" i="1"/>
  <c r="S909" i="1" s="1"/>
  <c r="T909" i="1" s="1"/>
  <c r="Q909" i="1"/>
  <c r="P909" i="1"/>
  <c r="O909" i="1"/>
  <c r="AA908" i="1"/>
  <c r="Z908" i="1"/>
  <c r="U908" i="1"/>
  <c r="T908" i="1"/>
  <c r="Q908" i="1"/>
  <c r="P908" i="1"/>
  <c r="O908" i="1"/>
  <c r="R908" i="1" s="1"/>
  <c r="S908" i="1" s="1"/>
  <c r="AA907" i="1"/>
  <c r="Z907" i="1"/>
  <c r="U907" i="1"/>
  <c r="T907" i="1"/>
  <c r="Q907" i="1"/>
  <c r="P907" i="1"/>
  <c r="O907" i="1"/>
  <c r="Z906" i="1"/>
  <c r="U906" i="1"/>
  <c r="Q906" i="1"/>
  <c r="R906" i="1" s="1"/>
  <c r="S906" i="1" s="1"/>
  <c r="T906" i="1" s="1"/>
  <c r="P906" i="1"/>
  <c r="O906" i="1"/>
  <c r="Z905" i="1"/>
  <c r="U905" i="1"/>
  <c r="Q905" i="1"/>
  <c r="P905" i="1"/>
  <c r="O905" i="1"/>
  <c r="R905" i="1" s="1"/>
  <c r="S905" i="1" s="1"/>
  <c r="T905" i="1" s="1"/>
  <c r="AA904" i="1"/>
  <c r="Z904" i="1"/>
  <c r="U904" i="1"/>
  <c r="T904" i="1"/>
  <c r="Q904" i="1"/>
  <c r="P904" i="1"/>
  <c r="R904" i="1" s="1"/>
  <c r="S904" i="1" s="1"/>
  <c r="O904" i="1"/>
  <c r="Z903" i="1"/>
  <c r="U903" i="1"/>
  <c r="R903" i="1"/>
  <c r="S903" i="1" s="1"/>
  <c r="T903" i="1" s="1"/>
  <c r="Q903" i="1"/>
  <c r="P903" i="1"/>
  <c r="O903" i="1"/>
  <c r="AA902" i="1"/>
  <c r="Z902" i="1"/>
  <c r="U902" i="1"/>
  <c r="T902" i="1"/>
  <c r="R902" i="1"/>
  <c r="S902" i="1" s="1"/>
  <c r="Q902" i="1"/>
  <c r="P902" i="1"/>
  <c r="O902" i="1"/>
  <c r="Z901" i="1"/>
  <c r="U901" i="1"/>
  <c r="Q901" i="1"/>
  <c r="P901" i="1"/>
  <c r="O901" i="1"/>
  <c r="R901" i="1" s="1"/>
  <c r="S901" i="1" s="1"/>
  <c r="T901" i="1" s="1"/>
  <c r="Z900" i="1"/>
  <c r="U900" i="1"/>
  <c r="T900" i="1"/>
  <c r="Q900" i="1"/>
  <c r="P900" i="1"/>
  <c r="R900" i="1" s="1"/>
  <c r="S900" i="1" s="1"/>
  <c r="O900" i="1"/>
  <c r="Z899" i="1"/>
  <c r="U899" i="1"/>
  <c r="R899" i="1"/>
  <c r="S899" i="1" s="1"/>
  <c r="T899" i="1" s="1"/>
  <c r="Q899" i="1"/>
  <c r="P899" i="1"/>
  <c r="O899" i="1"/>
  <c r="Z898" i="1"/>
  <c r="U898" i="1"/>
  <c r="Q898" i="1"/>
  <c r="P898" i="1"/>
  <c r="O898" i="1"/>
  <c r="Z897" i="1"/>
  <c r="U897" i="1"/>
  <c r="Q897" i="1"/>
  <c r="P897" i="1"/>
  <c r="R897" i="1" s="1"/>
  <c r="S897" i="1" s="1"/>
  <c r="T897" i="1" s="1"/>
  <c r="O897" i="1"/>
  <c r="Z896" i="1"/>
  <c r="U896" i="1"/>
  <c r="Q896" i="1"/>
  <c r="P896" i="1"/>
  <c r="O896" i="1"/>
  <c r="R896" i="1" s="1"/>
  <c r="S896" i="1" s="1"/>
  <c r="T896" i="1" s="1"/>
  <c r="Y896" i="1" s="1"/>
  <c r="Z895" i="1"/>
  <c r="U895" i="1"/>
  <c r="S895" i="1"/>
  <c r="T895" i="1" s="1"/>
  <c r="Y895" i="1" s="1"/>
  <c r="R895" i="1"/>
  <c r="Q895" i="1"/>
  <c r="P895" i="1"/>
  <c r="O895" i="1"/>
  <c r="Z894" i="1"/>
  <c r="U894" i="1"/>
  <c r="Q894" i="1"/>
  <c r="R894" i="1" s="1"/>
  <c r="S894" i="1" s="1"/>
  <c r="T894" i="1" s="1"/>
  <c r="Y894" i="1" s="1"/>
  <c r="P894" i="1"/>
  <c r="O894" i="1"/>
  <c r="Z893" i="1"/>
  <c r="U893" i="1"/>
  <c r="Q893" i="1"/>
  <c r="P893" i="1"/>
  <c r="O893" i="1"/>
  <c r="Z892" i="1"/>
  <c r="U892" i="1"/>
  <c r="R892" i="1"/>
  <c r="S892" i="1" s="1"/>
  <c r="T892" i="1" s="1"/>
  <c r="Q892" i="1"/>
  <c r="P892" i="1"/>
  <c r="O892" i="1"/>
  <c r="Z891" i="1"/>
  <c r="U891" i="1"/>
  <c r="Q891" i="1"/>
  <c r="P891" i="1"/>
  <c r="O891" i="1"/>
  <c r="Z890" i="1"/>
  <c r="Y890" i="1"/>
  <c r="U890" i="1"/>
  <c r="T890" i="1"/>
  <c r="S890" i="1"/>
  <c r="R890" i="1"/>
  <c r="Q890" i="1"/>
  <c r="P890" i="1"/>
  <c r="O890" i="1"/>
  <c r="AA889" i="1"/>
  <c r="Z889" i="1"/>
  <c r="U889" i="1"/>
  <c r="T889" i="1"/>
  <c r="Q889" i="1"/>
  <c r="R889" i="1" s="1"/>
  <c r="S889" i="1" s="1"/>
  <c r="P889" i="1"/>
  <c r="O889" i="1"/>
  <c r="Z888" i="1"/>
  <c r="U888" i="1"/>
  <c r="Q888" i="1"/>
  <c r="P888" i="1"/>
  <c r="R888" i="1" s="1"/>
  <c r="S888" i="1" s="1"/>
  <c r="T888" i="1" s="1"/>
  <c r="O888" i="1"/>
  <c r="Z887" i="1"/>
  <c r="U887" i="1"/>
  <c r="Q887" i="1"/>
  <c r="P887" i="1"/>
  <c r="R887" i="1" s="1"/>
  <c r="S887" i="1" s="1"/>
  <c r="T887" i="1" s="1"/>
  <c r="Y887" i="1" s="1"/>
  <c r="O887" i="1"/>
  <c r="Z886" i="1"/>
  <c r="U886" i="1"/>
  <c r="R886" i="1"/>
  <c r="S886" i="1" s="1"/>
  <c r="T886" i="1" s="1"/>
  <c r="Q886" i="1"/>
  <c r="P886" i="1"/>
  <c r="O886" i="1"/>
  <c r="AA885" i="1"/>
  <c r="Z885" i="1"/>
  <c r="U885" i="1"/>
  <c r="T885" i="1"/>
  <c r="Q885" i="1"/>
  <c r="P885" i="1"/>
  <c r="O885" i="1"/>
  <c r="R885" i="1" s="1"/>
  <c r="S885" i="1" s="1"/>
  <c r="Z884" i="1"/>
  <c r="U884" i="1"/>
  <c r="Q884" i="1"/>
  <c r="P884" i="1"/>
  <c r="O884" i="1"/>
  <c r="R884" i="1" s="1"/>
  <c r="S884" i="1" s="1"/>
  <c r="T884" i="1" s="1"/>
  <c r="Z883" i="1"/>
  <c r="U883" i="1"/>
  <c r="T883" i="1"/>
  <c r="S883" i="1"/>
  <c r="R883" i="1"/>
  <c r="Q883" i="1"/>
  <c r="P883" i="1"/>
  <c r="O883" i="1"/>
  <c r="Z882" i="1"/>
  <c r="U882" i="1"/>
  <c r="Q882" i="1"/>
  <c r="P882" i="1"/>
  <c r="O882" i="1"/>
  <c r="R882" i="1" s="1"/>
  <c r="S882" i="1" s="1"/>
  <c r="T882" i="1" s="1"/>
  <c r="Z881" i="1"/>
  <c r="U881" i="1"/>
  <c r="Q881" i="1"/>
  <c r="P881" i="1"/>
  <c r="R881" i="1" s="1"/>
  <c r="S881" i="1" s="1"/>
  <c r="T881" i="1" s="1"/>
  <c r="O881" i="1"/>
  <c r="Z880" i="1"/>
  <c r="U880" i="1"/>
  <c r="R880" i="1"/>
  <c r="S880" i="1" s="1"/>
  <c r="T880" i="1" s="1"/>
  <c r="Q880" i="1"/>
  <c r="P880" i="1"/>
  <c r="O880" i="1"/>
  <c r="Z879" i="1"/>
  <c r="U879" i="1"/>
  <c r="T879" i="1"/>
  <c r="R879" i="1"/>
  <c r="S879" i="1" s="1"/>
  <c r="Q879" i="1"/>
  <c r="P879" i="1"/>
  <c r="O879" i="1"/>
  <c r="Z878" i="1"/>
  <c r="U878" i="1"/>
  <c r="S878" i="1"/>
  <c r="T878" i="1" s="1"/>
  <c r="Q878" i="1"/>
  <c r="P878" i="1"/>
  <c r="O878" i="1"/>
  <c r="R878" i="1" s="1"/>
  <c r="Z877" i="1"/>
  <c r="U877" i="1"/>
  <c r="R877" i="1"/>
  <c r="S877" i="1" s="1"/>
  <c r="T877" i="1" s="1"/>
  <c r="Y877" i="1" s="1"/>
  <c r="Q877" i="1"/>
  <c r="P877" i="1"/>
  <c r="O877" i="1"/>
  <c r="Z876" i="1"/>
  <c r="U876" i="1"/>
  <c r="Q876" i="1"/>
  <c r="P876" i="1"/>
  <c r="O876" i="1"/>
  <c r="R876" i="1" s="1"/>
  <c r="S876" i="1" s="1"/>
  <c r="T876" i="1" s="1"/>
  <c r="Z875" i="1"/>
  <c r="U875" i="1"/>
  <c r="Q875" i="1"/>
  <c r="P875" i="1"/>
  <c r="O875" i="1"/>
  <c r="Z874" i="1"/>
  <c r="U874" i="1"/>
  <c r="S874" i="1"/>
  <c r="T874" i="1" s="1"/>
  <c r="Q874" i="1"/>
  <c r="P874" i="1"/>
  <c r="R874" i="1" s="1"/>
  <c r="O874" i="1"/>
  <c r="Z873" i="1"/>
  <c r="U873" i="1"/>
  <c r="Q873" i="1"/>
  <c r="P873" i="1"/>
  <c r="O873" i="1"/>
  <c r="Z872" i="1"/>
  <c r="U872" i="1"/>
  <c r="Q872" i="1"/>
  <c r="P872" i="1"/>
  <c r="O872" i="1"/>
  <c r="Z871" i="1"/>
  <c r="U871" i="1"/>
  <c r="S871" i="1"/>
  <c r="T871" i="1" s="1"/>
  <c r="R871" i="1"/>
  <c r="Q871" i="1"/>
  <c r="P871" i="1"/>
  <c r="O871" i="1"/>
  <c r="Z870" i="1"/>
  <c r="U870" i="1"/>
  <c r="R870" i="1"/>
  <c r="S870" i="1" s="1"/>
  <c r="T870" i="1" s="1"/>
  <c r="Q870" i="1"/>
  <c r="P870" i="1"/>
  <c r="O870" i="1"/>
  <c r="Z869" i="1"/>
  <c r="U869" i="1"/>
  <c r="S869" i="1"/>
  <c r="T869" i="1" s="1"/>
  <c r="R869" i="1"/>
  <c r="Q869" i="1"/>
  <c r="P869" i="1"/>
  <c r="O869" i="1"/>
  <c r="Z868" i="1"/>
  <c r="U868" i="1"/>
  <c r="Q868" i="1"/>
  <c r="P868" i="1"/>
  <c r="O868" i="1"/>
  <c r="Z867" i="1"/>
  <c r="U867" i="1"/>
  <c r="R867" i="1"/>
  <c r="S867" i="1" s="1"/>
  <c r="T867" i="1" s="1"/>
  <c r="Q867" i="1"/>
  <c r="P867" i="1"/>
  <c r="O867" i="1"/>
  <c r="Z866" i="1"/>
  <c r="U866" i="1"/>
  <c r="S866" i="1"/>
  <c r="T866" i="1" s="1"/>
  <c r="Q866" i="1"/>
  <c r="P866" i="1"/>
  <c r="O866" i="1"/>
  <c r="R866" i="1" s="1"/>
  <c r="Z865" i="1"/>
  <c r="U865" i="1"/>
  <c r="S865" i="1"/>
  <c r="T865" i="1" s="1"/>
  <c r="R865" i="1"/>
  <c r="Q865" i="1"/>
  <c r="P865" i="1"/>
  <c r="O865" i="1"/>
  <c r="Z864" i="1"/>
  <c r="U864" i="1"/>
  <c r="R864" i="1"/>
  <c r="S864" i="1" s="1"/>
  <c r="T864" i="1" s="1"/>
  <c r="Y864" i="1" s="1"/>
  <c r="Q864" i="1"/>
  <c r="P864" i="1"/>
  <c r="O864" i="1"/>
  <c r="Z863" i="1"/>
  <c r="U863" i="1"/>
  <c r="Q863" i="1"/>
  <c r="P863" i="1"/>
  <c r="R863" i="1" s="1"/>
  <c r="S863" i="1" s="1"/>
  <c r="T863" i="1" s="1"/>
  <c r="Y863" i="1" s="1"/>
  <c r="O863" i="1"/>
  <c r="Z862" i="1"/>
  <c r="U862" i="1"/>
  <c r="Q862" i="1"/>
  <c r="P862" i="1"/>
  <c r="O862" i="1"/>
  <c r="R862" i="1" s="1"/>
  <c r="S862" i="1" s="1"/>
  <c r="T862" i="1" s="1"/>
  <c r="Y862" i="1" s="1"/>
  <c r="Z861" i="1"/>
  <c r="U861" i="1"/>
  <c r="Q861" i="1"/>
  <c r="P861" i="1"/>
  <c r="O861" i="1"/>
  <c r="R861" i="1" s="1"/>
  <c r="S861" i="1" s="1"/>
  <c r="T861" i="1" s="1"/>
  <c r="Z860" i="1"/>
  <c r="U860" i="1"/>
  <c r="Q860" i="1"/>
  <c r="P860" i="1"/>
  <c r="O860" i="1"/>
  <c r="R860" i="1" s="1"/>
  <c r="S860" i="1" s="1"/>
  <c r="T860" i="1" s="1"/>
  <c r="Y860" i="1" s="1"/>
  <c r="Z859" i="1"/>
  <c r="U859" i="1"/>
  <c r="T859" i="1"/>
  <c r="Y859" i="1" s="1"/>
  <c r="Q859" i="1"/>
  <c r="P859" i="1"/>
  <c r="O859" i="1"/>
  <c r="R859" i="1" s="1"/>
  <c r="S859" i="1" s="1"/>
  <c r="Z858" i="1"/>
  <c r="U858" i="1"/>
  <c r="Q858" i="1"/>
  <c r="P858" i="1"/>
  <c r="R858" i="1" s="1"/>
  <c r="S858" i="1" s="1"/>
  <c r="T858" i="1" s="1"/>
  <c r="O858" i="1"/>
  <c r="Z857" i="1"/>
  <c r="U857" i="1"/>
  <c r="Q857" i="1"/>
  <c r="P857" i="1"/>
  <c r="O857" i="1"/>
  <c r="Z856" i="1"/>
  <c r="U856" i="1"/>
  <c r="Q856" i="1"/>
  <c r="P856" i="1"/>
  <c r="O856" i="1"/>
  <c r="Z855" i="1"/>
  <c r="U855" i="1"/>
  <c r="Q855" i="1"/>
  <c r="P855" i="1"/>
  <c r="O855" i="1"/>
  <c r="R855" i="1" s="1"/>
  <c r="S855" i="1" s="1"/>
  <c r="T855" i="1" s="1"/>
  <c r="Y855" i="1" s="1"/>
  <c r="Z854" i="1"/>
  <c r="U854" i="1"/>
  <c r="R854" i="1"/>
  <c r="S854" i="1" s="1"/>
  <c r="T854" i="1" s="1"/>
  <c r="Y854" i="1" s="1"/>
  <c r="Q854" i="1"/>
  <c r="P854" i="1"/>
  <c r="O854" i="1"/>
  <c r="Z853" i="1"/>
  <c r="U853" i="1"/>
  <c r="S853" i="1"/>
  <c r="T853" i="1" s="1"/>
  <c r="R853" i="1"/>
  <c r="Q853" i="1"/>
  <c r="P853" i="1"/>
  <c r="O853" i="1"/>
  <c r="AA852" i="1"/>
  <c r="Z852" i="1"/>
  <c r="U852" i="1"/>
  <c r="T852" i="1"/>
  <c r="Q852" i="1"/>
  <c r="P852" i="1"/>
  <c r="O852" i="1"/>
  <c r="Z851" i="1"/>
  <c r="U851" i="1"/>
  <c r="Q851" i="1"/>
  <c r="P851" i="1"/>
  <c r="R851" i="1" s="1"/>
  <c r="S851" i="1" s="1"/>
  <c r="T851" i="1" s="1"/>
  <c r="O851" i="1"/>
  <c r="AA850" i="1"/>
  <c r="Z850" i="1"/>
  <c r="U850" i="1"/>
  <c r="T850" i="1"/>
  <c r="S850" i="1"/>
  <c r="Q850" i="1"/>
  <c r="P850" i="1"/>
  <c r="O850" i="1"/>
  <c r="R850" i="1" s="1"/>
  <c r="Z849" i="1"/>
  <c r="U849" i="1"/>
  <c r="R849" i="1"/>
  <c r="S849" i="1" s="1"/>
  <c r="T849" i="1" s="1"/>
  <c r="Q849" i="1"/>
  <c r="P849" i="1"/>
  <c r="O849" i="1"/>
  <c r="Z848" i="1"/>
  <c r="U848" i="1"/>
  <c r="Q848" i="1"/>
  <c r="P848" i="1"/>
  <c r="O848" i="1"/>
  <c r="R848" i="1" s="1"/>
  <c r="S848" i="1" s="1"/>
  <c r="T848" i="1" s="1"/>
  <c r="Y848" i="1" s="1"/>
  <c r="Z847" i="1"/>
  <c r="U847" i="1"/>
  <c r="S847" i="1"/>
  <c r="T847" i="1" s="1"/>
  <c r="Q847" i="1"/>
  <c r="P847" i="1"/>
  <c r="R847" i="1" s="1"/>
  <c r="O847" i="1"/>
  <c r="Z846" i="1"/>
  <c r="U846" i="1"/>
  <c r="Q846" i="1"/>
  <c r="P846" i="1"/>
  <c r="O846" i="1"/>
  <c r="R846" i="1" s="1"/>
  <c r="S846" i="1" s="1"/>
  <c r="T846" i="1" s="1"/>
  <c r="Z845" i="1"/>
  <c r="U845" i="1"/>
  <c r="R845" i="1"/>
  <c r="S845" i="1" s="1"/>
  <c r="T845" i="1" s="1"/>
  <c r="Q845" i="1"/>
  <c r="P845" i="1"/>
  <c r="O845" i="1"/>
  <c r="Z844" i="1"/>
  <c r="U844" i="1"/>
  <c r="Q844" i="1"/>
  <c r="P844" i="1"/>
  <c r="O844" i="1"/>
  <c r="R844" i="1" s="1"/>
  <c r="S844" i="1" s="1"/>
  <c r="T844" i="1" s="1"/>
  <c r="Z843" i="1"/>
  <c r="U843" i="1"/>
  <c r="Q843" i="1"/>
  <c r="P843" i="1"/>
  <c r="O843" i="1"/>
  <c r="AA842" i="1"/>
  <c r="Z842" i="1"/>
  <c r="U842" i="1"/>
  <c r="T842" i="1"/>
  <c r="S842" i="1"/>
  <c r="Q842" i="1"/>
  <c r="P842" i="1"/>
  <c r="R842" i="1" s="1"/>
  <c r="O842" i="1"/>
  <c r="Z841" i="1"/>
  <c r="U841" i="1"/>
  <c r="Q841" i="1"/>
  <c r="P841" i="1"/>
  <c r="O841" i="1"/>
  <c r="R841" i="1" s="1"/>
  <c r="S841" i="1" s="1"/>
  <c r="T841" i="1" s="1"/>
  <c r="Y841" i="1" s="1"/>
  <c r="Z840" i="1"/>
  <c r="U840" i="1"/>
  <c r="Q840" i="1"/>
  <c r="P840" i="1"/>
  <c r="O840" i="1"/>
  <c r="Z839" i="1"/>
  <c r="U839" i="1"/>
  <c r="S839" i="1"/>
  <c r="T839" i="1" s="1"/>
  <c r="R839" i="1"/>
  <c r="Q839" i="1"/>
  <c r="P839" i="1"/>
  <c r="O839" i="1"/>
  <c r="Z838" i="1"/>
  <c r="U838" i="1"/>
  <c r="R838" i="1"/>
  <c r="S838" i="1" s="1"/>
  <c r="T838" i="1" s="1"/>
  <c r="Q838" i="1"/>
  <c r="P838" i="1"/>
  <c r="O838" i="1"/>
  <c r="AA837" i="1"/>
  <c r="Z837" i="1"/>
  <c r="U837" i="1"/>
  <c r="T837" i="1"/>
  <c r="R837" i="1"/>
  <c r="S837" i="1" s="1"/>
  <c r="Q837" i="1"/>
  <c r="P837" i="1"/>
  <c r="O837" i="1"/>
  <c r="Z836" i="1"/>
  <c r="U836" i="1"/>
  <c r="T836" i="1"/>
  <c r="Q836" i="1"/>
  <c r="P836" i="1"/>
  <c r="R836" i="1" s="1"/>
  <c r="S836" i="1" s="1"/>
  <c r="O836" i="1"/>
  <c r="Z835" i="1"/>
  <c r="U835" i="1"/>
  <c r="Q835" i="1"/>
  <c r="P835" i="1"/>
  <c r="O835" i="1"/>
  <c r="R835" i="1" s="1"/>
  <c r="S835" i="1" s="1"/>
  <c r="T835" i="1" s="1"/>
  <c r="Z834" i="1"/>
  <c r="U834" i="1"/>
  <c r="Q834" i="1"/>
  <c r="P834" i="1"/>
  <c r="O834" i="1"/>
  <c r="AA833" i="1"/>
  <c r="Z833" i="1"/>
  <c r="U833" i="1"/>
  <c r="T833" i="1"/>
  <c r="R833" i="1"/>
  <c r="S833" i="1" s="1"/>
  <c r="Q833" i="1"/>
  <c r="P833" i="1"/>
  <c r="O833" i="1"/>
  <c r="Z832" i="1"/>
  <c r="U832" i="1"/>
  <c r="R832" i="1"/>
  <c r="S832" i="1" s="1"/>
  <c r="T832" i="1" s="1"/>
  <c r="Q832" i="1"/>
  <c r="P832" i="1"/>
  <c r="O832" i="1"/>
  <c r="Z831" i="1"/>
  <c r="U831" i="1"/>
  <c r="Q831" i="1"/>
  <c r="P831" i="1"/>
  <c r="R831" i="1" s="1"/>
  <c r="S831" i="1" s="1"/>
  <c r="T831" i="1" s="1"/>
  <c r="O831" i="1"/>
  <c r="Z830" i="1"/>
  <c r="U830" i="1"/>
  <c r="Q830" i="1"/>
  <c r="P830" i="1"/>
  <c r="O830" i="1"/>
  <c r="Z829" i="1"/>
  <c r="U829" i="1"/>
  <c r="R829" i="1"/>
  <c r="S829" i="1" s="1"/>
  <c r="T829" i="1" s="1"/>
  <c r="Q829" i="1"/>
  <c r="P829" i="1"/>
  <c r="O829" i="1"/>
  <c r="Z828" i="1"/>
  <c r="U828" i="1"/>
  <c r="Q828" i="1"/>
  <c r="P828" i="1"/>
  <c r="O828" i="1"/>
  <c r="AA827" i="1"/>
  <c r="Z827" i="1"/>
  <c r="U827" i="1"/>
  <c r="T827" i="1"/>
  <c r="S827" i="1"/>
  <c r="Q827" i="1"/>
  <c r="P827" i="1"/>
  <c r="O827" i="1"/>
  <c r="R827" i="1" s="1"/>
  <c r="Z826" i="1"/>
  <c r="U826" i="1"/>
  <c r="Q826" i="1"/>
  <c r="P826" i="1"/>
  <c r="R826" i="1" s="1"/>
  <c r="S826" i="1" s="1"/>
  <c r="T826" i="1" s="1"/>
  <c r="O826" i="1"/>
  <c r="Z825" i="1"/>
  <c r="U825" i="1"/>
  <c r="T825" i="1"/>
  <c r="S825" i="1"/>
  <c r="R825" i="1"/>
  <c r="Q825" i="1"/>
  <c r="P825" i="1"/>
  <c r="O825" i="1"/>
  <c r="Z824" i="1"/>
  <c r="U824" i="1"/>
  <c r="Q824" i="1"/>
  <c r="P824" i="1"/>
  <c r="O824" i="1"/>
  <c r="Z823" i="1"/>
  <c r="U823" i="1"/>
  <c r="S823" i="1"/>
  <c r="T823" i="1" s="1"/>
  <c r="Q823" i="1"/>
  <c r="P823" i="1"/>
  <c r="O823" i="1"/>
  <c r="R823" i="1" s="1"/>
  <c r="Z822" i="1"/>
  <c r="U822" i="1"/>
  <c r="Q822" i="1"/>
  <c r="P822" i="1"/>
  <c r="O822" i="1"/>
  <c r="R822" i="1" s="1"/>
  <c r="S822" i="1" s="1"/>
  <c r="T822" i="1" s="1"/>
  <c r="Z821" i="1"/>
  <c r="U821" i="1"/>
  <c r="R821" i="1"/>
  <c r="S821" i="1" s="1"/>
  <c r="T821" i="1" s="1"/>
  <c r="Q821" i="1"/>
  <c r="P821" i="1"/>
  <c r="O821" i="1"/>
  <c r="Z820" i="1"/>
  <c r="U820" i="1"/>
  <c r="Q820" i="1"/>
  <c r="P820" i="1"/>
  <c r="O820" i="1"/>
  <c r="R820" i="1" s="1"/>
  <c r="S820" i="1" s="1"/>
  <c r="T820" i="1" s="1"/>
  <c r="Z819" i="1"/>
  <c r="U819" i="1"/>
  <c r="R819" i="1"/>
  <c r="S819" i="1" s="1"/>
  <c r="T819" i="1" s="1"/>
  <c r="Y819" i="1" s="1"/>
  <c r="Q819" i="1"/>
  <c r="P819" i="1"/>
  <c r="O819" i="1"/>
  <c r="Z818" i="1"/>
  <c r="U818" i="1"/>
  <c r="Q818" i="1"/>
  <c r="P818" i="1"/>
  <c r="O818" i="1"/>
  <c r="R818" i="1" s="1"/>
  <c r="S818" i="1" s="1"/>
  <c r="T818" i="1" s="1"/>
  <c r="Y818" i="1" s="1"/>
  <c r="Z817" i="1"/>
  <c r="U817" i="1"/>
  <c r="Q817" i="1"/>
  <c r="P817" i="1"/>
  <c r="R817" i="1" s="1"/>
  <c r="S817" i="1" s="1"/>
  <c r="T817" i="1" s="1"/>
  <c r="Y817" i="1" s="1"/>
  <c r="O817" i="1"/>
  <c r="AA816" i="1"/>
  <c r="Z816" i="1"/>
  <c r="U816" i="1"/>
  <c r="T816" i="1"/>
  <c r="Q816" i="1"/>
  <c r="P816" i="1"/>
  <c r="R816" i="1" s="1"/>
  <c r="S816" i="1" s="1"/>
  <c r="O816" i="1"/>
  <c r="Z815" i="1"/>
  <c r="U815" i="1"/>
  <c r="S815" i="1"/>
  <c r="T815" i="1" s="1"/>
  <c r="R815" i="1"/>
  <c r="Q815" i="1"/>
  <c r="P815" i="1"/>
  <c r="O815" i="1"/>
  <c r="Z814" i="1"/>
  <c r="U814" i="1"/>
  <c r="Q814" i="1"/>
  <c r="P814" i="1"/>
  <c r="O814" i="1"/>
  <c r="R814" i="1" s="1"/>
  <c r="S814" i="1" s="1"/>
  <c r="T814" i="1" s="1"/>
  <c r="Z813" i="1"/>
  <c r="U813" i="1"/>
  <c r="Q813" i="1"/>
  <c r="P813" i="1"/>
  <c r="O813" i="1"/>
  <c r="R813" i="1" s="1"/>
  <c r="S813" i="1" s="1"/>
  <c r="T813" i="1" s="1"/>
  <c r="Y813" i="1" s="1"/>
  <c r="Z812" i="1"/>
  <c r="U812" i="1"/>
  <c r="S812" i="1"/>
  <c r="T812" i="1" s="1"/>
  <c r="Q812" i="1"/>
  <c r="P812" i="1"/>
  <c r="O812" i="1"/>
  <c r="R812" i="1" s="1"/>
  <c r="Z811" i="1"/>
  <c r="U811" i="1"/>
  <c r="R811" i="1"/>
  <c r="S811" i="1" s="1"/>
  <c r="T811" i="1" s="1"/>
  <c r="Q811" i="1"/>
  <c r="P811" i="1"/>
  <c r="O811" i="1"/>
  <c r="Z810" i="1"/>
  <c r="U810" i="1"/>
  <c r="R810" i="1"/>
  <c r="S810" i="1" s="1"/>
  <c r="T810" i="1" s="1"/>
  <c r="Q810" i="1"/>
  <c r="P810" i="1"/>
  <c r="O810" i="1"/>
  <c r="Z809" i="1"/>
  <c r="U809" i="1"/>
  <c r="S809" i="1"/>
  <c r="T809" i="1" s="1"/>
  <c r="R809" i="1"/>
  <c r="Q809" i="1"/>
  <c r="P809" i="1"/>
  <c r="O809" i="1"/>
  <c r="Z808" i="1"/>
  <c r="U808" i="1"/>
  <c r="Q808" i="1"/>
  <c r="P808" i="1"/>
  <c r="O808" i="1"/>
  <c r="R808" i="1" s="1"/>
  <c r="S808" i="1" s="1"/>
  <c r="T808" i="1" s="1"/>
  <c r="Z807" i="1"/>
  <c r="U807" i="1"/>
  <c r="R807" i="1"/>
  <c r="S807" i="1" s="1"/>
  <c r="T807" i="1" s="1"/>
  <c r="Q807" i="1"/>
  <c r="P807" i="1"/>
  <c r="O807" i="1"/>
  <c r="Z806" i="1"/>
  <c r="U806" i="1"/>
  <c r="Q806" i="1"/>
  <c r="R806" i="1" s="1"/>
  <c r="S806" i="1" s="1"/>
  <c r="T806" i="1" s="1"/>
  <c r="P806" i="1"/>
  <c r="O806" i="1"/>
  <c r="Z805" i="1"/>
  <c r="U805" i="1"/>
  <c r="Q805" i="1"/>
  <c r="P805" i="1"/>
  <c r="O805" i="1"/>
  <c r="R805" i="1" s="1"/>
  <c r="S805" i="1" s="1"/>
  <c r="T805" i="1" s="1"/>
  <c r="Y805" i="1" s="1"/>
  <c r="AA804" i="1"/>
  <c r="Z804" i="1"/>
  <c r="U804" i="1"/>
  <c r="T804" i="1"/>
  <c r="Q804" i="1"/>
  <c r="P804" i="1"/>
  <c r="R804" i="1" s="1"/>
  <c r="S804" i="1" s="1"/>
  <c r="O804" i="1"/>
  <c r="Z803" i="1"/>
  <c r="Y803" i="1"/>
  <c r="U803" i="1"/>
  <c r="Q803" i="1"/>
  <c r="P803" i="1"/>
  <c r="R803" i="1" s="1"/>
  <c r="S803" i="1" s="1"/>
  <c r="T803" i="1" s="1"/>
  <c r="O803" i="1"/>
  <c r="Z802" i="1"/>
  <c r="U802" i="1"/>
  <c r="Q802" i="1"/>
  <c r="P802" i="1"/>
  <c r="O802" i="1"/>
  <c r="Z801" i="1"/>
  <c r="U801" i="1"/>
  <c r="Q801" i="1"/>
  <c r="R801" i="1" s="1"/>
  <c r="S801" i="1" s="1"/>
  <c r="T801" i="1" s="1"/>
  <c r="P801" i="1"/>
  <c r="O801" i="1"/>
  <c r="Z800" i="1"/>
  <c r="U800" i="1"/>
  <c r="Q800" i="1"/>
  <c r="P800" i="1"/>
  <c r="O800" i="1"/>
  <c r="Z799" i="1"/>
  <c r="U799" i="1"/>
  <c r="Q799" i="1"/>
  <c r="P799" i="1"/>
  <c r="O799" i="1"/>
  <c r="R799" i="1" s="1"/>
  <c r="S799" i="1" s="1"/>
  <c r="T799" i="1" s="1"/>
  <c r="Z798" i="1"/>
  <c r="U798" i="1"/>
  <c r="Q798" i="1"/>
  <c r="P798" i="1"/>
  <c r="O798" i="1"/>
  <c r="R798" i="1" s="1"/>
  <c r="S798" i="1" s="1"/>
  <c r="T798" i="1" s="1"/>
  <c r="Z797" i="1"/>
  <c r="U797" i="1"/>
  <c r="T797" i="1"/>
  <c r="R797" i="1"/>
  <c r="S797" i="1" s="1"/>
  <c r="Q797" i="1"/>
  <c r="P797" i="1"/>
  <c r="O797" i="1"/>
  <c r="Z796" i="1"/>
  <c r="U796" i="1"/>
  <c r="Q796" i="1"/>
  <c r="P796" i="1"/>
  <c r="O796" i="1"/>
  <c r="R796" i="1" s="1"/>
  <c r="S796" i="1" s="1"/>
  <c r="T796" i="1" s="1"/>
  <c r="Y796" i="1" s="1"/>
  <c r="Z795" i="1"/>
  <c r="U795" i="1"/>
  <c r="Q795" i="1"/>
  <c r="R795" i="1" s="1"/>
  <c r="S795" i="1" s="1"/>
  <c r="T795" i="1" s="1"/>
  <c r="Y795" i="1" s="1"/>
  <c r="P795" i="1"/>
  <c r="O795" i="1"/>
  <c r="Z794" i="1"/>
  <c r="U794" i="1"/>
  <c r="Q794" i="1"/>
  <c r="P794" i="1"/>
  <c r="O794" i="1"/>
  <c r="Z793" i="1"/>
  <c r="U793" i="1"/>
  <c r="Q793" i="1"/>
  <c r="P793" i="1"/>
  <c r="O793" i="1"/>
  <c r="Z792" i="1"/>
  <c r="U792" i="1"/>
  <c r="Q792" i="1"/>
  <c r="P792" i="1"/>
  <c r="O792" i="1"/>
  <c r="R792" i="1" s="1"/>
  <c r="S792" i="1" s="1"/>
  <c r="T792" i="1" s="1"/>
  <c r="Y792" i="1" s="1"/>
  <c r="AA791" i="1"/>
  <c r="Z791" i="1"/>
  <c r="U791" i="1"/>
  <c r="T791" i="1"/>
  <c r="Q791" i="1"/>
  <c r="P791" i="1"/>
  <c r="O791" i="1"/>
  <c r="Z790" i="1"/>
  <c r="U790" i="1"/>
  <c r="Q790" i="1"/>
  <c r="P790" i="1"/>
  <c r="R790" i="1" s="1"/>
  <c r="S790" i="1" s="1"/>
  <c r="T790" i="1" s="1"/>
  <c r="O790" i="1"/>
  <c r="Z789" i="1"/>
  <c r="U789" i="1"/>
  <c r="Q789" i="1"/>
  <c r="P789" i="1"/>
  <c r="O789" i="1"/>
  <c r="Z788" i="1"/>
  <c r="U788" i="1"/>
  <c r="Q788" i="1"/>
  <c r="P788" i="1"/>
  <c r="O788" i="1"/>
  <c r="R788" i="1" s="1"/>
  <c r="S788" i="1" s="1"/>
  <c r="T788" i="1" s="1"/>
  <c r="Z787" i="1"/>
  <c r="U787" i="1"/>
  <c r="Q787" i="1"/>
  <c r="P787" i="1"/>
  <c r="O787" i="1"/>
  <c r="Z786" i="1"/>
  <c r="U786" i="1"/>
  <c r="Q786" i="1"/>
  <c r="P786" i="1"/>
  <c r="O786" i="1"/>
  <c r="Z785" i="1"/>
  <c r="U785" i="1"/>
  <c r="Q785" i="1"/>
  <c r="P785" i="1"/>
  <c r="R785" i="1" s="1"/>
  <c r="S785" i="1" s="1"/>
  <c r="T785" i="1" s="1"/>
  <c r="O785" i="1"/>
  <c r="Z784" i="1"/>
  <c r="U784" i="1"/>
  <c r="Q784" i="1"/>
  <c r="P784" i="1"/>
  <c r="O784" i="1"/>
  <c r="R784" i="1" s="1"/>
  <c r="S784" i="1" s="1"/>
  <c r="T784" i="1" s="1"/>
  <c r="Z783" i="1"/>
  <c r="U783" i="1"/>
  <c r="Q783" i="1"/>
  <c r="P783" i="1"/>
  <c r="O783" i="1"/>
  <c r="Z782" i="1"/>
  <c r="U782" i="1"/>
  <c r="Q782" i="1"/>
  <c r="P782" i="1"/>
  <c r="O782" i="1"/>
  <c r="Z781" i="1"/>
  <c r="U781" i="1"/>
  <c r="Q781" i="1"/>
  <c r="P781" i="1"/>
  <c r="O781" i="1"/>
  <c r="R781" i="1" s="1"/>
  <c r="S781" i="1" s="1"/>
  <c r="T781" i="1" s="1"/>
  <c r="Y781" i="1" s="1"/>
  <c r="Z780" i="1"/>
  <c r="U780" i="1"/>
  <c r="Q780" i="1"/>
  <c r="P780" i="1"/>
  <c r="O780" i="1"/>
  <c r="R780" i="1" s="1"/>
  <c r="S780" i="1" s="1"/>
  <c r="T780" i="1" s="1"/>
  <c r="Z779" i="1"/>
  <c r="U779" i="1"/>
  <c r="Q779" i="1"/>
  <c r="P779" i="1"/>
  <c r="R779" i="1" s="1"/>
  <c r="S779" i="1" s="1"/>
  <c r="T779" i="1" s="1"/>
  <c r="O779" i="1"/>
  <c r="Z778" i="1"/>
  <c r="U778" i="1"/>
  <c r="R778" i="1"/>
  <c r="S778" i="1" s="1"/>
  <c r="T778" i="1" s="1"/>
  <c r="Q778" i="1"/>
  <c r="P778" i="1"/>
  <c r="O778" i="1"/>
  <c r="Z777" i="1"/>
  <c r="U777" i="1"/>
  <c r="Q777" i="1"/>
  <c r="P777" i="1"/>
  <c r="O777" i="1"/>
  <c r="R777" i="1" s="1"/>
  <c r="S777" i="1" s="1"/>
  <c r="T777" i="1" s="1"/>
  <c r="Y777" i="1" s="1"/>
  <c r="Z776" i="1"/>
  <c r="U776" i="1"/>
  <c r="Q776" i="1"/>
  <c r="P776" i="1"/>
  <c r="O776" i="1"/>
  <c r="Z775" i="1"/>
  <c r="U775" i="1"/>
  <c r="Q775" i="1"/>
  <c r="P775" i="1"/>
  <c r="O775" i="1"/>
  <c r="R775" i="1" s="1"/>
  <c r="S775" i="1" s="1"/>
  <c r="T775" i="1" s="1"/>
  <c r="Z774" i="1"/>
  <c r="U774" i="1"/>
  <c r="Q774" i="1"/>
  <c r="R774" i="1" s="1"/>
  <c r="S774" i="1" s="1"/>
  <c r="T774" i="1" s="1"/>
  <c r="Y774" i="1" s="1"/>
  <c r="P774" i="1"/>
  <c r="O774" i="1"/>
  <c r="Z773" i="1"/>
  <c r="U773" i="1"/>
  <c r="Q773" i="1"/>
  <c r="R773" i="1" s="1"/>
  <c r="S773" i="1" s="1"/>
  <c r="T773" i="1" s="1"/>
  <c r="P773" i="1"/>
  <c r="O773" i="1"/>
  <c r="Z772" i="1"/>
  <c r="U772" i="1"/>
  <c r="R772" i="1"/>
  <c r="S772" i="1" s="1"/>
  <c r="T772" i="1" s="1"/>
  <c r="Q772" i="1"/>
  <c r="P772" i="1"/>
  <c r="O772" i="1"/>
  <c r="Z771" i="1"/>
  <c r="U771" i="1"/>
  <c r="T771" i="1"/>
  <c r="R771" i="1"/>
  <c r="S771" i="1" s="1"/>
  <c r="Q771" i="1"/>
  <c r="P771" i="1"/>
  <c r="O771" i="1"/>
  <c r="Z770" i="1"/>
  <c r="U770" i="1"/>
  <c r="Q770" i="1"/>
  <c r="P770" i="1"/>
  <c r="O770" i="1"/>
  <c r="Z769" i="1"/>
  <c r="U769" i="1"/>
  <c r="S769" i="1"/>
  <c r="T769" i="1" s="1"/>
  <c r="R769" i="1"/>
  <c r="Q769" i="1"/>
  <c r="P769" i="1"/>
  <c r="O769" i="1"/>
  <c r="Z768" i="1"/>
  <c r="U768" i="1"/>
  <c r="Q768" i="1"/>
  <c r="P768" i="1"/>
  <c r="O768" i="1"/>
  <c r="Z767" i="1"/>
  <c r="U767" i="1"/>
  <c r="Q767" i="1"/>
  <c r="P767" i="1"/>
  <c r="O767" i="1"/>
  <c r="Z766" i="1"/>
  <c r="U766" i="1"/>
  <c r="Q766" i="1"/>
  <c r="P766" i="1"/>
  <c r="O766" i="1"/>
  <c r="R766" i="1" s="1"/>
  <c r="S766" i="1" s="1"/>
  <c r="T766" i="1" s="1"/>
  <c r="Z765" i="1"/>
  <c r="U765" i="1"/>
  <c r="Q765" i="1"/>
  <c r="P765" i="1"/>
  <c r="R765" i="1" s="1"/>
  <c r="S765" i="1" s="1"/>
  <c r="T765" i="1" s="1"/>
  <c r="O765" i="1"/>
  <c r="Z764" i="1"/>
  <c r="U764" i="1"/>
  <c r="Q764" i="1"/>
  <c r="P764" i="1"/>
  <c r="O764" i="1"/>
  <c r="AA763" i="1"/>
  <c r="Z763" i="1"/>
  <c r="U763" i="1"/>
  <c r="T763" i="1"/>
  <c r="S763" i="1"/>
  <c r="Q763" i="1"/>
  <c r="R763" i="1" s="1"/>
  <c r="P763" i="1"/>
  <c r="O763" i="1"/>
  <c r="Z762" i="1"/>
  <c r="U762" i="1"/>
  <c r="Q762" i="1"/>
  <c r="P762" i="1"/>
  <c r="R762" i="1" s="1"/>
  <c r="S762" i="1" s="1"/>
  <c r="T762" i="1" s="1"/>
  <c r="Y762" i="1" s="1"/>
  <c r="O762" i="1"/>
  <c r="Z761" i="1"/>
  <c r="U761" i="1"/>
  <c r="Q761" i="1"/>
  <c r="P761" i="1"/>
  <c r="O761" i="1"/>
  <c r="Z760" i="1"/>
  <c r="U760" i="1"/>
  <c r="R760" i="1"/>
  <c r="S760" i="1" s="1"/>
  <c r="T760" i="1" s="1"/>
  <c r="Q760" i="1"/>
  <c r="P760" i="1"/>
  <c r="O760" i="1"/>
  <c r="Z759" i="1"/>
  <c r="U759" i="1"/>
  <c r="Q759" i="1"/>
  <c r="P759" i="1"/>
  <c r="O759" i="1"/>
  <c r="R759" i="1" s="1"/>
  <c r="S759" i="1" s="1"/>
  <c r="T759" i="1" s="1"/>
  <c r="Z758" i="1"/>
  <c r="U758" i="1"/>
  <c r="Q758" i="1"/>
  <c r="R758" i="1" s="1"/>
  <c r="S758" i="1" s="1"/>
  <c r="T758" i="1" s="1"/>
  <c r="P758" i="1"/>
  <c r="O758" i="1"/>
  <c r="Z757" i="1"/>
  <c r="U757" i="1"/>
  <c r="Q757" i="1"/>
  <c r="P757" i="1"/>
  <c r="O757" i="1"/>
  <c r="Z756" i="1"/>
  <c r="U756" i="1"/>
  <c r="R756" i="1"/>
  <c r="S756" i="1" s="1"/>
  <c r="T756" i="1" s="1"/>
  <c r="Y756" i="1" s="1"/>
  <c r="Q756" i="1"/>
  <c r="P756" i="1"/>
  <c r="O756" i="1"/>
  <c r="Z755" i="1"/>
  <c r="U755" i="1"/>
  <c r="Q755" i="1"/>
  <c r="R755" i="1" s="1"/>
  <c r="S755" i="1" s="1"/>
  <c r="T755" i="1" s="1"/>
  <c r="P755" i="1"/>
  <c r="O755" i="1"/>
  <c r="Z754" i="1"/>
  <c r="U754" i="1"/>
  <c r="Q754" i="1"/>
  <c r="P754" i="1"/>
  <c r="O754" i="1"/>
  <c r="Z753" i="1"/>
  <c r="U753" i="1"/>
  <c r="Q753" i="1"/>
  <c r="P753" i="1"/>
  <c r="R753" i="1" s="1"/>
  <c r="S753" i="1" s="1"/>
  <c r="T753" i="1" s="1"/>
  <c r="Y753" i="1" s="1"/>
  <c r="O753" i="1"/>
  <c r="Z752" i="1"/>
  <c r="U752" i="1"/>
  <c r="Q752" i="1"/>
  <c r="P752" i="1"/>
  <c r="O752" i="1"/>
  <c r="R752" i="1" s="1"/>
  <c r="S752" i="1" s="1"/>
  <c r="T752" i="1" s="1"/>
  <c r="Y752" i="1" s="1"/>
  <c r="Z751" i="1"/>
  <c r="U751" i="1"/>
  <c r="T751" i="1"/>
  <c r="S751" i="1"/>
  <c r="R751" i="1"/>
  <c r="Q751" i="1"/>
  <c r="P751" i="1"/>
  <c r="O751" i="1"/>
  <c r="Z750" i="1"/>
  <c r="U750" i="1"/>
  <c r="Q750" i="1"/>
  <c r="P750" i="1"/>
  <c r="O750" i="1"/>
  <c r="Z749" i="1"/>
  <c r="U749" i="1"/>
  <c r="Q749" i="1"/>
  <c r="P749" i="1"/>
  <c r="O749" i="1"/>
  <c r="R749" i="1" s="1"/>
  <c r="S749" i="1" s="1"/>
  <c r="T749" i="1" s="1"/>
  <c r="Y749" i="1" s="1"/>
  <c r="Z748" i="1"/>
  <c r="U748" i="1"/>
  <c r="Q748" i="1"/>
  <c r="P748" i="1"/>
  <c r="O748" i="1"/>
  <c r="Z747" i="1"/>
  <c r="U747" i="1"/>
  <c r="R747" i="1"/>
  <c r="S747" i="1" s="1"/>
  <c r="T747" i="1" s="1"/>
  <c r="Y747" i="1" s="1"/>
  <c r="Q747" i="1"/>
  <c r="P747" i="1"/>
  <c r="O747" i="1"/>
  <c r="Z746" i="1"/>
  <c r="U746" i="1"/>
  <c r="Q746" i="1"/>
  <c r="P746" i="1"/>
  <c r="O746" i="1"/>
  <c r="R746" i="1" s="1"/>
  <c r="S746" i="1" s="1"/>
  <c r="T746" i="1" s="1"/>
  <c r="Z745" i="1"/>
  <c r="U745" i="1"/>
  <c r="Q745" i="1"/>
  <c r="P745" i="1"/>
  <c r="O745" i="1"/>
  <c r="R745" i="1" s="1"/>
  <c r="S745" i="1" s="1"/>
  <c r="T745" i="1" s="1"/>
  <c r="Z744" i="1"/>
  <c r="U744" i="1"/>
  <c r="S744" i="1"/>
  <c r="T744" i="1" s="1"/>
  <c r="Y744" i="1" s="1"/>
  <c r="Q744" i="1"/>
  <c r="P744" i="1"/>
  <c r="R744" i="1" s="1"/>
  <c r="O744" i="1"/>
  <c r="Z743" i="1"/>
  <c r="U743" i="1"/>
  <c r="Q743" i="1"/>
  <c r="P743" i="1"/>
  <c r="O743" i="1"/>
  <c r="R743" i="1" s="1"/>
  <c r="S743" i="1" s="1"/>
  <c r="T743" i="1" s="1"/>
  <c r="Z742" i="1"/>
  <c r="U742" i="1"/>
  <c r="T742" i="1"/>
  <c r="Q742" i="1"/>
  <c r="P742" i="1"/>
  <c r="O742" i="1"/>
  <c r="R742" i="1" s="1"/>
  <c r="S742" i="1" s="1"/>
  <c r="Z741" i="1"/>
  <c r="U741" i="1"/>
  <c r="T741" i="1"/>
  <c r="Q741" i="1"/>
  <c r="P741" i="1"/>
  <c r="O741" i="1"/>
  <c r="R741" i="1" s="1"/>
  <c r="S741" i="1" s="1"/>
  <c r="Z740" i="1"/>
  <c r="U740" i="1"/>
  <c r="Q740" i="1"/>
  <c r="P740" i="1"/>
  <c r="R740" i="1" s="1"/>
  <c r="S740" i="1" s="1"/>
  <c r="T740" i="1" s="1"/>
  <c r="O740" i="1"/>
  <c r="Z739" i="1"/>
  <c r="U739" i="1"/>
  <c r="Q739" i="1"/>
  <c r="P739" i="1"/>
  <c r="O739" i="1"/>
  <c r="Z738" i="1"/>
  <c r="U738" i="1"/>
  <c r="Q738" i="1"/>
  <c r="P738" i="1"/>
  <c r="O738" i="1"/>
  <c r="Z737" i="1"/>
  <c r="U737" i="1"/>
  <c r="T737" i="1"/>
  <c r="R737" i="1"/>
  <c r="S737" i="1" s="1"/>
  <c r="Q737" i="1"/>
  <c r="P737" i="1"/>
  <c r="O737" i="1"/>
  <c r="Z736" i="1"/>
  <c r="U736" i="1"/>
  <c r="Q736" i="1"/>
  <c r="P736" i="1"/>
  <c r="O736" i="1"/>
  <c r="R736" i="1" s="1"/>
  <c r="S736" i="1" s="1"/>
  <c r="T736" i="1" s="1"/>
  <c r="Z735" i="1"/>
  <c r="U735" i="1"/>
  <c r="Q735" i="1"/>
  <c r="R735" i="1" s="1"/>
  <c r="S735" i="1" s="1"/>
  <c r="T735" i="1" s="1"/>
  <c r="P735" i="1"/>
  <c r="O735" i="1"/>
  <c r="AA734" i="1"/>
  <c r="Z734" i="1"/>
  <c r="U734" i="1"/>
  <c r="T734" i="1"/>
  <c r="R734" i="1"/>
  <c r="S734" i="1" s="1"/>
  <c r="Q734" i="1"/>
  <c r="P734" i="1"/>
  <c r="O734" i="1"/>
  <c r="Z733" i="1"/>
  <c r="U733" i="1"/>
  <c r="Q733" i="1"/>
  <c r="P733" i="1"/>
  <c r="R733" i="1" s="1"/>
  <c r="S733" i="1" s="1"/>
  <c r="T733" i="1" s="1"/>
  <c r="O733" i="1"/>
  <c r="AA732" i="1"/>
  <c r="Z732" i="1"/>
  <c r="U732" i="1"/>
  <c r="T732" i="1"/>
  <c r="R732" i="1"/>
  <c r="S732" i="1" s="1"/>
  <c r="Q732" i="1"/>
  <c r="P732" i="1"/>
  <c r="O732" i="1"/>
  <c r="AA731" i="1"/>
  <c r="Z731" i="1"/>
  <c r="U731" i="1"/>
  <c r="T731" i="1"/>
  <c r="Q731" i="1"/>
  <c r="P731" i="1"/>
  <c r="O731" i="1"/>
  <c r="R731" i="1" s="1"/>
  <c r="S731" i="1" s="1"/>
  <c r="Z730" i="1"/>
  <c r="U730" i="1"/>
  <c r="Q730" i="1"/>
  <c r="P730" i="1"/>
  <c r="O730" i="1"/>
  <c r="Z729" i="1"/>
  <c r="U729" i="1"/>
  <c r="Q729" i="1"/>
  <c r="P729" i="1"/>
  <c r="O729" i="1"/>
  <c r="R729" i="1" s="1"/>
  <c r="S729" i="1" s="1"/>
  <c r="T729" i="1" s="1"/>
  <c r="Z728" i="1"/>
  <c r="U728" i="1"/>
  <c r="Q728" i="1"/>
  <c r="P728" i="1"/>
  <c r="R728" i="1" s="1"/>
  <c r="S728" i="1" s="1"/>
  <c r="T728" i="1" s="1"/>
  <c r="O728" i="1"/>
  <c r="AA727" i="1"/>
  <c r="Z727" i="1"/>
  <c r="U727" i="1"/>
  <c r="T727" i="1"/>
  <c r="Q727" i="1"/>
  <c r="P727" i="1"/>
  <c r="O727" i="1"/>
  <c r="Z726" i="1"/>
  <c r="U726" i="1"/>
  <c r="Q726" i="1"/>
  <c r="R726" i="1" s="1"/>
  <c r="S726" i="1" s="1"/>
  <c r="T726" i="1" s="1"/>
  <c r="P726" i="1"/>
  <c r="O726" i="1"/>
  <c r="Z725" i="1"/>
  <c r="U725" i="1"/>
  <c r="Q725" i="1"/>
  <c r="P725" i="1"/>
  <c r="R725" i="1" s="1"/>
  <c r="S725" i="1" s="1"/>
  <c r="T725" i="1" s="1"/>
  <c r="O725" i="1"/>
  <c r="Z724" i="1"/>
  <c r="U724" i="1"/>
  <c r="T724" i="1"/>
  <c r="Q724" i="1"/>
  <c r="P724" i="1"/>
  <c r="O724" i="1"/>
  <c r="R724" i="1" s="1"/>
  <c r="S724" i="1" s="1"/>
  <c r="Z723" i="1"/>
  <c r="U723" i="1"/>
  <c r="S723" i="1"/>
  <c r="T723" i="1" s="1"/>
  <c r="Q723" i="1"/>
  <c r="P723" i="1"/>
  <c r="R723" i="1" s="1"/>
  <c r="O723" i="1"/>
  <c r="Z722" i="1"/>
  <c r="U722" i="1"/>
  <c r="Q722" i="1"/>
  <c r="P722" i="1"/>
  <c r="O722" i="1"/>
  <c r="R722" i="1" s="1"/>
  <c r="S722" i="1" s="1"/>
  <c r="T722" i="1" s="1"/>
  <c r="Z721" i="1"/>
  <c r="U721" i="1"/>
  <c r="T721" i="1"/>
  <c r="Q721" i="1"/>
  <c r="P721" i="1"/>
  <c r="R721" i="1" s="1"/>
  <c r="S721" i="1" s="1"/>
  <c r="O721" i="1"/>
  <c r="Z720" i="1"/>
  <c r="U720" i="1"/>
  <c r="Q720" i="1"/>
  <c r="P720" i="1"/>
  <c r="O720" i="1"/>
  <c r="R720" i="1" s="1"/>
  <c r="S720" i="1" s="1"/>
  <c r="T720" i="1" s="1"/>
  <c r="Z719" i="1"/>
  <c r="U719" i="1"/>
  <c r="R719" i="1"/>
  <c r="S719" i="1" s="1"/>
  <c r="T719" i="1" s="1"/>
  <c r="Y719" i="1" s="1"/>
  <c r="Q719" i="1"/>
  <c r="P719" i="1"/>
  <c r="O719" i="1"/>
  <c r="Z718" i="1"/>
  <c r="U718" i="1"/>
  <c r="S718" i="1"/>
  <c r="T718" i="1" s="1"/>
  <c r="Q718" i="1"/>
  <c r="P718" i="1"/>
  <c r="O718" i="1"/>
  <c r="R718" i="1" s="1"/>
  <c r="Z717" i="1"/>
  <c r="U717" i="1"/>
  <c r="Q717" i="1"/>
  <c r="P717" i="1"/>
  <c r="O717" i="1"/>
  <c r="R717" i="1" s="1"/>
  <c r="S717" i="1" s="1"/>
  <c r="T717" i="1" s="1"/>
  <c r="Z716" i="1"/>
  <c r="U716" i="1"/>
  <c r="S716" i="1"/>
  <c r="T716" i="1" s="1"/>
  <c r="Q716" i="1"/>
  <c r="R716" i="1" s="1"/>
  <c r="P716" i="1"/>
  <c r="O716" i="1"/>
  <c r="Z715" i="1"/>
  <c r="U715" i="1"/>
  <c r="Q715" i="1"/>
  <c r="P715" i="1"/>
  <c r="O715" i="1"/>
  <c r="R715" i="1" s="1"/>
  <c r="S715" i="1" s="1"/>
  <c r="T715" i="1" s="1"/>
  <c r="AA714" i="1"/>
  <c r="Z714" i="1"/>
  <c r="U714" i="1"/>
  <c r="T714" i="1"/>
  <c r="Q714" i="1"/>
  <c r="P714" i="1"/>
  <c r="O714" i="1"/>
  <c r="AA713" i="1"/>
  <c r="Z713" i="1"/>
  <c r="U713" i="1"/>
  <c r="T713" i="1"/>
  <c r="Q713" i="1"/>
  <c r="P713" i="1"/>
  <c r="O713" i="1"/>
  <c r="Z712" i="1"/>
  <c r="U712" i="1"/>
  <c r="Q712" i="1"/>
  <c r="P712" i="1"/>
  <c r="R712" i="1" s="1"/>
  <c r="S712" i="1" s="1"/>
  <c r="T712" i="1" s="1"/>
  <c r="O712" i="1"/>
  <c r="Z711" i="1"/>
  <c r="U711" i="1"/>
  <c r="Q711" i="1"/>
  <c r="P711" i="1"/>
  <c r="O711" i="1"/>
  <c r="AA710" i="1"/>
  <c r="Z710" i="1"/>
  <c r="U710" i="1"/>
  <c r="T710" i="1"/>
  <c r="Q710" i="1"/>
  <c r="P710" i="1"/>
  <c r="O710" i="1"/>
  <c r="R710" i="1" s="1"/>
  <c r="S710" i="1" s="1"/>
  <c r="Z709" i="1"/>
  <c r="U709" i="1"/>
  <c r="T709" i="1"/>
  <c r="Q709" i="1"/>
  <c r="P709" i="1"/>
  <c r="O709" i="1"/>
  <c r="R709" i="1" s="1"/>
  <c r="S709" i="1" s="1"/>
  <c r="Z708" i="1"/>
  <c r="U708" i="1"/>
  <c r="Q708" i="1"/>
  <c r="R708" i="1" s="1"/>
  <c r="S708" i="1" s="1"/>
  <c r="T708" i="1" s="1"/>
  <c r="P708" i="1"/>
  <c r="O708" i="1"/>
  <c r="Z707" i="1"/>
  <c r="U707" i="1"/>
  <c r="S707" i="1"/>
  <c r="T707" i="1" s="1"/>
  <c r="Q707" i="1"/>
  <c r="P707" i="1"/>
  <c r="O707" i="1"/>
  <c r="R707" i="1" s="1"/>
  <c r="Z706" i="1"/>
  <c r="U706" i="1"/>
  <c r="Q706" i="1"/>
  <c r="P706" i="1"/>
  <c r="O706" i="1"/>
  <c r="Z705" i="1"/>
  <c r="U705" i="1"/>
  <c r="S705" i="1"/>
  <c r="T705" i="1" s="1"/>
  <c r="R705" i="1"/>
  <c r="Q705" i="1"/>
  <c r="P705" i="1"/>
  <c r="O705" i="1"/>
  <c r="Z704" i="1"/>
  <c r="U704" i="1"/>
  <c r="Q704" i="1"/>
  <c r="P704" i="1"/>
  <c r="O704" i="1"/>
  <c r="AA703" i="1"/>
  <c r="Z703" i="1"/>
  <c r="U703" i="1"/>
  <c r="T703" i="1"/>
  <c r="Q703" i="1"/>
  <c r="P703" i="1"/>
  <c r="O703" i="1"/>
  <c r="Z702" i="1"/>
  <c r="Y702" i="1"/>
  <c r="U702" i="1"/>
  <c r="T702" i="1"/>
  <c r="Q702" i="1"/>
  <c r="P702" i="1"/>
  <c r="O702" i="1"/>
  <c r="R702" i="1" s="1"/>
  <c r="S702" i="1" s="1"/>
  <c r="Z701" i="1"/>
  <c r="U701" i="1"/>
  <c r="Q701" i="1"/>
  <c r="R701" i="1" s="1"/>
  <c r="S701" i="1" s="1"/>
  <c r="T701" i="1" s="1"/>
  <c r="P701" i="1"/>
  <c r="O701" i="1"/>
  <c r="Z700" i="1"/>
  <c r="U700" i="1"/>
  <c r="Q700" i="1"/>
  <c r="P700" i="1"/>
  <c r="O700" i="1"/>
  <c r="R700" i="1" s="1"/>
  <c r="S700" i="1" s="1"/>
  <c r="T700" i="1" s="1"/>
  <c r="Z699" i="1"/>
  <c r="U699" i="1"/>
  <c r="Q699" i="1"/>
  <c r="R699" i="1" s="1"/>
  <c r="S699" i="1" s="1"/>
  <c r="T699" i="1" s="1"/>
  <c r="P699" i="1"/>
  <c r="O699" i="1"/>
  <c r="Z698" i="1"/>
  <c r="U698" i="1"/>
  <c r="R698" i="1"/>
  <c r="S698" i="1" s="1"/>
  <c r="T698" i="1" s="1"/>
  <c r="Q698" i="1"/>
  <c r="P698" i="1"/>
  <c r="O698" i="1"/>
  <c r="AA697" i="1"/>
  <c r="Z697" i="1"/>
  <c r="U697" i="1"/>
  <c r="T697" i="1"/>
  <c r="Q697" i="1"/>
  <c r="P697" i="1"/>
  <c r="O697" i="1"/>
  <c r="Z696" i="1"/>
  <c r="U696" i="1"/>
  <c r="Q696" i="1"/>
  <c r="P696" i="1"/>
  <c r="O696" i="1"/>
  <c r="R696" i="1" s="1"/>
  <c r="S696" i="1" s="1"/>
  <c r="T696" i="1" s="1"/>
  <c r="Z695" i="1"/>
  <c r="Y695" i="1"/>
  <c r="U695" i="1"/>
  <c r="Q695" i="1"/>
  <c r="P695" i="1"/>
  <c r="O695" i="1"/>
  <c r="R695" i="1" s="1"/>
  <c r="S695" i="1" s="1"/>
  <c r="T695" i="1" s="1"/>
  <c r="Z694" i="1"/>
  <c r="U694" i="1"/>
  <c r="S694" i="1"/>
  <c r="T694" i="1" s="1"/>
  <c r="Y694" i="1" s="1"/>
  <c r="R694" i="1"/>
  <c r="Q694" i="1"/>
  <c r="P694" i="1"/>
  <c r="O694" i="1"/>
  <c r="Z693" i="1"/>
  <c r="U693" i="1"/>
  <c r="Q693" i="1"/>
  <c r="P693" i="1"/>
  <c r="O693" i="1"/>
  <c r="R693" i="1" s="1"/>
  <c r="S693" i="1" s="1"/>
  <c r="T693" i="1" s="1"/>
  <c r="Z692" i="1"/>
  <c r="U692" i="1"/>
  <c r="Q692" i="1"/>
  <c r="P692" i="1"/>
  <c r="O692" i="1"/>
  <c r="Z691" i="1"/>
  <c r="U691" i="1"/>
  <c r="Q691" i="1"/>
  <c r="R691" i="1" s="1"/>
  <c r="S691" i="1" s="1"/>
  <c r="T691" i="1" s="1"/>
  <c r="P691" i="1"/>
  <c r="O691" i="1"/>
  <c r="Z690" i="1"/>
  <c r="U690" i="1"/>
  <c r="S690" i="1"/>
  <c r="T690" i="1" s="1"/>
  <c r="Q690" i="1"/>
  <c r="P690" i="1"/>
  <c r="O690" i="1"/>
  <c r="R690" i="1" s="1"/>
  <c r="Z689" i="1"/>
  <c r="U689" i="1"/>
  <c r="Q689" i="1"/>
  <c r="P689" i="1"/>
  <c r="O689" i="1"/>
  <c r="Z688" i="1"/>
  <c r="U688" i="1"/>
  <c r="Q688" i="1"/>
  <c r="P688" i="1"/>
  <c r="O688" i="1"/>
  <c r="Z687" i="1"/>
  <c r="U687" i="1"/>
  <c r="R687" i="1"/>
  <c r="S687" i="1" s="1"/>
  <c r="T687" i="1" s="1"/>
  <c r="Q687" i="1"/>
  <c r="P687" i="1"/>
  <c r="O687" i="1"/>
  <c r="Z686" i="1"/>
  <c r="U686" i="1"/>
  <c r="Q686" i="1"/>
  <c r="P686" i="1"/>
  <c r="O686" i="1"/>
  <c r="R686" i="1" s="1"/>
  <c r="S686" i="1" s="1"/>
  <c r="T686" i="1" s="1"/>
  <c r="Z685" i="1"/>
  <c r="U685" i="1"/>
  <c r="R685" i="1"/>
  <c r="S685" i="1" s="1"/>
  <c r="T685" i="1" s="1"/>
  <c r="Q685" i="1"/>
  <c r="P685" i="1"/>
  <c r="O685" i="1"/>
  <c r="Z684" i="1"/>
  <c r="U684" i="1"/>
  <c r="Q684" i="1"/>
  <c r="R684" i="1" s="1"/>
  <c r="S684" i="1" s="1"/>
  <c r="T684" i="1" s="1"/>
  <c r="P684" i="1"/>
  <c r="O684" i="1"/>
  <c r="Z683" i="1"/>
  <c r="U683" i="1"/>
  <c r="T683" i="1"/>
  <c r="R683" i="1"/>
  <c r="S683" i="1" s="1"/>
  <c r="Q683" i="1"/>
  <c r="P683" i="1"/>
  <c r="O683" i="1"/>
  <c r="Z682" i="1"/>
  <c r="U682" i="1"/>
  <c r="Q682" i="1"/>
  <c r="P682" i="1"/>
  <c r="O682" i="1"/>
  <c r="R682" i="1" s="1"/>
  <c r="S682" i="1" s="1"/>
  <c r="T682" i="1" s="1"/>
  <c r="Y682" i="1" s="1"/>
  <c r="Z681" i="1"/>
  <c r="Y681" i="1"/>
  <c r="U681" i="1"/>
  <c r="Q681" i="1"/>
  <c r="P681" i="1"/>
  <c r="O681" i="1"/>
  <c r="R681" i="1" s="1"/>
  <c r="S681" i="1" s="1"/>
  <c r="T681" i="1" s="1"/>
  <c r="Z680" i="1"/>
  <c r="U680" i="1"/>
  <c r="Q680" i="1"/>
  <c r="P680" i="1"/>
  <c r="R680" i="1" s="1"/>
  <c r="S680" i="1" s="1"/>
  <c r="T680" i="1" s="1"/>
  <c r="Y680" i="1" s="1"/>
  <c r="O680" i="1"/>
  <c r="Z679" i="1"/>
  <c r="U679" i="1"/>
  <c r="Q679" i="1"/>
  <c r="P679" i="1"/>
  <c r="O679" i="1"/>
  <c r="R679" i="1" s="1"/>
  <c r="S679" i="1" s="1"/>
  <c r="T679" i="1" s="1"/>
  <c r="Z678" i="1"/>
  <c r="U678" i="1"/>
  <c r="Q678" i="1"/>
  <c r="R678" i="1" s="1"/>
  <c r="S678" i="1" s="1"/>
  <c r="T678" i="1" s="1"/>
  <c r="P678" i="1"/>
  <c r="O678" i="1"/>
  <c r="Z677" i="1"/>
  <c r="U677" i="1"/>
  <c r="Q677" i="1"/>
  <c r="P677" i="1"/>
  <c r="O677" i="1"/>
  <c r="R677" i="1" s="1"/>
  <c r="S677" i="1" s="1"/>
  <c r="T677" i="1" s="1"/>
  <c r="Z676" i="1"/>
  <c r="U676" i="1"/>
  <c r="Q676" i="1"/>
  <c r="P676" i="1"/>
  <c r="R676" i="1" s="1"/>
  <c r="S676" i="1" s="1"/>
  <c r="T676" i="1" s="1"/>
  <c r="O676" i="1"/>
  <c r="Z675" i="1"/>
  <c r="U675" i="1"/>
  <c r="Q675" i="1"/>
  <c r="P675" i="1"/>
  <c r="R675" i="1" s="1"/>
  <c r="S675" i="1" s="1"/>
  <c r="T675" i="1" s="1"/>
  <c r="O675" i="1"/>
  <c r="Z674" i="1"/>
  <c r="U674" i="1"/>
  <c r="Q674" i="1"/>
  <c r="P674" i="1"/>
  <c r="O674" i="1"/>
  <c r="Z673" i="1"/>
  <c r="U673" i="1"/>
  <c r="S673" i="1"/>
  <c r="T673" i="1" s="1"/>
  <c r="R673" i="1"/>
  <c r="Q673" i="1"/>
  <c r="P673" i="1"/>
  <c r="O673" i="1"/>
  <c r="Z672" i="1"/>
  <c r="U672" i="1"/>
  <c r="Q672" i="1"/>
  <c r="P672" i="1"/>
  <c r="O672" i="1"/>
  <c r="Z671" i="1"/>
  <c r="U671" i="1"/>
  <c r="Q671" i="1"/>
  <c r="R671" i="1" s="1"/>
  <c r="S671" i="1" s="1"/>
  <c r="T671" i="1" s="1"/>
  <c r="P671" i="1"/>
  <c r="O671" i="1"/>
  <c r="Z670" i="1"/>
  <c r="U670" i="1"/>
  <c r="T670" i="1"/>
  <c r="Q670" i="1"/>
  <c r="P670" i="1"/>
  <c r="O670" i="1"/>
  <c r="R670" i="1" s="1"/>
  <c r="S670" i="1" s="1"/>
  <c r="Z669" i="1"/>
  <c r="U669" i="1"/>
  <c r="Q669" i="1"/>
  <c r="P669" i="1"/>
  <c r="R669" i="1" s="1"/>
  <c r="S669" i="1" s="1"/>
  <c r="T669" i="1" s="1"/>
  <c r="O669" i="1"/>
  <c r="Z668" i="1"/>
  <c r="U668" i="1"/>
  <c r="Q668" i="1"/>
  <c r="P668" i="1"/>
  <c r="O668" i="1"/>
  <c r="R668" i="1" s="1"/>
  <c r="S668" i="1" s="1"/>
  <c r="T668" i="1" s="1"/>
  <c r="Y668" i="1" s="1"/>
  <c r="Z667" i="1"/>
  <c r="U667" i="1"/>
  <c r="Q667" i="1"/>
  <c r="R667" i="1" s="1"/>
  <c r="S667" i="1" s="1"/>
  <c r="T667" i="1" s="1"/>
  <c r="Y667" i="1" s="1"/>
  <c r="P667" i="1"/>
  <c r="O667" i="1"/>
  <c r="Z666" i="1"/>
  <c r="U666" i="1"/>
  <c r="T666" i="1"/>
  <c r="S666" i="1"/>
  <c r="R666" i="1"/>
  <c r="Q666" i="1"/>
  <c r="P666" i="1"/>
  <c r="O666" i="1"/>
  <c r="Z665" i="1"/>
  <c r="Y665" i="1"/>
  <c r="U665" i="1"/>
  <c r="Q665" i="1"/>
  <c r="P665" i="1"/>
  <c r="R665" i="1" s="1"/>
  <c r="S665" i="1" s="1"/>
  <c r="T665" i="1" s="1"/>
  <c r="O665" i="1"/>
  <c r="Z664" i="1"/>
  <c r="U664" i="1"/>
  <c r="R664" i="1"/>
  <c r="S664" i="1" s="1"/>
  <c r="T664" i="1" s="1"/>
  <c r="Q664" i="1"/>
  <c r="P664" i="1"/>
  <c r="O664" i="1"/>
  <c r="Z663" i="1"/>
  <c r="U663" i="1"/>
  <c r="Q663" i="1"/>
  <c r="P663" i="1"/>
  <c r="O663" i="1"/>
  <c r="R663" i="1" s="1"/>
  <c r="S663" i="1" s="1"/>
  <c r="T663" i="1" s="1"/>
  <c r="Z662" i="1"/>
  <c r="U662" i="1"/>
  <c r="Q662" i="1"/>
  <c r="P662" i="1"/>
  <c r="O662" i="1"/>
  <c r="R662" i="1" s="1"/>
  <c r="S662" i="1" s="1"/>
  <c r="T662" i="1" s="1"/>
  <c r="Z661" i="1"/>
  <c r="U661" i="1"/>
  <c r="S661" i="1"/>
  <c r="T661" i="1" s="1"/>
  <c r="Y661" i="1" s="1"/>
  <c r="Q661" i="1"/>
  <c r="P661" i="1"/>
  <c r="O661" i="1"/>
  <c r="R661" i="1" s="1"/>
  <c r="Z660" i="1"/>
  <c r="U660" i="1"/>
  <c r="Q660" i="1"/>
  <c r="P660" i="1"/>
  <c r="O660" i="1"/>
  <c r="R660" i="1" s="1"/>
  <c r="S660" i="1" s="1"/>
  <c r="T660" i="1" s="1"/>
  <c r="Z659" i="1"/>
  <c r="U659" i="1"/>
  <c r="Q659" i="1"/>
  <c r="P659" i="1"/>
  <c r="O659" i="1"/>
  <c r="R659" i="1" s="1"/>
  <c r="S659" i="1" s="1"/>
  <c r="T659" i="1" s="1"/>
  <c r="Z658" i="1"/>
  <c r="U658" i="1"/>
  <c r="T658" i="1"/>
  <c r="S658" i="1"/>
  <c r="Q658" i="1"/>
  <c r="P658" i="1"/>
  <c r="O658" i="1"/>
  <c r="R658" i="1" s="1"/>
  <c r="Z657" i="1"/>
  <c r="U657" i="1"/>
  <c r="Q657" i="1"/>
  <c r="P657" i="1"/>
  <c r="O657" i="1"/>
  <c r="R657" i="1" s="1"/>
  <c r="S657" i="1" s="1"/>
  <c r="T657" i="1" s="1"/>
  <c r="Z656" i="1"/>
  <c r="U656" i="1"/>
  <c r="Q656" i="1"/>
  <c r="R656" i="1" s="1"/>
  <c r="S656" i="1" s="1"/>
  <c r="T656" i="1" s="1"/>
  <c r="P656" i="1"/>
  <c r="O656" i="1"/>
  <c r="Z655" i="1"/>
  <c r="U655" i="1"/>
  <c r="Q655" i="1"/>
  <c r="R655" i="1" s="1"/>
  <c r="S655" i="1" s="1"/>
  <c r="T655" i="1" s="1"/>
  <c r="P655" i="1"/>
  <c r="O655" i="1"/>
  <c r="Z654" i="1"/>
  <c r="U654" i="1"/>
  <c r="Q654" i="1"/>
  <c r="P654" i="1"/>
  <c r="O654" i="1"/>
  <c r="Z653" i="1"/>
  <c r="Y653" i="1"/>
  <c r="U653" i="1"/>
  <c r="R653" i="1"/>
  <c r="S653" i="1" s="1"/>
  <c r="T653" i="1" s="1"/>
  <c r="Q653" i="1"/>
  <c r="P653" i="1"/>
  <c r="O653" i="1"/>
  <c r="Z652" i="1"/>
  <c r="U652" i="1"/>
  <c r="Q652" i="1"/>
  <c r="R652" i="1" s="1"/>
  <c r="S652" i="1" s="1"/>
  <c r="T652" i="1" s="1"/>
  <c r="Y652" i="1" s="1"/>
  <c r="P652" i="1"/>
  <c r="O652" i="1"/>
  <c r="Z651" i="1"/>
  <c r="U651" i="1"/>
  <c r="Q651" i="1"/>
  <c r="P651" i="1"/>
  <c r="O651" i="1"/>
  <c r="R651" i="1" s="1"/>
  <c r="S651" i="1" s="1"/>
  <c r="T651" i="1" s="1"/>
  <c r="Z650" i="1"/>
  <c r="U650" i="1"/>
  <c r="R650" i="1"/>
  <c r="S650" i="1" s="1"/>
  <c r="T650" i="1" s="1"/>
  <c r="Y650" i="1" s="1"/>
  <c r="Q650" i="1"/>
  <c r="P650" i="1"/>
  <c r="O650" i="1"/>
  <c r="Z649" i="1"/>
  <c r="U649" i="1"/>
  <c r="R649" i="1"/>
  <c r="S649" i="1" s="1"/>
  <c r="T649" i="1" s="1"/>
  <c r="Q649" i="1"/>
  <c r="P649" i="1"/>
  <c r="O649" i="1"/>
  <c r="Z648" i="1"/>
  <c r="U648" i="1"/>
  <c r="Q648" i="1"/>
  <c r="P648" i="1"/>
  <c r="O648" i="1"/>
  <c r="Z647" i="1"/>
  <c r="U647" i="1"/>
  <c r="Q647" i="1"/>
  <c r="P647" i="1"/>
  <c r="O647" i="1"/>
  <c r="R647" i="1" s="1"/>
  <c r="S647" i="1" s="1"/>
  <c r="T647" i="1" s="1"/>
  <c r="Z646" i="1"/>
  <c r="U646" i="1"/>
  <c r="T646" i="1"/>
  <c r="S646" i="1"/>
  <c r="Q646" i="1"/>
  <c r="P646" i="1"/>
  <c r="O646" i="1"/>
  <c r="R646" i="1" s="1"/>
  <c r="Z645" i="1"/>
  <c r="U645" i="1"/>
  <c r="R645" i="1"/>
  <c r="S645" i="1" s="1"/>
  <c r="T645" i="1" s="1"/>
  <c r="Y645" i="1" s="1"/>
  <c r="Q645" i="1"/>
  <c r="P645" i="1"/>
  <c r="O645" i="1"/>
  <c r="Z644" i="1"/>
  <c r="U644" i="1"/>
  <c r="Q644" i="1"/>
  <c r="P644" i="1"/>
  <c r="O644" i="1"/>
  <c r="R644" i="1" s="1"/>
  <c r="S644" i="1" s="1"/>
  <c r="T644" i="1" s="1"/>
  <c r="Z643" i="1"/>
  <c r="U643" i="1"/>
  <c r="Q643" i="1"/>
  <c r="P643" i="1"/>
  <c r="R643" i="1" s="1"/>
  <c r="S643" i="1" s="1"/>
  <c r="T643" i="1" s="1"/>
  <c r="Y643" i="1" s="1"/>
  <c r="O643" i="1"/>
  <c r="Z642" i="1"/>
  <c r="U642" i="1"/>
  <c r="Q642" i="1"/>
  <c r="P642" i="1"/>
  <c r="O642" i="1"/>
  <c r="R642" i="1" s="1"/>
  <c r="S642" i="1" s="1"/>
  <c r="T642" i="1" s="1"/>
  <c r="Z641" i="1"/>
  <c r="U641" i="1"/>
  <c r="Q641" i="1"/>
  <c r="P641" i="1"/>
  <c r="O641" i="1"/>
  <c r="Z640" i="1"/>
  <c r="U640" i="1"/>
  <c r="S640" i="1"/>
  <c r="T640" i="1" s="1"/>
  <c r="R640" i="1"/>
  <c r="Q640" i="1"/>
  <c r="P640" i="1"/>
  <c r="O640" i="1"/>
  <c r="Z639" i="1"/>
  <c r="U639" i="1"/>
  <c r="Q639" i="1"/>
  <c r="P639" i="1"/>
  <c r="O639" i="1"/>
  <c r="R639" i="1" s="1"/>
  <c r="S639" i="1" s="1"/>
  <c r="T639" i="1" s="1"/>
  <c r="Z638" i="1"/>
  <c r="U638" i="1"/>
  <c r="Q638" i="1"/>
  <c r="P638" i="1"/>
  <c r="O638" i="1"/>
  <c r="Z637" i="1"/>
  <c r="U637" i="1"/>
  <c r="Q637" i="1"/>
  <c r="R637" i="1" s="1"/>
  <c r="S637" i="1" s="1"/>
  <c r="T637" i="1" s="1"/>
  <c r="P637" i="1"/>
  <c r="O637" i="1"/>
  <c r="Z636" i="1"/>
  <c r="U636" i="1"/>
  <c r="Q636" i="1"/>
  <c r="P636" i="1"/>
  <c r="O636" i="1"/>
  <c r="R636" i="1" s="1"/>
  <c r="S636" i="1" s="1"/>
  <c r="T636" i="1" s="1"/>
  <c r="AA635" i="1"/>
  <c r="Z635" i="1"/>
  <c r="U635" i="1"/>
  <c r="T635" i="1"/>
  <c r="Q635" i="1"/>
  <c r="P635" i="1"/>
  <c r="O635" i="1"/>
  <c r="R635" i="1" s="1"/>
  <c r="S635" i="1" s="1"/>
  <c r="Z634" i="1"/>
  <c r="U634" i="1"/>
  <c r="T634" i="1"/>
  <c r="S634" i="1"/>
  <c r="R634" i="1"/>
  <c r="Q634" i="1"/>
  <c r="P634" i="1"/>
  <c r="O634" i="1"/>
  <c r="Z633" i="1"/>
  <c r="U633" i="1"/>
  <c r="R633" i="1"/>
  <c r="S633" i="1" s="1"/>
  <c r="T633" i="1" s="1"/>
  <c r="Q633" i="1"/>
  <c r="P633" i="1"/>
  <c r="O633" i="1"/>
  <c r="Z632" i="1"/>
  <c r="U632" i="1"/>
  <c r="Q632" i="1"/>
  <c r="P632" i="1"/>
  <c r="O632" i="1"/>
  <c r="R632" i="1" s="1"/>
  <c r="S632" i="1" s="1"/>
  <c r="T632" i="1" s="1"/>
  <c r="Y632" i="1" s="1"/>
  <c r="Z631" i="1"/>
  <c r="U631" i="1"/>
  <c r="Q631" i="1"/>
  <c r="R631" i="1" s="1"/>
  <c r="S631" i="1" s="1"/>
  <c r="T631" i="1" s="1"/>
  <c r="P631" i="1"/>
  <c r="O631" i="1"/>
  <c r="Z630" i="1"/>
  <c r="U630" i="1"/>
  <c r="Q630" i="1"/>
  <c r="P630" i="1"/>
  <c r="O630" i="1"/>
  <c r="R630" i="1" s="1"/>
  <c r="S630" i="1" s="1"/>
  <c r="T630" i="1" s="1"/>
  <c r="Z629" i="1"/>
  <c r="U629" i="1"/>
  <c r="Q629" i="1"/>
  <c r="P629" i="1"/>
  <c r="R629" i="1" s="1"/>
  <c r="S629" i="1" s="1"/>
  <c r="T629" i="1" s="1"/>
  <c r="O629" i="1"/>
  <c r="Z628" i="1"/>
  <c r="U628" i="1"/>
  <c r="Q628" i="1"/>
  <c r="R628" i="1" s="1"/>
  <c r="S628" i="1" s="1"/>
  <c r="T628" i="1" s="1"/>
  <c r="Y628" i="1" s="1"/>
  <c r="P628" i="1"/>
  <c r="O628" i="1"/>
  <c r="Z627" i="1"/>
  <c r="U627" i="1"/>
  <c r="Q627" i="1"/>
  <c r="P627" i="1"/>
  <c r="O627" i="1"/>
  <c r="Z626" i="1"/>
  <c r="U626" i="1"/>
  <c r="Q626" i="1"/>
  <c r="P626" i="1"/>
  <c r="O626" i="1"/>
  <c r="R626" i="1" s="1"/>
  <c r="S626" i="1" s="1"/>
  <c r="T626" i="1" s="1"/>
  <c r="Z625" i="1"/>
  <c r="U625" i="1"/>
  <c r="Q625" i="1"/>
  <c r="P625" i="1"/>
  <c r="O625" i="1"/>
  <c r="Z624" i="1"/>
  <c r="U624" i="1"/>
  <c r="S624" i="1"/>
  <c r="T624" i="1" s="1"/>
  <c r="R624" i="1"/>
  <c r="Q624" i="1"/>
  <c r="P624" i="1"/>
  <c r="O624" i="1"/>
  <c r="Z623" i="1"/>
  <c r="U623" i="1"/>
  <c r="Q623" i="1"/>
  <c r="P623" i="1"/>
  <c r="O623" i="1"/>
  <c r="R623" i="1" s="1"/>
  <c r="S623" i="1" s="1"/>
  <c r="T623" i="1" s="1"/>
  <c r="Z622" i="1"/>
  <c r="U622" i="1"/>
  <c r="Q622" i="1"/>
  <c r="P622" i="1"/>
  <c r="O622" i="1"/>
  <c r="Z621" i="1"/>
  <c r="U621" i="1"/>
  <c r="Q621" i="1"/>
  <c r="P621" i="1"/>
  <c r="O621" i="1"/>
  <c r="Z620" i="1"/>
  <c r="U620" i="1"/>
  <c r="Q620" i="1"/>
  <c r="P620" i="1"/>
  <c r="O620" i="1"/>
  <c r="R620" i="1" s="1"/>
  <c r="S620" i="1" s="1"/>
  <c r="T620" i="1" s="1"/>
  <c r="Y620" i="1" s="1"/>
  <c r="Z619" i="1"/>
  <c r="U619" i="1"/>
  <c r="R619" i="1"/>
  <c r="S619" i="1" s="1"/>
  <c r="T619" i="1" s="1"/>
  <c r="Y619" i="1" s="1"/>
  <c r="Q619" i="1"/>
  <c r="P619" i="1"/>
  <c r="O619" i="1"/>
  <c r="AA618" i="1"/>
  <c r="Z618" i="1"/>
  <c r="U618" i="1"/>
  <c r="T618" i="1"/>
  <c r="S618" i="1"/>
  <c r="R618" i="1"/>
  <c r="Q618" i="1"/>
  <c r="P618" i="1"/>
  <c r="O618" i="1"/>
  <c r="Z617" i="1"/>
  <c r="U617" i="1"/>
  <c r="Q617" i="1"/>
  <c r="P617" i="1"/>
  <c r="O617" i="1"/>
  <c r="R617" i="1" s="1"/>
  <c r="S617" i="1" s="1"/>
  <c r="T617" i="1" s="1"/>
  <c r="AA616" i="1"/>
  <c r="Z616" i="1"/>
  <c r="U616" i="1"/>
  <c r="T616" i="1"/>
  <c r="Q616" i="1"/>
  <c r="R616" i="1" s="1"/>
  <c r="S616" i="1" s="1"/>
  <c r="P616" i="1"/>
  <c r="O616" i="1"/>
  <c r="Z615" i="1"/>
  <c r="U615" i="1"/>
  <c r="Q615" i="1"/>
  <c r="P615" i="1"/>
  <c r="O615" i="1"/>
  <c r="Z614" i="1"/>
  <c r="U614" i="1"/>
  <c r="Q614" i="1"/>
  <c r="P614" i="1"/>
  <c r="O614" i="1"/>
  <c r="R614" i="1" s="1"/>
  <c r="S614" i="1" s="1"/>
  <c r="T614" i="1" s="1"/>
  <c r="AA613" i="1"/>
  <c r="Z613" i="1"/>
  <c r="U613" i="1"/>
  <c r="T613" i="1"/>
  <c r="R613" i="1"/>
  <c r="S613" i="1" s="1"/>
  <c r="Q613" i="1"/>
  <c r="P613" i="1"/>
  <c r="O613" i="1"/>
  <c r="Z612" i="1"/>
  <c r="U612" i="1"/>
  <c r="Q612" i="1"/>
  <c r="P612" i="1"/>
  <c r="O612" i="1"/>
  <c r="R612" i="1" s="1"/>
  <c r="S612" i="1" s="1"/>
  <c r="T612" i="1" s="1"/>
  <c r="Y612" i="1" s="1"/>
  <c r="Z611" i="1"/>
  <c r="U611" i="1"/>
  <c r="Q611" i="1"/>
  <c r="P611" i="1"/>
  <c r="O611" i="1"/>
  <c r="R611" i="1" s="1"/>
  <c r="S611" i="1" s="1"/>
  <c r="T611" i="1" s="1"/>
  <c r="Z610" i="1"/>
  <c r="U610" i="1"/>
  <c r="T610" i="1"/>
  <c r="S610" i="1"/>
  <c r="Q610" i="1"/>
  <c r="P610" i="1"/>
  <c r="O610" i="1"/>
  <c r="R610" i="1" s="1"/>
  <c r="Z609" i="1"/>
  <c r="U609" i="1"/>
  <c r="Q609" i="1"/>
  <c r="P609" i="1"/>
  <c r="O609" i="1"/>
  <c r="R609" i="1" s="1"/>
  <c r="S609" i="1" s="1"/>
  <c r="T609" i="1" s="1"/>
  <c r="Z608" i="1"/>
  <c r="U608" i="1"/>
  <c r="Q608" i="1"/>
  <c r="R608" i="1" s="1"/>
  <c r="S608" i="1" s="1"/>
  <c r="T608" i="1" s="1"/>
  <c r="P608" i="1"/>
  <c r="O608" i="1"/>
  <c r="Z607" i="1"/>
  <c r="U607" i="1"/>
  <c r="Q607" i="1"/>
  <c r="P607" i="1"/>
  <c r="R607" i="1" s="1"/>
  <c r="S607" i="1" s="1"/>
  <c r="T607" i="1" s="1"/>
  <c r="Y607" i="1" s="1"/>
  <c r="O607" i="1"/>
  <c r="Z606" i="1"/>
  <c r="U606" i="1"/>
  <c r="Q606" i="1"/>
  <c r="P606" i="1"/>
  <c r="O606" i="1"/>
  <c r="AA605" i="1"/>
  <c r="Z605" i="1"/>
  <c r="U605" i="1"/>
  <c r="T605" i="1"/>
  <c r="Q605" i="1"/>
  <c r="P605" i="1"/>
  <c r="R605" i="1" s="1"/>
  <c r="S605" i="1" s="1"/>
  <c r="O605" i="1"/>
  <c r="Z604" i="1"/>
  <c r="U604" i="1"/>
  <c r="Q604" i="1"/>
  <c r="R604" i="1" s="1"/>
  <c r="S604" i="1" s="1"/>
  <c r="T604" i="1" s="1"/>
  <c r="P604" i="1"/>
  <c r="O604" i="1"/>
  <c r="Z603" i="1"/>
  <c r="U603" i="1"/>
  <c r="Q603" i="1"/>
  <c r="P603" i="1"/>
  <c r="O603" i="1"/>
  <c r="R603" i="1" s="1"/>
  <c r="S603" i="1" s="1"/>
  <c r="T603" i="1" s="1"/>
  <c r="Z602" i="1"/>
  <c r="U602" i="1"/>
  <c r="R602" i="1"/>
  <c r="S602" i="1" s="1"/>
  <c r="T602" i="1" s="1"/>
  <c r="Q602" i="1"/>
  <c r="P602" i="1"/>
  <c r="O602" i="1"/>
  <c r="Z601" i="1"/>
  <c r="U601" i="1"/>
  <c r="R601" i="1"/>
  <c r="S601" i="1" s="1"/>
  <c r="T601" i="1" s="1"/>
  <c r="Y601" i="1" s="1"/>
  <c r="Q601" i="1"/>
  <c r="P601" i="1"/>
  <c r="O601" i="1"/>
  <c r="Z600" i="1"/>
  <c r="U600" i="1"/>
  <c r="Q600" i="1"/>
  <c r="P600" i="1"/>
  <c r="O600" i="1"/>
  <c r="R600" i="1" s="1"/>
  <c r="S600" i="1" s="1"/>
  <c r="T600" i="1" s="1"/>
  <c r="Z599" i="1"/>
  <c r="U599" i="1"/>
  <c r="Q599" i="1"/>
  <c r="P599" i="1"/>
  <c r="O599" i="1"/>
  <c r="R599" i="1" s="1"/>
  <c r="S599" i="1" s="1"/>
  <c r="T599" i="1" s="1"/>
  <c r="Z598" i="1"/>
  <c r="U598" i="1"/>
  <c r="T598" i="1"/>
  <c r="S598" i="1"/>
  <c r="Q598" i="1"/>
  <c r="P598" i="1"/>
  <c r="O598" i="1"/>
  <c r="R598" i="1" s="1"/>
  <c r="Z597" i="1"/>
  <c r="U597" i="1"/>
  <c r="Q597" i="1"/>
  <c r="P597" i="1"/>
  <c r="R597" i="1" s="1"/>
  <c r="S597" i="1" s="1"/>
  <c r="T597" i="1" s="1"/>
  <c r="O597" i="1"/>
  <c r="AA596" i="1"/>
  <c r="Z596" i="1"/>
  <c r="U596" i="1"/>
  <c r="T596" i="1"/>
  <c r="Q596" i="1"/>
  <c r="P596" i="1"/>
  <c r="O596" i="1"/>
  <c r="Z595" i="1"/>
  <c r="U595" i="1"/>
  <c r="R595" i="1"/>
  <c r="S595" i="1" s="1"/>
  <c r="T595" i="1" s="1"/>
  <c r="Q595" i="1"/>
  <c r="P595" i="1"/>
  <c r="O595" i="1"/>
  <c r="Z594" i="1"/>
  <c r="U594" i="1"/>
  <c r="Q594" i="1"/>
  <c r="P594" i="1"/>
  <c r="O594" i="1"/>
  <c r="R594" i="1" s="1"/>
  <c r="S594" i="1" s="1"/>
  <c r="T594" i="1" s="1"/>
  <c r="Y594" i="1" s="1"/>
  <c r="Z593" i="1"/>
  <c r="U593" i="1"/>
  <c r="Q593" i="1"/>
  <c r="P593" i="1"/>
  <c r="O593" i="1"/>
  <c r="Z592" i="1"/>
  <c r="U592" i="1"/>
  <c r="Q592" i="1"/>
  <c r="P592" i="1"/>
  <c r="O592" i="1"/>
  <c r="AA591" i="1"/>
  <c r="Z591" i="1"/>
  <c r="U591" i="1"/>
  <c r="T591" i="1"/>
  <c r="Q591" i="1"/>
  <c r="R591" i="1" s="1"/>
  <c r="S591" i="1" s="1"/>
  <c r="P591" i="1"/>
  <c r="O591" i="1"/>
  <c r="Z590" i="1"/>
  <c r="U590" i="1"/>
  <c r="Q590" i="1"/>
  <c r="P590" i="1"/>
  <c r="O590" i="1"/>
  <c r="Z589" i="1"/>
  <c r="U589" i="1"/>
  <c r="Q589" i="1"/>
  <c r="P589" i="1"/>
  <c r="R589" i="1" s="1"/>
  <c r="S589" i="1" s="1"/>
  <c r="T589" i="1" s="1"/>
  <c r="O589" i="1"/>
  <c r="Z588" i="1"/>
  <c r="U588" i="1"/>
  <c r="Q588" i="1"/>
  <c r="P588" i="1"/>
  <c r="O588" i="1"/>
  <c r="R588" i="1" s="1"/>
  <c r="S588" i="1" s="1"/>
  <c r="T588" i="1" s="1"/>
  <c r="Z587" i="1"/>
  <c r="U587" i="1"/>
  <c r="Q587" i="1"/>
  <c r="R587" i="1" s="1"/>
  <c r="S587" i="1" s="1"/>
  <c r="T587" i="1" s="1"/>
  <c r="P587" i="1"/>
  <c r="O587" i="1"/>
  <c r="AA586" i="1"/>
  <c r="Z586" i="1"/>
  <c r="U586" i="1"/>
  <c r="T586" i="1"/>
  <c r="Q586" i="1"/>
  <c r="P586" i="1"/>
  <c r="O586" i="1"/>
  <c r="Z585" i="1"/>
  <c r="U585" i="1"/>
  <c r="Q585" i="1"/>
  <c r="P585" i="1"/>
  <c r="R585" i="1" s="1"/>
  <c r="S585" i="1" s="1"/>
  <c r="T585" i="1" s="1"/>
  <c r="O585" i="1"/>
  <c r="AA584" i="1"/>
  <c r="Z584" i="1"/>
  <c r="U584" i="1"/>
  <c r="T584" i="1"/>
  <c r="Q584" i="1"/>
  <c r="P584" i="1"/>
  <c r="O584" i="1"/>
  <c r="Z583" i="1"/>
  <c r="U583" i="1"/>
  <c r="Q583" i="1"/>
  <c r="P583" i="1"/>
  <c r="O583" i="1"/>
  <c r="R583" i="1" s="1"/>
  <c r="S583" i="1" s="1"/>
  <c r="T583" i="1" s="1"/>
  <c r="Z582" i="1"/>
  <c r="U582" i="1"/>
  <c r="Q582" i="1"/>
  <c r="P582" i="1"/>
  <c r="O582" i="1"/>
  <c r="R582" i="1" s="1"/>
  <c r="S582" i="1" s="1"/>
  <c r="T582" i="1" s="1"/>
  <c r="Z581" i="1"/>
  <c r="U581" i="1"/>
  <c r="S581" i="1"/>
  <c r="T581" i="1" s="1"/>
  <c r="R581" i="1"/>
  <c r="Q581" i="1"/>
  <c r="P581" i="1"/>
  <c r="O581" i="1"/>
  <c r="Z580" i="1"/>
  <c r="U580" i="1"/>
  <c r="Q580" i="1"/>
  <c r="P580" i="1"/>
  <c r="O580" i="1"/>
  <c r="Z579" i="1"/>
  <c r="U579" i="1"/>
  <c r="R579" i="1"/>
  <c r="S579" i="1" s="1"/>
  <c r="T579" i="1" s="1"/>
  <c r="Q579" i="1"/>
  <c r="P579" i="1"/>
  <c r="O579" i="1"/>
  <c r="Z578" i="1"/>
  <c r="U578" i="1"/>
  <c r="Q578" i="1"/>
  <c r="P578" i="1"/>
  <c r="O578" i="1"/>
  <c r="Z577" i="1"/>
  <c r="U577" i="1"/>
  <c r="Q577" i="1"/>
  <c r="P577" i="1"/>
  <c r="O577" i="1"/>
  <c r="Z576" i="1"/>
  <c r="U576" i="1"/>
  <c r="Q576" i="1"/>
  <c r="P576" i="1"/>
  <c r="O576" i="1"/>
  <c r="Z575" i="1"/>
  <c r="U575" i="1"/>
  <c r="Q575" i="1"/>
  <c r="R575" i="1" s="1"/>
  <c r="S575" i="1" s="1"/>
  <c r="T575" i="1" s="1"/>
  <c r="P575" i="1"/>
  <c r="O575" i="1"/>
  <c r="Z574" i="1"/>
  <c r="U574" i="1"/>
  <c r="Q574" i="1"/>
  <c r="P574" i="1"/>
  <c r="O574" i="1"/>
  <c r="Z573" i="1"/>
  <c r="U573" i="1"/>
  <c r="R573" i="1"/>
  <c r="S573" i="1" s="1"/>
  <c r="T573" i="1" s="1"/>
  <c r="Y573" i="1" s="1"/>
  <c r="Q573" i="1"/>
  <c r="P573" i="1"/>
  <c r="O573" i="1"/>
  <c r="Z572" i="1"/>
  <c r="U572" i="1"/>
  <c r="Q572" i="1"/>
  <c r="P572" i="1"/>
  <c r="O572" i="1"/>
  <c r="R572" i="1" s="1"/>
  <c r="S572" i="1" s="1"/>
  <c r="T572" i="1" s="1"/>
  <c r="Z571" i="1"/>
  <c r="U571" i="1"/>
  <c r="T571" i="1"/>
  <c r="Q571" i="1"/>
  <c r="R571" i="1" s="1"/>
  <c r="S571" i="1" s="1"/>
  <c r="P571" i="1"/>
  <c r="O571" i="1"/>
  <c r="Z570" i="1"/>
  <c r="U570" i="1"/>
  <c r="Q570" i="1"/>
  <c r="P570" i="1"/>
  <c r="O570" i="1"/>
  <c r="R570" i="1" s="1"/>
  <c r="S570" i="1" s="1"/>
  <c r="T570" i="1" s="1"/>
  <c r="Z569" i="1"/>
  <c r="U569" i="1"/>
  <c r="Q569" i="1"/>
  <c r="P569" i="1"/>
  <c r="R569" i="1" s="1"/>
  <c r="S569" i="1" s="1"/>
  <c r="T569" i="1" s="1"/>
  <c r="Y569" i="1" s="1"/>
  <c r="O569" i="1"/>
  <c r="Z568" i="1"/>
  <c r="U568" i="1"/>
  <c r="T568" i="1"/>
  <c r="Y568" i="1" s="1"/>
  <c r="Q568" i="1"/>
  <c r="P568" i="1"/>
  <c r="O568" i="1"/>
  <c r="R568" i="1" s="1"/>
  <c r="S568" i="1" s="1"/>
  <c r="Z567" i="1"/>
  <c r="U567" i="1"/>
  <c r="Q567" i="1"/>
  <c r="P567" i="1"/>
  <c r="R567" i="1" s="1"/>
  <c r="S567" i="1" s="1"/>
  <c r="T567" i="1" s="1"/>
  <c r="O567" i="1"/>
  <c r="Z566" i="1"/>
  <c r="U566" i="1"/>
  <c r="Q566" i="1"/>
  <c r="P566" i="1"/>
  <c r="O566" i="1"/>
  <c r="R566" i="1" s="1"/>
  <c r="S566" i="1" s="1"/>
  <c r="T566" i="1" s="1"/>
  <c r="AA565" i="1"/>
  <c r="Z565" i="1"/>
  <c r="U565" i="1"/>
  <c r="T565" i="1"/>
  <c r="Q565" i="1"/>
  <c r="R565" i="1" s="1"/>
  <c r="S565" i="1" s="1"/>
  <c r="P565" i="1"/>
  <c r="O565" i="1"/>
  <c r="Z564" i="1"/>
  <c r="U564" i="1"/>
  <c r="Q564" i="1"/>
  <c r="P564" i="1"/>
  <c r="O564" i="1"/>
  <c r="R564" i="1" s="1"/>
  <c r="S564" i="1" s="1"/>
  <c r="T564" i="1" s="1"/>
  <c r="Z563" i="1"/>
  <c r="U563" i="1"/>
  <c r="Q563" i="1"/>
  <c r="P563" i="1"/>
  <c r="R563" i="1" s="1"/>
  <c r="S563" i="1" s="1"/>
  <c r="T563" i="1" s="1"/>
  <c r="O563" i="1"/>
  <c r="Z562" i="1"/>
  <c r="U562" i="1"/>
  <c r="Q562" i="1"/>
  <c r="P562" i="1"/>
  <c r="O562" i="1"/>
  <c r="Z561" i="1"/>
  <c r="U561" i="1"/>
  <c r="Q561" i="1"/>
  <c r="P561" i="1"/>
  <c r="O561" i="1"/>
  <c r="Z560" i="1"/>
  <c r="U560" i="1"/>
  <c r="Q560" i="1"/>
  <c r="P560" i="1"/>
  <c r="O560" i="1"/>
  <c r="Z559" i="1"/>
  <c r="U559" i="1"/>
  <c r="Q559" i="1"/>
  <c r="P559" i="1"/>
  <c r="R559" i="1" s="1"/>
  <c r="S559" i="1" s="1"/>
  <c r="T559" i="1" s="1"/>
  <c r="O559" i="1"/>
  <c r="Z558" i="1"/>
  <c r="U558" i="1"/>
  <c r="Q558" i="1"/>
  <c r="P558" i="1"/>
  <c r="O558" i="1"/>
  <c r="Z557" i="1"/>
  <c r="U557" i="1"/>
  <c r="Q557" i="1"/>
  <c r="P557" i="1"/>
  <c r="R557" i="1" s="1"/>
  <c r="S557" i="1" s="1"/>
  <c r="T557" i="1" s="1"/>
  <c r="Y557" i="1" s="1"/>
  <c r="O557" i="1"/>
  <c r="Z556" i="1"/>
  <c r="U556" i="1"/>
  <c r="Q556" i="1"/>
  <c r="P556" i="1"/>
  <c r="O556" i="1"/>
  <c r="R556" i="1" s="1"/>
  <c r="S556" i="1" s="1"/>
  <c r="T556" i="1" s="1"/>
  <c r="Z555" i="1"/>
  <c r="U555" i="1"/>
  <c r="Q555" i="1"/>
  <c r="P555" i="1"/>
  <c r="O555" i="1"/>
  <c r="R555" i="1" s="1"/>
  <c r="S555" i="1" s="1"/>
  <c r="T555" i="1" s="1"/>
  <c r="Z554" i="1"/>
  <c r="U554" i="1"/>
  <c r="Q554" i="1"/>
  <c r="P554" i="1"/>
  <c r="O554" i="1"/>
  <c r="Z553" i="1"/>
  <c r="U553" i="1"/>
  <c r="Q553" i="1"/>
  <c r="R553" i="1" s="1"/>
  <c r="S553" i="1" s="1"/>
  <c r="T553" i="1" s="1"/>
  <c r="P553" i="1"/>
  <c r="O553" i="1"/>
  <c r="Z552" i="1"/>
  <c r="U552" i="1"/>
  <c r="Q552" i="1"/>
  <c r="P552" i="1"/>
  <c r="O552" i="1"/>
  <c r="Z551" i="1"/>
  <c r="U551" i="1"/>
  <c r="Q551" i="1"/>
  <c r="P551" i="1"/>
  <c r="O551" i="1"/>
  <c r="R551" i="1" s="1"/>
  <c r="S551" i="1" s="1"/>
  <c r="T551" i="1" s="1"/>
  <c r="Z550" i="1"/>
  <c r="U550" i="1"/>
  <c r="Q550" i="1"/>
  <c r="P550" i="1"/>
  <c r="O550" i="1"/>
  <c r="R550" i="1" s="1"/>
  <c r="S550" i="1" s="1"/>
  <c r="T550" i="1" s="1"/>
  <c r="Z549" i="1"/>
  <c r="U549" i="1"/>
  <c r="R549" i="1"/>
  <c r="S549" i="1" s="1"/>
  <c r="T549" i="1" s="1"/>
  <c r="Q549" i="1"/>
  <c r="P549" i="1"/>
  <c r="O549" i="1"/>
  <c r="Z548" i="1"/>
  <c r="U548" i="1"/>
  <c r="Q548" i="1"/>
  <c r="P548" i="1"/>
  <c r="O548" i="1"/>
  <c r="R548" i="1" s="1"/>
  <c r="S548" i="1" s="1"/>
  <c r="T548" i="1" s="1"/>
  <c r="Y548" i="1" s="1"/>
  <c r="Z547" i="1"/>
  <c r="U547" i="1"/>
  <c r="R547" i="1"/>
  <c r="S547" i="1" s="1"/>
  <c r="T547" i="1" s="1"/>
  <c r="Q547" i="1"/>
  <c r="P547" i="1"/>
  <c r="O547" i="1"/>
  <c r="Z546" i="1"/>
  <c r="U546" i="1"/>
  <c r="Q546" i="1"/>
  <c r="P546" i="1"/>
  <c r="O546" i="1"/>
  <c r="R546" i="1" s="1"/>
  <c r="S546" i="1" s="1"/>
  <c r="T546" i="1" s="1"/>
  <c r="Y546" i="1" s="1"/>
  <c r="Z545" i="1"/>
  <c r="U545" i="1"/>
  <c r="Q545" i="1"/>
  <c r="P545" i="1"/>
  <c r="O545" i="1"/>
  <c r="Z544" i="1"/>
  <c r="U544" i="1"/>
  <c r="Q544" i="1"/>
  <c r="P544" i="1"/>
  <c r="R544" i="1" s="1"/>
  <c r="S544" i="1" s="1"/>
  <c r="T544" i="1" s="1"/>
  <c r="O544" i="1"/>
  <c r="Z543" i="1"/>
  <c r="U543" i="1"/>
  <c r="Q543" i="1"/>
  <c r="P543" i="1"/>
  <c r="R543" i="1" s="1"/>
  <c r="S543" i="1" s="1"/>
  <c r="T543" i="1" s="1"/>
  <c r="O543" i="1"/>
  <c r="Z542" i="1"/>
  <c r="U542" i="1"/>
  <c r="Q542" i="1"/>
  <c r="P542" i="1"/>
  <c r="O542" i="1"/>
  <c r="Z541" i="1"/>
  <c r="U541" i="1"/>
  <c r="Q541" i="1"/>
  <c r="R541" i="1" s="1"/>
  <c r="S541" i="1" s="1"/>
  <c r="T541" i="1" s="1"/>
  <c r="P541" i="1"/>
  <c r="O541" i="1"/>
  <c r="Z540" i="1"/>
  <c r="U540" i="1"/>
  <c r="Q540" i="1"/>
  <c r="P540" i="1"/>
  <c r="O540" i="1"/>
  <c r="R540" i="1" s="1"/>
  <c r="S540" i="1" s="1"/>
  <c r="T540" i="1" s="1"/>
  <c r="Z539" i="1"/>
  <c r="U539" i="1"/>
  <c r="Q539" i="1"/>
  <c r="R539" i="1" s="1"/>
  <c r="S539" i="1" s="1"/>
  <c r="T539" i="1" s="1"/>
  <c r="P539" i="1"/>
  <c r="O539" i="1"/>
  <c r="Z538" i="1"/>
  <c r="U538" i="1"/>
  <c r="Q538" i="1"/>
  <c r="P538" i="1"/>
  <c r="O538" i="1"/>
  <c r="R538" i="1" s="1"/>
  <c r="S538" i="1" s="1"/>
  <c r="T538" i="1" s="1"/>
  <c r="Z537" i="1"/>
  <c r="U537" i="1"/>
  <c r="Q537" i="1"/>
  <c r="R537" i="1" s="1"/>
  <c r="S537" i="1" s="1"/>
  <c r="T537" i="1" s="1"/>
  <c r="P537" i="1"/>
  <c r="O537" i="1"/>
  <c r="Z536" i="1"/>
  <c r="U536" i="1"/>
  <c r="Q536" i="1"/>
  <c r="P536" i="1"/>
  <c r="O536" i="1"/>
  <c r="R536" i="1" s="1"/>
  <c r="S536" i="1" s="1"/>
  <c r="T536" i="1" s="1"/>
  <c r="Z535" i="1"/>
  <c r="U535" i="1"/>
  <c r="Q535" i="1"/>
  <c r="P535" i="1"/>
  <c r="O535" i="1"/>
  <c r="R535" i="1" s="1"/>
  <c r="S535" i="1" s="1"/>
  <c r="T535" i="1" s="1"/>
  <c r="Z534" i="1"/>
  <c r="U534" i="1"/>
  <c r="Q534" i="1"/>
  <c r="P534" i="1"/>
  <c r="O534" i="1"/>
  <c r="Z533" i="1"/>
  <c r="U533" i="1"/>
  <c r="Q533" i="1"/>
  <c r="R533" i="1" s="1"/>
  <c r="S533" i="1" s="1"/>
  <c r="T533" i="1" s="1"/>
  <c r="P533" i="1"/>
  <c r="O533" i="1"/>
  <c r="Z532" i="1"/>
  <c r="U532" i="1"/>
  <c r="Q532" i="1"/>
  <c r="P532" i="1"/>
  <c r="O532" i="1"/>
  <c r="Z531" i="1"/>
  <c r="U531" i="1"/>
  <c r="Q531" i="1"/>
  <c r="P531" i="1"/>
  <c r="O531" i="1"/>
  <c r="R531" i="1" s="1"/>
  <c r="S531" i="1" s="1"/>
  <c r="T531" i="1" s="1"/>
  <c r="Y531" i="1" s="1"/>
  <c r="AA530" i="1"/>
  <c r="Z530" i="1"/>
  <c r="U530" i="1"/>
  <c r="T530" i="1"/>
  <c r="Q530" i="1"/>
  <c r="P530" i="1"/>
  <c r="O530" i="1"/>
  <c r="R530" i="1" s="1"/>
  <c r="S530" i="1" s="1"/>
  <c r="Z529" i="1"/>
  <c r="U529" i="1"/>
  <c r="Q529" i="1"/>
  <c r="P529" i="1"/>
  <c r="O529" i="1"/>
  <c r="Z528" i="1"/>
  <c r="U528" i="1"/>
  <c r="Q528" i="1"/>
  <c r="P528" i="1"/>
  <c r="R528" i="1" s="1"/>
  <c r="S528" i="1" s="1"/>
  <c r="T528" i="1" s="1"/>
  <c r="O528" i="1"/>
  <c r="Z527" i="1"/>
  <c r="U527" i="1"/>
  <c r="Q527" i="1"/>
  <c r="P527" i="1"/>
  <c r="R527" i="1" s="1"/>
  <c r="S527" i="1" s="1"/>
  <c r="T527" i="1" s="1"/>
  <c r="O527" i="1"/>
  <c r="Z526" i="1"/>
  <c r="U526" i="1"/>
  <c r="Q526" i="1"/>
  <c r="P526" i="1"/>
  <c r="O526" i="1"/>
  <c r="Z525" i="1"/>
  <c r="U525" i="1"/>
  <c r="Q525" i="1"/>
  <c r="R525" i="1" s="1"/>
  <c r="S525" i="1" s="1"/>
  <c r="T525" i="1" s="1"/>
  <c r="P525" i="1"/>
  <c r="O525" i="1"/>
  <c r="Z524" i="1"/>
  <c r="U524" i="1"/>
  <c r="Q524" i="1"/>
  <c r="P524" i="1"/>
  <c r="O524" i="1"/>
  <c r="R524" i="1" s="1"/>
  <c r="S524" i="1" s="1"/>
  <c r="T524" i="1" s="1"/>
  <c r="Z523" i="1"/>
  <c r="U523" i="1"/>
  <c r="Q523" i="1"/>
  <c r="R523" i="1" s="1"/>
  <c r="S523" i="1" s="1"/>
  <c r="T523" i="1" s="1"/>
  <c r="P523" i="1"/>
  <c r="O523" i="1"/>
  <c r="Z522" i="1"/>
  <c r="Y522" i="1"/>
  <c r="U522" i="1"/>
  <c r="Q522" i="1"/>
  <c r="P522" i="1"/>
  <c r="O522" i="1"/>
  <c r="R522" i="1" s="1"/>
  <c r="S522" i="1" s="1"/>
  <c r="T522" i="1" s="1"/>
  <c r="Z521" i="1"/>
  <c r="U521" i="1"/>
  <c r="Q521" i="1"/>
  <c r="R521" i="1" s="1"/>
  <c r="S521" i="1" s="1"/>
  <c r="T521" i="1" s="1"/>
  <c r="P521" i="1"/>
  <c r="O521" i="1"/>
  <c r="Z520" i="1"/>
  <c r="U520" i="1"/>
  <c r="Q520" i="1"/>
  <c r="P520" i="1"/>
  <c r="O520" i="1"/>
  <c r="R520" i="1" s="1"/>
  <c r="S520" i="1" s="1"/>
  <c r="T520" i="1" s="1"/>
  <c r="AA519" i="1"/>
  <c r="Z519" i="1"/>
  <c r="U519" i="1"/>
  <c r="T519" i="1"/>
  <c r="Q519" i="1"/>
  <c r="P519" i="1"/>
  <c r="R519" i="1" s="1"/>
  <c r="S519" i="1" s="1"/>
  <c r="O519" i="1"/>
  <c r="Z518" i="1"/>
  <c r="U518" i="1"/>
  <c r="Q518" i="1"/>
  <c r="P518" i="1"/>
  <c r="R518" i="1" s="1"/>
  <c r="S518" i="1" s="1"/>
  <c r="T518" i="1" s="1"/>
  <c r="O518" i="1"/>
  <c r="Z517" i="1"/>
  <c r="U517" i="1"/>
  <c r="S517" i="1"/>
  <c r="T517" i="1" s="1"/>
  <c r="R517" i="1"/>
  <c r="Q517" i="1"/>
  <c r="P517" i="1"/>
  <c r="O517" i="1"/>
  <c r="Z516" i="1"/>
  <c r="U516" i="1"/>
  <c r="Q516" i="1"/>
  <c r="P516" i="1"/>
  <c r="O516" i="1"/>
  <c r="R516" i="1" s="1"/>
  <c r="S516" i="1" s="1"/>
  <c r="T516" i="1" s="1"/>
  <c r="Y516" i="1" s="1"/>
  <c r="Z515" i="1"/>
  <c r="U515" i="1"/>
  <c r="S515" i="1"/>
  <c r="T515" i="1" s="1"/>
  <c r="R515" i="1"/>
  <c r="Q515" i="1"/>
  <c r="P515" i="1"/>
  <c r="O515" i="1"/>
  <c r="Z514" i="1"/>
  <c r="U514" i="1"/>
  <c r="Q514" i="1"/>
  <c r="R514" i="1" s="1"/>
  <c r="S514" i="1" s="1"/>
  <c r="T514" i="1" s="1"/>
  <c r="Y514" i="1" s="1"/>
  <c r="P514" i="1"/>
  <c r="O514" i="1"/>
  <c r="Z513" i="1"/>
  <c r="U513" i="1"/>
  <c r="Q513" i="1"/>
  <c r="P513" i="1"/>
  <c r="O513" i="1"/>
  <c r="AA512" i="1"/>
  <c r="Z512" i="1"/>
  <c r="U512" i="1"/>
  <c r="T512" i="1"/>
  <c r="R512" i="1"/>
  <c r="S512" i="1" s="1"/>
  <c r="Q512" i="1"/>
  <c r="P512" i="1"/>
  <c r="O512" i="1"/>
  <c r="Z511" i="1"/>
  <c r="U511" i="1"/>
  <c r="Q511" i="1"/>
  <c r="R511" i="1" s="1"/>
  <c r="S511" i="1" s="1"/>
  <c r="T511" i="1" s="1"/>
  <c r="P511" i="1"/>
  <c r="O511" i="1"/>
  <c r="AA510" i="1"/>
  <c r="Z510" i="1"/>
  <c r="U510" i="1"/>
  <c r="T510" i="1"/>
  <c r="Q510" i="1"/>
  <c r="P510" i="1"/>
  <c r="O510" i="1"/>
  <c r="Z509" i="1"/>
  <c r="U509" i="1"/>
  <c r="Q509" i="1"/>
  <c r="R509" i="1" s="1"/>
  <c r="S509" i="1" s="1"/>
  <c r="T509" i="1" s="1"/>
  <c r="P509" i="1"/>
  <c r="O509" i="1"/>
  <c r="Z508" i="1"/>
  <c r="U508" i="1"/>
  <c r="Q508" i="1"/>
  <c r="P508" i="1"/>
  <c r="O508" i="1"/>
  <c r="R508" i="1" s="1"/>
  <c r="S508" i="1" s="1"/>
  <c r="T508" i="1" s="1"/>
  <c r="AA507" i="1"/>
  <c r="Z507" i="1"/>
  <c r="U507" i="1"/>
  <c r="T507" i="1"/>
  <c r="S507" i="1"/>
  <c r="R507" i="1"/>
  <c r="Q507" i="1"/>
  <c r="P507" i="1"/>
  <c r="O507" i="1"/>
  <c r="Z506" i="1"/>
  <c r="U506" i="1"/>
  <c r="Q506" i="1"/>
  <c r="P506" i="1"/>
  <c r="O506" i="1"/>
  <c r="Z505" i="1"/>
  <c r="U505" i="1"/>
  <c r="R505" i="1"/>
  <c r="S505" i="1" s="1"/>
  <c r="T505" i="1" s="1"/>
  <c r="Q505" i="1"/>
  <c r="P505" i="1"/>
  <c r="O505" i="1"/>
  <c r="Z504" i="1"/>
  <c r="U504" i="1"/>
  <c r="T504" i="1"/>
  <c r="R504" i="1"/>
  <c r="S504" i="1" s="1"/>
  <c r="Q504" i="1"/>
  <c r="P504" i="1"/>
  <c r="O504" i="1"/>
  <c r="Z503" i="1"/>
  <c r="U503" i="1"/>
  <c r="Q503" i="1"/>
  <c r="P503" i="1"/>
  <c r="R503" i="1" s="1"/>
  <c r="S503" i="1" s="1"/>
  <c r="T503" i="1" s="1"/>
  <c r="Y503" i="1" s="1"/>
  <c r="O503" i="1"/>
  <c r="Z502" i="1"/>
  <c r="U502" i="1"/>
  <c r="R502" i="1"/>
  <c r="S502" i="1" s="1"/>
  <c r="T502" i="1" s="1"/>
  <c r="Y502" i="1" s="1"/>
  <c r="Q502" i="1"/>
  <c r="P502" i="1"/>
  <c r="O502" i="1"/>
  <c r="Z501" i="1"/>
  <c r="U501" i="1"/>
  <c r="R501" i="1"/>
  <c r="S501" i="1" s="1"/>
  <c r="T501" i="1" s="1"/>
  <c r="Y501" i="1" s="1"/>
  <c r="Q501" i="1"/>
  <c r="P501" i="1"/>
  <c r="O501" i="1"/>
  <c r="Z500" i="1"/>
  <c r="U500" i="1"/>
  <c r="Q500" i="1"/>
  <c r="P500" i="1"/>
  <c r="O500" i="1"/>
  <c r="R500" i="1" s="1"/>
  <c r="S500" i="1" s="1"/>
  <c r="T500" i="1" s="1"/>
  <c r="Z499" i="1"/>
  <c r="U499" i="1"/>
  <c r="T499" i="1"/>
  <c r="S499" i="1"/>
  <c r="Q499" i="1"/>
  <c r="P499" i="1"/>
  <c r="R499" i="1" s="1"/>
  <c r="O499" i="1"/>
  <c r="Z498" i="1"/>
  <c r="U498" i="1"/>
  <c r="Q498" i="1"/>
  <c r="P498" i="1"/>
  <c r="O498" i="1"/>
  <c r="Z497" i="1"/>
  <c r="U497" i="1"/>
  <c r="Q497" i="1"/>
  <c r="P497" i="1"/>
  <c r="O497" i="1"/>
  <c r="Z496" i="1"/>
  <c r="U496" i="1"/>
  <c r="T496" i="1"/>
  <c r="R496" i="1"/>
  <c r="S496" i="1" s="1"/>
  <c r="Q496" i="1"/>
  <c r="P496" i="1"/>
  <c r="O496" i="1"/>
  <c r="Z495" i="1"/>
  <c r="U495" i="1"/>
  <c r="Q495" i="1"/>
  <c r="R495" i="1" s="1"/>
  <c r="S495" i="1" s="1"/>
  <c r="T495" i="1" s="1"/>
  <c r="P495" i="1"/>
  <c r="O495" i="1"/>
  <c r="Z494" i="1"/>
  <c r="U494" i="1"/>
  <c r="Q494" i="1"/>
  <c r="P494" i="1"/>
  <c r="O494" i="1"/>
  <c r="Z493" i="1"/>
  <c r="U493" i="1"/>
  <c r="Q493" i="1"/>
  <c r="R493" i="1" s="1"/>
  <c r="S493" i="1" s="1"/>
  <c r="T493" i="1" s="1"/>
  <c r="Y493" i="1" s="1"/>
  <c r="P493" i="1"/>
  <c r="O493" i="1"/>
  <c r="Z492" i="1"/>
  <c r="U492" i="1"/>
  <c r="Q492" i="1"/>
  <c r="P492" i="1"/>
  <c r="O492" i="1"/>
  <c r="R492" i="1" s="1"/>
  <c r="S492" i="1" s="1"/>
  <c r="T492" i="1" s="1"/>
  <c r="Z491" i="1"/>
  <c r="U491" i="1"/>
  <c r="S491" i="1"/>
  <c r="T491" i="1" s="1"/>
  <c r="R491" i="1"/>
  <c r="Q491" i="1"/>
  <c r="P491" i="1"/>
  <c r="O491" i="1"/>
  <c r="Z490" i="1"/>
  <c r="U490" i="1"/>
  <c r="Q490" i="1"/>
  <c r="P490" i="1"/>
  <c r="O490" i="1"/>
  <c r="Z489" i="1"/>
  <c r="U489" i="1"/>
  <c r="R489" i="1"/>
  <c r="S489" i="1" s="1"/>
  <c r="T489" i="1" s="1"/>
  <c r="Q489" i="1"/>
  <c r="P489" i="1"/>
  <c r="O489" i="1"/>
  <c r="Z488" i="1"/>
  <c r="U488" i="1"/>
  <c r="T488" i="1"/>
  <c r="R488" i="1"/>
  <c r="S488" i="1" s="1"/>
  <c r="Q488" i="1"/>
  <c r="P488" i="1"/>
  <c r="O488" i="1"/>
  <c r="Z487" i="1"/>
  <c r="U487" i="1"/>
  <c r="Q487" i="1"/>
  <c r="P487" i="1"/>
  <c r="R487" i="1" s="1"/>
  <c r="S487" i="1" s="1"/>
  <c r="T487" i="1" s="1"/>
  <c r="O487" i="1"/>
  <c r="Z486" i="1"/>
  <c r="Y486" i="1"/>
  <c r="U486" i="1"/>
  <c r="R486" i="1"/>
  <c r="S486" i="1" s="1"/>
  <c r="T486" i="1" s="1"/>
  <c r="Q486" i="1"/>
  <c r="P486" i="1"/>
  <c r="O486" i="1"/>
  <c r="Z485" i="1"/>
  <c r="U485" i="1"/>
  <c r="R485" i="1"/>
  <c r="S485" i="1" s="1"/>
  <c r="T485" i="1" s="1"/>
  <c r="Q485" i="1"/>
  <c r="P485" i="1"/>
  <c r="O485" i="1"/>
  <c r="AA484" i="1"/>
  <c r="Z484" i="1"/>
  <c r="U484" i="1"/>
  <c r="T484" i="1"/>
  <c r="Q484" i="1"/>
  <c r="P484" i="1"/>
  <c r="O484" i="1"/>
  <c r="R484" i="1" s="1"/>
  <c r="S484" i="1" s="1"/>
  <c r="AA483" i="1"/>
  <c r="Z483" i="1"/>
  <c r="U483" i="1"/>
  <c r="T483" i="1"/>
  <c r="Q483" i="1"/>
  <c r="P483" i="1"/>
  <c r="O483" i="1"/>
  <c r="R483" i="1" s="1"/>
  <c r="S483" i="1" s="1"/>
  <c r="Z482" i="1"/>
  <c r="U482" i="1"/>
  <c r="T482" i="1"/>
  <c r="S482" i="1"/>
  <c r="Q482" i="1"/>
  <c r="P482" i="1"/>
  <c r="R482" i="1" s="1"/>
  <c r="O482" i="1"/>
  <c r="Z481" i="1"/>
  <c r="U481" i="1"/>
  <c r="Q481" i="1"/>
  <c r="P481" i="1"/>
  <c r="O481" i="1"/>
  <c r="R481" i="1" s="1"/>
  <c r="S481" i="1" s="1"/>
  <c r="T481" i="1" s="1"/>
  <c r="Z480" i="1"/>
  <c r="U480" i="1"/>
  <c r="R480" i="1"/>
  <c r="S480" i="1" s="1"/>
  <c r="T480" i="1" s="1"/>
  <c r="Y480" i="1" s="1"/>
  <c r="Q480" i="1"/>
  <c r="P480" i="1"/>
  <c r="O480" i="1"/>
  <c r="Z479" i="1"/>
  <c r="U479" i="1"/>
  <c r="Q479" i="1"/>
  <c r="P479" i="1"/>
  <c r="O479" i="1"/>
  <c r="Z478" i="1"/>
  <c r="U478" i="1"/>
  <c r="Q478" i="1"/>
  <c r="P478" i="1"/>
  <c r="O478" i="1"/>
  <c r="AA477" i="1"/>
  <c r="Z477" i="1"/>
  <c r="U477" i="1"/>
  <c r="T477" i="1"/>
  <c r="S477" i="1"/>
  <c r="R477" i="1"/>
  <c r="Q477" i="1"/>
  <c r="P477" i="1"/>
  <c r="O477" i="1"/>
  <c r="Z476" i="1"/>
  <c r="U476" i="1"/>
  <c r="T476" i="1"/>
  <c r="Q476" i="1"/>
  <c r="P476" i="1"/>
  <c r="R476" i="1" s="1"/>
  <c r="S476" i="1" s="1"/>
  <c r="O476" i="1"/>
  <c r="Z475" i="1"/>
  <c r="U475" i="1"/>
  <c r="Q475" i="1"/>
  <c r="P475" i="1"/>
  <c r="O475" i="1"/>
  <c r="R475" i="1" s="1"/>
  <c r="S475" i="1" s="1"/>
  <c r="T475" i="1" s="1"/>
  <c r="Z474" i="1"/>
  <c r="U474" i="1"/>
  <c r="Q474" i="1"/>
  <c r="P474" i="1"/>
  <c r="O474" i="1"/>
  <c r="R474" i="1" s="1"/>
  <c r="S474" i="1" s="1"/>
  <c r="T474" i="1" s="1"/>
  <c r="Z473" i="1"/>
  <c r="U473" i="1"/>
  <c r="Q473" i="1"/>
  <c r="P473" i="1"/>
  <c r="O473" i="1"/>
  <c r="R473" i="1" s="1"/>
  <c r="S473" i="1" s="1"/>
  <c r="T473" i="1" s="1"/>
  <c r="Z472" i="1"/>
  <c r="U472" i="1"/>
  <c r="Q472" i="1"/>
  <c r="P472" i="1"/>
  <c r="O472" i="1"/>
  <c r="R472" i="1" s="1"/>
  <c r="S472" i="1" s="1"/>
  <c r="T472" i="1" s="1"/>
  <c r="Y472" i="1" s="1"/>
  <c r="Z471" i="1"/>
  <c r="U471" i="1"/>
  <c r="Q471" i="1"/>
  <c r="P471" i="1"/>
  <c r="O471" i="1"/>
  <c r="R471" i="1" s="1"/>
  <c r="S471" i="1" s="1"/>
  <c r="T471" i="1" s="1"/>
  <c r="Y471" i="1" s="1"/>
  <c r="Z470" i="1"/>
  <c r="U470" i="1"/>
  <c r="T470" i="1"/>
  <c r="S470" i="1"/>
  <c r="Q470" i="1"/>
  <c r="P470" i="1"/>
  <c r="R470" i="1" s="1"/>
  <c r="O470" i="1"/>
  <c r="Z469" i="1"/>
  <c r="U469" i="1"/>
  <c r="Q469" i="1"/>
  <c r="P469" i="1"/>
  <c r="O469" i="1"/>
  <c r="Z468" i="1"/>
  <c r="U468" i="1"/>
  <c r="Q468" i="1"/>
  <c r="P468" i="1"/>
  <c r="O468" i="1"/>
  <c r="R468" i="1" s="1"/>
  <c r="S468" i="1" s="1"/>
  <c r="T468" i="1" s="1"/>
  <c r="Z467" i="1"/>
  <c r="U467" i="1"/>
  <c r="R467" i="1"/>
  <c r="S467" i="1" s="1"/>
  <c r="T467" i="1" s="1"/>
  <c r="Q467" i="1"/>
  <c r="P467" i="1"/>
  <c r="O467" i="1"/>
  <c r="Z466" i="1"/>
  <c r="U466" i="1"/>
  <c r="Q466" i="1"/>
  <c r="P466" i="1"/>
  <c r="R466" i="1" s="1"/>
  <c r="S466" i="1" s="1"/>
  <c r="T466" i="1" s="1"/>
  <c r="O466" i="1"/>
  <c r="Z465" i="1"/>
  <c r="U465" i="1"/>
  <c r="T465" i="1"/>
  <c r="Q465" i="1"/>
  <c r="P465" i="1"/>
  <c r="O465" i="1"/>
  <c r="R465" i="1" s="1"/>
  <c r="S465" i="1" s="1"/>
  <c r="Z464" i="1"/>
  <c r="U464" i="1"/>
  <c r="S464" i="1"/>
  <c r="T464" i="1" s="1"/>
  <c r="R464" i="1"/>
  <c r="Q464" i="1"/>
  <c r="P464" i="1"/>
  <c r="O464" i="1"/>
  <c r="Z463" i="1"/>
  <c r="U463" i="1"/>
  <c r="Q463" i="1"/>
  <c r="P463" i="1"/>
  <c r="O463" i="1"/>
  <c r="Z462" i="1"/>
  <c r="U462" i="1"/>
  <c r="Q462" i="1"/>
  <c r="P462" i="1"/>
  <c r="O462" i="1"/>
  <c r="Z461" i="1"/>
  <c r="U461" i="1"/>
  <c r="T461" i="1"/>
  <c r="S461" i="1"/>
  <c r="R461" i="1"/>
  <c r="Q461" i="1"/>
  <c r="P461" i="1"/>
  <c r="O461" i="1"/>
  <c r="Z460" i="1"/>
  <c r="U460" i="1"/>
  <c r="Q460" i="1"/>
  <c r="P460" i="1"/>
  <c r="R460" i="1" s="1"/>
  <c r="S460" i="1" s="1"/>
  <c r="T460" i="1" s="1"/>
  <c r="O460" i="1"/>
  <c r="Z459" i="1"/>
  <c r="U459" i="1"/>
  <c r="R459" i="1"/>
  <c r="S459" i="1" s="1"/>
  <c r="T459" i="1" s="1"/>
  <c r="Y459" i="1" s="1"/>
  <c r="Q459" i="1"/>
  <c r="P459" i="1"/>
  <c r="O459" i="1"/>
  <c r="Z458" i="1"/>
  <c r="U458" i="1"/>
  <c r="Q458" i="1"/>
  <c r="P458" i="1"/>
  <c r="O458" i="1"/>
  <c r="Z457" i="1"/>
  <c r="U457" i="1"/>
  <c r="Q457" i="1"/>
  <c r="P457" i="1"/>
  <c r="O457" i="1"/>
  <c r="R457" i="1" s="1"/>
  <c r="S457" i="1" s="1"/>
  <c r="T457" i="1" s="1"/>
  <c r="Z456" i="1"/>
  <c r="U456" i="1"/>
  <c r="Q456" i="1"/>
  <c r="P456" i="1"/>
  <c r="O456" i="1"/>
  <c r="R456" i="1" s="1"/>
  <c r="S456" i="1" s="1"/>
  <c r="T456" i="1" s="1"/>
  <c r="Z455" i="1"/>
  <c r="U455" i="1"/>
  <c r="R455" i="1"/>
  <c r="S455" i="1" s="1"/>
  <c r="T455" i="1" s="1"/>
  <c r="Q455" i="1"/>
  <c r="P455" i="1"/>
  <c r="O455" i="1"/>
  <c r="Z454" i="1"/>
  <c r="U454" i="1"/>
  <c r="Q454" i="1"/>
  <c r="P454" i="1"/>
  <c r="R454" i="1" s="1"/>
  <c r="S454" i="1" s="1"/>
  <c r="T454" i="1" s="1"/>
  <c r="O454" i="1"/>
  <c r="Z453" i="1"/>
  <c r="U453" i="1"/>
  <c r="T453" i="1"/>
  <c r="Q453" i="1"/>
  <c r="P453" i="1"/>
  <c r="O453" i="1"/>
  <c r="R453" i="1" s="1"/>
  <c r="S453" i="1" s="1"/>
  <c r="Z452" i="1"/>
  <c r="U452" i="1"/>
  <c r="Q452" i="1"/>
  <c r="P452" i="1"/>
  <c r="O452" i="1"/>
  <c r="Z451" i="1"/>
  <c r="U451" i="1"/>
  <c r="Q451" i="1"/>
  <c r="P451" i="1"/>
  <c r="O451" i="1"/>
  <c r="R451" i="1" s="1"/>
  <c r="S451" i="1" s="1"/>
  <c r="T451" i="1" s="1"/>
  <c r="Z450" i="1"/>
  <c r="U450" i="1"/>
  <c r="Q450" i="1"/>
  <c r="P450" i="1"/>
  <c r="R450" i="1" s="1"/>
  <c r="S450" i="1" s="1"/>
  <c r="T450" i="1" s="1"/>
  <c r="Y450" i="1" s="1"/>
  <c r="O450" i="1"/>
  <c r="Z449" i="1"/>
  <c r="U449" i="1"/>
  <c r="Q449" i="1"/>
  <c r="P449" i="1"/>
  <c r="O449" i="1"/>
  <c r="R449" i="1" s="1"/>
  <c r="S449" i="1" s="1"/>
  <c r="T449" i="1" s="1"/>
  <c r="Y449" i="1" s="1"/>
  <c r="Z448" i="1"/>
  <c r="U448" i="1"/>
  <c r="R448" i="1"/>
  <c r="S448" i="1" s="1"/>
  <c r="T448" i="1" s="1"/>
  <c r="Q448" i="1"/>
  <c r="P448" i="1"/>
  <c r="O448" i="1"/>
  <c r="AA447" i="1"/>
  <c r="Z447" i="1"/>
  <c r="U447" i="1"/>
  <c r="T447" i="1"/>
  <c r="Q447" i="1"/>
  <c r="P447" i="1"/>
  <c r="O447" i="1"/>
  <c r="Z446" i="1"/>
  <c r="U446" i="1"/>
  <c r="Q446" i="1"/>
  <c r="P446" i="1"/>
  <c r="O446" i="1"/>
  <c r="R446" i="1" s="1"/>
  <c r="S446" i="1" s="1"/>
  <c r="T446" i="1" s="1"/>
  <c r="Z445" i="1"/>
  <c r="Y445" i="1"/>
  <c r="U445" i="1"/>
  <c r="T445" i="1"/>
  <c r="S445" i="1"/>
  <c r="R445" i="1"/>
  <c r="Q445" i="1"/>
  <c r="P445" i="1"/>
  <c r="O445" i="1"/>
  <c r="Z444" i="1"/>
  <c r="U444" i="1"/>
  <c r="Q444" i="1"/>
  <c r="R444" i="1" s="1"/>
  <c r="S444" i="1" s="1"/>
  <c r="T444" i="1" s="1"/>
  <c r="Y444" i="1" s="1"/>
  <c r="P444" i="1"/>
  <c r="O444" i="1"/>
  <c r="AA443" i="1"/>
  <c r="Z443" i="1"/>
  <c r="U443" i="1"/>
  <c r="T443" i="1"/>
  <c r="Q443" i="1"/>
  <c r="P443" i="1"/>
  <c r="O443" i="1"/>
  <c r="R443" i="1" s="1"/>
  <c r="S443" i="1" s="1"/>
  <c r="AA442" i="1"/>
  <c r="Z442" i="1"/>
  <c r="U442" i="1"/>
  <c r="T442" i="1"/>
  <c r="Q442" i="1"/>
  <c r="P442" i="1"/>
  <c r="O442" i="1"/>
  <c r="R442" i="1" s="1"/>
  <c r="S442" i="1" s="1"/>
  <c r="Z441" i="1"/>
  <c r="U441" i="1"/>
  <c r="T441" i="1"/>
  <c r="Q441" i="1"/>
  <c r="P441" i="1"/>
  <c r="O441" i="1"/>
  <c r="R441" i="1" s="1"/>
  <c r="S441" i="1" s="1"/>
  <c r="Z440" i="1"/>
  <c r="U440" i="1"/>
  <c r="Q440" i="1"/>
  <c r="R440" i="1" s="1"/>
  <c r="S440" i="1" s="1"/>
  <c r="T440" i="1" s="1"/>
  <c r="P440" i="1"/>
  <c r="O440" i="1"/>
  <c r="Z439" i="1"/>
  <c r="U439" i="1"/>
  <c r="Q439" i="1"/>
  <c r="P439" i="1"/>
  <c r="R439" i="1" s="1"/>
  <c r="S439" i="1" s="1"/>
  <c r="T439" i="1" s="1"/>
  <c r="O439" i="1"/>
  <c r="Z438" i="1"/>
  <c r="Y438" i="1"/>
  <c r="U438" i="1"/>
  <c r="S438" i="1"/>
  <c r="T438" i="1" s="1"/>
  <c r="Q438" i="1"/>
  <c r="P438" i="1"/>
  <c r="O438" i="1"/>
  <c r="R438" i="1" s="1"/>
  <c r="Z437" i="1"/>
  <c r="U437" i="1"/>
  <c r="Q437" i="1"/>
  <c r="P437" i="1"/>
  <c r="O437" i="1"/>
  <c r="Z436" i="1"/>
  <c r="U436" i="1"/>
  <c r="S436" i="1"/>
  <c r="T436" i="1" s="1"/>
  <c r="Y436" i="1" s="1"/>
  <c r="R436" i="1"/>
  <c r="Q436" i="1"/>
  <c r="P436" i="1"/>
  <c r="O436" i="1"/>
  <c r="Z435" i="1"/>
  <c r="U435" i="1"/>
  <c r="Q435" i="1"/>
  <c r="R435" i="1" s="1"/>
  <c r="S435" i="1" s="1"/>
  <c r="T435" i="1" s="1"/>
  <c r="P435" i="1"/>
  <c r="O435" i="1"/>
  <c r="AA434" i="1"/>
  <c r="Z434" i="1"/>
  <c r="U434" i="1"/>
  <c r="T434" i="1"/>
  <c r="Q434" i="1"/>
  <c r="P434" i="1"/>
  <c r="O434" i="1"/>
  <c r="R434" i="1" s="1"/>
  <c r="S434" i="1" s="1"/>
  <c r="Z433" i="1"/>
  <c r="U433" i="1"/>
  <c r="Q433" i="1"/>
  <c r="P433" i="1"/>
  <c r="O433" i="1"/>
  <c r="Z432" i="1"/>
  <c r="U432" i="1"/>
  <c r="T432" i="1"/>
  <c r="Y432" i="1" s="1"/>
  <c r="S432" i="1"/>
  <c r="R432" i="1"/>
  <c r="Q432" i="1"/>
  <c r="P432" i="1"/>
  <c r="O432" i="1"/>
  <c r="Z431" i="1"/>
  <c r="U431" i="1"/>
  <c r="Q431" i="1"/>
  <c r="R431" i="1" s="1"/>
  <c r="S431" i="1" s="1"/>
  <c r="T431" i="1" s="1"/>
  <c r="P431" i="1"/>
  <c r="O431" i="1"/>
  <c r="Z430" i="1"/>
  <c r="U430" i="1"/>
  <c r="Q430" i="1"/>
  <c r="P430" i="1"/>
  <c r="O430" i="1"/>
  <c r="R430" i="1" s="1"/>
  <c r="S430" i="1" s="1"/>
  <c r="T430" i="1" s="1"/>
  <c r="Z429" i="1"/>
  <c r="U429" i="1"/>
  <c r="T429" i="1"/>
  <c r="Q429" i="1"/>
  <c r="R429" i="1" s="1"/>
  <c r="S429" i="1" s="1"/>
  <c r="P429" i="1"/>
  <c r="O429" i="1"/>
  <c r="Z428" i="1"/>
  <c r="U428" i="1"/>
  <c r="Q428" i="1"/>
  <c r="P428" i="1"/>
  <c r="O428" i="1"/>
  <c r="R428" i="1" s="1"/>
  <c r="S428" i="1" s="1"/>
  <c r="T428" i="1" s="1"/>
  <c r="Z427" i="1"/>
  <c r="U427" i="1"/>
  <c r="R427" i="1"/>
  <c r="S427" i="1" s="1"/>
  <c r="T427" i="1" s="1"/>
  <c r="Q427" i="1"/>
  <c r="P427" i="1"/>
  <c r="O427" i="1"/>
  <c r="Z426" i="1"/>
  <c r="U426" i="1"/>
  <c r="Q426" i="1"/>
  <c r="R426" i="1" s="1"/>
  <c r="S426" i="1" s="1"/>
  <c r="T426" i="1" s="1"/>
  <c r="P426" i="1"/>
  <c r="O426" i="1"/>
  <c r="Z425" i="1"/>
  <c r="U425" i="1"/>
  <c r="Q425" i="1"/>
  <c r="P425" i="1"/>
  <c r="O425" i="1"/>
  <c r="Z424" i="1"/>
  <c r="U424" i="1"/>
  <c r="Q424" i="1"/>
  <c r="P424" i="1"/>
  <c r="O424" i="1"/>
  <c r="R424" i="1" s="1"/>
  <c r="S424" i="1" s="1"/>
  <c r="T424" i="1" s="1"/>
  <c r="Z423" i="1"/>
  <c r="U423" i="1"/>
  <c r="S423" i="1"/>
  <c r="T423" i="1" s="1"/>
  <c r="Q423" i="1"/>
  <c r="P423" i="1"/>
  <c r="O423" i="1"/>
  <c r="R423" i="1" s="1"/>
  <c r="Z422" i="1"/>
  <c r="U422" i="1"/>
  <c r="Q422" i="1"/>
  <c r="P422" i="1"/>
  <c r="R422" i="1" s="1"/>
  <c r="S422" i="1" s="1"/>
  <c r="T422" i="1" s="1"/>
  <c r="O422" i="1"/>
  <c r="Z421" i="1"/>
  <c r="U421" i="1"/>
  <c r="Q421" i="1"/>
  <c r="P421" i="1"/>
  <c r="R421" i="1" s="1"/>
  <c r="S421" i="1" s="1"/>
  <c r="T421" i="1" s="1"/>
  <c r="O421" i="1"/>
  <c r="Z420" i="1"/>
  <c r="U420" i="1"/>
  <c r="T420" i="1"/>
  <c r="Y420" i="1" s="1"/>
  <c r="Q420" i="1"/>
  <c r="R420" i="1" s="1"/>
  <c r="S420" i="1" s="1"/>
  <c r="P420" i="1"/>
  <c r="O420" i="1"/>
  <c r="Z419" i="1"/>
  <c r="U419" i="1"/>
  <c r="Q419" i="1"/>
  <c r="P419" i="1"/>
  <c r="O419" i="1"/>
  <c r="R419" i="1" s="1"/>
  <c r="S419" i="1" s="1"/>
  <c r="T419" i="1" s="1"/>
  <c r="Z418" i="1"/>
  <c r="U418" i="1"/>
  <c r="R418" i="1"/>
  <c r="S418" i="1" s="1"/>
  <c r="T418" i="1" s="1"/>
  <c r="Q418" i="1"/>
  <c r="P418" i="1"/>
  <c r="O418" i="1"/>
  <c r="Z417" i="1"/>
  <c r="U417" i="1"/>
  <c r="Q417" i="1"/>
  <c r="P417" i="1"/>
  <c r="O417" i="1"/>
  <c r="Z416" i="1"/>
  <c r="U416" i="1"/>
  <c r="R416" i="1"/>
  <c r="S416" i="1" s="1"/>
  <c r="T416" i="1" s="1"/>
  <c r="Q416" i="1"/>
  <c r="P416" i="1"/>
  <c r="O416" i="1"/>
  <c r="Z415" i="1"/>
  <c r="U415" i="1"/>
  <c r="Q415" i="1"/>
  <c r="P415" i="1"/>
  <c r="R415" i="1" s="1"/>
  <c r="S415" i="1" s="1"/>
  <c r="T415" i="1" s="1"/>
  <c r="Y415" i="1" s="1"/>
  <c r="O415" i="1"/>
  <c r="Z414" i="1"/>
  <c r="U414" i="1"/>
  <c r="T414" i="1"/>
  <c r="Q414" i="1"/>
  <c r="P414" i="1"/>
  <c r="O414" i="1"/>
  <c r="R414" i="1" s="1"/>
  <c r="S414" i="1" s="1"/>
  <c r="Z413" i="1"/>
  <c r="U413" i="1"/>
  <c r="Q413" i="1"/>
  <c r="P413" i="1"/>
  <c r="O413" i="1"/>
  <c r="Z412" i="1"/>
  <c r="U412" i="1"/>
  <c r="Q412" i="1"/>
  <c r="P412" i="1"/>
  <c r="O412" i="1"/>
  <c r="R412" i="1" s="1"/>
  <c r="S412" i="1" s="1"/>
  <c r="T412" i="1" s="1"/>
  <c r="AA411" i="1"/>
  <c r="Z411" i="1"/>
  <c r="U411" i="1"/>
  <c r="T411" i="1"/>
  <c r="S411" i="1"/>
  <c r="R411" i="1"/>
  <c r="Q411" i="1"/>
  <c r="P411" i="1"/>
  <c r="O411" i="1"/>
  <c r="Z410" i="1"/>
  <c r="U410" i="1"/>
  <c r="Q410" i="1"/>
  <c r="P410" i="1"/>
  <c r="O410" i="1"/>
  <c r="Z409" i="1"/>
  <c r="U409" i="1"/>
  <c r="Q409" i="1"/>
  <c r="P409" i="1"/>
  <c r="O409" i="1"/>
  <c r="R409" i="1" s="1"/>
  <c r="S409" i="1" s="1"/>
  <c r="T409" i="1" s="1"/>
  <c r="Y409" i="1" s="1"/>
  <c r="AA408" i="1"/>
  <c r="Z408" i="1"/>
  <c r="U408" i="1"/>
  <c r="T408" i="1"/>
  <c r="R408" i="1"/>
  <c r="S408" i="1" s="1"/>
  <c r="Q408" i="1"/>
  <c r="P408" i="1"/>
  <c r="O408" i="1"/>
  <c r="Z407" i="1"/>
  <c r="U407" i="1"/>
  <c r="Q407" i="1"/>
  <c r="P407" i="1"/>
  <c r="O407" i="1"/>
  <c r="R407" i="1" s="1"/>
  <c r="S407" i="1" s="1"/>
  <c r="T407" i="1" s="1"/>
  <c r="Y407" i="1" s="1"/>
  <c r="Z406" i="1"/>
  <c r="U406" i="1"/>
  <c r="Q406" i="1"/>
  <c r="P406" i="1"/>
  <c r="O406" i="1"/>
  <c r="R406" i="1" s="1"/>
  <c r="S406" i="1" s="1"/>
  <c r="T406" i="1" s="1"/>
  <c r="Z405" i="1"/>
  <c r="U405" i="1"/>
  <c r="Q405" i="1"/>
  <c r="P405" i="1"/>
  <c r="O405" i="1"/>
  <c r="Z404" i="1"/>
  <c r="U404" i="1"/>
  <c r="S404" i="1"/>
  <c r="T404" i="1" s="1"/>
  <c r="Y404" i="1" s="1"/>
  <c r="R404" i="1"/>
  <c r="Q404" i="1"/>
  <c r="P404" i="1"/>
  <c r="O404" i="1"/>
  <c r="Z403" i="1"/>
  <c r="U403" i="1"/>
  <c r="Q403" i="1"/>
  <c r="P403" i="1"/>
  <c r="O403" i="1"/>
  <c r="R403" i="1" s="1"/>
  <c r="S403" i="1" s="1"/>
  <c r="T403" i="1" s="1"/>
  <c r="Z402" i="1"/>
  <c r="U402" i="1"/>
  <c r="R402" i="1"/>
  <c r="S402" i="1" s="1"/>
  <c r="T402" i="1" s="1"/>
  <c r="Q402" i="1"/>
  <c r="P402" i="1"/>
  <c r="O402" i="1"/>
  <c r="Z401" i="1"/>
  <c r="U401" i="1"/>
  <c r="Q401" i="1"/>
  <c r="P401" i="1"/>
  <c r="O401" i="1"/>
  <c r="Z400" i="1"/>
  <c r="U400" i="1"/>
  <c r="S400" i="1"/>
  <c r="T400" i="1" s="1"/>
  <c r="R400" i="1"/>
  <c r="Q400" i="1"/>
  <c r="P400" i="1"/>
  <c r="O400" i="1"/>
  <c r="Z399" i="1"/>
  <c r="U399" i="1"/>
  <c r="T399" i="1"/>
  <c r="Q399" i="1"/>
  <c r="R399" i="1" s="1"/>
  <c r="S399" i="1" s="1"/>
  <c r="P399" i="1"/>
  <c r="O399" i="1"/>
  <c r="Z398" i="1"/>
  <c r="U398" i="1"/>
  <c r="Q398" i="1"/>
  <c r="P398" i="1"/>
  <c r="O398" i="1"/>
  <c r="Z397" i="1"/>
  <c r="U397" i="1"/>
  <c r="Q397" i="1"/>
  <c r="P397" i="1"/>
  <c r="O397" i="1"/>
  <c r="R397" i="1" s="1"/>
  <c r="S397" i="1" s="1"/>
  <c r="T397" i="1" s="1"/>
  <c r="Y397" i="1" s="1"/>
  <c r="Z396" i="1"/>
  <c r="U396" i="1"/>
  <c r="Q396" i="1"/>
  <c r="P396" i="1"/>
  <c r="O396" i="1"/>
  <c r="Z395" i="1"/>
  <c r="U395" i="1"/>
  <c r="R395" i="1"/>
  <c r="S395" i="1" s="1"/>
  <c r="T395" i="1" s="1"/>
  <c r="Q395" i="1"/>
  <c r="P395" i="1"/>
  <c r="O395" i="1"/>
  <c r="Z394" i="1"/>
  <c r="U394" i="1"/>
  <c r="Q394" i="1"/>
  <c r="P394" i="1"/>
  <c r="O394" i="1"/>
  <c r="R394" i="1" s="1"/>
  <c r="S394" i="1" s="1"/>
  <c r="T394" i="1" s="1"/>
  <c r="Z393" i="1"/>
  <c r="U393" i="1"/>
  <c r="Q393" i="1"/>
  <c r="P393" i="1"/>
  <c r="R393" i="1" s="1"/>
  <c r="S393" i="1" s="1"/>
  <c r="T393" i="1" s="1"/>
  <c r="Y393" i="1" s="1"/>
  <c r="O393" i="1"/>
  <c r="Z392" i="1"/>
  <c r="U392" i="1"/>
  <c r="Q392" i="1"/>
  <c r="P392" i="1"/>
  <c r="O392" i="1"/>
  <c r="R392" i="1" s="1"/>
  <c r="S392" i="1" s="1"/>
  <c r="T392" i="1" s="1"/>
  <c r="Y392" i="1" s="1"/>
  <c r="Z391" i="1"/>
  <c r="U391" i="1"/>
  <c r="Q391" i="1"/>
  <c r="P391" i="1"/>
  <c r="O391" i="1"/>
  <c r="R391" i="1" s="1"/>
  <c r="S391" i="1" s="1"/>
  <c r="T391" i="1" s="1"/>
  <c r="Y391" i="1" s="1"/>
  <c r="Z390" i="1"/>
  <c r="U390" i="1"/>
  <c r="T390" i="1"/>
  <c r="S390" i="1"/>
  <c r="R390" i="1"/>
  <c r="Q390" i="1"/>
  <c r="P390" i="1"/>
  <c r="O390" i="1"/>
  <c r="Z389" i="1"/>
  <c r="U389" i="1"/>
  <c r="Q389" i="1"/>
  <c r="P389" i="1"/>
  <c r="O389" i="1"/>
  <c r="R389" i="1" s="1"/>
  <c r="S389" i="1" s="1"/>
  <c r="T389" i="1" s="1"/>
  <c r="Z388" i="1"/>
  <c r="U388" i="1"/>
  <c r="Q388" i="1"/>
  <c r="P388" i="1"/>
  <c r="R388" i="1" s="1"/>
  <c r="S388" i="1" s="1"/>
  <c r="T388" i="1" s="1"/>
  <c r="Y388" i="1" s="1"/>
  <c r="O388" i="1"/>
  <c r="Z387" i="1"/>
  <c r="U387" i="1"/>
  <c r="Q387" i="1"/>
  <c r="P387" i="1"/>
  <c r="O387" i="1"/>
  <c r="Z386" i="1"/>
  <c r="U386" i="1"/>
  <c r="R386" i="1"/>
  <c r="S386" i="1" s="1"/>
  <c r="T386" i="1" s="1"/>
  <c r="Q386" i="1"/>
  <c r="P386" i="1"/>
  <c r="O386" i="1"/>
  <c r="Z385" i="1"/>
  <c r="U385" i="1"/>
  <c r="Q385" i="1"/>
  <c r="P385" i="1"/>
  <c r="O385" i="1"/>
  <c r="R385" i="1" s="1"/>
  <c r="S385" i="1" s="1"/>
  <c r="T385" i="1" s="1"/>
  <c r="Z384" i="1"/>
  <c r="U384" i="1"/>
  <c r="T384" i="1"/>
  <c r="S384" i="1"/>
  <c r="R384" i="1"/>
  <c r="Q384" i="1"/>
  <c r="P384" i="1"/>
  <c r="O384" i="1"/>
  <c r="Z383" i="1"/>
  <c r="U383" i="1"/>
  <c r="Q383" i="1"/>
  <c r="P383" i="1"/>
  <c r="O383" i="1"/>
  <c r="Z382" i="1"/>
  <c r="U382" i="1"/>
  <c r="Q382" i="1"/>
  <c r="P382" i="1"/>
  <c r="O382" i="1"/>
  <c r="Z381" i="1"/>
  <c r="U381" i="1"/>
  <c r="T381" i="1"/>
  <c r="S381" i="1"/>
  <c r="Q381" i="1"/>
  <c r="P381" i="1"/>
  <c r="R381" i="1" s="1"/>
  <c r="O381" i="1"/>
  <c r="Z380" i="1"/>
  <c r="U380" i="1"/>
  <c r="Q380" i="1"/>
  <c r="P380" i="1"/>
  <c r="O380" i="1"/>
  <c r="R380" i="1" s="1"/>
  <c r="S380" i="1" s="1"/>
  <c r="T380" i="1" s="1"/>
  <c r="Y380" i="1" s="1"/>
  <c r="AA379" i="1"/>
  <c r="Z379" i="1"/>
  <c r="U379" i="1"/>
  <c r="T379" i="1"/>
  <c r="R379" i="1"/>
  <c r="S379" i="1" s="1"/>
  <c r="Q379" i="1"/>
  <c r="P379" i="1"/>
  <c r="O379" i="1"/>
  <c r="Z378" i="1"/>
  <c r="U378" i="1"/>
  <c r="Q378" i="1"/>
  <c r="P378" i="1"/>
  <c r="O378" i="1"/>
  <c r="R378" i="1" s="1"/>
  <c r="S378" i="1" s="1"/>
  <c r="T378" i="1" s="1"/>
  <c r="Z377" i="1"/>
  <c r="U377" i="1"/>
  <c r="Q377" i="1"/>
  <c r="P377" i="1"/>
  <c r="O377" i="1"/>
  <c r="R377" i="1" s="1"/>
  <c r="S377" i="1" s="1"/>
  <c r="T377" i="1" s="1"/>
  <c r="Z376" i="1"/>
  <c r="U376" i="1"/>
  <c r="Q376" i="1"/>
  <c r="P376" i="1"/>
  <c r="O376" i="1"/>
  <c r="R376" i="1" s="1"/>
  <c r="S376" i="1" s="1"/>
  <c r="T376" i="1" s="1"/>
  <c r="Z375" i="1"/>
  <c r="U375" i="1"/>
  <c r="S375" i="1"/>
  <c r="T375" i="1" s="1"/>
  <c r="Q375" i="1"/>
  <c r="P375" i="1"/>
  <c r="R375" i="1" s="1"/>
  <c r="O375" i="1"/>
  <c r="Z374" i="1"/>
  <c r="U374" i="1"/>
  <c r="Q374" i="1"/>
  <c r="P374" i="1"/>
  <c r="O374" i="1"/>
  <c r="R374" i="1" s="1"/>
  <c r="S374" i="1" s="1"/>
  <c r="T374" i="1" s="1"/>
  <c r="Z373" i="1"/>
  <c r="U373" i="1"/>
  <c r="Q373" i="1"/>
  <c r="P373" i="1"/>
  <c r="O373" i="1"/>
  <c r="Z372" i="1"/>
  <c r="U372" i="1"/>
  <c r="R372" i="1"/>
  <c r="S372" i="1" s="1"/>
  <c r="T372" i="1" s="1"/>
  <c r="Y372" i="1" s="1"/>
  <c r="Q372" i="1"/>
  <c r="P372" i="1"/>
  <c r="O372" i="1"/>
  <c r="Z371" i="1"/>
  <c r="U371" i="1"/>
  <c r="Q371" i="1"/>
  <c r="R371" i="1" s="1"/>
  <c r="S371" i="1" s="1"/>
  <c r="T371" i="1" s="1"/>
  <c r="P371" i="1"/>
  <c r="O371" i="1"/>
  <c r="Z370" i="1"/>
  <c r="U370" i="1"/>
  <c r="S370" i="1"/>
  <c r="T370" i="1" s="1"/>
  <c r="Y370" i="1" s="1"/>
  <c r="Q370" i="1"/>
  <c r="P370" i="1"/>
  <c r="O370" i="1"/>
  <c r="R370" i="1" s="1"/>
  <c r="Z369" i="1"/>
  <c r="U369" i="1"/>
  <c r="Q369" i="1"/>
  <c r="P369" i="1"/>
  <c r="O369" i="1"/>
  <c r="Z368" i="1"/>
  <c r="U368" i="1"/>
  <c r="T368" i="1"/>
  <c r="S368" i="1"/>
  <c r="R368" i="1"/>
  <c r="Q368" i="1"/>
  <c r="P368" i="1"/>
  <c r="O368" i="1"/>
  <c r="Z367" i="1"/>
  <c r="U367" i="1"/>
  <c r="Q367" i="1"/>
  <c r="P367" i="1"/>
  <c r="R367" i="1" s="1"/>
  <c r="S367" i="1" s="1"/>
  <c r="T367" i="1" s="1"/>
  <c r="O367" i="1"/>
  <c r="Z366" i="1"/>
  <c r="U366" i="1"/>
  <c r="S366" i="1"/>
  <c r="T366" i="1" s="1"/>
  <c r="Q366" i="1"/>
  <c r="P366" i="1"/>
  <c r="O366" i="1"/>
  <c r="R366" i="1" s="1"/>
  <c r="Z365" i="1"/>
  <c r="U365" i="1"/>
  <c r="Q365" i="1"/>
  <c r="R365" i="1" s="1"/>
  <c r="S365" i="1" s="1"/>
  <c r="T365" i="1" s="1"/>
  <c r="P365" i="1"/>
  <c r="O365" i="1"/>
  <c r="AA364" i="1"/>
  <c r="Z364" i="1"/>
  <c r="U364" i="1"/>
  <c r="T364" i="1"/>
  <c r="Q364" i="1"/>
  <c r="P364" i="1"/>
  <c r="O364" i="1"/>
  <c r="Z363" i="1"/>
  <c r="U363" i="1"/>
  <c r="T363" i="1"/>
  <c r="S363" i="1"/>
  <c r="R363" i="1"/>
  <c r="Q363" i="1"/>
  <c r="P363" i="1"/>
  <c r="O363" i="1"/>
  <c r="AA362" i="1"/>
  <c r="Z362" i="1"/>
  <c r="U362" i="1"/>
  <c r="T362" i="1"/>
  <c r="Q362" i="1"/>
  <c r="P362" i="1"/>
  <c r="R362" i="1" s="1"/>
  <c r="S362" i="1" s="1"/>
  <c r="O362" i="1"/>
  <c r="Z361" i="1"/>
  <c r="U361" i="1"/>
  <c r="Q361" i="1"/>
  <c r="P361" i="1"/>
  <c r="R361" i="1" s="1"/>
  <c r="S361" i="1" s="1"/>
  <c r="T361" i="1" s="1"/>
  <c r="O361" i="1"/>
  <c r="Z360" i="1"/>
  <c r="U360" i="1"/>
  <c r="R360" i="1"/>
  <c r="S360" i="1" s="1"/>
  <c r="T360" i="1" s="1"/>
  <c r="Q360" i="1"/>
  <c r="P360" i="1"/>
  <c r="O360" i="1"/>
  <c r="Z359" i="1"/>
  <c r="U359" i="1"/>
  <c r="S359" i="1"/>
  <c r="T359" i="1" s="1"/>
  <c r="Q359" i="1"/>
  <c r="P359" i="1"/>
  <c r="O359" i="1"/>
  <c r="R359" i="1" s="1"/>
  <c r="Z358" i="1"/>
  <c r="U358" i="1"/>
  <c r="R358" i="1"/>
  <c r="S358" i="1" s="1"/>
  <c r="T358" i="1" s="1"/>
  <c r="Q358" i="1"/>
  <c r="P358" i="1"/>
  <c r="O358" i="1"/>
  <c r="Z357" i="1"/>
  <c r="U357" i="1"/>
  <c r="Q357" i="1"/>
  <c r="P357" i="1"/>
  <c r="O357" i="1"/>
  <c r="R357" i="1" s="1"/>
  <c r="S357" i="1" s="1"/>
  <c r="T357" i="1" s="1"/>
  <c r="AA356" i="1"/>
  <c r="Z356" i="1"/>
  <c r="U356" i="1"/>
  <c r="T356" i="1"/>
  <c r="Q356" i="1"/>
  <c r="R356" i="1" s="1"/>
  <c r="S356" i="1" s="1"/>
  <c r="P356" i="1"/>
  <c r="O356" i="1"/>
  <c r="Z355" i="1"/>
  <c r="U355" i="1"/>
  <c r="Q355" i="1"/>
  <c r="P355" i="1"/>
  <c r="R355" i="1" s="1"/>
  <c r="S355" i="1" s="1"/>
  <c r="T355" i="1" s="1"/>
  <c r="O355" i="1"/>
  <c r="Z354" i="1"/>
  <c r="U354" i="1"/>
  <c r="Q354" i="1"/>
  <c r="P354" i="1"/>
  <c r="O354" i="1"/>
  <c r="R354" i="1" s="1"/>
  <c r="S354" i="1" s="1"/>
  <c r="T354" i="1" s="1"/>
  <c r="Z353" i="1"/>
  <c r="U353" i="1"/>
  <c r="Q353" i="1"/>
  <c r="P353" i="1"/>
  <c r="O353" i="1"/>
  <c r="AA352" i="1"/>
  <c r="Z352" i="1"/>
  <c r="U352" i="1"/>
  <c r="T352" i="1"/>
  <c r="Q352" i="1"/>
  <c r="P352" i="1"/>
  <c r="O352" i="1"/>
  <c r="Z351" i="1"/>
  <c r="U351" i="1"/>
  <c r="S351" i="1"/>
  <c r="T351" i="1" s="1"/>
  <c r="R351" i="1"/>
  <c r="Q351" i="1"/>
  <c r="P351" i="1"/>
  <c r="O351" i="1"/>
  <c r="AA350" i="1"/>
  <c r="Z350" i="1"/>
  <c r="U350" i="1"/>
  <c r="T350" i="1"/>
  <c r="Q350" i="1"/>
  <c r="P350" i="1"/>
  <c r="O350" i="1"/>
  <c r="Z349" i="1"/>
  <c r="U349" i="1"/>
  <c r="Q349" i="1"/>
  <c r="R349" i="1" s="1"/>
  <c r="S349" i="1" s="1"/>
  <c r="T349" i="1" s="1"/>
  <c r="Y349" i="1" s="1"/>
  <c r="P349" i="1"/>
  <c r="O349" i="1"/>
  <c r="Z348" i="1"/>
  <c r="U348" i="1"/>
  <c r="R348" i="1"/>
  <c r="S348" i="1" s="1"/>
  <c r="T348" i="1" s="1"/>
  <c r="Q348" i="1"/>
  <c r="P348" i="1"/>
  <c r="O348" i="1"/>
  <c r="Z347" i="1"/>
  <c r="U347" i="1"/>
  <c r="Q347" i="1"/>
  <c r="P347" i="1"/>
  <c r="O347" i="1"/>
  <c r="AA346" i="1"/>
  <c r="Z346" i="1"/>
  <c r="U346" i="1"/>
  <c r="T346" i="1"/>
  <c r="Q346" i="1"/>
  <c r="P346" i="1"/>
  <c r="R346" i="1" s="1"/>
  <c r="S346" i="1" s="1"/>
  <c r="O346" i="1"/>
  <c r="Z345" i="1"/>
  <c r="U345" i="1"/>
  <c r="Q345" i="1"/>
  <c r="P345" i="1"/>
  <c r="O345" i="1"/>
  <c r="R345" i="1" s="1"/>
  <c r="S345" i="1" s="1"/>
  <c r="T345" i="1" s="1"/>
  <c r="Z344" i="1"/>
  <c r="U344" i="1"/>
  <c r="R344" i="1"/>
  <c r="S344" i="1" s="1"/>
  <c r="T344" i="1" s="1"/>
  <c r="Y344" i="1" s="1"/>
  <c r="Q344" i="1"/>
  <c r="P344" i="1"/>
  <c r="O344" i="1"/>
  <c r="Z343" i="1"/>
  <c r="U343" i="1"/>
  <c r="Q343" i="1"/>
  <c r="P343" i="1"/>
  <c r="O343" i="1"/>
  <c r="Z342" i="1"/>
  <c r="U342" i="1"/>
  <c r="R342" i="1"/>
  <c r="S342" i="1" s="1"/>
  <c r="T342" i="1" s="1"/>
  <c r="Q342" i="1"/>
  <c r="P342" i="1"/>
  <c r="O342" i="1"/>
  <c r="Z341" i="1"/>
  <c r="U341" i="1"/>
  <c r="Q341" i="1"/>
  <c r="P341" i="1"/>
  <c r="R341" i="1" s="1"/>
  <c r="S341" i="1" s="1"/>
  <c r="T341" i="1" s="1"/>
  <c r="O341" i="1"/>
  <c r="Z340" i="1"/>
  <c r="U340" i="1"/>
  <c r="T340" i="1"/>
  <c r="S340" i="1"/>
  <c r="R340" i="1"/>
  <c r="Q340" i="1"/>
  <c r="P340" i="1"/>
  <c r="O340" i="1"/>
  <c r="Z339" i="1"/>
  <c r="U339" i="1"/>
  <c r="S339" i="1"/>
  <c r="T339" i="1" s="1"/>
  <c r="Q339" i="1"/>
  <c r="P339" i="1"/>
  <c r="O339" i="1"/>
  <c r="R339" i="1" s="1"/>
  <c r="Z338" i="1"/>
  <c r="U338" i="1"/>
  <c r="S338" i="1"/>
  <c r="T338" i="1" s="1"/>
  <c r="Y338" i="1" s="1"/>
  <c r="R338" i="1"/>
  <c r="Q338" i="1"/>
  <c r="P338" i="1"/>
  <c r="O338" i="1"/>
  <c r="Z337" i="1"/>
  <c r="U337" i="1"/>
  <c r="Q337" i="1"/>
  <c r="P337" i="1"/>
  <c r="O337" i="1"/>
  <c r="Z336" i="1"/>
  <c r="U336" i="1"/>
  <c r="T336" i="1"/>
  <c r="Q336" i="1"/>
  <c r="P336" i="1"/>
  <c r="R336" i="1" s="1"/>
  <c r="S336" i="1" s="1"/>
  <c r="O336" i="1"/>
  <c r="Z335" i="1"/>
  <c r="U335" i="1"/>
  <c r="R335" i="1"/>
  <c r="S335" i="1" s="1"/>
  <c r="T335" i="1" s="1"/>
  <c r="Q335" i="1"/>
  <c r="P335" i="1"/>
  <c r="O335" i="1"/>
  <c r="Z334" i="1"/>
  <c r="U334" i="1"/>
  <c r="Q334" i="1"/>
  <c r="R334" i="1" s="1"/>
  <c r="S334" i="1" s="1"/>
  <c r="T334" i="1" s="1"/>
  <c r="P334" i="1"/>
  <c r="O334" i="1"/>
  <c r="Z333" i="1"/>
  <c r="U333" i="1"/>
  <c r="R333" i="1"/>
  <c r="S333" i="1" s="1"/>
  <c r="T333" i="1" s="1"/>
  <c r="Q333" i="1"/>
  <c r="P333" i="1"/>
  <c r="O333" i="1"/>
  <c r="AA332" i="1"/>
  <c r="Z332" i="1"/>
  <c r="U332" i="1"/>
  <c r="T332" i="1"/>
  <c r="Q332" i="1"/>
  <c r="P332" i="1"/>
  <c r="O332" i="1"/>
  <c r="Z331" i="1"/>
  <c r="U331" i="1"/>
  <c r="R331" i="1"/>
  <c r="S331" i="1" s="1"/>
  <c r="T331" i="1" s="1"/>
  <c r="Y331" i="1" s="1"/>
  <c r="Q331" i="1"/>
  <c r="P331" i="1"/>
  <c r="O331" i="1"/>
  <c r="Z330" i="1"/>
  <c r="U330" i="1"/>
  <c r="Q330" i="1"/>
  <c r="P330" i="1"/>
  <c r="O330" i="1"/>
  <c r="R330" i="1" s="1"/>
  <c r="S330" i="1" s="1"/>
  <c r="T330" i="1" s="1"/>
  <c r="Y330" i="1" s="1"/>
  <c r="Z329" i="1"/>
  <c r="U329" i="1"/>
  <c r="Q329" i="1"/>
  <c r="P329" i="1"/>
  <c r="O329" i="1"/>
  <c r="Z328" i="1"/>
  <c r="U328" i="1"/>
  <c r="Q328" i="1"/>
  <c r="P328" i="1"/>
  <c r="O328" i="1"/>
  <c r="R328" i="1" s="1"/>
  <c r="S328" i="1" s="1"/>
  <c r="T328" i="1" s="1"/>
  <c r="Y328" i="1" s="1"/>
  <c r="Z327" i="1"/>
  <c r="U327" i="1"/>
  <c r="Q327" i="1"/>
  <c r="P327" i="1"/>
  <c r="O327" i="1"/>
  <c r="R327" i="1" s="1"/>
  <c r="S327" i="1" s="1"/>
  <c r="T327" i="1" s="1"/>
  <c r="Z326" i="1"/>
  <c r="U326" i="1"/>
  <c r="R326" i="1"/>
  <c r="S326" i="1" s="1"/>
  <c r="T326" i="1" s="1"/>
  <c r="Q326" i="1"/>
  <c r="P326" i="1"/>
  <c r="O326" i="1"/>
  <c r="Z325" i="1"/>
  <c r="U325" i="1"/>
  <c r="Q325" i="1"/>
  <c r="P325" i="1"/>
  <c r="O325" i="1"/>
  <c r="R325" i="1" s="1"/>
  <c r="S325" i="1" s="1"/>
  <c r="T325" i="1" s="1"/>
  <c r="Y325" i="1" s="1"/>
  <c r="Z324" i="1"/>
  <c r="U324" i="1"/>
  <c r="S324" i="1"/>
  <c r="T324" i="1" s="1"/>
  <c r="Q324" i="1"/>
  <c r="P324" i="1"/>
  <c r="O324" i="1"/>
  <c r="R324" i="1" s="1"/>
  <c r="Z323" i="1"/>
  <c r="U323" i="1"/>
  <c r="Q323" i="1"/>
  <c r="P323" i="1"/>
  <c r="R323" i="1" s="1"/>
  <c r="S323" i="1" s="1"/>
  <c r="T323" i="1" s="1"/>
  <c r="O323" i="1"/>
  <c r="Z322" i="1"/>
  <c r="U322" i="1"/>
  <c r="T322" i="1"/>
  <c r="S322" i="1"/>
  <c r="Q322" i="1"/>
  <c r="P322" i="1"/>
  <c r="O322" i="1"/>
  <c r="R322" i="1" s="1"/>
  <c r="Z321" i="1"/>
  <c r="U321" i="1"/>
  <c r="Q321" i="1"/>
  <c r="P321" i="1"/>
  <c r="O321" i="1"/>
  <c r="R321" i="1" s="1"/>
  <c r="S321" i="1" s="1"/>
  <c r="T321" i="1" s="1"/>
  <c r="Z320" i="1"/>
  <c r="U320" i="1"/>
  <c r="Q320" i="1"/>
  <c r="P320" i="1"/>
  <c r="R320" i="1" s="1"/>
  <c r="S320" i="1" s="1"/>
  <c r="T320" i="1" s="1"/>
  <c r="O320" i="1"/>
  <c r="Z319" i="1"/>
  <c r="U319" i="1"/>
  <c r="Q319" i="1"/>
  <c r="P319" i="1"/>
  <c r="R319" i="1" s="1"/>
  <c r="S319" i="1" s="1"/>
  <c r="T319" i="1" s="1"/>
  <c r="Y319" i="1" s="1"/>
  <c r="O319" i="1"/>
  <c r="Z318" i="1"/>
  <c r="U318" i="1"/>
  <c r="Q318" i="1"/>
  <c r="P318" i="1"/>
  <c r="O318" i="1"/>
  <c r="Z317" i="1"/>
  <c r="U317" i="1"/>
  <c r="S317" i="1"/>
  <c r="T317" i="1" s="1"/>
  <c r="Y317" i="1" s="1"/>
  <c r="R317" i="1"/>
  <c r="Q317" i="1"/>
  <c r="P317" i="1"/>
  <c r="O317" i="1"/>
  <c r="AA316" i="1"/>
  <c r="Z316" i="1"/>
  <c r="U316" i="1"/>
  <c r="T316" i="1"/>
  <c r="Q316" i="1"/>
  <c r="P316" i="1"/>
  <c r="O316" i="1"/>
  <c r="R316" i="1" s="1"/>
  <c r="S316" i="1" s="1"/>
  <c r="Z315" i="1"/>
  <c r="U315" i="1"/>
  <c r="Q315" i="1"/>
  <c r="R315" i="1" s="1"/>
  <c r="S315" i="1" s="1"/>
  <c r="T315" i="1" s="1"/>
  <c r="Y315" i="1" s="1"/>
  <c r="P315" i="1"/>
  <c r="O315" i="1"/>
  <c r="Z314" i="1"/>
  <c r="U314" i="1"/>
  <c r="Q314" i="1"/>
  <c r="P314" i="1"/>
  <c r="O314" i="1"/>
  <c r="AA313" i="1"/>
  <c r="Z313" i="1"/>
  <c r="U313" i="1"/>
  <c r="T313" i="1"/>
  <c r="Q313" i="1"/>
  <c r="P313" i="1"/>
  <c r="O313" i="1"/>
  <c r="R313" i="1" s="1"/>
  <c r="S313" i="1" s="1"/>
  <c r="Z312" i="1"/>
  <c r="U312" i="1"/>
  <c r="R312" i="1"/>
  <c r="S312" i="1" s="1"/>
  <c r="T312" i="1" s="1"/>
  <c r="Q312" i="1"/>
  <c r="P312" i="1"/>
  <c r="O312" i="1"/>
  <c r="Z311" i="1"/>
  <c r="U311" i="1"/>
  <c r="Q311" i="1"/>
  <c r="P311" i="1"/>
  <c r="O311" i="1"/>
  <c r="Z310" i="1"/>
  <c r="Y310" i="1"/>
  <c r="U310" i="1"/>
  <c r="R310" i="1"/>
  <c r="S310" i="1" s="1"/>
  <c r="T310" i="1" s="1"/>
  <c r="Q310" i="1"/>
  <c r="P310" i="1"/>
  <c r="O310" i="1"/>
  <c r="Z309" i="1"/>
  <c r="U309" i="1"/>
  <c r="Q309" i="1"/>
  <c r="R309" i="1" s="1"/>
  <c r="S309" i="1" s="1"/>
  <c r="T309" i="1" s="1"/>
  <c r="P309" i="1"/>
  <c r="O309" i="1"/>
  <c r="Z308" i="1"/>
  <c r="U308" i="1"/>
  <c r="T308" i="1"/>
  <c r="S308" i="1"/>
  <c r="R308" i="1"/>
  <c r="Q308" i="1"/>
  <c r="P308" i="1"/>
  <c r="O308" i="1"/>
  <c r="Z307" i="1"/>
  <c r="Y307" i="1"/>
  <c r="U307" i="1"/>
  <c r="Q307" i="1"/>
  <c r="P307" i="1"/>
  <c r="O307" i="1"/>
  <c r="R307" i="1" s="1"/>
  <c r="S307" i="1" s="1"/>
  <c r="T307" i="1" s="1"/>
  <c r="Z306" i="1"/>
  <c r="U306" i="1"/>
  <c r="R306" i="1"/>
  <c r="S306" i="1" s="1"/>
  <c r="T306" i="1" s="1"/>
  <c r="Q306" i="1"/>
  <c r="P306" i="1"/>
  <c r="O306" i="1"/>
  <c r="Z305" i="1"/>
  <c r="U305" i="1"/>
  <c r="Q305" i="1"/>
  <c r="P305" i="1"/>
  <c r="O305" i="1"/>
  <c r="Z304" i="1"/>
  <c r="U304" i="1"/>
  <c r="Q304" i="1"/>
  <c r="P304" i="1"/>
  <c r="R304" i="1" s="1"/>
  <c r="S304" i="1" s="1"/>
  <c r="T304" i="1" s="1"/>
  <c r="O304" i="1"/>
  <c r="AA303" i="1"/>
  <c r="Z303" i="1"/>
  <c r="U303" i="1"/>
  <c r="T303" i="1"/>
  <c r="S303" i="1"/>
  <c r="R303" i="1"/>
  <c r="Q303" i="1"/>
  <c r="P303" i="1"/>
  <c r="O303" i="1"/>
  <c r="Z302" i="1"/>
  <c r="U302" i="1"/>
  <c r="Q302" i="1"/>
  <c r="P302" i="1"/>
  <c r="R302" i="1" s="1"/>
  <c r="S302" i="1" s="1"/>
  <c r="T302" i="1" s="1"/>
  <c r="Y302" i="1" s="1"/>
  <c r="O302" i="1"/>
  <c r="Z301" i="1"/>
  <c r="U301" i="1"/>
  <c r="R301" i="1"/>
  <c r="S301" i="1" s="1"/>
  <c r="T301" i="1" s="1"/>
  <c r="Q301" i="1"/>
  <c r="P301" i="1"/>
  <c r="O301" i="1"/>
  <c r="Z300" i="1"/>
  <c r="U300" i="1"/>
  <c r="Q300" i="1"/>
  <c r="P300" i="1"/>
  <c r="O300" i="1"/>
  <c r="Z299" i="1"/>
  <c r="U299" i="1"/>
  <c r="T299" i="1"/>
  <c r="Y299" i="1" s="1"/>
  <c r="S299" i="1"/>
  <c r="R299" i="1"/>
  <c r="Q299" i="1"/>
  <c r="P299" i="1"/>
  <c r="O299" i="1"/>
  <c r="Z298" i="1"/>
  <c r="Y298" i="1"/>
  <c r="U298" i="1"/>
  <c r="Q298" i="1"/>
  <c r="R298" i="1" s="1"/>
  <c r="S298" i="1" s="1"/>
  <c r="T298" i="1" s="1"/>
  <c r="P298" i="1"/>
  <c r="O298" i="1"/>
  <c r="Z297" i="1"/>
  <c r="U297" i="1"/>
  <c r="Q297" i="1"/>
  <c r="P297" i="1"/>
  <c r="O297" i="1"/>
  <c r="R297" i="1" s="1"/>
  <c r="S297" i="1" s="1"/>
  <c r="T297" i="1" s="1"/>
  <c r="Z296" i="1"/>
  <c r="U296" i="1"/>
  <c r="R296" i="1"/>
  <c r="S296" i="1" s="1"/>
  <c r="T296" i="1" s="1"/>
  <c r="Q296" i="1"/>
  <c r="P296" i="1"/>
  <c r="O296" i="1"/>
  <c r="Z295" i="1"/>
  <c r="U295" i="1"/>
  <c r="Q295" i="1"/>
  <c r="P295" i="1"/>
  <c r="O295" i="1"/>
  <c r="R295" i="1" s="1"/>
  <c r="S295" i="1" s="1"/>
  <c r="T295" i="1" s="1"/>
  <c r="Z294" i="1"/>
  <c r="U294" i="1"/>
  <c r="R294" i="1"/>
  <c r="S294" i="1" s="1"/>
  <c r="T294" i="1" s="1"/>
  <c r="Q294" i="1"/>
  <c r="P294" i="1"/>
  <c r="O294" i="1"/>
  <c r="Z293" i="1"/>
  <c r="U293" i="1"/>
  <c r="R293" i="1"/>
  <c r="S293" i="1" s="1"/>
  <c r="T293" i="1" s="1"/>
  <c r="Q293" i="1"/>
  <c r="P293" i="1"/>
  <c r="O293" i="1"/>
  <c r="AA292" i="1"/>
  <c r="Z292" i="1"/>
  <c r="U292" i="1"/>
  <c r="T292" i="1"/>
  <c r="Q292" i="1"/>
  <c r="P292" i="1"/>
  <c r="R292" i="1" s="1"/>
  <c r="S292" i="1" s="1"/>
  <c r="O292" i="1"/>
  <c r="Z291" i="1"/>
  <c r="U291" i="1"/>
  <c r="R291" i="1"/>
  <c r="S291" i="1" s="1"/>
  <c r="T291" i="1" s="1"/>
  <c r="Q291" i="1"/>
  <c r="P291" i="1"/>
  <c r="O291" i="1"/>
  <c r="Z290" i="1"/>
  <c r="U290" i="1"/>
  <c r="Q290" i="1"/>
  <c r="P290" i="1"/>
  <c r="O290" i="1"/>
  <c r="Z289" i="1"/>
  <c r="U289" i="1"/>
  <c r="Q289" i="1"/>
  <c r="P289" i="1"/>
  <c r="O289" i="1"/>
  <c r="Z288" i="1"/>
  <c r="U288" i="1"/>
  <c r="Q288" i="1"/>
  <c r="P288" i="1"/>
  <c r="R288" i="1" s="1"/>
  <c r="S288" i="1" s="1"/>
  <c r="T288" i="1" s="1"/>
  <c r="O288" i="1"/>
  <c r="Z287" i="1"/>
  <c r="U287" i="1"/>
  <c r="Q287" i="1"/>
  <c r="P287" i="1"/>
  <c r="O287" i="1"/>
  <c r="R287" i="1" s="1"/>
  <c r="S287" i="1" s="1"/>
  <c r="T287" i="1" s="1"/>
  <c r="Z286" i="1"/>
  <c r="U286" i="1"/>
  <c r="Q286" i="1"/>
  <c r="R286" i="1" s="1"/>
  <c r="S286" i="1" s="1"/>
  <c r="T286" i="1" s="1"/>
  <c r="P286" i="1"/>
  <c r="O286" i="1"/>
  <c r="AA285" i="1"/>
  <c r="Z285" i="1"/>
  <c r="U285" i="1"/>
  <c r="T285" i="1"/>
  <c r="S285" i="1"/>
  <c r="R285" i="1"/>
  <c r="Q285" i="1"/>
  <c r="P285" i="1"/>
  <c r="O285" i="1"/>
  <c r="Z284" i="1"/>
  <c r="U284" i="1"/>
  <c r="Q284" i="1"/>
  <c r="R284" i="1" s="1"/>
  <c r="S284" i="1" s="1"/>
  <c r="T284" i="1" s="1"/>
  <c r="P284" i="1"/>
  <c r="O284" i="1"/>
  <c r="Z283" i="1"/>
  <c r="U283" i="1"/>
  <c r="Q283" i="1"/>
  <c r="P283" i="1"/>
  <c r="O283" i="1"/>
  <c r="Z282" i="1"/>
  <c r="U282" i="1"/>
  <c r="Q282" i="1"/>
  <c r="P282" i="1"/>
  <c r="O282" i="1"/>
  <c r="R282" i="1" s="1"/>
  <c r="S282" i="1" s="1"/>
  <c r="T282" i="1" s="1"/>
  <c r="Z281" i="1"/>
  <c r="U281" i="1"/>
  <c r="Q281" i="1"/>
  <c r="P281" i="1"/>
  <c r="O281" i="1"/>
  <c r="AA280" i="1"/>
  <c r="Z280" i="1"/>
  <c r="U280" i="1"/>
  <c r="T280" i="1"/>
  <c r="Q280" i="1"/>
  <c r="R280" i="1" s="1"/>
  <c r="S280" i="1" s="1"/>
  <c r="P280" i="1"/>
  <c r="O280" i="1"/>
  <c r="Z279" i="1"/>
  <c r="U279" i="1"/>
  <c r="Q279" i="1"/>
  <c r="P279" i="1"/>
  <c r="R279" i="1" s="1"/>
  <c r="S279" i="1" s="1"/>
  <c r="T279" i="1" s="1"/>
  <c r="O279" i="1"/>
  <c r="Z278" i="1"/>
  <c r="U278" i="1"/>
  <c r="R278" i="1"/>
  <c r="S278" i="1" s="1"/>
  <c r="T278" i="1" s="1"/>
  <c r="Q278" i="1"/>
  <c r="P278" i="1"/>
  <c r="O278" i="1"/>
  <c r="Z277" i="1"/>
  <c r="U277" i="1"/>
  <c r="R277" i="1"/>
  <c r="S277" i="1" s="1"/>
  <c r="T277" i="1" s="1"/>
  <c r="Q277" i="1"/>
  <c r="P277" i="1"/>
  <c r="O277" i="1"/>
  <c r="Z276" i="1"/>
  <c r="U276" i="1"/>
  <c r="T276" i="1"/>
  <c r="S276" i="1"/>
  <c r="Q276" i="1"/>
  <c r="P276" i="1"/>
  <c r="O276" i="1"/>
  <c r="R276" i="1" s="1"/>
  <c r="Z275" i="1"/>
  <c r="U275" i="1"/>
  <c r="Q275" i="1"/>
  <c r="P275" i="1"/>
  <c r="O275" i="1"/>
  <c r="R275" i="1" s="1"/>
  <c r="S275" i="1" s="1"/>
  <c r="T275" i="1" s="1"/>
  <c r="Z274" i="1"/>
  <c r="U274" i="1"/>
  <c r="Q274" i="1"/>
  <c r="P274" i="1"/>
  <c r="O274" i="1"/>
  <c r="R274" i="1" s="1"/>
  <c r="S274" i="1" s="1"/>
  <c r="T274" i="1" s="1"/>
  <c r="Y274" i="1" s="1"/>
  <c r="Z273" i="1"/>
  <c r="U273" i="1"/>
  <c r="Q273" i="1"/>
  <c r="P273" i="1"/>
  <c r="O273" i="1"/>
  <c r="Z272" i="1"/>
  <c r="U272" i="1"/>
  <c r="Q272" i="1"/>
  <c r="P272" i="1"/>
  <c r="O272" i="1"/>
  <c r="Z271" i="1"/>
  <c r="U271" i="1"/>
  <c r="R271" i="1"/>
  <c r="S271" i="1" s="1"/>
  <c r="T271" i="1" s="1"/>
  <c r="Y271" i="1" s="1"/>
  <c r="Q271" i="1"/>
  <c r="P271" i="1"/>
  <c r="O271" i="1"/>
  <c r="Z270" i="1"/>
  <c r="U270" i="1"/>
  <c r="Q270" i="1"/>
  <c r="P270" i="1"/>
  <c r="O270" i="1"/>
  <c r="Z269" i="1"/>
  <c r="U269" i="1"/>
  <c r="Q269" i="1"/>
  <c r="P269" i="1"/>
  <c r="O269" i="1"/>
  <c r="R269" i="1" s="1"/>
  <c r="S269" i="1" s="1"/>
  <c r="T269" i="1" s="1"/>
  <c r="Z268" i="1"/>
  <c r="U268" i="1"/>
  <c r="R268" i="1"/>
  <c r="S268" i="1" s="1"/>
  <c r="T268" i="1" s="1"/>
  <c r="Y268" i="1" s="1"/>
  <c r="Q268" i="1"/>
  <c r="P268" i="1"/>
  <c r="O268" i="1"/>
  <c r="Z267" i="1"/>
  <c r="U267" i="1"/>
  <c r="Q267" i="1"/>
  <c r="P267" i="1"/>
  <c r="O267" i="1"/>
  <c r="R267" i="1" s="1"/>
  <c r="S267" i="1" s="1"/>
  <c r="T267" i="1" s="1"/>
  <c r="Z266" i="1"/>
  <c r="U266" i="1"/>
  <c r="Q266" i="1"/>
  <c r="P266" i="1"/>
  <c r="R266" i="1" s="1"/>
  <c r="S266" i="1" s="1"/>
  <c r="T266" i="1" s="1"/>
  <c r="O266" i="1"/>
  <c r="Z265" i="1"/>
  <c r="U265" i="1"/>
  <c r="T265" i="1"/>
  <c r="Q265" i="1"/>
  <c r="P265" i="1"/>
  <c r="O265" i="1"/>
  <c r="R265" i="1" s="1"/>
  <c r="S265" i="1" s="1"/>
  <c r="Z264" i="1"/>
  <c r="U264" i="1"/>
  <c r="Q264" i="1"/>
  <c r="P264" i="1"/>
  <c r="R264" i="1" s="1"/>
  <c r="S264" i="1" s="1"/>
  <c r="T264" i="1" s="1"/>
  <c r="O264" i="1"/>
  <c r="Z263" i="1"/>
  <c r="U263" i="1"/>
  <c r="Q263" i="1"/>
  <c r="P263" i="1"/>
  <c r="O263" i="1"/>
  <c r="R263" i="1" s="1"/>
  <c r="S263" i="1" s="1"/>
  <c r="T263" i="1" s="1"/>
  <c r="Z262" i="1"/>
  <c r="U262" i="1"/>
  <c r="T262" i="1"/>
  <c r="S262" i="1"/>
  <c r="R262" i="1"/>
  <c r="Q262" i="1"/>
  <c r="P262" i="1"/>
  <c r="O262" i="1"/>
  <c r="Z261" i="1"/>
  <c r="U261" i="1"/>
  <c r="T261" i="1"/>
  <c r="Q261" i="1"/>
  <c r="R261" i="1" s="1"/>
  <c r="S261" i="1" s="1"/>
  <c r="P261" i="1"/>
  <c r="O261" i="1"/>
  <c r="Z260" i="1"/>
  <c r="U260" i="1"/>
  <c r="Q260" i="1"/>
  <c r="P260" i="1"/>
  <c r="O260" i="1"/>
  <c r="R260" i="1" s="1"/>
  <c r="S260" i="1" s="1"/>
  <c r="T260" i="1" s="1"/>
  <c r="Z259" i="1"/>
  <c r="U259" i="1"/>
  <c r="Q259" i="1"/>
  <c r="P259" i="1"/>
  <c r="O259" i="1"/>
  <c r="R259" i="1" s="1"/>
  <c r="S259" i="1" s="1"/>
  <c r="T259" i="1" s="1"/>
  <c r="Z258" i="1"/>
  <c r="U258" i="1"/>
  <c r="Q258" i="1"/>
  <c r="P258" i="1"/>
  <c r="O258" i="1"/>
  <c r="Z257" i="1"/>
  <c r="U257" i="1"/>
  <c r="R257" i="1"/>
  <c r="S257" i="1" s="1"/>
  <c r="T257" i="1" s="1"/>
  <c r="Q257" i="1"/>
  <c r="P257" i="1"/>
  <c r="O257" i="1"/>
  <c r="Z256" i="1"/>
  <c r="U256" i="1"/>
  <c r="Q256" i="1"/>
  <c r="P256" i="1"/>
  <c r="O256" i="1"/>
  <c r="R256" i="1" s="1"/>
  <c r="S256" i="1" s="1"/>
  <c r="T256" i="1" s="1"/>
  <c r="Z255" i="1"/>
  <c r="U255" i="1"/>
  <c r="Q255" i="1"/>
  <c r="P255" i="1"/>
  <c r="O255" i="1"/>
  <c r="R255" i="1" s="1"/>
  <c r="S255" i="1" s="1"/>
  <c r="T255" i="1" s="1"/>
  <c r="Z254" i="1"/>
  <c r="U254" i="1"/>
  <c r="S254" i="1"/>
  <c r="T254" i="1" s="1"/>
  <c r="R254" i="1"/>
  <c r="Q254" i="1"/>
  <c r="P254" i="1"/>
  <c r="O254" i="1"/>
  <c r="Z253" i="1"/>
  <c r="U253" i="1"/>
  <c r="Q253" i="1"/>
  <c r="P253" i="1"/>
  <c r="O253" i="1"/>
  <c r="R253" i="1" s="1"/>
  <c r="S253" i="1" s="1"/>
  <c r="T253" i="1" s="1"/>
  <c r="Z252" i="1"/>
  <c r="U252" i="1"/>
  <c r="Q252" i="1"/>
  <c r="P252" i="1"/>
  <c r="O252" i="1"/>
  <c r="R252" i="1" s="1"/>
  <c r="S252" i="1" s="1"/>
  <c r="T252" i="1" s="1"/>
  <c r="Z251" i="1"/>
  <c r="U251" i="1"/>
  <c r="S251" i="1"/>
  <c r="T251" i="1" s="1"/>
  <c r="R251" i="1"/>
  <c r="Q251" i="1"/>
  <c r="P251" i="1"/>
  <c r="O251" i="1"/>
  <c r="Z250" i="1"/>
  <c r="U250" i="1"/>
  <c r="R250" i="1"/>
  <c r="S250" i="1" s="1"/>
  <c r="T250" i="1" s="1"/>
  <c r="Q250" i="1"/>
  <c r="P250" i="1"/>
  <c r="O250" i="1"/>
  <c r="Z249" i="1"/>
  <c r="U249" i="1"/>
  <c r="Q249" i="1"/>
  <c r="R249" i="1" s="1"/>
  <c r="S249" i="1" s="1"/>
  <c r="T249" i="1" s="1"/>
  <c r="Y249" i="1" s="1"/>
  <c r="P249" i="1"/>
  <c r="O249" i="1"/>
  <c r="Z248" i="1"/>
  <c r="U248" i="1"/>
  <c r="Q248" i="1"/>
  <c r="P248" i="1"/>
  <c r="O248" i="1"/>
  <c r="R248" i="1" s="1"/>
  <c r="S248" i="1" s="1"/>
  <c r="T248" i="1" s="1"/>
  <c r="Z247" i="1"/>
  <c r="U247" i="1"/>
  <c r="T247" i="1"/>
  <c r="Y247" i="1" s="1"/>
  <c r="Q247" i="1"/>
  <c r="P247" i="1"/>
  <c r="O247" i="1"/>
  <c r="R247" i="1" s="1"/>
  <c r="S247" i="1" s="1"/>
  <c r="Z246" i="1"/>
  <c r="U246" i="1"/>
  <c r="Q246" i="1"/>
  <c r="R246" i="1" s="1"/>
  <c r="S246" i="1" s="1"/>
  <c r="T246" i="1" s="1"/>
  <c r="P246" i="1"/>
  <c r="O246" i="1"/>
  <c r="Z245" i="1"/>
  <c r="U245" i="1"/>
  <c r="Q245" i="1"/>
  <c r="P245" i="1"/>
  <c r="R245" i="1" s="1"/>
  <c r="S245" i="1" s="1"/>
  <c r="T245" i="1" s="1"/>
  <c r="Y245" i="1" s="1"/>
  <c r="O245" i="1"/>
  <c r="Z244" i="1"/>
  <c r="U244" i="1"/>
  <c r="Q244" i="1"/>
  <c r="P244" i="1"/>
  <c r="O244" i="1"/>
  <c r="R244" i="1" s="1"/>
  <c r="S244" i="1" s="1"/>
  <c r="T244" i="1" s="1"/>
  <c r="Z243" i="1"/>
  <c r="U243" i="1"/>
  <c r="R243" i="1"/>
  <c r="S243" i="1" s="1"/>
  <c r="T243" i="1" s="1"/>
  <c r="Q243" i="1"/>
  <c r="P243" i="1"/>
  <c r="O243" i="1"/>
  <c r="Z242" i="1"/>
  <c r="U242" i="1"/>
  <c r="Q242" i="1"/>
  <c r="P242" i="1"/>
  <c r="O242" i="1"/>
  <c r="Z241" i="1"/>
  <c r="Y241" i="1"/>
  <c r="U241" i="1"/>
  <c r="T241" i="1"/>
  <c r="S241" i="1"/>
  <c r="R241" i="1"/>
  <c r="Q241" i="1"/>
  <c r="P241" i="1"/>
  <c r="O241" i="1"/>
  <c r="Z240" i="1"/>
  <c r="U240" i="1"/>
  <c r="R240" i="1"/>
  <c r="S240" i="1" s="1"/>
  <c r="T240" i="1" s="1"/>
  <c r="Q240" i="1"/>
  <c r="P240" i="1"/>
  <c r="O240" i="1"/>
  <c r="Z239" i="1"/>
  <c r="U239" i="1"/>
  <c r="Q239" i="1"/>
  <c r="P239" i="1"/>
  <c r="R239" i="1" s="1"/>
  <c r="S239" i="1" s="1"/>
  <c r="T239" i="1" s="1"/>
  <c r="O239" i="1"/>
  <c r="Z238" i="1"/>
  <c r="U238" i="1"/>
  <c r="Q238" i="1"/>
  <c r="P238" i="1"/>
  <c r="O238" i="1"/>
  <c r="R238" i="1" s="1"/>
  <c r="S238" i="1" s="1"/>
  <c r="T238" i="1" s="1"/>
  <c r="Z237" i="1"/>
  <c r="U237" i="1"/>
  <c r="R237" i="1"/>
  <c r="S237" i="1" s="1"/>
  <c r="T237" i="1" s="1"/>
  <c r="Y237" i="1" s="1"/>
  <c r="Q237" i="1"/>
  <c r="P237" i="1"/>
  <c r="O237" i="1"/>
  <c r="Z236" i="1"/>
  <c r="U236" i="1"/>
  <c r="S236" i="1"/>
  <c r="T236" i="1" s="1"/>
  <c r="Q236" i="1"/>
  <c r="P236" i="1"/>
  <c r="O236" i="1"/>
  <c r="R236" i="1" s="1"/>
  <c r="AA235" i="1"/>
  <c r="Z235" i="1"/>
  <c r="U235" i="1"/>
  <c r="T235" i="1"/>
  <c r="Q235" i="1"/>
  <c r="P235" i="1"/>
  <c r="R235" i="1" s="1"/>
  <c r="S235" i="1" s="1"/>
  <c r="O235" i="1"/>
  <c r="Z234" i="1"/>
  <c r="U234" i="1"/>
  <c r="Q234" i="1"/>
  <c r="P234" i="1"/>
  <c r="O234" i="1"/>
  <c r="R234" i="1" s="1"/>
  <c r="S234" i="1" s="1"/>
  <c r="T234" i="1" s="1"/>
  <c r="Y234" i="1" s="1"/>
  <c r="Z233" i="1"/>
  <c r="U233" i="1"/>
  <c r="T233" i="1"/>
  <c r="Q233" i="1"/>
  <c r="R233" i="1" s="1"/>
  <c r="S233" i="1" s="1"/>
  <c r="P233" i="1"/>
  <c r="O233" i="1"/>
  <c r="AA232" i="1"/>
  <c r="Z232" i="1"/>
  <c r="U232" i="1"/>
  <c r="T232" i="1"/>
  <c r="Q232" i="1"/>
  <c r="R232" i="1" s="1"/>
  <c r="S232" i="1" s="1"/>
  <c r="P232" i="1"/>
  <c r="O232" i="1"/>
  <c r="Z231" i="1"/>
  <c r="U231" i="1"/>
  <c r="Q231" i="1"/>
  <c r="P231" i="1"/>
  <c r="O231" i="1"/>
  <c r="Z230" i="1"/>
  <c r="U230" i="1"/>
  <c r="Q230" i="1"/>
  <c r="R230" i="1" s="1"/>
  <c r="S230" i="1" s="1"/>
  <c r="T230" i="1" s="1"/>
  <c r="P230" i="1"/>
  <c r="O230" i="1"/>
  <c r="Z229" i="1"/>
  <c r="U229" i="1"/>
  <c r="Q229" i="1"/>
  <c r="R229" i="1" s="1"/>
  <c r="S229" i="1" s="1"/>
  <c r="T229" i="1" s="1"/>
  <c r="P229" i="1"/>
  <c r="O229" i="1"/>
  <c r="Z228" i="1"/>
  <c r="U228" i="1"/>
  <c r="Q228" i="1"/>
  <c r="P228" i="1"/>
  <c r="O228" i="1"/>
  <c r="AA227" i="1"/>
  <c r="Z227" i="1"/>
  <c r="U227" i="1"/>
  <c r="T227" i="1"/>
  <c r="Q227" i="1"/>
  <c r="P227" i="1"/>
  <c r="O227" i="1"/>
  <c r="R227" i="1" s="1"/>
  <c r="S227" i="1" s="1"/>
  <c r="Z226" i="1"/>
  <c r="U226" i="1"/>
  <c r="Q226" i="1"/>
  <c r="P226" i="1"/>
  <c r="O226" i="1"/>
  <c r="Z225" i="1"/>
  <c r="U225" i="1"/>
  <c r="S225" i="1"/>
  <c r="T225" i="1" s="1"/>
  <c r="R225" i="1"/>
  <c r="Q225" i="1"/>
  <c r="P225" i="1"/>
  <c r="O225" i="1"/>
  <c r="Z224" i="1"/>
  <c r="U224" i="1"/>
  <c r="Q224" i="1"/>
  <c r="P224" i="1"/>
  <c r="O224" i="1"/>
  <c r="R224" i="1" s="1"/>
  <c r="S224" i="1" s="1"/>
  <c r="T224" i="1" s="1"/>
  <c r="Z223" i="1"/>
  <c r="U223" i="1"/>
  <c r="Q223" i="1"/>
  <c r="P223" i="1"/>
  <c r="O223" i="1"/>
  <c r="R223" i="1" s="1"/>
  <c r="S223" i="1" s="1"/>
  <c r="T223" i="1" s="1"/>
  <c r="Z222" i="1"/>
  <c r="U222" i="1"/>
  <c r="Q222" i="1"/>
  <c r="P222" i="1"/>
  <c r="R222" i="1" s="1"/>
  <c r="S222" i="1" s="1"/>
  <c r="T222" i="1" s="1"/>
  <c r="O222" i="1"/>
  <c r="Z221" i="1"/>
  <c r="U221" i="1"/>
  <c r="Q221" i="1"/>
  <c r="P221" i="1"/>
  <c r="O221" i="1"/>
  <c r="Z220" i="1"/>
  <c r="U220" i="1"/>
  <c r="Q220" i="1"/>
  <c r="P220" i="1"/>
  <c r="O220" i="1"/>
  <c r="R220" i="1" s="1"/>
  <c r="S220" i="1" s="1"/>
  <c r="T220" i="1" s="1"/>
  <c r="Z219" i="1"/>
  <c r="U219" i="1"/>
  <c r="T219" i="1"/>
  <c r="Q219" i="1"/>
  <c r="P219" i="1"/>
  <c r="R219" i="1" s="1"/>
  <c r="S219" i="1" s="1"/>
  <c r="O219" i="1"/>
  <c r="Z218" i="1"/>
  <c r="U218" i="1"/>
  <c r="Q218" i="1"/>
  <c r="P218" i="1"/>
  <c r="R218" i="1" s="1"/>
  <c r="S218" i="1" s="1"/>
  <c r="T218" i="1" s="1"/>
  <c r="Y218" i="1" s="1"/>
  <c r="O218" i="1"/>
  <c r="AA217" i="1"/>
  <c r="Z217" i="1"/>
  <c r="U217" i="1"/>
  <c r="T217" i="1"/>
  <c r="Q217" i="1"/>
  <c r="P217" i="1"/>
  <c r="O217" i="1"/>
  <c r="R217" i="1" s="1"/>
  <c r="S217" i="1" s="1"/>
  <c r="Z216" i="1"/>
  <c r="U216" i="1"/>
  <c r="Q216" i="1"/>
  <c r="P216" i="1"/>
  <c r="O216" i="1"/>
  <c r="R216" i="1" s="1"/>
  <c r="S216" i="1" s="1"/>
  <c r="T216" i="1" s="1"/>
  <c r="Y216" i="1" s="1"/>
  <c r="Z215" i="1"/>
  <c r="U215" i="1"/>
  <c r="Q215" i="1"/>
  <c r="P215" i="1"/>
  <c r="O215" i="1"/>
  <c r="Z214" i="1"/>
  <c r="U214" i="1"/>
  <c r="R214" i="1"/>
  <c r="S214" i="1" s="1"/>
  <c r="T214" i="1" s="1"/>
  <c r="Q214" i="1"/>
  <c r="P214" i="1"/>
  <c r="O214" i="1"/>
  <c r="Z213" i="1"/>
  <c r="U213" i="1"/>
  <c r="Q213" i="1"/>
  <c r="R213" i="1" s="1"/>
  <c r="S213" i="1" s="1"/>
  <c r="T213" i="1" s="1"/>
  <c r="P213" i="1"/>
  <c r="O213" i="1"/>
  <c r="Z212" i="1"/>
  <c r="U212" i="1"/>
  <c r="T212" i="1"/>
  <c r="Q212" i="1"/>
  <c r="P212" i="1"/>
  <c r="O212" i="1"/>
  <c r="R212" i="1" s="1"/>
  <c r="S212" i="1" s="1"/>
  <c r="AA211" i="1"/>
  <c r="Z211" i="1"/>
  <c r="U211" i="1"/>
  <c r="T211" i="1"/>
  <c r="R211" i="1"/>
  <c r="S211" i="1" s="1"/>
  <c r="Q211" i="1"/>
  <c r="P211" i="1"/>
  <c r="O211" i="1"/>
  <c r="Z210" i="1"/>
  <c r="U210" i="1"/>
  <c r="Q210" i="1"/>
  <c r="P210" i="1"/>
  <c r="O210" i="1"/>
  <c r="Z209" i="1"/>
  <c r="U209" i="1"/>
  <c r="R209" i="1"/>
  <c r="S209" i="1" s="1"/>
  <c r="T209" i="1" s="1"/>
  <c r="Q209" i="1"/>
  <c r="P209" i="1"/>
  <c r="O209" i="1"/>
  <c r="Z208" i="1"/>
  <c r="U208" i="1"/>
  <c r="S208" i="1"/>
  <c r="T208" i="1" s="1"/>
  <c r="Q208" i="1"/>
  <c r="P208" i="1"/>
  <c r="O208" i="1"/>
  <c r="R208" i="1" s="1"/>
  <c r="Z207" i="1"/>
  <c r="U207" i="1"/>
  <c r="S207" i="1"/>
  <c r="T207" i="1" s="1"/>
  <c r="R207" i="1"/>
  <c r="Q207" i="1"/>
  <c r="P207" i="1"/>
  <c r="O207" i="1"/>
  <c r="Z206" i="1"/>
  <c r="U206" i="1"/>
  <c r="Q206" i="1"/>
  <c r="P206" i="1"/>
  <c r="R206" i="1" s="1"/>
  <c r="S206" i="1" s="1"/>
  <c r="T206" i="1" s="1"/>
  <c r="O206" i="1"/>
  <c r="Z205" i="1"/>
  <c r="U205" i="1"/>
  <c r="Q205" i="1"/>
  <c r="P205" i="1"/>
  <c r="O205" i="1"/>
  <c r="R205" i="1" s="1"/>
  <c r="S205" i="1" s="1"/>
  <c r="T205" i="1" s="1"/>
  <c r="Z204" i="1"/>
  <c r="U204" i="1"/>
  <c r="Q204" i="1"/>
  <c r="P204" i="1"/>
  <c r="O204" i="1"/>
  <c r="R204" i="1" s="1"/>
  <c r="S204" i="1" s="1"/>
  <c r="T204" i="1" s="1"/>
  <c r="Z203" i="1"/>
  <c r="U203" i="1"/>
  <c r="Q203" i="1"/>
  <c r="P203" i="1"/>
  <c r="O203" i="1"/>
  <c r="Z202" i="1"/>
  <c r="U202" i="1"/>
  <c r="Q202" i="1"/>
  <c r="P202" i="1"/>
  <c r="R202" i="1" s="1"/>
  <c r="S202" i="1" s="1"/>
  <c r="T202" i="1" s="1"/>
  <c r="O202" i="1"/>
  <c r="Z201" i="1"/>
  <c r="U201" i="1"/>
  <c r="R201" i="1"/>
  <c r="S201" i="1" s="1"/>
  <c r="T201" i="1" s="1"/>
  <c r="Q201" i="1"/>
  <c r="P201" i="1"/>
  <c r="O201" i="1"/>
  <c r="Z200" i="1"/>
  <c r="U200" i="1"/>
  <c r="Q200" i="1"/>
  <c r="P200" i="1"/>
  <c r="R200" i="1" s="1"/>
  <c r="S200" i="1" s="1"/>
  <c r="T200" i="1" s="1"/>
  <c r="Y200" i="1" s="1"/>
  <c r="O200" i="1"/>
  <c r="Z199" i="1"/>
  <c r="U199" i="1"/>
  <c r="Q199" i="1"/>
  <c r="P199" i="1"/>
  <c r="O199" i="1"/>
  <c r="Z198" i="1"/>
  <c r="U198" i="1"/>
  <c r="Q198" i="1"/>
  <c r="R198" i="1" s="1"/>
  <c r="S198" i="1" s="1"/>
  <c r="T198" i="1" s="1"/>
  <c r="P198" i="1"/>
  <c r="O198" i="1"/>
  <c r="Z197" i="1"/>
  <c r="U197" i="1"/>
  <c r="T197" i="1"/>
  <c r="Q197" i="1"/>
  <c r="R197" i="1" s="1"/>
  <c r="S197" i="1" s="1"/>
  <c r="P197" i="1"/>
  <c r="O197" i="1"/>
  <c r="Z196" i="1"/>
  <c r="U196" i="1"/>
  <c r="Q196" i="1"/>
  <c r="P196" i="1"/>
  <c r="O196" i="1"/>
  <c r="R196" i="1" s="1"/>
  <c r="S196" i="1" s="1"/>
  <c r="T196" i="1" s="1"/>
  <c r="Z195" i="1"/>
  <c r="U195" i="1"/>
  <c r="Q195" i="1"/>
  <c r="P195" i="1"/>
  <c r="O195" i="1"/>
  <c r="R195" i="1" s="1"/>
  <c r="S195" i="1" s="1"/>
  <c r="T195" i="1" s="1"/>
  <c r="Z194" i="1"/>
  <c r="U194" i="1"/>
  <c r="Q194" i="1"/>
  <c r="P194" i="1"/>
  <c r="O194" i="1"/>
  <c r="Z193" i="1"/>
  <c r="U193" i="1"/>
  <c r="R193" i="1"/>
  <c r="S193" i="1" s="1"/>
  <c r="T193" i="1" s="1"/>
  <c r="Q193" i="1"/>
  <c r="P193" i="1"/>
  <c r="O193" i="1"/>
  <c r="Z192" i="1"/>
  <c r="U192" i="1"/>
  <c r="Q192" i="1"/>
  <c r="P192" i="1"/>
  <c r="O192" i="1"/>
  <c r="R192" i="1" s="1"/>
  <c r="S192" i="1" s="1"/>
  <c r="T192" i="1" s="1"/>
  <c r="Y192" i="1" s="1"/>
  <c r="Z191" i="1"/>
  <c r="U191" i="1"/>
  <c r="Q191" i="1"/>
  <c r="P191" i="1"/>
  <c r="O191" i="1"/>
  <c r="R191" i="1" s="1"/>
  <c r="S191" i="1" s="1"/>
  <c r="T191" i="1" s="1"/>
  <c r="Z190" i="1"/>
  <c r="U190" i="1"/>
  <c r="Q190" i="1"/>
  <c r="P190" i="1"/>
  <c r="R190" i="1" s="1"/>
  <c r="S190" i="1" s="1"/>
  <c r="T190" i="1" s="1"/>
  <c r="O190" i="1"/>
  <c r="Z189" i="1"/>
  <c r="U189" i="1"/>
  <c r="Q189" i="1"/>
  <c r="P189" i="1"/>
  <c r="O189" i="1"/>
  <c r="Z188" i="1"/>
  <c r="U188" i="1"/>
  <c r="Q188" i="1"/>
  <c r="P188" i="1"/>
  <c r="O188" i="1"/>
  <c r="R188" i="1" s="1"/>
  <c r="S188" i="1" s="1"/>
  <c r="T188" i="1" s="1"/>
  <c r="Y188" i="1" s="1"/>
  <c r="Z187" i="1"/>
  <c r="U187" i="1"/>
  <c r="Q187" i="1"/>
  <c r="P187" i="1"/>
  <c r="R187" i="1" s="1"/>
  <c r="S187" i="1" s="1"/>
  <c r="T187" i="1" s="1"/>
  <c r="O187" i="1"/>
  <c r="Z186" i="1"/>
  <c r="U186" i="1"/>
  <c r="T186" i="1"/>
  <c r="Y186" i="1" s="1"/>
  <c r="Q186" i="1"/>
  <c r="P186" i="1"/>
  <c r="R186" i="1" s="1"/>
  <c r="S186" i="1" s="1"/>
  <c r="O186" i="1"/>
  <c r="AA185" i="1"/>
  <c r="Z185" i="1"/>
  <c r="U185" i="1"/>
  <c r="T185" i="1"/>
  <c r="Q185" i="1"/>
  <c r="P185" i="1"/>
  <c r="O185" i="1"/>
  <c r="R185" i="1" s="1"/>
  <c r="S185" i="1" s="1"/>
  <c r="Z184" i="1"/>
  <c r="U184" i="1"/>
  <c r="Q184" i="1"/>
  <c r="P184" i="1"/>
  <c r="O184" i="1"/>
  <c r="R184" i="1" s="1"/>
  <c r="S184" i="1" s="1"/>
  <c r="T184" i="1" s="1"/>
  <c r="Y184" i="1" s="1"/>
  <c r="Z183" i="1"/>
  <c r="U183" i="1"/>
  <c r="Q183" i="1"/>
  <c r="P183" i="1"/>
  <c r="O183" i="1"/>
  <c r="Z182" i="1"/>
  <c r="U182" i="1"/>
  <c r="R182" i="1"/>
  <c r="S182" i="1" s="1"/>
  <c r="T182" i="1" s="1"/>
  <c r="Q182" i="1"/>
  <c r="P182" i="1"/>
  <c r="O182" i="1"/>
  <c r="Z181" i="1"/>
  <c r="U181" i="1"/>
  <c r="Q181" i="1"/>
  <c r="R181" i="1" s="1"/>
  <c r="S181" i="1" s="1"/>
  <c r="T181" i="1" s="1"/>
  <c r="P181" i="1"/>
  <c r="O181" i="1"/>
  <c r="Z180" i="1"/>
  <c r="U180" i="1"/>
  <c r="T180" i="1"/>
  <c r="Q180" i="1"/>
  <c r="P180" i="1"/>
  <c r="O180" i="1"/>
  <c r="R180" i="1" s="1"/>
  <c r="S180" i="1" s="1"/>
  <c r="Z179" i="1"/>
  <c r="U179" i="1"/>
  <c r="R179" i="1"/>
  <c r="S179" i="1" s="1"/>
  <c r="T179" i="1" s="1"/>
  <c r="Q179" i="1"/>
  <c r="P179" i="1"/>
  <c r="O179" i="1"/>
  <c r="Z178" i="1"/>
  <c r="U178" i="1"/>
  <c r="Q178" i="1"/>
  <c r="P178" i="1"/>
  <c r="O178" i="1"/>
  <c r="Z177" i="1"/>
  <c r="U177" i="1"/>
  <c r="R177" i="1"/>
  <c r="S177" i="1" s="1"/>
  <c r="T177" i="1" s="1"/>
  <c r="Q177" i="1"/>
  <c r="P177" i="1"/>
  <c r="O177" i="1"/>
  <c r="Z176" i="1"/>
  <c r="U176" i="1"/>
  <c r="S176" i="1"/>
  <c r="T176" i="1" s="1"/>
  <c r="Y176" i="1" s="1"/>
  <c r="Q176" i="1"/>
  <c r="P176" i="1"/>
  <c r="O176" i="1"/>
  <c r="R176" i="1" s="1"/>
  <c r="Z175" i="1"/>
  <c r="U175" i="1"/>
  <c r="R175" i="1"/>
  <c r="S175" i="1" s="1"/>
  <c r="T175" i="1" s="1"/>
  <c r="Q175" i="1"/>
  <c r="P175" i="1"/>
  <c r="O175" i="1"/>
  <c r="Z174" i="1"/>
  <c r="U174" i="1"/>
  <c r="Q174" i="1"/>
  <c r="P174" i="1"/>
  <c r="R174" i="1" s="1"/>
  <c r="S174" i="1" s="1"/>
  <c r="T174" i="1" s="1"/>
  <c r="Y174" i="1" s="1"/>
  <c r="O174" i="1"/>
  <c r="AA173" i="1"/>
  <c r="Z173" i="1"/>
  <c r="U173" i="1"/>
  <c r="T173" i="1"/>
  <c r="Q173" i="1"/>
  <c r="P173" i="1"/>
  <c r="O173" i="1"/>
  <c r="R173" i="1" s="1"/>
  <c r="S173" i="1" s="1"/>
  <c r="Z172" i="1"/>
  <c r="Y172" i="1"/>
  <c r="U172" i="1"/>
  <c r="T172" i="1"/>
  <c r="S172" i="1"/>
  <c r="Q172" i="1"/>
  <c r="P172" i="1"/>
  <c r="O172" i="1"/>
  <c r="R172" i="1" s="1"/>
  <c r="AA171" i="1"/>
  <c r="Z171" i="1"/>
  <c r="U171" i="1"/>
  <c r="T171" i="1"/>
  <c r="R171" i="1"/>
  <c r="S171" i="1" s="1"/>
  <c r="Q171" i="1"/>
  <c r="P171" i="1"/>
  <c r="O171" i="1"/>
  <c r="Z170" i="1"/>
  <c r="U170" i="1"/>
  <c r="Q170" i="1"/>
  <c r="R170" i="1" s="1"/>
  <c r="S170" i="1" s="1"/>
  <c r="T170" i="1" s="1"/>
  <c r="P170" i="1"/>
  <c r="O170" i="1"/>
  <c r="Z169" i="1"/>
  <c r="U169" i="1"/>
  <c r="S169" i="1"/>
  <c r="T169" i="1" s="1"/>
  <c r="Q169" i="1"/>
  <c r="P169" i="1"/>
  <c r="O169" i="1"/>
  <c r="R169" i="1" s="1"/>
  <c r="AA168" i="1"/>
  <c r="Z168" i="1"/>
  <c r="U168" i="1"/>
  <c r="T168" i="1"/>
  <c r="R168" i="1"/>
  <c r="S168" i="1" s="1"/>
  <c r="Q168" i="1"/>
  <c r="P168" i="1"/>
  <c r="O168" i="1"/>
  <c r="Z167" i="1"/>
  <c r="U167" i="1"/>
  <c r="T167" i="1"/>
  <c r="Q167" i="1"/>
  <c r="P167" i="1"/>
  <c r="O167" i="1"/>
  <c r="R167" i="1" s="1"/>
  <c r="S167" i="1" s="1"/>
  <c r="Z166" i="1"/>
  <c r="U166" i="1"/>
  <c r="S166" i="1"/>
  <c r="T166" i="1" s="1"/>
  <c r="R166" i="1"/>
  <c r="Q166" i="1"/>
  <c r="P166" i="1"/>
  <c r="O166" i="1"/>
  <c r="Z165" i="1"/>
  <c r="U165" i="1"/>
  <c r="S165" i="1"/>
  <c r="T165" i="1" s="1"/>
  <c r="Q165" i="1"/>
  <c r="P165" i="1"/>
  <c r="O165" i="1"/>
  <c r="R165" i="1" s="1"/>
  <c r="AA164" i="1"/>
  <c r="Z164" i="1"/>
  <c r="U164" i="1"/>
  <c r="T164" i="1"/>
  <c r="Q164" i="1"/>
  <c r="R164" i="1" s="1"/>
  <c r="S164" i="1" s="1"/>
  <c r="P164" i="1"/>
  <c r="O164" i="1"/>
  <c r="Z163" i="1"/>
  <c r="U163" i="1"/>
  <c r="Q163" i="1"/>
  <c r="R163" i="1" s="1"/>
  <c r="S163" i="1" s="1"/>
  <c r="T163" i="1" s="1"/>
  <c r="P163" i="1"/>
  <c r="O163" i="1"/>
  <c r="Z162" i="1"/>
  <c r="U162" i="1"/>
  <c r="Q162" i="1"/>
  <c r="P162" i="1"/>
  <c r="O162" i="1"/>
  <c r="R162" i="1" s="1"/>
  <c r="S162" i="1" s="1"/>
  <c r="T162" i="1" s="1"/>
  <c r="Z161" i="1"/>
  <c r="U161" i="1"/>
  <c r="S161" i="1"/>
  <c r="T161" i="1" s="1"/>
  <c r="R161" i="1"/>
  <c r="Q161" i="1"/>
  <c r="P161" i="1"/>
  <c r="O161" i="1"/>
  <c r="Z160" i="1"/>
  <c r="U160" i="1"/>
  <c r="Q160" i="1"/>
  <c r="P160" i="1"/>
  <c r="R160" i="1" s="1"/>
  <c r="S160" i="1" s="1"/>
  <c r="T160" i="1" s="1"/>
  <c r="Y160" i="1" s="1"/>
  <c r="O160" i="1"/>
  <c r="Z159" i="1"/>
  <c r="U159" i="1"/>
  <c r="Q159" i="1"/>
  <c r="P159" i="1"/>
  <c r="O159" i="1"/>
  <c r="R159" i="1" s="1"/>
  <c r="S159" i="1" s="1"/>
  <c r="T159" i="1" s="1"/>
  <c r="Z158" i="1"/>
  <c r="U158" i="1"/>
  <c r="R158" i="1"/>
  <c r="S158" i="1" s="1"/>
  <c r="T158" i="1" s="1"/>
  <c r="Y158" i="1" s="1"/>
  <c r="Q158" i="1"/>
  <c r="P158" i="1"/>
  <c r="O158" i="1"/>
  <c r="AA157" i="1"/>
  <c r="Z157" i="1"/>
  <c r="U157" i="1"/>
  <c r="T157" i="1"/>
  <c r="R157" i="1"/>
  <c r="S157" i="1" s="1"/>
  <c r="Q157" i="1"/>
  <c r="P157" i="1"/>
  <c r="O157" i="1"/>
  <c r="Z156" i="1"/>
  <c r="U156" i="1"/>
  <c r="S156" i="1"/>
  <c r="T156" i="1" s="1"/>
  <c r="Q156" i="1"/>
  <c r="P156" i="1"/>
  <c r="O156" i="1"/>
  <c r="R156" i="1" s="1"/>
  <c r="Z155" i="1"/>
  <c r="U155" i="1"/>
  <c r="Q155" i="1"/>
  <c r="P155" i="1"/>
  <c r="R155" i="1" s="1"/>
  <c r="S155" i="1" s="1"/>
  <c r="T155" i="1" s="1"/>
  <c r="O155" i="1"/>
  <c r="Z154" i="1"/>
  <c r="U154" i="1"/>
  <c r="S154" i="1"/>
  <c r="T154" i="1" s="1"/>
  <c r="Q154" i="1"/>
  <c r="P154" i="1"/>
  <c r="O154" i="1"/>
  <c r="R154" i="1" s="1"/>
  <c r="AA153" i="1"/>
  <c r="Z153" i="1"/>
  <c r="U153" i="1"/>
  <c r="T153" i="1"/>
  <c r="R153" i="1"/>
  <c r="S153" i="1" s="1"/>
  <c r="Q153" i="1"/>
  <c r="P153" i="1"/>
  <c r="O153" i="1"/>
  <c r="Z152" i="1"/>
  <c r="U152" i="1"/>
  <c r="Q152" i="1"/>
  <c r="P152" i="1"/>
  <c r="R152" i="1" s="1"/>
  <c r="S152" i="1" s="1"/>
  <c r="T152" i="1" s="1"/>
  <c r="Y152" i="1" s="1"/>
  <c r="O152" i="1"/>
  <c r="Z151" i="1"/>
  <c r="U151" i="1"/>
  <c r="Q151" i="1"/>
  <c r="P151" i="1"/>
  <c r="O151" i="1"/>
  <c r="R151" i="1" s="1"/>
  <c r="S151" i="1" s="1"/>
  <c r="T151" i="1" s="1"/>
  <c r="Z150" i="1"/>
  <c r="U150" i="1"/>
  <c r="S150" i="1"/>
  <c r="T150" i="1" s="1"/>
  <c r="Q150" i="1"/>
  <c r="R150" i="1" s="1"/>
  <c r="P150" i="1"/>
  <c r="O150" i="1"/>
  <c r="Z149" i="1"/>
  <c r="U149" i="1"/>
  <c r="Q149" i="1"/>
  <c r="P149" i="1"/>
  <c r="O149" i="1"/>
  <c r="Z148" i="1"/>
  <c r="U148" i="1"/>
  <c r="Q148" i="1"/>
  <c r="P148" i="1"/>
  <c r="O148" i="1"/>
  <c r="R148" i="1" s="1"/>
  <c r="S148" i="1" s="1"/>
  <c r="T148" i="1" s="1"/>
  <c r="Z147" i="1"/>
  <c r="U147" i="1"/>
  <c r="R147" i="1"/>
  <c r="S147" i="1" s="1"/>
  <c r="T147" i="1" s="1"/>
  <c r="Q147" i="1"/>
  <c r="P147" i="1"/>
  <c r="O147" i="1"/>
  <c r="Z146" i="1"/>
  <c r="U146" i="1"/>
  <c r="Q146" i="1"/>
  <c r="P146" i="1"/>
  <c r="O146" i="1"/>
  <c r="Z145" i="1"/>
  <c r="Y145" i="1"/>
  <c r="U145" i="1"/>
  <c r="R145" i="1"/>
  <c r="S145" i="1" s="1"/>
  <c r="T145" i="1" s="1"/>
  <c r="Q145" i="1"/>
  <c r="P145" i="1"/>
  <c r="O145" i="1"/>
  <c r="Z144" i="1"/>
  <c r="U144" i="1"/>
  <c r="R144" i="1"/>
  <c r="S144" i="1" s="1"/>
  <c r="T144" i="1" s="1"/>
  <c r="Q144" i="1"/>
  <c r="P144" i="1"/>
  <c r="O144" i="1"/>
  <c r="Z143" i="1"/>
  <c r="U143" i="1"/>
  <c r="T143" i="1"/>
  <c r="Y143" i="1" s="1"/>
  <c r="Q143" i="1"/>
  <c r="R143" i="1" s="1"/>
  <c r="S143" i="1" s="1"/>
  <c r="P143" i="1"/>
  <c r="O143" i="1"/>
  <c r="Z142" i="1"/>
  <c r="U142" i="1"/>
  <c r="Q142" i="1"/>
  <c r="P142" i="1"/>
  <c r="O142" i="1"/>
  <c r="Z141" i="1"/>
  <c r="U141" i="1"/>
  <c r="R141" i="1"/>
  <c r="S141" i="1" s="1"/>
  <c r="T141" i="1" s="1"/>
  <c r="Q141" i="1"/>
  <c r="P141" i="1"/>
  <c r="O141" i="1"/>
  <c r="Z140" i="1"/>
  <c r="U140" i="1"/>
  <c r="S140" i="1"/>
  <c r="T140" i="1" s="1"/>
  <c r="Y140" i="1" s="1"/>
  <c r="Q140" i="1"/>
  <c r="P140" i="1"/>
  <c r="O140" i="1"/>
  <c r="R140" i="1" s="1"/>
  <c r="Z139" i="1"/>
  <c r="U139" i="1"/>
  <c r="T139" i="1"/>
  <c r="Y139" i="1" s="1"/>
  <c r="S139" i="1"/>
  <c r="R139" i="1"/>
  <c r="Q139" i="1"/>
  <c r="P139" i="1"/>
  <c r="O139" i="1"/>
  <c r="Z138" i="1"/>
  <c r="U138" i="1"/>
  <c r="Q138" i="1"/>
  <c r="P138" i="1"/>
  <c r="O138" i="1"/>
  <c r="R138" i="1" s="1"/>
  <c r="S138" i="1" s="1"/>
  <c r="T138" i="1" s="1"/>
  <c r="Z137" i="1"/>
  <c r="U137" i="1"/>
  <c r="Q137" i="1"/>
  <c r="P137" i="1"/>
  <c r="O137" i="1"/>
  <c r="R137" i="1" s="1"/>
  <c r="S137" i="1" s="1"/>
  <c r="T137" i="1" s="1"/>
  <c r="AA136" i="1"/>
  <c r="Z136" i="1"/>
  <c r="U136" i="1"/>
  <c r="T136" i="1"/>
  <c r="Q136" i="1"/>
  <c r="R136" i="1" s="1"/>
  <c r="S136" i="1" s="1"/>
  <c r="P136" i="1"/>
  <c r="O136" i="1"/>
  <c r="Z135" i="1"/>
  <c r="U135" i="1"/>
  <c r="Q135" i="1"/>
  <c r="P135" i="1"/>
  <c r="O135" i="1"/>
  <c r="Z134" i="1"/>
  <c r="U134" i="1"/>
  <c r="R134" i="1"/>
  <c r="S134" i="1" s="1"/>
  <c r="T134" i="1" s="1"/>
  <c r="Q134" i="1"/>
  <c r="P134" i="1"/>
  <c r="O134" i="1"/>
  <c r="Z133" i="1"/>
  <c r="U133" i="1"/>
  <c r="Q133" i="1"/>
  <c r="P133" i="1"/>
  <c r="O133" i="1"/>
  <c r="Z132" i="1"/>
  <c r="U132" i="1"/>
  <c r="S132" i="1"/>
  <c r="T132" i="1" s="1"/>
  <c r="Q132" i="1"/>
  <c r="P132" i="1"/>
  <c r="R132" i="1" s="1"/>
  <c r="O132" i="1"/>
  <c r="Z131" i="1"/>
  <c r="U131" i="1"/>
  <c r="S131" i="1"/>
  <c r="T131" i="1" s="1"/>
  <c r="Q131" i="1"/>
  <c r="P131" i="1"/>
  <c r="O131" i="1"/>
  <c r="R131" i="1" s="1"/>
  <c r="Z130" i="1"/>
  <c r="U130" i="1"/>
  <c r="Q130" i="1"/>
  <c r="P130" i="1"/>
  <c r="O130" i="1"/>
  <c r="Z129" i="1"/>
  <c r="U129" i="1"/>
  <c r="R129" i="1"/>
  <c r="S129" i="1" s="1"/>
  <c r="T129" i="1" s="1"/>
  <c r="Q129" i="1"/>
  <c r="P129" i="1"/>
  <c r="O129" i="1"/>
  <c r="Z128" i="1"/>
  <c r="U128" i="1"/>
  <c r="T128" i="1"/>
  <c r="S128" i="1"/>
  <c r="R128" i="1"/>
  <c r="Q128" i="1"/>
  <c r="P128" i="1"/>
  <c r="O128" i="1"/>
  <c r="Z127" i="1"/>
  <c r="U127" i="1"/>
  <c r="R127" i="1"/>
  <c r="S127" i="1" s="1"/>
  <c r="T127" i="1" s="1"/>
  <c r="Q127" i="1"/>
  <c r="P127" i="1"/>
  <c r="O127" i="1"/>
  <c r="Z126" i="1"/>
  <c r="U126" i="1"/>
  <c r="Q126" i="1"/>
  <c r="P126" i="1"/>
  <c r="O126" i="1"/>
  <c r="Z125" i="1"/>
  <c r="U125" i="1"/>
  <c r="R125" i="1"/>
  <c r="S125" i="1" s="1"/>
  <c r="T125" i="1" s="1"/>
  <c r="Q125" i="1"/>
  <c r="P125" i="1"/>
  <c r="O125" i="1"/>
  <c r="Z124" i="1"/>
  <c r="U124" i="1"/>
  <c r="Q124" i="1"/>
  <c r="P124" i="1"/>
  <c r="O124" i="1"/>
  <c r="R124" i="1" s="1"/>
  <c r="S124" i="1" s="1"/>
  <c r="T124" i="1" s="1"/>
  <c r="Z123" i="1"/>
  <c r="U123" i="1"/>
  <c r="T123" i="1"/>
  <c r="Q123" i="1"/>
  <c r="P123" i="1"/>
  <c r="R123" i="1" s="1"/>
  <c r="S123" i="1" s="1"/>
  <c r="O123" i="1"/>
  <c r="Z122" i="1"/>
  <c r="U122" i="1"/>
  <c r="Q122" i="1"/>
  <c r="P122" i="1"/>
  <c r="O122" i="1"/>
  <c r="Z121" i="1"/>
  <c r="U121" i="1"/>
  <c r="Q121" i="1"/>
  <c r="R121" i="1" s="1"/>
  <c r="S121" i="1" s="1"/>
  <c r="T121" i="1" s="1"/>
  <c r="P121" i="1"/>
  <c r="O121" i="1"/>
  <c r="Z120" i="1"/>
  <c r="U120" i="1"/>
  <c r="R120" i="1"/>
  <c r="S120" i="1" s="1"/>
  <c r="T120" i="1" s="1"/>
  <c r="Y120" i="1" s="1"/>
  <c r="Q120" i="1"/>
  <c r="P120" i="1"/>
  <c r="O120" i="1"/>
  <c r="Z119" i="1"/>
  <c r="U119" i="1"/>
  <c r="Q119" i="1"/>
  <c r="P119" i="1"/>
  <c r="O119" i="1"/>
  <c r="Z118" i="1"/>
  <c r="U118" i="1"/>
  <c r="T118" i="1"/>
  <c r="Q118" i="1"/>
  <c r="R118" i="1" s="1"/>
  <c r="S118" i="1" s="1"/>
  <c r="P118" i="1"/>
  <c r="O118" i="1"/>
  <c r="Z117" i="1"/>
  <c r="U117" i="1"/>
  <c r="Q117" i="1"/>
  <c r="P117" i="1"/>
  <c r="R117" i="1" s="1"/>
  <c r="S117" i="1" s="1"/>
  <c r="T117" i="1" s="1"/>
  <c r="O117" i="1"/>
  <c r="Z116" i="1"/>
  <c r="U116" i="1"/>
  <c r="Q116" i="1"/>
  <c r="P116" i="1"/>
  <c r="O116" i="1"/>
  <c r="Z115" i="1"/>
  <c r="U115" i="1"/>
  <c r="S115" i="1"/>
  <c r="T115" i="1" s="1"/>
  <c r="Q115" i="1"/>
  <c r="P115" i="1"/>
  <c r="O115" i="1"/>
  <c r="R115" i="1" s="1"/>
  <c r="Z114" i="1"/>
  <c r="U114" i="1"/>
  <c r="Q114" i="1"/>
  <c r="P114" i="1"/>
  <c r="O114" i="1"/>
  <c r="Z113" i="1"/>
  <c r="U113" i="1"/>
  <c r="R113" i="1"/>
  <c r="S113" i="1" s="1"/>
  <c r="T113" i="1" s="1"/>
  <c r="Q113" i="1"/>
  <c r="P113" i="1"/>
  <c r="O113" i="1"/>
  <c r="Z112" i="1"/>
  <c r="U112" i="1"/>
  <c r="Q112" i="1"/>
  <c r="P112" i="1"/>
  <c r="O112" i="1"/>
  <c r="Z111" i="1"/>
  <c r="U111" i="1"/>
  <c r="R111" i="1"/>
  <c r="S111" i="1" s="1"/>
  <c r="T111" i="1" s="1"/>
  <c r="Q111" i="1"/>
  <c r="P111" i="1"/>
  <c r="O111" i="1"/>
  <c r="Z110" i="1"/>
  <c r="U110" i="1"/>
  <c r="Q110" i="1"/>
  <c r="P110" i="1"/>
  <c r="O110" i="1"/>
  <c r="Z109" i="1"/>
  <c r="U109" i="1"/>
  <c r="Q109" i="1"/>
  <c r="P109" i="1"/>
  <c r="O109" i="1"/>
  <c r="R109" i="1" s="1"/>
  <c r="S109" i="1" s="1"/>
  <c r="T109" i="1" s="1"/>
  <c r="Z108" i="1"/>
  <c r="U108" i="1"/>
  <c r="Q108" i="1"/>
  <c r="P108" i="1"/>
  <c r="O108" i="1"/>
  <c r="R108" i="1" s="1"/>
  <c r="S108" i="1" s="1"/>
  <c r="T108" i="1" s="1"/>
  <c r="Z107" i="1"/>
  <c r="U107" i="1"/>
  <c r="Q107" i="1"/>
  <c r="P107" i="1"/>
  <c r="R107" i="1" s="1"/>
  <c r="S107" i="1" s="1"/>
  <c r="T107" i="1" s="1"/>
  <c r="O107" i="1"/>
  <c r="Z106" i="1"/>
  <c r="U106" i="1"/>
  <c r="Q106" i="1"/>
  <c r="P106" i="1"/>
  <c r="O106" i="1"/>
  <c r="R106" i="1" s="1"/>
  <c r="S106" i="1" s="1"/>
  <c r="T106" i="1" s="1"/>
  <c r="Z105" i="1"/>
  <c r="U105" i="1"/>
  <c r="R105" i="1"/>
  <c r="S105" i="1" s="1"/>
  <c r="T105" i="1" s="1"/>
  <c r="Y105" i="1" s="1"/>
  <c r="Q105" i="1"/>
  <c r="P105" i="1"/>
  <c r="O105" i="1"/>
  <c r="Z104" i="1"/>
  <c r="U104" i="1"/>
  <c r="Q104" i="1"/>
  <c r="R104" i="1" s="1"/>
  <c r="S104" i="1" s="1"/>
  <c r="T104" i="1" s="1"/>
  <c r="P104" i="1"/>
  <c r="O104" i="1"/>
  <c r="Z103" i="1"/>
  <c r="U103" i="1"/>
  <c r="Q103" i="1"/>
  <c r="P103" i="1"/>
  <c r="O103" i="1"/>
  <c r="Z102" i="1"/>
  <c r="Y102" i="1"/>
  <c r="U102" i="1"/>
  <c r="Q102" i="1"/>
  <c r="R102" i="1" s="1"/>
  <c r="S102" i="1" s="1"/>
  <c r="T102" i="1" s="1"/>
  <c r="P102" i="1"/>
  <c r="O102" i="1"/>
  <c r="Z101" i="1"/>
  <c r="U101" i="1"/>
  <c r="Q101" i="1"/>
  <c r="P101" i="1"/>
  <c r="O101" i="1"/>
  <c r="R101" i="1" s="1"/>
  <c r="S101" i="1" s="1"/>
  <c r="T101" i="1" s="1"/>
  <c r="Z100" i="1"/>
  <c r="U100" i="1"/>
  <c r="T100" i="1"/>
  <c r="S100" i="1"/>
  <c r="Q100" i="1"/>
  <c r="P100" i="1"/>
  <c r="R100" i="1" s="1"/>
  <c r="O100" i="1"/>
  <c r="Z99" i="1"/>
  <c r="U99" i="1"/>
  <c r="Q99" i="1"/>
  <c r="P99" i="1"/>
  <c r="O99" i="1"/>
  <c r="R99" i="1" s="1"/>
  <c r="S99" i="1" s="1"/>
  <c r="T99" i="1" s="1"/>
  <c r="Z98" i="1"/>
  <c r="U98" i="1"/>
  <c r="Q98" i="1"/>
  <c r="P98" i="1"/>
  <c r="O98" i="1"/>
  <c r="Z97" i="1"/>
  <c r="U97" i="1"/>
  <c r="R97" i="1"/>
  <c r="S97" i="1" s="1"/>
  <c r="T97" i="1" s="1"/>
  <c r="Q97" i="1"/>
  <c r="P97" i="1"/>
  <c r="O97" i="1"/>
  <c r="Z96" i="1"/>
  <c r="U96" i="1"/>
  <c r="R96" i="1"/>
  <c r="S96" i="1" s="1"/>
  <c r="T96" i="1" s="1"/>
  <c r="Q96" i="1"/>
  <c r="P96" i="1"/>
  <c r="O96" i="1"/>
  <c r="Z95" i="1"/>
  <c r="U95" i="1"/>
  <c r="R95" i="1"/>
  <c r="S95" i="1" s="1"/>
  <c r="T95" i="1" s="1"/>
  <c r="Q95" i="1"/>
  <c r="P95" i="1"/>
  <c r="O95" i="1"/>
  <c r="Z94" i="1"/>
  <c r="U94" i="1"/>
  <c r="Q94" i="1"/>
  <c r="P94" i="1"/>
  <c r="O94" i="1"/>
  <c r="Z93" i="1"/>
  <c r="U93" i="1"/>
  <c r="Q93" i="1"/>
  <c r="P93" i="1"/>
  <c r="R93" i="1" s="1"/>
  <c r="S93" i="1" s="1"/>
  <c r="T93" i="1" s="1"/>
  <c r="O93" i="1"/>
  <c r="Z92" i="1"/>
  <c r="U92" i="1"/>
  <c r="T92" i="1"/>
  <c r="Q92" i="1"/>
  <c r="P92" i="1"/>
  <c r="O92" i="1"/>
  <c r="R92" i="1" s="1"/>
  <c r="S92" i="1" s="1"/>
  <c r="Z91" i="1"/>
  <c r="U91" i="1"/>
  <c r="T91" i="1"/>
  <c r="S91" i="1"/>
  <c r="Q91" i="1"/>
  <c r="P91" i="1"/>
  <c r="R91" i="1" s="1"/>
  <c r="O91" i="1"/>
  <c r="Z90" i="1"/>
  <c r="U90" i="1"/>
  <c r="Q90" i="1"/>
  <c r="P90" i="1"/>
  <c r="O90" i="1"/>
  <c r="Z89" i="1"/>
  <c r="U89" i="1"/>
  <c r="Q89" i="1"/>
  <c r="P89" i="1"/>
  <c r="O89" i="1"/>
  <c r="R89" i="1" s="1"/>
  <c r="S89" i="1" s="1"/>
  <c r="T89" i="1" s="1"/>
  <c r="Z88" i="1"/>
  <c r="U88" i="1"/>
  <c r="Q88" i="1"/>
  <c r="R88" i="1" s="1"/>
  <c r="S88" i="1" s="1"/>
  <c r="T88" i="1" s="1"/>
  <c r="P88" i="1"/>
  <c r="O88" i="1"/>
  <c r="Z87" i="1"/>
  <c r="U87" i="1"/>
  <c r="Q87" i="1"/>
  <c r="P87" i="1"/>
  <c r="O87" i="1"/>
  <c r="Z86" i="1"/>
  <c r="U86" i="1"/>
  <c r="R86" i="1"/>
  <c r="S86" i="1" s="1"/>
  <c r="T86" i="1" s="1"/>
  <c r="Q86" i="1"/>
  <c r="P86" i="1"/>
  <c r="O86" i="1"/>
  <c r="Z85" i="1"/>
  <c r="U85" i="1"/>
  <c r="R85" i="1"/>
  <c r="S85" i="1" s="1"/>
  <c r="T85" i="1" s="1"/>
  <c r="Q85" i="1"/>
  <c r="P85" i="1"/>
  <c r="O85" i="1"/>
  <c r="Z84" i="1"/>
  <c r="U84" i="1"/>
  <c r="Q84" i="1"/>
  <c r="P84" i="1"/>
  <c r="O84" i="1"/>
  <c r="R84" i="1" s="1"/>
  <c r="S84" i="1" s="1"/>
  <c r="T84" i="1" s="1"/>
  <c r="Z83" i="1"/>
  <c r="U83" i="1"/>
  <c r="T83" i="1"/>
  <c r="S83" i="1"/>
  <c r="Q83" i="1"/>
  <c r="P83" i="1"/>
  <c r="O83" i="1"/>
  <c r="R83" i="1" s="1"/>
  <c r="Z82" i="1"/>
  <c r="U82" i="1"/>
  <c r="Q82" i="1"/>
  <c r="P82" i="1"/>
  <c r="O82" i="1"/>
  <c r="Z81" i="1"/>
  <c r="U81" i="1"/>
  <c r="R81" i="1"/>
  <c r="S81" i="1" s="1"/>
  <c r="T81" i="1" s="1"/>
  <c r="Y81" i="1" s="1"/>
  <c r="Q81" i="1"/>
  <c r="P81" i="1"/>
  <c r="O81" i="1"/>
  <c r="Z80" i="1"/>
  <c r="U80" i="1"/>
  <c r="Q80" i="1"/>
  <c r="P80" i="1"/>
  <c r="O80" i="1"/>
  <c r="R80" i="1" s="1"/>
  <c r="S80" i="1" s="1"/>
  <c r="T80" i="1" s="1"/>
  <c r="Z79" i="1"/>
  <c r="U79" i="1"/>
  <c r="S79" i="1"/>
  <c r="T79" i="1" s="1"/>
  <c r="R79" i="1"/>
  <c r="Q79" i="1"/>
  <c r="P79" i="1"/>
  <c r="O79" i="1"/>
  <c r="Z78" i="1"/>
  <c r="U78" i="1"/>
  <c r="Q78" i="1"/>
  <c r="P78" i="1"/>
  <c r="O78" i="1"/>
  <c r="R78" i="1" s="1"/>
  <c r="S78" i="1" s="1"/>
  <c r="T78" i="1" s="1"/>
  <c r="Z77" i="1"/>
  <c r="U77" i="1"/>
  <c r="R77" i="1"/>
  <c r="S77" i="1" s="1"/>
  <c r="T77" i="1" s="1"/>
  <c r="Q77" i="1"/>
  <c r="P77" i="1"/>
  <c r="O77" i="1"/>
  <c r="Z76" i="1"/>
  <c r="U76" i="1"/>
  <c r="Q76" i="1"/>
  <c r="P76" i="1"/>
  <c r="O76" i="1"/>
  <c r="R76" i="1" s="1"/>
  <c r="S76" i="1" s="1"/>
  <c r="T76" i="1" s="1"/>
  <c r="Y76" i="1" s="1"/>
  <c r="Z75" i="1"/>
  <c r="U75" i="1"/>
  <c r="Q75" i="1"/>
  <c r="P75" i="1"/>
  <c r="O75" i="1"/>
  <c r="Z74" i="1"/>
  <c r="U74" i="1"/>
  <c r="Q74" i="1"/>
  <c r="P74" i="1"/>
  <c r="O74" i="1"/>
  <c r="Z73" i="1"/>
  <c r="U73" i="1"/>
  <c r="Q73" i="1"/>
  <c r="P73" i="1"/>
  <c r="O73" i="1"/>
  <c r="R73" i="1" s="1"/>
  <c r="S73" i="1" s="1"/>
  <c r="T73" i="1" s="1"/>
  <c r="Z72" i="1"/>
  <c r="U72" i="1"/>
  <c r="Q72" i="1"/>
  <c r="R72" i="1" s="1"/>
  <c r="S72" i="1" s="1"/>
  <c r="T72" i="1" s="1"/>
  <c r="Y72" i="1" s="1"/>
  <c r="P72" i="1"/>
  <c r="O72" i="1"/>
  <c r="Z71" i="1"/>
  <c r="U71" i="1"/>
  <c r="Q71" i="1"/>
  <c r="P71" i="1"/>
  <c r="O71" i="1"/>
  <c r="Z70" i="1"/>
  <c r="U70" i="1"/>
  <c r="Q70" i="1"/>
  <c r="R70" i="1" s="1"/>
  <c r="S70" i="1" s="1"/>
  <c r="T70" i="1" s="1"/>
  <c r="Y70" i="1" s="1"/>
  <c r="P70" i="1"/>
  <c r="O70" i="1"/>
  <c r="Z69" i="1"/>
  <c r="U69" i="1"/>
  <c r="Q69" i="1"/>
  <c r="P69" i="1"/>
  <c r="O69" i="1"/>
  <c r="Z68" i="1"/>
  <c r="U68" i="1"/>
  <c r="Q68" i="1"/>
  <c r="P68" i="1"/>
  <c r="R68" i="1" s="1"/>
  <c r="S68" i="1" s="1"/>
  <c r="T68" i="1" s="1"/>
  <c r="O68" i="1"/>
  <c r="Z67" i="1"/>
  <c r="U67" i="1"/>
  <c r="Q67" i="1"/>
  <c r="P67" i="1"/>
  <c r="O67" i="1"/>
  <c r="Z66" i="1"/>
  <c r="U66" i="1"/>
  <c r="Q66" i="1"/>
  <c r="P66" i="1"/>
  <c r="O66" i="1"/>
  <c r="Z65" i="1"/>
  <c r="U65" i="1"/>
  <c r="T65" i="1"/>
  <c r="Y65" i="1" s="1"/>
  <c r="S65" i="1"/>
  <c r="R65" i="1"/>
  <c r="Q65" i="1"/>
  <c r="P65" i="1"/>
  <c r="O65" i="1"/>
  <c r="AA64" i="1"/>
  <c r="Z64" i="1"/>
  <c r="U64" i="1"/>
  <c r="T64" i="1"/>
  <c r="Q64" i="1"/>
  <c r="P64" i="1"/>
  <c r="O64" i="1"/>
  <c r="R64" i="1" s="1"/>
  <c r="S64" i="1" s="1"/>
  <c r="Z63" i="1"/>
  <c r="U63" i="1"/>
  <c r="Q63" i="1"/>
  <c r="P63" i="1"/>
  <c r="O63" i="1"/>
  <c r="R63" i="1" s="1"/>
  <c r="S63" i="1" s="1"/>
  <c r="T63" i="1" s="1"/>
  <c r="Z62" i="1"/>
  <c r="U62" i="1"/>
  <c r="Q62" i="1"/>
  <c r="P62" i="1"/>
  <c r="O62" i="1"/>
  <c r="Z61" i="1"/>
  <c r="U61" i="1"/>
  <c r="Q61" i="1"/>
  <c r="P61" i="1"/>
  <c r="O61" i="1"/>
  <c r="R61" i="1" s="1"/>
  <c r="S61" i="1" s="1"/>
  <c r="T61" i="1" s="1"/>
  <c r="AA60" i="1"/>
  <c r="Z60" i="1"/>
  <c r="U60" i="1"/>
  <c r="T60" i="1"/>
  <c r="Q60" i="1"/>
  <c r="P60" i="1"/>
  <c r="O60" i="1"/>
  <c r="R60" i="1" s="1"/>
  <c r="S60" i="1" s="1"/>
  <c r="Z59" i="1"/>
  <c r="U59" i="1"/>
  <c r="S59" i="1"/>
  <c r="T59" i="1" s="1"/>
  <c r="Q59" i="1"/>
  <c r="P59" i="1"/>
  <c r="R59" i="1" s="1"/>
  <c r="O59" i="1"/>
  <c r="Z58" i="1"/>
  <c r="U58" i="1"/>
  <c r="Q58" i="1"/>
  <c r="P58" i="1"/>
  <c r="O58" i="1"/>
  <c r="AA57" i="1"/>
  <c r="Z57" i="1"/>
  <c r="U57" i="1"/>
  <c r="T57" i="1"/>
  <c r="S57" i="1"/>
  <c r="Q57" i="1"/>
  <c r="P57" i="1"/>
  <c r="O57" i="1"/>
  <c r="R57" i="1" s="1"/>
  <c r="Z56" i="1"/>
  <c r="U56" i="1"/>
  <c r="R56" i="1"/>
  <c r="S56" i="1" s="1"/>
  <c r="T56" i="1" s="1"/>
  <c r="Q56" i="1"/>
  <c r="P56" i="1"/>
  <c r="O56" i="1"/>
  <c r="Z55" i="1"/>
  <c r="U55" i="1"/>
  <c r="Q55" i="1"/>
  <c r="P55" i="1"/>
  <c r="O55" i="1"/>
  <c r="Z54" i="1"/>
  <c r="U54" i="1"/>
  <c r="S54" i="1"/>
  <c r="T54" i="1" s="1"/>
  <c r="R54" i="1"/>
  <c r="Q54" i="1"/>
  <c r="P54" i="1"/>
  <c r="O54" i="1"/>
  <c r="Z53" i="1"/>
  <c r="U53" i="1"/>
  <c r="Q53" i="1"/>
  <c r="P53" i="1"/>
  <c r="O53" i="1"/>
  <c r="R53" i="1" s="1"/>
  <c r="S53" i="1" s="1"/>
  <c r="T53" i="1" s="1"/>
  <c r="AA52" i="1"/>
  <c r="Z52" i="1"/>
  <c r="U52" i="1"/>
  <c r="T52" i="1"/>
  <c r="Q52" i="1"/>
  <c r="P52" i="1"/>
  <c r="O52" i="1"/>
  <c r="Z51" i="1"/>
  <c r="U51" i="1"/>
  <c r="T51" i="1"/>
  <c r="S51" i="1"/>
  <c r="Q51" i="1"/>
  <c r="P51" i="1"/>
  <c r="O51" i="1"/>
  <c r="R51" i="1" s="1"/>
  <c r="Z50" i="1"/>
  <c r="U50" i="1"/>
  <c r="Q50" i="1"/>
  <c r="P50" i="1"/>
  <c r="O50" i="1"/>
  <c r="Z49" i="1"/>
  <c r="U49" i="1"/>
  <c r="S49" i="1"/>
  <c r="T49" i="1" s="1"/>
  <c r="Y49" i="1" s="1"/>
  <c r="R49" i="1"/>
  <c r="Q49" i="1"/>
  <c r="P49" i="1"/>
  <c r="O49" i="1"/>
  <c r="Z48" i="1"/>
  <c r="U48" i="1"/>
  <c r="R48" i="1"/>
  <c r="S48" i="1" s="1"/>
  <c r="T48" i="1" s="1"/>
  <c r="Y48" i="1" s="1"/>
  <c r="Q48" i="1"/>
  <c r="P48" i="1"/>
  <c r="O48" i="1"/>
  <c r="Z47" i="1"/>
  <c r="U47" i="1"/>
  <c r="T47" i="1"/>
  <c r="S47" i="1"/>
  <c r="R47" i="1"/>
  <c r="Q47" i="1"/>
  <c r="P47" i="1"/>
  <c r="O47" i="1"/>
  <c r="Z46" i="1"/>
  <c r="U46" i="1"/>
  <c r="Q46" i="1"/>
  <c r="P46" i="1"/>
  <c r="O46" i="1"/>
  <c r="AA45" i="1"/>
  <c r="Z45" i="1"/>
  <c r="U45" i="1"/>
  <c r="T45" i="1"/>
  <c r="Q45" i="1"/>
  <c r="R45" i="1" s="1"/>
  <c r="S45" i="1" s="1"/>
  <c r="P45" i="1"/>
  <c r="O45" i="1"/>
  <c r="Z44" i="1"/>
  <c r="U44" i="1"/>
  <c r="Q44" i="1"/>
  <c r="P44" i="1"/>
  <c r="O44" i="1"/>
  <c r="R44" i="1" s="1"/>
  <c r="S44" i="1" s="1"/>
  <c r="T44" i="1" s="1"/>
  <c r="Z43" i="1"/>
  <c r="U43" i="1"/>
  <c r="Q43" i="1"/>
  <c r="R43" i="1" s="1"/>
  <c r="S43" i="1" s="1"/>
  <c r="T43" i="1" s="1"/>
  <c r="P43" i="1"/>
  <c r="O43" i="1"/>
  <c r="AA42" i="1"/>
  <c r="Z42" i="1"/>
  <c r="U42" i="1"/>
  <c r="T42" i="1"/>
  <c r="R42" i="1"/>
  <c r="S42" i="1" s="1"/>
  <c r="Q42" i="1"/>
  <c r="P42" i="1"/>
  <c r="O42" i="1"/>
  <c r="Z41" i="1"/>
  <c r="U41" i="1"/>
  <c r="S41" i="1"/>
  <c r="T41" i="1" s="1"/>
  <c r="R41" i="1"/>
  <c r="Q41" i="1"/>
  <c r="P41" i="1"/>
  <c r="O41" i="1"/>
  <c r="Z40" i="1"/>
  <c r="U40" i="1"/>
  <c r="Q40" i="1"/>
  <c r="P40" i="1"/>
  <c r="O40" i="1"/>
  <c r="R40" i="1" s="1"/>
  <c r="S40" i="1" s="1"/>
  <c r="T40" i="1" s="1"/>
  <c r="Z39" i="1"/>
  <c r="U39" i="1"/>
  <c r="Q39" i="1"/>
  <c r="P39" i="1"/>
  <c r="O39" i="1"/>
  <c r="Z38" i="1"/>
  <c r="U38" i="1"/>
  <c r="T38" i="1"/>
  <c r="Y38" i="1" s="1"/>
  <c r="S38" i="1"/>
  <c r="R38" i="1"/>
  <c r="Q38" i="1"/>
  <c r="P38" i="1"/>
  <c r="O38" i="1"/>
  <c r="Z37" i="1"/>
  <c r="U37" i="1"/>
  <c r="R37" i="1"/>
  <c r="S37" i="1" s="1"/>
  <c r="T37" i="1" s="1"/>
  <c r="Q37" i="1"/>
  <c r="P37" i="1"/>
  <c r="O37" i="1"/>
  <c r="Z36" i="1"/>
  <c r="U36" i="1"/>
  <c r="T36" i="1"/>
  <c r="S36" i="1"/>
  <c r="R36" i="1"/>
  <c r="Q36" i="1"/>
  <c r="P36" i="1"/>
  <c r="O36" i="1"/>
  <c r="Z35" i="1"/>
  <c r="U35" i="1"/>
  <c r="Q35" i="1"/>
  <c r="P35" i="1"/>
  <c r="O35" i="1"/>
  <c r="R35" i="1" s="1"/>
  <c r="S35" i="1" s="1"/>
  <c r="T35" i="1" s="1"/>
  <c r="Y35" i="1" s="1"/>
  <c r="Z34" i="1"/>
  <c r="U34" i="1"/>
  <c r="Q34" i="1"/>
  <c r="P34" i="1"/>
  <c r="O34" i="1"/>
  <c r="R34" i="1" s="1"/>
  <c r="S34" i="1" s="1"/>
  <c r="T34" i="1" s="1"/>
  <c r="Z33" i="1"/>
  <c r="U33" i="1"/>
  <c r="T33" i="1"/>
  <c r="Y33" i="1" s="1"/>
  <c r="S33" i="1"/>
  <c r="R33" i="1"/>
  <c r="Q33" i="1"/>
  <c r="P33" i="1"/>
  <c r="O33" i="1"/>
  <c r="Z32" i="1"/>
  <c r="U32" i="1"/>
  <c r="S32" i="1"/>
  <c r="T32" i="1" s="1"/>
  <c r="R32" i="1"/>
  <c r="Q32" i="1"/>
  <c r="P32" i="1"/>
  <c r="O32" i="1"/>
  <c r="Z31" i="1"/>
  <c r="U31" i="1"/>
  <c r="Q31" i="1"/>
  <c r="P31" i="1"/>
  <c r="O31" i="1"/>
  <c r="Z30" i="1"/>
  <c r="U30" i="1"/>
  <c r="Q30" i="1"/>
  <c r="P30" i="1"/>
  <c r="O30" i="1"/>
  <c r="R30" i="1" s="1"/>
  <c r="S30" i="1" s="1"/>
  <c r="T30" i="1" s="1"/>
  <c r="Z29" i="1"/>
  <c r="U29" i="1"/>
  <c r="R29" i="1"/>
  <c r="S29" i="1" s="1"/>
  <c r="T29" i="1" s="1"/>
  <c r="Q29" i="1"/>
  <c r="P29" i="1"/>
  <c r="O29" i="1"/>
  <c r="AA28" i="1"/>
  <c r="Z28" i="1"/>
  <c r="U28" i="1"/>
  <c r="T28" i="1"/>
  <c r="S28" i="1"/>
  <c r="Q28" i="1"/>
  <c r="P28" i="1"/>
  <c r="O28" i="1"/>
  <c r="R28" i="1" s="1"/>
  <c r="Z27" i="1"/>
  <c r="U27" i="1"/>
  <c r="Q27" i="1"/>
  <c r="R27" i="1" s="1"/>
  <c r="S27" i="1" s="1"/>
  <c r="T27" i="1" s="1"/>
  <c r="P27" i="1"/>
  <c r="O27" i="1"/>
  <c r="Z26" i="1"/>
  <c r="U26" i="1"/>
  <c r="R26" i="1"/>
  <c r="S26" i="1" s="1"/>
  <c r="T26" i="1" s="1"/>
  <c r="Q26" i="1"/>
  <c r="P26" i="1"/>
  <c r="O26" i="1"/>
  <c r="Z25" i="1"/>
  <c r="U25" i="1"/>
  <c r="S25" i="1"/>
  <c r="T25" i="1" s="1"/>
  <c r="R25" i="1"/>
  <c r="Q25" i="1"/>
  <c r="P25" i="1"/>
  <c r="O25" i="1"/>
  <c r="Z24" i="1"/>
  <c r="U24" i="1"/>
  <c r="R24" i="1"/>
  <c r="S24" i="1" s="1"/>
  <c r="T24" i="1" s="1"/>
  <c r="Y24" i="1" s="1"/>
  <c r="Q24" i="1"/>
  <c r="P24" i="1"/>
  <c r="O24" i="1"/>
  <c r="Z23" i="1"/>
  <c r="U23" i="1"/>
  <c r="T23" i="1"/>
  <c r="Q23" i="1"/>
  <c r="P23" i="1"/>
  <c r="O23" i="1"/>
  <c r="R23" i="1" s="1"/>
  <c r="S23" i="1" s="1"/>
  <c r="Z22" i="1"/>
  <c r="U22" i="1"/>
  <c r="S22" i="1"/>
  <c r="T22" i="1" s="1"/>
  <c r="R22" i="1"/>
  <c r="Q22" i="1"/>
  <c r="P22" i="1"/>
  <c r="O22" i="1"/>
  <c r="AA21" i="1"/>
  <c r="Z21" i="1"/>
  <c r="U21" i="1"/>
  <c r="T21" i="1"/>
  <c r="R21" i="1"/>
  <c r="S21" i="1" s="1"/>
  <c r="Q21" i="1"/>
  <c r="P21" i="1"/>
  <c r="O21" i="1"/>
  <c r="Z20" i="1"/>
  <c r="U20" i="1"/>
  <c r="Q20" i="1"/>
  <c r="P20" i="1"/>
  <c r="O20" i="1"/>
  <c r="R20" i="1" s="1"/>
  <c r="S20" i="1" s="1"/>
  <c r="T20" i="1" s="1"/>
  <c r="Z19" i="1"/>
  <c r="U19" i="1"/>
  <c r="Q19" i="1"/>
  <c r="P19" i="1"/>
  <c r="O19" i="1"/>
  <c r="R19" i="1" s="1"/>
  <c r="S19" i="1" s="1"/>
  <c r="T19" i="1" s="1"/>
  <c r="Z18" i="1"/>
  <c r="U18" i="1"/>
  <c r="Q18" i="1"/>
  <c r="P18" i="1"/>
  <c r="O18" i="1"/>
  <c r="Z17" i="1"/>
  <c r="U17" i="1"/>
  <c r="T17" i="1"/>
  <c r="R17" i="1"/>
  <c r="S17" i="1" s="1"/>
  <c r="Q17" i="1"/>
  <c r="P17" i="1"/>
  <c r="O17" i="1"/>
  <c r="Z16" i="1"/>
  <c r="U16" i="1"/>
  <c r="Q16" i="1"/>
  <c r="P16" i="1"/>
  <c r="O16" i="1"/>
  <c r="R16" i="1" s="1"/>
  <c r="S16" i="1" s="1"/>
  <c r="T16" i="1" s="1"/>
  <c r="Z15" i="1"/>
  <c r="U15" i="1"/>
  <c r="Q15" i="1"/>
  <c r="P15" i="1"/>
  <c r="O15" i="1"/>
  <c r="R15" i="1" s="1"/>
  <c r="S15" i="1" s="1"/>
  <c r="T15" i="1" s="1"/>
  <c r="Y15" i="1" s="1"/>
  <c r="Z14" i="1"/>
  <c r="U14" i="1"/>
  <c r="Q14" i="1"/>
  <c r="P14" i="1"/>
  <c r="O14" i="1"/>
  <c r="R14" i="1" s="1"/>
  <c r="S14" i="1" s="1"/>
  <c r="T14" i="1" s="1"/>
  <c r="Y14" i="1" s="1"/>
  <c r="Z13" i="1"/>
  <c r="U13" i="1"/>
  <c r="Q13" i="1"/>
  <c r="R13" i="1" s="1"/>
  <c r="S13" i="1" s="1"/>
  <c r="T13" i="1" s="1"/>
  <c r="P13" i="1"/>
  <c r="O13" i="1"/>
  <c r="Z12" i="1"/>
  <c r="U12" i="1"/>
  <c r="Q12" i="1"/>
  <c r="P12" i="1"/>
  <c r="O12" i="1"/>
  <c r="R12" i="1" s="1"/>
  <c r="S12" i="1" s="1"/>
  <c r="T12" i="1" s="1"/>
  <c r="Z11" i="1"/>
  <c r="U11" i="1"/>
  <c r="T11" i="1"/>
  <c r="S11" i="1"/>
  <c r="R11" i="1"/>
  <c r="Q11" i="1"/>
  <c r="P11" i="1"/>
  <c r="O11" i="1"/>
  <c r="Z10" i="1"/>
  <c r="U10" i="1"/>
  <c r="Q10" i="1"/>
  <c r="P10" i="1"/>
  <c r="R10" i="1" s="1"/>
  <c r="S10" i="1" s="1"/>
  <c r="T10" i="1" s="1"/>
  <c r="O10" i="1"/>
  <c r="Z9" i="1"/>
  <c r="U9" i="1"/>
  <c r="Q9" i="1"/>
  <c r="P9" i="1"/>
  <c r="R9" i="1" s="1"/>
  <c r="S9" i="1" s="1"/>
  <c r="T9" i="1" s="1"/>
  <c r="Y9" i="1" s="1"/>
  <c r="O9" i="1"/>
  <c r="Z8" i="1"/>
  <c r="U8" i="1"/>
  <c r="Q8" i="1"/>
  <c r="P8" i="1"/>
  <c r="O8" i="1"/>
  <c r="AA7" i="1"/>
  <c r="Z7" i="1"/>
  <c r="U7" i="1"/>
  <c r="T7" i="1"/>
  <c r="Q7" i="1"/>
  <c r="P7" i="1"/>
  <c r="O7" i="1"/>
  <c r="R7" i="1" s="1"/>
  <c r="S7" i="1" s="1"/>
  <c r="Z6" i="1"/>
  <c r="U6" i="1"/>
  <c r="Q6" i="1"/>
  <c r="R6" i="1" s="1"/>
  <c r="S6" i="1" s="1"/>
  <c r="T6" i="1" s="1"/>
  <c r="P6" i="1"/>
  <c r="O6" i="1"/>
  <c r="AA5" i="1"/>
  <c r="Z5" i="1"/>
  <c r="U5" i="1"/>
  <c r="T5" i="1"/>
  <c r="R5" i="1"/>
  <c r="S5" i="1" s="1"/>
  <c r="Q5" i="1"/>
  <c r="P5" i="1"/>
  <c r="O5" i="1"/>
  <c r="AA4" i="1"/>
  <c r="Z4" i="1"/>
  <c r="U4" i="1"/>
  <c r="T4" i="1"/>
  <c r="Q4" i="1"/>
  <c r="P4" i="1"/>
  <c r="O4" i="1"/>
  <c r="Z3" i="1"/>
  <c r="U3" i="1"/>
  <c r="S3" i="1"/>
  <c r="T3" i="1" s="1"/>
  <c r="Q3" i="1"/>
  <c r="P3" i="1"/>
  <c r="O3" i="1"/>
  <c r="R3" i="1" s="1"/>
  <c r="Z2" i="1"/>
  <c r="U2" i="1"/>
  <c r="Q2" i="1"/>
  <c r="P2" i="1"/>
  <c r="O2" i="1"/>
  <c r="R146" i="1" l="1"/>
  <c r="S146" i="1" s="1"/>
  <c r="T146" i="1" s="1"/>
  <c r="R31" i="1"/>
  <c r="S31" i="1" s="1"/>
  <c r="T31" i="1" s="1"/>
  <c r="R133" i="1"/>
  <c r="S133" i="1" s="1"/>
  <c r="T133" i="1" s="1"/>
  <c r="R437" i="1"/>
  <c r="S437" i="1" s="1"/>
  <c r="T437" i="1" s="1"/>
  <c r="Y437" i="1" s="1"/>
  <c r="R39" i="1"/>
  <c r="S39" i="1" s="1"/>
  <c r="T39" i="1" s="1"/>
  <c r="R74" i="1"/>
  <c r="S74" i="1" s="1"/>
  <c r="T74" i="1" s="1"/>
  <c r="Y74" i="1" s="1"/>
  <c r="R87" i="1"/>
  <c r="S87" i="1" s="1"/>
  <c r="T87" i="1" s="1"/>
  <c r="R615" i="1"/>
  <c r="S615" i="1" s="1"/>
  <c r="T615" i="1" s="1"/>
  <c r="R458" i="1"/>
  <c r="S458" i="1" s="1"/>
  <c r="T458" i="1" s="1"/>
  <c r="R283" i="1"/>
  <c r="S283" i="1" s="1"/>
  <c r="T283" i="1" s="1"/>
  <c r="R383" i="1"/>
  <c r="S383" i="1" s="1"/>
  <c r="T383" i="1" s="1"/>
  <c r="R627" i="1"/>
  <c r="S627" i="1" s="1"/>
  <c r="T627" i="1" s="1"/>
  <c r="R58" i="1"/>
  <c r="S58" i="1" s="1"/>
  <c r="T58" i="1" s="1"/>
  <c r="R103" i="1"/>
  <c r="S103" i="1" s="1"/>
  <c r="T103" i="1" s="1"/>
  <c r="R142" i="1"/>
  <c r="S142" i="1" s="1"/>
  <c r="T142" i="1" s="1"/>
  <c r="Y142" i="1" s="1"/>
  <c r="R189" i="1"/>
  <c r="S189" i="1" s="1"/>
  <c r="T189" i="1" s="1"/>
  <c r="R713" i="1"/>
  <c r="S713" i="1" s="1"/>
  <c r="R1125" i="1"/>
  <c r="S1125" i="1" s="1"/>
  <c r="T1125" i="1" s="1"/>
  <c r="R1159" i="1"/>
  <c r="S1159" i="1" s="1"/>
  <c r="T1159" i="1" s="1"/>
  <c r="R1381" i="1"/>
  <c r="S1381" i="1" s="1"/>
  <c r="T1381" i="1" s="1"/>
  <c r="R4" i="1"/>
  <c r="S4" i="1" s="1"/>
  <c r="R46" i="1"/>
  <c r="S46" i="1" s="1"/>
  <c r="T46" i="1" s="1"/>
  <c r="Y46" i="1" s="1"/>
  <c r="R122" i="1"/>
  <c r="S122" i="1" s="1"/>
  <c r="T122" i="1" s="1"/>
  <c r="R126" i="1"/>
  <c r="S126" i="1" s="1"/>
  <c r="T126" i="1" s="1"/>
  <c r="Y126" i="1" s="1"/>
  <c r="R149" i="1"/>
  <c r="S149" i="1" s="1"/>
  <c r="T149" i="1" s="1"/>
  <c r="R398" i="1"/>
  <c r="S398" i="1" s="1"/>
  <c r="T398" i="1" s="1"/>
  <c r="Y398" i="1" s="1"/>
  <c r="R67" i="1"/>
  <c r="S67" i="1" s="1"/>
  <c r="T67" i="1" s="1"/>
  <c r="Y67" i="1" s="1"/>
  <c r="R311" i="1"/>
  <c r="S311" i="1" s="1"/>
  <c r="T311" i="1" s="1"/>
  <c r="R498" i="1"/>
  <c r="S498" i="1" s="1"/>
  <c r="T498" i="1" s="1"/>
  <c r="R560" i="1"/>
  <c r="S560" i="1" s="1"/>
  <c r="T560" i="1" s="1"/>
  <c r="R55" i="1"/>
  <c r="S55" i="1" s="1"/>
  <c r="T55" i="1" s="1"/>
  <c r="R69" i="1"/>
  <c r="S69" i="1" s="1"/>
  <c r="T69" i="1" s="1"/>
  <c r="R71" i="1"/>
  <c r="S71" i="1" s="1"/>
  <c r="T71" i="1" s="1"/>
  <c r="R112" i="1"/>
  <c r="S112" i="1" s="1"/>
  <c r="T112" i="1" s="1"/>
  <c r="R116" i="1"/>
  <c r="S116" i="1" s="1"/>
  <c r="T116" i="1" s="1"/>
  <c r="Y116" i="1" s="1"/>
  <c r="R410" i="1"/>
  <c r="S410" i="1" s="1"/>
  <c r="T410" i="1" s="1"/>
  <c r="Y410" i="1" s="1"/>
  <c r="R911" i="1"/>
  <c r="S911" i="1" s="1"/>
  <c r="T911" i="1" s="1"/>
  <c r="R62" i="1"/>
  <c r="S62" i="1" s="1"/>
  <c r="T62" i="1" s="1"/>
  <c r="Y62" i="1" s="1"/>
  <c r="R75" i="1"/>
  <c r="S75" i="1" s="1"/>
  <c r="T75" i="1" s="1"/>
  <c r="R90" i="1"/>
  <c r="S90" i="1" s="1"/>
  <c r="T90" i="1" s="1"/>
  <c r="R110" i="1"/>
  <c r="S110" i="1" s="1"/>
  <c r="T110" i="1" s="1"/>
  <c r="Y110" i="1" s="1"/>
  <c r="R270" i="1"/>
  <c r="S270" i="1" s="1"/>
  <c r="T270" i="1" s="1"/>
  <c r="Y270" i="1" s="1"/>
  <c r="R452" i="1"/>
  <c r="S452" i="1" s="1"/>
  <c r="T452" i="1" s="1"/>
  <c r="Y452" i="1" s="1"/>
  <c r="R578" i="1"/>
  <c r="S578" i="1" s="1"/>
  <c r="T578" i="1" s="1"/>
  <c r="R228" i="1"/>
  <c r="S228" i="1" s="1"/>
  <c r="T228" i="1" s="1"/>
  <c r="R648" i="1"/>
  <c r="S648" i="1" s="1"/>
  <c r="T648" i="1" s="1"/>
  <c r="R8" i="1"/>
  <c r="S8" i="1" s="1"/>
  <c r="T8" i="1" s="1"/>
  <c r="R50" i="1"/>
  <c r="S50" i="1" s="1"/>
  <c r="T50" i="1" s="1"/>
  <c r="Y50" i="1" s="1"/>
  <c r="R94" i="1"/>
  <c r="S94" i="1" s="1"/>
  <c r="T94" i="1" s="1"/>
  <c r="R221" i="1"/>
  <c r="S221" i="1" s="1"/>
  <c r="T221" i="1" s="1"/>
  <c r="Y221" i="1" s="1"/>
  <c r="R314" i="1"/>
  <c r="S314" i="1" s="1"/>
  <c r="T314" i="1" s="1"/>
  <c r="Y314" i="1" s="1"/>
  <c r="R621" i="1"/>
  <c r="S621" i="1" s="1"/>
  <c r="T621" i="1" s="1"/>
  <c r="R739" i="1"/>
  <c r="S739" i="1" s="1"/>
  <c r="T739" i="1" s="1"/>
  <c r="R52" i="1"/>
  <c r="S52" i="1" s="1"/>
  <c r="R135" i="1"/>
  <c r="S135" i="1" s="1"/>
  <c r="T135" i="1" s="1"/>
  <c r="R203" i="1"/>
  <c r="S203" i="1" s="1"/>
  <c r="T203" i="1" s="1"/>
  <c r="R305" i="1"/>
  <c r="S305" i="1" s="1"/>
  <c r="T305" i="1" s="1"/>
  <c r="R347" i="1"/>
  <c r="S347" i="1" s="1"/>
  <c r="T347" i="1" s="1"/>
  <c r="Y347" i="1" s="1"/>
  <c r="R413" i="1"/>
  <c r="S413" i="1" s="1"/>
  <c r="T413" i="1" s="1"/>
  <c r="R425" i="1"/>
  <c r="S425" i="1" s="1"/>
  <c r="T425" i="1" s="1"/>
  <c r="Y425" i="1" s="1"/>
  <c r="R586" i="1"/>
  <c r="S586" i="1" s="1"/>
  <c r="R776" i="1"/>
  <c r="S776" i="1" s="1"/>
  <c r="T776" i="1" s="1"/>
  <c r="R353" i="1"/>
  <c r="S353" i="1" s="1"/>
  <c r="T353" i="1" s="1"/>
  <c r="R387" i="1"/>
  <c r="S387" i="1" s="1"/>
  <c r="T387" i="1" s="1"/>
  <c r="R396" i="1"/>
  <c r="S396" i="1" s="1"/>
  <c r="T396" i="1" s="1"/>
  <c r="R526" i="1"/>
  <c r="S526" i="1" s="1"/>
  <c r="T526" i="1" s="1"/>
  <c r="R542" i="1"/>
  <c r="S542" i="1" s="1"/>
  <c r="T542" i="1" s="1"/>
  <c r="Y542" i="1" s="1"/>
  <c r="R576" i="1"/>
  <c r="S576" i="1" s="1"/>
  <c r="T576" i="1" s="1"/>
  <c r="R592" i="1"/>
  <c r="S592" i="1" s="1"/>
  <c r="T592" i="1" s="1"/>
  <c r="R923" i="1"/>
  <c r="S923" i="1" s="1"/>
  <c r="T923" i="1" s="1"/>
  <c r="R82" i="1"/>
  <c r="S82" i="1" s="1"/>
  <c r="T82" i="1" s="1"/>
  <c r="R114" i="1"/>
  <c r="S114" i="1" s="1"/>
  <c r="T114" i="1" s="1"/>
  <c r="R290" i="1"/>
  <c r="S290" i="1" s="1"/>
  <c r="T290" i="1" s="1"/>
  <c r="R332" i="1"/>
  <c r="S332" i="1" s="1"/>
  <c r="R350" i="1"/>
  <c r="S350" i="1" s="1"/>
  <c r="R369" i="1"/>
  <c r="S369" i="1" s="1"/>
  <c r="T369" i="1" s="1"/>
  <c r="R534" i="1"/>
  <c r="S534" i="1" s="1"/>
  <c r="T534" i="1" s="1"/>
  <c r="R552" i="1"/>
  <c r="S552" i="1" s="1"/>
  <c r="T552" i="1" s="1"/>
  <c r="Y552" i="1" s="1"/>
  <c r="R692" i="1"/>
  <c r="S692" i="1" s="1"/>
  <c r="T692" i="1" s="1"/>
  <c r="R711" i="1"/>
  <c r="S711" i="1" s="1"/>
  <c r="T711" i="1" s="1"/>
  <c r="Y711" i="1" s="1"/>
  <c r="R767" i="1"/>
  <c r="S767" i="1" s="1"/>
  <c r="T767" i="1" s="1"/>
  <c r="Y767" i="1" s="1"/>
  <c r="R1060" i="1"/>
  <c r="S1060" i="1" s="1"/>
  <c r="T1060" i="1" s="1"/>
  <c r="Y1060" i="1" s="1"/>
  <c r="R2" i="1"/>
  <c r="S2" i="1" s="1"/>
  <c r="R178" i="1"/>
  <c r="S178" i="1" s="1"/>
  <c r="T178" i="1" s="1"/>
  <c r="R210" i="1"/>
  <c r="S210" i="1" s="1"/>
  <c r="T210" i="1" s="1"/>
  <c r="R401" i="1"/>
  <c r="S401" i="1" s="1"/>
  <c r="T401" i="1" s="1"/>
  <c r="R469" i="1"/>
  <c r="S469" i="1" s="1"/>
  <c r="T469" i="1" s="1"/>
  <c r="R478" i="1"/>
  <c r="S478" i="1" s="1"/>
  <c r="T478" i="1" s="1"/>
  <c r="R490" i="1"/>
  <c r="S490" i="1" s="1"/>
  <c r="T490" i="1" s="1"/>
  <c r="R506" i="1"/>
  <c r="S506" i="1" s="1"/>
  <c r="T506" i="1" s="1"/>
  <c r="Y506" i="1" s="1"/>
  <c r="R562" i="1"/>
  <c r="S562" i="1" s="1"/>
  <c r="T562" i="1" s="1"/>
  <c r="R674" i="1"/>
  <c r="S674" i="1" s="1"/>
  <c r="T674" i="1" s="1"/>
  <c r="R703" i="1"/>
  <c r="S703" i="1" s="1"/>
  <c r="R794" i="1"/>
  <c r="S794" i="1" s="1"/>
  <c r="T794" i="1" s="1"/>
  <c r="Y794" i="1" s="1"/>
  <c r="R1027" i="1"/>
  <c r="S1027" i="1" s="1"/>
  <c r="T1027" i="1" s="1"/>
  <c r="R1048" i="1"/>
  <c r="S1048" i="1" s="1"/>
  <c r="T1048" i="1" s="1"/>
  <c r="R1824" i="1"/>
  <c r="S1824" i="1" s="1"/>
  <c r="T1824" i="1" s="1"/>
  <c r="R199" i="1"/>
  <c r="S199" i="1" s="1"/>
  <c r="T199" i="1" s="1"/>
  <c r="R231" i="1"/>
  <c r="S231" i="1" s="1"/>
  <c r="T231" i="1" s="1"/>
  <c r="R242" i="1"/>
  <c r="S242" i="1" s="1"/>
  <c r="T242" i="1" s="1"/>
  <c r="R273" i="1"/>
  <c r="S273" i="1" s="1"/>
  <c r="T273" i="1" s="1"/>
  <c r="R337" i="1"/>
  <c r="S337" i="1" s="1"/>
  <c r="T337" i="1" s="1"/>
  <c r="R343" i="1"/>
  <c r="S343" i="1" s="1"/>
  <c r="T343" i="1" s="1"/>
  <c r="R352" i="1"/>
  <c r="S352" i="1" s="1"/>
  <c r="R463" i="1"/>
  <c r="S463" i="1" s="1"/>
  <c r="T463" i="1" s="1"/>
  <c r="Y463" i="1" s="1"/>
  <c r="R554" i="1"/>
  <c r="S554" i="1" s="1"/>
  <c r="T554" i="1" s="1"/>
  <c r="R580" i="1"/>
  <c r="S580" i="1" s="1"/>
  <c r="T580" i="1" s="1"/>
  <c r="R596" i="1"/>
  <c r="S596" i="1" s="1"/>
  <c r="R938" i="1"/>
  <c r="S938" i="1" s="1"/>
  <c r="T938" i="1" s="1"/>
  <c r="R1111" i="1"/>
  <c r="S1111" i="1" s="1"/>
  <c r="T1111" i="1" s="1"/>
  <c r="R969" i="1"/>
  <c r="S969" i="1" s="1"/>
  <c r="T969" i="1" s="1"/>
  <c r="Y969" i="1" s="1"/>
  <c r="R1063" i="1"/>
  <c r="S1063" i="1" s="1"/>
  <c r="T1063" i="1" s="1"/>
  <c r="R641" i="1"/>
  <c r="S641" i="1" s="1"/>
  <c r="T641" i="1" s="1"/>
  <c r="R689" i="1"/>
  <c r="S689" i="1" s="1"/>
  <c r="T689" i="1" s="1"/>
  <c r="R764" i="1"/>
  <c r="S764" i="1" s="1"/>
  <c r="T764" i="1" s="1"/>
  <c r="R857" i="1"/>
  <c r="S857" i="1" s="1"/>
  <c r="T857" i="1" s="1"/>
  <c r="R66" i="1"/>
  <c r="S66" i="1" s="1"/>
  <c r="T66" i="1" s="1"/>
  <c r="R98" i="1"/>
  <c r="S98" i="1" s="1"/>
  <c r="T98" i="1" s="1"/>
  <c r="R130" i="1"/>
  <c r="S130" i="1" s="1"/>
  <c r="T130" i="1" s="1"/>
  <c r="R382" i="1"/>
  <c r="S382" i="1" s="1"/>
  <c r="T382" i="1" s="1"/>
  <c r="Y382" i="1" s="1"/>
  <c r="R433" i="1"/>
  <c r="S433" i="1" s="1"/>
  <c r="T433" i="1" s="1"/>
  <c r="R1030" i="1"/>
  <c r="S1030" i="1" s="1"/>
  <c r="T1030" i="1" s="1"/>
  <c r="R119" i="1"/>
  <c r="S119" i="1" s="1"/>
  <c r="T119" i="1" s="1"/>
  <c r="Y119" i="1" s="1"/>
  <c r="R364" i="1"/>
  <c r="S364" i="1" s="1"/>
  <c r="R373" i="1"/>
  <c r="S373" i="1" s="1"/>
  <c r="T373" i="1" s="1"/>
  <c r="R417" i="1"/>
  <c r="S417" i="1" s="1"/>
  <c r="T417" i="1" s="1"/>
  <c r="R494" i="1"/>
  <c r="S494" i="1" s="1"/>
  <c r="T494" i="1" s="1"/>
  <c r="R510" i="1"/>
  <c r="S510" i="1" s="1"/>
  <c r="R532" i="1"/>
  <c r="S532" i="1" s="1"/>
  <c r="T532" i="1" s="1"/>
  <c r="R574" i="1"/>
  <c r="S574" i="1" s="1"/>
  <c r="T574" i="1" s="1"/>
  <c r="R590" i="1"/>
  <c r="S590" i="1" s="1"/>
  <c r="T590" i="1" s="1"/>
  <c r="R704" i="1"/>
  <c r="S704" i="1" s="1"/>
  <c r="T704" i="1" s="1"/>
  <c r="R714" i="1"/>
  <c r="S714" i="1" s="1"/>
  <c r="R783" i="1"/>
  <c r="S783" i="1" s="1"/>
  <c r="T783" i="1" s="1"/>
  <c r="R787" i="1"/>
  <c r="S787" i="1" s="1"/>
  <c r="T787" i="1" s="1"/>
  <c r="R793" i="1"/>
  <c r="S793" i="1" s="1"/>
  <c r="T793" i="1" s="1"/>
  <c r="Y793" i="1" s="1"/>
  <c r="R873" i="1"/>
  <c r="S873" i="1" s="1"/>
  <c r="T873" i="1" s="1"/>
  <c r="R958" i="1"/>
  <c r="S958" i="1" s="1"/>
  <c r="B39" i="3" a="1"/>
  <c r="B39" i="3" s="1"/>
  <c r="B38" i="3" a="1"/>
  <c r="B38" i="3" s="1"/>
  <c r="R194" i="1"/>
  <c r="S194" i="1" s="1"/>
  <c r="T194" i="1" s="1"/>
  <c r="R226" i="1"/>
  <c r="S226" i="1" s="1"/>
  <c r="T226" i="1" s="1"/>
  <c r="R272" i="1"/>
  <c r="S272" i="1" s="1"/>
  <c r="T272" i="1" s="1"/>
  <c r="R281" i="1"/>
  <c r="S281" i="1" s="1"/>
  <c r="T281" i="1" s="1"/>
  <c r="R447" i="1"/>
  <c r="S447" i="1" s="1"/>
  <c r="R462" i="1"/>
  <c r="S462" i="1" s="1"/>
  <c r="T462" i="1" s="1"/>
  <c r="R584" i="1"/>
  <c r="S584" i="1" s="1"/>
  <c r="R625" i="1"/>
  <c r="S625" i="1" s="1"/>
  <c r="T625" i="1" s="1"/>
  <c r="R688" i="1"/>
  <c r="S688" i="1" s="1"/>
  <c r="T688" i="1" s="1"/>
  <c r="R18" i="1"/>
  <c r="S18" i="1" s="1"/>
  <c r="T18" i="1" s="1"/>
  <c r="Y18" i="1" s="1"/>
  <c r="R183" i="1"/>
  <c r="S183" i="1" s="1"/>
  <c r="T183" i="1" s="1"/>
  <c r="R215" i="1"/>
  <c r="S215" i="1" s="1"/>
  <c r="T215" i="1" s="1"/>
  <c r="R258" i="1"/>
  <c r="S258" i="1" s="1"/>
  <c r="T258" i="1" s="1"/>
  <c r="Y258" i="1" s="1"/>
  <c r="R300" i="1"/>
  <c r="S300" i="1" s="1"/>
  <c r="T300" i="1" s="1"/>
  <c r="R318" i="1"/>
  <c r="S318" i="1" s="1"/>
  <c r="T318" i="1" s="1"/>
  <c r="Y318" i="1" s="1"/>
  <c r="AA325" i="1"/>
  <c r="R329" i="1"/>
  <c r="S329" i="1" s="1"/>
  <c r="T329" i="1" s="1"/>
  <c r="Y329" i="1" s="1"/>
  <c r="R405" i="1"/>
  <c r="S405" i="1" s="1"/>
  <c r="T405" i="1" s="1"/>
  <c r="Y405" i="1" s="1"/>
  <c r="R479" i="1"/>
  <c r="S479" i="1" s="1"/>
  <c r="T479" i="1" s="1"/>
  <c r="R558" i="1"/>
  <c r="S558" i="1" s="1"/>
  <c r="T558" i="1" s="1"/>
  <c r="R672" i="1"/>
  <c r="S672" i="1" s="1"/>
  <c r="T672" i="1" s="1"/>
  <c r="Y672" i="1" s="1"/>
  <c r="R730" i="1"/>
  <c r="S730" i="1" s="1"/>
  <c r="T730" i="1" s="1"/>
  <c r="Y730" i="1" s="1"/>
  <c r="R750" i="1"/>
  <c r="S750" i="1" s="1"/>
  <c r="T750" i="1" s="1"/>
  <c r="Y750" i="1" s="1"/>
  <c r="AA945" i="1"/>
  <c r="AA1448" i="1"/>
  <c r="AA1454" i="1"/>
  <c r="R946" i="1"/>
  <c r="S946" i="1" s="1"/>
  <c r="T946" i="1" s="1"/>
  <c r="R998" i="1"/>
  <c r="S998" i="1" s="1"/>
  <c r="T998" i="1" s="1"/>
  <c r="Y998" i="1" s="1"/>
  <c r="R1035" i="1"/>
  <c r="S1035" i="1" s="1"/>
  <c r="T1035" i="1" s="1"/>
  <c r="R1074" i="1"/>
  <c r="S1074" i="1" s="1"/>
  <c r="T1074" i="1" s="1"/>
  <c r="R1137" i="1"/>
  <c r="S1137" i="1" s="1"/>
  <c r="T1137" i="1" s="1"/>
  <c r="R1166" i="1"/>
  <c r="S1166" i="1" s="1"/>
  <c r="T1166" i="1" s="1"/>
  <c r="R1355" i="1"/>
  <c r="S1355" i="1" s="1"/>
  <c r="T1355" i="1" s="1"/>
  <c r="R1900" i="1"/>
  <c r="S1900" i="1" s="1"/>
  <c r="T1900" i="1" s="1"/>
  <c r="AA1958" i="1"/>
  <c r="AA2093" i="1"/>
  <c r="R697" i="1"/>
  <c r="S697" i="1" s="1"/>
  <c r="R830" i="1"/>
  <c r="S830" i="1" s="1"/>
  <c r="T830" i="1" s="1"/>
  <c r="R1000" i="1"/>
  <c r="S1000" i="1" s="1"/>
  <c r="T1000" i="1" s="1"/>
  <c r="R1058" i="1"/>
  <c r="S1058" i="1" s="1"/>
  <c r="T1058" i="1" s="1"/>
  <c r="Y1058" i="1" s="1"/>
  <c r="R1198" i="1"/>
  <c r="S1198" i="1" s="1"/>
  <c r="T1198" i="1" s="1"/>
  <c r="R1418" i="1"/>
  <c r="S1418" i="1" s="1"/>
  <c r="T1418" i="1" s="1"/>
  <c r="R1428" i="1"/>
  <c r="S1428" i="1" s="1"/>
  <c r="R1466" i="1"/>
  <c r="S1466" i="1" s="1"/>
  <c r="T1466" i="1" s="1"/>
  <c r="AA1584" i="1"/>
  <c r="AA695" i="1"/>
  <c r="AA709" i="1"/>
  <c r="R768" i="1"/>
  <c r="S768" i="1" s="1"/>
  <c r="T768" i="1" s="1"/>
  <c r="R824" i="1"/>
  <c r="S824" i="1" s="1"/>
  <c r="T824" i="1" s="1"/>
  <c r="R852" i="1"/>
  <c r="S852" i="1" s="1"/>
  <c r="R930" i="1"/>
  <c r="S930" i="1" s="1"/>
  <c r="R978" i="1"/>
  <c r="S978" i="1" s="1"/>
  <c r="R1024" i="1"/>
  <c r="S1024" i="1" s="1"/>
  <c r="R1032" i="1"/>
  <c r="S1032" i="1" s="1"/>
  <c r="T1032" i="1" s="1"/>
  <c r="Y1032" i="1" s="1"/>
  <c r="R1042" i="1"/>
  <c r="S1042" i="1" s="1"/>
  <c r="R1050" i="1"/>
  <c r="S1050" i="1" s="1"/>
  <c r="T1050" i="1" s="1"/>
  <c r="AA1090" i="1"/>
  <c r="R1094" i="1"/>
  <c r="S1094" i="1" s="1"/>
  <c r="R1099" i="1"/>
  <c r="S1099" i="1" s="1"/>
  <c r="T1099" i="1" s="1"/>
  <c r="R1127" i="1"/>
  <c r="S1127" i="1" s="1"/>
  <c r="T1127" i="1" s="1"/>
  <c r="R1151" i="1"/>
  <c r="S1151" i="1" s="1"/>
  <c r="T1151" i="1" s="1"/>
  <c r="Y1151" i="1" s="1"/>
  <c r="R1161" i="1"/>
  <c r="S1161" i="1" s="1"/>
  <c r="T1161" i="1" s="1"/>
  <c r="R1177" i="1"/>
  <c r="S1177" i="1" s="1"/>
  <c r="T1177" i="1" s="1"/>
  <c r="R1193" i="1"/>
  <c r="S1193" i="1" s="1"/>
  <c r="T1193" i="1" s="1"/>
  <c r="R1369" i="1"/>
  <c r="S1369" i="1" s="1"/>
  <c r="T1369" i="1" s="1"/>
  <c r="AA1582" i="1"/>
  <c r="R913" i="1"/>
  <c r="S913" i="1" s="1"/>
  <c r="T913" i="1" s="1"/>
  <c r="R935" i="1"/>
  <c r="S935" i="1" s="1"/>
  <c r="R955" i="1"/>
  <c r="S955" i="1" s="1"/>
  <c r="T955" i="1" s="1"/>
  <c r="AA972" i="1"/>
  <c r="AA974" i="1"/>
  <c r="R1019" i="1"/>
  <c r="S1019" i="1" s="1"/>
  <c r="T1019" i="1" s="1"/>
  <c r="AA1518" i="1"/>
  <c r="R1163" i="1"/>
  <c r="S1163" i="1" s="1"/>
  <c r="T1163" i="1" s="1"/>
  <c r="R1179" i="1"/>
  <c r="S1179" i="1" s="1"/>
  <c r="T1179" i="1" s="1"/>
  <c r="R1186" i="1"/>
  <c r="S1186" i="1" s="1"/>
  <c r="T1186" i="1" s="1"/>
  <c r="R1195" i="1"/>
  <c r="S1195" i="1" s="1"/>
  <c r="T1195" i="1" s="1"/>
  <c r="Y1195" i="1" s="1"/>
  <c r="R1303" i="1"/>
  <c r="S1303" i="1" s="1"/>
  <c r="T1303" i="1" s="1"/>
  <c r="R1352" i="1"/>
  <c r="S1352" i="1" s="1"/>
  <c r="T1352" i="1" s="1"/>
  <c r="R1371" i="1"/>
  <c r="S1371" i="1" s="1"/>
  <c r="R1415" i="1"/>
  <c r="S1415" i="1" s="1"/>
  <c r="T1415" i="1" s="1"/>
  <c r="AA1559" i="1"/>
  <c r="R1655" i="1"/>
  <c r="S1655" i="1" s="1"/>
  <c r="T1655" i="1" s="1"/>
  <c r="R706" i="1"/>
  <c r="S706" i="1" s="1"/>
  <c r="T706" i="1" s="1"/>
  <c r="R761" i="1"/>
  <c r="S761" i="1" s="1"/>
  <c r="T761" i="1" s="1"/>
  <c r="AA803" i="1"/>
  <c r="AA812" i="1"/>
  <c r="R843" i="1"/>
  <c r="S843" i="1" s="1"/>
  <c r="T843" i="1" s="1"/>
  <c r="R868" i="1"/>
  <c r="S868" i="1" s="1"/>
  <c r="T868" i="1" s="1"/>
  <c r="R947" i="1"/>
  <c r="S947" i="1" s="1"/>
  <c r="T947" i="1" s="1"/>
  <c r="R963" i="1"/>
  <c r="S963" i="1" s="1"/>
  <c r="T963" i="1" s="1"/>
  <c r="R1006" i="1"/>
  <c r="S1006" i="1" s="1"/>
  <c r="T1006" i="1" s="1"/>
  <c r="R1034" i="1"/>
  <c r="S1034" i="1" s="1"/>
  <c r="T1034" i="1" s="1"/>
  <c r="R1083" i="1"/>
  <c r="S1083" i="1" s="1"/>
  <c r="T1083" i="1" s="1"/>
  <c r="Y1083" i="1" s="1"/>
  <c r="R1086" i="1"/>
  <c r="S1086" i="1" s="1"/>
  <c r="T1086" i="1" s="1"/>
  <c r="R1165" i="1"/>
  <c r="S1165" i="1" s="1"/>
  <c r="T1165" i="1" s="1"/>
  <c r="R1197" i="1"/>
  <c r="S1197" i="1" s="1"/>
  <c r="AA1214" i="1"/>
  <c r="R1250" i="1"/>
  <c r="S1250" i="1" s="1"/>
  <c r="T1250" i="1" s="1"/>
  <c r="R1266" i="1"/>
  <c r="S1266" i="1" s="1"/>
  <c r="T1266" i="1" s="1"/>
  <c r="R1382" i="1"/>
  <c r="S1382" i="1" s="1"/>
  <c r="T1382" i="1" s="1"/>
  <c r="Y1382" i="1" s="1"/>
  <c r="R1505" i="1"/>
  <c r="S1505" i="1" s="1"/>
  <c r="T1505" i="1" s="1"/>
  <c r="R1620" i="1"/>
  <c r="S1620" i="1" s="1"/>
  <c r="R1684" i="1"/>
  <c r="S1684" i="1" s="1"/>
  <c r="R789" i="1"/>
  <c r="S789" i="1" s="1"/>
  <c r="T789" i="1" s="1"/>
  <c r="AA830" i="1"/>
  <c r="R840" i="1"/>
  <c r="S840" i="1" s="1"/>
  <c r="T840" i="1" s="1"/>
  <c r="Y840" i="1" s="1"/>
  <c r="R893" i="1"/>
  <c r="S893" i="1" s="1"/>
  <c r="T893" i="1" s="1"/>
  <c r="R1044" i="1"/>
  <c r="S1044" i="1" s="1"/>
  <c r="T1044" i="1" s="1"/>
  <c r="R1088" i="1"/>
  <c r="S1088" i="1" s="1"/>
  <c r="T1088" i="1" s="1"/>
  <c r="R1115" i="1"/>
  <c r="S1115" i="1" s="1"/>
  <c r="T1115" i="1" s="1"/>
  <c r="R1131" i="1"/>
  <c r="S1131" i="1" s="1"/>
  <c r="T1131" i="1" s="1"/>
  <c r="R1145" i="1"/>
  <c r="S1145" i="1" s="1"/>
  <c r="R1181" i="1"/>
  <c r="S1181" i="1" s="1"/>
  <c r="T1181" i="1" s="1"/>
  <c r="R1282" i="1"/>
  <c r="S1282" i="1" s="1"/>
  <c r="T1282" i="1" s="1"/>
  <c r="Y1282" i="1" s="1"/>
  <c r="R1360" i="1"/>
  <c r="S1360" i="1" s="1"/>
  <c r="T1360" i="1" s="1"/>
  <c r="R1364" i="1"/>
  <c r="S1364" i="1" s="1"/>
  <c r="T1364" i="1" s="1"/>
  <c r="R2057" i="1"/>
  <c r="S2057" i="1" s="1"/>
  <c r="AA814" i="1"/>
  <c r="R834" i="1"/>
  <c r="S834" i="1" s="1"/>
  <c r="T834" i="1" s="1"/>
  <c r="R937" i="1"/>
  <c r="S937" i="1" s="1"/>
  <c r="T937" i="1" s="1"/>
  <c r="R1026" i="1"/>
  <c r="S1026" i="1" s="1"/>
  <c r="T1026" i="1" s="1"/>
  <c r="AA1168" i="1"/>
  <c r="R1463" i="1"/>
  <c r="S1463" i="1" s="1"/>
  <c r="T1463" i="1" s="1"/>
  <c r="R1483" i="1"/>
  <c r="S1483" i="1" s="1"/>
  <c r="T1483" i="1" s="1"/>
  <c r="R1643" i="1"/>
  <c r="S1643" i="1" s="1"/>
  <c r="T1643" i="1" s="1"/>
  <c r="Y1643" i="1" s="1"/>
  <c r="R1648" i="1"/>
  <c r="S1648" i="1" s="1"/>
  <c r="T1648" i="1" s="1"/>
  <c r="AA953" i="1"/>
  <c r="AA1324" i="1"/>
  <c r="AA1335" i="1"/>
  <c r="R606" i="1"/>
  <c r="S606" i="1" s="1"/>
  <c r="T606" i="1" s="1"/>
  <c r="R622" i="1"/>
  <c r="S622" i="1" s="1"/>
  <c r="T622" i="1" s="1"/>
  <c r="R638" i="1"/>
  <c r="S638" i="1" s="1"/>
  <c r="T638" i="1" s="1"/>
  <c r="R654" i="1"/>
  <c r="S654" i="1" s="1"/>
  <c r="T654" i="1" s="1"/>
  <c r="Y654" i="1" s="1"/>
  <c r="R727" i="1"/>
  <c r="S727" i="1" s="1"/>
  <c r="R748" i="1"/>
  <c r="S748" i="1" s="1"/>
  <c r="T748" i="1" s="1"/>
  <c r="R907" i="1"/>
  <c r="S907" i="1" s="1"/>
  <c r="R939" i="1"/>
  <c r="S939" i="1" s="1"/>
  <c r="T939" i="1" s="1"/>
  <c r="R994" i="1"/>
  <c r="S994" i="1" s="1"/>
  <c r="T994" i="1" s="1"/>
  <c r="Y994" i="1" s="1"/>
  <c r="R1028" i="1"/>
  <c r="S1028" i="1" s="1"/>
  <c r="T1028" i="1" s="1"/>
  <c r="Y1028" i="1" s="1"/>
  <c r="R1056" i="1"/>
  <c r="S1056" i="1" s="1"/>
  <c r="T1056" i="1" s="1"/>
  <c r="AA1151" i="1"/>
  <c r="AA1177" i="1"/>
  <c r="R1336" i="1"/>
  <c r="S1336" i="1" s="1"/>
  <c r="T1336" i="1" s="1"/>
  <c r="R1558" i="1"/>
  <c r="S1558" i="1" s="1"/>
  <c r="T1558" i="1" s="1"/>
  <c r="R1570" i="1"/>
  <c r="S1570" i="1" s="1"/>
  <c r="R1589" i="1"/>
  <c r="S1589" i="1" s="1"/>
  <c r="R1618" i="1"/>
  <c r="S1618" i="1" s="1"/>
  <c r="T1618" i="1" s="1"/>
  <c r="Y1618" i="1" s="1"/>
  <c r="R1820" i="1"/>
  <c r="S1820" i="1" s="1"/>
  <c r="T1820" i="1" s="1"/>
  <c r="R497" i="1"/>
  <c r="S497" i="1" s="1"/>
  <c r="T497" i="1" s="1"/>
  <c r="R513" i="1"/>
  <c r="S513" i="1" s="1"/>
  <c r="T513" i="1" s="1"/>
  <c r="R754" i="1"/>
  <c r="S754" i="1" s="1"/>
  <c r="T754" i="1" s="1"/>
  <c r="R856" i="1"/>
  <c r="S856" i="1" s="1"/>
  <c r="T856" i="1" s="1"/>
  <c r="R872" i="1"/>
  <c r="S872" i="1" s="1"/>
  <c r="T872" i="1" s="1"/>
  <c r="R919" i="1"/>
  <c r="S919" i="1" s="1"/>
  <c r="R957" i="1"/>
  <c r="S957" i="1" s="1"/>
  <c r="T957" i="1" s="1"/>
  <c r="Y957" i="1" s="1"/>
  <c r="R965" i="1"/>
  <c r="S965" i="1" s="1"/>
  <c r="R1051" i="1"/>
  <c r="S1051" i="1" s="1"/>
  <c r="T1051" i="1" s="1"/>
  <c r="R1147" i="1"/>
  <c r="S1147" i="1" s="1"/>
  <c r="T1147" i="1" s="1"/>
  <c r="AA1161" i="1"/>
  <c r="R1338" i="1"/>
  <c r="S1338" i="1" s="1"/>
  <c r="T1338" i="1" s="1"/>
  <c r="R289" i="1"/>
  <c r="S289" i="1" s="1"/>
  <c r="T289" i="1" s="1"/>
  <c r="R529" i="1"/>
  <c r="S529" i="1" s="1"/>
  <c r="T529" i="1" s="1"/>
  <c r="Y529" i="1" s="1"/>
  <c r="R545" i="1"/>
  <c r="S545" i="1" s="1"/>
  <c r="T545" i="1" s="1"/>
  <c r="Y545" i="1" s="1"/>
  <c r="R561" i="1"/>
  <c r="S561" i="1" s="1"/>
  <c r="T561" i="1" s="1"/>
  <c r="R577" i="1"/>
  <c r="S577" i="1" s="1"/>
  <c r="T577" i="1" s="1"/>
  <c r="R593" i="1"/>
  <c r="S593" i="1" s="1"/>
  <c r="T593" i="1" s="1"/>
  <c r="R757" i="1"/>
  <c r="S757" i="1" s="1"/>
  <c r="T757" i="1" s="1"/>
  <c r="R782" i="1"/>
  <c r="S782" i="1" s="1"/>
  <c r="T782" i="1" s="1"/>
  <c r="R791" i="1"/>
  <c r="S791" i="1" s="1"/>
  <c r="R800" i="1"/>
  <c r="S800" i="1" s="1"/>
  <c r="T800" i="1" s="1"/>
  <c r="R828" i="1"/>
  <c r="S828" i="1" s="1"/>
  <c r="T828" i="1" s="1"/>
  <c r="R931" i="1"/>
  <c r="S931" i="1" s="1"/>
  <c r="T931" i="1" s="1"/>
  <c r="Y931" i="1" s="1"/>
  <c r="R996" i="1"/>
  <c r="S996" i="1" s="1"/>
  <c r="T996" i="1" s="1"/>
  <c r="Y996" i="1" s="1"/>
  <c r="R1010" i="1"/>
  <c r="S1010" i="1" s="1"/>
  <c r="T1010" i="1" s="1"/>
  <c r="Y1010" i="1" s="1"/>
  <c r="R1018" i="1"/>
  <c r="S1018" i="1" s="1"/>
  <c r="T1018" i="1" s="1"/>
  <c r="Y1018" i="1" s="1"/>
  <c r="R1090" i="1"/>
  <c r="S1090" i="1" s="1"/>
  <c r="T1090" i="1" s="1"/>
  <c r="R1098" i="1"/>
  <c r="S1098" i="1" s="1"/>
  <c r="T1098" i="1" s="1"/>
  <c r="AA1163" i="1"/>
  <c r="R1313" i="1"/>
  <c r="S1313" i="1" s="1"/>
  <c r="T1313" i="1" s="1"/>
  <c r="R1377" i="1"/>
  <c r="S1377" i="1" s="1"/>
  <c r="R1385" i="1"/>
  <c r="S1385" i="1" s="1"/>
  <c r="T1385" i="1" s="1"/>
  <c r="Y1385" i="1" s="1"/>
  <c r="AA1503" i="1"/>
  <c r="AA1528" i="1"/>
  <c r="R1798" i="1"/>
  <c r="S1798" i="1" s="1"/>
  <c r="T1798" i="1" s="1"/>
  <c r="R1663" i="1"/>
  <c r="S1663" i="1" s="1"/>
  <c r="T1663" i="1" s="1"/>
  <c r="AA1999" i="1"/>
  <c r="R1556" i="1"/>
  <c r="S1556" i="1" s="1"/>
  <c r="T1556" i="1" s="1"/>
  <c r="R1573" i="1"/>
  <c r="S1573" i="1" s="1"/>
  <c r="T1573" i="1" s="1"/>
  <c r="Y1573" i="1" s="1"/>
  <c r="AA1642" i="1"/>
  <c r="R1665" i="1"/>
  <c r="S1665" i="1" s="1"/>
  <c r="T1665" i="1" s="1"/>
  <c r="R1682" i="1"/>
  <c r="S1682" i="1" s="1"/>
  <c r="T1682" i="1" s="1"/>
  <c r="R1708" i="1"/>
  <c r="S1708" i="1" s="1"/>
  <c r="T1708" i="1" s="1"/>
  <c r="R1732" i="1"/>
  <c r="S1732" i="1" s="1"/>
  <c r="T1732" i="1" s="1"/>
  <c r="R1956" i="1"/>
  <c r="S1956" i="1" s="1"/>
  <c r="T1956" i="1" s="1"/>
  <c r="AA2249" i="1"/>
  <c r="R738" i="1"/>
  <c r="S738" i="1" s="1"/>
  <c r="T738" i="1" s="1"/>
  <c r="R770" i="1"/>
  <c r="S770" i="1" s="1"/>
  <c r="T770" i="1" s="1"/>
  <c r="R802" i="1"/>
  <c r="S802" i="1" s="1"/>
  <c r="T802" i="1" s="1"/>
  <c r="R1106" i="1"/>
  <c r="S1106" i="1" s="1"/>
  <c r="T1106" i="1" s="1"/>
  <c r="R1325" i="1"/>
  <c r="S1325" i="1" s="1"/>
  <c r="T1325" i="1" s="1"/>
  <c r="R1396" i="1"/>
  <c r="S1396" i="1" s="1"/>
  <c r="T1396" i="1" s="1"/>
  <c r="AA1424" i="1"/>
  <c r="AA1447" i="1"/>
  <c r="R1565" i="1"/>
  <c r="S1565" i="1" s="1"/>
  <c r="T1565" i="1" s="1"/>
  <c r="R1577" i="1"/>
  <c r="S1577" i="1" s="1"/>
  <c r="T1577" i="1" s="1"/>
  <c r="R1601" i="1"/>
  <c r="S1601" i="1" s="1"/>
  <c r="T1601" i="1" s="1"/>
  <c r="R1745" i="1"/>
  <c r="S1745" i="1" s="1"/>
  <c r="T1745" i="1" s="1"/>
  <c r="AA2022" i="1"/>
  <c r="AA2080" i="1"/>
  <c r="R2143" i="1"/>
  <c r="S2143" i="1" s="1"/>
  <c r="T2143" i="1" s="1"/>
  <c r="Y2143" i="1" s="1"/>
  <c r="AA1869" i="1"/>
  <c r="AA1874" i="1"/>
  <c r="AA894" i="1"/>
  <c r="R1154" i="1"/>
  <c r="S1154" i="1" s="1"/>
  <c r="T1154" i="1" s="1"/>
  <c r="AA1225" i="1"/>
  <c r="AA1241" i="1"/>
  <c r="R1340" i="1"/>
  <c r="S1340" i="1" s="1"/>
  <c r="T1340" i="1" s="1"/>
  <c r="R1393" i="1"/>
  <c r="S1393" i="1" s="1"/>
  <c r="T1393" i="1" s="1"/>
  <c r="R1469" i="1"/>
  <c r="S1469" i="1" s="1"/>
  <c r="R1613" i="1"/>
  <c r="S1613" i="1" s="1"/>
  <c r="T1613" i="1" s="1"/>
  <c r="R1622" i="1"/>
  <c r="S1622" i="1" s="1"/>
  <c r="T1622" i="1" s="1"/>
  <c r="R1652" i="1"/>
  <c r="S1652" i="1" s="1"/>
  <c r="T1652" i="1" s="1"/>
  <c r="R1681" i="1"/>
  <c r="S1681" i="1" s="1"/>
  <c r="T1681" i="1" s="1"/>
  <c r="Y1681" i="1" s="1"/>
  <c r="AA1726" i="1"/>
  <c r="R1761" i="1"/>
  <c r="S1761" i="1" s="1"/>
  <c r="T1761" i="1" s="1"/>
  <c r="Y1761" i="1" s="1"/>
  <c r="AA2197" i="1"/>
  <c r="R875" i="1"/>
  <c r="S875" i="1" s="1"/>
  <c r="T875" i="1" s="1"/>
  <c r="R1353" i="1"/>
  <c r="S1353" i="1" s="1"/>
  <c r="T1353" i="1" s="1"/>
  <c r="Y1353" i="1" s="1"/>
  <c r="R1356" i="1"/>
  <c r="S1356" i="1" s="1"/>
  <c r="T1356" i="1" s="1"/>
  <c r="R1367" i="1"/>
  <c r="S1367" i="1" s="1"/>
  <c r="AA1426" i="1"/>
  <c r="AA1533" i="1"/>
  <c r="AA1556" i="1"/>
  <c r="R1586" i="1"/>
  <c r="S1586" i="1" s="1"/>
  <c r="T1586" i="1" s="1"/>
  <c r="Y1586" i="1" s="1"/>
  <c r="R1698" i="1"/>
  <c r="S1698" i="1" s="1"/>
  <c r="T1698" i="1" s="1"/>
  <c r="Y1698" i="1" s="1"/>
  <c r="R2173" i="1"/>
  <c r="S2173" i="1" s="1"/>
  <c r="T2173" i="1" s="1"/>
  <c r="Y2173" i="1" s="1"/>
  <c r="R891" i="1"/>
  <c r="S891" i="1" s="1"/>
  <c r="T891" i="1" s="1"/>
  <c r="R1190" i="1"/>
  <c r="S1190" i="1" s="1"/>
  <c r="T1190" i="1" s="1"/>
  <c r="R1306" i="1"/>
  <c r="S1306" i="1" s="1"/>
  <c r="T1306" i="1" s="1"/>
  <c r="R1373" i="1"/>
  <c r="S1373" i="1" s="1"/>
  <c r="T1373" i="1" s="1"/>
  <c r="Y1373" i="1" s="1"/>
  <c r="R1417" i="1"/>
  <c r="S1417" i="1" s="1"/>
  <c r="T1417" i="1" s="1"/>
  <c r="R1494" i="1"/>
  <c r="S1494" i="1" s="1"/>
  <c r="T1494" i="1" s="1"/>
  <c r="R1514" i="1"/>
  <c r="S1514" i="1" s="1"/>
  <c r="R1541" i="1"/>
  <c r="S1541" i="1" s="1"/>
  <c r="R1557" i="1"/>
  <c r="S1557" i="1" s="1"/>
  <c r="R1562" i="1"/>
  <c r="S1562" i="1" s="1"/>
  <c r="R1567" i="1"/>
  <c r="S1567" i="1" s="1"/>
  <c r="T1567" i="1" s="1"/>
  <c r="AA1573" i="1"/>
  <c r="R1617" i="1"/>
  <c r="S1617" i="1" s="1"/>
  <c r="T1617" i="1" s="1"/>
  <c r="R1693" i="1"/>
  <c r="S1693" i="1" s="1"/>
  <c r="T1693" i="1" s="1"/>
  <c r="R1707" i="1"/>
  <c r="S1707" i="1" s="1"/>
  <c r="T1707" i="1" s="1"/>
  <c r="Y1707" i="1" s="1"/>
  <c r="R1719" i="1"/>
  <c r="S1719" i="1" s="1"/>
  <c r="T1719" i="1" s="1"/>
  <c r="R1729" i="1"/>
  <c r="S1729" i="1" s="1"/>
  <c r="R1868" i="1"/>
  <c r="S1868" i="1" s="1"/>
  <c r="T1868" i="1" s="1"/>
  <c r="Y1868" i="1" s="1"/>
  <c r="R1926" i="1"/>
  <c r="S1926" i="1" s="1"/>
  <c r="T1926" i="1" s="1"/>
  <c r="Y1926" i="1" s="1"/>
  <c r="AA1947" i="1"/>
  <c r="R2079" i="1"/>
  <c r="S2079" i="1" s="1"/>
  <c r="T2079" i="1" s="1"/>
  <c r="Y2079" i="1" s="1"/>
  <c r="R2141" i="1"/>
  <c r="S2141" i="1" s="1"/>
  <c r="T2141" i="1" s="1"/>
  <c r="R2431" i="1"/>
  <c r="S2431" i="1" s="1"/>
  <c r="T2431" i="1" s="1"/>
  <c r="R1700" i="1"/>
  <c r="S1700" i="1" s="1"/>
  <c r="T1700" i="1" s="1"/>
  <c r="AA1898" i="1"/>
  <c r="R2060" i="1"/>
  <c r="S2060" i="1" s="1"/>
  <c r="T2060" i="1" s="1"/>
  <c r="Y2060" i="1" s="1"/>
  <c r="AA2237" i="1"/>
  <c r="R2428" i="1"/>
  <c r="S2428" i="1" s="1"/>
  <c r="T2428" i="1" s="1"/>
  <c r="R1588" i="1"/>
  <c r="S1588" i="1" s="1"/>
  <c r="T1588" i="1" s="1"/>
  <c r="R1629" i="1"/>
  <c r="S1629" i="1" s="1"/>
  <c r="T1629" i="1" s="1"/>
  <c r="R1666" i="1"/>
  <c r="S1666" i="1" s="1"/>
  <c r="T1666" i="1" s="1"/>
  <c r="Y1666" i="1" s="1"/>
  <c r="AA1842" i="1"/>
  <c r="AA1931" i="1"/>
  <c r="AA1694" i="1"/>
  <c r="AA2008" i="1"/>
  <c r="AA2038" i="1"/>
  <c r="R786" i="1"/>
  <c r="S786" i="1" s="1"/>
  <c r="T786" i="1" s="1"/>
  <c r="R898" i="1"/>
  <c r="S898" i="1" s="1"/>
  <c r="T898" i="1" s="1"/>
  <c r="R971" i="1"/>
  <c r="S971" i="1" s="1"/>
  <c r="T971" i="1" s="1"/>
  <c r="R987" i="1"/>
  <c r="S987" i="1" s="1"/>
  <c r="T987" i="1" s="1"/>
  <c r="AA1022" i="1"/>
  <c r="AA1205" i="1"/>
  <c r="AA1221" i="1"/>
  <c r="R1293" i="1"/>
  <c r="S1293" i="1" s="1"/>
  <c r="T1293" i="1" s="1"/>
  <c r="R1314" i="1"/>
  <c r="S1314" i="1" s="1"/>
  <c r="T1314" i="1" s="1"/>
  <c r="Y1314" i="1" s="1"/>
  <c r="R1317" i="1"/>
  <c r="S1317" i="1" s="1"/>
  <c r="T1317" i="1" s="1"/>
  <c r="AA1391" i="1"/>
  <c r="R1419" i="1"/>
  <c r="S1419" i="1" s="1"/>
  <c r="T1419" i="1" s="1"/>
  <c r="AA1630" i="1"/>
  <c r="R1668" i="1"/>
  <c r="S1668" i="1" s="1"/>
  <c r="T1668" i="1" s="1"/>
  <c r="Y1668" i="1" s="1"/>
  <c r="R1695" i="1"/>
  <c r="S1695" i="1" s="1"/>
  <c r="R1748" i="1"/>
  <c r="S1748" i="1" s="1"/>
  <c r="T1748" i="1" s="1"/>
  <c r="R1829" i="1"/>
  <c r="S1829" i="1" s="1"/>
  <c r="T1829" i="1" s="1"/>
  <c r="AA2013" i="1"/>
  <c r="R914" i="1"/>
  <c r="S914" i="1" s="1"/>
  <c r="T914" i="1" s="1"/>
  <c r="R1003" i="1"/>
  <c r="S1003" i="1" s="1"/>
  <c r="T1003" i="1" s="1"/>
  <c r="R1206" i="1"/>
  <c r="S1206" i="1" s="1"/>
  <c r="T1206" i="1" s="1"/>
  <c r="R1222" i="1"/>
  <c r="S1222" i="1" s="1"/>
  <c r="T1222" i="1" s="1"/>
  <c r="Y1222" i="1" s="1"/>
  <c r="R1238" i="1"/>
  <c r="S1238" i="1" s="1"/>
  <c r="T1238" i="1" s="1"/>
  <c r="Y1238" i="1" s="1"/>
  <c r="R1254" i="1"/>
  <c r="S1254" i="1" s="1"/>
  <c r="T1254" i="1" s="1"/>
  <c r="R1270" i="1"/>
  <c r="S1270" i="1" s="1"/>
  <c r="R1286" i="1"/>
  <c r="S1286" i="1" s="1"/>
  <c r="T1286" i="1" s="1"/>
  <c r="Y1286" i="1" s="1"/>
  <c r="R1311" i="1"/>
  <c r="S1311" i="1" s="1"/>
  <c r="R1344" i="1"/>
  <c r="S1344" i="1" s="1"/>
  <c r="T1344" i="1" s="1"/>
  <c r="AA1356" i="1"/>
  <c r="R1392" i="1"/>
  <c r="S1392" i="1" s="1"/>
  <c r="T1392" i="1" s="1"/>
  <c r="R1434" i="1"/>
  <c r="S1434" i="1" s="1"/>
  <c r="T1434" i="1" s="1"/>
  <c r="R1436" i="1"/>
  <c r="S1436" i="1" s="1"/>
  <c r="R1468" i="1"/>
  <c r="S1468" i="1" s="1"/>
  <c r="T1468" i="1" s="1"/>
  <c r="Y1468" i="1" s="1"/>
  <c r="R1498" i="1"/>
  <c r="S1498" i="1" s="1"/>
  <c r="T1498" i="1" s="1"/>
  <c r="Y1498" i="1" s="1"/>
  <c r="R1540" i="1"/>
  <c r="S1540" i="1" s="1"/>
  <c r="R1545" i="1"/>
  <c r="S1545" i="1" s="1"/>
  <c r="T1545" i="1" s="1"/>
  <c r="AA1560" i="1"/>
  <c r="R1612" i="1"/>
  <c r="S1612" i="1" s="1"/>
  <c r="T1612" i="1" s="1"/>
  <c r="R1631" i="1"/>
  <c r="S1631" i="1" s="1"/>
  <c r="T1631" i="1" s="1"/>
  <c r="R1739" i="1"/>
  <c r="S1739" i="1" s="1"/>
  <c r="T1739" i="1" s="1"/>
  <c r="R1808" i="1"/>
  <c r="S1808" i="1" s="1"/>
  <c r="T1808" i="1" s="1"/>
  <c r="R1835" i="1"/>
  <c r="S1835" i="1" s="1"/>
  <c r="T1835" i="1" s="1"/>
  <c r="AA1994" i="1"/>
  <c r="AA1945" i="1"/>
  <c r="AA2016" i="1"/>
  <c r="AA2454" i="1"/>
  <c r="AA2089" i="1"/>
  <c r="AA2196" i="1"/>
  <c r="R1964" i="1"/>
  <c r="S1964" i="1" s="1"/>
  <c r="T1964" i="1" s="1"/>
  <c r="Y1964" i="1" s="1"/>
  <c r="R2022" i="1"/>
  <c r="S2022" i="1" s="1"/>
  <c r="T2022" i="1" s="1"/>
  <c r="R2029" i="1"/>
  <c r="S2029" i="1" s="1"/>
  <c r="T2029" i="1" s="1"/>
  <c r="R2065" i="1"/>
  <c r="S2065" i="1" s="1"/>
  <c r="T2065" i="1" s="1"/>
  <c r="AA2289" i="1"/>
  <c r="AA2427" i="1"/>
  <c r="AA2430" i="1"/>
  <c r="AA2357" i="1"/>
  <c r="AA2742" i="1"/>
  <c r="R1330" i="1"/>
  <c r="S1330" i="1" s="1"/>
  <c r="T1330" i="1" s="1"/>
  <c r="R1793" i="1"/>
  <c r="S1793" i="1" s="1"/>
  <c r="R1828" i="1"/>
  <c r="S1828" i="1" s="1"/>
  <c r="AA1856" i="1"/>
  <c r="R2004" i="1"/>
  <c r="S2004" i="1" s="1"/>
  <c r="T2004" i="1" s="1"/>
  <c r="R2076" i="1"/>
  <c r="S2076" i="1" s="1"/>
  <c r="R2167" i="1"/>
  <c r="S2167" i="1" s="1"/>
  <c r="T2167" i="1" s="1"/>
  <c r="Y2167" i="1" s="1"/>
  <c r="R2206" i="1"/>
  <c r="S2206" i="1" s="1"/>
  <c r="T2206" i="1" s="1"/>
  <c r="AA1418" i="1"/>
  <c r="R1546" i="1"/>
  <c r="S1546" i="1" s="1"/>
  <c r="T1546" i="1" s="1"/>
  <c r="R1569" i="1"/>
  <c r="S1569" i="1" s="1"/>
  <c r="T1569" i="1" s="1"/>
  <c r="R1572" i="1"/>
  <c r="S1572" i="1" s="1"/>
  <c r="R1597" i="1"/>
  <c r="S1597" i="1" s="1"/>
  <c r="T1597" i="1" s="1"/>
  <c r="R1713" i="1"/>
  <c r="S1713" i="1" s="1"/>
  <c r="T1713" i="1" s="1"/>
  <c r="R1844" i="1"/>
  <c r="S1844" i="1" s="1"/>
  <c r="T1844" i="1" s="1"/>
  <c r="Y1844" i="1" s="1"/>
  <c r="R1932" i="1"/>
  <c r="S1932" i="1" s="1"/>
  <c r="T1932" i="1" s="1"/>
  <c r="R2089" i="1"/>
  <c r="S2089" i="1" s="1"/>
  <c r="T2089" i="1" s="1"/>
  <c r="Y2089" i="1" s="1"/>
  <c r="AA2111" i="1"/>
  <c r="R2215" i="1"/>
  <c r="S2215" i="1" s="1"/>
  <c r="T2215" i="1" s="1"/>
  <c r="R2238" i="1"/>
  <c r="S2238" i="1" s="1"/>
  <c r="R2269" i="1"/>
  <c r="S2269" i="1" s="1"/>
  <c r="T2269" i="1" s="1"/>
  <c r="Y2269" i="1" s="1"/>
  <c r="R2810" i="1"/>
  <c r="S2810" i="1" s="1"/>
  <c r="T2810" i="1" s="1"/>
  <c r="AA2090" i="1"/>
  <c r="AA2960" i="1"/>
  <c r="R1836" i="1"/>
  <c r="S1836" i="1" s="1"/>
  <c r="T1836" i="1" s="1"/>
  <c r="R1947" i="1"/>
  <c r="S1947" i="1" s="1"/>
  <c r="T1947" i="1" s="1"/>
  <c r="R1992" i="1"/>
  <c r="S1992" i="1" s="1"/>
  <c r="T1992" i="1" s="1"/>
  <c r="Y1992" i="1" s="1"/>
  <c r="R2071" i="1"/>
  <c r="S2071" i="1" s="1"/>
  <c r="T2071" i="1" s="1"/>
  <c r="Y2071" i="1" s="1"/>
  <c r="R2073" i="1"/>
  <c r="S2073" i="1" s="1"/>
  <c r="R2091" i="1"/>
  <c r="S2091" i="1" s="1"/>
  <c r="T2091" i="1" s="1"/>
  <c r="R2108" i="1"/>
  <c r="S2108" i="1" s="1"/>
  <c r="T2108" i="1" s="1"/>
  <c r="AA2146" i="1"/>
  <c r="AA2242" i="1"/>
  <c r="R2267" i="1"/>
  <c r="S2267" i="1" s="1"/>
  <c r="T2267" i="1" s="1"/>
  <c r="Y2267" i="1" s="1"/>
  <c r="AA2123" i="1"/>
  <c r="AA2127" i="1"/>
  <c r="R1411" i="1"/>
  <c r="S1411" i="1" s="1"/>
  <c r="T1411" i="1" s="1"/>
  <c r="R1602" i="1"/>
  <c r="S1602" i="1" s="1"/>
  <c r="T1602" i="1" s="1"/>
  <c r="R1633" i="1"/>
  <c r="S1633" i="1" s="1"/>
  <c r="T1633" i="1" s="1"/>
  <c r="Y1633" i="1" s="1"/>
  <c r="R1636" i="1"/>
  <c r="S1636" i="1" s="1"/>
  <c r="AA1733" i="1"/>
  <c r="R1830" i="1"/>
  <c r="S1830" i="1" s="1"/>
  <c r="T1830" i="1" s="1"/>
  <c r="R1846" i="1"/>
  <c r="S1846" i="1" s="1"/>
  <c r="T1846" i="1" s="1"/>
  <c r="R1862" i="1"/>
  <c r="S1862" i="1" s="1"/>
  <c r="T1862" i="1" s="1"/>
  <c r="R1894" i="1"/>
  <c r="S1894" i="1" s="1"/>
  <c r="T1894" i="1" s="1"/>
  <c r="R1924" i="1"/>
  <c r="S1924" i="1" s="1"/>
  <c r="T1924" i="1" s="1"/>
  <c r="Y1924" i="1" s="1"/>
  <c r="R1967" i="1"/>
  <c r="S1967" i="1" s="1"/>
  <c r="T1967" i="1" s="1"/>
  <c r="Y1967" i="1" s="1"/>
  <c r="R1974" i="1"/>
  <c r="S1974" i="1" s="1"/>
  <c r="T1974" i="1" s="1"/>
  <c r="R2020" i="1"/>
  <c r="S2020" i="1" s="1"/>
  <c r="T2020" i="1" s="1"/>
  <c r="AA2119" i="1"/>
  <c r="AA2169" i="1"/>
  <c r="AA2175" i="1"/>
  <c r="R1350" i="1"/>
  <c r="S1350" i="1" s="1"/>
  <c r="R1387" i="1"/>
  <c r="S1387" i="1" s="1"/>
  <c r="T1387" i="1" s="1"/>
  <c r="AA1452" i="1"/>
  <c r="AA1479" i="1"/>
  <c r="AA1511" i="1"/>
  <c r="AA1544" i="1"/>
  <c r="R1593" i="1"/>
  <c r="S1593" i="1" s="1"/>
  <c r="T1593" i="1" s="1"/>
  <c r="Y1593" i="1" s="1"/>
  <c r="R1605" i="1"/>
  <c r="S1605" i="1" s="1"/>
  <c r="T1605" i="1" s="1"/>
  <c r="R1649" i="1"/>
  <c r="S1649" i="1" s="1"/>
  <c r="T1649" i="1" s="1"/>
  <c r="R1792" i="1"/>
  <c r="S1792" i="1" s="1"/>
  <c r="T1792" i="1" s="1"/>
  <c r="R2056" i="1"/>
  <c r="S2056" i="1" s="1"/>
  <c r="T2056" i="1" s="1"/>
  <c r="R2068" i="1"/>
  <c r="S2068" i="1" s="1"/>
  <c r="R2082" i="1"/>
  <c r="S2082" i="1" s="1"/>
  <c r="T2082" i="1" s="1"/>
  <c r="R2084" i="1"/>
  <c r="S2084" i="1" s="1"/>
  <c r="T2084" i="1" s="1"/>
  <c r="AA2144" i="1"/>
  <c r="AA2617" i="1"/>
  <c r="R2739" i="1"/>
  <c r="S2739" i="1" s="1"/>
  <c r="T2739" i="1" s="1"/>
  <c r="R2489" i="1"/>
  <c r="S2489" i="1" s="1"/>
  <c r="T2489" i="1" s="1"/>
  <c r="AA2561" i="1"/>
  <c r="R2265" i="1"/>
  <c r="S2265" i="1" s="1"/>
  <c r="T2265" i="1" s="1"/>
  <c r="R2335" i="1"/>
  <c r="S2335" i="1" s="1"/>
  <c r="R2503" i="1"/>
  <c r="S2503" i="1" s="1"/>
  <c r="T2503" i="1" s="1"/>
  <c r="Y2503" i="1" s="1"/>
  <c r="R2263" i="1"/>
  <c r="S2263" i="1" s="1"/>
  <c r="T2263" i="1" s="1"/>
  <c r="R1401" i="1"/>
  <c r="S1401" i="1" s="1"/>
  <c r="T1401" i="1" s="1"/>
  <c r="R1529" i="1"/>
  <c r="S1529" i="1" s="1"/>
  <c r="T1529" i="1" s="1"/>
  <c r="AA1564" i="1"/>
  <c r="AA1580" i="1"/>
  <c r="AA1612" i="1"/>
  <c r="AA1628" i="1"/>
  <c r="R1771" i="1"/>
  <c r="S1771" i="1" s="1"/>
  <c r="R1785" i="1"/>
  <c r="S1785" i="1" s="1"/>
  <c r="R1852" i="1"/>
  <c r="S1852" i="1" s="1"/>
  <c r="T1852" i="1" s="1"/>
  <c r="R1881" i="1"/>
  <c r="S1881" i="1" s="1"/>
  <c r="T1881" i="1" s="1"/>
  <c r="R1884" i="1"/>
  <c r="S1884" i="1" s="1"/>
  <c r="T1884" i="1" s="1"/>
  <c r="R1940" i="1"/>
  <c r="S1940" i="1" s="1"/>
  <c r="T1940" i="1" s="1"/>
  <c r="R1958" i="1"/>
  <c r="S1958" i="1" s="1"/>
  <c r="T1958" i="1" s="1"/>
  <c r="R1995" i="1"/>
  <c r="S1995" i="1" s="1"/>
  <c r="T1995" i="1" s="1"/>
  <c r="Y1995" i="1" s="1"/>
  <c r="R2028" i="1"/>
  <c r="S2028" i="1" s="1"/>
  <c r="T2028" i="1" s="1"/>
  <c r="Y2028" i="1" s="1"/>
  <c r="R2036" i="1"/>
  <c r="S2036" i="1" s="1"/>
  <c r="R2070" i="1"/>
  <c r="S2070" i="1" s="1"/>
  <c r="R2086" i="1"/>
  <c r="S2086" i="1" s="1"/>
  <c r="T2086" i="1" s="1"/>
  <c r="R2129" i="1"/>
  <c r="S2129" i="1" s="1"/>
  <c r="T2129" i="1" s="1"/>
  <c r="R2195" i="1"/>
  <c r="S2195" i="1" s="1"/>
  <c r="T2195" i="1" s="1"/>
  <c r="Y2195" i="1" s="1"/>
  <c r="R2199" i="1"/>
  <c r="S2199" i="1" s="1"/>
  <c r="T2199" i="1" s="1"/>
  <c r="R2247" i="1"/>
  <c r="S2247" i="1" s="1"/>
  <c r="T2247" i="1" s="1"/>
  <c r="Y2247" i="1" s="1"/>
  <c r="AA2471" i="1"/>
  <c r="AA2691" i="1"/>
  <c r="AA2933" i="1"/>
  <c r="AA2360" i="1"/>
  <c r="AA2434" i="1"/>
  <c r="R1444" i="1"/>
  <c r="S1444" i="1" s="1"/>
  <c r="T1444" i="1" s="1"/>
  <c r="R1460" i="1"/>
  <c r="S1460" i="1" s="1"/>
  <c r="T1460" i="1" s="1"/>
  <c r="R1476" i="1"/>
  <c r="S1476" i="1" s="1"/>
  <c r="R1492" i="1"/>
  <c r="S1492" i="1" s="1"/>
  <c r="T1492" i="1" s="1"/>
  <c r="R1508" i="1"/>
  <c r="S1508" i="1" s="1"/>
  <c r="T1508" i="1" s="1"/>
  <c r="AA1607" i="1"/>
  <c r="R1705" i="1"/>
  <c r="S1705" i="1" s="1"/>
  <c r="T1705" i="1" s="1"/>
  <c r="R1803" i="1"/>
  <c r="S1803" i="1" s="1"/>
  <c r="T1803" i="1" s="1"/>
  <c r="R1860" i="1"/>
  <c r="S1860" i="1" s="1"/>
  <c r="T1860" i="1" s="1"/>
  <c r="R1892" i="1"/>
  <c r="S1892" i="1" s="1"/>
  <c r="T1892" i="1" s="1"/>
  <c r="Y1892" i="1" s="1"/>
  <c r="R1913" i="1"/>
  <c r="S1913" i="1" s="1"/>
  <c r="T1913" i="1" s="1"/>
  <c r="R1916" i="1"/>
  <c r="S1916" i="1" s="1"/>
  <c r="T1916" i="1" s="1"/>
  <c r="AA1993" i="1"/>
  <c r="R2044" i="1"/>
  <c r="S2044" i="1" s="1"/>
  <c r="T2044" i="1" s="1"/>
  <c r="R2052" i="1"/>
  <c r="S2052" i="1" s="1"/>
  <c r="T2052" i="1" s="1"/>
  <c r="AA2134" i="1"/>
  <c r="R2287" i="1"/>
  <c r="S2287" i="1" s="1"/>
  <c r="T2287" i="1" s="1"/>
  <c r="R2322" i="1"/>
  <c r="S2322" i="1" s="1"/>
  <c r="T2322" i="1" s="1"/>
  <c r="R2359" i="1"/>
  <c r="S2359" i="1" s="1"/>
  <c r="AA2421" i="1"/>
  <c r="R1524" i="1"/>
  <c r="S1524" i="1" s="1"/>
  <c r="T1524" i="1" s="1"/>
  <c r="R1716" i="1"/>
  <c r="S1716" i="1" s="1"/>
  <c r="T1716" i="1" s="1"/>
  <c r="R1723" i="1"/>
  <c r="S1723" i="1" s="1"/>
  <c r="T1723" i="1" s="1"/>
  <c r="R1817" i="1"/>
  <c r="S1817" i="1" s="1"/>
  <c r="T1817" i="1" s="1"/>
  <c r="AA1879" i="1"/>
  <c r="R1945" i="1"/>
  <c r="S1945" i="1" s="1"/>
  <c r="T1945" i="1" s="1"/>
  <c r="R1948" i="1"/>
  <c r="S1948" i="1" s="1"/>
  <c r="T1948" i="1" s="1"/>
  <c r="Y1948" i="1" s="1"/>
  <c r="R1977" i="1"/>
  <c r="S1977" i="1" s="1"/>
  <c r="T1977" i="1" s="1"/>
  <c r="Y1977" i="1" s="1"/>
  <c r="R1980" i="1"/>
  <c r="S1980" i="1" s="1"/>
  <c r="T1980" i="1" s="1"/>
  <c r="R2041" i="1"/>
  <c r="S2041" i="1" s="1"/>
  <c r="T2041" i="1" s="1"/>
  <c r="R2097" i="1"/>
  <c r="S2097" i="1" s="1"/>
  <c r="T2097" i="1" s="1"/>
  <c r="Y2097" i="1" s="1"/>
  <c r="R2124" i="1"/>
  <c r="S2124" i="1" s="1"/>
  <c r="T2124" i="1" s="1"/>
  <c r="R2145" i="1"/>
  <c r="S2145" i="1" s="1"/>
  <c r="T2145" i="1" s="1"/>
  <c r="Y2145" i="1" s="1"/>
  <c r="R2159" i="1"/>
  <c r="S2159" i="1" s="1"/>
  <c r="T2159" i="1" s="1"/>
  <c r="AA2247" i="1"/>
  <c r="AA2375" i="1"/>
  <c r="R2440" i="1"/>
  <c r="S2440" i="1" s="1"/>
  <c r="T2440" i="1" s="1"/>
  <c r="AA2543" i="1"/>
  <c r="R2636" i="1"/>
  <c r="S2636" i="1" s="1"/>
  <c r="AA2832" i="1"/>
  <c r="R3153" i="1"/>
  <c r="S3153" i="1" s="1"/>
  <c r="T3153" i="1" s="1"/>
  <c r="R2362" i="1"/>
  <c r="S2362" i="1" s="1"/>
  <c r="T2362" i="1" s="1"/>
  <c r="R2380" i="1"/>
  <c r="S2380" i="1" s="1"/>
  <c r="R2388" i="1"/>
  <c r="S2388" i="1" s="1"/>
  <c r="T2388" i="1" s="1"/>
  <c r="R2390" i="1"/>
  <c r="S2390" i="1" s="1"/>
  <c r="AA2869" i="1"/>
  <c r="R2344" i="1"/>
  <c r="S2344" i="1" s="1"/>
  <c r="T2344" i="1" s="1"/>
  <c r="AA2415" i="1"/>
  <c r="AA2431" i="1"/>
  <c r="AA2433" i="1"/>
  <c r="AA2444" i="1"/>
  <c r="AA2792" i="1"/>
  <c r="AA2838" i="1"/>
  <c r="R2164" i="1"/>
  <c r="S2164" i="1" s="1"/>
  <c r="T2164" i="1" s="1"/>
  <c r="R2235" i="1"/>
  <c r="S2235" i="1" s="1"/>
  <c r="T2235" i="1" s="1"/>
  <c r="R2259" i="1"/>
  <c r="S2259" i="1" s="1"/>
  <c r="T2259" i="1" s="1"/>
  <c r="AA2284" i="1"/>
  <c r="R2294" i="1"/>
  <c r="S2294" i="1" s="1"/>
  <c r="T2294" i="1" s="1"/>
  <c r="Y2294" i="1" s="1"/>
  <c r="R2434" i="1"/>
  <c r="S2434" i="1" s="1"/>
  <c r="T2434" i="1" s="1"/>
  <c r="R2467" i="1"/>
  <c r="S2467" i="1" s="1"/>
  <c r="T2467" i="1" s="1"/>
  <c r="R2554" i="1"/>
  <c r="S2554" i="1" s="1"/>
  <c r="T2554" i="1" s="1"/>
  <c r="AA2901" i="1"/>
  <c r="AA2962" i="1"/>
  <c r="R2977" i="1"/>
  <c r="S2977" i="1" s="1"/>
  <c r="T2977" i="1" s="1"/>
  <c r="R1993" i="1"/>
  <c r="S1993" i="1" s="1"/>
  <c r="T1993" i="1" s="1"/>
  <c r="R1996" i="1"/>
  <c r="S1996" i="1" s="1"/>
  <c r="R2011" i="1"/>
  <c r="S2011" i="1" s="1"/>
  <c r="T2011" i="1" s="1"/>
  <c r="R2102" i="1"/>
  <c r="S2102" i="1" s="1"/>
  <c r="T2102" i="1" s="1"/>
  <c r="R2118" i="1"/>
  <c r="S2118" i="1" s="1"/>
  <c r="T2118" i="1" s="1"/>
  <c r="R2134" i="1"/>
  <c r="S2134" i="1" s="1"/>
  <c r="T2134" i="1" s="1"/>
  <c r="Y2134" i="1" s="1"/>
  <c r="R2155" i="1"/>
  <c r="S2155" i="1" s="1"/>
  <c r="T2155" i="1" s="1"/>
  <c r="R2180" i="1"/>
  <c r="S2180" i="1" s="1"/>
  <c r="T2180" i="1" s="1"/>
  <c r="AA2193" i="1"/>
  <c r="R2203" i="1"/>
  <c r="S2203" i="1" s="1"/>
  <c r="T2203" i="1" s="1"/>
  <c r="Y2203" i="1" s="1"/>
  <c r="AA2262" i="1"/>
  <c r="AA2326" i="1"/>
  <c r="AA2332" i="1"/>
  <c r="AA2458" i="1"/>
  <c r="AA2523" i="1"/>
  <c r="R2681" i="1"/>
  <c r="S2681" i="1" s="1"/>
  <c r="T2681" i="1" s="1"/>
  <c r="Y2681" i="1" s="1"/>
  <c r="AA2836" i="1"/>
  <c r="AA3043" i="1"/>
  <c r="AA3591" i="1"/>
  <c r="AA3035" i="1"/>
  <c r="AA3536" i="1"/>
  <c r="AA2995" i="1"/>
  <c r="AA3083" i="1"/>
  <c r="AA2902" i="1"/>
  <c r="AA2938" i="1"/>
  <c r="AA3180" i="1"/>
  <c r="R2140" i="1"/>
  <c r="S2140" i="1" s="1"/>
  <c r="T2140" i="1" s="1"/>
  <c r="R2275" i="1"/>
  <c r="S2275" i="1" s="1"/>
  <c r="T2275" i="1" s="1"/>
  <c r="AA2296" i="1"/>
  <c r="AA2313" i="1"/>
  <c r="R2367" i="1"/>
  <c r="S2367" i="1" s="1"/>
  <c r="R2446" i="1"/>
  <c r="S2446" i="1" s="1"/>
  <c r="R2455" i="1"/>
  <c r="S2455" i="1" s="1"/>
  <c r="T2455" i="1" s="1"/>
  <c r="AA2606" i="1"/>
  <c r="R2627" i="1"/>
  <c r="S2627" i="1" s="1"/>
  <c r="T2627" i="1" s="1"/>
  <c r="AA2633" i="1"/>
  <c r="R2672" i="1"/>
  <c r="S2672" i="1" s="1"/>
  <c r="T2672" i="1" s="1"/>
  <c r="R2156" i="1"/>
  <c r="S2156" i="1" s="1"/>
  <c r="T2156" i="1" s="1"/>
  <c r="AA2192" i="1"/>
  <c r="AA2228" i="1"/>
  <c r="AA2263" i="1"/>
  <c r="R2369" i="1"/>
  <c r="S2369" i="1" s="1"/>
  <c r="T2369" i="1" s="1"/>
  <c r="R2375" i="1"/>
  <c r="S2375" i="1" s="1"/>
  <c r="T2375" i="1" s="1"/>
  <c r="R2385" i="1"/>
  <c r="S2385" i="1" s="1"/>
  <c r="T2385" i="1" s="1"/>
  <c r="Y2385" i="1" s="1"/>
  <c r="AA2496" i="1"/>
  <c r="AA2579" i="1"/>
  <c r="R2595" i="1"/>
  <c r="S2595" i="1" s="1"/>
  <c r="T2595" i="1" s="1"/>
  <c r="AA2746" i="1"/>
  <c r="AA2990" i="1"/>
  <c r="AA2540" i="1"/>
  <c r="AA2581" i="1"/>
  <c r="AA2613" i="1"/>
  <c r="AA2676" i="1"/>
  <c r="AA2736" i="1"/>
  <c r="AA2785" i="1"/>
  <c r="AA2819" i="1"/>
  <c r="AA2929" i="1"/>
  <c r="AA2949" i="1"/>
  <c r="AA2965" i="1"/>
  <c r="AA3093" i="1"/>
  <c r="AA3111" i="1"/>
  <c r="AA3116" i="1"/>
  <c r="AA3231" i="1"/>
  <c r="R2346" i="1"/>
  <c r="S2346" i="1" s="1"/>
  <c r="T2346" i="1" s="1"/>
  <c r="Y2346" i="1" s="1"/>
  <c r="R2379" i="1"/>
  <c r="S2379" i="1" s="1"/>
  <c r="R2417" i="1"/>
  <c r="S2417" i="1" s="1"/>
  <c r="T2417" i="1" s="1"/>
  <c r="Y2417" i="1" s="1"/>
  <c r="R2462" i="1"/>
  <c r="S2462" i="1" s="1"/>
  <c r="T2462" i="1" s="1"/>
  <c r="AA2533" i="1"/>
  <c r="R2539" i="1"/>
  <c r="S2539" i="1" s="1"/>
  <c r="R2591" i="1"/>
  <c r="S2591" i="1" s="1"/>
  <c r="T2591" i="1" s="1"/>
  <c r="R2648" i="1"/>
  <c r="S2648" i="1" s="1"/>
  <c r="T2648" i="1" s="1"/>
  <c r="AA2651" i="1"/>
  <c r="R2677" i="1"/>
  <c r="S2677" i="1" s="1"/>
  <c r="T2677" i="1" s="1"/>
  <c r="R2679" i="1"/>
  <c r="S2679" i="1" s="1"/>
  <c r="AA2769" i="1"/>
  <c r="R2792" i="1"/>
  <c r="S2792" i="1" s="1"/>
  <c r="T2792" i="1" s="1"/>
  <c r="Y2792" i="1" s="1"/>
  <c r="R2812" i="1"/>
  <c r="S2812" i="1" s="1"/>
  <c r="T2812" i="1" s="1"/>
  <c r="R2847" i="1"/>
  <c r="S2847" i="1" s="1"/>
  <c r="T2847" i="1" s="1"/>
  <c r="AA3124" i="1"/>
  <c r="AA2513" i="1"/>
  <c r="R2582" i="1"/>
  <c r="S2582" i="1" s="1"/>
  <c r="T2582" i="1" s="1"/>
  <c r="R2614" i="1"/>
  <c r="S2614" i="1" s="1"/>
  <c r="T2614" i="1" s="1"/>
  <c r="R2632" i="1"/>
  <c r="S2632" i="1" s="1"/>
  <c r="T2632" i="1" s="1"/>
  <c r="AA2642" i="1"/>
  <c r="AA2680" i="1"/>
  <c r="AA2698" i="1"/>
  <c r="AA2738" i="1"/>
  <c r="AA2783" i="1"/>
  <c r="AA2805" i="1"/>
  <c r="R2808" i="1"/>
  <c r="S2808" i="1" s="1"/>
  <c r="T2808" i="1" s="1"/>
  <c r="R2818" i="1"/>
  <c r="S2818" i="1" s="1"/>
  <c r="T2818" i="1" s="1"/>
  <c r="R2855" i="1"/>
  <c r="S2855" i="1" s="1"/>
  <c r="T2855" i="1" s="1"/>
  <c r="Y2855" i="1" s="1"/>
  <c r="R2917" i="1"/>
  <c r="S2917" i="1" s="1"/>
  <c r="T2917" i="1" s="1"/>
  <c r="AA3237" i="1"/>
  <c r="AA2923" i="1"/>
  <c r="AA3104" i="1"/>
  <c r="R2283" i="1"/>
  <c r="S2283" i="1" s="1"/>
  <c r="AA2337" i="1"/>
  <c r="AA2350" i="1"/>
  <c r="R2371" i="1"/>
  <c r="S2371" i="1" s="1"/>
  <c r="R2378" i="1"/>
  <c r="S2378" i="1" s="1"/>
  <c r="T2378" i="1" s="1"/>
  <c r="R2425" i="1"/>
  <c r="S2425" i="1" s="1"/>
  <c r="T2425" i="1" s="1"/>
  <c r="AA2501" i="1"/>
  <c r="R2507" i="1"/>
  <c r="S2507" i="1" s="1"/>
  <c r="R2516" i="1"/>
  <c r="S2516" i="1" s="1"/>
  <c r="T2516" i="1" s="1"/>
  <c r="AA2517" i="1"/>
  <c r="R2586" i="1"/>
  <c r="S2586" i="1" s="1"/>
  <c r="T2586" i="1" s="1"/>
  <c r="AA2587" i="1"/>
  <c r="AA2589" i="1"/>
  <c r="AA2601" i="1"/>
  <c r="AA2610" i="1"/>
  <c r="AA2657" i="1"/>
  <c r="AA2772" i="1"/>
  <c r="AA2861" i="1"/>
  <c r="AA2900" i="1"/>
  <c r="AA2952" i="1"/>
  <c r="AA3041" i="1"/>
  <c r="AA3361" i="1"/>
  <c r="AA2494" i="1"/>
  <c r="AA2722" i="1"/>
  <c r="AA2915" i="1"/>
  <c r="AA3016" i="1"/>
  <c r="AA3054" i="1"/>
  <c r="AA3059" i="1"/>
  <c r="AA3147" i="1"/>
  <c r="AA3153" i="1"/>
  <c r="AA3282" i="1"/>
  <c r="R2246" i="1"/>
  <c r="S2246" i="1" s="1"/>
  <c r="T2246" i="1" s="1"/>
  <c r="Y2246" i="1" s="1"/>
  <c r="R2301" i="1"/>
  <c r="S2301" i="1" s="1"/>
  <c r="T2301" i="1" s="1"/>
  <c r="R2315" i="1"/>
  <c r="S2315" i="1" s="1"/>
  <c r="T2315" i="1" s="1"/>
  <c r="Y2315" i="1" s="1"/>
  <c r="R2331" i="1"/>
  <c r="S2331" i="1" s="1"/>
  <c r="R2387" i="1"/>
  <c r="S2387" i="1" s="1"/>
  <c r="R2394" i="1"/>
  <c r="S2394" i="1" s="1"/>
  <c r="T2394" i="1" s="1"/>
  <c r="R2401" i="1"/>
  <c r="S2401" i="1" s="1"/>
  <c r="T2401" i="1" s="1"/>
  <c r="AA2417" i="1"/>
  <c r="AA2456" i="1"/>
  <c r="AA2462" i="1"/>
  <c r="R2547" i="1"/>
  <c r="S2547" i="1" s="1"/>
  <c r="T2547" i="1" s="1"/>
  <c r="AA2639" i="1"/>
  <c r="R2667" i="1"/>
  <c r="S2667" i="1" s="1"/>
  <c r="T2667" i="1" s="1"/>
  <c r="R2687" i="1"/>
  <c r="S2687" i="1" s="1"/>
  <c r="T2687" i="1" s="1"/>
  <c r="Y2687" i="1" s="1"/>
  <c r="R2721" i="1"/>
  <c r="S2721" i="1" s="1"/>
  <c r="T2721" i="1" s="1"/>
  <c r="AA2750" i="1"/>
  <c r="R2813" i="1"/>
  <c r="S2813" i="1" s="1"/>
  <c r="T2813" i="1" s="1"/>
  <c r="R2882" i="1"/>
  <c r="S2882" i="1" s="1"/>
  <c r="T2882" i="1" s="1"/>
  <c r="AA2930" i="1"/>
  <c r="AA3014" i="1"/>
  <c r="R3024" i="1"/>
  <c r="S3024" i="1" s="1"/>
  <c r="T3024" i="1" s="1"/>
  <c r="Y3024" i="1" s="1"/>
  <c r="AA2366" i="1"/>
  <c r="R2407" i="1"/>
  <c r="S2407" i="1" s="1"/>
  <c r="T2407" i="1" s="1"/>
  <c r="Y2407" i="1" s="1"/>
  <c r="AA2447" i="1"/>
  <c r="R2475" i="1"/>
  <c r="S2475" i="1" s="1"/>
  <c r="T2475" i="1" s="1"/>
  <c r="AA2521" i="1"/>
  <c r="R2540" i="1"/>
  <c r="S2540" i="1" s="1"/>
  <c r="T2540" i="1" s="1"/>
  <c r="R2551" i="1"/>
  <c r="S2551" i="1" s="1"/>
  <c r="T2551" i="1" s="1"/>
  <c r="Y2551" i="1" s="1"/>
  <c r="R2565" i="1"/>
  <c r="S2565" i="1" s="1"/>
  <c r="T2565" i="1" s="1"/>
  <c r="Y2565" i="1" s="1"/>
  <c r="AA2650" i="1"/>
  <c r="AA2708" i="1"/>
  <c r="R2757" i="1"/>
  <c r="S2757" i="1" s="1"/>
  <c r="T2757" i="1" s="1"/>
  <c r="Y2757" i="1" s="1"/>
  <c r="R2765" i="1"/>
  <c r="S2765" i="1" s="1"/>
  <c r="T2765" i="1" s="1"/>
  <c r="Y2765" i="1" s="1"/>
  <c r="AA2790" i="1"/>
  <c r="AA2913" i="1"/>
  <c r="AA2939" i="1"/>
  <c r="AA3137" i="1"/>
  <c r="R2209" i="1"/>
  <c r="S2209" i="1" s="1"/>
  <c r="T2209" i="1" s="1"/>
  <c r="Y2209" i="1" s="1"/>
  <c r="AA2276" i="1"/>
  <c r="R2321" i="1"/>
  <c r="S2321" i="1" s="1"/>
  <c r="T2321" i="1" s="1"/>
  <c r="R2324" i="1"/>
  <c r="S2324" i="1" s="1"/>
  <c r="T2324" i="1" s="1"/>
  <c r="R2427" i="1"/>
  <c r="S2427" i="1" s="1"/>
  <c r="T2427" i="1" s="1"/>
  <c r="R2466" i="1"/>
  <c r="S2466" i="1" s="1"/>
  <c r="T2466" i="1" s="1"/>
  <c r="R2567" i="1"/>
  <c r="S2567" i="1" s="1"/>
  <c r="T2567" i="1" s="1"/>
  <c r="AA2575" i="1"/>
  <c r="AA2625" i="1"/>
  <c r="AA2670" i="1"/>
  <c r="R2689" i="1"/>
  <c r="S2689" i="1" s="1"/>
  <c r="T2689" i="1" s="1"/>
  <c r="R2753" i="1"/>
  <c r="S2753" i="1" s="1"/>
  <c r="T2753" i="1" s="1"/>
  <c r="Y2753" i="1" s="1"/>
  <c r="AA2837" i="1"/>
  <c r="AA2896" i="1"/>
  <c r="AA2957" i="1"/>
  <c r="AA2999" i="1"/>
  <c r="AA3008" i="1"/>
  <c r="AA3026" i="1"/>
  <c r="AA3030" i="1"/>
  <c r="AA3092" i="1"/>
  <c r="AA2369" i="1"/>
  <c r="AA2382" i="1"/>
  <c r="AA2385" i="1"/>
  <c r="R2403" i="1"/>
  <c r="S2403" i="1" s="1"/>
  <c r="T2403" i="1" s="1"/>
  <c r="R2433" i="1"/>
  <c r="S2433" i="1" s="1"/>
  <c r="T2433" i="1" s="1"/>
  <c r="AA2545" i="1"/>
  <c r="AA2554" i="1"/>
  <c r="AA2568" i="1"/>
  <c r="AA2598" i="1"/>
  <c r="AA2645" i="1"/>
  <c r="R2714" i="1"/>
  <c r="S2714" i="1" s="1"/>
  <c r="T2714" i="1" s="1"/>
  <c r="R2769" i="1"/>
  <c r="S2769" i="1" s="1"/>
  <c r="T2769" i="1" s="1"/>
  <c r="R2771" i="1"/>
  <c r="S2771" i="1" s="1"/>
  <c r="T2771" i="1" s="1"/>
  <c r="R2807" i="1"/>
  <c r="S2807" i="1" s="1"/>
  <c r="R2811" i="1"/>
  <c r="S2811" i="1" s="1"/>
  <c r="T2811" i="1" s="1"/>
  <c r="R2817" i="1"/>
  <c r="S2817" i="1" s="1"/>
  <c r="T2817" i="1" s="1"/>
  <c r="Y2817" i="1" s="1"/>
  <c r="R2821" i="1"/>
  <c r="S2821" i="1" s="1"/>
  <c r="T2821" i="1" s="1"/>
  <c r="AA2975" i="1"/>
  <c r="AA2984" i="1"/>
  <c r="AA2992" i="1"/>
  <c r="R3053" i="1"/>
  <c r="S3053" i="1" s="1"/>
  <c r="T3053" i="1" s="1"/>
  <c r="AA3164" i="1"/>
  <c r="AA3113" i="1"/>
  <c r="AA2473" i="1"/>
  <c r="AA2516" i="1"/>
  <c r="AA2618" i="1"/>
  <c r="AA2719" i="1"/>
  <c r="AA2942" i="1"/>
  <c r="AA3024" i="1"/>
  <c r="AA3055" i="1"/>
  <c r="AA3193" i="1"/>
  <c r="R2330" i="1"/>
  <c r="S2330" i="1" s="1"/>
  <c r="T2330" i="1" s="1"/>
  <c r="R2337" i="1"/>
  <c r="S2337" i="1" s="1"/>
  <c r="T2337" i="1" s="1"/>
  <c r="R2435" i="1"/>
  <c r="S2435" i="1" s="1"/>
  <c r="T2435" i="1" s="1"/>
  <c r="R2459" i="1"/>
  <c r="S2459" i="1" s="1"/>
  <c r="T2459" i="1" s="1"/>
  <c r="R2477" i="1"/>
  <c r="S2477" i="1" s="1"/>
  <c r="T2477" i="1" s="1"/>
  <c r="AA2478" i="1"/>
  <c r="AA2658" i="1"/>
  <c r="AA2685" i="1"/>
  <c r="AA2692" i="1"/>
  <c r="R2700" i="1"/>
  <c r="S2700" i="1" s="1"/>
  <c r="T2700" i="1" s="1"/>
  <c r="Y2700" i="1" s="1"/>
  <c r="AA2747" i="1"/>
  <c r="AA2765" i="1"/>
  <c r="AA2773" i="1"/>
  <c r="R2859" i="1"/>
  <c r="S2859" i="1" s="1"/>
  <c r="R2863" i="1"/>
  <c r="S2863" i="1" s="1"/>
  <c r="T2863" i="1" s="1"/>
  <c r="AA2884" i="1"/>
  <c r="R2927" i="1"/>
  <c r="S2927" i="1" s="1"/>
  <c r="T2927" i="1" s="1"/>
  <c r="AA2982" i="1"/>
  <c r="AA3129" i="1"/>
  <c r="AA3404" i="1"/>
  <c r="AA3511" i="1"/>
  <c r="AA2206" i="1"/>
  <c r="R2264" i="1"/>
  <c r="S2264" i="1" s="1"/>
  <c r="R2323" i="1"/>
  <c r="S2323" i="1" s="1"/>
  <c r="T2323" i="1" s="1"/>
  <c r="R2353" i="1"/>
  <c r="S2353" i="1" s="1"/>
  <c r="T2353" i="1" s="1"/>
  <c r="R2356" i="1"/>
  <c r="S2356" i="1" s="1"/>
  <c r="T2356" i="1" s="1"/>
  <c r="AA2437" i="1"/>
  <c r="R2465" i="1"/>
  <c r="S2465" i="1" s="1"/>
  <c r="R2501" i="1"/>
  <c r="S2501" i="1" s="1"/>
  <c r="T2501" i="1" s="1"/>
  <c r="AA2549" i="1"/>
  <c r="R2571" i="1"/>
  <c r="S2571" i="1" s="1"/>
  <c r="T2571" i="1" s="1"/>
  <c r="R2589" i="1"/>
  <c r="S2589" i="1" s="1"/>
  <c r="T2589" i="1" s="1"/>
  <c r="AA2649" i="1"/>
  <c r="AA2665" i="1"/>
  <c r="AA2674" i="1"/>
  <c r="AA2687" i="1"/>
  <c r="AA2707" i="1"/>
  <c r="AA2763" i="1"/>
  <c r="R2801" i="1"/>
  <c r="S2801" i="1" s="1"/>
  <c r="T2801" i="1" s="1"/>
  <c r="R2803" i="1"/>
  <c r="S2803" i="1" s="1"/>
  <c r="T2803" i="1" s="1"/>
  <c r="AA2813" i="1"/>
  <c r="R2824" i="1"/>
  <c r="S2824" i="1" s="1"/>
  <c r="T2824" i="1" s="1"/>
  <c r="AA2980" i="1"/>
  <c r="R2989" i="1"/>
  <c r="S2989" i="1" s="1"/>
  <c r="T2989" i="1" s="1"/>
  <c r="R3005" i="1"/>
  <c r="S3005" i="1" s="1"/>
  <c r="AA3060" i="1"/>
  <c r="AA3349" i="1"/>
  <c r="AA3326" i="1"/>
  <c r="AA3097" i="1"/>
  <c r="AA3351" i="1"/>
  <c r="AA3388" i="1"/>
  <c r="R3427" i="1"/>
  <c r="S3427" i="1" s="1"/>
  <c r="T3427" i="1" s="1"/>
  <c r="AA2498" i="1"/>
  <c r="R2556" i="1"/>
  <c r="S2556" i="1" s="1"/>
  <c r="T2556" i="1" s="1"/>
  <c r="Y2556" i="1" s="1"/>
  <c r="AA2572" i="1"/>
  <c r="R2597" i="1"/>
  <c r="S2597" i="1" s="1"/>
  <c r="T2597" i="1" s="1"/>
  <c r="Y2597" i="1" s="1"/>
  <c r="AA2749" i="1"/>
  <c r="AA2781" i="1"/>
  <c r="R2785" i="1"/>
  <c r="S2785" i="1" s="1"/>
  <c r="T2785" i="1" s="1"/>
  <c r="R2829" i="1"/>
  <c r="S2829" i="1" s="1"/>
  <c r="T2829" i="1" s="1"/>
  <c r="R2890" i="1"/>
  <c r="S2890" i="1" s="1"/>
  <c r="T2890" i="1" s="1"/>
  <c r="Y2890" i="1" s="1"/>
  <c r="R2922" i="1"/>
  <c r="S2922" i="1" s="1"/>
  <c r="T2922" i="1" s="1"/>
  <c r="R2939" i="1"/>
  <c r="S2939" i="1" s="1"/>
  <c r="T2939" i="1" s="1"/>
  <c r="R2986" i="1"/>
  <c r="S2986" i="1" s="1"/>
  <c r="T2986" i="1" s="1"/>
  <c r="Y2986" i="1" s="1"/>
  <c r="R3000" i="1"/>
  <c r="S3000" i="1" s="1"/>
  <c r="T3000" i="1" s="1"/>
  <c r="AA3006" i="1"/>
  <c r="R3012" i="1"/>
  <c r="S3012" i="1" s="1"/>
  <c r="T3012" i="1" s="1"/>
  <c r="AA3039" i="1"/>
  <c r="AA3048" i="1"/>
  <c r="R3347" i="1"/>
  <c r="S3347" i="1" s="1"/>
  <c r="T3347" i="1" s="1"/>
  <c r="AA3446" i="1"/>
  <c r="AA3135" i="1"/>
  <c r="AA3148" i="1"/>
  <c r="AA3168" i="1"/>
  <c r="AA3199" i="1"/>
  <c r="AA3378" i="1"/>
  <c r="AA3621" i="1"/>
  <c r="AA3683" i="1"/>
  <c r="AA2522" i="1"/>
  <c r="AA2537" i="1"/>
  <c r="R2588" i="1"/>
  <c r="S2588" i="1" s="1"/>
  <c r="T2588" i="1" s="1"/>
  <c r="Y2588" i="1" s="1"/>
  <c r="AA2595" i="1"/>
  <c r="R2603" i="1"/>
  <c r="S2603" i="1" s="1"/>
  <c r="R2623" i="1"/>
  <c r="S2623" i="1" s="1"/>
  <c r="T2623" i="1" s="1"/>
  <c r="AA2788" i="1"/>
  <c r="R2849" i="1"/>
  <c r="S2849" i="1" s="1"/>
  <c r="T2849" i="1" s="1"/>
  <c r="R2967" i="1"/>
  <c r="S2967" i="1" s="1"/>
  <c r="T2967" i="1" s="1"/>
  <c r="Y2967" i="1" s="1"/>
  <c r="AA3022" i="1"/>
  <c r="R3136" i="1"/>
  <c r="S3136" i="1" s="1"/>
  <c r="T3136" i="1" s="1"/>
  <c r="R3169" i="1"/>
  <c r="S3169" i="1" s="1"/>
  <c r="T3169" i="1" s="1"/>
  <c r="R3241" i="1"/>
  <c r="S3241" i="1" s="1"/>
  <c r="AA3253" i="1"/>
  <c r="AA3399" i="1"/>
  <c r="AA2530" i="1"/>
  <c r="R2538" i="1"/>
  <c r="S2538" i="1" s="1"/>
  <c r="T2538" i="1" s="1"/>
  <c r="AA2578" i="1"/>
  <c r="R2629" i="1"/>
  <c r="S2629" i="1" s="1"/>
  <c r="T2629" i="1" s="1"/>
  <c r="R2737" i="1"/>
  <c r="S2737" i="1" s="1"/>
  <c r="R2755" i="1"/>
  <c r="S2755" i="1" s="1"/>
  <c r="T2755" i="1" s="1"/>
  <c r="AA2798" i="1"/>
  <c r="R2969" i="1"/>
  <c r="S2969" i="1" s="1"/>
  <c r="R3337" i="1"/>
  <c r="S3337" i="1" s="1"/>
  <c r="T3337" i="1" s="1"/>
  <c r="AA3365" i="1"/>
  <c r="AA3413" i="1"/>
  <c r="R3486" i="1"/>
  <c r="S3486" i="1" s="1"/>
  <c r="T3486" i="1" s="1"/>
  <c r="AA3859" i="1"/>
  <c r="AA2845" i="1"/>
  <c r="AA2863" i="1"/>
  <c r="R2955" i="1"/>
  <c r="S2955" i="1" s="1"/>
  <c r="T2955" i="1" s="1"/>
  <c r="AA2989" i="1"/>
  <c r="AA3098" i="1"/>
  <c r="R3177" i="1"/>
  <c r="S3177" i="1" s="1"/>
  <c r="T3177" i="1" s="1"/>
  <c r="AA3243" i="1"/>
  <c r="AA3269" i="1"/>
  <c r="R3273" i="1"/>
  <c r="S3273" i="1" s="1"/>
  <c r="T3273" i="1" s="1"/>
  <c r="R3382" i="1"/>
  <c r="S3382" i="1" s="1"/>
  <c r="T3382" i="1" s="1"/>
  <c r="AA3458" i="1"/>
  <c r="AA3576" i="1"/>
  <c r="AA2485" i="1"/>
  <c r="R2511" i="1"/>
  <c r="S2511" i="1" s="1"/>
  <c r="T2511" i="1" s="1"/>
  <c r="AA2562" i="1"/>
  <c r="R2570" i="1"/>
  <c r="S2570" i="1" s="1"/>
  <c r="T2570" i="1" s="1"/>
  <c r="R2620" i="1"/>
  <c r="S2620" i="1" s="1"/>
  <c r="T2620" i="1" s="1"/>
  <c r="AA2627" i="1"/>
  <c r="R2644" i="1"/>
  <c r="S2644" i="1" s="1"/>
  <c r="T2644" i="1" s="1"/>
  <c r="Y2644" i="1" s="1"/>
  <c r="R2655" i="1"/>
  <c r="S2655" i="1" s="1"/>
  <c r="T2655" i="1" s="1"/>
  <c r="AA2751" i="1"/>
  <c r="AA2753" i="1"/>
  <c r="R2759" i="1"/>
  <c r="S2759" i="1" s="1"/>
  <c r="T2759" i="1" s="1"/>
  <c r="R2879" i="1"/>
  <c r="S2879" i="1" s="1"/>
  <c r="T2879" i="1" s="1"/>
  <c r="R2978" i="1"/>
  <c r="S2978" i="1" s="1"/>
  <c r="T2978" i="1" s="1"/>
  <c r="AA2996" i="1"/>
  <c r="R3004" i="1"/>
  <c r="S3004" i="1" s="1"/>
  <c r="T3004" i="1" s="1"/>
  <c r="R3045" i="1"/>
  <c r="S3045" i="1" s="1"/>
  <c r="T3045" i="1" s="1"/>
  <c r="AA3051" i="1"/>
  <c r="AA3079" i="1"/>
  <c r="AA3316" i="1"/>
  <c r="R3459" i="1"/>
  <c r="S3459" i="1" s="1"/>
  <c r="T3459" i="1" s="1"/>
  <c r="AA3477" i="1"/>
  <c r="AA3034" i="1"/>
  <c r="AA3322" i="1"/>
  <c r="AA3428" i="1"/>
  <c r="AA3433" i="1"/>
  <c r="AA3439" i="1"/>
  <c r="AA3563" i="1"/>
  <c r="AA2824" i="1"/>
  <c r="R2964" i="1"/>
  <c r="S2964" i="1" s="1"/>
  <c r="T2964" i="1" s="1"/>
  <c r="AA3159" i="1"/>
  <c r="AA3179" i="1"/>
  <c r="AA3211" i="1"/>
  <c r="AA3214" i="1"/>
  <c r="R2652" i="1"/>
  <c r="S2652" i="1" s="1"/>
  <c r="T2652" i="1" s="1"/>
  <c r="AA2659" i="1"/>
  <c r="AA2689" i="1"/>
  <c r="R2705" i="1"/>
  <c r="S2705" i="1" s="1"/>
  <c r="T2705" i="1" s="1"/>
  <c r="R2784" i="1"/>
  <c r="S2784" i="1" s="1"/>
  <c r="T2784" i="1" s="1"/>
  <c r="AA2797" i="1"/>
  <c r="AA2834" i="1"/>
  <c r="AA2890" i="1"/>
  <c r="R2906" i="1"/>
  <c r="S2906" i="1" s="1"/>
  <c r="T2906" i="1" s="1"/>
  <c r="AA2914" i="1"/>
  <c r="AA2922" i="1"/>
  <c r="AA2951" i="1"/>
  <c r="R2980" i="1"/>
  <c r="S2980" i="1" s="1"/>
  <c r="T2980" i="1" s="1"/>
  <c r="R3050" i="1"/>
  <c r="S3050" i="1" s="1"/>
  <c r="T3050" i="1" s="1"/>
  <c r="AA3058" i="1"/>
  <c r="AA3172" i="1"/>
  <c r="AA3184" i="1"/>
  <c r="R2881" i="1"/>
  <c r="S2881" i="1" s="1"/>
  <c r="T2881" i="1" s="1"/>
  <c r="R2891" i="1"/>
  <c r="S2891" i="1" s="1"/>
  <c r="T2891" i="1" s="1"/>
  <c r="Y2891" i="1" s="1"/>
  <c r="R2923" i="1"/>
  <c r="S2923" i="1" s="1"/>
  <c r="T2923" i="1" s="1"/>
  <c r="R2952" i="1"/>
  <c r="S2952" i="1" s="1"/>
  <c r="T2952" i="1" s="1"/>
  <c r="AA3007" i="1"/>
  <c r="AA3025" i="1"/>
  <c r="AA3047" i="1"/>
  <c r="AA3056" i="1"/>
  <c r="AA3182" i="1"/>
  <c r="AA3223" i="1"/>
  <c r="R3476" i="1"/>
  <c r="S3476" i="1" s="1"/>
  <c r="T3476" i="1" s="1"/>
  <c r="R3051" i="1"/>
  <c r="S3051" i="1" s="1"/>
  <c r="T3051" i="1" s="1"/>
  <c r="Y3051" i="1" s="1"/>
  <c r="AA3081" i="1"/>
  <c r="AA3150" i="1"/>
  <c r="AA3194" i="1"/>
  <c r="AA3271" i="1"/>
  <c r="AA3403" i="1"/>
  <c r="AA3415" i="1"/>
  <c r="AA3423" i="1"/>
  <c r="AA3447" i="1"/>
  <c r="AA3798" i="1"/>
  <c r="AA3899" i="1"/>
  <c r="AA3099" i="1"/>
  <c r="AA3181" i="1"/>
  <c r="AA3252" i="1"/>
  <c r="AA3266" i="1"/>
  <c r="AA3499" i="1"/>
  <c r="AA3560" i="1"/>
  <c r="AA3575" i="1"/>
  <c r="AA3782" i="1"/>
  <c r="AA3015" i="1"/>
  <c r="R3028" i="1"/>
  <c r="S3028" i="1" s="1"/>
  <c r="T3028" i="1" s="1"/>
  <c r="AA3131" i="1"/>
  <c r="R3134" i="1"/>
  <c r="S3134" i="1" s="1"/>
  <c r="T3134" i="1" s="1"/>
  <c r="Y3134" i="1" s="1"/>
  <c r="R3151" i="1"/>
  <c r="S3151" i="1" s="1"/>
  <c r="T3151" i="1" s="1"/>
  <c r="Y3151" i="1" s="1"/>
  <c r="AA3170" i="1"/>
  <c r="R3182" i="1"/>
  <c r="S3182" i="1" s="1"/>
  <c r="T3182" i="1" s="1"/>
  <c r="R3199" i="1"/>
  <c r="S3199" i="1" s="1"/>
  <c r="T3199" i="1" s="1"/>
  <c r="AA3207" i="1"/>
  <c r="AA3226" i="1"/>
  <c r="AA3298" i="1"/>
  <c r="AA3300" i="1"/>
  <c r="AA3321" i="1"/>
  <c r="AA3375" i="1"/>
  <c r="AA3426" i="1"/>
  <c r="AA3455" i="1"/>
  <c r="R3036" i="1"/>
  <c r="S3036" i="1" s="1"/>
  <c r="T3036" i="1" s="1"/>
  <c r="Y3036" i="1" s="1"/>
  <c r="AA3075" i="1"/>
  <c r="R3094" i="1"/>
  <c r="S3094" i="1" s="1"/>
  <c r="T3094" i="1" s="1"/>
  <c r="AA3143" i="1"/>
  <c r="AA3174" i="1"/>
  <c r="R3244" i="1"/>
  <c r="S3244" i="1" s="1"/>
  <c r="AA3332" i="1"/>
  <c r="AA3397" i="1"/>
  <c r="R3417" i="1"/>
  <c r="S3417" i="1" s="1"/>
  <c r="T3417" i="1" s="1"/>
  <c r="R3454" i="1"/>
  <c r="S3454" i="1" s="1"/>
  <c r="T3454" i="1" s="1"/>
  <c r="R3481" i="1"/>
  <c r="S3481" i="1" s="1"/>
  <c r="T3481" i="1" s="1"/>
  <c r="AA3521" i="1"/>
  <c r="R3537" i="1"/>
  <c r="S3537" i="1" s="1"/>
  <c r="T3537" i="1" s="1"/>
  <c r="AA3618" i="1"/>
  <c r="R2746" i="1"/>
  <c r="S2746" i="1" s="1"/>
  <c r="T2746" i="1" s="1"/>
  <c r="AA2754" i="1"/>
  <c r="R2762" i="1"/>
  <c r="S2762" i="1" s="1"/>
  <c r="T2762" i="1" s="1"/>
  <c r="AA2770" i="1"/>
  <c r="R2778" i="1"/>
  <c r="S2778" i="1" s="1"/>
  <c r="T2778" i="1" s="1"/>
  <c r="R2794" i="1"/>
  <c r="S2794" i="1" s="1"/>
  <c r="T2794" i="1" s="1"/>
  <c r="AA2802" i="1"/>
  <c r="AA2893" i="1"/>
  <c r="AA2909" i="1"/>
  <c r="AA2925" i="1"/>
  <c r="AA2941" i="1"/>
  <c r="R3018" i="1"/>
  <c r="S3018" i="1" s="1"/>
  <c r="T3018" i="1" s="1"/>
  <c r="R3047" i="1"/>
  <c r="S3047" i="1" s="1"/>
  <c r="T3047" i="1" s="1"/>
  <c r="AA3103" i="1"/>
  <c r="R3107" i="1"/>
  <c r="S3107" i="1" s="1"/>
  <c r="T3107" i="1" s="1"/>
  <c r="AA3141" i="1"/>
  <c r="AA3145" i="1"/>
  <c r="R3163" i="1"/>
  <c r="S3163" i="1" s="1"/>
  <c r="T3163" i="1" s="1"/>
  <c r="Y3163" i="1" s="1"/>
  <c r="AA3206" i="1"/>
  <c r="R3377" i="1"/>
  <c r="S3377" i="1" s="1"/>
  <c r="T3377" i="1" s="1"/>
  <c r="Y3377" i="1" s="1"/>
  <c r="AA3407" i="1"/>
  <c r="AA3444" i="1"/>
  <c r="AA3471" i="1"/>
  <c r="AA3551" i="1"/>
  <c r="AA3559" i="1"/>
  <c r="AA3581" i="1"/>
  <c r="AA3067" i="1"/>
  <c r="R3104" i="1"/>
  <c r="S3104" i="1" s="1"/>
  <c r="T3104" i="1" s="1"/>
  <c r="Y3104" i="1" s="1"/>
  <c r="AA3123" i="1"/>
  <c r="R3137" i="1"/>
  <c r="S3137" i="1" s="1"/>
  <c r="T3137" i="1" s="1"/>
  <c r="Y3137" i="1" s="1"/>
  <c r="AA3151" i="1"/>
  <c r="AA3308" i="1"/>
  <c r="AA3393" i="1"/>
  <c r="AA3412" i="1"/>
  <c r="AA3476" i="1"/>
  <c r="AA3700" i="1"/>
  <c r="AA4052" i="1"/>
  <c r="AA3028" i="1"/>
  <c r="AA3031" i="1"/>
  <c r="AA3037" i="1"/>
  <c r="AA3082" i="1"/>
  <c r="AA3132" i="1"/>
  <c r="AA3234" i="1"/>
  <c r="R3286" i="1"/>
  <c r="S3286" i="1" s="1"/>
  <c r="T3286" i="1" s="1"/>
  <c r="R3309" i="1"/>
  <c r="S3309" i="1" s="1"/>
  <c r="T3309" i="1" s="1"/>
  <c r="Y3309" i="1" s="1"/>
  <c r="AA3449" i="1"/>
  <c r="AA3496" i="1"/>
  <c r="R3508" i="1"/>
  <c r="S3508" i="1" s="1"/>
  <c r="T3508" i="1" s="1"/>
  <c r="AA3544" i="1"/>
  <c r="AA3755" i="1"/>
  <c r="AA3157" i="1"/>
  <c r="AA3204" i="1"/>
  <c r="AA3330" i="1"/>
  <c r="AA3430" i="1"/>
  <c r="AA3084" i="1"/>
  <c r="AA3125" i="1"/>
  <c r="AA3167" i="1"/>
  <c r="AA3196" i="1"/>
  <c r="AA3335" i="1"/>
  <c r="AA3410" i="1"/>
  <c r="AA3577" i="1"/>
  <c r="R2858" i="1"/>
  <c r="S2858" i="1" s="1"/>
  <c r="T2858" i="1" s="1"/>
  <c r="Y2858" i="1" s="1"/>
  <c r="R2948" i="1"/>
  <c r="S2948" i="1" s="1"/>
  <c r="T2948" i="1" s="1"/>
  <c r="R2957" i="1"/>
  <c r="S2957" i="1" s="1"/>
  <c r="T2957" i="1" s="1"/>
  <c r="Y2957" i="1" s="1"/>
  <c r="R2963" i="1"/>
  <c r="S2963" i="1" s="1"/>
  <c r="T2963" i="1" s="1"/>
  <c r="AA3061" i="1"/>
  <c r="AA3117" i="1"/>
  <c r="AA3185" i="1"/>
  <c r="AA3263" i="1"/>
  <c r="AA3362" i="1"/>
  <c r="AA3737" i="1"/>
  <c r="R3796" i="1"/>
  <c r="S3796" i="1" s="1"/>
  <c r="T3796" i="1" s="1"/>
  <c r="R2751" i="1"/>
  <c r="S2751" i="1" s="1"/>
  <c r="T2751" i="1" s="1"/>
  <c r="R2767" i="1"/>
  <c r="S2767" i="1" s="1"/>
  <c r="T2767" i="1" s="1"/>
  <c r="R2783" i="1"/>
  <c r="S2783" i="1" s="1"/>
  <c r="T2783" i="1" s="1"/>
  <c r="R2799" i="1"/>
  <c r="S2799" i="1" s="1"/>
  <c r="T2799" i="1" s="1"/>
  <c r="R2874" i="1"/>
  <c r="S2874" i="1" s="1"/>
  <c r="T2874" i="1" s="1"/>
  <c r="AA2882" i="1"/>
  <c r="AA2967" i="1"/>
  <c r="AA2973" i="1"/>
  <c r="AA3076" i="1"/>
  <c r="R3093" i="1"/>
  <c r="S3093" i="1" s="1"/>
  <c r="T3093" i="1" s="1"/>
  <c r="R3139" i="1"/>
  <c r="S3139" i="1" s="1"/>
  <c r="AA3281" i="1"/>
  <c r="AA3462" i="1"/>
  <c r="AA3494" i="1"/>
  <c r="AA3557" i="1"/>
  <c r="AA3235" i="1"/>
  <c r="R3310" i="1"/>
  <c r="S3310" i="1" s="1"/>
  <c r="T3310" i="1" s="1"/>
  <c r="AA3374" i="1"/>
  <c r="AA3386" i="1"/>
  <c r="R3435" i="1"/>
  <c r="S3435" i="1" s="1"/>
  <c r="T3435" i="1" s="1"/>
  <c r="R3467" i="1"/>
  <c r="S3467" i="1" s="1"/>
  <c r="T3467" i="1" s="1"/>
  <c r="AA3483" i="1"/>
  <c r="R3587" i="1"/>
  <c r="S3587" i="1" s="1"/>
  <c r="T3587" i="1" s="1"/>
  <c r="Y3587" i="1" s="1"/>
  <c r="R3659" i="1"/>
  <c r="S3659" i="1" s="1"/>
  <c r="AA3723" i="1"/>
  <c r="AA3743" i="1"/>
  <c r="AA3931" i="1"/>
  <c r="AA4295" i="1"/>
  <c r="AA3364" i="1"/>
  <c r="AA3419" i="1"/>
  <c r="AA3451" i="1"/>
  <c r="AA3519" i="1"/>
  <c r="AA3593" i="1"/>
  <c r="AA3784" i="1"/>
  <c r="AA3861" i="1"/>
  <c r="R3193" i="1"/>
  <c r="S3193" i="1" s="1"/>
  <c r="T3193" i="1" s="1"/>
  <c r="AA3195" i="1"/>
  <c r="AA3229" i="1"/>
  <c r="R3250" i="1"/>
  <c r="S3250" i="1" s="1"/>
  <c r="T3250" i="1" s="1"/>
  <c r="AA3251" i="1"/>
  <c r="AA3275" i="1"/>
  <c r="AA3331" i="1"/>
  <c r="AA3339" i="1"/>
  <c r="AA3371" i="1"/>
  <c r="AA3406" i="1"/>
  <c r="R3491" i="1"/>
  <c r="S3491" i="1" s="1"/>
  <c r="AA3582" i="1"/>
  <c r="R3585" i="1"/>
  <c r="S3585" i="1" s="1"/>
  <c r="T3585" i="1" s="1"/>
  <c r="AA3821" i="1"/>
  <c r="R3862" i="1"/>
  <c r="S3862" i="1" s="1"/>
  <c r="T3862" i="1" s="1"/>
  <c r="AA4014" i="1"/>
  <c r="AA3200" i="1"/>
  <c r="AA3292" i="1"/>
  <c r="AA3323" i="1"/>
  <c r="AA3390" i="1"/>
  <c r="AA3529" i="1"/>
  <c r="AA3531" i="1"/>
  <c r="AA3538" i="1"/>
  <c r="AA3568" i="1"/>
  <c r="AA3650" i="1"/>
  <c r="AA3851" i="1"/>
  <c r="AA4036" i="1"/>
  <c r="R3044" i="1"/>
  <c r="S3044" i="1" s="1"/>
  <c r="T3044" i="1" s="1"/>
  <c r="R3056" i="1"/>
  <c r="S3056" i="1" s="1"/>
  <c r="T3056" i="1" s="1"/>
  <c r="Y3056" i="1" s="1"/>
  <c r="AA3108" i="1"/>
  <c r="R3179" i="1"/>
  <c r="S3179" i="1" s="1"/>
  <c r="T3179" i="1" s="1"/>
  <c r="AA3213" i="1"/>
  <c r="R3232" i="1"/>
  <c r="S3232" i="1" s="1"/>
  <c r="T3232" i="1" s="1"/>
  <c r="AA3250" i="1"/>
  <c r="AA3258" i="1"/>
  <c r="AA3305" i="1"/>
  <c r="AA3310" i="1"/>
  <c r="AA3315" i="1"/>
  <c r="R3401" i="1"/>
  <c r="S3401" i="1" s="1"/>
  <c r="T3401" i="1" s="1"/>
  <c r="AA3418" i="1"/>
  <c r="R3424" i="1"/>
  <c r="S3424" i="1" s="1"/>
  <c r="T3424" i="1" s="1"/>
  <c r="Y3424" i="1" s="1"/>
  <c r="AA3435" i="1"/>
  <c r="R3456" i="1"/>
  <c r="S3456" i="1" s="1"/>
  <c r="T3456" i="1" s="1"/>
  <c r="R3483" i="1"/>
  <c r="S3483" i="1" s="1"/>
  <c r="T3483" i="1" s="1"/>
  <c r="R3530" i="1"/>
  <c r="S3530" i="1" s="1"/>
  <c r="T3530" i="1" s="1"/>
  <c r="R3539" i="1"/>
  <c r="S3539" i="1" s="1"/>
  <c r="T3539" i="1" s="1"/>
  <c r="R3609" i="1"/>
  <c r="S3609" i="1" s="1"/>
  <c r="T3609" i="1" s="1"/>
  <c r="Y3609" i="1" s="1"/>
  <c r="AA3645" i="1"/>
  <c r="AA3689" i="1"/>
  <c r="AA3703" i="1"/>
  <c r="AA3706" i="1"/>
  <c r="AA3780" i="1"/>
  <c r="R3844" i="1"/>
  <c r="S3844" i="1" s="1"/>
  <c r="T3844" i="1" s="1"/>
  <c r="AA3187" i="1"/>
  <c r="AA3219" i="1"/>
  <c r="R3259" i="1"/>
  <c r="S3259" i="1" s="1"/>
  <c r="T3259" i="1" s="1"/>
  <c r="Y3259" i="1" s="1"/>
  <c r="AA3348" i="1"/>
  <c r="AA3370" i="1"/>
  <c r="AA3387" i="1"/>
  <c r="R3419" i="1"/>
  <c r="S3419" i="1" s="1"/>
  <c r="T3419" i="1" s="1"/>
  <c r="Y3419" i="1" s="1"/>
  <c r="AA3427" i="1"/>
  <c r="R3451" i="1"/>
  <c r="S3451" i="1" s="1"/>
  <c r="T3451" i="1" s="1"/>
  <c r="AA3459" i="1"/>
  <c r="R3500" i="1"/>
  <c r="S3500" i="1" s="1"/>
  <c r="T3500" i="1" s="1"/>
  <c r="AA3501" i="1"/>
  <c r="AA3549" i="1"/>
  <c r="R3604" i="1"/>
  <c r="S3604" i="1" s="1"/>
  <c r="T3604" i="1" s="1"/>
  <c r="AA3631" i="1"/>
  <c r="AA3965" i="1"/>
  <c r="AA4576" i="1"/>
  <c r="AA3203" i="1"/>
  <c r="AA3276" i="1"/>
  <c r="AA3340" i="1"/>
  <c r="AA3355" i="1"/>
  <c r="AA3555" i="1"/>
  <c r="AA3999" i="1"/>
  <c r="AA3289" i="1"/>
  <c r="AA3350" i="1"/>
  <c r="AA3520" i="1"/>
  <c r="AA3522" i="1"/>
  <c r="AA3542" i="1"/>
  <c r="AA3579" i="1"/>
  <c r="AA3599" i="1"/>
  <c r="AA3611" i="1"/>
  <c r="AA3620" i="1"/>
  <c r="AA3230" i="1"/>
  <c r="AA3247" i="1"/>
  <c r="AA3294" i="1"/>
  <c r="AA3299" i="1"/>
  <c r="AA3307" i="1"/>
  <c r="AA3367" i="1"/>
  <c r="AA3503" i="1"/>
  <c r="AA3624" i="1"/>
  <c r="AA3641" i="1"/>
  <c r="AA3670" i="1"/>
  <c r="AA3687" i="1"/>
  <c r="AA4002" i="1"/>
  <c r="AA3107" i="1"/>
  <c r="AA3183" i="1"/>
  <c r="AA3257" i="1"/>
  <c r="R3368" i="1"/>
  <c r="S3368" i="1" s="1"/>
  <c r="AA3377" i="1"/>
  <c r="AA3561" i="1"/>
  <c r="AA3692" i="1"/>
  <c r="AA3786" i="1"/>
  <c r="AA3941" i="1"/>
  <c r="AA3053" i="1"/>
  <c r="AA3071" i="1"/>
  <c r="AA3091" i="1"/>
  <c r="R3102" i="1"/>
  <c r="S3102" i="1" s="1"/>
  <c r="T3102" i="1" s="1"/>
  <c r="R3105" i="1"/>
  <c r="S3105" i="1" s="1"/>
  <c r="T3105" i="1" s="1"/>
  <c r="R3184" i="1"/>
  <c r="S3184" i="1" s="1"/>
  <c r="T3184" i="1" s="1"/>
  <c r="R3197" i="1"/>
  <c r="S3197" i="1" s="1"/>
  <c r="R3200" i="1"/>
  <c r="S3200" i="1" s="1"/>
  <c r="T3200" i="1" s="1"/>
  <c r="Y3200" i="1" s="1"/>
  <c r="AA3218" i="1"/>
  <c r="AA3273" i="1"/>
  <c r="AA3337" i="1"/>
  <c r="AA3342" i="1"/>
  <c r="R3378" i="1"/>
  <c r="S3378" i="1" s="1"/>
  <c r="T3378" i="1" s="1"/>
  <c r="AA3498" i="1"/>
  <c r="AA3510" i="1"/>
  <c r="AA3530" i="1"/>
  <c r="R3536" i="1"/>
  <c r="S3536" i="1" s="1"/>
  <c r="T3536" i="1" s="1"/>
  <c r="AA3539" i="1"/>
  <c r="AA3567" i="1"/>
  <c r="R3570" i="1"/>
  <c r="S3570" i="1" s="1"/>
  <c r="T3570" i="1" s="1"/>
  <c r="AA3646" i="1"/>
  <c r="AA3660" i="1"/>
  <c r="R3826" i="1"/>
  <c r="S3826" i="1" s="1"/>
  <c r="T3826" i="1" s="1"/>
  <c r="AA3904" i="1"/>
  <c r="R3069" i="1"/>
  <c r="S3069" i="1" s="1"/>
  <c r="T3069" i="1" s="1"/>
  <c r="R3072" i="1"/>
  <c r="S3072" i="1" s="1"/>
  <c r="T3072" i="1" s="1"/>
  <c r="R3115" i="1"/>
  <c r="S3115" i="1" s="1"/>
  <c r="R3125" i="1"/>
  <c r="S3125" i="1" s="1"/>
  <c r="T3125" i="1" s="1"/>
  <c r="Y3125" i="1" s="1"/>
  <c r="R3161" i="1"/>
  <c r="S3161" i="1" s="1"/>
  <c r="T3161" i="1" s="1"/>
  <c r="Y3161" i="1" s="1"/>
  <c r="AA3163" i="1"/>
  <c r="AA3227" i="1"/>
  <c r="AA3278" i="1"/>
  <c r="AA3283" i="1"/>
  <c r="AA3291" i="1"/>
  <c r="AA3324" i="1"/>
  <c r="AA3434" i="1"/>
  <c r="R3440" i="1"/>
  <c r="S3440" i="1" s="1"/>
  <c r="T3440" i="1" s="1"/>
  <c r="AA3466" i="1"/>
  <c r="R3472" i="1"/>
  <c r="S3472" i="1" s="1"/>
  <c r="AA3500" i="1"/>
  <c r="R3509" i="1"/>
  <c r="S3509" i="1" s="1"/>
  <c r="T3509" i="1" s="1"/>
  <c r="AA3565" i="1"/>
  <c r="AA3588" i="1"/>
  <c r="R3628" i="1"/>
  <c r="S3628" i="1" s="1"/>
  <c r="T3628" i="1" s="1"/>
  <c r="AA3653" i="1"/>
  <c r="AA3680" i="1"/>
  <c r="AA3765" i="1"/>
  <c r="AA3936" i="1"/>
  <c r="AA3994" i="1"/>
  <c r="AA4074" i="1"/>
  <c r="R3638" i="1"/>
  <c r="S3638" i="1" s="1"/>
  <c r="T3638" i="1" s="1"/>
  <c r="AA3684" i="1"/>
  <c r="AA3760" i="1"/>
  <c r="AA3807" i="1"/>
  <c r="R3884" i="1"/>
  <c r="S3884" i="1" s="1"/>
  <c r="T3884" i="1" s="1"/>
  <c r="R3940" i="1"/>
  <c r="S3940" i="1" s="1"/>
  <c r="T3940" i="1" s="1"/>
  <c r="R3968" i="1"/>
  <c r="S3968" i="1" s="1"/>
  <c r="T3968" i="1" s="1"/>
  <c r="Y3968" i="1" s="1"/>
  <c r="AA3592" i="1"/>
  <c r="R3823" i="1"/>
  <c r="S3823" i="1" s="1"/>
  <c r="T3823" i="1" s="1"/>
  <c r="Y3823" i="1" s="1"/>
  <c r="AA3893" i="1"/>
  <c r="R3899" i="1"/>
  <c r="S3899" i="1" s="1"/>
  <c r="T3899" i="1" s="1"/>
  <c r="AA3923" i="1"/>
  <c r="AA4008" i="1"/>
  <c r="R4050" i="1"/>
  <c r="S4050" i="1" s="1"/>
  <c r="T4050" i="1" s="1"/>
  <c r="AA3644" i="1"/>
  <c r="R3687" i="1"/>
  <c r="S3687" i="1" s="1"/>
  <c r="T3687" i="1" s="1"/>
  <c r="AA3716" i="1"/>
  <c r="R3721" i="1"/>
  <c r="S3721" i="1" s="1"/>
  <c r="T3721" i="1" s="1"/>
  <c r="AA3728" i="1"/>
  <c r="AA3747" i="1"/>
  <c r="R3810" i="1"/>
  <c r="S3810" i="1" s="1"/>
  <c r="T3810" i="1" s="1"/>
  <c r="R3894" i="1"/>
  <c r="S3894" i="1" s="1"/>
  <c r="T3894" i="1" s="1"/>
  <c r="Y3894" i="1" s="1"/>
  <c r="AA3896" i="1"/>
  <c r="AA3978" i="1"/>
  <c r="AA4325" i="1"/>
  <c r="AA4456" i="1"/>
  <c r="AA3580" i="1"/>
  <c r="AA3748" i="1"/>
  <c r="AA3803" i="1"/>
  <c r="AA3828" i="1"/>
  <c r="AA3839" i="1"/>
  <c r="AA3979" i="1"/>
  <c r="R4048" i="1"/>
  <c r="S4048" i="1" s="1"/>
  <c r="T4048" i="1" s="1"/>
  <c r="AA4381" i="1"/>
  <c r="R3600" i="1"/>
  <c r="S3600" i="1" s="1"/>
  <c r="T3600" i="1" s="1"/>
  <c r="AA3612" i="1"/>
  <c r="AA3615" i="1"/>
  <c r="AA3638" i="1"/>
  <c r="AA3733" i="1"/>
  <c r="AA3907" i="1"/>
  <c r="AA4034" i="1"/>
  <c r="AA4378" i="1"/>
  <c r="R3152" i="1"/>
  <c r="S3152" i="1" s="1"/>
  <c r="T3152" i="1" s="1"/>
  <c r="R3216" i="1"/>
  <c r="S3216" i="1" s="1"/>
  <c r="T3216" i="1" s="1"/>
  <c r="R3224" i="1"/>
  <c r="S3224" i="1" s="1"/>
  <c r="R3272" i="1"/>
  <c r="S3272" i="1" s="1"/>
  <c r="T3272" i="1" s="1"/>
  <c r="R3288" i="1"/>
  <c r="S3288" i="1" s="1"/>
  <c r="T3288" i="1" s="1"/>
  <c r="R3304" i="1"/>
  <c r="S3304" i="1" s="1"/>
  <c r="T3304" i="1" s="1"/>
  <c r="R3320" i="1"/>
  <c r="S3320" i="1" s="1"/>
  <c r="T3320" i="1" s="1"/>
  <c r="R3336" i="1"/>
  <c r="S3336" i="1" s="1"/>
  <c r="T3336" i="1" s="1"/>
  <c r="AA3422" i="1"/>
  <c r="AA3438" i="1"/>
  <c r="AA3454" i="1"/>
  <c r="AA3470" i="1"/>
  <c r="AA3486" i="1"/>
  <c r="AA3523" i="1"/>
  <c r="AA3535" i="1"/>
  <c r="R3589" i="1"/>
  <c r="S3589" i="1" s="1"/>
  <c r="AA3596" i="1"/>
  <c r="AA3623" i="1"/>
  <c r="AA3648" i="1"/>
  <c r="R3684" i="1"/>
  <c r="S3684" i="1" s="1"/>
  <c r="T3684" i="1" s="1"/>
  <c r="AA3731" i="1"/>
  <c r="R3749" i="1"/>
  <c r="S3749" i="1" s="1"/>
  <c r="T3749" i="1" s="1"/>
  <c r="AA3768" i="1"/>
  <c r="AA3819" i="1"/>
  <c r="AA3947" i="1"/>
  <c r="AA4000" i="1"/>
  <c r="AA3669" i="1"/>
  <c r="AA3844" i="1"/>
  <c r="AA3915" i="1"/>
  <c r="R3928" i="1"/>
  <c r="S3928" i="1" s="1"/>
  <c r="T3928" i="1" s="1"/>
  <c r="Y3928" i="1" s="1"/>
  <c r="AA3992" i="1"/>
  <c r="AA4022" i="1"/>
  <c r="AA4104" i="1"/>
  <c r="AA4376" i="1"/>
  <c r="AA4399" i="1"/>
  <c r="AA3717" i="1"/>
  <c r="AA3957" i="1"/>
  <c r="AA4029" i="1"/>
  <c r="AA4083" i="1"/>
  <c r="AA4118" i="1"/>
  <c r="AA4121" i="1"/>
  <c r="AA4199" i="1"/>
  <c r="AA3640" i="1"/>
  <c r="AA3652" i="1"/>
  <c r="AA3715" i="1"/>
  <c r="AA3744" i="1"/>
  <c r="AA3753" i="1"/>
  <c r="AA3787" i="1"/>
  <c r="AA3855" i="1"/>
  <c r="AA4368" i="1"/>
  <c r="AA3347" i="1"/>
  <c r="R3355" i="1"/>
  <c r="S3355" i="1" s="1"/>
  <c r="T3355" i="1" s="1"/>
  <c r="AA3363" i="1"/>
  <c r="R3416" i="1"/>
  <c r="S3416" i="1" s="1"/>
  <c r="T3416" i="1" s="1"/>
  <c r="Y3416" i="1" s="1"/>
  <c r="R3432" i="1"/>
  <c r="S3432" i="1" s="1"/>
  <c r="T3432" i="1" s="1"/>
  <c r="R3448" i="1"/>
  <c r="S3448" i="1" s="1"/>
  <c r="T3448" i="1" s="1"/>
  <c r="R3464" i="1"/>
  <c r="S3464" i="1" s="1"/>
  <c r="T3464" i="1" s="1"/>
  <c r="R3480" i="1"/>
  <c r="S3480" i="1" s="1"/>
  <c r="T3480" i="1" s="1"/>
  <c r="R3493" i="1"/>
  <c r="S3493" i="1" s="1"/>
  <c r="T3493" i="1" s="1"/>
  <c r="Y3493" i="1" s="1"/>
  <c r="R3562" i="1"/>
  <c r="S3562" i="1" s="1"/>
  <c r="AA3587" i="1"/>
  <c r="AA3704" i="1"/>
  <c r="AA3925" i="1"/>
  <c r="AA3990" i="1"/>
  <c r="AA4043" i="1"/>
  <c r="AA4357" i="1"/>
  <c r="R3371" i="1"/>
  <c r="S3371" i="1" s="1"/>
  <c r="T3371" i="1" s="1"/>
  <c r="AA3379" i="1"/>
  <c r="R3387" i="1"/>
  <c r="S3387" i="1" s="1"/>
  <c r="T3387" i="1" s="1"/>
  <c r="AA3528" i="1"/>
  <c r="AA3537" i="1"/>
  <c r="R3577" i="1"/>
  <c r="S3577" i="1" s="1"/>
  <c r="T3577" i="1" s="1"/>
  <c r="Y3577" i="1" s="1"/>
  <c r="R3618" i="1"/>
  <c r="S3618" i="1" s="1"/>
  <c r="T3618" i="1" s="1"/>
  <c r="Y3618" i="1" s="1"/>
  <c r="AA3630" i="1"/>
  <c r="AA3635" i="1"/>
  <c r="AA3654" i="1"/>
  <c r="AA3666" i="1"/>
  <c r="AA3693" i="1"/>
  <c r="AA3702" i="1"/>
  <c r="AA3736" i="1"/>
  <c r="AA3890" i="1"/>
  <c r="AA3930" i="1"/>
  <c r="AA4038" i="1"/>
  <c r="AA4041" i="1"/>
  <c r="R3403" i="1"/>
  <c r="S3403" i="1" s="1"/>
  <c r="T3403" i="1" s="1"/>
  <c r="AA3507" i="1"/>
  <c r="R3544" i="1"/>
  <c r="S3544" i="1" s="1"/>
  <c r="T3544" i="1" s="1"/>
  <c r="R3599" i="1"/>
  <c r="S3599" i="1" s="1"/>
  <c r="T3599" i="1" s="1"/>
  <c r="Y3599" i="1" s="1"/>
  <c r="AA3661" i="1"/>
  <c r="R3674" i="1"/>
  <c r="S3674" i="1" s="1"/>
  <c r="T3674" i="1" s="1"/>
  <c r="AA3682" i="1"/>
  <c r="R3841" i="1"/>
  <c r="S3841" i="1" s="1"/>
  <c r="T3841" i="1" s="1"/>
  <c r="Y3841" i="1" s="1"/>
  <c r="AA3858" i="1"/>
  <c r="AA3883" i="1"/>
  <c r="AA3888" i="1"/>
  <c r="AA3903" i="1"/>
  <c r="AA3928" i="1"/>
  <c r="AA3939" i="1"/>
  <c r="AA3772" i="1"/>
  <c r="AA3785" i="1"/>
  <c r="R3794" i="1"/>
  <c r="S3794" i="1" s="1"/>
  <c r="T3794" i="1" s="1"/>
  <c r="R3828" i="1"/>
  <c r="S3828" i="1" s="1"/>
  <c r="T3828" i="1" s="1"/>
  <c r="R3852" i="1"/>
  <c r="S3852" i="1" s="1"/>
  <c r="AA3868" i="1"/>
  <c r="AA3871" i="1"/>
  <c r="AA3900" i="1"/>
  <c r="AA3922" i="1"/>
  <c r="R4055" i="1"/>
  <c r="S4055" i="1" s="1"/>
  <c r="T4055" i="1" s="1"/>
  <c r="AA4085" i="1"/>
  <c r="AA4222" i="1"/>
  <c r="AA3564" i="1"/>
  <c r="R3626" i="1"/>
  <c r="S3626" i="1" s="1"/>
  <c r="T3626" i="1" s="1"/>
  <c r="R3756" i="1"/>
  <c r="S3756" i="1" s="1"/>
  <c r="T3756" i="1" s="1"/>
  <c r="AA3763" i="1"/>
  <c r="R3812" i="1"/>
  <c r="S3812" i="1" s="1"/>
  <c r="T3812" i="1" s="1"/>
  <c r="Y3812" i="1" s="1"/>
  <c r="AA3842" i="1"/>
  <c r="R3846" i="1"/>
  <c r="S3846" i="1" s="1"/>
  <c r="T3846" i="1" s="1"/>
  <c r="Y3846" i="1" s="1"/>
  <c r="R3874" i="1"/>
  <c r="S3874" i="1" s="1"/>
  <c r="T3874" i="1" s="1"/>
  <c r="Y3874" i="1" s="1"/>
  <c r="R3942" i="1"/>
  <c r="S3942" i="1" s="1"/>
  <c r="AA3943" i="1"/>
  <c r="R3974" i="1"/>
  <c r="S3974" i="1" s="1"/>
  <c r="T3974" i="1" s="1"/>
  <c r="R4103" i="1"/>
  <c r="S4103" i="1" s="1"/>
  <c r="T4103" i="1" s="1"/>
  <c r="AA4171" i="1"/>
  <c r="AA4182" i="1"/>
  <c r="AA4250" i="1"/>
  <c r="AA3749" i="1"/>
  <c r="AA3792" i="1"/>
  <c r="AA4024" i="1"/>
  <c r="AA4039" i="1"/>
  <c r="AA4088" i="1"/>
  <c r="AA4408" i="1"/>
  <c r="AA3708" i="1"/>
  <c r="R3740" i="1"/>
  <c r="S3740" i="1" s="1"/>
  <c r="T3740" i="1" s="1"/>
  <c r="AA3826" i="1"/>
  <c r="R3830" i="1"/>
  <c r="S3830" i="1" s="1"/>
  <c r="T3830" i="1" s="1"/>
  <c r="AA3834" i="1"/>
  <c r="AA3865" i="1"/>
  <c r="R3876" i="1"/>
  <c r="S3876" i="1" s="1"/>
  <c r="R3982" i="1"/>
  <c r="S3982" i="1" s="1"/>
  <c r="T3982" i="1" s="1"/>
  <c r="R4080" i="1"/>
  <c r="S4080" i="1" s="1"/>
  <c r="AA4095" i="1"/>
  <c r="R3737" i="1"/>
  <c r="S3737" i="1" s="1"/>
  <c r="T3737" i="1" s="1"/>
  <c r="R3785" i="1"/>
  <c r="S3785" i="1" s="1"/>
  <c r="T3785" i="1" s="1"/>
  <c r="AA3794" i="1"/>
  <c r="R3814" i="1"/>
  <c r="S3814" i="1" s="1"/>
  <c r="T3814" i="1" s="1"/>
  <c r="Y3814" i="1" s="1"/>
  <c r="AA3836" i="1"/>
  <c r="R3903" i="1"/>
  <c r="S3903" i="1" s="1"/>
  <c r="T3903" i="1" s="1"/>
  <c r="AA3909" i="1"/>
  <c r="AA3916" i="1"/>
  <c r="R3956" i="1"/>
  <c r="S3956" i="1" s="1"/>
  <c r="T3956" i="1" s="1"/>
  <c r="AA4110" i="1"/>
  <c r="AA4290" i="1"/>
  <c r="R3668" i="1"/>
  <c r="S3668" i="1" s="1"/>
  <c r="T3668" i="1" s="1"/>
  <c r="AA3714" i="1"/>
  <c r="AA3730" i="1"/>
  <c r="R3837" i="1"/>
  <c r="S3837" i="1" s="1"/>
  <c r="AA3877" i="1"/>
  <c r="AA3945" i="1"/>
  <c r="AA3968" i="1"/>
  <c r="AA4058" i="1"/>
  <c r="R4094" i="1"/>
  <c r="S4094" i="1" s="1"/>
  <c r="T4094" i="1" s="1"/>
  <c r="AA4180" i="1"/>
  <c r="AA4513" i="1"/>
  <c r="AA4835" i="1"/>
  <c r="AA3781" i="1"/>
  <c r="AA3820" i="1"/>
  <c r="AA3970" i="1"/>
  <c r="AA3976" i="1"/>
  <c r="AA4027" i="1"/>
  <c r="AA4031" i="1"/>
  <c r="AA4148" i="1"/>
  <c r="AA4304" i="1"/>
  <c r="AA4391" i="1"/>
  <c r="AA4830" i="1"/>
  <c r="AA3676" i="1"/>
  <c r="AA3679" i="1"/>
  <c r="AA3724" i="1"/>
  <c r="AA3746" i="1"/>
  <c r="AA3762" i="1"/>
  <c r="AA3778" i="1"/>
  <c r="AA3935" i="1"/>
  <c r="AA4044" i="1"/>
  <c r="AA4411" i="1"/>
  <c r="AA3804" i="1"/>
  <c r="AA3932" i="1"/>
  <c r="AA3949" i="1"/>
  <c r="AA4009" i="1"/>
  <c r="AA4023" i="1"/>
  <c r="AA4056" i="1"/>
  <c r="AA4161" i="1"/>
  <c r="AA4282" i="1"/>
  <c r="AA4350" i="1"/>
  <c r="R3641" i="1"/>
  <c r="S3641" i="1" s="1"/>
  <c r="T3641" i="1" s="1"/>
  <c r="Y3641" i="1" s="1"/>
  <c r="R3654" i="1"/>
  <c r="S3654" i="1" s="1"/>
  <c r="T3654" i="1" s="1"/>
  <c r="R3689" i="1"/>
  <c r="S3689" i="1" s="1"/>
  <c r="T3689" i="1" s="1"/>
  <c r="R3702" i="1"/>
  <c r="S3702" i="1" s="1"/>
  <c r="T3702" i="1" s="1"/>
  <c r="R3717" i="1"/>
  <c r="S3717" i="1" s="1"/>
  <c r="T3717" i="1" s="1"/>
  <c r="AA3756" i="1"/>
  <c r="R3792" i="1"/>
  <c r="S3792" i="1" s="1"/>
  <c r="T3792" i="1" s="1"/>
  <c r="AA3833" i="1"/>
  <c r="R3842" i="1"/>
  <c r="S3842" i="1" s="1"/>
  <c r="T3842" i="1" s="1"/>
  <c r="Y3842" i="1" s="1"/>
  <c r="AA3874" i="1"/>
  <c r="R3926" i="1"/>
  <c r="S3926" i="1" s="1"/>
  <c r="T3926" i="1" s="1"/>
  <c r="AA3958" i="1"/>
  <c r="R4000" i="1"/>
  <c r="S4000" i="1" s="1"/>
  <c r="T4000" i="1" s="1"/>
  <c r="R4041" i="1"/>
  <c r="S4041" i="1" s="1"/>
  <c r="T4041" i="1" s="1"/>
  <c r="AA4146" i="1"/>
  <c r="AA4672" i="1"/>
  <c r="R3617" i="1"/>
  <c r="S3617" i="1" s="1"/>
  <c r="T3617" i="1" s="1"/>
  <c r="R3631" i="1"/>
  <c r="S3631" i="1" s="1"/>
  <c r="T3631" i="1" s="1"/>
  <c r="R3705" i="1"/>
  <c r="S3705" i="1" s="1"/>
  <c r="T3705" i="1" s="1"/>
  <c r="AA3721" i="1"/>
  <c r="AA3740" i="1"/>
  <c r="AA3881" i="1"/>
  <c r="AA3913" i="1"/>
  <c r="R3919" i="1"/>
  <c r="S3919" i="1" s="1"/>
  <c r="T3919" i="1" s="1"/>
  <c r="R3994" i="1"/>
  <c r="S3994" i="1" s="1"/>
  <c r="T3994" i="1" s="1"/>
  <c r="R3998" i="1"/>
  <c r="S3998" i="1" s="1"/>
  <c r="R4004" i="1"/>
  <c r="S4004" i="1" s="1"/>
  <c r="T4004" i="1" s="1"/>
  <c r="R4008" i="1"/>
  <c r="S4008" i="1" s="1"/>
  <c r="T4008" i="1" s="1"/>
  <c r="AA4013" i="1"/>
  <c r="R4052" i="1"/>
  <c r="S4052" i="1" s="1"/>
  <c r="T4052" i="1" s="1"/>
  <c r="Y4052" i="1" s="1"/>
  <c r="AA4073" i="1"/>
  <c r="R4176" i="1"/>
  <c r="S4176" i="1" s="1"/>
  <c r="T4176" i="1" s="1"/>
  <c r="AA4481" i="1"/>
  <c r="R4237" i="1"/>
  <c r="S4237" i="1" s="1"/>
  <c r="T4237" i="1" s="1"/>
  <c r="R4283" i="1"/>
  <c r="S4283" i="1" s="1"/>
  <c r="T4283" i="1" s="1"/>
  <c r="R4323" i="1"/>
  <c r="S4323" i="1" s="1"/>
  <c r="T4323" i="1" s="1"/>
  <c r="AA4336" i="1"/>
  <c r="AA4352" i="1"/>
  <c r="AA4404" i="1"/>
  <c r="AA4568" i="1"/>
  <c r="AA4827" i="1"/>
  <c r="R3727" i="1"/>
  <c r="S3727" i="1" s="1"/>
  <c r="T3727" i="1" s="1"/>
  <c r="Y3727" i="1" s="1"/>
  <c r="R3734" i="1"/>
  <c r="S3734" i="1" s="1"/>
  <c r="T3734" i="1" s="1"/>
  <c r="R3759" i="1"/>
  <c r="S3759" i="1" s="1"/>
  <c r="T3759" i="1" s="1"/>
  <c r="R3766" i="1"/>
  <c r="S3766" i="1" s="1"/>
  <c r="T3766" i="1" s="1"/>
  <c r="AA3801" i="1"/>
  <c r="R3948" i="1"/>
  <c r="S3948" i="1" s="1"/>
  <c r="T3948" i="1" s="1"/>
  <c r="AA3952" i="1"/>
  <c r="AA3988" i="1"/>
  <c r="AA4004" i="1"/>
  <c r="AA4100" i="1"/>
  <c r="R4115" i="1"/>
  <c r="S4115" i="1" s="1"/>
  <c r="T4115" i="1" s="1"/>
  <c r="Y4115" i="1" s="1"/>
  <c r="AA4123" i="1"/>
  <c r="AA4153" i="1"/>
  <c r="R4165" i="1"/>
  <c r="S4165" i="1" s="1"/>
  <c r="T4165" i="1" s="1"/>
  <c r="AA4251" i="1"/>
  <c r="AA4415" i="1"/>
  <c r="AA4770" i="1"/>
  <c r="AA4838" i="1"/>
  <c r="AA4204" i="1"/>
  <c r="AA4246" i="1"/>
  <c r="AA4261" i="1"/>
  <c r="AA4326" i="1"/>
  <c r="AA4337" i="1"/>
  <c r="AA4431" i="1"/>
  <c r="AA6155" i="1"/>
  <c r="AA4167" i="1"/>
  <c r="AA4190" i="1"/>
  <c r="AA4192" i="1"/>
  <c r="AA4259" i="1"/>
  <c r="AA4283" i="1"/>
  <c r="AA4340" i="1"/>
  <c r="AA4371" i="1"/>
  <c r="AA4348" i="1"/>
  <c r="AA4661" i="1"/>
  <c r="AA4667" i="1"/>
  <c r="AA4670" i="1"/>
  <c r="AA4200" i="1"/>
  <c r="AA4264" i="1"/>
  <c r="AA4366" i="1"/>
  <c r="AA4490" i="1"/>
  <c r="AA4511" i="1"/>
  <c r="AA4149" i="1"/>
  <c r="AA4160" i="1"/>
  <c r="AA4276" i="1"/>
  <c r="AA4311" i="1"/>
  <c r="AA4498" i="1"/>
  <c r="AA4021" i="1"/>
  <c r="AA4094" i="1"/>
  <c r="AA4156" i="1"/>
  <c r="AA4165" i="1"/>
  <c r="AA4240" i="1"/>
  <c r="AA4242" i="1"/>
  <c r="AA4252" i="1"/>
  <c r="AA4257" i="1"/>
  <c r="AA4286" i="1"/>
  <c r="AA4589" i="1"/>
  <c r="AA3788" i="1"/>
  <c r="AA3810" i="1"/>
  <c r="AA3897" i="1"/>
  <c r="AA3906" i="1"/>
  <c r="AA3948" i="1"/>
  <c r="AA3959" i="1"/>
  <c r="AA4048" i="1"/>
  <c r="AA4071" i="1"/>
  <c r="AA4106" i="1"/>
  <c r="AA4124" i="1"/>
  <c r="AA4130" i="1"/>
  <c r="AA4174" i="1"/>
  <c r="R4248" i="1"/>
  <c r="S4248" i="1" s="1"/>
  <c r="T4248" i="1" s="1"/>
  <c r="AA4274" i="1"/>
  <c r="AA4469" i="1"/>
  <c r="R3718" i="1"/>
  <c r="S3718" i="1" s="1"/>
  <c r="T3718" i="1" s="1"/>
  <c r="Y3718" i="1" s="1"/>
  <c r="R3743" i="1"/>
  <c r="S3743" i="1" s="1"/>
  <c r="T3743" i="1" s="1"/>
  <c r="Y3743" i="1" s="1"/>
  <c r="R3750" i="1"/>
  <c r="S3750" i="1" s="1"/>
  <c r="T3750" i="1" s="1"/>
  <c r="R3971" i="1"/>
  <c r="S3971" i="1" s="1"/>
  <c r="T3971" i="1" s="1"/>
  <c r="AA3972" i="1"/>
  <c r="R3995" i="1"/>
  <c r="S3995" i="1" s="1"/>
  <c r="T3995" i="1" s="1"/>
  <c r="R4002" i="1"/>
  <c r="S4002" i="1" s="1"/>
  <c r="T4002" i="1" s="1"/>
  <c r="AA4010" i="1"/>
  <c r="R4037" i="1"/>
  <c r="S4037" i="1" s="1"/>
  <c r="T4037" i="1" s="1"/>
  <c r="AA4113" i="1"/>
  <c r="AA4126" i="1"/>
  <c r="AA4134" i="1"/>
  <c r="AA4136" i="1"/>
  <c r="AA4461" i="1"/>
  <c r="AA4536" i="1"/>
  <c r="AA4662" i="1"/>
  <c r="R3625" i="1"/>
  <c r="S3625" i="1" s="1"/>
  <c r="T3625" i="1" s="1"/>
  <c r="AA3628" i="1"/>
  <c r="AA3705" i="1"/>
  <c r="R3775" i="1"/>
  <c r="S3775" i="1" s="1"/>
  <c r="T3775" i="1" s="1"/>
  <c r="R3782" i="1"/>
  <c r="S3782" i="1" s="1"/>
  <c r="T3782" i="1" s="1"/>
  <c r="AA3817" i="1"/>
  <c r="R3855" i="1"/>
  <c r="S3855" i="1" s="1"/>
  <c r="T3855" i="1" s="1"/>
  <c r="AA3884" i="1"/>
  <c r="R3910" i="1"/>
  <c r="S3910" i="1" s="1"/>
  <c r="T3910" i="1" s="1"/>
  <c r="Y3910" i="1" s="1"/>
  <c r="AA3927" i="1"/>
  <c r="R3952" i="1"/>
  <c r="S3952" i="1" s="1"/>
  <c r="T3952" i="1" s="1"/>
  <c r="Y3952" i="1" s="1"/>
  <c r="AA3967" i="1"/>
  <c r="AA3984" i="1"/>
  <c r="AA3989" i="1"/>
  <c r="R4049" i="1"/>
  <c r="S4049" i="1" s="1"/>
  <c r="T4049" i="1" s="1"/>
  <c r="R4107" i="1"/>
  <c r="S4107" i="1" s="1"/>
  <c r="AA4120" i="1"/>
  <c r="AA4128" i="1"/>
  <c r="R4139" i="1"/>
  <c r="S4139" i="1" s="1"/>
  <c r="AA4186" i="1"/>
  <c r="AA4364" i="1"/>
  <c r="AA4401" i="1"/>
  <c r="AA4525" i="1"/>
  <c r="AA4570" i="1"/>
  <c r="AA4648" i="1"/>
  <c r="R4472" i="1"/>
  <c r="S4472" i="1" s="1"/>
  <c r="R4027" i="1"/>
  <c r="S4027" i="1" s="1"/>
  <c r="T4027" i="1" s="1"/>
  <c r="Y4027" i="1" s="1"/>
  <c r="R4083" i="1"/>
  <c r="S4083" i="1" s="1"/>
  <c r="T4083" i="1" s="1"/>
  <c r="AA4112" i="1"/>
  <c r="AA4116" i="1"/>
  <c r="AA4152" i="1"/>
  <c r="R4155" i="1"/>
  <c r="S4155" i="1" s="1"/>
  <c r="T4155" i="1" s="1"/>
  <c r="AA4202" i="1"/>
  <c r="R4408" i="1"/>
  <c r="S4408" i="1" s="1"/>
  <c r="T4408" i="1" s="1"/>
  <c r="AA4439" i="1"/>
  <c r="AA4449" i="1"/>
  <c r="AA4494" i="1"/>
  <c r="AA4656" i="1"/>
  <c r="AA4659" i="1"/>
  <c r="AA5011" i="1"/>
  <c r="AA4741" i="1"/>
  <c r="AA4782" i="1"/>
  <c r="AA5210" i="1"/>
  <c r="AA4531" i="1"/>
  <c r="AA4590" i="1"/>
  <c r="AA4616" i="1"/>
  <c r="AA4696" i="1"/>
  <c r="AA4387" i="1"/>
  <c r="AA4405" i="1"/>
  <c r="AA4424" i="1"/>
  <c r="AA4975" i="1"/>
  <c r="AA4502" i="1"/>
  <c r="AA4669" i="1"/>
  <c r="AA4685" i="1"/>
  <c r="AA4727" i="1"/>
  <c r="AA4614" i="1"/>
  <c r="AA4730" i="1"/>
  <c r="AA4062" i="1"/>
  <c r="AA4066" i="1"/>
  <c r="AA4076" i="1"/>
  <c r="AA4196" i="1"/>
  <c r="AA4231" i="1"/>
  <c r="AA4238" i="1"/>
  <c r="AA4265" i="1"/>
  <c r="AA4267" i="1"/>
  <c r="AA4281" i="1"/>
  <c r="AA4338" i="1"/>
  <c r="AA4554" i="1"/>
  <c r="AA4580" i="1"/>
  <c r="R3935" i="1"/>
  <c r="S3935" i="1" s="1"/>
  <c r="T3935" i="1" s="1"/>
  <c r="AA3982" i="1"/>
  <c r="R4028" i="1"/>
  <c r="S4028" i="1" s="1"/>
  <c r="R4120" i="1"/>
  <c r="S4120" i="1" s="1"/>
  <c r="T4120" i="1" s="1"/>
  <c r="Y4120" i="1" s="1"/>
  <c r="R4215" i="1"/>
  <c r="S4215" i="1" s="1"/>
  <c r="T4215" i="1" s="1"/>
  <c r="AA4229" i="1"/>
  <c r="AA4308" i="1"/>
  <c r="R4366" i="1"/>
  <c r="S4366" i="1" s="1"/>
  <c r="T4366" i="1" s="1"/>
  <c r="AA4420" i="1"/>
  <c r="AA4425" i="1"/>
  <c r="AA4443" i="1"/>
  <c r="AA4515" i="1"/>
  <c r="AA4549" i="1"/>
  <c r="AA4606" i="1"/>
  <c r="AA4636" i="1"/>
  <c r="AA4719" i="1"/>
  <c r="AA4751" i="1"/>
  <c r="AA4754" i="1"/>
  <c r="AA4767" i="1"/>
  <c r="R4026" i="1"/>
  <c r="S4026" i="1" s="1"/>
  <c r="T4026" i="1" s="1"/>
  <c r="AA4072" i="1"/>
  <c r="R4086" i="1"/>
  <c r="S4086" i="1" s="1"/>
  <c r="AA4089" i="1"/>
  <c r="AA4091" i="1"/>
  <c r="AA4103" i="1"/>
  <c r="AA4105" i="1"/>
  <c r="R4116" i="1"/>
  <c r="S4116" i="1" s="1"/>
  <c r="T4116" i="1" s="1"/>
  <c r="AA4137" i="1"/>
  <c r="AA4164" i="1"/>
  <c r="R4190" i="1"/>
  <c r="S4190" i="1" s="1"/>
  <c r="T4190" i="1" s="1"/>
  <c r="AA4194" i="1"/>
  <c r="AA4210" i="1"/>
  <c r="AA4245" i="1"/>
  <c r="AA4254" i="1"/>
  <c r="R4273" i="1"/>
  <c r="S4273" i="1" s="1"/>
  <c r="T4273" i="1" s="1"/>
  <c r="AA4356" i="1"/>
  <c r="AA4373" i="1"/>
  <c r="AA4383" i="1"/>
  <c r="R4444" i="1"/>
  <c r="S4444" i="1" s="1"/>
  <c r="T4444" i="1" s="1"/>
  <c r="AA4465" i="1"/>
  <c r="R4525" i="1"/>
  <c r="S4525" i="1" s="1"/>
  <c r="T4525" i="1" s="1"/>
  <c r="Y4525" i="1" s="1"/>
  <c r="R4584" i="1"/>
  <c r="S4584" i="1" s="1"/>
  <c r="T4584" i="1" s="1"/>
  <c r="Y4584" i="1" s="1"/>
  <c r="AA4837" i="1"/>
  <c r="AA4973" i="1"/>
  <c r="R4097" i="1"/>
  <c r="S4097" i="1" s="1"/>
  <c r="T4097" i="1" s="1"/>
  <c r="Y4097" i="1" s="1"/>
  <c r="R4119" i="1"/>
  <c r="S4119" i="1" s="1"/>
  <c r="T4119" i="1" s="1"/>
  <c r="Y4119" i="1" s="1"/>
  <c r="AA4138" i="1"/>
  <c r="AA4155" i="1"/>
  <c r="AA4169" i="1"/>
  <c r="AA4183" i="1"/>
  <c r="AA4211" i="1"/>
  <c r="R4263" i="1"/>
  <c r="S4263" i="1" s="1"/>
  <c r="T4263" i="1" s="1"/>
  <c r="Y4263" i="1" s="1"/>
  <c r="R4276" i="1"/>
  <c r="S4276" i="1" s="1"/>
  <c r="T4276" i="1" s="1"/>
  <c r="Y4276" i="1" s="1"/>
  <c r="R4305" i="1"/>
  <c r="S4305" i="1" s="1"/>
  <c r="T4305" i="1" s="1"/>
  <c r="R4307" i="1"/>
  <c r="S4307" i="1" s="1"/>
  <c r="R4327" i="1"/>
  <c r="S4327" i="1" s="1"/>
  <c r="T4327" i="1" s="1"/>
  <c r="AA4330" i="1"/>
  <c r="AA4344" i="1"/>
  <c r="AA4475" i="1"/>
  <c r="AA4479" i="1"/>
  <c r="R4505" i="1"/>
  <c r="S4505" i="1" s="1"/>
  <c r="T4505" i="1" s="1"/>
  <c r="Y4505" i="1" s="1"/>
  <c r="AA4527" i="1"/>
  <c r="AA4608" i="1"/>
  <c r="AA4621" i="1"/>
  <c r="AA4716" i="1"/>
  <c r="AA4721" i="1"/>
  <c r="AA4732" i="1"/>
  <c r="R4749" i="1"/>
  <c r="S4749" i="1" s="1"/>
  <c r="T4749" i="1" s="1"/>
  <c r="AA4991" i="1"/>
  <c r="AA4216" i="1"/>
  <c r="AA4241" i="1"/>
  <c r="AA4292" i="1"/>
  <c r="AA4309" i="1"/>
  <c r="AA4362" i="1"/>
  <c r="AA4402" i="1"/>
  <c r="AA4457" i="1"/>
  <c r="AA4509" i="1"/>
  <c r="AA4634" i="1"/>
  <c r="AA4675" i="1"/>
  <c r="R3961" i="1"/>
  <c r="S3961" i="1" s="1"/>
  <c r="T3961" i="1" s="1"/>
  <c r="AA3964" i="1"/>
  <c r="R4011" i="1"/>
  <c r="S4011" i="1" s="1"/>
  <c r="T4011" i="1" s="1"/>
  <c r="AA4046" i="1"/>
  <c r="AA4060" i="1"/>
  <c r="AA4078" i="1"/>
  <c r="AA4081" i="1"/>
  <c r="R4105" i="1"/>
  <c r="S4105" i="1" s="1"/>
  <c r="T4105" i="1" s="1"/>
  <c r="AA4122" i="1"/>
  <c r="AA4131" i="1"/>
  <c r="AA4151" i="1"/>
  <c r="AA4168" i="1"/>
  <c r="R4197" i="1"/>
  <c r="S4197" i="1" s="1"/>
  <c r="T4197" i="1" s="1"/>
  <c r="AA4219" i="1"/>
  <c r="AA4230" i="1"/>
  <c r="R4312" i="1"/>
  <c r="S4312" i="1" s="1"/>
  <c r="T4312" i="1" s="1"/>
  <c r="R4320" i="1"/>
  <c r="S4320" i="1" s="1"/>
  <c r="T4320" i="1" s="1"/>
  <c r="AA4321" i="1"/>
  <c r="AA4384" i="1"/>
  <c r="AA4390" i="1"/>
  <c r="AA4410" i="1"/>
  <c r="R4452" i="1"/>
  <c r="S4452" i="1" s="1"/>
  <c r="T4452" i="1" s="1"/>
  <c r="Y4452" i="1" s="1"/>
  <c r="R4518" i="1"/>
  <c r="S4518" i="1" s="1"/>
  <c r="T4518" i="1" s="1"/>
  <c r="Y4518" i="1" s="1"/>
  <c r="R4537" i="1"/>
  <c r="S4537" i="1" s="1"/>
  <c r="T4537" i="1" s="1"/>
  <c r="Y4537" i="1" s="1"/>
  <c r="AA4544" i="1"/>
  <c r="AA4586" i="1"/>
  <c r="AA4637" i="1"/>
  <c r="R4692" i="1"/>
  <c r="S4692" i="1" s="1"/>
  <c r="T4692" i="1" s="1"/>
  <c r="R4715" i="1"/>
  <c r="S4715" i="1" s="1"/>
  <c r="T4715" i="1" s="1"/>
  <c r="R4723" i="1"/>
  <c r="S4723" i="1" s="1"/>
  <c r="T4723" i="1" s="1"/>
  <c r="AA4812" i="1"/>
  <c r="AA4119" i="1"/>
  <c r="R4144" i="1"/>
  <c r="S4144" i="1" s="1"/>
  <c r="T4144" i="1" s="1"/>
  <c r="Y4144" i="1" s="1"/>
  <c r="AA4154" i="1"/>
  <c r="AA4179" i="1"/>
  <c r="R4231" i="1"/>
  <c r="S4231" i="1" s="1"/>
  <c r="T4231" i="1" s="1"/>
  <c r="Y4231" i="1" s="1"/>
  <c r="AA4243" i="1"/>
  <c r="R4417" i="1"/>
  <c r="S4417" i="1" s="1"/>
  <c r="T4417" i="1" s="1"/>
  <c r="AA4484" i="1"/>
  <c r="AA4534" i="1"/>
  <c r="AA4668" i="1"/>
  <c r="AA4701" i="1"/>
  <c r="AA4709" i="1"/>
  <c r="R4036" i="1"/>
  <c r="S4036" i="1" s="1"/>
  <c r="T4036" i="1" s="1"/>
  <c r="AA4162" i="1"/>
  <c r="AA4224" i="1"/>
  <c r="R4256" i="1"/>
  <c r="S4256" i="1" s="1"/>
  <c r="T4256" i="1" s="1"/>
  <c r="R4324" i="1"/>
  <c r="S4324" i="1" s="1"/>
  <c r="T4324" i="1" s="1"/>
  <c r="AA4331" i="1"/>
  <c r="R4373" i="1"/>
  <c r="S4373" i="1" s="1"/>
  <c r="T4373" i="1" s="1"/>
  <c r="R4375" i="1"/>
  <c r="S4375" i="1" s="1"/>
  <c r="T4375" i="1" s="1"/>
  <c r="Y4375" i="1" s="1"/>
  <c r="AA4382" i="1"/>
  <c r="R4389" i="1"/>
  <c r="S4389" i="1" s="1"/>
  <c r="T4389" i="1" s="1"/>
  <c r="Y4389" i="1" s="1"/>
  <c r="R4413" i="1"/>
  <c r="S4413" i="1" s="1"/>
  <c r="T4413" i="1" s="1"/>
  <c r="AA4414" i="1"/>
  <c r="R4524" i="1"/>
  <c r="S4524" i="1" s="1"/>
  <c r="T4524" i="1" s="1"/>
  <c r="AA4532" i="1"/>
  <c r="R4567" i="1"/>
  <c r="S4567" i="1" s="1"/>
  <c r="T4567" i="1" s="1"/>
  <c r="AA4850" i="1"/>
  <c r="AA4875" i="1"/>
  <c r="AA4976" i="1"/>
  <c r="R4068" i="1"/>
  <c r="S4068" i="1" s="1"/>
  <c r="T4068" i="1" s="1"/>
  <c r="R4075" i="1"/>
  <c r="S4075" i="1" s="1"/>
  <c r="T4075" i="1" s="1"/>
  <c r="R4183" i="1"/>
  <c r="S4183" i="1" s="1"/>
  <c r="T4183" i="1" s="1"/>
  <c r="R4189" i="1"/>
  <c r="S4189" i="1" s="1"/>
  <c r="T4189" i="1" s="1"/>
  <c r="AA4198" i="1"/>
  <c r="AA4232" i="1"/>
  <c r="AA4296" i="1"/>
  <c r="R4332" i="1"/>
  <c r="S4332" i="1" s="1"/>
  <c r="T4332" i="1" s="1"/>
  <c r="Y4332" i="1" s="1"/>
  <c r="R4383" i="1"/>
  <c r="S4383" i="1" s="1"/>
  <c r="T4383" i="1" s="1"/>
  <c r="AA4394" i="1"/>
  <c r="R4425" i="1"/>
  <c r="S4425" i="1" s="1"/>
  <c r="T4425" i="1" s="1"/>
  <c r="AA4438" i="1"/>
  <c r="R4496" i="1"/>
  <c r="S4496" i="1" s="1"/>
  <c r="AA4499" i="1"/>
  <c r="AA4518" i="1"/>
  <c r="AA4526" i="1"/>
  <c r="AA4657" i="1"/>
  <c r="R4713" i="1"/>
  <c r="S4713" i="1" s="1"/>
  <c r="T4713" i="1" s="1"/>
  <c r="Y4713" i="1" s="1"/>
  <c r="AA4763" i="1"/>
  <c r="AA5056" i="1"/>
  <c r="AA4273" i="1"/>
  <c r="AA4278" i="1"/>
  <c r="AA4341" i="1"/>
  <c r="AA4537" i="1"/>
  <c r="AA4571" i="1"/>
  <c r="AA4723" i="1"/>
  <c r="AA4756" i="1"/>
  <c r="AA4862" i="1"/>
  <c r="AA3980" i="1"/>
  <c r="AA3996" i="1"/>
  <c r="AA4170" i="1"/>
  <c r="AA4195" i="1"/>
  <c r="AA4212" i="1"/>
  <c r="AA4291" i="1"/>
  <c r="AA4312" i="1"/>
  <c r="AA4462" i="1"/>
  <c r="AA4489" i="1"/>
  <c r="AA4699" i="1"/>
  <c r="R3977" i="1"/>
  <c r="S3977" i="1" s="1"/>
  <c r="R3993" i="1"/>
  <c r="S3993" i="1" s="1"/>
  <c r="T3993" i="1" s="1"/>
  <c r="AA4012" i="1"/>
  <c r="AA4055" i="1"/>
  <c r="R4088" i="1"/>
  <c r="S4088" i="1" s="1"/>
  <c r="T4088" i="1" s="1"/>
  <c r="AA4218" i="1"/>
  <c r="AA4270" i="1"/>
  <c r="AA4289" i="1"/>
  <c r="AA4316" i="1"/>
  <c r="R4350" i="1"/>
  <c r="S4350" i="1" s="1"/>
  <c r="T4350" i="1" s="1"/>
  <c r="Y4350" i="1" s="1"/>
  <c r="AA4487" i="1"/>
  <c r="AA4635" i="1"/>
  <c r="R4802" i="1"/>
  <c r="S4802" i="1" s="1"/>
  <c r="T4802" i="1" s="1"/>
  <c r="AA4960" i="1"/>
  <c r="AA5161" i="1"/>
  <c r="R4009" i="1"/>
  <c r="S4009" i="1" s="1"/>
  <c r="T4009" i="1" s="1"/>
  <c r="AA4030" i="1"/>
  <c r="R4101" i="1"/>
  <c r="S4101" i="1" s="1"/>
  <c r="T4101" i="1" s="1"/>
  <c r="AA4147" i="1"/>
  <c r="AA4181" i="1"/>
  <c r="AA4187" i="1"/>
  <c r="R4196" i="1"/>
  <c r="S4196" i="1" s="1"/>
  <c r="T4196" i="1" s="1"/>
  <c r="AA4206" i="1"/>
  <c r="AA4234" i="1"/>
  <c r="AA4339" i="1"/>
  <c r="R4348" i="1"/>
  <c r="S4348" i="1" s="1"/>
  <c r="T4348" i="1" s="1"/>
  <c r="R4354" i="1"/>
  <c r="S4354" i="1" s="1"/>
  <c r="T4354" i="1" s="1"/>
  <c r="Y4354" i="1" s="1"/>
  <c r="AA4375" i="1"/>
  <c r="AA4407" i="1"/>
  <c r="R4453" i="1"/>
  <c r="S4453" i="1" s="1"/>
  <c r="T4453" i="1" s="1"/>
  <c r="R4467" i="1"/>
  <c r="S4467" i="1" s="1"/>
  <c r="T4467" i="1" s="1"/>
  <c r="R4513" i="1"/>
  <c r="S4513" i="1" s="1"/>
  <c r="T4513" i="1" s="1"/>
  <c r="Y4513" i="1" s="1"/>
  <c r="AA4522" i="1"/>
  <c r="R4568" i="1"/>
  <c r="S4568" i="1" s="1"/>
  <c r="T4568" i="1" s="1"/>
  <c r="R4588" i="1"/>
  <c r="S4588" i="1" s="1"/>
  <c r="R4288" i="1"/>
  <c r="S4288" i="1" s="1"/>
  <c r="T4288" i="1" s="1"/>
  <c r="R4295" i="1"/>
  <c r="S4295" i="1" s="1"/>
  <c r="T4295" i="1" s="1"/>
  <c r="Y4295" i="1" s="1"/>
  <c r="R4387" i="1"/>
  <c r="S4387" i="1" s="1"/>
  <c r="T4387" i="1" s="1"/>
  <c r="R4416" i="1"/>
  <c r="S4416" i="1" s="1"/>
  <c r="T4416" i="1" s="1"/>
  <c r="AA4503" i="1"/>
  <c r="R4560" i="1"/>
  <c r="S4560" i="1" s="1"/>
  <c r="T4560" i="1" s="1"/>
  <c r="AA4561" i="1"/>
  <c r="AA4598" i="1"/>
  <c r="R4660" i="1"/>
  <c r="S4660" i="1" s="1"/>
  <c r="T4660" i="1" s="1"/>
  <c r="Y4660" i="1" s="1"/>
  <c r="R4733" i="1"/>
  <c r="S4733" i="1" s="1"/>
  <c r="T4733" i="1" s="1"/>
  <c r="Y4733" i="1" s="1"/>
  <c r="R4752" i="1"/>
  <c r="S4752" i="1" s="1"/>
  <c r="T4752" i="1" s="1"/>
  <c r="AA4784" i="1"/>
  <c r="AA4822" i="1"/>
  <c r="AA4843" i="1"/>
  <c r="R5111" i="1"/>
  <c r="S5111" i="1" s="1"/>
  <c r="T5111" i="1" s="1"/>
  <c r="Y5111" i="1" s="1"/>
  <c r="AA5180" i="1"/>
  <c r="AA5183" i="1"/>
  <c r="AA5410" i="1"/>
  <c r="R4532" i="1"/>
  <c r="S4532" i="1" s="1"/>
  <c r="T4532" i="1" s="1"/>
  <c r="AA4558" i="1"/>
  <c r="R4564" i="1"/>
  <c r="S4564" i="1" s="1"/>
  <c r="T4564" i="1" s="1"/>
  <c r="Y4564" i="1" s="1"/>
  <c r="R4607" i="1"/>
  <c r="S4607" i="1" s="1"/>
  <c r="T4607" i="1" s="1"/>
  <c r="AA4632" i="1"/>
  <c r="AA4695" i="1"/>
  <c r="AA4795" i="1"/>
  <c r="AA4820" i="1"/>
  <c r="AA4833" i="1"/>
  <c r="AA5147" i="1"/>
  <c r="AA4314" i="1"/>
  <c r="AA4328" i="1"/>
  <c r="AA4346" i="1"/>
  <c r="AA4478" i="1"/>
  <c r="AA4724" i="1"/>
  <c r="AA4740" i="1"/>
  <c r="AA4785" i="1"/>
  <c r="AA4810" i="1"/>
  <c r="AA4898" i="1"/>
  <c r="AA4163" i="1"/>
  <c r="R4240" i="1"/>
  <c r="S4240" i="1" s="1"/>
  <c r="T4240" i="1" s="1"/>
  <c r="R4247" i="1"/>
  <c r="S4247" i="1" s="1"/>
  <c r="T4247" i="1" s="1"/>
  <c r="R4261" i="1"/>
  <c r="S4261" i="1" s="1"/>
  <c r="T4261" i="1" s="1"/>
  <c r="R4272" i="1"/>
  <c r="S4272" i="1" s="1"/>
  <c r="T4272" i="1" s="1"/>
  <c r="AA4360" i="1"/>
  <c r="AA4423" i="1"/>
  <c r="AA4426" i="1"/>
  <c r="R4457" i="1"/>
  <c r="S4457" i="1" s="1"/>
  <c r="T4457" i="1" s="1"/>
  <c r="R4460" i="1"/>
  <c r="S4460" i="1" s="1"/>
  <c r="T4460" i="1" s="1"/>
  <c r="Y4460" i="1" s="1"/>
  <c r="R4594" i="1"/>
  <c r="S4594" i="1" s="1"/>
  <c r="AA4601" i="1"/>
  <c r="AA4706" i="1"/>
  <c r="R4746" i="1"/>
  <c r="S4746" i="1" s="1"/>
  <c r="AA4860" i="1"/>
  <c r="AA5006" i="1"/>
  <c r="AA4400" i="1"/>
  <c r="AA4403" i="1"/>
  <c r="R4466" i="1"/>
  <c r="S4466" i="1" s="1"/>
  <c r="T4466" i="1" s="1"/>
  <c r="AA4471" i="1"/>
  <c r="R4571" i="1"/>
  <c r="S4571" i="1" s="1"/>
  <c r="T4571" i="1" s="1"/>
  <c r="R4587" i="1"/>
  <c r="S4587" i="1" s="1"/>
  <c r="T4587" i="1" s="1"/>
  <c r="Y4587" i="1" s="1"/>
  <c r="AA4645" i="1"/>
  <c r="AA4720" i="1"/>
  <c r="AA4731" i="1"/>
  <c r="AA4738" i="1"/>
  <c r="AA4771" i="1"/>
  <c r="AA4852" i="1"/>
  <c r="AA4933" i="1"/>
  <c r="R4311" i="1"/>
  <c r="S4311" i="1" s="1"/>
  <c r="T4311" i="1" s="1"/>
  <c r="R4325" i="1"/>
  <c r="S4325" i="1" s="1"/>
  <c r="T4325" i="1" s="1"/>
  <c r="Y4325" i="1" s="1"/>
  <c r="R4336" i="1"/>
  <c r="S4336" i="1" s="1"/>
  <c r="T4336" i="1" s="1"/>
  <c r="R4343" i="1"/>
  <c r="S4343" i="1" s="1"/>
  <c r="T4343" i="1" s="1"/>
  <c r="R4404" i="1"/>
  <c r="S4404" i="1" s="1"/>
  <c r="T4404" i="1" s="1"/>
  <c r="R4469" i="1"/>
  <c r="S4469" i="1" s="1"/>
  <c r="T4469" i="1" s="1"/>
  <c r="AA4504" i="1"/>
  <c r="AA4530" i="1"/>
  <c r="R4623" i="1"/>
  <c r="S4623" i="1" s="1"/>
  <c r="T4623" i="1" s="1"/>
  <c r="Y4623" i="1" s="1"/>
  <c r="AA4658" i="1"/>
  <c r="AA4689" i="1"/>
  <c r="AA4958" i="1"/>
  <c r="AA5145" i="1"/>
  <c r="AA5369" i="1"/>
  <c r="R4357" i="1"/>
  <c r="S4357" i="1" s="1"/>
  <c r="T4357" i="1" s="1"/>
  <c r="R4368" i="1"/>
  <c r="S4368" i="1" s="1"/>
  <c r="T4368" i="1" s="1"/>
  <c r="Y4368" i="1" s="1"/>
  <c r="AA4432" i="1"/>
  <c r="AA4435" i="1"/>
  <c r="AA4455" i="1"/>
  <c r="AA4458" i="1"/>
  <c r="AA4480" i="1"/>
  <c r="AA4535" i="1"/>
  <c r="AA4543" i="1"/>
  <c r="AA4597" i="1"/>
  <c r="R4600" i="1"/>
  <c r="S4600" i="1" s="1"/>
  <c r="T4600" i="1" s="1"/>
  <c r="R4610" i="1"/>
  <c r="S4610" i="1" s="1"/>
  <c r="T4610" i="1" s="1"/>
  <c r="R4612" i="1"/>
  <c r="S4612" i="1" s="1"/>
  <c r="T4612" i="1" s="1"/>
  <c r="Y4612" i="1" s="1"/>
  <c r="AA4643" i="1"/>
  <c r="R4668" i="1"/>
  <c r="S4668" i="1" s="1"/>
  <c r="T4668" i="1" s="1"/>
  <c r="AA4702" i="1"/>
  <c r="AA4996" i="1"/>
  <c r="AA5047" i="1"/>
  <c r="AA5076" i="1"/>
  <c r="AA5360" i="1"/>
  <c r="AA4914" i="1"/>
  <c r="AA5134" i="1"/>
  <c r="AA4099" i="1"/>
  <c r="R4160" i="1"/>
  <c r="S4160" i="1" s="1"/>
  <c r="T4160" i="1" s="1"/>
  <c r="Y4160" i="1" s="1"/>
  <c r="R4167" i="1"/>
  <c r="S4167" i="1" s="1"/>
  <c r="T4167" i="1" s="1"/>
  <c r="AA4248" i="1"/>
  <c r="AA4266" i="1"/>
  <c r="AA4323" i="1"/>
  <c r="R4420" i="1"/>
  <c r="S4420" i="1" s="1"/>
  <c r="T4420" i="1" s="1"/>
  <c r="R4519" i="1"/>
  <c r="S4519" i="1" s="1"/>
  <c r="AA4545" i="1"/>
  <c r="R4697" i="1"/>
  <c r="S4697" i="1" s="1"/>
  <c r="T4697" i="1" s="1"/>
  <c r="R5135" i="1"/>
  <c r="S5135" i="1" s="1"/>
  <c r="T5135" i="1" s="1"/>
  <c r="Y5135" i="1" s="1"/>
  <c r="AA4115" i="1"/>
  <c r="R4192" i="1"/>
  <c r="S4192" i="1" s="1"/>
  <c r="T4192" i="1" s="1"/>
  <c r="R4199" i="1"/>
  <c r="S4199" i="1" s="1"/>
  <c r="T4199" i="1" s="1"/>
  <c r="Y4199" i="1" s="1"/>
  <c r="R4213" i="1"/>
  <c r="S4213" i="1" s="1"/>
  <c r="T4213" i="1" s="1"/>
  <c r="R4224" i="1"/>
  <c r="S4224" i="1" s="1"/>
  <c r="T4224" i="1" s="1"/>
  <c r="AA4280" i="1"/>
  <c r="AA4298" i="1"/>
  <c r="AA4355" i="1"/>
  <c r="R4410" i="1"/>
  <c r="S4410" i="1" s="1"/>
  <c r="T4410" i="1" s="1"/>
  <c r="AA4464" i="1"/>
  <c r="AA4467" i="1"/>
  <c r="R4546" i="1"/>
  <c r="S4546" i="1" s="1"/>
  <c r="T4546" i="1" s="1"/>
  <c r="R4548" i="1"/>
  <c r="S4548" i="1" s="1"/>
  <c r="T4548" i="1" s="1"/>
  <c r="Y4548" i="1" s="1"/>
  <c r="AA4564" i="1"/>
  <c r="R4582" i="1"/>
  <c r="S4582" i="1" s="1"/>
  <c r="T4582" i="1" s="1"/>
  <c r="AA4585" i="1"/>
  <c r="AA4605" i="1"/>
  <c r="AA4625" i="1"/>
  <c r="AA4627" i="1"/>
  <c r="AA4694" i="1"/>
  <c r="R4761" i="1"/>
  <c r="S4761" i="1" s="1"/>
  <c r="AA4853" i="1"/>
  <c r="R5026" i="1"/>
  <c r="S5026" i="1" s="1"/>
  <c r="T5026" i="1" s="1"/>
  <c r="AA5343" i="1"/>
  <c r="AA4638" i="1"/>
  <c r="AA4646" i="1"/>
  <c r="AA4707" i="1"/>
  <c r="AA4722" i="1"/>
  <c r="R4744" i="1"/>
  <c r="S4744" i="1" s="1"/>
  <c r="T4744" i="1" s="1"/>
  <c r="Y4744" i="1" s="1"/>
  <c r="AA4797" i="1"/>
  <c r="R4851" i="1"/>
  <c r="S4851" i="1" s="1"/>
  <c r="AA4855" i="1"/>
  <c r="R4867" i="1"/>
  <c r="S4867" i="1" s="1"/>
  <c r="T4867" i="1" s="1"/>
  <c r="AA4892" i="1"/>
  <c r="AA4903" i="1"/>
  <c r="AA5015" i="1"/>
  <c r="R4617" i="1"/>
  <c r="S4617" i="1" s="1"/>
  <c r="T4617" i="1" s="1"/>
  <c r="R4636" i="1"/>
  <c r="S4636" i="1" s="1"/>
  <c r="T4636" i="1" s="1"/>
  <c r="R4678" i="1"/>
  <c r="S4678" i="1" s="1"/>
  <c r="T4678" i="1" s="1"/>
  <c r="R4700" i="1"/>
  <c r="S4700" i="1" s="1"/>
  <c r="T4700" i="1" s="1"/>
  <c r="R4710" i="1"/>
  <c r="S4710" i="1" s="1"/>
  <c r="T4710" i="1" s="1"/>
  <c r="Y4710" i="1" s="1"/>
  <c r="AA4747" i="1"/>
  <c r="AA4806" i="1"/>
  <c r="R4809" i="1"/>
  <c r="S4809" i="1" s="1"/>
  <c r="T4809" i="1" s="1"/>
  <c r="R4870" i="1"/>
  <c r="S4870" i="1" s="1"/>
  <c r="AA4886" i="1"/>
  <c r="AA4956" i="1"/>
  <c r="AA4966" i="1"/>
  <c r="AA5223" i="1"/>
  <c r="R5296" i="1"/>
  <c r="S5296" i="1" s="1"/>
  <c r="T5296" i="1" s="1"/>
  <c r="Y5296" i="1" s="1"/>
  <c r="AA4510" i="1"/>
  <c r="R4606" i="1"/>
  <c r="S4606" i="1" s="1"/>
  <c r="T4606" i="1" s="1"/>
  <c r="R4630" i="1"/>
  <c r="S4630" i="1" s="1"/>
  <c r="T4630" i="1" s="1"/>
  <c r="R4641" i="1"/>
  <c r="S4641" i="1" s="1"/>
  <c r="T4641" i="1" s="1"/>
  <c r="Y4641" i="1" s="1"/>
  <c r="R4654" i="1"/>
  <c r="S4654" i="1" s="1"/>
  <c r="AA4703" i="1"/>
  <c r="AA4726" i="1"/>
  <c r="R4738" i="1"/>
  <c r="S4738" i="1" s="1"/>
  <c r="T4738" i="1" s="1"/>
  <c r="R4748" i="1"/>
  <c r="S4748" i="1" s="1"/>
  <c r="T4748" i="1" s="1"/>
  <c r="R4832" i="1"/>
  <c r="S4832" i="1" s="1"/>
  <c r="T4832" i="1" s="1"/>
  <c r="R4900" i="1"/>
  <c r="S4900" i="1" s="1"/>
  <c r="T4900" i="1" s="1"/>
  <c r="AA4907" i="1"/>
  <c r="AA4969" i="1"/>
  <c r="R5109" i="1"/>
  <c r="S5109" i="1" s="1"/>
  <c r="T5109" i="1" s="1"/>
  <c r="AA5111" i="1"/>
  <c r="AA5353" i="1"/>
  <c r="AA5493" i="1"/>
  <c r="R4603" i="1"/>
  <c r="S4603" i="1" s="1"/>
  <c r="T4603" i="1" s="1"/>
  <c r="AA4623" i="1"/>
  <c r="R4627" i="1"/>
  <c r="S4627" i="1" s="1"/>
  <c r="T4627" i="1" s="1"/>
  <c r="AA4655" i="1"/>
  <c r="AA4671" i="1"/>
  <c r="R4680" i="1"/>
  <c r="S4680" i="1" s="1"/>
  <c r="T4680" i="1" s="1"/>
  <c r="R4712" i="1"/>
  <c r="S4712" i="1" s="1"/>
  <c r="T4712" i="1" s="1"/>
  <c r="AA4877" i="1"/>
  <c r="AA4981" i="1"/>
  <c r="AA5004" i="1"/>
  <c r="AA5098" i="1"/>
  <c r="AA4660" i="1"/>
  <c r="AA4692" i="1"/>
  <c r="AA4718" i="1"/>
  <c r="AA4734" i="1"/>
  <c r="AA4739" i="1"/>
  <c r="AA4766" i="1"/>
  <c r="AA4825" i="1"/>
  <c r="AA4847" i="1"/>
  <c r="AA4880" i="1"/>
  <c r="AA5049" i="1"/>
  <c r="AA4684" i="1"/>
  <c r="AA4815" i="1"/>
  <c r="AA4854" i="1"/>
  <c r="AA4912" i="1"/>
  <c r="AA4952" i="1"/>
  <c r="AA4612" i="1"/>
  <c r="AA4676" i="1"/>
  <c r="AA4728" i="1"/>
  <c r="AA4794" i="1"/>
  <c r="AA4845" i="1"/>
  <c r="AA4979" i="1"/>
  <c r="AA5027" i="1"/>
  <c r="R4555" i="1"/>
  <c r="S4555" i="1" s="1"/>
  <c r="AA4652" i="1"/>
  <c r="R4677" i="1"/>
  <c r="S4677" i="1" s="1"/>
  <c r="T4677" i="1" s="1"/>
  <c r="Y4677" i="1" s="1"/>
  <c r="AA4736" i="1"/>
  <c r="AA4748" i="1"/>
  <c r="AA4750" i="1"/>
  <c r="AA4752" i="1"/>
  <c r="AA4759" i="1"/>
  <c r="AA4790" i="1"/>
  <c r="AA4868" i="1"/>
  <c r="AA4917" i="1"/>
  <c r="AA4533" i="1"/>
  <c r="AA4574" i="1"/>
  <c r="AA4587" i="1"/>
  <c r="AA4620" i="1"/>
  <c r="AA4644" i="1"/>
  <c r="AA4678" i="1"/>
  <c r="AA4715" i="1"/>
  <c r="AA4725" i="1"/>
  <c r="R4737" i="1"/>
  <c r="S4737" i="1" s="1"/>
  <c r="T4737" i="1" s="1"/>
  <c r="R4742" i="1"/>
  <c r="S4742" i="1" s="1"/>
  <c r="T4742" i="1" s="1"/>
  <c r="R4751" i="1"/>
  <c r="S4751" i="1" s="1"/>
  <c r="T4751" i="1" s="1"/>
  <c r="Y4751" i="1" s="1"/>
  <c r="AA4786" i="1"/>
  <c r="AA4788" i="1"/>
  <c r="R4793" i="1"/>
  <c r="S4793" i="1" s="1"/>
  <c r="T4793" i="1" s="1"/>
  <c r="AA4828" i="1"/>
  <c r="R4835" i="1"/>
  <c r="S4835" i="1" s="1"/>
  <c r="T4835" i="1" s="1"/>
  <c r="R4935" i="1"/>
  <c r="S4935" i="1" s="1"/>
  <c r="AA5396" i="1"/>
  <c r="AA4760" i="1"/>
  <c r="AA4819" i="1"/>
  <c r="AA4841" i="1"/>
  <c r="AA4954" i="1"/>
  <c r="AA4985" i="1"/>
  <c r="AA5069" i="1"/>
  <c r="AA5207" i="1"/>
  <c r="AA5272" i="1"/>
  <c r="AA5314" i="1"/>
  <c r="R4884" i="1"/>
  <c r="S4884" i="1" s="1"/>
  <c r="T4884" i="1" s="1"/>
  <c r="AA4939" i="1"/>
  <c r="R4980" i="1"/>
  <c r="S4980" i="1" s="1"/>
  <c r="T4980" i="1" s="1"/>
  <c r="Y4980" i="1" s="1"/>
  <c r="AA5030" i="1"/>
  <c r="AA5040" i="1"/>
  <c r="AA5120" i="1"/>
  <c r="AA5170" i="1"/>
  <c r="AA5332" i="1"/>
  <c r="R4673" i="1"/>
  <c r="S4673" i="1" s="1"/>
  <c r="R4686" i="1"/>
  <c r="S4686" i="1" s="1"/>
  <c r="T4686" i="1" s="1"/>
  <c r="R4689" i="1"/>
  <c r="S4689" i="1" s="1"/>
  <c r="T4689" i="1" s="1"/>
  <c r="R4785" i="1"/>
  <c r="S4785" i="1" s="1"/>
  <c r="T4785" i="1" s="1"/>
  <c r="AA4803" i="1"/>
  <c r="AA4809" i="1"/>
  <c r="R4860" i="1"/>
  <c r="S4860" i="1" s="1"/>
  <c r="T4860" i="1" s="1"/>
  <c r="Y4860" i="1" s="1"/>
  <c r="AA4867" i="1"/>
  <c r="R4918" i="1"/>
  <c r="S4918" i="1" s="1"/>
  <c r="T4918" i="1" s="1"/>
  <c r="Y4918" i="1" s="1"/>
  <c r="R4928" i="1"/>
  <c r="S4928" i="1" s="1"/>
  <c r="T4928" i="1" s="1"/>
  <c r="Y4928" i="1" s="1"/>
  <c r="AA4957" i="1"/>
  <c r="R4968" i="1"/>
  <c r="S4968" i="1" s="1"/>
  <c r="T4968" i="1" s="1"/>
  <c r="Y4968" i="1" s="1"/>
  <c r="AA4986" i="1"/>
  <c r="AA5028" i="1"/>
  <c r="R5057" i="1"/>
  <c r="S5057" i="1" s="1"/>
  <c r="T5057" i="1" s="1"/>
  <c r="AA5070" i="1"/>
  <c r="AA5284" i="1"/>
  <c r="R4753" i="1"/>
  <c r="S4753" i="1" s="1"/>
  <c r="T4753" i="1" s="1"/>
  <c r="R4804" i="1"/>
  <c r="S4804" i="1" s="1"/>
  <c r="T4804" i="1" s="1"/>
  <c r="R4816" i="1"/>
  <c r="S4816" i="1" s="1"/>
  <c r="R4848" i="1"/>
  <c r="S4848" i="1" s="1"/>
  <c r="T4848" i="1" s="1"/>
  <c r="AA4878" i="1"/>
  <c r="AA4963" i="1"/>
  <c r="AA4988" i="1"/>
  <c r="R5035" i="1"/>
  <c r="S5035" i="1" s="1"/>
  <c r="AA5079" i="1"/>
  <c r="AA5591" i="1"/>
  <c r="R4750" i="1"/>
  <c r="S4750" i="1" s="1"/>
  <c r="T4750" i="1" s="1"/>
  <c r="Y4750" i="1" s="1"/>
  <c r="AA4844" i="1"/>
  <c r="AA5077" i="1"/>
  <c r="AA5181" i="1"/>
  <c r="AA4823" i="1"/>
  <c r="AA4884" i="1"/>
  <c r="AA4891" i="1"/>
  <c r="AA4932" i="1"/>
  <c r="AA5093" i="1"/>
  <c r="AA5128" i="1"/>
  <c r="AA5454" i="1"/>
  <c r="AA5580" i="1"/>
  <c r="AA4628" i="1"/>
  <c r="AA4664" i="1"/>
  <c r="AA4687" i="1"/>
  <c r="R4718" i="1"/>
  <c r="S4718" i="1" s="1"/>
  <c r="T4718" i="1" s="1"/>
  <c r="AA4742" i="1"/>
  <c r="R4781" i="1"/>
  <c r="S4781" i="1" s="1"/>
  <c r="R4843" i="1"/>
  <c r="S4843" i="1" s="1"/>
  <c r="T4843" i="1" s="1"/>
  <c r="Y4843" i="1" s="1"/>
  <c r="AA4882" i="1"/>
  <c r="AA4978" i="1"/>
  <c r="R4985" i="1"/>
  <c r="S4985" i="1" s="1"/>
  <c r="T4985" i="1" s="1"/>
  <c r="AA4995" i="1"/>
  <c r="AA5022" i="1"/>
  <c r="R5044" i="1"/>
  <c r="S5044" i="1" s="1"/>
  <c r="T5044" i="1" s="1"/>
  <c r="Y5044" i="1" s="1"/>
  <c r="R5174" i="1"/>
  <c r="S5174" i="1" s="1"/>
  <c r="T5174" i="1" s="1"/>
  <c r="Y5174" i="1" s="1"/>
  <c r="AA4805" i="1"/>
  <c r="AA4869" i="1"/>
  <c r="R4903" i="1"/>
  <c r="S4903" i="1" s="1"/>
  <c r="T4903" i="1" s="1"/>
  <c r="AA4928" i="1"/>
  <c r="AA5012" i="1"/>
  <c r="AA5018" i="1"/>
  <c r="R5042" i="1"/>
  <c r="S5042" i="1" s="1"/>
  <c r="T5042" i="1" s="1"/>
  <c r="AA5062" i="1"/>
  <c r="AA5075" i="1"/>
  <c r="AA5110" i="1"/>
  <c r="AA5216" i="1"/>
  <c r="AA4567" i="1"/>
  <c r="AA4583" i="1"/>
  <c r="AA4599" i="1"/>
  <c r="R4616" i="1"/>
  <c r="S4616" i="1" s="1"/>
  <c r="T4616" i="1" s="1"/>
  <c r="R4685" i="1"/>
  <c r="S4685" i="1" s="1"/>
  <c r="T4685" i="1" s="1"/>
  <c r="R4688" i="1"/>
  <c r="S4688" i="1" s="1"/>
  <c r="T4688" i="1" s="1"/>
  <c r="AA4693" i="1"/>
  <c r="AA4710" i="1"/>
  <c r="AA4802" i="1"/>
  <c r="AA4936" i="1"/>
  <c r="R5017" i="1"/>
  <c r="S5017" i="1" s="1"/>
  <c r="T5017" i="1" s="1"/>
  <c r="R5063" i="1"/>
  <c r="S5063" i="1" s="1"/>
  <c r="T5063" i="1" s="1"/>
  <c r="Y5063" i="1" s="1"/>
  <c r="AA5071" i="1"/>
  <c r="AA5141" i="1"/>
  <c r="R5190" i="1"/>
  <c r="S5190" i="1" s="1"/>
  <c r="T5190" i="1" s="1"/>
  <c r="AA5237" i="1"/>
  <c r="AA5282" i="1"/>
  <c r="AA5316" i="1"/>
  <c r="AA5325" i="1"/>
  <c r="AA5371" i="1"/>
  <c r="AA4899" i="1"/>
  <c r="AA4902" i="1"/>
  <c r="R4922" i="1"/>
  <c r="S4922" i="1" s="1"/>
  <c r="T4922" i="1" s="1"/>
  <c r="R4938" i="1"/>
  <c r="S4938" i="1" s="1"/>
  <c r="T4938" i="1" s="1"/>
  <c r="R4952" i="1"/>
  <c r="S4952" i="1" s="1"/>
  <c r="T4952" i="1" s="1"/>
  <c r="AA4953" i="1"/>
  <c r="AA4964" i="1"/>
  <c r="R4975" i="1"/>
  <c r="S4975" i="1" s="1"/>
  <c r="T4975" i="1" s="1"/>
  <c r="AA4984" i="1"/>
  <c r="R5020" i="1"/>
  <c r="S5020" i="1" s="1"/>
  <c r="T5020" i="1" s="1"/>
  <c r="R5317" i="1"/>
  <c r="S5317" i="1" s="1"/>
  <c r="T5317" i="1" s="1"/>
  <c r="R5353" i="1"/>
  <c r="S5353" i="1" s="1"/>
  <c r="T5353" i="1" s="1"/>
  <c r="AA5365" i="1"/>
  <c r="R4890" i="1"/>
  <c r="S4890" i="1" s="1"/>
  <c r="T4890" i="1" s="1"/>
  <c r="Y4890" i="1" s="1"/>
  <c r="R4921" i="1"/>
  <c r="S4921" i="1" s="1"/>
  <c r="T4921" i="1" s="1"/>
  <c r="R4972" i="1"/>
  <c r="S4972" i="1" s="1"/>
  <c r="T4972" i="1" s="1"/>
  <c r="AA5043" i="1"/>
  <c r="AA5058" i="1"/>
  <c r="R5117" i="1"/>
  <c r="S5117" i="1" s="1"/>
  <c r="T5117" i="1" s="1"/>
  <c r="AA5148" i="1"/>
  <c r="AA5298" i="1"/>
  <c r="AA5328" i="1"/>
  <c r="AA5379" i="1"/>
  <c r="AA5530" i="1"/>
  <c r="AA5278" i="1"/>
  <c r="AA5339" i="1"/>
  <c r="AA5649" i="1"/>
  <c r="AA5074" i="1"/>
  <c r="AA5236" i="1"/>
  <c r="R5292" i="1"/>
  <c r="S5292" i="1" s="1"/>
  <c r="T5292" i="1" s="1"/>
  <c r="R5689" i="1"/>
  <c r="S5689" i="1" s="1"/>
  <c r="T5689" i="1" s="1"/>
  <c r="AA5905" i="1"/>
  <c r="R4841" i="1"/>
  <c r="S4841" i="1" s="1"/>
  <c r="T4841" i="1" s="1"/>
  <c r="R4923" i="1"/>
  <c r="S4923" i="1" s="1"/>
  <c r="T4923" i="1" s="1"/>
  <c r="R4926" i="1"/>
  <c r="S4926" i="1" s="1"/>
  <c r="T4926" i="1" s="1"/>
  <c r="Y4926" i="1" s="1"/>
  <c r="AA4965" i="1"/>
  <c r="AA4970" i="1"/>
  <c r="AA5072" i="1"/>
  <c r="AA5109" i="1"/>
  <c r="AA5117" i="1"/>
  <c r="AA5129" i="1"/>
  <c r="AA5172" i="1"/>
  <c r="AA5294" i="1"/>
  <c r="R5324" i="1"/>
  <c r="S5324" i="1" s="1"/>
  <c r="T5324" i="1" s="1"/>
  <c r="Y5324" i="1" s="1"/>
  <c r="R5488" i="1"/>
  <c r="S5488" i="1" s="1"/>
  <c r="T5488" i="1" s="1"/>
  <c r="AA5617" i="1"/>
  <c r="R4875" i="1"/>
  <c r="S4875" i="1" s="1"/>
  <c r="T4875" i="1" s="1"/>
  <c r="R4931" i="1"/>
  <c r="S4931" i="1" s="1"/>
  <c r="T4931" i="1" s="1"/>
  <c r="AA4946" i="1"/>
  <c r="AA5010" i="1"/>
  <c r="AA5053" i="1"/>
  <c r="AA5063" i="1"/>
  <c r="AA5204" i="1"/>
  <c r="AA5301" i="1"/>
  <c r="AA4876" i="1"/>
  <c r="R4880" i="1"/>
  <c r="S4880" i="1" s="1"/>
  <c r="T4880" i="1" s="1"/>
  <c r="R4889" i="1"/>
  <c r="S4889" i="1" s="1"/>
  <c r="T4889" i="1" s="1"/>
  <c r="Y4889" i="1" s="1"/>
  <c r="AA5005" i="1"/>
  <c r="AA5059" i="1"/>
  <c r="R5092" i="1"/>
  <c r="S5092" i="1" s="1"/>
  <c r="T5092" i="1" s="1"/>
  <c r="AA5179" i="1"/>
  <c r="AA5227" i="1"/>
  <c r="R4886" i="1"/>
  <c r="S4886" i="1" s="1"/>
  <c r="T4886" i="1" s="1"/>
  <c r="AA4924" i="1"/>
  <c r="AA4940" i="1"/>
  <c r="AA4992" i="1"/>
  <c r="R5039" i="1"/>
  <c r="S5039" i="1" s="1"/>
  <c r="T5039" i="1" s="1"/>
  <c r="R5081" i="1"/>
  <c r="S5081" i="1" s="1"/>
  <c r="T5081" i="1" s="1"/>
  <c r="AA5149" i="1"/>
  <c r="AA5612" i="1"/>
  <c r="AA5633" i="1"/>
  <c r="AA4708" i="1"/>
  <c r="AA4896" i="1"/>
  <c r="R4941" i="1"/>
  <c r="S4941" i="1" s="1"/>
  <c r="R4944" i="1"/>
  <c r="S4944" i="1" s="1"/>
  <c r="T4944" i="1" s="1"/>
  <c r="R4993" i="1"/>
  <c r="S4993" i="1" s="1"/>
  <c r="T4993" i="1" s="1"/>
  <c r="R5060" i="1"/>
  <c r="S5060" i="1" s="1"/>
  <c r="T5060" i="1" s="1"/>
  <c r="R5163" i="1"/>
  <c r="S5163" i="1" s="1"/>
  <c r="T5163" i="1" s="1"/>
  <c r="R5228" i="1"/>
  <c r="S5228" i="1" s="1"/>
  <c r="T5228" i="1" s="1"/>
  <c r="AA5274" i="1"/>
  <c r="AA5421" i="1"/>
  <c r="AA5459" i="1"/>
  <c r="AA5570" i="1"/>
  <c r="AA5601" i="1"/>
  <c r="AA5100" i="1"/>
  <c r="AA5119" i="1"/>
  <c r="AA5143" i="1"/>
  <c r="AA5150" i="1"/>
  <c r="R5177" i="1"/>
  <c r="S5177" i="1" s="1"/>
  <c r="T5177" i="1" s="1"/>
  <c r="AA5269" i="1"/>
  <c r="R5344" i="1"/>
  <c r="S5344" i="1" s="1"/>
  <c r="AA5467" i="1"/>
  <c r="AA5567" i="1"/>
  <c r="AA5177" i="1"/>
  <c r="AA5212" i="1"/>
  <c r="R5215" i="1"/>
  <c r="S5215" i="1" s="1"/>
  <c r="T5215" i="1" s="1"/>
  <c r="R5226" i="1"/>
  <c r="S5226" i="1" s="1"/>
  <c r="T5226" i="1" s="1"/>
  <c r="AA5250" i="1"/>
  <c r="R5277" i="1"/>
  <c r="S5277" i="1" s="1"/>
  <c r="AA5416" i="1"/>
  <c r="AA5717" i="1"/>
  <c r="AA5859" i="1"/>
  <c r="R4807" i="1"/>
  <c r="S4807" i="1" s="1"/>
  <c r="T4807" i="1" s="1"/>
  <c r="R4863" i="1"/>
  <c r="S4863" i="1" s="1"/>
  <c r="T4863" i="1" s="1"/>
  <c r="Y4863" i="1" s="1"/>
  <c r="R4882" i="1"/>
  <c r="S4882" i="1" s="1"/>
  <c r="T4882" i="1" s="1"/>
  <c r="Y4882" i="1" s="1"/>
  <c r="AA4904" i="1"/>
  <c r="R4937" i="1"/>
  <c r="S4937" i="1" s="1"/>
  <c r="T4937" i="1" s="1"/>
  <c r="Y4937" i="1" s="1"/>
  <c r="R4943" i="1"/>
  <c r="S4943" i="1" s="1"/>
  <c r="R4961" i="1"/>
  <c r="S4961" i="1" s="1"/>
  <c r="AA4972" i="1"/>
  <c r="R5007" i="1"/>
  <c r="S5007" i="1" s="1"/>
  <c r="T5007" i="1" s="1"/>
  <c r="R5016" i="1"/>
  <c r="S5016" i="1" s="1"/>
  <c r="T5016" i="1" s="1"/>
  <c r="R5025" i="1"/>
  <c r="S5025" i="1" s="1"/>
  <c r="T5025" i="1" s="1"/>
  <c r="R5053" i="1"/>
  <c r="S5053" i="1" s="1"/>
  <c r="T5053" i="1" s="1"/>
  <c r="AA5078" i="1"/>
  <c r="R5094" i="1"/>
  <c r="S5094" i="1" s="1"/>
  <c r="AA5115" i="1"/>
  <c r="R5127" i="1"/>
  <c r="S5127" i="1" s="1"/>
  <c r="T5127" i="1" s="1"/>
  <c r="Y5127" i="1" s="1"/>
  <c r="R5157" i="1"/>
  <c r="S5157" i="1" s="1"/>
  <c r="R5180" i="1"/>
  <c r="S5180" i="1" s="1"/>
  <c r="T5180" i="1" s="1"/>
  <c r="R5195" i="1"/>
  <c r="S5195" i="1" s="1"/>
  <c r="T5195" i="1" s="1"/>
  <c r="AA5198" i="1"/>
  <c r="AA5246" i="1"/>
  <c r="R5253" i="1"/>
  <c r="S5253" i="1" s="1"/>
  <c r="T5253" i="1" s="1"/>
  <c r="AA5256" i="1"/>
  <c r="R5284" i="1"/>
  <c r="S5284" i="1" s="1"/>
  <c r="T5284" i="1" s="1"/>
  <c r="Y5284" i="1" s="1"/>
  <c r="AA5292" i="1"/>
  <c r="R5361" i="1"/>
  <c r="S5361" i="1" s="1"/>
  <c r="T5361" i="1" s="1"/>
  <c r="Y5361" i="1" s="1"/>
  <c r="AA5485" i="1"/>
  <c r="AA5036" i="1"/>
  <c r="AA5060" i="1"/>
  <c r="AA5084" i="1"/>
  <c r="AA5090" i="1"/>
  <c r="AA5123" i="1"/>
  <c r="AA5160" i="1"/>
  <c r="AA5165" i="1"/>
  <c r="R5184" i="1"/>
  <c r="S5184" i="1" s="1"/>
  <c r="T5184" i="1" s="1"/>
  <c r="AA5196" i="1"/>
  <c r="R5199" i="1"/>
  <c r="S5199" i="1" s="1"/>
  <c r="T5199" i="1" s="1"/>
  <c r="AA5200" i="1"/>
  <c r="AA5224" i="1"/>
  <c r="R5247" i="1"/>
  <c r="S5247" i="1" s="1"/>
  <c r="T5247" i="1" s="1"/>
  <c r="R5257" i="1"/>
  <c r="S5257" i="1" s="1"/>
  <c r="R5273" i="1"/>
  <c r="S5273" i="1" s="1"/>
  <c r="T5273" i="1" s="1"/>
  <c r="Y5273" i="1" s="1"/>
  <c r="AA5338" i="1"/>
  <c r="AA5406" i="1"/>
  <c r="AA5482" i="1"/>
  <c r="AA5675" i="1"/>
  <c r="AA5054" i="1"/>
  <c r="AA5095" i="1"/>
  <c r="AA5104" i="1"/>
  <c r="AA5133" i="1"/>
  <c r="R5229" i="1"/>
  <c r="S5229" i="1" s="1"/>
  <c r="T5229" i="1" s="1"/>
  <c r="R5233" i="1"/>
  <c r="S5233" i="1" s="1"/>
  <c r="T5233" i="1" s="1"/>
  <c r="R5243" i="1"/>
  <c r="S5243" i="1" s="1"/>
  <c r="T5243" i="1" s="1"/>
  <c r="AA5324" i="1"/>
  <c r="AA5351" i="1"/>
  <c r="AA5358" i="1"/>
  <c r="AA5017" i="1"/>
  <c r="AA5020" i="1"/>
  <c r="AA5101" i="1"/>
  <c r="AA5213" i="1"/>
  <c r="AA5215" i="1"/>
  <c r="AA5394" i="1"/>
  <c r="AA5425" i="1"/>
  <c r="AA5023" i="1"/>
  <c r="AA5029" i="1"/>
  <c r="AA5068" i="1"/>
  <c r="R5121" i="1"/>
  <c r="S5121" i="1" s="1"/>
  <c r="T5121" i="1" s="1"/>
  <c r="R5282" i="1"/>
  <c r="S5282" i="1" s="1"/>
  <c r="T5282" i="1" s="1"/>
  <c r="AA5307" i="1"/>
  <c r="AA5327" i="1"/>
  <c r="AA5368" i="1"/>
  <c r="R5390" i="1"/>
  <c r="S5390" i="1" s="1"/>
  <c r="T5390" i="1" s="1"/>
  <c r="R4871" i="1"/>
  <c r="S4871" i="1" s="1"/>
  <c r="T4871" i="1" s="1"/>
  <c r="Y4871" i="1" s="1"/>
  <c r="AA4883" i="1"/>
  <c r="AA4974" i="1"/>
  <c r="R5009" i="1"/>
  <c r="S5009" i="1" s="1"/>
  <c r="T5009" i="1" s="1"/>
  <c r="Y5009" i="1" s="1"/>
  <c r="R5033" i="1"/>
  <c r="S5033" i="1" s="1"/>
  <c r="R5069" i="1"/>
  <c r="S5069" i="1" s="1"/>
  <c r="T5069" i="1" s="1"/>
  <c r="Y5069" i="1" s="1"/>
  <c r="AA5092" i="1"/>
  <c r="AA5130" i="1"/>
  <c r="AA5189" i="1"/>
  <c r="AA5191" i="1"/>
  <c r="AA5295" i="1"/>
  <c r="R5308" i="1"/>
  <c r="S5308" i="1" s="1"/>
  <c r="T5308" i="1" s="1"/>
  <c r="R5335" i="1"/>
  <c r="S5335" i="1" s="1"/>
  <c r="T5335" i="1" s="1"/>
  <c r="AA5464" i="1"/>
  <c r="R5527" i="1"/>
  <c r="S5527" i="1" s="1"/>
  <c r="T5527" i="1" s="1"/>
  <c r="Y5527" i="1" s="1"/>
  <c r="R5372" i="1"/>
  <c r="S5372" i="1" s="1"/>
  <c r="T5372" i="1" s="1"/>
  <c r="AA5401" i="1"/>
  <c r="AA5435" i="1"/>
  <c r="AA5577" i="1"/>
  <c r="R5134" i="1"/>
  <c r="S5134" i="1" s="1"/>
  <c r="T5134" i="1" s="1"/>
  <c r="R5148" i="1"/>
  <c r="S5148" i="1" s="1"/>
  <c r="T5148" i="1" s="1"/>
  <c r="AA5175" i="1"/>
  <c r="R5179" i="1"/>
  <c r="S5179" i="1" s="1"/>
  <c r="T5179" i="1" s="1"/>
  <c r="Y5179" i="1" s="1"/>
  <c r="R5186" i="1"/>
  <c r="S5186" i="1" s="1"/>
  <c r="T5186" i="1" s="1"/>
  <c r="R5230" i="1"/>
  <c r="S5230" i="1" s="1"/>
  <c r="T5230" i="1" s="1"/>
  <c r="R5287" i="1"/>
  <c r="S5287" i="1" s="1"/>
  <c r="T5287" i="1" s="1"/>
  <c r="R5289" i="1"/>
  <c r="S5289" i="1" s="1"/>
  <c r="T5289" i="1" s="1"/>
  <c r="AA5296" i="1"/>
  <c r="R5323" i="1"/>
  <c r="S5323" i="1" s="1"/>
  <c r="T5323" i="1" s="1"/>
  <c r="AA5340" i="1"/>
  <c r="AA5384" i="1"/>
  <c r="R5422" i="1"/>
  <c r="S5422" i="1" s="1"/>
  <c r="T5422" i="1" s="1"/>
  <c r="Y5422" i="1" s="1"/>
  <c r="R5466" i="1"/>
  <c r="S5466" i="1" s="1"/>
  <c r="T5466" i="1" s="1"/>
  <c r="Y5466" i="1" s="1"/>
  <c r="AA5549" i="1"/>
  <c r="AA5734" i="1"/>
  <c r="AA5221" i="1"/>
  <c r="AA5342" i="1"/>
  <c r="AA5382" i="1"/>
  <c r="AA5443" i="1"/>
  <c r="AA5518" i="1"/>
  <c r="AA5610" i="1"/>
  <c r="AA5841" i="1"/>
  <c r="AA5208" i="1"/>
  <c r="AA5262" i="1"/>
  <c r="AA5273" i="1"/>
  <c r="AA5395" i="1"/>
  <c r="R5142" i="1"/>
  <c r="S5142" i="1" s="1"/>
  <c r="T5142" i="1" s="1"/>
  <c r="R5150" i="1"/>
  <c r="S5150" i="1" s="1"/>
  <c r="T5150" i="1" s="1"/>
  <c r="AA5166" i="1"/>
  <c r="AA5182" i="1"/>
  <c r="R5194" i="1"/>
  <c r="S5194" i="1" s="1"/>
  <c r="T5194" i="1" s="1"/>
  <c r="Y5194" i="1" s="1"/>
  <c r="R5196" i="1"/>
  <c r="S5196" i="1" s="1"/>
  <c r="T5196" i="1" s="1"/>
  <c r="R5227" i="1"/>
  <c r="S5227" i="1" s="1"/>
  <c r="T5227" i="1" s="1"/>
  <c r="Y5227" i="1" s="1"/>
  <c r="AA5264" i="1"/>
  <c r="AA5317" i="1"/>
  <c r="AA5402" i="1"/>
  <c r="AA5572" i="1"/>
  <c r="R5693" i="1"/>
  <c r="S5693" i="1" s="1"/>
  <c r="T5693" i="1" s="1"/>
  <c r="Y5693" i="1" s="1"/>
  <c r="AA5240" i="1"/>
  <c r="AA5245" i="1"/>
  <c r="AA5247" i="1"/>
  <c r="AA5348" i="1"/>
  <c r="AA5362" i="1"/>
  <c r="AA5478" i="1"/>
  <c r="AA5489" i="1"/>
  <c r="AA5499" i="1"/>
  <c r="R4857" i="1"/>
  <c r="S4857" i="1" s="1"/>
  <c r="AA4930" i="1"/>
  <c r="R4946" i="1"/>
  <c r="S4946" i="1" s="1"/>
  <c r="T4946" i="1" s="1"/>
  <c r="AA4959" i="1"/>
  <c r="R5076" i="1"/>
  <c r="S5076" i="1" s="1"/>
  <c r="T5076" i="1" s="1"/>
  <c r="R5108" i="1"/>
  <c r="S5108" i="1" s="1"/>
  <c r="R5198" i="1"/>
  <c r="S5198" i="1" s="1"/>
  <c r="T5198" i="1" s="1"/>
  <c r="R5214" i="1"/>
  <c r="S5214" i="1" s="1"/>
  <c r="T5214" i="1" s="1"/>
  <c r="R5241" i="1"/>
  <c r="S5241" i="1" s="1"/>
  <c r="T5241" i="1" s="1"/>
  <c r="R5246" i="1"/>
  <c r="S5246" i="1" s="1"/>
  <c r="T5246" i="1" s="1"/>
  <c r="Y5246" i="1" s="1"/>
  <c r="AA5289" i="1"/>
  <c r="AA5304" i="1"/>
  <c r="R5377" i="1"/>
  <c r="S5377" i="1" s="1"/>
  <c r="T5377" i="1" s="1"/>
  <c r="AA5400" i="1"/>
  <c r="R5437" i="1"/>
  <c r="S5437" i="1" s="1"/>
  <c r="T5437" i="1" s="1"/>
  <c r="Y5437" i="1" s="1"/>
  <c r="AA5561" i="1"/>
  <c r="AA5696" i="1"/>
  <c r="AA5880" i="1"/>
  <c r="R5348" i="1"/>
  <c r="S5348" i="1" s="1"/>
  <c r="T5348" i="1" s="1"/>
  <c r="AA5374" i="1"/>
  <c r="AA5408" i="1"/>
  <c r="AA5414" i="1"/>
  <c r="AA5432" i="1"/>
  <c r="AA5447" i="1"/>
  <c r="AA5449" i="1"/>
  <c r="AA5554" i="1"/>
  <c r="AA5701" i="1"/>
  <c r="AA5873" i="1"/>
  <c r="AA5419" i="1"/>
  <c r="AA5472" i="1"/>
  <c r="AA5532" i="1"/>
  <c r="AA5552" i="1"/>
  <c r="AA5557" i="1"/>
  <c r="AA5647" i="1"/>
  <c r="AA5735" i="1"/>
  <c r="R4905" i="1"/>
  <c r="S4905" i="1" s="1"/>
  <c r="T4905" i="1" s="1"/>
  <c r="Y4905" i="1" s="1"/>
  <c r="AA4908" i="1"/>
  <c r="R5145" i="1"/>
  <c r="S5145" i="1" s="1"/>
  <c r="T5145" i="1" s="1"/>
  <c r="Y5145" i="1" s="1"/>
  <c r="AA5195" i="1"/>
  <c r="AA5228" i="1"/>
  <c r="R5269" i="1"/>
  <c r="S5269" i="1" s="1"/>
  <c r="T5269" i="1" s="1"/>
  <c r="R5275" i="1"/>
  <c r="S5275" i="1" s="1"/>
  <c r="T5275" i="1" s="1"/>
  <c r="Y5275" i="1" s="1"/>
  <c r="R5278" i="1"/>
  <c r="S5278" i="1" s="1"/>
  <c r="T5278" i="1" s="1"/>
  <c r="AA5321" i="1"/>
  <c r="R5337" i="1"/>
  <c r="S5337" i="1" s="1"/>
  <c r="T5337" i="1" s="1"/>
  <c r="R5343" i="1"/>
  <c r="S5343" i="1" s="1"/>
  <c r="T5343" i="1" s="1"/>
  <c r="Y5343" i="1" s="1"/>
  <c r="AA5378" i="1"/>
  <c r="AA5411" i="1"/>
  <c r="R5428" i="1"/>
  <c r="S5428" i="1" s="1"/>
  <c r="R5434" i="1"/>
  <c r="S5434" i="1" s="1"/>
  <c r="T5434" i="1" s="1"/>
  <c r="Y5434" i="1" s="1"/>
  <c r="AA5450" i="1"/>
  <c r="R5550" i="1"/>
  <c r="S5550" i="1" s="1"/>
  <c r="T5550" i="1" s="1"/>
  <c r="R5571" i="1"/>
  <c r="S5571" i="1" s="1"/>
  <c r="T5571" i="1" s="1"/>
  <c r="AA5234" i="1"/>
  <c r="R5262" i="1"/>
  <c r="S5262" i="1" s="1"/>
  <c r="T5262" i="1" s="1"/>
  <c r="R5389" i="1"/>
  <c r="S5389" i="1" s="1"/>
  <c r="AA5392" i="1"/>
  <c r="R5412" i="1"/>
  <c r="S5412" i="1" s="1"/>
  <c r="T5412" i="1" s="1"/>
  <c r="AA5431" i="1"/>
  <c r="AA5500" i="1"/>
  <c r="AA5662" i="1"/>
  <c r="R5848" i="1"/>
  <c r="S5848" i="1" s="1"/>
  <c r="T5848" i="1" s="1"/>
  <c r="AA5308" i="1"/>
  <c r="AA5642" i="1"/>
  <c r="AA5359" i="1"/>
  <c r="AA5442" i="1"/>
  <c r="AA5550" i="1"/>
  <c r="AA5627" i="1"/>
  <c r="AA5705" i="1"/>
  <c r="AA5795" i="1"/>
  <c r="R5129" i="1"/>
  <c r="S5129" i="1" s="1"/>
  <c r="T5129" i="1" s="1"/>
  <c r="AA5132" i="1"/>
  <c r="AA5164" i="1"/>
  <c r="AA5260" i="1"/>
  <c r="AA5276" i="1"/>
  <c r="AA5453" i="1"/>
  <c r="AA5516" i="1"/>
  <c r="R5209" i="1"/>
  <c r="S5209" i="1" s="1"/>
  <c r="T5209" i="1" s="1"/>
  <c r="AA5214" i="1"/>
  <c r="R5222" i="1"/>
  <c r="S5222" i="1" s="1"/>
  <c r="T5222" i="1" s="1"/>
  <c r="AA5230" i="1"/>
  <c r="AA5263" i="1"/>
  <c r="AA5326" i="1"/>
  <c r="AA5356" i="1"/>
  <c r="AA5372" i="1"/>
  <c r="AA5422" i="1"/>
  <c r="AA5438" i="1"/>
  <c r="AA5451" i="1"/>
  <c r="AA5731" i="1"/>
  <c r="AA5743" i="1"/>
  <c r="AA5476" i="1"/>
  <c r="R5510" i="1"/>
  <c r="S5510" i="1" s="1"/>
  <c r="T5510" i="1" s="1"/>
  <c r="Y5510" i="1" s="1"/>
  <c r="AA5520" i="1"/>
  <c r="AA5539" i="1"/>
  <c r="AA5588" i="1"/>
  <c r="R5683" i="1"/>
  <c r="S5683" i="1" s="1"/>
  <c r="T5683" i="1" s="1"/>
  <c r="AA5440" i="1"/>
  <c r="R5444" i="1"/>
  <c r="S5444" i="1" s="1"/>
  <c r="T5444" i="1" s="1"/>
  <c r="R5451" i="1"/>
  <c r="S5451" i="1" s="1"/>
  <c r="T5451" i="1" s="1"/>
  <c r="R5465" i="1"/>
  <c r="S5465" i="1" s="1"/>
  <c r="AA5526" i="1"/>
  <c r="AA5563" i="1"/>
  <c r="R5718" i="1"/>
  <c r="S5718" i="1" s="1"/>
  <c r="T5718" i="1" s="1"/>
  <c r="R5733" i="1"/>
  <c r="S5733" i="1" s="1"/>
  <c r="T5733" i="1" s="1"/>
  <c r="Y5733" i="1" s="1"/>
  <c r="R5193" i="1"/>
  <c r="S5193" i="1" s="1"/>
  <c r="T5193" i="1" s="1"/>
  <c r="Y5193" i="1" s="1"/>
  <c r="R5225" i="1"/>
  <c r="S5225" i="1" s="1"/>
  <c r="R5379" i="1"/>
  <c r="S5379" i="1" s="1"/>
  <c r="T5379" i="1" s="1"/>
  <c r="AA5387" i="1"/>
  <c r="R5446" i="1"/>
  <c r="S5446" i="1" s="1"/>
  <c r="T5446" i="1" s="1"/>
  <c r="Y5446" i="1" s="1"/>
  <c r="R5453" i="1"/>
  <c r="S5453" i="1" s="1"/>
  <c r="T5453" i="1" s="1"/>
  <c r="R5481" i="1"/>
  <c r="S5481" i="1" s="1"/>
  <c r="T5481" i="1" s="1"/>
  <c r="R5496" i="1"/>
  <c r="S5496" i="1" s="1"/>
  <c r="T5496" i="1" s="1"/>
  <c r="AA5523" i="1"/>
  <c r="R5609" i="1"/>
  <c r="S5609" i="1" s="1"/>
  <c r="T5609" i="1" s="1"/>
  <c r="AA5652" i="1"/>
  <c r="AA5710" i="1"/>
  <c r="AA5747" i="1"/>
  <c r="AA5824" i="1"/>
  <c r="AA5437" i="1"/>
  <c r="AA5473" i="1"/>
  <c r="AA5486" i="1"/>
  <c r="AA5508" i="1"/>
  <c r="AA5548" i="1"/>
  <c r="AA5599" i="1"/>
  <c r="AA5604" i="1"/>
  <c r="AA5618" i="1"/>
  <c r="AA5793" i="1"/>
  <c r="R5469" i="1"/>
  <c r="S5469" i="1" s="1"/>
  <c r="T5469" i="1" s="1"/>
  <c r="R5476" i="1"/>
  <c r="S5476" i="1" s="1"/>
  <c r="T5476" i="1" s="1"/>
  <c r="R5487" i="1"/>
  <c r="S5487" i="1" s="1"/>
  <c r="T5487" i="1" s="1"/>
  <c r="R5574" i="1"/>
  <c r="S5574" i="1" s="1"/>
  <c r="T5574" i="1" s="1"/>
  <c r="R5600" i="1"/>
  <c r="S5600" i="1" s="1"/>
  <c r="T5600" i="1" s="1"/>
  <c r="AA5708" i="1"/>
  <c r="AA5972" i="1"/>
  <c r="R5405" i="1"/>
  <c r="S5405" i="1" s="1"/>
  <c r="T5405" i="1" s="1"/>
  <c r="AA5427" i="1"/>
  <c r="AA5444" i="1"/>
  <c r="R5462" i="1"/>
  <c r="S5462" i="1" s="1"/>
  <c r="T5462" i="1" s="1"/>
  <c r="AA5609" i="1"/>
  <c r="AA5648" i="1"/>
  <c r="AA5664" i="1"/>
  <c r="AA5492" i="1"/>
  <c r="AA5536" i="1"/>
  <c r="AA5694" i="1"/>
  <c r="R5310" i="1"/>
  <c r="S5310" i="1" s="1"/>
  <c r="R5339" i="1"/>
  <c r="S5339" i="1" s="1"/>
  <c r="T5339" i="1" s="1"/>
  <c r="Y5339" i="1" s="1"/>
  <c r="R5371" i="1"/>
  <c r="S5371" i="1" s="1"/>
  <c r="T5371" i="1" s="1"/>
  <c r="Y5371" i="1" s="1"/>
  <c r="AA5386" i="1"/>
  <c r="AA5424" i="1"/>
  <c r="R5493" i="1"/>
  <c r="S5493" i="1" s="1"/>
  <c r="T5493" i="1" s="1"/>
  <c r="AA5494" i="1"/>
  <c r="AA5515" i="1"/>
  <c r="AA5616" i="1"/>
  <c r="R5632" i="1"/>
  <c r="S5632" i="1" s="1"/>
  <c r="T5632" i="1" s="1"/>
  <c r="AA5634" i="1"/>
  <c r="AA5641" i="1"/>
  <c r="AA5697" i="1"/>
  <c r="R5739" i="1"/>
  <c r="S5739" i="1" s="1"/>
  <c r="T5739" i="1" s="1"/>
  <c r="U6399" i="1"/>
  <c r="U6303" i="1"/>
  <c r="U6307" i="1"/>
  <c r="U6339" i="1"/>
  <c r="U6393" i="1"/>
  <c r="U6206" i="1"/>
  <c r="U6091" i="1"/>
  <c r="U6177" i="1"/>
  <c r="U6150" i="1"/>
  <c r="U6086" i="1"/>
  <c r="U6040" i="1"/>
  <c r="U6397" i="1"/>
  <c r="U6262" i="1"/>
  <c r="U6085" i="1"/>
  <c r="U6138" i="1"/>
  <c r="U6114" i="1"/>
  <c r="U6188" i="1"/>
  <c r="U6112" i="1"/>
  <c r="U6088" i="1"/>
  <c r="U6007" i="1"/>
  <c r="U6185" i="1"/>
  <c r="U6298" i="1"/>
  <c r="U6251" i="1"/>
  <c r="U6200" i="1"/>
  <c r="U5976" i="1"/>
  <c r="U6216" i="1"/>
  <c r="U6032" i="1"/>
  <c r="U5886" i="1"/>
  <c r="U5822" i="1"/>
  <c r="U6031" i="1"/>
  <c r="U5962" i="1"/>
  <c r="U5930" i="1"/>
  <c r="U5874" i="1"/>
  <c r="U6017" i="1"/>
  <c r="U5968" i="1"/>
  <c r="U6061" i="1"/>
  <c r="U5782" i="1"/>
  <c r="U6143" i="1"/>
  <c r="U5813" i="1"/>
  <c r="U6055" i="1"/>
  <c r="U5878" i="1"/>
  <c r="U5839" i="1"/>
  <c r="U5692" i="1"/>
  <c r="U6124" i="1"/>
  <c r="U6119" i="1"/>
  <c r="U6030" i="1"/>
  <c r="U5961" i="1"/>
  <c r="U5904" i="1"/>
  <c r="U5719" i="1"/>
  <c r="U5667" i="1"/>
  <c r="U6066" i="1"/>
  <c r="U6053" i="1"/>
  <c r="U5691" i="1"/>
  <c r="U5416" i="1"/>
  <c r="U6133" i="1"/>
  <c r="U5454" i="1"/>
  <c r="U5406" i="1"/>
  <c r="U5755" i="1"/>
  <c r="U5729" i="1"/>
  <c r="U5656" i="1"/>
  <c r="U5956" i="1"/>
  <c r="U5571" i="1"/>
  <c r="U5668" i="1"/>
  <c r="U5655" i="1"/>
  <c r="U5592" i="1"/>
  <c r="AA5566" i="1"/>
  <c r="R5598" i="1"/>
  <c r="S5598" i="1" s="1"/>
  <c r="T5598" i="1" s="1"/>
  <c r="AA5676" i="1"/>
  <c r="AA5678" i="1"/>
  <c r="AA5692" i="1"/>
  <c r="R5763" i="1"/>
  <c r="S5763" i="1" s="1"/>
  <c r="T5763" i="1" s="1"/>
  <c r="Y5763" i="1" s="1"/>
  <c r="R5771" i="1"/>
  <c r="S5771" i="1" s="1"/>
  <c r="T5771" i="1" s="1"/>
  <c r="R5776" i="1"/>
  <c r="S5776" i="1" s="1"/>
  <c r="T5776" i="1" s="1"/>
  <c r="AA5857" i="1"/>
  <c r="U5912" i="1"/>
  <c r="U5565" i="1"/>
  <c r="R5611" i="1"/>
  <c r="S5611" i="1" s="1"/>
  <c r="T5611" i="1" s="1"/>
  <c r="AA5739" i="1"/>
  <c r="AA5853" i="1"/>
  <c r="AA6158" i="1"/>
  <c r="R5421" i="1"/>
  <c r="S5421" i="1" s="1"/>
  <c r="T5421" i="1" s="1"/>
  <c r="AA5456" i="1"/>
  <c r="AA5522" i="1"/>
  <c r="AA5626" i="1"/>
  <c r="R5645" i="1"/>
  <c r="S5645" i="1" s="1"/>
  <c r="T5645" i="1" s="1"/>
  <c r="R5698" i="1"/>
  <c r="S5698" i="1" s="1"/>
  <c r="T5698" i="1" s="1"/>
  <c r="Y5698" i="1" s="1"/>
  <c r="AA5722" i="1"/>
  <c r="R5759" i="1"/>
  <c r="S5759" i="1" s="1"/>
  <c r="T5759" i="1" s="1"/>
  <c r="AA5806" i="1"/>
  <c r="R5901" i="1"/>
  <c r="S5901" i="1" s="1"/>
  <c r="T5901" i="1" s="1"/>
  <c r="AA5908" i="1"/>
  <c r="AA5967" i="1"/>
  <c r="AA5558" i="1"/>
  <c r="AA5600" i="1"/>
  <c r="AA5602" i="1"/>
  <c r="AA5863" i="1"/>
  <c r="AA6040" i="1"/>
  <c r="AA5519" i="1"/>
  <c r="R5556" i="1"/>
  <c r="S5556" i="1" s="1"/>
  <c r="U5611" i="1"/>
  <c r="AA5639" i="1"/>
  <c r="AA5671" i="1"/>
  <c r="R5712" i="1"/>
  <c r="S5712" i="1" s="1"/>
  <c r="T5712" i="1" s="1"/>
  <c r="U5718" i="1"/>
  <c r="AA5781" i="1"/>
  <c r="R5533" i="1"/>
  <c r="S5533" i="1" s="1"/>
  <c r="T5533" i="1" s="1"/>
  <c r="R5579" i="1"/>
  <c r="S5579" i="1" s="1"/>
  <c r="T5579" i="1" s="1"/>
  <c r="R5595" i="1"/>
  <c r="S5595" i="1" s="1"/>
  <c r="T5595" i="1" s="1"/>
  <c r="Y5595" i="1" s="1"/>
  <c r="AA5630" i="1"/>
  <c r="AA5669" i="1"/>
  <c r="AA5685" i="1"/>
  <c r="AA5718" i="1"/>
  <c r="AA5817" i="1"/>
  <c r="AA5836" i="1"/>
  <c r="AA5898" i="1"/>
  <c r="AA5995" i="1"/>
  <c r="AA6097" i="1"/>
  <c r="AA5491" i="1"/>
  <c r="R5513" i="1"/>
  <c r="S5513" i="1" s="1"/>
  <c r="T5513" i="1" s="1"/>
  <c r="R5518" i="1"/>
  <c r="S5518" i="1" s="1"/>
  <c r="T5518" i="1" s="1"/>
  <c r="Y5518" i="1" s="1"/>
  <c r="R5528" i="1"/>
  <c r="S5528" i="1" s="1"/>
  <c r="T5528" i="1" s="1"/>
  <c r="AA5534" i="1"/>
  <c r="R5568" i="1"/>
  <c r="S5568" i="1" s="1"/>
  <c r="T5568" i="1" s="1"/>
  <c r="AA5589" i="1"/>
  <c r="AA5632" i="1"/>
  <c r="U5653" i="1"/>
  <c r="AA5663" i="1"/>
  <c r="AA5667" i="1"/>
  <c r="R5682" i="1"/>
  <c r="S5682" i="1" s="1"/>
  <c r="R5686" i="1"/>
  <c r="S5686" i="1" s="1"/>
  <c r="AA5687" i="1"/>
  <c r="AA5698" i="1"/>
  <c r="AA5787" i="1"/>
  <c r="R5831" i="1"/>
  <c r="S5831" i="1" s="1"/>
  <c r="T5831" i="1" s="1"/>
  <c r="AA5866" i="1"/>
  <c r="U5712" i="1"/>
  <c r="AA5727" i="1"/>
  <c r="AA5754" i="1"/>
  <c r="AA5807" i="1"/>
  <c r="AA5854" i="1"/>
  <c r="U5226" i="1"/>
  <c r="U5274" i="1"/>
  <c r="AA5412" i="1"/>
  <c r="AA5418" i="1"/>
  <c r="U5457" i="1"/>
  <c r="AA5488" i="1"/>
  <c r="R5508" i="1"/>
  <c r="S5508" i="1" s="1"/>
  <c r="T5508" i="1" s="1"/>
  <c r="U5533" i="1"/>
  <c r="R5540" i="1"/>
  <c r="S5540" i="1" s="1"/>
  <c r="AA5749" i="1"/>
  <c r="AA6095" i="1"/>
  <c r="U5135" i="1"/>
  <c r="AA5415" i="1"/>
  <c r="AA5463" i="1"/>
  <c r="AA5466" i="1"/>
  <c r="R5551" i="1"/>
  <c r="S5551" i="1" s="1"/>
  <c r="T5551" i="1" s="1"/>
  <c r="Y5551" i="1" s="1"/>
  <c r="R5646" i="1"/>
  <c r="S5646" i="1" s="1"/>
  <c r="T5646" i="1" s="1"/>
  <c r="AA5777" i="1"/>
  <c r="AA5802" i="1"/>
  <c r="U6380" i="1"/>
  <c r="U6279" i="1"/>
  <c r="U6371" i="1"/>
  <c r="U6350" i="1"/>
  <c r="U6301" i="1"/>
  <c r="U6362" i="1"/>
  <c r="U6313" i="1"/>
  <c r="U6345" i="1"/>
  <c r="U6215" i="1"/>
  <c r="U6043" i="1"/>
  <c r="U6280" i="1"/>
  <c r="U6367" i="1"/>
  <c r="U6222" i="1"/>
  <c r="U6312" i="1"/>
  <c r="U6234" i="1"/>
  <c r="U6168" i="1"/>
  <c r="U6118" i="1"/>
  <c r="U6058" i="1"/>
  <c r="U6147" i="1"/>
  <c r="U6249" i="1"/>
  <c r="U6056" i="1"/>
  <c r="U6256" i="1"/>
  <c r="U6162" i="1"/>
  <c r="U6219" i="1"/>
  <c r="U6210" i="1"/>
  <c r="U6189" i="1"/>
  <c r="U5975" i="1"/>
  <c r="U6018" i="1"/>
  <c r="U5922" i="1"/>
  <c r="U6243" i="1"/>
  <c r="U6241" i="1"/>
  <c r="U6213" i="1"/>
  <c r="U6227" i="1"/>
  <c r="U6025" i="1"/>
  <c r="U6021" i="1"/>
  <c r="U6117" i="1"/>
  <c r="U6037" i="1"/>
  <c r="U5853" i="1"/>
  <c r="U5837" i="1"/>
  <c r="U6191" i="1"/>
  <c r="U5916" i="1"/>
  <c r="U5967" i="1"/>
  <c r="U5913" i="1"/>
  <c r="U5827" i="1"/>
  <c r="U5759" i="1"/>
  <c r="U6132" i="1"/>
  <c r="U6300" i="1"/>
  <c r="U6041" i="1"/>
  <c r="U6281" i="1"/>
  <c r="U5765" i="1"/>
  <c r="U5810" i="1"/>
  <c r="U5553" i="1"/>
  <c r="U5856" i="1"/>
  <c r="U5727" i="1"/>
  <c r="U5713" i="1"/>
  <c r="U5992" i="1"/>
  <c r="U5949" i="1"/>
  <c r="U5899" i="1"/>
  <c r="U6203" i="1"/>
  <c r="U6178" i="1"/>
  <c r="U5747" i="1"/>
  <c r="U6111" i="1"/>
  <c r="U5997" i="1"/>
  <c r="U5830" i="1"/>
  <c r="U5480" i="1"/>
  <c r="U5790" i="1"/>
  <c r="U5577" i="1"/>
  <c r="U5486" i="1"/>
  <c r="U5470" i="1"/>
  <c r="U6027" i="1"/>
  <c r="U5726" i="1"/>
  <c r="U5682" i="1"/>
  <c r="U5987" i="1"/>
  <c r="U5892" i="1"/>
  <c r="U5809" i="1"/>
  <c r="U5529" i="1"/>
  <c r="U5413" i="1"/>
  <c r="AA5751" i="1"/>
  <c r="R5781" i="1"/>
  <c r="S5781" i="1" s="1"/>
  <c r="T5781" i="1" s="1"/>
  <c r="AA5799" i="1"/>
  <c r="AA5954" i="1"/>
  <c r="AA5986" i="1"/>
  <c r="AA5585" i="1"/>
  <c r="AA5689" i="1"/>
  <c r="AA5745" i="1"/>
  <c r="AA5831" i="1"/>
  <c r="AA5855" i="1"/>
  <c r="AA5901" i="1"/>
  <c r="AA6010" i="1"/>
  <c r="AA6180" i="1"/>
  <c r="AA5434" i="1"/>
  <c r="U5479" i="1"/>
  <c r="R5485" i="1"/>
  <c r="S5485" i="1" s="1"/>
  <c r="T5485" i="1" s="1"/>
  <c r="R5545" i="1"/>
  <c r="S5545" i="1" s="1"/>
  <c r="T5545" i="1" s="1"/>
  <c r="Y5545" i="1" s="1"/>
  <c r="R5554" i="1"/>
  <c r="S5554" i="1" s="1"/>
  <c r="T5554" i="1" s="1"/>
  <c r="Y5554" i="1" s="1"/>
  <c r="AA5562" i="1"/>
  <c r="AA5564" i="1"/>
  <c r="AA5598" i="1"/>
  <c r="AA5646" i="1"/>
  <c r="AA5651" i="1"/>
  <c r="AA5653" i="1"/>
  <c r="AA5869" i="1"/>
  <c r="AA5949" i="1"/>
  <c r="AA6021" i="1"/>
  <c r="R5460" i="1"/>
  <c r="S5460" i="1" s="1"/>
  <c r="T5460" i="1" s="1"/>
  <c r="AA5507" i="1"/>
  <c r="R5520" i="1"/>
  <c r="S5520" i="1" s="1"/>
  <c r="T5520" i="1" s="1"/>
  <c r="AA5555" i="1"/>
  <c r="R5563" i="1"/>
  <c r="S5563" i="1" s="1"/>
  <c r="T5563" i="1" s="1"/>
  <c r="AA5582" i="1"/>
  <c r="R5681" i="1"/>
  <c r="S5681" i="1" s="1"/>
  <c r="AA5702" i="1"/>
  <c r="AA5716" i="1"/>
  <c r="R5723" i="1"/>
  <c r="S5723" i="1" s="1"/>
  <c r="R5729" i="1"/>
  <c r="S5729" i="1" s="1"/>
  <c r="T5729" i="1" s="1"/>
  <c r="AA5752" i="1"/>
  <c r="AA5800" i="1"/>
  <c r="AA5829" i="1"/>
  <c r="AA5896" i="1"/>
  <c r="AA5946" i="1"/>
  <c r="R5958" i="1"/>
  <c r="S5958" i="1" s="1"/>
  <c r="T5958" i="1" s="1"/>
  <c r="AA5755" i="1"/>
  <c r="AA5794" i="1"/>
  <c r="R5823" i="1"/>
  <c r="S5823" i="1" s="1"/>
  <c r="T5823" i="1" s="1"/>
  <c r="Y5823" i="1" s="1"/>
  <c r="U5889" i="1"/>
  <c r="AA5909" i="1"/>
  <c r="AA6002" i="1"/>
  <c r="AA5784" i="1"/>
  <c r="AA5803" i="1"/>
  <c r="R5953" i="1"/>
  <c r="S5953" i="1" s="1"/>
  <c r="T5953" i="1" s="1"/>
  <c r="R6086" i="1"/>
  <c r="S6086" i="1" s="1"/>
  <c r="T6086" i="1" s="1"/>
  <c r="AA5778" i="1"/>
  <c r="R5804" i="1"/>
  <c r="S5804" i="1" s="1"/>
  <c r="T5804" i="1" s="1"/>
  <c r="Y5804" i="1" s="1"/>
  <c r="AA5837" i="1"/>
  <c r="R5431" i="1"/>
  <c r="S5431" i="1" s="1"/>
  <c r="T5431" i="1" s="1"/>
  <c r="Y5431" i="1" s="1"/>
  <c r="R5504" i="1"/>
  <c r="S5504" i="1" s="1"/>
  <c r="AA5533" i="1"/>
  <c r="R5580" i="1"/>
  <c r="S5580" i="1" s="1"/>
  <c r="T5580" i="1" s="1"/>
  <c r="Y5580" i="1" s="1"/>
  <c r="R5634" i="1"/>
  <c r="S5634" i="1" s="1"/>
  <c r="T5634" i="1" s="1"/>
  <c r="U5645" i="1"/>
  <c r="AA5650" i="1"/>
  <c r="R5694" i="1"/>
  <c r="S5694" i="1" s="1"/>
  <c r="T5694" i="1" s="1"/>
  <c r="Y5694" i="1" s="1"/>
  <c r="R5696" i="1"/>
  <c r="S5696" i="1" s="1"/>
  <c r="T5696" i="1" s="1"/>
  <c r="AA5746" i="1"/>
  <c r="R5749" i="1"/>
  <c r="S5749" i="1" s="1"/>
  <c r="T5749" i="1" s="1"/>
  <c r="Y5749" i="1" s="1"/>
  <c r="U5823" i="1"/>
  <c r="R5866" i="1"/>
  <c r="S5866" i="1" s="1"/>
  <c r="T5866" i="1" s="1"/>
  <c r="AA5872" i="1"/>
  <c r="AA5958" i="1"/>
  <c r="AA5997" i="1"/>
  <c r="AA6033" i="1"/>
  <c r="AA6062" i="1"/>
  <c r="AA6276" i="1"/>
  <c r="R5726" i="1"/>
  <c r="S5726" i="1" s="1"/>
  <c r="T5726" i="1" s="1"/>
  <c r="Y5726" i="1" s="1"/>
  <c r="R5740" i="1"/>
  <c r="S5740" i="1" s="1"/>
  <c r="AA5771" i="1"/>
  <c r="AA5779" i="1"/>
  <c r="AA5819" i="1"/>
  <c r="AA5835" i="1"/>
  <c r="AA5926" i="1"/>
  <c r="AA6129" i="1"/>
  <c r="AA5683" i="1"/>
  <c r="R5785" i="1"/>
  <c r="S5785" i="1" s="1"/>
  <c r="T5785" i="1" s="1"/>
  <c r="AA6029" i="1"/>
  <c r="R5691" i="1"/>
  <c r="S5691" i="1" s="1"/>
  <c r="AA5699" i="1"/>
  <c r="AA5724" i="1"/>
  <c r="AA5733" i="1"/>
  <c r="AA5761" i="1"/>
  <c r="R5765" i="1"/>
  <c r="S5765" i="1" s="1"/>
  <c r="T5765" i="1" s="1"/>
  <c r="R5834" i="1"/>
  <c r="S5834" i="1" s="1"/>
  <c r="T5834" i="1" s="1"/>
  <c r="AA5883" i="1"/>
  <c r="AA5917" i="1"/>
  <c r="R5983" i="1"/>
  <c r="S5983" i="1" s="1"/>
  <c r="T5983" i="1" s="1"/>
  <c r="AA5809" i="1"/>
  <c r="AA5858" i="1"/>
  <c r="AA5862" i="1"/>
  <c r="AA5951" i="1"/>
  <c r="AA5992" i="1"/>
  <c r="AA6137" i="1"/>
  <c r="AA5571" i="1"/>
  <c r="R5707" i="1"/>
  <c r="S5707" i="1" s="1"/>
  <c r="AA5927" i="1"/>
  <c r="AA6042" i="1"/>
  <c r="AA6140" i="1"/>
  <c r="AA5603" i="1"/>
  <c r="AA5614" i="1"/>
  <c r="R5731" i="1"/>
  <c r="S5731" i="1" s="1"/>
  <c r="T5731" i="1" s="1"/>
  <c r="Y5731" i="1" s="1"/>
  <c r="R5747" i="1"/>
  <c r="S5747" i="1" s="1"/>
  <c r="T5747" i="1" s="1"/>
  <c r="AA5768" i="1"/>
  <c r="AA5811" i="1"/>
  <c r="AA5840" i="1"/>
  <c r="AA5913" i="1"/>
  <c r="AA5920" i="1"/>
  <c r="AA5938" i="1"/>
  <c r="AA6012" i="1"/>
  <c r="R6061" i="1"/>
  <c r="S6061" i="1" s="1"/>
  <c r="AA6099" i="1"/>
  <c r="R5680" i="1"/>
  <c r="S5680" i="1" s="1"/>
  <c r="T5680" i="1" s="1"/>
  <c r="AA5763" i="1"/>
  <c r="R5779" i="1"/>
  <c r="S5779" i="1" s="1"/>
  <c r="T5779" i="1" s="1"/>
  <c r="AA5816" i="1"/>
  <c r="R5937" i="1"/>
  <c r="S5937" i="1" s="1"/>
  <c r="T5937" i="1" s="1"/>
  <c r="R5955" i="1"/>
  <c r="S5955" i="1" s="1"/>
  <c r="T5955" i="1" s="1"/>
  <c r="AA5999" i="1"/>
  <c r="R6013" i="1"/>
  <c r="S6013" i="1" s="1"/>
  <c r="T6013" i="1" s="1"/>
  <c r="AA5922" i="1"/>
  <c r="AA5931" i="1"/>
  <c r="R5977" i="1"/>
  <c r="S5977" i="1" s="1"/>
  <c r="AA6185" i="1"/>
  <c r="AA6148" i="1"/>
  <c r="R5736" i="1"/>
  <c r="S5736" i="1" s="1"/>
  <c r="T5736" i="1" s="1"/>
  <c r="Y5736" i="1" s="1"/>
  <c r="AA5830" i="1"/>
  <c r="AA5930" i="1"/>
  <c r="AA5983" i="1"/>
  <c r="AA5912" i="1"/>
  <c r="AA5973" i="1"/>
  <c r="AA6038" i="1"/>
  <c r="AA6208" i="1"/>
  <c r="AA5914" i="1"/>
  <c r="AA5925" i="1"/>
  <c r="AA5939" i="1"/>
  <c r="AA5985" i="1"/>
  <c r="AA6006" i="1"/>
  <c r="AA6045" i="1"/>
  <c r="AA5821" i="1"/>
  <c r="R5883" i="1"/>
  <c r="S5883" i="1" s="1"/>
  <c r="T5883" i="1" s="1"/>
  <c r="AA5921" i="1"/>
  <c r="R5924" i="1"/>
  <c r="S5924" i="1" s="1"/>
  <c r="T5924" i="1" s="1"/>
  <c r="AA5945" i="1"/>
  <c r="AA6173" i="1"/>
  <c r="AA5823" i="1"/>
  <c r="AA5894" i="1"/>
  <c r="AA5965" i="1"/>
  <c r="AA6009" i="1"/>
  <c r="AA6015" i="1"/>
  <c r="AA5848" i="1"/>
  <c r="AA5943" i="1"/>
  <c r="AA5961" i="1"/>
  <c r="AA6004" i="1"/>
  <c r="AA6013" i="1"/>
  <c r="AA6048" i="1"/>
  <c r="AA6117" i="1"/>
  <c r="R5742" i="1"/>
  <c r="S5742" i="1" s="1"/>
  <c r="T5742" i="1" s="1"/>
  <c r="AA5750" i="1"/>
  <c r="R5758" i="1"/>
  <c r="S5758" i="1" s="1"/>
  <c r="AA5766" i="1"/>
  <c r="R5774" i="1"/>
  <c r="S5774" i="1" s="1"/>
  <c r="T5774" i="1" s="1"/>
  <c r="R5806" i="1"/>
  <c r="S5806" i="1" s="1"/>
  <c r="T5806" i="1" s="1"/>
  <c r="R5838" i="1"/>
  <c r="S5838" i="1" s="1"/>
  <c r="T5838" i="1" s="1"/>
  <c r="AA5899" i="1"/>
  <c r="R5907" i="1"/>
  <c r="S5907" i="1" s="1"/>
  <c r="R5928" i="1"/>
  <c r="S5928" i="1" s="1"/>
  <c r="R5960" i="1"/>
  <c r="S5960" i="1" s="1"/>
  <c r="R5993" i="1"/>
  <c r="S5993" i="1" s="1"/>
  <c r="T5993" i="1" s="1"/>
  <c r="Y5993" i="1" s="1"/>
  <c r="R6003" i="1"/>
  <c r="S6003" i="1" s="1"/>
  <c r="T6003" i="1" s="1"/>
  <c r="R6051" i="1"/>
  <c r="S6051" i="1" s="1"/>
  <c r="T6051" i="1" s="1"/>
  <c r="AA6084" i="1"/>
  <c r="AA6124" i="1"/>
  <c r="AA6201" i="1"/>
  <c r="R5720" i="1"/>
  <c r="S5720" i="1" s="1"/>
  <c r="T5720" i="1" s="1"/>
  <c r="AA5891" i="1"/>
  <c r="R5897" i="1"/>
  <c r="S5897" i="1" s="1"/>
  <c r="T5897" i="1" s="1"/>
  <c r="R5900" i="1"/>
  <c r="S5900" i="1" s="1"/>
  <c r="T5900" i="1" s="1"/>
  <c r="R6001" i="1"/>
  <c r="S6001" i="1" s="1"/>
  <c r="T6001" i="1" s="1"/>
  <c r="AA6011" i="1"/>
  <c r="R6018" i="1"/>
  <c r="S6018" i="1" s="1"/>
  <c r="T6018" i="1" s="1"/>
  <c r="AA6024" i="1"/>
  <c r="R6029" i="1"/>
  <c r="S6029" i="1" s="1"/>
  <c r="T6029" i="1" s="1"/>
  <c r="AA6039" i="1"/>
  <c r="AA6071" i="1"/>
  <c r="R6092" i="1"/>
  <c r="S6092" i="1" s="1"/>
  <c r="AA6106" i="1"/>
  <c r="AA6182" i="1"/>
  <c r="AA6213" i="1"/>
  <c r="R6225" i="1"/>
  <c r="S6225" i="1" s="1"/>
  <c r="T6225" i="1" s="1"/>
  <c r="Y6225" i="1" s="1"/>
  <c r="R6305" i="1"/>
  <c r="S6305" i="1" s="1"/>
  <c r="T6305" i="1" s="1"/>
  <c r="AA6203" i="1"/>
  <c r="R5910" i="1"/>
  <c r="S5910" i="1" s="1"/>
  <c r="T5910" i="1" s="1"/>
  <c r="AA5929" i="1"/>
  <c r="R5965" i="1"/>
  <c r="S5965" i="1" s="1"/>
  <c r="T5965" i="1" s="1"/>
  <c r="Y5965" i="1" s="1"/>
  <c r="R6024" i="1"/>
  <c r="S6024" i="1" s="1"/>
  <c r="T6024" i="1" s="1"/>
  <c r="AA6064" i="1"/>
  <c r="R6067" i="1"/>
  <c r="S6067" i="1" s="1"/>
  <c r="T6067" i="1" s="1"/>
  <c r="AA6068" i="1"/>
  <c r="AA6070" i="1"/>
  <c r="AA6088" i="1"/>
  <c r="R6152" i="1"/>
  <c r="S6152" i="1" s="1"/>
  <c r="T6152" i="1" s="1"/>
  <c r="AA6217" i="1"/>
  <c r="R5944" i="1"/>
  <c r="S5944" i="1" s="1"/>
  <c r="T5944" i="1" s="1"/>
  <c r="R6017" i="1"/>
  <c r="S6017" i="1" s="1"/>
  <c r="T6017" i="1" s="1"/>
  <c r="R6078" i="1"/>
  <c r="S6078" i="1" s="1"/>
  <c r="T6078" i="1" s="1"/>
  <c r="R6091" i="1"/>
  <c r="S6091" i="1" s="1"/>
  <c r="T6091" i="1" s="1"/>
  <c r="Y6091" i="1" s="1"/>
  <c r="R6179" i="1"/>
  <c r="S6179" i="1" s="1"/>
  <c r="T6179" i="1" s="1"/>
  <c r="R6197" i="1"/>
  <c r="S6197" i="1" s="1"/>
  <c r="T6197" i="1" s="1"/>
  <c r="AA6238" i="1"/>
  <c r="R5990" i="1"/>
  <c r="S5990" i="1" s="1"/>
  <c r="T5990" i="1" s="1"/>
  <c r="R6009" i="1"/>
  <c r="S6009" i="1" s="1"/>
  <c r="T6009" i="1" s="1"/>
  <c r="AA6053" i="1"/>
  <c r="AA6109" i="1"/>
  <c r="AA6154" i="1"/>
  <c r="R6169" i="1"/>
  <c r="S6169" i="1" s="1"/>
  <c r="T6169" i="1" s="1"/>
  <c r="Y6169" i="1" s="1"/>
  <c r="AA6027" i="1"/>
  <c r="AA6105" i="1"/>
  <c r="AA6141" i="1"/>
  <c r="AA6186" i="1"/>
  <c r="AA6297" i="1"/>
  <c r="AA5963" i="1"/>
  <c r="AA5993" i="1"/>
  <c r="AA6059" i="1"/>
  <c r="AA6096" i="1"/>
  <c r="AA6139" i="1"/>
  <c r="AA5881" i="1"/>
  <c r="AA5942" i="1"/>
  <c r="AA6132" i="1"/>
  <c r="R6138" i="1"/>
  <c r="S6138" i="1" s="1"/>
  <c r="T6138" i="1" s="1"/>
  <c r="AA6252" i="1"/>
  <c r="AA5884" i="1"/>
  <c r="R5909" i="1"/>
  <c r="S5909" i="1" s="1"/>
  <c r="T5909" i="1" s="1"/>
  <c r="R5915" i="1"/>
  <c r="S5915" i="1" s="1"/>
  <c r="T5915" i="1" s="1"/>
  <c r="Y5915" i="1" s="1"/>
  <c r="R5918" i="1"/>
  <c r="S5918" i="1" s="1"/>
  <c r="T5918" i="1" s="1"/>
  <c r="Y5918" i="1" s="1"/>
  <c r="R5961" i="1"/>
  <c r="S5961" i="1" s="1"/>
  <c r="T5961" i="1" s="1"/>
  <c r="AA5968" i="1"/>
  <c r="AA5970" i="1"/>
  <c r="R6062" i="1"/>
  <c r="S6062" i="1" s="1"/>
  <c r="T6062" i="1" s="1"/>
  <c r="R6193" i="1"/>
  <c r="S6193" i="1" s="1"/>
  <c r="T6193" i="1" s="1"/>
  <c r="R6290" i="1"/>
  <c r="S6290" i="1" s="1"/>
  <c r="R6213" i="1"/>
  <c r="S6213" i="1" s="1"/>
  <c r="T6213" i="1" s="1"/>
  <c r="AA6263" i="1"/>
  <c r="R6352" i="1"/>
  <c r="S6352" i="1" s="1"/>
  <c r="T6352" i="1" s="1"/>
  <c r="Y6352" i="1" s="1"/>
  <c r="AA5988" i="1"/>
  <c r="AA6020" i="1"/>
  <c r="AA6036" i="1"/>
  <c r="R6073" i="1"/>
  <c r="S6073" i="1" s="1"/>
  <c r="T6073" i="1" s="1"/>
  <c r="Y6073" i="1" s="1"/>
  <c r="R6076" i="1"/>
  <c r="S6076" i="1" s="1"/>
  <c r="T6076" i="1" s="1"/>
  <c r="R6090" i="1"/>
  <c r="S6090" i="1" s="1"/>
  <c r="T6090" i="1" s="1"/>
  <c r="AA6230" i="1"/>
  <c r="AA6232" i="1"/>
  <c r="AA6251" i="1"/>
  <c r="AA6261" i="1"/>
  <c r="R6336" i="1"/>
  <c r="S6336" i="1" s="1"/>
  <c r="T6336" i="1" s="1"/>
  <c r="Y6336" i="1" s="1"/>
  <c r="AA6338" i="1"/>
  <c r="AA6176" i="1"/>
  <c r="AA6204" i="1"/>
  <c r="AA6211" i="1"/>
  <c r="R6154" i="1"/>
  <c r="S6154" i="1" s="1"/>
  <c r="T6154" i="1" s="1"/>
  <c r="AA6163" i="1"/>
  <c r="AA6228" i="1"/>
  <c r="AA6331" i="1"/>
  <c r="AA6104" i="1"/>
  <c r="AA6301" i="1"/>
  <c r="R6042" i="1"/>
  <c r="S6042" i="1" s="1"/>
  <c r="T6042" i="1" s="1"/>
  <c r="AA6063" i="1"/>
  <c r="R6122" i="1"/>
  <c r="S6122" i="1" s="1"/>
  <c r="T6122" i="1" s="1"/>
  <c r="AA6144" i="1"/>
  <c r="AA6189" i="1"/>
  <c r="AA6025" i="1"/>
  <c r="AA6046" i="1"/>
  <c r="AA6052" i="1"/>
  <c r="R6105" i="1"/>
  <c r="S6105" i="1" s="1"/>
  <c r="T6105" i="1" s="1"/>
  <c r="R6112" i="1"/>
  <c r="S6112" i="1" s="1"/>
  <c r="T6112" i="1" s="1"/>
  <c r="AA6125" i="1"/>
  <c r="R6141" i="1"/>
  <c r="S6141" i="1" s="1"/>
  <c r="T6141" i="1" s="1"/>
  <c r="AA6242" i="1"/>
  <c r="R6255" i="1"/>
  <c r="S6255" i="1" s="1"/>
  <c r="T6255" i="1" s="1"/>
  <c r="AA6262" i="1"/>
  <c r="AA6285" i="1"/>
  <c r="R6307" i="1"/>
  <c r="S6307" i="1" s="1"/>
  <c r="T6307" i="1" s="1"/>
  <c r="R5894" i="1"/>
  <c r="S5894" i="1" s="1"/>
  <c r="T5894" i="1" s="1"/>
  <c r="AA5897" i="1"/>
  <c r="AA5924" i="1"/>
  <c r="AA5940" i="1"/>
  <c r="R5985" i="1"/>
  <c r="S5985" i="1" s="1"/>
  <c r="T5985" i="1" s="1"/>
  <c r="R6033" i="1"/>
  <c r="S6033" i="1" s="1"/>
  <c r="T6033" i="1" s="1"/>
  <c r="R6126" i="1"/>
  <c r="S6126" i="1" s="1"/>
  <c r="R6149" i="1"/>
  <c r="S6149" i="1" s="1"/>
  <c r="T6149" i="1" s="1"/>
  <c r="R6199" i="1"/>
  <c r="S6199" i="1" s="1"/>
  <c r="AA6226" i="1"/>
  <c r="R6058" i="1"/>
  <c r="S6058" i="1" s="1"/>
  <c r="T6058" i="1" s="1"/>
  <c r="Y6058" i="1" s="1"/>
  <c r="AA6083" i="1"/>
  <c r="R6125" i="1"/>
  <c r="S6125" i="1" s="1"/>
  <c r="T6125" i="1" s="1"/>
  <c r="Y6125" i="1" s="1"/>
  <c r="AA6184" i="1"/>
  <c r="AA6193" i="1"/>
  <c r="R6224" i="1"/>
  <c r="S6224" i="1" s="1"/>
  <c r="R6243" i="1"/>
  <c r="S6243" i="1" s="1"/>
  <c r="T6243" i="1" s="1"/>
  <c r="AA6244" i="1"/>
  <c r="R6265" i="1"/>
  <c r="S6265" i="1" s="1"/>
  <c r="T6265" i="1" s="1"/>
  <c r="AA6386" i="1"/>
  <c r="AA6157" i="1"/>
  <c r="AA6179" i="1"/>
  <c r="AA6279" i="1"/>
  <c r="AA6307" i="1"/>
  <c r="AA6320" i="1"/>
  <c r="AA6218" i="1"/>
  <c r="AA6255" i="1"/>
  <c r="AA6305" i="1"/>
  <c r="AA6393" i="1"/>
  <c r="AA6169" i="1"/>
  <c r="AA6233" i="1"/>
  <c r="AA6249" i="1"/>
  <c r="AA6253" i="1"/>
  <c r="AA6380" i="1"/>
  <c r="AA6195" i="1"/>
  <c r="AA6197" i="1"/>
  <c r="AA6227" i="1"/>
  <c r="AA6258" i="1"/>
  <c r="AA6342" i="1"/>
  <c r="AA6239" i="1"/>
  <c r="AA6310" i="1"/>
  <c r="R6053" i="1"/>
  <c r="S6053" i="1" s="1"/>
  <c r="T6053" i="1" s="1"/>
  <c r="Y6053" i="1" s="1"/>
  <c r="R6064" i="1"/>
  <c r="S6064" i="1" s="1"/>
  <c r="T6064" i="1" s="1"/>
  <c r="AA6077" i="1"/>
  <c r="R6094" i="1"/>
  <c r="S6094" i="1" s="1"/>
  <c r="R6108" i="1"/>
  <c r="S6108" i="1" s="1"/>
  <c r="T6108" i="1" s="1"/>
  <c r="R6155" i="1"/>
  <c r="S6155" i="1" s="1"/>
  <c r="T6155" i="1" s="1"/>
  <c r="R6165" i="1"/>
  <c r="S6165" i="1" s="1"/>
  <c r="T6165" i="1" s="1"/>
  <c r="AA6183" i="1"/>
  <c r="R6246" i="1"/>
  <c r="S6246" i="1" s="1"/>
  <c r="T6246" i="1" s="1"/>
  <c r="Y6246" i="1" s="1"/>
  <c r="R6285" i="1"/>
  <c r="S6285" i="1" s="1"/>
  <c r="T6285" i="1" s="1"/>
  <c r="AA6147" i="1"/>
  <c r="R6204" i="1"/>
  <c r="S6204" i="1" s="1"/>
  <c r="T6204" i="1" s="1"/>
  <c r="R6247" i="1"/>
  <c r="S6247" i="1" s="1"/>
  <c r="R6271" i="1"/>
  <c r="S6271" i="1" s="1"/>
  <c r="T6271" i="1" s="1"/>
  <c r="Y6271" i="1" s="1"/>
  <c r="AA6323" i="1"/>
  <c r="AA6336" i="1"/>
  <c r="AA6321" i="1"/>
  <c r="AA6277" i="1"/>
  <c r="AA6210" i="1"/>
  <c r="AA6243" i="1"/>
  <c r="AA6267" i="1"/>
  <c r="AA6271" i="1"/>
  <c r="R6278" i="1"/>
  <c r="S6278" i="1" s="1"/>
  <c r="T6278" i="1" s="1"/>
  <c r="AA6314" i="1"/>
  <c r="AA6330" i="1"/>
  <c r="AA6115" i="1"/>
  <c r="R6137" i="1"/>
  <c r="S6137" i="1" s="1"/>
  <c r="T6137" i="1" s="1"/>
  <c r="R6219" i="1"/>
  <c r="S6219" i="1" s="1"/>
  <c r="T6219" i="1" s="1"/>
  <c r="AA6236" i="1"/>
  <c r="R6276" i="1"/>
  <c r="S6276" i="1" s="1"/>
  <c r="T6276" i="1" s="1"/>
  <c r="R6280" i="1"/>
  <c r="S6280" i="1" s="1"/>
  <c r="T6280" i="1" s="1"/>
  <c r="Y6280" i="1" s="1"/>
  <c r="AA6291" i="1"/>
  <c r="R6340" i="1"/>
  <c r="S6340" i="1" s="1"/>
  <c r="T6340" i="1" s="1"/>
  <c r="Y6340" i="1" s="1"/>
  <c r="R6140" i="1"/>
  <c r="S6140" i="1" s="1"/>
  <c r="T6140" i="1" s="1"/>
  <c r="Y6140" i="1" s="1"/>
  <c r="AA6156" i="1"/>
  <c r="R6167" i="1"/>
  <c r="S6167" i="1" s="1"/>
  <c r="T6167" i="1" s="1"/>
  <c r="Y6167" i="1" s="1"/>
  <c r="R6170" i="1"/>
  <c r="S6170" i="1" s="1"/>
  <c r="T6170" i="1" s="1"/>
  <c r="R6292" i="1"/>
  <c r="S6292" i="1" s="1"/>
  <c r="T6292" i="1" s="1"/>
  <c r="Y6292" i="1" s="1"/>
  <c r="AA6293" i="1"/>
  <c r="R6304" i="1"/>
  <c r="S6304" i="1" s="1"/>
  <c r="T6304" i="1" s="1"/>
  <c r="R6186" i="1"/>
  <c r="S6186" i="1" s="1"/>
  <c r="T6186" i="1" s="1"/>
  <c r="R6228" i="1"/>
  <c r="S6228" i="1" s="1"/>
  <c r="T6228" i="1" s="1"/>
  <c r="R6245" i="1"/>
  <c r="S6245" i="1" s="1"/>
  <c r="T6245" i="1" s="1"/>
  <c r="R6358" i="1"/>
  <c r="S6358" i="1" s="1"/>
  <c r="AA6355" i="1"/>
  <c r="AA6373" i="1"/>
  <c r="AA6313" i="1"/>
  <c r="AA6348" i="1"/>
  <c r="R6377" i="1"/>
  <c r="S6377" i="1" s="1"/>
  <c r="T6377" i="1" s="1"/>
  <c r="Y6377" i="1" s="1"/>
  <c r="AA6364" i="1"/>
  <c r="AA6397" i="1"/>
  <c r="AA6337" i="1"/>
  <c r="AA6400" i="1"/>
  <c r="R6207" i="1"/>
  <c r="S6207" i="1" s="1"/>
  <c r="T6207" i="1" s="1"/>
  <c r="AA6219" i="1"/>
  <c r="R6239" i="1"/>
  <c r="S6239" i="1" s="1"/>
  <c r="T6239" i="1" s="1"/>
  <c r="AA6248" i="1"/>
  <c r="AA6256" i="1"/>
  <c r="AA6266" i="1"/>
  <c r="R6272" i="1"/>
  <c r="S6272" i="1" s="1"/>
  <c r="AA6379" i="1"/>
  <c r="R6196" i="1"/>
  <c r="S6196" i="1" s="1"/>
  <c r="T6196" i="1" s="1"/>
  <c r="R6249" i="1"/>
  <c r="S6249" i="1" s="1"/>
  <c r="T6249" i="1" s="1"/>
  <c r="R6267" i="1"/>
  <c r="S6267" i="1" s="1"/>
  <c r="T6267" i="1" s="1"/>
  <c r="AA6268" i="1"/>
  <c r="AA6298" i="1"/>
  <c r="R6301" i="1"/>
  <c r="S6301" i="1" s="1"/>
  <c r="T6301" i="1" s="1"/>
  <c r="AA6341" i="1"/>
  <c r="R6354" i="1"/>
  <c r="S6354" i="1" s="1"/>
  <c r="T6354" i="1" s="1"/>
  <c r="U6343" i="1"/>
  <c r="U6370" i="1"/>
  <c r="AA6273" i="1"/>
  <c r="R6283" i="1"/>
  <c r="S6283" i="1" s="1"/>
  <c r="T6283" i="1" s="1"/>
  <c r="R6316" i="1"/>
  <c r="S6316" i="1" s="1"/>
  <c r="T6316" i="1" s="1"/>
  <c r="Y6316" i="1" s="1"/>
  <c r="R6342" i="1"/>
  <c r="S6342" i="1" s="1"/>
  <c r="T6342" i="1" s="1"/>
  <c r="AA6343" i="1"/>
  <c r="AA6365" i="1"/>
  <c r="R6371" i="1"/>
  <c r="S6371" i="1" s="1"/>
  <c r="T6371" i="1" s="1"/>
  <c r="AA6381" i="1"/>
  <c r="AA6385" i="1"/>
  <c r="AA6275" i="1"/>
  <c r="AA6377" i="1"/>
  <c r="AA6383" i="1"/>
  <c r="R6401" i="1"/>
  <c r="S6401" i="1" s="1"/>
  <c r="AA6369" i="1"/>
  <c r="AA6194" i="1"/>
  <c r="R6223" i="1"/>
  <c r="S6223" i="1" s="1"/>
  <c r="AA6390" i="1"/>
  <c r="AA6289" i="1"/>
  <c r="R6348" i="1"/>
  <c r="S6348" i="1" s="1"/>
  <c r="T6348" i="1" s="1"/>
  <c r="R6376" i="1"/>
  <c r="S6376" i="1" s="1"/>
  <c r="T6376" i="1" s="1"/>
  <c r="R6374" i="1"/>
  <c r="S6374" i="1" s="1"/>
  <c r="AA6399" i="1"/>
  <c r="U6305" i="1"/>
  <c r="U6375" i="1"/>
  <c r="U6311" i="1"/>
  <c r="U6263" i="1"/>
  <c r="U6352" i="1"/>
  <c r="AA6329" i="1"/>
  <c r="R6345" i="1"/>
  <c r="S6345" i="1" s="1"/>
  <c r="AA6353" i="1"/>
  <c r="AA6361" i="1"/>
  <c r="AA6375" i="1"/>
  <c r="U6273" i="1"/>
  <c r="U6386" i="1"/>
  <c r="U6297" i="1"/>
  <c r="U6374" i="1"/>
  <c r="U6389" i="1"/>
  <c r="AA6308" i="1"/>
  <c r="AA6394" i="1"/>
  <c r="U6224" i="1"/>
  <c r="AA6281" i="1"/>
  <c r="U6318" i="1"/>
  <c r="AA6349" i="1"/>
  <c r="AA6371" i="1"/>
  <c r="R6383" i="1"/>
  <c r="S6383" i="1" s="1"/>
  <c r="T6383" i="1" s="1"/>
  <c r="AA6316" i="1"/>
  <c r="R6326" i="1"/>
  <c r="S6326" i="1" s="1"/>
  <c r="U6376" i="1"/>
  <c r="U6388" i="1"/>
  <c r="AA6356" i="1"/>
  <c r="R6353" i="1"/>
  <c r="S6353" i="1" s="1"/>
  <c r="T6353" i="1" s="1"/>
  <c r="Y6353" i="1" s="1"/>
  <c r="U6357" i="1"/>
  <c r="AA6372" i="1"/>
  <c r="B15" i="2"/>
  <c r="U6250" i="1"/>
  <c r="AA6265" i="1"/>
  <c r="R6294" i="1"/>
  <c r="S6294" i="1" s="1"/>
  <c r="T6294" i="1" s="1"/>
  <c r="Y6294" i="1" s="1"/>
  <c r="U6299" i="1"/>
  <c r="U6334" i="1"/>
  <c r="AA6339" i="1"/>
  <c r="AA6387" i="1"/>
  <c r="U6354" i="1"/>
  <c r="U6295" i="1"/>
  <c r="U6327" i="1"/>
  <c r="U6391" i="1"/>
  <c r="U6353" i="1"/>
  <c r="U6369" i="1"/>
  <c r="U6385" i="1"/>
  <c r="AA6398" i="1" l="1"/>
  <c r="AA6382" i="1"/>
  <c r="AA6392" i="1"/>
  <c r="AA6363" i="1"/>
  <c r="AA6357" i="1"/>
  <c r="AA6352" i="1"/>
  <c r="AA6346" i="1"/>
  <c r="AA6319" i="1"/>
  <c r="AA6299" i="1"/>
  <c r="AA6360" i="1"/>
  <c r="AA6296" i="1"/>
  <c r="AA6328" i="1"/>
  <c r="AA6367" i="1"/>
  <c r="AA6318" i="1"/>
  <c r="AA6340" i="1"/>
  <c r="AA6350" i="1"/>
  <c r="AA6300" i="1"/>
  <c r="AA6389" i="1"/>
  <c r="AA6317" i="1"/>
  <c r="AA6395" i="1"/>
  <c r="AA6324" i="1"/>
  <c r="AA6209" i="1"/>
  <c r="AA6202" i="1"/>
  <c r="AA6187" i="1"/>
  <c r="AA6174" i="1"/>
  <c r="AA6165" i="1"/>
  <c r="AA6322" i="1"/>
  <c r="AA6384" i="1"/>
  <c r="AA6327" i="1"/>
  <c r="AA6378" i="1"/>
  <c r="AA6376" i="1"/>
  <c r="AA6368" i="1"/>
  <c r="AA6366" i="1"/>
  <c r="AA6344" i="1"/>
  <c r="AA6214" i="1"/>
  <c r="AA6295" i="1"/>
  <c r="AA6283" i="1"/>
  <c r="AA6245" i="1"/>
  <c r="AA6215" i="1"/>
  <c r="AA6207" i="1"/>
  <c r="AA6196" i="1"/>
  <c r="AA6172" i="1"/>
  <c r="AA6153" i="1"/>
  <c r="AA6135" i="1"/>
  <c r="AA6127" i="1"/>
  <c r="AA6123" i="1"/>
  <c r="AA6111" i="1"/>
  <c r="AA6107" i="1"/>
  <c r="AA6391" i="1"/>
  <c r="AA6303" i="1"/>
  <c r="AA6119" i="1"/>
  <c r="AA6066" i="1"/>
  <c r="AA6269" i="1"/>
  <c r="AA6146" i="1"/>
  <c r="AA6231" i="1"/>
  <c r="AA6370" i="1"/>
  <c r="AA6332" i="1"/>
  <c r="AA6311" i="1"/>
  <c r="AA6335" i="1"/>
  <c r="AA6171" i="1"/>
  <c r="AA6161" i="1"/>
  <c r="AA6113" i="1"/>
  <c r="AA6030" i="1"/>
  <c r="AA6014" i="1"/>
  <c r="AA5998" i="1"/>
  <c r="AA5982" i="1"/>
  <c r="AA5966" i="1"/>
  <c r="AA5950" i="1"/>
  <c r="AA6315" i="1"/>
  <c r="AA6222" i="1"/>
  <c r="AA6178" i="1"/>
  <c r="AA6164" i="1"/>
  <c r="AA6333" i="1"/>
  <c r="AA6190" i="1"/>
  <c r="AA6110" i="1"/>
  <c r="AA6286" i="1"/>
  <c r="AA6260" i="1"/>
  <c r="AA6220" i="1"/>
  <c r="AA6200" i="1"/>
  <c r="AA6288" i="1"/>
  <c r="AA6167" i="1"/>
  <c r="AA6235" i="1"/>
  <c r="AA6229" i="1"/>
  <c r="AA6162" i="1"/>
  <c r="AA6114" i="1"/>
  <c r="AA6098" i="1"/>
  <c r="AA6354" i="1"/>
  <c r="AA6304" i="1"/>
  <c r="AA6257" i="1"/>
  <c r="AA6170" i="1"/>
  <c r="AA6168" i="1"/>
  <c r="AA6120" i="1"/>
  <c r="AA6085" i="1"/>
  <c r="AA6073" i="1"/>
  <c r="AA6065" i="1"/>
  <c r="AA6043" i="1"/>
  <c r="AA6022" i="1"/>
  <c r="AA6003" i="1"/>
  <c r="AA5990" i="1"/>
  <c r="AA5959" i="1"/>
  <c r="AA5955" i="1"/>
  <c r="AA5952" i="1"/>
  <c r="AA5944" i="1"/>
  <c r="AA5879" i="1"/>
  <c r="AA6309" i="1"/>
  <c r="AA6280" i="1"/>
  <c r="AA6101" i="1"/>
  <c r="AA6060" i="1"/>
  <c r="AA6032" i="1"/>
  <c r="AA5984" i="1"/>
  <c r="AA5902" i="1"/>
  <c r="AA5893" i="1"/>
  <c r="AA5870" i="1"/>
  <c r="AA5860" i="1"/>
  <c r="AA5844" i="1"/>
  <c r="AA5828" i="1"/>
  <c r="AA6282" i="1"/>
  <c r="AA6259" i="1"/>
  <c r="AA6254" i="1"/>
  <c r="AA6019" i="1"/>
  <c r="AA5987" i="1"/>
  <c r="AA6191" i="1"/>
  <c r="AA6142" i="1"/>
  <c r="AA6121" i="1"/>
  <c r="AA6287" i="1"/>
  <c r="AA6274" i="1"/>
  <c r="AA6292" i="1"/>
  <c r="AA6264" i="1"/>
  <c r="AA6246" i="1"/>
  <c r="AA6225" i="1"/>
  <c r="AA6206" i="1"/>
  <c r="AA6159" i="1"/>
  <c r="AA6294" i="1"/>
  <c r="AA6151" i="1"/>
  <c r="AA6128" i="1"/>
  <c r="AA6047" i="1"/>
  <c r="AA5971" i="1"/>
  <c r="AA6067" i="1"/>
  <c r="AA6212" i="1"/>
  <c r="AA6192" i="1"/>
  <c r="AA6130" i="1"/>
  <c r="AA6041" i="1"/>
  <c r="AA5868" i="1"/>
  <c r="AA5832" i="1"/>
  <c r="AA5798" i="1"/>
  <c r="AA5782" i="1"/>
  <c r="AA6152" i="1"/>
  <c r="AA6074" i="1"/>
  <c r="AA6034" i="1"/>
  <c r="AA6234" i="1"/>
  <c r="AA6081" i="1"/>
  <c r="AA6037" i="1"/>
  <c r="AA6145" i="1"/>
  <c r="AA6143" i="1"/>
  <c r="AA6075" i="1"/>
  <c r="AA5979" i="1"/>
  <c r="AA6149" i="1"/>
  <c r="AA6133" i="1"/>
  <c r="AA6044" i="1"/>
  <c r="AA6018" i="1"/>
  <c r="AA6008" i="1"/>
  <c r="AA5989" i="1"/>
  <c r="AA6090" i="1"/>
  <c r="AA6086" i="1"/>
  <c r="AA5976" i="1"/>
  <c r="AA6351" i="1"/>
  <c r="AA6278" i="1"/>
  <c r="AA6175" i="1"/>
  <c r="AA6122" i="1"/>
  <c r="AA6112" i="1"/>
  <c r="AA6100" i="1"/>
  <c r="AA6007" i="1"/>
  <c r="AA5957" i="1"/>
  <c r="AA5851" i="1"/>
  <c r="AA5845" i="1"/>
  <c r="AA5788" i="1"/>
  <c r="AA5785" i="1"/>
  <c r="AA5728" i="1"/>
  <c r="AA5688" i="1"/>
  <c r="AA5672" i="1"/>
  <c r="AA5656" i="1"/>
  <c r="AA5640" i="1"/>
  <c r="AA5624" i="1"/>
  <c r="AA5608" i="1"/>
  <c r="AA5592" i="1"/>
  <c r="AA5576" i="1"/>
  <c r="AA5560" i="1"/>
  <c r="AA6221" i="1"/>
  <c r="AA6136" i="1"/>
  <c r="AA6069" i="1"/>
  <c r="AA6017" i="1"/>
  <c r="AA5934" i="1"/>
  <c r="AA5886" i="1"/>
  <c r="AA6102" i="1"/>
  <c r="AA6089" i="1"/>
  <c r="AA6050" i="1"/>
  <c r="AA5953" i="1"/>
  <c r="AA5906" i="1"/>
  <c r="AA5805" i="1"/>
  <c r="AA5773" i="1"/>
  <c r="AA5757" i="1"/>
  <c r="AA5741" i="1"/>
  <c r="AA5969" i="1"/>
  <c r="AA5947" i="1"/>
  <c r="AA5941" i="1"/>
  <c r="AA5904" i="1"/>
  <c r="AA5889" i="1"/>
  <c r="AA5871" i="1"/>
  <c r="AA5932" i="1"/>
  <c r="AA6023" i="1"/>
  <c r="AA5975" i="1"/>
  <c r="AA5923" i="1"/>
  <c r="AA5919" i="1"/>
  <c r="AA5843" i="1"/>
  <c r="AA6138" i="1"/>
  <c r="AA5937" i="1"/>
  <c r="AA5935" i="1"/>
  <c r="AA5892" i="1"/>
  <c r="AA5877" i="1"/>
  <c r="AA5874" i="1"/>
  <c r="AA6091" i="1"/>
  <c r="AA6054" i="1"/>
  <c r="AA5849" i="1"/>
  <c r="AA6116" i="1"/>
  <c r="AA6058" i="1"/>
  <c r="AA6056" i="1"/>
  <c r="AA6270" i="1"/>
  <c r="AA6080" i="1"/>
  <c r="AA5875" i="1"/>
  <c r="AA5838" i="1"/>
  <c r="AA5820" i="1"/>
  <c r="AA5818" i="1"/>
  <c r="AA5813" i="1"/>
  <c r="AA5801" i="1"/>
  <c r="AA5775" i="1"/>
  <c r="AA5753" i="1"/>
  <c r="AA6001" i="1"/>
  <c r="AA5936" i="1"/>
  <c r="AA5679" i="1"/>
  <c r="AA5666" i="1"/>
  <c r="AA5660" i="1"/>
  <c r="AA5643" i="1"/>
  <c r="AA5636" i="1"/>
  <c r="AA5625" i="1"/>
  <c r="AA5596" i="1"/>
  <c r="AA5538" i="1"/>
  <c r="AA5529" i="1"/>
  <c r="AA6087" i="1"/>
  <c r="AA5712" i="1"/>
  <c r="AA5978" i="1"/>
  <c r="AA5948" i="1"/>
  <c r="AA5915" i="1"/>
  <c r="AA5890" i="1"/>
  <c r="AA5791" i="1"/>
  <c r="AA5736" i="1"/>
  <c r="AA5721" i="1"/>
  <c r="AA5715" i="1"/>
  <c r="AA5709" i="1"/>
  <c r="AA5706" i="1"/>
  <c r="AA6076" i="1"/>
  <c r="AA5888" i="1"/>
  <c r="AA5786" i="1"/>
  <c r="AA5673" i="1"/>
  <c r="AA5670" i="1"/>
  <c r="AA5657" i="1"/>
  <c r="AA5833" i="1"/>
  <c r="AA5764" i="1"/>
  <c r="AA5690" i="1"/>
  <c r="AA6150" i="1"/>
  <c r="AA6026" i="1"/>
  <c r="AA5876" i="1"/>
  <c r="AA5789" i="1"/>
  <c r="AA5744" i="1"/>
  <c r="AA5674" i="1"/>
  <c r="AA5661" i="1"/>
  <c r="AA5658" i="1"/>
  <c r="AA5565" i="1"/>
  <c r="AA6078" i="1"/>
  <c r="AA5974" i="1"/>
  <c r="AA5825" i="1"/>
  <c r="AA5776" i="1"/>
  <c r="AA5770" i="1"/>
  <c r="AA5391" i="1"/>
  <c r="AA5865" i="1"/>
  <c r="AA5748" i="1"/>
  <c r="AA5695" i="1"/>
  <c r="AA5693" i="1"/>
  <c r="AA6005" i="1"/>
  <c r="AA5815" i="1"/>
  <c r="AA5792" i="1"/>
  <c r="AA5772" i="1"/>
  <c r="AA5796" i="1"/>
  <c r="AA5759" i="1"/>
  <c r="AA5834" i="1"/>
  <c r="AA5822" i="1"/>
  <c r="AA5767" i="1"/>
  <c r="AA5726" i="1"/>
  <c r="AA5700" i="1"/>
  <c r="AA5644" i="1"/>
  <c r="AA5480" i="1"/>
  <c r="AA5452" i="1"/>
  <c r="AA5732" i="1"/>
  <c r="AA5528" i="1"/>
  <c r="AA5510" i="1"/>
  <c r="AA5497" i="1"/>
  <c r="AA5487" i="1"/>
  <c r="AA5445" i="1"/>
  <c r="AA5769" i="1"/>
  <c r="AA5765" i="1"/>
  <c r="AA5680" i="1"/>
  <c r="AA6160" i="1"/>
  <c r="AA5887" i="1"/>
  <c r="AA5760" i="1"/>
  <c r="AA5742" i="1"/>
  <c r="AA5514" i="1"/>
  <c r="AA5509" i="1"/>
  <c r="AA5477" i="1"/>
  <c r="AA5460" i="1"/>
  <c r="AA5409" i="1"/>
  <c r="AA5377" i="1"/>
  <c r="AA5361" i="1"/>
  <c r="AA5345" i="1"/>
  <c r="AA5329" i="1"/>
  <c r="AA5313" i="1"/>
  <c r="AA5297" i="1"/>
  <c r="AA5281" i="1"/>
  <c r="AA5249" i="1"/>
  <c r="AA5233" i="1"/>
  <c r="AA5217" i="1"/>
  <c r="AA5201" i="1"/>
  <c r="AA5185" i="1"/>
  <c r="AA5169" i="1"/>
  <c r="AA5153" i="1"/>
  <c r="AA5137" i="1"/>
  <c r="AA5812" i="1"/>
  <c r="AA5714" i="1"/>
  <c r="AA5645" i="1"/>
  <c r="AA5861" i="1"/>
  <c r="AA5962" i="1"/>
  <c r="AA5804" i="1"/>
  <c r="AA5774" i="1"/>
  <c r="AA5665" i="1"/>
  <c r="AA5569" i="1"/>
  <c r="AA6108" i="1"/>
  <c r="AA5545" i="1"/>
  <c r="AA5542" i="1"/>
  <c r="AA5537" i="1"/>
  <c r="AA5527" i="1"/>
  <c r="AA5903" i="1"/>
  <c r="AA5895" i="1"/>
  <c r="AA5756" i="1"/>
  <c r="AA5677" i="1"/>
  <c r="AA5594" i="1"/>
  <c r="AA5578" i="1"/>
  <c r="AA5729" i="1"/>
  <c r="AA5720" i="1"/>
  <c r="AA5711" i="1"/>
  <c r="AA5637" i="1"/>
  <c r="AA5628" i="1"/>
  <c r="AA5553" i="1"/>
  <c r="AA5964" i="1"/>
  <c r="AA5737" i="1"/>
  <c r="AA5583" i="1"/>
  <c r="AA5484" i="1"/>
  <c r="AA5397" i="1"/>
  <c r="AA5900" i="1"/>
  <c r="AA5654" i="1"/>
  <c r="AA5605" i="1"/>
  <c r="AA5638" i="1"/>
  <c r="AA5581" i="1"/>
  <c r="AA5544" i="1"/>
  <c r="AA5847" i="1"/>
  <c r="AA5725" i="1"/>
  <c r="AA5590" i="1"/>
  <c r="AA5439" i="1"/>
  <c r="AA5366" i="1"/>
  <c r="AA5334" i="1"/>
  <c r="AA5762" i="1"/>
  <c r="AA5684" i="1"/>
  <c r="AA5655" i="1"/>
  <c r="AA5631" i="1"/>
  <c r="AA5597" i="1"/>
  <c r="AA5551" i="1"/>
  <c r="AA5517" i="1"/>
  <c r="AA5503" i="1"/>
  <c r="AA5910" i="1"/>
  <c r="AA5810" i="1"/>
  <c r="AA5918" i="1"/>
  <c r="AA5713" i="1"/>
  <c r="AA5404" i="1"/>
  <c r="AA5398" i="1"/>
  <c r="AA5622" i="1"/>
  <c r="AA5573" i="1"/>
  <c r="AA5559" i="1"/>
  <c r="AA5546" i="1"/>
  <c r="AA5490" i="1"/>
  <c r="AA5475" i="1"/>
  <c r="AA5468" i="1"/>
  <c r="AA5461" i="1"/>
  <c r="AA5390" i="1"/>
  <c r="AA5615" i="1"/>
  <c r="AA5611" i="1"/>
  <c r="AA5381" i="1"/>
  <c r="AA5575" i="1"/>
  <c r="AA5471" i="1"/>
  <c r="AA5433" i="1"/>
  <c r="AA5420" i="1"/>
  <c r="AA6103" i="1"/>
  <c r="AA5885" i="1"/>
  <c r="AA5780" i="1"/>
  <c r="AA5483" i="1"/>
  <c r="AA5455" i="1"/>
  <c r="AA5595" i="1"/>
  <c r="AA5462" i="1"/>
  <c r="AA5350" i="1"/>
  <c r="AA5341" i="1"/>
  <c r="AA5188" i="1"/>
  <c r="AA5496" i="1"/>
  <c r="AA5380" i="1"/>
  <c r="AA5335" i="1"/>
  <c r="AA5323" i="1"/>
  <c r="AA5286" i="1"/>
  <c r="AA5283" i="1"/>
  <c r="AA5267" i="1"/>
  <c r="AA5878" i="1"/>
  <c r="AA5579" i="1"/>
  <c r="AA5535" i="1"/>
  <c r="AA5511" i="1"/>
  <c r="AA5367" i="1"/>
  <c r="AA5305" i="1"/>
  <c r="AA5270" i="1"/>
  <c r="AA5568" i="1"/>
  <c r="AA5481" i="1"/>
  <c r="AA5407" i="1"/>
  <c r="AA5405" i="1"/>
  <c r="AA5385" i="1"/>
  <c r="AA5299" i="1"/>
  <c r="AA5668" i="1"/>
  <c r="AA5584" i="1"/>
  <c r="AA5513" i="1"/>
  <c r="AA5502" i="1"/>
  <c r="AA5446" i="1"/>
  <c r="AA5413" i="1"/>
  <c r="AA5383" i="1"/>
  <c r="AA5370" i="1"/>
  <c r="AA5315" i="1"/>
  <c r="AA5302" i="1"/>
  <c r="AA5293" i="1"/>
  <c r="AA5290" i="1"/>
  <c r="AA5280" i="1"/>
  <c r="AA5251" i="1"/>
  <c r="AA5231" i="1"/>
  <c r="AA5218" i="1"/>
  <c r="AA6051" i="1"/>
  <c r="AA5629" i="1"/>
  <c r="AA5448" i="1"/>
  <c r="AA5388" i="1"/>
  <c r="AA5241" i="1"/>
  <c r="AA4913" i="1"/>
  <c r="AA5430" i="1"/>
  <c r="AA5783" i="1"/>
  <c r="AA5184" i="1"/>
  <c r="AA5118" i="1"/>
  <c r="AA5089" i="1"/>
  <c r="AA5057" i="1"/>
  <c r="AA4872" i="1"/>
  <c r="AA4808" i="1"/>
  <c r="AA5376" i="1"/>
  <c r="AA5319" i="1"/>
  <c r="AA5275" i="1"/>
  <c r="AA5266" i="1"/>
  <c r="AA5426" i="1"/>
  <c r="AA5364" i="1"/>
  <c r="AA5346" i="1"/>
  <c r="AA5271" i="1"/>
  <c r="AA5203" i="1"/>
  <c r="AA5155" i="1"/>
  <c r="AA5980" i="1"/>
  <c r="AA5531" i="1"/>
  <c r="AA5238" i="1"/>
  <c r="AA5226" i="1"/>
  <c r="AA5190" i="1"/>
  <c r="AA5158" i="1"/>
  <c r="AA5808" i="1"/>
  <c r="AA5703" i="1"/>
  <c r="AA5255" i="1"/>
  <c r="AA5206" i="1"/>
  <c r="AA5025" i="1"/>
  <c r="AA4865" i="1"/>
  <c r="AA5423" i="1"/>
  <c r="AA5469" i="1"/>
  <c r="AA5512" i="1"/>
  <c r="AA5114" i="1"/>
  <c r="AA5026" i="1"/>
  <c r="AA4968" i="1"/>
  <c r="AA4962" i="1"/>
  <c r="AA4922" i="1"/>
  <c r="AA4919" i="1"/>
  <c r="AA4873" i="1"/>
  <c r="AA5474" i="1"/>
  <c r="AA5417" i="1"/>
  <c r="AA5202" i="1"/>
  <c r="AA5144" i="1"/>
  <c r="AA5125" i="1"/>
  <c r="AA5032" i="1"/>
  <c r="AA5336" i="1"/>
  <c r="AA5322" i="1"/>
  <c r="AA5309" i="1"/>
  <c r="AA5187" i="1"/>
  <c r="AA5363" i="1"/>
  <c r="AA5349" i="1"/>
  <c r="AA5288" i="1"/>
  <c r="AA5258" i="1"/>
  <c r="AA5174" i="1"/>
  <c r="AA5135" i="1"/>
  <c r="AA5112" i="1"/>
  <c r="AA5087" i="1"/>
  <c r="AA5051" i="1"/>
  <c r="AA5042" i="1"/>
  <c r="AA5268" i="1"/>
  <c r="AA5242" i="1"/>
  <c r="AA5232" i="1"/>
  <c r="AA5222" i="1"/>
  <c r="AA5209" i="1"/>
  <c r="AA5151" i="1"/>
  <c r="AA5142" i="1"/>
  <c r="AA5140" i="1"/>
  <c r="AA5066" i="1"/>
  <c r="AA5045" i="1"/>
  <c r="AA5039" i="1"/>
  <c r="AA5403" i="1"/>
  <c r="AA5220" i="1"/>
  <c r="AA5107" i="1"/>
  <c r="AA5081" i="1"/>
  <c r="AA4993" i="1"/>
  <c r="AA4920" i="1"/>
  <c r="AA4824" i="1"/>
  <c r="AA5867" i="1"/>
  <c r="AA5429" i="1"/>
  <c r="AA5355" i="1"/>
  <c r="AA5333" i="1"/>
  <c r="AA5285" i="1"/>
  <c r="AA5259" i="1"/>
  <c r="AA5219" i="1"/>
  <c r="AA5193" i="1"/>
  <c r="AA5139" i="1"/>
  <c r="AA5041" i="1"/>
  <c r="AA5138" i="1"/>
  <c r="AA5050" i="1"/>
  <c r="AA5046" i="1"/>
  <c r="AA5000" i="1"/>
  <c r="AA4982" i="1"/>
  <c r="AA4856" i="1"/>
  <c r="AA4839" i="1"/>
  <c r="AA4697" i="1"/>
  <c r="AA5593" i="1"/>
  <c r="AA5162" i="1"/>
  <c r="AA5127" i="1"/>
  <c r="AA5082" i="1"/>
  <c r="AA4967" i="1"/>
  <c r="AA4927" i="1"/>
  <c r="AA4900" i="1"/>
  <c r="AA5318" i="1"/>
  <c r="AA5121" i="1"/>
  <c r="AA5105" i="1"/>
  <c r="AA5080" i="1"/>
  <c r="AA5061" i="1"/>
  <c r="AA5044" i="1"/>
  <c r="AA5038" i="1"/>
  <c r="AA4990" i="1"/>
  <c r="AA5337" i="1"/>
  <c r="AA5243" i="1"/>
  <c r="AA5186" i="1"/>
  <c r="AA5099" i="1"/>
  <c r="AA5097" i="1"/>
  <c r="AA4980" i="1"/>
  <c r="AA4916" i="1"/>
  <c r="AA4879" i="1"/>
  <c r="AA5303" i="1"/>
  <c r="AA5229" i="1"/>
  <c r="AA5168" i="1"/>
  <c r="AA5103" i="1"/>
  <c r="AA5091" i="1"/>
  <c r="AA4874" i="1"/>
  <c r="AA4848" i="1"/>
  <c r="AA5331" i="1"/>
  <c r="AA5291" i="1"/>
  <c r="AA5124" i="1"/>
  <c r="AA5085" i="1"/>
  <c r="AA5373" i="1"/>
  <c r="AA5154" i="1"/>
  <c r="AA4989" i="1"/>
  <c r="AA4945" i="1"/>
  <c r="AA4915" i="1"/>
  <c r="AA4881" i="1"/>
  <c r="AA5031" i="1"/>
  <c r="AA4910" i="1"/>
  <c r="AA4745" i="1"/>
  <c r="AA4547" i="1"/>
  <c r="AA5543" i="1"/>
  <c r="AA5199" i="1"/>
  <c r="AA5194" i="1"/>
  <c r="AA5016" i="1"/>
  <c r="AA4938" i="1"/>
  <c r="AA4934" i="1"/>
  <c r="AA4918" i="1"/>
  <c r="AA4817" i="1"/>
  <c r="AA4799" i="1"/>
  <c r="AA4796" i="1"/>
  <c r="AA5457" i="1"/>
  <c r="AA4999" i="1"/>
  <c r="AA4997" i="1"/>
  <c r="AA4906" i="1"/>
  <c r="AA4849" i="1"/>
  <c r="AA4793" i="1"/>
  <c r="AA4783" i="1"/>
  <c r="AA4768" i="1"/>
  <c r="AA4604" i="1"/>
  <c r="AA5574" i="1"/>
  <c r="AA5330" i="1"/>
  <c r="AA5178" i="1"/>
  <c r="AA5173" i="1"/>
  <c r="AA5014" i="1"/>
  <c r="AA5003" i="1"/>
  <c r="AA4889" i="1"/>
  <c r="AA4842" i="1"/>
  <c r="AA4780" i="1"/>
  <c r="AA4776" i="1"/>
  <c r="AA5156" i="1"/>
  <c r="AA5102" i="1"/>
  <c r="AA4951" i="1"/>
  <c r="AA4765" i="1"/>
  <c r="AA4762" i="1"/>
  <c r="AA5163" i="1"/>
  <c r="AA5088" i="1"/>
  <c r="AA4955" i="1"/>
  <c r="AA4949" i="1"/>
  <c r="AA4863" i="1"/>
  <c r="AA4832" i="1"/>
  <c r="AA4826" i="1"/>
  <c r="AA4800" i="1"/>
  <c r="AA4755" i="1"/>
  <c r="AA4749" i="1"/>
  <c r="AA5287" i="1"/>
  <c r="AA5034" i="1"/>
  <c r="AA5009" i="1"/>
  <c r="AA5007" i="1"/>
  <c r="AA4861" i="1"/>
  <c r="AA4840" i="1"/>
  <c r="AA4777" i="1"/>
  <c r="AA4769" i="1"/>
  <c r="AA4743" i="1"/>
  <c r="AA4665" i="1"/>
  <c r="AA4649" i="1"/>
  <c r="AA4626" i="1"/>
  <c r="AA4609" i="1"/>
  <c r="AA5312" i="1"/>
  <c r="AA4994" i="1"/>
  <c r="AA4909" i="1"/>
  <c r="AA4887" i="1"/>
  <c r="AA4791" i="1"/>
  <c r="AA4737" i="1"/>
  <c r="AA5126" i="1"/>
  <c r="AA5055" i="1"/>
  <c r="AA4987" i="1"/>
  <c r="AA4792" i="1"/>
  <c r="AA5393" i="1"/>
  <c r="AA4905" i="1"/>
  <c r="AA4807" i="1"/>
  <c r="AA4774" i="1"/>
  <c r="AA4705" i="1"/>
  <c r="AA4492" i="1"/>
  <c r="AA4476" i="1"/>
  <c r="AA4444" i="1"/>
  <c r="AA4412" i="1"/>
  <c r="AA4380" i="1"/>
  <c r="AA5152" i="1"/>
  <c r="AA5002" i="1"/>
  <c r="AA4948" i="1"/>
  <c r="AA4836" i="1"/>
  <c r="AA4700" i="1"/>
  <c r="AA4686" i="1"/>
  <c r="AA4639" i="1"/>
  <c r="AA4591" i="1"/>
  <c r="AA5096" i="1"/>
  <c r="AA4821" i="1"/>
  <c r="AA4811" i="1"/>
  <c r="AA4681" i="1"/>
  <c r="AA5253" i="1"/>
  <c r="AA5192" i="1"/>
  <c r="AA4929" i="1"/>
  <c r="AA4813" i="1"/>
  <c r="AA4713" i="1"/>
  <c r="AA4647" i="1"/>
  <c r="AA4631" i="1"/>
  <c r="AA4615" i="1"/>
  <c r="AA4595" i="1"/>
  <c r="AA5067" i="1"/>
  <c r="AA4744" i="1"/>
  <c r="AA4607" i="1"/>
  <c r="AA5235" i="1"/>
  <c r="AA5106" i="1"/>
  <c r="AA4926" i="1"/>
  <c r="AA4674" i="1"/>
  <c r="AA4666" i="1"/>
  <c r="AA4663" i="1"/>
  <c r="AA4610" i="1"/>
  <c r="AA4592" i="1"/>
  <c r="AA4582" i="1"/>
  <c r="AA4575" i="1"/>
  <c r="AA4931" i="1"/>
  <c r="AA4921" i="1"/>
  <c r="AA4897" i="1"/>
  <c r="AA4858" i="1"/>
  <c r="AA4804" i="1"/>
  <c r="AA4729" i="1"/>
  <c r="AA4711" i="1"/>
  <c r="AA4679" i="1"/>
  <c r="AA4618" i="1"/>
  <c r="AA5239" i="1"/>
  <c r="AA5197" i="1"/>
  <c r="AA5159" i="1"/>
  <c r="AA4944" i="1"/>
  <c r="AA4691" i="1"/>
  <c r="AA4683" i="1"/>
  <c r="AA4680" i="1"/>
  <c r="AA4491" i="1"/>
  <c r="AA4269" i="1"/>
  <c r="AA4237" i="1"/>
  <c r="AA4864" i="1"/>
  <c r="AA4753" i="1"/>
  <c r="AA4581" i="1"/>
  <c r="AA4557" i="1"/>
  <c r="AA4524" i="1"/>
  <c r="AA4512" i="1"/>
  <c r="AA4396" i="1"/>
  <c r="AA4223" i="1"/>
  <c r="AA4191" i="1"/>
  <c r="AA4901" i="1"/>
  <c r="AA4871" i="1"/>
  <c r="AA4603" i="1"/>
  <c r="AA4579" i="1"/>
  <c r="AA4572" i="1"/>
  <c r="AA4562" i="1"/>
  <c r="AA4445" i="1"/>
  <c r="AA4429" i="1"/>
  <c r="AA4406" i="1"/>
  <c r="AA4377" i="1"/>
  <c r="AA4370" i="1"/>
  <c r="AA4363" i="1"/>
  <c r="AA4345" i="1"/>
  <c r="AA4327" i="1"/>
  <c r="AA4313" i="1"/>
  <c r="AA4302" i="1"/>
  <c r="AA4288" i="1"/>
  <c r="AA5073" i="1"/>
  <c r="AA4550" i="1"/>
  <c r="AA4495" i="1"/>
  <c r="AA4367" i="1"/>
  <c r="AA4998" i="1"/>
  <c r="AA4818" i="1"/>
  <c r="AA4773" i="1"/>
  <c r="AA4682" i="1"/>
  <c r="AA4622" i="1"/>
  <c r="AA4613" i="1"/>
  <c r="AA4611" i="1"/>
  <c r="AA4565" i="1"/>
  <c r="AA4560" i="1"/>
  <c r="AA4553" i="1"/>
  <c r="AA4486" i="1"/>
  <c r="AA4468" i="1"/>
  <c r="AA4452" i="1"/>
  <c r="AA4442" i="1"/>
  <c r="AA4416" i="1"/>
  <c r="AA4413" i="1"/>
  <c r="AA4374" i="1"/>
  <c r="AA4353" i="1"/>
  <c r="AA4349" i="1"/>
  <c r="AA4342" i="1"/>
  <c r="AA4335" i="1"/>
  <c r="AA4324" i="1"/>
  <c r="AA4310" i="1"/>
  <c r="AA4299" i="1"/>
  <c r="AA4778" i="1"/>
  <c r="AA4641" i="1"/>
  <c r="AA4630" i="1"/>
  <c r="AA4624" i="1"/>
  <c r="AA4617" i="1"/>
  <c r="AA4548" i="1"/>
  <c r="AA4317" i="1"/>
  <c r="AA4593" i="1"/>
  <c r="AA4577" i="1"/>
  <c r="AA4459" i="1"/>
  <c r="AA4285" i="1"/>
  <c r="AA4733" i="1"/>
  <c r="AA4619" i="1"/>
  <c r="AA4505" i="1"/>
  <c r="AA4983" i="1"/>
  <c r="AA4801" i="1"/>
  <c r="AA4789" i="1"/>
  <c r="AA4421" i="1"/>
  <c r="AA4418" i="1"/>
  <c r="AA4365" i="1"/>
  <c r="AA4319" i="1"/>
  <c r="AA5021" i="1"/>
  <c r="AA4633" i="1"/>
  <c r="AA4578" i="1"/>
  <c r="AA4514" i="1"/>
  <c r="AA4460" i="1"/>
  <c r="AA4450" i="1"/>
  <c r="AA4351" i="1"/>
  <c r="AA3953" i="1"/>
  <c r="AA4419" i="1"/>
  <c r="AA4379" i="1"/>
  <c r="AA4320" i="1"/>
  <c r="AA4109" i="1"/>
  <c r="AA3911" i="1"/>
  <c r="AA3895" i="1"/>
  <c r="AA3879" i="1"/>
  <c r="AA3863" i="1"/>
  <c r="AA3847" i="1"/>
  <c r="AA3831" i="1"/>
  <c r="AA4859" i="1"/>
  <c r="AA4466" i="1"/>
  <c r="AA4454" i="1"/>
  <c r="AA4359" i="1"/>
  <c r="AA4133" i="1"/>
  <c r="AA4127" i="1"/>
  <c r="AA4090" i="1"/>
  <c r="AA4087" i="1"/>
  <c r="AA4573" i="1"/>
  <c r="AA4493" i="1"/>
  <c r="AA4343" i="1"/>
  <c r="AA4329" i="1"/>
  <c r="AA4300" i="1"/>
  <c r="AA4287" i="1"/>
  <c r="AA4268" i="1"/>
  <c r="AA4260" i="1"/>
  <c r="AA4221" i="1"/>
  <c r="AA4215" i="1"/>
  <c r="AA4787" i="1"/>
  <c r="AA4640" i="1"/>
  <c r="AA4470" i="1"/>
  <c r="AA4448" i="1"/>
  <c r="AA4430" i="1"/>
  <c r="AA4398" i="1"/>
  <c r="AA4392" i="1"/>
  <c r="AA4333" i="1"/>
  <c r="AA4263" i="1"/>
  <c r="AA4249" i="1"/>
  <c r="AA4193" i="1"/>
  <c r="AA4176" i="1"/>
  <c r="AA4070" i="1"/>
  <c r="AA4063" i="1"/>
  <c r="AA5037" i="1"/>
  <c r="AA4712" i="1"/>
  <c r="AA4584" i="1"/>
  <c r="AA4507" i="1"/>
  <c r="AA4501" i="1"/>
  <c r="AA4474" i="1"/>
  <c r="AA4434" i="1"/>
  <c r="AA4271" i="1"/>
  <c r="AA4207" i="1"/>
  <c r="AA4201" i="1"/>
  <c r="AA4188" i="1"/>
  <c r="AA4173" i="1"/>
  <c r="AA4067" i="1"/>
  <c r="AA4001" i="1"/>
  <c r="AA4600" i="1"/>
  <c r="AA4566" i="1"/>
  <c r="AA4523" i="1"/>
  <c r="AA4428" i="1"/>
  <c r="AA4388" i="1"/>
  <c r="AA4386" i="1"/>
  <c r="AA4372" i="1"/>
  <c r="AA4294" i="1"/>
  <c r="AA4255" i="1"/>
  <c r="AA4213" i="1"/>
  <c r="AA4101" i="1"/>
  <c r="AA4053" i="1"/>
  <c r="AA4049" i="1"/>
  <c r="AA4035" i="1"/>
  <c r="AA4482" i="1"/>
  <c r="AA4315" i="1"/>
  <c r="AA4305" i="1"/>
  <c r="AA4143" i="1"/>
  <c r="AA4714" i="1"/>
  <c r="AA4690" i="1"/>
  <c r="AA4653" i="1"/>
  <c r="AA4563" i="1"/>
  <c r="AA4508" i="1"/>
  <c r="AA4427" i="1"/>
  <c r="AA4393" i="1"/>
  <c r="AA4175" i="1"/>
  <c r="AA4051" i="1"/>
  <c r="AA4890" i="1"/>
  <c r="AA4256" i="1"/>
  <c r="AA4247" i="1"/>
  <c r="AA4236" i="1"/>
  <c r="AA4225" i="1"/>
  <c r="AA4145" i="1"/>
  <c r="AA4117" i="1"/>
  <c r="AA4097" i="1"/>
  <c r="AA4064" i="1"/>
  <c r="AA4017" i="1"/>
  <c r="AA4937" i="1"/>
  <c r="AA4923" i="1"/>
  <c r="AA4677" i="1"/>
  <c r="AA4318" i="1"/>
  <c r="AA4272" i="1"/>
  <c r="AA4189" i="1"/>
  <c r="AA3987" i="1"/>
  <c r="AA3969" i="1"/>
  <c r="AA4559" i="1"/>
  <c r="AA4485" i="1"/>
  <c r="AA4385" i="1"/>
  <c r="AA4214" i="1"/>
  <c r="AA4172" i="1"/>
  <c r="AA4141" i="1"/>
  <c r="AA4129" i="1"/>
  <c r="AA4775" i="1"/>
  <c r="AA4688" i="1"/>
  <c r="AA4556" i="1"/>
  <c r="AA4546" i="1"/>
  <c r="AA4529" i="1"/>
  <c r="AA4569" i="1"/>
  <c r="AA4521" i="1"/>
  <c r="AA4437" i="1"/>
  <c r="AA4735" i="1"/>
  <c r="AA4651" i="1"/>
  <c r="AA4477" i="1"/>
  <c r="AA4506" i="1"/>
  <c r="AA4239" i="1"/>
  <c r="AA4142" i="1"/>
  <c r="AA4132" i="1"/>
  <c r="AA4077" i="1"/>
  <c r="AA4453" i="1"/>
  <c r="AA4354" i="1"/>
  <c r="AA4297" i="1"/>
  <c r="AA4284" i="1"/>
  <c r="AA4279" i="1"/>
  <c r="AA4233" i="1"/>
  <c r="AA4228" i="1"/>
  <c r="AA4203" i="1"/>
  <c r="AA4059" i="1"/>
  <c r="AA4003" i="1"/>
  <c r="AA3933" i="1"/>
  <c r="AA3924" i="1"/>
  <c r="AA3912" i="1"/>
  <c r="AA3878" i="1"/>
  <c r="AA3869" i="1"/>
  <c r="AA3850" i="1"/>
  <c r="AA3799" i="1"/>
  <c r="AA3766" i="1"/>
  <c r="AA3745" i="1"/>
  <c r="AA3734" i="1"/>
  <c r="AA3713" i="1"/>
  <c r="AA3697" i="1"/>
  <c r="AA3688" i="1"/>
  <c r="AA3665" i="1"/>
  <c r="AA3656" i="1"/>
  <c r="AA3642" i="1"/>
  <c r="AA4262" i="1"/>
  <c r="AA4205" i="1"/>
  <c r="AA4065" i="1"/>
  <c r="AA3921" i="1"/>
  <c r="AA3854" i="1"/>
  <c r="AA3774" i="1"/>
  <c r="AA3633" i="1"/>
  <c r="AA3601" i="1"/>
  <c r="AA3569" i="1"/>
  <c r="AA4140" i="1"/>
  <c r="AA3940" i="1"/>
  <c r="AA3857" i="1"/>
  <c r="AA3742" i="1"/>
  <c r="AA4463" i="1"/>
  <c r="AA4395" i="1"/>
  <c r="AA4361" i="1"/>
  <c r="AA4158" i="1"/>
  <c r="AA4244" i="1"/>
  <c r="AA5019" i="1"/>
  <c r="AA5013" i="1"/>
  <c r="AA4540" i="1"/>
  <c r="AA4332" i="1"/>
  <c r="AA4220" i="1"/>
  <c r="AA4447" i="1"/>
  <c r="AA4144" i="1"/>
  <c r="AA4358" i="1"/>
  <c r="AA4293" i="1"/>
  <c r="AA4197" i="1"/>
  <c r="AA4596" i="1"/>
  <c r="AA4334" i="1"/>
  <c r="AA4125" i="1"/>
  <c r="AA4079" i="1"/>
  <c r="AA4068" i="1"/>
  <c r="AA4047" i="1"/>
  <c r="AA3981" i="1"/>
  <c r="AA3889" i="1"/>
  <c r="AA3790" i="1"/>
  <c r="AA4277" i="1"/>
  <c r="AA4217" i="1"/>
  <c r="AA4150" i="1"/>
  <c r="AA4208" i="1"/>
  <c r="AA4111" i="1"/>
  <c r="AA4061" i="1"/>
  <c r="AA4011" i="1"/>
  <c r="AA3956" i="1"/>
  <c r="AA3920" i="1"/>
  <c r="AA3908" i="1"/>
  <c r="AA3864" i="1"/>
  <c r="AA3830" i="1"/>
  <c r="AA3825" i="1"/>
  <c r="AA3812" i="1"/>
  <c r="AA3796" i="1"/>
  <c r="AA3783" i="1"/>
  <c r="AA3770" i="1"/>
  <c r="AA3767" i="1"/>
  <c r="AA3732" i="1"/>
  <c r="AA3718" i="1"/>
  <c r="AA3707" i="1"/>
  <c r="AA3691" i="1"/>
  <c r="AA3685" i="1"/>
  <c r="AA3672" i="1"/>
  <c r="AA3598" i="1"/>
  <c r="AA3574" i="1"/>
  <c r="AA3570" i="1"/>
  <c r="AA3558" i="1"/>
  <c r="AA3532" i="1"/>
  <c r="AA3480" i="1"/>
  <c r="AA3464" i="1"/>
  <c r="AA3448" i="1"/>
  <c r="AA3432" i="1"/>
  <c r="AA3416" i="1"/>
  <c r="AA3400" i="1"/>
  <c r="AA3384" i="1"/>
  <c r="AA3352" i="1"/>
  <c r="AA3336" i="1"/>
  <c r="AA3320" i="1"/>
  <c r="AA3304" i="1"/>
  <c r="AA3288" i="1"/>
  <c r="AA3272" i="1"/>
  <c r="AA3256" i="1"/>
  <c r="AA4389" i="1"/>
  <c r="AA4096" i="1"/>
  <c r="AA3997" i="1"/>
  <c r="AA3937" i="1"/>
  <c r="AA4082" i="1"/>
  <c r="AA4040" i="1"/>
  <c r="AA4019" i="1"/>
  <c r="AA4007" i="1"/>
  <c r="AA3993" i="1"/>
  <c r="AA3901" i="1"/>
  <c r="AA3846" i="1"/>
  <c r="AA3841" i="1"/>
  <c r="AA3759" i="1"/>
  <c r="AA3735" i="1"/>
  <c r="AA3701" i="1"/>
  <c r="AA4417" i="1"/>
  <c r="AA3974" i="1"/>
  <c r="AA3815" i="1"/>
  <c r="AA3754" i="1"/>
  <c r="AA3751" i="1"/>
  <c r="AA4098" i="1"/>
  <c r="AA4075" i="1"/>
  <c r="AA4015" i="1"/>
  <c r="AA3995" i="1"/>
  <c r="AA3961" i="1"/>
  <c r="AA3954" i="1"/>
  <c r="AA3872" i="1"/>
  <c r="AA3823" i="1"/>
  <c r="AA3818" i="1"/>
  <c r="AA3802" i="1"/>
  <c r="AA3789" i="1"/>
  <c r="AA3773" i="1"/>
  <c r="AA4441" i="1"/>
  <c r="AA4033" i="1"/>
  <c r="AA3966" i="1"/>
  <c r="AA3882" i="1"/>
  <c r="AA3722" i="1"/>
  <c r="AA3719" i="1"/>
  <c r="AA4846" i="1"/>
  <c r="AA4433" i="1"/>
  <c r="AA4177" i="1"/>
  <c r="AA4093" i="1"/>
  <c r="AA4037" i="1"/>
  <c r="AA3892" i="1"/>
  <c r="AA3887" i="1"/>
  <c r="AA3870" i="1"/>
  <c r="AA3862" i="1"/>
  <c r="AA3776" i="1"/>
  <c r="AA3771" i="1"/>
  <c r="AA3757" i="1"/>
  <c r="AA3741" i="1"/>
  <c r="AA4520" i="1"/>
  <c r="AA4253" i="1"/>
  <c r="AA4166" i="1"/>
  <c r="AA3985" i="1"/>
  <c r="AA3955" i="1"/>
  <c r="AA3950" i="1"/>
  <c r="AA3914" i="1"/>
  <c r="AA3902" i="1"/>
  <c r="AA3880" i="1"/>
  <c r="AA4050" i="1"/>
  <c r="AA4006" i="1"/>
  <c r="AA3919" i="1"/>
  <c r="AA3875" i="1"/>
  <c r="AA3829" i="1"/>
  <c r="AA3808" i="1"/>
  <c r="AA3805" i="1"/>
  <c r="AA3779" i="1"/>
  <c r="AA4866" i="1"/>
  <c r="AA4026" i="1"/>
  <c r="AA3983" i="1"/>
  <c r="AA3885" i="1"/>
  <c r="AA3752" i="1"/>
  <c r="AA4016" i="1"/>
  <c r="AA3910" i="1"/>
  <c r="AA3905" i="1"/>
  <c r="AA3898" i="1"/>
  <c r="AA3886" i="1"/>
  <c r="AA3806" i="1"/>
  <c r="AA3777" i="1"/>
  <c r="AA4473" i="1"/>
  <c r="AA3873" i="1"/>
  <c r="AA3695" i="1"/>
  <c r="AA3637" i="1"/>
  <c r="AA3619" i="1"/>
  <c r="AA3614" i="1"/>
  <c r="AA3408" i="1"/>
  <c r="AA3112" i="1"/>
  <c r="AA3080" i="1"/>
  <c r="AA4102" i="1"/>
  <c r="AA4057" i="1"/>
  <c r="AA4054" i="1"/>
  <c r="AA4032" i="1"/>
  <c r="AA3934" i="1"/>
  <c r="AA3853" i="1"/>
  <c r="AA3840" i="1"/>
  <c r="AA3675" i="1"/>
  <c r="AA3673" i="1"/>
  <c r="AA3671" i="1"/>
  <c r="AA3632" i="1"/>
  <c r="AA3625" i="1"/>
  <c r="AA3606" i="1"/>
  <c r="AA3600" i="1"/>
  <c r="AA3552" i="1"/>
  <c r="AA3543" i="1"/>
  <c r="AA3485" i="1"/>
  <c r="AA3469" i="1"/>
  <c r="AA3453" i="1"/>
  <c r="AA3437" i="1"/>
  <c r="AA3421" i="1"/>
  <c r="AA3402" i="1"/>
  <c r="AA3392" i="1"/>
  <c r="AA3376" i="1"/>
  <c r="AA3334" i="1"/>
  <c r="AA3318" i="1"/>
  <c r="AA4157" i="1"/>
  <c r="AA4020" i="1"/>
  <c r="AA3962" i="1"/>
  <c r="AA3617" i="1"/>
  <c r="AA3540" i="1"/>
  <c r="AA3504" i="1"/>
  <c r="AA3405" i="1"/>
  <c r="AA3360" i="1"/>
  <c r="AA3657" i="1"/>
  <c r="AA3590" i="1"/>
  <c r="AA3848" i="1"/>
  <c r="AA3835" i="1"/>
  <c r="AA3775" i="1"/>
  <c r="AA3729" i="1"/>
  <c r="AA3725" i="1"/>
  <c r="AA3711" i="1"/>
  <c r="AA3667" i="1"/>
  <c r="AA3664" i="1"/>
  <c r="AA3609" i="1"/>
  <c r="AA3604" i="1"/>
  <c r="AA4045" i="1"/>
  <c r="AA3761" i="1"/>
  <c r="AA3727" i="1"/>
  <c r="AA3662" i="1"/>
  <c r="AA3607" i="1"/>
  <c r="AA3192" i="1"/>
  <c r="AA3160" i="1"/>
  <c r="AA4258" i="1"/>
  <c r="AA3917" i="1"/>
  <c r="AA3553" i="1"/>
  <c r="AA3739" i="1"/>
  <c r="AA3681" i="1"/>
  <c r="AA3626" i="1"/>
  <c r="AA4322" i="1"/>
  <c r="AA3795" i="1"/>
  <c r="AA3758" i="1"/>
  <c r="AA3726" i="1"/>
  <c r="AA3668" i="1"/>
  <c r="AA3663" i="1"/>
  <c r="AA3960" i="1"/>
  <c r="AA3838" i="1"/>
  <c r="AA3827" i="1"/>
  <c r="AA3809" i="1"/>
  <c r="AA3720" i="1"/>
  <c r="AA3686" i="1"/>
  <c r="AA3649" i="1"/>
  <c r="AA3627" i="1"/>
  <c r="AA3608" i="1"/>
  <c r="AA3603" i="1"/>
  <c r="AA4018" i="1"/>
  <c r="AA3975" i="1"/>
  <c r="AA3866" i="1"/>
  <c r="AA3811" i="1"/>
  <c r="AA3764" i="1"/>
  <c r="AA3710" i="1"/>
  <c r="AA3595" i="1"/>
  <c r="AA3584" i="1"/>
  <c r="AA3690" i="1"/>
  <c r="AA3658" i="1"/>
  <c r="AA3634" i="1"/>
  <c r="AA3586" i="1"/>
  <c r="AA3571" i="1"/>
  <c r="AA3517" i="1"/>
  <c r="AA3493" i="1"/>
  <c r="AA3478" i="1"/>
  <c r="AA3461" i="1"/>
  <c r="AA3456" i="1"/>
  <c r="AA3429" i="1"/>
  <c r="AA3424" i="1"/>
  <c r="AA3417" i="1"/>
  <c r="AA3369" i="1"/>
  <c r="AA3309" i="1"/>
  <c r="AA3296" i="1"/>
  <c r="AA3212" i="1"/>
  <c r="AA3202" i="1"/>
  <c r="AA3176" i="1"/>
  <c r="AA3136" i="1"/>
  <c r="AA3133" i="1"/>
  <c r="AA3127" i="1"/>
  <c r="AA3094" i="1"/>
  <c r="AA3049" i="1"/>
  <c r="AA3045" i="1"/>
  <c r="AA3032" i="1"/>
  <c r="AA3023" i="1"/>
  <c r="AA3009" i="1"/>
  <c r="AA3000" i="1"/>
  <c r="AA2991" i="1"/>
  <c r="AA2977" i="1"/>
  <c r="AA2968" i="1"/>
  <c r="AA2959" i="1"/>
  <c r="AA2935" i="1"/>
  <c r="AA2919" i="1"/>
  <c r="AA2903" i="1"/>
  <c r="AA2887" i="1"/>
  <c r="AA2871" i="1"/>
  <c r="AA2855" i="1"/>
  <c r="AA2839" i="1"/>
  <c r="AA2823" i="1"/>
  <c r="AA2791" i="1"/>
  <c r="AA2775" i="1"/>
  <c r="AA2759" i="1"/>
  <c r="AA2743" i="1"/>
  <c r="AA3699" i="1"/>
  <c r="AA3508" i="1"/>
  <c r="AA3488" i="1"/>
  <c r="AA3286" i="1"/>
  <c r="AA3221" i="1"/>
  <c r="AA3209" i="1"/>
  <c r="AA3186" i="1"/>
  <c r="AA3057" i="1"/>
  <c r="AA3946" i="1"/>
  <c r="AA3524" i="1"/>
  <c r="AA3677" i="1"/>
  <c r="AA3655" i="1"/>
  <c r="AA3636" i="1"/>
  <c r="AA3597" i="1"/>
  <c r="AA3389" i="1"/>
  <c r="AA3357" i="1"/>
  <c r="AA3233" i="1"/>
  <c r="AA3140" i="1"/>
  <c r="AA3382" i="1"/>
  <c r="AA3372" i="1"/>
  <c r="AA3302" i="1"/>
  <c r="AA3177" i="1"/>
  <c r="AA3128" i="1"/>
  <c r="AA3121" i="1"/>
  <c r="AA3971" i="1"/>
  <c r="AA3694" i="1"/>
  <c r="AA3613" i="1"/>
  <c r="AA3474" i="1"/>
  <c r="AA3452" i="1"/>
  <c r="AA3420" i="1"/>
  <c r="AA3380" i="1"/>
  <c r="AA3325" i="1"/>
  <c r="AA3312" i="1"/>
  <c r="AA3255" i="1"/>
  <c r="AA3236" i="1"/>
  <c r="AA3228" i="1"/>
  <c r="AA3225" i="1"/>
  <c r="AA3216" i="1"/>
  <c r="AA3210" i="1"/>
  <c r="AA3190" i="1"/>
  <c r="AA3585" i="1"/>
  <c r="AA3518" i="1"/>
  <c r="AA3484" i="1"/>
  <c r="AA3479" i="1"/>
  <c r="AA3457" i="1"/>
  <c r="AA3442" i="1"/>
  <c r="AA3425" i="1"/>
  <c r="AA3274" i="1"/>
  <c r="AA3239" i="1"/>
  <c r="AA3222" i="1"/>
  <c r="AA3161" i="1"/>
  <c r="AA3973" i="1"/>
  <c r="AA3793" i="1"/>
  <c r="AA3144" i="1"/>
  <c r="AA3750" i="1"/>
  <c r="AA3566" i="1"/>
  <c r="AA3509" i="1"/>
  <c r="AA3248" i="1"/>
  <c r="AA3245" i="1"/>
  <c r="AA3554" i="1"/>
  <c r="AA3356" i="1"/>
  <c r="AA3293" i="1"/>
  <c r="AA3280" i="1"/>
  <c r="AA3208" i="1"/>
  <c r="AA3986" i="1"/>
  <c r="AA3639" i="1"/>
  <c r="AA3602" i="1"/>
  <c r="AA3548" i="1"/>
  <c r="AA3495" i="1"/>
  <c r="AA3490" i="1"/>
  <c r="AA3473" i="1"/>
  <c r="AA3468" i="1"/>
  <c r="AA3463" i="1"/>
  <c r="AA3436" i="1"/>
  <c r="AA3301" i="1"/>
  <c r="AA3270" i="1"/>
  <c r="AA3249" i="1"/>
  <c r="AA4301" i="1"/>
  <c r="AA3926" i="1"/>
  <c r="AA3441" i="1"/>
  <c r="AA3414" i="1"/>
  <c r="AA3409" i="1"/>
  <c r="AA3401" i="1"/>
  <c r="AA3359" i="1"/>
  <c r="AA3344" i="1"/>
  <c r="AA3329" i="1"/>
  <c r="AA3319" i="1"/>
  <c r="AA3311" i="1"/>
  <c r="AA3265" i="1"/>
  <c r="AA3254" i="1"/>
  <c r="AA3238" i="1"/>
  <c r="AA3215" i="1"/>
  <c r="AA3398" i="1"/>
  <c r="AA3343" i="1"/>
  <c r="AA3328" i="1"/>
  <c r="AA3290" i="1"/>
  <c r="AA3165" i="1"/>
  <c r="AA3110" i="1"/>
  <c r="AA3105" i="1"/>
  <c r="AA3074" i="1"/>
  <c r="AA3050" i="1"/>
  <c r="AA3036" i="1"/>
  <c r="AA2937" i="1"/>
  <c r="AA2921" i="1"/>
  <c r="AA2905" i="1"/>
  <c r="AA2889" i="1"/>
  <c r="AA2879" i="1"/>
  <c r="AA2817" i="1"/>
  <c r="AA2811" i="1"/>
  <c r="AA2733" i="1"/>
  <c r="AA2725" i="1"/>
  <c r="AA2721" i="1"/>
  <c r="AA2717" i="1"/>
  <c r="AA2709" i="1"/>
  <c r="AA2705" i="1"/>
  <c r="AA2701" i="1"/>
  <c r="AA2693" i="1"/>
  <c r="AA2681" i="1"/>
  <c r="AA2663" i="1"/>
  <c r="AA2654" i="1"/>
  <c r="AA2631" i="1"/>
  <c r="AA2622" i="1"/>
  <c r="AA2599" i="1"/>
  <c r="AA2590" i="1"/>
  <c r="AA2567" i="1"/>
  <c r="AA2558" i="1"/>
  <c r="AA2535" i="1"/>
  <c r="AA2526" i="1"/>
  <c r="AA2503" i="1"/>
  <c r="AA2483" i="1"/>
  <c r="AA2467" i="1"/>
  <c r="AA2940" i="1"/>
  <c r="AA2924" i="1"/>
  <c r="AA2908" i="1"/>
  <c r="AA2873" i="1"/>
  <c r="AA3306" i="1"/>
  <c r="AA2956" i="1"/>
  <c r="AA2876" i="1"/>
  <c r="AA2857" i="1"/>
  <c r="AA3313" i="1"/>
  <c r="AA3072" i="1"/>
  <c r="AA3814" i="1"/>
  <c r="AA3527" i="1"/>
  <c r="AA3232" i="1"/>
  <c r="AA3189" i="1"/>
  <c r="AA3169" i="1"/>
  <c r="AA3134" i="1"/>
  <c r="AA3118" i="1"/>
  <c r="AA3674" i="1"/>
  <c r="AA3285" i="1"/>
  <c r="AA3191" i="1"/>
  <c r="AA3178" i="1"/>
  <c r="AA3062" i="1"/>
  <c r="AA3149" i="1"/>
  <c r="AA3130" i="1"/>
  <c r="AA3095" i="1"/>
  <c r="AA3020" i="1"/>
  <c r="AA3011" i="1"/>
  <c r="AA3004" i="1"/>
  <c r="AA2812" i="1"/>
  <c r="AA3610" i="1"/>
  <c r="AA3545" i="1"/>
  <c r="AA3492" i="1"/>
  <c r="AA3396" i="1"/>
  <c r="AA3205" i="1"/>
  <c r="AA3086" i="1"/>
  <c r="AA3385" i="1"/>
  <c r="AA3142" i="1"/>
  <c r="AA3122" i="1"/>
  <c r="AA3572" i="1"/>
  <c r="AA3440" i="1"/>
  <c r="AA3295" i="1"/>
  <c r="AA3261" i="1"/>
  <c r="AA3198" i="1"/>
  <c r="AA3175" i="1"/>
  <c r="AA3146" i="1"/>
  <c r="AA3102" i="1"/>
  <c r="AA3089" i="1"/>
  <c r="AA3353" i="1"/>
  <c r="AA3264" i="1"/>
  <c r="AA3152" i="1"/>
  <c r="AA3119" i="1"/>
  <c r="AA2974" i="1"/>
  <c r="AA2958" i="1"/>
  <c r="AA2849" i="1"/>
  <c r="AA2842" i="1"/>
  <c r="AA3077" i="1"/>
  <c r="AA2880" i="1"/>
  <c r="AA2583" i="1"/>
  <c r="AA2512" i="1"/>
  <c r="AA2500" i="1"/>
  <c r="AA3070" i="1"/>
  <c r="AA3066" i="1"/>
  <c r="AA3019" i="1"/>
  <c r="AA3012" i="1"/>
  <c r="AA2986" i="1"/>
  <c r="AA2979" i="1"/>
  <c r="AA2946" i="1"/>
  <c r="AA3497" i="1"/>
  <c r="AA3096" i="1"/>
  <c r="AA3017" i="1"/>
  <c r="AA2998" i="1"/>
  <c r="AA3373" i="1"/>
  <c r="AA3166" i="1"/>
  <c r="AA3064" i="1"/>
  <c r="AA3042" i="1"/>
  <c r="AA2972" i="1"/>
  <c r="AA2944" i="1"/>
  <c r="AA2927" i="1"/>
  <c r="AA2827" i="1"/>
  <c r="AA2669" i="1"/>
  <c r="AA2660" i="1"/>
  <c r="AA3845" i="1"/>
  <c r="AA3156" i="1"/>
  <c r="AA3109" i="1"/>
  <c r="AA3044" i="1"/>
  <c r="AA3010" i="1"/>
  <c r="AA3003" i="1"/>
  <c r="AA2994" i="1"/>
  <c r="AA2920" i="1"/>
  <c r="AA2888" i="1"/>
  <c r="AA2878" i="1"/>
  <c r="AA2835" i="1"/>
  <c r="AA3502" i="1"/>
  <c r="AA3381" i="1"/>
  <c r="AA3046" i="1"/>
  <c r="AA2954" i="1"/>
  <c r="AA2853" i="1"/>
  <c r="AA2825" i="1"/>
  <c r="AA2646" i="1"/>
  <c r="AA2637" i="1"/>
  <c r="AA4114" i="1"/>
  <c r="AA3277" i="1"/>
  <c r="AA3158" i="1"/>
  <c r="AA2640" i="1"/>
  <c r="AA3516" i="1"/>
  <c r="AA3383" i="1"/>
  <c r="AA3578" i="1"/>
  <c r="AA3341" i="1"/>
  <c r="AA2614" i="1"/>
  <c r="AA2605" i="1"/>
  <c r="AA2291" i="1"/>
  <c r="AA3487" i="1"/>
  <c r="AA3445" i="1"/>
  <c r="AA3033" i="1"/>
  <c r="AA2745" i="1"/>
  <c r="AA2732" i="1"/>
  <c r="AA2712" i="1"/>
  <c r="AA2703" i="1"/>
  <c r="AA2667" i="1"/>
  <c r="AA2656" i="1"/>
  <c r="AA2629" i="1"/>
  <c r="AA2620" i="1"/>
  <c r="AA2565" i="1"/>
  <c r="AA2547" i="1"/>
  <c r="AA2518" i="1"/>
  <c r="AA2502" i="1"/>
  <c r="AA2493" i="1"/>
  <c r="AA2481" i="1"/>
  <c r="AA2461" i="1"/>
  <c r="AA2449" i="1"/>
  <c r="AA2422" i="1"/>
  <c r="AA2419" i="1"/>
  <c r="AA2413" i="1"/>
  <c r="AA2345" i="1"/>
  <c r="AA2342" i="1"/>
  <c r="AA2312" i="1"/>
  <c r="AA2309" i="1"/>
  <c r="AA2287" i="1"/>
  <c r="AA2279" i="1"/>
  <c r="AA2259" i="1"/>
  <c r="AA2226" i="1"/>
  <c r="AA2210" i="1"/>
  <c r="AA2194" i="1"/>
  <c r="AA2172" i="1"/>
  <c r="AA2156" i="1"/>
  <c r="AA2140" i="1"/>
  <c r="AA2124" i="1"/>
  <c r="AA2108" i="1"/>
  <c r="AA2092" i="1"/>
  <c r="AA2060" i="1"/>
  <c r="AA2044" i="1"/>
  <c r="AA2028" i="1"/>
  <c r="AA2012" i="1"/>
  <c r="AA1980" i="1"/>
  <c r="AA1964" i="1"/>
  <c r="AA1948" i="1"/>
  <c r="AA1932" i="1"/>
  <c r="AA1916" i="1"/>
  <c r="AA1900" i="1"/>
  <c r="AA1884" i="1"/>
  <c r="AA1868" i="1"/>
  <c r="AA1852" i="1"/>
  <c r="AA1836" i="1"/>
  <c r="AA1820" i="1"/>
  <c r="AA1804" i="1"/>
  <c r="AA1788" i="1"/>
  <c r="AA1772" i="1"/>
  <c r="AA1740" i="1"/>
  <c r="AA1724" i="1"/>
  <c r="AA3126" i="1"/>
  <c r="AA2931" i="1"/>
  <c r="AA2800" i="1"/>
  <c r="AA2455" i="1"/>
  <c r="AA2355" i="1"/>
  <c r="AA2275" i="1"/>
  <c r="AA2271" i="1"/>
  <c r="AA2953" i="1"/>
  <c r="AA2841" i="1"/>
  <c r="AA2683" i="1"/>
  <c r="AA2476" i="1"/>
  <c r="AA2464" i="1"/>
  <c r="AA2372" i="1"/>
  <c r="AA2243" i="1"/>
  <c r="AA2833" i="1"/>
  <c r="AA2741" i="1"/>
  <c r="AA2710" i="1"/>
  <c r="AA2672" i="1"/>
  <c r="AA2643" i="1"/>
  <c r="AA2582" i="1"/>
  <c r="AA2532" i="1"/>
  <c r="AA2484" i="1"/>
  <c r="AA2349" i="1"/>
  <c r="AA2346" i="1"/>
  <c r="AA2339" i="1"/>
  <c r="AA2280" i="1"/>
  <c r="AA2272" i="1"/>
  <c r="AA2260" i="1"/>
  <c r="AA2195" i="1"/>
  <c r="AA2183" i="1"/>
  <c r="AA2168" i="1"/>
  <c r="AA2152" i="1"/>
  <c r="AA3052" i="1"/>
  <c r="AA3021" i="1"/>
  <c r="AA3001" i="1"/>
  <c r="AA2955" i="1"/>
  <c r="AA2948" i="1"/>
  <c r="AA2816" i="1"/>
  <c r="AA2810" i="1"/>
  <c r="AA2806" i="1"/>
  <c r="AA2794" i="1"/>
  <c r="AA2768" i="1"/>
  <c r="AA2726" i="1"/>
  <c r="AA2697" i="1"/>
  <c r="AA2641" i="1"/>
  <c r="AA2623" i="1"/>
  <c r="AA2541" i="1"/>
  <c r="AA2510" i="1"/>
  <c r="AA2438" i="1"/>
  <c r="AA2402" i="1"/>
  <c r="AA2399" i="1"/>
  <c r="AA2389" i="1"/>
  <c r="AA2356" i="1"/>
  <c r="AA2310" i="1"/>
  <c r="AA2268" i="1"/>
  <c r="AA2256" i="1"/>
  <c r="AA2252" i="1"/>
  <c r="AA2244" i="1"/>
  <c r="AA2179" i="1"/>
  <c r="AA2163" i="1"/>
  <c r="AA2147" i="1"/>
  <c r="AA2966" i="1"/>
  <c r="AA2780" i="1"/>
  <c r="AA2752" i="1"/>
  <c r="AA2695" i="1"/>
  <c r="AA2688" i="1"/>
  <c r="AA2661" i="1"/>
  <c r="AA2573" i="1"/>
  <c r="AA2566" i="1"/>
  <c r="AA2479" i="1"/>
  <c r="AA2432" i="1"/>
  <c r="AA2429" i="1"/>
  <c r="AA2426" i="1"/>
  <c r="AA2408" i="1"/>
  <c r="AA2373" i="1"/>
  <c r="AA2343" i="1"/>
  <c r="AA2333" i="1"/>
  <c r="AA2323" i="1"/>
  <c r="AA2320" i="1"/>
  <c r="AA2292" i="1"/>
  <c r="AA2240" i="1"/>
  <c r="AA2236" i="1"/>
  <c r="AA2212" i="1"/>
  <c r="AA2208" i="1"/>
  <c r="AA2204" i="1"/>
  <c r="AA2158" i="1"/>
  <c r="AA2142" i="1"/>
  <c r="AA2126" i="1"/>
  <c r="AA2110" i="1"/>
  <c r="AA2094" i="1"/>
  <c r="AA2078" i="1"/>
  <c r="AA2046" i="1"/>
  <c r="AA2030" i="1"/>
  <c r="AA1998" i="1"/>
  <c r="AA1982" i="1"/>
  <c r="AA1966" i="1"/>
  <c r="AA1950" i="1"/>
  <c r="AA1934" i="1"/>
  <c r="AA1918" i="1"/>
  <c r="AA1902" i="1"/>
  <c r="AA3465" i="1"/>
  <c r="AA2764" i="1"/>
  <c r="AA2731" i="1"/>
  <c r="AA2675" i="1"/>
  <c r="AA2648" i="1"/>
  <c r="AA2591" i="1"/>
  <c r="AA2564" i="1"/>
  <c r="AA2550" i="1"/>
  <c r="AA2528" i="1"/>
  <c r="AA2519" i="1"/>
  <c r="AA2468" i="1"/>
  <c r="AA2459" i="1"/>
  <c r="AA2441" i="1"/>
  <c r="AA2435" i="1"/>
  <c r="AA2981" i="1"/>
  <c r="AA2917" i="1"/>
  <c r="AA2881" i="1"/>
  <c r="AA2828" i="1"/>
  <c r="AA2822" i="1"/>
  <c r="AA2814" i="1"/>
  <c r="AA2758" i="1"/>
  <c r="AA2720" i="1"/>
  <c r="AA2704" i="1"/>
  <c r="AA2686" i="1"/>
  <c r="AA2666" i="1"/>
  <c r="AA2630" i="1"/>
  <c r="AA2621" i="1"/>
  <c r="AA2580" i="1"/>
  <c r="AA2482" i="1"/>
  <c r="AA2406" i="1"/>
  <c r="AA2847" i="1"/>
  <c r="AA2760" i="1"/>
  <c r="AA2748" i="1"/>
  <c r="AA2711" i="1"/>
  <c r="AA2702" i="1"/>
  <c r="AA2608" i="1"/>
  <c r="AA2490" i="1"/>
  <c r="AA2307" i="1"/>
  <c r="AA2257" i="1"/>
  <c r="AA3550" i="1"/>
  <c r="AA3106" i="1"/>
  <c r="AA2993" i="1"/>
  <c r="AA2976" i="1"/>
  <c r="AA2963" i="1"/>
  <c r="AA2755" i="1"/>
  <c r="AA2671" i="1"/>
  <c r="AA2638" i="1"/>
  <c r="AA2597" i="1"/>
  <c r="AA2520" i="1"/>
  <c r="AA3063" i="1"/>
  <c r="AA3027" i="1"/>
  <c r="AA2895" i="1"/>
  <c r="AA2854" i="1"/>
  <c r="AA2848" i="1"/>
  <c r="AA2777" i="1"/>
  <c r="AA2662" i="1"/>
  <c r="AA2653" i="1"/>
  <c r="AA2611" i="1"/>
  <c r="AA2551" i="1"/>
  <c r="AA2404" i="1"/>
  <c r="AA2394" i="1"/>
  <c r="AA3346" i="1"/>
  <c r="AA3065" i="1"/>
  <c r="AA2978" i="1"/>
  <c r="AA2971" i="1"/>
  <c r="AA2899" i="1"/>
  <c r="AA2846" i="1"/>
  <c r="AA2757" i="1"/>
  <c r="AA2723" i="1"/>
  <c r="AA2694" i="1"/>
  <c r="AA2647" i="1"/>
  <c r="AA2538" i="1"/>
  <c r="AA2529" i="1"/>
  <c r="AA2796" i="1"/>
  <c r="AA2439" i="1"/>
  <c r="AA2412" i="1"/>
  <c r="AA2315" i="1"/>
  <c r="AA2261" i="1"/>
  <c r="AA2246" i="1"/>
  <c r="AA2219" i="1"/>
  <c r="AA2201" i="1"/>
  <c r="AA2171" i="1"/>
  <c r="AA2157" i="1"/>
  <c r="AA2118" i="1"/>
  <c r="AA2102" i="1"/>
  <c r="AA2552" i="1"/>
  <c r="AA2524" i="1"/>
  <c r="AA2469" i="1"/>
  <c r="AA2403" i="1"/>
  <c r="AA2384" i="1"/>
  <c r="AA2329" i="1"/>
  <c r="AA2235" i="1"/>
  <c r="AA2141" i="1"/>
  <c r="AA2860" i="1"/>
  <c r="AA2987" i="1"/>
  <c r="AA2409" i="1"/>
  <c r="AA2348" i="1"/>
  <c r="AA2277" i="1"/>
  <c r="AA2245" i="1"/>
  <c r="AA2231" i="1"/>
  <c r="AA2211" i="1"/>
  <c r="AA2051" i="1"/>
  <c r="AA2004" i="1"/>
  <c r="AA2001" i="1"/>
  <c r="AA2536" i="1"/>
  <c r="AA2177" i="1"/>
  <c r="AA3018" i="1"/>
  <c r="AA2729" i="1"/>
  <c r="AA2714" i="1"/>
  <c r="AA2553" i="1"/>
  <c r="AA2515" i="1"/>
  <c r="AA2472" i="1"/>
  <c r="AA2466" i="1"/>
  <c r="AA2448" i="1"/>
  <c r="AA2440" i="1"/>
  <c r="AA2383" i="1"/>
  <c r="AA2789" i="1"/>
  <c r="AA2739" i="1"/>
  <c r="AA2525" i="1"/>
  <c r="AA2300" i="1"/>
  <c r="AA2295" i="1"/>
  <c r="AA2744" i="1"/>
  <c r="AA2506" i="1"/>
  <c r="AA2488" i="1"/>
  <c r="AA2344" i="1"/>
  <c r="AA2282" i="1"/>
  <c r="AA2199" i="1"/>
  <c r="AA2160" i="1"/>
  <c r="AA2136" i="1"/>
  <c r="AA2056" i="1"/>
  <c r="AA2034" i="1"/>
  <c r="AA2021" i="1"/>
  <c r="AA1970" i="1"/>
  <c r="AA1909" i="1"/>
  <c r="AA1882" i="1"/>
  <c r="AA1850" i="1"/>
  <c r="AA1827" i="1"/>
  <c r="AA1765" i="1"/>
  <c r="AA1761" i="1"/>
  <c r="AA1754" i="1"/>
  <c r="AA1736" i="1"/>
  <c r="AA1718" i="1"/>
  <c r="AA1711" i="1"/>
  <c r="AA1691" i="1"/>
  <c r="AA1675" i="1"/>
  <c r="AA1659" i="1"/>
  <c r="AA1631" i="1"/>
  <c r="AA1615" i="1"/>
  <c r="AA1599" i="1"/>
  <c r="AA1583" i="1"/>
  <c r="AA1567" i="1"/>
  <c r="AA1539" i="1"/>
  <c r="AA1510" i="1"/>
  <c r="AA1494" i="1"/>
  <c r="AA2635" i="1"/>
  <c r="AA2571" i="1"/>
  <c r="AA2416" i="1"/>
  <c r="AA2154" i="1"/>
  <c r="AA2084" i="1"/>
  <c r="AA1844" i="1"/>
  <c r="AA1715" i="1"/>
  <c r="AA2576" i="1"/>
  <c r="AA2381" i="1"/>
  <c r="AA2875" i="1"/>
  <c r="AA2867" i="1"/>
  <c r="AA2843" i="1"/>
  <c r="AA2699" i="1"/>
  <c r="AA2436" i="1"/>
  <c r="AA2418" i="1"/>
  <c r="AA2358" i="1"/>
  <c r="AA2328" i="1"/>
  <c r="AA2316" i="1"/>
  <c r="AA2727" i="1"/>
  <c r="AA2632" i="1"/>
  <c r="AA2616" i="1"/>
  <c r="AA2542" i="1"/>
  <c r="AA2288" i="1"/>
  <c r="AA2230" i="1"/>
  <c r="AA2200" i="1"/>
  <c r="AA2074" i="1"/>
  <c r="AA2049" i="1"/>
  <c r="AA1971" i="1"/>
  <c r="AA2445" i="1"/>
  <c r="AA2391" i="1"/>
  <c r="AA2362" i="1"/>
  <c r="AA2298" i="1"/>
  <c r="AA2294" i="1"/>
  <c r="AA2269" i="1"/>
  <c r="AA2557" i="1"/>
  <c r="AA2475" i="1"/>
  <c r="AA2273" i="1"/>
  <c r="AA2787" i="1"/>
  <c r="AA2700" i="1"/>
  <c r="AA2511" i="1"/>
  <c r="AA2486" i="1"/>
  <c r="AA2911" i="1"/>
  <c r="AA2793" i="1"/>
  <c r="AA2451" i="1"/>
  <c r="AA2351" i="1"/>
  <c r="AA2338" i="1"/>
  <c r="AA2317" i="1"/>
  <c r="AA2215" i="1"/>
  <c r="AA2198" i="1"/>
  <c r="AA2161" i="1"/>
  <c r="AA2045" i="1"/>
  <c r="AA2033" i="1"/>
  <c r="AA2026" i="1"/>
  <c r="AA1988" i="1"/>
  <c r="AA1968" i="1"/>
  <c r="AA1940" i="1"/>
  <c r="AA1823" i="1"/>
  <c r="AA1779" i="1"/>
  <c r="AA1680" i="1"/>
  <c r="AA1664" i="1"/>
  <c r="AA1466" i="1"/>
  <c r="AA1413" i="1"/>
  <c r="AA1345" i="1"/>
  <c r="AA2644" i="1"/>
  <c r="AA2407" i="1"/>
  <c r="AA2100" i="1"/>
  <c r="AA2083" i="1"/>
  <c r="AA2081" i="1"/>
  <c r="AA2067" i="1"/>
  <c r="AA1956" i="1"/>
  <c r="AA1809" i="1"/>
  <c r="AA1791" i="1"/>
  <c r="AA1648" i="1"/>
  <c r="AA1604" i="1"/>
  <c r="AA1398" i="1"/>
  <c r="AA2330" i="1"/>
  <c r="AA2191" i="1"/>
  <c r="AA2187" i="1"/>
  <c r="AA2150" i="1"/>
  <c r="AA2019" i="1"/>
  <c r="AA1973" i="1"/>
  <c r="AA1905" i="1"/>
  <c r="AA1893" i="1"/>
  <c r="AA1890" i="1"/>
  <c r="AA2682" i="1"/>
  <c r="AA2374" i="1"/>
  <c r="AA2229" i="1"/>
  <c r="AA2131" i="1"/>
  <c r="AA2129" i="1"/>
  <c r="AA2024" i="1"/>
  <c r="AA1875" i="1"/>
  <c r="AA2314" i="1"/>
  <c r="AA2173" i="1"/>
  <c r="AA2113" i="1"/>
  <c r="AA2107" i="1"/>
  <c r="AA2053" i="1"/>
  <c r="AA2048" i="1"/>
  <c r="AA1986" i="1"/>
  <c r="AA2615" i="1"/>
  <c r="AA2223" i="1"/>
  <c r="AA1873" i="1"/>
  <c r="AA1824" i="1"/>
  <c r="AA1777" i="1"/>
  <c r="AA1762" i="1"/>
  <c r="AA1725" i="1"/>
  <c r="AA1697" i="1"/>
  <c r="AA1681" i="1"/>
  <c r="AA1665" i="1"/>
  <c r="AA1617" i="1"/>
  <c r="AA1467" i="1"/>
  <c r="AA1366" i="1"/>
  <c r="AA2943" i="1"/>
  <c r="AA2809" i="1"/>
  <c r="AA2214" i="1"/>
  <c r="AA2086" i="1"/>
  <c r="AA2065" i="1"/>
  <c r="AA2017" i="1"/>
  <c r="AA1843" i="1"/>
  <c r="AA1737" i="1"/>
  <c r="AA1649" i="1"/>
  <c r="AA1571" i="1"/>
  <c r="AA1506" i="1"/>
  <c r="AA1490" i="1"/>
  <c r="AA1446" i="1"/>
  <c r="AA1425" i="1"/>
  <c r="AA2304" i="1"/>
  <c r="AA2075" i="1"/>
  <c r="AA2003" i="1"/>
  <c r="AA1969" i="1"/>
  <c r="AA1795" i="1"/>
  <c r="AA1768" i="1"/>
  <c r="AA2442" i="1"/>
  <c r="AA2203" i="1"/>
  <c r="AA2186" i="1"/>
  <c r="AA2164" i="1"/>
  <c r="AA1924" i="1"/>
  <c r="AA1891" i="1"/>
  <c r="AA1763" i="1"/>
  <c r="AA1743" i="1"/>
  <c r="AA2378" i="1"/>
  <c r="AA2336" i="1"/>
  <c r="AA2278" i="1"/>
  <c r="AA2234" i="1"/>
  <c r="AA2180" i="1"/>
  <c r="AA1907" i="1"/>
  <c r="AA1892" i="1"/>
  <c r="AA2165" i="1"/>
  <c r="AA2052" i="1"/>
  <c r="AA2035" i="1"/>
  <c r="AA1985" i="1"/>
  <c r="AA1937" i="1"/>
  <c r="AA1860" i="1"/>
  <c r="AA2424" i="1"/>
  <c r="AA2232" i="1"/>
  <c r="AA2202" i="1"/>
  <c r="AA2185" i="1"/>
  <c r="AA2133" i="1"/>
  <c r="AA2117" i="1"/>
  <c r="AA2104" i="1"/>
  <c r="AA2000" i="1"/>
  <c r="AA1995" i="1"/>
  <c r="AA1953" i="1"/>
  <c r="AA1930" i="1"/>
  <c r="AA1915" i="1"/>
  <c r="AA2116" i="1"/>
  <c r="AA1912" i="1"/>
  <c r="AA1859" i="1"/>
  <c r="AA1759" i="1"/>
  <c r="AA1755" i="1"/>
  <c r="AA1686" i="1"/>
  <c r="AA1679" i="1"/>
  <c r="AA1622" i="1"/>
  <c r="AA1512" i="1"/>
  <c r="AA1499" i="1"/>
  <c r="AA1492" i="1"/>
  <c r="AA1459" i="1"/>
  <c r="AA1409" i="1"/>
  <c r="AA1393" i="1"/>
  <c r="AA1328" i="1"/>
  <c r="AA1155" i="1"/>
  <c r="AA1050" i="1"/>
  <c r="AA1034" i="1"/>
  <c r="AA1018" i="1"/>
  <c r="AA1972" i="1"/>
  <c r="AA1889" i="1"/>
  <c r="AA1834" i="1"/>
  <c r="AA1474" i="1"/>
  <c r="AA1451" i="1"/>
  <c r="AA1412" i="1"/>
  <c r="AA1399" i="1"/>
  <c r="AA1343" i="1"/>
  <c r="AA1139" i="1"/>
  <c r="AA1123" i="1"/>
  <c r="AA1002" i="1"/>
  <c r="AA1689" i="1"/>
  <c r="AA1667" i="1"/>
  <c r="AA1921" i="1"/>
  <c r="AA1846" i="1"/>
  <c r="AA1830" i="1"/>
  <c r="AA1800" i="1"/>
  <c r="AA1773" i="1"/>
  <c r="AA1764" i="1"/>
  <c r="AA1749" i="1"/>
  <c r="AA1745" i="1"/>
  <c r="AA1672" i="1"/>
  <c r="AA1609" i="1"/>
  <c r="AA1606" i="1"/>
  <c r="AA1594" i="1"/>
  <c r="AA1525" i="1"/>
  <c r="AA1520" i="1"/>
  <c r="AA1505" i="1"/>
  <c r="AA2097" i="1"/>
  <c r="AA2020" i="1"/>
  <c r="AA1798" i="1"/>
  <c r="AA1716" i="1"/>
  <c r="AA1682" i="1"/>
  <c r="AA1635" i="1"/>
  <c r="AA1597" i="1"/>
  <c r="AA1587" i="1"/>
  <c r="AA1482" i="1"/>
  <c r="AA1462" i="1"/>
  <c r="AA1826" i="1"/>
  <c r="AA1699" i="1"/>
  <c r="AA1515" i="1"/>
  <c r="AA1508" i="1"/>
  <c r="AA1381" i="1"/>
  <c r="AA1178" i="1"/>
  <c r="AA995" i="1"/>
  <c r="AA922" i="1"/>
  <c r="AA906" i="1"/>
  <c r="AA2831" i="1"/>
  <c r="AA1925" i="1"/>
  <c r="AA1867" i="1"/>
  <c r="AA1732" i="1"/>
  <c r="AA1706" i="1"/>
  <c r="AA1663" i="1"/>
  <c r="AA1641" i="1"/>
  <c r="AA1638" i="1"/>
  <c r="AA1633" i="1"/>
  <c r="AA1614" i="1"/>
  <c r="AA1566" i="1"/>
  <c r="AA1558" i="1"/>
  <c r="AA1554" i="1"/>
  <c r="AA1513" i="1"/>
  <c r="AA1493" i="1"/>
  <c r="AA1480" i="1"/>
  <c r="AA1475" i="1"/>
  <c r="AA1472" i="1"/>
  <c r="AA1460" i="1"/>
  <c r="AA1449" i="1"/>
  <c r="AA1441" i="1"/>
  <c r="AA1416" i="1"/>
  <c r="AA1410" i="1"/>
  <c r="AA1405" i="1"/>
  <c r="AA1375" i="1"/>
  <c r="AA1360" i="1"/>
  <c r="AA1332" i="1"/>
  <c r="AA1323" i="1"/>
  <c r="AA1305" i="1"/>
  <c r="AA1286" i="1"/>
  <c r="AA1254" i="1"/>
  <c r="AA1238" i="1"/>
  <c r="AA1222" i="1"/>
  <c r="AA1206" i="1"/>
  <c r="AA1128" i="1"/>
  <c r="AA1108" i="1"/>
  <c r="AA1104" i="1"/>
  <c r="AA1007" i="1"/>
  <c r="AA987" i="1"/>
  <c r="AA983" i="1"/>
  <c r="AA979" i="1"/>
  <c r="AA971" i="1"/>
  <c r="AA967" i="1"/>
  <c r="AA914" i="1"/>
  <c r="AA890" i="1"/>
  <c r="AA886" i="1"/>
  <c r="AA2037" i="1"/>
  <c r="AA1670" i="1"/>
  <c r="AA1585" i="1"/>
  <c r="AA1470" i="1"/>
  <c r="AA1421" i="1"/>
  <c r="AA1389" i="1"/>
  <c r="AA1299" i="1"/>
  <c r="AA963" i="1"/>
  <c r="AA874" i="1"/>
  <c r="AA858" i="1"/>
  <c r="AA2120" i="1"/>
  <c r="AA2099" i="1"/>
  <c r="AA1942" i="1"/>
  <c r="AA1812" i="1"/>
  <c r="AA1760" i="1"/>
  <c r="AA1704" i="1"/>
  <c r="AA1685" i="1"/>
  <c r="AA1602" i="1"/>
  <c r="AA1552" i="1"/>
  <c r="AA2145" i="1"/>
  <c r="AA2091" i="1"/>
  <c r="AA1841" i="1"/>
  <c r="AA1801" i="1"/>
  <c r="AA1498" i="1"/>
  <c r="AA1434" i="1"/>
  <c r="AA826" i="1"/>
  <c r="AA1939" i="1"/>
  <c r="AA1857" i="1"/>
  <c r="AA1717" i="1"/>
  <c r="AA1654" i="1"/>
  <c r="AA1647" i="1"/>
  <c r="AA1608" i="1"/>
  <c r="AA1955" i="1"/>
  <c r="AA1821" i="1"/>
  <c r="AA1731" i="1"/>
  <c r="AA1727" i="1"/>
  <c r="AA1713" i="1"/>
  <c r="AA1709" i="1"/>
  <c r="AA1707" i="1"/>
  <c r="AA1705" i="1"/>
  <c r="AA1489" i="1"/>
  <c r="AA2716" i="1"/>
  <c r="AA2069" i="1"/>
  <c r="AA1825" i="1"/>
  <c r="AA1688" i="1"/>
  <c r="AA1624" i="1"/>
  <c r="AA1537" i="1"/>
  <c r="AA1519" i="1"/>
  <c r="AA1314" i="1"/>
  <c r="AA1303" i="1"/>
  <c r="AA1266" i="1"/>
  <c r="AA1250" i="1"/>
  <c r="AA1184" i="1"/>
  <c r="AA1103" i="1"/>
  <c r="AA1019" i="1"/>
  <c r="AA1004" i="1"/>
  <c r="AA985" i="1"/>
  <c r="AA973" i="1"/>
  <c r="AA961" i="1"/>
  <c r="AA920" i="1"/>
  <c r="AA891" i="1"/>
  <c r="AA873" i="1"/>
  <c r="AA860" i="1"/>
  <c r="AA824" i="1"/>
  <c r="AA819" i="1"/>
  <c r="AA811" i="1"/>
  <c r="AA796" i="1"/>
  <c r="AA784" i="1"/>
  <c r="AA778" i="1"/>
  <c r="AA718" i="1"/>
  <c r="AA479" i="1"/>
  <c r="AA475" i="1"/>
  <c r="AA471" i="1"/>
  <c r="AA467" i="1"/>
  <c r="AA463" i="1"/>
  <c r="AA459" i="1"/>
  <c r="AA455" i="1"/>
  <c r="AA451" i="1"/>
  <c r="AA439" i="1"/>
  <c r="AA407" i="1"/>
  <c r="AA375" i="1"/>
  <c r="AA329" i="1"/>
  <c r="AA320" i="1"/>
  <c r="AA297" i="1"/>
  <c r="AA274" i="1"/>
  <c r="AA255" i="1"/>
  <c r="AA239" i="1"/>
  <c r="AA223" i="1"/>
  <c r="AA207" i="1"/>
  <c r="AA191" i="1"/>
  <c r="AA175" i="1"/>
  <c r="AA159" i="1"/>
  <c r="AA143" i="1"/>
  <c r="AA127" i="1"/>
  <c r="AA111" i="1"/>
  <c r="AA95" i="1"/>
  <c r="AA79" i="1"/>
  <c r="AA63" i="1"/>
  <c r="AA47" i="1"/>
  <c r="AA31" i="1"/>
  <c r="AA15" i="1"/>
  <c r="AA1960" i="1"/>
  <c r="AA1797" i="1"/>
  <c r="AA1610" i="1"/>
  <c r="AA1521" i="1"/>
  <c r="AA1276" i="1"/>
  <c r="AA1156" i="1"/>
  <c r="AA1089" i="1"/>
  <c r="AA1081" i="1"/>
  <c r="AA1060" i="1"/>
  <c r="AA966" i="1"/>
  <c r="AA948" i="1"/>
  <c r="AA896" i="1"/>
  <c r="AA849" i="1"/>
  <c r="AA835" i="1"/>
  <c r="AA808" i="1"/>
  <c r="AA802" i="1"/>
  <c r="AA799" i="1"/>
  <c r="AA793" i="1"/>
  <c r="AA790" i="1"/>
  <c r="AA781" i="1"/>
  <c r="AA775" i="1"/>
  <c r="AA762" i="1"/>
  <c r="AA756" i="1"/>
  <c r="AA743" i="1"/>
  <c r="AA729" i="1"/>
  <c r="AA722" i="1"/>
  <c r="AA715" i="1"/>
  <c r="AA711" i="1"/>
  <c r="AA686" i="1"/>
  <c r="AA679" i="1"/>
  <c r="AA592" i="1"/>
  <c r="AA588" i="1"/>
  <c r="AA576" i="1"/>
  <c r="AA572" i="1"/>
  <c r="AA568" i="1"/>
  <c r="AA560" i="1"/>
  <c r="AA556" i="1"/>
  <c r="AA552" i="1"/>
  <c r="AA544" i="1"/>
  <c r="AA540" i="1"/>
  <c r="AA536" i="1"/>
  <c r="AA528" i="1"/>
  <c r="AA524" i="1"/>
  <c r="AA520" i="1"/>
  <c r="AA430" i="1"/>
  <c r="AA421" i="1"/>
  <c r="AA412" i="1"/>
  <c r="AA398" i="1"/>
  <c r="AA389" i="1"/>
  <c r="AA380" i="1"/>
  <c r="AA366" i="1"/>
  <c r="AA357" i="1"/>
  <c r="AA343" i="1"/>
  <c r="AA311" i="1"/>
  <c r="AA288" i="1"/>
  <c r="AA265" i="1"/>
  <c r="AA250" i="1"/>
  <c r="AA234" i="1"/>
  <c r="AA218" i="1"/>
  <c r="AA202" i="1"/>
  <c r="AA186" i="1"/>
  <c r="AA170" i="1"/>
  <c r="AA154" i="1"/>
  <c r="AA138" i="1"/>
  <c r="AA122" i="1"/>
  <c r="AA106" i="1"/>
  <c r="AA90" i="1"/>
  <c r="AA74" i="1"/>
  <c r="AA58" i="1"/>
  <c r="AA26" i="1"/>
  <c r="AA10" i="1"/>
  <c r="AA2274" i="1"/>
  <c r="AA1640" i="1"/>
  <c r="AA1440" i="1"/>
  <c r="AA1191" i="1"/>
  <c r="AA1146" i="1"/>
  <c r="AA1106" i="1"/>
  <c r="AA841" i="1"/>
  <c r="AA690" i="1"/>
  <c r="AA1922" i="1"/>
  <c r="AA1750" i="1"/>
  <c r="AA1588" i="1"/>
  <c r="AA1576" i="1"/>
  <c r="AA1569" i="1"/>
  <c r="AA1487" i="1"/>
  <c r="AA1401" i="1"/>
  <c r="AA1346" i="1"/>
  <c r="AA1290" i="1"/>
  <c r="AA1274" i="1"/>
  <c r="AA1223" i="1"/>
  <c r="AA1207" i="1"/>
  <c r="AA1027" i="1"/>
  <c r="AA938" i="1"/>
  <c r="AA911" i="1"/>
  <c r="AA1965" i="1"/>
  <c r="AA1946" i="1"/>
  <c r="AA1669" i="1"/>
  <c r="AA1657" i="1"/>
  <c r="AA1534" i="1"/>
  <c r="AA1473" i="1"/>
  <c r="AA1432" i="1"/>
  <c r="AA1306" i="1"/>
  <c r="AA1297" i="1"/>
  <c r="AA1283" i="1"/>
  <c r="AA1258" i="1"/>
  <c r="AA1228" i="1"/>
  <c r="AA1154" i="1"/>
  <c r="AA1149" i="1"/>
  <c r="AA1132" i="1"/>
  <c r="AA1116" i="1"/>
  <c r="AA1111" i="1"/>
  <c r="AA1071" i="1"/>
  <c r="AA1066" i="1"/>
  <c r="AA1063" i="1"/>
  <c r="AA1040" i="1"/>
  <c r="AA1015" i="1"/>
  <c r="AA1012" i="1"/>
  <c r="AA951" i="1"/>
  <c r="AA916" i="1"/>
  <c r="AA899" i="1"/>
  <c r="AA881" i="1"/>
  <c r="AA817" i="1"/>
  <c r="AA2544" i="1"/>
  <c r="AA1987" i="1"/>
  <c r="AA1908" i="1"/>
  <c r="AA1837" i="1"/>
  <c r="AA1453" i="1"/>
  <c r="AA1422" i="1"/>
  <c r="AA1344" i="1"/>
  <c r="AA1319" i="1"/>
  <c r="AA1267" i="1"/>
  <c r="AA1251" i="1"/>
  <c r="AA1242" i="1"/>
  <c r="AA1069" i="1"/>
  <c r="AA1053" i="1"/>
  <c r="AA1025" i="1"/>
  <c r="AA1000" i="1"/>
  <c r="AA969" i="1"/>
  <c r="AA959" i="1"/>
  <c r="AA936" i="1"/>
  <c r="AA928" i="1"/>
  <c r="AA884" i="1"/>
  <c r="AA825" i="1"/>
  <c r="AA785" i="1"/>
  <c r="AA779" i="1"/>
  <c r="AA2577" i="1"/>
  <c r="AA2308" i="1"/>
  <c r="AA1811" i="1"/>
  <c r="AA1509" i="1"/>
  <c r="AA1464" i="1"/>
  <c r="AA1340" i="1"/>
  <c r="AA1281" i="1"/>
  <c r="AA1212" i="1"/>
  <c r="AA1180" i="1"/>
  <c r="AA1130" i="1"/>
  <c r="AA1114" i="1"/>
  <c r="AA1087" i="1"/>
  <c r="AA1043" i="1"/>
  <c r="AA1035" i="1"/>
  <c r="AA931" i="1"/>
  <c r="AA794" i="1"/>
  <c r="AA782" i="1"/>
  <c r="AA2207" i="1"/>
  <c r="AA1876" i="1"/>
  <c r="AA1829" i="1"/>
  <c r="AA1744" i="1"/>
  <c r="AA1683" i="1"/>
  <c r="AA1637" i="1"/>
  <c r="AA1619" i="1"/>
  <c r="AA1536" i="1"/>
  <c r="AA1504" i="1"/>
  <c r="AA1361" i="1"/>
  <c r="AA1329" i="1"/>
  <c r="AA1235" i="1"/>
  <c r="AA1187" i="1"/>
  <c r="AA2673" i="1"/>
  <c r="AA1414" i="1"/>
  <c r="AA1370" i="1"/>
  <c r="AA1295" i="1"/>
  <c r="AA1277" i="1"/>
  <c r="AA1210" i="1"/>
  <c r="AA1194" i="1"/>
  <c r="AA1185" i="1"/>
  <c r="AA1162" i="1"/>
  <c r="AA1152" i="1"/>
  <c r="AA1095" i="1"/>
  <c r="AA1056" i="1"/>
  <c r="AA1033" i="1"/>
  <c r="AA1028" i="1"/>
  <c r="AA984" i="1"/>
  <c r="AA944" i="1"/>
  <c r="AA939" i="1"/>
  <c r="AA864" i="1"/>
  <c r="AA861" i="1"/>
  <c r="AA1625" i="1"/>
  <c r="AA1529" i="1"/>
  <c r="AA1457" i="1"/>
  <c r="AA1351" i="1"/>
  <c r="AA1338" i="1"/>
  <c r="AA1279" i="1"/>
  <c r="AA1219" i="1"/>
  <c r="AA1107" i="1"/>
  <c r="AA1064" i="1"/>
  <c r="AA1051" i="1"/>
  <c r="AA954" i="1"/>
  <c r="AA934" i="1"/>
  <c r="AA882" i="1"/>
  <c r="AA720" i="1"/>
  <c r="AA582" i="1"/>
  <c r="AA566" i="1"/>
  <c r="AA550" i="1"/>
  <c r="AA534" i="1"/>
  <c r="AA1997" i="1"/>
  <c r="AA1601" i="1"/>
  <c r="AA1153" i="1"/>
  <c r="AA1075" i="1"/>
  <c r="AA883" i="1"/>
  <c r="AA880" i="1"/>
  <c r="AA752" i="1"/>
  <c r="AA1553" i="1"/>
  <c r="AA1526" i="1"/>
  <c r="AA1483" i="1"/>
  <c r="AA1427" i="1"/>
  <c r="AA1392" i="1"/>
  <c r="AA1380" i="1"/>
  <c r="AA1339" i="1"/>
  <c r="AA1215" i="1"/>
  <c r="AA1167" i="1"/>
  <c r="AA955" i="1"/>
  <c r="AA857" i="1"/>
  <c r="AA1894" i="1"/>
  <c r="AA1598" i="1"/>
  <c r="AA1581" i="1"/>
  <c r="AA1496" i="1"/>
  <c r="AA1382" i="1"/>
  <c r="AA1282" i="1"/>
  <c r="AA1255" i="1"/>
  <c r="AA1220" i="1"/>
  <c r="AA1211" i="1"/>
  <c r="AA1204" i="1"/>
  <c r="AA1186" i="1"/>
  <c r="AA1181" i="1"/>
  <c r="AA1165" i="1"/>
  <c r="AA1148" i="1"/>
  <c r="AA1138" i="1"/>
  <c r="AA1129" i="1"/>
  <c r="AA1122" i="1"/>
  <c r="AA1113" i="1"/>
  <c r="AA1101" i="1"/>
  <c r="AA1091" i="1"/>
  <c r="AA1078" i="1"/>
  <c r="AA1073" i="1"/>
  <c r="AA1011" i="1"/>
  <c r="AA950" i="1"/>
  <c r="AA888" i="1"/>
  <c r="AA1284" i="1"/>
  <c r="AA1247" i="1"/>
  <c r="AA986" i="1"/>
  <c r="AA912" i="1"/>
  <c r="AA875" i="1"/>
  <c r="AA868" i="1"/>
  <c r="AA771" i="1"/>
  <c r="AA377" i="1"/>
  <c r="AA286" i="1"/>
  <c r="AA273" i="1"/>
  <c r="AA270" i="1"/>
  <c r="AA267" i="1"/>
  <c r="AA253" i="1"/>
  <c r="AA249" i="1"/>
  <c r="AA246" i="1"/>
  <c r="AA210" i="1"/>
  <c r="AA203" i="1"/>
  <c r="AA178" i="1"/>
  <c r="AA167" i="1"/>
  <c r="AA124" i="1"/>
  <c r="AA92" i="1"/>
  <c r="AA13" i="1"/>
  <c r="AA9" i="1"/>
  <c r="AA6" i="1"/>
  <c r="AA2" i="1"/>
  <c r="AA1217" i="1"/>
  <c r="AA1080" i="1"/>
  <c r="AA848" i="1"/>
  <c r="AA815" i="1"/>
  <c r="AA749" i="1"/>
  <c r="AA747" i="1"/>
  <c r="AA724" i="1"/>
  <c r="AA708" i="1"/>
  <c r="AA674" i="1"/>
  <c r="AA671" i="1"/>
  <c r="AA642" i="1"/>
  <c r="AA639" i="1"/>
  <c r="AA606" i="1"/>
  <c r="AA557" i="1"/>
  <c r="AA517" i="1"/>
  <c r="AA506" i="1"/>
  <c r="AA498" i="1"/>
  <c r="AA490" i="1"/>
  <c r="AA478" i="1"/>
  <c r="AA410" i="1"/>
  <c r="AA392" i="1"/>
  <c r="AA374" i="1"/>
  <c r="AA328" i="1"/>
  <c r="AA317" i="1"/>
  <c r="AA299" i="1"/>
  <c r="AA257" i="1"/>
  <c r="AA221" i="1"/>
  <c r="AA214" i="1"/>
  <c r="AA189" i="1"/>
  <c r="AA182" i="1"/>
  <c r="AA160" i="1"/>
  <c r="AA131" i="1"/>
  <c r="AA20" i="1"/>
  <c r="AA1524" i="1"/>
  <c r="AA1334" i="1"/>
  <c r="AA1259" i="1"/>
  <c r="AA1082" i="1"/>
  <c r="AA682" i="1"/>
  <c r="AA666" i="1"/>
  <c r="AA654" i="1"/>
  <c r="AA636" i="1"/>
  <c r="AA633" i="1"/>
  <c r="AA630" i="1"/>
  <c r="AA624" i="1"/>
  <c r="AA461" i="1"/>
  <c r="AA425" i="1"/>
  <c r="AA283" i="1"/>
  <c r="AA228" i="1"/>
  <c r="AA196" i="1"/>
  <c r="AA879" i="1"/>
  <c r="AA877" i="1"/>
  <c r="AA843" i="1"/>
  <c r="AA648" i="1"/>
  <c r="AA600" i="1"/>
  <c r="AA501" i="1"/>
  <c r="AA493" i="1"/>
  <c r="AA485" i="1"/>
  <c r="AA458" i="1"/>
  <c r="AA440" i="1"/>
  <c r="AA416" i="1"/>
  <c r="AA359" i="1"/>
  <c r="AA347" i="1"/>
  <c r="AA341" i="1"/>
  <c r="AA305" i="1"/>
  <c r="AA290" i="1"/>
  <c r="AA277" i="1"/>
  <c r="AA271" i="1"/>
  <c r="AA236" i="1"/>
  <c r="AA200" i="1"/>
  <c r="AA146" i="1"/>
  <c r="AA139" i="1"/>
  <c r="AA1549" i="1"/>
  <c r="AA1098" i="1"/>
  <c r="AA940" i="1"/>
  <c r="AA900" i="1"/>
  <c r="AA786" i="1"/>
  <c r="AA758" i="1"/>
  <c r="AA706" i="1"/>
  <c r="AA523" i="1"/>
  <c r="AA369" i="1"/>
  <c r="AA353" i="1"/>
  <c r="AA344" i="1"/>
  <c r="AA338" i="1"/>
  <c r="AA335" i="1"/>
  <c r="AA326" i="1"/>
  <c r="AA323" i="1"/>
  <c r="AA296" i="1"/>
  <c r="AA243" i="1"/>
  <c r="AA204" i="1"/>
  <c r="AA161" i="1"/>
  <c r="AA150" i="1"/>
  <c r="AA114" i="1"/>
  <c r="AA107" i="1"/>
  <c r="AA1481" i="1"/>
  <c r="AA1298" i="1"/>
  <c r="AA1291" i="1"/>
  <c r="AA1201" i="1"/>
  <c r="AA921" i="1"/>
  <c r="AA810" i="1"/>
  <c r="AA769" i="1"/>
  <c r="AA685" i="1"/>
  <c r="AA473" i="1"/>
  <c r="AA1313" i="1"/>
  <c r="AA1067" i="1"/>
  <c r="AA867" i="1"/>
  <c r="AA806" i="1"/>
  <c r="AA774" i="1"/>
  <c r="AA754" i="1"/>
  <c r="AA737" i="1"/>
  <c r="AA675" i="1"/>
  <c r="AA518" i="1"/>
  <c r="AA470" i="1"/>
  <c r="AA393" i="1"/>
  <c r="AA947" i="1"/>
  <c r="AA863" i="1"/>
  <c r="AA765" i="1"/>
  <c r="AA750" i="1"/>
  <c r="AA692" i="1"/>
  <c r="AA658" i="1"/>
  <c r="AA655" i="1"/>
  <c r="AA649" i="1"/>
  <c r="AA646" i="1"/>
  <c r="AA643" i="1"/>
  <c r="AA640" i="1"/>
  <c r="AA637" i="1"/>
  <c r="AA634" i="1"/>
  <c r="AA622" i="1"/>
  <c r="AA619" i="1"/>
  <c r="AA601" i="1"/>
  <c r="AA598" i="1"/>
  <c r="AA563" i="1"/>
  <c r="AA537" i="1"/>
  <c r="AA521" i="1"/>
  <c r="AA444" i="1"/>
  <c r="AA423" i="1"/>
  <c r="AA417" i="1"/>
  <c r="AA384" i="1"/>
  <c r="AA309" i="1"/>
  <c r="AA300" i="1"/>
  <c r="AA294" i="1"/>
  <c r="AA258" i="1"/>
  <c r="AA251" i="1"/>
  <c r="AA222" i="1"/>
  <c r="AA208" i="1"/>
  <c r="AA190" i="1"/>
  <c r="AA1739" i="1"/>
  <c r="AA1268" i="1"/>
  <c r="AA1169" i="1"/>
  <c r="AA1105" i="1"/>
  <c r="AA1079" i="1"/>
  <c r="AA1062" i="1"/>
  <c r="AA1005" i="1"/>
  <c r="AA823" i="1"/>
  <c r="AA730" i="1"/>
  <c r="AA688" i="1"/>
  <c r="AA678" i="1"/>
  <c r="AA667" i="1"/>
  <c r="AA661" i="1"/>
  <c r="AA652" i="1"/>
  <c r="AA631" i="1"/>
  <c r="AA604" i="1"/>
  <c r="AA587" i="1"/>
  <c r="AA571" i="1"/>
  <c r="AA558" i="1"/>
  <c r="AA502" i="1"/>
  <c r="AA499" i="1"/>
  <c r="AA491" i="1"/>
  <c r="AA486" i="1"/>
  <c r="AA456" i="1"/>
  <c r="AA441" i="1"/>
  <c r="AA429" i="1"/>
  <c r="AA318" i="1"/>
  <c r="AA315" i="1"/>
  <c r="AA312" i="1"/>
  <c r="AA306" i="1"/>
  <c r="AA281" i="1"/>
  <c r="AA262" i="1"/>
  <c r="AA237" i="1"/>
  <c r="AA233" i="1"/>
  <c r="AA226" i="1"/>
  <c r="AA219" i="1"/>
  <c r="AA194" i="1"/>
  <c r="AA187" i="1"/>
  <c r="AA147" i="1"/>
  <c r="AA108" i="1"/>
  <c r="AA76" i="1"/>
  <c r="AA36" i="1"/>
  <c r="AA33" i="1"/>
  <c r="AA1263" i="1"/>
  <c r="AA1231" i="1"/>
  <c r="AA1031" i="1"/>
  <c r="AA761" i="1"/>
  <c r="AA723" i="1"/>
  <c r="AA664" i="1"/>
  <c r="AA553" i="1"/>
  <c r="AA438" i="1"/>
  <c r="AA345" i="1"/>
  <c r="AA336" i="1"/>
  <c r="AA244" i="1"/>
  <c r="AA844" i="1"/>
  <c r="AA807" i="1"/>
  <c r="AA783" i="1"/>
  <c r="AA719" i="1"/>
  <c r="AA705" i="1"/>
  <c r="AA700" i="1"/>
  <c r="AA665" i="1"/>
  <c r="AA662" i="1"/>
  <c r="AA659" i="1"/>
  <c r="AA656" i="1"/>
  <c r="AA653" i="1"/>
  <c r="AA647" i="1"/>
  <c r="AA629" i="1"/>
  <c r="AA620" i="1"/>
  <c r="AA599" i="1"/>
  <c r="AA457" i="1"/>
  <c r="AA424" i="1"/>
  <c r="AA406" i="1"/>
  <c r="AA310" i="1"/>
  <c r="AA307" i="1"/>
  <c r="AA304" i="1"/>
  <c r="AA298" i="1"/>
  <c r="AA282" i="1"/>
  <c r="AA148" i="1"/>
  <c r="AA1059" i="1"/>
  <c r="AA962" i="1"/>
  <c r="AA764" i="1"/>
  <c r="AA668" i="1"/>
  <c r="AA632" i="1"/>
  <c r="AA454" i="1"/>
  <c r="AA361" i="1"/>
  <c r="AA116" i="1"/>
  <c r="AA1787" i="1"/>
  <c r="AA1385" i="1"/>
  <c r="AA1176" i="1"/>
  <c r="AA623" i="1"/>
  <c r="AA590" i="1"/>
  <c r="AA503" i="1"/>
  <c r="AA330" i="1"/>
  <c r="AA216" i="1"/>
  <c r="AA209" i="1"/>
  <c r="AA156" i="1"/>
  <c r="AA84" i="1"/>
  <c r="AA887" i="1"/>
  <c r="AA770" i="1"/>
  <c r="AA585" i="1"/>
  <c r="AA505" i="1"/>
  <c r="AA337" i="1"/>
  <c r="AA176" i="1"/>
  <c r="AA120" i="1"/>
  <c r="AA82" i="1"/>
  <c r="AA514" i="1"/>
  <c r="AA355" i="1"/>
  <c r="AA220" i="1"/>
  <c r="AA192" i="1"/>
  <c r="AA180" i="1"/>
  <c r="AA140" i="1"/>
  <c r="AA91" i="1"/>
  <c r="AA1044" i="1"/>
  <c r="AA676" i="1"/>
  <c r="AA174" i="1"/>
  <c r="AA162" i="1"/>
  <c r="AA41" i="1"/>
  <c r="AA1320" i="1"/>
  <c r="AA1252" i="1"/>
  <c r="AA982" i="1"/>
  <c r="AA876" i="1"/>
  <c r="AA795" i="1"/>
  <c r="AA728" i="1"/>
  <c r="AA611" i="1"/>
  <c r="AA400" i="1"/>
  <c r="AA248" i="1"/>
  <c r="AA144" i="1"/>
  <c r="AA56" i="1"/>
  <c r="AA977" i="1"/>
  <c r="AA746" i="1"/>
  <c r="AA735" i="1"/>
  <c r="AA433" i="1"/>
  <c r="AA395" i="1"/>
  <c r="AA269" i="1"/>
  <c r="AA87" i="1"/>
  <c r="AA78" i="1"/>
  <c r="AA72" i="1"/>
  <c r="AA39" i="1"/>
  <c r="AA29" i="1"/>
  <c r="AA569" i="1"/>
  <c r="AA409" i="1"/>
  <c r="AA68" i="1"/>
  <c r="AA698" i="1"/>
  <c r="AA370" i="1"/>
  <c r="AA266" i="1"/>
  <c r="AA66" i="1"/>
  <c r="AA1119" i="1"/>
  <c r="AA818" i="1"/>
  <c r="AA608" i="1"/>
  <c r="AA541" i="1"/>
  <c r="AA511" i="1"/>
  <c r="AA487" i="1"/>
  <c r="AA418" i="1"/>
  <c r="AA184" i="1"/>
  <c r="AA177" i="1"/>
  <c r="AA123" i="1"/>
  <c r="AA100" i="1"/>
  <c r="AA98" i="1"/>
  <c r="AA96" i="1"/>
  <c r="AA489" i="1"/>
  <c r="AA397" i="1"/>
  <c r="AA259" i="1"/>
  <c r="AA206" i="1"/>
  <c r="AA851" i="1"/>
  <c r="AA707" i="1"/>
  <c r="AA617" i="1"/>
  <c r="AA224" i="1"/>
  <c r="AA212" i="1"/>
  <c r="AA188" i="1"/>
  <c r="AA141" i="1"/>
  <c r="AA50" i="1"/>
  <c r="AA1461" i="1"/>
  <c r="AA626" i="1"/>
  <c r="AA525" i="1"/>
  <c r="AA1353" i="1"/>
  <c r="AA543" i="1"/>
  <c r="AA445" i="1"/>
  <c r="AA333" i="1"/>
  <c r="AA242" i="1"/>
  <c r="AA970" i="1"/>
  <c r="AA650" i="1"/>
  <c r="AA638" i="1"/>
  <c r="AA535" i="1"/>
  <c r="AA163" i="1"/>
  <c r="AA88" i="1"/>
  <c r="AA1275" i="1"/>
  <c r="AA1126" i="1"/>
  <c r="AA614" i="1"/>
  <c r="AA602" i="1"/>
  <c r="AA110" i="1"/>
  <c r="AA38" i="1"/>
  <c r="AA386" i="1"/>
  <c r="AA137" i="1"/>
  <c r="AA75" i="1"/>
  <c r="AA1307" i="1"/>
  <c r="AA14" i="1"/>
  <c r="AA527" i="1"/>
  <c r="AA391" i="1"/>
  <c r="AA104" i="1"/>
  <c r="AA866" i="1"/>
  <c r="AA128" i="1"/>
  <c r="AA65" i="1"/>
  <c r="AA25" i="1"/>
  <c r="AA97" i="1"/>
  <c r="AA1021" i="1"/>
  <c r="AA48" i="1"/>
  <c r="AA130" i="1"/>
  <c r="AA55" i="1"/>
  <c r="AA43" i="1"/>
  <c r="AA12" i="1"/>
  <c r="AA132" i="1"/>
  <c r="AA94" i="1"/>
  <c r="AA19" i="1"/>
  <c r="AA351" i="1"/>
  <c r="AA621" i="1"/>
  <c r="AA399" i="1"/>
  <c r="AA342" i="1"/>
  <c r="AA1486" i="1"/>
  <c r="AA1016" i="1"/>
  <c r="AA387" i="1"/>
  <c r="AA24" i="1"/>
  <c r="AA324" i="1"/>
  <c r="AA696" i="1"/>
  <c r="AA199" i="1"/>
  <c r="AA539" i="1"/>
  <c r="AA327" i="1"/>
  <c r="AA829" i="1"/>
  <c r="AA669" i="1"/>
  <c r="AA339" i="1"/>
  <c r="AA381" i="1"/>
  <c r="AA1542" i="1"/>
  <c r="AA946" i="1"/>
  <c r="AA836" i="1"/>
  <c r="AA968" i="1"/>
  <c r="AA1336" i="1"/>
  <c r="AA859" i="1"/>
  <c r="AA1400" i="1"/>
  <c r="AA1179" i="1"/>
  <c r="AA1115" i="1"/>
  <c r="AA1741" i="1"/>
  <c r="AA1100" i="1"/>
  <c r="AA1673" i="1"/>
  <c r="AA1365" i="1"/>
  <c r="AA1315" i="1"/>
  <c r="AA1781" i="1"/>
  <c r="AA1374" i="1"/>
  <c r="AA1386" i="1"/>
  <c r="AA878" i="1"/>
  <c r="AA1662" i="1"/>
  <c r="AA1789" i="1"/>
  <c r="AA1294" i="1"/>
  <c r="AA1574" i="1"/>
  <c r="AA1813" i="1"/>
  <c r="AA2114" i="1"/>
  <c r="AA741" i="1"/>
  <c r="AA1668" i="1"/>
  <c r="AA1296" i="1"/>
  <c r="AA1949" i="1"/>
  <c r="AA1189" i="1"/>
  <c r="AA1658" i="1"/>
  <c r="AA2023" i="1"/>
  <c r="AA2071" i="1"/>
  <c r="AA1872" i="1"/>
  <c r="AA1269" i="1"/>
  <c r="AA1070" i="1"/>
  <c r="AA2718" i="1"/>
  <c r="AA2299" i="1"/>
  <c r="AA2047" i="1"/>
  <c r="AA1919" i="1"/>
  <c r="AA1961" i="1"/>
  <c r="AA1708" i="1"/>
  <c r="AA2784" i="1"/>
  <c r="AA2480" i="1"/>
  <c r="AA1623" i="1"/>
  <c r="AA2600" i="1"/>
  <c r="AA2392" i="1"/>
  <c r="AA3188" i="1"/>
  <c r="AA2401" i="1"/>
  <c r="AA2508" i="1"/>
  <c r="AA2870" i="1"/>
  <c r="AA2248" i="1"/>
  <c r="AA2808" i="1"/>
  <c r="AA27" i="1"/>
  <c r="AA574" i="1"/>
  <c r="AA32" i="1"/>
  <c r="AA49" i="1"/>
  <c r="AA413" i="1"/>
  <c r="AA358" i="1"/>
  <c r="AA319" i="1"/>
  <c r="AA354" i="1"/>
  <c r="AA115" i="1"/>
  <c r="AA54" i="1"/>
  <c r="AA1074" i="1"/>
  <c r="AA694" i="1"/>
  <c r="AA1325" i="1"/>
  <c r="AA1088" i="1"/>
  <c r="AA403" i="1"/>
  <c r="AA595" i="1"/>
  <c r="AA492" i="1"/>
  <c r="AA1666" i="1"/>
  <c r="AA1312" i="1"/>
  <c r="AA1364" i="1"/>
  <c r="AA437" i="1"/>
  <c r="AA293" i="1"/>
  <c r="AA1271" i="1"/>
  <c r="AA1450" i="1"/>
  <c r="AA1522" i="1"/>
  <c r="AA1131" i="1"/>
  <c r="AA1613" i="1"/>
  <c r="AA840" i="1"/>
  <c r="AA856" i="1"/>
  <c r="AA1102" i="1"/>
  <c r="AA1317" i="1"/>
  <c r="AA941" i="1"/>
  <c r="AA1395" i="1"/>
  <c r="AA1652" i="1"/>
  <c r="AA1055" i="1"/>
  <c r="AA1407" i="1"/>
  <c r="AA1700" i="1"/>
  <c r="AA838" i="1"/>
  <c r="AA1864" i="1"/>
  <c r="AA612" i="1"/>
  <c r="AA1593" i="1"/>
  <c r="AA1815" i="1"/>
  <c r="AA1678" i="1"/>
  <c r="AA1981" i="1"/>
  <c r="AA1341" i="1"/>
  <c r="AA1880" i="1"/>
  <c r="AA1285" i="1"/>
  <c r="AA1807" i="1"/>
  <c r="AA2095" i="1"/>
  <c r="AA1086" i="1"/>
  <c r="AA2222" i="1"/>
  <c r="AA2170" i="1"/>
  <c r="AA1936" i="1"/>
  <c r="AA1333" i="1"/>
  <c r="AA2293" i="1"/>
  <c r="AA1888" i="1"/>
  <c r="AA2904" i="1"/>
  <c r="AA2803" i="1"/>
  <c r="AA2220" i="1"/>
  <c r="AA2555" i="1"/>
  <c r="AA1639" i="1"/>
  <c r="AA2253" i="1"/>
  <c r="AA3029" i="1"/>
  <c r="AA3002" i="1"/>
  <c r="AA2556" i="1"/>
  <c r="AA2862" i="1"/>
  <c r="AA2531" i="1"/>
  <c r="AA2594" i="1"/>
  <c r="AA2883" i="1"/>
  <c r="AA2285" i="1"/>
  <c r="AA2735" i="1"/>
  <c r="AA2423" i="1"/>
  <c r="AA2818" i="1"/>
  <c r="AA2398" i="1"/>
  <c r="AA2821" i="1"/>
  <c r="AA3317" i="1"/>
  <c r="AA2851" i="1"/>
  <c r="AA2604" i="1"/>
  <c r="AA2795" i="1"/>
  <c r="AA3533" i="1"/>
  <c r="AA3242" i="1"/>
  <c r="AA3556" i="1"/>
  <c r="AA3481" i="1"/>
  <c r="AA3171" i="1"/>
  <c r="AA2964" i="1"/>
  <c r="AA22" i="1"/>
  <c r="AA183" i="1"/>
  <c r="AA415" i="1"/>
  <c r="AA702" i="1"/>
  <c r="AA35" i="1"/>
  <c r="AA40" i="1"/>
  <c r="AA59" i="1"/>
  <c r="AA462" i="1"/>
  <c r="AA331" i="1"/>
  <c r="AA717" i="1"/>
  <c r="AA1057" i="1"/>
  <c r="AA725" i="1"/>
  <c r="AA215" i="1"/>
  <c r="AA577" i="1"/>
  <c r="AA373" i="1"/>
  <c r="AA1396" i="1"/>
  <c r="AA1190" i="1"/>
  <c r="AA500" i="1"/>
  <c r="AA414" i="1"/>
  <c r="AA405" i="1"/>
  <c r="AA2011" i="1"/>
  <c r="AA1402" i="1"/>
  <c r="AA672" i="1"/>
  <c r="AA1008" i="1"/>
  <c r="AA1244" i="1"/>
  <c r="AA578" i="1"/>
  <c r="AA893" i="1"/>
  <c r="AA404" i="1"/>
  <c r="AA1634" i="1"/>
  <c r="AA1904" i="1"/>
  <c r="AA1618" i="1"/>
  <c r="AA1429" i="1"/>
  <c r="AA1256" i="1"/>
  <c r="AA1272" i="1"/>
  <c r="AA1927" i="1"/>
  <c r="AA1076" i="1"/>
  <c r="AA1444" i="1"/>
  <c r="AA913" i="1"/>
  <c r="AA846" i="1"/>
  <c r="AA1278" i="1"/>
  <c r="AA628" i="1"/>
  <c r="AA1878" i="1"/>
  <c r="AA2149" i="1"/>
  <c r="AA773" i="1"/>
  <c r="AA1690" i="1"/>
  <c r="AA1468" i="1"/>
  <c r="AA2239" i="1"/>
  <c r="AA1369" i="1"/>
  <c r="AA1692" i="1"/>
  <c r="AA1720" i="1"/>
  <c r="AA1710" i="1"/>
  <c r="AA1660" i="1"/>
  <c r="AA1166" i="1"/>
  <c r="AA1865" i="1"/>
  <c r="AA2153" i="1"/>
  <c r="AA2176" i="1"/>
  <c r="AA2122" i="1"/>
  <c r="AA2063" i="1"/>
  <c r="AA1362" i="1"/>
  <c r="AA2266" i="1"/>
  <c r="AA2005" i="1"/>
  <c r="AA1913" i="1"/>
  <c r="AA1855" i="1"/>
  <c r="AA2370" i="1"/>
  <c r="AA2609" i="1"/>
  <c r="AA2255" i="1"/>
  <c r="AA2497" i="1"/>
  <c r="AA2593" i="1"/>
  <c r="AA256" i="1"/>
  <c r="AA663" i="1"/>
  <c r="AA83" i="1"/>
  <c r="AA264" i="1"/>
  <c r="AA70" i="1"/>
  <c r="AA531" i="1"/>
  <c r="AA1406" i="1"/>
  <c r="AA956" i="1"/>
  <c r="AA464" i="1"/>
  <c r="AA508" i="1"/>
  <c r="AA420" i="1"/>
  <c r="AA869" i="1"/>
  <c r="AA435" i="1"/>
  <c r="AA426" i="1"/>
  <c r="AA1423" i="1"/>
  <c r="AA372" i="1"/>
  <c r="AA780" i="1"/>
  <c r="AA1249" i="1"/>
  <c r="AA594" i="1"/>
  <c r="AA570" i="1"/>
  <c r="AA554" i="1"/>
  <c r="AA1443" i="1"/>
  <c r="AA1280" i="1"/>
  <c r="AA1143" i="1"/>
  <c r="AA1653" i="1"/>
  <c r="AA854" i="1"/>
  <c r="AA1433" i="1"/>
  <c r="AA1293" i="1"/>
  <c r="AA1796" i="1"/>
  <c r="AA1288" i="1"/>
  <c r="AA1020" i="1"/>
  <c r="AA1092" i="1"/>
  <c r="AA1342" i="1"/>
  <c r="AA981" i="1"/>
  <c r="AA1776" i="1"/>
  <c r="AA2109" i="1"/>
  <c r="AA918" i="1"/>
  <c r="AA1769" i="1"/>
  <c r="AA644" i="1"/>
  <c r="AA2254" i="1"/>
  <c r="AA1901" i="1"/>
  <c r="AA1735" i="1"/>
  <c r="AA2025" i="1"/>
  <c r="AA1896" i="1"/>
  <c r="AA789" i="1"/>
  <c r="AA1304" i="1"/>
  <c r="AA1198" i="1"/>
  <c r="AA1484" i="1"/>
  <c r="AA2265" i="1"/>
  <c r="AA1897" i="1"/>
  <c r="AA2218" i="1"/>
  <c r="AA2103" i="1"/>
  <c r="AA1568" i="1"/>
  <c r="AA2031" i="1"/>
  <c r="AA1951" i="1"/>
  <c r="AA2443" i="1"/>
  <c r="AA1983" i="1"/>
  <c r="AA1863" i="1"/>
  <c r="AA2997" i="1"/>
  <c r="AA2607" i="1"/>
  <c r="AA1758" i="1"/>
  <c r="AA2776" i="1"/>
  <c r="AA2015" i="1"/>
  <c r="AA2453" i="1"/>
  <c r="AA2934" i="1"/>
  <c r="AA3284" i="1"/>
  <c r="AA3038" i="1"/>
  <c r="AA2569" i="1"/>
  <c r="AA2897" i="1"/>
  <c r="AA2495" i="1"/>
  <c r="AA2865" i="1"/>
  <c r="AA2624" i="1"/>
  <c r="AA2546" i="1"/>
  <c r="AA2799" i="1"/>
  <c r="AA2756" i="1"/>
  <c r="AA2450" i="1"/>
  <c r="AA2868" i="1"/>
  <c r="AA2414" i="1"/>
  <c r="AA2858" i="1"/>
  <c r="AA2886" i="1"/>
  <c r="AA2898" i="1"/>
  <c r="AA3327" i="1"/>
  <c r="AA3138" i="1"/>
  <c r="AA2678" i="1"/>
  <c r="AA2932" i="1"/>
  <c r="AA3040" i="1"/>
  <c r="AA2668" i="1"/>
  <c r="AA367" i="1"/>
  <c r="AA81" i="1"/>
  <c r="AA252" i="1"/>
  <c r="AA112" i="1"/>
  <c r="AA23" i="1"/>
  <c r="AA1746" i="1"/>
  <c r="AA80" i="1"/>
  <c r="AA129" i="1"/>
  <c r="AA291" i="1"/>
  <c r="AA1135" i="1"/>
  <c r="AA394" i="1"/>
  <c r="AA670" i="1"/>
  <c r="AA2166" i="1"/>
  <c r="AA740" i="1"/>
  <c r="AA278" i="1"/>
  <c r="AA113" i="1"/>
  <c r="AA495" i="1"/>
  <c r="AA1023" i="1"/>
  <c r="AA726" i="1"/>
  <c r="AA542" i="1"/>
  <c r="AA583" i="1"/>
  <c r="AA522" i="1"/>
  <c r="AA1368" i="1"/>
  <c r="AA453" i="1"/>
  <c r="AA1656" i="1"/>
  <c r="AA788" i="1"/>
  <c r="AA1501" i="1"/>
  <c r="AA1358" i="1"/>
  <c r="AA870" i="1"/>
  <c r="AA991" i="1"/>
  <c r="AA1881" i="1"/>
  <c r="AA1302" i="1"/>
  <c r="AA1808" i="1"/>
  <c r="AA2085" i="1"/>
  <c r="AA2061" i="1"/>
  <c r="AA1109" i="1"/>
  <c r="AA1118" i="1"/>
  <c r="AA1550" i="1"/>
  <c r="AA532" i="1"/>
  <c r="AA925" i="1"/>
  <c r="AA1348" i="1"/>
  <c r="AA660" i="1"/>
  <c r="AA1742" i="1"/>
  <c r="AA805" i="1"/>
  <c r="AA1810" i="1"/>
  <c r="AA1357" i="1"/>
  <c r="AA1790" i="1"/>
  <c r="AA2162" i="1"/>
  <c r="AA1703" i="1"/>
  <c r="AA1914" i="1"/>
  <c r="AA1310" i="1"/>
  <c r="AA2190" i="1"/>
  <c r="AA2241" i="1"/>
  <c r="AA1712" i="1"/>
  <c r="AA1938" i="1"/>
  <c r="AA2584" i="1"/>
  <c r="AA1975" i="1"/>
  <c r="AA2007" i="1"/>
  <c r="AA1870" i="1"/>
  <c r="AA2586" i="1"/>
  <c r="AA1404" i="1"/>
  <c r="AA2341" i="1"/>
  <c r="AA2730" i="1"/>
  <c r="AA2830" i="1"/>
  <c r="AA2961" i="1"/>
  <c r="AA2894" i="1"/>
  <c r="AA3078" i="1"/>
  <c r="AA2918" i="1"/>
  <c r="AA2504" i="1"/>
  <c r="AA2916" i="1"/>
  <c r="AA2626" i="1"/>
  <c r="AA2912" i="1"/>
  <c r="AA2877" i="1"/>
  <c r="AA3087" i="1"/>
  <c r="AA3526" i="1"/>
  <c r="AA2906" i="1"/>
  <c r="AA3856" i="1"/>
  <c r="AA2677" i="1"/>
  <c r="AA3358" i="1"/>
  <c r="AA3287" i="1"/>
  <c r="AA3605" i="1"/>
  <c r="AA3534" i="1"/>
  <c r="AA3069" i="1"/>
  <c r="AA3259" i="1"/>
  <c r="AA3651" i="1"/>
  <c r="AA3475" i="1"/>
  <c r="AA3267" i="1"/>
  <c r="AA3800" i="1"/>
  <c r="AA3085" i="1"/>
  <c r="AA3467" i="1"/>
  <c r="AA3951" i="1"/>
  <c r="AA3894" i="1"/>
  <c r="AA3583" i="1"/>
  <c r="AA3573" i="1"/>
  <c r="AA30" i="1"/>
  <c r="AA16" i="1"/>
  <c r="AA77" i="1"/>
  <c r="AA349" i="1"/>
  <c r="AA145" i="1"/>
  <c r="AA742" i="1"/>
  <c r="AA460" i="1"/>
  <c r="AA680" i="1"/>
  <c r="AA1408" i="1"/>
  <c r="AA450" i="1"/>
  <c r="AA831" i="1"/>
  <c r="AA37" i="1"/>
  <c r="AA777" i="1"/>
  <c r="AA1803" i="1"/>
  <c r="AA322" i="1"/>
  <c r="AA547" i="1"/>
  <c r="AA575" i="1"/>
  <c r="AA245" i="1"/>
  <c r="AA712" i="1"/>
  <c r="AA1083" i="1"/>
  <c r="AA529" i="1"/>
  <c r="AA1174" i="1"/>
  <c r="AA625" i="1"/>
  <c r="AA1531" i="1"/>
  <c r="AA895" i="1"/>
  <c r="AA1910" i="1"/>
  <c r="AA469" i="1"/>
  <c r="AA1001" i="1"/>
  <c r="AA2233" i="1"/>
  <c r="AA1199" i="1"/>
  <c r="AA937" i="1"/>
  <c r="AA1463" i="1"/>
  <c r="AA1978" i="1"/>
  <c r="AA1010" i="1"/>
  <c r="AA1240" i="1"/>
  <c r="AA1355" i="1"/>
  <c r="AA1331" i="1"/>
  <c r="AA2088" i="1"/>
  <c r="AA1058" i="1"/>
  <c r="AA1516" i="1"/>
  <c r="AA2082" i="1"/>
  <c r="AA1990" i="1"/>
  <c r="AA1030" i="1"/>
  <c r="AA548" i="1"/>
  <c r="AA1456" i="1"/>
  <c r="AA1384" i="1"/>
  <c r="AA693" i="1"/>
  <c r="AA1378" i="1"/>
  <c r="AA1738" i="1"/>
  <c r="AA1851" i="1"/>
  <c r="AA1545" i="1"/>
  <c r="AA1728" i="1"/>
  <c r="AA1500" i="1"/>
  <c r="AA1792" i="1"/>
  <c r="AA2205" i="1"/>
  <c r="AA1816" i="1"/>
  <c r="AA2151" i="1"/>
  <c r="AA917" i="1"/>
  <c r="AA1977" i="1"/>
  <c r="AA2178" i="1"/>
  <c r="AA2302" i="1"/>
  <c r="AA2281" i="1"/>
  <c r="AA2826" i="1"/>
  <c r="AA2041" i="1"/>
  <c r="AA2386" i="1"/>
  <c r="AA1895" i="1"/>
  <c r="AA2477" i="1"/>
  <c r="AA2715" i="1"/>
  <c r="AA2634" i="1"/>
  <c r="AA1431" i="1"/>
  <c r="AA2353" i="1"/>
  <c r="AA2684" i="1"/>
  <c r="AA1847" i="1"/>
  <c r="AA2548" i="1"/>
  <c r="AA2306" i="1"/>
  <c r="AA8" i="1"/>
  <c r="AA34" i="1"/>
  <c r="AA1229" i="1"/>
  <c r="AA1437" i="1"/>
  <c r="AA579" i="1"/>
  <c r="AA133" i="1"/>
  <c r="AA960" i="1"/>
  <c r="AA402" i="1"/>
  <c r="AA924" i="1"/>
  <c r="AA368" i="1"/>
  <c r="AA419" i="1"/>
  <c r="AA738" i="1"/>
  <c r="AA44" i="1"/>
  <c r="AA51" i="1"/>
  <c r="AA99" i="1"/>
  <c r="AA538" i="1"/>
  <c r="AA751" i="1"/>
  <c r="AA1117" i="1"/>
  <c r="AA545" i="1"/>
  <c r="AA1213" i="1"/>
  <c r="AA1133" i="1"/>
  <c r="AA798" i="1"/>
  <c r="AA488" i="1"/>
  <c r="AA1072" i="1"/>
  <c r="AA872" i="1"/>
  <c r="AA1316" i="1"/>
  <c r="AA1989" i="1"/>
  <c r="AA657" i="1"/>
  <c r="AA562" i="1"/>
  <c r="AA1330" i="1"/>
  <c r="AA1013" i="1"/>
  <c r="AA1383" i="1"/>
  <c r="AA1578" i="1"/>
  <c r="AA1397" i="1"/>
  <c r="AA2027" i="1"/>
  <c r="AA1048" i="1"/>
  <c r="AA1134" i="1"/>
  <c r="AA1595" i="1"/>
  <c r="AA564" i="1"/>
  <c r="AA943" i="1"/>
  <c r="AA1491" i="1"/>
  <c r="AA1045" i="1"/>
  <c r="AA1774" i="1"/>
  <c r="AA1866" i="1"/>
  <c r="AA1125" i="1"/>
  <c r="AA1833" i="1"/>
  <c r="AA1372" i="1"/>
  <c r="AA1730" i="1"/>
  <c r="AA1822" i="1"/>
  <c r="AA2655" i="1"/>
  <c r="AA1952" i="1"/>
  <c r="AA1926" i="1"/>
  <c r="AA2324" i="1"/>
  <c r="AA2318" i="1"/>
  <c r="AA2301" i="1"/>
  <c r="AA2040" i="1"/>
  <c r="AA2213" i="1"/>
  <c r="AA2364" i="1"/>
  <c r="AA2290" i="1"/>
  <c r="AA1959" i="1"/>
  <c r="AA2077" i="1"/>
  <c r="AA2055" i="1"/>
  <c r="AA2009" i="1"/>
  <c r="AA2491" i="1"/>
  <c r="AA1991" i="1"/>
  <c r="AA2762" i="1"/>
  <c r="AA1655" i="1"/>
  <c r="AA2098" i="1"/>
  <c r="AA2474" i="1"/>
  <c r="AA3073" i="1"/>
  <c r="AA2570" i="1"/>
  <c r="AA3" i="1"/>
  <c r="AA166" i="1"/>
  <c r="AA376" i="1"/>
  <c r="AA18" i="1"/>
  <c r="AA67" i="1"/>
  <c r="AA360" i="1"/>
  <c r="AA193" i="1"/>
  <c r="AA482" i="1"/>
  <c r="AA102" i="1"/>
  <c r="AA603" i="1"/>
  <c r="AA513" i="1"/>
  <c r="AA1041" i="1"/>
  <c r="AA378" i="1"/>
  <c r="AA767" i="1"/>
  <c r="AA105" i="1"/>
  <c r="AA567" i="1"/>
  <c r="AA645" i="1"/>
  <c r="AA689" i="1"/>
  <c r="AA744" i="1"/>
  <c r="AA181" i="1"/>
  <c r="AA757" i="1"/>
  <c r="AA980" i="1"/>
  <c r="AA504" i="1"/>
  <c r="AA1349" i="1"/>
  <c r="AA687" i="1"/>
  <c r="AA998" i="1"/>
  <c r="AA1748" i="1"/>
  <c r="AA449" i="1"/>
  <c r="AA1600" i="1"/>
  <c r="AA580" i="1"/>
  <c r="AA1507" i="1"/>
  <c r="AA1845" i="1"/>
  <c r="AA1546" i="1"/>
  <c r="AA768" i="1"/>
  <c r="AA1200" i="1"/>
  <c r="AA1839" i="1"/>
  <c r="AA1394" i="1"/>
  <c r="AA1734" i="1"/>
  <c r="AA1535" i="1"/>
  <c r="AA1848" i="1"/>
  <c r="AA2224" i="1"/>
  <c r="AA1832" i="1"/>
  <c r="AA1984" i="1"/>
  <c r="AA2347" i="1"/>
  <c r="AA1551" i="1"/>
  <c r="AA1887" i="1"/>
  <c r="AA2087" i="1"/>
  <c r="AA2457" i="1"/>
  <c r="AA2216" i="1"/>
  <c r="AA2072" i="1"/>
  <c r="AA2121" i="1"/>
  <c r="AA2096" i="1"/>
  <c r="AA1420" i="1"/>
  <c r="AA2499" i="1"/>
  <c r="AA2428" i="1"/>
  <c r="AA2767" i="1"/>
  <c r="AA2377" i="1"/>
  <c r="AA1671" i="1"/>
  <c r="AA126" i="1"/>
  <c r="AA155" i="1"/>
  <c r="AA610" i="1"/>
  <c r="AA69" i="1"/>
  <c r="AA432" i="1"/>
  <c r="AA853" i="1"/>
  <c r="AA561" i="1"/>
  <c r="AA121" i="1"/>
  <c r="AA615" i="1"/>
  <c r="AA1097" i="1"/>
  <c r="AA61" i="1"/>
  <c r="AA466" i="1"/>
  <c r="AA93" i="1"/>
  <c r="AA101" i="1"/>
  <c r="AA699" i="1"/>
  <c r="AA422" i="1"/>
  <c r="AA213" i="1"/>
  <c r="AA1497" i="1"/>
  <c r="AA745" i="1"/>
  <c r="AA1093" i="1"/>
  <c r="AA1778" i="1"/>
  <c r="AA957" i="1"/>
  <c r="AA2209" i="1"/>
  <c r="AA609" i="1"/>
  <c r="AA1415" i="1"/>
  <c r="AA862" i="1"/>
  <c r="AA1026" i="1"/>
  <c r="AA465" i="1"/>
  <c r="AA1455" i="1"/>
  <c r="AA1173" i="1"/>
  <c r="AA2139" i="1"/>
  <c r="AA1175" i="1"/>
  <c r="AA1032" i="1"/>
  <c r="AA1962" i="1"/>
  <c r="AA62" i="1"/>
  <c r="AA46" i="1"/>
  <c r="AA427" i="1"/>
  <c r="AA71" i="1"/>
  <c r="AA195" i="1"/>
  <c r="AA581" i="1"/>
  <c r="AA989" i="1"/>
  <c r="AA231" i="1"/>
  <c r="AA135" i="1"/>
  <c r="AA125" i="1"/>
  <c r="AA201" i="1"/>
  <c r="AA533" i="1"/>
  <c r="AA446" i="1"/>
  <c r="AA627" i="1"/>
  <c r="AA431" i="1"/>
  <c r="AA172" i="1"/>
  <c r="AA118" i="1"/>
  <c r="AA158" i="1"/>
  <c r="AA276" i="1"/>
  <c r="AA797" i="1"/>
  <c r="AA800" i="1"/>
  <c r="AA1208" i="1"/>
  <c r="AA976" i="1"/>
  <c r="AA776" i="1"/>
  <c r="AA964" i="1"/>
  <c r="AA1471" i="1"/>
  <c r="AA1065" i="1"/>
  <c r="AA53" i="1"/>
  <c r="AA1046" i="1"/>
  <c r="AA813" i="1"/>
  <c r="AA1417" i="1"/>
  <c r="AA1029" i="1"/>
  <c r="AA481" i="1"/>
  <c r="AA1527" i="1"/>
  <c r="AA1157" i="1"/>
  <c r="AA716" i="1"/>
  <c r="AA1144" i="1"/>
  <c r="AA1752" i="1"/>
  <c r="AA766" i="1"/>
  <c r="AA2452" i="1"/>
  <c r="AA2106" i="1"/>
  <c r="AA1605" i="1"/>
  <c r="AA260" i="1"/>
  <c r="AA787" i="1"/>
  <c r="AA1120" i="1"/>
  <c r="AA1458" i="1"/>
  <c r="AA1835" i="1"/>
  <c r="AA1387" i="1"/>
  <c r="AA1944" i="1"/>
  <c r="AA1794" i="1"/>
  <c r="AA2221" i="1"/>
  <c r="AA1877" i="1"/>
  <c r="AA1854" i="1"/>
  <c r="AA1696" i="1"/>
  <c r="AA1038" i="1"/>
  <c r="AA1565" i="1"/>
  <c r="AA2361" i="1"/>
  <c r="AA2155" i="1"/>
  <c r="AA2388" i="1"/>
  <c r="AA152" i="1"/>
  <c r="AA494" i="1"/>
  <c r="AA73" i="1"/>
  <c r="AA240" i="1"/>
  <c r="AA247" i="1"/>
  <c r="AA515" i="1"/>
  <c r="AA179" i="1"/>
  <c r="AA1036" i="1"/>
  <c r="AA559" i="1"/>
  <c r="AA497" i="1"/>
  <c r="AA383" i="1"/>
  <c r="AA701" i="1"/>
  <c r="AA142" i="1"/>
  <c r="AA134" i="1"/>
  <c r="AA721" i="1"/>
  <c r="AA279" i="1"/>
  <c r="AA684" i="1"/>
  <c r="AA382" i="1"/>
  <c r="AA1110" i="1"/>
  <c r="AA165" i="1"/>
  <c r="AA683" i="1"/>
  <c r="AA834" i="1"/>
  <c r="AA1862" i="1"/>
  <c r="AA85" i="1"/>
  <c r="AA2250" i="1"/>
  <c r="AA1419" i="1"/>
  <c r="AA1920" i="1"/>
  <c r="AA677" i="1"/>
  <c r="AA1547" i="1"/>
  <c r="AA1502" i="1"/>
  <c r="AA1182" i="1"/>
  <c r="AA1543" i="1"/>
  <c r="AA2334" i="1"/>
  <c r="AA1159" i="1"/>
  <c r="AA1127" i="1"/>
  <c r="AA2128" i="1"/>
  <c r="AA1629" i="1"/>
  <c r="AA1136" i="1"/>
  <c r="AA1485" i="1"/>
  <c r="AA1532" i="1"/>
  <c r="AA1858" i="1"/>
  <c r="AA1209" i="1"/>
  <c r="AA1722" i="1"/>
  <c r="AA1523" i="1"/>
  <c r="AA2018" i="1"/>
  <c r="AA1054" i="1"/>
  <c r="AA1435" i="1"/>
  <c r="AA1967" i="1"/>
  <c r="AA1579" i="1"/>
  <c r="AA2002" i="1"/>
  <c r="AA2774" i="1"/>
  <c r="AA2405" i="1"/>
  <c r="AA2801" i="1"/>
  <c r="AA2137" i="1"/>
  <c r="AA1767" i="1"/>
  <c r="AA2135" i="1"/>
  <c r="AA1495" i="1"/>
  <c r="AA2612" i="1"/>
  <c r="AA1596" i="1"/>
  <c r="AA2534" i="1"/>
  <c r="AA401" i="1"/>
  <c r="AA86" i="1"/>
  <c r="AA472" i="1"/>
  <c r="AA261" i="1"/>
  <c r="AA268" i="1"/>
  <c r="AA198" i="1"/>
  <c r="AA1150" i="1"/>
  <c r="AA1233" i="1"/>
  <c r="AA509" i="1"/>
  <c r="AA1183" i="1"/>
  <c r="AA390" i="1"/>
  <c r="AA89" i="1"/>
  <c r="AA468" i="1"/>
  <c r="AA151" i="1"/>
  <c r="AA681" i="1"/>
  <c r="AA295" i="1"/>
  <c r="AA691" i="1"/>
  <c r="AA1411" i="1"/>
  <c r="AA388" i="1"/>
  <c r="AA820" i="1"/>
  <c r="AA772" i="1"/>
  <c r="AA1442" i="1"/>
  <c r="AA865" i="1"/>
  <c r="AA1234" i="1"/>
  <c r="AA197" i="1"/>
  <c r="AA1003" i="1"/>
  <c r="AA1224" i="1"/>
  <c r="AA1723" i="1"/>
  <c r="AA1170" i="1"/>
  <c r="AA117" i="1"/>
  <c r="AA17" i="1"/>
  <c r="AA205" i="1"/>
  <c r="AA169" i="1"/>
  <c r="AA1099" i="1"/>
  <c r="AA263" i="1"/>
  <c r="AA546" i="1"/>
  <c r="AA238" i="1"/>
  <c r="AA641" i="1"/>
  <c r="AA1158" i="1"/>
  <c r="AA254" i="1"/>
  <c r="AA753" i="1"/>
  <c r="AA1373" i="1"/>
  <c r="AA549" i="1"/>
  <c r="AA1192" i="1"/>
  <c r="AA109" i="1"/>
  <c r="AA476" i="1"/>
  <c r="AA932" i="1"/>
  <c r="AA103" i="1"/>
  <c r="AA597" i="1"/>
  <c r="AA241" i="1"/>
  <c r="AA801" i="1"/>
  <c r="AA340" i="1"/>
  <c r="AA733" i="1"/>
  <c r="AA436" i="1"/>
  <c r="AA1260" i="1"/>
  <c r="AA704" i="1"/>
  <c r="AA847" i="1"/>
  <c r="AA229" i="1"/>
  <c r="AA1017" i="1"/>
  <c r="AA1775" i="1"/>
  <c r="AA1261" i="1"/>
  <c r="AA302" i="1"/>
  <c r="AA1172" i="1"/>
  <c r="AA308" i="1"/>
  <c r="AA760" i="1"/>
  <c r="AA284" i="1"/>
  <c r="AA673" i="1"/>
  <c r="AA119" i="1"/>
  <c r="AA573" i="1"/>
  <c r="AA1137" i="1"/>
  <c r="AA275" i="1"/>
  <c r="AA551" i="1"/>
  <c r="AA301" i="1"/>
  <c r="AA287" i="1"/>
  <c r="AA651" i="1"/>
  <c r="AA792" i="1"/>
  <c r="AA516" i="1"/>
  <c r="AA230" i="1"/>
  <c r="AA755" i="1"/>
  <c r="AA1265" i="1"/>
  <c r="AA897" i="1"/>
  <c r="AA892" i="1"/>
  <c r="AA396" i="1"/>
  <c r="AA1037" i="1"/>
  <c r="AA1188" i="1"/>
  <c r="AA149" i="1"/>
  <c r="AA839" i="1"/>
  <c r="AA997" i="1"/>
  <c r="AA999" i="1"/>
  <c r="AA2258" i="1"/>
  <c r="AA748" i="1"/>
  <c r="AA996" i="1"/>
  <c r="AA1702" i="1"/>
  <c r="AA822" i="1"/>
  <c r="AA1230" i="1"/>
  <c r="AA1352" i="1"/>
  <c r="AA1819" i="1"/>
  <c r="AA736" i="1"/>
  <c r="AA1232" i="1"/>
  <c r="AA1193" i="1"/>
  <c r="AA1753" i="1"/>
  <c r="AA1195" i="1"/>
  <c r="AA2101" i="1"/>
  <c r="AA1586" i="1"/>
  <c r="AA1676" i="1"/>
  <c r="AA1257" i="1"/>
  <c r="AA942" i="1"/>
  <c r="AA1954" i="1"/>
  <c r="AA933" i="1"/>
  <c r="AA1388" i="1"/>
  <c r="AA1632" i="1"/>
  <c r="AA1751" i="1"/>
  <c r="AA2376" i="1"/>
  <c r="AA2143" i="1"/>
  <c r="AA1611" i="1"/>
  <c r="AA2319" i="1"/>
  <c r="AA1885" i="1"/>
  <c r="AA2167" i="1"/>
  <c r="AA2527" i="1"/>
  <c r="AA2393" i="1"/>
  <c r="AA1719" i="1"/>
  <c r="AA2130" i="1"/>
  <c r="AA2396" i="1"/>
  <c r="AA1575" i="1"/>
  <c r="AA2079" i="1"/>
  <c r="AA1929" i="1"/>
  <c r="AA2365" i="1"/>
  <c r="AA2874" i="1"/>
  <c r="AA2864" i="1"/>
  <c r="AA2411" i="1"/>
  <c r="AA2420" i="1"/>
  <c r="AA2891" i="1"/>
  <c r="AA2728" i="1"/>
  <c r="AA2771" i="1"/>
  <c r="AA3217" i="1"/>
  <c r="AA2696" i="1"/>
  <c r="AA2983" i="1"/>
  <c r="AA2492" i="1"/>
  <c r="AA2778" i="1"/>
  <c r="AA2706" i="1"/>
  <c r="AA448" i="1"/>
  <c r="AA385" i="1"/>
  <c r="AA480" i="1"/>
  <c r="AA607" i="1"/>
  <c r="AA314" i="1"/>
  <c r="AA289" i="1"/>
  <c r="AA593" i="1"/>
  <c r="AA589" i="1"/>
  <c r="AA526" i="1"/>
  <c r="AA272" i="1"/>
  <c r="AA845" i="1"/>
  <c r="AA871" i="1"/>
  <c r="AA809" i="1"/>
  <c r="AA903" i="1"/>
  <c r="AA1287" i="1"/>
  <c r="AA1300" i="1"/>
  <c r="AA428" i="1"/>
  <c r="AA828" i="1"/>
  <c r="AA905" i="1"/>
  <c r="AA334" i="1"/>
  <c r="AA1121" i="1"/>
  <c r="AA1006" i="1"/>
  <c r="AA1517" i="1"/>
  <c r="AA1817" i="1"/>
  <c r="AA1577" i="1"/>
  <c r="AA1309" i="1"/>
  <c r="AA1698" i="1"/>
  <c r="AA1661" i="1"/>
  <c r="AA1721" i="1"/>
  <c r="AA1308" i="1"/>
  <c r="AA988" i="1"/>
  <c r="AA1246" i="1"/>
  <c r="AA1626" i="1"/>
  <c r="AA832" i="1"/>
  <c r="AA1248" i="1"/>
  <c r="AA1548" i="1"/>
  <c r="AA2029" i="1"/>
  <c r="AA1963" i="1"/>
  <c r="AA1273" i="1"/>
  <c r="AA910" i="1"/>
  <c r="AA1616" i="1"/>
  <c r="AA1643" i="1"/>
  <c r="AA1974" i="1"/>
  <c r="AA1563" i="1"/>
  <c r="AA1840" i="1"/>
  <c r="AA2050" i="1"/>
  <c r="AA1237" i="1"/>
  <c r="AA949" i="1"/>
  <c r="AA1674" i="1"/>
  <c r="AA2588" i="1"/>
  <c r="AA1838" i="1"/>
  <c r="AA1783" i="1"/>
  <c r="AA2322" i="1"/>
  <c r="AA2181" i="1"/>
  <c r="AA1933" i="1"/>
  <c r="AA2325" i="1"/>
  <c r="AA2189" i="1"/>
  <c r="AA2400" i="1"/>
  <c r="AA2188" i="1"/>
  <c r="AA2321" i="1"/>
  <c r="AA1591" i="1"/>
  <c r="AA2105" i="1"/>
  <c r="AA1935" i="1"/>
  <c r="AA2872" i="1"/>
  <c r="AA474" i="1"/>
  <c r="AA1780" i="1"/>
  <c r="AA1245" i="1"/>
  <c r="AA11" i="1"/>
  <c r="AA994" i="1"/>
  <c r="AA1439" i="1"/>
  <c r="AA739" i="1"/>
  <c r="AA321" i="1"/>
  <c r="AA365" i="1"/>
  <c r="AA952" i="1"/>
  <c r="AA363" i="1"/>
  <c r="AA1049" i="1"/>
  <c r="AA225" i="1"/>
  <c r="AA855" i="1"/>
  <c r="AA555" i="1"/>
  <c r="AA348" i="1"/>
  <c r="AA1236" i="1"/>
  <c r="AA496" i="1"/>
  <c r="AA1992" i="1"/>
  <c r="AA452" i="1"/>
  <c r="AA1347" i="1"/>
  <c r="AA371" i="1"/>
  <c r="AA1052" i="1"/>
  <c r="AA821" i="1"/>
  <c r="AA1147" i="1"/>
  <c r="AA1077" i="1"/>
  <c r="AA1196" i="1"/>
  <c r="AA909" i="1"/>
  <c r="AA1363" i="1"/>
  <c r="AA923" i="1"/>
  <c r="AA1326" i="1"/>
  <c r="AA1645" i="1"/>
  <c r="AA990" i="1"/>
  <c r="AA759" i="1"/>
  <c r="AA1262" i="1"/>
  <c r="AA1650" i="1"/>
  <c r="AA1784" i="1"/>
  <c r="AA898" i="1"/>
  <c r="AA1264" i="1"/>
  <c r="AA1693" i="1"/>
  <c r="AA1289" i="1"/>
  <c r="AA1928" i="1"/>
  <c r="AA926" i="1"/>
  <c r="AA1646" i="1"/>
  <c r="AA1677" i="1"/>
  <c r="AA1979" i="1"/>
  <c r="AA1477" i="1"/>
  <c r="AA2010" i="1"/>
  <c r="AA2064" i="1"/>
  <c r="AA1253" i="1"/>
  <c r="AA1430" i="1"/>
  <c r="AA2138" i="1"/>
  <c r="AA2159" i="1"/>
  <c r="AA1886" i="1"/>
  <c r="AA1871" i="1"/>
  <c r="AA1301" i="1"/>
  <c r="AA2327" i="1"/>
  <c r="AA2225" i="1"/>
  <c r="AA2286" i="1"/>
  <c r="AA2425" i="1"/>
  <c r="AA3546" i="1"/>
  <c r="AA3114" i="1"/>
  <c r="AA3891" i="1"/>
  <c r="AA3482" i="1"/>
  <c r="AA3867" i="1"/>
  <c r="AA3443" i="1"/>
  <c r="AA2740" i="1"/>
  <c r="AA3297" i="1"/>
  <c r="AA3268" i="1"/>
  <c r="AA3832" i="1"/>
  <c r="AA2786" i="1"/>
  <c r="AA3489" i="1"/>
  <c r="AA3366" i="1"/>
  <c r="AA2829" i="1"/>
  <c r="AA2970" i="1"/>
  <c r="AA2840" i="1"/>
  <c r="AA3090" i="1"/>
  <c r="AA2563" i="1"/>
  <c r="AA2514" i="1"/>
  <c r="AA2804" i="1"/>
  <c r="AA2652" i="1"/>
  <c r="AA2950" i="1"/>
  <c r="AA2724" i="1"/>
  <c r="AA2619" i="1"/>
  <c r="AA6205" i="1"/>
  <c r="AA3088" i="1"/>
  <c r="AA2560" i="1"/>
  <c r="AA2928" i="1"/>
  <c r="AA2489" i="1"/>
  <c r="AA2267" i="1"/>
  <c r="AA2251" i="1"/>
  <c r="AA1687" i="1"/>
  <c r="AA1438" i="1"/>
  <c r="AA901" i="1"/>
  <c r="AA1590" i="1"/>
  <c r="AA1164" i="1"/>
  <c r="AA1627" i="1"/>
  <c r="AA1216" i="1"/>
  <c r="AA1124" i="1"/>
  <c r="AA975" i="1"/>
  <c r="B16" i="2"/>
  <c r="T2" i="1"/>
  <c r="B29" i="3" l="1"/>
  <c r="B6" i="2"/>
  <c r="E5" i="2"/>
  <c r="B31" i="3"/>
  <c r="B30" i="3"/>
  <c r="B28" i="3"/>
  <c r="E4" i="2"/>
  <c r="E7" i="2"/>
  <c r="D7" i="2" s="1"/>
  <c r="B4" i="2"/>
  <c r="B7" i="2"/>
  <c r="E6" i="2"/>
  <c r="D6" i="2" s="1"/>
  <c r="B5" i="2"/>
  <c r="Y2" i="1"/>
  <c r="C7" i="2" l="1"/>
  <c r="B8" i="2"/>
  <c r="C5" i="2" s="1"/>
  <c r="C4" i="2"/>
  <c r="D4" i="2"/>
  <c r="E8" i="2"/>
  <c r="V6396" i="1"/>
  <c r="V6380" i="1"/>
  <c r="V6364" i="1"/>
  <c r="V6348" i="1"/>
  <c r="V6332" i="1"/>
  <c r="V6316" i="1"/>
  <c r="V6300" i="1"/>
  <c r="V6284" i="1"/>
  <c r="V6268" i="1"/>
  <c r="V6391" i="1"/>
  <c r="V6375" i="1"/>
  <c r="V6386" i="1"/>
  <c r="V6370" i="1"/>
  <c r="V6354" i="1"/>
  <c r="V6338" i="1"/>
  <c r="V6322" i="1"/>
  <c r="V6306" i="1"/>
  <c r="V6290" i="1"/>
  <c r="V6274" i="1"/>
  <c r="V6258" i="1"/>
  <c r="V6397" i="1"/>
  <c r="V6381" i="1"/>
  <c r="V6365" i="1"/>
  <c r="V6368" i="1"/>
  <c r="V6357" i="1"/>
  <c r="V6350" i="1"/>
  <c r="V6342" i="1"/>
  <c r="V6307" i="1"/>
  <c r="V6272" i="1"/>
  <c r="V6264" i="1"/>
  <c r="V6255" i="1"/>
  <c r="V6235" i="1"/>
  <c r="V6393" i="1"/>
  <c r="V6390" i="1"/>
  <c r="V6384" i="1"/>
  <c r="V6361" i="1"/>
  <c r="V6319" i="1"/>
  <c r="V6315" i="1"/>
  <c r="V6311" i="1"/>
  <c r="V6288" i="1"/>
  <c r="V6388" i="1"/>
  <c r="V6385" i="1"/>
  <c r="V6382" i="1"/>
  <c r="V6376" i="1"/>
  <c r="V6366" i="1"/>
  <c r="V6359" i="1"/>
  <c r="V6344" i="1"/>
  <c r="V6340" i="1"/>
  <c r="V6309" i="1"/>
  <c r="V6305" i="1"/>
  <c r="V6401" i="1"/>
  <c r="V6362" i="1"/>
  <c r="V6336" i="1"/>
  <c r="V6333" i="1"/>
  <c r="V6321" i="1"/>
  <c r="V6318" i="1"/>
  <c r="V6313" i="1"/>
  <c r="V6310" i="1"/>
  <c r="V6345" i="1"/>
  <c r="V6339" i="1"/>
  <c r="V6330" i="1"/>
  <c r="V6244" i="1"/>
  <c r="V6219" i="1"/>
  <c r="V6203" i="1"/>
  <c r="V6389" i="1"/>
  <c r="V6324" i="1"/>
  <c r="V6379" i="1"/>
  <c r="V6371" i="1"/>
  <c r="V6392" i="1"/>
  <c r="V6369" i="1"/>
  <c r="V6314" i="1"/>
  <c r="V6395" i="1"/>
  <c r="V6353" i="1"/>
  <c r="V6351" i="1"/>
  <c r="V6301" i="1"/>
  <c r="V6291" i="1"/>
  <c r="V6220" i="1"/>
  <c r="V6197" i="1"/>
  <c r="V6182" i="1"/>
  <c r="V6166" i="1"/>
  <c r="V6150" i="1"/>
  <c r="V6134" i="1"/>
  <c r="V6118" i="1"/>
  <c r="V6102" i="1"/>
  <c r="V6086" i="1"/>
  <c r="V6070" i="1"/>
  <c r="V6054" i="1"/>
  <c r="V6038" i="1"/>
  <c r="V6399" i="1"/>
  <c r="V6349" i="1"/>
  <c r="V6327" i="1"/>
  <c r="V6257" i="1"/>
  <c r="V6246" i="1"/>
  <c r="V6242" i="1"/>
  <c r="V6229" i="1"/>
  <c r="V6211" i="1"/>
  <c r="V6202" i="1"/>
  <c r="V6193" i="1"/>
  <c r="V6373" i="1"/>
  <c r="V6347" i="1"/>
  <c r="V6360" i="1"/>
  <c r="V6247" i="1"/>
  <c r="V6377" i="1"/>
  <c r="V6400" i="1"/>
  <c r="V6398" i="1"/>
  <c r="V6383" i="1"/>
  <c r="V6352" i="1"/>
  <c r="V6328" i="1"/>
  <c r="V6312" i="1"/>
  <c r="V6287" i="1"/>
  <c r="V6275" i="1"/>
  <c r="V6262" i="1"/>
  <c r="V6231" i="1"/>
  <c r="V6320" i="1"/>
  <c r="V6270" i="1"/>
  <c r="V6234" i="1"/>
  <c r="V6208" i="1"/>
  <c r="V6168" i="1"/>
  <c r="V6159" i="1"/>
  <c r="V6387" i="1"/>
  <c r="V6374" i="1"/>
  <c r="V6367" i="1"/>
  <c r="V6358" i="1"/>
  <c r="V6356" i="1"/>
  <c r="V6335" i="1"/>
  <c r="V6304" i="1"/>
  <c r="V6289" i="1"/>
  <c r="V6240" i="1"/>
  <c r="V6237" i="1"/>
  <c r="V6225" i="1"/>
  <c r="V6215" i="1"/>
  <c r="V6190" i="1"/>
  <c r="V6186" i="1"/>
  <c r="V6173" i="1"/>
  <c r="V6164" i="1"/>
  <c r="V6141" i="1"/>
  <c r="V6132" i="1"/>
  <c r="V6109" i="1"/>
  <c r="V6100" i="1"/>
  <c r="V6077" i="1"/>
  <c r="V6068" i="1"/>
  <c r="V6308" i="1"/>
  <c r="V6282" i="1"/>
  <c r="V6273" i="1"/>
  <c r="V6343" i="1"/>
  <c r="V6331" i="1"/>
  <c r="V6329" i="1"/>
  <c r="V6317" i="1"/>
  <c r="V6355" i="1"/>
  <c r="V6292" i="1"/>
  <c r="V6278" i="1"/>
  <c r="V6206" i="1"/>
  <c r="V6199" i="1"/>
  <c r="V6170" i="1"/>
  <c r="V6161" i="1"/>
  <c r="V6138" i="1"/>
  <c r="V6337" i="1"/>
  <c r="V6238" i="1"/>
  <c r="V6230" i="1"/>
  <c r="V6201" i="1"/>
  <c r="V6184" i="1"/>
  <c r="V6165" i="1"/>
  <c r="V6363" i="1"/>
  <c r="V6346" i="1"/>
  <c r="V6285" i="1"/>
  <c r="V6260" i="1"/>
  <c r="V6256" i="1"/>
  <c r="V6233" i="1"/>
  <c r="V6228" i="1"/>
  <c r="V6181" i="1"/>
  <c r="V6162" i="1"/>
  <c r="V6152" i="1"/>
  <c r="V6145" i="1"/>
  <c r="V6130" i="1"/>
  <c r="V6122" i="1"/>
  <c r="V6114" i="1"/>
  <c r="V6394" i="1"/>
  <c r="V6341" i="1"/>
  <c r="V6297" i="1"/>
  <c r="V6212" i="1"/>
  <c r="V6204" i="1"/>
  <c r="V6187" i="1"/>
  <c r="V6178" i="1"/>
  <c r="V6126" i="1"/>
  <c r="V6299" i="1"/>
  <c r="V6293" i="1"/>
  <c r="V6283" i="1"/>
  <c r="V6281" i="1"/>
  <c r="V6254" i="1"/>
  <c r="V6245" i="1"/>
  <c r="V6236" i="1"/>
  <c r="V6325" i="1"/>
  <c r="V6265" i="1"/>
  <c r="V6261" i="1"/>
  <c r="V6248" i="1"/>
  <c r="V6239" i="1"/>
  <c r="V6205" i="1"/>
  <c r="V6185" i="1"/>
  <c r="V6179" i="1"/>
  <c r="V6276" i="1"/>
  <c r="V6263" i="1"/>
  <c r="V6163" i="1"/>
  <c r="V6148" i="1"/>
  <c r="V6106" i="1"/>
  <c r="V6099" i="1"/>
  <c r="V6088" i="1"/>
  <c r="V6072" i="1"/>
  <c r="V6046" i="1"/>
  <c r="V6023" i="1"/>
  <c r="V6007" i="1"/>
  <c r="V5991" i="1"/>
  <c r="V5975" i="1"/>
  <c r="V5959" i="1"/>
  <c r="V6378" i="1"/>
  <c r="V6296" i="1"/>
  <c r="V6280" i="1"/>
  <c r="V6226" i="1"/>
  <c r="V6217" i="1"/>
  <c r="V6158" i="1"/>
  <c r="V6156" i="1"/>
  <c r="V6140" i="1"/>
  <c r="V6034" i="1"/>
  <c r="V6018" i="1"/>
  <c r="V6002" i="1"/>
  <c r="V5986" i="1"/>
  <c r="V5970" i="1"/>
  <c r="V5954" i="1"/>
  <c r="V5938" i="1"/>
  <c r="V5922" i="1"/>
  <c r="V5906" i="1"/>
  <c r="V5890" i="1"/>
  <c r="V5874" i="1"/>
  <c r="V6323" i="1"/>
  <c r="V6183" i="1"/>
  <c r="V6125" i="1"/>
  <c r="V6103" i="1"/>
  <c r="V6096" i="1"/>
  <c r="V6092" i="1"/>
  <c r="V6069" i="1"/>
  <c r="V6058" i="1"/>
  <c r="V6039" i="1"/>
  <c r="V6029" i="1"/>
  <c r="V6013" i="1"/>
  <c r="V5997" i="1"/>
  <c r="V5981" i="1"/>
  <c r="V5965" i="1"/>
  <c r="V5949" i="1"/>
  <c r="V5933" i="1"/>
  <c r="V6303" i="1"/>
  <c r="V6269" i="1"/>
  <c r="V6267" i="1"/>
  <c r="V6243" i="1"/>
  <c r="V6241" i="1"/>
  <c r="V6224" i="1"/>
  <c r="V6192" i="1"/>
  <c r="V6372" i="1"/>
  <c r="V6298" i="1"/>
  <c r="V6271" i="1"/>
  <c r="V6213" i="1"/>
  <c r="V6171" i="1"/>
  <c r="V6222" i="1"/>
  <c r="V6286" i="1"/>
  <c r="V6253" i="1"/>
  <c r="V6251" i="1"/>
  <c r="V6227" i="1"/>
  <c r="V6200" i="1"/>
  <c r="V6188" i="1"/>
  <c r="V6176" i="1"/>
  <c r="V6169" i="1"/>
  <c r="V6149" i="1"/>
  <c r="V6249" i="1"/>
  <c r="V6209" i="1"/>
  <c r="V6207" i="1"/>
  <c r="V6195" i="1"/>
  <c r="V6097" i="1"/>
  <c r="V6082" i="1"/>
  <c r="V6044" i="1"/>
  <c r="V6040" i="1"/>
  <c r="V6036" i="1"/>
  <c r="V6020" i="1"/>
  <c r="V6004" i="1"/>
  <c r="V5988" i="1"/>
  <c r="V6177" i="1"/>
  <c r="V6160" i="1"/>
  <c r="V6117" i="1"/>
  <c r="V6095" i="1"/>
  <c r="V6067" i="1"/>
  <c r="V6062" i="1"/>
  <c r="V6048" i="1"/>
  <c r="V6037" i="1"/>
  <c r="V5999" i="1"/>
  <c r="V5958" i="1"/>
  <c r="V5943" i="1"/>
  <c r="V5935" i="1"/>
  <c r="V5927" i="1"/>
  <c r="V5919" i="1"/>
  <c r="V5914" i="1"/>
  <c r="V5905" i="1"/>
  <c r="V5896" i="1"/>
  <c r="V5882" i="1"/>
  <c r="V5873" i="1"/>
  <c r="V6196" i="1"/>
  <c r="V6154" i="1"/>
  <c r="V6137" i="1"/>
  <c r="V6129" i="1"/>
  <c r="V6108" i="1"/>
  <c r="V6098" i="1"/>
  <c r="V6015" i="1"/>
  <c r="V5996" i="1"/>
  <c r="V5976" i="1"/>
  <c r="V5887" i="1"/>
  <c r="V5853" i="1"/>
  <c r="V5837" i="1"/>
  <c r="V6326" i="1"/>
  <c r="V6252" i="1"/>
  <c r="V6221" i="1"/>
  <c r="V6090" i="1"/>
  <c r="V6073" i="1"/>
  <c r="V6057" i="1"/>
  <c r="V6043" i="1"/>
  <c r="V6031" i="1"/>
  <c r="V6012" i="1"/>
  <c r="V5983" i="1"/>
  <c r="V5969" i="1"/>
  <c r="V5962" i="1"/>
  <c r="V5951" i="1"/>
  <c r="V5910" i="1"/>
  <c r="V5901" i="1"/>
  <c r="V5878" i="1"/>
  <c r="V5869" i="1"/>
  <c r="V5864" i="1"/>
  <c r="V5848" i="1"/>
  <c r="V5832" i="1"/>
  <c r="V6334" i="1"/>
  <c r="V6295" i="1"/>
  <c r="V6214" i="1"/>
  <c r="V6198" i="1"/>
  <c r="V6127" i="1"/>
  <c r="V6115" i="1"/>
  <c r="V6113" i="1"/>
  <c r="V6085" i="1"/>
  <c r="V6079" i="1"/>
  <c r="V6076" i="1"/>
  <c r="V6065" i="1"/>
  <c r="V6277" i="1"/>
  <c r="V6259" i="1"/>
  <c r="V6223" i="1"/>
  <c r="V6216" i="1"/>
  <c r="V6218" i="1"/>
  <c r="V6191" i="1"/>
  <c r="V6189" i="1"/>
  <c r="V6180" i="1"/>
  <c r="V6174" i="1"/>
  <c r="V6104" i="1"/>
  <c r="V6071" i="1"/>
  <c r="V6041" i="1"/>
  <c r="V6010" i="1"/>
  <c r="V5994" i="1"/>
  <c r="V5977" i="1"/>
  <c r="V5921" i="1"/>
  <c r="V6302" i="1"/>
  <c r="V6210" i="1"/>
  <c r="V6172" i="1"/>
  <c r="V6146" i="1"/>
  <c r="V6128" i="1"/>
  <c r="V6110" i="1"/>
  <c r="V6080" i="1"/>
  <c r="V6056" i="1"/>
  <c r="V6045" i="1"/>
  <c r="V6026" i="1"/>
  <c r="V6019" i="1"/>
  <c r="V6014" i="1"/>
  <c r="V6000" i="1"/>
  <c r="V5985" i="1"/>
  <c r="V5972" i="1"/>
  <c r="V5967" i="1"/>
  <c r="V5944" i="1"/>
  <c r="V5941" i="1"/>
  <c r="V5930" i="1"/>
  <c r="V5913" i="1"/>
  <c r="V5903" i="1"/>
  <c r="V5893" i="1"/>
  <c r="V5880" i="1"/>
  <c r="V5870" i="1"/>
  <c r="V5867" i="1"/>
  <c r="V5859" i="1"/>
  <c r="V5847" i="1"/>
  <c r="V5835" i="1"/>
  <c r="V5827" i="1"/>
  <c r="V5812" i="1"/>
  <c r="V5796" i="1"/>
  <c r="V5780" i="1"/>
  <c r="V5764" i="1"/>
  <c r="V5748" i="1"/>
  <c r="V5732" i="1"/>
  <c r="V5716" i="1"/>
  <c r="V6232" i="1"/>
  <c r="V6120" i="1"/>
  <c r="V6116" i="1"/>
  <c r="V6112" i="1"/>
  <c r="V6089" i="1"/>
  <c r="V6052" i="1"/>
  <c r="V5995" i="1"/>
  <c r="V5990" i="1"/>
  <c r="V5957" i="1"/>
  <c r="V5936" i="1"/>
  <c r="V5916" i="1"/>
  <c r="V5877" i="1"/>
  <c r="V5863" i="1"/>
  <c r="V5855" i="1"/>
  <c r="V5831" i="1"/>
  <c r="V5807" i="1"/>
  <c r="V5791" i="1"/>
  <c r="V5775" i="1"/>
  <c r="V5759" i="1"/>
  <c r="V5743" i="1"/>
  <c r="V6091" i="1"/>
  <c r="V6087" i="1"/>
  <c r="V6078" i="1"/>
  <c r="V6017" i="1"/>
  <c r="V5952" i="1"/>
  <c r="V5900" i="1"/>
  <c r="V5839" i="1"/>
  <c r="V5818" i="1"/>
  <c r="V5802" i="1"/>
  <c r="V5786" i="1"/>
  <c r="V5770" i="1"/>
  <c r="V5754" i="1"/>
  <c r="V5738" i="1"/>
  <c r="V6266" i="1"/>
  <c r="V6063" i="1"/>
  <c r="V6050" i="1"/>
  <c r="V6024" i="1"/>
  <c r="V6005" i="1"/>
  <c r="V5978" i="1"/>
  <c r="V5960" i="1"/>
  <c r="V5947" i="1"/>
  <c r="V6294" i="1"/>
  <c r="V6194" i="1"/>
  <c r="V6083" i="1"/>
  <c r="V6139" i="1"/>
  <c r="V6094" i="1"/>
  <c r="V6074" i="1"/>
  <c r="V6061" i="1"/>
  <c r="V6022" i="1"/>
  <c r="V5973" i="1"/>
  <c r="V6107" i="1"/>
  <c r="V6081" i="1"/>
  <c r="V6059" i="1"/>
  <c r="V5955" i="1"/>
  <c r="V5950" i="1"/>
  <c r="V6147" i="1"/>
  <c r="V6143" i="1"/>
  <c r="V6111" i="1"/>
  <c r="V6105" i="1"/>
  <c r="V6055" i="1"/>
  <c r="V5963" i="1"/>
  <c r="V5945" i="1"/>
  <c r="V5934" i="1"/>
  <c r="V5911" i="1"/>
  <c r="V5908" i="1"/>
  <c r="V5888" i="1"/>
  <c r="V5875" i="1"/>
  <c r="V5824" i="1"/>
  <c r="V5809" i="1"/>
  <c r="V5793" i="1"/>
  <c r="V5777" i="1"/>
  <c r="V5761" i="1"/>
  <c r="V5745" i="1"/>
  <c r="V6250" i="1"/>
  <c r="V6153" i="1"/>
  <c r="V6060" i="1"/>
  <c r="V5982" i="1"/>
  <c r="V5974" i="1"/>
  <c r="V5924" i="1"/>
  <c r="V5850" i="1"/>
  <c r="V5825" i="1"/>
  <c r="V5810" i="1"/>
  <c r="V5794" i="1"/>
  <c r="V5778" i="1"/>
  <c r="V5762" i="1"/>
  <c r="V5746" i="1"/>
  <c r="V5722" i="1"/>
  <c r="V5697" i="1"/>
  <c r="V5681" i="1"/>
  <c r="V5665" i="1"/>
  <c r="V5649" i="1"/>
  <c r="V5633" i="1"/>
  <c r="V5617" i="1"/>
  <c r="V5601" i="1"/>
  <c r="V5585" i="1"/>
  <c r="V5569" i="1"/>
  <c r="V6144" i="1"/>
  <c r="V5980" i="1"/>
  <c r="V5931" i="1"/>
  <c r="V5898" i="1"/>
  <c r="V5862" i="1"/>
  <c r="V5856" i="1"/>
  <c r="V5828" i="1"/>
  <c r="V5736" i="1"/>
  <c r="V5727" i="1"/>
  <c r="V5713" i="1"/>
  <c r="V5708" i="1"/>
  <c r="V5692" i="1"/>
  <c r="V5676" i="1"/>
  <c r="V5660" i="1"/>
  <c r="V5644" i="1"/>
  <c r="V5628" i="1"/>
  <c r="V5612" i="1"/>
  <c r="V5596" i="1"/>
  <c r="V5580" i="1"/>
  <c r="V5564" i="1"/>
  <c r="V5548" i="1"/>
  <c r="V5532" i="1"/>
  <c r="V5516" i="1"/>
  <c r="V5500" i="1"/>
  <c r="V6157" i="1"/>
  <c r="V5929" i="1"/>
  <c r="V5865" i="1"/>
  <c r="V5703" i="1"/>
  <c r="V5687" i="1"/>
  <c r="V5671" i="1"/>
  <c r="V5655" i="1"/>
  <c r="V5639" i="1"/>
  <c r="V5623" i="1"/>
  <c r="V5607" i="1"/>
  <c r="V5591" i="1"/>
  <c r="V5575" i="1"/>
  <c r="V6124" i="1"/>
  <c r="V6028" i="1"/>
  <c r="V5918" i="1"/>
  <c r="V5891" i="1"/>
  <c r="V5881" i="1"/>
  <c r="V5876" i="1"/>
  <c r="V5842" i="1"/>
  <c r="V5820" i="1"/>
  <c r="V5817" i="1"/>
  <c r="V6167" i="1"/>
  <c r="V6011" i="1"/>
  <c r="V6009" i="1"/>
  <c r="V5998" i="1"/>
  <c r="V5992" i="1"/>
  <c r="V5868" i="1"/>
  <c r="V5845" i="1"/>
  <c r="V5834" i="1"/>
  <c r="V5823" i="1"/>
  <c r="V6151" i="1"/>
  <c r="V6136" i="1"/>
  <c r="V6084" i="1"/>
  <c r="V6075" i="1"/>
  <c r="V6064" i="1"/>
  <c r="V6032" i="1"/>
  <c r="V5971" i="1"/>
  <c r="V5899" i="1"/>
  <c r="V5851" i="1"/>
  <c r="V6119" i="1"/>
  <c r="V6030" i="1"/>
  <c r="V6006" i="1"/>
  <c r="V5961" i="1"/>
  <c r="V5953" i="1"/>
  <c r="V5939" i="1"/>
  <c r="V5904" i="1"/>
  <c r="V5894" i="1"/>
  <c r="V5886" i="1"/>
  <c r="V5879" i="1"/>
  <c r="V5871" i="1"/>
  <c r="V5857" i="1"/>
  <c r="V5854" i="1"/>
  <c r="V5829" i="1"/>
  <c r="V5826" i="1"/>
  <c r="V6121" i="1"/>
  <c r="V6066" i="1"/>
  <c r="V5932" i="1"/>
  <c r="V5925" i="1"/>
  <c r="V5923" i="1"/>
  <c r="V5884" i="1"/>
  <c r="V5860" i="1"/>
  <c r="V5805" i="1"/>
  <c r="V5773" i="1"/>
  <c r="V5757" i="1"/>
  <c r="V5741" i="1"/>
  <c r="V5724" i="1"/>
  <c r="V5710" i="1"/>
  <c r="V5694" i="1"/>
  <c r="V5678" i="1"/>
  <c r="V5662" i="1"/>
  <c r="V6279" i="1"/>
  <c r="V6133" i="1"/>
  <c r="V6051" i="1"/>
  <c r="V6003" i="1"/>
  <c r="V5993" i="1"/>
  <c r="V5964" i="1"/>
  <c r="V5948" i="1"/>
  <c r="V5942" i="1"/>
  <c r="V5895" i="1"/>
  <c r="V5885" i="1"/>
  <c r="V6135" i="1"/>
  <c r="V5798" i="1"/>
  <c r="V5772" i="1"/>
  <c r="V5750" i="1"/>
  <c r="V5711" i="1"/>
  <c r="V5704" i="1"/>
  <c r="V5642" i="1"/>
  <c r="V5631" i="1"/>
  <c r="V5613" i="1"/>
  <c r="V5584" i="1"/>
  <c r="V5570" i="1"/>
  <c r="V5559" i="1"/>
  <c r="V5550" i="1"/>
  <c r="V5541" i="1"/>
  <c r="V5518" i="1"/>
  <c r="V5509" i="1"/>
  <c r="V5475" i="1"/>
  <c r="V5459" i="1"/>
  <c r="V5443" i="1"/>
  <c r="V5427" i="1"/>
  <c r="V5411" i="1"/>
  <c r="V5395" i="1"/>
  <c r="V6035" i="1"/>
  <c r="V6025" i="1"/>
  <c r="V5909" i="1"/>
  <c r="V5808" i="1"/>
  <c r="V5790" i="1"/>
  <c r="V5785" i="1"/>
  <c r="V5765" i="1"/>
  <c r="V5740" i="1"/>
  <c r="V5714" i="1"/>
  <c r="V5701" i="1"/>
  <c r="V5688" i="1"/>
  <c r="V5659" i="1"/>
  <c r="V5624" i="1"/>
  <c r="V5606" i="1"/>
  <c r="V5595" i="1"/>
  <c r="V5588" i="1"/>
  <c r="V5577" i="1"/>
  <c r="V5546" i="1"/>
  <c r="V5523" i="1"/>
  <c r="V5514" i="1"/>
  <c r="V6175" i="1"/>
  <c r="V6027" i="1"/>
  <c r="V5946" i="1"/>
  <c r="V5920" i="1"/>
  <c r="V5840" i="1"/>
  <c r="V5836" i="1"/>
  <c r="V5813" i="1"/>
  <c r="V5803" i="1"/>
  <c r="V5760" i="1"/>
  <c r="V5755" i="1"/>
  <c r="V5735" i="1"/>
  <c r="V5723" i="1"/>
  <c r="V5720" i="1"/>
  <c r="V5717" i="1"/>
  <c r="V5698" i="1"/>
  <c r="V5685" i="1"/>
  <c r="V5675" i="1"/>
  <c r="V5610" i="1"/>
  <c r="V5599" i="1"/>
  <c r="V5581" i="1"/>
  <c r="V5563" i="1"/>
  <c r="V5555" i="1"/>
  <c r="V5537" i="1"/>
  <c r="V5505" i="1"/>
  <c r="V5481" i="1"/>
  <c r="V5465" i="1"/>
  <c r="V5449" i="1"/>
  <c r="V5433" i="1"/>
  <c r="V5417" i="1"/>
  <c r="V5401" i="1"/>
  <c r="V5385" i="1"/>
  <c r="V6001" i="1"/>
  <c r="V5966" i="1"/>
  <c r="V5838" i="1"/>
  <c r="V5822" i="1"/>
  <c r="V5801" i="1"/>
  <c r="V5783" i="1"/>
  <c r="V5753" i="1"/>
  <c r="V5729" i="1"/>
  <c r="V5726" i="1"/>
  <c r="V5902" i="1"/>
  <c r="V5897" i="1"/>
  <c r="V5816" i="1"/>
  <c r="V5811" i="1"/>
  <c r="V5763" i="1"/>
  <c r="V5705" i="1"/>
  <c r="V5663" i="1"/>
  <c r="V6101" i="1"/>
  <c r="V6042" i="1"/>
  <c r="V5968" i="1"/>
  <c r="V5915" i="1"/>
  <c r="V5883" i="1"/>
  <c r="V5846" i="1"/>
  <c r="V5844" i="1"/>
  <c r="V5799" i="1"/>
  <c r="V5788" i="1"/>
  <c r="V5768" i="1"/>
  <c r="V5758" i="1"/>
  <c r="V5751" i="1"/>
  <c r="V5679" i="1"/>
  <c r="V6016" i="1"/>
  <c r="V5858" i="1"/>
  <c r="V5781" i="1"/>
  <c r="V5733" i="1"/>
  <c r="V5730" i="1"/>
  <c r="V5718" i="1"/>
  <c r="V5715" i="1"/>
  <c r="V5712" i="1"/>
  <c r="V5702" i="1"/>
  <c r="V5686" i="1"/>
  <c r="V5647" i="1"/>
  <c r="V5629" i="1"/>
  <c r="V5600" i="1"/>
  <c r="V5582" i="1"/>
  <c r="V5552" i="1"/>
  <c r="V5543" i="1"/>
  <c r="V5520" i="1"/>
  <c r="V5511" i="1"/>
  <c r="V5488" i="1"/>
  <c r="V5472" i="1"/>
  <c r="V5456" i="1"/>
  <c r="V5440" i="1"/>
  <c r="V5424" i="1"/>
  <c r="V5408" i="1"/>
  <c r="V5392" i="1"/>
  <c r="V6142" i="1"/>
  <c r="V6123" i="1"/>
  <c r="V6049" i="1"/>
  <c r="V6155" i="1"/>
  <c r="V6131" i="1"/>
  <c r="V5907" i="1"/>
  <c r="V5731" i="1"/>
  <c r="V5672" i="1"/>
  <c r="V5652" i="1"/>
  <c r="V5589" i="1"/>
  <c r="V5495" i="1"/>
  <c r="V5485" i="1"/>
  <c r="V5471" i="1"/>
  <c r="V5464" i="1"/>
  <c r="V5457" i="1"/>
  <c r="V5450" i="1"/>
  <c r="V5418" i="1"/>
  <c r="V5397" i="1"/>
  <c r="V5386" i="1"/>
  <c r="V5849" i="1"/>
  <c r="V5744" i="1"/>
  <c r="V5721" i="1"/>
  <c r="V5699" i="1"/>
  <c r="V6053" i="1"/>
  <c r="V6033" i="1"/>
  <c r="V5889" i="1"/>
  <c r="V5872" i="1"/>
  <c r="V6008" i="1"/>
  <c r="V5987" i="1"/>
  <c r="V5984" i="1"/>
  <c r="V5776" i="1"/>
  <c r="V5979" i="1"/>
  <c r="V5774" i="1"/>
  <c r="V5734" i="1"/>
  <c r="V5693" i="1"/>
  <c r="V5677" i="1"/>
  <c r="V5657" i="1"/>
  <c r="V5638" i="1"/>
  <c r="V5608" i="1"/>
  <c r="V5605" i="1"/>
  <c r="V5592" i="1"/>
  <c r="V5574" i="1"/>
  <c r="V5571" i="1"/>
  <c r="V5549" i="1"/>
  <c r="V5486" i="1"/>
  <c r="V5479" i="1"/>
  <c r="V5426" i="1"/>
  <c r="V6047" i="1"/>
  <c r="V5815" i="1"/>
  <c r="V5792" i="1"/>
  <c r="V5784" i="1"/>
  <c r="V5782" i="1"/>
  <c r="V5709" i="1"/>
  <c r="V5664" i="1"/>
  <c r="V5648" i="1"/>
  <c r="V5622" i="1"/>
  <c r="V5619" i="1"/>
  <c r="V5579" i="1"/>
  <c r="V5566" i="1"/>
  <c r="V5561" i="1"/>
  <c r="V5558" i="1"/>
  <c r="V5496" i="1"/>
  <c r="V5458" i="1"/>
  <c r="V5451" i="1"/>
  <c r="V5444" i="1"/>
  <c r="V5430" i="1"/>
  <c r="V6021" i="1"/>
  <c r="V5926" i="1"/>
  <c r="V5691" i="1"/>
  <c r="V5682" i="1"/>
  <c r="V5653" i="1"/>
  <c r="V5646" i="1"/>
  <c r="V5625" i="1"/>
  <c r="V5587" i="1"/>
  <c r="V5912" i="1"/>
  <c r="V5892" i="1"/>
  <c r="V5852" i="1"/>
  <c r="V5814" i="1"/>
  <c r="V5797" i="1"/>
  <c r="V5789" i="1"/>
  <c r="V6093" i="1"/>
  <c r="V5940" i="1"/>
  <c r="V5928" i="1"/>
  <c r="V5800" i="1"/>
  <c r="V5747" i="1"/>
  <c r="V5725" i="1"/>
  <c r="V5615" i="1"/>
  <c r="V5597" i="1"/>
  <c r="V5533" i="1"/>
  <c r="V5526" i="1"/>
  <c r="V5506" i="1"/>
  <c r="V5405" i="1"/>
  <c r="V5388" i="1"/>
  <c r="V5370" i="1"/>
  <c r="V5354" i="1"/>
  <c r="V5338" i="1"/>
  <c r="V5322" i="1"/>
  <c r="V5306" i="1"/>
  <c r="V5290" i="1"/>
  <c r="V5274" i="1"/>
  <c r="V5258" i="1"/>
  <c r="V5242" i="1"/>
  <c r="V5226" i="1"/>
  <c r="V5210" i="1"/>
  <c r="V5194" i="1"/>
  <c r="V5178" i="1"/>
  <c r="V5162" i="1"/>
  <c r="V5146" i="1"/>
  <c r="V5917" i="1"/>
  <c r="V5767" i="1"/>
  <c r="V5752" i="1"/>
  <c r="V5680" i="1"/>
  <c r="V5562" i="1"/>
  <c r="V5554" i="1"/>
  <c r="V5536" i="1"/>
  <c r="V5503" i="1"/>
  <c r="V5498" i="1"/>
  <c r="V5490" i="1"/>
  <c r="V5482" i="1"/>
  <c r="V5402" i="1"/>
  <c r="V5365" i="1"/>
  <c r="V5349" i="1"/>
  <c r="V5333" i="1"/>
  <c r="V5317" i="1"/>
  <c r="V5301" i="1"/>
  <c r="V5285" i="1"/>
  <c r="V5269" i="1"/>
  <c r="V5253" i="1"/>
  <c r="V5237" i="1"/>
  <c r="V5221" i="1"/>
  <c r="V5205" i="1"/>
  <c r="V5189" i="1"/>
  <c r="V5173" i="1"/>
  <c r="V5157" i="1"/>
  <c r="V5141" i="1"/>
  <c r="V5125" i="1"/>
  <c r="V5109" i="1"/>
  <c r="V5093" i="1"/>
  <c r="V5077" i="1"/>
  <c r="V5061" i="1"/>
  <c r="V5045" i="1"/>
  <c r="V5029" i="1"/>
  <c r="V5013" i="1"/>
  <c r="V4997" i="1"/>
  <c r="V4981" i="1"/>
  <c r="V4965" i="1"/>
  <c r="V4949" i="1"/>
  <c r="V4933" i="1"/>
  <c r="V4917" i="1"/>
  <c r="V4901" i="1"/>
  <c r="V5749" i="1"/>
  <c r="V5696" i="1"/>
  <c r="V5937" i="1"/>
  <c r="V5742" i="1"/>
  <c r="V5661" i="1"/>
  <c r="V5643" i="1"/>
  <c r="V5636" i="1"/>
  <c r="V5547" i="1"/>
  <c r="V5531" i="1"/>
  <c r="V5493" i="1"/>
  <c r="V5866" i="1"/>
  <c r="V5645" i="1"/>
  <c r="V5611" i="1"/>
  <c r="V5573" i="1"/>
  <c r="V5539" i="1"/>
  <c r="V5833" i="1"/>
  <c r="V5804" i="1"/>
  <c r="V5787" i="1"/>
  <c r="V5779" i="1"/>
  <c r="V5769" i="1"/>
  <c r="V5689" i="1"/>
  <c r="V5669" i="1"/>
  <c r="V5641" i="1"/>
  <c r="V5634" i="1"/>
  <c r="V5618" i="1"/>
  <c r="V5604" i="1"/>
  <c r="V5560" i="1"/>
  <c r="V5861" i="1"/>
  <c r="V5706" i="1"/>
  <c r="V5700" i="1"/>
  <c r="V5683" i="1"/>
  <c r="V5667" i="1"/>
  <c r="V5632" i="1"/>
  <c r="V5609" i="1"/>
  <c r="V5593" i="1"/>
  <c r="V5567" i="1"/>
  <c r="V5830" i="1"/>
  <c r="V5756" i="1"/>
  <c r="V5673" i="1"/>
  <c r="V5630" i="1"/>
  <c r="V5616" i="1"/>
  <c r="V5602" i="1"/>
  <c r="V5565" i="1"/>
  <c r="V5527" i="1"/>
  <c r="V5483" i="1"/>
  <c r="V5393" i="1"/>
  <c r="V5390" i="1"/>
  <c r="V5367" i="1"/>
  <c r="V5351" i="1"/>
  <c r="V5335" i="1"/>
  <c r="V5319" i="1"/>
  <c r="V5303" i="1"/>
  <c r="V5287" i="1"/>
  <c r="V5271" i="1"/>
  <c r="V5255" i="1"/>
  <c r="V5239" i="1"/>
  <c r="V5223" i="1"/>
  <c r="V5207" i="1"/>
  <c r="V5191" i="1"/>
  <c r="V5175" i="1"/>
  <c r="V5159" i="1"/>
  <c r="V5143" i="1"/>
  <c r="V5956" i="1"/>
  <c r="V5843" i="1"/>
  <c r="V5806" i="1"/>
  <c r="V5621" i="1"/>
  <c r="V5614" i="1"/>
  <c r="V5578" i="1"/>
  <c r="V5545" i="1"/>
  <c r="V5512" i="1"/>
  <c r="V5504" i="1"/>
  <c r="V5728" i="1"/>
  <c r="V5690" i="1"/>
  <c r="V5656" i="1"/>
  <c r="V5640" i="1"/>
  <c r="V5635" i="1"/>
  <c r="V5590" i="1"/>
  <c r="V5538" i="1"/>
  <c r="V5528" i="1"/>
  <c r="V5508" i="1"/>
  <c r="V5719" i="1"/>
  <c r="V5467" i="1"/>
  <c r="V5460" i="1"/>
  <c r="V5455" i="1"/>
  <c r="V5441" i="1"/>
  <c r="V5436" i="1"/>
  <c r="V5413" i="1"/>
  <c r="V5394" i="1"/>
  <c r="V5358" i="1"/>
  <c r="V5344" i="1"/>
  <c r="V5326" i="1"/>
  <c r="V5312" i="1"/>
  <c r="V5819" i="1"/>
  <c r="V5670" i="1"/>
  <c r="V5530" i="1"/>
  <c r="V5453" i="1"/>
  <c r="V5771" i="1"/>
  <c r="V5576" i="1"/>
  <c r="V5515" i="1"/>
  <c r="V5513" i="1"/>
  <c r="V5446" i="1"/>
  <c r="V5400" i="1"/>
  <c r="V5369" i="1"/>
  <c r="V5362" i="1"/>
  <c r="V5674" i="1"/>
  <c r="V5551" i="1"/>
  <c r="V5534" i="1"/>
  <c r="V5517" i="1"/>
  <c r="V5494" i="1"/>
  <c r="V5492" i="1"/>
  <c r="V5429" i="1"/>
  <c r="V5421" i="1"/>
  <c r="V5403" i="1"/>
  <c r="V5389" i="1"/>
  <c r="V5373" i="1"/>
  <c r="V5684" i="1"/>
  <c r="V5620" i="1"/>
  <c r="V5525" i="1"/>
  <c r="V5439" i="1"/>
  <c r="V5416" i="1"/>
  <c r="V5406" i="1"/>
  <c r="V5821" i="1"/>
  <c r="V5557" i="1"/>
  <c r="V5544" i="1"/>
  <c r="V5542" i="1"/>
  <c r="V5519" i="1"/>
  <c r="V5501" i="1"/>
  <c r="V5470" i="1"/>
  <c r="V5432" i="1"/>
  <c r="V5377" i="1"/>
  <c r="V5359" i="1"/>
  <c r="V5327" i="1"/>
  <c r="V5309" i="1"/>
  <c r="V5298" i="1"/>
  <c r="V5291" i="1"/>
  <c r="V5273" i="1"/>
  <c r="V5266" i="1"/>
  <c r="V5262" i="1"/>
  <c r="V5233" i="1"/>
  <c r="V5212" i="1"/>
  <c r="V5180" i="1"/>
  <c r="V5841" i="1"/>
  <c r="V5666" i="1"/>
  <c r="V5529" i="1"/>
  <c r="V5510" i="1"/>
  <c r="V5497" i="1"/>
  <c r="V5468" i="1"/>
  <c r="V5452" i="1"/>
  <c r="V5422" i="1"/>
  <c r="V5766" i="1"/>
  <c r="V5651" i="1"/>
  <c r="V5586" i="1"/>
  <c r="V5572" i="1"/>
  <c r="V5524" i="1"/>
  <c r="V5507" i="1"/>
  <c r="V5603" i="1"/>
  <c r="V5487" i="1"/>
  <c r="V5473" i="1"/>
  <c r="V5428" i="1"/>
  <c r="V5374" i="1"/>
  <c r="V5343" i="1"/>
  <c r="V5337" i="1"/>
  <c r="V5334" i="1"/>
  <c r="V5331" i="1"/>
  <c r="V5307" i="1"/>
  <c r="V5259" i="1"/>
  <c r="V5256" i="1"/>
  <c r="V5200" i="1"/>
  <c r="V5187" i="1"/>
  <c r="V5163" i="1"/>
  <c r="V5145" i="1"/>
  <c r="V5138" i="1"/>
  <c r="V5126" i="1"/>
  <c r="V5112" i="1"/>
  <c r="V5089" i="1"/>
  <c r="V5080" i="1"/>
  <c r="V5057" i="1"/>
  <c r="V5034" i="1"/>
  <c r="V5002" i="1"/>
  <c r="V4970" i="1"/>
  <c r="V4924" i="1"/>
  <c r="V4915" i="1"/>
  <c r="V4910" i="1"/>
  <c r="V4885" i="1"/>
  <c r="V4869" i="1"/>
  <c r="V4853" i="1"/>
  <c r="V4837" i="1"/>
  <c r="V5695" i="1"/>
  <c r="V5556" i="1"/>
  <c r="V5434" i="1"/>
  <c r="V5382" i="1"/>
  <c r="V5310" i="1"/>
  <c r="V5304" i="1"/>
  <c r="V5282" i="1"/>
  <c r="V5249" i="1"/>
  <c r="V5246" i="1"/>
  <c r="V5236" i="1"/>
  <c r="V5220" i="1"/>
  <c r="V5184" i="1"/>
  <c r="V5174" i="1"/>
  <c r="V5156" i="1"/>
  <c r="V5149" i="1"/>
  <c r="V5131" i="1"/>
  <c r="V5658" i="1"/>
  <c r="V5484" i="1"/>
  <c r="V5466" i="1"/>
  <c r="V5462" i="1"/>
  <c r="V5420" i="1"/>
  <c r="V5361" i="1"/>
  <c r="V5243" i="1"/>
  <c r="V5627" i="1"/>
  <c r="V5553" i="1"/>
  <c r="V5521" i="1"/>
  <c r="V5489" i="1"/>
  <c r="V5438" i="1"/>
  <c r="V5398" i="1"/>
  <c r="V5356" i="1"/>
  <c r="V5353" i="1"/>
  <c r="V5347" i="1"/>
  <c r="V5320" i="1"/>
  <c r="V5292" i="1"/>
  <c r="V5279" i="1"/>
  <c r="V5795" i="1"/>
  <c r="V5491" i="1"/>
  <c r="V5477" i="1"/>
  <c r="V5442" i="1"/>
  <c r="V5396" i="1"/>
  <c r="V5387" i="1"/>
  <c r="V5380" i="1"/>
  <c r="V5372" i="1"/>
  <c r="V5364" i="1"/>
  <c r="V5350" i="1"/>
  <c r="V5341" i="1"/>
  <c r="V5323" i="1"/>
  <c r="V5314" i="1"/>
  <c r="V5295" i="1"/>
  <c r="V5263" i="1"/>
  <c r="V5240" i="1"/>
  <c r="V5227" i="1"/>
  <c r="V5224" i="1"/>
  <c r="V5217" i="1"/>
  <c r="V5214" i="1"/>
  <c r="V5211" i="1"/>
  <c r="V5989" i="1"/>
  <c r="V5568" i="1"/>
  <c r="V5311" i="1"/>
  <c r="V5289" i="1"/>
  <c r="V5286" i="1"/>
  <c r="V5276" i="1"/>
  <c r="V5270" i="1"/>
  <c r="V5260" i="1"/>
  <c r="V5250" i="1"/>
  <c r="V5208" i="1"/>
  <c r="V5188" i="1"/>
  <c r="V5168" i="1"/>
  <c r="V5164" i="1"/>
  <c r="V5132" i="1"/>
  <c r="V5123" i="1"/>
  <c r="V5095" i="1"/>
  <c r="V5086" i="1"/>
  <c r="V5063" i="1"/>
  <c r="V5054" i="1"/>
  <c r="V5049" i="1"/>
  <c r="V5040" i="1"/>
  <c r="V5017" i="1"/>
  <c r="V5008" i="1"/>
  <c r="V4985" i="1"/>
  <c r="V4976" i="1"/>
  <c r="V4953" i="1"/>
  <c r="V4944" i="1"/>
  <c r="V4930" i="1"/>
  <c r="V4907" i="1"/>
  <c r="V4892" i="1"/>
  <c r="V4876" i="1"/>
  <c r="V4860" i="1"/>
  <c r="V4844" i="1"/>
  <c r="V4828" i="1"/>
  <c r="V4812" i="1"/>
  <c r="V5594" i="1"/>
  <c r="V5448" i="1"/>
  <c r="V5425" i="1"/>
  <c r="V5480" i="1"/>
  <c r="V5454" i="1"/>
  <c r="V5391" i="1"/>
  <c r="V5371" i="1"/>
  <c r="V5363" i="1"/>
  <c r="V5352" i="1"/>
  <c r="V5300" i="1"/>
  <c r="V5281" i="1"/>
  <c r="V5469" i="1"/>
  <c r="V5407" i="1"/>
  <c r="V5339" i="1"/>
  <c r="V5297" i="1"/>
  <c r="V5293" i="1"/>
  <c r="V5283" i="1"/>
  <c r="V5230" i="1"/>
  <c r="V5225" i="1"/>
  <c r="V5171" i="1"/>
  <c r="V5148" i="1"/>
  <c r="V5134" i="1"/>
  <c r="V5128" i="1"/>
  <c r="V5088" i="1"/>
  <c r="V5056" i="1"/>
  <c r="V5038" i="1"/>
  <c r="V5027" i="1"/>
  <c r="V4998" i="1"/>
  <c r="V4951" i="1"/>
  <c r="V4940" i="1"/>
  <c r="V4918" i="1"/>
  <c r="V4914" i="1"/>
  <c r="V4895" i="1"/>
  <c r="V4891" i="1"/>
  <c r="V4883" i="1"/>
  <c r="V4875" i="1"/>
  <c r="V4825" i="1"/>
  <c r="V4797" i="1"/>
  <c r="V4781" i="1"/>
  <c r="V4765" i="1"/>
  <c r="V4749" i="1"/>
  <c r="V4733" i="1"/>
  <c r="V4717" i="1"/>
  <c r="V4701" i="1"/>
  <c r="V4685" i="1"/>
  <c r="V4669" i="1"/>
  <c r="V4653" i="1"/>
  <c r="V4637" i="1"/>
  <c r="V4621" i="1"/>
  <c r="V5650" i="1"/>
  <c r="V5476" i="1"/>
  <c r="V5360" i="1"/>
  <c r="V5329" i="1"/>
  <c r="V5325" i="1"/>
  <c r="V5308" i="1"/>
  <c r="V5499" i="1"/>
  <c r="V5419" i="1"/>
  <c r="V5409" i="1"/>
  <c r="V5321" i="1"/>
  <c r="V5268" i="1"/>
  <c r="V5254" i="1"/>
  <c r="V5215" i="1"/>
  <c r="V5199" i="1"/>
  <c r="V5192" i="1"/>
  <c r="V5160" i="1"/>
  <c r="V5154" i="1"/>
  <c r="V5151" i="1"/>
  <c r="V5140" i="1"/>
  <c r="V5113" i="1"/>
  <c r="V5106" i="1"/>
  <c r="V5737" i="1"/>
  <c r="V5478" i="1"/>
  <c r="V5414" i="1"/>
  <c r="V5277" i="1"/>
  <c r="V5247" i="1"/>
  <c r="V5228" i="1"/>
  <c r="V5197" i="1"/>
  <c r="V5137" i="1"/>
  <c r="V5463" i="1"/>
  <c r="V5431" i="1"/>
  <c r="V5404" i="1"/>
  <c r="V5378" i="1"/>
  <c r="V5376" i="1"/>
  <c r="V5368" i="1"/>
  <c r="V5366" i="1"/>
  <c r="V5348" i="1"/>
  <c r="V5275" i="1"/>
  <c r="V5264" i="1"/>
  <c r="V5252" i="1"/>
  <c r="V5245" i="1"/>
  <c r="V5235" i="1"/>
  <c r="V5213" i="1"/>
  <c r="V5739" i="1"/>
  <c r="V5668" i="1"/>
  <c r="V5583" i="1"/>
  <c r="V5346" i="1"/>
  <c r="V5315" i="1"/>
  <c r="V5302" i="1"/>
  <c r="V5257" i="1"/>
  <c r="V5218" i="1"/>
  <c r="V5195" i="1"/>
  <c r="V5182" i="1"/>
  <c r="V5129" i="1"/>
  <c r="V5122" i="1"/>
  <c r="V5118" i="1"/>
  <c r="V5114" i="1"/>
  <c r="V5103" i="1"/>
  <c r="V5082" i="1"/>
  <c r="V5071" i="1"/>
  <c r="V5043" i="1"/>
  <c r="V5039" i="1"/>
  <c r="V5028" i="1"/>
  <c r="V5010" i="1"/>
  <c r="V4999" i="1"/>
  <c r="V4974" i="1"/>
  <c r="V4963" i="1"/>
  <c r="V4934" i="1"/>
  <c r="V4923" i="1"/>
  <c r="V4904" i="1"/>
  <c r="V4888" i="1"/>
  <c r="V4884" i="1"/>
  <c r="V4880" i="1"/>
  <c r="V4872" i="1"/>
  <c r="V4831" i="1"/>
  <c r="V4808" i="1"/>
  <c r="V5445" i="1"/>
  <c r="V5474" i="1"/>
  <c r="V5654" i="1"/>
  <c r="V5461" i="1"/>
  <c r="V5383" i="1"/>
  <c r="V5345" i="1"/>
  <c r="V5332" i="1"/>
  <c r="V5316" i="1"/>
  <c r="V5241" i="1"/>
  <c r="V5231" i="1"/>
  <c r="V5229" i="1"/>
  <c r="V5150" i="1"/>
  <c r="V5119" i="1"/>
  <c r="V5053" i="1"/>
  <c r="V5022" i="1"/>
  <c r="V5019" i="1"/>
  <c r="V5016" i="1"/>
  <c r="V5007" i="1"/>
  <c r="V5004" i="1"/>
  <c r="V4967" i="1"/>
  <c r="V4955" i="1"/>
  <c r="V4946" i="1"/>
  <c r="V4943" i="1"/>
  <c r="V4866" i="1"/>
  <c r="V4850" i="1"/>
  <c r="V4840" i="1"/>
  <c r="V4822" i="1"/>
  <c r="V4800" i="1"/>
  <c r="V4791" i="1"/>
  <c r="V4782" i="1"/>
  <c r="V4768" i="1"/>
  <c r="V4745" i="1"/>
  <c r="V4736" i="1"/>
  <c r="V4713" i="1"/>
  <c r="V4704" i="1"/>
  <c r="V4681" i="1"/>
  <c r="V4672" i="1"/>
  <c r="V4649" i="1"/>
  <c r="V4640" i="1"/>
  <c r="V4617" i="1"/>
  <c r="V4608" i="1"/>
  <c r="V4592" i="1"/>
  <c r="V4576" i="1"/>
  <c r="V4560" i="1"/>
  <c r="V4544" i="1"/>
  <c r="V4528" i="1"/>
  <c r="V4512" i="1"/>
  <c r="V4496" i="1"/>
  <c r="V4480" i="1"/>
  <c r="V4464" i="1"/>
  <c r="V4448" i="1"/>
  <c r="V4432" i="1"/>
  <c r="V4416" i="1"/>
  <c r="V4400" i="1"/>
  <c r="V4384" i="1"/>
  <c r="V5423" i="1"/>
  <c r="V5305" i="1"/>
  <c r="V5299" i="1"/>
  <c r="V5251" i="1"/>
  <c r="V5206" i="1"/>
  <c r="V5139" i="1"/>
  <c r="V5097" i="1"/>
  <c r="V5059" i="1"/>
  <c r="V5031" i="1"/>
  <c r="V5001" i="1"/>
  <c r="V4995" i="1"/>
  <c r="V5637" i="1"/>
  <c r="V5626" i="1"/>
  <c r="V5502" i="1"/>
  <c r="V5318" i="1"/>
  <c r="V5284" i="1"/>
  <c r="V5219" i="1"/>
  <c r="V5193" i="1"/>
  <c r="V5176" i="1"/>
  <c r="V5155" i="1"/>
  <c r="V5111" i="1"/>
  <c r="V5083" i="1"/>
  <c r="V5050" i="1"/>
  <c r="V5047" i="1"/>
  <c r="V5044" i="1"/>
  <c r="V5041" i="1"/>
  <c r="V5035" i="1"/>
  <c r="V5399" i="1"/>
  <c r="V5375" i="1"/>
  <c r="V5204" i="1"/>
  <c r="V5117" i="1"/>
  <c r="V5092" i="1"/>
  <c r="V5068" i="1"/>
  <c r="V5062" i="1"/>
  <c r="V5313" i="1"/>
  <c r="V5202" i="1"/>
  <c r="V5130" i="1"/>
  <c r="V5074" i="1"/>
  <c r="V5288" i="1"/>
  <c r="V5169" i="1"/>
  <c r="V5153" i="1"/>
  <c r="V5144" i="1"/>
  <c r="V5098" i="1"/>
  <c r="V5065" i="1"/>
  <c r="V5032" i="1"/>
  <c r="V5026" i="1"/>
  <c r="V5023" i="1"/>
  <c r="V5020" i="1"/>
  <c r="V5011" i="1"/>
  <c r="V5005" i="1"/>
  <c r="V4968" i="1"/>
  <c r="V4956" i="1"/>
  <c r="V4950" i="1"/>
  <c r="V4947" i="1"/>
  <c r="V4935" i="1"/>
  <c r="V4919" i="1"/>
  <c r="V4893" i="1"/>
  <c r="V4873" i="1"/>
  <c r="V4870" i="1"/>
  <c r="V4867" i="1"/>
  <c r="V4854" i="1"/>
  <c r="V4851" i="1"/>
  <c r="V4841" i="1"/>
  <c r="V4805" i="1"/>
  <c r="V4788" i="1"/>
  <c r="V4779" i="1"/>
  <c r="V4751" i="1"/>
  <c r="V4742" i="1"/>
  <c r="V4719" i="1"/>
  <c r="V4710" i="1"/>
  <c r="V4687" i="1"/>
  <c r="V4678" i="1"/>
  <c r="V4655" i="1"/>
  <c r="V4646" i="1"/>
  <c r="V4623" i="1"/>
  <c r="V4614" i="1"/>
  <c r="V4599" i="1"/>
  <c r="V4583" i="1"/>
  <c r="V4567" i="1"/>
  <c r="V4551" i="1"/>
  <c r="V5437" i="1"/>
  <c r="V5342" i="1"/>
  <c r="V5340" i="1"/>
  <c r="V5296" i="1"/>
  <c r="V5248" i="1"/>
  <c r="V5244" i="1"/>
  <c r="V5234" i="1"/>
  <c r="V5222" i="1"/>
  <c r="V5209" i="1"/>
  <c r="V5196" i="1"/>
  <c r="V5185" i="1"/>
  <c r="V5181" i="1"/>
  <c r="V5179" i="1"/>
  <c r="V5415" i="1"/>
  <c r="V5278" i="1"/>
  <c r="V5261" i="1"/>
  <c r="V5201" i="1"/>
  <c r="V5105" i="1"/>
  <c r="V5091" i="1"/>
  <c r="V5046" i="1"/>
  <c r="V5412" i="1"/>
  <c r="V5324" i="1"/>
  <c r="V5272" i="1"/>
  <c r="V5198" i="1"/>
  <c r="V5177" i="1"/>
  <c r="V5158" i="1"/>
  <c r="V5147" i="1"/>
  <c r="V5037" i="1"/>
  <c r="V5030" i="1"/>
  <c r="V5009" i="1"/>
  <c r="V4989" i="1"/>
  <c r="V4902" i="1"/>
  <c r="V4864" i="1"/>
  <c r="V4832" i="1"/>
  <c r="V4829" i="1"/>
  <c r="V4823" i="1"/>
  <c r="V4801" i="1"/>
  <c r="V4794" i="1"/>
  <c r="V4767" i="1"/>
  <c r="V4746" i="1"/>
  <c r="V4739" i="1"/>
  <c r="V4728" i="1"/>
  <c r="V4714" i="1"/>
  <c r="V4703" i="1"/>
  <c r="V4668" i="1"/>
  <c r="V4657" i="1"/>
  <c r="V4636" i="1"/>
  <c r="V5435" i="1"/>
  <c r="V5267" i="1"/>
  <c r="V5067" i="1"/>
  <c r="V5014" i="1"/>
  <c r="V4994" i="1"/>
  <c r="V4969" i="1"/>
  <c r="V4964" i="1"/>
  <c r="V4945" i="1"/>
  <c r="V4937" i="1"/>
  <c r="V4929" i="1"/>
  <c r="V4899" i="1"/>
  <c r="V5265" i="1"/>
  <c r="V5232" i="1"/>
  <c r="V5136" i="1"/>
  <c r="V5069" i="1"/>
  <c r="V4972" i="1"/>
  <c r="V4959" i="1"/>
  <c r="V4948" i="1"/>
  <c r="V4896" i="1"/>
  <c r="V4890" i="1"/>
  <c r="V4887" i="1"/>
  <c r="V4881" i="1"/>
  <c r="V4878" i="1"/>
  <c r="V4859" i="1"/>
  <c r="V5598" i="1"/>
  <c r="V5084" i="1"/>
  <c r="V5048" i="1"/>
  <c r="V4992" i="1"/>
  <c r="V4987" i="1"/>
  <c r="V4977" i="1"/>
  <c r="V4962" i="1"/>
  <c r="V4921" i="1"/>
  <c r="V4913" i="1"/>
  <c r="V5127" i="1"/>
  <c r="V5078" i="1"/>
  <c r="V5055" i="1"/>
  <c r="V5042" i="1"/>
  <c r="V5024" i="1"/>
  <c r="V5012" i="1"/>
  <c r="V4982" i="1"/>
  <c r="V4932" i="1"/>
  <c r="V4905" i="1"/>
  <c r="V4856" i="1"/>
  <c r="V4842" i="1"/>
  <c r="V4839" i="1"/>
  <c r="V4833" i="1"/>
  <c r="V5294" i="1"/>
  <c r="V5107" i="1"/>
  <c r="V5101" i="1"/>
  <c r="V5280" i="1"/>
  <c r="V5070" i="1"/>
  <c r="V5051" i="1"/>
  <c r="V5015" i="1"/>
  <c r="V5003" i="1"/>
  <c r="V4978" i="1"/>
  <c r="V4975" i="1"/>
  <c r="V4960" i="1"/>
  <c r="V4957" i="1"/>
  <c r="V4922" i="1"/>
  <c r="V4897" i="1"/>
  <c r="V4894" i="1"/>
  <c r="V5410" i="1"/>
  <c r="V5381" i="1"/>
  <c r="V5167" i="1"/>
  <c r="V5165" i="1"/>
  <c r="V5152" i="1"/>
  <c r="V5120" i="1"/>
  <c r="V5116" i="1"/>
  <c r="V5110" i="1"/>
  <c r="V5108" i="1"/>
  <c r="V4996" i="1"/>
  <c r="V4958" i="1"/>
  <c r="V4939" i="1"/>
  <c r="V4931" i="1"/>
  <c r="V4898" i="1"/>
  <c r="V4889" i="1"/>
  <c r="V5328" i="1"/>
  <c r="V4966" i="1"/>
  <c r="V4912" i="1"/>
  <c r="V4855" i="1"/>
  <c r="V4836" i="1"/>
  <c r="V4819" i="1"/>
  <c r="V4816" i="1"/>
  <c r="V4795" i="1"/>
  <c r="V4785" i="1"/>
  <c r="V4760" i="1"/>
  <c r="V4741" i="1"/>
  <c r="V4706" i="1"/>
  <c r="V4689" i="1"/>
  <c r="V4686" i="1"/>
  <c r="V4683" i="1"/>
  <c r="V4673" i="1"/>
  <c r="V4663" i="1"/>
  <c r="V4644" i="1"/>
  <c r="V4594" i="1"/>
  <c r="V4586" i="1"/>
  <c r="V4578" i="1"/>
  <c r="V4570" i="1"/>
  <c r="V4562" i="1"/>
  <c r="V4554" i="1"/>
  <c r="V4550" i="1"/>
  <c r="V4541" i="1"/>
  <c r="V4536" i="1"/>
  <c r="V4527" i="1"/>
  <c r="V4513" i="1"/>
  <c r="V4490" i="1"/>
  <c r="V4481" i="1"/>
  <c r="V5522" i="1"/>
  <c r="V5087" i="1"/>
  <c r="V5085" i="1"/>
  <c r="V4991" i="1"/>
  <c r="V4942" i="1"/>
  <c r="V4926" i="1"/>
  <c r="V4920" i="1"/>
  <c r="V4871" i="1"/>
  <c r="V4792" i="1"/>
  <c r="V5535" i="1"/>
  <c r="V5379" i="1"/>
  <c r="V5216" i="1"/>
  <c r="V5133" i="1"/>
  <c r="V5073" i="1"/>
  <c r="V4993" i="1"/>
  <c r="V4916" i="1"/>
  <c r="V4886" i="1"/>
  <c r="V4802" i="1"/>
  <c r="V4771" i="1"/>
  <c r="V4764" i="1"/>
  <c r="V4716" i="1"/>
  <c r="V4667" i="1"/>
  <c r="V4654" i="1"/>
  <c r="V4651" i="1"/>
  <c r="V4624" i="1"/>
  <c r="V4611" i="1"/>
  <c r="V4546" i="1"/>
  <c r="V5336" i="1"/>
  <c r="V5121" i="1"/>
  <c r="V5075" i="1"/>
  <c r="V5066" i="1"/>
  <c r="V5033" i="1"/>
  <c r="V5018" i="1"/>
  <c r="V4938" i="1"/>
  <c r="V4936" i="1"/>
  <c r="V4928" i="1"/>
  <c r="V4858" i="1"/>
  <c r="V4846" i="1"/>
  <c r="V4811" i="1"/>
  <c r="V4775" i="1"/>
  <c r="V5166" i="1"/>
  <c r="V5100" i="1"/>
  <c r="V5064" i="1"/>
  <c r="V4980" i="1"/>
  <c r="V4900" i="1"/>
  <c r="V4882" i="1"/>
  <c r="V4834" i="1"/>
  <c r="V4814" i="1"/>
  <c r="V4789" i="1"/>
  <c r="V5384" i="1"/>
  <c r="V5330" i="1"/>
  <c r="V5161" i="1"/>
  <c r="V5052" i="1"/>
  <c r="V4984" i="1"/>
  <c r="V4906" i="1"/>
  <c r="V4820" i="1"/>
  <c r="V4817" i="1"/>
  <c r="V4799" i="1"/>
  <c r="V4796" i="1"/>
  <c r="V4786" i="1"/>
  <c r="V4761" i="1"/>
  <c r="V5540" i="1"/>
  <c r="V5186" i="1"/>
  <c r="V4908" i="1"/>
  <c r="V4874" i="1"/>
  <c r="V4793" i="1"/>
  <c r="V4783" i="1"/>
  <c r="V4772" i="1"/>
  <c r="V4723" i="1"/>
  <c r="V4697" i="1"/>
  <c r="V4661" i="1"/>
  <c r="V4658" i="1"/>
  <c r="V4648" i="1"/>
  <c r="V4645" i="1"/>
  <c r="V4642" i="1"/>
  <c r="V4615" i="1"/>
  <c r="V5104" i="1"/>
  <c r="V5079" i="1"/>
  <c r="V4986" i="1"/>
  <c r="V4961" i="1"/>
  <c r="V4863" i="1"/>
  <c r="V4847" i="1"/>
  <c r="V4790" i="1"/>
  <c r="V4780" i="1"/>
  <c r="V4758" i="1"/>
  <c r="V4755" i="1"/>
  <c r="V5115" i="1"/>
  <c r="V5094" i="1"/>
  <c r="V5058" i="1"/>
  <c r="V5025" i="1"/>
  <c r="V4983" i="1"/>
  <c r="V4909" i="1"/>
  <c r="V4877" i="1"/>
  <c r="V4763" i="1"/>
  <c r="V5238" i="1"/>
  <c r="V5099" i="1"/>
  <c r="V4857" i="1"/>
  <c r="V4803" i="1"/>
  <c r="V4784" i="1"/>
  <c r="V4769" i="1"/>
  <c r="V4738" i="1"/>
  <c r="V4722" i="1"/>
  <c r="V4712" i="1"/>
  <c r="V4691" i="1"/>
  <c r="V4680" i="1"/>
  <c r="V4659" i="1"/>
  <c r="V4627" i="1"/>
  <c r="V4603" i="1"/>
  <c r="V4597" i="1"/>
  <c r="V4590" i="1"/>
  <c r="V4563" i="1"/>
  <c r="V4556" i="1"/>
  <c r="V4543" i="1"/>
  <c r="V4524" i="1"/>
  <c r="V4503" i="1"/>
  <c r="V4499" i="1"/>
  <c r="V4495" i="1"/>
  <c r="V4461" i="1"/>
  <c r="V4429" i="1"/>
  <c r="V4397" i="1"/>
  <c r="V4369" i="1"/>
  <c r="V4353" i="1"/>
  <c r="V4337" i="1"/>
  <c r="V4321" i="1"/>
  <c r="V4305" i="1"/>
  <c r="V4289" i="1"/>
  <c r="V4273" i="1"/>
  <c r="V4257" i="1"/>
  <c r="V4241" i="1"/>
  <c r="V4225" i="1"/>
  <c r="V4209" i="1"/>
  <c r="V4193" i="1"/>
  <c r="V4177" i="1"/>
  <c r="V4161" i="1"/>
  <c r="V4145" i="1"/>
  <c r="V4129" i="1"/>
  <c r="V4113" i="1"/>
  <c r="V4097" i="1"/>
  <c r="V4081" i="1"/>
  <c r="V4852" i="1"/>
  <c r="V4830" i="1"/>
  <c r="V4756" i="1"/>
  <c r="V4754" i="1"/>
  <c r="V4743" i="1"/>
  <c r="V4702" i="1"/>
  <c r="V4670" i="1"/>
  <c r="V4641" i="1"/>
  <c r="V4630" i="1"/>
  <c r="V4622" i="1"/>
  <c r="V4606" i="1"/>
  <c r="V4600" i="1"/>
  <c r="V4580" i="1"/>
  <c r="V4553" i="1"/>
  <c r="V4520" i="1"/>
  <c r="V4491" i="1"/>
  <c r="V4487" i="1"/>
  <c r="V4483" i="1"/>
  <c r="V4479" i="1"/>
  <c r="V4475" i="1"/>
  <c r="V4452" i="1"/>
  <c r="V4443" i="1"/>
  <c r="V4420" i="1"/>
  <c r="V4411" i="1"/>
  <c r="V4388" i="1"/>
  <c r="V4379" i="1"/>
  <c r="V4364" i="1"/>
  <c r="V4348" i="1"/>
  <c r="V4332" i="1"/>
  <c r="V4316" i="1"/>
  <c r="V4300" i="1"/>
  <c r="V4284" i="1"/>
  <c r="V4268" i="1"/>
  <c r="V4252" i="1"/>
  <c r="V4236" i="1"/>
  <c r="V4220" i="1"/>
  <c r="V4204" i="1"/>
  <c r="V4188" i="1"/>
  <c r="V4172" i="1"/>
  <c r="V4156" i="1"/>
  <c r="V4140" i="1"/>
  <c r="V4124" i="1"/>
  <c r="V4108" i="1"/>
  <c r="V5190" i="1"/>
  <c r="V4778" i="1"/>
  <c r="V4776" i="1"/>
  <c r="V4725" i="1"/>
  <c r="V4587" i="1"/>
  <c r="V4577" i="1"/>
  <c r="V5060" i="1"/>
  <c r="V4868" i="1"/>
  <c r="V4861" i="1"/>
  <c r="V4843" i="1"/>
  <c r="V4809" i="1"/>
  <c r="V4807" i="1"/>
  <c r="V4752" i="1"/>
  <c r="V4750" i="1"/>
  <c r="V4748" i="1"/>
  <c r="V4715" i="1"/>
  <c r="V4665" i="1"/>
  <c r="V4662" i="1"/>
  <c r="V4633" i="1"/>
  <c r="V4609" i="1"/>
  <c r="V4584" i="1"/>
  <c r="V5447" i="1"/>
  <c r="V5124" i="1"/>
  <c r="V5096" i="1"/>
  <c r="V4952" i="1"/>
  <c r="V4845" i="1"/>
  <c r="V4774" i="1"/>
  <c r="V4759" i="1"/>
  <c r="V4700" i="1"/>
  <c r="V4694" i="1"/>
  <c r="V4652" i="1"/>
  <c r="V4620" i="1"/>
  <c r="V5072" i="1"/>
  <c r="V4979" i="1"/>
  <c r="V4838" i="1"/>
  <c r="V4815" i="1"/>
  <c r="V4731" i="1"/>
  <c r="V4720" i="1"/>
  <c r="V4705" i="1"/>
  <c r="V4676" i="1"/>
  <c r="V4625" i="1"/>
  <c r="V4612" i="1"/>
  <c r="V4604" i="1"/>
  <c r="V4591" i="1"/>
  <c r="V4564" i="1"/>
  <c r="V5135" i="1"/>
  <c r="V5036" i="1"/>
  <c r="V4941" i="1"/>
  <c r="V4821" i="1"/>
  <c r="V4813" i="1"/>
  <c r="V4718" i="1"/>
  <c r="V4708" i="1"/>
  <c r="V4684" i="1"/>
  <c r="V4660" i="1"/>
  <c r="V4647" i="1"/>
  <c r="V4639" i="1"/>
  <c r="V4631" i="1"/>
  <c r="V4628" i="1"/>
  <c r="V4598" i="1"/>
  <c r="V4571" i="1"/>
  <c r="V4561" i="1"/>
  <c r="V4537" i="1"/>
  <c r="V4517" i="1"/>
  <c r="V4509" i="1"/>
  <c r="V4458" i="1"/>
  <c r="V4449" i="1"/>
  <c r="V4426" i="1"/>
  <c r="V4417" i="1"/>
  <c r="V4394" i="1"/>
  <c r="V4385" i="1"/>
  <c r="V4371" i="1"/>
  <c r="V4355" i="1"/>
  <c r="V4339" i="1"/>
  <c r="V4323" i="1"/>
  <c r="V4307" i="1"/>
  <c r="V4291" i="1"/>
  <c r="V4275" i="1"/>
  <c r="V4259" i="1"/>
  <c r="V4243" i="1"/>
  <c r="V4227" i="1"/>
  <c r="V4211" i="1"/>
  <c r="V4195" i="1"/>
  <c r="V4179" i="1"/>
  <c r="V4163" i="1"/>
  <c r="V4147" i="1"/>
  <c r="V4131" i="1"/>
  <c r="V4827" i="1"/>
  <c r="V4744" i="1"/>
  <c r="V4674" i="1"/>
  <c r="V4671" i="1"/>
  <c r="V4650" i="1"/>
  <c r="V5183" i="1"/>
  <c r="V5076" i="1"/>
  <c r="V4973" i="1"/>
  <c r="V4925" i="1"/>
  <c r="V4862" i="1"/>
  <c r="V4740" i="1"/>
  <c r="V4724" i="1"/>
  <c r="V4709" i="1"/>
  <c r="V4693" i="1"/>
  <c r="V4848" i="1"/>
  <c r="V4618" i="1"/>
  <c r="V4596" i="1"/>
  <c r="V4549" i="1"/>
  <c r="V4534" i="1"/>
  <c r="V4514" i="1"/>
  <c r="V4476" i="1"/>
  <c r="V4457" i="1"/>
  <c r="V4447" i="1"/>
  <c r="V4440" i="1"/>
  <c r="V4395" i="1"/>
  <c r="V4372" i="1"/>
  <c r="V4347" i="1"/>
  <c r="V4304" i="1"/>
  <c r="V4297" i="1"/>
  <c r="V4290" i="1"/>
  <c r="V4261" i="1"/>
  <c r="V4254" i="1"/>
  <c r="V4247" i="1"/>
  <c r="V4168" i="1"/>
  <c r="V4154" i="1"/>
  <c r="V4125" i="1"/>
  <c r="V4118" i="1"/>
  <c r="V4110" i="1"/>
  <c r="V4106" i="1"/>
  <c r="V4098" i="1"/>
  <c r="V4069" i="1"/>
  <c r="V4053" i="1"/>
  <c r="V4037" i="1"/>
  <c r="V4021" i="1"/>
  <c r="V4005" i="1"/>
  <c r="V3989" i="1"/>
  <c r="V3973" i="1"/>
  <c r="V3957" i="1"/>
  <c r="V5203" i="1"/>
  <c r="V4824" i="1"/>
  <c r="V4734" i="1"/>
  <c r="V4707" i="1"/>
  <c r="V4529" i="1"/>
  <c r="V4526" i="1"/>
  <c r="V4506" i="1"/>
  <c r="V4500" i="1"/>
  <c r="V4497" i="1"/>
  <c r="V4473" i="1"/>
  <c r="V4460" i="1"/>
  <c r="V4437" i="1"/>
  <c r="V4421" i="1"/>
  <c r="V4392" i="1"/>
  <c r="V4365" i="1"/>
  <c r="V4358" i="1"/>
  <c r="V4351" i="1"/>
  <c r="V4340" i="1"/>
  <c r="V4315" i="1"/>
  <c r="V4308" i="1"/>
  <c r="V4272" i="1"/>
  <c r="V4265" i="1"/>
  <c r="V4258" i="1"/>
  <c r="V4240" i="1"/>
  <c r="V4229" i="1"/>
  <c r="V4136" i="1"/>
  <c r="V4122" i="1"/>
  <c r="V4102" i="1"/>
  <c r="V4089" i="1"/>
  <c r="V4080" i="1"/>
  <c r="V4064" i="1"/>
  <c r="V4048" i="1"/>
  <c r="V4032" i="1"/>
  <c r="V4016" i="1"/>
  <c r="V4988" i="1"/>
  <c r="V5355" i="1"/>
  <c r="V5090" i="1"/>
  <c r="V4696" i="1"/>
  <c r="V4607" i="1"/>
  <c r="V4605" i="1"/>
  <c r="V4581" i="1"/>
  <c r="V4574" i="1"/>
  <c r="V4569" i="1"/>
  <c r="V4557" i="1"/>
  <c r="V4552" i="1"/>
  <c r="V4488" i="1"/>
  <c r="V4485" i="1"/>
  <c r="V4444" i="1"/>
  <c r="V4425" i="1"/>
  <c r="V4415" i="1"/>
  <c r="V4405" i="1"/>
  <c r="V4389" i="1"/>
  <c r="V4344" i="1"/>
  <c r="V4330" i="1"/>
  <c r="V4312" i="1"/>
  <c r="V4301" i="1"/>
  <c r="V4294" i="1"/>
  <c r="V4287" i="1"/>
  <c r="V4826" i="1"/>
  <c r="V4762" i="1"/>
  <c r="V4729" i="1"/>
  <c r="V4727" i="1"/>
  <c r="V4656" i="1"/>
  <c r="V4545" i="1"/>
  <c r="V4540" i="1"/>
  <c r="V4532" i="1"/>
  <c r="V4518" i="1"/>
  <c r="V4482" i="1"/>
  <c r="V4467" i="1"/>
  <c r="V4451" i="1"/>
  <c r="V4441" i="1"/>
  <c r="V4428" i="1"/>
  <c r="V4402" i="1"/>
  <c r="V4399" i="1"/>
  <c r="V4386" i="1"/>
  <c r="V4376" i="1"/>
  <c r="V4298" i="1"/>
  <c r="V4280" i="1"/>
  <c r="V4269" i="1"/>
  <c r="V5142" i="1"/>
  <c r="V4798" i="1"/>
  <c r="V4753" i="1"/>
  <c r="V4711" i="1"/>
  <c r="V4698" i="1"/>
  <c r="V4521" i="1"/>
  <c r="V4515" i="1"/>
  <c r="V4477" i="1"/>
  <c r="V4438" i="1"/>
  <c r="V4422" i="1"/>
  <c r="V4412" i="1"/>
  <c r="V4393" i="1"/>
  <c r="V4383" i="1"/>
  <c r="V4373" i="1"/>
  <c r="V4366" i="1"/>
  <c r="V4359" i="1"/>
  <c r="V5357" i="1"/>
  <c r="V4879" i="1"/>
  <c r="V4766" i="1"/>
  <c r="V4643" i="1"/>
  <c r="V4507" i="1"/>
  <c r="V4504" i="1"/>
  <c r="V4501" i="1"/>
  <c r="V4409" i="1"/>
  <c r="V4396" i="1"/>
  <c r="V4370" i="1"/>
  <c r="V4352" i="1"/>
  <c r="V4341" i="1"/>
  <c r="V4334" i="1"/>
  <c r="V4327" i="1"/>
  <c r="V4309" i="1"/>
  <c r="V4234" i="1"/>
  <c r="V4223" i="1"/>
  <c r="V4205" i="1"/>
  <c r="V4198" i="1"/>
  <c r="V4191" i="1"/>
  <c r="V4180" i="1"/>
  <c r="V4155" i="1"/>
  <c r="V4148" i="1"/>
  <c r="V4086" i="1"/>
  <c r="V4071" i="1"/>
  <c r="V4055" i="1"/>
  <c r="V4039" i="1"/>
  <c r="V4023" i="1"/>
  <c r="V4007" i="1"/>
  <c r="V3991" i="1"/>
  <c r="V3975" i="1"/>
  <c r="V5707" i="1"/>
  <c r="V5006" i="1"/>
  <c r="V4990" i="1"/>
  <c r="V4818" i="1"/>
  <c r="V4757" i="1"/>
  <c r="V4601" i="1"/>
  <c r="V4579" i="1"/>
  <c r="V4555" i="1"/>
  <c r="V4535" i="1"/>
  <c r="V4530" i="1"/>
  <c r="V4510" i="1"/>
  <c r="V4474" i="1"/>
  <c r="V4471" i="1"/>
  <c r="V4455" i="1"/>
  <c r="V4445" i="1"/>
  <c r="V4435" i="1"/>
  <c r="V4419" i="1"/>
  <c r="V4406" i="1"/>
  <c r="V4390" i="1"/>
  <c r="V4380" i="1"/>
  <c r="V4345" i="1"/>
  <c r="V4338" i="1"/>
  <c r="V4320" i="1"/>
  <c r="V4313" i="1"/>
  <c r="V4302" i="1"/>
  <c r="V4295" i="1"/>
  <c r="V4277" i="1"/>
  <c r="V5081" i="1"/>
  <c r="V4927" i="1"/>
  <c r="V4911" i="1"/>
  <c r="V4849" i="1"/>
  <c r="V4773" i="1"/>
  <c r="V4595" i="1"/>
  <c r="V4572" i="1"/>
  <c r="V4565" i="1"/>
  <c r="V4498" i="1"/>
  <c r="V4492" i="1"/>
  <c r="V4489" i="1"/>
  <c r="V4486" i="1"/>
  <c r="V4954" i="1"/>
  <c r="V4804" i="1"/>
  <c r="V4730" i="1"/>
  <c r="V4688" i="1"/>
  <c r="V4664" i="1"/>
  <c r="V4638" i="1"/>
  <c r="V4573" i="1"/>
  <c r="V4531" i="1"/>
  <c r="V4493" i="1"/>
  <c r="V4484" i="1"/>
  <c r="V4472" i="1"/>
  <c r="V4433" i="1"/>
  <c r="V4414" i="1"/>
  <c r="V4357" i="1"/>
  <c r="V4350" i="1"/>
  <c r="V5172" i="1"/>
  <c r="V5102" i="1"/>
  <c r="V4695" i="1"/>
  <c r="V4690" i="1"/>
  <c r="V4626" i="1"/>
  <c r="V4585" i="1"/>
  <c r="V4427" i="1"/>
  <c r="V4413" i="1"/>
  <c r="V4401" i="1"/>
  <c r="V4391" i="1"/>
  <c r="V4387" i="1"/>
  <c r="V4328" i="1"/>
  <c r="V4326" i="1"/>
  <c r="V4324" i="1"/>
  <c r="V4306" i="1"/>
  <c r="V4267" i="1"/>
  <c r="V4256" i="1"/>
  <c r="V4253" i="1"/>
  <c r="V4239" i="1"/>
  <c r="V4231" i="1"/>
  <c r="V4228" i="1"/>
  <c r="V4217" i="1"/>
  <c r="V4189" i="1"/>
  <c r="V4169" i="1"/>
  <c r="V4166" i="1"/>
  <c r="V4138" i="1"/>
  <c r="V4135" i="1"/>
  <c r="V4132" i="1"/>
  <c r="V4036" i="1"/>
  <c r="V4029" i="1"/>
  <c r="V4025" i="1"/>
  <c r="V4018" i="1"/>
  <c r="V3970" i="1"/>
  <c r="V3941" i="1"/>
  <c r="V3925" i="1"/>
  <c r="V3909" i="1"/>
  <c r="V3893" i="1"/>
  <c r="V3877" i="1"/>
  <c r="V3861" i="1"/>
  <c r="V3845" i="1"/>
  <c r="V3829" i="1"/>
  <c r="V3813" i="1"/>
  <c r="V3797" i="1"/>
  <c r="V3781" i="1"/>
  <c r="V3765" i="1"/>
  <c r="V3749" i="1"/>
  <c r="V3733" i="1"/>
  <c r="V3717" i="1"/>
  <c r="V3701" i="1"/>
  <c r="V3685" i="1"/>
  <c r="V3669" i="1"/>
  <c r="V3653" i="1"/>
  <c r="V3637" i="1"/>
  <c r="V3621" i="1"/>
  <c r="V3605" i="1"/>
  <c r="V3589" i="1"/>
  <c r="V3573" i="1"/>
  <c r="V3557" i="1"/>
  <c r="V4865" i="1"/>
  <c r="V4737" i="1"/>
  <c r="V4726" i="1"/>
  <c r="V4403" i="1"/>
  <c r="V4377" i="1"/>
  <c r="V4375" i="1"/>
  <c r="V4322" i="1"/>
  <c r="V4242" i="1"/>
  <c r="V4214" i="1"/>
  <c r="V4197" i="1"/>
  <c r="V4126" i="1"/>
  <c r="V4123" i="1"/>
  <c r="V4099" i="1"/>
  <c r="V4079" i="1"/>
  <c r="V4072" i="1"/>
  <c r="V4047" i="1"/>
  <c r="V4022" i="1"/>
  <c r="V4011" i="1"/>
  <c r="V4003" i="1"/>
  <c r="V3961" i="1"/>
  <c r="V3952" i="1"/>
  <c r="V3936" i="1"/>
  <c r="V3920" i="1"/>
  <c r="V3904" i="1"/>
  <c r="V3888" i="1"/>
  <c r="V3872" i="1"/>
  <c r="V3856" i="1"/>
  <c r="V3840" i="1"/>
  <c r="V5021" i="1"/>
  <c r="V4971" i="1"/>
  <c r="V4777" i="1"/>
  <c r="V4635" i="1"/>
  <c r="V4613" i="1"/>
  <c r="V4423" i="1"/>
  <c r="V4407" i="1"/>
  <c r="V4381" i="1"/>
  <c r="V4363" i="1"/>
  <c r="V4361" i="1"/>
  <c r="V4318" i="1"/>
  <c r="V4310" i="1"/>
  <c r="V4293" i="1"/>
  <c r="V4262" i="1"/>
  <c r="V4192" i="1"/>
  <c r="V4178" i="1"/>
  <c r="V4175" i="1"/>
  <c r="V4158" i="1"/>
  <c r="V4144" i="1"/>
  <c r="V4141" i="1"/>
  <c r="V4105" i="1"/>
  <c r="V4096" i="1"/>
  <c r="V4065" i="1"/>
  <c r="V4058" i="1"/>
  <c r="V4051" i="1"/>
  <c r="V4040" i="1"/>
  <c r="V3999" i="1"/>
  <c r="V3995" i="1"/>
  <c r="V3987" i="1"/>
  <c r="V3979" i="1"/>
  <c r="V3966" i="1"/>
  <c r="V3947" i="1"/>
  <c r="V3931" i="1"/>
  <c r="V3915" i="1"/>
  <c r="V3899" i="1"/>
  <c r="V3883" i="1"/>
  <c r="V3867" i="1"/>
  <c r="V3851" i="1"/>
  <c r="V3835" i="1"/>
  <c r="V3819" i="1"/>
  <c r="V3803" i="1"/>
  <c r="V3787" i="1"/>
  <c r="V3771" i="1"/>
  <c r="V3755" i="1"/>
  <c r="V3739" i="1"/>
  <c r="V3723" i="1"/>
  <c r="V4692" i="1"/>
  <c r="V4666" i="1"/>
  <c r="V4610" i="1"/>
  <c r="V4589" i="1"/>
  <c r="V4558" i="1"/>
  <c r="V4539" i="1"/>
  <c r="V4522" i="1"/>
  <c r="V4462" i="1"/>
  <c r="V4456" i="1"/>
  <c r="V4367" i="1"/>
  <c r="V4314" i="1"/>
  <c r="V4282" i="1"/>
  <c r="V4270" i="1"/>
  <c r="V4206" i="1"/>
  <c r="V4200" i="1"/>
  <c r="V4810" i="1"/>
  <c r="V4699" i="1"/>
  <c r="V4547" i="1"/>
  <c r="V4516" i="1"/>
  <c r="V4454" i="1"/>
  <c r="V4450" i="1"/>
  <c r="V4349" i="1"/>
  <c r="V4335" i="1"/>
  <c r="V4251" i="1"/>
  <c r="V4248" i="1"/>
  <c r="V4203" i="1"/>
  <c r="V4187" i="1"/>
  <c r="V4181" i="1"/>
  <c r="V4164" i="1"/>
  <c r="V4150" i="1"/>
  <c r="V4115" i="1"/>
  <c r="V4093" i="1"/>
  <c r="V4747" i="1"/>
  <c r="V4582" i="1"/>
  <c r="V4468" i="1"/>
  <c r="V4466" i="1"/>
  <c r="V4343" i="1"/>
  <c r="V4245" i="1"/>
  <c r="V4237" i="1"/>
  <c r="V4226" i="1"/>
  <c r="V4218" i="1"/>
  <c r="V4215" i="1"/>
  <c r="V4212" i="1"/>
  <c r="V4190" i="1"/>
  <c r="V4184" i="1"/>
  <c r="V4170" i="1"/>
  <c r="V4167" i="1"/>
  <c r="V4153" i="1"/>
  <c r="V4130" i="1"/>
  <c r="V4121" i="1"/>
  <c r="V4112" i="1"/>
  <c r="V4109" i="1"/>
  <c r="V4103" i="1"/>
  <c r="V4100" i="1"/>
  <c r="V4083" i="1"/>
  <c r="V4012" i="1"/>
  <c r="V4008" i="1"/>
  <c r="V4004" i="1"/>
  <c r="V4000" i="1"/>
  <c r="V3953" i="1"/>
  <c r="V3948" i="1"/>
  <c r="V4787" i="1"/>
  <c r="V4470" i="1"/>
  <c r="V4442" i="1"/>
  <c r="V4436" i="1"/>
  <c r="V4398" i="1"/>
  <c r="V4333" i="1"/>
  <c r="V4329" i="1"/>
  <c r="V4133" i="1"/>
  <c r="V4127" i="1"/>
  <c r="V4090" i="1"/>
  <c r="V4087" i="1"/>
  <c r="V4073" i="1"/>
  <c r="V4066" i="1"/>
  <c r="V4059" i="1"/>
  <c r="V4505" i="1"/>
  <c r="V4446" i="1"/>
  <c r="V4434" i="1"/>
  <c r="V4430" i="1"/>
  <c r="V4331" i="1"/>
  <c r="V4285" i="1"/>
  <c r="V4278" i="1"/>
  <c r="V4263" i="1"/>
  <c r="V4260" i="1"/>
  <c r="V4221" i="1"/>
  <c r="V4162" i="1"/>
  <c r="V4159" i="1"/>
  <c r="V4142" i="1"/>
  <c r="V4139" i="1"/>
  <c r="V4077" i="1"/>
  <c r="V4070" i="1"/>
  <c r="V4052" i="1"/>
  <c r="V4045" i="1"/>
  <c r="V4041" i="1"/>
  <c r="V4034" i="1"/>
  <c r="V3972" i="1"/>
  <c r="V3963" i="1"/>
  <c r="V3938" i="1"/>
  <c r="V3922" i="1"/>
  <c r="V3906" i="1"/>
  <c r="V3890" i="1"/>
  <c r="V3874" i="1"/>
  <c r="V3858" i="1"/>
  <c r="V3842" i="1"/>
  <c r="V3826" i="1"/>
  <c r="V3810" i="1"/>
  <c r="V3794" i="1"/>
  <c r="V3778" i="1"/>
  <c r="V3762" i="1"/>
  <c r="V3746" i="1"/>
  <c r="V3730" i="1"/>
  <c r="V3714" i="1"/>
  <c r="V4632" i="1"/>
  <c r="V4602" i="1"/>
  <c r="V4575" i="1"/>
  <c r="V4542" i="1"/>
  <c r="V4478" i="1"/>
  <c r="V4382" i="1"/>
  <c r="V4374" i="1"/>
  <c r="V4296" i="1"/>
  <c r="V4249" i="1"/>
  <c r="V4232" i="1"/>
  <c r="V4201" i="1"/>
  <c r="V4176" i="1"/>
  <c r="V4173" i="1"/>
  <c r="V5170" i="1"/>
  <c r="V4735" i="1"/>
  <c r="V4682" i="1"/>
  <c r="V4616" i="1"/>
  <c r="V4548" i="1"/>
  <c r="V4494" i="1"/>
  <c r="V4465" i="1"/>
  <c r="V4342" i="1"/>
  <c r="V4288" i="1"/>
  <c r="V4279" i="1"/>
  <c r="V4233" i="1"/>
  <c r="V4202" i="1"/>
  <c r="V4199" i="1"/>
  <c r="V4174" i="1"/>
  <c r="V4171" i="1"/>
  <c r="V4160" i="1"/>
  <c r="V4157" i="1"/>
  <c r="V4095" i="1"/>
  <c r="V4085" i="1"/>
  <c r="V4770" i="1"/>
  <c r="V4453" i="1"/>
  <c r="V4418" i="1"/>
  <c r="V4378" i="1"/>
  <c r="V4336" i="1"/>
  <c r="V4038" i="1"/>
  <c r="V4024" i="1"/>
  <c r="V4019" i="1"/>
  <c r="V4675" i="1"/>
  <c r="V4356" i="1"/>
  <c r="V4194" i="1"/>
  <c r="V4185" i="1"/>
  <c r="V4111" i="1"/>
  <c r="V4049" i="1"/>
  <c r="V3994" i="1"/>
  <c r="V3984" i="1"/>
  <c r="V3923" i="1"/>
  <c r="V3907" i="1"/>
  <c r="V3891" i="1"/>
  <c r="V3875" i="1"/>
  <c r="V4368" i="1"/>
  <c r="V4299" i="1"/>
  <c r="V4210" i="1"/>
  <c r="V4208" i="1"/>
  <c r="V4151" i="1"/>
  <c r="V4149" i="1"/>
  <c r="V4143" i="1"/>
  <c r="V4107" i="1"/>
  <c r="V4101" i="1"/>
  <c r="V4078" i="1"/>
  <c r="V4074" i="1"/>
  <c r="V4903" i="1"/>
  <c r="V4677" i="1"/>
  <c r="V4588" i="1"/>
  <c r="V4559" i="1"/>
  <c r="V4502" i="1"/>
  <c r="V4806" i="1"/>
  <c r="V4721" i="1"/>
  <c r="V4519" i="1"/>
  <c r="V4679" i="1"/>
  <c r="V4619" i="1"/>
  <c r="V4424" i="1"/>
  <c r="V5000" i="1"/>
  <c r="V4593" i="1"/>
  <c r="V4732" i="1"/>
  <c r="V4566" i="1"/>
  <c r="V4362" i="1"/>
  <c r="V4246" i="1"/>
  <c r="V4235" i="1"/>
  <c r="V4224" i="1"/>
  <c r="V4207" i="1"/>
  <c r="V4186" i="1"/>
  <c r="V4146" i="1"/>
  <c r="V4104" i="1"/>
  <c r="V4092" i="1"/>
  <c r="V4050" i="1"/>
  <c r="V4835" i="1"/>
  <c r="V4634" i="1"/>
  <c r="V4568" i="1"/>
  <c r="V4538" i="1"/>
  <c r="V4533" i="1"/>
  <c r="V4525" i="1"/>
  <c r="V4511" i="1"/>
  <c r="V4182" i="1"/>
  <c r="V4084" i="1"/>
  <c r="V4061" i="1"/>
  <c r="V4031" i="1"/>
  <c r="V4027" i="1"/>
  <c r="V3950" i="1"/>
  <c r="V3917" i="1"/>
  <c r="V3914" i="1"/>
  <c r="V3911" i="1"/>
  <c r="V3905" i="1"/>
  <c r="V3902" i="1"/>
  <c r="V3896" i="1"/>
  <c r="V3849" i="1"/>
  <c r="V3836" i="1"/>
  <c r="V3833" i="1"/>
  <c r="V3823" i="1"/>
  <c r="V3805" i="1"/>
  <c r="V3798" i="1"/>
  <c r="V3769" i="1"/>
  <c r="V3751" i="1"/>
  <c r="V3737" i="1"/>
  <c r="V3719" i="1"/>
  <c r="V3708" i="1"/>
  <c r="V3700" i="1"/>
  <c r="V3682" i="1"/>
  <c r="V3650" i="1"/>
  <c r="V3645" i="1"/>
  <c r="V3636" i="1"/>
  <c r="V3627" i="1"/>
  <c r="V4317" i="1"/>
  <c r="V4250" i="1"/>
  <c r="V4196" i="1"/>
  <c r="V4152" i="1"/>
  <c r="V4063" i="1"/>
  <c r="V3974" i="1"/>
  <c r="V3969" i="1"/>
  <c r="V3945" i="1"/>
  <c r="V3942" i="1"/>
  <c r="V3939" i="1"/>
  <c r="V3908" i="1"/>
  <c r="V3846" i="1"/>
  <c r="V3830" i="1"/>
  <c r="V3809" i="1"/>
  <c r="V3780" i="1"/>
  <c r="V3696" i="1"/>
  <c r="V3673" i="1"/>
  <c r="V3664" i="1"/>
  <c r="V3618" i="1"/>
  <c r="V3586" i="1"/>
  <c r="V3554" i="1"/>
  <c r="V3544" i="1"/>
  <c r="V3528" i="1"/>
  <c r="V3512" i="1"/>
  <c r="V3496" i="1"/>
  <c r="V4354" i="1"/>
  <c r="V4292" i="1"/>
  <c r="V4238" i="1"/>
  <c r="V4219" i="1"/>
  <c r="V4120" i="1"/>
  <c r="V4088" i="1"/>
  <c r="V4082" i="1"/>
  <c r="V4067" i="1"/>
  <c r="V4057" i="1"/>
  <c r="V4014" i="1"/>
  <c r="V3998" i="1"/>
  <c r="V3964" i="1"/>
  <c r="V3930" i="1"/>
  <c r="V3887" i="1"/>
  <c r="V3881" i="1"/>
  <c r="V3878" i="1"/>
  <c r="V3853" i="1"/>
  <c r="V3843" i="1"/>
  <c r="V3827" i="1"/>
  <c r="V3820" i="1"/>
  <c r="V3802" i="1"/>
  <c r="V3791" i="1"/>
  <c r="V3784" i="1"/>
  <c r="V3773" i="1"/>
  <c r="V3748" i="1"/>
  <c r="V3716" i="1"/>
  <c r="V3687" i="1"/>
  <c r="V3678" i="1"/>
  <c r="V3655" i="1"/>
  <c r="V3641" i="1"/>
  <c r="V3632" i="1"/>
  <c r="V3609" i="1"/>
  <c r="V3600" i="1"/>
  <c r="V4076" i="1"/>
  <c r="V4469" i="1"/>
  <c r="V4319" i="1"/>
  <c r="V4286" i="1"/>
  <c r="V4281" i="1"/>
  <c r="V4274" i="1"/>
  <c r="V4165" i="1"/>
  <c r="V4346" i="1"/>
  <c r="V4311" i="1"/>
  <c r="V4276" i="1"/>
  <c r="V4230" i="1"/>
  <c r="V4463" i="1"/>
  <c r="V4264" i="1"/>
  <c r="V4266" i="1"/>
  <c r="V4244" i="1"/>
  <c r="V4508" i="1"/>
  <c r="V4439" i="1"/>
  <c r="V4431" i="1"/>
  <c r="V4410" i="1"/>
  <c r="V4408" i="1"/>
  <c r="V4283" i="1"/>
  <c r="V4271" i="1"/>
  <c r="V4216" i="1"/>
  <c r="V4060" i="1"/>
  <c r="V4056" i="1"/>
  <c r="V4054" i="1"/>
  <c r="V4028" i="1"/>
  <c r="V4015" i="1"/>
  <c r="V4013" i="1"/>
  <c r="V4006" i="1"/>
  <c r="V3985" i="1"/>
  <c r="V3968" i="1"/>
  <c r="V3876" i="1"/>
  <c r="V3838" i="1"/>
  <c r="V3818" i="1"/>
  <c r="V3807" i="1"/>
  <c r="V4459" i="1"/>
  <c r="V4360" i="1"/>
  <c r="V4303" i="1"/>
  <c r="V4116" i="1"/>
  <c r="V3990" i="1"/>
  <c r="V3960" i="1"/>
  <c r="V3946" i="1"/>
  <c r="V3900" i="1"/>
  <c r="V3868" i="1"/>
  <c r="V3806" i="1"/>
  <c r="V3772" i="1"/>
  <c r="V3761" i="1"/>
  <c r="V3758" i="1"/>
  <c r="V3745" i="1"/>
  <c r="V3734" i="1"/>
  <c r="V3706" i="1"/>
  <c r="V3703" i="1"/>
  <c r="V3684" i="1"/>
  <c r="V3671" i="1"/>
  <c r="V3661" i="1"/>
  <c r="V3622" i="1"/>
  <c r="V3604" i="1"/>
  <c r="V3593" i="1"/>
  <c r="V3577" i="1"/>
  <c r="V3553" i="1"/>
  <c r="V3549" i="1"/>
  <c r="V3517" i="1"/>
  <c r="V3503" i="1"/>
  <c r="V3494" i="1"/>
  <c r="V3489" i="1"/>
  <c r="V3473" i="1"/>
  <c r="V3457" i="1"/>
  <c r="V3441" i="1"/>
  <c r="V3425" i="1"/>
  <c r="V3409" i="1"/>
  <c r="V3393" i="1"/>
  <c r="V3377" i="1"/>
  <c r="V3361" i="1"/>
  <c r="V3345" i="1"/>
  <c r="V3329" i="1"/>
  <c r="V3313" i="1"/>
  <c r="V3297" i="1"/>
  <c r="V3281" i="1"/>
  <c r="V3265" i="1"/>
  <c r="V3249" i="1"/>
  <c r="V3934" i="1"/>
  <c r="V3898" i="1"/>
  <c r="V3886" i="1"/>
  <c r="V3871" i="1"/>
  <c r="V3866" i="1"/>
  <c r="V3822" i="1"/>
  <c r="V3817" i="1"/>
  <c r="V3814" i="1"/>
  <c r="V3801" i="1"/>
  <c r="V3793" i="1"/>
  <c r="V3785" i="1"/>
  <c r="V3750" i="1"/>
  <c r="V3681" i="1"/>
  <c r="V3668" i="1"/>
  <c r="V3658" i="1"/>
  <c r="V3642" i="1"/>
  <c r="V3639" i="1"/>
  <c r="V3615" i="1"/>
  <c r="V3569" i="1"/>
  <c r="V3565" i="1"/>
  <c r="V3561" i="1"/>
  <c r="V3540" i="1"/>
  <c r="V3531" i="1"/>
  <c r="V3508" i="1"/>
  <c r="V3484" i="1"/>
  <c r="V3468" i="1"/>
  <c r="V3452" i="1"/>
  <c r="V3436" i="1"/>
  <c r="V3420" i="1"/>
  <c r="V3404" i="1"/>
  <c r="V3388" i="1"/>
  <c r="V3372" i="1"/>
  <c r="V3356" i="1"/>
  <c r="V3340" i="1"/>
  <c r="V3324" i="1"/>
  <c r="V3308" i="1"/>
  <c r="V3292" i="1"/>
  <c r="V3276" i="1"/>
  <c r="V3260" i="1"/>
  <c r="V3244" i="1"/>
  <c r="V3228" i="1"/>
  <c r="V3212" i="1"/>
  <c r="V3196" i="1"/>
  <c r="V3180" i="1"/>
  <c r="V3164" i="1"/>
  <c r="V3148" i="1"/>
  <c r="V3132" i="1"/>
  <c r="V3116" i="1"/>
  <c r="V3100" i="1"/>
  <c r="V3084" i="1"/>
  <c r="V3068" i="1"/>
  <c r="V3986" i="1"/>
  <c r="V3956" i="1"/>
  <c r="V3951" i="1"/>
  <c r="V3944" i="1"/>
  <c r="V3903" i="1"/>
  <c r="V3788" i="1"/>
  <c r="V3764" i="1"/>
  <c r="V3753" i="1"/>
  <c r="V3729" i="1"/>
  <c r="V3726" i="1"/>
  <c r="V3713" i="1"/>
  <c r="V3697" i="1"/>
  <c r="V3652" i="1"/>
  <c r="V3619" i="1"/>
  <c r="V3608" i="1"/>
  <c r="V3597" i="1"/>
  <c r="V3582" i="1"/>
  <c r="V3545" i="1"/>
  <c r="V3522" i="1"/>
  <c r="V3513" i="1"/>
  <c r="V3499" i="1"/>
  <c r="V3479" i="1"/>
  <c r="V3463" i="1"/>
  <c r="V3447" i="1"/>
  <c r="V3431" i="1"/>
  <c r="V3415" i="1"/>
  <c r="V3399" i="1"/>
  <c r="V3383" i="1"/>
  <c r="V3367" i="1"/>
  <c r="V3351" i="1"/>
  <c r="V3335" i="1"/>
  <c r="V3319" i="1"/>
  <c r="V3303" i="1"/>
  <c r="V3287" i="1"/>
  <c r="V3271" i="1"/>
  <c r="V3255" i="1"/>
  <c r="V3239" i="1"/>
  <c r="V4629" i="1"/>
  <c r="V4134" i="1"/>
  <c r="V3997" i="1"/>
  <c r="V3982" i="1"/>
  <c r="V3965" i="1"/>
  <c r="V3958" i="1"/>
  <c r="V3949" i="1"/>
  <c r="V3927" i="1"/>
  <c r="V3913" i="1"/>
  <c r="V3825" i="1"/>
  <c r="V3775" i="1"/>
  <c r="V3770" i="1"/>
  <c r="V3740" i="1"/>
  <c r="V3718" i="1"/>
  <c r="V3707" i="1"/>
  <c r="V3694" i="1"/>
  <c r="V3675" i="1"/>
  <c r="V3665" i="1"/>
  <c r="V4213" i="1"/>
  <c r="V4183" i="1"/>
  <c r="V4068" i="1"/>
  <c r="V4046" i="1"/>
  <c r="V4044" i="1"/>
  <c r="V4001" i="1"/>
  <c r="V3937" i="1"/>
  <c r="V3918" i="1"/>
  <c r="V3864" i="1"/>
  <c r="V3854" i="1"/>
  <c r="V3804" i="1"/>
  <c r="V4091" i="1"/>
  <c r="V4042" i="1"/>
  <c r="V4035" i="1"/>
  <c r="V4009" i="1"/>
  <c r="V3980" i="1"/>
  <c r="V3978" i="1"/>
  <c r="V3932" i="1"/>
  <c r="V3869" i="1"/>
  <c r="V3859" i="1"/>
  <c r="V3841" i="1"/>
  <c r="V3812" i="1"/>
  <c r="V3796" i="1"/>
  <c r="V3783" i="1"/>
  <c r="V3767" i="1"/>
  <c r="V3759" i="1"/>
  <c r="V3743" i="1"/>
  <c r="V3704" i="1"/>
  <c r="V3688" i="1"/>
  <c r="V3672" i="1"/>
  <c r="V4523" i="1"/>
  <c r="V4075" i="1"/>
  <c r="V4017" i="1"/>
  <c r="V3976" i="1"/>
  <c r="V3901" i="1"/>
  <c r="V3889" i="1"/>
  <c r="V3884" i="1"/>
  <c r="V3879" i="1"/>
  <c r="V3799" i="1"/>
  <c r="V3786" i="1"/>
  <c r="V4033" i="1"/>
  <c r="V3993" i="1"/>
  <c r="V3954" i="1"/>
  <c r="V3935" i="1"/>
  <c r="V3894" i="1"/>
  <c r="V3857" i="1"/>
  <c r="V3815" i="1"/>
  <c r="V3789" i="1"/>
  <c r="V3738" i="1"/>
  <c r="V3735" i="1"/>
  <c r="V3727" i="1"/>
  <c r="V3698" i="1"/>
  <c r="V3940" i="1"/>
  <c r="V3916" i="1"/>
  <c r="V3862" i="1"/>
  <c r="V3852" i="1"/>
  <c r="V3828" i="1"/>
  <c r="V3768" i="1"/>
  <c r="V3754" i="1"/>
  <c r="V4117" i="1"/>
  <c r="V3959" i="1"/>
  <c r="V3928" i="1"/>
  <c r="V3921" i="1"/>
  <c r="V3831" i="1"/>
  <c r="V3757" i="1"/>
  <c r="V3695" i="1"/>
  <c r="V3683" i="1"/>
  <c r="V3660" i="1"/>
  <c r="V3606" i="1"/>
  <c r="V3567" i="1"/>
  <c r="V3547" i="1"/>
  <c r="V3524" i="1"/>
  <c r="V3515" i="1"/>
  <c r="V3501" i="1"/>
  <c r="V3476" i="1"/>
  <c r="V3460" i="1"/>
  <c r="V3444" i="1"/>
  <c r="V3428" i="1"/>
  <c r="V3412" i="1"/>
  <c r="V3396" i="1"/>
  <c r="V3380" i="1"/>
  <c r="V3364" i="1"/>
  <c r="V3348" i="1"/>
  <c r="V3332" i="1"/>
  <c r="V3316" i="1"/>
  <c r="V3300" i="1"/>
  <c r="V3284" i="1"/>
  <c r="V3268" i="1"/>
  <c r="V3252" i="1"/>
  <c r="V3236" i="1"/>
  <c r="V3220" i="1"/>
  <c r="V4255" i="1"/>
  <c r="V4030" i="1"/>
  <c r="V4020" i="1"/>
  <c r="V3977" i="1"/>
  <c r="V3926" i="1"/>
  <c r="V3885" i="1"/>
  <c r="V3873" i="1"/>
  <c r="V3832" i="1"/>
  <c r="V3821" i="1"/>
  <c r="V3811" i="1"/>
  <c r="V3782" i="1"/>
  <c r="V3774" i="1"/>
  <c r="V4094" i="1"/>
  <c r="V3996" i="1"/>
  <c r="V3988" i="1"/>
  <c r="V3983" i="1"/>
  <c r="V3847" i="1"/>
  <c r="V3776" i="1"/>
  <c r="V3747" i="1"/>
  <c r="V3728" i="1"/>
  <c r="V3720" i="1"/>
  <c r="V3649" i="1"/>
  <c r="V3644" i="1"/>
  <c r="V3616" i="1"/>
  <c r="V3613" i="1"/>
  <c r="V3563" i="1"/>
  <c r="V3560" i="1"/>
  <c r="V3542" i="1"/>
  <c r="V3539" i="1"/>
  <c r="V3533" i="1"/>
  <c r="V3497" i="1"/>
  <c r="V3391" i="1"/>
  <c r="V3375" i="1"/>
  <c r="V3336" i="1"/>
  <c r="V3333" i="1"/>
  <c r="V3330" i="1"/>
  <c r="V3320" i="1"/>
  <c r="V3317" i="1"/>
  <c r="V3314" i="1"/>
  <c r="V3304" i="1"/>
  <c r="V3301" i="1"/>
  <c r="V3298" i="1"/>
  <c r="V3288" i="1"/>
  <c r="V3285" i="1"/>
  <c r="V3282" i="1"/>
  <c r="V3272" i="1"/>
  <c r="V3269" i="1"/>
  <c r="V3266" i="1"/>
  <c r="V3224" i="1"/>
  <c r="V3216" i="1"/>
  <c r="V3198" i="1"/>
  <c r="V3189" i="1"/>
  <c r="V3166" i="1"/>
  <c r="V3157" i="1"/>
  <c r="V3152" i="1"/>
  <c r="V3143" i="1"/>
  <c r="V3129" i="1"/>
  <c r="V3097" i="1"/>
  <c r="V3065" i="1"/>
  <c r="V3040" i="1"/>
  <c r="V3024" i="1"/>
  <c r="V3008" i="1"/>
  <c r="V2992" i="1"/>
  <c r="V2976" i="1"/>
  <c r="V2960" i="1"/>
  <c r="V2944" i="1"/>
  <c r="V3760" i="1"/>
  <c r="V3722" i="1"/>
  <c r="V3710" i="1"/>
  <c r="V3686" i="1"/>
  <c r="V3677" i="1"/>
  <c r="V3663" i="1"/>
  <c r="V3592" i="1"/>
  <c r="V3578" i="1"/>
  <c r="V3572" i="1"/>
  <c r="V3551" i="1"/>
  <c r="V3530" i="1"/>
  <c r="V3481" i="1"/>
  <c r="V3465" i="1"/>
  <c r="V3449" i="1"/>
  <c r="V3433" i="1"/>
  <c r="V3417" i="1"/>
  <c r="V3359" i="1"/>
  <c r="V3967" i="1"/>
  <c r="V3955" i="1"/>
  <c r="V3863" i="1"/>
  <c r="V3792" i="1"/>
  <c r="V3790" i="1"/>
  <c r="V3736" i="1"/>
  <c r="V3724" i="1"/>
  <c r="V3656" i="1"/>
  <c r="V3603" i="1"/>
  <c r="V3584" i="1"/>
  <c r="V3581" i="1"/>
  <c r="V3575" i="1"/>
  <c r="V3548" i="1"/>
  <c r="V3519" i="1"/>
  <c r="V3500" i="1"/>
  <c r="V3478" i="1"/>
  <c r="V3462" i="1"/>
  <c r="V3446" i="1"/>
  <c r="V3430" i="1"/>
  <c r="V3414" i="1"/>
  <c r="V3401" i="1"/>
  <c r="V3343" i="1"/>
  <c r="V3327" i="1"/>
  <c r="V3311" i="1"/>
  <c r="V3295" i="1"/>
  <c r="V3279" i="1"/>
  <c r="V3263" i="1"/>
  <c r="V3256" i="1"/>
  <c r="V3253" i="1"/>
  <c r="V3250" i="1"/>
  <c r="V3232" i="1"/>
  <c r="V3185" i="1"/>
  <c r="V3134" i="1"/>
  <c r="V3125" i="1"/>
  <c r="V3102" i="1"/>
  <c r="V3093" i="1"/>
  <c r="V3070" i="1"/>
  <c r="V3061" i="1"/>
  <c r="V3046" i="1"/>
  <c r="V4010" i="1"/>
  <c r="V3824" i="1"/>
  <c r="V3702" i="1"/>
  <c r="V3680" i="1"/>
  <c r="V3647" i="1"/>
  <c r="V3614" i="1"/>
  <c r="V3595" i="1"/>
  <c r="V4222" i="1"/>
  <c r="V4043" i="1"/>
  <c r="V3962" i="1"/>
  <c r="V3943" i="1"/>
  <c r="V3895" i="1"/>
  <c r="V3691" i="1"/>
  <c r="V3659" i="1"/>
  <c r="V3654" i="1"/>
  <c r="V3611" i="1"/>
  <c r="V3598" i="1"/>
  <c r="V3552" i="1"/>
  <c r="V4062" i="1"/>
  <c r="V3860" i="1"/>
  <c r="V3855" i="1"/>
  <c r="V3766" i="1"/>
  <c r="V3744" i="1"/>
  <c r="V3742" i="1"/>
  <c r="V3693" i="1"/>
  <c r="V3666" i="1"/>
  <c r="V3635" i="1"/>
  <c r="V3630" i="1"/>
  <c r="V3992" i="1"/>
  <c r="V3910" i="1"/>
  <c r="V3892" i="1"/>
  <c r="V3880" i="1"/>
  <c r="V3870" i="1"/>
  <c r="V3844" i="1"/>
  <c r="V3715" i="1"/>
  <c r="V3625" i="1"/>
  <c r="V3617" i="1"/>
  <c r="V3590" i="1"/>
  <c r="V3576" i="1"/>
  <c r="V3558" i="1"/>
  <c r="V3555" i="1"/>
  <c r="V3520" i="1"/>
  <c r="V3495" i="1"/>
  <c r="V3392" i="1"/>
  <c r="V3389" i="1"/>
  <c r="V3386" i="1"/>
  <c r="V3376" i="1"/>
  <c r="V3373" i="1"/>
  <c r="V3370" i="1"/>
  <c r="V3363" i="1"/>
  <c r="V3347" i="1"/>
  <c r="V3334" i="1"/>
  <c r="V3318" i="1"/>
  <c r="V3302" i="1"/>
  <c r="V3286" i="1"/>
  <c r="V3270" i="1"/>
  <c r="V3240" i="1"/>
  <c r="V3233" i="1"/>
  <c r="V3226" i="1"/>
  <c r="V3218" i="1"/>
  <c r="V3209" i="1"/>
  <c r="V3177" i="1"/>
  <c r="V3154" i="1"/>
  <c r="V3140" i="1"/>
  <c r="V3126" i="1"/>
  <c r="V3117" i="1"/>
  <c r="V3094" i="1"/>
  <c r="V3085" i="1"/>
  <c r="V4128" i="1"/>
  <c r="V3897" i="1"/>
  <c r="V3865" i="1"/>
  <c r="V3640" i="1"/>
  <c r="V3623" i="1"/>
  <c r="V3579" i="1"/>
  <c r="V3848" i="1"/>
  <c r="V3808" i="1"/>
  <c r="V3725" i="1"/>
  <c r="V3721" i="1"/>
  <c r="V3711" i="1"/>
  <c r="V3689" i="1"/>
  <c r="V3662" i="1"/>
  <c r="V3628" i="1"/>
  <c r="V3612" i="1"/>
  <c r="V3596" i="1"/>
  <c r="V3834" i="1"/>
  <c r="V3800" i="1"/>
  <c r="V3779" i="1"/>
  <c r="V3699" i="1"/>
  <c r="V3670" i="1"/>
  <c r="V4325" i="1"/>
  <c r="V3816" i="1"/>
  <c r="V3679" i="1"/>
  <c r="V3634" i="1"/>
  <c r="V3629" i="1"/>
  <c r="V3624" i="1"/>
  <c r="V4119" i="1"/>
  <c r="V3795" i="1"/>
  <c r="V3756" i="1"/>
  <c r="V3732" i="1"/>
  <c r="V3712" i="1"/>
  <c r="V3690" i="1"/>
  <c r="V3602" i="1"/>
  <c r="V3566" i="1"/>
  <c r="V3651" i="1"/>
  <c r="V3607" i="1"/>
  <c r="V3541" i="1"/>
  <c r="V3490" i="1"/>
  <c r="V3448" i="1"/>
  <c r="V3443" i="1"/>
  <c r="V3411" i="1"/>
  <c r="V3381" i="1"/>
  <c r="V3331" i="1"/>
  <c r="V3326" i="1"/>
  <c r="V3293" i="1"/>
  <c r="V3267" i="1"/>
  <c r="V3251" i="1"/>
  <c r="V3246" i="1"/>
  <c r="V3208" i="1"/>
  <c r="V3201" i="1"/>
  <c r="V3195" i="1"/>
  <c r="V3172" i="1"/>
  <c r="V3159" i="1"/>
  <c r="V3103" i="1"/>
  <c r="V3090" i="1"/>
  <c r="V3080" i="1"/>
  <c r="V3026" i="1"/>
  <c r="V3017" i="1"/>
  <c r="V2994" i="1"/>
  <c r="V2985" i="1"/>
  <c r="V2962" i="1"/>
  <c r="V2953" i="1"/>
  <c r="V2928" i="1"/>
  <c r="V2912" i="1"/>
  <c r="V2896" i="1"/>
  <c r="V2880" i="1"/>
  <c r="V2864" i="1"/>
  <c r="V2848" i="1"/>
  <c r="V2832" i="1"/>
  <c r="V2816" i="1"/>
  <c r="V2800" i="1"/>
  <c r="V2784" i="1"/>
  <c r="V2768" i="1"/>
  <c r="V2752" i="1"/>
  <c r="V2736" i="1"/>
  <c r="V3731" i="1"/>
  <c r="V3532" i="1"/>
  <c r="V3505" i="1"/>
  <c r="V3406" i="1"/>
  <c r="V3371" i="1"/>
  <c r="V3354" i="1"/>
  <c r="V3349" i="1"/>
  <c r="V3339" i="1"/>
  <c r="V3280" i="1"/>
  <c r="V3275" i="1"/>
  <c r="V3149" i="1"/>
  <c r="V3142" i="1"/>
  <c r="V3123" i="1"/>
  <c r="V3113" i="1"/>
  <c r="V3067" i="1"/>
  <c r="V3056" i="1"/>
  <c r="V3052" i="1"/>
  <c r="V3044" i="1"/>
  <c r="V3031" i="1"/>
  <c r="V3022" i="1"/>
  <c r="V2999" i="1"/>
  <c r="V2990" i="1"/>
  <c r="V2967" i="1"/>
  <c r="V2958" i="1"/>
  <c r="V2939" i="1"/>
  <c r="V2923" i="1"/>
  <c r="V2907" i="1"/>
  <c r="V2891" i="1"/>
  <c r="V2875" i="1"/>
  <c r="V2859" i="1"/>
  <c r="V2843" i="1"/>
  <c r="V2827" i="1"/>
  <c r="V2811" i="1"/>
  <c r="V2795" i="1"/>
  <c r="V2779" i="1"/>
  <c r="V2763" i="1"/>
  <c r="V2747" i="1"/>
  <c r="V2731" i="1"/>
  <c r="V2715" i="1"/>
  <c r="V2699" i="1"/>
  <c r="V2683" i="1"/>
  <c r="V2667" i="1"/>
  <c r="V2651" i="1"/>
  <c r="V2635" i="1"/>
  <c r="V2619" i="1"/>
  <c r="V2603" i="1"/>
  <c r="V2587" i="1"/>
  <c r="V2571" i="1"/>
  <c r="V2555" i="1"/>
  <c r="V2539" i="1"/>
  <c r="V2523" i="1"/>
  <c r="V2507" i="1"/>
  <c r="V4137" i="1"/>
  <c r="V4026" i="1"/>
  <c r="V3646" i="1"/>
  <c r="V3510" i="1"/>
  <c r="V3466" i="1"/>
  <c r="V3451" i="1"/>
  <c r="V3434" i="1"/>
  <c r="V3419" i="1"/>
  <c r="V3369" i="1"/>
  <c r="V3262" i="1"/>
  <c r="V3259" i="1"/>
  <c r="V3205" i="1"/>
  <c r="V3192" i="1"/>
  <c r="V3182" i="1"/>
  <c r="V3179" i="1"/>
  <c r="V3156" i="1"/>
  <c r="V3139" i="1"/>
  <c r="V3130" i="1"/>
  <c r="V3060" i="1"/>
  <c r="V3048" i="1"/>
  <c r="V3013" i="1"/>
  <c r="V2981" i="1"/>
  <c r="V2949" i="1"/>
  <c r="V2934" i="1"/>
  <c r="V2918" i="1"/>
  <c r="V2902" i="1"/>
  <c r="V2886" i="1"/>
  <c r="V2870" i="1"/>
  <c r="V2854" i="1"/>
  <c r="V2838" i="1"/>
  <c r="V2822" i="1"/>
  <c r="V2806" i="1"/>
  <c r="V2790" i="1"/>
  <c r="V2774" i="1"/>
  <c r="V2758" i="1"/>
  <c r="V2742" i="1"/>
  <c r="V3933" i="1"/>
  <c r="V3912" i="1"/>
  <c r="V3692" i="1"/>
  <c r="V3588" i="1"/>
  <c r="V3546" i="1"/>
  <c r="V3483" i="1"/>
  <c r="V3456" i="1"/>
  <c r="V3424" i="1"/>
  <c r="V3374" i="1"/>
  <c r="V3344" i="1"/>
  <c r="V3309" i="1"/>
  <c r="V3283" i="1"/>
  <c r="V3254" i="1"/>
  <c r="V3235" i="1"/>
  <c r="V3215" i="1"/>
  <c r="V3176" i="1"/>
  <c r="V3169" i="1"/>
  <c r="V3163" i="1"/>
  <c r="V4404" i="1"/>
  <c r="V4002" i="1"/>
  <c r="V3648" i="1"/>
  <c r="V3526" i="1"/>
  <c r="V3498" i="1"/>
  <c r="V3488" i="1"/>
  <c r="V3461" i="1"/>
  <c r="V3429" i="1"/>
  <c r="V3394" i="1"/>
  <c r="V3379" i="1"/>
  <c r="V3337" i="1"/>
  <c r="V3322" i="1"/>
  <c r="V3296" i="1"/>
  <c r="V3291" i="1"/>
  <c r="V3278" i="1"/>
  <c r="V3273" i="1"/>
  <c r="V3241" i="1"/>
  <c r="V3238" i="1"/>
  <c r="V3227" i="1"/>
  <c r="V3221" i="1"/>
  <c r="V3202" i="1"/>
  <c r="V3153" i="1"/>
  <c r="V3146" i="1"/>
  <c r="V3136" i="1"/>
  <c r="V3133" i="1"/>
  <c r="V3127" i="1"/>
  <c r="V3709" i="1"/>
  <c r="V3620" i="1"/>
  <c r="V3571" i="1"/>
  <c r="V3537" i="1"/>
  <c r="V3535" i="1"/>
  <c r="V3493" i="1"/>
  <c r="V3471" i="1"/>
  <c r="V3454" i="1"/>
  <c r="V3439" i="1"/>
  <c r="V3422" i="1"/>
  <c r="V3384" i="1"/>
  <c r="V3362" i="1"/>
  <c r="V3357" i="1"/>
  <c r="V3342" i="1"/>
  <c r="V3257" i="1"/>
  <c r="V3247" i="1"/>
  <c r="V3199" i="1"/>
  <c r="V3186" i="1"/>
  <c r="V3173" i="1"/>
  <c r="V3160" i="1"/>
  <c r="V3150" i="1"/>
  <c r="V3667" i="1"/>
  <c r="V3559" i="1"/>
  <c r="V3506" i="1"/>
  <c r="V3486" i="1"/>
  <c r="V3397" i="1"/>
  <c r="V3352" i="1"/>
  <c r="V3299" i="1"/>
  <c r="V3230" i="1"/>
  <c r="V3183" i="1"/>
  <c r="V3971" i="1"/>
  <c r="V3657" i="1"/>
  <c r="V3643" i="1"/>
  <c r="V3638" i="1"/>
  <c r="V3601" i="1"/>
  <c r="V3599" i="1"/>
  <c r="V3474" i="1"/>
  <c r="V3469" i="1"/>
  <c r="V3464" i="1"/>
  <c r="V3459" i="1"/>
  <c r="V3437" i="1"/>
  <c r="V3432" i="1"/>
  <c r="V3427" i="1"/>
  <c r="V3407" i="1"/>
  <c r="V3402" i="1"/>
  <c r="V3382" i="1"/>
  <c r="V3350" i="1"/>
  <c r="V3307" i="1"/>
  <c r="V3294" i="1"/>
  <c r="V3289" i="1"/>
  <c r="V3206" i="1"/>
  <c r="V3170" i="1"/>
  <c r="V3111" i="1"/>
  <c r="V3088" i="1"/>
  <c r="V3028" i="1"/>
  <c r="V3019" i="1"/>
  <c r="V2996" i="1"/>
  <c r="V2987" i="1"/>
  <c r="V2964" i="1"/>
  <c r="V2955" i="1"/>
  <c r="V2941" i="1"/>
  <c r="V2925" i="1"/>
  <c r="V2909" i="1"/>
  <c r="V2893" i="1"/>
  <c r="V2877" i="1"/>
  <c r="V2861" i="1"/>
  <c r="V2845" i="1"/>
  <c r="V2829" i="1"/>
  <c r="V2813" i="1"/>
  <c r="V2797" i="1"/>
  <c r="V2781" i="1"/>
  <c r="V2765" i="1"/>
  <c r="V2749" i="1"/>
  <c r="V2733" i="1"/>
  <c r="V2717" i="1"/>
  <c r="V2701" i="1"/>
  <c r="V2685" i="1"/>
  <c r="V3626" i="1"/>
  <c r="V3594" i="1"/>
  <c r="V3583" i="1"/>
  <c r="V3518" i="1"/>
  <c r="V3491" i="1"/>
  <c r="V3442" i="1"/>
  <c r="V3325" i="1"/>
  <c r="V3242" i="1"/>
  <c r="V3225" i="1"/>
  <c r="V3203" i="1"/>
  <c r="V3193" i="1"/>
  <c r="V3837" i="1"/>
  <c r="V3705" i="1"/>
  <c r="V3676" i="1"/>
  <c r="V3574" i="1"/>
  <c r="V3536" i="1"/>
  <c r="V3523" i="1"/>
  <c r="V3487" i="1"/>
  <c r="V3445" i="1"/>
  <c r="V3408" i="1"/>
  <c r="V3378" i="1"/>
  <c r="V3368" i="1"/>
  <c r="V3358" i="1"/>
  <c r="V3346" i="1"/>
  <c r="V3341" i="1"/>
  <c r="V3277" i="1"/>
  <c r="V3248" i="1"/>
  <c r="V3237" i="1"/>
  <c r="V3204" i="1"/>
  <c r="V3191" i="1"/>
  <c r="V4114" i="1"/>
  <c r="V3591" i="1"/>
  <c r="V3556" i="1"/>
  <c r="V3550" i="1"/>
  <c r="V3543" i="1"/>
  <c r="V3492" i="1"/>
  <c r="V3470" i="1"/>
  <c r="V3453" i="1"/>
  <c r="V3438" i="1"/>
  <c r="V3421" i="1"/>
  <c r="V3416" i="1"/>
  <c r="V3328" i="1"/>
  <c r="V3264" i="1"/>
  <c r="V3929" i="1"/>
  <c r="V3850" i="1"/>
  <c r="V3839" i="1"/>
  <c r="V3521" i="1"/>
  <c r="V3514" i="1"/>
  <c r="V3502" i="1"/>
  <c r="V3485" i="1"/>
  <c r="V3480" i="1"/>
  <c r="V3475" i="1"/>
  <c r="V3458" i="1"/>
  <c r="V3426" i="1"/>
  <c r="V3403" i="1"/>
  <c r="V3366" i="1"/>
  <c r="V3321" i="1"/>
  <c r="V3306" i="1"/>
  <c r="V3214" i="1"/>
  <c r="V3211" i="1"/>
  <c r="V3585" i="1"/>
  <c r="V3472" i="1"/>
  <c r="V3455" i="1"/>
  <c r="V3385" i="1"/>
  <c r="V3338" i="1"/>
  <c r="V3219" i="1"/>
  <c r="V3207" i="1"/>
  <c r="V3181" i="1"/>
  <c r="V3112" i="1"/>
  <c r="V3096" i="1"/>
  <c r="V3071" i="1"/>
  <c r="V3063" i="1"/>
  <c r="V3058" i="1"/>
  <c r="V3055" i="1"/>
  <c r="V3027" i="1"/>
  <c r="V3015" i="1"/>
  <c r="V2862" i="1"/>
  <c r="V2839" i="1"/>
  <c r="V2836" i="1"/>
  <c r="V2823" i="1"/>
  <c r="V2810" i="1"/>
  <c r="V2732" i="1"/>
  <c r="V2728" i="1"/>
  <c r="V2724" i="1"/>
  <c r="V2720" i="1"/>
  <c r="V2716" i="1"/>
  <c r="V2712" i="1"/>
  <c r="V2708" i="1"/>
  <c r="V2704" i="1"/>
  <c r="V2700" i="1"/>
  <c r="V2696" i="1"/>
  <c r="V2692" i="1"/>
  <c r="V2648" i="1"/>
  <c r="V2616" i="1"/>
  <c r="V2584" i="1"/>
  <c r="V2552" i="1"/>
  <c r="V2520" i="1"/>
  <c r="V2492" i="1"/>
  <c r="V2476" i="1"/>
  <c r="V3919" i="1"/>
  <c r="V3467" i="1"/>
  <c r="V3144" i="1"/>
  <c r="V3122" i="1"/>
  <c r="V3107" i="1"/>
  <c r="V3099" i="1"/>
  <c r="V3078" i="1"/>
  <c r="V3066" i="1"/>
  <c r="V3047" i="1"/>
  <c r="V3021" i="1"/>
  <c r="V3018" i="1"/>
  <c r="V3012" i="1"/>
  <c r="V3009" i="1"/>
  <c r="V3006" i="1"/>
  <c r="V2991" i="1"/>
  <c r="V2988" i="1"/>
  <c r="V2936" i="1"/>
  <c r="V2920" i="1"/>
  <c r="V2904" i="1"/>
  <c r="V2888" i="1"/>
  <c r="V2849" i="1"/>
  <c r="V2833" i="1"/>
  <c r="V2820" i="1"/>
  <c r="V2688" i="1"/>
  <c r="V2684" i="1"/>
  <c r="V2680" i="1"/>
  <c r="V2671" i="1"/>
  <c r="V2662" i="1"/>
  <c r="V2639" i="1"/>
  <c r="V2630" i="1"/>
  <c r="V2607" i="1"/>
  <c r="V2598" i="1"/>
  <c r="V2575" i="1"/>
  <c r="V2566" i="1"/>
  <c r="V2543" i="1"/>
  <c r="V2534" i="1"/>
  <c r="V2511" i="1"/>
  <c r="V2502" i="1"/>
  <c r="V2487" i="1"/>
  <c r="V2471" i="1"/>
  <c r="V2455" i="1"/>
  <c r="V2439" i="1"/>
  <c r="V2423" i="1"/>
  <c r="V2407" i="1"/>
  <c r="V2391" i="1"/>
  <c r="V2375" i="1"/>
  <c r="V2359" i="1"/>
  <c r="V2343" i="1"/>
  <c r="V2327" i="1"/>
  <c r="V2311" i="1"/>
  <c r="V2295" i="1"/>
  <c r="V2279" i="1"/>
  <c r="V2263" i="1"/>
  <c r="V2247" i="1"/>
  <c r="V2231" i="1"/>
  <c r="V2215" i="1"/>
  <c r="V2199" i="1"/>
  <c r="V3525" i="1"/>
  <c r="V3440" i="1"/>
  <c r="V3435" i="1"/>
  <c r="V3423" i="1"/>
  <c r="V3398" i="1"/>
  <c r="V3323" i="1"/>
  <c r="V3261" i="1"/>
  <c r="V3194" i="1"/>
  <c r="V3086" i="1"/>
  <c r="V3081" i="1"/>
  <c r="V3074" i="1"/>
  <c r="V3039" i="1"/>
  <c r="V3036" i="1"/>
  <c r="V3033" i="1"/>
  <c r="V3030" i="1"/>
  <c r="V2997" i="1"/>
  <c r="V2982" i="1"/>
  <c r="V2979" i="1"/>
  <c r="V2961" i="1"/>
  <c r="V2933" i="1"/>
  <c r="V2917" i="1"/>
  <c r="V2901" i="1"/>
  <c r="V2885" i="1"/>
  <c r="V2872" i="1"/>
  <c r="V2846" i="1"/>
  <c r="V2830" i="1"/>
  <c r="V2817" i="1"/>
  <c r="V2807" i="1"/>
  <c r="V2794" i="1"/>
  <c r="V2778" i="1"/>
  <c r="V2762" i="1"/>
  <c r="V2746" i="1"/>
  <c r="V2676" i="1"/>
  <c r="V2653" i="1"/>
  <c r="V2644" i="1"/>
  <c r="V2621" i="1"/>
  <c r="V2612" i="1"/>
  <c r="V2589" i="1"/>
  <c r="V2580" i="1"/>
  <c r="V2557" i="1"/>
  <c r="V2548" i="1"/>
  <c r="V2525" i="1"/>
  <c r="V2516" i="1"/>
  <c r="V2482" i="1"/>
  <c r="V3741" i="1"/>
  <c r="V3562" i="1"/>
  <c r="V3410" i="1"/>
  <c r="V3405" i="1"/>
  <c r="V3387" i="1"/>
  <c r="V3290" i="1"/>
  <c r="V3175" i="1"/>
  <c r="V3167" i="1"/>
  <c r="V3120" i="1"/>
  <c r="V3110" i="1"/>
  <c r="V3089" i="1"/>
  <c r="V3076" i="1"/>
  <c r="V3924" i="1"/>
  <c r="V3564" i="1"/>
  <c r="V3223" i="1"/>
  <c r="V3200" i="1"/>
  <c r="V3187" i="1"/>
  <c r="V3165" i="1"/>
  <c r="V3050" i="1"/>
  <c r="V3045" i="1"/>
  <c r="V3587" i="1"/>
  <c r="V3534" i="1"/>
  <c r="V3400" i="1"/>
  <c r="V3171" i="1"/>
  <c r="V3161" i="1"/>
  <c r="V3138" i="1"/>
  <c r="V3115" i="1"/>
  <c r="V3105" i="1"/>
  <c r="V3092" i="1"/>
  <c r="V3079" i="1"/>
  <c r="V3064" i="1"/>
  <c r="V3053" i="1"/>
  <c r="V3752" i="1"/>
  <c r="V3527" i="1"/>
  <c r="V3507" i="1"/>
  <c r="V3315" i="1"/>
  <c r="V3234" i="1"/>
  <c r="V3213" i="1"/>
  <c r="V3155" i="1"/>
  <c r="V3087" i="1"/>
  <c r="V3025" i="1"/>
  <c r="V2995" i="1"/>
  <c r="V2873" i="1"/>
  <c r="V2863" i="1"/>
  <c r="V2860" i="1"/>
  <c r="V2837" i="1"/>
  <c r="V2821" i="1"/>
  <c r="V2808" i="1"/>
  <c r="V2737" i="1"/>
  <c r="V2668" i="1"/>
  <c r="V2645" i="1"/>
  <c r="V2636" i="1"/>
  <c r="V2613" i="1"/>
  <c r="V2604" i="1"/>
  <c r="V2581" i="1"/>
  <c r="V2572" i="1"/>
  <c r="V2549" i="1"/>
  <c r="V2540" i="1"/>
  <c r="V2517" i="1"/>
  <c r="V2508" i="1"/>
  <c r="V2494" i="1"/>
  <c r="V2478" i="1"/>
  <c r="V3763" i="1"/>
  <c r="V3674" i="1"/>
  <c r="V3631" i="1"/>
  <c r="V3529" i="1"/>
  <c r="V3151" i="1"/>
  <c r="V3037" i="1"/>
  <c r="V3511" i="1"/>
  <c r="V3482" i="1"/>
  <c r="V3450" i="1"/>
  <c r="V3418" i="1"/>
  <c r="V3365" i="1"/>
  <c r="V3360" i="1"/>
  <c r="V3312" i="1"/>
  <c r="V3274" i="1"/>
  <c r="V3231" i="1"/>
  <c r="V3217" i="1"/>
  <c r="V3168" i="1"/>
  <c r="V3158" i="1"/>
  <c r="V3114" i="1"/>
  <c r="V3101" i="1"/>
  <c r="V3049" i="1"/>
  <c r="V3041" i="1"/>
  <c r="V3035" i="1"/>
  <c r="V3032" i="1"/>
  <c r="V3882" i="1"/>
  <c r="V3580" i="1"/>
  <c r="V3538" i="1"/>
  <c r="V3504" i="1"/>
  <c r="V3477" i="1"/>
  <c r="V3355" i="1"/>
  <c r="V3353" i="1"/>
  <c r="V3190" i="1"/>
  <c r="V3188" i="1"/>
  <c r="V3124" i="1"/>
  <c r="V3109" i="1"/>
  <c r="V3073" i="1"/>
  <c r="V3413" i="1"/>
  <c r="V3390" i="1"/>
  <c r="V3137" i="1"/>
  <c r="V3135" i="1"/>
  <c r="V3131" i="1"/>
  <c r="V3119" i="1"/>
  <c r="V3104" i="1"/>
  <c r="V3091" i="1"/>
  <c r="V3083" i="1"/>
  <c r="V3162" i="1"/>
  <c r="V3075" i="1"/>
  <c r="V3016" i="1"/>
  <c r="V2983" i="1"/>
  <c r="V2978" i="1"/>
  <c r="V2926" i="1"/>
  <c r="V2884" i="1"/>
  <c r="V2867" i="1"/>
  <c r="V2818" i="1"/>
  <c r="V3002" i="1"/>
  <c r="V2969" i="1"/>
  <c r="V2948" i="1"/>
  <c r="V2943" i="1"/>
  <c r="V2899" i="1"/>
  <c r="V2874" i="1"/>
  <c r="V2844" i="1"/>
  <c r="V2826" i="1"/>
  <c r="V2804" i="1"/>
  <c r="V2789" i="1"/>
  <c r="V2782" i="1"/>
  <c r="V2772" i="1"/>
  <c r="V2750" i="1"/>
  <c r="V2726" i="1"/>
  <c r="V2723" i="1"/>
  <c r="V2665" i="1"/>
  <c r="V2623" i="1"/>
  <c r="V2573" i="1"/>
  <c r="V2564" i="1"/>
  <c r="V2553" i="1"/>
  <c r="V2499" i="1"/>
  <c r="V2457" i="1"/>
  <c r="V2448" i="1"/>
  <c r="V2443" i="1"/>
  <c r="V2434" i="1"/>
  <c r="V2411" i="1"/>
  <c r="V2402" i="1"/>
  <c r="V2379" i="1"/>
  <c r="V2370" i="1"/>
  <c r="V2347" i="1"/>
  <c r="V2338" i="1"/>
  <c r="V2315" i="1"/>
  <c r="V2306" i="1"/>
  <c r="V3038" i="1"/>
  <c r="V3023" i="1"/>
  <c r="V3014" i="1"/>
  <c r="V2993" i="1"/>
  <c r="V2931" i="1"/>
  <c r="V2919" i="1"/>
  <c r="V2914" i="1"/>
  <c r="V2892" i="1"/>
  <c r="V2887" i="1"/>
  <c r="V3174" i="1"/>
  <c r="V3141" i="1"/>
  <c r="V3121" i="1"/>
  <c r="V3077" i="1"/>
  <c r="V3007" i="1"/>
  <c r="V3777" i="1"/>
  <c r="V3633" i="1"/>
  <c r="V3568" i="1"/>
  <c r="V3184" i="1"/>
  <c r="V3128" i="1"/>
  <c r="V3000" i="1"/>
  <c r="V2986" i="1"/>
  <c r="V2965" i="1"/>
  <c r="V2951" i="1"/>
  <c r="V2946" i="1"/>
  <c r="V2929" i="1"/>
  <c r="V2834" i="1"/>
  <c r="V2802" i="1"/>
  <c r="V2785" i="1"/>
  <c r="V2770" i="1"/>
  <c r="V2718" i="1"/>
  <c r="V2689" i="1"/>
  <c r="V2686" i="1"/>
  <c r="V2677" i="1"/>
  <c r="V2659" i="1"/>
  <c r="V2642" i="1"/>
  <c r="V2633" i="1"/>
  <c r="V2591" i="1"/>
  <c r="V2518" i="1"/>
  <c r="V2515" i="1"/>
  <c r="V2512" i="1"/>
  <c r="V2506" i="1"/>
  <c r="V2484" i="1"/>
  <c r="V2458" i="1"/>
  <c r="V2444" i="1"/>
  <c r="V2412" i="1"/>
  <c r="V2380" i="1"/>
  <c r="V2348" i="1"/>
  <c r="V2316" i="1"/>
  <c r="V2302" i="1"/>
  <c r="V2293" i="1"/>
  <c r="V2265" i="1"/>
  <c r="V2256" i="1"/>
  <c r="V2219" i="1"/>
  <c r="V2210" i="1"/>
  <c r="V2187" i="1"/>
  <c r="V2182" i="1"/>
  <c r="V3072" i="1"/>
  <c r="V3062" i="1"/>
  <c r="V3034" i="1"/>
  <c r="V2963" i="1"/>
  <c r="V2922" i="1"/>
  <c r="V2905" i="1"/>
  <c r="V2890" i="1"/>
  <c r="V2842" i="1"/>
  <c r="V3243" i="1"/>
  <c r="V3197" i="1"/>
  <c r="V3051" i="1"/>
  <c r="V3042" i="1"/>
  <c r="V2998" i="1"/>
  <c r="V2972" i="1"/>
  <c r="V2970" i="1"/>
  <c r="V2956" i="1"/>
  <c r="V2937" i="1"/>
  <c r="V2895" i="1"/>
  <c r="V2865" i="1"/>
  <c r="V2819" i="1"/>
  <c r="V2812" i="1"/>
  <c r="V2760" i="1"/>
  <c r="V2743" i="1"/>
  <c r="V2738" i="1"/>
  <c r="V2735" i="1"/>
  <c r="V2624" i="1"/>
  <c r="V2586" i="1"/>
  <c r="V2583" i="1"/>
  <c r="V2574" i="1"/>
  <c r="V2559" i="1"/>
  <c r="V2500" i="1"/>
  <c r="V2463" i="1"/>
  <c r="V2454" i="1"/>
  <c r="V2440" i="1"/>
  <c r="V2417" i="1"/>
  <c r="V2408" i="1"/>
  <c r="V3222" i="1"/>
  <c r="V3098" i="1"/>
  <c r="V3005" i="1"/>
  <c r="V3003" i="1"/>
  <c r="V2977" i="1"/>
  <c r="V2927" i="1"/>
  <c r="V2910" i="1"/>
  <c r="V2900" i="1"/>
  <c r="V2868" i="1"/>
  <c r="V2855" i="1"/>
  <c r="V2847" i="1"/>
  <c r="V2783" i="1"/>
  <c r="V2775" i="1"/>
  <c r="V2627" i="1"/>
  <c r="V2610" i="1"/>
  <c r="V2601" i="1"/>
  <c r="V2565" i="1"/>
  <c r="V2545" i="1"/>
  <c r="V2536" i="1"/>
  <c r="V2530" i="1"/>
  <c r="V2524" i="1"/>
  <c r="V2491" i="1"/>
  <c r="V3570" i="1"/>
  <c r="V3245" i="1"/>
  <c r="V3210" i="1"/>
  <c r="V3305" i="1"/>
  <c r="V3258" i="1"/>
  <c r="V3178" i="1"/>
  <c r="V3118" i="1"/>
  <c r="V2984" i="1"/>
  <c r="V2954" i="1"/>
  <c r="V2915" i="1"/>
  <c r="V2883" i="1"/>
  <c r="V2878" i="1"/>
  <c r="V2853" i="1"/>
  <c r="V2840" i="1"/>
  <c r="V2835" i="1"/>
  <c r="V2798" i="1"/>
  <c r="V2756" i="1"/>
  <c r="V2741" i="1"/>
  <c r="V2693" i="1"/>
  <c r="V2690" i="1"/>
  <c r="V2681" i="1"/>
  <c r="V2678" i="1"/>
  <c r="V2669" i="1"/>
  <c r="V2660" i="1"/>
  <c r="V2649" i="1"/>
  <c r="V2592" i="1"/>
  <c r="V2569" i="1"/>
  <c r="V2533" i="1"/>
  <c r="V2513" i="1"/>
  <c r="V2427" i="1"/>
  <c r="V2418" i="1"/>
  <c r="V2395" i="1"/>
  <c r="V2386" i="1"/>
  <c r="V2363" i="1"/>
  <c r="V2354" i="1"/>
  <c r="V2331" i="1"/>
  <c r="V2322" i="1"/>
  <c r="V3610" i="1"/>
  <c r="V3229" i="1"/>
  <c r="V3395" i="1"/>
  <c r="V3106" i="1"/>
  <c r="V2947" i="1"/>
  <c r="V2945" i="1"/>
  <c r="V2940" i="1"/>
  <c r="V2897" i="1"/>
  <c r="V2869" i="1"/>
  <c r="V2850" i="1"/>
  <c r="V2791" i="1"/>
  <c r="V2767" i="1"/>
  <c r="V2755" i="1"/>
  <c r="V2714" i="1"/>
  <c r="V2709" i="1"/>
  <c r="V2640" i="1"/>
  <c r="V2631" i="1"/>
  <c r="V2622" i="1"/>
  <c r="V2504" i="1"/>
  <c r="V2495" i="1"/>
  <c r="V2445" i="1"/>
  <c r="V2442" i="1"/>
  <c r="V2433" i="1"/>
  <c r="V2374" i="1"/>
  <c r="V2364" i="1"/>
  <c r="V2321" i="1"/>
  <c r="V2318" i="1"/>
  <c r="V2233" i="1"/>
  <c r="V2225" i="1"/>
  <c r="V2209" i="1"/>
  <c r="V2201" i="1"/>
  <c r="V2193" i="1"/>
  <c r="V2165" i="1"/>
  <c r="V2149" i="1"/>
  <c r="V2133" i="1"/>
  <c r="V2117" i="1"/>
  <c r="V2101" i="1"/>
  <c r="V2085" i="1"/>
  <c r="V2069" i="1"/>
  <c r="V2053" i="1"/>
  <c r="V2037" i="1"/>
  <c r="V2021" i="1"/>
  <c r="V2005" i="1"/>
  <c r="V1989" i="1"/>
  <c r="V1973" i="1"/>
  <c r="V1957" i="1"/>
  <c r="V1941" i="1"/>
  <c r="V1925" i="1"/>
  <c r="V1909" i="1"/>
  <c r="V1893" i="1"/>
  <c r="V1877" i="1"/>
  <c r="V1861" i="1"/>
  <c r="V1845" i="1"/>
  <c r="V1829" i="1"/>
  <c r="V1813" i="1"/>
  <c r="V1797" i="1"/>
  <c r="V1781" i="1"/>
  <c r="V1765" i="1"/>
  <c r="V1749" i="1"/>
  <c r="V1733" i="1"/>
  <c r="V1717" i="1"/>
  <c r="V1701" i="1"/>
  <c r="V1685" i="1"/>
  <c r="V1669" i="1"/>
  <c r="V1653" i="1"/>
  <c r="V1637" i="1"/>
  <c r="V1621" i="1"/>
  <c r="V1605" i="1"/>
  <c r="V1589" i="1"/>
  <c r="V1573" i="1"/>
  <c r="V1557" i="1"/>
  <c r="V1541" i="1"/>
  <c r="V1525" i="1"/>
  <c r="V1509" i="1"/>
  <c r="V1493" i="1"/>
  <c r="V1477" i="1"/>
  <c r="V1461" i="1"/>
  <c r="V1445" i="1"/>
  <c r="V1429" i="1"/>
  <c r="V1413" i="1"/>
  <c r="V1397" i="1"/>
  <c r="V1381" i="1"/>
  <c r="V1365" i="1"/>
  <c r="V1349" i="1"/>
  <c r="V2825" i="1"/>
  <c r="V2771" i="1"/>
  <c r="V2761" i="1"/>
  <c r="V2753" i="1"/>
  <c r="V2751" i="1"/>
  <c r="V2734" i="1"/>
  <c r="V2725" i="1"/>
  <c r="V2707" i="1"/>
  <c r="V2597" i="1"/>
  <c r="V2560" i="1"/>
  <c r="V2551" i="1"/>
  <c r="V2483" i="1"/>
  <c r="V2475" i="1"/>
  <c r="V2384" i="1"/>
  <c r="V2308" i="1"/>
  <c r="V2301" i="1"/>
  <c r="V2290" i="1"/>
  <c r="V2278" i="1"/>
  <c r="V2274" i="1"/>
  <c r="V2262" i="1"/>
  <c r="V2258" i="1"/>
  <c r="V2254" i="1"/>
  <c r="V2181" i="1"/>
  <c r="V2176" i="1"/>
  <c r="V2160" i="1"/>
  <c r="V2144" i="1"/>
  <c r="V2128" i="1"/>
  <c r="V2112" i="1"/>
  <c r="V2096" i="1"/>
  <c r="V2080" i="1"/>
  <c r="V2064" i="1"/>
  <c r="V2048" i="1"/>
  <c r="V2032" i="1"/>
  <c r="V2016" i="1"/>
  <c r="V2000" i="1"/>
  <c r="V1984" i="1"/>
  <c r="V1968" i="1"/>
  <c r="V1952" i="1"/>
  <c r="V1936" i="1"/>
  <c r="V1920" i="1"/>
  <c r="V1904" i="1"/>
  <c r="V1888" i="1"/>
  <c r="V1872" i="1"/>
  <c r="V1856" i="1"/>
  <c r="V1840" i="1"/>
  <c r="V1824" i="1"/>
  <c r="V1808" i="1"/>
  <c r="V1792" i="1"/>
  <c r="V1776" i="1"/>
  <c r="V1760" i="1"/>
  <c r="V1744" i="1"/>
  <c r="V1728" i="1"/>
  <c r="V1712" i="1"/>
  <c r="V1696" i="1"/>
  <c r="V1680" i="1"/>
  <c r="V1664" i="1"/>
  <c r="V1648" i="1"/>
  <c r="V1632" i="1"/>
  <c r="V1616" i="1"/>
  <c r="V1600" i="1"/>
  <c r="V1584" i="1"/>
  <c r="V1568" i="1"/>
  <c r="V1552" i="1"/>
  <c r="V1536" i="1"/>
  <c r="V1520" i="1"/>
  <c r="V1504" i="1"/>
  <c r="V1488" i="1"/>
  <c r="V1472" i="1"/>
  <c r="V1456" i="1"/>
  <c r="V1440" i="1"/>
  <c r="V3004" i="1"/>
  <c r="V2916" i="1"/>
  <c r="V2815" i="1"/>
  <c r="V2777" i="1"/>
  <c r="V2757" i="1"/>
  <c r="V2705" i="1"/>
  <c r="V2694" i="1"/>
  <c r="V2658" i="1"/>
  <c r="V2638" i="1"/>
  <c r="V2590" i="1"/>
  <c r="V2531" i="1"/>
  <c r="V2529" i="1"/>
  <c r="V2509" i="1"/>
  <c r="V2493" i="1"/>
  <c r="V2404" i="1"/>
  <c r="V2394" i="1"/>
  <c r="V2387" i="1"/>
  <c r="V2368" i="1"/>
  <c r="V2361" i="1"/>
  <c r="V2351" i="1"/>
  <c r="V2328" i="1"/>
  <c r="V2325" i="1"/>
  <c r="V2270" i="1"/>
  <c r="V2266" i="1"/>
  <c r="V2250" i="1"/>
  <c r="V2246" i="1"/>
  <c r="V2242" i="1"/>
  <c r="V2171" i="1"/>
  <c r="V2155" i="1"/>
  <c r="V2139" i="1"/>
  <c r="V2123" i="1"/>
  <c r="V2107" i="1"/>
  <c r="V2091" i="1"/>
  <c r="V3108" i="1"/>
  <c r="V3082" i="1"/>
  <c r="V2980" i="1"/>
  <c r="V2971" i="1"/>
  <c r="V3095" i="1"/>
  <c r="V3069" i="1"/>
  <c r="V2973" i="1"/>
  <c r="V2942" i="1"/>
  <c r="V2903" i="1"/>
  <c r="V2745" i="1"/>
  <c r="V2730" i="1"/>
  <c r="V2703" i="1"/>
  <c r="V2656" i="1"/>
  <c r="V2647" i="1"/>
  <c r="V2629" i="1"/>
  <c r="V2620" i="1"/>
  <c r="V2618" i="1"/>
  <c r="V2600" i="1"/>
  <c r="V2588" i="1"/>
  <c r="V2547" i="1"/>
  <c r="V2527" i="1"/>
  <c r="V2498" i="1"/>
  <c r="V2486" i="1"/>
  <c r="V2481" i="1"/>
  <c r="V2470" i="1"/>
  <c r="V2461" i="1"/>
  <c r="V2449" i="1"/>
  <c r="V2378" i="1"/>
  <c r="V2345" i="1"/>
  <c r="V2309" i="1"/>
  <c r="V2234" i="1"/>
  <c r="V2230" i="1"/>
  <c r="V2226" i="1"/>
  <c r="V2202" i="1"/>
  <c r="V2198" i="1"/>
  <c r="V2194" i="1"/>
  <c r="V2177" i="1"/>
  <c r="V2161" i="1"/>
  <c r="V2145" i="1"/>
  <c r="V2935" i="1"/>
  <c r="V2924" i="1"/>
  <c r="V2858" i="1"/>
  <c r="V2831" i="1"/>
  <c r="V2719" i="1"/>
  <c r="V2595" i="1"/>
  <c r="V2577" i="1"/>
  <c r="V2563" i="1"/>
  <c r="V2556" i="1"/>
  <c r="V2554" i="1"/>
  <c r="V2467" i="1"/>
  <c r="V2446" i="1"/>
  <c r="V2431" i="1"/>
  <c r="V2428" i="1"/>
  <c r="V2425" i="1"/>
  <c r="V2419" i="1"/>
  <c r="V2365" i="1"/>
  <c r="V2352" i="1"/>
  <c r="V2342" i="1"/>
  <c r="V2332" i="1"/>
  <c r="V2287" i="1"/>
  <c r="V2275" i="1"/>
  <c r="V2259" i="1"/>
  <c r="V2172" i="1"/>
  <c r="V2156" i="1"/>
  <c r="V2140" i="1"/>
  <c r="V3145" i="1"/>
  <c r="V2911" i="1"/>
  <c r="V2851" i="1"/>
  <c r="V2841" i="1"/>
  <c r="V2796" i="1"/>
  <c r="V2788" i="1"/>
  <c r="V2710" i="1"/>
  <c r="V2672" i="1"/>
  <c r="V2663" i="1"/>
  <c r="V2654" i="1"/>
  <c r="V2634" i="1"/>
  <c r="V2570" i="1"/>
  <c r="V2568" i="1"/>
  <c r="V2514" i="1"/>
  <c r="V2489" i="1"/>
  <c r="V2473" i="1"/>
  <c r="V2464" i="1"/>
  <c r="V2405" i="1"/>
  <c r="V2388" i="1"/>
  <c r="V2355" i="1"/>
  <c r="V2319" i="1"/>
  <c r="V2291" i="1"/>
  <c r="V2284" i="1"/>
  <c r="V2271" i="1"/>
  <c r="V2255" i="1"/>
  <c r="V2251" i="1"/>
  <c r="V2243" i="1"/>
  <c r="V2167" i="1"/>
  <c r="V2151" i="1"/>
  <c r="V2135" i="1"/>
  <c r="V2119" i="1"/>
  <c r="V2103" i="1"/>
  <c r="V2087" i="1"/>
  <c r="V2071" i="1"/>
  <c r="V2055" i="1"/>
  <c r="V2039" i="1"/>
  <c r="V2023" i="1"/>
  <c r="V2007" i="1"/>
  <c r="V1991" i="1"/>
  <c r="V1975" i="1"/>
  <c r="V1959" i="1"/>
  <c r="V1943" i="1"/>
  <c r="V1927" i="1"/>
  <c r="V1911" i="1"/>
  <c r="V1895" i="1"/>
  <c r="V1879" i="1"/>
  <c r="V1863" i="1"/>
  <c r="V1847" i="1"/>
  <c r="V1831" i="1"/>
  <c r="V1815" i="1"/>
  <c r="V1799" i="1"/>
  <c r="V1783" i="1"/>
  <c r="V1767" i="1"/>
  <c r="V1751" i="1"/>
  <c r="V1735" i="1"/>
  <c r="V1719" i="1"/>
  <c r="V3057" i="1"/>
  <c r="V3010" i="1"/>
  <c r="V2975" i="1"/>
  <c r="V2913" i="1"/>
  <c r="V2866" i="1"/>
  <c r="V2786" i="1"/>
  <c r="V2739" i="1"/>
  <c r="V2643" i="1"/>
  <c r="V2632" i="1"/>
  <c r="V2625" i="1"/>
  <c r="V2605" i="1"/>
  <c r="V2521" i="1"/>
  <c r="V2505" i="1"/>
  <c r="V2496" i="1"/>
  <c r="V2385" i="1"/>
  <c r="V2382" i="1"/>
  <c r="V2372" i="1"/>
  <c r="V2362" i="1"/>
  <c r="V2336" i="1"/>
  <c r="V2329" i="1"/>
  <c r="V2267" i="1"/>
  <c r="V2239" i="1"/>
  <c r="V2178" i="1"/>
  <c r="V2162" i="1"/>
  <c r="V2146" i="1"/>
  <c r="V2130" i="1"/>
  <c r="V2114" i="1"/>
  <c r="V2098" i="1"/>
  <c r="V2082" i="1"/>
  <c r="V2066" i="1"/>
  <c r="V2050" i="1"/>
  <c r="V2034" i="1"/>
  <c r="V2018" i="1"/>
  <c r="V2002" i="1"/>
  <c r="V1986" i="1"/>
  <c r="V1970" i="1"/>
  <c r="V1954" i="1"/>
  <c r="V1938" i="1"/>
  <c r="V1922" i="1"/>
  <c r="V1906" i="1"/>
  <c r="V1890" i="1"/>
  <c r="V1874" i="1"/>
  <c r="V1858" i="1"/>
  <c r="V3981" i="1"/>
  <c r="V3001" i="1"/>
  <c r="V2930" i="1"/>
  <c r="V2898" i="1"/>
  <c r="V2894" i="1"/>
  <c r="V2780" i="1"/>
  <c r="V2754" i="1"/>
  <c r="V2713" i="1"/>
  <c r="V2697" i="1"/>
  <c r="V2641" i="1"/>
  <c r="V2614" i="1"/>
  <c r="V2593" i="1"/>
  <c r="V2582" i="1"/>
  <c r="V2561" i="1"/>
  <c r="V2532" i="1"/>
  <c r="V2510" i="1"/>
  <c r="V2453" i="1"/>
  <c r="V2450" i="1"/>
  <c r="V2414" i="1"/>
  <c r="V3147" i="1"/>
  <c r="V3059" i="1"/>
  <c r="V2968" i="1"/>
  <c r="V2957" i="1"/>
  <c r="V2950" i="1"/>
  <c r="V2879" i="1"/>
  <c r="V2792" i="1"/>
  <c r="V2766" i="1"/>
  <c r="V2679" i="1"/>
  <c r="V2670" i="1"/>
  <c r="V2652" i="1"/>
  <c r="V2650" i="1"/>
  <c r="V2541" i="1"/>
  <c r="V2479" i="1"/>
  <c r="V2420" i="1"/>
  <c r="V2399" i="1"/>
  <c r="V2389" i="1"/>
  <c r="V2366" i="1"/>
  <c r="V2346" i="1"/>
  <c r="V2276" i="1"/>
  <c r="V2272" i="1"/>
  <c r="V2260" i="1"/>
  <c r="V2252" i="1"/>
  <c r="V2227" i="1"/>
  <c r="V2195" i="1"/>
  <c r="V2168" i="1"/>
  <c r="V2152" i="1"/>
  <c r="V2136" i="1"/>
  <c r="V2120" i="1"/>
  <c r="V2104" i="1"/>
  <c r="V2088" i="1"/>
  <c r="V2072" i="1"/>
  <c r="V2056" i="1"/>
  <c r="V2040" i="1"/>
  <c r="V2024" i="1"/>
  <c r="V2008" i="1"/>
  <c r="V1992" i="1"/>
  <c r="V1976" i="1"/>
  <c r="V1960" i="1"/>
  <c r="V1944" i="1"/>
  <c r="V1928" i="1"/>
  <c r="V1912" i="1"/>
  <c r="V1896" i="1"/>
  <c r="V1880" i="1"/>
  <c r="V1864" i="1"/>
  <c r="V1848" i="1"/>
  <c r="V3054" i="1"/>
  <c r="V2966" i="1"/>
  <c r="V2959" i="1"/>
  <c r="V2952" i="1"/>
  <c r="V2932" i="1"/>
  <c r="V2921" i="1"/>
  <c r="V2881" i="1"/>
  <c r="V3043" i="1"/>
  <c r="V2974" i="1"/>
  <c r="V2906" i="1"/>
  <c r="V2852" i="1"/>
  <c r="V2803" i="1"/>
  <c r="V2776" i="1"/>
  <c r="V2729" i="1"/>
  <c r="V2673" i="1"/>
  <c r="V2628" i="1"/>
  <c r="V2606" i="1"/>
  <c r="V2599" i="1"/>
  <c r="V2544" i="1"/>
  <c r="V2526" i="1"/>
  <c r="V3509" i="1"/>
  <c r="V3310" i="1"/>
  <c r="V3029" i="1"/>
  <c r="V3020" i="1"/>
  <c r="V2744" i="1"/>
  <c r="V2740" i="1"/>
  <c r="V2711" i="1"/>
  <c r="V2691" i="1"/>
  <c r="V2682" i="1"/>
  <c r="V2664" i="1"/>
  <c r="V2626" i="1"/>
  <c r="V2594" i="1"/>
  <c r="V2576" i="1"/>
  <c r="V2562" i="1"/>
  <c r="V2535" i="1"/>
  <c r="V2451" i="1"/>
  <c r="V2415" i="1"/>
  <c r="V2409" i="1"/>
  <c r="V2403" i="1"/>
  <c r="V2390" i="1"/>
  <c r="V2367" i="1"/>
  <c r="V3516" i="1"/>
  <c r="V3011" i="1"/>
  <c r="V2938" i="1"/>
  <c r="V2809" i="1"/>
  <c r="V2805" i="1"/>
  <c r="V2793" i="1"/>
  <c r="V2787" i="1"/>
  <c r="V2769" i="1"/>
  <c r="V2727" i="1"/>
  <c r="V2698" i="1"/>
  <c r="V2655" i="1"/>
  <c r="V2615" i="1"/>
  <c r="V2567" i="1"/>
  <c r="V2542" i="1"/>
  <c r="V2522" i="1"/>
  <c r="V2889" i="1"/>
  <c r="V2871" i="1"/>
  <c r="V2801" i="1"/>
  <c r="V2687" i="1"/>
  <c r="V2503" i="1"/>
  <c r="V2406" i="1"/>
  <c r="V2353" i="1"/>
  <c r="V2349" i="1"/>
  <c r="V2337" i="1"/>
  <c r="V2335" i="1"/>
  <c r="V2333" i="1"/>
  <c r="V2300" i="1"/>
  <c r="V2298" i="1"/>
  <c r="V2273" i="1"/>
  <c r="V2232" i="1"/>
  <c r="V2221" i="1"/>
  <c r="V2185" i="1"/>
  <c r="V2159" i="1"/>
  <c r="V2150" i="1"/>
  <c r="V2579" i="1"/>
  <c r="V2459" i="1"/>
  <c r="V2430" i="1"/>
  <c r="V2421" i="1"/>
  <c r="V2410" i="1"/>
  <c r="V2401" i="1"/>
  <c r="V2323" i="1"/>
  <c r="V2317" i="1"/>
  <c r="V2285" i="1"/>
  <c r="V2237" i="1"/>
  <c r="V2203" i="1"/>
  <c r="V2196" i="1"/>
  <c r="V2173" i="1"/>
  <c r="V2143" i="1"/>
  <c r="V2131" i="1"/>
  <c r="V2115" i="1"/>
  <c r="V2099" i="1"/>
  <c r="V2989" i="1"/>
  <c r="V2857" i="1"/>
  <c r="V2488" i="1"/>
  <c r="V2436" i="1"/>
  <c r="V2429" i="1"/>
  <c r="V2398" i="1"/>
  <c r="V2358" i="1"/>
  <c r="V2356" i="1"/>
  <c r="V2340" i="1"/>
  <c r="V2320" i="1"/>
  <c r="V2299" i="1"/>
  <c r="V2288" i="1"/>
  <c r="V2238" i="1"/>
  <c r="V2222" i="1"/>
  <c r="V2213" i="1"/>
  <c r="V2204" i="1"/>
  <c r="V2174" i="1"/>
  <c r="V2137" i="1"/>
  <c r="V2078" i="1"/>
  <c r="V2015" i="1"/>
  <c r="V2009" i="1"/>
  <c r="V1994" i="1"/>
  <c r="V2828" i="1"/>
  <c r="V2617" i="1"/>
  <c r="V2578" i="1"/>
  <c r="V2528" i="1"/>
  <c r="V2477" i="1"/>
  <c r="V2462" i="1"/>
  <c r="V2422" i="1"/>
  <c r="V2400" i="1"/>
  <c r="V2350" i="1"/>
  <c r="V2334" i="1"/>
  <c r="V2324" i="1"/>
  <c r="V2286" i="1"/>
  <c r="V2268" i="1"/>
  <c r="V2264" i="1"/>
  <c r="V2236" i="1"/>
  <c r="V2218" i="1"/>
  <c r="V2211" i="1"/>
  <c r="V2142" i="1"/>
  <c r="V2558" i="1"/>
  <c r="V2546" i="1"/>
  <c r="V2490" i="1"/>
  <c r="V2330" i="1"/>
  <c r="V2297" i="1"/>
  <c r="V2497" i="1"/>
  <c r="V2426" i="1"/>
  <c r="V2424" i="1"/>
  <c r="V2413" i="1"/>
  <c r="V2314" i="1"/>
  <c r="V2312" i="1"/>
  <c r="V2310" i="1"/>
  <c r="V2856" i="1"/>
  <c r="V2646" i="1"/>
  <c r="V2183" i="1"/>
  <c r="V2170" i="1"/>
  <c r="V2111" i="1"/>
  <c r="V2093" i="1"/>
  <c r="V2086" i="1"/>
  <c r="V2070" i="1"/>
  <c r="V2042" i="1"/>
  <c r="V2036" i="1"/>
  <c r="V2028" i="1"/>
  <c r="V1987" i="1"/>
  <c r="V1978" i="1"/>
  <c r="V1958" i="1"/>
  <c r="V1955" i="1"/>
  <c r="V1946" i="1"/>
  <c r="V1940" i="1"/>
  <c r="V1917" i="1"/>
  <c r="V1887" i="1"/>
  <c r="V1884" i="1"/>
  <c r="V1855" i="1"/>
  <c r="V1852" i="1"/>
  <c r="V1849" i="1"/>
  <c r="V1843" i="1"/>
  <c r="V1833" i="1"/>
  <c r="V1804" i="1"/>
  <c r="V1782" i="1"/>
  <c r="V1690" i="1"/>
  <c r="V1682" i="1"/>
  <c r="V1674" i="1"/>
  <c r="V1666" i="1"/>
  <c r="V1658" i="1"/>
  <c r="V1650" i="1"/>
  <c r="V1638" i="1"/>
  <c r="V1630" i="1"/>
  <c r="V1622" i="1"/>
  <c r="V1614" i="1"/>
  <c r="V1606" i="1"/>
  <c r="V1598" i="1"/>
  <c r="V1590" i="1"/>
  <c r="V1582" i="1"/>
  <c r="V1574" i="1"/>
  <c r="V1566" i="1"/>
  <c r="V1513" i="1"/>
  <c r="V1505" i="1"/>
  <c r="V1501" i="1"/>
  <c r="V1497" i="1"/>
  <c r="V1489" i="1"/>
  <c r="V1485" i="1"/>
  <c r="V1481" i="1"/>
  <c r="V1473" i="1"/>
  <c r="V1469" i="1"/>
  <c r="V2908" i="1"/>
  <c r="V2702" i="1"/>
  <c r="V2392" i="1"/>
  <c r="V2249" i="1"/>
  <c r="V2223" i="1"/>
  <c r="V2197" i="1"/>
  <c r="V2129" i="1"/>
  <c r="V2109" i="1"/>
  <c r="V2100" i="1"/>
  <c r="V2081" i="1"/>
  <c r="V2045" i="1"/>
  <c r="V2020" i="1"/>
  <c r="V1990" i="1"/>
  <c r="V1926" i="1"/>
  <c r="V1923" i="1"/>
  <c r="V1914" i="1"/>
  <c r="V1908" i="1"/>
  <c r="V1905" i="1"/>
  <c r="V1902" i="1"/>
  <c r="V1899" i="1"/>
  <c r="V1870" i="1"/>
  <c r="V1867" i="1"/>
  <c r="V1826" i="1"/>
  <c r="V1819" i="1"/>
  <c r="V1793" i="1"/>
  <c r="V1764" i="1"/>
  <c r="V1757" i="1"/>
  <c r="V1753" i="1"/>
  <c r="V1746" i="1"/>
  <c r="V1739" i="1"/>
  <c r="V1642" i="1"/>
  <c r="V1634" i="1"/>
  <c r="V1626" i="1"/>
  <c r="V1618" i="1"/>
  <c r="V1610" i="1"/>
  <c r="V1602" i="1"/>
  <c r="V1594" i="1"/>
  <c r="V1586" i="1"/>
  <c r="V1578" i="1"/>
  <c r="V1570" i="1"/>
  <c r="V1562" i="1"/>
  <c r="V1558" i="1"/>
  <c r="V1550" i="1"/>
  <c r="V1542" i="1"/>
  <c r="V1534" i="1"/>
  <c r="V1433" i="1"/>
  <c r="V1420" i="1"/>
  <c r="V1411" i="1"/>
  <c r="V1388" i="1"/>
  <c r="V1379" i="1"/>
  <c r="V1351" i="1"/>
  <c r="V1342" i="1"/>
  <c r="V1326" i="1"/>
  <c r="V1310" i="1"/>
  <c r="V2814" i="1"/>
  <c r="V2666" i="1"/>
  <c r="V2501" i="1"/>
  <c r="V2474" i="1"/>
  <c r="V2344" i="1"/>
  <c r="V2326" i="1"/>
  <c r="V2722" i="1"/>
  <c r="V2661" i="1"/>
  <c r="V2602" i="1"/>
  <c r="V2460" i="1"/>
  <c r="V2416" i="1"/>
  <c r="V2377" i="1"/>
  <c r="V2773" i="1"/>
  <c r="V2637" i="1"/>
  <c r="V2609" i="1"/>
  <c r="V2550" i="1"/>
  <c r="V2465" i="1"/>
  <c r="V2396" i="1"/>
  <c r="V2381" i="1"/>
  <c r="V2611" i="1"/>
  <c r="V2537" i="1"/>
  <c r="V2441" i="1"/>
  <c r="V2307" i="1"/>
  <c r="V2216" i="1"/>
  <c r="V2206" i="1"/>
  <c r="V2192" i="1"/>
  <c r="V2179" i="1"/>
  <c r="V2094" i="1"/>
  <c r="V2089" i="1"/>
  <c r="V2084" i="1"/>
  <c r="V2079" i="1"/>
  <c r="V2043" i="1"/>
  <c r="V2029" i="1"/>
  <c r="V2004" i="1"/>
  <c r="V1996" i="1"/>
  <c r="V1918" i="1"/>
  <c r="V1915" i="1"/>
  <c r="V1894" i="1"/>
  <c r="V1891" i="1"/>
  <c r="V1882" i="1"/>
  <c r="V1862" i="1"/>
  <c r="V1859" i="1"/>
  <c r="V1850" i="1"/>
  <c r="V1827" i="1"/>
  <c r="V1816" i="1"/>
  <c r="V1794" i="1"/>
  <c r="V1758" i="1"/>
  <c r="V1754" i="1"/>
  <c r="V1747" i="1"/>
  <c r="V1729" i="1"/>
  <c r="V1711" i="1"/>
  <c r="V1639" i="1"/>
  <c r="V1631" i="1"/>
  <c r="V1623" i="1"/>
  <c r="V1615" i="1"/>
  <c r="V1607" i="1"/>
  <c r="V1599" i="1"/>
  <c r="V1591" i="1"/>
  <c r="V1583" i="1"/>
  <c r="V1575" i="1"/>
  <c r="V1567" i="1"/>
  <c r="V1555" i="1"/>
  <c r="V1547" i="1"/>
  <c r="V1539" i="1"/>
  <c r="V1531" i="1"/>
  <c r="V1434" i="1"/>
  <c r="V1421" i="1"/>
  <c r="V1412" i="1"/>
  <c r="V1403" i="1"/>
  <c r="V2824" i="1"/>
  <c r="V2485" i="1"/>
  <c r="V2452" i="1"/>
  <c r="V2383" i="1"/>
  <c r="V2341" i="1"/>
  <c r="V2339" i="1"/>
  <c r="V2799" i="1"/>
  <c r="V2764" i="1"/>
  <c r="V2706" i="1"/>
  <c r="V2675" i="1"/>
  <c r="V2447" i="1"/>
  <c r="V2438" i="1"/>
  <c r="V2313" i="1"/>
  <c r="V2296" i="1"/>
  <c r="V2882" i="1"/>
  <c r="V2876" i="1"/>
  <c r="V2695" i="1"/>
  <c r="V2435" i="1"/>
  <c r="V2538" i="1"/>
  <c r="V2456" i="1"/>
  <c r="V2437" i="1"/>
  <c r="V2674" i="1"/>
  <c r="V2585" i="1"/>
  <c r="V2472" i="1"/>
  <c r="V2468" i="1"/>
  <c r="V2721" i="1"/>
  <c r="V2432" i="1"/>
  <c r="V2289" i="1"/>
  <c r="V2245" i="1"/>
  <c r="V2217" i="1"/>
  <c r="V2180" i="1"/>
  <c r="V2153" i="1"/>
  <c r="V2106" i="1"/>
  <c r="V2076" i="1"/>
  <c r="V1972" i="1"/>
  <c r="V1932" i="1"/>
  <c r="V1907" i="1"/>
  <c r="V1897" i="1"/>
  <c r="V1865" i="1"/>
  <c r="V1857" i="1"/>
  <c r="V1844" i="1"/>
  <c r="V1814" i="1"/>
  <c r="V1805" i="1"/>
  <c r="V1769" i="1"/>
  <c r="V1741" i="1"/>
  <c r="V1738" i="1"/>
  <c r="V1692" i="1"/>
  <c r="V1676" i="1"/>
  <c r="V1660" i="1"/>
  <c r="V1647" i="1"/>
  <c r="V1628" i="1"/>
  <c r="V1603" i="1"/>
  <c r="V1597" i="1"/>
  <c r="V1572" i="1"/>
  <c r="V1569" i="1"/>
  <c r="V1546" i="1"/>
  <c r="V1532" i="1"/>
  <c r="V1523" i="1"/>
  <c r="V1475" i="1"/>
  <c r="V1465" i="1"/>
  <c r="V1437" i="1"/>
  <c r="V1416" i="1"/>
  <c r="V1380" i="1"/>
  <c r="V1376" i="1"/>
  <c r="V1372" i="1"/>
  <c r="V1368" i="1"/>
  <c r="V1330" i="1"/>
  <c r="V1321" i="1"/>
  <c r="V1287" i="1"/>
  <c r="V1271" i="1"/>
  <c r="V1255" i="1"/>
  <c r="V1239" i="1"/>
  <c r="V1223" i="1"/>
  <c r="V1207" i="1"/>
  <c r="V1191" i="1"/>
  <c r="V1175" i="1"/>
  <c r="V1159" i="1"/>
  <c r="V1143" i="1"/>
  <c r="V1127" i="1"/>
  <c r="V1111" i="1"/>
  <c r="V1095" i="1"/>
  <c r="V1079" i="1"/>
  <c r="V1063" i="1"/>
  <c r="V1047" i="1"/>
  <c r="V1031" i="1"/>
  <c r="V1015" i="1"/>
  <c r="V999" i="1"/>
  <c r="V983" i="1"/>
  <c r="V967" i="1"/>
  <c r="V951" i="1"/>
  <c r="V935" i="1"/>
  <c r="V919" i="1"/>
  <c r="V903" i="1"/>
  <c r="V887" i="1"/>
  <c r="V871" i="1"/>
  <c r="V855" i="1"/>
  <c r="V839" i="1"/>
  <c r="V823" i="1"/>
  <c r="V2305" i="1"/>
  <c r="V2303" i="1"/>
  <c r="V2294" i="1"/>
  <c r="V2269" i="1"/>
  <c r="V2157" i="1"/>
  <c r="V2102" i="1"/>
  <c r="V2047" i="1"/>
  <c r="V2035" i="1"/>
  <c r="V1985" i="1"/>
  <c r="V1977" i="1"/>
  <c r="V1963" i="1"/>
  <c r="V1834" i="1"/>
  <c r="V1828" i="1"/>
  <c r="V1802" i="1"/>
  <c r="V1752" i="1"/>
  <c r="V1721" i="1"/>
  <c r="V1713" i="1"/>
  <c r="V1689" i="1"/>
  <c r="V1673" i="1"/>
  <c r="V1657" i="1"/>
  <c r="V1625" i="1"/>
  <c r="V1579" i="1"/>
  <c r="V1549" i="1"/>
  <c r="V1535" i="1"/>
  <c r="V1529" i="1"/>
  <c r="V1526" i="1"/>
  <c r="V1517" i="1"/>
  <c r="V1514" i="1"/>
  <c r="V1444" i="1"/>
  <c r="V1423" i="1"/>
  <c r="V1401" i="1"/>
  <c r="V1348" i="1"/>
  <c r="V1344" i="1"/>
  <c r="V1335" i="1"/>
  <c r="V1312" i="1"/>
  <c r="V1303" i="1"/>
  <c r="V1298" i="1"/>
  <c r="V1282" i="1"/>
  <c r="V1266" i="1"/>
  <c r="V1250" i="1"/>
  <c r="V1234" i="1"/>
  <c r="V1218" i="1"/>
  <c r="V1202" i="1"/>
  <c r="V1186" i="1"/>
  <c r="V1170" i="1"/>
  <c r="V2608" i="1"/>
  <c r="V2480" i="1"/>
  <c r="V2282" i="1"/>
  <c r="V2280" i="1"/>
  <c r="V2163" i="1"/>
  <c r="V1995" i="1"/>
  <c r="V1953" i="1"/>
  <c r="V1945" i="1"/>
  <c r="V1937" i="1"/>
  <c r="V1892" i="1"/>
  <c r="V2240" i="1"/>
  <c r="V2208" i="1"/>
  <c r="V2200" i="1"/>
  <c r="V2189" i="1"/>
  <c r="V2127" i="1"/>
  <c r="V2074" i="1"/>
  <c r="V2062" i="1"/>
  <c r="V2052" i="1"/>
  <c r="V1910" i="1"/>
  <c r="V1860" i="1"/>
  <c r="V1820" i="1"/>
  <c r="V2469" i="1"/>
  <c r="V2191" i="1"/>
  <c r="V2175" i="1"/>
  <c r="V2169" i="1"/>
  <c r="V2125" i="1"/>
  <c r="V2121" i="1"/>
  <c r="V2083" i="1"/>
  <c r="V2077" i="1"/>
  <c r="V2067" i="1"/>
  <c r="V2057" i="1"/>
  <c r="V2038" i="1"/>
  <c r="V2033" i="1"/>
  <c r="V2026" i="1"/>
  <c r="V2014" i="1"/>
  <c r="V1998" i="1"/>
  <c r="V1988" i="1"/>
  <c r="V1980" i="1"/>
  <c r="V1961" i="1"/>
  <c r="V2148" i="1"/>
  <c r="V2031" i="1"/>
  <c r="V2019" i="1"/>
  <c r="V1983" i="1"/>
  <c r="V1966" i="1"/>
  <c r="V1956" i="1"/>
  <c r="V1948" i="1"/>
  <c r="V1933" i="1"/>
  <c r="V1913" i="1"/>
  <c r="V1900" i="1"/>
  <c r="V1885" i="1"/>
  <c r="V1868" i="1"/>
  <c r="V1842" i="1"/>
  <c r="V1812" i="1"/>
  <c r="V1736" i="1"/>
  <c r="V1561" i="1"/>
  <c r="V1530" i="1"/>
  <c r="V1518" i="1"/>
  <c r="V1502" i="1"/>
  <c r="V1486" i="1"/>
  <c r="V1424" i="1"/>
  <c r="V1417" i="1"/>
  <c r="V1402" i="1"/>
  <c r="V1398" i="1"/>
  <c r="V1373" i="1"/>
  <c r="V1369" i="1"/>
  <c r="V1345" i="1"/>
  <c r="V1336" i="1"/>
  <c r="V1327" i="1"/>
  <c r="V1304" i="1"/>
  <c r="V1294" i="1"/>
  <c r="V1278" i="1"/>
  <c r="V1262" i="1"/>
  <c r="V1246" i="1"/>
  <c r="V1230" i="1"/>
  <c r="V1214" i="1"/>
  <c r="V1198" i="1"/>
  <c r="V1182" i="1"/>
  <c r="V1166" i="1"/>
  <c r="V1150" i="1"/>
  <c r="V1134" i="1"/>
  <c r="V1118" i="1"/>
  <c r="V1102" i="1"/>
  <c r="V1086" i="1"/>
  <c r="V1070" i="1"/>
  <c r="V1054" i="1"/>
  <c r="V1038" i="1"/>
  <c r="V1022" i="1"/>
  <c r="V1006" i="1"/>
  <c r="V990" i="1"/>
  <c r="V974" i="1"/>
  <c r="V958" i="1"/>
  <c r="V942" i="1"/>
  <c r="V926" i="1"/>
  <c r="V910" i="1"/>
  <c r="V894" i="1"/>
  <c r="V878" i="1"/>
  <c r="V862" i="1"/>
  <c r="V846" i="1"/>
  <c r="V830" i="1"/>
  <c r="V814" i="1"/>
  <c r="V798" i="1"/>
  <c r="V782" i="1"/>
  <c r="V766" i="1"/>
  <c r="V750" i="1"/>
  <c r="V734" i="1"/>
  <c r="V718" i="1"/>
  <c r="V702" i="1"/>
  <c r="V686" i="1"/>
  <c r="V670" i="1"/>
  <c r="V2519" i="1"/>
  <c r="V2369" i="1"/>
  <c r="V2360" i="1"/>
  <c r="V2235" i="1"/>
  <c r="V2229" i="1"/>
  <c r="V2141" i="1"/>
  <c r="V2092" i="1"/>
  <c r="V2012" i="1"/>
  <c r="V1993" i="1"/>
  <c r="V1951" i="1"/>
  <c r="V1875" i="1"/>
  <c r="V1835" i="1"/>
  <c r="V1803" i="1"/>
  <c r="V1791" i="1"/>
  <c r="V1742" i="1"/>
  <c r="V1714" i="1"/>
  <c r="V1693" i="1"/>
  <c r="V1677" i="1"/>
  <c r="V1661" i="1"/>
  <c r="V1635" i="1"/>
  <c r="V1629" i="1"/>
  <c r="V1604" i="1"/>
  <c r="V1601" i="1"/>
  <c r="V1592" i="1"/>
  <c r="V1533" i="1"/>
  <c r="V1521" i="1"/>
  <c r="V1515" i="1"/>
  <c r="V1499" i="1"/>
  <c r="V1483" i="1"/>
  <c r="V1476" i="1"/>
  <c r="V1435" i="1"/>
  <c r="V1406" i="1"/>
  <c r="V1394" i="1"/>
  <c r="V1390" i="1"/>
  <c r="V1386" i="1"/>
  <c r="V1361" i="1"/>
  <c r="V1341" i="1"/>
  <c r="V1332" i="1"/>
  <c r="V1318" i="1"/>
  <c r="V1309" i="1"/>
  <c r="V1289" i="1"/>
  <c r="V1273" i="1"/>
  <c r="V1257" i="1"/>
  <c r="V1241" i="1"/>
  <c r="V1225" i="1"/>
  <c r="V1209" i="1"/>
  <c r="V2748" i="1"/>
  <c r="V2277" i="1"/>
  <c r="V2253" i="1"/>
  <c r="V2244" i="1"/>
  <c r="V2212" i="1"/>
  <c r="V2154" i="1"/>
  <c r="V2113" i="1"/>
  <c r="V2060" i="1"/>
  <c r="V1971" i="1"/>
  <c r="V1921" i="1"/>
  <c r="V1853" i="1"/>
  <c r="V1832" i="1"/>
  <c r="V1774" i="1"/>
  <c r="V1745" i="1"/>
  <c r="V1722" i="1"/>
  <c r="V2759" i="1"/>
  <c r="V2657" i="1"/>
  <c r="V2466" i="1"/>
  <c r="V2376" i="1"/>
  <c r="V2257" i="1"/>
  <c r="V2214" i="1"/>
  <c r="V2090" i="1"/>
  <c r="V2046" i="1"/>
  <c r="V2041" i="1"/>
  <c r="V2022" i="1"/>
  <c r="V1898" i="1"/>
  <c r="V1878" i="1"/>
  <c r="V1873" i="1"/>
  <c r="V1866" i="1"/>
  <c r="V1821" i="1"/>
  <c r="V1818" i="1"/>
  <c r="V1800" i="1"/>
  <c r="V1786" i="1"/>
  <c r="V1771" i="1"/>
  <c r="V1756" i="1"/>
  <c r="V1748" i="1"/>
  <c r="V1725" i="1"/>
  <c r="V1709" i="1"/>
  <c r="V2393" i="1"/>
  <c r="V2304" i="1"/>
  <c r="V2283" i="1"/>
  <c r="V2261" i="1"/>
  <c r="V2248" i="1"/>
  <c r="V2166" i="1"/>
  <c r="V2158" i="1"/>
  <c r="V2596" i="1"/>
  <c r="V2292" i="1"/>
  <c r="V2228" i="1"/>
  <c r="V2207" i="1"/>
  <c r="V2147" i="1"/>
  <c r="V2132" i="1"/>
  <c r="V2116" i="1"/>
  <c r="V2110" i="1"/>
  <c r="V2095" i="1"/>
  <c r="V2073" i="1"/>
  <c r="V2061" i="1"/>
  <c r="V2030" i="1"/>
  <c r="V2025" i="1"/>
  <c r="V2006" i="1"/>
  <c r="V1997" i="1"/>
  <c r="V1967" i="1"/>
  <c r="V1947" i="1"/>
  <c r="V1939" i="1"/>
  <c r="V1934" i="1"/>
  <c r="V1929" i="1"/>
  <c r="V1881" i="1"/>
  <c r="V1876" i="1"/>
  <c r="V2224" i="1"/>
  <c r="V2108" i="1"/>
  <c r="V2054" i="1"/>
  <c r="V2049" i="1"/>
  <c r="V2011" i="1"/>
  <c r="V1982" i="1"/>
  <c r="V2059" i="1"/>
  <c r="V1965" i="1"/>
  <c r="V1950" i="1"/>
  <c r="V1942" i="1"/>
  <c r="V1924" i="1"/>
  <c r="V1901" i="1"/>
  <c r="V1825" i="1"/>
  <c r="V1770" i="1"/>
  <c r="V1731" i="1"/>
  <c r="V1707" i="1"/>
  <c r="V1688" i="1"/>
  <c r="V1624" i="1"/>
  <c r="V1617" i="1"/>
  <c r="V1593" i="1"/>
  <c r="V1581" i="1"/>
  <c r="V1524" i="1"/>
  <c r="V1494" i="1"/>
  <c r="V1427" i="1"/>
  <c r="V1422" i="1"/>
  <c r="V1385" i="1"/>
  <c r="V1353" i="1"/>
  <c r="V1315" i="1"/>
  <c r="V1284" i="1"/>
  <c r="V1268" i="1"/>
  <c r="V1252" i="1"/>
  <c r="V1236" i="1"/>
  <c r="V1220" i="1"/>
  <c r="V1204" i="1"/>
  <c r="V1190" i="1"/>
  <c r="V1183" i="1"/>
  <c r="V1176" i="1"/>
  <c r="V1089" i="1"/>
  <c r="V1081" i="1"/>
  <c r="V1073" i="1"/>
  <c r="V1065" i="1"/>
  <c r="V1061" i="1"/>
  <c r="V1053" i="1"/>
  <c r="V1045" i="1"/>
  <c r="V1037" i="1"/>
  <c r="V1029" i="1"/>
  <c r="V1021" i="1"/>
  <c r="V1013" i="1"/>
  <c r="V960" i="1"/>
  <c r="V956" i="1"/>
  <c r="V948" i="1"/>
  <c r="V940" i="1"/>
  <c r="V932" i="1"/>
  <c r="V883" i="1"/>
  <c r="V879" i="1"/>
  <c r="V875" i="1"/>
  <c r="V867" i="1"/>
  <c r="V863" i="1"/>
  <c r="V859" i="1"/>
  <c r="V851" i="1"/>
  <c r="V847" i="1"/>
  <c r="V843" i="1"/>
  <c r="V792" i="1"/>
  <c r="V783" i="1"/>
  <c r="V760" i="1"/>
  <c r="V751" i="1"/>
  <c r="V728" i="1"/>
  <c r="V719" i="1"/>
  <c r="V696" i="1"/>
  <c r="V687" i="1"/>
  <c r="V653" i="1"/>
  <c r="V637" i="1"/>
  <c r="V621" i="1"/>
  <c r="V605" i="1"/>
  <c r="V589" i="1"/>
  <c r="V573" i="1"/>
  <c r="V557" i="1"/>
  <c r="V541" i="1"/>
  <c r="V525" i="1"/>
  <c r="V509" i="1"/>
  <c r="V493" i="1"/>
  <c r="V477" i="1"/>
  <c r="V461" i="1"/>
  <c r="V445" i="1"/>
  <c r="V429" i="1"/>
  <c r="V413" i="1"/>
  <c r="V397" i="1"/>
  <c r="V381" i="1"/>
  <c r="V365" i="1"/>
  <c r="V349" i="1"/>
  <c r="V333" i="1"/>
  <c r="V317" i="1"/>
  <c r="V301" i="1"/>
  <c r="V285" i="1"/>
  <c r="V269" i="1"/>
  <c r="V2373" i="1"/>
  <c r="V2001" i="1"/>
  <c r="V1999" i="1"/>
  <c r="V1962" i="1"/>
  <c r="V1903" i="1"/>
  <c r="V1723" i="1"/>
  <c r="V1681" i="1"/>
  <c r="V1627" i="1"/>
  <c r="V1608" i="1"/>
  <c r="V1519" i="1"/>
  <c r="V1367" i="1"/>
  <c r="V1356" i="1"/>
  <c r="V1297" i="1"/>
  <c r="V1169" i="1"/>
  <c r="V1158" i="1"/>
  <c r="V1154" i="1"/>
  <c r="V1146" i="1"/>
  <c r="V1142" i="1"/>
  <c r="V1057" i="1"/>
  <c r="V1049" i="1"/>
  <c r="V1041" i="1"/>
  <c r="V1033" i="1"/>
  <c r="V1025" i="1"/>
  <c r="V1017" i="1"/>
  <c r="V1009" i="1"/>
  <c r="V1005" i="1"/>
  <c r="V997" i="1"/>
  <c r="V952" i="1"/>
  <c r="V944" i="1"/>
  <c r="V936" i="1"/>
  <c r="V924" i="1"/>
  <c r="V916" i="1"/>
  <c r="V908" i="1"/>
  <c r="V835" i="1"/>
  <c r="V806" i="1"/>
  <c r="V797" i="1"/>
  <c r="V788" i="1"/>
  <c r="V774" i="1"/>
  <c r="V2190" i="1"/>
  <c r="V2138" i="1"/>
  <c r="V2105" i="1"/>
  <c r="V1759" i="1"/>
  <c r="V1755" i="1"/>
  <c r="V1727" i="1"/>
  <c r="V1705" i="1"/>
  <c r="V1698" i="1"/>
  <c r="V1691" i="1"/>
  <c r="V1686" i="1"/>
  <c r="V2281" i="1"/>
  <c r="V2013" i="1"/>
  <c r="V1964" i="1"/>
  <c r="V1889" i="1"/>
  <c r="V1838" i="1"/>
  <c r="V1807" i="1"/>
  <c r="V1768" i="1"/>
  <c r="V1761" i="1"/>
  <c r="V1740" i="1"/>
  <c r="V1662" i="1"/>
  <c r="V1613" i="1"/>
  <c r="V1611" i="1"/>
  <c r="V1551" i="1"/>
  <c r="V1527" i="1"/>
  <c r="V1522" i="1"/>
  <c r="V1479" i="1"/>
  <c r="V1467" i="1"/>
  <c r="V1459" i="1"/>
  <c r="V2010" i="1"/>
  <c r="V1931" i="1"/>
  <c r="V1919" i="1"/>
  <c r="V1811" i="1"/>
  <c r="V1809" i="1"/>
  <c r="V1777" i="1"/>
  <c r="V1703" i="1"/>
  <c r="V1679" i="1"/>
  <c r="V1667" i="1"/>
  <c r="V1645" i="1"/>
  <c r="V1640" i="1"/>
  <c r="V1577" i="1"/>
  <c r="V1565" i="1"/>
  <c r="V1560" i="1"/>
  <c r="V1544" i="1"/>
  <c r="V1512" i="1"/>
  <c r="V1492" i="1"/>
  <c r="V1484" i="1"/>
  <c r="V1464" i="1"/>
  <c r="V2118" i="1"/>
  <c r="V2003" i="1"/>
  <c r="V1830" i="1"/>
  <c r="V1779" i="1"/>
  <c r="V1775" i="1"/>
  <c r="V1773" i="1"/>
  <c r="V1766" i="1"/>
  <c r="V1655" i="1"/>
  <c r="V1510" i="1"/>
  <c r="V1474" i="1"/>
  <c r="V1454" i="1"/>
  <c r="V1418" i="1"/>
  <c r="V1415" i="1"/>
  <c r="V1407" i="1"/>
  <c r="V1399" i="1"/>
  <c r="V1396" i="1"/>
  <c r="V1391" i="1"/>
  <c r="V1371" i="1"/>
  <c r="V1354" i="1"/>
  <c r="V1325" i="1"/>
  <c r="V1322" i="1"/>
  <c r="V1285" i="1"/>
  <c r="V1269" i="1"/>
  <c r="V1253" i="1"/>
  <c r="V1237" i="1"/>
  <c r="V1221" i="1"/>
  <c r="V1205" i="1"/>
  <c r="V1177" i="1"/>
  <c r="V1155" i="1"/>
  <c r="V1151" i="1"/>
  <c r="V1147" i="1"/>
  <c r="V1058" i="1"/>
  <c r="V1050" i="1"/>
  <c r="V1046" i="1"/>
  <c r="V1042" i="1"/>
  <c r="V1034" i="1"/>
  <c r="V1030" i="1"/>
  <c r="V1026" i="1"/>
  <c r="V1018" i="1"/>
  <c r="V1014" i="1"/>
  <c r="V1010" i="1"/>
  <c r="V953" i="1"/>
  <c r="V945" i="1"/>
  <c r="V937" i="1"/>
  <c r="V929" i="1"/>
  <c r="V925" i="1"/>
  <c r="V917" i="1"/>
  <c r="V909" i="1"/>
  <c r="V1979" i="1"/>
  <c r="V1916" i="1"/>
  <c r="V1854" i="1"/>
  <c r="V1846" i="1"/>
  <c r="V1836" i="1"/>
  <c r="V1798" i="1"/>
  <c r="V1796" i="1"/>
  <c r="V1694" i="1"/>
  <c r="V1684" i="1"/>
  <c r="V1620" i="1"/>
  <c r="V1563" i="1"/>
  <c r="V1537" i="1"/>
  <c r="V1490" i="1"/>
  <c r="V1487" i="1"/>
  <c r="V1482" i="1"/>
  <c r="V1462" i="1"/>
  <c r="V1428" i="1"/>
  <c r="V1346" i="1"/>
  <c r="V1343" i="1"/>
  <c r="V1316" i="1"/>
  <c r="V1313" i="1"/>
  <c r="V1295" i="1"/>
  <c r="V1195" i="1"/>
  <c r="V1188" i="1"/>
  <c r="V1181" i="1"/>
  <c r="V1163" i="1"/>
  <c r="V1139" i="1"/>
  <c r="V1135" i="1"/>
  <c r="V1131" i="1"/>
  <c r="V1123" i="1"/>
  <c r="V1119" i="1"/>
  <c r="V1115" i="1"/>
  <c r="V1002" i="1"/>
  <c r="V998" i="1"/>
  <c r="V994" i="1"/>
  <c r="V921" i="1"/>
  <c r="V913" i="1"/>
  <c r="V905" i="1"/>
  <c r="V901" i="1"/>
  <c r="V893" i="1"/>
  <c r="V2205" i="1"/>
  <c r="V2164" i="1"/>
  <c r="V2097" i="1"/>
  <c r="V1974" i="1"/>
  <c r="V1969" i="1"/>
  <c r="V1790" i="1"/>
  <c r="V1788" i="1"/>
  <c r="V1743" i="1"/>
  <c r="V1730" i="1"/>
  <c r="V1716" i="1"/>
  <c r="V1699" i="1"/>
  <c r="V1672" i="1"/>
  <c r="V1665" i="1"/>
  <c r="V1643" i="1"/>
  <c r="V1319" i="1"/>
  <c r="V1292" i="1"/>
  <c r="V1279" i="1"/>
  <c r="V1263" i="1"/>
  <c r="V1247" i="1"/>
  <c r="V1231" i="1"/>
  <c r="V1215" i="1"/>
  <c r="V1107" i="1"/>
  <c r="V1103" i="1"/>
  <c r="V1099" i="1"/>
  <c r="V986" i="1"/>
  <c r="V982" i="1"/>
  <c r="V978" i="1"/>
  <c r="V970" i="1"/>
  <c r="V966" i="1"/>
  <c r="V897" i="1"/>
  <c r="V889" i="1"/>
  <c r="V885" i="1"/>
  <c r="V877" i="1"/>
  <c r="V869" i="1"/>
  <c r="V861" i="1"/>
  <c r="V853" i="1"/>
  <c r="V845" i="1"/>
  <c r="V794" i="1"/>
  <c r="V785" i="1"/>
  <c r="V762" i="1"/>
  <c r="V753" i="1"/>
  <c r="V730" i="1"/>
  <c r="V721" i="1"/>
  <c r="V698" i="1"/>
  <c r="V689" i="1"/>
  <c r="V666" i="1"/>
  <c r="V650" i="1"/>
  <c r="V634" i="1"/>
  <c r="V618" i="1"/>
  <c r="V602" i="1"/>
  <c r="V586" i="1"/>
  <c r="V570" i="1"/>
  <c r="V554" i="1"/>
  <c r="V538" i="1"/>
  <c r="V522" i="1"/>
  <c r="V506" i="1"/>
  <c r="V490" i="1"/>
  <c r="V474" i="1"/>
  <c r="V458" i="1"/>
  <c r="V442" i="1"/>
  <c r="V1981" i="1"/>
  <c r="V1822" i="1"/>
  <c r="V1762" i="1"/>
  <c r="V1734" i="1"/>
  <c r="V1720" i="1"/>
  <c r="V1718" i="1"/>
  <c r="V1710" i="1"/>
  <c r="V1706" i="1"/>
  <c r="V1687" i="1"/>
  <c r="V1609" i="1"/>
  <c r="V1587" i="1"/>
  <c r="V1580" i="1"/>
  <c r="V1556" i="1"/>
  <c r="V1495" i="1"/>
  <c r="V1457" i="1"/>
  <c r="V2357" i="1"/>
  <c r="V2134" i="1"/>
  <c r="V2068" i="1"/>
  <c r="V2017" i="1"/>
  <c r="V1949" i="1"/>
  <c r="V1886" i="1"/>
  <c r="V1784" i="1"/>
  <c r="V1732" i="1"/>
  <c r="V1724" i="1"/>
  <c r="V1708" i="1"/>
  <c r="V1675" i="1"/>
  <c r="V1670" i="1"/>
  <c r="V1554" i="1"/>
  <c r="V1508" i="1"/>
  <c r="V1500" i="1"/>
  <c r="V1470" i="1"/>
  <c r="V1449" i="1"/>
  <c r="V1441" i="1"/>
  <c r="V1431" i="1"/>
  <c r="V1426" i="1"/>
  <c r="V1410" i="1"/>
  <c r="V1405" i="1"/>
  <c r="V1384" i="1"/>
  <c r="V1352" i="1"/>
  <c r="V1338" i="1"/>
  <c r="V1329" i="1"/>
  <c r="V1323" i="1"/>
  <c r="V1305" i="1"/>
  <c r="V1185" i="1"/>
  <c r="V1152" i="1"/>
  <c r="V1144" i="1"/>
  <c r="V1140" i="1"/>
  <c r="V1132" i="1"/>
  <c r="V1124" i="1"/>
  <c r="V1116" i="1"/>
  <c r="V1059" i="1"/>
  <c r="V1055" i="1"/>
  <c r="V1051" i="1"/>
  <c r="V1043" i="1"/>
  <c r="V1039" i="1"/>
  <c r="V1035" i="1"/>
  <c r="V1027" i="1"/>
  <c r="V1023" i="1"/>
  <c r="V1019" i="1"/>
  <c r="V1011" i="1"/>
  <c r="V954" i="1"/>
  <c r="V950" i="1"/>
  <c r="V946" i="1"/>
  <c r="V938" i="1"/>
  <c r="V934" i="1"/>
  <c r="V930" i="1"/>
  <c r="V833" i="1"/>
  <c r="V829" i="1"/>
  <c r="V821" i="1"/>
  <c r="V813" i="1"/>
  <c r="V804" i="1"/>
  <c r="V790" i="1"/>
  <c r="V781" i="1"/>
  <c r="V772" i="1"/>
  <c r="V758" i="1"/>
  <c r="V749" i="1"/>
  <c r="V740" i="1"/>
  <c r="V2241" i="1"/>
  <c r="V2126" i="1"/>
  <c r="V2122" i="1"/>
  <c r="V2065" i="1"/>
  <c r="V1837" i="1"/>
  <c r="V1806" i="1"/>
  <c r="V1801" i="1"/>
  <c r="V1789" i="1"/>
  <c r="V1780" i="1"/>
  <c r="V1702" i="1"/>
  <c r="V1678" i="1"/>
  <c r="V1656" i="1"/>
  <c r="V1649" i="1"/>
  <c r="V1576" i="1"/>
  <c r="V1564" i="1"/>
  <c r="V2124" i="1"/>
  <c r="V1883" i="1"/>
  <c r="V1817" i="1"/>
  <c r="V1787" i="1"/>
  <c r="V1778" i="1"/>
  <c r="V1772" i="1"/>
  <c r="V1750" i="1"/>
  <c r="V1737" i="1"/>
  <c r="V1683" i="1"/>
  <c r="V1644" i="1"/>
  <c r="V1636" i="1"/>
  <c r="V1559" i="1"/>
  <c r="V1543" i="1"/>
  <c r="V1516" i="1"/>
  <c r="V2371" i="1"/>
  <c r="V2188" i="1"/>
  <c r="V2058" i="1"/>
  <c r="V1553" i="1"/>
  <c r="V1452" i="1"/>
  <c r="V1360" i="1"/>
  <c r="V1296" i="1"/>
  <c r="V1222" i="1"/>
  <c r="V1213" i="1"/>
  <c r="V1206" i="1"/>
  <c r="V1167" i="1"/>
  <c r="V1145" i="1"/>
  <c r="V1110" i="1"/>
  <c r="V1096" i="1"/>
  <c r="V1083" i="1"/>
  <c r="V1080" i="1"/>
  <c r="V1062" i="1"/>
  <c r="V987" i="1"/>
  <c r="V975" i="1"/>
  <c r="V963" i="1"/>
  <c r="V870" i="1"/>
  <c r="V854" i="1"/>
  <c r="V840" i="1"/>
  <c r="V810" i="1"/>
  <c r="V807" i="1"/>
  <c r="V801" i="1"/>
  <c r="V789" i="1"/>
  <c r="V761" i="1"/>
  <c r="V755" i="1"/>
  <c r="V706" i="1"/>
  <c r="V685" i="1"/>
  <c r="V674" i="1"/>
  <c r="V663" i="1"/>
  <c r="V655" i="1"/>
  <c r="V647" i="1"/>
  <c r="V639" i="1"/>
  <c r="V631" i="1"/>
  <c r="V623" i="1"/>
  <c r="V615" i="1"/>
  <c r="V607" i="1"/>
  <c r="V599" i="1"/>
  <c r="V433" i="1"/>
  <c r="V424" i="1"/>
  <c r="V401" i="1"/>
  <c r="V392" i="1"/>
  <c r="V369" i="1"/>
  <c r="V360" i="1"/>
  <c r="V346" i="1"/>
  <c r="V314" i="1"/>
  <c r="V291" i="1"/>
  <c r="V277" i="1"/>
  <c r="V268" i="1"/>
  <c r="V248" i="1"/>
  <c r="V232" i="1"/>
  <c r="V216" i="1"/>
  <c r="V200" i="1"/>
  <c r="V184" i="1"/>
  <c r="V168" i="1"/>
  <c r="V152" i="1"/>
  <c r="V136" i="1"/>
  <c r="V120" i="1"/>
  <c r="V104" i="1"/>
  <c r="V88" i="1"/>
  <c r="V72" i="1"/>
  <c r="V56" i="1"/>
  <c r="V40" i="1"/>
  <c r="V24" i="1"/>
  <c r="V8" i="1"/>
  <c r="V2186" i="1"/>
  <c r="V1528" i="1"/>
  <c r="V1448" i="1"/>
  <c r="V1382" i="1"/>
  <c r="V1378" i="1"/>
  <c r="V1364" i="1"/>
  <c r="V1362" i="1"/>
  <c r="V1227" i="1"/>
  <c r="V1197" i="1"/>
  <c r="V1148" i="1"/>
  <c r="V1138" i="1"/>
  <c r="V1122" i="1"/>
  <c r="V1108" i="1"/>
  <c r="V1091" i="1"/>
  <c r="V992" i="1"/>
  <c r="V980" i="1"/>
  <c r="V968" i="1"/>
  <c r="V947" i="1"/>
  <c r="V880" i="1"/>
  <c r="V865" i="1"/>
  <c r="V857" i="1"/>
  <c r="V771" i="1"/>
  <c r="V742" i="1"/>
  <c r="V710" i="1"/>
  <c r="V678" i="1"/>
  <c r="V595" i="1"/>
  <c r="V587" i="1"/>
  <c r="V579" i="1"/>
  <c r="V571" i="1"/>
  <c r="V563" i="1"/>
  <c r="V555" i="1"/>
  <c r="V547" i="1"/>
  <c r="V539" i="1"/>
  <c r="V531" i="1"/>
  <c r="V523" i="1"/>
  <c r="V482" i="1"/>
  <c r="V478" i="1"/>
  <c r="V470" i="1"/>
  <c r="V466" i="1"/>
  <c r="V462" i="1"/>
  <c r="V454" i="1"/>
  <c r="V450" i="1"/>
  <c r="V446" i="1"/>
  <c r="V438" i="1"/>
  <c r="V415" i="1"/>
  <c r="V406" i="1"/>
  <c r="V383" i="1"/>
  <c r="V374" i="1"/>
  <c r="V337" i="1"/>
  <c r="V328" i="1"/>
  <c r="V305" i="1"/>
  <c r="V296" i="1"/>
  <c r="V282" i="1"/>
  <c r="V259" i="1"/>
  <c r="V243" i="1"/>
  <c r="V227" i="1"/>
  <c r="V211" i="1"/>
  <c r="V195" i="1"/>
  <c r="V179" i="1"/>
  <c r="V163" i="1"/>
  <c r="V147" i="1"/>
  <c r="V131" i="1"/>
  <c r="V115" i="1"/>
  <c r="V99" i="1"/>
  <c r="V83" i="1"/>
  <c r="V67" i="1"/>
  <c r="V51" i="1"/>
  <c r="V35" i="1"/>
  <c r="V19" i="1"/>
  <c r="V3" i="1"/>
  <c r="V2075" i="1"/>
  <c r="V1548" i="1"/>
  <c r="V1503" i="1"/>
  <c r="V1496" i="1"/>
  <c r="V1450" i="1"/>
  <c r="V1446" i="1"/>
  <c r="V1419" i="1"/>
  <c r="V1392" i="1"/>
  <c r="V1280" i="1"/>
  <c r="V1172" i="1"/>
  <c r="V1165" i="1"/>
  <c r="V1153" i="1"/>
  <c r="V1136" i="1"/>
  <c r="V1120" i="1"/>
  <c r="V1052" i="1"/>
  <c r="V973" i="1"/>
  <c r="V927" i="1"/>
  <c r="V920" i="1"/>
  <c r="V915" i="1"/>
  <c r="V898" i="1"/>
  <c r="V888" i="1"/>
  <c r="V873" i="1"/>
  <c r="V868" i="1"/>
  <c r="V752" i="1"/>
  <c r="V732" i="1"/>
  <c r="V714" i="1"/>
  <c r="V703" i="1"/>
  <c r="V671" i="1"/>
  <c r="V591" i="1"/>
  <c r="V583" i="1"/>
  <c r="V575" i="1"/>
  <c r="V567" i="1"/>
  <c r="V559" i="1"/>
  <c r="V551" i="1"/>
  <c r="V543" i="1"/>
  <c r="V535" i="1"/>
  <c r="V527" i="1"/>
  <c r="V519" i="1"/>
  <c r="V515" i="1"/>
  <c r="V507" i="1"/>
  <c r="V499" i="1"/>
  <c r="V491" i="1"/>
  <c r="V420" i="1"/>
  <c r="V411" i="1"/>
  <c r="V388" i="1"/>
  <c r="V379" i="1"/>
  <c r="V351" i="1"/>
  <c r="V342" i="1"/>
  <c r="V319" i="1"/>
  <c r="V310" i="1"/>
  <c r="V273" i="1"/>
  <c r="V264" i="1"/>
  <c r="V254" i="1"/>
  <c r="V238" i="1"/>
  <c r="V222" i="1"/>
  <c r="V206" i="1"/>
  <c r="V190" i="1"/>
  <c r="V174" i="1"/>
  <c r="V158" i="1"/>
  <c r="V142" i="1"/>
  <c r="V126" i="1"/>
  <c r="V110" i="1"/>
  <c r="V94" i="1"/>
  <c r="V78" i="1"/>
  <c r="V62" i="1"/>
  <c r="V46" i="1"/>
  <c r="V30" i="1"/>
  <c r="V14" i="1"/>
  <c r="V2051" i="1"/>
  <c r="V1700" i="1"/>
  <c r="V1695" i="1"/>
  <c r="V1507" i="1"/>
  <c r="V1480" i="1"/>
  <c r="V1478" i="1"/>
  <c r="V1458" i="1"/>
  <c r="V1358" i="1"/>
  <c r="V1339" i="1"/>
  <c r="V1328" i="1"/>
  <c r="V1314" i="1"/>
  <c r="V1301" i="1"/>
  <c r="V1276" i="1"/>
  <c r="V1264" i="1"/>
  <c r="V1248" i="1"/>
  <c r="V1211" i="1"/>
  <c r="V1179" i="1"/>
  <c r="V1156" i="1"/>
  <c r="V1129" i="1"/>
  <c r="V1113" i="1"/>
  <c r="V1101" i="1"/>
  <c r="V1078" i="1"/>
  <c r="V1068" i="1"/>
  <c r="V995" i="1"/>
  <c r="V985" i="1"/>
  <c r="V955" i="1"/>
  <c r="V1869" i="1"/>
  <c r="V1697" i="1"/>
  <c r="V1498" i="1"/>
  <c r="V1471" i="1"/>
  <c r="V1460" i="1"/>
  <c r="V1260" i="1"/>
  <c r="V1244" i="1"/>
  <c r="V1193" i="1"/>
  <c r="V1184" i="1"/>
  <c r="V1161" i="1"/>
  <c r="V1094" i="1"/>
  <c r="V1032" i="1"/>
  <c r="V1024" i="1"/>
  <c r="V961" i="1"/>
  <c r="V918" i="1"/>
  <c r="V896" i="1"/>
  <c r="V886" i="1"/>
  <c r="V849" i="1"/>
  <c r="V838" i="1"/>
  <c r="V832" i="1"/>
  <c r="V827" i="1"/>
  <c r="V824" i="1"/>
  <c r="V1652" i="1"/>
  <c r="V1595" i="1"/>
  <c r="V1588" i="1"/>
  <c r="V1491" i="1"/>
  <c r="V1442" i="1"/>
  <c r="V1438" i="1"/>
  <c r="V1350" i="1"/>
  <c r="V1337" i="1"/>
  <c r="V1308" i="1"/>
  <c r="V1299" i="1"/>
  <c r="V1232" i="1"/>
  <c r="V1106" i="1"/>
  <c r="V1076" i="1"/>
  <c r="V1060" i="1"/>
  <c r="V1004" i="1"/>
  <c r="V971" i="1"/>
  <c r="V943" i="1"/>
  <c r="V933" i="1"/>
  <c r="V906" i="1"/>
  <c r="V891" i="1"/>
  <c r="V841" i="1"/>
  <c r="V808" i="1"/>
  <c r="V796" i="1"/>
  <c r="V778" i="1"/>
  <c r="V775" i="1"/>
  <c r="V759" i="1"/>
  <c r="V2027" i="1"/>
  <c r="V1930" i="1"/>
  <c r="V1633" i="1"/>
  <c r="V1571" i="1"/>
  <c r="V1409" i="1"/>
  <c r="V1374" i="1"/>
  <c r="V1228" i="1"/>
  <c r="V1189" i="1"/>
  <c r="V1141" i="1"/>
  <c r="V1097" i="1"/>
  <c r="V1084" i="1"/>
  <c r="V1071" i="1"/>
  <c r="V993" i="1"/>
  <c r="V981" i="1"/>
  <c r="V964" i="1"/>
  <c r="V881" i="1"/>
  <c r="V876" i="1"/>
  <c r="V844" i="1"/>
  <c r="V805" i="1"/>
  <c r="V743" i="1"/>
  <c r="V733" i="1"/>
  <c r="V722" i="1"/>
  <c r="V711" i="1"/>
  <c r="V1871" i="1"/>
  <c r="V1715" i="1"/>
  <c r="V1671" i="1"/>
  <c r="V1659" i="1"/>
  <c r="V1612" i="1"/>
  <c r="V1430" i="1"/>
  <c r="V1324" i="1"/>
  <c r="V1317" i="1"/>
  <c r="V1290" i="1"/>
  <c r="V1274" i="1"/>
  <c r="V1216" i="1"/>
  <c r="V1173" i="1"/>
  <c r="V1168" i="1"/>
  <c r="V1839" i="1"/>
  <c r="V1726" i="1"/>
  <c r="V1585" i="1"/>
  <c r="V1453" i="1"/>
  <c r="V1432" i="1"/>
  <c r="V1395" i="1"/>
  <c r="V1393" i="1"/>
  <c r="V1363" i="1"/>
  <c r="V1340" i="1"/>
  <c r="V1333" i="1"/>
  <c r="V1283" i="1"/>
  <c r="V1258" i="1"/>
  <c r="V1212" i="1"/>
  <c r="V1200" i="1"/>
  <c r="V1149" i="1"/>
  <c r="V1104" i="1"/>
  <c r="V1087" i="1"/>
  <c r="V1066" i="1"/>
  <c r="V1012" i="1"/>
  <c r="V969" i="1"/>
  <c r="V928" i="1"/>
  <c r="V923" i="1"/>
  <c r="V904" i="1"/>
  <c r="V884" i="1"/>
  <c r="V825" i="1"/>
  <c r="V822" i="1"/>
  <c r="V2063" i="1"/>
  <c r="V1935" i="1"/>
  <c r="V1654" i="1"/>
  <c r="V1619" i="1"/>
  <c r="V1466" i="1"/>
  <c r="V1455" i="1"/>
  <c r="V1451" i="1"/>
  <c r="V1436" i="1"/>
  <c r="V1359" i="1"/>
  <c r="V1331" i="1"/>
  <c r="V1306" i="1"/>
  <c r="V1288" i="1"/>
  <c r="V1281" i="1"/>
  <c r="V1272" i="1"/>
  <c r="V1267" i="1"/>
  <c r="V1251" i="1"/>
  <c r="V1242" i="1"/>
  <c r="V1196" i="1"/>
  <c r="V1187" i="1"/>
  <c r="V1180" i="1"/>
  <c r="V1164" i="1"/>
  <c r="V1130" i="1"/>
  <c r="V1114" i="1"/>
  <c r="V1109" i="1"/>
  <c r="V1069" i="1"/>
  <c r="V1040" i="1"/>
  <c r="V1020" i="1"/>
  <c r="V1000" i="1"/>
  <c r="V962" i="1"/>
  <c r="V959" i="1"/>
  <c r="V899" i="1"/>
  <c r="V892" i="1"/>
  <c r="V874" i="1"/>
  <c r="V809" i="1"/>
  <c r="V763" i="1"/>
  <c r="V476" i="1"/>
  <c r="V468" i="1"/>
  <c r="V460" i="1"/>
  <c r="V452" i="1"/>
  <c r="V444" i="1"/>
  <c r="V431" i="1"/>
  <c r="V422" i="1"/>
  <c r="V399" i="1"/>
  <c r="V390" i="1"/>
  <c r="V367" i="1"/>
  <c r="V358" i="1"/>
  <c r="V353" i="1"/>
  <c r="V344" i="1"/>
  <c r="V321" i="1"/>
  <c r="V312" i="1"/>
  <c r="V2044" i="1"/>
  <c r="V1823" i="1"/>
  <c r="V1810" i="1"/>
  <c r="V1668" i="1"/>
  <c r="V1663" i="1"/>
  <c r="V1646" i="1"/>
  <c r="V1641" i="1"/>
  <c r="V1596" i="1"/>
  <c r="V1443" i="1"/>
  <c r="V1408" i="1"/>
  <c r="V1400" i="1"/>
  <c r="V1375" i="1"/>
  <c r="V1219" i="1"/>
  <c r="V1203" i="1"/>
  <c r="V1126" i="1"/>
  <c r="V1098" i="1"/>
  <c r="V1072" i="1"/>
  <c r="V1067" i="1"/>
  <c r="V1064" i="1"/>
  <c r="V1056" i="1"/>
  <c r="V1003" i="1"/>
  <c r="V989" i="1"/>
  <c r="V977" i="1"/>
  <c r="V957" i="1"/>
  <c r="V939" i="1"/>
  <c r="V912" i="1"/>
  <c r="V907" i="1"/>
  <c r="V895" i="1"/>
  <c r="V882" i="1"/>
  <c r="V872" i="1"/>
  <c r="V831" i="1"/>
  <c r="V767" i="1"/>
  <c r="V748" i="1"/>
  <c r="V741" i="1"/>
  <c r="V731" i="1"/>
  <c r="V724" i="1"/>
  <c r="V709" i="1"/>
  <c r="V695" i="1"/>
  <c r="V2184" i="1"/>
  <c r="V1463" i="1"/>
  <c r="V1425" i="1"/>
  <c r="V1366" i="1"/>
  <c r="V1311" i="1"/>
  <c r="V1307" i="1"/>
  <c r="V1291" i="1"/>
  <c r="V1275" i="1"/>
  <c r="V1238" i="1"/>
  <c r="V1229" i="1"/>
  <c r="V1224" i="1"/>
  <c r="V1217" i="1"/>
  <c r="V1208" i="1"/>
  <c r="V1133" i="1"/>
  <c r="V1117" i="1"/>
  <c r="V1093" i="1"/>
  <c r="V1016" i="1"/>
  <c r="V900" i="1"/>
  <c r="V890" i="1"/>
  <c r="V2397" i="1"/>
  <c r="V1851" i="1"/>
  <c r="V1795" i="1"/>
  <c r="V1334" i="1"/>
  <c r="V1320" i="1"/>
  <c r="V1259" i="1"/>
  <c r="V1243" i="1"/>
  <c r="V1201" i="1"/>
  <c r="V1199" i="1"/>
  <c r="V1174" i="1"/>
  <c r="V1105" i="1"/>
  <c r="V1088" i="1"/>
  <c r="V1075" i="1"/>
  <c r="V1044" i="1"/>
  <c r="V1036" i="1"/>
  <c r="V1008" i="1"/>
  <c r="V1001" i="1"/>
  <c r="V922" i="1"/>
  <c r="V1194" i="1"/>
  <c r="V1178" i="1"/>
  <c r="V1028" i="1"/>
  <c r="V984" i="1"/>
  <c r="V803" i="1"/>
  <c r="V799" i="1"/>
  <c r="V777" i="1"/>
  <c r="V757" i="1"/>
  <c r="V700" i="1"/>
  <c r="V644" i="1"/>
  <c r="V641" i="1"/>
  <c r="V638" i="1"/>
  <c r="V635" i="1"/>
  <c r="V632" i="1"/>
  <c r="V626" i="1"/>
  <c r="V620" i="1"/>
  <c r="V614" i="1"/>
  <c r="V611" i="1"/>
  <c r="V585" i="1"/>
  <c r="V556" i="1"/>
  <c r="V516" i="1"/>
  <c r="V436" i="1"/>
  <c r="V409" i="1"/>
  <c r="V391" i="1"/>
  <c r="V385" i="1"/>
  <c r="V382" i="1"/>
  <c r="V373" i="1"/>
  <c r="V252" i="1"/>
  <c r="V234" i="1"/>
  <c r="V166" i="1"/>
  <c r="V155" i="1"/>
  <c r="V148" i="1"/>
  <c r="V112" i="1"/>
  <c r="V80" i="1"/>
  <c r="V48" i="1"/>
  <c r="V37" i="1"/>
  <c r="V12" i="1"/>
  <c r="V1763" i="1"/>
  <c r="V1357" i="1"/>
  <c r="V1240" i="1"/>
  <c r="V1235" i="1"/>
  <c r="V1160" i="1"/>
  <c r="V979" i="1"/>
  <c r="V972" i="1"/>
  <c r="V866" i="1"/>
  <c r="V864" i="1"/>
  <c r="V768" i="1"/>
  <c r="V738" i="1"/>
  <c r="V705" i="1"/>
  <c r="V693" i="1"/>
  <c r="V691" i="1"/>
  <c r="V684" i="1"/>
  <c r="V668" i="1"/>
  <c r="V662" i="1"/>
  <c r="V659" i="1"/>
  <c r="V629" i="1"/>
  <c r="V617" i="1"/>
  <c r="V564" i="1"/>
  <c r="V533" i="1"/>
  <c r="V511" i="1"/>
  <c r="V503" i="1"/>
  <c r="V487" i="1"/>
  <c r="V430" i="1"/>
  <c r="V412" i="1"/>
  <c r="V361" i="1"/>
  <c r="V340" i="1"/>
  <c r="V316" i="1"/>
  <c r="V307" i="1"/>
  <c r="V292" i="1"/>
  <c r="V266" i="1"/>
  <c r="V245" i="1"/>
  <c r="V220" i="1"/>
  <c r="V202" i="1"/>
  <c r="V188" i="1"/>
  <c r="V159" i="1"/>
  <c r="V141" i="1"/>
  <c r="V130" i="1"/>
  <c r="V123" i="1"/>
  <c r="V116" i="1"/>
  <c r="V98" i="1"/>
  <c r="V91" i="1"/>
  <c r="V84" i="1"/>
  <c r="V66" i="1"/>
  <c r="V59" i="1"/>
  <c r="V52" i="1"/>
  <c r="V41" i="1"/>
  <c r="V23" i="1"/>
  <c r="V1841" i="1"/>
  <c r="V1506" i="1"/>
  <c r="V1121" i="1"/>
  <c r="V991" i="1"/>
  <c r="V837" i="1"/>
  <c r="V773" i="1"/>
  <c r="V764" i="1"/>
  <c r="V679" i="1"/>
  <c r="V665" i="1"/>
  <c r="V596" i="1"/>
  <c r="V588" i="1"/>
  <c r="V572" i="1"/>
  <c r="V530" i="1"/>
  <c r="V508" i="1"/>
  <c r="V500" i="1"/>
  <c r="V495" i="1"/>
  <c r="V492" i="1"/>
  <c r="V463" i="1"/>
  <c r="V457" i="1"/>
  <c r="V439" i="1"/>
  <c r="V421" i="1"/>
  <c r="V368" i="1"/>
  <c r="V331" i="1"/>
  <c r="V322" i="1"/>
  <c r="V313" i="1"/>
  <c r="V304" i="1"/>
  <c r="V298" i="1"/>
  <c r="V295" i="1"/>
  <c r="V279" i="1"/>
  <c r="V276" i="1"/>
  <c r="V249" i="1"/>
  <c r="V213" i="1"/>
  <c r="V181" i="1"/>
  <c r="V170" i="1"/>
  <c r="V145" i="1"/>
  <c r="V134" i="1"/>
  <c r="V109" i="1"/>
  <c r="V102" i="1"/>
  <c r="V77" i="1"/>
  <c r="V70" i="1"/>
  <c r="V45" i="1"/>
  <c r="V9" i="1"/>
  <c r="V5" i="1"/>
  <c r="V2220" i="1"/>
  <c r="V1370" i="1"/>
  <c r="V1347" i="1"/>
  <c r="V1157" i="1"/>
  <c r="V850" i="1"/>
  <c r="V848" i="1"/>
  <c r="V817" i="1"/>
  <c r="V815" i="1"/>
  <c r="V726" i="1"/>
  <c r="V717" i="1"/>
  <c r="V708" i="1"/>
  <c r="V580" i="1"/>
  <c r="V549" i="1"/>
  <c r="V546" i="1"/>
  <c r="V484" i="1"/>
  <c r="V475" i="1"/>
  <c r="V395" i="1"/>
  <c r="V386" i="1"/>
  <c r="V371" i="1"/>
  <c r="V355" i="1"/>
  <c r="V352" i="1"/>
  <c r="V343" i="1"/>
  <c r="V334" i="1"/>
  <c r="V289" i="1"/>
  <c r="V263" i="1"/>
  <c r="V256" i="1"/>
  <c r="V231" i="1"/>
  <c r="V217" i="1"/>
  <c r="V199" i="1"/>
  <c r="V185" i="1"/>
  <c r="V1377" i="1"/>
  <c r="V931" i="1"/>
  <c r="V852" i="1"/>
  <c r="V828" i="1"/>
  <c r="V826" i="1"/>
  <c r="V747" i="1"/>
  <c r="V736" i="1"/>
  <c r="V715" i="1"/>
  <c r="V682" i="1"/>
  <c r="V624" i="1"/>
  <c r="V517" i="1"/>
  <c r="V514" i="1"/>
  <c r="V472" i="1"/>
  <c r="V469" i="1"/>
  <c r="V434" i="1"/>
  <c r="V404" i="1"/>
  <c r="V377" i="1"/>
  <c r="V325" i="1"/>
  <c r="V286" i="1"/>
  <c r="V270" i="1"/>
  <c r="V260" i="1"/>
  <c r="V242" i="1"/>
  <c r="V235" i="1"/>
  <c r="V224" i="1"/>
  <c r="V192" i="1"/>
  <c r="V156" i="1"/>
  <c r="V138" i="1"/>
  <c r="V1511" i="1"/>
  <c r="V1387" i="1"/>
  <c r="V1286" i="1"/>
  <c r="V1254" i="1"/>
  <c r="V1249" i="1"/>
  <c r="V1162" i="1"/>
  <c r="V1128" i="1"/>
  <c r="V1082" i="1"/>
  <c r="V1048" i="1"/>
  <c r="V819" i="1"/>
  <c r="V729" i="1"/>
  <c r="V648" i="1"/>
  <c r="V642" i="1"/>
  <c r="V636" i="1"/>
  <c r="V612" i="1"/>
  <c r="V609" i="1"/>
  <c r="V606" i="1"/>
  <c r="V600" i="1"/>
  <c r="V565" i="1"/>
  <c r="V562" i="1"/>
  <c r="V544" i="1"/>
  <c r="V536" i="1"/>
  <c r="V528" i="1"/>
  <c r="V520" i="1"/>
  <c r="V481" i="1"/>
  <c r="V449" i="1"/>
  <c r="V443" i="1"/>
  <c r="V425" i="1"/>
  <c r="V398" i="1"/>
  <c r="V380" i="1"/>
  <c r="V347" i="1"/>
  <c r="V308" i="1"/>
  <c r="V299" i="1"/>
  <c r="V283" i="1"/>
  <c r="V267" i="1"/>
  <c r="V253" i="1"/>
  <c r="V246" i="1"/>
  <c r="V228" i="1"/>
  <c r="V210" i="1"/>
  <c r="V203" i="1"/>
  <c r="V196" i="1"/>
  <c r="V178" i="1"/>
  <c r="V167" i="1"/>
  <c r="V149" i="1"/>
  <c r="V124" i="1"/>
  <c r="V106" i="1"/>
  <c r="V92" i="1"/>
  <c r="V74" i="1"/>
  <c r="V60" i="1"/>
  <c r="V1447" i="1"/>
  <c r="V1293" i="1"/>
  <c r="V988" i="1"/>
  <c r="V914" i="1"/>
  <c r="V745" i="1"/>
  <c r="V701" i="1"/>
  <c r="V677" i="1"/>
  <c r="V660" i="1"/>
  <c r="V657" i="1"/>
  <c r="V654" i="1"/>
  <c r="V651" i="1"/>
  <c r="V645" i="1"/>
  <c r="V630" i="1"/>
  <c r="V627" i="1"/>
  <c r="V603" i="1"/>
  <c r="V597" i="1"/>
  <c r="V501" i="1"/>
  <c r="V498" i="1"/>
  <c r="V485" i="1"/>
  <c r="V467" i="1"/>
  <c r="V428" i="1"/>
  <c r="V419" i="1"/>
  <c r="V416" i="1"/>
  <c r="V410" i="1"/>
  <c r="V407" i="1"/>
  <c r="V389" i="1"/>
  <c r="V362" i="1"/>
  <c r="V280" i="1"/>
  <c r="V257" i="1"/>
  <c r="V239" i="1"/>
  <c r="V221" i="1"/>
  <c r="V214" i="1"/>
  <c r="V189" i="1"/>
  <c r="V182" i="1"/>
  <c r="V171" i="1"/>
  <c r="V160" i="1"/>
  <c r="V153" i="1"/>
  <c r="V1651" i="1"/>
  <c r="V1261" i="1"/>
  <c r="V1256" i="1"/>
  <c r="V976" i="1"/>
  <c r="V902" i="1"/>
  <c r="V786" i="1"/>
  <c r="V784" i="1"/>
  <c r="V780" i="1"/>
  <c r="V776" i="1"/>
  <c r="V756" i="1"/>
  <c r="V713" i="1"/>
  <c r="V694" i="1"/>
  <c r="V680" i="1"/>
  <c r="V669" i="1"/>
  <c r="V633" i="1"/>
  <c r="V594" i="1"/>
  <c r="V581" i="1"/>
  <c r="V578" i="1"/>
  <c r="V560" i="1"/>
  <c r="V552" i="1"/>
  <c r="V464" i="1"/>
  <c r="V455" i="1"/>
  <c r="V440" i="1"/>
  <c r="V356" i="1"/>
  <c r="V338" i="1"/>
  <c r="V320" i="1"/>
  <c r="V311" i="1"/>
  <c r="V302" i="1"/>
  <c r="V293" i="1"/>
  <c r="V225" i="1"/>
  <c r="V207" i="1"/>
  <c r="V193" i="1"/>
  <c r="V1389" i="1"/>
  <c r="V1125" i="1"/>
  <c r="V1077" i="1"/>
  <c r="V834" i="1"/>
  <c r="V812" i="1"/>
  <c r="V802" i="1"/>
  <c r="V800" i="1"/>
  <c r="V769" i="1"/>
  <c r="V739" i="1"/>
  <c r="V720" i="1"/>
  <c r="V512" i="1"/>
  <c r="V504" i="1"/>
  <c r="V488" i="1"/>
  <c r="V437" i="1"/>
  <c r="V402" i="1"/>
  <c r="V372" i="1"/>
  <c r="V359" i="1"/>
  <c r="V350" i="1"/>
  <c r="V341" i="1"/>
  <c r="V335" i="1"/>
  <c r="V332" i="1"/>
  <c r="V326" i="1"/>
  <c r="V323" i="1"/>
  <c r="V290" i="1"/>
  <c r="V287" i="1"/>
  <c r="V274" i="1"/>
  <c r="V271" i="1"/>
  <c r="V250" i="1"/>
  <c r="V236" i="1"/>
  <c r="V157" i="1"/>
  <c r="V146" i="1"/>
  <c r="V139" i="1"/>
  <c r="V128" i="1"/>
  <c r="V96" i="1"/>
  <c r="V64" i="1"/>
  <c r="V1468" i="1"/>
  <c r="V1404" i="1"/>
  <c r="V1300" i="1"/>
  <c r="V1226" i="1"/>
  <c r="V1100" i="1"/>
  <c r="V911" i="1"/>
  <c r="V765" i="1"/>
  <c r="V754" i="1"/>
  <c r="V727" i="1"/>
  <c r="V699" i="1"/>
  <c r="V692" i="1"/>
  <c r="V675" i="1"/>
  <c r="V640" i="1"/>
  <c r="V592" i="1"/>
  <c r="V576" i="1"/>
  <c r="V568" i="1"/>
  <c r="V534" i="1"/>
  <c r="V496" i="1"/>
  <c r="V393" i="1"/>
  <c r="V366" i="1"/>
  <c r="V363" i="1"/>
  <c r="V218" i="1"/>
  <c r="V204" i="1"/>
  <c r="V186" i="1"/>
  <c r="V161" i="1"/>
  <c r="V150" i="1"/>
  <c r="V132" i="1"/>
  <c r="V114" i="1"/>
  <c r="V107" i="1"/>
  <c r="V100" i="1"/>
  <c r="V82" i="1"/>
  <c r="V75" i="1"/>
  <c r="V68" i="1"/>
  <c r="V50" i="1"/>
  <c r="V39" i="1"/>
  <c r="V25" i="1"/>
  <c r="V21" i="1"/>
  <c r="V1540" i="1"/>
  <c r="V1414" i="1"/>
  <c r="V1383" i="1"/>
  <c r="V1355" i="1"/>
  <c r="V1270" i="1"/>
  <c r="V860" i="1"/>
  <c r="V818" i="1"/>
  <c r="V793" i="1"/>
  <c r="V744" i="1"/>
  <c r="V723" i="1"/>
  <c r="V707" i="1"/>
  <c r="V688" i="1"/>
  <c r="V566" i="1"/>
  <c r="V561" i="1"/>
  <c r="V553" i="1"/>
  <c r="V532" i="1"/>
  <c r="V513" i="1"/>
  <c r="V510" i="1"/>
  <c r="V502" i="1"/>
  <c r="V486" i="1"/>
  <c r="V465" i="1"/>
  <c r="V441" i="1"/>
  <c r="V354" i="1"/>
  <c r="V348" i="1"/>
  <c r="V339" i="1"/>
  <c r="V297" i="1"/>
  <c r="V281" i="1"/>
  <c r="V275" i="1"/>
  <c r="V265" i="1"/>
  <c r="V262" i="1"/>
  <c r="V237" i="1"/>
  <c r="V226" i="1"/>
  <c r="V219" i="1"/>
  <c r="V212" i="1"/>
  <c r="V194" i="1"/>
  <c r="V187" i="1"/>
  <c r="V180" i="1"/>
  <c r="V122" i="1"/>
  <c r="V108" i="1"/>
  <c r="V90" i="1"/>
  <c r="V76" i="1"/>
  <c r="V1277" i="1"/>
  <c r="V1265" i="1"/>
  <c r="V1245" i="1"/>
  <c r="V1233" i="1"/>
  <c r="V1090" i="1"/>
  <c r="V965" i="1"/>
  <c r="V842" i="1"/>
  <c r="V820" i="1"/>
  <c r="V795" i="1"/>
  <c r="V791" i="1"/>
  <c r="V779" i="1"/>
  <c r="V770" i="1"/>
  <c r="V746" i="1"/>
  <c r="V735" i="1"/>
  <c r="V673" i="1"/>
  <c r="V608" i="1"/>
  <c r="V590" i="1"/>
  <c r="V574" i="1"/>
  <c r="V540" i="1"/>
  <c r="V524" i="1"/>
  <c r="V505" i="1"/>
  <c r="V494" i="1"/>
  <c r="V489" i="1"/>
  <c r="V483" i="1"/>
  <c r="V451" i="1"/>
  <c r="V400" i="1"/>
  <c r="V357" i="1"/>
  <c r="V345" i="1"/>
  <c r="V336" i="1"/>
  <c r="V288" i="1"/>
  <c r="V272" i="1"/>
  <c r="V255" i="1"/>
  <c r="V241" i="1"/>
  <c r="V230" i="1"/>
  <c r="V205" i="1"/>
  <c r="V198" i="1"/>
  <c r="V173" i="1"/>
  <c r="V151" i="1"/>
  <c r="V137" i="1"/>
  <c r="V133" i="1"/>
  <c r="V101" i="1"/>
  <c r="V1439" i="1"/>
  <c r="V1171" i="1"/>
  <c r="V1137" i="1"/>
  <c r="V672" i="1"/>
  <c r="V643" i="1"/>
  <c r="V558" i="1"/>
  <c r="V479" i="1"/>
  <c r="V408" i="1"/>
  <c r="V396" i="1"/>
  <c r="V251" i="1"/>
  <c r="V86" i="1"/>
  <c r="V1112" i="1"/>
  <c r="V941" i="1"/>
  <c r="V858" i="1"/>
  <c r="V716" i="1"/>
  <c r="V697" i="1"/>
  <c r="V667" i="1"/>
  <c r="V628" i="1"/>
  <c r="V447" i="1"/>
  <c r="V309" i="1"/>
  <c r="V284" i="1"/>
  <c r="V223" i="1"/>
  <c r="V183" i="1"/>
  <c r="V154" i="1"/>
  <c r="V71" i="1"/>
  <c r="V69" i="1"/>
  <c r="V55" i="1"/>
  <c r="V38" i="1"/>
  <c r="V33" i="1"/>
  <c r="V704" i="1"/>
  <c r="V550" i="1"/>
  <c r="V545" i="1"/>
  <c r="V459" i="1"/>
  <c r="V403" i="1"/>
  <c r="V318" i="1"/>
  <c r="V300" i="1"/>
  <c r="V197" i="1"/>
  <c r="V97" i="1"/>
  <c r="V65" i="1"/>
  <c r="V1007" i="1"/>
  <c r="V787" i="1"/>
  <c r="V652" i="1"/>
  <c r="V616" i="1"/>
  <c r="V542" i="1"/>
  <c r="V537" i="1"/>
  <c r="V417" i="1"/>
  <c r="V376" i="1"/>
  <c r="V364" i="1"/>
  <c r="V330" i="1"/>
  <c r="V258" i="1"/>
  <c r="V209" i="1"/>
  <c r="V118" i="1"/>
  <c r="V53" i="1"/>
  <c r="V17" i="1"/>
  <c r="V4" i="1"/>
  <c r="V1085" i="1"/>
  <c r="V811" i="1"/>
  <c r="V625" i="1"/>
  <c r="V604" i="1"/>
  <c r="V471" i="1"/>
  <c r="V172" i="1"/>
  <c r="V95" i="1"/>
  <c r="V93" i="1"/>
  <c r="V58" i="1"/>
  <c r="V49" i="1"/>
  <c r="V28" i="1"/>
  <c r="V816" i="1"/>
  <c r="V676" i="1"/>
  <c r="V664" i="1"/>
  <c r="V529" i="1"/>
  <c r="V405" i="1"/>
  <c r="V176" i="1"/>
  <c r="V164" i="1"/>
  <c r="V105" i="1"/>
  <c r="V103" i="1"/>
  <c r="V36" i="1"/>
  <c r="V20" i="1"/>
  <c r="V681" i="1"/>
  <c r="V577" i="1"/>
  <c r="V526" i="1"/>
  <c r="V521" i="1"/>
  <c r="V456" i="1"/>
  <c r="V378" i="1"/>
  <c r="V327" i="1"/>
  <c r="V306" i="1"/>
  <c r="V162" i="1"/>
  <c r="V140" i="1"/>
  <c r="V89" i="1"/>
  <c r="V63" i="1"/>
  <c r="V44" i="1"/>
  <c r="V7" i="1"/>
  <c r="V1074" i="1"/>
  <c r="V426" i="1"/>
  <c r="V414" i="1"/>
  <c r="V315" i="1"/>
  <c r="V144" i="1"/>
  <c r="V113" i="1"/>
  <c r="V61" i="1"/>
  <c r="V31" i="1"/>
  <c r="V15" i="1"/>
  <c r="V2" i="1"/>
  <c r="V1192" i="1"/>
  <c r="V683" i="1"/>
  <c r="V649" i="1"/>
  <c r="V613" i="1"/>
  <c r="V582" i="1"/>
  <c r="V569" i="1"/>
  <c r="V497" i="1"/>
  <c r="V473" i="1"/>
  <c r="V448" i="1"/>
  <c r="V278" i="1"/>
  <c r="V229" i="1"/>
  <c r="V111" i="1"/>
  <c r="V54" i="1"/>
  <c r="V34" i="1"/>
  <c r="V1704" i="1"/>
  <c r="V1538" i="1"/>
  <c r="V1092" i="1"/>
  <c r="V737" i="1"/>
  <c r="V725" i="1"/>
  <c r="V661" i="1"/>
  <c r="V656" i="1"/>
  <c r="V622" i="1"/>
  <c r="V601" i="1"/>
  <c r="V518" i="1"/>
  <c r="V480" i="1"/>
  <c r="V435" i="1"/>
  <c r="V375" i="1"/>
  <c r="V370" i="1"/>
  <c r="V329" i="1"/>
  <c r="V324" i="1"/>
  <c r="V215" i="1"/>
  <c r="V201" i="1"/>
  <c r="V191" i="1"/>
  <c r="V129" i="1"/>
  <c r="V87" i="1"/>
  <c r="V47" i="1"/>
  <c r="V29" i="1"/>
  <c r="V26" i="1"/>
  <c r="V13" i="1"/>
  <c r="V10" i="1"/>
  <c r="V453" i="1"/>
  <c r="V423" i="1"/>
  <c r="V418" i="1"/>
  <c r="V387" i="1"/>
  <c r="V121" i="1"/>
  <c r="V85" i="1"/>
  <c r="V18" i="1"/>
  <c r="V836" i="1"/>
  <c r="V712" i="1"/>
  <c r="V690" i="1"/>
  <c r="V646" i="1"/>
  <c r="V619" i="1"/>
  <c r="V584" i="1"/>
  <c r="V303" i="1"/>
  <c r="V294" i="1"/>
  <c r="V856" i="1"/>
  <c r="V658" i="1"/>
  <c r="V610" i="1"/>
  <c r="V598" i="1"/>
  <c r="V247" i="1"/>
  <c r="V208" i="1"/>
  <c r="V593" i="1"/>
  <c r="V432" i="1"/>
  <c r="V233" i="1"/>
  <c r="V165" i="1"/>
  <c r="V27" i="1"/>
  <c r="V11" i="1"/>
  <c r="V1545" i="1"/>
  <c r="V1302" i="1"/>
  <c r="V394" i="1"/>
  <c r="V384" i="1"/>
  <c r="V261" i="1"/>
  <c r="V240" i="1"/>
  <c r="V143" i="1"/>
  <c r="V79" i="1"/>
  <c r="V43" i="1"/>
  <c r="V949" i="1"/>
  <c r="V177" i="1"/>
  <c r="V127" i="1"/>
  <c r="V119" i="1"/>
  <c r="V42" i="1"/>
  <c r="V548" i="1"/>
  <c r="V1210" i="1"/>
  <c r="V996" i="1"/>
  <c r="V16" i="1"/>
  <c r="V169" i="1"/>
  <c r="V6" i="1"/>
  <c r="V32" i="1"/>
  <c r="V427" i="1"/>
  <c r="V244" i="1"/>
  <c r="V1785" i="1"/>
  <c r="V73" i="1"/>
  <c r="V125" i="1"/>
  <c r="V117" i="1"/>
  <c r="V81" i="1"/>
  <c r="V175" i="1"/>
  <c r="V135" i="1"/>
  <c r="V57" i="1"/>
  <c r="V22" i="1"/>
  <c r="W6391" i="1"/>
  <c r="X6391" i="1" s="1"/>
  <c r="W6375" i="1"/>
  <c r="X6375" i="1" s="1"/>
  <c r="W6359" i="1"/>
  <c r="X6359" i="1" s="1"/>
  <c r="W6343" i="1"/>
  <c r="X6343" i="1" s="1"/>
  <c r="W6327" i="1"/>
  <c r="X6327" i="1" s="1"/>
  <c r="W6311" i="1"/>
  <c r="X6311" i="1" s="1"/>
  <c r="W6295" i="1"/>
  <c r="X6295" i="1" s="1"/>
  <c r="W6279" i="1"/>
  <c r="X6279" i="1" s="1"/>
  <c r="W6386" i="1"/>
  <c r="X6386" i="1" s="1"/>
  <c r="W6397" i="1"/>
  <c r="X6397" i="1" s="1"/>
  <c r="W6381" i="1"/>
  <c r="X6381" i="1" s="1"/>
  <c r="W6365" i="1"/>
  <c r="X6365" i="1" s="1"/>
  <c r="W6349" i="1"/>
  <c r="X6349" i="1" s="1"/>
  <c r="W6333" i="1"/>
  <c r="X6333" i="1" s="1"/>
  <c r="W6317" i="1"/>
  <c r="X6317" i="1" s="1"/>
  <c r="W6301" i="1"/>
  <c r="X6301" i="1" s="1"/>
  <c r="W6285" i="1"/>
  <c r="X6285" i="1" s="1"/>
  <c r="W6269" i="1"/>
  <c r="X6269" i="1" s="1"/>
  <c r="W6253" i="1"/>
  <c r="X6253" i="1" s="1"/>
  <c r="W6392" i="1"/>
  <c r="X6392" i="1" s="1"/>
  <c r="W6376" i="1"/>
  <c r="X6376" i="1" s="1"/>
  <c r="W6360" i="1"/>
  <c r="X6360" i="1" s="1"/>
  <c r="W6393" i="1"/>
  <c r="X6393" i="1" s="1"/>
  <c r="W6390" i="1"/>
  <c r="X6390" i="1" s="1"/>
  <c r="W6384" i="1"/>
  <c r="X6384" i="1" s="1"/>
  <c r="W6361" i="1"/>
  <c r="X6361" i="1" s="1"/>
  <c r="W6319" i="1"/>
  <c r="X6319" i="1" s="1"/>
  <c r="W6315" i="1"/>
  <c r="X6315" i="1" s="1"/>
  <c r="W6288" i="1"/>
  <c r="X6288" i="1" s="1"/>
  <c r="W6268" i="1"/>
  <c r="X6268" i="1" s="1"/>
  <c r="W6246" i="1"/>
  <c r="X6246" i="1" s="1"/>
  <c r="W6387" i="1"/>
  <c r="X6387" i="1" s="1"/>
  <c r="W6378" i="1"/>
  <c r="X6378" i="1" s="1"/>
  <c r="W6354" i="1"/>
  <c r="X6354" i="1" s="1"/>
  <c r="W6335" i="1"/>
  <c r="X6335" i="1" s="1"/>
  <c r="W6331" i="1"/>
  <c r="X6331" i="1" s="1"/>
  <c r="W6323" i="1"/>
  <c r="X6323" i="1" s="1"/>
  <c r="W6284" i="1"/>
  <c r="X6284" i="1" s="1"/>
  <c r="W6280" i="1"/>
  <c r="X6280" i="1" s="1"/>
  <c r="W6276" i="1"/>
  <c r="X6276" i="1" s="1"/>
  <c r="W6401" i="1"/>
  <c r="X6401" i="1" s="1"/>
  <c r="W6373" i="1"/>
  <c r="X6373" i="1" s="1"/>
  <c r="W6363" i="1"/>
  <c r="X6363" i="1" s="1"/>
  <c r="W6313" i="1"/>
  <c r="X6313" i="1" s="1"/>
  <c r="W6398" i="1"/>
  <c r="X6398" i="1" s="1"/>
  <c r="W6395" i="1"/>
  <c r="X6395" i="1" s="1"/>
  <c r="W6368" i="1"/>
  <c r="X6368" i="1" s="1"/>
  <c r="W6345" i="1"/>
  <c r="X6345" i="1" s="1"/>
  <c r="W6339" i="1"/>
  <c r="X6339" i="1" s="1"/>
  <c r="W6330" i="1"/>
  <c r="X6330" i="1" s="1"/>
  <c r="W6389" i="1"/>
  <c r="X6389" i="1" s="1"/>
  <c r="W6342" i="1"/>
  <c r="X6342" i="1" s="1"/>
  <c r="W6324" i="1"/>
  <c r="X6324" i="1" s="1"/>
  <c r="W6290" i="1"/>
  <c r="X6290" i="1" s="1"/>
  <c r="W6287" i="1"/>
  <c r="X6287" i="1" s="1"/>
  <c r="W6264" i="1"/>
  <c r="X6264" i="1" s="1"/>
  <c r="W6235" i="1"/>
  <c r="X6235" i="1" s="1"/>
  <c r="W6230" i="1"/>
  <c r="X6230" i="1" s="1"/>
  <c r="W6214" i="1"/>
  <c r="X6214" i="1" s="1"/>
  <c r="W6198" i="1"/>
  <c r="X6198" i="1" s="1"/>
  <c r="W6379" i="1"/>
  <c r="X6379" i="1" s="1"/>
  <c r="W6371" i="1"/>
  <c r="X6371" i="1" s="1"/>
  <c r="W6374" i="1"/>
  <c r="X6374" i="1" s="1"/>
  <c r="W6394" i="1"/>
  <c r="X6394" i="1" s="1"/>
  <c r="W6382" i="1"/>
  <c r="X6382" i="1" s="1"/>
  <c r="W6399" i="1"/>
  <c r="X6399" i="1" s="1"/>
  <c r="W6377" i="1"/>
  <c r="X6377" i="1" s="1"/>
  <c r="W6355" i="1"/>
  <c r="X6355" i="1" s="1"/>
  <c r="W6340" i="1"/>
  <c r="X6340" i="1" s="1"/>
  <c r="W6366" i="1"/>
  <c r="X6366" i="1" s="1"/>
  <c r="W6344" i="1"/>
  <c r="X6344" i="1" s="1"/>
  <c r="W6257" i="1"/>
  <c r="X6257" i="1" s="1"/>
  <c r="W6242" i="1"/>
  <c r="X6242" i="1" s="1"/>
  <c r="W6229" i="1"/>
  <c r="X6229" i="1" s="1"/>
  <c r="W6211" i="1"/>
  <c r="X6211" i="1" s="1"/>
  <c r="W6202" i="1"/>
  <c r="X6202" i="1" s="1"/>
  <c r="W6193" i="1"/>
  <c r="X6193" i="1" s="1"/>
  <c r="W6177" i="1"/>
  <c r="X6177" i="1" s="1"/>
  <c r="W6161" i="1"/>
  <c r="X6161" i="1" s="1"/>
  <c r="W6145" i="1"/>
  <c r="X6145" i="1" s="1"/>
  <c r="W6129" i="1"/>
  <c r="X6129" i="1" s="1"/>
  <c r="W6113" i="1"/>
  <c r="X6113" i="1" s="1"/>
  <c r="W6097" i="1"/>
  <c r="X6097" i="1" s="1"/>
  <c r="W6081" i="1"/>
  <c r="X6081" i="1" s="1"/>
  <c r="W6065" i="1"/>
  <c r="X6065" i="1" s="1"/>
  <c r="W6049" i="1"/>
  <c r="X6049" i="1" s="1"/>
  <c r="W6337" i="1"/>
  <c r="X6337" i="1" s="1"/>
  <c r="W6320" i="1"/>
  <c r="X6320" i="1" s="1"/>
  <c r="W6304" i="1"/>
  <c r="X6304" i="1" s="1"/>
  <c r="W6274" i="1"/>
  <c r="X6274" i="1" s="1"/>
  <c r="W6271" i="1"/>
  <c r="X6271" i="1" s="1"/>
  <c r="W6261" i="1"/>
  <c r="X6261" i="1" s="1"/>
  <c r="W6238" i="1"/>
  <c r="X6238" i="1" s="1"/>
  <c r="W6234" i="1"/>
  <c r="X6234" i="1" s="1"/>
  <c r="W6225" i="1"/>
  <c r="X6225" i="1" s="1"/>
  <c r="W6216" i="1"/>
  <c r="X6216" i="1" s="1"/>
  <c r="W6188" i="1"/>
  <c r="X6188" i="1" s="1"/>
  <c r="W6364" i="1"/>
  <c r="X6364" i="1" s="1"/>
  <c r="W6388" i="1"/>
  <c r="X6388" i="1" s="1"/>
  <c r="W6369" i="1"/>
  <c r="X6369" i="1" s="1"/>
  <c r="W6358" i="1"/>
  <c r="X6358" i="1" s="1"/>
  <c r="W6302" i="1"/>
  <c r="X6302" i="1" s="1"/>
  <c r="W6297" i="1"/>
  <c r="X6297" i="1" s="1"/>
  <c r="W6292" i="1"/>
  <c r="X6292" i="1" s="1"/>
  <c r="W6265" i="1"/>
  <c r="X6265" i="1" s="1"/>
  <c r="W6258" i="1"/>
  <c r="X6258" i="1" s="1"/>
  <c r="W6251" i="1"/>
  <c r="X6251" i="1" s="1"/>
  <c r="W6243" i="1"/>
  <c r="X6243" i="1" s="1"/>
  <c r="W6239" i="1"/>
  <c r="X6239" i="1" s="1"/>
  <c r="W6356" i="1"/>
  <c r="X6356" i="1" s="1"/>
  <c r="W6307" i="1"/>
  <c r="X6307" i="1" s="1"/>
  <c r="W6300" i="1"/>
  <c r="X6300" i="1" s="1"/>
  <c r="W6278" i="1"/>
  <c r="X6278" i="1" s="1"/>
  <c r="W6248" i="1"/>
  <c r="X6248" i="1" s="1"/>
  <c r="W6240" i="1"/>
  <c r="X6240" i="1" s="1"/>
  <c r="W6218" i="1"/>
  <c r="X6218" i="1" s="1"/>
  <c r="W6367" i="1"/>
  <c r="X6367" i="1" s="1"/>
  <c r="W6314" i="1"/>
  <c r="X6314" i="1" s="1"/>
  <c r="W6306" i="1"/>
  <c r="X6306" i="1" s="1"/>
  <c r="W6289" i="1"/>
  <c r="X6289" i="1" s="1"/>
  <c r="W6275" i="1"/>
  <c r="X6275" i="1" s="1"/>
  <c r="W6237" i="1"/>
  <c r="X6237" i="1" s="1"/>
  <c r="W6215" i="1"/>
  <c r="X6215" i="1" s="1"/>
  <c r="W6190" i="1"/>
  <c r="X6190" i="1" s="1"/>
  <c r="W6186" i="1"/>
  <c r="X6186" i="1" s="1"/>
  <c r="W6182" i="1"/>
  <c r="X6182" i="1" s="1"/>
  <c r="W6173" i="1"/>
  <c r="X6173" i="1" s="1"/>
  <c r="W6164" i="1"/>
  <c r="X6164" i="1" s="1"/>
  <c r="W6351" i="1"/>
  <c r="X6351" i="1" s="1"/>
  <c r="W6318" i="1"/>
  <c r="X6318" i="1" s="1"/>
  <c r="W6308" i="1"/>
  <c r="X6308" i="1" s="1"/>
  <c r="W6282" i="1"/>
  <c r="X6282" i="1" s="1"/>
  <c r="W6273" i="1"/>
  <c r="X6273" i="1" s="1"/>
  <c r="W6250" i="1"/>
  <c r="X6250" i="1" s="1"/>
  <c r="W6228" i="1"/>
  <c r="X6228" i="1" s="1"/>
  <c r="W6205" i="1"/>
  <c r="X6205" i="1" s="1"/>
  <c r="W6194" i="1"/>
  <c r="X6194" i="1" s="1"/>
  <c r="W6155" i="1"/>
  <c r="X6155" i="1" s="1"/>
  <c r="W6123" i="1"/>
  <c r="X6123" i="1" s="1"/>
  <c r="W6054" i="1"/>
  <c r="X6054" i="1" s="1"/>
  <c r="W6045" i="1"/>
  <c r="X6045" i="1" s="1"/>
  <c r="W6362" i="1"/>
  <c r="X6362" i="1" s="1"/>
  <c r="W6341" i="1"/>
  <c r="X6341" i="1" s="1"/>
  <c r="W6298" i="1"/>
  <c r="X6298" i="1" s="1"/>
  <c r="W6263" i="1"/>
  <c r="X6263" i="1" s="1"/>
  <c r="W6400" i="1"/>
  <c r="X6400" i="1" s="1"/>
  <c r="W6353" i="1"/>
  <c r="X6353" i="1" s="1"/>
  <c r="W6329" i="1"/>
  <c r="X6329" i="1" s="1"/>
  <c r="W6325" i="1"/>
  <c r="X6325" i="1" s="1"/>
  <c r="W6309" i="1"/>
  <c r="X6309" i="1" s="1"/>
  <c r="W6283" i="1"/>
  <c r="X6283" i="1" s="1"/>
  <c r="W6259" i="1"/>
  <c r="X6259" i="1" s="1"/>
  <c r="W6241" i="1"/>
  <c r="X6241" i="1" s="1"/>
  <c r="W6226" i="1"/>
  <c r="X6226" i="1" s="1"/>
  <c r="W6223" i="1"/>
  <c r="X6223" i="1" s="1"/>
  <c r="W6213" i="1"/>
  <c r="X6213" i="1" s="1"/>
  <c r="W6175" i="1"/>
  <c r="X6175" i="1" s="1"/>
  <c r="W6152" i="1"/>
  <c r="X6152" i="1" s="1"/>
  <c r="W6143" i="1"/>
  <c r="X6143" i="1" s="1"/>
  <c r="W6346" i="1"/>
  <c r="X6346" i="1" s="1"/>
  <c r="W6310" i="1"/>
  <c r="X6310" i="1" s="1"/>
  <c r="W6260" i="1"/>
  <c r="X6260" i="1" s="1"/>
  <c r="W6256" i="1"/>
  <c r="X6256" i="1" s="1"/>
  <c r="W6233" i="1"/>
  <c r="X6233" i="1" s="1"/>
  <c r="W6181" i="1"/>
  <c r="X6181" i="1" s="1"/>
  <c r="W6162" i="1"/>
  <c r="X6162" i="1" s="1"/>
  <c r="W6134" i="1"/>
  <c r="X6134" i="1" s="1"/>
  <c r="W6130" i="1"/>
  <c r="X6130" i="1" s="1"/>
  <c r="W6122" i="1"/>
  <c r="X6122" i="1" s="1"/>
  <c r="W6114" i="1"/>
  <c r="X6114" i="1" s="1"/>
  <c r="W6385" i="1"/>
  <c r="X6385" i="1" s="1"/>
  <c r="W6312" i="1"/>
  <c r="X6312" i="1" s="1"/>
  <c r="W6220" i="1"/>
  <c r="X6220" i="1" s="1"/>
  <c r="W6212" i="1"/>
  <c r="X6212" i="1" s="1"/>
  <c r="W6204" i="1"/>
  <c r="X6204" i="1" s="1"/>
  <c r="W6187" i="1"/>
  <c r="X6187" i="1" s="1"/>
  <c r="W6178" i="1"/>
  <c r="X6178" i="1" s="1"/>
  <c r="W6138" i="1"/>
  <c r="X6138" i="1" s="1"/>
  <c r="W6126" i="1"/>
  <c r="X6126" i="1" s="1"/>
  <c r="W6118" i="1"/>
  <c r="X6118" i="1" s="1"/>
  <c r="W6110" i="1"/>
  <c r="X6110" i="1" s="1"/>
  <c r="W6106" i="1"/>
  <c r="X6106" i="1" s="1"/>
  <c r="W6069" i="1"/>
  <c r="X6069" i="1" s="1"/>
  <c r="W6348" i="1"/>
  <c r="X6348" i="1" s="1"/>
  <c r="W6328" i="1"/>
  <c r="X6328" i="1" s="1"/>
  <c r="W6299" i="1"/>
  <c r="X6299" i="1" s="1"/>
  <c r="W6293" i="1"/>
  <c r="X6293" i="1" s="1"/>
  <c r="W6281" i="1"/>
  <c r="X6281" i="1" s="1"/>
  <c r="W6254" i="1"/>
  <c r="X6254" i="1" s="1"/>
  <c r="W6247" i="1"/>
  <c r="X6247" i="1" s="1"/>
  <c r="W6245" i="1"/>
  <c r="X6245" i="1" s="1"/>
  <c r="W6236" i="1"/>
  <c r="X6236" i="1" s="1"/>
  <c r="W6207" i="1"/>
  <c r="X6207" i="1" s="1"/>
  <c r="W6159" i="1"/>
  <c r="X6159" i="1" s="1"/>
  <c r="W6156" i="1"/>
  <c r="X6156" i="1" s="1"/>
  <c r="W6291" i="1"/>
  <c r="X6291" i="1" s="1"/>
  <c r="W6316" i="1"/>
  <c r="X6316" i="1" s="1"/>
  <c r="W6350" i="1"/>
  <c r="X6350" i="1" s="1"/>
  <c r="W6336" i="1"/>
  <c r="X6336" i="1" s="1"/>
  <c r="W6221" i="1"/>
  <c r="X6221" i="1" s="1"/>
  <c r="W6191" i="1"/>
  <c r="X6191" i="1" s="1"/>
  <c r="W6176" i="1"/>
  <c r="X6176" i="1" s="1"/>
  <c r="W6160" i="1"/>
  <c r="X6160" i="1" s="1"/>
  <c r="W6157" i="1"/>
  <c r="X6157" i="1" s="1"/>
  <c r="W6380" i="1"/>
  <c r="X6380" i="1" s="1"/>
  <c r="W6296" i="1"/>
  <c r="X6296" i="1" s="1"/>
  <c r="W6217" i="1"/>
  <c r="X6217" i="1" s="1"/>
  <c r="W6168" i="1"/>
  <c r="X6168" i="1" s="1"/>
  <c r="W6158" i="1"/>
  <c r="X6158" i="1" s="1"/>
  <c r="W6140" i="1"/>
  <c r="X6140" i="1" s="1"/>
  <c r="W6109" i="1"/>
  <c r="X6109" i="1" s="1"/>
  <c r="W6034" i="1"/>
  <c r="X6034" i="1" s="1"/>
  <c r="W6018" i="1"/>
  <c r="X6018" i="1" s="1"/>
  <c r="W6002" i="1"/>
  <c r="X6002" i="1" s="1"/>
  <c r="W5986" i="1"/>
  <c r="X5986" i="1" s="1"/>
  <c r="W5970" i="1"/>
  <c r="X5970" i="1" s="1"/>
  <c r="W5954" i="1"/>
  <c r="X5954" i="1" s="1"/>
  <c r="W6185" i="1"/>
  <c r="X6185" i="1" s="1"/>
  <c r="W6183" i="1"/>
  <c r="X6183" i="1" s="1"/>
  <c r="W6125" i="1"/>
  <c r="X6125" i="1" s="1"/>
  <c r="W6103" i="1"/>
  <c r="X6103" i="1" s="1"/>
  <c r="W6096" i="1"/>
  <c r="X6096" i="1" s="1"/>
  <c r="W6092" i="1"/>
  <c r="X6092" i="1" s="1"/>
  <c r="W6058" i="1"/>
  <c r="X6058" i="1" s="1"/>
  <c r="W6039" i="1"/>
  <c r="X6039" i="1" s="1"/>
  <c r="W6029" i="1"/>
  <c r="X6029" i="1" s="1"/>
  <c r="W6013" i="1"/>
  <c r="X6013" i="1" s="1"/>
  <c r="W5997" i="1"/>
  <c r="X5997" i="1" s="1"/>
  <c r="W5981" i="1"/>
  <c r="X5981" i="1" s="1"/>
  <c r="W5965" i="1"/>
  <c r="X5965" i="1" s="1"/>
  <c r="W5949" i="1"/>
  <c r="X5949" i="1" s="1"/>
  <c r="W5933" i="1"/>
  <c r="X5933" i="1" s="1"/>
  <c r="W5917" i="1"/>
  <c r="X5917" i="1" s="1"/>
  <c r="W5901" i="1"/>
  <c r="X5901" i="1" s="1"/>
  <c r="W5885" i="1"/>
  <c r="X5885" i="1" s="1"/>
  <c r="W5869" i="1"/>
  <c r="X5869" i="1" s="1"/>
  <c r="W6321" i="1"/>
  <c r="X6321" i="1" s="1"/>
  <c r="W6303" i="1"/>
  <c r="X6303" i="1" s="1"/>
  <c r="W6267" i="1"/>
  <c r="X6267" i="1" s="1"/>
  <c r="W6224" i="1"/>
  <c r="X6224" i="1" s="1"/>
  <c r="W6206" i="1"/>
  <c r="X6206" i="1" s="1"/>
  <c r="W6199" i="1"/>
  <c r="X6199" i="1" s="1"/>
  <c r="W6192" i="1"/>
  <c r="X6192" i="1" s="1"/>
  <c r="W6166" i="1"/>
  <c r="X6166" i="1" s="1"/>
  <c r="W6151" i="1"/>
  <c r="X6151" i="1" s="1"/>
  <c r="W6131" i="1"/>
  <c r="X6131" i="1" s="1"/>
  <c r="W6128" i="1"/>
  <c r="X6128" i="1" s="1"/>
  <c r="W6119" i="1"/>
  <c r="X6119" i="1" s="1"/>
  <c r="W6073" i="1"/>
  <c r="X6073" i="1" s="1"/>
  <c r="W6062" i="1"/>
  <c r="X6062" i="1" s="1"/>
  <c r="W6051" i="1"/>
  <c r="X6051" i="1" s="1"/>
  <c r="W6043" i="1"/>
  <c r="X6043" i="1" s="1"/>
  <c r="W6024" i="1"/>
  <c r="X6024" i="1" s="1"/>
  <c r="W6008" i="1"/>
  <c r="X6008" i="1" s="1"/>
  <c r="W5992" i="1"/>
  <c r="X5992" i="1" s="1"/>
  <c r="W5976" i="1"/>
  <c r="X5976" i="1" s="1"/>
  <c r="W5960" i="1"/>
  <c r="X5960" i="1" s="1"/>
  <c r="W5944" i="1"/>
  <c r="X5944" i="1" s="1"/>
  <c r="W5928" i="1"/>
  <c r="X5928" i="1" s="1"/>
  <c r="W6372" i="1"/>
  <c r="X6372" i="1" s="1"/>
  <c r="W6347" i="1"/>
  <c r="X6347" i="1" s="1"/>
  <c r="W6222" i="1"/>
  <c r="X6222" i="1" s="1"/>
  <c r="W6396" i="1"/>
  <c r="X6396" i="1" s="1"/>
  <c r="W6383" i="1"/>
  <c r="X6383" i="1" s="1"/>
  <c r="W6286" i="1"/>
  <c r="X6286" i="1" s="1"/>
  <c r="W6227" i="1"/>
  <c r="X6227" i="1" s="1"/>
  <c r="W6200" i="1"/>
  <c r="X6200" i="1" s="1"/>
  <c r="W6169" i="1"/>
  <c r="X6169" i="1" s="1"/>
  <c r="W6249" i="1"/>
  <c r="X6249" i="1" s="1"/>
  <c r="W6209" i="1"/>
  <c r="X6209" i="1" s="1"/>
  <c r="W6197" i="1"/>
  <c r="X6197" i="1" s="1"/>
  <c r="W6195" i="1"/>
  <c r="X6195" i="1" s="1"/>
  <c r="W6352" i="1"/>
  <c r="X6352" i="1" s="1"/>
  <c r="W6305" i="1"/>
  <c r="X6305" i="1" s="1"/>
  <c r="W6277" i="1"/>
  <c r="X6277" i="1" s="1"/>
  <c r="W6255" i="1"/>
  <c r="X6255" i="1" s="1"/>
  <c r="W6231" i="1"/>
  <c r="X6231" i="1" s="1"/>
  <c r="W6167" i="1"/>
  <c r="X6167" i="1" s="1"/>
  <c r="W6144" i="1"/>
  <c r="X6144" i="1" s="1"/>
  <c r="W6132" i="1"/>
  <c r="X6132" i="1" s="1"/>
  <c r="W6120" i="1"/>
  <c r="X6120" i="1" s="1"/>
  <c r="W6078" i="1"/>
  <c r="X6078" i="1" s="1"/>
  <c r="W6074" i="1"/>
  <c r="X6074" i="1" s="1"/>
  <c r="W6048" i="1"/>
  <c r="X6048" i="1" s="1"/>
  <c r="W6031" i="1"/>
  <c r="X6031" i="1" s="1"/>
  <c r="W6015" i="1"/>
  <c r="X6015" i="1" s="1"/>
  <c r="W5999" i="1"/>
  <c r="X5999" i="1" s="1"/>
  <c r="W5983" i="1"/>
  <c r="X5983" i="1" s="1"/>
  <c r="W6196" i="1"/>
  <c r="X6196" i="1" s="1"/>
  <c r="W6154" i="1"/>
  <c r="X6154" i="1" s="1"/>
  <c r="W6137" i="1"/>
  <c r="X6137" i="1" s="1"/>
  <c r="W6108" i="1"/>
  <c r="X6108" i="1" s="1"/>
  <c r="W6098" i="1"/>
  <c r="X6098" i="1" s="1"/>
  <c r="W5996" i="1"/>
  <c r="X5996" i="1" s="1"/>
  <c r="W5887" i="1"/>
  <c r="X5887" i="1" s="1"/>
  <c r="W6357" i="1"/>
  <c r="X6357" i="1" s="1"/>
  <c r="W6326" i="1"/>
  <c r="X6326" i="1" s="1"/>
  <c r="W6252" i="1"/>
  <c r="X6252" i="1" s="1"/>
  <c r="W6219" i="1"/>
  <c r="X6219" i="1" s="1"/>
  <c r="W6090" i="1"/>
  <c r="X6090" i="1" s="1"/>
  <c r="W6057" i="1"/>
  <c r="X6057" i="1" s="1"/>
  <c r="W6012" i="1"/>
  <c r="X6012" i="1" s="1"/>
  <c r="W5969" i="1"/>
  <c r="X5969" i="1" s="1"/>
  <c r="W5962" i="1"/>
  <c r="X5962" i="1" s="1"/>
  <c r="W5951" i="1"/>
  <c r="X5951" i="1" s="1"/>
  <c r="W5910" i="1"/>
  <c r="X5910" i="1" s="1"/>
  <c r="W5878" i="1"/>
  <c r="X5878" i="1" s="1"/>
  <c r="W5864" i="1"/>
  <c r="X5864" i="1" s="1"/>
  <c r="W5848" i="1"/>
  <c r="X5848" i="1" s="1"/>
  <c r="W5832" i="1"/>
  <c r="X5832" i="1" s="1"/>
  <c r="W6334" i="1"/>
  <c r="X6334" i="1" s="1"/>
  <c r="W6262" i="1"/>
  <c r="X6262" i="1" s="1"/>
  <c r="W6150" i="1"/>
  <c r="X6150" i="1" s="1"/>
  <c r="W6127" i="1"/>
  <c r="X6127" i="1" s="1"/>
  <c r="W6115" i="1"/>
  <c r="X6115" i="1" s="1"/>
  <c r="W6085" i="1"/>
  <c r="X6085" i="1" s="1"/>
  <c r="W6079" i="1"/>
  <c r="X6079" i="1" s="1"/>
  <c r="W6076" i="1"/>
  <c r="X6076" i="1" s="1"/>
  <c r="W6070" i="1"/>
  <c r="X6070" i="1" s="1"/>
  <c r="W6040" i="1"/>
  <c r="X6040" i="1" s="1"/>
  <c r="W6028" i="1"/>
  <c r="X6028" i="1" s="1"/>
  <c r="W6009" i="1"/>
  <c r="X6009" i="1" s="1"/>
  <c r="W6006" i="1"/>
  <c r="X6006" i="1" s="1"/>
  <c r="W6003" i="1"/>
  <c r="X6003" i="1" s="1"/>
  <c r="W5993" i="1"/>
  <c r="X5993" i="1" s="1"/>
  <c r="W5980" i="1"/>
  <c r="X5980" i="1" s="1"/>
  <c r="W5973" i="1"/>
  <c r="X5973" i="1" s="1"/>
  <c r="W5955" i="1"/>
  <c r="X5955" i="1" s="1"/>
  <c r="W5936" i="1"/>
  <c r="X5936" i="1" s="1"/>
  <c r="W5920" i="1"/>
  <c r="X5920" i="1" s="1"/>
  <c r="W5915" i="1"/>
  <c r="X5915" i="1" s="1"/>
  <c r="W5892" i="1"/>
  <c r="X5892" i="1" s="1"/>
  <c r="W5883" i="1"/>
  <c r="X5883" i="1" s="1"/>
  <c r="W5859" i="1"/>
  <c r="X5859" i="1" s="1"/>
  <c r="W5843" i="1"/>
  <c r="X5843" i="1" s="1"/>
  <c r="W5827" i="1"/>
  <c r="X5827" i="1" s="1"/>
  <c r="W6272" i="1"/>
  <c r="X6272" i="1" s="1"/>
  <c r="W6270" i="1"/>
  <c r="X6270" i="1" s="1"/>
  <c r="W6172" i="1"/>
  <c r="X6172" i="1" s="1"/>
  <c r="W6082" i="1"/>
  <c r="X6082" i="1" s="1"/>
  <c r="W6370" i="1"/>
  <c r="X6370" i="1" s="1"/>
  <c r="W6244" i="1"/>
  <c r="X6244" i="1" s="1"/>
  <c r="W6189" i="1"/>
  <c r="X6189" i="1" s="1"/>
  <c r="W6180" i="1"/>
  <c r="X6180" i="1" s="1"/>
  <c r="W6174" i="1"/>
  <c r="X6174" i="1" s="1"/>
  <c r="W6184" i="1"/>
  <c r="X6184" i="1" s="1"/>
  <c r="W6121" i="1"/>
  <c r="X6121" i="1" s="1"/>
  <c r="W6083" i="1"/>
  <c r="X6083" i="1" s="1"/>
  <c r="W6055" i="1"/>
  <c r="X6055" i="1" s="1"/>
  <c r="W5974" i="1"/>
  <c r="X5974" i="1" s="1"/>
  <c r="W5956" i="1"/>
  <c r="X5956" i="1" s="1"/>
  <c r="W5945" i="1"/>
  <c r="X5945" i="1" s="1"/>
  <c r="W5941" i="1"/>
  <c r="X5941" i="1" s="1"/>
  <c r="W5937" i="1"/>
  <c r="X5937" i="1" s="1"/>
  <c r="W5929" i="1"/>
  <c r="X5929" i="1" s="1"/>
  <c r="W5925" i="1"/>
  <c r="X5925" i="1" s="1"/>
  <c r="W6322" i="1"/>
  <c r="X6322" i="1" s="1"/>
  <c r="W6232" i="1"/>
  <c r="X6232" i="1" s="1"/>
  <c r="W6116" i="1"/>
  <c r="X6116" i="1" s="1"/>
  <c r="W6112" i="1"/>
  <c r="X6112" i="1" s="1"/>
  <c r="W6104" i="1"/>
  <c r="X6104" i="1" s="1"/>
  <c r="W6089" i="1"/>
  <c r="X6089" i="1" s="1"/>
  <c r="W6052" i="1"/>
  <c r="X6052" i="1" s="1"/>
  <c r="W6036" i="1"/>
  <c r="X6036" i="1" s="1"/>
  <c r="W5995" i="1"/>
  <c r="X5995" i="1" s="1"/>
  <c r="W5990" i="1"/>
  <c r="X5990" i="1" s="1"/>
  <c r="W5957" i="1"/>
  <c r="X5957" i="1" s="1"/>
  <c r="W5916" i="1"/>
  <c r="X5916" i="1" s="1"/>
  <c r="W5890" i="1"/>
  <c r="X5890" i="1" s="1"/>
  <c r="W5877" i="1"/>
  <c r="X5877" i="1" s="1"/>
  <c r="W5863" i="1"/>
  <c r="X5863" i="1" s="1"/>
  <c r="W5855" i="1"/>
  <c r="X5855" i="1" s="1"/>
  <c r="W5831" i="1"/>
  <c r="X5831" i="1" s="1"/>
  <c r="W5807" i="1"/>
  <c r="X5807" i="1" s="1"/>
  <c r="W5791" i="1"/>
  <c r="X5791" i="1" s="1"/>
  <c r="W5775" i="1"/>
  <c r="X5775" i="1" s="1"/>
  <c r="W5759" i="1"/>
  <c r="X5759" i="1" s="1"/>
  <c r="W5743" i="1"/>
  <c r="X5743" i="1" s="1"/>
  <c r="W5727" i="1"/>
  <c r="X5727" i="1" s="1"/>
  <c r="W5711" i="1"/>
  <c r="X5711" i="1" s="1"/>
  <c r="W6102" i="1"/>
  <c r="X6102" i="1" s="1"/>
  <c r="W6100" i="1"/>
  <c r="X6100" i="1" s="1"/>
  <c r="W6091" i="1"/>
  <c r="X6091" i="1" s="1"/>
  <c r="W6087" i="1"/>
  <c r="X6087" i="1" s="1"/>
  <c r="W6017" i="1"/>
  <c r="X6017" i="1" s="1"/>
  <c r="W6007" i="1"/>
  <c r="X6007" i="1" s="1"/>
  <c r="W5952" i="1"/>
  <c r="X5952" i="1" s="1"/>
  <c r="W5922" i="1"/>
  <c r="X5922" i="1" s="1"/>
  <c r="W5900" i="1"/>
  <c r="X5900" i="1" s="1"/>
  <c r="W5874" i="1"/>
  <c r="X5874" i="1" s="1"/>
  <c r="W5839" i="1"/>
  <c r="X5839" i="1" s="1"/>
  <c r="W5818" i="1"/>
  <c r="X5818" i="1" s="1"/>
  <c r="W5802" i="1"/>
  <c r="X5802" i="1" s="1"/>
  <c r="W5786" i="1"/>
  <c r="X5786" i="1" s="1"/>
  <c r="W5770" i="1"/>
  <c r="X5770" i="1" s="1"/>
  <c r="W5754" i="1"/>
  <c r="X5754" i="1" s="1"/>
  <c r="W5738" i="1"/>
  <c r="X5738" i="1" s="1"/>
  <c r="W6338" i="1"/>
  <c r="X6338" i="1" s="1"/>
  <c r="W6266" i="1"/>
  <c r="X6266" i="1" s="1"/>
  <c r="W6063" i="1"/>
  <c r="X6063" i="1" s="1"/>
  <c r="W6050" i="1"/>
  <c r="X6050" i="1" s="1"/>
  <c r="W6005" i="1"/>
  <c r="X6005" i="1" s="1"/>
  <c r="W5978" i="1"/>
  <c r="X5978" i="1" s="1"/>
  <c r="W5947" i="1"/>
  <c r="X5947" i="1" s="1"/>
  <c r="W5907" i="1"/>
  <c r="X5907" i="1" s="1"/>
  <c r="W5897" i="1"/>
  <c r="X5897" i="1" s="1"/>
  <c r="W5823" i="1"/>
  <c r="X5823" i="1" s="1"/>
  <c r="W5813" i="1"/>
  <c r="X5813" i="1" s="1"/>
  <c r="W5797" i="1"/>
  <c r="X5797" i="1" s="1"/>
  <c r="W5781" i="1"/>
  <c r="X5781" i="1" s="1"/>
  <c r="W5765" i="1"/>
  <c r="X5765" i="1" s="1"/>
  <c r="W5749" i="1"/>
  <c r="X5749" i="1" s="1"/>
  <c r="W6294" i="1"/>
  <c r="X6294" i="1" s="1"/>
  <c r="W6179" i="1"/>
  <c r="X6179" i="1" s="1"/>
  <c r="W6067" i="1"/>
  <c r="X6067" i="1" s="1"/>
  <c r="W5998" i="1"/>
  <c r="X5998" i="1" s="1"/>
  <c r="W5988" i="1"/>
  <c r="X5988" i="1" s="1"/>
  <c r="W5975" i="1"/>
  <c r="X5975" i="1" s="1"/>
  <c r="W5968" i="1"/>
  <c r="X5968" i="1" s="1"/>
  <c r="W5939" i="1"/>
  <c r="X5939" i="1" s="1"/>
  <c r="W6139" i="1"/>
  <c r="X6139" i="1" s="1"/>
  <c r="W6094" i="1"/>
  <c r="X6094" i="1" s="1"/>
  <c r="W6061" i="1"/>
  <c r="X6061" i="1" s="1"/>
  <c r="W6041" i="1"/>
  <c r="X6041" i="1" s="1"/>
  <c r="W6022" i="1"/>
  <c r="X6022" i="1" s="1"/>
  <c r="W6332" i="1"/>
  <c r="X6332" i="1" s="1"/>
  <c r="W6107" i="1"/>
  <c r="X6107" i="1" s="1"/>
  <c r="W6059" i="1"/>
  <c r="X6059" i="1" s="1"/>
  <c r="W6171" i="1"/>
  <c r="X6171" i="1" s="1"/>
  <c r="W6147" i="1"/>
  <c r="X6147" i="1" s="1"/>
  <c r="W6141" i="1"/>
  <c r="X6141" i="1" s="1"/>
  <c r="W6111" i="1"/>
  <c r="X6111" i="1" s="1"/>
  <c r="W6105" i="1"/>
  <c r="X6105" i="1" s="1"/>
  <c r="W6020" i="1"/>
  <c r="X6020" i="1" s="1"/>
  <c r="W6010" i="1"/>
  <c r="X6010" i="1" s="1"/>
  <c r="W5991" i="1"/>
  <c r="X5991" i="1" s="1"/>
  <c r="W5963" i="1"/>
  <c r="X5963" i="1" s="1"/>
  <c r="W6135" i="1"/>
  <c r="X6135" i="1" s="1"/>
  <c r="W6072" i="1"/>
  <c r="X6072" i="1" s="1"/>
  <c r="W6053" i="1"/>
  <c r="X6053" i="1" s="1"/>
  <c r="W6046" i="1"/>
  <c r="X6046" i="1" s="1"/>
  <c r="W6032" i="1"/>
  <c r="X6032" i="1" s="1"/>
  <c r="W6027" i="1"/>
  <c r="X6027" i="1" s="1"/>
  <c r="W6001" i="1"/>
  <c r="X6001" i="1" s="1"/>
  <c r="W5971" i="1"/>
  <c r="X5971" i="1" s="1"/>
  <c r="W5958" i="1"/>
  <c r="X5958" i="1" s="1"/>
  <c r="W5948" i="1"/>
  <c r="X5948" i="1" s="1"/>
  <c r="W5923" i="1"/>
  <c r="X5923" i="1" s="1"/>
  <c r="W5872" i="1"/>
  <c r="X5872" i="1" s="1"/>
  <c r="W5849" i="1"/>
  <c r="X5849" i="1" s="1"/>
  <c r="W5845" i="1"/>
  <c r="X5845" i="1" s="1"/>
  <c r="W5804" i="1"/>
  <c r="X5804" i="1" s="1"/>
  <c r="W5788" i="1"/>
  <c r="X5788" i="1" s="1"/>
  <c r="W5772" i="1"/>
  <c r="X5772" i="1" s="1"/>
  <c r="W5756" i="1"/>
  <c r="X5756" i="1" s="1"/>
  <c r="W5740" i="1"/>
  <c r="X5740" i="1" s="1"/>
  <c r="W6163" i="1"/>
  <c r="X6163" i="1" s="1"/>
  <c r="W6149" i="1"/>
  <c r="X6149" i="1" s="1"/>
  <c r="W6136" i="1"/>
  <c r="X6136" i="1" s="1"/>
  <c r="W6124" i="1"/>
  <c r="X6124" i="1" s="1"/>
  <c r="W6095" i="1"/>
  <c r="X6095" i="1" s="1"/>
  <c r="W6080" i="1"/>
  <c r="X6080" i="1" s="1"/>
  <c r="W5931" i="1"/>
  <c r="X5931" i="1" s="1"/>
  <c r="W5903" i="1"/>
  <c r="X5903" i="1" s="1"/>
  <c r="W5898" i="1"/>
  <c r="X5898" i="1" s="1"/>
  <c r="W5888" i="1"/>
  <c r="X5888" i="1" s="1"/>
  <c r="W5870" i="1"/>
  <c r="X5870" i="1" s="1"/>
  <c r="W5862" i="1"/>
  <c r="X5862" i="1" s="1"/>
  <c r="W5856" i="1"/>
  <c r="X5856" i="1" s="1"/>
  <c r="W5853" i="1"/>
  <c r="X5853" i="1" s="1"/>
  <c r="W5828" i="1"/>
  <c r="X5828" i="1" s="1"/>
  <c r="W5736" i="1"/>
  <c r="X5736" i="1" s="1"/>
  <c r="W5713" i="1"/>
  <c r="X5713" i="1" s="1"/>
  <c r="W5708" i="1"/>
  <c r="X5708" i="1" s="1"/>
  <c r="W5692" i="1"/>
  <c r="X5692" i="1" s="1"/>
  <c r="W5676" i="1"/>
  <c r="X5676" i="1" s="1"/>
  <c r="W5660" i="1"/>
  <c r="X5660" i="1" s="1"/>
  <c r="W5644" i="1"/>
  <c r="X5644" i="1" s="1"/>
  <c r="W5628" i="1"/>
  <c r="X5628" i="1" s="1"/>
  <c r="W5612" i="1"/>
  <c r="X5612" i="1" s="1"/>
  <c r="W5596" i="1"/>
  <c r="X5596" i="1" s="1"/>
  <c r="W5580" i="1"/>
  <c r="X5580" i="1" s="1"/>
  <c r="W5564" i="1"/>
  <c r="X5564" i="1" s="1"/>
  <c r="W6026" i="1"/>
  <c r="X6026" i="1" s="1"/>
  <c r="W5913" i="1"/>
  <c r="X5913" i="1" s="1"/>
  <c r="W5908" i="1"/>
  <c r="X5908" i="1" s="1"/>
  <c r="W5865" i="1"/>
  <c r="X5865" i="1" s="1"/>
  <c r="W5703" i="1"/>
  <c r="X5703" i="1" s="1"/>
  <c r="W5687" i="1"/>
  <c r="X5687" i="1" s="1"/>
  <c r="W5671" i="1"/>
  <c r="X5671" i="1" s="1"/>
  <c r="W5655" i="1"/>
  <c r="X5655" i="1" s="1"/>
  <c r="W5639" i="1"/>
  <c r="X5639" i="1" s="1"/>
  <c r="W5623" i="1"/>
  <c r="X5623" i="1" s="1"/>
  <c r="W5607" i="1"/>
  <c r="X5607" i="1" s="1"/>
  <c r="W5591" i="1"/>
  <c r="X5591" i="1" s="1"/>
  <c r="W5575" i="1"/>
  <c r="X5575" i="1" s="1"/>
  <c r="W5559" i="1"/>
  <c r="X5559" i="1" s="1"/>
  <c r="W5543" i="1"/>
  <c r="X5543" i="1" s="1"/>
  <c r="W5527" i="1"/>
  <c r="X5527" i="1" s="1"/>
  <c r="W5511" i="1"/>
  <c r="X5511" i="1" s="1"/>
  <c r="W5495" i="1"/>
  <c r="X5495" i="1" s="1"/>
  <c r="W5918" i="1"/>
  <c r="X5918" i="1" s="1"/>
  <c r="W5891" i="1"/>
  <c r="X5891" i="1" s="1"/>
  <c r="W5881" i="1"/>
  <c r="X5881" i="1" s="1"/>
  <c r="W5876" i="1"/>
  <c r="X5876" i="1" s="1"/>
  <c r="W5873" i="1"/>
  <c r="X5873" i="1" s="1"/>
  <c r="W5842" i="1"/>
  <c r="X5842" i="1" s="1"/>
  <c r="W5820" i="1"/>
  <c r="X5820" i="1" s="1"/>
  <c r="W5817" i="1"/>
  <c r="X5817" i="1" s="1"/>
  <c r="W5732" i="1"/>
  <c r="X5732" i="1" s="1"/>
  <c r="W5718" i="1"/>
  <c r="X5718" i="1" s="1"/>
  <c r="W5698" i="1"/>
  <c r="X5698" i="1" s="1"/>
  <c r="W5682" i="1"/>
  <c r="X5682" i="1" s="1"/>
  <c r="W5666" i="1"/>
  <c r="X5666" i="1" s="1"/>
  <c r="W5650" i="1"/>
  <c r="X5650" i="1" s="1"/>
  <c r="W5634" i="1"/>
  <c r="X5634" i="1" s="1"/>
  <c r="W5618" i="1"/>
  <c r="X5618" i="1" s="1"/>
  <c r="W5602" i="1"/>
  <c r="X5602" i="1" s="1"/>
  <c r="W5586" i="1"/>
  <c r="X5586" i="1" s="1"/>
  <c r="W5570" i="1"/>
  <c r="X5570" i="1" s="1"/>
  <c r="W6201" i="1"/>
  <c r="X6201" i="1" s="1"/>
  <c r="W6071" i="1"/>
  <c r="X6071" i="1" s="1"/>
  <c r="W6011" i="1"/>
  <c r="X6011" i="1" s="1"/>
  <c r="W6000" i="1"/>
  <c r="X6000" i="1" s="1"/>
  <c r="W5868" i="1"/>
  <c r="X5868" i="1" s="1"/>
  <c r="W5834" i="1"/>
  <c r="X5834" i="1" s="1"/>
  <c r="W6165" i="1"/>
  <c r="X6165" i="1" s="1"/>
  <c r="W6117" i="1"/>
  <c r="X6117" i="1" s="1"/>
  <c r="W6084" i="1"/>
  <c r="X6084" i="1" s="1"/>
  <c r="W6075" i="1"/>
  <c r="X6075" i="1" s="1"/>
  <c r="W6064" i="1"/>
  <c r="X6064" i="1" s="1"/>
  <c r="W6004" i="1"/>
  <c r="X6004" i="1" s="1"/>
  <c r="W5994" i="1"/>
  <c r="X5994" i="1" s="1"/>
  <c r="W5959" i="1"/>
  <c r="X5959" i="1" s="1"/>
  <c r="W5934" i="1"/>
  <c r="X5934" i="1" s="1"/>
  <c r="W5911" i="1"/>
  <c r="X5911" i="1" s="1"/>
  <c r="W5906" i="1"/>
  <c r="X5906" i="1" s="1"/>
  <c r="W5899" i="1"/>
  <c r="X5899" i="1" s="1"/>
  <c r="W5896" i="1"/>
  <c r="X5896" i="1" s="1"/>
  <c r="W5851" i="1"/>
  <c r="X5851" i="1" s="1"/>
  <c r="W6170" i="1"/>
  <c r="X6170" i="1" s="1"/>
  <c r="W6146" i="1"/>
  <c r="X6146" i="1" s="1"/>
  <c r="W6077" i="1"/>
  <c r="X6077" i="1" s="1"/>
  <c r="W6030" i="1"/>
  <c r="X6030" i="1" s="1"/>
  <c r="W5967" i="1"/>
  <c r="X5967" i="1" s="1"/>
  <c r="W5961" i="1"/>
  <c r="X5961" i="1" s="1"/>
  <c r="W5953" i="1"/>
  <c r="X5953" i="1" s="1"/>
  <c r="W5943" i="1"/>
  <c r="X5943" i="1" s="1"/>
  <c r="W5904" i="1"/>
  <c r="X5904" i="1" s="1"/>
  <c r="W5894" i="1"/>
  <c r="X5894" i="1" s="1"/>
  <c r="W5886" i="1"/>
  <c r="X5886" i="1" s="1"/>
  <c r="W5879" i="1"/>
  <c r="X5879" i="1" s="1"/>
  <c r="W5871" i="1"/>
  <c r="X5871" i="1" s="1"/>
  <c r="W5857" i="1"/>
  <c r="X5857" i="1" s="1"/>
  <c r="W5854" i="1"/>
  <c r="X5854" i="1" s="1"/>
  <c r="W6203" i="1"/>
  <c r="X6203" i="1" s="1"/>
  <c r="W6066" i="1"/>
  <c r="X6066" i="1" s="1"/>
  <c r="W6019" i="1"/>
  <c r="X6019" i="1" s="1"/>
  <c r="W5932" i="1"/>
  <c r="X5932" i="1" s="1"/>
  <c r="W5927" i="1"/>
  <c r="X5927" i="1" s="1"/>
  <c r="W5884" i="1"/>
  <c r="X5884" i="1" s="1"/>
  <c r="W5860" i="1"/>
  <c r="X5860" i="1" s="1"/>
  <c r="W6086" i="1"/>
  <c r="X6086" i="1" s="1"/>
  <c r="W6021" i="1"/>
  <c r="X6021" i="1" s="1"/>
  <c r="W5921" i="1"/>
  <c r="X5921" i="1" s="1"/>
  <c r="W5889" i="1"/>
  <c r="X5889" i="1" s="1"/>
  <c r="W5846" i="1"/>
  <c r="X5846" i="1" s="1"/>
  <c r="W5840" i="1"/>
  <c r="X5840" i="1" s="1"/>
  <c r="W5821" i="1"/>
  <c r="X5821" i="1" s="1"/>
  <c r="W5815" i="1"/>
  <c r="X5815" i="1" s="1"/>
  <c r="W5789" i="1"/>
  <c r="X5789" i="1" s="1"/>
  <c r="W5729" i="1"/>
  <c r="X5729" i="1" s="1"/>
  <c r="W5715" i="1"/>
  <c r="X5715" i="1" s="1"/>
  <c r="W5705" i="1"/>
  <c r="X5705" i="1" s="1"/>
  <c r="W5689" i="1"/>
  <c r="X5689" i="1" s="1"/>
  <c r="W5673" i="1"/>
  <c r="X5673" i="1" s="1"/>
  <c r="W5657" i="1"/>
  <c r="X5657" i="1" s="1"/>
  <c r="W6208" i="1"/>
  <c r="X6208" i="1" s="1"/>
  <c r="W6210" i="1"/>
  <c r="X6210" i="1" s="1"/>
  <c r="W6060" i="1"/>
  <c r="X6060" i="1" s="1"/>
  <c r="W5946" i="1"/>
  <c r="X5946" i="1" s="1"/>
  <c r="W5940" i="1"/>
  <c r="X5940" i="1" s="1"/>
  <c r="W5926" i="1"/>
  <c r="X5926" i="1" s="1"/>
  <c r="W5905" i="1"/>
  <c r="X5905" i="1" s="1"/>
  <c r="W6133" i="1"/>
  <c r="X6133" i="1" s="1"/>
  <c r="W6035" i="1"/>
  <c r="X6035" i="1" s="1"/>
  <c r="W6025" i="1"/>
  <c r="X6025" i="1" s="1"/>
  <c r="W5909" i="1"/>
  <c r="X5909" i="1" s="1"/>
  <c r="W5893" i="1"/>
  <c r="X5893" i="1" s="1"/>
  <c r="W5826" i="1"/>
  <c r="X5826" i="1" s="1"/>
  <c r="W5808" i="1"/>
  <c r="X5808" i="1" s="1"/>
  <c r="W5790" i="1"/>
  <c r="X5790" i="1" s="1"/>
  <c r="W5785" i="1"/>
  <c r="X5785" i="1" s="1"/>
  <c r="W5780" i="1"/>
  <c r="X5780" i="1" s="1"/>
  <c r="W5714" i="1"/>
  <c r="X5714" i="1" s="1"/>
  <c r="W5701" i="1"/>
  <c r="X5701" i="1" s="1"/>
  <c r="W5688" i="1"/>
  <c r="X5688" i="1" s="1"/>
  <c r="W5678" i="1"/>
  <c r="X5678" i="1" s="1"/>
  <c r="W5659" i="1"/>
  <c r="X5659" i="1" s="1"/>
  <c r="W5649" i="1"/>
  <c r="X5649" i="1" s="1"/>
  <c r="W5624" i="1"/>
  <c r="X5624" i="1" s="1"/>
  <c r="W5606" i="1"/>
  <c r="X5606" i="1" s="1"/>
  <c r="W5595" i="1"/>
  <c r="X5595" i="1" s="1"/>
  <c r="W5588" i="1"/>
  <c r="X5588" i="1" s="1"/>
  <c r="W5577" i="1"/>
  <c r="X5577" i="1" s="1"/>
  <c r="W5546" i="1"/>
  <c r="X5546" i="1" s="1"/>
  <c r="W5532" i="1"/>
  <c r="X5532" i="1" s="1"/>
  <c r="W5523" i="1"/>
  <c r="X5523" i="1" s="1"/>
  <c r="W5514" i="1"/>
  <c r="X5514" i="1" s="1"/>
  <c r="W5500" i="1"/>
  <c r="X5500" i="1" s="1"/>
  <c r="W5491" i="1"/>
  <c r="X5491" i="1" s="1"/>
  <c r="W5486" i="1"/>
  <c r="X5486" i="1" s="1"/>
  <c r="W5470" i="1"/>
  <c r="X5470" i="1" s="1"/>
  <c r="W5454" i="1"/>
  <c r="X5454" i="1" s="1"/>
  <c r="W5438" i="1"/>
  <c r="X5438" i="1" s="1"/>
  <c r="W5422" i="1"/>
  <c r="X5422" i="1" s="1"/>
  <c r="W5406" i="1"/>
  <c r="X5406" i="1" s="1"/>
  <c r="W5390" i="1"/>
  <c r="X5390" i="1" s="1"/>
  <c r="W5836" i="1"/>
  <c r="X5836" i="1" s="1"/>
  <c r="W5803" i="1"/>
  <c r="X5803" i="1" s="1"/>
  <c r="W5793" i="1"/>
  <c r="X5793" i="1" s="1"/>
  <c r="W5760" i="1"/>
  <c r="X5760" i="1" s="1"/>
  <c r="W5755" i="1"/>
  <c r="X5755" i="1" s="1"/>
  <c r="W5735" i="1"/>
  <c r="X5735" i="1" s="1"/>
  <c r="W5723" i="1"/>
  <c r="X5723" i="1" s="1"/>
  <c r="W5720" i="1"/>
  <c r="X5720" i="1" s="1"/>
  <c r="W5717" i="1"/>
  <c r="X5717" i="1" s="1"/>
  <c r="W5685" i="1"/>
  <c r="X5685" i="1" s="1"/>
  <c r="W5675" i="1"/>
  <c r="X5675" i="1" s="1"/>
  <c r="W5610" i="1"/>
  <c r="X5610" i="1" s="1"/>
  <c r="W5599" i="1"/>
  <c r="X5599" i="1" s="1"/>
  <c r="W5581" i="1"/>
  <c r="X5581" i="1" s="1"/>
  <c r="W5563" i="1"/>
  <c r="X5563" i="1" s="1"/>
  <c r="W5555" i="1"/>
  <c r="X5555" i="1" s="1"/>
  <c r="W5537" i="1"/>
  <c r="X5537" i="1" s="1"/>
  <c r="W5985" i="1"/>
  <c r="X5985" i="1" s="1"/>
  <c r="W5966" i="1"/>
  <c r="X5966" i="1" s="1"/>
  <c r="W5895" i="1"/>
  <c r="X5895" i="1" s="1"/>
  <c r="W5875" i="1"/>
  <c r="X5875" i="1" s="1"/>
  <c r="W5838" i="1"/>
  <c r="X5838" i="1" s="1"/>
  <c r="W5824" i="1"/>
  <c r="X5824" i="1" s="1"/>
  <c r="W5822" i="1"/>
  <c r="X5822" i="1" s="1"/>
  <c r="W5801" i="1"/>
  <c r="X5801" i="1" s="1"/>
  <c r="W5783" i="1"/>
  <c r="X5783" i="1" s="1"/>
  <c r="W5753" i="1"/>
  <c r="X5753" i="1" s="1"/>
  <c r="W5748" i="1"/>
  <c r="X5748" i="1" s="1"/>
  <c r="W5726" i="1"/>
  <c r="X5726" i="1" s="1"/>
  <c r="W5695" i="1"/>
  <c r="X5695" i="1" s="1"/>
  <c r="W5672" i="1"/>
  <c r="X5672" i="1" s="1"/>
  <c r="W5669" i="1"/>
  <c r="X5669" i="1" s="1"/>
  <c r="W5656" i="1"/>
  <c r="X5656" i="1" s="1"/>
  <c r="W5653" i="1"/>
  <c r="X5653" i="1" s="1"/>
  <c r="W5646" i="1"/>
  <c r="X5646" i="1" s="1"/>
  <c r="W5635" i="1"/>
  <c r="X5635" i="1" s="1"/>
  <c r="W5621" i="1"/>
  <c r="X5621" i="1" s="1"/>
  <c r="W5617" i="1"/>
  <c r="X5617" i="1" s="1"/>
  <c r="W5592" i="1"/>
  <c r="X5592" i="1" s="1"/>
  <c r="W5574" i="1"/>
  <c r="X5574" i="1" s="1"/>
  <c r="W5567" i="1"/>
  <c r="X5567" i="1" s="1"/>
  <c r="W5551" i="1"/>
  <c r="X5551" i="1" s="1"/>
  <c r="W5528" i="1"/>
  <c r="X5528" i="1" s="1"/>
  <c r="W5519" i="1"/>
  <c r="X5519" i="1" s="1"/>
  <c r="W5496" i="1"/>
  <c r="X5496" i="1" s="1"/>
  <c r="W5476" i="1"/>
  <c r="X5476" i="1" s="1"/>
  <c r="W5460" i="1"/>
  <c r="X5460" i="1" s="1"/>
  <c r="W5444" i="1"/>
  <c r="X5444" i="1" s="1"/>
  <c r="W5428" i="1"/>
  <c r="X5428" i="1" s="1"/>
  <c r="W5412" i="1"/>
  <c r="X5412" i="1" s="1"/>
  <c r="W5396" i="1"/>
  <c r="X5396" i="1" s="1"/>
  <c r="W6099" i="1"/>
  <c r="X6099" i="1" s="1"/>
  <c r="W6037" i="1"/>
  <c r="X6037" i="1" s="1"/>
  <c r="W5964" i="1"/>
  <c r="X5964" i="1" s="1"/>
  <c r="W5938" i="1"/>
  <c r="X5938" i="1" s="1"/>
  <c r="W5902" i="1"/>
  <c r="X5902" i="1" s="1"/>
  <c r="W5816" i="1"/>
  <c r="X5816" i="1" s="1"/>
  <c r="W5811" i="1"/>
  <c r="X5811" i="1" s="1"/>
  <c r="W5796" i="1"/>
  <c r="X5796" i="1" s="1"/>
  <c r="W5763" i="1"/>
  <c r="X5763" i="1" s="1"/>
  <c r="W6148" i="1"/>
  <c r="X6148" i="1" s="1"/>
  <c r="W6101" i="1"/>
  <c r="X6101" i="1" s="1"/>
  <c r="W6042" i="1"/>
  <c r="X6042" i="1" s="1"/>
  <c r="W5844" i="1"/>
  <c r="X5844" i="1" s="1"/>
  <c r="W5799" i="1"/>
  <c r="X5799" i="1" s="1"/>
  <c r="W5778" i="1"/>
  <c r="X5778" i="1" s="1"/>
  <c r="W5768" i="1"/>
  <c r="X5768" i="1" s="1"/>
  <c r="W5758" i="1"/>
  <c r="X5758" i="1" s="1"/>
  <c r="W5751" i="1"/>
  <c r="X5751" i="1" s="1"/>
  <c r="W5679" i="1"/>
  <c r="X5679" i="1" s="1"/>
  <c r="W6047" i="1"/>
  <c r="X6047" i="1" s="1"/>
  <c r="W5987" i="1"/>
  <c r="X5987" i="1" s="1"/>
  <c r="W5852" i="1"/>
  <c r="X5852" i="1" s="1"/>
  <c r="W5850" i="1"/>
  <c r="X5850" i="1" s="1"/>
  <c r="W5806" i="1"/>
  <c r="X5806" i="1" s="1"/>
  <c r="W5746" i="1"/>
  <c r="X5746" i="1" s="1"/>
  <c r="W5709" i="1"/>
  <c r="X5709" i="1" s="1"/>
  <c r="W5643" i="1"/>
  <c r="X5643" i="1" s="1"/>
  <c r="W6142" i="1"/>
  <c r="X6142" i="1" s="1"/>
  <c r="W5982" i="1"/>
  <c r="X5982" i="1" s="1"/>
  <c r="W5912" i="1"/>
  <c r="X5912" i="1" s="1"/>
  <c r="W5866" i="1"/>
  <c r="X5866" i="1" s="1"/>
  <c r="W5833" i="1"/>
  <c r="X5833" i="1" s="1"/>
  <c r="W5829" i="1"/>
  <c r="X5829" i="1" s="1"/>
  <c r="W5814" i="1"/>
  <c r="X5814" i="1" s="1"/>
  <c r="W5794" i="1"/>
  <c r="X5794" i="1" s="1"/>
  <c r="W5766" i="1"/>
  <c r="X5766" i="1" s="1"/>
  <c r="W5761" i="1"/>
  <c r="X5761" i="1" s="1"/>
  <c r="W5741" i="1"/>
  <c r="X5741" i="1" s="1"/>
  <c r="W5724" i="1"/>
  <c r="X5724" i="1" s="1"/>
  <c r="W5721" i="1"/>
  <c r="X5721" i="1" s="1"/>
  <c r="W5706" i="1"/>
  <c r="X5706" i="1" s="1"/>
  <c r="W5699" i="1"/>
  <c r="X5699" i="1" s="1"/>
  <c r="W5640" i="1"/>
  <c r="X5640" i="1" s="1"/>
  <c r="W5622" i="1"/>
  <c r="X5622" i="1" s="1"/>
  <c r="W5611" i="1"/>
  <c r="X5611" i="1" s="1"/>
  <c r="W5593" i="1"/>
  <c r="X5593" i="1" s="1"/>
  <c r="W5568" i="1"/>
  <c r="X5568" i="1" s="1"/>
  <c r="W5534" i="1"/>
  <c r="X5534" i="1" s="1"/>
  <c r="W5525" i="1"/>
  <c r="X5525" i="1" s="1"/>
  <c r="W5502" i="1"/>
  <c r="X5502" i="1" s="1"/>
  <c r="W5493" i="1"/>
  <c r="X5493" i="1" s="1"/>
  <c r="W5483" i="1"/>
  <c r="X5483" i="1" s="1"/>
  <c r="W5467" i="1"/>
  <c r="X5467" i="1" s="1"/>
  <c r="W5451" i="1"/>
  <c r="X5451" i="1" s="1"/>
  <c r="W5435" i="1"/>
  <c r="X5435" i="1" s="1"/>
  <c r="W5419" i="1"/>
  <c r="X5419" i="1" s="1"/>
  <c r="W5403" i="1"/>
  <c r="X5403" i="1" s="1"/>
  <c r="W6153" i="1"/>
  <c r="X6153" i="1" s="1"/>
  <c r="W6044" i="1"/>
  <c r="X6044" i="1" s="1"/>
  <c r="W5989" i="1"/>
  <c r="X5989" i="1" s="1"/>
  <c r="W5984" i="1"/>
  <c r="X5984" i="1" s="1"/>
  <c r="W6088" i="1"/>
  <c r="X6088" i="1" s="1"/>
  <c r="W6038" i="1"/>
  <c r="X6038" i="1" s="1"/>
  <c r="W6023" i="1"/>
  <c r="X6023" i="1" s="1"/>
  <c r="W6016" i="1"/>
  <c r="X6016" i="1" s="1"/>
  <c r="W5977" i="1"/>
  <c r="X5977" i="1" s="1"/>
  <c r="W5972" i="1"/>
  <c r="X5972" i="1" s="1"/>
  <c r="W5950" i="1"/>
  <c r="X5950" i="1" s="1"/>
  <c r="W5847" i="1"/>
  <c r="X5847" i="1" s="1"/>
  <c r="W5744" i="1"/>
  <c r="X5744" i="1" s="1"/>
  <c r="W5681" i="1"/>
  <c r="X5681" i="1" s="1"/>
  <c r="W5627" i="1"/>
  <c r="X5627" i="1" s="1"/>
  <c r="W5613" i="1"/>
  <c r="X5613" i="1" s="1"/>
  <c r="W5597" i="1"/>
  <c r="X5597" i="1" s="1"/>
  <c r="W5576" i="1"/>
  <c r="X5576" i="1" s="1"/>
  <c r="W5554" i="1"/>
  <c r="X5554" i="1" s="1"/>
  <c r="W5545" i="1"/>
  <c r="X5545" i="1" s="1"/>
  <c r="W5542" i="1"/>
  <c r="X5542" i="1" s="1"/>
  <c r="W5539" i="1"/>
  <c r="X5539" i="1" s="1"/>
  <c r="W5492" i="1"/>
  <c r="X5492" i="1" s="1"/>
  <c r="W5443" i="1"/>
  <c r="X5443" i="1" s="1"/>
  <c r="W5436" i="1"/>
  <c r="X5436" i="1" s="1"/>
  <c r="W5415" i="1"/>
  <c r="X5415" i="1" s="1"/>
  <c r="W5408" i="1"/>
  <c r="X5408" i="1" s="1"/>
  <c r="W5382" i="1"/>
  <c r="X5382" i="1" s="1"/>
  <c r="W6033" i="1"/>
  <c r="X6033" i="1" s="1"/>
  <c r="W5719" i="1"/>
  <c r="X5719" i="1" s="1"/>
  <c r="W6056" i="1"/>
  <c r="X6056" i="1" s="1"/>
  <c r="W5914" i="1"/>
  <c r="X5914" i="1" s="1"/>
  <c r="W5858" i="1"/>
  <c r="X5858" i="1" s="1"/>
  <c r="W5837" i="1"/>
  <c r="X5837" i="1" s="1"/>
  <c r="W5776" i="1"/>
  <c r="X5776" i="1" s="1"/>
  <c r="W5979" i="1"/>
  <c r="X5979" i="1" s="1"/>
  <c r="W5919" i="1"/>
  <c r="X5919" i="1" s="1"/>
  <c r="W5867" i="1"/>
  <c r="X5867" i="1" s="1"/>
  <c r="W5825" i="1"/>
  <c r="X5825" i="1" s="1"/>
  <c r="W5805" i="1"/>
  <c r="X5805" i="1" s="1"/>
  <c r="W5774" i="1"/>
  <c r="X5774" i="1" s="1"/>
  <c r="W5924" i="1"/>
  <c r="X5924" i="1" s="1"/>
  <c r="W5809" i="1"/>
  <c r="X5809" i="1" s="1"/>
  <c r="W5792" i="1"/>
  <c r="X5792" i="1" s="1"/>
  <c r="W5784" i="1"/>
  <c r="X5784" i="1" s="1"/>
  <c r="W5782" i="1"/>
  <c r="X5782" i="1" s="1"/>
  <c r="W5757" i="1"/>
  <c r="X5757" i="1" s="1"/>
  <c r="W5704" i="1"/>
  <c r="X5704" i="1" s="1"/>
  <c r="W5664" i="1"/>
  <c r="X5664" i="1" s="1"/>
  <c r="W5648" i="1"/>
  <c r="X5648" i="1" s="1"/>
  <c r="W5633" i="1"/>
  <c r="X5633" i="1" s="1"/>
  <c r="W5619" i="1"/>
  <c r="X5619" i="1" s="1"/>
  <c r="W5579" i="1"/>
  <c r="X5579" i="1" s="1"/>
  <c r="W5566" i="1"/>
  <c r="X5566" i="1" s="1"/>
  <c r="W5561" i="1"/>
  <c r="X5561" i="1" s="1"/>
  <c r="W5558" i="1"/>
  <c r="X5558" i="1" s="1"/>
  <c r="W5472" i="1"/>
  <c r="X5472" i="1" s="1"/>
  <c r="W5458" i="1"/>
  <c r="X5458" i="1" s="1"/>
  <c r="W5430" i="1"/>
  <c r="X5430" i="1" s="1"/>
  <c r="W5702" i="1"/>
  <c r="X5702" i="1" s="1"/>
  <c r="W5691" i="1"/>
  <c r="X5691" i="1" s="1"/>
  <c r="W5625" i="1"/>
  <c r="X5625" i="1" s="1"/>
  <c r="W5600" i="1"/>
  <c r="X5600" i="1" s="1"/>
  <c r="W5587" i="1"/>
  <c r="X5587" i="1" s="1"/>
  <c r="W5552" i="1"/>
  <c r="X5552" i="1" s="1"/>
  <c r="W5503" i="1"/>
  <c r="X5503" i="1" s="1"/>
  <c r="W5462" i="1"/>
  <c r="X5462" i="1" s="1"/>
  <c r="W5437" i="1"/>
  <c r="X5437" i="1" s="1"/>
  <c r="W5798" i="1"/>
  <c r="X5798" i="1" s="1"/>
  <c r="W5767" i="1"/>
  <c r="X5767" i="1" s="1"/>
  <c r="W5750" i="1"/>
  <c r="X5750" i="1" s="1"/>
  <c r="W5662" i="1"/>
  <c r="X5662" i="1" s="1"/>
  <c r="W5641" i="1"/>
  <c r="X5641" i="1" s="1"/>
  <c r="W5614" i="1"/>
  <c r="X5614" i="1" s="1"/>
  <c r="W5590" i="1"/>
  <c r="X5590" i="1" s="1"/>
  <c r="W6093" i="1"/>
  <c r="X6093" i="1" s="1"/>
  <c r="W5882" i="1"/>
  <c r="X5882" i="1" s="1"/>
  <c r="W5880" i="1"/>
  <c r="X5880" i="1" s="1"/>
  <c r="W5835" i="1"/>
  <c r="X5835" i="1" s="1"/>
  <c r="W5812" i="1"/>
  <c r="X5812" i="1" s="1"/>
  <c r="W5810" i="1"/>
  <c r="X5810" i="1" s="1"/>
  <c r="W5795" i="1"/>
  <c r="X5795" i="1" s="1"/>
  <c r="W5787" i="1"/>
  <c r="X5787" i="1" s="1"/>
  <c r="W5764" i="1"/>
  <c r="X5764" i="1" s="1"/>
  <c r="W5762" i="1"/>
  <c r="X5762" i="1" s="1"/>
  <c r="W5935" i="1"/>
  <c r="X5935" i="1" s="1"/>
  <c r="W5752" i="1"/>
  <c r="X5752" i="1" s="1"/>
  <c r="W5734" i="1"/>
  <c r="X5734" i="1" s="1"/>
  <c r="W5680" i="1"/>
  <c r="X5680" i="1" s="1"/>
  <c r="W5562" i="1"/>
  <c r="X5562" i="1" s="1"/>
  <c r="W5541" i="1"/>
  <c r="X5541" i="1" s="1"/>
  <c r="W5536" i="1"/>
  <c r="X5536" i="1" s="1"/>
  <c r="W5518" i="1"/>
  <c r="X5518" i="1" s="1"/>
  <c r="W5498" i="1"/>
  <c r="X5498" i="1" s="1"/>
  <c r="W5490" i="1"/>
  <c r="X5490" i="1" s="1"/>
  <c r="W5482" i="1"/>
  <c r="X5482" i="1" s="1"/>
  <c r="W5471" i="1"/>
  <c r="X5471" i="1" s="1"/>
  <c r="W5457" i="1"/>
  <c r="X5457" i="1" s="1"/>
  <c r="W5449" i="1"/>
  <c r="X5449" i="1" s="1"/>
  <c r="W5424" i="1"/>
  <c r="X5424" i="1" s="1"/>
  <c r="W5402" i="1"/>
  <c r="X5402" i="1" s="1"/>
  <c r="W5365" i="1"/>
  <c r="X5365" i="1" s="1"/>
  <c r="W5349" i="1"/>
  <c r="X5349" i="1" s="1"/>
  <c r="W5333" i="1"/>
  <c r="X5333" i="1" s="1"/>
  <c r="W5317" i="1"/>
  <c r="X5317" i="1" s="1"/>
  <c r="W5301" i="1"/>
  <c r="X5301" i="1" s="1"/>
  <c r="W5285" i="1"/>
  <c r="X5285" i="1" s="1"/>
  <c r="W5269" i="1"/>
  <c r="X5269" i="1" s="1"/>
  <c r="W5253" i="1"/>
  <c r="X5253" i="1" s="1"/>
  <c r="W5237" i="1"/>
  <c r="X5237" i="1" s="1"/>
  <c r="W5221" i="1"/>
  <c r="X5221" i="1" s="1"/>
  <c r="W5205" i="1"/>
  <c r="X5205" i="1" s="1"/>
  <c r="W5189" i="1"/>
  <c r="X5189" i="1" s="1"/>
  <c r="W5173" i="1"/>
  <c r="X5173" i="1" s="1"/>
  <c r="W5157" i="1"/>
  <c r="X5157" i="1" s="1"/>
  <c r="W5141" i="1"/>
  <c r="X5141" i="1" s="1"/>
  <c r="W6068" i="1"/>
  <c r="X6068" i="1" s="1"/>
  <c r="W5712" i="1"/>
  <c r="X5712" i="1" s="1"/>
  <c r="W5696" i="1"/>
  <c r="X5696" i="1" s="1"/>
  <c r="W5694" i="1"/>
  <c r="X5694" i="1" s="1"/>
  <c r="W5651" i="1"/>
  <c r="X5651" i="1" s="1"/>
  <c r="W5638" i="1"/>
  <c r="X5638" i="1" s="1"/>
  <c r="W5620" i="1"/>
  <c r="X5620" i="1" s="1"/>
  <c r="W5557" i="1"/>
  <c r="X5557" i="1" s="1"/>
  <c r="W5544" i="1"/>
  <c r="X5544" i="1" s="1"/>
  <c r="W5516" i="1"/>
  <c r="X5516" i="1" s="1"/>
  <c r="W5485" i="1"/>
  <c r="X5485" i="1" s="1"/>
  <c r="W5474" i="1"/>
  <c r="X5474" i="1" s="1"/>
  <c r="W5452" i="1"/>
  <c r="X5452" i="1" s="1"/>
  <c r="W5441" i="1"/>
  <c r="X5441" i="1" s="1"/>
  <c r="W5395" i="1"/>
  <c r="X5395" i="1" s="1"/>
  <c r="W5392" i="1"/>
  <c r="X5392" i="1" s="1"/>
  <c r="W5385" i="1"/>
  <c r="X5385" i="1" s="1"/>
  <c r="W5376" i="1"/>
  <c r="X5376" i="1" s="1"/>
  <c r="W5360" i="1"/>
  <c r="X5360" i="1" s="1"/>
  <c r="W5344" i="1"/>
  <c r="X5344" i="1" s="1"/>
  <c r="W5328" i="1"/>
  <c r="X5328" i="1" s="1"/>
  <c r="W5312" i="1"/>
  <c r="X5312" i="1" s="1"/>
  <c r="W5296" i="1"/>
  <c r="X5296" i="1" s="1"/>
  <c r="W5280" i="1"/>
  <c r="X5280" i="1" s="1"/>
  <c r="W5264" i="1"/>
  <c r="X5264" i="1" s="1"/>
  <c r="W5248" i="1"/>
  <c r="X5248" i="1" s="1"/>
  <c r="W5232" i="1"/>
  <c r="X5232" i="1" s="1"/>
  <c r="W5216" i="1"/>
  <c r="X5216" i="1" s="1"/>
  <c r="W5200" i="1"/>
  <c r="X5200" i="1" s="1"/>
  <c r="W5184" i="1"/>
  <c r="X5184" i="1" s="1"/>
  <c r="W5168" i="1"/>
  <c r="X5168" i="1" s="1"/>
  <c r="W5152" i="1"/>
  <c r="X5152" i="1" s="1"/>
  <c r="W5136" i="1"/>
  <c r="X5136" i="1" s="1"/>
  <c r="W5120" i="1"/>
  <c r="X5120" i="1" s="1"/>
  <c r="W5104" i="1"/>
  <c r="X5104" i="1" s="1"/>
  <c r="W5088" i="1"/>
  <c r="X5088" i="1" s="1"/>
  <c r="W5072" i="1"/>
  <c r="X5072" i="1" s="1"/>
  <c r="W5056" i="1"/>
  <c r="X5056" i="1" s="1"/>
  <c r="W5040" i="1"/>
  <c r="X5040" i="1" s="1"/>
  <c r="W5024" i="1"/>
  <c r="X5024" i="1" s="1"/>
  <c r="W5008" i="1"/>
  <c r="X5008" i="1" s="1"/>
  <c r="W4992" i="1"/>
  <c r="X4992" i="1" s="1"/>
  <c r="W4976" i="1"/>
  <c r="X4976" i="1" s="1"/>
  <c r="W4960" i="1"/>
  <c r="X4960" i="1" s="1"/>
  <c r="W4944" i="1"/>
  <c r="X4944" i="1" s="1"/>
  <c r="W4928" i="1"/>
  <c r="X4928" i="1" s="1"/>
  <c r="W4912" i="1"/>
  <c r="X4912" i="1" s="1"/>
  <c r="W5930" i="1"/>
  <c r="X5930" i="1" s="1"/>
  <c r="W5742" i="1"/>
  <c r="X5742" i="1" s="1"/>
  <c r="W5716" i="1"/>
  <c r="X5716" i="1" s="1"/>
  <c r="W5710" i="1"/>
  <c r="X5710" i="1" s="1"/>
  <c r="W5777" i="1"/>
  <c r="X5777" i="1" s="1"/>
  <c r="W5645" i="1"/>
  <c r="X5645" i="1" s="1"/>
  <c r="W5573" i="1"/>
  <c r="X5573" i="1" s="1"/>
  <c r="W5521" i="1"/>
  <c r="X5521" i="1" s="1"/>
  <c r="W5509" i="1"/>
  <c r="X5509" i="1" s="1"/>
  <c r="W5507" i="1"/>
  <c r="X5507" i="1" s="1"/>
  <c r="W5942" i="1"/>
  <c r="X5942" i="1" s="1"/>
  <c r="W5779" i="1"/>
  <c r="X5779" i="1" s="1"/>
  <c r="W5769" i="1"/>
  <c r="X5769" i="1" s="1"/>
  <c r="W5663" i="1"/>
  <c r="X5663" i="1" s="1"/>
  <c r="W5647" i="1"/>
  <c r="X5647" i="1" s="1"/>
  <c r="W5604" i="1"/>
  <c r="X5604" i="1" s="1"/>
  <c r="W5560" i="1"/>
  <c r="X5560" i="1" s="1"/>
  <c r="W5861" i="1"/>
  <c r="X5861" i="1" s="1"/>
  <c r="W5700" i="1"/>
  <c r="X5700" i="1" s="1"/>
  <c r="W5683" i="1"/>
  <c r="X5683" i="1" s="1"/>
  <c r="W5667" i="1"/>
  <c r="X5667" i="1" s="1"/>
  <c r="W5632" i="1"/>
  <c r="X5632" i="1" s="1"/>
  <c r="W5609" i="1"/>
  <c r="X5609" i="1" s="1"/>
  <c r="W5589" i="1"/>
  <c r="X5589" i="1" s="1"/>
  <c r="W5582" i="1"/>
  <c r="X5582" i="1" s="1"/>
  <c r="W5569" i="1"/>
  <c r="X5569" i="1" s="1"/>
  <c r="W5550" i="1"/>
  <c r="X5550" i="1" s="1"/>
  <c r="W5529" i="1"/>
  <c r="X5529" i="1" s="1"/>
  <c r="W5524" i="1"/>
  <c r="X5524" i="1" s="1"/>
  <c r="W6014" i="1"/>
  <c r="X6014" i="1" s="1"/>
  <c r="W5830" i="1"/>
  <c r="X5830" i="1" s="1"/>
  <c r="W5630" i="1"/>
  <c r="X5630" i="1" s="1"/>
  <c r="W5616" i="1"/>
  <c r="X5616" i="1" s="1"/>
  <c r="W5571" i="1"/>
  <c r="X5571" i="1" s="1"/>
  <c r="W5565" i="1"/>
  <c r="X5565" i="1" s="1"/>
  <c r="W5731" i="1"/>
  <c r="X5731" i="1" s="1"/>
  <c r="W5693" i="1"/>
  <c r="X5693" i="1" s="1"/>
  <c r="W5677" i="1"/>
  <c r="X5677" i="1" s="1"/>
  <c r="W5665" i="1"/>
  <c r="X5665" i="1" s="1"/>
  <c r="W5578" i="1"/>
  <c r="X5578" i="1" s="1"/>
  <c r="W5512" i="1"/>
  <c r="X5512" i="1" s="1"/>
  <c r="W5504" i="1"/>
  <c r="X5504" i="1" s="1"/>
  <c r="W5499" i="1"/>
  <c r="X5499" i="1" s="1"/>
  <c r="W5478" i="1"/>
  <c r="X5478" i="1" s="1"/>
  <c r="W5442" i="1"/>
  <c r="X5442" i="1" s="1"/>
  <c r="W5434" i="1"/>
  <c r="X5434" i="1" s="1"/>
  <c r="W5431" i="1"/>
  <c r="X5431" i="1" s="1"/>
  <c r="W5400" i="1"/>
  <c r="X5400" i="1" s="1"/>
  <c r="W5378" i="1"/>
  <c r="X5378" i="1" s="1"/>
  <c r="W5362" i="1"/>
  <c r="X5362" i="1" s="1"/>
  <c r="W5346" i="1"/>
  <c r="X5346" i="1" s="1"/>
  <c r="W5330" i="1"/>
  <c r="X5330" i="1" s="1"/>
  <c r="W5314" i="1"/>
  <c r="X5314" i="1" s="1"/>
  <c r="W5298" i="1"/>
  <c r="X5298" i="1" s="1"/>
  <c r="W5282" i="1"/>
  <c r="X5282" i="1" s="1"/>
  <c r="W5266" i="1"/>
  <c r="X5266" i="1" s="1"/>
  <c r="W5250" i="1"/>
  <c r="X5250" i="1" s="1"/>
  <c r="W5234" i="1"/>
  <c r="X5234" i="1" s="1"/>
  <c r="W5218" i="1"/>
  <c r="X5218" i="1" s="1"/>
  <c r="W5202" i="1"/>
  <c r="X5202" i="1" s="1"/>
  <c r="W5186" i="1"/>
  <c r="X5186" i="1" s="1"/>
  <c r="W5170" i="1"/>
  <c r="X5170" i="1" s="1"/>
  <c r="W5154" i="1"/>
  <c r="X5154" i="1" s="1"/>
  <c r="W5138" i="1"/>
  <c r="X5138" i="1" s="1"/>
  <c r="W5841" i="1"/>
  <c r="X5841" i="1" s="1"/>
  <c r="W5819" i="1"/>
  <c r="X5819" i="1" s="1"/>
  <c r="W5771" i="1"/>
  <c r="X5771" i="1" s="1"/>
  <c r="W5733" i="1"/>
  <c r="X5733" i="1" s="1"/>
  <c r="W5598" i="1"/>
  <c r="X5598" i="1" s="1"/>
  <c r="W5548" i="1"/>
  <c r="X5548" i="1" s="1"/>
  <c r="W5517" i="1"/>
  <c r="X5517" i="1" s="1"/>
  <c r="W5684" i="1"/>
  <c r="X5684" i="1" s="1"/>
  <c r="W5674" i="1"/>
  <c r="X5674" i="1" s="1"/>
  <c r="W5631" i="1"/>
  <c r="X5631" i="1" s="1"/>
  <c r="W5670" i="1"/>
  <c r="X5670" i="1" s="1"/>
  <c r="W5629" i="1"/>
  <c r="X5629" i="1" s="1"/>
  <c r="W5530" i="1"/>
  <c r="X5530" i="1" s="1"/>
  <c r="W5505" i="1"/>
  <c r="X5505" i="1" s="1"/>
  <c r="W5453" i="1"/>
  <c r="X5453" i="1" s="1"/>
  <c r="W5418" i="1"/>
  <c r="X5418" i="1" s="1"/>
  <c r="W5383" i="1"/>
  <c r="X5383" i="1" s="1"/>
  <c r="W5351" i="1"/>
  <c r="X5351" i="1" s="1"/>
  <c r="W5319" i="1"/>
  <c r="X5319" i="1" s="1"/>
  <c r="W5308" i="1"/>
  <c r="X5308" i="1" s="1"/>
  <c r="W5297" i="1"/>
  <c r="X5297" i="1" s="1"/>
  <c r="W5697" i="1"/>
  <c r="X5697" i="1" s="1"/>
  <c r="W5515" i="1"/>
  <c r="X5515" i="1" s="1"/>
  <c r="W5513" i="1"/>
  <c r="X5513" i="1" s="1"/>
  <c r="W5446" i="1"/>
  <c r="X5446" i="1" s="1"/>
  <c r="W5745" i="1"/>
  <c r="X5745" i="1" s="1"/>
  <c r="W5728" i="1"/>
  <c r="X5728" i="1" s="1"/>
  <c r="W5494" i="1"/>
  <c r="X5494" i="1" s="1"/>
  <c r="W5429" i="1"/>
  <c r="X5429" i="1" s="1"/>
  <c r="W5421" i="1"/>
  <c r="X5421" i="1" s="1"/>
  <c r="W5389" i="1"/>
  <c r="X5389" i="1" s="1"/>
  <c r="W5386" i="1"/>
  <c r="X5386" i="1" s="1"/>
  <c r="W5373" i="1"/>
  <c r="X5373" i="1" s="1"/>
  <c r="W5725" i="1"/>
  <c r="X5725" i="1" s="1"/>
  <c r="W5479" i="1"/>
  <c r="X5479" i="1" s="1"/>
  <c r="W5465" i="1"/>
  <c r="X5465" i="1" s="1"/>
  <c r="W5439" i="1"/>
  <c r="X5439" i="1" s="1"/>
  <c r="W5416" i="1"/>
  <c r="X5416" i="1" s="1"/>
  <c r="W5380" i="1"/>
  <c r="X5380" i="1" s="1"/>
  <c r="W5366" i="1"/>
  <c r="X5366" i="1" s="1"/>
  <c r="W5636" i="1"/>
  <c r="X5636" i="1" s="1"/>
  <c r="W5501" i="1"/>
  <c r="X5501" i="1" s="1"/>
  <c r="W5432" i="1"/>
  <c r="X5432" i="1" s="1"/>
  <c r="W5411" i="1"/>
  <c r="X5411" i="1" s="1"/>
  <c r="W5773" i="1"/>
  <c r="X5773" i="1" s="1"/>
  <c r="W5626" i="1"/>
  <c r="X5626" i="1" s="1"/>
  <c r="W5585" i="1"/>
  <c r="X5585" i="1" s="1"/>
  <c r="W5583" i="1"/>
  <c r="X5583" i="1" s="1"/>
  <c r="W5553" i="1"/>
  <c r="X5553" i="1" s="1"/>
  <c r="W5538" i="1"/>
  <c r="X5538" i="1" s="1"/>
  <c r="W5484" i="1"/>
  <c r="X5484" i="1" s="1"/>
  <c r="W5463" i="1"/>
  <c r="X5463" i="1" s="1"/>
  <c r="W5456" i="1"/>
  <c r="X5456" i="1" s="1"/>
  <c r="W5427" i="1"/>
  <c r="X5427" i="1" s="1"/>
  <c r="W5370" i="1"/>
  <c r="X5370" i="1" s="1"/>
  <c r="W5363" i="1"/>
  <c r="X5363" i="1" s="1"/>
  <c r="W5345" i="1"/>
  <c r="X5345" i="1" s="1"/>
  <c r="W5338" i="1"/>
  <c r="X5338" i="1" s="1"/>
  <c r="W5331" i="1"/>
  <c r="X5331" i="1" s="1"/>
  <c r="W5313" i="1"/>
  <c r="X5313" i="1" s="1"/>
  <c r="W5302" i="1"/>
  <c r="X5302" i="1" s="1"/>
  <c r="W5284" i="1"/>
  <c r="X5284" i="1" s="1"/>
  <c r="W5255" i="1"/>
  <c r="X5255" i="1" s="1"/>
  <c r="W5244" i="1"/>
  <c r="X5244" i="1" s="1"/>
  <c r="W5198" i="1"/>
  <c r="X5198" i="1" s="1"/>
  <c r="W5615" i="1"/>
  <c r="X5615" i="1" s="1"/>
  <c r="W5608" i="1"/>
  <c r="X5608" i="1" s="1"/>
  <c r="W5601" i="1"/>
  <c r="X5601" i="1" s="1"/>
  <c r="W5531" i="1"/>
  <c r="X5531" i="1" s="1"/>
  <c r="W5480" i="1"/>
  <c r="X5480" i="1" s="1"/>
  <c r="W5466" i="1"/>
  <c r="X5466" i="1" s="1"/>
  <c r="W5447" i="1"/>
  <c r="X5447" i="1" s="1"/>
  <c r="W5425" i="1"/>
  <c r="X5425" i="1" s="1"/>
  <c r="W5668" i="1"/>
  <c r="X5668" i="1" s="1"/>
  <c r="W5584" i="1"/>
  <c r="X5584" i="1" s="1"/>
  <c r="W5547" i="1"/>
  <c r="X5547" i="1" s="1"/>
  <c r="W5522" i="1"/>
  <c r="X5522" i="1" s="1"/>
  <c r="W5489" i="1"/>
  <c r="X5489" i="1" s="1"/>
  <c r="W5556" i="1"/>
  <c r="X5556" i="1" s="1"/>
  <c r="W5426" i="1"/>
  <c r="X5426" i="1" s="1"/>
  <c r="W5310" i="1"/>
  <c r="X5310" i="1" s="1"/>
  <c r="W5304" i="1"/>
  <c r="X5304" i="1" s="1"/>
  <c r="W5249" i="1"/>
  <c r="X5249" i="1" s="1"/>
  <c r="W5246" i="1"/>
  <c r="X5246" i="1" s="1"/>
  <c r="W5236" i="1"/>
  <c r="X5236" i="1" s="1"/>
  <c r="W5220" i="1"/>
  <c r="X5220" i="1" s="1"/>
  <c r="W5207" i="1"/>
  <c r="X5207" i="1" s="1"/>
  <c r="W5174" i="1"/>
  <c r="X5174" i="1" s="1"/>
  <c r="W5156" i="1"/>
  <c r="X5156" i="1" s="1"/>
  <c r="W5149" i="1"/>
  <c r="X5149" i="1" s="1"/>
  <c r="W5131" i="1"/>
  <c r="X5131" i="1" s="1"/>
  <c r="W5117" i="1"/>
  <c r="X5117" i="1" s="1"/>
  <c r="W5103" i="1"/>
  <c r="X5103" i="1" s="1"/>
  <c r="W5094" i="1"/>
  <c r="X5094" i="1" s="1"/>
  <c r="W5071" i="1"/>
  <c r="X5071" i="1" s="1"/>
  <c r="W5062" i="1"/>
  <c r="X5062" i="1" s="1"/>
  <c r="W5048" i="1"/>
  <c r="X5048" i="1" s="1"/>
  <c r="W5025" i="1"/>
  <c r="X5025" i="1" s="1"/>
  <c r="W5016" i="1"/>
  <c r="X5016" i="1" s="1"/>
  <c r="W4993" i="1"/>
  <c r="X4993" i="1" s="1"/>
  <c r="W4984" i="1"/>
  <c r="X4984" i="1" s="1"/>
  <c r="W4961" i="1"/>
  <c r="X4961" i="1" s="1"/>
  <c r="W4952" i="1"/>
  <c r="X4952" i="1" s="1"/>
  <c r="W4938" i="1"/>
  <c r="X4938" i="1" s="1"/>
  <c r="W4901" i="1"/>
  <c r="X4901" i="1" s="1"/>
  <c r="W4896" i="1"/>
  <c r="X4896" i="1" s="1"/>
  <c r="W4880" i="1"/>
  <c r="X4880" i="1" s="1"/>
  <c r="W4864" i="1"/>
  <c r="X4864" i="1" s="1"/>
  <c r="W4848" i="1"/>
  <c r="X4848" i="1" s="1"/>
  <c r="W5658" i="1"/>
  <c r="X5658" i="1" s="1"/>
  <c r="W5420" i="1"/>
  <c r="X5420" i="1" s="1"/>
  <c r="W5377" i="1"/>
  <c r="X5377" i="1" s="1"/>
  <c r="W5369" i="1"/>
  <c r="X5369" i="1" s="1"/>
  <c r="W5361" i="1"/>
  <c r="X5361" i="1" s="1"/>
  <c r="W5243" i="1"/>
  <c r="X5243" i="1" s="1"/>
  <c r="W5197" i="1"/>
  <c r="X5197" i="1" s="1"/>
  <c r="W5181" i="1"/>
  <c r="X5181" i="1" s="1"/>
  <c r="W5167" i="1"/>
  <c r="X5167" i="1" s="1"/>
  <c r="W5160" i="1"/>
  <c r="X5160" i="1" s="1"/>
  <c r="W5142" i="1"/>
  <c r="X5142" i="1" s="1"/>
  <c r="W5475" i="1"/>
  <c r="X5475" i="1" s="1"/>
  <c r="W5398" i="1"/>
  <c r="X5398" i="1" s="1"/>
  <c r="W5356" i="1"/>
  <c r="X5356" i="1" s="1"/>
  <c r="W5353" i="1"/>
  <c r="X5353" i="1" s="1"/>
  <c r="W5347" i="1"/>
  <c r="X5347" i="1" s="1"/>
  <c r="W5320" i="1"/>
  <c r="X5320" i="1" s="1"/>
  <c r="W5292" i="1"/>
  <c r="X5292" i="1" s="1"/>
  <c r="W5279" i="1"/>
  <c r="X5279" i="1" s="1"/>
  <c r="W5233" i="1"/>
  <c r="X5233" i="1" s="1"/>
  <c r="W5230" i="1"/>
  <c r="X5230" i="1" s="1"/>
  <c r="W5477" i="1"/>
  <c r="X5477" i="1" s="1"/>
  <c r="W5464" i="1"/>
  <c r="X5464" i="1" s="1"/>
  <c r="W5387" i="1"/>
  <c r="X5387" i="1" s="1"/>
  <c r="W5372" i="1"/>
  <c r="X5372" i="1" s="1"/>
  <c r="W5364" i="1"/>
  <c r="X5364" i="1" s="1"/>
  <c r="W5350" i="1"/>
  <c r="X5350" i="1" s="1"/>
  <c r="W5341" i="1"/>
  <c r="X5341" i="1" s="1"/>
  <c r="W5326" i="1"/>
  <c r="X5326" i="1" s="1"/>
  <c r="W5323" i="1"/>
  <c r="X5323" i="1" s="1"/>
  <c r="W5295" i="1"/>
  <c r="X5295" i="1" s="1"/>
  <c r="W5263" i="1"/>
  <c r="X5263" i="1" s="1"/>
  <c r="W5605" i="1"/>
  <c r="X5605" i="1" s="1"/>
  <c r="W5533" i="1"/>
  <c r="X5533" i="1" s="1"/>
  <c r="W5506" i="1"/>
  <c r="X5506" i="1" s="1"/>
  <c r="W5440" i="1"/>
  <c r="X5440" i="1" s="1"/>
  <c r="W5359" i="1"/>
  <c r="X5359" i="1" s="1"/>
  <c r="W5311" i="1"/>
  <c r="X5311" i="1" s="1"/>
  <c r="W5289" i="1"/>
  <c r="X5289" i="1" s="1"/>
  <c r="W5286" i="1"/>
  <c r="X5286" i="1" s="1"/>
  <c r="W5276" i="1"/>
  <c r="X5276" i="1" s="1"/>
  <c r="W5273" i="1"/>
  <c r="X5273" i="1" s="1"/>
  <c r="W5270" i="1"/>
  <c r="X5270" i="1" s="1"/>
  <c r="W5260" i="1"/>
  <c r="X5260" i="1" s="1"/>
  <c r="W5208" i="1"/>
  <c r="X5208" i="1" s="1"/>
  <c r="W5707" i="1"/>
  <c r="X5707" i="1" s="1"/>
  <c r="W5642" i="1"/>
  <c r="X5642" i="1" s="1"/>
  <c r="W5540" i="1"/>
  <c r="X5540" i="1" s="1"/>
  <c r="W5535" i="1"/>
  <c r="X5535" i="1" s="1"/>
  <c r="W5409" i="1"/>
  <c r="X5409" i="1" s="1"/>
  <c r="W5394" i="1"/>
  <c r="X5394" i="1" s="1"/>
  <c r="W5375" i="1"/>
  <c r="X5375" i="1" s="1"/>
  <c r="W5335" i="1"/>
  <c r="X5335" i="1" s="1"/>
  <c r="W5332" i="1"/>
  <c r="X5332" i="1" s="1"/>
  <c r="W5329" i="1"/>
  <c r="X5329" i="1" s="1"/>
  <c r="W5283" i="1"/>
  <c r="X5283" i="1" s="1"/>
  <c r="W5267" i="1"/>
  <c r="X5267" i="1" s="1"/>
  <c r="W5201" i="1"/>
  <c r="X5201" i="1" s="1"/>
  <c r="W5175" i="1"/>
  <c r="X5175" i="1" s="1"/>
  <c r="W5150" i="1"/>
  <c r="X5150" i="1" s="1"/>
  <c r="W5109" i="1"/>
  <c r="X5109" i="1" s="1"/>
  <c r="W5100" i="1"/>
  <c r="X5100" i="1" s="1"/>
  <c r="W5091" i="1"/>
  <c r="X5091" i="1" s="1"/>
  <c r="W5077" i="1"/>
  <c r="X5077" i="1" s="1"/>
  <c r="W5068" i="1"/>
  <c r="X5068" i="1" s="1"/>
  <c r="W5059" i="1"/>
  <c r="X5059" i="1" s="1"/>
  <c r="W5031" i="1"/>
  <c r="X5031" i="1" s="1"/>
  <c r="W5022" i="1"/>
  <c r="X5022" i="1" s="1"/>
  <c r="W4999" i="1"/>
  <c r="X4999" i="1" s="1"/>
  <c r="W4990" i="1"/>
  <c r="X4990" i="1" s="1"/>
  <c r="W4967" i="1"/>
  <c r="X4967" i="1" s="1"/>
  <c r="W4958" i="1"/>
  <c r="X4958" i="1" s="1"/>
  <c r="W4921" i="1"/>
  <c r="X4921" i="1" s="1"/>
  <c r="W4887" i="1"/>
  <c r="X4887" i="1" s="1"/>
  <c r="W4871" i="1"/>
  <c r="X4871" i="1" s="1"/>
  <c r="W4855" i="1"/>
  <c r="X4855" i="1" s="1"/>
  <c r="W4839" i="1"/>
  <c r="X4839" i="1" s="1"/>
  <c r="W4823" i="1"/>
  <c r="X4823" i="1" s="1"/>
  <c r="W4807" i="1"/>
  <c r="X4807" i="1" s="1"/>
  <c r="W5652" i="1"/>
  <c r="X5652" i="1" s="1"/>
  <c r="W5549" i="1"/>
  <c r="X5549" i="1" s="1"/>
  <c r="W5461" i="1"/>
  <c r="X5461" i="1" s="1"/>
  <c r="W5459" i="1"/>
  <c r="X5459" i="1" s="1"/>
  <c r="W5401" i="1"/>
  <c r="X5401" i="1" s="1"/>
  <c r="W5739" i="1"/>
  <c r="X5739" i="1" s="1"/>
  <c r="W5526" i="1"/>
  <c r="X5526" i="1" s="1"/>
  <c r="W5410" i="1"/>
  <c r="X5410" i="1" s="1"/>
  <c r="W5393" i="1"/>
  <c r="X5393" i="1" s="1"/>
  <c r="W5355" i="1"/>
  <c r="X5355" i="1" s="1"/>
  <c r="W5325" i="1"/>
  <c r="X5325" i="1" s="1"/>
  <c r="W5294" i="1"/>
  <c r="X5294" i="1" s="1"/>
  <c r="W5291" i="1"/>
  <c r="X5291" i="1" s="1"/>
  <c r="W5288" i="1"/>
  <c r="X5288" i="1" s="1"/>
  <c r="W5497" i="1"/>
  <c r="X5497" i="1" s="1"/>
  <c r="W5417" i="1"/>
  <c r="X5417" i="1" s="1"/>
  <c r="W5281" i="1"/>
  <c r="X5281" i="1" s="1"/>
  <c r="W5121" i="1"/>
  <c r="X5121" i="1" s="1"/>
  <c r="W5102" i="1"/>
  <c r="X5102" i="1" s="1"/>
  <c r="W5070" i="1"/>
  <c r="X5070" i="1" s="1"/>
  <c r="W5020" i="1"/>
  <c r="X5020" i="1" s="1"/>
  <c r="W5009" i="1"/>
  <c r="X5009" i="1" s="1"/>
  <c r="W4991" i="1"/>
  <c r="X4991" i="1" s="1"/>
  <c r="W4973" i="1"/>
  <c r="X4973" i="1" s="1"/>
  <c r="W4969" i="1"/>
  <c r="X4969" i="1" s="1"/>
  <c r="W4933" i="1"/>
  <c r="X4933" i="1" s="1"/>
  <c r="W4926" i="1"/>
  <c r="X4926" i="1" s="1"/>
  <c r="W4922" i="1"/>
  <c r="X4922" i="1" s="1"/>
  <c r="W4903" i="1"/>
  <c r="X4903" i="1" s="1"/>
  <c r="W4879" i="1"/>
  <c r="X4879" i="1" s="1"/>
  <c r="W4867" i="1"/>
  <c r="X4867" i="1" s="1"/>
  <c r="W4859" i="1"/>
  <c r="X4859" i="1" s="1"/>
  <c r="W4816" i="1"/>
  <c r="X4816" i="1" s="1"/>
  <c r="W4792" i="1"/>
  <c r="X4792" i="1" s="1"/>
  <c r="W4776" i="1"/>
  <c r="X4776" i="1" s="1"/>
  <c r="W4760" i="1"/>
  <c r="X4760" i="1" s="1"/>
  <c r="W4744" i="1"/>
  <c r="X4744" i="1" s="1"/>
  <c r="W4728" i="1"/>
  <c r="X4728" i="1" s="1"/>
  <c r="W4712" i="1"/>
  <c r="X4712" i="1" s="1"/>
  <c r="W4696" i="1"/>
  <c r="X4696" i="1" s="1"/>
  <c r="W4680" i="1"/>
  <c r="X4680" i="1" s="1"/>
  <c r="W4664" i="1"/>
  <c r="X4664" i="1" s="1"/>
  <c r="W4648" i="1"/>
  <c r="X4648" i="1" s="1"/>
  <c r="W4632" i="1"/>
  <c r="X4632" i="1" s="1"/>
  <c r="W4616" i="1"/>
  <c r="X4616" i="1" s="1"/>
  <c r="W5800" i="1"/>
  <c r="X5800" i="1" s="1"/>
  <c r="W5690" i="1"/>
  <c r="X5690" i="1" s="1"/>
  <c r="W5508" i="1"/>
  <c r="X5508" i="1" s="1"/>
  <c r="W5358" i="1"/>
  <c r="X5358" i="1" s="1"/>
  <c r="W5337" i="1"/>
  <c r="X5337" i="1" s="1"/>
  <c r="W5327" i="1"/>
  <c r="X5327" i="1" s="1"/>
  <c r="W5321" i="1"/>
  <c r="X5321" i="1" s="1"/>
  <c r="W5306" i="1"/>
  <c r="X5306" i="1" s="1"/>
  <c r="W5287" i="1"/>
  <c r="X5287" i="1" s="1"/>
  <c r="W5268" i="1"/>
  <c r="X5268" i="1" s="1"/>
  <c r="W5259" i="1"/>
  <c r="X5259" i="1" s="1"/>
  <c r="W5254" i="1"/>
  <c r="X5254" i="1" s="1"/>
  <c r="W5242" i="1"/>
  <c r="X5242" i="1" s="1"/>
  <c r="W5737" i="1"/>
  <c r="X5737" i="1" s="1"/>
  <c r="W5414" i="1"/>
  <c r="X5414" i="1" s="1"/>
  <c r="W5277" i="1"/>
  <c r="X5277" i="1" s="1"/>
  <c r="W5247" i="1"/>
  <c r="X5247" i="1" s="1"/>
  <c r="W5240" i="1"/>
  <c r="X5240" i="1" s="1"/>
  <c r="W5228" i="1"/>
  <c r="X5228" i="1" s="1"/>
  <c r="W5210" i="1"/>
  <c r="X5210" i="1" s="1"/>
  <c r="W5146" i="1"/>
  <c r="X5146" i="1" s="1"/>
  <c r="W5137" i="1"/>
  <c r="X5137" i="1" s="1"/>
  <c r="W5747" i="1"/>
  <c r="X5747" i="1" s="1"/>
  <c r="W5572" i="1"/>
  <c r="X5572" i="1" s="1"/>
  <c r="W5473" i="1"/>
  <c r="X5473" i="1" s="1"/>
  <c r="W5404" i="1"/>
  <c r="X5404" i="1" s="1"/>
  <c r="W5368" i="1"/>
  <c r="X5368" i="1" s="1"/>
  <c r="W5352" i="1"/>
  <c r="X5352" i="1" s="1"/>
  <c r="W5348" i="1"/>
  <c r="X5348" i="1" s="1"/>
  <c r="W5275" i="1"/>
  <c r="X5275" i="1" s="1"/>
  <c r="W5252" i="1"/>
  <c r="X5252" i="1" s="1"/>
  <c r="W5245" i="1"/>
  <c r="X5245" i="1" s="1"/>
  <c r="W5235" i="1"/>
  <c r="X5235" i="1" s="1"/>
  <c r="W5223" i="1"/>
  <c r="X5223" i="1" s="1"/>
  <c r="W5213" i="1"/>
  <c r="X5213" i="1" s="1"/>
  <c r="W5187" i="1"/>
  <c r="X5187" i="1" s="1"/>
  <c r="W5177" i="1"/>
  <c r="X5177" i="1" s="1"/>
  <c r="W5163" i="1"/>
  <c r="X5163" i="1" s="1"/>
  <c r="W5143" i="1"/>
  <c r="X5143" i="1" s="1"/>
  <c r="W5125" i="1"/>
  <c r="X5125" i="1" s="1"/>
  <c r="W5110" i="1"/>
  <c r="X5110" i="1" s="1"/>
  <c r="W5594" i="1"/>
  <c r="X5594" i="1" s="1"/>
  <c r="W5510" i="1"/>
  <c r="X5510" i="1" s="1"/>
  <c r="W5354" i="1"/>
  <c r="X5354" i="1" s="1"/>
  <c r="W5315" i="1"/>
  <c r="X5315" i="1" s="1"/>
  <c r="W5257" i="1"/>
  <c r="X5257" i="1" s="1"/>
  <c r="W5448" i="1"/>
  <c r="X5448" i="1" s="1"/>
  <c r="W5433" i="1"/>
  <c r="X5433" i="1" s="1"/>
  <c r="W5374" i="1"/>
  <c r="X5374" i="1" s="1"/>
  <c r="W5166" i="1"/>
  <c r="X5166" i="1" s="1"/>
  <c r="W5107" i="1"/>
  <c r="X5107" i="1" s="1"/>
  <c r="W5096" i="1"/>
  <c r="X5096" i="1" s="1"/>
  <c r="W5075" i="1"/>
  <c r="X5075" i="1" s="1"/>
  <c r="W5064" i="1"/>
  <c r="X5064" i="1" s="1"/>
  <c r="W5050" i="1"/>
  <c r="X5050" i="1" s="1"/>
  <c r="W5021" i="1"/>
  <c r="X5021" i="1" s="1"/>
  <c r="W5014" i="1"/>
  <c r="X5014" i="1" s="1"/>
  <c r="W5003" i="1"/>
  <c r="X5003" i="1" s="1"/>
  <c r="W4956" i="1"/>
  <c r="X4956" i="1" s="1"/>
  <c r="W4945" i="1"/>
  <c r="X4945" i="1" s="1"/>
  <c r="W4941" i="1"/>
  <c r="X4941" i="1" s="1"/>
  <c r="W4927" i="1"/>
  <c r="X4927" i="1" s="1"/>
  <c r="W4908" i="1"/>
  <c r="X4908" i="1" s="1"/>
  <c r="W4868" i="1"/>
  <c r="X4868" i="1" s="1"/>
  <c r="W4860" i="1"/>
  <c r="X4860" i="1" s="1"/>
  <c r="W4856" i="1"/>
  <c r="X4856" i="1" s="1"/>
  <c r="W4852" i="1"/>
  <c r="X4852" i="1" s="1"/>
  <c r="W4822" i="1"/>
  <c r="X4822" i="1" s="1"/>
  <c r="W4813" i="1"/>
  <c r="X4813" i="1" s="1"/>
  <c r="W4799" i="1"/>
  <c r="X4799" i="1" s="1"/>
  <c r="W5455" i="1"/>
  <c r="X5455" i="1" s="1"/>
  <c r="W5399" i="1"/>
  <c r="X5399" i="1" s="1"/>
  <c r="W5487" i="1"/>
  <c r="X5487" i="1" s="1"/>
  <c r="W5730" i="1"/>
  <c r="X5730" i="1" s="1"/>
  <c r="W5722" i="1"/>
  <c r="X5722" i="1" s="1"/>
  <c r="W5637" i="1"/>
  <c r="X5637" i="1" s="1"/>
  <c r="W5603" i="1"/>
  <c r="X5603" i="1" s="1"/>
  <c r="W5423" i="1"/>
  <c r="X5423" i="1" s="1"/>
  <c r="W5305" i="1"/>
  <c r="X5305" i="1" s="1"/>
  <c r="W5299" i="1"/>
  <c r="X5299" i="1" s="1"/>
  <c r="W5293" i="1"/>
  <c r="X5293" i="1" s="1"/>
  <c r="W5251" i="1"/>
  <c r="X5251" i="1" s="1"/>
  <c r="W5206" i="1"/>
  <c r="X5206" i="1" s="1"/>
  <c r="W5182" i="1"/>
  <c r="X5182" i="1" s="1"/>
  <c r="W5180" i="1"/>
  <c r="X5180" i="1" s="1"/>
  <c r="W5171" i="1"/>
  <c r="X5171" i="1" s="1"/>
  <c r="W5164" i="1"/>
  <c r="X5164" i="1" s="1"/>
  <c r="W5139" i="1"/>
  <c r="X5139" i="1" s="1"/>
  <c r="W5097" i="1"/>
  <c r="X5097" i="1" s="1"/>
  <c r="W5013" i="1"/>
  <c r="X5013" i="1" s="1"/>
  <c r="W5010" i="1"/>
  <c r="X5010" i="1" s="1"/>
  <c r="W5001" i="1"/>
  <c r="X5001" i="1" s="1"/>
  <c r="W4995" i="1"/>
  <c r="X4995" i="1" s="1"/>
  <c r="W4940" i="1"/>
  <c r="X4940" i="1" s="1"/>
  <c r="W4937" i="1"/>
  <c r="X4937" i="1" s="1"/>
  <c r="W4934" i="1"/>
  <c r="X4934" i="1" s="1"/>
  <c r="W4931" i="1"/>
  <c r="X4931" i="1" s="1"/>
  <c r="W4918" i="1"/>
  <c r="X4918" i="1" s="1"/>
  <c r="W4892" i="1"/>
  <c r="X4892" i="1" s="1"/>
  <c r="W4863" i="1"/>
  <c r="X4863" i="1" s="1"/>
  <c r="W4833" i="1"/>
  <c r="X4833" i="1" s="1"/>
  <c r="W4811" i="1"/>
  <c r="X4811" i="1" s="1"/>
  <c r="W4804" i="1"/>
  <c r="X4804" i="1" s="1"/>
  <c r="W4796" i="1"/>
  <c r="X4796" i="1" s="1"/>
  <c r="W4787" i="1"/>
  <c r="X4787" i="1" s="1"/>
  <c r="W4773" i="1"/>
  <c r="X4773" i="1" s="1"/>
  <c r="W4759" i="1"/>
  <c r="X4759" i="1" s="1"/>
  <c r="W4750" i="1"/>
  <c r="X4750" i="1" s="1"/>
  <c r="W4727" i="1"/>
  <c r="X4727" i="1" s="1"/>
  <c r="W4718" i="1"/>
  <c r="X4718" i="1" s="1"/>
  <c r="W4695" i="1"/>
  <c r="X4695" i="1" s="1"/>
  <c r="W4686" i="1"/>
  <c r="X4686" i="1" s="1"/>
  <c r="W4663" i="1"/>
  <c r="X4663" i="1" s="1"/>
  <c r="W4654" i="1"/>
  <c r="X4654" i="1" s="1"/>
  <c r="W4631" i="1"/>
  <c r="X4631" i="1" s="1"/>
  <c r="W4622" i="1"/>
  <c r="X4622" i="1" s="1"/>
  <c r="W4603" i="1"/>
  <c r="X4603" i="1" s="1"/>
  <c r="W4587" i="1"/>
  <c r="X4587" i="1" s="1"/>
  <c r="W4571" i="1"/>
  <c r="X4571" i="1" s="1"/>
  <c r="W4555" i="1"/>
  <c r="X4555" i="1" s="1"/>
  <c r="W4539" i="1"/>
  <c r="X4539" i="1" s="1"/>
  <c r="W4523" i="1"/>
  <c r="X4523" i="1" s="1"/>
  <c r="W4507" i="1"/>
  <c r="X4507" i="1" s="1"/>
  <c r="W4491" i="1"/>
  <c r="X4491" i="1" s="1"/>
  <c r="W4475" i="1"/>
  <c r="X4475" i="1" s="1"/>
  <c r="W4459" i="1"/>
  <c r="X4459" i="1" s="1"/>
  <c r="W4443" i="1"/>
  <c r="X4443" i="1" s="1"/>
  <c r="W4427" i="1"/>
  <c r="X4427" i="1" s="1"/>
  <c r="W4411" i="1"/>
  <c r="X4411" i="1" s="1"/>
  <c r="W4395" i="1"/>
  <c r="X4395" i="1" s="1"/>
  <c r="W4379" i="1"/>
  <c r="X4379" i="1" s="1"/>
  <c r="W5397" i="1"/>
  <c r="X5397" i="1" s="1"/>
  <c r="W5343" i="1"/>
  <c r="X5343" i="1" s="1"/>
  <c r="W5318" i="1"/>
  <c r="X5318" i="1" s="1"/>
  <c r="W5219" i="1"/>
  <c r="X5219" i="1" s="1"/>
  <c r="W5193" i="1"/>
  <c r="X5193" i="1" s="1"/>
  <c r="W5178" i="1"/>
  <c r="X5178" i="1" s="1"/>
  <c r="W5176" i="1"/>
  <c r="X5176" i="1" s="1"/>
  <c r="W5155" i="1"/>
  <c r="X5155" i="1" s="1"/>
  <c r="W5148" i="1"/>
  <c r="X5148" i="1" s="1"/>
  <c r="W5122" i="1"/>
  <c r="X5122" i="1" s="1"/>
  <c r="W5111" i="1"/>
  <c r="X5111" i="1" s="1"/>
  <c r="W5089" i="1"/>
  <c r="X5089" i="1" s="1"/>
  <c r="W5083" i="1"/>
  <c r="X5083" i="1" s="1"/>
  <c r="W5047" i="1"/>
  <c r="X5047" i="1" s="1"/>
  <c r="W5044" i="1"/>
  <c r="X5044" i="1" s="1"/>
  <c r="W5041" i="1"/>
  <c r="X5041" i="1" s="1"/>
  <c r="W5038" i="1"/>
  <c r="X5038" i="1" s="1"/>
  <c r="W5035" i="1"/>
  <c r="X5035" i="1" s="1"/>
  <c r="W4998" i="1"/>
  <c r="X4998" i="1" s="1"/>
  <c r="W5469" i="1"/>
  <c r="X5469" i="1" s="1"/>
  <c r="W5307" i="1"/>
  <c r="X5307" i="1" s="1"/>
  <c r="W5303" i="1"/>
  <c r="X5303" i="1" s="1"/>
  <c r="W5204" i="1"/>
  <c r="X5204" i="1" s="1"/>
  <c r="W5191" i="1"/>
  <c r="X5191" i="1" s="1"/>
  <c r="W5114" i="1"/>
  <c r="X5114" i="1" s="1"/>
  <c r="W5106" i="1"/>
  <c r="X5106" i="1" s="1"/>
  <c r="W5092" i="1"/>
  <c r="X5092" i="1" s="1"/>
  <c r="W5086" i="1"/>
  <c r="X5086" i="1" s="1"/>
  <c r="W5661" i="1"/>
  <c r="X5661" i="1" s="1"/>
  <c r="W5334" i="1"/>
  <c r="X5334" i="1" s="1"/>
  <c r="W5217" i="1"/>
  <c r="X5217" i="1" s="1"/>
  <c r="W5162" i="1"/>
  <c r="X5162" i="1" s="1"/>
  <c r="W5130" i="1"/>
  <c r="X5130" i="1" s="1"/>
  <c r="W5080" i="1"/>
  <c r="X5080" i="1" s="1"/>
  <c r="W5074" i="1"/>
  <c r="X5074" i="1" s="1"/>
  <c r="W5262" i="1"/>
  <c r="X5262" i="1" s="1"/>
  <c r="W5215" i="1"/>
  <c r="X5215" i="1" s="1"/>
  <c r="W5211" i="1"/>
  <c r="X5211" i="1" s="1"/>
  <c r="W5169" i="1"/>
  <c r="X5169" i="1" s="1"/>
  <c r="W5153" i="1"/>
  <c r="X5153" i="1" s="1"/>
  <c r="W5144" i="1"/>
  <c r="X5144" i="1" s="1"/>
  <c r="W5098" i="1"/>
  <c r="X5098" i="1" s="1"/>
  <c r="W5065" i="1"/>
  <c r="X5065" i="1" s="1"/>
  <c r="W5032" i="1"/>
  <c r="X5032" i="1" s="1"/>
  <c r="W5029" i="1"/>
  <c r="X5029" i="1" s="1"/>
  <c r="W5026" i="1"/>
  <c r="X5026" i="1" s="1"/>
  <c r="W5023" i="1"/>
  <c r="X5023" i="1" s="1"/>
  <c r="W5011" i="1"/>
  <c r="X5011" i="1" s="1"/>
  <c r="W5005" i="1"/>
  <c r="X5005" i="1" s="1"/>
  <c r="W5520" i="1"/>
  <c r="X5520" i="1" s="1"/>
  <c r="W5450" i="1"/>
  <c r="X5450" i="1" s="1"/>
  <c r="W5445" i="1"/>
  <c r="X5445" i="1" s="1"/>
  <c r="W5391" i="1"/>
  <c r="X5391" i="1" s="1"/>
  <c r="W5336" i="1"/>
  <c r="X5336" i="1" s="1"/>
  <c r="W5324" i="1"/>
  <c r="X5324" i="1" s="1"/>
  <c r="W5322" i="1"/>
  <c r="X5322" i="1" s="1"/>
  <c r="W5309" i="1"/>
  <c r="X5309" i="1" s="1"/>
  <c r="W5158" i="1"/>
  <c r="X5158" i="1" s="1"/>
  <c r="W5135" i="1"/>
  <c r="X5135" i="1" s="1"/>
  <c r="W5133" i="1"/>
  <c r="X5133" i="1" s="1"/>
  <c r="W5128" i="1"/>
  <c r="X5128" i="1" s="1"/>
  <c r="W5101" i="1"/>
  <c r="X5101" i="1" s="1"/>
  <c r="W5095" i="1"/>
  <c r="X5095" i="1" s="1"/>
  <c r="W5057" i="1"/>
  <c r="X5057" i="1" s="1"/>
  <c r="W5054" i="1"/>
  <c r="X5054" i="1" s="1"/>
  <c r="W5036" i="1"/>
  <c r="X5036" i="1" s="1"/>
  <c r="W5017" i="1"/>
  <c r="X5017" i="1" s="1"/>
  <c r="W5002" i="1"/>
  <c r="X5002" i="1" s="1"/>
  <c r="W4953" i="1"/>
  <c r="X4953" i="1" s="1"/>
  <c r="W4812" i="1"/>
  <c r="X4812" i="1" s="1"/>
  <c r="W4765" i="1"/>
  <c r="X4765" i="1" s="1"/>
  <c r="W4756" i="1"/>
  <c r="X4756" i="1" s="1"/>
  <c r="W4747" i="1"/>
  <c r="X4747" i="1" s="1"/>
  <c r="W4733" i="1"/>
  <c r="X4733" i="1" s="1"/>
  <c r="W4724" i="1"/>
  <c r="X4724" i="1" s="1"/>
  <c r="W4715" i="1"/>
  <c r="X4715" i="1" s="1"/>
  <c r="W4701" i="1"/>
  <c r="X4701" i="1" s="1"/>
  <c r="W4692" i="1"/>
  <c r="X4692" i="1" s="1"/>
  <c r="W4683" i="1"/>
  <c r="X4683" i="1" s="1"/>
  <c r="W4669" i="1"/>
  <c r="X4669" i="1" s="1"/>
  <c r="W4660" i="1"/>
  <c r="X4660" i="1" s="1"/>
  <c r="W4651" i="1"/>
  <c r="X4651" i="1" s="1"/>
  <c r="W4637" i="1"/>
  <c r="X4637" i="1" s="1"/>
  <c r="W4628" i="1"/>
  <c r="X4628" i="1" s="1"/>
  <c r="W4619" i="1"/>
  <c r="X4619" i="1" s="1"/>
  <c r="W4594" i="1"/>
  <c r="X4594" i="1" s="1"/>
  <c r="W4578" i="1"/>
  <c r="X4578" i="1" s="1"/>
  <c r="W4562" i="1"/>
  <c r="X4562" i="1" s="1"/>
  <c r="W5468" i="1"/>
  <c r="X5468" i="1" s="1"/>
  <c r="W5384" i="1"/>
  <c r="X5384" i="1" s="1"/>
  <c r="W5367" i="1"/>
  <c r="X5367" i="1" s="1"/>
  <c r="W5300" i="1"/>
  <c r="X5300" i="1" s="1"/>
  <c r="W5272" i="1"/>
  <c r="X5272" i="1" s="1"/>
  <c r="W5194" i="1"/>
  <c r="X5194" i="1" s="1"/>
  <c r="W5407" i="1"/>
  <c r="X5407" i="1" s="1"/>
  <c r="W5265" i="1"/>
  <c r="X5265" i="1" s="1"/>
  <c r="W5227" i="1"/>
  <c r="X5227" i="1" s="1"/>
  <c r="W5161" i="1"/>
  <c r="X5161" i="1" s="1"/>
  <c r="W5124" i="1"/>
  <c r="X5124" i="1" s="1"/>
  <c r="W5116" i="1"/>
  <c r="X5116" i="1" s="1"/>
  <c r="W5113" i="1"/>
  <c r="X5113" i="1" s="1"/>
  <c r="W5085" i="1"/>
  <c r="X5085" i="1" s="1"/>
  <c r="W5082" i="1"/>
  <c r="X5082" i="1" s="1"/>
  <c r="W5079" i="1"/>
  <c r="X5079" i="1" s="1"/>
  <c r="W5067" i="1"/>
  <c r="X5067" i="1" s="1"/>
  <c r="W5061" i="1"/>
  <c r="X5061" i="1" s="1"/>
  <c r="W5388" i="1"/>
  <c r="X5388" i="1" s="1"/>
  <c r="W5225" i="1"/>
  <c r="X5225" i="1" s="1"/>
  <c r="W5132" i="1"/>
  <c r="X5132" i="1" s="1"/>
  <c r="W4994" i="1"/>
  <c r="X4994" i="1" s="1"/>
  <c r="W4974" i="1"/>
  <c r="X4974" i="1" s="1"/>
  <c r="W4964" i="1"/>
  <c r="X4964" i="1" s="1"/>
  <c r="W4929" i="1"/>
  <c r="X4929" i="1" s="1"/>
  <c r="W4915" i="1"/>
  <c r="X4915" i="1" s="1"/>
  <c r="W4910" i="1"/>
  <c r="X4910" i="1" s="1"/>
  <c r="W4899" i="1"/>
  <c r="X4899" i="1" s="1"/>
  <c r="W4847" i="1"/>
  <c r="X4847" i="1" s="1"/>
  <c r="W4844" i="1"/>
  <c r="X4844" i="1" s="1"/>
  <c r="W4826" i="1"/>
  <c r="X4826" i="1" s="1"/>
  <c r="W4820" i="1"/>
  <c r="X4820" i="1" s="1"/>
  <c r="W4783" i="1"/>
  <c r="X4783" i="1" s="1"/>
  <c r="W4764" i="1"/>
  <c r="X4764" i="1" s="1"/>
  <c r="W4735" i="1"/>
  <c r="X4735" i="1" s="1"/>
  <c r="W4700" i="1"/>
  <c r="X4700" i="1" s="1"/>
  <c r="W4689" i="1"/>
  <c r="X4689" i="1" s="1"/>
  <c r="W4661" i="1"/>
  <c r="X4661" i="1" s="1"/>
  <c r="W4625" i="1"/>
  <c r="X4625" i="1" s="1"/>
  <c r="W5488" i="1"/>
  <c r="X5488" i="1" s="1"/>
  <c r="W5340" i="1"/>
  <c r="X5340" i="1" s="1"/>
  <c r="W5134" i="1"/>
  <c r="X5134" i="1" s="1"/>
  <c r="W5069" i="1"/>
  <c r="X5069" i="1" s="1"/>
  <c r="W5028" i="1"/>
  <c r="X5028" i="1" s="1"/>
  <c r="W5019" i="1"/>
  <c r="X5019" i="1" s="1"/>
  <c r="W4972" i="1"/>
  <c r="X4972" i="1" s="1"/>
  <c r="W4959" i="1"/>
  <c r="X4959" i="1" s="1"/>
  <c r="W4948" i="1"/>
  <c r="X4948" i="1" s="1"/>
  <c r="W4890" i="1"/>
  <c r="X4890" i="1" s="1"/>
  <c r="W4884" i="1"/>
  <c r="X4884" i="1" s="1"/>
  <c r="W4881" i="1"/>
  <c r="X4881" i="1" s="1"/>
  <c r="W4878" i="1"/>
  <c r="X4878" i="1" s="1"/>
  <c r="W5342" i="1"/>
  <c r="X5342" i="1" s="1"/>
  <c r="W5274" i="1"/>
  <c r="X5274" i="1" s="1"/>
  <c r="W5241" i="1"/>
  <c r="X5241" i="1" s="1"/>
  <c r="W5145" i="1"/>
  <c r="X5145" i="1" s="1"/>
  <c r="W5084" i="1"/>
  <c r="X5084" i="1" s="1"/>
  <c r="W5007" i="1"/>
  <c r="X5007" i="1" s="1"/>
  <c r="W4987" i="1"/>
  <c r="X4987" i="1" s="1"/>
  <c r="W4977" i="1"/>
  <c r="X4977" i="1" s="1"/>
  <c r="W4962" i="1"/>
  <c r="X4962" i="1" s="1"/>
  <c r="W4913" i="1"/>
  <c r="X4913" i="1" s="1"/>
  <c r="W4893" i="1"/>
  <c r="X4893" i="1" s="1"/>
  <c r="W4870" i="1"/>
  <c r="X4870" i="1" s="1"/>
  <c r="W4853" i="1"/>
  <c r="X4853" i="1" s="1"/>
  <c r="W5209" i="1"/>
  <c r="X5209" i="1" s="1"/>
  <c r="W5179" i="1"/>
  <c r="X5179" i="1" s="1"/>
  <c r="W5127" i="1"/>
  <c r="X5127" i="1" s="1"/>
  <c r="W5123" i="1"/>
  <c r="X5123" i="1" s="1"/>
  <c r="W5078" i="1"/>
  <c r="X5078" i="1" s="1"/>
  <c r="W5055" i="1"/>
  <c r="X5055" i="1" s="1"/>
  <c r="W5046" i="1"/>
  <c r="X5046" i="1" s="1"/>
  <c r="W5042" i="1"/>
  <c r="X5042" i="1" s="1"/>
  <c r="W5012" i="1"/>
  <c r="X5012" i="1" s="1"/>
  <c r="W4997" i="1"/>
  <c r="X4997" i="1" s="1"/>
  <c r="W4982" i="1"/>
  <c r="X4982" i="1" s="1"/>
  <c r="W4951" i="1"/>
  <c r="X4951" i="1" s="1"/>
  <c r="W4932" i="1"/>
  <c r="X4932" i="1" s="1"/>
  <c r="W4905" i="1"/>
  <c r="X4905" i="1" s="1"/>
  <c r="W4873" i="1"/>
  <c r="X4873" i="1" s="1"/>
  <c r="W5686" i="1"/>
  <c r="X5686" i="1" s="1"/>
  <c r="W5481" i="1"/>
  <c r="X5481" i="1" s="1"/>
  <c r="W5258" i="1"/>
  <c r="X5258" i="1" s="1"/>
  <c r="W5256" i="1"/>
  <c r="X5256" i="1" s="1"/>
  <c r="W5151" i="1"/>
  <c r="X5151" i="1" s="1"/>
  <c r="W5140" i="1"/>
  <c r="X5140" i="1" s="1"/>
  <c r="W5053" i="1"/>
  <c r="X5053" i="1" s="1"/>
  <c r="W5000" i="1"/>
  <c r="X5000" i="1" s="1"/>
  <c r="W4943" i="1"/>
  <c r="X4943" i="1" s="1"/>
  <c r="W4935" i="1"/>
  <c r="X4935" i="1" s="1"/>
  <c r="W4924" i="1"/>
  <c r="X4924" i="1" s="1"/>
  <c r="W4876" i="1"/>
  <c r="X4876" i="1" s="1"/>
  <c r="W4862" i="1"/>
  <c r="X4862" i="1" s="1"/>
  <c r="W5222" i="1"/>
  <c r="X5222" i="1" s="1"/>
  <c r="W5172" i="1"/>
  <c r="X5172" i="1" s="1"/>
  <c r="W5129" i="1"/>
  <c r="X5129" i="1" s="1"/>
  <c r="W5105" i="1"/>
  <c r="X5105" i="1" s="1"/>
  <c r="W5099" i="1"/>
  <c r="X5099" i="1" s="1"/>
  <c r="W5076" i="1"/>
  <c r="X5076" i="1" s="1"/>
  <c r="W5063" i="1"/>
  <c r="X5063" i="1" s="1"/>
  <c r="W5271" i="1"/>
  <c r="X5271" i="1" s="1"/>
  <c r="W5238" i="1"/>
  <c r="X5238" i="1" s="1"/>
  <c r="W5654" i="1"/>
  <c r="X5654" i="1" s="1"/>
  <c r="W5278" i="1"/>
  <c r="X5278" i="1" s="1"/>
  <c r="W5093" i="1"/>
  <c r="X5093" i="1" s="1"/>
  <c r="W5087" i="1"/>
  <c r="X5087" i="1" s="1"/>
  <c r="W5027" i="1"/>
  <c r="X5027" i="1" s="1"/>
  <c r="W4988" i="1"/>
  <c r="X4988" i="1" s="1"/>
  <c r="W4985" i="1"/>
  <c r="X4985" i="1" s="1"/>
  <c r="W4963" i="1"/>
  <c r="X4963" i="1" s="1"/>
  <c r="W4925" i="1"/>
  <c r="X4925" i="1" s="1"/>
  <c r="W5357" i="1"/>
  <c r="X5357" i="1" s="1"/>
  <c r="W5185" i="1"/>
  <c r="X5185" i="1" s="1"/>
  <c r="W5052" i="1"/>
  <c r="X5052" i="1" s="1"/>
  <c r="W4986" i="1"/>
  <c r="X4986" i="1" s="1"/>
  <c r="W4966" i="1"/>
  <c r="X4966" i="1" s="1"/>
  <c r="W4950" i="1"/>
  <c r="X4950" i="1" s="1"/>
  <c r="W4904" i="1"/>
  <c r="X4904" i="1" s="1"/>
  <c r="W4872" i="1"/>
  <c r="X4872" i="1" s="1"/>
  <c r="W5224" i="1"/>
  <c r="X5224" i="1" s="1"/>
  <c r="W5126" i="1"/>
  <c r="X5126" i="1" s="1"/>
  <c r="W4989" i="1"/>
  <c r="X4989" i="1" s="1"/>
  <c r="W4942" i="1"/>
  <c r="X4942" i="1" s="1"/>
  <c r="W4920" i="1"/>
  <c r="X4920" i="1" s="1"/>
  <c r="W4888" i="1"/>
  <c r="X4888" i="1" s="1"/>
  <c r="W4841" i="1"/>
  <c r="X4841" i="1" s="1"/>
  <c r="W4738" i="1"/>
  <c r="X4738" i="1" s="1"/>
  <c r="W4725" i="1"/>
  <c r="X4725" i="1" s="1"/>
  <c r="W4722" i="1"/>
  <c r="X4722" i="1" s="1"/>
  <c r="W4670" i="1"/>
  <c r="X4670" i="1" s="1"/>
  <c r="W4647" i="1"/>
  <c r="X4647" i="1" s="1"/>
  <c r="W4634" i="1"/>
  <c r="X4634" i="1" s="1"/>
  <c r="W4614" i="1"/>
  <c r="X4614" i="1" s="1"/>
  <c r="W4518" i="1"/>
  <c r="X4518" i="1" s="1"/>
  <c r="W4504" i="1"/>
  <c r="X4504" i="1" s="1"/>
  <c r="W4495" i="1"/>
  <c r="X4495" i="1" s="1"/>
  <c r="W4486" i="1"/>
  <c r="X4486" i="1" s="1"/>
  <c r="W5379" i="1"/>
  <c r="X5379" i="1" s="1"/>
  <c r="W5371" i="1"/>
  <c r="X5371" i="1" s="1"/>
  <c r="W5339" i="1"/>
  <c r="X5339" i="1" s="1"/>
  <c r="W5316" i="1"/>
  <c r="X5316" i="1" s="1"/>
  <c r="W5073" i="1"/>
  <c r="X5073" i="1" s="1"/>
  <c r="W5039" i="1"/>
  <c r="X5039" i="1" s="1"/>
  <c r="W5037" i="1"/>
  <c r="X5037" i="1" s="1"/>
  <c r="W4916" i="1"/>
  <c r="X4916" i="1" s="1"/>
  <c r="W4914" i="1"/>
  <c r="X4914" i="1" s="1"/>
  <c r="W4886" i="1"/>
  <c r="X4886" i="1" s="1"/>
  <c r="W4825" i="1"/>
  <c r="X4825" i="1" s="1"/>
  <c r="W4802" i="1"/>
  <c r="X4802" i="1" s="1"/>
  <c r="W4782" i="1"/>
  <c r="X4782" i="1" s="1"/>
  <c r="W5261" i="1"/>
  <c r="X5261" i="1" s="1"/>
  <c r="W5239" i="1"/>
  <c r="X5239" i="1" s="1"/>
  <c r="W5229" i="1"/>
  <c r="X5229" i="1" s="1"/>
  <c r="W5159" i="1"/>
  <c r="X5159" i="1" s="1"/>
  <c r="W5066" i="1"/>
  <c r="X5066" i="1" s="1"/>
  <c r="W5033" i="1"/>
  <c r="X5033" i="1" s="1"/>
  <c r="W5018" i="1"/>
  <c r="X5018" i="1" s="1"/>
  <c r="W4968" i="1"/>
  <c r="X4968" i="1" s="1"/>
  <c r="W4946" i="1"/>
  <c r="X4946" i="1" s="1"/>
  <c r="W4936" i="1"/>
  <c r="X4936" i="1" s="1"/>
  <c r="W4858" i="1"/>
  <c r="X4858" i="1" s="1"/>
  <c r="W4846" i="1"/>
  <c r="X4846" i="1" s="1"/>
  <c r="W4775" i="1"/>
  <c r="X4775" i="1" s="1"/>
  <c r="W4767" i="1"/>
  <c r="X4767" i="1" s="1"/>
  <c r="W4757" i="1"/>
  <c r="X4757" i="1" s="1"/>
  <c r="W4754" i="1"/>
  <c r="X4754" i="1" s="1"/>
  <c r="W4748" i="1"/>
  <c r="X4748" i="1" s="1"/>
  <c r="W4732" i="1"/>
  <c r="X4732" i="1" s="1"/>
  <c r="W4719" i="1"/>
  <c r="X4719" i="1" s="1"/>
  <c r="W4713" i="1"/>
  <c r="X4713" i="1" s="1"/>
  <c r="W4693" i="1"/>
  <c r="X4693" i="1" s="1"/>
  <c r="W4677" i="1"/>
  <c r="X4677" i="1" s="1"/>
  <c r="W4674" i="1"/>
  <c r="X4674" i="1" s="1"/>
  <c r="W4657" i="1"/>
  <c r="X4657" i="1" s="1"/>
  <c r="W4641" i="1"/>
  <c r="X4641" i="1" s="1"/>
  <c r="W4621" i="1"/>
  <c r="X4621" i="1" s="1"/>
  <c r="W4618" i="1"/>
  <c r="X4618" i="1" s="1"/>
  <c r="W4607" i="1"/>
  <c r="X4607" i="1" s="1"/>
  <c r="W4542" i="1"/>
  <c r="X4542" i="1" s="1"/>
  <c r="W4537" i="1"/>
  <c r="X4537" i="1" s="1"/>
  <c r="W5226" i="1"/>
  <c r="X5226" i="1" s="1"/>
  <c r="W5199" i="1"/>
  <c r="X5199" i="1" s="1"/>
  <c r="W4980" i="1"/>
  <c r="X4980" i="1" s="1"/>
  <c r="W4900" i="1"/>
  <c r="X4900" i="1" s="1"/>
  <c r="W4882" i="1"/>
  <c r="X4882" i="1" s="1"/>
  <c r="W4851" i="1"/>
  <c r="X4851" i="1" s="1"/>
  <c r="W4834" i="1"/>
  <c r="X4834" i="1" s="1"/>
  <c r="W4831" i="1"/>
  <c r="X4831" i="1" s="1"/>
  <c r="W4814" i="1"/>
  <c r="X4814" i="1" s="1"/>
  <c r="W4789" i="1"/>
  <c r="X4789" i="1" s="1"/>
  <c r="W4779" i="1"/>
  <c r="X4779" i="1" s="1"/>
  <c r="W5112" i="1"/>
  <c r="X5112" i="1" s="1"/>
  <c r="W4978" i="1"/>
  <c r="X4978" i="1" s="1"/>
  <c r="W4970" i="1"/>
  <c r="X4970" i="1" s="1"/>
  <c r="W4930" i="1"/>
  <c r="X4930" i="1" s="1"/>
  <c r="W4906" i="1"/>
  <c r="X4906" i="1" s="1"/>
  <c r="W4902" i="1"/>
  <c r="X4902" i="1" s="1"/>
  <c r="W4869" i="1"/>
  <c r="X4869" i="1" s="1"/>
  <c r="W4828" i="1"/>
  <c r="X4828" i="1" s="1"/>
  <c r="W4817" i="1"/>
  <c r="X4817" i="1" s="1"/>
  <c r="W4808" i="1"/>
  <c r="X4808" i="1" s="1"/>
  <c r="W4805" i="1"/>
  <c r="X4805" i="1" s="1"/>
  <c r="W4786" i="1"/>
  <c r="X4786" i="1" s="1"/>
  <c r="W4761" i="1"/>
  <c r="X4761" i="1" s="1"/>
  <c r="W4751" i="1"/>
  <c r="X4751" i="1" s="1"/>
  <c r="W5381" i="1"/>
  <c r="X5381" i="1" s="1"/>
  <c r="W5118" i="1"/>
  <c r="X5118" i="1" s="1"/>
  <c r="W4898" i="1"/>
  <c r="X4898" i="1" s="1"/>
  <c r="W4891" i="1"/>
  <c r="X4891" i="1" s="1"/>
  <c r="W4874" i="1"/>
  <c r="X4874" i="1" s="1"/>
  <c r="W4837" i="1"/>
  <c r="X4837" i="1" s="1"/>
  <c r="W4793" i="1"/>
  <c r="X4793" i="1" s="1"/>
  <c r="W4772" i="1"/>
  <c r="X4772" i="1" s="1"/>
  <c r="W5196" i="1"/>
  <c r="X5196" i="1" s="1"/>
  <c r="W5043" i="1"/>
  <c r="X5043" i="1" s="1"/>
  <c r="W4889" i="1"/>
  <c r="X4889" i="1" s="1"/>
  <c r="W4865" i="1"/>
  <c r="X4865" i="1" s="1"/>
  <c r="W4849" i="1"/>
  <c r="X4849" i="1" s="1"/>
  <c r="W4842" i="1"/>
  <c r="X4842" i="1" s="1"/>
  <c r="W4768" i="1"/>
  <c r="X4768" i="1" s="1"/>
  <c r="W4726" i="1"/>
  <c r="X4726" i="1" s="1"/>
  <c r="W4671" i="1"/>
  <c r="X4671" i="1" s="1"/>
  <c r="W4612" i="1"/>
  <c r="X4612" i="1" s="1"/>
  <c r="W4608" i="1"/>
  <c r="X4608" i="1" s="1"/>
  <c r="W4604" i="1"/>
  <c r="X4604" i="1" s="1"/>
  <c r="W5045" i="1"/>
  <c r="X5045" i="1" s="1"/>
  <c r="W4965" i="1"/>
  <c r="X4965" i="1" s="1"/>
  <c r="W4957" i="1"/>
  <c r="X4957" i="1" s="1"/>
  <c r="W4861" i="1"/>
  <c r="X4861" i="1" s="1"/>
  <c r="W4829" i="1"/>
  <c r="X4829" i="1" s="1"/>
  <c r="W4809" i="1"/>
  <c r="X4809" i="1" s="1"/>
  <c r="W4803" i="1"/>
  <c r="X4803" i="1" s="1"/>
  <c r="W4762" i="1"/>
  <c r="X4762" i="1" s="1"/>
  <c r="W4746" i="1"/>
  <c r="X4746" i="1" s="1"/>
  <c r="W5413" i="1"/>
  <c r="X5413" i="1" s="1"/>
  <c r="W5004" i="1"/>
  <c r="X5004" i="1" s="1"/>
  <c r="W4975" i="1"/>
  <c r="X4975" i="1" s="1"/>
  <c r="W4907" i="1"/>
  <c r="X4907" i="1" s="1"/>
  <c r="W4875" i="1"/>
  <c r="X4875" i="1" s="1"/>
  <c r="W4857" i="1"/>
  <c r="X4857" i="1" s="1"/>
  <c r="W4843" i="1"/>
  <c r="X4843" i="1" s="1"/>
  <c r="W4830" i="1"/>
  <c r="X4830" i="1" s="1"/>
  <c r="W4827" i="1"/>
  <c r="X4827" i="1" s="1"/>
  <c r="W4770" i="1"/>
  <c r="X4770" i="1" s="1"/>
  <c r="W5015" i="1"/>
  <c r="X5015" i="1" s="1"/>
  <c r="W4885" i="1"/>
  <c r="X4885" i="1" s="1"/>
  <c r="W4883" i="1"/>
  <c r="X4883" i="1" s="1"/>
  <c r="W4850" i="1"/>
  <c r="X4850" i="1" s="1"/>
  <c r="W4780" i="1"/>
  <c r="X4780" i="1" s="1"/>
  <c r="W4743" i="1"/>
  <c r="X4743" i="1" s="1"/>
  <c r="W4717" i="1"/>
  <c r="X4717" i="1" s="1"/>
  <c r="W4702" i="1"/>
  <c r="X4702" i="1" s="1"/>
  <c r="W4646" i="1"/>
  <c r="X4646" i="1" s="1"/>
  <c r="W4630" i="1"/>
  <c r="X4630" i="1" s="1"/>
  <c r="W4606" i="1"/>
  <c r="X4606" i="1" s="1"/>
  <c r="W4600" i="1"/>
  <c r="X4600" i="1" s="1"/>
  <c r="W4580" i="1"/>
  <c r="X4580" i="1" s="1"/>
  <c r="W4553" i="1"/>
  <c r="X4553" i="1" s="1"/>
  <c r="W4520" i="1"/>
  <c r="X4520" i="1" s="1"/>
  <c r="W4487" i="1"/>
  <c r="X4487" i="1" s="1"/>
  <c r="W4483" i="1"/>
  <c r="X4483" i="1" s="1"/>
  <c r="W4479" i="1"/>
  <c r="X4479" i="1" s="1"/>
  <c r="W4452" i="1"/>
  <c r="X4452" i="1" s="1"/>
  <c r="W4420" i="1"/>
  <c r="X4420" i="1" s="1"/>
  <c r="W4388" i="1"/>
  <c r="X4388" i="1" s="1"/>
  <c r="W4364" i="1"/>
  <c r="X4364" i="1" s="1"/>
  <c r="W4348" i="1"/>
  <c r="X4348" i="1" s="1"/>
  <c r="W4332" i="1"/>
  <c r="X4332" i="1" s="1"/>
  <c r="W4316" i="1"/>
  <c r="X4316" i="1" s="1"/>
  <c r="W4300" i="1"/>
  <c r="X4300" i="1" s="1"/>
  <c r="W4284" i="1"/>
  <c r="X4284" i="1" s="1"/>
  <c r="W4268" i="1"/>
  <c r="X4268" i="1" s="1"/>
  <c r="W4252" i="1"/>
  <c r="X4252" i="1" s="1"/>
  <c r="W4236" i="1"/>
  <c r="X4236" i="1" s="1"/>
  <c r="W4220" i="1"/>
  <c r="X4220" i="1" s="1"/>
  <c r="W4204" i="1"/>
  <c r="X4204" i="1" s="1"/>
  <c r="W4188" i="1"/>
  <c r="X4188" i="1" s="1"/>
  <c r="W4172" i="1"/>
  <c r="X4172" i="1" s="1"/>
  <c r="W4156" i="1"/>
  <c r="X4156" i="1" s="1"/>
  <c r="W4140" i="1"/>
  <c r="X4140" i="1" s="1"/>
  <c r="W4124" i="1"/>
  <c r="X4124" i="1" s="1"/>
  <c r="W4108" i="1"/>
  <c r="X4108" i="1" s="1"/>
  <c r="W4092" i="1"/>
  <c r="X4092" i="1" s="1"/>
  <c r="W5190" i="1"/>
  <c r="X5190" i="1" s="1"/>
  <c r="W5030" i="1"/>
  <c r="X5030" i="1" s="1"/>
  <c r="W4866" i="1"/>
  <c r="X4866" i="1" s="1"/>
  <c r="W4832" i="1"/>
  <c r="X4832" i="1" s="1"/>
  <c r="W4778" i="1"/>
  <c r="X4778" i="1" s="1"/>
  <c r="W4577" i="1"/>
  <c r="X4577" i="1" s="1"/>
  <c r="W4570" i="1"/>
  <c r="X4570" i="1" s="1"/>
  <c r="W4567" i="1"/>
  <c r="X4567" i="1" s="1"/>
  <c r="W4560" i="1"/>
  <c r="X4560" i="1" s="1"/>
  <c r="W4466" i="1"/>
  <c r="X4466" i="1" s="1"/>
  <c r="W4457" i="1"/>
  <c r="X4457" i="1" s="1"/>
  <c r="W4434" i="1"/>
  <c r="X4434" i="1" s="1"/>
  <c r="W4425" i="1"/>
  <c r="X4425" i="1" s="1"/>
  <c r="W4402" i="1"/>
  <c r="X4402" i="1" s="1"/>
  <c r="W4393" i="1"/>
  <c r="X4393" i="1" s="1"/>
  <c r="W4359" i="1"/>
  <c r="X4359" i="1" s="1"/>
  <c r="W4343" i="1"/>
  <c r="X4343" i="1" s="1"/>
  <c r="W4327" i="1"/>
  <c r="X4327" i="1" s="1"/>
  <c r="W4311" i="1"/>
  <c r="X4311" i="1" s="1"/>
  <c r="W4295" i="1"/>
  <c r="X4295" i="1" s="1"/>
  <c r="W4279" i="1"/>
  <c r="X4279" i="1" s="1"/>
  <c r="W4263" i="1"/>
  <c r="X4263" i="1" s="1"/>
  <c r="W4247" i="1"/>
  <c r="X4247" i="1" s="1"/>
  <c r="W4231" i="1"/>
  <c r="X4231" i="1" s="1"/>
  <c r="W4215" i="1"/>
  <c r="X4215" i="1" s="1"/>
  <c r="W4199" i="1"/>
  <c r="X4199" i="1" s="1"/>
  <c r="W4183" i="1"/>
  <c r="X4183" i="1" s="1"/>
  <c r="W4167" i="1"/>
  <c r="X4167" i="1" s="1"/>
  <c r="W4151" i="1"/>
  <c r="X4151" i="1" s="1"/>
  <c r="W4135" i="1"/>
  <c r="X4135" i="1" s="1"/>
  <c r="W4119" i="1"/>
  <c r="X4119" i="1" s="1"/>
  <c r="W4103" i="1"/>
  <c r="X4103" i="1" s="1"/>
  <c r="W5119" i="1"/>
  <c r="X5119" i="1" s="1"/>
  <c r="W5060" i="1"/>
  <c r="X5060" i="1" s="1"/>
  <c r="W4917" i="1"/>
  <c r="X4917" i="1" s="1"/>
  <c r="W4790" i="1"/>
  <c r="X4790" i="1" s="1"/>
  <c r="W4788" i="1"/>
  <c r="X4788" i="1" s="1"/>
  <c r="W4763" i="1"/>
  <c r="X4763" i="1" s="1"/>
  <c r="W4752" i="1"/>
  <c r="X4752" i="1" s="1"/>
  <c r="W4678" i="1"/>
  <c r="X4678" i="1" s="1"/>
  <c r="W4665" i="1"/>
  <c r="X4665" i="1" s="1"/>
  <c r="W4662" i="1"/>
  <c r="X4662" i="1" s="1"/>
  <c r="W4649" i="1"/>
  <c r="X4649" i="1" s="1"/>
  <c r="W4644" i="1"/>
  <c r="X4644" i="1" s="1"/>
  <c r="W4633" i="1"/>
  <c r="X4633" i="1" s="1"/>
  <c r="W4609" i="1"/>
  <c r="X4609" i="1" s="1"/>
  <c r="W4584" i="1"/>
  <c r="X4584" i="1" s="1"/>
  <c r="W4557" i="1"/>
  <c r="X4557" i="1" s="1"/>
  <c r="W4550" i="1"/>
  <c r="X4550" i="1" s="1"/>
  <c r="W4547" i="1"/>
  <c r="X4547" i="1" s="1"/>
  <c r="W4540" i="1"/>
  <c r="X4540" i="1" s="1"/>
  <c r="W4536" i="1"/>
  <c r="X4536" i="1" s="1"/>
  <c r="W4533" i="1"/>
  <c r="X4533" i="1" s="1"/>
  <c r="W4529" i="1"/>
  <c r="X4529" i="1" s="1"/>
  <c r="W4525" i="1"/>
  <c r="X4525" i="1" s="1"/>
  <c r="W4516" i="1"/>
  <c r="X4516" i="1" s="1"/>
  <c r="W4508" i="1"/>
  <c r="X4508" i="1" s="1"/>
  <c r="W4939" i="1"/>
  <c r="X4939" i="1" s="1"/>
  <c r="W4845" i="1"/>
  <c r="X4845" i="1" s="1"/>
  <c r="W4774" i="1"/>
  <c r="X4774" i="1" s="1"/>
  <c r="W4736" i="1"/>
  <c r="X4736" i="1" s="1"/>
  <c r="W4710" i="1"/>
  <c r="X4710" i="1" s="1"/>
  <c r="W4694" i="1"/>
  <c r="X4694" i="1" s="1"/>
  <c r="W4673" i="1"/>
  <c r="X4673" i="1" s="1"/>
  <c r="W4652" i="1"/>
  <c r="X4652" i="1" s="1"/>
  <c r="W4636" i="1"/>
  <c r="X4636" i="1" s="1"/>
  <c r="W4620" i="1"/>
  <c r="X4620" i="1" s="1"/>
  <c r="W4617" i="1"/>
  <c r="X4617" i="1" s="1"/>
  <c r="W4581" i="1"/>
  <c r="X4581" i="1" s="1"/>
  <c r="W4574" i="1"/>
  <c r="X4574" i="1" s="1"/>
  <c r="W5195" i="1"/>
  <c r="X5195" i="1" s="1"/>
  <c r="W4979" i="1"/>
  <c r="X4979" i="1" s="1"/>
  <c r="W4854" i="1"/>
  <c r="X4854" i="1" s="1"/>
  <c r="W4838" i="1"/>
  <c r="X4838" i="1" s="1"/>
  <c r="W4836" i="1"/>
  <c r="X4836" i="1" s="1"/>
  <c r="W4815" i="1"/>
  <c r="X4815" i="1" s="1"/>
  <c r="W4794" i="1"/>
  <c r="X4794" i="1" s="1"/>
  <c r="W4741" i="1"/>
  <c r="X4741" i="1" s="1"/>
  <c r="W4731" i="1"/>
  <c r="X4731" i="1" s="1"/>
  <c r="W4720" i="1"/>
  <c r="X4720" i="1" s="1"/>
  <c r="W4705" i="1"/>
  <c r="X4705" i="1" s="1"/>
  <c r="W4697" i="1"/>
  <c r="X4697" i="1" s="1"/>
  <c r="W4676" i="1"/>
  <c r="X4676" i="1" s="1"/>
  <c r="W4591" i="1"/>
  <c r="X4591" i="1" s="1"/>
  <c r="W5192" i="1"/>
  <c r="X5192" i="1" s="1"/>
  <c r="W5049" i="1"/>
  <c r="X5049" i="1" s="1"/>
  <c r="W4895" i="1"/>
  <c r="X4895" i="1" s="1"/>
  <c r="W4821" i="1"/>
  <c r="X4821" i="1" s="1"/>
  <c r="W4819" i="1"/>
  <c r="X4819" i="1" s="1"/>
  <c r="W4708" i="1"/>
  <c r="X4708" i="1" s="1"/>
  <c r="W4684" i="1"/>
  <c r="X4684" i="1" s="1"/>
  <c r="W4681" i="1"/>
  <c r="X4681" i="1" s="1"/>
  <c r="W4668" i="1"/>
  <c r="X4668" i="1" s="1"/>
  <c r="W4639" i="1"/>
  <c r="X4639" i="1" s="1"/>
  <c r="W4598" i="1"/>
  <c r="X4598" i="1" s="1"/>
  <c r="W4561" i="1"/>
  <c r="X4561" i="1" s="1"/>
  <c r="W5290" i="1"/>
  <c r="X5290" i="1" s="1"/>
  <c r="W5203" i="1"/>
  <c r="X5203" i="1" s="1"/>
  <c r="W4954" i="1"/>
  <c r="X4954" i="1" s="1"/>
  <c r="W4919" i="1"/>
  <c r="X4919" i="1" s="1"/>
  <c r="W4877" i="1"/>
  <c r="X4877" i="1" s="1"/>
  <c r="W4840" i="1"/>
  <c r="X4840" i="1" s="1"/>
  <c r="W4798" i="1"/>
  <c r="X4798" i="1" s="1"/>
  <c r="W4766" i="1"/>
  <c r="X4766" i="1" s="1"/>
  <c r="W4739" i="1"/>
  <c r="X4739" i="1" s="1"/>
  <c r="W4734" i="1"/>
  <c r="X4734" i="1" s="1"/>
  <c r="W4723" i="1"/>
  <c r="X4723" i="1" s="1"/>
  <c r="W4642" i="1"/>
  <c r="X4642" i="1" s="1"/>
  <c r="W4601" i="1"/>
  <c r="X4601" i="1" s="1"/>
  <c r="W4595" i="1"/>
  <c r="X4595" i="1" s="1"/>
  <c r="W4568" i="1"/>
  <c r="X4568" i="1" s="1"/>
  <c r="W4554" i="1"/>
  <c r="X4554" i="1" s="1"/>
  <c r="W4541" i="1"/>
  <c r="X4541" i="1" s="1"/>
  <c r="W4530" i="1"/>
  <c r="X4530" i="1" s="1"/>
  <c r="W4526" i="1"/>
  <c r="X4526" i="1" s="1"/>
  <c r="W4472" i="1"/>
  <c r="X4472" i="1" s="1"/>
  <c r="W4463" i="1"/>
  <c r="X4463" i="1" s="1"/>
  <c r="W4454" i="1"/>
  <c r="X4454" i="1" s="1"/>
  <c r="W4440" i="1"/>
  <c r="X4440" i="1" s="1"/>
  <c r="W4431" i="1"/>
  <c r="X4431" i="1" s="1"/>
  <c r="W4422" i="1"/>
  <c r="X4422" i="1" s="1"/>
  <c r="W4408" i="1"/>
  <c r="X4408" i="1" s="1"/>
  <c r="W4399" i="1"/>
  <c r="X4399" i="1" s="1"/>
  <c r="W4390" i="1"/>
  <c r="X4390" i="1" s="1"/>
  <c r="W4376" i="1"/>
  <c r="X4376" i="1" s="1"/>
  <c r="W4366" i="1"/>
  <c r="X4366" i="1" s="1"/>
  <c r="W4350" i="1"/>
  <c r="X4350" i="1" s="1"/>
  <c r="W4334" i="1"/>
  <c r="X4334" i="1" s="1"/>
  <c r="W4318" i="1"/>
  <c r="X4318" i="1" s="1"/>
  <c r="W4302" i="1"/>
  <c r="X4302" i="1" s="1"/>
  <c r="W4286" i="1"/>
  <c r="X4286" i="1" s="1"/>
  <c r="W4270" i="1"/>
  <c r="X4270" i="1" s="1"/>
  <c r="W4254" i="1"/>
  <c r="X4254" i="1" s="1"/>
  <c r="W4238" i="1"/>
  <c r="X4238" i="1" s="1"/>
  <c r="W4222" i="1"/>
  <c r="X4222" i="1" s="1"/>
  <c r="W4206" i="1"/>
  <c r="X4206" i="1" s="1"/>
  <c r="W4190" i="1"/>
  <c r="X4190" i="1" s="1"/>
  <c r="W4174" i="1"/>
  <c r="X4174" i="1" s="1"/>
  <c r="W4158" i="1"/>
  <c r="X4158" i="1" s="1"/>
  <c r="W4142" i="1"/>
  <c r="X4142" i="1" s="1"/>
  <c r="W4126" i="1"/>
  <c r="X4126" i="1" s="1"/>
  <c r="W5090" i="1"/>
  <c r="X5090" i="1" s="1"/>
  <c r="W5006" i="1"/>
  <c r="X5006" i="1" s="1"/>
  <c r="W4897" i="1"/>
  <c r="X4897" i="1" s="1"/>
  <c r="W4781" i="1"/>
  <c r="X4781" i="1" s="1"/>
  <c r="W4755" i="1"/>
  <c r="X4755" i="1" s="1"/>
  <c r="W4703" i="1"/>
  <c r="X4703" i="1" s="1"/>
  <c r="W4623" i="1"/>
  <c r="X4623" i="1" s="1"/>
  <c r="W4610" i="1"/>
  <c r="X4610" i="1" s="1"/>
  <c r="W5405" i="1"/>
  <c r="X5405" i="1" s="1"/>
  <c r="W5231" i="1"/>
  <c r="X5231" i="1" s="1"/>
  <c r="W5147" i="1"/>
  <c r="X5147" i="1" s="1"/>
  <c r="W4824" i="1"/>
  <c r="X4824" i="1" s="1"/>
  <c r="W4818" i="1"/>
  <c r="X4818" i="1" s="1"/>
  <c r="W4795" i="1"/>
  <c r="X4795" i="1" s="1"/>
  <c r="W4758" i="1"/>
  <c r="X4758" i="1" s="1"/>
  <c r="W4730" i="1"/>
  <c r="X4730" i="1" s="1"/>
  <c r="W4699" i="1"/>
  <c r="X4699" i="1" s="1"/>
  <c r="W4685" i="1"/>
  <c r="X4685" i="1" s="1"/>
  <c r="W4675" i="1"/>
  <c r="X4675" i="1" s="1"/>
  <c r="W4672" i="1"/>
  <c r="X4672" i="1" s="1"/>
  <c r="W4656" i="1"/>
  <c r="X4656" i="1" s="1"/>
  <c r="W4923" i="1"/>
  <c r="X4923" i="1" s="1"/>
  <c r="W4801" i="1"/>
  <c r="X4801" i="1" s="1"/>
  <c r="W4716" i="1"/>
  <c r="X4716" i="1" s="1"/>
  <c r="W4707" i="1"/>
  <c r="X4707" i="1" s="1"/>
  <c r="W4517" i="1"/>
  <c r="X4517" i="1" s="1"/>
  <c r="W4506" i="1"/>
  <c r="X4506" i="1" s="1"/>
  <c r="W4503" i="1"/>
  <c r="X4503" i="1" s="1"/>
  <c r="W4500" i="1"/>
  <c r="X4500" i="1" s="1"/>
  <c r="W4497" i="1"/>
  <c r="X4497" i="1" s="1"/>
  <c r="W4473" i="1"/>
  <c r="X4473" i="1" s="1"/>
  <c r="W4460" i="1"/>
  <c r="X4460" i="1" s="1"/>
  <c r="W4437" i="1"/>
  <c r="X4437" i="1" s="1"/>
  <c r="W4421" i="1"/>
  <c r="X4421" i="1" s="1"/>
  <c r="W4392" i="1"/>
  <c r="X4392" i="1" s="1"/>
  <c r="W4365" i="1"/>
  <c r="X4365" i="1" s="1"/>
  <c r="W4358" i="1"/>
  <c r="X4358" i="1" s="1"/>
  <c r="W4351" i="1"/>
  <c r="X4351" i="1" s="1"/>
  <c r="W4340" i="1"/>
  <c r="X4340" i="1" s="1"/>
  <c r="W4315" i="1"/>
  <c r="X4315" i="1" s="1"/>
  <c r="W4308" i="1"/>
  <c r="X4308" i="1" s="1"/>
  <c r="W4272" i="1"/>
  <c r="X4272" i="1" s="1"/>
  <c r="W4265" i="1"/>
  <c r="X4265" i="1" s="1"/>
  <c r="W4258" i="1"/>
  <c r="X4258" i="1" s="1"/>
  <c r="W4240" i="1"/>
  <c r="X4240" i="1" s="1"/>
  <c r="W4229" i="1"/>
  <c r="X4229" i="1" s="1"/>
  <c r="W4211" i="1"/>
  <c r="X4211" i="1" s="1"/>
  <c r="W4136" i="1"/>
  <c r="X4136" i="1" s="1"/>
  <c r="W4129" i="1"/>
  <c r="X4129" i="1" s="1"/>
  <c r="W4122" i="1"/>
  <c r="X4122" i="1" s="1"/>
  <c r="W4102" i="1"/>
  <c r="X4102" i="1" s="1"/>
  <c r="W4089" i="1"/>
  <c r="X4089" i="1" s="1"/>
  <c r="W4080" i="1"/>
  <c r="X4080" i="1" s="1"/>
  <c r="W4064" i="1"/>
  <c r="X4064" i="1" s="1"/>
  <c r="W4048" i="1"/>
  <c r="X4048" i="1" s="1"/>
  <c r="W4032" i="1"/>
  <c r="X4032" i="1" s="1"/>
  <c r="W4016" i="1"/>
  <c r="X4016" i="1" s="1"/>
  <c r="W4000" i="1"/>
  <c r="X4000" i="1" s="1"/>
  <c r="W3984" i="1"/>
  <c r="X3984" i="1" s="1"/>
  <c r="W3968" i="1"/>
  <c r="X3968" i="1" s="1"/>
  <c r="W3952" i="1"/>
  <c r="X3952" i="1" s="1"/>
  <c r="W4806" i="1"/>
  <c r="X4806" i="1" s="1"/>
  <c r="W4791" i="1"/>
  <c r="X4791" i="1" s="1"/>
  <c r="W4635" i="1"/>
  <c r="X4635" i="1" s="1"/>
  <c r="W4629" i="1"/>
  <c r="X4629" i="1" s="1"/>
  <c r="W4627" i="1"/>
  <c r="X4627" i="1" s="1"/>
  <c r="W4585" i="1"/>
  <c r="X4585" i="1" s="1"/>
  <c r="W4559" i="1"/>
  <c r="X4559" i="1" s="1"/>
  <c r="W4509" i="1"/>
  <c r="X4509" i="1" s="1"/>
  <c r="W4494" i="1"/>
  <c r="X4494" i="1" s="1"/>
  <c r="W4470" i="1"/>
  <c r="X4470" i="1" s="1"/>
  <c r="W4418" i="1"/>
  <c r="X4418" i="1" s="1"/>
  <c r="W4369" i="1"/>
  <c r="X4369" i="1" s="1"/>
  <c r="W4362" i="1"/>
  <c r="X4362" i="1" s="1"/>
  <c r="W4333" i="1"/>
  <c r="X4333" i="1" s="1"/>
  <c r="W4326" i="1"/>
  <c r="X4326" i="1" s="1"/>
  <c r="W4319" i="1"/>
  <c r="X4319" i="1" s="1"/>
  <c r="W4283" i="1"/>
  <c r="X4283" i="1" s="1"/>
  <c r="W4276" i="1"/>
  <c r="X4276" i="1" s="1"/>
  <c r="W4233" i="1"/>
  <c r="X4233" i="1" s="1"/>
  <c r="W4197" i="1"/>
  <c r="X4197" i="1" s="1"/>
  <c r="W4179" i="1"/>
  <c r="X4179" i="1" s="1"/>
  <c r="W4147" i="1"/>
  <c r="X4147" i="1" s="1"/>
  <c r="W4094" i="1"/>
  <c r="X4094" i="1" s="1"/>
  <c r="W4075" i="1"/>
  <c r="X4075" i="1" s="1"/>
  <c r="W4059" i="1"/>
  <c r="X4059" i="1" s="1"/>
  <c r="W4043" i="1"/>
  <c r="X4043" i="1" s="1"/>
  <c r="W4027" i="1"/>
  <c r="X4027" i="1" s="1"/>
  <c r="W5188" i="1"/>
  <c r="X5188" i="1" s="1"/>
  <c r="W4894" i="1"/>
  <c r="X4894" i="1" s="1"/>
  <c r="W4729" i="1"/>
  <c r="X4729" i="1" s="1"/>
  <c r="W4709" i="1"/>
  <c r="X4709" i="1" s="1"/>
  <c r="W4592" i="1"/>
  <c r="X4592" i="1" s="1"/>
  <c r="W4545" i="1"/>
  <c r="X4545" i="1" s="1"/>
  <c r="W4532" i="1"/>
  <c r="X4532" i="1" s="1"/>
  <c r="W4512" i="1"/>
  <c r="X4512" i="1" s="1"/>
  <c r="W4482" i="1"/>
  <c r="X4482" i="1" s="1"/>
  <c r="W4467" i="1"/>
  <c r="X4467" i="1" s="1"/>
  <c r="W4464" i="1"/>
  <c r="X4464" i="1" s="1"/>
  <c r="W4451" i="1"/>
  <c r="X4451" i="1" s="1"/>
  <c r="W4441" i="1"/>
  <c r="X4441" i="1" s="1"/>
  <c r="W4428" i="1"/>
  <c r="X4428" i="1" s="1"/>
  <c r="W4386" i="1"/>
  <c r="X4386" i="1" s="1"/>
  <c r="W4355" i="1"/>
  <c r="X4355" i="1" s="1"/>
  <c r="W4305" i="1"/>
  <c r="X4305" i="1" s="1"/>
  <c r="W4298" i="1"/>
  <c r="X4298" i="1" s="1"/>
  <c r="W4280" i="1"/>
  <c r="X4280" i="1" s="1"/>
  <c r="W4996" i="1"/>
  <c r="X4996" i="1" s="1"/>
  <c r="W4769" i="1"/>
  <c r="X4769" i="1" s="1"/>
  <c r="W4753" i="1"/>
  <c r="X4753" i="1" s="1"/>
  <c r="W4711" i="1"/>
  <c r="X4711" i="1" s="1"/>
  <c r="W4698" i="1"/>
  <c r="X4698" i="1" s="1"/>
  <c r="W4687" i="1"/>
  <c r="X4687" i="1" s="1"/>
  <c r="W4521" i="1"/>
  <c r="X4521" i="1" s="1"/>
  <c r="W4515" i="1"/>
  <c r="X4515" i="1" s="1"/>
  <c r="W4477" i="1"/>
  <c r="X4477" i="1" s="1"/>
  <c r="W4461" i="1"/>
  <c r="X4461" i="1" s="1"/>
  <c r="W4448" i="1"/>
  <c r="X4448" i="1" s="1"/>
  <c r="W4438" i="1"/>
  <c r="X4438" i="1" s="1"/>
  <c r="W4412" i="1"/>
  <c r="X4412" i="1" s="1"/>
  <c r="W4383" i="1"/>
  <c r="X4383" i="1" s="1"/>
  <c r="W4373" i="1"/>
  <c r="X4373" i="1" s="1"/>
  <c r="W4323" i="1"/>
  <c r="X4323" i="1" s="1"/>
  <c r="W4273" i="1"/>
  <c r="X4273" i="1" s="1"/>
  <c r="W4266" i="1"/>
  <c r="X4266" i="1" s="1"/>
  <c r="W4909" i="1"/>
  <c r="X4909" i="1" s="1"/>
  <c r="W4691" i="1"/>
  <c r="X4691" i="1" s="1"/>
  <c r="W4658" i="1"/>
  <c r="X4658" i="1" s="1"/>
  <c r="W4643" i="1"/>
  <c r="X4643" i="1" s="1"/>
  <c r="W4590" i="1"/>
  <c r="X4590" i="1" s="1"/>
  <c r="W4524" i="1"/>
  <c r="X4524" i="1" s="1"/>
  <c r="W4501" i="1"/>
  <c r="X4501" i="1" s="1"/>
  <c r="W4409" i="1"/>
  <c r="X4409" i="1" s="1"/>
  <c r="W4396" i="1"/>
  <c r="X4396" i="1" s="1"/>
  <c r="W4370" i="1"/>
  <c r="X4370" i="1" s="1"/>
  <c r="W4352" i="1"/>
  <c r="X4352" i="1" s="1"/>
  <c r="W4341" i="1"/>
  <c r="X4341" i="1" s="1"/>
  <c r="W4309" i="1"/>
  <c r="X4309" i="1" s="1"/>
  <c r="W4955" i="1"/>
  <c r="X4955" i="1" s="1"/>
  <c r="W4771" i="1"/>
  <c r="X4771" i="1" s="1"/>
  <c r="W4704" i="1"/>
  <c r="X4704" i="1" s="1"/>
  <c r="W4667" i="1"/>
  <c r="X4667" i="1" s="1"/>
  <c r="W4645" i="1"/>
  <c r="X4645" i="1" s="1"/>
  <c r="W4599" i="1"/>
  <c r="X4599" i="1" s="1"/>
  <c r="W4597" i="1"/>
  <c r="X4597" i="1" s="1"/>
  <c r="W4579" i="1"/>
  <c r="X4579" i="1" s="1"/>
  <c r="W4543" i="1"/>
  <c r="X4543" i="1" s="1"/>
  <c r="W4535" i="1"/>
  <c r="X4535" i="1" s="1"/>
  <c r="W4510" i="1"/>
  <c r="X4510" i="1" s="1"/>
  <c r="W4480" i="1"/>
  <c r="X4480" i="1" s="1"/>
  <c r="W4474" i="1"/>
  <c r="X4474" i="1" s="1"/>
  <c r="W4471" i="1"/>
  <c r="X4471" i="1" s="1"/>
  <c r="W4458" i="1"/>
  <c r="X4458" i="1" s="1"/>
  <c r="W4455" i="1"/>
  <c r="X4455" i="1" s="1"/>
  <c r="W4445" i="1"/>
  <c r="X4445" i="1" s="1"/>
  <c r="W4435" i="1"/>
  <c r="X4435" i="1" s="1"/>
  <c r="W4432" i="1"/>
  <c r="X4432" i="1" s="1"/>
  <c r="W4419" i="1"/>
  <c r="X4419" i="1" s="1"/>
  <c r="W4406" i="1"/>
  <c r="X4406" i="1" s="1"/>
  <c r="W4380" i="1"/>
  <c r="X4380" i="1" s="1"/>
  <c r="W4345" i="1"/>
  <c r="X4345" i="1" s="1"/>
  <c r="W4338" i="1"/>
  <c r="X4338" i="1" s="1"/>
  <c r="W4320" i="1"/>
  <c r="X4320" i="1" s="1"/>
  <c r="W4313" i="1"/>
  <c r="X4313" i="1" s="1"/>
  <c r="W4277" i="1"/>
  <c r="X4277" i="1" s="1"/>
  <c r="W4259" i="1"/>
  <c r="X4259" i="1" s="1"/>
  <c r="W4216" i="1"/>
  <c r="X4216" i="1" s="1"/>
  <c r="W4209" i="1"/>
  <c r="X4209" i="1" s="1"/>
  <c r="W4202" i="1"/>
  <c r="X4202" i="1" s="1"/>
  <c r="W4173" i="1"/>
  <c r="X4173" i="1" s="1"/>
  <c r="W4166" i="1"/>
  <c r="X4166" i="1" s="1"/>
  <c r="W4159" i="1"/>
  <c r="X4159" i="1" s="1"/>
  <c r="W4141" i="1"/>
  <c r="X4141" i="1" s="1"/>
  <c r="W4123" i="1"/>
  <c r="X4123" i="1" s="1"/>
  <c r="W4066" i="1"/>
  <c r="X4066" i="1" s="1"/>
  <c r="W4050" i="1"/>
  <c r="X4050" i="1" s="1"/>
  <c r="W4034" i="1"/>
  <c r="X4034" i="1" s="1"/>
  <c r="W4018" i="1"/>
  <c r="X4018" i="1" s="1"/>
  <c r="W4002" i="1"/>
  <c r="X4002" i="1" s="1"/>
  <c r="W3986" i="1"/>
  <c r="X3986" i="1" s="1"/>
  <c r="W5212" i="1"/>
  <c r="X5212" i="1" s="1"/>
  <c r="W5165" i="1"/>
  <c r="X5165" i="1" s="1"/>
  <c r="W5081" i="1"/>
  <c r="X5081" i="1" s="1"/>
  <c r="W4911" i="1"/>
  <c r="X4911" i="1" s="1"/>
  <c r="W4800" i="1"/>
  <c r="X4800" i="1" s="1"/>
  <c r="W4706" i="1"/>
  <c r="X4706" i="1" s="1"/>
  <c r="W4615" i="1"/>
  <c r="X4615" i="1" s="1"/>
  <c r="W4611" i="1"/>
  <c r="X4611" i="1" s="1"/>
  <c r="W4572" i="1"/>
  <c r="X4572" i="1" s="1"/>
  <c r="W4565" i="1"/>
  <c r="X4565" i="1" s="1"/>
  <c r="W4527" i="1"/>
  <c r="X4527" i="1" s="1"/>
  <c r="W4498" i="1"/>
  <c r="X4498" i="1" s="1"/>
  <c r="W4492" i="1"/>
  <c r="X4492" i="1" s="1"/>
  <c r="W4489" i="1"/>
  <c r="X4489" i="1" s="1"/>
  <c r="W4429" i="1"/>
  <c r="X4429" i="1" s="1"/>
  <c r="W4416" i="1"/>
  <c r="X4416" i="1" s="1"/>
  <c r="W4377" i="1"/>
  <c r="X4377" i="1" s="1"/>
  <c r="W4363" i="1"/>
  <c r="X4363" i="1" s="1"/>
  <c r="W4356" i="1"/>
  <c r="X4356" i="1" s="1"/>
  <c r="W4306" i="1"/>
  <c r="X4306" i="1" s="1"/>
  <c r="W4288" i="1"/>
  <c r="X4288" i="1" s="1"/>
  <c r="W4281" i="1"/>
  <c r="X4281" i="1" s="1"/>
  <c r="W4971" i="1"/>
  <c r="X4971" i="1" s="1"/>
  <c r="W4785" i="1"/>
  <c r="X4785" i="1" s="1"/>
  <c r="W4745" i="1"/>
  <c r="X4745" i="1" s="1"/>
  <c r="W4682" i="1"/>
  <c r="X4682" i="1" s="1"/>
  <c r="W4626" i="1"/>
  <c r="X4626" i="1" s="1"/>
  <c r="W4624" i="1"/>
  <c r="X4624" i="1" s="1"/>
  <c r="W4613" i="1"/>
  <c r="X4613" i="1" s="1"/>
  <c r="W4588" i="1"/>
  <c r="X4588" i="1" s="1"/>
  <c r="W4538" i="1"/>
  <c r="X4538" i="1" s="1"/>
  <c r="W4468" i="1"/>
  <c r="X4468" i="1" s="1"/>
  <c r="W4462" i="1"/>
  <c r="X4462" i="1" s="1"/>
  <c r="W4949" i="1"/>
  <c r="X4949" i="1" s="1"/>
  <c r="W4797" i="1"/>
  <c r="X4797" i="1" s="1"/>
  <c r="W4777" i="1"/>
  <c r="X4777" i="1" s="1"/>
  <c r="W4742" i="1"/>
  <c r="X4742" i="1" s="1"/>
  <c r="W4737" i="1"/>
  <c r="X4737" i="1" s="1"/>
  <c r="W4690" i="1"/>
  <c r="X4690" i="1" s="1"/>
  <c r="W4679" i="1"/>
  <c r="X4679" i="1" s="1"/>
  <c r="W4653" i="1"/>
  <c r="X4653" i="1" s="1"/>
  <c r="W4589" i="1"/>
  <c r="X4589" i="1" s="1"/>
  <c r="W4556" i="1"/>
  <c r="X4556" i="1" s="1"/>
  <c r="W4511" i="1"/>
  <c r="X4511" i="1" s="1"/>
  <c r="W4469" i="1"/>
  <c r="X4469" i="1" s="1"/>
  <c r="W4453" i="1"/>
  <c r="X4453" i="1" s="1"/>
  <c r="W4417" i="1"/>
  <c r="X4417" i="1" s="1"/>
  <c r="W4404" i="1"/>
  <c r="X4404" i="1" s="1"/>
  <c r="W4398" i="1"/>
  <c r="X4398" i="1" s="1"/>
  <c r="W4378" i="1"/>
  <c r="X4378" i="1" s="1"/>
  <c r="W4375" i="1"/>
  <c r="X4375" i="1" s="1"/>
  <c r="W4368" i="1"/>
  <c r="X4368" i="1" s="1"/>
  <c r="W4361" i="1"/>
  <c r="X4361" i="1" s="1"/>
  <c r="W4354" i="1"/>
  <c r="X4354" i="1" s="1"/>
  <c r="W4325" i="1"/>
  <c r="X4325" i="1" s="1"/>
  <c r="W4307" i="1"/>
  <c r="X4307" i="1" s="1"/>
  <c r="W4576" i="1"/>
  <c r="X4576" i="1" s="1"/>
  <c r="W4563" i="1"/>
  <c r="X4563" i="1" s="1"/>
  <c r="W4481" i="1"/>
  <c r="X4481" i="1" s="1"/>
  <c r="W4415" i="1"/>
  <c r="X4415" i="1" s="1"/>
  <c r="W4403" i="1"/>
  <c r="X4403" i="1" s="1"/>
  <c r="W4322" i="1"/>
  <c r="X4322" i="1" s="1"/>
  <c r="W4242" i="1"/>
  <c r="X4242" i="1" s="1"/>
  <c r="W4214" i="1"/>
  <c r="X4214" i="1" s="1"/>
  <c r="W4155" i="1"/>
  <c r="X4155" i="1" s="1"/>
  <c r="W4099" i="1"/>
  <c r="X4099" i="1" s="1"/>
  <c r="W4079" i="1"/>
  <c r="X4079" i="1" s="1"/>
  <c r="W4072" i="1"/>
  <c r="X4072" i="1" s="1"/>
  <c r="W4047" i="1"/>
  <c r="X4047" i="1" s="1"/>
  <c r="W4022" i="1"/>
  <c r="X4022" i="1" s="1"/>
  <c r="W4011" i="1"/>
  <c r="X4011" i="1" s="1"/>
  <c r="W4003" i="1"/>
  <c r="X4003" i="1" s="1"/>
  <c r="W3961" i="1"/>
  <c r="X3961" i="1" s="1"/>
  <c r="W3936" i="1"/>
  <c r="X3936" i="1" s="1"/>
  <c r="W3920" i="1"/>
  <c r="X3920" i="1" s="1"/>
  <c r="W3904" i="1"/>
  <c r="X3904" i="1" s="1"/>
  <c r="W3888" i="1"/>
  <c r="X3888" i="1" s="1"/>
  <c r="W3872" i="1"/>
  <c r="X3872" i="1" s="1"/>
  <c r="W3856" i="1"/>
  <c r="X3856" i="1" s="1"/>
  <c r="W3840" i="1"/>
  <c r="X3840" i="1" s="1"/>
  <c r="W3824" i="1"/>
  <c r="X3824" i="1" s="1"/>
  <c r="W3808" i="1"/>
  <c r="X3808" i="1" s="1"/>
  <c r="W3792" i="1"/>
  <c r="X3792" i="1" s="1"/>
  <c r="W3776" i="1"/>
  <c r="X3776" i="1" s="1"/>
  <c r="W3760" i="1"/>
  <c r="X3760" i="1" s="1"/>
  <c r="W3744" i="1"/>
  <c r="X3744" i="1" s="1"/>
  <c r="W3728" i="1"/>
  <c r="X3728" i="1" s="1"/>
  <c r="W3712" i="1"/>
  <c r="X3712" i="1" s="1"/>
  <c r="W3696" i="1"/>
  <c r="X3696" i="1" s="1"/>
  <c r="W3680" i="1"/>
  <c r="X3680" i="1" s="1"/>
  <c r="W3664" i="1"/>
  <c r="X3664" i="1" s="1"/>
  <c r="W3648" i="1"/>
  <c r="X3648" i="1" s="1"/>
  <c r="W3632" i="1"/>
  <c r="X3632" i="1" s="1"/>
  <c r="W3616" i="1"/>
  <c r="X3616" i="1" s="1"/>
  <c r="W3600" i="1"/>
  <c r="X3600" i="1" s="1"/>
  <c r="W3584" i="1"/>
  <c r="X3584" i="1" s="1"/>
  <c r="W3568" i="1"/>
  <c r="X3568" i="1" s="1"/>
  <c r="W3552" i="1"/>
  <c r="X3552" i="1" s="1"/>
  <c r="W5115" i="1"/>
  <c r="X5115" i="1" s="1"/>
  <c r="W4596" i="1"/>
  <c r="X4596" i="1" s="1"/>
  <c r="W4569" i="1"/>
  <c r="X4569" i="1" s="1"/>
  <c r="W4485" i="1"/>
  <c r="X4485" i="1" s="1"/>
  <c r="W4423" i="1"/>
  <c r="X4423" i="1" s="1"/>
  <c r="W4407" i="1"/>
  <c r="X4407" i="1" s="1"/>
  <c r="W4389" i="1"/>
  <c r="X4389" i="1" s="1"/>
  <c r="W4385" i="1"/>
  <c r="X4385" i="1" s="1"/>
  <c r="W4381" i="1"/>
  <c r="X4381" i="1" s="1"/>
  <c r="W4310" i="1"/>
  <c r="X4310" i="1" s="1"/>
  <c r="W4304" i="1"/>
  <c r="X4304" i="1" s="1"/>
  <c r="W4293" i="1"/>
  <c r="X4293" i="1" s="1"/>
  <c r="W4262" i="1"/>
  <c r="X4262" i="1" s="1"/>
  <c r="W4192" i="1"/>
  <c r="X4192" i="1" s="1"/>
  <c r="W4178" i="1"/>
  <c r="X4178" i="1" s="1"/>
  <c r="W4175" i="1"/>
  <c r="X4175" i="1" s="1"/>
  <c r="W4161" i="1"/>
  <c r="X4161" i="1" s="1"/>
  <c r="W4144" i="1"/>
  <c r="X4144" i="1" s="1"/>
  <c r="W4105" i="1"/>
  <c r="X4105" i="1" s="1"/>
  <c r="W4096" i="1"/>
  <c r="X4096" i="1" s="1"/>
  <c r="W4065" i="1"/>
  <c r="X4065" i="1" s="1"/>
  <c r="W4058" i="1"/>
  <c r="X4058" i="1" s="1"/>
  <c r="W4051" i="1"/>
  <c r="X4051" i="1" s="1"/>
  <c r="W4040" i="1"/>
  <c r="X4040" i="1" s="1"/>
  <c r="W4007" i="1"/>
  <c r="X4007" i="1" s="1"/>
  <c r="W3999" i="1"/>
  <c r="X3999" i="1" s="1"/>
  <c r="W3995" i="1"/>
  <c r="X3995" i="1" s="1"/>
  <c r="W3987" i="1"/>
  <c r="X3987" i="1" s="1"/>
  <c r="W3979" i="1"/>
  <c r="X3979" i="1" s="1"/>
  <c r="W3966" i="1"/>
  <c r="X3966" i="1" s="1"/>
  <c r="W3947" i="1"/>
  <c r="X3947" i="1" s="1"/>
  <c r="W3931" i="1"/>
  <c r="X3931" i="1" s="1"/>
  <c r="W3915" i="1"/>
  <c r="X3915" i="1" s="1"/>
  <c r="W3899" i="1"/>
  <c r="X3899" i="1" s="1"/>
  <c r="W3883" i="1"/>
  <c r="X3883" i="1" s="1"/>
  <c r="W3867" i="1"/>
  <c r="X3867" i="1" s="1"/>
  <c r="W3851" i="1"/>
  <c r="X3851" i="1" s="1"/>
  <c r="W3835" i="1"/>
  <c r="X3835" i="1" s="1"/>
  <c r="W5183" i="1"/>
  <c r="X5183" i="1" s="1"/>
  <c r="W4666" i="1"/>
  <c r="X4666" i="1" s="1"/>
  <c r="W4638" i="1"/>
  <c r="X4638" i="1" s="1"/>
  <c r="W4605" i="1"/>
  <c r="X4605" i="1" s="1"/>
  <c r="W4558" i="1"/>
  <c r="X4558" i="1" s="1"/>
  <c r="W4522" i="1"/>
  <c r="X4522" i="1" s="1"/>
  <c r="W4456" i="1"/>
  <c r="X4456" i="1" s="1"/>
  <c r="W4405" i="1"/>
  <c r="X4405" i="1" s="1"/>
  <c r="W4371" i="1"/>
  <c r="X4371" i="1" s="1"/>
  <c r="W4367" i="1"/>
  <c r="X4367" i="1" s="1"/>
  <c r="W4314" i="1"/>
  <c r="X4314" i="1" s="1"/>
  <c r="W4282" i="1"/>
  <c r="X4282" i="1" s="1"/>
  <c r="W4223" i="1"/>
  <c r="X4223" i="1" s="1"/>
  <c r="W4200" i="1"/>
  <c r="X4200" i="1" s="1"/>
  <c r="W4118" i="1"/>
  <c r="X4118" i="1" s="1"/>
  <c r="W4086" i="1"/>
  <c r="X4086" i="1" s="1"/>
  <c r="W4076" i="1"/>
  <c r="X4076" i="1" s="1"/>
  <c r="W4069" i="1"/>
  <c r="X4069" i="1" s="1"/>
  <c r="W4062" i="1"/>
  <c r="X4062" i="1" s="1"/>
  <c r="W4044" i="1"/>
  <c r="X4044" i="1" s="1"/>
  <c r="W4033" i="1"/>
  <c r="X4033" i="1" s="1"/>
  <c r="W4015" i="1"/>
  <c r="X4015" i="1" s="1"/>
  <c r="W3991" i="1"/>
  <c r="X3991" i="1" s="1"/>
  <c r="W3983" i="1"/>
  <c r="X3983" i="1" s="1"/>
  <c r="W3975" i="1"/>
  <c r="X3975" i="1" s="1"/>
  <c r="W3971" i="1"/>
  <c r="X3971" i="1" s="1"/>
  <c r="W3957" i="1"/>
  <c r="X3957" i="1" s="1"/>
  <c r="W3942" i="1"/>
  <c r="X3942" i="1" s="1"/>
  <c r="W3926" i="1"/>
  <c r="X3926" i="1" s="1"/>
  <c r="W3910" i="1"/>
  <c r="X3910" i="1" s="1"/>
  <c r="W3894" i="1"/>
  <c r="X3894" i="1" s="1"/>
  <c r="W3878" i="1"/>
  <c r="X3878" i="1" s="1"/>
  <c r="W3862" i="1"/>
  <c r="X3862" i="1" s="1"/>
  <c r="W3846" i="1"/>
  <c r="X3846" i="1" s="1"/>
  <c r="W3830" i="1"/>
  <c r="X3830" i="1" s="1"/>
  <c r="W3814" i="1"/>
  <c r="X3814" i="1" s="1"/>
  <c r="W3798" i="1"/>
  <c r="X3798" i="1" s="1"/>
  <c r="W3782" i="1"/>
  <c r="X3782" i="1" s="1"/>
  <c r="W3766" i="1"/>
  <c r="X3766" i="1" s="1"/>
  <c r="W3750" i="1"/>
  <c r="X3750" i="1" s="1"/>
  <c r="W3734" i="1"/>
  <c r="X3734" i="1" s="1"/>
  <c r="W3718" i="1"/>
  <c r="X3718" i="1" s="1"/>
  <c r="W5214" i="1"/>
  <c r="X5214" i="1" s="1"/>
  <c r="W4810" i="1"/>
  <c r="X4810" i="1" s="1"/>
  <c r="W4514" i="1"/>
  <c r="X4514" i="1" s="1"/>
  <c r="W4450" i="1"/>
  <c r="X4450" i="1" s="1"/>
  <c r="W4353" i="1"/>
  <c r="X4353" i="1" s="1"/>
  <c r="W4349" i="1"/>
  <c r="X4349" i="1" s="1"/>
  <c r="W4339" i="1"/>
  <c r="X4339" i="1" s="1"/>
  <c r="W4337" i="1"/>
  <c r="X4337" i="1" s="1"/>
  <c r="W4335" i="1"/>
  <c r="X4335" i="1" s="1"/>
  <c r="W4312" i="1"/>
  <c r="X4312" i="1" s="1"/>
  <c r="W4291" i="1"/>
  <c r="X4291" i="1" s="1"/>
  <c r="W4275" i="1"/>
  <c r="X4275" i="1" s="1"/>
  <c r="W4251" i="1"/>
  <c r="X4251" i="1" s="1"/>
  <c r="W4248" i="1"/>
  <c r="X4248" i="1" s="1"/>
  <c r="W4234" i="1"/>
  <c r="X4234" i="1" s="1"/>
  <c r="W4203" i="1"/>
  <c r="X4203" i="1" s="1"/>
  <c r="W4187" i="1"/>
  <c r="X4187" i="1" s="1"/>
  <c r="W4181" i="1"/>
  <c r="X4181" i="1" s="1"/>
  <c r="W4650" i="1"/>
  <c r="X4650" i="1" s="1"/>
  <c r="W4582" i="1"/>
  <c r="X4582" i="1" s="1"/>
  <c r="W4347" i="1"/>
  <c r="X4347" i="1" s="1"/>
  <c r="W4289" i="1"/>
  <c r="X4289" i="1" s="1"/>
  <c r="W4245" i="1"/>
  <c r="X4245" i="1" s="1"/>
  <c r="W4237" i="1"/>
  <c r="X4237" i="1" s="1"/>
  <c r="W4226" i="1"/>
  <c r="X4226" i="1" s="1"/>
  <c r="W4218" i="1"/>
  <c r="X4218" i="1" s="1"/>
  <c r="W4212" i="1"/>
  <c r="X4212" i="1" s="1"/>
  <c r="W4195" i="1"/>
  <c r="X4195" i="1" s="1"/>
  <c r="W4184" i="1"/>
  <c r="X4184" i="1" s="1"/>
  <c r="W4170" i="1"/>
  <c r="X4170" i="1" s="1"/>
  <c r="W4153" i="1"/>
  <c r="X4153" i="1" s="1"/>
  <c r="W4130" i="1"/>
  <c r="X4130" i="1" s="1"/>
  <c r="W4121" i="1"/>
  <c r="X4121" i="1" s="1"/>
  <c r="W4112" i="1"/>
  <c r="X4112" i="1" s="1"/>
  <c r="W4109" i="1"/>
  <c r="X4109" i="1" s="1"/>
  <c r="W4100" i="1"/>
  <c r="X4100" i="1" s="1"/>
  <c r="W4083" i="1"/>
  <c r="X4083" i="1" s="1"/>
  <c r="W5051" i="1"/>
  <c r="X5051" i="1" s="1"/>
  <c r="W4549" i="1"/>
  <c r="X4549" i="1" s="1"/>
  <c r="W4442" i="1"/>
  <c r="X4442" i="1" s="1"/>
  <c r="W4436" i="1"/>
  <c r="X4436" i="1" s="1"/>
  <c r="W4357" i="1"/>
  <c r="X4357" i="1" s="1"/>
  <c r="W4329" i="1"/>
  <c r="X4329" i="1" s="1"/>
  <c r="W4287" i="1"/>
  <c r="X4287" i="1" s="1"/>
  <c r="W4257" i="1"/>
  <c r="X4257" i="1" s="1"/>
  <c r="W4133" i="1"/>
  <c r="X4133" i="1" s="1"/>
  <c r="W4127" i="1"/>
  <c r="X4127" i="1" s="1"/>
  <c r="W4106" i="1"/>
  <c r="X4106" i="1" s="1"/>
  <c r="W4090" i="1"/>
  <c r="X4090" i="1" s="1"/>
  <c r="W4087" i="1"/>
  <c r="X4087" i="1" s="1"/>
  <c r="W4073" i="1"/>
  <c r="X4073" i="1" s="1"/>
  <c r="W3996" i="1"/>
  <c r="X3996" i="1" s="1"/>
  <c r="W3992" i="1"/>
  <c r="X3992" i="1" s="1"/>
  <c r="W3988" i="1"/>
  <c r="X3988" i="1" s="1"/>
  <c r="W3980" i="1"/>
  <c r="X3980" i="1" s="1"/>
  <c r="W3976" i="1"/>
  <c r="X3976" i="1" s="1"/>
  <c r="W3967" i="1"/>
  <c r="X3967" i="1" s="1"/>
  <c r="W3958" i="1"/>
  <c r="X3958" i="1" s="1"/>
  <c r="W4573" i="1"/>
  <c r="X4573" i="1" s="1"/>
  <c r="W4551" i="1"/>
  <c r="X4551" i="1" s="1"/>
  <c r="W4528" i="1"/>
  <c r="X4528" i="1" s="1"/>
  <c r="W4505" i="1"/>
  <c r="X4505" i="1" s="1"/>
  <c r="W4493" i="1"/>
  <c r="X4493" i="1" s="1"/>
  <c r="W4446" i="1"/>
  <c r="X4446" i="1" s="1"/>
  <c r="W4430" i="1"/>
  <c r="X4430" i="1" s="1"/>
  <c r="W4400" i="1"/>
  <c r="X4400" i="1" s="1"/>
  <c r="W4331" i="1"/>
  <c r="X4331" i="1" s="1"/>
  <c r="W4285" i="1"/>
  <c r="X4285" i="1" s="1"/>
  <c r="W4278" i="1"/>
  <c r="X4278" i="1" s="1"/>
  <c r="W4260" i="1"/>
  <c r="X4260" i="1" s="1"/>
  <c r="W4221" i="1"/>
  <c r="X4221" i="1" s="1"/>
  <c r="W4162" i="1"/>
  <c r="X4162" i="1" s="1"/>
  <c r="W4145" i="1"/>
  <c r="X4145" i="1" s="1"/>
  <c r="W4139" i="1"/>
  <c r="X4139" i="1" s="1"/>
  <c r="W4077" i="1"/>
  <c r="X4077" i="1" s="1"/>
  <c r="W4070" i="1"/>
  <c r="X4070" i="1" s="1"/>
  <c r="W4052" i="1"/>
  <c r="X4052" i="1" s="1"/>
  <c r="W4045" i="1"/>
  <c r="X4045" i="1" s="1"/>
  <c r="W4041" i="1"/>
  <c r="X4041" i="1" s="1"/>
  <c r="W4023" i="1"/>
  <c r="X4023" i="1" s="1"/>
  <c r="W4981" i="1"/>
  <c r="X4981" i="1" s="1"/>
  <c r="W4784" i="1"/>
  <c r="X4784" i="1" s="1"/>
  <c r="W4640" i="1"/>
  <c r="X4640" i="1" s="1"/>
  <c r="W4602" i="1"/>
  <c r="X4602" i="1" s="1"/>
  <c r="W4575" i="1"/>
  <c r="X4575" i="1" s="1"/>
  <c r="W4534" i="1"/>
  <c r="X4534" i="1" s="1"/>
  <c r="W4499" i="1"/>
  <c r="X4499" i="1" s="1"/>
  <c r="W4478" i="1"/>
  <c r="X4478" i="1" s="1"/>
  <c r="W4476" i="1"/>
  <c r="X4476" i="1" s="1"/>
  <c r="W4394" i="1"/>
  <c r="X4394" i="1" s="1"/>
  <c r="W4382" i="1"/>
  <c r="X4382" i="1" s="1"/>
  <c r="W4374" i="1"/>
  <c r="X4374" i="1" s="1"/>
  <c r="W4296" i="1"/>
  <c r="X4296" i="1" s="1"/>
  <c r="W4249" i="1"/>
  <c r="X4249" i="1" s="1"/>
  <c r="W4232" i="1"/>
  <c r="X4232" i="1" s="1"/>
  <c r="W4201" i="1"/>
  <c r="X4201" i="1" s="1"/>
  <c r="W4198" i="1"/>
  <c r="X4198" i="1" s="1"/>
  <c r="W4176" i="1"/>
  <c r="X4176" i="1" s="1"/>
  <c r="W4097" i="1"/>
  <c r="X4097" i="1" s="1"/>
  <c r="W4084" i="1"/>
  <c r="X4084" i="1" s="1"/>
  <c r="W4038" i="1"/>
  <c r="X4038" i="1" s="1"/>
  <c r="W3954" i="1"/>
  <c r="X3954" i="1" s="1"/>
  <c r="W3949" i="1"/>
  <c r="X3949" i="1" s="1"/>
  <c r="W3933" i="1"/>
  <c r="X3933" i="1" s="1"/>
  <c r="W3917" i="1"/>
  <c r="X3917" i="1" s="1"/>
  <c r="W3901" i="1"/>
  <c r="X3901" i="1" s="1"/>
  <c r="W3885" i="1"/>
  <c r="X3885" i="1" s="1"/>
  <c r="W3869" i="1"/>
  <c r="X3869" i="1" s="1"/>
  <c r="W3853" i="1"/>
  <c r="X3853" i="1" s="1"/>
  <c r="W3837" i="1"/>
  <c r="X3837" i="1" s="1"/>
  <c r="W3821" i="1"/>
  <c r="X3821" i="1" s="1"/>
  <c r="W3805" i="1"/>
  <c r="X3805" i="1" s="1"/>
  <c r="W3789" i="1"/>
  <c r="X3789" i="1" s="1"/>
  <c r="W3773" i="1"/>
  <c r="X3773" i="1" s="1"/>
  <c r="W3757" i="1"/>
  <c r="X3757" i="1" s="1"/>
  <c r="W3741" i="1"/>
  <c r="X3741" i="1" s="1"/>
  <c r="W3725" i="1"/>
  <c r="X3725" i="1" s="1"/>
  <c r="W3709" i="1"/>
  <c r="X3709" i="1" s="1"/>
  <c r="W5034" i="1"/>
  <c r="X5034" i="1" s="1"/>
  <c r="W4566" i="1"/>
  <c r="X4566" i="1" s="1"/>
  <c r="W4564" i="1"/>
  <c r="X4564" i="1" s="1"/>
  <c r="W4484" i="1"/>
  <c r="X4484" i="1" s="1"/>
  <c r="W4444" i="1"/>
  <c r="X4444" i="1" s="1"/>
  <c r="W4426" i="1"/>
  <c r="X4426" i="1" s="1"/>
  <c r="W4424" i="1"/>
  <c r="X4424" i="1" s="1"/>
  <c r="W4414" i="1"/>
  <c r="X4414" i="1" s="1"/>
  <c r="W4384" i="1"/>
  <c r="X4384" i="1" s="1"/>
  <c r="W4294" i="1"/>
  <c r="X4294" i="1" s="1"/>
  <c r="W4235" i="1"/>
  <c r="X4235" i="1" s="1"/>
  <c r="W4224" i="1"/>
  <c r="X4224" i="1" s="1"/>
  <c r="W4193" i="1"/>
  <c r="X4193" i="1" s="1"/>
  <c r="W4185" i="1"/>
  <c r="X4185" i="1" s="1"/>
  <c r="W4148" i="1"/>
  <c r="X4148" i="1" s="1"/>
  <c r="W5108" i="1"/>
  <c r="X5108" i="1" s="1"/>
  <c r="W4947" i="1"/>
  <c r="X4947" i="1" s="1"/>
  <c r="W4583" i="1"/>
  <c r="X4583" i="1" s="1"/>
  <c r="W4519" i="1"/>
  <c r="X4519" i="1" s="1"/>
  <c r="W4502" i="1"/>
  <c r="X4502" i="1" s="1"/>
  <c r="W4490" i="1"/>
  <c r="X4490" i="1" s="1"/>
  <c r="W4449" i="1"/>
  <c r="X4449" i="1" s="1"/>
  <c r="W4447" i="1"/>
  <c r="X4447" i="1" s="1"/>
  <c r="W4439" i="1"/>
  <c r="X4439" i="1" s="1"/>
  <c r="W4346" i="1"/>
  <c r="X4346" i="1" s="1"/>
  <c r="W4299" i="1"/>
  <c r="X4299" i="1" s="1"/>
  <c r="W4269" i="1"/>
  <c r="X4269" i="1" s="1"/>
  <c r="W4264" i="1"/>
  <c r="X4264" i="1" s="1"/>
  <c r="W4250" i="1"/>
  <c r="X4250" i="1" s="1"/>
  <c r="W4194" i="1"/>
  <c r="X4194" i="1" s="1"/>
  <c r="W4186" i="1"/>
  <c r="X4186" i="1" s="1"/>
  <c r="W4163" i="1"/>
  <c r="X4163" i="1" s="1"/>
  <c r="W4149" i="1"/>
  <c r="X4149" i="1" s="1"/>
  <c r="W4120" i="1"/>
  <c r="X4120" i="1" s="1"/>
  <c r="W4117" i="1"/>
  <c r="X4117" i="1" s="1"/>
  <c r="W4114" i="1"/>
  <c r="X4114" i="1" s="1"/>
  <c r="W4111" i="1"/>
  <c r="X4111" i="1" s="1"/>
  <c r="W4057" i="1"/>
  <c r="X4057" i="1" s="1"/>
  <c r="W4344" i="1"/>
  <c r="X4344" i="1" s="1"/>
  <c r="W4261" i="1"/>
  <c r="X4261" i="1" s="1"/>
  <c r="W4177" i="1"/>
  <c r="X4177" i="1" s="1"/>
  <c r="W4053" i="1"/>
  <c r="X4053" i="1" s="1"/>
  <c r="W4049" i="1"/>
  <c r="X4049" i="1" s="1"/>
  <c r="W4029" i="1"/>
  <c r="X4029" i="1" s="1"/>
  <c r="W3994" i="1"/>
  <c r="X3994" i="1" s="1"/>
  <c r="W4586" i="1"/>
  <c r="X4586" i="1" s="1"/>
  <c r="W4544" i="1"/>
  <c r="X4544" i="1" s="1"/>
  <c r="W4465" i="1"/>
  <c r="X4465" i="1" s="1"/>
  <c r="W4433" i="1"/>
  <c r="X4433" i="1" s="1"/>
  <c r="W4328" i="1"/>
  <c r="X4328" i="1" s="1"/>
  <c r="W4210" i="1"/>
  <c r="X4210" i="1" s="1"/>
  <c r="W4208" i="1"/>
  <c r="X4208" i="1" s="1"/>
  <c r="W4164" i="1"/>
  <c r="X4164" i="1" s="1"/>
  <c r="W4143" i="1"/>
  <c r="X4143" i="1" s="1"/>
  <c r="W4113" i="1"/>
  <c r="X4113" i="1" s="1"/>
  <c r="W4107" i="1"/>
  <c r="X4107" i="1" s="1"/>
  <c r="W4101" i="1"/>
  <c r="X4101" i="1" s="1"/>
  <c r="W4095" i="1"/>
  <c r="X4095" i="1" s="1"/>
  <c r="W4093" i="1"/>
  <c r="X4093" i="1" s="1"/>
  <c r="W4078" i="1"/>
  <c r="X4078" i="1" s="1"/>
  <c r="W4074" i="1"/>
  <c r="X4074" i="1" s="1"/>
  <c r="W4012" i="1"/>
  <c r="X4012" i="1" s="1"/>
  <c r="W3997" i="1"/>
  <c r="X3997" i="1" s="1"/>
  <c r="W4227" i="1"/>
  <c r="X4227" i="1" s="1"/>
  <c r="W4137" i="1"/>
  <c r="X4137" i="1" s="1"/>
  <c r="W4091" i="1"/>
  <c r="X4091" i="1" s="1"/>
  <c r="W4068" i="1"/>
  <c r="X4068" i="1" s="1"/>
  <c r="W4721" i="1"/>
  <c r="X4721" i="1" s="1"/>
  <c r="W4688" i="1"/>
  <c r="X4688" i="1" s="1"/>
  <c r="W4546" i="1"/>
  <c r="X4546" i="1" s="1"/>
  <c r="W4372" i="1"/>
  <c r="X4372" i="1" s="1"/>
  <c r="W4983" i="1"/>
  <c r="X4983" i="1" s="1"/>
  <c r="W4593" i="1"/>
  <c r="X4593" i="1" s="1"/>
  <c r="W4387" i="1"/>
  <c r="X4387" i="1" s="1"/>
  <c r="W4531" i="1"/>
  <c r="X4531" i="1" s="1"/>
  <c r="W4255" i="1"/>
  <c r="X4255" i="1" s="1"/>
  <c r="W4228" i="1"/>
  <c r="X4228" i="1" s="1"/>
  <c r="W4182" i="1"/>
  <c r="X4182" i="1" s="1"/>
  <c r="W4180" i="1"/>
  <c r="X4180" i="1" s="1"/>
  <c r="W4165" i="1"/>
  <c r="X4165" i="1" s="1"/>
  <c r="W4138" i="1"/>
  <c r="X4138" i="1" s="1"/>
  <c r="W4098" i="1"/>
  <c r="X4098" i="1" s="1"/>
  <c r="W4039" i="1"/>
  <c r="X4039" i="1" s="1"/>
  <c r="W4037" i="1"/>
  <c r="X4037" i="1" s="1"/>
  <c r="W4749" i="1"/>
  <c r="X4749" i="1" s="1"/>
  <c r="W4317" i="1"/>
  <c r="X4317" i="1" s="1"/>
  <c r="W4217" i="1"/>
  <c r="X4217" i="1" s="1"/>
  <c r="W4196" i="1"/>
  <c r="X4196" i="1" s="1"/>
  <c r="W4191" i="1"/>
  <c r="X4191" i="1" s="1"/>
  <c r="W4168" i="1"/>
  <c r="X4168" i="1" s="1"/>
  <c r="W4152" i="1"/>
  <c r="X4152" i="1" s="1"/>
  <c r="W4104" i="1"/>
  <c r="X4104" i="1" s="1"/>
  <c r="W4063" i="1"/>
  <c r="X4063" i="1" s="1"/>
  <c r="W3974" i="1"/>
  <c r="X3974" i="1" s="1"/>
  <c r="W3969" i="1"/>
  <c r="X3969" i="1" s="1"/>
  <c r="W3945" i="1"/>
  <c r="X3945" i="1" s="1"/>
  <c r="W3939" i="1"/>
  <c r="X3939" i="1" s="1"/>
  <c r="W3908" i="1"/>
  <c r="X3908" i="1" s="1"/>
  <c r="W3809" i="1"/>
  <c r="X3809" i="1" s="1"/>
  <c r="W3780" i="1"/>
  <c r="X3780" i="1" s="1"/>
  <c r="W3762" i="1"/>
  <c r="X3762" i="1" s="1"/>
  <c r="W3755" i="1"/>
  <c r="X3755" i="1" s="1"/>
  <c r="W3730" i="1"/>
  <c r="X3730" i="1" s="1"/>
  <c r="W3723" i="1"/>
  <c r="X3723" i="1" s="1"/>
  <c r="W3673" i="1"/>
  <c r="X3673" i="1" s="1"/>
  <c r="W4714" i="1"/>
  <c r="X4714" i="1" s="1"/>
  <c r="W4659" i="1"/>
  <c r="X4659" i="1" s="1"/>
  <c r="W4488" i="1"/>
  <c r="X4488" i="1" s="1"/>
  <c r="W4401" i="1"/>
  <c r="X4401" i="1" s="1"/>
  <c r="W4292" i="1"/>
  <c r="X4292" i="1" s="1"/>
  <c r="W4219" i="1"/>
  <c r="X4219" i="1" s="1"/>
  <c r="W4154" i="1"/>
  <c r="X4154" i="1" s="1"/>
  <c r="W4088" i="1"/>
  <c r="X4088" i="1" s="1"/>
  <c r="W4082" i="1"/>
  <c r="X4082" i="1" s="1"/>
  <c r="W4067" i="1"/>
  <c r="X4067" i="1" s="1"/>
  <c r="W4055" i="1"/>
  <c r="X4055" i="1" s="1"/>
  <c r="W4014" i="1"/>
  <c r="X4014" i="1" s="1"/>
  <c r="W4005" i="1"/>
  <c r="X4005" i="1" s="1"/>
  <c r="W3998" i="1"/>
  <c r="X3998" i="1" s="1"/>
  <c r="W3964" i="1"/>
  <c r="X3964" i="1" s="1"/>
  <c r="W3930" i="1"/>
  <c r="X3930" i="1" s="1"/>
  <c r="W3893" i="1"/>
  <c r="X3893" i="1" s="1"/>
  <c r="W3890" i="1"/>
  <c r="X3890" i="1" s="1"/>
  <c r="W3887" i="1"/>
  <c r="X3887" i="1" s="1"/>
  <c r="W3881" i="1"/>
  <c r="X3881" i="1" s="1"/>
  <c r="W3843" i="1"/>
  <c r="X3843" i="1" s="1"/>
  <c r="W3827" i="1"/>
  <c r="X3827" i="1" s="1"/>
  <c r="W3820" i="1"/>
  <c r="X3820" i="1" s="1"/>
  <c r="W3802" i="1"/>
  <c r="X3802" i="1" s="1"/>
  <c r="W3791" i="1"/>
  <c r="X3791" i="1" s="1"/>
  <c r="W3784" i="1"/>
  <c r="X3784" i="1" s="1"/>
  <c r="W3748" i="1"/>
  <c r="X3748" i="1" s="1"/>
  <c r="W3716" i="1"/>
  <c r="X3716" i="1" s="1"/>
  <c r="W3687" i="1"/>
  <c r="X3687" i="1" s="1"/>
  <c r="W3678" i="1"/>
  <c r="X3678" i="1" s="1"/>
  <c r="W3655" i="1"/>
  <c r="X3655" i="1" s="1"/>
  <c r="W3641" i="1"/>
  <c r="X3641" i="1" s="1"/>
  <c r="W3609" i="1"/>
  <c r="X3609" i="1" s="1"/>
  <c r="W3577" i="1"/>
  <c r="X3577" i="1" s="1"/>
  <c r="W3539" i="1"/>
  <c r="X3539" i="1" s="1"/>
  <c r="W3523" i="1"/>
  <c r="X3523" i="1" s="1"/>
  <c r="W3507" i="1"/>
  <c r="X3507" i="1" s="1"/>
  <c r="W3491" i="1"/>
  <c r="X3491" i="1" s="1"/>
  <c r="W4330" i="1"/>
  <c r="X4330" i="1" s="1"/>
  <c r="W4297" i="1"/>
  <c r="X4297" i="1" s="1"/>
  <c r="W4267" i="1"/>
  <c r="X4267" i="1" s="1"/>
  <c r="W4132" i="1"/>
  <c r="X4132" i="1" s="1"/>
  <c r="W3989" i="1"/>
  <c r="X3989" i="1" s="1"/>
  <c r="W3956" i="1"/>
  <c r="X3956" i="1" s="1"/>
  <c r="W3953" i="1"/>
  <c r="X3953" i="1" s="1"/>
  <c r="W3884" i="1"/>
  <c r="X3884" i="1" s="1"/>
  <c r="W3875" i="1"/>
  <c r="X3875" i="1" s="1"/>
  <c r="W3813" i="1"/>
  <c r="X3813" i="1" s="1"/>
  <c r="W3795" i="1"/>
  <c r="X3795" i="1" s="1"/>
  <c r="W3777" i="1"/>
  <c r="X3777" i="1" s="1"/>
  <c r="W3752" i="1"/>
  <c r="X3752" i="1" s="1"/>
  <c r="W3720" i="1"/>
  <c r="X3720" i="1" s="1"/>
  <c r="W3692" i="1"/>
  <c r="X3692" i="1" s="1"/>
  <c r="W3683" i="1"/>
  <c r="X3683" i="1" s="1"/>
  <c r="W3669" i="1"/>
  <c r="X3669" i="1" s="1"/>
  <c r="W3660" i="1"/>
  <c r="X3660" i="1" s="1"/>
  <c r="W3651" i="1"/>
  <c r="X3651" i="1" s="1"/>
  <c r="W3646" i="1"/>
  <c r="X3646" i="1" s="1"/>
  <c r="W3623" i="1"/>
  <c r="X3623" i="1" s="1"/>
  <c r="W3614" i="1"/>
  <c r="X3614" i="1" s="1"/>
  <c r="W4496" i="1"/>
  <c r="X4496" i="1" s="1"/>
  <c r="W4274" i="1"/>
  <c r="X4274" i="1" s="1"/>
  <c r="W4205" i="1"/>
  <c r="X4205" i="1" s="1"/>
  <c r="W4134" i="1"/>
  <c r="X4134" i="1" s="1"/>
  <c r="W4128" i="1"/>
  <c r="X4128" i="1" s="1"/>
  <c r="W4046" i="1"/>
  <c r="X4046" i="1" s="1"/>
  <c r="W4025" i="1"/>
  <c r="X4025" i="1" s="1"/>
  <c r="W4548" i="1"/>
  <c r="X4548" i="1" s="1"/>
  <c r="W4230" i="1"/>
  <c r="X4230" i="1" s="1"/>
  <c r="W4740" i="1"/>
  <c r="X4740" i="1" s="1"/>
  <c r="W4413" i="1"/>
  <c r="X4413" i="1" s="1"/>
  <c r="W4324" i="1"/>
  <c r="X4324" i="1" s="1"/>
  <c r="W4655" i="1"/>
  <c r="X4655" i="1" s="1"/>
  <c r="W4207" i="1"/>
  <c r="X4207" i="1" s="1"/>
  <c r="W4244" i="1"/>
  <c r="X4244" i="1" s="1"/>
  <c r="W4160" i="1"/>
  <c r="X4160" i="1" s="1"/>
  <c r="W5058" i="1"/>
  <c r="X5058" i="1" s="1"/>
  <c r="W4410" i="1"/>
  <c r="X4410" i="1" s="1"/>
  <c r="W4321" i="1"/>
  <c r="X4321" i="1" s="1"/>
  <c r="W4271" i="1"/>
  <c r="X4271" i="1" s="1"/>
  <c r="W4225" i="1"/>
  <c r="X4225" i="1" s="1"/>
  <c r="W4397" i="1"/>
  <c r="X4397" i="1" s="1"/>
  <c r="W4256" i="1"/>
  <c r="X4256" i="1" s="1"/>
  <c r="W4246" i="1"/>
  <c r="X4246" i="1" s="1"/>
  <c r="W4169" i="1"/>
  <c r="X4169" i="1" s="1"/>
  <c r="W4146" i="1"/>
  <c r="X4146" i="1" s="1"/>
  <c r="W4026" i="1"/>
  <c r="X4026" i="1" s="1"/>
  <c r="W3978" i="1"/>
  <c r="X3978" i="1" s="1"/>
  <c r="W3925" i="1"/>
  <c r="X3925" i="1" s="1"/>
  <c r="W3922" i="1"/>
  <c r="X3922" i="1" s="1"/>
  <c r="W3919" i="1"/>
  <c r="X3919" i="1" s="1"/>
  <c r="W3913" i="1"/>
  <c r="X3913" i="1" s="1"/>
  <c r="W3861" i="1"/>
  <c r="X3861" i="1" s="1"/>
  <c r="W3811" i="1"/>
  <c r="X3811" i="1" s="1"/>
  <c r="W3793" i="1"/>
  <c r="X3793" i="1" s="1"/>
  <c r="W3764" i="1"/>
  <c r="X3764" i="1" s="1"/>
  <c r="W3732" i="1"/>
  <c r="X3732" i="1" s="1"/>
  <c r="W4391" i="1"/>
  <c r="X4391" i="1" s="1"/>
  <c r="W4290" i="1"/>
  <c r="X4290" i="1" s="1"/>
  <c r="W4253" i="1"/>
  <c r="X4253" i="1" s="1"/>
  <c r="W4241" i="1"/>
  <c r="X4241" i="1" s="1"/>
  <c r="W4157" i="1"/>
  <c r="X4157" i="1" s="1"/>
  <c r="W4342" i="1"/>
  <c r="X4342" i="1" s="1"/>
  <c r="W4054" i="1"/>
  <c r="X4054" i="1" s="1"/>
  <c r="W3934" i="1"/>
  <c r="X3934" i="1" s="1"/>
  <c r="W3898" i="1"/>
  <c r="X3898" i="1" s="1"/>
  <c r="W3886" i="1"/>
  <c r="X3886" i="1" s="1"/>
  <c r="W3871" i="1"/>
  <c r="X3871" i="1" s="1"/>
  <c r="W3866" i="1"/>
  <c r="X3866" i="1" s="1"/>
  <c r="W3822" i="1"/>
  <c r="X3822" i="1" s="1"/>
  <c r="W3817" i="1"/>
  <c r="X3817" i="1" s="1"/>
  <c r="W3801" i="1"/>
  <c r="X3801" i="1" s="1"/>
  <c r="W3785" i="1"/>
  <c r="X3785" i="1" s="1"/>
  <c r="W3700" i="1"/>
  <c r="X3700" i="1" s="1"/>
  <c r="W3681" i="1"/>
  <c r="X3681" i="1" s="1"/>
  <c r="W3668" i="1"/>
  <c r="X3668" i="1" s="1"/>
  <c r="W3658" i="1"/>
  <c r="X3658" i="1" s="1"/>
  <c r="W3645" i="1"/>
  <c r="X3645" i="1" s="1"/>
  <c r="W3642" i="1"/>
  <c r="X3642" i="1" s="1"/>
  <c r="W3639" i="1"/>
  <c r="X3639" i="1" s="1"/>
  <c r="W3615" i="1"/>
  <c r="X3615" i="1" s="1"/>
  <c r="W3569" i="1"/>
  <c r="X3569" i="1" s="1"/>
  <c r="W3565" i="1"/>
  <c r="X3565" i="1" s="1"/>
  <c r="W3561" i="1"/>
  <c r="X3561" i="1" s="1"/>
  <c r="W3540" i="1"/>
  <c r="X3540" i="1" s="1"/>
  <c r="W3531" i="1"/>
  <c r="X3531" i="1" s="1"/>
  <c r="W3508" i="1"/>
  <c r="X3508" i="1" s="1"/>
  <c r="W3484" i="1"/>
  <c r="X3484" i="1" s="1"/>
  <c r="W3468" i="1"/>
  <c r="X3468" i="1" s="1"/>
  <c r="W3452" i="1"/>
  <c r="X3452" i="1" s="1"/>
  <c r="W3436" i="1"/>
  <c r="X3436" i="1" s="1"/>
  <c r="W3420" i="1"/>
  <c r="X3420" i="1" s="1"/>
  <c r="W3404" i="1"/>
  <c r="X3404" i="1" s="1"/>
  <c r="W3388" i="1"/>
  <c r="X3388" i="1" s="1"/>
  <c r="W3372" i="1"/>
  <c r="X3372" i="1" s="1"/>
  <c r="W3356" i="1"/>
  <c r="X3356" i="1" s="1"/>
  <c r="W3340" i="1"/>
  <c r="X3340" i="1" s="1"/>
  <c r="W3324" i="1"/>
  <c r="X3324" i="1" s="1"/>
  <c r="W3308" i="1"/>
  <c r="X3308" i="1" s="1"/>
  <c r="W3292" i="1"/>
  <c r="X3292" i="1" s="1"/>
  <c r="W3276" i="1"/>
  <c r="X3276" i="1" s="1"/>
  <c r="W3260" i="1"/>
  <c r="X3260" i="1" s="1"/>
  <c r="W3244" i="1"/>
  <c r="X3244" i="1" s="1"/>
  <c r="W4336" i="1"/>
  <c r="X4336" i="1" s="1"/>
  <c r="W4243" i="1"/>
  <c r="X4243" i="1" s="1"/>
  <c r="W4013" i="1"/>
  <c r="X4013" i="1" s="1"/>
  <c r="W3951" i="1"/>
  <c r="X3951" i="1" s="1"/>
  <c r="W3944" i="1"/>
  <c r="X3944" i="1" s="1"/>
  <c r="W3903" i="1"/>
  <c r="X3903" i="1" s="1"/>
  <c r="W3788" i="1"/>
  <c r="X3788" i="1" s="1"/>
  <c r="W3753" i="1"/>
  <c r="X3753" i="1" s="1"/>
  <c r="W3737" i="1"/>
  <c r="X3737" i="1" s="1"/>
  <c r="W3729" i="1"/>
  <c r="X3729" i="1" s="1"/>
  <c r="W3726" i="1"/>
  <c r="X3726" i="1" s="1"/>
  <c r="W3713" i="1"/>
  <c r="X3713" i="1" s="1"/>
  <c r="W3697" i="1"/>
  <c r="X3697" i="1" s="1"/>
  <c r="W3652" i="1"/>
  <c r="X3652" i="1" s="1"/>
  <c r="W3619" i="1"/>
  <c r="X3619" i="1" s="1"/>
  <c r="W3608" i="1"/>
  <c r="X3608" i="1" s="1"/>
  <c r="W3597" i="1"/>
  <c r="X3597" i="1" s="1"/>
  <c r="W3582" i="1"/>
  <c r="X3582" i="1" s="1"/>
  <c r="W3545" i="1"/>
  <c r="X3545" i="1" s="1"/>
  <c r="W3522" i="1"/>
  <c r="X3522" i="1" s="1"/>
  <c r="W3513" i="1"/>
  <c r="X3513" i="1" s="1"/>
  <c r="W3499" i="1"/>
  <c r="X3499" i="1" s="1"/>
  <c r="W3479" i="1"/>
  <c r="X3479" i="1" s="1"/>
  <c r="W3463" i="1"/>
  <c r="X3463" i="1" s="1"/>
  <c r="W3447" i="1"/>
  <c r="X3447" i="1" s="1"/>
  <c r="W3431" i="1"/>
  <c r="X3431" i="1" s="1"/>
  <c r="W3415" i="1"/>
  <c r="X3415" i="1" s="1"/>
  <c r="W3399" i="1"/>
  <c r="X3399" i="1" s="1"/>
  <c r="W3383" i="1"/>
  <c r="X3383" i="1" s="1"/>
  <c r="W3367" i="1"/>
  <c r="X3367" i="1" s="1"/>
  <c r="W3351" i="1"/>
  <c r="X3351" i="1" s="1"/>
  <c r="W3335" i="1"/>
  <c r="X3335" i="1" s="1"/>
  <c r="W3319" i="1"/>
  <c r="X3319" i="1" s="1"/>
  <c r="W3303" i="1"/>
  <c r="X3303" i="1" s="1"/>
  <c r="W3287" i="1"/>
  <c r="X3287" i="1" s="1"/>
  <c r="W3271" i="1"/>
  <c r="X3271" i="1" s="1"/>
  <c r="W3255" i="1"/>
  <c r="X3255" i="1" s="1"/>
  <c r="W3239" i="1"/>
  <c r="X3239" i="1" s="1"/>
  <c r="W3223" i="1"/>
  <c r="X3223" i="1" s="1"/>
  <c r="W3207" i="1"/>
  <c r="X3207" i="1" s="1"/>
  <c r="W3191" i="1"/>
  <c r="X3191" i="1" s="1"/>
  <c r="W3175" i="1"/>
  <c r="X3175" i="1" s="1"/>
  <c r="W3159" i="1"/>
  <c r="X3159" i="1" s="1"/>
  <c r="W3143" i="1"/>
  <c r="X3143" i="1" s="1"/>
  <c r="W3127" i="1"/>
  <c r="X3127" i="1" s="1"/>
  <c r="W3111" i="1"/>
  <c r="X3111" i="1" s="1"/>
  <c r="W3095" i="1"/>
  <c r="X3095" i="1" s="1"/>
  <c r="W3079" i="1"/>
  <c r="X3079" i="1" s="1"/>
  <c r="W3063" i="1"/>
  <c r="X3063" i="1" s="1"/>
  <c r="W4061" i="1"/>
  <c r="X4061" i="1" s="1"/>
  <c r="W3982" i="1"/>
  <c r="X3982" i="1" s="1"/>
  <c r="W3965" i="1"/>
  <c r="X3965" i="1" s="1"/>
  <c r="W3927" i="1"/>
  <c r="X3927" i="1" s="1"/>
  <c r="W3876" i="1"/>
  <c r="X3876" i="1" s="1"/>
  <c r="W3825" i="1"/>
  <c r="X3825" i="1" s="1"/>
  <c r="W3775" i="1"/>
  <c r="X3775" i="1" s="1"/>
  <c r="W3770" i="1"/>
  <c r="X3770" i="1" s="1"/>
  <c r="W3740" i="1"/>
  <c r="X3740" i="1" s="1"/>
  <c r="W3707" i="1"/>
  <c r="X3707" i="1" s="1"/>
  <c r="W3694" i="1"/>
  <c r="X3694" i="1" s="1"/>
  <c r="W3675" i="1"/>
  <c r="X3675" i="1" s="1"/>
  <c r="W3665" i="1"/>
  <c r="X3665" i="1" s="1"/>
  <c r="W3649" i="1"/>
  <c r="X3649" i="1" s="1"/>
  <c r="W3629" i="1"/>
  <c r="X3629" i="1" s="1"/>
  <c r="W3612" i="1"/>
  <c r="X3612" i="1" s="1"/>
  <c r="W3590" i="1"/>
  <c r="X3590" i="1" s="1"/>
  <c r="W3586" i="1"/>
  <c r="X3586" i="1" s="1"/>
  <c r="W3550" i="1"/>
  <c r="X3550" i="1" s="1"/>
  <c r="W3536" i="1"/>
  <c r="X3536" i="1" s="1"/>
  <c r="W3527" i="1"/>
  <c r="X3527" i="1" s="1"/>
  <c r="W3518" i="1"/>
  <c r="X3518" i="1" s="1"/>
  <c r="W3490" i="1"/>
  <c r="X3490" i="1" s="1"/>
  <c r="W3474" i="1"/>
  <c r="X3474" i="1" s="1"/>
  <c r="W3458" i="1"/>
  <c r="X3458" i="1" s="1"/>
  <c r="W3442" i="1"/>
  <c r="X3442" i="1" s="1"/>
  <c r="W3426" i="1"/>
  <c r="X3426" i="1" s="1"/>
  <c r="W3410" i="1"/>
  <c r="X3410" i="1" s="1"/>
  <c r="W3394" i="1"/>
  <c r="X3394" i="1" s="1"/>
  <c r="W3378" i="1"/>
  <c r="X3378" i="1" s="1"/>
  <c r="W3362" i="1"/>
  <c r="X3362" i="1" s="1"/>
  <c r="W3346" i="1"/>
  <c r="X3346" i="1" s="1"/>
  <c r="W3330" i="1"/>
  <c r="X3330" i="1" s="1"/>
  <c r="W3314" i="1"/>
  <c r="X3314" i="1" s="1"/>
  <c r="W3298" i="1"/>
  <c r="X3298" i="1" s="1"/>
  <c r="W3282" i="1"/>
  <c r="X3282" i="1" s="1"/>
  <c r="W3266" i="1"/>
  <c r="X3266" i="1" s="1"/>
  <c r="W3250" i="1"/>
  <c r="X3250" i="1" s="1"/>
  <c r="W3234" i="1"/>
  <c r="X3234" i="1" s="1"/>
  <c r="W4213" i="1"/>
  <c r="X4213" i="1" s="1"/>
  <c r="W4125" i="1"/>
  <c r="X4125" i="1" s="1"/>
  <c r="W4056" i="1"/>
  <c r="X4056" i="1" s="1"/>
  <c r="W4001" i="1"/>
  <c r="X4001" i="1" s="1"/>
  <c r="W3937" i="1"/>
  <c r="X3937" i="1" s="1"/>
  <c r="W3918" i="1"/>
  <c r="X3918" i="1" s="1"/>
  <c r="W3864" i="1"/>
  <c r="X3864" i="1" s="1"/>
  <c r="W3854" i="1"/>
  <c r="X3854" i="1" s="1"/>
  <c r="W3838" i="1"/>
  <c r="X3838" i="1" s="1"/>
  <c r="W3804" i="1"/>
  <c r="X3804" i="1" s="1"/>
  <c r="W3756" i="1"/>
  <c r="X3756" i="1" s="1"/>
  <c r="W3721" i="1"/>
  <c r="X3721" i="1" s="1"/>
  <c r="W3710" i="1"/>
  <c r="X3710" i="1" s="1"/>
  <c r="W3691" i="1"/>
  <c r="X3691" i="1" s="1"/>
  <c r="W3662" i="1"/>
  <c r="X3662" i="1" s="1"/>
  <c r="W4042" i="1"/>
  <c r="X4042" i="1" s="1"/>
  <c r="W4035" i="1"/>
  <c r="X4035" i="1" s="1"/>
  <c r="W4021" i="1"/>
  <c r="X4021" i="1" s="1"/>
  <c r="W4019" i="1"/>
  <c r="X4019" i="1" s="1"/>
  <c r="W4009" i="1"/>
  <c r="X4009" i="1" s="1"/>
  <c r="W3963" i="1"/>
  <c r="X3963" i="1" s="1"/>
  <c r="W3932" i="1"/>
  <c r="X3932" i="1" s="1"/>
  <c r="W3896" i="1"/>
  <c r="X3896" i="1" s="1"/>
  <c r="W3891" i="1"/>
  <c r="X3891" i="1" s="1"/>
  <c r="W3874" i="1"/>
  <c r="X3874" i="1" s="1"/>
  <c r="W3859" i="1"/>
  <c r="X3859" i="1" s="1"/>
  <c r="W3841" i="1"/>
  <c r="X3841" i="1" s="1"/>
  <c r="W3833" i="1"/>
  <c r="X3833" i="1" s="1"/>
  <c r="W3812" i="1"/>
  <c r="X3812" i="1" s="1"/>
  <c r="W3796" i="1"/>
  <c r="X3796" i="1" s="1"/>
  <c r="W3783" i="1"/>
  <c r="X3783" i="1" s="1"/>
  <c r="W4017" i="1"/>
  <c r="X4017" i="1" s="1"/>
  <c r="W3972" i="1"/>
  <c r="X3972" i="1" s="1"/>
  <c r="W3889" i="1"/>
  <c r="X3889" i="1" s="1"/>
  <c r="W3879" i="1"/>
  <c r="X3879" i="1" s="1"/>
  <c r="W3849" i="1"/>
  <c r="X3849" i="1" s="1"/>
  <c r="W3799" i="1"/>
  <c r="X3799" i="1" s="1"/>
  <c r="W3786" i="1"/>
  <c r="X3786" i="1" s="1"/>
  <c r="W3724" i="1"/>
  <c r="X3724" i="1" s="1"/>
  <c r="W3682" i="1"/>
  <c r="X3682" i="1" s="1"/>
  <c r="W4835" i="1"/>
  <c r="X4835" i="1" s="1"/>
  <c r="W4513" i="1"/>
  <c r="X4513" i="1" s="1"/>
  <c r="W4031" i="1"/>
  <c r="X4031" i="1" s="1"/>
  <c r="W3993" i="1"/>
  <c r="X3993" i="1" s="1"/>
  <c r="W3935" i="1"/>
  <c r="X3935" i="1" s="1"/>
  <c r="W3911" i="1"/>
  <c r="X3911" i="1" s="1"/>
  <c r="W3906" i="1"/>
  <c r="X3906" i="1" s="1"/>
  <c r="W3857" i="1"/>
  <c r="X3857" i="1" s="1"/>
  <c r="W3815" i="1"/>
  <c r="X3815" i="1" s="1"/>
  <c r="W3778" i="1"/>
  <c r="X3778" i="1" s="1"/>
  <c r="W3746" i="1"/>
  <c r="X3746" i="1" s="1"/>
  <c r="W3738" i="1"/>
  <c r="X3738" i="1" s="1"/>
  <c r="W3735" i="1"/>
  <c r="X3735" i="1" s="1"/>
  <c r="W4131" i="1"/>
  <c r="X4131" i="1" s="1"/>
  <c r="W4115" i="1"/>
  <c r="X4115" i="1" s="1"/>
  <c r="W3970" i="1"/>
  <c r="X3970" i="1" s="1"/>
  <c r="W3940" i="1"/>
  <c r="X3940" i="1" s="1"/>
  <c r="W3916" i="1"/>
  <c r="X3916" i="1" s="1"/>
  <c r="W3852" i="1"/>
  <c r="X3852" i="1" s="1"/>
  <c r="W3828" i="1"/>
  <c r="X3828" i="1" s="1"/>
  <c r="W3807" i="1"/>
  <c r="X3807" i="1" s="1"/>
  <c r="W3781" i="1"/>
  <c r="X3781" i="1" s="1"/>
  <c r="W3768" i="1"/>
  <c r="X3768" i="1" s="1"/>
  <c r="W3754" i="1"/>
  <c r="X3754" i="1" s="1"/>
  <c r="W3751" i="1"/>
  <c r="X3751" i="1" s="1"/>
  <c r="W3711" i="1"/>
  <c r="X3711" i="1" s="1"/>
  <c r="W4110" i="1"/>
  <c r="X4110" i="1" s="1"/>
  <c r="W3959" i="1"/>
  <c r="X3959" i="1" s="1"/>
  <c r="W3928" i="1"/>
  <c r="X3928" i="1" s="1"/>
  <c r="W3923" i="1"/>
  <c r="X3923" i="1" s="1"/>
  <c r="W3921" i="1"/>
  <c r="X3921" i="1" s="1"/>
  <c r="W3877" i="1"/>
  <c r="X3877" i="1" s="1"/>
  <c r="W3836" i="1"/>
  <c r="X3836" i="1" s="1"/>
  <c r="W3831" i="1"/>
  <c r="X3831" i="1" s="1"/>
  <c r="W3823" i="1"/>
  <c r="X3823" i="1" s="1"/>
  <c r="W3818" i="1"/>
  <c r="X3818" i="1" s="1"/>
  <c r="W3810" i="1"/>
  <c r="X3810" i="1" s="1"/>
  <c r="W3797" i="1"/>
  <c r="X3797" i="1" s="1"/>
  <c r="W4552" i="1"/>
  <c r="X4552" i="1" s="1"/>
  <c r="W4150" i="1"/>
  <c r="X4150" i="1" s="1"/>
  <c r="W4060" i="1"/>
  <c r="X4060" i="1" s="1"/>
  <c r="W3909" i="1"/>
  <c r="X3909" i="1" s="1"/>
  <c r="W3882" i="1"/>
  <c r="X3882" i="1" s="1"/>
  <c r="W3844" i="1"/>
  <c r="X3844" i="1" s="1"/>
  <c r="W3839" i="1"/>
  <c r="X3839" i="1" s="1"/>
  <c r="W3794" i="1"/>
  <c r="X3794" i="1" s="1"/>
  <c r="W3771" i="1"/>
  <c r="X3771" i="1" s="1"/>
  <c r="W3765" i="1"/>
  <c r="X3765" i="1" s="1"/>
  <c r="W3736" i="1"/>
  <c r="X3736" i="1" s="1"/>
  <c r="W3722" i="1"/>
  <c r="X3722" i="1" s="1"/>
  <c r="W3719" i="1"/>
  <c r="X3719" i="1" s="1"/>
  <c r="W3705" i="1"/>
  <c r="X3705" i="1" s="1"/>
  <c r="W3699" i="1"/>
  <c r="X3699" i="1" s="1"/>
  <c r="W3663" i="1"/>
  <c r="X3663" i="1" s="1"/>
  <c r="W3647" i="1"/>
  <c r="X3647" i="1" s="1"/>
  <c r="W3634" i="1"/>
  <c r="X3634" i="1" s="1"/>
  <c r="W3624" i="1"/>
  <c r="X3624" i="1" s="1"/>
  <c r="W3538" i="1"/>
  <c r="X3538" i="1" s="1"/>
  <c r="W3529" i="1"/>
  <c r="X3529" i="1" s="1"/>
  <c r="W3506" i="1"/>
  <c r="X3506" i="1" s="1"/>
  <c r="W3492" i="1"/>
  <c r="X3492" i="1" s="1"/>
  <c r="W3487" i="1"/>
  <c r="X3487" i="1" s="1"/>
  <c r="W3471" i="1"/>
  <c r="X3471" i="1" s="1"/>
  <c r="W3455" i="1"/>
  <c r="X3455" i="1" s="1"/>
  <c r="W3439" i="1"/>
  <c r="X3439" i="1" s="1"/>
  <c r="W3423" i="1"/>
  <c r="X3423" i="1" s="1"/>
  <c r="W3407" i="1"/>
  <c r="X3407" i="1" s="1"/>
  <c r="W3391" i="1"/>
  <c r="X3391" i="1" s="1"/>
  <c r="W3375" i="1"/>
  <c r="X3375" i="1" s="1"/>
  <c r="W3359" i="1"/>
  <c r="X3359" i="1" s="1"/>
  <c r="W3343" i="1"/>
  <c r="X3343" i="1" s="1"/>
  <c r="W3327" i="1"/>
  <c r="X3327" i="1" s="1"/>
  <c r="W3311" i="1"/>
  <c r="X3311" i="1" s="1"/>
  <c r="W3295" i="1"/>
  <c r="X3295" i="1" s="1"/>
  <c r="W3279" i="1"/>
  <c r="X3279" i="1" s="1"/>
  <c r="W3263" i="1"/>
  <c r="X3263" i="1" s="1"/>
  <c r="W3247" i="1"/>
  <c r="X3247" i="1" s="1"/>
  <c r="W3231" i="1"/>
  <c r="X3231" i="1" s="1"/>
  <c r="W3215" i="1"/>
  <c r="X3215" i="1" s="1"/>
  <c r="W4301" i="1"/>
  <c r="X4301" i="1" s="1"/>
  <c r="W4189" i="1"/>
  <c r="X4189" i="1" s="1"/>
  <c r="W4036" i="1"/>
  <c r="X4036" i="1" s="1"/>
  <c r="W3973" i="1"/>
  <c r="X3973" i="1" s="1"/>
  <c r="W3962" i="1"/>
  <c r="X3962" i="1" s="1"/>
  <c r="W3948" i="1"/>
  <c r="X3948" i="1" s="1"/>
  <c r="W3941" i="1"/>
  <c r="X3941" i="1" s="1"/>
  <c r="W3895" i="1"/>
  <c r="X3895" i="1" s="1"/>
  <c r="W3863" i="1"/>
  <c r="X3863" i="1" s="1"/>
  <c r="W3858" i="1"/>
  <c r="X3858" i="1" s="1"/>
  <c r="W3819" i="1"/>
  <c r="X3819" i="1" s="1"/>
  <c r="W3803" i="1"/>
  <c r="X3803" i="1" s="1"/>
  <c r="W4008" i="1"/>
  <c r="X4008" i="1" s="1"/>
  <c r="W3769" i="1"/>
  <c r="X3769" i="1" s="1"/>
  <c r="W3688" i="1"/>
  <c r="X3688" i="1" s="1"/>
  <c r="W3686" i="1"/>
  <c r="X3686" i="1" s="1"/>
  <c r="W3677" i="1"/>
  <c r="X3677" i="1" s="1"/>
  <c r="W3592" i="1"/>
  <c r="X3592" i="1" s="1"/>
  <c r="W3578" i="1"/>
  <c r="X3578" i="1" s="1"/>
  <c r="W3572" i="1"/>
  <c r="X3572" i="1" s="1"/>
  <c r="W3551" i="1"/>
  <c r="X3551" i="1" s="1"/>
  <c r="W3530" i="1"/>
  <c r="X3530" i="1" s="1"/>
  <c r="W3503" i="1"/>
  <c r="X3503" i="1" s="1"/>
  <c r="W3481" i="1"/>
  <c r="X3481" i="1" s="1"/>
  <c r="W3465" i="1"/>
  <c r="X3465" i="1" s="1"/>
  <c r="W3449" i="1"/>
  <c r="X3449" i="1" s="1"/>
  <c r="W3433" i="1"/>
  <c r="X3433" i="1" s="1"/>
  <c r="W3417" i="1"/>
  <c r="X3417" i="1" s="1"/>
  <c r="W3259" i="1"/>
  <c r="X3259" i="1" s="1"/>
  <c r="W3246" i="1"/>
  <c r="X3246" i="1" s="1"/>
  <c r="W3212" i="1"/>
  <c r="X3212" i="1" s="1"/>
  <c r="W3203" i="1"/>
  <c r="X3203" i="1" s="1"/>
  <c r="W3194" i="1"/>
  <c r="X3194" i="1" s="1"/>
  <c r="W3180" i="1"/>
  <c r="X3180" i="1" s="1"/>
  <c r="W3171" i="1"/>
  <c r="X3171" i="1" s="1"/>
  <c r="W3162" i="1"/>
  <c r="X3162" i="1" s="1"/>
  <c r="W3120" i="1"/>
  <c r="X3120" i="1" s="1"/>
  <c r="W3088" i="1"/>
  <c r="X3088" i="1" s="1"/>
  <c r="W3056" i="1"/>
  <c r="X3056" i="1" s="1"/>
  <c r="W3051" i="1"/>
  <c r="X3051" i="1" s="1"/>
  <c r="W3035" i="1"/>
  <c r="X3035" i="1" s="1"/>
  <c r="W3019" i="1"/>
  <c r="X3019" i="1" s="1"/>
  <c r="W3003" i="1"/>
  <c r="X3003" i="1" s="1"/>
  <c r="W2987" i="1"/>
  <c r="X2987" i="1" s="1"/>
  <c r="W2971" i="1"/>
  <c r="X2971" i="1" s="1"/>
  <c r="W2955" i="1"/>
  <c r="X2955" i="1" s="1"/>
  <c r="W3960" i="1"/>
  <c r="X3960" i="1" s="1"/>
  <c r="W3955" i="1"/>
  <c r="X3955" i="1" s="1"/>
  <c r="W3829" i="1"/>
  <c r="X3829" i="1" s="1"/>
  <c r="W3790" i="1"/>
  <c r="X3790" i="1" s="1"/>
  <c r="W3758" i="1"/>
  <c r="X3758" i="1" s="1"/>
  <c r="W3656" i="1"/>
  <c r="X3656" i="1" s="1"/>
  <c r="W3627" i="1"/>
  <c r="X3627" i="1" s="1"/>
  <c r="W3603" i="1"/>
  <c r="X3603" i="1" s="1"/>
  <c r="W3589" i="1"/>
  <c r="X3589" i="1" s="1"/>
  <c r="W3581" i="1"/>
  <c r="X3581" i="1" s="1"/>
  <c r="W3575" i="1"/>
  <c r="X3575" i="1" s="1"/>
  <c r="W3557" i="1"/>
  <c r="X3557" i="1" s="1"/>
  <c r="W3548" i="1"/>
  <c r="X3548" i="1" s="1"/>
  <c r="W3519" i="1"/>
  <c r="X3519" i="1" s="1"/>
  <c r="W3500" i="1"/>
  <c r="X3500" i="1" s="1"/>
  <c r="W3494" i="1"/>
  <c r="X3494" i="1" s="1"/>
  <c r="W3478" i="1"/>
  <c r="X3478" i="1" s="1"/>
  <c r="W3462" i="1"/>
  <c r="X3462" i="1" s="1"/>
  <c r="W3446" i="1"/>
  <c r="X3446" i="1" s="1"/>
  <c r="W3430" i="1"/>
  <c r="X3430" i="1" s="1"/>
  <c r="W3414" i="1"/>
  <c r="X3414" i="1" s="1"/>
  <c r="W3401" i="1"/>
  <c r="X3401" i="1" s="1"/>
  <c r="W4360" i="1"/>
  <c r="X4360" i="1" s="1"/>
  <c r="W4081" i="1"/>
  <c r="X4081" i="1" s="1"/>
  <c r="W4010" i="1"/>
  <c r="X4010" i="1" s="1"/>
  <c r="W3873" i="1"/>
  <c r="X3873" i="1" s="1"/>
  <c r="W3749" i="1"/>
  <c r="X3749" i="1" s="1"/>
  <c r="W3702" i="1"/>
  <c r="X3702" i="1" s="1"/>
  <c r="W3684" i="1"/>
  <c r="X3684" i="1" s="1"/>
  <c r="W3637" i="1"/>
  <c r="X3637" i="1" s="1"/>
  <c r="W3622" i="1"/>
  <c r="X3622" i="1" s="1"/>
  <c r="W3595" i="1"/>
  <c r="X3595" i="1" s="1"/>
  <c r="W3534" i="1"/>
  <c r="X3534" i="1" s="1"/>
  <c r="W3525" i="1"/>
  <c r="X3525" i="1" s="1"/>
  <c r="W3516" i="1"/>
  <c r="X3516" i="1" s="1"/>
  <c r="W3510" i="1"/>
  <c r="X3510" i="1" s="1"/>
  <c r="W3475" i="1"/>
  <c r="X3475" i="1" s="1"/>
  <c r="W3459" i="1"/>
  <c r="X3459" i="1" s="1"/>
  <c r="W3443" i="1"/>
  <c r="X3443" i="1" s="1"/>
  <c r="W3427" i="1"/>
  <c r="X3427" i="1" s="1"/>
  <c r="W3398" i="1"/>
  <c r="X3398" i="1" s="1"/>
  <c r="W3385" i="1"/>
  <c r="X3385" i="1" s="1"/>
  <c r="W3369" i="1"/>
  <c r="X3369" i="1" s="1"/>
  <c r="W3243" i="1"/>
  <c r="X3243" i="1" s="1"/>
  <c r="W3229" i="1"/>
  <c r="X3229" i="1" s="1"/>
  <c r="W3225" i="1"/>
  <c r="X3225" i="1" s="1"/>
  <c r="W3221" i="1"/>
  <c r="X3221" i="1" s="1"/>
  <c r="W3217" i="1"/>
  <c r="X3217" i="1" s="1"/>
  <c r="W3208" i="1"/>
  <c r="X3208" i="1" s="1"/>
  <c r="W3199" i="1"/>
  <c r="X3199" i="1" s="1"/>
  <c r="W3176" i="1"/>
  <c r="X3176" i="1" s="1"/>
  <c r="W3167" i="1"/>
  <c r="X3167" i="1" s="1"/>
  <c r="W3153" i="1"/>
  <c r="X3153" i="1" s="1"/>
  <c r="W3139" i="1"/>
  <c r="X3139" i="1" s="1"/>
  <c r="W3130" i="1"/>
  <c r="X3130" i="1" s="1"/>
  <c r="W3116" i="1"/>
  <c r="X3116" i="1" s="1"/>
  <c r="W3107" i="1"/>
  <c r="X3107" i="1" s="1"/>
  <c r="W3098" i="1"/>
  <c r="X3098" i="1" s="1"/>
  <c r="W3084" i="1"/>
  <c r="X3084" i="1" s="1"/>
  <c r="W3075" i="1"/>
  <c r="X3075" i="1" s="1"/>
  <c r="W3066" i="1"/>
  <c r="X3066" i="1" s="1"/>
  <c r="W3041" i="1"/>
  <c r="X3041" i="1" s="1"/>
  <c r="W4239" i="1"/>
  <c r="X4239" i="1" s="1"/>
  <c r="W3990" i="1"/>
  <c r="X3990" i="1" s="1"/>
  <c r="W3943" i="1"/>
  <c r="X3943" i="1" s="1"/>
  <c r="W3708" i="1"/>
  <c r="X3708" i="1" s="1"/>
  <c r="W3704" i="1"/>
  <c r="X3704" i="1" s="1"/>
  <c r="W3661" i="1"/>
  <c r="X3661" i="1" s="1"/>
  <c r="W3659" i="1"/>
  <c r="X3659" i="1" s="1"/>
  <c r="W3654" i="1"/>
  <c r="X3654" i="1" s="1"/>
  <c r="W3611" i="1"/>
  <c r="X3611" i="1" s="1"/>
  <c r="W3598" i="1"/>
  <c r="X3598" i="1" s="1"/>
  <c r="W4020" i="1"/>
  <c r="X4020" i="1" s="1"/>
  <c r="W3985" i="1"/>
  <c r="X3985" i="1" s="1"/>
  <c r="W3977" i="1"/>
  <c r="X3977" i="1" s="1"/>
  <c r="W3950" i="1"/>
  <c r="X3950" i="1" s="1"/>
  <c r="W3868" i="1"/>
  <c r="X3868" i="1" s="1"/>
  <c r="W3860" i="1"/>
  <c r="X3860" i="1" s="1"/>
  <c r="W3855" i="1"/>
  <c r="X3855" i="1" s="1"/>
  <c r="W3742" i="1"/>
  <c r="X3742" i="1" s="1"/>
  <c r="W3706" i="1"/>
  <c r="X3706" i="1" s="1"/>
  <c r="W3695" i="1"/>
  <c r="X3695" i="1" s="1"/>
  <c r="W3693" i="1"/>
  <c r="X3693" i="1" s="1"/>
  <c r="W3666" i="1"/>
  <c r="X3666" i="1" s="1"/>
  <c r="W3635" i="1"/>
  <c r="X3635" i="1" s="1"/>
  <c r="W3630" i="1"/>
  <c r="X3630" i="1" s="1"/>
  <c r="W3606" i="1"/>
  <c r="X3606" i="1" s="1"/>
  <c r="W3587" i="1"/>
  <c r="X3587" i="1" s="1"/>
  <c r="W3564" i="1"/>
  <c r="X3564" i="1" s="1"/>
  <c r="W4171" i="1"/>
  <c r="X4171" i="1" s="1"/>
  <c r="W3905" i="1"/>
  <c r="X3905" i="1" s="1"/>
  <c r="W3900" i="1"/>
  <c r="X3900" i="1" s="1"/>
  <c r="W3892" i="1"/>
  <c r="X3892" i="1" s="1"/>
  <c r="W3880" i="1"/>
  <c r="X3880" i="1" s="1"/>
  <c r="W3870" i="1"/>
  <c r="X3870" i="1" s="1"/>
  <c r="W3826" i="1"/>
  <c r="X3826" i="1" s="1"/>
  <c r="W3806" i="1"/>
  <c r="X3806" i="1" s="1"/>
  <c r="W3787" i="1"/>
  <c r="X3787" i="1" s="1"/>
  <c r="W3715" i="1"/>
  <c r="X3715" i="1" s="1"/>
  <c r="W3671" i="1"/>
  <c r="X3671" i="1" s="1"/>
  <c r="W3625" i="1"/>
  <c r="X3625" i="1" s="1"/>
  <c r="W3617" i="1"/>
  <c r="X3617" i="1" s="1"/>
  <c r="W4085" i="1"/>
  <c r="X4085" i="1" s="1"/>
  <c r="W3897" i="1"/>
  <c r="X3897" i="1" s="1"/>
  <c r="W3865" i="1"/>
  <c r="X3865" i="1" s="1"/>
  <c r="W3842" i="1"/>
  <c r="X3842" i="1" s="1"/>
  <c r="W3640" i="1"/>
  <c r="X3640" i="1" s="1"/>
  <c r="W3579" i="1"/>
  <c r="X3579" i="1" s="1"/>
  <c r="W3567" i="1"/>
  <c r="X3567" i="1" s="1"/>
  <c r="W3549" i="1"/>
  <c r="X3549" i="1" s="1"/>
  <c r="W3501" i="1"/>
  <c r="X3501" i="1" s="1"/>
  <c r="W3498" i="1"/>
  <c r="X3498" i="1" s="1"/>
  <c r="W3360" i="1"/>
  <c r="X3360" i="1" s="1"/>
  <c r="W3357" i="1"/>
  <c r="X3357" i="1" s="1"/>
  <c r="W3354" i="1"/>
  <c r="X3354" i="1" s="1"/>
  <c r="W3331" i="1"/>
  <c r="X3331" i="1" s="1"/>
  <c r="W3315" i="1"/>
  <c r="X3315" i="1" s="1"/>
  <c r="W3299" i="1"/>
  <c r="X3299" i="1" s="1"/>
  <c r="W3283" i="1"/>
  <c r="X3283" i="1" s="1"/>
  <c r="W3267" i="1"/>
  <c r="X3267" i="1" s="1"/>
  <c r="W3257" i="1"/>
  <c r="X3257" i="1" s="1"/>
  <c r="W3237" i="1"/>
  <c r="X3237" i="1" s="1"/>
  <c r="W3200" i="1"/>
  <c r="X3200" i="1" s="1"/>
  <c r="W3168" i="1"/>
  <c r="X3168" i="1" s="1"/>
  <c r="W3145" i="1"/>
  <c r="X3145" i="1" s="1"/>
  <c r="W3131" i="1"/>
  <c r="X3131" i="1" s="1"/>
  <c r="W3122" i="1"/>
  <c r="X3122" i="1" s="1"/>
  <c r="W3108" i="1"/>
  <c r="X3108" i="1" s="1"/>
  <c r="W3099" i="1"/>
  <c r="X3099" i="1" s="1"/>
  <c r="W3090" i="1"/>
  <c r="X3090" i="1" s="1"/>
  <c r="W3076" i="1"/>
  <c r="X3076" i="1" s="1"/>
  <c r="W3848" i="1"/>
  <c r="X3848" i="1" s="1"/>
  <c r="W3717" i="1"/>
  <c r="X3717" i="1" s="1"/>
  <c r="W3689" i="1"/>
  <c r="X3689" i="1" s="1"/>
  <c r="W3685" i="1"/>
  <c r="X3685" i="1" s="1"/>
  <c r="W3628" i="1"/>
  <c r="X3628" i="1" s="1"/>
  <c r="W3596" i="1"/>
  <c r="X3596" i="1" s="1"/>
  <c r="W3573" i="1"/>
  <c r="X3573" i="1" s="1"/>
  <c r="W3570" i="1"/>
  <c r="X3570" i="1" s="1"/>
  <c r="W3546" i="1"/>
  <c r="X3546" i="1" s="1"/>
  <c r="W3517" i="1"/>
  <c r="X3517" i="1" s="1"/>
  <c r="W3511" i="1"/>
  <c r="X3511" i="1" s="1"/>
  <c r="W4024" i="1"/>
  <c r="X4024" i="1" s="1"/>
  <c r="W3938" i="1"/>
  <c r="X3938" i="1" s="1"/>
  <c r="W3924" i="1"/>
  <c r="X3924" i="1" s="1"/>
  <c r="W3912" i="1"/>
  <c r="X3912" i="1" s="1"/>
  <c r="W3907" i="1"/>
  <c r="X3907" i="1" s="1"/>
  <c r="W3902" i="1"/>
  <c r="X3902" i="1" s="1"/>
  <c r="W3850" i="1"/>
  <c r="X3850" i="1" s="1"/>
  <c r="W3763" i="1"/>
  <c r="X3763" i="1" s="1"/>
  <c r="W3759" i="1"/>
  <c r="X3759" i="1" s="1"/>
  <c r="W3731" i="1"/>
  <c r="X3731" i="1" s="1"/>
  <c r="W3727" i="1"/>
  <c r="X3727" i="1" s="1"/>
  <c r="W3698" i="1"/>
  <c r="X3698" i="1" s="1"/>
  <c r="W3667" i="1"/>
  <c r="X3667" i="1" s="1"/>
  <c r="W3657" i="1"/>
  <c r="X3657" i="1" s="1"/>
  <c r="W3650" i="1"/>
  <c r="X3650" i="1" s="1"/>
  <c r="W3620" i="1"/>
  <c r="X3620" i="1" s="1"/>
  <c r="W3601" i="1"/>
  <c r="X3601" i="1" s="1"/>
  <c r="W3593" i="1"/>
  <c r="X3593" i="1" s="1"/>
  <c r="W4006" i="1"/>
  <c r="X4006" i="1" s="1"/>
  <c r="W4004" i="1"/>
  <c r="X4004" i="1" s="1"/>
  <c r="W3914" i="1"/>
  <c r="X3914" i="1" s="1"/>
  <c r="W3816" i="1"/>
  <c r="X3816" i="1" s="1"/>
  <c r="W3714" i="1"/>
  <c r="X3714" i="1" s="1"/>
  <c r="W3679" i="1"/>
  <c r="X3679" i="1" s="1"/>
  <c r="W4303" i="1"/>
  <c r="X4303" i="1" s="1"/>
  <c r="W4028" i="1"/>
  <c r="X4028" i="1" s="1"/>
  <c r="W3845" i="1"/>
  <c r="X3845" i="1" s="1"/>
  <c r="W3774" i="1"/>
  <c r="X3774" i="1" s="1"/>
  <c r="W3745" i="1"/>
  <c r="X3745" i="1" s="1"/>
  <c r="W3690" i="1"/>
  <c r="X3690" i="1" s="1"/>
  <c r="W3602" i="1"/>
  <c r="X3602" i="1" s="1"/>
  <c r="W4116" i="1"/>
  <c r="X4116" i="1" s="1"/>
  <c r="W4030" i="1"/>
  <c r="X4030" i="1" s="1"/>
  <c r="W3946" i="1"/>
  <c r="X3946" i="1" s="1"/>
  <c r="W3847" i="1"/>
  <c r="X3847" i="1" s="1"/>
  <c r="W3767" i="1"/>
  <c r="X3767" i="1" s="1"/>
  <c r="W3747" i="1"/>
  <c r="X3747" i="1" s="1"/>
  <c r="W3644" i="1"/>
  <c r="X3644" i="1" s="1"/>
  <c r="W3613" i="1"/>
  <c r="X3613" i="1" s="1"/>
  <c r="W3563" i="1"/>
  <c r="X3563" i="1" s="1"/>
  <c r="W3560" i="1"/>
  <c r="X3560" i="1" s="1"/>
  <c r="W3554" i="1"/>
  <c r="X3554" i="1" s="1"/>
  <c r="W4071" i="1"/>
  <c r="X4071" i="1" s="1"/>
  <c r="W3743" i="1"/>
  <c r="X3743" i="1" s="1"/>
  <c r="W3532" i="1"/>
  <c r="X3532" i="1" s="1"/>
  <c r="W3505" i="1"/>
  <c r="X3505" i="1" s="1"/>
  <c r="W3495" i="1"/>
  <c r="X3495" i="1" s="1"/>
  <c r="W3406" i="1"/>
  <c r="X3406" i="1" s="1"/>
  <c r="W3371" i="1"/>
  <c r="X3371" i="1" s="1"/>
  <c r="W3349" i="1"/>
  <c r="X3349" i="1" s="1"/>
  <c r="W3339" i="1"/>
  <c r="X3339" i="1" s="1"/>
  <c r="W3280" i="1"/>
  <c r="X3280" i="1" s="1"/>
  <c r="W3275" i="1"/>
  <c r="X3275" i="1" s="1"/>
  <c r="W3198" i="1"/>
  <c r="X3198" i="1" s="1"/>
  <c r="W3185" i="1"/>
  <c r="X3185" i="1" s="1"/>
  <c r="W3149" i="1"/>
  <c r="X3149" i="1" s="1"/>
  <c r="W3142" i="1"/>
  <c r="X3142" i="1" s="1"/>
  <c r="W3126" i="1"/>
  <c r="X3126" i="1" s="1"/>
  <c r="W3123" i="1"/>
  <c r="X3123" i="1" s="1"/>
  <c r="W3113" i="1"/>
  <c r="X3113" i="1" s="1"/>
  <c r="W3067" i="1"/>
  <c r="X3067" i="1" s="1"/>
  <c r="W3052" i="1"/>
  <c r="X3052" i="1" s="1"/>
  <c r="W3044" i="1"/>
  <c r="X3044" i="1" s="1"/>
  <c r="W3031" i="1"/>
  <c r="X3031" i="1" s="1"/>
  <c r="W3022" i="1"/>
  <c r="X3022" i="1" s="1"/>
  <c r="W3008" i="1"/>
  <c r="X3008" i="1" s="1"/>
  <c r="W2999" i="1"/>
  <c r="X2999" i="1" s="1"/>
  <c r="W2990" i="1"/>
  <c r="X2990" i="1" s="1"/>
  <c r="W2976" i="1"/>
  <c r="X2976" i="1" s="1"/>
  <c r="W2967" i="1"/>
  <c r="X2967" i="1" s="1"/>
  <c r="W2958" i="1"/>
  <c r="X2958" i="1" s="1"/>
  <c r="W2944" i="1"/>
  <c r="X2944" i="1" s="1"/>
  <c r="W2939" i="1"/>
  <c r="X2939" i="1" s="1"/>
  <c r="W2923" i="1"/>
  <c r="X2923" i="1" s="1"/>
  <c r="W2907" i="1"/>
  <c r="X2907" i="1" s="1"/>
  <c r="W2891" i="1"/>
  <c r="X2891" i="1" s="1"/>
  <c r="W2875" i="1"/>
  <c r="X2875" i="1" s="1"/>
  <c r="W2859" i="1"/>
  <c r="X2859" i="1" s="1"/>
  <c r="W2843" i="1"/>
  <c r="X2843" i="1" s="1"/>
  <c r="W2827" i="1"/>
  <c r="X2827" i="1" s="1"/>
  <c r="W2811" i="1"/>
  <c r="X2811" i="1" s="1"/>
  <c r="W2795" i="1"/>
  <c r="X2795" i="1" s="1"/>
  <c r="W2779" i="1"/>
  <c r="X2779" i="1" s="1"/>
  <c r="W2763" i="1"/>
  <c r="X2763" i="1" s="1"/>
  <c r="W2747" i="1"/>
  <c r="X2747" i="1" s="1"/>
  <c r="W3473" i="1"/>
  <c r="X3473" i="1" s="1"/>
  <c r="W3466" i="1"/>
  <c r="X3466" i="1" s="1"/>
  <c r="W3451" i="1"/>
  <c r="X3451" i="1" s="1"/>
  <c r="W3434" i="1"/>
  <c r="X3434" i="1" s="1"/>
  <c r="W3419" i="1"/>
  <c r="X3419" i="1" s="1"/>
  <c r="W3386" i="1"/>
  <c r="X3386" i="1" s="1"/>
  <c r="W3364" i="1"/>
  <c r="X3364" i="1" s="1"/>
  <c r="W3334" i="1"/>
  <c r="X3334" i="1" s="1"/>
  <c r="W3301" i="1"/>
  <c r="X3301" i="1" s="1"/>
  <c r="W3288" i="1"/>
  <c r="X3288" i="1" s="1"/>
  <c r="W3262" i="1"/>
  <c r="X3262" i="1" s="1"/>
  <c r="W3232" i="1"/>
  <c r="X3232" i="1" s="1"/>
  <c r="W3205" i="1"/>
  <c r="X3205" i="1" s="1"/>
  <c r="W3192" i="1"/>
  <c r="X3192" i="1" s="1"/>
  <c r="W3182" i="1"/>
  <c r="X3182" i="1" s="1"/>
  <c r="W3179" i="1"/>
  <c r="X3179" i="1" s="1"/>
  <c r="W3156" i="1"/>
  <c r="X3156" i="1" s="1"/>
  <c r="W3100" i="1"/>
  <c r="X3100" i="1" s="1"/>
  <c r="W3097" i="1"/>
  <c r="X3097" i="1" s="1"/>
  <c r="W3060" i="1"/>
  <c r="X3060" i="1" s="1"/>
  <c r="W3048" i="1"/>
  <c r="X3048" i="1" s="1"/>
  <c r="W3040" i="1"/>
  <c r="X3040" i="1" s="1"/>
  <c r="W3013" i="1"/>
  <c r="X3013" i="1" s="1"/>
  <c r="W2981" i="1"/>
  <c r="X2981" i="1" s="1"/>
  <c r="W2949" i="1"/>
  <c r="X2949" i="1" s="1"/>
  <c r="W2934" i="1"/>
  <c r="X2934" i="1" s="1"/>
  <c r="W2918" i="1"/>
  <c r="X2918" i="1" s="1"/>
  <c r="W2902" i="1"/>
  <c r="X2902" i="1" s="1"/>
  <c r="W2886" i="1"/>
  <c r="X2886" i="1" s="1"/>
  <c r="W2870" i="1"/>
  <c r="X2870" i="1" s="1"/>
  <c r="W2854" i="1"/>
  <c r="X2854" i="1" s="1"/>
  <c r="W2838" i="1"/>
  <c r="X2838" i="1" s="1"/>
  <c r="W2822" i="1"/>
  <c r="X2822" i="1" s="1"/>
  <c r="W2806" i="1"/>
  <c r="X2806" i="1" s="1"/>
  <c r="W2790" i="1"/>
  <c r="X2790" i="1" s="1"/>
  <c r="W2774" i="1"/>
  <c r="X2774" i="1" s="1"/>
  <c r="W2758" i="1"/>
  <c r="X2758" i="1" s="1"/>
  <c r="W2742" i="1"/>
  <c r="X2742" i="1" s="1"/>
  <c r="W2726" i="1"/>
  <c r="X2726" i="1" s="1"/>
  <c r="W2710" i="1"/>
  <c r="X2710" i="1" s="1"/>
  <c r="W2694" i="1"/>
  <c r="X2694" i="1" s="1"/>
  <c r="W2678" i="1"/>
  <c r="X2678" i="1" s="1"/>
  <c r="W2662" i="1"/>
  <c r="X2662" i="1" s="1"/>
  <c r="W2646" i="1"/>
  <c r="X2646" i="1" s="1"/>
  <c r="W2630" i="1"/>
  <c r="X2630" i="1" s="1"/>
  <c r="W2614" i="1"/>
  <c r="X2614" i="1" s="1"/>
  <c r="W2598" i="1"/>
  <c r="X2598" i="1" s="1"/>
  <c r="W2582" i="1"/>
  <c r="X2582" i="1" s="1"/>
  <c r="W2566" i="1"/>
  <c r="X2566" i="1" s="1"/>
  <c r="W2550" i="1"/>
  <c r="X2550" i="1" s="1"/>
  <c r="W2534" i="1"/>
  <c r="X2534" i="1" s="1"/>
  <c r="W2518" i="1"/>
  <c r="X2518" i="1" s="1"/>
  <c r="W2502" i="1"/>
  <c r="X2502" i="1" s="1"/>
  <c r="W3604" i="1"/>
  <c r="X3604" i="1" s="1"/>
  <c r="W3588" i="1"/>
  <c r="X3588" i="1" s="1"/>
  <c r="W3512" i="1"/>
  <c r="X3512" i="1" s="1"/>
  <c r="W3483" i="1"/>
  <c r="X3483" i="1" s="1"/>
  <c r="W3456" i="1"/>
  <c r="X3456" i="1" s="1"/>
  <c r="W3441" i="1"/>
  <c r="X3441" i="1" s="1"/>
  <c r="W3424" i="1"/>
  <c r="X3424" i="1" s="1"/>
  <c r="W3374" i="1"/>
  <c r="X3374" i="1" s="1"/>
  <c r="W3344" i="1"/>
  <c r="X3344" i="1" s="1"/>
  <c r="W3309" i="1"/>
  <c r="X3309" i="1" s="1"/>
  <c r="W3270" i="1"/>
  <c r="X3270" i="1" s="1"/>
  <c r="W3254" i="1"/>
  <c r="X3254" i="1" s="1"/>
  <c r="W3249" i="1"/>
  <c r="X3249" i="1" s="1"/>
  <c r="W3235" i="1"/>
  <c r="X3235" i="1" s="1"/>
  <c r="W3169" i="1"/>
  <c r="X3169" i="1" s="1"/>
  <c r="W3163" i="1"/>
  <c r="X3163" i="1" s="1"/>
  <c r="W3087" i="1"/>
  <c r="X3087" i="1" s="1"/>
  <c r="W3077" i="1"/>
  <c r="X3077" i="1" s="1"/>
  <c r="W3074" i="1"/>
  <c r="X3074" i="1" s="1"/>
  <c r="W3064" i="1"/>
  <c r="X3064" i="1" s="1"/>
  <c r="W3036" i="1"/>
  <c r="X3036" i="1" s="1"/>
  <c r="W3027" i="1"/>
  <c r="X3027" i="1" s="1"/>
  <c r="W3004" i="1"/>
  <c r="X3004" i="1" s="1"/>
  <c r="W2995" i="1"/>
  <c r="X2995" i="1" s="1"/>
  <c r="W2972" i="1"/>
  <c r="X2972" i="1" s="1"/>
  <c r="W2963" i="1"/>
  <c r="X2963" i="1" s="1"/>
  <c r="W2929" i="1"/>
  <c r="X2929" i="1" s="1"/>
  <c r="W2913" i="1"/>
  <c r="X2913" i="1" s="1"/>
  <c r="W2897" i="1"/>
  <c r="X2897" i="1" s="1"/>
  <c r="W2881" i="1"/>
  <c r="X2881" i="1" s="1"/>
  <c r="W2865" i="1"/>
  <c r="X2865" i="1" s="1"/>
  <c r="W2849" i="1"/>
  <c r="X2849" i="1" s="1"/>
  <c r="W2833" i="1"/>
  <c r="X2833" i="1" s="1"/>
  <c r="W2817" i="1"/>
  <c r="X2817" i="1" s="1"/>
  <c r="W2801" i="1"/>
  <c r="X2801" i="1" s="1"/>
  <c r="W2785" i="1"/>
  <c r="X2785" i="1" s="1"/>
  <c r="W2769" i="1"/>
  <c r="X2769" i="1" s="1"/>
  <c r="W2753" i="1"/>
  <c r="X2753" i="1" s="1"/>
  <c r="W3653" i="1"/>
  <c r="X3653" i="1" s="1"/>
  <c r="W3526" i="1"/>
  <c r="X3526" i="1" s="1"/>
  <c r="W3488" i="1"/>
  <c r="X3488" i="1" s="1"/>
  <c r="W3461" i="1"/>
  <c r="X3461" i="1" s="1"/>
  <c r="W3429" i="1"/>
  <c r="X3429" i="1" s="1"/>
  <c r="W3409" i="1"/>
  <c r="X3409" i="1" s="1"/>
  <c r="W3379" i="1"/>
  <c r="X3379" i="1" s="1"/>
  <c r="W3337" i="1"/>
  <c r="X3337" i="1" s="1"/>
  <c r="W3329" i="1"/>
  <c r="X3329" i="1" s="1"/>
  <c r="W3322" i="1"/>
  <c r="X3322" i="1" s="1"/>
  <c r="W3296" i="1"/>
  <c r="X3296" i="1" s="1"/>
  <c r="W3291" i="1"/>
  <c r="X3291" i="1" s="1"/>
  <c r="W3278" i="1"/>
  <c r="X3278" i="1" s="1"/>
  <c r="W3273" i="1"/>
  <c r="X3273" i="1" s="1"/>
  <c r="W3265" i="1"/>
  <c r="X3265" i="1" s="1"/>
  <c r="W3241" i="1"/>
  <c r="X3241" i="1" s="1"/>
  <c r="W3238" i="1"/>
  <c r="X3238" i="1" s="1"/>
  <c r="W3227" i="1"/>
  <c r="X3227" i="1" s="1"/>
  <c r="W3224" i="1"/>
  <c r="X3224" i="1" s="1"/>
  <c r="W3218" i="1"/>
  <c r="X3218" i="1" s="1"/>
  <c r="W3202" i="1"/>
  <c r="X3202" i="1" s="1"/>
  <c r="W3189" i="1"/>
  <c r="X3189" i="1" s="1"/>
  <c r="W3166" i="1"/>
  <c r="X3166" i="1" s="1"/>
  <c r="W3146" i="1"/>
  <c r="X3146" i="1" s="1"/>
  <c r="W3136" i="1"/>
  <c r="X3136" i="1" s="1"/>
  <c r="W3133" i="1"/>
  <c r="X3133" i="1" s="1"/>
  <c r="W3733" i="1"/>
  <c r="X3733" i="1" s="1"/>
  <c r="W3670" i="1"/>
  <c r="X3670" i="1" s="1"/>
  <c r="W3571" i="1"/>
  <c r="X3571" i="1" s="1"/>
  <c r="W3537" i="1"/>
  <c r="X3537" i="1" s="1"/>
  <c r="W3535" i="1"/>
  <c r="X3535" i="1" s="1"/>
  <c r="W3528" i="1"/>
  <c r="X3528" i="1" s="1"/>
  <c r="W3493" i="1"/>
  <c r="X3493" i="1" s="1"/>
  <c r="W3454" i="1"/>
  <c r="X3454" i="1" s="1"/>
  <c r="W3422" i="1"/>
  <c r="X3422" i="1" s="1"/>
  <c r="W3384" i="1"/>
  <c r="X3384" i="1" s="1"/>
  <c r="W3347" i="1"/>
  <c r="X3347" i="1" s="1"/>
  <c r="W3342" i="1"/>
  <c r="X3342" i="1" s="1"/>
  <c r="W3304" i="1"/>
  <c r="X3304" i="1" s="1"/>
  <c r="W3186" i="1"/>
  <c r="X3186" i="1" s="1"/>
  <c r="W3173" i="1"/>
  <c r="X3173" i="1" s="1"/>
  <c r="W3160" i="1"/>
  <c r="X3160" i="1" s="1"/>
  <c r="W3150" i="1"/>
  <c r="X3150" i="1" s="1"/>
  <c r="W3114" i="1"/>
  <c r="X3114" i="1" s="1"/>
  <c r="W3701" i="1"/>
  <c r="X3701" i="1" s="1"/>
  <c r="W3636" i="1"/>
  <c r="X3636" i="1" s="1"/>
  <c r="W3559" i="1"/>
  <c r="X3559" i="1" s="1"/>
  <c r="W3515" i="1"/>
  <c r="X3515" i="1" s="1"/>
  <c r="W3486" i="1"/>
  <c r="X3486" i="1" s="1"/>
  <c r="W3412" i="1"/>
  <c r="X3412" i="1" s="1"/>
  <c r="W3397" i="1"/>
  <c r="X3397" i="1" s="1"/>
  <c r="W3389" i="1"/>
  <c r="X3389" i="1" s="1"/>
  <c r="W3377" i="1"/>
  <c r="X3377" i="1" s="1"/>
  <c r="W3352" i="1"/>
  <c r="X3352" i="1" s="1"/>
  <c r="W3332" i="1"/>
  <c r="X3332" i="1" s="1"/>
  <c r="W3317" i="1"/>
  <c r="X3317" i="1" s="1"/>
  <c r="W3286" i="1"/>
  <c r="X3286" i="1" s="1"/>
  <c r="W3268" i="1"/>
  <c r="X3268" i="1" s="1"/>
  <c r="W3230" i="1"/>
  <c r="X3230" i="1" s="1"/>
  <c r="W3209" i="1"/>
  <c r="X3209" i="1" s="1"/>
  <c r="W3196" i="1"/>
  <c r="X3196" i="1" s="1"/>
  <c r="W3183" i="1"/>
  <c r="X3183" i="1" s="1"/>
  <c r="W3643" i="1"/>
  <c r="X3643" i="1" s="1"/>
  <c r="W3638" i="1"/>
  <c r="X3638" i="1" s="1"/>
  <c r="W3618" i="1"/>
  <c r="X3618" i="1" s="1"/>
  <c r="W3599" i="1"/>
  <c r="X3599" i="1" s="1"/>
  <c r="W3555" i="1"/>
  <c r="X3555" i="1" s="1"/>
  <c r="W3544" i="1"/>
  <c r="X3544" i="1" s="1"/>
  <c r="W3524" i="1"/>
  <c r="X3524" i="1" s="1"/>
  <c r="W3520" i="1"/>
  <c r="X3520" i="1" s="1"/>
  <c r="W3476" i="1"/>
  <c r="X3476" i="1" s="1"/>
  <c r="W3469" i="1"/>
  <c r="X3469" i="1" s="1"/>
  <c r="W3464" i="1"/>
  <c r="X3464" i="1" s="1"/>
  <c r="W3437" i="1"/>
  <c r="X3437" i="1" s="1"/>
  <c r="W3432" i="1"/>
  <c r="X3432" i="1" s="1"/>
  <c r="W3402" i="1"/>
  <c r="X3402" i="1" s="1"/>
  <c r="W3382" i="1"/>
  <c r="X3382" i="1" s="1"/>
  <c r="W3350" i="1"/>
  <c r="X3350" i="1" s="1"/>
  <c r="W3307" i="1"/>
  <c r="X3307" i="1" s="1"/>
  <c r="W3294" i="1"/>
  <c r="X3294" i="1" s="1"/>
  <c r="W3289" i="1"/>
  <c r="X3289" i="1" s="1"/>
  <c r="W3281" i="1"/>
  <c r="X3281" i="1" s="1"/>
  <c r="W3252" i="1"/>
  <c r="X3252" i="1" s="1"/>
  <c r="W3206" i="1"/>
  <c r="X3206" i="1" s="1"/>
  <c r="W3170" i="1"/>
  <c r="X3170" i="1" s="1"/>
  <c r="W3157" i="1"/>
  <c r="X3157" i="1" s="1"/>
  <c r="W3672" i="1"/>
  <c r="X3672" i="1" s="1"/>
  <c r="W3626" i="1"/>
  <c r="X3626" i="1" s="1"/>
  <c r="W3594" i="1"/>
  <c r="X3594" i="1" s="1"/>
  <c r="W3583" i="1"/>
  <c r="X3583" i="1" s="1"/>
  <c r="W3553" i="1"/>
  <c r="X3553" i="1" s="1"/>
  <c r="W3542" i="1"/>
  <c r="X3542" i="1" s="1"/>
  <c r="W3533" i="1"/>
  <c r="X3533" i="1" s="1"/>
  <c r="W3496" i="1"/>
  <c r="X3496" i="1" s="1"/>
  <c r="W3444" i="1"/>
  <c r="X3444" i="1" s="1"/>
  <c r="W3392" i="1"/>
  <c r="X3392" i="1" s="1"/>
  <c r="W3345" i="1"/>
  <c r="X3345" i="1" s="1"/>
  <c r="W3325" i="1"/>
  <c r="X3325" i="1" s="1"/>
  <c r="W3242" i="1"/>
  <c r="X3242" i="1" s="1"/>
  <c r="W3233" i="1"/>
  <c r="X3233" i="1" s="1"/>
  <c r="W3193" i="1"/>
  <c r="X3193" i="1" s="1"/>
  <c r="W3140" i="1"/>
  <c r="X3140" i="1" s="1"/>
  <c r="W3121" i="1"/>
  <c r="X3121" i="1" s="1"/>
  <c r="W3078" i="1"/>
  <c r="X3078" i="1" s="1"/>
  <c r="W3065" i="1"/>
  <c r="X3065" i="1" s="1"/>
  <c r="W3033" i="1"/>
  <c r="X3033" i="1" s="1"/>
  <c r="W3010" i="1"/>
  <c r="X3010" i="1" s="1"/>
  <c r="W3001" i="1"/>
  <c r="X3001" i="1" s="1"/>
  <c r="W2978" i="1"/>
  <c r="X2978" i="1" s="1"/>
  <c r="W2969" i="1"/>
  <c r="X2969" i="1" s="1"/>
  <c r="W2946" i="1"/>
  <c r="X2946" i="1" s="1"/>
  <c r="W2936" i="1"/>
  <c r="X2936" i="1" s="1"/>
  <c r="W2920" i="1"/>
  <c r="X2920" i="1" s="1"/>
  <c r="W2904" i="1"/>
  <c r="X2904" i="1" s="1"/>
  <c r="W2888" i="1"/>
  <c r="X2888" i="1" s="1"/>
  <c r="W2872" i="1"/>
  <c r="X2872" i="1" s="1"/>
  <c r="W2856" i="1"/>
  <c r="X2856" i="1" s="1"/>
  <c r="W2840" i="1"/>
  <c r="X2840" i="1" s="1"/>
  <c r="W2824" i="1"/>
  <c r="X2824" i="1" s="1"/>
  <c r="W2808" i="1"/>
  <c r="X2808" i="1" s="1"/>
  <c r="W2792" i="1"/>
  <c r="X2792" i="1" s="1"/>
  <c r="W2776" i="1"/>
  <c r="X2776" i="1" s="1"/>
  <c r="W2760" i="1"/>
  <c r="X2760" i="1" s="1"/>
  <c r="W2744" i="1"/>
  <c r="X2744" i="1" s="1"/>
  <c r="W2728" i="1"/>
  <c r="X2728" i="1" s="1"/>
  <c r="W2712" i="1"/>
  <c r="X2712" i="1" s="1"/>
  <c r="W2696" i="1"/>
  <c r="X2696" i="1" s="1"/>
  <c r="W2680" i="1"/>
  <c r="X2680" i="1" s="1"/>
  <c r="W3772" i="1"/>
  <c r="X3772" i="1" s="1"/>
  <c r="W3761" i="1"/>
  <c r="X3761" i="1" s="1"/>
  <c r="W3631" i="1"/>
  <c r="X3631" i="1" s="1"/>
  <c r="W3585" i="1"/>
  <c r="X3585" i="1" s="1"/>
  <c r="W3418" i="1"/>
  <c r="X3418" i="1" s="1"/>
  <c r="W3370" i="1"/>
  <c r="X3370" i="1" s="1"/>
  <c r="W3365" i="1"/>
  <c r="X3365" i="1" s="1"/>
  <c r="W3355" i="1"/>
  <c r="X3355" i="1" s="1"/>
  <c r="W3338" i="1"/>
  <c r="X3338" i="1" s="1"/>
  <c r="W3312" i="1"/>
  <c r="X3312" i="1" s="1"/>
  <c r="W3302" i="1"/>
  <c r="X3302" i="1" s="1"/>
  <c r="W3284" i="1"/>
  <c r="X3284" i="1" s="1"/>
  <c r="W3274" i="1"/>
  <c r="X3274" i="1" s="1"/>
  <c r="W3236" i="1"/>
  <c r="X3236" i="1" s="1"/>
  <c r="W3213" i="1"/>
  <c r="X3213" i="1" s="1"/>
  <c r="W3210" i="1"/>
  <c r="X3210" i="1" s="1"/>
  <c r="W3190" i="1"/>
  <c r="X3190" i="1" s="1"/>
  <c r="W3187" i="1"/>
  <c r="X3187" i="1" s="1"/>
  <c r="W3591" i="1"/>
  <c r="X3591" i="1" s="1"/>
  <c r="W3576" i="1"/>
  <c r="X3576" i="1" s="1"/>
  <c r="W3558" i="1"/>
  <c r="X3558" i="1" s="1"/>
  <c r="W3556" i="1"/>
  <c r="X3556" i="1" s="1"/>
  <c r="W3543" i="1"/>
  <c r="X3543" i="1" s="1"/>
  <c r="W3470" i="1"/>
  <c r="X3470" i="1" s="1"/>
  <c r="W3453" i="1"/>
  <c r="X3453" i="1" s="1"/>
  <c r="W3438" i="1"/>
  <c r="X3438" i="1" s="1"/>
  <c r="W3421" i="1"/>
  <c r="X3421" i="1" s="1"/>
  <c r="W3416" i="1"/>
  <c r="X3416" i="1" s="1"/>
  <c r="W3393" i="1"/>
  <c r="X3393" i="1" s="1"/>
  <c r="W3328" i="1"/>
  <c r="X3328" i="1" s="1"/>
  <c r="W3264" i="1"/>
  <c r="X3264" i="1" s="1"/>
  <c r="W3226" i="1"/>
  <c r="X3226" i="1" s="1"/>
  <c r="W3929" i="1"/>
  <c r="X3929" i="1" s="1"/>
  <c r="W3834" i="1"/>
  <c r="X3834" i="1" s="1"/>
  <c r="W3800" i="1"/>
  <c r="X3800" i="1" s="1"/>
  <c r="W3521" i="1"/>
  <c r="X3521" i="1" s="1"/>
  <c r="W3514" i="1"/>
  <c r="X3514" i="1" s="1"/>
  <c r="W3502" i="1"/>
  <c r="X3502" i="1" s="1"/>
  <c r="W3485" i="1"/>
  <c r="X3485" i="1" s="1"/>
  <c r="W3480" i="1"/>
  <c r="X3480" i="1" s="1"/>
  <c r="W3460" i="1"/>
  <c r="X3460" i="1" s="1"/>
  <c r="W3428" i="1"/>
  <c r="X3428" i="1" s="1"/>
  <c r="W3403" i="1"/>
  <c r="X3403" i="1" s="1"/>
  <c r="W3366" i="1"/>
  <c r="X3366" i="1" s="1"/>
  <c r="W3336" i="1"/>
  <c r="X3336" i="1" s="1"/>
  <c r="W3321" i="1"/>
  <c r="X3321" i="1" s="1"/>
  <c r="W3313" i="1"/>
  <c r="X3313" i="1" s="1"/>
  <c r="W3306" i="1"/>
  <c r="X3306" i="1" s="1"/>
  <c r="W3285" i="1"/>
  <c r="X3285" i="1" s="1"/>
  <c r="W3272" i="1"/>
  <c r="X3272" i="1" s="1"/>
  <c r="W3256" i="1"/>
  <c r="X3256" i="1" s="1"/>
  <c r="W3779" i="1"/>
  <c r="X3779" i="1" s="1"/>
  <c r="W3607" i="1"/>
  <c r="X3607" i="1" s="1"/>
  <c r="W3541" i="1"/>
  <c r="X3541" i="1" s="1"/>
  <c r="W3448" i="1"/>
  <c r="X3448" i="1" s="1"/>
  <c r="W3411" i="1"/>
  <c r="X3411" i="1" s="1"/>
  <c r="W3396" i="1"/>
  <c r="X3396" i="1" s="1"/>
  <c r="W3381" i="1"/>
  <c r="X3381" i="1" s="1"/>
  <c r="W3376" i="1"/>
  <c r="X3376" i="1" s="1"/>
  <c r="W3361" i="1"/>
  <c r="X3361" i="1" s="1"/>
  <c r="W3326" i="1"/>
  <c r="X3326" i="1" s="1"/>
  <c r="W3316" i="1"/>
  <c r="X3316" i="1" s="1"/>
  <c r="W3293" i="1"/>
  <c r="X3293" i="1" s="1"/>
  <c r="W3251" i="1"/>
  <c r="X3251" i="1" s="1"/>
  <c r="W3240" i="1"/>
  <c r="X3240" i="1" s="1"/>
  <c r="W3220" i="1"/>
  <c r="X3220" i="1" s="1"/>
  <c r="W3467" i="1"/>
  <c r="X3467" i="1" s="1"/>
  <c r="W3408" i="1"/>
  <c r="X3408" i="1" s="1"/>
  <c r="W3300" i="1"/>
  <c r="X3300" i="1" s="1"/>
  <c r="W3214" i="1"/>
  <c r="X3214" i="1" s="1"/>
  <c r="W3152" i="1"/>
  <c r="X3152" i="1" s="1"/>
  <c r="W3148" i="1"/>
  <c r="X3148" i="1" s="1"/>
  <c r="W3144" i="1"/>
  <c r="X3144" i="1" s="1"/>
  <c r="W3047" i="1"/>
  <c r="X3047" i="1" s="1"/>
  <c r="W3024" i="1"/>
  <c r="X3024" i="1" s="1"/>
  <c r="W3021" i="1"/>
  <c r="X3021" i="1" s="1"/>
  <c r="W3018" i="1"/>
  <c r="X3018" i="1" s="1"/>
  <c r="W3012" i="1"/>
  <c r="X3012" i="1" s="1"/>
  <c r="W3009" i="1"/>
  <c r="X3009" i="1" s="1"/>
  <c r="W3006" i="1"/>
  <c r="X3006" i="1" s="1"/>
  <c r="W2991" i="1"/>
  <c r="X2991" i="1" s="1"/>
  <c r="W2988" i="1"/>
  <c r="X2988" i="1" s="1"/>
  <c r="W2820" i="1"/>
  <c r="X2820" i="1" s="1"/>
  <c r="W2797" i="1"/>
  <c r="X2797" i="1" s="1"/>
  <c r="W2781" i="1"/>
  <c r="X2781" i="1" s="1"/>
  <c r="W2765" i="1"/>
  <c r="X2765" i="1" s="1"/>
  <c r="W2749" i="1"/>
  <c r="X2749" i="1" s="1"/>
  <c r="W2688" i="1"/>
  <c r="X2688" i="1" s="1"/>
  <c r="W2684" i="1"/>
  <c r="X2684" i="1" s="1"/>
  <c r="W2671" i="1"/>
  <c r="X2671" i="1" s="1"/>
  <c r="W2639" i="1"/>
  <c r="X2639" i="1" s="1"/>
  <c r="W2607" i="1"/>
  <c r="X2607" i="1" s="1"/>
  <c r="W2575" i="1"/>
  <c r="X2575" i="1" s="1"/>
  <c r="W2543" i="1"/>
  <c r="X2543" i="1" s="1"/>
  <c r="W2511" i="1"/>
  <c r="X2511" i="1" s="1"/>
  <c r="W2487" i="1"/>
  <c r="X2487" i="1" s="1"/>
  <c r="W2471" i="1"/>
  <c r="X2471" i="1" s="1"/>
  <c r="W3489" i="1"/>
  <c r="X3489" i="1" s="1"/>
  <c r="W3457" i="1"/>
  <c r="X3457" i="1" s="1"/>
  <c r="W3440" i="1"/>
  <c r="X3440" i="1" s="1"/>
  <c r="W3435" i="1"/>
  <c r="X3435" i="1" s="1"/>
  <c r="W3380" i="1"/>
  <c r="X3380" i="1" s="1"/>
  <c r="W3333" i="1"/>
  <c r="X3333" i="1" s="1"/>
  <c r="W3323" i="1"/>
  <c r="X3323" i="1" s="1"/>
  <c r="W3318" i="1"/>
  <c r="X3318" i="1" s="1"/>
  <c r="W3261" i="1"/>
  <c r="X3261" i="1" s="1"/>
  <c r="W3228" i="1"/>
  <c r="X3228" i="1" s="1"/>
  <c r="W3129" i="1"/>
  <c r="X3129" i="1" s="1"/>
  <c r="W3086" i="1"/>
  <c r="X3086" i="1" s="1"/>
  <c r="W3081" i="1"/>
  <c r="X3081" i="1" s="1"/>
  <c r="W3039" i="1"/>
  <c r="X3039" i="1" s="1"/>
  <c r="W3030" i="1"/>
  <c r="X3030" i="1" s="1"/>
  <c r="W2997" i="1"/>
  <c r="X2997" i="1" s="1"/>
  <c r="W2994" i="1"/>
  <c r="X2994" i="1" s="1"/>
  <c r="W2985" i="1"/>
  <c r="X2985" i="1" s="1"/>
  <c r="W2982" i="1"/>
  <c r="X2982" i="1" s="1"/>
  <c r="W2979" i="1"/>
  <c r="X2979" i="1" s="1"/>
  <c r="W2961" i="1"/>
  <c r="X2961" i="1" s="1"/>
  <c r="W2933" i="1"/>
  <c r="X2933" i="1" s="1"/>
  <c r="W2917" i="1"/>
  <c r="X2917" i="1" s="1"/>
  <c r="W2901" i="1"/>
  <c r="X2901" i="1" s="1"/>
  <c r="W2885" i="1"/>
  <c r="X2885" i="1" s="1"/>
  <c r="W2846" i="1"/>
  <c r="X2846" i="1" s="1"/>
  <c r="W2830" i="1"/>
  <c r="X2830" i="1" s="1"/>
  <c r="W2807" i="1"/>
  <c r="X2807" i="1" s="1"/>
  <c r="W2794" i="1"/>
  <c r="X2794" i="1" s="1"/>
  <c r="W2778" i="1"/>
  <c r="X2778" i="1" s="1"/>
  <c r="W2762" i="1"/>
  <c r="X2762" i="1" s="1"/>
  <c r="W2746" i="1"/>
  <c r="X2746" i="1" s="1"/>
  <c r="W2736" i="1"/>
  <c r="X2736" i="1" s="1"/>
  <c r="W2676" i="1"/>
  <c r="X2676" i="1" s="1"/>
  <c r="W2653" i="1"/>
  <c r="X2653" i="1" s="1"/>
  <c r="W2644" i="1"/>
  <c r="X2644" i="1" s="1"/>
  <c r="W2621" i="1"/>
  <c r="X2621" i="1" s="1"/>
  <c r="W2612" i="1"/>
  <c r="X2612" i="1" s="1"/>
  <c r="W2589" i="1"/>
  <c r="X2589" i="1" s="1"/>
  <c r="W2580" i="1"/>
  <c r="X2580" i="1" s="1"/>
  <c r="W2557" i="1"/>
  <c r="X2557" i="1" s="1"/>
  <c r="W2548" i="1"/>
  <c r="X2548" i="1" s="1"/>
  <c r="W2525" i="1"/>
  <c r="X2525" i="1" s="1"/>
  <c r="W2516" i="1"/>
  <c r="X2516" i="1" s="1"/>
  <c r="W2482" i="1"/>
  <c r="X2482" i="1" s="1"/>
  <c r="W2466" i="1"/>
  <c r="X2466" i="1" s="1"/>
  <c r="W2450" i="1"/>
  <c r="X2450" i="1" s="1"/>
  <c r="W2434" i="1"/>
  <c r="X2434" i="1" s="1"/>
  <c r="W2418" i="1"/>
  <c r="X2418" i="1" s="1"/>
  <c r="W2402" i="1"/>
  <c r="X2402" i="1" s="1"/>
  <c r="W2386" i="1"/>
  <c r="X2386" i="1" s="1"/>
  <c r="W2370" i="1"/>
  <c r="X2370" i="1" s="1"/>
  <c r="W2354" i="1"/>
  <c r="X2354" i="1" s="1"/>
  <c r="W2338" i="1"/>
  <c r="X2338" i="1" s="1"/>
  <c r="W2322" i="1"/>
  <c r="X2322" i="1" s="1"/>
  <c r="W2306" i="1"/>
  <c r="X2306" i="1" s="1"/>
  <c r="W2290" i="1"/>
  <c r="X2290" i="1" s="1"/>
  <c r="W2274" i="1"/>
  <c r="X2274" i="1" s="1"/>
  <c r="W2258" i="1"/>
  <c r="X2258" i="1" s="1"/>
  <c r="W2242" i="1"/>
  <c r="X2242" i="1" s="1"/>
  <c r="W2226" i="1"/>
  <c r="X2226" i="1" s="1"/>
  <c r="W2210" i="1"/>
  <c r="X2210" i="1" s="1"/>
  <c r="W2194" i="1"/>
  <c r="X2194" i="1" s="1"/>
  <c r="W3739" i="1"/>
  <c r="X3739" i="1" s="1"/>
  <c r="W3562" i="1"/>
  <c r="X3562" i="1" s="1"/>
  <c r="W3547" i="1"/>
  <c r="X3547" i="1" s="1"/>
  <c r="W3405" i="1"/>
  <c r="X3405" i="1" s="1"/>
  <c r="W3387" i="1"/>
  <c r="X3387" i="1" s="1"/>
  <c r="W3290" i="1"/>
  <c r="X3290" i="1" s="1"/>
  <c r="W3177" i="1"/>
  <c r="X3177" i="1" s="1"/>
  <c r="W3117" i="1"/>
  <c r="X3117" i="1" s="1"/>
  <c r="W3110" i="1"/>
  <c r="X3110" i="1" s="1"/>
  <c r="W3102" i="1"/>
  <c r="X3102" i="1" s="1"/>
  <c r="W3089" i="1"/>
  <c r="X3089" i="1" s="1"/>
  <c r="W3069" i="1"/>
  <c r="X3069" i="1" s="1"/>
  <c r="W3042" i="1"/>
  <c r="X3042" i="1" s="1"/>
  <c r="W3000" i="1"/>
  <c r="X3000" i="1" s="1"/>
  <c r="W2970" i="1"/>
  <c r="X2970" i="1" s="1"/>
  <c r="W2952" i="1"/>
  <c r="X2952" i="1" s="1"/>
  <c r="W2930" i="1"/>
  <c r="X2930" i="1" s="1"/>
  <c r="W2914" i="1"/>
  <c r="X2914" i="1" s="1"/>
  <c r="W2898" i="1"/>
  <c r="X2898" i="1" s="1"/>
  <c r="W2869" i="1"/>
  <c r="X2869" i="1" s="1"/>
  <c r="W2814" i="1"/>
  <c r="X2814" i="1" s="1"/>
  <c r="W2804" i="1"/>
  <c r="X2804" i="1" s="1"/>
  <c r="W2791" i="1"/>
  <c r="X2791" i="1" s="1"/>
  <c r="W2788" i="1"/>
  <c r="X2788" i="1" s="1"/>
  <c r="W2775" i="1"/>
  <c r="X2775" i="1" s="1"/>
  <c r="W2772" i="1"/>
  <c r="X2772" i="1" s="1"/>
  <c r="W2759" i="1"/>
  <c r="X2759" i="1" s="1"/>
  <c r="W2756" i="1"/>
  <c r="X2756" i="1" s="1"/>
  <c r="W2743" i="1"/>
  <c r="X2743" i="1" s="1"/>
  <c r="W2667" i="1"/>
  <c r="X2667" i="1" s="1"/>
  <c r="W2658" i="1"/>
  <c r="X2658" i="1" s="1"/>
  <c r="W2649" i="1"/>
  <c r="X2649" i="1" s="1"/>
  <c r="W2635" i="1"/>
  <c r="X2635" i="1" s="1"/>
  <c r="W2626" i="1"/>
  <c r="X2626" i="1" s="1"/>
  <c r="W2617" i="1"/>
  <c r="X2617" i="1" s="1"/>
  <c r="W2603" i="1"/>
  <c r="X2603" i="1" s="1"/>
  <c r="W2594" i="1"/>
  <c r="X2594" i="1" s="1"/>
  <c r="W2585" i="1"/>
  <c r="X2585" i="1" s="1"/>
  <c r="W2571" i="1"/>
  <c r="X2571" i="1" s="1"/>
  <c r="W2562" i="1"/>
  <c r="X2562" i="1" s="1"/>
  <c r="W2553" i="1"/>
  <c r="X2553" i="1" s="1"/>
  <c r="W2539" i="1"/>
  <c r="X2539" i="1" s="1"/>
  <c r="W2530" i="1"/>
  <c r="X2530" i="1" s="1"/>
  <c r="W2521" i="1"/>
  <c r="X2521" i="1" s="1"/>
  <c r="W2507" i="1"/>
  <c r="X2507" i="1" s="1"/>
  <c r="W2498" i="1"/>
  <c r="X2498" i="1" s="1"/>
  <c r="W2493" i="1"/>
  <c r="X2493" i="1" s="1"/>
  <c r="W2477" i="1"/>
  <c r="X2477" i="1" s="1"/>
  <c r="W3425" i="1"/>
  <c r="X3425" i="1" s="1"/>
  <c r="W3320" i="1"/>
  <c r="X3320" i="1" s="1"/>
  <c r="W3297" i="1"/>
  <c r="X3297" i="1" s="1"/>
  <c r="W3216" i="1"/>
  <c r="X3216" i="1" s="1"/>
  <c r="W3165" i="1"/>
  <c r="X3165" i="1" s="1"/>
  <c r="W3094" i="1"/>
  <c r="X3094" i="1" s="1"/>
  <c r="W3703" i="1"/>
  <c r="X3703" i="1" s="1"/>
  <c r="W3574" i="1"/>
  <c r="X3574" i="1" s="1"/>
  <c r="W3400" i="1"/>
  <c r="X3400" i="1" s="1"/>
  <c r="W3161" i="1"/>
  <c r="X3161" i="1" s="1"/>
  <c r="W3138" i="1"/>
  <c r="X3138" i="1" s="1"/>
  <c r="W3125" i="1"/>
  <c r="X3125" i="1" s="1"/>
  <c r="W3115" i="1"/>
  <c r="X3115" i="1" s="1"/>
  <c r="W3105" i="1"/>
  <c r="X3105" i="1" s="1"/>
  <c r="W3092" i="1"/>
  <c r="X3092" i="1" s="1"/>
  <c r="W3053" i="1"/>
  <c r="X3053" i="1" s="1"/>
  <c r="W3621" i="1"/>
  <c r="X3621" i="1" s="1"/>
  <c r="W3211" i="1"/>
  <c r="X3211" i="1" s="1"/>
  <c r="W3204" i="1"/>
  <c r="X3204" i="1" s="1"/>
  <c r="W3155" i="1"/>
  <c r="X3155" i="1" s="1"/>
  <c r="W3566" i="1"/>
  <c r="X3566" i="1" s="1"/>
  <c r="W3395" i="1"/>
  <c r="X3395" i="1" s="1"/>
  <c r="W3258" i="1"/>
  <c r="X3258" i="1" s="1"/>
  <c r="W3082" i="1"/>
  <c r="X3082" i="1" s="1"/>
  <c r="W3072" i="1"/>
  <c r="X3072" i="1" s="1"/>
  <c r="W3059" i="1"/>
  <c r="X3059" i="1" s="1"/>
  <c r="W3034" i="1"/>
  <c r="X3034" i="1" s="1"/>
  <c r="W3016" i="1"/>
  <c r="X3016" i="1" s="1"/>
  <c r="W3007" i="1"/>
  <c r="X3007" i="1" s="1"/>
  <c r="W2992" i="1"/>
  <c r="X2992" i="1" s="1"/>
  <c r="W2989" i="1"/>
  <c r="X2989" i="1" s="1"/>
  <c r="W2986" i="1"/>
  <c r="X2986" i="1" s="1"/>
  <c r="W2983" i="1"/>
  <c r="X2983" i="1" s="1"/>
  <c r="W2959" i="1"/>
  <c r="X2959" i="1" s="1"/>
  <c r="W2956" i="1"/>
  <c r="X2956" i="1" s="1"/>
  <c r="W2950" i="1"/>
  <c r="X2950" i="1" s="1"/>
  <c r="W2947" i="1"/>
  <c r="X2947" i="1" s="1"/>
  <c r="W2931" i="1"/>
  <c r="X2931" i="1" s="1"/>
  <c r="W2915" i="1"/>
  <c r="X2915" i="1" s="1"/>
  <c r="W2899" i="1"/>
  <c r="X2899" i="1" s="1"/>
  <c r="W2857" i="1"/>
  <c r="X2857" i="1" s="1"/>
  <c r="W2850" i="1"/>
  <c r="X2850" i="1" s="1"/>
  <c r="W2834" i="1"/>
  <c r="X2834" i="1" s="1"/>
  <c r="W2677" i="1"/>
  <c r="X2677" i="1" s="1"/>
  <c r="W2673" i="1"/>
  <c r="X2673" i="1" s="1"/>
  <c r="W2659" i="1"/>
  <c r="X2659" i="1" s="1"/>
  <c r="W2650" i="1"/>
  <c r="X2650" i="1" s="1"/>
  <c r="W2641" i="1"/>
  <c r="X2641" i="1" s="1"/>
  <c r="W2627" i="1"/>
  <c r="X2627" i="1" s="1"/>
  <c r="W2618" i="1"/>
  <c r="X2618" i="1" s="1"/>
  <c r="W2609" i="1"/>
  <c r="X2609" i="1" s="1"/>
  <c r="W2595" i="1"/>
  <c r="X2595" i="1" s="1"/>
  <c r="W2586" i="1"/>
  <c r="X2586" i="1" s="1"/>
  <c r="W2577" i="1"/>
  <c r="X2577" i="1" s="1"/>
  <c r="W2563" i="1"/>
  <c r="X2563" i="1" s="1"/>
  <c r="W2554" i="1"/>
  <c r="X2554" i="1" s="1"/>
  <c r="W2545" i="1"/>
  <c r="X2545" i="1" s="1"/>
  <c r="W2531" i="1"/>
  <c r="X2531" i="1" s="1"/>
  <c r="W2522" i="1"/>
  <c r="X2522" i="1" s="1"/>
  <c r="W2513" i="1"/>
  <c r="X2513" i="1" s="1"/>
  <c r="W2499" i="1"/>
  <c r="X2499" i="1" s="1"/>
  <c r="W2489" i="1"/>
  <c r="X2489" i="1" s="1"/>
  <c r="W3253" i="1"/>
  <c r="X3253" i="1" s="1"/>
  <c r="W3248" i="1"/>
  <c r="X3248" i="1" s="1"/>
  <c r="W3178" i="1"/>
  <c r="X3178" i="1" s="1"/>
  <c r="W3147" i="1"/>
  <c r="X3147" i="1" s="1"/>
  <c r="W3141" i="1"/>
  <c r="X3141" i="1" s="1"/>
  <c r="W3118" i="1"/>
  <c r="X3118" i="1" s="1"/>
  <c r="W3103" i="1"/>
  <c r="X3103" i="1" s="1"/>
  <c r="W3043" i="1"/>
  <c r="X3043" i="1" s="1"/>
  <c r="W3580" i="1"/>
  <c r="X3580" i="1" s="1"/>
  <c r="W3504" i="1"/>
  <c r="X3504" i="1" s="1"/>
  <c r="W3497" i="1"/>
  <c r="X3497" i="1" s="1"/>
  <c r="W3477" i="1"/>
  <c r="X3477" i="1" s="1"/>
  <c r="W3353" i="1"/>
  <c r="X3353" i="1" s="1"/>
  <c r="W3269" i="1"/>
  <c r="X3269" i="1" s="1"/>
  <c r="W3188" i="1"/>
  <c r="X3188" i="1" s="1"/>
  <c r="W3172" i="1"/>
  <c r="X3172" i="1" s="1"/>
  <c r="W3124" i="1"/>
  <c r="X3124" i="1" s="1"/>
  <c r="W3109" i="1"/>
  <c r="X3109" i="1" s="1"/>
  <c r="W3073" i="1"/>
  <c r="X3073" i="1" s="1"/>
  <c r="W3068" i="1"/>
  <c r="X3068" i="1" s="1"/>
  <c r="W3413" i="1"/>
  <c r="X3413" i="1" s="1"/>
  <c r="W3390" i="1"/>
  <c r="X3390" i="1" s="1"/>
  <c r="W3341" i="1"/>
  <c r="X3341" i="1" s="1"/>
  <c r="W3137" i="1"/>
  <c r="X3137" i="1" s="1"/>
  <c r="W3135" i="1"/>
  <c r="X3135" i="1" s="1"/>
  <c r="W3119" i="1"/>
  <c r="X3119" i="1" s="1"/>
  <c r="W3104" i="1"/>
  <c r="X3104" i="1" s="1"/>
  <c r="W3091" i="1"/>
  <c r="X3091" i="1" s="1"/>
  <c r="W3083" i="1"/>
  <c r="X3083" i="1" s="1"/>
  <c r="W3472" i="1"/>
  <c r="X3472" i="1" s="1"/>
  <c r="W3445" i="1"/>
  <c r="X3445" i="1" s="1"/>
  <c r="W3348" i="1"/>
  <c r="X3348" i="1" s="1"/>
  <c r="W3219" i="1"/>
  <c r="X3219" i="1" s="1"/>
  <c r="W3181" i="1"/>
  <c r="X3181" i="1" s="1"/>
  <c r="W3154" i="1"/>
  <c r="X3154" i="1" s="1"/>
  <c r="W3112" i="1"/>
  <c r="X3112" i="1" s="1"/>
  <c r="W3096" i="1"/>
  <c r="X3096" i="1" s="1"/>
  <c r="W3071" i="1"/>
  <c r="X3071" i="1" s="1"/>
  <c r="W3058" i="1"/>
  <c r="X3058" i="1" s="1"/>
  <c r="W3055" i="1"/>
  <c r="X3055" i="1" s="1"/>
  <c r="W3164" i="1"/>
  <c r="X3164" i="1" s="1"/>
  <c r="W3045" i="1"/>
  <c r="X3045" i="1" s="1"/>
  <c r="W3002" i="1"/>
  <c r="X3002" i="1" s="1"/>
  <c r="W2948" i="1"/>
  <c r="X2948" i="1" s="1"/>
  <c r="W2943" i="1"/>
  <c r="X2943" i="1" s="1"/>
  <c r="W2909" i="1"/>
  <c r="X2909" i="1" s="1"/>
  <c r="W2874" i="1"/>
  <c r="X2874" i="1" s="1"/>
  <c r="W2844" i="1"/>
  <c r="X2844" i="1" s="1"/>
  <c r="W2826" i="1"/>
  <c r="X2826" i="1" s="1"/>
  <c r="W3832" i="1"/>
  <c r="X3832" i="1" s="1"/>
  <c r="W3038" i="1"/>
  <c r="X3038" i="1" s="1"/>
  <c r="W3025" i="1"/>
  <c r="X3025" i="1" s="1"/>
  <c r="W3023" i="1"/>
  <c r="X3023" i="1" s="1"/>
  <c r="W3014" i="1"/>
  <c r="X3014" i="1" s="1"/>
  <c r="W2993" i="1"/>
  <c r="X2993" i="1" s="1"/>
  <c r="W2960" i="1"/>
  <c r="X2960" i="1" s="1"/>
  <c r="W2919" i="1"/>
  <c r="X2919" i="1" s="1"/>
  <c r="W2892" i="1"/>
  <c r="X2892" i="1" s="1"/>
  <c r="W2887" i="1"/>
  <c r="X2887" i="1" s="1"/>
  <c r="W2862" i="1"/>
  <c r="X2862" i="1" s="1"/>
  <c r="W2787" i="1"/>
  <c r="X2787" i="1" s="1"/>
  <c r="W2757" i="1"/>
  <c r="X2757" i="1" s="1"/>
  <c r="W2745" i="1"/>
  <c r="X2745" i="1" s="1"/>
  <c r="W2740" i="1"/>
  <c r="X2740" i="1" s="1"/>
  <c r="W2729" i="1"/>
  <c r="X2729" i="1" s="1"/>
  <c r="W2706" i="1"/>
  <c r="X2706" i="1" s="1"/>
  <c r="W2703" i="1"/>
  <c r="X2703" i="1" s="1"/>
  <c r="W2674" i="1"/>
  <c r="X2674" i="1" s="1"/>
  <c r="W2629" i="1"/>
  <c r="X2629" i="1" s="1"/>
  <c r="W2547" i="1"/>
  <c r="X2547" i="1" s="1"/>
  <c r="W2544" i="1"/>
  <c r="X2544" i="1" s="1"/>
  <c r="W2538" i="1"/>
  <c r="X2538" i="1" s="1"/>
  <c r="W2535" i="1"/>
  <c r="X2535" i="1" s="1"/>
  <c r="W2529" i="1"/>
  <c r="X2529" i="1" s="1"/>
  <c r="W2526" i="1"/>
  <c r="X2526" i="1" s="1"/>
  <c r="W2490" i="1"/>
  <c r="X2490" i="1" s="1"/>
  <c r="W2470" i="1"/>
  <c r="X2470" i="1" s="1"/>
  <c r="W2462" i="1"/>
  <c r="X2462" i="1" s="1"/>
  <c r="W2453" i="1"/>
  <c r="X2453" i="1" s="1"/>
  <c r="W2425" i="1"/>
  <c r="X2425" i="1" s="1"/>
  <c r="W2416" i="1"/>
  <c r="X2416" i="1" s="1"/>
  <c r="W2393" i="1"/>
  <c r="X2393" i="1" s="1"/>
  <c r="W2384" i="1"/>
  <c r="X2384" i="1" s="1"/>
  <c r="W2361" i="1"/>
  <c r="X2361" i="1" s="1"/>
  <c r="W2352" i="1"/>
  <c r="X2352" i="1" s="1"/>
  <c r="W2329" i="1"/>
  <c r="X2329" i="1" s="1"/>
  <c r="W2320" i="1"/>
  <c r="X2320" i="1" s="1"/>
  <c r="W3450" i="1"/>
  <c r="X3450" i="1" s="1"/>
  <c r="W3174" i="1"/>
  <c r="X3174" i="1" s="1"/>
  <c r="W2974" i="1"/>
  <c r="X2974" i="1" s="1"/>
  <c r="W2953" i="1"/>
  <c r="X2953" i="1" s="1"/>
  <c r="W2941" i="1"/>
  <c r="X2941" i="1" s="1"/>
  <c r="W2924" i="1"/>
  <c r="X2924" i="1" s="1"/>
  <c r="W2882" i="1"/>
  <c r="X2882" i="1" s="1"/>
  <c r="W2877" i="1"/>
  <c r="X2877" i="1" s="1"/>
  <c r="W2852" i="1"/>
  <c r="X2852" i="1" s="1"/>
  <c r="W2831" i="1"/>
  <c r="X2831" i="1" s="1"/>
  <c r="W2821" i="1"/>
  <c r="X2821" i="1" s="1"/>
  <c r="W3674" i="1"/>
  <c r="X3674" i="1" s="1"/>
  <c r="W3633" i="1"/>
  <c r="X3633" i="1" s="1"/>
  <c r="W3363" i="1"/>
  <c r="X3363" i="1" s="1"/>
  <c r="W3358" i="1"/>
  <c r="X3358" i="1" s="1"/>
  <c r="W3195" i="1"/>
  <c r="X3195" i="1" s="1"/>
  <c r="W3184" i="1"/>
  <c r="X3184" i="1" s="1"/>
  <c r="W3128" i="1"/>
  <c r="X3128" i="1" s="1"/>
  <c r="W3062" i="1"/>
  <c r="X3062" i="1" s="1"/>
  <c r="W3049" i="1"/>
  <c r="X3049" i="1" s="1"/>
  <c r="W2922" i="1"/>
  <c r="X2922" i="1" s="1"/>
  <c r="W2912" i="1"/>
  <c r="X2912" i="1" s="1"/>
  <c r="W2905" i="1"/>
  <c r="X2905" i="1" s="1"/>
  <c r="W2890" i="1"/>
  <c r="X2890" i="1" s="1"/>
  <c r="W2842" i="1"/>
  <c r="X2842" i="1" s="1"/>
  <c r="W2829" i="1"/>
  <c r="X2829" i="1" s="1"/>
  <c r="W2780" i="1"/>
  <c r="X2780" i="1" s="1"/>
  <c r="W2748" i="1"/>
  <c r="X2748" i="1" s="1"/>
  <c r="W2721" i="1"/>
  <c r="X2721" i="1" s="1"/>
  <c r="W2698" i="1"/>
  <c r="X2698" i="1" s="1"/>
  <c r="W2695" i="1"/>
  <c r="X2695" i="1" s="1"/>
  <c r="W2683" i="1"/>
  <c r="X2683" i="1" s="1"/>
  <c r="W2648" i="1"/>
  <c r="X2648" i="1" s="1"/>
  <c r="W2597" i="1"/>
  <c r="X2597" i="1" s="1"/>
  <c r="W2568" i="1"/>
  <c r="X2568" i="1" s="1"/>
  <c r="W2556" i="1"/>
  <c r="X2556" i="1" s="1"/>
  <c r="W2509" i="1"/>
  <c r="X2509" i="1" s="1"/>
  <c r="W2503" i="1"/>
  <c r="X2503" i="1" s="1"/>
  <c r="W2497" i="1"/>
  <c r="X2497" i="1" s="1"/>
  <c r="W2481" i="1"/>
  <c r="X2481" i="1" s="1"/>
  <c r="W2467" i="1"/>
  <c r="X2467" i="1" s="1"/>
  <c r="W2449" i="1"/>
  <c r="X2449" i="1" s="1"/>
  <c r="W2435" i="1"/>
  <c r="X2435" i="1" s="1"/>
  <c r="W2426" i="1"/>
  <c r="X2426" i="1" s="1"/>
  <c r="W2403" i="1"/>
  <c r="X2403" i="1" s="1"/>
  <c r="W2394" i="1"/>
  <c r="X2394" i="1" s="1"/>
  <c r="W2371" i="1"/>
  <c r="X2371" i="1" s="1"/>
  <c r="W2362" i="1"/>
  <c r="X2362" i="1" s="1"/>
  <c r="W2339" i="1"/>
  <c r="X2339" i="1" s="1"/>
  <c r="W2330" i="1"/>
  <c r="X2330" i="1" s="1"/>
  <c r="W2307" i="1"/>
  <c r="X2307" i="1" s="1"/>
  <c r="W2284" i="1"/>
  <c r="X2284" i="1" s="1"/>
  <c r="W2270" i="1"/>
  <c r="X2270" i="1" s="1"/>
  <c r="W2261" i="1"/>
  <c r="X2261" i="1" s="1"/>
  <c r="W2247" i="1"/>
  <c r="X2247" i="1" s="1"/>
  <c r="W2233" i="1"/>
  <c r="X2233" i="1" s="1"/>
  <c r="W2224" i="1"/>
  <c r="X2224" i="1" s="1"/>
  <c r="W2201" i="1"/>
  <c r="X2201" i="1" s="1"/>
  <c r="W2192" i="1"/>
  <c r="X2192" i="1" s="1"/>
  <c r="W3197" i="1"/>
  <c r="X3197" i="1" s="1"/>
  <c r="W3070" i="1"/>
  <c r="X3070" i="1" s="1"/>
  <c r="W3032" i="1"/>
  <c r="X3032" i="1" s="1"/>
  <c r="W2998" i="1"/>
  <c r="X2998" i="1" s="1"/>
  <c r="W2937" i="1"/>
  <c r="X2937" i="1" s="1"/>
  <c r="W2895" i="1"/>
  <c r="X2895" i="1" s="1"/>
  <c r="W2880" i="1"/>
  <c r="X2880" i="1" s="1"/>
  <c r="W2860" i="1"/>
  <c r="X2860" i="1" s="1"/>
  <c r="W3676" i="1"/>
  <c r="X3676" i="1" s="1"/>
  <c r="W3373" i="1"/>
  <c r="X3373" i="1" s="1"/>
  <c r="W3368" i="1"/>
  <c r="X3368" i="1" s="1"/>
  <c r="W3222" i="1"/>
  <c r="X3222" i="1" s="1"/>
  <c r="W3005" i="1"/>
  <c r="X3005" i="1" s="1"/>
  <c r="W2977" i="1"/>
  <c r="X2977" i="1" s="1"/>
  <c r="W2927" i="1"/>
  <c r="X2927" i="1" s="1"/>
  <c r="W2910" i="1"/>
  <c r="X2910" i="1" s="1"/>
  <c r="W2900" i="1"/>
  <c r="X2900" i="1" s="1"/>
  <c r="W2868" i="1"/>
  <c r="X2868" i="1" s="1"/>
  <c r="W2855" i="1"/>
  <c r="X2855" i="1" s="1"/>
  <c r="W2847" i="1"/>
  <c r="X2847" i="1" s="1"/>
  <c r="W2837" i="1"/>
  <c r="X2837" i="1" s="1"/>
  <c r="W2783" i="1"/>
  <c r="X2783" i="1" s="1"/>
  <c r="W2724" i="1"/>
  <c r="X2724" i="1" s="1"/>
  <c r="W2704" i="1"/>
  <c r="X2704" i="1" s="1"/>
  <c r="W2636" i="1"/>
  <c r="X2636" i="1" s="1"/>
  <c r="W2610" i="1"/>
  <c r="X2610" i="1" s="1"/>
  <c r="W2601" i="1"/>
  <c r="X2601" i="1" s="1"/>
  <c r="W2565" i="1"/>
  <c r="X2565" i="1" s="1"/>
  <c r="W2536" i="1"/>
  <c r="X2536" i="1" s="1"/>
  <c r="W2524" i="1"/>
  <c r="X2524" i="1" s="1"/>
  <c r="W2494" i="1"/>
  <c r="X2494" i="1" s="1"/>
  <c r="W2491" i="1"/>
  <c r="X2491" i="1" s="1"/>
  <c r="W2478" i="1"/>
  <c r="X2478" i="1" s="1"/>
  <c r="W2445" i="1"/>
  <c r="X2445" i="1" s="1"/>
  <c r="W2431" i="1"/>
  <c r="X2431" i="1" s="1"/>
  <c r="W2422" i="1"/>
  <c r="X2422" i="1" s="1"/>
  <c r="W2413" i="1"/>
  <c r="X2413" i="1" s="1"/>
  <c r="W3245" i="1"/>
  <c r="X3245" i="1" s="1"/>
  <c r="W3151" i="1"/>
  <c r="X3151" i="1" s="1"/>
  <c r="W3017" i="1"/>
  <c r="X3017" i="1" s="1"/>
  <c r="W2996" i="1"/>
  <c r="X2996" i="1" s="1"/>
  <c r="W2932" i="1"/>
  <c r="X2932" i="1" s="1"/>
  <c r="W2893" i="1"/>
  <c r="X2893" i="1" s="1"/>
  <c r="W2800" i="1"/>
  <c r="X2800" i="1" s="1"/>
  <c r="W2768" i="1"/>
  <c r="X2768" i="1" s="1"/>
  <c r="W2751" i="1"/>
  <c r="X2751" i="1" s="1"/>
  <c r="W2730" i="1"/>
  <c r="X2730" i="1" s="1"/>
  <c r="W2727" i="1"/>
  <c r="X2727" i="1" s="1"/>
  <c r="W2713" i="1"/>
  <c r="X2713" i="1" s="1"/>
  <c r="W2707" i="1"/>
  <c r="X2707" i="1" s="1"/>
  <c r="W2675" i="1"/>
  <c r="X2675" i="1" s="1"/>
  <c r="W2672" i="1"/>
  <c r="X2672" i="1" s="1"/>
  <c r="W2666" i="1"/>
  <c r="X2666" i="1" s="1"/>
  <c r="W2663" i="1"/>
  <c r="X2663" i="1" s="1"/>
  <c r="W2657" i="1"/>
  <c r="X2657" i="1" s="1"/>
  <c r="W2654" i="1"/>
  <c r="X2654" i="1" s="1"/>
  <c r="W2616" i="1"/>
  <c r="X2616" i="1" s="1"/>
  <c r="W2551" i="1"/>
  <c r="X2551" i="1" s="1"/>
  <c r="W2542" i="1"/>
  <c r="X2542" i="1" s="1"/>
  <c r="W2527" i="1"/>
  <c r="X2527" i="1" s="1"/>
  <c r="W2488" i="1"/>
  <c r="X2488" i="1" s="1"/>
  <c r="W3482" i="1"/>
  <c r="X3482" i="1" s="1"/>
  <c r="W3305" i="1"/>
  <c r="X3305" i="1" s="1"/>
  <c r="W3981" i="1"/>
  <c r="X3981" i="1" s="1"/>
  <c r="W3605" i="1"/>
  <c r="X3605" i="1" s="1"/>
  <c r="W3509" i="1"/>
  <c r="X3509" i="1" s="1"/>
  <c r="W3277" i="1"/>
  <c r="X3277" i="1" s="1"/>
  <c r="W3093" i="1"/>
  <c r="X3093" i="1" s="1"/>
  <c r="W3057" i="1"/>
  <c r="X3057" i="1" s="1"/>
  <c r="W2968" i="1"/>
  <c r="X2968" i="1" s="1"/>
  <c r="W2942" i="1"/>
  <c r="X2942" i="1" s="1"/>
  <c r="W2925" i="1"/>
  <c r="X2925" i="1" s="1"/>
  <c r="W2908" i="1"/>
  <c r="X2908" i="1" s="1"/>
  <c r="W2903" i="1"/>
  <c r="X2903" i="1" s="1"/>
  <c r="W2873" i="1"/>
  <c r="X2873" i="1" s="1"/>
  <c r="W2825" i="1"/>
  <c r="X2825" i="1" s="1"/>
  <c r="W2810" i="1"/>
  <c r="X2810" i="1" s="1"/>
  <c r="W2805" i="1"/>
  <c r="X2805" i="1" s="1"/>
  <c r="W2793" i="1"/>
  <c r="X2793" i="1" s="1"/>
  <c r="W2773" i="1"/>
  <c r="X2773" i="1" s="1"/>
  <c r="W2766" i="1"/>
  <c r="X2766" i="1" s="1"/>
  <c r="W2699" i="1"/>
  <c r="X2699" i="1" s="1"/>
  <c r="W2643" i="1"/>
  <c r="X2643" i="1" s="1"/>
  <c r="W2640" i="1"/>
  <c r="X2640" i="1" s="1"/>
  <c r="W2578" i="1"/>
  <c r="X2578" i="1" s="1"/>
  <c r="W2519" i="1"/>
  <c r="X2519" i="1" s="1"/>
  <c r="W2510" i="1"/>
  <c r="X2510" i="1" s="1"/>
  <c r="W2504" i="1"/>
  <c r="X2504" i="1" s="1"/>
  <c r="W2472" i="1"/>
  <c r="X2472" i="1" s="1"/>
  <c r="W2468" i="1"/>
  <c r="X2468" i="1" s="1"/>
  <c r="W2464" i="1"/>
  <c r="X2464" i="1" s="1"/>
  <c r="W2455" i="1"/>
  <c r="X2455" i="1" s="1"/>
  <c r="W2441" i="1"/>
  <c r="X2441" i="1" s="1"/>
  <c r="W2432" i="1"/>
  <c r="X2432" i="1" s="1"/>
  <c r="W2409" i="1"/>
  <c r="X2409" i="1" s="1"/>
  <c r="W2400" i="1"/>
  <c r="X2400" i="1" s="1"/>
  <c r="W2377" i="1"/>
  <c r="X2377" i="1" s="1"/>
  <c r="W2368" i="1"/>
  <c r="X2368" i="1" s="1"/>
  <c r="W2345" i="1"/>
  <c r="X2345" i="1" s="1"/>
  <c r="W2336" i="1"/>
  <c r="X2336" i="1" s="1"/>
  <c r="W2313" i="1"/>
  <c r="X2313" i="1" s="1"/>
  <c r="W2299" i="1"/>
  <c r="X2299" i="1" s="1"/>
  <c r="W3201" i="1"/>
  <c r="X3201" i="1" s="1"/>
  <c r="W3085" i="1"/>
  <c r="X3085" i="1" s="1"/>
  <c r="W3080" i="1"/>
  <c r="X3080" i="1" s="1"/>
  <c r="W3015" i="1"/>
  <c r="X3015" i="1" s="1"/>
  <c r="W2965" i="1"/>
  <c r="X2965" i="1" s="1"/>
  <c r="W2819" i="1"/>
  <c r="X2819" i="1" s="1"/>
  <c r="W2771" i="1"/>
  <c r="X2771" i="1" s="1"/>
  <c r="W2761" i="1"/>
  <c r="X2761" i="1" s="1"/>
  <c r="W2734" i="1"/>
  <c r="X2734" i="1" s="1"/>
  <c r="W2725" i="1"/>
  <c r="X2725" i="1" s="1"/>
  <c r="W2669" i="1"/>
  <c r="X2669" i="1" s="1"/>
  <c r="W2651" i="1"/>
  <c r="X2651" i="1" s="1"/>
  <c r="W2613" i="1"/>
  <c r="X2613" i="1" s="1"/>
  <c r="W2592" i="1"/>
  <c r="X2592" i="1" s="1"/>
  <c r="W2574" i="1"/>
  <c r="X2574" i="1" s="1"/>
  <c r="W2560" i="1"/>
  <c r="X2560" i="1" s="1"/>
  <c r="W2483" i="1"/>
  <c r="X2483" i="1" s="1"/>
  <c r="W2475" i="1"/>
  <c r="X2475" i="1" s="1"/>
  <c r="W2463" i="1"/>
  <c r="X2463" i="1" s="1"/>
  <c r="W2457" i="1"/>
  <c r="X2457" i="1" s="1"/>
  <c r="W2308" i="1"/>
  <c r="X2308" i="1" s="1"/>
  <c r="W2301" i="1"/>
  <c r="X2301" i="1" s="1"/>
  <c r="W2278" i="1"/>
  <c r="X2278" i="1" s="1"/>
  <c r="W2262" i="1"/>
  <c r="X2262" i="1" s="1"/>
  <c r="W2254" i="1"/>
  <c r="X2254" i="1" s="1"/>
  <c r="W2181" i="1"/>
  <c r="X2181" i="1" s="1"/>
  <c r="W2176" i="1"/>
  <c r="X2176" i="1" s="1"/>
  <c r="W2160" i="1"/>
  <c r="X2160" i="1" s="1"/>
  <c r="W2144" i="1"/>
  <c r="X2144" i="1" s="1"/>
  <c r="W2128" i="1"/>
  <c r="X2128" i="1" s="1"/>
  <c r="W2112" i="1"/>
  <c r="X2112" i="1" s="1"/>
  <c r="W2096" i="1"/>
  <c r="X2096" i="1" s="1"/>
  <c r="W2080" i="1"/>
  <c r="X2080" i="1" s="1"/>
  <c r="W2064" i="1"/>
  <c r="X2064" i="1" s="1"/>
  <c r="W2048" i="1"/>
  <c r="X2048" i="1" s="1"/>
  <c r="W2032" i="1"/>
  <c r="X2032" i="1" s="1"/>
  <c r="W2016" i="1"/>
  <c r="X2016" i="1" s="1"/>
  <c r="W2000" i="1"/>
  <c r="X2000" i="1" s="1"/>
  <c r="W1984" i="1"/>
  <c r="X1984" i="1" s="1"/>
  <c r="W1968" i="1"/>
  <c r="X1968" i="1" s="1"/>
  <c r="W1952" i="1"/>
  <c r="X1952" i="1" s="1"/>
  <c r="W1936" i="1"/>
  <c r="X1936" i="1" s="1"/>
  <c r="W1920" i="1"/>
  <c r="X1920" i="1" s="1"/>
  <c r="W1904" i="1"/>
  <c r="X1904" i="1" s="1"/>
  <c r="W1888" i="1"/>
  <c r="X1888" i="1" s="1"/>
  <c r="W1872" i="1"/>
  <c r="X1872" i="1" s="1"/>
  <c r="W1856" i="1"/>
  <c r="X1856" i="1" s="1"/>
  <c r="W1840" i="1"/>
  <c r="X1840" i="1" s="1"/>
  <c r="W1824" i="1"/>
  <c r="X1824" i="1" s="1"/>
  <c r="W1808" i="1"/>
  <c r="X1808" i="1" s="1"/>
  <c r="W1792" i="1"/>
  <c r="X1792" i="1" s="1"/>
  <c r="W1776" i="1"/>
  <c r="X1776" i="1" s="1"/>
  <c r="W1760" i="1"/>
  <c r="X1760" i="1" s="1"/>
  <c r="W1744" i="1"/>
  <c r="X1744" i="1" s="1"/>
  <c r="W1728" i="1"/>
  <c r="X1728" i="1" s="1"/>
  <c r="W1712" i="1"/>
  <c r="X1712" i="1" s="1"/>
  <c r="W1696" i="1"/>
  <c r="X1696" i="1" s="1"/>
  <c r="W1680" i="1"/>
  <c r="X1680" i="1" s="1"/>
  <c r="W1664" i="1"/>
  <c r="X1664" i="1" s="1"/>
  <c r="W1648" i="1"/>
  <c r="X1648" i="1" s="1"/>
  <c r="W1632" i="1"/>
  <c r="X1632" i="1" s="1"/>
  <c r="W1616" i="1"/>
  <c r="X1616" i="1" s="1"/>
  <c r="W1600" i="1"/>
  <c r="X1600" i="1" s="1"/>
  <c r="W1584" i="1"/>
  <c r="X1584" i="1" s="1"/>
  <c r="W1568" i="1"/>
  <c r="X1568" i="1" s="1"/>
  <c r="W1552" i="1"/>
  <c r="X1552" i="1" s="1"/>
  <c r="W1536" i="1"/>
  <c r="X1536" i="1" s="1"/>
  <c r="W1520" i="1"/>
  <c r="X1520" i="1" s="1"/>
  <c r="W1504" i="1"/>
  <c r="X1504" i="1" s="1"/>
  <c r="W1488" i="1"/>
  <c r="X1488" i="1" s="1"/>
  <c r="W1472" i="1"/>
  <c r="X1472" i="1" s="1"/>
  <c r="W1456" i="1"/>
  <c r="X1456" i="1" s="1"/>
  <c r="W1440" i="1"/>
  <c r="X1440" i="1" s="1"/>
  <c r="W1424" i="1"/>
  <c r="X1424" i="1" s="1"/>
  <c r="W1408" i="1"/>
  <c r="X1408" i="1" s="1"/>
  <c r="W1392" i="1"/>
  <c r="X1392" i="1" s="1"/>
  <c r="W1376" i="1"/>
  <c r="X1376" i="1" s="1"/>
  <c r="W1360" i="1"/>
  <c r="X1360" i="1" s="1"/>
  <c r="W1344" i="1"/>
  <c r="X1344" i="1" s="1"/>
  <c r="W3132" i="1"/>
  <c r="X3132" i="1" s="1"/>
  <c r="W2951" i="1"/>
  <c r="X2951" i="1" s="1"/>
  <c r="W2916" i="1"/>
  <c r="X2916" i="1" s="1"/>
  <c r="W2815" i="1"/>
  <c r="X2815" i="1" s="1"/>
  <c r="W2777" i="1"/>
  <c r="X2777" i="1" s="1"/>
  <c r="W2705" i="1"/>
  <c r="X2705" i="1" s="1"/>
  <c r="W2689" i="1"/>
  <c r="X2689" i="1" s="1"/>
  <c r="W2660" i="1"/>
  <c r="X2660" i="1" s="1"/>
  <c r="W2638" i="1"/>
  <c r="X2638" i="1" s="1"/>
  <c r="W2590" i="1"/>
  <c r="X2590" i="1" s="1"/>
  <c r="W2581" i="1"/>
  <c r="X2581" i="1" s="1"/>
  <c r="W2540" i="1"/>
  <c r="X2540" i="1" s="1"/>
  <c r="W2520" i="1"/>
  <c r="X2520" i="1" s="1"/>
  <c r="W2404" i="1"/>
  <c r="X2404" i="1" s="1"/>
  <c r="W2387" i="1"/>
  <c r="X2387" i="1" s="1"/>
  <c r="W2351" i="1"/>
  <c r="X2351" i="1" s="1"/>
  <c r="W2331" i="1"/>
  <c r="X2331" i="1" s="1"/>
  <c r="W2328" i="1"/>
  <c r="X2328" i="1" s="1"/>
  <c r="W2325" i="1"/>
  <c r="X2325" i="1" s="1"/>
  <c r="W2266" i="1"/>
  <c r="X2266" i="1" s="1"/>
  <c r="W2250" i="1"/>
  <c r="X2250" i="1" s="1"/>
  <c r="W2246" i="1"/>
  <c r="X2246" i="1" s="1"/>
  <c r="W2171" i="1"/>
  <c r="X2171" i="1" s="1"/>
  <c r="W2155" i="1"/>
  <c r="X2155" i="1" s="1"/>
  <c r="W2139" i="1"/>
  <c r="X2139" i="1" s="1"/>
  <c r="W2123" i="1"/>
  <c r="X2123" i="1" s="1"/>
  <c r="W2107" i="1"/>
  <c r="X2107" i="1" s="1"/>
  <c r="W2091" i="1"/>
  <c r="X2091" i="1" s="1"/>
  <c r="W2075" i="1"/>
  <c r="X2075" i="1" s="1"/>
  <c r="W2059" i="1"/>
  <c r="X2059" i="1" s="1"/>
  <c r="W2043" i="1"/>
  <c r="X2043" i="1" s="1"/>
  <c r="W2027" i="1"/>
  <c r="X2027" i="1" s="1"/>
  <c r="W2011" i="1"/>
  <c r="X2011" i="1" s="1"/>
  <c r="W1995" i="1"/>
  <c r="X1995" i="1" s="1"/>
  <c r="W1979" i="1"/>
  <c r="X1979" i="1" s="1"/>
  <c r="W1963" i="1"/>
  <c r="X1963" i="1" s="1"/>
  <c r="W1947" i="1"/>
  <c r="X1947" i="1" s="1"/>
  <c r="W1931" i="1"/>
  <c r="X1931" i="1" s="1"/>
  <c r="W1915" i="1"/>
  <c r="X1915" i="1" s="1"/>
  <c r="W1899" i="1"/>
  <c r="X1899" i="1" s="1"/>
  <c r="W1883" i="1"/>
  <c r="X1883" i="1" s="1"/>
  <c r="W1867" i="1"/>
  <c r="X1867" i="1" s="1"/>
  <c r="W1851" i="1"/>
  <c r="X1851" i="1" s="1"/>
  <c r="W1835" i="1"/>
  <c r="X1835" i="1" s="1"/>
  <c r="W1819" i="1"/>
  <c r="X1819" i="1" s="1"/>
  <c r="W1803" i="1"/>
  <c r="X1803" i="1" s="1"/>
  <c r="W1787" i="1"/>
  <c r="X1787" i="1" s="1"/>
  <c r="W1771" i="1"/>
  <c r="X1771" i="1" s="1"/>
  <c r="W1755" i="1"/>
  <c r="X1755" i="1" s="1"/>
  <c r="W1739" i="1"/>
  <c r="X1739" i="1" s="1"/>
  <c r="W1723" i="1"/>
  <c r="X1723" i="1" s="1"/>
  <c r="W1707" i="1"/>
  <c r="X1707" i="1" s="1"/>
  <c r="W1691" i="1"/>
  <c r="X1691" i="1" s="1"/>
  <c r="W1675" i="1"/>
  <c r="X1675" i="1" s="1"/>
  <c r="W1659" i="1"/>
  <c r="X1659" i="1" s="1"/>
  <c r="W1643" i="1"/>
  <c r="X1643" i="1" s="1"/>
  <c r="W1627" i="1"/>
  <c r="X1627" i="1" s="1"/>
  <c r="W1611" i="1"/>
  <c r="X1611" i="1" s="1"/>
  <c r="W1595" i="1"/>
  <c r="X1595" i="1" s="1"/>
  <c r="W1579" i="1"/>
  <c r="X1579" i="1" s="1"/>
  <c r="W1563" i="1"/>
  <c r="X1563" i="1" s="1"/>
  <c r="W1547" i="1"/>
  <c r="X1547" i="1" s="1"/>
  <c r="W1531" i="1"/>
  <c r="X1531" i="1" s="1"/>
  <c r="W1515" i="1"/>
  <c r="X1515" i="1" s="1"/>
  <c r="W1499" i="1"/>
  <c r="X1499" i="1" s="1"/>
  <c r="W1483" i="1"/>
  <c r="X1483" i="1" s="1"/>
  <c r="W1467" i="1"/>
  <c r="X1467" i="1" s="1"/>
  <c r="W1451" i="1"/>
  <c r="X1451" i="1" s="1"/>
  <c r="W1435" i="1"/>
  <c r="X1435" i="1" s="1"/>
  <c r="W2980" i="1"/>
  <c r="X2980" i="1" s="1"/>
  <c r="W2871" i="1"/>
  <c r="X2871" i="1" s="1"/>
  <c r="W2848" i="1"/>
  <c r="X2848" i="1" s="1"/>
  <c r="W2732" i="1"/>
  <c r="X2732" i="1" s="1"/>
  <c r="W2723" i="1"/>
  <c r="X2723" i="1" s="1"/>
  <c r="W2687" i="1"/>
  <c r="X2687" i="1" s="1"/>
  <c r="W2611" i="1"/>
  <c r="X2611" i="1" s="1"/>
  <c r="W2602" i="1"/>
  <c r="X2602" i="1" s="1"/>
  <c r="W2579" i="1"/>
  <c r="X2579" i="1" s="1"/>
  <c r="W2558" i="1"/>
  <c r="X2558" i="1" s="1"/>
  <c r="W2452" i="1"/>
  <c r="X2452" i="1" s="1"/>
  <c r="W2437" i="1"/>
  <c r="X2437" i="1" s="1"/>
  <c r="W2410" i="1"/>
  <c r="X2410" i="1" s="1"/>
  <c r="W2407" i="1"/>
  <c r="X2407" i="1" s="1"/>
  <c r="W2401" i="1"/>
  <c r="X2401" i="1" s="1"/>
  <c r="W2398" i="1"/>
  <c r="X2398" i="1" s="1"/>
  <c r="W2391" i="1"/>
  <c r="X2391" i="1" s="1"/>
  <c r="W2381" i="1"/>
  <c r="X2381" i="1" s="1"/>
  <c r="W2358" i="1"/>
  <c r="X2358" i="1" s="1"/>
  <c r="W2348" i="1"/>
  <c r="X2348" i="1" s="1"/>
  <c r="W2335" i="1"/>
  <c r="X2335" i="1" s="1"/>
  <c r="W2315" i="1"/>
  <c r="X2315" i="1" s="1"/>
  <c r="W2312" i="1"/>
  <c r="X2312" i="1" s="1"/>
  <c r="W2305" i="1"/>
  <c r="X2305" i="1" s="1"/>
  <c r="W2298" i="1"/>
  <c r="X2298" i="1" s="1"/>
  <c r="W2294" i="1"/>
  <c r="X2294" i="1" s="1"/>
  <c r="W2283" i="1"/>
  <c r="X2283" i="1" s="1"/>
  <c r="W2238" i="1"/>
  <c r="X2238" i="1" s="1"/>
  <c r="W2222" i="1"/>
  <c r="X2222" i="1" s="1"/>
  <c r="W2218" i="1"/>
  <c r="X2218" i="1" s="1"/>
  <c r="W2214" i="1"/>
  <c r="X2214" i="1" s="1"/>
  <c r="W2206" i="1"/>
  <c r="X2206" i="1" s="1"/>
  <c r="W2190" i="1"/>
  <c r="X2190" i="1" s="1"/>
  <c r="W2186" i="1"/>
  <c r="X2186" i="1" s="1"/>
  <c r="W2166" i="1"/>
  <c r="X2166" i="1" s="1"/>
  <c r="W2150" i="1"/>
  <c r="X2150" i="1" s="1"/>
  <c r="W2134" i="1"/>
  <c r="X2134" i="1" s="1"/>
  <c r="W2118" i="1"/>
  <c r="X2118" i="1" s="1"/>
  <c r="W2102" i="1"/>
  <c r="X2102" i="1" s="1"/>
  <c r="W3050" i="1"/>
  <c r="X3050" i="1" s="1"/>
  <c r="W2973" i="1"/>
  <c r="X2973" i="1" s="1"/>
  <c r="W2935" i="1"/>
  <c r="X2935" i="1" s="1"/>
  <c r="W2884" i="1"/>
  <c r="X2884" i="1" s="1"/>
  <c r="W2858" i="1"/>
  <c r="X2858" i="1" s="1"/>
  <c r="W2802" i="1"/>
  <c r="X2802" i="1" s="1"/>
  <c r="W2719" i="1"/>
  <c r="X2719" i="1" s="1"/>
  <c r="W2717" i="1"/>
  <c r="X2717" i="1" s="1"/>
  <c r="W2685" i="1"/>
  <c r="X2685" i="1" s="1"/>
  <c r="W2446" i="1"/>
  <c r="X2446" i="1" s="1"/>
  <c r="W2428" i="1"/>
  <c r="X2428" i="1" s="1"/>
  <c r="W2419" i="1"/>
  <c r="X2419" i="1" s="1"/>
  <c r="W2375" i="1"/>
  <c r="X2375" i="1" s="1"/>
  <c r="W2365" i="1"/>
  <c r="X2365" i="1" s="1"/>
  <c r="W2342" i="1"/>
  <c r="X2342" i="1" s="1"/>
  <c r="W2332" i="1"/>
  <c r="X2332" i="1" s="1"/>
  <c r="W2287" i="1"/>
  <c r="X2287" i="1" s="1"/>
  <c r="W2279" i="1"/>
  <c r="X2279" i="1" s="1"/>
  <c r="W2275" i="1"/>
  <c r="X2275" i="1" s="1"/>
  <c r="W2259" i="1"/>
  <c r="X2259" i="1" s="1"/>
  <c r="W2182" i="1"/>
  <c r="X2182" i="1" s="1"/>
  <c r="W2172" i="1"/>
  <c r="X2172" i="1" s="1"/>
  <c r="W2156" i="1"/>
  <c r="X2156" i="1" s="1"/>
  <c r="W2140" i="1"/>
  <c r="X2140" i="1" s="1"/>
  <c r="W3037" i="1"/>
  <c r="X3037" i="1" s="1"/>
  <c r="W2984" i="1"/>
  <c r="X2984" i="1" s="1"/>
  <c r="W2926" i="1"/>
  <c r="X2926" i="1" s="1"/>
  <c r="W2911" i="1"/>
  <c r="X2911" i="1" s="1"/>
  <c r="W2851" i="1"/>
  <c r="X2851" i="1" s="1"/>
  <c r="W2841" i="1"/>
  <c r="X2841" i="1" s="1"/>
  <c r="W2835" i="1"/>
  <c r="X2835" i="1" s="1"/>
  <c r="W2796" i="1"/>
  <c r="X2796" i="1" s="1"/>
  <c r="W2715" i="1"/>
  <c r="X2715" i="1" s="1"/>
  <c r="W2701" i="1"/>
  <c r="X2701" i="1" s="1"/>
  <c r="W2681" i="1"/>
  <c r="X2681" i="1" s="1"/>
  <c r="W2634" i="1"/>
  <c r="X2634" i="1" s="1"/>
  <c r="W2584" i="1"/>
  <c r="X2584" i="1" s="1"/>
  <c r="W2570" i="1"/>
  <c r="X2570" i="1" s="1"/>
  <c r="W2514" i="1"/>
  <c r="X2514" i="1" s="1"/>
  <c r="W2473" i="1"/>
  <c r="X2473" i="1" s="1"/>
  <c r="W2458" i="1"/>
  <c r="X2458" i="1" s="1"/>
  <c r="W2443" i="1"/>
  <c r="X2443" i="1" s="1"/>
  <c r="W2440" i="1"/>
  <c r="X2440" i="1" s="1"/>
  <c r="W2405" i="1"/>
  <c r="X2405" i="1" s="1"/>
  <c r="W2388" i="1"/>
  <c r="X2388" i="1" s="1"/>
  <c r="W2355" i="1"/>
  <c r="X2355" i="1" s="1"/>
  <c r="W2319" i="1"/>
  <c r="X2319" i="1" s="1"/>
  <c r="W2302" i="1"/>
  <c r="X2302" i="1" s="1"/>
  <c r="W2291" i="1"/>
  <c r="X2291" i="1" s="1"/>
  <c r="W2271" i="1"/>
  <c r="X2271" i="1" s="1"/>
  <c r="W2263" i="1"/>
  <c r="X2263" i="1" s="1"/>
  <c r="W2255" i="1"/>
  <c r="X2255" i="1" s="1"/>
  <c r="W2251" i="1"/>
  <c r="X2251" i="1" s="1"/>
  <c r="W2243" i="1"/>
  <c r="X2243" i="1" s="1"/>
  <c r="W2167" i="1"/>
  <c r="X2167" i="1" s="1"/>
  <c r="W2151" i="1"/>
  <c r="X2151" i="1" s="1"/>
  <c r="W2135" i="1"/>
  <c r="X2135" i="1" s="1"/>
  <c r="W3134" i="1"/>
  <c r="X3134" i="1" s="1"/>
  <c r="W2975" i="1"/>
  <c r="X2975" i="1" s="1"/>
  <c r="W2866" i="1"/>
  <c r="X2866" i="1" s="1"/>
  <c r="W2864" i="1"/>
  <c r="X2864" i="1" s="1"/>
  <c r="W2853" i="1"/>
  <c r="X2853" i="1" s="1"/>
  <c r="W2845" i="1"/>
  <c r="X2845" i="1" s="1"/>
  <c r="W2839" i="1"/>
  <c r="X2839" i="1" s="1"/>
  <c r="W2786" i="1"/>
  <c r="X2786" i="1" s="1"/>
  <c r="W2782" i="1"/>
  <c r="X2782" i="1" s="1"/>
  <c r="W2741" i="1"/>
  <c r="X2741" i="1" s="1"/>
  <c r="W2739" i="1"/>
  <c r="X2739" i="1" s="1"/>
  <c r="W2645" i="1"/>
  <c r="X2645" i="1" s="1"/>
  <c r="W2632" i="1"/>
  <c r="X2632" i="1" s="1"/>
  <c r="W2625" i="1"/>
  <c r="X2625" i="1" s="1"/>
  <c r="W2605" i="1"/>
  <c r="X2605" i="1" s="1"/>
  <c r="W2523" i="1"/>
  <c r="X2523" i="1" s="1"/>
  <c r="W2505" i="1"/>
  <c r="X2505" i="1" s="1"/>
  <c r="W2496" i="1"/>
  <c r="X2496" i="1" s="1"/>
  <c r="W2476" i="1"/>
  <c r="X2476" i="1" s="1"/>
  <c r="W2385" i="1"/>
  <c r="X2385" i="1" s="1"/>
  <c r="W2382" i="1"/>
  <c r="X2382" i="1" s="1"/>
  <c r="W2372" i="1"/>
  <c r="X2372" i="1" s="1"/>
  <c r="W2316" i="1"/>
  <c r="X2316" i="1" s="1"/>
  <c r="W2295" i="1"/>
  <c r="X2295" i="1" s="1"/>
  <c r="W2267" i="1"/>
  <c r="X2267" i="1" s="1"/>
  <c r="W2239" i="1"/>
  <c r="X2239" i="1" s="1"/>
  <c r="W2215" i="1"/>
  <c r="X2215" i="1" s="1"/>
  <c r="W2178" i="1"/>
  <c r="X2178" i="1" s="1"/>
  <c r="W2162" i="1"/>
  <c r="X2162" i="1" s="1"/>
  <c r="W2146" i="1"/>
  <c r="X2146" i="1" s="1"/>
  <c r="W2130" i="1"/>
  <c r="X2130" i="1" s="1"/>
  <c r="W2114" i="1"/>
  <c r="X2114" i="1" s="1"/>
  <c r="W2098" i="1"/>
  <c r="X2098" i="1" s="1"/>
  <c r="W2082" i="1"/>
  <c r="X2082" i="1" s="1"/>
  <c r="W2066" i="1"/>
  <c r="X2066" i="1" s="1"/>
  <c r="W2050" i="1"/>
  <c r="X2050" i="1" s="1"/>
  <c r="W2034" i="1"/>
  <c r="X2034" i="1" s="1"/>
  <c r="W2018" i="1"/>
  <c r="X2018" i="1" s="1"/>
  <c r="W2002" i="1"/>
  <c r="X2002" i="1" s="1"/>
  <c r="W1986" i="1"/>
  <c r="X1986" i="1" s="1"/>
  <c r="W1970" i="1"/>
  <c r="X1970" i="1" s="1"/>
  <c r="W1954" i="1"/>
  <c r="X1954" i="1" s="1"/>
  <c r="W1938" i="1"/>
  <c r="X1938" i="1" s="1"/>
  <c r="W1922" i="1"/>
  <c r="X1922" i="1" s="1"/>
  <c r="W1906" i="1"/>
  <c r="X1906" i="1" s="1"/>
  <c r="W1890" i="1"/>
  <c r="X1890" i="1" s="1"/>
  <c r="W1874" i="1"/>
  <c r="X1874" i="1" s="1"/>
  <c r="W1858" i="1"/>
  <c r="X1858" i="1" s="1"/>
  <c r="W1842" i="1"/>
  <c r="X1842" i="1" s="1"/>
  <c r="W1826" i="1"/>
  <c r="X1826" i="1" s="1"/>
  <c r="W1810" i="1"/>
  <c r="X1810" i="1" s="1"/>
  <c r="W1794" i="1"/>
  <c r="X1794" i="1" s="1"/>
  <c r="W1778" i="1"/>
  <c r="X1778" i="1" s="1"/>
  <c r="W1762" i="1"/>
  <c r="X1762" i="1" s="1"/>
  <c r="W1746" i="1"/>
  <c r="X1746" i="1" s="1"/>
  <c r="W1730" i="1"/>
  <c r="X1730" i="1" s="1"/>
  <c r="W1714" i="1"/>
  <c r="X1714" i="1" s="1"/>
  <c r="W3028" i="1"/>
  <c r="X3028" i="1" s="1"/>
  <c r="W3026" i="1"/>
  <c r="X3026" i="1" s="1"/>
  <c r="W2964" i="1"/>
  <c r="X2964" i="1" s="1"/>
  <c r="W2962" i="1"/>
  <c r="X2962" i="1" s="1"/>
  <c r="W2928" i="1"/>
  <c r="X2928" i="1" s="1"/>
  <c r="W2896" i="1"/>
  <c r="X2896" i="1" s="1"/>
  <c r="W2894" i="1"/>
  <c r="X2894" i="1" s="1"/>
  <c r="W2754" i="1"/>
  <c r="X2754" i="1" s="1"/>
  <c r="W2697" i="1"/>
  <c r="X2697" i="1" s="1"/>
  <c r="W2690" i="1"/>
  <c r="X2690" i="1" s="1"/>
  <c r="W2593" i="1"/>
  <c r="X2593" i="1" s="1"/>
  <c r="W2561" i="1"/>
  <c r="X2561" i="1" s="1"/>
  <c r="W2552" i="1"/>
  <c r="X2552" i="1" s="1"/>
  <c r="W2532" i="1"/>
  <c r="X2532" i="1" s="1"/>
  <c r="W2512" i="1"/>
  <c r="X2512" i="1" s="1"/>
  <c r="W2484" i="1"/>
  <c r="X2484" i="1" s="1"/>
  <c r="W2414" i="1"/>
  <c r="X2414" i="1" s="1"/>
  <c r="W2395" i="1"/>
  <c r="X2395" i="1" s="1"/>
  <c r="W2392" i="1"/>
  <c r="X2392" i="1" s="1"/>
  <c r="W2369" i="1"/>
  <c r="X2369" i="1" s="1"/>
  <c r="W2359" i="1"/>
  <c r="X2359" i="1" s="1"/>
  <c r="W2349" i="1"/>
  <c r="X2349" i="1" s="1"/>
  <c r="W2326" i="1"/>
  <c r="X2326" i="1" s="1"/>
  <c r="W2288" i="1"/>
  <c r="X2288" i="1" s="1"/>
  <c r="W2280" i="1"/>
  <c r="X2280" i="1" s="1"/>
  <c r="W2235" i="1"/>
  <c r="X2235" i="1" s="1"/>
  <c r="W2231" i="1"/>
  <c r="X2231" i="1" s="1"/>
  <c r="W2223" i="1"/>
  <c r="X2223" i="1" s="1"/>
  <c r="W2219" i="1"/>
  <c r="X2219" i="1" s="1"/>
  <c r="W2211" i="1"/>
  <c r="X2211" i="1" s="1"/>
  <c r="W2207" i="1"/>
  <c r="X2207" i="1" s="1"/>
  <c r="W2203" i="1"/>
  <c r="X2203" i="1" s="1"/>
  <c r="W2199" i="1"/>
  <c r="X2199" i="1" s="1"/>
  <c r="W2191" i="1"/>
  <c r="X2191" i="1" s="1"/>
  <c r="W2187" i="1"/>
  <c r="X2187" i="1" s="1"/>
  <c r="W2183" i="1"/>
  <c r="X2183" i="1" s="1"/>
  <c r="W2173" i="1"/>
  <c r="X2173" i="1" s="1"/>
  <c r="W2157" i="1"/>
  <c r="X2157" i="1" s="1"/>
  <c r="W2141" i="1"/>
  <c r="X2141" i="1" s="1"/>
  <c r="W2125" i="1"/>
  <c r="X2125" i="1" s="1"/>
  <c r="W2109" i="1"/>
  <c r="X2109" i="1" s="1"/>
  <c r="W2093" i="1"/>
  <c r="X2093" i="1" s="1"/>
  <c r="W2077" i="1"/>
  <c r="X2077" i="1" s="1"/>
  <c r="W2061" i="1"/>
  <c r="X2061" i="1" s="1"/>
  <c r="W2045" i="1"/>
  <c r="X2045" i="1" s="1"/>
  <c r="W2029" i="1"/>
  <c r="X2029" i="1" s="1"/>
  <c r="W2013" i="1"/>
  <c r="X2013" i="1" s="1"/>
  <c r="W1997" i="1"/>
  <c r="X1997" i="1" s="1"/>
  <c r="W1981" i="1"/>
  <c r="X1981" i="1" s="1"/>
  <c r="W1965" i="1"/>
  <c r="X1965" i="1" s="1"/>
  <c r="W1949" i="1"/>
  <c r="X1949" i="1" s="1"/>
  <c r="W1933" i="1"/>
  <c r="X1933" i="1" s="1"/>
  <c r="W1917" i="1"/>
  <c r="X1917" i="1" s="1"/>
  <c r="W1901" i="1"/>
  <c r="X1901" i="1" s="1"/>
  <c r="W1885" i="1"/>
  <c r="X1885" i="1" s="1"/>
  <c r="W1869" i="1"/>
  <c r="X1869" i="1" s="1"/>
  <c r="W1853" i="1"/>
  <c r="X1853" i="1" s="1"/>
  <c r="W2957" i="1"/>
  <c r="X2957" i="1" s="1"/>
  <c r="W2879" i="1"/>
  <c r="X2879" i="1" s="1"/>
  <c r="W2818" i="1"/>
  <c r="X2818" i="1" s="1"/>
  <c r="W2816" i="1"/>
  <c r="X2816" i="1" s="1"/>
  <c r="W2784" i="1"/>
  <c r="X2784" i="1" s="1"/>
  <c r="W2770" i="1"/>
  <c r="X2770" i="1" s="1"/>
  <c r="W2737" i="1"/>
  <c r="X2737" i="1" s="1"/>
  <c r="W2679" i="1"/>
  <c r="X2679" i="1" s="1"/>
  <c r="W2670" i="1"/>
  <c r="X2670" i="1" s="1"/>
  <c r="W2652" i="1"/>
  <c r="X2652" i="1" s="1"/>
  <c r="W2623" i="1"/>
  <c r="X2623" i="1" s="1"/>
  <c r="W2541" i="1"/>
  <c r="X2541" i="1" s="1"/>
  <c r="W2479" i="1"/>
  <c r="X2479" i="1" s="1"/>
  <c r="W2423" i="1"/>
  <c r="X2423" i="1" s="1"/>
  <c r="W2420" i="1"/>
  <c r="X2420" i="1" s="1"/>
  <c r="W2411" i="1"/>
  <c r="X2411" i="1" s="1"/>
  <c r="W2408" i="1"/>
  <c r="X2408" i="1" s="1"/>
  <c r="W2399" i="1"/>
  <c r="X2399" i="1" s="1"/>
  <c r="W3158" i="1"/>
  <c r="X3158" i="1" s="1"/>
  <c r="W3054" i="1"/>
  <c r="X3054" i="1" s="1"/>
  <c r="W2966" i="1"/>
  <c r="X2966" i="1" s="1"/>
  <c r="W2921" i="1"/>
  <c r="X2921" i="1" s="1"/>
  <c r="W2812" i="1"/>
  <c r="X2812" i="1" s="1"/>
  <c r="W2764" i="1"/>
  <c r="X2764" i="1" s="1"/>
  <c r="W2750" i="1"/>
  <c r="X2750" i="1" s="1"/>
  <c r="W2735" i="1"/>
  <c r="X2735" i="1" s="1"/>
  <c r="W2733" i="1"/>
  <c r="X2733" i="1" s="1"/>
  <c r="W2722" i="1"/>
  <c r="X2722" i="1" s="1"/>
  <c r="W2708" i="1"/>
  <c r="X2708" i="1" s="1"/>
  <c r="W2456" i="1"/>
  <c r="X2456" i="1" s="1"/>
  <c r="W2447" i="1"/>
  <c r="X2447" i="1" s="1"/>
  <c r="W2438" i="1"/>
  <c r="X2438" i="1" s="1"/>
  <c r="W2429" i="1"/>
  <c r="X2429" i="1" s="1"/>
  <c r="W2417" i="1"/>
  <c r="X2417" i="1" s="1"/>
  <c r="W2379" i="1"/>
  <c r="X2379" i="1" s="1"/>
  <c r="W2376" i="1"/>
  <c r="X2376" i="1" s="1"/>
  <c r="W2373" i="1"/>
  <c r="X2373" i="1" s="1"/>
  <c r="W2356" i="1"/>
  <c r="X2356" i="1" s="1"/>
  <c r="W2343" i="1"/>
  <c r="X2343" i="1" s="1"/>
  <c r="W2333" i="1"/>
  <c r="X2333" i="1" s="1"/>
  <c r="W2310" i="1"/>
  <c r="X2310" i="1" s="1"/>
  <c r="W2285" i="1"/>
  <c r="X2285" i="1" s="1"/>
  <c r="W2268" i="1"/>
  <c r="X2268" i="1" s="1"/>
  <c r="W2264" i="1"/>
  <c r="X2264" i="1" s="1"/>
  <c r="W2256" i="1"/>
  <c r="X2256" i="1" s="1"/>
  <c r="W2248" i="1"/>
  <c r="X2248" i="1" s="1"/>
  <c r="W2244" i="1"/>
  <c r="X2244" i="1" s="1"/>
  <c r="W2179" i="1"/>
  <c r="X2179" i="1" s="1"/>
  <c r="W2163" i="1"/>
  <c r="X2163" i="1" s="1"/>
  <c r="W2147" i="1"/>
  <c r="X2147" i="1" s="1"/>
  <c r="W2131" i="1"/>
  <c r="X2131" i="1" s="1"/>
  <c r="W2115" i="1"/>
  <c r="X2115" i="1" s="1"/>
  <c r="W2099" i="1"/>
  <c r="X2099" i="1" s="1"/>
  <c r="W2083" i="1"/>
  <c r="X2083" i="1" s="1"/>
  <c r="W2067" i="1"/>
  <c r="X2067" i="1" s="1"/>
  <c r="W2051" i="1"/>
  <c r="X2051" i="1" s="1"/>
  <c r="W2035" i="1"/>
  <c r="X2035" i="1" s="1"/>
  <c r="W2019" i="1"/>
  <c r="X2019" i="1" s="1"/>
  <c r="W2003" i="1"/>
  <c r="X2003" i="1" s="1"/>
  <c r="W1987" i="1"/>
  <c r="X1987" i="1" s="1"/>
  <c r="W1971" i="1"/>
  <c r="X1971" i="1" s="1"/>
  <c r="W1955" i="1"/>
  <c r="X1955" i="1" s="1"/>
  <c r="W1939" i="1"/>
  <c r="X1939" i="1" s="1"/>
  <c r="W1923" i="1"/>
  <c r="X1923" i="1" s="1"/>
  <c r="W1907" i="1"/>
  <c r="X1907" i="1" s="1"/>
  <c r="W1891" i="1"/>
  <c r="X1891" i="1" s="1"/>
  <c r="W1875" i="1"/>
  <c r="X1875" i="1" s="1"/>
  <c r="W1859" i="1"/>
  <c r="X1859" i="1" s="1"/>
  <c r="W1843" i="1"/>
  <c r="X1843" i="1" s="1"/>
  <c r="W3046" i="1"/>
  <c r="X3046" i="1" s="1"/>
  <c r="W2889" i="1"/>
  <c r="X2889" i="1" s="1"/>
  <c r="W2883" i="1"/>
  <c r="X2883" i="1" s="1"/>
  <c r="W3610" i="1"/>
  <c r="X3610" i="1" s="1"/>
  <c r="W3310" i="1"/>
  <c r="X3310" i="1" s="1"/>
  <c r="W3101" i="1"/>
  <c r="X3101" i="1" s="1"/>
  <c r="W3029" i="1"/>
  <c r="X3029" i="1" s="1"/>
  <c r="W3020" i="1"/>
  <c r="X3020" i="1" s="1"/>
  <c r="W2867" i="1"/>
  <c r="X2867" i="1" s="1"/>
  <c r="W2711" i="1"/>
  <c r="X2711" i="1" s="1"/>
  <c r="W2691" i="1"/>
  <c r="X2691" i="1" s="1"/>
  <c r="W2682" i="1"/>
  <c r="X2682" i="1" s="1"/>
  <c r="W2664" i="1"/>
  <c r="X2664" i="1" s="1"/>
  <c r="W2633" i="1"/>
  <c r="X2633" i="1" s="1"/>
  <c r="W2576" i="1"/>
  <c r="X2576" i="1" s="1"/>
  <c r="W2555" i="1"/>
  <c r="X2555" i="1" s="1"/>
  <c r="W2515" i="1"/>
  <c r="X2515" i="1" s="1"/>
  <c r="W3011" i="1"/>
  <c r="X3011" i="1" s="1"/>
  <c r="W2938" i="1"/>
  <c r="X2938" i="1" s="1"/>
  <c r="W2836" i="1"/>
  <c r="X2836" i="1" s="1"/>
  <c r="W2809" i="1"/>
  <c r="X2809" i="1" s="1"/>
  <c r="W2700" i="1"/>
  <c r="X2700" i="1" s="1"/>
  <c r="W2655" i="1"/>
  <c r="X2655" i="1" s="1"/>
  <c r="W2615" i="1"/>
  <c r="X2615" i="1" s="1"/>
  <c r="W2583" i="1"/>
  <c r="X2583" i="1" s="1"/>
  <c r="W2567" i="1"/>
  <c r="X2567" i="1" s="1"/>
  <c r="W2480" i="1"/>
  <c r="X2480" i="1" s="1"/>
  <c r="W2469" i="1"/>
  <c r="X2469" i="1" s="1"/>
  <c r="W2460" i="1"/>
  <c r="X2460" i="1" s="1"/>
  <c r="W2454" i="1"/>
  <c r="X2454" i="1" s="1"/>
  <c r="W2436" i="1"/>
  <c r="X2436" i="1" s="1"/>
  <c r="W2430" i="1"/>
  <c r="X2430" i="1" s="1"/>
  <c r="W2424" i="1"/>
  <c r="X2424" i="1" s="1"/>
  <c r="W2397" i="1"/>
  <c r="X2397" i="1" s="1"/>
  <c r="W2347" i="1"/>
  <c r="X2347" i="1" s="1"/>
  <c r="W2344" i="1"/>
  <c r="X2344" i="1" s="1"/>
  <c r="W3106" i="1"/>
  <c r="X3106" i="1" s="1"/>
  <c r="W2945" i="1"/>
  <c r="X2945" i="1" s="1"/>
  <c r="W2940" i="1"/>
  <c r="X2940" i="1" s="1"/>
  <c r="W2878" i="1"/>
  <c r="X2878" i="1" s="1"/>
  <c r="W2789" i="1"/>
  <c r="X2789" i="1" s="1"/>
  <c r="W2767" i="1"/>
  <c r="X2767" i="1" s="1"/>
  <c r="W2755" i="1"/>
  <c r="X2755" i="1" s="1"/>
  <c r="W2738" i="1"/>
  <c r="X2738" i="1" s="1"/>
  <c r="W2714" i="1"/>
  <c r="X2714" i="1" s="1"/>
  <c r="W2709" i="1"/>
  <c r="X2709" i="1" s="1"/>
  <c r="W2642" i="1"/>
  <c r="X2642" i="1" s="1"/>
  <c r="W2631" i="1"/>
  <c r="X2631" i="1" s="1"/>
  <c r="W2624" i="1"/>
  <c r="X2624" i="1" s="1"/>
  <c r="W2622" i="1"/>
  <c r="X2622" i="1" s="1"/>
  <c r="W2604" i="1"/>
  <c r="X2604" i="1" s="1"/>
  <c r="W2533" i="1"/>
  <c r="X2533" i="1" s="1"/>
  <c r="W2863" i="1"/>
  <c r="X2863" i="1" s="1"/>
  <c r="W2832" i="1"/>
  <c r="X2832" i="1" s="1"/>
  <c r="W2718" i="1"/>
  <c r="X2718" i="1" s="1"/>
  <c r="W2587" i="1"/>
  <c r="X2587" i="1" s="1"/>
  <c r="W2572" i="1"/>
  <c r="X2572" i="1" s="1"/>
  <c r="W2461" i="1"/>
  <c r="X2461" i="1" s="1"/>
  <c r="W2459" i="1"/>
  <c r="X2459" i="1" s="1"/>
  <c r="W2421" i="1"/>
  <c r="X2421" i="1" s="1"/>
  <c r="W2327" i="1"/>
  <c r="X2327" i="1" s="1"/>
  <c r="W2323" i="1"/>
  <c r="X2323" i="1" s="1"/>
  <c r="W2321" i="1"/>
  <c r="X2321" i="1" s="1"/>
  <c r="W2317" i="1"/>
  <c r="X2317" i="1" s="1"/>
  <c r="W2237" i="1"/>
  <c r="X2237" i="1" s="1"/>
  <c r="W2196" i="1"/>
  <c r="X2196" i="1" s="1"/>
  <c r="W2143" i="1"/>
  <c r="X2143" i="1" s="1"/>
  <c r="W2136" i="1"/>
  <c r="X2136" i="1" s="1"/>
  <c r="W2269" i="1"/>
  <c r="X2269" i="1" s="1"/>
  <c r="W2265" i="1"/>
  <c r="X2265" i="1" s="1"/>
  <c r="W2230" i="1"/>
  <c r="X2230" i="1" s="1"/>
  <c r="W2180" i="1"/>
  <c r="X2180" i="1" s="1"/>
  <c r="W2126" i="1"/>
  <c r="X2126" i="1" s="1"/>
  <c r="W2110" i="1"/>
  <c r="X2110" i="1" s="1"/>
  <c r="W2094" i="1"/>
  <c r="X2094" i="1" s="1"/>
  <c r="W2803" i="1"/>
  <c r="X2803" i="1" s="1"/>
  <c r="W3061" i="1"/>
  <c r="X3061" i="1" s="1"/>
  <c r="W2954" i="1"/>
  <c r="X2954" i="1" s="1"/>
  <c r="W2906" i="1"/>
  <c r="X2906" i="1" s="1"/>
  <c r="W2686" i="1"/>
  <c r="X2686" i="1" s="1"/>
  <c r="W2637" i="1"/>
  <c r="X2637" i="1" s="1"/>
  <c r="W2495" i="1"/>
  <c r="X2495" i="1" s="1"/>
  <c r="W2451" i="1"/>
  <c r="X2451" i="1" s="1"/>
  <c r="W2396" i="1"/>
  <c r="X2396" i="1" s="1"/>
  <c r="W2318" i="1"/>
  <c r="X2318" i="1" s="1"/>
  <c r="W2272" i="1"/>
  <c r="X2272" i="1" s="1"/>
  <c r="W2253" i="1"/>
  <c r="X2253" i="1" s="1"/>
  <c r="W2220" i="1"/>
  <c r="X2220" i="1" s="1"/>
  <c r="W2197" i="1"/>
  <c r="X2197" i="1" s="1"/>
  <c r="W2158" i="1"/>
  <c r="X2158" i="1" s="1"/>
  <c r="W2132" i="1"/>
  <c r="X2132" i="1" s="1"/>
  <c r="W2124" i="1"/>
  <c r="X2124" i="1" s="1"/>
  <c r="W2116" i="1"/>
  <c r="X2116" i="1" s="1"/>
  <c r="W2108" i="1"/>
  <c r="X2108" i="1" s="1"/>
  <c r="W2100" i="1"/>
  <c r="X2100" i="1" s="1"/>
  <c r="W2092" i="1"/>
  <c r="X2092" i="1" s="1"/>
  <c r="W2030" i="1"/>
  <c r="X2030" i="1" s="1"/>
  <c r="W2024" i="1"/>
  <c r="X2024" i="1" s="1"/>
  <c r="W2012" i="1"/>
  <c r="X2012" i="1" s="1"/>
  <c r="W2813" i="1"/>
  <c r="X2813" i="1" s="1"/>
  <c r="W2588" i="1"/>
  <c r="X2588" i="1" s="1"/>
  <c r="W2546" i="1"/>
  <c r="X2546" i="1" s="1"/>
  <c r="W2297" i="1"/>
  <c r="X2297" i="1" s="1"/>
  <c r="W2249" i="1"/>
  <c r="X2249" i="1" s="1"/>
  <c r="W2229" i="1"/>
  <c r="X2229" i="1" s="1"/>
  <c r="W2195" i="1"/>
  <c r="X2195" i="1" s="1"/>
  <c r="W2184" i="1"/>
  <c r="X2184" i="1" s="1"/>
  <c r="W2149" i="1"/>
  <c r="X2149" i="1" s="1"/>
  <c r="W2823" i="1"/>
  <c r="X2823" i="1" s="1"/>
  <c r="W2692" i="1"/>
  <c r="X2692" i="1" s="1"/>
  <c r="W2508" i="1"/>
  <c r="X2508" i="1" s="1"/>
  <c r="W2314" i="1"/>
  <c r="X2314" i="1" s="1"/>
  <c r="W2752" i="1"/>
  <c r="X2752" i="1" s="1"/>
  <c r="W2702" i="1"/>
  <c r="X2702" i="1" s="1"/>
  <c r="W2619" i="1"/>
  <c r="X2619" i="1" s="1"/>
  <c r="W2506" i="1"/>
  <c r="X2506" i="1" s="1"/>
  <c r="W2444" i="1"/>
  <c r="X2444" i="1" s="1"/>
  <c r="W2442" i="1"/>
  <c r="X2442" i="1" s="1"/>
  <c r="W2304" i="1"/>
  <c r="X2304" i="1" s="1"/>
  <c r="W2390" i="1"/>
  <c r="X2390" i="1" s="1"/>
  <c r="W2363" i="1"/>
  <c r="X2363" i="1" s="1"/>
  <c r="W2340" i="1"/>
  <c r="X2340" i="1" s="1"/>
  <c r="W2324" i="1"/>
  <c r="X2324" i="1" s="1"/>
  <c r="W2225" i="1"/>
  <c r="X2225" i="1" s="1"/>
  <c r="W2168" i="1"/>
  <c r="X2168" i="1" s="1"/>
  <c r="W2142" i="1"/>
  <c r="X2142" i="1" s="1"/>
  <c r="W2129" i="1"/>
  <c r="X2129" i="1" s="1"/>
  <c r="W2081" i="1"/>
  <c r="X2081" i="1" s="1"/>
  <c r="W2053" i="1"/>
  <c r="X2053" i="1" s="1"/>
  <c r="W2023" i="1"/>
  <c r="X2023" i="1" s="1"/>
  <c r="W2020" i="1"/>
  <c r="X2020" i="1" s="1"/>
  <c r="W1990" i="1"/>
  <c r="X1990" i="1" s="1"/>
  <c r="W1926" i="1"/>
  <c r="X1926" i="1" s="1"/>
  <c r="W1914" i="1"/>
  <c r="X1914" i="1" s="1"/>
  <c r="W1911" i="1"/>
  <c r="X1911" i="1" s="1"/>
  <c r="W1908" i="1"/>
  <c r="X1908" i="1" s="1"/>
  <c r="W1905" i="1"/>
  <c r="X1905" i="1" s="1"/>
  <c r="W1902" i="1"/>
  <c r="X1902" i="1" s="1"/>
  <c r="W1896" i="1"/>
  <c r="X1896" i="1" s="1"/>
  <c r="W1870" i="1"/>
  <c r="X1870" i="1" s="1"/>
  <c r="W1864" i="1"/>
  <c r="X1864" i="1" s="1"/>
  <c r="W1815" i="1"/>
  <c r="X1815" i="1" s="1"/>
  <c r="W1793" i="1"/>
  <c r="X1793" i="1" s="1"/>
  <c r="W1764" i="1"/>
  <c r="X1764" i="1" s="1"/>
  <c r="W1757" i="1"/>
  <c r="X1757" i="1" s="1"/>
  <c r="W1753" i="1"/>
  <c r="X1753" i="1" s="1"/>
  <c r="W1642" i="1"/>
  <c r="X1642" i="1" s="1"/>
  <c r="W1634" i="1"/>
  <c r="X1634" i="1" s="1"/>
  <c r="W1626" i="1"/>
  <c r="X1626" i="1" s="1"/>
  <c r="W1618" i="1"/>
  <c r="X1618" i="1" s="1"/>
  <c r="W1610" i="1"/>
  <c r="X1610" i="1" s="1"/>
  <c r="W1602" i="1"/>
  <c r="X1602" i="1" s="1"/>
  <c r="W1594" i="1"/>
  <c r="X1594" i="1" s="1"/>
  <c r="W1586" i="1"/>
  <c r="X1586" i="1" s="1"/>
  <c r="W1578" i="1"/>
  <c r="X1578" i="1" s="1"/>
  <c r="W1570" i="1"/>
  <c r="X1570" i="1" s="1"/>
  <c r="W1562" i="1"/>
  <c r="X1562" i="1" s="1"/>
  <c r="W1558" i="1"/>
  <c r="X1558" i="1" s="1"/>
  <c r="W1550" i="1"/>
  <c r="X1550" i="1" s="1"/>
  <c r="W1542" i="1"/>
  <c r="X1542" i="1" s="1"/>
  <c r="W1534" i="1"/>
  <c r="X1534" i="1" s="1"/>
  <c r="W2720" i="1"/>
  <c r="X2720" i="1" s="1"/>
  <c r="W2501" i="1"/>
  <c r="X2501" i="1" s="1"/>
  <c r="W2474" i="1"/>
  <c r="X2474" i="1" s="1"/>
  <c r="W2293" i="1"/>
  <c r="X2293" i="1" s="1"/>
  <c r="W2276" i="1"/>
  <c r="X2276" i="1" s="1"/>
  <c r="W2164" i="1"/>
  <c r="X2164" i="1" s="1"/>
  <c r="W2138" i="1"/>
  <c r="X2138" i="1" s="1"/>
  <c r="W2127" i="1"/>
  <c r="X2127" i="1" s="1"/>
  <c r="W2031" i="1"/>
  <c r="X2031" i="1" s="1"/>
  <c r="W2009" i="1"/>
  <c r="X2009" i="1" s="1"/>
  <c r="W2001" i="1"/>
  <c r="X2001" i="1" s="1"/>
  <c r="W1961" i="1"/>
  <c r="X1961" i="1" s="1"/>
  <c r="W1837" i="1"/>
  <c r="X1837" i="1" s="1"/>
  <c r="W1830" i="1"/>
  <c r="X1830" i="1" s="1"/>
  <c r="W1797" i="1"/>
  <c r="X1797" i="1" s="1"/>
  <c r="W1786" i="1"/>
  <c r="X1786" i="1" s="1"/>
  <c r="W1775" i="1"/>
  <c r="X1775" i="1" s="1"/>
  <c r="W1750" i="1"/>
  <c r="X1750" i="1" s="1"/>
  <c r="W1732" i="1"/>
  <c r="X1732" i="1" s="1"/>
  <c r="W1721" i="1"/>
  <c r="X1721" i="1" s="1"/>
  <c r="W1699" i="1"/>
  <c r="X1699" i="1" s="1"/>
  <c r="W1554" i="1"/>
  <c r="X1554" i="1" s="1"/>
  <c r="W1546" i="1"/>
  <c r="X1546" i="1" s="1"/>
  <c r="W1538" i="1"/>
  <c r="X1538" i="1" s="1"/>
  <c r="W1530" i="1"/>
  <c r="X1530" i="1" s="1"/>
  <c r="W1526" i="1"/>
  <c r="X1526" i="1" s="1"/>
  <c r="W1518" i="1"/>
  <c r="X1518" i="1" s="1"/>
  <c r="W1402" i="1"/>
  <c r="X1402" i="1" s="1"/>
  <c r="W1370" i="1"/>
  <c r="X1370" i="1" s="1"/>
  <c r="W1356" i="1"/>
  <c r="X1356" i="1" s="1"/>
  <c r="W1347" i="1"/>
  <c r="X1347" i="1" s="1"/>
  <c r="W1337" i="1"/>
  <c r="X1337" i="1" s="1"/>
  <c r="W1321" i="1"/>
  <c r="X1321" i="1" s="1"/>
  <c r="W1305" i="1"/>
  <c r="X1305" i="1" s="1"/>
  <c r="W2661" i="1"/>
  <c r="X2661" i="1" s="1"/>
  <c r="W2600" i="1"/>
  <c r="X2600" i="1" s="1"/>
  <c r="W2448" i="1"/>
  <c r="X2448" i="1" s="1"/>
  <c r="W2439" i="1"/>
  <c r="X2439" i="1" s="1"/>
  <c r="W2656" i="1"/>
  <c r="X2656" i="1" s="1"/>
  <c r="W2465" i="1"/>
  <c r="X2465" i="1" s="1"/>
  <c r="W2668" i="1"/>
  <c r="X2668" i="1" s="1"/>
  <c r="W2537" i="1"/>
  <c r="X2537" i="1" s="1"/>
  <c r="W2366" i="1"/>
  <c r="X2366" i="1" s="1"/>
  <c r="W2573" i="1"/>
  <c r="X2573" i="1" s="1"/>
  <c r="W2406" i="1"/>
  <c r="X2406" i="1" s="1"/>
  <c r="W2364" i="1"/>
  <c r="X2364" i="1" s="1"/>
  <c r="W2360" i="1"/>
  <c r="X2360" i="1" s="1"/>
  <c r="W2309" i="1"/>
  <c r="X2309" i="1" s="1"/>
  <c r="W2228" i="1"/>
  <c r="X2228" i="1" s="1"/>
  <c r="W2212" i="1"/>
  <c r="X2212" i="1" s="1"/>
  <c r="W2204" i="1"/>
  <c r="X2204" i="1" s="1"/>
  <c r="W2177" i="1"/>
  <c r="X2177" i="1" s="1"/>
  <c r="W2154" i="1"/>
  <c r="X2154" i="1" s="1"/>
  <c r="W2148" i="1"/>
  <c r="X2148" i="1" s="1"/>
  <c r="W2121" i="1"/>
  <c r="X2121" i="1" s="1"/>
  <c r="W2068" i="1"/>
  <c r="X2068" i="1" s="1"/>
  <c r="W2065" i="1"/>
  <c r="X2065" i="1" s="1"/>
  <c r="W2054" i="1"/>
  <c r="X2054" i="1" s="1"/>
  <c r="W2046" i="1"/>
  <c r="X2046" i="1" s="1"/>
  <c r="W2007" i="1"/>
  <c r="X2007" i="1" s="1"/>
  <c r="W1999" i="1"/>
  <c r="X1999" i="1" s="1"/>
  <c r="W1985" i="1"/>
  <c r="X1985" i="1" s="1"/>
  <c r="W1953" i="1"/>
  <c r="X1953" i="1" s="1"/>
  <c r="W1844" i="1"/>
  <c r="X1844" i="1" s="1"/>
  <c r="W1838" i="1"/>
  <c r="X1838" i="1" s="1"/>
  <c r="W1820" i="1"/>
  <c r="X1820" i="1" s="1"/>
  <c r="W1809" i="1"/>
  <c r="X1809" i="1" s="1"/>
  <c r="W1798" i="1"/>
  <c r="X1798" i="1" s="1"/>
  <c r="W1783" i="1"/>
  <c r="X1783" i="1" s="1"/>
  <c r="W1740" i="1"/>
  <c r="X1740" i="1" s="1"/>
  <c r="W1733" i="1"/>
  <c r="X1733" i="1" s="1"/>
  <c r="W1722" i="1"/>
  <c r="X1722" i="1" s="1"/>
  <c r="W1715" i="1"/>
  <c r="X1715" i="1" s="1"/>
  <c r="W1559" i="1"/>
  <c r="X1559" i="1" s="1"/>
  <c r="W1551" i="1"/>
  <c r="X1551" i="1" s="1"/>
  <c r="W1543" i="1"/>
  <c r="X1543" i="1" s="1"/>
  <c r="W1535" i="1"/>
  <c r="X1535" i="1" s="1"/>
  <c r="W1523" i="1"/>
  <c r="X1523" i="1" s="1"/>
  <c r="W1426" i="1"/>
  <c r="X1426" i="1" s="1"/>
  <c r="W2799" i="1"/>
  <c r="X2799" i="1" s="1"/>
  <c r="W2528" i="1"/>
  <c r="X2528" i="1" s="1"/>
  <c r="W2389" i="1"/>
  <c r="X2389" i="1" s="1"/>
  <c r="W2296" i="1"/>
  <c r="X2296" i="1" s="1"/>
  <c r="W2861" i="1"/>
  <c r="X2861" i="1" s="1"/>
  <c r="W2716" i="1"/>
  <c r="X2716" i="1" s="1"/>
  <c r="W2693" i="1"/>
  <c r="X2693" i="1" s="1"/>
  <c r="W2665" i="1"/>
  <c r="X2665" i="1" s="1"/>
  <c r="W2500" i="1"/>
  <c r="X2500" i="1" s="1"/>
  <c r="W2433" i="1"/>
  <c r="X2433" i="1" s="1"/>
  <c r="W2311" i="1"/>
  <c r="X2311" i="1" s="1"/>
  <c r="W2292" i="1"/>
  <c r="X2292" i="1" s="1"/>
  <c r="W2828" i="1"/>
  <c r="X2828" i="1" s="1"/>
  <c r="W2564" i="1"/>
  <c r="X2564" i="1" s="1"/>
  <c r="W2559" i="1"/>
  <c r="X2559" i="1" s="1"/>
  <c r="W2798" i="1"/>
  <c r="X2798" i="1" s="1"/>
  <c r="W2731" i="1"/>
  <c r="X2731" i="1" s="1"/>
  <c r="W2620" i="1"/>
  <c r="X2620" i="1" s="1"/>
  <c r="W2569" i="1"/>
  <c r="X2569" i="1" s="1"/>
  <c r="W2628" i="1"/>
  <c r="X2628" i="1" s="1"/>
  <c r="W2486" i="1"/>
  <c r="X2486" i="1" s="1"/>
  <c r="W2485" i="1"/>
  <c r="X2485" i="1" s="1"/>
  <c r="W2303" i="1"/>
  <c r="X2303" i="1" s="1"/>
  <c r="W2213" i="1"/>
  <c r="X2213" i="1" s="1"/>
  <c r="W2089" i="1"/>
  <c r="X2089" i="1" s="1"/>
  <c r="W2047" i="1"/>
  <c r="X2047" i="1" s="1"/>
  <c r="W1977" i="1"/>
  <c r="X1977" i="1" s="1"/>
  <c r="W1925" i="1"/>
  <c r="X1925" i="1" s="1"/>
  <c r="W1884" i="1"/>
  <c r="X1884" i="1" s="1"/>
  <c r="W1834" i="1"/>
  <c r="X1834" i="1" s="1"/>
  <c r="W1828" i="1"/>
  <c r="X1828" i="1" s="1"/>
  <c r="W1802" i="1"/>
  <c r="X1802" i="1" s="1"/>
  <c r="W1752" i="1"/>
  <c r="X1752" i="1" s="1"/>
  <c r="W1735" i="1"/>
  <c r="X1735" i="1" s="1"/>
  <c r="W1713" i="1"/>
  <c r="X1713" i="1" s="1"/>
  <c r="W1689" i="1"/>
  <c r="X1689" i="1" s="1"/>
  <c r="W1673" i="1"/>
  <c r="X1673" i="1" s="1"/>
  <c r="W1657" i="1"/>
  <c r="X1657" i="1" s="1"/>
  <c r="W1637" i="1"/>
  <c r="X1637" i="1" s="1"/>
  <c r="W1625" i="1"/>
  <c r="X1625" i="1" s="1"/>
  <c r="W1582" i="1"/>
  <c r="X1582" i="1" s="1"/>
  <c r="W1549" i="1"/>
  <c r="X1549" i="1" s="1"/>
  <c r="W1529" i="1"/>
  <c r="X1529" i="1" s="1"/>
  <c r="W1517" i="1"/>
  <c r="X1517" i="1" s="1"/>
  <c r="W1514" i="1"/>
  <c r="X1514" i="1" s="1"/>
  <c r="W1501" i="1"/>
  <c r="X1501" i="1" s="1"/>
  <c r="W1485" i="1"/>
  <c r="X1485" i="1" s="1"/>
  <c r="W1444" i="1"/>
  <c r="X1444" i="1" s="1"/>
  <c r="W1423" i="1"/>
  <c r="X1423" i="1" s="1"/>
  <c r="W1412" i="1"/>
  <c r="X1412" i="1" s="1"/>
  <c r="W1401" i="1"/>
  <c r="X1401" i="1" s="1"/>
  <c r="W1348" i="1"/>
  <c r="X1348" i="1" s="1"/>
  <c r="W1335" i="1"/>
  <c r="X1335" i="1" s="1"/>
  <c r="W1312" i="1"/>
  <c r="X1312" i="1" s="1"/>
  <c r="W1303" i="1"/>
  <c r="X1303" i="1" s="1"/>
  <c r="W1298" i="1"/>
  <c r="X1298" i="1" s="1"/>
  <c r="W1282" i="1"/>
  <c r="X1282" i="1" s="1"/>
  <c r="W1266" i="1"/>
  <c r="X1266" i="1" s="1"/>
  <c r="W1250" i="1"/>
  <c r="X1250" i="1" s="1"/>
  <c r="W1234" i="1"/>
  <c r="X1234" i="1" s="1"/>
  <c r="W1218" i="1"/>
  <c r="X1218" i="1" s="1"/>
  <c r="W1202" i="1"/>
  <c r="X1202" i="1" s="1"/>
  <c r="W1186" i="1"/>
  <c r="X1186" i="1" s="1"/>
  <c r="W1170" i="1"/>
  <c r="X1170" i="1" s="1"/>
  <c r="W1154" i="1"/>
  <c r="X1154" i="1" s="1"/>
  <c r="W1138" i="1"/>
  <c r="X1138" i="1" s="1"/>
  <c r="W1122" i="1"/>
  <c r="X1122" i="1" s="1"/>
  <c r="W1106" i="1"/>
  <c r="X1106" i="1" s="1"/>
  <c r="W1090" i="1"/>
  <c r="X1090" i="1" s="1"/>
  <c r="W1074" i="1"/>
  <c r="X1074" i="1" s="1"/>
  <c r="W1058" i="1"/>
  <c r="X1058" i="1" s="1"/>
  <c r="W1042" i="1"/>
  <c r="X1042" i="1" s="1"/>
  <c r="W1026" i="1"/>
  <c r="X1026" i="1" s="1"/>
  <c r="W1010" i="1"/>
  <c r="X1010" i="1" s="1"/>
  <c r="W994" i="1"/>
  <c r="X994" i="1" s="1"/>
  <c r="W978" i="1"/>
  <c r="X978" i="1" s="1"/>
  <c r="W962" i="1"/>
  <c r="X962" i="1" s="1"/>
  <c r="W946" i="1"/>
  <c r="X946" i="1" s="1"/>
  <c r="W930" i="1"/>
  <c r="X930" i="1" s="1"/>
  <c r="W914" i="1"/>
  <c r="X914" i="1" s="1"/>
  <c r="W898" i="1"/>
  <c r="X898" i="1" s="1"/>
  <c r="W882" i="1"/>
  <c r="X882" i="1" s="1"/>
  <c r="W866" i="1"/>
  <c r="X866" i="1" s="1"/>
  <c r="W850" i="1"/>
  <c r="X850" i="1" s="1"/>
  <c r="W834" i="1"/>
  <c r="X834" i="1" s="1"/>
  <c r="W818" i="1"/>
  <c r="X818" i="1" s="1"/>
  <c r="W2608" i="1"/>
  <c r="X2608" i="1" s="1"/>
  <c r="W2282" i="1"/>
  <c r="X2282" i="1" s="1"/>
  <c r="W2202" i="1"/>
  <c r="X2202" i="1" s="1"/>
  <c r="W2165" i="1"/>
  <c r="X2165" i="1" s="1"/>
  <c r="W2104" i="1"/>
  <c r="X2104" i="1" s="1"/>
  <c r="W2028" i="1"/>
  <c r="X2028" i="1" s="1"/>
  <c r="W2021" i="1"/>
  <c r="X2021" i="1" s="1"/>
  <c r="W2004" i="1"/>
  <c r="X2004" i="1" s="1"/>
  <c r="W1945" i="1"/>
  <c r="X1945" i="1" s="1"/>
  <c r="W1937" i="1"/>
  <c r="X1937" i="1" s="1"/>
  <c r="W1892" i="1"/>
  <c r="X1892" i="1" s="1"/>
  <c r="W1877" i="1"/>
  <c r="X1877" i="1" s="1"/>
  <c r="W1839" i="1"/>
  <c r="X1839" i="1" s="1"/>
  <c r="W1817" i="1"/>
  <c r="X1817" i="1" s="1"/>
  <c r="W1796" i="1"/>
  <c r="X1796" i="1" s="1"/>
  <c r="W1773" i="1"/>
  <c r="X1773" i="1" s="1"/>
  <c r="W1686" i="1"/>
  <c r="X1686" i="1" s="1"/>
  <c r="W1683" i="1"/>
  <c r="X1683" i="1" s="1"/>
  <c r="W1670" i="1"/>
  <c r="X1670" i="1" s="1"/>
  <c r="W1667" i="1"/>
  <c r="X1667" i="1" s="1"/>
  <c r="W1654" i="1"/>
  <c r="X1654" i="1" s="1"/>
  <c r="W1651" i="1"/>
  <c r="X1651" i="1" s="1"/>
  <c r="W1622" i="1"/>
  <c r="X1622" i="1" s="1"/>
  <c r="W1591" i="1"/>
  <c r="X1591" i="1" s="1"/>
  <c r="W1498" i="1"/>
  <c r="X1498" i="1" s="1"/>
  <c r="W1482" i="1"/>
  <c r="X1482" i="1" s="1"/>
  <c r="W1462" i="1"/>
  <c r="X1462" i="1" s="1"/>
  <c r="W1455" i="1"/>
  <c r="X1455" i="1" s="1"/>
  <c r="W1397" i="1"/>
  <c r="X1397" i="1" s="1"/>
  <c r="W1393" i="1"/>
  <c r="X1393" i="1" s="1"/>
  <c r="W1364" i="1"/>
  <c r="X1364" i="1" s="1"/>
  <c r="W1352" i="1"/>
  <c r="X1352" i="1" s="1"/>
  <c r="W1340" i="1"/>
  <c r="X1340" i="1" s="1"/>
  <c r="W1326" i="1"/>
  <c r="X1326" i="1" s="1"/>
  <c r="W1317" i="1"/>
  <c r="X1317" i="1" s="1"/>
  <c r="W1308" i="1"/>
  <c r="X1308" i="1" s="1"/>
  <c r="W1293" i="1"/>
  <c r="X1293" i="1" s="1"/>
  <c r="W1277" i="1"/>
  <c r="X1277" i="1" s="1"/>
  <c r="W1261" i="1"/>
  <c r="X1261" i="1" s="1"/>
  <c r="W1245" i="1"/>
  <c r="X1245" i="1" s="1"/>
  <c r="W1229" i="1"/>
  <c r="X1229" i="1" s="1"/>
  <c r="W1213" i="1"/>
  <c r="X1213" i="1" s="1"/>
  <c r="W1197" i="1"/>
  <c r="X1197" i="1" s="1"/>
  <c r="W1181" i="1"/>
  <c r="X1181" i="1" s="1"/>
  <c r="W1165" i="1"/>
  <c r="X1165" i="1" s="1"/>
  <c r="W2876" i="1"/>
  <c r="X2876" i="1" s="1"/>
  <c r="W2647" i="1"/>
  <c r="X2647" i="1" s="1"/>
  <c r="W2286" i="1"/>
  <c r="X2286" i="1" s="1"/>
  <c r="W2240" i="1"/>
  <c r="X2240" i="1" s="1"/>
  <c r="W2232" i="1"/>
  <c r="X2232" i="1" s="1"/>
  <c r="W2208" i="1"/>
  <c r="X2208" i="1" s="1"/>
  <c r="W2200" i="1"/>
  <c r="X2200" i="1" s="1"/>
  <c r="W2198" i="1"/>
  <c r="X2198" i="1" s="1"/>
  <c r="W2189" i="1"/>
  <c r="X2189" i="1" s="1"/>
  <c r="W2161" i="1"/>
  <c r="X2161" i="1" s="1"/>
  <c r="W2159" i="1"/>
  <c r="X2159" i="1" s="1"/>
  <c r="W2119" i="1"/>
  <c r="X2119" i="1" s="1"/>
  <c r="W2085" i="1"/>
  <c r="X2085" i="1" s="1"/>
  <c r="W2074" i="1"/>
  <c r="X2074" i="1" s="1"/>
  <c r="W2062" i="1"/>
  <c r="X2062" i="1" s="1"/>
  <c r="W2052" i="1"/>
  <c r="X2052" i="1" s="1"/>
  <c r="W1910" i="1"/>
  <c r="X1910" i="1" s="1"/>
  <c r="W1887" i="1"/>
  <c r="X1887" i="1" s="1"/>
  <c r="W2517" i="1"/>
  <c r="X2517" i="1" s="1"/>
  <c r="W2353" i="1"/>
  <c r="X2353" i="1" s="1"/>
  <c r="W2185" i="1"/>
  <c r="X2185" i="1" s="1"/>
  <c r="W2175" i="1"/>
  <c r="X2175" i="1" s="1"/>
  <c r="W2169" i="1"/>
  <c r="X2169" i="1" s="1"/>
  <c r="W2133" i="1"/>
  <c r="X2133" i="1" s="1"/>
  <c r="W2117" i="1"/>
  <c r="X2117" i="1" s="1"/>
  <c r="W2057" i="1"/>
  <c r="X2057" i="1" s="1"/>
  <c r="W2038" i="1"/>
  <c r="X2038" i="1" s="1"/>
  <c r="W2033" i="1"/>
  <c r="X2033" i="1" s="1"/>
  <c r="W2026" i="1"/>
  <c r="X2026" i="1" s="1"/>
  <c r="W2014" i="1"/>
  <c r="X2014" i="1" s="1"/>
  <c r="W1998" i="1"/>
  <c r="X1998" i="1" s="1"/>
  <c r="W1988" i="1"/>
  <c r="X1988" i="1" s="1"/>
  <c r="W1980" i="1"/>
  <c r="X1980" i="1" s="1"/>
  <c r="W1935" i="1"/>
  <c r="X1935" i="1" s="1"/>
  <c r="W1930" i="1"/>
  <c r="X1930" i="1" s="1"/>
  <c r="W1918" i="1"/>
  <c r="X1918" i="1" s="1"/>
  <c r="W1895" i="1"/>
  <c r="X1895" i="1" s="1"/>
  <c r="W1882" i="1"/>
  <c r="X1882" i="1" s="1"/>
  <c r="W1863" i="1"/>
  <c r="X1863" i="1" s="1"/>
  <c r="W1855" i="1"/>
  <c r="X1855" i="1" s="1"/>
  <c r="W1847" i="1"/>
  <c r="X1847" i="1" s="1"/>
  <c r="W1823" i="1"/>
  <c r="X1823" i="1" s="1"/>
  <c r="W2415" i="1"/>
  <c r="X2415" i="1" s="1"/>
  <c r="W2367" i="1"/>
  <c r="X2367" i="1" s="1"/>
  <c r="W2221" i="1"/>
  <c r="X2221" i="1" s="1"/>
  <c r="W2193" i="1"/>
  <c r="X2193" i="1" s="1"/>
  <c r="W2137" i="1"/>
  <c r="X2137" i="1" s="1"/>
  <c r="W1983" i="1"/>
  <c r="X1983" i="1" s="1"/>
  <c r="W1973" i="1"/>
  <c r="X1973" i="1" s="1"/>
  <c r="W1966" i="1"/>
  <c r="X1966" i="1" s="1"/>
  <c r="W1956" i="1"/>
  <c r="X1956" i="1" s="1"/>
  <c r="W2079" i="1"/>
  <c r="X2079" i="1" s="1"/>
  <c r="W2072" i="1"/>
  <c r="X2072" i="1" s="1"/>
  <c r="W2055" i="1"/>
  <c r="X2055" i="1" s="1"/>
  <c r="W1993" i="1"/>
  <c r="X1993" i="1" s="1"/>
  <c r="W1975" i="1"/>
  <c r="X1975" i="1" s="1"/>
  <c r="W1951" i="1"/>
  <c r="X1951" i="1" s="1"/>
  <c r="W1943" i="1"/>
  <c r="X1943" i="1" s="1"/>
  <c r="W1928" i="1"/>
  <c r="X1928" i="1" s="1"/>
  <c r="W1880" i="1"/>
  <c r="X1880" i="1" s="1"/>
  <c r="W1850" i="1"/>
  <c r="X1850" i="1" s="1"/>
  <c r="W1845" i="1"/>
  <c r="X1845" i="1" s="1"/>
  <c r="W1791" i="1"/>
  <c r="X1791" i="1" s="1"/>
  <c r="W1742" i="1"/>
  <c r="X1742" i="1" s="1"/>
  <c r="W1693" i="1"/>
  <c r="X1693" i="1" s="1"/>
  <c r="W1690" i="1"/>
  <c r="X1690" i="1" s="1"/>
  <c r="W1677" i="1"/>
  <c r="X1677" i="1" s="1"/>
  <c r="W1674" i="1"/>
  <c r="X1674" i="1" s="1"/>
  <c r="W1661" i="1"/>
  <c r="X1661" i="1" s="1"/>
  <c r="W1658" i="1"/>
  <c r="X1658" i="1" s="1"/>
  <c r="W1635" i="1"/>
  <c r="X1635" i="1" s="1"/>
  <c r="W1629" i="1"/>
  <c r="X1629" i="1" s="1"/>
  <c r="W1604" i="1"/>
  <c r="X1604" i="1" s="1"/>
  <c r="W1601" i="1"/>
  <c r="X1601" i="1" s="1"/>
  <c r="W1592" i="1"/>
  <c r="X1592" i="1" s="1"/>
  <c r="W1533" i="1"/>
  <c r="X1533" i="1" s="1"/>
  <c r="W1521" i="1"/>
  <c r="X1521" i="1" s="1"/>
  <c r="W1505" i="1"/>
  <c r="X1505" i="1" s="1"/>
  <c r="W1489" i="1"/>
  <c r="X1489" i="1" s="1"/>
  <c r="W1476" i="1"/>
  <c r="X1476" i="1" s="1"/>
  <c r="W1406" i="1"/>
  <c r="X1406" i="1" s="1"/>
  <c r="W1394" i="1"/>
  <c r="X1394" i="1" s="1"/>
  <c r="W1390" i="1"/>
  <c r="X1390" i="1" s="1"/>
  <c r="W1386" i="1"/>
  <c r="X1386" i="1" s="1"/>
  <c r="W1365" i="1"/>
  <c r="X1365" i="1" s="1"/>
  <c r="W1361" i="1"/>
  <c r="X1361" i="1" s="1"/>
  <c r="W1349" i="1"/>
  <c r="X1349" i="1" s="1"/>
  <c r="W1341" i="1"/>
  <c r="X1341" i="1" s="1"/>
  <c r="W1332" i="1"/>
  <c r="X1332" i="1" s="1"/>
  <c r="W1318" i="1"/>
  <c r="X1318" i="1" s="1"/>
  <c r="W1309" i="1"/>
  <c r="X1309" i="1" s="1"/>
  <c r="W1289" i="1"/>
  <c r="X1289" i="1" s="1"/>
  <c r="W1273" i="1"/>
  <c r="X1273" i="1" s="1"/>
  <c r="W1257" i="1"/>
  <c r="X1257" i="1" s="1"/>
  <c r="W1241" i="1"/>
  <c r="X1241" i="1" s="1"/>
  <c r="W1225" i="1"/>
  <c r="X1225" i="1" s="1"/>
  <c r="W1209" i="1"/>
  <c r="X1209" i="1" s="1"/>
  <c r="W1193" i="1"/>
  <c r="X1193" i="1" s="1"/>
  <c r="W1177" i="1"/>
  <c r="X1177" i="1" s="1"/>
  <c r="W1161" i="1"/>
  <c r="X1161" i="1" s="1"/>
  <c r="W1145" i="1"/>
  <c r="X1145" i="1" s="1"/>
  <c r="W1129" i="1"/>
  <c r="X1129" i="1" s="1"/>
  <c r="W1113" i="1"/>
  <c r="X1113" i="1" s="1"/>
  <c r="W1097" i="1"/>
  <c r="X1097" i="1" s="1"/>
  <c r="W1081" i="1"/>
  <c r="X1081" i="1" s="1"/>
  <c r="W1065" i="1"/>
  <c r="X1065" i="1" s="1"/>
  <c r="W1049" i="1"/>
  <c r="X1049" i="1" s="1"/>
  <c r="W1033" i="1"/>
  <c r="X1033" i="1" s="1"/>
  <c r="W1017" i="1"/>
  <c r="X1017" i="1" s="1"/>
  <c r="W1001" i="1"/>
  <c r="X1001" i="1" s="1"/>
  <c r="W985" i="1"/>
  <c r="X985" i="1" s="1"/>
  <c r="W969" i="1"/>
  <c r="X969" i="1" s="1"/>
  <c r="W953" i="1"/>
  <c r="X953" i="1" s="1"/>
  <c r="W937" i="1"/>
  <c r="X937" i="1" s="1"/>
  <c r="W921" i="1"/>
  <c r="X921" i="1" s="1"/>
  <c r="W905" i="1"/>
  <c r="X905" i="1" s="1"/>
  <c r="W889" i="1"/>
  <c r="X889" i="1" s="1"/>
  <c r="W873" i="1"/>
  <c r="X873" i="1" s="1"/>
  <c r="W857" i="1"/>
  <c r="X857" i="1" s="1"/>
  <c r="W841" i="1"/>
  <c r="X841" i="1" s="1"/>
  <c r="W825" i="1"/>
  <c r="X825" i="1" s="1"/>
  <c r="W809" i="1"/>
  <c r="X809" i="1" s="1"/>
  <c r="W793" i="1"/>
  <c r="X793" i="1" s="1"/>
  <c r="W777" i="1"/>
  <c r="X777" i="1" s="1"/>
  <c r="W761" i="1"/>
  <c r="X761" i="1" s="1"/>
  <c r="W745" i="1"/>
  <c r="X745" i="1" s="1"/>
  <c r="W729" i="1"/>
  <c r="X729" i="1" s="1"/>
  <c r="W713" i="1"/>
  <c r="X713" i="1" s="1"/>
  <c r="W697" i="1"/>
  <c r="X697" i="1" s="1"/>
  <c r="W681" i="1"/>
  <c r="X681" i="1" s="1"/>
  <c r="W2412" i="1"/>
  <c r="X2412" i="1" s="1"/>
  <c r="W2374" i="1"/>
  <c r="X2374" i="1" s="1"/>
  <c r="W2277" i="1"/>
  <c r="X2277" i="1" s="1"/>
  <c r="W2273" i="1"/>
  <c r="X2273" i="1" s="1"/>
  <c r="W2227" i="1"/>
  <c r="X2227" i="1" s="1"/>
  <c r="W2152" i="1"/>
  <c r="X2152" i="1" s="1"/>
  <c r="W2113" i="1"/>
  <c r="X2113" i="1" s="1"/>
  <c r="W2070" i="1"/>
  <c r="X2070" i="1" s="1"/>
  <c r="W2060" i="1"/>
  <c r="X2060" i="1" s="1"/>
  <c r="W2005" i="1"/>
  <c r="X2005" i="1" s="1"/>
  <c r="W1959" i="1"/>
  <c r="X1959" i="1" s="1"/>
  <c r="W1921" i="1"/>
  <c r="X1921" i="1" s="1"/>
  <c r="W1893" i="1"/>
  <c r="X1893" i="1" s="1"/>
  <c r="W1861" i="1"/>
  <c r="X1861" i="1" s="1"/>
  <c r="W1832" i="1"/>
  <c r="X1832" i="1" s="1"/>
  <c r="W1829" i="1"/>
  <c r="X1829" i="1" s="1"/>
  <c r="W1774" i="1"/>
  <c r="X1774" i="1" s="1"/>
  <c r="W1745" i="1"/>
  <c r="X1745" i="1" s="1"/>
  <c r="W1687" i="1"/>
  <c r="X1687" i="1" s="1"/>
  <c r="W1671" i="1"/>
  <c r="X1671" i="1" s="1"/>
  <c r="W1655" i="1"/>
  <c r="X1655" i="1" s="1"/>
  <c r="W1645" i="1"/>
  <c r="X1645" i="1" s="1"/>
  <c r="W1614" i="1"/>
  <c r="X1614" i="1" s="1"/>
  <c r="W1583" i="1"/>
  <c r="X1583" i="1" s="1"/>
  <c r="W1580" i="1"/>
  <c r="X1580" i="1" s="1"/>
  <c r="W1527" i="1"/>
  <c r="X1527" i="1" s="1"/>
  <c r="W1524" i="1"/>
  <c r="X1524" i="1" s="1"/>
  <c r="W1470" i="1"/>
  <c r="X1470" i="1" s="1"/>
  <c r="W1463" i="1"/>
  <c r="X1463" i="1" s="1"/>
  <c r="W1449" i="1"/>
  <c r="X1449" i="1" s="1"/>
  <c r="W1442" i="1"/>
  <c r="X1442" i="1" s="1"/>
  <c r="W1428" i="1"/>
  <c r="X1428" i="1" s="1"/>
  <c r="W1410" i="1"/>
  <c r="X1410" i="1" s="1"/>
  <c r="W1382" i="1"/>
  <c r="X1382" i="1" s="1"/>
  <c r="W1357" i="1"/>
  <c r="X1357" i="1" s="1"/>
  <c r="W1353" i="1"/>
  <c r="X1353" i="1" s="1"/>
  <c r="W1323" i="1"/>
  <c r="X1323" i="1" s="1"/>
  <c r="W1300" i="1"/>
  <c r="X1300" i="1" s="1"/>
  <c r="W1284" i="1"/>
  <c r="X1284" i="1" s="1"/>
  <c r="W1268" i="1"/>
  <c r="X1268" i="1" s="1"/>
  <c r="W1252" i="1"/>
  <c r="X1252" i="1" s="1"/>
  <c r="W1236" i="1"/>
  <c r="X1236" i="1" s="1"/>
  <c r="W1220" i="1"/>
  <c r="X1220" i="1" s="1"/>
  <c r="W1204" i="1"/>
  <c r="X1204" i="1" s="1"/>
  <c r="W2350" i="1"/>
  <c r="X2350" i="1" s="1"/>
  <c r="W2257" i="1"/>
  <c r="X2257" i="1" s="1"/>
  <c r="W2111" i="1"/>
  <c r="X2111" i="1" s="1"/>
  <c r="W2090" i="1"/>
  <c r="X2090" i="1" s="1"/>
  <c r="W2041" i="1"/>
  <c r="X2041" i="1" s="1"/>
  <c r="W2022" i="1"/>
  <c r="X2022" i="1" s="1"/>
  <c r="W1978" i="1"/>
  <c r="X1978" i="1" s="1"/>
  <c r="W1898" i="1"/>
  <c r="X1898" i="1" s="1"/>
  <c r="W1878" i="1"/>
  <c r="X1878" i="1" s="1"/>
  <c r="W1873" i="1"/>
  <c r="X1873" i="1" s="1"/>
  <c r="W1866" i="1"/>
  <c r="X1866" i="1" s="1"/>
  <c r="W1821" i="1"/>
  <c r="X1821" i="1" s="1"/>
  <c r="W1818" i="1"/>
  <c r="X1818" i="1" s="1"/>
  <c r="W1800" i="1"/>
  <c r="X1800" i="1" s="1"/>
  <c r="W1765" i="1"/>
  <c r="X1765" i="1" s="1"/>
  <c r="W1756" i="1"/>
  <c r="X1756" i="1" s="1"/>
  <c r="W1748" i="1"/>
  <c r="X1748" i="1" s="1"/>
  <c r="W1725" i="1"/>
  <c r="X1725" i="1" s="1"/>
  <c r="W1709" i="1"/>
  <c r="X1709" i="1" s="1"/>
  <c r="W2492" i="1"/>
  <c r="X2492" i="1" s="1"/>
  <c r="W2337" i="1"/>
  <c r="X2337" i="1" s="1"/>
  <c r="W2300" i="1"/>
  <c r="X2300" i="1" s="1"/>
  <c r="W2216" i="1"/>
  <c r="X2216" i="1" s="1"/>
  <c r="W2105" i="1"/>
  <c r="X2105" i="1" s="1"/>
  <c r="W2088" i="1"/>
  <c r="X2088" i="1" s="1"/>
  <c r="W2086" i="1"/>
  <c r="X2086" i="1" s="1"/>
  <c r="W2036" i="1"/>
  <c r="X2036" i="1" s="1"/>
  <c r="W2010" i="1"/>
  <c r="X2010" i="1" s="1"/>
  <c r="W1996" i="1"/>
  <c r="X1996" i="1" s="1"/>
  <c r="W1991" i="1"/>
  <c r="X1991" i="1" s="1"/>
  <c r="W1989" i="1"/>
  <c r="X1989" i="1" s="1"/>
  <c r="W1964" i="1"/>
  <c r="X1964" i="1" s="1"/>
  <c r="W1946" i="1"/>
  <c r="X1946" i="1" s="1"/>
  <c r="W1941" i="1"/>
  <c r="X1941" i="1" s="1"/>
  <c r="W1916" i="1"/>
  <c r="X1916" i="1" s="1"/>
  <c r="W1903" i="1"/>
  <c r="X1903" i="1" s="1"/>
  <c r="W1848" i="1"/>
  <c r="X1848" i="1" s="1"/>
  <c r="W1789" i="1"/>
  <c r="X1789" i="1" s="1"/>
  <c r="W1777" i="1"/>
  <c r="X1777" i="1" s="1"/>
  <c r="W1759" i="1"/>
  <c r="X1759" i="1" s="1"/>
  <c r="W1731" i="1"/>
  <c r="X1731" i="1" s="1"/>
  <c r="W1717" i="1"/>
  <c r="X1717" i="1" s="1"/>
  <c r="W1706" i="1"/>
  <c r="X1706" i="1" s="1"/>
  <c r="W1703" i="1"/>
  <c r="X1703" i="1" s="1"/>
  <c r="W2383" i="1"/>
  <c r="X2383" i="1" s="1"/>
  <c r="W2252" i="1"/>
  <c r="X2252" i="1" s="1"/>
  <c r="W2078" i="1"/>
  <c r="X2078" i="1" s="1"/>
  <c r="W2049" i="1"/>
  <c r="X2049" i="1" s="1"/>
  <c r="W2042" i="1"/>
  <c r="X2042" i="1" s="1"/>
  <c r="W2037" i="1"/>
  <c r="X2037" i="1" s="1"/>
  <c r="W1982" i="1"/>
  <c r="X1982" i="1" s="1"/>
  <c r="W2606" i="1"/>
  <c r="X2606" i="1" s="1"/>
  <c r="W2427" i="1"/>
  <c r="X2427" i="1" s="1"/>
  <c r="W2346" i="1"/>
  <c r="X2346" i="1" s="1"/>
  <c r="W2236" i="1"/>
  <c r="X2236" i="1" s="1"/>
  <c r="W2071" i="1"/>
  <c r="X2071" i="1" s="1"/>
  <c r="W1950" i="1"/>
  <c r="X1950" i="1" s="1"/>
  <c r="W1942" i="1"/>
  <c r="X1942" i="1" s="1"/>
  <c r="W1927" i="1"/>
  <c r="X1927" i="1" s="1"/>
  <c r="W1912" i="1"/>
  <c r="X1912" i="1" s="1"/>
  <c r="W1889" i="1"/>
  <c r="X1889" i="1" s="1"/>
  <c r="W2549" i="1"/>
  <c r="X2549" i="1" s="1"/>
  <c r="W2289" i="1"/>
  <c r="X2289" i="1" s="1"/>
  <c r="W2260" i="1"/>
  <c r="X2260" i="1" s="1"/>
  <c r="W2245" i="1"/>
  <c r="X2245" i="1" s="1"/>
  <c r="W2234" i="1"/>
  <c r="X2234" i="1" s="1"/>
  <c r="W2217" i="1"/>
  <c r="X2217" i="1" s="1"/>
  <c r="W2153" i="1"/>
  <c r="X2153" i="1" s="1"/>
  <c r="W2106" i="1"/>
  <c r="X2106" i="1" s="1"/>
  <c r="W2087" i="1"/>
  <c r="X2087" i="1" s="1"/>
  <c r="W2076" i="1"/>
  <c r="X2076" i="1" s="1"/>
  <c r="W2069" i="1"/>
  <c r="X2069" i="1" s="1"/>
  <c r="W2040" i="1"/>
  <c r="X2040" i="1" s="1"/>
  <c r="W1992" i="1"/>
  <c r="X1992" i="1" s="1"/>
  <c r="W1972" i="1"/>
  <c r="X1972" i="1" s="1"/>
  <c r="W1958" i="1"/>
  <c r="X1958" i="1" s="1"/>
  <c r="W1932" i="1"/>
  <c r="X1932" i="1" s="1"/>
  <c r="W2596" i="1"/>
  <c r="X2596" i="1" s="1"/>
  <c r="W1962" i="1"/>
  <c r="X1962" i="1" s="1"/>
  <c r="W1948" i="1"/>
  <c r="X1948" i="1" s="1"/>
  <c r="W1813" i="1"/>
  <c r="X1813" i="1" s="1"/>
  <c r="W1729" i="1"/>
  <c r="X1729" i="1" s="1"/>
  <c r="W1681" i="1"/>
  <c r="X1681" i="1" s="1"/>
  <c r="W1647" i="1"/>
  <c r="X1647" i="1" s="1"/>
  <c r="W1615" i="1"/>
  <c r="X1615" i="1" s="1"/>
  <c r="W1608" i="1"/>
  <c r="X1608" i="1" s="1"/>
  <c r="W1603" i="1"/>
  <c r="X1603" i="1" s="1"/>
  <c r="W1557" i="1"/>
  <c r="X1557" i="1" s="1"/>
  <c r="W1555" i="1"/>
  <c r="X1555" i="1" s="1"/>
  <c r="W1541" i="1"/>
  <c r="X1541" i="1" s="1"/>
  <c r="W1519" i="1"/>
  <c r="X1519" i="1" s="1"/>
  <c r="W1481" i="1"/>
  <c r="X1481" i="1" s="1"/>
  <c r="W1461" i="1"/>
  <c r="X1461" i="1" s="1"/>
  <c r="W1367" i="1"/>
  <c r="X1367" i="1" s="1"/>
  <c r="W1345" i="1"/>
  <c r="X1345" i="1" s="1"/>
  <c r="W1297" i="1"/>
  <c r="X1297" i="1" s="1"/>
  <c r="W1169" i="1"/>
  <c r="X1169" i="1" s="1"/>
  <c r="W1158" i="1"/>
  <c r="X1158" i="1" s="1"/>
  <c r="W1150" i="1"/>
  <c r="X1150" i="1" s="1"/>
  <c r="W1146" i="1"/>
  <c r="X1146" i="1" s="1"/>
  <c r="W1142" i="1"/>
  <c r="X1142" i="1" s="1"/>
  <c r="W1057" i="1"/>
  <c r="X1057" i="1" s="1"/>
  <c r="W1041" i="1"/>
  <c r="X1041" i="1" s="1"/>
  <c r="W1025" i="1"/>
  <c r="X1025" i="1" s="1"/>
  <c r="W1009" i="1"/>
  <c r="X1009" i="1" s="1"/>
  <c r="W1005" i="1"/>
  <c r="X1005" i="1" s="1"/>
  <c r="W997" i="1"/>
  <c r="X997" i="1" s="1"/>
  <c r="W952" i="1"/>
  <c r="X952" i="1" s="1"/>
  <c r="W944" i="1"/>
  <c r="X944" i="1" s="1"/>
  <c r="W936" i="1"/>
  <c r="X936" i="1" s="1"/>
  <c r="W924" i="1"/>
  <c r="X924" i="1" s="1"/>
  <c r="W916" i="1"/>
  <c r="X916" i="1" s="1"/>
  <c r="W908" i="1"/>
  <c r="X908" i="1" s="1"/>
  <c r="W835" i="1"/>
  <c r="X835" i="1" s="1"/>
  <c r="W806" i="1"/>
  <c r="X806" i="1" s="1"/>
  <c r="W797" i="1"/>
  <c r="X797" i="1" s="1"/>
  <c r="W788" i="1"/>
  <c r="X788" i="1" s="1"/>
  <c r="W774" i="1"/>
  <c r="X774" i="1" s="1"/>
  <c r="W765" i="1"/>
  <c r="X765" i="1" s="1"/>
  <c r="W756" i="1"/>
  <c r="X756" i="1" s="1"/>
  <c r="W742" i="1"/>
  <c r="X742" i="1" s="1"/>
  <c r="W733" i="1"/>
  <c r="X733" i="1" s="1"/>
  <c r="W724" i="1"/>
  <c r="X724" i="1" s="1"/>
  <c r="W710" i="1"/>
  <c r="X710" i="1" s="1"/>
  <c r="W701" i="1"/>
  <c r="X701" i="1" s="1"/>
  <c r="W692" i="1"/>
  <c r="X692" i="1" s="1"/>
  <c r="W678" i="1"/>
  <c r="X678" i="1" s="1"/>
  <c r="W669" i="1"/>
  <c r="X669" i="1" s="1"/>
  <c r="W664" i="1"/>
  <c r="X664" i="1" s="1"/>
  <c r="W648" i="1"/>
  <c r="X648" i="1" s="1"/>
  <c r="W632" i="1"/>
  <c r="X632" i="1" s="1"/>
  <c r="W616" i="1"/>
  <c r="X616" i="1" s="1"/>
  <c r="W600" i="1"/>
  <c r="X600" i="1" s="1"/>
  <c r="W584" i="1"/>
  <c r="X584" i="1" s="1"/>
  <c r="W568" i="1"/>
  <c r="X568" i="1" s="1"/>
  <c r="W552" i="1"/>
  <c r="X552" i="1" s="1"/>
  <c r="W536" i="1"/>
  <c r="X536" i="1" s="1"/>
  <c r="W520" i="1"/>
  <c r="X520" i="1" s="1"/>
  <c r="W504" i="1"/>
  <c r="X504" i="1" s="1"/>
  <c r="W488" i="1"/>
  <c r="X488" i="1" s="1"/>
  <c r="W472" i="1"/>
  <c r="X472" i="1" s="1"/>
  <c r="W456" i="1"/>
  <c r="X456" i="1" s="1"/>
  <c r="W440" i="1"/>
  <c r="X440" i="1" s="1"/>
  <c r="W424" i="1"/>
  <c r="X424" i="1" s="1"/>
  <c r="W408" i="1"/>
  <c r="X408" i="1" s="1"/>
  <c r="W392" i="1"/>
  <c r="X392" i="1" s="1"/>
  <c r="W376" i="1"/>
  <c r="X376" i="1" s="1"/>
  <c r="W360" i="1"/>
  <c r="X360" i="1" s="1"/>
  <c r="W344" i="1"/>
  <c r="X344" i="1" s="1"/>
  <c r="W328" i="1"/>
  <c r="X328" i="1" s="1"/>
  <c r="W312" i="1"/>
  <c r="X312" i="1" s="1"/>
  <c r="W296" i="1"/>
  <c r="X296" i="1" s="1"/>
  <c r="W280" i="1"/>
  <c r="X280" i="1" s="1"/>
  <c r="W264" i="1"/>
  <c r="X264" i="1" s="1"/>
  <c r="W2341" i="1"/>
  <c r="X2341" i="1" s="1"/>
  <c r="W2006" i="1"/>
  <c r="X2006" i="1" s="1"/>
  <c r="W1934" i="1"/>
  <c r="X1934" i="1" s="1"/>
  <c r="W1929" i="1"/>
  <c r="X1929" i="1" s="1"/>
  <c r="W1894" i="1"/>
  <c r="X1894" i="1" s="1"/>
  <c r="W1868" i="1"/>
  <c r="X1868" i="1" s="1"/>
  <c r="W1804" i="1"/>
  <c r="X1804" i="1" s="1"/>
  <c r="W1727" i="1"/>
  <c r="X1727" i="1" s="1"/>
  <c r="W1719" i="1"/>
  <c r="X1719" i="1" s="1"/>
  <c r="W1705" i="1"/>
  <c r="X1705" i="1" s="1"/>
  <c r="W1698" i="1"/>
  <c r="X1698" i="1" s="1"/>
  <c r="W1652" i="1"/>
  <c r="X1652" i="1" s="1"/>
  <c r="W1596" i="1"/>
  <c r="X1596" i="1" s="1"/>
  <c r="W1567" i="1"/>
  <c r="X1567" i="1" s="1"/>
  <c r="W1553" i="1"/>
  <c r="X1553" i="1" s="1"/>
  <c r="W1532" i="1"/>
  <c r="X1532" i="1" s="1"/>
  <c r="W1507" i="1"/>
  <c r="X1507" i="1" s="1"/>
  <c r="W1471" i="1"/>
  <c r="X1471" i="1" s="1"/>
  <c r="W1430" i="1"/>
  <c r="X1430" i="1" s="1"/>
  <c r="W1425" i="1"/>
  <c r="X1425" i="1" s="1"/>
  <c r="W1404" i="1"/>
  <c r="X1404" i="1" s="1"/>
  <c r="W1294" i="1"/>
  <c r="X1294" i="1" s="1"/>
  <c r="W1281" i="1"/>
  <c r="X1281" i="1" s="1"/>
  <c r="W1265" i="1"/>
  <c r="X1265" i="1" s="1"/>
  <c r="W1249" i="1"/>
  <c r="X1249" i="1" s="1"/>
  <c r="W1233" i="1"/>
  <c r="X1233" i="1" s="1"/>
  <c r="W1217" i="1"/>
  <c r="X1217" i="1" s="1"/>
  <c r="W1194" i="1"/>
  <c r="X1194" i="1" s="1"/>
  <c r="W1187" i="1"/>
  <c r="X1187" i="1" s="1"/>
  <c r="W1180" i="1"/>
  <c r="X1180" i="1" s="1"/>
  <c r="W1173" i="1"/>
  <c r="X1173" i="1" s="1"/>
  <c r="W1162" i="1"/>
  <c r="X1162" i="1" s="1"/>
  <c r="W1134" i="1"/>
  <c r="X1134" i="1" s="1"/>
  <c r="W1130" i="1"/>
  <c r="X1130" i="1" s="1"/>
  <c r="W1126" i="1"/>
  <c r="X1126" i="1" s="1"/>
  <c r="W1118" i="1"/>
  <c r="X1118" i="1" s="1"/>
  <c r="W1114" i="1"/>
  <c r="X1114" i="1" s="1"/>
  <c r="W993" i="1"/>
  <c r="X993" i="1" s="1"/>
  <c r="W989" i="1"/>
  <c r="X989" i="1" s="1"/>
  <c r="W981" i="1"/>
  <c r="X981" i="1" s="1"/>
  <c r="W973" i="1"/>
  <c r="X973" i="1" s="1"/>
  <c r="W928" i="1"/>
  <c r="X928" i="1" s="1"/>
  <c r="W920" i="1"/>
  <c r="X920" i="1" s="1"/>
  <c r="W912" i="1"/>
  <c r="X912" i="1" s="1"/>
  <c r="W904" i="1"/>
  <c r="X904" i="1" s="1"/>
  <c r="W900" i="1"/>
  <c r="X900" i="1" s="1"/>
  <c r="W892" i="1"/>
  <c r="X892" i="1" s="1"/>
  <c r="W831" i="1"/>
  <c r="X831" i="1" s="1"/>
  <c r="W827" i="1"/>
  <c r="X827" i="1" s="1"/>
  <c r="W823" i="1"/>
  <c r="X823" i="1" s="1"/>
  <c r="W819" i="1"/>
  <c r="X819" i="1" s="1"/>
  <c r="W815" i="1"/>
  <c r="X815" i="1" s="1"/>
  <c r="W811" i="1"/>
  <c r="X811" i="1" s="1"/>
  <c r="W779" i="1"/>
  <c r="X779" i="1" s="1"/>
  <c r="W2281" i="1"/>
  <c r="X2281" i="1" s="1"/>
  <c r="W2084" i="1"/>
  <c r="X2084" i="1" s="1"/>
  <c r="W1967" i="1"/>
  <c r="X1967" i="1" s="1"/>
  <c r="W1957" i="1"/>
  <c r="X1957" i="1" s="1"/>
  <c r="W1807" i="1"/>
  <c r="X1807" i="1" s="1"/>
  <c r="W1768" i="1"/>
  <c r="X1768" i="1" s="1"/>
  <c r="W1761" i="1"/>
  <c r="X1761" i="1" s="1"/>
  <c r="W2378" i="1"/>
  <c r="X2378" i="1" s="1"/>
  <c r="W2095" i="1"/>
  <c r="X2095" i="1" s="1"/>
  <c r="W2008" i="1"/>
  <c r="X2008" i="1" s="1"/>
  <c r="W1994" i="1"/>
  <c r="X1994" i="1" s="1"/>
  <c r="W1919" i="1"/>
  <c r="X1919" i="1" s="1"/>
  <c r="W1811" i="1"/>
  <c r="X1811" i="1" s="1"/>
  <c r="W1679" i="1"/>
  <c r="X1679" i="1" s="1"/>
  <c r="W1669" i="1"/>
  <c r="X1669" i="1" s="1"/>
  <c r="W1640" i="1"/>
  <c r="X1640" i="1" s="1"/>
  <c r="W1577" i="1"/>
  <c r="X1577" i="1" s="1"/>
  <c r="W1565" i="1"/>
  <c r="X1565" i="1" s="1"/>
  <c r="W1560" i="1"/>
  <c r="X1560" i="1" s="1"/>
  <c r="W1544" i="1"/>
  <c r="X1544" i="1" s="1"/>
  <c r="W1512" i="1"/>
  <c r="X1512" i="1" s="1"/>
  <c r="W1502" i="1"/>
  <c r="X1502" i="1" s="1"/>
  <c r="W1492" i="1"/>
  <c r="X1492" i="1" s="1"/>
  <c r="W1484" i="1"/>
  <c r="X1484" i="1" s="1"/>
  <c r="W1464" i="1"/>
  <c r="X1464" i="1" s="1"/>
  <c r="W2170" i="1"/>
  <c r="X2170" i="1" s="1"/>
  <c r="W1865" i="1"/>
  <c r="X1865" i="1" s="1"/>
  <c r="W1779" i="1"/>
  <c r="X1779" i="1" s="1"/>
  <c r="W1766" i="1"/>
  <c r="X1766" i="1" s="1"/>
  <c r="W1751" i="1"/>
  <c r="X1751" i="1" s="1"/>
  <c r="W1747" i="1"/>
  <c r="X1747" i="1" s="1"/>
  <c r="W1650" i="1"/>
  <c r="X1650" i="1" s="1"/>
  <c r="W1630" i="1"/>
  <c r="X1630" i="1" s="1"/>
  <c r="W1510" i="1"/>
  <c r="X1510" i="1" s="1"/>
  <c r="W1474" i="1"/>
  <c r="X1474" i="1" s="1"/>
  <c r="W2380" i="1"/>
  <c r="X2380" i="1" s="1"/>
  <c r="W2015" i="1"/>
  <c r="X2015" i="1" s="1"/>
  <c r="W1854" i="1"/>
  <c r="X1854" i="1" s="1"/>
  <c r="W1846" i="1"/>
  <c r="X1846" i="1" s="1"/>
  <c r="W1836" i="1"/>
  <c r="X1836" i="1" s="1"/>
  <c r="W1781" i="1"/>
  <c r="X1781" i="1" s="1"/>
  <c r="W1738" i="1"/>
  <c r="X1738" i="1" s="1"/>
  <c r="W1694" i="1"/>
  <c r="X1694" i="1" s="1"/>
  <c r="W1684" i="1"/>
  <c r="X1684" i="1" s="1"/>
  <c r="W1660" i="1"/>
  <c r="X1660" i="1" s="1"/>
  <c r="W1620" i="1"/>
  <c r="X1620" i="1" s="1"/>
  <c r="W1606" i="1"/>
  <c r="X1606" i="1" s="1"/>
  <c r="W1599" i="1"/>
  <c r="X1599" i="1" s="1"/>
  <c r="W1589" i="1"/>
  <c r="X1589" i="1" s="1"/>
  <c r="W1537" i="1"/>
  <c r="X1537" i="1" s="1"/>
  <c r="W1497" i="1"/>
  <c r="X1497" i="1" s="1"/>
  <c r="W1490" i="1"/>
  <c r="X1490" i="1" s="1"/>
  <c r="W1487" i="1"/>
  <c r="X1487" i="1" s="1"/>
  <c r="W1433" i="1"/>
  <c r="X1433" i="1" s="1"/>
  <c r="W1346" i="1"/>
  <c r="X1346" i="1" s="1"/>
  <c r="W1343" i="1"/>
  <c r="X1343" i="1" s="1"/>
  <c r="W1316" i="1"/>
  <c r="X1316" i="1" s="1"/>
  <c r="W1313" i="1"/>
  <c r="X1313" i="1" s="1"/>
  <c r="W1295" i="1"/>
  <c r="X1295" i="1" s="1"/>
  <c r="W1195" i="1"/>
  <c r="X1195" i="1" s="1"/>
  <c r="W1188" i="1"/>
  <c r="X1188" i="1" s="1"/>
  <c r="W1163" i="1"/>
  <c r="X1163" i="1" s="1"/>
  <c r="W1139" i="1"/>
  <c r="X1139" i="1" s="1"/>
  <c r="W1135" i="1"/>
  <c r="X1135" i="1" s="1"/>
  <c r="W1131" i="1"/>
  <c r="X1131" i="1" s="1"/>
  <c r="W1127" i="1"/>
  <c r="X1127" i="1" s="1"/>
  <c r="W1123" i="1"/>
  <c r="X1123" i="1" s="1"/>
  <c r="W1119" i="1"/>
  <c r="X1119" i="1" s="1"/>
  <c r="W1115" i="1"/>
  <c r="X1115" i="1" s="1"/>
  <c r="W1006" i="1"/>
  <c r="X1006" i="1" s="1"/>
  <c r="W1002" i="1"/>
  <c r="X1002" i="1" s="1"/>
  <c r="W998" i="1"/>
  <c r="X998" i="1" s="1"/>
  <c r="W913" i="1"/>
  <c r="X913" i="1" s="1"/>
  <c r="W901" i="1"/>
  <c r="X901" i="1" s="1"/>
  <c r="W893" i="1"/>
  <c r="X893" i="1" s="1"/>
  <c r="W2205" i="1"/>
  <c r="X2205" i="1" s="1"/>
  <c r="W2097" i="1"/>
  <c r="X2097" i="1" s="1"/>
  <c r="W1974" i="1"/>
  <c r="X1974" i="1" s="1"/>
  <c r="W1969" i="1"/>
  <c r="X1969" i="1" s="1"/>
  <c r="W1816" i="1"/>
  <c r="X1816" i="1" s="1"/>
  <c r="W1805" i="1"/>
  <c r="X1805" i="1" s="1"/>
  <c r="W1790" i="1"/>
  <c r="X1790" i="1" s="1"/>
  <c r="W1788" i="1"/>
  <c r="X1788" i="1" s="1"/>
  <c r="W1743" i="1"/>
  <c r="X1743" i="1" s="1"/>
  <c r="W1716" i="1"/>
  <c r="X1716" i="1" s="1"/>
  <c r="W1701" i="1"/>
  <c r="X1701" i="1" s="1"/>
  <c r="W1672" i="1"/>
  <c r="X1672" i="1" s="1"/>
  <c r="W1665" i="1"/>
  <c r="X1665" i="1" s="1"/>
  <c r="W1575" i="1"/>
  <c r="X1575" i="1" s="1"/>
  <c r="W1477" i="1"/>
  <c r="X1477" i="1" s="1"/>
  <c r="W1319" i="1"/>
  <c r="X1319" i="1" s="1"/>
  <c r="W1292" i="1"/>
  <c r="X1292" i="1" s="1"/>
  <c r="W1279" i="1"/>
  <c r="X1279" i="1" s="1"/>
  <c r="W1263" i="1"/>
  <c r="X1263" i="1" s="1"/>
  <c r="W1247" i="1"/>
  <c r="X1247" i="1" s="1"/>
  <c r="W1231" i="1"/>
  <c r="X1231" i="1" s="1"/>
  <c r="W1215" i="1"/>
  <c r="X1215" i="1" s="1"/>
  <c r="W1111" i="1"/>
  <c r="X1111" i="1" s="1"/>
  <c r="W1107" i="1"/>
  <c r="X1107" i="1" s="1"/>
  <c r="W1103" i="1"/>
  <c r="X1103" i="1" s="1"/>
  <c r="W1099" i="1"/>
  <c r="X1099" i="1" s="1"/>
  <c r="W990" i="1"/>
  <c r="X990" i="1" s="1"/>
  <c r="W986" i="1"/>
  <c r="X986" i="1" s="1"/>
  <c r="W982" i="1"/>
  <c r="X982" i="1" s="1"/>
  <c r="W974" i="1"/>
  <c r="X974" i="1" s="1"/>
  <c r="W970" i="1"/>
  <c r="X970" i="1" s="1"/>
  <c r="W966" i="1"/>
  <c r="X966" i="1" s="1"/>
  <c r="W897" i="1"/>
  <c r="X897" i="1" s="1"/>
  <c r="W885" i="1"/>
  <c r="X885" i="1" s="1"/>
  <c r="W877" i="1"/>
  <c r="X877" i="1" s="1"/>
  <c r="W869" i="1"/>
  <c r="X869" i="1" s="1"/>
  <c r="W1909" i="1"/>
  <c r="X1909" i="1" s="1"/>
  <c r="W1900" i="1"/>
  <c r="X1900" i="1" s="1"/>
  <c r="W1852" i="1"/>
  <c r="X1852" i="1" s="1"/>
  <c r="W1822" i="1"/>
  <c r="X1822" i="1" s="1"/>
  <c r="W1814" i="1"/>
  <c r="X1814" i="1" s="1"/>
  <c r="W1749" i="1"/>
  <c r="X1749" i="1" s="1"/>
  <c r="W1736" i="1"/>
  <c r="X1736" i="1" s="1"/>
  <c r="W1734" i="1"/>
  <c r="X1734" i="1" s="1"/>
  <c r="W1720" i="1"/>
  <c r="X1720" i="1" s="1"/>
  <c r="W1718" i="1"/>
  <c r="X1718" i="1" s="1"/>
  <c r="W1710" i="1"/>
  <c r="X1710" i="1" s="1"/>
  <c r="W1628" i="1"/>
  <c r="X1628" i="1" s="1"/>
  <c r="W1609" i="1"/>
  <c r="X1609" i="1" s="1"/>
  <c r="W1587" i="1"/>
  <c r="X1587" i="1" s="1"/>
  <c r="W1556" i="1"/>
  <c r="X1556" i="1" s="1"/>
  <c r="W1525" i="1"/>
  <c r="X1525" i="1" s="1"/>
  <c r="W1495" i="1"/>
  <c r="X1495" i="1" s="1"/>
  <c r="W1457" i="1"/>
  <c r="X1457" i="1" s="1"/>
  <c r="W1378" i="1"/>
  <c r="X1378" i="1" s="1"/>
  <c r="W1276" i="1"/>
  <c r="X1276" i="1" s="1"/>
  <c r="W1260" i="1"/>
  <c r="X1260" i="1" s="1"/>
  <c r="W1244" i="1"/>
  <c r="X1244" i="1" s="1"/>
  <c r="W1228" i="1"/>
  <c r="X1228" i="1" s="1"/>
  <c r="W1212" i="1"/>
  <c r="X1212" i="1" s="1"/>
  <c r="W1199" i="1"/>
  <c r="X1199" i="1" s="1"/>
  <c r="W1192" i="1"/>
  <c r="X1192" i="1" s="1"/>
  <c r="W1174" i="1"/>
  <c r="X1174" i="1" s="1"/>
  <c r="W1167" i="1"/>
  <c r="X1167" i="1" s="1"/>
  <c r="W1160" i="1"/>
  <c r="X1160" i="1" s="1"/>
  <c r="W1156" i="1"/>
  <c r="X1156" i="1" s="1"/>
  <c r="W1148" i="1"/>
  <c r="X1148" i="1" s="1"/>
  <c r="W1095" i="1"/>
  <c r="X1095" i="1" s="1"/>
  <c r="W1091" i="1"/>
  <c r="X1091" i="1" s="1"/>
  <c r="W1087" i="1"/>
  <c r="X1087" i="1" s="1"/>
  <c r="W1083" i="1"/>
  <c r="X1083" i="1" s="1"/>
  <c r="W1079" i="1"/>
  <c r="X1079" i="1" s="1"/>
  <c r="W1075" i="1"/>
  <c r="X1075" i="1" s="1"/>
  <c r="W1071" i="1"/>
  <c r="X1071" i="1" s="1"/>
  <c r="W1067" i="1"/>
  <c r="X1067" i="1" s="1"/>
  <c r="W1063" i="1"/>
  <c r="X1063" i="1" s="1"/>
  <c r="W881" i="1"/>
  <c r="X881" i="1" s="1"/>
  <c r="W865" i="1"/>
  <c r="X865" i="1" s="1"/>
  <c r="W849" i="1"/>
  <c r="X849" i="1" s="1"/>
  <c r="W837" i="1"/>
  <c r="X837" i="1" s="1"/>
  <c r="W808" i="1"/>
  <c r="X808" i="1" s="1"/>
  <c r="W799" i="1"/>
  <c r="X799" i="1" s="1"/>
  <c r="W776" i="1"/>
  <c r="X776" i="1" s="1"/>
  <c r="W767" i="1"/>
  <c r="X767" i="1" s="1"/>
  <c r="W744" i="1"/>
  <c r="X744" i="1" s="1"/>
  <c r="W735" i="1"/>
  <c r="X735" i="1" s="1"/>
  <c r="W712" i="1"/>
  <c r="X712" i="1" s="1"/>
  <c r="W703" i="1"/>
  <c r="X703" i="1" s="1"/>
  <c r="W680" i="1"/>
  <c r="X680" i="1" s="1"/>
  <c r="W671" i="1"/>
  <c r="X671" i="1" s="1"/>
  <c r="W661" i="1"/>
  <c r="X661" i="1" s="1"/>
  <c r="W645" i="1"/>
  <c r="X645" i="1" s="1"/>
  <c r="W629" i="1"/>
  <c r="X629" i="1" s="1"/>
  <c r="W613" i="1"/>
  <c r="X613" i="1" s="1"/>
  <c r="W597" i="1"/>
  <c r="X597" i="1" s="1"/>
  <c r="W581" i="1"/>
  <c r="X581" i="1" s="1"/>
  <c r="W565" i="1"/>
  <c r="X565" i="1" s="1"/>
  <c r="W549" i="1"/>
  <c r="X549" i="1" s="1"/>
  <c r="W533" i="1"/>
  <c r="X533" i="1" s="1"/>
  <c r="W517" i="1"/>
  <c r="X517" i="1" s="1"/>
  <c r="W501" i="1"/>
  <c r="X501" i="1" s="1"/>
  <c r="W485" i="1"/>
  <c r="X485" i="1" s="1"/>
  <c r="W469" i="1"/>
  <c r="X469" i="1" s="1"/>
  <c r="W453" i="1"/>
  <c r="X453" i="1" s="1"/>
  <c r="W2357" i="1"/>
  <c r="X2357" i="1" s="1"/>
  <c r="W2073" i="1"/>
  <c r="X2073" i="1" s="1"/>
  <c r="W2017" i="1"/>
  <c r="X2017" i="1" s="1"/>
  <c r="W1940" i="1"/>
  <c r="X1940" i="1" s="1"/>
  <c r="W1886" i="1"/>
  <c r="X1886" i="1" s="1"/>
  <c r="W1784" i="1"/>
  <c r="X1784" i="1" s="1"/>
  <c r="W1741" i="1"/>
  <c r="X1741" i="1" s="1"/>
  <c r="W1724" i="1"/>
  <c r="X1724" i="1" s="1"/>
  <c r="W1708" i="1"/>
  <c r="X1708" i="1" s="1"/>
  <c r="W1692" i="1"/>
  <c r="X1692" i="1" s="1"/>
  <c r="W1682" i="1"/>
  <c r="X1682" i="1" s="1"/>
  <c r="W1638" i="1"/>
  <c r="X1638" i="1" s="1"/>
  <c r="W1623" i="1"/>
  <c r="X1623" i="1" s="1"/>
  <c r="W1597" i="1"/>
  <c r="X1597" i="1" s="1"/>
  <c r="W1573" i="1"/>
  <c r="X1573" i="1" s="1"/>
  <c r="W1508" i="1"/>
  <c r="X1508" i="1" s="1"/>
  <c r="W1500" i="1"/>
  <c r="X1500" i="1" s="1"/>
  <c r="W1465" i="1"/>
  <c r="X1465" i="1" s="1"/>
  <c r="W2063" i="1"/>
  <c r="X2063" i="1" s="1"/>
  <c r="W2044" i="1"/>
  <c r="X2044" i="1" s="1"/>
  <c r="W2025" i="1"/>
  <c r="X2025" i="1" s="1"/>
  <c r="W1879" i="1"/>
  <c r="X1879" i="1" s="1"/>
  <c r="W1758" i="1"/>
  <c r="X1758" i="1" s="1"/>
  <c r="W1726" i="1"/>
  <c r="X1726" i="1" s="1"/>
  <c r="W1697" i="1"/>
  <c r="X1697" i="1" s="1"/>
  <c r="W1663" i="1"/>
  <c r="X1663" i="1" s="1"/>
  <c r="W1653" i="1"/>
  <c r="X1653" i="1" s="1"/>
  <c r="W1646" i="1"/>
  <c r="X1646" i="1" s="1"/>
  <c r="W1641" i="1"/>
  <c r="X1641" i="1" s="1"/>
  <c r="W1633" i="1"/>
  <c r="X1633" i="1" s="1"/>
  <c r="W1585" i="1"/>
  <c r="X1585" i="1" s="1"/>
  <c r="W1528" i="1"/>
  <c r="X1528" i="1" s="1"/>
  <c r="W1493" i="1"/>
  <c r="X1493" i="1" s="1"/>
  <c r="W1480" i="1"/>
  <c r="X1480" i="1" s="1"/>
  <c r="W1475" i="1"/>
  <c r="X1475" i="1" s="1"/>
  <c r="W1460" i="1"/>
  <c r="X1460" i="1" s="1"/>
  <c r="W1452" i="1"/>
  <c r="X1452" i="1" s="1"/>
  <c r="W1416" i="1"/>
  <c r="X1416" i="1" s="1"/>
  <c r="W1400" i="1"/>
  <c r="X1400" i="1" s="1"/>
  <c r="W1389" i="1"/>
  <c r="X1389" i="1" s="1"/>
  <c r="W1375" i="1"/>
  <c r="X1375" i="1" s="1"/>
  <c r="W1372" i="1"/>
  <c r="X1372" i="1" s="1"/>
  <c r="W1366" i="1"/>
  <c r="X1366" i="1" s="1"/>
  <c r="W1363" i="1"/>
  <c r="X1363" i="1" s="1"/>
  <c r="W1302" i="1"/>
  <c r="X1302" i="1" s="1"/>
  <c r="W1196" i="1"/>
  <c r="X1196" i="1" s="1"/>
  <c r="W1189" i="1"/>
  <c r="X1189" i="1" s="1"/>
  <c r="W1178" i="1"/>
  <c r="X1178" i="1" s="1"/>
  <c r="W1171" i="1"/>
  <c r="X1171" i="1" s="1"/>
  <c r="W1164" i="1"/>
  <c r="X1164" i="1" s="1"/>
  <c r="W1136" i="1"/>
  <c r="X1136" i="1" s="1"/>
  <c r="W1128" i="1"/>
  <c r="X1128" i="1" s="1"/>
  <c r="W1120" i="1"/>
  <c r="X1120" i="1" s="1"/>
  <c r="W1112" i="1"/>
  <c r="X1112" i="1" s="1"/>
  <c r="W1108" i="1"/>
  <c r="X1108" i="1" s="1"/>
  <c r="W1100" i="1"/>
  <c r="X1100" i="1" s="1"/>
  <c r="W1007" i="1"/>
  <c r="X1007" i="1" s="1"/>
  <c r="W1003" i="1"/>
  <c r="X1003" i="1" s="1"/>
  <c r="W999" i="1"/>
  <c r="X999" i="1" s="1"/>
  <c r="W995" i="1"/>
  <c r="X995" i="1" s="1"/>
  <c r="W926" i="1"/>
  <c r="X926" i="1" s="1"/>
  <c r="W922" i="1"/>
  <c r="X922" i="1" s="1"/>
  <c r="W918" i="1"/>
  <c r="X918" i="1" s="1"/>
  <c r="W910" i="1"/>
  <c r="X910" i="1" s="1"/>
  <c r="W906" i="1"/>
  <c r="X906" i="1" s="1"/>
  <c r="W817" i="1"/>
  <c r="X817" i="1" s="1"/>
  <c r="W795" i="1"/>
  <c r="X795" i="1" s="1"/>
  <c r="W763" i="1"/>
  <c r="X763" i="1" s="1"/>
  <c r="W2056" i="1"/>
  <c r="X2056" i="1" s="1"/>
  <c r="W1876" i="1"/>
  <c r="X1876" i="1" s="1"/>
  <c r="W1831" i="1"/>
  <c r="X1831" i="1" s="1"/>
  <c r="W1827" i="1"/>
  <c r="X1827" i="1" s="1"/>
  <c r="W1772" i="1"/>
  <c r="X1772" i="1" s="1"/>
  <c r="W1767" i="1"/>
  <c r="X1767" i="1" s="1"/>
  <c r="W1737" i="1"/>
  <c r="X1737" i="1" s="1"/>
  <c r="W1644" i="1"/>
  <c r="X1644" i="1" s="1"/>
  <c r="W1636" i="1"/>
  <c r="X1636" i="1" s="1"/>
  <c r="W1574" i="1"/>
  <c r="X1574" i="1" s="1"/>
  <c r="W2209" i="1"/>
  <c r="X2209" i="1" s="1"/>
  <c r="W2188" i="1"/>
  <c r="X2188" i="1" s="1"/>
  <c r="W2103" i="1"/>
  <c r="X2103" i="1" s="1"/>
  <c r="W2058" i="1"/>
  <c r="X2058" i="1" s="1"/>
  <c r="W1960" i="1"/>
  <c r="X1960" i="1" s="1"/>
  <c r="W1849" i="1"/>
  <c r="X1849" i="1" s="1"/>
  <c r="W1799" i="1"/>
  <c r="X1799" i="1" s="1"/>
  <c r="W1795" i="1"/>
  <c r="X1795" i="1" s="1"/>
  <c r="W1785" i="1"/>
  <c r="X1785" i="1" s="1"/>
  <c r="W1763" i="1"/>
  <c r="X1763" i="1" s="1"/>
  <c r="W1700" i="1"/>
  <c r="X1700" i="1" s="1"/>
  <c r="W1666" i="1"/>
  <c r="X1666" i="1" s="1"/>
  <c r="W1639" i="1"/>
  <c r="X1639" i="1" s="1"/>
  <c r="W1619" i="1"/>
  <c r="X1619" i="1" s="1"/>
  <c r="W1605" i="1"/>
  <c r="X1605" i="1" s="1"/>
  <c r="W1598" i="1"/>
  <c r="X1598" i="1" s="1"/>
  <c r="W1588" i="1"/>
  <c r="X1588" i="1" s="1"/>
  <c r="W1548" i="1"/>
  <c r="X1548" i="1" s="1"/>
  <c r="W1509" i="1"/>
  <c r="X1509" i="1" s="1"/>
  <c r="W1496" i="1"/>
  <c r="X1496" i="1" s="1"/>
  <c r="W1486" i="1"/>
  <c r="X1486" i="1" s="1"/>
  <c r="W2599" i="1"/>
  <c r="X2599" i="1" s="1"/>
  <c r="W2591" i="1"/>
  <c r="X2591" i="1" s="1"/>
  <c r="W1711" i="1"/>
  <c r="X1711" i="1" s="1"/>
  <c r="W1454" i="1"/>
  <c r="X1454" i="1" s="1"/>
  <c r="W1448" i="1"/>
  <c r="X1448" i="1" s="1"/>
  <c r="W1427" i="1"/>
  <c r="X1427" i="1" s="1"/>
  <c r="W1421" i="1"/>
  <c r="X1421" i="1" s="1"/>
  <c r="W1380" i="1"/>
  <c r="X1380" i="1" s="1"/>
  <c r="W1362" i="1"/>
  <c r="X1362" i="1" s="1"/>
  <c r="W1227" i="1"/>
  <c r="X1227" i="1" s="1"/>
  <c r="W1070" i="1"/>
  <c r="X1070" i="1" s="1"/>
  <c r="W1029" i="1"/>
  <c r="X1029" i="1" s="1"/>
  <c r="W992" i="1"/>
  <c r="X992" i="1" s="1"/>
  <c r="W980" i="1"/>
  <c r="X980" i="1" s="1"/>
  <c r="W968" i="1"/>
  <c r="X968" i="1" s="1"/>
  <c r="W947" i="1"/>
  <c r="X947" i="1" s="1"/>
  <c r="W940" i="1"/>
  <c r="X940" i="1" s="1"/>
  <c r="W880" i="1"/>
  <c r="X880" i="1" s="1"/>
  <c r="W862" i="1"/>
  <c r="X862" i="1" s="1"/>
  <c r="W843" i="1"/>
  <c r="X843" i="1" s="1"/>
  <c r="W829" i="1"/>
  <c r="X829" i="1" s="1"/>
  <c r="W771" i="1"/>
  <c r="X771" i="1" s="1"/>
  <c r="W728" i="1"/>
  <c r="X728" i="1" s="1"/>
  <c r="W595" i="1"/>
  <c r="X595" i="1" s="1"/>
  <c r="W587" i="1"/>
  <c r="X587" i="1" s="1"/>
  <c r="W579" i="1"/>
  <c r="X579" i="1" s="1"/>
  <c r="W571" i="1"/>
  <c r="X571" i="1" s="1"/>
  <c r="W563" i="1"/>
  <c r="X563" i="1" s="1"/>
  <c r="W555" i="1"/>
  <c r="X555" i="1" s="1"/>
  <c r="W547" i="1"/>
  <c r="X547" i="1" s="1"/>
  <c r="W539" i="1"/>
  <c r="X539" i="1" s="1"/>
  <c r="W531" i="1"/>
  <c r="X531" i="1" s="1"/>
  <c r="W523" i="1"/>
  <c r="X523" i="1" s="1"/>
  <c r="W482" i="1"/>
  <c r="X482" i="1" s="1"/>
  <c r="W478" i="1"/>
  <c r="X478" i="1" s="1"/>
  <c r="W474" i="1"/>
  <c r="X474" i="1" s="1"/>
  <c r="W470" i="1"/>
  <c r="X470" i="1" s="1"/>
  <c r="W466" i="1"/>
  <c r="X466" i="1" s="1"/>
  <c r="W462" i="1"/>
  <c r="X462" i="1" s="1"/>
  <c r="W458" i="1"/>
  <c r="X458" i="1" s="1"/>
  <c r="W454" i="1"/>
  <c r="X454" i="1" s="1"/>
  <c r="W450" i="1"/>
  <c r="X450" i="1" s="1"/>
  <c r="W446" i="1"/>
  <c r="X446" i="1" s="1"/>
  <c r="W442" i="1"/>
  <c r="X442" i="1" s="1"/>
  <c r="W438" i="1"/>
  <c r="X438" i="1" s="1"/>
  <c r="W415" i="1"/>
  <c r="X415" i="1" s="1"/>
  <c r="W406" i="1"/>
  <c r="X406" i="1" s="1"/>
  <c r="W383" i="1"/>
  <c r="X383" i="1" s="1"/>
  <c r="W374" i="1"/>
  <c r="X374" i="1" s="1"/>
  <c r="W337" i="1"/>
  <c r="X337" i="1" s="1"/>
  <c r="W305" i="1"/>
  <c r="X305" i="1" s="1"/>
  <c r="W282" i="1"/>
  <c r="X282" i="1" s="1"/>
  <c r="W259" i="1"/>
  <c r="X259" i="1" s="1"/>
  <c r="W243" i="1"/>
  <c r="X243" i="1" s="1"/>
  <c r="W227" i="1"/>
  <c r="X227" i="1" s="1"/>
  <c r="W211" i="1"/>
  <c r="X211" i="1" s="1"/>
  <c r="W195" i="1"/>
  <c r="X195" i="1" s="1"/>
  <c r="W179" i="1"/>
  <c r="X179" i="1" s="1"/>
  <c r="W163" i="1"/>
  <c r="X163" i="1" s="1"/>
  <c r="W147" i="1"/>
  <c r="X147" i="1" s="1"/>
  <c r="W131" i="1"/>
  <c r="X131" i="1" s="1"/>
  <c r="W115" i="1"/>
  <c r="X115" i="1" s="1"/>
  <c r="W99" i="1"/>
  <c r="X99" i="1" s="1"/>
  <c r="W83" i="1"/>
  <c r="X83" i="1" s="1"/>
  <c r="W67" i="1"/>
  <c r="X67" i="1" s="1"/>
  <c r="W51" i="1"/>
  <c r="X51" i="1" s="1"/>
  <c r="W35" i="1"/>
  <c r="X35" i="1" s="1"/>
  <c r="W19" i="1"/>
  <c r="X19" i="1" s="1"/>
  <c r="W3" i="1"/>
  <c r="X3" i="1" s="1"/>
  <c r="W1944" i="1"/>
  <c r="X1944" i="1" s="1"/>
  <c r="W1812" i="1"/>
  <c r="X1812" i="1" s="1"/>
  <c r="W1593" i="1"/>
  <c r="X1593" i="1" s="1"/>
  <c r="W1581" i="1"/>
  <c r="X1581" i="1" s="1"/>
  <c r="W1503" i="1"/>
  <c r="X1503" i="1" s="1"/>
  <c r="W1450" i="1"/>
  <c r="X1450" i="1" s="1"/>
  <c r="W1446" i="1"/>
  <c r="X1446" i="1" s="1"/>
  <c r="W1419" i="1"/>
  <c r="X1419" i="1" s="1"/>
  <c r="W1417" i="1"/>
  <c r="X1417" i="1" s="1"/>
  <c r="W1371" i="1"/>
  <c r="X1371" i="1" s="1"/>
  <c r="W1330" i="1"/>
  <c r="X1330" i="1" s="1"/>
  <c r="W1280" i="1"/>
  <c r="X1280" i="1" s="1"/>
  <c r="W1172" i="1"/>
  <c r="X1172" i="1" s="1"/>
  <c r="W1153" i="1"/>
  <c r="X1153" i="1" s="1"/>
  <c r="W1143" i="1"/>
  <c r="X1143" i="1" s="1"/>
  <c r="W1052" i="1"/>
  <c r="X1052" i="1" s="1"/>
  <c r="W1039" i="1"/>
  <c r="X1039" i="1" s="1"/>
  <c r="W1011" i="1"/>
  <c r="X1011" i="1" s="1"/>
  <c r="W950" i="1"/>
  <c r="X950" i="1" s="1"/>
  <c r="W927" i="1"/>
  <c r="X927" i="1" s="1"/>
  <c r="W915" i="1"/>
  <c r="X915" i="1" s="1"/>
  <c r="W888" i="1"/>
  <c r="X888" i="1" s="1"/>
  <c r="W883" i="1"/>
  <c r="X883" i="1" s="1"/>
  <c r="W868" i="1"/>
  <c r="X868" i="1" s="1"/>
  <c r="W752" i="1"/>
  <c r="X752" i="1" s="1"/>
  <c r="W732" i="1"/>
  <c r="X732" i="1" s="1"/>
  <c r="W721" i="1"/>
  <c r="X721" i="1" s="1"/>
  <c r="W714" i="1"/>
  <c r="X714" i="1" s="1"/>
  <c r="W591" i="1"/>
  <c r="X591" i="1" s="1"/>
  <c r="W583" i="1"/>
  <c r="X583" i="1" s="1"/>
  <c r="W575" i="1"/>
  <c r="X575" i="1" s="1"/>
  <c r="W567" i="1"/>
  <c r="X567" i="1" s="1"/>
  <c r="W559" i="1"/>
  <c r="X559" i="1" s="1"/>
  <c r="W551" i="1"/>
  <c r="X551" i="1" s="1"/>
  <c r="W543" i="1"/>
  <c r="X543" i="1" s="1"/>
  <c r="W535" i="1"/>
  <c r="X535" i="1" s="1"/>
  <c r="W527" i="1"/>
  <c r="X527" i="1" s="1"/>
  <c r="W519" i="1"/>
  <c r="X519" i="1" s="1"/>
  <c r="W515" i="1"/>
  <c r="X515" i="1" s="1"/>
  <c r="W507" i="1"/>
  <c r="X507" i="1" s="1"/>
  <c r="W499" i="1"/>
  <c r="X499" i="1" s="1"/>
  <c r="W491" i="1"/>
  <c r="X491" i="1" s="1"/>
  <c r="W429" i="1"/>
  <c r="X429" i="1" s="1"/>
  <c r="W420" i="1"/>
  <c r="X420" i="1" s="1"/>
  <c r="W411" i="1"/>
  <c r="X411" i="1" s="1"/>
  <c r="W397" i="1"/>
  <c r="X397" i="1" s="1"/>
  <c r="W388" i="1"/>
  <c r="X388" i="1" s="1"/>
  <c r="W379" i="1"/>
  <c r="X379" i="1" s="1"/>
  <c r="W365" i="1"/>
  <c r="X365" i="1" s="1"/>
  <c r="W351" i="1"/>
  <c r="X351" i="1" s="1"/>
  <c r="W342" i="1"/>
  <c r="X342" i="1" s="1"/>
  <c r="W319" i="1"/>
  <c r="X319" i="1" s="1"/>
  <c r="W310" i="1"/>
  <c r="X310" i="1" s="1"/>
  <c r="W273" i="1"/>
  <c r="X273" i="1" s="1"/>
  <c r="W254" i="1"/>
  <c r="X254" i="1" s="1"/>
  <c r="W238" i="1"/>
  <c r="X238" i="1" s="1"/>
  <c r="W222" i="1"/>
  <c r="X222" i="1" s="1"/>
  <c r="W206" i="1"/>
  <c r="X206" i="1" s="1"/>
  <c r="W190" i="1"/>
  <c r="X190" i="1" s="1"/>
  <c r="W174" i="1"/>
  <c r="X174" i="1" s="1"/>
  <c r="W158" i="1"/>
  <c r="X158" i="1" s="1"/>
  <c r="W142" i="1"/>
  <c r="X142" i="1" s="1"/>
  <c r="W126" i="1"/>
  <c r="X126" i="1" s="1"/>
  <c r="W110" i="1"/>
  <c r="X110" i="1" s="1"/>
  <c r="W94" i="1"/>
  <c r="X94" i="1" s="1"/>
  <c r="W78" i="1"/>
  <c r="X78" i="1" s="1"/>
  <c r="W62" i="1"/>
  <c r="X62" i="1" s="1"/>
  <c r="W46" i="1"/>
  <c r="X46" i="1" s="1"/>
  <c r="W30" i="1"/>
  <c r="X30" i="1" s="1"/>
  <c r="W14" i="1"/>
  <c r="X14" i="1" s="1"/>
  <c r="W2101" i="1"/>
  <c r="X2101" i="1" s="1"/>
  <c r="W1825" i="1"/>
  <c r="X1825" i="1" s="1"/>
  <c r="W1695" i="1"/>
  <c r="X1695" i="1" s="1"/>
  <c r="W1688" i="1"/>
  <c r="X1688" i="1" s="1"/>
  <c r="W1624" i="1"/>
  <c r="X1624" i="1" s="1"/>
  <c r="W1539" i="1"/>
  <c r="X1539" i="1" s="1"/>
  <c r="W1478" i="1"/>
  <c r="X1478" i="1" s="1"/>
  <c r="W1469" i="1"/>
  <c r="X1469" i="1" s="1"/>
  <c r="W1458" i="1"/>
  <c r="X1458" i="1" s="1"/>
  <c r="W1415" i="1"/>
  <c r="X1415" i="1" s="1"/>
  <c r="W1384" i="1"/>
  <c r="X1384" i="1" s="1"/>
  <c r="W1358" i="1"/>
  <c r="X1358" i="1" s="1"/>
  <c r="W1339" i="1"/>
  <c r="X1339" i="1" s="1"/>
  <c r="W1328" i="1"/>
  <c r="X1328" i="1" s="1"/>
  <c r="W1314" i="1"/>
  <c r="X1314" i="1" s="1"/>
  <c r="W1301" i="1"/>
  <c r="X1301" i="1" s="1"/>
  <c r="W1287" i="1"/>
  <c r="X1287" i="1" s="1"/>
  <c r="W1278" i="1"/>
  <c r="X1278" i="1" s="1"/>
  <c r="W1271" i="1"/>
  <c r="X1271" i="1" s="1"/>
  <c r="W1264" i="1"/>
  <c r="X1264" i="1" s="1"/>
  <c r="W1248" i="1"/>
  <c r="X1248" i="1" s="1"/>
  <c r="W1211" i="1"/>
  <c r="X1211" i="1" s="1"/>
  <c r="W1179" i="1"/>
  <c r="X1179" i="1" s="1"/>
  <c r="W1101" i="1"/>
  <c r="X1101" i="1" s="1"/>
  <c r="W1086" i="1"/>
  <c r="X1086" i="1" s="1"/>
  <c r="W1078" i="1"/>
  <c r="X1078" i="1" s="1"/>
  <c r="W1068" i="1"/>
  <c r="X1068" i="1" s="1"/>
  <c r="W1034" i="1"/>
  <c r="X1034" i="1" s="1"/>
  <c r="W1019" i="1"/>
  <c r="X1019" i="1" s="1"/>
  <c r="W1014" i="1"/>
  <c r="X1014" i="1" s="1"/>
  <c r="W958" i="1"/>
  <c r="X958" i="1" s="1"/>
  <c r="W955" i="1"/>
  <c r="X955" i="1" s="1"/>
  <c r="W945" i="1"/>
  <c r="X945" i="1" s="1"/>
  <c r="W935" i="1"/>
  <c r="X935" i="1" s="1"/>
  <c r="W903" i="1"/>
  <c r="X903" i="1" s="1"/>
  <c r="W860" i="1"/>
  <c r="X860" i="1" s="1"/>
  <c r="W852" i="1"/>
  <c r="X852" i="1" s="1"/>
  <c r="W816" i="1"/>
  <c r="X816" i="1" s="1"/>
  <c r="W768" i="1"/>
  <c r="X768" i="1" s="1"/>
  <c r="W749" i="1"/>
  <c r="X749" i="1" s="1"/>
  <c r="W739" i="1"/>
  <c r="X739" i="1" s="1"/>
  <c r="W725" i="1"/>
  <c r="X725" i="1" s="1"/>
  <c r="W696" i="1"/>
  <c r="X696" i="1" s="1"/>
  <c r="W689" i="1"/>
  <c r="X689" i="1" s="1"/>
  <c r="W682" i="1"/>
  <c r="X682" i="1" s="1"/>
  <c r="W656" i="1"/>
  <c r="X656" i="1" s="1"/>
  <c r="W640" i="1"/>
  <c r="X640" i="1" s="1"/>
  <c r="W624" i="1"/>
  <c r="X624" i="1" s="1"/>
  <c r="W608" i="1"/>
  <c r="X608" i="1" s="1"/>
  <c r="W511" i="1"/>
  <c r="X511" i="1" s="1"/>
  <c r="W503" i="1"/>
  <c r="X503" i="1" s="1"/>
  <c r="W495" i="1"/>
  <c r="X495" i="1" s="1"/>
  <c r="W487" i="1"/>
  <c r="X487" i="1" s="1"/>
  <c r="W434" i="1"/>
  <c r="X434" i="1" s="1"/>
  <c r="W402" i="1"/>
  <c r="X402" i="1" s="1"/>
  <c r="W370" i="1"/>
  <c r="X370" i="1" s="1"/>
  <c r="W356" i="1"/>
  <c r="X356" i="1" s="1"/>
  <c r="W347" i="1"/>
  <c r="X347" i="1" s="1"/>
  <c r="W333" i="1"/>
  <c r="X333" i="1" s="1"/>
  <c r="W324" i="1"/>
  <c r="X324" i="1" s="1"/>
  <c r="W315" i="1"/>
  <c r="X315" i="1" s="1"/>
  <c r="W301" i="1"/>
  <c r="X301" i="1" s="1"/>
  <c r="W287" i="1"/>
  <c r="X287" i="1" s="1"/>
  <c r="W278" i="1"/>
  <c r="X278" i="1" s="1"/>
  <c r="W249" i="1"/>
  <c r="X249" i="1" s="1"/>
  <c r="W233" i="1"/>
  <c r="X233" i="1" s="1"/>
  <c r="W217" i="1"/>
  <c r="X217" i="1" s="1"/>
  <c r="W201" i="1"/>
  <c r="X201" i="1" s="1"/>
  <c r="W185" i="1"/>
  <c r="X185" i="1" s="1"/>
  <c r="W169" i="1"/>
  <c r="X169" i="1" s="1"/>
  <c r="W153" i="1"/>
  <c r="X153" i="1" s="1"/>
  <c r="W137" i="1"/>
  <c r="X137" i="1" s="1"/>
  <c r="W121" i="1"/>
  <c r="X121" i="1" s="1"/>
  <c r="W105" i="1"/>
  <c r="X105" i="1" s="1"/>
  <c r="W89" i="1"/>
  <c r="X89" i="1" s="1"/>
  <c r="W73" i="1"/>
  <c r="X73" i="1" s="1"/>
  <c r="W57" i="1"/>
  <c r="X57" i="1" s="1"/>
  <c r="W41" i="1"/>
  <c r="X41" i="1" s="1"/>
  <c r="W25" i="1"/>
  <c r="X25" i="1" s="1"/>
  <c r="W9" i="1"/>
  <c r="X9" i="1" s="1"/>
  <c r="W1769" i="1"/>
  <c r="X1769" i="1" s="1"/>
  <c r="W1662" i="1"/>
  <c r="X1662" i="1" s="1"/>
  <c r="W1354" i="1"/>
  <c r="X1354" i="1" s="1"/>
  <c r="W1262" i="1"/>
  <c r="X1262" i="1" s="1"/>
  <c r="W1255" i="1"/>
  <c r="X1255" i="1" s="1"/>
  <c r="W1246" i="1"/>
  <c r="X1246" i="1" s="1"/>
  <c r="W1184" i="1"/>
  <c r="X1184" i="1" s="1"/>
  <c r="W1094" i="1"/>
  <c r="X1094" i="1" s="1"/>
  <c r="W1073" i="1"/>
  <c r="X1073" i="1" s="1"/>
  <c r="W1045" i="1"/>
  <c r="X1045" i="1" s="1"/>
  <c r="W1032" i="1"/>
  <c r="X1032" i="1" s="1"/>
  <c r="W1024" i="1"/>
  <c r="X1024" i="1" s="1"/>
  <c r="W961" i="1"/>
  <c r="X961" i="1" s="1"/>
  <c r="W896" i="1"/>
  <c r="X896" i="1" s="1"/>
  <c r="W886" i="1"/>
  <c r="X886" i="1" s="1"/>
  <c r="W1617" i="1"/>
  <c r="X1617" i="1" s="1"/>
  <c r="W1491" i="1"/>
  <c r="X1491" i="1" s="1"/>
  <c r="W1438" i="1"/>
  <c r="X1438" i="1" s="1"/>
  <c r="W1413" i="1"/>
  <c r="X1413" i="1" s="1"/>
  <c r="W1405" i="1"/>
  <c r="X1405" i="1" s="1"/>
  <c r="W1403" i="1"/>
  <c r="X1403" i="1" s="1"/>
  <c r="W1388" i="1"/>
  <c r="X1388" i="1" s="1"/>
  <c r="W1369" i="1"/>
  <c r="X1369" i="1" s="1"/>
  <c r="W1350" i="1"/>
  <c r="X1350" i="1" s="1"/>
  <c r="W1299" i="1"/>
  <c r="X1299" i="1" s="1"/>
  <c r="W1285" i="1"/>
  <c r="X1285" i="1" s="1"/>
  <c r="W1239" i="1"/>
  <c r="X1239" i="1" s="1"/>
  <c r="W1232" i="1"/>
  <c r="X1232" i="1" s="1"/>
  <c r="W1151" i="1"/>
  <c r="X1151" i="1" s="1"/>
  <c r="W1076" i="1"/>
  <c r="X1076" i="1" s="1"/>
  <c r="W1060" i="1"/>
  <c r="X1060" i="1" s="1"/>
  <c r="W1055" i="1"/>
  <c r="X1055" i="1" s="1"/>
  <c r="W1004" i="1"/>
  <c r="X1004" i="1" s="1"/>
  <c r="W983" i="1"/>
  <c r="X983" i="1" s="1"/>
  <c r="W971" i="1"/>
  <c r="X971" i="1" s="1"/>
  <c r="W948" i="1"/>
  <c r="X948" i="1" s="1"/>
  <c r="W943" i="1"/>
  <c r="X943" i="1" s="1"/>
  <c r="W933" i="1"/>
  <c r="X933" i="1" s="1"/>
  <c r="W925" i="1"/>
  <c r="X925" i="1" s="1"/>
  <c r="W891" i="1"/>
  <c r="X891" i="1" s="1"/>
  <c r="W878" i="1"/>
  <c r="X878" i="1" s="1"/>
  <c r="W2145" i="1"/>
  <c r="X2145" i="1" s="1"/>
  <c r="W1676" i="1"/>
  <c r="X1676" i="1" s="1"/>
  <c r="W1631" i="1"/>
  <c r="X1631" i="1" s="1"/>
  <c r="W1576" i="1"/>
  <c r="X1576" i="1" s="1"/>
  <c r="W1571" i="1"/>
  <c r="X1571" i="1" s="1"/>
  <c r="W1569" i="1"/>
  <c r="X1569" i="1" s="1"/>
  <c r="W1564" i="1"/>
  <c r="X1564" i="1" s="1"/>
  <c r="W1409" i="1"/>
  <c r="X1409" i="1" s="1"/>
  <c r="W1407" i="1"/>
  <c r="X1407" i="1" s="1"/>
  <c r="W1374" i="1"/>
  <c r="X1374" i="1" s="1"/>
  <c r="W1269" i="1"/>
  <c r="X1269" i="1" s="1"/>
  <c r="W1253" i="1"/>
  <c r="X1253" i="1" s="1"/>
  <c r="W1230" i="1"/>
  <c r="X1230" i="1" s="1"/>
  <c r="W1191" i="1"/>
  <c r="X1191" i="1" s="1"/>
  <c r="W1175" i="1"/>
  <c r="X1175" i="1" s="1"/>
  <c r="W1141" i="1"/>
  <c r="X1141" i="1" s="1"/>
  <c r="W1089" i="1"/>
  <c r="X1089" i="1" s="1"/>
  <c r="W1084" i="1"/>
  <c r="X1084" i="1" s="1"/>
  <c r="W1050" i="1"/>
  <c r="X1050" i="1" s="1"/>
  <c r="W1037" i="1"/>
  <c r="X1037" i="1" s="1"/>
  <c r="W1027" i="1"/>
  <c r="X1027" i="1" s="1"/>
  <c r="W964" i="1"/>
  <c r="X964" i="1" s="1"/>
  <c r="W938" i="1"/>
  <c r="X938" i="1" s="1"/>
  <c r="W876" i="1"/>
  <c r="X876" i="1" s="1"/>
  <c r="W844" i="1"/>
  <c r="X844" i="1" s="1"/>
  <c r="W805" i="1"/>
  <c r="X805" i="1" s="1"/>
  <c r="W762" i="1"/>
  <c r="X762" i="1" s="1"/>
  <c r="W2334" i="1"/>
  <c r="X2334" i="1" s="1"/>
  <c r="W2120" i="1"/>
  <c r="X2120" i="1" s="1"/>
  <c r="W1871" i="1"/>
  <c r="X1871" i="1" s="1"/>
  <c r="W1806" i="1"/>
  <c r="X1806" i="1" s="1"/>
  <c r="W1702" i="1"/>
  <c r="X1702" i="1" s="1"/>
  <c r="W1612" i="1"/>
  <c r="X1612" i="1" s="1"/>
  <c r="W1607" i="1"/>
  <c r="X1607" i="1" s="1"/>
  <c r="W1590" i="1"/>
  <c r="X1590" i="1" s="1"/>
  <c r="W1473" i="1"/>
  <c r="X1473" i="1" s="1"/>
  <c r="W1411" i="1"/>
  <c r="X1411" i="1" s="1"/>
  <c r="W1399" i="1"/>
  <c r="X1399" i="1" s="1"/>
  <c r="W1324" i="1"/>
  <c r="X1324" i="1" s="1"/>
  <c r="W1290" i="1"/>
  <c r="X1290" i="1" s="1"/>
  <c r="W1274" i="1"/>
  <c r="X1274" i="1" s="1"/>
  <c r="W1216" i="1"/>
  <c r="X1216" i="1" s="1"/>
  <c r="W1168" i="1"/>
  <c r="X1168" i="1" s="1"/>
  <c r="W1132" i="1"/>
  <c r="X1132" i="1" s="1"/>
  <c r="W1125" i="1"/>
  <c r="X1125" i="1" s="1"/>
  <c r="W1116" i="1"/>
  <c r="X1116" i="1" s="1"/>
  <c r="W1092" i="1"/>
  <c r="X1092" i="1" s="1"/>
  <c r="W1048" i="1"/>
  <c r="X1048" i="1" s="1"/>
  <c r="W1022" i="1"/>
  <c r="X1022" i="1" s="1"/>
  <c r="W1015" i="1"/>
  <c r="X1015" i="1" s="1"/>
  <c r="W988" i="1"/>
  <c r="X988" i="1" s="1"/>
  <c r="W976" i="1"/>
  <c r="X976" i="1" s="1"/>
  <c r="W956" i="1"/>
  <c r="X956" i="1" s="1"/>
  <c r="W941" i="1"/>
  <c r="X941" i="1" s="1"/>
  <c r="W911" i="1"/>
  <c r="X911" i="1" s="1"/>
  <c r="W894" i="1"/>
  <c r="X894" i="1" s="1"/>
  <c r="W871" i="1"/>
  <c r="X871" i="1" s="1"/>
  <c r="W863" i="1"/>
  <c r="X863" i="1" s="1"/>
  <c r="W858" i="1"/>
  <c r="X858" i="1" s="1"/>
  <c r="W855" i="1"/>
  <c r="X855" i="1" s="1"/>
  <c r="W753" i="1"/>
  <c r="X753" i="1" s="1"/>
  <c r="W747" i="1"/>
  <c r="X747" i="1" s="1"/>
  <c r="W740" i="1"/>
  <c r="X740" i="1" s="1"/>
  <c r="W726" i="1"/>
  <c r="X726" i="1" s="1"/>
  <c r="W708" i="1"/>
  <c r="X708" i="1" s="1"/>
  <c r="W690" i="1"/>
  <c r="X690" i="1" s="1"/>
  <c r="W1924" i="1"/>
  <c r="X1924" i="1" s="1"/>
  <c r="W1566" i="1"/>
  <c r="X1566" i="1" s="1"/>
  <c r="W1453" i="1"/>
  <c r="X1453" i="1" s="1"/>
  <c r="W1434" i="1"/>
  <c r="X1434" i="1" s="1"/>
  <c r="W1432" i="1"/>
  <c r="X1432" i="1" s="1"/>
  <c r="W1395" i="1"/>
  <c r="X1395" i="1" s="1"/>
  <c r="W1333" i="1"/>
  <c r="X1333" i="1" s="1"/>
  <c r="W1310" i="1"/>
  <c r="X1310" i="1" s="1"/>
  <c r="W1283" i="1"/>
  <c r="X1283" i="1" s="1"/>
  <c r="W1258" i="1"/>
  <c r="X1258" i="1" s="1"/>
  <c r="W1237" i="1"/>
  <c r="X1237" i="1" s="1"/>
  <c r="W1223" i="1"/>
  <c r="X1223" i="1" s="1"/>
  <c r="W1214" i="1"/>
  <c r="X1214" i="1" s="1"/>
  <c r="W1207" i="1"/>
  <c r="X1207" i="1" s="1"/>
  <c r="W1200" i="1"/>
  <c r="X1200" i="1" s="1"/>
  <c r="W1182" i="1"/>
  <c r="X1182" i="1" s="1"/>
  <c r="W1159" i="1"/>
  <c r="X1159" i="1" s="1"/>
  <c r="W1149" i="1"/>
  <c r="X1149" i="1" s="1"/>
  <c r="W1144" i="1"/>
  <c r="X1144" i="1" s="1"/>
  <c r="W1678" i="1"/>
  <c r="X1678" i="1" s="1"/>
  <c r="W1466" i="1"/>
  <c r="X1466" i="1" s="1"/>
  <c r="W1436" i="1"/>
  <c r="X1436" i="1" s="1"/>
  <c r="W1422" i="1"/>
  <c r="X1422" i="1" s="1"/>
  <c r="W1381" i="1"/>
  <c r="X1381" i="1" s="1"/>
  <c r="W1359" i="1"/>
  <c r="X1359" i="1" s="1"/>
  <c r="W1342" i="1"/>
  <c r="X1342" i="1" s="1"/>
  <c r="W1331" i="1"/>
  <c r="X1331" i="1" s="1"/>
  <c r="W1315" i="1"/>
  <c r="X1315" i="1" s="1"/>
  <c r="W1306" i="1"/>
  <c r="X1306" i="1" s="1"/>
  <c r="W1288" i="1"/>
  <c r="X1288" i="1" s="1"/>
  <c r="W1272" i="1"/>
  <c r="X1272" i="1" s="1"/>
  <c r="W1267" i="1"/>
  <c r="X1267" i="1" s="1"/>
  <c r="W1251" i="1"/>
  <c r="X1251" i="1" s="1"/>
  <c r="W1242" i="1"/>
  <c r="X1242" i="1" s="1"/>
  <c r="W1109" i="1"/>
  <c r="X1109" i="1" s="1"/>
  <c r="W1069" i="1"/>
  <c r="X1069" i="1" s="1"/>
  <c r="W1053" i="1"/>
  <c r="X1053" i="1" s="1"/>
  <c r="W1043" i="1"/>
  <c r="X1043" i="1" s="1"/>
  <c r="W1040" i="1"/>
  <c r="X1040" i="1" s="1"/>
  <c r="W1035" i="1"/>
  <c r="X1035" i="1" s="1"/>
  <c r="W1020" i="1"/>
  <c r="X1020" i="1" s="1"/>
  <c r="W1000" i="1"/>
  <c r="X1000" i="1" s="1"/>
  <c r="W959" i="1"/>
  <c r="X959" i="1" s="1"/>
  <c r="W951" i="1"/>
  <c r="X951" i="1" s="1"/>
  <c r="W909" i="1"/>
  <c r="X909" i="1" s="1"/>
  <c r="W899" i="1"/>
  <c r="X899" i="1" s="1"/>
  <c r="W874" i="1"/>
  <c r="X874" i="1" s="1"/>
  <c r="W833" i="1"/>
  <c r="X833" i="1" s="1"/>
  <c r="W830" i="1"/>
  <c r="X830" i="1" s="1"/>
  <c r="W1913" i="1"/>
  <c r="X1913" i="1" s="1"/>
  <c r="W1704" i="1"/>
  <c r="X1704" i="1" s="1"/>
  <c r="W1545" i="1"/>
  <c r="X1545" i="1" s="1"/>
  <c r="W1516" i="1"/>
  <c r="X1516" i="1" s="1"/>
  <c r="W1447" i="1"/>
  <c r="X1447" i="1" s="1"/>
  <c r="W1418" i="1"/>
  <c r="X1418" i="1" s="1"/>
  <c r="W1383" i="1"/>
  <c r="X1383" i="1" s="1"/>
  <c r="W1355" i="1"/>
  <c r="X1355" i="1" s="1"/>
  <c r="W1329" i="1"/>
  <c r="X1329" i="1" s="1"/>
  <c r="W1322" i="1"/>
  <c r="X1322" i="1" s="1"/>
  <c r="W1256" i="1"/>
  <c r="X1256" i="1" s="1"/>
  <c r="W1221" i="1"/>
  <c r="X1221" i="1" s="1"/>
  <c r="W1205" i="1"/>
  <c r="X1205" i="1" s="1"/>
  <c r="W1198" i="1"/>
  <c r="X1198" i="1" s="1"/>
  <c r="W1157" i="1"/>
  <c r="X1157" i="1" s="1"/>
  <c r="W1102" i="1"/>
  <c r="X1102" i="1" s="1"/>
  <c r="W1061" i="1"/>
  <c r="X1061" i="1" s="1"/>
  <c r="W979" i="1"/>
  <c r="X979" i="1" s="1"/>
  <c r="W967" i="1"/>
  <c r="X967" i="1" s="1"/>
  <c r="W853" i="1"/>
  <c r="X853" i="1" s="1"/>
  <c r="W847" i="1"/>
  <c r="X847" i="1" s="1"/>
  <c r="W836" i="1"/>
  <c r="X836" i="1" s="1"/>
  <c r="W820" i="1"/>
  <c r="X820" i="1" s="1"/>
  <c r="W812" i="1"/>
  <c r="X812" i="1" s="1"/>
  <c r="W803" i="1"/>
  <c r="X803" i="1" s="1"/>
  <c r="W800" i="1"/>
  <c r="X800" i="1" s="1"/>
  <c r="W791" i="1"/>
  <c r="X791" i="1" s="1"/>
  <c r="W785" i="1"/>
  <c r="X785" i="1" s="1"/>
  <c r="W737" i="1"/>
  <c r="X737" i="1" s="1"/>
  <c r="W730" i="1"/>
  <c r="X730" i="1" s="1"/>
  <c r="W723" i="1"/>
  <c r="X723" i="1" s="1"/>
  <c r="W716" i="1"/>
  <c r="X716" i="1" s="1"/>
  <c r="W687" i="1"/>
  <c r="X687" i="1" s="1"/>
  <c r="W593" i="1"/>
  <c r="X593" i="1" s="1"/>
  <c r="W589" i="1"/>
  <c r="X589" i="1" s="1"/>
  <c r="W585" i="1"/>
  <c r="X585" i="1" s="1"/>
  <c r="W577" i="1"/>
  <c r="X577" i="1" s="1"/>
  <c r="W573" i="1"/>
  <c r="X573" i="1" s="1"/>
  <c r="W569" i="1"/>
  <c r="X569" i="1" s="1"/>
  <c r="W561" i="1"/>
  <c r="X561" i="1" s="1"/>
  <c r="W557" i="1"/>
  <c r="X557" i="1" s="1"/>
  <c r="W553" i="1"/>
  <c r="X553" i="1" s="1"/>
  <c r="W545" i="1"/>
  <c r="X545" i="1" s="1"/>
  <c r="W541" i="1"/>
  <c r="X541" i="1" s="1"/>
  <c r="W537" i="1"/>
  <c r="X537" i="1" s="1"/>
  <c r="W529" i="1"/>
  <c r="X529" i="1" s="1"/>
  <c r="W525" i="1"/>
  <c r="X525" i="1" s="1"/>
  <c r="W521" i="1"/>
  <c r="X521" i="1" s="1"/>
  <c r="W436" i="1"/>
  <c r="X436" i="1" s="1"/>
  <c r="W427" i="1"/>
  <c r="X427" i="1" s="1"/>
  <c r="W413" i="1"/>
  <c r="X413" i="1" s="1"/>
  <c r="W404" i="1"/>
  <c r="X404" i="1" s="1"/>
  <c r="W395" i="1"/>
  <c r="X395" i="1" s="1"/>
  <c r="W381" i="1"/>
  <c r="X381" i="1" s="1"/>
  <c r="W372" i="1"/>
  <c r="X372" i="1" s="1"/>
  <c r="W363" i="1"/>
  <c r="X363" i="1" s="1"/>
  <c r="W335" i="1"/>
  <c r="X335" i="1" s="1"/>
  <c r="W326" i="1"/>
  <c r="X326" i="1" s="1"/>
  <c r="W303" i="1"/>
  <c r="X303" i="1" s="1"/>
  <c r="W294" i="1"/>
  <c r="X294" i="1" s="1"/>
  <c r="W2241" i="1"/>
  <c r="X2241" i="1" s="1"/>
  <c r="W2174" i="1"/>
  <c r="X2174" i="1" s="1"/>
  <c r="W2039" i="1"/>
  <c r="X2039" i="1" s="1"/>
  <c r="W1897" i="1"/>
  <c r="X1897" i="1" s="1"/>
  <c r="W1862" i="1"/>
  <c r="X1862" i="1" s="1"/>
  <c r="W1780" i="1"/>
  <c r="X1780" i="1" s="1"/>
  <c r="W1656" i="1"/>
  <c r="X1656" i="1" s="1"/>
  <c r="W1513" i="1"/>
  <c r="X1513" i="1" s="1"/>
  <c r="W1368" i="1"/>
  <c r="X1368" i="1" s="1"/>
  <c r="W1311" i="1"/>
  <c r="X1311" i="1" s="1"/>
  <c r="W1307" i="1"/>
  <c r="X1307" i="1" s="1"/>
  <c r="W1291" i="1"/>
  <c r="X1291" i="1" s="1"/>
  <c r="W1275" i="1"/>
  <c r="X1275" i="1" s="1"/>
  <c r="W1238" i="1"/>
  <c r="X1238" i="1" s="1"/>
  <c r="W1224" i="1"/>
  <c r="X1224" i="1" s="1"/>
  <c r="W1208" i="1"/>
  <c r="X1208" i="1" s="1"/>
  <c r="W1183" i="1"/>
  <c r="X1183" i="1" s="1"/>
  <c r="W1133" i="1"/>
  <c r="X1133" i="1" s="1"/>
  <c r="W1117" i="1"/>
  <c r="X1117" i="1" s="1"/>
  <c r="W1093" i="1"/>
  <c r="X1093" i="1" s="1"/>
  <c r="W1016" i="1"/>
  <c r="X1016" i="1" s="1"/>
  <c r="W960" i="1"/>
  <c r="X960" i="1" s="1"/>
  <c r="W890" i="1"/>
  <c r="X890" i="1" s="1"/>
  <c r="W859" i="1"/>
  <c r="X859" i="1" s="1"/>
  <c r="W845" i="1"/>
  <c r="X845" i="1" s="1"/>
  <c r="W786" i="1"/>
  <c r="X786" i="1" s="1"/>
  <c r="W738" i="1"/>
  <c r="X738" i="1" s="1"/>
  <c r="W720" i="1"/>
  <c r="X720" i="1" s="1"/>
  <c r="W702" i="1"/>
  <c r="X702" i="1" s="1"/>
  <c r="W1833" i="1"/>
  <c r="X1833" i="1" s="1"/>
  <c r="W1572" i="1"/>
  <c r="X1572" i="1" s="1"/>
  <c r="W1398" i="1"/>
  <c r="X1398" i="1" s="1"/>
  <c r="W1336" i="1"/>
  <c r="X1336" i="1" s="1"/>
  <c r="W1334" i="1"/>
  <c r="X1334" i="1" s="1"/>
  <c r="W1325" i="1"/>
  <c r="X1325" i="1" s="1"/>
  <c r="W1320" i="1"/>
  <c r="X1320" i="1" s="1"/>
  <c r="W1259" i="1"/>
  <c r="X1259" i="1" s="1"/>
  <c r="W1243" i="1"/>
  <c r="X1243" i="1" s="1"/>
  <c r="W1201" i="1"/>
  <c r="X1201" i="1" s="1"/>
  <c r="W1190" i="1"/>
  <c r="X1190" i="1" s="1"/>
  <c r="W1155" i="1"/>
  <c r="X1155" i="1" s="1"/>
  <c r="W1140" i="1"/>
  <c r="X1140" i="1" s="1"/>
  <c r="W1124" i="1"/>
  <c r="X1124" i="1" s="1"/>
  <c r="W1105" i="1"/>
  <c r="X1105" i="1" s="1"/>
  <c r="W1088" i="1"/>
  <c r="X1088" i="1" s="1"/>
  <c r="W1059" i="1"/>
  <c r="X1059" i="1" s="1"/>
  <c r="W1044" i="1"/>
  <c r="X1044" i="1" s="1"/>
  <c r="W1036" i="1"/>
  <c r="X1036" i="1" s="1"/>
  <c r="W1008" i="1"/>
  <c r="X1008" i="1" s="1"/>
  <c r="W932" i="1"/>
  <c r="X932" i="1" s="1"/>
  <c r="W929" i="1"/>
  <c r="X929" i="1" s="1"/>
  <c r="W917" i="1"/>
  <c r="X917" i="1" s="1"/>
  <c r="W851" i="1"/>
  <c r="X851" i="1" s="1"/>
  <c r="W848" i="1"/>
  <c r="X848" i="1" s="1"/>
  <c r="W826" i="1"/>
  <c r="X826" i="1" s="1"/>
  <c r="W1782" i="1"/>
  <c r="X1782" i="1" s="1"/>
  <c r="W1613" i="1"/>
  <c r="X1613" i="1" s="1"/>
  <c r="W1494" i="1"/>
  <c r="X1494" i="1" s="1"/>
  <c r="W1437" i="1"/>
  <c r="X1437" i="1" s="1"/>
  <c r="W1431" i="1"/>
  <c r="X1431" i="1" s="1"/>
  <c r="W1429" i="1"/>
  <c r="X1429" i="1" s="1"/>
  <c r="W1396" i="1"/>
  <c r="X1396" i="1" s="1"/>
  <c r="W1373" i="1"/>
  <c r="X1373" i="1" s="1"/>
  <c r="W1296" i="1"/>
  <c r="X1296" i="1" s="1"/>
  <c r="W1222" i="1"/>
  <c r="X1222" i="1" s="1"/>
  <c r="W1206" i="1"/>
  <c r="X1206" i="1" s="1"/>
  <c r="W1110" i="1"/>
  <c r="X1110" i="1" s="1"/>
  <c r="W1096" i="1"/>
  <c r="X1096" i="1" s="1"/>
  <c r="W1080" i="1"/>
  <c r="X1080" i="1" s="1"/>
  <c r="W1062" i="1"/>
  <c r="X1062" i="1" s="1"/>
  <c r="W1054" i="1"/>
  <c r="X1054" i="1" s="1"/>
  <c r="W1047" i="1"/>
  <c r="X1047" i="1" s="1"/>
  <c r="W1021" i="1"/>
  <c r="X1021" i="1" s="1"/>
  <c r="W987" i="1"/>
  <c r="X987" i="1" s="1"/>
  <c r="W975" i="1"/>
  <c r="X975" i="1" s="1"/>
  <c r="W963" i="1"/>
  <c r="X963" i="1" s="1"/>
  <c r="W1304" i="1"/>
  <c r="X1304" i="1" s="1"/>
  <c r="W1240" i="1"/>
  <c r="X1240" i="1" s="1"/>
  <c r="W1235" i="1"/>
  <c r="X1235" i="1" s="1"/>
  <c r="W1104" i="1"/>
  <c r="X1104" i="1" s="1"/>
  <c r="W1023" i="1"/>
  <c r="X1023" i="1" s="1"/>
  <c r="W972" i="1"/>
  <c r="X972" i="1" s="1"/>
  <c r="W864" i="1"/>
  <c r="X864" i="1" s="1"/>
  <c r="W846" i="1"/>
  <c r="X846" i="1" s="1"/>
  <c r="W807" i="1"/>
  <c r="X807" i="1" s="1"/>
  <c r="W766" i="1"/>
  <c r="X766" i="1" s="1"/>
  <c r="W755" i="1"/>
  <c r="X755" i="1" s="1"/>
  <c r="W719" i="1"/>
  <c r="X719" i="1" s="1"/>
  <c r="W705" i="1"/>
  <c r="X705" i="1" s="1"/>
  <c r="W693" i="1"/>
  <c r="X693" i="1" s="1"/>
  <c r="W691" i="1"/>
  <c r="X691" i="1" s="1"/>
  <c r="W684" i="1"/>
  <c r="X684" i="1" s="1"/>
  <c r="W668" i="1"/>
  <c r="X668" i="1" s="1"/>
  <c r="W662" i="1"/>
  <c r="X662" i="1" s="1"/>
  <c r="W659" i="1"/>
  <c r="X659" i="1" s="1"/>
  <c r="W623" i="1"/>
  <c r="X623" i="1" s="1"/>
  <c r="W617" i="1"/>
  <c r="X617" i="1" s="1"/>
  <c r="W605" i="1"/>
  <c r="X605" i="1" s="1"/>
  <c r="W564" i="1"/>
  <c r="X564" i="1" s="1"/>
  <c r="W433" i="1"/>
  <c r="X433" i="1" s="1"/>
  <c r="W430" i="1"/>
  <c r="X430" i="1" s="1"/>
  <c r="W412" i="1"/>
  <c r="X412" i="1" s="1"/>
  <c r="W361" i="1"/>
  <c r="X361" i="1" s="1"/>
  <c r="W340" i="1"/>
  <c r="X340" i="1" s="1"/>
  <c r="W316" i="1"/>
  <c r="X316" i="1" s="1"/>
  <c r="W307" i="1"/>
  <c r="X307" i="1" s="1"/>
  <c r="W292" i="1"/>
  <c r="X292" i="1" s="1"/>
  <c r="W266" i="1"/>
  <c r="X266" i="1" s="1"/>
  <c r="W245" i="1"/>
  <c r="X245" i="1" s="1"/>
  <c r="W220" i="1"/>
  <c r="X220" i="1" s="1"/>
  <c r="W202" i="1"/>
  <c r="X202" i="1" s="1"/>
  <c r="W188" i="1"/>
  <c r="X188" i="1" s="1"/>
  <c r="W159" i="1"/>
  <c r="X159" i="1" s="1"/>
  <c r="W141" i="1"/>
  <c r="X141" i="1" s="1"/>
  <c r="W130" i="1"/>
  <c r="X130" i="1" s="1"/>
  <c r="W123" i="1"/>
  <c r="X123" i="1" s="1"/>
  <c r="W116" i="1"/>
  <c r="X116" i="1" s="1"/>
  <c r="W98" i="1"/>
  <c r="X98" i="1" s="1"/>
  <c r="W91" i="1"/>
  <c r="X91" i="1" s="1"/>
  <c r="W84" i="1"/>
  <c r="X84" i="1" s="1"/>
  <c r="W66" i="1"/>
  <c r="X66" i="1" s="1"/>
  <c r="W59" i="1"/>
  <c r="X59" i="1" s="1"/>
  <c r="W52" i="1"/>
  <c r="X52" i="1" s="1"/>
  <c r="W23" i="1"/>
  <c r="X23" i="1" s="1"/>
  <c r="W1976" i="1"/>
  <c r="X1976" i="1" s="1"/>
  <c r="W1841" i="1"/>
  <c r="X1841" i="1" s="1"/>
  <c r="W1506" i="1"/>
  <c r="X1506" i="1" s="1"/>
  <c r="W1385" i="1"/>
  <c r="X1385" i="1" s="1"/>
  <c r="W1121" i="1"/>
  <c r="X1121" i="1" s="1"/>
  <c r="W1030" i="1"/>
  <c r="X1030" i="1" s="1"/>
  <c r="W1018" i="1"/>
  <c r="X1018" i="1" s="1"/>
  <c r="W991" i="1"/>
  <c r="X991" i="1" s="1"/>
  <c r="W977" i="1"/>
  <c r="X977" i="1" s="1"/>
  <c r="W884" i="1"/>
  <c r="X884" i="1" s="1"/>
  <c r="W822" i="1"/>
  <c r="X822" i="1" s="1"/>
  <c r="W813" i="1"/>
  <c r="X813" i="1" s="1"/>
  <c r="W801" i="1"/>
  <c r="X801" i="1" s="1"/>
  <c r="W773" i="1"/>
  <c r="X773" i="1" s="1"/>
  <c r="W764" i="1"/>
  <c r="X764" i="1" s="1"/>
  <c r="W679" i="1"/>
  <c r="X679" i="1" s="1"/>
  <c r="W665" i="1"/>
  <c r="X665" i="1" s="1"/>
  <c r="W653" i="1"/>
  <c r="X653" i="1" s="1"/>
  <c r="W647" i="1"/>
  <c r="X647" i="1" s="1"/>
  <c r="W599" i="1"/>
  <c r="X599" i="1" s="1"/>
  <c r="W596" i="1"/>
  <c r="X596" i="1" s="1"/>
  <c r="W588" i="1"/>
  <c r="X588" i="1" s="1"/>
  <c r="W572" i="1"/>
  <c r="X572" i="1" s="1"/>
  <c r="W538" i="1"/>
  <c r="X538" i="1" s="1"/>
  <c r="W530" i="1"/>
  <c r="X530" i="1" s="1"/>
  <c r="W522" i="1"/>
  <c r="X522" i="1" s="1"/>
  <c r="W508" i="1"/>
  <c r="X508" i="1" s="1"/>
  <c r="W500" i="1"/>
  <c r="X500" i="1" s="1"/>
  <c r="W492" i="1"/>
  <c r="X492" i="1" s="1"/>
  <c r="W463" i="1"/>
  <c r="X463" i="1" s="1"/>
  <c r="W457" i="1"/>
  <c r="X457" i="1" s="1"/>
  <c r="W439" i="1"/>
  <c r="X439" i="1" s="1"/>
  <c r="W421" i="1"/>
  <c r="X421" i="1" s="1"/>
  <c r="W368" i="1"/>
  <c r="X368" i="1" s="1"/>
  <c r="W349" i="1"/>
  <c r="X349" i="1" s="1"/>
  <c r="W346" i="1"/>
  <c r="X346" i="1" s="1"/>
  <c r="W331" i="1"/>
  <c r="X331" i="1" s="1"/>
  <c r="W322" i="1"/>
  <c r="X322" i="1" s="1"/>
  <c r="W313" i="1"/>
  <c r="X313" i="1" s="1"/>
  <c r="W304" i="1"/>
  <c r="X304" i="1" s="1"/>
  <c r="W298" i="1"/>
  <c r="X298" i="1" s="1"/>
  <c r="W295" i="1"/>
  <c r="X295" i="1" s="1"/>
  <c r="W279" i="1"/>
  <c r="X279" i="1" s="1"/>
  <c r="W276" i="1"/>
  <c r="X276" i="1" s="1"/>
  <c r="W213" i="1"/>
  <c r="X213" i="1" s="1"/>
  <c r="W181" i="1"/>
  <c r="X181" i="1" s="1"/>
  <c r="W170" i="1"/>
  <c r="X170" i="1" s="1"/>
  <c r="W145" i="1"/>
  <c r="X145" i="1" s="1"/>
  <c r="W134" i="1"/>
  <c r="X134" i="1" s="1"/>
  <c r="W109" i="1"/>
  <c r="X109" i="1" s="1"/>
  <c r="W102" i="1"/>
  <c r="X102" i="1" s="1"/>
  <c r="W77" i="1"/>
  <c r="X77" i="1" s="1"/>
  <c r="W70" i="1"/>
  <c r="X70" i="1" s="1"/>
  <c r="W45" i="1"/>
  <c r="X45" i="1" s="1"/>
  <c r="W5" i="1"/>
  <c r="X5" i="1" s="1"/>
  <c r="W1522" i="1"/>
  <c r="X1522" i="1" s="1"/>
  <c r="W1443" i="1"/>
  <c r="X1443" i="1" s="1"/>
  <c r="W1152" i="1"/>
  <c r="X1152" i="1" s="1"/>
  <c r="W1013" i="1"/>
  <c r="X1013" i="1" s="1"/>
  <c r="W875" i="1"/>
  <c r="X875" i="1" s="1"/>
  <c r="W839" i="1"/>
  <c r="X839" i="1" s="1"/>
  <c r="W731" i="1"/>
  <c r="X731" i="1" s="1"/>
  <c r="W717" i="1"/>
  <c r="X717" i="1" s="1"/>
  <c r="W698" i="1"/>
  <c r="X698" i="1" s="1"/>
  <c r="W580" i="1"/>
  <c r="X580" i="1" s="1"/>
  <c r="W546" i="1"/>
  <c r="X546" i="1" s="1"/>
  <c r="W484" i="1"/>
  <c r="X484" i="1" s="1"/>
  <c r="W475" i="1"/>
  <c r="X475" i="1" s="1"/>
  <c r="W460" i="1"/>
  <c r="X460" i="1" s="1"/>
  <c r="W386" i="1"/>
  <c r="X386" i="1" s="1"/>
  <c r="W371" i="1"/>
  <c r="X371" i="1" s="1"/>
  <c r="W358" i="1"/>
  <c r="X358" i="1" s="1"/>
  <c r="W355" i="1"/>
  <c r="X355" i="1" s="1"/>
  <c r="W352" i="1"/>
  <c r="X352" i="1" s="1"/>
  <c r="W343" i="1"/>
  <c r="X343" i="1" s="1"/>
  <c r="W334" i="1"/>
  <c r="X334" i="1" s="1"/>
  <c r="W289" i="1"/>
  <c r="X289" i="1" s="1"/>
  <c r="W263" i="1"/>
  <c r="X263" i="1" s="1"/>
  <c r="W256" i="1"/>
  <c r="X256" i="1" s="1"/>
  <c r="W231" i="1"/>
  <c r="X231" i="1" s="1"/>
  <c r="W199" i="1"/>
  <c r="X199" i="1" s="1"/>
  <c r="W152" i="1"/>
  <c r="X152" i="1" s="1"/>
  <c r="W127" i="1"/>
  <c r="X127" i="1" s="1"/>
  <c r="W113" i="1"/>
  <c r="X113" i="1" s="1"/>
  <c r="W95" i="1"/>
  <c r="X95" i="1" s="1"/>
  <c r="W81" i="1"/>
  <c r="X81" i="1" s="1"/>
  <c r="W63" i="1"/>
  <c r="X63" i="1" s="1"/>
  <c r="W49" i="1"/>
  <c r="X49" i="1" s="1"/>
  <c r="W34" i="1"/>
  <c r="X34" i="1" s="1"/>
  <c r="W27" i="1"/>
  <c r="X27" i="1" s="1"/>
  <c r="W16" i="1"/>
  <c r="X16" i="1" s="1"/>
  <c r="W1668" i="1"/>
  <c r="X1668" i="1" s="1"/>
  <c r="W1649" i="1"/>
  <c r="X1649" i="1" s="1"/>
  <c r="W1479" i="1"/>
  <c r="X1479" i="1" s="1"/>
  <c r="W1377" i="1"/>
  <c r="X1377" i="1" s="1"/>
  <c r="W1185" i="1"/>
  <c r="X1185" i="1" s="1"/>
  <c r="W1051" i="1"/>
  <c r="X1051" i="1" s="1"/>
  <c r="W1046" i="1"/>
  <c r="X1046" i="1" s="1"/>
  <c r="W931" i="1"/>
  <c r="X931" i="1" s="1"/>
  <c r="W870" i="1"/>
  <c r="X870" i="1" s="1"/>
  <c r="W828" i="1"/>
  <c r="X828" i="1" s="1"/>
  <c r="W824" i="1"/>
  <c r="X824" i="1" s="1"/>
  <c r="W736" i="1"/>
  <c r="X736" i="1" s="1"/>
  <c r="W715" i="1"/>
  <c r="X715" i="1" s="1"/>
  <c r="W554" i="1"/>
  <c r="X554" i="1" s="1"/>
  <c r="W514" i="1"/>
  <c r="X514" i="1" s="1"/>
  <c r="W377" i="1"/>
  <c r="X377" i="1" s="1"/>
  <c r="W325" i="1"/>
  <c r="X325" i="1" s="1"/>
  <c r="W286" i="1"/>
  <c r="X286" i="1" s="1"/>
  <c r="W270" i="1"/>
  <c r="X270" i="1" s="1"/>
  <c r="W260" i="1"/>
  <c r="X260" i="1" s="1"/>
  <c r="W242" i="1"/>
  <c r="X242" i="1" s="1"/>
  <c r="W235" i="1"/>
  <c r="X235" i="1" s="1"/>
  <c r="W224" i="1"/>
  <c r="X224" i="1" s="1"/>
  <c r="W192" i="1"/>
  <c r="X192" i="1" s="1"/>
  <c r="W156" i="1"/>
  <c r="X156" i="1" s="1"/>
  <c r="W138" i="1"/>
  <c r="X138" i="1" s="1"/>
  <c r="W1770" i="1"/>
  <c r="X1770" i="1" s="1"/>
  <c r="W1511" i="1"/>
  <c r="X1511" i="1" s="1"/>
  <c r="W1445" i="1"/>
  <c r="X1445" i="1" s="1"/>
  <c r="W1387" i="1"/>
  <c r="X1387" i="1" s="1"/>
  <c r="W1379" i="1"/>
  <c r="X1379" i="1" s="1"/>
  <c r="W1286" i="1"/>
  <c r="X1286" i="1" s="1"/>
  <c r="W1254" i="1"/>
  <c r="X1254" i="1" s="1"/>
  <c r="W1082" i="1"/>
  <c r="X1082" i="1" s="1"/>
  <c r="W674" i="1"/>
  <c r="X674" i="1" s="1"/>
  <c r="W642" i="1"/>
  <c r="X642" i="1" s="1"/>
  <c r="W636" i="1"/>
  <c r="X636" i="1" s="1"/>
  <c r="W618" i="1"/>
  <c r="X618" i="1" s="1"/>
  <c r="W612" i="1"/>
  <c r="X612" i="1" s="1"/>
  <c r="W609" i="1"/>
  <c r="X609" i="1" s="1"/>
  <c r="W606" i="1"/>
  <c r="X606" i="1" s="1"/>
  <c r="W562" i="1"/>
  <c r="X562" i="1" s="1"/>
  <c r="W544" i="1"/>
  <c r="X544" i="1" s="1"/>
  <c r="W528" i="1"/>
  <c r="X528" i="1" s="1"/>
  <c r="W481" i="1"/>
  <c r="X481" i="1" s="1"/>
  <c r="W449" i="1"/>
  <c r="X449" i="1" s="1"/>
  <c r="W443" i="1"/>
  <c r="X443" i="1" s="1"/>
  <c r="W425" i="1"/>
  <c r="X425" i="1" s="1"/>
  <c r="W401" i="1"/>
  <c r="X401" i="1" s="1"/>
  <c r="W398" i="1"/>
  <c r="X398" i="1" s="1"/>
  <c r="W380" i="1"/>
  <c r="X380" i="1" s="1"/>
  <c r="W317" i="1"/>
  <c r="X317" i="1" s="1"/>
  <c r="W308" i="1"/>
  <c r="X308" i="1" s="1"/>
  <c r="W299" i="1"/>
  <c r="X299" i="1" s="1"/>
  <c r="W283" i="1"/>
  <c r="X283" i="1" s="1"/>
  <c r="W267" i="1"/>
  <c r="X267" i="1" s="1"/>
  <c r="W253" i="1"/>
  <c r="X253" i="1" s="1"/>
  <c r="W246" i="1"/>
  <c r="X246" i="1" s="1"/>
  <c r="W228" i="1"/>
  <c r="X228" i="1" s="1"/>
  <c r="W210" i="1"/>
  <c r="X210" i="1" s="1"/>
  <c r="W203" i="1"/>
  <c r="X203" i="1" s="1"/>
  <c r="W196" i="1"/>
  <c r="X196" i="1" s="1"/>
  <c r="W178" i="1"/>
  <c r="X178" i="1" s="1"/>
  <c r="W167" i="1"/>
  <c r="X167" i="1" s="1"/>
  <c r="W149" i="1"/>
  <c r="X149" i="1" s="1"/>
  <c r="W124" i="1"/>
  <c r="X124" i="1" s="1"/>
  <c r="W106" i="1"/>
  <c r="X106" i="1" s="1"/>
  <c r="W1860" i="1"/>
  <c r="X1860" i="1" s="1"/>
  <c r="W1219" i="1"/>
  <c r="X1219" i="1" s="1"/>
  <c r="W1056" i="1"/>
  <c r="X1056" i="1" s="1"/>
  <c r="W907" i="1"/>
  <c r="X907" i="1" s="1"/>
  <c r="W895" i="1"/>
  <c r="X895" i="1" s="1"/>
  <c r="W879" i="1"/>
  <c r="X879" i="1" s="1"/>
  <c r="W854" i="1"/>
  <c r="X854" i="1" s="1"/>
  <c r="W794" i="1"/>
  <c r="X794" i="1" s="1"/>
  <c r="W760" i="1"/>
  <c r="X760" i="1" s="1"/>
  <c r="W677" i="1"/>
  <c r="X677" i="1" s="1"/>
  <c r="W666" i="1"/>
  <c r="X666" i="1" s="1"/>
  <c r="W660" i="1"/>
  <c r="X660" i="1" s="1"/>
  <c r="W657" i="1"/>
  <c r="X657" i="1" s="1"/>
  <c r="W654" i="1"/>
  <c r="X654" i="1" s="1"/>
  <c r="W651" i="1"/>
  <c r="X651" i="1" s="1"/>
  <c r="W639" i="1"/>
  <c r="X639" i="1" s="1"/>
  <c r="W630" i="1"/>
  <c r="X630" i="1" s="1"/>
  <c r="W627" i="1"/>
  <c r="X627" i="1" s="1"/>
  <c r="W603" i="1"/>
  <c r="X603" i="1" s="1"/>
  <c r="W570" i="1"/>
  <c r="X570" i="1" s="1"/>
  <c r="W506" i="1"/>
  <c r="X506" i="1" s="1"/>
  <c r="W498" i="1"/>
  <c r="X498" i="1" s="1"/>
  <c r="W490" i="1"/>
  <c r="X490" i="1" s="1"/>
  <c r="W467" i="1"/>
  <c r="X467" i="1" s="1"/>
  <c r="W452" i="1"/>
  <c r="X452" i="1" s="1"/>
  <c r="W428" i="1"/>
  <c r="X428" i="1" s="1"/>
  <c r="W419" i="1"/>
  <c r="X419" i="1" s="1"/>
  <c r="W416" i="1"/>
  <c r="X416" i="1" s="1"/>
  <c r="W410" i="1"/>
  <c r="X410" i="1" s="1"/>
  <c r="W407" i="1"/>
  <c r="X407" i="1" s="1"/>
  <c r="W389" i="1"/>
  <c r="X389" i="1" s="1"/>
  <c r="W362" i="1"/>
  <c r="X362" i="1" s="1"/>
  <c r="W257" i="1"/>
  <c r="X257" i="1" s="1"/>
  <c r="W239" i="1"/>
  <c r="X239" i="1" s="1"/>
  <c r="W221" i="1"/>
  <c r="X221" i="1" s="1"/>
  <c r="W214" i="1"/>
  <c r="X214" i="1" s="1"/>
  <c r="W189" i="1"/>
  <c r="X189" i="1" s="1"/>
  <c r="W182" i="1"/>
  <c r="X182" i="1" s="1"/>
  <c r="W171" i="1"/>
  <c r="X171" i="1" s="1"/>
  <c r="W160" i="1"/>
  <c r="X160" i="1" s="1"/>
  <c r="W117" i="1"/>
  <c r="X117" i="1" s="1"/>
  <c r="W85" i="1"/>
  <c r="X85" i="1" s="1"/>
  <c r="W53" i="1"/>
  <c r="X53" i="1" s="1"/>
  <c r="W1857" i="1"/>
  <c r="X1857" i="1" s="1"/>
  <c r="W1098" i="1"/>
  <c r="X1098" i="1" s="1"/>
  <c r="W957" i="1"/>
  <c r="X957" i="1" s="1"/>
  <c r="W919" i="1"/>
  <c r="X919" i="1" s="1"/>
  <c r="W902" i="1"/>
  <c r="X902" i="1" s="1"/>
  <c r="W872" i="1"/>
  <c r="X872" i="1" s="1"/>
  <c r="W861" i="1"/>
  <c r="X861" i="1" s="1"/>
  <c r="W796" i="1"/>
  <c r="X796" i="1" s="1"/>
  <c r="W792" i="1"/>
  <c r="X792" i="1" s="1"/>
  <c r="W790" i="1"/>
  <c r="X790" i="1" s="1"/>
  <c r="W784" i="1"/>
  <c r="X784" i="1" s="1"/>
  <c r="W782" i="1"/>
  <c r="X782" i="1" s="1"/>
  <c r="W780" i="1"/>
  <c r="X780" i="1" s="1"/>
  <c r="W743" i="1"/>
  <c r="X743" i="1" s="1"/>
  <c r="W722" i="1"/>
  <c r="X722" i="1" s="1"/>
  <c r="W694" i="1"/>
  <c r="X694" i="1" s="1"/>
  <c r="W633" i="1"/>
  <c r="X633" i="1" s="1"/>
  <c r="W621" i="1"/>
  <c r="X621" i="1" s="1"/>
  <c r="W615" i="1"/>
  <c r="X615" i="1" s="1"/>
  <c r="W594" i="1"/>
  <c r="X594" i="1" s="1"/>
  <c r="W586" i="1"/>
  <c r="X586" i="1" s="1"/>
  <c r="W578" i="1"/>
  <c r="X578" i="1" s="1"/>
  <c r="W560" i="1"/>
  <c r="X560" i="1" s="1"/>
  <c r="W509" i="1"/>
  <c r="X509" i="1" s="1"/>
  <c r="W493" i="1"/>
  <c r="X493" i="1" s="1"/>
  <c r="W464" i="1"/>
  <c r="X464" i="1" s="1"/>
  <c r="W461" i="1"/>
  <c r="X461" i="1" s="1"/>
  <c r="W455" i="1"/>
  <c r="X455" i="1" s="1"/>
  <c r="W431" i="1"/>
  <c r="X431" i="1" s="1"/>
  <c r="W422" i="1"/>
  <c r="X422" i="1" s="1"/>
  <c r="W338" i="1"/>
  <c r="X338" i="1" s="1"/>
  <c r="W320" i="1"/>
  <c r="X320" i="1" s="1"/>
  <c r="W314" i="1"/>
  <c r="X314" i="1" s="1"/>
  <c r="W311" i="1"/>
  <c r="X311" i="1" s="1"/>
  <c r="W302" i="1"/>
  <c r="X302" i="1" s="1"/>
  <c r="W293" i="1"/>
  <c r="X293" i="1" s="1"/>
  <c r="W232" i="1"/>
  <c r="X232" i="1" s="1"/>
  <c r="W225" i="1"/>
  <c r="X225" i="1" s="1"/>
  <c r="W207" i="1"/>
  <c r="X207" i="1" s="1"/>
  <c r="W193" i="1"/>
  <c r="X193" i="1" s="1"/>
  <c r="W175" i="1"/>
  <c r="X175" i="1" s="1"/>
  <c r="W164" i="1"/>
  <c r="X164" i="1" s="1"/>
  <c r="W1147" i="1"/>
  <c r="X1147" i="1" s="1"/>
  <c r="W1077" i="1"/>
  <c r="X1077" i="1" s="1"/>
  <c r="W1072" i="1"/>
  <c r="X1072" i="1" s="1"/>
  <c r="W954" i="1"/>
  <c r="X954" i="1" s="1"/>
  <c r="W821" i="1"/>
  <c r="X821" i="1" s="1"/>
  <c r="W802" i="1"/>
  <c r="X802" i="1" s="1"/>
  <c r="W769" i="1"/>
  <c r="X769" i="1" s="1"/>
  <c r="W758" i="1"/>
  <c r="X758" i="1" s="1"/>
  <c r="W734" i="1"/>
  <c r="X734" i="1" s="1"/>
  <c r="W706" i="1"/>
  <c r="X706" i="1" s="1"/>
  <c r="W663" i="1"/>
  <c r="X663" i="1" s="1"/>
  <c r="W512" i="1"/>
  <c r="X512" i="1" s="1"/>
  <c r="W437" i="1"/>
  <c r="X437" i="1" s="1"/>
  <c r="W359" i="1"/>
  <c r="X359" i="1" s="1"/>
  <c r="W350" i="1"/>
  <c r="X350" i="1" s="1"/>
  <c r="W341" i="1"/>
  <c r="X341" i="1" s="1"/>
  <c r="W332" i="1"/>
  <c r="X332" i="1" s="1"/>
  <c r="W323" i="1"/>
  <c r="X323" i="1" s="1"/>
  <c r="W290" i="1"/>
  <c r="X290" i="1" s="1"/>
  <c r="W277" i="1"/>
  <c r="X277" i="1" s="1"/>
  <c r="W274" i="1"/>
  <c r="X274" i="1" s="1"/>
  <c r="W271" i="1"/>
  <c r="X271" i="1" s="1"/>
  <c r="W250" i="1"/>
  <c r="X250" i="1" s="1"/>
  <c r="W236" i="1"/>
  <c r="X236" i="1" s="1"/>
  <c r="W200" i="1"/>
  <c r="X200" i="1" s="1"/>
  <c r="W2122" i="1"/>
  <c r="X2122" i="1" s="1"/>
  <c r="W1468" i="1"/>
  <c r="X1468" i="1" s="1"/>
  <c r="W1391" i="1"/>
  <c r="X1391" i="1" s="1"/>
  <c r="W1351" i="1"/>
  <c r="X1351" i="1" s="1"/>
  <c r="W1226" i="1"/>
  <c r="X1226" i="1" s="1"/>
  <c r="W1203" i="1"/>
  <c r="X1203" i="1" s="1"/>
  <c r="W832" i="1"/>
  <c r="X832" i="1" s="1"/>
  <c r="W810" i="1"/>
  <c r="X810" i="1" s="1"/>
  <c r="W804" i="1"/>
  <c r="X804" i="1" s="1"/>
  <c r="W798" i="1"/>
  <c r="X798" i="1" s="1"/>
  <c r="W778" i="1"/>
  <c r="X778" i="1" s="1"/>
  <c r="W754" i="1"/>
  <c r="X754" i="1" s="1"/>
  <c r="W741" i="1"/>
  <c r="X741" i="1" s="1"/>
  <c r="W727" i="1"/>
  <c r="X727" i="1" s="1"/>
  <c r="W711" i="1"/>
  <c r="X711" i="1" s="1"/>
  <c r="W699" i="1"/>
  <c r="X699" i="1" s="1"/>
  <c r="W685" i="1"/>
  <c r="X685" i="1" s="1"/>
  <c r="W675" i="1"/>
  <c r="X675" i="1" s="1"/>
  <c r="W592" i="1"/>
  <c r="X592" i="1" s="1"/>
  <c r="W576" i="1"/>
  <c r="X576" i="1" s="1"/>
  <c r="W534" i="1"/>
  <c r="X534" i="1" s="1"/>
  <c r="W496" i="1"/>
  <c r="X496" i="1" s="1"/>
  <c r="W393" i="1"/>
  <c r="X393" i="1" s="1"/>
  <c r="W369" i="1"/>
  <c r="X369" i="1" s="1"/>
  <c r="W366" i="1"/>
  <c r="X366" i="1" s="1"/>
  <c r="W353" i="1"/>
  <c r="X353" i="1" s="1"/>
  <c r="W218" i="1"/>
  <c r="X218" i="1" s="1"/>
  <c r="W204" i="1"/>
  <c r="X204" i="1" s="1"/>
  <c r="W186" i="1"/>
  <c r="X186" i="1" s="1"/>
  <c r="W168" i="1"/>
  <c r="X168" i="1" s="1"/>
  <c r="W161" i="1"/>
  <c r="X161" i="1" s="1"/>
  <c r="W150" i="1"/>
  <c r="X150" i="1" s="1"/>
  <c r="W132" i="1"/>
  <c r="X132" i="1" s="1"/>
  <c r="W114" i="1"/>
  <c r="X114" i="1" s="1"/>
  <c r="W107" i="1"/>
  <c r="X107" i="1" s="1"/>
  <c r="W100" i="1"/>
  <c r="X100" i="1" s="1"/>
  <c r="W82" i="1"/>
  <c r="X82" i="1" s="1"/>
  <c r="W75" i="1"/>
  <c r="X75" i="1" s="1"/>
  <c r="W68" i="1"/>
  <c r="X68" i="1" s="1"/>
  <c r="W50" i="1"/>
  <c r="X50" i="1" s="1"/>
  <c r="W39" i="1"/>
  <c r="X39" i="1" s="1"/>
  <c r="W949" i="1"/>
  <c r="X949" i="1" s="1"/>
  <c r="W942" i="1"/>
  <c r="X942" i="1" s="1"/>
  <c r="W867" i="1"/>
  <c r="X867" i="1" s="1"/>
  <c r="W856" i="1"/>
  <c r="X856" i="1" s="1"/>
  <c r="W772" i="1"/>
  <c r="X772" i="1" s="1"/>
  <c r="W672" i="1"/>
  <c r="X672" i="1" s="1"/>
  <c r="W610" i="1"/>
  <c r="X610" i="1" s="1"/>
  <c r="W542" i="1"/>
  <c r="X542" i="1" s="1"/>
  <c r="W526" i="1"/>
  <c r="X526" i="1" s="1"/>
  <c r="W479" i="1"/>
  <c r="X479" i="1" s="1"/>
  <c r="W473" i="1"/>
  <c r="X473" i="1" s="1"/>
  <c r="W432" i="1"/>
  <c r="X432" i="1" s="1"/>
  <c r="W396" i="1"/>
  <c r="X396" i="1" s="1"/>
  <c r="W387" i="1"/>
  <c r="X387" i="1" s="1"/>
  <c r="W384" i="1"/>
  <c r="X384" i="1" s="1"/>
  <c r="W378" i="1"/>
  <c r="X378" i="1" s="1"/>
  <c r="W375" i="1"/>
  <c r="X375" i="1" s="1"/>
  <c r="W329" i="1"/>
  <c r="X329" i="1" s="1"/>
  <c r="W261" i="1"/>
  <c r="X261" i="1" s="1"/>
  <c r="W247" i="1"/>
  <c r="X247" i="1" s="1"/>
  <c r="W229" i="1"/>
  <c r="X229" i="1" s="1"/>
  <c r="W197" i="1"/>
  <c r="X197" i="1" s="1"/>
  <c r="W172" i="1"/>
  <c r="X172" i="1" s="1"/>
  <c r="W143" i="1"/>
  <c r="X143" i="1" s="1"/>
  <c r="W125" i="1"/>
  <c r="X125" i="1" s="1"/>
  <c r="W118" i="1"/>
  <c r="X118" i="1" s="1"/>
  <c r="W93" i="1"/>
  <c r="X93" i="1" s="1"/>
  <c r="W86" i="1"/>
  <c r="X86" i="1" s="1"/>
  <c r="W61" i="1"/>
  <c r="X61" i="1" s="1"/>
  <c r="W54" i="1"/>
  <c r="X54" i="1" s="1"/>
  <c r="W43" i="1"/>
  <c r="X43" i="1" s="1"/>
  <c r="W32" i="1"/>
  <c r="X32" i="1" s="1"/>
  <c r="W7" i="1"/>
  <c r="X7" i="1" s="1"/>
  <c r="W1685" i="1"/>
  <c r="X1685" i="1" s="1"/>
  <c r="W1459" i="1"/>
  <c r="X1459" i="1" s="1"/>
  <c r="W1176" i="1"/>
  <c r="X1176" i="1" s="1"/>
  <c r="W1166" i="1"/>
  <c r="X1166" i="1" s="1"/>
  <c r="W1066" i="1"/>
  <c r="X1066" i="1" s="1"/>
  <c r="W1064" i="1"/>
  <c r="X1064" i="1" s="1"/>
  <c r="W965" i="1"/>
  <c r="X965" i="1" s="1"/>
  <c r="W842" i="1"/>
  <c r="X842" i="1" s="1"/>
  <c r="W770" i="1"/>
  <c r="X770" i="1" s="1"/>
  <c r="W759" i="1"/>
  <c r="X759" i="1" s="1"/>
  <c r="W746" i="1"/>
  <c r="X746" i="1" s="1"/>
  <c r="W673" i="1"/>
  <c r="X673" i="1" s="1"/>
  <c r="W670" i="1"/>
  <c r="X670" i="1" s="1"/>
  <c r="W590" i="1"/>
  <c r="X590" i="1" s="1"/>
  <c r="W574" i="1"/>
  <c r="X574" i="1" s="1"/>
  <c r="W540" i="1"/>
  <c r="X540" i="1" s="1"/>
  <c r="W524" i="1"/>
  <c r="X524" i="1" s="1"/>
  <c r="W505" i="1"/>
  <c r="X505" i="1" s="1"/>
  <c r="W494" i="1"/>
  <c r="X494" i="1" s="1"/>
  <c r="W489" i="1"/>
  <c r="X489" i="1" s="1"/>
  <c r="W483" i="1"/>
  <c r="X483" i="1" s="1"/>
  <c r="W468" i="1"/>
  <c r="X468" i="1" s="1"/>
  <c r="W451" i="1"/>
  <c r="X451" i="1" s="1"/>
  <c r="W400" i="1"/>
  <c r="X400" i="1" s="1"/>
  <c r="W357" i="1"/>
  <c r="X357" i="1" s="1"/>
  <c r="W345" i="1"/>
  <c r="X345" i="1" s="1"/>
  <c r="W336" i="1"/>
  <c r="X336" i="1" s="1"/>
  <c r="W321" i="1"/>
  <c r="X321" i="1" s="1"/>
  <c r="W288" i="1"/>
  <c r="X288" i="1" s="1"/>
  <c r="W272" i="1"/>
  <c r="X272" i="1" s="1"/>
  <c r="W255" i="1"/>
  <c r="X255" i="1" s="1"/>
  <c r="W241" i="1"/>
  <c r="X241" i="1" s="1"/>
  <c r="W230" i="1"/>
  <c r="X230" i="1" s="1"/>
  <c r="W205" i="1"/>
  <c r="X205" i="1" s="1"/>
  <c r="W198" i="1"/>
  <c r="X198" i="1" s="1"/>
  <c r="W173" i="1"/>
  <c r="X173" i="1" s="1"/>
  <c r="W151" i="1"/>
  <c r="X151" i="1" s="1"/>
  <c r="W133" i="1"/>
  <c r="X133" i="1" s="1"/>
  <c r="W101" i="1"/>
  <c r="X101" i="1" s="1"/>
  <c r="W69" i="1"/>
  <c r="X69" i="1" s="1"/>
  <c r="W1801" i="1"/>
  <c r="X1801" i="1" s="1"/>
  <c r="W1754" i="1"/>
  <c r="X1754" i="1" s="1"/>
  <c r="W1561" i="1"/>
  <c r="X1561" i="1" s="1"/>
  <c r="W1441" i="1"/>
  <c r="X1441" i="1" s="1"/>
  <c r="W1327" i="1"/>
  <c r="X1327" i="1" s="1"/>
  <c r="W1085" i="1"/>
  <c r="X1085" i="1" s="1"/>
  <c r="W1038" i="1"/>
  <c r="X1038" i="1" s="1"/>
  <c r="W996" i="1"/>
  <c r="X996" i="1" s="1"/>
  <c r="W934" i="1"/>
  <c r="X934" i="1" s="1"/>
  <c r="W887" i="1"/>
  <c r="X887" i="1" s="1"/>
  <c r="W787" i="1"/>
  <c r="X787" i="1" s="1"/>
  <c r="W781" i="1"/>
  <c r="X781" i="1" s="1"/>
  <c r="W695" i="1"/>
  <c r="X695" i="1" s="1"/>
  <c r="W686" i="1"/>
  <c r="X686" i="1" s="1"/>
  <c r="W676" i="1"/>
  <c r="X676" i="1" s="1"/>
  <c r="W582" i="1"/>
  <c r="X582" i="1" s="1"/>
  <c r="W548" i="1"/>
  <c r="X548" i="1" s="1"/>
  <c r="W497" i="1"/>
  <c r="X497" i="1" s="1"/>
  <c r="W480" i="1"/>
  <c r="X480" i="1" s="1"/>
  <c r="W477" i="1"/>
  <c r="X477" i="1" s="1"/>
  <c r="W471" i="1"/>
  <c r="X471" i="1" s="1"/>
  <c r="W448" i="1"/>
  <c r="X448" i="1" s="1"/>
  <c r="W418" i="1"/>
  <c r="X418" i="1" s="1"/>
  <c r="W403" i="1"/>
  <c r="X403" i="1" s="1"/>
  <c r="W394" i="1"/>
  <c r="X394" i="1" s="1"/>
  <c r="W367" i="1"/>
  <c r="X367" i="1" s="1"/>
  <c r="W364" i="1"/>
  <c r="X364" i="1" s="1"/>
  <c r="W330" i="1"/>
  <c r="X330" i="1" s="1"/>
  <c r="W327" i="1"/>
  <c r="X327" i="1" s="1"/>
  <c r="W285" i="1"/>
  <c r="X285" i="1" s="1"/>
  <c r="W269" i="1"/>
  <c r="X269" i="1" s="1"/>
  <c r="W248" i="1"/>
  <c r="X248" i="1" s="1"/>
  <c r="W223" i="1"/>
  <c r="X223" i="1" s="1"/>
  <c r="W209" i="1"/>
  <c r="X209" i="1" s="1"/>
  <c r="W191" i="1"/>
  <c r="X191" i="1" s="1"/>
  <c r="W177" i="1"/>
  <c r="X177" i="1" s="1"/>
  <c r="W162" i="1"/>
  <c r="X162" i="1" s="1"/>
  <c r="W144" i="1"/>
  <c r="X144" i="1" s="1"/>
  <c r="W119" i="1"/>
  <c r="X119" i="1" s="1"/>
  <c r="W667" i="1"/>
  <c r="X667" i="1" s="1"/>
  <c r="W655" i="1"/>
  <c r="X655" i="1" s="1"/>
  <c r="W628" i="1"/>
  <c r="X628" i="1" s="1"/>
  <c r="W614" i="1"/>
  <c r="X614" i="1" s="1"/>
  <c r="W602" i="1"/>
  <c r="X602" i="1" s="1"/>
  <c r="W532" i="1"/>
  <c r="X532" i="1" s="1"/>
  <c r="W447" i="1"/>
  <c r="X447" i="1" s="1"/>
  <c r="W441" i="1"/>
  <c r="X441" i="1" s="1"/>
  <c r="W309" i="1"/>
  <c r="X309" i="1" s="1"/>
  <c r="W291" i="1"/>
  <c r="X291" i="1" s="1"/>
  <c r="W284" i="1"/>
  <c r="X284" i="1" s="1"/>
  <c r="W183" i="1"/>
  <c r="X183" i="1" s="1"/>
  <c r="W154" i="1"/>
  <c r="X154" i="1" s="1"/>
  <c r="W112" i="1"/>
  <c r="X112" i="1" s="1"/>
  <c r="W71" i="1"/>
  <c r="X71" i="1" s="1"/>
  <c r="W60" i="1"/>
  <c r="X60" i="1" s="1"/>
  <c r="W55" i="1"/>
  <c r="X55" i="1" s="1"/>
  <c r="W48" i="1"/>
  <c r="X48" i="1" s="1"/>
  <c r="W38" i="1"/>
  <c r="X38" i="1" s="1"/>
  <c r="W33" i="1"/>
  <c r="X33" i="1" s="1"/>
  <c r="W704" i="1"/>
  <c r="X704" i="1" s="1"/>
  <c r="W550" i="1"/>
  <c r="X550" i="1" s="1"/>
  <c r="W510" i="1"/>
  <c r="X510" i="1" s="1"/>
  <c r="W486" i="1"/>
  <c r="X486" i="1" s="1"/>
  <c r="W459" i="1"/>
  <c r="X459" i="1" s="1"/>
  <c r="W391" i="1"/>
  <c r="X391" i="1" s="1"/>
  <c r="W318" i="1"/>
  <c r="X318" i="1" s="1"/>
  <c r="W300" i="1"/>
  <c r="X300" i="1" s="1"/>
  <c r="W265" i="1"/>
  <c r="X265" i="1" s="1"/>
  <c r="W97" i="1"/>
  <c r="X97" i="1" s="1"/>
  <c r="W65" i="1"/>
  <c r="X65" i="1" s="1"/>
  <c r="W757" i="1"/>
  <c r="X757" i="1" s="1"/>
  <c r="W652" i="1"/>
  <c r="X652" i="1" s="1"/>
  <c r="W635" i="1"/>
  <c r="X635" i="1" s="1"/>
  <c r="W417" i="1"/>
  <c r="X417" i="1" s="1"/>
  <c r="W258" i="1"/>
  <c r="X258" i="1" s="1"/>
  <c r="W237" i="1"/>
  <c r="X237" i="1" s="1"/>
  <c r="W216" i="1"/>
  <c r="X216" i="1" s="1"/>
  <c r="W128" i="1"/>
  <c r="X128" i="1" s="1"/>
  <c r="W17" i="1"/>
  <c r="X17" i="1" s="1"/>
  <c r="W4" i="1"/>
  <c r="X4" i="1" s="1"/>
  <c r="W814" i="1"/>
  <c r="X814" i="1" s="1"/>
  <c r="W775" i="1"/>
  <c r="X775" i="1" s="1"/>
  <c r="W625" i="1"/>
  <c r="X625" i="1" s="1"/>
  <c r="W604" i="1"/>
  <c r="X604" i="1" s="1"/>
  <c r="W166" i="1"/>
  <c r="X166" i="1" s="1"/>
  <c r="W122" i="1"/>
  <c r="X122" i="1" s="1"/>
  <c r="W120" i="1"/>
  <c r="X120" i="1" s="1"/>
  <c r="W58" i="1"/>
  <c r="X58" i="1" s="1"/>
  <c r="W28" i="1"/>
  <c r="X28" i="1" s="1"/>
  <c r="W12" i="1"/>
  <c r="X12" i="1" s="1"/>
  <c r="W1012" i="1"/>
  <c r="X1012" i="1" s="1"/>
  <c r="W751" i="1"/>
  <c r="X751" i="1" s="1"/>
  <c r="W718" i="1"/>
  <c r="X718" i="1" s="1"/>
  <c r="W620" i="1"/>
  <c r="X620" i="1" s="1"/>
  <c r="W405" i="1"/>
  <c r="X405" i="1" s="1"/>
  <c r="W339" i="1"/>
  <c r="X339" i="1" s="1"/>
  <c r="W281" i="1"/>
  <c r="X281" i="1" s="1"/>
  <c r="W187" i="1"/>
  <c r="X187" i="1" s="1"/>
  <c r="W180" i="1"/>
  <c r="X180" i="1" s="1"/>
  <c r="W176" i="1"/>
  <c r="X176" i="1" s="1"/>
  <c r="W136" i="1"/>
  <c r="X136" i="1" s="1"/>
  <c r="W103" i="1"/>
  <c r="X103" i="1" s="1"/>
  <c r="W36" i="1"/>
  <c r="X36" i="1" s="1"/>
  <c r="W20" i="1"/>
  <c r="X20" i="1" s="1"/>
  <c r="W373" i="1"/>
  <c r="X373" i="1" s="1"/>
  <c r="W306" i="1"/>
  <c r="X306" i="1" s="1"/>
  <c r="W262" i="1"/>
  <c r="X262" i="1" s="1"/>
  <c r="W140" i="1"/>
  <c r="X140" i="1" s="1"/>
  <c r="W80" i="1"/>
  <c r="X80" i="1" s="1"/>
  <c r="W44" i="1"/>
  <c r="X44" i="1" s="1"/>
  <c r="W1881" i="1"/>
  <c r="X1881" i="1" s="1"/>
  <c r="W1031" i="1"/>
  <c r="X1031" i="1" s="1"/>
  <c r="W637" i="1"/>
  <c r="X637" i="1" s="1"/>
  <c r="W611" i="1"/>
  <c r="X611" i="1" s="1"/>
  <c r="W516" i="1"/>
  <c r="X516" i="1" s="1"/>
  <c r="W476" i="1"/>
  <c r="X476" i="1" s="1"/>
  <c r="W426" i="1"/>
  <c r="X426" i="1" s="1"/>
  <c r="W414" i="1"/>
  <c r="X414" i="1" s="1"/>
  <c r="W348" i="1"/>
  <c r="X348" i="1" s="1"/>
  <c r="W194" i="1"/>
  <c r="X194" i="1" s="1"/>
  <c r="W76" i="1"/>
  <c r="X76" i="1" s="1"/>
  <c r="W56" i="1"/>
  <c r="X56" i="1" s="1"/>
  <c r="W31" i="1"/>
  <c r="X31" i="1" s="1"/>
  <c r="W15" i="1"/>
  <c r="X15" i="1" s="1"/>
  <c r="W2" i="1"/>
  <c r="X2" i="1" s="1"/>
  <c r="W1338" i="1"/>
  <c r="X1338" i="1" s="1"/>
  <c r="W683" i="1"/>
  <c r="X683" i="1" s="1"/>
  <c r="W649" i="1"/>
  <c r="X649" i="1" s="1"/>
  <c r="W390" i="1"/>
  <c r="X390" i="1" s="1"/>
  <c r="W297" i="1"/>
  <c r="X297" i="1" s="1"/>
  <c r="W234" i="1"/>
  <c r="X234" i="1" s="1"/>
  <c r="W111" i="1"/>
  <c r="X111" i="1" s="1"/>
  <c r="W1028" i="1"/>
  <c r="X1028" i="1" s="1"/>
  <c r="W984" i="1"/>
  <c r="X984" i="1" s="1"/>
  <c r="W789" i="1"/>
  <c r="X789" i="1" s="1"/>
  <c r="W783" i="1"/>
  <c r="X783" i="1" s="1"/>
  <c r="W622" i="1"/>
  <c r="X622" i="1" s="1"/>
  <c r="W601" i="1"/>
  <c r="X601" i="1" s="1"/>
  <c r="W518" i="1"/>
  <c r="X518" i="1" s="1"/>
  <c r="W435" i="1"/>
  <c r="X435" i="1" s="1"/>
  <c r="W409" i="1"/>
  <c r="X409" i="1" s="1"/>
  <c r="W385" i="1"/>
  <c r="X385" i="1" s="1"/>
  <c r="W252" i="1"/>
  <c r="X252" i="1" s="1"/>
  <c r="W215" i="1"/>
  <c r="X215" i="1" s="1"/>
  <c r="W146" i="1"/>
  <c r="X146" i="1" s="1"/>
  <c r="W129" i="1"/>
  <c r="X129" i="1" s="1"/>
  <c r="W87" i="1"/>
  <c r="X87" i="1" s="1"/>
  <c r="W74" i="1"/>
  <c r="X74" i="1" s="1"/>
  <c r="W72" i="1"/>
  <c r="X72" i="1" s="1"/>
  <c r="W47" i="1"/>
  <c r="X47" i="1" s="1"/>
  <c r="W29" i="1"/>
  <c r="X29" i="1" s="1"/>
  <c r="W26" i="1"/>
  <c r="X26" i="1" s="1"/>
  <c r="W13" i="1"/>
  <c r="X13" i="1" s="1"/>
  <c r="W10" i="1"/>
  <c r="X10" i="1" s="1"/>
  <c r="W688" i="1"/>
  <c r="X688" i="1" s="1"/>
  <c r="W644" i="1"/>
  <c r="X644" i="1" s="1"/>
  <c r="W634" i="1"/>
  <c r="X634" i="1" s="1"/>
  <c r="W502" i="1"/>
  <c r="X502" i="1" s="1"/>
  <c r="W444" i="1"/>
  <c r="X444" i="1" s="1"/>
  <c r="W423" i="1"/>
  <c r="X423" i="1" s="1"/>
  <c r="W157" i="1"/>
  <c r="X157" i="1" s="1"/>
  <c r="W155" i="1"/>
  <c r="X155" i="1" s="1"/>
  <c r="W18" i="1"/>
  <c r="X18" i="1" s="1"/>
  <c r="W1414" i="1"/>
  <c r="X1414" i="1" s="1"/>
  <c r="W748" i="1"/>
  <c r="X748" i="1" s="1"/>
  <c r="W646" i="1"/>
  <c r="X646" i="1" s="1"/>
  <c r="W619" i="1"/>
  <c r="X619" i="1" s="1"/>
  <c r="W513" i="1"/>
  <c r="X513" i="1" s="1"/>
  <c r="W354" i="1"/>
  <c r="X354" i="1" s="1"/>
  <c r="W184" i="1"/>
  <c r="X184" i="1" s="1"/>
  <c r="W148" i="1"/>
  <c r="X148" i="1" s="1"/>
  <c r="W42" i="1"/>
  <c r="X42" i="1" s="1"/>
  <c r="W1540" i="1"/>
  <c r="X1540" i="1" s="1"/>
  <c r="W1420" i="1"/>
  <c r="X1420" i="1" s="1"/>
  <c r="W641" i="1"/>
  <c r="X641" i="1" s="1"/>
  <c r="W598" i="1"/>
  <c r="X598" i="1" s="1"/>
  <c r="W556" i="1"/>
  <c r="X556" i="1" s="1"/>
  <c r="W465" i="1"/>
  <c r="X465" i="1" s="1"/>
  <c r="W208" i="1"/>
  <c r="X208" i="1" s="1"/>
  <c r="W838" i="1"/>
  <c r="X838" i="1" s="1"/>
  <c r="W707" i="1"/>
  <c r="X707" i="1" s="1"/>
  <c r="W700" i="1"/>
  <c r="X700" i="1" s="1"/>
  <c r="W566" i="1"/>
  <c r="X566" i="1" s="1"/>
  <c r="W382" i="1"/>
  <c r="X382" i="1" s="1"/>
  <c r="W268" i="1"/>
  <c r="X268" i="1" s="1"/>
  <c r="W219" i="1"/>
  <c r="X219" i="1" s="1"/>
  <c r="W212" i="1"/>
  <c r="X212" i="1" s="1"/>
  <c r="W1270" i="1"/>
  <c r="X1270" i="1" s="1"/>
  <c r="W923" i="1"/>
  <c r="X923" i="1" s="1"/>
  <c r="W750" i="1"/>
  <c r="X750" i="1" s="1"/>
  <c r="W626" i="1"/>
  <c r="X626" i="1" s="1"/>
  <c r="W240" i="1"/>
  <c r="X240" i="1" s="1"/>
  <c r="W139" i="1"/>
  <c r="X139" i="1" s="1"/>
  <c r="W79" i="1"/>
  <c r="X79" i="1" s="1"/>
  <c r="W64" i="1"/>
  <c r="X64" i="1" s="1"/>
  <c r="W8" i="1"/>
  <c r="X8" i="1" s="1"/>
  <c r="W1210" i="1"/>
  <c r="X1210" i="1" s="1"/>
  <c r="W939" i="1"/>
  <c r="X939" i="1" s="1"/>
  <c r="W399" i="1"/>
  <c r="X399" i="1" s="1"/>
  <c r="W275" i="1"/>
  <c r="X275" i="1" s="1"/>
  <c r="W244" i="1"/>
  <c r="X244" i="1" s="1"/>
  <c r="W226" i="1"/>
  <c r="X226" i="1" s="1"/>
  <c r="W108" i="1"/>
  <c r="X108" i="1" s="1"/>
  <c r="W104" i="1"/>
  <c r="X104" i="1" s="1"/>
  <c r="W22" i="1"/>
  <c r="X22" i="1" s="1"/>
  <c r="W6" i="1"/>
  <c r="X6" i="1" s="1"/>
  <c r="W1137" i="1"/>
  <c r="X1137" i="1" s="1"/>
  <c r="W558" i="1"/>
  <c r="X558" i="1" s="1"/>
  <c r="W709" i="1"/>
  <c r="X709" i="1" s="1"/>
  <c r="W24" i="1"/>
  <c r="X24" i="1" s="1"/>
  <c r="W638" i="1"/>
  <c r="X638" i="1" s="1"/>
  <c r="W251" i="1"/>
  <c r="X251" i="1" s="1"/>
  <c r="W607" i="1"/>
  <c r="X607" i="1" s="1"/>
  <c r="W96" i="1"/>
  <c r="X96" i="1" s="1"/>
  <c r="W40" i="1"/>
  <c r="X40" i="1" s="1"/>
  <c r="W1621" i="1"/>
  <c r="X1621" i="1" s="1"/>
  <c r="W88" i="1"/>
  <c r="X88" i="1" s="1"/>
  <c r="W643" i="1"/>
  <c r="X643" i="1" s="1"/>
  <c r="W165" i="1"/>
  <c r="X165" i="1" s="1"/>
  <c r="W11" i="1"/>
  <c r="X11" i="1" s="1"/>
  <c r="W37" i="1"/>
  <c r="X37" i="1" s="1"/>
  <c r="W21" i="1"/>
  <c r="X21" i="1" s="1"/>
  <c r="W90" i="1"/>
  <c r="X90" i="1" s="1"/>
  <c r="W631" i="1"/>
  <c r="X631" i="1" s="1"/>
  <c r="W445" i="1"/>
  <c r="X445" i="1" s="1"/>
  <c r="W92" i="1"/>
  <c r="X92" i="1" s="1"/>
  <c r="W650" i="1"/>
  <c r="X650" i="1" s="1"/>
  <c r="W1439" i="1"/>
  <c r="X1439" i="1" s="1"/>
  <c r="W840" i="1"/>
  <c r="X840" i="1" s="1"/>
  <c r="W135" i="1"/>
  <c r="X135" i="1" s="1"/>
  <c r="W658" i="1"/>
  <c r="X658" i="1" s="1"/>
  <c r="D5" i="2"/>
  <c r="C6" i="2"/>
  <c r="Y345" i="1" l="1"/>
  <c r="Y456" i="1"/>
  <c r="Y1387" i="1"/>
  <c r="Y1193" i="1"/>
  <c r="Y1323" i="1"/>
  <c r="Y1624" i="1"/>
  <c r="Y43" i="1"/>
  <c r="Y60" i="1"/>
  <c r="Y977" i="1"/>
  <c r="Y179" i="1"/>
  <c r="Y1131" i="1"/>
  <c r="Y2257" i="1"/>
  <c r="Y1414" i="1"/>
  <c r="Y716" i="1"/>
  <c r="Y32" i="1"/>
  <c r="Y1226" i="1"/>
  <c r="Y326" i="1"/>
  <c r="Y1357" i="1"/>
  <c r="Y394" i="1"/>
  <c r="Y1404" i="1"/>
  <c r="Y1201" i="1"/>
  <c r="Y575" i="1"/>
  <c r="Y1319" i="1"/>
  <c r="Y1241" i="1"/>
  <c r="Y1351" i="1"/>
  <c r="Y540" i="1"/>
  <c r="Y508" i="1"/>
  <c r="Y955" i="1"/>
  <c r="Y164" i="1"/>
  <c r="Y196" i="1"/>
  <c r="Y321" i="1"/>
  <c r="Y1448" i="1"/>
  <c r="Y1775" i="1"/>
  <c r="Y1273" i="1"/>
  <c r="Y723" i="1"/>
  <c r="Y183" i="1"/>
  <c r="Y1128" i="1"/>
  <c r="Y825" i="1"/>
  <c r="Y135" i="1"/>
  <c r="Y107" i="1"/>
  <c r="Y705" i="1"/>
  <c r="Y491" i="1"/>
  <c r="Y175" i="1"/>
  <c r="B35" i="3"/>
  <c r="B34" i="3"/>
  <c r="Y117" i="1" s="1"/>
  <c r="Y114" i="1"/>
  <c r="Y633" i="1"/>
  <c r="Y467" i="1"/>
  <c r="Y738" i="1"/>
  <c r="Y907" i="1"/>
  <c r="Y1400" i="1"/>
  <c r="Y499" i="1"/>
  <c r="Y555" i="1"/>
  <c r="Y992" i="1"/>
  <c r="Y336" i="1"/>
  <c r="Y692" i="1"/>
  <c r="Y157" i="1"/>
  <c r="Y549" i="1"/>
  <c r="Y155" i="1"/>
  <c r="Y626" i="1"/>
  <c r="Y267" i="1"/>
  <c r="Y77" i="1"/>
  <c r="Y764" i="1"/>
  <c r="Y928" i="1"/>
  <c r="Y1588" i="1"/>
  <c r="Y1184" i="1"/>
  <c r="Y663" i="1"/>
  <c r="Y1670" i="1"/>
  <c r="Y1587" i="1"/>
  <c r="Y728" i="1"/>
  <c r="Y1709" i="1"/>
  <c r="Y2090" i="1"/>
  <c r="Y1111" i="1"/>
  <c r="Y1403" i="1"/>
  <c r="Y1631" i="1"/>
  <c r="Y2488" i="1"/>
  <c r="Y2673" i="1"/>
  <c r="Y1864" i="1"/>
  <c r="Y2431" i="1"/>
  <c r="Y1872" i="1"/>
  <c r="Y2128" i="1"/>
  <c r="Y2210" i="1"/>
  <c r="Y1412" i="1"/>
  <c r="Y1639" i="1"/>
  <c r="Y2286" i="1"/>
  <c r="Y2805" i="1"/>
  <c r="Y2664" i="1"/>
  <c r="Y2980" i="1"/>
  <c r="Y2144" i="1"/>
  <c r="Y1445" i="1"/>
  <c r="Y2457" i="1"/>
  <c r="Y3110" i="1"/>
  <c r="Y2589" i="1"/>
  <c r="Y3350" i="1"/>
  <c r="Y2822" i="1"/>
  <c r="Y3179" i="1"/>
  <c r="Y4062" i="1"/>
  <c r="Y4094" i="1"/>
  <c r="Y3268" i="1"/>
  <c r="Y1398" i="1"/>
  <c r="Y1514" i="1"/>
  <c r="Y1834" i="1"/>
  <c r="Y1505" i="1"/>
  <c r="Y2989" i="1"/>
  <c r="Y2459" i="1"/>
  <c r="Y1831" i="1"/>
  <c r="Y2202" i="1"/>
  <c r="Y3082" i="1"/>
  <c r="Y2363" i="1"/>
  <c r="Y3000" i="1"/>
  <c r="Y3538" i="1"/>
  <c r="Y2520" i="1"/>
  <c r="Y3523" i="1"/>
  <c r="Y3626" i="1"/>
  <c r="Y3293" i="1"/>
  <c r="Y3552" i="1"/>
  <c r="Y3824" i="1"/>
  <c r="Y3799" i="1"/>
  <c r="Y3100" i="1"/>
  <c r="Y609" i="1"/>
  <c r="Y373" i="1"/>
  <c r="Y1109" i="1"/>
  <c r="Y1436" i="1"/>
  <c r="Y898" i="1"/>
  <c r="Y369" i="1"/>
  <c r="Y706" i="1"/>
  <c r="Y853" i="1"/>
  <c r="Y937" i="1"/>
  <c r="Y1177" i="1"/>
  <c r="Y1876" i="1"/>
  <c r="Y1394" i="1"/>
  <c r="Y1693" i="1"/>
  <c r="Y1159" i="1"/>
  <c r="Y2004" i="1"/>
  <c r="Y2396" i="1"/>
  <c r="Y2803" i="1"/>
  <c r="Y2643" i="1"/>
  <c r="Y1847" i="1"/>
  <c r="Y1664" i="1"/>
  <c r="Y1733" i="1"/>
  <c r="Y1989" i="1"/>
  <c r="Y2553" i="1"/>
  <c r="Y2572" i="1"/>
  <c r="Y3171" i="1"/>
  <c r="Y3536" i="1"/>
  <c r="Y2854" i="1"/>
  <c r="Y3192" i="1"/>
  <c r="Y3870" i="1"/>
  <c r="Y3288" i="1"/>
  <c r="Y3560" i="1"/>
  <c r="Y92" i="1"/>
  <c r="Y457" i="1"/>
  <c r="Y1121" i="1"/>
  <c r="Y1087" i="1"/>
  <c r="Y1248" i="1"/>
  <c r="Y30" i="1"/>
  <c r="Y1110" i="1"/>
  <c r="Y1352" i="1"/>
  <c r="Y1732" i="1"/>
  <c r="Y916" i="1"/>
  <c r="Y1881" i="1"/>
  <c r="Y2147" i="1"/>
  <c r="Y1956" i="1"/>
  <c r="Y919" i="1"/>
  <c r="Y1175" i="1"/>
  <c r="Y1826" i="1"/>
  <c r="Y2350" i="1"/>
  <c r="Y2115" i="1"/>
  <c r="Y2489" i="1"/>
  <c r="Y2387" i="1"/>
  <c r="Y3004" i="1"/>
  <c r="Y2293" i="1"/>
  <c r="Y414" i="1"/>
  <c r="Y95" i="1"/>
  <c r="Y363" i="1"/>
  <c r="Y780" i="1"/>
  <c r="Y257" i="1"/>
  <c r="Y700" i="1"/>
  <c r="Y460" i="1"/>
  <c r="Y1130" i="1"/>
  <c r="Y920" i="1"/>
  <c r="Y136" i="1"/>
  <c r="Y401" i="1"/>
  <c r="Y1163" i="1"/>
  <c r="Y1522" i="1"/>
  <c r="Y1691" i="1"/>
  <c r="Y1786" i="1"/>
  <c r="Y1198" i="1"/>
  <c r="Y1424" i="1"/>
  <c r="Y2550" i="1"/>
  <c r="Y1804" i="1"/>
  <c r="Y2036" i="1"/>
  <c r="Y2614" i="1"/>
  <c r="Y2563" i="1"/>
  <c r="Y2234" i="1"/>
  <c r="Y2321" i="1"/>
  <c r="Y2977" i="1"/>
  <c r="Y2735" i="1"/>
  <c r="Y224" i="1"/>
  <c r="Y220" i="1"/>
  <c r="Y629" i="1"/>
  <c r="Y1173" i="1"/>
  <c r="Y927" i="1"/>
  <c r="Y2075" i="1"/>
  <c r="Y1051" i="1"/>
  <c r="Y1279" i="1"/>
  <c r="Y2205" i="1"/>
  <c r="Y1037" i="1"/>
  <c r="Y2759" i="1"/>
  <c r="Y1209" i="1"/>
  <c r="Y951" i="1"/>
  <c r="Y1547" i="1"/>
  <c r="Y1758" i="1"/>
  <c r="Y2974" i="1"/>
  <c r="Y2151" i="1"/>
  <c r="Y2568" i="1"/>
  <c r="Y1525" i="1"/>
  <c r="Y2530" i="1"/>
  <c r="Y2738" i="1"/>
  <c r="Y1364" i="1"/>
  <c r="Y1737" i="1"/>
  <c r="Y1801" i="1"/>
  <c r="Y1014" i="1"/>
  <c r="Y1297" i="1"/>
  <c r="Y851" i="1"/>
  <c r="Y718" i="1"/>
  <c r="Y1266" i="1"/>
  <c r="Y2047" i="1"/>
  <c r="Y1899" i="1"/>
  <c r="Y2462" i="1"/>
  <c r="Y2288" i="1"/>
  <c r="Y1911" i="1"/>
  <c r="Y2139" i="1"/>
  <c r="Y2493" i="1"/>
  <c r="Y3005" i="1"/>
  <c r="Y2477" i="1"/>
  <c r="Y2299" i="1"/>
  <c r="Y2243" i="1"/>
  <c r="Y2155" i="1"/>
  <c r="Y2509" i="1"/>
  <c r="Y2545" i="1"/>
  <c r="Y3007" i="1"/>
  <c r="Y2338" i="1"/>
  <c r="Y2688" i="1"/>
  <c r="Y3019" i="1"/>
  <c r="Y3459" i="1"/>
  <c r="Y3448" i="1"/>
  <c r="Y3102" i="1"/>
  <c r="Y3863" i="1"/>
  <c r="Y3997" i="1"/>
  <c r="Y3329" i="1"/>
  <c r="Y3900" i="1"/>
  <c r="Y4588" i="1"/>
  <c r="Y1431" i="1"/>
  <c r="Y2068" i="1"/>
  <c r="Y1613" i="1"/>
  <c r="Y1942" i="1"/>
  <c r="Y2158" i="1"/>
  <c r="Y1298" i="1"/>
  <c r="Y1569" i="1"/>
  <c r="Y1865" i="1"/>
  <c r="Y2528" i="1"/>
  <c r="Y2008" i="1"/>
  <c r="Y2276" i="1"/>
  <c r="Y2171" i="1"/>
  <c r="Y2771" i="1"/>
  <c r="Y1829" i="1"/>
  <c r="Y3077" i="1"/>
  <c r="Y3529" i="1"/>
  <c r="Y3527" i="1"/>
  <c r="Y3328" i="1"/>
  <c r="Y3464" i="1"/>
  <c r="Y3559" i="1"/>
  <c r="Y3816" i="1"/>
  <c r="Y3446" i="1"/>
  <c r="Y3955" i="1"/>
  <c r="Y3665" i="1"/>
  <c r="Y3345" i="1"/>
  <c r="Y3593" i="1"/>
  <c r="Y2191" i="1"/>
  <c r="Y1271" i="1"/>
  <c r="Y1572" i="1"/>
  <c r="Y2558" i="1"/>
  <c r="Y2415" i="1"/>
  <c r="Y3509" i="1"/>
  <c r="Y2242" i="1"/>
  <c r="Y2290" i="1"/>
  <c r="Y1589" i="1"/>
  <c r="Y3121" i="1"/>
  <c r="Y3631" i="1"/>
  <c r="Y2737" i="1"/>
  <c r="Y3088" i="1"/>
  <c r="Y2981" i="1"/>
  <c r="Y3451" i="1"/>
  <c r="Y3962" i="1"/>
  <c r="Y3728" i="1"/>
  <c r="Y3977" i="1"/>
  <c r="Y3604" i="1"/>
  <c r="Y677" i="1"/>
  <c r="Y520" i="1"/>
  <c r="Y1082" i="1"/>
  <c r="Y585" i="1"/>
  <c r="Y872" i="1"/>
  <c r="Y892" i="1"/>
  <c r="Y1251" i="1"/>
  <c r="Y623" i="1"/>
  <c r="Y938" i="1"/>
  <c r="Y1449" i="1"/>
  <c r="Y2357" i="1"/>
  <c r="Y2105" i="1"/>
  <c r="Y381" i="1"/>
  <c r="Y875" i="1"/>
  <c r="Y1073" i="1"/>
  <c r="Y1294" i="1"/>
  <c r="Y2469" i="1"/>
  <c r="Y1673" i="1"/>
  <c r="Y1287" i="1"/>
  <c r="Y458" i="1"/>
  <c r="Y1699" i="1"/>
  <c r="Y1042" i="1"/>
  <c r="Y1354" i="1"/>
  <c r="Y1592" i="1"/>
  <c r="Y1304" i="1"/>
  <c r="Y1820" i="1"/>
  <c r="Y2163" i="1"/>
  <c r="Y1599" i="1"/>
  <c r="Y2602" i="1"/>
  <c r="Y1923" i="1"/>
  <c r="Y1473" i="1"/>
  <c r="Y2544" i="1"/>
  <c r="Y2389" i="1"/>
  <c r="Y2050" i="1"/>
  <c r="Y1991" i="1"/>
  <c r="Y2308" i="1"/>
  <c r="Y2133" i="1"/>
  <c r="Y3395" i="1"/>
  <c r="Y2984" i="1"/>
  <c r="Y1046" i="1"/>
  <c r="Y1809" i="1"/>
  <c r="Y2190" i="1"/>
  <c r="Y1025" i="1"/>
  <c r="Y1318" i="1"/>
  <c r="Y1070" i="1"/>
  <c r="Y1860" i="1"/>
  <c r="Y2280" i="1"/>
  <c r="Y1607" i="1"/>
  <c r="Y2661" i="1"/>
  <c r="Y1481" i="1"/>
  <c r="Y1638" i="1"/>
  <c r="Y2599" i="1"/>
  <c r="Y2930" i="1"/>
  <c r="Y1751" i="1"/>
  <c r="Y2007" i="1"/>
  <c r="Y2384" i="1"/>
  <c r="Y1893" i="1"/>
  <c r="Y3229" i="1"/>
  <c r="Y2669" i="1"/>
  <c r="Y3079" i="1"/>
  <c r="Y2830" i="1"/>
  <c r="Y2543" i="1"/>
  <c r="Y2904" i="1"/>
  <c r="Y3173" i="1"/>
  <c r="Y2758" i="1"/>
  <c r="Y2715" i="1"/>
  <c r="Y3349" i="1"/>
  <c r="Y3224" i="1"/>
  <c r="Y4255" i="1"/>
  <c r="Y4117" i="1"/>
  <c r="Y3935" i="1"/>
  <c r="Y3671" i="1"/>
  <c r="Y4067" i="1"/>
  <c r="Y975" i="1"/>
  <c r="Y2058" i="1"/>
  <c r="Y1428" i="1"/>
  <c r="Y1391" i="1"/>
  <c r="Y1811" i="1"/>
  <c r="Y1807" i="1"/>
  <c r="Y2041" i="1"/>
  <c r="Y2141" i="1"/>
  <c r="Y1086" i="1"/>
  <c r="Y1336" i="1"/>
  <c r="Y2435" i="1"/>
  <c r="Y1891" i="1"/>
  <c r="Y2722" i="1"/>
  <c r="Y1746" i="1"/>
  <c r="Y2769" i="1"/>
  <c r="Y3054" i="1"/>
  <c r="Y2450" i="1"/>
  <c r="Y3001" i="1"/>
  <c r="Y2694" i="1"/>
  <c r="Y2096" i="1"/>
  <c r="Y1909" i="1"/>
  <c r="Y2631" i="1"/>
  <c r="Y923" i="1"/>
  <c r="Y1491" i="1"/>
  <c r="Y1113" i="1"/>
  <c r="Y1507" i="1"/>
  <c r="Y655" i="1"/>
  <c r="Y1580" i="1"/>
  <c r="Y1115" i="1"/>
  <c r="Y1462" i="1"/>
  <c r="Y1183" i="1"/>
  <c r="Y2393" i="1"/>
  <c r="Y1341" i="1"/>
  <c r="Y1629" i="1"/>
  <c r="Y839" i="1"/>
  <c r="Y1372" i="1"/>
  <c r="Y2824" i="1"/>
  <c r="Y2441" i="1"/>
  <c r="Y2326" i="1"/>
  <c r="Y2787" i="1"/>
  <c r="Y2628" i="1"/>
  <c r="Y1848" i="1"/>
  <c r="Y2479" i="1"/>
  <c r="Y2098" i="1"/>
  <c r="Y2705" i="1"/>
  <c r="Y2112" i="1"/>
  <c r="Y2483" i="1"/>
  <c r="Y1925" i="1"/>
  <c r="Y2193" i="1"/>
  <c r="Y3355" i="1"/>
  <c r="Y2863" i="1"/>
  <c r="Y3105" i="1"/>
  <c r="Y2872" i="1"/>
  <c r="Y2575" i="1"/>
  <c r="Y3709" i="1"/>
  <c r="Y3254" i="1"/>
  <c r="Y2790" i="1"/>
  <c r="Y4137" i="1"/>
  <c r="Y2747" i="1"/>
  <c r="Y3647" i="1"/>
  <c r="Y3575" i="1"/>
  <c r="Y3465" i="1"/>
  <c r="Y3988" i="1"/>
  <c r="Y3236" i="1"/>
  <c r="Y3441" i="1"/>
  <c r="Y4283" i="1"/>
  <c r="Y3791" i="1"/>
  <c r="Y3615" i="1"/>
  <c r="Y3898" i="1"/>
  <c r="Y4835" i="1"/>
  <c r="Y4151" i="1"/>
  <c r="Y4675" i="1"/>
  <c r="Y4249" i="1"/>
  <c r="Y3826" i="1"/>
  <c r="Y3765" i="1"/>
  <c r="Y4326" i="1"/>
  <c r="Y4433" i="1"/>
  <c r="Y4798" i="1"/>
  <c r="Y4425" i="1"/>
  <c r="Y4830" i="1"/>
  <c r="Y4597" i="1"/>
  <c r="Y4877" i="1"/>
  <c r="Y4761" i="1"/>
  <c r="Y4900" i="1"/>
  <c r="Y4767" i="1"/>
  <c r="Y5234" i="1"/>
  <c r="Y4935" i="1"/>
  <c r="Y5050" i="1"/>
  <c r="Y5097" i="1"/>
  <c r="Y5281" i="1"/>
  <c r="Y5132" i="1"/>
  <c r="Y5057" i="1"/>
  <c r="Y5719" i="1"/>
  <c r="Y5806" i="1"/>
  <c r="Y5395" i="1"/>
  <c r="Y5662" i="1"/>
  <c r="Y5826" i="1"/>
  <c r="Y5660" i="1"/>
  <c r="Y5601" i="1"/>
  <c r="Y6326" i="1"/>
  <c r="Y5988" i="1"/>
  <c r="Y6200" i="1"/>
  <c r="Y6183" i="1"/>
  <c r="Y6163" i="1"/>
  <c r="Y6385" i="1"/>
  <c r="Y6391" i="1"/>
  <c r="Y3356" i="1"/>
  <c r="Y3934" i="1"/>
  <c r="Y3489" i="1"/>
  <c r="Y4679" i="1"/>
  <c r="Y4019" i="1"/>
  <c r="Y4142" i="1"/>
  <c r="Y4012" i="1"/>
  <c r="Y4226" i="1"/>
  <c r="Y4406" i="1"/>
  <c r="Y5006" i="1"/>
  <c r="Y5357" i="1"/>
  <c r="Y5142" i="1"/>
  <c r="Y4444" i="1"/>
  <c r="Y4048" i="1"/>
  <c r="Y4852" i="1"/>
  <c r="Y4321" i="1"/>
  <c r="Y4909" i="1"/>
  <c r="Y4786" i="1"/>
  <c r="Y5216" i="1"/>
  <c r="Y4741" i="1"/>
  <c r="Y4544" i="1"/>
  <c r="Y5119" i="1"/>
  <c r="Y5114" i="1"/>
  <c r="Y5245" i="1"/>
  <c r="Y5409" i="1"/>
  <c r="Y5038" i="1"/>
  <c r="Y5529" i="1"/>
  <c r="Y5470" i="1"/>
  <c r="Y5453" i="1"/>
  <c r="Y5508" i="1"/>
  <c r="Y5667" i="1"/>
  <c r="Y5833" i="1"/>
  <c r="Y5721" i="1"/>
  <c r="Y5907" i="1"/>
  <c r="Y5751" i="1"/>
  <c r="Y5449" i="1"/>
  <c r="Y5711" i="1"/>
  <c r="Y5678" i="1"/>
  <c r="Y5829" i="1"/>
  <c r="Y5971" i="1"/>
  <c r="Y5863" i="1"/>
  <c r="Y5944" i="1"/>
  <c r="Y6277" i="1"/>
  <c r="Y5878" i="1"/>
  <c r="Y6004" i="1"/>
  <c r="Y6227" i="1"/>
  <c r="Y6303" i="1"/>
  <c r="Y6323" i="1"/>
  <c r="Y6357" i="1"/>
  <c r="Y3642" i="1"/>
  <c r="Y3758" i="1"/>
  <c r="Y3876" i="1"/>
  <c r="Y4076" i="1"/>
  <c r="Y3843" i="1"/>
  <c r="Y4292" i="1"/>
  <c r="Y3908" i="1"/>
  <c r="Y4374" i="1"/>
  <c r="Y4159" i="1"/>
  <c r="Y4083" i="1"/>
  <c r="Y4237" i="1"/>
  <c r="Y3867" i="1"/>
  <c r="Y4105" i="1"/>
  <c r="Y4613" i="1"/>
  <c r="Y4865" i="1"/>
  <c r="Y5707" i="1"/>
  <c r="Y4234" i="1"/>
  <c r="Y4485" i="1"/>
  <c r="Y4365" i="1"/>
  <c r="Y4848" i="1"/>
  <c r="Y4147" i="1"/>
  <c r="Y4684" i="1"/>
  <c r="Y4731" i="1"/>
  <c r="Y5064" i="1"/>
  <c r="Y4546" i="1"/>
  <c r="Y4541" i="1"/>
  <c r="Y4760" i="1"/>
  <c r="Y5024" i="1"/>
  <c r="Y4881" i="1"/>
  <c r="Y4801" i="1"/>
  <c r="Y5412" i="1"/>
  <c r="Y4800" i="1"/>
  <c r="Y5150" i="1"/>
  <c r="Y5118" i="1"/>
  <c r="Y5252" i="1"/>
  <c r="Y5419" i="1"/>
  <c r="Y4749" i="1"/>
  <c r="Y5352" i="1"/>
  <c r="Y4930" i="1"/>
  <c r="Y5429" i="1"/>
  <c r="Y5530" i="1"/>
  <c r="Y5956" i="1"/>
  <c r="Y5390" i="1"/>
  <c r="Y5539" i="1"/>
  <c r="Y4917" i="1"/>
  <c r="Y5498" i="1"/>
  <c r="Y5258" i="1"/>
  <c r="Y5897" i="1"/>
  <c r="Y5465" i="1"/>
  <c r="Y5606" i="1"/>
  <c r="Y5427" i="1"/>
  <c r="Y5820" i="1"/>
  <c r="Y5703" i="1"/>
  <c r="Y5692" i="1"/>
  <c r="Y5633" i="1"/>
  <c r="Y5967" i="1"/>
  <c r="Y5921" i="1"/>
  <c r="Y5901" i="1"/>
  <c r="Y5853" i="1"/>
  <c r="Y6020" i="1"/>
  <c r="Y6251" i="1"/>
  <c r="Y5933" i="1"/>
  <c r="Y5874" i="1"/>
  <c r="Y6038" i="1"/>
  <c r="Y6395" i="1"/>
  <c r="Y6288" i="1"/>
  <c r="Y6368" i="1"/>
  <c r="Y3023" i="1"/>
  <c r="Y2948" i="1"/>
  <c r="Y3131" i="1"/>
  <c r="Y3882" i="1"/>
  <c r="Y3435" i="1"/>
  <c r="Y2662" i="1"/>
  <c r="Y2836" i="1"/>
  <c r="Y3521" i="1"/>
  <c r="Y3574" i="1"/>
  <c r="Y2955" i="1"/>
  <c r="Y3299" i="1"/>
  <c r="Y3362" i="1"/>
  <c r="Y3331" i="1"/>
  <c r="Y3689" i="1"/>
  <c r="Y3046" i="1"/>
  <c r="Y3724" i="1"/>
  <c r="Y3097" i="1"/>
  <c r="Y3298" i="1"/>
  <c r="Y3563" i="1"/>
  <c r="Y3811" i="1"/>
  <c r="Y3132" i="1"/>
  <c r="Y3388" i="1"/>
  <c r="Y3265" i="1"/>
  <c r="Y4508" i="1"/>
  <c r="Y3853" i="1"/>
  <c r="Y3939" i="1"/>
  <c r="Y3917" i="1"/>
  <c r="Y4104" i="1"/>
  <c r="Y4349" i="1"/>
  <c r="Y4539" i="1"/>
  <c r="Y4141" i="1"/>
  <c r="Y4047" i="1"/>
  <c r="Y3813" i="1"/>
  <c r="Y4391" i="1"/>
  <c r="Y4493" i="1"/>
  <c r="Y4773" i="1"/>
  <c r="Y4080" i="1"/>
  <c r="Y4392" i="1"/>
  <c r="Y4290" i="1"/>
  <c r="Y4693" i="1"/>
  <c r="Y4417" i="1"/>
  <c r="Y4708" i="1"/>
  <c r="Y4815" i="1"/>
  <c r="Y4609" i="1"/>
  <c r="Y5100" i="1"/>
  <c r="Y4611" i="1"/>
  <c r="Y4550" i="1"/>
  <c r="Y4785" i="1"/>
  <c r="Y4887" i="1"/>
  <c r="Y4994" i="1"/>
  <c r="Y5046" i="1"/>
  <c r="Y4742" i="1"/>
  <c r="Y5264" i="1"/>
  <c r="Y5478" i="1"/>
  <c r="Y5088" i="1"/>
  <c r="Y4944" i="1"/>
  <c r="Y5240" i="1"/>
  <c r="Y5279" i="1"/>
  <c r="Y5473" i="1"/>
  <c r="Y5841" i="1"/>
  <c r="Y5677" i="1"/>
  <c r="Y5849" i="1"/>
  <c r="Y5600" i="1"/>
  <c r="Y5768" i="1"/>
  <c r="Y5481" i="1"/>
  <c r="Y5760" i="1"/>
  <c r="Y5624" i="1"/>
  <c r="Y5443" i="1"/>
  <c r="Y6153" i="1"/>
  <c r="Y6105" i="1"/>
  <c r="Y5839" i="1"/>
  <c r="Y5916" i="1"/>
  <c r="Y5977" i="1"/>
  <c r="Y6076" i="1"/>
  <c r="Y5910" i="1"/>
  <c r="Y5887" i="1"/>
  <c r="Y6278" i="1"/>
  <c r="Y6164" i="1"/>
  <c r="Y6314" i="1"/>
  <c r="Y6311" i="1"/>
  <c r="Y6365" i="1"/>
  <c r="Y3568" i="1"/>
  <c r="Y2573" i="1"/>
  <c r="Y2969" i="1"/>
  <c r="Y3135" i="1"/>
  <c r="Y3482" i="1"/>
  <c r="Y2423" i="1"/>
  <c r="Y2671" i="1"/>
  <c r="Y3018" i="1"/>
  <c r="Y2616" i="1"/>
  <c r="Y2839" i="1"/>
  <c r="Y3676" i="1"/>
  <c r="Y2717" i="1"/>
  <c r="Y2964" i="1"/>
  <c r="Y3427" i="1"/>
  <c r="Y3352" i="1"/>
  <c r="Y2843" i="1"/>
  <c r="Y3067" i="1"/>
  <c r="Y2752" i="1"/>
  <c r="Y3017" i="1"/>
  <c r="Y3381" i="1"/>
  <c r="Y3154" i="1"/>
  <c r="Y3892" i="1"/>
  <c r="Y3654" i="1"/>
  <c r="Y3061" i="1"/>
  <c r="Y3343" i="1"/>
  <c r="Y3660" i="1"/>
  <c r="Y3698" i="1"/>
  <c r="Y3859" i="1"/>
  <c r="Y3958" i="1"/>
  <c r="Y3713" i="1"/>
  <c r="Y3668" i="1"/>
  <c r="Y3281" i="1"/>
  <c r="Y3517" i="1"/>
  <c r="Y3985" i="1"/>
  <c r="Y4244" i="1"/>
  <c r="Y4133" i="1"/>
  <c r="Y4103" i="1"/>
  <c r="Y4343" i="1"/>
  <c r="Y4558" i="1"/>
  <c r="Y3899" i="1"/>
  <c r="Y4072" i="1"/>
  <c r="Y3573" i="1"/>
  <c r="Y3829" i="1"/>
  <c r="Y4166" i="1"/>
  <c r="Y4401" i="1"/>
  <c r="Y4552" i="1"/>
  <c r="Y4089" i="1"/>
  <c r="Y4421" i="1"/>
  <c r="Y4005" i="1"/>
  <c r="Y4297" i="1"/>
  <c r="Y4426" i="1"/>
  <c r="Y4718" i="1"/>
  <c r="Y4838" i="1"/>
  <c r="Y4633" i="1"/>
  <c r="Y4776" i="1"/>
  <c r="Y4648" i="1"/>
  <c r="Y4817" i="1"/>
  <c r="Y5166" i="1"/>
  <c r="Y4624" i="1"/>
  <c r="Y4554" i="1"/>
  <c r="Y5116" i="1"/>
  <c r="Y5051" i="1"/>
  <c r="Y4829" i="1"/>
  <c r="Y5091" i="1"/>
  <c r="Y5340" i="1"/>
  <c r="Y5129" i="1"/>
  <c r="Y5737" i="1"/>
  <c r="Y5308" i="1"/>
  <c r="Y4781" i="1"/>
  <c r="Y5128" i="1"/>
  <c r="Y5208" i="1"/>
  <c r="Y5263" i="1"/>
  <c r="Y5292" i="1"/>
  <c r="Y5484" i="1"/>
  <c r="Y5556" i="1"/>
  <c r="Y5483" i="1"/>
  <c r="Y5706" i="1"/>
  <c r="Y5611" i="1"/>
  <c r="Y5205" i="1"/>
  <c r="Y5536" i="1"/>
  <c r="Y5928" i="1"/>
  <c r="Y6021" i="1"/>
  <c r="Y5386" i="1"/>
  <c r="Y6049" i="1"/>
  <c r="Y5788" i="1"/>
  <c r="Y5724" i="1"/>
  <c r="Y5871" i="1"/>
  <c r="Y6075" i="1"/>
  <c r="Y5929" i="1"/>
  <c r="Y5713" i="1"/>
  <c r="Y6250" i="1"/>
  <c r="Y5900" i="1"/>
  <c r="Y5936" i="1"/>
  <c r="Y5812" i="1"/>
  <c r="Y5985" i="1"/>
  <c r="Y5906" i="1"/>
  <c r="Y6378" i="1"/>
  <c r="Y6185" i="1"/>
  <c r="Y6187" i="1"/>
  <c r="Y6260" i="1"/>
  <c r="Y6168" i="1"/>
  <c r="Y6247" i="1"/>
  <c r="Y6070" i="1"/>
  <c r="Y6369" i="1"/>
  <c r="Y6333" i="1"/>
  <c r="Y3387" i="1"/>
  <c r="Y2676" i="1"/>
  <c r="Y2982" i="1"/>
  <c r="Y3525" i="1"/>
  <c r="Y2439" i="1"/>
  <c r="Y2648" i="1"/>
  <c r="Y2862" i="1"/>
  <c r="Y3585" i="1"/>
  <c r="Y3204" i="1"/>
  <c r="Y3705" i="1"/>
  <c r="Y3221" i="1"/>
  <c r="Y3526" i="1"/>
  <c r="Y3483" i="1"/>
  <c r="Y2902" i="1"/>
  <c r="Y3262" i="1"/>
  <c r="Y2859" i="1"/>
  <c r="Y3113" i="1"/>
  <c r="Y3411" i="1"/>
  <c r="Y3629" i="1"/>
  <c r="Y3721" i="1"/>
  <c r="Y3663" i="1"/>
  <c r="Y3304" i="1"/>
  <c r="Y3616" i="1"/>
  <c r="Y3348" i="1"/>
  <c r="Y3683" i="1"/>
  <c r="Y4068" i="1"/>
  <c r="Y3965" i="1"/>
  <c r="Y3726" i="1"/>
  <c r="Y3164" i="1"/>
  <c r="Y3681" i="1"/>
  <c r="Y3881" i="1"/>
  <c r="Y3512" i="1"/>
  <c r="Y3945" i="1"/>
  <c r="Y3737" i="1"/>
  <c r="Y4186" i="1"/>
  <c r="Y4542" i="1"/>
  <c r="Y4260" i="1"/>
  <c r="Y4109" i="1"/>
  <c r="Y4466" i="1"/>
  <c r="Y4454" i="1"/>
  <c r="Y4158" i="1"/>
  <c r="Y4971" i="1"/>
  <c r="Y3589" i="1"/>
  <c r="Y3845" i="1"/>
  <c r="Y4169" i="1"/>
  <c r="Y4413" i="1"/>
  <c r="Y4573" i="1"/>
  <c r="Y4334" i="1"/>
  <c r="Y4383" i="1"/>
  <c r="Y4376" i="1"/>
  <c r="Y4762" i="1"/>
  <c r="Y4102" i="1"/>
  <c r="Y4195" i="1"/>
  <c r="Y4979" i="1"/>
  <c r="Y4580" i="1"/>
  <c r="Y4397" i="1"/>
  <c r="Y4691" i="1"/>
  <c r="Y5094" i="1"/>
  <c r="Y4820" i="1"/>
  <c r="Y4651" i="1"/>
  <c r="Y4816" i="1"/>
  <c r="Y5120" i="1"/>
  <c r="Y5070" i="1"/>
  <c r="Y4896" i="1"/>
  <c r="Y5105" i="1"/>
  <c r="Y5342" i="1"/>
  <c r="Y5005" i="1"/>
  <c r="Y5062" i="1"/>
  <c r="Y5305" i="1"/>
  <c r="Y4608" i="1"/>
  <c r="Y4850" i="1"/>
  <c r="Y4923" i="1"/>
  <c r="Y5182" i="1"/>
  <c r="Y5348" i="1"/>
  <c r="Y5106" i="1"/>
  <c r="Y5325" i="1"/>
  <c r="Y5391" i="1"/>
  <c r="Y5250" i="1"/>
  <c r="Y5320" i="1"/>
  <c r="Y5658" i="1"/>
  <c r="Y5138" i="1"/>
  <c r="Y5603" i="1"/>
  <c r="Y5544" i="1"/>
  <c r="Y5312" i="1"/>
  <c r="Y5635" i="1"/>
  <c r="Y5175" i="1"/>
  <c r="Y5645" i="1"/>
  <c r="Y4965" i="1"/>
  <c r="Y5430" i="1"/>
  <c r="Y5792" i="1"/>
  <c r="Y5397" i="1"/>
  <c r="Y6123" i="1"/>
  <c r="Y5799" i="1"/>
  <c r="Y5729" i="1"/>
  <c r="Y5537" i="1"/>
  <c r="Y6135" i="1"/>
  <c r="Y5741" i="1"/>
  <c r="Y5881" i="1"/>
  <c r="Y6157" i="1"/>
  <c r="Y5727" i="1"/>
  <c r="Y6143" i="1"/>
  <c r="Y5947" i="1"/>
  <c r="Y5827" i="1"/>
  <c r="Y6000" i="1"/>
  <c r="Y6085" i="1"/>
  <c r="Y5962" i="1"/>
  <c r="Y5996" i="1"/>
  <c r="Y5981" i="1"/>
  <c r="Y5922" i="1"/>
  <c r="Y5959" i="1"/>
  <c r="Y6205" i="1"/>
  <c r="Y6204" i="1"/>
  <c r="Y6186" i="1"/>
  <c r="Y6208" i="1"/>
  <c r="Y6086" i="1"/>
  <c r="Y6392" i="1"/>
  <c r="Y6319" i="1"/>
  <c r="Y6397" i="1"/>
  <c r="Y6332" i="1"/>
  <c r="Y3777" i="1"/>
  <c r="Y2665" i="1"/>
  <c r="Y2818" i="1"/>
  <c r="Y3390" i="1"/>
  <c r="Y3041" i="1"/>
  <c r="Y3315" i="1"/>
  <c r="Y3045" i="1"/>
  <c r="Y2746" i="1"/>
  <c r="Y2199" i="1"/>
  <c r="Y2455" i="1"/>
  <c r="Y2684" i="1"/>
  <c r="Y3047" i="1"/>
  <c r="Y3015" i="1"/>
  <c r="Y3929" i="1"/>
  <c r="Y3837" i="1"/>
  <c r="Y2749" i="1"/>
  <c r="Y3486" i="1"/>
  <c r="Y3369" i="1"/>
  <c r="Y2875" i="1"/>
  <c r="Y3080" i="1"/>
  <c r="Y3443" i="1"/>
  <c r="Y3634" i="1"/>
  <c r="Y3725" i="1"/>
  <c r="Y3209" i="1"/>
  <c r="Y3992" i="1"/>
  <c r="Y3093" i="1"/>
  <c r="Y3414" i="1"/>
  <c r="Y3792" i="1"/>
  <c r="Y3152" i="1"/>
  <c r="Y3364" i="1"/>
  <c r="Y3735" i="1"/>
  <c r="Y4183" i="1"/>
  <c r="Y3982" i="1"/>
  <c r="Y3431" i="1"/>
  <c r="Y3729" i="1"/>
  <c r="Y3180" i="1"/>
  <c r="Y3750" i="1"/>
  <c r="Y3313" i="1"/>
  <c r="Y3553" i="1"/>
  <c r="Y3868" i="1"/>
  <c r="Y4013" i="1"/>
  <c r="Y3751" i="1"/>
  <c r="Y4031" i="1"/>
  <c r="Y4559" i="1"/>
  <c r="Y3891" i="1"/>
  <c r="Y4418" i="1"/>
  <c r="Y4494" i="1"/>
  <c r="Y4575" i="1"/>
  <c r="Y4333" i="1"/>
  <c r="Y4112" i="1"/>
  <c r="Y4468" i="1"/>
  <c r="Y4516" i="1"/>
  <c r="Y4610" i="1"/>
  <c r="Y5021" i="1"/>
  <c r="Y4099" i="1"/>
  <c r="Y3861" i="1"/>
  <c r="Y4189" i="1"/>
  <c r="Y4427" i="1"/>
  <c r="Y4927" i="1"/>
  <c r="Y4471" i="1"/>
  <c r="Y4393" i="1"/>
  <c r="Y4386" i="1"/>
  <c r="Y4122" i="1"/>
  <c r="Y4037" i="1"/>
  <c r="Y4347" i="1"/>
  <c r="Y4458" i="1"/>
  <c r="Y5072" i="1"/>
  <c r="Y5190" i="1"/>
  <c r="Y4348" i="1"/>
  <c r="Y4600" i="1"/>
  <c r="Y4429" i="1"/>
  <c r="Y4712" i="1"/>
  <c r="Y4661" i="1"/>
  <c r="Y4906" i="1"/>
  <c r="Y4811" i="1"/>
  <c r="Y4654" i="1"/>
  <c r="Y4920" i="1"/>
  <c r="Y5280" i="1"/>
  <c r="Y5267" i="1"/>
  <c r="Y4788" i="1"/>
  <c r="Y5068" i="1"/>
  <c r="Y5219" i="1"/>
  <c r="Y4617" i="1"/>
  <c r="Y4866" i="1"/>
  <c r="Y4934" i="1"/>
  <c r="Y5195" i="1"/>
  <c r="Y5366" i="1"/>
  <c r="Y5113" i="1"/>
  <c r="Y5329" i="1"/>
  <c r="Y4825" i="1"/>
  <c r="Y5148" i="1"/>
  <c r="Y5454" i="1"/>
  <c r="Y4985" i="1"/>
  <c r="Y5260" i="1"/>
  <c r="Y5314" i="1"/>
  <c r="Y5347" i="1"/>
  <c r="Y5131" i="1"/>
  <c r="Y4837" i="1"/>
  <c r="Y5507" i="1"/>
  <c r="Y5233" i="1"/>
  <c r="Y5557" i="1"/>
  <c r="Y5534" i="1"/>
  <c r="Y5326" i="1"/>
  <c r="Y5640" i="1"/>
  <c r="Y5191" i="1"/>
  <c r="Y5565" i="1"/>
  <c r="Y5866" i="1"/>
  <c r="Y4981" i="1"/>
  <c r="Y5562" i="1"/>
  <c r="Y5322" i="1"/>
  <c r="Y6093" i="1"/>
  <c r="Y5444" i="1"/>
  <c r="Y5774" i="1"/>
  <c r="Y5418" i="1"/>
  <c r="Y5686" i="1"/>
  <c r="Y5844" i="1"/>
  <c r="Y5753" i="1"/>
  <c r="Y5836" i="1"/>
  <c r="Y5885" i="1"/>
  <c r="Y5757" i="1"/>
  <c r="Y5886" i="1"/>
  <c r="Y5891" i="1"/>
  <c r="Y5500" i="1"/>
  <c r="Y5697" i="1"/>
  <c r="Y5761" i="1"/>
  <c r="Y6147" i="1"/>
  <c r="Y5960" i="1"/>
  <c r="Y6017" i="1"/>
  <c r="Y5990" i="1"/>
  <c r="Y5835" i="1"/>
  <c r="Y6014" i="1"/>
  <c r="Y6041" i="1"/>
  <c r="Y6113" i="1"/>
  <c r="Y6015" i="1"/>
  <c r="Y5958" i="1"/>
  <c r="Y6082" i="1"/>
  <c r="Y6171" i="1"/>
  <c r="Y5997" i="1"/>
  <c r="Y5938" i="1"/>
  <c r="Y5975" i="1"/>
  <c r="Y6239" i="1"/>
  <c r="Y6212" i="1"/>
  <c r="Y6346" i="1"/>
  <c r="Y6317" i="1"/>
  <c r="Y6190" i="1"/>
  <c r="Y6234" i="1"/>
  <c r="Y6347" i="1"/>
  <c r="Y6102" i="1"/>
  <c r="Y6371" i="1"/>
  <c r="Y6362" i="1"/>
  <c r="Y6361" i="1"/>
  <c r="Y6348" i="1"/>
  <c r="Y4121" i="1"/>
  <c r="Y4582" i="1"/>
  <c r="Y4547" i="1"/>
  <c r="Y3947" i="1"/>
  <c r="Y4178" i="1"/>
  <c r="Y4123" i="1"/>
  <c r="Y3621" i="1"/>
  <c r="Y3877" i="1"/>
  <c r="Y4585" i="1"/>
  <c r="Y5081" i="1"/>
  <c r="Y4474" i="1"/>
  <c r="Y4039" i="1"/>
  <c r="Y4352" i="1"/>
  <c r="Y4412" i="1"/>
  <c r="Y4399" i="1"/>
  <c r="Y4287" i="1"/>
  <c r="Y4574" i="1"/>
  <c r="Y4136" i="1"/>
  <c r="Y4473" i="1"/>
  <c r="Y4053" i="1"/>
  <c r="Y4372" i="1"/>
  <c r="Y4862" i="1"/>
  <c r="Y4227" i="1"/>
  <c r="Y4509" i="1"/>
  <c r="Y4941" i="1"/>
  <c r="Y4620" i="1"/>
  <c r="Y4715" i="1"/>
  <c r="Y4108" i="1"/>
  <c r="Y4606" i="1"/>
  <c r="Y4161" i="1"/>
  <c r="Y4461" i="1"/>
  <c r="Y4722" i="1"/>
  <c r="Y4755" i="1"/>
  <c r="Y4697" i="1"/>
  <c r="Y4984" i="1"/>
  <c r="Y4846" i="1"/>
  <c r="Y4667" i="1"/>
  <c r="Y4836" i="1"/>
  <c r="Y5165" i="1"/>
  <c r="Y5101" i="1"/>
  <c r="Y4913" i="1"/>
  <c r="Y4959" i="1"/>
  <c r="Y4902" i="1"/>
  <c r="Y5261" i="1"/>
  <c r="Y4551" i="1"/>
  <c r="Y5020" i="1"/>
  <c r="Y5092" i="1"/>
  <c r="Y4384" i="1"/>
  <c r="Y4640" i="1"/>
  <c r="Y4943" i="1"/>
  <c r="Y4963" i="1"/>
  <c r="Y5368" i="1"/>
  <c r="Y5140" i="1"/>
  <c r="Y5360" i="1"/>
  <c r="Y4875" i="1"/>
  <c r="Y5171" i="1"/>
  <c r="Y5480" i="1"/>
  <c r="Y5008" i="1"/>
  <c r="Y5323" i="1"/>
  <c r="Y5353" i="1"/>
  <c r="Y5149" i="1"/>
  <c r="Y4853" i="1"/>
  <c r="Y5163" i="1"/>
  <c r="Y5524" i="1"/>
  <c r="Y5262" i="1"/>
  <c r="Y5821" i="1"/>
  <c r="Y5344" i="1"/>
  <c r="Y5656" i="1"/>
  <c r="Y5207" i="1"/>
  <c r="Y5602" i="1"/>
  <c r="Y5604" i="1"/>
  <c r="Y5493" i="1"/>
  <c r="Y4997" i="1"/>
  <c r="Y5253" i="1"/>
  <c r="Y5680" i="1"/>
  <c r="Y5338" i="1"/>
  <c r="Y5789" i="1"/>
  <c r="Y5451" i="1"/>
  <c r="Y6047" i="1"/>
  <c r="Y5979" i="1"/>
  <c r="Y5450" i="1"/>
  <c r="Y5392" i="1"/>
  <c r="Y5702" i="1"/>
  <c r="Y5846" i="1"/>
  <c r="Y5783" i="1"/>
  <c r="Y5563" i="1"/>
  <c r="Y5840" i="1"/>
  <c r="Y5714" i="1"/>
  <c r="Y5773" i="1"/>
  <c r="Y5894" i="1"/>
  <c r="Y5516" i="1"/>
  <c r="Y5828" i="1"/>
  <c r="Y5777" i="1"/>
  <c r="Y5950" i="1"/>
  <c r="Y5978" i="1"/>
  <c r="Y6078" i="1"/>
  <c r="Y5995" i="1"/>
  <c r="Y5847" i="1"/>
  <c r="Y6071" i="1"/>
  <c r="Y6115" i="1"/>
  <c r="Y5983" i="1"/>
  <c r="Y6098" i="1"/>
  <c r="Y5999" i="1"/>
  <c r="Y6097" i="1"/>
  <c r="Y6213" i="1"/>
  <c r="Y6013" i="1"/>
  <c r="Y5991" i="1"/>
  <c r="Y6248" i="1"/>
  <c r="Y6297" i="1"/>
  <c r="Y6363" i="1"/>
  <c r="Y6329" i="1"/>
  <c r="Y6215" i="1"/>
  <c r="Y6270" i="1"/>
  <c r="Y6373" i="1"/>
  <c r="Y6118" i="1"/>
  <c r="Y6379" i="1"/>
  <c r="Y6401" i="1"/>
  <c r="Y6384" i="1"/>
  <c r="Y6274" i="1"/>
  <c r="Y6364" i="1"/>
  <c r="Y4063" i="1"/>
  <c r="Y3798" i="1"/>
  <c r="Y4084" i="1"/>
  <c r="Y4235" i="1"/>
  <c r="Y4770" i="1"/>
  <c r="Y4616" i="1"/>
  <c r="Y4632" i="1"/>
  <c r="Y3963" i="1"/>
  <c r="Y4436" i="1"/>
  <c r="Y4130" i="1"/>
  <c r="Y4747" i="1"/>
  <c r="Y4699" i="1"/>
  <c r="Y4692" i="1"/>
  <c r="Y3966" i="1"/>
  <c r="Y4192" i="1"/>
  <c r="Y3856" i="1"/>
  <c r="Y3637" i="1"/>
  <c r="Y3893" i="1"/>
  <c r="Y4626" i="1"/>
  <c r="Y4688" i="1"/>
  <c r="Y4277" i="1"/>
  <c r="Y4510" i="1"/>
  <c r="Y4055" i="1"/>
  <c r="Y4370" i="1"/>
  <c r="Y4422" i="1"/>
  <c r="Y4402" i="1"/>
  <c r="Y4294" i="1"/>
  <c r="Y4581" i="1"/>
  <c r="Y4497" i="1"/>
  <c r="Y4069" i="1"/>
  <c r="Y4395" i="1"/>
  <c r="Y4925" i="1"/>
  <c r="Y4517" i="1"/>
  <c r="Y5036" i="1"/>
  <c r="Y4748" i="1"/>
  <c r="Y4124" i="1"/>
  <c r="Y4379" i="1"/>
  <c r="Y4622" i="1"/>
  <c r="Y4177" i="1"/>
  <c r="Y4495" i="1"/>
  <c r="Y4738" i="1"/>
  <c r="Y4758" i="1"/>
  <c r="Y4723" i="1"/>
  <c r="Y5052" i="1"/>
  <c r="Y4716" i="1"/>
  <c r="Y4942" i="1"/>
  <c r="Y4586" i="1"/>
  <c r="Y5167" i="1"/>
  <c r="Y5107" i="1"/>
  <c r="Y4921" i="1"/>
  <c r="Y4972" i="1"/>
  <c r="Y4636" i="1"/>
  <c r="Y4989" i="1"/>
  <c r="Y5278" i="1"/>
  <c r="Y4567" i="1"/>
  <c r="Y4841" i="1"/>
  <c r="Y5117" i="1"/>
  <c r="Y5318" i="1"/>
  <c r="Y4400" i="1"/>
  <c r="Y4649" i="1"/>
  <c r="Y4946" i="1"/>
  <c r="Y5257" i="1"/>
  <c r="Y5376" i="1"/>
  <c r="Y5476" i="1"/>
  <c r="Y5225" i="1"/>
  <c r="Y5017" i="1"/>
  <c r="Y5276" i="1"/>
  <c r="Y5341" i="1"/>
  <c r="Y5187" i="1"/>
  <c r="Y5572" i="1"/>
  <c r="Y5266" i="1"/>
  <c r="Y5406" i="1"/>
  <c r="Y5674" i="1"/>
  <c r="Y5358" i="1"/>
  <c r="Y5616" i="1"/>
  <c r="Y5618" i="1"/>
  <c r="Y5013" i="1"/>
  <c r="Y5269" i="1"/>
  <c r="Y5752" i="1"/>
  <c r="Y5354" i="1"/>
  <c r="Y5797" i="1"/>
  <c r="Y5458" i="1"/>
  <c r="Y5776" i="1"/>
  <c r="Y5457" i="1"/>
  <c r="Y5408" i="1"/>
  <c r="Y5712" i="1"/>
  <c r="Y5883" i="1"/>
  <c r="Y5801" i="1"/>
  <c r="Y5581" i="1"/>
  <c r="Y5920" i="1"/>
  <c r="Y5740" i="1"/>
  <c r="Y5541" i="1"/>
  <c r="Y5942" i="1"/>
  <c r="Y5805" i="1"/>
  <c r="Y5904" i="1"/>
  <c r="Y6028" i="1"/>
  <c r="Y5532" i="1"/>
  <c r="Y5856" i="1"/>
  <c r="Y5746" i="1"/>
  <c r="Y5955" i="1"/>
  <c r="Y6005" i="1"/>
  <c r="Y6087" i="1"/>
  <c r="Y6052" i="1"/>
  <c r="Y5859" i="1"/>
  <c r="Y6026" i="1"/>
  <c r="Y6104" i="1"/>
  <c r="Y6127" i="1"/>
  <c r="Y6012" i="1"/>
  <c r="Y6108" i="1"/>
  <c r="Y6037" i="1"/>
  <c r="Y6195" i="1"/>
  <c r="Y6029" i="1"/>
  <c r="Y5970" i="1"/>
  <c r="Y6007" i="1"/>
  <c r="Y6261" i="1"/>
  <c r="Y6341" i="1"/>
  <c r="Y6165" i="1"/>
  <c r="Y6331" i="1"/>
  <c r="Y6320" i="1"/>
  <c r="Y6193" i="1"/>
  <c r="Y6134" i="1"/>
  <c r="Y6324" i="1"/>
  <c r="Y6305" i="1"/>
  <c r="Y6290" i="1"/>
  <c r="Y3998" i="1"/>
  <c r="Y3586" i="1"/>
  <c r="Y4152" i="1"/>
  <c r="Y3805" i="1"/>
  <c r="Y4246" i="1"/>
  <c r="Y4903" i="1"/>
  <c r="Y4085" i="1"/>
  <c r="Y4682" i="1"/>
  <c r="Y3714" i="1"/>
  <c r="Y3972" i="1"/>
  <c r="Y4331" i="1"/>
  <c r="Y4093" i="1"/>
  <c r="Y4810" i="1"/>
  <c r="Y3723" i="1"/>
  <c r="Y4262" i="1"/>
  <c r="Y3872" i="1"/>
  <c r="Y4197" i="1"/>
  <c r="Y3909" i="1"/>
  <c r="Y4730" i="1"/>
  <c r="Y4530" i="1"/>
  <c r="Y4396" i="1"/>
  <c r="Y4438" i="1"/>
  <c r="Y4428" i="1"/>
  <c r="Y4301" i="1"/>
  <c r="Y4240" i="1"/>
  <c r="Y4500" i="1"/>
  <c r="Y4098" i="1"/>
  <c r="Y4440" i="1"/>
  <c r="Y4973" i="1"/>
  <c r="Y4259" i="1"/>
  <c r="Y4694" i="1"/>
  <c r="Y4140" i="1"/>
  <c r="Y4630" i="1"/>
  <c r="Y4193" i="1"/>
  <c r="Y4769" i="1"/>
  <c r="Y4780" i="1"/>
  <c r="Y4772" i="1"/>
  <c r="Y4764" i="1"/>
  <c r="Y4594" i="1"/>
  <c r="Y4912" i="1"/>
  <c r="Y5381" i="1"/>
  <c r="Y5294" i="1"/>
  <c r="Y5415" i="1"/>
  <c r="Y4583" i="1"/>
  <c r="Y4851" i="1"/>
  <c r="Y5026" i="1"/>
  <c r="Y5502" i="1"/>
  <c r="Y4416" i="1"/>
  <c r="Y4672" i="1"/>
  <c r="Y4955" i="1"/>
  <c r="Y5383" i="1"/>
  <c r="Y4999" i="1"/>
  <c r="Y5302" i="1"/>
  <c r="Y5378" i="1"/>
  <c r="Y5154" i="1"/>
  <c r="Y5650" i="1"/>
  <c r="Y4891" i="1"/>
  <c r="Y5230" i="1"/>
  <c r="Y5448" i="1"/>
  <c r="Y5040" i="1"/>
  <c r="Y5286" i="1"/>
  <c r="Y5350" i="1"/>
  <c r="Y4885" i="1"/>
  <c r="Y5200" i="1"/>
  <c r="Y5586" i="1"/>
  <c r="Y5416" i="1"/>
  <c r="Y5362" i="1"/>
  <c r="Y5394" i="1"/>
  <c r="Y5728" i="1"/>
  <c r="Y5239" i="1"/>
  <c r="Y5630" i="1"/>
  <c r="Y5634" i="1"/>
  <c r="Y5547" i="1"/>
  <c r="Y5029" i="1"/>
  <c r="Y5285" i="1"/>
  <c r="Y5767" i="1"/>
  <c r="Y5814" i="1"/>
  <c r="Y5496" i="1"/>
  <c r="Y5479" i="1"/>
  <c r="Y5984" i="1"/>
  <c r="Y5464" i="1"/>
  <c r="Y5715" i="1"/>
  <c r="Y5822" i="1"/>
  <c r="Y5599" i="1"/>
  <c r="Y5946" i="1"/>
  <c r="Y5765" i="1"/>
  <c r="Y5550" i="1"/>
  <c r="Y5948" i="1"/>
  <c r="Y5860" i="1"/>
  <c r="Y5939" i="1"/>
  <c r="Y5834" i="1"/>
  <c r="Y5862" i="1"/>
  <c r="Y5762" i="1"/>
  <c r="Y5809" i="1"/>
  <c r="Y6059" i="1"/>
  <c r="Y6024" i="1"/>
  <c r="Y6089" i="1"/>
  <c r="Y5867" i="1"/>
  <c r="Y6045" i="1"/>
  <c r="Y6174" i="1"/>
  <c r="Y6198" i="1"/>
  <c r="Y6031" i="1"/>
  <c r="Y6129" i="1"/>
  <c r="Y6048" i="1"/>
  <c r="Y6207" i="1"/>
  <c r="Y6298" i="1"/>
  <c r="Y6039" i="1"/>
  <c r="Y5986" i="1"/>
  <c r="Y6023" i="1"/>
  <c r="Y6265" i="1"/>
  <c r="Y6394" i="1"/>
  <c r="Y6343" i="1"/>
  <c r="Y6237" i="1"/>
  <c r="Y6231" i="1"/>
  <c r="Y6202" i="1"/>
  <c r="Y6150" i="1"/>
  <c r="Y6389" i="1"/>
  <c r="Y6309" i="1"/>
  <c r="Y6393" i="1"/>
  <c r="Y6306" i="1"/>
  <c r="Y6396" i="1"/>
  <c r="Y2341" i="1"/>
  <c r="Y1591" i="1"/>
  <c r="Y1859" i="1"/>
  <c r="Y2192" i="1"/>
  <c r="Y2460" i="1"/>
  <c r="Y1411" i="1"/>
  <c r="Y1469" i="1"/>
  <c r="Y1622" i="1"/>
  <c r="Y1884" i="1"/>
  <c r="Y2170" i="1"/>
  <c r="Y2617" i="1"/>
  <c r="Y2356" i="1"/>
  <c r="Y2285" i="1"/>
  <c r="Y2300" i="1"/>
  <c r="Y2655" i="1"/>
  <c r="Y2451" i="1"/>
  <c r="Y2526" i="1"/>
  <c r="Y2952" i="1"/>
  <c r="Y2040" i="1"/>
  <c r="Y2366" i="1"/>
  <c r="Y2034" i="1"/>
  <c r="Y2382" i="1"/>
  <c r="Y1719" i="1"/>
  <c r="Y1975" i="1"/>
  <c r="Y2271" i="1"/>
  <c r="Y2672" i="1"/>
  <c r="Y2352" i="1"/>
  <c r="Y2924" i="1"/>
  <c r="Y2470" i="1"/>
  <c r="Y2903" i="1"/>
  <c r="Y2590" i="1"/>
  <c r="Y1536" i="1"/>
  <c r="Y1792" i="1"/>
  <c r="Y2048" i="1"/>
  <c r="Y2301" i="1"/>
  <c r="Y1349" i="1"/>
  <c r="Y1605" i="1"/>
  <c r="Y1861" i="1"/>
  <c r="Y2117" i="1"/>
  <c r="Y2495" i="1"/>
  <c r="Y3106" i="1"/>
  <c r="Y2649" i="1"/>
  <c r="Y2610" i="1"/>
  <c r="Y2865" i="1"/>
  <c r="Y2458" i="1"/>
  <c r="Y2802" i="1"/>
  <c r="Y3141" i="1"/>
  <c r="Y2379" i="1"/>
  <c r="Y2772" i="1"/>
  <c r="Y2978" i="1"/>
  <c r="Y3158" i="1"/>
  <c r="Y3674" i="1"/>
  <c r="Y2808" i="1"/>
  <c r="Y3053" i="1"/>
  <c r="Y2807" i="1"/>
  <c r="Y3039" i="1"/>
  <c r="Y2263" i="1"/>
  <c r="Y2511" i="1"/>
  <c r="Y2849" i="1"/>
  <c r="Y3107" i="1"/>
  <c r="Y2708" i="1"/>
  <c r="Y3063" i="1"/>
  <c r="Y3366" i="1"/>
  <c r="Y3346" i="1"/>
  <c r="Y3242" i="1"/>
  <c r="Y2813" i="1"/>
  <c r="Y3111" i="1"/>
  <c r="Y3474" i="1"/>
  <c r="Y3150" i="1"/>
  <c r="Y3535" i="1"/>
  <c r="Y3278" i="1"/>
  <c r="Y3169" i="1"/>
  <c r="Y3933" i="1"/>
  <c r="Y3013" i="1"/>
  <c r="Y3466" i="1"/>
  <c r="Y2683" i="1"/>
  <c r="Y2939" i="1"/>
  <c r="Y3280" i="1"/>
  <c r="Y3172" i="1"/>
  <c r="Y3670" i="1"/>
  <c r="Y3623" i="1"/>
  <c r="Y3240" i="1"/>
  <c r="Y3555" i="1"/>
  <c r="Y3185" i="1"/>
  <c r="Y3359" i="1"/>
  <c r="Y3333" i="1"/>
  <c r="Y3747" i="1"/>
  <c r="Y4020" i="1"/>
  <c r="Y3428" i="1"/>
  <c r="Y3857" i="1"/>
  <c r="Y3672" i="1"/>
  <c r="Y4035" i="1"/>
  <c r="Y3694" i="1"/>
  <c r="Y3239" i="1"/>
  <c r="Y3903" i="1"/>
  <c r="Y3244" i="1"/>
  <c r="Y3508" i="1"/>
  <c r="Y3622" i="1"/>
  <c r="Y3990" i="1"/>
  <c r="Y4311" i="1"/>
  <c r="Y3716" i="1"/>
  <c r="Y4014" i="1"/>
  <c r="Y4196" i="1"/>
  <c r="Y4511" i="1"/>
  <c r="Y4074" i="1"/>
  <c r="Y3994" i="1"/>
  <c r="Y4095" i="1"/>
  <c r="Y4735" i="1"/>
  <c r="Y3730" i="1"/>
  <c r="Y4034" i="1"/>
  <c r="Y4430" i="1"/>
  <c r="Y4470" i="1"/>
  <c r="Y4167" i="1"/>
  <c r="Y4200" i="1"/>
  <c r="Y3739" i="1"/>
  <c r="Y3987" i="1"/>
  <c r="Y4293" i="1"/>
  <c r="Y3888" i="1"/>
  <c r="Y4214" i="1"/>
  <c r="Y3669" i="1"/>
  <c r="Y3925" i="1"/>
  <c r="Y4239" i="1"/>
  <c r="Y4695" i="1"/>
  <c r="Y4804" i="1"/>
  <c r="Y4302" i="1"/>
  <c r="Y4086" i="1"/>
  <c r="Y4409" i="1"/>
  <c r="Y4477" i="1"/>
  <c r="Y4312" i="1"/>
  <c r="Y4607" i="1"/>
  <c r="Y4258" i="1"/>
  <c r="Y5076" i="1"/>
  <c r="Y4275" i="1"/>
  <c r="Y4561" i="1"/>
  <c r="Y4700" i="1"/>
  <c r="Y4752" i="1"/>
  <c r="Y4156" i="1"/>
  <c r="Y4411" i="1"/>
  <c r="Y4209" i="1"/>
  <c r="Y4503" i="1"/>
  <c r="Y4784" i="1"/>
  <c r="Y4790" i="1"/>
  <c r="Y4783" i="1"/>
  <c r="Y5330" i="1"/>
  <c r="Y4936" i="1"/>
  <c r="Y4771" i="1"/>
  <c r="Y5085" i="1"/>
  <c r="Y4644" i="1"/>
  <c r="Y4966" i="1"/>
  <c r="Y5410" i="1"/>
  <c r="Y4833" i="1"/>
  <c r="Y4977" i="1"/>
  <c r="Y5136" i="1"/>
  <c r="Y4668" i="1"/>
  <c r="Y5030" i="1"/>
  <c r="Y5375" i="1"/>
  <c r="Y5626" i="1"/>
  <c r="Y4432" i="1"/>
  <c r="Y4681" i="1"/>
  <c r="Y4967" i="1"/>
  <c r="Y5010" i="1"/>
  <c r="Y5315" i="1"/>
  <c r="Y5160" i="1"/>
  <c r="Y4621" i="1"/>
  <c r="Y4895" i="1"/>
  <c r="Y5283" i="1"/>
  <c r="Y5594" i="1"/>
  <c r="Y5049" i="1"/>
  <c r="Y5289" i="1"/>
  <c r="Y5438" i="1"/>
  <c r="Y5184" i="1"/>
  <c r="Y5256" i="1"/>
  <c r="Y5651" i="1"/>
  <c r="Y5439" i="1"/>
  <c r="Y5369" i="1"/>
  <c r="Y5413" i="1"/>
  <c r="Y5504" i="1"/>
  <c r="Y5255" i="1"/>
  <c r="Y5673" i="1"/>
  <c r="Y5641" i="1"/>
  <c r="Y5636" i="1"/>
  <c r="Y5045" i="1"/>
  <c r="Y5301" i="1"/>
  <c r="Y5917" i="1"/>
  <c r="Y5388" i="1"/>
  <c r="Y5852" i="1"/>
  <c r="Y5486" i="1"/>
  <c r="Y5987" i="1"/>
  <c r="Y5440" i="1"/>
  <c r="Y5718" i="1"/>
  <c r="Y5968" i="1"/>
  <c r="Y5838" i="1"/>
  <c r="Y5610" i="1"/>
  <c r="Y6027" i="1"/>
  <c r="Y5785" i="1"/>
  <c r="Y5559" i="1"/>
  <c r="Y5964" i="1"/>
  <c r="Y5953" i="1"/>
  <c r="Y5564" i="1"/>
  <c r="Y5898" i="1"/>
  <c r="Y5778" i="1"/>
  <c r="Y5824" i="1"/>
  <c r="Y6050" i="1"/>
  <c r="Y6112" i="1"/>
  <c r="Y6056" i="1"/>
  <c r="Y6180" i="1"/>
  <c r="Y6214" i="1"/>
  <c r="Y6043" i="1"/>
  <c r="Y6137" i="1"/>
  <c r="Y6062" i="1"/>
  <c r="Y6209" i="1"/>
  <c r="Y6372" i="1"/>
  <c r="Y6002" i="1"/>
  <c r="Y6046" i="1"/>
  <c r="Y6325" i="1"/>
  <c r="Y6114" i="1"/>
  <c r="Y6273" i="1"/>
  <c r="Y6240" i="1"/>
  <c r="Y6262" i="1"/>
  <c r="Y6166" i="1"/>
  <c r="Y6235" i="1"/>
  <c r="Y2834" i="1"/>
  <c r="Y3174" i="1"/>
  <c r="Y2402" i="1"/>
  <c r="Y2782" i="1"/>
  <c r="Y2983" i="1"/>
  <c r="Y3188" i="1"/>
  <c r="Y3168" i="1"/>
  <c r="Y2821" i="1"/>
  <c r="Y3064" i="1"/>
  <c r="Y2516" i="1"/>
  <c r="Y2279" i="1"/>
  <c r="Y2534" i="1"/>
  <c r="Y2888" i="1"/>
  <c r="Y3122" i="1"/>
  <c r="Y2712" i="1"/>
  <c r="Y3071" i="1"/>
  <c r="Y3403" i="1"/>
  <c r="Y3358" i="1"/>
  <c r="Y3325" i="1"/>
  <c r="Y2829" i="1"/>
  <c r="Y3170" i="1"/>
  <c r="Y3537" i="1"/>
  <c r="Y3176" i="1"/>
  <c r="Y2742" i="1"/>
  <c r="Y3048" i="1"/>
  <c r="Y3510" i="1"/>
  <c r="Y2699" i="1"/>
  <c r="Y2958" i="1"/>
  <c r="Y3339" i="1"/>
  <c r="Y2864" i="1"/>
  <c r="Y3195" i="1"/>
  <c r="Y3651" i="1"/>
  <c r="Y3699" i="1"/>
  <c r="Y3640" i="1"/>
  <c r="Y3270" i="1"/>
  <c r="Y3558" i="1"/>
  <c r="Y3742" i="1"/>
  <c r="Y4222" i="1"/>
  <c r="Y3232" i="1"/>
  <c r="Y3500" i="1"/>
  <c r="Y3417" i="1"/>
  <c r="Y2944" i="1"/>
  <c r="Y3216" i="1"/>
  <c r="Y3336" i="1"/>
  <c r="Y3776" i="1"/>
  <c r="Y4030" i="1"/>
  <c r="Y3444" i="1"/>
  <c r="Y3959" i="1"/>
  <c r="Y4042" i="1"/>
  <c r="Y3707" i="1"/>
  <c r="Y3255" i="1"/>
  <c r="Y3513" i="1"/>
  <c r="Y3944" i="1"/>
  <c r="Y3260" i="1"/>
  <c r="Y3393" i="1"/>
  <c r="Y3661" i="1"/>
  <c r="Y4116" i="1"/>
  <c r="Y4060" i="1"/>
  <c r="Y3664" i="1"/>
  <c r="Y4250" i="1"/>
  <c r="Y4566" i="1"/>
  <c r="Y4078" i="1"/>
  <c r="Y4049" i="1"/>
  <c r="Y5170" i="1"/>
  <c r="Y3746" i="1"/>
  <c r="Y4041" i="1"/>
  <c r="Y4434" i="1"/>
  <c r="Y4787" i="1"/>
  <c r="Y4150" i="1"/>
  <c r="Y4206" i="1"/>
  <c r="Y3755" i="1"/>
  <c r="Y3995" i="1"/>
  <c r="Y4310" i="1"/>
  <c r="Y3904" i="1"/>
  <c r="Y4242" i="1"/>
  <c r="Y3685" i="1"/>
  <c r="Y3941" i="1"/>
  <c r="Y4253" i="1"/>
  <c r="Y5102" i="1"/>
  <c r="Y4954" i="1"/>
  <c r="Y4313" i="1"/>
  <c r="Y4555" i="1"/>
  <c r="Y4451" i="1"/>
  <c r="Y4330" i="1"/>
  <c r="Y4696" i="1"/>
  <c r="Y4526" i="1"/>
  <c r="Y4110" i="1"/>
  <c r="Y4457" i="1"/>
  <c r="Y5183" i="1"/>
  <c r="Y4571" i="1"/>
  <c r="Y4591" i="1"/>
  <c r="Y4759" i="1"/>
  <c r="Y4807" i="1"/>
  <c r="Y4420" i="1"/>
  <c r="Y4670" i="1"/>
  <c r="Y4225" i="1"/>
  <c r="Y4524" i="1"/>
  <c r="Y4847" i="1"/>
  <c r="Y4793" i="1"/>
  <c r="Y4938" i="1"/>
  <c r="Y4802" i="1"/>
  <c r="Y4663" i="1"/>
  <c r="Y5328" i="1"/>
  <c r="Y4894" i="1"/>
  <c r="Y4839" i="1"/>
  <c r="Y4987" i="1"/>
  <c r="Y5037" i="1"/>
  <c r="Y4614" i="1"/>
  <c r="Y4867" i="1"/>
  <c r="Y5065" i="1"/>
  <c r="Y5399" i="1"/>
  <c r="Y5637" i="1"/>
  <c r="Y4448" i="1"/>
  <c r="Y4704" i="1"/>
  <c r="Y5004" i="1"/>
  <c r="Y5654" i="1"/>
  <c r="Y5028" i="1"/>
  <c r="Y4914" i="1"/>
  <c r="Y5293" i="1"/>
  <c r="Y4812" i="1"/>
  <c r="Y5054" i="1"/>
  <c r="Y5311" i="1"/>
  <c r="Y5372" i="1"/>
  <c r="Y5220" i="1"/>
  <c r="Y4915" i="1"/>
  <c r="Y5766" i="1"/>
  <c r="Y5298" i="1"/>
  <c r="Y5525" i="1"/>
  <c r="Y5400" i="1"/>
  <c r="Y5436" i="1"/>
  <c r="Y5512" i="1"/>
  <c r="Y5271" i="1"/>
  <c r="Y5756" i="1"/>
  <c r="Y5061" i="1"/>
  <c r="Y5317" i="1"/>
  <c r="Y5146" i="1"/>
  <c r="Y5405" i="1"/>
  <c r="Y5892" i="1"/>
  <c r="Y5549" i="1"/>
  <c r="Y6008" i="1"/>
  <c r="Y5485" i="1"/>
  <c r="Y5730" i="1"/>
  <c r="Y6042" i="1"/>
  <c r="Y5966" i="1"/>
  <c r="Y5675" i="1"/>
  <c r="Y5790" i="1"/>
  <c r="Y5570" i="1"/>
  <c r="Y5923" i="1"/>
  <c r="Y5961" i="1"/>
  <c r="Y5591" i="1"/>
  <c r="Y5931" i="1"/>
  <c r="Y5794" i="1"/>
  <c r="Y5875" i="1"/>
  <c r="Y6107" i="1"/>
  <c r="Y6063" i="1"/>
  <c r="Y5759" i="1"/>
  <c r="Y6080" i="1"/>
  <c r="Y6189" i="1"/>
  <c r="Y6295" i="1"/>
  <c r="Y6057" i="1"/>
  <c r="Y6154" i="1"/>
  <c r="Y6067" i="1"/>
  <c r="Y6249" i="1"/>
  <c r="Y6192" i="1"/>
  <c r="Y6018" i="1"/>
  <c r="Y6072" i="1"/>
  <c r="Y6236" i="1"/>
  <c r="Y6122" i="1"/>
  <c r="Y6230" i="1"/>
  <c r="Y6282" i="1"/>
  <c r="Y6289" i="1"/>
  <c r="Y6275" i="1"/>
  <c r="Y6229" i="1"/>
  <c r="Y6219" i="1"/>
  <c r="Y6344" i="1"/>
  <c r="Y6255" i="1"/>
  <c r="Y3673" i="1"/>
  <c r="Y4317" i="1"/>
  <c r="Y3836" i="1"/>
  <c r="Y4533" i="1"/>
  <c r="Y4101" i="1"/>
  <c r="Y4111" i="1"/>
  <c r="Y4173" i="1"/>
  <c r="Y3762" i="1"/>
  <c r="Y4045" i="1"/>
  <c r="Y4446" i="1"/>
  <c r="Y3948" i="1"/>
  <c r="Y4184" i="1"/>
  <c r="Y4164" i="1"/>
  <c r="Y4270" i="1"/>
  <c r="Y3999" i="1"/>
  <c r="Y4318" i="1"/>
  <c r="Y3920" i="1"/>
  <c r="Y4322" i="1"/>
  <c r="Y4256" i="1"/>
  <c r="Y5172" i="1"/>
  <c r="Y4486" i="1"/>
  <c r="Y4320" i="1"/>
  <c r="Y4579" i="1"/>
  <c r="Y4155" i="1"/>
  <c r="Y4504" i="1"/>
  <c r="Y4467" i="1"/>
  <c r="Y5090" i="1"/>
  <c r="Y4272" i="1"/>
  <c r="Y4529" i="1"/>
  <c r="Y4118" i="1"/>
  <c r="Y4476" i="1"/>
  <c r="Y4650" i="1"/>
  <c r="Y4307" i="1"/>
  <c r="Y4598" i="1"/>
  <c r="Y4604" i="1"/>
  <c r="Y4774" i="1"/>
  <c r="Y4809" i="1"/>
  <c r="Y4241" i="1"/>
  <c r="Y4857" i="1"/>
  <c r="Y4874" i="1"/>
  <c r="Y4789" i="1"/>
  <c r="Y5018" i="1"/>
  <c r="Y4886" i="1"/>
  <c r="Y5522" i="1"/>
  <c r="Y4673" i="1"/>
  <c r="Y4897" i="1"/>
  <c r="Y4992" i="1"/>
  <c r="Y5265" i="1"/>
  <c r="Y4714" i="1"/>
  <c r="Y5147" i="1"/>
  <c r="Y4870" i="1"/>
  <c r="Y5035" i="1"/>
  <c r="Y4995" i="1"/>
  <c r="Y4464" i="1"/>
  <c r="Y5007" i="1"/>
  <c r="Y5474" i="1"/>
  <c r="Y5039" i="1"/>
  <c r="Y5583" i="1"/>
  <c r="Y5463" i="1"/>
  <c r="Y5199" i="1"/>
  <c r="Y4653" i="1"/>
  <c r="Y5297" i="1"/>
  <c r="Y5568" i="1"/>
  <c r="Y5380" i="1"/>
  <c r="Y5521" i="1"/>
  <c r="Y4924" i="1"/>
  <c r="Y5309" i="1"/>
  <c r="Y5620" i="1"/>
  <c r="Y5441" i="1"/>
  <c r="Y5287" i="1"/>
  <c r="Y5830" i="1"/>
  <c r="Y5689" i="1"/>
  <c r="Y5661" i="1"/>
  <c r="Y5077" i="1"/>
  <c r="Y5333" i="1"/>
  <c r="Y5162" i="1"/>
  <c r="Y5506" i="1"/>
  <c r="Y5912" i="1"/>
  <c r="Y5566" i="1"/>
  <c r="Y5571" i="1"/>
  <c r="Y5495" i="1"/>
  <c r="Y5472" i="1"/>
  <c r="Y6101" i="1"/>
  <c r="Y6001" i="1"/>
  <c r="Y5514" i="1"/>
  <c r="Y5808" i="1"/>
  <c r="Y5584" i="1"/>
  <c r="Y6003" i="1"/>
  <c r="Y5925" i="1"/>
  <c r="Y5992" i="1"/>
  <c r="Y5607" i="1"/>
  <c r="Y5596" i="1"/>
  <c r="Y5980" i="1"/>
  <c r="Y5810" i="1"/>
  <c r="Y5888" i="1"/>
  <c r="Y5973" i="1"/>
  <c r="Y6266" i="1"/>
  <c r="Y5775" i="1"/>
  <c r="Y6120" i="1"/>
  <c r="Y5893" i="1"/>
  <c r="Y6110" i="1"/>
  <c r="Y6191" i="1"/>
  <c r="Y6334" i="1"/>
  <c r="Y6196" i="1"/>
  <c r="Y6149" i="1"/>
  <c r="Y6224" i="1"/>
  <c r="Y6092" i="1"/>
  <c r="Y6034" i="1"/>
  <c r="Y6088" i="1"/>
  <c r="Y6245" i="1"/>
  <c r="Y6238" i="1"/>
  <c r="Y6308" i="1"/>
  <c r="Y6304" i="1"/>
  <c r="Y6287" i="1"/>
  <c r="Y6242" i="1"/>
  <c r="Y6197" i="1"/>
  <c r="Y6359" i="1"/>
  <c r="Y6264" i="1"/>
  <c r="Y6354" i="1"/>
  <c r="C8" i="2"/>
  <c r="Y2892" i="1"/>
  <c r="Y2434" i="1"/>
  <c r="Y3075" i="1"/>
  <c r="Y3231" i="1"/>
  <c r="Y2494" i="1"/>
  <c r="Y2860" i="1"/>
  <c r="Y3092" i="1"/>
  <c r="Y3924" i="1"/>
  <c r="Y2548" i="1"/>
  <c r="Y2846" i="1"/>
  <c r="Y2311" i="1"/>
  <c r="Y2566" i="1"/>
  <c r="Y2920" i="1"/>
  <c r="Y3467" i="1"/>
  <c r="Y2720" i="1"/>
  <c r="Y3112" i="1"/>
  <c r="Y3470" i="1"/>
  <c r="Y3378" i="1"/>
  <c r="Y3491" i="1"/>
  <c r="Y2861" i="1"/>
  <c r="Y3289" i="1"/>
  <c r="Y3638" i="1"/>
  <c r="Y3186" i="1"/>
  <c r="Y3620" i="1"/>
  <c r="Y3322" i="1"/>
  <c r="Y3235" i="1"/>
  <c r="Y3130" i="1"/>
  <c r="Y4026" i="1"/>
  <c r="Y2731" i="1"/>
  <c r="Y2990" i="1"/>
  <c r="Y3354" i="1"/>
  <c r="Y2896" i="1"/>
  <c r="Y3800" i="1"/>
  <c r="Y3897" i="1"/>
  <c r="Y3302" i="1"/>
  <c r="Y3590" i="1"/>
  <c r="Y3766" i="1"/>
  <c r="Y3614" i="1"/>
  <c r="Y3548" i="1"/>
  <c r="Y3449" i="1"/>
  <c r="Y3266" i="1"/>
  <c r="Y3391" i="1"/>
  <c r="Y3220" i="1"/>
  <c r="Y3476" i="1"/>
  <c r="Y3754" i="1"/>
  <c r="Y3954" i="1"/>
  <c r="Y3804" i="1"/>
  <c r="Y3740" i="1"/>
  <c r="Y3287" i="1"/>
  <c r="Y3956" i="1"/>
  <c r="Y3292" i="1"/>
  <c r="Y3561" i="1"/>
  <c r="Y3866" i="1"/>
  <c r="Y3684" i="1"/>
  <c r="Y4360" i="1"/>
  <c r="Y4271" i="1"/>
  <c r="Y3696" i="1"/>
  <c r="Y3849" i="1"/>
  <c r="Y4538" i="1"/>
  <c r="Y4593" i="1"/>
  <c r="Y4107" i="1"/>
  <c r="Y4185" i="1"/>
  <c r="Y4176" i="1"/>
  <c r="Y3778" i="1"/>
  <c r="Y3953" i="1"/>
  <c r="Y4190" i="1"/>
  <c r="Y4181" i="1"/>
  <c r="Y3787" i="1"/>
  <c r="Y4040" i="1"/>
  <c r="Y4361" i="1"/>
  <c r="Y3936" i="1"/>
  <c r="Y3717" i="1"/>
  <c r="Y4489" i="1"/>
  <c r="Y4601" i="1"/>
  <c r="Y4180" i="1"/>
  <c r="Y4507" i="1"/>
  <c r="Y4698" i="1"/>
  <c r="Y4482" i="1"/>
  <c r="Y4308" i="1"/>
  <c r="Y4707" i="1"/>
  <c r="Y4125" i="1"/>
  <c r="Y4671" i="1"/>
  <c r="Y4323" i="1"/>
  <c r="Y4628" i="1"/>
  <c r="Y4845" i="1"/>
  <c r="Y4204" i="1"/>
  <c r="Y4743" i="1"/>
  <c r="Y4257" i="1"/>
  <c r="Y4556" i="1"/>
  <c r="Y5099" i="1"/>
  <c r="Y4961" i="1"/>
  <c r="Y4908" i="1"/>
  <c r="Y4814" i="1"/>
  <c r="Y5033" i="1"/>
  <c r="Y4916" i="1"/>
  <c r="Y4683" i="1"/>
  <c r="Y4898" i="1"/>
  <c r="Y4922" i="1"/>
  <c r="Y4856" i="1"/>
  <c r="Y5048" i="1"/>
  <c r="Y4899" i="1"/>
  <c r="Y4728" i="1"/>
  <c r="Y5158" i="1"/>
  <c r="Y5196" i="1"/>
  <c r="Y4646" i="1"/>
  <c r="Y5144" i="1"/>
  <c r="Y5041" i="1"/>
  <c r="Y5001" i="1"/>
  <c r="Y4480" i="1"/>
  <c r="Y4736" i="1"/>
  <c r="Y5016" i="1"/>
  <c r="Y5043" i="1"/>
  <c r="Y5668" i="1"/>
  <c r="Y5137" i="1"/>
  <c r="Y5215" i="1"/>
  <c r="Y4669" i="1"/>
  <c r="Y4940" i="1"/>
  <c r="Y4844" i="1"/>
  <c r="Y5086" i="1"/>
  <c r="Y5989" i="1"/>
  <c r="Y5387" i="1"/>
  <c r="Y5553" i="1"/>
  <c r="Y4970" i="1"/>
  <c r="Y5452" i="1"/>
  <c r="Y5327" i="1"/>
  <c r="Y5684" i="1"/>
  <c r="Y5513" i="1"/>
  <c r="Y5455" i="1"/>
  <c r="Y5303" i="1"/>
  <c r="Y5567" i="1"/>
  <c r="Y5769" i="1"/>
  <c r="Y5742" i="1"/>
  <c r="Y5093" i="1"/>
  <c r="Y5178" i="1"/>
  <c r="Y5526" i="1"/>
  <c r="Y5587" i="1"/>
  <c r="Y5579" i="1"/>
  <c r="Y5574" i="1"/>
  <c r="Y5889" i="1"/>
  <c r="Y5589" i="1"/>
  <c r="Y5488" i="1"/>
  <c r="Y5781" i="1"/>
  <c r="Y5663" i="1"/>
  <c r="Y5385" i="1"/>
  <c r="Y5523" i="1"/>
  <c r="Y5909" i="1"/>
  <c r="Y5613" i="1"/>
  <c r="Y6051" i="1"/>
  <c r="Y5932" i="1"/>
  <c r="Y6030" i="1"/>
  <c r="Y5623" i="1"/>
  <c r="Y5612" i="1"/>
  <c r="Y5825" i="1"/>
  <c r="Y6022" i="1"/>
  <c r="Y5738" i="1"/>
  <c r="Y6232" i="1"/>
  <c r="Y5903" i="1"/>
  <c r="Y6128" i="1"/>
  <c r="Y6218" i="1"/>
  <c r="Y5832" i="1"/>
  <c r="Y6090" i="1"/>
  <c r="Y5873" i="1"/>
  <c r="Y6117" i="1"/>
  <c r="Y6241" i="1"/>
  <c r="Y6254" i="1"/>
  <c r="Y6068" i="1"/>
  <c r="Y6335" i="1"/>
  <c r="Y6312" i="1"/>
  <c r="Y6220" i="1"/>
  <c r="Y6330" i="1"/>
  <c r="Y6366" i="1"/>
  <c r="Y6272" i="1"/>
  <c r="Y4088" i="1"/>
  <c r="Y3780" i="1"/>
  <c r="Y3636" i="1"/>
  <c r="Y4568" i="1"/>
  <c r="Y4143" i="1"/>
  <c r="Y4194" i="1"/>
  <c r="Y4174" i="1"/>
  <c r="Y4201" i="1"/>
  <c r="Y3794" i="1"/>
  <c r="Y4070" i="1"/>
  <c r="Y4059" i="1"/>
  <c r="Y4000" i="1"/>
  <c r="Y4212" i="1"/>
  <c r="Y3803" i="1"/>
  <c r="Y4363" i="1"/>
  <c r="Y3733" i="1"/>
  <c r="Y4025" i="1"/>
  <c r="Y4306" i="1"/>
  <c r="Y4357" i="1"/>
  <c r="Y4492" i="1"/>
  <c r="Y4345" i="1"/>
  <c r="Y4757" i="1"/>
  <c r="Y4191" i="1"/>
  <c r="Y4643" i="1"/>
  <c r="Y4315" i="1"/>
  <c r="Y4154" i="1"/>
  <c r="Y4534" i="1"/>
  <c r="Y4674" i="1"/>
  <c r="Y4339" i="1"/>
  <c r="Y4631" i="1"/>
  <c r="Y4625" i="1"/>
  <c r="Y4952" i="1"/>
  <c r="Y4861" i="1"/>
  <c r="Y4220" i="1"/>
  <c r="Y4475" i="1"/>
  <c r="Y4754" i="1"/>
  <c r="Y4273" i="1"/>
  <c r="Y4563" i="1"/>
  <c r="Y5238" i="1"/>
  <c r="Y5186" i="1"/>
  <c r="Y4834" i="1"/>
  <c r="Y5066" i="1"/>
  <c r="Y4993" i="1"/>
  <c r="Y4490" i="1"/>
  <c r="Y4686" i="1"/>
  <c r="Y4931" i="1"/>
  <c r="Y4957" i="1"/>
  <c r="Y5084" i="1"/>
  <c r="Y4929" i="1"/>
  <c r="Y4739" i="1"/>
  <c r="Y5177" i="1"/>
  <c r="Y5209" i="1"/>
  <c r="Y4655" i="1"/>
  <c r="Y4893" i="1"/>
  <c r="Y5153" i="1"/>
  <c r="Y5031" i="1"/>
  <c r="Y4496" i="1"/>
  <c r="Y4745" i="1"/>
  <c r="Y5019" i="1"/>
  <c r="Y5071" i="1"/>
  <c r="Y5739" i="1"/>
  <c r="Y5197" i="1"/>
  <c r="Y5254" i="1"/>
  <c r="Y4685" i="1"/>
  <c r="Y4951" i="1"/>
  <c r="Y5407" i="1"/>
  <c r="Y5211" i="1"/>
  <c r="Y5627" i="1"/>
  <c r="Y5249" i="1"/>
  <c r="Y5468" i="1"/>
  <c r="Y5359" i="1"/>
  <c r="Y5373" i="1"/>
  <c r="Y5515" i="1"/>
  <c r="Y5460" i="1"/>
  <c r="Y5614" i="1"/>
  <c r="Y5319" i="1"/>
  <c r="Y5593" i="1"/>
  <c r="Y5779" i="1"/>
  <c r="Y5937" i="1"/>
  <c r="Y5109" i="1"/>
  <c r="Y5365" i="1"/>
  <c r="Y5533" i="1"/>
  <c r="Y5625" i="1"/>
  <c r="Y5619" i="1"/>
  <c r="Y6033" i="1"/>
  <c r="Y5652" i="1"/>
  <c r="Y5705" i="1"/>
  <c r="Y5401" i="1"/>
  <c r="Y5717" i="1"/>
  <c r="Y5546" i="1"/>
  <c r="Y6025" i="1"/>
  <c r="Y5631" i="1"/>
  <c r="Y6133" i="1"/>
  <c r="Y6066" i="1"/>
  <c r="Y6009" i="1"/>
  <c r="Y5628" i="1"/>
  <c r="Y5569" i="1"/>
  <c r="Y5850" i="1"/>
  <c r="Y5911" i="1"/>
  <c r="Y6061" i="1"/>
  <c r="Y5807" i="1"/>
  <c r="Y5716" i="1"/>
  <c r="Y5913" i="1"/>
  <c r="Y6146" i="1"/>
  <c r="Y6216" i="1"/>
  <c r="Y5848" i="1"/>
  <c r="Y6221" i="1"/>
  <c r="Y5882" i="1"/>
  <c r="Y6160" i="1"/>
  <c r="Y6176" i="1"/>
  <c r="Y6243" i="1"/>
  <c r="Y6103" i="1"/>
  <c r="Y6106" i="1"/>
  <c r="Y6152" i="1"/>
  <c r="Y6138" i="1"/>
  <c r="Y6328" i="1"/>
  <c r="Y6257" i="1"/>
  <c r="Y6291" i="1"/>
  <c r="Y6339" i="1"/>
  <c r="Y6376" i="1"/>
  <c r="Y6307" i="1"/>
  <c r="Y6386" i="1"/>
  <c r="Y2518" i="1"/>
  <c r="Y2919" i="1"/>
  <c r="Y2448" i="1"/>
  <c r="Y2844" i="1"/>
  <c r="Y3477" i="1"/>
  <c r="Y3312" i="1"/>
  <c r="Y2517" i="1"/>
  <c r="Y2873" i="1"/>
  <c r="Y3115" i="1"/>
  <c r="Y3089" i="1"/>
  <c r="Y2580" i="1"/>
  <c r="Y2885" i="1"/>
  <c r="Y2343" i="1"/>
  <c r="Y2988" i="1"/>
  <c r="Y2476" i="1"/>
  <c r="Y2728" i="1"/>
  <c r="Y3480" i="1"/>
  <c r="Y3583" i="1"/>
  <c r="Y2893" i="1"/>
  <c r="Y3657" i="1"/>
  <c r="Y3247" i="1"/>
  <c r="Y3127" i="1"/>
  <c r="Y3379" i="1"/>
  <c r="Y3156" i="1"/>
  <c r="Y2507" i="1"/>
  <c r="Y3022" i="1"/>
  <c r="Y3251" i="1"/>
  <c r="Y3712" i="1"/>
  <c r="Y3596" i="1"/>
  <c r="Y3085" i="1"/>
  <c r="Y3334" i="1"/>
  <c r="Y3625" i="1"/>
  <c r="Y3860" i="1"/>
  <c r="Y3680" i="1"/>
  <c r="Y3263" i="1"/>
  <c r="Y3581" i="1"/>
  <c r="Y3481" i="1"/>
  <c r="Y3008" i="1"/>
  <c r="Y3272" i="1"/>
  <c r="Y3533" i="1"/>
  <c r="Y3252" i="1"/>
  <c r="Y3515" i="1"/>
  <c r="Y3828" i="1"/>
  <c r="Y4033" i="1"/>
  <c r="Y3767" i="1"/>
  <c r="Y3775" i="1"/>
  <c r="Y3319" i="1"/>
  <c r="Y3068" i="1"/>
  <c r="Y3324" i="1"/>
  <c r="Y3886" i="1"/>
  <c r="Y3706" i="1"/>
  <c r="Y3807" i="1"/>
  <c r="Y4408" i="1"/>
  <c r="Y4286" i="1"/>
  <c r="Y3809" i="1"/>
  <c r="Y3645" i="1"/>
  <c r="Y3902" i="1"/>
  <c r="Y4634" i="1"/>
  <c r="Y4149" i="1"/>
  <c r="Y4356" i="1"/>
  <c r="Y3810" i="1"/>
  <c r="Y4066" i="1"/>
  <c r="Y4004" i="1"/>
  <c r="Y4215" i="1"/>
  <c r="Y4203" i="1"/>
  <c r="Y4367" i="1"/>
  <c r="Y3819" i="1"/>
  <c r="Y4381" i="1"/>
  <c r="Y3961" i="1"/>
  <c r="Y4403" i="1"/>
  <c r="Y3749" i="1"/>
  <c r="Y4324" i="1"/>
  <c r="Y4414" i="1"/>
  <c r="Y4498" i="1"/>
  <c r="Y4380" i="1"/>
  <c r="Y4818" i="1"/>
  <c r="Y4198" i="1"/>
  <c r="Y4766" i="1"/>
  <c r="Y4753" i="1"/>
  <c r="Y4532" i="1"/>
  <c r="Y4415" i="1"/>
  <c r="Y4016" i="1"/>
  <c r="Y4168" i="1"/>
  <c r="Y4549" i="1"/>
  <c r="Y4639" i="1"/>
  <c r="Y4676" i="1"/>
  <c r="Y5096" i="1"/>
  <c r="Y4868" i="1"/>
  <c r="Y4236" i="1"/>
  <c r="Y4479" i="1"/>
  <c r="Y4756" i="1"/>
  <c r="Y4590" i="1"/>
  <c r="Y4763" i="1"/>
  <c r="Y5079" i="1"/>
  <c r="Y5540" i="1"/>
  <c r="Y5075" i="1"/>
  <c r="Y5073" i="1"/>
  <c r="Y4689" i="1"/>
  <c r="Y4939" i="1"/>
  <c r="Y4960" i="1"/>
  <c r="Y5598" i="1"/>
  <c r="Y4746" i="1"/>
  <c r="Y5198" i="1"/>
  <c r="Y5222" i="1"/>
  <c r="Y4678" i="1"/>
  <c r="Y4919" i="1"/>
  <c r="Y5169" i="1"/>
  <c r="Y4512" i="1"/>
  <c r="Y4768" i="1"/>
  <c r="Y5022" i="1"/>
  <c r="Y4831" i="1"/>
  <c r="Y5082" i="1"/>
  <c r="Y5213" i="1"/>
  <c r="Y5228" i="1"/>
  <c r="Y4701" i="1"/>
  <c r="Y4998" i="1"/>
  <c r="Y5469" i="1"/>
  <c r="Y4876" i="1"/>
  <c r="Y5123" i="1"/>
  <c r="Y5214" i="1"/>
  <c r="Y5442" i="1"/>
  <c r="Y5243" i="1"/>
  <c r="Y5282" i="1"/>
  <c r="Y5034" i="1"/>
  <c r="Y5337" i="1"/>
  <c r="Y5377" i="1"/>
  <c r="Y5389" i="1"/>
  <c r="Y5576" i="1"/>
  <c r="Y5467" i="1"/>
  <c r="Y5621" i="1"/>
  <c r="Y5335" i="1"/>
  <c r="Y5609" i="1"/>
  <c r="Y5787" i="1"/>
  <c r="Y5696" i="1"/>
  <c r="Y5125" i="1"/>
  <c r="Y5402" i="1"/>
  <c r="Y5210" i="1"/>
  <c r="Y5597" i="1"/>
  <c r="Y5646" i="1"/>
  <c r="Y5605" i="1"/>
  <c r="Y5672" i="1"/>
  <c r="Y5520" i="1"/>
  <c r="Y6016" i="1"/>
  <c r="Y5720" i="1"/>
  <c r="Y5577" i="1"/>
  <c r="Y6035" i="1"/>
  <c r="Y5642" i="1"/>
  <c r="Y6279" i="1"/>
  <c r="Y6121" i="1"/>
  <c r="Y5851" i="1"/>
  <c r="Y5585" i="1"/>
  <c r="Y5924" i="1"/>
  <c r="Y5934" i="1"/>
  <c r="Y6074" i="1"/>
  <c r="Y5770" i="1"/>
  <c r="Y5831" i="1"/>
  <c r="Y5930" i="1"/>
  <c r="Y6172" i="1"/>
  <c r="Y6223" i="1"/>
  <c r="Y5864" i="1"/>
  <c r="Y6177" i="1"/>
  <c r="Y6188" i="1"/>
  <c r="Y6267" i="1"/>
  <c r="Y6158" i="1"/>
  <c r="Y6148" i="1"/>
  <c r="Y6283" i="1"/>
  <c r="Y6162" i="1"/>
  <c r="Y6161" i="1"/>
  <c r="Y6100" i="1"/>
  <c r="Y6358" i="1"/>
  <c r="Y6301" i="1"/>
  <c r="Y6345" i="1"/>
  <c r="Y6342" i="1"/>
  <c r="Y3722" i="1" l="1"/>
  <c r="Y3273" i="1"/>
  <c r="Y3109" i="1"/>
  <c r="Y1776" i="1"/>
  <c r="Y2237" i="1"/>
  <c r="Y1657" i="1"/>
  <c r="Y3212" i="1"/>
  <c r="Y3635" i="1"/>
  <c r="Y2781" i="1"/>
  <c r="Y3073" i="1"/>
  <c r="Y2016" i="1"/>
  <c r="Y2409" i="1"/>
  <c r="Y999" i="1"/>
  <c r="Y605" i="1"/>
  <c r="Y4602" i="1"/>
  <c r="Y3452" i="1"/>
  <c r="Y3630" i="1"/>
  <c r="Y3248" i="1"/>
  <c r="Y2380" i="1"/>
  <c r="Y2719" i="1"/>
  <c r="Y2086" i="1"/>
  <c r="Y2595" i="1"/>
  <c r="Y2070" i="1"/>
  <c r="Y2019" i="1"/>
  <c r="Y1705" i="1"/>
  <c r="Y801" i="1"/>
  <c r="Y2427" i="1"/>
  <c r="Y2866" i="1"/>
  <c r="Y1814" i="1"/>
  <c r="Y2228" i="1"/>
  <c r="Y1720" i="1"/>
  <c r="Y1276" i="1"/>
  <c r="Y181" i="1"/>
  <c r="Y2835" i="1"/>
  <c r="Y1879" i="1"/>
  <c r="Y2197" i="1"/>
  <c r="Y1435" i="1"/>
  <c r="Y1221" i="1"/>
  <c r="Y710" i="1"/>
  <c r="Y724" i="1"/>
  <c r="Y769" i="1"/>
  <c r="Y453" i="1"/>
  <c r="Y2620" i="1"/>
  <c r="Y1782" i="1"/>
  <c r="Y1218" i="1"/>
  <c r="Y525" i="1"/>
  <c r="Y804" i="1"/>
  <c r="Y827" i="1"/>
  <c r="Y289" i="1"/>
  <c r="Y3311" i="1"/>
  <c r="Y3357" i="1"/>
  <c r="Y3580" i="1"/>
  <c r="Y2707" i="1"/>
  <c r="Y1906" i="1"/>
  <c r="Y1434" i="1"/>
  <c r="Y2376" i="1"/>
  <c r="Y1135" i="1"/>
  <c r="Y595" i="1"/>
  <c r="Y1093" i="1"/>
  <c r="Y3351" i="1"/>
  <c r="Y3117" i="1"/>
  <c r="Y3502" i="1"/>
  <c r="Y3042" i="1"/>
  <c r="Y3145" i="1"/>
  <c r="Y2324" i="1"/>
  <c r="Y2127" i="1"/>
  <c r="Y3530" i="1"/>
  <c r="Y3133" i="1"/>
  <c r="Y2540" i="1"/>
  <c r="Y1632" i="1"/>
  <c r="Y2430" i="1"/>
  <c r="Y2180" i="1"/>
  <c r="Y2971" i="1"/>
  <c r="Y2793" i="1"/>
  <c r="Y2153" i="1"/>
  <c r="Y1617" i="1"/>
  <c r="Y758" i="1"/>
  <c r="Y1141" i="1"/>
  <c r="Y217" i="1"/>
  <c r="Y430" i="1"/>
  <c r="Y441" i="1"/>
  <c r="Y115" i="1"/>
  <c r="Y1851" i="1"/>
  <c r="Y402" i="1"/>
  <c r="Y201" i="1"/>
  <c r="Y99" i="1"/>
  <c r="Y1194" i="1"/>
  <c r="Y153" i="1"/>
  <c r="Y712" i="1"/>
  <c r="Y993" i="1"/>
  <c r="Y588" i="1"/>
  <c r="Y608" i="1"/>
  <c r="Y96" i="1"/>
  <c r="Y11" i="1"/>
  <c r="Y1759" i="1"/>
  <c r="Y1778" i="1"/>
  <c r="Y1283" i="1"/>
  <c r="Y828" i="1"/>
  <c r="Y71" i="1"/>
  <c r="Y583" i="1"/>
  <c r="Y12" i="1"/>
  <c r="Y688" i="1"/>
  <c r="Y2392" i="1"/>
  <c r="Y1246" i="1"/>
  <c r="Y1269" i="1"/>
  <c r="Y282" i="1"/>
  <c r="Y1072" i="1"/>
  <c r="Y464" i="1"/>
  <c r="Y622" i="1"/>
  <c r="Y741" i="1"/>
  <c r="Y786" i="1"/>
  <c r="Y294" i="1"/>
  <c r="Y10" i="1"/>
  <c r="Y820" i="1"/>
  <c r="Y720" i="1"/>
  <c r="Y598" i="1"/>
  <c r="Y1155" i="1"/>
  <c r="Y1138" i="1"/>
  <c r="Y1359" i="1"/>
  <c r="Y256" i="1"/>
  <c r="Y113" i="1"/>
  <c r="Y2212" i="1"/>
  <c r="Y538" i="1"/>
  <c r="Y238" i="1"/>
  <c r="Y368" i="1"/>
  <c r="Y1171" i="1"/>
  <c r="Y465" i="1"/>
  <c r="Y2073" i="1"/>
  <c r="Y1011" i="1"/>
  <c r="Y891" i="1"/>
  <c r="Y1840" i="1"/>
  <c r="Y2606" i="1"/>
  <c r="Y1615" i="1"/>
  <c r="Y1604" i="1"/>
  <c r="Y1050" i="1"/>
  <c r="Y4165" i="1"/>
  <c r="Y3847" i="1"/>
  <c r="Y3296" i="1"/>
  <c r="Y2525" i="1"/>
  <c r="Y1637" i="1"/>
  <c r="Y2399" i="1"/>
  <c r="Y2216" i="1"/>
  <c r="Y814" i="1"/>
  <c r="Y2003" i="1"/>
  <c r="Y1877" i="1"/>
  <c r="Y2056" i="1"/>
  <c r="Y2206" i="1"/>
  <c r="Y1054" i="1"/>
  <c r="Y978" i="1"/>
  <c r="Y1980" i="1"/>
  <c r="Y1608" i="1"/>
  <c r="Y1787" i="1"/>
  <c r="Y1275" i="1"/>
  <c r="Y3687" i="1"/>
  <c r="Y3967" i="1"/>
  <c r="Y3667" i="1"/>
  <c r="Y2926" i="1"/>
  <c r="Y1520" i="1"/>
  <c r="Y2340" i="1"/>
  <c r="Y1303" i="1"/>
  <c r="Y3764" i="1"/>
  <c r="Y3495" i="1"/>
  <c r="Y3203" i="1"/>
  <c r="Y2884" i="1"/>
  <c r="Y1760" i="1"/>
  <c r="Y2567" i="1"/>
  <c r="Y2157" i="1"/>
  <c r="Y1367" i="1"/>
  <c r="Y4453" i="1"/>
  <c r="Y3753" i="1"/>
  <c r="Y3218" i="1"/>
  <c r="Y3214" i="1"/>
  <c r="Y2905" i="1"/>
  <c r="Y2287" i="1"/>
  <c r="Y1849" i="1"/>
  <c r="Y2275" i="1"/>
  <c r="Y1590" i="1"/>
  <c r="Y1502" i="1"/>
  <c r="Y1655" i="1"/>
  <c r="Y433" i="1"/>
  <c r="Y2364" i="1"/>
  <c r="Y2641" i="1"/>
  <c r="Y1523" i="1"/>
  <c r="Y1934" i="1"/>
  <c r="Y1886" i="1"/>
  <c r="Y838" i="1"/>
  <c r="Y343" i="1"/>
  <c r="Y2418" i="1"/>
  <c r="Y2239" i="1"/>
  <c r="Y1867" i="1"/>
  <c r="Y2748" i="1"/>
  <c r="Y953" i="1"/>
  <c r="Y462" i="1"/>
  <c r="Y1133" i="1"/>
  <c r="Y290" i="1"/>
  <c r="Y3184" i="1"/>
  <c r="Y2230" i="1"/>
  <c r="Y1566" i="1"/>
  <c r="Y2200" i="1"/>
  <c r="Y269" i="1"/>
  <c r="Y1702" i="1"/>
  <c r="Y1004" i="1"/>
  <c r="Y624" i="1"/>
  <c r="Y4010" i="1"/>
  <c r="Y3402" i="1"/>
  <c r="Y3119" i="1"/>
  <c r="Y2176" i="1"/>
  <c r="Y2582" i="1"/>
  <c r="Y2313" i="1"/>
  <c r="Y1756" i="1"/>
  <c r="Y1974" i="1"/>
  <c r="Y195" i="1"/>
  <c r="Y1075" i="1"/>
  <c r="Y3937" i="1"/>
  <c r="Y3628" i="1"/>
  <c r="Y3338" i="1"/>
  <c r="Y2900" i="1"/>
  <c r="Y2464" i="1"/>
  <c r="Y2413" i="1"/>
  <c r="Y2057" i="1"/>
  <c r="Y3279" i="1"/>
  <c r="Y3257" i="1"/>
  <c r="Y3091" i="1"/>
  <c r="Y2777" i="1"/>
  <c r="Y2857" i="1"/>
  <c r="Y1692" i="1"/>
  <c r="Y2547" i="1"/>
  <c r="Y2353" i="1"/>
  <c r="Y1676" i="1"/>
  <c r="Y1190" i="1"/>
  <c r="Y2371" i="1"/>
  <c r="Y1715" i="1"/>
  <c r="Y469" i="1"/>
  <c r="Y679" i="1"/>
  <c r="Y122" i="1"/>
  <c r="Y1280" i="1"/>
  <c r="Y922" i="1"/>
  <c r="Y146" i="1"/>
  <c r="Y836" i="1"/>
  <c r="Y1172" i="1"/>
  <c r="Y614" i="1"/>
  <c r="Y193" i="1"/>
  <c r="Y165" i="1"/>
  <c r="Y1430" i="1"/>
  <c r="Y5" i="1"/>
  <c r="Y255" i="1"/>
  <c r="Y576" i="1"/>
  <c r="Y1210" i="1"/>
  <c r="Y1662" i="1"/>
  <c r="Y1296" i="1"/>
  <c r="Y2063" i="1"/>
  <c r="Y1048" i="1"/>
  <c r="Y787" i="1"/>
  <c r="Y379" i="1"/>
  <c r="Y292" i="1"/>
  <c r="Y275" i="1"/>
  <c r="Y1902" i="1"/>
  <c r="Y734" i="1"/>
  <c r="Y1796" i="1"/>
  <c r="Y19" i="1"/>
  <c r="Y748" i="1"/>
  <c r="Y812" i="1"/>
  <c r="Y26" i="1"/>
  <c r="Y1217" i="1"/>
  <c r="Y455" i="1"/>
  <c r="Y384" i="1"/>
  <c r="Y856" i="1"/>
  <c r="Y483" i="1"/>
  <c r="Y765" i="1"/>
  <c r="Y79" i="1"/>
  <c r="Y929" i="1"/>
  <c r="Y587" i="1"/>
  <c r="Y431" i="1"/>
  <c r="Y1511" i="1"/>
  <c r="Y111" i="1"/>
  <c r="Y2214" i="1"/>
  <c r="Y1609" i="1"/>
  <c r="Y1700" i="1"/>
  <c r="Y708" i="1"/>
  <c r="Y403" i="1"/>
  <c r="Y180" i="1"/>
  <c r="Y6194" i="1"/>
  <c r="Y6155" i="1"/>
  <c r="Y4765" i="1"/>
  <c r="Y5535" i="1"/>
  <c r="Y3989" i="1"/>
  <c r="Y3883" i="1"/>
  <c r="Y3658" i="1"/>
  <c r="Y3611" i="1"/>
  <c r="Y3012" i="1"/>
  <c r="Y6318" i="1"/>
  <c r="Y6065" i="1"/>
  <c r="Y5755" i="1"/>
  <c r="Y5528" i="1"/>
  <c r="Y4884" i="1"/>
  <c r="Y5379" i="1"/>
  <c r="Y4656" i="1"/>
  <c r="Y4090" i="1"/>
  <c r="Y3494" i="1"/>
  <c r="Y6302" i="1"/>
  <c r="Y5552" i="1"/>
  <c r="Y5421" i="1"/>
  <c r="Y4880" i="1"/>
  <c r="Y4603" i="1"/>
  <c r="Y4223" i="1"/>
  <c r="Y4208" i="1"/>
  <c r="Y6350" i="1"/>
  <c r="Y5905" i="1"/>
  <c r="Y5704" i="1"/>
  <c r="Y4892" i="1"/>
  <c r="Y5272" i="1"/>
  <c r="Y4305" i="1"/>
  <c r="Y4036" i="1"/>
  <c r="Y4619" i="1"/>
  <c r="Y4459" i="1"/>
  <c r="Y3256" i="1"/>
  <c r="Y3337" i="1"/>
  <c r="Y3274" i="1"/>
  <c r="Y1856" i="1"/>
  <c r="Y2594" i="1"/>
  <c r="Y1095" i="1"/>
  <c r="Y2049" i="1"/>
  <c r="Y987" i="1"/>
  <c r="Y1395" i="1"/>
  <c r="Y1584" i="1"/>
  <c r="Y2576" i="1"/>
  <c r="Y2485" i="1"/>
  <c r="Y1332" i="1"/>
  <c r="Y1979" i="1"/>
  <c r="Y4303" i="1"/>
  <c r="Y3375" i="1"/>
  <c r="Y3571" i="1"/>
  <c r="Y3564" i="1"/>
  <c r="Y1381" i="1"/>
  <c r="Y2072" i="1"/>
  <c r="Y1882" i="1"/>
  <c r="Y1601" i="1"/>
  <c r="Y1371" i="1"/>
  <c r="Y1621" i="1"/>
  <c r="Y2959" i="1"/>
  <c r="Y1862" i="1"/>
  <c r="Y798" i="1"/>
  <c r="Y721" i="1"/>
  <c r="Y1736" i="1"/>
  <c r="Y1009" i="1"/>
  <c r="Y1360" i="1"/>
  <c r="Y1320" i="1"/>
  <c r="Y3960" i="1"/>
  <c r="Y3462" i="1"/>
  <c r="Y3469" i="1"/>
  <c r="Y2750" i="1"/>
  <c r="Y2531" i="1"/>
  <c r="Y2578" i="1"/>
  <c r="Y1953" i="1"/>
  <c r="Y3463" i="1"/>
  <c r="Y3848" i="1"/>
  <c r="Y3277" i="1"/>
  <c r="Y2347" i="1"/>
  <c r="Y1504" i="1"/>
  <c r="Y2273" i="1"/>
  <c r="Y1625" i="1"/>
  <c r="Y1755" i="1"/>
  <c r="Y3907" i="1"/>
  <c r="Y3447" i="1"/>
  <c r="Y3679" i="1"/>
  <c r="Y3066" i="1"/>
  <c r="Y2760" i="1"/>
  <c r="Y2634" i="1"/>
  <c r="Y2348" i="1"/>
  <c r="Y2570" i="1"/>
  <c r="Y2249" i="1"/>
  <c r="Y974" i="1"/>
  <c r="Y1253" i="1"/>
  <c r="Y168" i="1"/>
  <c r="Y2037" i="1"/>
  <c r="Y1960" i="1"/>
  <c r="Y1207" i="1"/>
  <c r="Y1284" i="1"/>
  <c r="Y1405" i="1"/>
  <c r="Y1076" i="1"/>
  <c r="Y715" i="1"/>
  <c r="Y2850" i="1"/>
  <c r="Y1938" i="1"/>
  <c r="Y1310" i="1"/>
  <c r="Y2657" i="1"/>
  <c r="Y1620" i="1"/>
  <c r="Y227" i="1"/>
  <c r="Y1105" i="1"/>
  <c r="Y1100" i="1"/>
  <c r="Y2659" i="1"/>
  <c r="Y2156" i="1"/>
  <c r="Y2129" i="1"/>
  <c r="Y2077" i="1"/>
  <c r="Y1154" i="1"/>
  <c r="Y1636" i="1"/>
  <c r="Y733" i="1"/>
  <c r="Y156" i="1"/>
  <c r="Y3598" i="1"/>
  <c r="Y2685" i="1"/>
  <c r="Y2943" i="1"/>
  <c r="Y1920" i="1"/>
  <c r="Y1912" i="1"/>
  <c r="Y1437" i="1"/>
  <c r="Y2132" i="1"/>
  <c r="Y1231" i="1"/>
  <c r="Y1496" i="1"/>
  <c r="Y641" i="1"/>
  <c r="Y3796" i="1"/>
  <c r="Y3756" i="1"/>
  <c r="Y2810" i="1"/>
  <c r="Y2741" i="1"/>
  <c r="Y2087" i="1"/>
  <c r="Y1682" i="1"/>
  <c r="Y1933" i="1"/>
  <c r="Y3702" i="1"/>
  <c r="Y3971" i="1"/>
  <c r="Y2874" i="1"/>
  <c r="Y2351" i="1"/>
  <c r="Y2137" i="1"/>
  <c r="Y1380" i="1"/>
  <c r="Y2194" i="1"/>
  <c r="Y2421" i="1"/>
  <c r="Y1376" i="1"/>
  <c r="Y948" i="1"/>
  <c r="Y1062" i="1"/>
  <c r="Y1432" i="1"/>
  <c r="Y565" i="1"/>
  <c r="Y322" i="1"/>
  <c r="Y746" i="1"/>
  <c r="Y732" i="1"/>
  <c r="Y148" i="1"/>
  <c r="Y675" i="1"/>
  <c r="Y233" i="1"/>
  <c r="Y714" i="1"/>
  <c r="Y112" i="1"/>
  <c r="Y640" i="1"/>
  <c r="Y42" i="1"/>
  <c r="Y1340" i="1"/>
  <c r="Y475" i="1"/>
  <c r="Y479" i="1"/>
  <c r="Y82" i="1"/>
  <c r="Y22" i="1"/>
  <c r="Y1679" i="1"/>
  <c r="Y615" i="1"/>
  <c r="Y874" i="1"/>
  <c r="Y481" i="1"/>
  <c r="Y811" i="1"/>
  <c r="Y1328" i="1"/>
  <c r="Y52" i="1"/>
  <c r="Y1245" i="1"/>
  <c r="Y1610" i="1"/>
  <c r="Y1835" i="1"/>
  <c r="Y901" i="1"/>
  <c r="Y1052" i="1"/>
  <c r="Y1224" i="1"/>
  <c r="Y332" i="1"/>
  <c r="Y303" i="1"/>
  <c r="Y1199" i="1"/>
  <c r="Y802" i="1"/>
  <c r="Y6" i="1"/>
  <c r="Y261" i="1"/>
  <c r="Y133" i="1"/>
  <c r="Y204" i="1"/>
  <c r="Y1785" i="1"/>
  <c r="Y1490" i="1"/>
  <c r="Y446" i="1"/>
  <c r="Y1641" i="1"/>
  <c r="Y606" i="1"/>
  <c r="Y387" i="1"/>
  <c r="Y2108" i="1"/>
  <c r="Y1675" i="1"/>
  <c r="Y1156" i="1"/>
  <c r="Y231" i="1"/>
  <c r="Y28" i="1"/>
  <c r="Y770" i="1"/>
  <c r="Y4050" i="1"/>
  <c r="Y6310" i="1"/>
  <c r="Y5869" i="1"/>
  <c r="Y5588" i="1"/>
  <c r="Y4717" i="1"/>
  <c r="Y4945" i="1"/>
  <c r="Y4483" i="1"/>
  <c r="Y4726" i="1"/>
  <c r="Y3905" i="1"/>
  <c r="Y3871" i="1"/>
  <c r="Y3855" i="1"/>
  <c r="Y3199" i="1"/>
  <c r="Y3162" i="1"/>
  <c r="Y3095" i="1"/>
  <c r="Y2349" i="1"/>
  <c r="Y1752" i="1"/>
  <c r="Y940" i="1"/>
  <c r="Y291" i="1"/>
  <c r="Y1288" i="1"/>
  <c r="Y2270" i="1"/>
  <c r="Y2337" i="1"/>
  <c r="Y2076" i="1"/>
  <c r="Y2304" i="1"/>
  <c r="Y1730" i="1"/>
  <c r="Y3409" i="1"/>
  <c r="Y3433" i="1"/>
  <c r="Y3601" i="1"/>
  <c r="Y2837" i="1"/>
  <c r="Y2080" i="1"/>
  <c r="Y2562" i="1"/>
  <c r="Y2452" i="1"/>
  <c r="Y2022" i="1"/>
  <c r="Y1916" i="1"/>
  <c r="Y2064" i="1"/>
  <c r="Y2535" i="1"/>
  <c r="Y2383" i="1"/>
  <c r="Y1898" i="1"/>
  <c r="Y1457" i="1"/>
  <c r="Y1038" i="1"/>
  <c r="Y1703" i="1"/>
  <c r="Y232" i="1"/>
  <c r="Y691" i="1"/>
  <c r="Y3361" i="1"/>
  <c r="Y3666" i="1"/>
  <c r="Y2797" i="1"/>
  <c r="Y2785" i="1"/>
  <c r="Y2745" i="1"/>
  <c r="Y2111" i="1"/>
  <c r="Y1561" i="1"/>
  <c r="Y4075" i="1"/>
  <c r="Y3103" i="1"/>
  <c r="Y3055" i="1"/>
  <c r="Y2770" i="1"/>
  <c r="Y2449" i="1"/>
  <c r="Y2546" i="1"/>
  <c r="Y1945" i="1"/>
  <c r="Y1667" i="1"/>
  <c r="Y4224" i="1"/>
  <c r="Y4213" i="1"/>
  <c r="Y3090" i="1"/>
  <c r="Y2471" i="1"/>
  <c r="Y2878" i="1"/>
  <c r="Y1927" i="1"/>
  <c r="Y2853" i="1"/>
  <c r="Y2913" i="1"/>
  <c r="Y1602" i="1"/>
  <c r="Y1803" i="1"/>
  <c r="Y1188" i="1"/>
  <c r="Y771" i="1"/>
  <c r="Y2751" i="1"/>
  <c r="Y2367" i="1"/>
  <c r="Y2035" i="1"/>
  <c r="Y847" i="1"/>
  <c r="Y821" i="1"/>
  <c r="Y1149" i="1"/>
  <c r="Y642" i="1"/>
  <c r="Y2021" i="1"/>
  <c r="Y2766" i="1"/>
  <c r="Y2043" i="1"/>
  <c r="Y2207" i="1"/>
  <c r="Y2164" i="1"/>
  <c r="Y551" i="1"/>
  <c r="Y385" i="1"/>
  <c r="Y21" i="1"/>
  <c r="Y3197" i="1"/>
  <c r="Y2119" i="1"/>
  <c r="Y1578" i="1"/>
  <c r="Y1417" i="1"/>
  <c r="Y1686" i="1"/>
  <c r="Y755" i="1"/>
  <c r="Y1451" i="1"/>
  <c r="Y3116" i="1"/>
  <c r="Y3126" i="1"/>
  <c r="Y3591" i="1"/>
  <c r="Y3014" i="1"/>
  <c r="Y2916" i="1"/>
  <c r="Y2691" i="1"/>
  <c r="Y903" i="1"/>
  <c r="Y1236" i="1"/>
  <c r="Y570" i="1"/>
  <c r="Y535" i="1"/>
  <c r="Y533" i="1"/>
  <c r="Y3862" i="1"/>
  <c r="Y3532" i="1"/>
  <c r="Y3006" i="1"/>
  <c r="Y2755" i="1"/>
  <c r="Y2632" i="1"/>
  <c r="Y1793" i="1"/>
  <c r="Y1150" i="1"/>
  <c r="Y3715" i="1"/>
  <c r="Y3594" i="1"/>
  <c r="Y2591" i="1"/>
  <c r="Y2446" i="1"/>
  <c r="Y2314" i="1"/>
  <c r="Y2972" i="1"/>
  <c r="Y2851" i="1"/>
  <c r="Y2078" i="1"/>
  <c r="Y1802" i="1"/>
  <c r="Y461" i="1"/>
  <c r="Y56" i="1"/>
  <c r="Y1306" i="1"/>
  <c r="Y1293" i="1"/>
  <c r="Y199" i="1"/>
  <c r="Y309" i="1"/>
  <c r="Y190" i="1"/>
  <c r="Y412" i="1"/>
  <c r="Y354" i="1"/>
  <c r="Y1495" i="1"/>
  <c r="Y1478" i="1"/>
  <c r="Y361" i="1"/>
  <c r="Y348" i="1"/>
  <c r="Y248" i="1"/>
  <c r="Y899" i="1"/>
  <c r="Y528" i="1"/>
  <c r="Y4" i="1"/>
  <c r="Y297" i="1"/>
  <c r="Y1832" i="1"/>
  <c r="Y1322" i="1"/>
  <c r="Y880" i="1"/>
  <c r="Y1126" i="1"/>
  <c r="Y660" i="1"/>
  <c r="Y63" i="1"/>
  <c r="Y1299" i="1"/>
  <c r="Y276" i="1"/>
  <c r="Y205" i="1"/>
  <c r="Y2773" i="1"/>
  <c r="Y1745" i="1"/>
  <c r="Y889" i="1"/>
  <c r="Y351" i="1"/>
  <c r="Y799" i="1"/>
  <c r="Y496" i="1"/>
  <c r="Y169" i="1"/>
  <c r="Y659" i="1"/>
  <c r="Y1300" i="1"/>
  <c r="Y366" i="1"/>
  <c r="Y658" i="1"/>
  <c r="Y550" i="1"/>
  <c r="Y510" i="1"/>
  <c r="Y1748" i="1"/>
  <c r="Y1969" i="1"/>
  <c r="Y1450" i="1"/>
  <c r="Y2184" i="1"/>
  <c r="Y597" i="1"/>
  <c r="Y73" i="1"/>
  <c r="Y1204" i="1"/>
  <c r="Y1023" i="1"/>
  <c r="Y933" i="1"/>
  <c r="Y600" i="1"/>
  <c r="Y61" i="1"/>
  <c r="Y1137" i="1"/>
  <c r="Y4864" i="1"/>
  <c r="Y4665" i="1"/>
  <c r="Y3605" i="1"/>
  <c r="Y4207" i="1"/>
  <c r="Y3976" i="1"/>
  <c r="Y2784" i="1"/>
  <c r="Y3405" i="1"/>
  <c r="Y6360" i="1"/>
  <c r="Y5957" i="1"/>
  <c r="Y5734" i="1"/>
  <c r="Y5295" i="1"/>
  <c r="Y4779" i="1"/>
  <c r="Y4662" i="1"/>
  <c r="Y4079" i="1"/>
  <c r="Y4266" i="1"/>
  <c r="Y3401" i="1"/>
  <c r="Y3422" i="1"/>
  <c r="Y3234" i="1"/>
  <c r="Y6286" i="1"/>
  <c r="Y5798" i="1"/>
  <c r="Y5590" i="1"/>
  <c r="Y4904" i="1"/>
  <c r="Y4680" i="1"/>
  <c r="Y4729" i="1"/>
  <c r="Y4342" i="1"/>
  <c r="Y3332" i="1"/>
  <c r="Y2587" i="1"/>
  <c r="Y3440" i="1"/>
  <c r="Y6256" i="1"/>
  <c r="Y5649" i="1"/>
  <c r="Y5782" i="1"/>
  <c r="Y5122" i="1"/>
  <c r="Y4799" i="1"/>
  <c r="Y4488" i="1"/>
  <c r="Y4100" i="1"/>
  <c r="Y3697" i="1"/>
  <c r="Y2994" i="1"/>
  <c r="Y2961" i="1"/>
  <c r="Y6387" i="1"/>
  <c r="Y5780" i="1"/>
  <c r="Y5758" i="1"/>
  <c r="Y5501" i="1"/>
  <c r="Y4560" i="1"/>
  <c r="Y4796" i="1"/>
  <c r="Y4419" i="1"/>
  <c r="Y4279" i="1"/>
  <c r="Y6388" i="1"/>
  <c r="Y5802" i="1"/>
  <c r="Y5638" i="1"/>
  <c r="Y5374" i="1"/>
  <c r="Y5139" i="1"/>
  <c r="Y4487" i="1"/>
  <c r="Y4472" i="1"/>
  <c r="Y3911" i="1"/>
  <c r="Y6351" i="1"/>
  <c r="Y6259" i="1"/>
  <c r="Y5723" i="1"/>
  <c r="Y5321" i="1"/>
  <c r="Y4859" i="1"/>
  <c r="Y4252" i="1"/>
  <c r="Y4065" i="1"/>
  <c r="Y3650" i="1"/>
  <c r="Y3565" i="1"/>
  <c r="Y3617" i="1"/>
  <c r="Y3643" i="1"/>
  <c r="Y2914" i="1"/>
  <c r="Y2527" i="1"/>
  <c r="Y2410" i="1"/>
  <c r="Y1401" i="1"/>
  <c r="Y1903" i="1"/>
  <c r="Y40" i="1"/>
  <c r="Y2946" i="1"/>
  <c r="Y3069" i="1"/>
  <c r="Y2401" i="1"/>
  <c r="Y1647" i="1"/>
  <c r="Y2061" i="1"/>
  <c r="Y986" i="1"/>
  <c r="Y3822" i="1"/>
  <c r="Y3250" i="1"/>
  <c r="Y3206" i="1"/>
  <c r="Y3217" i="1"/>
  <c r="Y1824" i="1"/>
  <c r="Y2727" i="1"/>
  <c r="Y2538" i="1"/>
  <c r="Y2283" i="1"/>
  <c r="Y1346" i="1"/>
  <c r="Y1808" i="1"/>
  <c r="Y2698" i="1"/>
  <c r="Y2456" i="1"/>
  <c r="Y2025" i="1"/>
  <c r="Y1470" i="1"/>
  <c r="Y782" i="1"/>
  <c r="Y1325" i="1"/>
  <c r="Y947" i="1"/>
  <c r="Y316" i="1"/>
  <c r="Y3484" i="1"/>
  <c r="Y3520" i="1"/>
  <c r="Y3225" i="1"/>
  <c r="Y2963" i="1"/>
  <c r="Y2461" i="1"/>
  <c r="Y1855" i="1"/>
  <c r="Y1022" i="1"/>
  <c r="Y3789" i="1"/>
  <c r="Y3149" i="1"/>
  <c r="Y3078" i="1"/>
  <c r="Y2412" i="1"/>
  <c r="Y2831" i="1"/>
  <c r="Y1852" i="1"/>
  <c r="Y2175" i="1"/>
  <c r="Y1773" i="1"/>
  <c r="Y4061" i="1"/>
  <c r="Y3978" i="1"/>
  <c r="Y2800" i="1"/>
  <c r="Y2215" i="1"/>
  <c r="Y2533" i="1"/>
  <c r="Y2975" i="1"/>
  <c r="Y2513" i="1"/>
  <c r="Y2329" i="1"/>
  <c r="Y1342" i="1"/>
  <c r="Y1483" i="1"/>
  <c r="Y893" i="1"/>
  <c r="Y470" i="1"/>
  <c r="Y2258" i="1"/>
  <c r="Y2889" i="1"/>
  <c r="Y1535" i="1"/>
  <c r="Y301" i="1"/>
  <c r="Y1789" i="1"/>
  <c r="Y1466" i="1"/>
  <c r="Y124" i="1"/>
  <c r="Y1765" i="1"/>
  <c r="Y2227" i="1"/>
  <c r="Y2432" i="1"/>
  <c r="Y1770" i="1"/>
  <c r="Y1263" i="1"/>
  <c r="Y1264" i="1"/>
  <c r="Y1235" i="1"/>
  <c r="Y532" i="1"/>
  <c r="Y2624" i="1"/>
  <c r="Y2739" i="1"/>
  <c r="Y2814" i="1"/>
  <c r="Y1182" i="1"/>
  <c r="Y1560" i="1"/>
  <c r="Y1197" i="1"/>
  <c r="Y1663" i="1"/>
  <c r="Y3367" i="1"/>
  <c r="Y3662" i="1"/>
  <c r="Y3514" i="1"/>
  <c r="Y3128" i="1"/>
  <c r="Y2368" i="1"/>
  <c r="Y2938" i="1"/>
  <c r="Y1963" i="1"/>
  <c r="Y783" i="1"/>
  <c r="Y1706" i="1"/>
  <c r="Y264" i="1"/>
  <c r="Y159" i="1"/>
  <c r="Y3547" i="1"/>
  <c r="Y3044" i="1"/>
  <c r="Y2630" i="1"/>
  <c r="Y2225" i="1"/>
  <c r="Y2146" i="1"/>
  <c r="Y1562" i="1"/>
  <c r="Y2369" i="1"/>
  <c r="Y3347" i="1"/>
  <c r="Y3487" i="1"/>
  <c r="Y2219" i="1"/>
  <c r="Y2911" i="1"/>
  <c r="Y1958" i="1"/>
  <c r="Y2559" i="1"/>
  <c r="Y2388" i="1"/>
  <c r="Y2268" i="1"/>
  <c r="Y2062" i="1"/>
  <c r="Y1962" i="1"/>
  <c r="Y1108" i="1"/>
  <c r="Y1020" i="1"/>
  <c r="Y498" i="1"/>
  <c r="Y434" i="1"/>
  <c r="Y300" i="1"/>
  <c r="Y1094" i="1"/>
  <c r="Y98" i="1"/>
  <c r="Y108" i="1"/>
  <c r="Y1500" i="1"/>
  <c r="Y1078" i="1"/>
  <c r="Y91" i="1"/>
  <c r="Y90" i="1"/>
  <c r="Y2186" i="1"/>
  <c r="Y353" i="1"/>
  <c r="Y210" i="1"/>
  <c r="Y683" i="1"/>
  <c r="Y1277" i="1"/>
  <c r="Y1873" i="1"/>
  <c r="Y1030" i="1"/>
  <c r="Y523" i="1"/>
  <c r="Y831" i="1"/>
  <c r="Y560" i="1"/>
  <c r="Y613" i="1"/>
  <c r="Y759" i="1"/>
  <c r="Y1347" i="1"/>
  <c r="Y251" i="1"/>
  <c r="Y1816" i="1"/>
  <c r="Y1821" i="1"/>
  <c r="Y2017" i="1"/>
  <c r="Y94" i="1"/>
  <c r="Y662" i="1"/>
  <c r="Y566" i="1"/>
  <c r="Y1301" i="1"/>
  <c r="Y23" i="1"/>
  <c r="Y39" i="1"/>
  <c r="Y25" i="1"/>
  <c r="Y240" i="1"/>
  <c r="Y376" i="1"/>
  <c r="Y212" i="1"/>
  <c r="Y2116" i="1"/>
  <c r="Y1215" i="1"/>
  <c r="Y888" i="1"/>
  <c r="Y1016" i="1"/>
  <c r="Y214" i="1"/>
  <c r="Y1127" i="1"/>
  <c r="Y956" i="1"/>
  <c r="Y772" i="1"/>
  <c r="Y1189" i="1"/>
  <c r="Y283" i="1"/>
  <c r="Y54" i="1"/>
  <c r="Y447" i="1"/>
  <c r="Y4006" i="1"/>
  <c r="Y3070" i="1"/>
  <c r="Y3397" i="1"/>
  <c r="Y3511" i="1"/>
  <c r="Y5976" i="1"/>
  <c r="Y5459" i="1"/>
  <c r="Y5819" i="1"/>
  <c r="Y5231" i="1"/>
  <c r="Y4369" i="1"/>
  <c r="Y4373" i="1"/>
  <c r="Y4336" i="1"/>
  <c r="Y3613" i="1"/>
  <c r="Y2886" i="1"/>
  <c r="Y2653" i="1"/>
  <c r="Y6178" i="1"/>
  <c r="Y5865" i="1"/>
  <c r="Y5926" i="1"/>
  <c r="Y4888" i="1"/>
  <c r="Y4645" i="1"/>
  <c r="Y4727" i="1"/>
  <c r="Y4127" i="1"/>
  <c r="Y3383" i="1"/>
  <c r="Y2736" i="1"/>
  <c r="Y3175" i="1"/>
  <c r="Y6141" i="1"/>
  <c r="Y5877" i="1"/>
  <c r="Y5582" i="1"/>
  <c r="Y5666" i="1"/>
  <c r="Y5206" i="1"/>
  <c r="Y4642" i="1"/>
  <c r="Y4595" i="1"/>
  <c r="Y4024" i="1"/>
  <c r="Y6374" i="1"/>
  <c r="Y6139" i="1"/>
  <c r="Y5664" i="1"/>
  <c r="Y5080" i="1"/>
  <c r="Y5083" i="1"/>
  <c r="Y4268" i="1"/>
  <c r="Y4328" i="1"/>
  <c r="Y3682" i="1"/>
  <c r="Y6349" i="1"/>
  <c r="Y6210" i="1"/>
  <c r="Y5811" i="1"/>
  <c r="Y5247" i="1"/>
  <c r="Y4982" i="1"/>
  <c r="Y5060" i="1"/>
  <c r="Y3835" i="1"/>
  <c r="Y3830" i="1"/>
  <c r="Y3308" i="1"/>
  <c r="Y3318" i="1"/>
  <c r="Y3294" i="1"/>
  <c r="Y2951" i="1"/>
  <c r="Y2177" i="1"/>
  <c r="Y2436" i="1"/>
  <c r="Y2480" i="1"/>
  <c r="Y1041" i="1"/>
  <c r="Y1091" i="1"/>
  <c r="Y2512" i="1"/>
  <c r="Y2498" i="1"/>
  <c r="Y2429" i="1"/>
  <c r="Y1368" i="1"/>
  <c r="Y2011" i="1"/>
  <c r="Y490" i="1"/>
  <c r="Y3540" i="1"/>
  <c r="Y3595" i="1"/>
  <c r="Y2845" i="1"/>
  <c r="Y3016" i="1"/>
  <c r="Y1568" i="1"/>
  <c r="Y2335" i="1"/>
  <c r="Y1972" i="1"/>
  <c r="Y2030" i="1"/>
  <c r="Y1716" i="1"/>
  <c r="Y1552" i="1"/>
  <c r="Y2333" i="1"/>
  <c r="Y1932" i="1"/>
  <c r="Y2059" i="1"/>
  <c r="Y1140" i="1"/>
  <c r="Y1993" i="1"/>
  <c r="Y1034" i="1"/>
  <c r="Y671" i="1"/>
  <c r="Y66" i="1"/>
  <c r="Y3228" i="1"/>
  <c r="Y3233" i="1"/>
  <c r="Y3341" i="1"/>
  <c r="Y2819" i="1"/>
  <c r="Y2342" i="1"/>
  <c r="Y1614" i="1"/>
  <c r="Y766" i="1"/>
  <c r="Y3831" i="1"/>
  <c r="Y2907" i="1"/>
  <c r="Y2820" i="1"/>
  <c r="Y2922" i="1"/>
  <c r="Y2332" i="1"/>
  <c r="Y1606" i="1"/>
  <c r="Y2148" i="1"/>
  <c r="Y1026" i="1"/>
  <c r="Y3769" i="1"/>
  <c r="Y4017" i="1"/>
  <c r="Y3142" i="1"/>
  <c r="Y2762" i="1"/>
  <c r="Y2433" i="1"/>
  <c r="Y1986" i="1"/>
  <c r="Y2897" i="1"/>
  <c r="Y2879" i="1"/>
  <c r="Y2084" i="1"/>
  <c r="Y1225" i="1"/>
  <c r="Y1292" i="1"/>
  <c r="Y259" i="1"/>
  <c r="Y1968" i="1"/>
  <c r="Y2185" i="1"/>
  <c r="Y1250" i="1"/>
  <c r="Y936" i="1"/>
  <c r="Y1167" i="1"/>
  <c r="Y468" i="1"/>
  <c r="Y280" i="1"/>
  <c r="Y1509" i="1"/>
  <c r="Y2906" i="1"/>
  <c r="Y1805" i="1"/>
  <c r="Y1268" i="1"/>
  <c r="Y869" i="1"/>
  <c r="Y1471" i="1"/>
  <c r="Y617" i="1"/>
  <c r="Y226" i="1"/>
  <c r="Y2927" i="1"/>
  <c r="Y2178" i="1"/>
  <c r="Y2465" i="1"/>
  <c r="Y926" i="1"/>
  <c r="Y1205" i="1"/>
  <c r="Y678" i="1"/>
  <c r="Y1003" i="1"/>
  <c r="Y3927" i="1"/>
  <c r="Y3795" i="1"/>
  <c r="Y3385" i="1"/>
  <c r="Y2642" i="1"/>
  <c r="Y3108" i="1"/>
  <c r="Y2579" i="1"/>
  <c r="Y1517" i="1"/>
  <c r="Y509" i="1"/>
  <c r="Y1724" i="1"/>
  <c r="Y1211" i="1"/>
  <c r="Y991" i="1"/>
  <c r="Y3284" i="1"/>
  <c r="Y2539" i="1"/>
  <c r="Y2375" i="1"/>
  <c r="Y1973" i="1"/>
  <c r="Y1890" i="1"/>
  <c r="Y2501" i="1"/>
  <c r="Y1677" i="1"/>
  <c r="Y3094" i="1"/>
  <c r="Y3485" i="1"/>
  <c r="Y2998" i="1"/>
  <c r="Y2130" i="1"/>
  <c r="Y1674" i="1"/>
  <c r="Y3305" i="1"/>
  <c r="Y1799" i="1"/>
  <c r="Y2312" i="1"/>
  <c r="Y2033" i="1"/>
  <c r="Y1049" i="1"/>
  <c r="Y571" i="1"/>
  <c r="Y399" i="1"/>
  <c r="Y182" i="1"/>
  <c r="Y1254" i="1"/>
  <c r="Y118" i="1"/>
  <c r="Y1084" i="1"/>
  <c r="Y313" i="1"/>
  <c r="Y735" i="1"/>
  <c r="Y1144" i="1"/>
  <c r="Y1438" i="1"/>
  <c r="Y596" i="1"/>
  <c r="Y673" i="1"/>
  <c r="Y968" i="1"/>
  <c r="Y1219" i="1"/>
  <c r="Y701" i="1"/>
  <c r="Y737" i="1"/>
  <c r="Y590" i="1"/>
  <c r="Y2166" i="1"/>
  <c r="Y1836" i="1"/>
  <c r="Y305" i="1"/>
  <c r="Y1259" i="1"/>
  <c r="Y1077" i="1"/>
  <c r="Y47" i="1"/>
  <c r="Y881" i="1"/>
  <c r="Y371" i="1"/>
  <c r="Y69" i="1"/>
  <c r="Y1567" i="1"/>
  <c r="Y2596" i="1"/>
  <c r="Y1426" i="1"/>
  <c r="Y1869" i="1"/>
  <c r="Y266" i="1"/>
  <c r="Y265" i="1"/>
  <c r="Y849" i="1"/>
  <c r="Y495" i="1"/>
  <c r="Y561" i="1"/>
  <c r="Y553" i="1"/>
  <c r="Y427" i="1"/>
  <c r="Y93" i="1"/>
  <c r="Y451" i="1"/>
  <c r="Y2224" i="1"/>
  <c r="Y845" i="1"/>
  <c r="Y527" i="1"/>
  <c r="Y1044" i="1"/>
  <c r="Y713" i="1"/>
  <c r="Y871" i="1"/>
  <c r="Y751" i="1"/>
  <c r="Y1649" i="1"/>
  <c r="Y1453" i="1"/>
  <c r="Y1447" i="1"/>
  <c r="Y121" i="1"/>
  <c r="Y209" i="1"/>
  <c r="Y3806" i="1"/>
  <c r="Y3659" i="1"/>
  <c r="Y3432" i="1"/>
  <c r="Y3002" i="1"/>
  <c r="Y5951" i="1"/>
  <c r="Y5659" i="1"/>
  <c r="Y5494" i="1"/>
  <c r="Y4592" i="1"/>
  <c r="Y4113" i="1"/>
  <c r="Y4327" i="1"/>
  <c r="Y3719" i="1"/>
  <c r="Y3129" i="1"/>
  <c r="Y3456" i="1"/>
  <c r="Y3534" i="1"/>
  <c r="Y6179" i="1"/>
  <c r="Y5842" i="1"/>
  <c r="Y5274" i="1"/>
  <c r="Y5229" i="1"/>
  <c r="Y5025" i="1"/>
  <c r="Y4366" i="1"/>
  <c r="Y4162" i="1"/>
  <c r="Y4044" i="1"/>
  <c r="Y2827" i="1"/>
  <c r="Y3400" i="1"/>
  <c r="Y6206" i="1"/>
  <c r="Y5818" i="1"/>
  <c r="Y6131" i="1"/>
  <c r="Y5428" i="1"/>
  <c r="Y5130" i="1"/>
  <c r="Y4627" i="1"/>
  <c r="Y4484" i="1"/>
  <c r="Y4210" i="1"/>
  <c r="Y6132" i="1"/>
  <c r="Y5982" i="1"/>
  <c r="Y5682" i="1"/>
  <c r="Y5310" i="1"/>
  <c r="Y4947" i="1"/>
  <c r="Y4577" i="1"/>
  <c r="Y4737" i="1"/>
  <c r="Y4238" i="1"/>
  <c r="Y6383" i="1"/>
  <c r="Y5748" i="1"/>
  <c r="Y5648" i="1"/>
  <c r="Y5235" i="1"/>
  <c r="Y4975" i="1"/>
  <c r="Y5124" i="1"/>
  <c r="Y4456" i="1"/>
  <c r="Y4219" i="1"/>
  <c r="Y3582" i="1"/>
  <c r="Y4128" i="1"/>
  <c r="Y2877" i="1"/>
  <c r="Y2187" i="1"/>
  <c r="Y2428" i="1"/>
  <c r="Y2264" i="1"/>
  <c r="Y2052" i="1"/>
  <c r="Y788" i="1"/>
  <c r="Y563" i="1"/>
  <c r="Y2182" i="1"/>
  <c r="Y2161" i="1"/>
  <c r="Y2009" i="1"/>
  <c r="Y1079" i="1"/>
  <c r="Y1581" i="1"/>
  <c r="Y1556" i="1"/>
  <c r="Y3276" i="1"/>
  <c r="Y3576" i="1"/>
  <c r="Y3442" i="1"/>
  <c r="Y2411" i="1"/>
  <c r="Y2658" i="1"/>
  <c r="Y2323" i="1"/>
  <c r="Y1628" i="1"/>
  <c r="Y1982" i="1"/>
  <c r="Y982" i="1"/>
  <c r="Y2638" i="1"/>
  <c r="Y2317" i="1"/>
  <c r="Y1603" i="1"/>
  <c r="Y1494" i="1"/>
  <c r="Y946" i="1"/>
  <c r="Y1289" i="1"/>
  <c r="Y1846" i="1"/>
  <c r="Y411" i="1"/>
  <c r="Y572" i="1"/>
  <c r="Y3788" i="1"/>
  <c r="Y3579" i="1"/>
  <c r="Y3058" i="1"/>
  <c r="Y2915" i="1"/>
  <c r="Y2663" i="1"/>
  <c r="Y1908" i="1"/>
  <c r="Y1951" i="1"/>
  <c r="Y3396" i="1"/>
  <c r="Y2651" i="1"/>
  <c r="Y2487" i="1"/>
  <c r="Y2812" i="1"/>
  <c r="Y2251" i="1"/>
  <c r="Y2702" i="1"/>
  <c r="Y1530" i="1"/>
  <c r="Y1798" i="1"/>
  <c r="Y3974" i="1"/>
  <c r="Y3738" i="1"/>
  <c r="Y2635" i="1"/>
  <c r="Y3410" i="1"/>
  <c r="Y1557" i="1"/>
  <c r="Y2713" i="1"/>
  <c r="Y2053" i="1"/>
  <c r="Y2260" i="1"/>
  <c r="Y1794" i="1"/>
  <c r="Y1818" i="1"/>
  <c r="Y885" i="1"/>
  <c r="Y3" i="1"/>
  <c r="Y1456" i="1"/>
  <c r="Y2238" i="1"/>
  <c r="Y2121" i="1"/>
  <c r="Y1527" i="1"/>
  <c r="Y789" i="1"/>
  <c r="Y1810" i="1"/>
  <c r="Y784" i="1"/>
  <c r="Y2734" i="1"/>
  <c r="Y2740" i="1"/>
  <c r="Y1475" i="1"/>
  <c r="Y1029" i="1"/>
  <c r="Y602" i="1"/>
  <c r="Y832" i="1"/>
  <c r="Y202" i="1"/>
  <c r="Y842" i="1"/>
  <c r="Y2798" i="1"/>
  <c r="Y1922" i="1"/>
  <c r="Y2029" i="1"/>
  <c r="Y670" i="1"/>
  <c r="Y1563" i="1"/>
  <c r="Y454" i="1"/>
  <c r="Y709" i="1"/>
  <c r="Y4001" i="1"/>
  <c r="Y3326" i="1"/>
  <c r="Y2823" i="1"/>
  <c r="Y2265" i="1"/>
  <c r="Y2618" i="1"/>
  <c r="Y2204" i="1"/>
  <c r="Y1202" i="1"/>
  <c r="Y2373" i="1"/>
  <c r="Y1338" i="1"/>
  <c r="Y824" i="1"/>
  <c r="Y439" i="1"/>
  <c r="Y3774" i="1"/>
  <c r="Y3182" i="1"/>
  <c r="Y3398" i="1"/>
  <c r="Y1717" i="1"/>
  <c r="Y2561" i="1"/>
  <c r="Y1996" i="1"/>
  <c r="Y1390" i="1"/>
  <c r="Y3612" i="1"/>
  <c r="Y3219" i="1"/>
  <c r="Y2574" i="1"/>
  <c r="Y1874" i="1"/>
  <c r="Y1501" i="1"/>
  <c r="Y2690" i="1"/>
  <c r="Y2605" i="1"/>
  <c r="Y1955" i="1"/>
  <c r="Y1900" i="1"/>
  <c r="Y797" i="1"/>
  <c r="Y147" i="1"/>
  <c r="Y939" i="1"/>
  <c r="Y1000" i="1"/>
  <c r="Y562" i="1"/>
  <c r="Y676" i="1"/>
  <c r="Y1659" i="1"/>
  <c r="Y45" i="1"/>
  <c r="Y288" i="1"/>
  <c r="Y950" i="1"/>
  <c r="Y808" i="1"/>
  <c r="Y304" i="1"/>
  <c r="Y272" i="1"/>
  <c r="Y539" i="1"/>
  <c r="Y882" i="1"/>
  <c r="Y419" i="1"/>
  <c r="Y129" i="1"/>
  <c r="Y408" i="1"/>
  <c r="Y1997" i="1"/>
  <c r="Y1313" i="1"/>
  <c r="Y51" i="1"/>
  <c r="Y984" i="1"/>
  <c r="Y341" i="1"/>
  <c r="Y1545" i="1"/>
  <c r="Y1290" i="1"/>
  <c r="Y826" i="1"/>
  <c r="Y625" i="1"/>
  <c r="Y2764" i="1"/>
  <c r="Y1947" i="1"/>
  <c r="Y1059" i="1"/>
  <c r="Y886" i="1"/>
  <c r="Y41" i="1"/>
  <c r="Y1233" i="1"/>
  <c r="Y1106" i="1"/>
  <c r="Y213" i="1"/>
  <c r="Y262" i="1"/>
  <c r="Y965" i="1"/>
  <c r="Y627" i="1"/>
  <c r="Y577" i="1"/>
  <c r="Y101" i="1"/>
  <c r="Y1688" i="1"/>
  <c r="Y554" i="1"/>
  <c r="Y254" i="1"/>
  <c r="Y638" i="1"/>
  <c r="Y311" i="1"/>
  <c r="Y1828" i="1"/>
  <c r="Y477" i="1"/>
  <c r="Y1516" i="1"/>
  <c r="Y1331" i="1"/>
  <c r="Y189" i="1"/>
  <c r="Y208" i="1"/>
  <c r="Y816" i="1"/>
  <c r="Y5152" i="1"/>
  <c r="Y4211" i="1"/>
  <c r="Y4175" i="1"/>
  <c r="Y3887" i="1"/>
  <c r="Y3873" i="1"/>
  <c r="Y3546" i="1"/>
  <c r="Y2636" i="1"/>
  <c r="Y6355" i="1"/>
  <c r="Y5745" i="1"/>
  <c r="Y5306" i="1"/>
  <c r="Y5134" i="1"/>
  <c r="Y4832" i="1"/>
  <c r="Y4304" i="1"/>
  <c r="Y3915" i="1"/>
  <c r="Y3549" i="1"/>
  <c r="Y3386" i="1"/>
  <c r="Y2987" i="1"/>
  <c r="Y2623" i="1"/>
  <c r="Y6079" i="1"/>
  <c r="Y5803" i="1"/>
  <c r="Y5180" i="1"/>
  <c r="Y5299" i="1"/>
  <c r="Y4553" i="1"/>
  <c r="Y3991" i="1"/>
  <c r="Y3942" i="1"/>
  <c r="Y3592" i="1"/>
  <c r="Y3498" i="1"/>
  <c r="Y3213" i="1"/>
  <c r="Y6296" i="1"/>
  <c r="Y6064" i="1"/>
  <c r="Y5700" i="1"/>
  <c r="Y4576" i="1"/>
  <c r="Y4520" i="1"/>
  <c r="Y4309" i="1"/>
  <c r="Y4288" i="1"/>
  <c r="Y3884" i="1"/>
  <c r="Y2571" i="1"/>
  <c r="Y3155" i="1"/>
  <c r="Y6233" i="1"/>
  <c r="Y6083" i="1"/>
  <c r="Y5709" i="1"/>
  <c r="Y5089" i="1"/>
  <c r="Y4950" i="1"/>
  <c r="Y4337" i="1"/>
  <c r="Y4387" i="1"/>
  <c r="Y4519" i="1"/>
  <c r="Y6199" i="1"/>
  <c r="Y5617" i="1"/>
  <c r="Y5725" i="1"/>
  <c r="Y5420" i="1"/>
  <c r="Y5244" i="1"/>
  <c r="Y5447" i="1"/>
  <c r="Y4011" i="1"/>
  <c r="Y3827" i="1"/>
  <c r="Y6367" i="1"/>
  <c r="Y5855" i="1"/>
  <c r="Y5615" i="1"/>
  <c r="Y5103" i="1"/>
  <c r="Y4958" i="1"/>
  <c r="Y4647" i="1"/>
  <c r="Y4248" i="1"/>
  <c r="Y3820" i="1"/>
  <c r="Y3303" i="1"/>
  <c r="Y3834" i="1"/>
  <c r="Y3518" i="1"/>
  <c r="Y2500" i="1"/>
  <c r="Y2841" i="1"/>
  <c r="Y2310" i="1"/>
  <c r="Y2026" i="1"/>
  <c r="Y1838" i="1"/>
  <c r="Y406" i="1"/>
  <c r="Y2956" i="1"/>
  <c r="Y2425" i="1"/>
  <c r="Y2236" i="1"/>
  <c r="Y823" i="1"/>
  <c r="Y932" i="1"/>
  <c r="Y1508" i="1"/>
  <c r="Y3951" i="1"/>
  <c r="Y3286" i="1"/>
  <c r="Y3368" i="1"/>
  <c r="Y2929" i="1"/>
  <c r="Y2266" i="1"/>
  <c r="Y2398" i="1"/>
  <c r="Y1330" i="1"/>
  <c r="Y1524" i="1"/>
  <c r="Y474" i="1"/>
  <c r="Y2250" i="1"/>
  <c r="Y2828" i="1"/>
  <c r="Y1321" i="1"/>
  <c r="Y1081" i="1"/>
  <c r="Y1817" i="1"/>
  <c r="Y1853" i="1"/>
  <c r="Y1316" i="1"/>
  <c r="Y995" i="1"/>
  <c r="Y295" i="1"/>
  <c r="Y4629" i="1"/>
  <c r="Y3541" i="1"/>
  <c r="Y2704" i="1"/>
  <c r="Y2592" i="1"/>
  <c r="Y2255" i="1"/>
  <c r="Y1388" i="1"/>
  <c r="Y3554" i="1"/>
  <c r="Y3926" i="1"/>
  <c r="Y3434" i="1"/>
  <c r="Y2231" i="1"/>
  <c r="Y3222" i="1"/>
  <c r="Y1943" i="1"/>
  <c r="Y1905" i="1"/>
  <c r="Y1262" i="1"/>
  <c r="Y1295" i="1"/>
  <c r="Y3544" i="1"/>
  <c r="Y3757" i="1"/>
  <c r="Y2934" i="1"/>
  <c r="Y3050" i="1"/>
  <c r="Y2761" i="1"/>
  <c r="Y2950" i="1"/>
  <c r="Y1797" i="1"/>
  <c r="Y1976" i="1"/>
  <c r="Y1555" i="1"/>
  <c r="Y2292" i="1"/>
  <c r="Y634" i="1"/>
  <c r="Y973" i="1"/>
  <c r="Y2404" i="1"/>
  <c r="Y2297" i="1"/>
  <c r="Y1983" i="1"/>
  <c r="Y1577" i="1"/>
  <c r="Y424" i="1"/>
  <c r="Y1064" i="1"/>
  <c r="Y440" i="1"/>
  <c r="Y2254" i="1"/>
  <c r="Y3516" i="1"/>
  <c r="Y1191" i="1"/>
  <c r="Y843" i="1"/>
  <c r="Y1718" i="1"/>
  <c r="Y1571" i="1"/>
  <c r="Y170" i="1"/>
  <c r="Y489" i="1"/>
  <c r="Y2395" i="1"/>
  <c r="Y2679" i="1"/>
  <c r="Y1747" i="1"/>
  <c r="Y1714" i="1"/>
  <c r="Y1139" i="1"/>
  <c r="Y211" i="1"/>
  <c r="Y1117" i="1"/>
  <c r="Y3879" i="1"/>
  <c r="Y2985" i="1"/>
  <c r="Y2552" i="1"/>
  <c r="Y2586" i="1"/>
  <c r="Y2226" i="1"/>
  <c r="Y2334" i="1"/>
  <c r="Y2189" i="1"/>
  <c r="Y908" i="1"/>
  <c r="Y1035" i="1"/>
  <c r="Y971" i="1"/>
  <c r="Y134" i="1"/>
  <c r="Y3542" i="1"/>
  <c r="Y3344" i="1"/>
  <c r="Y2917" i="1"/>
  <c r="Y1461" i="1"/>
  <c r="Y2652" i="1"/>
  <c r="Y1711" i="1"/>
  <c r="Y2244" i="1"/>
  <c r="Y3732" i="1"/>
  <c r="Y2732" i="1"/>
  <c r="Y2693" i="1"/>
  <c r="Y2532" i="1"/>
  <c r="Y2081" i="1"/>
  <c r="Y2331" i="1"/>
  <c r="Y2114" i="1"/>
  <c r="Y1497" i="1"/>
  <c r="Y1369" i="1"/>
  <c r="Y1931" i="1"/>
  <c r="Y1419" i="1"/>
  <c r="Y1425" i="1"/>
  <c r="Y390" i="1"/>
  <c r="Y253" i="1"/>
  <c r="Y327" i="1"/>
  <c r="Y1393" i="1"/>
  <c r="Y185" i="1"/>
  <c r="Y284" i="1"/>
  <c r="Y2241" i="1"/>
  <c r="Y1612" i="1"/>
  <c r="Y484" i="1"/>
  <c r="Y558" i="1"/>
  <c r="Y337" i="1"/>
  <c r="Y1291" i="1"/>
  <c r="Y1651" i="1"/>
  <c r="Y690" i="1"/>
  <c r="Y154" i="1"/>
  <c r="Y1950" i="1"/>
  <c r="Y913" i="1"/>
  <c r="Y591" i="1"/>
  <c r="Y556" i="1"/>
  <c r="Y64" i="1"/>
  <c r="Y1116" i="1"/>
  <c r="Y1258" i="1"/>
  <c r="Y260" i="1"/>
  <c r="Y44" i="1"/>
  <c r="Y2472" i="1"/>
  <c r="Y1053" i="1"/>
  <c r="Y833" i="1"/>
  <c r="Y1232" i="1"/>
  <c r="Y500" i="1"/>
  <c r="Y524" i="1"/>
  <c r="Y1930" i="1"/>
  <c r="Y850" i="1"/>
  <c r="Y1090" i="1"/>
  <c r="Y494" i="1"/>
  <c r="Y239" i="1"/>
  <c r="Y278" i="1"/>
  <c r="Y697" i="1"/>
  <c r="Y1220" i="1"/>
  <c r="Y1687" i="1"/>
  <c r="Y2051" i="1"/>
  <c r="Y252" i="1"/>
  <c r="Y512" i="1"/>
  <c r="Y1444" i="1"/>
  <c r="Y1999" i="1"/>
  <c r="Y674" i="1"/>
  <c r="Y422" i="1"/>
  <c r="Y504" i="1"/>
  <c r="Y949" i="1"/>
  <c r="Y378" i="1"/>
  <c r="Y4570" i="1"/>
  <c r="Y4740" i="1"/>
  <c r="Y3931" i="1"/>
  <c r="Y4264" i="1"/>
  <c r="Y3314" i="1"/>
  <c r="Y3439" i="1"/>
  <c r="Y3037" i="1"/>
  <c r="Y6285" i="1"/>
  <c r="Y5681" i="1"/>
  <c r="Y5221" i="1"/>
  <c r="Y4797" i="1"/>
  <c r="Y5067" i="1"/>
  <c r="Y4021" i="1"/>
  <c r="Y4589" i="1"/>
  <c r="Y3297" i="1"/>
  <c r="Y3177" i="1"/>
  <c r="Y2733" i="1"/>
  <c r="Y2306" i="1"/>
  <c r="Y5994" i="1"/>
  <c r="Y5505" i="1"/>
  <c r="Y5487" i="1"/>
  <c r="Y5176" i="1"/>
  <c r="Y4316" i="1"/>
  <c r="Y4445" i="1"/>
  <c r="Y3496" i="1"/>
  <c r="Y3736" i="1"/>
  <c r="Y3202" i="1"/>
  <c r="Y2604" i="1"/>
  <c r="Y5949" i="1"/>
  <c r="Y5710" i="1"/>
  <c r="Y5143" i="1"/>
  <c r="Y5251" i="1"/>
  <c r="Y4300" i="1"/>
  <c r="Y3975" i="1"/>
  <c r="Y4299" i="1"/>
  <c r="Y3940" i="1"/>
  <c r="Y2870" i="1"/>
  <c r="Y2581" i="1"/>
  <c r="Y6126" i="1"/>
  <c r="Y6055" i="1"/>
  <c r="Y5691" i="1"/>
  <c r="Y5382" i="1"/>
  <c r="Y4719" i="1"/>
  <c r="Y4081" i="1"/>
  <c r="Y4135" i="1"/>
  <c r="Y4092" i="1"/>
  <c r="Y6228" i="1"/>
  <c r="Y5676" i="1"/>
  <c r="Y5242" i="1"/>
  <c r="Y5491" i="1"/>
  <c r="Y4794" i="1"/>
  <c r="Y4385" i="1"/>
  <c r="Y4423" i="1"/>
  <c r="Y4469" i="1"/>
  <c r="Y6109" i="1"/>
  <c r="Y5786" i="1"/>
  <c r="Y5226" i="1"/>
  <c r="Y4872" i="1"/>
  <c r="Y4706" i="1"/>
  <c r="Y4371" i="1"/>
  <c r="Y4218" i="1"/>
  <c r="Y4319" i="1"/>
  <c r="Y3770" i="1"/>
  <c r="Y3246" i="1"/>
  <c r="Y3475" i="1"/>
  <c r="Y2847" i="1"/>
  <c r="Y2355" i="1"/>
  <c r="Y1658" i="1"/>
  <c r="Y1885" i="1"/>
  <c r="Y1919" i="1"/>
  <c r="Y131" i="1"/>
  <c r="Y2463" i="1"/>
  <c r="Y2796" i="1"/>
  <c r="Y2856" i="1"/>
  <c r="Y1721" i="1"/>
  <c r="Y696" i="1"/>
  <c r="Y1152" i="1"/>
  <c r="Y3522" i="1"/>
  <c r="Y3865" i="1"/>
  <c r="Y3453" i="1"/>
  <c r="Y2506" i="1"/>
  <c r="Y2973" i="1"/>
  <c r="Y1994" i="1"/>
  <c r="Y1063" i="1"/>
  <c r="Y1089" i="1"/>
  <c r="Y2484" i="1"/>
  <c r="Y2942" i="1"/>
  <c r="Y2211" i="1"/>
  <c r="Y1047" i="1"/>
  <c r="Y879" i="1"/>
  <c r="Y870" i="1"/>
  <c r="Y1878" i="1"/>
  <c r="Y1672" i="1"/>
  <c r="Y1337" i="1"/>
  <c r="Y2220" i="1"/>
  <c r="Y3675" i="1"/>
  <c r="Y3159" i="1"/>
  <c r="Y3099" i="1"/>
  <c r="Y2947" i="1"/>
  <c r="Y1959" i="1"/>
  <c r="Y2416" i="1"/>
  <c r="Y3964" i="1"/>
  <c r="Y3720" i="1"/>
  <c r="Y2949" i="1"/>
  <c r="Y3033" i="1"/>
  <c r="Y2569" i="1"/>
  <c r="Y3010" i="1"/>
  <c r="Y1379" i="1"/>
  <c r="Y1006" i="1"/>
  <c r="Y905" i="1"/>
  <c r="Y3930" i="1"/>
  <c r="Y3380" i="1"/>
  <c r="Y4002" i="1"/>
  <c r="Y3507" i="1"/>
  <c r="Y2274" i="1"/>
  <c r="Y2272" i="1"/>
  <c r="Y1541" i="1"/>
  <c r="Y3020" i="1"/>
  <c r="Y2706" i="1"/>
  <c r="Y1939" i="1"/>
  <c r="Y1734" i="1"/>
  <c r="Y567" i="1"/>
  <c r="Y2123" i="1"/>
  <c r="Y2042" i="1"/>
  <c r="Y1486" i="1"/>
  <c r="Y1510" i="1"/>
  <c r="Y1362" i="1"/>
  <c r="Y731" i="1"/>
  <c r="Y800" i="1"/>
  <c r="Y1952" i="1"/>
  <c r="Y2159" i="1"/>
  <c r="Y935" i="1"/>
  <c r="Y541" i="1"/>
  <c r="Y1784" i="1"/>
  <c r="Y743" i="1"/>
  <c r="Y334" i="1"/>
  <c r="Y137" i="1"/>
  <c r="Y1749" i="1"/>
  <c r="Y2852" i="1"/>
  <c r="Y1531" i="1"/>
  <c r="Y1406" i="1"/>
  <c r="Y1247" i="1"/>
  <c r="Y1503" i="1"/>
  <c r="Y1088" i="1"/>
  <c r="Y3916" i="1"/>
  <c r="Y3731" i="1"/>
  <c r="Y3009" i="1"/>
  <c r="Y2910" i="1"/>
  <c r="Y2554" i="1"/>
  <c r="Y2424" i="1"/>
  <c r="Y2067" i="1"/>
  <c r="Y2281" i="1"/>
  <c r="Y790" i="1"/>
  <c r="Y1374" i="1"/>
  <c r="Y726" i="1"/>
  <c r="Y3285" i="1"/>
  <c r="Y3136" i="1"/>
  <c r="Y2612" i="1"/>
  <c r="Y2160" i="1"/>
  <c r="Y1896" i="1"/>
  <c r="Y1421" i="1"/>
  <c r="Y3918" i="1"/>
  <c r="Y2953" i="1"/>
  <c r="Y2607" i="1"/>
  <c r="Y2354" i="1"/>
  <c r="Y2650" i="1"/>
  <c r="Y1764" i="1"/>
  <c r="Y2709" i="1"/>
  <c r="Y1858" i="1"/>
  <c r="Y2045" i="1"/>
  <c r="Y1118" i="1"/>
  <c r="Y1484" i="1"/>
  <c r="Y868" i="1"/>
  <c r="Y1008" i="1"/>
  <c r="Y1408" i="1"/>
  <c r="Y485" i="1"/>
  <c r="Y1704" i="1"/>
  <c r="Y904" i="1"/>
  <c r="Y1249" i="1"/>
  <c r="Y197" i="1"/>
  <c r="Y1883" i="1"/>
  <c r="Y884" i="1"/>
  <c r="Y1377" i="1"/>
  <c r="Y223" i="1"/>
  <c r="Y83" i="1"/>
  <c r="Y1334" i="1"/>
  <c r="Y581" i="1"/>
  <c r="Y27" i="1"/>
  <c r="Y1007" i="1"/>
  <c r="Y1422" i="1"/>
  <c r="Y1665" i="1"/>
  <c r="Y1339" i="1"/>
  <c r="Y37" i="1"/>
  <c r="Y75" i="1"/>
  <c r="Y930" i="1"/>
  <c r="Y1935" i="1"/>
  <c r="Y178" i="1"/>
  <c r="Y582" i="1"/>
  <c r="Y1546" i="1"/>
  <c r="Y589" i="1"/>
  <c r="Y1806" i="1"/>
  <c r="Y2027" i="1"/>
  <c r="Y355" i="1"/>
  <c r="Y198" i="1"/>
  <c r="Y844" i="1"/>
  <c r="Y352" i="1"/>
  <c r="Y505" i="1"/>
  <c r="Y151" i="1"/>
  <c r="Y776" i="1"/>
  <c r="Y435" i="1"/>
  <c r="Y364" i="1"/>
  <c r="Y760" i="1"/>
  <c r="Y1708" i="1"/>
  <c r="Y1179" i="1"/>
  <c r="Y972" i="1"/>
  <c r="Y754" i="1"/>
  <c r="Y1170" i="1"/>
  <c r="Y1057" i="1"/>
  <c r="Y346" i="1"/>
  <c r="Y1596" i="1"/>
  <c r="Y250" i="1"/>
  <c r="Y125" i="1"/>
  <c r="Y31" i="1"/>
  <c r="Y5927" i="1"/>
  <c r="Y5772" i="1"/>
  <c r="Y5519" i="1"/>
  <c r="Y5202" i="1"/>
  <c r="Y4725" i="1"/>
  <c r="Y4435" i="1"/>
  <c r="Y4721" i="1"/>
  <c r="Y3316" i="1"/>
  <c r="Y3153" i="1"/>
  <c r="Y3450" i="1"/>
  <c r="Y6276" i="1"/>
  <c r="Y6060" i="1"/>
  <c r="Y5747" i="1"/>
  <c r="Y5462" i="1"/>
  <c r="Y5248" i="1"/>
  <c r="Y4284" i="1"/>
  <c r="Y3797" i="1"/>
  <c r="Y3914" i="1"/>
  <c r="Y6299" i="1"/>
  <c r="Y5687" i="1"/>
  <c r="Y5490" i="1"/>
  <c r="Y5224" i="1"/>
  <c r="Y4878" i="1"/>
  <c r="Y4131" i="1"/>
  <c r="Y4096" i="1"/>
  <c r="Y4431" i="1"/>
  <c r="Y6170" i="1"/>
  <c r="Y6094" i="1"/>
  <c r="Y5482" i="1"/>
  <c r="Y5053" i="1"/>
  <c r="Y4527" i="1"/>
  <c r="Y4247" i="1"/>
  <c r="Y4008" i="1"/>
  <c r="Y4410" i="1"/>
  <c r="Y3854" i="1"/>
  <c r="Y2912" i="1"/>
  <c r="Y2724" i="1"/>
  <c r="Y3258" i="1"/>
  <c r="Y2039" i="1"/>
  <c r="Y1489" i="1"/>
  <c r="Y1345" i="1"/>
  <c r="Y1464" i="1"/>
  <c r="Y1392" i="1"/>
  <c r="Y2783" i="1"/>
  <c r="Y1767" i="1"/>
  <c r="Y1940" i="1"/>
  <c r="Y2282" i="1"/>
  <c r="Y429" i="1"/>
  <c r="Y954" i="1"/>
  <c r="Y3271" i="1"/>
  <c r="Y3779" i="1"/>
  <c r="Y3426" i="1"/>
  <c r="Y3072" i="1"/>
  <c r="Y2419" i="1"/>
  <c r="Y2218" i="1"/>
  <c r="Y2305" i="1"/>
  <c r="Y883" i="1"/>
  <c r="Y2895" i="1"/>
  <c r="Y2481" i="1"/>
  <c r="Y2183" i="1"/>
  <c r="Y2303" i="1"/>
  <c r="Y1627" i="1"/>
  <c r="Y631" i="1"/>
  <c r="Y2248" i="1"/>
  <c r="Y970" i="1"/>
  <c r="Y778" i="1"/>
  <c r="Y395" i="1"/>
  <c r="Y4009" i="1"/>
  <c r="Y2832" i="1"/>
  <c r="Y2833" i="1"/>
  <c r="Y2445" i="1"/>
  <c r="Y2018" i="1"/>
  <c r="Y1850" i="1"/>
  <c r="Y3678" i="1"/>
  <c r="Y3320" i="1"/>
  <c r="Y4404" i="1"/>
  <c r="Y2778" i="1"/>
  <c r="Y2945" i="1"/>
  <c r="Y2362" i="1"/>
  <c r="Y1827" i="1"/>
  <c r="Y1875" i="1"/>
  <c r="Y897" i="1"/>
  <c r="Y3655" i="1"/>
  <c r="Y3649" i="1"/>
  <c r="Y3238" i="1"/>
  <c r="Y3413" i="1"/>
  <c r="Y2000" i="1"/>
  <c r="Y2881" i="1"/>
  <c r="Y1984" i="1"/>
  <c r="Y2390" i="1"/>
  <c r="Y2468" i="1"/>
  <c r="Y1901" i="1"/>
  <c r="Y1949" i="1"/>
  <c r="Y342" i="1"/>
  <c r="Y2647" i="1"/>
  <c r="Y2223" i="1"/>
  <c r="Y958" i="1"/>
  <c r="Y1237" i="1"/>
  <c r="Y742" i="1"/>
  <c r="Y1208" i="1"/>
  <c r="Y323" i="1"/>
  <c r="Y2394" i="1"/>
  <c r="Y2131" i="1"/>
  <c r="Y1529" i="1"/>
  <c r="Y285" i="1"/>
  <c r="Y1644" i="1"/>
  <c r="Y1168" i="1"/>
  <c r="Y636" i="1"/>
  <c r="Y858" i="1"/>
  <c r="Y2725" i="1"/>
  <c r="Y3011" i="1"/>
  <c r="Y2438" i="1"/>
  <c r="Y2277" i="1"/>
  <c r="Y861" i="1"/>
  <c r="Y915" i="1"/>
  <c r="Y644" i="1"/>
  <c r="Y3567" i="1"/>
  <c r="Y3052" i="1"/>
  <c r="Y2391" i="1"/>
  <c r="Y3570" i="1"/>
  <c r="Y2140" i="1"/>
  <c r="Y1690" i="1"/>
  <c r="Y1166" i="1"/>
  <c r="Y1467" i="1"/>
  <c r="Y1678" i="1"/>
  <c r="Y722" i="1"/>
  <c r="Y263" i="1"/>
  <c r="Y3040" i="1"/>
  <c r="Y3183" i="1"/>
  <c r="Y3120" i="1"/>
  <c r="Y1648" i="1"/>
  <c r="Y2776" i="1"/>
  <c r="Y2217" i="1"/>
  <c r="Y3783" i="1"/>
  <c r="Y3505" i="1"/>
  <c r="Y2359" i="1"/>
  <c r="Y2714" i="1"/>
  <c r="Y2136" i="1"/>
  <c r="Y1558" i="1"/>
  <c r="Y2201" i="1"/>
  <c r="Y2510" i="1"/>
  <c r="Y1757" i="1"/>
  <c r="Y2235" i="1"/>
  <c r="Y1147" i="1"/>
  <c r="Y515" i="1"/>
  <c r="Y166" i="1"/>
  <c r="Y912" i="1"/>
  <c r="Y171" i="1"/>
  <c r="Y215" i="1"/>
  <c r="Y1281" i="1"/>
  <c r="Y544" i="1"/>
  <c r="Y53" i="1"/>
  <c r="Y1553" i="1"/>
  <c r="Y1272" i="1"/>
  <c r="Y377" i="1"/>
  <c r="Y97" i="1"/>
  <c r="Y1165" i="1"/>
  <c r="Y1178" i="1"/>
  <c r="Y1389" i="1"/>
  <c r="Y57" i="1"/>
  <c r="Y1085" i="1"/>
  <c r="Y1065" i="1"/>
  <c r="Y966" i="1"/>
  <c r="Y985" i="1"/>
  <c r="Y684" i="1"/>
  <c r="Y707" i="1"/>
  <c r="Y1772" i="1"/>
  <c r="Y1196" i="1"/>
  <c r="Y657" i="1"/>
  <c r="Y656" i="1"/>
  <c r="Y1239" i="1"/>
  <c r="Y333" i="1"/>
  <c r="Y1750" i="1"/>
  <c r="Y876" i="1"/>
  <c r="Y242" i="1"/>
  <c r="Y86" i="1"/>
  <c r="Y1216" i="1"/>
  <c r="Y736" i="1"/>
  <c r="Y173" i="1"/>
  <c r="Y941" i="1"/>
  <c r="Y739" i="1"/>
  <c r="Y423" i="1"/>
  <c r="Y58" i="1"/>
  <c r="Y2001" i="1"/>
  <c r="Y1027" i="1"/>
  <c r="Y1244" i="1"/>
  <c r="Y511" i="1"/>
  <c r="Y1383" i="1"/>
  <c r="Y2074" i="1"/>
  <c r="Y806" i="1"/>
  <c r="Y1122" i="1"/>
  <c r="Y1463" i="1"/>
  <c r="Y727" i="1"/>
  <c r="Y293" i="1"/>
  <c r="Y34" i="1"/>
  <c r="Y5157" i="1"/>
  <c r="Y4907" i="1"/>
  <c r="Y5012" i="1"/>
  <c r="Y3957" i="1"/>
  <c r="Y4462" i="1"/>
  <c r="Y3838" i="1"/>
  <c r="Y6181" i="1"/>
  <c r="Y5945" i="1"/>
  <c r="Y5632" i="1"/>
  <c r="Y4782" i="1"/>
  <c r="Y5133" i="1"/>
  <c r="Y4351" i="1"/>
  <c r="Y4073" i="1"/>
  <c r="Y3818" i="1"/>
  <c r="Y3759" i="1"/>
  <c r="Y3371" i="1"/>
  <c r="Y3919" i="1"/>
  <c r="Y2322" i="1"/>
  <c r="Y1783" i="1"/>
  <c r="Y2020" i="1"/>
  <c r="Y1102" i="1"/>
  <c r="Y1396" i="1"/>
  <c r="Y507" i="1"/>
  <c r="Y3178" i="1"/>
  <c r="Y2505" i="1"/>
  <c r="Y1650" i="1"/>
  <c r="Y1910" i="1"/>
  <c r="Y1723" i="1"/>
  <c r="Y740" i="1"/>
  <c r="Y4091" i="1"/>
  <c r="Y3566" i="1"/>
  <c r="Y2716" i="1"/>
  <c r="Y2454" i="1"/>
  <c r="Y2788" i="1"/>
  <c r="Y2646" i="1"/>
  <c r="Y1713" i="1"/>
  <c r="Y687" i="1"/>
  <c r="Y2440" i="1"/>
  <c r="Y2365" i="1"/>
  <c r="Y1887" i="1"/>
  <c r="Y1689" i="1"/>
  <c r="Y1017" i="1"/>
  <c r="Y1907" i="1"/>
  <c r="Y2006" i="1"/>
  <c r="Y698" i="1"/>
  <c r="Y1324" i="1"/>
  <c r="Y852" i="1"/>
  <c r="Y4523" i="1"/>
  <c r="Y2923" i="1"/>
  <c r="Y2794" i="1"/>
  <c r="Y2101" i="1"/>
  <c r="Y2780" i="1"/>
  <c r="Y1583" i="1"/>
  <c r="Y4028" i="1"/>
  <c r="Y3166" i="1"/>
  <c r="Y3241" i="1"/>
  <c r="Y3562" i="1"/>
  <c r="Y2442" i="1"/>
  <c r="Y2002" i="1"/>
  <c r="Y2799" i="1"/>
  <c r="Y1515" i="1"/>
  <c r="Y666" i="1"/>
  <c r="Y4463" i="1"/>
  <c r="Y3317" i="1"/>
  <c r="Y3454" i="1"/>
  <c r="Y2867" i="1"/>
  <c r="Y1744" i="1"/>
  <c r="Y3029" i="1"/>
  <c r="Y1728" i="1"/>
  <c r="Y2522" i="1"/>
  <c r="Y1223" i="1"/>
  <c r="Y1315" i="1"/>
  <c r="Y1055" i="1"/>
  <c r="Y78" i="1"/>
  <c r="Y2577" i="1"/>
  <c r="Y1870" i="1"/>
  <c r="Y1791" i="1"/>
  <c r="Y1684" i="1"/>
  <c r="Y466" i="1"/>
  <c r="Y1174" i="1"/>
  <c r="Y2677" i="1"/>
  <c r="Y2107" i="1"/>
  <c r="Y2222" i="1"/>
  <c r="Y2208" i="1"/>
  <c r="Y1158" i="1"/>
  <c r="Y1145" i="1"/>
  <c r="Y1104" i="1"/>
  <c r="Y106" i="1"/>
  <c r="Y704" i="1"/>
  <c r="Y2181" i="1"/>
  <c r="Y2801" i="1"/>
  <c r="Y1769" i="1"/>
  <c r="Y2466" i="1"/>
  <c r="Y586" i="1"/>
  <c r="Y543" i="1"/>
  <c r="Y1160" i="1"/>
  <c r="Y3300" i="1"/>
  <c r="Y2811" i="1"/>
  <c r="Y3423" i="1"/>
  <c r="Y2386" i="1"/>
  <c r="Y2473" i="1"/>
  <c r="Y2109" i="1"/>
  <c r="Y910" i="1"/>
  <c r="Y1544" i="1"/>
  <c r="Y1559" i="1"/>
  <c r="Y1726" i="1"/>
  <c r="Y517" i="1"/>
  <c r="Y3603" i="1"/>
  <c r="Y3382" i="1"/>
  <c r="Y2549" i="1"/>
  <c r="Y2815" i="1"/>
  <c r="Y2682" i="1"/>
  <c r="Y1738" i="1"/>
  <c r="Y3852" i="1"/>
  <c r="Y2779" i="1"/>
  <c r="Y3323" i="1"/>
  <c r="Y1957" i="1"/>
  <c r="Y1880" i="1"/>
  <c r="Y2474" i="1"/>
  <c r="Y1941" i="1"/>
  <c r="Y2541" i="1"/>
  <c r="Y1550" i="1"/>
  <c r="Y1635" i="1"/>
  <c r="Y1119" i="1"/>
  <c r="Y222" i="1"/>
  <c r="Y487" i="1"/>
  <c r="Y1366" i="1"/>
  <c r="Y669" i="1"/>
  <c r="Y127" i="1"/>
  <c r="Y962" i="1"/>
  <c r="Y246" i="1"/>
  <c r="Y664" i="1"/>
  <c r="Y963" i="1"/>
  <c r="Y959" i="1"/>
  <c r="Y1162" i="1"/>
  <c r="Y17" i="1"/>
  <c r="Y703" i="1"/>
  <c r="Y611" i="1"/>
  <c r="Y359" i="1"/>
  <c r="Y416" i="1"/>
  <c r="Y89" i="1"/>
  <c r="Y867" i="1"/>
  <c r="Y689" i="1"/>
  <c r="Y918" i="1"/>
  <c r="Y59" i="1"/>
  <c r="Y281" i="1"/>
  <c r="Y810" i="1"/>
  <c r="Y809" i="1"/>
  <c r="Y976" i="1"/>
  <c r="Y29" i="1"/>
  <c r="Y983" i="1"/>
  <c r="Y1356" i="1"/>
  <c r="Y807" i="1"/>
  <c r="Y1212" i="1"/>
  <c r="Y729" i="1"/>
  <c r="Y55" i="1"/>
  <c r="Y1200" i="1"/>
  <c r="Y235" i="1"/>
  <c r="Y1112" i="1"/>
  <c r="Y537" i="1"/>
  <c r="Y287" i="1"/>
  <c r="Y610" i="1"/>
  <c r="Y526" i="1"/>
  <c r="Y1142" i="1"/>
  <c r="Y1656" i="1"/>
  <c r="Y1652" i="1"/>
  <c r="Y141" i="1"/>
  <c r="Y194" i="1"/>
  <c r="Y1913" i="1"/>
  <c r="Y1492" i="1"/>
  <c r="Y579" i="1"/>
  <c r="Y900" i="1"/>
  <c r="Y161" i="1"/>
  <c r="Y488" i="1"/>
  <c r="Y324" i="1"/>
  <c r="Y4901" i="1"/>
  <c r="Y5300" i="1"/>
  <c r="Y4978" i="1"/>
  <c r="Y4358" i="1"/>
  <c r="Y4251" i="1"/>
  <c r="Y3745" i="1"/>
  <c r="Y6293" i="1"/>
  <c r="Y5974" i="1"/>
  <c r="Y5351" i="1"/>
  <c r="Y4528" i="1"/>
  <c r="Y5121" i="1"/>
  <c r="Y4032" i="1"/>
  <c r="Y4139" i="1"/>
  <c r="Y3734" i="1"/>
  <c r="Y3993" i="1"/>
  <c r="Y2999" i="1"/>
  <c r="Y2936" i="1"/>
  <c r="Y2640" i="1"/>
  <c r="Y2521" i="1"/>
  <c r="Y1542" i="1"/>
  <c r="Y846" i="1"/>
  <c r="Y909" i="1"/>
  <c r="Y206" i="1"/>
  <c r="Y2678" i="1"/>
  <c r="Y2082" i="1"/>
  <c r="Y1990" i="1"/>
  <c r="Y2014" i="1"/>
  <c r="Y1033" i="1"/>
  <c r="Y2124" i="1"/>
  <c r="Y3704" i="1"/>
  <c r="Y3201" i="1"/>
  <c r="Y3144" i="1"/>
  <c r="Y2775" i="1"/>
  <c r="Y2291" i="1"/>
  <c r="Y1917" i="1"/>
  <c r="Y1344" i="1"/>
  <c r="Y413" i="1"/>
  <c r="Y2627" i="1"/>
  <c r="Y2710" i="1"/>
  <c r="Y1630" i="1"/>
  <c r="Y1335" i="1"/>
  <c r="Y1830" i="1"/>
  <c r="Y1597" i="1"/>
  <c r="Y1965" i="1"/>
  <c r="Y442" i="1"/>
  <c r="Y822" i="1"/>
  <c r="Y286" i="1"/>
  <c r="Y3412" i="1"/>
  <c r="Y2667" i="1"/>
  <c r="Y3752" i="1"/>
  <c r="Y1845" i="1"/>
  <c r="Y2024" i="1"/>
  <c r="Y2674" i="1"/>
  <c r="Y3946" i="1"/>
  <c r="Y3710" i="1"/>
  <c r="Y3471" i="1"/>
  <c r="Y3165" i="1"/>
  <c r="Y2085" i="1"/>
  <c r="Y2754" i="1"/>
  <c r="Y2585" i="1"/>
  <c r="Y1866" i="1"/>
  <c r="Y1822" i="1"/>
  <c r="Y4015" i="1"/>
  <c r="Y3686" i="1"/>
  <c r="Y3506" i="1"/>
  <c r="Y2723" i="1"/>
  <c r="Y1488" i="1"/>
  <c r="Y2403" i="1"/>
  <c r="Y1472" i="1"/>
  <c r="Y2221" i="1"/>
  <c r="Y967" i="1"/>
  <c r="Y1045" i="1"/>
  <c r="Y829" i="1"/>
  <c r="Y3633" i="1"/>
  <c r="Y2259" i="1"/>
  <c r="Y1594" i="1"/>
  <c r="Y1476" i="1"/>
  <c r="Y1181" i="1"/>
  <c r="Y243" i="1"/>
  <c r="Y757" i="1"/>
  <c r="Y2302" i="1"/>
  <c r="Y2629" i="1"/>
  <c r="Y2400" i="1"/>
  <c r="Y1966" i="1"/>
  <c r="Y924" i="1"/>
  <c r="Y761" i="1"/>
  <c r="Y1455" i="1"/>
  <c r="Y630" i="1"/>
  <c r="Y417" i="1"/>
  <c r="Y1936" i="1"/>
  <c r="Y2150" i="1"/>
  <c r="Y1465" i="1"/>
  <c r="Y1771" i="1"/>
  <c r="Y1710" i="1"/>
  <c r="Y273" i="1"/>
  <c r="Y564" i="1"/>
  <c r="Y3782" i="1"/>
  <c r="Y2555" i="1"/>
  <c r="Y2621" i="1"/>
  <c r="Y2767" i="1"/>
  <c r="Y2103" i="1"/>
  <c r="Y1570" i="1"/>
  <c r="Y2519" i="1"/>
  <c r="Y1418" i="1"/>
  <c r="Y1096" i="1"/>
  <c r="Y1066" i="1"/>
  <c r="Y138" i="1"/>
  <c r="Y3295" i="1"/>
  <c r="Y2925" i="1"/>
  <c r="Y3365" i="1"/>
  <c r="Y2361" i="1"/>
  <c r="Y2809" i="1"/>
  <c r="Y1143" i="1"/>
  <c r="Y3524" i="1"/>
  <c r="Y2523" i="1"/>
  <c r="Y2901" i="1"/>
  <c r="Y1701" i="1"/>
  <c r="Y2729" i="1"/>
  <c r="Y1918" i="1"/>
  <c r="Y1685" i="1"/>
  <c r="Y2120" i="1"/>
  <c r="Y2344" i="1"/>
  <c r="Y2154" i="1"/>
  <c r="Y785" i="1"/>
  <c r="Y1695" i="1"/>
  <c r="Y123" i="1"/>
  <c r="Y2397" i="1"/>
  <c r="Y225" i="1"/>
  <c r="Y277" i="1"/>
  <c r="Y367" i="1"/>
  <c r="Y914" i="1"/>
  <c r="Y306" i="1"/>
  <c r="Y639" i="1"/>
  <c r="Y358" i="1"/>
  <c r="Y536" i="1"/>
  <c r="Y162" i="1"/>
  <c r="Y1458" i="1"/>
  <c r="Y80" i="1"/>
  <c r="Y128" i="1"/>
  <c r="Y1261" i="1"/>
  <c r="Y649" i="1"/>
  <c r="Y621" i="1"/>
  <c r="Y1981" i="1"/>
  <c r="Y1308" i="1"/>
  <c r="Y530" i="1"/>
  <c r="Y1265" i="1"/>
  <c r="Y865" i="1"/>
  <c r="Y312" i="1"/>
  <c r="Y834" i="1"/>
  <c r="Y584" i="1"/>
  <c r="Y2102" i="1"/>
  <c r="Y952" i="1"/>
  <c r="Y599" i="1"/>
  <c r="Y1654" i="1"/>
  <c r="Y443" i="1"/>
  <c r="Y616" i="1"/>
  <c r="Y1180" i="1"/>
  <c r="Y648" i="1"/>
  <c r="Y36" i="1"/>
  <c r="Y20" i="1"/>
  <c r="Y911" i="1"/>
  <c r="Y244" i="1"/>
  <c r="Y144" i="1"/>
  <c r="Y835" i="1"/>
  <c r="Y1543" i="1"/>
  <c r="Y943" i="1"/>
  <c r="Y837" i="1"/>
  <c r="Y791" i="1"/>
  <c r="Y1134" i="1"/>
  <c r="Y925" i="1"/>
  <c r="Y163" i="1"/>
  <c r="Y635" i="1"/>
  <c r="Y1355" i="1"/>
  <c r="Y236" i="1"/>
  <c r="Y85" i="1"/>
  <c r="Y8" i="1"/>
  <c r="Y1375" i="1"/>
  <c r="Y228" i="1"/>
  <c r="Y1192" i="1"/>
  <c r="Y1068" i="1"/>
  <c r="Y693" i="1"/>
  <c r="Y592" i="1"/>
  <c r="Y578" i="1"/>
  <c r="Y725" i="1"/>
  <c r="Y365" i="1"/>
  <c r="Y1124" i="1"/>
  <c r="Y775" i="1"/>
  <c r="Y279" i="1"/>
  <c r="Y574" i="1"/>
  <c r="Y482" i="1"/>
  <c r="Y1098" i="1"/>
  <c r="Y335" i="1"/>
  <c r="Y1302" i="1"/>
  <c r="Y1937" i="1"/>
  <c r="Y1727" i="1"/>
  <c r="Y1378" i="1"/>
  <c r="Y1187" i="1"/>
  <c r="Y167" i="1"/>
  <c r="Y604" i="1"/>
  <c r="Y476" i="1"/>
  <c r="Y149" i="1"/>
  <c r="Y1074" i="1"/>
  <c r="Y426" i="1"/>
  <c r="Y1540" i="1"/>
  <c r="Y308" i="1"/>
  <c r="Y229" i="1"/>
  <c r="Y2013" i="1"/>
  <c r="Y685" i="1"/>
  <c r="Y1228" i="1"/>
  <c r="Y421" i="1"/>
  <c r="Y400" i="1"/>
  <c r="Y878" i="1"/>
  <c r="Y1487" i="1"/>
  <c r="Y1446" i="1"/>
  <c r="Y866" i="1"/>
  <c r="Y187" i="1"/>
  <c r="Y699" i="1"/>
  <c r="Y593" i="1"/>
  <c r="Y547" i="1"/>
  <c r="Y1307" i="1"/>
  <c r="Y745" i="1"/>
  <c r="Y1092" i="1"/>
  <c r="Y1024" i="1"/>
  <c r="Y340" i="1"/>
  <c r="Y100" i="1"/>
  <c r="Y1125" i="1"/>
  <c r="Y87" i="1"/>
  <c r="Y1519" i="1"/>
  <c r="Y934" i="1"/>
  <c r="Y964" i="1"/>
  <c r="Y1370" i="1"/>
  <c r="Y230" i="1"/>
  <c r="Y296" i="1"/>
  <c r="Y1229" i="1"/>
  <c r="Y534" i="1"/>
  <c r="Y16" i="1"/>
  <c r="Y2031" i="1"/>
  <c r="Y1645" i="1"/>
  <c r="Y857" i="1"/>
  <c r="Y763" i="1"/>
  <c r="Y389" i="1"/>
  <c r="Y103" i="1"/>
  <c r="Y1823" i="1"/>
  <c r="Y651" i="1"/>
  <c r="Y497" i="1"/>
  <c r="Y473" i="1"/>
  <c r="Y513" i="1"/>
  <c r="Y603" i="1"/>
  <c r="Y375" i="1"/>
  <c r="Y1459" i="1"/>
  <c r="Y360" i="1"/>
  <c r="Y1585" i="1"/>
  <c r="Y109" i="1"/>
  <c r="Y1439" i="1"/>
  <c r="Y2360" i="1"/>
  <c r="Y1790" i="1"/>
  <c r="Y873" i="1"/>
  <c r="Y130" i="1"/>
  <c r="Y779" i="1"/>
  <c r="Y150" i="1"/>
  <c r="Y177" i="1"/>
  <c r="Y5316" i="1"/>
  <c r="Y5115" i="1"/>
  <c r="Y4341" i="1"/>
  <c r="Y3922" i="1"/>
  <c r="Y3436" i="1"/>
  <c r="Y3389" i="1"/>
  <c r="Y2692" i="1"/>
  <c r="Y2689" i="1"/>
  <c r="Y6044" i="1"/>
  <c r="Y5475" i="1"/>
  <c r="Y5517" i="1"/>
  <c r="Y5241" i="1"/>
  <c r="Y4775" i="1"/>
  <c r="Y4911" i="1"/>
  <c r="Y4465" i="1"/>
  <c r="Y3901" i="1"/>
  <c r="Y2603" i="1"/>
  <c r="Y2680" i="1"/>
  <c r="Y6173" i="1"/>
  <c r="Y5665" i="1"/>
  <c r="Y5290" i="1"/>
  <c r="Y4953" i="1"/>
  <c r="Y4795" i="1"/>
  <c r="Y4709" i="1"/>
  <c r="Y4777" i="1"/>
  <c r="Y3148" i="1"/>
  <c r="Y3624" i="1"/>
  <c r="Y3472" i="1"/>
  <c r="Y6300" i="1"/>
  <c r="Y5972" i="1"/>
  <c r="Y5902" i="1"/>
  <c r="Y5188" i="1"/>
  <c r="Y5042" i="1"/>
  <c r="Y4163" i="1"/>
  <c r="Y3557" i="1"/>
  <c r="Y3600" i="1"/>
  <c r="Y3578" i="1"/>
  <c r="Y4114" i="1"/>
  <c r="Y6284" i="1"/>
  <c r="Y5919" i="1"/>
  <c r="Y6032" i="1"/>
  <c r="Y5683" i="1"/>
  <c r="Y5414" i="1"/>
  <c r="Y5108" i="1"/>
  <c r="Y4261" i="1"/>
  <c r="Y4335" i="1"/>
  <c r="Y4439" i="1"/>
  <c r="Y5837" i="1"/>
  <c r="Y5411" i="1"/>
  <c r="Y5843" i="1"/>
  <c r="Y5277" i="1"/>
  <c r="Y5336" i="1"/>
  <c r="Y4545" i="1"/>
  <c r="Y4087" i="1"/>
  <c r="Y3639" i="1"/>
  <c r="Y6269" i="1"/>
  <c r="Y5671" i="1"/>
  <c r="Y5771" i="1"/>
  <c r="Y5288" i="1"/>
  <c r="Y5104" i="1"/>
  <c r="Y4205" i="1"/>
  <c r="Y4202" i="1"/>
  <c r="Y3340" i="1"/>
  <c r="Y2992" i="1"/>
  <c r="Y3139" i="1"/>
  <c r="Y3076" i="1"/>
  <c r="Y1669" i="1"/>
  <c r="Y2104" i="1"/>
  <c r="Y1894" i="1"/>
  <c r="Y2113" i="1"/>
  <c r="Y1099" i="1"/>
  <c r="Y1161" i="1"/>
  <c r="Y2475" i="1"/>
  <c r="Y2420" i="1"/>
  <c r="Y2307" i="1"/>
  <c r="Y830" i="1"/>
  <c r="Y2118" i="1"/>
  <c r="Y647" i="1"/>
  <c r="Y3460" i="1"/>
  <c r="Y3646" i="1"/>
  <c r="Y2295" i="1"/>
  <c r="Y2149" i="1"/>
  <c r="Y2066" i="1"/>
  <c r="Y1739" i="1"/>
  <c r="Y1327" i="1"/>
  <c r="Y1768" i="1"/>
  <c r="Y2504" i="1"/>
  <c r="Y3147" i="1"/>
  <c r="Y1642" i="1"/>
  <c r="Y1988" i="1"/>
  <c r="Y1854" i="1"/>
  <c r="Y1312" i="1"/>
  <c r="Y637" i="1"/>
  <c r="Y1132" i="1"/>
  <c r="Y1203" i="1"/>
  <c r="Y203" i="1"/>
  <c r="Y3189" i="1"/>
  <c r="Y3912" i="1"/>
  <c r="Y3114" i="1"/>
  <c r="Y2032" i="1"/>
  <c r="Y2298" i="1"/>
  <c r="Y1015" i="1"/>
  <c r="Y3468" i="1"/>
  <c r="Y3943" i="1"/>
  <c r="Y3028" i="1"/>
  <c r="Y3101" i="1"/>
  <c r="Y2278" i="1"/>
  <c r="Y3310" i="1"/>
  <c r="Y1255" i="1"/>
  <c r="Y1061" i="1"/>
  <c r="Y3938" i="1"/>
  <c r="Y3785" i="1"/>
  <c r="Y3895" i="1"/>
  <c r="Y3193" i="1"/>
  <c r="Y2718" i="1"/>
  <c r="Y2378" i="1"/>
  <c r="Y2490" i="1"/>
  <c r="Y2656" i="1"/>
  <c r="Y2330" i="1"/>
  <c r="Y2125" i="1"/>
  <c r="Y944" i="1"/>
  <c r="Y1206" i="1"/>
  <c r="Y2840" i="1"/>
  <c r="Y1895" i="1"/>
  <c r="Y2721" i="1"/>
  <c r="Y1800" i="1"/>
  <c r="Y618" i="1"/>
  <c r="Y559" i="1"/>
  <c r="Y492" i="1"/>
  <c r="Y2524" i="1"/>
  <c r="Y2172" i="1"/>
  <c r="Y1574" i="1"/>
  <c r="Y686" i="1"/>
  <c r="Y1565" i="1"/>
  <c r="Y1227" i="1"/>
  <c r="Y1056" i="1"/>
  <c r="Y356" i="1"/>
  <c r="Y448" i="1"/>
  <c r="Y2091" i="1"/>
  <c r="Y2426" i="1"/>
  <c r="Y1526" i="1"/>
  <c r="Y1731" i="1"/>
  <c r="Y1039" i="1"/>
  <c r="Y1460" i="1"/>
  <c r="Y815" i="1"/>
  <c r="Y3572" i="1"/>
  <c r="Y3461" i="1"/>
  <c r="Y3418" i="1"/>
  <c r="Y1477" i="1"/>
  <c r="Y2162" i="1"/>
  <c r="Y1729" i="1"/>
  <c r="Y2253" i="1"/>
  <c r="Y1537" i="1"/>
  <c r="Y104" i="1"/>
  <c r="Y1646" i="1"/>
  <c r="Y3619" i="1"/>
  <c r="Y3844" i="1"/>
  <c r="Y3556" i="1"/>
  <c r="Y2633" i="1"/>
  <c r="Y2467" i="1"/>
  <c r="Y2174" i="1"/>
  <c r="Y1186" i="1"/>
  <c r="Y3539" i="1"/>
  <c r="Y3394" i="1"/>
  <c r="Y3138" i="1"/>
  <c r="Y1888" i="1"/>
  <c r="Y2406" i="1"/>
  <c r="Y2882" i="1"/>
  <c r="Y2328" i="1"/>
  <c r="Y2626" i="1"/>
  <c r="Y2876" i="1"/>
  <c r="Y2054" i="1"/>
  <c r="Y1019" i="1"/>
  <c r="Y906" i="1"/>
  <c r="Y580" i="1"/>
  <c r="Y768" i="1"/>
  <c r="Y132" i="1"/>
  <c r="Y383" i="1"/>
  <c r="Y1311" i="1"/>
  <c r="Y207" i="1"/>
  <c r="Y1538" i="1"/>
  <c r="Y374" i="1"/>
  <c r="Y1795" i="1"/>
  <c r="Y428" i="1"/>
  <c r="Y191" i="1"/>
  <c r="Y1350" i="1"/>
  <c r="Y84" i="1"/>
  <c r="Y339" i="1"/>
  <c r="Y350" i="1"/>
  <c r="Y646" i="1"/>
  <c r="Y1005" i="1"/>
  <c r="Y2065" i="1"/>
  <c r="Y1317" i="1"/>
  <c r="Y386" i="1"/>
  <c r="Y396" i="1"/>
  <c r="Y1120" i="1"/>
  <c r="Y1243" i="1"/>
  <c r="Y68" i="1"/>
  <c r="Y1598" i="1"/>
  <c r="Y1518" i="1"/>
  <c r="Y1766" i="1"/>
  <c r="Y478" i="1"/>
  <c r="Y2044" i="1"/>
  <c r="Y902" i="1"/>
  <c r="Y7" i="1"/>
  <c r="Y1067" i="1"/>
  <c r="Y362" i="1"/>
  <c r="Y13" i="1"/>
  <c r="Y518" i="1"/>
  <c r="Y219" i="1"/>
  <c r="Y320" i="1"/>
  <c r="Y418" i="1"/>
  <c r="Y1415" i="1"/>
  <c r="Y88" i="1"/>
  <c r="Y1012" i="1"/>
  <c r="Y717" i="1"/>
  <c r="Y521" i="1"/>
  <c r="Y1386" i="1"/>
  <c r="Y1107" i="1"/>
  <c r="Y519" i="1"/>
  <c r="Y773" i="1"/>
  <c r="Y357" i="1"/>
  <c r="Y1270" i="1"/>
</calcChain>
</file>

<file path=xl/sharedStrings.xml><?xml version="1.0" encoding="utf-8"?>
<sst xmlns="http://schemas.openxmlformats.org/spreadsheetml/2006/main" count="25715" uniqueCount="6823">
  <si>
    <t>KundenID</t>
  </si>
  <si>
    <t>Firmenname</t>
  </si>
  <si>
    <t>Branche</t>
  </si>
  <si>
    <t>Land</t>
  </si>
  <si>
    <t>Mitarbeiterzahl</t>
  </si>
  <si>
    <t>Jahresumsatz_Kunde_Mio_EUR</t>
  </si>
  <si>
    <t>Kundenalter_Jahre</t>
  </si>
  <si>
    <t>Umsatz_mit_uns_12M_EUR</t>
  </si>
  <si>
    <t>Anzahl_Bestellungen_12M</t>
  </si>
  <si>
    <t>Letzte_Bestellung_Tage</t>
  </si>
  <si>
    <t>Anzahl_Reklamationen_12M</t>
  </si>
  <si>
    <t>Zahlungsziel_Ueberschreitung_Tage</t>
  </si>
  <si>
    <t>Anzahl_Produktlinien</t>
  </si>
  <si>
    <t>Wachstum_YoY_Prozent</t>
  </si>
  <si>
    <t>Recency_Score</t>
  </si>
  <si>
    <t>Frequency_Score</t>
  </si>
  <si>
    <t>Monetary_Score</t>
  </si>
  <si>
    <t>RFM_Summe</t>
  </si>
  <si>
    <t>Kundenwert_Score</t>
  </si>
  <si>
    <t>Segment</t>
  </si>
  <si>
    <t>Firmenpotenzial_Score</t>
  </si>
  <si>
    <t>Firmo_Distanz_TopKunden</t>
  </si>
  <si>
    <t>Erwarteter_Umsatz_EUR</t>
  </si>
  <si>
    <t>Umsatzluecke_EUR</t>
  </si>
  <si>
    <t>Cross_Selling_Potenzial</t>
  </si>
  <si>
    <t>Fruehwarn_Score</t>
  </si>
  <si>
    <t>Risiko_Ampel</t>
  </si>
  <si>
    <t>K00001</t>
  </si>
  <si>
    <t>Alpen Werke GmbH</t>
  </si>
  <si>
    <t>Automotive-Zulieferer</t>
  </si>
  <si>
    <t>DE</t>
  </si>
  <si>
    <t>K00002</t>
  </si>
  <si>
    <t>Vogel GmbH &amp; Co. KG</t>
  </si>
  <si>
    <t>Maschinenbau</t>
  </si>
  <si>
    <t>K00003</t>
  </si>
  <si>
    <t>Werner SE</t>
  </si>
  <si>
    <t>K00004</t>
  </si>
  <si>
    <t>Alpen Systeme GmbH</t>
  </si>
  <si>
    <t>Anlagenbau</t>
  </si>
  <si>
    <t>K00005</t>
  </si>
  <si>
    <t>Rhein GmbH &amp; Co. KG</t>
  </si>
  <si>
    <t>K00006</t>
  </si>
  <si>
    <t>Fuchs Industrie GmbH</t>
  </si>
  <si>
    <t>K00007</t>
  </si>
  <si>
    <t>Neumann GmbH &amp; Co. KG</t>
  </si>
  <si>
    <t>K00008</t>
  </si>
  <si>
    <t>Kern AG</t>
  </si>
  <si>
    <t>Prozesstechnik</t>
  </si>
  <si>
    <t>NL</t>
  </si>
  <si>
    <t>K00009</t>
  </si>
  <si>
    <t>Kern SE</t>
  </si>
  <si>
    <t>Antriebstechnik</t>
  </si>
  <si>
    <t>CH</t>
  </si>
  <si>
    <t>K00010</t>
  </si>
  <si>
    <t>Fuchs Maschinenbau GmbH</t>
  </si>
  <si>
    <t>Elektromaschinenbau</t>
  </si>
  <si>
    <t>IT</t>
  </si>
  <si>
    <t>K00011</t>
  </si>
  <si>
    <t>Alpen SE</t>
  </si>
  <si>
    <t>Metallverarbeitung</t>
  </si>
  <si>
    <t>K00012</t>
  </si>
  <si>
    <t>Braun AG</t>
  </si>
  <si>
    <t>Werkzeugbau</t>
  </si>
  <si>
    <t>K00013</t>
  </si>
  <si>
    <t>Becker Systeme GmbH</t>
  </si>
  <si>
    <t>Energietechnik</t>
  </si>
  <si>
    <t>K00014</t>
  </si>
  <si>
    <t>Tal AG</t>
  </si>
  <si>
    <t>K00015</t>
  </si>
  <si>
    <t>Lange Systeme GmbH</t>
  </si>
  <si>
    <t>K00016</t>
  </si>
  <si>
    <t>Tal Technik GmbH</t>
  </si>
  <si>
    <t>K00017</t>
  </si>
  <si>
    <t>Braun GmbH &amp; Co. KG</t>
  </si>
  <si>
    <t>Elektrotechnik</t>
  </si>
  <si>
    <t>K00018</t>
  </si>
  <si>
    <t>West Industrie GmbH</t>
  </si>
  <si>
    <t>AT</t>
  </si>
  <si>
    <t>K00019</t>
  </si>
  <si>
    <t>Schulz SE</t>
  </si>
  <si>
    <t>K00020</t>
  </si>
  <si>
    <t>Nord Werke GmbH</t>
  </si>
  <si>
    <t>K00021</t>
  </si>
  <si>
    <t>Hartmann Systeme GmbH</t>
  </si>
  <si>
    <t>Verpackungstechnik</t>
  </si>
  <si>
    <t>K00022</t>
  </si>
  <si>
    <t>Feld Technik GmbH</t>
  </si>
  <si>
    <t>K00023</t>
  </si>
  <si>
    <t>Berg SE</t>
  </si>
  <si>
    <t>Sondermaschinenbau</t>
  </si>
  <si>
    <t>K00024</t>
  </si>
  <si>
    <t>K00025</t>
  </si>
  <si>
    <t>Nord Technik GmbH</t>
  </si>
  <si>
    <t>FR</t>
  </si>
  <si>
    <t>K00026</t>
  </si>
  <si>
    <t>Feld Werke GmbH</t>
  </si>
  <si>
    <t>K00027</t>
  </si>
  <si>
    <t>Krueger Werke GmbH</t>
  </si>
  <si>
    <t>K00028</t>
  </si>
  <si>
    <t>Bach GmbH</t>
  </si>
  <si>
    <t>K00029</t>
  </si>
  <si>
    <t>Werner Technik GmbH</t>
  </si>
  <si>
    <t>K00030</t>
  </si>
  <si>
    <t>Berg Industrie GmbH</t>
  </si>
  <si>
    <t>K00031</t>
  </si>
  <si>
    <t>Richter Technik GmbH</t>
  </si>
  <si>
    <t>BE</t>
  </si>
  <si>
    <t>K00032</t>
  </si>
  <si>
    <t>Fuchs GmbH</t>
  </si>
  <si>
    <t>K00033</t>
  </si>
  <si>
    <t>Sued GmbH</t>
  </si>
  <si>
    <t>K00034</t>
  </si>
  <si>
    <t>West AG</t>
  </si>
  <si>
    <t>K00035</t>
  </si>
  <si>
    <t>Richter Antriebe GmbH</t>
  </si>
  <si>
    <t>K00036</t>
  </si>
  <si>
    <t>Lange Maschinenbau GmbH</t>
  </si>
  <si>
    <t>PL</t>
  </si>
  <si>
    <t>K00037</t>
  </si>
  <si>
    <t>Fuchs SE</t>
  </si>
  <si>
    <t>K00038</t>
  </si>
  <si>
    <t>Stein Maschinenbau GmbH</t>
  </si>
  <si>
    <t>SE</t>
  </si>
  <si>
    <t>K00039</t>
  </si>
  <si>
    <t>Alpen Maschinenbau GmbH</t>
  </si>
  <si>
    <t>K00040</t>
  </si>
  <si>
    <t>K00041</t>
  </si>
  <si>
    <t>Kern Industrie GmbH</t>
  </si>
  <si>
    <t>K00042</t>
  </si>
  <si>
    <t>K00043</t>
  </si>
  <si>
    <t>Neumann Systeme GmbH</t>
  </si>
  <si>
    <t>K00044</t>
  </si>
  <si>
    <t>Nord Systeme GmbH</t>
  </si>
  <si>
    <t>K00045</t>
  </si>
  <si>
    <t>Rhein Maschinenbau GmbH</t>
  </si>
  <si>
    <t>K00046</t>
  </si>
  <si>
    <t>Stein Antriebe GmbH</t>
  </si>
  <si>
    <t>K00047</t>
  </si>
  <si>
    <t>Ruhr Technik GmbH</t>
  </si>
  <si>
    <t>K00048</t>
  </si>
  <si>
    <t>Lange GmbH</t>
  </si>
  <si>
    <t>K00049</t>
  </si>
  <si>
    <t>Sued Maschinenbau GmbH</t>
  </si>
  <si>
    <t>K00050</t>
  </si>
  <si>
    <t>Braun Werke GmbH</t>
  </si>
  <si>
    <t>K00051</t>
  </si>
  <si>
    <t>Werner GmbH</t>
  </si>
  <si>
    <t>K00052</t>
  </si>
  <si>
    <t>Stein GmbH &amp; Co. KG</t>
  </si>
  <si>
    <t>K00053</t>
  </si>
  <si>
    <t>Bach Industrie GmbH</t>
  </si>
  <si>
    <t>K00054</t>
  </si>
  <si>
    <t>Ruhr GmbH</t>
  </si>
  <si>
    <t>K00055</t>
  </si>
  <si>
    <t>Braun GmbH</t>
  </si>
  <si>
    <t>K00056</t>
  </si>
  <si>
    <t>Schmidt SE</t>
  </si>
  <si>
    <t>K00057</t>
  </si>
  <si>
    <t>Vogel SE</t>
  </si>
  <si>
    <t>K00058</t>
  </si>
  <si>
    <t>Klein AG</t>
  </si>
  <si>
    <t>K00059</t>
  </si>
  <si>
    <t>Bach Systeme GmbH</t>
  </si>
  <si>
    <t>K00060</t>
  </si>
  <si>
    <t>K00061</t>
  </si>
  <si>
    <t>Klein Systeme GmbH</t>
  </si>
  <si>
    <t>K00062</t>
  </si>
  <si>
    <t>Wagner Werke GmbH</t>
  </si>
  <si>
    <t>K00063</t>
  </si>
  <si>
    <t>Alpen Technik GmbH</t>
  </si>
  <si>
    <t>K00064</t>
  </si>
  <si>
    <t>Klein Werke GmbH</t>
  </si>
  <si>
    <t>K00065</t>
  </si>
  <si>
    <t>K00066</t>
  </si>
  <si>
    <t>Sued Technik GmbH</t>
  </si>
  <si>
    <t>K00067</t>
  </si>
  <si>
    <t>West GmbH &amp; Co. KG</t>
  </si>
  <si>
    <t>K00068</t>
  </si>
  <si>
    <t>DK</t>
  </si>
  <si>
    <t>K00069</t>
  </si>
  <si>
    <t>K00070</t>
  </si>
  <si>
    <t>Meyer Industrie GmbH</t>
  </si>
  <si>
    <t>K00071</t>
  </si>
  <si>
    <t>Ruhr Industrie GmbH</t>
  </si>
  <si>
    <t>K00072</t>
  </si>
  <si>
    <t>Lange SE</t>
  </si>
  <si>
    <t>K00073</t>
  </si>
  <si>
    <t>K00074</t>
  </si>
  <si>
    <t>Nord GmbH &amp; Co. KG</t>
  </si>
  <si>
    <t>K00075</t>
  </si>
  <si>
    <t>Wagner Antriebe GmbH</t>
  </si>
  <si>
    <t>K00076</t>
  </si>
  <si>
    <t>Becker GmbH &amp; Co. KG</t>
  </si>
  <si>
    <t>K00077</t>
  </si>
  <si>
    <t>Ruhr Maschinenbau GmbH</t>
  </si>
  <si>
    <t>K00078</t>
  </si>
  <si>
    <t>Wagner Industrie GmbH</t>
  </si>
  <si>
    <t>K00079</t>
  </si>
  <si>
    <t>Krueger Systeme GmbH</t>
  </si>
  <si>
    <t>K00080</t>
  </si>
  <si>
    <t>Klein GmbH</t>
  </si>
  <si>
    <t>K00081</t>
  </si>
  <si>
    <t>K00082</t>
  </si>
  <si>
    <t>Stein Industrie GmbH</t>
  </si>
  <si>
    <t>K00083</t>
  </si>
  <si>
    <t>K00084</t>
  </si>
  <si>
    <t>K00085</t>
  </si>
  <si>
    <t>Tal GmbH &amp; Co. KG</t>
  </si>
  <si>
    <t>K00086</t>
  </si>
  <si>
    <t>K00087</t>
  </si>
  <si>
    <t>Richter SE</t>
  </si>
  <si>
    <t>K00088</t>
  </si>
  <si>
    <t>Werner GmbH &amp; Co. KG</t>
  </si>
  <si>
    <t>K00089</t>
  </si>
  <si>
    <t>Alpen GmbH &amp; Co. KG</t>
  </si>
  <si>
    <t>K00090</t>
  </si>
  <si>
    <t>K00091</t>
  </si>
  <si>
    <t>Krause SE</t>
  </si>
  <si>
    <t>K00092</t>
  </si>
  <si>
    <t>West SE</t>
  </si>
  <si>
    <t>K00093</t>
  </si>
  <si>
    <t>K00094</t>
  </si>
  <si>
    <t>Meyer Werke GmbH</t>
  </si>
  <si>
    <t>K00095</t>
  </si>
  <si>
    <t>K00096</t>
  </si>
  <si>
    <t>Berg Technik GmbH</t>
  </si>
  <si>
    <t>K00097</t>
  </si>
  <si>
    <t>Hartmann Werke GmbH</t>
  </si>
  <si>
    <t>K00098</t>
  </si>
  <si>
    <t>Hoffmann Werke GmbH</t>
  </si>
  <si>
    <t>K00099</t>
  </si>
  <si>
    <t>K00100</t>
  </si>
  <si>
    <t>K00101</t>
  </si>
  <si>
    <t>Nord SE</t>
  </si>
  <si>
    <t>K00102</t>
  </si>
  <si>
    <t>K00103</t>
  </si>
  <si>
    <t>Stein Systeme GmbH</t>
  </si>
  <si>
    <t>K00104</t>
  </si>
  <si>
    <t>Ruhr Systeme GmbH</t>
  </si>
  <si>
    <t>K00105</t>
  </si>
  <si>
    <t>K00106</t>
  </si>
  <si>
    <t>Richter GmbH</t>
  </si>
  <si>
    <t>K00107</t>
  </si>
  <si>
    <t>Kern GmbH</t>
  </si>
  <si>
    <t>K00108</t>
  </si>
  <si>
    <t>Nord AG</t>
  </si>
  <si>
    <t>K00109</t>
  </si>
  <si>
    <t>Weber SE</t>
  </si>
  <si>
    <t>K00110</t>
  </si>
  <si>
    <t>Fuchs AG</t>
  </si>
  <si>
    <t>K00111</t>
  </si>
  <si>
    <t>Weber GmbH &amp; Co. KG</t>
  </si>
  <si>
    <t>K00112</t>
  </si>
  <si>
    <t>K00113</t>
  </si>
  <si>
    <t>Nord Industrie GmbH</t>
  </si>
  <si>
    <t>K00114</t>
  </si>
  <si>
    <t>West Maschinenbau GmbH</t>
  </si>
  <si>
    <t>K00115</t>
  </si>
  <si>
    <t>Neumann Technik GmbH</t>
  </si>
  <si>
    <t>K00116</t>
  </si>
  <si>
    <t>K00117</t>
  </si>
  <si>
    <t>Bach Maschinenbau GmbH</t>
  </si>
  <si>
    <t>K00118</t>
  </si>
  <si>
    <t>Schmidt GmbH</t>
  </si>
  <si>
    <t>K00119</t>
  </si>
  <si>
    <t>Nord GmbH</t>
  </si>
  <si>
    <t>K00120</t>
  </si>
  <si>
    <t>Berg GmbH &amp; Co. KG</t>
  </si>
  <si>
    <t>K00121</t>
  </si>
  <si>
    <t>Alpen Antriebe GmbH</t>
  </si>
  <si>
    <t>K00122</t>
  </si>
  <si>
    <t>Krueger GmbH</t>
  </si>
  <si>
    <t>K00123</t>
  </si>
  <si>
    <t>Meyer Maschinenbau GmbH</t>
  </si>
  <si>
    <t>K00124</t>
  </si>
  <si>
    <t>Schmidt Industrie GmbH</t>
  </si>
  <si>
    <t>K00125</t>
  </si>
  <si>
    <t>Schulz Maschinenbau GmbH</t>
  </si>
  <si>
    <t>K00126</t>
  </si>
  <si>
    <t>Sued AG</t>
  </si>
  <si>
    <t>K00127</t>
  </si>
  <si>
    <t>K00128</t>
  </si>
  <si>
    <t>Sued Systeme GmbH</t>
  </si>
  <si>
    <t>K00129</t>
  </si>
  <si>
    <t>Feld AG</t>
  </si>
  <si>
    <t>K00130</t>
  </si>
  <si>
    <t>Richter Systeme GmbH</t>
  </si>
  <si>
    <t>K00131</t>
  </si>
  <si>
    <t>Schulz Industrie GmbH</t>
  </si>
  <si>
    <t>K00132</t>
  </si>
  <si>
    <t>K00133</t>
  </si>
  <si>
    <t>K00134</t>
  </si>
  <si>
    <t>K00135</t>
  </si>
  <si>
    <t>K00136</t>
  </si>
  <si>
    <t>Becker Maschinenbau GmbH</t>
  </si>
  <si>
    <t>K00137</t>
  </si>
  <si>
    <t>K00138</t>
  </si>
  <si>
    <t>K00139</t>
  </si>
  <si>
    <t>K00140</t>
  </si>
  <si>
    <t>K00141</t>
  </si>
  <si>
    <t>Wagner GmbH &amp; Co. KG</t>
  </si>
  <si>
    <t>K00142</t>
  </si>
  <si>
    <t>K00143</t>
  </si>
  <si>
    <t>K00144</t>
  </si>
  <si>
    <t>Hartmann GmbH</t>
  </si>
  <si>
    <t>K00145</t>
  </si>
  <si>
    <t>Alpen GmbH</t>
  </si>
  <si>
    <t>K00146</t>
  </si>
  <si>
    <t>Krause Industrie GmbH</t>
  </si>
  <si>
    <t>K00147</t>
  </si>
  <si>
    <t>Feld SE</t>
  </si>
  <si>
    <t>K00148</t>
  </si>
  <si>
    <t>Berg Systeme GmbH</t>
  </si>
  <si>
    <t>K00149</t>
  </si>
  <si>
    <t>Rhein GmbH</t>
  </si>
  <si>
    <t>K00150</t>
  </si>
  <si>
    <t>K00151</t>
  </si>
  <si>
    <t>K00152</t>
  </si>
  <si>
    <t>K00153</t>
  </si>
  <si>
    <t>Hoffmann AG</t>
  </si>
  <si>
    <t>K00154</t>
  </si>
  <si>
    <t>Werner Industrie GmbH</t>
  </si>
  <si>
    <t>K00155</t>
  </si>
  <si>
    <t>Schulz Werke GmbH</t>
  </si>
  <si>
    <t>K00156</t>
  </si>
  <si>
    <t>Tal SE</t>
  </si>
  <si>
    <t>K00157</t>
  </si>
  <si>
    <t>Schmidt AG</t>
  </si>
  <si>
    <t>K00158</t>
  </si>
  <si>
    <t>K00159</t>
  </si>
  <si>
    <t>K00160</t>
  </si>
  <si>
    <t>Meyer Antriebe GmbH</t>
  </si>
  <si>
    <t>K00161</t>
  </si>
  <si>
    <t>K00162</t>
  </si>
  <si>
    <t>K00163</t>
  </si>
  <si>
    <t>Lange Technik GmbH</t>
  </si>
  <si>
    <t>K00164</t>
  </si>
  <si>
    <t>Meyer AG</t>
  </si>
  <si>
    <t>K00165</t>
  </si>
  <si>
    <t>Hoffmann GmbH</t>
  </si>
  <si>
    <t>K00166</t>
  </si>
  <si>
    <t>Klein Industrie GmbH</t>
  </si>
  <si>
    <t>K00167</t>
  </si>
  <si>
    <t>K00168</t>
  </si>
  <si>
    <t>K00169</t>
  </si>
  <si>
    <t>K00170</t>
  </si>
  <si>
    <t>Schulz Technik GmbH</t>
  </si>
  <si>
    <t>K00171</t>
  </si>
  <si>
    <t>Hoffmann Maschinenbau GmbH</t>
  </si>
  <si>
    <t>K00172</t>
  </si>
  <si>
    <t>Krause Antriebe GmbH</t>
  </si>
  <si>
    <t>K00173</t>
  </si>
  <si>
    <t>K00174</t>
  </si>
  <si>
    <t>West Antriebe GmbH</t>
  </si>
  <si>
    <t>K00175</t>
  </si>
  <si>
    <t>Berg Antriebe GmbH</t>
  </si>
  <si>
    <t>K00176</t>
  </si>
  <si>
    <t>K00177</t>
  </si>
  <si>
    <t>K00178</t>
  </si>
  <si>
    <t>K00179</t>
  </si>
  <si>
    <t>Sued Werke GmbH</t>
  </si>
  <si>
    <t>K00180</t>
  </si>
  <si>
    <t>K00181</t>
  </si>
  <si>
    <t>Sued Industrie GmbH</t>
  </si>
  <si>
    <t>K00182</t>
  </si>
  <si>
    <t>Klein Technik GmbH</t>
  </si>
  <si>
    <t>K00183</t>
  </si>
  <si>
    <t>K00184</t>
  </si>
  <si>
    <t>K00185</t>
  </si>
  <si>
    <t>Lange Industrie GmbH</t>
  </si>
  <si>
    <t>K00186</t>
  </si>
  <si>
    <t>K00187</t>
  </si>
  <si>
    <t>Richter GmbH &amp; Co. KG</t>
  </si>
  <si>
    <t>K00188</t>
  </si>
  <si>
    <t>Stein AG</t>
  </si>
  <si>
    <t>K00189</t>
  </si>
  <si>
    <t>Rhein SE</t>
  </si>
  <si>
    <t>K00190</t>
  </si>
  <si>
    <t>Becker GmbH</t>
  </si>
  <si>
    <t>K00191</t>
  </si>
  <si>
    <t>K00192</t>
  </si>
  <si>
    <t>Neumann Werke GmbH</t>
  </si>
  <si>
    <t>K00193</t>
  </si>
  <si>
    <t>K00194</t>
  </si>
  <si>
    <t>Wagner SE</t>
  </si>
  <si>
    <t>K00195</t>
  </si>
  <si>
    <t>K00196</t>
  </si>
  <si>
    <t>K00197</t>
  </si>
  <si>
    <t>Richter Werke GmbH</t>
  </si>
  <si>
    <t>K00198</t>
  </si>
  <si>
    <t>K00199</t>
  </si>
  <si>
    <t>K00200</t>
  </si>
  <si>
    <t>Feld GmbH</t>
  </si>
  <si>
    <t>K00201</t>
  </si>
  <si>
    <t>K00202</t>
  </si>
  <si>
    <t>Neumann Maschinenbau GmbH</t>
  </si>
  <si>
    <t>K00203</t>
  </si>
  <si>
    <t>Ruhr Antriebe GmbH</t>
  </si>
  <si>
    <t>K00204</t>
  </si>
  <si>
    <t>K00205</t>
  </si>
  <si>
    <t>Krause GmbH</t>
  </si>
  <si>
    <t>K00206</t>
  </si>
  <si>
    <t>Wagner GmbH</t>
  </si>
  <si>
    <t>K00207</t>
  </si>
  <si>
    <t>K00208</t>
  </si>
  <si>
    <t>Hoffmann Technik GmbH</t>
  </si>
  <si>
    <t>K00209</t>
  </si>
  <si>
    <t>K00210</t>
  </si>
  <si>
    <t>Vogel Maschinenbau GmbH</t>
  </si>
  <si>
    <t>K00211</t>
  </si>
  <si>
    <t>Rhein AG</t>
  </si>
  <si>
    <t>K00212</t>
  </si>
  <si>
    <t>K00213</t>
  </si>
  <si>
    <t>K00214</t>
  </si>
  <si>
    <t>K00215</t>
  </si>
  <si>
    <t>Meyer SE</t>
  </si>
  <si>
    <t>K00216</t>
  </si>
  <si>
    <t>K00217</t>
  </si>
  <si>
    <t>Neumann AG</t>
  </si>
  <si>
    <t>K00218</t>
  </si>
  <si>
    <t>Fuchs GmbH &amp; Co. KG</t>
  </si>
  <si>
    <t>K00219</t>
  </si>
  <si>
    <t>Neumann GmbH</t>
  </si>
  <si>
    <t>K00220</t>
  </si>
  <si>
    <t>Krueger Technik GmbH</t>
  </si>
  <si>
    <t>K00221</t>
  </si>
  <si>
    <t>K00222</t>
  </si>
  <si>
    <t>K00223</t>
  </si>
  <si>
    <t>Schulz Antriebe GmbH</t>
  </si>
  <si>
    <t>K00224</t>
  </si>
  <si>
    <t>Berg Werke GmbH</t>
  </si>
  <si>
    <t>K00225</t>
  </si>
  <si>
    <t>K00226</t>
  </si>
  <si>
    <t>Kern Technik GmbH</t>
  </si>
  <si>
    <t>K00227</t>
  </si>
  <si>
    <t>Tal Werke GmbH</t>
  </si>
  <si>
    <t>K00228</t>
  </si>
  <si>
    <t>K00229</t>
  </si>
  <si>
    <t>K00230</t>
  </si>
  <si>
    <t>Sued GmbH &amp; Co. KG</t>
  </si>
  <si>
    <t>K00231</t>
  </si>
  <si>
    <t>Rhein Antriebe GmbH</t>
  </si>
  <si>
    <t>K00232</t>
  </si>
  <si>
    <t>K00233</t>
  </si>
  <si>
    <t>K00234</t>
  </si>
  <si>
    <t>K00235</t>
  </si>
  <si>
    <t>K00236</t>
  </si>
  <si>
    <t>Hartmann Technik GmbH</t>
  </si>
  <si>
    <t>K00237</t>
  </si>
  <si>
    <t>K00238</t>
  </si>
  <si>
    <t>K00239</t>
  </si>
  <si>
    <t>Klein Antriebe GmbH</t>
  </si>
  <si>
    <t>K00240</t>
  </si>
  <si>
    <t>Tal Antriebe GmbH</t>
  </si>
  <si>
    <t>K00241</t>
  </si>
  <si>
    <t>Rhein Werke GmbH</t>
  </si>
  <si>
    <t>K00242</t>
  </si>
  <si>
    <t>K00243</t>
  </si>
  <si>
    <t>K00244</t>
  </si>
  <si>
    <t>Sued Antriebe GmbH</t>
  </si>
  <si>
    <t>K00245</t>
  </si>
  <si>
    <t>K00246</t>
  </si>
  <si>
    <t>Hoffmann SE</t>
  </si>
  <si>
    <t>K00247</t>
  </si>
  <si>
    <t>Neumann Antriebe GmbH</t>
  </si>
  <si>
    <t>K00248</t>
  </si>
  <si>
    <t>K00249</t>
  </si>
  <si>
    <t>Berg GmbH</t>
  </si>
  <si>
    <t>K00250</t>
  </si>
  <si>
    <t>K00251</t>
  </si>
  <si>
    <t>K00252</t>
  </si>
  <si>
    <t>K00253</t>
  </si>
  <si>
    <t>K00254</t>
  </si>
  <si>
    <t>K00255</t>
  </si>
  <si>
    <t>Becker Industrie GmbH</t>
  </si>
  <si>
    <t>K00256</t>
  </si>
  <si>
    <t>K00257</t>
  </si>
  <si>
    <t>K00258</t>
  </si>
  <si>
    <t>K00259</t>
  </si>
  <si>
    <t>K00260</t>
  </si>
  <si>
    <t>K00261</t>
  </si>
  <si>
    <t>Braun Antriebe GmbH</t>
  </si>
  <si>
    <t>K00262</t>
  </si>
  <si>
    <t>Werner Werke GmbH</t>
  </si>
  <si>
    <t>K00263</t>
  </si>
  <si>
    <t>K00264</t>
  </si>
  <si>
    <t>K00265</t>
  </si>
  <si>
    <t>K00266</t>
  </si>
  <si>
    <t>K00267</t>
  </si>
  <si>
    <t>K00268</t>
  </si>
  <si>
    <t>K00269</t>
  </si>
  <si>
    <t>K00270</t>
  </si>
  <si>
    <t>Becker Technik GmbH</t>
  </si>
  <si>
    <t>K00271</t>
  </si>
  <si>
    <t>K00272</t>
  </si>
  <si>
    <t>K00273</t>
  </si>
  <si>
    <t>K00274</t>
  </si>
  <si>
    <t>Hartmann AG</t>
  </si>
  <si>
    <t>K00275</t>
  </si>
  <si>
    <t>K00276</t>
  </si>
  <si>
    <t>K00277</t>
  </si>
  <si>
    <t>K00278</t>
  </si>
  <si>
    <t>K00279</t>
  </si>
  <si>
    <t>K00280</t>
  </si>
  <si>
    <t>K00281</t>
  </si>
  <si>
    <t>Wagner Systeme GmbH</t>
  </si>
  <si>
    <t>K00282</t>
  </si>
  <si>
    <t>K00283</t>
  </si>
  <si>
    <t>Richter Maschinenbau GmbH</t>
  </si>
  <si>
    <t>K00284</t>
  </si>
  <si>
    <t>Weber GmbH</t>
  </si>
  <si>
    <t>K00285</t>
  </si>
  <si>
    <t>K00286</t>
  </si>
  <si>
    <t>K00287</t>
  </si>
  <si>
    <t>Weber Systeme GmbH</t>
  </si>
  <si>
    <t>K00288</t>
  </si>
  <si>
    <t>K00289</t>
  </si>
  <si>
    <t>K00290</t>
  </si>
  <si>
    <t>Kern Maschinenbau GmbH</t>
  </si>
  <si>
    <t>K00291</t>
  </si>
  <si>
    <t>Feld Antriebe GmbH</t>
  </si>
  <si>
    <t>K00292</t>
  </si>
  <si>
    <t>K00293</t>
  </si>
  <si>
    <t>K00294</t>
  </si>
  <si>
    <t>K00295</t>
  </si>
  <si>
    <t>Lange AG</t>
  </si>
  <si>
    <t>K00296</t>
  </si>
  <si>
    <t>Rhein Industrie GmbH</t>
  </si>
  <si>
    <t>K00297</t>
  </si>
  <si>
    <t>K00298</t>
  </si>
  <si>
    <t>K00299</t>
  </si>
  <si>
    <t>Schmidt Maschinenbau GmbH</t>
  </si>
  <si>
    <t>K00300</t>
  </si>
  <si>
    <t>Tal GmbH</t>
  </si>
  <si>
    <t>K00301</t>
  </si>
  <si>
    <t>K00302</t>
  </si>
  <si>
    <t>K00303</t>
  </si>
  <si>
    <t>K00304</t>
  </si>
  <si>
    <t>K00305</t>
  </si>
  <si>
    <t>K00306</t>
  </si>
  <si>
    <t>K00307</t>
  </si>
  <si>
    <t>West GmbH</t>
  </si>
  <si>
    <t>K00308</t>
  </si>
  <si>
    <t>Kern GmbH &amp; Co. KG</t>
  </si>
  <si>
    <t>K00309</t>
  </si>
  <si>
    <t>K00310</t>
  </si>
  <si>
    <t>K00311</t>
  </si>
  <si>
    <t>K00312</t>
  </si>
  <si>
    <t>Werner Systeme GmbH</t>
  </si>
  <si>
    <t>K00313</t>
  </si>
  <si>
    <t>K00314</t>
  </si>
  <si>
    <t>Feld Systeme GmbH</t>
  </si>
  <si>
    <t>K00315</t>
  </si>
  <si>
    <t>Wagner Technik GmbH</t>
  </si>
  <si>
    <t>K00316</t>
  </si>
  <si>
    <t>K00317</t>
  </si>
  <si>
    <t>K00318</t>
  </si>
  <si>
    <t>K00319</t>
  </si>
  <si>
    <t>K00320</t>
  </si>
  <si>
    <t>Krueger Maschinenbau GmbH</t>
  </si>
  <si>
    <t>K00321</t>
  </si>
  <si>
    <t>K00322</t>
  </si>
  <si>
    <t>K00323</t>
  </si>
  <si>
    <t>K00324</t>
  </si>
  <si>
    <t>K00325</t>
  </si>
  <si>
    <t>K00326</t>
  </si>
  <si>
    <t>K00327</t>
  </si>
  <si>
    <t>Bach GmbH &amp; Co. KG</t>
  </si>
  <si>
    <t>K00328</t>
  </si>
  <si>
    <t>Braun Systeme GmbH</t>
  </si>
  <si>
    <t>K00329</t>
  </si>
  <si>
    <t>K00330</t>
  </si>
  <si>
    <t>Krause GmbH &amp; Co. KG</t>
  </si>
  <si>
    <t>K00331</t>
  </si>
  <si>
    <t>Schulz AG</t>
  </si>
  <si>
    <t>K00332</t>
  </si>
  <si>
    <t>Vogel AG</t>
  </si>
  <si>
    <t>K00333</t>
  </si>
  <si>
    <t>K00334</t>
  </si>
  <si>
    <t>K00335</t>
  </si>
  <si>
    <t>K00336</t>
  </si>
  <si>
    <t>K00337</t>
  </si>
  <si>
    <t>Schulz Systeme GmbH</t>
  </si>
  <si>
    <t>K00338</t>
  </si>
  <si>
    <t>K00339</t>
  </si>
  <si>
    <t>Tal Industrie GmbH</t>
  </si>
  <si>
    <t>K00340</t>
  </si>
  <si>
    <t>Neumann Industrie GmbH</t>
  </si>
  <si>
    <t>K00341</t>
  </si>
  <si>
    <t>Nord Antriebe GmbH</t>
  </si>
  <si>
    <t>K00342</t>
  </si>
  <si>
    <t>K00343</t>
  </si>
  <si>
    <t>K00344</t>
  </si>
  <si>
    <t>Schulz GmbH &amp; Co. KG</t>
  </si>
  <si>
    <t>K00345</t>
  </si>
  <si>
    <t>K00346</t>
  </si>
  <si>
    <t>K00347</t>
  </si>
  <si>
    <t>K00348</t>
  </si>
  <si>
    <t>K00349</t>
  </si>
  <si>
    <t>K00350</t>
  </si>
  <si>
    <t>K00351</t>
  </si>
  <si>
    <t>Schmidt Antriebe GmbH</t>
  </si>
  <si>
    <t>K00352</t>
  </si>
  <si>
    <t>K00353</t>
  </si>
  <si>
    <t>K00354</t>
  </si>
  <si>
    <t>Meyer Systeme GmbH</t>
  </si>
  <si>
    <t>K00355</t>
  </si>
  <si>
    <t>K00356</t>
  </si>
  <si>
    <t>K00357</t>
  </si>
  <si>
    <t>K00358</t>
  </si>
  <si>
    <t>K00359</t>
  </si>
  <si>
    <t>Schmidt GmbH &amp; Co. KG</t>
  </si>
  <si>
    <t>K00360</t>
  </si>
  <si>
    <t>K00361</t>
  </si>
  <si>
    <t>Bach Technik GmbH</t>
  </si>
  <si>
    <t>K00362</t>
  </si>
  <si>
    <t>K00363</t>
  </si>
  <si>
    <t>Rhein Systeme GmbH</t>
  </si>
  <si>
    <t>K00364</t>
  </si>
  <si>
    <t>K00365</t>
  </si>
  <si>
    <t>Braun SE</t>
  </si>
  <si>
    <t>K00366</t>
  </si>
  <si>
    <t>K00367</t>
  </si>
  <si>
    <t>Weber Maschinenbau GmbH</t>
  </si>
  <si>
    <t>K00368</t>
  </si>
  <si>
    <t>Krueger SE</t>
  </si>
  <si>
    <t>K00369</t>
  </si>
  <si>
    <t>Becker SE</t>
  </si>
  <si>
    <t>K00370</t>
  </si>
  <si>
    <t>K00371</t>
  </si>
  <si>
    <t>West Technik GmbH</t>
  </si>
  <si>
    <t>K00372</t>
  </si>
  <si>
    <t>K00373</t>
  </si>
  <si>
    <t>K00374</t>
  </si>
  <si>
    <t>K00375</t>
  </si>
  <si>
    <t>K00376</t>
  </si>
  <si>
    <t>K00377</t>
  </si>
  <si>
    <t>K00378</t>
  </si>
  <si>
    <t>K00379</t>
  </si>
  <si>
    <t>West Systeme GmbH</t>
  </si>
  <si>
    <t>K00380</t>
  </si>
  <si>
    <t>K00381</t>
  </si>
  <si>
    <t>K00382</t>
  </si>
  <si>
    <t>K00383</t>
  </si>
  <si>
    <t>K00384</t>
  </si>
  <si>
    <t>Fuchs Systeme GmbH</t>
  </si>
  <si>
    <t>K00385</t>
  </si>
  <si>
    <t>K00386</t>
  </si>
  <si>
    <t>K00387</t>
  </si>
  <si>
    <t>K00388</t>
  </si>
  <si>
    <t>Lange Antriebe GmbH</t>
  </si>
  <si>
    <t>K00389</t>
  </si>
  <si>
    <t>K00390</t>
  </si>
  <si>
    <t>Berg AG</t>
  </si>
  <si>
    <t>K00391</t>
  </si>
  <si>
    <t>K00392</t>
  </si>
  <si>
    <t>K00393</t>
  </si>
  <si>
    <t>Weber Technik GmbH</t>
  </si>
  <si>
    <t>K00394</t>
  </si>
  <si>
    <t>Richter AG</t>
  </si>
  <si>
    <t>K00395</t>
  </si>
  <si>
    <t>K00396</t>
  </si>
  <si>
    <t>K00397</t>
  </si>
  <si>
    <t>K00398</t>
  </si>
  <si>
    <t>K00399</t>
  </si>
  <si>
    <t>K00400</t>
  </si>
  <si>
    <t>K00401</t>
  </si>
  <si>
    <t>K00402</t>
  </si>
  <si>
    <t>K00403</t>
  </si>
  <si>
    <t>Vogel Technik GmbH</t>
  </si>
  <si>
    <t>K00404</t>
  </si>
  <si>
    <t>K00405</t>
  </si>
  <si>
    <t>K00406</t>
  </si>
  <si>
    <t>K00407</t>
  </si>
  <si>
    <t>Meyer GmbH &amp; Co. KG</t>
  </si>
  <si>
    <t>K00408</t>
  </si>
  <si>
    <t>Hoffmann Antriebe GmbH</t>
  </si>
  <si>
    <t>K00409</t>
  </si>
  <si>
    <t>K00410</t>
  </si>
  <si>
    <t>K00411</t>
  </si>
  <si>
    <t>K00412</t>
  </si>
  <si>
    <t>Vogel Industrie GmbH</t>
  </si>
  <si>
    <t>K00413</t>
  </si>
  <si>
    <t>K00414</t>
  </si>
  <si>
    <t>K00415</t>
  </si>
  <si>
    <t>K00416</t>
  </si>
  <si>
    <t>K00417</t>
  </si>
  <si>
    <t>Hartmann Antriebe GmbH</t>
  </si>
  <si>
    <t>K00418</t>
  </si>
  <si>
    <t>K00419</t>
  </si>
  <si>
    <t>K00420</t>
  </si>
  <si>
    <t>K00421</t>
  </si>
  <si>
    <t>K00422</t>
  </si>
  <si>
    <t>K00423</t>
  </si>
  <si>
    <t>K00424</t>
  </si>
  <si>
    <t>K00425</t>
  </si>
  <si>
    <t>Rhein Technik GmbH</t>
  </si>
  <si>
    <t>K00426</t>
  </si>
  <si>
    <t>Krueger Antriebe GmbH</t>
  </si>
  <si>
    <t>K00427</t>
  </si>
  <si>
    <t>K00428</t>
  </si>
  <si>
    <t>Hartmann SE</t>
  </si>
  <si>
    <t>K00429</t>
  </si>
  <si>
    <t>Becker Werke GmbH</t>
  </si>
  <si>
    <t>K00430</t>
  </si>
  <si>
    <t>K00431</t>
  </si>
  <si>
    <t>K00432</t>
  </si>
  <si>
    <t>K00433</t>
  </si>
  <si>
    <t>K00434</t>
  </si>
  <si>
    <t>K00435</t>
  </si>
  <si>
    <t>K00436</t>
  </si>
  <si>
    <t>Becker Antriebe GmbH</t>
  </si>
  <si>
    <t>K00437</t>
  </si>
  <si>
    <t>Ruhr AG</t>
  </si>
  <si>
    <t>K00438</t>
  </si>
  <si>
    <t>K00439</t>
  </si>
  <si>
    <t>K00440</t>
  </si>
  <si>
    <t>K00441</t>
  </si>
  <si>
    <t>K00442</t>
  </si>
  <si>
    <t>K00443</t>
  </si>
  <si>
    <t>K00444</t>
  </si>
  <si>
    <t>K00445</t>
  </si>
  <si>
    <t>K00446</t>
  </si>
  <si>
    <t>Krueger Industrie GmbH</t>
  </si>
  <si>
    <t>K00447</t>
  </si>
  <si>
    <t>K00448</t>
  </si>
  <si>
    <t>K00449</t>
  </si>
  <si>
    <t>K00450</t>
  </si>
  <si>
    <t>K00451</t>
  </si>
  <si>
    <t>K00452</t>
  </si>
  <si>
    <t>K00453</t>
  </si>
  <si>
    <t>K00454</t>
  </si>
  <si>
    <t>K00455</t>
  </si>
  <si>
    <t>K00456</t>
  </si>
  <si>
    <t>K00457</t>
  </si>
  <si>
    <t>Kern Werke GmbH</t>
  </si>
  <si>
    <t>K00458</t>
  </si>
  <si>
    <t>K00459</t>
  </si>
  <si>
    <t>K00460</t>
  </si>
  <si>
    <t>K00461</t>
  </si>
  <si>
    <t>K00462</t>
  </si>
  <si>
    <t>Weber Antriebe GmbH</t>
  </si>
  <si>
    <t>K00463</t>
  </si>
  <si>
    <t>Stein Technik GmbH</t>
  </si>
  <si>
    <t>K00464</t>
  </si>
  <si>
    <t>K00465</t>
  </si>
  <si>
    <t>K00466</t>
  </si>
  <si>
    <t>K00467</t>
  </si>
  <si>
    <t>K00468</t>
  </si>
  <si>
    <t>K00469</t>
  </si>
  <si>
    <t>K00470</t>
  </si>
  <si>
    <t>K00471</t>
  </si>
  <si>
    <t>K00472</t>
  </si>
  <si>
    <t>K00473</t>
  </si>
  <si>
    <t>K00474</t>
  </si>
  <si>
    <t>K00475</t>
  </si>
  <si>
    <t>Krause Systeme GmbH</t>
  </si>
  <si>
    <t>K00476</t>
  </si>
  <si>
    <t>Krueger GmbH &amp; Co. KG</t>
  </si>
  <si>
    <t>K00477</t>
  </si>
  <si>
    <t>K00478</t>
  </si>
  <si>
    <t>K00479</t>
  </si>
  <si>
    <t>K00480</t>
  </si>
  <si>
    <t>K00481</t>
  </si>
  <si>
    <t>K00482</t>
  </si>
  <si>
    <t>Werner AG</t>
  </si>
  <si>
    <t>K00483</t>
  </si>
  <si>
    <t>K00484</t>
  </si>
  <si>
    <t>K00485</t>
  </si>
  <si>
    <t>K00486</t>
  </si>
  <si>
    <t>K00487</t>
  </si>
  <si>
    <t>K00488</t>
  </si>
  <si>
    <t>K00489</t>
  </si>
  <si>
    <t>K00490</t>
  </si>
  <si>
    <t>K00491</t>
  </si>
  <si>
    <t>K00492</t>
  </si>
  <si>
    <t>K00493</t>
  </si>
  <si>
    <t>K00494</t>
  </si>
  <si>
    <t>Schulz GmbH</t>
  </si>
  <si>
    <t>K00495</t>
  </si>
  <si>
    <t>Krause Werke GmbH</t>
  </si>
  <si>
    <t>K00496</t>
  </si>
  <si>
    <t>Feld GmbH &amp; Co. KG</t>
  </si>
  <si>
    <t>K00497</t>
  </si>
  <si>
    <t>K00498</t>
  </si>
  <si>
    <t>K00499</t>
  </si>
  <si>
    <t>K00500</t>
  </si>
  <si>
    <t>Meyer GmbH</t>
  </si>
  <si>
    <t>K00501</t>
  </si>
  <si>
    <t>K00502</t>
  </si>
  <si>
    <t>K00503</t>
  </si>
  <si>
    <t>K00504</t>
  </si>
  <si>
    <t>K00505</t>
  </si>
  <si>
    <t>K00506</t>
  </si>
  <si>
    <t>K00507</t>
  </si>
  <si>
    <t>Bach Werke GmbH</t>
  </si>
  <si>
    <t>K00508</t>
  </si>
  <si>
    <t>Krause Maschinenbau GmbH</t>
  </si>
  <si>
    <t>K00509</t>
  </si>
  <si>
    <t>Vogel Werke GmbH</t>
  </si>
  <si>
    <t>K00510</t>
  </si>
  <si>
    <t>K00511</t>
  </si>
  <si>
    <t>K00512</t>
  </si>
  <si>
    <t>K00513</t>
  </si>
  <si>
    <t>K00514</t>
  </si>
  <si>
    <t>K00515</t>
  </si>
  <si>
    <t>Hoffmann GmbH &amp; Co. KG</t>
  </si>
  <si>
    <t>K00516</t>
  </si>
  <si>
    <t>Klein GmbH &amp; Co. KG</t>
  </si>
  <si>
    <t>K00517</t>
  </si>
  <si>
    <t>K00518</t>
  </si>
  <si>
    <t>K00519</t>
  </si>
  <si>
    <t>K00520</t>
  </si>
  <si>
    <t>K00521</t>
  </si>
  <si>
    <t>K00522</t>
  </si>
  <si>
    <t>K00523</t>
  </si>
  <si>
    <t>K00524</t>
  </si>
  <si>
    <t>K00525</t>
  </si>
  <si>
    <t>K00526</t>
  </si>
  <si>
    <t>K00527</t>
  </si>
  <si>
    <t>Weber Industrie GmbH</t>
  </si>
  <si>
    <t>K00528</t>
  </si>
  <si>
    <t>Schmidt Werke GmbH</t>
  </si>
  <si>
    <t>K00529</t>
  </si>
  <si>
    <t>Feld Maschinenbau GmbH</t>
  </si>
  <si>
    <t>K00530</t>
  </si>
  <si>
    <t>K00531</t>
  </si>
  <si>
    <t>K00532</t>
  </si>
  <si>
    <t>K00533</t>
  </si>
  <si>
    <t>K00534</t>
  </si>
  <si>
    <t>K00535</t>
  </si>
  <si>
    <t>K00536</t>
  </si>
  <si>
    <t>K00537</t>
  </si>
  <si>
    <t>K00538</t>
  </si>
  <si>
    <t>Wagner AG</t>
  </si>
  <si>
    <t>K00539</t>
  </si>
  <si>
    <t>Werner Maschinenbau GmbH</t>
  </si>
  <si>
    <t>K00540</t>
  </si>
  <si>
    <t>K00541</t>
  </si>
  <si>
    <t>K00542</t>
  </si>
  <si>
    <t>K00543</t>
  </si>
  <si>
    <t>K00544</t>
  </si>
  <si>
    <t>Hoffmann Industrie GmbH</t>
  </si>
  <si>
    <t>K00545</t>
  </si>
  <si>
    <t>K00546</t>
  </si>
  <si>
    <t>K00547</t>
  </si>
  <si>
    <t>K00548</t>
  </si>
  <si>
    <t>K00549</t>
  </si>
  <si>
    <t>K00550</t>
  </si>
  <si>
    <t>K00551</t>
  </si>
  <si>
    <t>K00552</t>
  </si>
  <si>
    <t>K00553</t>
  </si>
  <si>
    <t>K00554</t>
  </si>
  <si>
    <t>K00555</t>
  </si>
  <si>
    <t>K00556</t>
  </si>
  <si>
    <t>K00557</t>
  </si>
  <si>
    <t>K00558</t>
  </si>
  <si>
    <t>K00559</t>
  </si>
  <si>
    <t>K00560</t>
  </si>
  <si>
    <t>K00561</t>
  </si>
  <si>
    <t>K00562</t>
  </si>
  <si>
    <t>K00563</t>
  </si>
  <si>
    <t>K00564</t>
  </si>
  <si>
    <t>K00565</t>
  </si>
  <si>
    <t>K00566</t>
  </si>
  <si>
    <t>Kern Antriebe GmbH</t>
  </si>
  <si>
    <t>K00567</t>
  </si>
  <si>
    <t>K00568</t>
  </si>
  <si>
    <t>K00569</t>
  </si>
  <si>
    <t>K00570</t>
  </si>
  <si>
    <t>Braun Technik GmbH</t>
  </si>
  <si>
    <t>K00571</t>
  </si>
  <si>
    <t>K00572</t>
  </si>
  <si>
    <t>K00573</t>
  </si>
  <si>
    <t>K00574</t>
  </si>
  <si>
    <t>K00575</t>
  </si>
  <si>
    <t>K00576</t>
  </si>
  <si>
    <t>K00577</t>
  </si>
  <si>
    <t>K00578</t>
  </si>
  <si>
    <t>K00579</t>
  </si>
  <si>
    <t>K00580</t>
  </si>
  <si>
    <t>K00581</t>
  </si>
  <si>
    <t>K00582</t>
  </si>
  <si>
    <t>K00583</t>
  </si>
  <si>
    <t>K00584</t>
  </si>
  <si>
    <t>K00585</t>
  </si>
  <si>
    <t>K00586</t>
  </si>
  <si>
    <t>K00587</t>
  </si>
  <si>
    <t>K00588</t>
  </si>
  <si>
    <t>K00589</t>
  </si>
  <si>
    <t>Tal Systeme GmbH</t>
  </si>
  <si>
    <t>K00590</t>
  </si>
  <si>
    <t>K00591</t>
  </si>
  <si>
    <t>K00592</t>
  </si>
  <si>
    <t>Nord Maschinenbau GmbH</t>
  </si>
  <si>
    <t>K00593</t>
  </si>
  <si>
    <t>K00594</t>
  </si>
  <si>
    <t>Ruhr GmbH &amp; Co. KG</t>
  </si>
  <si>
    <t>K00595</t>
  </si>
  <si>
    <t>K00596</t>
  </si>
  <si>
    <t>Braun Industrie GmbH</t>
  </si>
  <si>
    <t>K00597</t>
  </si>
  <si>
    <t>K00598</t>
  </si>
  <si>
    <t>Lange GmbH &amp; Co. KG</t>
  </si>
  <si>
    <t>K00599</t>
  </si>
  <si>
    <t>K00600</t>
  </si>
  <si>
    <t>Schmidt Technik GmbH</t>
  </si>
  <si>
    <t>K00601</t>
  </si>
  <si>
    <t>K00602</t>
  </si>
  <si>
    <t>K00603</t>
  </si>
  <si>
    <t>K00604</t>
  </si>
  <si>
    <t>K00605</t>
  </si>
  <si>
    <t>Ruhr SE</t>
  </si>
  <si>
    <t>K00606</t>
  </si>
  <si>
    <t>K00607</t>
  </si>
  <si>
    <t>K00608</t>
  </si>
  <si>
    <t>K00609</t>
  </si>
  <si>
    <t>K00610</t>
  </si>
  <si>
    <t>K00611</t>
  </si>
  <si>
    <t>Richter Industrie GmbH</t>
  </si>
  <si>
    <t>K00612</t>
  </si>
  <si>
    <t>K00613</t>
  </si>
  <si>
    <t>K00614</t>
  </si>
  <si>
    <t>K00615</t>
  </si>
  <si>
    <t>K00616</t>
  </si>
  <si>
    <t>K00617</t>
  </si>
  <si>
    <t>K00618</t>
  </si>
  <si>
    <t>K00619</t>
  </si>
  <si>
    <t>K00620</t>
  </si>
  <si>
    <t>K00621</t>
  </si>
  <si>
    <t>K00622</t>
  </si>
  <si>
    <t>K00623</t>
  </si>
  <si>
    <t>K00624</t>
  </si>
  <si>
    <t>K00625</t>
  </si>
  <si>
    <t>K00626</t>
  </si>
  <si>
    <t>K00627</t>
  </si>
  <si>
    <t>K00628</t>
  </si>
  <si>
    <t>K00629</t>
  </si>
  <si>
    <t>K00630</t>
  </si>
  <si>
    <t>K00631</t>
  </si>
  <si>
    <t>K00632</t>
  </si>
  <si>
    <t>K00633</t>
  </si>
  <si>
    <t>Neumann SE</t>
  </si>
  <si>
    <t>K00634</t>
  </si>
  <si>
    <t>K00635</t>
  </si>
  <si>
    <t>K00636</t>
  </si>
  <si>
    <t>K00637</t>
  </si>
  <si>
    <t>Schmidt Systeme GmbH</t>
  </si>
  <si>
    <t>K00638</t>
  </si>
  <si>
    <t>K00639</t>
  </si>
  <si>
    <t>K00640</t>
  </si>
  <si>
    <t>K00641</t>
  </si>
  <si>
    <t>K00642</t>
  </si>
  <si>
    <t>K00643</t>
  </si>
  <si>
    <t>K00644</t>
  </si>
  <si>
    <t>Sued SE</t>
  </si>
  <si>
    <t>K00645</t>
  </si>
  <si>
    <t>K00646</t>
  </si>
  <si>
    <t>K00647</t>
  </si>
  <si>
    <t>K00648</t>
  </si>
  <si>
    <t>K00649</t>
  </si>
  <si>
    <t>K00650</t>
  </si>
  <si>
    <t>K00651</t>
  </si>
  <si>
    <t>K00652</t>
  </si>
  <si>
    <t>K00653</t>
  </si>
  <si>
    <t>K00654</t>
  </si>
  <si>
    <t>K00655</t>
  </si>
  <si>
    <t>K00656</t>
  </si>
  <si>
    <t>K00657</t>
  </si>
  <si>
    <t>K00658</t>
  </si>
  <si>
    <t>Krueger AG</t>
  </si>
  <si>
    <t>K00659</t>
  </si>
  <si>
    <t>K00660</t>
  </si>
  <si>
    <t>Vogel Antriebe GmbH</t>
  </si>
  <si>
    <t>K00661</t>
  </si>
  <si>
    <t>K00662</t>
  </si>
  <si>
    <t>K00663</t>
  </si>
  <si>
    <t>K00664</t>
  </si>
  <si>
    <t>K00665</t>
  </si>
  <si>
    <t>K00666</t>
  </si>
  <si>
    <t>K00667</t>
  </si>
  <si>
    <t>Fuchs Technik GmbH</t>
  </si>
  <si>
    <t>K00668</t>
  </si>
  <si>
    <t>K00669</t>
  </si>
  <si>
    <t>K00670</t>
  </si>
  <si>
    <t>K00671</t>
  </si>
  <si>
    <t>Feld Industrie GmbH</t>
  </si>
  <si>
    <t>K00672</t>
  </si>
  <si>
    <t>K00673</t>
  </si>
  <si>
    <t>K00674</t>
  </si>
  <si>
    <t>K00675</t>
  </si>
  <si>
    <t>K00676</t>
  </si>
  <si>
    <t>K00677</t>
  </si>
  <si>
    <t>K00678</t>
  </si>
  <si>
    <t>K00679</t>
  </si>
  <si>
    <t>K00680</t>
  </si>
  <si>
    <t>K00681</t>
  </si>
  <si>
    <t>K00682</t>
  </si>
  <si>
    <t>K00683</t>
  </si>
  <si>
    <t>K00684</t>
  </si>
  <si>
    <t>K00685</t>
  </si>
  <si>
    <t>K00686</t>
  </si>
  <si>
    <t>Hoffmann Systeme GmbH</t>
  </si>
  <si>
    <t>K00687</t>
  </si>
  <si>
    <t>K00688</t>
  </si>
  <si>
    <t>Becker AG</t>
  </si>
  <si>
    <t>K00689</t>
  </si>
  <si>
    <t>Hartmann GmbH &amp; Co. KG</t>
  </si>
  <si>
    <t>K00690</t>
  </si>
  <si>
    <t>K00691</t>
  </si>
  <si>
    <t>K00692</t>
  </si>
  <si>
    <t>K00693</t>
  </si>
  <si>
    <t>K00694</t>
  </si>
  <si>
    <t>K00695</t>
  </si>
  <si>
    <t>K00696</t>
  </si>
  <si>
    <t>K00697</t>
  </si>
  <si>
    <t>K00698</t>
  </si>
  <si>
    <t>K00699</t>
  </si>
  <si>
    <t>K00700</t>
  </si>
  <si>
    <t>K00701</t>
  </si>
  <si>
    <t>Stein SE</t>
  </si>
  <si>
    <t>K00702</t>
  </si>
  <si>
    <t>K00703</t>
  </si>
  <si>
    <t>K00704</t>
  </si>
  <si>
    <t>Krause AG</t>
  </si>
  <si>
    <t>K00705</t>
  </si>
  <si>
    <t>K00706</t>
  </si>
  <si>
    <t>K00707</t>
  </si>
  <si>
    <t>K00708</t>
  </si>
  <si>
    <t>K00709</t>
  </si>
  <si>
    <t>K00710</t>
  </si>
  <si>
    <t>K00711</t>
  </si>
  <si>
    <t>K00712</t>
  </si>
  <si>
    <t>K00713</t>
  </si>
  <si>
    <t>K00714</t>
  </si>
  <si>
    <t>K00715</t>
  </si>
  <si>
    <t>K00716</t>
  </si>
  <si>
    <t>Bach SE</t>
  </si>
  <si>
    <t>K00717</t>
  </si>
  <si>
    <t>K00718</t>
  </si>
  <si>
    <t>K00719</t>
  </si>
  <si>
    <t>K00720</t>
  </si>
  <si>
    <t>K00721</t>
  </si>
  <si>
    <t>K00722</t>
  </si>
  <si>
    <t>K00723</t>
  </si>
  <si>
    <t>Vogel GmbH</t>
  </si>
  <si>
    <t>K00724</t>
  </si>
  <si>
    <t>K00725</t>
  </si>
  <si>
    <t>K00726</t>
  </si>
  <si>
    <t>K00727</t>
  </si>
  <si>
    <t>Werner Antriebe GmbH</t>
  </si>
  <si>
    <t>K00728</t>
  </si>
  <si>
    <t>K00729</t>
  </si>
  <si>
    <t>K00730</t>
  </si>
  <si>
    <t>K00731</t>
  </si>
  <si>
    <t>K00732</t>
  </si>
  <si>
    <t>K00733</t>
  </si>
  <si>
    <t>K00734</t>
  </si>
  <si>
    <t>K00735</t>
  </si>
  <si>
    <t>K00736</t>
  </si>
  <si>
    <t>Meyer Technik GmbH</t>
  </si>
  <si>
    <t>K00737</t>
  </si>
  <si>
    <t>K00738</t>
  </si>
  <si>
    <t>K00739</t>
  </si>
  <si>
    <t>K00740</t>
  </si>
  <si>
    <t>Bach AG</t>
  </si>
  <si>
    <t>K00741</t>
  </si>
  <si>
    <t>K00742</t>
  </si>
  <si>
    <t>K00743</t>
  </si>
  <si>
    <t>K00744</t>
  </si>
  <si>
    <t>K00745</t>
  </si>
  <si>
    <t>K00746</t>
  </si>
  <si>
    <t>K00747</t>
  </si>
  <si>
    <t>K00748</t>
  </si>
  <si>
    <t>Vogel Systeme GmbH</t>
  </si>
  <si>
    <t>K00749</t>
  </si>
  <si>
    <t>K00750</t>
  </si>
  <si>
    <t>K00751</t>
  </si>
  <si>
    <t>K00752</t>
  </si>
  <si>
    <t>K00753</t>
  </si>
  <si>
    <t>K00754</t>
  </si>
  <si>
    <t>K00755</t>
  </si>
  <si>
    <t>K00756</t>
  </si>
  <si>
    <t>K00757</t>
  </si>
  <si>
    <t>K00758</t>
  </si>
  <si>
    <t>K00759</t>
  </si>
  <si>
    <t>K00760</t>
  </si>
  <si>
    <t>K00761</t>
  </si>
  <si>
    <t>K00762</t>
  </si>
  <si>
    <t>K00763</t>
  </si>
  <si>
    <t>K00764</t>
  </si>
  <si>
    <t>K00765</t>
  </si>
  <si>
    <t>K00766</t>
  </si>
  <si>
    <t>K00767</t>
  </si>
  <si>
    <t>K00768</t>
  </si>
  <si>
    <t>K00769</t>
  </si>
  <si>
    <t>K00770</t>
  </si>
  <si>
    <t>K00771</t>
  </si>
  <si>
    <t>Braun Maschinenbau GmbH</t>
  </si>
  <si>
    <t>K00772</t>
  </si>
  <si>
    <t>K00773</t>
  </si>
  <si>
    <t>K00774</t>
  </si>
  <si>
    <t>K00775</t>
  </si>
  <si>
    <t>K00776</t>
  </si>
  <si>
    <t>K00777</t>
  </si>
  <si>
    <t>K00778</t>
  </si>
  <si>
    <t>K00779</t>
  </si>
  <si>
    <t>Stein Werke GmbH</t>
  </si>
  <si>
    <t>K00780</t>
  </si>
  <si>
    <t>K00781</t>
  </si>
  <si>
    <t>K00782</t>
  </si>
  <si>
    <t>K00783</t>
  </si>
  <si>
    <t>K00784</t>
  </si>
  <si>
    <t>K00785</t>
  </si>
  <si>
    <t>K00786</t>
  </si>
  <si>
    <t>K00787</t>
  </si>
  <si>
    <t>K00788</t>
  </si>
  <si>
    <t>K00789</t>
  </si>
  <si>
    <t>K00790</t>
  </si>
  <si>
    <t>K00791</t>
  </si>
  <si>
    <t>K00792</t>
  </si>
  <si>
    <t>K00793</t>
  </si>
  <si>
    <t>K00794</t>
  </si>
  <si>
    <t>K00795</t>
  </si>
  <si>
    <t>K00796</t>
  </si>
  <si>
    <t>K00797</t>
  </si>
  <si>
    <t>K00798</t>
  </si>
  <si>
    <t>K00799</t>
  </si>
  <si>
    <t>K00800</t>
  </si>
  <si>
    <t>K00801</t>
  </si>
  <si>
    <t>K00802</t>
  </si>
  <si>
    <t>K00803</t>
  </si>
  <si>
    <t>K00804</t>
  </si>
  <si>
    <t>K00805</t>
  </si>
  <si>
    <t>K00806</t>
  </si>
  <si>
    <t>K00807</t>
  </si>
  <si>
    <t>K00808</t>
  </si>
  <si>
    <t>K00809</t>
  </si>
  <si>
    <t>K00810</t>
  </si>
  <si>
    <t>West Werke GmbH</t>
  </si>
  <si>
    <t>K00811</t>
  </si>
  <si>
    <t>K00812</t>
  </si>
  <si>
    <t>K00813</t>
  </si>
  <si>
    <t>K00814</t>
  </si>
  <si>
    <t>K00815</t>
  </si>
  <si>
    <t>K00816</t>
  </si>
  <si>
    <t>K00817</t>
  </si>
  <si>
    <t>K00818</t>
  </si>
  <si>
    <t>K00819</t>
  </si>
  <si>
    <t>K00820</t>
  </si>
  <si>
    <t>K00821</t>
  </si>
  <si>
    <t>K00822</t>
  </si>
  <si>
    <t>K00823</t>
  </si>
  <si>
    <t>Tal Maschinenbau GmbH</t>
  </si>
  <si>
    <t>K00824</t>
  </si>
  <si>
    <t>K00825</t>
  </si>
  <si>
    <t>K00826</t>
  </si>
  <si>
    <t>Lange Werke GmbH</t>
  </si>
  <si>
    <t>K00827</t>
  </si>
  <si>
    <t>K00828</t>
  </si>
  <si>
    <t>K00829</t>
  </si>
  <si>
    <t>Ruhr Werke GmbH</t>
  </si>
  <si>
    <t>K00830</t>
  </si>
  <si>
    <t>K00831</t>
  </si>
  <si>
    <t>K00832</t>
  </si>
  <si>
    <t>K00833</t>
  </si>
  <si>
    <t>K00834</t>
  </si>
  <si>
    <t>K00835</t>
  </si>
  <si>
    <t>K00836</t>
  </si>
  <si>
    <t>K00837</t>
  </si>
  <si>
    <t>K00838</t>
  </si>
  <si>
    <t>K00839</t>
  </si>
  <si>
    <t>K00840</t>
  </si>
  <si>
    <t>K00841</t>
  </si>
  <si>
    <t>K00842</t>
  </si>
  <si>
    <t>K00843</t>
  </si>
  <si>
    <t>Krause Technik GmbH</t>
  </si>
  <si>
    <t>K00844</t>
  </si>
  <si>
    <t>K00845</t>
  </si>
  <si>
    <t>K00846</t>
  </si>
  <si>
    <t>K00847</t>
  </si>
  <si>
    <t>K00848</t>
  </si>
  <si>
    <t>K00849</t>
  </si>
  <si>
    <t>Fuchs Antriebe GmbH</t>
  </si>
  <si>
    <t>K00850</t>
  </si>
  <si>
    <t>K00851</t>
  </si>
  <si>
    <t>K00852</t>
  </si>
  <si>
    <t>K00853</t>
  </si>
  <si>
    <t>K00854</t>
  </si>
  <si>
    <t>K00855</t>
  </si>
  <si>
    <t>K00856</t>
  </si>
  <si>
    <t>K00857</t>
  </si>
  <si>
    <t>K00858</t>
  </si>
  <si>
    <t>K00859</t>
  </si>
  <si>
    <t>K00860</t>
  </si>
  <si>
    <t>K00861</t>
  </si>
  <si>
    <t>K00862</t>
  </si>
  <si>
    <t>K00863</t>
  </si>
  <si>
    <t>K00864</t>
  </si>
  <si>
    <t>K00865</t>
  </si>
  <si>
    <t>K00866</t>
  </si>
  <si>
    <t>K00867</t>
  </si>
  <si>
    <t>K00868</t>
  </si>
  <si>
    <t>K00869</t>
  </si>
  <si>
    <t>K00870</t>
  </si>
  <si>
    <t>K00871</t>
  </si>
  <si>
    <t>K00872</t>
  </si>
  <si>
    <t>K00873</t>
  </si>
  <si>
    <t>K00874</t>
  </si>
  <si>
    <t>K00875</t>
  </si>
  <si>
    <t>K00876</t>
  </si>
  <si>
    <t>K00877</t>
  </si>
  <si>
    <t>K00878</t>
  </si>
  <si>
    <t>K00879</t>
  </si>
  <si>
    <t>K00880</t>
  </si>
  <si>
    <t>K00881</t>
  </si>
  <si>
    <t>K00882</t>
  </si>
  <si>
    <t>K00883</t>
  </si>
  <si>
    <t>K00884</t>
  </si>
  <si>
    <t>K00885</t>
  </si>
  <si>
    <t>K00886</t>
  </si>
  <si>
    <t>K00887</t>
  </si>
  <si>
    <t>K00888</t>
  </si>
  <si>
    <t>K00889</t>
  </si>
  <si>
    <t>Stein GmbH</t>
  </si>
  <si>
    <t>K00890</t>
  </si>
  <si>
    <t>K00891</t>
  </si>
  <si>
    <t>K00892</t>
  </si>
  <si>
    <t>K00893</t>
  </si>
  <si>
    <t>Fuchs Werke GmbH</t>
  </si>
  <si>
    <t>K00894</t>
  </si>
  <si>
    <t>K00895</t>
  </si>
  <si>
    <t>K00896</t>
  </si>
  <si>
    <t>K00897</t>
  </si>
  <si>
    <t>K00898</t>
  </si>
  <si>
    <t>K00899</t>
  </si>
  <si>
    <t>K00900</t>
  </si>
  <si>
    <t>K00901</t>
  </si>
  <si>
    <t>K00902</t>
  </si>
  <si>
    <t>K00903</t>
  </si>
  <si>
    <t>K00904</t>
  </si>
  <si>
    <t>K00905</t>
  </si>
  <si>
    <t>K00906</t>
  </si>
  <si>
    <t>Alpen Industrie GmbH</t>
  </si>
  <si>
    <t>K00907</t>
  </si>
  <si>
    <t>K00908</t>
  </si>
  <si>
    <t>K00909</t>
  </si>
  <si>
    <t>K00910</t>
  </si>
  <si>
    <t>K00911</t>
  </si>
  <si>
    <t>K00912</t>
  </si>
  <si>
    <t>K00913</t>
  </si>
  <si>
    <t>K00914</t>
  </si>
  <si>
    <t>K00915</t>
  </si>
  <si>
    <t>K00916</t>
  </si>
  <si>
    <t>K00917</t>
  </si>
  <si>
    <t>K00918</t>
  </si>
  <si>
    <t>Alpen AG</t>
  </si>
  <si>
    <t>K00919</t>
  </si>
  <si>
    <t>K00920</t>
  </si>
  <si>
    <t>K00921</t>
  </si>
  <si>
    <t>K00922</t>
  </si>
  <si>
    <t>K00923</t>
  </si>
  <si>
    <t>K00924</t>
  </si>
  <si>
    <t>K00925</t>
  </si>
  <si>
    <t>K00926</t>
  </si>
  <si>
    <t>K00927</t>
  </si>
  <si>
    <t>K00928</t>
  </si>
  <si>
    <t>K00929</t>
  </si>
  <si>
    <t>K00930</t>
  </si>
  <si>
    <t>K00931</t>
  </si>
  <si>
    <t>K00932</t>
  </si>
  <si>
    <t>K00933</t>
  </si>
  <si>
    <t>K00934</t>
  </si>
  <si>
    <t>K00935</t>
  </si>
  <si>
    <t>K00936</t>
  </si>
  <si>
    <t>K00937</t>
  </si>
  <si>
    <t>K00938</t>
  </si>
  <si>
    <t>K00939</t>
  </si>
  <si>
    <t>K00940</t>
  </si>
  <si>
    <t>K00941</t>
  </si>
  <si>
    <t>Wagner Maschinenbau GmbH</t>
  </si>
  <si>
    <t>K00942</t>
  </si>
  <si>
    <t>K00943</t>
  </si>
  <si>
    <t>K00944</t>
  </si>
  <si>
    <t>K00945</t>
  </si>
  <si>
    <t>K00946</t>
  </si>
  <si>
    <t>K00947</t>
  </si>
  <si>
    <t>K00948</t>
  </si>
  <si>
    <t>K00949</t>
  </si>
  <si>
    <t>K00950</t>
  </si>
  <si>
    <t>K00951</t>
  </si>
  <si>
    <t>K00952</t>
  </si>
  <si>
    <t>K00953</t>
  </si>
  <si>
    <t>K00954</t>
  </si>
  <si>
    <t>K00955</t>
  </si>
  <si>
    <t>K00956</t>
  </si>
  <si>
    <t>K00957</t>
  </si>
  <si>
    <t>K00958</t>
  </si>
  <si>
    <t>K00959</t>
  </si>
  <si>
    <t>K00960</t>
  </si>
  <si>
    <t>K00961</t>
  </si>
  <si>
    <t>K00962</t>
  </si>
  <si>
    <t>K00963</t>
  </si>
  <si>
    <t>K00964</t>
  </si>
  <si>
    <t>Weber Werke GmbH</t>
  </si>
  <si>
    <t>K00965</t>
  </si>
  <si>
    <t>K00966</t>
  </si>
  <si>
    <t>K00967</t>
  </si>
  <si>
    <t>K00968</t>
  </si>
  <si>
    <t>K00969</t>
  </si>
  <si>
    <t>K00970</t>
  </si>
  <si>
    <t>K00971</t>
  </si>
  <si>
    <t>K00972</t>
  </si>
  <si>
    <t>K00973</t>
  </si>
  <si>
    <t>K00974</t>
  </si>
  <si>
    <t>Bach Antriebe GmbH</t>
  </si>
  <si>
    <t>K00975</t>
  </si>
  <si>
    <t>K00976</t>
  </si>
  <si>
    <t>K00977</t>
  </si>
  <si>
    <t>K00978</t>
  </si>
  <si>
    <t>K00979</t>
  </si>
  <si>
    <t>K00980</t>
  </si>
  <si>
    <t>K00981</t>
  </si>
  <si>
    <t>Kern Systeme GmbH</t>
  </si>
  <si>
    <t>K00982</t>
  </si>
  <si>
    <t>K00983</t>
  </si>
  <si>
    <t>K00984</t>
  </si>
  <si>
    <t>K00985</t>
  </si>
  <si>
    <t>K00986</t>
  </si>
  <si>
    <t>K00987</t>
  </si>
  <si>
    <t>K00988</t>
  </si>
  <si>
    <t>K00989</t>
  </si>
  <si>
    <t>K00990</t>
  </si>
  <si>
    <t>K00991</t>
  </si>
  <si>
    <t>K00992</t>
  </si>
  <si>
    <t>K00993</t>
  </si>
  <si>
    <t>K00994</t>
  </si>
  <si>
    <t>K00995</t>
  </si>
  <si>
    <t>K00996</t>
  </si>
  <si>
    <t>K00997</t>
  </si>
  <si>
    <t>K00998</t>
  </si>
  <si>
    <t>K00999</t>
  </si>
  <si>
    <t>K01000</t>
  </si>
  <si>
    <t>K01001</t>
  </si>
  <si>
    <t>K01002</t>
  </si>
  <si>
    <t>K01003</t>
  </si>
  <si>
    <t>K01004</t>
  </si>
  <si>
    <t>K01005</t>
  </si>
  <si>
    <t>K01006</t>
  </si>
  <si>
    <t>K01007</t>
  </si>
  <si>
    <t>K01008</t>
  </si>
  <si>
    <t>K01009</t>
  </si>
  <si>
    <t>K01010</t>
  </si>
  <si>
    <t>K01011</t>
  </si>
  <si>
    <t>K01012</t>
  </si>
  <si>
    <t>K01013</t>
  </si>
  <si>
    <t>K01014</t>
  </si>
  <si>
    <t>K01015</t>
  </si>
  <si>
    <t>K01016</t>
  </si>
  <si>
    <t>K01017</t>
  </si>
  <si>
    <t>K01018</t>
  </si>
  <si>
    <t>K01019</t>
  </si>
  <si>
    <t>K01020</t>
  </si>
  <si>
    <t>K01021</t>
  </si>
  <si>
    <t>Weber AG</t>
  </si>
  <si>
    <t>K01022</t>
  </si>
  <si>
    <t>K01023</t>
  </si>
  <si>
    <t>K01024</t>
  </si>
  <si>
    <t>K01025</t>
  </si>
  <si>
    <t>K01026</t>
  </si>
  <si>
    <t>K01027</t>
  </si>
  <si>
    <t>K01028</t>
  </si>
  <si>
    <t>K01029</t>
  </si>
  <si>
    <t>K01030</t>
  </si>
  <si>
    <t>K01031</t>
  </si>
  <si>
    <t>K01032</t>
  </si>
  <si>
    <t>K01033</t>
  </si>
  <si>
    <t>K01034</t>
  </si>
  <si>
    <t>K01035</t>
  </si>
  <si>
    <t>K01036</t>
  </si>
  <si>
    <t>K01037</t>
  </si>
  <si>
    <t>K01038</t>
  </si>
  <si>
    <t>K01039</t>
  </si>
  <si>
    <t>K01040</t>
  </si>
  <si>
    <t>K01041</t>
  </si>
  <si>
    <t>K01042</t>
  </si>
  <si>
    <t>K01043</t>
  </si>
  <si>
    <t>K01044</t>
  </si>
  <si>
    <t>K01045</t>
  </si>
  <si>
    <t>K01046</t>
  </si>
  <si>
    <t>K01047</t>
  </si>
  <si>
    <t>K01048</t>
  </si>
  <si>
    <t>K01049</t>
  </si>
  <si>
    <t>K01050</t>
  </si>
  <si>
    <t>K01051</t>
  </si>
  <si>
    <t>K01052</t>
  </si>
  <si>
    <t>K01053</t>
  </si>
  <si>
    <t>K01054</t>
  </si>
  <si>
    <t>K01055</t>
  </si>
  <si>
    <t>K01056</t>
  </si>
  <si>
    <t>K01057</t>
  </si>
  <si>
    <t>K01058</t>
  </si>
  <si>
    <t>K01059</t>
  </si>
  <si>
    <t>K01060</t>
  </si>
  <si>
    <t>K01061</t>
  </si>
  <si>
    <t>K01062</t>
  </si>
  <si>
    <t>K01063</t>
  </si>
  <si>
    <t>K01064</t>
  </si>
  <si>
    <t>K01065</t>
  </si>
  <si>
    <t>K01066</t>
  </si>
  <si>
    <t>K01067</t>
  </si>
  <si>
    <t>K01068</t>
  </si>
  <si>
    <t>K01069</t>
  </si>
  <si>
    <t>K01070</t>
  </si>
  <si>
    <t>K01071</t>
  </si>
  <si>
    <t>K01072</t>
  </si>
  <si>
    <t>K01073</t>
  </si>
  <si>
    <t>K01074</t>
  </si>
  <si>
    <t>K01075</t>
  </si>
  <si>
    <t>K01076</t>
  </si>
  <si>
    <t>K01077</t>
  </si>
  <si>
    <t>K01078</t>
  </si>
  <si>
    <t>K01079</t>
  </si>
  <si>
    <t>K01080</t>
  </si>
  <si>
    <t>K01081</t>
  </si>
  <si>
    <t>K01082</t>
  </si>
  <si>
    <t>K01083</t>
  </si>
  <si>
    <t>K01084</t>
  </si>
  <si>
    <t>K01085</t>
  </si>
  <si>
    <t>K01086</t>
  </si>
  <si>
    <t>K01087</t>
  </si>
  <si>
    <t>K01088</t>
  </si>
  <si>
    <t>K01089</t>
  </si>
  <si>
    <t>K01090</t>
  </si>
  <si>
    <t>K01091</t>
  </si>
  <si>
    <t>K01092</t>
  </si>
  <si>
    <t>K01093</t>
  </si>
  <si>
    <t>K01094</t>
  </si>
  <si>
    <t>K01095</t>
  </si>
  <si>
    <t>K01096</t>
  </si>
  <si>
    <t>K01097</t>
  </si>
  <si>
    <t>K01098</t>
  </si>
  <si>
    <t>Berg Maschinenbau GmbH</t>
  </si>
  <si>
    <t>K01099</t>
  </si>
  <si>
    <t>K01100</t>
  </si>
  <si>
    <t>K01101</t>
  </si>
  <si>
    <t>K01102</t>
  </si>
  <si>
    <t>K01103</t>
  </si>
  <si>
    <t>K01104</t>
  </si>
  <si>
    <t>K01105</t>
  </si>
  <si>
    <t>K01106</t>
  </si>
  <si>
    <t>K01107</t>
  </si>
  <si>
    <t>K01108</t>
  </si>
  <si>
    <t>K01109</t>
  </si>
  <si>
    <t>K01110</t>
  </si>
  <si>
    <t>K01111</t>
  </si>
  <si>
    <t>K01112</t>
  </si>
  <si>
    <t>K01113</t>
  </si>
  <si>
    <t>K01114</t>
  </si>
  <si>
    <t>K01115</t>
  </si>
  <si>
    <t>K01116</t>
  </si>
  <si>
    <t>K01117</t>
  </si>
  <si>
    <t>K01118</t>
  </si>
  <si>
    <t>K01119</t>
  </si>
  <si>
    <t>K01120</t>
  </si>
  <si>
    <t>K01121</t>
  </si>
  <si>
    <t>K01122</t>
  </si>
  <si>
    <t>K01123</t>
  </si>
  <si>
    <t>K01124</t>
  </si>
  <si>
    <t>K01125</t>
  </si>
  <si>
    <t>K01126</t>
  </si>
  <si>
    <t>K01127</t>
  </si>
  <si>
    <t>K01128</t>
  </si>
  <si>
    <t>K01129</t>
  </si>
  <si>
    <t>K01130</t>
  </si>
  <si>
    <t>K01131</t>
  </si>
  <si>
    <t>K01132</t>
  </si>
  <si>
    <t>K01133</t>
  </si>
  <si>
    <t>K01134</t>
  </si>
  <si>
    <t>K01135</t>
  </si>
  <si>
    <t>K01136</t>
  </si>
  <si>
    <t>K01137</t>
  </si>
  <si>
    <t>K01138</t>
  </si>
  <si>
    <t>K01139</t>
  </si>
  <si>
    <t>K01140</t>
  </si>
  <si>
    <t>K01141</t>
  </si>
  <si>
    <t>K01142</t>
  </si>
  <si>
    <t>K01143</t>
  </si>
  <si>
    <t>K01144</t>
  </si>
  <si>
    <t>K01145</t>
  </si>
  <si>
    <t>K01146</t>
  </si>
  <si>
    <t>K01147</t>
  </si>
  <si>
    <t>K01148</t>
  </si>
  <si>
    <t>K01149</t>
  </si>
  <si>
    <t>K01150</t>
  </si>
  <si>
    <t>K01151</t>
  </si>
  <si>
    <t>K01152</t>
  </si>
  <si>
    <t>K01153</t>
  </si>
  <si>
    <t>K01154</t>
  </si>
  <si>
    <t>K01155</t>
  </si>
  <si>
    <t>K01156</t>
  </si>
  <si>
    <t>K01157</t>
  </si>
  <si>
    <t>K01158</t>
  </si>
  <si>
    <t>K01159</t>
  </si>
  <si>
    <t>K01160</t>
  </si>
  <si>
    <t>K01161</t>
  </si>
  <si>
    <t>K01162</t>
  </si>
  <si>
    <t>K01163</t>
  </si>
  <si>
    <t>K01164</t>
  </si>
  <si>
    <t>K01165</t>
  </si>
  <si>
    <t>K01166</t>
  </si>
  <si>
    <t>K01167</t>
  </si>
  <si>
    <t>K01168</t>
  </si>
  <si>
    <t>K01169</t>
  </si>
  <si>
    <t>K01170</t>
  </si>
  <si>
    <t>K01171</t>
  </si>
  <si>
    <t>K01172</t>
  </si>
  <si>
    <t>K01173</t>
  </si>
  <si>
    <t>K01174</t>
  </si>
  <si>
    <t>K01175</t>
  </si>
  <si>
    <t>K01176</t>
  </si>
  <si>
    <t>K01177</t>
  </si>
  <si>
    <t>K01178</t>
  </si>
  <si>
    <t>K01179</t>
  </si>
  <si>
    <t>K01180</t>
  </si>
  <si>
    <t>K01181</t>
  </si>
  <si>
    <t>K01182</t>
  </si>
  <si>
    <t>K01183</t>
  </si>
  <si>
    <t>K01184</t>
  </si>
  <si>
    <t>K01185</t>
  </si>
  <si>
    <t>K01186</t>
  </si>
  <si>
    <t>K01187</t>
  </si>
  <si>
    <t>K01188</t>
  </si>
  <si>
    <t>K01189</t>
  </si>
  <si>
    <t>K01190</t>
  </si>
  <si>
    <t>K01191</t>
  </si>
  <si>
    <t>K01192</t>
  </si>
  <si>
    <t>K01193</t>
  </si>
  <si>
    <t>K01194</t>
  </si>
  <si>
    <t>K01195</t>
  </si>
  <si>
    <t>K01196</t>
  </si>
  <si>
    <t>K01197</t>
  </si>
  <si>
    <t>K01198</t>
  </si>
  <si>
    <t>K01199</t>
  </si>
  <si>
    <t>K01200</t>
  </si>
  <si>
    <t>K01201</t>
  </si>
  <si>
    <t>K01202</t>
  </si>
  <si>
    <t>K01203</t>
  </si>
  <si>
    <t>K01204</t>
  </si>
  <si>
    <t>K01205</t>
  </si>
  <si>
    <t>K01206</t>
  </si>
  <si>
    <t>K01207</t>
  </si>
  <si>
    <t>K01208</t>
  </si>
  <si>
    <t>K01209</t>
  </si>
  <si>
    <t>K01210</t>
  </si>
  <si>
    <t>K01211</t>
  </si>
  <si>
    <t>K01212</t>
  </si>
  <si>
    <t>K01213</t>
  </si>
  <si>
    <t>K01214</t>
  </si>
  <si>
    <t>K01215</t>
  </si>
  <si>
    <t>K01216</t>
  </si>
  <si>
    <t>K01217</t>
  </si>
  <si>
    <t>K01218</t>
  </si>
  <si>
    <t>K01219</t>
  </si>
  <si>
    <t>K01220</t>
  </si>
  <si>
    <t>K01221</t>
  </si>
  <si>
    <t>K01222</t>
  </si>
  <si>
    <t>K01223</t>
  </si>
  <si>
    <t>K01224</t>
  </si>
  <si>
    <t>K01225</t>
  </si>
  <si>
    <t>K01226</t>
  </si>
  <si>
    <t>K01227</t>
  </si>
  <si>
    <t>K01228</t>
  </si>
  <si>
    <t>K01229</t>
  </si>
  <si>
    <t>K01230</t>
  </si>
  <si>
    <t>K01231</t>
  </si>
  <si>
    <t>K01232</t>
  </si>
  <si>
    <t>K01233</t>
  </si>
  <si>
    <t>K01234</t>
  </si>
  <si>
    <t>K01235</t>
  </si>
  <si>
    <t>K01236</t>
  </si>
  <si>
    <t>K01237</t>
  </si>
  <si>
    <t>K01238</t>
  </si>
  <si>
    <t>K01239</t>
  </si>
  <si>
    <t>K01240</t>
  </si>
  <si>
    <t>K01241</t>
  </si>
  <si>
    <t>K01242</t>
  </si>
  <si>
    <t>K01243</t>
  </si>
  <si>
    <t>K01244</t>
  </si>
  <si>
    <t>K01245</t>
  </si>
  <si>
    <t>K01246</t>
  </si>
  <si>
    <t>K01247</t>
  </si>
  <si>
    <t>K01248</t>
  </si>
  <si>
    <t>K01249</t>
  </si>
  <si>
    <t>K01250</t>
  </si>
  <si>
    <t>K01251</t>
  </si>
  <si>
    <t>K01252</t>
  </si>
  <si>
    <t>K01253</t>
  </si>
  <si>
    <t>K01254</t>
  </si>
  <si>
    <t>K01255</t>
  </si>
  <si>
    <t>Hartmann Industrie GmbH</t>
  </si>
  <si>
    <t>K01256</t>
  </si>
  <si>
    <t>K01257</t>
  </si>
  <si>
    <t>K01258</t>
  </si>
  <si>
    <t>K01259</t>
  </si>
  <si>
    <t>K01260</t>
  </si>
  <si>
    <t>K01261</t>
  </si>
  <si>
    <t>K01262</t>
  </si>
  <si>
    <t>K01263</t>
  </si>
  <si>
    <t>K01264</t>
  </si>
  <si>
    <t>K01265</t>
  </si>
  <si>
    <t>K01266</t>
  </si>
  <si>
    <t>K01267</t>
  </si>
  <si>
    <t>K01268</t>
  </si>
  <si>
    <t>K01269</t>
  </si>
  <si>
    <t>K01270</t>
  </si>
  <si>
    <t>K01271</t>
  </si>
  <si>
    <t>K01272</t>
  </si>
  <si>
    <t>K01273</t>
  </si>
  <si>
    <t>K01274</t>
  </si>
  <si>
    <t>K01275</t>
  </si>
  <si>
    <t>K01276</t>
  </si>
  <si>
    <t>K01277</t>
  </si>
  <si>
    <t>K01278</t>
  </si>
  <si>
    <t>K01279</t>
  </si>
  <si>
    <t>K01280</t>
  </si>
  <si>
    <t>K01281</t>
  </si>
  <si>
    <t>K01282</t>
  </si>
  <si>
    <t>K01283</t>
  </si>
  <si>
    <t>K01284</t>
  </si>
  <si>
    <t>K01285</t>
  </si>
  <si>
    <t>K01286</t>
  </si>
  <si>
    <t>K01287</t>
  </si>
  <si>
    <t>K01288</t>
  </si>
  <si>
    <t>K01289</t>
  </si>
  <si>
    <t>K01290</t>
  </si>
  <si>
    <t>K01291</t>
  </si>
  <si>
    <t>K01292</t>
  </si>
  <si>
    <t>K01293</t>
  </si>
  <si>
    <t>K01294</t>
  </si>
  <si>
    <t>K01295</t>
  </si>
  <si>
    <t>K01296</t>
  </si>
  <si>
    <t>K01297</t>
  </si>
  <si>
    <t>K01298</t>
  </si>
  <si>
    <t>K01299</t>
  </si>
  <si>
    <t>K01300</t>
  </si>
  <si>
    <t>K01301</t>
  </si>
  <si>
    <t>K01302</t>
  </si>
  <si>
    <t>K01303</t>
  </si>
  <si>
    <t>K01304</t>
  </si>
  <si>
    <t>K01305</t>
  </si>
  <si>
    <t>K01306</t>
  </si>
  <si>
    <t>K01307</t>
  </si>
  <si>
    <t>K01308</t>
  </si>
  <si>
    <t>K01309</t>
  </si>
  <si>
    <t>K01310</t>
  </si>
  <si>
    <t>K01311</t>
  </si>
  <si>
    <t>K01312</t>
  </si>
  <si>
    <t>K01313</t>
  </si>
  <si>
    <t>K01314</t>
  </si>
  <si>
    <t>K01315</t>
  </si>
  <si>
    <t>K01316</t>
  </si>
  <si>
    <t>K01317</t>
  </si>
  <si>
    <t>K01318</t>
  </si>
  <si>
    <t>K01319</t>
  </si>
  <si>
    <t>K01320</t>
  </si>
  <si>
    <t>K01321</t>
  </si>
  <si>
    <t>K01322</t>
  </si>
  <si>
    <t>K01323</t>
  </si>
  <si>
    <t>K01324</t>
  </si>
  <si>
    <t>K01325</t>
  </si>
  <si>
    <t>K01326</t>
  </si>
  <si>
    <t>K01327</t>
  </si>
  <si>
    <t>K01328</t>
  </si>
  <si>
    <t>K01329</t>
  </si>
  <si>
    <t>K01330</t>
  </si>
  <si>
    <t>K01331</t>
  </si>
  <si>
    <t>K01332</t>
  </si>
  <si>
    <t>K01333</t>
  </si>
  <si>
    <t>K01334</t>
  </si>
  <si>
    <t>K01335</t>
  </si>
  <si>
    <t>K01336</t>
  </si>
  <si>
    <t>K01337</t>
  </si>
  <si>
    <t>K01338</t>
  </si>
  <si>
    <t>K01339</t>
  </si>
  <si>
    <t>K01340</t>
  </si>
  <si>
    <t>K01341</t>
  </si>
  <si>
    <t>K01342</t>
  </si>
  <si>
    <t>K01343</t>
  </si>
  <si>
    <t>K01344</t>
  </si>
  <si>
    <t>K01345</t>
  </si>
  <si>
    <t>K01346</t>
  </si>
  <si>
    <t>K01347</t>
  </si>
  <si>
    <t>K01348</t>
  </si>
  <si>
    <t>K01349</t>
  </si>
  <si>
    <t>K01350</t>
  </si>
  <si>
    <t>K01351</t>
  </si>
  <si>
    <t>Hartmann Maschinenbau GmbH</t>
  </si>
  <si>
    <t>K01352</t>
  </si>
  <si>
    <t>K01353</t>
  </si>
  <si>
    <t>K01354</t>
  </si>
  <si>
    <t>K01355</t>
  </si>
  <si>
    <t>K01356</t>
  </si>
  <si>
    <t>K01357</t>
  </si>
  <si>
    <t>K01358</t>
  </si>
  <si>
    <t>K01359</t>
  </si>
  <si>
    <t>K01360</t>
  </si>
  <si>
    <t>K01361</t>
  </si>
  <si>
    <t>K01362</t>
  </si>
  <si>
    <t>K01363</t>
  </si>
  <si>
    <t>K01364</t>
  </si>
  <si>
    <t>K01365</t>
  </si>
  <si>
    <t>K01366</t>
  </si>
  <si>
    <t>K01367</t>
  </si>
  <si>
    <t>K01368</t>
  </si>
  <si>
    <t>K01369</t>
  </si>
  <si>
    <t>K01370</t>
  </si>
  <si>
    <t>K01371</t>
  </si>
  <si>
    <t>K01372</t>
  </si>
  <si>
    <t>K01373</t>
  </si>
  <si>
    <t>K01374</t>
  </si>
  <si>
    <t>K01375</t>
  </si>
  <si>
    <t>K01376</t>
  </si>
  <si>
    <t>K01377</t>
  </si>
  <si>
    <t>K01378</t>
  </si>
  <si>
    <t>K01379</t>
  </si>
  <si>
    <t>K01380</t>
  </si>
  <si>
    <t>K01381</t>
  </si>
  <si>
    <t>K01382</t>
  </si>
  <si>
    <t>K01383</t>
  </si>
  <si>
    <t>K01384</t>
  </si>
  <si>
    <t>K01385</t>
  </si>
  <si>
    <t>Klein Maschinenbau GmbH</t>
  </si>
  <si>
    <t>K01386</t>
  </si>
  <si>
    <t>K01387</t>
  </si>
  <si>
    <t>K01388</t>
  </si>
  <si>
    <t>K01389</t>
  </si>
  <si>
    <t>K01390</t>
  </si>
  <si>
    <t>K01391</t>
  </si>
  <si>
    <t>K01392</t>
  </si>
  <si>
    <t>K01393</t>
  </si>
  <si>
    <t>K01394</t>
  </si>
  <si>
    <t>K01395</t>
  </si>
  <si>
    <t>K01396</t>
  </si>
  <si>
    <t>K01397</t>
  </si>
  <si>
    <t>K01398</t>
  </si>
  <si>
    <t>K01399</t>
  </si>
  <si>
    <t>K01400</t>
  </si>
  <si>
    <t>K01401</t>
  </si>
  <si>
    <t>K01402</t>
  </si>
  <si>
    <t>K01403</t>
  </si>
  <si>
    <t>K01404</t>
  </si>
  <si>
    <t>K01405</t>
  </si>
  <si>
    <t>K01406</t>
  </si>
  <si>
    <t>K01407</t>
  </si>
  <si>
    <t>K01408</t>
  </si>
  <si>
    <t>K01409</t>
  </si>
  <si>
    <t>K01410</t>
  </si>
  <si>
    <t>K01411</t>
  </si>
  <si>
    <t>K01412</t>
  </si>
  <si>
    <t>K01413</t>
  </si>
  <si>
    <t>K01414</t>
  </si>
  <si>
    <t>K01415</t>
  </si>
  <si>
    <t>K01416</t>
  </si>
  <si>
    <t>K01417</t>
  </si>
  <si>
    <t>K01418</t>
  </si>
  <si>
    <t>K01419</t>
  </si>
  <si>
    <t>K01420</t>
  </si>
  <si>
    <t>K01421</t>
  </si>
  <si>
    <t>K01422</t>
  </si>
  <si>
    <t>K01423</t>
  </si>
  <si>
    <t>K01424</t>
  </si>
  <si>
    <t>K01425</t>
  </si>
  <si>
    <t>K01426</t>
  </si>
  <si>
    <t>K01427</t>
  </si>
  <si>
    <t>K01428</t>
  </si>
  <si>
    <t>K01429</t>
  </si>
  <si>
    <t>K01430</t>
  </si>
  <si>
    <t>K01431</t>
  </si>
  <si>
    <t>K01432</t>
  </si>
  <si>
    <t>K01433</t>
  </si>
  <si>
    <t>K01434</t>
  </si>
  <si>
    <t>K01435</t>
  </si>
  <si>
    <t>K01436</t>
  </si>
  <si>
    <t>K01437</t>
  </si>
  <si>
    <t>K01438</t>
  </si>
  <si>
    <t>K01439</t>
  </si>
  <si>
    <t>K01440</t>
  </si>
  <si>
    <t>K01441</t>
  </si>
  <si>
    <t>K01442</t>
  </si>
  <si>
    <t>K01443</t>
  </si>
  <si>
    <t>K01444</t>
  </si>
  <si>
    <t>K01445</t>
  </si>
  <si>
    <t>K01446</t>
  </si>
  <si>
    <t>K01447</t>
  </si>
  <si>
    <t>K01448</t>
  </si>
  <si>
    <t>K01449</t>
  </si>
  <si>
    <t>K01450</t>
  </si>
  <si>
    <t>K01451</t>
  </si>
  <si>
    <t>K01452</t>
  </si>
  <si>
    <t>K01453</t>
  </si>
  <si>
    <t>K01454</t>
  </si>
  <si>
    <t>K01455</t>
  </si>
  <si>
    <t>K01456</t>
  </si>
  <si>
    <t>K01457</t>
  </si>
  <si>
    <t>K01458</t>
  </si>
  <si>
    <t>K01459</t>
  </si>
  <si>
    <t>K01460</t>
  </si>
  <si>
    <t>K01461</t>
  </si>
  <si>
    <t>Klein SE</t>
  </si>
  <si>
    <t>K01462</t>
  </si>
  <si>
    <t>K01463</t>
  </si>
  <si>
    <t>K01464</t>
  </si>
  <si>
    <t>K01465</t>
  </si>
  <si>
    <t>K01466</t>
  </si>
  <si>
    <t>K01467</t>
  </si>
  <si>
    <t>K01468</t>
  </si>
  <si>
    <t>K01469</t>
  </si>
  <si>
    <t>K01470</t>
  </si>
  <si>
    <t>K01471</t>
  </si>
  <si>
    <t>K01472</t>
  </si>
  <si>
    <t>K01473</t>
  </si>
  <si>
    <t>K01474</t>
  </si>
  <si>
    <t>K01475</t>
  </si>
  <si>
    <t>K01476</t>
  </si>
  <si>
    <t>K01477</t>
  </si>
  <si>
    <t>K01478</t>
  </si>
  <si>
    <t>K01479</t>
  </si>
  <si>
    <t>K01480</t>
  </si>
  <si>
    <t>K01481</t>
  </si>
  <si>
    <t>K01482</t>
  </si>
  <si>
    <t>K01483</t>
  </si>
  <si>
    <t>K01484</t>
  </si>
  <si>
    <t>K01485</t>
  </si>
  <si>
    <t>K01486</t>
  </si>
  <si>
    <t>K01487</t>
  </si>
  <si>
    <t>K01488</t>
  </si>
  <si>
    <t>K01489</t>
  </si>
  <si>
    <t>K01490</t>
  </si>
  <si>
    <t>K01491</t>
  </si>
  <si>
    <t>K01492</t>
  </si>
  <si>
    <t>K01493</t>
  </si>
  <si>
    <t>K01494</t>
  </si>
  <si>
    <t>K01495</t>
  </si>
  <si>
    <t>K01496</t>
  </si>
  <si>
    <t>K01497</t>
  </si>
  <si>
    <t>K01498</t>
  </si>
  <si>
    <t>K01499</t>
  </si>
  <si>
    <t>K01500</t>
  </si>
  <si>
    <t>K01501</t>
  </si>
  <si>
    <t>K01502</t>
  </si>
  <si>
    <t>K01503</t>
  </si>
  <si>
    <t>K01504</t>
  </si>
  <si>
    <t>K01505</t>
  </si>
  <si>
    <t>K01506</t>
  </si>
  <si>
    <t>K01507</t>
  </si>
  <si>
    <t>K01508</t>
  </si>
  <si>
    <t>K01509</t>
  </si>
  <si>
    <t>K01510</t>
  </si>
  <si>
    <t>K01511</t>
  </si>
  <si>
    <t>K01512</t>
  </si>
  <si>
    <t>K01513</t>
  </si>
  <si>
    <t>K01514</t>
  </si>
  <si>
    <t>K01515</t>
  </si>
  <si>
    <t>K01516</t>
  </si>
  <si>
    <t>K01517</t>
  </si>
  <si>
    <t>K01518</t>
  </si>
  <si>
    <t>K01519</t>
  </si>
  <si>
    <t>K01520</t>
  </si>
  <si>
    <t>K01521</t>
  </si>
  <si>
    <t>K01522</t>
  </si>
  <si>
    <t>K01523</t>
  </si>
  <si>
    <t>K01524</t>
  </si>
  <si>
    <t>K01525</t>
  </si>
  <si>
    <t>K01526</t>
  </si>
  <si>
    <t>K01527</t>
  </si>
  <si>
    <t>K01528</t>
  </si>
  <si>
    <t>K01529</t>
  </si>
  <si>
    <t>K01530</t>
  </si>
  <si>
    <t>K01531</t>
  </si>
  <si>
    <t>K01532</t>
  </si>
  <si>
    <t>K01533</t>
  </si>
  <si>
    <t>K01534</t>
  </si>
  <si>
    <t>K01535</t>
  </si>
  <si>
    <t>K01536</t>
  </si>
  <si>
    <t>K01537</t>
  </si>
  <si>
    <t>K01538</t>
  </si>
  <si>
    <t>K01539</t>
  </si>
  <si>
    <t>K01540</t>
  </si>
  <si>
    <t>K01541</t>
  </si>
  <si>
    <t>K01542</t>
  </si>
  <si>
    <t>K01543</t>
  </si>
  <si>
    <t>K01544</t>
  </si>
  <si>
    <t>K01545</t>
  </si>
  <si>
    <t>K01546</t>
  </si>
  <si>
    <t>K01547</t>
  </si>
  <si>
    <t>K01548</t>
  </si>
  <si>
    <t>K01549</t>
  </si>
  <si>
    <t>K01550</t>
  </si>
  <si>
    <t>K01551</t>
  </si>
  <si>
    <t>K01552</t>
  </si>
  <si>
    <t>K01553</t>
  </si>
  <si>
    <t>K01554</t>
  </si>
  <si>
    <t>K01555</t>
  </si>
  <si>
    <t>K01556</t>
  </si>
  <si>
    <t>K01557</t>
  </si>
  <si>
    <t>K01558</t>
  </si>
  <si>
    <t>K01559</t>
  </si>
  <si>
    <t>K01560</t>
  </si>
  <si>
    <t>K01561</t>
  </si>
  <si>
    <t>K01562</t>
  </si>
  <si>
    <t>K01563</t>
  </si>
  <si>
    <t>K01564</t>
  </si>
  <si>
    <t>K01565</t>
  </si>
  <si>
    <t>K01566</t>
  </si>
  <si>
    <t>K01567</t>
  </si>
  <si>
    <t>K01568</t>
  </si>
  <si>
    <t>K01569</t>
  </si>
  <si>
    <t>K01570</t>
  </si>
  <si>
    <t>K01571</t>
  </si>
  <si>
    <t>K01572</t>
  </si>
  <si>
    <t>K01573</t>
  </si>
  <si>
    <t>K01574</t>
  </si>
  <si>
    <t>K01575</t>
  </si>
  <si>
    <t>K01576</t>
  </si>
  <si>
    <t>K01577</t>
  </si>
  <si>
    <t>K01578</t>
  </si>
  <si>
    <t>K01579</t>
  </si>
  <si>
    <t>K01580</t>
  </si>
  <si>
    <t>K01581</t>
  </si>
  <si>
    <t>K01582</t>
  </si>
  <si>
    <t>K01583</t>
  </si>
  <si>
    <t>K01584</t>
  </si>
  <si>
    <t>K01585</t>
  </si>
  <si>
    <t>K01586</t>
  </si>
  <si>
    <t>K01587</t>
  </si>
  <si>
    <t>K01588</t>
  </si>
  <si>
    <t>K01589</t>
  </si>
  <si>
    <t>K01590</t>
  </si>
  <si>
    <t>K01591</t>
  </si>
  <si>
    <t>K01592</t>
  </si>
  <si>
    <t>K01593</t>
  </si>
  <si>
    <t>K01594</t>
  </si>
  <si>
    <t>K01595</t>
  </si>
  <si>
    <t>K01596</t>
  </si>
  <si>
    <t>K01597</t>
  </si>
  <si>
    <t>K01598</t>
  </si>
  <si>
    <t>K01599</t>
  </si>
  <si>
    <t>K01600</t>
  </si>
  <si>
    <t>K01601</t>
  </si>
  <si>
    <t>K01602</t>
  </si>
  <si>
    <t>K01603</t>
  </si>
  <si>
    <t>K01604</t>
  </si>
  <si>
    <t>K01605</t>
  </si>
  <si>
    <t>K01606</t>
  </si>
  <si>
    <t>K01607</t>
  </si>
  <si>
    <t>K01608</t>
  </si>
  <si>
    <t>K01609</t>
  </si>
  <si>
    <t>K01610</t>
  </si>
  <si>
    <t>K01611</t>
  </si>
  <si>
    <t>K01612</t>
  </si>
  <si>
    <t>K01613</t>
  </si>
  <si>
    <t>K01614</t>
  </si>
  <si>
    <t>K01615</t>
  </si>
  <si>
    <t>K01616</t>
  </si>
  <si>
    <t>K01617</t>
  </si>
  <si>
    <t>K01618</t>
  </si>
  <si>
    <t>K01619</t>
  </si>
  <si>
    <t>K01620</t>
  </si>
  <si>
    <t>K01621</t>
  </si>
  <si>
    <t>K01622</t>
  </si>
  <si>
    <t>K01623</t>
  </si>
  <si>
    <t>K01624</t>
  </si>
  <si>
    <t>K01625</t>
  </si>
  <si>
    <t>K01626</t>
  </si>
  <si>
    <t>K01627</t>
  </si>
  <si>
    <t>K01628</t>
  </si>
  <si>
    <t>K01629</t>
  </si>
  <si>
    <t>K01630</t>
  </si>
  <si>
    <t>K01631</t>
  </si>
  <si>
    <t>K01632</t>
  </si>
  <si>
    <t>K01633</t>
  </si>
  <si>
    <t>K01634</t>
  </si>
  <si>
    <t>K01635</t>
  </si>
  <si>
    <t>K01636</t>
  </si>
  <si>
    <t>K01637</t>
  </si>
  <si>
    <t>K01638</t>
  </si>
  <si>
    <t>K01639</t>
  </si>
  <si>
    <t>K01640</t>
  </si>
  <si>
    <t>K01641</t>
  </si>
  <si>
    <t>K01642</t>
  </si>
  <si>
    <t>K01643</t>
  </si>
  <si>
    <t>K01644</t>
  </si>
  <si>
    <t>K01645</t>
  </si>
  <si>
    <t>K01646</t>
  </si>
  <si>
    <t>K01647</t>
  </si>
  <si>
    <t>K01648</t>
  </si>
  <si>
    <t>K01649</t>
  </si>
  <si>
    <t>K01650</t>
  </si>
  <si>
    <t>K01651</t>
  </si>
  <si>
    <t>K01652</t>
  </si>
  <si>
    <t>K01653</t>
  </si>
  <si>
    <t>K01654</t>
  </si>
  <si>
    <t>K01655</t>
  </si>
  <si>
    <t>K01656</t>
  </si>
  <si>
    <t>K01657</t>
  </si>
  <si>
    <t>K01658</t>
  </si>
  <si>
    <t>K01659</t>
  </si>
  <si>
    <t>K01660</t>
  </si>
  <si>
    <t>K01661</t>
  </si>
  <si>
    <t>K01662</t>
  </si>
  <si>
    <t>K01663</t>
  </si>
  <si>
    <t>K01664</t>
  </si>
  <si>
    <t>K01665</t>
  </si>
  <si>
    <t>K01666</t>
  </si>
  <si>
    <t>K01667</t>
  </si>
  <si>
    <t>K01668</t>
  </si>
  <si>
    <t>K01669</t>
  </si>
  <si>
    <t>K01670</t>
  </si>
  <si>
    <t>K01671</t>
  </si>
  <si>
    <t>K01672</t>
  </si>
  <si>
    <t>K01673</t>
  </si>
  <si>
    <t>K01674</t>
  </si>
  <si>
    <t>K01675</t>
  </si>
  <si>
    <t>K01676</t>
  </si>
  <si>
    <t>K01677</t>
  </si>
  <si>
    <t>K01678</t>
  </si>
  <si>
    <t>K01679</t>
  </si>
  <si>
    <t>K01680</t>
  </si>
  <si>
    <t>K01681</t>
  </si>
  <si>
    <t>K01682</t>
  </si>
  <si>
    <t>K01683</t>
  </si>
  <si>
    <t>K01684</t>
  </si>
  <si>
    <t>K01685</t>
  </si>
  <si>
    <t>K01686</t>
  </si>
  <si>
    <t>K01687</t>
  </si>
  <si>
    <t>K01688</t>
  </si>
  <si>
    <t>K01689</t>
  </si>
  <si>
    <t>K01690</t>
  </si>
  <si>
    <t>K01691</t>
  </si>
  <si>
    <t>K01692</t>
  </si>
  <si>
    <t>K01693</t>
  </si>
  <si>
    <t>K01694</t>
  </si>
  <si>
    <t>K01695</t>
  </si>
  <si>
    <t>K01696</t>
  </si>
  <si>
    <t>K01697</t>
  </si>
  <si>
    <t>K01698</t>
  </si>
  <si>
    <t>K01699</t>
  </si>
  <si>
    <t>K01700</t>
  </si>
  <si>
    <t>K01701</t>
  </si>
  <si>
    <t>K01702</t>
  </si>
  <si>
    <t>K01703</t>
  </si>
  <si>
    <t>K01704</t>
  </si>
  <si>
    <t>K01705</t>
  </si>
  <si>
    <t>K01706</t>
  </si>
  <si>
    <t>K01707</t>
  </si>
  <si>
    <t>K01708</t>
  </si>
  <si>
    <t>K01709</t>
  </si>
  <si>
    <t>K01710</t>
  </si>
  <si>
    <t>K01711</t>
  </si>
  <si>
    <t>K01712</t>
  </si>
  <si>
    <t>K01713</t>
  </si>
  <si>
    <t>K01714</t>
  </si>
  <si>
    <t>K01715</t>
  </si>
  <si>
    <t>K01716</t>
  </si>
  <si>
    <t>K01717</t>
  </si>
  <si>
    <t>K01718</t>
  </si>
  <si>
    <t>K01719</t>
  </si>
  <si>
    <t>K01720</t>
  </si>
  <si>
    <t>K01721</t>
  </si>
  <si>
    <t>K01722</t>
  </si>
  <si>
    <t>K01723</t>
  </si>
  <si>
    <t>K01724</t>
  </si>
  <si>
    <t>K01725</t>
  </si>
  <si>
    <t>K01726</t>
  </si>
  <si>
    <t>K01727</t>
  </si>
  <si>
    <t>K01728</t>
  </si>
  <si>
    <t>K01729</t>
  </si>
  <si>
    <t>K01730</t>
  </si>
  <si>
    <t>K01731</t>
  </si>
  <si>
    <t>K01732</t>
  </si>
  <si>
    <t>K01733</t>
  </si>
  <si>
    <t>K01734</t>
  </si>
  <si>
    <t>K01735</t>
  </si>
  <si>
    <t>K01736</t>
  </si>
  <si>
    <t>K01737</t>
  </si>
  <si>
    <t>K01738</t>
  </si>
  <si>
    <t>K01739</t>
  </si>
  <si>
    <t>K01740</t>
  </si>
  <si>
    <t>K01741</t>
  </si>
  <si>
    <t>K01742</t>
  </si>
  <si>
    <t>K01743</t>
  </si>
  <si>
    <t>K01744</t>
  </si>
  <si>
    <t>K01745</t>
  </si>
  <si>
    <t>K01746</t>
  </si>
  <si>
    <t>K01747</t>
  </si>
  <si>
    <t>K01748</t>
  </si>
  <si>
    <t>K01749</t>
  </si>
  <si>
    <t>K01750</t>
  </si>
  <si>
    <t>K01751</t>
  </si>
  <si>
    <t>K01752</t>
  </si>
  <si>
    <t>K01753</t>
  </si>
  <si>
    <t>K01754</t>
  </si>
  <si>
    <t>K01755</t>
  </si>
  <si>
    <t>K01756</t>
  </si>
  <si>
    <t>K01757</t>
  </si>
  <si>
    <t>K01758</t>
  </si>
  <si>
    <t>K01759</t>
  </si>
  <si>
    <t>K01760</t>
  </si>
  <si>
    <t>K01761</t>
  </si>
  <si>
    <t>K01762</t>
  </si>
  <si>
    <t>K01763</t>
  </si>
  <si>
    <t>K01764</t>
  </si>
  <si>
    <t>K01765</t>
  </si>
  <si>
    <t>K01766</t>
  </si>
  <si>
    <t>K01767</t>
  </si>
  <si>
    <t>K01768</t>
  </si>
  <si>
    <t>K01769</t>
  </si>
  <si>
    <t>K01770</t>
  </si>
  <si>
    <t>K01771</t>
  </si>
  <si>
    <t>K01772</t>
  </si>
  <si>
    <t>K01773</t>
  </si>
  <si>
    <t>K01774</t>
  </si>
  <si>
    <t>K01775</t>
  </si>
  <si>
    <t>K01776</t>
  </si>
  <si>
    <t>K01777</t>
  </si>
  <si>
    <t>K01778</t>
  </si>
  <si>
    <t>K01779</t>
  </si>
  <si>
    <t>K01780</t>
  </si>
  <si>
    <t>K01781</t>
  </si>
  <si>
    <t>K01782</t>
  </si>
  <si>
    <t>K01783</t>
  </si>
  <si>
    <t>K01784</t>
  </si>
  <si>
    <t>K01785</t>
  </si>
  <si>
    <t>K01786</t>
  </si>
  <si>
    <t>K01787</t>
  </si>
  <si>
    <t>K01788</t>
  </si>
  <si>
    <t>K01789</t>
  </si>
  <si>
    <t>K01790</t>
  </si>
  <si>
    <t>K01791</t>
  </si>
  <si>
    <t>K01792</t>
  </si>
  <si>
    <t>K01793</t>
  </si>
  <si>
    <t>K01794</t>
  </si>
  <si>
    <t>K01795</t>
  </si>
  <si>
    <t>K01796</t>
  </si>
  <si>
    <t>K01797</t>
  </si>
  <si>
    <t>K01798</t>
  </si>
  <si>
    <t>K01799</t>
  </si>
  <si>
    <t>K01800</t>
  </si>
  <si>
    <t>K01801</t>
  </si>
  <si>
    <t>K01802</t>
  </si>
  <si>
    <t>K01803</t>
  </si>
  <si>
    <t>K01804</t>
  </si>
  <si>
    <t>K01805</t>
  </si>
  <si>
    <t>K01806</t>
  </si>
  <si>
    <t>K01807</t>
  </si>
  <si>
    <t>K01808</t>
  </si>
  <si>
    <t>K01809</t>
  </si>
  <si>
    <t>K01810</t>
  </si>
  <si>
    <t>K01811</t>
  </si>
  <si>
    <t>K01812</t>
  </si>
  <si>
    <t>K01813</t>
  </si>
  <si>
    <t>K01814</t>
  </si>
  <si>
    <t>K01815</t>
  </si>
  <si>
    <t>K01816</t>
  </si>
  <si>
    <t>K01817</t>
  </si>
  <si>
    <t>K01818</t>
  </si>
  <si>
    <t>K01819</t>
  </si>
  <si>
    <t>K01820</t>
  </si>
  <si>
    <t>K01821</t>
  </si>
  <si>
    <t>K01822</t>
  </si>
  <si>
    <t>K01823</t>
  </si>
  <si>
    <t>K01824</t>
  </si>
  <si>
    <t>K01825</t>
  </si>
  <si>
    <t>K01826</t>
  </si>
  <si>
    <t>K01827</t>
  </si>
  <si>
    <t>K01828</t>
  </si>
  <si>
    <t>K01829</t>
  </si>
  <si>
    <t>K01830</t>
  </si>
  <si>
    <t>K01831</t>
  </si>
  <si>
    <t>K01832</t>
  </si>
  <si>
    <t>K01833</t>
  </si>
  <si>
    <t>K01834</t>
  </si>
  <si>
    <t>K01835</t>
  </si>
  <si>
    <t>K01836</t>
  </si>
  <si>
    <t>K01837</t>
  </si>
  <si>
    <t>K01838</t>
  </si>
  <si>
    <t>K01839</t>
  </si>
  <si>
    <t>K01840</t>
  </si>
  <si>
    <t>K01841</t>
  </si>
  <si>
    <t>K01842</t>
  </si>
  <si>
    <t>K01843</t>
  </si>
  <si>
    <t>K01844</t>
  </si>
  <si>
    <t>K01845</t>
  </si>
  <si>
    <t>K01846</t>
  </si>
  <si>
    <t>K01847</t>
  </si>
  <si>
    <t>K01848</t>
  </si>
  <si>
    <t>K01849</t>
  </si>
  <si>
    <t>K01850</t>
  </si>
  <si>
    <t>K01851</t>
  </si>
  <si>
    <t>K01852</t>
  </si>
  <si>
    <t>K01853</t>
  </si>
  <si>
    <t>K01854</t>
  </si>
  <si>
    <t>K01855</t>
  </si>
  <si>
    <t>K01856</t>
  </si>
  <si>
    <t>K01857</t>
  </si>
  <si>
    <t>K01858</t>
  </si>
  <si>
    <t>K01859</t>
  </si>
  <si>
    <t>K01860</t>
  </si>
  <si>
    <t>K01861</t>
  </si>
  <si>
    <t>K01862</t>
  </si>
  <si>
    <t>K01863</t>
  </si>
  <si>
    <t>K01864</t>
  </si>
  <si>
    <t>K01865</t>
  </si>
  <si>
    <t>K01866</t>
  </si>
  <si>
    <t>K01867</t>
  </si>
  <si>
    <t>K01868</t>
  </si>
  <si>
    <t>K01869</t>
  </si>
  <si>
    <t>K01870</t>
  </si>
  <si>
    <t>K01871</t>
  </si>
  <si>
    <t>K01872</t>
  </si>
  <si>
    <t>K01873</t>
  </si>
  <si>
    <t>K01874</t>
  </si>
  <si>
    <t>K01875</t>
  </si>
  <si>
    <t>K01876</t>
  </si>
  <si>
    <t>K01877</t>
  </si>
  <si>
    <t>K01878</t>
  </si>
  <si>
    <t>K01879</t>
  </si>
  <si>
    <t>K01880</t>
  </si>
  <si>
    <t>K01881</t>
  </si>
  <si>
    <t>K01882</t>
  </si>
  <si>
    <t>K01883</t>
  </si>
  <si>
    <t>K01884</t>
  </si>
  <si>
    <t>K01885</t>
  </si>
  <si>
    <t>K01886</t>
  </si>
  <si>
    <t>K01887</t>
  </si>
  <si>
    <t>K01888</t>
  </si>
  <si>
    <t>K01889</t>
  </si>
  <si>
    <t>K01890</t>
  </si>
  <si>
    <t>K01891</t>
  </si>
  <si>
    <t>K01892</t>
  </si>
  <si>
    <t>K01893</t>
  </si>
  <si>
    <t>K01894</t>
  </si>
  <si>
    <t>K01895</t>
  </si>
  <si>
    <t>K01896</t>
  </si>
  <si>
    <t>K01897</t>
  </si>
  <si>
    <t>K01898</t>
  </si>
  <si>
    <t>K01899</t>
  </si>
  <si>
    <t>K01900</t>
  </si>
  <si>
    <t>K01901</t>
  </si>
  <si>
    <t>K01902</t>
  </si>
  <si>
    <t>K01903</t>
  </si>
  <si>
    <t>K01904</t>
  </si>
  <si>
    <t>K01905</t>
  </si>
  <si>
    <t>K01906</t>
  </si>
  <si>
    <t>K01907</t>
  </si>
  <si>
    <t>K01908</t>
  </si>
  <si>
    <t>K01909</t>
  </si>
  <si>
    <t>K01910</t>
  </si>
  <si>
    <t>K01911</t>
  </si>
  <si>
    <t>K01912</t>
  </si>
  <si>
    <t>K01913</t>
  </si>
  <si>
    <t>K01914</t>
  </si>
  <si>
    <t>K01915</t>
  </si>
  <si>
    <t>K01916</t>
  </si>
  <si>
    <t>K01917</t>
  </si>
  <si>
    <t>K01918</t>
  </si>
  <si>
    <t>K01919</t>
  </si>
  <si>
    <t>K01920</t>
  </si>
  <si>
    <t>K01921</t>
  </si>
  <si>
    <t>K01922</t>
  </si>
  <si>
    <t>K01923</t>
  </si>
  <si>
    <t>K01924</t>
  </si>
  <si>
    <t>K01925</t>
  </si>
  <si>
    <t>K01926</t>
  </si>
  <si>
    <t>K01927</t>
  </si>
  <si>
    <t>K01928</t>
  </si>
  <si>
    <t>K01929</t>
  </si>
  <si>
    <t>K01930</t>
  </si>
  <si>
    <t>K01931</t>
  </si>
  <si>
    <t>K01932</t>
  </si>
  <si>
    <t>K01933</t>
  </si>
  <si>
    <t>K01934</t>
  </si>
  <si>
    <t>K01935</t>
  </si>
  <si>
    <t>K01936</t>
  </si>
  <si>
    <t>K01937</t>
  </si>
  <si>
    <t>K01938</t>
  </si>
  <si>
    <t>K01939</t>
  </si>
  <si>
    <t>K01940</t>
  </si>
  <si>
    <t>K01941</t>
  </si>
  <si>
    <t>K01942</t>
  </si>
  <si>
    <t>K01943</t>
  </si>
  <si>
    <t>K01944</t>
  </si>
  <si>
    <t>K01945</t>
  </si>
  <si>
    <t>K01946</t>
  </si>
  <si>
    <t>K01947</t>
  </si>
  <si>
    <t>K01948</t>
  </si>
  <si>
    <t>K01949</t>
  </si>
  <si>
    <t>K01950</t>
  </si>
  <si>
    <t>K01951</t>
  </si>
  <si>
    <t>K01952</t>
  </si>
  <si>
    <t>K01953</t>
  </si>
  <si>
    <t>K01954</t>
  </si>
  <si>
    <t>K01955</t>
  </si>
  <si>
    <t>K01956</t>
  </si>
  <si>
    <t>K01957</t>
  </si>
  <si>
    <t>K01958</t>
  </si>
  <si>
    <t>K01959</t>
  </si>
  <si>
    <t>K01960</t>
  </si>
  <si>
    <t>K01961</t>
  </si>
  <si>
    <t>K01962</t>
  </si>
  <si>
    <t>K01963</t>
  </si>
  <si>
    <t>K01964</t>
  </si>
  <si>
    <t>K01965</t>
  </si>
  <si>
    <t>K01966</t>
  </si>
  <si>
    <t>K01967</t>
  </si>
  <si>
    <t>K01968</t>
  </si>
  <si>
    <t>K01969</t>
  </si>
  <si>
    <t>K01970</t>
  </si>
  <si>
    <t>K01971</t>
  </si>
  <si>
    <t>K01972</t>
  </si>
  <si>
    <t>K01973</t>
  </si>
  <si>
    <t>K01974</t>
  </si>
  <si>
    <t>K01975</t>
  </si>
  <si>
    <t>K01976</t>
  </si>
  <si>
    <t>K01977</t>
  </si>
  <si>
    <t>K01978</t>
  </si>
  <si>
    <t>K01979</t>
  </si>
  <si>
    <t>K01980</t>
  </si>
  <si>
    <t>K01981</t>
  </si>
  <si>
    <t>K01982</t>
  </si>
  <si>
    <t>K01983</t>
  </si>
  <si>
    <t>K01984</t>
  </si>
  <si>
    <t>K01985</t>
  </si>
  <si>
    <t>K01986</t>
  </si>
  <si>
    <t>K01987</t>
  </si>
  <si>
    <t>K01988</t>
  </si>
  <si>
    <t>K01989</t>
  </si>
  <si>
    <t>K01990</t>
  </si>
  <si>
    <t>K01991</t>
  </si>
  <si>
    <t>K01992</t>
  </si>
  <si>
    <t>K01993</t>
  </si>
  <si>
    <t>K01994</t>
  </si>
  <si>
    <t>K01995</t>
  </si>
  <si>
    <t>K01996</t>
  </si>
  <si>
    <t>K01997</t>
  </si>
  <si>
    <t>K01998</t>
  </si>
  <si>
    <t>K01999</t>
  </si>
  <si>
    <t>K02000</t>
  </si>
  <si>
    <t>K02001</t>
  </si>
  <si>
    <t>K02002</t>
  </si>
  <si>
    <t>K02003</t>
  </si>
  <si>
    <t>K02004</t>
  </si>
  <si>
    <t>K02005</t>
  </si>
  <si>
    <t>K02006</t>
  </si>
  <si>
    <t>K02007</t>
  </si>
  <si>
    <t>K02008</t>
  </si>
  <si>
    <t>K02009</t>
  </si>
  <si>
    <t>K02010</t>
  </si>
  <si>
    <t>K02011</t>
  </si>
  <si>
    <t>K02012</t>
  </si>
  <si>
    <t>K02013</t>
  </si>
  <si>
    <t>K02014</t>
  </si>
  <si>
    <t>K02015</t>
  </si>
  <si>
    <t>K02016</t>
  </si>
  <si>
    <t>K02017</t>
  </si>
  <si>
    <t>K02018</t>
  </si>
  <si>
    <t>K02019</t>
  </si>
  <si>
    <t>K02020</t>
  </si>
  <si>
    <t>K02021</t>
  </si>
  <si>
    <t>K02022</t>
  </si>
  <si>
    <t>K02023</t>
  </si>
  <si>
    <t>K02024</t>
  </si>
  <si>
    <t>K02025</t>
  </si>
  <si>
    <t>K02026</t>
  </si>
  <si>
    <t>K02027</t>
  </si>
  <si>
    <t>K02028</t>
  </si>
  <si>
    <t>K02029</t>
  </si>
  <si>
    <t>K02030</t>
  </si>
  <si>
    <t>K02031</t>
  </si>
  <si>
    <t>K02032</t>
  </si>
  <si>
    <t>K02033</t>
  </si>
  <si>
    <t>K02034</t>
  </si>
  <si>
    <t>K02035</t>
  </si>
  <si>
    <t>K02036</t>
  </si>
  <si>
    <t>K02037</t>
  </si>
  <si>
    <t>K02038</t>
  </si>
  <si>
    <t>K02039</t>
  </si>
  <si>
    <t>K02040</t>
  </si>
  <si>
    <t>K02041</t>
  </si>
  <si>
    <t>K02042</t>
  </si>
  <si>
    <t>K02043</t>
  </si>
  <si>
    <t>K02044</t>
  </si>
  <si>
    <t>K02045</t>
  </si>
  <si>
    <t>K02046</t>
  </si>
  <si>
    <t>K02047</t>
  </si>
  <si>
    <t>K02048</t>
  </si>
  <si>
    <t>K02049</t>
  </si>
  <si>
    <t>K02050</t>
  </si>
  <si>
    <t>K02051</t>
  </si>
  <si>
    <t>K02052</t>
  </si>
  <si>
    <t>K02053</t>
  </si>
  <si>
    <t>K02054</t>
  </si>
  <si>
    <t>K02055</t>
  </si>
  <si>
    <t>K02056</t>
  </si>
  <si>
    <t>K02057</t>
  </si>
  <si>
    <t>K02058</t>
  </si>
  <si>
    <t>K02059</t>
  </si>
  <si>
    <t>K02060</t>
  </si>
  <si>
    <t>K02061</t>
  </si>
  <si>
    <t>K02062</t>
  </si>
  <si>
    <t>K02063</t>
  </si>
  <si>
    <t>K02064</t>
  </si>
  <si>
    <t>K02065</t>
  </si>
  <si>
    <t>K02066</t>
  </si>
  <si>
    <t>K02067</t>
  </si>
  <si>
    <t>K02068</t>
  </si>
  <si>
    <t>K02069</t>
  </si>
  <si>
    <t>K02070</t>
  </si>
  <si>
    <t>K02071</t>
  </si>
  <si>
    <t>K02072</t>
  </si>
  <si>
    <t>K02073</t>
  </si>
  <si>
    <t>K02074</t>
  </si>
  <si>
    <t>K02075</t>
  </si>
  <si>
    <t>K02076</t>
  </si>
  <si>
    <t>K02077</t>
  </si>
  <si>
    <t>K02078</t>
  </si>
  <si>
    <t>K02079</t>
  </si>
  <si>
    <t>K02080</t>
  </si>
  <si>
    <t>K02081</t>
  </si>
  <si>
    <t>K02082</t>
  </si>
  <si>
    <t>K02083</t>
  </si>
  <si>
    <t>K02084</t>
  </si>
  <si>
    <t>K02085</t>
  </si>
  <si>
    <t>K02086</t>
  </si>
  <si>
    <t>K02087</t>
  </si>
  <si>
    <t>K02088</t>
  </si>
  <si>
    <t>K02089</t>
  </si>
  <si>
    <t>K02090</t>
  </si>
  <si>
    <t>K02091</t>
  </si>
  <si>
    <t>K02092</t>
  </si>
  <si>
    <t>K02093</t>
  </si>
  <si>
    <t>K02094</t>
  </si>
  <si>
    <t>K02095</t>
  </si>
  <si>
    <t>K02096</t>
  </si>
  <si>
    <t>K02097</t>
  </si>
  <si>
    <t>K02098</t>
  </si>
  <si>
    <t>K02099</t>
  </si>
  <si>
    <t>K02100</t>
  </si>
  <si>
    <t>K02101</t>
  </si>
  <si>
    <t>K02102</t>
  </si>
  <si>
    <t>K02103</t>
  </si>
  <si>
    <t>K02104</t>
  </si>
  <si>
    <t>K02105</t>
  </si>
  <si>
    <t>K02106</t>
  </si>
  <si>
    <t>K02107</t>
  </si>
  <si>
    <t>K02108</t>
  </si>
  <si>
    <t>K02109</t>
  </si>
  <si>
    <t>K02110</t>
  </si>
  <si>
    <t>K02111</t>
  </si>
  <si>
    <t>K02112</t>
  </si>
  <si>
    <t>K02113</t>
  </si>
  <si>
    <t>K02114</t>
  </si>
  <si>
    <t>K02115</t>
  </si>
  <si>
    <t>K02116</t>
  </si>
  <si>
    <t>K02117</t>
  </si>
  <si>
    <t>K02118</t>
  </si>
  <si>
    <t>K02119</t>
  </si>
  <si>
    <t>K02120</t>
  </si>
  <si>
    <t>K02121</t>
  </si>
  <si>
    <t>K02122</t>
  </si>
  <si>
    <t>K02123</t>
  </si>
  <si>
    <t>K02124</t>
  </si>
  <si>
    <t>K02125</t>
  </si>
  <si>
    <t>K02126</t>
  </si>
  <si>
    <t>K02127</t>
  </si>
  <si>
    <t>K02128</t>
  </si>
  <si>
    <t>K02129</t>
  </si>
  <si>
    <t>K02130</t>
  </si>
  <si>
    <t>K02131</t>
  </si>
  <si>
    <t>K02132</t>
  </si>
  <si>
    <t>K02133</t>
  </si>
  <si>
    <t>K02134</t>
  </si>
  <si>
    <t>K02135</t>
  </si>
  <si>
    <t>K02136</t>
  </si>
  <si>
    <t>K02137</t>
  </si>
  <si>
    <t>K02138</t>
  </si>
  <si>
    <t>K02139</t>
  </si>
  <si>
    <t>K02140</t>
  </si>
  <si>
    <t>K02141</t>
  </si>
  <si>
    <t>K02142</t>
  </si>
  <si>
    <t>K02143</t>
  </si>
  <si>
    <t>K02144</t>
  </si>
  <si>
    <t>K02145</t>
  </si>
  <si>
    <t>K02146</t>
  </si>
  <si>
    <t>K02147</t>
  </si>
  <si>
    <t>K02148</t>
  </si>
  <si>
    <t>K02149</t>
  </si>
  <si>
    <t>K02150</t>
  </si>
  <si>
    <t>K02151</t>
  </si>
  <si>
    <t>K02152</t>
  </si>
  <si>
    <t>K02153</t>
  </si>
  <si>
    <t>K02154</t>
  </si>
  <si>
    <t>K02155</t>
  </si>
  <si>
    <t>K02156</t>
  </si>
  <si>
    <t>K02157</t>
  </si>
  <si>
    <t>K02158</t>
  </si>
  <si>
    <t>K02159</t>
  </si>
  <si>
    <t>K02160</t>
  </si>
  <si>
    <t>K02161</t>
  </si>
  <si>
    <t>K02162</t>
  </si>
  <si>
    <t>K02163</t>
  </si>
  <si>
    <t>K02164</t>
  </si>
  <si>
    <t>K02165</t>
  </si>
  <si>
    <t>K02166</t>
  </si>
  <si>
    <t>K02167</t>
  </si>
  <si>
    <t>K02168</t>
  </si>
  <si>
    <t>K02169</t>
  </si>
  <si>
    <t>K02170</t>
  </si>
  <si>
    <t>K02171</t>
  </si>
  <si>
    <t>K02172</t>
  </si>
  <si>
    <t>K02173</t>
  </si>
  <si>
    <t>K02174</t>
  </si>
  <si>
    <t>K02175</t>
  </si>
  <si>
    <t>K02176</t>
  </si>
  <si>
    <t>K02177</t>
  </si>
  <si>
    <t>K02178</t>
  </si>
  <si>
    <t>K02179</t>
  </si>
  <si>
    <t>K02180</t>
  </si>
  <si>
    <t>K02181</t>
  </si>
  <si>
    <t>K02182</t>
  </si>
  <si>
    <t>K02183</t>
  </si>
  <si>
    <t>K02184</t>
  </si>
  <si>
    <t>K02185</t>
  </si>
  <si>
    <t>K02186</t>
  </si>
  <si>
    <t>K02187</t>
  </si>
  <si>
    <t>K02188</t>
  </si>
  <si>
    <t>K02189</t>
  </si>
  <si>
    <t>K02190</t>
  </si>
  <si>
    <t>K02191</t>
  </si>
  <si>
    <t>K02192</t>
  </si>
  <si>
    <t>K02193</t>
  </si>
  <si>
    <t>K02194</t>
  </si>
  <si>
    <t>K02195</t>
  </si>
  <si>
    <t>K02196</t>
  </si>
  <si>
    <t>K02197</t>
  </si>
  <si>
    <t>K02198</t>
  </si>
  <si>
    <t>K02199</t>
  </si>
  <si>
    <t>K02200</t>
  </si>
  <si>
    <t>K02201</t>
  </si>
  <si>
    <t>K02202</t>
  </si>
  <si>
    <t>K02203</t>
  </si>
  <si>
    <t>K02204</t>
  </si>
  <si>
    <t>K02205</t>
  </si>
  <si>
    <t>K02206</t>
  </si>
  <si>
    <t>K02207</t>
  </si>
  <si>
    <t>K02208</t>
  </si>
  <si>
    <t>K02209</t>
  </si>
  <si>
    <t>K02210</t>
  </si>
  <si>
    <t>K02211</t>
  </si>
  <si>
    <t>K02212</t>
  </si>
  <si>
    <t>K02213</t>
  </si>
  <si>
    <t>K02214</t>
  </si>
  <si>
    <t>K02215</t>
  </si>
  <si>
    <t>K02216</t>
  </si>
  <si>
    <t>K02217</t>
  </si>
  <si>
    <t>K02218</t>
  </si>
  <si>
    <t>K02219</t>
  </si>
  <si>
    <t>K02220</t>
  </si>
  <si>
    <t>K02221</t>
  </si>
  <si>
    <t>K02222</t>
  </si>
  <si>
    <t>K02223</t>
  </si>
  <si>
    <t>K02224</t>
  </si>
  <si>
    <t>K02225</t>
  </si>
  <si>
    <t>K02226</t>
  </si>
  <si>
    <t>K02227</t>
  </si>
  <si>
    <t>K02228</t>
  </si>
  <si>
    <t>K02229</t>
  </si>
  <si>
    <t>K02230</t>
  </si>
  <si>
    <t>K02231</t>
  </si>
  <si>
    <t>K02232</t>
  </si>
  <si>
    <t>K02233</t>
  </si>
  <si>
    <t>K02234</t>
  </si>
  <si>
    <t>K02235</t>
  </si>
  <si>
    <t>K02236</t>
  </si>
  <si>
    <t>K02237</t>
  </si>
  <si>
    <t>K02238</t>
  </si>
  <si>
    <t>K02239</t>
  </si>
  <si>
    <t>K02240</t>
  </si>
  <si>
    <t>K02241</t>
  </si>
  <si>
    <t>K02242</t>
  </si>
  <si>
    <t>K02243</t>
  </si>
  <si>
    <t>K02244</t>
  </si>
  <si>
    <t>K02245</t>
  </si>
  <si>
    <t>K02246</t>
  </si>
  <si>
    <t>K02247</t>
  </si>
  <si>
    <t>K02248</t>
  </si>
  <si>
    <t>K02249</t>
  </si>
  <si>
    <t>K02250</t>
  </si>
  <si>
    <t>K02251</t>
  </si>
  <si>
    <t>K02252</t>
  </si>
  <si>
    <t>K02253</t>
  </si>
  <si>
    <t>K02254</t>
  </si>
  <si>
    <t>K02255</t>
  </si>
  <si>
    <t>K02256</t>
  </si>
  <si>
    <t>K02257</t>
  </si>
  <si>
    <t>K02258</t>
  </si>
  <si>
    <t>K02259</t>
  </si>
  <si>
    <t>K02260</t>
  </si>
  <si>
    <t>K02261</t>
  </si>
  <si>
    <t>K02262</t>
  </si>
  <si>
    <t>K02263</t>
  </si>
  <si>
    <t>K02264</t>
  </si>
  <si>
    <t>K02265</t>
  </si>
  <si>
    <t>K02266</t>
  </si>
  <si>
    <t>K02267</t>
  </si>
  <si>
    <t>K02268</t>
  </si>
  <si>
    <t>K02269</t>
  </si>
  <si>
    <t>K02270</t>
  </si>
  <si>
    <t>K02271</t>
  </si>
  <si>
    <t>K02272</t>
  </si>
  <si>
    <t>K02273</t>
  </si>
  <si>
    <t>K02274</t>
  </si>
  <si>
    <t>K02275</t>
  </si>
  <si>
    <t>K02276</t>
  </si>
  <si>
    <t>K02277</t>
  </si>
  <si>
    <t>K02278</t>
  </si>
  <si>
    <t>K02279</t>
  </si>
  <si>
    <t>K02280</t>
  </si>
  <si>
    <t>K02281</t>
  </si>
  <si>
    <t>K02282</t>
  </si>
  <si>
    <t>K02283</t>
  </si>
  <si>
    <t>K02284</t>
  </si>
  <si>
    <t>K02285</t>
  </si>
  <si>
    <t>K02286</t>
  </si>
  <si>
    <t>K02287</t>
  </si>
  <si>
    <t>K02288</t>
  </si>
  <si>
    <t>K02289</t>
  </si>
  <si>
    <t>K02290</t>
  </si>
  <si>
    <t>K02291</t>
  </si>
  <si>
    <t>K02292</t>
  </si>
  <si>
    <t>K02293</t>
  </si>
  <si>
    <t>K02294</t>
  </si>
  <si>
    <t>K02295</t>
  </si>
  <si>
    <t>K02296</t>
  </si>
  <si>
    <t>K02297</t>
  </si>
  <si>
    <t>K02298</t>
  </si>
  <si>
    <t>K02299</t>
  </si>
  <si>
    <t>K02300</t>
  </si>
  <si>
    <t>K02301</t>
  </si>
  <si>
    <t>K02302</t>
  </si>
  <si>
    <t>K02303</t>
  </si>
  <si>
    <t>K02304</t>
  </si>
  <si>
    <t>K02305</t>
  </si>
  <si>
    <t>K02306</t>
  </si>
  <si>
    <t>K02307</t>
  </si>
  <si>
    <t>K02308</t>
  </si>
  <si>
    <t>K02309</t>
  </si>
  <si>
    <t>K02310</t>
  </si>
  <si>
    <t>K02311</t>
  </si>
  <si>
    <t>K02312</t>
  </si>
  <si>
    <t>K02313</t>
  </si>
  <si>
    <t>K02314</t>
  </si>
  <si>
    <t>K02315</t>
  </si>
  <si>
    <t>K02316</t>
  </si>
  <si>
    <t>K02317</t>
  </si>
  <si>
    <t>K02318</t>
  </si>
  <si>
    <t>K02319</t>
  </si>
  <si>
    <t>K02320</t>
  </si>
  <si>
    <t>K02321</t>
  </si>
  <si>
    <t>K02322</t>
  </si>
  <si>
    <t>K02323</t>
  </si>
  <si>
    <t>K02324</t>
  </si>
  <si>
    <t>K02325</t>
  </si>
  <si>
    <t>K02326</t>
  </si>
  <si>
    <t>K02327</t>
  </si>
  <si>
    <t>K02328</t>
  </si>
  <si>
    <t>K02329</t>
  </si>
  <si>
    <t>K02330</t>
  </si>
  <si>
    <t>K02331</t>
  </si>
  <si>
    <t>K02332</t>
  </si>
  <si>
    <t>K02333</t>
  </si>
  <si>
    <t>K02334</t>
  </si>
  <si>
    <t>K02335</t>
  </si>
  <si>
    <t>K02336</t>
  </si>
  <si>
    <t>K02337</t>
  </si>
  <si>
    <t>K02338</t>
  </si>
  <si>
    <t>K02339</t>
  </si>
  <si>
    <t>K02340</t>
  </si>
  <si>
    <t>K02341</t>
  </si>
  <si>
    <t>K02342</t>
  </si>
  <si>
    <t>K02343</t>
  </si>
  <si>
    <t>K02344</t>
  </si>
  <si>
    <t>K02345</t>
  </si>
  <si>
    <t>K02346</t>
  </si>
  <si>
    <t>K02347</t>
  </si>
  <si>
    <t>K02348</t>
  </si>
  <si>
    <t>K02349</t>
  </si>
  <si>
    <t>K02350</t>
  </si>
  <si>
    <t>K02351</t>
  </si>
  <si>
    <t>K02352</t>
  </si>
  <si>
    <t>K02353</t>
  </si>
  <si>
    <t>K02354</t>
  </si>
  <si>
    <t>K02355</t>
  </si>
  <si>
    <t>K02356</t>
  </si>
  <si>
    <t>K02357</t>
  </si>
  <si>
    <t>K02358</t>
  </si>
  <si>
    <t>K02359</t>
  </si>
  <si>
    <t>K02360</t>
  </si>
  <si>
    <t>K02361</t>
  </si>
  <si>
    <t>K02362</t>
  </si>
  <si>
    <t>K02363</t>
  </si>
  <si>
    <t>K02364</t>
  </si>
  <si>
    <t>K02365</t>
  </si>
  <si>
    <t>K02366</t>
  </si>
  <si>
    <t>K02367</t>
  </si>
  <si>
    <t>K02368</t>
  </si>
  <si>
    <t>K02369</t>
  </si>
  <si>
    <t>K02370</t>
  </si>
  <si>
    <t>K02371</t>
  </si>
  <si>
    <t>K02372</t>
  </si>
  <si>
    <t>K02373</t>
  </si>
  <si>
    <t>K02374</t>
  </si>
  <si>
    <t>K02375</t>
  </si>
  <si>
    <t>K02376</t>
  </si>
  <si>
    <t>K02377</t>
  </si>
  <si>
    <t>K02378</t>
  </si>
  <si>
    <t>K02379</t>
  </si>
  <si>
    <t>K02380</t>
  </si>
  <si>
    <t>K02381</t>
  </si>
  <si>
    <t>K02382</t>
  </si>
  <si>
    <t>K02383</t>
  </si>
  <si>
    <t>K02384</t>
  </si>
  <si>
    <t>K02385</t>
  </si>
  <si>
    <t>K02386</t>
  </si>
  <si>
    <t>K02387</t>
  </si>
  <si>
    <t>K02388</t>
  </si>
  <si>
    <t>K02389</t>
  </si>
  <si>
    <t>K02390</t>
  </si>
  <si>
    <t>K02391</t>
  </si>
  <si>
    <t>K02392</t>
  </si>
  <si>
    <t>K02393</t>
  </si>
  <si>
    <t>K02394</t>
  </si>
  <si>
    <t>K02395</t>
  </si>
  <si>
    <t>K02396</t>
  </si>
  <si>
    <t>K02397</t>
  </si>
  <si>
    <t>K02398</t>
  </si>
  <si>
    <t>K02399</t>
  </si>
  <si>
    <t>K02400</t>
  </si>
  <si>
    <t>K02401</t>
  </si>
  <si>
    <t>K02402</t>
  </si>
  <si>
    <t>K02403</t>
  </si>
  <si>
    <t>K02404</t>
  </si>
  <si>
    <t>K02405</t>
  </si>
  <si>
    <t>K02406</t>
  </si>
  <si>
    <t>K02407</t>
  </si>
  <si>
    <t>K02408</t>
  </si>
  <si>
    <t>K02409</t>
  </si>
  <si>
    <t>K02410</t>
  </si>
  <si>
    <t>K02411</t>
  </si>
  <si>
    <t>K02412</t>
  </si>
  <si>
    <t>K02413</t>
  </si>
  <si>
    <t>K02414</t>
  </si>
  <si>
    <t>K02415</t>
  </si>
  <si>
    <t>K02416</t>
  </si>
  <si>
    <t>K02417</t>
  </si>
  <si>
    <t>K02418</t>
  </si>
  <si>
    <t>K02419</t>
  </si>
  <si>
    <t>K02420</t>
  </si>
  <si>
    <t>K02421</t>
  </si>
  <si>
    <t>K02422</t>
  </si>
  <si>
    <t>K02423</t>
  </si>
  <si>
    <t>K02424</t>
  </si>
  <si>
    <t>K02425</t>
  </si>
  <si>
    <t>K02426</t>
  </si>
  <si>
    <t>K02427</t>
  </si>
  <si>
    <t>K02428</t>
  </si>
  <si>
    <t>K02429</t>
  </si>
  <si>
    <t>K02430</t>
  </si>
  <si>
    <t>K02431</t>
  </si>
  <si>
    <t>K02432</t>
  </si>
  <si>
    <t>K02433</t>
  </si>
  <si>
    <t>K02434</t>
  </si>
  <si>
    <t>K02435</t>
  </si>
  <si>
    <t>K02436</t>
  </si>
  <si>
    <t>K02437</t>
  </si>
  <si>
    <t>K02438</t>
  </si>
  <si>
    <t>K02439</t>
  </si>
  <si>
    <t>K02440</t>
  </si>
  <si>
    <t>K02441</t>
  </si>
  <si>
    <t>K02442</t>
  </si>
  <si>
    <t>K02443</t>
  </si>
  <si>
    <t>K02444</t>
  </si>
  <si>
    <t>K02445</t>
  </si>
  <si>
    <t>K02446</t>
  </si>
  <si>
    <t>K02447</t>
  </si>
  <si>
    <t>K02448</t>
  </si>
  <si>
    <t>K02449</t>
  </si>
  <si>
    <t>K02450</t>
  </si>
  <si>
    <t>K02451</t>
  </si>
  <si>
    <t>K02452</t>
  </si>
  <si>
    <t>K02453</t>
  </si>
  <si>
    <t>K02454</t>
  </si>
  <si>
    <t>K02455</t>
  </si>
  <si>
    <t>K02456</t>
  </si>
  <si>
    <t>K02457</t>
  </si>
  <si>
    <t>K02458</t>
  </si>
  <si>
    <t>K02459</t>
  </si>
  <si>
    <t>K02460</t>
  </si>
  <si>
    <t>K02461</t>
  </si>
  <si>
    <t>K02462</t>
  </si>
  <si>
    <t>K02463</t>
  </si>
  <si>
    <t>K02464</t>
  </si>
  <si>
    <t>K02465</t>
  </si>
  <si>
    <t>K02466</t>
  </si>
  <si>
    <t>K02467</t>
  </si>
  <si>
    <t>K02468</t>
  </si>
  <si>
    <t>K02469</t>
  </si>
  <si>
    <t>K02470</t>
  </si>
  <si>
    <t>K02471</t>
  </si>
  <si>
    <t>K02472</t>
  </si>
  <si>
    <t>K02473</t>
  </si>
  <si>
    <t>K02474</t>
  </si>
  <si>
    <t>K02475</t>
  </si>
  <si>
    <t>K02476</t>
  </si>
  <si>
    <t>K02477</t>
  </si>
  <si>
    <t>K02478</t>
  </si>
  <si>
    <t>K02479</t>
  </si>
  <si>
    <t>K02480</t>
  </si>
  <si>
    <t>K02481</t>
  </si>
  <si>
    <t>K02482</t>
  </si>
  <si>
    <t>K02483</t>
  </si>
  <si>
    <t>K02484</t>
  </si>
  <si>
    <t>K02485</t>
  </si>
  <si>
    <t>K02486</t>
  </si>
  <si>
    <t>K02487</t>
  </si>
  <si>
    <t>K02488</t>
  </si>
  <si>
    <t>K02489</t>
  </si>
  <si>
    <t>K02490</t>
  </si>
  <si>
    <t>K02491</t>
  </si>
  <si>
    <t>K02492</t>
  </si>
  <si>
    <t>K02493</t>
  </si>
  <si>
    <t>K02494</t>
  </si>
  <si>
    <t>K02495</t>
  </si>
  <si>
    <t>K02496</t>
  </si>
  <si>
    <t>K02497</t>
  </si>
  <si>
    <t>K02498</t>
  </si>
  <si>
    <t>K02499</t>
  </si>
  <si>
    <t>K02500</t>
  </si>
  <si>
    <t>K02501</t>
  </si>
  <si>
    <t>K02502</t>
  </si>
  <si>
    <t>K02503</t>
  </si>
  <si>
    <t>K02504</t>
  </si>
  <si>
    <t>K02505</t>
  </si>
  <si>
    <t>K02506</t>
  </si>
  <si>
    <t>K02507</t>
  </si>
  <si>
    <t>K02508</t>
  </si>
  <si>
    <t>K02509</t>
  </si>
  <si>
    <t>K02510</t>
  </si>
  <si>
    <t>K02511</t>
  </si>
  <si>
    <t>K02512</t>
  </si>
  <si>
    <t>K02513</t>
  </si>
  <si>
    <t>K02514</t>
  </si>
  <si>
    <t>K02515</t>
  </si>
  <si>
    <t>K02516</t>
  </si>
  <si>
    <t>K02517</t>
  </si>
  <si>
    <t>K02518</t>
  </si>
  <si>
    <t>K02519</t>
  </si>
  <si>
    <t>K02520</t>
  </si>
  <si>
    <t>K02521</t>
  </si>
  <si>
    <t>K02522</t>
  </si>
  <si>
    <t>K02523</t>
  </si>
  <si>
    <t>K02524</t>
  </si>
  <si>
    <t>K02525</t>
  </si>
  <si>
    <t>K02526</t>
  </si>
  <si>
    <t>K02527</t>
  </si>
  <si>
    <t>K02528</t>
  </si>
  <si>
    <t>K02529</t>
  </si>
  <si>
    <t>K02530</t>
  </si>
  <si>
    <t>K02531</t>
  </si>
  <si>
    <t>K02532</t>
  </si>
  <si>
    <t>K02533</t>
  </si>
  <si>
    <t>K02534</t>
  </si>
  <si>
    <t>K02535</t>
  </si>
  <si>
    <t>K02536</t>
  </si>
  <si>
    <t>K02537</t>
  </si>
  <si>
    <t>K02538</t>
  </si>
  <si>
    <t>K02539</t>
  </si>
  <si>
    <t>K02540</t>
  </si>
  <si>
    <t>K02541</t>
  </si>
  <si>
    <t>K02542</t>
  </si>
  <si>
    <t>K02543</t>
  </si>
  <si>
    <t>K02544</t>
  </si>
  <si>
    <t>K02545</t>
  </si>
  <si>
    <t>K02546</t>
  </si>
  <si>
    <t>K02547</t>
  </si>
  <si>
    <t>K02548</t>
  </si>
  <si>
    <t>K02549</t>
  </si>
  <si>
    <t>K02550</t>
  </si>
  <si>
    <t>K02551</t>
  </si>
  <si>
    <t>K02552</t>
  </si>
  <si>
    <t>K02553</t>
  </si>
  <si>
    <t>K02554</t>
  </si>
  <si>
    <t>K02555</t>
  </si>
  <si>
    <t>K02556</t>
  </si>
  <si>
    <t>K02557</t>
  </si>
  <si>
    <t>K02558</t>
  </si>
  <si>
    <t>K02559</t>
  </si>
  <si>
    <t>K02560</t>
  </si>
  <si>
    <t>K02561</t>
  </si>
  <si>
    <t>K02562</t>
  </si>
  <si>
    <t>K02563</t>
  </si>
  <si>
    <t>K02564</t>
  </si>
  <si>
    <t>K02565</t>
  </si>
  <si>
    <t>K02566</t>
  </si>
  <si>
    <t>K02567</t>
  </si>
  <si>
    <t>K02568</t>
  </si>
  <si>
    <t>K02569</t>
  </si>
  <si>
    <t>K02570</t>
  </si>
  <si>
    <t>K02571</t>
  </si>
  <si>
    <t>K02572</t>
  </si>
  <si>
    <t>K02573</t>
  </si>
  <si>
    <t>K02574</t>
  </si>
  <si>
    <t>K02575</t>
  </si>
  <si>
    <t>K02576</t>
  </si>
  <si>
    <t>K02577</t>
  </si>
  <si>
    <t>K02578</t>
  </si>
  <si>
    <t>K02579</t>
  </si>
  <si>
    <t>K02580</t>
  </si>
  <si>
    <t>K02581</t>
  </si>
  <si>
    <t>K02582</t>
  </si>
  <si>
    <t>K02583</t>
  </si>
  <si>
    <t>K02584</t>
  </si>
  <si>
    <t>K02585</t>
  </si>
  <si>
    <t>K02586</t>
  </si>
  <si>
    <t>K02587</t>
  </si>
  <si>
    <t>K02588</t>
  </si>
  <si>
    <t>K02589</t>
  </si>
  <si>
    <t>K02590</t>
  </si>
  <si>
    <t>K02591</t>
  </si>
  <si>
    <t>K02592</t>
  </si>
  <si>
    <t>K02593</t>
  </si>
  <si>
    <t>K02594</t>
  </si>
  <si>
    <t>K02595</t>
  </si>
  <si>
    <t>K02596</t>
  </si>
  <si>
    <t>K02597</t>
  </si>
  <si>
    <t>K02598</t>
  </si>
  <si>
    <t>K02599</t>
  </si>
  <si>
    <t>K02600</t>
  </si>
  <si>
    <t>K02601</t>
  </si>
  <si>
    <t>K02602</t>
  </si>
  <si>
    <t>K02603</t>
  </si>
  <si>
    <t>K02604</t>
  </si>
  <si>
    <t>K02605</t>
  </si>
  <si>
    <t>K02606</t>
  </si>
  <si>
    <t>K02607</t>
  </si>
  <si>
    <t>K02608</t>
  </si>
  <si>
    <t>K02609</t>
  </si>
  <si>
    <t>K02610</t>
  </si>
  <si>
    <t>K02611</t>
  </si>
  <si>
    <t>K02612</t>
  </si>
  <si>
    <t>K02613</t>
  </si>
  <si>
    <t>K02614</t>
  </si>
  <si>
    <t>K02615</t>
  </si>
  <si>
    <t>K02616</t>
  </si>
  <si>
    <t>K02617</t>
  </si>
  <si>
    <t>K02618</t>
  </si>
  <si>
    <t>K02619</t>
  </si>
  <si>
    <t>K02620</t>
  </si>
  <si>
    <t>K02621</t>
  </si>
  <si>
    <t>K02622</t>
  </si>
  <si>
    <t>K02623</t>
  </si>
  <si>
    <t>K02624</t>
  </si>
  <si>
    <t>K02625</t>
  </si>
  <si>
    <t>K02626</t>
  </si>
  <si>
    <t>K02627</t>
  </si>
  <si>
    <t>K02628</t>
  </si>
  <si>
    <t>K02629</t>
  </si>
  <si>
    <t>K02630</t>
  </si>
  <si>
    <t>K02631</t>
  </si>
  <si>
    <t>K02632</t>
  </si>
  <si>
    <t>K02633</t>
  </si>
  <si>
    <t>K02634</t>
  </si>
  <si>
    <t>K02635</t>
  </si>
  <si>
    <t>K02636</t>
  </si>
  <si>
    <t>K02637</t>
  </si>
  <si>
    <t>K02638</t>
  </si>
  <si>
    <t>K02639</t>
  </si>
  <si>
    <t>K02640</t>
  </si>
  <si>
    <t>K02641</t>
  </si>
  <si>
    <t>K02642</t>
  </si>
  <si>
    <t>K02643</t>
  </si>
  <si>
    <t>K02644</t>
  </si>
  <si>
    <t>K02645</t>
  </si>
  <si>
    <t>K02646</t>
  </si>
  <si>
    <t>K02647</t>
  </si>
  <si>
    <t>K02648</t>
  </si>
  <si>
    <t>K02649</t>
  </si>
  <si>
    <t>K02650</t>
  </si>
  <si>
    <t>K02651</t>
  </si>
  <si>
    <t>K02652</t>
  </si>
  <si>
    <t>K02653</t>
  </si>
  <si>
    <t>K02654</t>
  </si>
  <si>
    <t>K02655</t>
  </si>
  <si>
    <t>K02656</t>
  </si>
  <si>
    <t>K02657</t>
  </si>
  <si>
    <t>K02658</t>
  </si>
  <si>
    <t>K02659</t>
  </si>
  <si>
    <t>K02660</t>
  </si>
  <si>
    <t>K02661</t>
  </si>
  <si>
    <t>K02662</t>
  </si>
  <si>
    <t>K02663</t>
  </si>
  <si>
    <t>K02664</t>
  </si>
  <si>
    <t>K02665</t>
  </si>
  <si>
    <t>K02666</t>
  </si>
  <si>
    <t>K02667</t>
  </si>
  <si>
    <t>K02668</t>
  </si>
  <si>
    <t>K02669</t>
  </si>
  <si>
    <t>K02670</t>
  </si>
  <si>
    <t>K02671</t>
  </si>
  <si>
    <t>K02672</t>
  </si>
  <si>
    <t>K02673</t>
  </si>
  <si>
    <t>K02674</t>
  </si>
  <si>
    <t>K02675</t>
  </si>
  <si>
    <t>K02676</t>
  </si>
  <si>
    <t>K02677</t>
  </si>
  <si>
    <t>K02678</t>
  </si>
  <si>
    <t>K02679</t>
  </si>
  <si>
    <t>K02680</t>
  </si>
  <si>
    <t>K02681</t>
  </si>
  <si>
    <t>K02682</t>
  </si>
  <si>
    <t>K02683</t>
  </si>
  <si>
    <t>K02684</t>
  </si>
  <si>
    <t>K02685</t>
  </si>
  <si>
    <t>K02686</t>
  </si>
  <si>
    <t>K02687</t>
  </si>
  <si>
    <t>K02688</t>
  </si>
  <si>
    <t>K02689</t>
  </si>
  <si>
    <t>K02690</t>
  </si>
  <si>
    <t>K02691</t>
  </si>
  <si>
    <t>K02692</t>
  </si>
  <si>
    <t>K02693</t>
  </si>
  <si>
    <t>K02694</t>
  </si>
  <si>
    <t>K02695</t>
  </si>
  <si>
    <t>K02696</t>
  </si>
  <si>
    <t>K02697</t>
  </si>
  <si>
    <t>K02698</t>
  </si>
  <si>
    <t>K02699</t>
  </si>
  <si>
    <t>K02700</t>
  </si>
  <si>
    <t>K02701</t>
  </si>
  <si>
    <t>K02702</t>
  </si>
  <si>
    <t>K02703</t>
  </si>
  <si>
    <t>K02704</t>
  </si>
  <si>
    <t>K02705</t>
  </si>
  <si>
    <t>K02706</t>
  </si>
  <si>
    <t>K02707</t>
  </si>
  <si>
    <t>K02708</t>
  </si>
  <si>
    <t>K02709</t>
  </si>
  <si>
    <t>K02710</t>
  </si>
  <si>
    <t>K02711</t>
  </si>
  <si>
    <t>K02712</t>
  </si>
  <si>
    <t>K02713</t>
  </si>
  <si>
    <t>K02714</t>
  </si>
  <si>
    <t>K02715</t>
  </si>
  <si>
    <t>K02716</t>
  </si>
  <si>
    <t>K02717</t>
  </si>
  <si>
    <t>K02718</t>
  </si>
  <si>
    <t>K02719</t>
  </si>
  <si>
    <t>K02720</t>
  </si>
  <si>
    <t>K02721</t>
  </si>
  <si>
    <t>K02722</t>
  </si>
  <si>
    <t>K02723</t>
  </si>
  <si>
    <t>K02724</t>
  </si>
  <si>
    <t>K02725</t>
  </si>
  <si>
    <t>K02726</t>
  </si>
  <si>
    <t>K02727</t>
  </si>
  <si>
    <t>K02728</t>
  </si>
  <si>
    <t>K02729</t>
  </si>
  <si>
    <t>K02730</t>
  </si>
  <si>
    <t>K02731</t>
  </si>
  <si>
    <t>K02732</t>
  </si>
  <si>
    <t>K02733</t>
  </si>
  <si>
    <t>K02734</t>
  </si>
  <si>
    <t>K02735</t>
  </si>
  <si>
    <t>K02736</t>
  </si>
  <si>
    <t>K02737</t>
  </si>
  <si>
    <t>K02738</t>
  </si>
  <si>
    <t>K02739</t>
  </si>
  <si>
    <t>K02740</t>
  </si>
  <si>
    <t>K02741</t>
  </si>
  <si>
    <t>K02742</t>
  </si>
  <si>
    <t>K02743</t>
  </si>
  <si>
    <t>K02744</t>
  </si>
  <si>
    <t>K02745</t>
  </si>
  <si>
    <t>K02746</t>
  </si>
  <si>
    <t>K02747</t>
  </si>
  <si>
    <t>K02748</t>
  </si>
  <si>
    <t>K02749</t>
  </si>
  <si>
    <t>K02750</t>
  </si>
  <si>
    <t>K02751</t>
  </si>
  <si>
    <t>K02752</t>
  </si>
  <si>
    <t>K02753</t>
  </si>
  <si>
    <t>K02754</t>
  </si>
  <si>
    <t>K02755</t>
  </si>
  <si>
    <t>K02756</t>
  </si>
  <si>
    <t>K02757</t>
  </si>
  <si>
    <t>K02758</t>
  </si>
  <si>
    <t>K02759</t>
  </si>
  <si>
    <t>K02760</t>
  </si>
  <si>
    <t>K02761</t>
  </si>
  <si>
    <t>K02762</t>
  </si>
  <si>
    <t>K02763</t>
  </si>
  <si>
    <t>K02764</t>
  </si>
  <si>
    <t>K02765</t>
  </si>
  <si>
    <t>K02766</t>
  </si>
  <si>
    <t>K02767</t>
  </si>
  <si>
    <t>K02768</t>
  </si>
  <si>
    <t>K02769</t>
  </si>
  <si>
    <t>K02770</t>
  </si>
  <si>
    <t>K02771</t>
  </si>
  <si>
    <t>K02772</t>
  </si>
  <si>
    <t>K02773</t>
  </si>
  <si>
    <t>K02774</t>
  </si>
  <si>
    <t>K02775</t>
  </si>
  <si>
    <t>K02776</t>
  </si>
  <si>
    <t>K02777</t>
  </si>
  <si>
    <t>K02778</t>
  </si>
  <si>
    <t>K02779</t>
  </si>
  <si>
    <t>K02780</t>
  </si>
  <si>
    <t>K02781</t>
  </si>
  <si>
    <t>K02782</t>
  </si>
  <si>
    <t>K02783</t>
  </si>
  <si>
    <t>K02784</t>
  </si>
  <si>
    <t>K02785</t>
  </si>
  <si>
    <t>K02786</t>
  </si>
  <si>
    <t>K02787</t>
  </si>
  <si>
    <t>K02788</t>
  </si>
  <si>
    <t>K02789</t>
  </si>
  <si>
    <t>K02790</t>
  </si>
  <si>
    <t>K02791</t>
  </si>
  <si>
    <t>K02792</t>
  </si>
  <si>
    <t>K02793</t>
  </si>
  <si>
    <t>K02794</t>
  </si>
  <si>
    <t>K02795</t>
  </si>
  <si>
    <t>K02796</t>
  </si>
  <si>
    <t>K02797</t>
  </si>
  <si>
    <t>K02798</t>
  </si>
  <si>
    <t>K02799</t>
  </si>
  <si>
    <t>K02800</t>
  </si>
  <si>
    <t>K02801</t>
  </si>
  <si>
    <t>K02802</t>
  </si>
  <si>
    <t>K02803</t>
  </si>
  <si>
    <t>K02804</t>
  </si>
  <si>
    <t>K02805</t>
  </si>
  <si>
    <t>K02806</t>
  </si>
  <si>
    <t>K02807</t>
  </si>
  <si>
    <t>K02808</t>
  </si>
  <si>
    <t>K02809</t>
  </si>
  <si>
    <t>K02810</t>
  </si>
  <si>
    <t>K02811</t>
  </si>
  <si>
    <t>K02812</t>
  </si>
  <si>
    <t>K02813</t>
  </si>
  <si>
    <t>K02814</t>
  </si>
  <si>
    <t>K02815</t>
  </si>
  <si>
    <t>K02816</t>
  </si>
  <si>
    <t>K02817</t>
  </si>
  <si>
    <t>K02818</t>
  </si>
  <si>
    <t>K02819</t>
  </si>
  <si>
    <t>K02820</t>
  </si>
  <si>
    <t>K02821</t>
  </si>
  <si>
    <t>K02822</t>
  </si>
  <si>
    <t>K02823</t>
  </si>
  <si>
    <t>K02824</t>
  </si>
  <si>
    <t>K02825</t>
  </si>
  <si>
    <t>K02826</t>
  </si>
  <si>
    <t>K02827</t>
  </si>
  <si>
    <t>K02828</t>
  </si>
  <si>
    <t>K02829</t>
  </si>
  <si>
    <t>K02830</t>
  </si>
  <si>
    <t>K02831</t>
  </si>
  <si>
    <t>K02832</t>
  </si>
  <si>
    <t>K02833</t>
  </si>
  <si>
    <t>K02834</t>
  </si>
  <si>
    <t>K02835</t>
  </si>
  <si>
    <t>K02836</t>
  </si>
  <si>
    <t>K02837</t>
  </si>
  <si>
    <t>K02838</t>
  </si>
  <si>
    <t>K02839</t>
  </si>
  <si>
    <t>K02840</t>
  </si>
  <si>
    <t>K02841</t>
  </si>
  <si>
    <t>K02842</t>
  </si>
  <si>
    <t>K02843</t>
  </si>
  <si>
    <t>K02844</t>
  </si>
  <si>
    <t>K02845</t>
  </si>
  <si>
    <t>K02846</t>
  </si>
  <si>
    <t>K02847</t>
  </si>
  <si>
    <t>K02848</t>
  </si>
  <si>
    <t>K02849</t>
  </si>
  <si>
    <t>K02850</t>
  </si>
  <si>
    <t>K02851</t>
  </si>
  <si>
    <t>K02852</t>
  </si>
  <si>
    <t>K02853</t>
  </si>
  <si>
    <t>K02854</t>
  </si>
  <si>
    <t>K02855</t>
  </si>
  <si>
    <t>K02856</t>
  </si>
  <si>
    <t>K02857</t>
  </si>
  <si>
    <t>K02858</t>
  </si>
  <si>
    <t>K02859</t>
  </si>
  <si>
    <t>K02860</t>
  </si>
  <si>
    <t>K02861</t>
  </si>
  <si>
    <t>K02862</t>
  </si>
  <si>
    <t>K02863</t>
  </si>
  <si>
    <t>K02864</t>
  </si>
  <si>
    <t>K02865</t>
  </si>
  <si>
    <t>K02866</t>
  </si>
  <si>
    <t>K02867</t>
  </si>
  <si>
    <t>K02868</t>
  </si>
  <si>
    <t>K02869</t>
  </si>
  <si>
    <t>K02870</t>
  </si>
  <si>
    <t>K02871</t>
  </si>
  <si>
    <t>K02872</t>
  </si>
  <si>
    <t>K02873</t>
  </si>
  <si>
    <t>K02874</t>
  </si>
  <si>
    <t>K02875</t>
  </si>
  <si>
    <t>K02876</t>
  </si>
  <si>
    <t>K02877</t>
  </si>
  <si>
    <t>K02878</t>
  </si>
  <si>
    <t>K02879</t>
  </si>
  <si>
    <t>K02880</t>
  </si>
  <si>
    <t>K02881</t>
  </si>
  <si>
    <t>K02882</t>
  </si>
  <si>
    <t>K02883</t>
  </si>
  <si>
    <t>K02884</t>
  </si>
  <si>
    <t>K02885</t>
  </si>
  <si>
    <t>K02886</t>
  </si>
  <si>
    <t>K02887</t>
  </si>
  <si>
    <t>K02888</t>
  </si>
  <si>
    <t>K02889</t>
  </si>
  <si>
    <t>K02890</t>
  </si>
  <si>
    <t>K02891</t>
  </si>
  <si>
    <t>K02892</t>
  </si>
  <si>
    <t>K02893</t>
  </si>
  <si>
    <t>K02894</t>
  </si>
  <si>
    <t>K02895</t>
  </si>
  <si>
    <t>K02896</t>
  </si>
  <si>
    <t>K02897</t>
  </si>
  <si>
    <t>K02898</t>
  </si>
  <si>
    <t>K02899</t>
  </si>
  <si>
    <t>K02900</t>
  </si>
  <si>
    <t>K02901</t>
  </si>
  <si>
    <t>K02902</t>
  </si>
  <si>
    <t>K02903</t>
  </si>
  <si>
    <t>K02904</t>
  </si>
  <si>
    <t>K02905</t>
  </si>
  <si>
    <t>K02906</t>
  </si>
  <si>
    <t>K02907</t>
  </si>
  <si>
    <t>K02908</t>
  </si>
  <si>
    <t>K02909</t>
  </si>
  <si>
    <t>K02910</t>
  </si>
  <si>
    <t>K02911</t>
  </si>
  <si>
    <t>K02912</t>
  </si>
  <si>
    <t>K02913</t>
  </si>
  <si>
    <t>K02914</t>
  </si>
  <si>
    <t>K02915</t>
  </si>
  <si>
    <t>K02916</t>
  </si>
  <si>
    <t>K02917</t>
  </si>
  <si>
    <t>K02918</t>
  </si>
  <si>
    <t>K02919</t>
  </si>
  <si>
    <t>K02920</t>
  </si>
  <si>
    <t>K02921</t>
  </si>
  <si>
    <t>K02922</t>
  </si>
  <si>
    <t>K02923</t>
  </si>
  <si>
    <t>K02924</t>
  </si>
  <si>
    <t>K02925</t>
  </si>
  <si>
    <t>K02926</t>
  </si>
  <si>
    <t>K02927</t>
  </si>
  <si>
    <t>K02928</t>
  </si>
  <si>
    <t>K02929</t>
  </si>
  <si>
    <t>K02930</t>
  </si>
  <si>
    <t>K02931</t>
  </si>
  <si>
    <t>K02932</t>
  </si>
  <si>
    <t>K02933</t>
  </si>
  <si>
    <t>K02934</t>
  </si>
  <si>
    <t>K02935</t>
  </si>
  <si>
    <t>K02936</t>
  </si>
  <si>
    <t>K02937</t>
  </si>
  <si>
    <t>K02938</t>
  </si>
  <si>
    <t>K02939</t>
  </si>
  <si>
    <t>K02940</t>
  </si>
  <si>
    <t>K02941</t>
  </si>
  <si>
    <t>K02942</t>
  </si>
  <si>
    <t>K02943</t>
  </si>
  <si>
    <t>K02944</t>
  </si>
  <si>
    <t>K02945</t>
  </si>
  <si>
    <t>K02946</t>
  </si>
  <si>
    <t>K02947</t>
  </si>
  <si>
    <t>K02948</t>
  </si>
  <si>
    <t>K02949</t>
  </si>
  <si>
    <t>K02950</t>
  </si>
  <si>
    <t>K02951</t>
  </si>
  <si>
    <t>K02952</t>
  </si>
  <si>
    <t>K02953</t>
  </si>
  <si>
    <t>K02954</t>
  </si>
  <si>
    <t>K02955</t>
  </si>
  <si>
    <t>K02956</t>
  </si>
  <si>
    <t>K02957</t>
  </si>
  <si>
    <t>K02958</t>
  </si>
  <si>
    <t>K02959</t>
  </si>
  <si>
    <t>K02960</t>
  </si>
  <si>
    <t>K02961</t>
  </si>
  <si>
    <t>K02962</t>
  </si>
  <si>
    <t>K02963</t>
  </si>
  <si>
    <t>K02964</t>
  </si>
  <si>
    <t>K02965</t>
  </si>
  <si>
    <t>K02966</t>
  </si>
  <si>
    <t>K02967</t>
  </si>
  <si>
    <t>K02968</t>
  </si>
  <si>
    <t>K02969</t>
  </si>
  <si>
    <t>K02970</t>
  </si>
  <si>
    <t>K02971</t>
  </si>
  <si>
    <t>K02972</t>
  </si>
  <si>
    <t>K02973</t>
  </si>
  <si>
    <t>K02974</t>
  </si>
  <si>
    <t>K02975</t>
  </si>
  <si>
    <t>K02976</t>
  </si>
  <si>
    <t>K02977</t>
  </si>
  <si>
    <t>K02978</t>
  </si>
  <si>
    <t>K02979</t>
  </si>
  <si>
    <t>K02980</t>
  </si>
  <si>
    <t>K02981</t>
  </si>
  <si>
    <t>K02982</t>
  </si>
  <si>
    <t>K02983</t>
  </si>
  <si>
    <t>K02984</t>
  </si>
  <si>
    <t>K02985</t>
  </si>
  <si>
    <t>K02986</t>
  </si>
  <si>
    <t>K02987</t>
  </si>
  <si>
    <t>K02988</t>
  </si>
  <si>
    <t>K02989</t>
  </si>
  <si>
    <t>K02990</t>
  </si>
  <si>
    <t>K02991</t>
  </si>
  <si>
    <t>K02992</t>
  </si>
  <si>
    <t>K02993</t>
  </si>
  <si>
    <t>K02994</t>
  </si>
  <si>
    <t>K02995</t>
  </si>
  <si>
    <t>K02996</t>
  </si>
  <si>
    <t>K02997</t>
  </si>
  <si>
    <t>K02998</t>
  </si>
  <si>
    <t>K02999</t>
  </si>
  <si>
    <t>K03000</t>
  </si>
  <si>
    <t>K03001</t>
  </si>
  <si>
    <t>K03002</t>
  </si>
  <si>
    <t>K03003</t>
  </si>
  <si>
    <t>K03004</t>
  </si>
  <si>
    <t>K03005</t>
  </si>
  <si>
    <t>K03006</t>
  </si>
  <si>
    <t>K03007</t>
  </si>
  <si>
    <t>K03008</t>
  </si>
  <si>
    <t>K03009</t>
  </si>
  <si>
    <t>K03010</t>
  </si>
  <si>
    <t>K03011</t>
  </si>
  <si>
    <t>K03012</t>
  </si>
  <si>
    <t>K03013</t>
  </si>
  <si>
    <t>K03014</t>
  </si>
  <si>
    <t>K03015</t>
  </si>
  <si>
    <t>K03016</t>
  </si>
  <si>
    <t>K03017</t>
  </si>
  <si>
    <t>K03018</t>
  </si>
  <si>
    <t>K03019</t>
  </si>
  <si>
    <t>K03020</t>
  </si>
  <si>
    <t>K03021</t>
  </si>
  <si>
    <t>K03022</t>
  </si>
  <si>
    <t>K03023</t>
  </si>
  <si>
    <t>K03024</t>
  </si>
  <si>
    <t>K03025</t>
  </si>
  <si>
    <t>K03026</t>
  </si>
  <si>
    <t>K03027</t>
  </si>
  <si>
    <t>K03028</t>
  </si>
  <si>
    <t>K03029</t>
  </si>
  <si>
    <t>K03030</t>
  </si>
  <si>
    <t>K03031</t>
  </si>
  <si>
    <t>K03032</t>
  </si>
  <si>
    <t>K03033</t>
  </si>
  <si>
    <t>K03034</t>
  </si>
  <si>
    <t>K03035</t>
  </si>
  <si>
    <t>K03036</t>
  </si>
  <si>
    <t>K03037</t>
  </si>
  <si>
    <t>K03038</t>
  </si>
  <si>
    <t>K03039</t>
  </si>
  <si>
    <t>K03040</t>
  </si>
  <si>
    <t>K03041</t>
  </si>
  <si>
    <t>K03042</t>
  </si>
  <si>
    <t>K03043</t>
  </si>
  <si>
    <t>K03044</t>
  </si>
  <si>
    <t>K03045</t>
  </si>
  <si>
    <t>K03046</t>
  </si>
  <si>
    <t>K03047</t>
  </si>
  <si>
    <t>K03048</t>
  </si>
  <si>
    <t>K03049</t>
  </si>
  <si>
    <t>K03050</t>
  </si>
  <si>
    <t>K03051</t>
  </si>
  <si>
    <t>K03052</t>
  </si>
  <si>
    <t>K03053</t>
  </si>
  <si>
    <t>K03054</t>
  </si>
  <si>
    <t>K03055</t>
  </si>
  <si>
    <t>K03056</t>
  </si>
  <si>
    <t>K03057</t>
  </si>
  <si>
    <t>K03058</t>
  </si>
  <si>
    <t>K03059</t>
  </si>
  <si>
    <t>K03060</t>
  </si>
  <si>
    <t>K03061</t>
  </si>
  <si>
    <t>K03062</t>
  </si>
  <si>
    <t>K03063</t>
  </si>
  <si>
    <t>K03064</t>
  </si>
  <si>
    <t>K03065</t>
  </si>
  <si>
    <t>K03066</t>
  </si>
  <si>
    <t>K03067</t>
  </si>
  <si>
    <t>K03068</t>
  </si>
  <si>
    <t>K03069</t>
  </si>
  <si>
    <t>K03070</t>
  </si>
  <si>
    <t>K03071</t>
  </si>
  <si>
    <t>K03072</t>
  </si>
  <si>
    <t>K03073</t>
  </si>
  <si>
    <t>K03074</t>
  </si>
  <si>
    <t>K03075</t>
  </si>
  <si>
    <t>K03076</t>
  </si>
  <si>
    <t>K03077</t>
  </si>
  <si>
    <t>K03078</t>
  </si>
  <si>
    <t>K03079</t>
  </si>
  <si>
    <t>K03080</t>
  </si>
  <si>
    <t>K03081</t>
  </si>
  <si>
    <t>K03082</t>
  </si>
  <si>
    <t>K03083</t>
  </si>
  <si>
    <t>K03084</t>
  </si>
  <si>
    <t>K03085</t>
  </si>
  <si>
    <t>K03086</t>
  </si>
  <si>
    <t>K03087</t>
  </si>
  <si>
    <t>K03088</t>
  </si>
  <si>
    <t>K03089</t>
  </si>
  <si>
    <t>K03090</t>
  </si>
  <si>
    <t>K03091</t>
  </si>
  <si>
    <t>K03092</t>
  </si>
  <si>
    <t>K03093</t>
  </si>
  <si>
    <t>K03094</t>
  </si>
  <si>
    <t>K03095</t>
  </si>
  <si>
    <t>K03096</t>
  </si>
  <si>
    <t>K03097</t>
  </si>
  <si>
    <t>K03098</t>
  </si>
  <si>
    <t>K03099</t>
  </si>
  <si>
    <t>K03100</t>
  </si>
  <si>
    <t>K03101</t>
  </si>
  <si>
    <t>K03102</t>
  </si>
  <si>
    <t>K03103</t>
  </si>
  <si>
    <t>K03104</t>
  </si>
  <si>
    <t>K03105</t>
  </si>
  <si>
    <t>K03106</t>
  </si>
  <si>
    <t>K03107</t>
  </si>
  <si>
    <t>K03108</t>
  </si>
  <si>
    <t>K03109</t>
  </si>
  <si>
    <t>K03110</t>
  </si>
  <si>
    <t>K03111</t>
  </si>
  <si>
    <t>K03112</t>
  </si>
  <si>
    <t>K03113</t>
  </si>
  <si>
    <t>K03114</t>
  </si>
  <si>
    <t>K03115</t>
  </si>
  <si>
    <t>K03116</t>
  </si>
  <si>
    <t>K03117</t>
  </si>
  <si>
    <t>K03118</t>
  </si>
  <si>
    <t>K03119</t>
  </si>
  <si>
    <t>K03120</t>
  </si>
  <si>
    <t>K03121</t>
  </si>
  <si>
    <t>K03122</t>
  </si>
  <si>
    <t>K03123</t>
  </si>
  <si>
    <t>K03124</t>
  </si>
  <si>
    <t>K03125</t>
  </si>
  <si>
    <t>K03126</t>
  </si>
  <si>
    <t>K03127</t>
  </si>
  <si>
    <t>K03128</t>
  </si>
  <si>
    <t>K03129</t>
  </si>
  <si>
    <t>K03130</t>
  </si>
  <si>
    <t>K03131</t>
  </si>
  <si>
    <t>K03132</t>
  </si>
  <si>
    <t>K03133</t>
  </si>
  <si>
    <t>K03134</t>
  </si>
  <si>
    <t>K03135</t>
  </si>
  <si>
    <t>K03136</t>
  </si>
  <si>
    <t>K03137</t>
  </si>
  <si>
    <t>K03138</t>
  </si>
  <si>
    <t>K03139</t>
  </si>
  <si>
    <t>K03140</t>
  </si>
  <si>
    <t>K03141</t>
  </si>
  <si>
    <t>K03142</t>
  </si>
  <si>
    <t>K03143</t>
  </si>
  <si>
    <t>K03144</t>
  </si>
  <si>
    <t>K03145</t>
  </si>
  <si>
    <t>K03146</t>
  </si>
  <si>
    <t>K03147</t>
  </si>
  <si>
    <t>K03148</t>
  </si>
  <si>
    <t>K03149</t>
  </si>
  <si>
    <t>K03150</t>
  </si>
  <si>
    <t>K03151</t>
  </si>
  <si>
    <t>K03152</t>
  </si>
  <si>
    <t>K03153</t>
  </si>
  <si>
    <t>K03154</t>
  </si>
  <si>
    <t>K03155</t>
  </si>
  <si>
    <t>K03156</t>
  </si>
  <si>
    <t>K03157</t>
  </si>
  <si>
    <t>K03158</t>
  </si>
  <si>
    <t>K03159</t>
  </si>
  <si>
    <t>K03160</t>
  </si>
  <si>
    <t>K03161</t>
  </si>
  <si>
    <t>K03162</t>
  </si>
  <si>
    <t>K03163</t>
  </si>
  <si>
    <t>K03164</t>
  </si>
  <si>
    <t>K03165</t>
  </si>
  <si>
    <t>K03166</t>
  </si>
  <si>
    <t>K03167</t>
  </si>
  <si>
    <t>K03168</t>
  </si>
  <si>
    <t>K03169</t>
  </si>
  <si>
    <t>K03170</t>
  </si>
  <si>
    <t>K03171</t>
  </si>
  <si>
    <t>K03172</t>
  </si>
  <si>
    <t>K03173</t>
  </si>
  <si>
    <t>K03174</t>
  </si>
  <si>
    <t>K03175</t>
  </si>
  <si>
    <t>K03176</t>
  </si>
  <si>
    <t>K03177</t>
  </si>
  <si>
    <t>K03178</t>
  </si>
  <si>
    <t>K03179</t>
  </si>
  <si>
    <t>K03180</t>
  </si>
  <si>
    <t>K03181</t>
  </si>
  <si>
    <t>K03182</t>
  </si>
  <si>
    <t>K03183</t>
  </si>
  <si>
    <t>K03184</t>
  </si>
  <si>
    <t>K03185</t>
  </si>
  <si>
    <t>K03186</t>
  </si>
  <si>
    <t>K03187</t>
  </si>
  <si>
    <t>K03188</t>
  </si>
  <si>
    <t>K03189</t>
  </si>
  <si>
    <t>K03190</t>
  </si>
  <si>
    <t>K03191</t>
  </si>
  <si>
    <t>K03192</t>
  </si>
  <si>
    <t>K03193</t>
  </si>
  <si>
    <t>K03194</t>
  </si>
  <si>
    <t>K03195</t>
  </si>
  <si>
    <t>K03196</t>
  </si>
  <si>
    <t>K03197</t>
  </si>
  <si>
    <t>K03198</t>
  </si>
  <si>
    <t>K03199</t>
  </si>
  <si>
    <t>K03200</t>
  </si>
  <si>
    <t>K03201</t>
  </si>
  <si>
    <t>K03202</t>
  </si>
  <si>
    <t>K03203</t>
  </si>
  <si>
    <t>K03204</t>
  </si>
  <si>
    <t>K03205</t>
  </si>
  <si>
    <t>K03206</t>
  </si>
  <si>
    <t>K03207</t>
  </si>
  <si>
    <t>K03208</t>
  </si>
  <si>
    <t>K03209</t>
  </si>
  <si>
    <t>K03210</t>
  </si>
  <si>
    <t>K03211</t>
  </si>
  <si>
    <t>K03212</t>
  </si>
  <si>
    <t>K03213</t>
  </si>
  <si>
    <t>K03214</t>
  </si>
  <si>
    <t>K03215</t>
  </si>
  <si>
    <t>K03216</t>
  </si>
  <si>
    <t>K03217</t>
  </si>
  <si>
    <t>K03218</t>
  </si>
  <si>
    <t>K03219</t>
  </si>
  <si>
    <t>K03220</t>
  </si>
  <si>
    <t>K03221</t>
  </si>
  <si>
    <t>K03222</t>
  </si>
  <si>
    <t>K03223</t>
  </si>
  <si>
    <t>K03224</t>
  </si>
  <si>
    <t>K03225</t>
  </si>
  <si>
    <t>K03226</t>
  </si>
  <si>
    <t>K03227</t>
  </si>
  <si>
    <t>K03228</t>
  </si>
  <si>
    <t>K03229</t>
  </si>
  <si>
    <t>K03230</t>
  </si>
  <si>
    <t>K03231</t>
  </si>
  <si>
    <t>K03232</t>
  </si>
  <si>
    <t>K03233</t>
  </si>
  <si>
    <t>K03234</t>
  </si>
  <si>
    <t>K03235</t>
  </si>
  <si>
    <t>K03236</t>
  </si>
  <si>
    <t>K03237</t>
  </si>
  <si>
    <t>K03238</t>
  </si>
  <si>
    <t>K03239</t>
  </si>
  <si>
    <t>K03240</t>
  </si>
  <si>
    <t>K03241</t>
  </si>
  <si>
    <t>K03242</t>
  </si>
  <si>
    <t>K03243</t>
  </si>
  <si>
    <t>K03244</t>
  </si>
  <si>
    <t>K03245</t>
  </si>
  <si>
    <t>K03246</t>
  </si>
  <si>
    <t>K03247</t>
  </si>
  <si>
    <t>K03248</t>
  </si>
  <si>
    <t>K03249</t>
  </si>
  <si>
    <t>K03250</t>
  </si>
  <si>
    <t>K03251</t>
  </si>
  <si>
    <t>K03252</t>
  </si>
  <si>
    <t>K03253</t>
  </si>
  <si>
    <t>K03254</t>
  </si>
  <si>
    <t>K03255</t>
  </si>
  <si>
    <t>K03256</t>
  </si>
  <si>
    <t>K03257</t>
  </si>
  <si>
    <t>K03258</t>
  </si>
  <si>
    <t>K03259</t>
  </si>
  <si>
    <t>K03260</t>
  </si>
  <si>
    <t>K03261</t>
  </si>
  <si>
    <t>K03262</t>
  </si>
  <si>
    <t>K03263</t>
  </si>
  <si>
    <t>K03264</t>
  </si>
  <si>
    <t>K03265</t>
  </si>
  <si>
    <t>K03266</t>
  </si>
  <si>
    <t>K03267</t>
  </si>
  <si>
    <t>K03268</t>
  </si>
  <si>
    <t>K03269</t>
  </si>
  <si>
    <t>K03270</t>
  </si>
  <si>
    <t>K03271</t>
  </si>
  <si>
    <t>K03272</t>
  </si>
  <si>
    <t>K03273</t>
  </si>
  <si>
    <t>K03274</t>
  </si>
  <si>
    <t>K03275</t>
  </si>
  <si>
    <t>K03276</t>
  </si>
  <si>
    <t>K03277</t>
  </si>
  <si>
    <t>K03278</t>
  </si>
  <si>
    <t>K03279</t>
  </si>
  <si>
    <t>K03280</t>
  </si>
  <si>
    <t>K03281</t>
  </si>
  <si>
    <t>K03282</t>
  </si>
  <si>
    <t>K03283</t>
  </si>
  <si>
    <t>K03284</t>
  </si>
  <si>
    <t>K03285</t>
  </si>
  <si>
    <t>K03286</t>
  </si>
  <si>
    <t>K03287</t>
  </si>
  <si>
    <t>K03288</t>
  </si>
  <si>
    <t>K03289</t>
  </si>
  <si>
    <t>K03290</t>
  </si>
  <si>
    <t>K03291</t>
  </si>
  <si>
    <t>K03292</t>
  </si>
  <si>
    <t>K03293</t>
  </si>
  <si>
    <t>K03294</t>
  </si>
  <si>
    <t>K03295</t>
  </si>
  <si>
    <t>K03296</t>
  </si>
  <si>
    <t>K03297</t>
  </si>
  <si>
    <t>K03298</t>
  </si>
  <si>
    <t>K03299</t>
  </si>
  <si>
    <t>K03300</t>
  </si>
  <si>
    <t>K03301</t>
  </si>
  <si>
    <t>K03302</t>
  </si>
  <si>
    <t>K03303</t>
  </si>
  <si>
    <t>K03304</t>
  </si>
  <si>
    <t>K03305</t>
  </si>
  <si>
    <t>K03306</t>
  </si>
  <si>
    <t>K03307</t>
  </si>
  <si>
    <t>K03308</t>
  </si>
  <si>
    <t>K03309</t>
  </si>
  <si>
    <t>K03310</t>
  </si>
  <si>
    <t>K03311</t>
  </si>
  <si>
    <t>K03312</t>
  </si>
  <si>
    <t>K03313</t>
  </si>
  <si>
    <t>K03314</t>
  </si>
  <si>
    <t>K03315</t>
  </si>
  <si>
    <t>K03316</t>
  </si>
  <si>
    <t>K03317</t>
  </si>
  <si>
    <t>K03318</t>
  </si>
  <si>
    <t>K03319</t>
  </si>
  <si>
    <t>K03320</t>
  </si>
  <si>
    <t>K03321</t>
  </si>
  <si>
    <t>K03322</t>
  </si>
  <si>
    <t>K03323</t>
  </si>
  <si>
    <t>K03324</t>
  </si>
  <si>
    <t>K03325</t>
  </si>
  <si>
    <t>K03326</t>
  </si>
  <si>
    <t>K03327</t>
  </si>
  <si>
    <t>K03328</t>
  </si>
  <si>
    <t>K03329</t>
  </si>
  <si>
    <t>K03330</t>
  </si>
  <si>
    <t>K03331</t>
  </si>
  <si>
    <t>K03332</t>
  </si>
  <si>
    <t>K03333</t>
  </si>
  <si>
    <t>K03334</t>
  </si>
  <si>
    <t>K03335</t>
  </si>
  <si>
    <t>K03336</t>
  </si>
  <si>
    <t>K03337</t>
  </si>
  <si>
    <t>K03338</t>
  </si>
  <si>
    <t>K03339</t>
  </si>
  <si>
    <t>K03340</t>
  </si>
  <si>
    <t>K03341</t>
  </si>
  <si>
    <t>K03342</t>
  </si>
  <si>
    <t>K03343</t>
  </si>
  <si>
    <t>K03344</t>
  </si>
  <si>
    <t>K03345</t>
  </si>
  <si>
    <t>K03346</t>
  </si>
  <si>
    <t>K03347</t>
  </si>
  <si>
    <t>K03348</t>
  </si>
  <si>
    <t>K03349</t>
  </si>
  <si>
    <t>K03350</t>
  </si>
  <si>
    <t>K03351</t>
  </si>
  <si>
    <t>K03352</t>
  </si>
  <si>
    <t>K03353</t>
  </si>
  <si>
    <t>K03354</t>
  </si>
  <si>
    <t>K03355</t>
  </si>
  <si>
    <t>K03356</t>
  </si>
  <si>
    <t>K03357</t>
  </si>
  <si>
    <t>K03358</t>
  </si>
  <si>
    <t>K03359</t>
  </si>
  <si>
    <t>K03360</t>
  </si>
  <si>
    <t>K03361</t>
  </si>
  <si>
    <t>K03362</t>
  </si>
  <si>
    <t>K03363</t>
  </si>
  <si>
    <t>K03364</t>
  </si>
  <si>
    <t>K03365</t>
  </si>
  <si>
    <t>K03366</t>
  </si>
  <si>
    <t>K03367</t>
  </si>
  <si>
    <t>K03368</t>
  </si>
  <si>
    <t>K03369</t>
  </si>
  <si>
    <t>K03370</t>
  </si>
  <si>
    <t>K03371</t>
  </si>
  <si>
    <t>K03372</t>
  </si>
  <si>
    <t>K03373</t>
  </si>
  <si>
    <t>K03374</t>
  </si>
  <si>
    <t>K03375</t>
  </si>
  <si>
    <t>K03376</t>
  </si>
  <si>
    <t>K03377</t>
  </si>
  <si>
    <t>K03378</t>
  </si>
  <si>
    <t>K03379</t>
  </si>
  <si>
    <t>K03380</t>
  </si>
  <si>
    <t>K03381</t>
  </si>
  <si>
    <t>K03382</t>
  </si>
  <si>
    <t>K03383</t>
  </si>
  <si>
    <t>K03384</t>
  </si>
  <si>
    <t>K03385</t>
  </si>
  <si>
    <t>K03386</t>
  </si>
  <si>
    <t>K03387</t>
  </si>
  <si>
    <t>K03388</t>
  </si>
  <si>
    <t>K03389</t>
  </si>
  <si>
    <t>K03390</t>
  </si>
  <si>
    <t>K03391</t>
  </si>
  <si>
    <t>K03392</t>
  </si>
  <si>
    <t>K03393</t>
  </si>
  <si>
    <t>K03394</t>
  </si>
  <si>
    <t>K03395</t>
  </si>
  <si>
    <t>K03396</t>
  </si>
  <si>
    <t>K03397</t>
  </si>
  <si>
    <t>K03398</t>
  </si>
  <si>
    <t>K03399</t>
  </si>
  <si>
    <t>K03400</t>
  </si>
  <si>
    <t>K03401</t>
  </si>
  <si>
    <t>K03402</t>
  </si>
  <si>
    <t>K03403</t>
  </si>
  <si>
    <t>K03404</t>
  </si>
  <si>
    <t>K03405</t>
  </si>
  <si>
    <t>K03406</t>
  </si>
  <si>
    <t>K03407</t>
  </si>
  <si>
    <t>K03408</t>
  </si>
  <si>
    <t>K03409</t>
  </si>
  <si>
    <t>K03410</t>
  </si>
  <si>
    <t>K03411</t>
  </si>
  <si>
    <t>K03412</t>
  </si>
  <si>
    <t>K03413</t>
  </si>
  <si>
    <t>K03414</t>
  </si>
  <si>
    <t>K03415</t>
  </si>
  <si>
    <t>K03416</t>
  </si>
  <si>
    <t>K03417</t>
  </si>
  <si>
    <t>K03418</t>
  </si>
  <si>
    <t>K03419</t>
  </si>
  <si>
    <t>K03420</t>
  </si>
  <si>
    <t>K03421</t>
  </si>
  <si>
    <t>K03422</t>
  </si>
  <si>
    <t>K03423</t>
  </si>
  <si>
    <t>K03424</t>
  </si>
  <si>
    <t>K03425</t>
  </si>
  <si>
    <t>K03426</t>
  </si>
  <si>
    <t>K03427</t>
  </si>
  <si>
    <t>K03428</t>
  </si>
  <si>
    <t>K03429</t>
  </si>
  <si>
    <t>K03430</t>
  </si>
  <si>
    <t>K03431</t>
  </si>
  <si>
    <t>K03432</t>
  </si>
  <si>
    <t>K03433</t>
  </si>
  <si>
    <t>K03434</t>
  </si>
  <si>
    <t>K03435</t>
  </si>
  <si>
    <t>K03436</t>
  </si>
  <si>
    <t>K03437</t>
  </si>
  <si>
    <t>K03438</t>
  </si>
  <si>
    <t>K03439</t>
  </si>
  <si>
    <t>K03440</t>
  </si>
  <si>
    <t>K03441</t>
  </si>
  <si>
    <t>K03442</t>
  </si>
  <si>
    <t>K03443</t>
  </si>
  <si>
    <t>K03444</t>
  </si>
  <si>
    <t>K03445</t>
  </si>
  <si>
    <t>K03446</t>
  </si>
  <si>
    <t>K03447</t>
  </si>
  <si>
    <t>K03448</t>
  </si>
  <si>
    <t>K03449</t>
  </si>
  <si>
    <t>K03450</t>
  </si>
  <si>
    <t>K03451</t>
  </si>
  <si>
    <t>K03452</t>
  </si>
  <si>
    <t>K03453</t>
  </si>
  <si>
    <t>K03454</t>
  </si>
  <si>
    <t>K03455</t>
  </si>
  <si>
    <t>K03456</t>
  </si>
  <si>
    <t>K03457</t>
  </si>
  <si>
    <t>K03458</t>
  </si>
  <si>
    <t>K03459</t>
  </si>
  <si>
    <t>K03460</t>
  </si>
  <si>
    <t>K03461</t>
  </si>
  <si>
    <t>K03462</t>
  </si>
  <si>
    <t>K03463</t>
  </si>
  <si>
    <t>K03464</t>
  </si>
  <si>
    <t>K03465</t>
  </si>
  <si>
    <t>K03466</t>
  </si>
  <si>
    <t>K03467</t>
  </si>
  <si>
    <t>K03468</t>
  </si>
  <si>
    <t>K03469</t>
  </si>
  <si>
    <t>K03470</t>
  </si>
  <si>
    <t>K03471</t>
  </si>
  <si>
    <t>K03472</t>
  </si>
  <si>
    <t>K03473</t>
  </si>
  <si>
    <t>K03474</t>
  </si>
  <si>
    <t>K03475</t>
  </si>
  <si>
    <t>K03476</t>
  </si>
  <si>
    <t>K03477</t>
  </si>
  <si>
    <t>K03478</t>
  </si>
  <si>
    <t>K03479</t>
  </si>
  <si>
    <t>K03480</t>
  </si>
  <si>
    <t>K03481</t>
  </si>
  <si>
    <t>K03482</t>
  </si>
  <si>
    <t>K03483</t>
  </si>
  <si>
    <t>K03484</t>
  </si>
  <si>
    <t>K03485</t>
  </si>
  <si>
    <t>K03486</t>
  </si>
  <si>
    <t>K03487</t>
  </si>
  <si>
    <t>K03488</t>
  </si>
  <si>
    <t>K03489</t>
  </si>
  <si>
    <t>K03490</t>
  </si>
  <si>
    <t>K03491</t>
  </si>
  <si>
    <t>K03492</t>
  </si>
  <si>
    <t>K03493</t>
  </si>
  <si>
    <t>K03494</t>
  </si>
  <si>
    <t>K03495</t>
  </si>
  <si>
    <t>K03496</t>
  </si>
  <si>
    <t>K03497</t>
  </si>
  <si>
    <t>K03498</t>
  </si>
  <si>
    <t>K03499</t>
  </si>
  <si>
    <t>K03500</t>
  </si>
  <si>
    <t>K03501</t>
  </si>
  <si>
    <t>K03502</t>
  </si>
  <si>
    <t>K03503</t>
  </si>
  <si>
    <t>K03504</t>
  </si>
  <si>
    <t>K03505</t>
  </si>
  <si>
    <t>K03506</t>
  </si>
  <si>
    <t>K03507</t>
  </si>
  <si>
    <t>K03508</t>
  </si>
  <si>
    <t>K03509</t>
  </si>
  <si>
    <t>K03510</t>
  </si>
  <si>
    <t>K03511</t>
  </si>
  <si>
    <t>K03512</t>
  </si>
  <si>
    <t>K03513</t>
  </si>
  <si>
    <t>K03514</t>
  </si>
  <si>
    <t>K03515</t>
  </si>
  <si>
    <t>K03516</t>
  </si>
  <si>
    <t>K03517</t>
  </si>
  <si>
    <t>K03518</t>
  </si>
  <si>
    <t>K03519</t>
  </si>
  <si>
    <t>K03520</t>
  </si>
  <si>
    <t>K03521</t>
  </si>
  <si>
    <t>K03522</t>
  </si>
  <si>
    <t>K03523</t>
  </si>
  <si>
    <t>K03524</t>
  </si>
  <si>
    <t>K03525</t>
  </si>
  <si>
    <t>K03526</t>
  </si>
  <si>
    <t>K03527</t>
  </si>
  <si>
    <t>K03528</t>
  </si>
  <si>
    <t>K03529</t>
  </si>
  <si>
    <t>K03530</t>
  </si>
  <si>
    <t>K03531</t>
  </si>
  <si>
    <t>K03532</t>
  </si>
  <si>
    <t>K03533</t>
  </si>
  <si>
    <t>K03534</t>
  </si>
  <si>
    <t>K03535</t>
  </si>
  <si>
    <t>K03536</t>
  </si>
  <si>
    <t>K03537</t>
  </si>
  <si>
    <t>K03538</t>
  </si>
  <si>
    <t>K03539</t>
  </si>
  <si>
    <t>K03540</t>
  </si>
  <si>
    <t>K03541</t>
  </si>
  <si>
    <t>K03542</t>
  </si>
  <si>
    <t>K03543</t>
  </si>
  <si>
    <t>K03544</t>
  </si>
  <si>
    <t>K03545</t>
  </si>
  <si>
    <t>K03546</t>
  </si>
  <si>
    <t>K03547</t>
  </si>
  <si>
    <t>K03548</t>
  </si>
  <si>
    <t>K03549</t>
  </si>
  <si>
    <t>K03550</t>
  </si>
  <si>
    <t>K03551</t>
  </si>
  <si>
    <t>K03552</t>
  </si>
  <si>
    <t>K03553</t>
  </si>
  <si>
    <t>K03554</t>
  </si>
  <si>
    <t>K03555</t>
  </si>
  <si>
    <t>K03556</t>
  </si>
  <si>
    <t>K03557</t>
  </si>
  <si>
    <t>K03558</t>
  </si>
  <si>
    <t>K03559</t>
  </si>
  <si>
    <t>K03560</t>
  </si>
  <si>
    <t>K03561</t>
  </si>
  <si>
    <t>K03562</t>
  </si>
  <si>
    <t>K03563</t>
  </si>
  <si>
    <t>K03564</t>
  </si>
  <si>
    <t>K03565</t>
  </si>
  <si>
    <t>K03566</t>
  </si>
  <si>
    <t>K03567</t>
  </si>
  <si>
    <t>K03568</t>
  </si>
  <si>
    <t>K03569</t>
  </si>
  <si>
    <t>K03570</t>
  </si>
  <si>
    <t>K03571</t>
  </si>
  <si>
    <t>K03572</t>
  </si>
  <si>
    <t>K03573</t>
  </si>
  <si>
    <t>K03574</t>
  </si>
  <si>
    <t>K03575</t>
  </si>
  <si>
    <t>K03576</t>
  </si>
  <si>
    <t>K03577</t>
  </si>
  <si>
    <t>K03578</t>
  </si>
  <si>
    <t>K03579</t>
  </si>
  <si>
    <t>K03580</t>
  </si>
  <si>
    <t>K03581</t>
  </si>
  <si>
    <t>K03582</t>
  </si>
  <si>
    <t>K03583</t>
  </si>
  <si>
    <t>K03584</t>
  </si>
  <si>
    <t>K03585</t>
  </si>
  <si>
    <t>K03586</t>
  </si>
  <si>
    <t>K03587</t>
  </si>
  <si>
    <t>K03588</t>
  </si>
  <si>
    <t>K03589</t>
  </si>
  <si>
    <t>K03590</t>
  </si>
  <si>
    <t>K03591</t>
  </si>
  <si>
    <t>K03592</t>
  </si>
  <si>
    <t>K03593</t>
  </si>
  <si>
    <t>K03594</t>
  </si>
  <si>
    <t>K03595</t>
  </si>
  <si>
    <t>K03596</t>
  </si>
  <si>
    <t>K03597</t>
  </si>
  <si>
    <t>K03598</t>
  </si>
  <si>
    <t>K03599</t>
  </si>
  <si>
    <t>K03600</t>
  </si>
  <si>
    <t>K03601</t>
  </si>
  <si>
    <t>K03602</t>
  </si>
  <si>
    <t>K03603</t>
  </si>
  <si>
    <t>K03604</t>
  </si>
  <si>
    <t>K03605</t>
  </si>
  <si>
    <t>K03606</t>
  </si>
  <si>
    <t>K03607</t>
  </si>
  <si>
    <t>K03608</t>
  </si>
  <si>
    <t>K03609</t>
  </si>
  <si>
    <t>K03610</t>
  </si>
  <si>
    <t>K03611</t>
  </si>
  <si>
    <t>K03612</t>
  </si>
  <si>
    <t>K03613</t>
  </si>
  <si>
    <t>K03614</t>
  </si>
  <si>
    <t>K03615</t>
  </si>
  <si>
    <t>K03616</t>
  </si>
  <si>
    <t>K03617</t>
  </si>
  <si>
    <t>K03618</t>
  </si>
  <si>
    <t>K03619</t>
  </si>
  <si>
    <t>K03620</t>
  </si>
  <si>
    <t>K03621</t>
  </si>
  <si>
    <t>K03622</t>
  </si>
  <si>
    <t>K03623</t>
  </si>
  <si>
    <t>K03624</t>
  </si>
  <si>
    <t>K03625</t>
  </si>
  <si>
    <t>K03626</t>
  </si>
  <si>
    <t>K03627</t>
  </si>
  <si>
    <t>K03628</t>
  </si>
  <si>
    <t>K03629</t>
  </si>
  <si>
    <t>K03630</t>
  </si>
  <si>
    <t>K03631</t>
  </si>
  <si>
    <t>K03632</t>
  </si>
  <si>
    <t>K03633</t>
  </si>
  <si>
    <t>K03634</t>
  </si>
  <si>
    <t>K03635</t>
  </si>
  <si>
    <t>K03636</t>
  </si>
  <si>
    <t>K03637</t>
  </si>
  <si>
    <t>K03638</t>
  </si>
  <si>
    <t>K03639</t>
  </si>
  <si>
    <t>K03640</t>
  </si>
  <si>
    <t>K03641</t>
  </si>
  <si>
    <t>K03642</t>
  </si>
  <si>
    <t>K03643</t>
  </si>
  <si>
    <t>K03644</t>
  </si>
  <si>
    <t>K03645</t>
  </si>
  <si>
    <t>K03646</t>
  </si>
  <si>
    <t>K03647</t>
  </si>
  <si>
    <t>K03648</t>
  </si>
  <si>
    <t>K03649</t>
  </si>
  <si>
    <t>K03650</t>
  </si>
  <si>
    <t>K03651</t>
  </si>
  <si>
    <t>K03652</t>
  </si>
  <si>
    <t>K03653</t>
  </si>
  <si>
    <t>K03654</t>
  </si>
  <si>
    <t>K03655</t>
  </si>
  <si>
    <t>K03656</t>
  </si>
  <si>
    <t>K03657</t>
  </si>
  <si>
    <t>K03658</t>
  </si>
  <si>
    <t>K03659</t>
  </si>
  <si>
    <t>K03660</t>
  </si>
  <si>
    <t>K03661</t>
  </si>
  <si>
    <t>K03662</t>
  </si>
  <si>
    <t>K03663</t>
  </si>
  <si>
    <t>K03664</t>
  </si>
  <si>
    <t>K03665</t>
  </si>
  <si>
    <t>K03666</t>
  </si>
  <si>
    <t>K03667</t>
  </si>
  <si>
    <t>K03668</t>
  </si>
  <si>
    <t>K03669</t>
  </si>
  <si>
    <t>K03670</t>
  </si>
  <si>
    <t>K03671</t>
  </si>
  <si>
    <t>K03672</t>
  </si>
  <si>
    <t>K03673</t>
  </si>
  <si>
    <t>K03674</t>
  </si>
  <si>
    <t>K03675</t>
  </si>
  <si>
    <t>K03676</t>
  </si>
  <si>
    <t>K03677</t>
  </si>
  <si>
    <t>K03678</t>
  </si>
  <si>
    <t>K03679</t>
  </si>
  <si>
    <t>K03680</t>
  </si>
  <si>
    <t>K03681</t>
  </si>
  <si>
    <t>K03682</t>
  </si>
  <si>
    <t>K03683</t>
  </si>
  <si>
    <t>K03684</t>
  </si>
  <si>
    <t>K03685</t>
  </si>
  <si>
    <t>K03686</t>
  </si>
  <si>
    <t>K03687</t>
  </si>
  <si>
    <t>K03688</t>
  </si>
  <si>
    <t>K03689</t>
  </si>
  <si>
    <t>K03690</t>
  </si>
  <si>
    <t>K03691</t>
  </si>
  <si>
    <t>K03692</t>
  </si>
  <si>
    <t>K03693</t>
  </si>
  <si>
    <t>K03694</t>
  </si>
  <si>
    <t>K03695</t>
  </si>
  <si>
    <t>K03696</t>
  </si>
  <si>
    <t>K03697</t>
  </si>
  <si>
    <t>K03698</t>
  </si>
  <si>
    <t>K03699</t>
  </si>
  <si>
    <t>K03700</t>
  </si>
  <si>
    <t>K03701</t>
  </si>
  <si>
    <t>K03702</t>
  </si>
  <si>
    <t>K03703</t>
  </si>
  <si>
    <t>K03704</t>
  </si>
  <si>
    <t>K03705</t>
  </si>
  <si>
    <t>K03706</t>
  </si>
  <si>
    <t>K03707</t>
  </si>
  <si>
    <t>K03708</t>
  </si>
  <si>
    <t>K03709</t>
  </si>
  <si>
    <t>K03710</t>
  </si>
  <si>
    <t>K03711</t>
  </si>
  <si>
    <t>K03712</t>
  </si>
  <si>
    <t>K03713</t>
  </si>
  <si>
    <t>K03714</t>
  </si>
  <si>
    <t>K03715</t>
  </si>
  <si>
    <t>K03716</t>
  </si>
  <si>
    <t>K03717</t>
  </si>
  <si>
    <t>K03718</t>
  </si>
  <si>
    <t>K03719</t>
  </si>
  <si>
    <t>K03720</t>
  </si>
  <si>
    <t>K03721</t>
  </si>
  <si>
    <t>K03722</t>
  </si>
  <si>
    <t>K03723</t>
  </si>
  <si>
    <t>K03724</t>
  </si>
  <si>
    <t>K03725</t>
  </si>
  <si>
    <t>K03726</t>
  </si>
  <si>
    <t>K03727</t>
  </si>
  <si>
    <t>K03728</t>
  </si>
  <si>
    <t>K03729</t>
  </si>
  <si>
    <t>K03730</t>
  </si>
  <si>
    <t>K03731</t>
  </si>
  <si>
    <t>K03732</t>
  </si>
  <si>
    <t>K03733</t>
  </si>
  <si>
    <t>K03734</t>
  </si>
  <si>
    <t>K03735</t>
  </si>
  <si>
    <t>K03736</t>
  </si>
  <si>
    <t>K03737</t>
  </si>
  <si>
    <t>K03738</t>
  </si>
  <si>
    <t>K03739</t>
  </si>
  <si>
    <t>K03740</t>
  </si>
  <si>
    <t>K03741</t>
  </si>
  <si>
    <t>K03742</t>
  </si>
  <si>
    <t>K03743</t>
  </si>
  <si>
    <t>K03744</t>
  </si>
  <si>
    <t>K03745</t>
  </si>
  <si>
    <t>K03746</t>
  </si>
  <si>
    <t>K03747</t>
  </si>
  <si>
    <t>K03748</t>
  </si>
  <si>
    <t>K03749</t>
  </si>
  <si>
    <t>K03750</t>
  </si>
  <si>
    <t>K03751</t>
  </si>
  <si>
    <t>K03752</t>
  </si>
  <si>
    <t>K03753</t>
  </si>
  <si>
    <t>K03754</t>
  </si>
  <si>
    <t>K03755</t>
  </si>
  <si>
    <t>K03756</t>
  </si>
  <si>
    <t>K03757</t>
  </si>
  <si>
    <t>K03758</t>
  </si>
  <si>
    <t>K03759</t>
  </si>
  <si>
    <t>K03760</t>
  </si>
  <si>
    <t>K03761</t>
  </si>
  <si>
    <t>K03762</t>
  </si>
  <si>
    <t>K03763</t>
  </si>
  <si>
    <t>K03764</t>
  </si>
  <si>
    <t>K03765</t>
  </si>
  <si>
    <t>K03766</t>
  </si>
  <si>
    <t>K03767</t>
  </si>
  <si>
    <t>K03768</t>
  </si>
  <si>
    <t>K03769</t>
  </si>
  <si>
    <t>K03770</t>
  </si>
  <si>
    <t>K03771</t>
  </si>
  <si>
    <t>K03772</t>
  </si>
  <si>
    <t>K03773</t>
  </si>
  <si>
    <t>K03774</t>
  </si>
  <si>
    <t>K03775</t>
  </si>
  <si>
    <t>K03776</t>
  </si>
  <si>
    <t>K03777</t>
  </si>
  <si>
    <t>K03778</t>
  </si>
  <si>
    <t>K03779</t>
  </si>
  <si>
    <t>K03780</t>
  </si>
  <si>
    <t>K03781</t>
  </si>
  <si>
    <t>K03782</t>
  </si>
  <si>
    <t>K03783</t>
  </si>
  <si>
    <t>K03784</t>
  </si>
  <si>
    <t>K03785</t>
  </si>
  <si>
    <t>K03786</t>
  </si>
  <si>
    <t>K03787</t>
  </si>
  <si>
    <t>K03788</t>
  </si>
  <si>
    <t>K03789</t>
  </si>
  <si>
    <t>K03790</t>
  </si>
  <si>
    <t>K03791</t>
  </si>
  <si>
    <t>K03792</t>
  </si>
  <si>
    <t>K03793</t>
  </si>
  <si>
    <t>K03794</t>
  </si>
  <si>
    <t>K03795</t>
  </si>
  <si>
    <t>K03796</t>
  </si>
  <si>
    <t>K03797</t>
  </si>
  <si>
    <t>K03798</t>
  </si>
  <si>
    <t>K03799</t>
  </si>
  <si>
    <t>K03800</t>
  </si>
  <si>
    <t>K03801</t>
  </si>
  <si>
    <t>K03802</t>
  </si>
  <si>
    <t>K03803</t>
  </si>
  <si>
    <t>K03804</t>
  </si>
  <si>
    <t>K03805</t>
  </si>
  <si>
    <t>K03806</t>
  </si>
  <si>
    <t>K03807</t>
  </si>
  <si>
    <t>K03808</t>
  </si>
  <si>
    <t>K03809</t>
  </si>
  <si>
    <t>K03810</t>
  </si>
  <si>
    <t>K03811</t>
  </si>
  <si>
    <t>K03812</t>
  </si>
  <si>
    <t>K03813</t>
  </si>
  <si>
    <t>K03814</t>
  </si>
  <si>
    <t>K03815</t>
  </si>
  <si>
    <t>K03816</t>
  </si>
  <si>
    <t>K03817</t>
  </si>
  <si>
    <t>K03818</t>
  </si>
  <si>
    <t>K03819</t>
  </si>
  <si>
    <t>K03820</t>
  </si>
  <si>
    <t>K03821</t>
  </si>
  <si>
    <t>K03822</t>
  </si>
  <si>
    <t>K03823</t>
  </si>
  <si>
    <t>K03824</t>
  </si>
  <si>
    <t>K03825</t>
  </si>
  <si>
    <t>K03826</t>
  </si>
  <si>
    <t>K03827</t>
  </si>
  <si>
    <t>K03828</t>
  </si>
  <si>
    <t>K03829</t>
  </si>
  <si>
    <t>K03830</t>
  </si>
  <si>
    <t>K03831</t>
  </si>
  <si>
    <t>K03832</t>
  </si>
  <si>
    <t>K03833</t>
  </si>
  <si>
    <t>K03834</t>
  </si>
  <si>
    <t>K03835</t>
  </si>
  <si>
    <t>K03836</t>
  </si>
  <si>
    <t>K03837</t>
  </si>
  <si>
    <t>K03838</t>
  </si>
  <si>
    <t>K03839</t>
  </si>
  <si>
    <t>K03840</t>
  </si>
  <si>
    <t>K03841</t>
  </si>
  <si>
    <t>K03842</t>
  </si>
  <si>
    <t>K03843</t>
  </si>
  <si>
    <t>K03844</t>
  </si>
  <si>
    <t>K03845</t>
  </si>
  <si>
    <t>K03846</t>
  </si>
  <si>
    <t>K03847</t>
  </si>
  <si>
    <t>K03848</t>
  </si>
  <si>
    <t>K03849</t>
  </si>
  <si>
    <t>K03850</t>
  </si>
  <si>
    <t>K03851</t>
  </si>
  <si>
    <t>K03852</t>
  </si>
  <si>
    <t>K03853</t>
  </si>
  <si>
    <t>K03854</t>
  </si>
  <si>
    <t>K03855</t>
  </si>
  <si>
    <t>K03856</t>
  </si>
  <si>
    <t>K03857</t>
  </si>
  <si>
    <t>K03858</t>
  </si>
  <si>
    <t>K03859</t>
  </si>
  <si>
    <t>K03860</t>
  </si>
  <si>
    <t>K03861</t>
  </si>
  <si>
    <t>K03862</t>
  </si>
  <si>
    <t>K03863</t>
  </si>
  <si>
    <t>K03864</t>
  </si>
  <si>
    <t>K03865</t>
  </si>
  <si>
    <t>K03866</t>
  </si>
  <si>
    <t>K03867</t>
  </si>
  <si>
    <t>K03868</t>
  </si>
  <si>
    <t>K03869</t>
  </si>
  <si>
    <t>K03870</t>
  </si>
  <si>
    <t>K03871</t>
  </si>
  <si>
    <t>K03872</t>
  </si>
  <si>
    <t>K03873</t>
  </si>
  <si>
    <t>K03874</t>
  </si>
  <si>
    <t>K03875</t>
  </si>
  <si>
    <t>K03876</t>
  </si>
  <si>
    <t>K03877</t>
  </si>
  <si>
    <t>K03878</t>
  </si>
  <si>
    <t>K03879</t>
  </si>
  <si>
    <t>K03880</t>
  </si>
  <si>
    <t>K03881</t>
  </si>
  <si>
    <t>K03882</t>
  </si>
  <si>
    <t>K03883</t>
  </si>
  <si>
    <t>K03884</t>
  </si>
  <si>
    <t>K03885</t>
  </si>
  <si>
    <t>K03886</t>
  </si>
  <si>
    <t>K03887</t>
  </si>
  <si>
    <t>K03888</t>
  </si>
  <si>
    <t>K03889</t>
  </si>
  <si>
    <t>K03890</t>
  </si>
  <si>
    <t>K03891</t>
  </si>
  <si>
    <t>K03892</t>
  </si>
  <si>
    <t>K03893</t>
  </si>
  <si>
    <t>K03894</t>
  </si>
  <si>
    <t>K03895</t>
  </si>
  <si>
    <t>K03896</t>
  </si>
  <si>
    <t>K03897</t>
  </si>
  <si>
    <t>K03898</t>
  </si>
  <si>
    <t>K03899</t>
  </si>
  <si>
    <t>K03900</t>
  </si>
  <si>
    <t>K03901</t>
  </si>
  <si>
    <t>K03902</t>
  </si>
  <si>
    <t>K03903</t>
  </si>
  <si>
    <t>K03904</t>
  </si>
  <si>
    <t>K03905</t>
  </si>
  <si>
    <t>K03906</t>
  </si>
  <si>
    <t>K03907</t>
  </si>
  <si>
    <t>K03908</t>
  </si>
  <si>
    <t>K03909</t>
  </si>
  <si>
    <t>K03910</t>
  </si>
  <si>
    <t>K03911</t>
  </si>
  <si>
    <t>K03912</t>
  </si>
  <si>
    <t>K03913</t>
  </si>
  <si>
    <t>K03914</t>
  </si>
  <si>
    <t>K03915</t>
  </si>
  <si>
    <t>K03916</t>
  </si>
  <si>
    <t>K03917</t>
  </si>
  <si>
    <t>K03918</t>
  </si>
  <si>
    <t>K03919</t>
  </si>
  <si>
    <t>K03920</t>
  </si>
  <si>
    <t>K03921</t>
  </si>
  <si>
    <t>K03922</t>
  </si>
  <si>
    <t>K03923</t>
  </si>
  <si>
    <t>K03924</t>
  </si>
  <si>
    <t>K03925</t>
  </si>
  <si>
    <t>K03926</t>
  </si>
  <si>
    <t>K03927</t>
  </si>
  <si>
    <t>K03928</t>
  </si>
  <si>
    <t>K03929</t>
  </si>
  <si>
    <t>K03930</t>
  </si>
  <si>
    <t>K03931</t>
  </si>
  <si>
    <t>K03932</t>
  </si>
  <si>
    <t>K03933</t>
  </si>
  <si>
    <t>K03934</t>
  </si>
  <si>
    <t>K03935</t>
  </si>
  <si>
    <t>K03936</t>
  </si>
  <si>
    <t>K03937</t>
  </si>
  <si>
    <t>K03938</t>
  </si>
  <si>
    <t>K03939</t>
  </si>
  <si>
    <t>K03940</t>
  </si>
  <si>
    <t>K03941</t>
  </si>
  <si>
    <t>K03942</t>
  </si>
  <si>
    <t>K03943</t>
  </si>
  <si>
    <t>K03944</t>
  </si>
  <si>
    <t>K03945</t>
  </si>
  <si>
    <t>K03946</t>
  </si>
  <si>
    <t>K03947</t>
  </si>
  <si>
    <t>K03948</t>
  </si>
  <si>
    <t>K03949</t>
  </si>
  <si>
    <t>K03950</t>
  </si>
  <si>
    <t>K03951</t>
  </si>
  <si>
    <t>K03952</t>
  </si>
  <si>
    <t>K03953</t>
  </si>
  <si>
    <t>K03954</t>
  </si>
  <si>
    <t>K03955</t>
  </si>
  <si>
    <t>K03956</t>
  </si>
  <si>
    <t>K03957</t>
  </si>
  <si>
    <t>K03958</t>
  </si>
  <si>
    <t>K03959</t>
  </si>
  <si>
    <t>K03960</t>
  </si>
  <si>
    <t>K03961</t>
  </si>
  <si>
    <t>K03962</t>
  </si>
  <si>
    <t>K03963</t>
  </si>
  <si>
    <t>K03964</t>
  </si>
  <si>
    <t>K03965</t>
  </si>
  <si>
    <t>K03966</t>
  </si>
  <si>
    <t>K03967</t>
  </si>
  <si>
    <t>K03968</t>
  </si>
  <si>
    <t>K03969</t>
  </si>
  <si>
    <t>K03970</t>
  </si>
  <si>
    <t>K03971</t>
  </si>
  <si>
    <t>K03972</t>
  </si>
  <si>
    <t>K03973</t>
  </si>
  <si>
    <t>K03974</t>
  </si>
  <si>
    <t>K03975</t>
  </si>
  <si>
    <t>K03976</t>
  </si>
  <si>
    <t>K03977</t>
  </si>
  <si>
    <t>K03978</t>
  </si>
  <si>
    <t>K03979</t>
  </si>
  <si>
    <t>K03980</t>
  </si>
  <si>
    <t>K03981</t>
  </si>
  <si>
    <t>K03982</t>
  </si>
  <si>
    <t>K03983</t>
  </si>
  <si>
    <t>K03984</t>
  </si>
  <si>
    <t>K03985</t>
  </si>
  <si>
    <t>K03986</t>
  </si>
  <si>
    <t>K03987</t>
  </si>
  <si>
    <t>K03988</t>
  </si>
  <si>
    <t>K03989</t>
  </si>
  <si>
    <t>K03990</t>
  </si>
  <si>
    <t>K03991</t>
  </si>
  <si>
    <t>K03992</t>
  </si>
  <si>
    <t>K03993</t>
  </si>
  <si>
    <t>K03994</t>
  </si>
  <si>
    <t>K03995</t>
  </si>
  <si>
    <t>K03996</t>
  </si>
  <si>
    <t>K03997</t>
  </si>
  <si>
    <t>K03998</t>
  </si>
  <si>
    <t>K03999</t>
  </si>
  <si>
    <t>K04000</t>
  </si>
  <si>
    <t>K04001</t>
  </si>
  <si>
    <t>K04002</t>
  </si>
  <si>
    <t>K04003</t>
  </si>
  <si>
    <t>K04004</t>
  </si>
  <si>
    <t>K04005</t>
  </si>
  <si>
    <t>K04006</t>
  </si>
  <si>
    <t>K04007</t>
  </si>
  <si>
    <t>K04008</t>
  </si>
  <si>
    <t>K04009</t>
  </si>
  <si>
    <t>K04010</t>
  </si>
  <si>
    <t>K04011</t>
  </si>
  <si>
    <t>K04012</t>
  </si>
  <si>
    <t>K04013</t>
  </si>
  <si>
    <t>K04014</t>
  </si>
  <si>
    <t>K04015</t>
  </si>
  <si>
    <t>K04016</t>
  </si>
  <si>
    <t>K04017</t>
  </si>
  <si>
    <t>K04018</t>
  </si>
  <si>
    <t>K04019</t>
  </si>
  <si>
    <t>K04020</t>
  </si>
  <si>
    <t>K04021</t>
  </si>
  <si>
    <t>K04022</t>
  </si>
  <si>
    <t>K04023</t>
  </si>
  <si>
    <t>K04024</t>
  </si>
  <si>
    <t>K04025</t>
  </si>
  <si>
    <t>K04026</t>
  </si>
  <si>
    <t>K04027</t>
  </si>
  <si>
    <t>K04028</t>
  </si>
  <si>
    <t>K04029</t>
  </si>
  <si>
    <t>K04030</t>
  </si>
  <si>
    <t>K04031</t>
  </si>
  <si>
    <t>K04032</t>
  </si>
  <si>
    <t>K04033</t>
  </si>
  <si>
    <t>K04034</t>
  </si>
  <si>
    <t>K04035</t>
  </si>
  <si>
    <t>K04036</t>
  </si>
  <si>
    <t>K04037</t>
  </si>
  <si>
    <t>K04038</t>
  </si>
  <si>
    <t>K04039</t>
  </si>
  <si>
    <t>K04040</t>
  </si>
  <si>
    <t>K04041</t>
  </si>
  <si>
    <t>K04042</t>
  </si>
  <si>
    <t>K04043</t>
  </si>
  <si>
    <t>K04044</t>
  </si>
  <si>
    <t>K04045</t>
  </si>
  <si>
    <t>K04046</t>
  </si>
  <si>
    <t>K04047</t>
  </si>
  <si>
    <t>K04048</t>
  </si>
  <si>
    <t>K04049</t>
  </si>
  <si>
    <t>K04050</t>
  </si>
  <si>
    <t>K04051</t>
  </si>
  <si>
    <t>K04052</t>
  </si>
  <si>
    <t>K04053</t>
  </si>
  <si>
    <t>K04054</t>
  </si>
  <si>
    <t>K04055</t>
  </si>
  <si>
    <t>K04056</t>
  </si>
  <si>
    <t>K04057</t>
  </si>
  <si>
    <t>K04058</t>
  </si>
  <si>
    <t>K04059</t>
  </si>
  <si>
    <t>K04060</t>
  </si>
  <si>
    <t>K04061</t>
  </si>
  <si>
    <t>K04062</t>
  </si>
  <si>
    <t>K04063</t>
  </si>
  <si>
    <t>K04064</t>
  </si>
  <si>
    <t>K04065</t>
  </si>
  <si>
    <t>K04066</t>
  </si>
  <si>
    <t>K04067</t>
  </si>
  <si>
    <t>K04068</t>
  </si>
  <si>
    <t>K04069</t>
  </si>
  <si>
    <t>K04070</t>
  </si>
  <si>
    <t>K04071</t>
  </si>
  <si>
    <t>K04072</t>
  </si>
  <si>
    <t>K04073</t>
  </si>
  <si>
    <t>K04074</t>
  </si>
  <si>
    <t>K04075</t>
  </si>
  <si>
    <t>K04076</t>
  </si>
  <si>
    <t>K04077</t>
  </si>
  <si>
    <t>K04078</t>
  </si>
  <si>
    <t>K04079</t>
  </si>
  <si>
    <t>K04080</t>
  </si>
  <si>
    <t>K04081</t>
  </si>
  <si>
    <t>K04082</t>
  </si>
  <si>
    <t>K04083</t>
  </si>
  <si>
    <t>K04084</t>
  </si>
  <si>
    <t>K04085</t>
  </si>
  <si>
    <t>K04086</t>
  </si>
  <si>
    <t>K04087</t>
  </si>
  <si>
    <t>K04088</t>
  </si>
  <si>
    <t>K04089</t>
  </si>
  <si>
    <t>K04090</t>
  </si>
  <si>
    <t>K04091</t>
  </si>
  <si>
    <t>K04092</t>
  </si>
  <si>
    <t>K04093</t>
  </si>
  <si>
    <t>K04094</t>
  </si>
  <si>
    <t>K04095</t>
  </si>
  <si>
    <t>K04096</t>
  </si>
  <si>
    <t>K04097</t>
  </si>
  <si>
    <t>K04098</t>
  </si>
  <si>
    <t>K04099</t>
  </si>
  <si>
    <t>K04100</t>
  </si>
  <si>
    <t>K04101</t>
  </si>
  <si>
    <t>K04102</t>
  </si>
  <si>
    <t>K04103</t>
  </si>
  <si>
    <t>K04104</t>
  </si>
  <si>
    <t>K04105</t>
  </si>
  <si>
    <t>K04106</t>
  </si>
  <si>
    <t>K04107</t>
  </si>
  <si>
    <t>K04108</t>
  </si>
  <si>
    <t>K04109</t>
  </si>
  <si>
    <t>K04110</t>
  </si>
  <si>
    <t>K04111</t>
  </si>
  <si>
    <t>K04112</t>
  </si>
  <si>
    <t>K04113</t>
  </si>
  <si>
    <t>K04114</t>
  </si>
  <si>
    <t>K04115</t>
  </si>
  <si>
    <t>K04116</t>
  </si>
  <si>
    <t>K04117</t>
  </si>
  <si>
    <t>K04118</t>
  </si>
  <si>
    <t>K04119</t>
  </si>
  <si>
    <t>K04120</t>
  </si>
  <si>
    <t>K04121</t>
  </si>
  <si>
    <t>K04122</t>
  </si>
  <si>
    <t>K04123</t>
  </si>
  <si>
    <t>K04124</t>
  </si>
  <si>
    <t>K04125</t>
  </si>
  <si>
    <t>K04126</t>
  </si>
  <si>
    <t>K04127</t>
  </si>
  <si>
    <t>K04128</t>
  </si>
  <si>
    <t>K04129</t>
  </si>
  <si>
    <t>K04130</t>
  </si>
  <si>
    <t>K04131</t>
  </si>
  <si>
    <t>K04132</t>
  </si>
  <si>
    <t>K04133</t>
  </si>
  <si>
    <t>K04134</t>
  </si>
  <si>
    <t>K04135</t>
  </si>
  <si>
    <t>K04136</t>
  </si>
  <si>
    <t>K04137</t>
  </si>
  <si>
    <t>K04138</t>
  </si>
  <si>
    <t>K04139</t>
  </si>
  <si>
    <t>K04140</t>
  </si>
  <si>
    <t>K04141</t>
  </si>
  <si>
    <t>K04142</t>
  </si>
  <si>
    <t>K04143</t>
  </si>
  <si>
    <t>K04144</t>
  </si>
  <si>
    <t>K04145</t>
  </si>
  <si>
    <t>K04146</t>
  </si>
  <si>
    <t>K04147</t>
  </si>
  <si>
    <t>K04148</t>
  </si>
  <si>
    <t>K04149</t>
  </si>
  <si>
    <t>K04150</t>
  </si>
  <si>
    <t>K04151</t>
  </si>
  <si>
    <t>K04152</t>
  </si>
  <si>
    <t>K04153</t>
  </si>
  <si>
    <t>K04154</t>
  </si>
  <si>
    <t>K04155</t>
  </si>
  <si>
    <t>K04156</t>
  </si>
  <si>
    <t>K04157</t>
  </si>
  <si>
    <t>K04158</t>
  </si>
  <si>
    <t>K04159</t>
  </si>
  <si>
    <t>K04160</t>
  </si>
  <si>
    <t>K04161</t>
  </si>
  <si>
    <t>K04162</t>
  </si>
  <si>
    <t>K04163</t>
  </si>
  <si>
    <t>K04164</t>
  </si>
  <si>
    <t>K04165</t>
  </si>
  <si>
    <t>K04166</t>
  </si>
  <si>
    <t>K04167</t>
  </si>
  <si>
    <t>K04168</t>
  </si>
  <si>
    <t>K04169</t>
  </si>
  <si>
    <t>K04170</t>
  </si>
  <si>
    <t>K04171</t>
  </si>
  <si>
    <t>K04172</t>
  </si>
  <si>
    <t>K04173</t>
  </si>
  <si>
    <t>K04174</t>
  </si>
  <si>
    <t>K04175</t>
  </si>
  <si>
    <t>K04176</t>
  </si>
  <si>
    <t>K04177</t>
  </si>
  <si>
    <t>K04178</t>
  </si>
  <si>
    <t>K04179</t>
  </si>
  <si>
    <t>K04180</t>
  </si>
  <si>
    <t>K04181</t>
  </si>
  <si>
    <t>K04182</t>
  </si>
  <si>
    <t>K04183</t>
  </si>
  <si>
    <t>K04184</t>
  </si>
  <si>
    <t>K04185</t>
  </si>
  <si>
    <t>K04186</t>
  </si>
  <si>
    <t>K04187</t>
  </si>
  <si>
    <t>K04188</t>
  </si>
  <si>
    <t>K04189</t>
  </si>
  <si>
    <t>K04190</t>
  </si>
  <si>
    <t>K04191</t>
  </si>
  <si>
    <t>K04192</t>
  </si>
  <si>
    <t>K04193</t>
  </si>
  <si>
    <t>K04194</t>
  </si>
  <si>
    <t>K04195</t>
  </si>
  <si>
    <t>K04196</t>
  </si>
  <si>
    <t>K04197</t>
  </si>
  <si>
    <t>K04198</t>
  </si>
  <si>
    <t>K04199</t>
  </si>
  <si>
    <t>K04200</t>
  </si>
  <si>
    <t>K04201</t>
  </si>
  <si>
    <t>K04202</t>
  </si>
  <si>
    <t>K04203</t>
  </si>
  <si>
    <t>K04204</t>
  </si>
  <si>
    <t>K04205</t>
  </si>
  <si>
    <t>K04206</t>
  </si>
  <si>
    <t>K04207</t>
  </si>
  <si>
    <t>K04208</t>
  </si>
  <si>
    <t>K04209</t>
  </si>
  <si>
    <t>K04210</t>
  </si>
  <si>
    <t>K04211</t>
  </si>
  <si>
    <t>K04212</t>
  </si>
  <si>
    <t>K04213</t>
  </si>
  <si>
    <t>K04214</t>
  </si>
  <si>
    <t>K04215</t>
  </si>
  <si>
    <t>K04216</t>
  </si>
  <si>
    <t>K04217</t>
  </si>
  <si>
    <t>K04218</t>
  </si>
  <si>
    <t>K04219</t>
  </si>
  <si>
    <t>K04220</t>
  </si>
  <si>
    <t>K04221</t>
  </si>
  <si>
    <t>K04222</t>
  </si>
  <si>
    <t>K04223</t>
  </si>
  <si>
    <t>K04224</t>
  </si>
  <si>
    <t>K04225</t>
  </si>
  <si>
    <t>K04226</t>
  </si>
  <si>
    <t>K04227</t>
  </si>
  <si>
    <t>K04228</t>
  </si>
  <si>
    <t>K04229</t>
  </si>
  <si>
    <t>K04230</t>
  </si>
  <si>
    <t>K04231</t>
  </si>
  <si>
    <t>K04232</t>
  </si>
  <si>
    <t>K04233</t>
  </si>
  <si>
    <t>K04234</t>
  </si>
  <si>
    <t>K04235</t>
  </si>
  <si>
    <t>K04236</t>
  </si>
  <si>
    <t>K04237</t>
  </si>
  <si>
    <t>K04238</t>
  </si>
  <si>
    <t>K04239</t>
  </si>
  <si>
    <t>K04240</t>
  </si>
  <si>
    <t>K04241</t>
  </si>
  <si>
    <t>K04242</t>
  </si>
  <si>
    <t>K04243</t>
  </si>
  <si>
    <t>K04244</t>
  </si>
  <si>
    <t>K04245</t>
  </si>
  <si>
    <t>K04246</t>
  </si>
  <si>
    <t>K04247</t>
  </si>
  <si>
    <t>K04248</t>
  </si>
  <si>
    <t>K04249</t>
  </si>
  <si>
    <t>K04250</t>
  </si>
  <si>
    <t>K04251</t>
  </si>
  <si>
    <t>K04252</t>
  </si>
  <si>
    <t>K04253</t>
  </si>
  <si>
    <t>K04254</t>
  </si>
  <si>
    <t>K04255</t>
  </si>
  <si>
    <t>K04256</t>
  </si>
  <si>
    <t>K04257</t>
  </si>
  <si>
    <t>K04258</t>
  </si>
  <si>
    <t>K04259</t>
  </si>
  <si>
    <t>K04260</t>
  </si>
  <si>
    <t>K04261</t>
  </si>
  <si>
    <t>K04262</t>
  </si>
  <si>
    <t>K04263</t>
  </si>
  <si>
    <t>K04264</t>
  </si>
  <si>
    <t>K04265</t>
  </si>
  <si>
    <t>K04266</t>
  </si>
  <si>
    <t>K04267</t>
  </si>
  <si>
    <t>K04268</t>
  </si>
  <si>
    <t>K04269</t>
  </si>
  <si>
    <t>K04270</t>
  </si>
  <si>
    <t>K04271</t>
  </si>
  <si>
    <t>K04272</t>
  </si>
  <si>
    <t>K04273</t>
  </si>
  <si>
    <t>K04274</t>
  </si>
  <si>
    <t>K04275</t>
  </si>
  <si>
    <t>K04276</t>
  </si>
  <si>
    <t>K04277</t>
  </si>
  <si>
    <t>K04278</t>
  </si>
  <si>
    <t>K04279</t>
  </si>
  <si>
    <t>K04280</t>
  </si>
  <si>
    <t>K04281</t>
  </si>
  <si>
    <t>K04282</t>
  </si>
  <si>
    <t>K04283</t>
  </si>
  <si>
    <t>K04284</t>
  </si>
  <si>
    <t>K04285</t>
  </si>
  <si>
    <t>K04286</t>
  </si>
  <si>
    <t>K04287</t>
  </si>
  <si>
    <t>K04288</t>
  </si>
  <si>
    <t>K04289</t>
  </si>
  <si>
    <t>K04290</t>
  </si>
  <si>
    <t>K04291</t>
  </si>
  <si>
    <t>K04292</t>
  </si>
  <si>
    <t>K04293</t>
  </si>
  <si>
    <t>K04294</t>
  </si>
  <si>
    <t>K04295</t>
  </si>
  <si>
    <t>K04296</t>
  </si>
  <si>
    <t>K04297</t>
  </si>
  <si>
    <t>K04298</t>
  </si>
  <si>
    <t>K04299</t>
  </si>
  <si>
    <t>K04300</t>
  </si>
  <si>
    <t>K04301</t>
  </si>
  <si>
    <t>K04302</t>
  </si>
  <si>
    <t>K04303</t>
  </si>
  <si>
    <t>K04304</t>
  </si>
  <si>
    <t>K04305</t>
  </si>
  <si>
    <t>K04306</t>
  </si>
  <si>
    <t>K04307</t>
  </si>
  <si>
    <t>K04308</t>
  </si>
  <si>
    <t>K04309</t>
  </si>
  <si>
    <t>K04310</t>
  </si>
  <si>
    <t>K04311</t>
  </si>
  <si>
    <t>K04312</t>
  </si>
  <si>
    <t>K04313</t>
  </si>
  <si>
    <t>K04314</t>
  </si>
  <si>
    <t>K04315</t>
  </si>
  <si>
    <t>K04316</t>
  </si>
  <si>
    <t>K04317</t>
  </si>
  <si>
    <t>K04318</t>
  </si>
  <si>
    <t>K04319</t>
  </si>
  <si>
    <t>K04320</t>
  </si>
  <si>
    <t>K04321</t>
  </si>
  <si>
    <t>K04322</t>
  </si>
  <si>
    <t>K04323</t>
  </si>
  <si>
    <t>K04324</t>
  </si>
  <si>
    <t>K04325</t>
  </si>
  <si>
    <t>K04326</t>
  </si>
  <si>
    <t>K04327</t>
  </si>
  <si>
    <t>K04328</t>
  </si>
  <si>
    <t>K04329</t>
  </si>
  <si>
    <t>K04330</t>
  </si>
  <si>
    <t>K04331</t>
  </si>
  <si>
    <t>K04332</t>
  </si>
  <si>
    <t>K04333</t>
  </si>
  <si>
    <t>K04334</t>
  </si>
  <si>
    <t>K04335</t>
  </si>
  <si>
    <t>K04336</t>
  </si>
  <si>
    <t>K04337</t>
  </si>
  <si>
    <t>K04338</t>
  </si>
  <si>
    <t>K04339</t>
  </si>
  <si>
    <t>K04340</t>
  </si>
  <si>
    <t>K04341</t>
  </si>
  <si>
    <t>K04342</t>
  </si>
  <si>
    <t>K04343</t>
  </si>
  <si>
    <t>K04344</t>
  </si>
  <si>
    <t>K04345</t>
  </si>
  <si>
    <t>K04346</t>
  </si>
  <si>
    <t>K04347</t>
  </si>
  <si>
    <t>K04348</t>
  </si>
  <si>
    <t>K04349</t>
  </si>
  <si>
    <t>K04350</t>
  </si>
  <si>
    <t>K04351</t>
  </si>
  <si>
    <t>K04352</t>
  </si>
  <si>
    <t>K04353</t>
  </si>
  <si>
    <t>K04354</t>
  </si>
  <si>
    <t>K04355</t>
  </si>
  <si>
    <t>K04356</t>
  </si>
  <si>
    <t>K04357</t>
  </si>
  <si>
    <t>K04358</t>
  </si>
  <si>
    <t>K04359</t>
  </si>
  <si>
    <t>K04360</t>
  </si>
  <si>
    <t>K04361</t>
  </si>
  <si>
    <t>K04362</t>
  </si>
  <si>
    <t>K04363</t>
  </si>
  <si>
    <t>K04364</t>
  </si>
  <si>
    <t>K04365</t>
  </si>
  <si>
    <t>K04366</t>
  </si>
  <si>
    <t>K04367</t>
  </si>
  <si>
    <t>K04368</t>
  </si>
  <si>
    <t>K04369</t>
  </si>
  <si>
    <t>K04370</t>
  </si>
  <si>
    <t>K04371</t>
  </si>
  <si>
    <t>K04372</t>
  </si>
  <si>
    <t>K04373</t>
  </si>
  <si>
    <t>K04374</t>
  </si>
  <si>
    <t>K04375</t>
  </si>
  <si>
    <t>K04376</t>
  </si>
  <si>
    <t>K04377</t>
  </si>
  <si>
    <t>K04378</t>
  </si>
  <si>
    <t>K04379</t>
  </si>
  <si>
    <t>K04380</t>
  </si>
  <si>
    <t>K04381</t>
  </si>
  <si>
    <t>K04382</t>
  </si>
  <si>
    <t>K04383</t>
  </si>
  <si>
    <t>K04384</t>
  </si>
  <si>
    <t>K04385</t>
  </si>
  <si>
    <t>K04386</t>
  </si>
  <si>
    <t>K04387</t>
  </si>
  <si>
    <t>K04388</t>
  </si>
  <si>
    <t>K04389</t>
  </si>
  <si>
    <t>K04390</t>
  </si>
  <si>
    <t>K04391</t>
  </si>
  <si>
    <t>K04392</t>
  </si>
  <si>
    <t>K04393</t>
  </si>
  <si>
    <t>K04394</t>
  </si>
  <si>
    <t>K04395</t>
  </si>
  <si>
    <t>K04396</t>
  </si>
  <si>
    <t>K04397</t>
  </si>
  <si>
    <t>K04398</t>
  </si>
  <si>
    <t>K04399</t>
  </si>
  <si>
    <t>K04400</t>
  </si>
  <si>
    <t>K04401</t>
  </si>
  <si>
    <t>K04402</t>
  </si>
  <si>
    <t>K04403</t>
  </si>
  <si>
    <t>K04404</t>
  </si>
  <si>
    <t>K04405</t>
  </si>
  <si>
    <t>K04406</t>
  </si>
  <si>
    <t>K04407</t>
  </si>
  <si>
    <t>K04408</t>
  </si>
  <si>
    <t>K04409</t>
  </si>
  <si>
    <t>K04410</t>
  </si>
  <si>
    <t>K04411</t>
  </si>
  <si>
    <t>K04412</t>
  </si>
  <si>
    <t>K04413</t>
  </si>
  <si>
    <t>K04414</t>
  </si>
  <si>
    <t>K04415</t>
  </si>
  <si>
    <t>K04416</t>
  </si>
  <si>
    <t>K04417</t>
  </si>
  <si>
    <t>K04418</t>
  </si>
  <si>
    <t>K04419</t>
  </si>
  <si>
    <t>K04420</t>
  </si>
  <si>
    <t>K04421</t>
  </si>
  <si>
    <t>K04422</t>
  </si>
  <si>
    <t>K04423</t>
  </si>
  <si>
    <t>K04424</t>
  </si>
  <si>
    <t>K04425</t>
  </si>
  <si>
    <t>K04426</t>
  </si>
  <si>
    <t>K04427</t>
  </si>
  <si>
    <t>K04428</t>
  </si>
  <si>
    <t>K04429</t>
  </si>
  <si>
    <t>K04430</t>
  </si>
  <si>
    <t>K04431</t>
  </si>
  <si>
    <t>K04432</t>
  </si>
  <si>
    <t>K04433</t>
  </si>
  <si>
    <t>K04434</t>
  </si>
  <si>
    <t>K04435</t>
  </si>
  <si>
    <t>K04436</t>
  </si>
  <si>
    <t>K04437</t>
  </si>
  <si>
    <t>K04438</t>
  </si>
  <si>
    <t>K04439</t>
  </si>
  <si>
    <t>K04440</t>
  </si>
  <si>
    <t>K04441</t>
  </si>
  <si>
    <t>K04442</t>
  </si>
  <si>
    <t>K04443</t>
  </si>
  <si>
    <t>K04444</t>
  </si>
  <si>
    <t>K04445</t>
  </si>
  <si>
    <t>K04446</t>
  </si>
  <si>
    <t>K04447</t>
  </si>
  <si>
    <t>K04448</t>
  </si>
  <si>
    <t>K04449</t>
  </si>
  <si>
    <t>K04450</t>
  </si>
  <si>
    <t>K04451</t>
  </si>
  <si>
    <t>K04452</t>
  </si>
  <si>
    <t>K04453</t>
  </si>
  <si>
    <t>K04454</t>
  </si>
  <si>
    <t>K04455</t>
  </si>
  <si>
    <t>K04456</t>
  </si>
  <si>
    <t>K04457</t>
  </si>
  <si>
    <t>K04458</t>
  </si>
  <si>
    <t>K04459</t>
  </si>
  <si>
    <t>K04460</t>
  </si>
  <si>
    <t>K04461</t>
  </si>
  <si>
    <t>K04462</t>
  </si>
  <si>
    <t>K04463</t>
  </si>
  <si>
    <t>K04464</t>
  </si>
  <si>
    <t>K04465</t>
  </si>
  <si>
    <t>K04466</t>
  </si>
  <si>
    <t>K04467</t>
  </si>
  <si>
    <t>K04468</t>
  </si>
  <si>
    <t>K04469</t>
  </si>
  <si>
    <t>K04470</t>
  </si>
  <si>
    <t>K04471</t>
  </si>
  <si>
    <t>K04472</t>
  </si>
  <si>
    <t>K04473</t>
  </si>
  <si>
    <t>K04474</t>
  </si>
  <si>
    <t>K04475</t>
  </si>
  <si>
    <t>K04476</t>
  </si>
  <si>
    <t>K04477</t>
  </si>
  <si>
    <t>K04478</t>
  </si>
  <si>
    <t>K04479</t>
  </si>
  <si>
    <t>K04480</t>
  </si>
  <si>
    <t>K04481</t>
  </si>
  <si>
    <t>K04482</t>
  </si>
  <si>
    <t>K04483</t>
  </si>
  <si>
    <t>K04484</t>
  </si>
  <si>
    <t>K04485</t>
  </si>
  <si>
    <t>K04486</t>
  </si>
  <si>
    <t>K04487</t>
  </si>
  <si>
    <t>K04488</t>
  </si>
  <si>
    <t>K04489</t>
  </si>
  <si>
    <t>K04490</t>
  </si>
  <si>
    <t>K04491</t>
  </si>
  <si>
    <t>K04492</t>
  </si>
  <si>
    <t>K04493</t>
  </si>
  <si>
    <t>K04494</t>
  </si>
  <si>
    <t>K04495</t>
  </si>
  <si>
    <t>K04496</t>
  </si>
  <si>
    <t>K04497</t>
  </si>
  <si>
    <t>K04498</t>
  </si>
  <si>
    <t>K04499</t>
  </si>
  <si>
    <t>K04500</t>
  </si>
  <si>
    <t>K04501</t>
  </si>
  <si>
    <t>K04502</t>
  </si>
  <si>
    <t>K04503</t>
  </si>
  <si>
    <t>K04504</t>
  </si>
  <si>
    <t>K04505</t>
  </si>
  <si>
    <t>K04506</t>
  </si>
  <si>
    <t>K04507</t>
  </si>
  <si>
    <t>K04508</t>
  </si>
  <si>
    <t>K04509</t>
  </si>
  <si>
    <t>K04510</t>
  </si>
  <si>
    <t>K04511</t>
  </si>
  <si>
    <t>K04512</t>
  </si>
  <si>
    <t>K04513</t>
  </si>
  <si>
    <t>K04514</t>
  </si>
  <si>
    <t>K04515</t>
  </si>
  <si>
    <t>K04516</t>
  </si>
  <si>
    <t>K04517</t>
  </si>
  <si>
    <t>K04518</t>
  </si>
  <si>
    <t>K04519</t>
  </si>
  <si>
    <t>K04520</t>
  </si>
  <si>
    <t>K04521</t>
  </si>
  <si>
    <t>K04522</t>
  </si>
  <si>
    <t>K04523</t>
  </si>
  <si>
    <t>K04524</t>
  </si>
  <si>
    <t>K04525</t>
  </si>
  <si>
    <t>K04526</t>
  </si>
  <si>
    <t>K04527</t>
  </si>
  <si>
    <t>K04528</t>
  </si>
  <si>
    <t>K04529</t>
  </si>
  <si>
    <t>K04530</t>
  </si>
  <si>
    <t>K04531</t>
  </si>
  <si>
    <t>K04532</t>
  </si>
  <si>
    <t>K04533</t>
  </si>
  <si>
    <t>K04534</t>
  </si>
  <si>
    <t>K04535</t>
  </si>
  <si>
    <t>K04536</t>
  </si>
  <si>
    <t>K04537</t>
  </si>
  <si>
    <t>K04538</t>
  </si>
  <si>
    <t>K04539</t>
  </si>
  <si>
    <t>K04540</t>
  </si>
  <si>
    <t>K04541</t>
  </si>
  <si>
    <t>K04542</t>
  </si>
  <si>
    <t>K04543</t>
  </si>
  <si>
    <t>K04544</t>
  </si>
  <si>
    <t>K04545</t>
  </si>
  <si>
    <t>K04546</t>
  </si>
  <si>
    <t>K04547</t>
  </si>
  <si>
    <t>K04548</t>
  </si>
  <si>
    <t>K04549</t>
  </si>
  <si>
    <t>K04550</t>
  </si>
  <si>
    <t>K04551</t>
  </si>
  <si>
    <t>K04552</t>
  </si>
  <si>
    <t>K04553</t>
  </si>
  <si>
    <t>K04554</t>
  </si>
  <si>
    <t>K04555</t>
  </si>
  <si>
    <t>K04556</t>
  </si>
  <si>
    <t>K04557</t>
  </si>
  <si>
    <t>K04558</t>
  </si>
  <si>
    <t>K04559</t>
  </si>
  <si>
    <t>K04560</t>
  </si>
  <si>
    <t>K04561</t>
  </si>
  <si>
    <t>K04562</t>
  </si>
  <si>
    <t>K04563</t>
  </si>
  <si>
    <t>K04564</t>
  </si>
  <si>
    <t>K04565</t>
  </si>
  <si>
    <t>K04566</t>
  </si>
  <si>
    <t>K04567</t>
  </si>
  <si>
    <t>K04568</t>
  </si>
  <si>
    <t>K04569</t>
  </si>
  <si>
    <t>K04570</t>
  </si>
  <si>
    <t>K04571</t>
  </si>
  <si>
    <t>K04572</t>
  </si>
  <si>
    <t>K04573</t>
  </si>
  <si>
    <t>K04574</t>
  </si>
  <si>
    <t>K04575</t>
  </si>
  <si>
    <t>K04576</t>
  </si>
  <si>
    <t>K04577</t>
  </si>
  <si>
    <t>K04578</t>
  </si>
  <si>
    <t>K04579</t>
  </si>
  <si>
    <t>K04580</t>
  </si>
  <si>
    <t>K04581</t>
  </si>
  <si>
    <t>K04582</t>
  </si>
  <si>
    <t>K04583</t>
  </si>
  <si>
    <t>K04584</t>
  </si>
  <si>
    <t>K04585</t>
  </si>
  <si>
    <t>K04586</t>
  </si>
  <si>
    <t>K04587</t>
  </si>
  <si>
    <t>K04588</t>
  </si>
  <si>
    <t>K04589</t>
  </si>
  <si>
    <t>K04590</t>
  </si>
  <si>
    <t>K04591</t>
  </si>
  <si>
    <t>K04592</t>
  </si>
  <si>
    <t>K04593</t>
  </si>
  <si>
    <t>K04594</t>
  </si>
  <si>
    <t>K04595</t>
  </si>
  <si>
    <t>K04596</t>
  </si>
  <si>
    <t>K04597</t>
  </si>
  <si>
    <t>K04598</t>
  </si>
  <si>
    <t>K04599</t>
  </si>
  <si>
    <t>K04600</t>
  </si>
  <si>
    <t>K04601</t>
  </si>
  <si>
    <t>K04602</t>
  </si>
  <si>
    <t>K04603</t>
  </si>
  <si>
    <t>K04604</t>
  </si>
  <si>
    <t>K04605</t>
  </si>
  <si>
    <t>K04606</t>
  </si>
  <si>
    <t>K04607</t>
  </si>
  <si>
    <t>K04608</t>
  </si>
  <si>
    <t>K04609</t>
  </si>
  <si>
    <t>K04610</t>
  </si>
  <si>
    <t>K04611</t>
  </si>
  <si>
    <t>K04612</t>
  </si>
  <si>
    <t>K04613</t>
  </si>
  <si>
    <t>K04614</t>
  </si>
  <si>
    <t>K04615</t>
  </si>
  <si>
    <t>K04616</t>
  </si>
  <si>
    <t>K04617</t>
  </si>
  <si>
    <t>K04618</t>
  </si>
  <si>
    <t>K04619</t>
  </si>
  <si>
    <t>K04620</t>
  </si>
  <si>
    <t>K04621</t>
  </si>
  <si>
    <t>K04622</t>
  </si>
  <si>
    <t>K04623</t>
  </si>
  <si>
    <t>K04624</t>
  </si>
  <si>
    <t>K04625</t>
  </si>
  <si>
    <t>K04626</t>
  </si>
  <si>
    <t>K04627</t>
  </si>
  <si>
    <t>K04628</t>
  </si>
  <si>
    <t>K04629</t>
  </si>
  <si>
    <t>K04630</t>
  </si>
  <si>
    <t>K04631</t>
  </si>
  <si>
    <t>K04632</t>
  </si>
  <si>
    <t>K04633</t>
  </si>
  <si>
    <t>K04634</t>
  </si>
  <si>
    <t>K04635</t>
  </si>
  <si>
    <t>K04636</t>
  </si>
  <si>
    <t>K04637</t>
  </si>
  <si>
    <t>K04638</t>
  </si>
  <si>
    <t>K04639</t>
  </si>
  <si>
    <t>K04640</t>
  </si>
  <si>
    <t>K04641</t>
  </si>
  <si>
    <t>K04642</t>
  </si>
  <si>
    <t>K04643</t>
  </si>
  <si>
    <t>K04644</t>
  </si>
  <si>
    <t>K04645</t>
  </si>
  <si>
    <t>K04646</t>
  </si>
  <si>
    <t>K04647</t>
  </si>
  <si>
    <t>K04648</t>
  </si>
  <si>
    <t>K04649</t>
  </si>
  <si>
    <t>K04650</t>
  </si>
  <si>
    <t>K04651</t>
  </si>
  <si>
    <t>K04652</t>
  </si>
  <si>
    <t>K04653</t>
  </si>
  <si>
    <t>K04654</t>
  </si>
  <si>
    <t>K04655</t>
  </si>
  <si>
    <t>K04656</t>
  </si>
  <si>
    <t>K04657</t>
  </si>
  <si>
    <t>K04658</t>
  </si>
  <si>
    <t>K04659</t>
  </si>
  <si>
    <t>K04660</t>
  </si>
  <si>
    <t>K04661</t>
  </si>
  <si>
    <t>K04662</t>
  </si>
  <si>
    <t>K04663</t>
  </si>
  <si>
    <t>K04664</t>
  </si>
  <si>
    <t>K04665</t>
  </si>
  <si>
    <t>K04666</t>
  </si>
  <si>
    <t>K04667</t>
  </si>
  <si>
    <t>K04668</t>
  </si>
  <si>
    <t>K04669</t>
  </si>
  <si>
    <t>K04670</t>
  </si>
  <si>
    <t>K04671</t>
  </si>
  <si>
    <t>K04672</t>
  </si>
  <si>
    <t>K04673</t>
  </si>
  <si>
    <t>K04674</t>
  </si>
  <si>
    <t>K04675</t>
  </si>
  <si>
    <t>K04676</t>
  </si>
  <si>
    <t>K04677</t>
  </si>
  <si>
    <t>K04678</t>
  </si>
  <si>
    <t>K04679</t>
  </si>
  <si>
    <t>K04680</t>
  </si>
  <si>
    <t>K04681</t>
  </si>
  <si>
    <t>K04682</t>
  </si>
  <si>
    <t>K04683</t>
  </si>
  <si>
    <t>K04684</t>
  </si>
  <si>
    <t>K04685</t>
  </si>
  <si>
    <t>K04686</t>
  </si>
  <si>
    <t>K04687</t>
  </si>
  <si>
    <t>K04688</t>
  </si>
  <si>
    <t>K04689</t>
  </si>
  <si>
    <t>K04690</t>
  </si>
  <si>
    <t>K04691</t>
  </si>
  <si>
    <t>K04692</t>
  </si>
  <si>
    <t>K04693</t>
  </si>
  <si>
    <t>K04694</t>
  </si>
  <si>
    <t>K04695</t>
  </si>
  <si>
    <t>K04696</t>
  </si>
  <si>
    <t>K04697</t>
  </si>
  <si>
    <t>K04698</t>
  </si>
  <si>
    <t>K04699</t>
  </si>
  <si>
    <t>K04700</t>
  </si>
  <si>
    <t>K04701</t>
  </si>
  <si>
    <t>K04702</t>
  </si>
  <si>
    <t>K04703</t>
  </si>
  <si>
    <t>K04704</t>
  </si>
  <si>
    <t>K04705</t>
  </si>
  <si>
    <t>K04706</t>
  </si>
  <si>
    <t>K04707</t>
  </si>
  <si>
    <t>K04708</t>
  </si>
  <si>
    <t>K04709</t>
  </si>
  <si>
    <t>K04710</t>
  </si>
  <si>
    <t>K04711</t>
  </si>
  <si>
    <t>K04712</t>
  </si>
  <si>
    <t>K04713</t>
  </si>
  <si>
    <t>K04714</t>
  </si>
  <si>
    <t>K04715</t>
  </si>
  <si>
    <t>K04716</t>
  </si>
  <si>
    <t>K04717</t>
  </si>
  <si>
    <t>K04718</t>
  </si>
  <si>
    <t>K04719</t>
  </si>
  <si>
    <t>K04720</t>
  </si>
  <si>
    <t>K04721</t>
  </si>
  <si>
    <t>K04722</t>
  </si>
  <si>
    <t>K04723</t>
  </si>
  <si>
    <t>K04724</t>
  </si>
  <si>
    <t>K04725</t>
  </si>
  <si>
    <t>K04726</t>
  </si>
  <si>
    <t>K04727</t>
  </si>
  <si>
    <t>K04728</t>
  </si>
  <si>
    <t>K04729</t>
  </si>
  <si>
    <t>K04730</t>
  </si>
  <si>
    <t>K04731</t>
  </si>
  <si>
    <t>K04732</t>
  </si>
  <si>
    <t>K04733</t>
  </si>
  <si>
    <t>K04734</t>
  </si>
  <si>
    <t>K04735</t>
  </si>
  <si>
    <t>K04736</t>
  </si>
  <si>
    <t>K04737</t>
  </si>
  <si>
    <t>K04738</t>
  </si>
  <si>
    <t>K04739</t>
  </si>
  <si>
    <t>K04740</t>
  </si>
  <si>
    <t>K04741</t>
  </si>
  <si>
    <t>K04742</t>
  </si>
  <si>
    <t>K04743</t>
  </si>
  <si>
    <t>K04744</t>
  </si>
  <si>
    <t>K04745</t>
  </si>
  <si>
    <t>K04746</t>
  </si>
  <si>
    <t>K04747</t>
  </si>
  <si>
    <t>K04748</t>
  </si>
  <si>
    <t>K04749</t>
  </si>
  <si>
    <t>K04750</t>
  </si>
  <si>
    <t>K04751</t>
  </si>
  <si>
    <t>K04752</t>
  </si>
  <si>
    <t>K04753</t>
  </si>
  <si>
    <t>K04754</t>
  </si>
  <si>
    <t>K04755</t>
  </si>
  <si>
    <t>K04756</t>
  </si>
  <si>
    <t>K04757</t>
  </si>
  <si>
    <t>K04758</t>
  </si>
  <si>
    <t>K04759</t>
  </si>
  <si>
    <t>K04760</t>
  </si>
  <si>
    <t>K04761</t>
  </si>
  <si>
    <t>K04762</t>
  </si>
  <si>
    <t>K04763</t>
  </si>
  <si>
    <t>K04764</t>
  </si>
  <si>
    <t>K04765</t>
  </si>
  <si>
    <t>K04766</t>
  </si>
  <si>
    <t>K04767</t>
  </si>
  <si>
    <t>K04768</t>
  </si>
  <si>
    <t>K04769</t>
  </si>
  <si>
    <t>K04770</t>
  </si>
  <si>
    <t>K04771</t>
  </si>
  <si>
    <t>K04772</t>
  </si>
  <si>
    <t>K04773</t>
  </si>
  <si>
    <t>K04774</t>
  </si>
  <si>
    <t>K04775</t>
  </si>
  <si>
    <t>K04776</t>
  </si>
  <si>
    <t>K04777</t>
  </si>
  <si>
    <t>K04778</t>
  </si>
  <si>
    <t>K04779</t>
  </si>
  <si>
    <t>K04780</t>
  </si>
  <si>
    <t>K04781</t>
  </si>
  <si>
    <t>K04782</t>
  </si>
  <si>
    <t>K04783</t>
  </si>
  <si>
    <t>K04784</t>
  </si>
  <si>
    <t>K04785</t>
  </si>
  <si>
    <t>K04786</t>
  </si>
  <si>
    <t>K04787</t>
  </si>
  <si>
    <t>K04788</t>
  </si>
  <si>
    <t>K04789</t>
  </si>
  <si>
    <t>K04790</t>
  </si>
  <si>
    <t>K04791</t>
  </si>
  <si>
    <t>K04792</t>
  </si>
  <si>
    <t>K04793</t>
  </si>
  <si>
    <t>K04794</t>
  </si>
  <si>
    <t>K04795</t>
  </si>
  <si>
    <t>K04796</t>
  </si>
  <si>
    <t>K04797</t>
  </si>
  <si>
    <t>K04798</t>
  </si>
  <si>
    <t>K04799</t>
  </si>
  <si>
    <t>K04800</t>
  </si>
  <si>
    <t>K04801</t>
  </si>
  <si>
    <t>K04802</t>
  </si>
  <si>
    <t>K04803</t>
  </si>
  <si>
    <t>K04804</t>
  </si>
  <si>
    <t>K04805</t>
  </si>
  <si>
    <t>K04806</t>
  </si>
  <si>
    <t>K04807</t>
  </si>
  <si>
    <t>K04808</t>
  </si>
  <si>
    <t>K04809</t>
  </si>
  <si>
    <t>K04810</t>
  </si>
  <si>
    <t>K04811</t>
  </si>
  <si>
    <t>K04812</t>
  </si>
  <si>
    <t>K04813</t>
  </si>
  <si>
    <t>K04814</t>
  </si>
  <si>
    <t>K04815</t>
  </si>
  <si>
    <t>K04816</t>
  </si>
  <si>
    <t>K04817</t>
  </si>
  <si>
    <t>K04818</t>
  </si>
  <si>
    <t>K04819</t>
  </si>
  <si>
    <t>K04820</t>
  </si>
  <si>
    <t>K04821</t>
  </si>
  <si>
    <t>K04822</t>
  </si>
  <si>
    <t>K04823</t>
  </si>
  <si>
    <t>K04824</t>
  </si>
  <si>
    <t>K04825</t>
  </si>
  <si>
    <t>K04826</t>
  </si>
  <si>
    <t>K04827</t>
  </si>
  <si>
    <t>K04828</t>
  </si>
  <si>
    <t>K04829</t>
  </si>
  <si>
    <t>K04830</t>
  </si>
  <si>
    <t>K04831</t>
  </si>
  <si>
    <t>K04832</t>
  </si>
  <si>
    <t>K04833</t>
  </si>
  <si>
    <t>K04834</t>
  </si>
  <si>
    <t>K04835</t>
  </si>
  <si>
    <t>K04836</t>
  </si>
  <si>
    <t>K04837</t>
  </si>
  <si>
    <t>K04838</t>
  </si>
  <si>
    <t>K04839</t>
  </si>
  <si>
    <t>K04840</t>
  </si>
  <si>
    <t>K04841</t>
  </si>
  <si>
    <t>K04842</t>
  </si>
  <si>
    <t>K04843</t>
  </si>
  <si>
    <t>K04844</t>
  </si>
  <si>
    <t>K04845</t>
  </si>
  <si>
    <t>K04846</t>
  </si>
  <si>
    <t>K04847</t>
  </si>
  <si>
    <t>K04848</t>
  </si>
  <si>
    <t>K04849</t>
  </si>
  <si>
    <t>K04850</t>
  </si>
  <si>
    <t>K04851</t>
  </si>
  <si>
    <t>K04852</t>
  </si>
  <si>
    <t>K04853</t>
  </si>
  <si>
    <t>K04854</t>
  </si>
  <si>
    <t>K04855</t>
  </si>
  <si>
    <t>K04856</t>
  </si>
  <si>
    <t>K04857</t>
  </si>
  <si>
    <t>K04858</t>
  </si>
  <si>
    <t>K04859</t>
  </si>
  <si>
    <t>K04860</t>
  </si>
  <si>
    <t>K04861</t>
  </si>
  <si>
    <t>K04862</t>
  </si>
  <si>
    <t>K04863</t>
  </si>
  <si>
    <t>K04864</t>
  </si>
  <si>
    <t>K04865</t>
  </si>
  <si>
    <t>K04866</t>
  </si>
  <si>
    <t>K04867</t>
  </si>
  <si>
    <t>K04868</t>
  </si>
  <si>
    <t>K04869</t>
  </si>
  <si>
    <t>K04870</t>
  </si>
  <si>
    <t>K04871</t>
  </si>
  <si>
    <t>K04872</t>
  </si>
  <si>
    <t>K04873</t>
  </si>
  <si>
    <t>K04874</t>
  </si>
  <si>
    <t>K04875</t>
  </si>
  <si>
    <t>K04876</t>
  </si>
  <si>
    <t>K04877</t>
  </si>
  <si>
    <t>K04878</t>
  </si>
  <si>
    <t>K04879</t>
  </si>
  <si>
    <t>K04880</t>
  </si>
  <si>
    <t>K04881</t>
  </si>
  <si>
    <t>K04882</t>
  </si>
  <si>
    <t>K04883</t>
  </si>
  <si>
    <t>K04884</t>
  </si>
  <si>
    <t>K04885</t>
  </si>
  <si>
    <t>K04886</t>
  </si>
  <si>
    <t>K04887</t>
  </si>
  <si>
    <t>K04888</t>
  </si>
  <si>
    <t>K04889</t>
  </si>
  <si>
    <t>K04890</t>
  </si>
  <si>
    <t>K04891</t>
  </si>
  <si>
    <t>K04892</t>
  </si>
  <si>
    <t>K04893</t>
  </si>
  <si>
    <t>K04894</t>
  </si>
  <si>
    <t>K04895</t>
  </si>
  <si>
    <t>K04896</t>
  </si>
  <si>
    <t>K04897</t>
  </si>
  <si>
    <t>K04898</t>
  </si>
  <si>
    <t>K04899</t>
  </si>
  <si>
    <t>K04900</t>
  </si>
  <si>
    <t>K04901</t>
  </si>
  <si>
    <t>K04902</t>
  </si>
  <si>
    <t>K04903</t>
  </si>
  <si>
    <t>K04904</t>
  </si>
  <si>
    <t>K04905</t>
  </si>
  <si>
    <t>K04906</t>
  </si>
  <si>
    <t>K04907</t>
  </si>
  <si>
    <t>K04908</t>
  </si>
  <si>
    <t>K04909</t>
  </si>
  <si>
    <t>K04910</t>
  </si>
  <si>
    <t>K04911</t>
  </si>
  <si>
    <t>K04912</t>
  </si>
  <si>
    <t>K04913</t>
  </si>
  <si>
    <t>K04914</t>
  </si>
  <si>
    <t>K04915</t>
  </si>
  <si>
    <t>K04916</t>
  </si>
  <si>
    <t>K04917</t>
  </si>
  <si>
    <t>K04918</t>
  </si>
  <si>
    <t>K04919</t>
  </si>
  <si>
    <t>K04920</t>
  </si>
  <si>
    <t>K04921</t>
  </si>
  <si>
    <t>K04922</t>
  </si>
  <si>
    <t>K04923</t>
  </si>
  <si>
    <t>K04924</t>
  </si>
  <si>
    <t>K04925</t>
  </si>
  <si>
    <t>K04926</t>
  </si>
  <si>
    <t>K04927</t>
  </si>
  <si>
    <t>K04928</t>
  </si>
  <si>
    <t>K04929</t>
  </si>
  <si>
    <t>K04930</t>
  </si>
  <si>
    <t>K04931</t>
  </si>
  <si>
    <t>K04932</t>
  </si>
  <si>
    <t>K04933</t>
  </si>
  <si>
    <t>K04934</t>
  </si>
  <si>
    <t>K04935</t>
  </si>
  <si>
    <t>K04936</t>
  </si>
  <si>
    <t>K04937</t>
  </si>
  <si>
    <t>K04938</t>
  </si>
  <si>
    <t>K04939</t>
  </si>
  <si>
    <t>K04940</t>
  </si>
  <si>
    <t>K04941</t>
  </si>
  <si>
    <t>K04942</t>
  </si>
  <si>
    <t>K04943</t>
  </si>
  <si>
    <t>K04944</t>
  </si>
  <si>
    <t>K04945</t>
  </si>
  <si>
    <t>K04946</t>
  </si>
  <si>
    <t>K04947</t>
  </si>
  <si>
    <t>K04948</t>
  </si>
  <si>
    <t>K04949</t>
  </si>
  <si>
    <t>K04950</t>
  </si>
  <si>
    <t>K04951</t>
  </si>
  <si>
    <t>K04952</t>
  </si>
  <si>
    <t>K04953</t>
  </si>
  <si>
    <t>K04954</t>
  </si>
  <si>
    <t>K04955</t>
  </si>
  <si>
    <t>K04956</t>
  </si>
  <si>
    <t>K04957</t>
  </si>
  <si>
    <t>K04958</t>
  </si>
  <si>
    <t>K04959</t>
  </si>
  <si>
    <t>K04960</t>
  </si>
  <si>
    <t>K04961</t>
  </si>
  <si>
    <t>K04962</t>
  </si>
  <si>
    <t>K04963</t>
  </si>
  <si>
    <t>K04964</t>
  </si>
  <si>
    <t>K04965</t>
  </si>
  <si>
    <t>K04966</t>
  </si>
  <si>
    <t>K04967</t>
  </si>
  <si>
    <t>K04968</t>
  </si>
  <si>
    <t>K04969</t>
  </si>
  <si>
    <t>K04970</t>
  </si>
  <si>
    <t>K04971</t>
  </si>
  <si>
    <t>K04972</t>
  </si>
  <si>
    <t>K04973</t>
  </si>
  <si>
    <t>K04974</t>
  </si>
  <si>
    <t>K04975</t>
  </si>
  <si>
    <t>K04976</t>
  </si>
  <si>
    <t>K04977</t>
  </si>
  <si>
    <t>K04978</t>
  </si>
  <si>
    <t>K04979</t>
  </si>
  <si>
    <t>K04980</t>
  </si>
  <si>
    <t>K04981</t>
  </si>
  <si>
    <t>K04982</t>
  </si>
  <si>
    <t>K04983</t>
  </si>
  <si>
    <t>K04984</t>
  </si>
  <si>
    <t>K04985</t>
  </si>
  <si>
    <t>K04986</t>
  </si>
  <si>
    <t>K04987</t>
  </si>
  <si>
    <t>K04988</t>
  </si>
  <si>
    <t>K04989</t>
  </si>
  <si>
    <t>K04990</t>
  </si>
  <si>
    <t>K04991</t>
  </si>
  <si>
    <t>K04992</t>
  </si>
  <si>
    <t>K04993</t>
  </si>
  <si>
    <t>K04994</t>
  </si>
  <si>
    <t>K04995</t>
  </si>
  <si>
    <t>K04996</t>
  </si>
  <si>
    <t>K04997</t>
  </si>
  <si>
    <t>K04998</t>
  </si>
  <si>
    <t>K04999</t>
  </si>
  <si>
    <t>K05000</t>
  </si>
  <si>
    <t>K05001</t>
  </si>
  <si>
    <t>K05002</t>
  </si>
  <si>
    <t>K05003</t>
  </si>
  <si>
    <t>K05004</t>
  </si>
  <si>
    <t>K05005</t>
  </si>
  <si>
    <t>K05006</t>
  </si>
  <si>
    <t>K05007</t>
  </si>
  <si>
    <t>K05008</t>
  </si>
  <si>
    <t>K05009</t>
  </si>
  <si>
    <t>K05010</t>
  </si>
  <si>
    <t>K05011</t>
  </si>
  <si>
    <t>K05012</t>
  </si>
  <si>
    <t>K05013</t>
  </si>
  <si>
    <t>K05014</t>
  </si>
  <si>
    <t>K05015</t>
  </si>
  <si>
    <t>K05016</t>
  </si>
  <si>
    <t>K05017</t>
  </si>
  <si>
    <t>K05018</t>
  </si>
  <si>
    <t>K05019</t>
  </si>
  <si>
    <t>K05020</t>
  </si>
  <si>
    <t>K05021</t>
  </si>
  <si>
    <t>K05022</t>
  </si>
  <si>
    <t>K05023</t>
  </si>
  <si>
    <t>K05024</t>
  </si>
  <si>
    <t>K05025</t>
  </si>
  <si>
    <t>K05026</t>
  </si>
  <si>
    <t>K05027</t>
  </si>
  <si>
    <t>K05028</t>
  </si>
  <si>
    <t>K05029</t>
  </si>
  <si>
    <t>K05030</t>
  </si>
  <si>
    <t>K05031</t>
  </si>
  <si>
    <t>K05032</t>
  </si>
  <si>
    <t>K05033</t>
  </si>
  <si>
    <t>K05034</t>
  </si>
  <si>
    <t>K05035</t>
  </si>
  <si>
    <t>K05036</t>
  </si>
  <si>
    <t>K05037</t>
  </si>
  <si>
    <t>K05038</t>
  </si>
  <si>
    <t>K05039</t>
  </si>
  <si>
    <t>K05040</t>
  </si>
  <si>
    <t>K05041</t>
  </si>
  <si>
    <t>K05042</t>
  </si>
  <si>
    <t>K05043</t>
  </si>
  <si>
    <t>K05044</t>
  </si>
  <si>
    <t>K05045</t>
  </si>
  <si>
    <t>K05046</t>
  </si>
  <si>
    <t>K05047</t>
  </si>
  <si>
    <t>K05048</t>
  </si>
  <si>
    <t>K05049</t>
  </si>
  <si>
    <t>K05050</t>
  </si>
  <si>
    <t>K05051</t>
  </si>
  <si>
    <t>K05052</t>
  </si>
  <si>
    <t>K05053</t>
  </si>
  <si>
    <t>K05054</t>
  </si>
  <si>
    <t>K05055</t>
  </si>
  <si>
    <t>K05056</t>
  </si>
  <si>
    <t>K05057</t>
  </si>
  <si>
    <t>K05058</t>
  </si>
  <si>
    <t>K05059</t>
  </si>
  <si>
    <t>K05060</t>
  </si>
  <si>
    <t>K05061</t>
  </si>
  <si>
    <t>K05062</t>
  </si>
  <si>
    <t>K05063</t>
  </si>
  <si>
    <t>K05064</t>
  </si>
  <si>
    <t>K05065</t>
  </si>
  <si>
    <t>K05066</t>
  </si>
  <si>
    <t>K05067</t>
  </si>
  <si>
    <t>K05068</t>
  </si>
  <si>
    <t>K05069</t>
  </si>
  <si>
    <t>K05070</t>
  </si>
  <si>
    <t>K05071</t>
  </si>
  <si>
    <t>K05072</t>
  </si>
  <si>
    <t>K05073</t>
  </si>
  <si>
    <t>K05074</t>
  </si>
  <si>
    <t>K05075</t>
  </si>
  <si>
    <t>K05076</t>
  </si>
  <si>
    <t>K05077</t>
  </si>
  <si>
    <t>K05078</t>
  </si>
  <si>
    <t>K05079</t>
  </si>
  <si>
    <t>K05080</t>
  </si>
  <si>
    <t>K05081</t>
  </si>
  <si>
    <t>K05082</t>
  </si>
  <si>
    <t>K05083</t>
  </si>
  <si>
    <t>K05084</t>
  </si>
  <si>
    <t>K05085</t>
  </si>
  <si>
    <t>K05086</t>
  </si>
  <si>
    <t>K05087</t>
  </si>
  <si>
    <t>K05088</t>
  </si>
  <si>
    <t>K05089</t>
  </si>
  <si>
    <t>K05090</t>
  </si>
  <si>
    <t>K05091</t>
  </si>
  <si>
    <t>K05092</t>
  </si>
  <si>
    <t>K05093</t>
  </si>
  <si>
    <t>K05094</t>
  </si>
  <si>
    <t>K05095</t>
  </si>
  <si>
    <t>K05096</t>
  </si>
  <si>
    <t>K05097</t>
  </si>
  <si>
    <t>K05098</t>
  </si>
  <si>
    <t>K05099</t>
  </si>
  <si>
    <t>K05100</t>
  </si>
  <si>
    <t>K05101</t>
  </si>
  <si>
    <t>K05102</t>
  </si>
  <si>
    <t>K05103</t>
  </si>
  <si>
    <t>K05104</t>
  </si>
  <si>
    <t>K05105</t>
  </si>
  <si>
    <t>K05106</t>
  </si>
  <si>
    <t>K05107</t>
  </si>
  <si>
    <t>K05108</t>
  </si>
  <si>
    <t>K05109</t>
  </si>
  <si>
    <t>K05110</t>
  </si>
  <si>
    <t>K05111</t>
  </si>
  <si>
    <t>K05112</t>
  </si>
  <si>
    <t>K05113</t>
  </si>
  <si>
    <t>K05114</t>
  </si>
  <si>
    <t>K05115</t>
  </si>
  <si>
    <t>K05116</t>
  </si>
  <si>
    <t>K05117</t>
  </si>
  <si>
    <t>K05118</t>
  </si>
  <si>
    <t>K05119</t>
  </si>
  <si>
    <t>K05120</t>
  </si>
  <si>
    <t>K05121</t>
  </si>
  <si>
    <t>K05122</t>
  </si>
  <si>
    <t>K05123</t>
  </si>
  <si>
    <t>K05124</t>
  </si>
  <si>
    <t>K05125</t>
  </si>
  <si>
    <t>K05126</t>
  </si>
  <si>
    <t>K05127</t>
  </si>
  <si>
    <t>K05128</t>
  </si>
  <si>
    <t>K05129</t>
  </si>
  <si>
    <t>K05130</t>
  </si>
  <si>
    <t>K05131</t>
  </si>
  <si>
    <t>K05132</t>
  </si>
  <si>
    <t>K05133</t>
  </si>
  <si>
    <t>K05134</t>
  </si>
  <si>
    <t>K05135</t>
  </si>
  <si>
    <t>K05136</t>
  </si>
  <si>
    <t>K05137</t>
  </si>
  <si>
    <t>K05138</t>
  </si>
  <si>
    <t>K05139</t>
  </si>
  <si>
    <t>K05140</t>
  </si>
  <si>
    <t>K05141</t>
  </si>
  <si>
    <t>K05142</t>
  </si>
  <si>
    <t>K05143</t>
  </si>
  <si>
    <t>K05144</t>
  </si>
  <si>
    <t>K05145</t>
  </si>
  <si>
    <t>K05146</t>
  </si>
  <si>
    <t>K05147</t>
  </si>
  <si>
    <t>K05148</t>
  </si>
  <si>
    <t>K05149</t>
  </si>
  <si>
    <t>K05150</t>
  </si>
  <si>
    <t>K05151</t>
  </si>
  <si>
    <t>K05152</t>
  </si>
  <si>
    <t>K05153</t>
  </si>
  <si>
    <t>K05154</t>
  </si>
  <si>
    <t>K05155</t>
  </si>
  <si>
    <t>K05156</t>
  </si>
  <si>
    <t>K05157</t>
  </si>
  <si>
    <t>K05158</t>
  </si>
  <si>
    <t>K05159</t>
  </si>
  <si>
    <t>K05160</t>
  </si>
  <si>
    <t>K05161</t>
  </si>
  <si>
    <t>K05162</t>
  </si>
  <si>
    <t>K05163</t>
  </si>
  <si>
    <t>K05164</t>
  </si>
  <si>
    <t>K05165</t>
  </si>
  <si>
    <t>K05166</t>
  </si>
  <si>
    <t>K05167</t>
  </si>
  <si>
    <t>K05168</t>
  </si>
  <si>
    <t>K05169</t>
  </si>
  <si>
    <t>K05170</t>
  </si>
  <si>
    <t>K05171</t>
  </si>
  <si>
    <t>K05172</t>
  </si>
  <si>
    <t>K05173</t>
  </si>
  <si>
    <t>K05174</t>
  </si>
  <si>
    <t>K05175</t>
  </si>
  <si>
    <t>K05176</t>
  </si>
  <si>
    <t>K05177</t>
  </si>
  <si>
    <t>K05178</t>
  </si>
  <si>
    <t>K05179</t>
  </si>
  <si>
    <t>K05180</t>
  </si>
  <si>
    <t>K05181</t>
  </si>
  <si>
    <t>K05182</t>
  </si>
  <si>
    <t>K05183</t>
  </si>
  <si>
    <t>K05184</t>
  </si>
  <si>
    <t>K05185</t>
  </si>
  <si>
    <t>K05186</t>
  </si>
  <si>
    <t>K05187</t>
  </si>
  <si>
    <t>K05188</t>
  </si>
  <si>
    <t>K05189</t>
  </si>
  <si>
    <t>K05190</t>
  </si>
  <si>
    <t>K05191</t>
  </si>
  <si>
    <t>K05192</t>
  </si>
  <si>
    <t>K05193</t>
  </si>
  <si>
    <t>K05194</t>
  </si>
  <si>
    <t>K05195</t>
  </si>
  <si>
    <t>K05196</t>
  </si>
  <si>
    <t>K05197</t>
  </si>
  <si>
    <t>K05198</t>
  </si>
  <si>
    <t>K05199</t>
  </si>
  <si>
    <t>K05200</t>
  </si>
  <si>
    <t>K05201</t>
  </si>
  <si>
    <t>K05202</t>
  </si>
  <si>
    <t>K05203</t>
  </si>
  <si>
    <t>K05204</t>
  </si>
  <si>
    <t>K05205</t>
  </si>
  <si>
    <t>K05206</t>
  </si>
  <si>
    <t>K05207</t>
  </si>
  <si>
    <t>K05208</t>
  </si>
  <si>
    <t>K05209</t>
  </si>
  <si>
    <t>K05210</t>
  </si>
  <si>
    <t>K05211</t>
  </si>
  <si>
    <t>K05212</t>
  </si>
  <si>
    <t>K05213</t>
  </si>
  <si>
    <t>K05214</t>
  </si>
  <si>
    <t>K05215</t>
  </si>
  <si>
    <t>K05216</t>
  </si>
  <si>
    <t>K05217</t>
  </si>
  <si>
    <t>K05218</t>
  </si>
  <si>
    <t>K05219</t>
  </si>
  <si>
    <t>K05220</t>
  </si>
  <si>
    <t>K05221</t>
  </si>
  <si>
    <t>K05222</t>
  </si>
  <si>
    <t>K05223</t>
  </si>
  <si>
    <t>K05224</t>
  </si>
  <si>
    <t>K05225</t>
  </si>
  <si>
    <t>K05226</t>
  </si>
  <si>
    <t>K05227</t>
  </si>
  <si>
    <t>K05228</t>
  </si>
  <si>
    <t>K05229</t>
  </si>
  <si>
    <t>K05230</t>
  </si>
  <si>
    <t>K05231</t>
  </si>
  <si>
    <t>K05232</t>
  </si>
  <si>
    <t>K05233</t>
  </si>
  <si>
    <t>K05234</t>
  </si>
  <si>
    <t>K05235</t>
  </si>
  <si>
    <t>K05236</t>
  </si>
  <si>
    <t>K05237</t>
  </si>
  <si>
    <t>K05238</t>
  </si>
  <si>
    <t>K05239</t>
  </si>
  <si>
    <t>K05240</t>
  </si>
  <si>
    <t>K05241</t>
  </si>
  <si>
    <t>K05242</t>
  </si>
  <si>
    <t>K05243</t>
  </si>
  <si>
    <t>K05244</t>
  </si>
  <si>
    <t>K05245</t>
  </si>
  <si>
    <t>K05246</t>
  </si>
  <si>
    <t>K05247</t>
  </si>
  <si>
    <t>K05248</t>
  </si>
  <si>
    <t>K05249</t>
  </si>
  <si>
    <t>K05250</t>
  </si>
  <si>
    <t>K05251</t>
  </si>
  <si>
    <t>K05252</t>
  </si>
  <si>
    <t>K05253</t>
  </si>
  <si>
    <t>K05254</t>
  </si>
  <si>
    <t>K05255</t>
  </si>
  <si>
    <t>K05256</t>
  </si>
  <si>
    <t>K05257</t>
  </si>
  <si>
    <t>K05258</t>
  </si>
  <si>
    <t>K05259</t>
  </si>
  <si>
    <t>K05260</t>
  </si>
  <si>
    <t>K05261</t>
  </si>
  <si>
    <t>K05262</t>
  </si>
  <si>
    <t>K05263</t>
  </si>
  <si>
    <t>K05264</t>
  </si>
  <si>
    <t>K05265</t>
  </si>
  <si>
    <t>K05266</t>
  </si>
  <si>
    <t>K05267</t>
  </si>
  <si>
    <t>K05268</t>
  </si>
  <si>
    <t>K05269</t>
  </si>
  <si>
    <t>K05270</t>
  </si>
  <si>
    <t>K05271</t>
  </si>
  <si>
    <t>K05272</t>
  </si>
  <si>
    <t>K05273</t>
  </si>
  <si>
    <t>K05274</t>
  </si>
  <si>
    <t>K05275</t>
  </si>
  <si>
    <t>K05276</t>
  </si>
  <si>
    <t>K05277</t>
  </si>
  <si>
    <t>K05278</t>
  </si>
  <si>
    <t>K05279</t>
  </si>
  <si>
    <t>K05280</t>
  </si>
  <si>
    <t>K05281</t>
  </si>
  <si>
    <t>K05282</t>
  </si>
  <si>
    <t>K05283</t>
  </si>
  <si>
    <t>K05284</t>
  </si>
  <si>
    <t>K05285</t>
  </si>
  <si>
    <t>K05286</t>
  </si>
  <si>
    <t>K05287</t>
  </si>
  <si>
    <t>K05288</t>
  </si>
  <si>
    <t>K05289</t>
  </si>
  <si>
    <t>K05290</t>
  </si>
  <si>
    <t>K05291</t>
  </si>
  <si>
    <t>K05292</t>
  </si>
  <si>
    <t>K05293</t>
  </si>
  <si>
    <t>K05294</t>
  </si>
  <si>
    <t>K05295</t>
  </si>
  <si>
    <t>K05296</t>
  </si>
  <si>
    <t>K05297</t>
  </si>
  <si>
    <t>K05298</t>
  </si>
  <si>
    <t>K05299</t>
  </si>
  <si>
    <t>K05300</t>
  </si>
  <si>
    <t>K05301</t>
  </si>
  <si>
    <t>K05302</t>
  </si>
  <si>
    <t>K05303</t>
  </si>
  <si>
    <t>K05304</t>
  </si>
  <si>
    <t>K05305</t>
  </si>
  <si>
    <t>K05306</t>
  </si>
  <si>
    <t>K05307</t>
  </si>
  <si>
    <t>K05308</t>
  </si>
  <si>
    <t>K05309</t>
  </si>
  <si>
    <t>K05310</t>
  </si>
  <si>
    <t>K05311</t>
  </si>
  <si>
    <t>K05312</t>
  </si>
  <si>
    <t>K05313</t>
  </si>
  <si>
    <t>K05314</t>
  </si>
  <si>
    <t>K05315</t>
  </si>
  <si>
    <t>K05316</t>
  </si>
  <si>
    <t>K05317</t>
  </si>
  <si>
    <t>K05318</t>
  </si>
  <si>
    <t>K05319</t>
  </si>
  <si>
    <t>K05320</t>
  </si>
  <si>
    <t>K05321</t>
  </si>
  <si>
    <t>K05322</t>
  </si>
  <si>
    <t>K05323</t>
  </si>
  <si>
    <t>K05324</t>
  </si>
  <si>
    <t>K05325</t>
  </si>
  <si>
    <t>K05326</t>
  </si>
  <si>
    <t>K05327</t>
  </si>
  <si>
    <t>K05328</t>
  </si>
  <si>
    <t>K05329</t>
  </si>
  <si>
    <t>K05330</t>
  </si>
  <si>
    <t>K05331</t>
  </si>
  <si>
    <t>K05332</t>
  </si>
  <si>
    <t>K05333</t>
  </si>
  <si>
    <t>K05334</t>
  </si>
  <si>
    <t>K05335</t>
  </si>
  <si>
    <t>K05336</t>
  </si>
  <si>
    <t>K05337</t>
  </si>
  <si>
    <t>K05338</t>
  </si>
  <si>
    <t>K05339</t>
  </si>
  <si>
    <t>K05340</t>
  </si>
  <si>
    <t>K05341</t>
  </si>
  <si>
    <t>K05342</t>
  </si>
  <si>
    <t>K05343</t>
  </si>
  <si>
    <t>K05344</t>
  </si>
  <si>
    <t>K05345</t>
  </si>
  <si>
    <t>K05346</t>
  </si>
  <si>
    <t>K05347</t>
  </si>
  <si>
    <t>K05348</t>
  </si>
  <si>
    <t>K05349</t>
  </si>
  <si>
    <t>K05350</t>
  </si>
  <si>
    <t>K05351</t>
  </si>
  <si>
    <t>K05352</t>
  </si>
  <si>
    <t>K05353</t>
  </si>
  <si>
    <t>K05354</t>
  </si>
  <si>
    <t>K05355</t>
  </si>
  <si>
    <t>K05356</t>
  </si>
  <si>
    <t>K05357</t>
  </si>
  <si>
    <t>K05358</t>
  </si>
  <si>
    <t>K05359</t>
  </si>
  <si>
    <t>K05360</t>
  </si>
  <si>
    <t>K05361</t>
  </si>
  <si>
    <t>K05362</t>
  </si>
  <si>
    <t>K05363</t>
  </si>
  <si>
    <t>K05364</t>
  </si>
  <si>
    <t>K05365</t>
  </si>
  <si>
    <t>K05366</t>
  </si>
  <si>
    <t>K05367</t>
  </si>
  <si>
    <t>K05368</t>
  </si>
  <si>
    <t>K05369</t>
  </si>
  <si>
    <t>K05370</t>
  </si>
  <si>
    <t>K05371</t>
  </si>
  <si>
    <t>K05372</t>
  </si>
  <si>
    <t>K05373</t>
  </si>
  <si>
    <t>K05374</t>
  </si>
  <si>
    <t>K05375</t>
  </si>
  <si>
    <t>K05376</t>
  </si>
  <si>
    <t>K05377</t>
  </si>
  <si>
    <t>K05378</t>
  </si>
  <si>
    <t>K05379</t>
  </si>
  <si>
    <t>K05380</t>
  </si>
  <si>
    <t>K05381</t>
  </si>
  <si>
    <t>K05382</t>
  </si>
  <si>
    <t>K05383</t>
  </si>
  <si>
    <t>K05384</t>
  </si>
  <si>
    <t>K05385</t>
  </si>
  <si>
    <t>K05386</t>
  </si>
  <si>
    <t>K05387</t>
  </si>
  <si>
    <t>K05388</t>
  </si>
  <si>
    <t>K05389</t>
  </si>
  <si>
    <t>K05390</t>
  </si>
  <si>
    <t>K05391</t>
  </si>
  <si>
    <t>K05392</t>
  </si>
  <si>
    <t>K05393</t>
  </si>
  <si>
    <t>K05394</t>
  </si>
  <si>
    <t>K05395</t>
  </si>
  <si>
    <t>K05396</t>
  </si>
  <si>
    <t>K05397</t>
  </si>
  <si>
    <t>K05398</t>
  </si>
  <si>
    <t>K05399</t>
  </si>
  <si>
    <t>K05400</t>
  </si>
  <si>
    <t>K05401</t>
  </si>
  <si>
    <t>K05402</t>
  </si>
  <si>
    <t>K05403</t>
  </si>
  <si>
    <t>K05404</t>
  </si>
  <si>
    <t>K05405</t>
  </si>
  <si>
    <t>K05406</t>
  </si>
  <si>
    <t>K05407</t>
  </si>
  <si>
    <t>K05408</t>
  </si>
  <si>
    <t>K05409</t>
  </si>
  <si>
    <t>K05410</t>
  </si>
  <si>
    <t>K05411</t>
  </si>
  <si>
    <t>K05412</t>
  </si>
  <si>
    <t>K05413</t>
  </si>
  <si>
    <t>K05414</t>
  </si>
  <si>
    <t>K05415</t>
  </si>
  <si>
    <t>K05416</t>
  </si>
  <si>
    <t>K05417</t>
  </si>
  <si>
    <t>K05418</t>
  </si>
  <si>
    <t>K05419</t>
  </si>
  <si>
    <t>K05420</t>
  </si>
  <si>
    <t>K05421</t>
  </si>
  <si>
    <t>K05422</t>
  </si>
  <si>
    <t>K05423</t>
  </si>
  <si>
    <t>K05424</t>
  </si>
  <si>
    <t>K05425</t>
  </si>
  <si>
    <t>K05426</t>
  </si>
  <si>
    <t>K05427</t>
  </si>
  <si>
    <t>K05428</t>
  </si>
  <si>
    <t>K05429</t>
  </si>
  <si>
    <t>K05430</t>
  </si>
  <si>
    <t>K05431</t>
  </si>
  <si>
    <t>K05432</t>
  </si>
  <si>
    <t>K05433</t>
  </si>
  <si>
    <t>K05434</t>
  </si>
  <si>
    <t>K05435</t>
  </si>
  <si>
    <t>K05436</t>
  </si>
  <si>
    <t>K05437</t>
  </si>
  <si>
    <t>K05438</t>
  </si>
  <si>
    <t>K05439</t>
  </si>
  <si>
    <t>K05440</t>
  </si>
  <si>
    <t>K05441</t>
  </si>
  <si>
    <t>K05442</t>
  </si>
  <si>
    <t>K05443</t>
  </si>
  <si>
    <t>K05444</t>
  </si>
  <si>
    <t>K05445</t>
  </si>
  <si>
    <t>K05446</t>
  </si>
  <si>
    <t>K05447</t>
  </si>
  <si>
    <t>K05448</t>
  </si>
  <si>
    <t>K05449</t>
  </si>
  <si>
    <t>K05450</t>
  </si>
  <si>
    <t>K05451</t>
  </si>
  <si>
    <t>K05452</t>
  </si>
  <si>
    <t>K05453</t>
  </si>
  <si>
    <t>K05454</t>
  </si>
  <si>
    <t>K05455</t>
  </si>
  <si>
    <t>K05456</t>
  </si>
  <si>
    <t>K05457</t>
  </si>
  <si>
    <t>K05458</t>
  </si>
  <si>
    <t>K05459</t>
  </si>
  <si>
    <t>K05460</t>
  </si>
  <si>
    <t>K05461</t>
  </si>
  <si>
    <t>K05462</t>
  </si>
  <si>
    <t>K05463</t>
  </si>
  <si>
    <t>K05464</t>
  </si>
  <si>
    <t>K05465</t>
  </si>
  <si>
    <t>K05466</t>
  </si>
  <si>
    <t>K05467</t>
  </si>
  <si>
    <t>K05468</t>
  </si>
  <si>
    <t>K05469</t>
  </si>
  <si>
    <t>K05470</t>
  </si>
  <si>
    <t>K05471</t>
  </si>
  <si>
    <t>K05472</t>
  </si>
  <si>
    <t>K05473</t>
  </si>
  <si>
    <t>K05474</t>
  </si>
  <si>
    <t>K05475</t>
  </si>
  <si>
    <t>K05476</t>
  </si>
  <si>
    <t>K05477</t>
  </si>
  <si>
    <t>K05478</t>
  </si>
  <si>
    <t>K05479</t>
  </si>
  <si>
    <t>K05480</t>
  </si>
  <si>
    <t>K05481</t>
  </si>
  <si>
    <t>K05482</t>
  </si>
  <si>
    <t>K05483</t>
  </si>
  <si>
    <t>K05484</t>
  </si>
  <si>
    <t>K05485</t>
  </si>
  <si>
    <t>K05486</t>
  </si>
  <si>
    <t>K05487</t>
  </si>
  <si>
    <t>K05488</t>
  </si>
  <si>
    <t>K05489</t>
  </si>
  <si>
    <t>K05490</t>
  </si>
  <si>
    <t>K05491</t>
  </si>
  <si>
    <t>K05492</t>
  </si>
  <si>
    <t>K05493</t>
  </si>
  <si>
    <t>K05494</t>
  </si>
  <si>
    <t>K05495</t>
  </si>
  <si>
    <t>K05496</t>
  </si>
  <si>
    <t>K05497</t>
  </si>
  <si>
    <t>K05498</t>
  </si>
  <si>
    <t>K05499</t>
  </si>
  <si>
    <t>K05500</t>
  </si>
  <si>
    <t>K05501</t>
  </si>
  <si>
    <t>K05502</t>
  </si>
  <si>
    <t>K05503</t>
  </si>
  <si>
    <t>K05504</t>
  </si>
  <si>
    <t>K05505</t>
  </si>
  <si>
    <t>K05506</t>
  </si>
  <si>
    <t>K05507</t>
  </si>
  <si>
    <t>K05508</t>
  </si>
  <si>
    <t>K05509</t>
  </si>
  <si>
    <t>K05510</t>
  </si>
  <si>
    <t>K05511</t>
  </si>
  <si>
    <t>K05512</t>
  </si>
  <si>
    <t>K05513</t>
  </si>
  <si>
    <t>K05514</t>
  </si>
  <si>
    <t>K05515</t>
  </si>
  <si>
    <t>K05516</t>
  </si>
  <si>
    <t>K05517</t>
  </si>
  <si>
    <t>K05518</t>
  </si>
  <si>
    <t>K05519</t>
  </si>
  <si>
    <t>K05520</t>
  </si>
  <si>
    <t>K05521</t>
  </si>
  <si>
    <t>K05522</t>
  </si>
  <si>
    <t>K05523</t>
  </si>
  <si>
    <t>K05524</t>
  </si>
  <si>
    <t>K05525</t>
  </si>
  <si>
    <t>K05526</t>
  </si>
  <si>
    <t>K05527</t>
  </si>
  <si>
    <t>K05528</t>
  </si>
  <si>
    <t>K05529</t>
  </si>
  <si>
    <t>K05530</t>
  </si>
  <si>
    <t>K05531</t>
  </si>
  <si>
    <t>K05532</t>
  </si>
  <si>
    <t>K05533</t>
  </si>
  <si>
    <t>K05534</t>
  </si>
  <si>
    <t>K05535</t>
  </si>
  <si>
    <t>K05536</t>
  </si>
  <si>
    <t>K05537</t>
  </si>
  <si>
    <t>K05538</t>
  </si>
  <si>
    <t>K05539</t>
  </si>
  <si>
    <t>K05540</t>
  </si>
  <si>
    <t>K05541</t>
  </si>
  <si>
    <t>K05542</t>
  </si>
  <si>
    <t>K05543</t>
  </si>
  <si>
    <t>K05544</t>
  </si>
  <si>
    <t>K05545</t>
  </si>
  <si>
    <t>K05546</t>
  </si>
  <si>
    <t>K05547</t>
  </si>
  <si>
    <t>K05548</t>
  </si>
  <si>
    <t>K05549</t>
  </si>
  <si>
    <t>K05550</t>
  </si>
  <si>
    <t>K05551</t>
  </si>
  <si>
    <t>K05552</t>
  </si>
  <si>
    <t>K05553</t>
  </si>
  <si>
    <t>K05554</t>
  </si>
  <si>
    <t>K05555</t>
  </si>
  <si>
    <t>K05556</t>
  </si>
  <si>
    <t>K05557</t>
  </si>
  <si>
    <t>K05558</t>
  </si>
  <si>
    <t>K05559</t>
  </si>
  <si>
    <t>K05560</t>
  </si>
  <si>
    <t>K05561</t>
  </si>
  <si>
    <t>K05562</t>
  </si>
  <si>
    <t>K05563</t>
  </si>
  <si>
    <t>K05564</t>
  </si>
  <si>
    <t>K05565</t>
  </si>
  <si>
    <t>K05566</t>
  </si>
  <si>
    <t>K05567</t>
  </si>
  <si>
    <t>K05568</t>
  </si>
  <si>
    <t>K05569</t>
  </si>
  <si>
    <t>K05570</t>
  </si>
  <si>
    <t>K05571</t>
  </si>
  <si>
    <t>K05572</t>
  </si>
  <si>
    <t>K05573</t>
  </si>
  <si>
    <t>K05574</t>
  </si>
  <si>
    <t>K05575</t>
  </si>
  <si>
    <t>K05576</t>
  </si>
  <si>
    <t>K05577</t>
  </si>
  <si>
    <t>K05578</t>
  </si>
  <si>
    <t>K05579</t>
  </si>
  <si>
    <t>K05580</t>
  </si>
  <si>
    <t>K05581</t>
  </si>
  <si>
    <t>K05582</t>
  </si>
  <si>
    <t>K05583</t>
  </si>
  <si>
    <t>K05584</t>
  </si>
  <si>
    <t>K05585</t>
  </si>
  <si>
    <t>K05586</t>
  </si>
  <si>
    <t>K05587</t>
  </si>
  <si>
    <t>K05588</t>
  </si>
  <si>
    <t>K05589</t>
  </si>
  <si>
    <t>K05590</t>
  </si>
  <si>
    <t>K05591</t>
  </si>
  <si>
    <t>K05592</t>
  </si>
  <si>
    <t>K05593</t>
  </si>
  <si>
    <t>K05594</t>
  </si>
  <si>
    <t>K05595</t>
  </si>
  <si>
    <t>K05596</t>
  </si>
  <si>
    <t>K05597</t>
  </si>
  <si>
    <t>K05598</t>
  </si>
  <si>
    <t>K05599</t>
  </si>
  <si>
    <t>K05600</t>
  </si>
  <si>
    <t>K05601</t>
  </si>
  <si>
    <t>K05602</t>
  </si>
  <si>
    <t>K05603</t>
  </si>
  <si>
    <t>K05604</t>
  </si>
  <si>
    <t>K05605</t>
  </si>
  <si>
    <t>K05606</t>
  </si>
  <si>
    <t>K05607</t>
  </si>
  <si>
    <t>K05608</t>
  </si>
  <si>
    <t>K05609</t>
  </si>
  <si>
    <t>K05610</t>
  </si>
  <si>
    <t>K05611</t>
  </si>
  <si>
    <t>K05612</t>
  </si>
  <si>
    <t>K05613</t>
  </si>
  <si>
    <t>K05614</t>
  </si>
  <si>
    <t>K05615</t>
  </si>
  <si>
    <t>K05616</t>
  </si>
  <si>
    <t>K05617</t>
  </si>
  <si>
    <t>K05618</t>
  </si>
  <si>
    <t>K05619</t>
  </si>
  <si>
    <t>K05620</t>
  </si>
  <si>
    <t>K05621</t>
  </si>
  <si>
    <t>K05622</t>
  </si>
  <si>
    <t>K05623</t>
  </si>
  <si>
    <t>K05624</t>
  </si>
  <si>
    <t>K05625</t>
  </si>
  <si>
    <t>K05626</t>
  </si>
  <si>
    <t>K05627</t>
  </si>
  <si>
    <t>K05628</t>
  </si>
  <si>
    <t>K05629</t>
  </si>
  <si>
    <t>K05630</t>
  </si>
  <si>
    <t>K05631</t>
  </si>
  <si>
    <t>K05632</t>
  </si>
  <si>
    <t>K05633</t>
  </si>
  <si>
    <t>K05634</t>
  </si>
  <si>
    <t>K05635</t>
  </si>
  <si>
    <t>K05636</t>
  </si>
  <si>
    <t>K05637</t>
  </si>
  <si>
    <t>K05638</t>
  </si>
  <si>
    <t>K05639</t>
  </si>
  <si>
    <t>K05640</t>
  </si>
  <si>
    <t>K05641</t>
  </si>
  <si>
    <t>K05642</t>
  </si>
  <si>
    <t>K05643</t>
  </si>
  <si>
    <t>K05644</t>
  </si>
  <si>
    <t>K05645</t>
  </si>
  <si>
    <t>K05646</t>
  </si>
  <si>
    <t>K05647</t>
  </si>
  <si>
    <t>K05648</t>
  </si>
  <si>
    <t>K05649</t>
  </si>
  <si>
    <t>K05650</t>
  </si>
  <si>
    <t>K05651</t>
  </si>
  <si>
    <t>K05652</t>
  </si>
  <si>
    <t>K05653</t>
  </si>
  <si>
    <t>K05654</t>
  </si>
  <si>
    <t>K05655</t>
  </si>
  <si>
    <t>K05656</t>
  </si>
  <si>
    <t>K05657</t>
  </si>
  <si>
    <t>K05658</t>
  </si>
  <si>
    <t>K05659</t>
  </si>
  <si>
    <t>K05660</t>
  </si>
  <si>
    <t>K05661</t>
  </si>
  <si>
    <t>K05662</t>
  </si>
  <si>
    <t>K05663</t>
  </si>
  <si>
    <t>K05664</t>
  </si>
  <si>
    <t>K05665</t>
  </si>
  <si>
    <t>K05666</t>
  </si>
  <si>
    <t>K05667</t>
  </si>
  <si>
    <t>K05668</t>
  </si>
  <si>
    <t>K05669</t>
  </si>
  <si>
    <t>K05670</t>
  </si>
  <si>
    <t>K05671</t>
  </si>
  <si>
    <t>K05672</t>
  </si>
  <si>
    <t>K05673</t>
  </si>
  <si>
    <t>K05674</t>
  </si>
  <si>
    <t>K05675</t>
  </si>
  <si>
    <t>K05676</t>
  </si>
  <si>
    <t>K05677</t>
  </si>
  <si>
    <t>K05678</t>
  </si>
  <si>
    <t>K05679</t>
  </si>
  <si>
    <t>K05680</t>
  </si>
  <si>
    <t>K05681</t>
  </si>
  <si>
    <t>K05682</t>
  </si>
  <si>
    <t>K05683</t>
  </si>
  <si>
    <t>K05684</t>
  </si>
  <si>
    <t>K05685</t>
  </si>
  <si>
    <t>K05686</t>
  </si>
  <si>
    <t>K05687</t>
  </si>
  <si>
    <t>K05688</t>
  </si>
  <si>
    <t>K05689</t>
  </si>
  <si>
    <t>K05690</t>
  </si>
  <si>
    <t>K05691</t>
  </si>
  <si>
    <t>K05692</t>
  </si>
  <si>
    <t>K05693</t>
  </si>
  <si>
    <t>K05694</t>
  </si>
  <si>
    <t>K05695</t>
  </si>
  <si>
    <t>K05696</t>
  </si>
  <si>
    <t>K05697</t>
  </si>
  <si>
    <t>K05698</t>
  </si>
  <si>
    <t>K05699</t>
  </si>
  <si>
    <t>K05700</t>
  </si>
  <si>
    <t>K05701</t>
  </si>
  <si>
    <t>K05702</t>
  </si>
  <si>
    <t>K05703</t>
  </si>
  <si>
    <t>K05704</t>
  </si>
  <si>
    <t>K05705</t>
  </si>
  <si>
    <t>K05706</t>
  </si>
  <si>
    <t>K05707</t>
  </si>
  <si>
    <t>K05708</t>
  </si>
  <si>
    <t>K05709</t>
  </si>
  <si>
    <t>K05710</t>
  </si>
  <si>
    <t>K05711</t>
  </si>
  <si>
    <t>K05712</t>
  </si>
  <si>
    <t>K05713</t>
  </si>
  <si>
    <t>K05714</t>
  </si>
  <si>
    <t>K05715</t>
  </si>
  <si>
    <t>K05716</t>
  </si>
  <si>
    <t>K05717</t>
  </si>
  <si>
    <t>K05718</t>
  </si>
  <si>
    <t>K05719</t>
  </si>
  <si>
    <t>K05720</t>
  </si>
  <si>
    <t>K05721</t>
  </si>
  <si>
    <t>K05722</t>
  </si>
  <si>
    <t>K05723</t>
  </si>
  <si>
    <t>K05724</t>
  </si>
  <si>
    <t>K05725</t>
  </si>
  <si>
    <t>K05726</t>
  </si>
  <si>
    <t>K05727</t>
  </si>
  <si>
    <t>K05728</t>
  </si>
  <si>
    <t>K05729</t>
  </si>
  <si>
    <t>K05730</t>
  </si>
  <si>
    <t>K05731</t>
  </si>
  <si>
    <t>K05732</t>
  </si>
  <si>
    <t>K05733</t>
  </si>
  <si>
    <t>K05734</t>
  </si>
  <si>
    <t>K05735</t>
  </si>
  <si>
    <t>K05736</t>
  </si>
  <si>
    <t>K05737</t>
  </si>
  <si>
    <t>K05738</t>
  </si>
  <si>
    <t>K05739</t>
  </si>
  <si>
    <t>K05740</t>
  </si>
  <si>
    <t>K05741</t>
  </si>
  <si>
    <t>K05742</t>
  </si>
  <si>
    <t>K05743</t>
  </si>
  <si>
    <t>K05744</t>
  </si>
  <si>
    <t>K05745</t>
  </si>
  <si>
    <t>K05746</t>
  </si>
  <si>
    <t>K05747</t>
  </si>
  <si>
    <t>K05748</t>
  </si>
  <si>
    <t>K05749</t>
  </si>
  <si>
    <t>K05750</t>
  </si>
  <si>
    <t>K05751</t>
  </si>
  <si>
    <t>K05752</t>
  </si>
  <si>
    <t>K05753</t>
  </si>
  <si>
    <t>K05754</t>
  </si>
  <si>
    <t>K05755</t>
  </si>
  <si>
    <t>K05756</t>
  </si>
  <si>
    <t>K05757</t>
  </si>
  <si>
    <t>K05758</t>
  </si>
  <si>
    <t>K05759</t>
  </si>
  <si>
    <t>K05760</t>
  </si>
  <si>
    <t>K05761</t>
  </si>
  <si>
    <t>K05762</t>
  </si>
  <si>
    <t>K05763</t>
  </si>
  <si>
    <t>K05764</t>
  </si>
  <si>
    <t>K05765</t>
  </si>
  <si>
    <t>K05766</t>
  </si>
  <si>
    <t>K05767</t>
  </si>
  <si>
    <t>K05768</t>
  </si>
  <si>
    <t>K05769</t>
  </si>
  <si>
    <t>K05770</t>
  </si>
  <si>
    <t>K05771</t>
  </si>
  <si>
    <t>K05772</t>
  </si>
  <si>
    <t>K05773</t>
  </si>
  <si>
    <t>K05774</t>
  </si>
  <si>
    <t>K05775</t>
  </si>
  <si>
    <t>K05776</t>
  </si>
  <si>
    <t>K05777</t>
  </si>
  <si>
    <t>K05778</t>
  </si>
  <si>
    <t>K05779</t>
  </si>
  <si>
    <t>K05780</t>
  </si>
  <si>
    <t>K05781</t>
  </si>
  <si>
    <t>K05782</t>
  </si>
  <si>
    <t>K05783</t>
  </si>
  <si>
    <t>K05784</t>
  </si>
  <si>
    <t>K05785</t>
  </si>
  <si>
    <t>K05786</t>
  </si>
  <si>
    <t>K05787</t>
  </si>
  <si>
    <t>K05788</t>
  </si>
  <si>
    <t>K05789</t>
  </si>
  <si>
    <t>K05790</t>
  </si>
  <si>
    <t>K05791</t>
  </si>
  <si>
    <t>K05792</t>
  </si>
  <si>
    <t>K05793</t>
  </si>
  <si>
    <t>K05794</t>
  </si>
  <si>
    <t>K05795</t>
  </si>
  <si>
    <t>K05796</t>
  </si>
  <si>
    <t>K05797</t>
  </si>
  <si>
    <t>K05798</t>
  </si>
  <si>
    <t>K05799</t>
  </si>
  <si>
    <t>K05800</t>
  </si>
  <si>
    <t>K05801</t>
  </si>
  <si>
    <t>K05802</t>
  </si>
  <si>
    <t>K05803</t>
  </si>
  <si>
    <t>K05804</t>
  </si>
  <si>
    <t>K05805</t>
  </si>
  <si>
    <t>K05806</t>
  </si>
  <si>
    <t>K05807</t>
  </si>
  <si>
    <t>K05808</t>
  </si>
  <si>
    <t>K05809</t>
  </si>
  <si>
    <t>K05810</t>
  </si>
  <si>
    <t>K05811</t>
  </si>
  <si>
    <t>K05812</t>
  </si>
  <si>
    <t>K05813</t>
  </si>
  <si>
    <t>K05814</t>
  </si>
  <si>
    <t>K05815</t>
  </si>
  <si>
    <t>K05816</t>
  </si>
  <si>
    <t>K05817</t>
  </si>
  <si>
    <t>K05818</t>
  </si>
  <si>
    <t>K05819</t>
  </si>
  <si>
    <t>K05820</t>
  </si>
  <si>
    <t>K05821</t>
  </si>
  <si>
    <t>K05822</t>
  </si>
  <si>
    <t>K05823</t>
  </si>
  <si>
    <t>K05824</t>
  </si>
  <si>
    <t>K05825</t>
  </si>
  <si>
    <t>K05826</t>
  </si>
  <si>
    <t>K05827</t>
  </si>
  <si>
    <t>K05828</t>
  </si>
  <si>
    <t>K05829</t>
  </si>
  <si>
    <t>K05830</t>
  </si>
  <si>
    <t>K05831</t>
  </si>
  <si>
    <t>K05832</t>
  </si>
  <si>
    <t>K05833</t>
  </si>
  <si>
    <t>K05834</t>
  </si>
  <si>
    <t>K05835</t>
  </si>
  <si>
    <t>K05836</t>
  </si>
  <si>
    <t>K05837</t>
  </si>
  <si>
    <t>K05838</t>
  </si>
  <si>
    <t>K05839</t>
  </si>
  <si>
    <t>K05840</t>
  </si>
  <si>
    <t>K05841</t>
  </si>
  <si>
    <t>K05842</t>
  </si>
  <si>
    <t>K05843</t>
  </si>
  <si>
    <t>K05844</t>
  </si>
  <si>
    <t>K05845</t>
  </si>
  <si>
    <t>K05846</t>
  </si>
  <si>
    <t>K05847</t>
  </si>
  <si>
    <t>K05848</t>
  </si>
  <si>
    <t>K05849</t>
  </si>
  <si>
    <t>K05850</t>
  </si>
  <si>
    <t>K05851</t>
  </si>
  <si>
    <t>K05852</t>
  </si>
  <si>
    <t>K05853</t>
  </si>
  <si>
    <t>K05854</t>
  </si>
  <si>
    <t>K05855</t>
  </si>
  <si>
    <t>K05856</t>
  </si>
  <si>
    <t>K05857</t>
  </si>
  <si>
    <t>K05858</t>
  </si>
  <si>
    <t>K05859</t>
  </si>
  <si>
    <t>K05860</t>
  </si>
  <si>
    <t>K05861</t>
  </si>
  <si>
    <t>K05862</t>
  </si>
  <si>
    <t>K05863</t>
  </si>
  <si>
    <t>K05864</t>
  </si>
  <si>
    <t>K05865</t>
  </si>
  <si>
    <t>K05866</t>
  </si>
  <si>
    <t>K05867</t>
  </si>
  <si>
    <t>K05868</t>
  </si>
  <si>
    <t>K05869</t>
  </si>
  <si>
    <t>K05870</t>
  </si>
  <si>
    <t>K05871</t>
  </si>
  <si>
    <t>K05872</t>
  </si>
  <si>
    <t>K05873</t>
  </si>
  <si>
    <t>K05874</t>
  </si>
  <si>
    <t>K05875</t>
  </si>
  <si>
    <t>K05876</t>
  </si>
  <si>
    <t>K05877</t>
  </si>
  <si>
    <t>K05878</t>
  </si>
  <si>
    <t>K05879</t>
  </si>
  <si>
    <t>K05880</t>
  </si>
  <si>
    <t>K05881</t>
  </si>
  <si>
    <t>K05882</t>
  </si>
  <si>
    <t>K05883</t>
  </si>
  <si>
    <t>K05884</t>
  </si>
  <si>
    <t>K05885</t>
  </si>
  <si>
    <t>K05886</t>
  </si>
  <si>
    <t>K05887</t>
  </si>
  <si>
    <t>K05888</t>
  </si>
  <si>
    <t>K05889</t>
  </si>
  <si>
    <t>K05890</t>
  </si>
  <si>
    <t>K05891</t>
  </si>
  <si>
    <t>K05892</t>
  </si>
  <si>
    <t>K05893</t>
  </si>
  <si>
    <t>K05894</t>
  </si>
  <si>
    <t>K05895</t>
  </si>
  <si>
    <t>K05896</t>
  </si>
  <si>
    <t>K05897</t>
  </si>
  <si>
    <t>K05898</t>
  </si>
  <si>
    <t>K05899</t>
  </si>
  <si>
    <t>K05900</t>
  </si>
  <si>
    <t>K05901</t>
  </si>
  <si>
    <t>K05902</t>
  </si>
  <si>
    <t>K05903</t>
  </si>
  <si>
    <t>K05904</t>
  </si>
  <si>
    <t>K05905</t>
  </si>
  <si>
    <t>K05906</t>
  </si>
  <si>
    <t>K05907</t>
  </si>
  <si>
    <t>K05908</t>
  </si>
  <si>
    <t>K05909</t>
  </si>
  <si>
    <t>K05910</t>
  </si>
  <si>
    <t>K05911</t>
  </si>
  <si>
    <t>K05912</t>
  </si>
  <si>
    <t>K05913</t>
  </si>
  <si>
    <t>K05914</t>
  </si>
  <si>
    <t>K05915</t>
  </si>
  <si>
    <t>K05916</t>
  </si>
  <si>
    <t>K05917</t>
  </si>
  <si>
    <t>K05918</t>
  </si>
  <si>
    <t>K05919</t>
  </si>
  <si>
    <t>K05920</t>
  </si>
  <si>
    <t>K05921</t>
  </si>
  <si>
    <t>K05922</t>
  </si>
  <si>
    <t>K05923</t>
  </si>
  <si>
    <t>K05924</t>
  </si>
  <si>
    <t>K05925</t>
  </si>
  <si>
    <t>K05926</t>
  </si>
  <si>
    <t>K05927</t>
  </si>
  <si>
    <t>K05928</t>
  </si>
  <si>
    <t>K05929</t>
  </si>
  <si>
    <t>K05930</t>
  </si>
  <si>
    <t>K05931</t>
  </si>
  <si>
    <t>K05932</t>
  </si>
  <si>
    <t>K05933</t>
  </si>
  <si>
    <t>K05934</t>
  </si>
  <si>
    <t>K05935</t>
  </si>
  <si>
    <t>K05936</t>
  </si>
  <si>
    <t>K05937</t>
  </si>
  <si>
    <t>K05938</t>
  </si>
  <si>
    <t>K05939</t>
  </si>
  <si>
    <t>K05940</t>
  </si>
  <si>
    <t>K05941</t>
  </si>
  <si>
    <t>K05942</t>
  </si>
  <si>
    <t>K05943</t>
  </si>
  <si>
    <t>K05944</t>
  </si>
  <si>
    <t>K05945</t>
  </si>
  <si>
    <t>K05946</t>
  </si>
  <si>
    <t>K05947</t>
  </si>
  <si>
    <t>K05948</t>
  </si>
  <si>
    <t>K05949</t>
  </si>
  <si>
    <t>K05950</t>
  </si>
  <si>
    <t>K05951</t>
  </si>
  <si>
    <t>K05952</t>
  </si>
  <si>
    <t>K05953</t>
  </si>
  <si>
    <t>K05954</t>
  </si>
  <si>
    <t>K05955</t>
  </si>
  <si>
    <t>K05956</t>
  </si>
  <si>
    <t>K05957</t>
  </si>
  <si>
    <t>K05958</t>
  </si>
  <si>
    <t>K05959</t>
  </si>
  <si>
    <t>K05960</t>
  </si>
  <si>
    <t>K05961</t>
  </si>
  <si>
    <t>K05962</t>
  </si>
  <si>
    <t>K05963</t>
  </si>
  <si>
    <t>K05964</t>
  </si>
  <si>
    <t>K05965</t>
  </si>
  <si>
    <t>K05966</t>
  </si>
  <si>
    <t>K05967</t>
  </si>
  <si>
    <t>K05968</t>
  </si>
  <si>
    <t>K05969</t>
  </si>
  <si>
    <t>K05970</t>
  </si>
  <si>
    <t>K05971</t>
  </si>
  <si>
    <t>K05972</t>
  </si>
  <si>
    <t>K05973</t>
  </si>
  <si>
    <t>K05974</t>
  </si>
  <si>
    <t>K05975</t>
  </si>
  <si>
    <t>K05976</t>
  </si>
  <si>
    <t>K05977</t>
  </si>
  <si>
    <t>K05978</t>
  </si>
  <si>
    <t>K05979</t>
  </si>
  <si>
    <t>K05980</t>
  </si>
  <si>
    <t>K05981</t>
  </si>
  <si>
    <t>K05982</t>
  </si>
  <si>
    <t>K05983</t>
  </si>
  <si>
    <t>K05984</t>
  </si>
  <si>
    <t>K05985</t>
  </si>
  <si>
    <t>K05986</t>
  </si>
  <si>
    <t>K05987</t>
  </si>
  <si>
    <t>K05988</t>
  </si>
  <si>
    <t>K05989</t>
  </si>
  <si>
    <t>K05990</t>
  </si>
  <si>
    <t>K05991</t>
  </si>
  <si>
    <t>K05992</t>
  </si>
  <si>
    <t>K05993</t>
  </si>
  <si>
    <t>K05994</t>
  </si>
  <si>
    <t>K05995</t>
  </si>
  <si>
    <t>K05996</t>
  </si>
  <si>
    <t>K05997</t>
  </si>
  <si>
    <t>K05998</t>
  </si>
  <si>
    <t>K05999</t>
  </si>
  <si>
    <t>K06000</t>
  </si>
  <si>
    <t>K06001</t>
  </si>
  <si>
    <t>K06002</t>
  </si>
  <si>
    <t>K06003</t>
  </si>
  <si>
    <t>K06004</t>
  </si>
  <si>
    <t>K06005</t>
  </si>
  <si>
    <t>K06006</t>
  </si>
  <si>
    <t>K06007</t>
  </si>
  <si>
    <t>K06008</t>
  </si>
  <si>
    <t>K06009</t>
  </si>
  <si>
    <t>K06010</t>
  </si>
  <si>
    <t>K06011</t>
  </si>
  <si>
    <t>K06012</t>
  </si>
  <si>
    <t>K06013</t>
  </si>
  <si>
    <t>K06014</t>
  </si>
  <si>
    <t>K06015</t>
  </si>
  <si>
    <t>K06016</t>
  </si>
  <si>
    <t>K06017</t>
  </si>
  <si>
    <t>K06018</t>
  </si>
  <si>
    <t>K06019</t>
  </si>
  <si>
    <t>K06020</t>
  </si>
  <si>
    <t>K06021</t>
  </si>
  <si>
    <t>K06022</t>
  </si>
  <si>
    <t>K06023</t>
  </si>
  <si>
    <t>K06024</t>
  </si>
  <si>
    <t>K06025</t>
  </si>
  <si>
    <t>K06026</t>
  </si>
  <si>
    <t>K06027</t>
  </si>
  <si>
    <t>K06028</t>
  </si>
  <si>
    <t>K06029</t>
  </si>
  <si>
    <t>K06030</t>
  </si>
  <si>
    <t>K06031</t>
  </si>
  <si>
    <t>K06032</t>
  </si>
  <si>
    <t>K06033</t>
  </si>
  <si>
    <t>K06034</t>
  </si>
  <si>
    <t>K06035</t>
  </si>
  <si>
    <t>K06036</t>
  </si>
  <si>
    <t>K06037</t>
  </si>
  <si>
    <t>K06038</t>
  </si>
  <si>
    <t>K06039</t>
  </si>
  <si>
    <t>K06040</t>
  </si>
  <si>
    <t>K06041</t>
  </si>
  <si>
    <t>K06042</t>
  </si>
  <si>
    <t>K06043</t>
  </si>
  <si>
    <t>K06044</t>
  </si>
  <si>
    <t>K06045</t>
  </si>
  <si>
    <t>K06046</t>
  </si>
  <si>
    <t>K06047</t>
  </si>
  <si>
    <t>K06048</t>
  </si>
  <si>
    <t>K06049</t>
  </si>
  <si>
    <t>K06050</t>
  </si>
  <si>
    <t>K06051</t>
  </si>
  <si>
    <t>K06052</t>
  </si>
  <si>
    <t>K06053</t>
  </si>
  <si>
    <t>K06054</t>
  </si>
  <si>
    <t>K06055</t>
  </si>
  <si>
    <t>K06056</t>
  </si>
  <si>
    <t>K06057</t>
  </si>
  <si>
    <t>K06058</t>
  </si>
  <si>
    <t>K06059</t>
  </si>
  <si>
    <t>K06060</t>
  </si>
  <si>
    <t>K06061</t>
  </si>
  <si>
    <t>K06062</t>
  </si>
  <si>
    <t>K06063</t>
  </si>
  <si>
    <t>K06064</t>
  </si>
  <si>
    <t>K06065</t>
  </si>
  <si>
    <t>K06066</t>
  </si>
  <si>
    <t>K06067</t>
  </si>
  <si>
    <t>K06068</t>
  </si>
  <si>
    <t>K06069</t>
  </si>
  <si>
    <t>K06070</t>
  </si>
  <si>
    <t>K06071</t>
  </si>
  <si>
    <t>K06072</t>
  </si>
  <si>
    <t>K06073</t>
  </si>
  <si>
    <t>K06074</t>
  </si>
  <si>
    <t>K06075</t>
  </si>
  <si>
    <t>K06076</t>
  </si>
  <si>
    <t>K06077</t>
  </si>
  <si>
    <t>K06078</t>
  </si>
  <si>
    <t>K06079</t>
  </si>
  <si>
    <t>K06080</t>
  </si>
  <si>
    <t>K06081</t>
  </si>
  <si>
    <t>K06082</t>
  </si>
  <si>
    <t>K06083</t>
  </si>
  <si>
    <t>K06084</t>
  </si>
  <si>
    <t>K06085</t>
  </si>
  <si>
    <t>K06086</t>
  </si>
  <si>
    <t>K06087</t>
  </si>
  <si>
    <t>K06088</t>
  </si>
  <si>
    <t>K06089</t>
  </si>
  <si>
    <t>K06090</t>
  </si>
  <si>
    <t>K06091</t>
  </si>
  <si>
    <t>K06092</t>
  </si>
  <si>
    <t>K06093</t>
  </si>
  <si>
    <t>K06094</t>
  </si>
  <si>
    <t>K06095</t>
  </si>
  <si>
    <t>K06096</t>
  </si>
  <si>
    <t>K06097</t>
  </si>
  <si>
    <t>K06098</t>
  </si>
  <si>
    <t>K06099</t>
  </si>
  <si>
    <t>K06100</t>
  </si>
  <si>
    <t>K06101</t>
  </si>
  <si>
    <t>K06102</t>
  </si>
  <si>
    <t>K06103</t>
  </si>
  <si>
    <t>K06104</t>
  </si>
  <si>
    <t>K06105</t>
  </si>
  <si>
    <t>K06106</t>
  </si>
  <si>
    <t>K06107</t>
  </si>
  <si>
    <t>K06108</t>
  </si>
  <si>
    <t>K06109</t>
  </si>
  <si>
    <t>K06110</t>
  </si>
  <si>
    <t>K06111</t>
  </si>
  <si>
    <t>K06112</t>
  </si>
  <si>
    <t>K06113</t>
  </si>
  <si>
    <t>K06114</t>
  </si>
  <si>
    <t>K06115</t>
  </si>
  <si>
    <t>K06116</t>
  </si>
  <si>
    <t>K06117</t>
  </si>
  <si>
    <t>K06118</t>
  </si>
  <si>
    <t>K06119</t>
  </si>
  <si>
    <t>K06120</t>
  </si>
  <si>
    <t>K06121</t>
  </si>
  <si>
    <t>K06122</t>
  </si>
  <si>
    <t>K06123</t>
  </si>
  <si>
    <t>K06124</t>
  </si>
  <si>
    <t>K06125</t>
  </si>
  <si>
    <t>K06126</t>
  </si>
  <si>
    <t>K06127</t>
  </si>
  <si>
    <t>K06128</t>
  </si>
  <si>
    <t>K06129</t>
  </si>
  <si>
    <t>K06130</t>
  </si>
  <si>
    <t>K06131</t>
  </si>
  <si>
    <t>K06132</t>
  </si>
  <si>
    <t>K06133</t>
  </si>
  <si>
    <t>K06134</t>
  </si>
  <si>
    <t>K06135</t>
  </si>
  <si>
    <t>K06136</t>
  </si>
  <si>
    <t>K06137</t>
  </si>
  <si>
    <t>K06138</t>
  </si>
  <si>
    <t>K06139</t>
  </si>
  <si>
    <t>K06140</t>
  </si>
  <si>
    <t>K06141</t>
  </si>
  <si>
    <t>K06142</t>
  </si>
  <si>
    <t>K06143</t>
  </si>
  <si>
    <t>K06144</t>
  </si>
  <si>
    <t>K06145</t>
  </si>
  <si>
    <t>K06146</t>
  </si>
  <si>
    <t>K06147</t>
  </si>
  <si>
    <t>K06148</t>
  </si>
  <si>
    <t>K06149</t>
  </si>
  <si>
    <t>K06150</t>
  </si>
  <si>
    <t>K06151</t>
  </si>
  <si>
    <t>K06152</t>
  </si>
  <si>
    <t>K06153</t>
  </si>
  <si>
    <t>K06154</t>
  </si>
  <si>
    <t>K06155</t>
  </si>
  <si>
    <t>K06156</t>
  </si>
  <si>
    <t>K06157</t>
  </si>
  <si>
    <t>K06158</t>
  </si>
  <si>
    <t>K06159</t>
  </si>
  <si>
    <t>K06160</t>
  </si>
  <si>
    <t>K06161</t>
  </si>
  <si>
    <t>K06162</t>
  </si>
  <si>
    <t>K06163</t>
  </si>
  <si>
    <t>K06164</t>
  </si>
  <si>
    <t>K06165</t>
  </si>
  <si>
    <t>K06166</t>
  </si>
  <si>
    <t>K06167</t>
  </si>
  <si>
    <t>K06168</t>
  </si>
  <si>
    <t>K06169</t>
  </si>
  <si>
    <t>K06170</t>
  </si>
  <si>
    <t>K06171</t>
  </si>
  <si>
    <t>K06172</t>
  </si>
  <si>
    <t>K06173</t>
  </si>
  <si>
    <t>K06174</t>
  </si>
  <si>
    <t>K06175</t>
  </si>
  <si>
    <t>K06176</t>
  </si>
  <si>
    <t>K06177</t>
  </si>
  <si>
    <t>K06178</t>
  </si>
  <si>
    <t>K06179</t>
  </si>
  <si>
    <t>K06180</t>
  </si>
  <si>
    <t>K06181</t>
  </si>
  <si>
    <t>K06182</t>
  </si>
  <si>
    <t>K06183</t>
  </si>
  <si>
    <t>K06184</t>
  </si>
  <si>
    <t>K06185</t>
  </si>
  <si>
    <t>K06186</t>
  </si>
  <si>
    <t>K06187</t>
  </si>
  <si>
    <t>K06188</t>
  </si>
  <si>
    <t>K06189</t>
  </si>
  <si>
    <t>K06190</t>
  </si>
  <si>
    <t>K06191</t>
  </si>
  <si>
    <t>K06192</t>
  </si>
  <si>
    <t>K06193</t>
  </si>
  <si>
    <t>K06194</t>
  </si>
  <si>
    <t>K06195</t>
  </si>
  <si>
    <t>K06196</t>
  </si>
  <si>
    <t>K06197</t>
  </si>
  <si>
    <t>K06198</t>
  </si>
  <si>
    <t>K06199</t>
  </si>
  <si>
    <t>K06200</t>
  </si>
  <si>
    <t>K06201</t>
  </si>
  <si>
    <t>K06202</t>
  </si>
  <si>
    <t>K06203</t>
  </si>
  <si>
    <t>K06204</t>
  </si>
  <si>
    <t>K06205</t>
  </si>
  <si>
    <t>K06206</t>
  </si>
  <si>
    <t>K06207</t>
  </si>
  <si>
    <t>K06208</t>
  </si>
  <si>
    <t>K06209</t>
  </si>
  <si>
    <t>K06210</t>
  </si>
  <si>
    <t>K06211</t>
  </si>
  <si>
    <t>K06212</t>
  </si>
  <si>
    <t>K06213</t>
  </si>
  <si>
    <t>K06214</t>
  </si>
  <si>
    <t>K06215</t>
  </si>
  <si>
    <t>K06216</t>
  </si>
  <si>
    <t>K06217</t>
  </si>
  <si>
    <t>K06218</t>
  </si>
  <si>
    <t>K06219</t>
  </si>
  <si>
    <t>K06220</t>
  </si>
  <si>
    <t>K06221</t>
  </si>
  <si>
    <t>K06222</t>
  </si>
  <si>
    <t>K06223</t>
  </si>
  <si>
    <t>K06224</t>
  </si>
  <si>
    <t>K06225</t>
  </si>
  <si>
    <t>K06226</t>
  </si>
  <si>
    <t>K06227</t>
  </si>
  <si>
    <t>K06228</t>
  </si>
  <si>
    <t>K06229</t>
  </si>
  <si>
    <t>K06230</t>
  </si>
  <si>
    <t>K06231</t>
  </si>
  <si>
    <t>K06232</t>
  </si>
  <si>
    <t>K06233</t>
  </si>
  <si>
    <t>K06234</t>
  </si>
  <si>
    <t>K06235</t>
  </si>
  <si>
    <t>K06236</t>
  </si>
  <si>
    <t>K06237</t>
  </si>
  <si>
    <t>K06238</t>
  </si>
  <si>
    <t>K06239</t>
  </si>
  <si>
    <t>K06240</t>
  </si>
  <si>
    <t>K06241</t>
  </si>
  <si>
    <t>K06242</t>
  </si>
  <si>
    <t>K06243</t>
  </si>
  <si>
    <t>K06244</t>
  </si>
  <si>
    <t>K06245</t>
  </si>
  <si>
    <t>K06246</t>
  </si>
  <si>
    <t>K06247</t>
  </si>
  <si>
    <t>K06248</t>
  </si>
  <si>
    <t>K06249</t>
  </si>
  <si>
    <t>K06250</t>
  </si>
  <si>
    <t>K06251</t>
  </si>
  <si>
    <t>K06252</t>
  </si>
  <si>
    <t>K06253</t>
  </si>
  <si>
    <t>K06254</t>
  </si>
  <si>
    <t>K06255</t>
  </si>
  <si>
    <t>K06256</t>
  </si>
  <si>
    <t>K06257</t>
  </si>
  <si>
    <t>K06258</t>
  </si>
  <si>
    <t>K06259</t>
  </si>
  <si>
    <t>K06260</t>
  </si>
  <si>
    <t>K06261</t>
  </si>
  <si>
    <t>K06262</t>
  </si>
  <si>
    <t>K06263</t>
  </si>
  <si>
    <t>K06264</t>
  </si>
  <si>
    <t>K06265</t>
  </si>
  <si>
    <t>K06266</t>
  </si>
  <si>
    <t>K06267</t>
  </si>
  <si>
    <t>K06268</t>
  </si>
  <si>
    <t>K06269</t>
  </si>
  <si>
    <t>K06270</t>
  </si>
  <si>
    <t>K06271</t>
  </si>
  <si>
    <t>K06272</t>
  </si>
  <si>
    <t>K06273</t>
  </si>
  <si>
    <t>K06274</t>
  </si>
  <si>
    <t>K06275</t>
  </si>
  <si>
    <t>K06276</t>
  </si>
  <si>
    <t>K06277</t>
  </si>
  <si>
    <t>K06278</t>
  </si>
  <si>
    <t>K06279</t>
  </si>
  <si>
    <t>K06280</t>
  </si>
  <si>
    <t>K06281</t>
  </si>
  <si>
    <t>K06282</t>
  </si>
  <si>
    <t>K06283</t>
  </si>
  <si>
    <t>K06284</t>
  </si>
  <si>
    <t>K06285</t>
  </si>
  <si>
    <t>K06286</t>
  </si>
  <si>
    <t>K06287</t>
  </si>
  <si>
    <t>K06288</t>
  </si>
  <si>
    <t>K06289</t>
  </si>
  <si>
    <t>K06290</t>
  </si>
  <si>
    <t>K06291</t>
  </si>
  <si>
    <t>K06292</t>
  </si>
  <si>
    <t>K06293</t>
  </si>
  <si>
    <t>K06294</t>
  </si>
  <si>
    <t>K06295</t>
  </si>
  <si>
    <t>K06296</t>
  </si>
  <si>
    <t>K06297</t>
  </si>
  <si>
    <t>K06298</t>
  </si>
  <si>
    <t>K06299</t>
  </si>
  <si>
    <t>K06300</t>
  </si>
  <si>
    <t>K06301</t>
  </si>
  <si>
    <t>K06302</t>
  </si>
  <si>
    <t>K06303</t>
  </si>
  <si>
    <t>K06304</t>
  </si>
  <si>
    <t>K06305</t>
  </si>
  <si>
    <t>K06306</t>
  </si>
  <si>
    <t>K06307</t>
  </si>
  <si>
    <t>K06308</t>
  </si>
  <si>
    <t>K06309</t>
  </si>
  <si>
    <t>K06310</t>
  </si>
  <si>
    <t>K06311</t>
  </si>
  <si>
    <t>K06312</t>
  </si>
  <si>
    <t>K06313</t>
  </si>
  <si>
    <t>K06314</t>
  </si>
  <si>
    <t>K06315</t>
  </si>
  <si>
    <t>K06316</t>
  </si>
  <si>
    <t>K06317</t>
  </si>
  <si>
    <t>K06318</t>
  </si>
  <si>
    <t>K06319</t>
  </si>
  <si>
    <t>K06320</t>
  </si>
  <si>
    <t>K06321</t>
  </si>
  <si>
    <t>K06322</t>
  </si>
  <si>
    <t>K06323</t>
  </si>
  <si>
    <t>K06324</t>
  </si>
  <si>
    <t>K06325</t>
  </si>
  <si>
    <t>K06326</t>
  </si>
  <si>
    <t>K06327</t>
  </si>
  <si>
    <t>K06328</t>
  </si>
  <si>
    <t>K06329</t>
  </si>
  <si>
    <t>K06330</t>
  </si>
  <si>
    <t>K06331</t>
  </si>
  <si>
    <t>K06332</t>
  </si>
  <si>
    <t>K06333</t>
  </si>
  <si>
    <t>K06334</t>
  </si>
  <si>
    <t>K06335</t>
  </si>
  <si>
    <t>K06336</t>
  </si>
  <si>
    <t>K06337</t>
  </si>
  <si>
    <t>K06338</t>
  </si>
  <si>
    <t>K06339</t>
  </si>
  <si>
    <t>K06340</t>
  </si>
  <si>
    <t>K06341</t>
  </si>
  <si>
    <t>K06342</t>
  </si>
  <si>
    <t>K06343</t>
  </si>
  <si>
    <t>K06344</t>
  </si>
  <si>
    <t>K06345</t>
  </si>
  <si>
    <t>K06346</t>
  </si>
  <si>
    <t>K06347</t>
  </si>
  <si>
    <t>K06348</t>
  </si>
  <si>
    <t>K06349</t>
  </si>
  <si>
    <t>K06350</t>
  </si>
  <si>
    <t>K06351</t>
  </si>
  <si>
    <t>K06352</t>
  </si>
  <si>
    <t>K06353</t>
  </si>
  <si>
    <t>K06354</t>
  </si>
  <si>
    <t>K06355</t>
  </si>
  <si>
    <t>K06356</t>
  </si>
  <si>
    <t>K06357</t>
  </si>
  <si>
    <t>K06358</t>
  </si>
  <si>
    <t>K06359</t>
  </si>
  <si>
    <t>K06360</t>
  </si>
  <si>
    <t>K06361</t>
  </si>
  <si>
    <t>K06362</t>
  </si>
  <si>
    <t>K06363</t>
  </si>
  <si>
    <t>K06364</t>
  </si>
  <si>
    <t>K06365</t>
  </si>
  <si>
    <t>K06366</t>
  </si>
  <si>
    <t>K06367</t>
  </si>
  <si>
    <t>K06368</t>
  </si>
  <si>
    <t>K06369</t>
  </si>
  <si>
    <t>K06370</t>
  </si>
  <si>
    <t>K06371</t>
  </si>
  <si>
    <t>K06372</t>
  </si>
  <si>
    <t>K06373</t>
  </si>
  <si>
    <t>K06374</t>
  </si>
  <si>
    <t>K06375</t>
  </si>
  <si>
    <t>K06376</t>
  </si>
  <si>
    <t>K06377</t>
  </si>
  <si>
    <t>K06378</t>
  </si>
  <si>
    <t>K06379</t>
  </si>
  <si>
    <t>K06380</t>
  </si>
  <si>
    <t>K06381</t>
  </si>
  <si>
    <t>K06382</t>
  </si>
  <si>
    <t>K06383</t>
  </si>
  <si>
    <t>K06384</t>
  </si>
  <si>
    <t>K06385</t>
  </si>
  <si>
    <t>K06386</t>
  </si>
  <si>
    <t>K06387</t>
  </si>
  <si>
    <t>K06388</t>
  </si>
  <si>
    <t>K06389</t>
  </si>
  <si>
    <t>K06390</t>
  </si>
  <si>
    <t>K06391</t>
  </si>
  <si>
    <t>K06392</t>
  </si>
  <si>
    <t>K06393</t>
  </si>
  <si>
    <t>K06394</t>
  </si>
  <si>
    <t>K06395</t>
  </si>
  <si>
    <t>K06396</t>
  </si>
  <si>
    <t>K06397</t>
  </si>
  <si>
    <t>K06398</t>
  </si>
  <si>
    <t>K06399</t>
  </si>
  <si>
    <t>K06400</t>
  </si>
  <si>
    <t>Kundenpotenzialanalyse - Uebersicht</t>
  </si>
  <si>
    <t>Anzahl Kunden</t>
  </si>
  <si>
    <t>Anteil</t>
  </si>
  <si>
    <t>Ø Umsatz 12M (EUR)</t>
  </si>
  <si>
    <t>Summe Umsatz 12M (EUR)</t>
  </si>
  <si>
    <t>A - Top-Kunde</t>
  </si>
  <si>
    <t>B - Kernkunde</t>
  </si>
  <si>
    <t>C - Entwicklungspotenzial</t>
  </si>
  <si>
    <t>D - Abwanderungsrisiko</t>
  </si>
  <si>
    <t>Gesamt</t>
  </si>
  <si>
    <t>Kennzahl</t>
  </si>
  <si>
    <t>Wert</t>
  </si>
  <si>
    <t>Kunden gesamt</t>
  </si>
  <si>
    <t>Aktive Kunden (&lt;=365 Tage)</t>
  </si>
  <si>
    <t>Inaktive Kunden (&gt;365 Tage)</t>
  </si>
  <si>
    <t>Umsatz 12M gesamt (EUR)</t>
  </si>
  <si>
    <t>Ø Umsatz je aktivem Kunden (EUR)</t>
  </si>
  <si>
    <t>Median Kundenwert-Score</t>
  </si>
  <si>
    <t>Ø Bestellungen je aktivem Kunden</t>
  </si>
  <si>
    <t>Notenklassen (fest, nicht quartilsbasiert)</t>
  </si>
  <si>
    <t>Note 5</t>
  </si>
  <si>
    <t>Note 4</t>
  </si>
  <si>
    <t>Note 3</t>
  </si>
  <si>
    <t>Note 2</t>
  </si>
  <si>
    <t>Note 1</t>
  </si>
  <si>
    <t>Recency - Tage seit letzter Bestellung</t>
  </si>
  <si>
    <t>1-30</t>
  </si>
  <si>
    <t>31-90</t>
  </si>
  <si>
    <t>91-180</t>
  </si>
  <si>
    <t>181-365</t>
  </si>
  <si>
    <t>&gt;365</t>
  </si>
  <si>
    <t>Frequency - Bestellungen 12M</t>
  </si>
  <si>
    <t>5 und mehr</t>
  </si>
  <si>
    <t>4</t>
  </si>
  <si>
    <t>3</t>
  </si>
  <si>
    <t>2</t>
  </si>
  <si>
    <t>1 oder 0</t>
  </si>
  <si>
    <t>Monetary - Umsatz 12M (EUR)</t>
  </si>
  <si>
    <t>ab 7.500</t>
  </si>
  <si>
    <t>2.500-7.499</t>
  </si>
  <si>
    <t>1.000-2.499</t>
  </si>
  <si>
    <t>1-999</t>
  </si>
  <si>
    <t>0</t>
  </si>
  <si>
    <t>Kundenwert-Score  =  10 x RFM-Summe  +  0,5 x Wachstum %  -  6 x Reklamationen  -  0,3 x Zahlungsverzug (nur positive Tage)</t>
  </si>
  <si>
    <t>Segmentgrenzen: D bei Letzte_Bestellung &gt; 365 Tage (hat Vorrang) | A ab Score 125 | B ab Score 105 | sonst C</t>
  </si>
  <si>
    <t>Feste Klassengrenzen und Segmentschwellen sind bewusst gesetzt, damit Noten sich nicht aendern, wenn neue Kunden hinzukommen.</t>
  </si>
  <si>
    <t>Inaktive Kunden (&gt;365 Tage) haben per Definition 0 EUR Umsatz und 0 Bestellungen im 12-Monats-Fenster.</t>
  </si>
  <si>
    <t>Synthetische Testdaten, erzeugt 30.07.2026, Seed 20260730. 6.400 unabhaengige Datensaetze (3.200 original + 3.200 per Bootstrap+Jitter ergaenzt, Seed 20260801), keine Duplikate.</t>
  </si>
  <si>
    <t>Erweiterte Kennzahlen v2 (Spalten U-AA in Kundendaten)</t>
  </si>
  <si>
    <t>Firmenpotenzial_Score: rein firmografisch (Mitarbeiter, Kundenumsatz, Kundenalter, Branchenwachstum) - haengt NICHT von Umsatz_mit_uns_12M_EUR ab. Loest die Tautologie des Kundenwert_Score, der zirkulaer auf dem eigenen Umsatz basiert.</t>
  </si>
  <si>
    <t>Firmo_Distanz_TopKunden / Erwarteter_Umsatz_EUR / Umsatzluecke_EUR / Cross_Selling_Potenzial: identifizieren Bestandskunden, die firmografisch zu Top-Kunden passen, aber deutlich unter dem erwarteten Umsatz kaufen.</t>
  </si>
  <si>
    <t>Fruehwarn_Score / Risiko_Ampel: kontinuierliches Risikosignal aus Wachstum, Reklamationen und Zahlungsverzug - erkennt gefaehrdete Kunden BEVOR sie (per fixer 365-Tage-Regel) in Segment D fallen. Segment D bleibt unveraendert erhalten, da es an anderer Stelle (SAP-Import etc.) referenziert werden koennte.</t>
  </si>
  <si>
    <t>Alle Kennzahlen sind Formeln und aktualisieren sich automatisch bei neuen/geaenderten Kundendaten. Hilfsgroessen (Mittelwerte, Perzentile, Branchen-Wachstum) stehen im Tab Hilfswerte.</t>
  </si>
  <si>
    <t>Korrektur v4: Jahresumsatz_Kunde_Mio_EUR wurde neu berechnet auf Basis realistischer Umsatz/Mitarbeiter-Richtwerte je Branche (180.000-260.000 EUR/MA, mit Streuung 0,5x-2,2x). Vorher unrealistisch niedrig (Median ca. 22.500 EUR/MA statt branchenueblich &gt;150.000 EUR/MA).</t>
  </si>
  <si>
    <t>Hilfswerte fuer erweiterte Kennzahlen (Kundendaten Spalten U-AA)</t>
  </si>
  <si>
    <t>Umsatzgewichtetes Wachstum YoY (%)</t>
  </si>
  <si>
    <t>Globalstatistik (alle Kunden)</t>
  </si>
  <si>
    <t>Mittelwert Mitarbeiterzahl</t>
  </si>
  <si>
    <t>Std.Abw. Mitarbeiterzahl</t>
  </si>
  <si>
    <t>Mittelwert Jahresumsatz_Kunde_Mio_EUR</t>
  </si>
  <si>
    <t>Std.Abw. Jahresumsatz_Kunde_Mio_EUR</t>
  </si>
  <si>
    <t>Mittelwert Kundenalter_Jahre</t>
  </si>
  <si>
    <t>Std.Abw. Kundenalter_Jahre</t>
  </si>
  <si>
    <t>Profil Top-Kunden (Segment A) - standardisiert</t>
  </si>
  <si>
    <t>Ø z-Score Mitarbeiterzahl (Top-Kunden)</t>
  </si>
  <si>
    <t>Ø z-Score Jahresumsatz_Kunde (Top-Kunden)</t>
  </si>
  <si>
    <t>Ø z-Score Kundenalter (Top-Kunden)</t>
  </si>
  <si>
    <t>Umsatz je Mitarbeiter, Top-Kunden (EUR, umsatzgewichtet)</t>
  </si>
  <si>
    <t>Schwellenwerte Cross-Selling-Distanz</t>
  </si>
  <si>
    <t>Distanz-Schwelle "aehnlich" (25. Perzentil aller Kunden)</t>
  </si>
  <si>
    <t>Distanz-Schwelle "entfernt aehnlich" (50. Perzentil)</t>
  </si>
  <si>
    <t>Schwellenwerte Fruehwarn-Score (nur aktive Kunden, &lt;=365 Tage)</t>
  </si>
  <si>
    <t>Rot-Schwelle (90. Perzentil Fruehwarn-Score, aktive Kunden)</t>
  </si>
  <si>
    <t>Gelb-Schwelle (70. Perzentil Fruehwarn-Score, aktive Kunden)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</si>
</sst>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7" x14ac:knownFonts="1">
    <font>
      <sz val="11"/>
      <color theme="1"/>
      <name val="Calibri"/>
      <family val="2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b/>
      <sz val="14"/>
      <color rgb="FF1F4E5F"/>
      <name val="Arial"/>
      <charset val="1"/>
    </font>
    <font>
      <b/>
      <sz val="10"/>
      <name val="Arial"/>
      <charset val="1"/>
    </font>
    <font>
      <i/>
      <sz val="9"/>
      <color rgb="FF666666"/>
      <name val="Arial"/>
      <charset val="1"/>
    </font>
    <font>
      <b/>
      <sz val="1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5F"/>
        <bgColor rgb="FF333333"/>
      </patternFill>
    </fill>
    <fill>
      <patternFill patternType="solid">
        <fgColor rgb="FFEEF3F6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 wrapText="1"/>
    </xf>
    <xf numFmtId="0" fontId="1" fillId="2" borderId="0" xfId="0" applyFont="1" applyFill="1"/>
    <xf numFmtId="0" fontId="0" fillId="0" borderId="0" xfId="0" applyAlignment="1">
      <alignment horizontal="center" wrapText="1"/>
    </xf>
    <xf numFmtId="0" fontId="2" fillId="0" borderId="0" xfId="0" applyFont="1"/>
    <xf numFmtId="164" fontId="2" fillId="0" borderId="0" xfId="0" applyNumberFormat="1" applyFont="1"/>
    <xf numFmtId="3" fontId="2" fillId="0" borderId="0" xfId="0" applyNumberFormat="1" applyFont="1"/>
    <xf numFmtId="0" fontId="2" fillId="3" borderId="0" xfId="0" applyFont="1" applyFill="1"/>
    <xf numFmtId="164" fontId="2" fillId="3" borderId="0" xfId="0" applyNumberFormat="1" applyFont="1" applyFill="1"/>
    <xf numFmtId="0" fontId="3" fillId="0" borderId="0" xfId="0" applyFont="1"/>
    <xf numFmtId="165" fontId="2" fillId="0" borderId="0" xfId="0" applyNumberFormat="1" applyFont="1"/>
    <xf numFmtId="0" fontId="4" fillId="0" borderId="0" xfId="0" applyFont="1"/>
    <xf numFmtId="165" fontId="4" fillId="0" borderId="0" xfId="0" applyNumberFormat="1" applyFont="1"/>
    <xf numFmtId="3" fontId="4" fillId="0" borderId="0" xfId="0" applyNumberFormat="1" applyFont="1"/>
    <xf numFmtId="2" fontId="2" fillId="0" borderId="0" xfId="0" applyNumberFormat="1" applyFont="1"/>
    <xf numFmtId="0" fontId="4" fillId="0" borderId="1" xfId="0" applyFont="1" applyBorder="1"/>
    <xf numFmtId="0" fontId="2" fillId="0" borderId="1" xfId="0" applyFont="1" applyBorder="1"/>
    <xf numFmtId="0" fontId="5" fillId="0" borderId="0" xfId="0" applyFont="1"/>
    <xf numFmtId="0" fontId="6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EF3F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4E5F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401"/>
  <sheetViews>
    <sheetView tabSelected="1" zoomScaleNormal="100" workbookViewId="0">
      <pane ySplit="1" topLeftCell="A2" activePane="bottomLeft" state="frozen"/>
      <selection pane="bottomLeft" activeCell="C1" sqref="C1"/>
    </sheetView>
  </sheetViews>
  <sheetFormatPr baseColWidth="10" defaultColWidth="8.7109375" defaultRowHeight="15" x14ac:dyDescent="0.25"/>
  <cols>
    <col min="1" max="1" width="12.140625" customWidth="1"/>
    <col min="2" max="2" width="27.85546875" customWidth="1"/>
    <col min="3" max="3" width="19" customWidth="1"/>
    <col min="4" max="4" width="7.85546875" customWidth="1"/>
    <col min="5" max="5" width="15.28515625" customWidth="1"/>
    <col min="6" max="6" width="18" customWidth="1"/>
    <col min="7" max="7" width="14.42578125" customWidth="1"/>
    <col min="8" max="8" width="17" customWidth="1"/>
    <col min="9" max="9" width="15.5703125" customWidth="1"/>
    <col min="10" max="10" width="16" customWidth="1"/>
    <col min="11" max="11" width="16.42578125" customWidth="1"/>
    <col min="12" max="12" width="20.28515625" customWidth="1"/>
    <col min="13" max="14" width="14.85546875" customWidth="1"/>
    <col min="15" max="15" width="12" customWidth="1"/>
    <col min="16" max="16" width="11.85546875" customWidth="1"/>
    <col min="17" max="17" width="11.7109375" customWidth="1"/>
    <col min="18" max="18" width="10.7109375" customWidth="1"/>
    <col min="19" max="19" width="14.28515625" customWidth="1"/>
    <col min="20" max="20" width="11.42578125" customWidth="1"/>
    <col min="21" max="21" width="20" customWidth="1"/>
    <col min="22" max="23" width="22" customWidth="1"/>
    <col min="24" max="24" width="20" customWidth="1"/>
    <col min="25" max="25" width="22" customWidth="1"/>
    <col min="26" max="26" width="18" customWidth="1"/>
    <col min="27" max="27" width="26" customWidth="1"/>
  </cols>
  <sheetData>
    <row r="1" spans="1:27" s="3" customFormat="1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spans="1:27" ht="15" customHeight="1" x14ac:dyDescent="0.25">
      <c r="A2" s="4" t="s">
        <v>27</v>
      </c>
      <c r="B2" s="4" t="s">
        <v>28</v>
      </c>
      <c r="C2" s="4" t="s">
        <v>29</v>
      </c>
      <c r="D2" s="4" t="s">
        <v>30</v>
      </c>
      <c r="E2" s="4">
        <v>325</v>
      </c>
      <c r="F2" s="5">
        <v>95.3</v>
      </c>
      <c r="G2" s="5">
        <v>15.1</v>
      </c>
      <c r="H2" s="6">
        <v>38280</v>
      </c>
      <c r="I2" s="4">
        <v>3</v>
      </c>
      <c r="J2" s="4">
        <v>11</v>
      </c>
      <c r="K2" s="4">
        <v>0</v>
      </c>
      <c r="L2" s="4">
        <v>-5</v>
      </c>
      <c r="M2" s="4">
        <v>4</v>
      </c>
      <c r="N2" s="5">
        <v>18.600000000000001</v>
      </c>
      <c r="O2" s="7">
        <f t="shared" ref="O2:O65" si="0">IF(J2&gt;365,1,IF(J2&lt;=30,5,IF(J2&lt;=90,4,IF(J2&lt;=180,3,2))))</f>
        <v>5</v>
      </c>
      <c r="P2" s="7">
        <f t="shared" ref="P2:P65" si="1">IF(I2&gt;=5,5,IF(I2&gt;=4,4,IF(I2&gt;=3,3,IF(I2&gt;=2,2,1))))</f>
        <v>3</v>
      </c>
      <c r="Q2" s="7">
        <f t="shared" ref="Q2:Q65" si="2">IF(H2&gt;=7500,5,IF(H2&gt;=2500,4,IF(H2&gt;=1000,3,IF(H2&gt;=1,2,1))))</f>
        <v>5</v>
      </c>
      <c r="R2" s="7">
        <f t="shared" ref="R2:R65" si="3">O2+P2+Q2</f>
        <v>13</v>
      </c>
      <c r="S2" s="8">
        <f t="shared" ref="S2:S65" si="4">ROUND(10*R2+0.5*N2-6*K2-0.3*MAX(0,L2),1)</f>
        <v>139.30000000000001</v>
      </c>
      <c r="T2" s="7" t="str">
        <f t="shared" ref="T2:T65" si="5">IF(J2&gt;365,"D - Abwanderungsrisiko",IF(S2&gt;=125,"A - Top-Kunde",IF(S2&gt;=105,"B - Kernkunde","C - Entwicklungspotenzial")))</f>
        <v>A - Top-Kunde</v>
      </c>
      <c r="U2" s="4">
        <f>ROUND(((E2-Hilfswerte!$B$20)/Hilfswerte!$B$21)+((F2-Hilfswerte!$B$22)/Hilfswerte!$B$23)+((G2-Hilfswerte!$B$24)/Hilfswerte!$B$25)+0.1*INDEX(Hilfswerte!$B$4:$B$15,MATCH(C2,Hilfswerte!$A$4:$A$15,0)),2)</f>
        <v>3.14</v>
      </c>
      <c r="V2" s="4">
        <f>ROUND(SQRT((((E2-Hilfswerte!$B$20)/Hilfswerte!$B$21)-Hilfswerte!$B$28)^2+(((F2-Hilfswerte!$B$22)/Hilfswerte!$B$23)-Hilfswerte!$B$29)^2+(((G2-Hilfswerte!$B$24)/Hilfswerte!$B$25)-Hilfswerte!$B$30)^2),3)</f>
        <v>1.385</v>
      </c>
      <c r="W2" s="4">
        <f>ROUND(E2*Hilfswerte!$B$31,0)</f>
        <v>66802</v>
      </c>
      <c r="X2" s="4">
        <f t="shared" ref="X2:X65" si="6">MAX(0,W2-H2)</f>
        <v>28522</v>
      </c>
      <c r="Y2" s="4" t="str">
        <f>IF(T2="A - Top-Kunde","bereits Top-Kunde",IF(AND(V2&lt;=Hilfswerte!$B$34,H2&lt;0.5*W2),"Hoch",IF(AND(V2&lt;=Hilfswerte!$B$35,H2&lt;0.7*W2),"Mittel","Niedrig")))</f>
        <v>bereits Top-Kunde</v>
      </c>
      <c r="Z2" s="4">
        <f t="shared" ref="Z2:Z65" si="7">ROUND(0.4*MAX(0,-N2)+3*K2+0.2*MAX(0,L2)+0.05*J2,1)</f>
        <v>0.6</v>
      </c>
      <c r="AA2" s="4" t="str">
        <f>IF(J2&gt;365,"Bereits abgewandert (Segment D)",IF(Z2&gt;=Hilfswerte!$B$38,"Rot - akut gefaehrdet",IF(Z2&gt;=Hilfswerte!$B$39,"Gelb - beobachten","Gruen - stabil")))</f>
        <v>Gruen - stabil</v>
      </c>
    </row>
    <row r="3" spans="1:27" ht="15" customHeight="1" x14ac:dyDescent="0.25">
      <c r="A3" s="4" t="s">
        <v>31</v>
      </c>
      <c r="B3" s="4" t="s">
        <v>32</v>
      </c>
      <c r="C3" s="4" t="s">
        <v>33</v>
      </c>
      <c r="D3" s="4" t="s">
        <v>30</v>
      </c>
      <c r="E3" s="4">
        <v>49</v>
      </c>
      <c r="F3" s="5">
        <v>9.6999999999999993</v>
      </c>
      <c r="G3" s="5">
        <v>6.8</v>
      </c>
      <c r="H3" s="6">
        <v>14900</v>
      </c>
      <c r="I3" s="4">
        <v>4</v>
      </c>
      <c r="J3" s="4">
        <v>12</v>
      </c>
      <c r="K3" s="4">
        <v>1</v>
      </c>
      <c r="L3" s="4">
        <v>10</v>
      </c>
      <c r="M3" s="4">
        <v>6</v>
      </c>
      <c r="N3" s="5">
        <v>-20.5</v>
      </c>
      <c r="O3" s="7">
        <f t="shared" si="0"/>
        <v>5</v>
      </c>
      <c r="P3" s="7">
        <f t="shared" si="1"/>
        <v>4</v>
      </c>
      <c r="Q3" s="7">
        <f t="shared" si="2"/>
        <v>5</v>
      </c>
      <c r="R3" s="7">
        <f t="shared" si="3"/>
        <v>14</v>
      </c>
      <c r="S3" s="8">
        <f t="shared" si="4"/>
        <v>120.8</v>
      </c>
      <c r="T3" s="7" t="str">
        <f t="shared" si="5"/>
        <v>B - Kernkunde</v>
      </c>
      <c r="U3" s="4">
        <f>ROUND(((E3-Hilfswerte!$B$20)/Hilfswerte!$B$21)+((F3-Hilfswerte!$B$22)/Hilfswerte!$B$23)+((G3-Hilfswerte!$B$24)/Hilfswerte!$B$25)+0.1*INDEX(Hilfswerte!$B$4:$B$15,MATCH(C3,Hilfswerte!$A$4:$A$15,0)),2)</f>
        <v>-1.1499999999999999</v>
      </c>
      <c r="V3" s="4">
        <f>ROUND(SQRT((((E3-Hilfswerte!$B$20)/Hilfswerte!$B$21)-Hilfswerte!$B$28)^2+(((F3-Hilfswerte!$B$22)/Hilfswerte!$B$23)-Hilfswerte!$B$29)^2+(((G3-Hilfswerte!$B$24)/Hilfswerte!$B$25)-Hilfswerte!$B$30)^2),3)</f>
        <v>1</v>
      </c>
      <c r="W3" s="4">
        <f>ROUND(E3*Hilfswerte!$B$31,0)</f>
        <v>10072</v>
      </c>
      <c r="X3" s="4">
        <f t="shared" si="6"/>
        <v>0</v>
      </c>
      <c r="Y3" s="4" t="str">
        <f>IF(T3="A - Top-Kunde","bereits Top-Kunde",IF(AND(V3&lt;=Hilfswerte!$B$34,H3&lt;0.5*W3),"Hoch",IF(AND(V3&lt;=Hilfswerte!$B$35,H3&lt;0.7*W3),"Mittel","Niedrig")))</f>
        <v>Niedrig</v>
      </c>
      <c r="Z3" s="4">
        <f t="shared" si="7"/>
        <v>13.8</v>
      </c>
      <c r="AA3" s="4" t="str">
        <f>IF(J3&gt;365,"Bereits abgewandert (Segment D)",IF(Z3&gt;=Hilfswerte!$B$38,"Rot - akut gefaehrdet",IF(Z3&gt;=Hilfswerte!$B$39,"Gelb - beobachten","Gruen - stabil")))</f>
        <v>Gelb - beobachten</v>
      </c>
    </row>
    <row r="4" spans="1:27" ht="15" customHeight="1" x14ac:dyDescent="0.25">
      <c r="A4" s="4" t="s">
        <v>34</v>
      </c>
      <c r="B4" s="4" t="s">
        <v>35</v>
      </c>
      <c r="C4" s="4" t="s">
        <v>33</v>
      </c>
      <c r="D4" s="4" t="s">
        <v>30</v>
      </c>
      <c r="E4" s="4">
        <v>119</v>
      </c>
      <c r="F4" s="5">
        <v>28</v>
      </c>
      <c r="G4" s="5">
        <v>15.1</v>
      </c>
      <c r="H4" s="6">
        <v>0</v>
      </c>
      <c r="I4" s="4">
        <v>0</v>
      </c>
      <c r="J4" s="4">
        <v>753</v>
      </c>
      <c r="K4" s="4">
        <v>0</v>
      </c>
      <c r="L4" s="4">
        <v>26</v>
      </c>
      <c r="M4" s="4">
        <v>0</v>
      </c>
      <c r="N4" s="5">
        <v>-64.400000000000006</v>
      </c>
      <c r="O4" s="7">
        <f t="shared" si="0"/>
        <v>1</v>
      </c>
      <c r="P4" s="7">
        <f t="shared" si="1"/>
        <v>1</v>
      </c>
      <c r="Q4" s="7">
        <f t="shared" si="2"/>
        <v>1</v>
      </c>
      <c r="R4" s="7">
        <f t="shared" si="3"/>
        <v>3</v>
      </c>
      <c r="S4" s="8">
        <f t="shared" si="4"/>
        <v>-10</v>
      </c>
      <c r="T4" s="7" t="str">
        <f t="shared" si="5"/>
        <v>D - Abwanderungsrisiko</v>
      </c>
      <c r="U4" s="4">
        <f>ROUND(((E4-Hilfswerte!$B$20)/Hilfswerte!$B$21)+((F4-Hilfswerte!$B$22)/Hilfswerte!$B$23)+((G4-Hilfswerte!$B$24)/Hilfswerte!$B$25)+0.1*INDEX(Hilfswerte!$B$4:$B$15,MATCH(C4,Hilfswerte!$A$4:$A$15,0)),2)</f>
        <v>0.8</v>
      </c>
      <c r="V4" s="4">
        <f>ROUND(SQRT((((E4-Hilfswerte!$B$20)/Hilfswerte!$B$21)-Hilfswerte!$B$28)^2+(((F4-Hilfswerte!$B$22)/Hilfswerte!$B$23)-Hilfswerte!$B$29)^2+(((G4-Hilfswerte!$B$24)/Hilfswerte!$B$25)-Hilfswerte!$B$30)^2),3)</f>
        <v>0.67400000000000004</v>
      </c>
      <c r="W4" s="4">
        <f>ROUND(E4*Hilfswerte!$B$31,0)</f>
        <v>24460</v>
      </c>
      <c r="X4" s="4">
        <f t="shared" si="6"/>
        <v>24460</v>
      </c>
      <c r="Y4" s="4" t="str">
        <f>IF(T4="A - Top-Kunde","bereits Top-Kunde",IF(AND(V4&lt;=Hilfswerte!$B$34,H4&lt;0.5*W4),"Hoch",IF(AND(V4&lt;=Hilfswerte!$B$35,H4&lt;0.7*W4),"Mittel","Niedrig")))</f>
        <v>Hoch</v>
      </c>
      <c r="Z4" s="4">
        <f t="shared" si="7"/>
        <v>68.599999999999994</v>
      </c>
      <c r="AA4" s="4" t="str">
        <f>IF(J4&gt;365,"Bereits abgewandert (Segment D)",IF(Z4&gt;=Hilfswerte!$B$38,"Rot - akut gefaehrdet",IF(Z4&gt;=Hilfswerte!$B$39,"Gelb - beobachten","Gruen - stabil")))</f>
        <v>Bereits abgewandert (Segment D)</v>
      </c>
    </row>
    <row r="5" spans="1:27" ht="15" customHeight="1" x14ac:dyDescent="0.25">
      <c r="A5" s="4" t="s">
        <v>36</v>
      </c>
      <c r="B5" s="4" t="s">
        <v>37</v>
      </c>
      <c r="C5" s="4" t="s">
        <v>38</v>
      </c>
      <c r="D5" s="4" t="s">
        <v>30</v>
      </c>
      <c r="E5" s="4">
        <v>160</v>
      </c>
      <c r="F5" s="5">
        <v>51.4</v>
      </c>
      <c r="G5" s="5">
        <v>14</v>
      </c>
      <c r="H5" s="6">
        <v>0</v>
      </c>
      <c r="I5" s="4">
        <v>0</v>
      </c>
      <c r="J5" s="4">
        <v>390</v>
      </c>
      <c r="K5" s="4">
        <v>0</v>
      </c>
      <c r="L5" s="4">
        <v>1</v>
      </c>
      <c r="M5" s="4">
        <v>0</v>
      </c>
      <c r="N5" s="5">
        <v>-87.3</v>
      </c>
      <c r="O5" s="7">
        <f t="shared" si="0"/>
        <v>1</v>
      </c>
      <c r="P5" s="7">
        <f t="shared" si="1"/>
        <v>1</v>
      </c>
      <c r="Q5" s="7">
        <f t="shared" si="2"/>
        <v>1</v>
      </c>
      <c r="R5" s="7">
        <f t="shared" si="3"/>
        <v>3</v>
      </c>
      <c r="S5" s="8">
        <f t="shared" si="4"/>
        <v>-14</v>
      </c>
      <c r="T5" s="7" t="str">
        <f t="shared" si="5"/>
        <v>D - Abwanderungsrisiko</v>
      </c>
      <c r="U5" s="4">
        <f>ROUND(((E5-Hilfswerte!$B$20)/Hilfswerte!$B$21)+((F5-Hilfswerte!$B$22)/Hilfswerte!$B$23)+((G5-Hilfswerte!$B$24)/Hilfswerte!$B$25)+0.1*INDEX(Hilfswerte!$B$4:$B$15,MATCH(C5,Hilfswerte!$A$4:$A$15,0)),2)</f>
        <v>1.54</v>
      </c>
      <c r="V5" s="4">
        <f>ROUND(SQRT((((E5-Hilfswerte!$B$20)/Hilfswerte!$B$21)-Hilfswerte!$B$28)^2+(((F5-Hilfswerte!$B$22)/Hilfswerte!$B$23)-Hilfswerte!$B$29)^2+(((G5-Hilfswerte!$B$24)/Hilfswerte!$B$25)-Hilfswerte!$B$30)^2),3)</f>
        <v>0.50800000000000001</v>
      </c>
      <c r="W5" s="4">
        <f>ROUND(E5*Hilfswerte!$B$31,0)</f>
        <v>32887</v>
      </c>
      <c r="X5" s="4">
        <f t="shared" si="6"/>
        <v>32887</v>
      </c>
      <c r="Y5" s="4" t="str">
        <f>IF(T5="A - Top-Kunde","bereits Top-Kunde",IF(AND(V5&lt;=Hilfswerte!$B$34,H5&lt;0.5*W5),"Hoch",IF(AND(V5&lt;=Hilfswerte!$B$35,H5&lt;0.7*W5),"Mittel","Niedrig")))</f>
        <v>Hoch</v>
      </c>
      <c r="Z5" s="4">
        <f t="shared" si="7"/>
        <v>54.6</v>
      </c>
      <c r="AA5" s="4" t="str">
        <f>IF(J5&gt;365,"Bereits abgewandert (Segment D)",IF(Z5&gt;=Hilfswerte!$B$38,"Rot - akut gefaehrdet",IF(Z5&gt;=Hilfswerte!$B$39,"Gelb - beobachten","Gruen - stabil")))</f>
        <v>Bereits abgewandert (Segment D)</v>
      </c>
    </row>
    <row r="6" spans="1:27" ht="15" customHeight="1" x14ac:dyDescent="0.25">
      <c r="A6" s="4" t="s">
        <v>39</v>
      </c>
      <c r="B6" s="4" t="s">
        <v>40</v>
      </c>
      <c r="C6" s="4" t="s">
        <v>29</v>
      </c>
      <c r="D6" s="4" t="s">
        <v>30</v>
      </c>
      <c r="E6" s="4">
        <v>35</v>
      </c>
      <c r="F6" s="5">
        <v>9.6</v>
      </c>
      <c r="G6" s="5">
        <v>7.9</v>
      </c>
      <c r="H6" s="6">
        <v>1420</v>
      </c>
      <c r="I6" s="4">
        <v>4</v>
      </c>
      <c r="J6" s="4">
        <v>192</v>
      </c>
      <c r="K6" s="4">
        <v>0</v>
      </c>
      <c r="L6" s="4">
        <v>22</v>
      </c>
      <c r="M6" s="4">
        <v>2</v>
      </c>
      <c r="N6" s="5">
        <v>2.1</v>
      </c>
      <c r="O6" s="7">
        <f t="shared" si="0"/>
        <v>2</v>
      </c>
      <c r="P6" s="7">
        <f t="shared" si="1"/>
        <v>4</v>
      </c>
      <c r="Q6" s="7">
        <f t="shared" si="2"/>
        <v>3</v>
      </c>
      <c r="R6" s="7">
        <f t="shared" si="3"/>
        <v>9</v>
      </c>
      <c r="S6" s="8">
        <f t="shared" si="4"/>
        <v>84.5</v>
      </c>
      <c r="T6" s="7" t="str">
        <f t="shared" si="5"/>
        <v>C - Entwicklungspotenzial</v>
      </c>
      <c r="U6" s="4">
        <f>ROUND(((E6-Hilfswerte!$B$20)/Hilfswerte!$B$21)+((F6-Hilfswerte!$B$22)/Hilfswerte!$B$23)+((G6-Hilfswerte!$B$24)/Hilfswerte!$B$25)+0.1*INDEX(Hilfswerte!$B$4:$B$15,MATCH(C6,Hilfswerte!$A$4:$A$15,0)),2)</f>
        <v>-0.79</v>
      </c>
      <c r="V6" s="4">
        <f>ROUND(SQRT((((E6-Hilfswerte!$B$20)/Hilfswerte!$B$21)-Hilfswerte!$B$28)^2+(((F6-Hilfswerte!$B$22)/Hilfswerte!$B$23)-Hilfswerte!$B$29)^2+(((G6-Hilfswerte!$B$24)/Hilfswerte!$B$25)-Hilfswerte!$B$30)^2),3)</f>
        <v>0.92300000000000004</v>
      </c>
      <c r="W6" s="4">
        <f>ROUND(E6*Hilfswerte!$B$31,0)</f>
        <v>7194</v>
      </c>
      <c r="X6" s="4">
        <f t="shared" si="6"/>
        <v>5774</v>
      </c>
      <c r="Y6" s="4" t="str">
        <f>IF(T6="A - Top-Kunde","bereits Top-Kunde",IF(AND(V6&lt;=Hilfswerte!$B$34,H6&lt;0.5*W6),"Hoch",IF(AND(V6&lt;=Hilfswerte!$B$35,H6&lt;0.7*W6),"Mittel","Niedrig")))</f>
        <v>Mittel</v>
      </c>
      <c r="Z6" s="4">
        <f t="shared" si="7"/>
        <v>14</v>
      </c>
      <c r="AA6" s="4" t="str">
        <f>IF(J6&gt;365,"Bereits abgewandert (Segment D)",IF(Z6&gt;=Hilfswerte!$B$38,"Rot - akut gefaehrdet",IF(Z6&gt;=Hilfswerte!$B$39,"Gelb - beobachten","Gruen - stabil")))</f>
        <v>Gelb - beobachten</v>
      </c>
    </row>
    <row r="7" spans="1:27" ht="15" customHeight="1" x14ac:dyDescent="0.25">
      <c r="A7" s="4" t="s">
        <v>41</v>
      </c>
      <c r="B7" s="4" t="s">
        <v>42</v>
      </c>
      <c r="C7" s="4" t="s">
        <v>38</v>
      </c>
      <c r="D7" s="4" t="s">
        <v>30</v>
      </c>
      <c r="E7" s="4">
        <v>61</v>
      </c>
      <c r="F7" s="5">
        <v>13.5</v>
      </c>
      <c r="G7" s="5">
        <v>18.100000000000001</v>
      </c>
      <c r="H7" s="6">
        <v>0</v>
      </c>
      <c r="I7" s="4">
        <v>0</v>
      </c>
      <c r="J7" s="4">
        <v>743</v>
      </c>
      <c r="K7" s="4">
        <v>0</v>
      </c>
      <c r="L7" s="4">
        <v>4</v>
      </c>
      <c r="M7" s="4">
        <v>0</v>
      </c>
      <c r="N7" s="5">
        <v>-54.6</v>
      </c>
      <c r="O7" s="7">
        <f t="shared" si="0"/>
        <v>1</v>
      </c>
      <c r="P7" s="7">
        <f t="shared" si="1"/>
        <v>1</v>
      </c>
      <c r="Q7" s="7">
        <f t="shared" si="2"/>
        <v>1</v>
      </c>
      <c r="R7" s="7">
        <f t="shared" si="3"/>
        <v>3</v>
      </c>
      <c r="S7" s="8">
        <f t="shared" si="4"/>
        <v>1.5</v>
      </c>
      <c r="T7" s="7" t="str">
        <f t="shared" si="5"/>
        <v>D - Abwanderungsrisiko</v>
      </c>
      <c r="U7" s="4">
        <f>ROUND(((E7-Hilfswerte!$B$20)/Hilfswerte!$B$21)+((F7-Hilfswerte!$B$22)/Hilfswerte!$B$23)+((G7-Hilfswerte!$B$24)/Hilfswerte!$B$25)+0.1*INDEX(Hilfswerte!$B$4:$B$15,MATCH(C7,Hilfswerte!$A$4:$A$15,0)),2)</f>
        <v>1.08</v>
      </c>
      <c r="V7" s="4">
        <f>ROUND(SQRT((((E7-Hilfswerte!$B$20)/Hilfswerte!$B$21)-Hilfswerte!$B$28)^2+(((F7-Hilfswerte!$B$22)/Hilfswerte!$B$23)-Hilfswerte!$B$29)^2+(((G7-Hilfswerte!$B$24)/Hilfswerte!$B$25)-Hilfswerte!$B$30)^2),3)</f>
        <v>1.262</v>
      </c>
      <c r="W7" s="4">
        <f>ROUND(E7*Hilfswerte!$B$31,0)</f>
        <v>12538</v>
      </c>
      <c r="X7" s="4">
        <f t="shared" si="6"/>
        <v>12538</v>
      </c>
      <c r="Y7" s="4" t="str">
        <f>IF(T7="A - Top-Kunde","bereits Top-Kunde",IF(AND(V7&lt;=Hilfswerte!$B$34,H7&lt;0.5*W7),"Hoch",IF(AND(V7&lt;=Hilfswerte!$B$35,H7&lt;0.7*W7),"Mittel","Niedrig")))</f>
        <v>Niedrig</v>
      </c>
      <c r="Z7" s="4">
        <f t="shared" si="7"/>
        <v>59.8</v>
      </c>
      <c r="AA7" s="4" t="str">
        <f>IF(J7&gt;365,"Bereits abgewandert (Segment D)",IF(Z7&gt;=Hilfswerte!$B$38,"Rot - akut gefaehrdet",IF(Z7&gt;=Hilfswerte!$B$39,"Gelb - beobachten","Gruen - stabil")))</f>
        <v>Bereits abgewandert (Segment D)</v>
      </c>
    </row>
    <row r="8" spans="1:27" ht="15" customHeight="1" x14ac:dyDescent="0.25">
      <c r="A8" s="4" t="s">
        <v>43</v>
      </c>
      <c r="B8" s="4" t="s">
        <v>44</v>
      </c>
      <c r="C8" s="4" t="s">
        <v>33</v>
      </c>
      <c r="D8" s="4" t="s">
        <v>30</v>
      </c>
      <c r="E8" s="4">
        <v>32</v>
      </c>
      <c r="F8" s="5">
        <v>4</v>
      </c>
      <c r="G8" s="5">
        <v>16.399999999999999</v>
      </c>
      <c r="H8" s="6">
        <v>980</v>
      </c>
      <c r="I8" s="4">
        <v>3</v>
      </c>
      <c r="J8" s="4">
        <v>62</v>
      </c>
      <c r="K8" s="4">
        <v>1</v>
      </c>
      <c r="L8" s="4">
        <v>15</v>
      </c>
      <c r="M8" s="4">
        <v>2</v>
      </c>
      <c r="N8" s="5">
        <v>10.9</v>
      </c>
      <c r="O8" s="7">
        <f t="shared" si="0"/>
        <v>4</v>
      </c>
      <c r="P8" s="7">
        <f t="shared" si="1"/>
        <v>3</v>
      </c>
      <c r="Q8" s="7">
        <f t="shared" si="2"/>
        <v>2</v>
      </c>
      <c r="R8" s="7">
        <f t="shared" si="3"/>
        <v>9</v>
      </c>
      <c r="S8" s="8">
        <f t="shared" si="4"/>
        <v>85</v>
      </c>
      <c r="T8" s="7" t="str">
        <f t="shared" si="5"/>
        <v>C - Entwicklungspotenzial</v>
      </c>
      <c r="U8" s="4">
        <f>ROUND(((E8-Hilfswerte!$B$20)/Hilfswerte!$B$21)+((F8-Hilfswerte!$B$22)/Hilfswerte!$B$23)+((G8-Hilfswerte!$B$24)/Hilfswerte!$B$25)+0.1*INDEX(Hilfswerte!$B$4:$B$15,MATCH(C8,Hilfswerte!$A$4:$A$15,0)),2)</f>
        <v>0.2</v>
      </c>
      <c r="V8" s="4">
        <f>ROUND(SQRT((((E8-Hilfswerte!$B$20)/Hilfswerte!$B$21)-Hilfswerte!$B$28)^2+(((F8-Hilfswerte!$B$22)/Hilfswerte!$B$23)-Hilfswerte!$B$29)^2+(((G8-Hilfswerte!$B$24)/Hilfswerte!$B$25)-Hilfswerte!$B$30)^2),3)</f>
        <v>1.1759999999999999</v>
      </c>
      <c r="W8" s="4">
        <f>ROUND(E8*Hilfswerte!$B$31,0)</f>
        <v>6577</v>
      </c>
      <c r="X8" s="4">
        <f t="shared" si="6"/>
        <v>5597</v>
      </c>
      <c r="Y8" s="4" t="str">
        <f>IF(T8="A - Top-Kunde","bereits Top-Kunde",IF(AND(V8&lt;=Hilfswerte!$B$34,H8&lt;0.5*W8),"Hoch",IF(AND(V8&lt;=Hilfswerte!$B$35,H8&lt;0.7*W8),"Mittel","Niedrig")))</f>
        <v>Niedrig</v>
      </c>
      <c r="Z8" s="4">
        <f t="shared" si="7"/>
        <v>9.1</v>
      </c>
      <c r="AA8" s="4" t="str">
        <f>IF(J8&gt;365,"Bereits abgewandert (Segment D)",IF(Z8&gt;=Hilfswerte!$B$38,"Rot - akut gefaehrdet",IF(Z8&gt;=Hilfswerte!$B$39,"Gelb - beobachten","Gruen - stabil")))</f>
        <v>Gruen - stabil</v>
      </c>
    </row>
    <row r="9" spans="1:27" ht="15" customHeight="1" x14ac:dyDescent="0.25">
      <c r="A9" s="4" t="s">
        <v>45</v>
      </c>
      <c r="B9" s="4" t="s">
        <v>46</v>
      </c>
      <c r="C9" s="4" t="s">
        <v>47</v>
      </c>
      <c r="D9" s="4" t="s">
        <v>48</v>
      </c>
      <c r="E9" s="4">
        <v>522</v>
      </c>
      <c r="F9" s="5">
        <v>147</v>
      </c>
      <c r="G9" s="5">
        <v>18.100000000000001</v>
      </c>
      <c r="H9" s="6">
        <v>22870</v>
      </c>
      <c r="I9" s="4">
        <v>4</v>
      </c>
      <c r="J9" s="4">
        <v>58</v>
      </c>
      <c r="K9" s="4">
        <v>0</v>
      </c>
      <c r="L9" s="4">
        <v>-2</v>
      </c>
      <c r="M9" s="4">
        <v>5</v>
      </c>
      <c r="N9" s="5">
        <v>-7.7</v>
      </c>
      <c r="O9" s="7">
        <f t="shared" si="0"/>
        <v>4</v>
      </c>
      <c r="P9" s="7">
        <f t="shared" si="1"/>
        <v>4</v>
      </c>
      <c r="Q9" s="7">
        <f t="shared" si="2"/>
        <v>5</v>
      </c>
      <c r="R9" s="7">
        <f t="shared" si="3"/>
        <v>13</v>
      </c>
      <c r="S9" s="8">
        <f t="shared" si="4"/>
        <v>126.2</v>
      </c>
      <c r="T9" s="7" t="str">
        <f t="shared" si="5"/>
        <v>A - Top-Kunde</v>
      </c>
      <c r="U9" s="4">
        <f>ROUND(((E9-Hilfswerte!$B$20)/Hilfswerte!$B$21)+((F9-Hilfswerte!$B$22)/Hilfswerte!$B$23)+((G9-Hilfswerte!$B$24)/Hilfswerte!$B$25)+0.1*INDEX(Hilfswerte!$B$4:$B$15,MATCH(C9,Hilfswerte!$A$4:$A$15,0)),2)</f>
        <v>5.2</v>
      </c>
      <c r="V9" s="4">
        <f>ROUND(SQRT((((E9-Hilfswerte!$B$20)/Hilfswerte!$B$21)-Hilfswerte!$B$28)^2+(((F9-Hilfswerte!$B$22)/Hilfswerte!$B$23)-Hilfswerte!$B$29)^2+(((G9-Hilfswerte!$B$24)/Hilfswerte!$B$25)-Hilfswerte!$B$30)^2),3)</f>
        <v>2.7189999999999999</v>
      </c>
      <c r="W9" s="4">
        <f>ROUND(E9*Hilfswerte!$B$31,0)</f>
        <v>107295</v>
      </c>
      <c r="X9" s="4">
        <f t="shared" si="6"/>
        <v>84425</v>
      </c>
      <c r="Y9" s="4" t="str">
        <f>IF(T9="A - Top-Kunde","bereits Top-Kunde",IF(AND(V9&lt;=Hilfswerte!$B$34,H9&lt;0.5*W9),"Hoch",IF(AND(V9&lt;=Hilfswerte!$B$35,H9&lt;0.7*W9),"Mittel","Niedrig")))</f>
        <v>bereits Top-Kunde</v>
      </c>
      <c r="Z9" s="4">
        <f t="shared" si="7"/>
        <v>6</v>
      </c>
      <c r="AA9" s="4" t="str">
        <f>IF(J9&gt;365,"Bereits abgewandert (Segment D)",IF(Z9&gt;=Hilfswerte!$B$38,"Rot - akut gefaehrdet",IF(Z9&gt;=Hilfswerte!$B$39,"Gelb - beobachten","Gruen - stabil")))</f>
        <v>Gruen - stabil</v>
      </c>
    </row>
    <row r="10" spans="1:27" ht="15" customHeight="1" x14ac:dyDescent="0.25">
      <c r="A10" s="4" t="s">
        <v>49</v>
      </c>
      <c r="B10" s="4" t="s">
        <v>50</v>
      </c>
      <c r="C10" s="4" t="s">
        <v>51</v>
      </c>
      <c r="D10" s="4" t="s">
        <v>52</v>
      </c>
      <c r="E10" s="4">
        <v>552</v>
      </c>
      <c r="F10" s="5">
        <v>111.7</v>
      </c>
      <c r="G10" s="5">
        <v>5.0999999999999996</v>
      </c>
      <c r="H10" s="6">
        <v>59550</v>
      </c>
      <c r="I10" s="4">
        <v>2</v>
      </c>
      <c r="J10" s="4">
        <v>299</v>
      </c>
      <c r="K10" s="4">
        <v>1</v>
      </c>
      <c r="L10" s="4">
        <v>-5</v>
      </c>
      <c r="M10" s="4">
        <v>3</v>
      </c>
      <c r="N10" s="5">
        <v>10.6</v>
      </c>
      <c r="O10" s="7">
        <f t="shared" si="0"/>
        <v>2</v>
      </c>
      <c r="P10" s="7">
        <f t="shared" si="1"/>
        <v>2</v>
      </c>
      <c r="Q10" s="7">
        <f t="shared" si="2"/>
        <v>5</v>
      </c>
      <c r="R10" s="7">
        <f t="shared" si="3"/>
        <v>9</v>
      </c>
      <c r="S10" s="8">
        <f t="shared" si="4"/>
        <v>89.3</v>
      </c>
      <c r="T10" s="7" t="str">
        <f t="shared" si="5"/>
        <v>C - Entwicklungspotenzial</v>
      </c>
      <c r="U10" s="4">
        <f>ROUND(((E10-Hilfswerte!$B$20)/Hilfswerte!$B$21)+((F10-Hilfswerte!$B$22)/Hilfswerte!$B$23)+((G10-Hilfswerte!$B$24)/Hilfswerte!$B$25)+0.1*INDEX(Hilfswerte!$B$4:$B$15,MATCH(C10,Hilfswerte!$A$4:$A$15,0)),2)</f>
        <v>2.89</v>
      </c>
      <c r="V10" s="4">
        <f>ROUND(SQRT((((E10-Hilfswerte!$B$20)/Hilfswerte!$B$21)-Hilfswerte!$B$28)^2+(((F10-Hilfswerte!$B$22)/Hilfswerte!$B$23)-Hilfswerte!$B$29)^2+(((G10-Hilfswerte!$B$24)/Hilfswerte!$B$25)-Hilfswerte!$B$30)^2),3)</f>
        <v>2.331</v>
      </c>
      <c r="W10" s="4">
        <f>ROUND(E10*Hilfswerte!$B$31,0)</f>
        <v>113461</v>
      </c>
      <c r="X10" s="4">
        <f t="shared" si="6"/>
        <v>53911</v>
      </c>
      <c r="Y10" s="4" t="str">
        <f>IF(T10="A - Top-Kunde","bereits Top-Kunde",IF(AND(V10&lt;=Hilfswerte!$B$34,H10&lt;0.5*W10),"Hoch",IF(AND(V10&lt;=Hilfswerte!$B$35,H10&lt;0.7*W10),"Mittel","Niedrig")))</f>
        <v>Niedrig</v>
      </c>
      <c r="Z10" s="4">
        <f t="shared" si="7"/>
        <v>18</v>
      </c>
      <c r="AA10" s="4" t="str">
        <f>IF(J10&gt;365,"Bereits abgewandert (Segment D)",IF(Z10&gt;=Hilfswerte!$B$38,"Rot - akut gefaehrdet",IF(Z10&gt;=Hilfswerte!$B$39,"Gelb - beobachten","Gruen - stabil")))</f>
        <v>Gelb - beobachten</v>
      </c>
    </row>
    <row r="11" spans="1:27" ht="15" customHeight="1" x14ac:dyDescent="0.25">
      <c r="A11" s="4" t="s">
        <v>53</v>
      </c>
      <c r="B11" s="4" t="s">
        <v>54</v>
      </c>
      <c r="C11" s="4" t="s">
        <v>55</v>
      </c>
      <c r="D11" s="4" t="s">
        <v>56</v>
      </c>
      <c r="E11" s="4">
        <v>41</v>
      </c>
      <c r="F11" s="5">
        <v>16.7</v>
      </c>
      <c r="G11" s="5">
        <v>7</v>
      </c>
      <c r="H11" s="6">
        <v>12850</v>
      </c>
      <c r="I11" s="4">
        <v>8</v>
      </c>
      <c r="J11" s="4">
        <v>47</v>
      </c>
      <c r="K11" s="4">
        <v>2</v>
      </c>
      <c r="L11" s="4">
        <v>11</v>
      </c>
      <c r="M11" s="4">
        <v>6</v>
      </c>
      <c r="N11" s="5">
        <v>-6.1</v>
      </c>
      <c r="O11" s="7">
        <f t="shared" si="0"/>
        <v>4</v>
      </c>
      <c r="P11" s="7">
        <f t="shared" si="1"/>
        <v>5</v>
      </c>
      <c r="Q11" s="7">
        <f t="shared" si="2"/>
        <v>5</v>
      </c>
      <c r="R11" s="7">
        <f t="shared" si="3"/>
        <v>14</v>
      </c>
      <c r="S11" s="8">
        <f t="shared" si="4"/>
        <v>121.7</v>
      </c>
      <c r="T11" s="7" t="str">
        <f t="shared" si="5"/>
        <v>B - Kernkunde</v>
      </c>
      <c r="U11" s="4">
        <f>ROUND(((E11-Hilfswerte!$B$20)/Hilfswerte!$B$21)+((F11-Hilfswerte!$B$22)/Hilfswerte!$B$23)+((G11-Hilfswerte!$B$24)/Hilfswerte!$B$25)+0.1*INDEX(Hilfswerte!$B$4:$B$15,MATCH(C11,Hilfswerte!$A$4:$A$15,0)),2)</f>
        <v>-0.76</v>
      </c>
      <c r="V11" s="4">
        <f>ROUND(SQRT((((E11-Hilfswerte!$B$20)/Hilfswerte!$B$21)-Hilfswerte!$B$28)^2+(((F11-Hilfswerte!$B$22)/Hilfswerte!$B$23)-Hilfswerte!$B$29)^2+(((G11-Hilfswerte!$B$24)/Hilfswerte!$B$25)-Hilfswerte!$B$30)^2),3)</f>
        <v>0.93899999999999995</v>
      </c>
      <c r="W11" s="4">
        <f>ROUND(E11*Hilfswerte!$B$31,0)</f>
        <v>8427</v>
      </c>
      <c r="X11" s="4">
        <f t="shared" si="6"/>
        <v>0</v>
      </c>
      <c r="Y11" s="4" t="str">
        <f>IF(T11="A - Top-Kunde","bereits Top-Kunde",IF(AND(V11&lt;=Hilfswerte!$B$34,H11&lt;0.5*W11),"Hoch",IF(AND(V11&lt;=Hilfswerte!$B$35,H11&lt;0.7*W11),"Mittel","Niedrig")))</f>
        <v>Niedrig</v>
      </c>
      <c r="Z11" s="4">
        <f t="shared" si="7"/>
        <v>13</v>
      </c>
      <c r="AA11" s="4" t="str">
        <f>IF(J11&gt;365,"Bereits abgewandert (Segment D)",IF(Z11&gt;=Hilfswerte!$B$38,"Rot - akut gefaehrdet",IF(Z11&gt;=Hilfswerte!$B$39,"Gelb - beobachten","Gruen - stabil")))</f>
        <v>Gruen - stabil</v>
      </c>
    </row>
    <row r="12" spans="1:27" ht="15" customHeight="1" x14ac:dyDescent="0.25">
      <c r="A12" s="4" t="s">
        <v>57</v>
      </c>
      <c r="B12" s="4" t="s">
        <v>58</v>
      </c>
      <c r="C12" s="4" t="s">
        <v>59</v>
      </c>
      <c r="D12" s="4" t="s">
        <v>30</v>
      </c>
      <c r="E12" s="4">
        <v>25</v>
      </c>
      <c r="F12" s="5">
        <v>2.4</v>
      </c>
      <c r="G12" s="5">
        <v>7.9</v>
      </c>
      <c r="H12" s="6">
        <v>180</v>
      </c>
      <c r="I12" s="4">
        <v>1</v>
      </c>
      <c r="J12" s="4">
        <v>49</v>
      </c>
      <c r="K12" s="4">
        <v>0</v>
      </c>
      <c r="L12" s="4">
        <v>15</v>
      </c>
      <c r="M12" s="4">
        <v>1</v>
      </c>
      <c r="N12" s="5">
        <v>-27.8</v>
      </c>
      <c r="O12" s="7">
        <f t="shared" si="0"/>
        <v>4</v>
      </c>
      <c r="P12" s="7">
        <f t="shared" si="1"/>
        <v>1</v>
      </c>
      <c r="Q12" s="7">
        <f t="shared" si="2"/>
        <v>2</v>
      </c>
      <c r="R12" s="7">
        <f t="shared" si="3"/>
        <v>7</v>
      </c>
      <c r="S12" s="8">
        <f t="shared" si="4"/>
        <v>51.6</v>
      </c>
      <c r="T12" s="7" t="str">
        <f t="shared" si="5"/>
        <v>C - Entwicklungspotenzial</v>
      </c>
      <c r="U12" s="4">
        <f>ROUND(((E12-Hilfswerte!$B$20)/Hilfswerte!$B$21)+((F12-Hilfswerte!$B$22)/Hilfswerte!$B$23)+((G12-Hilfswerte!$B$24)/Hilfswerte!$B$25)+0.1*INDEX(Hilfswerte!$B$4:$B$15,MATCH(C12,Hilfswerte!$A$4:$A$15,0)),2)</f>
        <v>-1.31</v>
      </c>
      <c r="V12" s="4">
        <f>ROUND(SQRT((((E12-Hilfswerte!$B$20)/Hilfswerte!$B$21)-Hilfswerte!$B$28)^2+(((F12-Hilfswerte!$B$22)/Hilfswerte!$B$23)-Hilfswerte!$B$29)^2+(((G12-Hilfswerte!$B$24)/Hilfswerte!$B$25)-Hilfswerte!$B$30)^2),3)</f>
        <v>1.0249999999999999</v>
      </c>
      <c r="W12" s="4">
        <f>ROUND(E12*Hilfswerte!$B$31,0)</f>
        <v>5139</v>
      </c>
      <c r="X12" s="4">
        <f t="shared" si="6"/>
        <v>4959</v>
      </c>
      <c r="Y12" s="4" t="str">
        <f>IF(T12="A - Top-Kunde","bereits Top-Kunde",IF(AND(V12&lt;=Hilfswerte!$B$34,H12&lt;0.5*W12),"Hoch",IF(AND(V12&lt;=Hilfswerte!$B$35,H12&lt;0.7*W12),"Mittel","Niedrig")))</f>
        <v>Mittel</v>
      </c>
      <c r="Z12" s="4">
        <f t="shared" si="7"/>
        <v>16.600000000000001</v>
      </c>
      <c r="AA12" s="4" t="str">
        <f>IF(J12&gt;365,"Bereits abgewandert (Segment D)",IF(Z12&gt;=Hilfswerte!$B$38,"Rot - akut gefaehrdet",IF(Z12&gt;=Hilfswerte!$B$39,"Gelb - beobachten","Gruen - stabil")))</f>
        <v>Gelb - beobachten</v>
      </c>
    </row>
    <row r="13" spans="1:27" ht="15" customHeight="1" x14ac:dyDescent="0.25">
      <c r="A13" s="4" t="s">
        <v>60</v>
      </c>
      <c r="B13" s="4" t="s">
        <v>61</v>
      </c>
      <c r="C13" s="4" t="s">
        <v>62</v>
      </c>
      <c r="D13" s="4" t="s">
        <v>52</v>
      </c>
      <c r="E13" s="4">
        <v>148</v>
      </c>
      <c r="F13" s="5">
        <v>42.3</v>
      </c>
      <c r="G13" s="5">
        <v>0.3</v>
      </c>
      <c r="H13" s="6">
        <v>7980</v>
      </c>
      <c r="I13" s="4">
        <v>2</v>
      </c>
      <c r="J13" s="4">
        <v>56</v>
      </c>
      <c r="K13" s="4">
        <v>0</v>
      </c>
      <c r="L13" s="4">
        <v>4</v>
      </c>
      <c r="M13" s="4">
        <v>6</v>
      </c>
      <c r="N13" s="5">
        <v>-30.5</v>
      </c>
      <c r="O13" s="7">
        <f t="shared" si="0"/>
        <v>4</v>
      </c>
      <c r="P13" s="7">
        <f t="shared" si="1"/>
        <v>2</v>
      </c>
      <c r="Q13" s="7">
        <f t="shared" si="2"/>
        <v>5</v>
      </c>
      <c r="R13" s="7">
        <f t="shared" si="3"/>
        <v>11</v>
      </c>
      <c r="S13" s="8">
        <f t="shared" si="4"/>
        <v>93.6</v>
      </c>
      <c r="T13" s="7" t="str">
        <f t="shared" si="5"/>
        <v>C - Entwicklungspotenzial</v>
      </c>
      <c r="U13" s="4">
        <f>ROUND(((E13-Hilfswerte!$B$20)/Hilfswerte!$B$21)+((F13-Hilfswerte!$B$22)/Hilfswerte!$B$23)+((G13-Hilfswerte!$B$24)/Hilfswerte!$B$25)+0.1*INDEX(Hilfswerte!$B$4:$B$15,MATCH(C13,Hilfswerte!$A$4:$A$15,0)),2)</f>
        <v>-0.78</v>
      </c>
      <c r="V13" s="4">
        <f>ROUND(SQRT((((E13-Hilfswerte!$B$20)/Hilfswerte!$B$21)-Hilfswerte!$B$28)^2+(((F13-Hilfswerte!$B$22)/Hilfswerte!$B$23)-Hilfswerte!$B$29)^2+(((G13-Hilfswerte!$B$24)/Hilfswerte!$B$25)-Hilfswerte!$B$30)^2),3)</f>
        <v>1.736</v>
      </c>
      <c r="W13" s="4">
        <f>ROUND(E13*Hilfswerte!$B$31,0)</f>
        <v>30421</v>
      </c>
      <c r="X13" s="4">
        <f t="shared" si="6"/>
        <v>22441</v>
      </c>
      <c r="Y13" s="4" t="str">
        <f>IF(T13="A - Top-Kunde","bereits Top-Kunde",IF(AND(V13&lt;=Hilfswerte!$B$34,H13&lt;0.5*W13),"Hoch",IF(AND(V13&lt;=Hilfswerte!$B$35,H13&lt;0.7*W13),"Mittel","Niedrig")))</f>
        <v>Niedrig</v>
      </c>
      <c r="Z13" s="4">
        <f t="shared" si="7"/>
        <v>15.8</v>
      </c>
      <c r="AA13" s="4" t="str">
        <f>IF(J13&gt;365,"Bereits abgewandert (Segment D)",IF(Z13&gt;=Hilfswerte!$B$38,"Rot - akut gefaehrdet",IF(Z13&gt;=Hilfswerte!$B$39,"Gelb - beobachten","Gruen - stabil")))</f>
        <v>Gelb - beobachten</v>
      </c>
    </row>
    <row r="14" spans="1:27" ht="15" customHeight="1" x14ac:dyDescent="0.25">
      <c r="A14" s="4" t="s">
        <v>63</v>
      </c>
      <c r="B14" s="4" t="s">
        <v>64</v>
      </c>
      <c r="C14" s="4" t="s">
        <v>65</v>
      </c>
      <c r="D14" s="4" t="s">
        <v>30</v>
      </c>
      <c r="E14" s="4">
        <v>27</v>
      </c>
      <c r="F14" s="5">
        <v>6</v>
      </c>
      <c r="G14" s="5">
        <v>5.8</v>
      </c>
      <c r="H14" s="6">
        <v>6340</v>
      </c>
      <c r="I14" s="4">
        <v>7</v>
      </c>
      <c r="J14" s="4">
        <v>7</v>
      </c>
      <c r="K14" s="4">
        <v>1</v>
      </c>
      <c r="L14" s="4">
        <v>3</v>
      </c>
      <c r="M14" s="4">
        <v>3</v>
      </c>
      <c r="N14" s="5">
        <v>29.4</v>
      </c>
      <c r="O14" s="7">
        <f t="shared" si="0"/>
        <v>5</v>
      </c>
      <c r="P14" s="7">
        <f t="shared" si="1"/>
        <v>5</v>
      </c>
      <c r="Q14" s="7">
        <f t="shared" si="2"/>
        <v>4</v>
      </c>
      <c r="R14" s="7">
        <f t="shared" si="3"/>
        <v>14</v>
      </c>
      <c r="S14" s="8">
        <f t="shared" si="4"/>
        <v>147.80000000000001</v>
      </c>
      <c r="T14" s="7" t="str">
        <f t="shared" si="5"/>
        <v>A - Top-Kunde</v>
      </c>
      <c r="U14" s="4">
        <f>ROUND(((E14-Hilfswerte!$B$20)/Hilfswerte!$B$21)+((F14-Hilfswerte!$B$22)/Hilfswerte!$B$23)+((G14-Hilfswerte!$B$24)/Hilfswerte!$B$25)+0.1*INDEX(Hilfswerte!$B$4:$B$15,MATCH(C14,Hilfswerte!$A$4:$A$15,0)),2)</f>
        <v>-1.55</v>
      </c>
      <c r="V14" s="4">
        <f>ROUND(SQRT((((E14-Hilfswerte!$B$20)/Hilfswerte!$B$21)-Hilfswerte!$B$28)^2+(((F14-Hilfswerte!$B$22)/Hilfswerte!$B$23)-Hilfswerte!$B$29)^2+(((G14-Hilfswerte!$B$24)/Hilfswerte!$B$25)-Hilfswerte!$B$30)^2),3)</f>
        <v>1.1930000000000001</v>
      </c>
      <c r="W14" s="4">
        <f>ROUND(E14*Hilfswerte!$B$31,0)</f>
        <v>5550</v>
      </c>
      <c r="X14" s="4">
        <f t="shared" si="6"/>
        <v>0</v>
      </c>
      <c r="Y14" s="4" t="str">
        <f>IF(T14="A - Top-Kunde","bereits Top-Kunde",IF(AND(V14&lt;=Hilfswerte!$B$34,H14&lt;0.5*W14),"Hoch",IF(AND(V14&lt;=Hilfswerte!$B$35,H14&lt;0.7*W14),"Mittel","Niedrig")))</f>
        <v>bereits Top-Kunde</v>
      </c>
      <c r="Z14" s="4">
        <f t="shared" si="7"/>
        <v>4</v>
      </c>
      <c r="AA14" s="4" t="str">
        <f>IF(J14&gt;365,"Bereits abgewandert (Segment D)",IF(Z14&gt;=Hilfswerte!$B$38,"Rot - akut gefaehrdet",IF(Z14&gt;=Hilfswerte!$B$39,"Gelb - beobachten","Gruen - stabil")))</f>
        <v>Gruen - stabil</v>
      </c>
    </row>
    <row r="15" spans="1:27" ht="15" customHeight="1" x14ac:dyDescent="0.25">
      <c r="A15" s="4" t="s">
        <v>66</v>
      </c>
      <c r="B15" s="4" t="s">
        <v>67</v>
      </c>
      <c r="C15" s="4" t="s">
        <v>33</v>
      </c>
      <c r="D15" s="4" t="s">
        <v>30</v>
      </c>
      <c r="E15" s="4">
        <v>77</v>
      </c>
      <c r="F15" s="5">
        <v>13</v>
      </c>
      <c r="G15" s="5">
        <v>12.8</v>
      </c>
      <c r="H15" s="6">
        <v>3080</v>
      </c>
      <c r="I15" s="4">
        <v>4</v>
      </c>
      <c r="J15" s="4">
        <v>19</v>
      </c>
      <c r="K15" s="4">
        <v>0</v>
      </c>
      <c r="L15" s="4">
        <v>-5</v>
      </c>
      <c r="M15" s="4">
        <v>5</v>
      </c>
      <c r="N15" s="5">
        <v>-2</v>
      </c>
      <c r="O15" s="7">
        <f t="shared" si="0"/>
        <v>5</v>
      </c>
      <c r="P15" s="7">
        <f t="shared" si="1"/>
        <v>4</v>
      </c>
      <c r="Q15" s="7">
        <f t="shared" si="2"/>
        <v>4</v>
      </c>
      <c r="R15" s="7">
        <f t="shared" si="3"/>
        <v>13</v>
      </c>
      <c r="S15" s="8">
        <f t="shared" si="4"/>
        <v>129</v>
      </c>
      <c r="T15" s="7" t="str">
        <f t="shared" si="5"/>
        <v>A - Top-Kunde</v>
      </c>
      <c r="U15" s="4">
        <f>ROUND(((E15-Hilfswerte!$B$20)/Hilfswerte!$B$21)+((F15-Hilfswerte!$B$22)/Hilfswerte!$B$23)+((G15-Hilfswerte!$B$24)/Hilfswerte!$B$25)+0.1*INDEX(Hilfswerte!$B$4:$B$15,MATCH(C15,Hilfswerte!$A$4:$A$15,0)),2)</f>
        <v>-0.01</v>
      </c>
      <c r="V15" s="4">
        <f>ROUND(SQRT((((E15-Hilfswerte!$B$20)/Hilfswerte!$B$21)-Hilfswerte!$B$28)^2+(((F15-Hilfswerte!$B$22)/Hilfswerte!$B$23)-Hilfswerte!$B$29)^2+(((G15-Hilfswerte!$B$24)/Hilfswerte!$B$25)-Hilfswerte!$B$30)^2),3)</f>
        <v>0.64100000000000001</v>
      </c>
      <c r="W15" s="4">
        <f>ROUND(E15*Hilfswerte!$B$31,0)</f>
        <v>15827</v>
      </c>
      <c r="X15" s="4">
        <f t="shared" si="6"/>
        <v>12747</v>
      </c>
      <c r="Y15" s="4" t="str">
        <f>IF(T15="A - Top-Kunde","bereits Top-Kunde",IF(AND(V15&lt;=Hilfswerte!$B$34,H15&lt;0.5*W15),"Hoch",IF(AND(V15&lt;=Hilfswerte!$B$35,H15&lt;0.7*W15),"Mittel","Niedrig")))</f>
        <v>bereits Top-Kunde</v>
      </c>
      <c r="Z15" s="4">
        <f t="shared" si="7"/>
        <v>1.8</v>
      </c>
      <c r="AA15" s="4" t="str">
        <f>IF(J15&gt;365,"Bereits abgewandert (Segment D)",IF(Z15&gt;=Hilfswerte!$B$38,"Rot - akut gefaehrdet",IF(Z15&gt;=Hilfswerte!$B$39,"Gelb - beobachten","Gruen - stabil")))</f>
        <v>Gruen - stabil</v>
      </c>
    </row>
    <row r="16" spans="1:27" ht="15" customHeight="1" x14ac:dyDescent="0.25">
      <c r="A16" s="4" t="s">
        <v>68</v>
      </c>
      <c r="B16" s="4" t="s">
        <v>69</v>
      </c>
      <c r="C16" s="4" t="s">
        <v>33</v>
      </c>
      <c r="D16" s="4" t="s">
        <v>30</v>
      </c>
      <c r="E16" s="4">
        <v>223</v>
      </c>
      <c r="F16" s="5">
        <v>45.5</v>
      </c>
      <c r="G16" s="5">
        <v>3.5</v>
      </c>
      <c r="H16" s="6">
        <v>11070</v>
      </c>
      <c r="I16" s="4">
        <v>1</v>
      </c>
      <c r="J16" s="4">
        <v>239</v>
      </c>
      <c r="K16" s="4">
        <v>0</v>
      </c>
      <c r="L16" s="4">
        <v>9</v>
      </c>
      <c r="M16" s="4">
        <v>3</v>
      </c>
      <c r="N16" s="5">
        <v>26.9</v>
      </c>
      <c r="O16" s="7">
        <f t="shared" si="0"/>
        <v>2</v>
      </c>
      <c r="P16" s="7">
        <f t="shared" si="1"/>
        <v>1</v>
      </c>
      <c r="Q16" s="7">
        <f t="shared" si="2"/>
        <v>5</v>
      </c>
      <c r="R16" s="7">
        <f t="shared" si="3"/>
        <v>8</v>
      </c>
      <c r="S16" s="8">
        <f t="shared" si="4"/>
        <v>90.8</v>
      </c>
      <c r="T16" s="7" t="str">
        <f t="shared" si="5"/>
        <v>C - Entwicklungspotenzial</v>
      </c>
      <c r="U16" s="4">
        <f>ROUND(((E16-Hilfswerte!$B$20)/Hilfswerte!$B$21)+((F16-Hilfswerte!$B$22)/Hilfswerte!$B$23)+((G16-Hilfswerte!$B$24)/Hilfswerte!$B$25)+0.1*INDEX(Hilfswerte!$B$4:$B$15,MATCH(C16,Hilfswerte!$A$4:$A$15,0)),2)</f>
        <v>-0.28000000000000003</v>
      </c>
      <c r="V16" s="4">
        <f>ROUND(SQRT((((E16-Hilfswerte!$B$20)/Hilfswerte!$B$21)-Hilfswerte!$B$28)^2+(((F16-Hilfswerte!$B$22)/Hilfswerte!$B$23)-Hilfswerte!$B$29)^2+(((G16-Hilfswerte!$B$24)/Hilfswerte!$B$25)-Hilfswerte!$B$30)^2),3)</f>
        <v>1.2549999999999999</v>
      </c>
      <c r="W16" s="4">
        <f>ROUND(E16*Hilfswerte!$B$31,0)</f>
        <v>45837</v>
      </c>
      <c r="X16" s="4">
        <f t="shared" si="6"/>
        <v>34767</v>
      </c>
      <c r="Y16" s="4" t="str">
        <f>IF(T16="A - Top-Kunde","bereits Top-Kunde",IF(AND(V16&lt;=Hilfswerte!$B$34,H16&lt;0.5*W16),"Hoch",IF(AND(V16&lt;=Hilfswerte!$B$35,H16&lt;0.7*W16),"Mittel","Niedrig")))</f>
        <v>Niedrig</v>
      </c>
      <c r="Z16" s="4">
        <f t="shared" si="7"/>
        <v>13.8</v>
      </c>
      <c r="AA16" s="4" t="str">
        <f>IF(J16&gt;365,"Bereits abgewandert (Segment D)",IF(Z16&gt;=Hilfswerte!$B$38,"Rot - akut gefaehrdet",IF(Z16&gt;=Hilfswerte!$B$39,"Gelb - beobachten","Gruen - stabil")))</f>
        <v>Gelb - beobachten</v>
      </c>
    </row>
    <row r="17" spans="1:27" ht="15" customHeight="1" x14ac:dyDescent="0.25">
      <c r="A17" s="4" t="s">
        <v>70</v>
      </c>
      <c r="B17" s="4" t="s">
        <v>71</v>
      </c>
      <c r="C17" s="4" t="s">
        <v>55</v>
      </c>
      <c r="D17" s="4" t="s">
        <v>30</v>
      </c>
      <c r="E17" s="4">
        <v>5</v>
      </c>
      <c r="F17" s="5">
        <v>1.4</v>
      </c>
      <c r="G17" s="5">
        <v>1.7</v>
      </c>
      <c r="H17" s="6">
        <v>310</v>
      </c>
      <c r="I17" s="4">
        <v>2</v>
      </c>
      <c r="J17" s="4">
        <v>298</v>
      </c>
      <c r="K17" s="4">
        <v>1</v>
      </c>
      <c r="L17" s="4">
        <v>15</v>
      </c>
      <c r="M17" s="4">
        <v>1</v>
      </c>
      <c r="N17" s="5">
        <v>3.2</v>
      </c>
      <c r="O17" s="7">
        <f t="shared" si="0"/>
        <v>2</v>
      </c>
      <c r="P17" s="7">
        <f t="shared" si="1"/>
        <v>2</v>
      </c>
      <c r="Q17" s="7">
        <f t="shared" si="2"/>
        <v>2</v>
      </c>
      <c r="R17" s="7">
        <f t="shared" si="3"/>
        <v>6</v>
      </c>
      <c r="S17" s="8">
        <f t="shared" si="4"/>
        <v>51.1</v>
      </c>
      <c r="T17" s="7" t="str">
        <f t="shared" si="5"/>
        <v>C - Entwicklungspotenzial</v>
      </c>
      <c r="U17" s="4">
        <f>ROUND(((E17-Hilfswerte!$B$20)/Hilfswerte!$B$21)+((F17-Hilfswerte!$B$22)/Hilfswerte!$B$23)+((G17-Hilfswerte!$B$24)/Hilfswerte!$B$25)+0.1*INDEX(Hilfswerte!$B$4:$B$15,MATCH(C17,Hilfswerte!$A$4:$A$15,0)),2)</f>
        <v>-2.0299999999999998</v>
      </c>
      <c r="V17" s="4">
        <f>ROUND(SQRT((((E17-Hilfswerte!$B$20)/Hilfswerte!$B$21)-Hilfswerte!$B$28)^2+(((F17-Hilfswerte!$B$22)/Hilfswerte!$B$23)-Hilfswerte!$B$29)^2+(((G17-Hilfswerte!$B$24)/Hilfswerte!$B$25)-Hilfswerte!$B$30)^2),3)</f>
        <v>1.786</v>
      </c>
      <c r="W17" s="4">
        <f>ROUND(E17*Hilfswerte!$B$31,0)</f>
        <v>1028</v>
      </c>
      <c r="X17" s="4">
        <f t="shared" si="6"/>
        <v>718</v>
      </c>
      <c r="Y17" s="4" t="str">
        <f>IF(T17="A - Top-Kunde","bereits Top-Kunde",IF(AND(V17&lt;=Hilfswerte!$B$34,H17&lt;0.5*W17),"Hoch",IF(AND(V17&lt;=Hilfswerte!$B$35,H17&lt;0.7*W17),"Mittel","Niedrig")))</f>
        <v>Niedrig</v>
      </c>
      <c r="Z17" s="4">
        <f t="shared" si="7"/>
        <v>20.9</v>
      </c>
      <c r="AA17" s="4" t="str">
        <f>IF(J17&gt;365,"Bereits abgewandert (Segment D)",IF(Z17&gt;=Hilfswerte!$B$38,"Rot - akut gefaehrdet",IF(Z17&gt;=Hilfswerte!$B$39,"Gelb - beobachten","Gruen - stabil")))</f>
        <v>Rot - akut gefaehrdet</v>
      </c>
    </row>
    <row r="18" spans="1:27" ht="15" customHeight="1" x14ac:dyDescent="0.25">
      <c r="A18" s="4" t="s">
        <v>72</v>
      </c>
      <c r="B18" s="4" t="s">
        <v>73</v>
      </c>
      <c r="C18" s="4" t="s">
        <v>74</v>
      </c>
      <c r="D18" s="4" t="s">
        <v>30</v>
      </c>
      <c r="E18" s="4">
        <v>446</v>
      </c>
      <c r="F18" s="5">
        <v>80.400000000000006</v>
      </c>
      <c r="G18" s="5">
        <v>4.4000000000000004</v>
      </c>
      <c r="H18" s="6">
        <v>9020</v>
      </c>
      <c r="I18" s="4">
        <v>4</v>
      </c>
      <c r="J18" s="4">
        <v>11</v>
      </c>
      <c r="K18" s="4">
        <v>1</v>
      </c>
      <c r="L18" s="4">
        <v>-5</v>
      </c>
      <c r="M18" s="4">
        <v>4</v>
      </c>
      <c r="N18" s="5">
        <v>-8.1</v>
      </c>
      <c r="O18" s="7">
        <f t="shared" si="0"/>
        <v>5</v>
      </c>
      <c r="P18" s="7">
        <f t="shared" si="1"/>
        <v>4</v>
      </c>
      <c r="Q18" s="7">
        <f t="shared" si="2"/>
        <v>5</v>
      </c>
      <c r="R18" s="7">
        <f t="shared" si="3"/>
        <v>14</v>
      </c>
      <c r="S18" s="8">
        <f t="shared" si="4"/>
        <v>130</v>
      </c>
      <c r="T18" s="7" t="str">
        <f t="shared" si="5"/>
        <v>A - Top-Kunde</v>
      </c>
      <c r="U18" s="4">
        <f>ROUND(((E18-Hilfswerte!$B$20)/Hilfswerte!$B$21)+((F18-Hilfswerte!$B$22)/Hilfswerte!$B$23)+((G18-Hilfswerte!$B$24)/Hilfswerte!$B$25)+0.1*INDEX(Hilfswerte!$B$4:$B$15,MATCH(C18,Hilfswerte!$A$4:$A$15,0)),2)</f>
        <v>1.39</v>
      </c>
      <c r="V18" s="4">
        <f>ROUND(SQRT((((E18-Hilfswerte!$B$20)/Hilfswerte!$B$21)-Hilfswerte!$B$28)^2+(((F18-Hilfswerte!$B$22)/Hilfswerte!$B$23)-Hilfswerte!$B$29)^2+(((G18-Hilfswerte!$B$24)/Hilfswerte!$B$25)-Hilfswerte!$B$30)^2),3)</f>
        <v>1.7849999999999999</v>
      </c>
      <c r="W18" s="4">
        <f>ROUND(E18*Hilfswerte!$B$31,0)</f>
        <v>91674</v>
      </c>
      <c r="X18" s="4">
        <f t="shared" si="6"/>
        <v>82654</v>
      </c>
      <c r="Y18" s="4" t="str">
        <f>IF(T18="A - Top-Kunde","bereits Top-Kunde",IF(AND(V18&lt;=Hilfswerte!$B$34,H18&lt;0.5*W18),"Hoch",IF(AND(V18&lt;=Hilfswerte!$B$35,H18&lt;0.7*W18),"Mittel","Niedrig")))</f>
        <v>bereits Top-Kunde</v>
      </c>
      <c r="Z18" s="4">
        <f t="shared" si="7"/>
        <v>6.8</v>
      </c>
      <c r="AA18" s="4" t="str">
        <f>IF(J18&gt;365,"Bereits abgewandert (Segment D)",IF(Z18&gt;=Hilfswerte!$B$38,"Rot - akut gefaehrdet",IF(Z18&gt;=Hilfswerte!$B$39,"Gelb - beobachten","Gruen - stabil")))</f>
        <v>Gruen - stabil</v>
      </c>
    </row>
    <row r="19" spans="1:27" ht="15" customHeight="1" x14ac:dyDescent="0.25">
      <c r="A19" s="4" t="s">
        <v>75</v>
      </c>
      <c r="B19" s="4" t="s">
        <v>76</v>
      </c>
      <c r="C19" s="4" t="s">
        <v>51</v>
      </c>
      <c r="D19" s="4" t="s">
        <v>77</v>
      </c>
      <c r="E19" s="4">
        <v>195</v>
      </c>
      <c r="F19" s="5">
        <v>46.4</v>
      </c>
      <c r="G19" s="5">
        <v>6.2</v>
      </c>
      <c r="H19" s="6">
        <v>36050</v>
      </c>
      <c r="I19" s="4">
        <v>4</v>
      </c>
      <c r="J19" s="4">
        <v>35</v>
      </c>
      <c r="K19" s="4">
        <v>0</v>
      </c>
      <c r="L19" s="4">
        <v>8</v>
      </c>
      <c r="M19" s="4">
        <v>4</v>
      </c>
      <c r="N19" s="5">
        <v>-14.7</v>
      </c>
      <c r="O19" s="7">
        <f t="shared" si="0"/>
        <v>4</v>
      </c>
      <c r="P19" s="7">
        <f t="shared" si="1"/>
        <v>4</v>
      </c>
      <c r="Q19" s="7">
        <f t="shared" si="2"/>
        <v>5</v>
      </c>
      <c r="R19" s="7">
        <f t="shared" si="3"/>
        <v>13</v>
      </c>
      <c r="S19" s="8">
        <f t="shared" si="4"/>
        <v>120.3</v>
      </c>
      <c r="T19" s="7" t="str">
        <f t="shared" si="5"/>
        <v>B - Kernkunde</v>
      </c>
      <c r="U19" s="4">
        <f>ROUND(((E19-Hilfswerte!$B$20)/Hilfswerte!$B$21)+((F19-Hilfswerte!$B$22)/Hilfswerte!$B$23)+((G19-Hilfswerte!$B$24)/Hilfswerte!$B$25)+0.1*INDEX(Hilfswerte!$B$4:$B$15,MATCH(C19,Hilfswerte!$A$4:$A$15,0)),2)</f>
        <v>0.36</v>
      </c>
      <c r="V19" s="4">
        <f>ROUND(SQRT((((E19-Hilfswerte!$B$20)/Hilfswerte!$B$21)-Hilfswerte!$B$28)^2+(((F19-Hilfswerte!$B$22)/Hilfswerte!$B$23)-Hilfswerte!$B$29)^2+(((G19-Hilfswerte!$B$24)/Hilfswerte!$B$25)-Hilfswerte!$B$30)^2),3)</f>
        <v>0.82</v>
      </c>
      <c r="W19" s="4">
        <f>ROUND(E19*Hilfswerte!$B$31,0)</f>
        <v>40081</v>
      </c>
      <c r="X19" s="4">
        <f t="shared" si="6"/>
        <v>4031</v>
      </c>
      <c r="Y19" s="4" t="str">
        <f>IF(T19="A - Top-Kunde","bereits Top-Kunde",IF(AND(V19&lt;=Hilfswerte!$B$34,H19&lt;0.5*W19),"Hoch",IF(AND(V19&lt;=Hilfswerte!$B$35,H19&lt;0.7*W19),"Mittel","Niedrig")))</f>
        <v>Niedrig</v>
      </c>
      <c r="Z19" s="4">
        <f t="shared" si="7"/>
        <v>9.1999999999999993</v>
      </c>
      <c r="AA19" s="4" t="str">
        <f>IF(J19&gt;365,"Bereits abgewandert (Segment D)",IF(Z19&gt;=Hilfswerte!$B$38,"Rot - akut gefaehrdet",IF(Z19&gt;=Hilfswerte!$B$39,"Gelb - beobachten","Gruen - stabil")))</f>
        <v>Gruen - stabil</v>
      </c>
    </row>
    <row r="20" spans="1:27" ht="15" customHeight="1" x14ac:dyDescent="0.25">
      <c r="A20" s="4" t="s">
        <v>78</v>
      </c>
      <c r="B20" s="4" t="s">
        <v>79</v>
      </c>
      <c r="C20" s="4" t="s">
        <v>51</v>
      </c>
      <c r="D20" s="4" t="s">
        <v>30</v>
      </c>
      <c r="E20" s="4">
        <v>93</v>
      </c>
      <c r="F20" s="5">
        <v>12.8</v>
      </c>
      <c r="G20" s="5">
        <v>19.100000000000001</v>
      </c>
      <c r="H20" s="6">
        <v>23190</v>
      </c>
      <c r="I20" s="4">
        <v>3</v>
      </c>
      <c r="J20" s="4">
        <v>161</v>
      </c>
      <c r="K20" s="4">
        <v>0</v>
      </c>
      <c r="L20" s="4">
        <v>10</v>
      </c>
      <c r="M20" s="4">
        <v>4</v>
      </c>
      <c r="N20" s="5">
        <v>-4.0999999999999996</v>
      </c>
      <c r="O20" s="7">
        <f t="shared" si="0"/>
        <v>3</v>
      </c>
      <c r="P20" s="7">
        <f t="shared" si="1"/>
        <v>3</v>
      </c>
      <c r="Q20" s="7">
        <f t="shared" si="2"/>
        <v>5</v>
      </c>
      <c r="R20" s="7">
        <f t="shared" si="3"/>
        <v>11</v>
      </c>
      <c r="S20" s="8">
        <f t="shared" si="4"/>
        <v>105</v>
      </c>
      <c r="T20" s="7" t="str">
        <f t="shared" si="5"/>
        <v>B - Kernkunde</v>
      </c>
      <c r="U20" s="4">
        <f>ROUND(((E20-Hilfswerte!$B$20)/Hilfswerte!$B$21)+((F20-Hilfswerte!$B$22)/Hilfswerte!$B$23)+((G20-Hilfswerte!$B$24)/Hilfswerte!$B$25)+0.1*INDEX(Hilfswerte!$B$4:$B$15,MATCH(C20,Hilfswerte!$A$4:$A$15,0)),2)</f>
        <v>1.37</v>
      </c>
      <c r="V20" s="4">
        <f>ROUND(SQRT((((E20-Hilfswerte!$B$20)/Hilfswerte!$B$21)-Hilfswerte!$B$28)^2+(((F20-Hilfswerte!$B$22)/Hilfswerte!$B$23)-Hilfswerte!$B$29)^2+(((G20-Hilfswerte!$B$24)/Hilfswerte!$B$25)-Hilfswerte!$B$30)^2),3)</f>
        <v>1.3680000000000001</v>
      </c>
      <c r="W20" s="4">
        <f>ROUND(E20*Hilfswerte!$B$31,0)</f>
        <v>19116</v>
      </c>
      <c r="X20" s="4">
        <f t="shared" si="6"/>
        <v>0</v>
      </c>
      <c r="Y20" s="4" t="str">
        <f>IF(T20="A - Top-Kunde","bereits Top-Kunde",IF(AND(V20&lt;=Hilfswerte!$B$34,H20&lt;0.5*W20),"Hoch",IF(AND(V20&lt;=Hilfswerte!$B$35,H20&lt;0.7*W20),"Mittel","Niedrig")))</f>
        <v>Niedrig</v>
      </c>
      <c r="Z20" s="4">
        <f t="shared" si="7"/>
        <v>11.7</v>
      </c>
      <c r="AA20" s="4" t="str">
        <f>IF(J20&gt;365,"Bereits abgewandert (Segment D)",IF(Z20&gt;=Hilfswerte!$B$38,"Rot - akut gefaehrdet",IF(Z20&gt;=Hilfswerte!$B$39,"Gelb - beobachten","Gruen - stabil")))</f>
        <v>Gruen - stabil</v>
      </c>
    </row>
    <row r="21" spans="1:27" ht="15" customHeight="1" x14ac:dyDescent="0.25">
      <c r="A21" s="4" t="s">
        <v>80</v>
      </c>
      <c r="B21" s="4" t="s">
        <v>81</v>
      </c>
      <c r="C21" s="4" t="s">
        <v>33</v>
      </c>
      <c r="D21" s="4" t="s">
        <v>30</v>
      </c>
      <c r="E21" s="4">
        <v>139</v>
      </c>
      <c r="F21" s="5">
        <v>27.4</v>
      </c>
      <c r="G21" s="5">
        <v>15.4</v>
      </c>
      <c r="H21" s="6">
        <v>0</v>
      </c>
      <c r="I21" s="4">
        <v>0</v>
      </c>
      <c r="J21" s="4">
        <v>841</v>
      </c>
      <c r="K21" s="4">
        <v>0</v>
      </c>
      <c r="L21" s="4">
        <v>-5</v>
      </c>
      <c r="M21" s="4">
        <v>0</v>
      </c>
      <c r="N21" s="5">
        <v>-86.7</v>
      </c>
      <c r="O21" s="7">
        <f t="shared" si="0"/>
        <v>1</v>
      </c>
      <c r="P21" s="7">
        <f t="shared" si="1"/>
        <v>1</v>
      </c>
      <c r="Q21" s="7">
        <f t="shared" si="2"/>
        <v>1</v>
      </c>
      <c r="R21" s="7">
        <f t="shared" si="3"/>
        <v>3</v>
      </c>
      <c r="S21" s="8">
        <f t="shared" si="4"/>
        <v>-13.4</v>
      </c>
      <c r="T21" s="7" t="str">
        <f t="shared" si="5"/>
        <v>D - Abwanderungsrisiko</v>
      </c>
      <c r="U21" s="4">
        <f>ROUND(((E21-Hilfswerte!$B$20)/Hilfswerte!$B$21)+((F21-Hilfswerte!$B$22)/Hilfswerte!$B$23)+((G21-Hilfswerte!$B$24)/Hilfswerte!$B$25)+0.1*INDEX(Hilfswerte!$B$4:$B$15,MATCH(C21,Hilfswerte!$A$4:$A$15,0)),2)</f>
        <v>0.92</v>
      </c>
      <c r="V21" s="4">
        <f>ROUND(SQRT((((E21-Hilfswerte!$B$20)/Hilfswerte!$B$21)-Hilfswerte!$B$28)^2+(((F21-Hilfswerte!$B$22)/Hilfswerte!$B$23)-Hilfswerte!$B$29)^2+(((G21-Hilfswerte!$B$24)/Hilfswerte!$B$25)-Hilfswerte!$B$30)^2),3)</f>
        <v>0.70099999999999996</v>
      </c>
      <c r="W21" s="4">
        <f>ROUND(E21*Hilfswerte!$B$31,0)</f>
        <v>28571</v>
      </c>
      <c r="X21" s="4">
        <f t="shared" si="6"/>
        <v>28571</v>
      </c>
      <c r="Y21" s="4" t="str">
        <f>IF(T21="A - Top-Kunde","bereits Top-Kunde",IF(AND(V21&lt;=Hilfswerte!$B$34,H21&lt;0.5*W21),"Hoch",IF(AND(V21&lt;=Hilfswerte!$B$35,H21&lt;0.7*W21),"Mittel","Niedrig")))</f>
        <v>Hoch</v>
      </c>
      <c r="Z21" s="4">
        <f t="shared" si="7"/>
        <v>76.7</v>
      </c>
      <c r="AA21" s="4" t="str">
        <f>IF(J21&gt;365,"Bereits abgewandert (Segment D)",IF(Z21&gt;=Hilfswerte!$B$38,"Rot - akut gefaehrdet",IF(Z21&gt;=Hilfswerte!$B$39,"Gelb - beobachten","Gruen - stabil")))</f>
        <v>Bereits abgewandert (Segment D)</v>
      </c>
    </row>
    <row r="22" spans="1:27" ht="15" customHeight="1" x14ac:dyDescent="0.25">
      <c r="A22" s="4" t="s">
        <v>82</v>
      </c>
      <c r="B22" s="4" t="s">
        <v>83</v>
      </c>
      <c r="C22" s="4" t="s">
        <v>84</v>
      </c>
      <c r="D22" s="4" t="s">
        <v>77</v>
      </c>
      <c r="E22" s="4">
        <v>40</v>
      </c>
      <c r="F22" s="5">
        <v>8.3000000000000007</v>
      </c>
      <c r="G22" s="5">
        <v>5.4</v>
      </c>
      <c r="H22" s="6">
        <v>2160</v>
      </c>
      <c r="I22" s="4">
        <v>4</v>
      </c>
      <c r="J22" s="4">
        <v>107</v>
      </c>
      <c r="K22" s="4">
        <v>0</v>
      </c>
      <c r="L22" s="4">
        <v>5</v>
      </c>
      <c r="M22" s="4">
        <v>2</v>
      </c>
      <c r="N22" s="5">
        <v>19.2</v>
      </c>
      <c r="O22" s="7">
        <f t="shared" si="0"/>
        <v>3</v>
      </c>
      <c r="P22" s="7">
        <f t="shared" si="1"/>
        <v>4</v>
      </c>
      <c r="Q22" s="7">
        <f t="shared" si="2"/>
        <v>3</v>
      </c>
      <c r="R22" s="7">
        <f t="shared" si="3"/>
        <v>10</v>
      </c>
      <c r="S22" s="8">
        <f t="shared" si="4"/>
        <v>108.1</v>
      </c>
      <c r="T22" s="7" t="str">
        <f t="shared" si="5"/>
        <v>B - Kernkunde</v>
      </c>
      <c r="U22" s="4">
        <f>ROUND(((E22-Hilfswerte!$B$20)/Hilfswerte!$B$21)+((F22-Hilfswerte!$B$22)/Hilfswerte!$B$23)+((G22-Hilfswerte!$B$24)/Hilfswerte!$B$25)+0.1*INDEX(Hilfswerte!$B$4:$B$15,MATCH(C22,Hilfswerte!$A$4:$A$15,0)),2)</f>
        <v>-1.46</v>
      </c>
      <c r="V22" s="4">
        <f>ROUND(SQRT((((E22-Hilfswerte!$B$20)/Hilfswerte!$B$21)-Hilfswerte!$B$28)^2+(((F22-Hilfswerte!$B$22)/Hilfswerte!$B$23)-Hilfswerte!$B$29)^2+(((G22-Hilfswerte!$B$24)/Hilfswerte!$B$25)-Hilfswerte!$B$30)^2),3)</f>
        <v>1.1950000000000001</v>
      </c>
      <c r="W22" s="4">
        <f>ROUND(E22*Hilfswerte!$B$31,0)</f>
        <v>8222</v>
      </c>
      <c r="X22" s="4">
        <f t="shared" si="6"/>
        <v>6062</v>
      </c>
      <c r="Y22" s="4" t="str">
        <f>IF(T22="A - Top-Kunde","bereits Top-Kunde",IF(AND(V22&lt;=Hilfswerte!$B$34,H22&lt;0.5*W22),"Hoch",IF(AND(V22&lt;=Hilfswerte!$B$35,H22&lt;0.7*W22),"Mittel","Niedrig")))</f>
        <v>Niedrig</v>
      </c>
      <c r="Z22" s="4">
        <f t="shared" si="7"/>
        <v>6.4</v>
      </c>
      <c r="AA22" s="4" t="str">
        <f>IF(J22&gt;365,"Bereits abgewandert (Segment D)",IF(Z22&gt;=Hilfswerte!$B$38,"Rot - akut gefaehrdet",IF(Z22&gt;=Hilfswerte!$B$39,"Gelb - beobachten","Gruen - stabil")))</f>
        <v>Gruen - stabil</v>
      </c>
    </row>
    <row r="23" spans="1:27" ht="15" customHeight="1" x14ac:dyDescent="0.25">
      <c r="A23" s="4" t="s">
        <v>85</v>
      </c>
      <c r="B23" s="4" t="s">
        <v>86</v>
      </c>
      <c r="C23" s="4" t="s">
        <v>55</v>
      </c>
      <c r="D23" s="4" t="s">
        <v>30</v>
      </c>
      <c r="E23" s="4">
        <v>141</v>
      </c>
      <c r="F23" s="5">
        <v>42.5</v>
      </c>
      <c r="G23" s="5">
        <v>10.6</v>
      </c>
      <c r="H23" s="6">
        <v>17240</v>
      </c>
      <c r="I23" s="4">
        <v>2</v>
      </c>
      <c r="J23" s="4">
        <v>11</v>
      </c>
      <c r="K23" s="4">
        <v>0</v>
      </c>
      <c r="L23" s="4">
        <v>23</v>
      </c>
      <c r="M23" s="4">
        <v>3</v>
      </c>
      <c r="N23" s="5">
        <v>0.8</v>
      </c>
      <c r="O23" s="7">
        <f t="shared" si="0"/>
        <v>5</v>
      </c>
      <c r="P23" s="7">
        <f t="shared" si="1"/>
        <v>2</v>
      </c>
      <c r="Q23" s="7">
        <f t="shared" si="2"/>
        <v>5</v>
      </c>
      <c r="R23" s="7">
        <f t="shared" si="3"/>
        <v>12</v>
      </c>
      <c r="S23" s="8">
        <f t="shared" si="4"/>
        <v>113.5</v>
      </c>
      <c r="T23" s="7" t="str">
        <f t="shared" si="5"/>
        <v>B - Kernkunde</v>
      </c>
      <c r="U23" s="4">
        <f>ROUND(((E23-Hilfswerte!$B$20)/Hilfswerte!$B$21)+((F23-Hilfswerte!$B$22)/Hilfswerte!$B$23)+((G23-Hilfswerte!$B$24)/Hilfswerte!$B$25)+0.1*INDEX(Hilfswerte!$B$4:$B$15,MATCH(C23,Hilfswerte!$A$4:$A$15,0)),2)</f>
        <v>0.71</v>
      </c>
      <c r="V23" s="4">
        <f>ROUND(SQRT((((E23-Hilfswerte!$B$20)/Hilfswerte!$B$21)-Hilfswerte!$B$28)^2+(((F23-Hilfswerte!$B$22)/Hilfswerte!$B$23)-Hilfswerte!$B$29)^2+(((G23-Hilfswerte!$B$24)/Hilfswerte!$B$25)-Hilfswerte!$B$30)^2),3)</f>
        <v>0.17199999999999999</v>
      </c>
      <c r="W23" s="4">
        <f>ROUND(E23*Hilfswerte!$B$31,0)</f>
        <v>28982</v>
      </c>
      <c r="X23" s="4">
        <f t="shared" si="6"/>
        <v>11742</v>
      </c>
      <c r="Y23" s="4" t="str">
        <f>IF(T23="A - Top-Kunde","bereits Top-Kunde",IF(AND(V23&lt;=Hilfswerte!$B$34,H23&lt;0.5*W23),"Hoch",IF(AND(V23&lt;=Hilfswerte!$B$35,H23&lt;0.7*W23),"Mittel","Niedrig")))</f>
        <v>Mittel</v>
      </c>
      <c r="Z23" s="4">
        <f t="shared" si="7"/>
        <v>5.2</v>
      </c>
      <c r="AA23" s="4" t="str">
        <f>IF(J23&gt;365,"Bereits abgewandert (Segment D)",IF(Z23&gt;=Hilfswerte!$B$38,"Rot - akut gefaehrdet",IF(Z23&gt;=Hilfswerte!$B$39,"Gelb - beobachten","Gruen - stabil")))</f>
        <v>Gruen - stabil</v>
      </c>
    </row>
    <row r="24" spans="1:27" ht="15" customHeight="1" x14ac:dyDescent="0.25">
      <c r="A24" s="4" t="s">
        <v>87</v>
      </c>
      <c r="B24" s="4" t="s">
        <v>88</v>
      </c>
      <c r="C24" s="4" t="s">
        <v>89</v>
      </c>
      <c r="D24" s="4" t="s">
        <v>30</v>
      </c>
      <c r="E24" s="4">
        <v>27</v>
      </c>
      <c r="F24" s="5">
        <v>6.7</v>
      </c>
      <c r="G24" s="5">
        <v>17.3</v>
      </c>
      <c r="H24" s="6">
        <v>16760</v>
      </c>
      <c r="I24" s="4">
        <v>5</v>
      </c>
      <c r="J24" s="4">
        <v>18</v>
      </c>
      <c r="K24" s="4">
        <v>0</v>
      </c>
      <c r="L24" s="4">
        <v>-4</v>
      </c>
      <c r="M24" s="4">
        <v>6</v>
      </c>
      <c r="N24" s="5">
        <v>50.9</v>
      </c>
      <c r="O24" s="7">
        <f t="shared" si="0"/>
        <v>5</v>
      </c>
      <c r="P24" s="7">
        <f t="shared" si="1"/>
        <v>5</v>
      </c>
      <c r="Q24" s="7">
        <f t="shared" si="2"/>
        <v>5</v>
      </c>
      <c r="R24" s="7">
        <f t="shared" si="3"/>
        <v>15</v>
      </c>
      <c r="S24" s="8">
        <f t="shared" si="4"/>
        <v>175.5</v>
      </c>
      <c r="T24" s="7" t="str">
        <f t="shared" si="5"/>
        <v>A - Top-Kunde</v>
      </c>
      <c r="U24" s="4">
        <f>ROUND(((E24-Hilfswerte!$B$20)/Hilfswerte!$B$21)+((F24-Hilfswerte!$B$22)/Hilfswerte!$B$23)+((G24-Hilfswerte!$B$24)/Hilfswerte!$B$25)+0.1*INDEX(Hilfswerte!$B$4:$B$15,MATCH(C24,Hilfswerte!$A$4:$A$15,0)),2)</f>
        <v>0.64</v>
      </c>
      <c r="V24" s="4">
        <f>ROUND(SQRT((((E24-Hilfswerte!$B$20)/Hilfswerte!$B$21)-Hilfswerte!$B$28)^2+(((F24-Hilfswerte!$B$22)/Hilfswerte!$B$23)-Hilfswerte!$B$29)^2+(((G24-Hilfswerte!$B$24)/Hilfswerte!$B$25)-Hilfswerte!$B$30)^2),3)</f>
        <v>1.2669999999999999</v>
      </c>
      <c r="W24" s="4">
        <f>ROUND(E24*Hilfswerte!$B$31,0)</f>
        <v>5550</v>
      </c>
      <c r="X24" s="4">
        <f t="shared" si="6"/>
        <v>0</v>
      </c>
      <c r="Y24" s="4" t="str">
        <f>IF(T24="A - Top-Kunde","bereits Top-Kunde",IF(AND(V24&lt;=Hilfswerte!$B$34,H24&lt;0.5*W24),"Hoch",IF(AND(V24&lt;=Hilfswerte!$B$35,H24&lt;0.7*W24),"Mittel","Niedrig")))</f>
        <v>bereits Top-Kunde</v>
      </c>
      <c r="Z24" s="4">
        <f t="shared" si="7"/>
        <v>0.9</v>
      </c>
      <c r="AA24" s="4" t="str">
        <f>IF(J24&gt;365,"Bereits abgewandert (Segment D)",IF(Z24&gt;=Hilfswerte!$B$38,"Rot - akut gefaehrdet",IF(Z24&gt;=Hilfswerte!$B$39,"Gelb - beobachten","Gruen - stabil")))</f>
        <v>Gruen - stabil</v>
      </c>
    </row>
    <row r="25" spans="1:27" ht="15" customHeight="1" x14ac:dyDescent="0.25">
      <c r="A25" s="4" t="s">
        <v>90</v>
      </c>
      <c r="B25" s="4" t="s">
        <v>81</v>
      </c>
      <c r="C25" s="4" t="s">
        <v>47</v>
      </c>
      <c r="D25" s="4" t="s">
        <v>52</v>
      </c>
      <c r="E25" s="4">
        <v>28</v>
      </c>
      <c r="F25" s="5">
        <v>6.3</v>
      </c>
      <c r="G25" s="5">
        <v>11.6</v>
      </c>
      <c r="H25" s="6">
        <v>1440</v>
      </c>
      <c r="I25" s="4">
        <v>1</v>
      </c>
      <c r="J25" s="4">
        <v>22</v>
      </c>
      <c r="K25" s="4">
        <v>0</v>
      </c>
      <c r="L25" s="4">
        <v>22</v>
      </c>
      <c r="M25" s="4">
        <v>6</v>
      </c>
      <c r="N25" s="5">
        <v>33.9</v>
      </c>
      <c r="O25" s="7">
        <f t="shared" si="0"/>
        <v>5</v>
      </c>
      <c r="P25" s="7">
        <f t="shared" si="1"/>
        <v>1</v>
      </c>
      <c r="Q25" s="7">
        <f t="shared" si="2"/>
        <v>3</v>
      </c>
      <c r="R25" s="7">
        <f t="shared" si="3"/>
        <v>9</v>
      </c>
      <c r="S25" s="8">
        <f t="shared" si="4"/>
        <v>100.4</v>
      </c>
      <c r="T25" s="7" t="str">
        <f t="shared" si="5"/>
        <v>C - Entwicklungspotenzial</v>
      </c>
      <c r="U25" s="4">
        <f>ROUND(((E25-Hilfswerte!$B$20)/Hilfswerte!$B$21)+((F25-Hilfswerte!$B$22)/Hilfswerte!$B$23)+((G25-Hilfswerte!$B$24)/Hilfswerte!$B$25)+0.1*INDEX(Hilfswerte!$B$4:$B$15,MATCH(C25,Hilfswerte!$A$4:$A$15,0)),2)</f>
        <v>-0.48</v>
      </c>
      <c r="V25" s="4">
        <f>ROUND(SQRT((((E25-Hilfswerte!$B$20)/Hilfswerte!$B$21)-Hilfswerte!$B$28)^2+(((F25-Hilfswerte!$B$22)/Hilfswerte!$B$23)-Hilfswerte!$B$29)^2+(((G25-Hilfswerte!$B$24)/Hilfswerte!$B$25)-Hilfswerte!$B$30)^2),3)</f>
        <v>0.82399999999999995</v>
      </c>
      <c r="W25" s="4">
        <f>ROUND(E25*Hilfswerte!$B$31,0)</f>
        <v>5755</v>
      </c>
      <c r="X25" s="4">
        <f t="shared" si="6"/>
        <v>4315</v>
      </c>
      <c r="Y25" s="4" t="str">
        <f>IF(T25="A - Top-Kunde","bereits Top-Kunde",IF(AND(V25&lt;=Hilfswerte!$B$34,H25&lt;0.5*W25),"Hoch",IF(AND(V25&lt;=Hilfswerte!$B$35,H25&lt;0.7*W25),"Mittel","Niedrig")))</f>
        <v>Hoch</v>
      </c>
      <c r="Z25" s="4">
        <f t="shared" si="7"/>
        <v>5.5</v>
      </c>
      <c r="AA25" s="4" t="str">
        <f>IF(J25&gt;365,"Bereits abgewandert (Segment D)",IF(Z25&gt;=Hilfswerte!$B$38,"Rot - akut gefaehrdet",IF(Z25&gt;=Hilfswerte!$B$39,"Gelb - beobachten","Gruen - stabil")))</f>
        <v>Gruen - stabil</v>
      </c>
    </row>
    <row r="26" spans="1:27" ht="15" customHeight="1" x14ac:dyDescent="0.25">
      <c r="A26" s="4" t="s">
        <v>91</v>
      </c>
      <c r="B26" s="4" t="s">
        <v>92</v>
      </c>
      <c r="C26" s="4" t="s">
        <v>47</v>
      </c>
      <c r="D26" s="4" t="s">
        <v>93</v>
      </c>
      <c r="E26" s="4">
        <v>21</v>
      </c>
      <c r="F26" s="5">
        <v>5.6</v>
      </c>
      <c r="G26" s="5">
        <v>8.1999999999999993</v>
      </c>
      <c r="H26" s="6">
        <v>1840</v>
      </c>
      <c r="I26" s="4">
        <v>2</v>
      </c>
      <c r="J26" s="4">
        <v>310</v>
      </c>
      <c r="K26" s="4">
        <v>0</v>
      </c>
      <c r="L26" s="4">
        <v>-5</v>
      </c>
      <c r="M26" s="4">
        <v>5</v>
      </c>
      <c r="N26" s="5">
        <v>-25</v>
      </c>
      <c r="O26" s="7">
        <f t="shared" si="0"/>
        <v>2</v>
      </c>
      <c r="P26" s="7">
        <f t="shared" si="1"/>
        <v>2</v>
      </c>
      <c r="Q26" s="7">
        <f t="shared" si="2"/>
        <v>3</v>
      </c>
      <c r="R26" s="7">
        <f t="shared" si="3"/>
        <v>7</v>
      </c>
      <c r="S26" s="8">
        <f t="shared" si="4"/>
        <v>57.5</v>
      </c>
      <c r="T26" s="7" t="str">
        <f t="shared" si="5"/>
        <v>C - Entwicklungspotenzial</v>
      </c>
      <c r="U26" s="4">
        <f>ROUND(((E26-Hilfswerte!$B$20)/Hilfswerte!$B$21)+((F26-Hilfswerte!$B$22)/Hilfswerte!$B$23)+((G26-Hilfswerte!$B$24)/Hilfswerte!$B$25)+0.1*INDEX(Hilfswerte!$B$4:$B$15,MATCH(C26,Hilfswerte!$A$4:$A$15,0)),2)</f>
        <v>-1.06</v>
      </c>
      <c r="V26" s="4">
        <f>ROUND(SQRT((((E26-Hilfswerte!$B$20)/Hilfswerte!$B$21)-Hilfswerte!$B$28)^2+(((F26-Hilfswerte!$B$22)/Hilfswerte!$B$23)-Hilfswerte!$B$29)^2+(((G26-Hilfswerte!$B$24)/Hilfswerte!$B$25)-Hilfswerte!$B$30)^2),3)</f>
        <v>0.97699999999999998</v>
      </c>
      <c r="W26" s="4">
        <f>ROUND(E26*Hilfswerte!$B$31,0)</f>
        <v>4316</v>
      </c>
      <c r="X26" s="4">
        <f t="shared" si="6"/>
        <v>2476</v>
      </c>
      <c r="Y26" s="4" t="str">
        <f>IF(T26="A - Top-Kunde","bereits Top-Kunde",IF(AND(V26&lt;=Hilfswerte!$B$34,H26&lt;0.5*W26),"Hoch",IF(AND(V26&lt;=Hilfswerte!$B$35,H26&lt;0.7*W26),"Mittel","Niedrig")))</f>
        <v>Mittel</v>
      </c>
      <c r="Z26" s="4">
        <f t="shared" si="7"/>
        <v>25.5</v>
      </c>
      <c r="AA26" s="4" t="str">
        <f>IF(J26&gt;365,"Bereits abgewandert (Segment D)",IF(Z26&gt;=Hilfswerte!$B$38,"Rot - akut gefaehrdet",IF(Z26&gt;=Hilfswerte!$B$39,"Gelb - beobachten","Gruen - stabil")))</f>
        <v>Rot - akut gefaehrdet</v>
      </c>
    </row>
    <row r="27" spans="1:27" ht="15" customHeight="1" x14ac:dyDescent="0.25">
      <c r="A27" s="4" t="s">
        <v>94</v>
      </c>
      <c r="B27" s="4" t="s">
        <v>95</v>
      </c>
      <c r="C27" s="4" t="s">
        <v>65</v>
      </c>
      <c r="D27" s="4" t="s">
        <v>30</v>
      </c>
      <c r="E27" s="4">
        <v>376</v>
      </c>
      <c r="F27" s="5">
        <v>100.3</v>
      </c>
      <c r="G27" s="5">
        <v>9.5</v>
      </c>
      <c r="H27" s="6">
        <v>73130</v>
      </c>
      <c r="I27" s="4">
        <v>4</v>
      </c>
      <c r="J27" s="4">
        <v>120</v>
      </c>
      <c r="K27" s="4">
        <v>0</v>
      </c>
      <c r="L27" s="4">
        <v>5</v>
      </c>
      <c r="M27" s="4">
        <v>5</v>
      </c>
      <c r="N27" s="5">
        <v>-3.8</v>
      </c>
      <c r="O27" s="7">
        <f t="shared" si="0"/>
        <v>3</v>
      </c>
      <c r="P27" s="7">
        <f t="shared" si="1"/>
        <v>4</v>
      </c>
      <c r="Q27" s="7">
        <f t="shared" si="2"/>
        <v>5</v>
      </c>
      <c r="R27" s="7">
        <f t="shared" si="3"/>
        <v>12</v>
      </c>
      <c r="S27" s="8">
        <f t="shared" si="4"/>
        <v>116.6</v>
      </c>
      <c r="T27" s="7" t="str">
        <f t="shared" si="5"/>
        <v>B - Kernkunde</v>
      </c>
      <c r="U27" s="4">
        <f>ROUND(((E27-Hilfswerte!$B$20)/Hilfswerte!$B$21)+((F27-Hilfswerte!$B$22)/Hilfswerte!$B$23)+((G27-Hilfswerte!$B$24)/Hilfswerte!$B$25)+0.1*INDEX(Hilfswerte!$B$4:$B$15,MATCH(C27,Hilfswerte!$A$4:$A$15,0)),2)</f>
        <v>2.23</v>
      </c>
      <c r="V27" s="4">
        <f>ROUND(SQRT((((E27-Hilfswerte!$B$20)/Hilfswerte!$B$21)-Hilfswerte!$B$28)^2+(((F27-Hilfswerte!$B$22)/Hilfswerte!$B$23)-Hilfswerte!$B$29)^2+(((G27-Hilfswerte!$B$24)/Hilfswerte!$B$25)-Hilfswerte!$B$30)^2),3)</f>
        <v>1.466</v>
      </c>
      <c r="W27" s="4">
        <f>ROUND(E27*Hilfswerte!$B$31,0)</f>
        <v>77285</v>
      </c>
      <c r="X27" s="4">
        <f t="shared" si="6"/>
        <v>4155</v>
      </c>
      <c r="Y27" s="4" t="str">
        <f>IF(T27="A - Top-Kunde","bereits Top-Kunde",IF(AND(V27&lt;=Hilfswerte!$B$34,H27&lt;0.5*W27),"Hoch",IF(AND(V27&lt;=Hilfswerte!$B$35,H27&lt;0.7*W27),"Mittel","Niedrig")))</f>
        <v>Niedrig</v>
      </c>
      <c r="Z27" s="4">
        <f t="shared" si="7"/>
        <v>8.5</v>
      </c>
      <c r="AA27" s="4" t="str">
        <f>IF(J27&gt;365,"Bereits abgewandert (Segment D)",IF(Z27&gt;=Hilfswerte!$B$38,"Rot - akut gefaehrdet",IF(Z27&gt;=Hilfswerte!$B$39,"Gelb - beobachten","Gruen - stabil")))</f>
        <v>Gruen - stabil</v>
      </c>
    </row>
    <row r="28" spans="1:27" ht="15" customHeight="1" x14ac:dyDescent="0.25">
      <c r="A28" s="4" t="s">
        <v>96</v>
      </c>
      <c r="B28" s="4" t="s">
        <v>97</v>
      </c>
      <c r="C28" s="4" t="s">
        <v>89</v>
      </c>
      <c r="D28" s="4" t="s">
        <v>30</v>
      </c>
      <c r="E28" s="4">
        <v>60</v>
      </c>
      <c r="F28" s="5">
        <v>16.100000000000001</v>
      </c>
      <c r="G28" s="5">
        <v>0.9</v>
      </c>
      <c r="H28" s="6">
        <v>0</v>
      </c>
      <c r="I28" s="4">
        <v>0</v>
      </c>
      <c r="J28" s="4">
        <v>642</v>
      </c>
      <c r="K28" s="4">
        <v>0</v>
      </c>
      <c r="L28" s="4">
        <v>22</v>
      </c>
      <c r="M28" s="4">
        <v>0</v>
      </c>
      <c r="N28" s="5">
        <v>-64.099999999999994</v>
      </c>
      <c r="O28" s="7">
        <f t="shared" si="0"/>
        <v>1</v>
      </c>
      <c r="P28" s="7">
        <f t="shared" si="1"/>
        <v>1</v>
      </c>
      <c r="Q28" s="7">
        <f t="shared" si="2"/>
        <v>1</v>
      </c>
      <c r="R28" s="7">
        <f t="shared" si="3"/>
        <v>3</v>
      </c>
      <c r="S28" s="8">
        <f t="shared" si="4"/>
        <v>-8.6999999999999993</v>
      </c>
      <c r="T28" s="7" t="str">
        <f t="shared" si="5"/>
        <v>D - Abwanderungsrisiko</v>
      </c>
      <c r="U28" s="4">
        <f>ROUND(((E28-Hilfswerte!$B$20)/Hilfswerte!$B$21)+((F28-Hilfswerte!$B$22)/Hilfswerte!$B$23)+((G28-Hilfswerte!$B$24)/Hilfswerte!$B$25)+0.1*INDEX(Hilfswerte!$B$4:$B$15,MATCH(C28,Hilfswerte!$A$4:$A$15,0)),2)</f>
        <v>-1.66</v>
      </c>
      <c r="V28" s="4">
        <f>ROUND(SQRT((((E28-Hilfswerte!$B$20)/Hilfswerte!$B$21)-Hilfswerte!$B$28)^2+(((F28-Hilfswerte!$B$22)/Hilfswerte!$B$23)-Hilfswerte!$B$29)^2+(((G28-Hilfswerte!$B$24)/Hilfswerte!$B$25)-Hilfswerte!$B$30)^2),3)</f>
        <v>1.744</v>
      </c>
      <c r="W28" s="4">
        <f>ROUND(E28*Hilfswerte!$B$31,0)</f>
        <v>12333</v>
      </c>
      <c r="X28" s="4">
        <f t="shared" si="6"/>
        <v>12333</v>
      </c>
      <c r="Y28" s="4" t="str">
        <f>IF(T28="A - Top-Kunde","bereits Top-Kunde",IF(AND(V28&lt;=Hilfswerte!$B$34,H28&lt;0.5*W28),"Hoch",IF(AND(V28&lt;=Hilfswerte!$B$35,H28&lt;0.7*W28),"Mittel","Niedrig")))</f>
        <v>Niedrig</v>
      </c>
      <c r="Z28" s="4">
        <f t="shared" si="7"/>
        <v>62.1</v>
      </c>
      <c r="AA28" s="4" t="str">
        <f>IF(J28&gt;365,"Bereits abgewandert (Segment D)",IF(Z28&gt;=Hilfswerte!$B$38,"Rot - akut gefaehrdet",IF(Z28&gt;=Hilfswerte!$B$39,"Gelb - beobachten","Gruen - stabil")))</f>
        <v>Bereits abgewandert (Segment D)</v>
      </c>
    </row>
    <row r="29" spans="1:27" ht="15" customHeight="1" x14ac:dyDescent="0.25">
      <c r="A29" s="4" t="s">
        <v>98</v>
      </c>
      <c r="B29" s="4" t="s">
        <v>99</v>
      </c>
      <c r="C29" s="4" t="s">
        <v>84</v>
      </c>
      <c r="D29" s="4" t="s">
        <v>56</v>
      </c>
      <c r="E29" s="4">
        <v>32</v>
      </c>
      <c r="F29" s="5">
        <v>7.3</v>
      </c>
      <c r="G29" s="5">
        <v>13.3</v>
      </c>
      <c r="H29" s="6">
        <v>1740</v>
      </c>
      <c r="I29" s="4">
        <v>2</v>
      </c>
      <c r="J29" s="4">
        <v>151</v>
      </c>
      <c r="K29" s="4">
        <v>0</v>
      </c>
      <c r="L29" s="4">
        <v>9</v>
      </c>
      <c r="M29" s="4">
        <v>4</v>
      </c>
      <c r="N29" s="5">
        <v>-10.7</v>
      </c>
      <c r="O29" s="7">
        <f t="shared" si="0"/>
        <v>3</v>
      </c>
      <c r="P29" s="7">
        <f t="shared" si="1"/>
        <v>2</v>
      </c>
      <c r="Q29" s="7">
        <f t="shared" si="2"/>
        <v>3</v>
      </c>
      <c r="R29" s="7">
        <f t="shared" si="3"/>
        <v>8</v>
      </c>
      <c r="S29" s="8">
        <f t="shared" si="4"/>
        <v>72</v>
      </c>
      <c r="T29" s="7" t="str">
        <f t="shared" si="5"/>
        <v>C - Entwicklungspotenzial</v>
      </c>
      <c r="U29" s="4">
        <f>ROUND(((E29-Hilfswerte!$B$20)/Hilfswerte!$B$21)+((F29-Hilfswerte!$B$22)/Hilfswerte!$B$23)+((G29-Hilfswerte!$B$24)/Hilfswerte!$B$25)+0.1*INDEX(Hilfswerte!$B$4:$B$15,MATCH(C29,Hilfswerte!$A$4:$A$15,0)),2)</f>
        <v>-0.26</v>
      </c>
      <c r="V29" s="4">
        <f>ROUND(SQRT((((E29-Hilfswerte!$B$20)/Hilfswerte!$B$21)-Hilfswerte!$B$28)^2+(((F29-Hilfswerte!$B$22)/Hilfswerte!$B$23)-Hilfswerte!$B$29)^2+(((G29-Hilfswerte!$B$24)/Hilfswerte!$B$25)-Hilfswerte!$B$30)^2),3)</f>
        <v>0.86299999999999999</v>
      </c>
      <c r="W29" s="4">
        <f>ROUND(E29*Hilfswerte!$B$31,0)</f>
        <v>6577</v>
      </c>
      <c r="X29" s="4">
        <f t="shared" si="6"/>
        <v>4837</v>
      </c>
      <c r="Y29" s="4" t="str">
        <f>IF(T29="A - Top-Kunde","bereits Top-Kunde",IF(AND(V29&lt;=Hilfswerte!$B$34,H29&lt;0.5*W29),"Hoch",IF(AND(V29&lt;=Hilfswerte!$B$35,H29&lt;0.7*W29),"Mittel","Niedrig")))</f>
        <v>Mittel</v>
      </c>
      <c r="Z29" s="4">
        <f t="shared" si="7"/>
        <v>13.6</v>
      </c>
      <c r="AA29" s="4" t="str">
        <f>IF(J29&gt;365,"Bereits abgewandert (Segment D)",IF(Z29&gt;=Hilfswerte!$B$38,"Rot - akut gefaehrdet",IF(Z29&gt;=Hilfswerte!$B$39,"Gelb - beobachten","Gruen - stabil")))</f>
        <v>Gruen - stabil</v>
      </c>
    </row>
    <row r="30" spans="1:27" ht="15" customHeight="1" x14ac:dyDescent="0.25">
      <c r="A30" s="4" t="s">
        <v>100</v>
      </c>
      <c r="B30" s="4" t="s">
        <v>101</v>
      </c>
      <c r="C30" s="4" t="s">
        <v>89</v>
      </c>
      <c r="D30" s="4" t="s">
        <v>30</v>
      </c>
      <c r="E30" s="4">
        <v>38</v>
      </c>
      <c r="F30" s="5">
        <v>5.8</v>
      </c>
      <c r="G30" s="5">
        <v>20.399999999999999</v>
      </c>
      <c r="H30" s="6">
        <v>3370</v>
      </c>
      <c r="I30" s="4">
        <v>2</v>
      </c>
      <c r="J30" s="4">
        <v>215</v>
      </c>
      <c r="K30" s="4">
        <v>1</v>
      </c>
      <c r="L30" s="4">
        <v>-4</v>
      </c>
      <c r="M30" s="4">
        <v>6</v>
      </c>
      <c r="N30" s="5">
        <v>-0.3</v>
      </c>
      <c r="O30" s="7">
        <f t="shared" si="0"/>
        <v>2</v>
      </c>
      <c r="P30" s="7">
        <f t="shared" si="1"/>
        <v>2</v>
      </c>
      <c r="Q30" s="7">
        <f t="shared" si="2"/>
        <v>4</v>
      </c>
      <c r="R30" s="7">
        <f t="shared" si="3"/>
        <v>8</v>
      </c>
      <c r="S30" s="8">
        <f t="shared" si="4"/>
        <v>73.900000000000006</v>
      </c>
      <c r="T30" s="7" t="str">
        <f t="shared" si="5"/>
        <v>C - Entwicklungspotenzial</v>
      </c>
      <c r="U30" s="4">
        <f>ROUND(((E30-Hilfswerte!$B$20)/Hilfswerte!$B$21)+((F30-Hilfswerte!$B$22)/Hilfswerte!$B$23)+((G30-Hilfswerte!$B$24)/Hilfswerte!$B$25)+0.1*INDEX(Hilfswerte!$B$4:$B$15,MATCH(C30,Hilfswerte!$A$4:$A$15,0)),2)</f>
        <v>1.1599999999999999</v>
      </c>
      <c r="V30" s="4">
        <f>ROUND(SQRT((((E30-Hilfswerte!$B$20)/Hilfswerte!$B$21)-Hilfswerte!$B$28)^2+(((F30-Hilfswerte!$B$22)/Hilfswerte!$B$23)-Hilfswerte!$B$29)^2+(((G30-Hilfswerte!$B$24)/Hilfswerte!$B$25)-Hilfswerte!$B$30)^2),3)</f>
        <v>1.663</v>
      </c>
      <c r="W30" s="4">
        <f>ROUND(E30*Hilfswerte!$B$31,0)</f>
        <v>7811</v>
      </c>
      <c r="X30" s="4">
        <f t="shared" si="6"/>
        <v>4441</v>
      </c>
      <c r="Y30" s="4" t="str">
        <f>IF(T30="A - Top-Kunde","bereits Top-Kunde",IF(AND(V30&lt;=Hilfswerte!$B$34,H30&lt;0.5*W30),"Hoch",IF(AND(V30&lt;=Hilfswerte!$B$35,H30&lt;0.7*W30),"Mittel","Niedrig")))</f>
        <v>Niedrig</v>
      </c>
      <c r="Z30" s="4">
        <f t="shared" si="7"/>
        <v>13.9</v>
      </c>
      <c r="AA30" s="4" t="str">
        <f>IF(J30&gt;365,"Bereits abgewandert (Segment D)",IF(Z30&gt;=Hilfswerte!$B$38,"Rot - akut gefaehrdet",IF(Z30&gt;=Hilfswerte!$B$39,"Gelb - beobachten","Gruen - stabil")))</f>
        <v>Gelb - beobachten</v>
      </c>
    </row>
    <row r="31" spans="1:27" ht="15" customHeight="1" x14ac:dyDescent="0.25">
      <c r="A31" s="4" t="s">
        <v>102</v>
      </c>
      <c r="B31" s="4" t="s">
        <v>103</v>
      </c>
      <c r="C31" s="4" t="s">
        <v>38</v>
      </c>
      <c r="D31" s="4" t="s">
        <v>77</v>
      </c>
      <c r="E31" s="4">
        <v>64</v>
      </c>
      <c r="F31" s="5">
        <v>15.2</v>
      </c>
      <c r="G31" s="5">
        <v>5.6</v>
      </c>
      <c r="H31" s="6">
        <v>960</v>
      </c>
      <c r="I31" s="4">
        <v>1</v>
      </c>
      <c r="J31" s="4">
        <v>300</v>
      </c>
      <c r="K31" s="4">
        <v>0</v>
      </c>
      <c r="L31" s="4">
        <v>23</v>
      </c>
      <c r="M31" s="4">
        <v>3</v>
      </c>
      <c r="N31" s="5">
        <v>35.5</v>
      </c>
      <c r="O31" s="7">
        <f t="shared" si="0"/>
        <v>2</v>
      </c>
      <c r="P31" s="7">
        <f t="shared" si="1"/>
        <v>1</v>
      </c>
      <c r="Q31" s="7">
        <f t="shared" si="2"/>
        <v>2</v>
      </c>
      <c r="R31" s="7">
        <f t="shared" si="3"/>
        <v>5</v>
      </c>
      <c r="S31" s="8">
        <f t="shared" si="4"/>
        <v>60.9</v>
      </c>
      <c r="T31" s="7" t="str">
        <f t="shared" si="5"/>
        <v>C - Entwicklungspotenzial</v>
      </c>
      <c r="U31" s="4">
        <f>ROUND(((E31-Hilfswerte!$B$20)/Hilfswerte!$B$21)+((F31-Hilfswerte!$B$22)/Hilfswerte!$B$23)+((G31-Hilfswerte!$B$24)/Hilfswerte!$B$25)+0.1*INDEX(Hilfswerte!$B$4:$B$15,MATCH(C31,Hilfswerte!$A$4:$A$15,0)),2)</f>
        <v>-0.86</v>
      </c>
      <c r="V31" s="4">
        <f>ROUND(SQRT((((E31-Hilfswerte!$B$20)/Hilfswerte!$B$21)-Hilfswerte!$B$28)^2+(((F31-Hilfswerte!$B$22)/Hilfswerte!$B$23)-Hilfswerte!$B$29)^2+(((G31-Hilfswerte!$B$24)/Hilfswerte!$B$25)-Hilfswerte!$B$30)^2),3)</f>
        <v>1.0740000000000001</v>
      </c>
      <c r="W31" s="4">
        <f>ROUND(E31*Hilfswerte!$B$31,0)</f>
        <v>13155</v>
      </c>
      <c r="X31" s="4">
        <f t="shared" si="6"/>
        <v>12195</v>
      </c>
      <c r="Y31" s="4" t="str">
        <f>IF(T31="A - Top-Kunde","bereits Top-Kunde",IF(AND(V31&lt;=Hilfswerte!$B$34,H31&lt;0.5*W31),"Hoch",IF(AND(V31&lt;=Hilfswerte!$B$35,H31&lt;0.7*W31),"Mittel","Niedrig")))</f>
        <v>Mittel</v>
      </c>
      <c r="Z31" s="4">
        <f t="shared" si="7"/>
        <v>19.600000000000001</v>
      </c>
      <c r="AA31" s="4" t="str">
        <f>IF(J31&gt;365,"Bereits abgewandert (Segment D)",IF(Z31&gt;=Hilfswerte!$B$38,"Rot - akut gefaehrdet",IF(Z31&gt;=Hilfswerte!$B$39,"Gelb - beobachten","Gruen - stabil")))</f>
        <v>Gelb - beobachten</v>
      </c>
    </row>
    <row r="32" spans="1:27" ht="15" customHeight="1" x14ac:dyDescent="0.25">
      <c r="A32" s="4" t="s">
        <v>104</v>
      </c>
      <c r="B32" s="4" t="s">
        <v>105</v>
      </c>
      <c r="C32" s="4" t="s">
        <v>65</v>
      </c>
      <c r="D32" s="4" t="s">
        <v>106</v>
      </c>
      <c r="E32" s="4">
        <v>41</v>
      </c>
      <c r="F32" s="5">
        <v>5.4</v>
      </c>
      <c r="G32" s="5">
        <v>5.0999999999999996</v>
      </c>
      <c r="H32" s="6">
        <v>3870</v>
      </c>
      <c r="I32" s="4">
        <v>2</v>
      </c>
      <c r="J32" s="4">
        <v>180</v>
      </c>
      <c r="K32" s="4">
        <v>0</v>
      </c>
      <c r="L32" s="4">
        <v>-5</v>
      </c>
      <c r="M32" s="4">
        <v>2</v>
      </c>
      <c r="N32" s="5">
        <v>23.2</v>
      </c>
      <c r="O32" s="7">
        <f t="shared" si="0"/>
        <v>3</v>
      </c>
      <c r="P32" s="7">
        <f t="shared" si="1"/>
        <v>2</v>
      </c>
      <c r="Q32" s="7">
        <f t="shared" si="2"/>
        <v>4</v>
      </c>
      <c r="R32" s="7">
        <f t="shared" si="3"/>
        <v>9</v>
      </c>
      <c r="S32" s="8">
        <f t="shared" si="4"/>
        <v>101.6</v>
      </c>
      <c r="T32" s="7" t="str">
        <f t="shared" si="5"/>
        <v>C - Entwicklungspotenzial</v>
      </c>
      <c r="U32" s="4">
        <f>ROUND(((E32-Hilfswerte!$B$20)/Hilfswerte!$B$21)+((F32-Hilfswerte!$B$22)/Hilfswerte!$B$23)+((G32-Hilfswerte!$B$24)/Hilfswerte!$B$25)+0.1*INDEX(Hilfswerte!$B$4:$B$15,MATCH(C32,Hilfswerte!$A$4:$A$15,0)),2)</f>
        <v>-1.61</v>
      </c>
      <c r="V32" s="4">
        <f>ROUND(SQRT((((E32-Hilfswerte!$B$20)/Hilfswerte!$B$21)-Hilfswerte!$B$28)^2+(((F32-Hilfswerte!$B$22)/Hilfswerte!$B$23)-Hilfswerte!$B$29)^2+(((G32-Hilfswerte!$B$24)/Hilfswerte!$B$25)-Hilfswerte!$B$30)^2),3)</f>
        <v>1.254</v>
      </c>
      <c r="W32" s="4">
        <f>ROUND(E32*Hilfswerte!$B$31,0)</f>
        <v>8427</v>
      </c>
      <c r="X32" s="4">
        <f t="shared" si="6"/>
        <v>4557</v>
      </c>
      <c r="Y32" s="4" t="str">
        <f>IF(T32="A - Top-Kunde","bereits Top-Kunde",IF(AND(V32&lt;=Hilfswerte!$B$34,H32&lt;0.5*W32),"Hoch",IF(AND(V32&lt;=Hilfswerte!$B$35,H32&lt;0.7*W32),"Mittel","Niedrig")))</f>
        <v>Niedrig</v>
      </c>
      <c r="Z32" s="4">
        <f t="shared" si="7"/>
        <v>9</v>
      </c>
      <c r="AA32" s="4" t="str">
        <f>IF(J32&gt;365,"Bereits abgewandert (Segment D)",IF(Z32&gt;=Hilfswerte!$B$38,"Rot - akut gefaehrdet",IF(Z32&gt;=Hilfswerte!$B$39,"Gelb - beobachten","Gruen - stabil")))</f>
        <v>Gruen - stabil</v>
      </c>
    </row>
    <row r="33" spans="1:27" ht="15" customHeight="1" x14ac:dyDescent="0.25">
      <c r="A33" s="4" t="s">
        <v>107</v>
      </c>
      <c r="B33" s="4" t="s">
        <v>108</v>
      </c>
      <c r="C33" s="4" t="s">
        <v>38</v>
      </c>
      <c r="D33" s="4" t="s">
        <v>30</v>
      </c>
      <c r="E33" s="4">
        <v>181</v>
      </c>
      <c r="F33" s="5">
        <v>37.799999999999997</v>
      </c>
      <c r="G33" s="5">
        <v>15.7</v>
      </c>
      <c r="H33" s="6">
        <v>53940</v>
      </c>
      <c r="I33" s="4">
        <v>5</v>
      </c>
      <c r="J33" s="4">
        <v>5</v>
      </c>
      <c r="K33" s="4">
        <v>1</v>
      </c>
      <c r="L33" s="4">
        <v>15</v>
      </c>
      <c r="M33" s="4">
        <v>3</v>
      </c>
      <c r="N33" s="5">
        <v>31.2</v>
      </c>
      <c r="O33" s="7">
        <f t="shared" si="0"/>
        <v>5</v>
      </c>
      <c r="P33" s="7">
        <f t="shared" si="1"/>
        <v>5</v>
      </c>
      <c r="Q33" s="7">
        <f t="shared" si="2"/>
        <v>5</v>
      </c>
      <c r="R33" s="7">
        <f t="shared" si="3"/>
        <v>15</v>
      </c>
      <c r="S33" s="8">
        <f t="shared" si="4"/>
        <v>155.1</v>
      </c>
      <c r="T33" s="7" t="str">
        <f t="shared" si="5"/>
        <v>A - Top-Kunde</v>
      </c>
      <c r="U33" s="4">
        <f>ROUND(((E33-Hilfswerte!$B$20)/Hilfswerte!$B$21)+((F33-Hilfswerte!$B$22)/Hilfswerte!$B$23)+((G33-Hilfswerte!$B$24)/Hilfswerte!$B$25)+0.1*INDEX(Hilfswerte!$B$4:$B$15,MATCH(C33,Hilfswerte!$A$4:$A$15,0)),2)</f>
        <v>1.65</v>
      </c>
      <c r="V33" s="4">
        <f>ROUND(SQRT((((E33-Hilfswerte!$B$20)/Hilfswerte!$B$21)-Hilfswerte!$B$28)^2+(((F33-Hilfswerte!$B$22)/Hilfswerte!$B$23)-Hilfswerte!$B$29)^2+(((G33-Hilfswerte!$B$24)/Hilfswerte!$B$25)-Hilfswerte!$B$30)^2),3)</f>
        <v>0.71499999999999997</v>
      </c>
      <c r="W33" s="4">
        <f>ROUND(E33*Hilfswerte!$B$31,0)</f>
        <v>37204</v>
      </c>
      <c r="X33" s="4">
        <f t="shared" si="6"/>
        <v>0</v>
      </c>
      <c r="Y33" s="4" t="str">
        <f>IF(T33="A - Top-Kunde","bereits Top-Kunde",IF(AND(V33&lt;=Hilfswerte!$B$34,H33&lt;0.5*W33),"Hoch",IF(AND(V33&lt;=Hilfswerte!$B$35,H33&lt;0.7*W33),"Mittel","Niedrig")))</f>
        <v>bereits Top-Kunde</v>
      </c>
      <c r="Z33" s="4">
        <f t="shared" si="7"/>
        <v>6.3</v>
      </c>
      <c r="AA33" s="4" t="str">
        <f>IF(J33&gt;365,"Bereits abgewandert (Segment D)",IF(Z33&gt;=Hilfswerte!$B$38,"Rot - akut gefaehrdet",IF(Z33&gt;=Hilfswerte!$B$39,"Gelb - beobachten","Gruen - stabil")))</f>
        <v>Gruen - stabil</v>
      </c>
    </row>
    <row r="34" spans="1:27" ht="15" customHeight="1" x14ac:dyDescent="0.25">
      <c r="A34" s="4" t="s">
        <v>109</v>
      </c>
      <c r="B34" s="4" t="s">
        <v>110</v>
      </c>
      <c r="C34" s="4" t="s">
        <v>65</v>
      </c>
      <c r="D34" s="4" t="s">
        <v>77</v>
      </c>
      <c r="E34" s="4">
        <v>92</v>
      </c>
      <c r="F34" s="5">
        <v>19.600000000000001</v>
      </c>
      <c r="G34" s="5">
        <v>2.5</v>
      </c>
      <c r="H34" s="6">
        <v>24850</v>
      </c>
      <c r="I34" s="4">
        <v>3</v>
      </c>
      <c r="J34" s="4">
        <v>130</v>
      </c>
      <c r="K34" s="4">
        <v>0</v>
      </c>
      <c r="L34" s="4">
        <v>33</v>
      </c>
      <c r="M34" s="4">
        <v>3</v>
      </c>
      <c r="N34" s="5">
        <v>-12.6</v>
      </c>
      <c r="O34" s="7">
        <f t="shared" si="0"/>
        <v>3</v>
      </c>
      <c r="P34" s="7">
        <f t="shared" si="1"/>
        <v>3</v>
      </c>
      <c r="Q34" s="7">
        <f t="shared" si="2"/>
        <v>5</v>
      </c>
      <c r="R34" s="7">
        <f t="shared" si="3"/>
        <v>11</v>
      </c>
      <c r="S34" s="8">
        <f t="shared" si="4"/>
        <v>93.8</v>
      </c>
      <c r="T34" s="7" t="str">
        <f t="shared" si="5"/>
        <v>C - Entwicklungspotenzial</v>
      </c>
      <c r="U34" s="4">
        <f>ROUND(((E34-Hilfswerte!$B$20)/Hilfswerte!$B$21)+((F34-Hilfswerte!$B$22)/Hilfswerte!$B$23)+((G34-Hilfswerte!$B$24)/Hilfswerte!$B$25)+0.1*INDEX(Hilfswerte!$B$4:$B$15,MATCH(C34,Hilfswerte!$A$4:$A$15,0)),2)</f>
        <v>-1.55</v>
      </c>
      <c r="V34" s="4">
        <f>ROUND(SQRT((((E34-Hilfswerte!$B$20)/Hilfswerte!$B$21)-Hilfswerte!$B$28)^2+(((F34-Hilfswerte!$B$22)/Hilfswerte!$B$23)-Hilfswerte!$B$29)^2+(((G34-Hilfswerte!$B$24)/Hilfswerte!$B$25)-Hilfswerte!$B$30)^2),3)</f>
        <v>1.4570000000000001</v>
      </c>
      <c r="W34" s="4">
        <f>ROUND(E34*Hilfswerte!$B$31,0)</f>
        <v>18910</v>
      </c>
      <c r="X34" s="4">
        <f t="shared" si="6"/>
        <v>0</v>
      </c>
      <c r="Y34" s="4" t="str">
        <f>IF(T34="A - Top-Kunde","bereits Top-Kunde",IF(AND(V34&lt;=Hilfswerte!$B$34,H34&lt;0.5*W34),"Hoch",IF(AND(V34&lt;=Hilfswerte!$B$35,H34&lt;0.7*W34),"Mittel","Niedrig")))</f>
        <v>Niedrig</v>
      </c>
      <c r="Z34" s="4">
        <f t="shared" si="7"/>
        <v>18.100000000000001</v>
      </c>
      <c r="AA34" s="4" t="str">
        <f>IF(J34&gt;365,"Bereits abgewandert (Segment D)",IF(Z34&gt;=Hilfswerte!$B$38,"Rot - akut gefaehrdet",IF(Z34&gt;=Hilfswerte!$B$39,"Gelb - beobachten","Gruen - stabil")))</f>
        <v>Gelb - beobachten</v>
      </c>
    </row>
    <row r="35" spans="1:27" ht="15" customHeight="1" x14ac:dyDescent="0.25">
      <c r="A35" s="4" t="s">
        <v>111</v>
      </c>
      <c r="B35" s="4" t="s">
        <v>112</v>
      </c>
      <c r="C35" s="4" t="s">
        <v>74</v>
      </c>
      <c r="D35" s="4" t="s">
        <v>30</v>
      </c>
      <c r="E35" s="4">
        <v>108</v>
      </c>
      <c r="F35" s="5">
        <v>21.7</v>
      </c>
      <c r="G35" s="5">
        <v>5.8</v>
      </c>
      <c r="H35" s="6">
        <v>22080</v>
      </c>
      <c r="I35" s="4">
        <v>3</v>
      </c>
      <c r="J35" s="4">
        <v>23</v>
      </c>
      <c r="K35" s="4">
        <v>0</v>
      </c>
      <c r="L35" s="4">
        <v>1</v>
      </c>
      <c r="M35" s="4">
        <v>5</v>
      </c>
      <c r="N35" s="5">
        <v>26.1</v>
      </c>
      <c r="O35" s="7">
        <f t="shared" si="0"/>
        <v>5</v>
      </c>
      <c r="P35" s="7">
        <f t="shared" si="1"/>
        <v>3</v>
      </c>
      <c r="Q35" s="7">
        <f t="shared" si="2"/>
        <v>5</v>
      </c>
      <c r="R35" s="7">
        <f t="shared" si="3"/>
        <v>13</v>
      </c>
      <c r="S35" s="8">
        <f t="shared" si="4"/>
        <v>142.80000000000001</v>
      </c>
      <c r="T35" s="7" t="str">
        <f t="shared" si="5"/>
        <v>A - Top-Kunde</v>
      </c>
      <c r="U35" s="4">
        <f>ROUND(((E35-Hilfswerte!$B$20)/Hilfswerte!$B$21)+((F35-Hilfswerte!$B$22)/Hilfswerte!$B$23)+((G35-Hilfswerte!$B$24)/Hilfswerte!$B$25)+0.1*INDEX(Hilfswerte!$B$4:$B$15,MATCH(C35,Hilfswerte!$A$4:$A$15,0)),2)</f>
        <v>-0.89</v>
      </c>
      <c r="V35" s="4">
        <f>ROUND(SQRT((((E35-Hilfswerte!$B$20)/Hilfswerte!$B$21)-Hilfswerte!$B$28)^2+(((F35-Hilfswerte!$B$22)/Hilfswerte!$B$23)-Hilfswerte!$B$29)^2+(((G35-Hilfswerte!$B$24)/Hilfswerte!$B$25)-Hilfswerte!$B$30)^2),3)</f>
        <v>0.94099999999999995</v>
      </c>
      <c r="W35" s="4">
        <f>ROUND(E35*Hilfswerte!$B$31,0)</f>
        <v>22199</v>
      </c>
      <c r="X35" s="4">
        <f t="shared" si="6"/>
        <v>119</v>
      </c>
      <c r="Y35" s="4" t="str">
        <f>IF(T35="A - Top-Kunde","bereits Top-Kunde",IF(AND(V35&lt;=Hilfswerte!$B$34,H35&lt;0.5*W35),"Hoch",IF(AND(V35&lt;=Hilfswerte!$B$35,H35&lt;0.7*W35),"Mittel","Niedrig")))</f>
        <v>bereits Top-Kunde</v>
      </c>
      <c r="Z35" s="4">
        <f t="shared" si="7"/>
        <v>1.4</v>
      </c>
      <c r="AA35" s="4" t="str">
        <f>IF(J35&gt;365,"Bereits abgewandert (Segment D)",IF(Z35&gt;=Hilfswerte!$B$38,"Rot - akut gefaehrdet",IF(Z35&gt;=Hilfswerte!$B$39,"Gelb - beobachten","Gruen - stabil")))</f>
        <v>Gruen - stabil</v>
      </c>
    </row>
    <row r="36" spans="1:27" ht="15" customHeight="1" x14ac:dyDescent="0.25">
      <c r="A36" s="4" t="s">
        <v>113</v>
      </c>
      <c r="B36" s="4" t="s">
        <v>114</v>
      </c>
      <c r="C36" s="4" t="s">
        <v>29</v>
      </c>
      <c r="D36" s="4" t="s">
        <v>30</v>
      </c>
      <c r="E36" s="4">
        <v>105</v>
      </c>
      <c r="F36" s="5">
        <v>31.5</v>
      </c>
      <c r="G36" s="5">
        <v>9.9</v>
      </c>
      <c r="H36" s="6">
        <v>4360</v>
      </c>
      <c r="I36" s="4">
        <v>3</v>
      </c>
      <c r="J36" s="4">
        <v>23</v>
      </c>
      <c r="K36" s="4">
        <v>1</v>
      </c>
      <c r="L36" s="4">
        <v>11</v>
      </c>
      <c r="M36" s="4">
        <v>5</v>
      </c>
      <c r="N36" s="5">
        <v>-2.4</v>
      </c>
      <c r="O36" s="7">
        <f t="shared" si="0"/>
        <v>5</v>
      </c>
      <c r="P36" s="7">
        <f t="shared" si="1"/>
        <v>3</v>
      </c>
      <c r="Q36" s="7">
        <f t="shared" si="2"/>
        <v>4</v>
      </c>
      <c r="R36" s="7">
        <f t="shared" si="3"/>
        <v>12</v>
      </c>
      <c r="S36" s="8">
        <f t="shared" si="4"/>
        <v>109.5</v>
      </c>
      <c r="T36" s="7" t="str">
        <f t="shared" si="5"/>
        <v>B - Kernkunde</v>
      </c>
      <c r="U36" s="4">
        <f>ROUND(((E36-Hilfswerte!$B$20)/Hilfswerte!$B$21)+((F36-Hilfswerte!$B$22)/Hilfswerte!$B$23)+((G36-Hilfswerte!$B$24)/Hilfswerte!$B$25)+0.1*INDEX(Hilfswerte!$B$4:$B$15,MATCH(C36,Hilfswerte!$A$4:$A$15,0)),2)</f>
        <v>0.22</v>
      </c>
      <c r="V36" s="4">
        <f>ROUND(SQRT((((E36-Hilfswerte!$B$20)/Hilfswerte!$B$21)-Hilfswerte!$B$28)^2+(((F36-Hilfswerte!$B$22)/Hilfswerte!$B$23)-Hilfswerte!$B$29)^2+(((G36-Hilfswerte!$B$24)/Hilfswerte!$B$25)-Hilfswerte!$B$30)^2),3)</f>
        <v>0.35499999999999998</v>
      </c>
      <c r="W36" s="4">
        <f>ROUND(E36*Hilfswerte!$B$31,0)</f>
        <v>21582</v>
      </c>
      <c r="X36" s="4">
        <f t="shared" si="6"/>
        <v>17222</v>
      </c>
      <c r="Y36" s="4" t="str">
        <f>IF(T36="A - Top-Kunde","bereits Top-Kunde",IF(AND(V36&lt;=Hilfswerte!$B$34,H36&lt;0.5*W36),"Hoch",IF(AND(V36&lt;=Hilfswerte!$B$35,H36&lt;0.7*W36),"Mittel","Niedrig")))</f>
        <v>Hoch</v>
      </c>
      <c r="Z36" s="4">
        <f t="shared" si="7"/>
        <v>7.3</v>
      </c>
      <c r="AA36" s="4" t="str">
        <f>IF(J36&gt;365,"Bereits abgewandert (Segment D)",IF(Z36&gt;=Hilfswerte!$B$38,"Rot - akut gefaehrdet",IF(Z36&gt;=Hilfswerte!$B$39,"Gelb - beobachten","Gruen - stabil")))</f>
        <v>Gruen - stabil</v>
      </c>
    </row>
    <row r="37" spans="1:27" ht="15" customHeight="1" x14ac:dyDescent="0.25">
      <c r="A37" s="4" t="s">
        <v>115</v>
      </c>
      <c r="B37" s="4" t="s">
        <v>116</v>
      </c>
      <c r="C37" s="4" t="s">
        <v>29</v>
      </c>
      <c r="D37" s="4" t="s">
        <v>117</v>
      </c>
      <c r="E37" s="4">
        <v>52</v>
      </c>
      <c r="F37" s="5">
        <v>9.1</v>
      </c>
      <c r="G37" s="5">
        <v>8.8000000000000007</v>
      </c>
      <c r="H37" s="6">
        <v>3010</v>
      </c>
      <c r="I37" s="4">
        <v>2</v>
      </c>
      <c r="J37" s="4">
        <v>142</v>
      </c>
      <c r="K37" s="4">
        <v>1</v>
      </c>
      <c r="L37" s="4">
        <v>-5</v>
      </c>
      <c r="M37" s="4">
        <v>5</v>
      </c>
      <c r="N37" s="5">
        <v>-12.4</v>
      </c>
      <c r="O37" s="7">
        <f t="shared" si="0"/>
        <v>3</v>
      </c>
      <c r="P37" s="7">
        <f t="shared" si="1"/>
        <v>2</v>
      </c>
      <c r="Q37" s="7">
        <f t="shared" si="2"/>
        <v>4</v>
      </c>
      <c r="R37" s="7">
        <f t="shared" si="3"/>
        <v>9</v>
      </c>
      <c r="S37" s="8">
        <f t="shared" si="4"/>
        <v>77.8</v>
      </c>
      <c r="T37" s="7" t="str">
        <f t="shared" si="5"/>
        <v>C - Entwicklungspotenzial</v>
      </c>
      <c r="U37" s="4">
        <f>ROUND(((E37-Hilfswerte!$B$20)/Hilfswerte!$B$21)+((F37-Hilfswerte!$B$22)/Hilfswerte!$B$23)+((G37-Hilfswerte!$B$24)/Hilfswerte!$B$25)+0.1*INDEX(Hilfswerte!$B$4:$B$15,MATCH(C37,Hilfswerte!$A$4:$A$15,0)),2)</f>
        <v>-0.59</v>
      </c>
      <c r="V37" s="4">
        <f>ROUND(SQRT((((E37-Hilfswerte!$B$20)/Hilfswerte!$B$21)-Hilfswerte!$B$28)^2+(((F37-Hilfswerte!$B$22)/Hilfswerte!$B$23)-Hilfswerte!$B$29)^2+(((G37-Hilfswerte!$B$24)/Hilfswerte!$B$25)-Hilfswerte!$B$30)^2),3)</f>
        <v>0.80900000000000005</v>
      </c>
      <c r="W37" s="4">
        <f>ROUND(E37*Hilfswerte!$B$31,0)</f>
        <v>10688</v>
      </c>
      <c r="X37" s="4">
        <f t="shared" si="6"/>
        <v>7678</v>
      </c>
      <c r="Y37" s="4" t="str">
        <f>IF(T37="A - Top-Kunde","bereits Top-Kunde",IF(AND(V37&lt;=Hilfswerte!$B$34,H37&lt;0.5*W37),"Hoch",IF(AND(V37&lt;=Hilfswerte!$B$35,H37&lt;0.7*W37),"Mittel","Niedrig")))</f>
        <v>Hoch</v>
      </c>
      <c r="Z37" s="4">
        <f t="shared" si="7"/>
        <v>15.1</v>
      </c>
      <c r="AA37" s="4" t="str">
        <f>IF(J37&gt;365,"Bereits abgewandert (Segment D)",IF(Z37&gt;=Hilfswerte!$B$38,"Rot - akut gefaehrdet",IF(Z37&gt;=Hilfswerte!$B$39,"Gelb - beobachten","Gruen - stabil")))</f>
        <v>Gelb - beobachten</v>
      </c>
    </row>
    <row r="38" spans="1:27" ht="15" customHeight="1" x14ac:dyDescent="0.25">
      <c r="A38" s="4" t="s">
        <v>118</v>
      </c>
      <c r="B38" s="4" t="s">
        <v>119</v>
      </c>
      <c r="C38" s="4" t="s">
        <v>33</v>
      </c>
      <c r="D38" s="4" t="s">
        <v>30</v>
      </c>
      <c r="E38" s="4">
        <v>145</v>
      </c>
      <c r="F38" s="5">
        <v>34.799999999999997</v>
      </c>
      <c r="G38" s="5">
        <v>18.100000000000001</v>
      </c>
      <c r="H38" s="6">
        <v>18990</v>
      </c>
      <c r="I38" s="4">
        <v>3</v>
      </c>
      <c r="J38" s="4">
        <v>7</v>
      </c>
      <c r="K38" s="4">
        <v>1</v>
      </c>
      <c r="L38" s="4">
        <v>-1</v>
      </c>
      <c r="M38" s="4">
        <v>5</v>
      </c>
      <c r="N38" s="5">
        <v>27.9</v>
      </c>
      <c r="O38" s="7">
        <f t="shared" si="0"/>
        <v>5</v>
      </c>
      <c r="P38" s="7">
        <f t="shared" si="1"/>
        <v>3</v>
      </c>
      <c r="Q38" s="7">
        <f t="shared" si="2"/>
        <v>5</v>
      </c>
      <c r="R38" s="7">
        <f t="shared" si="3"/>
        <v>13</v>
      </c>
      <c r="S38" s="8">
        <f t="shared" si="4"/>
        <v>138</v>
      </c>
      <c r="T38" s="7" t="str">
        <f t="shared" si="5"/>
        <v>A - Top-Kunde</v>
      </c>
      <c r="U38" s="4">
        <f>ROUND(((E38-Hilfswerte!$B$20)/Hilfswerte!$B$21)+((F38-Hilfswerte!$B$22)/Hilfswerte!$B$23)+((G38-Hilfswerte!$B$24)/Hilfswerte!$B$25)+0.1*INDEX(Hilfswerte!$B$4:$B$15,MATCH(C38,Hilfswerte!$A$4:$A$15,0)),2)</f>
        <v>1.51</v>
      </c>
      <c r="V38" s="4">
        <f>ROUND(SQRT((((E38-Hilfswerte!$B$20)/Hilfswerte!$B$21)-Hilfswerte!$B$28)^2+(((F38-Hilfswerte!$B$22)/Hilfswerte!$B$23)-Hilfswerte!$B$29)^2+(((G38-Hilfswerte!$B$24)/Hilfswerte!$B$25)-Hilfswerte!$B$30)^2),3)</f>
        <v>1.099</v>
      </c>
      <c r="W38" s="4">
        <f>ROUND(E38*Hilfswerte!$B$31,0)</f>
        <v>29804</v>
      </c>
      <c r="X38" s="4">
        <f t="shared" si="6"/>
        <v>10814</v>
      </c>
      <c r="Y38" s="4" t="str">
        <f>IF(T38="A - Top-Kunde","bereits Top-Kunde",IF(AND(V38&lt;=Hilfswerte!$B$34,H38&lt;0.5*W38),"Hoch",IF(AND(V38&lt;=Hilfswerte!$B$35,H38&lt;0.7*W38),"Mittel","Niedrig")))</f>
        <v>bereits Top-Kunde</v>
      </c>
      <c r="Z38" s="4">
        <f t="shared" si="7"/>
        <v>3.4</v>
      </c>
      <c r="AA38" s="4" t="str">
        <f>IF(J38&gt;365,"Bereits abgewandert (Segment D)",IF(Z38&gt;=Hilfswerte!$B$38,"Rot - akut gefaehrdet",IF(Z38&gt;=Hilfswerte!$B$39,"Gelb - beobachten","Gruen - stabil")))</f>
        <v>Gruen - stabil</v>
      </c>
    </row>
    <row r="39" spans="1:27" ht="15" customHeight="1" x14ac:dyDescent="0.25">
      <c r="A39" s="4" t="s">
        <v>120</v>
      </c>
      <c r="B39" s="4" t="s">
        <v>121</v>
      </c>
      <c r="C39" s="4" t="s">
        <v>38</v>
      </c>
      <c r="D39" s="4" t="s">
        <v>122</v>
      </c>
      <c r="E39" s="4">
        <v>78</v>
      </c>
      <c r="F39" s="5">
        <v>14.1</v>
      </c>
      <c r="G39" s="5">
        <v>17.399999999999999</v>
      </c>
      <c r="H39" s="6">
        <v>16310</v>
      </c>
      <c r="I39" s="4">
        <v>3</v>
      </c>
      <c r="J39" s="4">
        <v>8</v>
      </c>
      <c r="K39" s="4">
        <v>1</v>
      </c>
      <c r="L39" s="4">
        <v>44</v>
      </c>
      <c r="M39" s="4">
        <v>6</v>
      </c>
      <c r="N39" s="5">
        <v>-4.7</v>
      </c>
      <c r="O39" s="7">
        <f t="shared" si="0"/>
        <v>5</v>
      </c>
      <c r="P39" s="7">
        <f t="shared" si="1"/>
        <v>3</v>
      </c>
      <c r="Q39" s="7">
        <f t="shared" si="2"/>
        <v>5</v>
      </c>
      <c r="R39" s="7">
        <f t="shared" si="3"/>
        <v>13</v>
      </c>
      <c r="S39" s="8">
        <f t="shared" si="4"/>
        <v>108.5</v>
      </c>
      <c r="T39" s="7" t="str">
        <f t="shared" si="5"/>
        <v>B - Kernkunde</v>
      </c>
      <c r="U39" s="4">
        <f>ROUND(((E39-Hilfswerte!$B$20)/Hilfswerte!$B$21)+((F39-Hilfswerte!$B$22)/Hilfswerte!$B$23)+((G39-Hilfswerte!$B$24)/Hilfswerte!$B$25)+0.1*INDEX(Hilfswerte!$B$4:$B$15,MATCH(C39,Hilfswerte!$A$4:$A$15,0)),2)</f>
        <v>1.05</v>
      </c>
      <c r="V39" s="4">
        <f>ROUND(SQRT((((E39-Hilfswerte!$B$20)/Hilfswerte!$B$21)-Hilfswerte!$B$28)^2+(((F39-Hilfswerte!$B$22)/Hilfswerte!$B$23)-Hilfswerte!$B$29)^2+(((G39-Hilfswerte!$B$24)/Hilfswerte!$B$25)-Hilfswerte!$B$30)^2),3)</f>
        <v>1.137</v>
      </c>
      <c r="W39" s="4">
        <f>ROUND(E39*Hilfswerte!$B$31,0)</f>
        <v>16033</v>
      </c>
      <c r="X39" s="4">
        <f t="shared" si="6"/>
        <v>0</v>
      </c>
      <c r="Y39" s="4" t="str">
        <f>IF(T39="A - Top-Kunde","bereits Top-Kunde",IF(AND(V39&lt;=Hilfswerte!$B$34,H39&lt;0.5*W39),"Hoch",IF(AND(V39&lt;=Hilfswerte!$B$35,H39&lt;0.7*W39),"Mittel","Niedrig")))</f>
        <v>Niedrig</v>
      </c>
      <c r="Z39" s="4">
        <f t="shared" si="7"/>
        <v>14.1</v>
      </c>
      <c r="AA39" s="4" t="str">
        <f>IF(J39&gt;365,"Bereits abgewandert (Segment D)",IF(Z39&gt;=Hilfswerte!$B$38,"Rot - akut gefaehrdet",IF(Z39&gt;=Hilfswerte!$B$39,"Gelb - beobachten","Gruen - stabil")))</f>
        <v>Gelb - beobachten</v>
      </c>
    </row>
    <row r="40" spans="1:27" ht="15" customHeight="1" x14ac:dyDescent="0.25">
      <c r="A40" s="4" t="s">
        <v>123</v>
      </c>
      <c r="B40" s="4" t="s">
        <v>124</v>
      </c>
      <c r="C40" s="4" t="s">
        <v>74</v>
      </c>
      <c r="D40" s="4" t="s">
        <v>77</v>
      </c>
      <c r="E40" s="4">
        <v>141</v>
      </c>
      <c r="F40" s="5">
        <v>33.1</v>
      </c>
      <c r="G40" s="5">
        <v>7</v>
      </c>
      <c r="H40" s="6">
        <v>36050</v>
      </c>
      <c r="I40" s="4">
        <v>3</v>
      </c>
      <c r="J40" s="4">
        <v>121</v>
      </c>
      <c r="K40" s="4">
        <v>0</v>
      </c>
      <c r="L40" s="4">
        <v>1</v>
      </c>
      <c r="M40" s="4">
        <v>6</v>
      </c>
      <c r="N40" s="5">
        <v>13.8</v>
      </c>
      <c r="O40" s="7">
        <f t="shared" si="0"/>
        <v>3</v>
      </c>
      <c r="P40" s="7">
        <f t="shared" si="1"/>
        <v>3</v>
      </c>
      <c r="Q40" s="7">
        <f t="shared" si="2"/>
        <v>5</v>
      </c>
      <c r="R40" s="7">
        <f t="shared" si="3"/>
        <v>11</v>
      </c>
      <c r="S40" s="8">
        <f t="shared" si="4"/>
        <v>116.6</v>
      </c>
      <c r="T40" s="7" t="str">
        <f t="shared" si="5"/>
        <v>B - Kernkunde</v>
      </c>
      <c r="U40" s="4">
        <f>ROUND(((E40-Hilfswerte!$B$20)/Hilfswerte!$B$21)+((F40-Hilfswerte!$B$22)/Hilfswerte!$B$23)+((G40-Hilfswerte!$B$24)/Hilfswerte!$B$25)+0.1*INDEX(Hilfswerte!$B$4:$B$15,MATCH(C40,Hilfswerte!$A$4:$A$15,0)),2)</f>
        <v>-0.35</v>
      </c>
      <c r="V40" s="4">
        <f>ROUND(SQRT((((E40-Hilfswerte!$B$20)/Hilfswerte!$B$21)-Hilfswerte!$B$28)^2+(((F40-Hilfswerte!$B$22)/Hilfswerte!$B$23)-Hilfswerte!$B$29)^2+(((G40-Hilfswerte!$B$24)/Hilfswerte!$B$25)-Hilfswerte!$B$30)^2),3)</f>
        <v>0.68300000000000005</v>
      </c>
      <c r="W40" s="4">
        <f>ROUND(E40*Hilfswerte!$B$31,0)</f>
        <v>28982</v>
      </c>
      <c r="X40" s="4">
        <f t="shared" si="6"/>
        <v>0</v>
      </c>
      <c r="Y40" s="4" t="str">
        <f>IF(T40="A - Top-Kunde","bereits Top-Kunde",IF(AND(V40&lt;=Hilfswerte!$B$34,H40&lt;0.5*W40),"Hoch",IF(AND(V40&lt;=Hilfswerte!$B$35,H40&lt;0.7*W40),"Mittel","Niedrig")))</f>
        <v>Niedrig</v>
      </c>
      <c r="Z40" s="4">
        <f t="shared" si="7"/>
        <v>6.3</v>
      </c>
      <c r="AA40" s="4" t="str">
        <f>IF(J40&gt;365,"Bereits abgewandert (Segment D)",IF(Z40&gt;=Hilfswerte!$B$38,"Rot - akut gefaehrdet",IF(Z40&gt;=Hilfswerte!$B$39,"Gelb - beobachten","Gruen - stabil")))</f>
        <v>Gruen - stabil</v>
      </c>
    </row>
    <row r="41" spans="1:27" ht="15" customHeight="1" x14ac:dyDescent="0.25">
      <c r="A41" s="4" t="s">
        <v>125</v>
      </c>
      <c r="B41" s="4" t="s">
        <v>121</v>
      </c>
      <c r="C41" s="4" t="s">
        <v>33</v>
      </c>
      <c r="D41" s="4" t="s">
        <v>77</v>
      </c>
      <c r="E41" s="4">
        <v>21</v>
      </c>
      <c r="F41" s="5">
        <v>4.8</v>
      </c>
      <c r="G41" s="5">
        <v>7.1</v>
      </c>
      <c r="H41" s="6">
        <v>430</v>
      </c>
      <c r="I41" s="4">
        <v>1</v>
      </c>
      <c r="J41" s="4">
        <v>108</v>
      </c>
      <c r="K41" s="4">
        <v>0</v>
      </c>
      <c r="L41" s="4">
        <v>-5</v>
      </c>
      <c r="M41" s="4">
        <v>6</v>
      </c>
      <c r="N41" s="5">
        <v>-6.6</v>
      </c>
      <c r="O41" s="7">
        <f t="shared" si="0"/>
        <v>3</v>
      </c>
      <c r="P41" s="7">
        <f t="shared" si="1"/>
        <v>1</v>
      </c>
      <c r="Q41" s="7">
        <f t="shared" si="2"/>
        <v>2</v>
      </c>
      <c r="R41" s="7">
        <f t="shared" si="3"/>
        <v>6</v>
      </c>
      <c r="S41" s="8">
        <f t="shared" si="4"/>
        <v>56.7</v>
      </c>
      <c r="T41" s="7" t="str">
        <f t="shared" si="5"/>
        <v>C - Entwicklungspotenzial</v>
      </c>
      <c r="U41" s="4">
        <f>ROUND(((E41-Hilfswerte!$B$20)/Hilfswerte!$B$21)+((F41-Hilfswerte!$B$22)/Hilfswerte!$B$23)+((G41-Hilfswerte!$B$24)/Hilfswerte!$B$25)+0.1*INDEX(Hilfswerte!$B$4:$B$15,MATCH(C41,Hilfswerte!$A$4:$A$15,0)),2)</f>
        <v>-1.31</v>
      </c>
      <c r="V41" s="4">
        <f>ROUND(SQRT((((E41-Hilfswerte!$B$20)/Hilfswerte!$B$21)-Hilfswerte!$B$28)^2+(((F41-Hilfswerte!$B$22)/Hilfswerte!$B$23)-Hilfswerte!$B$29)^2+(((G41-Hilfswerte!$B$24)/Hilfswerte!$B$25)-Hilfswerte!$B$30)^2),3)</f>
        <v>1.081</v>
      </c>
      <c r="W41" s="4">
        <f>ROUND(E41*Hilfswerte!$B$31,0)</f>
        <v>4316</v>
      </c>
      <c r="X41" s="4">
        <f t="shared" si="6"/>
        <v>3886</v>
      </c>
      <c r="Y41" s="4" t="str">
        <f>IF(T41="A - Top-Kunde","bereits Top-Kunde",IF(AND(V41&lt;=Hilfswerte!$B$34,H41&lt;0.5*W41),"Hoch",IF(AND(V41&lt;=Hilfswerte!$B$35,H41&lt;0.7*W41),"Mittel","Niedrig")))</f>
        <v>Mittel</v>
      </c>
      <c r="Z41" s="4">
        <f t="shared" si="7"/>
        <v>8</v>
      </c>
      <c r="AA41" s="4" t="str">
        <f>IF(J41&gt;365,"Bereits abgewandert (Segment D)",IF(Z41&gt;=Hilfswerte!$B$38,"Rot - akut gefaehrdet",IF(Z41&gt;=Hilfswerte!$B$39,"Gelb - beobachten","Gruen - stabil")))</f>
        <v>Gruen - stabil</v>
      </c>
    </row>
    <row r="42" spans="1:27" ht="15" customHeight="1" x14ac:dyDescent="0.25">
      <c r="A42" s="4" t="s">
        <v>126</v>
      </c>
      <c r="B42" s="4" t="s">
        <v>127</v>
      </c>
      <c r="C42" s="4" t="s">
        <v>33</v>
      </c>
      <c r="D42" s="4" t="s">
        <v>30</v>
      </c>
      <c r="E42" s="4">
        <v>105</v>
      </c>
      <c r="F42" s="5">
        <v>19.5</v>
      </c>
      <c r="G42" s="5">
        <v>8.6999999999999993</v>
      </c>
      <c r="H42" s="6">
        <v>0</v>
      </c>
      <c r="I42" s="4">
        <v>0</v>
      </c>
      <c r="J42" s="4">
        <v>688</v>
      </c>
      <c r="K42" s="4">
        <v>0</v>
      </c>
      <c r="L42" s="4">
        <v>25</v>
      </c>
      <c r="M42" s="4">
        <v>0</v>
      </c>
      <c r="N42" s="5">
        <v>-36</v>
      </c>
      <c r="O42" s="7">
        <f t="shared" si="0"/>
        <v>1</v>
      </c>
      <c r="P42" s="7">
        <f t="shared" si="1"/>
        <v>1</v>
      </c>
      <c r="Q42" s="7">
        <f t="shared" si="2"/>
        <v>1</v>
      </c>
      <c r="R42" s="7">
        <f t="shared" si="3"/>
        <v>3</v>
      </c>
      <c r="S42" s="8">
        <f t="shared" si="4"/>
        <v>4.5</v>
      </c>
      <c r="T42" s="7" t="str">
        <f t="shared" si="5"/>
        <v>D - Abwanderungsrisiko</v>
      </c>
      <c r="U42" s="4">
        <f>ROUND(((E42-Hilfswerte!$B$20)/Hilfswerte!$B$21)+((F42-Hilfswerte!$B$22)/Hilfswerte!$B$23)+((G42-Hilfswerte!$B$24)/Hilfswerte!$B$25)+0.1*INDEX(Hilfswerte!$B$4:$B$15,MATCH(C42,Hilfswerte!$A$4:$A$15,0)),2)</f>
        <v>-0.43</v>
      </c>
      <c r="V42" s="4">
        <f>ROUND(SQRT((((E42-Hilfswerte!$B$20)/Hilfswerte!$B$21)-Hilfswerte!$B$28)^2+(((F42-Hilfswerte!$B$22)/Hilfswerte!$B$23)-Hilfswerte!$B$29)^2+(((G42-Hilfswerte!$B$24)/Hilfswerte!$B$25)-Hilfswerte!$B$30)^2),3)</f>
        <v>0.58099999999999996</v>
      </c>
      <c r="W42" s="4">
        <f>ROUND(E42*Hilfswerte!$B$31,0)</f>
        <v>21582</v>
      </c>
      <c r="X42" s="4">
        <f t="shared" si="6"/>
        <v>21582</v>
      </c>
      <c r="Y42" s="4" t="str">
        <f>IF(T42="A - Top-Kunde","bereits Top-Kunde",IF(AND(V42&lt;=Hilfswerte!$B$34,H42&lt;0.5*W42),"Hoch",IF(AND(V42&lt;=Hilfswerte!$B$35,H42&lt;0.7*W42),"Mittel","Niedrig")))</f>
        <v>Hoch</v>
      </c>
      <c r="Z42" s="4">
        <f t="shared" si="7"/>
        <v>53.8</v>
      </c>
      <c r="AA42" s="4" t="str">
        <f>IF(J42&gt;365,"Bereits abgewandert (Segment D)",IF(Z42&gt;=Hilfswerte!$B$38,"Rot - akut gefaehrdet",IF(Z42&gt;=Hilfswerte!$B$39,"Gelb - beobachten","Gruen - stabil")))</f>
        <v>Bereits abgewandert (Segment D)</v>
      </c>
    </row>
    <row r="43" spans="1:27" ht="15" customHeight="1" x14ac:dyDescent="0.25">
      <c r="A43" s="4" t="s">
        <v>128</v>
      </c>
      <c r="B43" s="4" t="s">
        <v>119</v>
      </c>
      <c r="C43" s="4" t="s">
        <v>51</v>
      </c>
      <c r="D43" s="4" t="s">
        <v>117</v>
      </c>
      <c r="E43" s="4">
        <v>44</v>
      </c>
      <c r="F43" s="5">
        <v>6</v>
      </c>
      <c r="G43" s="5">
        <v>17.2</v>
      </c>
      <c r="H43" s="6">
        <v>4570</v>
      </c>
      <c r="I43" s="4">
        <v>1</v>
      </c>
      <c r="J43" s="4">
        <v>277</v>
      </c>
      <c r="K43" s="4">
        <v>0</v>
      </c>
      <c r="L43" s="4">
        <v>15</v>
      </c>
      <c r="M43" s="4">
        <v>6</v>
      </c>
      <c r="N43" s="5">
        <v>-1.7</v>
      </c>
      <c r="O43" s="7">
        <f t="shared" si="0"/>
        <v>2</v>
      </c>
      <c r="P43" s="7">
        <f t="shared" si="1"/>
        <v>1</v>
      </c>
      <c r="Q43" s="7">
        <f t="shared" si="2"/>
        <v>4</v>
      </c>
      <c r="R43" s="7">
        <f t="shared" si="3"/>
        <v>7</v>
      </c>
      <c r="S43" s="8">
        <f t="shared" si="4"/>
        <v>64.7</v>
      </c>
      <c r="T43" s="7" t="str">
        <f t="shared" si="5"/>
        <v>C - Entwicklungspotenzial</v>
      </c>
      <c r="U43" s="4">
        <f>ROUND(((E43-Hilfswerte!$B$20)/Hilfswerte!$B$21)+((F43-Hilfswerte!$B$22)/Hilfswerte!$B$23)+((G43-Hilfswerte!$B$24)/Hilfswerte!$B$25)+0.1*INDEX(Hilfswerte!$B$4:$B$15,MATCH(C43,Hilfswerte!$A$4:$A$15,0)),2)</f>
        <v>0.74</v>
      </c>
      <c r="V43" s="4">
        <f>ROUND(SQRT((((E43-Hilfswerte!$B$20)/Hilfswerte!$B$21)-Hilfswerte!$B$28)^2+(((F43-Hilfswerte!$B$22)/Hilfswerte!$B$23)-Hilfswerte!$B$29)^2+(((G43-Hilfswerte!$B$24)/Hilfswerte!$B$25)-Hilfswerte!$B$30)^2),3)</f>
        <v>1.228</v>
      </c>
      <c r="W43" s="4">
        <f>ROUND(E43*Hilfswerte!$B$31,0)</f>
        <v>9044</v>
      </c>
      <c r="X43" s="4">
        <f t="shared" si="6"/>
        <v>4474</v>
      </c>
      <c r="Y43" s="4" t="str">
        <f>IF(T43="A - Top-Kunde","bereits Top-Kunde",IF(AND(V43&lt;=Hilfswerte!$B$34,H43&lt;0.5*W43),"Hoch",IF(AND(V43&lt;=Hilfswerte!$B$35,H43&lt;0.7*W43),"Mittel","Niedrig")))</f>
        <v>Niedrig</v>
      </c>
      <c r="Z43" s="4">
        <f t="shared" si="7"/>
        <v>17.5</v>
      </c>
      <c r="AA43" s="4" t="str">
        <f>IF(J43&gt;365,"Bereits abgewandert (Segment D)",IF(Z43&gt;=Hilfswerte!$B$38,"Rot - akut gefaehrdet",IF(Z43&gt;=Hilfswerte!$B$39,"Gelb - beobachten","Gruen - stabil")))</f>
        <v>Gelb - beobachten</v>
      </c>
    </row>
    <row r="44" spans="1:27" ht="15" customHeight="1" x14ac:dyDescent="0.25">
      <c r="A44" s="4" t="s">
        <v>129</v>
      </c>
      <c r="B44" s="4" t="s">
        <v>130</v>
      </c>
      <c r="C44" s="4" t="s">
        <v>51</v>
      </c>
      <c r="D44" s="4" t="s">
        <v>93</v>
      </c>
      <c r="E44" s="4">
        <v>79</v>
      </c>
      <c r="F44" s="5">
        <v>24</v>
      </c>
      <c r="G44" s="5">
        <v>17.100000000000001</v>
      </c>
      <c r="H44" s="6">
        <v>1570</v>
      </c>
      <c r="I44" s="4">
        <v>2</v>
      </c>
      <c r="J44" s="4">
        <v>248</v>
      </c>
      <c r="K44" s="4">
        <v>0</v>
      </c>
      <c r="L44" s="4">
        <v>-5</v>
      </c>
      <c r="M44" s="4">
        <v>2</v>
      </c>
      <c r="N44" s="5">
        <v>22.5</v>
      </c>
      <c r="O44" s="7">
        <f t="shared" si="0"/>
        <v>2</v>
      </c>
      <c r="P44" s="7">
        <f t="shared" si="1"/>
        <v>2</v>
      </c>
      <c r="Q44" s="7">
        <f t="shared" si="2"/>
        <v>3</v>
      </c>
      <c r="R44" s="7">
        <f t="shared" si="3"/>
        <v>7</v>
      </c>
      <c r="S44" s="8">
        <f t="shared" si="4"/>
        <v>81.3</v>
      </c>
      <c r="T44" s="7" t="str">
        <f t="shared" si="5"/>
        <v>C - Entwicklungspotenzial</v>
      </c>
      <c r="U44" s="4">
        <f>ROUND(((E44-Hilfswerte!$B$20)/Hilfswerte!$B$21)+((F44-Hilfswerte!$B$22)/Hilfswerte!$B$23)+((G44-Hilfswerte!$B$24)/Hilfswerte!$B$25)+0.1*INDEX(Hilfswerte!$B$4:$B$15,MATCH(C44,Hilfswerte!$A$4:$A$15,0)),2)</f>
        <v>1.19</v>
      </c>
      <c r="V44" s="4">
        <f>ROUND(SQRT((((E44-Hilfswerte!$B$20)/Hilfswerte!$B$21)-Hilfswerte!$B$28)^2+(((F44-Hilfswerte!$B$22)/Hilfswerte!$B$23)-Hilfswerte!$B$29)^2+(((G44-Hilfswerte!$B$24)/Hilfswerte!$B$25)-Hilfswerte!$B$30)^2),3)</f>
        <v>1.038</v>
      </c>
      <c r="W44" s="4">
        <f>ROUND(E44*Hilfswerte!$B$31,0)</f>
        <v>16238</v>
      </c>
      <c r="X44" s="4">
        <f t="shared" si="6"/>
        <v>14668</v>
      </c>
      <c r="Y44" s="4" t="str">
        <f>IF(T44="A - Top-Kunde","bereits Top-Kunde",IF(AND(V44&lt;=Hilfswerte!$B$34,H44&lt;0.5*W44),"Hoch",IF(AND(V44&lt;=Hilfswerte!$B$35,H44&lt;0.7*W44),"Mittel","Niedrig")))</f>
        <v>Mittel</v>
      </c>
      <c r="Z44" s="4">
        <f t="shared" si="7"/>
        <v>12.4</v>
      </c>
      <c r="AA44" s="4" t="str">
        <f>IF(J44&gt;365,"Bereits abgewandert (Segment D)",IF(Z44&gt;=Hilfswerte!$B$38,"Rot - akut gefaehrdet",IF(Z44&gt;=Hilfswerte!$B$39,"Gelb - beobachten","Gruen - stabil")))</f>
        <v>Gruen - stabil</v>
      </c>
    </row>
    <row r="45" spans="1:27" ht="15" customHeight="1" x14ac:dyDescent="0.25">
      <c r="A45" s="4" t="s">
        <v>131</v>
      </c>
      <c r="B45" s="4" t="s">
        <v>132</v>
      </c>
      <c r="C45" s="4" t="s">
        <v>84</v>
      </c>
      <c r="D45" s="4" t="s">
        <v>30</v>
      </c>
      <c r="E45" s="4">
        <v>57</v>
      </c>
      <c r="F45" s="5">
        <v>17</v>
      </c>
      <c r="G45" s="5">
        <v>3.4</v>
      </c>
      <c r="H45" s="6">
        <v>0</v>
      </c>
      <c r="I45" s="4">
        <v>0</v>
      </c>
      <c r="J45" s="4">
        <v>889</v>
      </c>
      <c r="K45" s="4">
        <v>0</v>
      </c>
      <c r="L45" s="4">
        <v>-1</v>
      </c>
      <c r="M45" s="4">
        <v>0</v>
      </c>
      <c r="N45" s="5">
        <v>-37.700000000000003</v>
      </c>
      <c r="O45" s="7">
        <f t="shared" si="0"/>
        <v>1</v>
      </c>
      <c r="P45" s="7">
        <f t="shared" si="1"/>
        <v>1</v>
      </c>
      <c r="Q45" s="7">
        <f t="shared" si="2"/>
        <v>1</v>
      </c>
      <c r="R45" s="7">
        <f t="shared" si="3"/>
        <v>3</v>
      </c>
      <c r="S45" s="8">
        <f t="shared" si="4"/>
        <v>11.2</v>
      </c>
      <c r="T45" s="7" t="str">
        <f t="shared" si="5"/>
        <v>D - Abwanderungsrisiko</v>
      </c>
      <c r="U45" s="4">
        <f>ROUND(((E45-Hilfswerte!$B$20)/Hilfswerte!$B$21)+((F45-Hilfswerte!$B$22)/Hilfswerte!$B$23)+((G45-Hilfswerte!$B$24)/Hilfswerte!$B$25)+0.1*INDEX(Hilfswerte!$B$4:$B$15,MATCH(C45,Hilfswerte!$A$4:$A$15,0)),2)</f>
        <v>-1.55</v>
      </c>
      <c r="V45" s="4">
        <f>ROUND(SQRT((((E45-Hilfswerte!$B$20)/Hilfswerte!$B$21)-Hilfswerte!$B$28)^2+(((F45-Hilfswerte!$B$22)/Hilfswerte!$B$23)-Hilfswerte!$B$29)^2+(((G45-Hilfswerte!$B$24)/Hilfswerte!$B$25)-Hilfswerte!$B$30)^2),3)</f>
        <v>1.3779999999999999</v>
      </c>
      <c r="W45" s="4">
        <f>ROUND(E45*Hilfswerte!$B$31,0)</f>
        <v>11716</v>
      </c>
      <c r="X45" s="4">
        <f t="shared" si="6"/>
        <v>11716</v>
      </c>
      <c r="Y45" s="4" t="str">
        <f>IF(T45="A - Top-Kunde","bereits Top-Kunde",IF(AND(V45&lt;=Hilfswerte!$B$34,H45&lt;0.5*W45),"Hoch",IF(AND(V45&lt;=Hilfswerte!$B$35,H45&lt;0.7*W45),"Mittel","Niedrig")))</f>
        <v>Niedrig</v>
      </c>
      <c r="Z45" s="4">
        <f t="shared" si="7"/>
        <v>59.5</v>
      </c>
      <c r="AA45" s="4" t="str">
        <f>IF(J45&gt;365,"Bereits abgewandert (Segment D)",IF(Z45&gt;=Hilfswerte!$B$38,"Rot - akut gefaehrdet",IF(Z45&gt;=Hilfswerte!$B$39,"Gelb - beobachten","Gruen - stabil")))</f>
        <v>Bereits abgewandert (Segment D)</v>
      </c>
    </row>
    <row r="46" spans="1:27" ht="15" customHeight="1" x14ac:dyDescent="0.25">
      <c r="A46" s="4" t="s">
        <v>133</v>
      </c>
      <c r="B46" s="4" t="s">
        <v>134</v>
      </c>
      <c r="C46" s="4" t="s">
        <v>84</v>
      </c>
      <c r="D46" s="4" t="s">
        <v>30</v>
      </c>
      <c r="E46" s="4">
        <v>104</v>
      </c>
      <c r="F46" s="5">
        <v>24.6</v>
      </c>
      <c r="G46" s="5">
        <v>10.4</v>
      </c>
      <c r="H46" s="6">
        <v>8970</v>
      </c>
      <c r="I46" s="4">
        <v>3</v>
      </c>
      <c r="J46" s="4">
        <v>5</v>
      </c>
      <c r="K46" s="4">
        <v>0</v>
      </c>
      <c r="L46" s="4">
        <v>3</v>
      </c>
      <c r="M46" s="4">
        <v>5</v>
      </c>
      <c r="N46" s="5">
        <v>-1.9</v>
      </c>
      <c r="O46" s="7">
        <f t="shared" si="0"/>
        <v>5</v>
      </c>
      <c r="P46" s="7">
        <f t="shared" si="1"/>
        <v>3</v>
      </c>
      <c r="Q46" s="7">
        <f t="shared" si="2"/>
        <v>5</v>
      </c>
      <c r="R46" s="7">
        <f t="shared" si="3"/>
        <v>13</v>
      </c>
      <c r="S46" s="8">
        <f t="shared" si="4"/>
        <v>128.19999999999999</v>
      </c>
      <c r="T46" s="7" t="str">
        <f t="shared" si="5"/>
        <v>A - Top-Kunde</v>
      </c>
      <c r="U46" s="4">
        <f>ROUND(((E46-Hilfswerte!$B$20)/Hilfswerte!$B$21)+((F46-Hilfswerte!$B$22)/Hilfswerte!$B$23)+((G46-Hilfswerte!$B$24)/Hilfswerte!$B$25)+0.1*INDEX(Hilfswerte!$B$4:$B$15,MATCH(C46,Hilfswerte!$A$4:$A$15,0)),2)</f>
        <v>-0.1</v>
      </c>
      <c r="V46" s="4">
        <f>ROUND(SQRT((((E46-Hilfswerte!$B$20)/Hilfswerte!$B$21)-Hilfswerte!$B$28)^2+(((F46-Hilfswerte!$B$22)/Hilfswerte!$B$23)-Hilfswerte!$B$29)^2+(((G46-Hilfswerte!$B$24)/Hilfswerte!$B$25)-Hilfswerte!$B$30)^2),3)</f>
        <v>0.38100000000000001</v>
      </c>
      <c r="W46" s="4">
        <f>ROUND(E46*Hilfswerte!$B$31,0)</f>
        <v>21377</v>
      </c>
      <c r="X46" s="4">
        <f t="shared" si="6"/>
        <v>12407</v>
      </c>
      <c r="Y46" s="4" t="str">
        <f>IF(T46="A - Top-Kunde","bereits Top-Kunde",IF(AND(V46&lt;=Hilfswerte!$B$34,H46&lt;0.5*W46),"Hoch",IF(AND(V46&lt;=Hilfswerte!$B$35,H46&lt;0.7*W46),"Mittel","Niedrig")))</f>
        <v>bereits Top-Kunde</v>
      </c>
      <c r="Z46" s="4">
        <f t="shared" si="7"/>
        <v>1.6</v>
      </c>
      <c r="AA46" s="4" t="str">
        <f>IF(J46&gt;365,"Bereits abgewandert (Segment D)",IF(Z46&gt;=Hilfswerte!$B$38,"Rot - akut gefaehrdet",IF(Z46&gt;=Hilfswerte!$B$39,"Gelb - beobachten","Gruen - stabil")))</f>
        <v>Gruen - stabil</v>
      </c>
    </row>
    <row r="47" spans="1:27" ht="15" customHeight="1" x14ac:dyDescent="0.25">
      <c r="A47" s="4" t="s">
        <v>135</v>
      </c>
      <c r="B47" s="4" t="s">
        <v>136</v>
      </c>
      <c r="C47" s="4" t="s">
        <v>65</v>
      </c>
      <c r="D47" s="4" t="s">
        <v>52</v>
      </c>
      <c r="E47" s="4">
        <v>10</v>
      </c>
      <c r="F47" s="5">
        <v>2.7</v>
      </c>
      <c r="G47" s="5">
        <v>2</v>
      </c>
      <c r="H47" s="6">
        <v>640</v>
      </c>
      <c r="I47" s="4">
        <v>1</v>
      </c>
      <c r="J47" s="4">
        <v>144</v>
      </c>
      <c r="K47" s="4">
        <v>0</v>
      </c>
      <c r="L47" s="4">
        <v>-2</v>
      </c>
      <c r="M47" s="4">
        <v>2</v>
      </c>
      <c r="N47" s="5">
        <v>-24.6</v>
      </c>
      <c r="O47" s="7">
        <f t="shared" si="0"/>
        <v>3</v>
      </c>
      <c r="P47" s="7">
        <f t="shared" si="1"/>
        <v>1</v>
      </c>
      <c r="Q47" s="7">
        <f t="shared" si="2"/>
        <v>2</v>
      </c>
      <c r="R47" s="7">
        <f t="shared" si="3"/>
        <v>6</v>
      </c>
      <c r="S47" s="8">
        <f t="shared" si="4"/>
        <v>47.7</v>
      </c>
      <c r="T47" s="7" t="str">
        <f t="shared" si="5"/>
        <v>C - Entwicklungspotenzial</v>
      </c>
      <c r="U47" s="4">
        <f>ROUND(((E47-Hilfswerte!$B$20)/Hilfswerte!$B$21)+((F47-Hilfswerte!$B$22)/Hilfswerte!$B$23)+((G47-Hilfswerte!$B$24)/Hilfswerte!$B$25)+0.1*INDEX(Hilfswerte!$B$4:$B$15,MATCH(C47,Hilfswerte!$A$4:$A$15,0)),2)</f>
        <v>-2.2799999999999998</v>
      </c>
      <c r="V47" s="4">
        <f>ROUND(SQRT((((E47-Hilfswerte!$B$20)/Hilfswerte!$B$21)-Hilfswerte!$B$28)^2+(((F47-Hilfswerte!$B$22)/Hilfswerte!$B$23)-Hilfswerte!$B$29)^2+(((G47-Hilfswerte!$B$24)/Hilfswerte!$B$25)-Hilfswerte!$B$30)^2),3)</f>
        <v>1.7290000000000001</v>
      </c>
      <c r="W47" s="4">
        <f>ROUND(E47*Hilfswerte!$B$31,0)</f>
        <v>2055</v>
      </c>
      <c r="X47" s="4">
        <f t="shared" si="6"/>
        <v>1415</v>
      </c>
      <c r="Y47" s="4" t="str">
        <f>IF(T47="A - Top-Kunde","bereits Top-Kunde",IF(AND(V47&lt;=Hilfswerte!$B$34,H47&lt;0.5*W47),"Hoch",IF(AND(V47&lt;=Hilfswerte!$B$35,H47&lt;0.7*W47),"Mittel","Niedrig")))</f>
        <v>Niedrig</v>
      </c>
      <c r="Z47" s="4">
        <f t="shared" si="7"/>
        <v>17</v>
      </c>
      <c r="AA47" s="4" t="str">
        <f>IF(J47&gt;365,"Bereits abgewandert (Segment D)",IF(Z47&gt;=Hilfswerte!$B$38,"Rot - akut gefaehrdet",IF(Z47&gt;=Hilfswerte!$B$39,"Gelb - beobachten","Gruen - stabil")))</f>
        <v>Gelb - beobachten</v>
      </c>
    </row>
    <row r="48" spans="1:27" ht="15" customHeight="1" x14ac:dyDescent="0.25">
      <c r="A48" s="4" t="s">
        <v>137</v>
      </c>
      <c r="B48" s="4" t="s">
        <v>138</v>
      </c>
      <c r="C48" s="4" t="s">
        <v>38</v>
      </c>
      <c r="D48" s="4" t="s">
        <v>106</v>
      </c>
      <c r="E48" s="4">
        <v>1162</v>
      </c>
      <c r="F48" s="5">
        <v>291.89999999999998</v>
      </c>
      <c r="G48" s="5">
        <v>6.3</v>
      </c>
      <c r="H48" s="6">
        <v>385680</v>
      </c>
      <c r="I48" s="4">
        <v>8</v>
      </c>
      <c r="J48" s="4">
        <v>28</v>
      </c>
      <c r="K48" s="4">
        <v>0</v>
      </c>
      <c r="L48" s="4">
        <v>32</v>
      </c>
      <c r="M48" s="4">
        <v>6</v>
      </c>
      <c r="N48" s="5">
        <v>12.5</v>
      </c>
      <c r="O48" s="7">
        <f t="shared" si="0"/>
        <v>5</v>
      </c>
      <c r="P48" s="7">
        <f t="shared" si="1"/>
        <v>5</v>
      </c>
      <c r="Q48" s="7">
        <f t="shared" si="2"/>
        <v>5</v>
      </c>
      <c r="R48" s="7">
        <f t="shared" si="3"/>
        <v>15</v>
      </c>
      <c r="S48" s="8">
        <f t="shared" si="4"/>
        <v>146.69999999999999</v>
      </c>
      <c r="T48" s="7" t="str">
        <f t="shared" si="5"/>
        <v>A - Top-Kunde</v>
      </c>
      <c r="U48" s="4">
        <f>ROUND(((E48-Hilfswerte!$B$20)/Hilfswerte!$B$21)+((F48-Hilfswerte!$B$22)/Hilfswerte!$B$23)+((G48-Hilfswerte!$B$24)/Hilfswerte!$B$25)+0.1*INDEX(Hilfswerte!$B$4:$B$15,MATCH(C48,Hilfswerte!$A$4:$A$15,0)),2)</f>
        <v>8.94</v>
      </c>
      <c r="V48" s="4">
        <f>ROUND(SQRT((((E48-Hilfswerte!$B$20)/Hilfswerte!$B$21)-Hilfswerte!$B$28)^2+(((F48-Hilfswerte!$B$22)/Hilfswerte!$B$23)-Hilfswerte!$B$29)^2+(((G48-Hilfswerte!$B$24)/Hilfswerte!$B$25)-Hilfswerte!$B$30)^2),3)</f>
        <v>6.3049999999999997</v>
      </c>
      <c r="W48" s="4">
        <f>ROUND(E48*Hilfswerte!$B$31,0)</f>
        <v>238845</v>
      </c>
      <c r="X48" s="4">
        <f t="shared" si="6"/>
        <v>0</v>
      </c>
      <c r="Y48" s="4" t="str">
        <f>IF(T48="A - Top-Kunde","bereits Top-Kunde",IF(AND(V48&lt;=Hilfswerte!$B$34,H48&lt;0.5*W48),"Hoch",IF(AND(V48&lt;=Hilfswerte!$B$35,H48&lt;0.7*W48),"Mittel","Niedrig")))</f>
        <v>bereits Top-Kunde</v>
      </c>
      <c r="Z48" s="4">
        <f t="shared" si="7"/>
        <v>7.8</v>
      </c>
      <c r="AA48" s="4" t="str">
        <f>IF(J48&gt;365,"Bereits abgewandert (Segment D)",IF(Z48&gt;=Hilfswerte!$B$38,"Rot - akut gefaehrdet",IF(Z48&gt;=Hilfswerte!$B$39,"Gelb - beobachten","Gruen - stabil")))</f>
        <v>Gruen - stabil</v>
      </c>
    </row>
    <row r="49" spans="1:27" ht="15" customHeight="1" x14ac:dyDescent="0.25">
      <c r="A49" s="4" t="s">
        <v>139</v>
      </c>
      <c r="B49" s="4" t="s">
        <v>140</v>
      </c>
      <c r="C49" s="4" t="s">
        <v>59</v>
      </c>
      <c r="D49" s="4" t="s">
        <v>30</v>
      </c>
      <c r="E49" s="4">
        <v>256</v>
      </c>
      <c r="F49" s="5">
        <v>51.1</v>
      </c>
      <c r="G49" s="5">
        <v>9.6</v>
      </c>
      <c r="H49" s="6">
        <v>14860</v>
      </c>
      <c r="I49" s="4">
        <v>4</v>
      </c>
      <c r="J49" s="4">
        <v>5</v>
      </c>
      <c r="K49" s="4">
        <v>1</v>
      </c>
      <c r="L49" s="4">
        <v>-3</v>
      </c>
      <c r="M49" s="4">
        <v>3</v>
      </c>
      <c r="N49" s="5">
        <v>-4.2</v>
      </c>
      <c r="O49" s="7">
        <f t="shared" si="0"/>
        <v>5</v>
      </c>
      <c r="P49" s="7">
        <f t="shared" si="1"/>
        <v>4</v>
      </c>
      <c r="Q49" s="7">
        <f t="shared" si="2"/>
        <v>5</v>
      </c>
      <c r="R49" s="7">
        <f t="shared" si="3"/>
        <v>14</v>
      </c>
      <c r="S49" s="8">
        <f t="shared" si="4"/>
        <v>131.9</v>
      </c>
      <c r="T49" s="7" t="str">
        <f t="shared" si="5"/>
        <v>A - Top-Kunde</v>
      </c>
      <c r="U49" s="4">
        <f>ROUND(((E49-Hilfswerte!$B$20)/Hilfswerte!$B$21)+((F49-Hilfswerte!$B$22)/Hilfswerte!$B$23)+((G49-Hilfswerte!$B$24)/Hilfswerte!$B$25)+0.1*INDEX(Hilfswerte!$B$4:$B$15,MATCH(C49,Hilfswerte!$A$4:$A$15,0)),2)</f>
        <v>0.83</v>
      </c>
      <c r="V49" s="4">
        <f>ROUND(SQRT((((E49-Hilfswerte!$B$20)/Hilfswerte!$B$21)-Hilfswerte!$B$28)^2+(((F49-Hilfswerte!$B$22)/Hilfswerte!$B$23)-Hilfswerte!$B$29)^2+(((G49-Hilfswerte!$B$24)/Hilfswerte!$B$25)-Hilfswerte!$B$30)^2),3)</f>
        <v>0.51800000000000002</v>
      </c>
      <c r="W49" s="4">
        <f>ROUND(E49*Hilfswerte!$B$31,0)</f>
        <v>52620</v>
      </c>
      <c r="X49" s="4">
        <f t="shared" si="6"/>
        <v>37760</v>
      </c>
      <c r="Y49" s="4" t="str">
        <f>IF(T49="A - Top-Kunde","bereits Top-Kunde",IF(AND(V49&lt;=Hilfswerte!$B$34,H49&lt;0.5*W49),"Hoch",IF(AND(V49&lt;=Hilfswerte!$B$35,H49&lt;0.7*W49),"Mittel","Niedrig")))</f>
        <v>bereits Top-Kunde</v>
      </c>
      <c r="Z49" s="4">
        <f t="shared" si="7"/>
        <v>4.9000000000000004</v>
      </c>
      <c r="AA49" s="4" t="str">
        <f>IF(J49&gt;365,"Bereits abgewandert (Segment D)",IF(Z49&gt;=Hilfswerte!$B$38,"Rot - akut gefaehrdet",IF(Z49&gt;=Hilfswerte!$B$39,"Gelb - beobachten","Gruen - stabil")))</f>
        <v>Gruen - stabil</v>
      </c>
    </row>
    <row r="50" spans="1:27" ht="15" customHeight="1" x14ac:dyDescent="0.25">
      <c r="A50" s="4" t="s">
        <v>141</v>
      </c>
      <c r="B50" s="4" t="s">
        <v>142</v>
      </c>
      <c r="C50" s="4" t="s">
        <v>51</v>
      </c>
      <c r="D50" s="4" t="s">
        <v>52</v>
      </c>
      <c r="E50" s="4">
        <v>140</v>
      </c>
      <c r="F50" s="5">
        <v>22.6</v>
      </c>
      <c r="G50" s="5">
        <v>8.1</v>
      </c>
      <c r="H50" s="6">
        <v>7930</v>
      </c>
      <c r="I50" s="4">
        <v>2</v>
      </c>
      <c r="J50" s="4">
        <v>12</v>
      </c>
      <c r="K50" s="4">
        <v>0</v>
      </c>
      <c r="L50" s="4">
        <v>10</v>
      </c>
      <c r="M50" s="4">
        <v>6</v>
      </c>
      <c r="N50" s="5">
        <v>23.3</v>
      </c>
      <c r="O50" s="7">
        <f t="shared" si="0"/>
        <v>5</v>
      </c>
      <c r="P50" s="7">
        <f t="shared" si="1"/>
        <v>2</v>
      </c>
      <c r="Q50" s="7">
        <f t="shared" si="2"/>
        <v>5</v>
      </c>
      <c r="R50" s="7">
        <f t="shared" si="3"/>
        <v>12</v>
      </c>
      <c r="S50" s="8">
        <f t="shared" si="4"/>
        <v>128.69999999999999</v>
      </c>
      <c r="T50" s="7" t="str">
        <f t="shared" si="5"/>
        <v>A - Top-Kunde</v>
      </c>
      <c r="U50" s="4">
        <f>ROUND(((E50-Hilfswerte!$B$20)/Hilfswerte!$B$21)+((F50-Hilfswerte!$B$22)/Hilfswerte!$B$23)+((G50-Hilfswerte!$B$24)/Hilfswerte!$B$25)+0.1*INDEX(Hilfswerte!$B$4:$B$15,MATCH(C50,Hilfswerte!$A$4:$A$15,0)),2)</f>
        <v>0</v>
      </c>
      <c r="V50" s="4">
        <f>ROUND(SQRT((((E50-Hilfswerte!$B$20)/Hilfswerte!$B$21)-Hilfswerte!$B$28)^2+(((F50-Hilfswerte!$B$22)/Hilfswerte!$B$23)-Hilfswerte!$B$29)^2+(((G50-Hilfswerte!$B$24)/Hilfswerte!$B$25)-Hilfswerte!$B$30)^2),3)</f>
        <v>0.57599999999999996</v>
      </c>
      <c r="W50" s="4">
        <f>ROUND(E50*Hilfswerte!$B$31,0)</f>
        <v>28776</v>
      </c>
      <c r="X50" s="4">
        <f t="shared" si="6"/>
        <v>20846</v>
      </c>
      <c r="Y50" s="4" t="str">
        <f>IF(T50="A - Top-Kunde","bereits Top-Kunde",IF(AND(V50&lt;=Hilfswerte!$B$34,H50&lt;0.5*W50),"Hoch",IF(AND(V50&lt;=Hilfswerte!$B$35,H50&lt;0.7*W50),"Mittel","Niedrig")))</f>
        <v>bereits Top-Kunde</v>
      </c>
      <c r="Z50" s="4">
        <f t="shared" si="7"/>
        <v>2.6</v>
      </c>
      <c r="AA50" s="4" t="str">
        <f>IF(J50&gt;365,"Bereits abgewandert (Segment D)",IF(Z50&gt;=Hilfswerte!$B$38,"Rot - akut gefaehrdet",IF(Z50&gt;=Hilfswerte!$B$39,"Gelb - beobachten","Gruen - stabil")))</f>
        <v>Gruen - stabil</v>
      </c>
    </row>
    <row r="51" spans="1:27" ht="15" customHeight="1" x14ac:dyDescent="0.25">
      <c r="A51" s="4" t="s">
        <v>143</v>
      </c>
      <c r="B51" s="4" t="s">
        <v>144</v>
      </c>
      <c r="C51" s="4" t="s">
        <v>62</v>
      </c>
      <c r="D51" s="4" t="s">
        <v>30</v>
      </c>
      <c r="E51" s="4">
        <v>258</v>
      </c>
      <c r="F51" s="5">
        <v>65.5</v>
      </c>
      <c r="G51" s="5">
        <v>14.2</v>
      </c>
      <c r="H51" s="6">
        <v>24890</v>
      </c>
      <c r="I51" s="4">
        <v>2</v>
      </c>
      <c r="J51" s="4">
        <v>149</v>
      </c>
      <c r="K51" s="4">
        <v>0</v>
      </c>
      <c r="L51" s="4">
        <v>3</v>
      </c>
      <c r="M51" s="4">
        <v>4</v>
      </c>
      <c r="N51" s="5">
        <v>27.6</v>
      </c>
      <c r="O51" s="7">
        <f t="shared" si="0"/>
        <v>3</v>
      </c>
      <c r="P51" s="7">
        <f t="shared" si="1"/>
        <v>2</v>
      </c>
      <c r="Q51" s="7">
        <f t="shared" si="2"/>
        <v>5</v>
      </c>
      <c r="R51" s="7">
        <f t="shared" si="3"/>
        <v>10</v>
      </c>
      <c r="S51" s="8">
        <f t="shared" si="4"/>
        <v>112.9</v>
      </c>
      <c r="T51" s="7" t="str">
        <f t="shared" si="5"/>
        <v>B - Kernkunde</v>
      </c>
      <c r="U51" s="4">
        <f>ROUND(((E51-Hilfswerte!$B$20)/Hilfswerte!$B$21)+((F51-Hilfswerte!$B$22)/Hilfswerte!$B$23)+((G51-Hilfswerte!$B$24)/Hilfswerte!$B$25)+0.1*INDEX(Hilfswerte!$B$4:$B$15,MATCH(C51,Hilfswerte!$A$4:$A$15,0)),2)</f>
        <v>2.3199999999999998</v>
      </c>
      <c r="V51" s="4">
        <f>ROUND(SQRT((((E51-Hilfswerte!$B$20)/Hilfswerte!$B$21)-Hilfswerte!$B$28)^2+(((F51-Hilfswerte!$B$22)/Hilfswerte!$B$23)-Hilfswerte!$B$29)^2+(((G51-Hilfswerte!$B$24)/Hilfswerte!$B$25)-Hilfswerte!$B$30)^2),3)</f>
        <v>0.79300000000000004</v>
      </c>
      <c r="W51" s="4">
        <f>ROUND(E51*Hilfswerte!$B$31,0)</f>
        <v>53031</v>
      </c>
      <c r="X51" s="4">
        <f t="shared" si="6"/>
        <v>28141</v>
      </c>
      <c r="Y51" s="4" t="str">
        <f>IF(T51="A - Top-Kunde","bereits Top-Kunde",IF(AND(V51&lt;=Hilfswerte!$B$34,H51&lt;0.5*W51),"Hoch",IF(AND(V51&lt;=Hilfswerte!$B$35,H51&lt;0.7*W51),"Mittel","Niedrig")))</f>
        <v>Hoch</v>
      </c>
      <c r="Z51" s="4">
        <f t="shared" si="7"/>
        <v>8.1</v>
      </c>
      <c r="AA51" s="4" t="str">
        <f>IF(J51&gt;365,"Bereits abgewandert (Segment D)",IF(Z51&gt;=Hilfswerte!$B$38,"Rot - akut gefaehrdet",IF(Z51&gt;=Hilfswerte!$B$39,"Gelb - beobachten","Gruen - stabil")))</f>
        <v>Gruen - stabil</v>
      </c>
    </row>
    <row r="52" spans="1:27" ht="15" customHeight="1" x14ac:dyDescent="0.25">
      <c r="A52" s="4" t="s">
        <v>145</v>
      </c>
      <c r="B52" s="4" t="s">
        <v>146</v>
      </c>
      <c r="C52" s="4" t="s">
        <v>33</v>
      </c>
      <c r="D52" s="4" t="s">
        <v>30</v>
      </c>
      <c r="E52" s="4">
        <v>9</v>
      </c>
      <c r="F52" s="5">
        <v>1.7</v>
      </c>
      <c r="G52" s="5">
        <v>2.5</v>
      </c>
      <c r="H52" s="6">
        <v>0</v>
      </c>
      <c r="I52" s="4">
        <v>0</v>
      </c>
      <c r="J52" s="4">
        <v>531</v>
      </c>
      <c r="K52" s="4">
        <v>0</v>
      </c>
      <c r="L52" s="4">
        <v>4</v>
      </c>
      <c r="M52" s="4">
        <v>0</v>
      </c>
      <c r="N52" s="5">
        <v>-31.5</v>
      </c>
      <c r="O52" s="7">
        <f t="shared" si="0"/>
        <v>1</v>
      </c>
      <c r="P52" s="7">
        <f t="shared" si="1"/>
        <v>1</v>
      </c>
      <c r="Q52" s="7">
        <f t="shared" si="2"/>
        <v>1</v>
      </c>
      <c r="R52" s="7">
        <f t="shared" si="3"/>
        <v>3</v>
      </c>
      <c r="S52" s="8">
        <f t="shared" si="4"/>
        <v>13.1</v>
      </c>
      <c r="T52" s="7" t="str">
        <f t="shared" si="5"/>
        <v>D - Abwanderungsrisiko</v>
      </c>
      <c r="U52" s="4">
        <f>ROUND(((E52-Hilfswerte!$B$20)/Hilfswerte!$B$21)+((F52-Hilfswerte!$B$22)/Hilfswerte!$B$23)+((G52-Hilfswerte!$B$24)/Hilfswerte!$B$25)+0.1*INDEX(Hilfswerte!$B$4:$B$15,MATCH(C52,Hilfswerte!$A$4:$A$15,0)),2)</f>
        <v>-2.14</v>
      </c>
      <c r="V52" s="4">
        <f>ROUND(SQRT((((E52-Hilfswerte!$B$20)/Hilfswerte!$B$21)-Hilfswerte!$B$28)^2+(((F52-Hilfswerte!$B$22)/Hilfswerte!$B$23)-Hilfswerte!$B$29)^2+(((G52-Hilfswerte!$B$24)/Hilfswerte!$B$25)-Hilfswerte!$B$30)^2),3)</f>
        <v>1.671</v>
      </c>
      <c r="W52" s="4">
        <f>ROUND(E52*Hilfswerte!$B$31,0)</f>
        <v>1850</v>
      </c>
      <c r="X52" s="4">
        <f t="shared" si="6"/>
        <v>1850</v>
      </c>
      <c r="Y52" s="4" t="str">
        <f>IF(T52="A - Top-Kunde","bereits Top-Kunde",IF(AND(V52&lt;=Hilfswerte!$B$34,H52&lt;0.5*W52),"Hoch",IF(AND(V52&lt;=Hilfswerte!$B$35,H52&lt;0.7*W52),"Mittel","Niedrig")))</f>
        <v>Niedrig</v>
      </c>
      <c r="Z52" s="4">
        <f t="shared" si="7"/>
        <v>40</v>
      </c>
      <c r="AA52" s="4" t="str">
        <f>IF(J52&gt;365,"Bereits abgewandert (Segment D)",IF(Z52&gt;=Hilfswerte!$B$38,"Rot - akut gefaehrdet",IF(Z52&gt;=Hilfswerte!$B$39,"Gelb - beobachten","Gruen - stabil")))</f>
        <v>Bereits abgewandert (Segment D)</v>
      </c>
    </row>
    <row r="53" spans="1:27" ht="15" customHeight="1" x14ac:dyDescent="0.25">
      <c r="A53" s="4" t="s">
        <v>147</v>
      </c>
      <c r="B53" s="4" t="s">
        <v>148</v>
      </c>
      <c r="C53" s="4" t="s">
        <v>55</v>
      </c>
      <c r="D53" s="4" t="s">
        <v>30</v>
      </c>
      <c r="E53" s="4">
        <v>28</v>
      </c>
      <c r="F53" s="5">
        <v>10.6</v>
      </c>
      <c r="G53" s="5">
        <v>12</v>
      </c>
      <c r="H53" s="6">
        <v>2210</v>
      </c>
      <c r="I53" s="4">
        <v>4</v>
      </c>
      <c r="J53" s="4">
        <v>105</v>
      </c>
      <c r="K53" s="4">
        <v>1</v>
      </c>
      <c r="L53" s="4">
        <v>2</v>
      </c>
      <c r="M53" s="4">
        <v>6</v>
      </c>
      <c r="N53" s="5">
        <v>-0.3</v>
      </c>
      <c r="O53" s="7">
        <f t="shared" si="0"/>
        <v>3</v>
      </c>
      <c r="P53" s="7">
        <f t="shared" si="1"/>
        <v>4</v>
      </c>
      <c r="Q53" s="7">
        <f t="shared" si="2"/>
        <v>3</v>
      </c>
      <c r="R53" s="7">
        <f t="shared" si="3"/>
        <v>10</v>
      </c>
      <c r="S53" s="8">
        <f t="shared" si="4"/>
        <v>93.3</v>
      </c>
      <c r="T53" s="7" t="str">
        <f t="shared" si="5"/>
        <v>C - Entwicklungspotenzial</v>
      </c>
      <c r="U53" s="4">
        <f>ROUND(((E53-Hilfswerte!$B$20)/Hilfswerte!$B$21)+((F53-Hilfswerte!$B$22)/Hilfswerte!$B$23)+((G53-Hilfswerte!$B$24)/Hilfswerte!$B$25)+0.1*INDEX(Hilfswerte!$B$4:$B$15,MATCH(C53,Hilfswerte!$A$4:$A$15,0)),2)</f>
        <v>-0.13</v>
      </c>
      <c r="V53" s="4">
        <f>ROUND(SQRT((((E53-Hilfswerte!$B$20)/Hilfswerte!$B$21)-Hilfswerte!$B$28)^2+(((F53-Hilfswerte!$B$22)/Hilfswerte!$B$23)-Hilfswerte!$B$29)^2+(((G53-Hilfswerte!$B$24)/Hilfswerte!$B$25)-Hilfswerte!$B$30)^2),3)</f>
        <v>0.78</v>
      </c>
      <c r="W53" s="4">
        <f>ROUND(E53*Hilfswerte!$B$31,0)</f>
        <v>5755</v>
      </c>
      <c r="X53" s="4">
        <f t="shared" si="6"/>
        <v>3545</v>
      </c>
      <c r="Y53" s="4" t="str">
        <f>IF(T53="A - Top-Kunde","bereits Top-Kunde",IF(AND(V53&lt;=Hilfswerte!$B$34,H53&lt;0.5*W53),"Hoch",IF(AND(V53&lt;=Hilfswerte!$B$35,H53&lt;0.7*W53),"Mittel","Niedrig")))</f>
        <v>Hoch</v>
      </c>
      <c r="Z53" s="4">
        <f t="shared" si="7"/>
        <v>8.8000000000000007</v>
      </c>
      <c r="AA53" s="4" t="str">
        <f>IF(J53&gt;365,"Bereits abgewandert (Segment D)",IF(Z53&gt;=Hilfswerte!$B$38,"Rot - akut gefaehrdet",IF(Z53&gt;=Hilfswerte!$B$39,"Gelb - beobachten","Gruen - stabil")))</f>
        <v>Gruen - stabil</v>
      </c>
    </row>
    <row r="54" spans="1:27" ht="15" customHeight="1" x14ac:dyDescent="0.25">
      <c r="A54" s="4" t="s">
        <v>149</v>
      </c>
      <c r="B54" s="4" t="s">
        <v>150</v>
      </c>
      <c r="C54" s="4" t="s">
        <v>38</v>
      </c>
      <c r="D54" s="4" t="s">
        <v>30</v>
      </c>
      <c r="E54" s="4">
        <v>56</v>
      </c>
      <c r="F54" s="5">
        <v>12.6</v>
      </c>
      <c r="G54" s="5">
        <v>10</v>
      </c>
      <c r="H54" s="6">
        <v>970</v>
      </c>
      <c r="I54" s="4">
        <v>2</v>
      </c>
      <c r="J54" s="4">
        <v>10</v>
      </c>
      <c r="K54" s="4">
        <v>2</v>
      </c>
      <c r="L54" s="4">
        <v>-5</v>
      </c>
      <c r="M54" s="4">
        <v>3</v>
      </c>
      <c r="N54" s="5">
        <v>13.2</v>
      </c>
      <c r="O54" s="7">
        <f t="shared" si="0"/>
        <v>5</v>
      </c>
      <c r="P54" s="7">
        <f t="shared" si="1"/>
        <v>2</v>
      </c>
      <c r="Q54" s="7">
        <f t="shared" si="2"/>
        <v>2</v>
      </c>
      <c r="R54" s="7">
        <f t="shared" si="3"/>
        <v>9</v>
      </c>
      <c r="S54" s="8">
        <f t="shared" si="4"/>
        <v>84.6</v>
      </c>
      <c r="T54" s="7" t="str">
        <f t="shared" si="5"/>
        <v>C - Entwicklungspotenzial</v>
      </c>
      <c r="U54" s="4">
        <f>ROUND(((E54-Hilfswerte!$B$20)/Hilfswerte!$B$21)+((F54-Hilfswerte!$B$22)/Hilfswerte!$B$23)+((G54-Hilfswerte!$B$24)/Hilfswerte!$B$25)+0.1*INDEX(Hilfswerte!$B$4:$B$15,MATCH(C54,Hilfswerte!$A$4:$A$15,0)),2)</f>
        <v>-0.24</v>
      </c>
      <c r="V54" s="4">
        <f>ROUND(SQRT((((E54-Hilfswerte!$B$20)/Hilfswerte!$B$21)-Hilfswerte!$B$28)^2+(((F54-Hilfswerte!$B$22)/Hilfswerte!$B$23)-Hilfswerte!$B$29)^2+(((G54-Hilfswerte!$B$24)/Hilfswerte!$B$25)-Hilfswerte!$B$30)^2),3)</f>
        <v>0.68400000000000005</v>
      </c>
      <c r="W54" s="4">
        <f>ROUND(E54*Hilfswerte!$B$31,0)</f>
        <v>11511</v>
      </c>
      <c r="X54" s="4">
        <f t="shared" si="6"/>
        <v>10541</v>
      </c>
      <c r="Y54" s="4" t="str">
        <f>IF(T54="A - Top-Kunde","bereits Top-Kunde",IF(AND(V54&lt;=Hilfswerte!$B$34,H54&lt;0.5*W54),"Hoch",IF(AND(V54&lt;=Hilfswerte!$B$35,H54&lt;0.7*W54),"Mittel","Niedrig")))</f>
        <v>Hoch</v>
      </c>
      <c r="Z54" s="4">
        <f t="shared" si="7"/>
        <v>6.5</v>
      </c>
      <c r="AA54" s="4" t="str">
        <f>IF(J54&gt;365,"Bereits abgewandert (Segment D)",IF(Z54&gt;=Hilfswerte!$B$38,"Rot - akut gefaehrdet",IF(Z54&gt;=Hilfswerte!$B$39,"Gelb - beobachten","Gruen - stabil")))</f>
        <v>Gruen - stabil</v>
      </c>
    </row>
    <row r="55" spans="1:27" ht="15" customHeight="1" x14ac:dyDescent="0.25">
      <c r="A55" s="4" t="s">
        <v>151</v>
      </c>
      <c r="B55" s="4" t="s">
        <v>152</v>
      </c>
      <c r="C55" s="4" t="s">
        <v>29</v>
      </c>
      <c r="D55" s="4" t="s">
        <v>30</v>
      </c>
      <c r="E55" s="4">
        <v>113</v>
      </c>
      <c r="F55" s="5">
        <v>38.6</v>
      </c>
      <c r="G55" s="5">
        <v>18.8</v>
      </c>
      <c r="H55" s="6">
        <v>12720</v>
      </c>
      <c r="I55" s="4">
        <v>3</v>
      </c>
      <c r="J55" s="4">
        <v>167</v>
      </c>
      <c r="K55" s="4">
        <v>0</v>
      </c>
      <c r="L55" s="4">
        <v>-5</v>
      </c>
      <c r="M55" s="4">
        <v>5</v>
      </c>
      <c r="N55" s="5">
        <v>-2.8</v>
      </c>
      <c r="O55" s="7">
        <f t="shared" si="0"/>
        <v>3</v>
      </c>
      <c r="P55" s="7">
        <f t="shared" si="1"/>
        <v>3</v>
      </c>
      <c r="Q55" s="7">
        <f t="shared" si="2"/>
        <v>5</v>
      </c>
      <c r="R55" s="7">
        <f t="shared" si="3"/>
        <v>11</v>
      </c>
      <c r="S55" s="8">
        <f t="shared" si="4"/>
        <v>108.6</v>
      </c>
      <c r="T55" s="7" t="str">
        <f t="shared" si="5"/>
        <v>B - Kernkunde</v>
      </c>
      <c r="U55" s="4">
        <f>ROUND(((E55-Hilfswerte!$B$20)/Hilfswerte!$B$21)+((F55-Hilfswerte!$B$22)/Hilfswerte!$B$23)+((G55-Hilfswerte!$B$24)/Hilfswerte!$B$25)+0.1*INDEX(Hilfswerte!$B$4:$B$15,MATCH(C55,Hilfswerte!$A$4:$A$15,0)),2)</f>
        <v>1.79</v>
      </c>
      <c r="V55" s="4">
        <f>ROUND(SQRT((((E55-Hilfswerte!$B$20)/Hilfswerte!$B$21)-Hilfswerte!$B$28)^2+(((F55-Hilfswerte!$B$22)/Hilfswerte!$B$23)-Hilfswerte!$B$29)^2+(((G55-Hilfswerte!$B$24)/Hilfswerte!$B$25)-Hilfswerte!$B$30)^2),3)</f>
        <v>1.2270000000000001</v>
      </c>
      <c r="W55" s="4">
        <f>ROUND(E55*Hilfswerte!$B$31,0)</f>
        <v>23227</v>
      </c>
      <c r="X55" s="4">
        <f t="shared" si="6"/>
        <v>10507</v>
      </c>
      <c r="Y55" s="4" t="str">
        <f>IF(T55="A - Top-Kunde","bereits Top-Kunde",IF(AND(V55&lt;=Hilfswerte!$B$34,H55&lt;0.5*W55),"Hoch",IF(AND(V55&lt;=Hilfswerte!$B$35,H55&lt;0.7*W55),"Mittel","Niedrig")))</f>
        <v>Niedrig</v>
      </c>
      <c r="Z55" s="4">
        <f t="shared" si="7"/>
        <v>9.5</v>
      </c>
      <c r="AA55" s="4" t="str">
        <f>IF(J55&gt;365,"Bereits abgewandert (Segment D)",IF(Z55&gt;=Hilfswerte!$B$38,"Rot - akut gefaehrdet",IF(Z55&gt;=Hilfswerte!$B$39,"Gelb - beobachten","Gruen - stabil")))</f>
        <v>Gruen - stabil</v>
      </c>
    </row>
    <row r="56" spans="1:27" ht="15" customHeight="1" x14ac:dyDescent="0.25">
      <c r="A56" s="4" t="s">
        <v>153</v>
      </c>
      <c r="B56" s="4" t="s">
        <v>154</v>
      </c>
      <c r="C56" s="4" t="s">
        <v>59</v>
      </c>
      <c r="D56" s="4" t="s">
        <v>93</v>
      </c>
      <c r="E56" s="4">
        <v>180</v>
      </c>
      <c r="F56" s="5">
        <v>21.8</v>
      </c>
      <c r="G56" s="5">
        <v>11.8</v>
      </c>
      <c r="H56" s="6">
        <v>12820</v>
      </c>
      <c r="I56" s="4">
        <v>2</v>
      </c>
      <c r="J56" s="4">
        <v>314</v>
      </c>
      <c r="K56" s="4">
        <v>0</v>
      </c>
      <c r="L56" s="4">
        <v>1</v>
      </c>
      <c r="M56" s="4">
        <v>3</v>
      </c>
      <c r="N56" s="5">
        <v>19.8</v>
      </c>
      <c r="O56" s="7">
        <f t="shared" si="0"/>
        <v>2</v>
      </c>
      <c r="P56" s="7">
        <f t="shared" si="1"/>
        <v>2</v>
      </c>
      <c r="Q56" s="7">
        <f t="shared" si="2"/>
        <v>5</v>
      </c>
      <c r="R56" s="7">
        <f t="shared" si="3"/>
        <v>9</v>
      </c>
      <c r="S56" s="8">
        <f t="shared" si="4"/>
        <v>99.6</v>
      </c>
      <c r="T56" s="7" t="str">
        <f t="shared" si="5"/>
        <v>C - Entwicklungspotenzial</v>
      </c>
      <c r="U56" s="4">
        <f>ROUND(((E56-Hilfswerte!$B$20)/Hilfswerte!$B$21)+((F56-Hilfswerte!$B$22)/Hilfswerte!$B$23)+((G56-Hilfswerte!$B$24)/Hilfswerte!$B$25)+0.1*INDEX(Hilfswerte!$B$4:$B$15,MATCH(C56,Hilfswerte!$A$4:$A$15,0)),2)</f>
        <v>0.32</v>
      </c>
      <c r="V56" s="4">
        <f>ROUND(SQRT((((E56-Hilfswerte!$B$20)/Hilfswerte!$B$21)-Hilfswerte!$B$28)^2+(((F56-Hilfswerte!$B$22)/Hilfswerte!$B$23)-Hilfswerte!$B$29)^2+(((G56-Hilfswerte!$B$24)/Hilfswerte!$B$25)-Hilfswerte!$B$30)^2),3)</f>
        <v>0.307</v>
      </c>
      <c r="W56" s="4">
        <f>ROUND(E56*Hilfswerte!$B$31,0)</f>
        <v>36998</v>
      </c>
      <c r="X56" s="4">
        <f t="shared" si="6"/>
        <v>24178</v>
      </c>
      <c r="Y56" s="4" t="str">
        <f>IF(T56="A - Top-Kunde","bereits Top-Kunde",IF(AND(V56&lt;=Hilfswerte!$B$34,H56&lt;0.5*W56),"Hoch",IF(AND(V56&lt;=Hilfswerte!$B$35,H56&lt;0.7*W56),"Mittel","Niedrig")))</f>
        <v>Hoch</v>
      </c>
      <c r="Z56" s="4">
        <f t="shared" si="7"/>
        <v>15.9</v>
      </c>
      <c r="AA56" s="4" t="str">
        <f>IF(J56&gt;365,"Bereits abgewandert (Segment D)",IF(Z56&gt;=Hilfswerte!$B$38,"Rot - akut gefaehrdet",IF(Z56&gt;=Hilfswerte!$B$39,"Gelb - beobachten","Gruen - stabil")))</f>
        <v>Gelb - beobachten</v>
      </c>
    </row>
    <row r="57" spans="1:27" ht="15" customHeight="1" x14ac:dyDescent="0.25">
      <c r="A57" s="4" t="s">
        <v>155</v>
      </c>
      <c r="B57" s="4" t="s">
        <v>156</v>
      </c>
      <c r="C57" s="4" t="s">
        <v>59</v>
      </c>
      <c r="D57" s="4" t="s">
        <v>30</v>
      </c>
      <c r="E57" s="4">
        <v>149</v>
      </c>
      <c r="F57" s="5">
        <v>21.1</v>
      </c>
      <c r="G57" s="5">
        <v>2.9</v>
      </c>
      <c r="H57" s="6">
        <v>0</v>
      </c>
      <c r="I57" s="4">
        <v>0</v>
      </c>
      <c r="J57" s="4">
        <v>899</v>
      </c>
      <c r="K57" s="4">
        <v>0</v>
      </c>
      <c r="L57" s="4">
        <v>12</v>
      </c>
      <c r="M57" s="4">
        <v>0</v>
      </c>
      <c r="N57" s="5">
        <v>-55.8</v>
      </c>
      <c r="O57" s="7">
        <f t="shared" si="0"/>
        <v>1</v>
      </c>
      <c r="P57" s="7">
        <f t="shared" si="1"/>
        <v>1</v>
      </c>
      <c r="Q57" s="7">
        <f t="shared" si="2"/>
        <v>1</v>
      </c>
      <c r="R57" s="7">
        <f t="shared" si="3"/>
        <v>3</v>
      </c>
      <c r="S57" s="8">
        <f t="shared" si="4"/>
        <v>-1.5</v>
      </c>
      <c r="T57" s="7" t="str">
        <f t="shared" si="5"/>
        <v>D - Abwanderungsrisiko</v>
      </c>
      <c r="U57" s="4">
        <f>ROUND(((E57-Hilfswerte!$B$20)/Hilfswerte!$B$21)+((F57-Hilfswerte!$B$22)/Hilfswerte!$B$23)+((G57-Hilfswerte!$B$24)/Hilfswerte!$B$25)+0.1*INDEX(Hilfswerte!$B$4:$B$15,MATCH(C57,Hilfswerte!$A$4:$A$15,0)),2)</f>
        <v>-1.23</v>
      </c>
      <c r="V57" s="4">
        <f>ROUND(SQRT((((E57-Hilfswerte!$B$20)/Hilfswerte!$B$21)-Hilfswerte!$B$28)^2+(((F57-Hilfswerte!$B$22)/Hilfswerte!$B$23)-Hilfswerte!$B$29)^2+(((G57-Hilfswerte!$B$24)/Hilfswerte!$B$25)-Hilfswerte!$B$30)^2),3)</f>
        <v>1.355</v>
      </c>
      <c r="W57" s="4">
        <f>ROUND(E57*Hilfswerte!$B$31,0)</f>
        <v>30626</v>
      </c>
      <c r="X57" s="4">
        <f t="shared" si="6"/>
        <v>30626</v>
      </c>
      <c r="Y57" s="4" t="str">
        <f>IF(T57="A - Top-Kunde","bereits Top-Kunde",IF(AND(V57&lt;=Hilfswerte!$B$34,H57&lt;0.5*W57),"Hoch",IF(AND(V57&lt;=Hilfswerte!$B$35,H57&lt;0.7*W57),"Mittel","Niedrig")))</f>
        <v>Niedrig</v>
      </c>
      <c r="Z57" s="4">
        <f t="shared" si="7"/>
        <v>69.7</v>
      </c>
      <c r="AA57" s="4" t="str">
        <f>IF(J57&gt;365,"Bereits abgewandert (Segment D)",IF(Z57&gt;=Hilfswerte!$B$38,"Rot - akut gefaehrdet",IF(Z57&gt;=Hilfswerte!$B$39,"Gelb - beobachten","Gruen - stabil")))</f>
        <v>Bereits abgewandert (Segment D)</v>
      </c>
    </row>
    <row r="58" spans="1:27" ht="15" customHeight="1" x14ac:dyDescent="0.25">
      <c r="A58" s="4" t="s">
        <v>157</v>
      </c>
      <c r="B58" s="4" t="s">
        <v>158</v>
      </c>
      <c r="C58" s="4" t="s">
        <v>38</v>
      </c>
      <c r="D58" s="4" t="s">
        <v>30</v>
      </c>
      <c r="E58" s="4">
        <v>11</v>
      </c>
      <c r="F58" s="5">
        <v>2.4</v>
      </c>
      <c r="G58" s="5">
        <v>5.7</v>
      </c>
      <c r="H58" s="6">
        <v>160</v>
      </c>
      <c r="I58" s="4">
        <v>1</v>
      </c>
      <c r="J58" s="4">
        <v>250</v>
      </c>
      <c r="K58" s="4">
        <v>0</v>
      </c>
      <c r="L58" s="4">
        <v>-5</v>
      </c>
      <c r="M58" s="4">
        <v>6</v>
      </c>
      <c r="N58" s="5">
        <v>-0.3</v>
      </c>
      <c r="O58" s="7">
        <f t="shared" si="0"/>
        <v>2</v>
      </c>
      <c r="P58" s="7">
        <f t="shared" si="1"/>
        <v>1</v>
      </c>
      <c r="Q58" s="7">
        <f t="shared" si="2"/>
        <v>2</v>
      </c>
      <c r="R58" s="7">
        <f t="shared" si="3"/>
        <v>5</v>
      </c>
      <c r="S58" s="8">
        <f t="shared" si="4"/>
        <v>49.9</v>
      </c>
      <c r="T58" s="7" t="str">
        <f t="shared" si="5"/>
        <v>C - Entwicklungspotenzial</v>
      </c>
      <c r="U58" s="4">
        <f>ROUND(((E58-Hilfswerte!$B$20)/Hilfswerte!$B$21)+((F58-Hilfswerte!$B$22)/Hilfswerte!$B$23)+((G58-Hilfswerte!$B$24)/Hilfswerte!$B$25)+0.1*INDEX(Hilfswerte!$B$4:$B$15,MATCH(C58,Hilfswerte!$A$4:$A$15,0)),2)</f>
        <v>-1.3</v>
      </c>
      <c r="V58" s="4">
        <f>ROUND(SQRT((((E58-Hilfswerte!$B$20)/Hilfswerte!$B$21)-Hilfswerte!$B$28)^2+(((F58-Hilfswerte!$B$22)/Hilfswerte!$B$23)-Hilfswerte!$B$29)^2+(((G58-Hilfswerte!$B$24)/Hilfswerte!$B$25)-Hilfswerte!$B$30)^2),3)</f>
        <v>1.272</v>
      </c>
      <c r="W58" s="4">
        <f>ROUND(E58*Hilfswerte!$B$31,0)</f>
        <v>2261</v>
      </c>
      <c r="X58" s="4">
        <f t="shared" si="6"/>
        <v>2101</v>
      </c>
      <c r="Y58" s="4" t="str">
        <f>IF(T58="A - Top-Kunde","bereits Top-Kunde",IF(AND(V58&lt;=Hilfswerte!$B$34,H58&lt;0.5*W58),"Hoch",IF(AND(V58&lt;=Hilfswerte!$B$35,H58&lt;0.7*W58),"Mittel","Niedrig")))</f>
        <v>Niedrig</v>
      </c>
      <c r="Z58" s="4">
        <f t="shared" si="7"/>
        <v>12.6</v>
      </c>
      <c r="AA58" s="4" t="str">
        <f>IF(J58&gt;365,"Bereits abgewandert (Segment D)",IF(Z58&gt;=Hilfswerte!$B$38,"Rot - akut gefaehrdet",IF(Z58&gt;=Hilfswerte!$B$39,"Gelb - beobachten","Gruen - stabil")))</f>
        <v>Gruen - stabil</v>
      </c>
    </row>
    <row r="59" spans="1:27" ht="15" customHeight="1" x14ac:dyDescent="0.25">
      <c r="A59" s="4" t="s">
        <v>159</v>
      </c>
      <c r="B59" s="4" t="s">
        <v>160</v>
      </c>
      <c r="C59" s="4" t="s">
        <v>89</v>
      </c>
      <c r="D59" s="4" t="s">
        <v>117</v>
      </c>
      <c r="E59" s="4">
        <v>7</v>
      </c>
      <c r="F59" s="5">
        <v>1</v>
      </c>
      <c r="G59" s="5">
        <v>20.9</v>
      </c>
      <c r="H59" s="6">
        <v>420</v>
      </c>
      <c r="I59" s="4">
        <v>2</v>
      </c>
      <c r="J59" s="4">
        <v>221</v>
      </c>
      <c r="K59" s="4">
        <v>0</v>
      </c>
      <c r="L59" s="4">
        <v>-5</v>
      </c>
      <c r="M59" s="4">
        <v>6</v>
      </c>
      <c r="N59" s="5">
        <v>16.100000000000001</v>
      </c>
      <c r="O59" s="7">
        <f t="shared" si="0"/>
        <v>2</v>
      </c>
      <c r="P59" s="7">
        <f t="shared" si="1"/>
        <v>2</v>
      </c>
      <c r="Q59" s="7">
        <f t="shared" si="2"/>
        <v>2</v>
      </c>
      <c r="R59" s="7">
        <f t="shared" si="3"/>
        <v>6</v>
      </c>
      <c r="S59" s="8">
        <f t="shared" si="4"/>
        <v>68.099999999999994</v>
      </c>
      <c r="T59" s="7" t="str">
        <f t="shared" si="5"/>
        <v>C - Entwicklungspotenzial</v>
      </c>
      <c r="U59" s="4">
        <f>ROUND(((E59-Hilfswerte!$B$20)/Hilfswerte!$B$21)+((F59-Hilfswerte!$B$22)/Hilfswerte!$B$23)+((G59-Hilfswerte!$B$24)/Hilfswerte!$B$25)+0.1*INDEX(Hilfswerte!$B$4:$B$15,MATCH(C59,Hilfswerte!$A$4:$A$15,0)),2)</f>
        <v>1.02</v>
      </c>
      <c r="V59" s="4">
        <f>ROUND(SQRT((((E59-Hilfswerte!$B$20)/Hilfswerte!$B$21)-Hilfswerte!$B$28)^2+(((F59-Hilfswerte!$B$22)/Hilfswerte!$B$23)-Hilfswerte!$B$29)^2+(((G59-Hilfswerte!$B$24)/Hilfswerte!$B$25)-Hilfswerte!$B$30)^2),3)</f>
        <v>1.8089999999999999</v>
      </c>
      <c r="W59" s="4">
        <f>ROUND(E59*Hilfswerte!$B$31,0)</f>
        <v>1439</v>
      </c>
      <c r="X59" s="4">
        <f t="shared" si="6"/>
        <v>1019</v>
      </c>
      <c r="Y59" s="4" t="str">
        <f>IF(T59="A - Top-Kunde","bereits Top-Kunde",IF(AND(V59&lt;=Hilfswerte!$B$34,H59&lt;0.5*W59),"Hoch",IF(AND(V59&lt;=Hilfswerte!$B$35,H59&lt;0.7*W59),"Mittel","Niedrig")))</f>
        <v>Niedrig</v>
      </c>
      <c r="Z59" s="4">
        <f t="shared" si="7"/>
        <v>11.1</v>
      </c>
      <c r="AA59" s="4" t="str">
        <f>IF(J59&gt;365,"Bereits abgewandert (Segment D)",IF(Z59&gt;=Hilfswerte!$B$38,"Rot - akut gefaehrdet",IF(Z59&gt;=Hilfswerte!$B$39,"Gelb - beobachten","Gruen - stabil")))</f>
        <v>Gruen - stabil</v>
      </c>
    </row>
    <row r="60" spans="1:27" ht="15" customHeight="1" x14ac:dyDescent="0.25">
      <c r="A60" s="4" t="s">
        <v>161</v>
      </c>
      <c r="B60" s="4" t="s">
        <v>162</v>
      </c>
      <c r="C60" s="4" t="s">
        <v>89</v>
      </c>
      <c r="D60" s="4" t="s">
        <v>30</v>
      </c>
      <c r="E60" s="4">
        <v>42</v>
      </c>
      <c r="F60" s="5">
        <v>6.8</v>
      </c>
      <c r="G60" s="5">
        <v>2.9</v>
      </c>
      <c r="H60" s="6">
        <v>0</v>
      </c>
      <c r="I60" s="4">
        <v>0</v>
      </c>
      <c r="J60" s="4">
        <v>773</v>
      </c>
      <c r="K60" s="4">
        <v>0</v>
      </c>
      <c r="L60" s="4">
        <v>9</v>
      </c>
      <c r="M60" s="4">
        <v>0</v>
      </c>
      <c r="N60" s="5">
        <v>-38.6</v>
      </c>
      <c r="O60" s="7">
        <f t="shared" si="0"/>
        <v>1</v>
      </c>
      <c r="P60" s="7">
        <f t="shared" si="1"/>
        <v>1</v>
      </c>
      <c r="Q60" s="7">
        <f t="shared" si="2"/>
        <v>1</v>
      </c>
      <c r="R60" s="7">
        <f t="shared" si="3"/>
        <v>3</v>
      </c>
      <c r="S60" s="8">
        <f t="shared" si="4"/>
        <v>8</v>
      </c>
      <c r="T60" s="7" t="str">
        <f t="shared" si="5"/>
        <v>D - Abwanderungsrisiko</v>
      </c>
      <c r="U60" s="4">
        <f>ROUND(((E60-Hilfswerte!$B$20)/Hilfswerte!$B$21)+((F60-Hilfswerte!$B$22)/Hilfswerte!$B$23)+((G60-Hilfswerte!$B$24)/Hilfswerte!$B$25)+0.1*INDEX(Hilfswerte!$B$4:$B$15,MATCH(C60,Hilfswerte!$A$4:$A$15,0)),2)</f>
        <v>-1.58</v>
      </c>
      <c r="V60" s="4">
        <f>ROUND(SQRT((((E60-Hilfswerte!$B$20)/Hilfswerte!$B$21)-Hilfswerte!$B$28)^2+(((F60-Hilfswerte!$B$22)/Hilfswerte!$B$23)-Hilfswerte!$B$29)^2+(((G60-Hilfswerte!$B$24)/Hilfswerte!$B$25)-Hilfswerte!$B$30)^2),3)</f>
        <v>1.5289999999999999</v>
      </c>
      <c r="W60" s="4">
        <f>ROUND(E60*Hilfswerte!$B$31,0)</f>
        <v>8633</v>
      </c>
      <c r="X60" s="4">
        <f t="shared" si="6"/>
        <v>8633</v>
      </c>
      <c r="Y60" s="4" t="str">
        <f>IF(T60="A - Top-Kunde","bereits Top-Kunde",IF(AND(V60&lt;=Hilfswerte!$B$34,H60&lt;0.5*W60),"Hoch",IF(AND(V60&lt;=Hilfswerte!$B$35,H60&lt;0.7*W60),"Mittel","Niedrig")))</f>
        <v>Niedrig</v>
      </c>
      <c r="Z60" s="4">
        <f t="shared" si="7"/>
        <v>55.9</v>
      </c>
      <c r="AA60" s="4" t="str">
        <f>IF(J60&gt;365,"Bereits abgewandert (Segment D)",IF(Z60&gt;=Hilfswerte!$B$38,"Rot - akut gefaehrdet",IF(Z60&gt;=Hilfswerte!$B$39,"Gelb - beobachten","Gruen - stabil")))</f>
        <v>Bereits abgewandert (Segment D)</v>
      </c>
    </row>
    <row r="61" spans="1:27" ht="15" customHeight="1" x14ac:dyDescent="0.25">
      <c r="A61" s="4" t="s">
        <v>163</v>
      </c>
      <c r="B61" s="4" t="s">
        <v>40</v>
      </c>
      <c r="C61" s="4" t="s">
        <v>33</v>
      </c>
      <c r="D61" s="4" t="s">
        <v>106</v>
      </c>
      <c r="E61" s="4">
        <v>70</v>
      </c>
      <c r="F61" s="5">
        <v>18.7</v>
      </c>
      <c r="G61" s="5">
        <v>10.6</v>
      </c>
      <c r="H61" s="6">
        <v>3980</v>
      </c>
      <c r="I61" s="4">
        <v>2</v>
      </c>
      <c r="J61" s="4">
        <v>76</v>
      </c>
      <c r="K61" s="4">
        <v>0</v>
      </c>
      <c r="L61" s="4">
        <v>23</v>
      </c>
      <c r="M61" s="4">
        <v>1</v>
      </c>
      <c r="N61" s="5">
        <v>9.9</v>
      </c>
      <c r="O61" s="7">
        <f t="shared" si="0"/>
        <v>4</v>
      </c>
      <c r="P61" s="7">
        <f t="shared" si="1"/>
        <v>2</v>
      </c>
      <c r="Q61" s="7">
        <f t="shared" si="2"/>
        <v>4</v>
      </c>
      <c r="R61" s="7">
        <f t="shared" si="3"/>
        <v>10</v>
      </c>
      <c r="S61" s="8">
        <f t="shared" si="4"/>
        <v>98.1</v>
      </c>
      <c r="T61" s="7" t="str">
        <f t="shared" si="5"/>
        <v>C - Entwicklungspotenzial</v>
      </c>
      <c r="U61" s="4">
        <f>ROUND(((E61-Hilfswerte!$B$20)/Hilfswerte!$B$21)+((F61-Hilfswerte!$B$22)/Hilfswerte!$B$23)+((G61-Hilfswerte!$B$24)/Hilfswerte!$B$25)+0.1*INDEX(Hilfswerte!$B$4:$B$15,MATCH(C61,Hilfswerte!$A$4:$A$15,0)),2)</f>
        <v>-0.28999999999999998</v>
      </c>
      <c r="V61" s="4">
        <f>ROUND(SQRT((((E61-Hilfswerte!$B$20)/Hilfswerte!$B$21)-Hilfswerte!$B$28)^2+(((F61-Hilfswerte!$B$22)/Hilfswerte!$B$23)-Hilfswerte!$B$29)^2+(((G61-Hilfswerte!$B$24)/Hilfswerte!$B$25)-Hilfswerte!$B$30)^2),3)</f>
        <v>0.54700000000000004</v>
      </c>
      <c r="W61" s="4">
        <f>ROUND(E61*Hilfswerte!$B$31,0)</f>
        <v>14388</v>
      </c>
      <c r="X61" s="4">
        <f t="shared" si="6"/>
        <v>10408</v>
      </c>
      <c r="Y61" s="4" t="str">
        <f>IF(T61="A - Top-Kunde","bereits Top-Kunde",IF(AND(V61&lt;=Hilfswerte!$B$34,H61&lt;0.5*W61),"Hoch",IF(AND(V61&lt;=Hilfswerte!$B$35,H61&lt;0.7*W61),"Mittel","Niedrig")))</f>
        <v>Hoch</v>
      </c>
      <c r="Z61" s="4">
        <f t="shared" si="7"/>
        <v>8.4</v>
      </c>
      <c r="AA61" s="4" t="str">
        <f>IF(J61&gt;365,"Bereits abgewandert (Segment D)",IF(Z61&gt;=Hilfswerte!$B$38,"Rot - akut gefaehrdet",IF(Z61&gt;=Hilfswerte!$B$39,"Gelb - beobachten","Gruen - stabil")))</f>
        <v>Gruen - stabil</v>
      </c>
    </row>
    <row r="62" spans="1:27" ht="15" customHeight="1" x14ac:dyDescent="0.25">
      <c r="A62" s="4" t="s">
        <v>164</v>
      </c>
      <c r="B62" s="4" t="s">
        <v>165</v>
      </c>
      <c r="C62" s="4" t="s">
        <v>65</v>
      </c>
      <c r="D62" s="4" t="s">
        <v>30</v>
      </c>
      <c r="E62" s="4">
        <v>56</v>
      </c>
      <c r="F62" s="5">
        <v>11.7</v>
      </c>
      <c r="G62" s="5">
        <v>14.1</v>
      </c>
      <c r="H62" s="6">
        <v>16170</v>
      </c>
      <c r="I62" s="4">
        <v>5</v>
      </c>
      <c r="J62" s="4">
        <v>6</v>
      </c>
      <c r="K62" s="4">
        <v>0</v>
      </c>
      <c r="L62" s="4">
        <v>-5</v>
      </c>
      <c r="M62" s="4">
        <v>3</v>
      </c>
      <c r="N62" s="5">
        <v>-23.9</v>
      </c>
      <c r="O62" s="7">
        <f t="shared" si="0"/>
        <v>5</v>
      </c>
      <c r="P62" s="7">
        <f t="shared" si="1"/>
        <v>5</v>
      </c>
      <c r="Q62" s="7">
        <f t="shared" si="2"/>
        <v>5</v>
      </c>
      <c r="R62" s="7">
        <f t="shared" si="3"/>
        <v>15</v>
      </c>
      <c r="S62" s="8">
        <f t="shared" si="4"/>
        <v>138.1</v>
      </c>
      <c r="T62" s="7" t="str">
        <f t="shared" si="5"/>
        <v>A - Top-Kunde</v>
      </c>
      <c r="U62" s="4">
        <f>ROUND(((E62-Hilfswerte!$B$20)/Hilfswerte!$B$21)+((F62-Hilfswerte!$B$22)/Hilfswerte!$B$23)+((G62-Hilfswerte!$B$24)/Hilfswerte!$B$25)+0.1*INDEX(Hilfswerte!$B$4:$B$15,MATCH(C62,Hilfswerte!$A$4:$A$15,0)),2)</f>
        <v>0</v>
      </c>
      <c r="V62" s="4">
        <f>ROUND(SQRT((((E62-Hilfswerte!$B$20)/Hilfswerte!$B$21)-Hilfswerte!$B$28)^2+(((F62-Hilfswerte!$B$22)/Hilfswerte!$B$23)-Hilfswerte!$B$29)^2+(((G62-Hilfswerte!$B$24)/Hilfswerte!$B$25)-Hilfswerte!$B$30)^2),3)</f>
        <v>0.81</v>
      </c>
      <c r="W62" s="4">
        <f>ROUND(E62*Hilfswerte!$B$31,0)</f>
        <v>11511</v>
      </c>
      <c r="X62" s="4">
        <f t="shared" si="6"/>
        <v>0</v>
      </c>
      <c r="Y62" s="4" t="str">
        <f>IF(T62="A - Top-Kunde","bereits Top-Kunde",IF(AND(V62&lt;=Hilfswerte!$B$34,H62&lt;0.5*W62),"Hoch",IF(AND(V62&lt;=Hilfswerte!$B$35,H62&lt;0.7*W62),"Mittel","Niedrig")))</f>
        <v>bereits Top-Kunde</v>
      </c>
      <c r="Z62" s="4">
        <f t="shared" si="7"/>
        <v>9.9</v>
      </c>
      <c r="AA62" s="4" t="str">
        <f>IF(J62&gt;365,"Bereits abgewandert (Segment D)",IF(Z62&gt;=Hilfswerte!$B$38,"Rot - akut gefaehrdet",IF(Z62&gt;=Hilfswerte!$B$39,"Gelb - beobachten","Gruen - stabil")))</f>
        <v>Gruen - stabil</v>
      </c>
    </row>
    <row r="63" spans="1:27" ht="15" customHeight="1" x14ac:dyDescent="0.25">
      <c r="A63" s="4" t="s">
        <v>166</v>
      </c>
      <c r="B63" s="4" t="s">
        <v>167</v>
      </c>
      <c r="C63" s="4" t="s">
        <v>47</v>
      </c>
      <c r="D63" s="4" t="s">
        <v>30</v>
      </c>
      <c r="E63" s="4">
        <v>262</v>
      </c>
      <c r="F63" s="5">
        <v>42.1</v>
      </c>
      <c r="G63" s="5">
        <v>8.3000000000000007</v>
      </c>
      <c r="H63" s="6">
        <v>87630</v>
      </c>
      <c r="I63" s="4">
        <v>5</v>
      </c>
      <c r="J63" s="4">
        <v>31</v>
      </c>
      <c r="K63" s="4">
        <v>0</v>
      </c>
      <c r="L63" s="4">
        <v>3</v>
      </c>
      <c r="M63" s="4">
        <v>5</v>
      </c>
      <c r="N63" s="5">
        <v>-34</v>
      </c>
      <c r="O63" s="7">
        <f t="shared" si="0"/>
        <v>4</v>
      </c>
      <c r="P63" s="7">
        <f t="shared" si="1"/>
        <v>5</v>
      </c>
      <c r="Q63" s="7">
        <f t="shared" si="2"/>
        <v>5</v>
      </c>
      <c r="R63" s="7">
        <f t="shared" si="3"/>
        <v>14</v>
      </c>
      <c r="S63" s="8">
        <f t="shared" si="4"/>
        <v>122.1</v>
      </c>
      <c r="T63" s="7" t="str">
        <f t="shared" si="5"/>
        <v>B - Kernkunde</v>
      </c>
      <c r="U63" s="4">
        <f>ROUND(((E63-Hilfswerte!$B$20)/Hilfswerte!$B$21)+((F63-Hilfswerte!$B$22)/Hilfswerte!$B$23)+((G63-Hilfswerte!$B$24)/Hilfswerte!$B$25)+0.1*INDEX(Hilfswerte!$B$4:$B$15,MATCH(C63,Hilfswerte!$A$4:$A$15,0)),2)</f>
        <v>0.64</v>
      </c>
      <c r="V63" s="4">
        <f>ROUND(SQRT((((E63-Hilfswerte!$B$20)/Hilfswerte!$B$21)-Hilfswerte!$B$28)^2+(((F63-Hilfswerte!$B$22)/Hilfswerte!$B$23)-Hilfswerte!$B$29)^2+(((G63-Hilfswerte!$B$24)/Hilfswerte!$B$25)-Hilfswerte!$B$30)^2),3)</f>
        <v>0.62</v>
      </c>
      <c r="W63" s="4">
        <f>ROUND(E63*Hilfswerte!$B$31,0)</f>
        <v>53853</v>
      </c>
      <c r="X63" s="4">
        <f t="shared" si="6"/>
        <v>0</v>
      </c>
      <c r="Y63" s="4" t="str">
        <f>IF(T63="A - Top-Kunde","bereits Top-Kunde",IF(AND(V63&lt;=Hilfswerte!$B$34,H63&lt;0.5*W63),"Hoch",IF(AND(V63&lt;=Hilfswerte!$B$35,H63&lt;0.7*W63),"Mittel","Niedrig")))</f>
        <v>Niedrig</v>
      </c>
      <c r="Z63" s="4">
        <f t="shared" si="7"/>
        <v>15.8</v>
      </c>
      <c r="AA63" s="4" t="str">
        <f>IF(J63&gt;365,"Bereits abgewandert (Segment D)",IF(Z63&gt;=Hilfswerte!$B$38,"Rot - akut gefaehrdet",IF(Z63&gt;=Hilfswerte!$B$39,"Gelb - beobachten","Gruen - stabil")))</f>
        <v>Gelb - beobachten</v>
      </c>
    </row>
    <row r="64" spans="1:27" ht="15" customHeight="1" x14ac:dyDescent="0.25">
      <c r="A64" s="4" t="s">
        <v>168</v>
      </c>
      <c r="B64" s="4" t="s">
        <v>169</v>
      </c>
      <c r="C64" s="4" t="s">
        <v>65</v>
      </c>
      <c r="D64" s="4" t="s">
        <v>106</v>
      </c>
      <c r="E64" s="4">
        <v>57</v>
      </c>
      <c r="F64" s="5">
        <v>18.5</v>
      </c>
      <c r="G64" s="5">
        <v>9.9</v>
      </c>
      <c r="H64" s="6">
        <v>0</v>
      </c>
      <c r="I64" s="4">
        <v>0</v>
      </c>
      <c r="J64" s="4">
        <v>585</v>
      </c>
      <c r="K64" s="4">
        <v>0</v>
      </c>
      <c r="L64" s="4">
        <v>-2</v>
      </c>
      <c r="M64" s="4">
        <v>0</v>
      </c>
      <c r="N64" s="5">
        <v>-40.200000000000003</v>
      </c>
      <c r="O64" s="7">
        <f t="shared" si="0"/>
        <v>1</v>
      </c>
      <c r="P64" s="7">
        <f t="shared" si="1"/>
        <v>1</v>
      </c>
      <c r="Q64" s="7">
        <f t="shared" si="2"/>
        <v>1</v>
      </c>
      <c r="R64" s="7">
        <f t="shared" si="3"/>
        <v>3</v>
      </c>
      <c r="S64" s="8">
        <f t="shared" si="4"/>
        <v>9.9</v>
      </c>
      <c r="T64" s="7" t="str">
        <f t="shared" si="5"/>
        <v>D - Abwanderungsrisiko</v>
      </c>
      <c r="U64" s="4">
        <f>ROUND(((E64-Hilfswerte!$B$20)/Hilfswerte!$B$21)+((F64-Hilfswerte!$B$22)/Hilfswerte!$B$23)+((G64-Hilfswerte!$B$24)/Hilfswerte!$B$25)+0.1*INDEX(Hilfswerte!$B$4:$B$15,MATCH(C64,Hilfswerte!$A$4:$A$15,0)),2)</f>
        <v>-0.54</v>
      </c>
      <c r="V64" s="4">
        <f>ROUND(SQRT((((E64-Hilfswerte!$B$20)/Hilfswerte!$B$21)-Hilfswerte!$B$28)^2+(((F64-Hilfswerte!$B$22)/Hilfswerte!$B$23)-Hilfswerte!$B$29)^2+(((G64-Hilfswerte!$B$24)/Hilfswerte!$B$25)-Hilfswerte!$B$30)^2),3)</f>
        <v>0.62</v>
      </c>
      <c r="W64" s="4">
        <f>ROUND(E64*Hilfswerte!$B$31,0)</f>
        <v>11716</v>
      </c>
      <c r="X64" s="4">
        <f t="shared" si="6"/>
        <v>11716</v>
      </c>
      <c r="Y64" s="4" t="str">
        <f>IF(T64="A - Top-Kunde","bereits Top-Kunde",IF(AND(V64&lt;=Hilfswerte!$B$34,H64&lt;0.5*W64),"Hoch",IF(AND(V64&lt;=Hilfswerte!$B$35,H64&lt;0.7*W64),"Mittel","Niedrig")))</f>
        <v>Hoch</v>
      </c>
      <c r="Z64" s="4">
        <f t="shared" si="7"/>
        <v>45.3</v>
      </c>
      <c r="AA64" s="4" t="str">
        <f>IF(J64&gt;365,"Bereits abgewandert (Segment D)",IF(Z64&gt;=Hilfswerte!$B$38,"Rot - akut gefaehrdet",IF(Z64&gt;=Hilfswerte!$B$39,"Gelb - beobachten","Gruen - stabil")))</f>
        <v>Bereits abgewandert (Segment D)</v>
      </c>
    </row>
    <row r="65" spans="1:27" ht="15" customHeight="1" x14ac:dyDescent="0.25">
      <c r="A65" s="4" t="s">
        <v>170</v>
      </c>
      <c r="B65" s="4" t="s">
        <v>171</v>
      </c>
      <c r="C65" s="4" t="s">
        <v>89</v>
      </c>
      <c r="D65" s="4" t="s">
        <v>30</v>
      </c>
      <c r="E65" s="4">
        <v>206</v>
      </c>
      <c r="F65" s="5">
        <v>39.4</v>
      </c>
      <c r="G65" s="5">
        <v>19.2</v>
      </c>
      <c r="H65" s="6">
        <v>12350</v>
      </c>
      <c r="I65" s="4">
        <v>5</v>
      </c>
      <c r="J65" s="4">
        <v>4</v>
      </c>
      <c r="K65" s="4">
        <v>0</v>
      </c>
      <c r="L65" s="4">
        <v>5</v>
      </c>
      <c r="M65" s="4">
        <v>5</v>
      </c>
      <c r="N65" s="5">
        <v>22.3</v>
      </c>
      <c r="O65" s="7">
        <f t="shared" si="0"/>
        <v>5</v>
      </c>
      <c r="P65" s="7">
        <f t="shared" si="1"/>
        <v>5</v>
      </c>
      <c r="Q65" s="7">
        <f t="shared" si="2"/>
        <v>5</v>
      </c>
      <c r="R65" s="7">
        <f t="shared" si="3"/>
        <v>15</v>
      </c>
      <c r="S65" s="8">
        <f t="shared" si="4"/>
        <v>159.69999999999999</v>
      </c>
      <c r="T65" s="7" t="str">
        <f t="shared" si="5"/>
        <v>A - Top-Kunde</v>
      </c>
      <c r="U65" s="4">
        <f>ROUND(((E65-Hilfswerte!$B$20)/Hilfswerte!$B$21)+((F65-Hilfswerte!$B$22)/Hilfswerte!$B$23)+((G65-Hilfswerte!$B$24)/Hilfswerte!$B$25)+0.1*INDEX(Hilfswerte!$B$4:$B$15,MATCH(C65,Hilfswerte!$A$4:$A$15,0)),2)</f>
        <v>2.29</v>
      </c>
      <c r="V65" s="4">
        <f>ROUND(SQRT((((E65-Hilfswerte!$B$20)/Hilfswerte!$B$21)-Hilfswerte!$B$28)^2+(((F65-Hilfswerte!$B$22)/Hilfswerte!$B$23)-Hilfswerte!$B$29)^2+(((G65-Hilfswerte!$B$24)/Hilfswerte!$B$25)-Hilfswerte!$B$30)^2),3)</f>
        <v>1.28</v>
      </c>
      <c r="W65" s="4">
        <f>ROUND(E65*Hilfswerte!$B$31,0)</f>
        <v>42343</v>
      </c>
      <c r="X65" s="4">
        <f t="shared" si="6"/>
        <v>29993</v>
      </c>
      <c r="Y65" s="4" t="str">
        <f>IF(T65="A - Top-Kunde","bereits Top-Kunde",IF(AND(V65&lt;=Hilfswerte!$B$34,H65&lt;0.5*W65),"Hoch",IF(AND(V65&lt;=Hilfswerte!$B$35,H65&lt;0.7*W65),"Mittel","Niedrig")))</f>
        <v>bereits Top-Kunde</v>
      </c>
      <c r="Z65" s="4">
        <f t="shared" si="7"/>
        <v>1.2</v>
      </c>
      <c r="AA65" s="4" t="str">
        <f>IF(J65&gt;365,"Bereits abgewandert (Segment D)",IF(Z65&gt;=Hilfswerte!$B$38,"Rot - akut gefaehrdet",IF(Z65&gt;=Hilfswerte!$B$39,"Gelb - beobachten","Gruen - stabil")))</f>
        <v>Gruen - stabil</v>
      </c>
    </row>
    <row r="66" spans="1:27" ht="15" customHeight="1" x14ac:dyDescent="0.25">
      <c r="A66" s="4" t="s">
        <v>172</v>
      </c>
      <c r="B66" s="4" t="s">
        <v>121</v>
      </c>
      <c r="C66" s="4" t="s">
        <v>55</v>
      </c>
      <c r="D66" s="4" t="s">
        <v>30</v>
      </c>
      <c r="E66" s="4">
        <v>93</v>
      </c>
      <c r="F66" s="5">
        <v>15.5</v>
      </c>
      <c r="G66" s="5">
        <v>19.399999999999999</v>
      </c>
      <c r="H66" s="6">
        <v>30640</v>
      </c>
      <c r="I66" s="4">
        <v>4</v>
      </c>
      <c r="J66" s="4">
        <v>87</v>
      </c>
      <c r="K66" s="4">
        <v>2</v>
      </c>
      <c r="L66" s="4">
        <v>0</v>
      </c>
      <c r="M66" s="4">
        <v>3</v>
      </c>
      <c r="N66" s="5">
        <v>-23.2</v>
      </c>
      <c r="O66" s="7">
        <f t="shared" ref="O66:O129" si="8">IF(J66&gt;365,1,IF(J66&lt;=30,5,IF(J66&lt;=90,4,IF(J66&lt;=180,3,2))))</f>
        <v>4</v>
      </c>
      <c r="P66" s="7">
        <f t="shared" ref="P66:P129" si="9">IF(I66&gt;=5,5,IF(I66&gt;=4,4,IF(I66&gt;=3,3,IF(I66&gt;=2,2,1))))</f>
        <v>4</v>
      </c>
      <c r="Q66" s="7">
        <f t="shared" ref="Q66:Q129" si="10">IF(H66&gt;=7500,5,IF(H66&gt;=2500,4,IF(H66&gt;=1000,3,IF(H66&gt;=1,2,1))))</f>
        <v>5</v>
      </c>
      <c r="R66" s="7">
        <f t="shared" ref="R66:R129" si="11">O66+P66+Q66</f>
        <v>13</v>
      </c>
      <c r="S66" s="8">
        <f t="shared" ref="S66:S129" si="12">ROUND(10*R66+0.5*N66-6*K66-0.3*MAX(0,L66),1)</f>
        <v>106.4</v>
      </c>
      <c r="T66" s="7" t="str">
        <f t="shared" ref="T66:T129" si="13">IF(J66&gt;365,"D - Abwanderungsrisiko",IF(S66&gt;=125,"A - Top-Kunde",IF(S66&gt;=105,"B - Kernkunde","C - Entwicklungspotenzial")))</f>
        <v>B - Kernkunde</v>
      </c>
      <c r="U66" s="4">
        <f>ROUND(((E66-Hilfswerte!$B$20)/Hilfswerte!$B$21)+((F66-Hilfswerte!$B$22)/Hilfswerte!$B$23)+((G66-Hilfswerte!$B$24)/Hilfswerte!$B$25)+0.1*INDEX(Hilfswerte!$B$4:$B$15,MATCH(C66,Hilfswerte!$A$4:$A$15,0)),2)</f>
        <v>1.41</v>
      </c>
      <c r="V66" s="4">
        <f>ROUND(SQRT((((E66-Hilfswerte!$B$20)/Hilfswerte!$B$21)-Hilfswerte!$B$28)^2+(((F66-Hilfswerte!$B$22)/Hilfswerte!$B$23)-Hilfswerte!$B$29)^2+(((G66-Hilfswerte!$B$24)/Hilfswerte!$B$25)-Hilfswerte!$B$30)^2),3)</f>
        <v>1.397</v>
      </c>
      <c r="W66" s="4">
        <f>ROUND(E66*Hilfswerte!$B$31,0)</f>
        <v>19116</v>
      </c>
      <c r="X66" s="4">
        <f t="shared" ref="X66:X129" si="14">MAX(0,W66-H66)</f>
        <v>0</v>
      </c>
      <c r="Y66" s="4" t="str">
        <f>IF(T66="A - Top-Kunde","bereits Top-Kunde",IF(AND(V66&lt;=Hilfswerte!$B$34,H66&lt;0.5*W66),"Hoch",IF(AND(V66&lt;=Hilfswerte!$B$35,H66&lt;0.7*W66),"Mittel","Niedrig")))</f>
        <v>Niedrig</v>
      </c>
      <c r="Z66" s="4">
        <f t="shared" ref="Z66:Z129" si="15">ROUND(0.4*MAX(0,-N66)+3*K66+0.2*MAX(0,L66)+0.05*J66,1)</f>
        <v>19.600000000000001</v>
      </c>
      <c r="AA66" s="4" t="str">
        <f>IF(J66&gt;365,"Bereits abgewandert (Segment D)",IF(Z66&gt;=Hilfswerte!$B$38,"Rot - akut gefaehrdet",IF(Z66&gt;=Hilfswerte!$B$39,"Gelb - beobachten","Gruen - stabil")))</f>
        <v>Gelb - beobachten</v>
      </c>
    </row>
    <row r="67" spans="1:27" ht="15" customHeight="1" x14ac:dyDescent="0.25">
      <c r="A67" s="4" t="s">
        <v>173</v>
      </c>
      <c r="B67" s="4" t="s">
        <v>174</v>
      </c>
      <c r="C67" s="4" t="s">
        <v>89</v>
      </c>
      <c r="D67" s="4" t="s">
        <v>77</v>
      </c>
      <c r="E67" s="4">
        <v>49</v>
      </c>
      <c r="F67" s="5">
        <v>9.3000000000000007</v>
      </c>
      <c r="G67" s="5">
        <v>12.6</v>
      </c>
      <c r="H67" s="6">
        <v>9310</v>
      </c>
      <c r="I67" s="4">
        <v>3</v>
      </c>
      <c r="J67" s="4">
        <v>145</v>
      </c>
      <c r="K67" s="4">
        <v>0</v>
      </c>
      <c r="L67" s="4">
        <v>-5</v>
      </c>
      <c r="M67" s="4">
        <v>3</v>
      </c>
      <c r="N67" s="5">
        <v>35.9</v>
      </c>
      <c r="O67" s="7">
        <f t="shared" si="8"/>
        <v>3</v>
      </c>
      <c r="P67" s="7">
        <f t="shared" si="9"/>
        <v>3</v>
      </c>
      <c r="Q67" s="7">
        <f t="shared" si="10"/>
        <v>5</v>
      </c>
      <c r="R67" s="7">
        <f t="shared" si="11"/>
        <v>11</v>
      </c>
      <c r="S67" s="8">
        <f t="shared" si="12"/>
        <v>128</v>
      </c>
      <c r="T67" s="7" t="str">
        <f t="shared" si="13"/>
        <v>A - Top-Kunde</v>
      </c>
      <c r="U67" s="4">
        <f>ROUND(((E67-Hilfswerte!$B$20)/Hilfswerte!$B$21)+((F67-Hilfswerte!$B$22)/Hilfswerte!$B$23)+((G67-Hilfswerte!$B$24)/Hilfswerte!$B$25)+0.1*INDEX(Hilfswerte!$B$4:$B$15,MATCH(C67,Hilfswerte!$A$4:$A$15,0)),2)</f>
        <v>0.03</v>
      </c>
      <c r="V67" s="4">
        <f>ROUND(SQRT((((E67-Hilfswerte!$B$20)/Hilfswerte!$B$21)-Hilfswerte!$B$28)^2+(((F67-Hilfswerte!$B$22)/Hilfswerte!$B$23)-Hilfswerte!$B$29)^2+(((G67-Hilfswerte!$B$24)/Hilfswerte!$B$25)-Hilfswerte!$B$30)^2),3)</f>
        <v>0.752</v>
      </c>
      <c r="W67" s="4">
        <f>ROUND(E67*Hilfswerte!$B$31,0)</f>
        <v>10072</v>
      </c>
      <c r="X67" s="4">
        <f t="shared" si="14"/>
        <v>762</v>
      </c>
      <c r="Y67" s="4" t="str">
        <f>IF(T67="A - Top-Kunde","bereits Top-Kunde",IF(AND(V67&lt;=Hilfswerte!$B$34,H67&lt;0.5*W67),"Hoch",IF(AND(V67&lt;=Hilfswerte!$B$35,H67&lt;0.7*W67),"Mittel","Niedrig")))</f>
        <v>bereits Top-Kunde</v>
      </c>
      <c r="Z67" s="4">
        <f t="shared" si="15"/>
        <v>7.3</v>
      </c>
      <c r="AA67" s="4" t="str">
        <f>IF(J67&gt;365,"Bereits abgewandert (Segment D)",IF(Z67&gt;=Hilfswerte!$B$38,"Rot - akut gefaehrdet",IF(Z67&gt;=Hilfswerte!$B$39,"Gelb - beobachten","Gruen - stabil")))</f>
        <v>Gruen - stabil</v>
      </c>
    </row>
    <row r="68" spans="1:27" ht="15" customHeight="1" x14ac:dyDescent="0.25">
      <c r="A68" s="4" t="s">
        <v>175</v>
      </c>
      <c r="B68" s="4" t="s">
        <v>176</v>
      </c>
      <c r="C68" s="4" t="s">
        <v>51</v>
      </c>
      <c r="D68" s="4" t="s">
        <v>30</v>
      </c>
      <c r="E68" s="4">
        <v>26</v>
      </c>
      <c r="F68" s="5">
        <v>8</v>
      </c>
      <c r="G68" s="5">
        <v>7.8</v>
      </c>
      <c r="H68" s="6">
        <v>650</v>
      </c>
      <c r="I68" s="4">
        <v>2</v>
      </c>
      <c r="J68" s="4">
        <v>33</v>
      </c>
      <c r="K68" s="4">
        <v>1</v>
      </c>
      <c r="L68" s="4">
        <v>-3</v>
      </c>
      <c r="M68" s="4">
        <v>3</v>
      </c>
      <c r="N68" s="5">
        <v>6.2</v>
      </c>
      <c r="O68" s="7">
        <f t="shared" si="8"/>
        <v>4</v>
      </c>
      <c r="P68" s="7">
        <f t="shared" si="9"/>
        <v>2</v>
      </c>
      <c r="Q68" s="7">
        <f t="shared" si="10"/>
        <v>2</v>
      </c>
      <c r="R68" s="7">
        <f t="shared" si="11"/>
        <v>8</v>
      </c>
      <c r="S68" s="8">
        <f t="shared" si="12"/>
        <v>77.099999999999994</v>
      </c>
      <c r="T68" s="7" t="str">
        <f t="shared" si="13"/>
        <v>C - Entwicklungspotenzial</v>
      </c>
      <c r="U68" s="4">
        <f>ROUND(((E68-Hilfswerte!$B$20)/Hilfswerte!$B$21)+((F68-Hilfswerte!$B$22)/Hilfswerte!$B$23)+((G68-Hilfswerte!$B$24)/Hilfswerte!$B$25)+0.1*INDEX(Hilfswerte!$B$4:$B$15,MATCH(C68,Hilfswerte!$A$4:$A$15,0)),2)</f>
        <v>-0.8</v>
      </c>
      <c r="V68" s="4">
        <f>ROUND(SQRT((((E68-Hilfswerte!$B$20)/Hilfswerte!$B$21)-Hilfswerte!$B$28)^2+(((F68-Hilfswerte!$B$22)/Hilfswerte!$B$23)-Hilfswerte!$B$29)^2+(((G68-Hilfswerte!$B$24)/Hilfswerte!$B$25)-Hilfswerte!$B$30)^2),3)</f>
        <v>0.97199999999999998</v>
      </c>
      <c r="W68" s="4">
        <f>ROUND(E68*Hilfswerte!$B$31,0)</f>
        <v>5344</v>
      </c>
      <c r="X68" s="4">
        <f t="shared" si="14"/>
        <v>4694</v>
      </c>
      <c r="Y68" s="4" t="str">
        <f>IF(T68="A - Top-Kunde","bereits Top-Kunde",IF(AND(V68&lt;=Hilfswerte!$B$34,H68&lt;0.5*W68),"Hoch",IF(AND(V68&lt;=Hilfswerte!$B$35,H68&lt;0.7*W68),"Mittel","Niedrig")))</f>
        <v>Mittel</v>
      </c>
      <c r="Z68" s="4">
        <f t="shared" si="15"/>
        <v>4.7</v>
      </c>
      <c r="AA68" s="4" t="str">
        <f>IF(J68&gt;365,"Bereits abgewandert (Segment D)",IF(Z68&gt;=Hilfswerte!$B$38,"Rot - akut gefaehrdet",IF(Z68&gt;=Hilfswerte!$B$39,"Gelb - beobachten","Gruen - stabil")))</f>
        <v>Gruen - stabil</v>
      </c>
    </row>
    <row r="69" spans="1:27" ht="15" customHeight="1" x14ac:dyDescent="0.25">
      <c r="A69" s="4" t="s">
        <v>177</v>
      </c>
      <c r="B69" s="4" t="s">
        <v>160</v>
      </c>
      <c r="C69" s="4" t="s">
        <v>33</v>
      </c>
      <c r="D69" s="4" t="s">
        <v>178</v>
      </c>
      <c r="E69" s="4">
        <v>20</v>
      </c>
      <c r="F69" s="5">
        <v>3.9</v>
      </c>
      <c r="G69" s="5">
        <v>14.5</v>
      </c>
      <c r="H69" s="6">
        <v>2990</v>
      </c>
      <c r="I69" s="4">
        <v>2</v>
      </c>
      <c r="J69" s="4">
        <v>22</v>
      </c>
      <c r="K69" s="4">
        <v>0</v>
      </c>
      <c r="L69" s="4">
        <v>6</v>
      </c>
      <c r="M69" s="4">
        <v>6</v>
      </c>
      <c r="N69" s="5">
        <v>-2.8</v>
      </c>
      <c r="O69" s="7">
        <f t="shared" si="8"/>
        <v>5</v>
      </c>
      <c r="P69" s="7">
        <f t="shared" si="9"/>
        <v>2</v>
      </c>
      <c r="Q69" s="7">
        <f t="shared" si="10"/>
        <v>4</v>
      </c>
      <c r="R69" s="7">
        <f t="shared" si="11"/>
        <v>11</v>
      </c>
      <c r="S69" s="8">
        <f t="shared" si="12"/>
        <v>106.8</v>
      </c>
      <c r="T69" s="7" t="str">
        <f t="shared" si="13"/>
        <v>B - Kernkunde</v>
      </c>
      <c r="U69" s="4">
        <f>ROUND(((E69-Hilfswerte!$B$20)/Hilfswerte!$B$21)+((F69-Hilfswerte!$B$22)/Hilfswerte!$B$23)+((G69-Hilfswerte!$B$24)/Hilfswerte!$B$25)+0.1*INDEX(Hilfswerte!$B$4:$B$15,MATCH(C69,Hilfswerte!$A$4:$A$15,0)),2)</f>
        <v>-0.15</v>
      </c>
      <c r="V69" s="4">
        <f>ROUND(SQRT((((E69-Hilfswerte!$B$20)/Hilfswerte!$B$21)-Hilfswerte!$B$28)^2+(((F69-Hilfswerte!$B$22)/Hilfswerte!$B$23)-Hilfswerte!$B$29)^2+(((G69-Hilfswerte!$B$24)/Hilfswerte!$B$25)-Hilfswerte!$B$30)^2),3)</f>
        <v>1.02</v>
      </c>
      <c r="W69" s="4">
        <f>ROUND(E69*Hilfswerte!$B$31,0)</f>
        <v>4111</v>
      </c>
      <c r="X69" s="4">
        <f t="shared" si="14"/>
        <v>1121</v>
      </c>
      <c r="Y69" s="4" t="str">
        <f>IF(T69="A - Top-Kunde","bereits Top-Kunde",IF(AND(V69&lt;=Hilfswerte!$B$34,H69&lt;0.5*W69),"Hoch",IF(AND(V69&lt;=Hilfswerte!$B$35,H69&lt;0.7*W69),"Mittel","Niedrig")))</f>
        <v>Niedrig</v>
      </c>
      <c r="Z69" s="4">
        <f t="shared" si="15"/>
        <v>3.4</v>
      </c>
      <c r="AA69" s="4" t="str">
        <f>IF(J69&gt;365,"Bereits abgewandert (Segment D)",IF(Z69&gt;=Hilfswerte!$B$38,"Rot - akut gefaehrdet",IF(Z69&gt;=Hilfswerte!$B$39,"Gelb - beobachten","Gruen - stabil")))</f>
        <v>Gruen - stabil</v>
      </c>
    </row>
    <row r="70" spans="1:27" ht="15" customHeight="1" x14ac:dyDescent="0.25">
      <c r="A70" s="4" t="s">
        <v>179</v>
      </c>
      <c r="B70" s="4" t="s">
        <v>171</v>
      </c>
      <c r="C70" s="4" t="s">
        <v>38</v>
      </c>
      <c r="D70" s="4" t="s">
        <v>30</v>
      </c>
      <c r="E70" s="4">
        <v>162</v>
      </c>
      <c r="F70" s="5">
        <v>37.9</v>
      </c>
      <c r="G70" s="5">
        <v>14.3</v>
      </c>
      <c r="H70" s="6">
        <v>32180</v>
      </c>
      <c r="I70" s="4">
        <v>5</v>
      </c>
      <c r="J70" s="4">
        <v>96</v>
      </c>
      <c r="K70" s="4">
        <v>0</v>
      </c>
      <c r="L70" s="4">
        <v>-5</v>
      </c>
      <c r="M70" s="4">
        <v>3</v>
      </c>
      <c r="N70" s="5">
        <v>17.399999999999999</v>
      </c>
      <c r="O70" s="7">
        <f t="shared" si="8"/>
        <v>3</v>
      </c>
      <c r="P70" s="7">
        <f t="shared" si="9"/>
        <v>5</v>
      </c>
      <c r="Q70" s="7">
        <f t="shared" si="10"/>
        <v>5</v>
      </c>
      <c r="R70" s="7">
        <f t="shared" si="11"/>
        <v>13</v>
      </c>
      <c r="S70" s="8">
        <f t="shared" si="12"/>
        <v>138.69999999999999</v>
      </c>
      <c r="T70" s="7" t="str">
        <f t="shared" si="13"/>
        <v>A - Top-Kunde</v>
      </c>
      <c r="U70" s="4">
        <f>ROUND(((E70-Hilfswerte!$B$20)/Hilfswerte!$B$21)+((F70-Hilfswerte!$B$22)/Hilfswerte!$B$23)+((G70-Hilfswerte!$B$24)/Hilfswerte!$B$25)+0.1*INDEX(Hilfswerte!$B$4:$B$15,MATCH(C70,Hilfswerte!$A$4:$A$15,0)),2)</f>
        <v>1.35</v>
      </c>
      <c r="V70" s="4">
        <f>ROUND(SQRT((((E70-Hilfswerte!$B$20)/Hilfswerte!$B$21)-Hilfswerte!$B$28)^2+(((F70-Hilfswerte!$B$22)/Hilfswerte!$B$23)-Hilfswerte!$B$29)^2+(((G70-Hilfswerte!$B$24)/Hilfswerte!$B$25)-Hilfswerte!$B$30)^2),3)</f>
        <v>0.49099999999999999</v>
      </c>
      <c r="W70" s="4">
        <f>ROUND(E70*Hilfswerte!$B$31,0)</f>
        <v>33298</v>
      </c>
      <c r="X70" s="4">
        <f t="shared" si="14"/>
        <v>1118</v>
      </c>
      <c r="Y70" s="4" t="str">
        <f>IF(T70="A - Top-Kunde","bereits Top-Kunde",IF(AND(V70&lt;=Hilfswerte!$B$34,H70&lt;0.5*W70),"Hoch",IF(AND(V70&lt;=Hilfswerte!$B$35,H70&lt;0.7*W70),"Mittel","Niedrig")))</f>
        <v>bereits Top-Kunde</v>
      </c>
      <c r="Z70" s="4">
        <f t="shared" si="15"/>
        <v>4.8</v>
      </c>
      <c r="AA70" s="4" t="str">
        <f>IF(J70&gt;365,"Bereits abgewandert (Segment D)",IF(Z70&gt;=Hilfswerte!$B$38,"Rot - akut gefaehrdet",IF(Z70&gt;=Hilfswerte!$B$39,"Gelb - beobachten","Gruen - stabil")))</f>
        <v>Gruen - stabil</v>
      </c>
    </row>
    <row r="71" spans="1:27" ht="15" customHeight="1" x14ac:dyDescent="0.25">
      <c r="A71" s="4" t="s">
        <v>180</v>
      </c>
      <c r="B71" s="4" t="s">
        <v>181</v>
      </c>
      <c r="C71" s="4" t="s">
        <v>47</v>
      </c>
      <c r="D71" s="4" t="s">
        <v>30</v>
      </c>
      <c r="E71" s="4">
        <v>41</v>
      </c>
      <c r="F71" s="5">
        <v>10.6</v>
      </c>
      <c r="G71" s="5">
        <v>3.6</v>
      </c>
      <c r="H71" s="6">
        <v>3090</v>
      </c>
      <c r="I71" s="4">
        <v>3</v>
      </c>
      <c r="J71" s="4">
        <v>132</v>
      </c>
      <c r="K71" s="4">
        <v>1</v>
      </c>
      <c r="L71" s="4">
        <v>0</v>
      </c>
      <c r="M71" s="4">
        <v>2</v>
      </c>
      <c r="N71" s="5">
        <v>11.2</v>
      </c>
      <c r="O71" s="7">
        <f t="shared" si="8"/>
        <v>3</v>
      </c>
      <c r="P71" s="7">
        <f t="shared" si="9"/>
        <v>3</v>
      </c>
      <c r="Q71" s="7">
        <f t="shared" si="10"/>
        <v>4</v>
      </c>
      <c r="R71" s="7">
        <f t="shared" si="11"/>
        <v>10</v>
      </c>
      <c r="S71" s="8">
        <f t="shared" si="12"/>
        <v>99.6</v>
      </c>
      <c r="T71" s="7" t="str">
        <f t="shared" si="13"/>
        <v>C - Entwicklungspotenzial</v>
      </c>
      <c r="U71" s="4">
        <f>ROUND(((E71-Hilfswerte!$B$20)/Hilfswerte!$B$21)+((F71-Hilfswerte!$B$22)/Hilfswerte!$B$23)+((G71-Hilfswerte!$B$24)/Hilfswerte!$B$25)+0.1*INDEX(Hilfswerte!$B$4:$B$15,MATCH(C71,Hilfswerte!$A$4:$A$15,0)),2)</f>
        <v>-1.62</v>
      </c>
      <c r="V71" s="4">
        <f>ROUND(SQRT((((E71-Hilfswerte!$B$20)/Hilfswerte!$B$21)-Hilfswerte!$B$28)^2+(((F71-Hilfswerte!$B$22)/Hilfswerte!$B$23)-Hilfswerte!$B$29)^2+(((G71-Hilfswerte!$B$24)/Hilfswerte!$B$25)-Hilfswerte!$B$30)^2),3)</f>
        <v>1.411</v>
      </c>
      <c r="W71" s="4">
        <f>ROUND(E71*Hilfswerte!$B$31,0)</f>
        <v>8427</v>
      </c>
      <c r="X71" s="4">
        <f t="shared" si="14"/>
        <v>5337</v>
      </c>
      <c r="Y71" s="4" t="str">
        <f>IF(T71="A - Top-Kunde","bereits Top-Kunde",IF(AND(V71&lt;=Hilfswerte!$B$34,H71&lt;0.5*W71),"Hoch",IF(AND(V71&lt;=Hilfswerte!$B$35,H71&lt;0.7*W71),"Mittel","Niedrig")))</f>
        <v>Niedrig</v>
      </c>
      <c r="Z71" s="4">
        <f t="shared" si="15"/>
        <v>9.6</v>
      </c>
      <c r="AA71" s="4" t="str">
        <f>IF(J71&gt;365,"Bereits abgewandert (Segment D)",IF(Z71&gt;=Hilfswerte!$B$38,"Rot - akut gefaehrdet",IF(Z71&gt;=Hilfswerte!$B$39,"Gelb - beobachten","Gruen - stabil")))</f>
        <v>Gruen - stabil</v>
      </c>
    </row>
    <row r="72" spans="1:27" ht="15" customHeight="1" x14ac:dyDescent="0.25">
      <c r="A72" s="4" t="s">
        <v>182</v>
      </c>
      <c r="B72" s="4" t="s">
        <v>183</v>
      </c>
      <c r="C72" s="4" t="s">
        <v>59</v>
      </c>
      <c r="D72" s="4" t="s">
        <v>30</v>
      </c>
      <c r="E72" s="4">
        <v>51</v>
      </c>
      <c r="F72" s="5">
        <v>6.7</v>
      </c>
      <c r="G72" s="5">
        <v>10.7</v>
      </c>
      <c r="H72" s="6">
        <v>10060</v>
      </c>
      <c r="I72" s="4">
        <v>3</v>
      </c>
      <c r="J72" s="4">
        <v>23</v>
      </c>
      <c r="K72" s="4">
        <v>0</v>
      </c>
      <c r="L72" s="4">
        <v>6</v>
      </c>
      <c r="M72" s="4">
        <v>3</v>
      </c>
      <c r="N72" s="5">
        <v>1.8</v>
      </c>
      <c r="O72" s="7">
        <f t="shared" si="8"/>
        <v>5</v>
      </c>
      <c r="P72" s="7">
        <f t="shared" si="9"/>
        <v>3</v>
      </c>
      <c r="Q72" s="7">
        <f t="shared" si="10"/>
        <v>5</v>
      </c>
      <c r="R72" s="7">
        <f t="shared" si="11"/>
        <v>13</v>
      </c>
      <c r="S72" s="8">
        <f t="shared" si="12"/>
        <v>129.1</v>
      </c>
      <c r="T72" s="7" t="str">
        <f t="shared" si="13"/>
        <v>A - Top-Kunde</v>
      </c>
      <c r="U72" s="4">
        <f>ROUND(((E72-Hilfswerte!$B$20)/Hilfswerte!$B$21)+((F72-Hilfswerte!$B$22)/Hilfswerte!$B$23)+((G72-Hilfswerte!$B$24)/Hilfswerte!$B$25)+0.1*INDEX(Hilfswerte!$B$4:$B$15,MATCH(C72,Hilfswerte!$A$4:$A$15,0)),2)</f>
        <v>-0.67</v>
      </c>
      <c r="V72" s="4">
        <f>ROUND(SQRT((((E72-Hilfswerte!$B$20)/Hilfswerte!$B$21)-Hilfswerte!$B$28)^2+(((F72-Hilfswerte!$B$22)/Hilfswerte!$B$23)-Hilfswerte!$B$29)^2+(((G72-Hilfswerte!$B$24)/Hilfswerte!$B$25)-Hilfswerte!$B$30)^2),3)</f>
        <v>0.752</v>
      </c>
      <c r="W72" s="4">
        <f>ROUND(E72*Hilfswerte!$B$31,0)</f>
        <v>10483</v>
      </c>
      <c r="X72" s="4">
        <f t="shared" si="14"/>
        <v>423</v>
      </c>
      <c r="Y72" s="4" t="str">
        <f>IF(T72="A - Top-Kunde","bereits Top-Kunde",IF(AND(V72&lt;=Hilfswerte!$B$34,H72&lt;0.5*W72),"Hoch",IF(AND(V72&lt;=Hilfswerte!$B$35,H72&lt;0.7*W72),"Mittel","Niedrig")))</f>
        <v>bereits Top-Kunde</v>
      </c>
      <c r="Z72" s="4">
        <f t="shared" si="15"/>
        <v>2.4</v>
      </c>
      <c r="AA72" s="4" t="str">
        <f>IF(J72&gt;365,"Bereits abgewandert (Segment D)",IF(Z72&gt;=Hilfswerte!$B$38,"Rot - akut gefaehrdet",IF(Z72&gt;=Hilfswerte!$B$39,"Gelb - beobachten","Gruen - stabil")))</f>
        <v>Gruen - stabil</v>
      </c>
    </row>
    <row r="73" spans="1:27" ht="15" customHeight="1" x14ac:dyDescent="0.25">
      <c r="A73" s="4" t="s">
        <v>184</v>
      </c>
      <c r="B73" s="4" t="s">
        <v>185</v>
      </c>
      <c r="C73" s="4" t="s">
        <v>84</v>
      </c>
      <c r="D73" s="4" t="s">
        <v>30</v>
      </c>
      <c r="E73" s="4">
        <v>46</v>
      </c>
      <c r="F73" s="5">
        <v>10.5</v>
      </c>
      <c r="G73" s="5">
        <v>7.7</v>
      </c>
      <c r="H73" s="6">
        <v>1340</v>
      </c>
      <c r="I73" s="4">
        <v>2</v>
      </c>
      <c r="J73" s="4">
        <v>133</v>
      </c>
      <c r="K73" s="4">
        <v>0</v>
      </c>
      <c r="L73" s="4">
        <v>1</v>
      </c>
      <c r="M73" s="4">
        <v>5</v>
      </c>
      <c r="N73" s="5">
        <v>-19.399999999999999</v>
      </c>
      <c r="O73" s="7">
        <f t="shared" si="8"/>
        <v>3</v>
      </c>
      <c r="P73" s="7">
        <f t="shared" si="9"/>
        <v>2</v>
      </c>
      <c r="Q73" s="7">
        <f t="shared" si="10"/>
        <v>3</v>
      </c>
      <c r="R73" s="7">
        <f t="shared" si="11"/>
        <v>8</v>
      </c>
      <c r="S73" s="8">
        <f t="shared" si="12"/>
        <v>70</v>
      </c>
      <c r="T73" s="7" t="str">
        <f t="shared" si="13"/>
        <v>C - Entwicklungspotenzial</v>
      </c>
      <c r="U73" s="4">
        <f>ROUND(((E73-Hilfswerte!$B$20)/Hilfswerte!$B$21)+((F73-Hilfswerte!$B$22)/Hilfswerte!$B$23)+((G73-Hilfswerte!$B$24)/Hilfswerte!$B$25)+0.1*INDEX(Hilfswerte!$B$4:$B$15,MATCH(C73,Hilfswerte!$A$4:$A$15,0)),2)</f>
        <v>-1.03</v>
      </c>
      <c r="V73" s="4">
        <f>ROUND(SQRT((((E73-Hilfswerte!$B$20)/Hilfswerte!$B$21)-Hilfswerte!$B$28)^2+(((F73-Hilfswerte!$B$22)/Hilfswerte!$B$23)-Hilfswerte!$B$29)^2+(((G73-Hilfswerte!$B$24)/Hilfswerte!$B$25)-Hilfswerte!$B$30)^2),3)</f>
        <v>0.90500000000000003</v>
      </c>
      <c r="W73" s="4">
        <f>ROUND(E73*Hilfswerte!$B$31,0)</f>
        <v>9455</v>
      </c>
      <c r="X73" s="4">
        <f t="shared" si="14"/>
        <v>8115</v>
      </c>
      <c r="Y73" s="4" t="str">
        <f>IF(T73="A - Top-Kunde","bereits Top-Kunde",IF(AND(V73&lt;=Hilfswerte!$B$34,H73&lt;0.5*W73),"Hoch",IF(AND(V73&lt;=Hilfswerte!$B$35,H73&lt;0.7*W73),"Mittel","Niedrig")))</f>
        <v>Mittel</v>
      </c>
      <c r="Z73" s="4">
        <f t="shared" si="15"/>
        <v>14.6</v>
      </c>
      <c r="AA73" s="4" t="str">
        <f>IF(J73&gt;365,"Bereits abgewandert (Segment D)",IF(Z73&gt;=Hilfswerte!$B$38,"Rot - akut gefaehrdet",IF(Z73&gt;=Hilfswerte!$B$39,"Gelb - beobachten","Gruen - stabil")))</f>
        <v>Gelb - beobachten</v>
      </c>
    </row>
    <row r="74" spans="1:27" ht="15" customHeight="1" x14ac:dyDescent="0.25">
      <c r="A74" s="4" t="s">
        <v>186</v>
      </c>
      <c r="B74" s="4" t="s">
        <v>144</v>
      </c>
      <c r="C74" s="4" t="s">
        <v>33</v>
      </c>
      <c r="D74" s="4" t="s">
        <v>30</v>
      </c>
      <c r="E74" s="4">
        <v>42</v>
      </c>
      <c r="F74" s="5">
        <v>8.6</v>
      </c>
      <c r="G74" s="5">
        <v>8.5</v>
      </c>
      <c r="H74" s="6">
        <v>8660</v>
      </c>
      <c r="I74" s="4">
        <v>6</v>
      </c>
      <c r="J74" s="4">
        <v>28</v>
      </c>
      <c r="K74" s="4">
        <v>0</v>
      </c>
      <c r="L74" s="4">
        <v>7</v>
      </c>
      <c r="M74" s="4">
        <v>6</v>
      </c>
      <c r="N74" s="5">
        <v>4.4000000000000004</v>
      </c>
      <c r="O74" s="7">
        <f t="shared" si="8"/>
        <v>5</v>
      </c>
      <c r="P74" s="7">
        <f t="shared" si="9"/>
        <v>5</v>
      </c>
      <c r="Q74" s="7">
        <f t="shared" si="10"/>
        <v>5</v>
      </c>
      <c r="R74" s="7">
        <f t="shared" si="11"/>
        <v>15</v>
      </c>
      <c r="S74" s="8">
        <f t="shared" si="12"/>
        <v>150.1</v>
      </c>
      <c r="T74" s="7" t="str">
        <f t="shared" si="13"/>
        <v>A - Top-Kunde</v>
      </c>
      <c r="U74" s="4">
        <f>ROUND(((E74-Hilfswerte!$B$20)/Hilfswerte!$B$21)+((F74-Hilfswerte!$B$22)/Hilfswerte!$B$23)+((G74-Hilfswerte!$B$24)/Hilfswerte!$B$25)+0.1*INDEX(Hilfswerte!$B$4:$B$15,MATCH(C74,Hilfswerte!$A$4:$A$15,0)),2)</f>
        <v>-0.93</v>
      </c>
      <c r="V74" s="4">
        <f>ROUND(SQRT((((E74-Hilfswerte!$B$20)/Hilfswerte!$B$21)-Hilfswerte!$B$28)^2+(((F74-Hilfswerte!$B$22)/Hilfswerte!$B$23)-Hilfswerte!$B$29)^2+(((G74-Hilfswerte!$B$24)/Hilfswerte!$B$25)-Hilfswerte!$B$30)^2),3)</f>
        <v>0.86399999999999999</v>
      </c>
      <c r="W74" s="4">
        <f>ROUND(E74*Hilfswerte!$B$31,0)</f>
        <v>8633</v>
      </c>
      <c r="X74" s="4">
        <f t="shared" si="14"/>
        <v>0</v>
      </c>
      <c r="Y74" s="4" t="str">
        <f>IF(T74="A - Top-Kunde","bereits Top-Kunde",IF(AND(V74&lt;=Hilfswerte!$B$34,H74&lt;0.5*W74),"Hoch",IF(AND(V74&lt;=Hilfswerte!$B$35,H74&lt;0.7*W74),"Mittel","Niedrig")))</f>
        <v>bereits Top-Kunde</v>
      </c>
      <c r="Z74" s="4">
        <f t="shared" si="15"/>
        <v>2.8</v>
      </c>
      <c r="AA74" s="4" t="str">
        <f>IF(J74&gt;365,"Bereits abgewandert (Segment D)",IF(Z74&gt;=Hilfswerte!$B$38,"Rot - akut gefaehrdet",IF(Z74&gt;=Hilfswerte!$B$39,"Gelb - beobachten","Gruen - stabil")))</f>
        <v>Gruen - stabil</v>
      </c>
    </row>
    <row r="75" spans="1:27" ht="15" customHeight="1" x14ac:dyDescent="0.25">
      <c r="A75" s="4" t="s">
        <v>187</v>
      </c>
      <c r="B75" s="4" t="s">
        <v>188</v>
      </c>
      <c r="C75" s="4" t="s">
        <v>29</v>
      </c>
      <c r="D75" s="4" t="s">
        <v>106</v>
      </c>
      <c r="E75" s="4">
        <v>30</v>
      </c>
      <c r="F75" s="5">
        <v>6.9</v>
      </c>
      <c r="G75" s="5">
        <v>10.6</v>
      </c>
      <c r="H75" s="6">
        <v>1800</v>
      </c>
      <c r="I75" s="4">
        <v>2</v>
      </c>
      <c r="J75" s="4">
        <v>101</v>
      </c>
      <c r="K75" s="4">
        <v>0</v>
      </c>
      <c r="L75" s="4">
        <v>0</v>
      </c>
      <c r="M75" s="4">
        <v>3</v>
      </c>
      <c r="N75" s="5">
        <v>-9.1</v>
      </c>
      <c r="O75" s="7">
        <f t="shared" si="8"/>
        <v>3</v>
      </c>
      <c r="P75" s="7">
        <f t="shared" si="9"/>
        <v>2</v>
      </c>
      <c r="Q75" s="7">
        <f t="shared" si="10"/>
        <v>3</v>
      </c>
      <c r="R75" s="7">
        <f t="shared" si="11"/>
        <v>8</v>
      </c>
      <c r="S75" s="8">
        <f t="shared" si="12"/>
        <v>75.5</v>
      </c>
      <c r="T75" s="7" t="str">
        <f t="shared" si="13"/>
        <v>C - Entwicklungspotenzial</v>
      </c>
      <c r="U75" s="4">
        <f>ROUND(((E75-Hilfswerte!$B$20)/Hilfswerte!$B$21)+((F75-Hilfswerte!$B$22)/Hilfswerte!$B$23)+((G75-Hilfswerte!$B$24)/Hilfswerte!$B$25)+0.1*INDEX(Hilfswerte!$B$4:$B$15,MATCH(C75,Hilfswerte!$A$4:$A$15,0)),2)</f>
        <v>-0.44</v>
      </c>
      <c r="V75" s="4">
        <f>ROUND(SQRT((((E75-Hilfswerte!$B$20)/Hilfswerte!$B$21)-Hilfswerte!$B$28)^2+(((F75-Hilfswerte!$B$22)/Hilfswerte!$B$23)-Hilfswerte!$B$29)^2+(((G75-Hilfswerte!$B$24)/Hilfswerte!$B$25)-Hilfswerte!$B$30)^2),3)</f>
        <v>0.81399999999999995</v>
      </c>
      <c r="W75" s="4">
        <f>ROUND(E75*Hilfswerte!$B$31,0)</f>
        <v>6166</v>
      </c>
      <c r="X75" s="4">
        <f t="shared" si="14"/>
        <v>4366</v>
      </c>
      <c r="Y75" s="4" t="str">
        <f>IF(T75="A - Top-Kunde","bereits Top-Kunde",IF(AND(V75&lt;=Hilfswerte!$B$34,H75&lt;0.5*W75),"Hoch",IF(AND(V75&lt;=Hilfswerte!$B$35,H75&lt;0.7*W75),"Mittel","Niedrig")))</f>
        <v>Hoch</v>
      </c>
      <c r="Z75" s="4">
        <f t="shared" si="15"/>
        <v>8.6999999999999993</v>
      </c>
      <c r="AA75" s="4" t="str">
        <f>IF(J75&gt;365,"Bereits abgewandert (Segment D)",IF(Z75&gt;=Hilfswerte!$B$38,"Rot - akut gefaehrdet",IF(Z75&gt;=Hilfswerte!$B$39,"Gelb - beobachten","Gruen - stabil")))</f>
        <v>Gruen - stabil</v>
      </c>
    </row>
    <row r="76" spans="1:27" ht="15" customHeight="1" x14ac:dyDescent="0.25">
      <c r="A76" s="4" t="s">
        <v>189</v>
      </c>
      <c r="B76" s="4" t="s">
        <v>190</v>
      </c>
      <c r="C76" s="4" t="s">
        <v>74</v>
      </c>
      <c r="D76" s="4" t="s">
        <v>77</v>
      </c>
      <c r="E76" s="4">
        <v>60</v>
      </c>
      <c r="F76" s="5">
        <v>9</v>
      </c>
      <c r="G76" s="5">
        <v>5.7</v>
      </c>
      <c r="H76" s="6">
        <v>46780</v>
      </c>
      <c r="I76" s="4">
        <v>8</v>
      </c>
      <c r="J76" s="4">
        <v>12</v>
      </c>
      <c r="K76" s="4">
        <v>1</v>
      </c>
      <c r="L76" s="4">
        <v>-5</v>
      </c>
      <c r="M76" s="4">
        <v>5</v>
      </c>
      <c r="N76" s="5">
        <v>9.9</v>
      </c>
      <c r="O76" s="7">
        <f t="shared" si="8"/>
        <v>5</v>
      </c>
      <c r="P76" s="7">
        <f t="shared" si="9"/>
        <v>5</v>
      </c>
      <c r="Q76" s="7">
        <f t="shared" si="10"/>
        <v>5</v>
      </c>
      <c r="R76" s="7">
        <f t="shared" si="11"/>
        <v>15</v>
      </c>
      <c r="S76" s="8">
        <f t="shared" si="12"/>
        <v>149</v>
      </c>
      <c r="T76" s="7" t="str">
        <f t="shared" si="13"/>
        <v>A - Top-Kunde</v>
      </c>
      <c r="U76" s="4">
        <f>ROUND(((E76-Hilfswerte!$B$20)/Hilfswerte!$B$21)+((F76-Hilfswerte!$B$22)/Hilfswerte!$B$23)+((G76-Hilfswerte!$B$24)/Hilfswerte!$B$25)+0.1*INDEX(Hilfswerte!$B$4:$B$15,MATCH(C76,Hilfswerte!$A$4:$A$15,0)),2)</f>
        <v>-1.34</v>
      </c>
      <c r="V76" s="4">
        <f>ROUND(SQRT((((E76-Hilfswerte!$B$20)/Hilfswerte!$B$21)-Hilfswerte!$B$28)^2+(((F76-Hilfswerte!$B$22)/Hilfswerte!$B$23)-Hilfswerte!$B$29)^2+(((G76-Hilfswerte!$B$24)/Hilfswerte!$B$25)-Hilfswerte!$B$30)^2),3)</f>
        <v>1.115</v>
      </c>
      <c r="W76" s="4">
        <f>ROUND(E76*Hilfswerte!$B$31,0)</f>
        <v>12333</v>
      </c>
      <c r="X76" s="4">
        <f t="shared" si="14"/>
        <v>0</v>
      </c>
      <c r="Y76" s="4" t="str">
        <f>IF(T76="A - Top-Kunde","bereits Top-Kunde",IF(AND(V76&lt;=Hilfswerte!$B$34,H76&lt;0.5*W76),"Hoch",IF(AND(V76&lt;=Hilfswerte!$B$35,H76&lt;0.7*W76),"Mittel","Niedrig")))</f>
        <v>bereits Top-Kunde</v>
      </c>
      <c r="Z76" s="4">
        <f t="shared" si="15"/>
        <v>3.6</v>
      </c>
      <c r="AA76" s="4" t="str">
        <f>IF(J76&gt;365,"Bereits abgewandert (Segment D)",IF(Z76&gt;=Hilfswerte!$B$38,"Rot - akut gefaehrdet",IF(Z76&gt;=Hilfswerte!$B$39,"Gelb - beobachten","Gruen - stabil")))</f>
        <v>Gruen - stabil</v>
      </c>
    </row>
    <row r="77" spans="1:27" ht="15" customHeight="1" x14ac:dyDescent="0.25">
      <c r="A77" s="4" t="s">
        <v>191</v>
      </c>
      <c r="B77" s="4" t="s">
        <v>192</v>
      </c>
      <c r="C77" s="4" t="s">
        <v>55</v>
      </c>
      <c r="D77" s="4" t="s">
        <v>30</v>
      </c>
      <c r="E77" s="4">
        <v>17</v>
      </c>
      <c r="F77" s="5">
        <v>3.9</v>
      </c>
      <c r="G77" s="5">
        <v>14.7</v>
      </c>
      <c r="H77" s="6">
        <v>180</v>
      </c>
      <c r="I77" s="4">
        <v>3</v>
      </c>
      <c r="J77" s="4">
        <v>75</v>
      </c>
      <c r="K77" s="4">
        <v>0</v>
      </c>
      <c r="L77" s="4">
        <v>0</v>
      </c>
      <c r="M77" s="4">
        <v>6</v>
      </c>
      <c r="N77" s="5">
        <v>6.6</v>
      </c>
      <c r="O77" s="7">
        <f t="shared" si="8"/>
        <v>4</v>
      </c>
      <c r="P77" s="7">
        <f t="shared" si="9"/>
        <v>3</v>
      </c>
      <c r="Q77" s="7">
        <f t="shared" si="10"/>
        <v>2</v>
      </c>
      <c r="R77" s="7">
        <f t="shared" si="11"/>
        <v>9</v>
      </c>
      <c r="S77" s="8">
        <f t="shared" si="12"/>
        <v>93.3</v>
      </c>
      <c r="T77" s="7" t="str">
        <f t="shared" si="13"/>
        <v>C - Entwicklungspotenzial</v>
      </c>
      <c r="U77" s="4">
        <f>ROUND(((E77-Hilfswerte!$B$20)/Hilfswerte!$B$21)+((F77-Hilfswerte!$B$22)/Hilfswerte!$B$23)+((G77-Hilfswerte!$B$24)/Hilfswerte!$B$25)+0.1*INDEX(Hilfswerte!$B$4:$B$15,MATCH(C77,Hilfswerte!$A$4:$A$15,0)),2)</f>
        <v>0.13</v>
      </c>
      <c r="V77" s="4">
        <f>ROUND(SQRT((((E77-Hilfswerte!$B$20)/Hilfswerte!$B$21)-Hilfswerte!$B$28)^2+(((F77-Hilfswerte!$B$22)/Hilfswerte!$B$23)-Hilfswerte!$B$29)^2+(((G77-Hilfswerte!$B$24)/Hilfswerte!$B$25)-Hilfswerte!$B$30)^2),3)</f>
        <v>1.044</v>
      </c>
      <c r="W77" s="4">
        <f>ROUND(E77*Hilfswerte!$B$31,0)</f>
        <v>3494</v>
      </c>
      <c r="X77" s="4">
        <f t="shared" si="14"/>
        <v>3314</v>
      </c>
      <c r="Y77" s="4" t="str">
        <f>IF(T77="A - Top-Kunde","bereits Top-Kunde",IF(AND(V77&lt;=Hilfswerte!$B$34,H77&lt;0.5*W77),"Hoch",IF(AND(V77&lt;=Hilfswerte!$B$35,H77&lt;0.7*W77),"Mittel","Niedrig")))</f>
        <v>Mittel</v>
      </c>
      <c r="Z77" s="4">
        <f t="shared" si="15"/>
        <v>3.8</v>
      </c>
      <c r="AA77" s="4" t="str">
        <f>IF(J77&gt;365,"Bereits abgewandert (Segment D)",IF(Z77&gt;=Hilfswerte!$B$38,"Rot - akut gefaehrdet",IF(Z77&gt;=Hilfswerte!$B$39,"Gelb - beobachten","Gruen - stabil")))</f>
        <v>Gruen - stabil</v>
      </c>
    </row>
    <row r="78" spans="1:27" ht="15" customHeight="1" x14ac:dyDescent="0.25">
      <c r="A78" s="4" t="s">
        <v>193</v>
      </c>
      <c r="B78" s="4" t="s">
        <v>194</v>
      </c>
      <c r="C78" s="4" t="s">
        <v>33</v>
      </c>
      <c r="D78" s="4" t="s">
        <v>56</v>
      </c>
      <c r="E78" s="4">
        <v>29</v>
      </c>
      <c r="F78" s="5">
        <v>12.1</v>
      </c>
      <c r="G78" s="5">
        <v>2.1</v>
      </c>
      <c r="H78" s="6">
        <v>4800</v>
      </c>
      <c r="I78" s="4">
        <v>1</v>
      </c>
      <c r="J78" s="4">
        <v>64</v>
      </c>
      <c r="K78" s="4">
        <v>0</v>
      </c>
      <c r="L78" s="4">
        <v>16</v>
      </c>
      <c r="M78" s="4">
        <v>4</v>
      </c>
      <c r="N78" s="5">
        <v>14.1</v>
      </c>
      <c r="O78" s="7">
        <f t="shared" si="8"/>
        <v>4</v>
      </c>
      <c r="P78" s="7">
        <f t="shared" si="9"/>
        <v>1</v>
      </c>
      <c r="Q78" s="7">
        <f t="shared" si="10"/>
        <v>4</v>
      </c>
      <c r="R78" s="7">
        <f t="shared" si="11"/>
        <v>9</v>
      </c>
      <c r="S78" s="8">
        <f t="shared" si="12"/>
        <v>92.3</v>
      </c>
      <c r="T78" s="7" t="str">
        <f t="shared" si="13"/>
        <v>C - Entwicklungspotenzial</v>
      </c>
      <c r="U78" s="4">
        <f>ROUND(((E78-Hilfswerte!$B$20)/Hilfswerte!$B$21)+((F78-Hilfswerte!$B$22)/Hilfswerte!$B$23)+((G78-Hilfswerte!$B$24)/Hilfswerte!$B$25)+0.1*INDEX(Hilfswerte!$B$4:$B$15,MATCH(C78,Hilfswerte!$A$4:$A$15,0)),2)</f>
        <v>-1.93</v>
      </c>
      <c r="V78" s="4">
        <f>ROUND(SQRT((((E78-Hilfswerte!$B$20)/Hilfswerte!$B$21)-Hilfswerte!$B$28)^2+(((F78-Hilfswerte!$B$22)/Hilfswerte!$B$23)-Hilfswerte!$B$29)^2+(((G78-Hilfswerte!$B$24)/Hilfswerte!$B$25)-Hilfswerte!$B$30)^2),3)</f>
        <v>1.629</v>
      </c>
      <c r="W78" s="4">
        <f>ROUND(E78*Hilfswerte!$B$31,0)</f>
        <v>5961</v>
      </c>
      <c r="X78" s="4">
        <f t="shared" si="14"/>
        <v>1161</v>
      </c>
      <c r="Y78" s="4" t="str">
        <f>IF(T78="A - Top-Kunde","bereits Top-Kunde",IF(AND(V78&lt;=Hilfswerte!$B$34,H78&lt;0.5*W78),"Hoch",IF(AND(V78&lt;=Hilfswerte!$B$35,H78&lt;0.7*W78),"Mittel","Niedrig")))</f>
        <v>Niedrig</v>
      </c>
      <c r="Z78" s="4">
        <f t="shared" si="15"/>
        <v>6.4</v>
      </c>
      <c r="AA78" s="4" t="str">
        <f>IF(J78&gt;365,"Bereits abgewandert (Segment D)",IF(Z78&gt;=Hilfswerte!$B$38,"Rot - akut gefaehrdet",IF(Z78&gt;=Hilfswerte!$B$39,"Gelb - beobachten","Gruen - stabil")))</f>
        <v>Gruen - stabil</v>
      </c>
    </row>
    <row r="79" spans="1:27" ht="15" customHeight="1" x14ac:dyDescent="0.25">
      <c r="A79" s="4" t="s">
        <v>195</v>
      </c>
      <c r="B79" s="4" t="s">
        <v>196</v>
      </c>
      <c r="C79" s="4" t="s">
        <v>29</v>
      </c>
      <c r="D79" s="4" t="s">
        <v>30</v>
      </c>
      <c r="E79" s="4">
        <v>103</v>
      </c>
      <c r="F79" s="5">
        <v>24.2</v>
      </c>
      <c r="G79" s="5">
        <v>15.7</v>
      </c>
      <c r="H79" s="6">
        <v>4250</v>
      </c>
      <c r="I79" s="4">
        <v>2</v>
      </c>
      <c r="J79" s="4">
        <v>74</v>
      </c>
      <c r="K79" s="4">
        <v>1</v>
      </c>
      <c r="L79" s="4">
        <v>25</v>
      </c>
      <c r="M79" s="4">
        <v>6</v>
      </c>
      <c r="N79" s="5">
        <v>-17.100000000000001</v>
      </c>
      <c r="O79" s="7">
        <f t="shared" si="8"/>
        <v>4</v>
      </c>
      <c r="P79" s="7">
        <f t="shared" si="9"/>
        <v>2</v>
      </c>
      <c r="Q79" s="7">
        <f t="shared" si="10"/>
        <v>4</v>
      </c>
      <c r="R79" s="7">
        <f t="shared" si="11"/>
        <v>10</v>
      </c>
      <c r="S79" s="8">
        <f t="shared" si="12"/>
        <v>78</v>
      </c>
      <c r="T79" s="7" t="str">
        <f t="shared" si="13"/>
        <v>C - Entwicklungspotenzial</v>
      </c>
      <c r="U79" s="4">
        <f>ROUND(((E79-Hilfswerte!$B$20)/Hilfswerte!$B$21)+((F79-Hilfswerte!$B$22)/Hilfswerte!$B$23)+((G79-Hilfswerte!$B$24)/Hilfswerte!$B$25)+0.1*INDEX(Hilfswerte!$B$4:$B$15,MATCH(C79,Hilfswerte!$A$4:$A$15,0)),2)</f>
        <v>1</v>
      </c>
      <c r="V79" s="4">
        <f>ROUND(SQRT((((E79-Hilfswerte!$B$20)/Hilfswerte!$B$21)-Hilfswerte!$B$28)^2+(((F79-Hilfswerte!$B$22)/Hilfswerte!$B$23)-Hilfswerte!$B$29)^2+(((G79-Hilfswerte!$B$24)/Hilfswerte!$B$25)-Hilfswerte!$B$30)^2),3)</f>
        <v>0.80200000000000005</v>
      </c>
      <c r="W79" s="4">
        <f>ROUND(E79*Hilfswerte!$B$31,0)</f>
        <v>21171</v>
      </c>
      <c r="X79" s="4">
        <f t="shared" si="14"/>
        <v>16921</v>
      </c>
      <c r="Y79" s="4" t="str">
        <f>IF(T79="A - Top-Kunde","bereits Top-Kunde",IF(AND(V79&lt;=Hilfswerte!$B$34,H79&lt;0.5*W79),"Hoch",IF(AND(V79&lt;=Hilfswerte!$B$35,H79&lt;0.7*W79),"Mittel","Niedrig")))</f>
        <v>Hoch</v>
      </c>
      <c r="Z79" s="4">
        <f t="shared" si="15"/>
        <v>18.5</v>
      </c>
      <c r="AA79" s="4" t="str">
        <f>IF(J79&gt;365,"Bereits abgewandert (Segment D)",IF(Z79&gt;=Hilfswerte!$B$38,"Rot - akut gefaehrdet",IF(Z79&gt;=Hilfswerte!$B$39,"Gelb - beobachten","Gruen - stabil")))</f>
        <v>Gelb - beobachten</v>
      </c>
    </row>
    <row r="80" spans="1:27" ht="15" customHeight="1" x14ac:dyDescent="0.25">
      <c r="A80" s="4" t="s">
        <v>197</v>
      </c>
      <c r="B80" s="4" t="s">
        <v>198</v>
      </c>
      <c r="C80" s="4" t="s">
        <v>33</v>
      </c>
      <c r="D80" s="4" t="s">
        <v>30</v>
      </c>
      <c r="E80" s="4">
        <v>20</v>
      </c>
      <c r="F80" s="5">
        <v>8</v>
      </c>
      <c r="G80" s="5">
        <v>12.9</v>
      </c>
      <c r="H80" s="6">
        <v>1590</v>
      </c>
      <c r="I80" s="4">
        <v>2</v>
      </c>
      <c r="J80" s="4">
        <v>355</v>
      </c>
      <c r="K80" s="4">
        <v>1</v>
      </c>
      <c r="L80" s="4">
        <v>16</v>
      </c>
      <c r="M80" s="4">
        <v>1</v>
      </c>
      <c r="N80" s="5">
        <v>6.7</v>
      </c>
      <c r="O80" s="7">
        <f t="shared" si="8"/>
        <v>2</v>
      </c>
      <c r="P80" s="7">
        <f t="shared" si="9"/>
        <v>2</v>
      </c>
      <c r="Q80" s="7">
        <f t="shared" si="10"/>
        <v>3</v>
      </c>
      <c r="R80" s="7">
        <f t="shared" si="11"/>
        <v>7</v>
      </c>
      <c r="S80" s="8">
        <f t="shared" si="12"/>
        <v>62.6</v>
      </c>
      <c r="T80" s="7" t="str">
        <f t="shared" si="13"/>
        <v>C - Entwicklungspotenzial</v>
      </c>
      <c r="U80" s="4">
        <f>ROUND(((E80-Hilfswerte!$B$20)/Hilfswerte!$B$21)+((F80-Hilfswerte!$B$22)/Hilfswerte!$B$23)+((G80-Hilfswerte!$B$24)/Hilfswerte!$B$25)+0.1*INDEX(Hilfswerte!$B$4:$B$15,MATCH(C80,Hilfswerte!$A$4:$A$15,0)),2)</f>
        <v>-0.33</v>
      </c>
      <c r="V80" s="4">
        <f>ROUND(SQRT((((E80-Hilfswerte!$B$20)/Hilfswerte!$B$21)-Hilfswerte!$B$28)^2+(((F80-Hilfswerte!$B$22)/Hilfswerte!$B$23)-Hilfswerte!$B$29)^2+(((G80-Hilfswerte!$B$24)/Hilfswerte!$B$25)-Hilfswerte!$B$30)^2),3)</f>
        <v>0.86899999999999999</v>
      </c>
      <c r="W80" s="4">
        <f>ROUND(E80*Hilfswerte!$B$31,0)</f>
        <v>4111</v>
      </c>
      <c r="X80" s="4">
        <f t="shared" si="14"/>
        <v>2521</v>
      </c>
      <c r="Y80" s="4" t="str">
        <f>IF(T80="A - Top-Kunde","bereits Top-Kunde",IF(AND(V80&lt;=Hilfswerte!$B$34,H80&lt;0.5*W80),"Hoch",IF(AND(V80&lt;=Hilfswerte!$B$35,H80&lt;0.7*W80),"Mittel","Niedrig")))</f>
        <v>Mittel</v>
      </c>
      <c r="Z80" s="4">
        <f t="shared" si="15"/>
        <v>24</v>
      </c>
      <c r="AA80" s="4" t="str">
        <f>IF(J80&gt;365,"Bereits abgewandert (Segment D)",IF(Z80&gt;=Hilfswerte!$B$38,"Rot - akut gefaehrdet",IF(Z80&gt;=Hilfswerte!$B$39,"Gelb - beobachten","Gruen - stabil")))</f>
        <v>Rot - akut gefaehrdet</v>
      </c>
    </row>
    <row r="81" spans="1:27" ht="15" customHeight="1" x14ac:dyDescent="0.25">
      <c r="A81" s="4" t="s">
        <v>199</v>
      </c>
      <c r="B81" s="4" t="s">
        <v>200</v>
      </c>
      <c r="C81" s="4" t="s">
        <v>33</v>
      </c>
      <c r="D81" s="4" t="s">
        <v>30</v>
      </c>
      <c r="E81" s="4">
        <v>35</v>
      </c>
      <c r="F81" s="5">
        <v>11</v>
      </c>
      <c r="G81" s="5">
        <v>11.3</v>
      </c>
      <c r="H81" s="6">
        <v>1760</v>
      </c>
      <c r="I81" s="4">
        <v>5</v>
      </c>
      <c r="J81" s="4">
        <v>28</v>
      </c>
      <c r="K81" s="4">
        <v>0</v>
      </c>
      <c r="L81" s="4">
        <v>0</v>
      </c>
      <c r="M81" s="4">
        <v>4</v>
      </c>
      <c r="N81" s="5">
        <v>-5</v>
      </c>
      <c r="O81" s="7">
        <f t="shared" si="8"/>
        <v>5</v>
      </c>
      <c r="P81" s="7">
        <f t="shared" si="9"/>
        <v>5</v>
      </c>
      <c r="Q81" s="7">
        <f t="shared" si="10"/>
        <v>3</v>
      </c>
      <c r="R81" s="7">
        <f t="shared" si="11"/>
        <v>13</v>
      </c>
      <c r="S81" s="8">
        <f t="shared" si="12"/>
        <v>127.5</v>
      </c>
      <c r="T81" s="7" t="str">
        <f t="shared" si="13"/>
        <v>A - Top-Kunde</v>
      </c>
      <c r="U81" s="4">
        <f>ROUND(((E81-Hilfswerte!$B$20)/Hilfswerte!$B$21)+((F81-Hilfswerte!$B$22)/Hilfswerte!$B$23)+((G81-Hilfswerte!$B$24)/Hilfswerte!$B$25)+0.1*INDEX(Hilfswerte!$B$4:$B$15,MATCH(C81,Hilfswerte!$A$4:$A$15,0)),2)</f>
        <v>-0.47</v>
      </c>
      <c r="V81" s="4">
        <f>ROUND(SQRT((((E81-Hilfswerte!$B$20)/Hilfswerte!$B$21)-Hilfswerte!$B$28)^2+(((F81-Hilfswerte!$B$22)/Hilfswerte!$B$23)-Hilfswerte!$B$29)^2+(((G81-Hilfswerte!$B$24)/Hilfswerte!$B$25)-Hilfswerte!$B$30)^2),3)</f>
        <v>0.74199999999999999</v>
      </c>
      <c r="W81" s="4">
        <f>ROUND(E81*Hilfswerte!$B$31,0)</f>
        <v>7194</v>
      </c>
      <c r="X81" s="4">
        <f t="shared" si="14"/>
        <v>5434</v>
      </c>
      <c r="Y81" s="4" t="str">
        <f>IF(T81="A - Top-Kunde","bereits Top-Kunde",IF(AND(V81&lt;=Hilfswerte!$B$34,H81&lt;0.5*W81),"Hoch",IF(AND(V81&lt;=Hilfswerte!$B$35,H81&lt;0.7*W81),"Mittel","Niedrig")))</f>
        <v>bereits Top-Kunde</v>
      </c>
      <c r="Z81" s="4">
        <f t="shared" si="15"/>
        <v>3.4</v>
      </c>
      <c r="AA81" s="4" t="str">
        <f>IF(J81&gt;365,"Bereits abgewandert (Segment D)",IF(Z81&gt;=Hilfswerte!$B$38,"Rot - akut gefaehrdet",IF(Z81&gt;=Hilfswerte!$B$39,"Gelb - beobachten","Gruen - stabil")))</f>
        <v>Gruen - stabil</v>
      </c>
    </row>
    <row r="82" spans="1:27" ht="15" customHeight="1" x14ac:dyDescent="0.25">
      <c r="A82" s="4" t="s">
        <v>201</v>
      </c>
      <c r="B82" s="4" t="s">
        <v>150</v>
      </c>
      <c r="C82" s="4" t="s">
        <v>74</v>
      </c>
      <c r="D82" s="4" t="s">
        <v>106</v>
      </c>
      <c r="E82" s="4">
        <v>352</v>
      </c>
      <c r="F82" s="5">
        <v>87.2</v>
      </c>
      <c r="G82" s="5">
        <v>7.4</v>
      </c>
      <c r="H82" s="6">
        <v>29500</v>
      </c>
      <c r="I82" s="4">
        <v>1</v>
      </c>
      <c r="J82" s="4">
        <v>265</v>
      </c>
      <c r="K82" s="4">
        <v>0</v>
      </c>
      <c r="L82" s="4">
        <v>-5</v>
      </c>
      <c r="M82" s="4">
        <v>6</v>
      </c>
      <c r="N82" s="5">
        <v>-10.199999999999999</v>
      </c>
      <c r="O82" s="7">
        <f t="shared" si="8"/>
        <v>2</v>
      </c>
      <c r="P82" s="7">
        <f t="shared" si="9"/>
        <v>1</v>
      </c>
      <c r="Q82" s="7">
        <f t="shared" si="10"/>
        <v>5</v>
      </c>
      <c r="R82" s="7">
        <f t="shared" si="11"/>
        <v>8</v>
      </c>
      <c r="S82" s="8">
        <f t="shared" si="12"/>
        <v>74.900000000000006</v>
      </c>
      <c r="T82" s="7" t="str">
        <f t="shared" si="13"/>
        <v>C - Entwicklungspotenzial</v>
      </c>
      <c r="U82" s="4">
        <f>ROUND(((E82-Hilfswerte!$B$20)/Hilfswerte!$B$21)+((F82-Hilfswerte!$B$22)/Hilfswerte!$B$23)+((G82-Hilfswerte!$B$24)/Hilfswerte!$B$25)+0.1*INDEX(Hilfswerte!$B$4:$B$15,MATCH(C82,Hilfswerte!$A$4:$A$15,0)),2)</f>
        <v>1.59</v>
      </c>
      <c r="V82" s="4">
        <f>ROUND(SQRT((((E82-Hilfswerte!$B$20)/Hilfswerte!$B$21)-Hilfswerte!$B$28)^2+(((F82-Hilfswerte!$B$22)/Hilfswerte!$B$23)-Hilfswerte!$B$29)^2+(((G82-Hilfswerte!$B$24)/Hilfswerte!$B$25)-Hilfswerte!$B$30)^2),3)</f>
        <v>1.3380000000000001</v>
      </c>
      <c r="W82" s="4">
        <f>ROUND(E82*Hilfswerte!$B$31,0)</f>
        <v>72352</v>
      </c>
      <c r="X82" s="4">
        <f t="shared" si="14"/>
        <v>42852</v>
      </c>
      <c r="Y82" s="4" t="str">
        <f>IF(T82="A - Top-Kunde","bereits Top-Kunde",IF(AND(V82&lt;=Hilfswerte!$B$34,H82&lt;0.5*W82),"Hoch",IF(AND(V82&lt;=Hilfswerte!$B$35,H82&lt;0.7*W82),"Mittel","Niedrig")))</f>
        <v>Niedrig</v>
      </c>
      <c r="Z82" s="4">
        <f t="shared" si="15"/>
        <v>17.3</v>
      </c>
      <c r="AA82" s="4" t="str">
        <f>IF(J82&gt;365,"Bereits abgewandert (Segment D)",IF(Z82&gt;=Hilfswerte!$B$38,"Rot - akut gefaehrdet",IF(Z82&gt;=Hilfswerte!$B$39,"Gelb - beobachten","Gruen - stabil")))</f>
        <v>Gelb - beobachten</v>
      </c>
    </row>
    <row r="83" spans="1:27" ht="15" customHeight="1" x14ac:dyDescent="0.25">
      <c r="A83" s="4" t="s">
        <v>202</v>
      </c>
      <c r="B83" s="4" t="s">
        <v>203</v>
      </c>
      <c r="C83" s="4" t="s">
        <v>29</v>
      </c>
      <c r="D83" s="4" t="s">
        <v>77</v>
      </c>
      <c r="E83" s="4">
        <v>81</v>
      </c>
      <c r="F83" s="5">
        <v>27.8</v>
      </c>
      <c r="G83" s="5">
        <v>4.2</v>
      </c>
      <c r="H83" s="6">
        <v>19430</v>
      </c>
      <c r="I83" s="4">
        <v>2</v>
      </c>
      <c r="J83" s="4">
        <v>318</v>
      </c>
      <c r="K83" s="4">
        <v>0</v>
      </c>
      <c r="L83" s="4">
        <v>22</v>
      </c>
      <c r="M83" s="4">
        <v>5</v>
      </c>
      <c r="N83" s="5">
        <v>-31</v>
      </c>
      <c r="O83" s="7">
        <f t="shared" si="8"/>
        <v>2</v>
      </c>
      <c r="P83" s="7">
        <f t="shared" si="9"/>
        <v>2</v>
      </c>
      <c r="Q83" s="7">
        <f t="shared" si="10"/>
        <v>5</v>
      </c>
      <c r="R83" s="7">
        <f t="shared" si="11"/>
        <v>9</v>
      </c>
      <c r="S83" s="8">
        <f t="shared" si="12"/>
        <v>67.900000000000006</v>
      </c>
      <c r="T83" s="7" t="str">
        <f t="shared" si="13"/>
        <v>C - Entwicklungspotenzial</v>
      </c>
      <c r="U83" s="4">
        <f>ROUND(((E83-Hilfswerte!$B$20)/Hilfswerte!$B$21)+((F83-Hilfswerte!$B$22)/Hilfswerte!$B$23)+((G83-Hilfswerte!$B$24)/Hilfswerte!$B$25)+0.1*INDEX(Hilfswerte!$B$4:$B$15,MATCH(C83,Hilfswerte!$A$4:$A$15,0)),2)</f>
        <v>-0.86</v>
      </c>
      <c r="V83" s="4">
        <f>ROUND(SQRT((((E83-Hilfswerte!$B$20)/Hilfswerte!$B$21)-Hilfswerte!$B$28)^2+(((F83-Hilfswerte!$B$22)/Hilfswerte!$B$23)-Hilfswerte!$B$29)^2+(((G83-Hilfswerte!$B$24)/Hilfswerte!$B$25)-Hilfswerte!$B$30)^2),3)</f>
        <v>1.1859999999999999</v>
      </c>
      <c r="W83" s="4">
        <f>ROUND(E83*Hilfswerte!$B$31,0)</f>
        <v>16649</v>
      </c>
      <c r="X83" s="4">
        <f t="shared" si="14"/>
        <v>0</v>
      </c>
      <c r="Y83" s="4" t="str">
        <f>IF(T83="A - Top-Kunde","bereits Top-Kunde",IF(AND(V83&lt;=Hilfswerte!$B$34,H83&lt;0.5*W83),"Hoch",IF(AND(V83&lt;=Hilfswerte!$B$35,H83&lt;0.7*W83),"Mittel","Niedrig")))</f>
        <v>Niedrig</v>
      </c>
      <c r="Z83" s="4">
        <f t="shared" si="15"/>
        <v>32.700000000000003</v>
      </c>
      <c r="AA83" s="4" t="str">
        <f>IF(J83&gt;365,"Bereits abgewandert (Segment D)",IF(Z83&gt;=Hilfswerte!$B$38,"Rot - akut gefaehrdet",IF(Z83&gt;=Hilfswerte!$B$39,"Gelb - beobachten","Gruen - stabil")))</f>
        <v>Rot - akut gefaehrdet</v>
      </c>
    </row>
    <row r="84" spans="1:27" ht="15" customHeight="1" x14ac:dyDescent="0.25">
      <c r="A84" s="4" t="s">
        <v>204</v>
      </c>
      <c r="B84" s="4" t="s">
        <v>190</v>
      </c>
      <c r="C84" s="4" t="s">
        <v>38</v>
      </c>
      <c r="D84" s="4" t="s">
        <v>93</v>
      </c>
      <c r="E84" s="4">
        <v>124</v>
      </c>
      <c r="F84" s="5">
        <v>46.5</v>
      </c>
      <c r="G84" s="5">
        <v>10.199999999999999</v>
      </c>
      <c r="H84" s="6">
        <v>3170</v>
      </c>
      <c r="I84" s="4">
        <v>1</v>
      </c>
      <c r="J84" s="4">
        <v>343</v>
      </c>
      <c r="K84" s="4">
        <v>0</v>
      </c>
      <c r="L84" s="4">
        <v>-5</v>
      </c>
      <c r="M84" s="4">
        <v>5</v>
      </c>
      <c r="N84" s="5">
        <v>1</v>
      </c>
      <c r="O84" s="7">
        <f t="shared" si="8"/>
        <v>2</v>
      </c>
      <c r="P84" s="7">
        <f t="shared" si="9"/>
        <v>1</v>
      </c>
      <c r="Q84" s="7">
        <f t="shared" si="10"/>
        <v>4</v>
      </c>
      <c r="R84" s="7">
        <f t="shared" si="11"/>
        <v>7</v>
      </c>
      <c r="S84" s="8">
        <f t="shared" si="12"/>
        <v>70.5</v>
      </c>
      <c r="T84" s="7" t="str">
        <f t="shared" si="13"/>
        <v>C - Entwicklungspotenzial</v>
      </c>
      <c r="U84" s="4">
        <f>ROUND(((E84-Hilfswerte!$B$20)/Hilfswerte!$B$21)+((F84-Hilfswerte!$B$22)/Hilfswerte!$B$23)+((G84-Hilfswerte!$B$24)/Hilfswerte!$B$25)+0.1*INDEX(Hilfswerte!$B$4:$B$15,MATCH(C84,Hilfswerte!$A$4:$A$15,0)),2)</f>
        <v>0.69</v>
      </c>
      <c r="V84" s="4">
        <f>ROUND(SQRT((((E84-Hilfswerte!$B$20)/Hilfswerte!$B$21)-Hilfswerte!$B$28)^2+(((F84-Hilfswerte!$B$22)/Hilfswerte!$B$23)-Hilfswerte!$B$29)^2+(((G84-Hilfswerte!$B$24)/Hilfswerte!$B$25)-Hilfswerte!$B$30)^2),3)</f>
        <v>0.29199999999999998</v>
      </c>
      <c r="W84" s="4">
        <f>ROUND(E84*Hilfswerte!$B$31,0)</f>
        <v>25488</v>
      </c>
      <c r="X84" s="4">
        <f t="shared" si="14"/>
        <v>22318</v>
      </c>
      <c r="Y84" s="4" t="str">
        <f>IF(T84="A - Top-Kunde","bereits Top-Kunde",IF(AND(V84&lt;=Hilfswerte!$B$34,H84&lt;0.5*W84),"Hoch",IF(AND(V84&lt;=Hilfswerte!$B$35,H84&lt;0.7*W84),"Mittel","Niedrig")))</f>
        <v>Hoch</v>
      </c>
      <c r="Z84" s="4">
        <f t="shared" si="15"/>
        <v>17.2</v>
      </c>
      <c r="AA84" s="4" t="str">
        <f>IF(J84&gt;365,"Bereits abgewandert (Segment D)",IF(Z84&gt;=Hilfswerte!$B$38,"Rot - akut gefaehrdet",IF(Z84&gt;=Hilfswerte!$B$39,"Gelb - beobachten","Gruen - stabil")))</f>
        <v>Gelb - beobachten</v>
      </c>
    </row>
    <row r="85" spans="1:27" ht="15" customHeight="1" x14ac:dyDescent="0.25">
      <c r="A85" s="4" t="s">
        <v>205</v>
      </c>
      <c r="B85" s="4" t="s">
        <v>67</v>
      </c>
      <c r="C85" s="4" t="s">
        <v>65</v>
      </c>
      <c r="D85" s="4" t="s">
        <v>30</v>
      </c>
      <c r="E85" s="4">
        <v>27</v>
      </c>
      <c r="F85" s="5">
        <v>6.1</v>
      </c>
      <c r="G85" s="5">
        <v>1.7</v>
      </c>
      <c r="H85" s="6">
        <v>250</v>
      </c>
      <c r="I85" s="4">
        <v>1</v>
      </c>
      <c r="J85" s="4">
        <v>234</v>
      </c>
      <c r="K85" s="4">
        <v>0</v>
      </c>
      <c r="L85" s="4">
        <v>16</v>
      </c>
      <c r="M85" s="4">
        <v>4</v>
      </c>
      <c r="N85" s="5">
        <v>9.5</v>
      </c>
      <c r="O85" s="7">
        <f t="shared" si="8"/>
        <v>2</v>
      </c>
      <c r="P85" s="7">
        <f t="shared" si="9"/>
        <v>1</v>
      </c>
      <c r="Q85" s="7">
        <f t="shared" si="10"/>
        <v>2</v>
      </c>
      <c r="R85" s="7">
        <f t="shared" si="11"/>
        <v>5</v>
      </c>
      <c r="S85" s="8">
        <f t="shared" si="12"/>
        <v>50</v>
      </c>
      <c r="T85" s="7" t="str">
        <f t="shared" si="13"/>
        <v>C - Entwicklungspotenzial</v>
      </c>
      <c r="U85" s="4">
        <f>ROUND(((E85-Hilfswerte!$B$20)/Hilfswerte!$B$21)+((F85-Hilfswerte!$B$22)/Hilfswerte!$B$23)+((G85-Hilfswerte!$B$24)/Hilfswerte!$B$25)+0.1*INDEX(Hilfswerte!$B$4:$B$15,MATCH(C85,Hilfswerte!$A$4:$A$15,0)),2)</f>
        <v>-2.2000000000000002</v>
      </c>
      <c r="V85" s="4">
        <f>ROUND(SQRT((((E85-Hilfswerte!$B$20)/Hilfswerte!$B$21)-Hilfswerte!$B$28)^2+(((F85-Hilfswerte!$B$22)/Hilfswerte!$B$23)-Hilfswerte!$B$29)^2+(((G85-Hilfswerte!$B$24)/Hilfswerte!$B$25)-Hilfswerte!$B$30)^2),3)</f>
        <v>1.722</v>
      </c>
      <c r="W85" s="4">
        <f>ROUND(E85*Hilfswerte!$B$31,0)</f>
        <v>5550</v>
      </c>
      <c r="X85" s="4">
        <f t="shared" si="14"/>
        <v>5300</v>
      </c>
      <c r="Y85" s="4" t="str">
        <f>IF(T85="A - Top-Kunde","bereits Top-Kunde",IF(AND(V85&lt;=Hilfswerte!$B$34,H85&lt;0.5*W85),"Hoch",IF(AND(V85&lt;=Hilfswerte!$B$35,H85&lt;0.7*W85),"Mittel","Niedrig")))</f>
        <v>Niedrig</v>
      </c>
      <c r="Z85" s="4">
        <f t="shared" si="15"/>
        <v>14.9</v>
      </c>
      <c r="AA85" s="4" t="str">
        <f>IF(J85&gt;365,"Bereits abgewandert (Segment D)",IF(Z85&gt;=Hilfswerte!$B$38,"Rot - akut gefaehrdet",IF(Z85&gt;=Hilfswerte!$B$39,"Gelb - beobachten","Gruen - stabil")))</f>
        <v>Gelb - beobachten</v>
      </c>
    </row>
    <row r="86" spans="1:27" ht="15" customHeight="1" x14ac:dyDescent="0.25">
      <c r="A86" s="4" t="s">
        <v>206</v>
      </c>
      <c r="B86" s="4" t="s">
        <v>207</v>
      </c>
      <c r="C86" s="4" t="s">
        <v>65</v>
      </c>
      <c r="D86" s="4" t="s">
        <v>30</v>
      </c>
      <c r="E86" s="4">
        <v>94</v>
      </c>
      <c r="F86" s="5">
        <v>18.399999999999999</v>
      </c>
      <c r="G86" s="5">
        <v>10.199999999999999</v>
      </c>
      <c r="H86" s="6">
        <v>6410</v>
      </c>
      <c r="I86" s="4">
        <v>1</v>
      </c>
      <c r="J86" s="4">
        <v>245</v>
      </c>
      <c r="K86" s="4">
        <v>0</v>
      </c>
      <c r="L86" s="4">
        <v>-1</v>
      </c>
      <c r="M86" s="4">
        <v>3</v>
      </c>
      <c r="N86" s="5">
        <v>-14.7</v>
      </c>
      <c r="O86" s="7">
        <f t="shared" si="8"/>
        <v>2</v>
      </c>
      <c r="P86" s="7">
        <f t="shared" si="9"/>
        <v>1</v>
      </c>
      <c r="Q86" s="7">
        <f t="shared" si="10"/>
        <v>4</v>
      </c>
      <c r="R86" s="7">
        <f t="shared" si="11"/>
        <v>7</v>
      </c>
      <c r="S86" s="8">
        <f t="shared" si="12"/>
        <v>62.7</v>
      </c>
      <c r="T86" s="7" t="str">
        <f t="shared" si="13"/>
        <v>C - Entwicklungspotenzial</v>
      </c>
      <c r="U86" s="4">
        <f>ROUND(((E86-Hilfswerte!$B$20)/Hilfswerte!$B$21)+((F86-Hilfswerte!$B$22)/Hilfswerte!$B$23)+((G86-Hilfswerte!$B$24)/Hilfswerte!$B$25)+0.1*INDEX(Hilfswerte!$B$4:$B$15,MATCH(C86,Hilfswerte!$A$4:$A$15,0)),2)</f>
        <v>-0.34</v>
      </c>
      <c r="V86" s="4">
        <f>ROUND(SQRT((((E86-Hilfswerte!$B$20)/Hilfswerte!$B$21)-Hilfswerte!$B$28)^2+(((F86-Hilfswerte!$B$22)/Hilfswerte!$B$23)-Hilfswerte!$B$29)^2+(((G86-Hilfswerte!$B$24)/Hilfswerte!$B$25)-Hilfswerte!$B$30)^2),3)</f>
        <v>0.495</v>
      </c>
      <c r="W86" s="4">
        <f>ROUND(E86*Hilfswerte!$B$31,0)</f>
        <v>19321</v>
      </c>
      <c r="X86" s="4">
        <f t="shared" si="14"/>
        <v>12911</v>
      </c>
      <c r="Y86" s="4" t="str">
        <f>IF(T86="A - Top-Kunde","bereits Top-Kunde",IF(AND(V86&lt;=Hilfswerte!$B$34,H86&lt;0.5*W86),"Hoch",IF(AND(V86&lt;=Hilfswerte!$B$35,H86&lt;0.7*W86),"Mittel","Niedrig")))</f>
        <v>Hoch</v>
      </c>
      <c r="Z86" s="4">
        <f t="shared" si="15"/>
        <v>18.100000000000001</v>
      </c>
      <c r="AA86" s="4" t="str">
        <f>IF(J86&gt;365,"Bereits abgewandert (Segment D)",IF(Z86&gt;=Hilfswerte!$B$38,"Rot - akut gefaehrdet",IF(Z86&gt;=Hilfswerte!$B$39,"Gelb - beobachten","Gruen - stabil")))</f>
        <v>Gelb - beobachten</v>
      </c>
    </row>
    <row r="87" spans="1:27" ht="15" customHeight="1" x14ac:dyDescent="0.25">
      <c r="A87" s="4" t="s">
        <v>208</v>
      </c>
      <c r="B87" s="4" t="s">
        <v>79</v>
      </c>
      <c r="C87" s="4" t="s">
        <v>55</v>
      </c>
      <c r="D87" s="4" t="s">
        <v>30</v>
      </c>
      <c r="E87" s="4">
        <v>143</v>
      </c>
      <c r="F87" s="5">
        <v>36.9</v>
      </c>
      <c r="G87" s="5">
        <v>10.8</v>
      </c>
      <c r="H87" s="6">
        <v>1850</v>
      </c>
      <c r="I87" s="4">
        <v>2</v>
      </c>
      <c r="J87" s="4">
        <v>157</v>
      </c>
      <c r="K87" s="4">
        <v>1</v>
      </c>
      <c r="L87" s="4">
        <v>21</v>
      </c>
      <c r="M87" s="4">
        <v>5</v>
      </c>
      <c r="N87" s="5">
        <v>-4</v>
      </c>
      <c r="O87" s="7">
        <f t="shared" si="8"/>
        <v>3</v>
      </c>
      <c r="P87" s="7">
        <f t="shared" si="9"/>
        <v>2</v>
      </c>
      <c r="Q87" s="7">
        <f t="shared" si="10"/>
        <v>3</v>
      </c>
      <c r="R87" s="7">
        <f t="shared" si="11"/>
        <v>8</v>
      </c>
      <c r="S87" s="8">
        <f t="shared" si="12"/>
        <v>65.7</v>
      </c>
      <c r="T87" s="7" t="str">
        <f t="shared" si="13"/>
        <v>C - Entwicklungspotenzial</v>
      </c>
      <c r="U87" s="4">
        <f>ROUND(((E87-Hilfswerte!$B$20)/Hilfswerte!$B$21)+((F87-Hilfswerte!$B$22)/Hilfswerte!$B$23)+((G87-Hilfswerte!$B$24)/Hilfswerte!$B$25)+0.1*INDEX(Hilfswerte!$B$4:$B$15,MATCH(C87,Hilfswerte!$A$4:$A$15,0)),2)</f>
        <v>0.65</v>
      </c>
      <c r="V87" s="4">
        <f>ROUND(SQRT((((E87-Hilfswerte!$B$20)/Hilfswerte!$B$21)-Hilfswerte!$B$28)^2+(((F87-Hilfswerte!$B$22)/Hilfswerte!$B$23)-Hilfswerte!$B$29)^2+(((G87-Hilfswerte!$B$24)/Hilfswerte!$B$25)-Hilfswerte!$B$30)^2),3)</f>
        <v>0.123</v>
      </c>
      <c r="W87" s="4">
        <f>ROUND(E87*Hilfswerte!$B$31,0)</f>
        <v>29393</v>
      </c>
      <c r="X87" s="4">
        <f t="shared" si="14"/>
        <v>27543</v>
      </c>
      <c r="Y87" s="4" t="str">
        <f>IF(T87="A - Top-Kunde","bereits Top-Kunde",IF(AND(V87&lt;=Hilfswerte!$B$34,H87&lt;0.5*W87),"Hoch",IF(AND(V87&lt;=Hilfswerte!$B$35,H87&lt;0.7*W87),"Mittel","Niedrig")))</f>
        <v>Hoch</v>
      </c>
      <c r="Z87" s="4">
        <f t="shared" si="15"/>
        <v>16.7</v>
      </c>
      <c r="AA87" s="4" t="str">
        <f>IF(J87&gt;365,"Bereits abgewandert (Segment D)",IF(Z87&gt;=Hilfswerte!$B$38,"Rot - akut gefaehrdet",IF(Z87&gt;=Hilfswerte!$B$39,"Gelb - beobachten","Gruen - stabil")))</f>
        <v>Gelb - beobachten</v>
      </c>
    </row>
    <row r="88" spans="1:27" ht="15" customHeight="1" x14ac:dyDescent="0.25">
      <c r="A88" s="4" t="s">
        <v>209</v>
      </c>
      <c r="B88" s="4" t="s">
        <v>210</v>
      </c>
      <c r="C88" s="4" t="s">
        <v>38</v>
      </c>
      <c r="D88" s="4" t="s">
        <v>30</v>
      </c>
      <c r="E88" s="4">
        <v>160</v>
      </c>
      <c r="F88" s="5">
        <v>39</v>
      </c>
      <c r="G88" s="5">
        <v>14.1</v>
      </c>
      <c r="H88" s="6">
        <v>4550</v>
      </c>
      <c r="I88" s="4">
        <v>1</v>
      </c>
      <c r="J88" s="4">
        <v>222</v>
      </c>
      <c r="K88" s="4">
        <v>0</v>
      </c>
      <c r="L88" s="4">
        <v>19</v>
      </c>
      <c r="M88" s="4">
        <v>4</v>
      </c>
      <c r="N88" s="5">
        <v>43.2</v>
      </c>
      <c r="O88" s="7">
        <f t="shared" si="8"/>
        <v>2</v>
      </c>
      <c r="P88" s="7">
        <f t="shared" si="9"/>
        <v>1</v>
      </c>
      <c r="Q88" s="7">
        <f t="shared" si="10"/>
        <v>4</v>
      </c>
      <c r="R88" s="7">
        <f t="shared" si="11"/>
        <v>7</v>
      </c>
      <c r="S88" s="8">
        <f t="shared" si="12"/>
        <v>85.9</v>
      </c>
      <c r="T88" s="7" t="str">
        <f t="shared" si="13"/>
        <v>C - Entwicklungspotenzial</v>
      </c>
      <c r="U88" s="4">
        <f>ROUND(((E88-Hilfswerte!$B$20)/Hilfswerte!$B$21)+((F88-Hilfswerte!$B$22)/Hilfswerte!$B$23)+((G88-Hilfswerte!$B$24)/Hilfswerte!$B$25)+0.1*INDEX(Hilfswerte!$B$4:$B$15,MATCH(C88,Hilfswerte!$A$4:$A$15,0)),2)</f>
        <v>1.33</v>
      </c>
      <c r="V88" s="4">
        <f>ROUND(SQRT((((E88-Hilfswerte!$B$20)/Hilfswerte!$B$21)-Hilfswerte!$B$28)^2+(((F88-Hilfswerte!$B$22)/Hilfswerte!$B$23)-Hilfswerte!$B$29)^2+(((G88-Hilfswerte!$B$24)/Hilfswerte!$B$25)-Hilfswerte!$B$30)^2),3)</f>
        <v>0.46</v>
      </c>
      <c r="W88" s="4">
        <f>ROUND(E88*Hilfswerte!$B$31,0)</f>
        <v>32887</v>
      </c>
      <c r="X88" s="4">
        <f t="shared" si="14"/>
        <v>28337</v>
      </c>
      <c r="Y88" s="4" t="str">
        <f>IF(T88="A - Top-Kunde","bereits Top-Kunde",IF(AND(V88&lt;=Hilfswerte!$B$34,H88&lt;0.5*W88),"Hoch",IF(AND(V88&lt;=Hilfswerte!$B$35,H88&lt;0.7*W88),"Mittel","Niedrig")))</f>
        <v>Hoch</v>
      </c>
      <c r="Z88" s="4">
        <f t="shared" si="15"/>
        <v>14.9</v>
      </c>
      <c r="AA88" s="4" t="str">
        <f>IF(J88&gt;365,"Bereits abgewandert (Segment D)",IF(Z88&gt;=Hilfswerte!$B$38,"Rot - akut gefaehrdet",IF(Z88&gt;=Hilfswerte!$B$39,"Gelb - beobachten","Gruen - stabil")))</f>
        <v>Gelb - beobachten</v>
      </c>
    </row>
    <row r="89" spans="1:27" ht="15" customHeight="1" x14ac:dyDescent="0.25">
      <c r="A89" s="4" t="s">
        <v>211</v>
      </c>
      <c r="B89" s="4" t="s">
        <v>212</v>
      </c>
      <c r="C89" s="4" t="s">
        <v>62</v>
      </c>
      <c r="D89" s="4" t="s">
        <v>48</v>
      </c>
      <c r="E89" s="4">
        <v>21</v>
      </c>
      <c r="F89" s="5">
        <v>3.2</v>
      </c>
      <c r="G89" s="5">
        <v>0.4</v>
      </c>
      <c r="H89" s="6">
        <v>2460</v>
      </c>
      <c r="I89" s="4">
        <v>3</v>
      </c>
      <c r="J89" s="4">
        <v>127</v>
      </c>
      <c r="K89" s="4">
        <v>0</v>
      </c>
      <c r="L89" s="4">
        <v>14</v>
      </c>
      <c r="M89" s="4">
        <v>1</v>
      </c>
      <c r="N89" s="5">
        <v>2.9</v>
      </c>
      <c r="O89" s="7">
        <f t="shared" si="8"/>
        <v>3</v>
      </c>
      <c r="P89" s="7">
        <f t="shared" si="9"/>
        <v>3</v>
      </c>
      <c r="Q89" s="7">
        <f t="shared" si="10"/>
        <v>3</v>
      </c>
      <c r="R89" s="7">
        <f t="shared" si="11"/>
        <v>9</v>
      </c>
      <c r="S89" s="8">
        <f t="shared" si="12"/>
        <v>87.3</v>
      </c>
      <c r="T89" s="7" t="str">
        <f t="shared" si="13"/>
        <v>C - Entwicklungspotenzial</v>
      </c>
      <c r="U89" s="4">
        <f>ROUND(((E89-Hilfswerte!$B$20)/Hilfswerte!$B$21)+((F89-Hilfswerte!$B$22)/Hilfswerte!$B$23)+((G89-Hilfswerte!$B$24)/Hilfswerte!$B$25)+0.1*INDEX(Hilfswerte!$B$4:$B$15,MATCH(C89,Hilfswerte!$A$4:$A$15,0)),2)</f>
        <v>-2.0099999999999998</v>
      </c>
      <c r="V89" s="4">
        <f>ROUND(SQRT((((E89-Hilfswerte!$B$20)/Hilfswerte!$B$21)-Hilfswerte!$B$28)^2+(((F89-Hilfswerte!$B$22)/Hilfswerte!$B$23)-Hilfswerte!$B$29)^2+(((G89-Hilfswerte!$B$24)/Hilfswerte!$B$25)-Hilfswerte!$B$30)^2),3)</f>
        <v>1.93</v>
      </c>
      <c r="W89" s="4">
        <f>ROUND(E89*Hilfswerte!$B$31,0)</f>
        <v>4316</v>
      </c>
      <c r="X89" s="4">
        <f t="shared" si="14"/>
        <v>1856</v>
      </c>
      <c r="Y89" s="4" t="str">
        <f>IF(T89="A - Top-Kunde","bereits Top-Kunde",IF(AND(V89&lt;=Hilfswerte!$B$34,H89&lt;0.5*W89),"Hoch",IF(AND(V89&lt;=Hilfswerte!$B$35,H89&lt;0.7*W89),"Mittel","Niedrig")))</f>
        <v>Niedrig</v>
      </c>
      <c r="Z89" s="4">
        <f t="shared" si="15"/>
        <v>9.1999999999999993</v>
      </c>
      <c r="AA89" s="4" t="str">
        <f>IF(J89&gt;365,"Bereits abgewandert (Segment D)",IF(Z89&gt;=Hilfswerte!$B$38,"Rot - akut gefaehrdet",IF(Z89&gt;=Hilfswerte!$B$39,"Gelb - beobachten","Gruen - stabil")))</f>
        <v>Gruen - stabil</v>
      </c>
    </row>
    <row r="90" spans="1:27" ht="15" customHeight="1" x14ac:dyDescent="0.25">
      <c r="A90" s="4" t="s">
        <v>213</v>
      </c>
      <c r="B90" s="4" t="s">
        <v>214</v>
      </c>
      <c r="C90" s="4" t="s">
        <v>55</v>
      </c>
      <c r="D90" s="4" t="s">
        <v>30</v>
      </c>
      <c r="E90" s="4">
        <v>65</v>
      </c>
      <c r="F90" s="5">
        <v>18</v>
      </c>
      <c r="G90" s="5">
        <v>18.5</v>
      </c>
      <c r="H90" s="6">
        <v>11480</v>
      </c>
      <c r="I90" s="4">
        <v>3</v>
      </c>
      <c r="J90" s="4">
        <v>161</v>
      </c>
      <c r="K90" s="4">
        <v>0</v>
      </c>
      <c r="L90" s="4">
        <v>10</v>
      </c>
      <c r="M90" s="4">
        <v>5</v>
      </c>
      <c r="N90" s="5">
        <v>-15.5</v>
      </c>
      <c r="O90" s="7">
        <f t="shared" si="8"/>
        <v>3</v>
      </c>
      <c r="P90" s="7">
        <f t="shared" si="9"/>
        <v>3</v>
      </c>
      <c r="Q90" s="7">
        <f t="shared" si="10"/>
        <v>5</v>
      </c>
      <c r="R90" s="7">
        <f t="shared" si="11"/>
        <v>11</v>
      </c>
      <c r="S90" s="8">
        <f t="shared" si="12"/>
        <v>99.3</v>
      </c>
      <c r="T90" s="7" t="str">
        <f t="shared" si="13"/>
        <v>C - Entwicklungspotenzial</v>
      </c>
      <c r="U90" s="4">
        <f>ROUND(((E90-Hilfswerte!$B$20)/Hilfswerte!$B$21)+((F90-Hilfswerte!$B$22)/Hilfswerte!$B$23)+((G90-Hilfswerte!$B$24)/Hilfswerte!$B$25)+0.1*INDEX(Hilfswerte!$B$4:$B$15,MATCH(C90,Hilfswerte!$A$4:$A$15,0)),2)</f>
        <v>1.19</v>
      </c>
      <c r="V90" s="4">
        <f>ROUND(SQRT((((E90-Hilfswerte!$B$20)/Hilfswerte!$B$21)-Hilfswerte!$B$28)^2+(((F90-Hilfswerte!$B$22)/Hilfswerte!$B$23)-Hilfswerte!$B$29)^2+(((G90-Hilfswerte!$B$24)/Hilfswerte!$B$25)-Hilfswerte!$B$30)^2),3)</f>
        <v>1.2869999999999999</v>
      </c>
      <c r="W90" s="4">
        <f>ROUND(E90*Hilfswerte!$B$31,0)</f>
        <v>13360</v>
      </c>
      <c r="X90" s="4">
        <f t="shared" si="14"/>
        <v>1880</v>
      </c>
      <c r="Y90" s="4" t="str">
        <f>IF(T90="A - Top-Kunde","bereits Top-Kunde",IF(AND(V90&lt;=Hilfswerte!$B$34,H90&lt;0.5*W90),"Hoch",IF(AND(V90&lt;=Hilfswerte!$B$35,H90&lt;0.7*W90),"Mittel","Niedrig")))</f>
        <v>Niedrig</v>
      </c>
      <c r="Z90" s="4">
        <f t="shared" si="15"/>
        <v>16.3</v>
      </c>
      <c r="AA90" s="4" t="str">
        <f>IF(J90&gt;365,"Bereits abgewandert (Segment D)",IF(Z90&gt;=Hilfswerte!$B$38,"Rot - akut gefaehrdet",IF(Z90&gt;=Hilfswerte!$B$39,"Gelb - beobachten","Gruen - stabil")))</f>
        <v>Gelb - beobachten</v>
      </c>
    </row>
    <row r="91" spans="1:27" ht="15" customHeight="1" x14ac:dyDescent="0.25">
      <c r="A91" s="4" t="s">
        <v>215</v>
      </c>
      <c r="B91" s="4" t="s">
        <v>185</v>
      </c>
      <c r="C91" s="4" t="s">
        <v>38</v>
      </c>
      <c r="D91" s="4" t="s">
        <v>30</v>
      </c>
      <c r="E91" s="4">
        <v>161</v>
      </c>
      <c r="F91" s="5">
        <v>30.4</v>
      </c>
      <c r="G91" s="5">
        <v>2.5</v>
      </c>
      <c r="H91" s="6">
        <v>9020</v>
      </c>
      <c r="I91" s="4">
        <v>2</v>
      </c>
      <c r="J91" s="4">
        <v>213</v>
      </c>
      <c r="K91" s="4">
        <v>0</v>
      </c>
      <c r="L91" s="4">
        <v>24</v>
      </c>
      <c r="M91" s="4">
        <v>6</v>
      </c>
      <c r="N91" s="5">
        <v>10.9</v>
      </c>
      <c r="O91" s="7">
        <f t="shared" si="8"/>
        <v>2</v>
      </c>
      <c r="P91" s="7">
        <f t="shared" si="9"/>
        <v>2</v>
      </c>
      <c r="Q91" s="7">
        <f t="shared" si="10"/>
        <v>5</v>
      </c>
      <c r="R91" s="7">
        <f t="shared" si="11"/>
        <v>9</v>
      </c>
      <c r="S91" s="8">
        <f t="shared" si="12"/>
        <v>88.3</v>
      </c>
      <c r="T91" s="7" t="str">
        <f t="shared" si="13"/>
        <v>C - Entwicklungspotenzial</v>
      </c>
      <c r="U91" s="4">
        <f>ROUND(((E91-Hilfswerte!$B$20)/Hilfswerte!$B$21)+((F91-Hilfswerte!$B$22)/Hilfswerte!$B$23)+((G91-Hilfswerte!$B$24)/Hilfswerte!$B$25)+0.1*INDEX(Hilfswerte!$B$4:$B$15,MATCH(C91,Hilfswerte!$A$4:$A$15,0)),2)</f>
        <v>-0.67</v>
      </c>
      <c r="V91" s="4">
        <f>ROUND(SQRT((((E91-Hilfswerte!$B$20)/Hilfswerte!$B$21)-Hilfswerte!$B$28)^2+(((F91-Hilfswerte!$B$22)/Hilfswerte!$B$23)-Hilfswerte!$B$29)^2+(((G91-Hilfswerte!$B$24)/Hilfswerte!$B$25)-Hilfswerte!$B$30)^2),3)</f>
        <v>1.39</v>
      </c>
      <c r="W91" s="4">
        <f>ROUND(E91*Hilfswerte!$B$31,0)</f>
        <v>33093</v>
      </c>
      <c r="X91" s="4">
        <f t="shared" si="14"/>
        <v>24073</v>
      </c>
      <c r="Y91" s="4" t="str">
        <f>IF(T91="A - Top-Kunde","bereits Top-Kunde",IF(AND(V91&lt;=Hilfswerte!$B$34,H91&lt;0.5*W91),"Hoch",IF(AND(V91&lt;=Hilfswerte!$B$35,H91&lt;0.7*W91),"Mittel","Niedrig")))</f>
        <v>Niedrig</v>
      </c>
      <c r="Z91" s="4">
        <f t="shared" si="15"/>
        <v>15.5</v>
      </c>
      <c r="AA91" s="4" t="str">
        <f>IF(J91&gt;365,"Bereits abgewandert (Segment D)",IF(Z91&gt;=Hilfswerte!$B$38,"Rot - akut gefaehrdet",IF(Z91&gt;=Hilfswerte!$B$39,"Gelb - beobachten","Gruen - stabil")))</f>
        <v>Gelb - beobachten</v>
      </c>
    </row>
    <row r="92" spans="1:27" ht="15" customHeight="1" x14ac:dyDescent="0.25">
      <c r="A92" s="4" t="s">
        <v>216</v>
      </c>
      <c r="B92" s="4" t="s">
        <v>217</v>
      </c>
      <c r="C92" s="4" t="s">
        <v>59</v>
      </c>
      <c r="D92" s="4" t="s">
        <v>122</v>
      </c>
      <c r="E92" s="4">
        <v>9</v>
      </c>
      <c r="F92" s="5">
        <v>1.9</v>
      </c>
      <c r="G92" s="5">
        <v>1</v>
      </c>
      <c r="H92" s="6">
        <v>400</v>
      </c>
      <c r="I92" s="4">
        <v>2</v>
      </c>
      <c r="J92" s="4">
        <v>103</v>
      </c>
      <c r="K92" s="4">
        <v>0</v>
      </c>
      <c r="L92" s="4">
        <v>7</v>
      </c>
      <c r="M92" s="4">
        <v>6</v>
      </c>
      <c r="N92" s="5">
        <v>-7.6</v>
      </c>
      <c r="O92" s="7">
        <f t="shared" si="8"/>
        <v>3</v>
      </c>
      <c r="P92" s="7">
        <f t="shared" si="9"/>
        <v>2</v>
      </c>
      <c r="Q92" s="7">
        <f t="shared" si="10"/>
        <v>2</v>
      </c>
      <c r="R92" s="7">
        <f t="shared" si="11"/>
        <v>7</v>
      </c>
      <c r="S92" s="8">
        <f t="shared" si="12"/>
        <v>64.099999999999994</v>
      </c>
      <c r="T92" s="7" t="str">
        <f t="shared" si="13"/>
        <v>C - Entwicklungspotenzial</v>
      </c>
      <c r="U92" s="4">
        <f>ROUND(((E92-Hilfswerte!$B$20)/Hilfswerte!$B$21)+((F92-Hilfswerte!$B$22)/Hilfswerte!$B$23)+((G92-Hilfswerte!$B$24)/Hilfswerte!$B$25)+0.1*INDEX(Hilfswerte!$B$4:$B$15,MATCH(C92,Hilfswerte!$A$4:$A$15,0)),2)</f>
        <v>-2.48</v>
      </c>
      <c r="V92" s="4">
        <f>ROUND(SQRT((((E92-Hilfswerte!$B$20)/Hilfswerte!$B$21)-Hilfswerte!$B$28)^2+(((F92-Hilfswerte!$B$22)/Hilfswerte!$B$23)-Hilfswerte!$B$29)^2+(((G92-Hilfswerte!$B$24)/Hilfswerte!$B$25)-Hilfswerte!$B$30)^2),3)</f>
        <v>1.8720000000000001</v>
      </c>
      <c r="W92" s="4">
        <f>ROUND(E92*Hilfswerte!$B$31,0)</f>
        <v>1850</v>
      </c>
      <c r="X92" s="4">
        <f t="shared" si="14"/>
        <v>1450</v>
      </c>
      <c r="Y92" s="4" t="str">
        <f>IF(T92="A - Top-Kunde","bereits Top-Kunde",IF(AND(V92&lt;=Hilfswerte!$B$34,H92&lt;0.5*W92),"Hoch",IF(AND(V92&lt;=Hilfswerte!$B$35,H92&lt;0.7*W92),"Mittel","Niedrig")))</f>
        <v>Niedrig</v>
      </c>
      <c r="Z92" s="4">
        <f t="shared" si="15"/>
        <v>9.6</v>
      </c>
      <c r="AA92" s="4" t="str">
        <f>IF(J92&gt;365,"Bereits abgewandert (Segment D)",IF(Z92&gt;=Hilfswerte!$B$38,"Rot - akut gefaehrdet",IF(Z92&gt;=Hilfswerte!$B$39,"Gelb - beobachten","Gruen - stabil")))</f>
        <v>Gruen - stabil</v>
      </c>
    </row>
    <row r="93" spans="1:27" ht="15" customHeight="1" x14ac:dyDescent="0.25">
      <c r="A93" s="4" t="s">
        <v>218</v>
      </c>
      <c r="B93" s="4" t="s">
        <v>219</v>
      </c>
      <c r="C93" s="4" t="s">
        <v>74</v>
      </c>
      <c r="D93" s="4" t="s">
        <v>48</v>
      </c>
      <c r="E93" s="4">
        <v>30</v>
      </c>
      <c r="F93" s="5">
        <v>6.7</v>
      </c>
      <c r="G93" s="5">
        <v>4.2</v>
      </c>
      <c r="H93" s="6">
        <v>2200</v>
      </c>
      <c r="I93" s="4">
        <v>4</v>
      </c>
      <c r="J93" s="4">
        <v>12</v>
      </c>
      <c r="K93" s="4">
        <v>1</v>
      </c>
      <c r="L93" s="4">
        <v>-5</v>
      </c>
      <c r="M93" s="4">
        <v>6</v>
      </c>
      <c r="N93" s="5">
        <v>0.3</v>
      </c>
      <c r="O93" s="7">
        <f t="shared" si="8"/>
        <v>5</v>
      </c>
      <c r="P93" s="7">
        <f t="shared" si="9"/>
        <v>4</v>
      </c>
      <c r="Q93" s="7">
        <f t="shared" si="10"/>
        <v>3</v>
      </c>
      <c r="R93" s="7">
        <f t="shared" si="11"/>
        <v>12</v>
      </c>
      <c r="S93" s="8">
        <f t="shared" si="12"/>
        <v>114.2</v>
      </c>
      <c r="T93" s="7" t="str">
        <f t="shared" si="13"/>
        <v>B - Kernkunde</v>
      </c>
      <c r="U93" s="4">
        <f>ROUND(((E93-Hilfswerte!$B$20)/Hilfswerte!$B$21)+((F93-Hilfswerte!$B$22)/Hilfswerte!$B$23)+((G93-Hilfswerte!$B$24)/Hilfswerte!$B$25)+0.1*INDEX(Hilfswerte!$B$4:$B$15,MATCH(C93,Hilfswerte!$A$4:$A$15,0)),2)</f>
        <v>-1.75</v>
      </c>
      <c r="V93" s="4">
        <f>ROUND(SQRT((((E93-Hilfswerte!$B$20)/Hilfswerte!$B$21)-Hilfswerte!$B$28)^2+(((F93-Hilfswerte!$B$22)/Hilfswerte!$B$23)-Hilfswerte!$B$29)^2+(((G93-Hilfswerte!$B$24)/Hilfswerte!$B$25)-Hilfswerte!$B$30)^2),3)</f>
        <v>1.377</v>
      </c>
      <c r="W93" s="4">
        <f>ROUND(E93*Hilfswerte!$B$31,0)</f>
        <v>6166</v>
      </c>
      <c r="X93" s="4">
        <f t="shared" si="14"/>
        <v>3966</v>
      </c>
      <c r="Y93" s="4" t="str">
        <f>IF(T93="A - Top-Kunde","bereits Top-Kunde",IF(AND(V93&lt;=Hilfswerte!$B$34,H93&lt;0.5*W93),"Hoch",IF(AND(V93&lt;=Hilfswerte!$B$35,H93&lt;0.7*W93),"Mittel","Niedrig")))</f>
        <v>Niedrig</v>
      </c>
      <c r="Z93" s="4">
        <f t="shared" si="15"/>
        <v>3.6</v>
      </c>
      <c r="AA93" s="4" t="str">
        <f>IF(J93&gt;365,"Bereits abgewandert (Segment D)",IF(Z93&gt;=Hilfswerte!$B$38,"Rot - akut gefaehrdet",IF(Z93&gt;=Hilfswerte!$B$39,"Gelb - beobachten","Gruen - stabil")))</f>
        <v>Gruen - stabil</v>
      </c>
    </row>
    <row r="94" spans="1:27" ht="15" customHeight="1" x14ac:dyDescent="0.25">
      <c r="A94" s="4" t="s">
        <v>220</v>
      </c>
      <c r="B94" s="4" t="s">
        <v>124</v>
      </c>
      <c r="C94" s="4" t="s">
        <v>89</v>
      </c>
      <c r="D94" s="4" t="s">
        <v>30</v>
      </c>
      <c r="E94" s="4">
        <v>5</v>
      </c>
      <c r="F94" s="5">
        <v>1.7</v>
      </c>
      <c r="G94" s="5">
        <v>11.1</v>
      </c>
      <c r="H94" s="6">
        <v>2130</v>
      </c>
      <c r="I94" s="4">
        <v>6</v>
      </c>
      <c r="J94" s="4">
        <v>15</v>
      </c>
      <c r="K94" s="4">
        <v>0</v>
      </c>
      <c r="L94" s="4">
        <v>48</v>
      </c>
      <c r="M94" s="4">
        <v>3</v>
      </c>
      <c r="N94" s="5">
        <v>-4</v>
      </c>
      <c r="O94" s="7">
        <f t="shared" si="8"/>
        <v>5</v>
      </c>
      <c r="P94" s="7">
        <f t="shared" si="9"/>
        <v>5</v>
      </c>
      <c r="Q94" s="7">
        <f t="shared" si="10"/>
        <v>3</v>
      </c>
      <c r="R94" s="7">
        <f t="shared" si="11"/>
        <v>13</v>
      </c>
      <c r="S94" s="8">
        <f t="shared" si="12"/>
        <v>113.6</v>
      </c>
      <c r="T94" s="7" t="str">
        <f t="shared" si="13"/>
        <v>B - Kernkunde</v>
      </c>
      <c r="U94" s="4">
        <f>ROUND(((E94-Hilfswerte!$B$20)/Hilfswerte!$B$21)+((F94-Hilfswerte!$B$22)/Hilfswerte!$B$23)+((G94-Hilfswerte!$B$24)/Hilfswerte!$B$25)+0.1*INDEX(Hilfswerte!$B$4:$B$15,MATCH(C94,Hilfswerte!$A$4:$A$15,0)),2)</f>
        <v>-0.53</v>
      </c>
      <c r="V94" s="4">
        <f>ROUND(SQRT((((E94-Hilfswerte!$B$20)/Hilfswerte!$B$21)-Hilfswerte!$B$28)^2+(((F94-Hilfswerte!$B$22)/Hilfswerte!$B$23)-Hilfswerte!$B$29)^2+(((G94-Hilfswerte!$B$24)/Hilfswerte!$B$25)-Hilfswerte!$B$30)^2),3)</f>
        <v>0.95</v>
      </c>
      <c r="W94" s="4">
        <f>ROUND(E94*Hilfswerte!$B$31,0)</f>
        <v>1028</v>
      </c>
      <c r="X94" s="4">
        <f t="shared" si="14"/>
        <v>0</v>
      </c>
      <c r="Y94" s="4" t="str">
        <f>IF(T94="A - Top-Kunde","bereits Top-Kunde",IF(AND(V94&lt;=Hilfswerte!$B$34,H94&lt;0.5*W94),"Hoch",IF(AND(V94&lt;=Hilfswerte!$B$35,H94&lt;0.7*W94),"Mittel","Niedrig")))</f>
        <v>Niedrig</v>
      </c>
      <c r="Z94" s="4">
        <f t="shared" si="15"/>
        <v>12</v>
      </c>
      <c r="AA94" s="4" t="str">
        <f>IF(J94&gt;365,"Bereits abgewandert (Segment D)",IF(Z94&gt;=Hilfswerte!$B$38,"Rot - akut gefaehrdet",IF(Z94&gt;=Hilfswerte!$B$39,"Gelb - beobachten","Gruen - stabil")))</f>
        <v>Gruen - stabil</v>
      </c>
    </row>
    <row r="95" spans="1:27" ht="15" customHeight="1" x14ac:dyDescent="0.25">
      <c r="A95" s="4" t="s">
        <v>221</v>
      </c>
      <c r="B95" s="4" t="s">
        <v>222</v>
      </c>
      <c r="C95" s="4" t="s">
        <v>74</v>
      </c>
      <c r="D95" s="4" t="s">
        <v>122</v>
      </c>
      <c r="E95" s="4">
        <v>62</v>
      </c>
      <c r="F95" s="5">
        <v>8</v>
      </c>
      <c r="G95" s="5">
        <v>4.0999999999999996</v>
      </c>
      <c r="H95" s="6">
        <v>14590</v>
      </c>
      <c r="I95" s="4">
        <v>2</v>
      </c>
      <c r="J95" s="4">
        <v>162</v>
      </c>
      <c r="K95" s="4">
        <v>0</v>
      </c>
      <c r="L95" s="4">
        <v>11</v>
      </c>
      <c r="M95" s="4">
        <v>6</v>
      </c>
      <c r="N95" s="5">
        <v>19.7</v>
      </c>
      <c r="O95" s="7">
        <f t="shared" si="8"/>
        <v>3</v>
      </c>
      <c r="P95" s="7">
        <f t="shared" si="9"/>
        <v>2</v>
      </c>
      <c r="Q95" s="7">
        <f t="shared" si="10"/>
        <v>5</v>
      </c>
      <c r="R95" s="7">
        <f t="shared" si="11"/>
        <v>10</v>
      </c>
      <c r="S95" s="8">
        <f t="shared" si="12"/>
        <v>106.6</v>
      </c>
      <c r="T95" s="7" t="str">
        <f t="shared" si="13"/>
        <v>B - Kernkunde</v>
      </c>
      <c r="U95" s="4">
        <f>ROUND(((E95-Hilfswerte!$B$20)/Hilfswerte!$B$21)+((F95-Hilfswerte!$B$22)/Hilfswerte!$B$23)+((G95-Hilfswerte!$B$24)/Hilfswerte!$B$25)+0.1*INDEX(Hilfswerte!$B$4:$B$15,MATCH(C95,Hilfswerte!$A$4:$A$15,0)),2)</f>
        <v>-1.6</v>
      </c>
      <c r="V95" s="4">
        <f>ROUND(SQRT((((E95-Hilfswerte!$B$20)/Hilfswerte!$B$21)-Hilfswerte!$B$28)^2+(((F95-Hilfswerte!$B$22)/Hilfswerte!$B$23)-Hilfswerte!$B$29)^2+(((G95-Hilfswerte!$B$24)/Hilfswerte!$B$25)-Hilfswerte!$B$30)^2),3)</f>
        <v>1.3280000000000001</v>
      </c>
      <c r="W95" s="4">
        <f>ROUND(E95*Hilfswerte!$B$31,0)</f>
        <v>12744</v>
      </c>
      <c r="X95" s="4">
        <f t="shared" si="14"/>
        <v>0</v>
      </c>
      <c r="Y95" s="4" t="str">
        <f>IF(T95="A - Top-Kunde","bereits Top-Kunde",IF(AND(V95&lt;=Hilfswerte!$B$34,H95&lt;0.5*W95),"Hoch",IF(AND(V95&lt;=Hilfswerte!$B$35,H95&lt;0.7*W95),"Mittel","Niedrig")))</f>
        <v>Niedrig</v>
      </c>
      <c r="Z95" s="4">
        <f t="shared" si="15"/>
        <v>10.3</v>
      </c>
      <c r="AA95" s="4" t="str">
        <f>IF(J95&gt;365,"Bereits abgewandert (Segment D)",IF(Z95&gt;=Hilfswerte!$B$38,"Rot - akut gefaehrdet",IF(Z95&gt;=Hilfswerte!$B$39,"Gelb - beobachten","Gruen - stabil")))</f>
        <v>Gruen - stabil</v>
      </c>
    </row>
    <row r="96" spans="1:27" ht="15" customHeight="1" x14ac:dyDescent="0.25">
      <c r="A96" s="4" t="s">
        <v>223</v>
      </c>
      <c r="B96" s="4" t="s">
        <v>58</v>
      </c>
      <c r="C96" s="4" t="s">
        <v>65</v>
      </c>
      <c r="D96" s="4" t="s">
        <v>106</v>
      </c>
      <c r="E96" s="4">
        <v>98</v>
      </c>
      <c r="F96" s="5">
        <v>29.1</v>
      </c>
      <c r="G96" s="5">
        <v>19</v>
      </c>
      <c r="H96" s="6">
        <v>4240</v>
      </c>
      <c r="I96" s="4">
        <v>1</v>
      </c>
      <c r="J96" s="4">
        <v>211</v>
      </c>
      <c r="K96" s="4">
        <v>1</v>
      </c>
      <c r="L96" s="4">
        <v>0</v>
      </c>
      <c r="M96" s="4">
        <v>3</v>
      </c>
      <c r="N96" s="5">
        <v>4.3</v>
      </c>
      <c r="O96" s="7">
        <f t="shared" si="8"/>
        <v>2</v>
      </c>
      <c r="P96" s="7">
        <f t="shared" si="9"/>
        <v>1</v>
      </c>
      <c r="Q96" s="7">
        <f t="shared" si="10"/>
        <v>4</v>
      </c>
      <c r="R96" s="7">
        <f t="shared" si="11"/>
        <v>7</v>
      </c>
      <c r="S96" s="8">
        <f t="shared" si="12"/>
        <v>66.2</v>
      </c>
      <c r="T96" s="7" t="str">
        <f t="shared" si="13"/>
        <v>C - Entwicklungspotenzial</v>
      </c>
      <c r="U96" s="4">
        <f>ROUND(((E96-Hilfswerte!$B$20)/Hilfswerte!$B$21)+((F96-Hilfswerte!$B$22)/Hilfswerte!$B$23)+((G96-Hilfswerte!$B$24)/Hilfswerte!$B$25)+0.1*INDEX(Hilfswerte!$B$4:$B$15,MATCH(C96,Hilfswerte!$A$4:$A$15,0)),2)</f>
        <v>1.27</v>
      </c>
      <c r="V96" s="4">
        <f>ROUND(SQRT((((E96-Hilfswerte!$B$20)/Hilfswerte!$B$21)-Hilfswerte!$B$28)^2+(((F96-Hilfswerte!$B$22)/Hilfswerte!$B$23)-Hilfswerte!$B$29)^2+(((G96-Hilfswerte!$B$24)/Hilfswerte!$B$25)-Hilfswerte!$B$30)^2),3)</f>
        <v>1.2809999999999999</v>
      </c>
      <c r="W96" s="4">
        <f>ROUND(E96*Hilfswerte!$B$31,0)</f>
        <v>20144</v>
      </c>
      <c r="X96" s="4">
        <f t="shared" si="14"/>
        <v>15904</v>
      </c>
      <c r="Y96" s="4" t="str">
        <f>IF(T96="A - Top-Kunde","bereits Top-Kunde",IF(AND(V96&lt;=Hilfswerte!$B$34,H96&lt;0.5*W96),"Hoch",IF(AND(V96&lt;=Hilfswerte!$B$35,H96&lt;0.7*W96),"Mittel","Niedrig")))</f>
        <v>Niedrig</v>
      </c>
      <c r="Z96" s="4">
        <f t="shared" si="15"/>
        <v>13.6</v>
      </c>
      <c r="AA96" s="4" t="str">
        <f>IF(J96&gt;365,"Bereits abgewandert (Segment D)",IF(Z96&gt;=Hilfswerte!$B$38,"Rot - akut gefaehrdet",IF(Z96&gt;=Hilfswerte!$B$39,"Gelb - beobachten","Gruen - stabil")))</f>
        <v>Gruen - stabil</v>
      </c>
    </row>
    <row r="97" spans="1:27" ht="15" customHeight="1" x14ac:dyDescent="0.25">
      <c r="A97" s="4" t="s">
        <v>224</v>
      </c>
      <c r="B97" s="4" t="s">
        <v>225</v>
      </c>
      <c r="C97" s="4" t="s">
        <v>33</v>
      </c>
      <c r="D97" s="4" t="s">
        <v>52</v>
      </c>
      <c r="E97" s="4">
        <v>244</v>
      </c>
      <c r="F97" s="5">
        <v>46</v>
      </c>
      <c r="G97" s="5">
        <v>4.0999999999999996</v>
      </c>
      <c r="H97" s="6">
        <v>23260</v>
      </c>
      <c r="I97" s="4">
        <v>3</v>
      </c>
      <c r="J97" s="4">
        <v>264</v>
      </c>
      <c r="K97" s="4">
        <v>0</v>
      </c>
      <c r="L97" s="4">
        <v>15</v>
      </c>
      <c r="M97" s="4">
        <v>4</v>
      </c>
      <c r="N97" s="5">
        <v>-7.1</v>
      </c>
      <c r="O97" s="7">
        <f t="shared" si="8"/>
        <v>2</v>
      </c>
      <c r="P97" s="7">
        <f t="shared" si="9"/>
        <v>3</v>
      </c>
      <c r="Q97" s="7">
        <f t="shared" si="10"/>
        <v>5</v>
      </c>
      <c r="R97" s="7">
        <f t="shared" si="11"/>
        <v>10</v>
      </c>
      <c r="S97" s="8">
        <f t="shared" si="12"/>
        <v>92</v>
      </c>
      <c r="T97" s="7" t="str">
        <f t="shared" si="13"/>
        <v>C - Entwicklungspotenzial</v>
      </c>
      <c r="U97" s="4">
        <f>ROUND(((E97-Hilfswerte!$B$20)/Hilfswerte!$B$21)+((F97-Hilfswerte!$B$22)/Hilfswerte!$B$23)+((G97-Hilfswerte!$B$24)/Hilfswerte!$B$25)+0.1*INDEX(Hilfswerte!$B$4:$B$15,MATCH(C97,Hilfswerte!$A$4:$A$15,0)),2)</f>
        <v>-0.09</v>
      </c>
      <c r="V97" s="4">
        <f>ROUND(SQRT((((E97-Hilfswerte!$B$20)/Hilfswerte!$B$21)-Hilfswerte!$B$28)^2+(((F97-Hilfswerte!$B$22)/Hilfswerte!$B$23)-Hilfswerte!$B$29)^2+(((G97-Hilfswerte!$B$24)/Hilfswerte!$B$25)-Hilfswerte!$B$30)^2),3)</f>
        <v>1.1850000000000001</v>
      </c>
      <c r="W97" s="4">
        <f>ROUND(E97*Hilfswerte!$B$31,0)</f>
        <v>50153</v>
      </c>
      <c r="X97" s="4">
        <f t="shared" si="14"/>
        <v>26893</v>
      </c>
      <c r="Y97" s="4" t="str">
        <f>IF(T97="A - Top-Kunde","bereits Top-Kunde",IF(AND(V97&lt;=Hilfswerte!$B$34,H97&lt;0.5*W97),"Hoch",IF(AND(V97&lt;=Hilfswerte!$B$35,H97&lt;0.7*W97),"Mittel","Niedrig")))</f>
        <v>Niedrig</v>
      </c>
      <c r="Z97" s="4">
        <f t="shared" si="15"/>
        <v>19</v>
      </c>
      <c r="AA97" s="4" t="str">
        <f>IF(J97&gt;365,"Bereits abgewandert (Segment D)",IF(Z97&gt;=Hilfswerte!$B$38,"Rot - akut gefaehrdet",IF(Z97&gt;=Hilfswerte!$B$39,"Gelb - beobachten","Gruen - stabil")))</f>
        <v>Gelb - beobachten</v>
      </c>
    </row>
    <row r="98" spans="1:27" ht="15" customHeight="1" x14ac:dyDescent="0.25">
      <c r="A98" s="4" t="s">
        <v>226</v>
      </c>
      <c r="B98" s="4" t="s">
        <v>227</v>
      </c>
      <c r="C98" s="4" t="s">
        <v>74</v>
      </c>
      <c r="D98" s="4" t="s">
        <v>52</v>
      </c>
      <c r="E98" s="4">
        <v>86</v>
      </c>
      <c r="F98" s="5">
        <v>17.100000000000001</v>
      </c>
      <c r="G98" s="5">
        <v>9.9</v>
      </c>
      <c r="H98" s="6">
        <v>4420</v>
      </c>
      <c r="I98" s="4">
        <v>1</v>
      </c>
      <c r="J98" s="4">
        <v>237</v>
      </c>
      <c r="K98" s="4">
        <v>0</v>
      </c>
      <c r="L98" s="4">
        <v>-5</v>
      </c>
      <c r="M98" s="4">
        <v>1</v>
      </c>
      <c r="N98" s="5">
        <v>-7.4</v>
      </c>
      <c r="O98" s="7">
        <f t="shared" si="8"/>
        <v>2</v>
      </c>
      <c r="P98" s="7">
        <f t="shared" si="9"/>
        <v>1</v>
      </c>
      <c r="Q98" s="7">
        <f t="shared" si="10"/>
        <v>4</v>
      </c>
      <c r="R98" s="7">
        <f t="shared" si="11"/>
        <v>7</v>
      </c>
      <c r="S98" s="8">
        <f t="shared" si="12"/>
        <v>66.3</v>
      </c>
      <c r="T98" s="7" t="str">
        <f t="shared" si="13"/>
        <v>C - Entwicklungspotenzial</v>
      </c>
      <c r="U98" s="4">
        <f>ROUND(((E98-Hilfswerte!$B$20)/Hilfswerte!$B$21)+((F98-Hilfswerte!$B$22)/Hilfswerte!$B$23)+((G98-Hilfswerte!$B$24)/Hilfswerte!$B$25)+0.1*INDEX(Hilfswerte!$B$4:$B$15,MATCH(C98,Hilfswerte!$A$4:$A$15,0)),2)</f>
        <v>-0.41</v>
      </c>
      <c r="V98" s="4">
        <f>ROUND(SQRT((((E98-Hilfswerte!$B$20)/Hilfswerte!$B$21)-Hilfswerte!$B$28)^2+(((F98-Hilfswerte!$B$22)/Hilfswerte!$B$23)-Hilfswerte!$B$29)^2+(((G98-Hilfswerte!$B$24)/Hilfswerte!$B$25)-Hilfswerte!$B$30)^2),3)</f>
        <v>0.54900000000000004</v>
      </c>
      <c r="W98" s="4">
        <f>ROUND(E98*Hilfswerte!$B$31,0)</f>
        <v>17677</v>
      </c>
      <c r="X98" s="4">
        <f t="shared" si="14"/>
        <v>13257</v>
      </c>
      <c r="Y98" s="4" t="str">
        <f>IF(T98="A - Top-Kunde","bereits Top-Kunde",IF(AND(V98&lt;=Hilfswerte!$B$34,H98&lt;0.5*W98),"Hoch",IF(AND(V98&lt;=Hilfswerte!$B$35,H98&lt;0.7*W98),"Mittel","Niedrig")))</f>
        <v>Hoch</v>
      </c>
      <c r="Z98" s="4">
        <f t="shared" si="15"/>
        <v>14.8</v>
      </c>
      <c r="AA98" s="4" t="str">
        <f>IF(J98&gt;365,"Bereits abgewandert (Segment D)",IF(Z98&gt;=Hilfswerte!$B$38,"Rot - akut gefaehrdet",IF(Z98&gt;=Hilfswerte!$B$39,"Gelb - beobachten","Gruen - stabil")))</f>
        <v>Gelb - beobachten</v>
      </c>
    </row>
    <row r="99" spans="1:27" ht="15" customHeight="1" x14ac:dyDescent="0.25">
      <c r="A99" s="4" t="s">
        <v>228</v>
      </c>
      <c r="B99" s="4" t="s">
        <v>229</v>
      </c>
      <c r="C99" s="4" t="s">
        <v>47</v>
      </c>
      <c r="D99" s="4" t="s">
        <v>30</v>
      </c>
      <c r="E99" s="4">
        <v>147</v>
      </c>
      <c r="F99" s="5">
        <v>50.3</v>
      </c>
      <c r="G99" s="5">
        <v>12</v>
      </c>
      <c r="H99" s="6">
        <v>29900</v>
      </c>
      <c r="I99" s="4">
        <v>3</v>
      </c>
      <c r="J99" s="4">
        <v>22</v>
      </c>
      <c r="K99" s="4">
        <v>1</v>
      </c>
      <c r="L99" s="4">
        <v>3</v>
      </c>
      <c r="M99" s="4">
        <v>3</v>
      </c>
      <c r="N99" s="5">
        <v>-5.4</v>
      </c>
      <c r="O99" s="7">
        <f t="shared" si="8"/>
        <v>5</v>
      </c>
      <c r="P99" s="7">
        <f t="shared" si="9"/>
        <v>3</v>
      </c>
      <c r="Q99" s="7">
        <f t="shared" si="10"/>
        <v>5</v>
      </c>
      <c r="R99" s="7">
        <f t="shared" si="11"/>
        <v>13</v>
      </c>
      <c r="S99" s="8">
        <f t="shared" si="12"/>
        <v>120.4</v>
      </c>
      <c r="T99" s="7" t="str">
        <f t="shared" si="13"/>
        <v>B - Kernkunde</v>
      </c>
      <c r="U99" s="4">
        <f>ROUND(((E99-Hilfswerte!$B$20)/Hilfswerte!$B$21)+((F99-Hilfswerte!$B$22)/Hilfswerte!$B$23)+((G99-Hilfswerte!$B$24)/Hilfswerte!$B$25)+0.1*INDEX(Hilfswerte!$B$4:$B$15,MATCH(C99,Hilfswerte!$A$4:$A$15,0)),2)</f>
        <v>0.89</v>
      </c>
      <c r="V99" s="4">
        <f>ROUND(SQRT((((E99-Hilfswerte!$B$20)/Hilfswerte!$B$21)-Hilfswerte!$B$28)^2+(((F99-Hilfswerte!$B$22)/Hilfswerte!$B$23)-Hilfswerte!$B$29)^2+(((G99-Hilfswerte!$B$24)/Hilfswerte!$B$25)-Hilfswerte!$B$30)^2),3)</f>
        <v>0.27400000000000002</v>
      </c>
      <c r="W99" s="4">
        <f>ROUND(E99*Hilfswerte!$B$31,0)</f>
        <v>30215</v>
      </c>
      <c r="X99" s="4">
        <f t="shared" si="14"/>
        <v>315</v>
      </c>
      <c r="Y99" s="4" t="str">
        <f>IF(T99="A - Top-Kunde","bereits Top-Kunde",IF(AND(V99&lt;=Hilfswerte!$B$34,H99&lt;0.5*W99),"Hoch",IF(AND(V99&lt;=Hilfswerte!$B$35,H99&lt;0.7*W99),"Mittel","Niedrig")))</f>
        <v>Niedrig</v>
      </c>
      <c r="Z99" s="4">
        <f t="shared" si="15"/>
        <v>6.9</v>
      </c>
      <c r="AA99" s="4" t="str">
        <f>IF(J99&gt;365,"Bereits abgewandert (Segment D)",IF(Z99&gt;=Hilfswerte!$B$38,"Rot - akut gefaehrdet",IF(Z99&gt;=Hilfswerte!$B$39,"Gelb - beobachten","Gruen - stabil")))</f>
        <v>Gruen - stabil</v>
      </c>
    </row>
    <row r="100" spans="1:27" ht="15" customHeight="1" x14ac:dyDescent="0.25">
      <c r="A100" s="4" t="s">
        <v>230</v>
      </c>
      <c r="B100" s="4" t="s">
        <v>110</v>
      </c>
      <c r="C100" s="4" t="s">
        <v>74</v>
      </c>
      <c r="D100" s="4" t="s">
        <v>30</v>
      </c>
      <c r="E100" s="4">
        <v>76</v>
      </c>
      <c r="F100" s="5">
        <v>24.8</v>
      </c>
      <c r="G100" s="5">
        <v>11.9</v>
      </c>
      <c r="H100" s="6">
        <v>1280</v>
      </c>
      <c r="I100" s="4">
        <v>1</v>
      </c>
      <c r="J100" s="4">
        <v>331</v>
      </c>
      <c r="K100" s="4">
        <v>0</v>
      </c>
      <c r="L100" s="4">
        <v>-3</v>
      </c>
      <c r="M100" s="4">
        <v>6</v>
      </c>
      <c r="N100" s="5">
        <v>11.9</v>
      </c>
      <c r="O100" s="7">
        <f t="shared" si="8"/>
        <v>2</v>
      </c>
      <c r="P100" s="7">
        <f t="shared" si="9"/>
        <v>1</v>
      </c>
      <c r="Q100" s="7">
        <f t="shared" si="10"/>
        <v>3</v>
      </c>
      <c r="R100" s="7">
        <f t="shared" si="11"/>
        <v>6</v>
      </c>
      <c r="S100" s="8">
        <f t="shared" si="12"/>
        <v>66</v>
      </c>
      <c r="T100" s="7" t="str">
        <f t="shared" si="13"/>
        <v>C - Entwicklungspotenzial</v>
      </c>
      <c r="U100" s="4">
        <f>ROUND(((E100-Hilfswerte!$B$20)/Hilfswerte!$B$21)+((F100-Hilfswerte!$B$22)/Hilfswerte!$B$23)+((G100-Hilfswerte!$B$24)/Hilfswerte!$B$25)+0.1*INDEX(Hilfswerte!$B$4:$B$15,MATCH(C100,Hilfswerte!$A$4:$A$15,0)),2)</f>
        <v>0</v>
      </c>
      <c r="V100" s="4">
        <f>ROUND(SQRT((((E100-Hilfswerte!$B$20)/Hilfswerte!$B$21)-Hilfswerte!$B$28)^2+(((F100-Hilfswerte!$B$22)/Hilfswerte!$B$23)-Hilfswerte!$B$29)^2+(((G100-Hilfswerte!$B$24)/Hilfswerte!$B$25)-Hilfswerte!$B$30)^2),3)</f>
        <v>0.46700000000000003</v>
      </c>
      <c r="W100" s="4">
        <f>ROUND(E100*Hilfswerte!$B$31,0)</f>
        <v>15622</v>
      </c>
      <c r="X100" s="4">
        <f t="shared" si="14"/>
        <v>14342</v>
      </c>
      <c r="Y100" s="4" t="str">
        <f>IF(T100="A - Top-Kunde","bereits Top-Kunde",IF(AND(V100&lt;=Hilfswerte!$B$34,H100&lt;0.5*W100),"Hoch",IF(AND(V100&lt;=Hilfswerte!$B$35,H100&lt;0.7*W100),"Mittel","Niedrig")))</f>
        <v>Hoch</v>
      </c>
      <c r="Z100" s="4">
        <f t="shared" si="15"/>
        <v>16.600000000000001</v>
      </c>
      <c r="AA100" s="4" t="str">
        <f>IF(J100&gt;365,"Bereits abgewandert (Segment D)",IF(Z100&gt;=Hilfswerte!$B$38,"Rot - akut gefaehrdet",IF(Z100&gt;=Hilfswerte!$B$39,"Gelb - beobachten","Gruen - stabil")))</f>
        <v>Gelb - beobachten</v>
      </c>
    </row>
    <row r="101" spans="1:27" ht="15" customHeight="1" x14ac:dyDescent="0.25">
      <c r="A101" s="4" t="s">
        <v>231</v>
      </c>
      <c r="B101" s="4" t="s">
        <v>227</v>
      </c>
      <c r="C101" s="4" t="s">
        <v>84</v>
      </c>
      <c r="D101" s="4" t="s">
        <v>117</v>
      </c>
      <c r="E101" s="4">
        <v>50</v>
      </c>
      <c r="F101" s="5">
        <v>10.4</v>
      </c>
      <c r="G101" s="5">
        <v>4.8</v>
      </c>
      <c r="H101" s="6">
        <v>1270</v>
      </c>
      <c r="I101" s="4">
        <v>1</v>
      </c>
      <c r="J101" s="4">
        <v>214</v>
      </c>
      <c r="K101" s="4">
        <v>0</v>
      </c>
      <c r="L101" s="4">
        <v>-5</v>
      </c>
      <c r="M101" s="4">
        <v>2</v>
      </c>
      <c r="N101" s="5">
        <v>21.6</v>
      </c>
      <c r="O101" s="7">
        <f t="shared" si="8"/>
        <v>2</v>
      </c>
      <c r="P101" s="7">
        <f t="shared" si="9"/>
        <v>1</v>
      </c>
      <c r="Q101" s="7">
        <f t="shared" si="10"/>
        <v>3</v>
      </c>
      <c r="R101" s="7">
        <f t="shared" si="11"/>
        <v>6</v>
      </c>
      <c r="S101" s="8">
        <f t="shared" si="12"/>
        <v>70.8</v>
      </c>
      <c r="T101" s="7" t="str">
        <f t="shared" si="13"/>
        <v>C - Entwicklungspotenzial</v>
      </c>
      <c r="U101" s="4">
        <f>ROUND(((E101-Hilfswerte!$B$20)/Hilfswerte!$B$21)+((F101-Hilfswerte!$B$22)/Hilfswerte!$B$23)+((G101-Hilfswerte!$B$24)/Hilfswerte!$B$25)+0.1*INDEX(Hilfswerte!$B$4:$B$15,MATCH(C101,Hilfswerte!$A$4:$A$15,0)),2)</f>
        <v>-1.47</v>
      </c>
      <c r="V101" s="4">
        <f>ROUND(SQRT((((E101-Hilfswerte!$B$20)/Hilfswerte!$B$21)-Hilfswerte!$B$28)^2+(((F101-Hilfswerte!$B$22)/Hilfswerte!$B$23)-Hilfswerte!$B$29)^2+(((G101-Hilfswerte!$B$24)/Hilfswerte!$B$25)-Hilfswerte!$B$30)^2),3)</f>
        <v>1.2370000000000001</v>
      </c>
      <c r="W101" s="4">
        <f>ROUND(E101*Hilfswerte!$B$31,0)</f>
        <v>10277</v>
      </c>
      <c r="X101" s="4">
        <f t="shared" si="14"/>
        <v>9007</v>
      </c>
      <c r="Y101" s="4" t="str">
        <f>IF(T101="A - Top-Kunde","bereits Top-Kunde",IF(AND(V101&lt;=Hilfswerte!$B$34,H101&lt;0.5*W101),"Hoch",IF(AND(V101&lt;=Hilfswerte!$B$35,H101&lt;0.7*W101),"Mittel","Niedrig")))</f>
        <v>Niedrig</v>
      </c>
      <c r="Z101" s="4">
        <f t="shared" si="15"/>
        <v>10.7</v>
      </c>
      <c r="AA101" s="4" t="str">
        <f>IF(J101&gt;365,"Bereits abgewandert (Segment D)",IF(Z101&gt;=Hilfswerte!$B$38,"Rot - akut gefaehrdet",IF(Z101&gt;=Hilfswerte!$B$39,"Gelb - beobachten","Gruen - stabil")))</f>
        <v>Gruen - stabil</v>
      </c>
    </row>
    <row r="102" spans="1:27" ht="15" customHeight="1" x14ac:dyDescent="0.25">
      <c r="A102" s="4" t="s">
        <v>232</v>
      </c>
      <c r="B102" s="4" t="s">
        <v>233</v>
      </c>
      <c r="C102" s="4" t="s">
        <v>74</v>
      </c>
      <c r="D102" s="4" t="s">
        <v>30</v>
      </c>
      <c r="E102" s="4">
        <v>184</v>
      </c>
      <c r="F102" s="5">
        <v>57.6</v>
      </c>
      <c r="G102" s="5">
        <v>8.1</v>
      </c>
      <c r="H102" s="6">
        <v>24720</v>
      </c>
      <c r="I102" s="4">
        <v>10</v>
      </c>
      <c r="J102" s="4">
        <v>22</v>
      </c>
      <c r="K102" s="4">
        <v>1</v>
      </c>
      <c r="L102" s="4">
        <v>3</v>
      </c>
      <c r="M102" s="4">
        <v>1</v>
      </c>
      <c r="N102" s="5">
        <v>15.6</v>
      </c>
      <c r="O102" s="7">
        <f t="shared" si="8"/>
        <v>5</v>
      </c>
      <c r="P102" s="7">
        <f t="shared" si="9"/>
        <v>5</v>
      </c>
      <c r="Q102" s="7">
        <f t="shared" si="10"/>
        <v>5</v>
      </c>
      <c r="R102" s="7">
        <f t="shared" si="11"/>
        <v>15</v>
      </c>
      <c r="S102" s="8">
        <f t="shared" si="12"/>
        <v>150.9</v>
      </c>
      <c r="T102" s="7" t="str">
        <f t="shared" si="13"/>
        <v>A - Top-Kunde</v>
      </c>
      <c r="U102" s="4">
        <f>ROUND(((E102-Hilfswerte!$B$20)/Hilfswerte!$B$21)+((F102-Hilfswerte!$B$22)/Hilfswerte!$B$23)+((G102-Hilfswerte!$B$24)/Hilfswerte!$B$25)+0.1*INDEX(Hilfswerte!$B$4:$B$15,MATCH(C102,Hilfswerte!$A$4:$A$15,0)),2)</f>
        <v>0.45</v>
      </c>
      <c r="V102" s="4">
        <f>ROUND(SQRT((((E102-Hilfswerte!$B$20)/Hilfswerte!$B$21)-Hilfswerte!$B$28)^2+(((F102-Hilfswerte!$B$22)/Hilfswerte!$B$23)-Hilfswerte!$B$29)^2+(((G102-Hilfswerte!$B$24)/Hilfswerte!$B$25)-Hilfswerte!$B$30)^2),3)</f>
        <v>0.61499999999999999</v>
      </c>
      <c r="W102" s="4">
        <f>ROUND(E102*Hilfswerte!$B$31,0)</f>
        <v>37820</v>
      </c>
      <c r="X102" s="4">
        <f t="shared" si="14"/>
        <v>13100</v>
      </c>
      <c r="Y102" s="4" t="str">
        <f>IF(T102="A - Top-Kunde","bereits Top-Kunde",IF(AND(V102&lt;=Hilfswerte!$B$34,H102&lt;0.5*W102),"Hoch",IF(AND(V102&lt;=Hilfswerte!$B$35,H102&lt;0.7*W102),"Mittel","Niedrig")))</f>
        <v>bereits Top-Kunde</v>
      </c>
      <c r="Z102" s="4">
        <f t="shared" si="15"/>
        <v>4.7</v>
      </c>
      <c r="AA102" s="4" t="str">
        <f>IF(J102&gt;365,"Bereits abgewandert (Segment D)",IF(Z102&gt;=Hilfswerte!$B$38,"Rot - akut gefaehrdet",IF(Z102&gt;=Hilfswerte!$B$39,"Gelb - beobachten","Gruen - stabil")))</f>
        <v>Gruen - stabil</v>
      </c>
    </row>
    <row r="103" spans="1:27" ht="15" customHeight="1" x14ac:dyDescent="0.25">
      <c r="A103" s="4" t="s">
        <v>234</v>
      </c>
      <c r="B103" s="4" t="s">
        <v>71</v>
      </c>
      <c r="C103" s="4" t="s">
        <v>47</v>
      </c>
      <c r="D103" s="4" t="s">
        <v>30</v>
      </c>
      <c r="E103" s="4">
        <v>113</v>
      </c>
      <c r="F103" s="5">
        <v>28.3</v>
      </c>
      <c r="G103" s="5">
        <v>17.100000000000001</v>
      </c>
      <c r="H103" s="6">
        <v>3180</v>
      </c>
      <c r="I103" s="4">
        <v>2</v>
      </c>
      <c r="J103" s="4">
        <v>45</v>
      </c>
      <c r="K103" s="4">
        <v>0</v>
      </c>
      <c r="L103" s="4">
        <v>26</v>
      </c>
      <c r="M103" s="4">
        <v>4</v>
      </c>
      <c r="N103" s="5">
        <v>-0.1</v>
      </c>
      <c r="O103" s="7">
        <f t="shared" si="8"/>
        <v>4</v>
      </c>
      <c r="P103" s="7">
        <f t="shared" si="9"/>
        <v>2</v>
      </c>
      <c r="Q103" s="7">
        <f t="shared" si="10"/>
        <v>4</v>
      </c>
      <c r="R103" s="7">
        <f t="shared" si="11"/>
        <v>10</v>
      </c>
      <c r="S103" s="8">
        <f t="shared" si="12"/>
        <v>92.2</v>
      </c>
      <c r="T103" s="7" t="str">
        <f t="shared" si="13"/>
        <v>C - Entwicklungspotenzial</v>
      </c>
      <c r="U103" s="4">
        <f>ROUND(((E103-Hilfswerte!$B$20)/Hilfswerte!$B$21)+((F103-Hilfswerte!$B$22)/Hilfswerte!$B$23)+((G103-Hilfswerte!$B$24)/Hilfswerte!$B$25)+0.1*INDEX(Hilfswerte!$B$4:$B$15,MATCH(C103,Hilfswerte!$A$4:$A$15,0)),2)</f>
        <v>1.1499999999999999</v>
      </c>
      <c r="V103" s="4">
        <f>ROUND(SQRT((((E103-Hilfswerte!$B$20)/Hilfswerte!$B$21)-Hilfswerte!$B$28)^2+(((F103-Hilfswerte!$B$22)/Hilfswerte!$B$23)-Hilfswerte!$B$29)^2+(((G103-Hilfswerte!$B$24)/Hilfswerte!$B$25)-Hilfswerte!$B$30)^2),3)</f>
        <v>0.97799999999999998</v>
      </c>
      <c r="W103" s="4">
        <f>ROUND(E103*Hilfswerte!$B$31,0)</f>
        <v>23227</v>
      </c>
      <c r="X103" s="4">
        <f t="shared" si="14"/>
        <v>20047</v>
      </c>
      <c r="Y103" s="4" t="str">
        <f>IF(T103="A - Top-Kunde","bereits Top-Kunde",IF(AND(V103&lt;=Hilfswerte!$B$34,H103&lt;0.5*W103),"Hoch",IF(AND(V103&lt;=Hilfswerte!$B$35,H103&lt;0.7*W103),"Mittel","Niedrig")))</f>
        <v>Mittel</v>
      </c>
      <c r="Z103" s="4">
        <f t="shared" si="15"/>
        <v>7.5</v>
      </c>
      <c r="AA103" s="4" t="str">
        <f>IF(J103&gt;365,"Bereits abgewandert (Segment D)",IF(Z103&gt;=Hilfswerte!$B$38,"Rot - akut gefaehrdet",IF(Z103&gt;=Hilfswerte!$B$39,"Gelb - beobachten","Gruen - stabil")))</f>
        <v>Gruen - stabil</v>
      </c>
    </row>
    <row r="104" spans="1:27" ht="15" customHeight="1" x14ac:dyDescent="0.25">
      <c r="A104" s="4" t="s">
        <v>235</v>
      </c>
      <c r="B104" s="4" t="s">
        <v>236</v>
      </c>
      <c r="C104" s="4" t="s">
        <v>38</v>
      </c>
      <c r="D104" s="4" t="s">
        <v>30</v>
      </c>
      <c r="E104" s="4">
        <v>11</v>
      </c>
      <c r="F104" s="5">
        <v>2.4</v>
      </c>
      <c r="G104" s="5">
        <v>10</v>
      </c>
      <c r="H104" s="6">
        <v>1080</v>
      </c>
      <c r="I104" s="4">
        <v>2</v>
      </c>
      <c r="J104" s="4">
        <v>211</v>
      </c>
      <c r="K104" s="4">
        <v>1</v>
      </c>
      <c r="L104" s="4">
        <v>19</v>
      </c>
      <c r="M104" s="4">
        <v>5</v>
      </c>
      <c r="N104" s="5">
        <v>2.9</v>
      </c>
      <c r="O104" s="7">
        <f t="shared" si="8"/>
        <v>2</v>
      </c>
      <c r="P104" s="7">
        <f t="shared" si="9"/>
        <v>2</v>
      </c>
      <c r="Q104" s="7">
        <f t="shared" si="10"/>
        <v>3</v>
      </c>
      <c r="R104" s="7">
        <f t="shared" si="11"/>
        <v>7</v>
      </c>
      <c r="S104" s="8">
        <f t="shared" si="12"/>
        <v>59.8</v>
      </c>
      <c r="T104" s="7" t="str">
        <f t="shared" si="13"/>
        <v>C - Entwicklungspotenzial</v>
      </c>
      <c r="U104" s="4">
        <f>ROUND(((E104-Hilfswerte!$B$20)/Hilfswerte!$B$21)+((F104-Hilfswerte!$B$22)/Hilfswerte!$B$23)+((G104-Hilfswerte!$B$24)/Hilfswerte!$B$25)+0.1*INDEX(Hilfswerte!$B$4:$B$15,MATCH(C104,Hilfswerte!$A$4:$A$15,0)),2)</f>
        <v>-0.62</v>
      </c>
      <c r="V104" s="4">
        <f>ROUND(SQRT((((E104-Hilfswerte!$B$20)/Hilfswerte!$B$21)-Hilfswerte!$B$28)^2+(((F104-Hilfswerte!$B$22)/Hilfswerte!$B$23)-Hilfswerte!$B$29)^2+(((G104-Hilfswerte!$B$24)/Hilfswerte!$B$25)-Hilfswerte!$B$30)^2),3)</f>
        <v>0.94199999999999995</v>
      </c>
      <c r="W104" s="4">
        <f>ROUND(E104*Hilfswerte!$B$31,0)</f>
        <v>2261</v>
      </c>
      <c r="X104" s="4">
        <f t="shared" si="14"/>
        <v>1181</v>
      </c>
      <c r="Y104" s="4" t="str">
        <f>IF(T104="A - Top-Kunde","bereits Top-Kunde",IF(AND(V104&lt;=Hilfswerte!$B$34,H104&lt;0.5*W104),"Hoch",IF(AND(V104&lt;=Hilfswerte!$B$35,H104&lt;0.7*W104),"Mittel","Niedrig")))</f>
        <v>Mittel</v>
      </c>
      <c r="Z104" s="4">
        <f t="shared" si="15"/>
        <v>17.399999999999999</v>
      </c>
      <c r="AA104" s="4" t="str">
        <f>IF(J104&gt;365,"Bereits abgewandert (Segment D)",IF(Z104&gt;=Hilfswerte!$B$38,"Rot - akut gefaehrdet",IF(Z104&gt;=Hilfswerte!$B$39,"Gelb - beobachten","Gruen - stabil")))</f>
        <v>Gelb - beobachten</v>
      </c>
    </row>
    <row r="105" spans="1:27" ht="15" customHeight="1" x14ac:dyDescent="0.25">
      <c r="A105" s="4" t="s">
        <v>237</v>
      </c>
      <c r="B105" s="4" t="s">
        <v>238</v>
      </c>
      <c r="C105" s="4" t="s">
        <v>65</v>
      </c>
      <c r="D105" s="4" t="s">
        <v>56</v>
      </c>
      <c r="E105" s="4">
        <v>98</v>
      </c>
      <c r="F105" s="5">
        <v>32.5</v>
      </c>
      <c r="G105" s="5">
        <v>8</v>
      </c>
      <c r="H105" s="6">
        <v>40220</v>
      </c>
      <c r="I105" s="4">
        <v>6</v>
      </c>
      <c r="J105" s="4">
        <v>9</v>
      </c>
      <c r="K105" s="4">
        <v>0</v>
      </c>
      <c r="L105" s="4">
        <v>-5</v>
      </c>
      <c r="M105" s="4">
        <v>3</v>
      </c>
      <c r="N105" s="5">
        <v>14.3</v>
      </c>
      <c r="O105" s="7">
        <f t="shared" si="8"/>
        <v>5</v>
      </c>
      <c r="P105" s="7">
        <f t="shared" si="9"/>
        <v>5</v>
      </c>
      <c r="Q105" s="7">
        <f t="shared" si="10"/>
        <v>5</v>
      </c>
      <c r="R105" s="7">
        <f t="shared" si="11"/>
        <v>15</v>
      </c>
      <c r="S105" s="8">
        <f t="shared" si="12"/>
        <v>157.19999999999999</v>
      </c>
      <c r="T105" s="7" t="str">
        <f t="shared" si="13"/>
        <v>A - Top-Kunde</v>
      </c>
      <c r="U105" s="4">
        <f>ROUND(((E105-Hilfswerte!$B$20)/Hilfswerte!$B$21)+((F105-Hilfswerte!$B$22)/Hilfswerte!$B$23)+((G105-Hilfswerte!$B$24)/Hilfswerte!$B$25)+0.1*INDEX(Hilfswerte!$B$4:$B$15,MATCH(C105,Hilfswerte!$A$4:$A$15,0)),2)</f>
        <v>-0.42</v>
      </c>
      <c r="V105" s="4">
        <f>ROUND(SQRT((((E105-Hilfswerte!$B$20)/Hilfswerte!$B$21)-Hilfswerte!$B$28)^2+(((F105-Hilfswerte!$B$22)/Hilfswerte!$B$23)-Hilfswerte!$B$29)^2+(((G105-Hilfswerte!$B$24)/Hilfswerte!$B$25)-Hilfswerte!$B$30)^2),3)</f>
        <v>0.59699999999999998</v>
      </c>
      <c r="W105" s="4">
        <f>ROUND(E105*Hilfswerte!$B$31,0)</f>
        <v>20144</v>
      </c>
      <c r="X105" s="4">
        <f t="shared" si="14"/>
        <v>0</v>
      </c>
      <c r="Y105" s="4" t="str">
        <f>IF(T105="A - Top-Kunde","bereits Top-Kunde",IF(AND(V105&lt;=Hilfswerte!$B$34,H105&lt;0.5*W105),"Hoch",IF(AND(V105&lt;=Hilfswerte!$B$35,H105&lt;0.7*W105),"Mittel","Niedrig")))</f>
        <v>bereits Top-Kunde</v>
      </c>
      <c r="Z105" s="4">
        <f t="shared" si="15"/>
        <v>0.5</v>
      </c>
      <c r="AA105" s="4" t="str">
        <f>IF(J105&gt;365,"Bereits abgewandert (Segment D)",IF(Z105&gt;=Hilfswerte!$B$38,"Rot - akut gefaehrdet",IF(Z105&gt;=Hilfswerte!$B$39,"Gelb - beobachten","Gruen - stabil")))</f>
        <v>Gruen - stabil</v>
      </c>
    </row>
    <row r="106" spans="1:27" ht="15" customHeight="1" x14ac:dyDescent="0.25">
      <c r="A106" s="4" t="s">
        <v>239</v>
      </c>
      <c r="B106" s="4" t="s">
        <v>35</v>
      </c>
      <c r="C106" s="4" t="s">
        <v>47</v>
      </c>
      <c r="D106" s="4" t="s">
        <v>30</v>
      </c>
      <c r="E106" s="4">
        <v>37</v>
      </c>
      <c r="F106" s="5">
        <v>6.5</v>
      </c>
      <c r="G106" s="5">
        <v>2.2000000000000002</v>
      </c>
      <c r="H106" s="6">
        <v>5360</v>
      </c>
      <c r="I106" s="4">
        <v>3</v>
      </c>
      <c r="J106" s="4">
        <v>262</v>
      </c>
      <c r="K106" s="4">
        <v>1</v>
      </c>
      <c r="L106" s="4">
        <v>-5</v>
      </c>
      <c r="M106" s="4">
        <v>4</v>
      </c>
      <c r="N106" s="5">
        <v>23.4</v>
      </c>
      <c r="O106" s="7">
        <f t="shared" si="8"/>
        <v>2</v>
      </c>
      <c r="P106" s="7">
        <f t="shared" si="9"/>
        <v>3</v>
      </c>
      <c r="Q106" s="7">
        <f t="shared" si="10"/>
        <v>4</v>
      </c>
      <c r="R106" s="7">
        <f t="shared" si="11"/>
        <v>9</v>
      </c>
      <c r="S106" s="8">
        <f t="shared" si="12"/>
        <v>95.7</v>
      </c>
      <c r="T106" s="7" t="str">
        <f t="shared" si="13"/>
        <v>C - Entwicklungspotenzial</v>
      </c>
      <c r="U106" s="4">
        <f>ROUND(((E106-Hilfswerte!$B$20)/Hilfswerte!$B$21)+((F106-Hilfswerte!$B$22)/Hilfswerte!$B$23)+((G106-Hilfswerte!$B$24)/Hilfswerte!$B$25)+0.1*INDEX(Hilfswerte!$B$4:$B$15,MATCH(C106,Hilfswerte!$A$4:$A$15,0)),2)</f>
        <v>-1.93</v>
      </c>
      <c r="V106" s="4">
        <f>ROUND(SQRT((((E106-Hilfswerte!$B$20)/Hilfswerte!$B$21)-Hilfswerte!$B$28)^2+(((F106-Hilfswerte!$B$22)/Hilfswerte!$B$23)-Hilfswerte!$B$29)^2+(((G106-Hilfswerte!$B$24)/Hilfswerte!$B$25)-Hilfswerte!$B$30)^2),3)</f>
        <v>1.635</v>
      </c>
      <c r="W106" s="4">
        <f>ROUND(E106*Hilfswerte!$B$31,0)</f>
        <v>7605</v>
      </c>
      <c r="X106" s="4">
        <f t="shared" si="14"/>
        <v>2245</v>
      </c>
      <c r="Y106" s="4" t="str">
        <f>IF(T106="A - Top-Kunde","bereits Top-Kunde",IF(AND(V106&lt;=Hilfswerte!$B$34,H106&lt;0.5*W106),"Hoch",IF(AND(V106&lt;=Hilfswerte!$B$35,H106&lt;0.7*W106),"Mittel","Niedrig")))</f>
        <v>Niedrig</v>
      </c>
      <c r="Z106" s="4">
        <f t="shared" si="15"/>
        <v>16.100000000000001</v>
      </c>
      <c r="AA106" s="4" t="str">
        <f>IF(J106&gt;365,"Bereits abgewandert (Segment D)",IF(Z106&gt;=Hilfswerte!$B$38,"Rot - akut gefaehrdet",IF(Z106&gt;=Hilfswerte!$B$39,"Gelb - beobachten","Gruen - stabil")))</f>
        <v>Gelb - beobachten</v>
      </c>
    </row>
    <row r="107" spans="1:27" ht="15" customHeight="1" x14ac:dyDescent="0.25">
      <c r="A107" s="4" t="s">
        <v>240</v>
      </c>
      <c r="B107" s="4" t="s">
        <v>241</v>
      </c>
      <c r="C107" s="4" t="s">
        <v>47</v>
      </c>
      <c r="D107" s="4" t="s">
        <v>30</v>
      </c>
      <c r="E107" s="4">
        <v>109</v>
      </c>
      <c r="F107" s="5">
        <v>37.5</v>
      </c>
      <c r="G107" s="5">
        <v>19.600000000000001</v>
      </c>
      <c r="H107" s="6">
        <v>9280</v>
      </c>
      <c r="I107" s="4">
        <v>3</v>
      </c>
      <c r="J107" s="4">
        <v>67</v>
      </c>
      <c r="K107" s="4">
        <v>1</v>
      </c>
      <c r="L107" s="4">
        <v>11</v>
      </c>
      <c r="M107" s="4">
        <v>6</v>
      </c>
      <c r="N107" s="5">
        <v>5.6</v>
      </c>
      <c r="O107" s="7">
        <f t="shared" si="8"/>
        <v>4</v>
      </c>
      <c r="P107" s="7">
        <f t="shared" si="9"/>
        <v>3</v>
      </c>
      <c r="Q107" s="7">
        <f t="shared" si="10"/>
        <v>5</v>
      </c>
      <c r="R107" s="7">
        <f t="shared" si="11"/>
        <v>12</v>
      </c>
      <c r="S107" s="8">
        <f t="shared" si="12"/>
        <v>113.5</v>
      </c>
      <c r="T107" s="7" t="str">
        <f t="shared" si="13"/>
        <v>B - Kernkunde</v>
      </c>
      <c r="U107" s="4">
        <f>ROUND(((E107-Hilfswerte!$B$20)/Hilfswerte!$B$21)+((F107-Hilfswerte!$B$22)/Hilfswerte!$B$23)+((G107-Hilfswerte!$B$24)/Hilfswerte!$B$25)+0.1*INDEX(Hilfswerte!$B$4:$B$15,MATCH(C107,Hilfswerte!$A$4:$A$15,0)),2)</f>
        <v>1.7</v>
      </c>
      <c r="V107" s="4">
        <f>ROUND(SQRT((((E107-Hilfswerte!$B$20)/Hilfswerte!$B$21)-Hilfswerte!$B$28)^2+(((F107-Hilfswerte!$B$22)/Hilfswerte!$B$23)-Hilfswerte!$B$29)^2+(((G107-Hilfswerte!$B$24)/Hilfswerte!$B$25)-Hilfswerte!$B$30)^2),3)</f>
        <v>1.355</v>
      </c>
      <c r="W107" s="4">
        <f>ROUND(E107*Hilfswerte!$B$31,0)</f>
        <v>22405</v>
      </c>
      <c r="X107" s="4">
        <f t="shared" si="14"/>
        <v>13125</v>
      </c>
      <c r="Y107" s="4" t="str">
        <f>IF(T107="A - Top-Kunde","bereits Top-Kunde",IF(AND(V107&lt;=Hilfswerte!$B$34,H107&lt;0.5*W107),"Hoch",IF(AND(V107&lt;=Hilfswerte!$B$35,H107&lt;0.7*W107),"Mittel","Niedrig")))</f>
        <v>Niedrig</v>
      </c>
      <c r="Z107" s="4">
        <f t="shared" si="15"/>
        <v>8.6</v>
      </c>
      <c r="AA107" s="4" t="str">
        <f>IF(J107&gt;365,"Bereits abgewandert (Segment D)",IF(Z107&gt;=Hilfswerte!$B$38,"Rot - akut gefaehrdet",IF(Z107&gt;=Hilfswerte!$B$39,"Gelb - beobachten","Gruen - stabil")))</f>
        <v>Gruen - stabil</v>
      </c>
    </row>
    <row r="108" spans="1:27" ht="15" customHeight="1" x14ac:dyDescent="0.25">
      <c r="A108" s="4" t="s">
        <v>242</v>
      </c>
      <c r="B108" s="4" t="s">
        <v>243</v>
      </c>
      <c r="C108" s="4" t="s">
        <v>38</v>
      </c>
      <c r="D108" s="4" t="s">
        <v>30</v>
      </c>
      <c r="E108" s="4">
        <v>89</v>
      </c>
      <c r="F108" s="5">
        <v>30.4</v>
      </c>
      <c r="G108" s="5">
        <v>8.1999999999999993</v>
      </c>
      <c r="H108" s="6">
        <v>3900</v>
      </c>
      <c r="I108" s="4">
        <v>1</v>
      </c>
      <c r="J108" s="4">
        <v>278</v>
      </c>
      <c r="K108" s="4">
        <v>0</v>
      </c>
      <c r="L108" s="4">
        <v>5</v>
      </c>
      <c r="M108" s="4">
        <v>3</v>
      </c>
      <c r="N108" s="5">
        <v>-1.3</v>
      </c>
      <c r="O108" s="7">
        <f t="shared" si="8"/>
        <v>2</v>
      </c>
      <c r="P108" s="7">
        <f t="shared" si="9"/>
        <v>1</v>
      </c>
      <c r="Q108" s="7">
        <f t="shared" si="10"/>
        <v>4</v>
      </c>
      <c r="R108" s="7">
        <f t="shared" si="11"/>
        <v>7</v>
      </c>
      <c r="S108" s="8">
        <f t="shared" si="12"/>
        <v>67.900000000000006</v>
      </c>
      <c r="T108" s="7" t="str">
        <f t="shared" si="13"/>
        <v>C - Entwicklungspotenzial</v>
      </c>
      <c r="U108" s="4">
        <f>ROUND(((E108-Hilfswerte!$B$20)/Hilfswerte!$B$21)+((F108-Hilfswerte!$B$22)/Hilfswerte!$B$23)+((G108-Hilfswerte!$B$24)/Hilfswerte!$B$25)+0.1*INDEX(Hilfswerte!$B$4:$B$15,MATCH(C108,Hilfswerte!$A$4:$A$15,0)),2)</f>
        <v>-7.0000000000000007E-2</v>
      </c>
      <c r="V108" s="4">
        <f>ROUND(SQRT((((E108-Hilfswerte!$B$20)/Hilfswerte!$B$21)-Hilfswerte!$B$28)^2+(((F108-Hilfswerte!$B$22)/Hilfswerte!$B$23)-Hilfswerte!$B$29)^2+(((G108-Hilfswerte!$B$24)/Hilfswerte!$B$25)-Hilfswerte!$B$30)^2),3)</f>
        <v>0.59799999999999998</v>
      </c>
      <c r="W108" s="4">
        <f>ROUND(E108*Hilfswerte!$B$31,0)</f>
        <v>18294</v>
      </c>
      <c r="X108" s="4">
        <f t="shared" si="14"/>
        <v>14394</v>
      </c>
      <c r="Y108" s="4" t="str">
        <f>IF(T108="A - Top-Kunde","bereits Top-Kunde",IF(AND(V108&lt;=Hilfswerte!$B$34,H108&lt;0.5*W108),"Hoch",IF(AND(V108&lt;=Hilfswerte!$B$35,H108&lt;0.7*W108),"Mittel","Niedrig")))</f>
        <v>Hoch</v>
      </c>
      <c r="Z108" s="4">
        <f t="shared" si="15"/>
        <v>15.4</v>
      </c>
      <c r="AA108" s="4" t="str">
        <f>IF(J108&gt;365,"Bereits abgewandert (Segment D)",IF(Z108&gt;=Hilfswerte!$B$38,"Rot - akut gefaehrdet",IF(Z108&gt;=Hilfswerte!$B$39,"Gelb - beobachten","Gruen - stabil")))</f>
        <v>Gelb - beobachten</v>
      </c>
    </row>
    <row r="109" spans="1:27" ht="15" customHeight="1" x14ac:dyDescent="0.25">
      <c r="A109" s="4" t="s">
        <v>244</v>
      </c>
      <c r="B109" s="4" t="s">
        <v>245</v>
      </c>
      <c r="C109" s="4" t="s">
        <v>47</v>
      </c>
      <c r="D109" s="4" t="s">
        <v>117</v>
      </c>
      <c r="E109" s="4">
        <v>35</v>
      </c>
      <c r="F109" s="5">
        <v>8.6</v>
      </c>
      <c r="G109" s="5">
        <v>12.6</v>
      </c>
      <c r="H109" s="6">
        <v>210</v>
      </c>
      <c r="I109" s="4">
        <v>1</v>
      </c>
      <c r="J109" s="4">
        <v>44</v>
      </c>
      <c r="K109" s="4">
        <v>0</v>
      </c>
      <c r="L109" s="4">
        <v>-3</v>
      </c>
      <c r="M109" s="4">
        <v>6</v>
      </c>
      <c r="N109" s="5">
        <v>16.7</v>
      </c>
      <c r="O109" s="7">
        <f t="shared" si="8"/>
        <v>4</v>
      </c>
      <c r="P109" s="7">
        <f t="shared" si="9"/>
        <v>1</v>
      </c>
      <c r="Q109" s="7">
        <f t="shared" si="10"/>
        <v>2</v>
      </c>
      <c r="R109" s="7">
        <f t="shared" si="11"/>
        <v>7</v>
      </c>
      <c r="S109" s="8">
        <f t="shared" si="12"/>
        <v>78.400000000000006</v>
      </c>
      <c r="T109" s="7" t="str">
        <f t="shared" si="13"/>
        <v>C - Entwicklungspotenzial</v>
      </c>
      <c r="U109" s="4">
        <f>ROUND(((E109-Hilfswerte!$B$20)/Hilfswerte!$B$21)+((F109-Hilfswerte!$B$22)/Hilfswerte!$B$23)+((G109-Hilfswerte!$B$24)/Hilfswerte!$B$25)+0.1*INDEX(Hilfswerte!$B$4:$B$15,MATCH(C109,Hilfswerte!$A$4:$A$15,0)),2)</f>
        <v>-0.25</v>
      </c>
      <c r="V109" s="4">
        <f>ROUND(SQRT((((E109-Hilfswerte!$B$20)/Hilfswerte!$B$21)-Hilfswerte!$B$28)^2+(((F109-Hilfswerte!$B$22)/Hilfswerte!$B$23)-Hilfswerte!$B$29)^2+(((G109-Hilfswerte!$B$24)/Hilfswerte!$B$25)-Hilfswerte!$B$30)^2),3)</f>
        <v>0.80200000000000005</v>
      </c>
      <c r="W109" s="4">
        <f>ROUND(E109*Hilfswerte!$B$31,0)</f>
        <v>7194</v>
      </c>
      <c r="X109" s="4">
        <f t="shared" si="14"/>
        <v>6984</v>
      </c>
      <c r="Y109" s="4" t="str">
        <f>IF(T109="A - Top-Kunde","bereits Top-Kunde",IF(AND(V109&lt;=Hilfswerte!$B$34,H109&lt;0.5*W109),"Hoch",IF(AND(V109&lt;=Hilfswerte!$B$35,H109&lt;0.7*W109),"Mittel","Niedrig")))</f>
        <v>Hoch</v>
      </c>
      <c r="Z109" s="4">
        <f t="shared" si="15"/>
        <v>2.2000000000000002</v>
      </c>
      <c r="AA109" s="4" t="str">
        <f>IF(J109&gt;365,"Bereits abgewandert (Segment D)",IF(Z109&gt;=Hilfswerte!$B$38,"Rot - akut gefaehrdet",IF(Z109&gt;=Hilfswerte!$B$39,"Gelb - beobachten","Gruen - stabil")))</f>
        <v>Gruen - stabil</v>
      </c>
    </row>
    <row r="110" spans="1:27" ht="15" customHeight="1" x14ac:dyDescent="0.25">
      <c r="A110" s="4" t="s">
        <v>246</v>
      </c>
      <c r="B110" s="4" t="s">
        <v>247</v>
      </c>
      <c r="C110" s="4" t="s">
        <v>84</v>
      </c>
      <c r="D110" s="4" t="s">
        <v>30</v>
      </c>
      <c r="E110" s="4">
        <v>36</v>
      </c>
      <c r="F110" s="5">
        <v>11.3</v>
      </c>
      <c r="G110" s="5">
        <v>1</v>
      </c>
      <c r="H110" s="6">
        <v>2880</v>
      </c>
      <c r="I110" s="4">
        <v>4</v>
      </c>
      <c r="J110" s="4">
        <v>16</v>
      </c>
      <c r="K110" s="4">
        <v>1</v>
      </c>
      <c r="L110" s="4">
        <v>10</v>
      </c>
      <c r="M110" s="4">
        <v>5</v>
      </c>
      <c r="N110" s="5">
        <v>34.6</v>
      </c>
      <c r="O110" s="7">
        <f t="shared" si="8"/>
        <v>5</v>
      </c>
      <c r="P110" s="7">
        <f t="shared" si="9"/>
        <v>4</v>
      </c>
      <c r="Q110" s="7">
        <f t="shared" si="10"/>
        <v>4</v>
      </c>
      <c r="R110" s="7">
        <f t="shared" si="11"/>
        <v>13</v>
      </c>
      <c r="S110" s="8">
        <f t="shared" si="12"/>
        <v>138.30000000000001</v>
      </c>
      <c r="T110" s="7" t="str">
        <f t="shared" si="13"/>
        <v>A - Top-Kunde</v>
      </c>
      <c r="U110" s="4">
        <f>ROUND(((E110-Hilfswerte!$B$20)/Hilfswerte!$B$21)+((F110-Hilfswerte!$B$22)/Hilfswerte!$B$23)+((G110-Hilfswerte!$B$24)/Hilfswerte!$B$25)+0.1*INDEX(Hilfswerte!$B$4:$B$15,MATCH(C110,Hilfswerte!$A$4:$A$15,0)),2)</f>
        <v>-2.12</v>
      </c>
      <c r="V110" s="4">
        <f>ROUND(SQRT((((E110-Hilfswerte!$B$20)/Hilfswerte!$B$21)-Hilfswerte!$B$28)^2+(((F110-Hilfswerte!$B$22)/Hilfswerte!$B$23)-Hilfswerte!$B$29)^2+(((G110-Hilfswerte!$B$24)/Hilfswerte!$B$25)-Hilfswerte!$B$30)^2),3)</f>
        <v>1.78</v>
      </c>
      <c r="W110" s="4">
        <f>ROUND(E110*Hilfswerte!$B$31,0)</f>
        <v>7400</v>
      </c>
      <c r="X110" s="4">
        <f t="shared" si="14"/>
        <v>4520</v>
      </c>
      <c r="Y110" s="4" t="str">
        <f>IF(T110="A - Top-Kunde","bereits Top-Kunde",IF(AND(V110&lt;=Hilfswerte!$B$34,H110&lt;0.5*W110),"Hoch",IF(AND(V110&lt;=Hilfswerte!$B$35,H110&lt;0.7*W110),"Mittel","Niedrig")))</f>
        <v>bereits Top-Kunde</v>
      </c>
      <c r="Z110" s="4">
        <f t="shared" si="15"/>
        <v>5.8</v>
      </c>
      <c r="AA110" s="4" t="str">
        <f>IF(J110&gt;365,"Bereits abgewandert (Segment D)",IF(Z110&gt;=Hilfswerte!$B$38,"Rot - akut gefaehrdet",IF(Z110&gt;=Hilfswerte!$B$39,"Gelb - beobachten","Gruen - stabil")))</f>
        <v>Gruen - stabil</v>
      </c>
    </row>
    <row r="111" spans="1:27" ht="15" customHeight="1" x14ac:dyDescent="0.25">
      <c r="A111" s="4" t="s">
        <v>248</v>
      </c>
      <c r="B111" s="4" t="s">
        <v>249</v>
      </c>
      <c r="C111" s="4" t="s">
        <v>62</v>
      </c>
      <c r="D111" s="4" t="s">
        <v>106</v>
      </c>
      <c r="E111" s="4">
        <v>25</v>
      </c>
      <c r="F111" s="5">
        <v>4</v>
      </c>
      <c r="G111" s="5">
        <v>20.2</v>
      </c>
      <c r="H111" s="6">
        <v>4850</v>
      </c>
      <c r="I111" s="4">
        <v>2</v>
      </c>
      <c r="J111" s="4">
        <v>330</v>
      </c>
      <c r="K111" s="4">
        <v>0</v>
      </c>
      <c r="L111" s="4">
        <v>6</v>
      </c>
      <c r="M111" s="4">
        <v>6</v>
      </c>
      <c r="N111" s="5">
        <v>20.5</v>
      </c>
      <c r="O111" s="7">
        <f t="shared" si="8"/>
        <v>2</v>
      </c>
      <c r="P111" s="7">
        <f t="shared" si="9"/>
        <v>2</v>
      </c>
      <c r="Q111" s="7">
        <f t="shared" si="10"/>
        <v>4</v>
      </c>
      <c r="R111" s="7">
        <f t="shared" si="11"/>
        <v>8</v>
      </c>
      <c r="S111" s="8">
        <f t="shared" si="12"/>
        <v>88.5</v>
      </c>
      <c r="T111" s="7" t="str">
        <f t="shared" si="13"/>
        <v>C - Entwicklungspotenzial</v>
      </c>
      <c r="U111" s="4">
        <f>ROUND(((E111-Hilfswerte!$B$20)/Hilfswerte!$B$21)+((F111-Hilfswerte!$B$22)/Hilfswerte!$B$23)+((G111-Hilfswerte!$B$24)/Hilfswerte!$B$25)+0.1*INDEX(Hilfswerte!$B$4:$B$15,MATCH(C111,Hilfswerte!$A$4:$A$15,0)),2)</f>
        <v>1.17</v>
      </c>
      <c r="V111" s="4">
        <f>ROUND(SQRT((((E111-Hilfswerte!$B$20)/Hilfswerte!$B$21)-Hilfswerte!$B$28)^2+(((F111-Hilfswerte!$B$22)/Hilfswerte!$B$23)-Hilfswerte!$B$29)^2+(((G111-Hilfswerte!$B$24)/Hilfswerte!$B$25)-Hilfswerte!$B$30)^2),3)</f>
        <v>1.6659999999999999</v>
      </c>
      <c r="W111" s="4">
        <f>ROUND(E111*Hilfswerte!$B$31,0)</f>
        <v>5139</v>
      </c>
      <c r="X111" s="4">
        <f t="shared" si="14"/>
        <v>289</v>
      </c>
      <c r="Y111" s="4" t="str">
        <f>IF(T111="A - Top-Kunde","bereits Top-Kunde",IF(AND(V111&lt;=Hilfswerte!$B$34,H111&lt;0.5*W111),"Hoch",IF(AND(V111&lt;=Hilfswerte!$B$35,H111&lt;0.7*W111),"Mittel","Niedrig")))</f>
        <v>Niedrig</v>
      </c>
      <c r="Z111" s="4">
        <f t="shared" si="15"/>
        <v>17.7</v>
      </c>
      <c r="AA111" s="4" t="str">
        <f>IF(J111&gt;365,"Bereits abgewandert (Segment D)",IF(Z111&gt;=Hilfswerte!$B$38,"Rot - akut gefaehrdet",IF(Z111&gt;=Hilfswerte!$B$39,"Gelb - beobachten","Gruen - stabil")))</f>
        <v>Gelb - beobachten</v>
      </c>
    </row>
    <row r="112" spans="1:27" ht="15" customHeight="1" x14ac:dyDescent="0.25">
      <c r="A112" s="4" t="s">
        <v>250</v>
      </c>
      <c r="B112" s="4" t="s">
        <v>251</v>
      </c>
      <c r="C112" s="4" t="s">
        <v>84</v>
      </c>
      <c r="D112" s="4" t="s">
        <v>30</v>
      </c>
      <c r="E112" s="4">
        <v>17</v>
      </c>
      <c r="F112" s="5">
        <v>4.2</v>
      </c>
      <c r="G112" s="5">
        <v>1</v>
      </c>
      <c r="H112" s="6">
        <v>2130</v>
      </c>
      <c r="I112" s="4">
        <v>5</v>
      </c>
      <c r="J112" s="4">
        <v>10</v>
      </c>
      <c r="K112" s="4">
        <v>1</v>
      </c>
      <c r="L112" s="4">
        <v>15</v>
      </c>
      <c r="M112" s="4">
        <v>1</v>
      </c>
      <c r="N112" s="5">
        <v>-18.3</v>
      </c>
      <c r="O112" s="7">
        <f t="shared" si="8"/>
        <v>5</v>
      </c>
      <c r="P112" s="7">
        <f t="shared" si="9"/>
        <v>5</v>
      </c>
      <c r="Q112" s="7">
        <f t="shared" si="10"/>
        <v>3</v>
      </c>
      <c r="R112" s="7">
        <f t="shared" si="11"/>
        <v>13</v>
      </c>
      <c r="S112" s="8">
        <f t="shared" si="12"/>
        <v>110.4</v>
      </c>
      <c r="T112" s="7" t="str">
        <f t="shared" si="13"/>
        <v>B - Kernkunde</v>
      </c>
      <c r="U112" s="4">
        <f>ROUND(((E112-Hilfswerte!$B$20)/Hilfswerte!$B$21)+((F112-Hilfswerte!$B$22)/Hilfswerte!$B$23)+((G112-Hilfswerte!$B$24)/Hilfswerte!$B$25)+0.1*INDEX(Hilfswerte!$B$4:$B$15,MATCH(C112,Hilfswerte!$A$4:$A$15,0)),2)</f>
        <v>-2.33</v>
      </c>
      <c r="V112" s="4">
        <f>ROUND(SQRT((((E112-Hilfswerte!$B$20)/Hilfswerte!$B$21)-Hilfswerte!$B$28)^2+(((F112-Hilfswerte!$B$22)/Hilfswerte!$B$23)-Hilfswerte!$B$29)^2+(((G112-Hilfswerte!$B$24)/Hilfswerte!$B$25)-Hilfswerte!$B$30)^2),3)</f>
        <v>1.845</v>
      </c>
      <c r="W112" s="4">
        <f>ROUND(E112*Hilfswerte!$B$31,0)</f>
        <v>3494</v>
      </c>
      <c r="X112" s="4">
        <f t="shared" si="14"/>
        <v>1364</v>
      </c>
      <c r="Y112" s="4" t="str">
        <f>IF(T112="A - Top-Kunde","bereits Top-Kunde",IF(AND(V112&lt;=Hilfswerte!$B$34,H112&lt;0.5*W112),"Hoch",IF(AND(V112&lt;=Hilfswerte!$B$35,H112&lt;0.7*W112),"Mittel","Niedrig")))</f>
        <v>Niedrig</v>
      </c>
      <c r="Z112" s="4">
        <f t="shared" si="15"/>
        <v>13.8</v>
      </c>
      <c r="AA112" s="4" t="str">
        <f>IF(J112&gt;365,"Bereits abgewandert (Segment D)",IF(Z112&gt;=Hilfswerte!$B$38,"Rot - akut gefaehrdet",IF(Z112&gt;=Hilfswerte!$B$39,"Gelb - beobachten","Gruen - stabil")))</f>
        <v>Gelb - beobachten</v>
      </c>
    </row>
    <row r="113" spans="1:27" ht="15" customHeight="1" x14ac:dyDescent="0.25">
      <c r="A113" s="4" t="s">
        <v>252</v>
      </c>
      <c r="B113" s="4" t="s">
        <v>222</v>
      </c>
      <c r="C113" s="4" t="s">
        <v>51</v>
      </c>
      <c r="D113" s="4" t="s">
        <v>106</v>
      </c>
      <c r="E113" s="4">
        <v>226</v>
      </c>
      <c r="F113" s="5">
        <v>76.5</v>
      </c>
      <c r="G113" s="5">
        <v>10.199999999999999</v>
      </c>
      <c r="H113" s="6">
        <v>33340</v>
      </c>
      <c r="I113" s="4">
        <v>1</v>
      </c>
      <c r="J113" s="4">
        <v>207</v>
      </c>
      <c r="K113" s="4">
        <v>0</v>
      </c>
      <c r="L113" s="4">
        <v>17</v>
      </c>
      <c r="M113" s="4">
        <v>2</v>
      </c>
      <c r="N113" s="5">
        <v>-3.7</v>
      </c>
      <c r="O113" s="7">
        <f t="shared" si="8"/>
        <v>2</v>
      </c>
      <c r="P113" s="7">
        <f t="shared" si="9"/>
        <v>1</v>
      </c>
      <c r="Q113" s="7">
        <f t="shared" si="10"/>
        <v>5</v>
      </c>
      <c r="R113" s="7">
        <f t="shared" si="11"/>
        <v>8</v>
      </c>
      <c r="S113" s="8">
        <f t="shared" si="12"/>
        <v>73.099999999999994</v>
      </c>
      <c r="T113" s="7" t="str">
        <f t="shared" si="13"/>
        <v>C - Entwicklungspotenzial</v>
      </c>
      <c r="U113" s="4">
        <f>ROUND(((E113-Hilfswerte!$B$20)/Hilfswerte!$B$21)+((F113-Hilfswerte!$B$22)/Hilfswerte!$B$23)+((G113-Hilfswerte!$B$24)/Hilfswerte!$B$25)+0.1*INDEX(Hilfswerte!$B$4:$B$15,MATCH(C113,Hilfswerte!$A$4:$A$15,0)),2)</f>
        <v>1.67</v>
      </c>
      <c r="V113" s="4">
        <f>ROUND(SQRT((((E113-Hilfswerte!$B$20)/Hilfswerte!$B$21)-Hilfswerte!$B$28)^2+(((F113-Hilfswerte!$B$22)/Hilfswerte!$B$23)-Hilfswerte!$B$29)^2+(((G113-Hilfswerte!$B$24)/Hilfswerte!$B$25)-Hilfswerte!$B$30)^2),3)</f>
        <v>0.76200000000000001</v>
      </c>
      <c r="W113" s="4">
        <f>ROUND(E113*Hilfswerte!$B$31,0)</f>
        <v>46453</v>
      </c>
      <c r="X113" s="4">
        <f t="shared" si="14"/>
        <v>13113</v>
      </c>
      <c r="Y113" s="4" t="str">
        <f>IF(T113="A - Top-Kunde","bereits Top-Kunde",IF(AND(V113&lt;=Hilfswerte!$B$34,H113&lt;0.5*W113),"Hoch",IF(AND(V113&lt;=Hilfswerte!$B$35,H113&lt;0.7*W113),"Mittel","Niedrig")))</f>
        <v>Niedrig</v>
      </c>
      <c r="Z113" s="4">
        <f t="shared" si="15"/>
        <v>15.2</v>
      </c>
      <c r="AA113" s="4" t="str">
        <f>IF(J113&gt;365,"Bereits abgewandert (Segment D)",IF(Z113&gt;=Hilfswerte!$B$38,"Rot - akut gefaehrdet",IF(Z113&gt;=Hilfswerte!$B$39,"Gelb - beobachten","Gruen - stabil")))</f>
        <v>Gelb - beobachten</v>
      </c>
    </row>
    <row r="114" spans="1:27" ht="15" customHeight="1" x14ac:dyDescent="0.25">
      <c r="A114" s="4" t="s">
        <v>253</v>
      </c>
      <c r="B114" s="4" t="s">
        <v>254</v>
      </c>
      <c r="C114" s="4" t="s">
        <v>62</v>
      </c>
      <c r="D114" s="4" t="s">
        <v>30</v>
      </c>
      <c r="E114" s="4">
        <v>174</v>
      </c>
      <c r="F114" s="5">
        <v>57.7</v>
      </c>
      <c r="G114" s="5">
        <v>14.3</v>
      </c>
      <c r="H114" s="6">
        <v>5160</v>
      </c>
      <c r="I114" s="4">
        <v>2</v>
      </c>
      <c r="J114" s="4">
        <v>17</v>
      </c>
      <c r="K114" s="4">
        <v>0</v>
      </c>
      <c r="L114" s="4">
        <v>21</v>
      </c>
      <c r="M114" s="4">
        <v>4</v>
      </c>
      <c r="N114" s="5">
        <v>-2.9</v>
      </c>
      <c r="O114" s="7">
        <f t="shared" si="8"/>
        <v>5</v>
      </c>
      <c r="P114" s="7">
        <f t="shared" si="9"/>
        <v>2</v>
      </c>
      <c r="Q114" s="7">
        <f t="shared" si="10"/>
        <v>4</v>
      </c>
      <c r="R114" s="7">
        <f t="shared" si="11"/>
        <v>11</v>
      </c>
      <c r="S114" s="8">
        <f t="shared" si="12"/>
        <v>102.3</v>
      </c>
      <c r="T114" s="7" t="str">
        <f t="shared" si="13"/>
        <v>C - Entwicklungspotenzial</v>
      </c>
      <c r="U114" s="4">
        <f>ROUND(((E114-Hilfswerte!$B$20)/Hilfswerte!$B$21)+((F114-Hilfswerte!$B$22)/Hilfswerte!$B$23)+((G114-Hilfswerte!$B$24)/Hilfswerte!$B$25)+0.1*INDEX(Hilfswerte!$B$4:$B$15,MATCH(C114,Hilfswerte!$A$4:$A$15,0)),2)</f>
        <v>1.84</v>
      </c>
      <c r="V114" s="4">
        <f>ROUND(SQRT((((E114-Hilfswerte!$B$20)/Hilfswerte!$B$21)-Hilfswerte!$B$28)^2+(((F114-Hilfswerte!$B$22)/Hilfswerte!$B$23)-Hilfswerte!$B$29)^2+(((G114-Hilfswerte!$B$24)/Hilfswerte!$B$25)-Hilfswerte!$B$30)^2),3)</f>
        <v>0.61</v>
      </c>
      <c r="W114" s="4">
        <f>ROUND(E114*Hilfswerte!$B$31,0)</f>
        <v>35765</v>
      </c>
      <c r="X114" s="4">
        <f t="shared" si="14"/>
        <v>30605</v>
      </c>
      <c r="Y114" s="4" t="str">
        <f>IF(T114="A - Top-Kunde","bereits Top-Kunde",IF(AND(V114&lt;=Hilfswerte!$B$34,H114&lt;0.5*W114),"Hoch",IF(AND(V114&lt;=Hilfswerte!$B$35,H114&lt;0.7*W114),"Mittel","Niedrig")))</f>
        <v>Hoch</v>
      </c>
      <c r="Z114" s="4">
        <f t="shared" si="15"/>
        <v>6.2</v>
      </c>
      <c r="AA114" s="4" t="str">
        <f>IF(J114&gt;365,"Bereits abgewandert (Segment D)",IF(Z114&gt;=Hilfswerte!$B$38,"Rot - akut gefaehrdet",IF(Z114&gt;=Hilfswerte!$B$39,"Gelb - beobachten","Gruen - stabil")))</f>
        <v>Gruen - stabil</v>
      </c>
    </row>
    <row r="115" spans="1:27" ht="15" customHeight="1" x14ac:dyDescent="0.25">
      <c r="A115" s="4" t="s">
        <v>255</v>
      </c>
      <c r="B115" s="4" t="s">
        <v>256</v>
      </c>
      <c r="C115" s="4" t="s">
        <v>47</v>
      </c>
      <c r="D115" s="4" t="s">
        <v>52</v>
      </c>
      <c r="E115" s="4">
        <v>69</v>
      </c>
      <c r="F115" s="5">
        <v>14.9</v>
      </c>
      <c r="G115" s="5">
        <v>18.5</v>
      </c>
      <c r="H115" s="6">
        <v>3340</v>
      </c>
      <c r="I115" s="4">
        <v>1</v>
      </c>
      <c r="J115" s="4">
        <v>314</v>
      </c>
      <c r="K115" s="4">
        <v>0</v>
      </c>
      <c r="L115" s="4">
        <v>3</v>
      </c>
      <c r="M115" s="4">
        <v>2</v>
      </c>
      <c r="N115" s="5">
        <v>22.1</v>
      </c>
      <c r="O115" s="7">
        <f t="shared" si="8"/>
        <v>2</v>
      </c>
      <c r="P115" s="7">
        <f t="shared" si="9"/>
        <v>1</v>
      </c>
      <c r="Q115" s="7">
        <f t="shared" si="10"/>
        <v>4</v>
      </c>
      <c r="R115" s="7">
        <f t="shared" si="11"/>
        <v>7</v>
      </c>
      <c r="S115" s="8">
        <f t="shared" si="12"/>
        <v>80.2</v>
      </c>
      <c r="T115" s="7" t="str">
        <f t="shared" si="13"/>
        <v>C - Entwicklungspotenzial</v>
      </c>
      <c r="U115" s="4">
        <f>ROUND(((E115-Hilfswerte!$B$20)/Hilfswerte!$B$21)+((F115-Hilfswerte!$B$22)/Hilfswerte!$B$23)+((G115-Hilfswerte!$B$24)/Hilfswerte!$B$25)+0.1*INDEX(Hilfswerte!$B$4:$B$15,MATCH(C115,Hilfswerte!$A$4:$A$15,0)),2)</f>
        <v>0.95</v>
      </c>
      <c r="V115" s="4">
        <f>ROUND(SQRT((((E115-Hilfswerte!$B$20)/Hilfswerte!$B$21)-Hilfswerte!$B$28)^2+(((F115-Hilfswerte!$B$22)/Hilfswerte!$B$23)-Hilfswerte!$B$29)^2+(((G115-Hilfswerte!$B$24)/Hilfswerte!$B$25)-Hilfswerte!$B$30)^2),3)</f>
        <v>1.298</v>
      </c>
      <c r="W115" s="4">
        <f>ROUND(E115*Hilfswerte!$B$31,0)</f>
        <v>14183</v>
      </c>
      <c r="X115" s="4">
        <f t="shared" si="14"/>
        <v>10843</v>
      </c>
      <c r="Y115" s="4" t="str">
        <f>IF(T115="A - Top-Kunde","bereits Top-Kunde",IF(AND(V115&lt;=Hilfswerte!$B$34,H115&lt;0.5*W115),"Hoch",IF(AND(V115&lt;=Hilfswerte!$B$35,H115&lt;0.7*W115),"Mittel","Niedrig")))</f>
        <v>Niedrig</v>
      </c>
      <c r="Z115" s="4">
        <f t="shared" si="15"/>
        <v>16.3</v>
      </c>
      <c r="AA115" s="4" t="str">
        <f>IF(J115&gt;365,"Bereits abgewandert (Segment D)",IF(Z115&gt;=Hilfswerte!$B$38,"Rot - akut gefaehrdet",IF(Z115&gt;=Hilfswerte!$B$39,"Gelb - beobachten","Gruen - stabil")))</f>
        <v>Gelb - beobachten</v>
      </c>
    </row>
    <row r="116" spans="1:27" ht="15" customHeight="1" x14ac:dyDescent="0.25">
      <c r="A116" s="4" t="s">
        <v>257</v>
      </c>
      <c r="B116" s="4" t="s">
        <v>258</v>
      </c>
      <c r="C116" s="4" t="s">
        <v>62</v>
      </c>
      <c r="D116" s="4" t="s">
        <v>30</v>
      </c>
      <c r="E116" s="4">
        <v>86</v>
      </c>
      <c r="F116" s="5">
        <v>13.8</v>
      </c>
      <c r="G116" s="5">
        <v>18.8</v>
      </c>
      <c r="H116" s="6">
        <v>8510</v>
      </c>
      <c r="I116" s="4">
        <v>7</v>
      </c>
      <c r="J116" s="4">
        <v>2</v>
      </c>
      <c r="K116" s="4">
        <v>1</v>
      </c>
      <c r="L116" s="4">
        <v>14</v>
      </c>
      <c r="M116" s="4">
        <v>1</v>
      </c>
      <c r="N116" s="5">
        <v>-1.5</v>
      </c>
      <c r="O116" s="7">
        <f t="shared" si="8"/>
        <v>5</v>
      </c>
      <c r="P116" s="7">
        <f t="shared" si="9"/>
        <v>5</v>
      </c>
      <c r="Q116" s="7">
        <f t="shared" si="10"/>
        <v>5</v>
      </c>
      <c r="R116" s="7">
        <f t="shared" si="11"/>
        <v>15</v>
      </c>
      <c r="S116" s="8">
        <f t="shared" si="12"/>
        <v>139.1</v>
      </c>
      <c r="T116" s="7" t="str">
        <f t="shared" si="13"/>
        <v>A - Top-Kunde</v>
      </c>
      <c r="U116" s="4">
        <f>ROUND(((E116-Hilfswerte!$B$20)/Hilfswerte!$B$21)+((F116-Hilfswerte!$B$22)/Hilfswerte!$B$23)+((G116-Hilfswerte!$B$24)/Hilfswerte!$B$25)+0.1*INDEX(Hilfswerte!$B$4:$B$15,MATCH(C116,Hilfswerte!$A$4:$A$15,0)),2)</f>
        <v>1.38</v>
      </c>
      <c r="V116" s="4">
        <f>ROUND(SQRT((((E116-Hilfswerte!$B$20)/Hilfswerte!$B$21)-Hilfswerte!$B$28)^2+(((F116-Hilfswerte!$B$22)/Hilfswerte!$B$23)-Hilfswerte!$B$29)^2+(((G116-Hilfswerte!$B$24)/Hilfswerte!$B$25)-Hilfswerte!$B$30)^2),3)</f>
        <v>1.3260000000000001</v>
      </c>
      <c r="W116" s="4">
        <f>ROUND(E116*Hilfswerte!$B$31,0)</f>
        <v>17677</v>
      </c>
      <c r="X116" s="4">
        <f t="shared" si="14"/>
        <v>9167</v>
      </c>
      <c r="Y116" s="4" t="str">
        <f>IF(T116="A - Top-Kunde","bereits Top-Kunde",IF(AND(V116&lt;=Hilfswerte!$B$34,H116&lt;0.5*W116),"Hoch",IF(AND(V116&lt;=Hilfswerte!$B$35,H116&lt;0.7*W116),"Mittel","Niedrig")))</f>
        <v>bereits Top-Kunde</v>
      </c>
      <c r="Z116" s="4">
        <f t="shared" si="15"/>
        <v>6.5</v>
      </c>
      <c r="AA116" s="4" t="str">
        <f>IF(J116&gt;365,"Bereits abgewandert (Segment D)",IF(Z116&gt;=Hilfswerte!$B$38,"Rot - akut gefaehrdet",IF(Z116&gt;=Hilfswerte!$B$39,"Gelb - beobachten","Gruen - stabil")))</f>
        <v>Gruen - stabil</v>
      </c>
    </row>
    <row r="117" spans="1:27" ht="15" customHeight="1" x14ac:dyDescent="0.25">
      <c r="A117" s="4" t="s">
        <v>259</v>
      </c>
      <c r="B117" s="4" t="s">
        <v>140</v>
      </c>
      <c r="C117" s="4" t="s">
        <v>89</v>
      </c>
      <c r="D117" s="4" t="s">
        <v>56</v>
      </c>
      <c r="E117" s="4">
        <v>19</v>
      </c>
      <c r="F117" s="5">
        <v>3.3</v>
      </c>
      <c r="G117" s="5">
        <v>7.2</v>
      </c>
      <c r="H117" s="6">
        <v>4690</v>
      </c>
      <c r="I117" s="4">
        <v>1</v>
      </c>
      <c r="J117" s="4">
        <v>133</v>
      </c>
      <c r="K117" s="4">
        <v>0</v>
      </c>
      <c r="L117" s="4">
        <v>15</v>
      </c>
      <c r="M117" s="4">
        <v>1</v>
      </c>
      <c r="N117" s="5">
        <v>-10.3</v>
      </c>
      <c r="O117" s="7">
        <f t="shared" si="8"/>
        <v>3</v>
      </c>
      <c r="P117" s="7">
        <f t="shared" si="9"/>
        <v>1</v>
      </c>
      <c r="Q117" s="7">
        <f t="shared" si="10"/>
        <v>4</v>
      </c>
      <c r="R117" s="7">
        <f t="shared" si="11"/>
        <v>8</v>
      </c>
      <c r="S117" s="8">
        <f t="shared" si="12"/>
        <v>70.400000000000006</v>
      </c>
      <c r="T117" s="7" t="str">
        <f t="shared" si="13"/>
        <v>C - Entwicklungspotenzial</v>
      </c>
      <c r="U117" s="4">
        <f>ROUND(((E117-Hilfswerte!$B$20)/Hilfswerte!$B$21)+((F117-Hilfswerte!$B$22)/Hilfswerte!$B$23)+((G117-Hilfswerte!$B$24)/Hilfswerte!$B$25)+0.1*INDEX(Hilfswerte!$B$4:$B$15,MATCH(C117,Hilfswerte!$A$4:$A$15,0)),2)</f>
        <v>-1.06</v>
      </c>
      <c r="V117" s="4">
        <f>ROUND(SQRT((((E117-Hilfswerte!$B$20)/Hilfswerte!$B$21)-Hilfswerte!$B$28)^2+(((F117-Hilfswerte!$B$22)/Hilfswerte!$B$23)-Hilfswerte!$B$29)^2+(((G117-Hilfswerte!$B$24)/Hilfswerte!$B$25)-Hilfswerte!$B$30)^2),3)</f>
        <v>1.0920000000000001</v>
      </c>
      <c r="W117" s="4">
        <f>ROUND(E117*Hilfswerte!$B$31,0)</f>
        <v>3905</v>
      </c>
      <c r="X117" s="4">
        <f t="shared" si="14"/>
        <v>0</v>
      </c>
      <c r="Y117" s="4" t="str">
        <f>IF(T117="A - Top-Kunde","bereits Top-Kunde",IF(AND(V117&lt;=Hilfswerte!$B$34,H117&lt;0.5*W117),"Hoch",IF(AND(V117&lt;=Hilfswerte!$B$35,H117&lt;0.7*W117),"Mittel","Niedrig")))</f>
        <v>Niedrig</v>
      </c>
      <c r="Z117" s="4">
        <f t="shared" si="15"/>
        <v>13.8</v>
      </c>
      <c r="AA117" s="4" t="str">
        <f>IF(J117&gt;365,"Bereits abgewandert (Segment D)",IF(Z117&gt;=Hilfswerte!$B$38,"Rot - akut gefaehrdet",IF(Z117&gt;=Hilfswerte!$B$39,"Gelb - beobachten","Gruen - stabil")))</f>
        <v>Gelb - beobachten</v>
      </c>
    </row>
    <row r="118" spans="1:27" ht="15" customHeight="1" x14ac:dyDescent="0.25">
      <c r="A118" s="4" t="s">
        <v>260</v>
      </c>
      <c r="B118" s="4" t="s">
        <v>261</v>
      </c>
      <c r="C118" s="4" t="s">
        <v>29</v>
      </c>
      <c r="D118" s="4" t="s">
        <v>30</v>
      </c>
      <c r="E118" s="4">
        <v>9</v>
      </c>
      <c r="F118" s="5">
        <v>1.1000000000000001</v>
      </c>
      <c r="G118" s="5">
        <v>13.3</v>
      </c>
      <c r="H118" s="6">
        <v>150</v>
      </c>
      <c r="I118" s="4">
        <v>1</v>
      </c>
      <c r="J118" s="4">
        <v>360</v>
      </c>
      <c r="K118" s="4">
        <v>0</v>
      </c>
      <c r="L118" s="4">
        <v>17</v>
      </c>
      <c r="M118" s="4">
        <v>3</v>
      </c>
      <c r="N118" s="5">
        <v>-9.4</v>
      </c>
      <c r="O118" s="7">
        <f t="shared" si="8"/>
        <v>2</v>
      </c>
      <c r="P118" s="7">
        <f t="shared" si="9"/>
        <v>1</v>
      </c>
      <c r="Q118" s="7">
        <f t="shared" si="10"/>
        <v>2</v>
      </c>
      <c r="R118" s="7">
        <f t="shared" si="11"/>
        <v>5</v>
      </c>
      <c r="S118" s="8">
        <f t="shared" si="12"/>
        <v>40.200000000000003</v>
      </c>
      <c r="T118" s="7" t="str">
        <f t="shared" si="13"/>
        <v>C - Entwicklungspotenzial</v>
      </c>
      <c r="U118" s="4">
        <f>ROUND(((E118-Hilfswerte!$B$20)/Hilfswerte!$B$21)+((F118-Hilfswerte!$B$22)/Hilfswerte!$B$23)+((G118-Hilfswerte!$B$24)/Hilfswerte!$B$25)+0.1*INDEX(Hilfswerte!$B$4:$B$15,MATCH(C118,Hilfswerte!$A$4:$A$15,0)),2)</f>
        <v>-0.2</v>
      </c>
      <c r="V118" s="4">
        <f>ROUND(SQRT((((E118-Hilfswerte!$B$20)/Hilfswerte!$B$21)-Hilfswerte!$B$28)^2+(((F118-Hilfswerte!$B$22)/Hilfswerte!$B$23)-Hilfswerte!$B$29)^2+(((G118-Hilfswerte!$B$24)/Hilfswerte!$B$25)-Hilfswerte!$B$30)^2),3)</f>
        <v>1.002</v>
      </c>
      <c r="W118" s="4">
        <f>ROUND(E118*Hilfswerte!$B$31,0)</f>
        <v>1850</v>
      </c>
      <c r="X118" s="4">
        <f t="shared" si="14"/>
        <v>1700</v>
      </c>
      <c r="Y118" s="4" t="str">
        <f>IF(T118="A - Top-Kunde","bereits Top-Kunde",IF(AND(V118&lt;=Hilfswerte!$B$34,H118&lt;0.5*W118),"Hoch",IF(AND(V118&lt;=Hilfswerte!$B$35,H118&lt;0.7*W118),"Mittel","Niedrig")))</f>
        <v>Mittel</v>
      </c>
      <c r="Z118" s="4">
        <f t="shared" si="15"/>
        <v>25.2</v>
      </c>
      <c r="AA118" s="4" t="str">
        <f>IF(J118&gt;365,"Bereits abgewandert (Segment D)",IF(Z118&gt;=Hilfswerte!$B$38,"Rot - akut gefaehrdet",IF(Z118&gt;=Hilfswerte!$B$39,"Gelb - beobachten","Gruen - stabil")))</f>
        <v>Rot - akut gefaehrdet</v>
      </c>
    </row>
    <row r="119" spans="1:27" ht="15" customHeight="1" x14ac:dyDescent="0.25">
      <c r="A119" s="4" t="s">
        <v>262</v>
      </c>
      <c r="B119" s="4" t="s">
        <v>263</v>
      </c>
      <c r="C119" s="4" t="s">
        <v>33</v>
      </c>
      <c r="D119" s="4" t="s">
        <v>56</v>
      </c>
      <c r="E119" s="4">
        <v>50</v>
      </c>
      <c r="F119" s="5">
        <v>7.1</v>
      </c>
      <c r="G119" s="5">
        <v>13.1</v>
      </c>
      <c r="H119" s="6">
        <v>19010</v>
      </c>
      <c r="I119" s="4">
        <v>4</v>
      </c>
      <c r="J119" s="4">
        <v>15</v>
      </c>
      <c r="K119" s="4">
        <v>1</v>
      </c>
      <c r="L119" s="4">
        <v>21</v>
      </c>
      <c r="M119" s="4">
        <v>5</v>
      </c>
      <c r="N119" s="5">
        <v>14.2</v>
      </c>
      <c r="O119" s="7">
        <f t="shared" si="8"/>
        <v>5</v>
      </c>
      <c r="P119" s="7">
        <f t="shared" si="9"/>
        <v>4</v>
      </c>
      <c r="Q119" s="7">
        <f t="shared" si="10"/>
        <v>5</v>
      </c>
      <c r="R119" s="7">
        <f t="shared" si="11"/>
        <v>14</v>
      </c>
      <c r="S119" s="8">
        <f t="shared" si="12"/>
        <v>134.80000000000001</v>
      </c>
      <c r="T119" s="7" t="str">
        <f t="shared" si="13"/>
        <v>A - Top-Kunde</v>
      </c>
      <c r="U119" s="4">
        <f>ROUND(((E119-Hilfswerte!$B$20)/Hilfswerte!$B$21)+((F119-Hilfswerte!$B$22)/Hilfswerte!$B$23)+((G119-Hilfswerte!$B$24)/Hilfswerte!$B$25)+0.1*INDEX(Hilfswerte!$B$4:$B$15,MATCH(C119,Hilfswerte!$A$4:$A$15,0)),2)</f>
        <v>-0.19</v>
      </c>
      <c r="V119" s="4">
        <f>ROUND(SQRT((((E119-Hilfswerte!$B$20)/Hilfswerte!$B$21)-Hilfswerte!$B$28)^2+(((F119-Hilfswerte!$B$22)/Hilfswerte!$B$23)-Hilfswerte!$B$29)^2+(((G119-Hilfswerte!$B$24)/Hilfswerte!$B$25)-Hilfswerte!$B$30)^2),3)</f>
        <v>0.80300000000000005</v>
      </c>
      <c r="W119" s="4">
        <f>ROUND(E119*Hilfswerte!$B$31,0)</f>
        <v>10277</v>
      </c>
      <c r="X119" s="4">
        <f t="shared" si="14"/>
        <v>0</v>
      </c>
      <c r="Y119" s="4" t="str">
        <f>IF(T119="A - Top-Kunde","bereits Top-Kunde",IF(AND(V119&lt;=Hilfswerte!$B$34,H119&lt;0.5*W119),"Hoch",IF(AND(V119&lt;=Hilfswerte!$B$35,H119&lt;0.7*W119),"Mittel","Niedrig")))</f>
        <v>bereits Top-Kunde</v>
      </c>
      <c r="Z119" s="4">
        <f t="shared" si="15"/>
        <v>8</v>
      </c>
      <c r="AA119" s="4" t="str">
        <f>IF(J119&gt;365,"Bereits abgewandert (Segment D)",IF(Z119&gt;=Hilfswerte!$B$38,"Rot - akut gefaehrdet",IF(Z119&gt;=Hilfswerte!$B$39,"Gelb - beobachten","Gruen - stabil")))</f>
        <v>Gruen - stabil</v>
      </c>
    </row>
    <row r="120" spans="1:27" ht="15" customHeight="1" x14ac:dyDescent="0.25">
      <c r="A120" s="4" t="s">
        <v>264</v>
      </c>
      <c r="B120" s="4" t="s">
        <v>265</v>
      </c>
      <c r="C120" s="4" t="s">
        <v>38</v>
      </c>
      <c r="D120" s="4" t="s">
        <v>106</v>
      </c>
      <c r="E120" s="4">
        <v>60</v>
      </c>
      <c r="F120" s="5">
        <v>15</v>
      </c>
      <c r="G120" s="5">
        <v>6.9</v>
      </c>
      <c r="H120" s="6">
        <v>8290</v>
      </c>
      <c r="I120" s="4">
        <v>4</v>
      </c>
      <c r="J120" s="4">
        <v>5</v>
      </c>
      <c r="K120" s="4">
        <v>1</v>
      </c>
      <c r="L120" s="4">
        <v>14</v>
      </c>
      <c r="M120" s="4">
        <v>2</v>
      </c>
      <c r="N120" s="5">
        <v>11</v>
      </c>
      <c r="O120" s="7">
        <f t="shared" si="8"/>
        <v>5</v>
      </c>
      <c r="P120" s="7">
        <f t="shared" si="9"/>
        <v>4</v>
      </c>
      <c r="Q120" s="7">
        <f t="shared" si="10"/>
        <v>5</v>
      </c>
      <c r="R120" s="7">
        <f t="shared" si="11"/>
        <v>14</v>
      </c>
      <c r="S120" s="8">
        <f t="shared" si="12"/>
        <v>135.30000000000001</v>
      </c>
      <c r="T120" s="7" t="str">
        <f t="shared" si="13"/>
        <v>A - Top-Kunde</v>
      </c>
      <c r="U120" s="4">
        <f>ROUND(((E120-Hilfswerte!$B$20)/Hilfswerte!$B$21)+((F120-Hilfswerte!$B$22)/Hilfswerte!$B$23)+((G120-Hilfswerte!$B$24)/Hilfswerte!$B$25)+0.1*INDEX(Hilfswerte!$B$4:$B$15,MATCH(C120,Hilfswerte!$A$4:$A$15,0)),2)</f>
        <v>-0.68</v>
      </c>
      <c r="V120" s="4">
        <f>ROUND(SQRT((((E120-Hilfswerte!$B$20)/Hilfswerte!$B$21)-Hilfswerte!$B$28)^2+(((F120-Hilfswerte!$B$22)/Hilfswerte!$B$23)-Hilfswerte!$B$29)^2+(((G120-Hilfswerte!$B$24)/Hilfswerte!$B$25)-Hilfswerte!$B$30)^2),3)</f>
        <v>0.92</v>
      </c>
      <c r="W120" s="4">
        <f>ROUND(E120*Hilfswerte!$B$31,0)</f>
        <v>12333</v>
      </c>
      <c r="X120" s="4">
        <f t="shared" si="14"/>
        <v>4043</v>
      </c>
      <c r="Y120" s="4" t="str">
        <f>IF(T120="A - Top-Kunde","bereits Top-Kunde",IF(AND(V120&lt;=Hilfswerte!$B$34,H120&lt;0.5*W120),"Hoch",IF(AND(V120&lt;=Hilfswerte!$B$35,H120&lt;0.7*W120),"Mittel","Niedrig")))</f>
        <v>bereits Top-Kunde</v>
      </c>
      <c r="Z120" s="4">
        <f t="shared" si="15"/>
        <v>6.1</v>
      </c>
      <c r="AA120" s="4" t="str">
        <f>IF(J120&gt;365,"Bereits abgewandert (Segment D)",IF(Z120&gt;=Hilfswerte!$B$38,"Rot - akut gefaehrdet",IF(Z120&gt;=Hilfswerte!$B$39,"Gelb - beobachten","Gruen - stabil")))</f>
        <v>Gruen - stabil</v>
      </c>
    </row>
    <row r="121" spans="1:27" ht="15" customHeight="1" x14ac:dyDescent="0.25">
      <c r="A121" s="4" t="s">
        <v>266</v>
      </c>
      <c r="B121" s="4" t="s">
        <v>267</v>
      </c>
      <c r="C121" s="4" t="s">
        <v>55</v>
      </c>
      <c r="D121" s="4" t="s">
        <v>30</v>
      </c>
      <c r="E121" s="4">
        <v>63</v>
      </c>
      <c r="F121" s="5">
        <v>9.1999999999999993</v>
      </c>
      <c r="G121" s="5">
        <v>10.199999999999999</v>
      </c>
      <c r="H121" s="6">
        <v>2920</v>
      </c>
      <c r="I121" s="4">
        <v>3</v>
      </c>
      <c r="J121" s="4">
        <v>51</v>
      </c>
      <c r="K121" s="4">
        <v>0</v>
      </c>
      <c r="L121" s="4">
        <v>8</v>
      </c>
      <c r="M121" s="4">
        <v>6</v>
      </c>
      <c r="N121" s="5">
        <v>-14.7</v>
      </c>
      <c r="O121" s="7">
        <f t="shared" si="8"/>
        <v>4</v>
      </c>
      <c r="P121" s="7">
        <f t="shared" si="9"/>
        <v>3</v>
      </c>
      <c r="Q121" s="7">
        <f t="shared" si="10"/>
        <v>4</v>
      </c>
      <c r="R121" s="7">
        <f t="shared" si="11"/>
        <v>11</v>
      </c>
      <c r="S121" s="8">
        <f t="shared" si="12"/>
        <v>100.3</v>
      </c>
      <c r="T121" s="7" t="str">
        <f t="shared" si="13"/>
        <v>C - Entwicklungspotenzial</v>
      </c>
      <c r="U121" s="4">
        <f>ROUND(((E121-Hilfswerte!$B$20)/Hilfswerte!$B$21)+((F121-Hilfswerte!$B$22)/Hilfswerte!$B$23)+((G121-Hilfswerte!$B$24)/Hilfswerte!$B$25)+0.1*INDEX(Hilfswerte!$B$4:$B$15,MATCH(C121,Hilfswerte!$A$4:$A$15,0)),2)</f>
        <v>-0.28999999999999998</v>
      </c>
      <c r="V121" s="4">
        <f>ROUND(SQRT((((E121-Hilfswerte!$B$20)/Hilfswerte!$B$21)-Hilfswerte!$B$28)^2+(((F121-Hilfswerte!$B$22)/Hilfswerte!$B$23)-Hilfswerte!$B$29)^2+(((G121-Hilfswerte!$B$24)/Hilfswerte!$B$25)-Hilfswerte!$B$30)^2),3)</f>
        <v>0.69899999999999995</v>
      </c>
      <c r="W121" s="4">
        <f>ROUND(E121*Hilfswerte!$B$31,0)</f>
        <v>12949</v>
      </c>
      <c r="X121" s="4">
        <f t="shared" si="14"/>
        <v>10029</v>
      </c>
      <c r="Y121" s="4" t="str">
        <f>IF(T121="A - Top-Kunde","bereits Top-Kunde",IF(AND(V121&lt;=Hilfswerte!$B$34,H121&lt;0.5*W121),"Hoch",IF(AND(V121&lt;=Hilfswerte!$B$35,H121&lt;0.7*W121),"Mittel","Niedrig")))</f>
        <v>Hoch</v>
      </c>
      <c r="Z121" s="4">
        <f t="shared" si="15"/>
        <v>10</v>
      </c>
      <c r="AA121" s="4" t="str">
        <f>IF(J121&gt;365,"Bereits abgewandert (Segment D)",IF(Z121&gt;=Hilfswerte!$B$38,"Rot - akut gefaehrdet",IF(Z121&gt;=Hilfswerte!$B$39,"Gelb - beobachten","Gruen - stabil")))</f>
        <v>Gruen - stabil</v>
      </c>
    </row>
    <row r="122" spans="1:27" ht="15" customHeight="1" x14ac:dyDescent="0.25">
      <c r="A122" s="4" t="s">
        <v>268</v>
      </c>
      <c r="B122" s="4" t="s">
        <v>269</v>
      </c>
      <c r="C122" s="4" t="s">
        <v>65</v>
      </c>
      <c r="D122" s="4" t="s">
        <v>93</v>
      </c>
      <c r="E122" s="4">
        <v>70</v>
      </c>
      <c r="F122" s="5">
        <v>19.399999999999999</v>
      </c>
      <c r="G122" s="5">
        <v>5.2</v>
      </c>
      <c r="H122" s="6">
        <v>25280</v>
      </c>
      <c r="I122" s="4">
        <v>7</v>
      </c>
      <c r="J122" s="4">
        <v>110</v>
      </c>
      <c r="K122" s="4">
        <v>0</v>
      </c>
      <c r="L122" s="4">
        <v>5</v>
      </c>
      <c r="M122" s="4">
        <v>2</v>
      </c>
      <c r="N122" s="5">
        <v>-7.9</v>
      </c>
      <c r="O122" s="7">
        <f t="shared" si="8"/>
        <v>3</v>
      </c>
      <c r="P122" s="7">
        <f t="shared" si="9"/>
        <v>5</v>
      </c>
      <c r="Q122" s="7">
        <f t="shared" si="10"/>
        <v>5</v>
      </c>
      <c r="R122" s="7">
        <f t="shared" si="11"/>
        <v>13</v>
      </c>
      <c r="S122" s="8">
        <f t="shared" si="12"/>
        <v>124.6</v>
      </c>
      <c r="T122" s="7" t="str">
        <f t="shared" si="13"/>
        <v>B - Kernkunde</v>
      </c>
      <c r="U122" s="4">
        <f>ROUND(((E122-Hilfswerte!$B$20)/Hilfswerte!$B$21)+((F122-Hilfswerte!$B$22)/Hilfswerte!$B$23)+((G122-Hilfswerte!$B$24)/Hilfswerte!$B$25)+0.1*INDEX(Hilfswerte!$B$4:$B$15,MATCH(C122,Hilfswerte!$A$4:$A$15,0)),2)</f>
        <v>-1.22</v>
      </c>
      <c r="V122" s="4">
        <f>ROUND(SQRT((((E122-Hilfswerte!$B$20)/Hilfswerte!$B$21)-Hilfswerte!$B$28)^2+(((F122-Hilfswerte!$B$22)/Hilfswerte!$B$23)-Hilfswerte!$B$29)^2+(((G122-Hilfswerte!$B$24)/Hilfswerte!$B$25)-Hilfswerte!$B$30)^2),3)</f>
        <v>1.0920000000000001</v>
      </c>
      <c r="W122" s="4">
        <f>ROUND(E122*Hilfswerte!$B$31,0)</f>
        <v>14388</v>
      </c>
      <c r="X122" s="4">
        <f t="shared" si="14"/>
        <v>0</v>
      </c>
      <c r="Y122" s="4" t="str">
        <f>IF(T122="A - Top-Kunde","bereits Top-Kunde",IF(AND(V122&lt;=Hilfswerte!$B$34,H122&lt;0.5*W122),"Hoch",IF(AND(V122&lt;=Hilfswerte!$B$35,H122&lt;0.7*W122),"Mittel","Niedrig")))</f>
        <v>Niedrig</v>
      </c>
      <c r="Z122" s="4">
        <f t="shared" si="15"/>
        <v>9.6999999999999993</v>
      </c>
      <c r="AA122" s="4" t="str">
        <f>IF(J122&gt;365,"Bereits abgewandert (Segment D)",IF(Z122&gt;=Hilfswerte!$B$38,"Rot - akut gefaehrdet",IF(Z122&gt;=Hilfswerte!$B$39,"Gelb - beobachten","Gruen - stabil")))</f>
        <v>Gruen - stabil</v>
      </c>
    </row>
    <row r="123" spans="1:27" ht="15" customHeight="1" x14ac:dyDescent="0.25">
      <c r="A123" s="4" t="s">
        <v>270</v>
      </c>
      <c r="B123" s="4" t="s">
        <v>271</v>
      </c>
      <c r="C123" s="4" t="s">
        <v>51</v>
      </c>
      <c r="D123" s="4" t="s">
        <v>30</v>
      </c>
      <c r="E123" s="4">
        <v>17</v>
      </c>
      <c r="F123" s="5">
        <v>2.2000000000000002</v>
      </c>
      <c r="G123" s="5">
        <v>7.8</v>
      </c>
      <c r="H123" s="6">
        <v>3490</v>
      </c>
      <c r="I123" s="4">
        <v>3</v>
      </c>
      <c r="J123" s="4">
        <v>97</v>
      </c>
      <c r="K123" s="4">
        <v>1</v>
      </c>
      <c r="L123" s="4">
        <v>5</v>
      </c>
      <c r="M123" s="4">
        <v>3</v>
      </c>
      <c r="N123" s="5">
        <v>-7</v>
      </c>
      <c r="O123" s="7">
        <f t="shared" si="8"/>
        <v>3</v>
      </c>
      <c r="P123" s="7">
        <f t="shared" si="9"/>
        <v>3</v>
      </c>
      <c r="Q123" s="7">
        <f t="shared" si="10"/>
        <v>4</v>
      </c>
      <c r="R123" s="7">
        <f t="shared" si="11"/>
        <v>10</v>
      </c>
      <c r="S123" s="8">
        <f t="shared" si="12"/>
        <v>89</v>
      </c>
      <c r="T123" s="7" t="str">
        <f t="shared" si="13"/>
        <v>C - Entwicklungspotenzial</v>
      </c>
      <c r="U123" s="4">
        <f>ROUND(((E123-Hilfswerte!$B$20)/Hilfswerte!$B$21)+((F123-Hilfswerte!$B$22)/Hilfswerte!$B$23)+((G123-Hilfswerte!$B$24)/Hilfswerte!$B$25)+0.1*INDEX(Hilfswerte!$B$4:$B$15,MATCH(C123,Hilfswerte!$A$4:$A$15,0)),2)</f>
        <v>-0.94</v>
      </c>
      <c r="V123" s="4">
        <f>ROUND(SQRT((((E123-Hilfswerte!$B$20)/Hilfswerte!$B$21)-Hilfswerte!$B$28)^2+(((F123-Hilfswerte!$B$22)/Hilfswerte!$B$23)-Hilfswerte!$B$29)^2+(((G123-Hilfswerte!$B$24)/Hilfswerte!$B$25)-Hilfswerte!$B$30)^2),3)</f>
        <v>1.056</v>
      </c>
      <c r="W123" s="4">
        <f>ROUND(E123*Hilfswerte!$B$31,0)</f>
        <v>3494</v>
      </c>
      <c r="X123" s="4">
        <f t="shared" si="14"/>
        <v>4</v>
      </c>
      <c r="Y123" s="4" t="str">
        <f>IF(T123="A - Top-Kunde","bereits Top-Kunde",IF(AND(V123&lt;=Hilfswerte!$B$34,H123&lt;0.5*W123),"Hoch",IF(AND(V123&lt;=Hilfswerte!$B$35,H123&lt;0.7*W123),"Mittel","Niedrig")))</f>
        <v>Niedrig</v>
      </c>
      <c r="Z123" s="4">
        <f t="shared" si="15"/>
        <v>11.7</v>
      </c>
      <c r="AA123" s="4" t="str">
        <f>IF(J123&gt;365,"Bereits abgewandert (Segment D)",IF(Z123&gt;=Hilfswerte!$B$38,"Rot - akut gefaehrdet",IF(Z123&gt;=Hilfswerte!$B$39,"Gelb - beobachten","Gruen - stabil")))</f>
        <v>Gruen - stabil</v>
      </c>
    </row>
    <row r="124" spans="1:27" ht="15" customHeight="1" x14ac:dyDescent="0.25">
      <c r="A124" s="4" t="s">
        <v>272</v>
      </c>
      <c r="B124" s="4" t="s">
        <v>273</v>
      </c>
      <c r="C124" s="4" t="s">
        <v>84</v>
      </c>
      <c r="D124" s="4" t="s">
        <v>30</v>
      </c>
      <c r="E124" s="4">
        <v>238</v>
      </c>
      <c r="F124" s="5">
        <v>30.5</v>
      </c>
      <c r="G124" s="5">
        <v>8.4</v>
      </c>
      <c r="H124" s="6">
        <v>55690</v>
      </c>
      <c r="I124" s="4">
        <v>2</v>
      </c>
      <c r="J124" s="4">
        <v>271</v>
      </c>
      <c r="K124" s="4">
        <v>1</v>
      </c>
      <c r="L124" s="4">
        <v>18</v>
      </c>
      <c r="M124" s="4">
        <v>6</v>
      </c>
      <c r="N124" s="5">
        <v>-4.3</v>
      </c>
      <c r="O124" s="7">
        <f t="shared" si="8"/>
        <v>2</v>
      </c>
      <c r="P124" s="7">
        <f t="shared" si="9"/>
        <v>2</v>
      </c>
      <c r="Q124" s="7">
        <f t="shared" si="10"/>
        <v>5</v>
      </c>
      <c r="R124" s="7">
        <f t="shared" si="11"/>
        <v>9</v>
      </c>
      <c r="S124" s="8">
        <f t="shared" si="12"/>
        <v>76.5</v>
      </c>
      <c r="T124" s="7" t="str">
        <f t="shared" si="13"/>
        <v>C - Entwicklungspotenzial</v>
      </c>
      <c r="U124" s="4">
        <f>ROUND(((E124-Hilfswerte!$B$20)/Hilfswerte!$B$21)+((F124-Hilfswerte!$B$22)/Hilfswerte!$B$23)+((G124-Hilfswerte!$B$24)/Hilfswerte!$B$25)+0.1*INDEX(Hilfswerte!$B$4:$B$15,MATCH(C124,Hilfswerte!$A$4:$A$15,0)),2)</f>
        <v>0.27</v>
      </c>
      <c r="V124" s="4">
        <f>ROUND(SQRT((((E124-Hilfswerte!$B$20)/Hilfswerte!$B$21)-Hilfswerte!$B$28)^2+(((F124-Hilfswerte!$B$22)/Hilfswerte!$B$23)-Hilfswerte!$B$29)^2+(((G124-Hilfswerte!$B$24)/Hilfswerte!$B$25)-Hilfswerte!$B$30)^2),3)</f>
        <v>0.55500000000000005</v>
      </c>
      <c r="W124" s="4">
        <f>ROUND(E124*Hilfswerte!$B$31,0)</f>
        <v>48920</v>
      </c>
      <c r="X124" s="4">
        <f t="shared" si="14"/>
        <v>0</v>
      </c>
      <c r="Y124" s="4" t="str">
        <f>IF(T124="A - Top-Kunde","bereits Top-Kunde",IF(AND(V124&lt;=Hilfswerte!$B$34,H124&lt;0.5*W124),"Hoch",IF(AND(V124&lt;=Hilfswerte!$B$35,H124&lt;0.7*W124),"Mittel","Niedrig")))</f>
        <v>Niedrig</v>
      </c>
      <c r="Z124" s="4">
        <f t="shared" si="15"/>
        <v>21.9</v>
      </c>
      <c r="AA124" s="4" t="str">
        <f>IF(J124&gt;365,"Bereits abgewandert (Segment D)",IF(Z124&gt;=Hilfswerte!$B$38,"Rot - akut gefaehrdet",IF(Z124&gt;=Hilfswerte!$B$39,"Gelb - beobachten","Gruen - stabil")))</f>
        <v>Rot - akut gefaehrdet</v>
      </c>
    </row>
    <row r="125" spans="1:27" ht="15" customHeight="1" x14ac:dyDescent="0.25">
      <c r="A125" s="4" t="s">
        <v>274</v>
      </c>
      <c r="B125" s="4" t="s">
        <v>275</v>
      </c>
      <c r="C125" s="4" t="s">
        <v>38</v>
      </c>
      <c r="D125" s="4" t="s">
        <v>93</v>
      </c>
      <c r="E125" s="4">
        <v>61</v>
      </c>
      <c r="F125" s="5">
        <v>12.9</v>
      </c>
      <c r="G125" s="5">
        <v>1.4</v>
      </c>
      <c r="H125" s="6">
        <v>29170</v>
      </c>
      <c r="I125" s="4">
        <v>4</v>
      </c>
      <c r="J125" s="4">
        <v>170</v>
      </c>
      <c r="K125" s="4">
        <v>0</v>
      </c>
      <c r="L125" s="4">
        <v>9</v>
      </c>
      <c r="M125" s="4">
        <v>2</v>
      </c>
      <c r="N125" s="5">
        <v>-8.5</v>
      </c>
      <c r="O125" s="7">
        <f t="shared" si="8"/>
        <v>3</v>
      </c>
      <c r="P125" s="7">
        <f t="shared" si="9"/>
        <v>4</v>
      </c>
      <c r="Q125" s="7">
        <f t="shared" si="10"/>
        <v>5</v>
      </c>
      <c r="R125" s="7">
        <f t="shared" si="11"/>
        <v>12</v>
      </c>
      <c r="S125" s="8">
        <f t="shared" si="12"/>
        <v>113.1</v>
      </c>
      <c r="T125" s="7" t="str">
        <f t="shared" si="13"/>
        <v>B - Kernkunde</v>
      </c>
      <c r="U125" s="4">
        <f>ROUND(((E125-Hilfswerte!$B$20)/Hilfswerte!$B$21)+((F125-Hilfswerte!$B$22)/Hilfswerte!$B$23)+((G125-Hilfswerte!$B$24)/Hilfswerte!$B$25)+0.1*INDEX(Hilfswerte!$B$4:$B$15,MATCH(C125,Hilfswerte!$A$4:$A$15,0)),2)</f>
        <v>-1.58</v>
      </c>
      <c r="V125" s="4">
        <f>ROUND(SQRT((((E125-Hilfswerte!$B$20)/Hilfswerte!$B$21)-Hilfswerte!$B$28)^2+(((F125-Hilfswerte!$B$22)/Hilfswerte!$B$23)-Hilfswerte!$B$29)^2+(((G125-Hilfswerte!$B$24)/Hilfswerte!$B$25)-Hilfswerte!$B$30)^2),3)</f>
        <v>1.6830000000000001</v>
      </c>
      <c r="W125" s="4">
        <f>ROUND(E125*Hilfswerte!$B$31,0)</f>
        <v>12538</v>
      </c>
      <c r="X125" s="4">
        <f t="shared" si="14"/>
        <v>0</v>
      </c>
      <c r="Y125" s="4" t="str">
        <f>IF(T125="A - Top-Kunde","bereits Top-Kunde",IF(AND(V125&lt;=Hilfswerte!$B$34,H125&lt;0.5*W125),"Hoch",IF(AND(V125&lt;=Hilfswerte!$B$35,H125&lt;0.7*W125),"Mittel","Niedrig")))</f>
        <v>Niedrig</v>
      </c>
      <c r="Z125" s="4">
        <f t="shared" si="15"/>
        <v>13.7</v>
      </c>
      <c r="AA125" s="4" t="str">
        <f>IF(J125&gt;365,"Bereits abgewandert (Segment D)",IF(Z125&gt;=Hilfswerte!$B$38,"Rot - akut gefaehrdet",IF(Z125&gt;=Hilfswerte!$B$39,"Gelb - beobachten","Gruen - stabil")))</f>
        <v>Gelb - beobachten</v>
      </c>
    </row>
    <row r="126" spans="1:27" ht="15" customHeight="1" x14ac:dyDescent="0.25">
      <c r="A126" s="4" t="s">
        <v>276</v>
      </c>
      <c r="B126" s="4" t="s">
        <v>277</v>
      </c>
      <c r="C126" s="4" t="s">
        <v>47</v>
      </c>
      <c r="D126" s="4" t="s">
        <v>93</v>
      </c>
      <c r="E126" s="4">
        <v>63</v>
      </c>
      <c r="F126" s="5">
        <v>15.3</v>
      </c>
      <c r="G126" s="5">
        <v>19.399999999999999</v>
      </c>
      <c r="H126" s="6">
        <v>3710</v>
      </c>
      <c r="I126" s="4">
        <v>5</v>
      </c>
      <c r="J126" s="4">
        <v>25</v>
      </c>
      <c r="K126" s="4">
        <v>0</v>
      </c>
      <c r="L126" s="4">
        <v>4</v>
      </c>
      <c r="M126" s="4">
        <v>6</v>
      </c>
      <c r="N126" s="5">
        <v>1</v>
      </c>
      <c r="O126" s="7">
        <f t="shared" si="8"/>
        <v>5</v>
      </c>
      <c r="P126" s="7">
        <f t="shared" si="9"/>
        <v>5</v>
      </c>
      <c r="Q126" s="7">
        <f t="shared" si="10"/>
        <v>4</v>
      </c>
      <c r="R126" s="7">
        <f t="shared" si="11"/>
        <v>14</v>
      </c>
      <c r="S126" s="8">
        <f t="shared" si="12"/>
        <v>139.30000000000001</v>
      </c>
      <c r="T126" s="7" t="str">
        <f t="shared" si="13"/>
        <v>A - Top-Kunde</v>
      </c>
      <c r="U126" s="4">
        <f>ROUND(((E126-Hilfswerte!$B$20)/Hilfswerte!$B$21)+((F126-Hilfswerte!$B$22)/Hilfswerte!$B$23)+((G126-Hilfswerte!$B$24)/Hilfswerte!$B$25)+0.1*INDEX(Hilfswerte!$B$4:$B$15,MATCH(C126,Hilfswerte!$A$4:$A$15,0)),2)</f>
        <v>1.07</v>
      </c>
      <c r="V126" s="4">
        <f>ROUND(SQRT((((E126-Hilfswerte!$B$20)/Hilfswerte!$B$21)-Hilfswerte!$B$28)^2+(((F126-Hilfswerte!$B$22)/Hilfswerte!$B$23)-Hilfswerte!$B$29)^2+(((G126-Hilfswerte!$B$24)/Hilfswerte!$B$25)-Hilfswerte!$B$30)^2),3)</f>
        <v>1.4330000000000001</v>
      </c>
      <c r="W126" s="4">
        <f>ROUND(E126*Hilfswerte!$B$31,0)</f>
        <v>12949</v>
      </c>
      <c r="X126" s="4">
        <f t="shared" si="14"/>
        <v>9239</v>
      </c>
      <c r="Y126" s="4" t="str">
        <f>IF(T126="A - Top-Kunde","bereits Top-Kunde",IF(AND(V126&lt;=Hilfswerte!$B$34,H126&lt;0.5*W126),"Hoch",IF(AND(V126&lt;=Hilfswerte!$B$35,H126&lt;0.7*W126),"Mittel","Niedrig")))</f>
        <v>bereits Top-Kunde</v>
      </c>
      <c r="Z126" s="4">
        <f t="shared" si="15"/>
        <v>2.1</v>
      </c>
      <c r="AA126" s="4" t="str">
        <f>IF(J126&gt;365,"Bereits abgewandert (Segment D)",IF(Z126&gt;=Hilfswerte!$B$38,"Rot - akut gefaehrdet",IF(Z126&gt;=Hilfswerte!$B$39,"Gelb - beobachten","Gruen - stabil")))</f>
        <v>Gruen - stabil</v>
      </c>
    </row>
    <row r="127" spans="1:27" ht="15" customHeight="1" x14ac:dyDescent="0.25">
      <c r="A127" s="4" t="s">
        <v>278</v>
      </c>
      <c r="B127" s="4" t="s">
        <v>279</v>
      </c>
      <c r="C127" s="4" t="s">
        <v>74</v>
      </c>
      <c r="D127" s="4" t="s">
        <v>117</v>
      </c>
      <c r="E127" s="4">
        <v>403</v>
      </c>
      <c r="F127" s="5">
        <v>84.4</v>
      </c>
      <c r="G127" s="5">
        <v>16.899999999999999</v>
      </c>
      <c r="H127" s="6">
        <v>34710</v>
      </c>
      <c r="I127" s="4">
        <v>1</v>
      </c>
      <c r="J127" s="4">
        <v>313</v>
      </c>
      <c r="K127" s="4">
        <v>0</v>
      </c>
      <c r="L127" s="4">
        <v>-5</v>
      </c>
      <c r="M127" s="4">
        <v>1</v>
      </c>
      <c r="N127" s="5">
        <v>9</v>
      </c>
      <c r="O127" s="7">
        <f t="shared" si="8"/>
        <v>2</v>
      </c>
      <c r="P127" s="7">
        <f t="shared" si="9"/>
        <v>1</v>
      </c>
      <c r="Q127" s="7">
        <f t="shared" si="10"/>
        <v>5</v>
      </c>
      <c r="R127" s="7">
        <f t="shared" si="11"/>
        <v>8</v>
      </c>
      <c r="S127" s="8">
        <f t="shared" si="12"/>
        <v>84.5</v>
      </c>
      <c r="T127" s="7" t="str">
        <f t="shared" si="13"/>
        <v>C - Entwicklungspotenzial</v>
      </c>
      <c r="U127" s="4">
        <f>ROUND(((E127-Hilfswerte!$B$20)/Hilfswerte!$B$21)+((F127-Hilfswerte!$B$22)/Hilfswerte!$B$23)+((G127-Hilfswerte!$B$24)/Hilfswerte!$B$25)+0.1*INDEX(Hilfswerte!$B$4:$B$15,MATCH(C127,Hilfswerte!$A$4:$A$15,0)),2)</f>
        <v>3.27</v>
      </c>
      <c r="V127" s="4">
        <f>ROUND(SQRT((((E127-Hilfswerte!$B$20)/Hilfswerte!$B$21)-Hilfswerte!$B$28)^2+(((F127-Hilfswerte!$B$22)/Hilfswerte!$B$23)-Hilfswerte!$B$29)^2+(((G127-Hilfswerte!$B$24)/Hilfswerte!$B$25)-Hilfswerte!$B$30)^2),3)</f>
        <v>1.595</v>
      </c>
      <c r="W127" s="4">
        <f>ROUND(E127*Hilfswerte!$B$31,0)</f>
        <v>82835</v>
      </c>
      <c r="X127" s="4">
        <f t="shared" si="14"/>
        <v>48125</v>
      </c>
      <c r="Y127" s="4" t="str">
        <f>IF(T127="A - Top-Kunde","bereits Top-Kunde",IF(AND(V127&lt;=Hilfswerte!$B$34,H127&lt;0.5*W127),"Hoch",IF(AND(V127&lt;=Hilfswerte!$B$35,H127&lt;0.7*W127),"Mittel","Niedrig")))</f>
        <v>Niedrig</v>
      </c>
      <c r="Z127" s="4">
        <f t="shared" si="15"/>
        <v>15.7</v>
      </c>
      <c r="AA127" s="4" t="str">
        <f>IF(J127&gt;365,"Bereits abgewandert (Segment D)",IF(Z127&gt;=Hilfswerte!$B$38,"Rot - akut gefaehrdet",IF(Z127&gt;=Hilfswerte!$B$39,"Gelb - beobachten","Gruen - stabil")))</f>
        <v>Gelb - beobachten</v>
      </c>
    </row>
    <row r="128" spans="1:27" ht="15" customHeight="1" x14ac:dyDescent="0.25">
      <c r="A128" s="4" t="s">
        <v>280</v>
      </c>
      <c r="B128" s="4" t="s">
        <v>236</v>
      </c>
      <c r="C128" s="4" t="s">
        <v>47</v>
      </c>
      <c r="D128" s="4" t="s">
        <v>77</v>
      </c>
      <c r="E128" s="4">
        <v>71</v>
      </c>
      <c r="F128" s="5">
        <v>29.2</v>
      </c>
      <c r="G128" s="5">
        <v>0.6</v>
      </c>
      <c r="H128" s="6">
        <v>6330</v>
      </c>
      <c r="I128" s="4">
        <v>3</v>
      </c>
      <c r="J128" s="4">
        <v>87</v>
      </c>
      <c r="K128" s="4">
        <v>1</v>
      </c>
      <c r="L128" s="4">
        <v>4</v>
      </c>
      <c r="M128" s="4">
        <v>3</v>
      </c>
      <c r="N128" s="5">
        <v>5.2</v>
      </c>
      <c r="O128" s="7">
        <f t="shared" si="8"/>
        <v>4</v>
      </c>
      <c r="P128" s="7">
        <f t="shared" si="9"/>
        <v>3</v>
      </c>
      <c r="Q128" s="7">
        <f t="shared" si="10"/>
        <v>4</v>
      </c>
      <c r="R128" s="7">
        <f t="shared" si="11"/>
        <v>11</v>
      </c>
      <c r="S128" s="8">
        <f t="shared" si="12"/>
        <v>105.4</v>
      </c>
      <c r="T128" s="7" t="str">
        <f t="shared" si="13"/>
        <v>B - Kernkunde</v>
      </c>
      <c r="U128" s="4">
        <f>ROUND(((E128-Hilfswerte!$B$20)/Hilfswerte!$B$21)+((F128-Hilfswerte!$B$22)/Hilfswerte!$B$23)+((G128-Hilfswerte!$B$24)/Hilfswerte!$B$25)+0.1*INDEX(Hilfswerte!$B$4:$B$15,MATCH(C128,Hilfswerte!$A$4:$A$15,0)),2)</f>
        <v>-1.63</v>
      </c>
      <c r="V128" s="4">
        <f>ROUND(SQRT((((E128-Hilfswerte!$B$20)/Hilfswerte!$B$21)-Hilfswerte!$B$28)^2+(((F128-Hilfswerte!$B$22)/Hilfswerte!$B$23)-Hilfswerte!$B$29)^2+(((G128-Hilfswerte!$B$24)/Hilfswerte!$B$25)-Hilfswerte!$B$30)^2),3)</f>
        <v>1.7410000000000001</v>
      </c>
      <c r="W128" s="4">
        <f>ROUND(E128*Hilfswerte!$B$31,0)</f>
        <v>14594</v>
      </c>
      <c r="X128" s="4">
        <f t="shared" si="14"/>
        <v>8264</v>
      </c>
      <c r="Y128" s="4" t="str">
        <f>IF(T128="A - Top-Kunde","bereits Top-Kunde",IF(AND(V128&lt;=Hilfswerte!$B$34,H128&lt;0.5*W128),"Hoch",IF(AND(V128&lt;=Hilfswerte!$B$35,H128&lt;0.7*W128),"Mittel","Niedrig")))</f>
        <v>Niedrig</v>
      </c>
      <c r="Z128" s="4">
        <f t="shared" si="15"/>
        <v>8.1999999999999993</v>
      </c>
      <c r="AA128" s="4" t="str">
        <f>IF(J128&gt;365,"Bereits abgewandert (Segment D)",IF(Z128&gt;=Hilfswerte!$B$38,"Rot - akut gefaehrdet",IF(Z128&gt;=Hilfswerte!$B$39,"Gelb - beobachten","Gruen - stabil")))</f>
        <v>Gruen - stabil</v>
      </c>
    </row>
    <row r="129" spans="1:27" ht="15" customHeight="1" x14ac:dyDescent="0.25">
      <c r="A129" s="4" t="s">
        <v>281</v>
      </c>
      <c r="B129" s="4" t="s">
        <v>282</v>
      </c>
      <c r="C129" s="4" t="s">
        <v>65</v>
      </c>
      <c r="D129" s="4" t="s">
        <v>48</v>
      </c>
      <c r="E129" s="4">
        <v>335</v>
      </c>
      <c r="F129" s="5">
        <v>74.5</v>
      </c>
      <c r="G129" s="5">
        <v>4.2</v>
      </c>
      <c r="H129" s="6">
        <v>21130</v>
      </c>
      <c r="I129" s="4">
        <v>2</v>
      </c>
      <c r="J129" s="4">
        <v>140</v>
      </c>
      <c r="K129" s="4">
        <v>0</v>
      </c>
      <c r="L129" s="4">
        <v>6</v>
      </c>
      <c r="M129" s="4">
        <v>5</v>
      </c>
      <c r="N129" s="5">
        <v>28.1</v>
      </c>
      <c r="O129" s="7">
        <f t="shared" si="8"/>
        <v>3</v>
      </c>
      <c r="P129" s="7">
        <f t="shared" si="9"/>
        <v>2</v>
      </c>
      <c r="Q129" s="7">
        <f t="shared" si="10"/>
        <v>5</v>
      </c>
      <c r="R129" s="7">
        <f t="shared" si="11"/>
        <v>10</v>
      </c>
      <c r="S129" s="8">
        <f t="shared" si="12"/>
        <v>112.3</v>
      </c>
      <c r="T129" s="7" t="str">
        <f t="shared" si="13"/>
        <v>B - Kernkunde</v>
      </c>
      <c r="U129" s="4">
        <f>ROUND(((E129-Hilfswerte!$B$20)/Hilfswerte!$B$21)+((F129-Hilfswerte!$B$22)/Hilfswerte!$B$23)+((G129-Hilfswerte!$B$24)/Hilfswerte!$B$25)+0.1*INDEX(Hilfswerte!$B$4:$B$15,MATCH(C129,Hilfswerte!$A$4:$A$15,0)),2)</f>
        <v>0.75</v>
      </c>
      <c r="V129" s="4">
        <f>ROUND(SQRT((((E129-Hilfswerte!$B$20)/Hilfswerte!$B$21)-Hilfswerte!$B$28)^2+(((F129-Hilfswerte!$B$22)/Hilfswerte!$B$23)-Hilfswerte!$B$29)^2+(((G129-Hilfswerte!$B$24)/Hilfswerte!$B$25)-Hilfswerte!$B$30)^2),3)</f>
        <v>1.482</v>
      </c>
      <c r="W129" s="4">
        <f>ROUND(E129*Hilfswerte!$B$31,0)</f>
        <v>68858</v>
      </c>
      <c r="X129" s="4">
        <f t="shared" si="14"/>
        <v>47728</v>
      </c>
      <c r="Y129" s="4" t="str">
        <f>IF(T129="A - Top-Kunde","bereits Top-Kunde",IF(AND(V129&lt;=Hilfswerte!$B$34,H129&lt;0.5*W129),"Hoch",IF(AND(V129&lt;=Hilfswerte!$B$35,H129&lt;0.7*W129),"Mittel","Niedrig")))</f>
        <v>Niedrig</v>
      </c>
      <c r="Z129" s="4">
        <f t="shared" si="15"/>
        <v>8.1999999999999993</v>
      </c>
      <c r="AA129" s="4" t="str">
        <f>IF(J129&gt;365,"Bereits abgewandert (Segment D)",IF(Z129&gt;=Hilfswerte!$B$38,"Rot - akut gefaehrdet",IF(Z129&gt;=Hilfswerte!$B$39,"Gelb - beobachten","Gruen - stabil")))</f>
        <v>Gruen - stabil</v>
      </c>
    </row>
    <row r="130" spans="1:27" ht="15" customHeight="1" x14ac:dyDescent="0.25">
      <c r="A130" s="4" t="s">
        <v>283</v>
      </c>
      <c r="B130" s="4" t="s">
        <v>284</v>
      </c>
      <c r="C130" s="4" t="s">
        <v>51</v>
      </c>
      <c r="D130" s="4" t="s">
        <v>30</v>
      </c>
      <c r="E130" s="4">
        <v>85</v>
      </c>
      <c r="F130" s="5">
        <v>21</v>
      </c>
      <c r="G130" s="5">
        <v>21.5</v>
      </c>
      <c r="H130" s="6">
        <v>1800</v>
      </c>
      <c r="I130" s="4">
        <v>1</v>
      </c>
      <c r="J130" s="4">
        <v>141</v>
      </c>
      <c r="K130" s="4">
        <v>0</v>
      </c>
      <c r="L130" s="4">
        <v>-4</v>
      </c>
      <c r="M130" s="4">
        <v>6</v>
      </c>
      <c r="N130" s="5">
        <v>-24.3</v>
      </c>
      <c r="O130" s="7">
        <f t="shared" ref="O130:O193" si="16">IF(J130&gt;365,1,IF(J130&lt;=30,5,IF(J130&lt;=90,4,IF(J130&lt;=180,3,2))))</f>
        <v>3</v>
      </c>
      <c r="P130" s="7">
        <f t="shared" ref="P130:P193" si="17">IF(I130&gt;=5,5,IF(I130&gt;=4,4,IF(I130&gt;=3,3,IF(I130&gt;=2,2,1))))</f>
        <v>1</v>
      </c>
      <c r="Q130" s="7">
        <f t="shared" ref="Q130:Q193" si="18">IF(H130&gt;=7500,5,IF(H130&gt;=2500,4,IF(H130&gt;=1000,3,IF(H130&gt;=1,2,1))))</f>
        <v>3</v>
      </c>
      <c r="R130" s="7">
        <f t="shared" ref="R130:R193" si="19">O130+P130+Q130</f>
        <v>7</v>
      </c>
      <c r="S130" s="8">
        <f t="shared" ref="S130:S193" si="20">ROUND(10*R130+0.5*N130-6*K130-0.3*MAX(0,L130),1)</f>
        <v>57.9</v>
      </c>
      <c r="T130" s="7" t="str">
        <f t="shared" ref="T130:T193" si="21">IF(J130&gt;365,"D - Abwanderungsrisiko",IF(S130&gt;=125,"A - Top-Kunde",IF(S130&gt;=105,"B - Kernkunde","C - Entwicklungspotenzial")))</f>
        <v>C - Entwicklungspotenzial</v>
      </c>
      <c r="U130" s="4">
        <f>ROUND(((E130-Hilfswerte!$B$20)/Hilfswerte!$B$21)+((F130-Hilfswerte!$B$22)/Hilfswerte!$B$23)+((G130-Hilfswerte!$B$24)/Hilfswerte!$B$25)+0.1*INDEX(Hilfswerte!$B$4:$B$15,MATCH(C130,Hilfswerte!$A$4:$A$15,0)),2)</f>
        <v>1.86</v>
      </c>
      <c r="V130" s="4">
        <f>ROUND(SQRT((((E130-Hilfswerte!$B$20)/Hilfswerte!$B$21)-Hilfswerte!$B$28)^2+(((F130-Hilfswerte!$B$22)/Hilfswerte!$B$23)-Hilfswerte!$B$29)^2+(((G130-Hilfswerte!$B$24)/Hilfswerte!$B$25)-Hilfswerte!$B$30)^2),3)</f>
        <v>1.698</v>
      </c>
      <c r="W130" s="4">
        <f>ROUND(E130*Hilfswerte!$B$31,0)</f>
        <v>17471</v>
      </c>
      <c r="X130" s="4">
        <f t="shared" ref="X130:X193" si="22">MAX(0,W130-H130)</f>
        <v>15671</v>
      </c>
      <c r="Y130" s="4" t="str">
        <f>IF(T130="A - Top-Kunde","bereits Top-Kunde",IF(AND(V130&lt;=Hilfswerte!$B$34,H130&lt;0.5*W130),"Hoch",IF(AND(V130&lt;=Hilfswerte!$B$35,H130&lt;0.7*W130),"Mittel","Niedrig")))</f>
        <v>Niedrig</v>
      </c>
      <c r="Z130" s="4">
        <f t="shared" ref="Z130:Z193" si="23">ROUND(0.4*MAX(0,-N130)+3*K130+0.2*MAX(0,L130)+0.05*J130,1)</f>
        <v>16.8</v>
      </c>
      <c r="AA130" s="4" t="str">
        <f>IF(J130&gt;365,"Bereits abgewandert (Segment D)",IF(Z130&gt;=Hilfswerte!$B$38,"Rot - akut gefaehrdet",IF(Z130&gt;=Hilfswerte!$B$39,"Gelb - beobachten","Gruen - stabil")))</f>
        <v>Gelb - beobachten</v>
      </c>
    </row>
    <row r="131" spans="1:27" ht="15" customHeight="1" x14ac:dyDescent="0.25">
      <c r="A131" s="4" t="s">
        <v>285</v>
      </c>
      <c r="B131" s="4" t="s">
        <v>286</v>
      </c>
      <c r="C131" s="4" t="s">
        <v>89</v>
      </c>
      <c r="D131" s="4" t="s">
        <v>30</v>
      </c>
      <c r="E131" s="4">
        <v>60</v>
      </c>
      <c r="F131" s="5">
        <v>12.9</v>
      </c>
      <c r="G131" s="5">
        <v>19.899999999999999</v>
      </c>
      <c r="H131" s="6">
        <v>3130</v>
      </c>
      <c r="I131" s="4">
        <v>2</v>
      </c>
      <c r="J131" s="4">
        <v>320</v>
      </c>
      <c r="K131" s="4">
        <v>0</v>
      </c>
      <c r="L131" s="4">
        <v>17</v>
      </c>
      <c r="M131" s="4">
        <v>4</v>
      </c>
      <c r="N131" s="5">
        <v>2.2999999999999998</v>
      </c>
      <c r="O131" s="7">
        <f t="shared" si="16"/>
        <v>2</v>
      </c>
      <c r="P131" s="7">
        <f t="shared" si="17"/>
        <v>2</v>
      </c>
      <c r="Q131" s="7">
        <f t="shared" si="18"/>
        <v>4</v>
      </c>
      <c r="R131" s="7">
        <f t="shared" si="19"/>
        <v>8</v>
      </c>
      <c r="S131" s="8">
        <f t="shared" si="20"/>
        <v>76.099999999999994</v>
      </c>
      <c r="T131" s="7" t="str">
        <f t="shared" si="21"/>
        <v>C - Entwicklungspotenzial</v>
      </c>
      <c r="U131" s="4">
        <f>ROUND(((E131-Hilfswerte!$B$20)/Hilfswerte!$B$21)+((F131-Hilfswerte!$B$22)/Hilfswerte!$B$23)+((G131-Hilfswerte!$B$24)/Hilfswerte!$B$25)+0.1*INDEX(Hilfswerte!$B$4:$B$15,MATCH(C131,Hilfswerte!$A$4:$A$15,0)),2)</f>
        <v>1.3</v>
      </c>
      <c r="V131" s="4">
        <f>ROUND(SQRT((((E131-Hilfswerte!$B$20)/Hilfswerte!$B$21)-Hilfswerte!$B$28)^2+(((F131-Hilfswerte!$B$22)/Hilfswerte!$B$23)-Hilfswerte!$B$29)^2+(((G131-Hilfswerte!$B$24)/Hilfswerte!$B$25)-Hilfswerte!$B$30)^2),3)</f>
        <v>1.5209999999999999</v>
      </c>
      <c r="W131" s="4">
        <f>ROUND(E131*Hilfswerte!$B$31,0)</f>
        <v>12333</v>
      </c>
      <c r="X131" s="4">
        <f t="shared" si="22"/>
        <v>9203</v>
      </c>
      <c r="Y131" s="4" t="str">
        <f>IF(T131="A - Top-Kunde","bereits Top-Kunde",IF(AND(V131&lt;=Hilfswerte!$B$34,H131&lt;0.5*W131),"Hoch",IF(AND(V131&lt;=Hilfswerte!$B$35,H131&lt;0.7*W131),"Mittel","Niedrig")))</f>
        <v>Niedrig</v>
      </c>
      <c r="Z131" s="4">
        <f t="shared" si="23"/>
        <v>19.399999999999999</v>
      </c>
      <c r="AA131" s="4" t="str">
        <f>IF(J131&gt;365,"Bereits abgewandert (Segment D)",IF(Z131&gt;=Hilfswerte!$B$38,"Rot - akut gefaehrdet",IF(Z131&gt;=Hilfswerte!$B$39,"Gelb - beobachten","Gruen - stabil")))</f>
        <v>Gelb - beobachten</v>
      </c>
    </row>
    <row r="132" spans="1:27" ht="15" customHeight="1" x14ac:dyDescent="0.25">
      <c r="A132" s="4" t="s">
        <v>287</v>
      </c>
      <c r="B132" s="4" t="s">
        <v>288</v>
      </c>
      <c r="C132" s="4" t="s">
        <v>65</v>
      </c>
      <c r="D132" s="4" t="s">
        <v>30</v>
      </c>
      <c r="E132" s="4">
        <v>56</v>
      </c>
      <c r="F132" s="5">
        <v>8.8000000000000007</v>
      </c>
      <c r="G132" s="5">
        <v>2</v>
      </c>
      <c r="H132" s="6">
        <v>790</v>
      </c>
      <c r="I132" s="4">
        <v>1</v>
      </c>
      <c r="J132" s="4">
        <v>348</v>
      </c>
      <c r="K132" s="4">
        <v>0</v>
      </c>
      <c r="L132" s="4">
        <v>10</v>
      </c>
      <c r="M132" s="4">
        <v>1</v>
      </c>
      <c r="N132" s="5">
        <v>11.6</v>
      </c>
      <c r="O132" s="7">
        <f t="shared" si="16"/>
        <v>2</v>
      </c>
      <c r="P132" s="7">
        <f t="shared" si="17"/>
        <v>1</v>
      </c>
      <c r="Q132" s="7">
        <f t="shared" si="18"/>
        <v>2</v>
      </c>
      <c r="R132" s="7">
        <f t="shared" si="19"/>
        <v>5</v>
      </c>
      <c r="S132" s="8">
        <f t="shared" si="20"/>
        <v>52.8</v>
      </c>
      <c r="T132" s="7" t="str">
        <f t="shared" si="21"/>
        <v>C - Entwicklungspotenzial</v>
      </c>
      <c r="U132" s="4">
        <f>ROUND(((E132-Hilfswerte!$B$20)/Hilfswerte!$B$21)+((F132-Hilfswerte!$B$22)/Hilfswerte!$B$23)+((G132-Hilfswerte!$B$24)/Hilfswerte!$B$25)+0.1*INDEX(Hilfswerte!$B$4:$B$15,MATCH(C132,Hilfswerte!$A$4:$A$15,0)),2)</f>
        <v>-1.98</v>
      </c>
      <c r="V132" s="4">
        <f>ROUND(SQRT((((E132-Hilfswerte!$B$20)/Hilfswerte!$B$21)-Hilfswerte!$B$28)^2+(((F132-Hilfswerte!$B$22)/Hilfswerte!$B$23)-Hilfswerte!$B$29)^2+(((G132-Hilfswerte!$B$24)/Hilfswerte!$B$25)-Hilfswerte!$B$30)^2),3)</f>
        <v>1.6240000000000001</v>
      </c>
      <c r="W132" s="4">
        <f>ROUND(E132*Hilfswerte!$B$31,0)</f>
        <v>11511</v>
      </c>
      <c r="X132" s="4">
        <f t="shared" si="22"/>
        <v>10721</v>
      </c>
      <c r="Y132" s="4" t="str">
        <f>IF(T132="A - Top-Kunde","bereits Top-Kunde",IF(AND(V132&lt;=Hilfswerte!$B$34,H132&lt;0.5*W132),"Hoch",IF(AND(V132&lt;=Hilfswerte!$B$35,H132&lt;0.7*W132),"Mittel","Niedrig")))</f>
        <v>Niedrig</v>
      </c>
      <c r="Z132" s="4">
        <f t="shared" si="23"/>
        <v>19.399999999999999</v>
      </c>
      <c r="AA132" s="4" t="str">
        <f>IF(J132&gt;365,"Bereits abgewandert (Segment D)",IF(Z132&gt;=Hilfswerte!$B$38,"Rot - akut gefaehrdet",IF(Z132&gt;=Hilfswerte!$B$39,"Gelb - beobachten","Gruen - stabil")))</f>
        <v>Gelb - beobachten</v>
      </c>
    </row>
    <row r="133" spans="1:27" ht="15" customHeight="1" x14ac:dyDescent="0.25">
      <c r="A133" s="4" t="s">
        <v>289</v>
      </c>
      <c r="B133" s="4" t="s">
        <v>174</v>
      </c>
      <c r="C133" s="4" t="s">
        <v>74</v>
      </c>
      <c r="D133" s="4" t="s">
        <v>77</v>
      </c>
      <c r="E133" s="4">
        <v>12</v>
      </c>
      <c r="F133" s="5">
        <v>2.9</v>
      </c>
      <c r="G133" s="5">
        <v>12.4</v>
      </c>
      <c r="H133" s="6">
        <v>1650</v>
      </c>
      <c r="I133" s="4">
        <v>4</v>
      </c>
      <c r="J133" s="4">
        <v>89</v>
      </c>
      <c r="K133" s="4">
        <v>0</v>
      </c>
      <c r="L133" s="4">
        <v>0</v>
      </c>
      <c r="M133" s="4">
        <v>2</v>
      </c>
      <c r="N133" s="5">
        <v>-6.5</v>
      </c>
      <c r="O133" s="7">
        <f t="shared" si="16"/>
        <v>4</v>
      </c>
      <c r="P133" s="7">
        <f t="shared" si="17"/>
        <v>4</v>
      </c>
      <c r="Q133" s="7">
        <f t="shared" si="18"/>
        <v>3</v>
      </c>
      <c r="R133" s="7">
        <f t="shared" si="19"/>
        <v>11</v>
      </c>
      <c r="S133" s="8">
        <f t="shared" si="20"/>
        <v>106.8</v>
      </c>
      <c r="T133" s="7" t="str">
        <f t="shared" si="21"/>
        <v>B - Kernkunde</v>
      </c>
      <c r="U133" s="4">
        <f>ROUND(((E133-Hilfswerte!$B$20)/Hilfswerte!$B$21)+((F133-Hilfswerte!$B$22)/Hilfswerte!$B$23)+((G133-Hilfswerte!$B$24)/Hilfswerte!$B$25)+0.1*INDEX(Hilfswerte!$B$4:$B$15,MATCH(C133,Hilfswerte!$A$4:$A$15,0)),2)</f>
        <v>-0.59</v>
      </c>
      <c r="V133" s="4">
        <f>ROUND(SQRT((((E133-Hilfswerte!$B$20)/Hilfswerte!$B$21)-Hilfswerte!$B$28)^2+(((F133-Hilfswerte!$B$22)/Hilfswerte!$B$23)-Hilfswerte!$B$29)^2+(((G133-Hilfswerte!$B$24)/Hilfswerte!$B$25)-Hilfswerte!$B$30)^2),3)</f>
        <v>0.93300000000000005</v>
      </c>
      <c r="W133" s="4">
        <f>ROUND(E133*Hilfswerte!$B$31,0)</f>
        <v>2467</v>
      </c>
      <c r="X133" s="4">
        <f t="shared" si="22"/>
        <v>817</v>
      </c>
      <c r="Y133" s="4" t="str">
        <f>IF(T133="A - Top-Kunde","bereits Top-Kunde",IF(AND(V133&lt;=Hilfswerte!$B$34,H133&lt;0.5*W133),"Hoch",IF(AND(V133&lt;=Hilfswerte!$B$35,H133&lt;0.7*W133),"Mittel","Niedrig")))</f>
        <v>Mittel</v>
      </c>
      <c r="Z133" s="4">
        <f t="shared" si="23"/>
        <v>7.1</v>
      </c>
      <c r="AA133" s="4" t="str">
        <f>IF(J133&gt;365,"Bereits abgewandert (Segment D)",IF(Z133&gt;=Hilfswerte!$B$38,"Rot - akut gefaehrdet",IF(Z133&gt;=Hilfswerte!$B$39,"Gelb - beobachten","Gruen - stabil")))</f>
        <v>Gruen - stabil</v>
      </c>
    </row>
    <row r="134" spans="1:27" ht="15" customHeight="1" x14ac:dyDescent="0.25">
      <c r="A134" s="4" t="s">
        <v>290</v>
      </c>
      <c r="B134" s="4" t="s">
        <v>261</v>
      </c>
      <c r="C134" s="4" t="s">
        <v>38</v>
      </c>
      <c r="D134" s="4" t="s">
        <v>56</v>
      </c>
      <c r="E134" s="4">
        <v>79</v>
      </c>
      <c r="F134" s="5">
        <v>12.5</v>
      </c>
      <c r="G134" s="5">
        <v>11.4</v>
      </c>
      <c r="H134" s="6">
        <v>5440</v>
      </c>
      <c r="I134" s="4">
        <v>3</v>
      </c>
      <c r="J134" s="4">
        <v>4</v>
      </c>
      <c r="K134" s="4">
        <v>0</v>
      </c>
      <c r="L134" s="4">
        <v>13</v>
      </c>
      <c r="M134" s="4">
        <v>6</v>
      </c>
      <c r="N134" s="5">
        <v>-2.4</v>
      </c>
      <c r="O134" s="7">
        <f t="shared" si="16"/>
        <v>5</v>
      </c>
      <c r="P134" s="7">
        <f t="shared" si="17"/>
        <v>3</v>
      </c>
      <c r="Q134" s="7">
        <f t="shared" si="18"/>
        <v>4</v>
      </c>
      <c r="R134" s="7">
        <f t="shared" si="19"/>
        <v>12</v>
      </c>
      <c r="S134" s="8">
        <f t="shared" si="20"/>
        <v>114.9</v>
      </c>
      <c r="T134" s="7" t="str">
        <f t="shared" si="21"/>
        <v>B - Kernkunde</v>
      </c>
      <c r="U134" s="4">
        <f>ROUND(((E134-Hilfswerte!$B$20)/Hilfswerte!$B$21)+((F134-Hilfswerte!$B$22)/Hilfswerte!$B$23)+((G134-Hilfswerte!$B$24)/Hilfswerte!$B$25)+0.1*INDEX(Hilfswerte!$B$4:$B$15,MATCH(C134,Hilfswerte!$A$4:$A$15,0)),2)</f>
        <v>7.0000000000000007E-2</v>
      </c>
      <c r="V134" s="4">
        <f>ROUND(SQRT((((E134-Hilfswerte!$B$20)/Hilfswerte!$B$21)-Hilfswerte!$B$28)^2+(((F134-Hilfswerte!$B$22)/Hilfswerte!$B$23)-Hilfswerte!$B$29)^2+(((G134-Hilfswerte!$B$24)/Hilfswerte!$B$25)-Hilfswerte!$B$30)^2),3)</f>
        <v>0.59099999999999997</v>
      </c>
      <c r="W134" s="4">
        <f>ROUND(E134*Hilfswerte!$B$31,0)</f>
        <v>16238</v>
      </c>
      <c r="X134" s="4">
        <f t="shared" si="22"/>
        <v>10798</v>
      </c>
      <c r="Y134" s="4" t="str">
        <f>IF(T134="A - Top-Kunde","bereits Top-Kunde",IF(AND(V134&lt;=Hilfswerte!$B$34,H134&lt;0.5*W134),"Hoch",IF(AND(V134&lt;=Hilfswerte!$B$35,H134&lt;0.7*W134),"Mittel","Niedrig")))</f>
        <v>Hoch</v>
      </c>
      <c r="Z134" s="4">
        <f t="shared" si="23"/>
        <v>3.8</v>
      </c>
      <c r="AA134" s="4" t="str">
        <f>IF(J134&gt;365,"Bereits abgewandert (Segment D)",IF(Z134&gt;=Hilfswerte!$B$38,"Rot - akut gefaehrdet",IF(Z134&gt;=Hilfswerte!$B$39,"Gelb - beobachten","Gruen - stabil")))</f>
        <v>Gruen - stabil</v>
      </c>
    </row>
    <row r="135" spans="1:27" ht="15" customHeight="1" x14ac:dyDescent="0.25">
      <c r="A135" s="4" t="s">
        <v>291</v>
      </c>
      <c r="B135" s="4" t="s">
        <v>152</v>
      </c>
      <c r="C135" s="4" t="s">
        <v>84</v>
      </c>
      <c r="D135" s="4" t="s">
        <v>30</v>
      </c>
      <c r="E135" s="4">
        <v>10</v>
      </c>
      <c r="F135" s="5">
        <v>1.8</v>
      </c>
      <c r="G135" s="5">
        <v>8.4</v>
      </c>
      <c r="H135" s="6">
        <v>1850</v>
      </c>
      <c r="I135" s="4">
        <v>2</v>
      </c>
      <c r="J135" s="4">
        <v>137</v>
      </c>
      <c r="K135" s="4">
        <v>0</v>
      </c>
      <c r="L135" s="4">
        <v>7</v>
      </c>
      <c r="M135" s="4">
        <v>1</v>
      </c>
      <c r="N135" s="5">
        <v>-20.8</v>
      </c>
      <c r="O135" s="7">
        <f t="shared" si="16"/>
        <v>3</v>
      </c>
      <c r="P135" s="7">
        <f t="shared" si="17"/>
        <v>2</v>
      </c>
      <c r="Q135" s="7">
        <f t="shared" si="18"/>
        <v>3</v>
      </c>
      <c r="R135" s="7">
        <f t="shared" si="19"/>
        <v>8</v>
      </c>
      <c r="S135" s="8">
        <f t="shared" si="20"/>
        <v>67.5</v>
      </c>
      <c r="T135" s="7" t="str">
        <f t="shared" si="21"/>
        <v>C - Entwicklungspotenzial</v>
      </c>
      <c r="U135" s="4">
        <f>ROUND(((E135-Hilfswerte!$B$20)/Hilfswerte!$B$21)+((F135-Hilfswerte!$B$22)/Hilfswerte!$B$23)+((G135-Hilfswerte!$B$24)/Hilfswerte!$B$25)+0.1*INDEX(Hilfswerte!$B$4:$B$15,MATCH(C135,Hilfswerte!$A$4:$A$15,0)),2)</f>
        <v>-1.23</v>
      </c>
      <c r="V135" s="4">
        <f>ROUND(SQRT((((E135-Hilfswerte!$B$20)/Hilfswerte!$B$21)-Hilfswerte!$B$28)^2+(((F135-Hilfswerte!$B$22)/Hilfswerte!$B$23)-Hilfswerte!$B$29)^2+(((G135-Hilfswerte!$B$24)/Hilfswerte!$B$25)-Hilfswerte!$B$30)^2),3)</f>
        <v>1.034</v>
      </c>
      <c r="W135" s="4">
        <f>ROUND(E135*Hilfswerte!$B$31,0)</f>
        <v>2055</v>
      </c>
      <c r="X135" s="4">
        <f t="shared" si="22"/>
        <v>205</v>
      </c>
      <c r="Y135" s="4" t="str">
        <f>IF(T135="A - Top-Kunde","bereits Top-Kunde",IF(AND(V135&lt;=Hilfswerte!$B$34,H135&lt;0.5*W135),"Hoch",IF(AND(V135&lt;=Hilfswerte!$B$35,H135&lt;0.7*W135),"Mittel","Niedrig")))</f>
        <v>Niedrig</v>
      </c>
      <c r="Z135" s="4">
        <f t="shared" si="23"/>
        <v>16.600000000000001</v>
      </c>
      <c r="AA135" s="4" t="str">
        <f>IF(J135&gt;365,"Bereits abgewandert (Segment D)",IF(Z135&gt;=Hilfswerte!$B$38,"Rot - akut gefaehrdet",IF(Z135&gt;=Hilfswerte!$B$39,"Gelb - beobachten","Gruen - stabil")))</f>
        <v>Gelb - beobachten</v>
      </c>
    </row>
    <row r="136" spans="1:27" ht="15" customHeight="1" x14ac:dyDescent="0.25">
      <c r="A136" s="4" t="s">
        <v>292</v>
      </c>
      <c r="B136" s="4" t="s">
        <v>156</v>
      </c>
      <c r="C136" s="4" t="s">
        <v>33</v>
      </c>
      <c r="D136" s="4" t="s">
        <v>52</v>
      </c>
      <c r="E136" s="4">
        <v>16</v>
      </c>
      <c r="F136" s="5">
        <v>4.5</v>
      </c>
      <c r="G136" s="5">
        <v>21.4</v>
      </c>
      <c r="H136" s="6">
        <v>0</v>
      </c>
      <c r="I136" s="4">
        <v>0</v>
      </c>
      <c r="J136" s="4">
        <v>442</v>
      </c>
      <c r="K136" s="4">
        <v>0</v>
      </c>
      <c r="L136" s="4">
        <v>10</v>
      </c>
      <c r="M136" s="4">
        <v>0</v>
      </c>
      <c r="N136" s="5">
        <v>-59.7</v>
      </c>
      <c r="O136" s="7">
        <f t="shared" si="16"/>
        <v>1</v>
      </c>
      <c r="P136" s="7">
        <f t="shared" si="17"/>
        <v>1</v>
      </c>
      <c r="Q136" s="7">
        <f t="shared" si="18"/>
        <v>1</v>
      </c>
      <c r="R136" s="7">
        <f t="shared" si="19"/>
        <v>3</v>
      </c>
      <c r="S136" s="8">
        <f t="shared" si="20"/>
        <v>-2.9</v>
      </c>
      <c r="T136" s="7" t="str">
        <f t="shared" si="21"/>
        <v>D - Abwanderungsrisiko</v>
      </c>
      <c r="U136" s="4">
        <f>ROUND(((E136-Hilfswerte!$B$20)/Hilfswerte!$B$21)+((F136-Hilfswerte!$B$22)/Hilfswerte!$B$23)+((G136-Hilfswerte!$B$24)/Hilfswerte!$B$25)+0.1*INDEX(Hilfswerte!$B$4:$B$15,MATCH(C136,Hilfswerte!$A$4:$A$15,0)),2)</f>
        <v>0.94</v>
      </c>
      <c r="V136" s="4">
        <f>ROUND(SQRT((((E136-Hilfswerte!$B$20)/Hilfswerte!$B$21)-Hilfswerte!$B$28)^2+(((F136-Hilfswerte!$B$22)/Hilfswerte!$B$23)-Hilfswerte!$B$29)^2+(((G136-Hilfswerte!$B$24)/Hilfswerte!$B$25)-Hilfswerte!$B$30)^2),3)</f>
        <v>1.8420000000000001</v>
      </c>
      <c r="W136" s="4">
        <f>ROUND(E136*Hilfswerte!$B$31,0)</f>
        <v>3289</v>
      </c>
      <c r="X136" s="4">
        <f t="shared" si="22"/>
        <v>3289</v>
      </c>
      <c r="Y136" s="4" t="str">
        <f>IF(T136="A - Top-Kunde","bereits Top-Kunde",IF(AND(V136&lt;=Hilfswerte!$B$34,H136&lt;0.5*W136),"Hoch",IF(AND(V136&lt;=Hilfswerte!$B$35,H136&lt;0.7*W136),"Mittel","Niedrig")))</f>
        <v>Niedrig</v>
      </c>
      <c r="Z136" s="4">
        <f t="shared" si="23"/>
        <v>48</v>
      </c>
      <c r="AA136" s="4" t="str">
        <f>IF(J136&gt;365,"Bereits abgewandert (Segment D)",IF(Z136&gt;=Hilfswerte!$B$38,"Rot - akut gefaehrdet",IF(Z136&gt;=Hilfswerte!$B$39,"Gelb - beobachten","Gruen - stabil")))</f>
        <v>Bereits abgewandert (Segment D)</v>
      </c>
    </row>
    <row r="137" spans="1:27" ht="15" customHeight="1" x14ac:dyDescent="0.25">
      <c r="A137" s="4" t="s">
        <v>293</v>
      </c>
      <c r="B137" s="4" t="s">
        <v>294</v>
      </c>
      <c r="C137" s="4" t="s">
        <v>59</v>
      </c>
      <c r="D137" s="4" t="s">
        <v>106</v>
      </c>
      <c r="E137" s="4">
        <v>108</v>
      </c>
      <c r="F137" s="5">
        <v>22.7</v>
      </c>
      <c r="G137" s="5">
        <v>0.5</v>
      </c>
      <c r="H137" s="6">
        <v>1930</v>
      </c>
      <c r="I137" s="4">
        <v>1</v>
      </c>
      <c r="J137" s="4">
        <v>213</v>
      </c>
      <c r="K137" s="4">
        <v>0</v>
      </c>
      <c r="L137" s="4">
        <v>3</v>
      </c>
      <c r="M137" s="4">
        <v>2</v>
      </c>
      <c r="N137" s="5">
        <v>-29.7</v>
      </c>
      <c r="O137" s="7">
        <f t="shared" si="16"/>
        <v>2</v>
      </c>
      <c r="P137" s="7">
        <f t="shared" si="17"/>
        <v>1</v>
      </c>
      <c r="Q137" s="7">
        <f t="shared" si="18"/>
        <v>3</v>
      </c>
      <c r="R137" s="7">
        <f t="shared" si="19"/>
        <v>6</v>
      </c>
      <c r="S137" s="8">
        <f t="shared" si="20"/>
        <v>44.3</v>
      </c>
      <c r="T137" s="7" t="str">
        <f t="shared" si="21"/>
        <v>C - Entwicklungspotenzial</v>
      </c>
      <c r="U137" s="4">
        <f>ROUND(((E137-Hilfswerte!$B$20)/Hilfswerte!$B$21)+((F137-Hilfswerte!$B$22)/Hilfswerte!$B$23)+((G137-Hilfswerte!$B$24)/Hilfswerte!$B$25)+0.1*INDEX(Hilfswerte!$B$4:$B$15,MATCH(C137,Hilfswerte!$A$4:$A$15,0)),2)</f>
        <v>-1.76</v>
      </c>
      <c r="V137" s="4">
        <f>ROUND(SQRT((((E137-Hilfswerte!$B$20)/Hilfswerte!$B$21)-Hilfswerte!$B$28)^2+(((F137-Hilfswerte!$B$22)/Hilfswerte!$B$23)-Hilfswerte!$B$29)^2+(((G137-Hilfswerte!$B$24)/Hilfswerte!$B$25)-Hilfswerte!$B$30)^2),3)</f>
        <v>1.74</v>
      </c>
      <c r="W137" s="4">
        <f>ROUND(E137*Hilfswerte!$B$31,0)</f>
        <v>22199</v>
      </c>
      <c r="X137" s="4">
        <f t="shared" si="22"/>
        <v>20269</v>
      </c>
      <c r="Y137" s="4" t="str">
        <f>IF(T137="A - Top-Kunde","bereits Top-Kunde",IF(AND(V137&lt;=Hilfswerte!$B$34,H137&lt;0.5*W137),"Hoch",IF(AND(V137&lt;=Hilfswerte!$B$35,H137&lt;0.7*W137),"Mittel","Niedrig")))</f>
        <v>Niedrig</v>
      </c>
      <c r="Z137" s="4">
        <f t="shared" si="23"/>
        <v>23.1</v>
      </c>
      <c r="AA137" s="4" t="str">
        <f>IF(J137&gt;365,"Bereits abgewandert (Segment D)",IF(Z137&gt;=Hilfswerte!$B$38,"Rot - akut gefaehrdet",IF(Z137&gt;=Hilfswerte!$B$39,"Gelb - beobachten","Gruen - stabil")))</f>
        <v>Rot - akut gefaehrdet</v>
      </c>
    </row>
    <row r="138" spans="1:27" ht="15" customHeight="1" x14ac:dyDescent="0.25">
      <c r="A138" s="4" t="s">
        <v>295</v>
      </c>
      <c r="B138" s="4" t="s">
        <v>42</v>
      </c>
      <c r="C138" s="4" t="s">
        <v>89</v>
      </c>
      <c r="D138" s="4" t="s">
        <v>117</v>
      </c>
      <c r="E138" s="4">
        <v>21</v>
      </c>
      <c r="F138" s="5">
        <v>4.4000000000000004</v>
      </c>
      <c r="G138" s="5">
        <v>13.7</v>
      </c>
      <c r="H138" s="6">
        <v>1070</v>
      </c>
      <c r="I138" s="4">
        <v>2</v>
      </c>
      <c r="J138" s="4">
        <v>164</v>
      </c>
      <c r="K138" s="4">
        <v>0</v>
      </c>
      <c r="L138" s="4">
        <v>17</v>
      </c>
      <c r="M138" s="4">
        <v>4</v>
      </c>
      <c r="N138" s="5">
        <v>-10.5</v>
      </c>
      <c r="O138" s="7">
        <f t="shared" si="16"/>
        <v>3</v>
      </c>
      <c r="P138" s="7">
        <f t="shared" si="17"/>
        <v>2</v>
      </c>
      <c r="Q138" s="7">
        <f t="shared" si="18"/>
        <v>3</v>
      </c>
      <c r="R138" s="7">
        <f t="shared" si="19"/>
        <v>8</v>
      </c>
      <c r="S138" s="8">
        <f t="shared" si="20"/>
        <v>69.7</v>
      </c>
      <c r="T138" s="7" t="str">
        <f t="shared" si="21"/>
        <v>C - Entwicklungspotenzial</v>
      </c>
      <c r="U138" s="4">
        <f>ROUND(((E138-Hilfswerte!$B$20)/Hilfswerte!$B$21)+((F138-Hilfswerte!$B$22)/Hilfswerte!$B$23)+((G138-Hilfswerte!$B$24)/Hilfswerte!$B$25)+0.1*INDEX(Hilfswerte!$B$4:$B$15,MATCH(C138,Hilfswerte!$A$4:$A$15,0)),2)</f>
        <v>0</v>
      </c>
      <c r="V138" s="4">
        <f>ROUND(SQRT((((E138-Hilfswerte!$B$20)/Hilfswerte!$B$21)-Hilfswerte!$B$28)^2+(((F138-Hilfswerte!$B$22)/Hilfswerte!$B$23)-Hilfswerte!$B$29)^2+(((G138-Hilfswerte!$B$24)/Hilfswerte!$B$25)-Hilfswerte!$B$30)^2),3)</f>
        <v>0.95299999999999996</v>
      </c>
      <c r="W138" s="4">
        <f>ROUND(E138*Hilfswerte!$B$31,0)</f>
        <v>4316</v>
      </c>
      <c r="X138" s="4">
        <f t="shared" si="22"/>
        <v>3246</v>
      </c>
      <c r="Y138" s="4" t="str">
        <f>IF(T138="A - Top-Kunde","bereits Top-Kunde",IF(AND(V138&lt;=Hilfswerte!$B$34,H138&lt;0.5*W138),"Hoch",IF(AND(V138&lt;=Hilfswerte!$B$35,H138&lt;0.7*W138),"Mittel","Niedrig")))</f>
        <v>Mittel</v>
      </c>
      <c r="Z138" s="4">
        <f t="shared" si="23"/>
        <v>15.8</v>
      </c>
      <c r="AA138" s="4" t="str">
        <f>IF(J138&gt;365,"Bereits abgewandert (Segment D)",IF(Z138&gt;=Hilfswerte!$B$38,"Rot - akut gefaehrdet",IF(Z138&gt;=Hilfswerte!$B$39,"Gelb - beobachten","Gruen - stabil")))</f>
        <v>Gelb - beobachten</v>
      </c>
    </row>
    <row r="139" spans="1:27" ht="15" customHeight="1" x14ac:dyDescent="0.25">
      <c r="A139" s="4" t="s">
        <v>296</v>
      </c>
      <c r="B139" s="4" t="s">
        <v>83</v>
      </c>
      <c r="C139" s="4" t="s">
        <v>47</v>
      </c>
      <c r="D139" s="4" t="s">
        <v>30</v>
      </c>
      <c r="E139" s="4">
        <v>181</v>
      </c>
      <c r="F139" s="5">
        <v>46.8</v>
      </c>
      <c r="G139" s="5">
        <v>10.9</v>
      </c>
      <c r="H139" s="6">
        <v>30310</v>
      </c>
      <c r="I139" s="4">
        <v>5</v>
      </c>
      <c r="J139" s="4">
        <v>16</v>
      </c>
      <c r="K139" s="4">
        <v>0</v>
      </c>
      <c r="L139" s="4">
        <v>10</v>
      </c>
      <c r="M139" s="4">
        <v>6</v>
      </c>
      <c r="N139" s="5">
        <v>28.7</v>
      </c>
      <c r="O139" s="7">
        <f t="shared" si="16"/>
        <v>5</v>
      </c>
      <c r="P139" s="7">
        <f t="shared" si="17"/>
        <v>5</v>
      </c>
      <c r="Q139" s="7">
        <f t="shared" si="18"/>
        <v>5</v>
      </c>
      <c r="R139" s="7">
        <f t="shared" si="19"/>
        <v>15</v>
      </c>
      <c r="S139" s="8">
        <f t="shared" si="20"/>
        <v>161.4</v>
      </c>
      <c r="T139" s="7" t="str">
        <f t="shared" si="21"/>
        <v>A - Top-Kunde</v>
      </c>
      <c r="U139" s="4">
        <f>ROUND(((E139-Hilfswerte!$B$20)/Hilfswerte!$B$21)+((F139-Hilfswerte!$B$22)/Hilfswerte!$B$23)+((G139-Hilfswerte!$B$24)/Hilfswerte!$B$25)+0.1*INDEX(Hilfswerte!$B$4:$B$15,MATCH(C139,Hilfswerte!$A$4:$A$15,0)),2)</f>
        <v>0.79</v>
      </c>
      <c r="V139" s="4">
        <f>ROUND(SQRT((((E139-Hilfswerte!$B$20)/Hilfswerte!$B$21)-Hilfswerte!$B$28)^2+(((F139-Hilfswerte!$B$22)/Hilfswerte!$B$23)-Hilfswerte!$B$29)^2+(((G139-Hilfswerte!$B$24)/Hilfswerte!$B$25)-Hilfswerte!$B$30)^2),3)</f>
        <v>0.182</v>
      </c>
      <c r="W139" s="4">
        <f>ROUND(E139*Hilfswerte!$B$31,0)</f>
        <v>37204</v>
      </c>
      <c r="X139" s="4">
        <f t="shared" si="22"/>
        <v>6894</v>
      </c>
      <c r="Y139" s="4" t="str">
        <f>IF(T139="A - Top-Kunde","bereits Top-Kunde",IF(AND(V139&lt;=Hilfswerte!$B$34,H139&lt;0.5*W139),"Hoch",IF(AND(V139&lt;=Hilfswerte!$B$35,H139&lt;0.7*W139),"Mittel","Niedrig")))</f>
        <v>bereits Top-Kunde</v>
      </c>
      <c r="Z139" s="4">
        <f t="shared" si="23"/>
        <v>2.8</v>
      </c>
      <c r="AA139" s="4" t="str">
        <f>IF(J139&gt;365,"Bereits abgewandert (Segment D)",IF(Z139&gt;=Hilfswerte!$B$38,"Rot - akut gefaehrdet",IF(Z139&gt;=Hilfswerte!$B$39,"Gelb - beobachten","Gruen - stabil")))</f>
        <v>Gruen - stabil</v>
      </c>
    </row>
    <row r="140" spans="1:27" ht="15" customHeight="1" x14ac:dyDescent="0.25">
      <c r="A140" s="4" t="s">
        <v>297</v>
      </c>
      <c r="B140" s="4" t="s">
        <v>269</v>
      </c>
      <c r="C140" s="4" t="s">
        <v>55</v>
      </c>
      <c r="D140" s="4" t="s">
        <v>30</v>
      </c>
      <c r="E140" s="4">
        <v>662</v>
      </c>
      <c r="F140" s="5">
        <v>99.5</v>
      </c>
      <c r="G140" s="5">
        <v>3.7</v>
      </c>
      <c r="H140" s="6">
        <v>68080</v>
      </c>
      <c r="I140" s="4">
        <v>4</v>
      </c>
      <c r="J140" s="4">
        <v>67</v>
      </c>
      <c r="K140" s="4">
        <v>0</v>
      </c>
      <c r="L140" s="4">
        <v>-5</v>
      </c>
      <c r="M140" s="4">
        <v>1</v>
      </c>
      <c r="N140" s="5">
        <v>20.9</v>
      </c>
      <c r="O140" s="7">
        <f t="shared" si="16"/>
        <v>4</v>
      </c>
      <c r="P140" s="7">
        <f t="shared" si="17"/>
        <v>4</v>
      </c>
      <c r="Q140" s="7">
        <f t="shared" si="18"/>
        <v>5</v>
      </c>
      <c r="R140" s="7">
        <f t="shared" si="19"/>
        <v>13</v>
      </c>
      <c r="S140" s="8">
        <f t="shared" si="20"/>
        <v>140.5</v>
      </c>
      <c r="T140" s="7" t="str">
        <f t="shared" si="21"/>
        <v>A - Top-Kunde</v>
      </c>
      <c r="U140" s="4">
        <f>ROUND(((E140-Hilfswerte!$B$20)/Hilfswerte!$B$21)+((F140-Hilfswerte!$B$22)/Hilfswerte!$B$23)+((G140-Hilfswerte!$B$24)/Hilfswerte!$B$25)+0.1*INDEX(Hilfswerte!$B$4:$B$15,MATCH(C140,Hilfswerte!$A$4:$A$15,0)),2)</f>
        <v>2.87</v>
      </c>
      <c r="V140" s="4">
        <f>ROUND(SQRT((((E140-Hilfswerte!$B$20)/Hilfswerte!$B$21)-Hilfswerte!$B$28)^2+(((F140-Hilfswerte!$B$22)/Hilfswerte!$B$23)-Hilfswerte!$B$29)^2+(((G140-Hilfswerte!$B$24)/Hilfswerte!$B$25)-Hilfswerte!$B$30)^2),3)</f>
        <v>2.6720000000000002</v>
      </c>
      <c r="W140" s="4">
        <f>ROUND(E140*Hilfswerte!$B$31,0)</f>
        <v>136072</v>
      </c>
      <c r="X140" s="4">
        <f t="shared" si="22"/>
        <v>67992</v>
      </c>
      <c r="Y140" s="4" t="str">
        <f>IF(T140="A - Top-Kunde","bereits Top-Kunde",IF(AND(V140&lt;=Hilfswerte!$B$34,H140&lt;0.5*W140),"Hoch",IF(AND(V140&lt;=Hilfswerte!$B$35,H140&lt;0.7*W140),"Mittel","Niedrig")))</f>
        <v>bereits Top-Kunde</v>
      </c>
      <c r="Z140" s="4">
        <f t="shared" si="23"/>
        <v>3.4</v>
      </c>
      <c r="AA140" s="4" t="str">
        <f>IF(J140&gt;365,"Bereits abgewandert (Segment D)",IF(Z140&gt;=Hilfswerte!$B$38,"Rot - akut gefaehrdet",IF(Z140&gt;=Hilfswerte!$B$39,"Gelb - beobachten","Gruen - stabil")))</f>
        <v>Gruen - stabil</v>
      </c>
    </row>
    <row r="141" spans="1:27" ht="15" customHeight="1" x14ac:dyDescent="0.25">
      <c r="A141" s="4" t="s">
        <v>298</v>
      </c>
      <c r="B141" s="4" t="s">
        <v>130</v>
      </c>
      <c r="C141" s="4" t="s">
        <v>38</v>
      </c>
      <c r="D141" s="4" t="s">
        <v>56</v>
      </c>
      <c r="E141" s="4">
        <v>56</v>
      </c>
      <c r="F141" s="5">
        <v>14.1</v>
      </c>
      <c r="G141" s="5">
        <v>6.6</v>
      </c>
      <c r="H141" s="6">
        <v>450</v>
      </c>
      <c r="I141" s="4">
        <v>1</v>
      </c>
      <c r="J141" s="4">
        <v>127</v>
      </c>
      <c r="K141" s="4">
        <v>0</v>
      </c>
      <c r="L141" s="4">
        <v>19</v>
      </c>
      <c r="M141" s="4">
        <v>4</v>
      </c>
      <c r="N141" s="5">
        <v>-0.2</v>
      </c>
      <c r="O141" s="7">
        <f t="shared" si="16"/>
        <v>3</v>
      </c>
      <c r="P141" s="7">
        <f t="shared" si="17"/>
        <v>1</v>
      </c>
      <c r="Q141" s="7">
        <f t="shared" si="18"/>
        <v>2</v>
      </c>
      <c r="R141" s="7">
        <f t="shared" si="19"/>
        <v>6</v>
      </c>
      <c r="S141" s="8">
        <f t="shared" si="20"/>
        <v>54.2</v>
      </c>
      <c r="T141" s="7" t="str">
        <f t="shared" si="21"/>
        <v>C - Entwicklungspotenzial</v>
      </c>
      <c r="U141" s="4">
        <f>ROUND(((E141-Hilfswerte!$B$20)/Hilfswerte!$B$21)+((F141-Hilfswerte!$B$22)/Hilfswerte!$B$23)+((G141-Hilfswerte!$B$24)/Hilfswerte!$B$25)+0.1*INDEX(Hilfswerte!$B$4:$B$15,MATCH(C141,Hilfswerte!$A$4:$A$15,0)),2)</f>
        <v>-0.76</v>
      </c>
      <c r="V141" s="4">
        <f>ROUND(SQRT((((E141-Hilfswerte!$B$20)/Hilfswerte!$B$21)-Hilfswerte!$B$28)^2+(((F141-Hilfswerte!$B$22)/Hilfswerte!$B$23)-Hilfswerte!$B$29)^2+(((G141-Hilfswerte!$B$24)/Hilfswerte!$B$25)-Hilfswerte!$B$30)^2),3)</f>
        <v>0.97099999999999997</v>
      </c>
      <c r="W141" s="4">
        <f>ROUND(E141*Hilfswerte!$B$31,0)</f>
        <v>11511</v>
      </c>
      <c r="X141" s="4">
        <f t="shared" si="22"/>
        <v>11061</v>
      </c>
      <c r="Y141" s="4" t="str">
        <f>IF(T141="A - Top-Kunde","bereits Top-Kunde",IF(AND(V141&lt;=Hilfswerte!$B$34,H141&lt;0.5*W141),"Hoch",IF(AND(V141&lt;=Hilfswerte!$B$35,H141&lt;0.7*W141),"Mittel","Niedrig")))</f>
        <v>Mittel</v>
      </c>
      <c r="Z141" s="4">
        <f t="shared" si="23"/>
        <v>10.199999999999999</v>
      </c>
      <c r="AA141" s="4" t="str">
        <f>IF(J141&gt;365,"Bereits abgewandert (Segment D)",IF(Z141&gt;=Hilfswerte!$B$38,"Rot - akut gefaehrdet",IF(Z141&gt;=Hilfswerte!$B$39,"Gelb - beobachten","Gruen - stabil")))</f>
        <v>Gruen - stabil</v>
      </c>
    </row>
    <row r="142" spans="1:27" ht="15" customHeight="1" x14ac:dyDescent="0.25">
      <c r="A142" s="4" t="s">
        <v>299</v>
      </c>
      <c r="B142" s="4" t="s">
        <v>300</v>
      </c>
      <c r="C142" s="4" t="s">
        <v>62</v>
      </c>
      <c r="D142" s="4" t="s">
        <v>30</v>
      </c>
      <c r="E142" s="4">
        <v>1564</v>
      </c>
      <c r="F142" s="5">
        <v>280.39999999999998</v>
      </c>
      <c r="G142" s="5">
        <v>14.5</v>
      </c>
      <c r="H142" s="6">
        <v>121380</v>
      </c>
      <c r="I142" s="4">
        <v>4</v>
      </c>
      <c r="J142" s="4">
        <v>80</v>
      </c>
      <c r="K142" s="4">
        <v>0</v>
      </c>
      <c r="L142" s="4">
        <v>6</v>
      </c>
      <c r="M142" s="4">
        <v>4</v>
      </c>
      <c r="N142" s="5">
        <v>14.3</v>
      </c>
      <c r="O142" s="7">
        <f t="shared" si="16"/>
        <v>4</v>
      </c>
      <c r="P142" s="7">
        <f t="shared" si="17"/>
        <v>4</v>
      </c>
      <c r="Q142" s="7">
        <f t="shared" si="18"/>
        <v>5</v>
      </c>
      <c r="R142" s="7">
        <f t="shared" si="19"/>
        <v>13</v>
      </c>
      <c r="S142" s="8">
        <f t="shared" si="20"/>
        <v>135.4</v>
      </c>
      <c r="T142" s="7" t="str">
        <f t="shared" si="21"/>
        <v>A - Top-Kunde</v>
      </c>
      <c r="U142" s="4">
        <f>ROUND(((E142-Hilfswerte!$B$20)/Hilfswerte!$B$21)+((F142-Hilfswerte!$B$22)/Hilfswerte!$B$23)+((G142-Hilfswerte!$B$24)/Hilfswerte!$B$25)+0.1*INDEX(Hilfswerte!$B$4:$B$15,MATCH(C142,Hilfswerte!$A$4:$A$15,0)),2)</f>
        <v>11.83</v>
      </c>
      <c r="V142" s="4">
        <f>ROUND(SQRT((((E142-Hilfswerte!$B$20)/Hilfswerte!$B$21)-Hilfswerte!$B$28)^2+(((F142-Hilfswerte!$B$22)/Hilfswerte!$B$23)-Hilfswerte!$B$29)^2+(((G142-Hilfswerte!$B$24)/Hilfswerte!$B$25)-Hilfswerte!$B$30)^2),3)</f>
        <v>7.4240000000000004</v>
      </c>
      <c r="W142" s="4">
        <f>ROUND(E142*Hilfswerte!$B$31,0)</f>
        <v>321474</v>
      </c>
      <c r="X142" s="4">
        <f t="shared" si="22"/>
        <v>200094</v>
      </c>
      <c r="Y142" s="4" t="str">
        <f>IF(T142="A - Top-Kunde","bereits Top-Kunde",IF(AND(V142&lt;=Hilfswerte!$B$34,H142&lt;0.5*W142),"Hoch",IF(AND(V142&lt;=Hilfswerte!$B$35,H142&lt;0.7*W142),"Mittel","Niedrig")))</f>
        <v>bereits Top-Kunde</v>
      </c>
      <c r="Z142" s="4">
        <f t="shared" si="23"/>
        <v>5.2</v>
      </c>
      <c r="AA142" s="4" t="str">
        <f>IF(J142&gt;365,"Bereits abgewandert (Segment D)",IF(Z142&gt;=Hilfswerte!$B$38,"Rot - akut gefaehrdet",IF(Z142&gt;=Hilfswerte!$B$39,"Gelb - beobachten","Gruen - stabil")))</f>
        <v>Gruen - stabil</v>
      </c>
    </row>
    <row r="143" spans="1:27" ht="15" customHeight="1" x14ac:dyDescent="0.25">
      <c r="A143" s="4" t="s">
        <v>301</v>
      </c>
      <c r="B143" s="4" t="s">
        <v>110</v>
      </c>
      <c r="C143" s="4" t="s">
        <v>29</v>
      </c>
      <c r="D143" s="4" t="s">
        <v>30</v>
      </c>
      <c r="E143" s="4">
        <v>82</v>
      </c>
      <c r="F143" s="5">
        <v>19</v>
      </c>
      <c r="G143" s="5">
        <v>19.2</v>
      </c>
      <c r="H143" s="6">
        <v>13300</v>
      </c>
      <c r="I143" s="4">
        <v>5</v>
      </c>
      <c r="J143" s="4">
        <v>54</v>
      </c>
      <c r="K143" s="4">
        <v>2</v>
      </c>
      <c r="L143" s="4">
        <v>6</v>
      </c>
      <c r="M143" s="4">
        <v>5</v>
      </c>
      <c r="N143" s="5">
        <v>26.5</v>
      </c>
      <c r="O143" s="7">
        <f t="shared" si="16"/>
        <v>4</v>
      </c>
      <c r="P143" s="7">
        <f t="shared" si="17"/>
        <v>5</v>
      </c>
      <c r="Q143" s="7">
        <f t="shared" si="18"/>
        <v>5</v>
      </c>
      <c r="R143" s="7">
        <f t="shared" si="19"/>
        <v>14</v>
      </c>
      <c r="S143" s="8">
        <f t="shared" si="20"/>
        <v>139.5</v>
      </c>
      <c r="T143" s="7" t="str">
        <f t="shared" si="21"/>
        <v>A - Top-Kunde</v>
      </c>
      <c r="U143" s="4">
        <f>ROUND(((E143-Hilfswerte!$B$20)/Hilfswerte!$B$21)+((F143-Hilfswerte!$B$22)/Hilfswerte!$B$23)+((G143-Hilfswerte!$B$24)/Hilfswerte!$B$25)+0.1*INDEX(Hilfswerte!$B$4:$B$15,MATCH(C143,Hilfswerte!$A$4:$A$15,0)),2)</f>
        <v>1.37</v>
      </c>
      <c r="V143" s="4">
        <f>ROUND(SQRT((((E143-Hilfswerte!$B$20)/Hilfswerte!$B$21)-Hilfswerte!$B$28)^2+(((F143-Hilfswerte!$B$22)/Hilfswerte!$B$23)-Hilfswerte!$B$29)^2+(((G143-Hilfswerte!$B$24)/Hilfswerte!$B$25)-Hilfswerte!$B$30)^2),3)</f>
        <v>1.3620000000000001</v>
      </c>
      <c r="W143" s="4">
        <f>ROUND(E143*Hilfswerte!$B$31,0)</f>
        <v>16855</v>
      </c>
      <c r="X143" s="4">
        <f t="shared" si="22"/>
        <v>3555</v>
      </c>
      <c r="Y143" s="4" t="str">
        <f>IF(T143="A - Top-Kunde","bereits Top-Kunde",IF(AND(V143&lt;=Hilfswerte!$B$34,H143&lt;0.5*W143),"Hoch",IF(AND(V143&lt;=Hilfswerte!$B$35,H143&lt;0.7*W143),"Mittel","Niedrig")))</f>
        <v>bereits Top-Kunde</v>
      </c>
      <c r="Z143" s="4">
        <f t="shared" si="23"/>
        <v>9.9</v>
      </c>
      <c r="AA143" s="4" t="str">
        <f>IF(J143&gt;365,"Bereits abgewandert (Segment D)",IF(Z143&gt;=Hilfswerte!$B$38,"Rot - akut gefaehrdet",IF(Z143&gt;=Hilfswerte!$B$39,"Gelb - beobachten","Gruen - stabil")))</f>
        <v>Gruen - stabil</v>
      </c>
    </row>
    <row r="144" spans="1:27" ht="15" customHeight="1" x14ac:dyDescent="0.25">
      <c r="A144" s="4" t="s">
        <v>302</v>
      </c>
      <c r="B144" s="4" t="s">
        <v>219</v>
      </c>
      <c r="C144" s="4" t="s">
        <v>51</v>
      </c>
      <c r="D144" s="4" t="s">
        <v>52</v>
      </c>
      <c r="E144" s="4">
        <v>21</v>
      </c>
      <c r="F144" s="5">
        <v>5.6</v>
      </c>
      <c r="G144" s="5">
        <v>12.3</v>
      </c>
      <c r="H144" s="6">
        <v>860</v>
      </c>
      <c r="I144" s="4">
        <v>1</v>
      </c>
      <c r="J144" s="4">
        <v>336</v>
      </c>
      <c r="K144" s="4">
        <v>0</v>
      </c>
      <c r="L144" s="4">
        <v>4</v>
      </c>
      <c r="M144" s="4">
        <v>3</v>
      </c>
      <c r="N144" s="5">
        <v>9.6</v>
      </c>
      <c r="O144" s="7">
        <f t="shared" si="16"/>
        <v>2</v>
      </c>
      <c r="P144" s="7">
        <f t="shared" si="17"/>
        <v>1</v>
      </c>
      <c r="Q144" s="7">
        <f t="shared" si="18"/>
        <v>2</v>
      </c>
      <c r="R144" s="7">
        <f t="shared" si="19"/>
        <v>5</v>
      </c>
      <c r="S144" s="8">
        <f t="shared" si="20"/>
        <v>53.6</v>
      </c>
      <c r="T144" s="7" t="str">
        <f t="shared" si="21"/>
        <v>C - Entwicklungspotenzial</v>
      </c>
      <c r="U144" s="4">
        <f>ROUND(((E144-Hilfswerte!$B$20)/Hilfswerte!$B$21)+((F144-Hilfswerte!$B$22)/Hilfswerte!$B$23)+((G144-Hilfswerte!$B$24)/Hilfswerte!$B$25)+0.1*INDEX(Hilfswerte!$B$4:$B$15,MATCH(C144,Hilfswerte!$A$4:$A$15,0)),2)</f>
        <v>-0.15</v>
      </c>
      <c r="V144" s="4">
        <f>ROUND(SQRT((((E144-Hilfswerte!$B$20)/Hilfswerte!$B$21)-Hilfswerte!$B$28)^2+(((F144-Hilfswerte!$B$22)/Hilfswerte!$B$23)-Hilfswerte!$B$29)^2+(((G144-Hilfswerte!$B$24)/Hilfswerte!$B$25)-Hilfswerte!$B$30)^2),3)</f>
        <v>0.86899999999999999</v>
      </c>
      <c r="W144" s="4">
        <f>ROUND(E144*Hilfswerte!$B$31,0)</f>
        <v>4316</v>
      </c>
      <c r="X144" s="4">
        <f t="shared" si="22"/>
        <v>3456</v>
      </c>
      <c r="Y144" s="4" t="str">
        <f>IF(T144="A - Top-Kunde","bereits Top-Kunde",IF(AND(V144&lt;=Hilfswerte!$B$34,H144&lt;0.5*W144),"Hoch",IF(AND(V144&lt;=Hilfswerte!$B$35,H144&lt;0.7*W144),"Mittel","Niedrig")))</f>
        <v>Mittel</v>
      </c>
      <c r="Z144" s="4">
        <f t="shared" si="23"/>
        <v>17.600000000000001</v>
      </c>
      <c r="AA144" s="4" t="str">
        <f>IF(J144&gt;365,"Bereits abgewandert (Segment D)",IF(Z144&gt;=Hilfswerte!$B$38,"Rot - akut gefaehrdet",IF(Z144&gt;=Hilfswerte!$B$39,"Gelb - beobachten","Gruen - stabil")))</f>
        <v>Gelb - beobachten</v>
      </c>
    </row>
    <row r="145" spans="1:27" ht="15" customHeight="1" x14ac:dyDescent="0.25">
      <c r="A145" s="4" t="s">
        <v>303</v>
      </c>
      <c r="B145" s="4" t="s">
        <v>304</v>
      </c>
      <c r="C145" s="4" t="s">
        <v>84</v>
      </c>
      <c r="D145" s="4" t="s">
        <v>56</v>
      </c>
      <c r="E145" s="4">
        <v>618</v>
      </c>
      <c r="F145" s="5">
        <v>111</v>
      </c>
      <c r="G145" s="5">
        <v>1.3</v>
      </c>
      <c r="H145" s="6">
        <v>224200</v>
      </c>
      <c r="I145" s="4">
        <v>6</v>
      </c>
      <c r="J145" s="4">
        <v>27</v>
      </c>
      <c r="K145" s="4">
        <v>1</v>
      </c>
      <c r="L145" s="4">
        <v>6</v>
      </c>
      <c r="M145" s="4">
        <v>1</v>
      </c>
      <c r="N145" s="5">
        <v>44.2</v>
      </c>
      <c r="O145" s="7">
        <f t="shared" si="16"/>
        <v>5</v>
      </c>
      <c r="P145" s="7">
        <f t="shared" si="17"/>
        <v>5</v>
      </c>
      <c r="Q145" s="7">
        <f t="shared" si="18"/>
        <v>5</v>
      </c>
      <c r="R145" s="7">
        <f t="shared" si="19"/>
        <v>15</v>
      </c>
      <c r="S145" s="8">
        <f t="shared" si="20"/>
        <v>164.3</v>
      </c>
      <c r="T145" s="7" t="str">
        <f t="shared" si="21"/>
        <v>A - Top-Kunde</v>
      </c>
      <c r="U145" s="4">
        <f>ROUND(((E145-Hilfswerte!$B$20)/Hilfswerte!$B$21)+((F145-Hilfswerte!$B$22)/Hilfswerte!$B$23)+((G145-Hilfswerte!$B$24)/Hilfswerte!$B$25)+0.1*INDEX(Hilfswerte!$B$4:$B$15,MATCH(C145,Hilfswerte!$A$4:$A$15,0)),2)</f>
        <v>2.2200000000000002</v>
      </c>
      <c r="V145" s="4">
        <f>ROUND(SQRT((((E145-Hilfswerte!$B$20)/Hilfswerte!$B$21)-Hilfswerte!$B$28)^2+(((F145-Hilfswerte!$B$22)/Hilfswerte!$B$23)-Hilfswerte!$B$29)^2+(((G145-Hilfswerte!$B$24)/Hilfswerte!$B$25)-Hilfswerte!$B$30)^2),3)</f>
        <v>2.8180000000000001</v>
      </c>
      <c r="W145" s="4">
        <f>ROUND(E145*Hilfswerte!$B$31,0)</f>
        <v>127028</v>
      </c>
      <c r="X145" s="4">
        <f t="shared" si="22"/>
        <v>0</v>
      </c>
      <c r="Y145" s="4" t="str">
        <f>IF(T145="A - Top-Kunde","bereits Top-Kunde",IF(AND(V145&lt;=Hilfswerte!$B$34,H145&lt;0.5*W145),"Hoch",IF(AND(V145&lt;=Hilfswerte!$B$35,H145&lt;0.7*W145),"Mittel","Niedrig")))</f>
        <v>bereits Top-Kunde</v>
      </c>
      <c r="Z145" s="4">
        <f t="shared" si="23"/>
        <v>5.6</v>
      </c>
      <c r="AA145" s="4" t="str">
        <f>IF(J145&gt;365,"Bereits abgewandert (Segment D)",IF(Z145&gt;=Hilfswerte!$B$38,"Rot - akut gefaehrdet",IF(Z145&gt;=Hilfswerte!$B$39,"Gelb - beobachten","Gruen - stabil")))</f>
        <v>Gruen - stabil</v>
      </c>
    </row>
    <row r="146" spans="1:27" ht="15" customHeight="1" x14ac:dyDescent="0.25">
      <c r="A146" s="4" t="s">
        <v>305</v>
      </c>
      <c r="B146" s="4" t="s">
        <v>306</v>
      </c>
      <c r="C146" s="4" t="s">
        <v>38</v>
      </c>
      <c r="D146" s="4" t="s">
        <v>30</v>
      </c>
      <c r="E146" s="4">
        <v>37</v>
      </c>
      <c r="F146" s="5">
        <v>9.3000000000000007</v>
      </c>
      <c r="G146" s="5">
        <v>19.2</v>
      </c>
      <c r="H146" s="6">
        <v>6730</v>
      </c>
      <c r="I146" s="4">
        <v>4</v>
      </c>
      <c r="J146" s="4">
        <v>83</v>
      </c>
      <c r="K146" s="4">
        <v>0</v>
      </c>
      <c r="L146" s="4">
        <v>-5</v>
      </c>
      <c r="M146" s="4">
        <v>6</v>
      </c>
      <c r="N146" s="5">
        <v>-11.4</v>
      </c>
      <c r="O146" s="7">
        <f t="shared" si="16"/>
        <v>4</v>
      </c>
      <c r="P146" s="7">
        <f t="shared" si="17"/>
        <v>4</v>
      </c>
      <c r="Q146" s="7">
        <f t="shared" si="18"/>
        <v>4</v>
      </c>
      <c r="R146" s="7">
        <f t="shared" si="19"/>
        <v>12</v>
      </c>
      <c r="S146" s="8">
        <f t="shared" si="20"/>
        <v>114.3</v>
      </c>
      <c r="T146" s="7" t="str">
        <f t="shared" si="21"/>
        <v>B - Kernkunde</v>
      </c>
      <c r="U146" s="4">
        <f>ROUND(((E146-Hilfswerte!$B$20)/Hilfswerte!$B$21)+((F146-Hilfswerte!$B$22)/Hilfswerte!$B$23)+((G146-Hilfswerte!$B$24)/Hilfswerte!$B$25)+0.1*INDEX(Hilfswerte!$B$4:$B$15,MATCH(C146,Hilfswerte!$A$4:$A$15,0)),2)</f>
        <v>1.08</v>
      </c>
      <c r="V146" s="4">
        <f>ROUND(SQRT((((E146-Hilfswerte!$B$20)/Hilfswerte!$B$21)-Hilfswerte!$B$28)^2+(((F146-Hilfswerte!$B$22)/Hilfswerte!$B$23)-Hilfswerte!$B$29)^2+(((G146-Hilfswerte!$B$24)/Hilfswerte!$B$25)-Hilfswerte!$B$30)^2),3)</f>
        <v>1.4770000000000001</v>
      </c>
      <c r="W146" s="4">
        <f>ROUND(E146*Hilfswerte!$B$31,0)</f>
        <v>7605</v>
      </c>
      <c r="X146" s="4">
        <f t="shared" si="22"/>
        <v>875</v>
      </c>
      <c r="Y146" s="4" t="str">
        <f>IF(T146="A - Top-Kunde","bereits Top-Kunde",IF(AND(V146&lt;=Hilfswerte!$B$34,H146&lt;0.5*W146),"Hoch",IF(AND(V146&lt;=Hilfswerte!$B$35,H146&lt;0.7*W146),"Mittel","Niedrig")))</f>
        <v>Niedrig</v>
      </c>
      <c r="Z146" s="4">
        <f t="shared" si="23"/>
        <v>8.6999999999999993</v>
      </c>
      <c r="AA146" s="4" t="str">
        <f>IF(J146&gt;365,"Bereits abgewandert (Segment D)",IF(Z146&gt;=Hilfswerte!$B$38,"Rot - akut gefaehrdet",IF(Z146&gt;=Hilfswerte!$B$39,"Gelb - beobachten","Gruen - stabil")))</f>
        <v>Gruen - stabil</v>
      </c>
    </row>
    <row r="147" spans="1:27" ht="15" customHeight="1" x14ac:dyDescent="0.25">
      <c r="A147" s="4" t="s">
        <v>307</v>
      </c>
      <c r="B147" s="4" t="s">
        <v>308</v>
      </c>
      <c r="C147" s="4" t="s">
        <v>33</v>
      </c>
      <c r="D147" s="4" t="s">
        <v>30</v>
      </c>
      <c r="E147" s="4">
        <v>20</v>
      </c>
      <c r="F147" s="5">
        <v>3.2</v>
      </c>
      <c r="G147" s="5">
        <v>16.8</v>
      </c>
      <c r="H147" s="6">
        <v>230</v>
      </c>
      <c r="I147" s="4">
        <v>1</v>
      </c>
      <c r="J147" s="4">
        <v>279</v>
      </c>
      <c r="K147" s="4">
        <v>0</v>
      </c>
      <c r="L147" s="4">
        <v>29</v>
      </c>
      <c r="M147" s="4">
        <v>1</v>
      </c>
      <c r="N147" s="5">
        <v>-10.4</v>
      </c>
      <c r="O147" s="7">
        <f t="shared" si="16"/>
        <v>2</v>
      </c>
      <c r="P147" s="7">
        <f t="shared" si="17"/>
        <v>1</v>
      </c>
      <c r="Q147" s="7">
        <f t="shared" si="18"/>
        <v>2</v>
      </c>
      <c r="R147" s="7">
        <f t="shared" si="19"/>
        <v>5</v>
      </c>
      <c r="S147" s="8">
        <f t="shared" si="20"/>
        <v>36.1</v>
      </c>
      <c r="T147" s="7" t="str">
        <f t="shared" si="21"/>
        <v>C - Entwicklungspotenzial</v>
      </c>
      <c r="U147" s="4">
        <f>ROUND(((E147-Hilfswerte!$B$20)/Hilfswerte!$B$21)+((F147-Hilfswerte!$B$22)/Hilfswerte!$B$23)+((G147-Hilfswerte!$B$24)/Hilfswerte!$B$25)+0.1*INDEX(Hilfswerte!$B$4:$B$15,MATCH(C147,Hilfswerte!$A$4:$A$15,0)),2)</f>
        <v>0.2</v>
      </c>
      <c r="V147" s="4">
        <f>ROUND(SQRT((((E147-Hilfswerte!$B$20)/Hilfswerte!$B$21)-Hilfswerte!$B$28)^2+(((F147-Hilfswerte!$B$22)/Hilfswerte!$B$23)-Hilfswerte!$B$29)^2+(((G147-Hilfswerte!$B$24)/Hilfswerte!$B$25)-Hilfswerte!$B$30)^2),3)</f>
        <v>1.2529999999999999</v>
      </c>
      <c r="W147" s="4">
        <f>ROUND(E147*Hilfswerte!$B$31,0)</f>
        <v>4111</v>
      </c>
      <c r="X147" s="4">
        <f t="shared" si="22"/>
        <v>3881</v>
      </c>
      <c r="Y147" s="4" t="str">
        <f>IF(T147="A - Top-Kunde","bereits Top-Kunde",IF(AND(V147&lt;=Hilfswerte!$B$34,H147&lt;0.5*W147),"Hoch",IF(AND(V147&lt;=Hilfswerte!$B$35,H147&lt;0.7*W147),"Mittel","Niedrig")))</f>
        <v>Niedrig</v>
      </c>
      <c r="Z147" s="4">
        <f t="shared" si="23"/>
        <v>23.9</v>
      </c>
      <c r="AA147" s="4" t="str">
        <f>IF(J147&gt;365,"Bereits abgewandert (Segment D)",IF(Z147&gt;=Hilfswerte!$B$38,"Rot - akut gefaehrdet",IF(Z147&gt;=Hilfswerte!$B$39,"Gelb - beobachten","Gruen - stabil")))</f>
        <v>Rot - akut gefaehrdet</v>
      </c>
    </row>
    <row r="148" spans="1:27" ht="15" customHeight="1" x14ac:dyDescent="0.25">
      <c r="A148" s="4" t="s">
        <v>309</v>
      </c>
      <c r="B148" s="4" t="s">
        <v>310</v>
      </c>
      <c r="C148" s="4" t="s">
        <v>84</v>
      </c>
      <c r="D148" s="4" t="s">
        <v>30</v>
      </c>
      <c r="E148" s="4">
        <v>61</v>
      </c>
      <c r="F148" s="5">
        <v>12.7</v>
      </c>
      <c r="G148" s="5">
        <v>14.7</v>
      </c>
      <c r="H148" s="6">
        <v>15160</v>
      </c>
      <c r="I148" s="4">
        <v>2</v>
      </c>
      <c r="J148" s="4">
        <v>55</v>
      </c>
      <c r="K148" s="4">
        <v>1</v>
      </c>
      <c r="L148" s="4">
        <v>12</v>
      </c>
      <c r="M148" s="4">
        <v>6</v>
      </c>
      <c r="N148" s="5">
        <v>-27.9</v>
      </c>
      <c r="O148" s="7">
        <f t="shared" si="16"/>
        <v>4</v>
      </c>
      <c r="P148" s="7">
        <f t="shared" si="17"/>
        <v>2</v>
      </c>
      <c r="Q148" s="7">
        <f t="shared" si="18"/>
        <v>5</v>
      </c>
      <c r="R148" s="7">
        <f t="shared" si="19"/>
        <v>11</v>
      </c>
      <c r="S148" s="8">
        <f t="shared" si="20"/>
        <v>86.5</v>
      </c>
      <c r="T148" s="7" t="str">
        <f t="shared" si="21"/>
        <v>C - Entwicklungspotenzial</v>
      </c>
      <c r="U148" s="4">
        <f>ROUND(((E148-Hilfswerte!$B$20)/Hilfswerte!$B$21)+((F148-Hilfswerte!$B$22)/Hilfswerte!$B$23)+((G148-Hilfswerte!$B$24)/Hilfswerte!$B$25)+0.1*INDEX(Hilfswerte!$B$4:$B$15,MATCH(C148,Hilfswerte!$A$4:$A$15,0)),2)</f>
        <v>0.19</v>
      </c>
      <c r="V148" s="4">
        <f>ROUND(SQRT((((E148-Hilfswerte!$B$20)/Hilfswerte!$B$21)-Hilfswerte!$B$28)^2+(((F148-Hilfswerte!$B$22)/Hilfswerte!$B$23)-Hilfswerte!$B$29)^2+(((G148-Hilfswerte!$B$24)/Hilfswerte!$B$25)-Hilfswerte!$B$30)^2),3)</f>
        <v>0.84599999999999997</v>
      </c>
      <c r="W148" s="4">
        <f>ROUND(E148*Hilfswerte!$B$31,0)</f>
        <v>12538</v>
      </c>
      <c r="X148" s="4">
        <f t="shared" si="22"/>
        <v>0</v>
      </c>
      <c r="Y148" s="4" t="str">
        <f>IF(T148="A - Top-Kunde","bereits Top-Kunde",IF(AND(V148&lt;=Hilfswerte!$B$34,H148&lt;0.5*W148),"Hoch",IF(AND(V148&lt;=Hilfswerte!$B$35,H148&lt;0.7*W148),"Mittel","Niedrig")))</f>
        <v>Niedrig</v>
      </c>
      <c r="Z148" s="4">
        <f t="shared" si="23"/>
        <v>19.3</v>
      </c>
      <c r="AA148" s="4" t="str">
        <f>IF(J148&gt;365,"Bereits abgewandert (Segment D)",IF(Z148&gt;=Hilfswerte!$B$38,"Rot - akut gefaehrdet",IF(Z148&gt;=Hilfswerte!$B$39,"Gelb - beobachten","Gruen - stabil")))</f>
        <v>Gelb - beobachten</v>
      </c>
    </row>
    <row r="149" spans="1:27" ht="15" customHeight="1" x14ac:dyDescent="0.25">
      <c r="A149" s="4" t="s">
        <v>311</v>
      </c>
      <c r="B149" s="4" t="s">
        <v>312</v>
      </c>
      <c r="C149" s="4" t="s">
        <v>84</v>
      </c>
      <c r="D149" s="4" t="s">
        <v>30</v>
      </c>
      <c r="E149" s="4">
        <v>24</v>
      </c>
      <c r="F149" s="5">
        <v>5.7</v>
      </c>
      <c r="G149" s="5">
        <v>12.3</v>
      </c>
      <c r="H149" s="6">
        <v>810</v>
      </c>
      <c r="I149" s="4">
        <v>1</v>
      </c>
      <c r="J149" s="4">
        <v>209</v>
      </c>
      <c r="K149" s="4">
        <v>0</v>
      </c>
      <c r="L149" s="4">
        <v>15</v>
      </c>
      <c r="M149" s="4">
        <v>5</v>
      </c>
      <c r="N149" s="5">
        <v>16.399999999999999</v>
      </c>
      <c r="O149" s="7">
        <f t="shared" si="16"/>
        <v>2</v>
      </c>
      <c r="P149" s="7">
        <f t="shared" si="17"/>
        <v>1</v>
      </c>
      <c r="Q149" s="7">
        <f t="shared" si="18"/>
        <v>2</v>
      </c>
      <c r="R149" s="7">
        <f t="shared" si="19"/>
        <v>5</v>
      </c>
      <c r="S149" s="8">
        <f t="shared" si="20"/>
        <v>53.7</v>
      </c>
      <c r="T149" s="7" t="str">
        <f t="shared" si="21"/>
        <v>C - Entwicklungspotenzial</v>
      </c>
      <c r="U149" s="4">
        <f>ROUND(((E149-Hilfswerte!$B$20)/Hilfswerte!$B$21)+((F149-Hilfswerte!$B$22)/Hilfswerte!$B$23)+((G149-Hilfswerte!$B$24)/Hilfswerte!$B$25)+0.1*INDEX(Hilfswerte!$B$4:$B$15,MATCH(C149,Hilfswerte!$A$4:$A$15,0)),2)</f>
        <v>-0.48</v>
      </c>
      <c r="V149" s="4">
        <f>ROUND(SQRT((((E149-Hilfswerte!$B$20)/Hilfswerte!$B$21)-Hilfswerte!$B$28)^2+(((F149-Hilfswerte!$B$22)/Hilfswerte!$B$23)-Hilfswerte!$B$29)^2+(((G149-Hilfswerte!$B$24)/Hilfswerte!$B$25)-Hilfswerte!$B$30)^2),3)</f>
        <v>0.85899999999999999</v>
      </c>
      <c r="W149" s="4">
        <f>ROUND(E149*Hilfswerte!$B$31,0)</f>
        <v>4933</v>
      </c>
      <c r="X149" s="4">
        <f t="shared" si="22"/>
        <v>4123</v>
      </c>
      <c r="Y149" s="4" t="str">
        <f>IF(T149="A - Top-Kunde","bereits Top-Kunde",IF(AND(V149&lt;=Hilfswerte!$B$34,H149&lt;0.5*W149),"Hoch",IF(AND(V149&lt;=Hilfswerte!$B$35,H149&lt;0.7*W149),"Mittel","Niedrig")))</f>
        <v>Mittel</v>
      </c>
      <c r="Z149" s="4">
        <f t="shared" si="23"/>
        <v>13.5</v>
      </c>
      <c r="AA149" s="4" t="str">
        <f>IF(J149&gt;365,"Bereits abgewandert (Segment D)",IF(Z149&gt;=Hilfswerte!$B$38,"Rot - akut gefaehrdet",IF(Z149&gt;=Hilfswerte!$B$39,"Gelb - beobachten","Gruen - stabil")))</f>
        <v>Gruen - stabil</v>
      </c>
    </row>
    <row r="150" spans="1:27" ht="15" customHeight="1" x14ac:dyDescent="0.25">
      <c r="A150" s="4" t="s">
        <v>313</v>
      </c>
      <c r="B150" s="4" t="s">
        <v>314</v>
      </c>
      <c r="C150" s="4" t="s">
        <v>65</v>
      </c>
      <c r="D150" s="4" t="s">
        <v>30</v>
      </c>
      <c r="E150" s="4">
        <v>65</v>
      </c>
      <c r="F150" s="5">
        <v>14.8</v>
      </c>
      <c r="G150" s="5">
        <v>20</v>
      </c>
      <c r="H150" s="6">
        <v>4340</v>
      </c>
      <c r="I150" s="4">
        <v>4</v>
      </c>
      <c r="J150" s="4">
        <v>77</v>
      </c>
      <c r="K150" s="4">
        <v>0</v>
      </c>
      <c r="L150" s="4">
        <v>6</v>
      </c>
      <c r="M150" s="4">
        <v>4</v>
      </c>
      <c r="N150" s="5">
        <v>5.7</v>
      </c>
      <c r="O150" s="7">
        <f t="shared" si="16"/>
        <v>4</v>
      </c>
      <c r="P150" s="7">
        <f t="shared" si="17"/>
        <v>4</v>
      </c>
      <c r="Q150" s="7">
        <f t="shared" si="18"/>
        <v>4</v>
      </c>
      <c r="R150" s="7">
        <f t="shared" si="19"/>
        <v>12</v>
      </c>
      <c r="S150" s="8">
        <f t="shared" si="20"/>
        <v>121.1</v>
      </c>
      <c r="T150" s="7" t="str">
        <f t="shared" si="21"/>
        <v>B - Kernkunde</v>
      </c>
      <c r="U150" s="4">
        <f>ROUND(((E150-Hilfswerte!$B$20)/Hilfswerte!$B$21)+((F150-Hilfswerte!$B$22)/Hilfswerte!$B$23)+((G150-Hilfswerte!$B$24)/Hilfswerte!$B$25)+0.1*INDEX(Hilfswerte!$B$4:$B$15,MATCH(C150,Hilfswerte!$A$4:$A$15,0)),2)</f>
        <v>1.03</v>
      </c>
      <c r="V150" s="4">
        <f>ROUND(SQRT((((E150-Hilfswerte!$B$20)/Hilfswerte!$B$21)-Hilfswerte!$B$28)^2+(((F150-Hilfswerte!$B$22)/Hilfswerte!$B$23)-Hilfswerte!$B$29)^2+(((G150-Hilfswerte!$B$24)/Hilfswerte!$B$25)-Hilfswerte!$B$30)^2),3)</f>
        <v>1.5189999999999999</v>
      </c>
      <c r="W150" s="4">
        <f>ROUND(E150*Hilfswerte!$B$31,0)</f>
        <v>13360</v>
      </c>
      <c r="X150" s="4">
        <f t="shared" si="22"/>
        <v>9020</v>
      </c>
      <c r="Y150" s="4" t="str">
        <f>IF(T150="A - Top-Kunde","bereits Top-Kunde",IF(AND(V150&lt;=Hilfswerte!$B$34,H150&lt;0.5*W150),"Hoch",IF(AND(V150&lt;=Hilfswerte!$B$35,H150&lt;0.7*W150),"Mittel","Niedrig")))</f>
        <v>Niedrig</v>
      </c>
      <c r="Z150" s="4">
        <f t="shared" si="23"/>
        <v>5.0999999999999996</v>
      </c>
      <c r="AA150" s="4" t="str">
        <f>IF(J150&gt;365,"Bereits abgewandert (Segment D)",IF(Z150&gt;=Hilfswerte!$B$38,"Rot - akut gefaehrdet",IF(Z150&gt;=Hilfswerte!$B$39,"Gelb - beobachten","Gruen - stabil")))</f>
        <v>Gruen - stabil</v>
      </c>
    </row>
    <row r="151" spans="1:27" ht="15" customHeight="1" x14ac:dyDescent="0.25">
      <c r="A151" s="4" t="s">
        <v>315</v>
      </c>
      <c r="B151" s="4" t="s">
        <v>58</v>
      </c>
      <c r="C151" s="4" t="s">
        <v>29</v>
      </c>
      <c r="D151" s="4" t="s">
        <v>117</v>
      </c>
      <c r="E151" s="4">
        <v>83</v>
      </c>
      <c r="F151" s="5">
        <v>32.799999999999997</v>
      </c>
      <c r="G151" s="5">
        <v>5.8</v>
      </c>
      <c r="H151" s="6">
        <v>17740</v>
      </c>
      <c r="I151" s="4">
        <v>2</v>
      </c>
      <c r="J151" s="4">
        <v>145</v>
      </c>
      <c r="K151" s="4">
        <v>0</v>
      </c>
      <c r="L151" s="4">
        <v>-5</v>
      </c>
      <c r="M151" s="4">
        <v>5</v>
      </c>
      <c r="N151" s="5">
        <v>10.6</v>
      </c>
      <c r="O151" s="7">
        <f t="shared" si="16"/>
        <v>3</v>
      </c>
      <c r="P151" s="7">
        <f t="shared" si="17"/>
        <v>2</v>
      </c>
      <c r="Q151" s="7">
        <f t="shared" si="18"/>
        <v>5</v>
      </c>
      <c r="R151" s="7">
        <f t="shared" si="19"/>
        <v>10</v>
      </c>
      <c r="S151" s="8">
        <f t="shared" si="20"/>
        <v>105.3</v>
      </c>
      <c r="T151" s="7" t="str">
        <f t="shared" si="21"/>
        <v>B - Kernkunde</v>
      </c>
      <c r="U151" s="4">
        <f>ROUND(((E151-Hilfswerte!$B$20)/Hilfswerte!$B$21)+((F151-Hilfswerte!$B$22)/Hilfswerte!$B$23)+((G151-Hilfswerte!$B$24)/Hilfswerte!$B$25)+0.1*INDEX(Hilfswerte!$B$4:$B$15,MATCH(C151,Hilfswerte!$A$4:$A$15,0)),2)</f>
        <v>-0.5</v>
      </c>
      <c r="V151" s="4">
        <f>ROUND(SQRT((((E151-Hilfswerte!$B$20)/Hilfswerte!$B$21)-Hilfswerte!$B$28)^2+(((F151-Hilfswerte!$B$22)/Hilfswerte!$B$23)-Hilfswerte!$B$29)^2+(((G151-Hilfswerte!$B$24)/Hilfswerte!$B$25)-Hilfswerte!$B$30)^2),3)</f>
        <v>0.93600000000000005</v>
      </c>
      <c r="W151" s="4">
        <f>ROUND(E151*Hilfswerte!$B$31,0)</f>
        <v>17060</v>
      </c>
      <c r="X151" s="4">
        <f t="shared" si="22"/>
        <v>0</v>
      </c>
      <c r="Y151" s="4" t="str">
        <f>IF(T151="A - Top-Kunde","bereits Top-Kunde",IF(AND(V151&lt;=Hilfswerte!$B$34,H151&lt;0.5*W151),"Hoch",IF(AND(V151&lt;=Hilfswerte!$B$35,H151&lt;0.7*W151),"Mittel","Niedrig")))</f>
        <v>Niedrig</v>
      </c>
      <c r="Z151" s="4">
        <f t="shared" si="23"/>
        <v>7.3</v>
      </c>
      <c r="AA151" s="4" t="str">
        <f>IF(J151&gt;365,"Bereits abgewandert (Segment D)",IF(Z151&gt;=Hilfswerte!$B$38,"Rot - akut gefaehrdet",IF(Z151&gt;=Hilfswerte!$B$39,"Gelb - beobachten","Gruen - stabil")))</f>
        <v>Gruen - stabil</v>
      </c>
    </row>
    <row r="152" spans="1:27" ht="15" customHeight="1" x14ac:dyDescent="0.25">
      <c r="A152" s="4" t="s">
        <v>316</v>
      </c>
      <c r="B152" s="4" t="s">
        <v>32</v>
      </c>
      <c r="C152" s="4" t="s">
        <v>62</v>
      </c>
      <c r="D152" s="4" t="s">
        <v>30</v>
      </c>
      <c r="E152" s="4">
        <v>86</v>
      </c>
      <c r="F152" s="5">
        <v>15.9</v>
      </c>
      <c r="G152" s="5">
        <v>2.1</v>
      </c>
      <c r="H152" s="6">
        <v>39630</v>
      </c>
      <c r="I152" s="4">
        <v>5</v>
      </c>
      <c r="J152" s="4">
        <v>35</v>
      </c>
      <c r="K152" s="4">
        <v>0</v>
      </c>
      <c r="L152" s="4">
        <v>17</v>
      </c>
      <c r="M152" s="4">
        <v>2</v>
      </c>
      <c r="N152" s="5">
        <v>13.1</v>
      </c>
      <c r="O152" s="7">
        <f t="shared" si="16"/>
        <v>4</v>
      </c>
      <c r="P152" s="7">
        <f t="shared" si="17"/>
        <v>5</v>
      </c>
      <c r="Q152" s="7">
        <f t="shared" si="18"/>
        <v>5</v>
      </c>
      <c r="R152" s="7">
        <f t="shared" si="19"/>
        <v>14</v>
      </c>
      <c r="S152" s="8">
        <f t="shared" si="20"/>
        <v>141.5</v>
      </c>
      <c r="T152" s="7" t="str">
        <f t="shared" si="21"/>
        <v>A - Top-Kunde</v>
      </c>
      <c r="U152" s="4">
        <f>ROUND(((E152-Hilfswerte!$B$20)/Hilfswerte!$B$21)+((F152-Hilfswerte!$B$22)/Hilfswerte!$B$23)+((G152-Hilfswerte!$B$24)/Hilfswerte!$B$25)+0.1*INDEX(Hilfswerte!$B$4:$B$15,MATCH(C152,Hilfswerte!$A$4:$A$15,0)),2)</f>
        <v>-1.23</v>
      </c>
      <c r="V152" s="4">
        <f>ROUND(SQRT((((E152-Hilfswerte!$B$20)/Hilfswerte!$B$21)-Hilfswerte!$B$28)^2+(((F152-Hilfswerte!$B$22)/Hilfswerte!$B$23)-Hilfswerte!$B$29)^2+(((G152-Hilfswerte!$B$24)/Hilfswerte!$B$25)-Hilfswerte!$B$30)^2),3)</f>
        <v>1.5389999999999999</v>
      </c>
      <c r="W152" s="4">
        <f>ROUND(E152*Hilfswerte!$B$31,0)</f>
        <v>17677</v>
      </c>
      <c r="X152" s="4">
        <f t="shared" si="22"/>
        <v>0</v>
      </c>
      <c r="Y152" s="4" t="str">
        <f>IF(T152="A - Top-Kunde","bereits Top-Kunde",IF(AND(V152&lt;=Hilfswerte!$B$34,H152&lt;0.5*W152),"Hoch",IF(AND(V152&lt;=Hilfswerte!$B$35,H152&lt;0.7*W152),"Mittel","Niedrig")))</f>
        <v>bereits Top-Kunde</v>
      </c>
      <c r="Z152" s="4">
        <f t="shared" si="23"/>
        <v>5.2</v>
      </c>
      <c r="AA152" s="4" t="str">
        <f>IF(J152&gt;365,"Bereits abgewandert (Segment D)",IF(Z152&gt;=Hilfswerte!$B$38,"Rot - akut gefaehrdet",IF(Z152&gt;=Hilfswerte!$B$39,"Gelb - beobachten","Gruen - stabil")))</f>
        <v>Gruen - stabil</v>
      </c>
    </row>
    <row r="153" spans="1:27" ht="15" customHeight="1" x14ac:dyDescent="0.25">
      <c r="A153" s="4" t="s">
        <v>317</v>
      </c>
      <c r="B153" s="4" t="s">
        <v>247</v>
      </c>
      <c r="C153" s="4" t="s">
        <v>84</v>
      </c>
      <c r="D153" s="4" t="s">
        <v>30</v>
      </c>
      <c r="E153" s="4">
        <v>184</v>
      </c>
      <c r="F153" s="5">
        <v>33.9</v>
      </c>
      <c r="G153" s="5">
        <v>13.5</v>
      </c>
      <c r="H153" s="6">
        <v>0</v>
      </c>
      <c r="I153" s="4">
        <v>0</v>
      </c>
      <c r="J153" s="4">
        <v>689</v>
      </c>
      <c r="K153" s="4">
        <v>0</v>
      </c>
      <c r="L153" s="4">
        <v>9</v>
      </c>
      <c r="M153" s="4">
        <v>0</v>
      </c>
      <c r="N153" s="5">
        <v>-30.1</v>
      </c>
      <c r="O153" s="7">
        <f t="shared" si="16"/>
        <v>1</v>
      </c>
      <c r="P153" s="7">
        <f t="shared" si="17"/>
        <v>1</v>
      </c>
      <c r="Q153" s="7">
        <f t="shared" si="18"/>
        <v>1</v>
      </c>
      <c r="R153" s="7">
        <f t="shared" si="19"/>
        <v>3</v>
      </c>
      <c r="S153" s="8">
        <f t="shared" si="20"/>
        <v>12.3</v>
      </c>
      <c r="T153" s="7" t="str">
        <f t="shared" si="21"/>
        <v>D - Abwanderungsrisiko</v>
      </c>
      <c r="U153" s="4">
        <f>ROUND(((E153-Hilfswerte!$B$20)/Hilfswerte!$B$21)+((F153-Hilfswerte!$B$22)/Hilfswerte!$B$23)+((G153-Hilfswerte!$B$24)/Hilfswerte!$B$25)+0.1*INDEX(Hilfswerte!$B$4:$B$15,MATCH(C153,Hilfswerte!$A$4:$A$15,0)),2)</f>
        <v>0.91</v>
      </c>
      <c r="V153" s="4">
        <f>ROUND(SQRT((((E153-Hilfswerte!$B$20)/Hilfswerte!$B$21)-Hilfswerte!$B$28)^2+(((F153-Hilfswerte!$B$22)/Hilfswerte!$B$23)-Hilfswerte!$B$29)^2+(((G153-Hilfswerte!$B$24)/Hilfswerte!$B$25)-Hilfswerte!$B$30)^2),3)</f>
        <v>0.377</v>
      </c>
      <c r="W153" s="4">
        <f>ROUND(E153*Hilfswerte!$B$31,0)</f>
        <v>37820</v>
      </c>
      <c r="X153" s="4">
        <f t="shared" si="22"/>
        <v>37820</v>
      </c>
      <c r="Y153" s="4" t="str">
        <f>IF(T153="A - Top-Kunde","bereits Top-Kunde",IF(AND(V153&lt;=Hilfswerte!$B$34,H153&lt;0.5*W153),"Hoch",IF(AND(V153&lt;=Hilfswerte!$B$35,H153&lt;0.7*W153),"Mittel","Niedrig")))</f>
        <v>Hoch</v>
      </c>
      <c r="Z153" s="4">
        <f t="shared" si="23"/>
        <v>48.3</v>
      </c>
      <c r="AA153" s="4" t="str">
        <f>IF(J153&gt;365,"Bereits abgewandert (Segment D)",IF(Z153&gt;=Hilfswerte!$B$38,"Rot - akut gefaehrdet",IF(Z153&gt;=Hilfswerte!$B$39,"Gelb - beobachten","Gruen - stabil")))</f>
        <v>Bereits abgewandert (Segment D)</v>
      </c>
    </row>
    <row r="154" spans="1:27" ht="15" customHeight="1" x14ac:dyDescent="0.25">
      <c r="A154" s="4" t="s">
        <v>318</v>
      </c>
      <c r="B154" s="4" t="s">
        <v>319</v>
      </c>
      <c r="C154" s="4" t="s">
        <v>89</v>
      </c>
      <c r="D154" s="4" t="s">
        <v>52</v>
      </c>
      <c r="E154" s="4">
        <v>145</v>
      </c>
      <c r="F154" s="5">
        <v>34</v>
      </c>
      <c r="G154" s="5">
        <v>9.5</v>
      </c>
      <c r="H154" s="6">
        <v>53070</v>
      </c>
      <c r="I154" s="4">
        <v>4</v>
      </c>
      <c r="J154" s="4">
        <v>56</v>
      </c>
      <c r="K154" s="4">
        <v>2</v>
      </c>
      <c r="L154" s="4">
        <v>5</v>
      </c>
      <c r="M154" s="4">
        <v>6</v>
      </c>
      <c r="N154" s="5">
        <v>10.6</v>
      </c>
      <c r="O154" s="7">
        <f t="shared" si="16"/>
        <v>4</v>
      </c>
      <c r="P154" s="7">
        <f t="shared" si="17"/>
        <v>4</v>
      </c>
      <c r="Q154" s="7">
        <f t="shared" si="18"/>
        <v>5</v>
      </c>
      <c r="R154" s="7">
        <f t="shared" si="19"/>
        <v>13</v>
      </c>
      <c r="S154" s="8">
        <f t="shared" si="20"/>
        <v>121.8</v>
      </c>
      <c r="T154" s="7" t="str">
        <f t="shared" si="21"/>
        <v>B - Kernkunde</v>
      </c>
      <c r="U154" s="4">
        <f>ROUND(((E154-Hilfswerte!$B$20)/Hilfswerte!$B$21)+((F154-Hilfswerte!$B$22)/Hilfswerte!$B$23)+((G154-Hilfswerte!$B$24)/Hilfswerte!$B$25)+0.1*INDEX(Hilfswerte!$B$4:$B$15,MATCH(C154,Hilfswerte!$A$4:$A$15,0)),2)</f>
        <v>0.4</v>
      </c>
      <c r="V154" s="4">
        <f>ROUND(SQRT((((E154-Hilfswerte!$B$20)/Hilfswerte!$B$21)-Hilfswerte!$B$28)^2+(((F154-Hilfswerte!$B$22)/Hilfswerte!$B$23)-Hilfswerte!$B$29)^2+(((G154-Hilfswerte!$B$24)/Hilfswerte!$B$25)-Hilfswerte!$B$30)^2),3)</f>
        <v>0.29499999999999998</v>
      </c>
      <c r="W154" s="4">
        <f>ROUND(E154*Hilfswerte!$B$31,0)</f>
        <v>29804</v>
      </c>
      <c r="X154" s="4">
        <f t="shared" si="22"/>
        <v>0</v>
      </c>
      <c r="Y154" s="4" t="str">
        <f>IF(T154="A - Top-Kunde","bereits Top-Kunde",IF(AND(V154&lt;=Hilfswerte!$B$34,H154&lt;0.5*W154),"Hoch",IF(AND(V154&lt;=Hilfswerte!$B$35,H154&lt;0.7*W154),"Mittel","Niedrig")))</f>
        <v>Niedrig</v>
      </c>
      <c r="Z154" s="4">
        <f t="shared" si="23"/>
        <v>9.8000000000000007</v>
      </c>
      <c r="AA154" s="4" t="str">
        <f>IF(J154&gt;365,"Bereits abgewandert (Segment D)",IF(Z154&gt;=Hilfswerte!$B$38,"Rot - akut gefaehrdet",IF(Z154&gt;=Hilfswerte!$B$39,"Gelb - beobachten","Gruen - stabil")))</f>
        <v>Gruen - stabil</v>
      </c>
    </row>
    <row r="155" spans="1:27" ht="15" customHeight="1" x14ac:dyDescent="0.25">
      <c r="A155" s="4" t="s">
        <v>320</v>
      </c>
      <c r="B155" s="4" t="s">
        <v>321</v>
      </c>
      <c r="C155" s="4" t="s">
        <v>33</v>
      </c>
      <c r="D155" s="4" t="s">
        <v>30</v>
      </c>
      <c r="E155" s="4">
        <v>441</v>
      </c>
      <c r="F155" s="5">
        <v>75.7</v>
      </c>
      <c r="G155" s="5">
        <v>7.9</v>
      </c>
      <c r="H155" s="6">
        <v>82150</v>
      </c>
      <c r="I155" s="4">
        <v>2</v>
      </c>
      <c r="J155" s="4">
        <v>8</v>
      </c>
      <c r="K155" s="4">
        <v>0</v>
      </c>
      <c r="L155" s="4">
        <v>2</v>
      </c>
      <c r="M155" s="4">
        <v>1</v>
      </c>
      <c r="N155" s="5">
        <v>5.0999999999999996</v>
      </c>
      <c r="O155" s="7">
        <f t="shared" si="16"/>
        <v>5</v>
      </c>
      <c r="P155" s="7">
        <f t="shared" si="17"/>
        <v>2</v>
      </c>
      <c r="Q155" s="7">
        <f t="shared" si="18"/>
        <v>5</v>
      </c>
      <c r="R155" s="7">
        <f t="shared" si="19"/>
        <v>12</v>
      </c>
      <c r="S155" s="8">
        <f t="shared" si="20"/>
        <v>122</v>
      </c>
      <c r="T155" s="7" t="str">
        <f t="shared" si="21"/>
        <v>B - Kernkunde</v>
      </c>
      <c r="U155" s="4">
        <f>ROUND(((E155-Hilfswerte!$B$20)/Hilfswerte!$B$21)+((F155-Hilfswerte!$B$22)/Hilfswerte!$B$23)+((G155-Hilfswerte!$B$24)/Hilfswerte!$B$25)+0.1*INDEX(Hilfswerte!$B$4:$B$15,MATCH(C155,Hilfswerte!$A$4:$A$15,0)),2)</f>
        <v>1.9</v>
      </c>
      <c r="V155" s="4">
        <f>ROUND(SQRT((((E155-Hilfswerte!$B$20)/Hilfswerte!$B$21)-Hilfswerte!$B$28)^2+(((F155-Hilfswerte!$B$22)/Hilfswerte!$B$23)-Hilfswerte!$B$29)^2+(((G155-Hilfswerte!$B$24)/Hilfswerte!$B$25)-Hilfswerte!$B$30)^2),3)</f>
        <v>1.4550000000000001</v>
      </c>
      <c r="W155" s="4">
        <f>ROUND(E155*Hilfswerte!$B$31,0)</f>
        <v>90646</v>
      </c>
      <c r="X155" s="4">
        <f t="shared" si="22"/>
        <v>8496</v>
      </c>
      <c r="Y155" s="4" t="str">
        <f>IF(T155="A - Top-Kunde","bereits Top-Kunde",IF(AND(V155&lt;=Hilfswerte!$B$34,H155&lt;0.5*W155),"Hoch",IF(AND(V155&lt;=Hilfswerte!$B$35,H155&lt;0.7*W155),"Mittel","Niedrig")))</f>
        <v>Niedrig</v>
      </c>
      <c r="Z155" s="4">
        <f t="shared" si="23"/>
        <v>0.8</v>
      </c>
      <c r="AA155" s="4" t="str">
        <f>IF(J155&gt;365,"Bereits abgewandert (Segment D)",IF(Z155&gt;=Hilfswerte!$B$38,"Rot - akut gefaehrdet",IF(Z155&gt;=Hilfswerte!$B$39,"Gelb - beobachten","Gruen - stabil")))</f>
        <v>Gruen - stabil</v>
      </c>
    </row>
    <row r="156" spans="1:27" ht="15" customHeight="1" x14ac:dyDescent="0.25">
      <c r="A156" s="4" t="s">
        <v>322</v>
      </c>
      <c r="B156" s="4" t="s">
        <v>323</v>
      </c>
      <c r="C156" s="4" t="s">
        <v>33</v>
      </c>
      <c r="D156" s="4" t="s">
        <v>30</v>
      </c>
      <c r="E156" s="4">
        <v>98</v>
      </c>
      <c r="F156" s="5">
        <v>15.5</v>
      </c>
      <c r="G156" s="5">
        <v>2.9</v>
      </c>
      <c r="H156" s="6">
        <v>7460</v>
      </c>
      <c r="I156" s="4">
        <v>2</v>
      </c>
      <c r="J156" s="4">
        <v>107</v>
      </c>
      <c r="K156" s="4">
        <v>0</v>
      </c>
      <c r="L156" s="4">
        <v>13</v>
      </c>
      <c r="M156" s="4">
        <v>4</v>
      </c>
      <c r="N156" s="5">
        <v>5.9</v>
      </c>
      <c r="O156" s="7">
        <f t="shared" si="16"/>
        <v>3</v>
      </c>
      <c r="P156" s="7">
        <f t="shared" si="17"/>
        <v>2</v>
      </c>
      <c r="Q156" s="7">
        <f t="shared" si="18"/>
        <v>4</v>
      </c>
      <c r="R156" s="7">
        <f t="shared" si="19"/>
        <v>9</v>
      </c>
      <c r="S156" s="8">
        <f t="shared" si="20"/>
        <v>89.1</v>
      </c>
      <c r="T156" s="7" t="str">
        <f t="shared" si="21"/>
        <v>C - Entwicklungspotenzial</v>
      </c>
      <c r="U156" s="4">
        <f>ROUND(((E156-Hilfswerte!$B$20)/Hilfswerte!$B$21)+((F156-Hilfswerte!$B$22)/Hilfswerte!$B$23)+((G156-Hilfswerte!$B$24)/Hilfswerte!$B$25)+0.1*INDEX(Hilfswerte!$B$4:$B$15,MATCH(C156,Hilfswerte!$A$4:$A$15,0)),2)</f>
        <v>-1.45</v>
      </c>
      <c r="V156" s="4">
        <f>ROUND(SQRT((((E156-Hilfswerte!$B$20)/Hilfswerte!$B$21)-Hilfswerte!$B$28)^2+(((F156-Hilfswerte!$B$22)/Hilfswerte!$B$23)-Hilfswerte!$B$29)^2+(((G156-Hilfswerte!$B$24)/Hilfswerte!$B$25)-Hilfswerte!$B$30)^2),3)</f>
        <v>1.41</v>
      </c>
      <c r="W156" s="4">
        <f>ROUND(E156*Hilfswerte!$B$31,0)</f>
        <v>20144</v>
      </c>
      <c r="X156" s="4">
        <f t="shared" si="22"/>
        <v>12684</v>
      </c>
      <c r="Y156" s="4" t="str">
        <f>IF(T156="A - Top-Kunde","bereits Top-Kunde",IF(AND(V156&lt;=Hilfswerte!$B$34,H156&lt;0.5*W156),"Hoch",IF(AND(V156&lt;=Hilfswerte!$B$35,H156&lt;0.7*W156),"Mittel","Niedrig")))</f>
        <v>Niedrig</v>
      </c>
      <c r="Z156" s="4">
        <f t="shared" si="23"/>
        <v>8</v>
      </c>
      <c r="AA156" s="4" t="str">
        <f>IF(J156&gt;365,"Bereits abgewandert (Segment D)",IF(Z156&gt;=Hilfswerte!$B$38,"Rot - akut gefaehrdet",IF(Z156&gt;=Hilfswerte!$B$39,"Gelb - beobachten","Gruen - stabil")))</f>
        <v>Gruen - stabil</v>
      </c>
    </row>
    <row r="157" spans="1:27" ht="15" customHeight="1" x14ac:dyDescent="0.25">
      <c r="A157" s="4" t="s">
        <v>324</v>
      </c>
      <c r="B157" s="4" t="s">
        <v>325</v>
      </c>
      <c r="C157" s="4" t="s">
        <v>47</v>
      </c>
      <c r="D157" s="4" t="s">
        <v>30</v>
      </c>
      <c r="E157" s="4">
        <v>55</v>
      </c>
      <c r="F157" s="5">
        <v>18.8</v>
      </c>
      <c r="G157" s="5">
        <v>2.2000000000000002</v>
      </c>
      <c r="H157" s="6">
        <v>0</v>
      </c>
      <c r="I157" s="4">
        <v>0</v>
      </c>
      <c r="J157" s="4">
        <v>437</v>
      </c>
      <c r="K157" s="4">
        <v>0</v>
      </c>
      <c r="L157" s="4">
        <v>3</v>
      </c>
      <c r="M157" s="4">
        <v>0</v>
      </c>
      <c r="N157" s="5">
        <v>-61.7</v>
      </c>
      <c r="O157" s="7">
        <f t="shared" si="16"/>
        <v>1</v>
      </c>
      <c r="P157" s="7">
        <f t="shared" si="17"/>
        <v>1</v>
      </c>
      <c r="Q157" s="7">
        <f t="shared" si="18"/>
        <v>1</v>
      </c>
      <c r="R157" s="7">
        <f t="shared" si="19"/>
        <v>3</v>
      </c>
      <c r="S157" s="8">
        <f t="shared" si="20"/>
        <v>-1.8</v>
      </c>
      <c r="T157" s="7" t="str">
        <f t="shared" si="21"/>
        <v>D - Abwanderungsrisiko</v>
      </c>
      <c r="U157" s="4">
        <f>ROUND(((E157-Hilfswerte!$B$20)/Hilfswerte!$B$21)+((F157-Hilfswerte!$B$22)/Hilfswerte!$B$23)+((G157-Hilfswerte!$B$24)/Hilfswerte!$B$25)+0.1*INDEX(Hilfswerte!$B$4:$B$15,MATCH(C157,Hilfswerte!$A$4:$A$15,0)),2)</f>
        <v>-1.63</v>
      </c>
      <c r="V157" s="4">
        <f>ROUND(SQRT((((E157-Hilfswerte!$B$20)/Hilfswerte!$B$21)-Hilfswerte!$B$28)^2+(((F157-Hilfswerte!$B$22)/Hilfswerte!$B$23)-Hilfswerte!$B$29)^2+(((G157-Hilfswerte!$B$24)/Hilfswerte!$B$25)-Hilfswerte!$B$30)^2),3)</f>
        <v>1.5469999999999999</v>
      </c>
      <c r="W157" s="4">
        <f>ROUND(E157*Hilfswerte!$B$31,0)</f>
        <v>11305</v>
      </c>
      <c r="X157" s="4">
        <f t="shared" si="22"/>
        <v>11305</v>
      </c>
      <c r="Y157" s="4" t="str">
        <f>IF(T157="A - Top-Kunde","bereits Top-Kunde",IF(AND(V157&lt;=Hilfswerte!$B$34,H157&lt;0.5*W157),"Hoch",IF(AND(V157&lt;=Hilfswerte!$B$35,H157&lt;0.7*W157),"Mittel","Niedrig")))</f>
        <v>Niedrig</v>
      </c>
      <c r="Z157" s="4">
        <f t="shared" si="23"/>
        <v>47.1</v>
      </c>
      <c r="AA157" s="4" t="str">
        <f>IF(J157&gt;365,"Bereits abgewandert (Segment D)",IF(Z157&gt;=Hilfswerte!$B$38,"Rot - akut gefaehrdet",IF(Z157&gt;=Hilfswerte!$B$39,"Gelb - beobachten","Gruen - stabil")))</f>
        <v>Bereits abgewandert (Segment D)</v>
      </c>
    </row>
    <row r="158" spans="1:27" ht="15" customHeight="1" x14ac:dyDescent="0.25">
      <c r="A158" s="4" t="s">
        <v>326</v>
      </c>
      <c r="B158" s="4" t="s">
        <v>327</v>
      </c>
      <c r="C158" s="4" t="s">
        <v>74</v>
      </c>
      <c r="D158" s="4" t="s">
        <v>48</v>
      </c>
      <c r="E158" s="4">
        <v>11</v>
      </c>
      <c r="F158" s="5">
        <v>3.1</v>
      </c>
      <c r="G158" s="5">
        <v>0.9</v>
      </c>
      <c r="H158" s="6">
        <v>410</v>
      </c>
      <c r="I158" s="4">
        <v>5</v>
      </c>
      <c r="J158" s="4">
        <v>11</v>
      </c>
      <c r="K158" s="4">
        <v>0</v>
      </c>
      <c r="L158" s="4">
        <v>9</v>
      </c>
      <c r="M158" s="4">
        <v>3</v>
      </c>
      <c r="N158" s="5">
        <v>16.100000000000001</v>
      </c>
      <c r="O158" s="7">
        <f t="shared" si="16"/>
        <v>5</v>
      </c>
      <c r="P158" s="7">
        <f t="shared" si="17"/>
        <v>5</v>
      </c>
      <c r="Q158" s="7">
        <f t="shared" si="18"/>
        <v>2</v>
      </c>
      <c r="R158" s="7">
        <f t="shared" si="19"/>
        <v>12</v>
      </c>
      <c r="S158" s="8">
        <f t="shared" si="20"/>
        <v>125.4</v>
      </c>
      <c r="T158" s="7" t="str">
        <f t="shared" si="21"/>
        <v>A - Top-Kunde</v>
      </c>
      <c r="U158" s="4">
        <f>ROUND(((E158-Hilfswerte!$B$20)/Hilfswerte!$B$21)+((F158-Hilfswerte!$B$22)/Hilfswerte!$B$23)+((G158-Hilfswerte!$B$24)/Hilfswerte!$B$25)+0.1*INDEX(Hilfswerte!$B$4:$B$15,MATCH(C158,Hilfswerte!$A$4:$A$15,0)),2)</f>
        <v>-2.42</v>
      </c>
      <c r="V158" s="4">
        <f>ROUND(SQRT((((E158-Hilfswerte!$B$20)/Hilfswerte!$B$21)-Hilfswerte!$B$28)^2+(((F158-Hilfswerte!$B$22)/Hilfswerte!$B$23)-Hilfswerte!$B$29)^2+(((G158-Hilfswerte!$B$24)/Hilfswerte!$B$25)-Hilfswerte!$B$30)^2),3)</f>
        <v>1.875</v>
      </c>
      <c r="W158" s="4">
        <f>ROUND(E158*Hilfswerte!$B$31,0)</f>
        <v>2261</v>
      </c>
      <c r="X158" s="4">
        <f t="shared" si="22"/>
        <v>1851</v>
      </c>
      <c r="Y158" s="4" t="str">
        <f>IF(T158="A - Top-Kunde","bereits Top-Kunde",IF(AND(V158&lt;=Hilfswerte!$B$34,H158&lt;0.5*W158),"Hoch",IF(AND(V158&lt;=Hilfswerte!$B$35,H158&lt;0.7*W158),"Mittel","Niedrig")))</f>
        <v>bereits Top-Kunde</v>
      </c>
      <c r="Z158" s="4">
        <f t="shared" si="23"/>
        <v>2.4</v>
      </c>
      <c r="AA158" s="4" t="str">
        <f>IF(J158&gt;365,"Bereits abgewandert (Segment D)",IF(Z158&gt;=Hilfswerte!$B$38,"Rot - akut gefaehrdet",IF(Z158&gt;=Hilfswerte!$B$39,"Gelb - beobachten","Gruen - stabil")))</f>
        <v>Gruen - stabil</v>
      </c>
    </row>
    <row r="159" spans="1:27" ht="15" customHeight="1" x14ac:dyDescent="0.25">
      <c r="A159" s="4" t="s">
        <v>328</v>
      </c>
      <c r="B159" s="4" t="s">
        <v>110</v>
      </c>
      <c r="C159" s="4" t="s">
        <v>33</v>
      </c>
      <c r="D159" s="4" t="s">
        <v>30</v>
      </c>
      <c r="E159" s="4">
        <v>54</v>
      </c>
      <c r="F159" s="5">
        <v>11.7</v>
      </c>
      <c r="G159" s="5">
        <v>15.3</v>
      </c>
      <c r="H159" s="6">
        <v>4410</v>
      </c>
      <c r="I159" s="4">
        <v>3</v>
      </c>
      <c r="J159" s="4">
        <v>163</v>
      </c>
      <c r="K159" s="4">
        <v>0</v>
      </c>
      <c r="L159" s="4">
        <v>-3</v>
      </c>
      <c r="M159" s="4">
        <v>1</v>
      </c>
      <c r="N159" s="5">
        <v>-42.7</v>
      </c>
      <c r="O159" s="7">
        <f t="shared" si="16"/>
        <v>3</v>
      </c>
      <c r="P159" s="7">
        <f t="shared" si="17"/>
        <v>3</v>
      </c>
      <c r="Q159" s="7">
        <f t="shared" si="18"/>
        <v>4</v>
      </c>
      <c r="R159" s="7">
        <f t="shared" si="19"/>
        <v>10</v>
      </c>
      <c r="S159" s="8">
        <f t="shared" si="20"/>
        <v>78.7</v>
      </c>
      <c r="T159" s="7" t="str">
        <f t="shared" si="21"/>
        <v>C - Entwicklungspotenzial</v>
      </c>
      <c r="U159" s="4">
        <f>ROUND(((E159-Hilfswerte!$B$20)/Hilfswerte!$B$21)+((F159-Hilfswerte!$B$22)/Hilfswerte!$B$23)+((G159-Hilfswerte!$B$24)/Hilfswerte!$B$25)+0.1*INDEX(Hilfswerte!$B$4:$B$15,MATCH(C159,Hilfswerte!$A$4:$A$15,0)),2)</f>
        <v>0.26</v>
      </c>
      <c r="V159" s="4">
        <f>ROUND(SQRT((((E159-Hilfswerte!$B$20)/Hilfswerte!$B$21)-Hilfswerte!$B$28)^2+(((F159-Hilfswerte!$B$22)/Hilfswerte!$B$23)-Hilfswerte!$B$29)^2+(((G159-Hilfswerte!$B$24)/Hilfswerte!$B$25)-Hilfswerte!$B$30)^2),3)</f>
        <v>0.93600000000000005</v>
      </c>
      <c r="W159" s="4">
        <f>ROUND(E159*Hilfswerte!$B$31,0)</f>
        <v>11099</v>
      </c>
      <c r="X159" s="4">
        <f t="shared" si="22"/>
        <v>6689</v>
      </c>
      <c r="Y159" s="4" t="str">
        <f>IF(T159="A - Top-Kunde","bereits Top-Kunde",IF(AND(V159&lt;=Hilfswerte!$B$34,H159&lt;0.5*W159),"Hoch",IF(AND(V159&lt;=Hilfswerte!$B$35,H159&lt;0.7*W159),"Mittel","Niedrig")))</f>
        <v>Mittel</v>
      </c>
      <c r="Z159" s="4">
        <f t="shared" si="23"/>
        <v>25.2</v>
      </c>
      <c r="AA159" s="4" t="str">
        <f>IF(J159&gt;365,"Bereits abgewandert (Segment D)",IF(Z159&gt;=Hilfswerte!$B$38,"Rot - akut gefaehrdet",IF(Z159&gt;=Hilfswerte!$B$39,"Gelb - beobachten","Gruen - stabil")))</f>
        <v>Rot - akut gefaehrdet</v>
      </c>
    </row>
    <row r="160" spans="1:27" ht="15" customHeight="1" x14ac:dyDescent="0.25">
      <c r="A160" s="4" t="s">
        <v>329</v>
      </c>
      <c r="B160" s="4" t="s">
        <v>150</v>
      </c>
      <c r="C160" s="4" t="s">
        <v>59</v>
      </c>
      <c r="D160" s="4" t="s">
        <v>30</v>
      </c>
      <c r="E160" s="4">
        <v>117</v>
      </c>
      <c r="F160" s="5">
        <v>22</v>
      </c>
      <c r="G160" s="5">
        <v>10</v>
      </c>
      <c r="H160" s="6">
        <v>29050</v>
      </c>
      <c r="I160" s="4">
        <v>8</v>
      </c>
      <c r="J160" s="4">
        <v>2</v>
      </c>
      <c r="K160" s="4">
        <v>0</v>
      </c>
      <c r="L160" s="4">
        <v>-5</v>
      </c>
      <c r="M160" s="4">
        <v>4</v>
      </c>
      <c r="N160" s="5">
        <v>-9.9</v>
      </c>
      <c r="O160" s="7">
        <f t="shared" si="16"/>
        <v>5</v>
      </c>
      <c r="P160" s="7">
        <f t="shared" si="17"/>
        <v>5</v>
      </c>
      <c r="Q160" s="7">
        <f t="shared" si="18"/>
        <v>5</v>
      </c>
      <c r="R160" s="7">
        <f t="shared" si="19"/>
        <v>15</v>
      </c>
      <c r="S160" s="8">
        <f t="shared" si="20"/>
        <v>145.1</v>
      </c>
      <c r="T160" s="7" t="str">
        <f t="shared" si="21"/>
        <v>A - Top-Kunde</v>
      </c>
      <c r="U160" s="4">
        <f>ROUND(((E160-Hilfswerte!$B$20)/Hilfswerte!$B$21)+((F160-Hilfswerte!$B$22)/Hilfswerte!$B$23)+((G160-Hilfswerte!$B$24)/Hilfswerte!$B$25)+0.1*INDEX(Hilfswerte!$B$4:$B$15,MATCH(C160,Hilfswerte!$A$4:$A$15,0)),2)</f>
        <v>-0.23</v>
      </c>
      <c r="V160" s="4">
        <f>ROUND(SQRT((((E160-Hilfswerte!$B$20)/Hilfswerte!$B$21)-Hilfswerte!$B$28)^2+(((F160-Hilfswerte!$B$22)/Hilfswerte!$B$23)-Hilfswerte!$B$29)^2+(((G160-Hilfswerte!$B$24)/Hilfswerte!$B$25)-Hilfswerte!$B$30)^2),3)</f>
        <v>0.40400000000000003</v>
      </c>
      <c r="W160" s="4">
        <f>ROUND(E160*Hilfswerte!$B$31,0)</f>
        <v>24049</v>
      </c>
      <c r="X160" s="4">
        <f t="shared" si="22"/>
        <v>0</v>
      </c>
      <c r="Y160" s="4" t="str">
        <f>IF(T160="A - Top-Kunde","bereits Top-Kunde",IF(AND(V160&lt;=Hilfswerte!$B$34,H160&lt;0.5*W160),"Hoch",IF(AND(V160&lt;=Hilfswerte!$B$35,H160&lt;0.7*W160),"Mittel","Niedrig")))</f>
        <v>bereits Top-Kunde</v>
      </c>
      <c r="Z160" s="4">
        <f t="shared" si="23"/>
        <v>4.0999999999999996</v>
      </c>
      <c r="AA160" s="4" t="str">
        <f>IF(J160&gt;365,"Bereits abgewandert (Segment D)",IF(Z160&gt;=Hilfswerte!$B$38,"Rot - akut gefaehrdet",IF(Z160&gt;=Hilfswerte!$B$39,"Gelb - beobachten","Gruen - stabil")))</f>
        <v>Gruen - stabil</v>
      </c>
    </row>
    <row r="161" spans="1:27" ht="15" customHeight="1" x14ac:dyDescent="0.25">
      <c r="A161" s="4" t="s">
        <v>330</v>
      </c>
      <c r="B161" s="4" t="s">
        <v>331</v>
      </c>
      <c r="C161" s="4" t="s">
        <v>84</v>
      </c>
      <c r="D161" s="4" t="s">
        <v>30</v>
      </c>
      <c r="E161" s="4">
        <v>27</v>
      </c>
      <c r="F161" s="5">
        <v>7.8</v>
      </c>
      <c r="G161" s="5">
        <v>7.4</v>
      </c>
      <c r="H161" s="6">
        <v>6070</v>
      </c>
      <c r="I161" s="4">
        <v>4</v>
      </c>
      <c r="J161" s="4">
        <v>11</v>
      </c>
      <c r="K161" s="4">
        <v>1</v>
      </c>
      <c r="L161" s="4">
        <v>12</v>
      </c>
      <c r="M161" s="4">
        <v>5</v>
      </c>
      <c r="N161" s="5">
        <v>-15.2</v>
      </c>
      <c r="O161" s="7">
        <f t="shared" si="16"/>
        <v>5</v>
      </c>
      <c r="P161" s="7">
        <f t="shared" si="17"/>
        <v>4</v>
      </c>
      <c r="Q161" s="7">
        <f t="shared" si="18"/>
        <v>4</v>
      </c>
      <c r="R161" s="7">
        <f t="shared" si="19"/>
        <v>13</v>
      </c>
      <c r="S161" s="8">
        <f t="shared" si="20"/>
        <v>112.8</v>
      </c>
      <c r="T161" s="7" t="str">
        <f t="shared" si="21"/>
        <v>B - Kernkunde</v>
      </c>
      <c r="U161" s="4">
        <f>ROUND(((E161-Hilfswerte!$B$20)/Hilfswerte!$B$21)+((F161-Hilfswerte!$B$22)/Hilfswerte!$B$23)+((G161-Hilfswerte!$B$24)/Hilfswerte!$B$25)+0.1*INDEX(Hilfswerte!$B$4:$B$15,MATCH(C161,Hilfswerte!$A$4:$A$15,0)),2)</f>
        <v>-1.21</v>
      </c>
      <c r="V161" s="4">
        <f>ROUND(SQRT((((E161-Hilfswerte!$B$20)/Hilfswerte!$B$21)-Hilfswerte!$B$28)^2+(((F161-Hilfswerte!$B$22)/Hilfswerte!$B$23)-Hilfswerte!$B$29)^2+(((G161-Hilfswerte!$B$24)/Hilfswerte!$B$25)-Hilfswerte!$B$30)^2),3)</f>
        <v>1.008</v>
      </c>
      <c r="W161" s="4">
        <f>ROUND(E161*Hilfswerte!$B$31,0)</f>
        <v>5550</v>
      </c>
      <c r="X161" s="4">
        <f t="shared" si="22"/>
        <v>0</v>
      </c>
      <c r="Y161" s="4" t="str">
        <f>IF(T161="A - Top-Kunde","bereits Top-Kunde",IF(AND(V161&lt;=Hilfswerte!$B$34,H161&lt;0.5*W161),"Hoch",IF(AND(V161&lt;=Hilfswerte!$B$35,H161&lt;0.7*W161),"Mittel","Niedrig")))</f>
        <v>Niedrig</v>
      </c>
      <c r="Z161" s="4">
        <f t="shared" si="23"/>
        <v>12</v>
      </c>
      <c r="AA161" s="4" t="str">
        <f>IF(J161&gt;365,"Bereits abgewandert (Segment D)",IF(Z161&gt;=Hilfswerte!$B$38,"Rot - akut gefaehrdet",IF(Z161&gt;=Hilfswerte!$B$39,"Gelb - beobachten","Gruen - stabil")))</f>
        <v>Gruen - stabil</v>
      </c>
    </row>
    <row r="162" spans="1:27" ht="15" customHeight="1" x14ac:dyDescent="0.25">
      <c r="A162" s="4" t="s">
        <v>332</v>
      </c>
      <c r="B162" s="4" t="s">
        <v>282</v>
      </c>
      <c r="C162" s="4" t="s">
        <v>65</v>
      </c>
      <c r="D162" s="4" t="s">
        <v>30</v>
      </c>
      <c r="E162" s="4">
        <v>276</v>
      </c>
      <c r="F162" s="5">
        <v>98.7</v>
      </c>
      <c r="G162" s="5">
        <v>16.3</v>
      </c>
      <c r="H162" s="6">
        <v>104250</v>
      </c>
      <c r="I162" s="4">
        <v>2</v>
      </c>
      <c r="J162" s="4">
        <v>3</v>
      </c>
      <c r="K162" s="4">
        <v>0</v>
      </c>
      <c r="L162" s="4">
        <v>18</v>
      </c>
      <c r="M162" s="4">
        <v>4</v>
      </c>
      <c r="N162" s="5">
        <v>-0.3</v>
      </c>
      <c r="O162" s="7">
        <f t="shared" si="16"/>
        <v>5</v>
      </c>
      <c r="P162" s="7">
        <f t="shared" si="17"/>
        <v>2</v>
      </c>
      <c r="Q162" s="7">
        <f t="shared" si="18"/>
        <v>5</v>
      </c>
      <c r="R162" s="7">
        <f t="shared" si="19"/>
        <v>12</v>
      </c>
      <c r="S162" s="8">
        <f t="shared" si="20"/>
        <v>114.5</v>
      </c>
      <c r="T162" s="7" t="str">
        <f t="shared" si="21"/>
        <v>B - Kernkunde</v>
      </c>
      <c r="U162" s="4">
        <f>ROUND(((E162-Hilfswerte!$B$20)/Hilfswerte!$B$21)+((F162-Hilfswerte!$B$22)/Hilfswerte!$B$23)+((G162-Hilfswerte!$B$24)/Hilfswerte!$B$25)+0.1*INDEX(Hilfswerte!$B$4:$B$15,MATCH(C162,Hilfswerte!$A$4:$A$15,0)),2)</f>
        <v>2.86</v>
      </c>
      <c r="V162" s="4">
        <f>ROUND(SQRT((((E162-Hilfswerte!$B$20)/Hilfswerte!$B$21)-Hilfswerte!$B$28)^2+(((F162-Hilfswerte!$B$22)/Hilfswerte!$B$23)-Hilfswerte!$B$29)^2+(((G162-Hilfswerte!$B$24)/Hilfswerte!$B$25)-Hilfswerte!$B$30)^2),3)</f>
        <v>1.4430000000000001</v>
      </c>
      <c r="W162" s="4">
        <f>ROUND(E162*Hilfswerte!$B$31,0)</f>
        <v>56731</v>
      </c>
      <c r="X162" s="4">
        <f t="shared" si="22"/>
        <v>0</v>
      </c>
      <c r="Y162" s="4" t="str">
        <f>IF(T162="A - Top-Kunde","bereits Top-Kunde",IF(AND(V162&lt;=Hilfswerte!$B$34,H162&lt;0.5*W162),"Hoch",IF(AND(V162&lt;=Hilfswerte!$B$35,H162&lt;0.7*W162),"Mittel","Niedrig")))</f>
        <v>Niedrig</v>
      </c>
      <c r="Z162" s="4">
        <f t="shared" si="23"/>
        <v>3.9</v>
      </c>
      <c r="AA162" s="4" t="str">
        <f>IF(J162&gt;365,"Bereits abgewandert (Segment D)",IF(Z162&gt;=Hilfswerte!$B$38,"Rot - akut gefaehrdet",IF(Z162&gt;=Hilfswerte!$B$39,"Gelb - beobachten","Gruen - stabil")))</f>
        <v>Gruen - stabil</v>
      </c>
    </row>
    <row r="163" spans="1:27" ht="15" customHeight="1" x14ac:dyDescent="0.25">
      <c r="A163" s="4" t="s">
        <v>333</v>
      </c>
      <c r="B163" s="4" t="s">
        <v>58</v>
      </c>
      <c r="C163" s="4" t="s">
        <v>33</v>
      </c>
      <c r="D163" s="4" t="s">
        <v>77</v>
      </c>
      <c r="E163" s="4">
        <v>174</v>
      </c>
      <c r="F163" s="5">
        <v>38.1</v>
      </c>
      <c r="G163" s="5">
        <v>10.3</v>
      </c>
      <c r="H163" s="6">
        <v>12060</v>
      </c>
      <c r="I163" s="4">
        <v>1</v>
      </c>
      <c r="J163" s="4">
        <v>333</v>
      </c>
      <c r="K163" s="4">
        <v>0</v>
      </c>
      <c r="L163" s="4">
        <v>6</v>
      </c>
      <c r="M163" s="4">
        <v>4</v>
      </c>
      <c r="N163" s="5">
        <v>42.6</v>
      </c>
      <c r="O163" s="7">
        <f t="shared" si="16"/>
        <v>2</v>
      </c>
      <c r="P163" s="7">
        <f t="shared" si="17"/>
        <v>1</v>
      </c>
      <c r="Q163" s="7">
        <f t="shared" si="18"/>
        <v>5</v>
      </c>
      <c r="R163" s="7">
        <f t="shared" si="19"/>
        <v>8</v>
      </c>
      <c r="S163" s="8">
        <f t="shared" si="20"/>
        <v>99.5</v>
      </c>
      <c r="T163" s="7" t="str">
        <f t="shared" si="21"/>
        <v>C - Entwicklungspotenzial</v>
      </c>
      <c r="U163" s="4">
        <f>ROUND(((E163-Hilfswerte!$B$20)/Hilfswerte!$B$21)+((F163-Hilfswerte!$B$22)/Hilfswerte!$B$23)+((G163-Hilfswerte!$B$24)/Hilfswerte!$B$25)+0.1*INDEX(Hilfswerte!$B$4:$B$15,MATCH(C163,Hilfswerte!$A$4:$A$15,0)),2)</f>
        <v>0.46</v>
      </c>
      <c r="V163" s="4">
        <f>ROUND(SQRT((((E163-Hilfswerte!$B$20)/Hilfswerte!$B$21)-Hilfswerte!$B$28)^2+(((F163-Hilfswerte!$B$22)/Hilfswerte!$B$23)-Hilfswerte!$B$29)^2+(((G163-Hilfswerte!$B$24)/Hilfswerte!$B$25)-Hilfswerte!$B$30)^2),3)</f>
        <v>0.14799999999999999</v>
      </c>
      <c r="W163" s="4">
        <f>ROUND(E163*Hilfswerte!$B$31,0)</f>
        <v>35765</v>
      </c>
      <c r="X163" s="4">
        <f t="shared" si="22"/>
        <v>23705</v>
      </c>
      <c r="Y163" s="4" t="str">
        <f>IF(T163="A - Top-Kunde","bereits Top-Kunde",IF(AND(V163&lt;=Hilfswerte!$B$34,H163&lt;0.5*W163),"Hoch",IF(AND(V163&lt;=Hilfswerte!$B$35,H163&lt;0.7*W163),"Mittel","Niedrig")))</f>
        <v>Hoch</v>
      </c>
      <c r="Z163" s="4">
        <f t="shared" si="23"/>
        <v>17.899999999999999</v>
      </c>
      <c r="AA163" s="4" t="str">
        <f>IF(J163&gt;365,"Bereits abgewandert (Segment D)",IF(Z163&gt;=Hilfswerte!$B$38,"Rot - akut gefaehrdet",IF(Z163&gt;=Hilfswerte!$B$39,"Gelb - beobachten","Gruen - stabil")))</f>
        <v>Gelb - beobachten</v>
      </c>
    </row>
    <row r="164" spans="1:27" ht="15" customHeight="1" x14ac:dyDescent="0.25">
      <c r="A164" s="4" t="s">
        <v>334</v>
      </c>
      <c r="B164" s="4" t="s">
        <v>335</v>
      </c>
      <c r="C164" s="4" t="s">
        <v>84</v>
      </c>
      <c r="D164" s="4" t="s">
        <v>117</v>
      </c>
      <c r="E164" s="4">
        <v>37</v>
      </c>
      <c r="F164" s="5">
        <v>5.9</v>
      </c>
      <c r="G164" s="5">
        <v>21.6</v>
      </c>
      <c r="H164" s="6">
        <v>0</v>
      </c>
      <c r="I164" s="4">
        <v>0</v>
      </c>
      <c r="J164" s="4">
        <v>827</v>
      </c>
      <c r="K164" s="4">
        <v>0</v>
      </c>
      <c r="L164" s="4">
        <v>-5</v>
      </c>
      <c r="M164" s="4">
        <v>0</v>
      </c>
      <c r="N164" s="5">
        <v>-41.8</v>
      </c>
      <c r="O164" s="7">
        <f t="shared" si="16"/>
        <v>1</v>
      </c>
      <c r="P164" s="7">
        <f t="shared" si="17"/>
        <v>1</v>
      </c>
      <c r="Q164" s="7">
        <f t="shared" si="18"/>
        <v>1</v>
      </c>
      <c r="R164" s="7">
        <f t="shared" si="19"/>
        <v>3</v>
      </c>
      <c r="S164" s="8">
        <f t="shared" si="20"/>
        <v>9.1</v>
      </c>
      <c r="T164" s="7" t="str">
        <f t="shared" si="21"/>
        <v>D - Abwanderungsrisiko</v>
      </c>
      <c r="U164" s="4">
        <f>ROUND(((E164-Hilfswerte!$B$20)/Hilfswerte!$B$21)+((F164-Hilfswerte!$B$22)/Hilfswerte!$B$23)+((G164-Hilfswerte!$B$24)/Hilfswerte!$B$25)+0.1*INDEX(Hilfswerte!$B$4:$B$15,MATCH(C164,Hilfswerte!$A$4:$A$15,0)),2)</f>
        <v>1.06</v>
      </c>
      <c r="V164" s="4">
        <f>ROUND(SQRT((((E164-Hilfswerte!$B$20)/Hilfswerte!$B$21)-Hilfswerte!$B$28)^2+(((F164-Hilfswerte!$B$22)/Hilfswerte!$B$23)-Hilfswerte!$B$29)^2+(((G164-Hilfswerte!$B$24)/Hilfswerte!$B$25)-Hilfswerte!$B$30)^2),3)</f>
        <v>1.833</v>
      </c>
      <c r="W164" s="4">
        <f>ROUND(E164*Hilfswerte!$B$31,0)</f>
        <v>7605</v>
      </c>
      <c r="X164" s="4">
        <f t="shared" si="22"/>
        <v>7605</v>
      </c>
      <c r="Y164" s="4" t="str">
        <f>IF(T164="A - Top-Kunde","bereits Top-Kunde",IF(AND(V164&lt;=Hilfswerte!$B$34,H164&lt;0.5*W164),"Hoch",IF(AND(V164&lt;=Hilfswerte!$B$35,H164&lt;0.7*W164),"Mittel","Niedrig")))</f>
        <v>Niedrig</v>
      </c>
      <c r="Z164" s="4">
        <f t="shared" si="23"/>
        <v>58.1</v>
      </c>
      <c r="AA164" s="4" t="str">
        <f>IF(J164&gt;365,"Bereits abgewandert (Segment D)",IF(Z164&gt;=Hilfswerte!$B$38,"Rot - akut gefaehrdet",IF(Z164&gt;=Hilfswerte!$B$39,"Gelb - beobachten","Gruen - stabil")))</f>
        <v>Bereits abgewandert (Segment D)</v>
      </c>
    </row>
    <row r="165" spans="1:27" ht="15" customHeight="1" x14ac:dyDescent="0.25">
      <c r="A165" s="4" t="s">
        <v>336</v>
      </c>
      <c r="B165" s="4" t="s">
        <v>337</v>
      </c>
      <c r="C165" s="4" t="s">
        <v>38</v>
      </c>
      <c r="D165" s="4" t="s">
        <v>30</v>
      </c>
      <c r="E165" s="4">
        <v>102</v>
      </c>
      <c r="F165" s="5">
        <v>18.3</v>
      </c>
      <c r="G165" s="5">
        <v>16</v>
      </c>
      <c r="H165" s="6">
        <v>11860</v>
      </c>
      <c r="I165" s="4">
        <v>5</v>
      </c>
      <c r="J165" s="4">
        <v>50</v>
      </c>
      <c r="K165" s="4">
        <v>0</v>
      </c>
      <c r="L165" s="4">
        <v>13</v>
      </c>
      <c r="M165" s="4">
        <v>3</v>
      </c>
      <c r="N165" s="5">
        <v>-35.299999999999997</v>
      </c>
      <c r="O165" s="7">
        <f t="shared" si="16"/>
        <v>4</v>
      </c>
      <c r="P165" s="7">
        <f t="shared" si="17"/>
        <v>5</v>
      </c>
      <c r="Q165" s="7">
        <f t="shared" si="18"/>
        <v>5</v>
      </c>
      <c r="R165" s="7">
        <f t="shared" si="19"/>
        <v>14</v>
      </c>
      <c r="S165" s="8">
        <f t="shared" si="20"/>
        <v>118.5</v>
      </c>
      <c r="T165" s="7" t="str">
        <f t="shared" si="21"/>
        <v>B - Kernkunde</v>
      </c>
      <c r="U165" s="4">
        <f>ROUND(((E165-Hilfswerte!$B$20)/Hilfswerte!$B$21)+((F165-Hilfswerte!$B$22)/Hilfswerte!$B$23)+((G165-Hilfswerte!$B$24)/Hilfswerte!$B$25)+0.1*INDEX(Hilfswerte!$B$4:$B$15,MATCH(C165,Hilfswerte!$A$4:$A$15,0)),2)</f>
        <v>1.01</v>
      </c>
      <c r="V165" s="4">
        <f>ROUND(SQRT((((E165-Hilfswerte!$B$20)/Hilfswerte!$B$21)-Hilfswerte!$B$28)^2+(((F165-Hilfswerte!$B$22)/Hilfswerte!$B$23)-Hilfswerte!$B$29)^2+(((G165-Hilfswerte!$B$24)/Hilfswerte!$B$25)-Hilfswerte!$B$30)^2),3)</f>
        <v>0.88200000000000001</v>
      </c>
      <c r="W165" s="4">
        <f>ROUND(E165*Hilfswerte!$B$31,0)</f>
        <v>20966</v>
      </c>
      <c r="X165" s="4">
        <f t="shared" si="22"/>
        <v>9106</v>
      </c>
      <c r="Y165" s="4" t="str">
        <f>IF(T165="A - Top-Kunde","bereits Top-Kunde",IF(AND(V165&lt;=Hilfswerte!$B$34,H165&lt;0.5*W165),"Hoch",IF(AND(V165&lt;=Hilfswerte!$B$35,H165&lt;0.7*W165),"Mittel","Niedrig")))</f>
        <v>Mittel</v>
      </c>
      <c r="Z165" s="4">
        <f t="shared" si="23"/>
        <v>19.2</v>
      </c>
      <c r="AA165" s="4" t="str">
        <f>IF(J165&gt;365,"Bereits abgewandert (Segment D)",IF(Z165&gt;=Hilfswerte!$B$38,"Rot - akut gefaehrdet",IF(Z165&gt;=Hilfswerte!$B$39,"Gelb - beobachten","Gruen - stabil")))</f>
        <v>Gelb - beobachten</v>
      </c>
    </row>
    <row r="166" spans="1:27" ht="15" customHeight="1" x14ac:dyDescent="0.25">
      <c r="A166" s="4" t="s">
        <v>338</v>
      </c>
      <c r="B166" s="4" t="s">
        <v>339</v>
      </c>
      <c r="C166" s="4" t="s">
        <v>65</v>
      </c>
      <c r="D166" s="4" t="s">
        <v>30</v>
      </c>
      <c r="E166" s="4">
        <v>277</v>
      </c>
      <c r="F166" s="5">
        <v>56.5</v>
      </c>
      <c r="G166" s="5">
        <v>9.9</v>
      </c>
      <c r="H166" s="6">
        <v>8550</v>
      </c>
      <c r="I166" s="4">
        <v>1</v>
      </c>
      <c r="J166" s="4">
        <v>314</v>
      </c>
      <c r="K166" s="4">
        <v>0</v>
      </c>
      <c r="L166" s="4">
        <v>-5</v>
      </c>
      <c r="M166" s="4">
        <v>3</v>
      </c>
      <c r="N166" s="5">
        <v>-4.3</v>
      </c>
      <c r="O166" s="7">
        <f t="shared" si="16"/>
        <v>2</v>
      </c>
      <c r="P166" s="7">
        <f t="shared" si="17"/>
        <v>1</v>
      </c>
      <c r="Q166" s="7">
        <f t="shared" si="18"/>
        <v>5</v>
      </c>
      <c r="R166" s="7">
        <f t="shared" si="19"/>
        <v>8</v>
      </c>
      <c r="S166" s="8">
        <f t="shared" si="20"/>
        <v>77.900000000000006</v>
      </c>
      <c r="T166" s="7" t="str">
        <f t="shared" si="21"/>
        <v>C - Entwicklungspotenzial</v>
      </c>
      <c r="U166" s="4">
        <f>ROUND(((E166-Hilfswerte!$B$20)/Hilfswerte!$B$21)+((F166-Hilfswerte!$B$22)/Hilfswerte!$B$23)+((G166-Hilfswerte!$B$24)/Hilfswerte!$B$25)+0.1*INDEX(Hilfswerte!$B$4:$B$15,MATCH(C166,Hilfswerte!$A$4:$A$15,0)),2)</f>
        <v>1.08</v>
      </c>
      <c r="V166" s="4">
        <f>ROUND(SQRT((((E166-Hilfswerte!$B$20)/Hilfswerte!$B$21)-Hilfswerte!$B$28)^2+(((F166-Hilfswerte!$B$22)/Hilfswerte!$B$23)-Hilfswerte!$B$29)^2+(((G166-Hilfswerte!$B$24)/Hilfswerte!$B$25)-Hilfswerte!$B$30)^2),3)</f>
        <v>0.61599999999999999</v>
      </c>
      <c r="W166" s="4">
        <f>ROUND(E166*Hilfswerte!$B$31,0)</f>
        <v>56936</v>
      </c>
      <c r="X166" s="4">
        <f t="shared" si="22"/>
        <v>48386</v>
      </c>
      <c r="Y166" s="4" t="str">
        <f>IF(T166="A - Top-Kunde","bereits Top-Kunde",IF(AND(V166&lt;=Hilfswerte!$B$34,H166&lt;0.5*W166),"Hoch",IF(AND(V166&lt;=Hilfswerte!$B$35,H166&lt;0.7*W166),"Mittel","Niedrig")))</f>
        <v>Hoch</v>
      </c>
      <c r="Z166" s="4">
        <f t="shared" si="23"/>
        <v>17.399999999999999</v>
      </c>
      <c r="AA166" s="4" t="str">
        <f>IF(J166&gt;365,"Bereits abgewandert (Segment D)",IF(Z166&gt;=Hilfswerte!$B$38,"Rot - akut gefaehrdet",IF(Z166&gt;=Hilfswerte!$B$39,"Gelb - beobachten","Gruen - stabil")))</f>
        <v>Gelb - beobachten</v>
      </c>
    </row>
    <row r="167" spans="1:27" ht="15" customHeight="1" x14ac:dyDescent="0.25">
      <c r="A167" s="4" t="s">
        <v>340</v>
      </c>
      <c r="B167" s="4" t="s">
        <v>341</v>
      </c>
      <c r="C167" s="4" t="s">
        <v>74</v>
      </c>
      <c r="D167" s="4" t="s">
        <v>52</v>
      </c>
      <c r="E167" s="4">
        <v>125</v>
      </c>
      <c r="F167" s="5">
        <v>37.4</v>
      </c>
      <c r="G167" s="5">
        <v>18.100000000000001</v>
      </c>
      <c r="H167" s="6">
        <v>14200</v>
      </c>
      <c r="I167" s="4">
        <v>2</v>
      </c>
      <c r="J167" s="4">
        <v>161</v>
      </c>
      <c r="K167" s="4">
        <v>0</v>
      </c>
      <c r="L167" s="4">
        <v>16</v>
      </c>
      <c r="M167" s="4">
        <v>1</v>
      </c>
      <c r="N167" s="5">
        <v>7.9</v>
      </c>
      <c r="O167" s="7">
        <f t="shared" si="16"/>
        <v>3</v>
      </c>
      <c r="P167" s="7">
        <f t="shared" si="17"/>
        <v>2</v>
      </c>
      <c r="Q167" s="7">
        <f t="shared" si="18"/>
        <v>5</v>
      </c>
      <c r="R167" s="7">
        <f t="shared" si="19"/>
        <v>10</v>
      </c>
      <c r="S167" s="8">
        <f t="shared" si="20"/>
        <v>99.2</v>
      </c>
      <c r="T167" s="7" t="str">
        <f t="shared" si="21"/>
        <v>C - Entwicklungspotenzial</v>
      </c>
      <c r="U167" s="4">
        <f>ROUND(((E167-Hilfswerte!$B$20)/Hilfswerte!$B$21)+((F167-Hilfswerte!$B$22)/Hilfswerte!$B$23)+((G167-Hilfswerte!$B$24)/Hilfswerte!$B$25)+0.1*INDEX(Hilfswerte!$B$4:$B$15,MATCH(C167,Hilfswerte!$A$4:$A$15,0)),2)</f>
        <v>1.42</v>
      </c>
      <c r="V167" s="4">
        <f>ROUND(SQRT((((E167-Hilfswerte!$B$20)/Hilfswerte!$B$21)-Hilfswerte!$B$28)^2+(((F167-Hilfswerte!$B$22)/Hilfswerte!$B$23)-Hilfswerte!$B$29)^2+(((G167-Hilfswerte!$B$24)/Hilfswerte!$B$25)-Hilfswerte!$B$30)^2),3)</f>
        <v>1.109</v>
      </c>
      <c r="W167" s="4">
        <f>ROUND(E167*Hilfswerte!$B$31,0)</f>
        <v>25693</v>
      </c>
      <c r="X167" s="4">
        <f t="shared" si="22"/>
        <v>11493</v>
      </c>
      <c r="Y167" s="4" t="str">
        <f>IF(T167="A - Top-Kunde","bereits Top-Kunde",IF(AND(V167&lt;=Hilfswerte!$B$34,H167&lt;0.5*W167),"Hoch",IF(AND(V167&lt;=Hilfswerte!$B$35,H167&lt;0.7*W167),"Mittel","Niedrig")))</f>
        <v>Mittel</v>
      </c>
      <c r="Z167" s="4">
        <f t="shared" si="23"/>
        <v>11.3</v>
      </c>
      <c r="AA167" s="4" t="str">
        <f>IF(J167&gt;365,"Bereits abgewandert (Segment D)",IF(Z167&gt;=Hilfswerte!$B$38,"Rot - akut gefaehrdet",IF(Z167&gt;=Hilfswerte!$B$39,"Gelb - beobachten","Gruen - stabil")))</f>
        <v>Gruen - stabil</v>
      </c>
    </row>
    <row r="168" spans="1:27" ht="15" customHeight="1" x14ac:dyDescent="0.25">
      <c r="A168" s="4" t="s">
        <v>342</v>
      </c>
      <c r="B168" s="4" t="s">
        <v>196</v>
      </c>
      <c r="C168" s="4" t="s">
        <v>59</v>
      </c>
      <c r="D168" s="4" t="s">
        <v>30</v>
      </c>
      <c r="E168" s="4">
        <v>44</v>
      </c>
      <c r="F168" s="5">
        <v>9.1</v>
      </c>
      <c r="G168" s="5">
        <v>2.8</v>
      </c>
      <c r="H168" s="6">
        <v>0</v>
      </c>
      <c r="I168" s="4">
        <v>0</v>
      </c>
      <c r="J168" s="4">
        <v>715</v>
      </c>
      <c r="K168" s="4">
        <v>0</v>
      </c>
      <c r="L168" s="4">
        <v>10</v>
      </c>
      <c r="M168" s="4">
        <v>0</v>
      </c>
      <c r="N168" s="5">
        <v>-64.099999999999994</v>
      </c>
      <c r="O168" s="7">
        <f t="shared" si="16"/>
        <v>1</v>
      </c>
      <c r="P168" s="7">
        <f t="shared" si="17"/>
        <v>1</v>
      </c>
      <c r="Q168" s="7">
        <f t="shared" si="18"/>
        <v>1</v>
      </c>
      <c r="R168" s="7">
        <f t="shared" si="19"/>
        <v>3</v>
      </c>
      <c r="S168" s="8">
        <f t="shared" si="20"/>
        <v>-5.0999999999999996</v>
      </c>
      <c r="T168" s="7" t="str">
        <f t="shared" si="21"/>
        <v>D - Abwanderungsrisiko</v>
      </c>
      <c r="U168" s="4">
        <f>ROUND(((E168-Hilfswerte!$B$20)/Hilfswerte!$B$21)+((F168-Hilfswerte!$B$22)/Hilfswerte!$B$23)+((G168-Hilfswerte!$B$24)/Hilfswerte!$B$25)+0.1*INDEX(Hilfswerte!$B$4:$B$15,MATCH(C168,Hilfswerte!$A$4:$A$15,0)),2)</f>
        <v>-1.92</v>
      </c>
      <c r="V168" s="4">
        <f>ROUND(SQRT((((E168-Hilfswerte!$B$20)/Hilfswerte!$B$21)-Hilfswerte!$B$28)^2+(((F168-Hilfswerte!$B$22)/Hilfswerte!$B$23)-Hilfswerte!$B$29)^2+(((G168-Hilfswerte!$B$24)/Hilfswerte!$B$25)-Hilfswerte!$B$30)^2),3)</f>
        <v>1.5249999999999999</v>
      </c>
      <c r="W168" s="4">
        <f>ROUND(E168*Hilfswerte!$B$31,0)</f>
        <v>9044</v>
      </c>
      <c r="X168" s="4">
        <f t="shared" si="22"/>
        <v>9044</v>
      </c>
      <c r="Y168" s="4" t="str">
        <f>IF(T168="A - Top-Kunde","bereits Top-Kunde",IF(AND(V168&lt;=Hilfswerte!$B$34,H168&lt;0.5*W168),"Hoch",IF(AND(V168&lt;=Hilfswerte!$B$35,H168&lt;0.7*W168),"Mittel","Niedrig")))</f>
        <v>Niedrig</v>
      </c>
      <c r="Z168" s="4">
        <f t="shared" si="23"/>
        <v>63.4</v>
      </c>
      <c r="AA168" s="4" t="str">
        <f>IF(J168&gt;365,"Bereits abgewandert (Segment D)",IF(Z168&gt;=Hilfswerte!$B$38,"Rot - akut gefaehrdet",IF(Z168&gt;=Hilfswerte!$B$39,"Gelb - beobachten","Gruen - stabil")))</f>
        <v>Bereits abgewandert (Segment D)</v>
      </c>
    </row>
    <row r="169" spans="1:27" ht="15" customHeight="1" x14ac:dyDescent="0.25">
      <c r="A169" s="4" t="s">
        <v>343</v>
      </c>
      <c r="B169" s="4" t="s">
        <v>192</v>
      </c>
      <c r="C169" s="4" t="s">
        <v>47</v>
      </c>
      <c r="D169" s="4" t="s">
        <v>30</v>
      </c>
      <c r="E169" s="4">
        <v>61</v>
      </c>
      <c r="F169" s="5">
        <v>17.100000000000001</v>
      </c>
      <c r="G169" s="5">
        <v>9.4</v>
      </c>
      <c r="H169" s="6">
        <v>780</v>
      </c>
      <c r="I169" s="4">
        <v>2</v>
      </c>
      <c r="J169" s="4">
        <v>48</v>
      </c>
      <c r="K169" s="4">
        <v>1</v>
      </c>
      <c r="L169" s="4">
        <v>9</v>
      </c>
      <c r="M169" s="4">
        <v>4</v>
      </c>
      <c r="N169" s="5">
        <v>10.9</v>
      </c>
      <c r="O169" s="7">
        <f t="shared" si="16"/>
        <v>4</v>
      </c>
      <c r="P169" s="7">
        <f t="shared" si="17"/>
        <v>2</v>
      </c>
      <c r="Q169" s="7">
        <f t="shared" si="18"/>
        <v>2</v>
      </c>
      <c r="R169" s="7">
        <f t="shared" si="19"/>
        <v>8</v>
      </c>
      <c r="S169" s="8">
        <f t="shared" si="20"/>
        <v>76.8</v>
      </c>
      <c r="T169" s="7" t="str">
        <f t="shared" si="21"/>
        <v>C - Entwicklungspotenzial</v>
      </c>
      <c r="U169" s="4">
        <f>ROUND(((E169-Hilfswerte!$B$20)/Hilfswerte!$B$21)+((F169-Hilfswerte!$B$22)/Hilfswerte!$B$23)+((G169-Hilfswerte!$B$24)/Hilfswerte!$B$25)+0.1*INDEX(Hilfswerte!$B$4:$B$15,MATCH(C169,Hilfswerte!$A$4:$A$15,0)),2)</f>
        <v>-0.49</v>
      </c>
      <c r="V169" s="4">
        <f>ROUND(SQRT((((E169-Hilfswerte!$B$20)/Hilfswerte!$B$21)-Hilfswerte!$B$28)^2+(((F169-Hilfswerte!$B$22)/Hilfswerte!$B$23)-Hilfswerte!$B$29)^2+(((G169-Hilfswerte!$B$24)/Hilfswerte!$B$25)-Hilfswerte!$B$30)^2),3)</f>
        <v>0.65300000000000002</v>
      </c>
      <c r="W169" s="4">
        <f>ROUND(E169*Hilfswerte!$B$31,0)</f>
        <v>12538</v>
      </c>
      <c r="X169" s="4">
        <f t="shared" si="22"/>
        <v>11758</v>
      </c>
      <c r="Y169" s="4" t="str">
        <f>IF(T169="A - Top-Kunde","bereits Top-Kunde",IF(AND(V169&lt;=Hilfswerte!$B$34,H169&lt;0.5*W169),"Hoch",IF(AND(V169&lt;=Hilfswerte!$B$35,H169&lt;0.7*W169),"Mittel","Niedrig")))</f>
        <v>Hoch</v>
      </c>
      <c r="Z169" s="4">
        <f t="shared" si="23"/>
        <v>7.2</v>
      </c>
      <c r="AA169" s="4" t="str">
        <f>IF(J169&gt;365,"Bereits abgewandert (Segment D)",IF(Z169&gt;=Hilfswerte!$B$38,"Rot - akut gefaehrdet",IF(Z169&gt;=Hilfswerte!$B$39,"Gelb - beobachten","Gruen - stabil")))</f>
        <v>Gruen - stabil</v>
      </c>
    </row>
    <row r="170" spans="1:27" ht="15" customHeight="1" x14ac:dyDescent="0.25">
      <c r="A170" s="4" t="s">
        <v>344</v>
      </c>
      <c r="B170" s="4" t="s">
        <v>265</v>
      </c>
      <c r="C170" s="4" t="s">
        <v>38</v>
      </c>
      <c r="D170" s="4" t="s">
        <v>77</v>
      </c>
      <c r="E170" s="4">
        <v>115</v>
      </c>
      <c r="F170" s="5">
        <v>24.1</v>
      </c>
      <c r="G170" s="5">
        <v>7.9</v>
      </c>
      <c r="H170" s="6">
        <v>3920</v>
      </c>
      <c r="I170" s="4">
        <v>1</v>
      </c>
      <c r="J170" s="4">
        <v>253</v>
      </c>
      <c r="K170" s="4">
        <v>0</v>
      </c>
      <c r="L170" s="4">
        <v>33</v>
      </c>
      <c r="M170" s="4">
        <v>2</v>
      </c>
      <c r="N170" s="5">
        <v>3.9</v>
      </c>
      <c r="O170" s="7">
        <f t="shared" si="16"/>
        <v>2</v>
      </c>
      <c r="P170" s="7">
        <f t="shared" si="17"/>
        <v>1</v>
      </c>
      <c r="Q170" s="7">
        <f t="shared" si="18"/>
        <v>4</v>
      </c>
      <c r="R170" s="7">
        <f t="shared" si="19"/>
        <v>7</v>
      </c>
      <c r="S170" s="8">
        <f t="shared" si="20"/>
        <v>62.1</v>
      </c>
      <c r="T170" s="7" t="str">
        <f t="shared" si="21"/>
        <v>C - Entwicklungspotenzial</v>
      </c>
      <c r="U170" s="4">
        <f>ROUND(((E170-Hilfswerte!$B$20)/Hilfswerte!$B$21)+((F170-Hilfswerte!$B$22)/Hilfswerte!$B$23)+((G170-Hilfswerte!$B$24)/Hilfswerte!$B$25)+0.1*INDEX(Hilfswerte!$B$4:$B$15,MATCH(C170,Hilfswerte!$A$4:$A$15,0)),2)</f>
        <v>-0.12</v>
      </c>
      <c r="V170" s="4">
        <f>ROUND(SQRT((((E170-Hilfswerte!$B$20)/Hilfswerte!$B$21)-Hilfswerte!$B$28)^2+(((F170-Hilfswerte!$B$22)/Hilfswerte!$B$23)-Hilfswerte!$B$29)^2+(((G170-Hilfswerte!$B$24)/Hilfswerte!$B$25)-Hilfswerte!$B$30)^2),3)</f>
        <v>0.621</v>
      </c>
      <c r="W170" s="4">
        <f>ROUND(E170*Hilfswerte!$B$31,0)</f>
        <v>23638</v>
      </c>
      <c r="X170" s="4">
        <f t="shared" si="22"/>
        <v>19718</v>
      </c>
      <c r="Y170" s="4" t="str">
        <f>IF(T170="A - Top-Kunde","bereits Top-Kunde",IF(AND(V170&lt;=Hilfswerte!$B$34,H170&lt;0.5*W170),"Hoch",IF(AND(V170&lt;=Hilfswerte!$B$35,H170&lt;0.7*W170),"Mittel","Niedrig")))</f>
        <v>Hoch</v>
      </c>
      <c r="Z170" s="4">
        <f t="shared" si="23"/>
        <v>19.3</v>
      </c>
      <c r="AA170" s="4" t="str">
        <f>IF(J170&gt;365,"Bereits abgewandert (Segment D)",IF(Z170&gt;=Hilfswerte!$B$38,"Rot - akut gefaehrdet",IF(Z170&gt;=Hilfswerte!$B$39,"Gelb - beobachten","Gruen - stabil")))</f>
        <v>Gelb - beobachten</v>
      </c>
    </row>
    <row r="171" spans="1:27" ht="15" customHeight="1" x14ac:dyDescent="0.25">
      <c r="A171" s="4" t="s">
        <v>345</v>
      </c>
      <c r="B171" s="4" t="s">
        <v>346</v>
      </c>
      <c r="C171" s="4" t="s">
        <v>33</v>
      </c>
      <c r="D171" s="4" t="s">
        <v>30</v>
      </c>
      <c r="E171" s="4">
        <v>34</v>
      </c>
      <c r="F171" s="5">
        <v>8</v>
      </c>
      <c r="G171" s="5">
        <v>5.6</v>
      </c>
      <c r="H171" s="6">
        <v>0</v>
      </c>
      <c r="I171" s="4">
        <v>0</v>
      </c>
      <c r="J171" s="4">
        <v>477</v>
      </c>
      <c r="K171" s="4">
        <v>0</v>
      </c>
      <c r="L171" s="4">
        <v>1</v>
      </c>
      <c r="M171" s="4">
        <v>0</v>
      </c>
      <c r="N171" s="5">
        <v>-89.6</v>
      </c>
      <c r="O171" s="7">
        <f t="shared" si="16"/>
        <v>1</v>
      </c>
      <c r="P171" s="7">
        <f t="shared" si="17"/>
        <v>1</v>
      </c>
      <c r="Q171" s="7">
        <f t="shared" si="18"/>
        <v>1</v>
      </c>
      <c r="R171" s="7">
        <f t="shared" si="19"/>
        <v>3</v>
      </c>
      <c r="S171" s="8">
        <f t="shared" si="20"/>
        <v>-15.1</v>
      </c>
      <c r="T171" s="7" t="str">
        <f t="shared" si="21"/>
        <v>D - Abwanderungsrisiko</v>
      </c>
      <c r="U171" s="4">
        <f>ROUND(((E171-Hilfswerte!$B$20)/Hilfswerte!$B$21)+((F171-Hilfswerte!$B$22)/Hilfswerte!$B$23)+((G171-Hilfswerte!$B$24)/Hilfswerte!$B$25)+0.1*INDEX(Hilfswerte!$B$4:$B$15,MATCH(C171,Hilfswerte!$A$4:$A$15,0)),2)</f>
        <v>-1.43</v>
      </c>
      <c r="V171" s="4">
        <f>ROUND(SQRT((((E171-Hilfswerte!$B$20)/Hilfswerte!$B$21)-Hilfswerte!$B$28)^2+(((F171-Hilfswerte!$B$22)/Hilfswerte!$B$23)-Hilfswerte!$B$29)^2+(((G171-Hilfswerte!$B$24)/Hilfswerte!$B$25)-Hilfswerte!$B$30)^2),3)</f>
        <v>1.1850000000000001</v>
      </c>
      <c r="W171" s="4">
        <f>ROUND(E171*Hilfswerte!$B$31,0)</f>
        <v>6989</v>
      </c>
      <c r="X171" s="4">
        <f t="shared" si="22"/>
        <v>6989</v>
      </c>
      <c r="Y171" s="4" t="str">
        <f>IF(T171="A - Top-Kunde","bereits Top-Kunde",IF(AND(V171&lt;=Hilfswerte!$B$34,H171&lt;0.5*W171),"Hoch",IF(AND(V171&lt;=Hilfswerte!$B$35,H171&lt;0.7*W171),"Mittel","Niedrig")))</f>
        <v>Niedrig</v>
      </c>
      <c r="Z171" s="4">
        <f t="shared" si="23"/>
        <v>59.9</v>
      </c>
      <c r="AA171" s="4" t="str">
        <f>IF(J171&gt;365,"Bereits abgewandert (Segment D)",IF(Z171&gt;=Hilfswerte!$B$38,"Rot - akut gefaehrdet",IF(Z171&gt;=Hilfswerte!$B$39,"Gelb - beobachten","Gruen - stabil")))</f>
        <v>Bereits abgewandert (Segment D)</v>
      </c>
    </row>
    <row r="172" spans="1:27" ht="15" customHeight="1" x14ac:dyDescent="0.25">
      <c r="A172" s="4" t="s">
        <v>347</v>
      </c>
      <c r="B172" s="4" t="s">
        <v>348</v>
      </c>
      <c r="C172" s="4" t="s">
        <v>47</v>
      </c>
      <c r="D172" s="4" t="s">
        <v>30</v>
      </c>
      <c r="E172" s="4">
        <v>100</v>
      </c>
      <c r="F172" s="5">
        <v>15.7</v>
      </c>
      <c r="G172" s="5">
        <v>7.4</v>
      </c>
      <c r="H172" s="6">
        <v>12780</v>
      </c>
      <c r="I172" s="4">
        <v>5</v>
      </c>
      <c r="J172" s="4">
        <v>27</v>
      </c>
      <c r="K172" s="4">
        <v>1</v>
      </c>
      <c r="L172" s="4">
        <v>7</v>
      </c>
      <c r="M172" s="4">
        <v>6</v>
      </c>
      <c r="N172" s="5">
        <v>-20.9</v>
      </c>
      <c r="O172" s="7">
        <f t="shared" si="16"/>
        <v>5</v>
      </c>
      <c r="P172" s="7">
        <f t="shared" si="17"/>
        <v>5</v>
      </c>
      <c r="Q172" s="7">
        <f t="shared" si="18"/>
        <v>5</v>
      </c>
      <c r="R172" s="7">
        <f t="shared" si="19"/>
        <v>15</v>
      </c>
      <c r="S172" s="8">
        <f t="shared" si="20"/>
        <v>131.5</v>
      </c>
      <c r="T172" s="7" t="str">
        <f t="shared" si="21"/>
        <v>A - Top-Kunde</v>
      </c>
      <c r="U172" s="4">
        <f>ROUND(((E172-Hilfswerte!$B$20)/Hilfswerte!$B$21)+((F172-Hilfswerte!$B$22)/Hilfswerte!$B$23)+((G172-Hilfswerte!$B$24)/Hilfswerte!$B$25)+0.1*INDEX(Hilfswerte!$B$4:$B$15,MATCH(C172,Hilfswerte!$A$4:$A$15,0)),2)</f>
        <v>-0.67</v>
      </c>
      <c r="V172" s="4">
        <f>ROUND(SQRT((((E172-Hilfswerte!$B$20)/Hilfswerte!$B$21)-Hilfswerte!$B$28)^2+(((F172-Hilfswerte!$B$22)/Hilfswerte!$B$23)-Hilfswerte!$B$29)^2+(((G172-Hilfswerte!$B$24)/Hilfswerte!$B$25)-Hilfswerte!$B$30)^2),3)</f>
        <v>0.77800000000000002</v>
      </c>
      <c r="W172" s="4">
        <f>ROUND(E172*Hilfswerte!$B$31,0)</f>
        <v>20555</v>
      </c>
      <c r="X172" s="4">
        <f t="shared" si="22"/>
        <v>7775</v>
      </c>
      <c r="Y172" s="4" t="str">
        <f>IF(T172="A - Top-Kunde","bereits Top-Kunde",IF(AND(V172&lt;=Hilfswerte!$B$34,H172&lt;0.5*W172),"Hoch",IF(AND(V172&lt;=Hilfswerte!$B$35,H172&lt;0.7*W172),"Mittel","Niedrig")))</f>
        <v>bereits Top-Kunde</v>
      </c>
      <c r="Z172" s="4">
        <f t="shared" si="23"/>
        <v>14.1</v>
      </c>
      <c r="AA172" s="4" t="str">
        <f>IF(J172&gt;365,"Bereits abgewandert (Segment D)",IF(Z172&gt;=Hilfswerte!$B$38,"Rot - akut gefaehrdet",IF(Z172&gt;=Hilfswerte!$B$39,"Gelb - beobachten","Gruen - stabil")))</f>
        <v>Gelb - beobachten</v>
      </c>
    </row>
    <row r="173" spans="1:27" ht="15" customHeight="1" x14ac:dyDescent="0.25">
      <c r="A173" s="4" t="s">
        <v>349</v>
      </c>
      <c r="B173" s="4" t="s">
        <v>350</v>
      </c>
      <c r="C173" s="4" t="s">
        <v>74</v>
      </c>
      <c r="D173" s="4" t="s">
        <v>56</v>
      </c>
      <c r="E173" s="4">
        <v>22</v>
      </c>
      <c r="F173" s="5">
        <v>4.7</v>
      </c>
      <c r="G173" s="5">
        <v>20.9</v>
      </c>
      <c r="H173" s="6">
        <v>0</v>
      </c>
      <c r="I173" s="4">
        <v>0</v>
      </c>
      <c r="J173" s="4">
        <v>713</v>
      </c>
      <c r="K173" s="4">
        <v>0</v>
      </c>
      <c r="L173" s="4">
        <v>-5</v>
      </c>
      <c r="M173" s="4">
        <v>0</v>
      </c>
      <c r="N173" s="5">
        <v>-35.799999999999997</v>
      </c>
      <c r="O173" s="7">
        <f t="shared" si="16"/>
        <v>1</v>
      </c>
      <c r="P173" s="7">
        <f t="shared" si="17"/>
        <v>1</v>
      </c>
      <c r="Q173" s="7">
        <f t="shared" si="18"/>
        <v>1</v>
      </c>
      <c r="R173" s="7">
        <f t="shared" si="19"/>
        <v>3</v>
      </c>
      <c r="S173" s="8">
        <f t="shared" si="20"/>
        <v>12.1</v>
      </c>
      <c r="T173" s="7" t="str">
        <f t="shared" si="21"/>
        <v>D - Abwanderungsrisiko</v>
      </c>
      <c r="U173" s="4">
        <f>ROUND(((E173-Hilfswerte!$B$20)/Hilfswerte!$B$21)+((F173-Hilfswerte!$B$22)/Hilfswerte!$B$23)+((G173-Hilfswerte!$B$24)/Hilfswerte!$B$25)+0.1*INDEX(Hilfswerte!$B$4:$B$15,MATCH(C173,Hilfswerte!$A$4:$A$15,0)),2)</f>
        <v>0.84</v>
      </c>
      <c r="V173" s="4">
        <f>ROUND(SQRT((((E173-Hilfswerte!$B$20)/Hilfswerte!$B$21)-Hilfswerte!$B$28)^2+(((F173-Hilfswerte!$B$22)/Hilfswerte!$B$23)-Hilfswerte!$B$29)^2+(((G173-Hilfswerte!$B$24)/Hilfswerte!$B$25)-Hilfswerte!$B$30)^2),3)</f>
        <v>1.762</v>
      </c>
      <c r="W173" s="4">
        <f>ROUND(E173*Hilfswerte!$B$31,0)</f>
        <v>4522</v>
      </c>
      <c r="X173" s="4">
        <f t="shared" si="22"/>
        <v>4522</v>
      </c>
      <c r="Y173" s="4" t="str">
        <f>IF(T173="A - Top-Kunde","bereits Top-Kunde",IF(AND(V173&lt;=Hilfswerte!$B$34,H173&lt;0.5*W173),"Hoch",IF(AND(V173&lt;=Hilfswerte!$B$35,H173&lt;0.7*W173),"Mittel","Niedrig")))</f>
        <v>Niedrig</v>
      </c>
      <c r="Z173" s="4">
        <f t="shared" si="23"/>
        <v>50</v>
      </c>
      <c r="AA173" s="4" t="str">
        <f>IF(J173&gt;365,"Bereits abgewandert (Segment D)",IF(Z173&gt;=Hilfswerte!$B$38,"Rot - akut gefaehrdet",IF(Z173&gt;=Hilfswerte!$B$39,"Gelb - beobachten","Gruen - stabil")))</f>
        <v>Bereits abgewandert (Segment D)</v>
      </c>
    </row>
    <row r="174" spans="1:27" ht="15" customHeight="1" x14ac:dyDescent="0.25">
      <c r="A174" s="4" t="s">
        <v>351</v>
      </c>
      <c r="B174" s="4" t="s">
        <v>28</v>
      </c>
      <c r="C174" s="4" t="s">
        <v>62</v>
      </c>
      <c r="D174" s="4" t="s">
        <v>77</v>
      </c>
      <c r="E174" s="4">
        <v>64</v>
      </c>
      <c r="F174" s="5">
        <v>19.2</v>
      </c>
      <c r="G174" s="5">
        <v>20.8</v>
      </c>
      <c r="H174" s="6">
        <v>14580</v>
      </c>
      <c r="I174" s="4">
        <v>7</v>
      </c>
      <c r="J174" s="4">
        <v>15</v>
      </c>
      <c r="K174" s="4">
        <v>0</v>
      </c>
      <c r="L174" s="4">
        <v>25</v>
      </c>
      <c r="M174" s="4">
        <v>3</v>
      </c>
      <c r="N174" s="5">
        <v>-19.399999999999999</v>
      </c>
      <c r="O174" s="7">
        <f t="shared" si="16"/>
        <v>5</v>
      </c>
      <c r="P174" s="7">
        <f t="shared" si="17"/>
        <v>5</v>
      </c>
      <c r="Q174" s="7">
        <f t="shared" si="18"/>
        <v>5</v>
      </c>
      <c r="R174" s="7">
        <f t="shared" si="19"/>
        <v>15</v>
      </c>
      <c r="S174" s="8">
        <f t="shared" si="20"/>
        <v>132.80000000000001</v>
      </c>
      <c r="T174" s="7" t="str">
        <f t="shared" si="21"/>
        <v>A - Top-Kunde</v>
      </c>
      <c r="U174" s="4">
        <f>ROUND(((E174-Hilfswerte!$B$20)/Hilfswerte!$B$21)+((F174-Hilfswerte!$B$22)/Hilfswerte!$B$23)+((G174-Hilfswerte!$B$24)/Hilfswerte!$B$25)+0.1*INDEX(Hilfswerte!$B$4:$B$15,MATCH(C174,Hilfswerte!$A$4:$A$15,0)),2)</f>
        <v>1.7</v>
      </c>
      <c r="V174" s="4">
        <f>ROUND(SQRT((((E174-Hilfswerte!$B$20)/Hilfswerte!$B$21)-Hilfswerte!$B$28)^2+(((F174-Hilfswerte!$B$22)/Hilfswerte!$B$23)-Hilfswerte!$B$29)^2+(((G174-Hilfswerte!$B$24)/Hilfswerte!$B$25)-Hilfswerte!$B$30)^2),3)</f>
        <v>1.62</v>
      </c>
      <c r="W174" s="4">
        <f>ROUND(E174*Hilfswerte!$B$31,0)</f>
        <v>13155</v>
      </c>
      <c r="X174" s="4">
        <f t="shared" si="22"/>
        <v>0</v>
      </c>
      <c r="Y174" s="4" t="str">
        <f>IF(T174="A - Top-Kunde","bereits Top-Kunde",IF(AND(V174&lt;=Hilfswerte!$B$34,H174&lt;0.5*W174),"Hoch",IF(AND(V174&lt;=Hilfswerte!$B$35,H174&lt;0.7*W174),"Mittel","Niedrig")))</f>
        <v>bereits Top-Kunde</v>
      </c>
      <c r="Z174" s="4">
        <f t="shared" si="23"/>
        <v>13.5</v>
      </c>
      <c r="AA174" s="4" t="str">
        <f>IF(J174&gt;365,"Bereits abgewandert (Segment D)",IF(Z174&gt;=Hilfswerte!$B$38,"Rot - akut gefaehrdet",IF(Z174&gt;=Hilfswerte!$B$39,"Gelb - beobachten","Gruen - stabil")))</f>
        <v>Gruen - stabil</v>
      </c>
    </row>
    <row r="175" spans="1:27" ht="15" customHeight="1" x14ac:dyDescent="0.25">
      <c r="A175" s="4" t="s">
        <v>352</v>
      </c>
      <c r="B175" s="4" t="s">
        <v>353</v>
      </c>
      <c r="C175" s="4" t="s">
        <v>47</v>
      </c>
      <c r="D175" s="4" t="s">
        <v>30</v>
      </c>
      <c r="E175" s="4">
        <v>78</v>
      </c>
      <c r="F175" s="5">
        <v>22.4</v>
      </c>
      <c r="G175" s="5">
        <v>16.600000000000001</v>
      </c>
      <c r="H175" s="6">
        <v>150</v>
      </c>
      <c r="I175" s="4">
        <v>1</v>
      </c>
      <c r="J175" s="4">
        <v>1</v>
      </c>
      <c r="K175" s="4">
        <v>0</v>
      </c>
      <c r="L175" s="4">
        <v>31</v>
      </c>
      <c r="M175" s="4">
        <v>6</v>
      </c>
      <c r="N175" s="5">
        <v>22.4</v>
      </c>
      <c r="O175" s="7">
        <f t="shared" si="16"/>
        <v>5</v>
      </c>
      <c r="P175" s="7">
        <f t="shared" si="17"/>
        <v>1</v>
      </c>
      <c r="Q175" s="7">
        <f t="shared" si="18"/>
        <v>2</v>
      </c>
      <c r="R175" s="7">
        <f t="shared" si="19"/>
        <v>8</v>
      </c>
      <c r="S175" s="8">
        <f t="shared" si="20"/>
        <v>81.900000000000006</v>
      </c>
      <c r="T175" s="7" t="str">
        <f t="shared" si="21"/>
        <v>C - Entwicklungspotenzial</v>
      </c>
      <c r="U175" s="4">
        <f>ROUND(((E175-Hilfswerte!$B$20)/Hilfswerte!$B$21)+((F175-Hilfswerte!$B$22)/Hilfswerte!$B$23)+((G175-Hilfswerte!$B$24)/Hilfswerte!$B$25)+0.1*INDEX(Hilfswerte!$B$4:$B$15,MATCH(C175,Hilfswerte!$A$4:$A$15,0)),2)</f>
        <v>0.82</v>
      </c>
      <c r="V175" s="4">
        <f>ROUND(SQRT((((E175-Hilfswerte!$B$20)/Hilfswerte!$B$21)-Hilfswerte!$B$28)^2+(((F175-Hilfswerte!$B$22)/Hilfswerte!$B$23)-Hilfswerte!$B$29)^2+(((G175-Hilfswerte!$B$24)/Hilfswerte!$B$25)-Hilfswerte!$B$30)^2),3)</f>
        <v>0.97599999999999998</v>
      </c>
      <c r="W175" s="4">
        <f>ROUND(E175*Hilfswerte!$B$31,0)</f>
        <v>16033</v>
      </c>
      <c r="X175" s="4">
        <f t="shared" si="22"/>
        <v>15883</v>
      </c>
      <c r="Y175" s="4" t="str">
        <f>IF(T175="A - Top-Kunde","bereits Top-Kunde",IF(AND(V175&lt;=Hilfswerte!$B$34,H175&lt;0.5*W175),"Hoch",IF(AND(V175&lt;=Hilfswerte!$B$35,H175&lt;0.7*W175),"Mittel","Niedrig")))</f>
        <v>Mittel</v>
      </c>
      <c r="Z175" s="4">
        <f t="shared" si="23"/>
        <v>6.3</v>
      </c>
      <c r="AA175" s="4" t="str">
        <f>IF(J175&gt;365,"Bereits abgewandert (Segment D)",IF(Z175&gt;=Hilfswerte!$B$38,"Rot - akut gefaehrdet",IF(Z175&gt;=Hilfswerte!$B$39,"Gelb - beobachten","Gruen - stabil")))</f>
        <v>Gruen - stabil</v>
      </c>
    </row>
    <row r="176" spans="1:27" ht="15" customHeight="1" x14ac:dyDescent="0.25">
      <c r="A176" s="4" t="s">
        <v>354</v>
      </c>
      <c r="B176" s="4" t="s">
        <v>355</v>
      </c>
      <c r="C176" s="4" t="s">
        <v>51</v>
      </c>
      <c r="D176" s="4" t="s">
        <v>30</v>
      </c>
      <c r="E176" s="4">
        <v>49</v>
      </c>
      <c r="F176" s="5">
        <v>11.1</v>
      </c>
      <c r="G176" s="5">
        <v>21.7</v>
      </c>
      <c r="H176" s="6">
        <v>1190</v>
      </c>
      <c r="I176" s="4">
        <v>5</v>
      </c>
      <c r="J176" s="4">
        <v>26</v>
      </c>
      <c r="K176" s="4">
        <v>0</v>
      </c>
      <c r="L176" s="4">
        <v>15</v>
      </c>
      <c r="M176" s="4">
        <v>6</v>
      </c>
      <c r="N176" s="5">
        <v>19.399999999999999</v>
      </c>
      <c r="O176" s="7">
        <f t="shared" si="16"/>
        <v>5</v>
      </c>
      <c r="P176" s="7">
        <f t="shared" si="17"/>
        <v>5</v>
      </c>
      <c r="Q176" s="7">
        <f t="shared" si="18"/>
        <v>3</v>
      </c>
      <c r="R176" s="7">
        <f t="shared" si="19"/>
        <v>13</v>
      </c>
      <c r="S176" s="8">
        <f t="shared" si="20"/>
        <v>135.19999999999999</v>
      </c>
      <c r="T176" s="7" t="str">
        <f t="shared" si="21"/>
        <v>A - Top-Kunde</v>
      </c>
      <c r="U176" s="4">
        <f>ROUND(((E176-Hilfswerte!$B$20)/Hilfswerte!$B$21)+((F176-Hilfswerte!$B$22)/Hilfswerte!$B$23)+((G176-Hilfswerte!$B$24)/Hilfswerte!$B$25)+0.1*INDEX(Hilfswerte!$B$4:$B$15,MATCH(C176,Hilfswerte!$A$4:$A$15,0)),2)</f>
        <v>1.56</v>
      </c>
      <c r="V176" s="4">
        <f>ROUND(SQRT((((E176-Hilfswerte!$B$20)/Hilfswerte!$B$21)-Hilfswerte!$B$28)^2+(((F176-Hilfswerte!$B$22)/Hilfswerte!$B$23)-Hilfswerte!$B$29)^2+(((G176-Hilfswerte!$B$24)/Hilfswerte!$B$25)-Hilfswerte!$B$30)^2),3)</f>
        <v>1.8049999999999999</v>
      </c>
      <c r="W176" s="4">
        <f>ROUND(E176*Hilfswerte!$B$31,0)</f>
        <v>10072</v>
      </c>
      <c r="X176" s="4">
        <f t="shared" si="22"/>
        <v>8882</v>
      </c>
      <c r="Y176" s="4" t="str">
        <f>IF(T176="A - Top-Kunde","bereits Top-Kunde",IF(AND(V176&lt;=Hilfswerte!$B$34,H176&lt;0.5*W176),"Hoch",IF(AND(V176&lt;=Hilfswerte!$B$35,H176&lt;0.7*W176),"Mittel","Niedrig")))</f>
        <v>bereits Top-Kunde</v>
      </c>
      <c r="Z176" s="4">
        <f t="shared" si="23"/>
        <v>4.3</v>
      </c>
      <c r="AA176" s="4" t="str">
        <f>IF(J176&gt;365,"Bereits abgewandert (Segment D)",IF(Z176&gt;=Hilfswerte!$B$38,"Rot - akut gefaehrdet",IF(Z176&gt;=Hilfswerte!$B$39,"Gelb - beobachten","Gruen - stabil")))</f>
        <v>Gruen - stabil</v>
      </c>
    </row>
    <row r="177" spans="1:27" ht="15" customHeight="1" x14ac:dyDescent="0.25">
      <c r="A177" s="4" t="s">
        <v>356</v>
      </c>
      <c r="B177" s="4" t="s">
        <v>241</v>
      </c>
      <c r="C177" s="4" t="s">
        <v>33</v>
      </c>
      <c r="D177" s="4" t="s">
        <v>30</v>
      </c>
      <c r="E177" s="4">
        <v>17</v>
      </c>
      <c r="F177" s="5">
        <v>3.6</v>
      </c>
      <c r="G177" s="5">
        <v>0.9</v>
      </c>
      <c r="H177" s="6">
        <v>2410</v>
      </c>
      <c r="I177" s="4">
        <v>2</v>
      </c>
      <c r="J177" s="4">
        <v>75</v>
      </c>
      <c r="K177" s="4">
        <v>0</v>
      </c>
      <c r="L177" s="4">
        <v>-2</v>
      </c>
      <c r="M177" s="4">
        <v>4</v>
      </c>
      <c r="N177" s="5">
        <v>-9.1999999999999993</v>
      </c>
      <c r="O177" s="7">
        <f t="shared" si="16"/>
        <v>4</v>
      </c>
      <c r="P177" s="7">
        <f t="shared" si="17"/>
        <v>2</v>
      </c>
      <c r="Q177" s="7">
        <f t="shared" si="18"/>
        <v>3</v>
      </c>
      <c r="R177" s="7">
        <f t="shared" si="19"/>
        <v>9</v>
      </c>
      <c r="S177" s="8">
        <f t="shared" si="20"/>
        <v>85.4</v>
      </c>
      <c r="T177" s="7" t="str">
        <f t="shared" si="21"/>
        <v>C - Entwicklungspotenzial</v>
      </c>
      <c r="U177" s="4">
        <f>ROUND(((E177-Hilfswerte!$B$20)/Hilfswerte!$B$21)+((F177-Hilfswerte!$B$22)/Hilfswerte!$B$23)+((G177-Hilfswerte!$B$24)/Hilfswerte!$B$25)+0.1*INDEX(Hilfswerte!$B$4:$B$15,MATCH(C177,Hilfswerte!$A$4:$A$15,0)),2)</f>
        <v>-2.33</v>
      </c>
      <c r="V177" s="4">
        <f>ROUND(SQRT((((E177-Hilfswerte!$B$20)/Hilfswerte!$B$21)-Hilfswerte!$B$28)^2+(((F177-Hilfswerte!$B$22)/Hilfswerte!$B$23)-Hilfswerte!$B$29)^2+(((G177-Hilfswerte!$B$24)/Hilfswerte!$B$25)-Hilfswerte!$B$30)^2),3)</f>
        <v>1.863</v>
      </c>
      <c r="W177" s="4">
        <f>ROUND(E177*Hilfswerte!$B$31,0)</f>
        <v>3494</v>
      </c>
      <c r="X177" s="4">
        <f t="shared" si="22"/>
        <v>1084</v>
      </c>
      <c r="Y177" s="4" t="str">
        <f>IF(T177="A - Top-Kunde","bereits Top-Kunde",IF(AND(V177&lt;=Hilfswerte!$B$34,H177&lt;0.5*W177),"Hoch",IF(AND(V177&lt;=Hilfswerte!$B$35,H177&lt;0.7*W177),"Mittel","Niedrig")))</f>
        <v>Niedrig</v>
      </c>
      <c r="Z177" s="4">
        <f t="shared" si="23"/>
        <v>7.4</v>
      </c>
      <c r="AA177" s="4" t="str">
        <f>IF(J177&gt;365,"Bereits abgewandert (Segment D)",IF(Z177&gt;=Hilfswerte!$B$38,"Rot - akut gefaehrdet",IF(Z177&gt;=Hilfswerte!$B$39,"Gelb - beobachten","Gruen - stabil")))</f>
        <v>Gruen - stabil</v>
      </c>
    </row>
    <row r="178" spans="1:27" ht="15" customHeight="1" x14ac:dyDescent="0.25">
      <c r="A178" s="4" t="s">
        <v>357</v>
      </c>
      <c r="B178" s="4" t="s">
        <v>105</v>
      </c>
      <c r="C178" s="4" t="s">
        <v>51</v>
      </c>
      <c r="D178" s="4" t="s">
        <v>30</v>
      </c>
      <c r="E178" s="4">
        <v>338</v>
      </c>
      <c r="F178" s="5">
        <v>83.6</v>
      </c>
      <c r="G178" s="5">
        <v>10.3</v>
      </c>
      <c r="H178" s="6">
        <v>5920</v>
      </c>
      <c r="I178" s="4">
        <v>2</v>
      </c>
      <c r="J178" s="4">
        <v>14</v>
      </c>
      <c r="K178" s="4">
        <v>0</v>
      </c>
      <c r="L178" s="4">
        <v>22</v>
      </c>
      <c r="M178" s="4">
        <v>1</v>
      </c>
      <c r="N178" s="5">
        <v>-7.8</v>
      </c>
      <c r="O178" s="7">
        <f t="shared" si="16"/>
        <v>5</v>
      </c>
      <c r="P178" s="7">
        <f t="shared" si="17"/>
        <v>2</v>
      </c>
      <c r="Q178" s="7">
        <f t="shared" si="18"/>
        <v>4</v>
      </c>
      <c r="R178" s="7">
        <f t="shared" si="19"/>
        <v>11</v>
      </c>
      <c r="S178" s="8">
        <f t="shared" si="20"/>
        <v>99.5</v>
      </c>
      <c r="T178" s="7" t="str">
        <f t="shared" si="21"/>
        <v>C - Entwicklungspotenzial</v>
      </c>
      <c r="U178" s="4">
        <f>ROUND(((E178-Hilfswerte!$B$20)/Hilfswerte!$B$21)+((F178-Hilfswerte!$B$22)/Hilfswerte!$B$23)+((G178-Hilfswerte!$B$24)/Hilfswerte!$B$25)+0.1*INDEX(Hilfswerte!$B$4:$B$15,MATCH(C178,Hilfswerte!$A$4:$A$15,0)),2)</f>
        <v>2.2999999999999998</v>
      </c>
      <c r="V178" s="4">
        <f>ROUND(SQRT((((E178-Hilfswerte!$B$20)/Hilfswerte!$B$21)-Hilfswerte!$B$28)^2+(((F178-Hilfswerte!$B$22)/Hilfswerte!$B$23)-Hilfswerte!$B$29)^2+(((G178-Hilfswerte!$B$24)/Hilfswerte!$B$25)-Hilfswerte!$B$30)^2),3)</f>
        <v>1.1140000000000001</v>
      </c>
      <c r="W178" s="4">
        <f>ROUND(E178*Hilfswerte!$B$31,0)</f>
        <v>69475</v>
      </c>
      <c r="X178" s="4">
        <f t="shared" si="22"/>
        <v>63555</v>
      </c>
      <c r="Y178" s="4" t="str">
        <f>IF(T178="A - Top-Kunde","bereits Top-Kunde",IF(AND(V178&lt;=Hilfswerte!$B$34,H178&lt;0.5*W178),"Hoch",IF(AND(V178&lt;=Hilfswerte!$B$35,H178&lt;0.7*W178),"Mittel","Niedrig")))</f>
        <v>Mittel</v>
      </c>
      <c r="Z178" s="4">
        <f t="shared" si="23"/>
        <v>8.1999999999999993</v>
      </c>
      <c r="AA178" s="4" t="str">
        <f>IF(J178&gt;365,"Bereits abgewandert (Segment D)",IF(Z178&gt;=Hilfswerte!$B$38,"Rot - akut gefaehrdet",IF(Z178&gt;=Hilfswerte!$B$39,"Gelb - beobachten","Gruen - stabil")))</f>
        <v>Gruen - stabil</v>
      </c>
    </row>
    <row r="179" spans="1:27" ht="15" customHeight="1" x14ac:dyDescent="0.25">
      <c r="A179" s="4" t="s">
        <v>358</v>
      </c>
      <c r="B179" s="4" t="s">
        <v>124</v>
      </c>
      <c r="C179" s="4" t="s">
        <v>55</v>
      </c>
      <c r="D179" s="4" t="s">
        <v>30</v>
      </c>
      <c r="E179" s="4">
        <v>37</v>
      </c>
      <c r="F179" s="5">
        <v>7.2</v>
      </c>
      <c r="G179" s="5">
        <v>21.9</v>
      </c>
      <c r="H179" s="6">
        <v>470</v>
      </c>
      <c r="I179" s="4">
        <v>1</v>
      </c>
      <c r="J179" s="4">
        <v>321</v>
      </c>
      <c r="K179" s="4">
        <v>0</v>
      </c>
      <c r="L179" s="4">
        <v>9</v>
      </c>
      <c r="M179" s="4">
        <v>2</v>
      </c>
      <c r="N179" s="5">
        <v>18.3</v>
      </c>
      <c r="O179" s="7">
        <f t="shared" si="16"/>
        <v>2</v>
      </c>
      <c r="P179" s="7">
        <f t="shared" si="17"/>
        <v>1</v>
      </c>
      <c r="Q179" s="7">
        <f t="shared" si="18"/>
        <v>2</v>
      </c>
      <c r="R179" s="7">
        <f t="shared" si="19"/>
        <v>5</v>
      </c>
      <c r="S179" s="8">
        <f t="shared" si="20"/>
        <v>56.5</v>
      </c>
      <c r="T179" s="7" t="str">
        <f t="shared" si="21"/>
        <v>C - Entwicklungspotenzial</v>
      </c>
      <c r="U179" s="4">
        <f>ROUND(((E179-Hilfswerte!$B$20)/Hilfswerte!$B$21)+((F179-Hilfswerte!$B$22)/Hilfswerte!$B$23)+((G179-Hilfswerte!$B$24)/Hilfswerte!$B$25)+0.1*INDEX(Hilfswerte!$B$4:$B$15,MATCH(C179,Hilfswerte!$A$4:$A$15,0)),2)</f>
        <v>1.42</v>
      </c>
      <c r="V179" s="4">
        <f>ROUND(SQRT((((E179-Hilfswerte!$B$20)/Hilfswerte!$B$21)-Hilfswerte!$B$28)^2+(((F179-Hilfswerte!$B$22)/Hilfswerte!$B$23)-Hilfswerte!$B$29)^2+(((G179-Hilfswerte!$B$24)/Hilfswerte!$B$25)-Hilfswerte!$B$30)^2),3)</f>
        <v>1.869</v>
      </c>
      <c r="W179" s="4">
        <f>ROUND(E179*Hilfswerte!$B$31,0)</f>
        <v>7605</v>
      </c>
      <c r="X179" s="4">
        <f t="shared" si="22"/>
        <v>7135</v>
      </c>
      <c r="Y179" s="4" t="str">
        <f>IF(T179="A - Top-Kunde","bereits Top-Kunde",IF(AND(V179&lt;=Hilfswerte!$B$34,H179&lt;0.5*W179),"Hoch",IF(AND(V179&lt;=Hilfswerte!$B$35,H179&lt;0.7*W179),"Mittel","Niedrig")))</f>
        <v>Niedrig</v>
      </c>
      <c r="Z179" s="4">
        <f t="shared" si="23"/>
        <v>17.899999999999999</v>
      </c>
      <c r="AA179" s="4" t="str">
        <f>IF(J179&gt;365,"Bereits abgewandert (Segment D)",IF(Z179&gt;=Hilfswerte!$B$38,"Rot - akut gefaehrdet",IF(Z179&gt;=Hilfswerte!$B$39,"Gelb - beobachten","Gruen - stabil")))</f>
        <v>Gelb - beobachten</v>
      </c>
    </row>
    <row r="180" spans="1:27" ht="15" customHeight="1" x14ac:dyDescent="0.25">
      <c r="A180" s="4" t="s">
        <v>359</v>
      </c>
      <c r="B180" s="4" t="s">
        <v>360</v>
      </c>
      <c r="C180" s="4" t="s">
        <v>38</v>
      </c>
      <c r="D180" s="4" t="s">
        <v>106</v>
      </c>
      <c r="E180" s="4">
        <v>35</v>
      </c>
      <c r="F180" s="5">
        <v>5.5</v>
      </c>
      <c r="G180" s="5">
        <v>16.7</v>
      </c>
      <c r="H180" s="6">
        <v>2940</v>
      </c>
      <c r="I180" s="4">
        <v>2</v>
      </c>
      <c r="J180" s="4">
        <v>62</v>
      </c>
      <c r="K180" s="4">
        <v>0</v>
      </c>
      <c r="L180" s="4">
        <v>17</v>
      </c>
      <c r="M180" s="4">
        <v>5</v>
      </c>
      <c r="N180" s="5">
        <v>13.4</v>
      </c>
      <c r="O180" s="7">
        <f t="shared" si="16"/>
        <v>4</v>
      </c>
      <c r="P180" s="7">
        <f t="shared" si="17"/>
        <v>2</v>
      </c>
      <c r="Q180" s="7">
        <f t="shared" si="18"/>
        <v>4</v>
      </c>
      <c r="R180" s="7">
        <f t="shared" si="19"/>
        <v>10</v>
      </c>
      <c r="S180" s="8">
        <f t="shared" si="20"/>
        <v>101.6</v>
      </c>
      <c r="T180" s="7" t="str">
        <f t="shared" si="21"/>
        <v>C - Entwicklungspotenzial</v>
      </c>
      <c r="U180" s="4">
        <f>ROUND(((E180-Hilfswerte!$B$20)/Hilfswerte!$B$21)+((F180-Hilfswerte!$B$22)/Hilfswerte!$B$23)+((G180-Hilfswerte!$B$24)/Hilfswerte!$B$25)+0.1*INDEX(Hilfswerte!$B$4:$B$15,MATCH(C180,Hilfswerte!$A$4:$A$15,0)),2)</f>
        <v>0.6</v>
      </c>
      <c r="V180" s="4">
        <f>ROUND(SQRT((((E180-Hilfswerte!$B$20)/Hilfswerte!$B$21)-Hilfswerte!$B$28)^2+(((F180-Hilfswerte!$B$22)/Hilfswerte!$B$23)-Hilfswerte!$B$29)^2+(((G180-Hilfswerte!$B$24)/Hilfswerte!$B$25)-Hilfswerte!$B$30)^2),3)</f>
        <v>1.19</v>
      </c>
      <c r="W180" s="4">
        <f>ROUND(E180*Hilfswerte!$B$31,0)</f>
        <v>7194</v>
      </c>
      <c r="X180" s="4">
        <f t="shared" si="22"/>
        <v>4254</v>
      </c>
      <c r="Y180" s="4" t="str">
        <f>IF(T180="A - Top-Kunde","bereits Top-Kunde",IF(AND(V180&lt;=Hilfswerte!$B$34,H180&lt;0.5*W180),"Hoch",IF(AND(V180&lt;=Hilfswerte!$B$35,H180&lt;0.7*W180),"Mittel","Niedrig")))</f>
        <v>Niedrig</v>
      </c>
      <c r="Z180" s="4">
        <f t="shared" si="23"/>
        <v>6.5</v>
      </c>
      <c r="AA180" s="4" t="str">
        <f>IF(J180&gt;365,"Bereits abgewandert (Segment D)",IF(Z180&gt;=Hilfswerte!$B$38,"Rot - akut gefaehrdet",IF(Z180&gt;=Hilfswerte!$B$39,"Gelb - beobachten","Gruen - stabil")))</f>
        <v>Gruen - stabil</v>
      </c>
    </row>
    <row r="181" spans="1:27" ht="15" customHeight="1" x14ac:dyDescent="0.25">
      <c r="A181" s="4" t="s">
        <v>361</v>
      </c>
      <c r="B181" s="4" t="s">
        <v>174</v>
      </c>
      <c r="C181" s="4" t="s">
        <v>84</v>
      </c>
      <c r="D181" s="4" t="s">
        <v>30</v>
      </c>
      <c r="E181" s="4">
        <v>463</v>
      </c>
      <c r="F181" s="5">
        <v>109.3</v>
      </c>
      <c r="G181" s="5">
        <v>18.5</v>
      </c>
      <c r="H181" s="6">
        <v>37340</v>
      </c>
      <c r="I181" s="4">
        <v>2</v>
      </c>
      <c r="J181" s="4">
        <v>140</v>
      </c>
      <c r="K181" s="4">
        <v>0</v>
      </c>
      <c r="L181" s="4">
        <v>-5</v>
      </c>
      <c r="M181" s="4">
        <v>5</v>
      </c>
      <c r="N181" s="5">
        <v>-13.5</v>
      </c>
      <c r="O181" s="7">
        <f t="shared" si="16"/>
        <v>3</v>
      </c>
      <c r="P181" s="7">
        <f t="shared" si="17"/>
        <v>2</v>
      </c>
      <c r="Q181" s="7">
        <f t="shared" si="18"/>
        <v>5</v>
      </c>
      <c r="R181" s="7">
        <f t="shared" si="19"/>
        <v>10</v>
      </c>
      <c r="S181" s="8">
        <f t="shared" si="20"/>
        <v>93.3</v>
      </c>
      <c r="T181" s="7" t="str">
        <f t="shared" si="21"/>
        <v>C - Entwicklungspotenzial</v>
      </c>
      <c r="U181" s="4">
        <f>ROUND(((E181-Hilfswerte!$B$20)/Hilfswerte!$B$21)+((F181-Hilfswerte!$B$22)/Hilfswerte!$B$23)+((G181-Hilfswerte!$B$24)/Hilfswerte!$B$25)+0.1*INDEX(Hilfswerte!$B$4:$B$15,MATCH(C181,Hilfswerte!$A$4:$A$15,0)),2)</f>
        <v>4.25</v>
      </c>
      <c r="V181" s="4">
        <f>ROUND(SQRT((((E181-Hilfswerte!$B$20)/Hilfswerte!$B$21)-Hilfswerte!$B$28)^2+(((F181-Hilfswerte!$B$22)/Hilfswerte!$B$23)-Hilfswerte!$B$29)^2+(((G181-Hilfswerte!$B$24)/Hilfswerte!$B$25)-Hilfswerte!$B$30)^2),3)</f>
        <v>2.1469999999999998</v>
      </c>
      <c r="W181" s="4">
        <f>ROUND(E181*Hilfswerte!$B$31,0)</f>
        <v>95168</v>
      </c>
      <c r="X181" s="4">
        <f t="shared" si="22"/>
        <v>57828</v>
      </c>
      <c r="Y181" s="4" t="str">
        <f>IF(T181="A - Top-Kunde","bereits Top-Kunde",IF(AND(V181&lt;=Hilfswerte!$B$34,H181&lt;0.5*W181),"Hoch",IF(AND(V181&lt;=Hilfswerte!$B$35,H181&lt;0.7*W181),"Mittel","Niedrig")))</f>
        <v>Niedrig</v>
      </c>
      <c r="Z181" s="4">
        <f t="shared" si="23"/>
        <v>12.4</v>
      </c>
      <c r="AA181" s="4" t="str">
        <f>IF(J181&gt;365,"Bereits abgewandert (Segment D)",IF(Z181&gt;=Hilfswerte!$B$38,"Rot - akut gefaehrdet",IF(Z181&gt;=Hilfswerte!$B$39,"Gelb - beobachten","Gruen - stabil")))</f>
        <v>Gruen - stabil</v>
      </c>
    </row>
    <row r="182" spans="1:27" ht="15" customHeight="1" x14ac:dyDescent="0.25">
      <c r="A182" s="4" t="s">
        <v>362</v>
      </c>
      <c r="B182" s="4" t="s">
        <v>363</v>
      </c>
      <c r="C182" s="4" t="s">
        <v>74</v>
      </c>
      <c r="D182" s="4" t="s">
        <v>30</v>
      </c>
      <c r="E182" s="4">
        <v>275</v>
      </c>
      <c r="F182" s="5">
        <v>45.9</v>
      </c>
      <c r="G182" s="5">
        <v>17.3</v>
      </c>
      <c r="H182" s="6">
        <v>26050</v>
      </c>
      <c r="I182" s="4">
        <v>3</v>
      </c>
      <c r="J182" s="4">
        <v>1</v>
      </c>
      <c r="K182" s="4">
        <v>1</v>
      </c>
      <c r="L182" s="4">
        <v>8</v>
      </c>
      <c r="M182" s="4">
        <v>2</v>
      </c>
      <c r="N182" s="5">
        <v>0.5</v>
      </c>
      <c r="O182" s="7">
        <f t="shared" si="16"/>
        <v>5</v>
      </c>
      <c r="P182" s="7">
        <f t="shared" si="17"/>
        <v>3</v>
      </c>
      <c r="Q182" s="7">
        <f t="shared" si="18"/>
        <v>5</v>
      </c>
      <c r="R182" s="7">
        <f t="shared" si="19"/>
        <v>13</v>
      </c>
      <c r="S182" s="8">
        <f t="shared" si="20"/>
        <v>121.9</v>
      </c>
      <c r="T182" s="7" t="str">
        <f t="shared" si="21"/>
        <v>B - Kernkunde</v>
      </c>
      <c r="U182" s="4">
        <f>ROUND(((E182-Hilfswerte!$B$20)/Hilfswerte!$B$21)+((F182-Hilfswerte!$B$22)/Hilfswerte!$B$23)+((G182-Hilfswerte!$B$24)/Hilfswerte!$B$25)+0.1*INDEX(Hilfswerte!$B$4:$B$15,MATCH(C182,Hilfswerte!$A$4:$A$15,0)),2)</f>
        <v>2.09</v>
      </c>
      <c r="V182" s="4">
        <f>ROUND(SQRT((((E182-Hilfswerte!$B$20)/Hilfswerte!$B$21)-Hilfswerte!$B$28)^2+(((F182-Hilfswerte!$B$22)/Hilfswerte!$B$23)-Hilfswerte!$B$29)^2+(((G182-Hilfswerte!$B$24)/Hilfswerte!$B$25)-Hilfswerte!$B$30)^2),3)</f>
        <v>1.081</v>
      </c>
      <c r="W182" s="4">
        <f>ROUND(E182*Hilfswerte!$B$31,0)</f>
        <v>56525</v>
      </c>
      <c r="X182" s="4">
        <f t="shared" si="22"/>
        <v>30475</v>
      </c>
      <c r="Y182" s="4" t="str">
        <f>IF(T182="A - Top-Kunde","bereits Top-Kunde",IF(AND(V182&lt;=Hilfswerte!$B$34,H182&lt;0.5*W182),"Hoch",IF(AND(V182&lt;=Hilfswerte!$B$35,H182&lt;0.7*W182),"Mittel","Niedrig")))</f>
        <v>Mittel</v>
      </c>
      <c r="Z182" s="4">
        <f t="shared" si="23"/>
        <v>4.7</v>
      </c>
      <c r="AA182" s="4" t="str">
        <f>IF(J182&gt;365,"Bereits abgewandert (Segment D)",IF(Z182&gt;=Hilfswerte!$B$38,"Rot - akut gefaehrdet",IF(Z182&gt;=Hilfswerte!$B$39,"Gelb - beobachten","Gruen - stabil")))</f>
        <v>Gruen - stabil</v>
      </c>
    </row>
    <row r="183" spans="1:27" ht="15" customHeight="1" x14ac:dyDescent="0.25">
      <c r="A183" s="4" t="s">
        <v>364</v>
      </c>
      <c r="B183" s="4" t="s">
        <v>365</v>
      </c>
      <c r="C183" s="4" t="s">
        <v>74</v>
      </c>
      <c r="D183" s="4" t="s">
        <v>30</v>
      </c>
      <c r="E183" s="4">
        <v>37</v>
      </c>
      <c r="F183" s="5">
        <v>10.199999999999999</v>
      </c>
      <c r="G183" s="5">
        <v>14.1</v>
      </c>
      <c r="H183" s="6">
        <v>4630</v>
      </c>
      <c r="I183" s="4">
        <v>1</v>
      </c>
      <c r="J183" s="4">
        <v>183</v>
      </c>
      <c r="K183" s="4">
        <v>0</v>
      </c>
      <c r="L183" s="4">
        <v>1</v>
      </c>
      <c r="M183" s="4">
        <v>2</v>
      </c>
      <c r="N183" s="5">
        <v>13.7</v>
      </c>
      <c r="O183" s="7">
        <f t="shared" si="16"/>
        <v>2</v>
      </c>
      <c r="P183" s="7">
        <f t="shared" si="17"/>
        <v>1</v>
      </c>
      <c r="Q183" s="7">
        <f t="shared" si="18"/>
        <v>4</v>
      </c>
      <c r="R183" s="7">
        <f t="shared" si="19"/>
        <v>7</v>
      </c>
      <c r="S183" s="8">
        <f t="shared" si="20"/>
        <v>76.599999999999994</v>
      </c>
      <c r="T183" s="7" t="str">
        <f t="shared" si="21"/>
        <v>C - Entwicklungspotenzial</v>
      </c>
      <c r="U183" s="4">
        <f>ROUND(((E183-Hilfswerte!$B$20)/Hilfswerte!$B$21)+((F183-Hilfswerte!$B$22)/Hilfswerte!$B$23)+((G183-Hilfswerte!$B$24)/Hilfswerte!$B$25)+0.1*INDEX(Hilfswerte!$B$4:$B$15,MATCH(C183,Hilfswerte!$A$4:$A$15,0)),2)</f>
        <v>-0.08</v>
      </c>
      <c r="V183" s="4">
        <f>ROUND(SQRT((((E183-Hilfswerte!$B$20)/Hilfswerte!$B$21)-Hilfswerte!$B$28)^2+(((F183-Hilfswerte!$B$22)/Hilfswerte!$B$23)-Hilfswerte!$B$29)^2+(((G183-Hilfswerte!$B$24)/Hilfswerte!$B$25)-Hilfswerte!$B$30)^2),3)</f>
        <v>0.875</v>
      </c>
      <c r="W183" s="4">
        <f>ROUND(E183*Hilfswerte!$B$31,0)</f>
        <v>7605</v>
      </c>
      <c r="X183" s="4">
        <f t="shared" si="22"/>
        <v>2975</v>
      </c>
      <c r="Y183" s="4" t="str">
        <f>IF(T183="A - Top-Kunde","bereits Top-Kunde",IF(AND(V183&lt;=Hilfswerte!$B$34,H183&lt;0.5*W183),"Hoch",IF(AND(V183&lt;=Hilfswerte!$B$35,H183&lt;0.7*W183),"Mittel","Niedrig")))</f>
        <v>Mittel</v>
      </c>
      <c r="Z183" s="4">
        <f t="shared" si="23"/>
        <v>9.4</v>
      </c>
      <c r="AA183" s="4" t="str">
        <f>IF(J183&gt;365,"Bereits abgewandert (Segment D)",IF(Z183&gt;=Hilfswerte!$B$38,"Rot - akut gefaehrdet",IF(Z183&gt;=Hilfswerte!$B$39,"Gelb - beobachten","Gruen - stabil")))</f>
        <v>Gruen - stabil</v>
      </c>
    </row>
    <row r="184" spans="1:27" ht="15" customHeight="1" x14ac:dyDescent="0.25">
      <c r="A184" s="4" t="s">
        <v>366</v>
      </c>
      <c r="B184" s="4" t="s">
        <v>158</v>
      </c>
      <c r="C184" s="4" t="s">
        <v>33</v>
      </c>
      <c r="D184" s="4" t="s">
        <v>30</v>
      </c>
      <c r="E184" s="4">
        <v>133</v>
      </c>
      <c r="F184" s="5">
        <v>18.5</v>
      </c>
      <c r="G184" s="5">
        <v>13.3</v>
      </c>
      <c r="H184" s="6">
        <v>6060</v>
      </c>
      <c r="I184" s="4">
        <v>6</v>
      </c>
      <c r="J184" s="4">
        <v>10</v>
      </c>
      <c r="K184" s="4">
        <v>0</v>
      </c>
      <c r="L184" s="4">
        <v>20</v>
      </c>
      <c r="M184" s="4">
        <v>4</v>
      </c>
      <c r="N184" s="5">
        <v>6.1</v>
      </c>
      <c r="O184" s="7">
        <f t="shared" si="16"/>
        <v>5</v>
      </c>
      <c r="P184" s="7">
        <f t="shared" si="17"/>
        <v>5</v>
      </c>
      <c r="Q184" s="7">
        <f t="shared" si="18"/>
        <v>4</v>
      </c>
      <c r="R184" s="7">
        <f t="shared" si="19"/>
        <v>14</v>
      </c>
      <c r="S184" s="8">
        <f t="shared" si="20"/>
        <v>137.1</v>
      </c>
      <c r="T184" s="7" t="str">
        <f t="shared" si="21"/>
        <v>A - Top-Kunde</v>
      </c>
      <c r="U184" s="4">
        <f>ROUND(((E184-Hilfswerte!$B$20)/Hilfswerte!$B$21)+((F184-Hilfswerte!$B$22)/Hilfswerte!$B$23)+((G184-Hilfswerte!$B$24)/Hilfswerte!$B$25)+0.1*INDEX(Hilfswerte!$B$4:$B$15,MATCH(C184,Hilfswerte!$A$4:$A$15,0)),2)</f>
        <v>0.4</v>
      </c>
      <c r="V184" s="4">
        <f>ROUND(SQRT((((E184-Hilfswerte!$B$20)/Hilfswerte!$B$21)-Hilfswerte!$B$28)^2+(((F184-Hilfswerte!$B$22)/Hilfswerte!$B$23)-Hilfswerte!$B$29)^2+(((G184-Hilfswerte!$B$24)/Hilfswerte!$B$25)-Hilfswerte!$B$30)^2),3)</f>
        <v>0.501</v>
      </c>
      <c r="W184" s="4">
        <f>ROUND(E184*Hilfswerte!$B$31,0)</f>
        <v>27338</v>
      </c>
      <c r="X184" s="4">
        <f t="shared" si="22"/>
        <v>21278</v>
      </c>
      <c r="Y184" s="4" t="str">
        <f>IF(T184="A - Top-Kunde","bereits Top-Kunde",IF(AND(V184&lt;=Hilfswerte!$B$34,H184&lt;0.5*W184),"Hoch",IF(AND(V184&lt;=Hilfswerte!$B$35,H184&lt;0.7*W184),"Mittel","Niedrig")))</f>
        <v>bereits Top-Kunde</v>
      </c>
      <c r="Z184" s="4">
        <f t="shared" si="23"/>
        <v>4.5</v>
      </c>
      <c r="AA184" s="4" t="str">
        <f>IF(J184&gt;365,"Bereits abgewandert (Segment D)",IF(Z184&gt;=Hilfswerte!$B$38,"Rot - akut gefaehrdet",IF(Z184&gt;=Hilfswerte!$B$39,"Gelb - beobachten","Gruen - stabil")))</f>
        <v>Gruen - stabil</v>
      </c>
    </row>
    <row r="185" spans="1:27" ht="15" customHeight="1" x14ac:dyDescent="0.25">
      <c r="A185" s="4" t="s">
        <v>367</v>
      </c>
      <c r="B185" s="4" t="s">
        <v>174</v>
      </c>
      <c r="C185" s="4" t="s">
        <v>33</v>
      </c>
      <c r="D185" s="4" t="s">
        <v>77</v>
      </c>
      <c r="E185" s="4">
        <v>162</v>
      </c>
      <c r="F185" s="5">
        <v>23.4</v>
      </c>
      <c r="G185" s="5">
        <v>11.5</v>
      </c>
      <c r="H185" s="6">
        <v>0</v>
      </c>
      <c r="I185" s="4">
        <v>0</v>
      </c>
      <c r="J185" s="4">
        <v>453</v>
      </c>
      <c r="K185" s="4">
        <v>0</v>
      </c>
      <c r="L185" s="4">
        <v>11</v>
      </c>
      <c r="M185" s="4">
        <v>0</v>
      </c>
      <c r="N185" s="5">
        <v>-40.6</v>
      </c>
      <c r="O185" s="7">
        <f t="shared" si="16"/>
        <v>1</v>
      </c>
      <c r="P185" s="7">
        <f t="shared" si="17"/>
        <v>1</v>
      </c>
      <c r="Q185" s="7">
        <f t="shared" si="18"/>
        <v>1</v>
      </c>
      <c r="R185" s="7">
        <f t="shared" si="19"/>
        <v>3</v>
      </c>
      <c r="S185" s="8">
        <f t="shared" si="20"/>
        <v>6.4</v>
      </c>
      <c r="T185" s="7" t="str">
        <f t="shared" si="21"/>
        <v>D - Abwanderungsrisiko</v>
      </c>
      <c r="U185" s="4">
        <f>ROUND(((E185-Hilfswerte!$B$20)/Hilfswerte!$B$21)+((F185-Hilfswerte!$B$22)/Hilfswerte!$B$23)+((G185-Hilfswerte!$B$24)/Hilfswerte!$B$25)+0.1*INDEX(Hilfswerte!$B$4:$B$15,MATCH(C185,Hilfswerte!$A$4:$A$15,0)),2)</f>
        <v>0.33</v>
      </c>
      <c r="V185" s="4">
        <f>ROUND(SQRT((((E185-Hilfswerte!$B$20)/Hilfswerte!$B$21)-Hilfswerte!$B$28)^2+(((F185-Hilfswerte!$B$22)/Hilfswerte!$B$23)-Hilfswerte!$B$29)^2+(((G185-Hilfswerte!$B$24)/Hilfswerte!$B$25)-Hilfswerte!$B$30)^2),3)</f>
        <v>0.26300000000000001</v>
      </c>
      <c r="W185" s="4">
        <f>ROUND(E185*Hilfswerte!$B$31,0)</f>
        <v>33298</v>
      </c>
      <c r="X185" s="4">
        <f t="shared" si="22"/>
        <v>33298</v>
      </c>
      <c r="Y185" s="4" t="str">
        <f>IF(T185="A - Top-Kunde","bereits Top-Kunde",IF(AND(V185&lt;=Hilfswerte!$B$34,H185&lt;0.5*W185),"Hoch",IF(AND(V185&lt;=Hilfswerte!$B$35,H185&lt;0.7*W185),"Mittel","Niedrig")))</f>
        <v>Hoch</v>
      </c>
      <c r="Z185" s="4">
        <f t="shared" si="23"/>
        <v>41.1</v>
      </c>
      <c r="AA185" s="4" t="str">
        <f>IF(J185&gt;365,"Bereits abgewandert (Segment D)",IF(Z185&gt;=Hilfswerte!$B$38,"Rot - akut gefaehrdet",IF(Z185&gt;=Hilfswerte!$B$39,"Gelb - beobachten","Gruen - stabil")))</f>
        <v>Bereits abgewandert (Segment D)</v>
      </c>
    </row>
    <row r="186" spans="1:27" ht="15" customHeight="1" x14ac:dyDescent="0.25">
      <c r="A186" s="4" t="s">
        <v>368</v>
      </c>
      <c r="B186" s="4" t="s">
        <v>369</v>
      </c>
      <c r="C186" s="4" t="s">
        <v>65</v>
      </c>
      <c r="D186" s="4" t="s">
        <v>93</v>
      </c>
      <c r="E186" s="4">
        <v>178</v>
      </c>
      <c r="F186" s="5">
        <v>36</v>
      </c>
      <c r="G186" s="5">
        <v>7.8</v>
      </c>
      <c r="H186" s="6">
        <v>32890</v>
      </c>
      <c r="I186" s="4">
        <v>4</v>
      </c>
      <c r="J186" s="4">
        <v>73</v>
      </c>
      <c r="K186" s="4">
        <v>1</v>
      </c>
      <c r="L186" s="4">
        <v>18</v>
      </c>
      <c r="M186" s="4">
        <v>2</v>
      </c>
      <c r="N186" s="5">
        <v>40.799999999999997</v>
      </c>
      <c r="O186" s="7">
        <f t="shared" si="16"/>
        <v>4</v>
      </c>
      <c r="P186" s="7">
        <f t="shared" si="17"/>
        <v>4</v>
      </c>
      <c r="Q186" s="7">
        <f t="shared" si="18"/>
        <v>5</v>
      </c>
      <c r="R186" s="7">
        <f t="shared" si="19"/>
        <v>13</v>
      </c>
      <c r="S186" s="8">
        <f t="shared" si="20"/>
        <v>139</v>
      </c>
      <c r="T186" s="7" t="str">
        <f t="shared" si="21"/>
        <v>A - Top-Kunde</v>
      </c>
      <c r="U186" s="4">
        <f>ROUND(((E186-Hilfswerte!$B$20)/Hilfswerte!$B$21)+((F186-Hilfswerte!$B$22)/Hilfswerte!$B$23)+((G186-Hilfswerte!$B$24)/Hilfswerte!$B$25)+0.1*INDEX(Hilfswerte!$B$4:$B$15,MATCH(C186,Hilfswerte!$A$4:$A$15,0)),2)</f>
        <v>-0.04</v>
      </c>
      <c r="V186" s="4">
        <f>ROUND(SQRT((((E186-Hilfswerte!$B$20)/Hilfswerte!$B$21)-Hilfswerte!$B$28)^2+(((F186-Hilfswerte!$B$22)/Hilfswerte!$B$23)-Hilfswerte!$B$29)^2+(((G186-Hilfswerte!$B$24)/Hilfswerte!$B$25)-Hilfswerte!$B$30)^2),3)</f>
        <v>0.54400000000000004</v>
      </c>
      <c r="W186" s="4">
        <f>ROUND(E186*Hilfswerte!$B$31,0)</f>
        <v>36587</v>
      </c>
      <c r="X186" s="4">
        <f t="shared" si="22"/>
        <v>3697</v>
      </c>
      <c r="Y186" s="4" t="str">
        <f>IF(T186="A - Top-Kunde","bereits Top-Kunde",IF(AND(V186&lt;=Hilfswerte!$B$34,H186&lt;0.5*W186),"Hoch",IF(AND(V186&lt;=Hilfswerte!$B$35,H186&lt;0.7*W186),"Mittel","Niedrig")))</f>
        <v>bereits Top-Kunde</v>
      </c>
      <c r="Z186" s="4">
        <f t="shared" si="23"/>
        <v>10.3</v>
      </c>
      <c r="AA186" s="4" t="str">
        <f>IF(J186&gt;365,"Bereits abgewandert (Segment D)",IF(Z186&gt;=Hilfswerte!$B$38,"Rot - akut gefaehrdet",IF(Z186&gt;=Hilfswerte!$B$39,"Gelb - beobachten","Gruen - stabil")))</f>
        <v>Gruen - stabil</v>
      </c>
    </row>
    <row r="187" spans="1:27" ht="15" customHeight="1" x14ac:dyDescent="0.25">
      <c r="A187" s="4" t="s">
        <v>370</v>
      </c>
      <c r="B187" s="4" t="s">
        <v>92</v>
      </c>
      <c r="C187" s="4" t="s">
        <v>59</v>
      </c>
      <c r="D187" s="4" t="s">
        <v>30</v>
      </c>
      <c r="E187" s="4">
        <v>76</v>
      </c>
      <c r="F187" s="5">
        <v>16.899999999999999</v>
      </c>
      <c r="G187" s="5">
        <v>7.5</v>
      </c>
      <c r="H187" s="6">
        <v>4690</v>
      </c>
      <c r="I187" s="4">
        <v>3</v>
      </c>
      <c r="J187" s="4">
        <v>149</v>
      </c>
      <c r="K187" s="4">
        <v>0</v>
      </c>
      <c r="L187" s="4">
        <v>15</v>
      </c>
      <c r="M187" s="4">
        <v>4</v>
      </c>
      <c r="N187" s="5">
        <v>-11.4</v>
      </c>
      <c r="O187" s="7">
        <f t="shared" si="16"/>
        <v>3</v>
      </c>
      <c r="P187" s="7">
        <f t="shared" si="17"/>
        <v>3</v>
      </c>
      <c r="Q187" s="7">
        <f t="shared" si="18"/>
        <v>4</v>
      </c>
      <c r="R187" s="7">
        <f t="shared" si="19"/>
        <v>10</v>
      </c>
      <c r="S187" s="8">
        <f t="shared" si="20"/>
        <v>89.8</v>
      </c>
      <c r="T187" s="7" t="str">
        <f t="shared" si="21"/>
        <v>C - Entwicklungspotenzial</v>
      </c>
      <c r="U187" s="4">
        <f>ROUND(((E187-Hilfswerte!$B$20)/Hilfswerte!$B$21)+((F187-Hilfswerte!$B$22)/Hilfswerte!$B$23)+((G187-Hilfswerte!$B$24)/Hilfswerte!$B$25)+0.1*INDEX(Hilfswerte!$B$4:$B$15,MATCH(C187,Hilfswerte!$A$4:$A$15,0)),2)</f>
        <v>-0.89</v>
      </c>
      <c r="V187" s="4">
        <f>ROUND(SQRT((((E187-Hilfswerte!$B$20)/Hilfswerte!$B$21)-Hilfswerte!$B$28)^2+(((F187-Hilfswerte!$B$22)/Hilfswerte!$B$23)-Hilfswerte!$B$29)^2+(((G187-Hilfswerte!$B$24)/Hilfswerte!$B$25)-Hilfswerte!$B$30)^2),3)</f>
        <v>0.8</v>
      </c>
      <c r="W187" s="4">
        <f>ROUND(E187*Hilfswerte!$B$31,0)</f>
        <v>15622</v>
      </c>
      <c r="X187" s="4">
        <f t="shared" si="22"/>
        <v>10932</v>
      </c>
      <c r="Y187" s="4" t="str">
        <f>IF(T187="A - Top-Kunde","bereits Top-Kunde",IF(AND(V187&lt;=Hilfswerte!$B$34,H187&lt;0.5*W187),"Hoch",IF(AND(V187&lt;=Hilfswerte!$B$35,H187&lt;0.7*W187),"Mittel","Niedrig")))</f>
        <v>Hoch</v>
      </c>
      <c r="Z187" s="4">
        <f t="shared" si="23"/>
        <v>15</v>
      </c>
      <c r="AA187" s="4" t="str">
        <f>IF(J187&gt;365,"Bereits abgewandert (Segment D)",IF(Z187&gt;=Hilfswerte!$B$38,"Rot - akut gefaehrdet",IF(Z187&gt;=Hilfswerte!$B$39,"Gelb - beobachten","Gruen - stabil")))</f>
        <v>Gelb - beobachten</v>
      </c>
    </row>
    <row r="188" spans="1:27" ht="15" customHeight="1" x14ac:dyDescent="0.25">
      <c r="A188" s="4" t="s">
        <v>371</v>
      </c>
      <c r="B188" s="4" t="s">
        <v>372</v>
      </c>
      <c r="C188" s="4" t="s">
        <v>65</v>
      </c>
      <c r="D188" s="4" t="s">
        <v>30</v>
      </c>
      <c r="E188" s="4">
        <v>203</v>
      </c>
      <c r="F188" s="5">
        <v>77.900000000000006</v>
      </c>
      <c r="G188" s="5">
        <v>15.2</v>
      </c>
      <c r="H188" s="6">
        <v>73750</v>
      </c>
      <c r="I188" s="4">
        <v>8</v>
      </c>
      <c r="J188" s="4">
        <v>30</v>
      </c>
      <c r="K188" s="4">
        <v>1</v>
      </c>
      <c r="L188" s="4">
        <v>3</v>
      </c>
      <c r="M188" s="4">
        <v>3</v>
      </c>
      <c r="N188" s="5">
        <v>32.1</v>
      </c>
      <c r="O188" s="7">
        <f t="shared" si="16"/>
        <v>5</v>
      </c>
      <c r="P188" s="7">
        <f t="shared" si="17"/>
        <v>5</v>
      </c>
      <c r="Q188" s="7">
        <f t="shared" si="18"/>
        <v>5</v>
      </c>
      <c r="R188" s="7">
        <f t="shared" si="19"/>
        <v>15</v>
      </c>
      <c r="S188" s="8">
        <f t="shared" si="20"/>
        <v>159.19999999999999</v>
      </c>
      <c r="T188" s="7" t="str">
        <f t="shared" si="21"/>
        <v>A - Top-Kunde</v>
      </c>
      <c r="U188" s="4">
        <f>ROUND(((E188-Hilfswerte!$B$20)/Hilfswerte!$B$21)+((F188-Hilfswerte!$B$22)/Hilfswerte!$B$23)+((G188-Hilfswerte!$B$24)/Hilfswerte!$B$25)+0.1*INDEX(Hilfswerte!$B$4:$B$15,MATCH(C188,Hilfswerte!$A$4:$A$15,0)),2)</f>
        <v>2</v>
      </c>
      <c r="V188" s="4">
        <f>ROUND(SQRT((((E188-Hilfswerte!$B$20)/Hilfswerte!$B$21)-Hilfswerte!$B$28)^2+(((F188-Hilfswerte!$B$22)/Hilfswerte!$B$23)-Hilfswerte!$B$29)^2+(((G188-Hilfswerte!$B$24)/Hilfswerte!$B$25)-Hilfswerte!$B$30)^2),3)</f>
        <v>0.97599999999999998</v>
      </c>
      <c r="W188" s="4">
        <f>ROUND(E188*Hilfswerte!$B$31,0)</f>
        <v>41726</v>
      </c>
      <c r="X188" s="4">
        <f t="shared" si="22"/>
        <v>0</v>
      </c>
      <c r="Y188" s="4" t="str">
        <f>IF(T188="A - Top-Kunde","bereits Top-Kunde",IF(AND(V188&lt;=Hilfswerte!$B$34,H188&lt;0.5*W188),"Hoch",IF(AND(V188&lt;=Hilfswerte!$B$35,H188&lt;0.7*W188),"Mittel","Niedrig")))</f>
        <v>bereits Top-Kunde</v>
      </c>
      <c r="Z188" s="4">
        <f t="shared" si="23"/>
        <v>5.0999999999999996</v>
      </c>
      <c r="AA188" s="4" t="str">
        <f>IF(J188&gt;365,"Bereits abgewandert (Segment D)",IF(Z188&gt;=Hilfswerte!$B$38,"Rot - akut gefaehrdet",IF(Z188&gt;=Hilfswerte!$B$39,"Gelb - beobachten","Gruen - stabil")))</f>
        <v>Gruen - stabil</v>
      </c>
    </row>
    <row r="189" spans="1:27" ht="15" customHeight="1" x14ac:dyDescent="0.25">
      <c r="A189" s="4" t="s">
        <v>373</v>
      </c>
      <c r="B189" s="4" t="s">
        <v>374</v>
      </c>
      <c r="C189" s="4" t="s">
        <v>59</v>
      </c>
      <c r="D189" s="4" t="s">
        <v>30</v>
      </c>
      <c r="E189" s="4">
        <v>17</v>
      </c>
      <c r="F189" s="5">
        <v>1.8</v>
      </c>
      <c r="G189" s="5">
        <v>3.2</v>
      </c>
      <c r="H189" s="6">
        <v>980</v>
      </c>
      <c r="I189" s="4">
        <v>3</v>
      </c>
      <c r="J189" s="4">
        <v>47</v>
      </c>
      <c r="K189" s="4">
        <v>0</v>
      </c>
      <c r="L189" s="4">
        <v>1</v>
      </c>
      <c r="M189" s="4">
        <v>1</v>
      </c>
      <c r="N189" s="5">
        <v>14</v>
      </c>
      <c r="O189" s="7">
        <f t="shared" si="16"/>
        <v>4</v>
      </c>
      <c r="P189" s="7">
        <f t="shared" si="17"/>
        <v>3</v>
      </c>
      <c r="Q189" s="7">
        <f t="shared" si="18"/>
        <v>2</v>
      </c>
      <c r="R189" s="7">
        <f t="shared" si="19"/>
        <v>9</v>
      </c>
      <c r="S189" s="8">
        <f t="shared" si="20"/>
        <v>96.7</v>
      </c>
      <c r="T189" s="7" t="str">
        <f t="shared" si="21"/>
        <v>C - Entwicklungspotenzial</v>
      </c>
      <c r="U189" s="4">
        <f>ROUND(((E189-Hilfswerte!$B$20)/Hilfswerte!$B$21)+((F189-Hilfswerte!$B$22)/Hilfswerte!$B$23)+((G189-Hilfswerte!$B$24)/Hilfswerte!$B$25)+0.1*INDEX(Hilfswerte!$B$4:$B$15,MATCH(C189,Hilfswerte!$A$4:$A$15,0)),2)</f>
        <v>-2.1</v>
      </c>
      <c r="V189" s="4">
        <f>ROUND(SQRT((((E189-Hilfswerte!$B$20)/Hilfswerte!$B$21)-Hilfswerte!$B$28)^2+(((F189-Hilfswerte!$B$22)/Hilfswerte!$B$23)-Hilfswerte!$B$29)^2+(((G189-Hilfswerte!$B$24)/Hilfswerte!$B$25)-Hilfswerte!$B$30)^2),3)</f>
        <v>1.5649999999999999</v>
      </c>
      <c r="W189" s="4">
        <f>ROUND(E189*Hilfswerte!$B$31,0)</f>
        <v>3494</v>
      </c>
      <c r="X189" s="4">
        <f t="shared" si="22"/>
        <v>2514</v>
      </c>
      <c r="Y189" s="4" t="str">
        <f>IF(T189="A - Top-Kunde","bereits Top-Kunde",IF(AND(V189&lt;=Hilfswerte!$B$34,H189&lt;0.5*W189),"Hoch",IF(AND(V189&lt;=Hilfswerte!$B$35,H189&lt;0.7*W189),"Mittel","Niedrig")))</f>
        <v>Niedrig</v>
      </c>
      <c r="Z189" s="4">
        <f t="shared" si="23"/>
        <v>2.6</v>
      </c>
      <c r="AA189" s="4" t="str">
        <f>IF(J189&gt;365,"Bereits abgewandert (Segment D)",IF(Z189&gt;=Hilfswerte!$B$38,"Rot - akut gefaehrdet",IF(Z189&gt;=Hilfswerte!$B$39,"Gelb - beobachten","Gruen - stabil")))</f>
        <v>Gruen - stabil</v>
      </c>
    </row>
    <row r="190" spans="1:27" ht="15" customHeight="1" x14ac:dyDescent="0.25">
      <c r="A190" s="4" t="s">
        <v>375</v>
      </c>
      <c r="B190" s="4" t="s">
        <v>376</v>
      </c>
      <c r="C190" s="4" t="s">
        <v>74</v>
      </c>
      <c r="D190" s="4" t="s">
        <v>52</v>
      </c>
      <c r="E190" s="4">
        <v>31</v>
      </c>
      <c r="F190" s="5">
        <v>6.5</v>
      </c>
      <c r="G190" s="5">
        <v>3.9</v>
      </c>
      <c r="H190" s="6">
        <v>2240</v>
      </c>
      <c r="I190" s="4">
        <v>4</v>
      </c>
      <c r="J190" s="4">
        <v>85</v>
      </c>
      <c r="K190" s="4">
        <v>0</v>
      </c>
      <c r="L190" s="4">
        <v>1</v>
      </c>
      <c r="M190" s="4">
        <v>1</v>
      </c>
      <c r="N190" s="5">
        <v>13.4</v>
      </c>
      <c r="O190" s="7">
        <f t="shared" si="16"/>
        <v>4</v>
      </c>
      <c r="P190" s="7">
        <f t="shared" si="17"/>
        <v>4</v>
      </c>
      <c r="Q190" s="7">
        <f t="shared" si="18"/>
        <v>3</v>
      </c>
      <c r="R190" s="7">
        <f t="shared" si="19"/>
        <v>11</v>
      </c>
      <c r="S190" s="8">
        <f t="shared" si="20"/>
        <v>116.4</v>
      </c>
      <c r="T190" s="7" t="str">
        <f t="shared" si="21"/>
        <v>B - Kernkunde</v>
      </c>
      <c r="U190" s="4">
        <f>ROUND(((E190-Hilfswerte!$B$20)/Hilfswerte!$B$21)+((F190-Hilfswerte!$B$22)/Hilfswerte!$B$23)+((G190-Hilfswerte!$B$24)/Hilfswerte!$B$25)+0.1*INDEX(Hilfswerte!$B$4:$B$15,MATCH(C190,Hilfswerte!$A$4:$A$15,0)),2)</f>
        <v>-1.79</v>
      </c>
      <c r="V190" s="4">
        <f>ROUND(SQRT((((E190-Hilfswerte!$B$20)/Hilfswerte!$B$21)-Hilfswerte!$B$28)^2+(((F190-Hilfswerte!$B$22)/Hilfswerte!$B$23)-Hilfswerte!$B$29)^2+(((G190-Hilfswerte!$B$24)/Hilfswerte!$B$25)-Hilfswerte!$B$30)^2),3)</f>
        <v>1.415</v>
      </c>
      <c r="W190" s="4">
        <f>ROUND(E190*Hilfswerte!$B$31,0)</f>
        <v>6372</v>
      </c>
      <c r="X190" s="4">
        <f t="shared" si="22"/>
        <v>4132</v>
      </c>
      <c r="Y190" s="4" t="str">
        <f>IF(T190="A - Top-Kunde","bereits Top-Kunde",IF(AND(V190&lt;=Hilfswerte!$B$34,H190&lt;0.5*W190),"Hoch",IF(AND(V190&lt;=Hilfswerte!$B$35,H190&lt;0.7*W190),"Mittel","Niedrig")))</f>
        <v>Niedrig</v>
      </c>
      <c r="Z190" s="4">
        <f t="shared" si="23"/>
        <v>4.5</v>
      </c>
      <c r="AA190" s="4" t="str">
        <f>IF(J190&gt;365,"Bereits abgewandert (Segment D)",IF(Z190&gt;=Hilfswerte!$B$38,"Rot - akut gefaehrdet",IF(Z190&gt;=Hilfswerte!$B$39,"Gelb - beobachten","Gruen - stabil")))</f>
        <v>Gruen - stabil</v>
      </c>
    </row>
    <row r="191" spans="1:27" ht="15" customHeight="1" x14ac:dyDescent="0.25">
      <c r="A191" s="4" t="s">
        <v>377</v>
      </c>
      <c r="B191" s="4" t="s">
        <v>378</v>
      </c>
      <c r="C191" s="4" t="s">
        <v>29</v>
      </c>
      <c r="D191" s="4" t="s">
        <v>30</v>
      </c>
      <c r="E191" s="4">
        <v>340</v>
      </c>
      <c r="F191" s="5">
        <v>68.7</v>
      </c>
      <c r="G191" s="5">
        <v>20.5</v>
      </c>
      <c r="H191" s="6">
        <v>7670</v>
      </c>
      <c r="I191" s="4">
        <v>1</v>
      </c>
      <c r="J191" s="4">
        <v>356</v>
      </c>
      <c r="K191" s="4">
        <v>0</v>
      </c>
      <c r="L191" s="4">
        <v>-5</v>
      </c>
      <c r="M191" s="4">
        <v>4</v>
      </c>
      <c r="N191" s="5">
        <v>0.8</v>
      </c>
      <c r="O191" s="7">
        <f t="shared" si="16"/>
        <v>2</v>
      </c>
      <c r="P191" s="7">
        <f t="shared" si="17"/>
        <v>1</v>
      </c>
      <c r="Q191" s="7">
        <f t="shared" si="18"/>
        <v>5</v>
      </c>
      <c r="R191" s="7">
        <f t="shared" si="19"/>
        <v>8</v>
      </c>
      <c r="S191" s="8">
        <f t="shared" si="20"/>
        <v>80.400000000000006</v>
      </c>
      <c r="T191" s="7" t="str">
        <f t="shared" si="21"/>
        <v>C - Entwicklungspotenzial</v>
      </c>
      <c r="U191" s="4">
        <f>ROUND(((E191-Hilfswerte!$B$20)/Hilfswerte!$B$21)+((F191-Hilfswerte!$B$22)/Hilfswerte!$B$23)+((G191-Hilfswerte!$B$24)/Hilfswerte!$B$25)+0.1*INDEX(Hilfswerte!$B$4:$B$15,MATCH(C191,Hilfswerte!$A$4:$A$15,0)),2)</f>
        <v>3.58</v>
      </c>
      <c r="V191" s="4">
        <f>ROUND(SQRT((((E191-Hilfswerte!$B$20)/Hilfswerte!$B$21)-Hilfswerte!$B$28)^2+(((F191-Hilfswerte!$B$22)/Hilfswerte!$B$23)-Hilfswerte!$B$29)^2+(((G191-Hilfswerte!$B$24)/Hilfswerte!$B$25)-Hilfswerte!$B$30)^2),3)</f>
        <v>1.742</v>
      </c>
      <c r="W191" s="4">
        <f>ROUND(E191*Hilfswerte!$B$31,0)</f>
        <v>69886</v>
      </c>
      <c r="X191" s="4">
        <f t="shared" si="22"/>
        <v>62216</v>
      </c>
      <c r="Y191" s="4" t="str">
        <f>IF(T191="A - Top-Kunde","bereits Top-Kunde",IF(AND(V191&lt;=Hilfswerte!$B$34,H191&lt;0.5*W191),"Hoch",IF(AND(V191&lt;=Hilfswerte!$B$35,H191&lt;0.7*W191),"Mittel","Niedrig")))</f>
        <v>Niedrig</v>
      </c>
      <c r="Z191" s="4">
        <f t="shared" si="23"/>
        <v>17.8</v>
      </c>
      <c r="AA191" s="4" t="str">
        <f>IF(J191&gt;365,"Bereits abgewandert (Segment D)",IF(Z191&gt;=Hilfswerte!$B$38,"Rot - akut gefaehrdet",IF(Z191&gt;=Hilfswerte!$B$39,"Gelb - beobachten","Gruen - stabil")))</f>
        <v>Gelb - beobachten</v>
      </c>
    </row>
    <row r="192" spans="1:27" ht="15" customHeight="1" x14ac:dyDescent="0.25">
      <c r="A192" s="4" t="s">
        <v>379</v>
      </c>
      <c r="B192" s="4" t="s">
        <v>273</v>
      </c>
      <c r="C192" s="4" t="s">
        <v>29</v>
      </c>
      <c r="D192" s="4" t="s">
        <v>30</v>
      </c>
      <c r="E192" s="4">
        <v>145</v>
      </c>
      <c r="F192" s="5">
        <v>49.7</v>
      </c>
      <c r="G192" s="5">
        <v>20</v>
      </c>
      <c r="H192" s="6">
        <v>17280</v>
      </c>
      <c r="I192" s="4">
        <v>4</v>
      </c>
      <c r="J192" s="4">
        <v>1</v>
      </c>
      <c r="K192" s="4">
        <v>1</v>
      </c>
      <c r="L192" s="4">
        <v>-5</v>
      </c>
      <c r="M192" s="4">
        <v>4</v>
      </c>
      <c r="N192" s="5">
        <v>26.3</v>
      </c>
      <c r="O192" s="7">
        <f t="shared" si="16"/>
        <v>5</v>
      </c>
      <c r="P192" s="7">
        <f t="shared" si="17"/>
        <v>4</v>
      </c>
      <c r="Q192" s="7">
        <f t="shared" si="18"/>
        <v>5</v>
      </c>
      <c r="R192" s="7">
        <f t="shared" si="19"/>
        <v>14</v>
      </c>
      <c r="S192" s="8">
        <f t="shared" si="20"/>
        <v>147.19999999999999</v>
      </c>
      <c r="T192" s="7" t="str">
        <f t="shared" si="21"/>
        <v>A - Top-Kunde</v>
      </c>
      <c r="U192" s="4">
        <f>ROUND(((E192-Hilfswerte!$B$20)/Hilfswerte!$B$21)+((F192-Hilfswerte!$B$22)/Hilfswerte!$B$23)+((G192-Hilfswerte!$B$24)/Hilfswerte!$B$25)+0.1*INDEX(Hilfswerte!$B$4:$B$15,MATCH(C192,Hilfswerte!$A$4:$A$15,0)),2)</f>
        <v>2.3199999999999998</v>
      </c>
      <c r="V192" s="4">
        <f>ROUND(SQRT((((E192-Hilfswerte!$B$20)/Hilfswerte!$B$21)-Hilfswerte!$B$28)^2+(((F192-Hilfswerte!$B$22)/Hilfswerte!$B$23)-Hilfswerte!$B$29)^2+(((G192-Hilfswerte!$B$24)/Hilfswerte!$B$25)-Hilfswerte!$B$30)^2),3)</f>
        <v>1.415</v>
      </c>
      <c r="W192" s="4">
        <f>ROUND(E192*Hilfswerte!$B$31,0)</f>
        <v>29804</v>
      </c>
      <c r="X192" s="4">
        <f t="shared" si="22"/>
        <v>12524</v>
      </c>
      <c r="Y192" s="4" t="str">
        <f>IF(T192="A - Top-Kunde","bereits Top-Kunde",IF(AND(V192&lt;=Hilfswerte!$B$34,H192&lt;0.5*W192),"Hoch",IF(AND(V192&lt;=Hilfswerte!$B$35,H192&lt;0.7*W192),"Mittel","Niedrig")))</f>
        <v>bereits Top-Kunde</v>
      </c>
      <c r="Z192" s="4">
        <f t="shared" si="23"/>
        <v>3.1</v>
      </c>
      <c r="AA192" s="4" t="str">
        <f>IF(J192&gt;365,"Bereits abgewandert (Segment D)",IF(Z192&gt;=Hilfswerte!$B$38,"Rot - akut gefaehrdet",IF(Z192&gt;=Hilfswerte!$B$39,"Gelb - beobachten","Gruen - stabil")))</f>
        <v>Gruen - stabil</v>
      </c>
    </row>
    <row r="193" spans="1:27" ht="15" customHeight="1" x14ac:dyDescent="0.25">
      <c r="A193" s="4" t="s">
        <v>380</v>
      </c>
      <c r="B193" s="4" t="s">
        <v>381</v>
      </c>
      <c r="C193" s="4" t="s">
        <v>59</v>
      </c>
      <c r="D193" s="4" t="s">
        <v>30</v>
      </c>
      <c r="E193" s="4">
        <v>45</v>
      </c>
      <c r="F193" s="5">
        <v>6</v>
      </c>
      <c r="G193" s="5">
        <v>5.3</v>
      </c>
      <c r="H193" s="6">
        <v>1910</v>
      </c>
      <c r="I193" s="4">
        <v>1</v>
      </c>
      <c r="J193" s="4">
        <v>80</v>
      </c>
      <c r="K193" s="4">
        <v>0</v>
      </c>
      <c r="L193" s="4">
        <v>31</v>
      </c>
      <c r="M193" s="4">
        <v>4</v>
      </c>
      <c r="N193" s="5">
        <v>-7</v>
      </c>
      <c r="O193" s="7">
        <f t="shared" si="16"/>
        <v>4</v>
      </c>
      <c r="P193" s="7">
        <f t="shared" si="17"/>
        <v>1</v>
      </c>
      <c r="Q193" s="7">
        <f t="shared" si="18"/>
        <v>3</v>
      </c>
      <c r="R193" s="7">
        <f t="shared" si="19"/>
        <v>8</v>
      </c>
      <c r="S193" s="8">
        <f t="shared" si="20"/>
        <v>67.2</v>
      </c>
      <c r="T193" s="7" t="str">
        <f t="shared" si="21"/>
        <v>C - Entwicklungspotenzial</v>
      </c>
      <c r="U193" s="4">
        <f>ROUND(((E193-Hilfswerte!$B$20)/Hilfswerte!$B$21)+((F193-Hilfswerte!$B$22)/Hilfswerte!$B$23)+((G193-Hilfswerte!$B$24)/Hilfswerte!$B$25)+0.1*INDEX(Hilfswerte!$B$4:$B$15,MATCH(C193,Hilfswerte!$A$4:$A$15,0)),2)</f>
        <v>-1.57</v>
      </c>
      <c r="V193" s="4">
        <f>ROUND(SQRT((((E193-Hilfswerte!$B$20)/Hilfswerte!$B$21)-Hilfswerte!$B$28)^2+(((F193-Hilfswerte!$B$22)/Hilfswerte!$B$23)-Hilfswerte!$B$29)^2+(((G193-Hilfswerte!$B$24)/Hilfswerte!$B$25)-Hilfswerte!$B$30)^2),3)</f>
        <v>1.2170000000000001</v>
      </c>
      <c r="W193" s="4">
        <f>ROUND(E193*Hilfswerte!$B$31,0)</f>
        <v>9250</v>
      </c>
      <c r="X193" s="4">
        <f t="shared" si="22"/>
        <v>7340</v>
      </c>
      <c r="Y193" s="4" t="str">
        <f>IF(T193="A - Top-Kunde","bereits Top-Kunde",IF(AND(V193&lt;=Hilfswerte!$B$34,H193&lt;0.5*W193),"Hoch",IF(AND(V193&lt;=Hilfswerte!$B$35,H193&lt;0.7*W193),"Mittel","Niedrig")))</f>
        <v>Niedrig</v>
      </c>
      <c r="Z193" s="4">
        <f t="shared" si="23"/>
        <v>13</v>
      </c>
      <c r="AA193" s="4" t="str">
        <f>IF(J193&gt;365,"Bereits abgewandert (Segment D)",IF(Z193&gt;=Hilfswerte!$B$38,"Rot - akut gefaehrdet",IF(Z193&gt;=Hilfswerte!$B$39,"Gelb - beobachten","Gruen - stabil")))</f>
        <v>Gruen - stabil</v>
      </c>
    </row>
    <row r="194" spans="1:27" ht="15" customHeight="1" x14ac:dyDescent="0.25">
      <c r="A194" s="4" t="s">
        <v>382</v>
      </c>
      <c r="B194" s="4" t="s">
        <v>198</v>
      </c>
      <c r="C194" s="4" t="s">
        <v>65</v>
      </c>
      <c r="D194" s="4" t="s">
        <v>106</v>
      </c>
      <c r="E194" s="4">
        <v>741</v>
      </c>
      <c r="F194" s="5">
        <v>191.4</v>
      </c>
      <c r="G194" s="5">
        <v>10.9</v>
      </c>
      <c r="H194" s="6">
        <v>8660</v>
      </c>
      <c r="I194" s="4">
        <v>1</v>
      </c>
      <c r="J194" s="4">
        <v>272</v>
      </c>
      <c r="K194" s="4">
        <v>0</v>
      </c>
      <c r="L194" s="4">
        <v>0</v>
      </c>
      <c r="M194" s="4">
        <v>3</v>
      </c>
      <c r="N194" s="5">
        <v>-12.9</v>
      </c>
      <c r="O194" s="7">
        <f t="shared" ref="O194:O257" si="24">IF(J194&gt;365,1,IF(J194&lt;=30,5,IF(J194&lt;=90,4,IF(J194&lt;=180,3,2))))</f>
        <v>2</v>
      </c>
      <c r="P194" s="7">
        <f t="shared" ref="P194:P257" si="25">IF(I194&gt;=5,5,IF(I194&gt;=4,4,IF(I194&gt;=3,3,IF(I194&gt;=2,2,1))))</f>
        <v>1</v>
      </c>
      <c r="Q194" s="7">
        <f t="shared" ref="Q194:Q257" si="26">IF(H194&gt;=7500,5,IF(H194&gt;=2500,4,IF(H194&gt;=1000,3,IF(H194&gt;=1,2,1))))</f>
        <v>5</v>
      </c>
      <c r="R194" s="7">
        <f t="shared" ref="R194:R257" si="27">O194+P194+Q194</f>
        <v>8</v>
      </c>
      <c r="S194" s="8">
        <f t="shared" ref="S194:S257" si="28">ROUND(10*R194+0.5*N194-6*K194-0.3*MAX(0,L194),1)</f>
        <v>73.599999999999994</v>
      </c>
      <c r="T194" s="7" t="str">
        <f t="shared" ref="T194:T257" si="29">IF(J194&gt;365,"D - Abwanderungsrisiko",IF(S194&gt;=125,"A - Top-Kunde",IF(S194&gt;=105,"B - Kernkunde","C - Entwicklungspotenzial")))</f>
        <v>C - Entwicklungspotenzial</v>
      </c>
      <c r="U194" s="4">
        <f>ROUND(((E194-Hilfswerte!$B$20)/Hilfswerte!$B$21)+((F194-Hilfswerte!$B$22)/Hilfswerte!$B$23)+((G194-Hilfswerte!$B$24)/Hilfswerte!$B$25)+0.1*INDEX(Hilfswerte!$B$4:$B$15,MATCH(C194,Hilfswerte!$A$4:$A$15,0)),2)</f>
        <v>5.66</v>
      </c>
      <c r="V194" s="4">
        <f>ROUND(SQRT((((E194-Hilfswerte!$B$20)/Hilfswerte!$B$21)-Hilfswerte!$B$28)^2+(((F194-Hilfswerte!$B$22)/Hilfswerte!$B$23)-Hilfswerte!$B$29)^2+(((G194-Hilfswerte!$B$24)/Hilfswerte!$B$25)-Hilfswerte!$B$30)^2),3)</f>
        <v>3.7040000000000002</v>
      </c>
      <c r="W194" s="4">
        <f>ROUND(E194*Hilfswerte!$B$31,0)</f>
        <v>152310</v>
      </c>
      <c r="X194" s="4">
        <f t="shared" ref="X194:X257" si="30">MAX(0,W194-H194)</f>
        <v>143650</v>
      </c>
      <c r="Y194" s="4" t="str">
        <f>IF(T194="A - Top-Kunde","bereits Top-Kunde",IF(AND(V194&lt;=Hilfswerte!$B$34,H194&lt;0.5*W194),"Hoch",IF(AND(V194&lt;=Hilfswerte!$B$35,H194&lt;0.7*W194),"Mittel","Niedrig")))</f>
        <v>Niedrig</v>
      </c>
      <c r="Z194" s="4">
        <f t="shared" ref="Z194:Z257" si="31">ROUND(0.4*MAX(0,-N194)+3*K194+0.2*MAX(0,L194)+0.05*J194,1)</f>
        <v>18.8</v>
      </c>
      <c r="AA194" s="4" t="str">
        <f>IF(J194&gt;365,"Bereits abgewandert (Segment D)",IF(Z194&gt;=Hilfswerte!$B$38,"Rot - akut gefaehrdet",IF(Z194&gt;=Hilfswerte!$B$39,"Gelb - beobachten","Gruen - stabil")))</f>
        <v>Gelb - beobachten</v>
      </c>
    </row>
    <row r="195" spans="1:27" ht="15" customHeight="1" x14ac:dyDescent="0.25">
      <c r="A195" s="4" t="s">
        <v>383</v>
      </c>
      <c r="B195" s="4" t="s">
        <v>384</v>
      </c>
      <c r="C195" s="4" t="s">
        <v>62</v>
      </c>
      <c r="D195" s="4" t="s">
        <v>30</v>
      </c>
      <c r="E195" s="4">
        <v>313</v>
      </c>
      <c r="F195" s="5">
        <v>90</v>
      </c>
      <c r="G195" s="5">
        <v>21.6</v>
      </c>
      <c r="H195" s="6">
        <v>9190</v>
      </c>
      <c r="I195" s="4">
        <v>2</v>
      </c>
      <c r="J195" s="4">
        <v>150</v>
      </c>
      <c r="K195" s="4">
        <v>1</v>
      </c>
      <c r="L195" s="4">
        <v>22</v>
      </c>
      <c r="M195" s="4">
        <v>3</v>
      </c>
      <c r="N195" s="5">
        <v>0.2</v>
      </c>
      <c r="O195" s="7">
        <f t="shared" si="24"/>
        <v>3</v>
      </c>
      <c r="P195" s="7">
        <f t="shared" si="25"/>
        <v>2</v>
      </c>
      <c r="Q195" s="7">
        <f t="shared" si="26"/>
        <v>5</v>
      </c>
      <c r="R195" s="7">
        <f t="shared" si="27"/>
        <v>10</v>
      </c>
      <c r="S195" s="8">
        <f t="shared" si="28"/>
        <v>87.5</v>
      </c>
      <c r="T195" s="7" t="str">
        <f t="shared" si="29"/>
        <v>C - Entwicklungspotenzial</v>
      </c>
      <c r="U195" s="4">
        <f>ROUND(((E195-Hilfswerte!$B$20)/Hilfswerte!$B$21)+((F195-Hilfswerte!$B$22)/Hilfswerte!$B$23)+((G195-Hilfswerte!$B$24)/Hilfswerte!$B$25)+0.1*INDEX(Hilfswerte!$B$4:$B$15,MATCH(C195,Hilfswerte!$A$4:$A$15,0)),2)</f>
        <v>4.17</v>
      </c>
      <c r="V195" s="4">
        <f>ROUND(SQRT((((E195-Hilfswerte!$B$20)/Hilfswerte!$B$21)-Hilfswerte!$B$28)^2+(((F195-Hilfswerte!$B$22)/Hilfswerte!$B$23)-Hilfswerte!$B$29)^2+(((G195-Hilfswerte!$B$24)/Hilfswerte!$B$25)-Hilfswerte!$B$30)^2),3)</f>
        <v>2</v>
      </c>
      <c r="W195" s="4">
        <f>ROUND(E195*Hilfswerte!$B$31,0)</f>
        <v>64336</v>
      </c>
      <c r="X195" s="4">
        <f t="shared" si="30"/>
        <v>55146</v>
      </c>
      <c r="Y195" s="4" t="str">
        <f>IF(T195="A - Top-Kunde","bereits Top-Kunde",IF(AND(V195&lt;=Hilfswerte!$B$34,H195&lt;0.5*W195),"Hoch",IF(AND(V195&lt;=Hilfswerte!$B$35,H195&lt;0.7*W195),"Mittel","Niedrig")))</f>
        <v>Niedrig</v>
      </c>
      <c r="Z195" s="4">
        <f t="shared" si="31"/>
        <v>14.9</v>
      </c>
      <c r="AA195" s="4" t="str">
        <f>IF(J195&gt;365,"Bereits abgewandert (Segment D)",IF(Z195&gt;=Hilfswerte!$B$38,"Rot - akut gefaehrdet",IF(Z195&gt;=Hilfswerte!$B$39,"Gelb - beobachten","Gruen - stabil")))</f>
        <v>Gelb - beobachten</v>
      </c>
    </row>
    <row r="196" spans="1:27" ht="15" customHeight="1" x14ac:dyDescent="0.25">
      <c r="A196" s="4" t="s">
        <v>385</v>
      </c>
      <c r="B196" s="4" t="s">
        <v>127</v>
      </c>
      <c r="C196" s="4" t="s">
        <v>55</v>
      </c>
      <c r="D196" s="4" t="s">
        <v>30</v>
      </c>
      <c r="E196" s="4">
        <v>8</v>
      </c>
      <c r="F196" s="5">
        <v>1.6</v>
      </c>
      <c r="G196" s="5">
        <v>12.2</v>
      </c>
      <c r="H196" s="6">
        <v>620</v>
      </c>
      <c r="I196" s="4">
        <v>4</v>
      </c>
      <c r="J196" s="4">
        <v>149</v>
      </c>
      <c r="K196" s="4">
        <v>1</v>
      </c>
      <c r="L196" s="4">
        <v>1</v>
      </c>
      <c r="M196" s="4">
        <v>3</v>
      </c>
      <c r="N196" s="5">
        <v>27.8</v>
      </c>
      <c r="O196" s="7">
        <f t="shared" si="24"/>
        <v>3</v>
      </c>
      <c r="P196" s="7">
        <f t="shared" si="25"/>
        <v>4</v>
      </c>
      <c r="Q196" s="7">
        <f t="shared" si="26"/>
        <v>2</v>
      </c>
      <c r="R196" s="7">
        <f t="shared" si="27"/>
        <v>9</v>
      </c>
      <c r="S196" s="8">
        <f t="shared" si="28"/>
        <v>97.6</v>
      </c>
      <c r="T196" s="7" t="str">
        <f t="shared" si="29"/>
        <v>C - Entwicklungspotenzial</v>
      </c>
      <c r="U196" s="4">
        <f>ROUND(((E196-Hilfswerte!$B$20)/Hilfswerte!$B$21)+((F196-Hilfswerte!$B$22)/Hilfswerte!$B$23)+((G196-Hilfswerte!$B$24)/Hilfswerte!$B$25)+0.1*INDEX(Hilfswerte!$B$4:$B$15,MATCH(C196,Hilfswerte!$A$4:$A$15,0)),2)</f>
        <v>-0.35</v>
      </c>
      <c r="V196" s="4">
        <f>ROUND(SQRT((((E196-Hilfswerte!$B$20)/Hilfswerte!$B$21)-Hilfswerte!$B$28)^2+(((F196-Hilfswerte!$B$22)/Hilfswerte!$B$23)-Hilfswerte!$B$29)^2+(((G196-Hilfswerte!$B$24)/Hilfswerte!$B$25)-Hilfswerte!$B$30)^2),3)</f>
        <v>0.95499999999999996</v>
      </c>
      <c r="W196" s="4">
        <f>ROUND(E196*Hilfswerte!$B$31,0)</f>
        <v>1644</v>
      </c>
      <c r="X196" s="4">
        <f t="shared" si="30"/>
        <v>1024</v>
      </c>
      <c r="Y196" s="4" t="str">
        <f>IF(T196="A - Top-Kunde","bereits Top-Kunde",IF(AND(V196&lt;=Hilfswerte!$B$34,H196&lt;0.5*W196),"Hoch",IF(AND(V196&lt;=Hilfswerte!$B$35,H196&lt;0.7*W196),"Mittel","Niedrig")))</f>
        <v>Mittel</v>
      </c>
      <c r="Z196" s="4">
        <f t="shared" si="31"/>
        <v>10.7</v>
      </c>
      <c r="AA196" s="4" t="str">
        <f>IF(J196&gt;365,"Bereits abgewandert (Segment D)",IF(Z196&gt;=Hilfswerte!$B$38,"Rot - akut gefaehrdet",IF(Z196&gt;=Hilfswerte!$B$39,"Gelb - beobachten","Gruen - stabil")))</f>
        <v>Gruen - stabil</v>
      </c>
    </row>
    <row r="197" spans="1:27" ht="15" customHeight="1" x14ac:dyDescent="0.25">
      <c r="A197" s="4" t="s">
        <v>386</v>
      </c>
      <c r="B197" s="4" t="s">
        <v>325</v>
      </c>
      <c r="C197" s="4" t="s">
        <v>55</v>
      </c>
      <c r="D197" s="4" t="s">
        <v>30</v>
      </c>
      <c r="E197" s="4">
        <v>74</v>
      </c>
      <c r="F197" s="5">
        <v>12.5</v>
      </c>
      <c r="G197" s="5">
        <v>16.3</v>
      </c>
      <c r="H197" s="6">
        <v>6080</v>
      </c>
      <c r="I197" s="4">
        <v>1</v>
      </c>
      <c r="J197" s="4">
        <v>365</v>
      </c>
      <c r="K197" s="4">
        <v>0</v>
      </c>
      <c r="L197" s="4">
        <v>0</v>
      </c>
      <c r="M197" s="4">
        <v>3</v>
      </c>
      <c r="N197" s="5">
        <v>-5.5</v>
      </c>
      <c r="O197" s="7">
        <f t="shared" si="24"/>
        <v>2</v>
      </c>
      <c r="P197" s="7">
        <f t="shared" si="25"/>
        <v>1</v>
      </c>
      <c r="Q197" s="7">
        <f t="shared" si="26"/>
        <v>4</v>
      </c>
      <c r="R197" s="7">
        <f t="shared" si="27"/>
        <v>7</v>
      </c>
      <c r="S197" s="8">
        <f t="shared" si="28"/>
        <v>67.3</v>
      </c>
      <c r="T197" s="7" t="str">
        <f t="shared" si="29"/>
        <v>C - Entwicklungspotenzial</v>
      </c>
      <c r="U197" s="4">
        <f>ROUND(((E197-Hilfswerte!$B$20)/Hilfswerte!$B$21)+((F197-Hilfswerte!$B$22)/Hilfswerte!$B$23)+((G197-Hilfswerte!$B$24)/Hilfswerte!$B$25)+0.1*INDEX(Hilfswerte!$B$4:$B$15,MATCH(C197,Hilfswerte!$A$4:$A$15,0)),2)</f>
        <v>0.78</v>
      </c>
      <c r="V197" s="4">
        <f>ROUND(SQRT((((E197-Hilfswerte!$B$20)/Hilfswerte!$B$21)-Hilfswerte!$B$28)^2+(((F197-Hilfswerte!$B$22)/Hilfswerte!$B$23)-Hilfswerte!$B$29)^2+(((G197-Hilfswerte!$B$24)/Hilfswerte!$B$25)-Hilfswerte!$B$30)^2),3)</f>
        <v>1.0089999999999999</v>
      </c>
      <c r="W197" s="4">
        <f>ROUND(E197*Hilfswerte!$B$31,0)</f>
        <v>15210</v>
      </c>
      <c r="X197" s="4">
        <f t="shared" si="30"/>
        <v>9130</v>
      </c>
      <c r="Y197" s="4" t="str">
        <f>IF(T197="A - Top-Kunde","bereits Top-Kunde",IF(AND(V197&lt;=Hilfswerte!$B$34,H197&lt;0.5*W197),"Hoch",IF(AND(V197&lt;=Hilfswerte!$B$35,H197&lt;0.7*W197),"Mittel","Niedrig")))</f>
        <v>Mittel</v>
      </c>
      <c r="Z197" s="4">
        <f t="shared" si="31"/>
        <v>20.5</v>
      </c>
      <c r="AA197" s="4" t="str">
        <f>IF(J197&gt;365,"Bereits abgewandert (Segment D)",IF(Z197&gt;=Hilfswerte!$B$38,"Rot - akut gefaehrdet",IF(Z197&gt;=Hilfswerte!$B$39,"Gelb - beobachten","Gruen - stabil")))</f>
        <v>Rot - akut gefaehrdet</v>
      </c>
    </row>
    <row r="198" spans="1:27" ht="15" customHeight="1" x14ac:dyDescent="0.25">
      <c r="A198" s="4" t="s">
        <v>387</v>
      </c>
      <c r="B198" s="4" t="s">
        <v>388</v>
      </c>
      <c r="C198" s="4" t="s">
        <v>55</v>
      </c>
      <c r="D198" s="4" t="s">
        <v>48</v>
      </c>
      <c r="E198" s="4">
        <v>169</v>
      </c>
      <c r="F198" s="5">
        <v>39.6</v>
      </c>
      <c r="G198" s="5">
        <v>15.1</v>
      </c>
      <c r="H198" s="6">
        <v>4660</v>
      </c>
      <c r="I198" s="4">
        <v>2</v>
      </c>
      <c r="J198" s="4">
        <v>61</v>
      </c>
      <c r="K198" s="4">
        <v>0</v>
      </c>
      <c r="L198" s="4">
        <v>20</v>
      </c>
      <c r="M198" s="4">
        <v>4</v>
      </c>
      <c r="N198" s="5">
        <v>12.4</v>
      </c>
      <c r="O198" s="7">
        <f t="shared" si="24"/>
        <v>4</v>
      </c>
      <c r="P198" s="7">
        <f t="shared" si="25"/>
        <v>2</v>
      </c>
      <c r="Q198" s="7">
        <f t="shared" si="26"/>
        <v>4</v>
      </c>
      <c r="R198" s="7">
        <f t="shared" si="27"/>
        <v>10</v>
      </c>
      <c r="S198" s="8">
        <f t="shared" si="28"/>
        <v>100.2</v>
      </c>
      <c r="T198" s="7" t="str">
        <f t="shared" si="29"/>
        <v>C - Entwicklungspotenzial</v>
      </c>
      <c r="U198" s="4">
        <f>ROUND(((E198-Hilfswerte!$B$20)/Hilfswerte!$B$21)+((F198-Hilfswerte!$B$22)/Hilfswerte!$B$23)+((G198-Hilfswerte!$B$24)/Hilfswerte!$B$25)+0.1*INDEX(Hilfswerte!$B$4:$B$15,MATCH(C198,Hilfswerte!$A$4:$A$15,0)),2)</f>
        <v>1.49</v>
      </c>
      <c r="V198" s="4">
        <f>ROUND(SQRT((((E198-Hilfswerte!$B$20)/Hilfswerte!$B$21)-Hilfswerte!$B$28)^2+(((F198-Hilfswerte!$B$22)/Hilfswerte!$B$23)-Hilfswerte!$B$29)^2+(((G198-Hilfswerte!$B$24)/Hilfswerte!$B$25)-Hilfswerte!$B$30)^2),3)</f>
        <v>0.61899999999999999</v>
      </c>
      <c r="W198" s="4">
        <f>ROUND(E198*Hilfswerte!$B$31,0)</f>
        <v>34737</v>
      </c>
      <c r="X198" s="4">
        <f t="shared" si="30"/>
        <v>30077</v>
      </c>
      <c r="Y198" s="4" t="str">
        <f>IF(T198="A - Top-Kunde","bereits Top-Kunde",IF(AND(V198&lt;=Hilfswerte!$B$34,H198&lt;0.5*W198),"Hoch",IF(AND(V198&lt;=Hilfswerte!$B$35,H198&lt;0.7*W198),"Mittel","Niedrig")))</f>
        <v>Hoch</v>
      </c>
      <c r="Z198" s="4">
        <f t="shared" si="31"/>
        <v>7.1</v>
      </c>
      <c r="AA198" s="4" t="str">
        <f>IF(J198&gt;365,"Bereits abgewandert (Segment D)",IF(Z198&gt;=Hilfswerte!$B$38,"Rot - akut gefaehrdet",IF(Z198&gt;=Hilfswerte!$B$39,"Gelb - beobachten","Gruen - stabil")))</f>
        <v>Gruen - stabil</v>
      </c>
    </row>
    <row r="199" spans="1:27" ht="15" customHeight="1" x14ac:dyDescent="0.25">
      <c r="A199" s="4" t="s">
        <v>389</v>
      </c>
      <c r="B199" s="4" t="s">
        <v>378</v>
      </c>
      <c r="C199" s="4" t="s">
        <v>65</v>
      </c>
      <c r="D199" s="4" t="s">
        <v>30</v>
      </c>
      <c r="E199" s="4">
        <v>127</v>
      </c>
      <c r="F199" s="5">
        <v>44.9</v>
      </c>
      <c r="G199" s="5">
        <v>8.4</v>
      </c>
      <c r="H199" s="6">
        <v>14270</v>
      </c>
      <c r="I199" s="4">
        <v>3</v>
      </c>
      <c r="J199" s="4">
        <v>10</v>
      </c>
      <c r="K199" s="4">
        <v>1</v>
      </c>
      <c r="L199" s="4">
        <v>18</v>
      </c>
      <c r="M199" s="4">
        <v>4</v>
      </c>
      <c r="N199" s="5">
        <v>-4.5999999999999996</v>
      </c>
      <c r="O199" s="7">
        <f t="shared" si="24"/>
        <v>5</v>
      </c>
      <c r="P199" s="7">
        <f t="shared" si="25"/>
        <v>3</v>
      </c>
      <c r="Q199" s="7">
        <f t="shared" si="26"/>
        <v>5</v>
      </c>
      <c r="R199" s="7">
        <f t="shared" si="27"/>
        <v>13</v>
      </c>
      <c r="S199" s="8">
        <f t="shared" si="28"/>
        <v>116.3</v>
      </c>
      <c r="T199" s="7" t="str">
        <f t="shared" si="29"/>
        <v>B - Kernkunde</v>
      </c>
      <c r="U199" s="4">
        <f>ROUND(((E199-Hilfswerte!$B$20)/Hilfswerte!$B$21)+((F199-Hilfswerte!$B$22)/Hilfswerte!$B$23)+((G199-Hilfswerte!$B$24)/Hilfswerte!$B$25)+0.1*INDEX(Hilfswerte!$B$4:$B$15,MATCH(C199,Hilfswerte!$A$4:$A$15,0)),2)</f>
        <v>0</v>
      </c>
      <c r="V199" s="4">
        <f>ROUND(SQRT((((E199-Hilfswerte!$B$20)/Hilfswerte!$B$21)-Hilfswerte!$B$28)^2+(((F199-Hilfswerte!$B$22)/Hilfswerte!$B$23)-Hilfswerte!$B$29)^2+(((G199-Hilfswerte!$B$24)/Hilfswerte!$B$25)-Hilfswerte!$B$30)^2),3)</f>
        <v>0.496</v>
      </c>
      <c r="W199" s="4">
        <f>ROUND(E199*Hilfswerte!$B$31,0)</f>
        <v>26104</v>
      </c>
      <c r="X199" s="4">
        <f t="shared" si="30"/>
        <v>11834</v>
      </c>
      <c r="Y199" s="4" t="str">
        <f>IF(T199="A - Top-Kunde","bereits Top-Kunde",IF(AND(V199&lt;=Hilfswerte!$B$34,H199&lt;0.5*W199),"Hoch",IF(AND(V199&lt;=Hilfswerte!$B$35,H199&lt;0.7*W199),"Mittel","Niedrig")))</f>
        <v>Mittel</v>
      </c>
      <c r="Z199" s="4">
        <f t="shared" si="31"/>
        <v>8.9</v>
      </c>
      <c r="AA199" s="4" t="str">
        <f>IF(J199&gt;365,"Bereits abgewandert (Segment D)",IF(Z199&gt;=Hilfswerte!$B$38,"Rot - akut gefaehrdet",IF(Z199&gt;=Hilfswerte!$B$39,"Gelb - beobachten","Gruen - stabil")))</f>
        <v>Gruen - stabil</v>
      </c>
    </row>
    <row r="200" spans="1:27" ht="15" customHeight="1" x14ac:dyDescent="0.25">
      <c r="A200" s="4" t="s">
        <v>390</v>
      </c>
      <c r="B200" s="4" t="s">
        <v>67</v>
      </c>
      <c r="C200" s="4" t="s">
        <v>51</v>
      </c>
      <c r="D200" s="4" t="s">
        <v>48</v>
      </c>
      <c r="E200" s="4">
        <v>93</v>
      </c>
      <c r="F200" s="5">
        <v>30.2</v>
      </c>
      <c r="G200" s="5">
        <v>1</v>
      </c>
      <c r="H200" s="6">
        <v>95670</v>
      </c>
      <c r="I200" s="4">
        <v>4</v>
      </c>
      <c r="J200" s="4">
        <v>38</v>
      </c>
      <c r="K200" s="4">
        <v>1</v>
      </c>
      <c r="L200" s="4">
        <v>-5</v>
      </c>
      <c r="M200" s="4">
        <v>2</v>
      </c>
      <c r="N200" s="5">
        <v>45.8</v>
      </c>
      <c r="O200" s="7">
        <f t="shared" si="24"/>
        <v>4</v>
      </c>
      <c r="P200" s="7">
        <f t="shared" si="25"/>
        <v>4</v>
      </c>
      <c r="Q200" s="7">
        <f t="shared" si="26"/>
        <v>5</v>
      </c>
      <c r="R200" s="7">
        <f t="shared" si="27"/>
        <v>13</v>
      </c>
      <c r="S200" s="8">
        <f t="shared" si="28"/>
        <v>146.9</v>
      </c>
      <c r="T200" s="7" t="str">
        <f t="shared" si="29"/>
        <v>A - Top-Kunde</v>
      </c>
      <c r="U200" s="4">
        <f>ROUND(((E200-Hilfswerte!$B$20)/Hilfswerte!$B$21)+((F200-Hilfswerte!$B$22)/Hilfswerte!$B$23)+((G200-Hilfswerte!$B$24)/Hilfswerte!$B$25)+0.1*INDEX(Hilfswerte!$B$4:$B$15,MATCH(C200,Hilfswerte!$A$4:$A$15,0)),2)</f>
        <v>-1.19</v>
      </c>
      <c r="V200" s="4">
        <f>ROUND(SQRT((((E200-Hilfswerte!$B$20)/Hilfswerte!$B$21)-Hilfswerte!$B$28)^2+(((F200-Hilfswerte!$B$22)/Hilfswerte!$B$23)-Hilfswerte!$B$29)^2+(((G200-Hilfswerte!$B$24)/Hilfswerte!$B$25)-Hilfswerte!$B$30)^2),3)</f>
        <v>1.657</v>
      </c>
      <c r="W200" s="4">
        <f>ROUND(E200*Hilfswerte!$B$31,0)</f>
        <v>19116</v>
      </c>
      <c r="X200" s="4">
        <f t="shared" si="30"/>
        <v>0</v>
      </c>
      <c r="Y200" s="4" t="str">
        <f>IF(T200="A - Top-Kunde","bereits Top-Kunde",IF(AND(V200&lt;=Hilfswerte!$B$34,H200&lt;0.5*W200),"Hoch",IF(AND(V200&lt;=Hilfswerte!$B$35,H200&lt;0.7*W200),"Mittel","Niedrig")))</f>
        <v>bereits Top-Kunde</v>
      </c>
      <c r="Z200" s="4">
        <f t="shared" si="31"/>
        <v>4.9000000000000004</v>
      </c>
      <c r="AA200" s="4" t="str">
        <f>IF(J200&gt;365,"Bereits abgewandert (Segment D)",IF(Z200&gt;=Hilfswerte!$B$38,"Rot - akut gefaehrdet",IF(Z200&gt;=Hilfswerte!$B$39,"Gelb - beobachten","Gruen - stabil")))</f>
        <v>Gruen - stabil</v>
      </c>
    </row>
    <row r="201" spans="1:27" ht="15" customHeight="1" x14ac:dyDescent="0.25">
      <c r="A201" s="4" t="s">
        <v>391</v>
      </c>
      <c r="B201" s="4" t="s">
        <v>392</v>
      </c>
      <c r="C201" s="4" t="s">
        <v>89</v>
      </c>
      <c r="D201" s="4" t="s">
        <v>30</v>
      </c>
      <c r="E201" s="4">
        <v>185</v>
      </c>
      <c r="F201" s="5">
        <v>39.6</v>
      </c>
      <c r="G201" s="5">
        <v>16.899999999999999</v>
      </c>
      <c r="H201" s="6">
        <v>1600</v>
      </c>
      <c r="I201" s="4">
        <v>1</v>
      </c>
      <c r="J201" s="4">
        <v>160</v>
      </c>
      <c r="K201" s="4">
        <v>0</v>
      </c>
      <c r="L201" s="4">
        <v>12</v>
      </c>
      <c r="M201" s="4">
        <v>4</v>
      </c>
      <c r="N201" s="5">
        <v>14.2</v>
      </c>
      <c r="O201" s="7">
        <f t="shared" si="24"/>
        <v>3</v>
      </c>
      <c r="P201" s="7">
        <f t="shared" si="25"/>
        <v>1</v>
      </c>
      <c r="Q201" s="7">
        <f t="shared" si="26"/>
        <v>3</v>
      </c>
      <c r="R201" s="7">
        <f t="shared" si="27"/>
        <v>7</v>
      </c>
      <c r="S201" s="8">
        <f t="shared" si="28"/>
        <v>73.5</v>
      </c>
      <c r="T201" s="7" t="str">
        <f t="shared" si="29"/>
        <v>C - Entwicklungspotenzial</v>
      </c>
      <c r="U201" s="4">
        <f>ROUND(((E201-Hilfswerte!$B$20)/Hilfswerte!$B$21)+((F201-Hilfswerte!$B$22)/Hilfswerte!$B$23)+((G201-Hilfswerte!$B$24)/Hilfswerte!$B$25)+0.1*INDEX(Hilfswerte!$B$4:$B$15,MATCH(C201,Hilfswerte!$A$4:$A$15,0)),2)</f>
        <v>1.84</v>
      </c>
      <c r="V201" s="4">
        <f>ROUND(SQRT((((E201-Hilfswerte!$B$20)/Hilfswerte!$B$21)-Hilfswerte!$B$28)^2+(((F201-Hilfswerte!$B$22)/Hilfswerte!$B$23)-Hilfswerte!$B$29)^2+(((G201-Hilfswerte!$B$24)/Hilfswerte!$B$25)-Hilfswerte!$B$30)^2),3)</f>
        <v>0.90700000000000003</v>
      </c>
      <c r="W201" s="4">
        <f>ROUND(E201*Hilfswerte!$B$31,0)</f>
        <v>38026</v>
      </c>
      <c r="X201" s="4">
        <f t="shared" si="30"/>
        <v>36426</v>
      </c>
      <c r="Y201" s="4" t="str">
        <f>IF(T201="A - Top-Kunde","bereits Top-Kunde",IF(AND(V201&lt;=Hilfswerte!$B$34,H201&lt;0.5*W201),"Hoch",IF(AND(V201&lt;=Hilfswerte!$B$35,H201&lt;0.7*W201),"Mittel","Niedrig")))</f>
        <v>Mittel</v>
      </c>
      <c r="Z201" s="4">
        <f t="shared" si="31"/>
        <v>10.4</v>
      </c>
      <c r="AA201" s="4" t="str">
        <f>IF(J201&gt;365,"Bereits abgewandert (Segment D)",IF(Z201&gt;=Hilfswerte!$B$38,"Rot - akut gefaehrdet",IF(Z201&gt;=Hilfswerte!$B$39,"Gelb - beobachten","Gruen - stabil")))</f>
        <v>Gruen - stabil</v>
      </c>
    </row>
    <row r="202" spans="1:27" ht="15" customHeight="1" x14ac:dyDescent="0.25">
      <c r="A202" s="4" t="s">
        <v>393</v>
      </c>
      <c r="B202" s="4" t="s">
        <v>105</v>
      </c>
      <c r="C202" s="4" t="s">
        <v>47</v>
      </c>
      <c r="D202" s="4" t="s">
        <v>30</v>
      </c>
      <c r="E202" s="4">
        <v>223</v>
      </c>
      <c r="F202" s="5">
        <v>37.4</v>
      </c>
      <c r="G202" s="5">
        <v>10.8</v>
      </c>
      <c r="H202" s="6">
        <v>2800</v>
      </c>
      <c r="I202" s="4">
        <v>1</v>
      </c>
      <c r="J202" s="4">
        <v>222</v>
      </c>
      <c r="K202" s="4">
        <v>0</v>
      </c>
      <c r="L202" s="4">
        <v>4</v>
      </c>
      <c r="M202" s="4">
        <v>4</v>
      </c>
      <c r="N202" s="5">
        <v>28.6</v>
      </c>
      <c r="O202" s="7">
        <f t="shared" si="24"/>
        <v>2</v>
      </c>
      <c r="P202" s="7">
        <f t="shared" si="25"/>
        <v>1</v>
      </c>
      <c r="Q202" s="7">
        <f t="shared" si="26"/>
        <v>4</v>
      </c>
      <c r="R202" s="7">
        <f t="shared" si="27"/>
        <v>7</v>
      </c>
      <c r="S202" s="8">
        <f t="shared" si="28"/>
        <v>83.1</v>
      </c>
      <c r="T202" s="7" t="str">
        <f t="shared" si="29"/>
        <v>C - Entwicklungspotenzial</v>
      </c>
      <c r="U202" s="4">
        <f>ROUND(((E202-Hilfswerte!$B$20)/Hilfswerte!$B$21)+((F202-Hilfswerte!$B$22)/Hilfswerte!$B$23)+((G202-Hilfswerte!$B$24)/Hilfswerte!$B$25)+0.1*INDEX(Hilfswerte!$B$4:$B$15,MATCH(C202,Hilfswerte!$A$4:$A$15,0)),2)</f>
        <v>0.79</v>
      </c>
      <c r="V202" s="4">
        <f>ROUND(SQRT((((E202-Hilfswerte!$B$20)/Hilfswerte!$B$21)-Hilfswerte!$B$28)^2+(((F202-Hilfswerte!$B$22)/Hilfswerte!$B$23)-Hilfswerte!$B$29)^2+(((G202-Hilfswerte!$B$24)/Hilfswerte!$B$25)-Hilfswerte!$B$30)^2),3)</f>
        <v>0.248</v>
      </c>
      <c r="W202" s="4">
        <f>ROUND(E202*Hilfswerte!$B$31,0)</f>
        <v>45837</v>
      </c>
      <c r="X202" s="4">
        <f t="shared" si="30"/>
        <v>43037</v>
      </c>
      <c r="Y202" s="4" t="str">
        <f>IF(T202="A - Top-Kunde","bereits Top-Kunde",IF(AND(V202&lt;=Hilfswerte!$B$34,H202&lt;0.5*W202),"Hoch",IF(AND(V202&lt;=Hilfswerte!$B$35,H202&lt;0.7*W202),"Mittel","Niedrig")))</f>
        <v>Hoch</v>
      </c>
      <c r="Z202" s="4">
        <f t="shared" si="31"/>
        <v>11.9</v>
      </c>
      <c r="AA202" s="4" t="str">
        <f>IF(J202&gt;365,"Bereits abgewandert (Segment D)",IF(Z202&gt;=Hilfswerte!$B$38,"Rot - akut gefaehrdet",IF(Z202&gt;=Hilfswerte!$B$39,"Gelb - beobachten","Gruen - stabil")))</f>
        <v>Gruen - stabil</v>
      </c>
    </row>
    <row r="203" spans="1:27" ht="15" customHeight="1" x14ac:dyDescent="0.25">
      <c r="A203" s="4" t="s">
        <v>394</v>
      </c>
      <c r="B203" s="4" t="s">
        <v>395</v>
      </c>
      <c r="C203" s="4" t="s">
        <v>55</v>
      </c>
      <c r="D203" s="4" t="s">
        <v>30</v>
      </c>
      <c r="E203" s="4">
        <v>14</v>
      </c>
      <c r="F203" s="5">
        <v>3</v>
      </c>
      <c r="G203" s="5">
        <v>18.600000000000001</v>
      </c>
      <c r="H203" s="6">
        <v>4890</v>
      </c>
      <c r="I203" s="4">
        <v>3</v>
      </c>
      <c r="J203" s="4">
        <v>177</v>
      </c>
      <c r="K203" s="4">
        <v>0</v>
      </c>
      <c r="L203" s="4">
        <v>-2</v>
      </c>
      <c r="M203" s="4">
        <v>5</v>
      </c>
      <c r="N203" s="5">
        <v>-14.6</v>
      </c>
      <c r="O203" s="7">
        <f t="shared" si="24"/>
        <v>3</v>
      </c>
      <c r="P203" s="7">
        <f t="shared" si="25"/>
        <v>3</v>
      </c>
      <c r="Q203" s="7">
        <f t="shared" si="26"/>
        <v>4</v>
      </c>
      <c r="R203" s="7">
        <f t="shared" si="27"/>
        <v>10</v>
      </c>
      <c r="S203" s="8">
        <f t="shared" si="28"/>
        <v>92.7</v>
      </c>
      <c r="T203" s="7" t="str">
        <f t="shared" si="29"/>
        <v>C - Entwicklungspotenzial</v>
      </c>
      <c r="U203" s="4">
        <f>ROUND(((E203-Hilfswerte!$B$20)/Hilfswerte!$B$21)+((F203-Hilfswerte!$B$22)/Hilfswerte!$B$23)+((G203-Hilfswerte!$B$24)/Hilfswerte!$B$25)+0.1*INDEX(Hilfswerte!$B$4:$B$15,MATCH(C203,Hilfswerte!$A$4:$A$15,0)),2)</f>
        <v>0.72</v>
      </c>
      <c r="V203" s="4">
        <f>ROUND(SQRT((((E203-Hilfswerte!$B$20)/Hilfswerte!$B$21)-Hilfswerte!$B$28)^2+(((F203-Hilfswerte!$B$22)/Hilfswerte!$B$23)-Hilfswerte!$B$29)^2+(((G203-Hilfswerte!$B$24)/Hilfswerte!$B$25)-Hilfswerte!$B$30)^2),3)</f>
        <v>1.482</v>
      </c>
      <c r="W203" s="4">
        <f>ROUND(E203*Hilfswerte!$B$31,0)</f>
        <v>2878</v>
      </c>
      <c r="X203" s="4">
        <f t="shared" si="30"/>
        <v>0</v>
      </c>
      <c r="Y203" s="4" t="str">
        <f>IF(T203="A - Top-Kunde","bereits Top-Kunde",IF(AND(V203&lt;=Hilfswerte!$B$34,H203&lt;0.5*W203),"Hoch",IF(AND(V203&lt;=Hilfswerte!$B$35,H203&lt;0.7*W203),"Mittel","Niedrig")))</f>
        <v>Niedrig</v>
      </c>
      <c r="Z203" s="4">
        <f t="shared" si="31"/>
        <v>14.7</v>
      </c>
      <c r="AA203" s="4" t="str">
        <f>IF(J203&gt;365,"Bereits abgewandert (Segment D)",IF(Z203&gt;=Hilfswerte!$B$38,"Rot - akut gefaehrdet",IF(Z203&gt;=Hilfswerte!$B$39,"Gelb - beobachten","Gruen - stabil")))</f>
        <v>Gelb - beobachten</v>
      </c>
    </row>
    <row r="204" spans="1:27" ht="15" customHeight="1" x14ac:dyDescent="0.25">
      <c r="A204" s="4" t="s">
        <v>396</v>
      </c>
      <c r="B204" s="4" t="s">
        <v>397</v>
      </c>
      <c r="C204" s="4" t="s">
        <v>74</v>
      </c>
      <c r="D204" s="4" t="s">
        <v>30</v>
      </c>
      <c r="E204" s="4">
        <v>25</v>
      </c>
      <c r="F204" s="5">
        <v>4.0999999999999996</v>
      </c>
      <c r="G204" s="5">
        <v>9.1999999999999993</v>
      </c>
      <c r="H204" s="6">
        <v>4650</v>
      </c>
      <c r="I204" s="4">
        <v>5</v>
      </c>
      <c r="J204" s="4">
        <v>67</v>
      </c>
      <c r="K204" s="4">
        <v>2</v>
      </c>
      <c r="L204" s="4">
        <v>23</v>
      </c>
      <c r="M204" s="4">
        <v>1</v>
      </c>
      <c r="N204" s="5">
        <v>-2.2999999999999998</v>
      </c>
      <c r="O204" s="7">
        <f t="shared" si="24"/>
        <v>4</v>
      </c>
      <c r="P204" s="7">
        <f t="shared" si="25"/>
        <v>5</v>
      </c>
      <c r="Q204" s="7">
        <f t="shared" si="26"/>
        <v>4</v>
      </c>
      <c r="R204" s="7">
        <f t="shared" si="27"/>
        <v>13</v>
      </c>
      <c r="S204" s="8">
        <f t="shared" si="28"/>
        <v>110</v>
      </c>
      <c r="T204" s="7" t="str">
        <f t="shared" si="29"/>
        <v>B - Kernkunde</v>
      </c>
      <c r="U204" s="4">
        <f>ROUND(((E204-Hilfswerte!$B$20)/Hilfswerte!$B$21)+((F204-Hilfswerte!$B$22)/Hilfswerte!$B$23)+((G204-Hilfswerte!$B$24)/Hilfswerte!$B$25)+0.1*INDEX(Hilfswerte!$B$4:$B$15,MATCH(C204,Hilfswerte!$A$4:$A$15,0)),2)</f>
        <v>-1.02</v>
      </c>
      <c r="V204" s="4">
        <f>ROUND(SQRT((((E204-Hilfswerte!$B$20)/Hilfswerte!$B$21)-Hilfswerte!$B$28)^2+(((F204-Hilfswerte!$B$22)/Hilfswerte!$B$23)-Hilfswerte!$B$29)^2+(((G204-Hilfswerte!$B$24)/Hilfswerte!$B$25)-Hilfswerte!$B$30)^2),3)</f>
        <v>0.91600000000000004</v>
      </c>
      <c r="W204" s="4">
        <f>ROUND(E204*Hilfswerte!$B$31,0)</f>
        <v>5139</v>
      </c>
      <c r="X204" s="4">
        <f t="shared" si="30"/>
        <v>489</v>
      </c>
      <c r="Y204" s="4" t="str">
        <f>IF(T204="A - Top-Kunde","bereits Top-Kunde",IF(AND(V204&lt;=Hilfswerte!$B$34,H204&lt;0.5*W204),"Hoch",IF(AND(V204&lt;=Hilfswerte!$B$35,H204&lt;0.7*W204),"Mittel","Niedrig")))</f>
        <v>Niedrig</v>
      </c>
      <c r="Z204" s="4">
        <f t="shared" si="31"/>
        <v>14.9</v>
      </c>
      <c r="AA204" s="4" t="str">
        <f>IF(J204&gt;365,"Bereits abgewandert (Segment D)",IF(Z204&gt;=Hilfswerte!$B$38,"Rot - akut gefaehrdet",IF(Z204&gt;=Hilfswerte!$B$39,"Gelb - beobachten","Gruen - stabil")))</f>
        <v>Gelb - beobachten</v>
      </c>
    </row>
    <row r="205" spans="1:27" ht="15" customHeight="1" x14ac:dyDescent="0.25">
      <c r="A205" s="4" t="s">
        <v>398</v>
      </c>
      <c r="B205" s="4" t="s">
        <v>140</v>
      </c>
      <c r="C205" s="4" t="s">
        <v>59</v>
      </c>
      <c r="D205" s="4" t="s">
        <v>106</v>
      </c>
      <c r="E205" s="4">
        <v>9</v>
      </c>
      <c r="F205" s="5">
        <v>2</v>
      </c>
      <c r="G205" s="5">
        <v>16.5</v>
      </c>
      <c r="H205" s="6">
        <v>400</v>
      </c>
      <c r="I205" s="4">
        <v>2</v>
      </c>
      <c r="J205" s="4">
        <v>126</v>
      </c>
      <c r="K205" s="4">
        <v>0</v>
      </c>
      <c r="L205" s="4">
        <v>1</v>
      </c>
      <c r="M205" s="4">
        <v>5</v>
      </c>
      <c r="N205" s="5">
        <v>22.6</v>
      </c>
      <c r="O205" s="7">
        <f t="shared" si="24"/>
        <v>3</v>
      </c>
      <c r="P205" s="7">
        <f t="shared" si="25"/>
        <v>2</v>
      </c>
      <c r="Q205" s="7">
        <f t="shared" si="26"/>
        <v>2</v>
      </c>
      <c r="R205" s="7">
        <f t="shared" si="27"/>
        <v>7</v>
      </c>
      <c r="S205" s="8">
        <f t="shared" si="28"/>
        <v>81</v>
      </c>
      <c r="T205" s="7" t="str">
        <f t="shared" si="29"/>
        <v>C - Entwicklungspotenzial</v>
      </c>
      <c r="U205" s="4">
        <f>ROUND(((E205-Hilfswerte!$B$20)/Hilfswerte!$B$21)+((F205-Hilfswerte!$B$22)/Hilfswerte!$B$23)+((G205-Hilfswerte!$B$24)/Hilfswerte!$B$25)+0.1*INDEX(Hilfswerte!$B$4:$B$15,MATCH(C205,Hilfswerte!$A$4:$A$15,0)),2)</f>
        <v>-0.02</v>
      </c>
      <c r="V205" s="4">
        <f>ROUND(SQRT((((E205-Hilfswerte!$B$20)/Hilfswerte!$B$21)-Hilfswerte!$B$28)^2+(((F205-Hilfswerte!$B$22)/Hilfswerte!$B$23)-Hilfswerte!$B$29)^2+(((G205-Hilfswerte!$B$24)/Hilfswerte!$B$25)-Hilfswerte!$B$30)^2),3)</f>
        <v>1.256</v>
      </c>
      <c r="W205" s="4">
        <f>ROUND(E205*Hilfswerte!$B$31,0)</f>
        <v>1850</v>
      </c>
      <c r="X205" s="4">
        <f t="shared" si="30"/>
        <v>1450</v>
      </c>
      <c r="Y205" s="4" t="str">
        <f>IF(T205="A - Top-Kunde","bereits Top-Kunde",IF(AND(V205&lt;=Hilfswerte!$B$34,H205&lt;0.5*W205),"Hoch",IF(AND(V205&lt;=Hilfswerte!$B$35,H205&lt;0.7*W205),"Mittel","Niedrig")))</f>
        <v>Niedrig</v>
      </c>
      <c r="Z205" s="4">
        <f t="shared" si="31"/>
        <v>6.5</v>
      </c>
      <c r="AA205" s="4" t="str">
        <f>IF(J205&gt;365,"Bereits abgewandert (Segment D)",IF(Z205&gt;=Hilfswerte!$B$38,"Rot - akut gefaehrdet",IF(Z205&gt;=Hilfswerte!$B$39,"Gelb - beobachten","Gruen - stabil")))</f>
        <v>Gruen - stabil</v>
      </c>
    </row>
    <row r="206" spans="1:27" ht="15" customHeight="1" x14ac:dyDescent="0.25">
      <c r="A206" s="4" t="s">
        <v>399</v>
      </c>
      <c r="B206" s="4" t="s">
        <v>400</v>
      </c>
      <c r="C206" s="4" t="s">
        <v>29</v>
      </c>
      <c r="D206" s="4" t="s">
        <v>30</v>
      </c>
      <c r="E206" s="4">
        <v>14</v>
      </c>
      <c r="F206" s="5">
        <v>3.9</v>
      </c>
      <c r="G206" s="5">
        <v>19.7</v>
      </c>
      <c r="H206" s="6">
        <v>1540</v>
      </c>
      <c r="I206" s="4">
        <v>4</v>
      </c>
      <c r="J206" s="4">
        <v>24</v>
      </c>
      <c r="K206" s="4">
        <v>0</v>
      </c>
      <c r="L206" s="4">
        <v>18</v>
      </c>
      <c r="M206" s="4">
        <v>6</v>
      </c>
      <c r="N206" s="5">
        <v>4.5999999999999996</v>
      </c>
      <c r="O206" s="7">
        <f t="shared" si="24"/>
        <v>5</v>
      </c>
      <c r="P206" s="7">
        <f t="shared" si="25"/>
        <v>4</v>
      </c>
      <c r="Q206" s="7">
        <f t="shared" si="26"/>
        <v>3</v>
      </c>
      <c r="R206" s="7">
        <f t="shared" si="27"/>
        <v>12</v>
      </c>
      <c r="S206" s="8">
        <f t="shared" si="28"/>
        <v>116.9</v>
      </c>
      <c r="T206" s="7" t="str">
        <f t="shared" si="29"/>
        <v>B - Kernkunde</v>
      </c>
      <c r="U206" s="4">
        <f>ROUND(((E206-Hilfswerte!$B$20)/Hilfswerte!$B$21)+((F206-Hilfswerte!$B$22)/Hilfswerte!$B$23)+((G206-Hilfswerte!$B$24)/Hilfswerte!$B$25)+0.1*INDEX(Hilfswerte!$B$4:$B$15,MATCH(C206,Hilfswerte!$A$4:$A$15,0)),2)</f>
        <v>0.89</v>
      </c>
      <c r="V206" s="4">
        <f>ROUND(SQRT((((E206-Hilfswerte!$B$20)/Hilfswerte!$B$21)-Hilfswerte!$B$28)^2+(((F206-Hilfswerte!$B$22)/Hilfswerte!$B$23)-Hilfswerte!$B$29)^2+(((G206-Hilfswerte!$B$24)/Hilfswerte!$B$25)-Hilfswerte!$B$30)^2),3)</f>
        <v>1.6180000000000001</v>
      </c>
      <c r="W206" s="4">
        <f>ROUND(E206*Hilfswerte!$B$31,0)</f>
        <v>2878</v>
      </c>
      <c r="X206" s="4">
        <f t="shared" si="30"/>
        <v>1338</v>
      </c>
      <c r="Y206" s="4" t="str">
        <f>IF(T206="A - Top-Kunde","bereits Top-Kunde",IF(AND(V206&lt;=Hilfswerte!$B$34,H206&lt;0.5*W206),"Hoch",IF(AND(V206&lt;=Hilfswerte!$B$35,H206&lt;0.7*W206),"Mittel","Niedrig")))</f>
        <v>Niedrig</v>
      </c>
      <c r="Z206" s="4">
        <f t="shared" si="31"/>
        <v>4.8</v>
      </c>
      <c r="AA206" s="4" t="str">
        <f>IF(J206&gt;365,"Bereits abgewandert (Segment D)",IF(Z206&gt;=Hilfswerte!$B$38,"Rot - akut gefaehrdet",IF(Z206&gt;=Hilfswerte!$B$39,"Gelb - beobachten","Gruen - stabil")))</f>
        <v>Gruen - stabil</v>
      </c>
    </row>
    <row r="207" spans="1:27" ht="15" customHeight="1" x14ac:dyDescent="0.25">
      <c r="A207" s="4" t="s">
        <v>401</v>
      </c>
      <c r="B207" s="4" t="s">
        <v>402</v>
      </c>
      <c r="C207" s="4" t="s">
        <v>33</v>
      </c>
      <c r="D207" s="4" t="s">
        <v>56</v>
      </c>
      <c r="E207" s="4">
        <v>39</v>
      </c>
      <c r="F207" s="5">
        <v>5.2</v>
      </c>
      <c r="G207" s="5">
        <v>0.8</v>
      </c>
      <c r="H207" s="6">
        <v>330</v>
      </c>
      <c r="I207" s="4">
        <v>3</v>
      </c>
      <c r="J207" s="4">
        <v>8</v>
      </c>
      <c r="K207" s="4">
        <v>0</v>
      </c>
      <c r="L207" s="4">
        <v>23</v>
      </c>
      <c r="M207" s="4">
        <v>6</v>
      </c>
      <c r="N207" s="5">
        <v>-20.399999999999999</v>
      </c>
      <c r="O207" s="7">
        <f t="shared" si="24"/>
        <v>5</v>
      </c>
      <c r="P207" s="7">
        <f t="shared" si="25"/>
        <v>3</v>
      </c>
      <c r="Q207" s="7">
        <f t="shared" si="26"/>
        <v>2</v>
      </c>
      <c r="R207" s="7">
        <f t="shared" si="27"/>
        <v>10</v>
      </c>
      <c r="S207" s="8">
        <f t="shared" si="28"/>
        <v>82.9</v>
      </c>
      <c r="T207" s="7" t="str">
        <f t="shared" si="29"/>
        <v>C - Entwicklungspotenzial</v>
      </c>
      <c r="U207" s="4">
        <f>ROUND(((E207-Hilfswerte!$B$20)/Hilfswerte!$B$21)+((F207-Hilfswerte!$B$22)/Hilfswerte!$B$23)+((G207-Hilfswerte!$B$24)/Hilfswerte!$B$25)+0.1*INDEX(Hilfswerte!$B$4:$B$15,MATCH(C207,Hilfswerte!$A$4:$A$15,0)),2)</f>
        <v>-2.2200000000000002</v>
      </c>
      <c r="V207" s="4">
        <f>ROUND(SQRT((((E207-Hilfswerte!$B$20)/Hilfswerte!$B$21)-Hilfswerte!$B$28)^2+(((F207-Hilfswerte!$B$22)/Hilfswerte!$B$23)-Hilfswerte!$B$29)^2+(((G207-Hilfswerte!$B$24)/Hilfswerte!$B$25)-Hilfswerte!$B$30)^2),3)</f>
        <v>1.837</v>
      </c>
      <c r="W207" s="4">
        <f>ROUND(E207*Hilfswerte!$B$31,0)</f>
        <v>8016</v>
      </c>
      <c r="X207" s="4">
        <f t="shared" si="30"/>
        <v>7686</v>
      </c>
      <c r="Y207" s="4" t="str">
        <f>IF(T207="A - Top-Kunde","bereits Top-Kunde",IF(AND(V207&lt;=Hilfswerte!$B$34,H207&lt;0.5*W207),"Hoch",IF(AND(V207&lt;=Hilfswerte!$B$35,H207&lt;0.7*W207),"Mittel","Niedrig")))</f>
        <v>Niedrig</v>
      </c>
      <c r="Z207" s="4">
        <f t="shared" si="31"/>
        <v>13.2</v>
      </c>
      <c r="AA207" s="4" t="str">
        <f>IF(J207&gt;365,"Bereits abgewandert (Segment D)",IF(Z207&gt;=Hilfswerte!$B$38,"Rot - akut gefaehrdet",IF(Z207&gt;=Hilfswerte!$B$39,"Gelb - beobachten","Gruen - stabil")))</f>
        <v>Gruen - stabil</v>
      </c>
    </row>
    <row r="208" spans="1:27" ht="15" customHeight="1" x14ac:dyDescent="0.25">
      <c r="A208" s="4" t="s">
        <v>403</v>
      </c>
      <c r="B208" s="4" t="s">
        <v>275</v>
      </c>
      <c r="C208" s="4" t="s">
        <v>55</v>
      </c>
      <c r="D208" s="4" t="s">
        <v>30</v>
      </c>
      <c r="E208" s="4">
        <v>84</v>
      </c>
      <c r="F208" s="5">
        <v>15.4</v>
      </c>
      <c r="G208" s="5">
        <v>9.1</v>
      </c>
      <c r="H208" s="6">
        <v>4170</v>
      </c>
      <c r="I208" s="4">
        <v>2</v>
      </c>
      <c r="J208" s="4">
        <v>22</v>
      </c>
      <c r="K208" s="4">
        <v>1</v>
      </c>
      <c r="L208" s="4">
        <v>4</v>
      </c>
      <c r="M208" s="4">
        <v>6</v>
      </c>
      <c r="N208" s="5">
        <v>32.700000000000003</v>
      </c>
      <c r="O208" s="7">
        <f t="shared" si="24"/>
        <v>5</v>
      </c>
      <c r="P208" s="7">
        <f t="shared" si="25"/>
        <v>2</v>
      </c>
      <c r="Q208" s="7">
        <f t="shared" si="26"/>
        <v>4</v>
      </c>
      <c r="R208" s="7">
        <f t="shared" si="27"/>
        <v>11</v>
      </c>
      <c r="S208" s="8">
        <f t="shared" si="28"/>
        <v>119.2</v>
      </c>
      <c r="T208" s="7" t="str">
        <f t="shared" si="29"/>
        <v>B - Kernkunde</v>
      </c>
      <c r="U208" s="4">
        <f>ROUND(((E208-Hilfswerte!$B$20)/Hilfswerte!$B$21)+((F208-Hilfswerte!$B$22)/Hilfswerte!$B$23)+((G208-Hilfswerte!$B$24)/Hilfswerte!$B$25)+0.1*INDEX(Hilfswerte!$B$4:$B$15,MATCH(C208,Hilfswerte!$A$4:$A$15,0)),2)</f>
        <v>-0.26</v>
      </c>
      <c r="V208" s="4">
        <f>ROUND(SQRT((((E208-Hilfswerte!$B$20)/Hilfswerte!$B$21)-Hilfswerte!$B$28)^2+(((F208-Hilfswerte!$B$22)/Hilfswerte!$B$23)-Hilfswerte!$B$29)^2+(((G208-Hilfswerte!$B$24)/Hilfswerte!$B$25)-Hilfswerte!$B$30)^2),3)</f>
        <v>0.63300000000000001</v>
      </c>
      <c r="W208" s="4">
        <f>ROUND(E208*Hilfswerte!$B$31,0)</f>
        <v>17266</v>
      </c>
      <c r="X208" s="4">
        <f t="shared" si="30"/>
        <v>13096</v>
      </c>
      <c r="Y208" s="4" t="str">
        <f>IF(T208="A - Top-Kunde","bereits Top-Kunde",IF(AND(V208&lt;=Hilfswerte!$B$34,H208&lt;0.5*W208),"Hoch",IF(AND(V208&lt;=Hilfswerte!$B$35,H208&lt;0.7*W208),"Mittel","Niedrig")))</f>
        <v>Hoch</v>
      </c>
      <c r="Z208" s="4">
        <f t="shared" si="31"/>
        <v>4.9000000000000004</v>
      </c>
      <c r="AA208" s="4" t="str">
        <f>IF(J208&gt;365,"Bereits abgewandert (Segment D)",IF(Z208&gt;=Hilfswerte!$B$38,"Rot - akut gefaehrdet",IF(Z208&gt;=Hilfswerte!$B$39,"Gelb - beobachten","Gruen - stabil")))</f>
        <v>Gruen - stabil</v>
      </c>
    </row>
    <row r="209" spans="1:27" ht="15" customHeight="1" x14ac:dyDescent="0.25">
      <c r="A209" s="4" t="s">
        <v>404</v>
      </c>
      <c r="B209" s="4" t="s">
        <v>405</v>
      </c>
      <c r="C209" s="4" t="s">
        <v>33</v>
      </c>
      <c r="D209" s="4" t="s">
        <v>30</v>
      </c>
      <c r="E209" s="4">
        <v>11</v>
      </c>
      <c r="F209" s="5">
        <v>2</v>
      </c>
      <c r="G209" s="5">
        <v>2.1</v>
      </c>
      <c r="H209" s="6">
        <v>920</v>
      </c>
      <c r="I209" s="4">
        <v>1</v>
      </c>
      <c r="J209" s="4">
        <v>167</v>
      </c>
      <c r="K209" s="4">
        <v>0</v>
      </c>
      <c r="L209" s="4">
        <v>13</v>
      </c>
      <c r="M209" s="4">
        <v>3</v>
      </c>
      <c r="N209" s="5">
        <v>8.6</v>
      </c>
      <c r="O209" s="7">
        <f t="shared" si="24"/>
        <v>3</v>
      </c>
      <c r="P209" s="7">
        <f t="shared" si="25"/>
        <v>1</v>
      </c>
      <c r="Q209" s="7">
        <f t="shared" si="26"/>
        <v>2</v>
      </c>
      <c r="R209" s="7">
        <f t="shared" si="27"/>
        <v>6</v>
      </c>
      <c r="S209" s="8">
        <f t="shared" si="28"/>
        <v>60.4</v>
      </c>
      <c r="T209" s="7" t="str">
        <f t="shared" si="29"/>
        <v>C - Entwicklungspotenzial</v>
      </c>
      <c r="U209" s="4">
        <f>ROUND(((E209-Hilfswerte!$B$20)/Hilfswerte!$B$21)+((F209-Hilfswerte!$B$22)/Hilfswerte!$B$23)+((G209-Hilfswerte!$B$24)/Hilfswerte!$B$25)+0.1*INDEX(Hilfswerte!$B$4:$B$15,MATCH(C209,Hilfswerte!$A$4:$A$15,0)),2)</f>
        <v>-2.19</v>
      </c>
      <c r="V209" s="4">
        <f>ROUND(SQRT((((E209-Hilfswerte!$B$20)/Hilfswerte!$B$21)-Hilfswerte!$B$28)^2+(((F209-Hilfswerte!$B$22)/Hilfswerte!$B$23)-Hilfswerte!$B$29)^2+(((G209-Hilfswerte!$B$24)/Hilfswerte!$B$25)-Hilfswerte!$B$30)^2),3)</f>
        <v>1.718</v>
      </c>
      <c r="W209" s="4">
        <f>ROUND(E209*Hilfswerte!$B$31,0)</f>
        <v>2261</v>
      </c>
      <c r="X209" s="4">
        <f t="shared" si="30"/>
        <v>1341</v>
      </c>
      <c r="Y209" s="4" t="str">
        <f>IF(T209="A - Top-Kunde","bereits Top-Kunde",IF(AND(V209&lt;=Hilfswerte!$B$34,H209&lt;0.5*W209),"Hoch",IF(AND(V209&lt;=Hilfswerte!$B$35,H209&lt;0.7*W209),"Mittel","Niedrig")))</f>
        <v>Niedrig</v>
      </c>
      <c r="Z209" s="4">
        <f t="shared" si="31"/>
        <v>11</v>
      </c>
      <c r="AA209" s="4" t="str">
        <f>IF(J209&gt;365,"Bereits abgewandert (Segment D)",IF(Z209&gt;=Hilfswerte!$B$38,"Rot - akut gefaehrdet",IF(Z209&gt;=Hilfswerte!$B$39,"Gelb - beobachten","Gruen - stabil")))</f>
        <v>Gruen - stabil</v>
      </c>
    </row>
    <row r="210" spans="1:27" ht="15" customHeight="1" x14ac:dyDescent="0.25">
      <c r="A210" s="4" t="s">
        <v>406</v>
      </c>
      <c r="B210" s="4" t="s">
        <v>28</v>
      </c>
      <c r="C210" s="4" t="s">
        <v>55</v>
      </c>
      <c r="D210" s="4" t="s">
        <v>30</v>
      </c>
      <c r="E210" s="4">
        <v>56</v>
      </c>
      <c r="F210" s="5">
        <v>14.1</v>
      </c>
      <c r="G210" s="5">
        <v>18.899999999999999</v>
      </c>
      <c r="H210" s="6">
        <v>2510</v>
      </c>
      <c r="I210" s="4">
        <v>2</v>
      </c>
      <c r="J210" s="4">
        <v>151</v>
      </c>
      <c r="K210" s="4">
        <v>0</v>
      </c>
      <c r="L210" s="4">
        <v>0</v>
      </c>
      <c r="M210" s="4">
        <v>5</v>
      </c>
      <c r="N210" s="5">
        <v>-12.6</v>
      </c>
      <c r="O210" s="7">
        <f t="shared" si="24"/>
        <v>3</v>
      </c>
      <c r="P210" s="7">
        <f t="shared" si="25"/>
        <v>2</v>
      </c>
      <c r="Q210" s="7">
        <f t="shared" si="26"/>
        <v>4</v>
      </c>
      <c r="R210" s="7">
        <f t="shared" si="27"/>
        <v>9</v>
      </c>
      <c r="S210" s="8">
        <f t="shared" si="28"/>
        <v>83.7</v>
      </c>
      <c r="T210" s="7" t="str">
        <f t="shared" si="29"/>
        <v>C - Entwicklungspotenzial</v>
      </c>
      <c r="U210" s="4">
        <f>ROUND(((E210-Hilfswerte!$B$20)/Hilfswerte!$B$21)+((F210-Hilfswerte!$B$22)/Hilfswerte!$B$23)+((G210-Hilfswerte!$B$24)/Hilfswerte!$B$25)+0.1*INDEX(Hilfswerte!$B$4:$B$15,MATCH(C210,Hilfswerte!$A$4:$A$15,0)),2)</f>
        <v>1.1499999999999999</v>
      </c>
      <c r="V210" s="4">
        <f>ROUND(SQRT((((E210-Hilfswerte!$B$20)/Hilfswerte!$B$21)-Hilfswerte!$B$28)^2+(((F210-Hilfswerte!$B$22)/Hilfswerte!$B$23)-Hilfswerte!$B$29)^2+(((G210-Hilfswerte!$B$24)/Hilfswerte!$B$25)-Hilfswerte!$B$30)^2),3)</f>
        <v>1.3779999999999999</v>
      </c>
      <c r="W210" s="4">
        <f>ROUND(E210*Hilfswerte!$B$31,0)</f>
        <v>11511</v>
      </c>
      <c r="X210" s="4">
        <f t="shared" si="30"/>
        <v>9001</v>
      </c>
      <c r="Y210" s="4" t="str">
        <f>IF(T210="A - Top-Kunde","bereits Top-Kunde",IF(AND(V210&lt;=Hilfswerte!$B$34,H210&lt;0.5*W210),"Hoch",IF(AND(V210&lt;=Hilfswerte!$B$35,H210&lt;0.7*W210),"Mittel","Niedrig")))</f>
        <v>Niedrig</v>
      </c>
      <c r="Z210" s="4">
        <f t="shared" si="31"/>
        <v>12.6</v>
      </c>
      <c r="AA210" s="4" t="str">
        <f>IF(J210&gt;365,"Bereits abgewandert (Segment D)",IF(Z210&gt;=Hilfswerte!$B$38,"Rot - akut gefaehrdet",IF(Z210&gt;=Hilfswerte!$B$39,"Gelb - beobachten","Gruen - stabil")))</f>
        <v>Gruen - stabil</v>
      </c>
    </row>
    <row r="211" spans="1:27" ht="15" customHeight="1" x14ac:dyDescent="0.25">
      <c r="A211" s="4" t="s">
        <v>407</v>
      </c>
      <c r="B211" s="4" t="s">
        <v>408</v>
      </c>
      <c r="C211" s="4" t="s">
        <v>59</v>
      </c>
      <c r="D211" s="4" t="s">
        <v>30</v>
      </c>
      <c r="E211" s="4">
        <v>1175</v>
      </c>
      <c r="F211" s="5">
        <v>301</v>
      </c>
      <c r="G211" s="5">
        <v>10</v>
      </c>
      <c r="H211" s="6">
        <v>0</v>
      </c>
      <c r="I211" s="4">
        <v>0</v>
      </c>
      <c r="J211" s="4">
        <v>564</v>
      </c>
      <c r="K211" s="4">
        <v>0</v>
      </c>
      <c r="L211" s="4">
        <v>26</v>
      </c>
      <c r="M211" s="4">
        <v>0</v>
      </c>
      <c r="N211" s="5">
        <v>-51.9</v>
      </c>
      <c r="O211" s="7">
        <f t="shared" si="24"/>
        <v>1</v>
      </c>
      <c r="P211" s="7">
        <f t="shared" si="25"/>
        <v>1</v>
      </c>
      <c r="Q211" s="7">
        <f t="shared" si="26"/>
        <v>1</v>
      </c>
      <c r="R211" s="7">
        <f t="shared" si="27"/>
        <v>3</v>
      </c>
      <c r="S211" s="8">
        <f t="shared" si="28"/>
        <v>-3.8</v>
      </c>
      <c r="T211" s="7" t="str">
        <f t="shared" si="29"/>
        <v>D - Abwanderungsrisiko</v>
      </c>
      <c r="U211" s="4">
        <f>ROUND(((E211-Hilfswerte!$B$20)/Hilfswerte!$B$21)+((F211-Hilfswerte!$B$22)/Hilfswerte!$B$23)+((G211-Hilfswerte!$B$24)/Hilfswerte!$B$25)+0.1*INDEX(Hilfswerte!$B$4:$B$15,MATCH(C211,Hilfswerte!$A$4:$A$15,0)),2)</f>
        <v>9.33</v>
      </c>
      <c r="V211" s="4">
        <f>ROUND(SQRT((((E211-Hilfswerte!$B$20)/Hilfswerte!$B$21)-Hilfswerte!$B$28)^2+(((F211-Hilfswerte!$B$22)/Hilfswerte!$B$23)-Hilfswerte!$B$29)^2+(((G211-Hilfswerte!$B$24)/Hilfswerte!$B$25)-Hilfswerte!$B$30)^2),3)</f>
        <v>6.4180000000000001</v>
      </c>
      <c r="W211" s="4">
        <f>ROUND(E211*Hilfswerte!$B$31,0)</f>
        <v>241517</v>
      </c>
      <c r="X211" s="4">
        <f t="shared" si="30"/>
        <v>241517</v>
      </c>
      <c r="Y211" s="4" t="str">
        <f>IF(T211="A - Top-Kunde","bereits Top-Kunde",IF(AND(V211&lt;=Hilfswerte!$B$34,H211&lt;0.5*W211),"Hoch",IF(AND(V211&lt;=Hilfswerte!$B$35,H211&lt;0.7*W211),"Mittel","Niedrig")))</f>
        <v>Niedrig</v>
      </c>
      <c r="Z211" s="4">
        <f t="shared" si="31"/>
        <v>54.2</v>
      </c>
      <c r="AA211" s="4" t="str">
        <f>IF(J211&gt;365,"Bereits abgewandert (Segment D)",IF(Z211&gt;=Hilfswerte!$B$38,"Rot - akut gefaehrdet",IF(Z211&gt;=Hilfswerte!$B$39,"Gelb - beobachten","Gruen - stabil")))</f>
        <v>Bereits abgewandert (Segment D)</v>
      </c>
    </row>
    <row r="212" spans="1:27" ht="15" customHeight="1" x14ac:dyDescent="0.25">
      <c r="A212" s="4" t="s">
        <v>409</v>
      </c>
      <c r="B212" s="4" t="s">
        <v>410</v>
      </c>
      <c r="C212" s="4" t="s">
        <v>47</v>
      </c>
      <c r="D212" s="4" t="s">
        <v>77</v>
      </c>
      <c r="E212" s="4">
        <v>46</v>
      </c>
      <c r="F212" s="5">
        <v>14.8</v>
      </c>
      <c r="G212" s="5">
        <v>16.5</v>
      </c>
      <c r="H212" s="6">
        <v>920</v>
      </c>
      <c r="I212" s="4">
        <v>1</v>
      </c>
      <c r="J212" s="4">
        <v>302</v>
      </c>
      <c r="K212" s="4">
        <v>0</v>
      </c>
      <c r="L212" s="4">
        <v>1</v>
      </c>
      <c r="M212" s="4">
        <v>4</v>
      </c>
      <c r="N212" s="5">
        <v>-30.8</v>
      </c>
      <c r="O212" s="7">
        <f t="shared" si="24"/>
        <v>2</v>
      </c>
      <c r="P212" s="7">
        <f t="shared" si="25"/>
        <v>1</v>
      </c>
      <c r="Q212" s="7">
        <f t="shared" si="26"/>
        <v>2</v>
      </c>
      <c r="R212" s="7">
        <f t="shared" si="27"/>
        <v>5</v>
      </c>
      <c r="S212" s="8">
        <f t="shared" si="28"/>
        <v>34.299999999999997</v>
      </c>
      <c r="T212" s="7" t="str">
        <f t="shared" si="29"/>
        <v>C - Entwicklungspotenzial</v>
      </c>
      <c r="U212" s="4">
        <f>ROUND(((E212-Hilfswerte!$B$20)/Hilfswerte!$B$21)+((F212-Hilfswerte!$B$22)/Hilfswerte!$B$23)+((G212-Hilfswerte!$B$24)/Hilfswerte!$B$25)+0.1*INDEX(Hilfswerte!$B$4:$B$15,MATCH(C212,Hilfswerte!$A$4:$A$15,0)),2)</f>
        <v>0.53</v>
      </c>
      <c r="V212" s="4">
        <f>ROUND(SQRT((((E212-Hilfswerte!$B$20)/Hilfswerte!$B$21)-Hilfswerte!$B$28)^2+(((F212-Hilfswerte!$B$22)/Hilfswerte!$B$23)-Hilfswerte!$B$29)^2+(((G212-Hilfswerte!$B$24)/Hilfswerte!$B$25)-Hilfswerte!$B$30)^2),3)</f>
        <v>1.07</v>
      </c>
      <c r="W212" s="4">
        <f>ROUND(E212*Hilfswerte!$B$31,0)</f>
        <v>9455</v>
      </c>
      <c r="X212" s="4">
        <f t="shared" si="30"/>
        <v>8535</v>
      </c>
      <c r="Y212" s="4" t="str">
        <f>IF(T212="A - Top-Kunde","bereits Top-Kunde",IF(AND(V212&lt;=Hilfswerte!$B$34,H212&lt;0.5*W212),"Hoch",IF(AND(V212&lt;=Hilfswerte!$B$35,H212&lt;0.7*W212),"Mittel","Niedrig")))</f>
        <v>Mittel</v>
      </c>
      <c r="Z212" s="4">
        <f t="shared" si="31"/>
        <v>27.6</v>
      </c>
      <c r="AA212" s="4" t="str">
        <f>IF(J212&gt;365,"Bereits abgewandert (Segment D)",IF(Z212&gt;=Hilfswerte!$B$38,"Rot - akut gefaehrdet",IF(Z212&gt;=Hilfswerte!$B$39,"Gelb - beobachten","Gruen - stabil")))</f>
        <v>Rot - akut gefaehrdet</v>
      </c>
    </row>
    <row r="213" spans="1:27" ht="15" customHeight="1" x14ac:dyDescent="0.25">
      <c r="A213" s="4" t="s">
        <v>411</v>
      </c>
      <c r="B213" s="4" t="s">
        <v>331</v>
      </c>
      <c r="C213" s="4" t="s">
        <v>62</v>
      </c>
      <c r="D213" s="4" t="s">
        <v>117</v>
      </c>
      <c r="E213" s="4">
        <v>750</v>
      </c>
      <c r="F213" s="5">
        <v>176.8</v>
      </c>
      <c r="G213" s="5">
        <v>4</v>
      </c>
      <c r="H213" s="6">
        <v>320830</v>
      </c>
      <c r="I213" s="4">
        <v>3</v>
      </c>
      <c r="J213" s="4">
        <v>43</v>
      </c>
      <c r="K213" s="4">
        <v>0</v>
      </c>
      <c r="L213" s="4">
        <v>33</v>
      </c>
      <c r="M213" s="4">
        <v>4</v>
      </c>
      <c r="N213" s="5">
        <v>21.3</v>
      </c>
      <c r="O213" s="7">
        <f t="shared" si="24"/>
        <v>4</v>
      </c>
      <c r="P213" s="7">
        <f t="shared" si="25"/>
        <v>3</v>
      </c>
      <c r="Q213" s="7">
        <f t="shared" si="26"/>
        <v>5</v>
      </c>
      <c r="R213" s="7">
        <f t="shared" si="27"/>
        <v>12</v>
      </c>
      <c r="S213" s="8">
        <f t="shared" si="28"/>
        <v>120.8</v>
      </c>
      <c r="T213" s="7" t="str">
        <f t="shared" si="29"/>
        <v>B - Kernkunde</v>
      </c>
      <c r="U213" s="4">
        <f>ROUND(((E213-Hilfswerte!$B$20)/Hilfswerte!$B$21)+((F213-Hilfswerte!$B$22)/Hilfswerte!$B$23)+((G213-Hilfswerte!$B$24)/Hilfswerte!$B$25)+0.1*INDEX(Hilfswerte!$B$4:$B$15,MATCH(C213,Hilfswerte!$A$4:$A$15,0)),2)</f>
        <v>4.8099999999999996</v>
      </c>
      <c r="V213" s="4">
        <f>ROUND(SQRT((((E213-Hilfswerte!$B$20)/Hilfswerte!$B$21)-Hilfswerte!$B$28)^2+(((F213-Hilfswerte!$B$22)/Hilfswerte!$B$23)-Hilfswerte!$B$29)^2+(((G213-Hilfswerte!$B$24)/Hilfswerte!$B$25)-Hilfswerte!$B$30)^2),3)</f>
        <v>3.718</v>
      </c>
      <c r="W213" s="4">
        <f>ROUND(E213*Hilfswerte!$B$31,0)</f>
        <v>154160</v>
      </c>
      <c r="X213" s="4">
        <f t="shared" si="30"/>
        <v>0</v>
      </c>
      <c r="Y213" s="4" t="str">
        <f>IF(T213="A - Top-Kunde","bereits Top-Kunde",IF(AND(V213&lt;=Hilfswerte!$B$34,H213&lt;0.5*W213),"Hoch",IF(AND(V213&lt;=Hilfswerte!$B$35,H213&lt;0.7*W213),"Mittel","Niedrig")))</f>
        <v>Niedrig</v>
      </c>
      <c r="Z213" s="4">
        <f t="shared" si="31"/>
        <v>8.8000000000000007</v>
      </c>
      <c r="AA213" s="4" t="str">
        <f>IF(J213&gt;365,"Bereits abgewandert (Segment D)",IF(Z213&gt;=Hilfswerte!$B$38,"Rot - akut gefaehrdet",IF(Z213&gt;=Hilfswerte!$B$39,"Gelb - beobachten","Gruen - stabil")))</f>
        <v>Gruen - stabil</v>
      </c>
    </row>
    <row r="214" spans="1:27" ht="15" customHeight="1" x14ac:dyDescent="0.25">
      <c r="A214" s="4" t="s">
        <v>412</v>
      </c>
      <c r="B214" s="4" t="s">
        <v>282</v>
      </c>
      <c r="C214" s="4" t="s">
        <v>89</v>
      </c>
      <c r="D214" s="4" t="s">
        <v>30</v>
      </c>
      <c r="E214" s="4">
        <v>15</v>
      </c>
      <c r="F214" s="5">
        <v>4</v>
      </c>
      <c r="G214" s="5">
        <v>13.7</v>
      </c>
      <c r="H214" s="6">
        <v>2480</v>
      </c>
      <c r="I214" s="4">
        <v>3</v>
      </c>
      <c r="J214" s="4">
        <v>64</v>
      </c>
      <c r="K214" s="4">
        <v>0</v>
      </c>
      <c r="L214" s="4">
        <v>11</v>
      </c>
      <c r="M214" s="4">
        <v>4</v>
      </c>
      <c r="N214" s="5">
        <v>23</v>
      </c>
      <c r="O214" s="7">
        <f t="shared" si="24"/>
        <v>4</v>
      </c>
      <c r="P214" s="7">
        <f t="shared" si="25"/>
        <v>3</v>
      </c>
      <c r="Q214" s="7">
        <f t="shared" si="26"/>
        <v>3</v>
      </c>
      <c r="R214" s="7">
        <f t="shared" si="27"/>
        <v>10</v>
      </c>
      <c r="S214" s="8">
        <f t="shared" si="28"/>
        <v>108.2</v>
      </c>
      <c r="T214" s="7" t="str">
        <f t="shared" si="29"/>
        <v>B - Kernkunde</v>
      </c>
      <c r="U214" s="4">
        <f>ROUND(((E214-Hilfswerte!$B$20)/Hilfswerte!$B$21)+((F214-Hilfswerte!$B$22)/Hilfswerte!$B$23)+((G214-Hilfswerte!$B$24)/Hilfswerte!$B$25)+0.1*INDEX(Hilfswerte!$B$4:$B$15,MATCH(C214,Hilfswerte!$A$4:$A$15,0)),2)</f>
        <v>-0.03</v>
      </c>
      <c r="V214" s="4">
        <f>ROUND(SQRT((((E214-Hilfswerte!$B$20)/Hilfswerte!$B$21)-Hilfswerte!$B$28)^2+(((F214-Hilfswerte!$B$22)/Hilfswerte!$B$23)-Hilfswerte!$B$29)^2+(((G214-Hilfswerte!$B$24)/Hilfswerte!$B$25)-Hilfswerte!$B$30)^2),3)</f>
        <v>0.97399999999999998</v>
      </c>
      <c r="W214" s="4">
        <f>ROUND(E214*Hilfswerte!$B$31,0)</f>
        <v>3083</v>
      </c>
      <c r="X214" s="4">
        <f t="shared" si="30"/>
        <v>603</v>
      </c>
      <c r="Y214" s="4" t="str">
        <f>IF(T214="A - Top-Kunde","bereits Top-Kunde",IF(AND(V214&lt;=Hilfswerte!$B$34,H214&lt;0.5*W214),"Hoch",IF(AND(V214&lt;=Hilfswerte!$B$35,H214&lt;0.7*W214),"Mittel","Niedrig")))</f>
        <v>Niedrig</v>
      </c>
      <c r="Z214" s="4">
        <f t="shared" si="31"/>
        <v>5.4</v>
      </c>
      <c r="AA214" s="4" t="str">
        <f>IF(J214&gt;365,"Bereits abgewandert (Segment D)",IF(Z214&gt;=Hilfswerte!$B$38,"Rot - akut gefaehrdet",IF(Z214&gt;=Hilfswerte!$B$39,"Gelb - beobachten","Gruen - stabil")))</f>
        <v>Gruen - stabil</v>
      </c>
    </row>
    <row r="215" spans="1:27" ht="15" customHeight="1" x14ac:dyDescent="0.25">
      <c r="A215" s="4" t="s">
        <v>413</v>
      </c>
      <c r="B215" s="4" t="s">
        <v>271</v>
      </c>
      <c r="C215" s="4" t="s">
        <v>51</v>
      </c>
      <c r="D215" s="4" t="s">
        <v>30</v>
      </c>
      <c r="E215" s="4">
        <v>86</v>
      </c>
      <c r="F215" s="5">
        <v>15.7</v>
      </c>
      <c r="G215" s="5">
        <v>19.2</v>
      </c>
      <c r="H215" s="6">
        <v>20660</v>
      </c>
      <c r="I215" s="4">
        <v>2</v>
      </c>
      <c r="J215" s="4">
        <v>129</v>
      </c>
      <c r="K215" s="4">
        <v>0</v>
      </c>
      <c r="L215" s="4">
        <v>-5</v>
      </c>
      <c r="M215" s="4">
        <v>5</v>
      </c>
      <c r="N215" s="5">
        <v>35.200000000000003</v>
      </c>
      <c r="O215" s="7">
        <f t="shared" si="24"/>
        <v>3</v>
      </c>
      <c r="P215" s="7">
        <f t="shared" si="25"/>
        <v>2</v>
      </c>
      <c r="Q215" s="7">
        <f t="shared" si="26"/>
        <v>5</v>
      </c>
      <c r="R215" s="7">
        <f t="shared" si="27"/>
        <v>10</v>
      </c>
      <c r="S215" s="8">
        <f t="shared" si="28"/>
        <v>117.6</v>
      </c>
      <c r="T215" s="7" t="str">
        <f t="shared" si="29"/>
        <v>B - Kernkunde</v>
      </c>
      <c r="U215" s="4">
        <f>ROUND(((E215-Hilfswerte!$B$20)/Hilfswerte!$B$21)+((F215-Hilfswerte!$B$22)/Hilfswerte!$B$23)+((G215-Hilfswerte!$B$24)/Hilfswerte!$B$25)+0.1*INDEX(Hilfswerte!$B$4:$B$15,MATCH(C215,Hilfswerte!$A$4:$A$15,0)),2)</f>
        <v>1.41</v>
      </c>
      <c r="V215" s="4">
        <f>ROUND(SQRT((((E215-Hilfswerte!$B$20)/Hilfswerte!$B$21)-Hilfswerte!$B$28)^2+(((F215-Hilfswerte!$B$22)/Hilfswerte!$B$23)-Hilfswerte!$B$29)^2+(((G215-Hilfswerte!$B$24)/Hilfswerte!$B$25)-Hilfswerte!$B$30)^2),3)</f>
        <v>1.3740000000000001</v>
      </c>
      <c r="W215" s="4">
        <f>ROUND(E215*Hilfswerte!$B$31,0)</f>
        <v>17677</v>
      </c>
      <c r="X215" s="4">
        <f t="shared" si="30"/>
        <v>0</v>
      </c>
      <c r="Y215" s="4" t="str">
        <f>IF(T215="A - Top-Kunde","bereits Top-Kunde",IF(AND(V215&lt;=Hilfswerte!$B$34,H215&lt;0.5*W215),"Hoch",IF(AND(V215&lt;=Hilfswerte!$B$35,H215&lt;0.7*W215),"Mittel","Niedrig")))</f>
        <v>Niedrig</v>
      </c>
      <c r="Z215" s="4">
        <f t="shared" si="31"/>
        <v>6.5</v>
      </c>
      <c r="AA215" s="4" t="str">
        <f>IF(J215&gt;365,"Bereits abgewandert (Segment D)",IF(Z215&gt;=Hilfswerte!$B$38,"Rot - akut gefaehrdet",IF(Z215&gt;=Hilfswerte!$B$39,"Gelb - beobachten","Gruen - stabil")))</f>
        <v>Gruen - stabil</v>
      </c>
    </row>
    <row r="216" spans="1:27" ht="15" customHeight="1" x14ac:dyDescent="0.25">
      <c r="A216" s="4" t="s">
        <v>414</v>
      </c>
      <c r="B216" s="4" t="s">
        <v>415</v>
      </c>
      <c r="C216" s="4" t="s">
        <v>51</v>
      </c>
      <c r="D216" s="4" t="s">
        <v>30</v>
      </c>
      <c r="E216" s="4">
        <v>142</v>
      </c>
      <c r="F216" s="5">
        <v>20.7</v>
      </c>
      <c r="G216" s="5">
        <v>11.3</v>
      </c>
      <c r="H216" s="6">
        <v>50100</v>
      </c>
      <c r="I216" s="4">
        <v>7</v>
      </c>
      <c r="J216" s="4">
        <v>1</v>
      </c>
      <c r="K216" s="4">
        <v>0</v>
      </c>
      <c r="L216" s="4">
        <v>20</v>
      </c>
      <c r="M216" s="4">
        <v>3</v>
      </c>
      <c r="N216" s="5">
        <v>26.3</v>
      </c>
      <c r="O216" s="7">
        <f t="shared" si="24"/>
        <v>5</v>
      </c>
      <c r="P216" s="7">
        <f t="shared" si="25"/>
        <v>5</v>
      </c>
      <c r="Q216" s="7">
        <f t="shared" si="26"/>
        <v>5</v>
      </c>
      <c r="R216" s="7">
        <f t="shared" si="27"/>
        <v>15</v>
      </c>
      <c r="S216" s="8">
        <f t="shared" si="28"/>
        <v>157.19999999999999</v>
      </c>
      <c r="T216" s="7" t="str">
        <f t="shared" si="29"/>
        <v>A - Top-Kunde</v>
      </c>
      <c r="U216" s="4">
        <f>ROUND(((E216-Hilfswerte!$B$20)/Hilfswerte!$B$21)+((F216-Hilfswerte!$B$22)/Hilfswerte!$B$23)+((G216-Hilfswerte!$B$24)/Hilfswerte!$B$25)+0.1*INDEX(Hilfswerte!$B$4:$B$15,MATCH(C216,Hilfswerte!$A$4:$A$15,0)),2)</f>
        <v>0.48</v>
      </c>
      <c r="V216" s="4">
        <f>ROUND(SQRT((((E216-Hilfswerte!$B$20)/Hilfswerte!$B$21)-Hilfswerte!$B$28)^2+(((F216-Hilfswerte!$B$22)/Hilfswerte!$B$23)-Hilfswerte!$B$29)^2+(((G216-Hilfswerte!$B$24)/Hilfswerte!$B$25)-Hilfswerte!$B$30)^2),3)</f>
        <v>0.32500000000000001</v>
      </c>
      <c r="W216" s="4">
        <f>ROUND(E216*Hilfswerte!$B$31,0)</f>
        <v>29188</v>
      </c>
      <c r="X216" s="4">
        <f t="shared" si="30"/>
        <v>0</v>
      </c>
      <c r="Y216" s="4" t="str">
        <f>IF(T216="A - Top-Kunde","bereits Top-Kunde",IF(AND(V216&lt;=Hilfswerte!$B$34,H216&lt;0.5*W216),"Hoch",IF(AND(V216&lt;=Hilfswerte!$B$35,H216&lt;0.7*W216),"Mittel","Niedrig")))</f>
        <v>bereits Top-Kunde</v>
      </c>
      <c r="Z216" s="4">
        <f t="shared" si="31"/>
        <v>4.0999999999999996</v>
      </c>
      <c r="AA216" s="4" t="str">
        <f>IF(J216&gt;365,"Bereits abgewandert (Segment D)",IF(Z216&gt;=Hilfswerte!$B$38,"Rot - akut gefaehrdet",IF(Z216&gt;=Hilfswerte!$B$39,"Gelb - beobachten","Gruen - stabil")))</f>
        <v>Gruen - stabil</v>
      </c>
    </row>
    <row r="217" spans="1:27" ht="15" customHeight="1" x14ac:dyDescent="0.25">
      <c r="A217" s="4" t="s">
        <v>416</v>
      </c>
      <c r="B217" s="4" t="s">
        <v>350</v>
      </c>
      <c r="C217" s="4" t="s">
        <v>84</v>
      </c>
      <c r="D217" s="4" t="s">
        <v>77</v>
      </c>
      <c r="E217" s="4">
        <v>17</v>
      </c>
      <c r="F217" s="5">
        <v>4</v>
      </c>
      <c r="G217" s="5">
        <v>14.8</v>
      </c>
      <c r="H217" s="6">
        <v>0</v>
      </c>
      <c r="I217" s="4">
        <v>0</v>
      </c>
      <c r="J217" s="4">
        <v>381</v>
      </c>
      <c r="K217" s="4">
        <v>0</v>
      </c>
      <c r="L217" s="4">
        <v>10</v>
      </c>
      <c r="M217" s="4">
        <v>0</v>
      </c>
      <c r="N217" s="5">
        <v>-44.6</v>
      </c>
      <c r="O217" s="7">
        <f t="shared" si="24"/>
        <v>1</v>
      </c>
      <c r="P217" s="7">
        <f t="shared" si="25"/>
        <v>1</v>
      </c>
      <c r="Q217" s="7">
        <f t="shared" si="26"/>
        <v>1</v>
      </c>
      <c r="R217" s="7">
        <f t="shared" si="27"/>
        <v>3</v>
      </c>
      <c r="S217" s="8">
        <f t="shared" si="28"/>
        <v>4.7</v>
      </c>
      <c r="T217" s="7" t="str">
        <f t="shared" si="29"/>
        <v>D - Abwanderungsrisiko</v>
      </c>
      <c r="U217" s="4">
        <f>ROUND(((E217-Hilfswerte!$B$20)/Hilfswerte!$B$21)+((F217-Hilfswerte!$B$22)/Hilfswerte!$B$23)+((G217-Hilfswerte!$B$24)/Hilfswerte!$B$25)+0.1*INDEX(Hilfswerte!$B$4:$B$15,MATCH(C217,Hilfswerte!$A$4:$A$15,0)),2)</f>
        <v>-0.14000000000000001</v>
      </c>
      <c r="V217" s="4">
        <f>ROUND(SQRT((((E217-Hilfswerte!$B$20)/Hilfswerte!$B$21)-Hilfswerte!$B$28)^2+(((F217-Hilfswerte!$B$22)/Hilfswerte!$B$23)-Hilfswerte!$B$29)^2+(((G217-Hilfswerte!$B$24)/Hilfswerte!$B$25)-Hilfswerte!$B$30)^2),3)</f>
        <v>1.052</v>
      </c>
      <c r="W217" s="4">
        <f>ROUND(E217*Hilfswerte!$B$31,0)</f>
        <v>3494</v>
      </c>
      <c r="X217" s="4">
        <f t="shared" si="30"/>
        <v>3494</v>
      </c>
      <c r="Y217" s="4" t="str">
        <f>IF(T217="A - Top-Kunde","bereits Top-Kunde",IF(AND(V217&lt;=Hilfswerte!$B$34,H217&lt;0.5*W217),"Hoch",IF(AND(V217&lt;=Hilfswerte!$B$35,H217&lt;0.7*W217),"Mittel","Niedrig")))</f>
        <v>Mittel</v>
      </c>
      <c r="Z217" s="4">
        <f t="shared" si="31"/>
        <v>38.9</v>
      </c>
      <c r="AA217" s="4" t="str">
        <f>IF(J217&gt;365,"Bereits abgewandert (Segment D)",IF(Z217&gt;=Hilfswerte!$B$38,"Rot - akut gefaehrdet",IF(Z217&gt;=Hilfswerte!$B$39,"Gelb - beobachten","Gruen - stabil")))</f>
        <v>Bereits abgewandert (Segment D)</v>
      </c>
    </row>
    <row r="218" spans="1:27" ht="15" customHeight="1" x14ac:dyDescent="0.25">
      <c r="A218" s="4" t="s">
        <v>417</v>
      </c>
      <c r="B218" s="4" t="s">
        <v>418</v>
      </c>
      <c r="C218" s="4" t="s">
        <v>59</v>
      </c>
      <c r="D218" s="4" t="s">
        <v>30</v>
      </c>
      <c r="E218" s="4">
        <v>641</v>
      </c>
      <c r="F218" s="5">
        <v>95.2</v>
      </c>
      <c r="G218" s="5">
        <v>5.5</v>
      </c>
      <c r="H218" s="6">
        <v>98120</v>
      </c>
      <c r="I218" s="4">
        <v>4</v>
      </c>
      <c r="J218" s="4">
        <v>8</v>
      </c>
      <c r="K218" s="4">
        <v>0</v>
      </c>
      <c r="L218" s="4">
        <v>1</v>
      </c>
      <c r="M218" s="4">
        <v>1</v>
      </c>
      <c r="N218" s="5">
        <v>3.9</v>
      </c>
      <c r="O218" s="7">
        <f t="shared" si="24"/>
        <v>5</v>
      </c>
      <c r="P218" s="7">
        <f t="shared" si="25"/>
        <v>4</v>
      </c>
      <c r="Q218" s="7">
        <f t="shared" si="26"/>
        <v>5</v>
      </c>
      <c r="R218" s="7">
        <f t="shared" si="27"/>
        <v>14</v>
      </c>
      <c r="S218" s="8">
        <f t="shared" si="28"/>
        <v>141.69999999999999</v>
      </c>
      <c r="T218" s="7" t="str">
        <f t="shared" si="29"/>
        <v>A - Top-Kunde</v>
      </c>
      <c r="U218" s="4">
        <f>ROUND(((E218-Hilfswerte!$B$20)/Hilfswerte!$B$21)+((F218-Hilfswerte!$B$22)/Hilfswerte!$B$23)+((G218-Hilfswerte!$B$24)/Hilfswerte!$B$25)+0.1*INDEX(Hilfswerte!$B$4:$B$15,MATCH(C218,Hilfswerte!$A$4:$A$15,0)),2)</f>
        <v>2.62</v>
      </c>
      <c r="V218" s="4">
        <f>ROUND(SQRT((((E218-Hilfswerte!$B$20)/Hilfswerte!$B$21)-Hilfswerte!$B$28)^2+(((F218-Hilfswerte!$B$22)/Hilfswerte!$B$23)-Hilfswerte!$B$29)^2+(((G218-Hilfswerte!$B$24)/Hilfswerte!$B$25)-Hilfswerte!$B$30)^2),3)</f>
        <v>2.4500000000000002</v>
      </c>
      <c r="W218" s="4">
        <f>ROUND(E218*Hilfswerte!$B$31,0)</f>
        <v>131755</v>
      </c>
      <c r="X218" s="4">
        <f t="shared" si="30"/>
        <v>33635</v>
      </c>
      <c r="Y218" s="4" t="str">
        <f>IF(T218="A - Top-Kunde","bereits Top-Kunde",IF(AND(V218&lt;=Hilfswerte!$B$34,H218&lt;0.5*W218),"Hoch",IF(AND(V218&lt;=Hilfswerte!$B$35,H218&lt;0.7*W218),"Mittel","Niedrig")))</f>
        <v>bereits Top-Kunde</v>
      </c>
      <c r="Z218" s="4">
        <f t="shared" si="31"/>
        <v>0.6</v>
      </c>
      <c r="AA218" s="4" t="str">
        <f>IF(J218&gt;365,"Bereits abgewandert (Segment D)",IF(Z218&gt;=Hilfswerte!$B$38,"Rot - akut gefaehrdet",IF(Z218&gt;=Hilfswerte!$B$39,"Gelb - beobachten","Gruen - stabil")))</f>
        <v>Gruen - stabil</v>
      </c>
    </row>
    <row r="219" spans="1:27" ht="15" customHeight="1" x14ac:dyDescent="0.25">
      <c r="A219" s="4" t="s">
        <v>419</v>
      </c>
      <c r="B219" s="4" t="s">
        <v>420</v>
      </c>
      <c r="C219" s="4" t="s">
        <v>47</v>
      </c>
      <c r="D219" s="4" t="s">
        <v>52</v>
      </c>
      <c r="E219" s="4">
        <v>33</v>
      </c>
      <c r="F219" s="5">
        <v>10.199999999999999</v>
      </c>
      <c r="G219" s="5">
        <v>13.3</v>
      </c>
      <c r="H219" s="6">
        <v>1930</v>
      </c>
      <c r="I219" s="4">
        <v>2</v>
      </c>
      <c r="J219" s="4">
        <v>54</v>
      </c>
      <c r="K219" s="4">
        <v>0</v>
      </c>
      <c r="L219" s="4">
        <v>24</v>
      </c>
      <c r="M219" s="4">
        <v>6</v>
      </c>
      <c r="N219" s="5">
        <v>25.1</v>
      </c>
      <c r="O219" s="7">
        <f t="shared" si="24"/>
        <v>4</v>
      </c>
      <c r="P219" s="7">
        <f t="shared" si="25"/>
        <v>2</v>
      </c>
      <c r="Q219" s="7">
        <f t="shared" si="26"/>
        <v>3</v>
      </c>
      <c r="R219" s="7">
        <f t="shared" si="27"/>
        <v>9</v>
      </c>
      <c r="S219" s="8">
        <f t="shared" si="28"/>
        <v>95.4</v>
      </c>
      <c r="T219" s="7" t="str">
        <f t="shared" si="29"/>
        <v>C - Entwicklungspotenzial</v>
      </c>
      <c r="U219" s="4">
        <f>ROUND(((E219-Hilfswerte!$B$20)/Hilfswerte!$B$21)+((F219-Hilfswerte!$B$22)/Hilfswerte!$B$23)+((G219-Hilfswerte!$B$24)/Hilfswerte!$B$25)+0.1*INDEX(Hilfswerte!$B$4:$B$15,MATCH(C219,Hilfswerte!$A$4:$A$15,0)),2)</f>
        <v>-0.12</v>
      </c>
      <c r="V219" s="4">
        <f>ROUND(SQRT((((E219-Hilfswerte!$B$20)/Hilfswerte!$B$21)-Hilfswerte!$B$28)^2+(((F219-Hilfswerte!$B$22)/Hilfswerte!$B$23)-Hilfswerte!$B$29)^2+(((G219-Hilfswerte!$B$24)/Hilfswerte!$B$25)-Hilfswerte!$B$30)^2),3)</f>
        <v>0.82799999999999996</v>
      </c>
      <c r="W219" s="4">
        <f>ROUND(E219*Hilfswerte!$B$31,0)</f>
        <v>6783</v>
      </c>
      <c r="X219" s="4">
        <f t="shared" si="30"/>
        <v>4853</v>
      </c>
      <c r="Y219" s="4" t="str">
        <f>IF(T219="A - Top-Kunde","bereits Top-Kunde",IF(AND(V219&lt;=Hilfswerte!$B$34,H219&lt;0.5*W219),"Hoch",IF(AND(V219&lt;=Hilfswerte!$B$35,H219&lt;0.7*W219),"Mittel","Niedrig")))</f>
        <v>Hoch</v>
      </c>
      <c r="Z219" s="4">
        <f t="shared" si="31"/>
        <v>7.5</v>
      </c>
      <c r="AA219" s="4" t="str">
        <f>IF(J219&gt;365,"Bereits abgewandert (Segment D)",IF(Z219&gt;=Hilfswerte!$B$38,"Rot - akut gefaehrdet",IF(Z219&gt;=Hilfswerte!$B$39,"Gelb - beobachten","Gruen - stabil")))</f>
        <v>Gruen - stabil</v>
      </c>
    </row>
    <row r="220" spans="1:27" ht="15" customHeight="1" x14ac:dyDescent="0.25">
      <c r="A220" s="4" t="s">
        <v>421</v>
      </c>
      <c r="B220" s="4" t="s">
        <v>422</v>
      </c>
      <c r="C220" s="4" t="s">
        <v>74</v>
      </c>
      <c r="D220" s="4" t="s">
        <v>30</v>
      </c>
      <c r="E220" s="4">
        <v>12</v>
      </c>
      <c r="F220" s="5">
        <v>1.7</v>
      </c>
      <c r="G220" s="5">
        <v>4.7</v>
      </c>
      <c r="H220" s="6">
        <v>700</v>
      </c>
      <c r="I220" s="4">
        <v>3</v>
      </c>
      <c r="J220" s="4">
        <v>29</v>
      </c>
      <c r="K220" s="4">
        <v>1</v>
      </c>
      <c r="L220" s="4">
        <v>-5</v>
      </c>
      <c r="M220" s="4">
        <v>5</v>
      </c>
      <c r="N220" s="5">
        <v>25.4</v>
      </c>
      <c r="O220" s="7">
        <f t="shared" si="24"/>
        <v>5</v>
      </c>
      <c r="P220" s="7">
        <f t="shared" si="25"/>
        <v>3</v>
      </c>
      <c r="Q220" s="7">
        <f t="shared" si="26"/>
        <v>2</v>
      </c>
      <c r="R220" s="7">
        <f t="shared" si="27"/>
        <v>10</v>
      </c>
      <c r="S220" s="8">
        <f t="shared" si="28"/>
        <v>106.7</v>
      </c>
      <c r="T220" s="7" t="str">
        <f t="shared" si="29"/>
        <v>B - Kernkunde</v>
      </c>
      <c r="U220" s="4">
        <f>ROUND(((E220-Hilfswerte!$B$20)/Hilfswerte!$B$21)+((F220-Hilfswerte!$B$22)/Hilfswerte!$B$23)+((G220-Hilfswerte!$B$24)/Hilfswerte!$B$25)+0.1*INDEX(Hilfswerte!$B$4:$B$15,MATCH(C220,Hilfswerte!$A$4:$A$15,0)),2)</f>
        <v>-1.83</v>
      </c>
      <c r="V220" s="4">
        <f>ROUND(SQRT((((E220-Hilfswerte!$B$20)/Hilfswerte!$B$21)-Hilfswerte!$B$28)^2+(((F220-Hilfswerte!$B$22)/Hilfswerte!$B$23)-Hilfswerte!$B$29)^2+(((G220-Hilfswerte!$B$24)/Hilfswerte!$B$25)-Hilfswerte!$B$30)^2),3)</f>
        <v>1.389</v>
      </c>
      <c r="W220" s="4">
        <f>ROUND(E220*Hilfswerte!$B$31,0)</f>
        <v>2467</v>
      </c>
      <c r="X220" s="4">
        <f t="shared" si="30"/>
        <v>1767</v>
      </c>
      <c r="Y220" s="4" t="str">
        <f>IF(T220="A - Top-Kunde","bereits Top-Kunde",IF(AND(V220&lt;=Hilfswerte!$B$34,H220&lt;0.5*W220),"Hoch",IF(AND(V220&lt;=Hilfswerte!$B$35,H220&lt;0.7*W220),"Mittel","Niedrig")))</f>
        <v>Niedrig</v>
      </c>
      <c r="Z220" s="4">
        <f t="shared" si="31"/>
        <v>4.5</v>
      </c>
      <c r="AA220" s="4" t="str">
        <f>IF(J220&gt;365,"Bereits abgewandert (Segment D)",IF(Z220&gt;=Hilfswerte!$B$38,"Rot - akut gefaehrdet",IF(Z220&gt;=Hilfswerte!$B$39,"Gelb - beobachten","Gruen - stabil")))</f>
        <v>Gruen - stabil</v>
      </c>
    </row>
    <row r="221" spans="1:27" ht="15" customHeight="1" x14ac:dyDescent="0.25">
      <c r="A221" s="4" t="s">
        <v>423</v>
      </c>
      <c r="B221" s="4" t="s">
        <v>424</v>
      </c>
      <c r="C221" s="4" t="s">
        <v>59</v>
      </c>
      <c r="D221" s="4" t="s">
        <v>30</v>
      </c>
      <c r="E221" s="4">
        <v>314</v>
      </c>
      <c r="F221" s="5">
        <v>70.3</v>
      </c>
      <c r="G221" s="5">
        <v>1.4</v>
      </c>
      <c r="H221" s="6">
        <v>8230</v>
      </c>
      <c r="I221" s="4">
        <v>3</v>
      </c>
      <c r="J221" s="4">
        <v>21</v>
      </c>
      <c r="K221" s="4">
        <v>0</v>
      </c>
      <c r="L221" s="4">
        <v>4</v>
      </c>
      <c r="M221" s="4">
        <v>5</v>
      </c>
      <c r="N221" s="5">
        <v>6.3</v>
      </c>
      <c r="O221" s="7">
        <f t="shared" si="24"/>
        <v>5</v>
      </c>
      <c r="P221" s="7">
        <f t="shared" si="25"/>
        <v>3</v>
      </c>
      <c r="Q221" s="7">
        <f t="shared" si="26"/>
        <v>5</v>
      </c>
      <c r="R221" s="7">
        <f t="shared" si="27"/>
        <v>13</v>
      </c>
      <c r="S221" s="8">
        <f t="shared" si="28"/>
        <v>132</v>
      </c>
      <c r="T221" s="7" t="str">
        <f t="shared" si="29"/>
        <v>A - Top-Kunde</v>
      </c>
      <c r="U221" s="4">
        <f>ROUND(((E221-Hilfswerte!$B$20)/Hilfswerte!$B$21)+((F221-Hilfswerte!$B$22)/Hilfswerte!$B$23)+((G221-Hilfswerte!$B$24)/Hilfswerte!$B$25)+0.1*INDEX(Hilfswerte!$B$4:$B$15,MATCH(C221,Hilfswerte!$A$4:$A$15,0)),2)</f>
        <v>0.12</v>
      </c>
      <c r="V221" s="4">
        <f>ROUND(SQRT((((E221-Hilfswerte!$B$20)/Hilfswerte!$B$21)-Hilfswerte!$B$28)^2+(((F221-Hilfswerte!$B$22)/Hilfswerte!$B$23)-Hilfswerte!$B$29)^2+(((G221-Hilfswerte!$B$24)/Hilfswerte!$B$25)-Hilfswerte!$B$30)^2),3)</f>
        <v>1.78</v>
      </c>
      <c r="W221" s="4">
        <f>ROUND(E221*Hilfswerte!$B$31,0)</f>
        <v>64541</v>
      </c>
      <c r="X221" s="4">
        <f t="shared" si="30"/>
        <v>56311</v>
      </c>
      <c r="Y221" s="4" t="str">
        <f>IF(T221="A - Top-Kunde","bereits Top-Kunde",IF(AND(V221&lt;=Hilfswerte!$B$34,H221&lt;0.5*W221),"Hoch",IF(AND(V221&lt;=Hilfswerte!$B$35,H221&lt;0.7*W221),"Mittel","Niedrig")))</f>
        <v>bereits Top-Kunde</v>
      </c>
      <c r="Z221" s="4">
        <f t="shared" si="31"/>
        <v>1.9</v>
      </c>
      <c r="AA221" s="4" t="str">
        <f>IF(J221&gt;365,"Bereits abgewandert (Segment D)",IF(Z221&gt;=Hilfswerte!$B$38,"Rot - akut gefaehrdet",IF(Z221&gt;=Hilfswerte!$B$39,"Gelb - beobachten","Gruen - stabil")))</f>
        <v>Gruen - stabil</v>
      </c>
    </row>
    <row r="222" spans="1:27" ht="15" customHeight="1" x14ac:dyDescent="0.25">
      <c r="A222" s="4" t="s">
        <v>425</v>
      </c>
      <c r="B222" s="4" t="s">
        <v>190</v>
      </c>
      <c r="C222" s="4" t="s">
        <v>29</v>
      </c>
      <c r="D222" s="4" t="s">
        <v>30</v>
      </c>
      <c r="E222" s="4">
        <v>74</v>
      </c>
      <c r="F222" s="5">
        <v>15</v>
      </c>
      <c r="G222" s="5">
        <v>7</v>
      </c>
      <c r="H222" s="6">
        <v>11650</v>
      </c>
      <c r="I222" s="4">
        <v>2</v>
      </c>
      <c r="J222" s="4">
        <v>54</v>
      </c>
      <c r="K222" s="4">
        <v>0</v>
      </c>
      <c r="L222" s="4">
        <v>6</v>
      </c>
      <c r="M222" s="4">
        <v>2</v>
      </c>
      <c r="N222" s="5">
        <v>-43.4</v>
      </c>
      <c r="O222" s="7">
        <f t="shared" si="24"/>
        <v>4</v>
      </c>
      <c r="P222" s="7">
        <f t="shared" si="25"/>
        <v>2</v>
      </c>
      <c r="Q222" s="7">
        <f t="shared" si="26"/>
        <v>5</v>
      </c>
      <c r="R222" s="7">
        <f t="shared" si="27"/>
        <v>11</v>
      </c>
      <c r="S222" s="8">
        <f t="shared" si="28"/>
        <v>86.5</v>
      </c>
      <c r="T222" s="7" t="str">
        <f t="shared" si="29"/>
        <v>C - Entwicklungspotenzial</v>
      </c>
      <c r="U222" s="4">
        <f>ROUND(((E222-Hilfswerte!$B$20)/Hilfswerte!$B$21)+((F222-Hilfswerte!$B$22)/Hilfswerte!$B$23)+((G222-Hilfswerte!$B$24)/Hilfswerte!$B$25)+0.1*INDEX(Hilfswerte!$B$4:$B$15,MATCH(C222,Hilfswerte!$A$4:$A$15,0)),2)</f>
        <v>-0.67</v>
      </c>
      <c r="V222" s="4">
        <f>ROUND(SQRT((((E222-Hilfswerte!$B$20)/Hilfswerte!$B$21)-Hilfswerte!$B$28)^2+(((F222-Hilfswerte!$B$22)/Hilfswerte!$B$23)-Hilfswerte!$B$29)^2+(((G222-Hilfswerte!$B$24)/Hilfswerte!$B$25)-Hilfswerte!$B$30)^2),3)</f>
        <v>0.879</v>
      </c>
      <c r="W222" s="4">
        <f>ROUND(E222*Hilfswerte!$B$31,0)</f>
        <v>15210</v>
      </c>
      <c r="X222" s="4">
        <f t="shared" si="30"/>
        <v>3560</v>
      </c>
      <c r="Y222" s="4" t="str">
        <f>IF(T222="A - Top-Kunde","bereits Top-Kunde",IF(AND(V222&lt;=Hilfswerte!$B$34,H222&lt;0.5*W222),"Hoch",IF(AND(V222&lt;=Hilfswerte!$B$35,H222&lt;0.7*W222),"Mittel","Niedrig")))</f>
        <v>Niedrig</v>
      </c>
      <c r="Z222" s="4">
        <f t="shared" si="31"/>
        <v>21.3</v>
      </c>
      <c r="AA222" s="4" t="str">
        <f>IF(J222&gt;365,"Bereits abgewandert (Segment D)",IF(Z222&gt;=Hilfswerte!$B$38,"Rot - akut gefaehrdet",IF(Z222&gt;=Hilfswerte!$B$39,"Gelb - beobachten","Gruen - stabil")))</f>
        <v>Rot - akut gefaehrdet</v>
      </c>
    </row>
    <row r="223" spans="1:27" ht="15" customHeight="1" x14ac:dyDescent="0.25">
      <c r="A223" s="4" t="s">
        <v>426</v>
      </c>
      <c r="B223" s="4" t="s">
        <v>79</v>
      </c>
      <c r="C223" s="4" t="s">
        <v>62</v>
      </c>
      <c r="D223" s="4" t="s">
        <v>30</v>
      </c>
      <c r="E223" s="4">
        <v>15</v>
      </c>
      <c r="F223" s="5">
        <v>2.8</v>
      </c>
      <c r="G223" s="5">
        <v>19.899999999999999</v>
      </c>
      <c r="H223" s="6">
        <v>350</v>
      </c>
      <c r="I223" s="4">
        <v>2</v>
      </c>
      <c r="J223" s="4">
        <v>66</v>
      </c>
      <c r="K223" s="4">
        <v>0</v>
      </c>
      <c r="L223" s="4">
        <v>7</v>
      </c>
      <c r="M223" s="4">
        <v>4</v>
      </c>
      <c r="N223" s="5">
        <v>-8</v>
      </c>
      <c r="O223" s="7">
        <f t="shared" si="24"/>
        <v>4</v>
      </c>
      <c r="P223" s="7">
        <f t="shared" si="25"/>
        <v>2</v>
      </c>
      <c r="Q223" s="7">
        <f t="shared" si="26"/>
        <v>2</v>
      </c>
      <c r="R223" s="7">
        <f t="shared" si="27"/>
        <v>8</v>
      </c>
      <c r="S223" s="8">
        <f t="shared" si="28"/>
        <v>73.900000000000006</v>
      </c>
      <c r="T223" s="7" t="str">
        <f t="shared" si="29"/>
        <v>C - Entwicklungspotenzial</v>
      </c>
      <c r="U223" s="4">
        <f>ROUND(((E223-Hilfswerte!$B$20)/Hilfswerte!$B$21)+((F223-Hilfswerte!$B$22)/Hilfswerte!$B$23)+((G223-Hilfswerte!$B$24)/Hilfswerte!$B$25)+0.1*INDEX(Hilfswerte!$B$4:$B$15,MATCH(C223,Hilfswerte!$A$4:$A$15,0)),2)</f>
        <v>1.05</v>
      </c>
      <c r="V223" s="4">
        <f>ROUND(SQRT((((E223-Hilfswerte!$B$20)/Hilfswerte!$B$21)-Hilfswerte!$B$28)^2+(((F223-Hilfswerte!$B$22)/Hilfswerte!$B$23)-Hilfswerte!$B$29)^2+(((G223-Hilfswerte!$B$24)/Hilfswerte!$B$25)-Hilfswerte!$B$30)^2),3)</f>
        <v>1.65</v>
      </c>
      <c r="W223" s="4">
        <f>ROUND(E223*Hilfswerte!$B$31,0)</f>
        <v>3083</v>
      </c>
      <c r="X223" s="4">
        <f t="shared" si="30"/>
        <v>2733</v>
      </c>
      <c r="Y223" s="4" t="str">
        <f>IF(T223="A - Top-Kunde","bereits Top-Kunde",IF(AND(V223&lt;=Hilfswerte!$B$34,H223&lt;0.5*W223),"Hoch",IF(AND(V223&lt;=Hilfswerte!$B$35,H223&lt;0.7*W223),"Mittel","Niedrig")))</f>
        <v>Niedrig</v>
      </c>
      <c r="Z223" s="4">
        <f t="shared" si="31"/>
        <v>7.9</v>
      </c>
      <c r="AA223" s="4" t="str">
        <f>IF(J223&gt;365,"Bereits abgewandert (Segment D)",IF(Z223&gt;=Hilfswerte!$B$38,"Rot - akut gefaehrdet",IF(Z223&gt;=Hilfswerte!$B$39,"Gelb - beobachten","Gruen - stabil")))</f>
        <v>Gruen - stabil</v>
      </c>
    </row>
    <row r="224" spans="1:27" ht="15" customHeight="1" x14ac:dyDescent="0.25">
      <c r="A224" s="4" t="s">
        <v>427</v>
      </c>
      <c r="B224" s="4" t="s">
        <v>428</v>
      </c>
      <c r="C224" s="4" t="s">
        <v>65</v>
      </c>
      <c r="D224" s="4" t="s">
        <v>30</v>
      </c>
      <c r="E224" s="4">
        <v>159</v>
      </c>
      <c r="F224" s="5">
        <v>72.2</v>
      </c>
      <c r="G224" s="5">
        <v>11.6</v>
      </c>
      <c r="H224" s="6">
        <v>28030</v>
      </c>
      <c r="I224" s="4">
        <v>4</v>
      </c>
      <c r="J224" s="4">
        <v>90</v>
      </c>
      <c r="K224" s="4">
        <v>1</v>
      </c>
      <c r="L224" s="4">
        <v>20</v>
      </c>
      <c r="M224" s="4">
        <v>2</v>
      </c>
      <c r="N224" s="5">
        <v>3.1</v>
      </c>
      <c r="O224" s="7">
        <f t="shared" si="24"/>
        <v>4</v>
      </c>
      <c r="P224" s="7">
        <f t="shared" si="25"/>
        <v>4</v>
      </c>
      <c r="Q224" s="7">
        <f t="shared" si="26"/>
        <v>5</v>
      </c>
      <c r="R224" s="7">
        <f t="shared" si="27"/>
        <v>13</v>
      </c>
      <c r="S224" s="8">
        <f t="shared" si="28"/>
        <v>119.6</v>
      </c>
      <c r="T224" s="7" t="str">
        <f t="shared" si="29"/>
        <v>B - Kernkunde</v>
      </c>
      <c r="U224" s="4">
        <f>ROUND(((E224-Hilfswerte!$B$20)/Hilfswerte!$B$21)+((F224-Hilfswerte!$B$22)/Hilfswerte!$B$23)+((G224-Hilfswerte!$B$24)/Hilfswerte!$B$25)+0.1*INDEX(Hilfswerte!$B$4:$B$15,MATCH(C224,Hilfswerte!$A$4:$A$15,0)),2)</f>
        <v>1.1299999999999999</v>
      </c>
      <c r="V224" s="4">
        <f>ROUND(SQRT((((E224-Hilfswerte!$B$20)/Hilfswerte!$B$21)-Hilfswerte!$B$28)^2+(((F224-Hilfswerte!$B$22)/Hilfswerte!$B$23)-Hilfswerte!$B$29)^2+(((G224-Hilfswerte!$B$24)/Hilfswerte!$B$25)-Hilfswerte!$B$30)^2),3)</f>
        <v>0.627</v>
      </c>
      <c r="W224" s="4">
        <f>ROUND(E224*Hilfswerte!$B$31,0)</f>
        <v>32682</v>
      </c>
      <c r="X224" s="4">
        <f t="shared" si="30"/>
        <v>4652</v>
      </c>
      <c r="Y224" s="4" t="str">
        <f>IF(T224="A - Top-Kunde","bereits Top-Kunde",IF(AND(V224&lt;=Hilfswerte!$B$34,H224&lt;0.5*W224),"Hoch",IF(AND(V224&lt;=Hilfswerte!$B$35,H224&lt;0.7*W224),"Mittel","Niedrig")))</f>
        <v>Niedrig</v>
      </c>
      <c r="Z224" s="4">
        <f t="shared" si="31"/>
        <v>11.5</v>
      </c>
      <c r="AA224" s="4" t="str">
        <f>IF(J224&gt;365,"Bereits abgewandert (Segment D)",IF(Z224&gt;=Hilfswerte!$B$38,"Rot - akut gefaehrdet",IF(Z224&gt;=Hilfswerte!$B$39,"Gelb - beobachten","Gruen - stabil")))</f>
        <v>Gruen - stabil</v>
      </c>
    </row>
    <row r="225" spans="1:27" ht="15" customHeight="1" x14ac:dyDescent="0.25">
      <c r="A225" s="4" t="s">
        <v>429</v>
      </c>
      <c r="B225" s="4" t="s">
        <v>430</v>
      </c>
      <c r="C225" s="4" t="s">
        <v>47</v>
      </c>
      <c r="D225" s="4" t="s">
        <v>30</v>
      </c>
      <c r="E225" s="4">
        <v>61</v>
      </c>
      <c r="F225" s="5">
        <v>14.8</v>
      </c>
      <c r="G225" s="5">
        <v>12.3</v>
      </c>
      <c r="H225" s="6">
        <v>2290</v>
      </c>
      <c r="I225" s="4">
        <v>3</v>
      </c>
      <c r="J225" s="4">
        <v>46</v>
      </c>
      <c r="K225" s="4">
        <v>0</v>
      </c>
      <c r="L225" s="4">
        <v>17</v>
      </c>
      <c r="M225" s="4">
        <v>3</v>
      </c>
      <c r="N225" s="5">
        <v>20.8</v>
      </c>
      <c r="O225" s="7">
        <f t="shared" si="24"/>
        <v>4</v>
      </c>
      <c r="P225" s="7">
        <f t="shared" si="25"/>
        <v>3</v>
      </c>
      <c r="Q225" s="7">
        <f t="shared" si="26"/>
        <v>3</v>
      </c>
      <c r="R225" s="7">
        <f t="shared" si="27"/>
        <v>10</v>
      </c>
      <c r="S225" s="8">
        <f t="shared" si="28"/>
        <v>105.3</v>
      </c>
      <c r="T225" s="7" t="str">
        <f t="shared" si="29"/>
        <v>B - Kernkunde</v>
      </c>
      <c r="U225" s="4">
        <f>ROUND(((E225-Hilfswerte!$B$20)/Hilfswerte!$B$21)+((F225-Hilfswerte!$B$22)/Hilfswerte!$B$23)+((G225-Hilfswerte!$B$24)/Hilfswerte!$B$25)+0.1*INDEX(Hilfswerte!$B$4:$B$15,MATCH(C225,Hilfswerte!$A$4:$A$15,0)),2)</f>
        <v>-0.08</v>
      </c>
      <c r="V225" s="4">
        <f>ROUND(SQRT((((E225-Hilfswerte!$B$20)/Hilfswerte!$B$21)-Hilfswerte!$B$28)^2+(((F225-Hilfswerte!$B$22)/Hilfswerte!$B$23)-Hilfswerte!$B$29)^2+(((G225-Hilfswerte!$B$24)/Hilfswerte!$B$25)-Hilfswerte!$B$30)^2),3)</f>
        <v>0.63700000000000001</v>
      </c>
      <c r="W225" s="4">
        <f>ROUND(E225*Hilfswerte!$B$31,0)</f>
        <v>12538</v>
      </c>
      <c r="X225" s="4">
        <f t="shared" si="30"/>
        <v>10248</v>
      </c>
      <c r="Y225" s="4" t="str">
        <f>IF(T225="A - Top-Kunde","bereits Top-Kunde",IF(AND(V225&lt;=Hilfswerte!$B$34,H225&lt;0.5*W225),"Hoch",IF(AND(V225&lt;=Hilfswerte!$B$35,H225&lt;0.7*W225),"Mittel","Niedrig")))</f>
        <v>Hoch</v>
      </c>
      <c r="Z225" s="4">
        <f t="shared" si="31"/>
        <v>5.7</v>
      </c>
      <c r="AA225" s="4" t="str">
        <f>IF(J225&gt;365,"Bereits abgewandert (Segment D)",IF(Z225&gt;=Hilfswerte!$B$38,"Rot - akut gefaehrdet",IF(Z225&gt;=Hilfswerte!$B$39,"Gelb - beobachten","Gruen - stabil")))</f>
        <v>Gruen - stabil</v>
      </c>
    </row>
    <row r="226" spans="1:27" ht="15" customHeight="1" x14ac:dyDescent="0.25">
      <c r="A226" s="4" t="s">
        <v>431</v>
      </c>
      <c r="B226" s="4" t="s">
        <v>384</v>
      </c>
      <c r="C226" s="4" t="s">
        <v>51</v>
      </c>
      <c r="D226" s="4" t="s">
        <v>30</v>
      </c>
      <c r="E226" s="4">
        <v>62</v>
      </c>
      <c r="F226" s="5">
        <v>21.2</v>
      </c>
      <c r="G226" s="5">
        <v>7</v>
      </c>
      <c r="H226" s="6">
        <v>1670</v>
      </c>
      <c r="I226" s="4">
        <v>3</v>
      </c>
      <c r="J226" s="4">
        <v>181</v>
      </c>
      <c r="K226" s="4">
        <v>0</v>
      </c>
      <c r="L226" s="4">
        <v>8</v>
      </c>
      <c r="M226" s="4">
        <v>5</v>
      </c>
      <c r="N226" s="5">
        <v>28.8</v>
      </c>
      <c r="O226" s="7">
        <f t="shared" si="24"/>
        <v>2</v>
      </c>
      <c r="P226" s="7">
        <f t="shared" si="25"/>
        <v>3</v>
      </c>
      <c r="Q226" s="7">
        <f t="shared" si="26"/>
        <v>3</v>
      </c>
      <c r="R226" s="7">
        <f t="shared" si="27"/>
        <v>8</v>
      </c>
      <c r="S226" s="8">
        <f t="shared" si="28"/>
        <v>92</v>
      </c>
      <c r="T226" s="7" t="str">
        <f t="shared" si="29"/>
        <v>C - Entwicklungspotenzial</v>
      </c>
      <c r="U226" s="4">
        <f>ROUND(((E226-Hilfswerte!$B$20)/Hilfswerte!$B$21)+((F226-Hilfswerte!$B$22)/Hilfswerte!$B$23)+((G226-Hilfswerte!$B$24)/Hilfswerte!$B$25)+0.1*INDEX(Hilfswerte!$B$4:$B$15,MATCH(C226,Hilfswerte!$A$4:$A$15,0)),2)</f>
        <v>-0.53</v>
      </c>
      <c r="V226" s="4">
        <f>ROUND(SQRT((((E226-Hilfswerte!$B$20)/Hilfswerte!$B$21)-Hilfswerte!$B$28)^2+(((F226-Hilfswerte!$B$22)/Hilfswerte!$B$23)-Hilfswerte!$B$29)^2+(((G226-Hilfswerte!$B$24)/Hilfswerte!$B$25)-Hilfswerte!$B$30)^2),3)</f>
        <v>0.85899999999999999</v>
      </c>
      <c r="W226" s="4">
        <f>ROUND(E226*Hilfswerte!$B$31,0)</f>
        <v>12744</v>
      </c>
      <c r="X226" s="4">
        <f t="shared" si="30"/>
        <v>11074</v>
      </c>
      <c r="Y226" s="4" t="str">
        <f>IF(T226="A - Top-Kunde","bereits Top-Kunde",IF(AND(V226&lt;=Hilfswerte!$B$34,H226&lt;0.5*W226),"Hoch",IF(AND(V226&lt;=Hilfswerte!$B$35,H226&lt;0.7*W226),"Mittel","Niedrig")))</f>
        <v>Mittel</v>
      </c>
      <c r="Z226" s="4">
        <f t="shared" si="31"/>
        <v>10.7</v>
      </c>
      <c r="AA226" s="4" t="str">
        <f>IF(J226&gt;365,"Bereits abgewandert (Segment D)",IF(Z226&gt;=Hilfswerte!$B$38,"Rot - akut gefaehrdet",IF(Z226&gt;=Hilfswerte!$B$39,"Gelb - beobachten","Gruen - stabil")))</f>
        <v>Gruen - stabil</v>
      </c>
    </row>
    <row r="227" spans="1:27" ht="15" customHeight="1" x14ac:dyDescent="0.25">
      <c r="A227" s="4" t="s">
        <v>432</v>
      </c>
      <c r="B227" s="4" t="s">
        <v>433</v>
      </c>
      <c r="C227" s="4" t="s">
        <v>84</v>
      </c>
      <c r="D227" s="4" t="s">
        <v>30</v>
      </c>
      <c r="E227" s="4">
        <v>78</v>
      </c>
      <c r="F227" s="5">
        <v>16.8</v>
      </c>
      <c r="G227" s="5">
        <v>0.4</v>
      </c>
      <c r="H227" s="6">
        <v>0</v>
      </c>
      <c r="I227" s="4">
        <v>0</v>
      </c>
      <c r="J227" s="4">
        <v>721</v>
      </c>
      <c r="K227" s="4">
        <v>0</v>
      </c>
      <c r="L227" s="4">
        <v>8</v>
      </c>
      <c r="M227" s="4">
        <v>0</v>
      </c>
      <c r="N227" s="5">
        <v>-59.4</v>
      </c>
      <c r="O227" s="7">
        <f t="shared" si="24"/>
        <v>1</v>
      </c>
      <c r="P227" s="7">
        <f t="shared" si="25"/>
        <v>1</v>
      </c>
      <c r="Q227" s="7">
        <f t="shared" si="26"/>
        <v>1</v>
      </c>
      <c r="R227" s="7">
        <f t="shared" si="27"/>
        <v>3</v>
      </c>
      <c r="S227" s="8">
        <f t="shared" si="28"/>
        <v>-2.1</v>
      </c>
      <c r="T227" s="7" t="str">
        <f t="shared" si="29"/>
        <v>D - Abwanderungsrisiko</v>
      </c>
      <c r="U227" s="4">
        <f>ROUND(((E227-Hilfswerte!$B$20)/Hilfswerte!$B$21)+((F227-Hilfswerte!$B$22)/Hilfswerte!$B$23)+((G227-Hilfswerte!$B$24)/Hilfswerte!$B$25)+0.1*INDEX(Hilfswerte!$B$4:$B$15,MATCH(C227,Hilfswerte!$A$4:$A$15,0)),2)</f>
        <v>-1.94</v>
      </c>
      <c r="V227" s="4">
        <f>ROUND(SQRT((((E227-Hilfswerte!$B$20)/Hilfswerte!$B$21)-Hilfswerte!$B$28)^2+(((F227-Hilfswerte!$B$22)/Hilfswerte!$B$23)-Hilfswerte!$B$29)^2+(((G227-Hilfswerte!$B$24)/Hilfswerte!$B$25)-Hilfswerte!$B$30)^2),3)</f>
        <v>1.798</v>
      </c>
      <c r="W227" s="4">
        <f>ROUND(E227*Hilfswerte!$B$31,0)</f>
        <v>16033</v>
      </c>
      <c r="X227" s="4">
        <f t="shared" si="30"/>
        <v>16033</v>
      </c>
      <c r="Y227" s="4" t="str">
        <f>IF(T227="A - Top-Kunde","bereits Top-Kunde",IF(AND(V227&lt;=Hilfswerte!$B$34,H227&lt;0.5*W227),"Hoch",IF(AND(V227&lt;=Hilfswerte!$B$35,H227&lt;0.7*W227),"Mittel","Niedrig")))</f>
        <v>Niedrig</v>
      </c>
      <c r="Z227" s="4">
        <f t="shared" si="31"/>
        <v>61.4</v>
      </c>
      <c r="AA227" s="4" t="str">
        <f>IF(J227&gt;365,"Bereits abgewandert (Segment D)",IF(Z227&gt;=Hilfswerte!$B$38,"Rot - akut gefaehrdet",IF(Z227&gt;=Hilfswerte!$B$39,"Gelb - beobachten","Gruen - stabil")))</f>
        <v>Bereits abgewandert (Segment D)</v>
      </c>
    </row>
    <row r="228" spans="1:27" ht="15" customHeight="1" x14ac:dyDescent="0.25">
      <c r="A228" s="4" t="s">
        <v>434</v>
      </c>
      <c r="B228" s="4" t="s">
        <v>435</v>
      </c>
      <c r="C228" s="4" t="s">
        <v>38</v>
      </c>
      <c r="D228" s="4" t="s">
        <v>122</v>
      </c>
      <c r="E228" s="4">
        <v>93</v>
      </c>
      <c r="F228" s="5">
        <v>18.399999999999999</v>
      </c>
      <c r="G228" s="5">
        <v>4.0999999999999996</v>
      </c>
      <c r="H228" s="6">
        <v>63230</v>
      </c>
      <c r="I228" s="4">
        <v>4</v>
      </c>
      <c r="J228" s="4">
        <v>99</v>
      </c>
      <c r="K228" s="4">
        <v>1</v>
      </c>
      <c r="L228" s="4">
        <v>20</v>
      </c>
      <c r="M228" s="4">
        <v>6</v>
      </c>
      <c r="N228" s="5">
        <v>-2.6</v>
      </c>
      <c r="O228" s="7">
        <f t="shared" si="24"/>
        <v>3</v>
      </c>
      <c r="P228" s="7">
        <f t="shared" si="25"/>
        <v>4</v>
      </c>
      <c r="Q228" s="7">
        <f t="shared" si="26"/>
        <v>5</v>
      </c>
      <c r="R228" s="7">
        <f t="shared" si="27"/>
        <v>12</v>
      </c>
      <c r="S228" s="8">
        <f t="shared" si="28"/>
        <v>106.7</v>
      </c>
      <c r="T228" s="7" t="str">
        <f t="shared" si="29"/>
        <v>B - Kernkunde</v>
      </c>
      <c r="U228" s="4">
        <f>ROUND(((E228-Hilfswerte!$B$20)/Hilfswerte!$B$21)+((F228-Hilfswerte!$B$22)/Hilfswerte!$B$23)+((G228-Hilfswerte!$B$24)/Hilfswerte!$B$25)+0.1*INDEX(Hilfswerte!$B$4:$B$15,MATCH(C228,Hilfswerte!$A$4:$A$15,0)),2)</f>
        <v>-0.92</v>
      </c>
      <c r="V228" s="4">
        <f>ROUND(SQRT((((E228-Hilfswerte!$B$20)/Hilfswerte!$B$21)-Hilfswerte!$B$28)^2+(((F228-Hilfswerte!$B$22)/Hilfswerte!$B$23)-Hilfswerte!$B$29)^2+(((G228-Hilfswerte!$B$24)/Hilfswerte!$B$25)-Hilfswerte!$B$30)^2),3)</f>
        <v>1.2230000000000001</v>
      </c>
      <c r="W228" s="4">
        <f>ROUND(E228*Hilfswerte!$B$31,0)</f>
        <v>19116</v>
      </c>
      <c r="X228" s="4">
        <f t="shared" si="30"/>
        <v>0</v>
      </c>
      <c r="Y228" s="4" t="str">
        <f>IF(T228="A - Top-Kunde","bereits Top-Kunde",IF(AND(V228&lt;=Hilfswerte!$B$34,H228&lt;0.5*W228),"Hoch",IF(AND(V228&lt;=Hilfswerte!$B$35,H228&lt;0.7*W228),"Mittel","Niedrig")))</f>
        <v>Niedrig</v>
      </c>
      <c r="Z228" s="4">
        <f t="shared" si="31"/>
        <v>13</v>
      </c>
      <c r="AA228" s="4" t="str">
        <f>IF(J228&gt;365,"Bereits abgewandert (Segment D)",IF(Z228&gt;=Hilfswerte!$B$38,"Rot - akut gefaehrdet",IF(Z228&gt;=Hilfswerte!$B$39,"Gelb - beobachten","Gruen - stabil")))</f>
        <v>Gruen - stabil</v>
      </c>
    </row>
    <row r="229" spans="1:27" ht="15" customHeight="1" x14ac:dyDescent="0.25">
      <c r="A229" s="4" t="s">
        <v>436</v>
      </c>
      <c r="B229" s="4" t="s">
        <v>408</v>
      </c>
      <c r="C229" s="4" t="s">
        <v>55</v>
      </c>
      <c r="D229" s="4" t="s">
        <v>122</v>
      </c>
      <c r="E229" s="4">
        <v>93</v>
      </c>
      <c r="F229" s="5">
        <v>16.7</v>
      </c>
      <c r="G229" s="5">
        <v>21.6</v>
      </c>
      <c r="H229" s="6">
        <v>81100</v>
      </c>
      <c r="I229" s="4">
        <v>3</v>
      </c>
      <c r="J229" s="4">
        <v>87</v>
      </c>
      <c r="K229" s="4">
        <v>1</v>
      </c>
      <c r="L229" s="4">
        <v>13</v>
      </c>
      <c r="M229" s="4">
        <v>5</v>
      </c>
      <c r="N229" s="5">
        <v>7.1</v>
      </c>
      <c r="O229" s="7">
        <f t="shared" si="24"/>
        <v>4</v>
      </c>
      <c r="P229" s="7">
        <f t="shared" si="25"/>
        <v>3</v>
      </c>
      <c r="Q229" s="7">
        <f t="shared" si="26"/>
        <v>5</v>
      </c>
      <c r="R229" s="7">
        <f t="shared" si="27"/>
        <v>12</v>
      </c>
      <c r="S229" s="8">
        <f t="shared" si="28"/>
        <v>113.7</v>
      </c>
      <c r="T229" s="7" t="str">
        <f t="shared" si="29"/>
        <v>B - Kernkunde</v>
      </c>
      <c r="U229" s="4">
        <f>ROUND(((E229-Hilfswerte!$B$20)/Hilfswerte!$B$21)+((F229-Hilfswerte!$B$22)/Hilfswerte!$B$23)+((G229-Hilfswerte!$B$24)/Hilfswerte!$B$25)+0.1*INDEX(Hilfswerte!$B$4:$B$15,MATCH(C229,Hilfswerte!$A$4:$A$15,0)),2)</f>
        <v>1.78</v>
      </c>
      <c r="V229" s="4">
        <f>ROUND(SQRT((((E229-Hilfswerte!$B$20)/Hilfswerte!$B$21)-Hilfswerte!$B$28)^2+(((F229-Hilfswerte!$B$22)/Hilfswerte!$B$23)-Hilfswerte!$B$29)^2+(((G229-Hilfswerte!$B$24)/Hilfswerte!$B$25)-Hilfswerte!$B$30)^2),3)</f>
        <v>1.722</v>
      </c>
      <c r="W229" s="4">
        <f>ROUND(E229*Hilfswerte!$B$31,0)</f>
        <v>19116</v>
      </c>
      <c r="X229" s="4">
        <f t="shared" si="30"/>
        <v>0</v>
      </c>
      <c r="Y229" s="4" t="str">
        <f>IF(T229="A - Top-Kunde","bereits Top-Kunde",IF(AND(V229&lt;=Hilfswerte!$B$34,H229&lt;0.5*W229),"Hoch",IF(AND(V229&lt;=Hilfswerte!$B$35,H229&lt;0.7*W229),"Mittel","Niedrig")))</f>
        <v>Niedrig</v>
      </c>
      <c r="Z229" s="4">
        <f t="shared" si="31"/>
        <v>10</v>
      </c>
      <c r="AA229" s="4" t="str">
        <f>IF(J229&gt;365,"Bereits abgewandert (Segment D)",IF(Z229&gt;=Hilfswerte!$B$38,"Rot - akut gefaehrdet",IF(Z229&gt;=Hilfswerte!$B$39,"Gelb - beobachten","Gruen - stabil")))</f>
        <v>Gruen - stabil</v>
      </c>
    </row>
    <row r="230" spans="1:27" ht="15" customHeight="1" x14ac:dyDescent="0.25">
      <c r="A230" s="4" t="s">
        <v>437</v>
      </c>
      <c r="B230" s="4" t="s">
        <v>284</v>
      </c>
      <c r="C230" s="4" t="s">
        <v>38</v>
      </c>
      <c r="D230" s="4" t="s">
        <v>30</v>
      </c>
      <c r="E230" s="4">
        <v>292</v>
      </c>
      <c r="F230" s="5">
        <v>74.900000000000006</v>
      </c>
      <c r="G230" s="5">
        <v>10.8</v>
      </c>
      <c r="H230" s="6">
        <v>7540</v>
      </c>
      <c r="I230" s="4">
        <v>1</v>
      </c>
      <c r="J230" s="4">
        <v>44</v>
      </c>
      <c r="K230" s="4">
        <v>0</v>
      </c>
      <c r="L230" s="4">
        <v>6</v>
      </c>
      <c r="M230" s="4">
        <v>1</v>
      </c>
      <c r="N230" s="5">
        <v>3.4</v>
      </c>
      <c r="O230" s="7">
        <f t="shared" si="24"/>
        <v>4</v>
      </c>
      <c r="P230" s="7">
        <f t="shared" si="25"/>
        <v>1</v>
      </c>
      <c r="Q230" s="7">
        <f t="shared" si="26"/>
        <v>5</v>
      </c>
      <c r="R230" s="7">
        <f t="shared" si="27"/>
        <v>10</v>
      </c>
      <c r="S230" s="8">
        <f t="shared" si="28"/>
        <v>99.9</v>
      </c>
      <c r="T230" s="7" t="str">
        <f t="shared" si="29"/>
        <v>C - Entwicklungspotenzial</v>
      </c>
      <c r="U230" s="4">
        <f>ROUND(((E230-Hilfswerte!$B$20)/Hilfswerte!$B$21)+((F230-Hilfswerte!$B$22)/Hilfswerte!$B$23)+((G230-Hilfswerte!$B$24)/Hilfswerte!$B$25)+0.1*INDEX(Hilfswerte!$B$4:$B$15,MATCH(C230,Hilfswerte!$A$4:$A$15,0)),2)</f>
        <v>2.02</v>
      </c>
      <c r="V230" s="4">
        <f>ROUND(SQRT((((E230-Hilfswerte!$B$20)/Hilfswerte!$B$21)-Hilfswerte!$B$28)^2+(((F230-Hilfswerte!$B$22)/Hilfswerte!$B$23)-Hilfswerte!$B$29)^2+(((G230-Hilfswerte!$B$24)/Hilfswerte!$B$25)-Hilfswerte!$B$30)^2),3)</f>
        <v>0.86</v>
      </c>
      <c r="W230" s="4">
        <f>ROUND(E230*Hilfswerte!$B$31,0)</f>
        <v>60019</v>
      </c>
      <c r="X230" s="4">
        <f t="shared" si="30"/>
        <v>52479</v>
      </c>
      <c r="Y230" s="4" t="str">
        <f>IF(T230="A - Top-Kunde","bereits Top-Kunde",IF(AND(V230&lt;=Hilfswerte!$B$34,H230&lt;0.5*W230),"Hoch",IF(AND(V230&lt;=Hilfswerte!$B$35,H230&lt;0.7*W230),"Mittel","Niedrig")))</f>
        <v>Mittel</v>
      </c>
      <c r="Z230" s="4">
        <f t="shared" si="31"/>
        <v>3.4</v>
      </c>
      <c r="AA230" s="4" t="str">
        <f>IF(J230&gt;365,"Bereits abgewandert (Segment D)",IF(Z230&gt;=Hilfswerte!$B$38,"Rot - akut gefaehrdet",IF(Z230&gt;=Hilfswerte!$B$39,"Gelb - beobachten","Gruen - stabil")))</f>
        <v>Gruen - stabil</v>
      </c>
    </row>
    <row r="231" spans="1:27" ht="15" customHeight="1" x14ac:dyDescent="0.25">
      <c r="A231" s="4" t="s">
        <v>438</v>
      </c>
      <c r="B231" s="4" t="s">
        <v>439</v>
      </c>
      <c r="C231" s="4" t="s">
        <v>38</v>
      </c>
      <c r="D231" s="4" t="s">
        <v>30</v>
      </c>
      <c r="E231" s="4">
        <v>76</v>
      </c>
      <c r="F231" s="5">
        <v>30.9</v>
      </c>
      <c r="G231" s="5">
        <v>10.5</v>
      </c>
      <c r="H231" s="6">
        <v>2110</v>
      </c>
      <c r="I231" s="4">
        <v>2</v>
      </c>
      <c r="J231" s="4">
        <v>229</v>
      </c>
      <c r="K231" s="4">
        <v>0</v>
      </c>
      <c r="L231" s="4">
        <v>-2</v>
      </c>
      <c r="M231" s="4">
        <v>5</v>
      </c>
      <c r="N231" s="5">
        <v>23</v>
      </c>
      <c r="O231" s="7">
        <f t="shared" si="24"/>
        <v>2</v>
      </c>
      <c r="P231" s="7">
        <f t="shared" si="25"/>
        <v>2</v>
      </c>
      <c r="Q231" s="7">
        <f t="shared" si="26"/>
        <v>3</v>
      </c>
      <c r="R231" s="7">
        <f t="shared" si="27"/>
        <v>7</v>
      </c>
      <c r="S231" s="8">
        <f t="shared" si="28"/>
        <v>81.5</v>
      </c>
      <c r="T231" s="7" t="str">
        <f t="shared" si="29"/>
        <v>C - Entwicklungspotenzial</v>
      </c>
      <c r="U231" s="4">
        <f>ROUND(((E231-Hilfswerte!$B$20)/Hilfswerte!$B$21)+((F231-Hilfswerte!$B$22)/Hilfswerte!$B$23)+((G231-Hilfswerte!$B$24)/Hilfswerte!$B$25)+0.1*INDEX(Hilfswerte!$B$4:$B$15,MATCH(C231,Hilfswerte!$A$4:$A$15,0)),2)</f>
        <v>0.25</v>
      </c>
      <c r="V231" s="4">
        <f>ROUND(SQRT((((E231-Hilfswerte!$B$20)/Hilfswerte!$B$21)-Hilfswerte!$B$28)^2+(((F231-Hilfswerte!$B$22)/Hilfswerte!$B$23)-Hilfswerte!$B$29)^2+(((G231-Hilfswerte!$B$24)/Hilfswerte!$B$25)-Hilfswerte!$B$30)^2),3)</f>
        <v>0.42399999999999999</v>
      </c>
      <c r="W231" s="4">
        <f>ROUND(E231*Hilfswerte!$B$31,0)</f>
        <v>15622</v>
      </c>
      <c r="X231" s="4">
        <f t="shared" si="30"/>
        <v>13512</v>
      </c>
      <c r="Y231" s="4" t="str">
        <f>IF(T231="A - Top-Kunde","bereits Top-Kunde",IF(AND(V231&lt;=Hilfswerte!$B$34,H231&lt;0.5*W231),"Hoch",IF(AND(V231&lt;=Hilfswerte!$B$35,H231&lt;0.7*W231),"Mittel","Niedrig")))</f>
        <v>Hoch</v>
      </c>
      <c r="Z231" s="4">
        <f t="shared" si="31"/>
        <v>11.5</v>
      </c>
      <c r="AA231" s="4" t="str">
        <f>IF(J231&gt;365,"Bereits abgewandert (Segment D)",IF(Z231&gt;=Hilfswerte!$B$38,"Rot - akut gefaehrdet",IF(Z231&gt;=Hilfswerte!$B$39,"Gelb - beobachten","Gruen - stabil")))</f>
        <v>Gruen - stabil</v>
      </c>
    </row>
    <row r="232" spans="1:27" ht="15" customHeight="1" x14ac:dyDescent="0.25">
      <c r="A232" s="4" t="s">
        <v>440</v>
      </c>
      <c r="B232" s="4" t="s">
        <v>441</v>
      </c>
      <c r="C232" s="4" t="s">
        <v>59</v>
      </c>
      <c r="D232" s="4" t="s">
        <v>30</v>
      </c>
      <c r="E232" s="4">
        <v>309</v>
      </c>
      <c r="F232" s="5">
        <v>67.5</v>
      </c>
      <c r="G232" s="5">
        <v>4.7</v>
      </c>
      <c r="H232" s="6">
        <v>0</v>
      </c>
      <c r="I232" s="4">
        <v>0</v>
      </c>
      <c r="J232" s="4">
        <v>471</v>
      </c>
      <c r="K232" s="4">
        <v>0</v>
      </c>
      <c r="L232" s="4">
        <v>23</v>
      </c>
      <c r="M232" s="4">
        <v>0</v>
      </c>
      <c r="N232" s="5">
        <v>-45.5</v>
      </c>
      <c r="O232" s="7">
        <f t="shared" si="24"/>
        <v>1</v>
      </c>
      <c r="P232" s="7">
        <f t="shared" si="25"/>
        <v>1</v>
      </c>
      <c r="Q232" s="7">
        <f t="shared" si="26"/>
        <v>1</v>
      </c>
      <c r="R232" s="7">
        <f t="shared" si="27"/>
        <v>3</v>
      </c>
      <c r="S232" s="8">
        <f t="shared" si="28"/>
        <v>0.4</v>
      </c>
      <c r="T232" s="7" t="str">
        <f t="shared" si="29"/>
        <v>D - Abwanderungsrisiko</v>
      </c>
      <c r="U232" s="4">
        <f>ROUND(((E232-Hilfswerte!$B$20)/Hilfswerte!$B$21)+((F232-Hilfswerte!$B$22)/Hilfswerte!$B$23)+((G232-Hilfswerte!$B$24)/Hilfswerte!$B$25)+0.1*INDEX(Hilfswerte!$B$4:$B$15,MATCH(C232,Hilfswerte!$A$4:$A$15,0)),2)</f>
        <v>0.56999999999999995</v>
      </c>
      <c r="V232" s="4">
        <f>ROUND(SQRT((((E232-Hilfswerte!$B$20)/Hilfswerte!$B$21)-Hilfswerte!$B$28)^2+(((F232-Hilfswerte!$B$22)/Hilfswerte!$B$23)-Hilfswerte!$B$29)^2+(((G232-Hilfswerte!$B$24)/Hilfswerte!$B$25)-Hilfswerte!$B$30)^2),3)</f>
        <v>1.3140000000000001</v>
      </c>
      <c r="W232" s="4">
        <f>ROUND(E232*Hilfswerte!$B$31,0)</f>
        <v>63514</v>
      </c>
      <c r="X232" s="4">
        <f t="shared" si="30"/>
        <v>63514</v>
      </c>
      <c r="Y232" s="4" t="str">
        <f>IF(T232="A - Top-Kunde","bereits Top-Kunde",IF(AND(V232&lt;=Hilfswerte!$B$34,H232&lt;0.5*W232),"Hoch",IF(AND(V232&lt;=Hilfswerte!$B$35,H232&lt;0.7*W232),"Mittel","Niedrig")))</f>
        <v>Niedrig</v>
      </c>
      <c r="Z232" s="4">
        <f t="shared" si="31"/>
        <v>46.4</v>
      </c>
      <c r="AA232" s="4" t="str">
        <f>IF(J232&gt;365,"Bereits abgewandert (Segment D)",IF(Z232&gt;=Hilfswerte!$B$38,"Rot - akut gefaehrdet",IF(Z232&gt;=Hilfswerte!$B$39,"Gelb - beobachten","Gruen - stabil")))</f>
        <v>Bereits abgewandert (Segment D)</v>
      </c>
    </row>
    <row r="233" spans="1:27" ht="15" customHeight="1" x14ac:dyDescent="0.25">
      <c r="A233" s="4" t="s">
        <v>442</v>
      </c>
      <c r="B233" s="4" t="s">
        <v>81</v>
      </c>
      <c r="C233" s="4" t="s">
        <v>62</v>
      </c>
      <c r="D233" s="4" t="s">
        <v>56</v>
      </c>
      <c r="E233" s="4">
        <v>195</v>
      </c>
      <c r="F233" s="5">
        <v>36.200000000000003</v>
      </c>
      <c r="G233" s="5">
        <v>14.4</v>
      </c>
      <c r="H233" s="6">
        <v>12000</v>
      </c>
      <c r="I233" s="4">
        <v>3</v>
      </c>
      <c r="J233" s="4">
        <v>187</v>
      </c>
      <c r="K233" s="4">
        <v>1</v>
      </c>
      <c r="L233" s="4">
        <v>12</v>
      </c>
      <c r="M233" s="4">
        <v>6</v>
      </c>
      <c r="N233" s="5">
        <v>0.9</v>
      </c>
      <c r="O233" s="7">
        <f t="shared" si="24"/>
        <v>2</v>
      </c>
      <c r="P233" s="7">
        <f t="shared" si="25"/>
        <v>3</v>
      </c>
      <c r="Q233" s="7">
        <f t="shared" si="26"/>
        <v>5</v>
      </c>
      <c r="R233" s="7">
        <f t="shared" si="27"/>
        <v>10</v>
      </c>
      <c r="S233" s="8">
        <f t="shared" si="28"/>
        <v>90.9</v>
      </c>
      <c r="T233" s="7" t="str">
        <f t="shared" si="29"/>
        <v>C - Entwicklungspotenzial</v>
      </c>
      <c r="U233" s="4">
        <f>ROUND(((E233-Hilfswerte!$B$20)/Hilfswerte!$B$21)+((F233-Hilfswerte!$B$22)/Hilfswerte!$B$23)+((G233-Hilfswerte!$B$24)/Hilfswerte!$B$25)+0.1*INDEX(Hilfswerte!$B$4:$B$15,MATCH(C233,Hilfswerte!$A$4:$A$15,0)),2)</f>
        <v>1.55</v>
      </c>
      <c r="V233" s="4">
        <f>ROUND(SQRT((((E233-Hilfswerte!$B$20)/Hilfswerte!$B$21)-Hilfswerte!$B$28)^2+(((F233-Hilfswerte!$B$22)/Hilfswerte!$B$23)-Hilfswerte!$B$29)^2+(((G233-Hilfswerte!$B$24)/Hilfswerte!$B$25)-Hilfswerte!$B$30)^2),3)</f>
        <v>0.52100000000000002</v>
      </c>
      <c r="W233" s="4">
        <f>ROUND(E233*Hilfswerte!$B$31,0)</f>
        <v>40081</v>
      </c>
      <c r="X233" s="4">
        <f t="shared" si="30"/>
        <v>28081</v>
      </c>
      <c r="Y233" s="4" t="str">
        <f>IF(T233="A - Top-Kunde","bereits Top-Kunde",IF(AND(V233&lt;=Hilfswerte!$B$34,H233&lt;0.5*W233),"Hoch",IF(AND(V233&lt;=Hilfswerte!$B$35,H233&lt;0.7*W233),"Mittel","Niedrig")))</f>
        <v>Hoch</v>
      </c>
      <c r="Z233" s="4">
        <f t="shared" si="31"/>
        <v>14.8</v>
      </c>
      <c r="AA233" s="4" t="str">
        <f>IF(J233&gt;365,"Bereits abgewandert (Segment D)",IF(Z233&gt;=Hilfswerte!$B$38,"Rot - akut gefaehrdet",IF(Z233&gt;=Hilfswerte!$B$39,"Gelb - beobachten","Gruen - stabil")))</f>
        <v>Gelb - beobachten</v>
      </c>
    </row>
    <row r="234" spans="1:27" ht="15" customHeight="1" x14ac:dyDescent="0.25">
      <c r="A234" s="4" t="s">
        <v>443</v>
      </c>
      <c r="B234" s="4" t="s">
        <v>378</v>
      </c>
      <c r="C234" s="4" t="s">
        <v>55</v>
      </c>
      <c r="D234" s="4" t="s">
        <v>77</v>
      </c>
      <c r="E234" s="4">
        <v>95</v>
      </c>
      <c r="F234" s="5">
        <v>23.3</v>
      </c>
      <c r="G234" s="5">
        <v>22</v>
      </c>
      <c r="H234" s="6">
        <v>6360</v>
      </c>
      <c r="I234" s="4">
        <v>5</v>
      </c>
      <c r="J234" s="4">
        <v>13</v>
      </c>
      <c r="K234" s="4">
        <v>0</v>
      </c>
      <c r="L234" s="4">
        <v>14</v>
      </c>
      <c r="M234" s="4">
        <v>1</v>
      </c>
      <c r="N234" s="5">
        <v>-21.6</v>
      </c>
      <c r="O234" s="7">
        <f t="shared" si="24"/>
        <v>5</v>
      </c>
      <c r="P234" s="7">
        <f t="shared" si="25"/>
        <v>5</v>
      </c>
      <c r="Q234" s="7">
        <f t="shared" si="26"/>
        <v>4</v>
      </c>
      <c r="R234" s="7">
        <f t="shared" si="27"/>
        <v>14</v>
      </c>
      <c r="S234" s="8">
        <f t="shared" si="28"/>
        <v>125</v>
      </c>
      <c r="T234" s="7" t="str">
        <f t="shared" si="29"/>
        <v>A - Top-Kunde</v>
      </c>
      <c r="U234" s="4">
        <f>ROUND(((E234-Hilfswerte!$B$20)/Hilfswerte!$B$21)+((F234-Hilfswerte!$B$22)/Hilfswerte!$B$23)+((G234-Hilfswerte!$B$24)/Hilfswerte!$B$25)+0.1*INDEX(Hilfswerte!$B$4:$B$15,MATCH(C234,Hilfswerte!$A$4:$A$15,0)),2)</f>
        <v>1.97</v>
      </c>
      <c r="V234" s="4">
        <f>ROUND(SQRT((((E234-Hilfswerte!$B$20)/Hilfswerte!$B$21)-Hilfswerte!$B$28)^2+(((F234-Hilfswerte!$B$22)/Hilfswerte!$B$23)-Hilfswerte!$B$29)^2+(((G234-Hilfswerte!$B$24)/Hilfswerte!$B$25)-Hilfswerte!$B$30)^2),3)</f>
        <v>1.76</v>
      </c>
      <c r="W234" s="4">
        <f>ROUND(E234*Hilfswerte!$B$31,0)</f>
        <v>19527</v>
      </c>
      <c r="X234" s="4">
        <f t="shared" si="30"/>
        <v>13167</v>
      </c>
      <c r="Y234" s="4" t="str">
        <f>IF(T234="A - Top-Kunde","bereits Top-Kunde",IF(AND(V234&lt;=Hilfswerte!$B$34,H234&lt;0.5*W234),"Hoch",IF(AND(V234&lt;=Hilfswerte!$B$35,H234&lt;0.7*W234),"Mittel","Niedrig")))</f>
        <v>bereits Top-Kunde</v>
      </c>
      <c r="Z234" s="4">
        <f t="shared" si="31"/>
        <v>12.1</v>
      </c>
      <c r="AA234" s="4" t="str">
        <f>IF(J234&gt;365,"Bereits abgewandert (Segment D)",IF(Z234&gt;=Hilfswerte!$B$38,"Rot - akut gefaehrdet",IF(Z234&gt;=Hilfswerte!$B$39,"Gelb - beobachten","Gruen - stabil")))</f>
        <v>Gruen - stabil</v>
      </c>
    </row>
    <row r="235" spans="1:27" ht="15" customHeight="1" x14ac:dyDescent="0.25">
      <c r="A235" s="4" t="s">
        <v>444</v>
      </c>
      <c r="B235" s="4" t="s">
        <v>222</v>
      </c>
      <c r="C235" s="4" t="s">
        <v>62</v>
      </c>
      <c r="D235" s="4" t="s">
        <v>77</v>
      </c>
      <c r="E235" s="4">
        <v>26</v>
      </c>
      <c r="F235" s="5">
        <v>4.3</v>
      </c>
      <c r="G235" s="5">
        <v>18.899999999999999</v>
      </c>
      <c r="H235" s="6">
        <v>0</v>
      </c>
      <c r="I235" s="4">
        <v>0</v>
      </c>
      <c r="J235" s="4">
        <v>477</v>
      </c>
      <c r="K235" s="4">
        <v>0</v>
      </c>
      <c r="L235" s="4">
        <v>22</v>
      </c>
      <c r="M235" s="4">
        <v>0</v>
      </c>
      <c r="N235" s="5">
        <v>-56.6</v>
      </c>
      <c r="O235" s="7">
        <f t="shared" si="24"/>
        <v>1</v>
      </c>
      <c r="P235" s="7">
        <f t="shared" si="25"/>
        <v>1</v>
      </c>
      <c r="Q235" s="7">
        <f t="shared" si="26"/>
        <v>1</v>
      </c>
      <c r="R235" s="7">
        <f t="shared" si="27"/>
        <v>3</v>
      </c>
      <c r="S235" s="8">
        <f t="shared" si="28"/>
        <v>-4.9000000000000004</v>
      </c>
      <c r="T235" s="7" t="str">
        <f t="shared" si="29"/>
        <v>D - Abwanderungsrisiko</v>
      </c>
      <c r="U235" s="4">
        <f>ROUND(((E235-Hilfswerte!$B$20)/Hilfswerte!$B$21)+((F235-Hilfswerte!$B$22)/Hilfswerte!$B$23)+((G235-Hilfswerte!$B$24)/Hilfswerte!$B$25)+0.1*INDEX(Hilfswerte!$B$4:$B$15,MATCH(C235,Hilfswerte!$A$4:$A$15,0)),2)</f>
        <v>0.97</v>
      </c>
      <c r="V235" s="4">
        <f>ROUND(SQRT((((E235-Hilfswerte!$B$20)/Hilfswerte!$B$21)-Hilfswerte!$B$28)^2+(((F235-Hilfswerte!$B$22)/Hilfswerte!$B$23)-Hilfswerte!$B$29)^2+(((G235-Hilfswerte!$B$24)/Hilfswerte!$B$25)-Hilfswerte!$B$30)^2),3)</f>
        <v>1.4890000000000001</v>
      </c>
      <c r="W235" s="4">
        <f>ROUND(E235*Hilfswerte!$B$31,0)</f>
        <v>5344</v>
      </c>
      <c r="X235" s="4">
        <f t="shared" si="30"/>
        <v>5344</v>
      </c>
      <c r="Y235" s="4" t="str">
        <f>IF(T235="A - Top-Kunde","bereits Top-Kunde",IF(AND(V235&lt;=Hilfswerte!$B$34,H235&lt;0.5*W235),"Hoch",IF(AND(V235&lt;=Hilfswerte!$B$35,H235&lt;0.7*W235),"Mittel","Niedrig")))</f>
        <v>Niedrig</v>
      </c>
      <c r="Z235" s="4">
        <f t="shared" si="31"/>
        <v>50.9</v>
      </c>
      <c r="AA235" s="4" t="str">
        <f>IF(J235&gt;365,"Bereits abgewandert (Segment D)",IF(Z235&gt;=Hilfswerte!$B$38,"Rot - akut gefaehrdet",IF(Z235&gt;=Hilfswerte!$B$39,"Gelb - beobachten","Gruen - stabil")))</f>
        <v>Bereits abgewandert (Segment D)</v>
      </c>
    </row>
    <row r="236" spans="1:27" ht="15" customHeight="1" x14ac:dyDescent="0.25">
      <c r="A236" s="4" t="s">
        <v>445</v>
      </c>
      <c r="B236" s="4" t="s">
        <v>54</v>
      </c>
      <c r="C236" s="4" t="s">
        <v>59</v>
      </c>
      <c r="D236" s="4" t="s">
        <v>48</v>
      </c>
      <c r="E236" s="4">
        <v>26</v>
      </c>
      <c r="F236" s="5">
        <v>5.2</v>
      </c>
      <c r="G236" s="5">
        <v>11.6</v>
      </c>
      <c r="H236" s="6">
        <v>190</v>
      </c>
      <c r="I236" s="4">
        <v>1</v>
      </c>
      <c r="J236" s="4">
        <v>165</v>
      </c>
      <c r="K236" s="4">
        <v>0</v>
      </c>
      <c r="L236" s="4">
        <v>7</v>
      </c>
      <c r="M236" s="4">
        <v>5</v>
      </c>
      <c r="N236" s="5">
        <v>-13.8</v>
      </c>
      <c r="O236" s="7">
        <f t="shared" si="24"/>
        <v>3</v>
      </c>
      <c r="P236" s="7">
        <f t="shared" si="25"/>
        <v>1</v>
      </c>
      <c r="Q236" s="7">
        <f t="shared" si="26"/>
        <v>2</v>
      </c>
      <c r="R236" s="7">
        <f t="shared" si="27"/>
        <v>6</v>
      </c>
      <c r="S236" s="8">
        <f t="shared" si="28"/>
        <v>51</v>
      </c>
      <c r="T236" s="7" t="str">
        <f t="shared" si="29"/>
        <v>C - Entwicklungspotenzial</v>
      </c>
      <c r="U236" s="4">
        <f>ROUND(((E236-Hilfswerte!$B$20)/Hilfswerte!$B$21)+((F236-Hilfswerte!$B$22)/Hilfswerte!$B$23)+((G236-Hilfswerte!$B$24)/Hilfswerte!$B$25)+0.1*INDEX(Hilfswerte!$B$4:$B$15,MATCH(C236,Hilfswerte!$A$4:$A$15,0)),2)</f>
        <v>-0.67</v>
      </c>
      <c r="V236" s="4">
        <f>ROUND(SQRT((((E236-Hilfswerte!$B$20)/Hilfswerte!$B$21)-Hilfswerte!$B$28)^2+(((F236-Hilfswerte!$B$22)/Hilfswerte!$B$23)-Hilfswerte!$B$29)^2+(((G236-Hilfswerte!$B$24)/Hilfswerte!$B$25)-Hilfswerte!$B$30)^2),3)</f>
        <v>0.84399999999999997</v>
      </c>
      <c r="W236" s="4">
        <f>ROUND(E236*Hilfswerte!$B$31,0)</f>
        <v>5344</v>
      </c>
      <c r="X236" s="4">
        <f t="shared" si="30"/>
        <v>5154</v>
      </c>
      <c r="Y236" s="4" t="str">
        <f>IF(T236="A - Top-Kunde","bereits Top-Kunde",IF(AND(V236&lt;=Hilfswerte!$B$34,H236&lt;0.5*W236),"Hoch",IF(AND(V236&lt;=Hilfswerte!$B$35,H236&lt;0.7*W236),"Mittel","Niedrig")))</f>
        <v>Mittel</v>
      </c>
      <c r="Z236" s="4">
        <f t="shared" si="31"/>
        <v>15.2</v>
      </c>
      <c r="AA236" s="4" t="str">
        <f>IF(J236&gt;365,"Bereits abgewandert (Segment D)",IF(Z236&gt;=Hilfswerte!$B$38,"Rot - akut gefaehrdet",IF(Z236&gt;=Hilfswerte!$B$39,"Gelb - beobachten","Gruen - stabil")))</f>
        <v>Gelb - beobachten</v>
      </c>
    </row>
    <row r="237" spans="1:27" ht="15" customHeight="1" x14ac:dyDescent="0.25">
      <c r="A237" s="4" t="s">
        <v>446</v>
      </c>
      <c r="B237" s="4" t="s">
        <v>447</v>
      </c>
      <c r="C237" s="4" t="s">
        <v>65</v>
      </c>
      <c r="D237" s="4" t="s">
        <v>30</v>
      </c>
      <c r="E237" s="4">
        <v>148</v>
      </c>
      <c r="F237" s="5">
        <v>35.6</v>
      </c>
      <c r="G237" s="5">
        <v>7.5</v>
      </c>
      <c r="H237" s="6">
        <v>29640</v>
      </c>
      <c r="I237" s="4">
        <v>3</v>
      </c>
      <c r="J237" s="4">
        <v>38</v>
      </c>
      <c r="K237" s="4">
        <v>0</v>
      </c>
      <c r="L237" s="4">
        <v>-5</v>
      </c>
      <c r="M237" s="4">
        <v>5</v>
      </c>
      <c r="N237" s="5">
        <v>33.9</v>
      </c>
      <c r="O237" s="7">
        <f t="shared" si="24"/>
        <v>4</v>
      </c>
      <c r="P237" s="7">
        <f t="shared" si="25"/>
        <v>3</v>
      </c>
      <c r="Q237" s="7">
        <f t="shared" si="26"/>
        <v>5</v>
      </c>
      <c r="R237" s="7">
        <f t="shared" si="27"/>
        <v>12</v>
      </c>
      <c r="S237" s="8">
        <f t="shared" si="28"/>
        <v>137</v>
      </c>
      <c r="T237" s="7" t="str">
        <f t="shared" si="29"/>
        <v>A - Top-Kunde</v>
      </c>
      <c r="U237" s="4">
        <f>ROUND(((E237-Hilfswerte!$B$20)/Hilfswerte!$B$21)+((F237-Hilfswerte!$B$22)/Hilfswerte!$B$23)+((G237-Hilfswerte!$B$24)/Hilfswerte!$B$25)+0.1*INDEX(Hilfswerte!$B$4:$B$15,MATCH(C237,Hilfswerte!$A$4:$A$15,0)),2)</f>
        <v>-0.23</v>
      </c>
      <c r="V237" s="4">
        <f>ROUND(SQRT((((E237-Hilfswerte!$B$20)/Hilfswerte!$B$21)-Hilfswerte!$B$28)^2+(((F237-Hilfswerte!$B$22)/Hilfswerte!$B$23)-Hilfswerte!$B$29)^2+(((G237-Hilfswerte!$B$24)/Hilfswerte!$B$25)-Hilfswerte!$B$30)^2),3)</f>
        <v>0.59599999999999997</v>
      </c>
      <c r="W237" s="4">
        <f>ROUND(E237*Hilfswerte!$B$31,0)</f>
        <v>30421</v>
      </c>
      <c r="X237" s="4">
        <f t="shared" si="30"/>
        <v>781</v>
      </c>
      <c r="Y237" s="4" t="str">
        <f>IF(T237="A - Top-Kunde","bereits Top-Kunde",IF(AND(V237&lt;=Hilfswerte!$B$34,H237&lt;0.5*W237),"Hoch",IF(AND(V237&lt;=Hilfswerte!$B$35,H237&lt;0.7*W237),"Mittel","Niedrig")))</f>
        <v>bereits Top-Kunde</v>
      </c>
      <c r="Z237" s="4">
        <f t="shared" si="31"/>
        <v>1.9</v>
      </c>
      <c r="AA237" s="4" t="str">
        <f>IF(J237&gt;365,"Bereits abgewandert (Segment D)",IF(Z237&gt;=Hilfswerte!$B$38,"Rot - akut gefaehrdet",IF(Z237&gt;=Hilfswerte!$B$39,"Gelb - beobachten","Gruen - stabil")))</f>
        <v>Gruen - stabil</v>
      </c>
    </row>
    <row r="238" spans="1:27" ht="15" customHeight="1" x14ac:dyDescent="0.25">
      <c r="A238" s="4" t="s">
        <v>448</v>
      </c>
      <c r="B238" s="4" t="s">
        <v>35</v>
      </c>
      <c r="C238" s="4" t="s">
        <v>47</v>
      </c>
      <c r="D238" s="4" t="s">
        <v>77</v>
      </c>
      <c r="E238" s="4">
        <v>109</v>
      </c>
      <c r="F238" s="5">
        <v>25.8</v>
      </c>
      <c r="G238" s="5">
        <v>0.4</v>
      </c>
      <c r="H238" s="6">
        <v>6380</v>
      </c>
      <c r="I238" s="4">
        <v>3</v>
      </c>
      <c r="J238" s="4">
        <v>176</v>
      </c>
      <c r="K238" s="4">
        <v>0</v>
      </c>
      <c r="L238" s="4">
        <v>25</v>
      </c>
      <c r="M238" s="4">
        <v>6</v>
      </c>
      <c r="N238" s="5">
        <v>23</v>
      </c>
      <c r="O238" s="7">
        <f t="shared" si="24"/>
        <v>3</v>
      </c>
      <c r="P238" s="7">
        <f t="shared" si="25"/>
        <v>3</v>
      </c>
      <c r="Q238" s="7">
        <f t="shared" si="26"/>
        <v>4</v>
      </c>
      <c r="R238" s="7">
        <f t="shared" si="27"/>
        <v>10</v>
      </c>
      <c r="S238" s="8">
        <f t="shared" si="28"/>
        <v>104</v>
      </c>
      <c r="T238" s="7" t="str">
        <f t="shared" si="29"/>
        <v>C - Entwicklungspotenzial</v>
      </c>
      <c r="U238" s="4">
        <f>ROUND(((E238-Hilfswerte!$B$20)/Hilfswerte!$B$21)+((F238-Hilfswerte!$B$22)/Hilfswerte!$B$23)+((G238-Hilfswerte!$B$24)/Hilfswerte!$B$25)+0.1*INDEX(Hilfswerte!$B$4:$B$15,MATCH(C238,Hilfswerte!$A$4:$A$15,0)),2)</f>
        <v>-1.56</v>
      </c>
      <c r="V238" s="4">
        <f>ROUND(SQRT((((E238-Hilfswerte!$B$20)/Hilfswerte!$B$21)-Hilfswerte!$B$28)^2+(((F238-Hilfswerte!$B$22)/Hilfswerte!$B$23)-Hilfswerte!$B$29)^2+(((G238-Hilfswerte!$B$24)/Hilfswerte!$B$25)-Hilfswerte!$B$30)^2),3)</f>
        <v>1.748</v>
      </c>
      <c r="W238" s="4">
        <f>ROUND(E238*Hilfswerte!$B$31,0)</f>
        <v>22405</v>
      </c>
      <c r="X238" s="4">
        <f t="shared" si="30"/>
        <v>16025</v>
      </c>
      <c r="Y238" s="4" t="str">
        <f>IF(T238="A - Top-Kunde","bereits Top-Kunde",IF(AND(V238&lt;=Hilfswerte!$B$34,H238&lt;0.5*W238),"Hoch",IF(AND(V238&lt;=Hilfswerte!$B$35,H238&lt;0.7*W238),"Mittel","Niedrig")))</f>
        <v>Niedrig</v>
      </c>
      <c r="Z238" s="4">
        <f t="shared" si="31"/>
        <v>13.8</v>
      </c>
      <c r="AA238" s="4" t="str">
        <f>IF(J238&gt;365,"Bereits abgewandert (Segment D)",IF(Z238&gt;=Hilfswerte!$B$38,"Rot - akut gefaehrdet",IF(Z238&gt;=Hilfswerte!$B$39,"Gelb - beobachten","Gruen - stabil")))</f>
        <v>Gelb - beobachten</v>
      </c>
    </row>
    <row r="239" spans="1:27" ht="15" customHeight="1" x14ac:dyDescent="0.25">
      <c r="A239" s="4" t="s">
        <v>449</v>
      </c>
      <c r="B239" s="4" t="s">
        <v>99</v>
      </c>
      <c r="C239" s="4" t="s">
        <v>38</v>
      </c>
      <c r="D239" s="4" t="s">
        <v>77</v>
      </c>
      <c r="E239" s="4">
        <v>7</v>
      </c>
      <c r="F239" s="5">
        <v>1.4</v>
      </c>
      <c r="G239" s="5">
        <v>9.6999999999999993</v>
      </c>
      <c r="H239" s="6">
        <v>1110</v>
      </c>
      <c r="I239" s="4">
        <v>4</v>
      </c>
      <c r="J239" s="4">
        <v>127</v>
      </c>
      <c r="K239" s="4">
        <v>0</v>
      </c>
      <c r="L239" s="4">
        <v>16</v>
      </c>
      <c r="M239" s="4">
        <v>6</v>
      </c>
      <c r="N239" s="5">
        <v>3.8</v>
      </c>
      <c r="O239" s="7">
        <f t="shared" si="24"/>
        <v>3</v>
      </c>
      <c r="P239" s="7">
        <f t="shared" si="25"/>
        <v>4</v>
      </c>
      <c r="Q239" s="7">
        <f t="shared" si="26"/>
        <v>3</v>
      </c>
      <c r="R239" s="7">
        <f t="shared" si="27"/>
        <v>10</v>
      </c>
      <c r="S239" s="8">
        <f t="shared" si="28"/>
        <v>97.1</v>
      </c>
      <c r="T239" s="7" t="str">
        <f t="shared" si="29"/>
        <v>C - Entwicklungspotenzial</v>
      </c>
      <c r="U239" s="4">
        <f>ROUND(((E239-Hilfswerte!$B$20)/Hilfswerte!$B$21)+((F239-Hilfswerte!$B$22)/Hilfswerte!$B$23)+((G239-Hilfswerte!$B$24)/Hilfswerte!$B$25)+0.1*INDEX(Hilfswerte!$B$4:$B$15,MATCH(C239,Hilfswerte!$A$4:$A$15,0)),2)</f>
        <v>-0.7</v>
      </c>
      <c r="V239" s="4">
        <f>ROUND(SQRT((((E239-Hilfswerte!$B$20)/Hilfswerte!$B$21)-Hilfswerte!$B$28)^2+(((F239-Hilfswerte!$B$22)/Hilfswerte!$B$23)-Hilfswerte!$B$29)^2+(((G239-Hilfswerte!$B$24)/Hilfswerte!$B$25)-Hilfswerte!$B$30)^2),3)</f>
        <v>0.97699999999999998</v>
      </c>
      <c r="W239" s="4">
        <f>ROUND(E239*Hilfswerte!$B$31,0)</f>
        <v>1439</v>
      </c>
      <c r="X239" s="4">
        <f t="shared" si="30"/>
        <v>329</v>
      </c>
      <c r="Y239" s="4" t="str">
        <f>IF(T239="A - Top-Kunde","bereits Top-Kunde",IF(AND(V239&lt;=Hilfswerte!$B$34,H239&lt;0.5*W239),"Hoch",IF(AND(V239&lt;=Hilfswerte!$B$35,H239&lt;0.7*W239),"Mittel","Niedrig")))</f>
        <v>Niedrig</v>
      </c>
      <c r="Z239" s="4">
        <f t="shared" si="31"/>
        <v>9.6</v>
      </c>
      <c r="AA239" s="4" t="str">
        <f>IF(J239&gt;365,"Bereits abgewandert (Segment D)",IF(Z239&gt;=Hilfswerte!$B$38,"Rot - akut gefaehrdet",IF(Z239&gt;=Hilfswerte!$B$39,"Gelb - beobachten","Gruen - stabil")))</f>
        <v>Gruen - stabil</v>
      </c>
    </row>
    <row r="240" spans="1:27" ht="15" customHeight="1" x14ac:dyDescent="0.25">
      <c r="A240" s="4" t="s">
        <v>450</v>
      </c>
      <c r="B240" s="4" t="s">
        <v>451</v>
      </c>
      <c r="C240" s="4" t="s">
        <v>59</v>
      </c>
      <c r="D240" s="4" t="s">
        <v>30</v>
      </c>
      <c r="E240" s="4">
        <v>188</v>
      </c>
      <c r="F240" s="5">
        <v>33.5</v>
      </c>
      <c r="G240" s="5">
        <v>19</v>
      </c>
      <c r="H240" s="6">
        <v>5880</v>
      </c>
      <c r="I240" s="4">
        <v>2</v>
      </c>
      <c r="J240" s="4">
        <v>239</v>
      </c>
      <c r="K240" s="4">
        <v>0</v>
      </c>
      <c r="L240" s="4">
        <v>-3</v>
      </c>
      <c r="M240" s="4">
        <v>6</v>
      </c>
      <c r="N240" s="5">
        <v>11.7</v>
      </c>
      <c r="O240" s="7">
        <f t="shared" si="24"/>
        <v>2</v>
      </c>
      <c r="P240" s="7">
        <f t="shared" si="25"/>
        <v>2</v>
      </c>
      <c r="Q240" s="7">
        <f t="shared" si="26"/>
        <v>4</v>
      </c>
      <c r="R240" s="7">
        <f t="shared" si="27"/>
        <v>8</v>
      </c>
      <c r="S240" s="8">
        <f t="shared" si="28"/>
        <v>85.9</v>
      </c>
      <c r="T240" s="7" t="str">
        <f t="shared" si="29"/>
        <v>C - Entwicklungspotenzial</v>
      </c>
      <c r="U240" s="4">
        <f>ROUND(((E240-Hilfswerte!$B$20)/Hilfswerte!$B$21)+((F240-Hilfswerte!$B$22)/Hilfswerte!$B$23)+((G240-Hilfswerte!$B$24)/Hilfswerte!$B$25)+0.1*INDEX(Hilfswerte!$B$4:$B$15,MATCH(C240,Hilfswerte!$A$4:$A$15,0)),2)</f>
        <v>1.71</v>
      </c>
      <c r="V240" s="4">
        <f>ROUND(SQRT((((E240-Hilfswerte!$B$20)/Hilfswerte!$B$21)-Hilfswerte!$B$28)^2+(((F240-Hilfswerte!$B$22)/Hilfswerte!$B$23)-Hilfswerte!$B$29)^2+(((G240-Hilfswerte!$B$24)/Hilfswerte!$B$25)-Hilfswerte!$B$30)^2),3)</f>
        <v>1.242</v>
      </c>
      <c r="W240" s="4">
        <f>ROUND(E240*Hilfswerte!$B$31,0)</f>
        <v>38643</v>
      </c>
      <c r="X240" s="4">
        <f t="shared" si="30"/>
        <v>32763</v>
      </c>
      <c r="Y240" s="4" t="str">
        <f>IF(T240="A - Top-Kunde","bereits Top-Kunde",IF(AND(V240&lt;=Hilfswerte!$B$34,H240&lt;0.5*W240),"Hoch",IF(AND(V240&lt;=Hilfswerte!$B$35,H240&lt;0.7*W240),"Mittel","Niedrig")))</f>
        <v>Niedrig</v>
      </c>
      <c r="Z240" s="4">
        <f t="shared" si="31"/>
        <v>12</v>
      </c>
      <c r="AA240" s="4" t="str">
        <f>IF(J240&gt;365,"Bereits abgewandert (Segment D)",IF(Z240&gt;=Hilfswerte!$B$38,"Rot - akut gefaehrdet",IF(Z240&gt;=Hilfswerte!$B$39,"Gelb - beobachten","Gruen - stabil")))</f>
        <v>Gruen - stabil</v>
      </c>
    </row>
    <row r="241" spans="1:27" ht="15" customHeight="1" x14ac:dyDescent="0.25">
      <c r="A241" s="4" t="s">
        <v>452</v>
      </c>
      <c r="B241" s="4" t="s">
        <v>453</v>
      </c>
      <c r="C241" s="4" t="s">
        <v>62</v>
      </c>
      <c r="D241" s="4" t="s">
        <v>117</v>
      </c>
      <c r="E241" s="4">
        <v>27</v>
      </c>
      <c r="F241" s="5">
        <v>6</v>
      </c>
      <c r="G241" s="5">
        <v>12.9</v>
      </c>
      <c r="H241" s="6">
        <v>5010</v>
      </c>
      <c r="I241" s="4">
        <v>6</v>
      </c>
      <c r="J241" s="4">
        <v>14</v>
      </c>
      <c r="K241" s="4">
        <v>0</v>
      </c>
      <c r="L241" s="4">
        <v>15</v>
      </c>
      <c r="M241" s="4">
        <v>4</v>
      </c>
      <c r="N241" s="5">
        <v>-8.6</v>
      </c>
      <c r="O241" s="7">
        <f t="shared" si="24"/>
        <v>5</v>
      </c>
      <c r="P241" s="7">
        <f t="shared" si="25"/>
        <v>5</v>
      </c>
      <c r="Q241" s="7">
        <f t="shared" si="26"/>
        <v>4</v>
      </c>
      <c r="R241" s="7">
        <f t="shared" si="27"/>
        <v>14</v>
      </c>
      <c r="S241" s="8">
        <f t="shared" si="28"/>
        <v>131.19999999999999</v>
      </c>
      <c r="T241" s="7" t="str">
        <f t="shared" si="29"/>
        <v>A - Top-Kunde</v>
      </c>
      <c r="U241" s="4">
        <f>ROUND(((E241-Hilfswerte!$B$20)/Hilfswerte!$B$21)+((F241-Hilfswerte!$B$22)/Hilfswerte!$B$23)+((G241-Hilfswerte!$B$24)/Hilfswerte!$B$25)+0.1*INDEX(Hilfswerte!$B$4:$B$15,MATCH(C241,Hilfswerte!$A$4:$A$15,0)),2)</f>
        <v>0.05</v>
      </c>
      <c r="V241" s="4">
        <f>ROUND(SQRT((((E241-Hilfswerte!$B$20)/Hilfswerte!$B$21)-Hilfswerte!$B$28)^2+(((F241-Hilfswerte!$B$22)/Hilfswerte!$B$23)-Hilfswerte!$B$29)^2+(((G241-Hilfswerte!$B$24)/Hilfswerte!$B$25)-Hilfswerte!$B$30)^2),3)</f>
        <v>0.871</v>
      </c>
      <c r="W241" s="4">
        <f>ROUND(E241*Hilfswerte!$B$31,0)</f>
        <v>5550</v>
      </c>
      <c r="X241" s="4">
        <f t="shared" si="30"/>
        <v>540</v>
      </c>
      <c r="Y241" s="4" t="str">
        <f>IF(T241="A - Top-Kunde","bereits Top-Kunde",IF(AND(V241&lt;=Hilfswerte!$B$34,H241&lt;0.5*W241),"Hoch",IF(AND(V241&lt;=Hilfswerte!$B$35,H241&lt;0.7*W241),"Mittel","Niedrig")))</f>
        <v>bereits Top-Kunde</v>
      </c>
      <c r="Z241" s="4">
        <f t="shared" si="31"/>
        <v>7.1</v>
      </c>
      <c r="AA241" s="4" t="str">
        <f>IF(J241&gt;365,"Bereits abgewandert (Segment D)",IF(Z241&gt;=Hilfswerte!$B$38,"Rot - akut gefaehrdet",IF(Z241&gt;=Hilfswerte!$B$39,"Gelb - beobachten","Gruen - stabil")))</f>
        <v>Gruen - stabil</v>
      </c>
    </row>
    <row r="242" spans="1:27" ht="15" customHeight="1" x14ac:dyDescent="0.25">
      <c r="A242" s="4" t="s">
        <v>454</v>
      </c>
      <c r="B242" s="4" t="s">
        <v>455</v>
      </c>
      <c r="C242" s="4" t="s">
        <v>84</v>
      </c>
      <c r="D242" s="4" t="s">
        <v>30</v>
      </c>
      <c r="E242" s="4">
        <v>116</v>
      </c>
      <c r="F242" s="5">
        <v>25.4</v>
      </c>
      <c r="G242" s="5">
        <v>17.2</v>
      </c>
      <c r="H242" s="6">
        <v>2600</v>
      </c>
      <c r="I242" s="4">
        <v>1</v>
      </c>
      <c r="J242" s="4">
        <v>230</v>
      </c>
      <c r="K242" s="4">
        <v>0</v>
      </c>
      <c r="L242" s="4">
        <v>3</v>
      </c>
      <c r="M242" s="4">
        <v>2</v>
      </c>
      <c r="N242" s="5">
        <v>19</v>
      </c>
      <c r="O242" s="7">
        <f t="shared" si="24"/>
        <v>2</v>
      </c>
      <c r="P242" s="7">
        <f t="shared" si="25"/>
        <v>1</v>
      </c>
      <c r="Q242" s="7">
        <f t="shared" si="26"/>
        <v>4</v>
      </c>
      <c r="R242" s="7">
        <f t="shared" si="27"/>
        <v>7</v>
      </c>
      <c r="S242" s="8">
        <f t="shared" si="28"/>
        <v>78.599999999999994</v>
      </c>
      <c r="T242" s="7" t="str">
        <f t="shared" si="29"/>
        <v>C - Entwicklungspotenzial</v>
      </c>
      <c r="U242" s="4">
        <f>ROUND(((E242-Hilfswerte!$B$20)/Hilfswerte!$B$21)+((F242-Hilfswerte!$B$22)/Hilfswerte!$B$23)+((G242-Hilfswerte!$B$24)/Hilfswerte!$B$25)+0.1*INDEX(Hilfswerte!$B$4:$B$15,MATCH(C242,Hilfswerte!$A$4:$A$15,0)),2)</f>
        <v>1.05</v>
      </c>
      <c r="V242" s="4">
        <f>ROUND(SQRT((((E242-Hilfswerte!$B$20)/Hilfswerte!$B$21)-Hilfswerte!$B$28)^2+(((F242-Hilfswerte!$B$22)/Hilfswerte!$B$23)-Hilfswerte!$B$29)^2+(((G242-Hilfswerte!$B$24)/Hilfswerte!$B$25)-Hilfswerte!$B$30)^2),3)</f>
        <v>1.0009999999999999</v>
      </c>
      <c r="W242" s="4">
        <f>ROUND(E242*Hilfswerte!$B$31,0)</f>
        <v>23843</v>
      </c>
      <c r="X242" s="4">
        <f t="shared" si="30"/>
        <v>21243</v>
      </c>
      <c r="Y242" s="4" t="str">
        <f>IF(T242="A - Top-Kunde","bereits Top-Kunde",IF(AND(V242&lt;=Hilfswerte!$B$34,H242&lt;0.5*W242),"Hoch",IF(AND(V242&lt;=Hilfswerte!$B$35,H242&lt;0.7*W242),"Mittel","Niedrig")))</f>
        <v>Mittel</v>
      </c>
      <c r="Z242" s="4">
        <f t="shared" si="31"/>
        <v>12.1</v>
      </c>
      <c r="AA242" s="4" t="str">
        <f>IF(J242&gt;365,"Bereits abgewandert (Segment D)",IF(Z242&gt;=Hilfswerte!$B$38,"Rot - akut gefaehrdet",IF(Z242&gt;=Hilfswerte!$B$39,"Gelb - beobachten","Gruen - stabil")))</f>
        <v>Gruen - stabil</v>
      </c>
    </row>
    <row r="243" spans="1:27" ht="15" customHeight="1" x14ac:dyDescent="0.25">
      <c r="A243" s="4" t="s">
        <v>456</v>
      </c>
      <c r="B243" s="4" t="s">
        <v>108</v>
      </c>
      <c r="C243" s="4" t="s">
        <v>84</v>
      </c>
      <c r="D243" s="4" t="s">
        <v>30</v>
      </c>
      <c r="E243" s="4">
        <v>45</v>
      </c>
      <c r="F243" s="5">
        <v>13.9</v>
      </c>
      <c r="G243" s="5">
        <v>15.6</v>
      </c>
      <c r="H243" s="6">
        <v>5020</v>
      </c>
      <c r="I243" s="4">
        <v>2</v>
      </c>
      <c r="J243" s="4">
        <v>9</v>
      </c>
      <c r="K243" s="4">
        <v>0</v>
      </c>
      <c r="L243" s="4">
        <v>21</v>
      </c>
      <c r="M243" s="4">
        <v>5</v>
      </c>
      <c r="N243" s="5">
        <v>-1.8</v>
      </c>
      <c r="O243" s="7">
        <f t="shared" si="24"/>
        <v>5</v>
      </c>
      <c r="P243" s="7">
        <f t="shared" si="25"/>
        <v>2</v>
      </c>
      <c r="Q243" s="7">
        <f t="shared" si="26"/>
        <v>4</v>
      </c>
      <c r="R243" s="7">
        <f t="shared" si="27"/>
        <v>11</v>
      </c>
      <c r="S243" s="8">
        <f t="shared" si="28"/>
        <v>102.8</v>
      </c>
      <c r="T243" s="7" t="str">
        <f t="shared" si="29"/>
        <v>C - Entwicklungspotenzial</v>
      </c>
      <c r="U243" s="4">
        <f>ROUND(((E243-Hilfswerte!$B$20)/Hilfswerte!$B$21)+((F243-Hilfswerte!$B$22)/Hilfswerte!$B$23)+((G243-Hilfswerte!$B$24)/Hilfswerte!$B$25)+0.1*INDEX(Hilfswerte!$B$4:$B$15,MATCH(C243,Hilfswerte!$A$4:$A$15,0)),2)</f>
        <v>0.28000000000000003</v>
      </c>
      <c r="V243" s="4">
        <f>ROUND(SQRT((((E243-Hilfswerte!$B$20)/Hilfswerte!$B$21)-Hilfswerte!$B$28)^2+(((F243-Hilfswerte!$B$22)/Hilfswerte!$B$23)-Hilfswerte!$B$29)^2+(((G243-Hilfswerte!$B$24)/Hilfswerte!$B$25)-Hilfswerte!$B$30)^2),3)</f>
        <v>0.97099999999999997</v>
      </c>
      <c r="W243" s="4">
        <f>ROUND(E243*Hilfswerte!$B$31,0)</f>
        <v>9250</v>
      </c>
      <c r="X243" s="4">
        <f t="shared" si="30"/>
        <v>4230</v>
      </c>
      <c r="Y243" s="4" t="str">
        <f>IF(T243="A - Top-Kunde","bereits Top-Kunde",IF(AND(V243&lt;=Hilfswerte!$B$34,H243&lt;0.5*W243),"Hoch",IF(AND(V243&lt;=Hilfswerte!$B$35,H243&lt;0.7*W243),"Mittel","Niedrig")))</f>
        <v>Mittel</v>
      </c>
      <c r="Z243" s="4">
        <f t="shared" si="31"/>
        <v>5.4</v>
      </c>
      <c r="AA243" s="4" t="str">
        <f>IF(J243&gt;365,"Bereits abgewandert (Segment D)",IF(Z243&gt;=Hilfswerte!$B$38,"Rot - akut gefaehrdet",IF(Z243&gt;=Hilfswerte!$B$39,"Gelb - beobachten","Gruen - stabil")))</f>
        <v>Gruen - stabil</v>
      </c>
    </row>
    <row r="244" spans="1:27" ht="15" customHeight="1" x14ac:dyDescent="0.25">
      <c r="A244" s="4" t="s">
        <v>457</v>
      </c>
      <c r="B244" s="4" t="s">
        <v>210</v>
      </c>
      <c r="C244" s="4" t="s">
        <v>51</v>
      </c>
      <c r="D244" s="4" t="s">
        <v>93</v>
      </c>
      <c r="E244" s="4">
        <v>5</v>
      </c>
      <c r="F244" s="5">
        <v>0.9</v>
      </c>
      <c r="G244" s="5">
        <v>0.9</v>
      </c>
      <c r="H244" s="6">
        <v>970</v>
      </c>
      <c r="I244" s="4">
        <v>4</v>
      </c>
      <c r="J244" s="4">
        <v>116</v>
      </c>
      <c r="K244" s="4">
        <v>0</v>
      </c>
      <c r="L244" s="4">
        <v>29</v>
      </c>
      <c r="M244" s="4">
        <v>5</v>
      </c>
      <c r="N244" s="5">
        <v>31.1</v>
      </c>
      <c r="O244" s="7">
        <f t="shared" si="24"/>
        <v>3</v>
      </c>
      <c r="P244" s="7">
        <f t="shared" si="25"/>
        <v>4</v>
      </c>
      <c r="Q244" s="7">
        <f t="shared" si="26"/>
        <v>2</v>
      </c>
      <c r="R244" s="7">
        <f t="shared" si="27"/>
        <v>9</v>
      </c>
      <c r="S244" s="8">
        <f t="shared" si="28"/>
        <v>96.9</v>
      </c>
      <c r="T244" s="7" t="str">
        <f t="shared" si="29"/>
        <v>C - Entwicklungspotenzial</v>
      </c>
      <c r="U244" s="4">
        <f>ROUND(((E244-Hilfswerte!$B$20)/Hilfswerte!$B$21)+((F244-Hilfswerte!$B$22)/Hilfswerte!$B$23)+((G244-Hilfswerte!$B$24)/Hilfswerte!$B$25)+0.1*INDEX(Hilfswerte!$B$4:$B$15,MATCH(C244,Hilfswerte!$A$4:$A$15,0)),2)</f>
        <v>-2.11</v>
      </c>
      <c r="V244" s="4">
        <f>ROUND(SQRT((((E244-Hilfswerte!$B$20)/Hilfswerte!$B$21)-Hilfswerte!$B$28)^2+(((F244-Hilfswerte!$B$22)/Hilfswerte!$B$23)-Hilfswerte!$B$29)^2+(((G244-Hilfswerte!$B$24)/Hilfswerte!$B$25)-Hilfswerte!$B$30)^2),3)</f>
        <v>1.8979999999999999</v>
      </c>
      <c r="W244" s="4">
        <f>ROUND(E244*Hilfswerte!$B$31,0)</f>
        <v>1028</v>
      </c>
      <c r="X244" s="4">
        <f t="shared" si="30"/>
        <v>58</v>
      </c>
      <c r="Y244" s="4" t="str">
        <f>IF(T244="A - Top-Kunde","bereits Top-Kunde",IF(AND(V244&lt;=Hilfswerte!$B$34,H244&lt;0.5*W244),"Hoch",IF(AND(V244&lt;=Hilfswerte!$B$35,H244&lt;0.7*W244),"Mittel","Niedrig")))</f>
        <v>Niedrig</v>
      </c>
      <c r="Z244" s="4">
        <f t="shared" si="31"/>
        <v>11.6</v>
      </c>
      <c r="AA244" s="4" t="str">
        <f>IF(J244&gt;365,"Bereits abgewandert (Segment D)",IF(Z244&gt;=Hilfswerte!$B$38,"Rot - akut gefaehrdet",IF(Z244&gt;=Hilfswerte!$B$39,"Gelb - beobachten","Gruen - stabil")))</f>
        <v>Gruen - stabil</v>
      </c>
    </row>
    <row r="245" spans="1:27" ht="15" customHeight="1" x14ac:dyDescent="0.25">
      <c r="A245" s="4" t="s">
        <v>458</v>
      </c>
      <c r="B245" s="4" t="s">
        <v>459</v>
      </c>
      <c r="C245" s="4" t="s">
        <v>74</v>
      </c>
      <c r="D245" s="4" t="s">
        <v>56</v>
      </c>
      <c r="E245" s="4">
        <v>66</v>
      </c>
      <c r="F245" s="5">
        <v>11.7</v>
      </c>
      <c r="G245" s="5">
        <v>7.3</v>
      </c>
      <c r="H245" s="6">
        <v>77010</v>
      </c>
      <c r="I245" s="4">
        <v>11</v>
      </c>
      <c r="J245" s="4">
        <v>1</v>
      </c>
      <c r="K245" s="4">
        <v>1</v>
      </c>
      <c r="L245" s="4">
        <v>-4</v>
      </c>
      <c r="M245" s="4">
        <v>5</v>
      </c>
      <c r="N245" s="5">
        <v>-21.7</v>
      </c>
      <c r="O245" s="7">
        <f t="shared" si="24"/>
        <v>5</v>
      </c>
      <c r="P245" s="7">
        <f t="shared" si="25"/>
        <v>5</v>
      </c>
      <c r="Q245" s="7">
        <f t="shared" si="26"/>
        <v>5</v>
      </c>
      <c r="R245" s="7">
        <f t="shared" si="27"/>
        <v>15</v>
      </c>
      <c r="S245" s="8">
        <f t="shared" si="28"/>
        <v>133.19999999999999</v>
      </c>
      <c r="T245" s="7" t="str">
        <f t="shared" si="29"/>
        <v>A - Top-Kunde</v>
      </c>
      <c r="U245" s="4">
        <f>ROUND(((E245-Hilfswerte!$B$20)/Hilfswerte!$B$21)+((F245-Hilfswerte!$B$22)/Hilfswerte!$B$23)+((G245-Hilfswerte!$B$24)/Hilfswerte!$B$25)+0.1*INDEX(Hilfswerte!$B$4:$B$15,MATCH(C245,Hilfswerte!$A$4:$A$15,0)),2)</f>
        <v>-1.01</v>
      </c>
      <c r="V245" s="4">
        <f>ROUND(SQRT((((E245-Hilfswerte!$B$20)/Hilfswerte!$B$21)-Hilfswerte!$B$28)^2+(((F245-Hilfswerte!$B$22)/Hilfswerte!$B$23)-Hilfswerte!$B$29)^2+(((G245-Hilfswerte!$B$24)/Hilfswerte!$B$25)-Hilfswerte!$B$30)^2),3)</f>
        <v>0.89</v>
      </c>
      <c r="W245" s="4">
        <f>ROUND(E245*Hilfswerte!$B$31,0)</f>
        <v>13566</v>
      </c>
      <c r="X245" s="4">
        <f t="shared" si="30"/>
        <v>0</v>
      </c>
      <c r="Y245" s="4" t="str">
        <f>IF(T245="A - Top-Kunde","bereits Top-Kunde",IF(AND(V245&lt;=Hilfswerte!$B$34,H245&lt;0.5*W245),"Hoch",IF(AND(V245&lt;=Hilfswerte!$B$35,H245&lt;0.7*W245),"Mittel","Niedrig")))</f>
        <v>bereits Top-Kunde</v>
      </c>
      <c r="Z245" s="4">
        <f t="shared" si="31"/>
        <v>11.7</v>
      </c>
      <c r="AA245" s="4" t="str">
        <f>IF(J245&gt;365,"Bereits abgewandert (Segment D)",IF(Z245&gt;=Hilfswerte!$B$38,"Rot - akut gefaehrdet",IF(Z245&gt;=Hilfswerte!$B$39,"Gelb - beobachten","Gruen - stabil")))</f>
        <v>Gruen - stabil</v>
      </c>
    </row>
    <row r="246" spans="1:27" ht="15" customHeight="1" x14ac:dyDescent="0.25">
      <c r="A246" s="4" t="s">
        <v>460</v>
      </c>
      <c r="B246" s="4" t="s">
        <v>360</v>
      </c>
      <c r="C246" s="4" t="s">
        <v>65</v>
      </c>
      <c r="D246" s="4" t="s">
        <v>30</v>
      </c>
      <c r="E246" s="4">
        <v>11</v>
      </c>
      <c r="F246" s="5">
        <v>3</v>
      </c>
      <c r="G246" s="5">
        <v>19.600000000000001</v>
      </c>
      <c r="H246" s="6">
        <v>2850</v>
      </c>
      <c r="I246" s="4">
        <v>2</v>
      </c>
      <c r="J246" s="4">
        <v>172</v>
      </c>
      <c r="K246" s="4">
        <v>0</v>
      </c>
      <c r="L246" s="4">
        <v>11</v>
      </c>
      <c r="M246" s="4">
        <v>4</v>
      </c>
      <c r="N246" s="5">
        <v>10.9</v>
      </c>
      <c r="O246" s="7">
        <f t="shared" si="24"/>
        <v>3</v>
      </c>
      <c r="P246" s="7">
        <f t="shared" si="25"/>
        <v>2</v>
      </c>
      <c r="Q246" s="7">
        <f t="shared" si="26"/>
        <v>4</v>
      </c>
      <c r="R246" s="7">
        <f t="shared" si="27"/>
        <v>9</v>
      </c>
      <c r="S246" s="8">
        <f t="shared" si="28"/>
        <v>92.2</v>
      </c>
      <c r="T246" s="7" t="str">
        <f t="shared" si="29"/>
        <v>C - Entwicklungspotenzial</v>
      </c>
      <c r="U246" s="4">
        <f>ROUND(((E246-Hilfswerte!$B$20)/Hilfswerte!$B$21)+((F246-Hilfswerte!$B$22)/Hilfswerte!$B$23)+((G246-Hilfswerte!$B$24)/Hilfswerte!$B$25)+0.1*INDEX(Hilfswerte!$B$4:$B$15,MATCH(C246,Hilfswerte!$A$4:$A$15,0)),2)</f>
        <v>0.52</v>
      </c>
      <c r="V246" s="4">
        <f>ROUND(SQRT((((E246-Hilfswerte!$B$20)/Hilfswerte!$B$21)-Hilfswerte!$B$28)^2+(((F246-Hilfswerte!$B$22)/Hilfswerte!$B$23)-Hilfswerte!$B$29)^2+(((G246-Hilfswerte!$B$24)/Hilfswerte!$B$25)-Hilfswerte!$B$30)^2),3)</f>
        <v>1.6160000000000001</v>
      </c>
      <c r="W246" s="4">
        <f>ROUND(E246*Hilfswerte!$B$31,0)</f>
        <v>2261</v>
      </c>
      <c r="X246" s="4">
        <f t="shared" si="30"/>
        <v>0</v>
      </c>
      <c r="Y246" s="4" t="str">
        <f>IF(T246="A - Top-Kunde","bereits Top-Kunde",IF(AND(V246&lt;=Hilfswerte!$B$34,H246&lt;0.5*W246),"Hoch",IF(AND(V246&lt;=Hilfswerte!$B$35,H246&lt;0.7*W246),"Mittel","Niedrig")))</f>
        <v>Niedrig</v>
      </c>
      <c r="Z246" s="4">
        <f t="shared" si="31"/>
        <v>10.8</v>
      </c>
      <c r="AA246" s="4" t="str">
        <f>IF(J246&gt;365,"Bereits abgewandert (Segment D)",IF(Z246&gt;=Hilfswerte!$B$38,"Rot - akut gefaehrdet",IF(Z246&gt;=Hilfswerte!$B$39,"Gelb - beobachten","Gruen - stabil")))</f>
        <v>Gruen - stabil</v>
      </c>
    </row>
    <row r="247" spans="1:27" ht="15" customHeight="1" x14ac:dyDescent="0.25">
      <c r="A247" s="4" t="s">
        <v>461</v>
      </c>
      <c r="B247" s="4" t="s">
        <v>462</v>
      </c>
      <c r="C247" s="4" t="s">
        <v>62</v>
      </c>
      <c r="D247" s="4" t="s">
        <v>30</v>
      </c>
      <c r="E247" s="4">
        <v>66</v>
      </c>
      <c r="F247" s="5">
        <v>17.600000000000001</v>
      </c>
      <c r="G247" s="5">
        <v>21.5</v>
      </c>
      <c r="H247" s="6">
        <v>14750</v>
      </c>
      <c r="I247" s="4">
        <v>5</v>
      </c>
      <c r="J247" s="4">
        <v>13</v>
      </c>
      <c r="K247" s="4">
        <v>0</v>
      </c>
      <c r="L247" s="4">
        <v>26</v>
      </c>
      <c r="M247" s="4">
        <v>2</v>
      </c>
      <c r="N247" s="5">
        <v>-3.7</v>
      </c>
      <c r="O247" s="7">
        <f t="shared" si="24"/>
        <v>5</v>
      </c>
      <c r="P247" s="7">
        <f t="shared" si="25"/>
        <v>5</v>
      </c>
      <c r="Q247" s="7">
        <f t="shared" si="26"/>
        <v>5</v>
      </c>
      <c r="R247" s="7">
        <f t="shared" si="27"/>
        <v>15</v>
      </c>
      <c r="S247" s="8">
        <f t="shared" si="28"/>
        <v>140.4</v>
      </c>
      <c r="T247" s="7" t="str">
        <f t="shared" si="29"/>
        <v>A - Top-Kunde</v>
      </c>
      <c r="U247" s="4">
        <f>ROUND(((E247-Hilfswerte!$B$20)/Hilfswerte!$B$21)+((F247-Hilfswerte!$B$22)/Hilfswerte!$B$23)+((G247-Hilfswerte!$B$24)/Hilfswerte!$B$25)+0.1*INDEX(Hilfswerte!$B$4:$B$15,MATCH(C247,Hilfswerte!$A$4:$A$15,0)),2)</f>
        <v>1.79</v>
      </c>
      <c r="V247" s="4">
        <f>ROUND(SQRT((((E247-Hilfswerte!$B$20)/Hilfswerte!$B$21)-Hilfswerte!$B$28)^2+(((F247-Hilfswerte!$B$22)/Hilfswerte!$B$23)-Hilfswerte!$B$29)^2+(((G247-Hilfswerte!$B$24)/Hilfswerte!$B$25)-Hilfswerte!$B$30)^2),3)</f>
        <v>1.728</v>
      </c>
      <c r="W247" s="4">
        <f>ROUND(E247*Hilfswerte!$B$31,0)</f>
        <v>13566</v>
      </c>
      <c r="X247" s="4">
        <f t="shared" si="30"/>
        <v>0</v>
      </c>
      <c r="Y247" s="4" t="str">
        <f>IF(T247="A - Top-Kunde","bereits Top-Kunde",IF(AND(V247&lt;=Hilfswerte!$B$34,H247&lt;0.5*W247),"Hoch",IF(AND(V247&lt;=Hilfswerte!$B$35,H247&lt;0.7*W247),"Mittel","Niedrig")))</f>
        <v>bereits Top-Kunde</v>
      </c>
      <c r="Z247" s="4">
        <f t="shared" si="31"/>
        <v>7.3</v>
      </c>
      <c r="AA247" s="4" t="str">
        <f>IF(J247&gt;365,"Bereits abgewandert (Segment D)",IF(Z247&gt;=Hilfswerte!$B$38,"Rot - akut gefaehrdet",IF(Z247&gt;=Hilfswerte!$B$39,"Gelb - beobachten","Gruen - stabil")))</f>
        <v>Gruen - stabil</v>
      </c>
    </row>
    <row r="248" spans="1:27" ht="15" customHeight="1" x14ac:dyDescent="0.25">
      <c r="A248" s="4" t="s">
        <v>463</v>
      </c>
      <c r="B248" s="4" t="s">
        <v>464</v>
      </c>
      <c r="C248" s="4" t="s">
        <v>47</v>
      </c>
      <c r="D248" s="4" t="s">
        <v>30</v>
      </c>
      <c r="E248" s="4">
        <v>47</v>
      </c>
      <c r="F248" s="5">
        <v>13</v>
      </c>
      <c r="G248" s="5">
        <v>0.7</v>
      </c>
      <c r="H248" s="6">
        <v>3140</v>
      </c>
      <c r="I248" s="4">
        <v>3</v>
      </c>
      <c r="J248" s="4">
        <v>3</v>
      </c>
      <c r="K248" s="4">
        <v>0</v>
      </c>
      <c r="L248" s="4">
        <v>-5</v>
      </c>
      <c r="M248" s="4">
        <v>1</v>
      </c>
      <c r="N248" s="5">
        <v>-8.6</v>
      </c>
      <c r="O248" s="7">
        <f t="shared" si="24"/>
        <v>5</v>
      </c>
      <c r="P248" s="7">
        <f t="shared" si="25"/>
        <v>3</v>
      </c>
      <c r="Q248" s="7">
        <f t="shared" si="26"/>
        <v>4</v>
      </c>
      <c r="R248" s="7">
        <f t="shared" si="27"/>
        <v>12</v>
      </c>
      <c r="S248" s="8">
        <f t="shared" si="28"/>
        <v>115.7</v>
      </c>
      <c r="T248" s="7" t="str">
        <f t="shared" si="29"/>
        <v>B - Kernkunde</v>
      </c>
      <c r="U248" s="4">
        <f>ROUND(((E248-Hilfswerte!$B$20)/Hilfswerte!$B$21)+((F248-Hilfswerte!$B$22)/Hilfswerte!$B$23)+((G248-Hilfswerte!$B$24)/Hilfswerte!$B$25)+0.1*INDEX(Hilfswerte!$B$4:$B$15,MATCH(C248,Hilfswerte!$A$4:$A$15,0)),2)</f>
        <v>-2.0099999999999998</v>
      </c>
      <c r="V248" s="4">
        <f>ROUND(SQRT((((E248-Hilfswerte!$B$20)/Hilfswerte!$B$21)-Hilfswerte!$B$28)^2+(((F248-Hilfswerte!$B$22)/Hilfswerte!$B$23)-Hilfswerte!$B$29)^2+(((G248-Hilfswerte!$B$24)/Hilfswerte!$B$25)-Hilfswerte!$B$30)^2),3)</f>
        <v>1.802</v>
      </c>
      <c r="W248" s="4">
        <f>ROUND(E248*Hilfswerte!$B$31,0)</f>
        <v>9661</v>
      </c>
      <c r="X248" s="4">
        <f t="shared" si="30"/>
        <v>6521</v>
      </c>
      <c r="Y248" s="4" t="str">
        <f>IF(T248="A - Top-Kunde","bereits Top-Kunde",IF(AND(V248&lt;=Hilfswerte!$B$34,H248&lt;0.5*W248),"Hoch",IF(AND(V248&lt;=Hilfswerte!$B$35,H248&lt;0.7*W248),"Mittel","Niedrig")))</f>
        <v>Niedrig</v>
      </c>
      <c r="Z248" s="4">
        <f t="shared" si="31"/>
        <v>3.6</v>
      </c>
      <c r="AA248" s="4" t="str">
        <f>IF(J248&gt;365,"Bereits abgewandert (Segment D)",IF(Z248&gt;=Hilfswerte!$B$38,"Rot - akut gefaehrdet",IF(Z248&gt;=Hilfswerte!$B$39,"Gelb - beobachten","Gruen - stabil")))</f>
        <v>Gruen - stabil</v>
      </c>
    </row>
    <row r="249" spans="1:27" ht="15" customHeight="1" x14ac:dyDescent="0.25">
      <c r="A249" s="4" t="s">
        <v>465</v>
      </c>
      <c r="B249" s="4" t="s">
        <v>254</v>
      </c>
      <c r="C249" s="4" t="s">
        <v>47</v>
      </c>
      <c r="D249" s="4" t="s">
        <v>30</v>
      </c>
      <c r="E249" s="4">
        <v>216</v>
      </c>
      <c r="F249" s="5">
        <v>45.4</v>
      </c>
      <c r="G249" s="5">
        <v>6.9</v>
      </c>
      <c r="H249" s="6">
        <v>30880</v>
      </c>
      <c r="I249" s="4">
        <v>5</v>
      </c>
      <c r="J249" s="4">
        <v>26</v>
      </c>
      <c r="K249" s="4">
        <v>1</v>
      </c>
      <c r="L249" s="4">
        <v>30</v>
      </c>
      <c r="M249" s="4">
        <v>6</v>
      </c>
      <c r="N249" s="5">
        <v>-3.6</v>
      </c>
      <c r="O249" s="7">
        <f t="shared" si="24"/>
        <v>5</v>
      </c>
      <c r="P249" s="7">
        <f t="shared" si="25"/>
        <v>5</v>
      </c>
      <c r="Q249" s="7">
        <f t="shared" si="26"/>
        <v>5</v>
      </c>
      <c r="R249" s="7">
        <f t="shared" si="27"/>
        <v>15</v>
      </c>
      <c r="S249" s="8">
        <f t="shared" si="28"/>
        <v>133.19999999999999</v>
      </c>
      <c r="T249" s="7" t="str">
        <f t="shared" si="29"/>
        <v>A - Top-Kunde</v>
      </c>
      <c r="U249" s="4">
        <f>ROUND(((E249-Hilfswerte!$B$20)/Hilfswerte!$B$21)+((F249-Hilfswerte!$B$22)/Hilfswerte!$B$23)+((G249-Hilfswerte!$B$24)/Hilfswerte!$B$25)+0.1*INDEX(Hilfswerte!$B$4:$B$15,MATCH(C249,Hilfswerte!$A$4:$A$15,0)),2)</f>
        <v>0.28000000000000003</v>
      </c>
      <c r="V249" s="4">
        <f>ROUND(SQRT((((E249-Hilfswerte!$B$20)/Hilfswerte!$B$21)-Hilfswerte!$B$28)^2+(((F249-Hilfswerte!$B$22)/Hilfswerte!$B$23)-Hilfswerte!$B$29)^2+(((G249-Hilfswerte!$B$24)/Hilfswerte!$B$25)-Hilfswerte!$B$30)^2),3)</f>
        <v>0.72899999999999998</v>
      </c>
      <c r="W249" s="4">
        <f>ROUND(E249*Hilfswerte!$B$31,0)</f>
        <v>44398</v>
      </c>
      <c r="X249" s="4">
        <f t="shared" si="30"/>
        <v>13518</v>
      </c>
      <c r="Y249" s="4" t="str">
        <f>IF(T249="A - Top-Kunde","bereits Top-Kunde",IF(AND(V249&lt;=Hilfswerte!$B$34,H249&lt;0.5*W249),"Hoch",IF(AND(V249&lt;=Hilfswerte!$B$35,H249&lt;0.7*W249),"Mittel","Niedrig")))</f>
        <v>bereits Top-Kunde</v>
      </c>
      <c r="Z249" s="4">
        <f t="shared" si="31"/>
        <v>11.7</v>
      </c>
      <c r="AA249" s="4" t="str">
        <f>IF(J249&gt;365,"Bereits abgewandert (Segment D)",IF(Z249&gt;=Hilfswerte!$B$38,"Rot - akut gefaehrdet",IF(Z249&gt;=Hilfswerte!$B$39,"Gelb - beobachten","Gruen - stabil")))</f>
        <v>Gruen - stabil</v>
      </c>
    </row>
    <row r="250" spans="1:27" ht="15" customHeight="1" x14ac:dyDescent="0.25">
      <c r="A250" s="4" t="s">
        <v>466</v>
      </c>
      <c r="B250" s="4" t="s">
        <v>467</v>
      </c>
      <c r="C250" s="4" t="s">
        <v>38</v>
      </c>
      <c r="D250" s="4" t="s">
        <v>30</v>
      </c>
      <c r="E250" s="4">
        <v>128</v>
      </c>
      <c r="F250" s="5">
        <v>36.200000000000003</v>
      </c>
      <c r="G250" s="5">
        <v>10.7</v>
      </c>
      <c r="H250" s="6">
        <v>10200</v>
      </c>
      <c r="I250" s="4">
        <v>3</v>
      </c>
      <c r="J250" s="4">
        <v>152</v>
      </c>
      <c r="K250" s="4">
        <v>0</v>
      </c>
      <c r="L250" s="4">
        <v>14</v>
      </c>
      <c r="M250" s="4">
        <v>5</v>
      </c>
      <c r="N250" s="5">
        <v>9.6</v>
      </c>
      <c r="O250" s="7">
        <f t="shared" si="24"/>
        <v>3</v>
      </c>
      <c r="P250" s="7">
        <f t="shared" si="25"/>
        <v>3</v>
      </c>
      <c r="Q250" s="7">
        <f t="shared" si="26"/>
        <v>5</v>
      </c>
      <c r="R250" s="7">
        <f t="shared" si="27"/>
        <v>11</v>
      </c>
      <c r="S250" s="8">
        <f t="shared" si="28"/>
        <v>110.6</v>
      </c>
      <c r="T250" s="7" t="str">
        <f t="shared" si="29"/>
        <v>B - Kernkunde</v>
      </c>
      <c r="U250" s="4">
        <f>ROUND(((E250-Hilfswerte!$B$20)/Hilfswerte!$B$21)+((F250-Hilfswerte!$B$22)/Hilfswerte!$B$23)+((G250-Hilfswerte!$B$24)/Hilfswerte!$B$25)+0.1*INDEX(Hilfswerte!$B$4:$B$15,MATCH(C250,Hilfswerte!$A$4:$A$15,0)),2)</f>
        <v>0.6</v>
      </c>
      <c r="V250" s="4">
        <f>ROUND(SQRT((((E250-Hilfswerte!$B$20)/Hilfswerte!$B$21)-Hilfswerte!$B$28)^2+(((F250-Hilfswerte!$B$22)/Hilfswerte!$B$23)-Hilfswerte!$B$29)^2+(((G250-Hilfswerte!$B$24)/Hilfswerte!$B$25)-Hilfswerte!$B$30)^2),3)</f>
        <v>0.188</v>
      </c>
      <c r="W250" s="4">
        <f>ROUND(E250*Hilfswerte!$B$31,0)</f>
        <v>26310</v>
      </c>
      <c r="X250" s="4">
        <f t="shared" si="30"/>
        <v>16110</v>
      </c>
      <c r="Y250" s="4" t="str">
        <f>IF(T250="A - Top-Kunde","bereits Top-Kunde",IF(AND(V250&lt;=Hilfswerte!$B$34,H250&lt;0.5*W250),"Hoch",IF(AND(V250&lt;=Hilfswerte!$B$35,H250&lt;0.7*W250),"Mittel","Niedrig")))</f>
        <v>Hoch</v>
      </c>
      <c r="Z250" s="4">
        <f t="shared" si="31"/>
        <v>10.4</v>
      </c>
      <c r="AA250" s="4" t="str">
        <f>IF(J250&gt;365,"Bereits abgewandert (Segment D)",IF(Z250&gt;=Hilfswerte!$B$38,"Rot - akut gefaehrdet",IF(Z250&gt;=Hilfswerte!$B$39,"Gelb - beobachten","Gruen - stabil")))</f>
        <v>Gruen - stabil</v>
      </c>
    </row>
    <row r="251" spans="1:27" ht="15" customHeight="1" x14ac:dyDescent="0.25">
      <c r="A251" s="4" t="s">
        <v>468</v>
      </c>
      <c r="B251" s="4" t="s">
        <v>210</v>
      </c>
      <c r="C251" s="4" t="s">
        <v>89</v>
      </c>
      <c r="D251" s="4" t="s">
        <v>30</v>
      </c>
      <c r="E251" s="4">
        <v>11</v>
      </c>
      <c r="F251" s="5">
        <v>1.8</v>
      </c>
      <c r="G251" s="5">
        <v>17.899999999999999</v>
      </c>
      <c r="H251" s="6">
        <v>2060</v>
      </c>
      <c r="I251" s="4">
        <v>1</v>
      </c>
      <c r="J251" s="4">
        <v>214</v>
      </c>
      <c r="K251" s="4">
        <v>0</v>
      </c>
      <c r="L251" s="4">
        <v>20</v>
      </c>
      <c r="M251" s="4">
        <v>5</v>
      </c>
      <c r="N251" s="5">
        <v>-4.2</v>
      </c>
      <c r="O251" s="7">
        <f t="shared" si="24"/>
        <v>2</v>
      </c>
      <c r="P251" s="7">
        <f t="shared" si="25"/>
        <v>1</v>
      </c>
      <c r="Q251" s="7">
        <f t="shared" si="26"/>
        <v>3</v>
      </c>
      <c r="R251" s="7">
        <f t="shared" si="27"/>
        <v>6</v>
      </c>
      <c r="S251" s="8">
        <f t="shared" si="28"/>
        <v>51.9</v>
      </c>
      <c r="T251" s="7" t="str">
        <f t="shared" si="29"/>
        <v>C - Entwicklungspotenzial</v>
      </c>
      <c r="U251" s="4">
        <f>ROUND(((E251-Hilfswerte!$B$20)/Hilfswerte!$B$21)+((F251-Hilfswerte!$B$22)/Hilfswerte!$B$23)+((G251-Hilfswerte!$B$24)/Hilfswerte!$B$25)+0.1*INDEX(Hilfswerte!$B$4:$B$15,MATCH(C251,Hilfswerte!$A$4:$A$15,0)),2)</f>
        <v>0.57999999999999996</v>
      </c>
      <c r="V251" s="4">
        <f>ROUND(SQRT((((E251-Hilfswerte!$B$20)/Hilfswerte!$B$21)-Hilfswerte!$B$28)^2+(((F251-Hilfswerte!$B$22)/Hilfswerte!$B$23)-Hilfswerte!$B$29)^2+(((G251-Hilfswerte!$B$24)/Hilfswerte!$B$25)-Hilfswerte!$B$30)^2),3)</f>
        <v>1.4119999999999999</v>
      </c>
      <c r="W251" s="4">
        <f>ROUND(E251*Hilfswerte!$B$31,0)</f>
        <v>2261</v>
      </c>
      <c r="X251" s="4">
        <f t="shared" si="30"/>
        <v>201</v>
      </c>
      <c r="Y251" s="4" t="str">
        <f>IF(T251="A - Top-Kunde","bereits Top-Kunde",IF(AND(V251&lt;=Hilfswerte!$B$34,H251&lt;0.5*W251),"Hoch",IF(AND(V251&lt;=Hilfswerte!$B$35,H251&lt;0.7*W251),"Mittel","Niedrig")))</f>
        <v>Niedrig</v>
      </c>
      <c r="Z251" s="4">
        <f t="shared" si="31"/>
        <v>16.399999999999999</v>
      </c>
      <c r="AA251" s="4" t="str">
        <f>IF(J251&gt;365,"Bereits abgewandert (Segment D)",IF(Z251&gt;=Hilfswerte!$B$38,"Rot - akut gefaehrdet",IF(Z251&gt;=Hilfswerte!$B$39,"Gelb - beobachten","Gruen - stabil")))</f>
        <v>Gelb - beobachten</v>
      </c>
    </row>
    <row r="252" spans="1:27" ht="15" customHeight="1" x14ac:dyDescent="0.25">
      <c r="A252" s="4" t="s">
        <v>469</v>
      </c>
      <c r="B252" s="4" t="s">
        <v>395</v>
      </c>
      <c r="C252" s="4" t="s">
        <v>33</v>
      </c>
      <c r="D252" s="4" t="s">
        <v>56</v>
      </c>
      <c r="E252" s="4">
        <v>78</v>
      </c>
      <c r="F252" s="5">
        <v>16.600000000000001</v>
      </c>
      <c r="G252" s="5">
        <v>9.8000000000000007</v>
      </c>
      <c r="H252" s="6">
        <v>920</v>
      </c>
      <c r="I252" s="4">
        <v>1</v>
      </c>
      <c r="J252" s="4">
        <v>191</v>
      </c>
      <c r="K252" s="4">
        <v>0</v>
      </c>
      <c r="L252" s="4">
        <v>10</v>
      </c>
      <c r="M252" s="4">
        <v>6</v>
      </c>
      <c r="N252" s="5">
        <v>7.3</v>
      </c>
      <c r="O252" s="7">
        <f t="shared" si="24"/>
        <v>2</v>
      </c>
      <c r="P252" s="7">
        <f t="shared" si="25"/>
        <v>1</v>
      </c>
      <c r="Q252" s="7">
        <f t="shared" si="26"/>
        <v>2</v>
      </c>
      <c r="R252" s="7">
        <f t="shared" si="27"/>
        <v>5</v>
      </c>
      <c r="S252" s="8">
        <f t="shared" si="28"/>
        <v>50.7</v>
      </c>
      <c r="T252" s="7" t="str">
        <f t="shared" si="29"/>
        <v>C - Entwicklungspotenzial</v>
      </c>
      <c r="U252" s="4">
        <f>ROUND(((E252-Hilfswerte!$B$20)/Hilfswerte!$B$21)+((F252-Hilfswerte!$B$22)/Hilfswerte!$B$23)+((G252-Hilfswerte!$B$24)/Hilfswerte!$B$25)+0.1*INDEX(Hilfswerte!$B$4:$B$15,MATCH(C252,Hilfswerte!$A$4:$A$15,0)),2)</f>
        <v>-0.42</v>
      </c>
      <c r="V252" s="4">
        <f>ROUND(SQRT((((E252-Hilfswerte!$B$20)/Hilfswerte!$B$21)-Hilfswerte!$B$28)^2+(((F252-Hilfswerte!$B$22)/Hilfswerte!$B$23)-Hilfswerte!$B$29)^2+(((G252-Hilfswerte!$B$24)/Hilfswerte!$B$25)-Hilfswerte!$B$30)^2),3)</f>
        <v>0.58299999999999996</v>
      </c>
      <c r="W252" s="4">
        <f>ROUND(E252*Hilfswerte!$B$31,0)</f>
        <v>16033</v>
      </c>
      <c r="X252" s="4">
        <f t="shared" si="30"/>
        <v>15113</v>
      </c>
      <c r="Y252" s="4" t="str">
        <f>IF(T252="A - Top-Kunde","bereits Top-Kunde",IF(AND(V252&lt;=Hilfswerte!$B$34,H252&lt;0.5*W252),"Hoch",IF(AND(V252&lt;=Hilfswerte!$B$35,H252&lt;0.7*W252),"Mittel","Niedrig")))</f>
        <v>Hoch</v>
      </c>
      <c r="Z252" s="4">
        <f t="shared" si="31"/>
        <v>11.6</v>
      </c>
      <c r="AA252" s="4" t="str">
        <f>IF(J252&gt;365,"Bereits abgewandert (Segment D)",IF(Z252&gt;=Hilfswerte!$B$38,"Rot - akut gefaehrdet",IF(Z252&gt;=Hilfswerte!$B$39,"Gelb - beobachten","Gruen - stabil")))</f>
        <v>Gruen - stabil</v>
      </c>
    </row>
    <row r="253" spans="1:27" ht="15" customHeight="1" x14ac:dyDescent="0.25">
      <c r="A253" s="4" t="s">
        <v>470</v>
      </c>
      <c r="B253" s="4" t="s">
        <v>203</v>
      </c>
      <c r="C253" s="4" t="s">
        <v>33</v>
      </c>
      <c r="D253" s="4" t="s">
        <v>48</v>
      </c>
      <c r="E253" s="4">
        <v>37</v>
      </c>
      <c r="F253" s="5">
        <v>6.8</v>
      </c>
      <c r="G253" s="5">
        <v>2.9</v>
      </c>
      <c r="H253" s="6">
        <v>3410</v>
      </c>
      <c r="I253" s="4">
        <v>1</v>
      </c>
      <c r="J253" s="4">
        <v>361</v>
      </c>
      <c r="K253" s="4">
        <v>0</v>
      </c>
      <c r="L253" s="4">
        <v>32</v>
      </c>
      <c r="M253" s="4">
        <v>6</v>
      </c>
      <c r="N253" s="5">
        <v>-3</v>
      </c>
      <c r="O253" s="7">
        <f t="shared" si="24"/>
        <v>2</v>
      </c>
      <c r="P253" s="7">
        <f t="shared" si="25"/>
        <v>1</v>
      </c>
      <c r="Q253" s="7">
        <f t="shared" si="26"/>
        <v>4</v>
      </c>
      <c r="R253" s="7">
        <f t="shared" si="27"/>
        <v>7</v>
      </c>
      <c r="S253" s="8">
        <f t="shared" si="28"/>
        <v>58.9</v>
      </c>
      <c r="T253" s="7" t="str">
        <f t="shared" si="29"/>
        <v>C - Entwicklungspotenzial</v>
      </c>
      <c r="U253" s="4">
        <f>ROUND(((E253-Hilfswerte!$B$20)/Hilfswerte!$B$21)+((F253-Hilfswerte!$B$22)/Hilfswerte!$B$23)+((G253-Hilfswerte!$B$24)/Hilfswerte!$B$25)+0.1*INDEX(Hilfswerte!$B$4:$B$15,MATCH(C253,Hilfswerte!$A$4:$A$15,0)),2)</f>
        <v>-1.87</v>
      </c>
      <c r="V253" s="4">
        <f>ROUND(SQRT((((E253-Hilfswerte!$B$20)/Hilfswerte!$B$21)-Hilfswerte!$B$28)^2+(((F253-Hilfswerte!$B$22)/Hilfswerte!$B$23)-Hilfswerte!$B$29)^2+(((G253-Hilfswerte!$B$24)/Hilfswerte!$B$25)-Hilfswerte!$B$30)^2),3)</f>
        <v>1.5369999999999999</v>
      </c>
      <c r="W253" s="4">
        <f>ROUND(E253*Hilfswerte!$B$31,0)</f>
        <v>7605</v>
      </c>
      <c r="X253" s="4">
        <f t="shared" si="30"/>
        <v>4195</v>
      </c>
      <c r="Y253" s="4" t="str">
        <f>IF(T253="A - Top-Kunde","bereits Top-Kunde",IF(AND(V253&lt;=Hilfswerte!$B$34,H253&lt;0.5*W253),"Hoch",IF(AND(V253&lt;=Hilfswerte!$B$35,H253&lt;0.7*W253),"Mittel","Niedrig")))</f>
        <v>Niedrig</v>
      </c>
      <c r="Z253" s="4">
        <f t="shared" si="31"/>
        <v>25.7</v>
      </c>
      <c r="AA253" s="4" t="str">
        <f>IF(J253&gt;365,"Bereits abgewandert (Segment D)",IF(Z253&gt;=Hilfswerte!$B$38,"Rot - akut gefaehrdet",IF(Z253&gt;=Hilfswerte!$B$39,"Gelb - beobachten","Gruen - stabil")))</f>
        <v>Rot - akut gefaehrdet</v>
      </c>
    </row>
    <row r="254" spans="1:27" ht="15" customHeight="1" x14ac:dyDescent="0.25">
      <c r="A254" s="4" t="s">
        <v>471</v>
      </c>
      <c r="B254" s="4" t="s">
        <v>190</v>
      </c>
      <c r="C254" s="4" t="s">
        <v>74</v>
      </c>
      <c r="D254" s="4" t="s">
        <v>30</v>
      </c>
      <c r="E254" s="4">
        <v>1183</v>
      </c>
      <c r="F254" s="5">
        <v>257.5</v>
      </c>
      <c r="G254" s="5">
        <v>5.9</v>
      </c>
      <c r="H254" s="6">
        <v>21920</v>
      </c>
      <c r="I254" s="4">
        <v>1</v>
      </c>
      <c r="J254" s="4">
        <v>94</v>
      </c>
      <c r="K254" s="4">
        <v>0</v>
      </c>
      <c r="L254" s="4">
        <v>-3</v>
      </c>
      <c r="M254" s="4">
        <v>2</v>
      </c>
      <c r="N254" s="5">
        <v>25.2</v>
      </c>
      <c r="O254" s="7">
        <f t="shared" si="24"/>
        <v>3</v>
      </c>
      <c r="P254" s="7">
        <f t="shared" si="25"/>
        <v>1</v>
      </c>
      <c r="Q254" s="7">
        <f t="shared" si="26"/>
        <v>5</v>
      </c>
      <c r="R254" s="7">
        <f t="shared" si="27"/>
        <v>9</v>
      </c>
      <c r="S254" s="8">
        <f t="shared" si="28"/>
        <v>102.6</v>
      </c>
      <c r="T254" s="7" t="str">
        <f t="shared" si="29"/>
        <v>C - Entwicklungspotenzial</v>
      </c>
      <c r="U254" s="4">
        <f>ROUND(((E254-Hilfswerte!$B$20)/Hilfswerte!$B$21)+((F254-Hilfswerte!$B$22)/Hilfswerte!$B$23)+((G254-Hilfswerte!$B$24)/Hilfswerte!$B$25)+0.1*INDEX(Hilfswerte!$B$4:$B$15,MATCH(C254,Hilfswerte!$A$4:$A$15,0)),2)</f>
        <v>7.98</v>
      </c>
      <c r="V254" s="4">
        <f>ROUND(SQRT((((E254-Hilfswerte!$B$20)/Hilfswerte!$B$21)-Hilfswerte!$B$28)^2+(((F254-Hilfswerte!$B$22)/Hilfswerte!$B$23)-Hilfswerte!$B$29)^2+(((G254-Hilfswerte!$B$24)/Hilfswerte!$B$25)-Hilfswerte!$B$30)^2),3)</f>
        <v>5.9420000000000002</v>
      </c>
      <c r="W254" s="4">
        <f>ROUND(E254*Hilfswerte!$B$31,0)</f>
        <v>243161</v>
      </c>
      <c r="X254" s="4">
        <f t="shared" si="30"/>
        <v>221241</v>
      </c>
      <c r="Y254" s="4" t="str">
        <f>IF(T254="A - Top-Kunde","bereits Top-Kunde",IF(AND(V254&lt;=Hilfswerte!$B$34,H254&lt;0.5*W254),"Hoch",IF(AND(V254&lt;=Hilfswerte!$B$35,H254&lt;0.7*W254),"Mittel","Niedrig")))</f>
        <v>Niedrig</v>
      </c>
      <c r="Z254" s="4">
        <f t="shared" si="31"/>
        <v>4.7</v>
      </c>
      <c r="AA254" s="4" t="str">
        <f>IF(J254&gt;365,"Bereits abgewandert (Segment D)",IF(Z254&gt;=Hilfswerte!$B$38,"Rot - akut gefaehrdet",IF(Z254&gt;=Hilfswerte!$B$39,"Gelb - beobachten","Gruen - stabil")))</f>
        <v>Gruen - stabil</v>
      </c>
    </row>
    <row r="255" spans="1:27" ht="15" customHeight="1" x14ac:dyDescent="0.25">
      <c r="A255" s="4" t="s">
        <v>472</v>
      </c>
      <c r="B255" s="4" t="s">
        <v>424</v>
      </c>
      <c r="C255" s="4" t="s">
        <v>51</v>
      </c>
      <c r="D255" s="4" t="s">
        <v>77</v>
      </c>
      <c r="E255" s="4">
        <v>357</v>
      </c>
      <c r="F255" s="5">
        <v>63.2</v>
      </c>
      <c r="G255" s="5">
        <v>10.9</v>
      </c>
      <c r="H255" s="6">
        <v>4230</v>
      </c>
      <c r="I255" s="4">
        <v>1</v>
      </c>
      <c r="J255" s="4">
        <v>187</v>
      </c>
      <c r="K255" s="4">
        <v>1</v>
      </c>
      <c r="L255" s="4">
        <v>19</v>
      </c>
      <c r="M255" s="4">
        <v>5</v>
      </c>
      <c r="N255" s="5">
        <v>-5.2</v>
      </c>
      <c r="O255" s="7">
        <f t="shared" si="24"/>
        <v>2</v>
      </c>
      <c r="P255" s="7">
        <f t="shared" si="25"/>
        <v>1</v>
      </c>
      <c r="Q255" s="7">
        <f t="shared" si="26"/>
        <v>4</v>
      </c>
      <c r="R255" s="7">
        <f t="shared" si="27"/>
        <v>7</v>
      </c>
      <c r="S255" s="8">
        <f t="shared" si="28"/>
        <v>55.7</v>
      </c>
      <c r="T255" s="7" t="str">
        <f t="shared" si="29"/>
        <v>C - Entwicklungspotenzial</v>
      </c>
      <c r="U255" s="4">
        <f>ROUND(((E255-Hilfswerte!$B$20)/Hilfswerte!$B$21)+((F255-Hilfswerte!$B$22)/Hilfswerte!$B$23)+((G255-Hilfswerte!$B$24)/Hilfswerte!$B$25)+0.1*INDEX(Hilfswerte!$B$4:$B$15,MATCH(C255,Hilfswerte!$A$4:$A$15,0)),2)</f>
        <v>2.11</v>
      </c>
      <c r="V255" s="4">
        <f>ROUND(SQRT((((E255-Hilfswerte!$B$20)/Hilfswerte!$B$21)-Hilfswerte!$B$28)^2+(((F255-Hilfswerte!$B$22)/Hilfswerte!$B$23)-Hilfswerte!$B$29)^2+(((G255-Hilfswerte!$B$24)/Hilfswerte!$B$25)-Hilfswerte!$B$30)^2),3)</f>
        <v>0.93400000000000005</v>
      </c>
      <c r="W255" s="4">
        <f>ROUND(E255*Hilfswerte!$B$31,0)</f>
        <v>73380</v>
      </c>
      <c r="X255" s="4">
        <f t="shared" si="30"/>
        <v>69150</v>
      </c>
      <c r="Y255" s="4" t="str">
        <f>IF(T255="A - Top-Kunde","bereits Top-Kunde",IF(AND(V255&lt;=Hilfswerte!$B$34,H255&lt;0.5*W255),"Hoch",IF(AND(V255&lt;=Hilfswerte!$B$35,H255&lt;0.7*W255),"Mittel","Niedrig")))</f>
        <v>Mittel</v>
      </c>
      <c r="Z255" s="4">
        <f t="shared" si="31"/>
        <v>18.2</v>
      </c>
      <c r="AA255" s="4" t="str">
        <f>IF(J255&gt;365,"Bereits abgewandert (Segment D)",IF(Z255&gt;=Hilfswerte!$B$38,"Rot - akut gefaehrdet",IF(Z255&gt;=Hilfswerte!$B$39,"Gelb - beobachten","Gruen - stabil")))</f>
        <v>Gelb - beobachten</v>
      </c>
    </row>
    <row r="256" spans="1:27" ht="15" customHeight="1" x14ac:dyDescent="0.25">
      <c r="A256" s="4" t="s">
        <v>473</v>
      </c>
      <c r="B256" s="4" t="s">
        <v>474</v>
      </c>
      <c r="C256" s="4" t="s">
        <v>59</v>
      </c>
      <c r="D256" s="4" t="s">
        <v>117</v>
      </c>
      <c r="E256" s="4">
        <v>71</v>
      </c>
      <c r="F256" s="5">
        <v>11</v>
      </c>
      <c r="G256" s="5">
        <v>16.600000000000001</v>
      </c>
      <c r="H256" s="6">
        <v>790</v>
      </c>
      <c r="I256" s="4">
        <v>4</v>
      </c>
      <c r="J256" s="4">
        <v>8</v>
      </c>
      <c r="K256" s="4">
        <v>1</v>
      </c>
      <c r="L256" s="4">
        <v>0</v>
      </c>
      <c r="M256" s="4">
        <v>5</v>
      </c>
      <c r="N256" s="5">
        <v>16.600000000000001</v>
      </c>
      <c r="O256" s="7">
        <f t="shared" si="24"/>
        <v>5</v>
      </c>
      <c r="P256" s="7">
        <f t="shared" si="25"/>
        <v>4</v>
      </c>
      <c r="Q256" s="7">
        <f t="shared" si="26"/>
        <v>2</v>
      </c>
      <c r="R256" s="7">
        <f t="shared" si="27"/>
        <v>11</v>
      </c>
      <c r="S256" s="8">
        <f t="shared" si="28"/>
        <v>112.3</v>
      </c>
      <c r="T256" s="7" t="str">
        <f t="shared" si="29"/>
        <v>B - Kernkunde</v>
      </c>
      <c r="U256" s="4">
        <f>ROUND(((E256-Hilfswerte!$B$20)/Hilfswerte!$B$21)+((F256-Hilfswerte!$B$22)/Hilfswerte!$B$23)+((G256-Hilfswerte!$B$24)/Hilfswerte!$B$25)+0.1*INDEX(Hilfswerte!$B$4:$B$15,MATCH(C256,Hilfswerte!$A$4:$A$15,0)),2)</f>
        <v>0.42</v>
      </c>
      <c r="V256" s="4">
        <f>ROUND(SQRT((((E256-Hilfswerte!$B$20)/Hilfswerte!$B$21)-Hilfswerte!$B$28)^2+(((F256-Hilfswerte!$B$22)/Hilfswerte!$B$23)-Hilfswerte!$B$29)^2+(((G256-Hilfswerte!$B$24)/Hilfswerte!$B$25)-Hilfswerte!$B$30)^2),3)</f>
        <v>1.0649999999999999</v>
      </c>
      <c r="W256" s="4">
        <f>ROUND(E256*Hilfswerte!$B$31,0)</f>
        <v>14594</v>
      </c>
      <c r="X256" s="4">
        <f t="shared" si="30"/>
        <v>13804</v>
      </c>
      <c r="Y256" s="4" t="str">
        <f>IF(T256="A - Top-Kunde","bereits Top-Kunde",IF(AND(V256&lt;=Hilfswerte!$B$34,H256&lt;0.5*W256),"Hoch",IF(AND(V256&lt;=Hilfswerte!$B$35,H256&lt;0.7*W256),"Mittel","Niedrig")))</f>
        <v>Mittel</v>
      </c>
      <c r="Z256" s="4">
        <f t="shared" si="31"/>
        <v>3.4</v>
      </c>
      <c r="AA256" s="4" t="str">
        <f>IF(J256&gt;365,"Bereits abgewandert (Segment D)",IF(Z256&gt;=Hilfswerte!$B$38,"Rot - akut gefaehrdet",IF(Z256&gt;=Hilfswerte!$B$39,"Gelb - beobachten","Gruen - stabil")))</f>
        <v>Gruen - stabil</v>
      </c>
    </row>
    <row r="257" spans="1:27" ht="15" customHeight="1" x14ac:dyDescent="0.25">
      <c r="A257" s="4" t="s">
        <v>475</v>
      </c>
      <c r="B257" s="4" t="s">
        <v>176</v>
      </c>
      <c r="C257" s="4" t="s">
        <v>84</v>
      </c>
      <c r="D257" s="4" t="s">
        <v>30</v>
      </c>
      <c r="E257" s="4">
        <v>20</v>
      </c>
      <c r="F257" s="5">
        <v>5.5</v>
      </c>
      <c r="G257" s="5">
        <v>9.9</v>
      </c>
      <c r="H257" s="6">
        <v>1900</v>
      </c>
      <c r="I257" s="4">
        <v>3</v>
      </c>
      <c r="J257" s="4">
        <v>21</v>
      </c>
      <c r="K257" s="4">
        <v>1</v>
      </c>
      <c r="L257" s="4">
        <v>23</v>
      </c>
      <c r="M257" s="4">
        <v>5</v>
      </c>
      <c r="N257" s="5">
        <v>9.4</v>
      </c>
      <c r="O257" s="7">
        <f t="shared" si="24"/>
        <v>5</v>
      </c>
      <c r="P257" s="7">
        <f t="shared" si="25"/>
        <v>3</v>
      </c>
      <c r="Q257" s="7">
        <f t="shared" si="26"/>
        <v>3</v>
      </c>
      <c r="R257" s="7">
        <f t="shared" si="27"/>
        <v>11</v>
      </c>
      <c r="S257" s="8">
        <f t="shared" si="28"/>
        <v>101.8</v>
      </c>
      <c r="T257" s="7" t="str">
        <f t="shared" si="29"/>
        <v>C - Entwicklungspotenzial</v>
      </c>
      <c r="U257" s="4">
        <f>ROUND(((E257-Hilfswerte!$B$20)/Hilfswerte!$B$21)+((F257-Hilfswerte!$B$22)/Hilfswerte!$B$23)+((G257-Hilfswerte!$B$24)/Hilfswerte!$B$25)+0.1*INDEX(Hilfswerte!$B$4:$B$15,MATCH(C257,Hilfswerte!$A$4:$A$15,0)),2)</f>
        <v>-0.88</v>
      </c>
      <c r="V257" s="4">
        <f>ROUND(SQRT((((E257-Hilfswerte!$B$20)/Hilfswerte!$B$21)-Hilfswerte!$B$28)^2+(((F257-Hilfswerte!$B$22)/Hilfswerte!$B$23)-Hilfswerte!$B$29)^2+(((G257-Hilfswerte!$B$24)/Hilfswerte!$B$25)-Hilfswerte!$B$30)^2),3)</f>
        <v>0.88100000000000001</v>
      </c>
      <c r="W257" s="4">
        <f>ROUND(E257*Hilfswerte!$B$31,0)</f>
        <v>4111</v>
      </c>
      <c r="X257" s="4">
        <f t="shared" si="30"/>
        <v>2211</v>
      </c>
      <c r="Y257" s="4" t="str">
        <f>IF(T257="A - Top-Kunde","bereits Top-Kunde",IF(AND(V257&lt;=Hilfswerte!$B$34,H257&lt;0.5*W257),"Hoch",IF(AND(V257&lt;=Hilfswerte!$B$35,H257&lt;0.7*W257),"Mittel","Niedrig")))</f>
        <v>Mittel</v>
      </c>
      <c r="Z257" s="4">
        <f t="shared" si="31"/>
        <v>8.6999999999999993</v>
      </c>
      <c r="AA257" s="4" t="str">
        <f>IF(J257&gt;365,"Bereits abgewandert (Segment D)",IF(Z257&gt;=Hilfswerte!$B$38,"Rot - akut gefaehrdet",IF(Z257&gt;=Hilfswerte!$B$39,"Gelb - beobachten","Gruen - stabil")))</f>
        <v>Gruen - stabil</v>
      </c>
    </row>
    <row r="258" spans="1:27" ht="15" customHeight="1" x14ac:dyDescent="0.25">
      <c r="A258" s="4" t="s">
        <v>476</v>
      </c>
      <c r="B258" s="4" t="s">
        <v>130</v>
      </c>
      <c r="C258" s="4" t="s">
        <v>29</v>
      </c>
      <c r="D258" s="4" t="s">
        <v>30</v>
      </c>
      <c r="E258" s="4">
        <v>44</v>
      </c>
      <c r="F258" s="5">
        <v>13.2</v>
      </c>
      <c r="G258" s="5">
        <v>17.3</v>
      </c>
      <c r="H258" s="6">
        <v>10130</v>
      </c>
      <c r="I258" s="4">
        <v>6</v>
      </c>
      <c r="J258" s="4">
        <v>7</v>
      </c>
      <c r="K258" s="4">
        <v>1</v>
      </c>
      <c r="L258" s="4">
        <v>7</v>
      </c>
      <c r="M258" s="4">
        <v>5</v>
      </c>
      <c r="N258" s="5">
        <v>9.5</v>
      </c>
      <c r="O258" s="7">
        <f t="shared" ref="O258:O321" si="32">IF(J258&gt;365,1,IF(J258&lt;=30,5,IF(J258&lt;=90,4,IF(J258&lt;=180,3,2))))</f>
        <v>5</v>
      </c>
      <c r="P258" s="7">
        <f t="shared" ref="P258:P321" si="33">IF(I258&gt;=5,5,IF(I258&gt;=4,4,IF(I258&gt;=3,3,IF(I258&gt;=2,2,1))))</f>
        <v>5</v>
      </c>
      <c r="Q258" s="7">
        <f t="shared" ref="Q258:Q321" si="34">IF(H258&gt;=7500,5,IF(H258&gt;=2500,4,IF(H258&gt;=1000,3,IF(H258&gt;=1,2,1))))</f>
        <v>5</v>
      </c>
      <c r="R258" s="7">
        <f t="shared" ref="R258:R321" si="35">O258+P258+Q258</f>
        <v>15</v>
      </c>
      <c r="S258" s="8">
        <f t="shared" ref="S258:S321" si="36">ROUND(10*R258+0.5*N258-6*K258-0.3*MAX(0,L258),1)</f>
        <v>146.69999999999999</v>
      </c>
      <c r="T258" s="7" t="str">
        <f t="shared" ref="T258:T321" si="37">IF(J258&gt;365,"D - Abwanderungsrisiko",IF(S258&gt;=125,"A - Top-Kunde",IF(S258&gt;=105,"B - Kernkunde","C - Entwicklungspotenzial")))</f>
        <v>A - Top-Kunde</v>
      </c>
      <c r="U258" s="4">
        <f>ROUND(((E258-Hilfswerte!$B$20)/Hilfswerte!$B$21)+((F258-Hilfswerte!$B$22)/Hilfswerte!$B$23)+((G258-Hilfswerte!$B$24)/Hilfswerte!$B$25)+0.1*INDEX(Hilfswerte!$B$4:$B$15,MATCH(C258,Hilfswerte!$A$4:$A$15,0)),2)</f>
        <v>0.8</v>
      </c>
      <c r="V258" s="4">
        <f>ROUND(SQRT((((E258-Hilfswerte!$B$20)/Hilfswerte!$B$21)-Hilfswerte!$B$28)^2+(((F258-Hilfswerte!$B$22)/Hilfswerte!$B$23)-Hilfswerte!$B$29)^2+(((G258-Hilfswerte!$B$24)/Hilfswerte!$B$25)-Hilfswerte!$B$30)^2),3)</f>
        <v>1.1859999999999999</v>
      </c>
      <c r="W258" s="4">
        <f>ROUND(E258*Hilfswerte!$B$31,0)</f>
        <v>9044</v>
      </c>
      <c r="X258" s="4">
        <f t="shared" ref="X258:X321" si="38">MAX(0,W258-H258)</f>
        <v>0</v>
      </c>
      <c r="Y258" s="4" t="str">
        <f>IF(T258="A - Top-Kunde","bereits Top-Kunde",IF(AND(V258&lt;=Hilfswerte!$B$34,H258&lt;0.5*W258),"Hoch",IF(AND(V258&lt;=Hilfswerte!$B$35,H258&lt;0.7*W258),"Mittel","Niedrig")))</f>
        <v>bereits Top-Kunde</v>
      </c>
      <c r="Z258" s="4">
        <f t="shared" ref="Z258:Z321" si="39">ROUND(0.4*MAX(0,-N258)+3*K258+0.2*MAX(0,L258)+0.05*J258,1)</f>
        <v>4.8</v>
      </c>
      <c r="AA258" s="4" t="str">
        <f>IF(J258&gt;365,"Bereits abgewandert (Segment D)",IF(Z258&gt;=Hilfswerte!$B$38,"Rot - akut gefaehrdet",IF(Z258&gt;=Hilfswerte!$B$39,"Gelb - beobachten","Gruen - stabil")))</f>
        <v>Gruen - stabil</v>
      </c>
    </row>
    <row r="259" spans="1:27" ht="15" customHeight="1" x14ac:dyDescent="0.25">
      <c r="A259" s="4" t="s">
        <v>477</v>
      </c>
      <c r="B259" s="4" t="s">
        <v>355</v>
      </c>
      <c r="C259" s="4" t="s">
        <v>62</v>
      </c>
      <c r="D259" s="4" t="s">
        <v>93</v>
      </c>
      <c r="E259" s="4">
        <v>5</v>
      </c>
      <c r="F259" s="5">
        <v>1.3</v>
      </c>
      <c r="G259" s="5">
        <v>0.4</v>
      </c>
      <c r="H259" s="6">
        <v>150</v>
      </c>
      <c r="I259" s="4">
        <v>1</v>
      </c>
      <c r="J259" s="4">
        <v>294</v>
      </c>
      <c r="K259" s="4">
        <v>0</v>
      </c>
      <c r="L259" s="4">
        <v>15</v>
      </c>
      <c r="M259" s="4">
        <v>1</v>
      </c>
      <c r="N259" s="5">
        <v>5.6</v>
      </c>
      <c r="O259" s="7">
        <f t="shared" si="32"/>
        <v>2</v>
      </c>
      <c r="P259" s="7">
        <f t="shared" si="33"/>
        <v>1</v>
      </c>
      <c r="Q259" s="7">
        <f t="shared" si="34"/>
        <v>2</v>
      </c>
      <c r="R259" s="7">
        <f t="shared" si="35"/>
        <v>5</v>
      </c>
      <c r="S259" s="8">
        <f t="shared" si="36"/>
        <v>48.3</v>
      </c>
      <c r="T259" s="7" t="str">
        <f t="shared" si="37"/>
        <v>C - Entwicklungspotenzial</v>
      </c>
      <c r="U259" s="4">
        <f>ROUND(((E259-Hilfswerte!$B$20)/Hilfswerte!$B$21)+((F259-Hilfswerte!$B$22)/Hilfswerte!$B$23)+((G259-Hilfswerte!$B$24)/Hilfswerte!$B$25)+0.1*INDEX(Hilfswerte!$B$4:$B$15,MATCH(C259,Hilfswerte!$A$4:$A$15,0)),2)</f>
        <v>-2.11</v>
      </c>
      <c r="V259" s="4">
        <f>ROUND(SQRT((((E259-Hilfswerte!$B$20)/Hilfswerte!$B$21)-Hilfswerte!$B$28)^2+(((F259-Hilfswerte!$B$22)/Hilfswerte!$B$23)-Hilfswerte!$B$29)^2+(((G259-Hilfswerte!$B$24)/Hilfswerte!$B$25)-Hilfswerte!$B$30)^2),3)</f>
        <v>1.964</v>
      </c>
      <c r="W259" s="4">
        <f>ROUND(E259*Hilfswerte!$B$31,0)</f>
        <v>1028</v>
      </c>
      <c r="X259" s="4">
        <f t="shared" si="38"/>
        <v>878</v>
      </c>
      <c r="Y259" s="4" t="str">
        <f>IF(T259="A - Top-Kunde","bereits Top-Kunde",IF(AND(V259&lt;=Hilfswerte!$B$34,H259&lt;0.5*W259),"Hoch",IF(AND(V259&lt;=Hilfswerte!$B$35,H259&lt;0.7*W259),"Mittel","Niedrig")))</f>
        <v>Niedrig</v>
      </c>
      <c r="Z259" s="4">
        <f t="shared" si="39"/>
        <v>17.7</v>
      </c>
      <c r="AA259" s="4" t="str">
        <f>IF(J259&gt;365,"Bereits abgewandert (Segment D)",IF(Z259&gt;=Hilfswerte!$B$38,"Rot - akut gefaehrdet",IF(Z259&gt;=Hilfswerte!$B$39,"Gelb - beobachten","Gruen - stabil")))</f>
        <v>Gelb - beobachten</v>
      </c>
    </row>
    <row r="260" spans="1:27" ht="15" customHeight="1" x14ac:dyDescent="0.25">
      <c r="A260" s="4" t="s">
        <v>478</v>
      </c>
      <c r="B260" s="4" t="s">
        <v>415</v>
      </c>
      <c r="C260" s="4" t="s">
        <v>84</v>
      </c>
      <c r="D260" s="4" t="s">
        <v>93</v>
      </c>
      <c r="E260" s="4">
        <v>206</v>
      </c>
      <c r="F260" s="5">
        <v>31.1</v>
      </c>
      <c r="G260" s="5">
        <v>8.6</v>
      </c>
      <c r="H260" s="6">
        <v>27060</v>
      </c>
      <c r="I260" s="4">
        <v>3</v>
      </c>
      <c r="J260" s="4">
        <v>51</v>
      </c>
      <c r="K260" s="4">
        <v>1</v>
      </c>
      <c r="L260" s="4">
        <v>-5</v>
      </c>
      <c r="M260" s="4">
        <v>6</v>
      </c>
      <c r="N260" s="5">
        <v>-4.2</v>
      </c>
      <c r="O260" s="7">
        <f t="shared" si="32"/>
        <v>4</v>
      </c>
      <c r="P260" s="7">
        <f t="shared" si="33"/>
        <v>3</v>
      </c>
      <c r="Q260" s="7">
        <f t="shared" si="34"/>
        <v>5</v>
      </c>
      <c r="R260" s="7">
        <f t="shared" si="35"/>
        <v>12</v>
      </c>
      <c r="S260" s="8">
        <f t="shared" si="36"/>
        <v>111.9</v>
      </c>
      <c r="T260" s="7" t="str">
        <f t="shared" si="37"/>
        <v>B - Kernkunde</v>
      </c>
      <c r="U260" s="4">
        <f>ROUND(((E260-Hilfswerte!$B$20)/Hilfswerte!$B$21)+((F260-Hilfswerte!$B$22)/Hilfswerte!$B$23)+((G260-Hilfswerte!$B$24)/Hilfswerte!$B$25)+0.1*INDEX(Hilfswerte!$B$4:$B$15,MATCH(C260,Hilfswerte!$A$4:$A$15,0)),2)</f>
        <v>0.17</v>
      </c>
      <c r="V260" s="4">
        <f>ROUND(SQRT((((E260-Hilfswerte!$B$20)/Hilfswerte!$B$21)-Hilfswerte!$B$28)^2+(((F260-Hilfswerte!$B$22)/Hilfswerte!$B$23)-Hilfswerte!$B$29)^2+(((G260-Hilfswerte!$B$24)/Hilfswerte!$B$25)-Hilfswerte!$B$30)^2),3)</f>
        <v>0.46200000000000002</v>
      </c>
      <c r="W260" s="4">
        <f>ROUND(E260*Hilfswerte!$B$31,0)</f>
        <v>42343</v>
      </c>
      <c r="X260" s="4">
        <f t="shared" si="38"/>
        <v>15283</v>
      </c>
      <c r="Y260" s="4" t="str">
        <f>IF(T260="A - Top-Kunde","bereits Top-Kunde",IF(AND(V260&lt;=Hilfswerte!$B$34,H260&lt;0.5*W260),"Hoch",IF(AND(V260&lt;=Hilfswerte!$B$35,H260&lt;0.7*W260),"Mittel","Niedrig")))</f>
        <v>Mittel</v>
      </c>
      <c r="Z260" s="4">
        <f t="shared" si="39"/>
        <v>7.2</v>
      </c>
      <c r="AA260" s="4" t="str">
        <f>IF(J260&gt;365,"Bereits abgewandert (Segment D)",IF(Z260&gt;=Hilfswerte!$B$38,"Rot - akut gefaehrdet",IF(Z260&gt;=Hilfswerte!$B$39,"Gelb - beobachten","Gruen - stabil")))</f>
        <v>Gruen - stabil</v>
      </c>
    </row>
    <row r="261" spans="1:27" ht="15" customHeight="1" x14ac:dyDescent="0.25">
      <c r="A261" s="4" t="s">
        <v>479</v>
      </c>
      <c r="B261" s="4" t="s">
        <v>116</v>
      </c>
      <c r="C261" s="4" t="s">
        <v>29</v>
      </c>
      <c r="D261" s="4" t="s">
        <v>30</v>
      </c>
      <c r="E261" s="4">
        <v>621</v>
      </c>
      <c r="F261" s="5">
        <v>157.1</v>
      </c>
      <c r="G261" s="5">
        <v>0.9</v>
      </c>
      <c r="H261" s="6">
        <v>6890</v>
      </c>
      <c r="I261" s="4">
        <v>1</v>
      </c>
      <c r="J261" s="4">
        <v>260</v>
      </c>
      <c r="K261" s="4">
        <v>0</v>
      </c>
      <c r="L261" s="4">
        <v>-1</v>
      </c>
      <c r="M261" s="4">
        <v>3</v>
      </c>
      <c r="N261" s="5">
        <v>7.9</v>
      </c>
      <c r="O261" s="7">
        <f t="shared" si="32"/>
        <v>2</v>
      </c>
      <c r="P261" s="7">
        <f t="shared" si="33"/>
        <v>1</v>
      </c>
      <c r="Q261" s="7">
        <f t="shared" si="34"/>
        <v>4</v>
      </c>
      <c r="R261" s="7">
        <f t="shared" si="35"/>
        <v>7</v>
      </c>
      <c r="S261" s="8">
        <f t="shared" si="36"/>
        <v>74</v>
      </c>
      <c r="T261" s="7" t="str">
        <f t="shared" si="37"/>
        <v>C - Entwicklungspotenzial</v>
      </c>
      <c r="U261" s="4">
        <f>ROUND(((E261-Hilfswerte!$B$20)/Hilfswerte!$B$21)+((F261-Hilfswerte!$B$22)/Hilfswerte!$B$23)+((G261-Hilfswerte!$B$24)/Hilfswerte!$B$25)+0.1*INDEX(Hilfswerte!$B$4:$B$15,MATCH(C261,Hilfswerte!$A$4:$A$15,0)),2)</f>
        <v>3.26</v>
      </c>
      <c r="V261" s="4">
        <f>ROUND(SQRT((((E261-Hilfswerte!$B$20)/Hilfswerte!$B$21)-Hilfswerte!$B$28)^2+(((F261-Hilfswerte!$B$22)/Hilfswerte!$B$23)-Hilfswerte!$B$29)^2+(((G261-Hilfswerte!$B$24)/Hilfswerte!$B$25)-Hilfswerte!$B$30)^2),3)</f>
        <v>3.33</v>
      </c>
      <c r="W261" s="4">
        <f>ROUND(E261*Hilfswerte!$B$31,0)</f>
        <v>127644</v>
      </c>
      <c r="X261" s="4">
        <f t="shared" si="38"/>
        <v>120754</v>
      </c>
      <c r="Y261" s="4" t="str">
        <f>IF(T261="A - Top-Kunde","bereits Top-Kunde",IF(AND(V261&lt;=Hilfswerte!$B$34,H261&lt;0.5*W261),"Hoch",IF(AND(V261&lt;=Hilfswerte!$B$35,H261&lt;0.7*W261),"Mittel","Niedrig")))</f>
        <v>Niedrig</v>
      </c>
      <c r="Z261" s="4">
        <f t="shared" si="39"/>
        <v>13</v>
      </c>
      <c r="AA261" s="4" t="str">
        <f>IF(J261&gt;365,"Bereits abgewandert (Segment D)",IF(Z261&gt;=Hilfswerte!$B$38,"Rot - akut gefaehrdet",IF(Z261&gt;=Hilfswerte!$B$39,"Gelb - beobachten","Gruen - stabil")))</f>
        <v>Gruen - stabil</v>
      </c>
    </row>
    <row r="262" spans="1:27" ht="15" customHeight="1" x14ac:dyDescent="0.25">
      <c r="A262" s="4" t="s">
        <v>480</v>
      </c>
      <c r="B262" s="4" t="s">
        <v>481</v>
      </c>
      <c r="C262" s="4" t="s">
        <v>33</v>
      </c>
      <c r="D262" s="4" t="s">
        <v>77</v>
      </c>
      <c r="E262" s="4">
        <v>284</v>
      </c>
      <c r="F262" s="5">
        <v>81.900000000000006</v>
      </c>
      <c r="G262" s="5">
        <v>4.8</v>
      </c>
      <c r="H262" s="6">
        <v>6730</v>
      </c>
      <c r="I262" s="4">
        <v>2</v>
      </c>
      <c r="J262" s="4">
        <v>5</v>
      </c>
      <c r="K262" s="4">
        <v>0</v>
      </c>
      <c r="L262" s="4">
        <v>26</v>
      </c>
      <c r="M262" s="4">
        <v>1</v>
      </c>
      <c r="N262" s="5">
        <v>4.2</v>
      </c>
      <c r="O262" s="7">
        <f t="shared" si="32"/>
        <v>5</v>
      </c>
      <c r="P262" s="7">
        <f t="shared" si="33"/>
        <v>2</v>
      </c>
      <c r="Q262" s="7">
        <f t="shared" si="34"/>
        <v>4</v>
      </c>
      <c r="R262" s="7">
        <f t="shared" si="35"/>
        <v>11</v>
      </c>
      <c r="S262" s="8">
        <f t="shared" si="36"/>
        <v>104.3</v>
      </c>
      <c r="T262" s="7" t="str">
        <f t="shared" si="37"/>
        <v>C - Entwicklungspotenzial</v>
      </c>
      <c r="U262" s="4">
        <f>ROUND(((E262-Hilfswerte!$B$20)/Hilfswerte!$B$21)+((F262-Hilfswerte!$B$22)/Hilfswerte!$B$23)+((G262-Hilfswerte!$B$24)/Hilfswerte!$B$25)+0.1*INDEX(Hilfswerte!$B$4:$B$15,MATCH(C262,Hilfswerte!$A$4:$A$15,0)),2)</f>
        <v>0.84</v>
      </c>
      <c r="V262" s="4">
        <f>ROUND(SQRT((((E262-Hilfswerte!$B$20)/Hilfswerte!$B$21)-Hilfswerte!$B$28)^2+(((F262-Hilfswerte!$B$22)/Hilfswerte!$B$23)-Hilfswerte!$B$29)^2+(((G262-Hilfswerte!$B$24)/Hilfswerte!$B$25)-Hilfswerte!$B$30)^2),3)</f>
        <v>1.387</v>
      </c>
      <c r="W262" s="4">
        <f>ROUND(E262*Hilfswerte!$B$31,0)</f>
        <v>58375</v>
      </c>
      <c r="X262" s="4">
        <f t="shared" si="38"/>
        <v>51645</v>
      </c>
      <c r="Y262" s="4" t="str">
        <f>IF(T262="A - Top-Kunde","bereits Top-Kunde",IF(AND(V262&lt;=Hilfswerte!$B$34,H262&lt;0.5*W262),"Hoch",IF(AND(V262&lt;=Hilfswerte!$B$35,H262&lt;0.7*W262),"Mittel","Niedrig")))</f>
        <v>Niedrig</v>
      </c>
      <c r="Z262" s="4">
        <f t="shared" si="39"/>
        <v>5.5</v>
      </c>
      <c r="AA262" s="4" t="str">
        <f>IF(J262&gt;365,"Bereits abgewandert (Segment D)",IF(Z262&gt;=Hilfswerte!$B$38,"Rot - akut gefaehrdet",IF(Z262&gt;=Hilfswerte!$B$39,"Gelb - beobachten","Gruen - stabil")))</f>
        <v>Gruen - stabil</v>
      </c>
    </row>
    <row r="263" spans="1:27" ht="15" customHeight="1" x14ac:dyDescent="0.25">
      <c r="A263" s="4" t="s">
        <v>482</v>
      </c>
      <c r="B263" s="4" t="s">
        <v>483</v>
      </c>
      <c r="C263" s="4" t="s">
        <v>89</v>
      </c>
      <c r="D263" s="4" t="s">
        <v>30</v>
      </c>
      <c r="E263" s="4">
        <v>119</v>
      </c>
      <c r="F263" s="5">
        <v>19.3</v>
      </c>
      <c r="G263" s="5">
        <v>19.8</v>
      </c>
      <c r="H263" s="6">
        <v>14380</v>
      </c>
      <c r="I263" s="4">
        <v>2</v>
      </c>
      <c r="J263" s="4">
        <v>277</v>
      </c>
      <c r="K263" s="4">
        <v>0</v>
      </c>
      <c r="L263" s="4">
        <v>31</v>
      </c>
      <c r="M263" s="4">
        <v>5</v>
      </c>
      <c r="N263" s="5">
        <v>-9.1</v>
      </c>
      <c r="O263" s="7">
        <f t="shared" si="32"/>
        <v>2</v>
      </c>
      <c r="P263" s="7">
        <f t="shared" si="33"/>
        <v>2</v>
      </c>
      <c r="Q263" s="7">
        <f t="shared" si="34"/>
        <v>5</v>
      </c>
      <c r="R263" s="7">
        <f t="shared" si="35"/>
        <v>9</v>
      </c>
      <c r="S263" s="8">
        <f t="shared" si="36"/>
        <v>76.2</v>
      </c>
      <c r="T263" s="7" t="str">
        <f t="shared" si="37"/>
        <v>C - Entwicklungspotenzial</v>
      </c>
      <c r="U263" s="4">
        <f>ROUND(((E263-Hilfswerte!$B$20)/Hilfswerte!$B$21)+((F263-Hilfswerte!$B$22)/Hilfswerte!$B$23)+((G263-Hilfswerte!$B$24)/Hilfswerte!$B$25)+0.1*INDEX(Hilfswerte!$B$4:$B$15,MATCH(C263,Hilfswerte!$A$4:$A$15,0)),2)</f>
        <v>1.66</v>
      </c>
      <c r="V263" s="4">
        <f>ROUND(SQRT((((E263-Hilfswerte!$B$20)/Hilfswerte!$B$21)-Hilfswerte!$B$28)^2+(((F263-Hilfswerte!$B$22)/Hilfswerte!$B$23)-Hilfswerte!$B$29)^2+(((G263-Hilfswerte!$B$24)/Hilfswerte!$B$25)-Hilfswerte!$B$30)^2),3)</f>
        <v>1.419</v>
      </c>
      <c r="W263" s="4">
        <f>ROUND(E263*Hilfswerte!$B$31,0)</f>
        <v>24460</v>
      </c>
      <c r="X263" s="4">
        <f t="shared" si="38"/>
        <v>10080</v>
      </c>
      <c r="Y263" s="4" t="str">
        <f>IF(T263="A - Top-Kunde","bereits Top-Kunde",IF(AND(V263&lt;=Hilfswerte!$B$34,H263&lt;0.5*W263),"Hoch",IF(AND(V263&lt;=Hilfswerte!$B$35,H263&lt;0.7*W263),"Mittel","Niedrig")))</f>
        <v>Niedrig</v>
      </c>
      <c r="Z263" s="4">
        <f t="shared" si="39"/>
        <v>23.7</v>
      </c>
      <c r="AA263" s="4" t="str">
        <f>IF(J263&gt;365,"Bereits abgewandert (Segment D)",IF(Z263&gt;=Hilfswerte!$B$38,"Rot - akut gefaehrdet",IF(Z263&gt;=Hilfswerte!$B$39,"Gelb - beobachten","Gruen - stabil")))</f>
        <v>Rot - akut gefaehrdet</v>
      </c>
    </row>
    <row r="264" spans="1:27" ht="15" customHeight="1" x14ac:dyDescent="0.25">
      <c r="A264" s="4" t="s">
        <v>484</v>
      </c>
      <c r="B264" s="4" t="s">
        <v>245</v>
      </c>
      <c r="C264" s="4" t="s">
        <v>59</v>
      </c>
      <c r="D264" s="4" t="s">
        <v>52</v>
      </c>
      <c r="E264" s="4">
        <v>194</v>
      </c>
      <c r="F264" s="5">
        <v>39.700000000000003</v>
      </c>
      <c r="G264" s="5">
        <v>10.4</v>
      </c>
      <c r="H264" s="6">
        <v>8240</v>
      </c>
      <c r="I264" s="4">
        <v>3</v>
      </c>
      <c r="J264" s="4">
        <v>71</v>
      </c>
      <c r="K264" s="4">
        <v>1</v>
      </c>
      <c r="L264" s="4">
        <v>16</v>
      </c>
      <c r="M264" s="4">
        <v>4</v>
      </c>
      <c r="N264" s="5">
        <v>18.8</v>
      </c>
      <c r="O264" s="7">
        <f t="shared" si="32"/>
        <v>4</v>
      </c>
      <c r="P264" s="7">
        <f t="shared" si="33"/>
        <v>3</v>
      </c>
      <c r="Q264" s="7">
        <f t="shared" si="34"/>
        <v>5</v>
      </c>
      <c r="R264" s="7">
        <f t="shared" si="35"/>
        <v>12</v>
      </c>
      <c r="S264" s="8">
        <f t="shared" si="36"/>
        <v>118.6</v>
      </c>
      <c r="T264" s="7" t="str">
        <f t="shared" si="37"/>
        <v>B - Kernkunde</v>
      </c>
      <c r="U264" s="4">
        <f>ROUND(((E264-Hilfswerte!$B$20)/Hilfswerte!$B$21)+((F264-Hilfswerte!$B$22)/Hilfswerte!$B$23)+((G264-Hilfswerte!$B$24)/Hilfswerte!$B$25)+0.1*INDEX(Hilfswerte!$B$4:$B$15,MATCH(C264,Hilfswerte!$A$4:$A$15,0)),2)</f>
        <v>0.48</v>
      </c>
      <c r="V264" s="4">
        <f>ROUND(SQRT((((E264-Hilfswerte!$B$20)/Hilfswerte!$B$21)-Hilfswerte!$B$28)^2+(((F264-Hilfswerte!$B$22)/Hilfswerte!$B$23)-Hilfswerte!$B$29)^2+(((G264-Hilfswerte!$B$24)/Hilfswerte!$B$25)-Hilfswerte!$B$30)^2),3)</f>
        <v>0.17599999999999999</v>
      </c>
      <c r="W264" s="4">
        <f>ROUND(E264*Hilfswerte!$B$31,0)</f>
        <v>39876</v>
      </c>
      <c r="X264" s="4">
        <f t="shared" si="38"/>
        <v>31636</v>
      </c>
      <c r="Y264" s="4" t="str">
        <f>IF(T264="A - Top-Kunde","bereits Top-Kunde",IF(AND(V264&lt;=Hilfswerte!$B$34,H264&lt;0.5*W264),"Hoch",IF(AND(V264&lt;=Hilfswerte!$B$35,H264&lt;0.7*W264),"Mittel","Niedrig")))</f>
        <v>Hoch</v>
      </c>
      <c r="Z264" s="4">
        <f t="shared" si="39"/>
        <v>9.8000000000000007</v>
      </c>
      <c r="AA264" s="4" t="str">
        <f>IF(J264&gt;365,"Bereits abgewandert (Segment D)",IF(Z264&gt;=Hilfswerte!$B$38,"Rot - akut gefaehrdet",IF(Z264&gt;=Hilfswerte!$B$39,"Gelb - beobachten","Gruen - stabil")))</f>
        <v>Gruen - stabil</v>
      </c>
    </row>
    <row r="265" spans="1:27" ht="15" customHeight="1" x14ac:dyDescent="0.25">
      <c r="A265" s="4" t="s">
        <v>485</v>
      </c>
      <c r="B265" s="4" t="s">
        <v>464</v>
      </c>
      <c r="C265" s="4" t="s">
        <v>47</v>
      </c>
      <c r="D265" s="4" t="s">
        <v>48</v>
      </c>
      <c r="E265" s="4">
        <v>202</v>
      </c>
      <c r="F265" s="5">
        <v>45.2</v>
      </c>
      <c r="G265" s="5">
        <v>13.1</v>
      </c>
      <c r="H265" s="6">
        <v>10150</v>
      </c>
      <c r="I265" s="4">
        <v>2</v>
      </c>
      <c r="J265" s="4">
        <v>122</v>
      </c>
      <c r="K265" s="4">
        <v>0</v>
      </c>
      <c r="L265" s="4">
        <v>4</v>
      </c>
      <c r="M265" s="4">
        <v>1</v>
      </c>
      <c r="N265" s="5">
        <v>-3.6</v>
      </c>
      <c r="O265" s="7">
        <f t="shared" si="32"/>
        <v>3</v>
      </c>
      <c r="P265" s="7">
        <f t="shared" si="33"/>
        <v>2</v>
      </c>
      <c r="Q265" s="7">
        <f t="shared" si="34"/>
        <v>5</v>
      </c>
      <c r="R265" s="7">
        <f t="shared" si="35"/>
        <v>10</v>
      </c>
      <c r="S265" s="8">
        <f t="shared" si="36"/>
        <v>97</v>
      </c>
      <c r="T265" s="7" t="str">
        <f t="shared" si="37"/>
        <v>C - Entwicklungspotenzial</v>
      </c>
      <c r="U265" s="4">
        <f>ROUND(((E265-Hilfswerte!$B$20)/Hilfswerte!$B$21)+((F265-Hilfswerte!$B$22)/Hilfswerte!$B$23)+((G265-Hilfswerte!$B$24)/Hilfswerte!$B$25)+0.1*INDEX(Hilfswerte!$B$4:$B$15,MATCH(C265,Hilfswerte!$A$4:$A$15,0)),2)</f>
        <v>1.2</v>
      </c>
      <c r="V265" s="4">
        <f>ROUND(SQRT((((E265-Hilfswerte!$B$20)/Hilfswerte!$B$21)-Hilfswerte!$B$28)^2+(((F265-Hilfswerte!$B$22)/Hilfswerte!$B$23)-Hilfswerte!$B$29)^2+(((G265-Hilfswerte!$B$24)/Hilfswerte!$B$25)-Hilfswerte!$B$30)^2),3)</f>
        <v>0.36099999999999999</v>
      </c>
      <c r="W265" s="4">
        <f>ROUND(E265*Hilfswerte!$B$31,0)</f>
        <v>41520</v>
      </c>
      <c r="X265" s="4">
        <f t="shared" si="38"/>
        <v>31370</v>
      </c>
      <c r="Y265" s="4" t="str">
        <f>IF(T265="A - Top-Kunde","bereits Top-Kunde",IF(AND(V265&lt;=Hilfswerte!$B$34,H265&lt;0.5*W265),"Hoch",IF(AND(V265&lt;=Hilfswerte!$B$35,H265&lt;0.7*W265),"Mittel","Niedrig")))</f>
        <v>Hoch</v>
      </c>
      <c r="Z265" s="4">
        <f t="shared" si="39"/>
        <v>8.3000000000000007</v>
      </c>
      <c r="AA265" s="4" t="str">
        <f>IF(J265&gt;365,"Bereits abgewandert (Segment D)",IF(Z265&gt;=Hilfswerte!$B$38,"Rot - akut gefaehrdet",IF(Z265&gt;=Hilfswerte!$B$39,"Gelb - beobachten","Gruen - stabil")))</f>
        <v>Gruen - stabil</v>
      </c>
    </row>
    <row r="266" spans="1:27" ht="15" customHeight="1" x14ac:dyDescent="0.25">
      <c r="A266" s="4" t="s">
        <v>486</v>
      </c>
      <c r="B266" s="4" t="s">
        <v>160</v>
      </c>
      <c r="C266" s="4" t="s">
        <v>65</v>
      </c>
      <c r="D266" s="4" t="s">
        <v>30</v>
      </c>
      <c r="E266" s="4">
        <v>24</v>
      </c>
      <c r="F266" s="5">
        <v>4.8</v>
      </c>
      <c r="G266" s="5">
        <v>12.7</v>
      </c>
      <c r="H266" s="6">
        <v>2120</v>
      </c>
      <c r="I266" s="4">
        <v>3</v>
      </c>
      <c r="J266" s="4">
        <v>34</v>
      </c>
      <c r="K266" s="4">
        <v>2</v>
      </c>
      <c r="L266" s="4">
        <v>35</v>
      </c>
      <c r="M266" s="4">
        <v>3</v>
      </c>
      <c r="N266" s="5">
        <v>12.6</v>
      </c>
      <c r="O266" s="7">
        <f t="shared" si="32"/>
        <v>4</v>
      </c>
      <c r="P266" s="7">
        <f t="shared" si="33"/>
        <v>3</v>
      </c>
      <c r="Q266" s="7">
        <f t="shared" si="34"/>
        <v>3</v>
      </c>
      <c r="R266" s="7">
        <f t="shared" si="35"/>
        <v>10</v>
      </c>
      <c r="S266" s="8">
        <f t="shared" si="36"/>
        <v>83.8</v>
      </c>
      <c r="T266" s="7" t="str">
        <f t="shared" si="37"/>
        <v>C - Entwicklungspotenzial</v>
      </c>
      <c r="U266" s="4">
        <f>ROUND(((E266-Hilfswerte!$B$20)/Hilfswerte!$B$21)+((F266-Hilfswerte!$B$22)/Hilfswerte!$B$23)+((G266-Hilfswerte!$B$24)/Hilfswerte!$B$25)+0.1*INDEX(Hilfswerte!$B$4:$B$15,MATCH(C266,Hilfswerte!$A$4:$A$15,0)),2)</f>
        <v>-0.49</v>
      </c>
      <c r="V266" s="4">
        <f>ROUND(SQRT((((E266-Hilfswerte!$B$20)/Hilfswerte!$B$21)-Hilfswerte!$B$28)^2+(((F266-Hilfswerte!$B$22)/Hilfswerte!$B$23)-Hilfswerte!$B$29)^2+(((G266-Hilfswerte!$B$24)/Hilfswerte!$B$25)-Hilfswerte!$B$30)^2),3)</f>
        <v>0.88500000000000001</v>
      </c>
      <c r="W266" s="4">
        <f>ROUND(E266*Hilfswerte!$B$31,0)</f>
        <v>4933</v>
      </c>
      <c r="X266" s="4">
        <f t="shared" si="38"/>
        <v>2813</v>
      </c>
      <c r="Y266" s="4" t="str">
        <f>IF(T266="A - Top-Kunde","bereits Top-Kunde",IF(AND(V266&lt;=Hilfswerte!$B$34,H266&lt;0.5*W266),"Hoch",IF(AND(V266&lt;=Hilfswerte!$B$35,H266&lt;0.7*W266),"Mittel","Niedrig")))</f>
        <v>Mittel</v>
      </c>
      <c r="Z266" s="4">
        <f t="shared" si="39"/>
        <v>14.7</v>
      </c>
      <c r="AA266" s="4" t="str">
        <f>IF(J266&gt;365,"Bereits abgewandert (Segment D)",IF(Z266&gt;=Hilfswerte!$B$38,"Rot - akut gefaehrdet",IF(Z266&gt;=Hilfswerte!$B$39,"Gelb - beobachten","Gruen - stabil")))</f>
        <v>Gelb - beobachten</v>
      </c>
    </row>
    <row r="267" spans="1:27" ht="15" customHeight="1" x14ac:dyDescent="0.25">
      <c r="A267" s="4" t="s">
        <v>487</v>
      </c>
      <c r="B267" s="4" t="s">
        <v>395</v>
      </c>
      <c r="C267" s="4" t="s">
        <v>38</v>
      </c>
      <c r="D267" s="4" t="s">
        <v>30</v>
      </c>
      <c r="E267" s="4">
        <v>189</v>
      </c>
      <c r="F267" s="5">
        <v>45.4</v>
      </c>
      <c r="G267" s="5">
        <v>6.5</v>
      </c>
      <c r="H267" s="6">
        <v>9120</v>
      </c>
      <c r="I267" s="4">
        <v>1</v>
      </c>
      <c r="J267" s="4">
        <v>336</v>
      </c>
      <c r="K267" s="4">
        <v>0</v>
      </c>
      <c r="L267" s="4">
        <v>23</v>
      </c>
      <c r="M267" s="4">
        <v>6</v>
      </c>
      <c r="N267" s="5">
        <v>21.9</v>
      </c>
      <c r="O267" s="7">
        <f t="shared" si="32"/>
        <v>2</v>
      </c>
      <c r="P267" s="7">
        <f t="shared" si="33"/>
        <v>1</v>
      </c>
      <c r="Q267" s="7">
        <f t="shared" si="34"/>
        <v>5</v>
      </c>
      <c r="R267" s="7">
        <f t="shared" si="35"/>
        <v>8</v>
      </c>
      <c r="S267" s="8">
        <f t="shared" si="36"/>
        <v>84.1</v>
      </c>
      <c r="T267" s="7" t="str">
        <f t="shared" si="37"/>
        <v>C - Entwicklungspotenzial</v>
      </c>
      <c r="U267" s="4">
        <f>ROUND(((E267-Hilfswerte!$B$20)/Hilfswerte!$B$21)+((F267-Hilfswerte!$B$22)/Hilfswerte!$B$23)+((G267-Hilfswerte!$B$24)/Hilfswerte!$B$25)+0.1*INDEX(Hilfswerte!$B$4:$B$15,MATCH(C267,Hilfswerte!$A$4:$A$15,0)),2)</f>
        <v>0.36</v>
      </c>
      <c r="V267" s="4">
        <f>ROUND(SQRT((((E267-Hilfswerte!$B$20)/Hilfswerte!$B$21)-Hilfswerte!$B$28)^2+(((F267-Hilfswerte!$B$22)/Hilfswerte!$B$23)-Hilfswerte!$B$29)^2+(((G267-Hilfswerte!$B$24)/Hilfswerte!$B$25)-Hilfswerte!$B$30)^2),3)</f>
        <v>0.76700000000000002</v>
      </c>
      <c r="W267" s="4">
        <f>ROUND(E267*Hilfswerte!$B$31,0)</f>
        <v>38848</v>
      </c>
      <c r="X267" s="4">
        <f t="shared" si="38"/>
        <v>29728</v>
      </c>
      <c r="Y267" s="4" t="str">
        <f>IF(T267="A - Top-Kunde","bereits Top-Kunde",IF(AND(V267&lt;=Hilfswerte!$B$34,H267&lt;0.5*W267),"Hoch",IF(AND(V267&lt;=Hilfswerte!$B$35,H267&lt;0.7*W267),"Mittel","Niedrig")))</f>
        <v>Hoch</v>
      </c>
      <c r="Z267" s="4">
        <f t="shared" si="39"/>
        <v>21.4</v>
      </c>
      <c r="AA267" s="4" t="str">
        <f>IF(J267&gt;365,"Bereits abgewandert (Segment D)",IF(Z267&gt;=Hilfswerte!$B$38,"Rot - akut gefaehrdet",IF(Z267&gt;=Hilfswerte!$B$39,"Gelb - beobachten","Gruen - stabil")))</f>
        <v>Rot - akut gefaehrdet</v>
      </c>
    </row>
    <row r="268" spans="1:27" ht="15" customHeight="1" x14ac:dyDescent="0.25">
      <c r="A268" s="4" t="s">
        <v>488</v>
      </c>
      <c r="B268" s="4" t="s">
        <v>192</v>
      </c>
      <c r="C268" s="4" t="s">
        <v>65</v>
      </c>
      <c r="D268" s="4" t="s">
        <v>48</v>
      </c>
      <c r="E268" s="4">
        <v>254</v>
      </c>
      <c r="F268" s="5">
        <v>77.2</v>
      </c>
      <c r="G268" s="5">
        <v>4.7</v>
      </c>
      <c r="H268" s="6">
        <v>37460</v>
      </c>
      <c r="I268" s="4">
        <v>4</v>
      </c>
      <c r="J268" s="4">
        <v>27</v>
      </c>
      <c r="K268" s="4">
        <v>0</v>
      </c>
      <c r="L268" s="4">
        <v>1</v>
      </c>
      <c r="M268" s="4">
        <v>3</v>
      </c>
      <c r="N268" s="5">
        <v>-9.9</v>
      </c>
      <c r="O268" s="7">
        <f t="shared" si="32"/>
        <v>5</v>
      </c>
      <c r="P268" s="7">
        <f t="shared" si="33"/>
        <v>4</v>
      </c>
      <c r="Q268" s="7">
        <f t="shared" si="34"/>
        <v>5</v>
      </c>
      <c r="R268" s="7">
        <f t="shared" si="35"/>
        <v>14</v>
      </c>
      <c r="S268" s="8">
        <f t="shared" si="36"/>
        <v>134.80000000000001</v>
      </c>
      <c r="T268" s="7" t="str">
        <f t="shared" si="37"/>
        <v>A - Top-Kunde</v>
      </c>
      <c r="U268" s="4">
        <f>ROUND(((E268-Hilfswerte!$B$20)/Hilfswerte!$B$21)+((F268-Hilfswerte!$B$22)/Hilfswerte!$B$23)+((G268-Hilfswerte!$B$24)/Hilfswerte!$B$25)+0.1*INDEX(Hilfswerte!$B$4:$B$15,MATCH(C268,Hilfswerte!$A$4:$A$15,0)),2)</f>
        <v>0.53</v>
      </c>
      <c r="V268" s="4">
        <f>ROUND(SQRT((((E268-Hilfswerte!$B$20)/Hilfswerte!$B$21)-Hilfswerte!$B$28)^2+(((F268-Hilfswerte!$B$22)/Hilfswerte!$B$23)-Hilfswerte!$B$29)^2+(((G268-Hilfswerte!$B$24)/Hilfswerte!$B$25)-Hilfswerte!$B$30)^2),3)</f>
        <v>1.31</v>
      </c>
      <c r="W268" s="4">
        <f>ROUND(E268*Hilfswerte!$B$31,0)</f>
        <v>52209</v>
      </c>
      <c r="X268" s="4">
        <f t="shared" si="38"/>
        <v>14749</v>
      </c>
      <c r="Y268" s="4" t="str">
        <f>IF(T268="A - Top-Kunde","bereits Top-Kunde",IF(AND(V268&lt;=Hilfswerte!$B$34,H268&lt;0.5*W268),"Hoch",IF(AND(V268&lt;=Hilfswerte!$B$35,H268&lt;0.7*W268),"Mittel","Niedrig")))</f>
        <v>bereits Top-Kunde</v>
      </c>
      <c r="Z268" s="4">
        <f t="shared" si="39"/>
        <v>5.5</v>
      </c>
      <c r="AA268" s="4" t="str">
        <f>IF(J268&gt;365,"Bereits abgewandert (Segment D)",IF(Z268&gt;=Hilfswerte!$B$38,"Rot - akut gefaehrdet",IF(Z268&gt;=Hilfswerte!$B$39,"Gelb - beobachten","Gruen - stabil")))</f>
        <v>Gruen - stabil</v>
      </c>
    </row>
    <row r="269" spans="1:27" ht="15" customHeight="1" x14ac:dyDescent="0.25">
      <c r="A269" s="4" t="s">
        <v>489</v>
      </c>
      <c r="B269" s="4" t="s">
        <v>355</v>
      </c>
      <c r="C269" s="4" t="s">
        <v>89</v>
      </c>
      <c r="D269" s="4" t="s">
        <v>30</v>
      </c>
      <c r="E269" s="4">
        <v>92</v>
      </c>
      <c r="F269" s="5">
        <v>11</v>
      </c>
      <c r="G269" s="5">
        <v>14.8</v>
      </c>
      <c r="H269" s="6">
        <v>5880</v>
      </c>
      <c r="I269" s="4">
        <v>2</v>
      </c>
      <c r="J269" s="4">
        <v>44</v>
      </c>
      <c r="K269" s="4">
        <v>0</v>
      </c>
      <c r="L269" s="4">
        <v>14</v>
      </c>
      <c r="M269" s="4">
        <v>6</v>
      </c>
      <c r="N269" s="5">
        <v>10.9</v>
      </c>
      <c r="O269" s="7">
        <f t="shared" si="32"/>
        <v>4</v>
      </c>
      <c r="P269" s="7">
        <f t="shared" si="33"/>
        <v>2</v>
      </c>
      <c r="Q269" s="7">
        <f t="shared" si="34"/>
        <v>4</v>
      </c>
      <c r="R269" s="7">
        <f t="shared" si="35"/>
        <v>10</v>
      </c>
      <c r="S269" s="8">
        <f t="shared" si="36"/>
        <v>101.3</v>
      </c>
      <c r="T269" s="7" t="str">
        <f t="shared" si="37"/>
        <v>C - Entwicklungspotenzial</v>
      </c>
      <c r="U269" s="4">
        <f>ROUND(((E269-Hilfswerte!$B$20)/Hilfswerte!$B$21)+((F269-Hilfswerte!$B$22)/Hilfswerte!$B$23)+((G269-Hilfswerte!$B$24)/Hilfswerte!$B$25)+0.1*INDEX(Hilfswerte!$B$4:$B$15,MATCH(C269,Hilfswerte!$A$4:$A$15,0)),2)</f>
        <v>0.6</v>
      </c>
      <c r="V269" s="4">
        <f>ROUND(SQRT((((E269-Hilfswerte!$B$20)/Hilfswerte!$B$21)-Hilfswerte!$B$28)^2+(((F269-Hilfswerte!$B$22)/Hilfswerte!$B$23)-Hilfswerte!$B$29)^2+(((G269-Hilfswerte!$B$24)/Hilfswerte!$B$25)-Hilfswerte!$B$30)^2),3)</f>
        <v>0.81200000000000006</v>
      </c>
      <c r="W269" s="4">
        <f>ROUND(E269*Hilfswerte!$B$31,0)</f>
        <v>18910</v>
      </c>
      <c r="X269" s="4">
        <f t="shared" si="38"/>
        <v>13030</v>
      </c>
      <c r="Y269" s="4" t="str">
        <f>IF(T269="A - Top-Kunde","bereits Top-Kunde",IF(AND(V269&lt;=Hilfswerte!$B$34,H269&lt;0.5*W269),"Hoch",IF(AND(V269&lt;=Hilfswerte!$B$35,H269&lt;0.7*W269),"Mittel","Niedrig")))</f>
        <v>Hoch</v>
      </c>
      <c r="Z269" s="4">
        <f t="shared" si="39"/>
        <v>5</v>
      </c>
      <c r="AA269" s="4" t="str">
        <f>IF(J269&gt;365,"Bereits abgewandert (Segment D)",IF(Z269&gt;=Hilfswerte!$B$38,"Rot - akut gefaehrdet",IF(Z269&gt;=Hilfswerte!$B$39,"Gelb - beobachten","Gruen - stabil")))</f>
        <v>Gruen - stabil</v>
      </c>
    </row>
    <row r="270" spans="1:27" ht="15" customHeight="1" x14ac:dyDescent="0.25">
      <c r="A270" s="4" t="s">
        <v>490</v>
      </c>
      <c r="B270" s="4" t="s">
        <v>263</v>
      </c>
      <c r="C270" s="4" t="s">
        <v>59</v>
      </c>
      <c r="D270" s="4" t="s">
        <v>30</v>
      </c>
      <c r="E270" s="4">
        <v>83</v>
      </c>
      <c r="F270" s="5">
        <v>11.4</v>
      </c>
      <c r="G270" s="5">
        <v>4.0999999999999996</v>
      </c>
      <c r="H270" s="6">
        <v>27550</v>
      </c>
      <c r="I270" s="4">
        <v>5</v>
      </c>
      <c r="J270" s="4">
        <v>41</v>
      </c>
      <c r="K270" s="4">
        <v>0</v>
      </c>
      <c r="L270" s="4">
        <v>10</v>
      </c>
      <c r="M270" s="4">
        <v>6</v>
      </c>
      <c r="N270" s="5">
        <v>-16.5</v>
      </c>
      <c r="O270" s="7">
        <f t="shared" si="32"/>
        <v>4</v>
      </c>
      <c r="P270" s="7">
        <f t="shared" si="33"/>
        <v>5</v>
      </c>
      <c r="Q270" s="7">
        <f t="shared" si="34"/>
        <v>5</v>
      </c>
      <c r="R270" s="7">
        <f t="shared" si="35"/>
        <v>14</v>
      </c>
      <c r="S270" s="8">
        <f t="shared" si="36"/>
        <v>128.80000000000001</v>
      </c>
      <c r="T270" s="7" t="str">
        <f t="shared" si="37"/>
        <v>A - Top-Kunde</v>
      </c>
      <c r="U270" s="4">
        <f>ROUND(((E270-Hilfswerte!$B$20)/Hilfswerte!$B$21)+((F270-Hilfswerte!$B$22)/Hilfswerte!$B$23)+((G270-Hilfswerte!$B$24)/Hilfswerte!$B$25)+0.1*INDEX(Hilfswerte!$B$4:$B$15,MATCH(C270,Hilfswerte!$A$4:$A$15,0)),2)</f>
        <v>-1.5</v>
      </c>
      <c r="V270" s="4">
        <f>ROUND(SQRT((((E270-Hilfswerte!$B$20)/Hilfswerte!$B$21)-Hilfswerte!$B$28)^2+(((F270-Hilfswerte!$B$22)/Hilfswerte!$B$23)-Hilfswerte!$B$29)^2+(((G270-Hilfswerte!$B$24)/Hilfswerte!$B$25)-Hilfswerte!$B$30)^2),3)</f>
        <v>1.276</v>
      </c>
      <c r="W270" s="4">
        <f>ROUND(E270*Hilfswerte!$B$31,0)</f>
        <v>17060</v>
      </c>
      <c r="X270" s="4">
        <f t="shared" si="38"/>
        <v>0</v>
      </c>
      <c r="Y270" s="4" t="str">
        <f>IF(T270="A - Top-Kunde","bereits Top-Kunde",IF(AND(V270&lt;=Hilfswerte!$B$34,H270&lt;0.5*W270),"Hoch",IF(AND(V270&lt;=Hilfswerte!$B$35,H270&lt;0.7*W270),"Mittel","Niedrig")))</f>
        <v>bereits Top-Kunde</v>
      </c>
      <c r="Z270" s="4">
        <f t="shared" si="39"/>
        <v>10.7</v>
      </c>
      <c r="AA270" s="4" t="str">
        <f>IF(J270&gt;365,"Bereits abgewandert (Segment D)",IF(Z270&gt;=Hilfswerte!$B$38,"Rot - akut gefaehrdet",IF(Z270&gt;=Hilfswerte!$B$39,"Gelb - beobachten","Gruen - stabil")))</f>
        <v>Gruen - stabil</v>
      </c>
    </row>
    <row r="271" spans="1:27" ht="15" customHeight="1" x14ac:dyDescent="0.25">
      <c r="A271" s="4" t="s">
        <v>491</v>
      </c>
      <c r="B271" s="4" t="s">
        <v>492</v>
      </c>
      <c r="C271" s="4" t="s">
        <v>84</v>
      </c>
      <c r="D271" s="4" t="s">
        <v>93</v>
      </c>
      <c r="E271" s="4">
        <v>321</v>
      </c>
      <c r="F271" s="5">
        <v>60.9</v>
      </c>
      <c r="G271" s="5">
        <v>0.9</v>
      </c>
      <c r="H271" s="6">
        <v>15220</v>
      </c>
      <c r="I271" s="4">
        <v>6</v>
      </c>
      <c r="J271" s="4">
        <v>12</v>
      </c>
      <c r="K271" s="4">
        <v>1</v>
      </c>
      <c r="L271" s="4">
        <v>-5</v>
      </c>
      <c r="M271" s="4">
        <v>2</v>
      </c>
      <c r="N271" s="5">
        <v>12.3</v>
      </c>
      <c r="O271" s="7">
        <f t="shared" si="32"/>
        <v>5</v>
      </c>
      <c r="P271" s="7">
        <f t="shared" si="33"/>
        <v>5</v>
      </c>
      <c r="Q271" s="7">
        <f t="shared" si="34"/>
        <v>5</v>
      </c>
      <c r="R271" s="7">
        <f t="shared" si="35"/>
        <v>15</v>
      </c>
      <c r="S271" s="8">
        <f t="shared" si="36"/>
        <v>150.19999999999999</v>
      </c>
      <c r="T271" s="7" t="str">
        <f t="shared" si="37"/>
        <v>A - Top-Kunde</v>
      </c>
      <c r="U271" s="4">
        <f>ROUND(((E271-Hilfswerte!$B$20)/Hilfswerte!$B$21)+((F271-Hilfswerte!$B$22)/Hilfswerte!$B$23)+((G271-Hilfswerte!$B$24)/Hilfswerte!$B$25)+0.1*INDEX(Hilfswerte!$B$4:$B$15,MATCH(C271,Hilfswerte!$A$4:$A$15,0)),2)</f>
        <v>-0.02</v>
      </c>
      <c r="V271" s="4">
        <f>ROUND(SQRT((((E271-Hilfswerte!$B$20)/Hilfswerte!$B$21)-Hilfswerte!$B$28)^2+(((F271-Hilfswerte!$B$22)/Hilfswerte!$B$23)-Hilfswerte!$B$29)^2+(((G271-Hilfswerte!$B$24)/Hilfswerte!$B$25)-Hilfswerte!$B$30)^2),3)</f>
        <v>1.8129999999999999</v>
      </c>
      <c r="W271" s="4">
        <f>ROUND(E271*Hilfswerte!$B$31,0)</f>
        <v>65980</v>
      </c>
      <c r="X271" s="4">
        <f t="shared" si="38"/>
        <v>50760</v>
      </c>
      <c r="Y271" s="4" t="str">
        <f>IF(T271="A - Top-Kunde","bereits Top-Kunde",IF(AND(V271&lt;=Hilfswerte!$B$34,H271&lt;0.5*W271),"Hoch",IF(AND(V271&lt;=Hilfswerte!$B$35,H271&lt;0.7*W271),"Mittel","Niedrig")))</f>
        <v>bereits Top-Kunde</v>
      </c>
      <c r="Z271" s="4">
        <f t="shared" si="39"/>
        <v>3.6</v>
      </c>
      <c r="AA271" s="4" t="str">
        <f>IF(J271&gt;365,"Bereits abgewandert (Segment D)",IF(Z271&gt;=Hilfswerte!$B$38,"Rot - akut gefaehrdet",IF(Z271&gt;=Hilfswerte!$B$39,"Gelb - beobachten","Gruen - stabil")))</f>
        <v>Gruen - stabil</v>
      </c>
    </row>
    <row r="272" spans="1:27" ht="15" customHeight="1" x14ac:dyDescent="0.25">
      <c r="A272" s="4" t="s">
        <v>493</v>
      </c>
      <c r="B272" s="4" t="s">
        <v>227</v>
      </c>
      <c r="C272" s="4" t="s">
        <v>55</v>
      </c>
      <c r="D272" s="4" t="s">
        <v>77</v>
      </c>
      <c r="E272" s="4">
        <v>48</v>
      </c>
      <c r="F272" s="5">
        <v>7.1</v>
      </c>
      <c r="G272" s="5">
        <v>20.7</v>
      </c>
      <c r="H272" s="6">
        <v>11080</v>
      </c>
      <c r="I272" s="4">
        <v>1</v>
      </c>
      <c r="J272" s="4">
        <v>200</v>
      </c>
      <c r="K272" s="4">
        <v>0</v>
      </c>
      <c r="L272" s="4">
        <v>18</v>
      </c>
      <c r="M272" s="4">
        <v>1</v>
      </c>
      <c r="N272" s="5">
        <v>-16.600000000000001</v>
      </c>
      <c r="O272" s="7">
        <f t="shared" si="32"/>
        <v>2</v>
      </c>
      <c r="P272" s="7">
        <f t="shared" si="33"/>
        <v>1</v>
      </c>
      <c r="Q272" s="7">
        <f t="shared" si="34"/>
        <v>5</v>
      </c>
      <c r="R272" s="7">
        <f t="shared" si="35"/>
        <v>8</v>
      </c>
      <c r="S272" s="8">
        <f t="shared" si="36"/>
        <v>66.3</v>
      </c>
      <c r="T272" s="7" t="str">
        <f t="shared" si="37"/>
        <v>C - Entwicklungspotenzial</v>
      </c>
      <c r="U272" s="4">
        <f>ROUND(((E272-Hilfswerte!$B$20)/Hilfswerte!$B$21)+((F272-Hilfswerte!$B$22)/Hilfswerte!$B$23)+((G272-Hilfswerte!$B$24)/Hilfswerte!$B$25)+0.1*INDEX(Hilfswerte!$B$4:$B$15,MATCH(C272,Hilfswerte!$A$4:$A$15,0)),2)</f>
        <v>1.27</v>
      </c>
      <c r="V272" s="4">
        <f>ROUND(SQRT((((E272-Hilfswerte!$B$20)/Hilfswerte!$B$21)-Hilfswerte!$B$28)^2+(((F272-Hilfswerte!$B$22)/Hilfswerte!$B$23)-Hilfswerte!$B$29)^2+(((G272-Hilfswerte!$B$24)/Hilfswerte!$B$25)-Hilfswerte!$B$30)^2),3)</f>
        <v>1.6839999999999999</v>
      </c>
      <c r="W272" s="4">
        <f>ROUND(E272*Hilfswerte!$B$31,0)</f>
        <v>9866</v>
      </c>
      <c r="X272" s="4">
        <f t="shared" si="38"/>
        <v>0</v>
      </c>
      <c r="Y272" s="4" t="str">
        <f>IF(T272="A - Top-Kunde","bereits Top-Kunde",IF(AND(V272&lt;=Hilfswerte!$B$34,H272&lt;0.5*W272),"Hoch",IF(AND(V272&lt;=Hilfswerte!$B$35,H272&lt;0.7*W272),"Mittel","Niedrig")))</f>
        <v>Niedrig</v>
      </c>
      <c r="Z272" s="4">
        <f t="shared" si="39"/>
        <v>20.2</v>
      </c>
      <c r="AA272" s="4" t="str">
        <f>IF(J272&gt;365,"Bereits abgewandert (Segment D)",IF(Z272&gt;=Hilfswerte!$B$38,"Rot - akut gefaehrdet",IF(Z272&gt;=Hilfswerte!$B$39,"Gelb - beobachten","Gruen - stabil")))</f>
        <v>Rot - akut gefaehrdet</v>
      </c>
    </row>
    <row r="273" spans="1:27" ht="15" customHeight="1" x14ac:dyDescent="0.25">
      <c r="A273" s="4" t="s">
        <v>494</v>
      </c>
      <c r="B273" s="4" t="s">
        <v>451</v>
      </c>
      <c r="C273" s="4" t="s">
        <v>65</v>
      </c>
      <c r="D273" s="4" t="s">
        <v>30</v>
      </c>
      <c r="E273" s="4">
        <v>58</v>
      </c>
      <c r="F273" s="5">
        <v>17.399999999999999</v>
      </c>
      <c r="G273" s="5">
        <v>11.7</v>
      </c>
      <c r="H273" s="6">
        <v>5730</v>
      </c>
      <c r="I273" s="4">
        <v>3</v>
      </c>
      <c r="J273" s="4">
        <v>60</v>
      </c>
      <c r="K273" s="4">
        <v>0</v>
      </c>
      <c r="L273" s="4">
        <v>0</v>
      </c>
      <c r="M273" s="4">
        <v>6</v>
      </c>
      <c r="N273" s="5">
        <v>2.6</v>
      </c>
      <c r="O273" s="7">
        <f t="shared" si="32"/>
        <v>4</v>
      </c>
      <c r="P273" s="7">
        <f t="shared" si="33"/>
        <v>3</v>
      </c>
      <c r="Q273" s="7">
        <f t="shared" si="34"/>
        <v>4</v>
      </c>
      <c r="R273" s="7">
        <f t="shared" si="35"/>
        <v>11</v>
      </c>
      <c r="S273" s="8">
        <f t="shared" si="36"/>
        <v>111.3</v>
      </c>
      <c r="T273" s="7" t="str">
        <f t="shared" si="37"/>
        <v>B - Kernkunde</v>
      </c>
      <c r="U273" s="4">
        <f>ROUND(((E273-Hilfswerte!$B$20)/Hilfswerte!$B$21)+((F273-Hilfswerte!$B$22)/Hilfswerte!$B$23)+((G273-Hilfswerte!$B$24)/Hilfswerte!$B$25)+0.1*INDEX(Hilfswerte!$B$4:$B$15,MATCH(C273,Hilfswerte!$A$4:$A$15,0)),2)</f>
        <v>-0.27</v>
      </c>
      <c r="V273" s="4">
        <f>ROUND(SQRT((((E273-Hilfswerte!$B$20)/Hilfswerte!$B$21)-Hilfswerte!$B$28)^2+(((F273-Hilfswerte!$B$22)/Hilfswerte!$B$23)-Hilfswerte!$B$29)^2+(((G273-Hilfswerte!$B$24)/Hilfswerte!$B$25)-Hilfswerte!$B$30)^2),3)</f>
        <v>0.59799999999999998</v>
      </c>
      <c r="W273" s="4">
        <f>ROUND(E273*Hilfswerte!$B$31,0)</f>
        <v>11922</v>
      </c>
      <c r="X273" s="4">
        <f t="shared" si="38"/>
        <v>6192</v>
      </c>
      <c r="Y273" s="4" t="str">
        <f>IF(T273="A - Top-Kunde","bereits Top-Kunde",IF(AND(V273&lt;=Hilfswerte!$B$34,H273&lt;0.5*W273),"Hoch",IF(AND(V273&lt;=Hilfswerte!$B$35,H273&lt;0.7*W273),"Mittel","Niedrig")))</f>
        <v>Hoch</v>
      </c>
      <c r="Z273" s="4">
        <f t="shared" si="39"/>
        <v>3</v>
      </c>
      <c r="AA273" s="4" t="str">
        <f>IF(J273&gt;365,"Bereits abgewandert (Segment D)",IF(Z273&gt;=Hilfswerte!$B$38,"Rot - akut gefaehrdet",IF(Z273&gt;=Hilfswerte!$B$39,"Gelb - beobachten","Gruen - stabil")))</f>
        <v>Gruen - stabil</v>
      </c>
    </row>
    <row r="274" spans="1:27" ht="15" customHeight="1" x14ac:dyDescent="0.25">
      <c r="A274" s="4" t="s">
        <v>495</v>
      </c>
      <c r="B274" s="4" t="s">
        <v>337</v>
      </c>
      <c r="C274" s="4" t="s">
        <v>74</v>
      </c>
      <c r="D274" s="4" t="s">
        <v>52</v>
      </c>
      <c r="E274" s="4">
        <v>104</v>
      </c>
      <c r="F274" s="5">
        <v>15.7</v>
      </c>
      <c r="G274" s="5">
        <v>11.3</v>
      </c>
      <c r="H274" s="6">
        <v>4360</v>
      </c>
      <c r="I274" s="4">
        <v>4</v>
      </c>
      <c r="J274" s="4">
        <v>2</v>
      </c>
      <c r="K274" s="4">
        <v>0</v>
      </c>
      <c r="L274" s="4">
        <v>14</v>
      </c>
      <c r="M274" s="4">
        <v>1</v>
      </c>
      <c r="N274" s="5">
        <v>5.9</v>
      </c>
      <c r="O274" s="7">
        <f t="shared" si="32"/>
        <v>5</v>
      </c>
      <c r="P274" s="7">
        <f t="shared" si="33"/>
        <v>4</v>
      </c>
      <c r="Q274" s="7">
        <f t="shared" si="34"/>
        <v>4</v>
      </c>
      <c r="R274" s="7">
        <f t="shared" si="35"/>
        <v>13</v>
      </c>
      <c r="S274" s="8">
        <f t="shared" si="36"/>
        <v>128.80000000000001</v>
      </c>
      <c r="T274" s="7" t="str">
        <f t="shared" si="37"/>
        <v>A - Top-Kunde</v>
      </c>
      <c r="U274" s="4">
        <f>ROUND(((E274-Hilfswerte!$B$20)/Hilfswerte!$B$21)+((F274-Hilfswerte!$B$22)/Hilfswerte!$B$23)+((G274-Hilfswerte!$B$24)/Hilfswerte!$B$25)+0.1*INDEX(Hilfswerte!$B$4:$B$15,MATCH(C274,Hilfswerte!$A$4:$A$15,0)),2)</f>
        <v>-0.14000000000000001</v>
      </c>
      <c r="V274" s="4">
        <f>ROUND(SQRT((((E274-Hilfswerte!$B$20)/Hilfswerte!$B$21)-Hilfswerte!$B$28)^2+(((F274-Hilfswerte!$B$22)/Hilfswerte!$B$23)-Hilfswerte!$B$29)^2+(((G274-Hilfswerte!$B$24)/Hilfswerte!$B$25)-Hilfswerte!$B$30)^2),3)</f>
        <v>0.48</v>
      </c>
      <c r="W274" s="4">
        <f>ROUND(E274*Hilfswerte!$B$31,0)</f>
        <v>21377</v>
      </c>
      <c r="X274" s="4">
        <f t="shared" si="38"/>
        <v>17017</v>
      </c>
      <c r="Y274" s="4" t="str">
        <f>IF(T274="A - Top-Kunde","bereits Top-Kunde",IF(AND(V274&lt;=Hilfswerte!$B$34,H274&lt;0.5*W274),"Hoch",IF(AND(V274&lt;=Hilfswerte!$B$35,H274&lt;0.7*W274),"Mittel","Niedrig")))</f>
        <v>bereits Top-Kunde</v>
      </c>
      <c r="Z274" s="4">
        <f t="shared" si="39"/>
        <v>2.9</v>
      </c>
      <c r="AA274" s="4" t="str">
        <f>IF(J274&gt;365,"Bereits abgewandert (Segment D)",IF(Z274&gt;=Hilfswerte!$B$38,"Rot - akut gefaehrdet",IF(Z274&gt;=Hilfswerte!$B$39,"Gelb - beobachten","Gruen - stabil")))</f>
        <v>Gruen - stabil</v>
      </c>
    </row>
    <row r="275" spans="1:27" ht="15" customHeight="1" x14ac:dyDescent="0.25">
      <c r="A275" s="4" t="s">
        <v>496</v>
      </c>
      <c r="B275" s="4" t="s">
        <v>497</v>
      </c>
      <c r="C275" s="4" t="s">
        <v>74</v>
      </c>
      <c r="D275" s="4" t="s">
        <v>30</v>
      </c>
      <c r="E275" s="4">
        <v>42</v>
      </c>
      <c r="F275" s="5">
        <v>10.5</v>
      </c>
      <c r="G275" s="5">
        <v>16.3</v>
      </c>
      <c r="H275" s="6">
        <v>2860</v>
      </c>
      <c r="I275" s="4">
        <v>2</v>
      </c>
      <c r="J275" s="4">
        <v>151</v>
      </c>
      <c r="K275" s="4">
        <v>1</v>
      </c>
      <c r="L275" s="4">
        <v>1</v>
      </c>
      <c r="M275" s="4">
        <v>5</v>
      </c>
      <c r="N275" s="5">
        <v>24.8</v>
      </c>
      <c r="O275" s="7">
        <f t="shared" si="32"/>
        <v>3</v>
      </c>
      <c r="P275" s="7">
        <f t="shared" si="33"/>
        <v>2</v>
      </c>
      <c r="Q275" s="7">
        <f t="shared" si="34"/>
        <v>4</v>
      </c>
      <c r="R275" s="7">
        <f t="shared" si="35"/>
        <v>9</v>
      </c>
      <c r="S275" s="8">
        <f t="shared" si="36"/>
        <v>96.1</v>
      </c>
      <c r="T275" s="7" t="str">
        <f t="shared" si="37"/>
        <v>C - Entwicklungspotenzial</v>
      </c>
      <c r="U275" s="4">
        <f>ROUND(((E275-Hilfswerte!$B$20)/Hilfswerte!$B$21)+((F275-Hilfswerte!$B$22)/Hilfswerte!$B$23)+((G275-Hilfswerte!$B$24)/Hilfswerte!$B$25)+0.1*INDEX(Hilfswerte!$B$4:$B$15,MATCH(C275,Hilfswerte!$A$4:$A$15,0)),2)</f>
        <v>0.3</v>
      </c>
      <c r="V275" s="4">
        <f>ROUND(SQRT((((E275-Hilfswerte!$B$20)/Hilfswerte!$B$21)-Hilfswerte!$B$28)^2+(((F275-Hilfswerte!$B$22)/Hilfswerte!$B$23)-Hilfswerte!$B$29)^2+(((G275-Hilfswerte!$B$24)/Hilfswerte!$B$25)-Hilfswerte!$B$30)^2),3)</f>
        <v>1.0860000000000001</v>
      </c>
      <c r="W275" s="4">
        <f>ROUND(E275*Hilfswerte!$B$31,0)</f>
        <v>8633</v>
      </c>
      <c r="X275" s="4">
        <f t="shared" si="38"/>
        <v>5773</v>
      </c>
      <c r="Y275" s="4" t="str">
        <f>IF(T275="A - Top-Kunde","bereits Top-Kunde",IF(AND(V275&lt;=Hilfswerte!$B$34,H275&lt;0.5*W275),"Hoch",IF(AND(V275&lt;=Hilfswerte!$B$35,H275&lt;0.7*W275),"Mittel","Niedrig")))</f>
        <v>Mittel</v>
      </c>
      <c r="Z275" s="4">
        <f t="shared" si="39"/>
        <v>10.8</v>
      </c>
      <c r="AA275" s="4" t="str">
        <f>IF(J275&gt;365,"Bereits abgewandert (Segment D)",IF(Z275&gt;=Hilfswerte!$B$38,"Rot - akut gefaehrdet",IF(Z275&gt;=Hilfswerte!$B$39,"Gelb - beobachten","Gruen - stabil")))</f>
        <v>Gruen - stabil</v>
      </c>
    </row>
    <row r="276" spans="1:27" ht="15" customHeight="1" x14ac:dyDescent="0.25">
      <c r="A276" s="4" t="s">
        <v>498</v>
      </c>
      <c r="B276" s="4" t="s">
        <v>455</v>
      </c>
      <c r="C276" s="4" t="s">
        <v>55</v>
      </c>
      <c r="D276" s="4" t="s">
        <v>122</v>
      </c>
      <c r="E276" s="4">
        <v>35</v>
      </c>
      <c r="F276" s="5">
        <v>4.0999999999999996</v>
      </c>
      <c r="G276" s="5">
        <v>17.5</v>
      </c>
      <c r="H276" s="6">
        <v>2180</v>
      </c>
      <c r="I276" s="4">
        <v>1</v>
      </c>
      <c r="J276" s="4">
        <v>216</v>
      </c>
      <c r="K276" s="4">
        <v>1</v>
      </c>
      <c r="L276" s="4">
        <v>24</v>
      </c>
      <c r="M276" s="4">
        <v>2</v>
      </c>
      <c r="N276" s="5">
        <v>8.9</v>
      </c>
      <c r="O276" s="7">
        <f t="shared" si="32"/>
        <v>2</v>
      </c>
      <c r="P276" s="7">
        <f t="shared" si="33"/>
        <v>1</v>
      </c>
      <c r="Q276" s="7">
        <f t="shared" si="34"/>
        <v>3</v>
      </c>
      <c r="R276" s="7">
        <f t="shared" si="35"/>
        <v>6</v>
      </c>
      <c r="S276" s="8">
        <f t="shared" si="36"/>
        <v>51.3</v>
      </c>
      <c r="T276" s="7" t="str">
        <f t="shared" si="37"/>
        <v>C - Entwicklungspotenzial</v>
      </c>
      <c r="U276" s="4">
        <f>ROUND(((E276-Hilfswerte!$B$20)/Hilfswerte!$B$21)+((F276-Hilfswerte!$B$22)/Hilfswerte!$B$23)+((G276-Hilfswerte!$B$24)/Hilfswerte!$B$25)+0.1*INDEX(Hilfswerte!$B$4:$B$15,MATCH(C276,Hilfswerte!$A$4:$A$15,0)),2)</f>
        <v>0.66</v>
      </c>
      <c r="V276" s="4">
        <f>ROUND(SQRT((((E276-Hilfswerte!$B$20)/Hilfswerte!$B$21)-Hilfswerte!$B$28)^2+(((F276-Hilfswerte!$B$22)/Hilfswerte!$B$23)-Hilfswerte!$B$29)^2+(((G276-Hilfswerte!$B$24)/Hilfswerte!$B$25)-Hilfswerte!$B$30)^2),3)</f>
        <v>1.298</v>
      </c>
      <c r="W276" s="4">
        <f>ROUND(E276*Hilfswerte!$B$31,0)</f>
        <v>7194</v>
      </c>
      <c r="X276" s="4">
        <f t="shared" si="38"/>
        <v>5014</v>
      </c>
      <c r="Y276" s="4" t="str">
        <f>IF(T276="A - Top-Kunde","bereits Top-Kunde",IF(AND(V276&lt;=Hilfswerte!$B$34,H276&lt;0.5*W276),"Hoch",IF(AND(V276&lt;=Hilfswerte!$B$35,H276&lt;0.7*W276),"Mittel","Niedrig")))</f>
        <v>Niedrig</v>
      </c>
      <c r="Z276" s="4">
        <f t="shared" si="39"/>
        <v>18.600000000000001</v>
      </c>
      <c r="AA276" s="4" t="str">
        <f>IF(J276&gt;365,"Bereits abgewandert (Segment D)",IF(Z276&gt;=Hilfswerte!$B$38,"Rot - akut gefaehrdet",IF(Z276&gt;=Hilfswerte!$B$39,"Gelb - beobachten","Gruen - stabil")))</f>
        <v>Gelb - beobachten</v>
      </c>
    </row>
    <row r="277" spans="1:27" ht="15" customHeight="1" x14ac:dyDescent="0.25">
      <c r="A277" s="4" t="s">
        <v>499</v>
      </c>
      <c r="B277" s="4" t="s">
        <v>267</v>
      </c>
      <c r="C277" s="4" t="s">
        <v>84</v>
      </c>
      <c r="D277" s="4" t="s">
        <v>52</v>
      </c>
      <c r="E277" s="4">
        <v>143</v>
      </c>
      <c r="F277" s="5">
        <v>28.9</v>
      </c>
      <c r="G277" s="5">
        <v>16.8</v>
      </c>
      <c r="H277" s="6">
        <v>24440</v>
      </c>
      <c r="I277" s="4">
        <v>3</v>
      </c>
      <c r="J277" s="4">
        <v>81</v>
      </c>
      <c r="K277" s="4">
        <v>0</v>
      </c>
      <c r="L277" s="4">
        <v>28</v>
      </c>
      <c r="M277" s="4">
        <v>2</v>
      </c>
      <c r="N277" s="5">
        <v>-33.5</v>
      </c>
      <c r="O277" s="7">
        <f t="shared" si="32"/>
        <v>4</v>
      </c>
      <c r="P277" s="7">
        <f t="shared" si="33"/>
        <v>3</v>
      </c>
      <c r="Q277" s="7">
        <f t="shared" si="34"/>
        <v>5</v>
      </c>
      <c r="R277" s="7">
        <f t="shared" si="35"/>
        <v>12</v>
      </c>
      <c r="S277" s="8">
        <f t="shared" si="36"/>
        <v>94.9</v>
      </c>
      <c r="T277" s="7" t="str">
        <f t="shared" si="37"/>
        <v>C - Entwicklungspotenzial</v>
      </c>
      <c r="U277" s="4">
        <f>ROUND(((E277-Hilfswerte!$B$20)/Hilfswerte!$B$21)+((F277-Hilfswerte!$B$22)/Hilfswerte!$B$23)+((G277-Hilfswerte!$B$24)/Hilfswerte!$B$25)+0.1*INDEX(Hilfswerte!$B$4:$B$15,MATCH(C277,Hilfswerte!$A$4:$A$15,0)),2)</f>
        <v>1.1599999999999999</v>
      </c>
      <c r="V277" s="4">
        <f>ROUND(SQRT((((E277-Hilfswerte!$B$20)/Hilfswerte!$B$21)-Hilfswerte!$B$28)^2+(((F277-Hilfswerte!$B$22)/Hilfswerte!$B$23)-Hilfswerte!$B$29)^2+(((G277-Hilfswerte!$B$24)/Hilfswerte!$B$25)-Hilfswerte!$B$30)^2),3)</f>
        <v>0.90700000000000003</v>
      </c>
      <c r="W277" s="4">
        <f>ROUND(E277*Hilfswerte!$B$31,0)</f>
        <v>29393</v>
      </c>
      <c r="X277" s="4">
        <f t="shared" si="38"/>
        <v>4953</v>
      </c>
      <c r="Y277" s="4" t="str">
        <f>IF(T277="A - Top-Kunde","bereits Top-Kunde",IF(AND(V277&lt;=Hilfswerte!$B$34,H277&lt;0.5*W277),"Hoch",IF(AND(V277&lt;=Hilfswerte!$B$35,H277&lt;0.7*W277),"Mittel","Niedrig")))</f>
        <v>Niedrig</v>
      </c>
      <c r="Z277" s="4">
        <f t="shared" si="39"/>
        <v>23.1</v>
      </c>
      <c r="AA277" s="4" t="str">
        <f>IF(J277&gt;365,"Bereits abgewandert (Segment D)",IF(Z277&gt;=Hilfswerte!$B$38,"Rot - akut gefaehrdet",IF(Z277&gt;=Hilfswerte!$B$39,"Gelb - beobachten","Gruen - stabil")))</f>
        <v>Rot - akut gefaehrdet</v>
      </c>
    </row>
    <row r="278" spans="1:27" ht="15" customHeight="1" x14ac:dyDescent="0.25">
      <c r="A278" s="4" t="s">
        <v>500</v>
      </c>
      <c r="B278" s="4" t="s">
        <v>130</v>
      </c>
      <c r="C278" s="4" t="s">
        <v>38</v>
      </c>
      <c r="D278" s="4" t="s">
        <v>48</v>
      </c>
      <c r="E278" s="4">
        <v>113</v>
      </c>
      <c r="F278" s="5">
        <v>20.7</v>
      </c>
      <c r="G278" s="5">
        <v>4.3</v>
      </c>
      <c r="H278" s="6">
        <v>19250</v>
      </c>
      <c r="I278" s="4">
        <v>1</v>
      </c>
      <c r="J278" s="4">
        <v>301</v>
      </c>
      <c r="K278" s="4">
        <v>1</v>
      </c>
      <c r="L278" s="4">
        <v>2</v>
      </c>
      <c r="M278" s="4">
        <v>1</v>
      </c>
      <c r="N278" s="5">
        <v>-8.9</v>
      </c>
      <c r="O278" s="7">
        <f t="shared" si="32"/>
        <v>2</v>
      </c>
      <c r="P278" s="7">
        <f t="shared" si="33"/>
        <v>1</v>
      </c>
      <c r="Q278" s="7">
        <f t="shared" si="34"/>
        <v>5</v>
      </c>
      <c r="R278" s="7">
        <f t="shared" si="35"/>
        <v>8</v>
      </c>
      <c r="S278" s="8">
        <f t="shared" si="36"/>
        <v>69</v>
      </c>
      <c r="T278" s="7" t="str">
        <f t="shared" si="37"/>
        <v>C - Entwicklungspotenzial</v>
      </c>
      <c r="U278" s="4">
        <f>ROUND(((E278-Hilfswerte!$B$20)/Hilfswerte!$B$21)+((F278-Hilfswerte!$B$22)/Hilfswerte!$B$23)+((G278-Hilfswerte!$B$24)/Hilfswerte!$B$25)+0.1*INDEX(Hilfswerte!$B$4:$B$15,MATCH(C278,Hilfswerte!$A$4:$A$15,0)),2)</f>
        <v>-0.76</v>
      </c>
      <c r="V278" s="4">
        <f>ROUND(SQRT((((E278-Hilfswerte!$B$20)/Hilfswerte!$B$21)-Hilfswerte!$B$28)^2+(((F278-Hilfswerte!$B$22)/Hilfswerte!$B$23)-Hilfswerte!$B$29)^2+(((G278-Hilfswerte!$B$24)/Hilfswerte!$B$25)-Hilfswerte!$B$30)^2),3)</f>
        <v>1.163</v>
      </c>
      <c r="W278" s="4">
        <f>ROUND(E278*Hilfswerte!$B$31,0)</f>
        <v>23227</v>
      </c>
      <c r="X278" s="4">
        <f t="shared" si="38"/>
        <v>3977</v>
      </c>
      <c r="Y278" s="4" t="str">
        <f>IF(T278="A - Top-Kunde","bereits Top-Kunde",IF(AND(V278&lt;=Hilfswerte!$B$34,H278&lt;0.5*W278),"Hoch",IF(AND(V278&lt;=Hilfswerte!$B$35,H278&lt;0.7*W278),"Mittel","Niedrig")))</f>
        <v>Niedrig</v>
      </c>
      <c r="Z278" s="4">
        <f t="shared" si="39"/>
        <v>22</v>
      </c>
      <c r="AA278" s="4" t="str">
        <f>IF(J278&gt;365,"Bereits abgewandert (Segment D)",IF(Z278&gt;=Hilfswerte!$B$38,"Rot - akut gefaehrdet",IF(Z278&gt;=Hilfswerte!$B$39,"Gelb - beobachten","Gruen - stabil")))</f>
        <v>Rot - akut gefaehrdet</v>
      </c>
    </row>
    <row r="279" spans="1:27" ht="15" customHeight="1" x14ac:dyDescent="0.25">
      <c r="A279" s="4" t="s">
        <v>501</v>
      </c>
      <c r="B279" s="4" t="s">
        <v>236</v>
      </c>
      <c r="C279" s="4" t="s">
        <v>29</v>
      </c>
      <c r="D279" s="4" t="s">
        <v>30</v>
      </c>
      <c r="E279" s="4">
        <v>28</v>
      </c>
      <c r="F279" s="5">
        <v>8.1999999999999993</v>
      </c>
      <c r="G279" s="5">
        <v>3.2</v>
      </c>
      <c r="H279" s="6">
        <v>410</v>
      </c>
      <c r="I279" s="4">
        <v>1</v>
      </c>
      <c r="J279" s="4">
        <v>192</v>
      </c>
      <c r="K279" s="4">
        <v>1</v>
      </c>
      <c r="L279" s="4">
        <v>12</v>
      </c>
      <c r="M279" s="4">
        <v>4</v>
      </c>
      <c r="N279" s="5">
        <v>18.2</v>
      </c>
      <c r="O279" s="7">
        <f t="shared" si="32"/>
        <v>2</v>
      </c>
      <c r="P279" s="7">
        <f t="shared" si="33"/>
        <v>1</v>
      </c>
      <c r="Q279" s="7">
        <f t="shared" si="34"/>
        <v>2</v>
      </c>
      <c r="R279" s="7">
        <f t="shared" si="35"/>
        <v>5</v>
      </c>
      <c r="S279" s="8">
        <f t="shared" si="36"/>
        <v>49.5</v>
      </c>
      <c r="T279" s="7" t="str">
        <f t="shared" si="37"/>
        <v>C - Entwicklungspotenzial</v>
      </c>
      <c r="U279" s="4">
        <f>ROUND(((E279-Hilfswerte!$B$20)/Hilfswerte!$B$21)+((F279-Hilfswerte!$B$22)/Hilfswerte!$B$23)+((G279-Hilfswerte!$B$24)/Hilfswerte!$B$25)+0.1*INDEX(Hilfswerte!$B$4:$B$15,MATCH(C279,Hilfswerte!$A$4:$A$15,0)),2)</f>
        <v>-1.6</v>
      </c>
      <c r="V279" s="4">
        <f>ROUND(SQRT((((E279-Hilfswerte!$B$20)/Hilfswerte!$B$21)-Hilfswerte!$B$28)^2+(((F279-Hilfswerte!$B$22)/Hilfswerte!$B$23)-Hilfswerte!$B$29)^2+(((G279-Hilfswerte!$B$24)/Hilfswerte!$B$25)-Hilfswerte!$B$30)^2),3)</f>
        <v>1.502</v>
      </c>
      <c r="W279" s="4">
        <f>ROUND(E279*Hilfswerte!$B$31,0)</f>
        <v>5755</v>
      </c>
      <c r="X279" s="4">
        <f t="shared" si="38"/>
        <v>5345</v>
      </c>
      <c r="Y279" s="4" t="str">
        <f>IF(T279="A - Top-Kunde","bereits Top-Kunde",IF(AND(V279&lt;=Hilfswerte!$B$34,H279&lt;0.5*W279),"Hoch",IF(AND(V279&lt;=Hilfswerte!$B$35,H279&lt;0.7*W279),"Mittel","Niedrig")))</f>
        <v>Niedrig</v>
      </c>
      <c r="Z279" s="4">
        <f t="shared" si="39"/>
        <v>15</v>
      </c>
      <c r="AA279" s="4" t="str">
        <f>IF(J279&gt;365,"Bereits abgewandert (Segment D)",IF(Z279&gt;=Hilfswerte!$B$38,"Rot - akut gefaehrdet",IF(Z279&gt;=Hilfswerte!$B$39,"Gelb - beobachten","Gruen - stabil")))</f>
        <v>Gelb - beobachten</v>
      </c>
    </row>
    <row r="280" spans="1:27" ht="15" customHeight="1" x14ac:dyDescent="0.25">
      <c r="A280" s="4" t="s">
        <v>502</v>
      </c>
      <c r="B280" s="4" t="s">
        <v>144</v>
      </c>
      <c r="C280" s="4" t="s">
        <v>59</v>
      </c>
      <c r="D280" s="4" t="s">
        <v>30</v>
      </c>
      <c r="E280" s="4">
        <v>36</v>
      </c>
      <c r="F280" s="5">
        <v>8.4</v>
      </c>
      <c r="G280" s="5">
        <v>17.100000000000001</v>
      </c>
      <c r="H280" s="6">
        <v>0</v>
      </c>
      <c r="I280" s="4">
        <v>0</v>
      </c>
      <c r="J280" s="4">
        <v>788</v>
      </c>
      <c r="K280" s="4">
        <v>0</v>
      </c>
      <c r="L280" s="4">
        <v>5</v>
      </c>
      <c r="M280" s="4">
        <v>0</v>
      </c>
      <c r="N280" s="5">
        <v>-55.4</v>
      </c>
      <c r="O280" s="7">
        <f t="shared" si="32"/>
        <v>1</v>
      </c>
      <c r="P280" s="7">
        <f t="shared" si="33"/>
        <v>1</v>
      </c>
      <c r="Q280" s="7">
        <f t="shared" si="34"/>
        <v>1</v>
      </c>
      <c r="R280" s="7">
        <f t="shared" si="35"/>
        <v>3</v>
      </c>
      <c r="S280" s="8">
        <f t="shared" si="36"/>
        <v>0.8</v>
      </c>
      <c r="T280" s="7" t="str">
        <f t="shared" si="37"/>
        <v>D - Abwanderungsrisiko</v>
      </c>
      <c r="U280" s="4">
        <f>ROUND(((E280-Hilfswerte!$B$20)/Hilfswerte!$B$21)+((F280-Hilfswerte!$B$22)/Hilfswerte!$B$23)+((G280-Hilfswerte!$B$24)/Hilfswerte!$B$25)+0.1*INDEX(Hilfswerte!$B$4:$B$15,MATCH(C280,Hilfswerte!$A$4:$A$15,0)),2)</f>
        <v>0.31</v>
      </c>
      <c r="V280" s="4">
        <f>ROUND(SQRT((((E280-Hilfswerte!$B$20)/Hilfswerte!$B$21)-Hilfswerte!$B$28)^2+(((F280-Hilfswerte!$B$22)/Hilfswerte!$B$23)-Hilfswerte!$B$29)^2+(((G280-Hilfswerte!$B$24)/Hilfswerte!$B$25)-Hilfswerte!$B$30)^2),3)</f>
        <v>1.212</v>
      </c>
      <c r="W280" s="4">
        <f>ROUND(E280*Hilfswerte!$B$31,0)</f>
        <v>7400</v>
      </c>
      <c r="X280" s="4">
        <f t="shared" si="38"/>
        <v>7400</v>
      </c>
      <c r="Y280" s="4" t="str">
        <f>IF(T280="A - Top-Kunde","bereits Top-Kunde",IF(AND(V280&lt;=Hilfswerte!$B$34,H280&lt;0.5*W280),"Hoch",IF(AND(V280&lt;=Hilfswerte!$B$35,H280&lt;0.7*W280),"Mittel","Niedrig")))</f>
        <v>Niedrig</v>
      </c>
      <c r="Z280" s="4">
        <f t="shared" si="39"/>
        <v>62.6</v>
      </c>
      <c r="AA280" s="4" t="str">
        <f>IF(J280&gt;365,"Bereits abgewandert (Segment D)",IF(Z280&gt;=Hilfswerte!$B$38,"Rot - akut gefaehrdet",IF(Z280&gt;=Hilfswerte!$B$39,"Gelb - beobachten","Gruen - stabil")))</f>
        <v>Bereits abgewandert (Segment D)</v>
      </c>
    </row>
    <row r="281" spans="1:27" ht="15" customHeight="1" x14ac:dyDescent="0.25">
      <c r="A281" s="4" t="s">
        <v>503</v>
      </c>
      <c r="B281" s="4" t="s">
        <v>176</v>
      </c>
      <c r="C281" s="4" t="s">
        <v>51</v>
      </c>
      <c r="D281" s="4" t="s">
        <v>48</v>
      </c>
      <c r="E281" s="4">
        <v>75</v>
      </c>
      <c r="F281" s="5">
        <v>13.9</v>
      </c>
      <c r="G281" s="5">
        <v>0.9</v>
      </c>
      <c r="H281" s="6">
        <v>9120</v>
      </c>
      <c r="I281" s="4">
        <v>2</v>
      </c>
      <c r="J281" s="4">
        <v>80</v>
      </c>
      <c r="K281" s="4">
        <v>0</v>
      </c>
      <c r="L281" s="4">
        <v>4</v>
      </c>
      <c r="M281" s="4">
        <v>1</v>
      </c>
      <c r="N281" s="5">
        <v>22.7</v>
      </c>
      <c r="O281" s="7">
        <f t="shared" si="32"/>
        <v>4</v>
      </c>
      <c r="P281" s="7">
        <f t="shared" si="33"/>
        <v>2</v>
      </c>
      <c r="Q281" s="7">
        <f t="shared" si="34"/>
        <v>5</v>
      </c>
      <c r="R281" s="7">
        <f t="shared" si="35"/>
        <v>11</v>
      </c>
      <c r="S281" s="8">
        <f t="shared" si="36"/>
        <v>120.2</v>
      </c>
      <c r="T281" s="7" t="str">
        <f t="shared" si="37"/>
        <v>B - Kernkunde</v>
      </c>
      <c r="U281" s="4">
        <f>ROUND(((E281-Hilfswerte!$B$20)/Hilfswerte!$B$21)+((F281-Hilfswerte!$B$22)/Hilfswerte!$B$23)+((G281-Hilfswerte!$B$24)/Hilfswerte!$B$25)+0.1*INDEX(Hilfswerte!$B$4:$B$15,MATCH(C281,Hilfswerte!$A$4:$A$15,0)),2)</f>
        <v>-1.58</v>
      </c>
      <c r="V281" s="4">
        <f>ROUND(SQRT((((E281-Hilfswerte!$B$20)/Hilfswerte!$B$21)-Hilfswerte!$B$28)^2+(((F281-Hilfswerte!$B$22)/Hilfswerte!$B$23)-Hilfswerte!$B$29)^2+(((G281-Hilfswerte!$B$24)/Hilfswerte!$B$25)-Hilfswerte!$B$30)^2),3)</f>
        <v>1.738</v>
      </c>
      <c r="W281" s="4">
        <f>ROUND(E281*Hilfswerte!$B$31,0)</f>
        <v>15416</v>
      </c>
      <c r="X281" s="4">
        <f t="shared" si="38"/>
        <v>6296</v>
      </c>
      <c r="Y281" s="4" t="str">
        <f>IF(T281="A - Top-Kunde","bereits Top-Kunde",IF(AND(V281&lt;=Hilfswerte!$B$34,H281&lt;0.5*W281),"Hoch",IF(AND(V281&lt;=Hilfswerte!$B$35,H281&lt;0.7*W281),"Mittel","Niedrig")))</f>
        <v>Niedrig</v>
      </c>
      <c r="Z281" s="4">
        <f t="shared" si="39"/>
        <v>4.8</v>
      </c>
      <c r="AA281" s="4" t="str">
        <f>IF(J281&gt;365,"Bereits abgewandert (Segment D)",IF(Z281&gt;=Hilfswerte!$B$38,"Rot - akut gefaehrdet",IF(Z281&gt;=Hilfswerte!$B$39,"Gelb - beobachten","Gruen - stabil")))</f>
        <v>Gruen - stabil</v>
      </c>
    </row>
    <row r="282" spans="1:27" ht="15" customHeight="1" x14ac:dyDescent="0.25">
      <c r="A282" s="4" t="s">
        <v>504</v>
      </c>
      <c r="B282" s="4" t="s">
        <v>505</v>
      </c>
      <c r="C282" s="4" t="s">
        <v>59</v>
      </c>
      <c r="D282" s="4" t="s">
        <v>30</v>
      </c>
      <c r="E282" s="4">
        <v>50</v>
      </c>
      <c r="F282" s="5">
        <v>8</v>
      </c>
      <c r="G282" s="5">
        <v>7.6</v>
      </c>
      <c r="H282" s="6">
        <v>1540</v>
      </c>
      <c r="I282" s="4">
        <v>2</v>
      </c>
      <c r="J282" s="4">
        <v>265</v>
      </c>
      <c r="K282" s="4">
        <v>0</v>
      </c>
      <c r="L282" s="4">
        <v>29</v>
      </c>
      <c r="M282" s="4">
        <v>1</v>
      </c>
      <c r="N282" s="5">
        <v>31.4</v>
      </c>
      <c r="O282" s="7">
        <f t="shared" si="32"/>
        <v>2</v>
      </c>
      <c r="P282" s="7">
        <f t="shared" si="33"/>
        <v>2</v>
      </c>
      <c r="Q282" s="7">
        <f t="shared" si="34"/>
        <v>3</v>
      </c>
      <c r="R282" s="7">
        <f t="shared" si="35"/>
        <v>7</v>
      </c>
      <c r="S282" s="8">
        <f t="shared" si="36"/>
        <v>77</v>
      </c>
      <c r="T282" s="7" t="str">
        <f t="shared" si="37"/>
        <v>C - Entwicklungspotenzial</v>
      </c>
      <c r="U282" s="4">
        <f>ROUND(((E282-Hilfswerte!$B$20)/Hilfswerte!$B$21)+((F282-Hilfswerte!$B$22)/Hilfswerte!$B$23)+((G282-Hilfswerte!$B$24)/Hilfswerte!$B$25)+0.1*INDEX(Hilfswerte!$B$4:$B$15,MATCH(C282,Hilfswerte!$A$4:$A$15,0)),2)</f>
        <v>-1.1499999999999999</v>
      </c>
      <c r="V282" s="4">
        <f>ROUND(SQRT((((E282-Hilfswerte!$B$20)/Hilfswerte!$B$21)-Hilfswerte!$B$28)^2+(((F282-Hilfswerte!$B$22)/Hilfswerte!$B$23)-Hilfswerte!$B$29)^2+(((G282-Hilfswerte!$B$24)/Hilfswerte!$B$25)-Hilfswerte!$B$30)^2),3)</f>
        <v>0.93100000000000005</v>
      </c>
      <c r="W282" s="4">
        <f>ROUND(E282*Hilfswerte!$B$31,0)</f>
        <v>10277</v>
      </c>
      <c r="X282" s="4">
        <f t="shared" si="38"/>
        <v>8737</v>
      </c>
      <c r="Y282" s="4" t="str">
        <f>IF(T282="A - Top-Kunde","bereits Top-Kunde",IF(AND(V282&lt;=Hilfswerte!$B$34,H282&lt;0.5*W282),"Hoch",IF(AND(V282&lt;=Hilfswerte!$B$35,H282&lt;0.7*W282),"Mittel","Niedrig")))</f>
        <v>Mittel</v>
      </c>
      <c r="Z282" s="4">
        <f t="shared" si="39"/>
        <v>19.100000000000001</v>
      </c>
      <c r="AA282" s="4" t="str">
        <f>IF(J282&gt;365,"Bereits abgewandert (Segment D)",IF(Z282&gt;=Hilfswerte!$B$38,"Rot - akut gefaehrdet",IF(Z282&gt;=Hilfswerte!$B$39,"Gelb - beobachten","Gruen - stabil")))</f>
        <v>Gelb - beobachten</v>
      </c>
    </row>
    <row r="283" spans="1:27" ht="15" customHeight="1" x14ac:dyDescent="0.25">
      <c r="A283" s="4" t="s">
        <v>506</v>
      </c>
      <c r="B283" s="4" t="s">
        <v>497</v>
      </c>
      <c r="C283" s="4" t="s">
        <v>51</v>
      </c>
      <c r="D283" s="4" t="s">
        <v>30</v>
      </c>
      <c r="E283" s="4">
        <v>62</v>
      </c>
      <c r="F283" s="5">
        <v>14</v>
      </c>
      <c r="G283" s="5">
        <v>6.7</v>
      </c>
      <c r="H283" s="6">
        <v>6470</v>
      </c>
      <c r="I283" s="4">
        <v>2</v>
      </c>
      <c r="J283" s="4">
        <v>59</v>
      </c>
      <c r="K283" s="4">
        <v>1</v>
      </c>
      <c r="L283" s="4">
        <v>10</v>
      </c>
      <c r="M283" s="4">
        <v>2</v>
      </c>
      <c r="N283" s="5">
        <v>15.9</v>
      </c>
      <c r="O283" s="7">
        <f t="shared" si="32"/>
        <v>4</v>
      </c>
      <c r="P283" s="7">
        <f t="shared" si="33"/>
        <v>2</v>
      </c>
      <c r="Q283" s="7">
        <f t="shared" si="34"/>
        <v>4</v>
      </c>
      <c r="R283" s="7">
        <f t="shared" si="35"/>
        <v>10</v>
      </c>
      <c r="S283" s="8">
        <f t="shared" si="36"/>
        <v>99</v>
      </c>
      <c r="T283" s="7" t="str">
        <f t="shared" si="37"/>
        <v>C - Entwicklungspotenzial</v>
      </c>
      <c r="U283" s="4">
        <f>ROUND(((E283-Hilfswerte!$B$20)/Hilfswerte!$B$21)+((F283-Hilfswerte!$B$22)/Hilfswerte!$B$23)+((G283-Hilfswerte!$B$24)/Hilfswerte!$B$25)+0.1*INDEX(Hilfswerte!$B$4:$B$15,MATCH(C283,Hilfswerte!$A$4:$A$15,0)),2)</f>
        <v>-0.71</v>
      </c>
      <c r="V283" s="4">
        <f>ROUND(SQRT((((E283-Hilfswerte!$B$20)/Hilfswerte!$B$21)-Hilfswerte!$B$28)^2+(((F283-Hilfswerte!$B$22)/Hilfswerte!$B$23)-Hilfswerte!$B$29)^2+(((G283-Hilfswerte!$B$24)/Hilfswerte!$B$25)-Hilfswerte!$B$30)^2),3)</f>
        <v>0.94699999999999995</v>
      </c>
      <c r="W283" s="4">
        <f>ROUND(E283*Hilfswerte!$B$31,0)</f>
        <v>12744</v>
      </c>
      <c r="X283" s="4">
        <f t="shared" si="38"/>
        <v>6274</v>
      </c>
      <c r="Y283" s="4" t="str">
        <f>IF(T283="A - Top-Kunde","bereits Top-Kunde",IF(AND(V283&lt;=Hilfswerte!$B$34,H283&lt;0.5*W283),"Hoch",IF(AND(V283&lt;=Hilfswerte!$B$35,H283&lt;0.7*W283),"Mittel","Niedrig")))</f>
        <v>Mittel</v>
      </c>
      <c r="Z283" s="4">
        <f t="shared" si="39"/>
        <v>8</v>
      </c>
      <c r="AA283" s="4" t="str">
        <f>IF(J283&gt;365,"Bereits abgewandert (Segment D)",IF(Z283&gt;=Hilfswerte!$B$38,"Rot - akut gefaehrdet",IF(Z283&gt;=Hilfswerte!$B$39,"Gelb - beobachten","Gruen - stabil")))</f>
        <v>Gruen - stabil</v>
      </c>
    </row>
    <row r="284" spans="1:27" ht="15" customHeight="1" x14ac:dyDescent="0.25">
      <c r="A284" s="4" t="s">
        <v>507</v>
      </c>
      <c r="B284" s="4" t="s">
        <v>508</v>
      </c>
      <c r="C284" s="4" t="s">
        <v>47</v>
      </c>
      <c r="D284" s="4" t="s">
        <v>122</v>
      </c>
      <c r="E284" s="4">
        <v>100</v>
      </c>
      <c r="F284" s="5">
        <v>15.2</v>
      </c>
      <c r="G284" s="5">
        <v>20.6</v>
      </c>
      <c r="H284" s="6">
        <v>5330</v>
      </c>
      <c r="I284" s="4">
        <v>2</v>
      </c>
      <c r="J284" s="4">
        <v>49</v>
      </c>
      <c r="K284" s="4">
        <v>0</v>
      </c>
      <c r="L284" s="4">
        <v>17</v>
      </c>
      <c r="M284" s="4">
        <v>3</v>
      </c>
      <c r="N284" s="5">
        <v>-0.9</v>
      </c>
      <c r="O284" s="7">
        <f t="shared" si="32"/>
        <v>4</v>
      </c>
      <c r="P284" s="7">
        <f t="shared" si="33"/>
        <v>2</v>
      </c>
      <c r="Q284" s="7">
        <f t="shared" si="34"/>
        <v>4</v>
      </c>
      <c r="R284" s="7">
        <f t="shared" si="35"/>
        <v>10</v>
      </c>
      <c r="S284" s="8">
        <f t="shared" si="36"/>
        <v>94.5</v>
      </c>
      <c r="T284" s="7" t="str">
        <f t="shared" si="37"/>
        <v>C - Entwicklungspotenzial</v>
      </c>
      <c r="U284" s="4">
        <f>ROUND(((E284-Hilfswerte!$B$20)/Hilfswerte!$B$21)+((F284-Hilfswerte!$B$22)/Hilfswerte!$B$23)+((G284-Hilfswerte!$B$24)/Hilfswerte!$B$25)+0.1*INDEX(Hilfswerte!$B$4:$B$15,MATCH(C284,Hilfswerte!$A$4:$A$15,0)),2)</f>
        <v>1.42</v>
      </c>
      <c r="V284" s="4">
        <f>ROUND(SQRT((((E284-Hilfswerte!$B$20)/Hilfswerte!$B$21)-Hilfswerte!$B$28)^2+(((F284-Hilfswerte!$B$22)/Hilfswerte!$B$23)-Hilfswerte!$B$29)^2+(((G284-Hilfswerte!$B$24)/Hilfswerte!$B$25)-Hilfswerte!$B$30)^2),3)</f>
        <v>1.5720000000000001</v>
      </c>
      <c r="W284" s="4">
        <f>ROUND(E284*Hilfswerte!$B$31,0)</f>
        <v>20555</v>
      </c>
      <c r="X284" s="4">
        <f t="shared" si="38"/>
        <v>15225</v>
      </c>
      <c r="Y284" s="4" t="str">
        <f>IF(T284="A - Top-Kunde","bereits Top-Kunde",IF(AND(V284&lt;=Hilfswerte!$B$34,H284&lt;0.5*W284),"Hoch",IF(AND(V284&lt;=Hilfswerte!$B$35,H284&lt;0.7*W284),"Mittel","Niedrig")))</f>
        <v>Niedrig</v>
      </c>
      <c r="Z284" s="4">
        <f t="shared" si="39"/>
        <v>6.2</v>
      </c>
      <c r="AA284" s="4" t="str">
        <f>IF(J284&gt;365,"Bereits abgewandert (Segment D)",IF(Z284&gt;=Hilfswerte!$B$38,"Rot - akut gefaehrdet",IF(Z284&gt;=Hilfswerte!$B$39,"Gelb - beobachten","Gruen - stabil")))</f>
        <v>Gruen - stabil</v>
      </c>
    </row>
    <row r="285" spans="1:27" ht="15" customHeight="1" x14ac:dyDescent="0.25">
      <c r="A285" s="4" t="s">
        <v>509</v>
      </c>
      <c r="B285" s="4" t="s">
        <v>510</v>
      </c>
      <c r="C285" s="4" t="s">
        <v>62</v>
      </c>
      <c r="D285" s="4" t="s">
        <v>56</v>
      </c>
      <c r="E285" s="4">
        <v>37</v>
      </c>
      <c r="F285" s="5">
        <v>8.6</v>
      </c>
      <c r="G285" s="5">
        <v>18.8</v>
      </c>
      <c r="H285" s="6">
        <v>0</v>
      </c>
      <c r="I285" s="4">
        <v>0</v>
      </c>
      <c r="J285" s="4">
        <v>721</v>
      </c>
      <c r="K285" s="4">
        <v>0</v>
      </c>
      <c r="L285" s="4">
        <v>8</v>
      </c>
      <c r="M285" s="4">
        <v>0</v>
      </c>
      <c r="N285" s="5">
        <v>-76.8</v>
      </c>
      <c r="O285" s="7">
        <f t="shared" si="32"/>
        <v>1</v>
      </c>
      <c r="P285" s="7">
        <f t="shared" si="33"/>
        <v>1</v>
      </c>
      <c r="Q285" s="7">
        <f t="shared" si="34"/>
        <v>1</v>
      </c>
      <c r="R285" s="7">
        <f t="shared" si="35"/>
        <v>3</v>
      </c>
      <c r="S285" s="8">
        <f t="shared" si="36"/>
        <v>-10.8</v>
      </c>
      <c r="T285" s="7" t="str">
        <f t="shared" si="37"/>
        <v>D - Abwanderungsrisiko</v>
      </c>
      <c r="U285" s="4">
        <f>ROUND(((E285-Hilfswerte!$B$20)/Hilfswerte!$B$21)+((F285-Hilfswerte!$B$22)/Hilfswerte!$B$23)+((G285-Hilfswerte!$B$24)/Hilfswerte!$B$25)+0.1*INDEX(Hilfswerte!$B$4:$B$15,MATCH(C285,Hilfswerte!$A$4:$A$15,0)),2)</f>
        <v>1.08</v>
      </c>
      <c r="V285" s="4">
        <f>ROUND(SQRT((((E285-Hilfswerte!$B$20)/Hilfswerte!$B$21)-Hilfswerte!$B$28)^2+(((F285-Hilfswerte!$B$22)/Hilfswerte!$B$23)-Hilfswerte!$B$29)^2+(((G285-Hilfswerte!$B$24)/Hilfswerte!$B$25)-Hilfswerte!$B$30)^2),3)</f>
        <v>1.427</v>
      </c>
      <c r="W285" s="4">
        <f>ROUND(E285*Hilfswerte!$B$31,0)</f>
        <v>7605</v>
      </c>
      <c r="X285" s="4">
        <f t="shared" si="38"/>
        <v>7605</v>
      </c>
      <c r="Y285" s="4" t="str">
        <f>IF(T285="A - Top-Kunde","bereits Top-Kunde",IF(AND(V285&lt;=Hilfswerte!$B$34,H285&lt;0.5*W285),"Hoch",IF(AND(V285&lt;=Hilfswerte!$B$35,H285&lt;0.7*W285),"Mittel","Niedrig")))</f>
        <v>Niedrig</v>
      </c>
      <c r="Z285" s="4">
        <f t="shared" si="39"/>
        <v>68.400000000000006</v>
      </c>
      <c r="AA285" s="4" t="str">
        <f>IF(J285&gt;365,"Bereits abgewandert (Segment D)",IF(Z285&gt;=Hilfswerte!$B$38,"Rot - akut gefaehrdet",IF(Z285&gt;=Hilfswerte!$B$39,"Gelb - beobachten","Gruen - stabil")))</f>
        <v>Bereits abgewandert (Segment D)</v>
      </c>
    </row>
    <row r="286" spans="1:27" ht="15" customHeight="1" x14ac:dyDescent="0.25">
      <c r="A286" s="4" t="s">
        <v>511</v>
      </c>
      <c r="B286" s="4" t="s">
        <v>101</v>
      </c>
      <c r="C286" s="4" t="s">
        <v>38</v>
      </c>
      <c r="D286" s="4" t="s">
        <v>30</v>
      </c>
      <c r="E286" s="4">
        <v>23</v>
      </c>
      <c r="F286" s="5">
        <v>7.9</v>
      </c>
      <c r="G286" s="5">
        <v>6.9</v>
      </c>
      <c r="H286" s="6">
        <v>3480</v>
      </c>
      <c r="I286" s="4">
        <v>1</v>
      </c>
      <c r="J286" s="4">
        <v>187</v>
      </c>
      <c r="K286" s="4">
        <v>0</v>
      </c>
      <c r="L286" s="4">
        <v>29</v>
      </c>
      <c r="M286" s="4">
        <v>6</v>
      </c>
      <c r="N286" s="5">
        <v>22.4</v>
      </c>
      <c r="O286" s="7">
        <f t="shared" si="32"/>
        <v>2</v>
      </c>
      <c r="P286" s="7">
        <f t="shared" si="33"/>
        <v>1</v>
      </c>
      <c r="Q286" s="7">
        <f t="shared" si="34"/>
        <v>4</v>
      </c>
      <c r="R286" s="7">
        <f t="shared" si="35"/>
        <v>7</v>
      </c>
      <c r="S286" s="8">
        <f t="shared" si="36"/>
        <v>72.5</v>
      </c>
      <c r="T286" s="7" t="str">
        <f t="shared" si="37"/>
        <v>C - Entwicklungspotenzial</v>
      </c>
      <c r="U286" s="4">
        <f>ROUND(((E286-Hilfswerte!$B$20)/Hilfswerte!$B$21)+((F286-Hilfswerte!$B$22)/Hilfswerte!$B$23)+((G286-Hilfswerte!$B$24)/Hilfswerte!$B$25)+0.1*INDEX(Hilfswerte!$B$4:$B$15,MATCH(C286,Hilfswerte!$A$4:$A$15,0)),2)</f>
        <v>-0.96</v>
      </c>
      <c r="V286" s="4">
        <f>ROUND(SQRT((((E286-Hilfswerte!$B$20)/Hilfswerte!$B$21)-Hilfswerte!$B$28)^2+(((F286-Hilfswerte!$B$22)/Hilfswerte!$B$23)-Hilfswerte!$B$29)^2+(((G286-Hilfswerte!$B$24)/Hilfswerte!$B$25)-Hilfswerte!$B$30)^2),3)</f>
        <v>1.0660000000000001</v>
      </c>
      <c r="W286" s="4">
        <f>ROUND(E286*Hilfswerte!$B$31,0)</f>
        <v>4728</v>
      </c>
      <c r="X286" s="4">
        <f t="shared" si="38"/>
        <v>1248</v>
      </c>
      <c r="Y286" s="4" t="str">
        <f>IF(T286="A - Top-Kunde","bereits Top-Kunde",IF(AND(V286&lt;=Hilfswerte!$B$34,H286&lt;0.5*W286),"Hoch",IF(AND(V286&lt;=Hilfswerte!$B$35,H286&lt;0.7*W286),"Mittel","Niedrig")))</f>
        <v>Niedrig</v>
      </c>
      <c r="Z286" s="4">
        <f t="shared" si="39"/>
        <v>15.2</v>
      </c>
      <c r="AA286" s="4" t="str">
        <f>IF(J286&gt;365,"Bereits abgewandert (Segment D)",IF(Z286&gt;=Hilfswerte!$B$38,"Rot - akut gefaehrdet",IF(Z286&gt;=Hilfswerte!$B$39,"Gelb - beobachten","Gruen - stabil")))</f>
        <v>Gelb - beobachten</v>
      </c>
    </row>
    <row r="287" spans="1:27" ht="15" customHeight="1" x14ac:dyDescent="0.25">
      <c r="A287" s="4" t="s">
        <v>512</v>
      </c>
      <c r="B287" s="4" t="s">
        <v>210</v>
      </c>
      <c r="C287" s="4" t="s">
        <v>65</v>
      </c>
      <c r="D287" s="4" t="s">
        <v>30</v>
      </c>
      <c r="E287" s="4">
        <v>76</v>
      </c>
      <c r="F287" s="5">
        <v>22.7</v>
      </c>
      <c r="G287" s="5">
        <v>17.399999999999999</v>
      </c>
      <c r="H287" s="6">
        <v>170</v>
      </c>
      <c r="I287" s="4">
        <v>1</v>
      </c>
      <c r="J287" s="4">
        <v>174</v>
      </c>
      <c r="K287" s="4">
        <v>0</v>
      </c>
      <c r="L287" s="4">
        <v>8</v>
      </c>
      <c r="M287" s="4">
        <v>5</v>
      </c>
      <c r="N287" s="5">
        <v>-9.5</v>
      </c>
      <c r="O287" s="7">
        <f t="shared" si="32"/>
        <v>3</v>
      </c>
      <c r="P287" s="7">
        <f t="shared" si="33"/>
        <v>1</v>
      </c>
      <c r="Q287" s="7">
        <f t="shared" si="34"/>
        <v>2</v>
      </c>
      <c r="R287" s="7">
        <f t="shared" si="35"/>
        <v>6</v>
      </c>
      <c r="S287" s="8">
        <f t="shared" si="36"/>
        <v>52.9</v>
      </c>
      <c r="T287" s="7" t="str">
        <f t="shared" si="37"/>
        <v>C - Entwicklungspotenzial</v>
      </c>
      <c r="U287" s="4">
        <f>ROUND(((E287-Hilfswerte!$B$20)/Hilfswerte!$B$21)+((F287-Hilfswerte!$B$22)/Hilfswerte!$B$23)+((G287-Hilfswerte!$B$24)/Hilfswerte!$B$25)+0.1*INDEX(Hilfswerte!$B$4:$B$15,MATCH(C287,Hilfswerte!$A$4:$A$15,0)),2)</f>
        <v>0.81</v>
      </c>
      <c r="V287" s="4">
        <f>ROUND(SQRT((((E287-Hilfswerte!$B$20)/Hilfswerte!$B$21)-Hilfswerte!$B$28)^2+(((F287-Hilfswerte!$B$22)/Hilfswerte!$B$23)-Hilfswerte!$B$29)^2+(((G287-Hilfswerte!$B$24)/Hilfswerte!$B$25)-Hilfswerte!$B$30)^2),3)</f>
        <v>1.091</v>
      </c>
      <c r="W287" s="4">
        <f>ROUND(E287*Hilfswerte!$B$31,0)</f>
        <v>15622</v>
      </c>
      <c r="X287" s="4">
        <f t="shared" si="38"/>
        <v>15452</v>
      </c>
      <c r="Y287" s="4" t="str">
        <f>IF(T287="A - Top-Kunde","bereits Top-Kunde",IF(AND(V287&lt;=Hilfswerte!$B$34,H287&lt;0.5*W287),"Hoch",IF(AND(V287&lt;=Hilfswerte!$B$35,H287&lt;0.7*W287),"Mittel","Niedrig")))</f>
        <v>Mittel</v>
      </c>
      <c r="Z287" s="4">
        <f t="shared" si="39"/>
        <v>14.1</v>
      </c>
      <c r="AA287" s="4" t="str">
        <f>IF(J287&gt;365,"Bereits abgewandert (Segment D)",IF(Z287&gt;=Hilfswerte!$B$38,"Rot - akut gefaehrdet",IF(Z287&gt;=Hilfswerte!$B$39,"Gelb - beobachten","Gruen - stabil")))</f>
        <v>Gelb - beobachten</v>
      </c>
    </row>
    <row r="288" spans="1:27" ht="15" customHeight="1" x14ac:dyDescent="0.25">
      <c r="A288" s="4" t="s">
        <v>513</v>
      </c>
      <c r="B288" s="4" t="s">
        <v>514</v>
      </c>
      <c r="C288" s="4" t="s">
        <v>89</v>
      </c>
      <c r="D288" s="4" t="s">
        <v>77</v>
      </c>
      <c r="E288" s="4">
        <v>1631</v>
      </c>
      <c r="F288" s="5">
        <v>387.5</v>
      </c>
      <c r="G288" s="5">
        <v>7.2</v>
      </c>
      <c r="H288" s="6">
        <v>86010</v>
      </c>
      <c r="I288" s="4">
        <v>2</v>
      </c>
      <c r="J288" s="4">
        <v>29</v>
      </c>
      <c r="K288" s="4">
        <v>0</v>
      </c>
      <c r="L288" s="4">
        <v>16</v>
      </c>
      <c r="M288" s="4">
        <v>1</v>
      </c>
      <c r="N288" s="5">
        <v>-14.1</v>
      </c>
      <c r="O288" s="7">
        <f t="shared" si="32"/>
        <v>5</v>
      </c>
      <c r="P288" s="7">
        <f t="shared" si="33"/>
        <v>2</v>
      </c>
      <c r="Q288" s="7">
        <f t="shared" si="34"/>
        <v>5</v>
      </c>
      <c r="R288" s="7">
        <f t="shared" si="35"/>
        <v>12</v>
      </c>
      <c r="S288" s="8">
        <f t="shared" si="36"/>
        <v>108.2</v>
      </c>
      <c r="T288" s="7" t="str">
        <f t="shared" si="37"/>
        <v>B - Kernkunde</v>
      </c>
      <c r="U288" s="4">
        <f>ROUND(((E288-Hilfswerte!$B$20)/Hilfswerte!$B$21)+((F288-Hilfswerte!$B$22)/Hilfswerte!$B$23)+((G288-Hilfswerte!$B$24)/Hilfswerte!$B$25)+0.1*INDEX(Hilfswerte!$B$4:$B$15,MATCH(C288,Hilfswerte!$A$4:$A$15,0)),2)</f>
        <v>12.76</v>
      </c>
      <c r="V288" s="4">
        <f>ROUND(SQRT((((E288-Hilfswerte!$B$20)/Hilfswerte!$B$21)-Hilfswerte!$B$28)^2+(((F288-Hilfswerte!$B$22)/Hilfswerte!$B$23)-Hilfswerte!$B$29)^2+(((G288-Hilfswerte!$B$24)/Hilfswerte!$B$25)-Hilfswerte!$B$30)^2),3)</f>
        <v>8.9120000000000008</v>
      </c>
      <c r="W288" s="4">
        <f>ROUND(E288*Hilfswerte!$B$31,0)</f>
        <v>335246</v>
      </c>
      <c r="X288" s="4">
        <f t="shared" si="38"/>
        <v>249236</v>
      </c>
      <c r="Y288" s="4" t="str">
        <f>IF(T288="A - Top-Kunde","bereits Top-Kunde",IF(AND(V288&lt;=Hilfswerte!$B$34,H288&lt;0.5*W288),"Hoch",IF(AND(V288&lt;=Hilfswerte!$B$35,H288&lt;0.7*W288),"Mittel","Niedrig")))</f>
        <v>Niedrig</v>
      </c>
      <c r="Z288" s="4">
        <f t="shared" si="39"/>
        <v>10.3</v>
      </c>
      <c r="AA288" s="4" t="str">
        <f>IF(J288&gt;365,"Bereits abgewandert (Segment D)",IF(Z288&gt;=Hilfswerte!$B$38,"Rot - akut gefaehrdet",IF(Z288&gt;=Hilfswerte!$B$39,"Gelb - beobachten","Gruen - stabil")))</f>
        <v>Gruen - stabil</v>
      </c>
    </row>
    <row r="289" spans="1:27" ht="15" customHeight="1" x14ac:dyDescent="0.25">
      <c r="A289" s="4" t="s">
        <v>515</v>
      </c>
      <c r="B289" s="4" t="s">
        <v>402</v>
      </c>
      <c r="C289" s="4" t="s">
        <v>84</v>
      </c>
      <c r="D289" s="4" t="s">
        <v>30</v>
      </c>
      <c r="E289" s="4">
        <v>62</v>
      </c>
      <c r="F289" s="5">
        <v>11.4</v>
      </c>
      <c r="G289" s="5">
        <v>2.4</v>
      </c>
      <c r="H289" s="6">
        <v>3530</v>
      </c>
      <c r="I289" s="4">
        <v>1</v>
      </c>
      <c r="J289" s="4">
        <v>90</v>
      </c>
      <c r="K289" s="4">
        <v>1</v>
      </c>
      <c r="L289" s="4">
        <v>-5</v>
      </c>
      <c r="M289" s="4">
        <v>1</v>
      </c>
      <c r="N289" s="5">
        <v>9.5</v>
      </c>
      <c r="O289" s="7">
        <f t="shared" si="32"/>
        <v>4</v>
      </c>
      <c r="P289" s="7">
        <f t="shared" si="33"/>
        <v>1</v>
      </c>
      <c r="Q289" s="7">
        <f t="shared" si="34"/>
        <v>4</v>
      </c>
      <c r="R289" s="7">
        <f t="shared" si="35"/>
        <v>9</v>
      </c>
      <c r="S289" s="8">
        <f t="shared" si="36"/>
        <v>88.8</v>
      </c>
      <c r="T289" s="7" t="str">
        <f t="shared" si="37"/>
        <v>C - Entwicklungspotenzial</v>
      </c>
      <c r="U289" s="4">
        <f>ROUND(((E289-Hilfswerte!$B$20)/Hilfswerte!$B$21)+((F289-Hilfswerte!$B$22)/Hilfswerte!$B$23)+((G289-Hilfswerte!$B$24)/Hilfswerte!$B$25)+0.1*INDEX(Hilfswerte!$B$4:$B$15,MATCH(C289,Hilfswerte!$A$4:$A$15,0)),2)</f>
        <v>-1.78</v>
      </c>
      <c r="V289" s="4">
        <f>ROUND(SQRT((((E289-Hilfswerte!$B$20)/Hilfswerte!$B$21)-Hilfswerte!$B$28)^2+(((F289-Hilfswerte!$B$22)/Hilfswerte!$B$23)-Hilfswerte!$B$29)^2+(((G289-Hilfswerte!$B$24)/Hilfswerte!$B$25)-Hilfswerte!$B$30)^2),3)</f>
        <v>1.544</v>
      </c>
      <c r="W289" s="4">
        <f>ROUND(E289*Hilfswerte!$B$31,0)</f>
        <v>12744</v>
      </c>
      <c r="X289" s="4">
        <f t="shared" si="38"/>
        <v>9214</v>
      </c>
      <c r="Y289" s="4" t="str">
        <f>IF(T289="A - Top-Kunde","bereits Top-Kunde",IF(AND(V289&lt;=Hilfswerte!$B$34,H289&lt;0.5*W289),"Hoch",IF(AND(V289&lt;=Hilfswerte!$B$35,H289&lt;0.7*W289),"Mittel","Niedrig")))</f>
        <v>Niedrig</v>
      </c>
      <c r="Z289" s="4">
        <f t="shared" si="39"/>
        <v>7.5</v>
      </c>
      <c r="AA289" s="4" t="str">
        <f>IF(J289&gt;365,"Bereits abgewandert (Segment D)",IF(Z289&gt;=Hilfswerte!$B$38,"Rot - akut gefaehrdet",IF(Z289&gt;=Hilfswerte!$B$39,"Gelb - beobachten","Gruen - stabil")))</f>
        <v>Gruen - stabil</v>
      </c>
    </row>
    <row r="290" spans="1:27" ht="15" customHeight="1" x14ac:dyDescent="0.25">
      <c r="A290" s="4" t="s">
        <v>516</v>
      </c>
      <c r="B290" s="4" t="s">
        <v>402</v>
      </c>
      <c r="C290" s="4" t="s">
        <v>62</v>
      </c>
      <c r="D290" s="4" t="s">
        <v>56</v>
      </c>
      <c r="E290" s="4">
        <v>45</v>
      </c>
      <c r="F290" s="5">
        <v>8.1</v>
      </c>
      <c r="G290" s="5">
        <v>11.3</v>
      </c>
      <c r="H290" s="6">
        <v>1390</v>
      </c>
      <c r="I290" s="4">
        <v>1</v>
      </c>
      <c r="J290" s="4">
        <v>336</v>
      </c>
      <c r="K290" s="4">
        <v>0</v>
      </c>
      <c r="L290" s="4">
        <v>-5</v>
      </c>
      <c r="M290" s="4">
        <v>3</v>
      </c>
      <c r="N290" s="5">
        <v>28</v>
      </c>
      <c r="O290" s="7">
        <f t="shared" si="32"/>
        <v>2</v>
      </c>
      <c r="P290" s="7">
        <f t="shared" si="33"/>
        <v>1</v>
      </c>
      <c r="Q290" s="7">
        <f t="shared" si="34"/>
        <v>3</v>
      </c>
      <c r="R290" s="7">
        <f t="shared" si="35"/>
        <v>6</v>
      </c>
      <c r="S290" s="8">
        <f t="shared" si="36"/>
        <v>74</v>
      </c>
      <c r="T290" s="7" t="str">
        <f t="shared" si="37"/>
        <v>C - Entwicklungspotenzial</v>
      </c>
      <c r="U290" s="4">
        <f>ROUND(((E290-Hilfswerte!$B$20)/Hilfswerte!$B$21)+((F290-Hilfswerte!$B$22)/Hilfswerte!$B$23)+((G290-Hilfswerte!$B$24)/Hilfswerte!$B$25)+0.1*INDEX(Hilfswerte!$B$4:$B$15,MATCH(C290,Hilfswerte!$A$4:$A$15,0)),2)</f>
        <v>-0.09</v>
      </c>
      <c r="V290" s="4">
        <f>ROUND(SQRT((((E290-Hilfswerte!$B$20)/Hilfswerte!$B$21)-Hilfswerte!$B$28)^2+(((F290-Hilfswerte!$B$22)/Hilfswerte!$B$23)-Hilfswerte!$B$29)^2+(((G290-Hilfswerte!$B$24)/Hilfswerte!$B$25)-Hilfswerte!$B$30)^2),3)</f>
        <v>0.747</v>
      </c>
      <c r="W290" s="4">
        <f>ROUND(E290*Hilfswerte!$B$31,0)</f>
        <v>9250</v>
      </c>
      <c r="X290" s="4">
        <f t="shared" si="38"/>
        <v>7860</v>
      </c>
      <c r="Y290" s="4" t="str">
        <f>IF(T290="A - Top-Kunde","bereits Top-Kunde",IF(AND(V290&lt;=Hilfswerte!$B$34,H290&lt;0.5*W290),"Hoch",IF(AND(V290&lt;=Hilfswerte!$B$35,H290&lt;0.7*W290),"Mittel","Niedrig")))</f>
        <v>Hoch</v>
      </c>
      <c r="Z290" s="4">
        <f t="shared" si="39"/>
        <v>16.8</v>
      </c>
      <c r="AA290" s="4" t="str">
        <f>IF(J290&gt;365,"Bereits abgewandert (Segment D)",IF(Z290&gt;=Hilfswerte!$B$38,"Rot - akut gefaehrdet",IF(Z290&gt;=Hilfswerte!$B$39,"Gelb - beobachten","Gruen - stabil")))</f>
        <v>Gelb - beobachten</v>
      </c>
    </row>
    <row r="291" spans="1:27" ht="15" customHeight="1" x14ac:dyDescent="0.25">
      <c r="A291" s="4" t="s">
        <v>517</v>
      </c>
      <c r="B291" s="4" t="s">
        <v>518</v>
      </c>
      <c r="C291" s="4" t="s">
        <v>62</v>
      </c>
      <c r="D291" s="4" t="s">
        <v>30</v>
      </c>
      <c r="E291" s="4">
        <v>247</v>
      </c>
      <c r="F291" s="5">
        <v>47.2</v>
      </c>
      <c r="G291" s="5">
        <v>8</v>
      </c>
      <c r="H291" s="6">
        <v>2020</v>
      </c>
      <c r="I291" s="4">
        <v>2</v>
      </c>
      <c r="J291" s="4">
        <v>92</v>
      </c>
      <c r="K291" s="4">
        <v>0</v>
      </c>
      <c r="L291" s="4">
        <v>26</v>
      </c>
      <c r="M291" s="4">
        <v>3</v>
      </c>
      <c r="N291" s="5">
        <v>29.2</v>
      </c>
      <c r="O291" s="7">
        <f t="shared" si="32"/>
        <v>3</v>
      </c>
      <c r="P291" s="7">
        <f t="shared" si="33"/>
        <v>2</v>
      </c>
      <c r="Q291" s="7">
        <f t="shared" si="34"/>
        <v>3</v>
      </c>
      <c r="R291" s="7">
        <f t="shared" si="35"/>
        <v>8</v>
      </c>
      <c r="S291" s="8">
        <f t="shared" si="36"/>
        <v>86.8</v>
      </c>
      <c r="T291" s="7" t="str">
        <f t="shared" si="37"/>
        <v>C - Entwicklungspotenzial</v>
      </c>
      <c r="U291" s="4">
        <f>ROUND(((E291-Hilfswerte!$B$20)/Hilfswerte!$B$21)+((F291-Hilfswerte!$B$22)/Hilfswerte!$B$23)+((G291-Hilfswerte!$B$24)/Hilfswerte!$B$25)+0.1*INDEX(Hilfswerte!$B$4:$B$15,MATCH(C291,Hilfswerte!$A$4:$A$15,0)),2)</f>
        <v>0.96</v>
      </c>
      <c r="V291" s="4">
        <f>ROUND(SQRT((((E291-Hilfswerte!$B$20)/Hilfswerte!$B$21)-Hilfswerte!$B$28)^2+(((F291-Hilfswerte!$B$22)/Hilfswerte!$B$23)-Hilfswerte!$B$29)^2+(((G291-Hilfswerte!$B$24)/Hilfswerte!$B$25)-Hilfswerte!$B$30)^2),3)</f>
        <v>0.63700000000000001</v>
      </c>
      <c r="W291" s="4">
        <f>ROUND(E291*Hilfswerte!$B$31,0)</f>
        <v>50770</v>
      </c>
      <c r="X291" s="4">
        <f t="shared" si="38"/>
        <v>48750</v>
      </c>
      <c r="Y291" s="4" t="str">
        <f>IF(T291="A - Top-Kunde","bereits Top-Kunde",IF(AND(V291&lt;=Hilfswerte!$B$34,H291&lt;0.5*W291),"Hoch",IF(AND(V291&lt;=Hilfswerte!$B$35,H291&lt;0.7*W291),"Mittel","Niedrig")))</f>
        <v>Hoch</v>
      </c>
      <c r="Z291" s="4">
        <f t="shared" si="39"/>
        <v>9.8000000000000007</v>
      </c>
      <c r="AA291" s="4" t="str">
        <f>IF(J291&gt;365,"Bereits abgewandert (Segment D)",IF(Z291&gt;=Hilfswerte!$B$38,"Rot - akut gefaehrdet",IF(Z291&gt;=Hilfswerte!$B$39,"Gelb - beobachten","Gruen - stabil")))</f>
        <v>Gruen - stabil</v>
      </c>
    </row>
    <row r="292" spans="1:27" ht="15" customHeight="1" x14ac:dyDescent="0.25">
      <c r="A292" s="4" t="s">
        <v>519</v>
      </c>
      <c r="B292" s="4" t="s">
        <v>520</v>
      </c>
      <c r="C292" s="4" t="s">
        <v>47</v>
      </c>
      <c r="D292" s="4" t="s">
        <v>52</v>
      </c>
      <c r="E292" s="4">
        <v>82</v>
      </c>
      <c r="F292" s="5">
        <v>17.8</v>
      </c>
      <c r="G292" s="5">
        <v>14.3</v>
      </c>
      <c r="H292" s="6">
        <v>0</v>
      </c>
      <c r="I292" s="4">
        <v>0</v>
      </c>
      <c r="J292" s="4">
        <v>457</v>
      </c>
      <c r="K292" s="4">
        <v>0</v>
      </c>
      <c r="L292" s="4">
        <v>14</v>
      </c>
      <c r="M292" s="4">
        <v>0</v>
      </c>
      <c r="N292" s="5">
        <v>-68.3</v>
      </c>
      <c r="O292" s="7">
        <f t="shared" si="32"/>
        <v>1</v>
      </c>
      <c r="P292" s="7">
        <f t="shared" si="33"/>
        <v>1</v>
      </c>
      <c r="Q292" s="7">
        <f t="shared" si="34"/>
        <v>1</v>
      </c>
      <c r="R292" s="7">
        <f t="shared" si="35"/>
        <v>3</v>
      </c>
      <c r="S292" s="8">
        <f t="shared" si="36"/>
        <v>-8.4</v>
      </c>
      <c r="T292" s="7" t="str">
        <f t="shared" si="37"/>
        <v>D - Abwanderungsrisiko</v>
      </c>
      <c r="U292" s="4">
        <f>ROUND(((E292-Hilfswerte!$B$20)/Hilfswerte!$B$21)+((F292-Hilfswerte!$B$22)/Hilfswerte!$B$23)+((G292-Hilfswerte!$B$24)/Hilfswerte!$B$25)+0.1*INDEX(Hilfswerte!$B$4:$B$15,MATCH(C292,Hilfswerte!$A$4:$A$15,0)),2)</f>
        <v>0.39</v>
      </c>
      <c r="V292" s="4">
        <f>ROUND(SQRT((((E292-Hilfswerte!$B$20)/Hilfswerte!$B$21)-Hilfswerte!$B$28)^2+(((F292-Hilfswerte!$B$22)/Hilfswerte!$B$23)-Hilfswerte!$B$29)^2+(((G292-Hilfswerte!$B$24)/Hilfswerte!$B$25)-Hilfswerte!$B$30)^2),3)</f>
        <v>0.70799999999999996</v>
      </c>
      <c r="W292" s="4">
        <f>ROUND(E292*Hilfswerte!$B$31,0)</f>
        <v>16855</v>
      </c>
      <c r="X292" s="4">
        <f t="shared" si="38"/>
        <v>16855</v>
      </c>
      <c r="Y292" s="4" t="str">
        <f>IF(T292="A - Top-Kunde","bereits Top-Kunde",IF(AND(V292&lt;=Hilfswerte!$B$34,H292&lt;0.5*W292),"Hoch",IF(AND(V292&lt;=Hilfswerte!$B$35,H292&lt;0.7*W292),"Mittel","Niedrig")))</f>
        <v>Hoch</v>
      </c>
      <c r="Z292" s="4">
        <f t="shared" si="39"/>
        <v>53</v>
      </c>
      <c r="AA292" s="4" t="str">
        <f>IF(J292&gt;365,"Bereits abgewandert (Segment D)",IF(Z292&gt;=Hilfswerte!$B$38,"Rot - akut gefaehrdet",IF(Z292&gt;=Hilfswerte!$B$39,"Gelb - beobachten","Gruen - stabil")))</f>
        <v>Bereits abgewandert (Segment D)</v>
      </c>
    </row>
    <row r="293" spans="1:27" ht="15" customHeight="1" x14ac:dyDescent="0.25">
      <c r="A293" s="4" t="s">
        <v>521</v>
      </c>
      <c r="B293" s="4" t="s">
        <v>451</v>
      </c>
      <c r="C293" s="4" t="s">
        <v>84</v>
      </c>
      <c r="D293" s="4" t="s">
        <v>30</v>
      </c>
      <c r="E293" s="4">
        <v>10</v>
      </c>
      <c r="F293" s="5">
        <v>1.4</v>
      </c>
      <c r="G293" s="5">
        <v>1.1000000000000001</v>
      </c>
      <c r="H293" s="6">
        <v>360</v>
      </c>
      <c r="I293" s="4">
        <v>3</v>
      </c>
      <c r="J293" s="4">
        <v>54</v>
      </c>
      <c r="K293" s="4">
        <v>0</v>
      </c>
      <c r="L293" s="4">
        <v>-5</v>
      </c>
      <c r="M293" s="4">
        <v>2</v>
      </c>
      <c r="N293" s="5">
        <v>14.3</v>
      </c>
      <c r="O293" s="7">
        <f t="shared" si="32"/>
        <v>4</v>
      </c>
      <c r="P293" s="7">
        <f t="shared" si="33"/>
        <v>3</v>
      </c>
      <c r="Q293" s="7">
        <f t="shared" si="34"/>
        <v>2</v>
      </c>
      <c r="R293" s="7">
        <f t="shared" si="35"/>
        <v>9</v>
      </c>
      <c r="S293" s="8">
        <f t="shared" si="36"/>
        <v>97.2</v>
      </c>
      <c r="T293" s="7" t="str">
        <f t="shared" si="37"/>
        <v>C - Entwicklungspotenzial</v>
      </c>
      <c r="U293" s="4">
        <f>ROUND(((E293-Hilfswerte!$B$20)/Hilfswerte!$B$21)+((F293-Hilfswerte!$B$22)/Hilfswerte!$B$23)+((G293-Hilfswerte!$B$24)/Hilfswerte!$B$25)+0.1*INDEX(Hilfswerte!$B$4:$B$15,MATCH(C293,Hilfswerte!$A$4:$A$15,0)),2)</f>
        <v>-2.39</v>
      </c>
      <c r="V293" s="4">
        <f>ROUND(SQRT((((E293-Hilfswerte!$B$20)/Hilfswerte!$B$21)-Hilfswerte!$B$28)^2+(((F293-Hilfswerte!$B$22)/Hilfswerte!$B$23)-Hilfswerte!$B$29)^2+(((G293-Hilfswerte!$B$24)/Hilfswerte!$B$25)-Hilfswerte!$B$30)^2),3)</f>
        <v>1.859</v>
      </c>
      <c r="W293" s="4">
        <f>ROUND(E293*Hilfswerte!$B$31,0)</f>
        <v>2055</v>
      </c>
      <c r="X293" s="4">
        <f t="shared" si="38"/>
        <v>1695</v>
      </c>
      <c r="Y293" s="4" t="str">
        <f>IF(T293="A - Top-Kunde","bereits Top-Kunde",IF(AND(V293&lt;=Hilfswerte!$B$34,H293&lt;0.5*W293),"Hoch",IF(AND(V293&lt;=Hilfswerte!$B$35,H293&lt;0.7*W293),"Mittel","Niedrig")))</f>
        <v>Niedrig</v>
      </c>
      <c r="Z293" s="4">
        <f t="shared" si="39"/>
        <v>2.7</v>
      </c>
      <c r="AA293" s="4" t="str">
        <f>IF(J293&gt;365,"Bereits abgewandert (Segment D)",IF(Z293&gt;=Hilfswerte!$B$38,"Rot - akut gefaehrdet",IF(Z293&gt;=Hilfswerte!$B$39,"Gelb - beobachten","Gruen - stabil")))</f>
        <v>Gruen - stabil</v>
      </c>
    </row>
    <row r="294" spans="1:27" ht="15" customHeight="1" x14ac:dyDescent="0.25">
      <c r="A294" s="4" t="s">
        <v>522</v>
      </c>
      <c r="B294" s="4" t="s">
        <v>492</v>
      </c>
      <c r="C294" s="4" t="s">
        <v>89</v>
      </c>
      <c r="D294" s="4" t="s">
        <v>30</v>
      </c>
      <c r="E294" s="4">
        <v>323</v>
      </c>
      <c r="F294" s="5">
        <v>87.3</v>
      </c>
      <c r="G294" s="5">
        <v>20.2</v>
      </c>
      <c r="H294" s="6">
        <v>10890</v>
      </c>
      <c r="I294" s="4">
        <v>2</v>
      </c>
      <c r="J294" s="4">
        <v>70</v>
      </c>
      <c r="K294" s="4">
        <v>0</v>
      </c>
      <c r="L294" s="4">
        <v>12</v>
      </c>
      <c r="M294" s="4">
        <v>2</v>
      </c>
      <c r="N294" s="5">
        <v>-17</v>
      </c>
      <c r="O294" s="7">
        <f t="shared" si="32"/>
        <v>4</v>
      </c>
      <c r="P294" s="7">
        <f t="shared" si="33"/>
        <v>2</v>
      </c>
      <c r="Q294" s="7">
        <f t="shared" si="34"/>
        <v>5</v>
      </c>
      <c r="R294" s="7">
        <f t="shared" si="35"/>
        <v>11</v>
      </c>
      <c r="S294" s="8">
        <f t="shared" si="36"/>
        <v>97.9</v>
      </c>
      <c r="T294" s="7" t="str">
        <f t="shared" si="37"/>
        <v>C - Entwicklungspotenzial</v>
      </c>
      <c r="U294" s="4">
        <f>ROUND(((E294-Hilfswerte!$B$20)/Hilfswerte!$B$21)+((F294-Hilfswerte!$B$22)/Hilfswerte!$B$23)+((G294-Hilfswerte!$B$24)/Hilfswerte!$B$25)+0.1*INDEX(Hilfswerte!$B$4:$B$15,MATCH(C294,Hilfswerte!$A$4:$A$15,0)),2)</f>
        <v>3.82</v>
      </c>
      <c r="V294" s="4">
        <f>ROUND(SQRT((((E294-Hilfswerte!$B$20)/Hilfswerte!$B$21)-Hilfswerte!$B$28)^2+(((F294-Hilfswerte!$B$22)/Hilfswerte!$B$23)-Hilfswerte!$B$29)^2+(((G294-Hilfswerte!$B$24)/Hilfswerte!$B$25)-Hilfswerte!$B$30)^2),3)</f>
        <v>1.8120000000000001</v>
      </c>
      <c r="W294" s="4">
        <f>ROUND(E294*Hilfswerte!$B$31,0)</f>
        <v>66391</v>
      </c>
      <c r="X294" s="4">
        <f t="shared" si="38"/>
        <v>55501</v>
      </c>
      <c r="Y294" s="4" t="str">
        <f>IF(T294="A - Top-Kunde","bereits Top-Kunde",IF(AND(V294&lt;=Hilfswerte!$B$34,H294&lt;0.5*W294),"Hoch",IF(AND(V294&lt;=Hilfswerte!$B$35,H294&lt;0.7*W294),"Mittel","Niedrig")))</f>
        <v>Niedrig</v>
      </c>
      <c r="Z294" s="4">
        <f t="shared" si="39"/>
        <v>12.7</v>
      </c>
      <c r="AA294" s="4" t="str">
        <f>IF(J294&gt;365,"Bereits abgewandert (Segment D)",IF(Z294&gt;=Hilfswerte!$B$38,"Rot - akut gefaehrdet",IF(Z294&gt;=Hilfswerte!$B$39,"Gelb - beobachten","Gruen - stabil")))</f>
        <v>Gruen - stabil</v>
      </c>
    </row>
    <row r="295" spans="1:27" ht="15" customHeight="1" x14ac:dyDescent="0.25">
      <c r="A295" s="4" t="s">
        <v>523</v>
      </c>
      <c r="B295" s="4" t="s">
        <v>321</v>
      </c>
      <c r="C295" s="4" t="s">
        <v>74</v>
      </c>
      <c r="D295" s="4" t="s">
        <v>117</v>
      </c>
      <c r="E295" s="4">
        <v>51</v>
      </c>
      <c r="F295" s="5">
        <v>13.5</v>
      </c>
      <c r="G295" s="5">
        <v>7.3</v>
      </c>
      <c r="H295" s="6">
        <v>5110</v>
      </c>
      <c r="I295" s="4">
        <v>6</v>
      </c>
      <c r="J295" s="4">
        <v>1</v>
      </c>
      <c r="K295" s="4">
        <v>2</v>
      </c>
      <c r="L295" s="4">
        <v>12</v>
      </c>
      <c r="M295" s="4">
        <v>5</v>
      </c>
      <c r="N295" s="5">
        <v>-15.8</v>
      </c>
      <c r="O295" s="7">
        <f t="shared" si="32"/>
        <v>5</v>
      </c>
      <c r="P295" s="7">
        <f t="shared" si="33"/>
        <v>5</v>
      </c>
      <c r="Q295" s="7">
        <f t="shared" si="34"/>
        <v>4</v>
      </c>
      <c r="R295" s="7">
        <f t="shared" si="35"/>
        <v>14</v>
      </c>
      <c r="S295" s="8">
        <f t="shared" si="36"/>
        <v>116.5</v>
      </c>
      <c r="T295" s="7" t="str">
        <f t="shared" si="37"/>
        <v>B - Kernkunde</v>
      </c>
      <c r="U295" s="4">
        <f>ROUND(((E295-Hilfswerte!$B$20)/Hilfswerte!$B$21)+((F295-Hilfswerte!$B$22)/Hilfswerte!$B$23)+((G295-Hilfswerte!$B$24)/Hilfswerte!$B$25)+0.1*INDEX(Hilfswerte!$B$4:$B$15,MATCH(C295,Hilfswerte!$A$4:$A$15,0)),2)</f>
        <v>-1.04</v>
      </c>
      <c r="V295" s="4">
        <f>ROUND(SQRT((((E295-Hilfswerte!$B$20)/Hilfswerte!$B$21)-Hilfswerte!$B$28)^2+(((F295-Hilfswerte!$B$22)/Hilfswerte!$B$23)-Hilfswerte!$B$29)^2+(((G295-Hilfswerte!$B$24)/Hilfswerte!$B$25)-Hilfswerte!$B$30)^2),3)</f>
        <v>0.90700000000000003</v>
      </c>
      <c r="W295" s="4">
        <f>ROUND(E295*Hilfswerte!$B$31,0)</f>
        <v>10483</v>
      </c>
      <c r="X295" s="4">
        <f t="shared" si="38"/>
        <v>5373</v>
      </c>
      <c r="Y295" s="4" t="str">
        <f>IF(T295="A - Top-Kunde","bereits Top-Kunde",IF(AND(V295&lt;=Hilfswerte!$B$34,H295&lt;0.5*W295),"Hoch",IF(AND(V295&lt;=Hilfswerte!$B$35,H295&lt;0.7*W295),"Mittel","Niedrig")))</f>
        <v>Mittel</v>
      </c>
      <c r="Z295" s="4">
        <f t="shared" si="39"/>
        <v>14.8</v>
      </c>
      <c r="AA295" s="4" t="str">
        <f>IF(J295&gt;365,"Bereits abgewandert (Segment D)",IF(Z295&gt;=Hilfswerte!$B$38,"Rot - akut gefaehrdet",IF(Z295&gt;=Hilfswerte!$B$39,"Gelb - beobachten","Gruen - stabil")))</f>
        <v>Gelb - beobachten</v>
      </c>
    </row>
    <row r="296" spans="1:27" ht="15" customHeight="1" x14ac:dyDescent="0.25">
      <c r="A296" s="4" t="s">
        <v>524</v>
      </c>
      <c r="B296" s="4" t="s">
        <v>525</v>
      </c>
      <c r="C296" s="4" t="s">
        <v>59</v>
      </c>
      <c r="D296" s="4" t="s">
        <v>178</v>
      </c>
      <c r="E296" s="4">
        <v>84</v>
      </c>
      <c r="F296" s="5">
        <v>12</v>
      </c>
      <c r="G296" s="5">
        <v>13.8</v>
      </c>
      <c r="H296" s="6">
        <v>1110</v>
      </c>
      <c r="I296" s="4">
        <v>1</v>
      </c>
      <c r="J296" s="4">
        <v>129</v>
      </c>
      <c r="K296" s="4">
        <v>0</v>
      </c>
      <c r="L296" s="4">
        <v>-5</v>
      </c>
      <c r="M296" s="4">
        <v>2</v>
      </c>
      <c r="N296" s="5">
        <v>14.9</v>
      </c>
      <c r="O296" s="7">
        <f t="shared" si="32"/>
        <v>3</v>
      </c>
      <c r="P296" s="7">
        <f t="shared" si="33"/>
        <v>1</v>
      </c>
      <c r="Q296" s="7">
        <f t="shared" si="34"/>
        <v>3</v>
      </c>
      <c r="R296" s="7">
        <f t="shared" si="35"/>
        <v>7</v>
      </c>
      <c r="S296" s="8">
        <f t="shared" si="36"/>
        <v>77.5</v>
      </c>
      <c r="T296" s="7" t="str">
        <f t="shared" si="37"/>
        <v>C - Entwicklungspotenzial</v>
      </c>
      <c r="U296" s="4">
        <f>ROUND(((E296-Hilfswerte!$B$20)/Hilfswerte!$B$21)+((F296-Hilfswerte!$B$22)/Hilfswerte!$B$23)+((G296-Hilfswerte!$B$24)/Hilfswerte!$B$25)+0.1*INDEX(Hilfswerte!$B$4:$B$15,MATCH(C296,Hilfswerte!$A$4:$A$15,0)),2)</f>
        <v>0.05</v>
      </c>
      <c r="V296" s="4">
        <f>ROUND(SQRT((((E296-Hilfswerte!$B$20)/Hilfswerte!$B$21)-Hilfswerte!$B$28)^2+(((F296-Hilfswerte!$B$22)/Hilfswerte!$B$23)-Hilfswerte!$B$29)^2+(((G296-Hilfswerte!$B$24)/Hilfswerte!$B$25)-Hilfswerte!$B$30)^2),3)</f>
        <v>0.71399999999999997</v>
      </c>
      <c r="W296" s="4">
        <f>ROUND(E296*Hilfswerte!$B$31,0)</f>
        <v>17266</v>
      </c>
      <c r="X296" s="4">
        <f t="shared" si="38"/>
        <v>16156</v>
      </c>
      <c r="Y296" s="4" t="str">
        <f>IF(T296="A - Top-Kunde","bereits Top-Kunde",IF(AND(V296&lt;=Hilfswerte!$B$34,H296&lt;0.5*W296),"Hoch",IF(AND(V296&lt;=Hilfswerte!$B$35,H296&lt;0.7*W296),"Mittel","Niedrig")))</f>
        <v>Hoch</v>
      </c>
      <c r="Z296" s="4">
        <f t="shared" si="39"/>
        <v>6.5</v>
      </c>
      <c r="AA296" s="4" t="str">
        <f>IF(J296&gt;365,"Bereits abgewandert (Segment D)",IF(Z296&gt;=Hilfswerte!$B$38,"Rot - akut gefaehrdet",IF(Z296&gt;=Hilfswerte!$B$39,"Gelb - beobachten","Gruen - stabil")))</f>
        <v>Gruen - stabil</v>
      </c>
    </row>
    <row r="297" spans="1:27" ht="15" customHeight="1" x14ac:dyDescent="0.25">
      <c r="A297" s="4" t="s">
        <v>526</v>
      </c>
      <c r="B297" s="4" t="s">
        <v>527</v>
      </c>
      <c r="C297" s="4" t="s">
        <v>62</v>
      </c>
      <c r="D297" s="4" t="s">
        <v>30</v>
      </c>
      <c r="E297" s="4">
        <v>51</v>
      </c>
      <c r="F297" s="5">
        <v>12.1</v>
      </c>
      <c r="G297" s="5">
        <v>11.8</v>
      </c>
      <c r="H297" s="6">
        <v>2070</v>
      </c>
      <c r="I297" s="4">
        <v>3</v>
      </c>
      <c r="J297" s="4">
        <v>18</v>
      </c>
      <c r="K297" s="4">
        <v>0</v>
      </c>
      <c r="L297" s="4">
        <v>-5</v>
      </c>
      <c r="M297" s="4">
        <v>1</v>
      </c>
      <c r="N297" s="5">
        <v>-4.8</v>
      </c>
      <c r="O297" s="7">
        <f t="shared" si="32"/>
        <v>5</v>
      </c>
      <c r="P297" s="7">
        <f t="shared" si="33"/>
        <v>3</v>
      </c>
      <c r="Q297" s="7">
        <f t="shared" si="34"/>
        <v>3</v>
      </c>
      <c r="R297" s="7">
        <f t="shared" si="35"/>
        <v>11</v>
      </c>
      <c r="S297" s="8">
        <f t="shared" si="36"/>
        <v>107.6</v>
      </c>
      <c r="T297" s="7" t="str">
        <f t="shared" si="37"/>
        <v>B - Kernkunde</v>
      </c>
      <c r="U297" s="4">
        <f>ROUND(((E297-Hilfswerte!$B$20)/Hilfswerte!$B$21)+((F297-Hilfswerte!$B$22)/Hilfswerte!$B$23)+((G297-Hilfswerte!$B$24)/Hilfswerte!$B$25)+0.1*INDEX(Hilfswerte!$B$4:$B$15,MATCH(C297,Hilfswerte!$A$4:$A$15,0)),2)</f>
        <v>0.09</v>
      </c>
      <c r="V297" s="4">
        <f>ROUND(SQRT((((E297-Hilfswerte!$B$20)/Hilfswerte!$B$21)-Hilfswerte!$B$28)^2+(((F297-Hilfswerte!$B$22)/Hilfswerte!$B$23)-Hilfswerte!$B$29)^2+(((G297-Hilfswerte!$B$24)/Hilfswerte!$B$25)-Hilfswerte!$B$30)^2),3)</f>
        <v>0.68400000000000005</v>
      </c>
      <c r="W297" s="4">
        <f>ROUND(E297*Hilfswerte!$B$31,0)</f>
        <v>10483</v>
      </c>
      <c r="X297" s="4">
        <f t="shared" si="38"/>
        <v>8413</v>
      </c>
      <c r="Y297" s="4" t="str">
        <f>IF(T297="A - Top-Kunde","bereits Top-Kunde",IF(AND(V297&lt;=Hilfswerte!$B$34,H297&lt;0.5*W297),"Hoch",IF(AND(V297&lt;=Hilfswerte!$B$35,H297&lt;0.7*W297),"Mittel","Niedrig")))</f>
        <v>Hoch</v>
      </c>
      <c r="Z297" s="4">
        <f t="shared" si="39"/>
        <v>2.8</v>
      </c>
      <c r="AA297" s="4" t="str">
        <f>IF(J297&gt;365,"Bereits abgewandert (Segment D)",IF(Z297&gt;=Hilfswerte!$B$38,"Rot - akut gefaehrdet",IF(Z297&gt;=Hilfswerte!$B$39,"Gelb - beobachten","Gruen - stabil")))</f>
        <v>Gruen - stabil</v>
      </c>
    </row>
    <row r="298" spans="1:27" ht="15" customHeight="1" x14ac:dyDescent="0.25">
      <c r="A298" s="4" t="s">
        <v>528</v>
      </c>
      <c r="B298" s="4" t="s">
        <v>185</v>
      </c>
      <c r="C298" s="4" t="s">
        <v>74</v>
      </c>
      <c r="D298" s="4" t="s">
        <v>30</v>
      </c>
      <c r="E298" s="4">
        <v>366</v>
      </c>
      <c r="F298" s="5">
        <v>88.1</v>
      </c>
      <c r="G298" s="5">
        <v>4.0999999999999996</v>
      </c>
      <c r="H298" s="6">
        <v>81630</v>
      </c>
      <c r="I298" s="4">
        <v>5</v>
      </c>
      <c r="J298" s="4">
        <v>12</v>
      </c>
      <c r="K298" s="4">
        <v>0</v>
      </c>
      <c r="L298" s="4">
        <v>0</v>
      </c>
      <c r="M298" s="4">
        <v>2</v>
      </c>
      <c r="N298" s="5">
        <v>-11.3</v>
      </c>
      <c r="O298" s="7">
        <f t="shared" si="32"/>
        <v>5</v>
      </c>
      <c r="P298" s="7">
        <f t="shared" si="33"/>
        <v>5</v>
      </c>
      <c r="Q298" s="7">
        <f t="shared" si="34"/>
        <v>5</v>
      </c>
      <c r="R298" s="7">
        <f t="shared" si="35"/>
        <v>15</v>
      </c>
      <c r="S298" s="8">
        <f t="shared" si="36"/>
        <v>144.4</v>
      </c>
      <c r="T298" s="7" t="str">
        <f t="shared" si="37"/>
        <v>A - Top-Kunde</v>
      </c>
      <c r="U298" s="4">
        <f>ROUND(((E298-Hilfswerte!$B$20)/Hilfswerte!$B$21)+((F298-Hilfswerte!$B$22)/Hilfswerte!$B$23)+((G298-Hilfswerte!$B$24)/Hilfswerte!$B$25)+0.1*INDEX(Hilfswerte!$B$4:$B$15,MATCH(C298,Hilfswerte!$A$4:$A$15,0)),2)</f>
        <v>1.1399999999999999</v>
      </c>
      <c r="V298" s="4">
        <f>ROUND(SQRT((((E298-Hilfswerte!$B$20)/Hilfswerte!$B$21)-Hilfswerte!$B$28)^2+(((F298-Hilfswerte!$B$22)/Hilfswerte!$B$23)-Hilfswerte!$B$29)^2+(((G298-Hilfswerte!$B$24)/Hilfswerte!$B$25)-Hilfswerte!$B$30)^2),3)</f>
        <v>1.681</v>
      </c>
      <c r="W298" s="4">
        <f>ROUND(E298*Hilfswerte!$B$31,0)</f>
        <v>75230</v>
      </c>
      <c r="X298" s="4">
        <f t="shared" si="38"/>
        <v>0</v>
      </c>
      <c r="Y298" s="4" t="str">
        <f>IF(T298="A - Top-Kunde","bereits Top-Kunde",IF(AND(V298&lt;=Hilfswerte!$B$34,H298&lt;0.5*W298),"Hoch",IF(AND(V298&lt;=Hilfswerte!$B$35,H298&lt;0.7*W298),"Mittel","Niedrig")))</f>
        <v>bereits Top-Kunde</v>
      </c>
      <c r="Z298" s="4">
        <f t="shared" si="39"/>
        <v>5.0999999999999996</v>
      </c>
      <c r="AA298" s="4" t="str">
        <f>IF(J298&gt;365,"Bereits abgewandert (Segment D)",IF(Z298&gt;=Hilfswerte!$B$38,"Rot - akut gefaehrdet",IF(Z298&gt;=Hilfswerte!$B$39,"Gelb - beobachten","Gruen - stabil")))</f>
        <v>Gruen - stabil</v>
      </c>
    </row>
    <row r="299" spans="1:27" ht="15" customHeight="1" x14ac:dyDescent="0.25">
      <c r="A299" s="4" t="s">
        <v>529</v>
      </c>
      <c r="B299" s="4" t="s">
        <v>331</v>
      </c>
      <c r="C299" s="4" t="s">
        <v>38</v>
      </c>
      <c r="D299" s="4" t="s">
        <v>30</v>
      </c>
      <c r="E299" s="4">
        <v>173</v>
      </c>
      <c r="F299" s="5">
        <v>32.200000000000003</v>
      </c>
      <c r="G299" s="5">
        <v>12.6</v>
      </c>
      <c r="H299" s="6">
        <v>12090</v>
      </c>
      <c r="I299" s="4">
        <v>4</v>
      </c>
      <c r="J299" s="4">
        <v>8</v>
      </c>
      <c r="K299" s="4">
        <v>0</v>
      </c>
      <c r="L299" s="4">
        <v>9</v>
      </c>
      <c r="M299" s="4">
        <v>5</v>
      </c>
      <c r="N299" s="5">
        <v>34.700000000000003</v>
      </c>
      <c r="O299" s="7">
        <f t="shared" si="32"/>
        <v>5</v>
      </c>
      <c r="P299" s="7">
        <f t="shared" si="33"/>
        <v>4</v>
      </c>
      <c r="Q299" s="7">
        <f t="shared" si="34"/>
        <v>5</v>
      </c>
      <c r="R299" s="7">
        <f t="shared" si="35"/>
        <v>14</v>
      </c>
      <c r="S299" s="8">
        <f t="shared" si="36"/>
        <v>154.69999999999999</v>
      </c>
      <c r="T299" s="7" t="str">
        <f t="shared" si="37"/>
        <v>A - Top-Kunde</v>
      </c>
      <c r="U299" s="4">
        <f>ROUND(((E299-Hilfswerte!$B$20)/Hilfswerte!$B$21)+((F299-Hilfswerte!$B$22)/Hilfswerte!$B$23)+((G299-Hilfswerte!$B$24)/Hilfswerte!$B$25)+0.1*INDEX(Hilfswerte!$B$4:$B$15,MATCH(C299,Hilfswerte!$A$4:$A$15,0)),2)</f>
        <v>1.02</v>
      </c>
      <c r="V299" s="4">
        <f>ROUND(SQRT((((E299-Hilfswerte!$B$20)/Hilfswerte!$B$21)-Hilfswerte!$B$28)^2+(((F299-Hilfswerte!$B$22)/Hilfswerte!$B$23)-Hilfswerte!$B$29)^2+(((G299-Hilfswerte!$B$24)/Hilfswerte!$B$25)-Hilfswerte!$B$30)^2),3)</f>
        <v>0.24299999999999999</v>
      </c>
      <c r="W299" s="4">
        <f>ROUND(E299*Hilfswerte!$B$31,0)</f>
        <v>35559</v>
      </c>
      <c r="X299" s="4">
        <f t="shared" si="38"/>
        <v>23469</v>
      </c>
      <c r="Y299" s="4" t="str">
        <f>IF(T299="A - Top-Kunde","bereits Top-Kunde",IF(AND(V299&lt;=Hilfswerte!$B$34,H299&lt;0.5*W299),"Hoch",IF(AND(V299&lt;=Hilfswerte!$B$35,H299&lt;0.7*W299),"Mittel","Niedrig")))</f>
        <v>bereits Top-Kunde</v>
      </c>
      <c r="Z299" s="4">
        <f t="shared" si="39"/>
        <v>2.2000000000000002</v>
      </c>
      <c r="AA299" s="4" t="str">
        <f>IF(J299&gt;365,"Bereits abgewandert (Segment D)",IF(Z299&gt;=Hilfswerte!$B$38,"Rot - akut gefaehrdet",IF(Z299&gt;=Hilfswerte!$B$39,"Gelb - beobachten","Gruen - stabil")))</f>
        <v>Gruen - stabil</v>
      </c>
    </row>
    <row r="300" spans="1:27" ht="15" customHeight="1" x14ac:dyDescent="0.25">
      <c r="A300" s="4" t="s">
        <v>530</v>
      </c>
      <c r="B300" s="4" t="s">
        <v>531</v>
      </c>
      <c r="C300" s="4" t="s">
        <v>29</v>
      </c>
      <c r="D300" s="4" t="s">
        <v>30</v>
      </c>
      <c r="E300" s="4">
        <v>77</v>
      </c>
      <c r="F300" s="5">
        <v>23.5</v>
      </c>
      <c r="G300" s="5">
        <v>6.6</v>
      </c>
      <c r="H300" s="6">
        <v>14360</v>
      </c>
      <c r="I300" s="4">
        <v>3</v>
      </c>
      <c r="J300" s="4">
        <v>18</v>
      </c>
      <c r="K300" s="4">
        <v>0</v>
      </c>
      <c r="L300" s="4">
        <v>48</v>
      </c>
      <c r="M300" s="4">
        <v>5</v>
      </c>
      <c r="N300" s="5">
        <v>-7.6</v>
      </c>
      <c r="O300" s="7">
        <f t="shared" si="32"/>
        <v>5</v>
      </c>
      <c r="P300" s="7">
        <f t="shared" si="33"/>
        <v>3</v>
      </c>
      <c r="Q300" s="7">
        <f t="shared" si="34"/>
        <v>5</v>
      </c>
      <c r="R300" s="7">
        <f t="shared" si="35"/>
        <v>13</v>
      </c>
      <c r="S300" s="8">
        <f t="shared" si="36"/>
        <v>111.8</v>
      </c>
      <c r="T300" s="7" t="str">
        <f t="shared" si="37"/>
        <v>B - Kernkunde</v>
      </c>
      <c r="U300" s="4">
        <f>ROUND(((E300-Hilfswerte!$B$20)/Hilfswerte!$B$21)+((F300-Hilfswerte!$B$22)/Hilfswerte!$B$23)+((G300-Hilfswerte!$B$24)/Hilfswerte!$B$25)+0.1*INDEX(Hilfswerte!$B$4:$B$15,MATCH(C300,Hilfswerte!$A$4:$A$15,0)),2)</f>
        <v>-0.56999999999999995</v>
      </c>
      <c r="V300" s="4">
        <f>ROUND(SQRT((((E300-Hilfswerte!$B$20)/Hilfswerte!$B$21)-Hilfswerte!$B$28)^2+(((F300-Hilfswerte!$B$22)/Hilfswerte!$B$23)-Hilfswerte!$B$29)^2+(((G300-Hilfswerte!$B$24)/Hilfswerte!$B$25)-Hilfswerte!$B$30)^2),3)</f>
        <v>0.86599999999999999</v>
      </c>
      <c r="W300" s="4">
        <f>ROUND(E300*Hilfswerte!$B$31,0)</f>
        <v>15827</v>
      </c>
      <c r="X300" s="4">
        <f t="shared" si="38"/>
        <v>1467</v>
      </c>
      <c r="Y300" s="4" t="str">
        <f>IF(T300="A - Top-Kunde","bereits Top-Kunde",IF(AND(V300&lt;=Hilfswerte!$B$34,H300&lt;0.5*W300),"Hoch",IF(AND(V300&lt;=Hilfswerte!$B$35,H300&lt;0.7*W300),"Mittel","Niedrig")))</f>
        <v>Niedrig</v>
      </c>
      <c r="Z300" s="4">
        <f t="shared" si="39"/>
        <v>13.5</v>
      </c>
      <c r="AA300" s="4" t="str">
        <f>IF(J300&gt;365,"Bereits abgewandert (Segment D)",IF(Z300&gt;=Hilfswerte!$B$38,"Rot - akut gefaehrdet",IF(Z300&gt;=Hilfswerte!$B$39,"Gelb - beobachten","Gruen - stabil")))</f>
        <v>Gruen - stabil</v>
      </c>
    </row>
    <row r="301" spans="1:27" ht="15" customHeight="1" x14ac:dyDescent="0.25">
      <c r="A301" s="4" t="s">
        <v>532</v>
      </c>
      <c r="B301" s="4" t="s">
        <v>533</v>
      </c>
      <c r="C301" s="4" t="s">
        <v>51</v>
      </c>
      <c r="D301" s="4" t="s">
        <v>106</v>
      </c>
      <c r="E301" s="4">
        <v>92</v>
      </c>
      <c r="F301" s="5">
        <v>12</v>
      </c>
      <c r="G301" s="5">
        <v>18.8</v>
      </c>
      <c r="H301" s="6">
        <v>17080</v>
      </c>
      <c r="I301" s="4">
        <v>3</v>
      </c>
      <c r="J301" s="4">
        <v>86</v>
      </c>
      <c r="K301" s="4">
        <v>1</v>
      </c>
      <c r="L301" s="4">
        <v>-5</v>
      </c>
      <c r="M301" s="4">
        <v>2</v>
      </c>
      <c r="N301" s="5">
        <v>7.4</v>
      </c>
      <c r="O301" s="7">
        <f t="shared" si="32"/>
        <v>4</v>
      </c>
      <c r="P301" s="7">
        <f t="shared" si="33"/>
        <v>3</v>
      </c>
      <c r="Q301" s="7">
        <f t="shared" si="34"/>
        <v>5</v>
      </c>
      <c r="R301" s="7">
        <f t="shared" si="35"/>
        <v>12</v>
      </c>
      <c r="S301" s="8">
        <f t="shared" si="36"/>
        <v>117.7</v>
      </c>
      <c r="T301" s="7" t="str">
        <f t="shared" si="37"/>
        <v>B - Kernkunde</v>
      </c>
      <c r="U301" s="4">
        <f>ROUND(((E301-Hilfswerte!$B$20)/Hilfswerte!$B$21)+((F301-Hilfswerte!$B$22)/Hilfswerte!$B$23)+((G301-Hilfswerte!$B$24)/Hilfswerte!$B$25)+0.1*INDEX(Hilfswerte!$B$4:$B$15,MATCH(C301,Hilfswerte!$A$4:$A$15,0)),2)</f>
        <v>1.3</v>
      </c>
      <c r="V301" s="4">
        <f>ROUND(SQRT((((E301-Hilfswerte!$B$20)/Hilfswerte!$B$21)-Hilfswerte!$B$28)^2+(((F301-Hilfswerte!$B$22)/Hilfswerte!$B$23)-Hilfswerte!$B$29)^2+(((G301-Hilfswerte!$B$24)/Hilfswerte!$B$25)-Hilfswerte!$B$30)^2),3)</f>
        <v>1.331</v>
      </c>
      <c r="W301" s="4">
        <f>ROUND(E301*Hilfswerte!$B$31,0)</f>
        <v>18910</v>
      </c>
      <c r="X301" s="4">
        <f t="shared" si="38"/>
        <v>1830</v>
      </c>
      <c r="Y301" s="4" t="str">
        <f>IF(T301="A - Top-Kunde","bereits Top-Kunde",IF(AND(V301&lt;=Hilfswerte!$B$34,H301&lt;0.5*W301),"Hoch",IF(AND(V301&lt;=Hilfswerte!$B$35,H301&lt;0.7*W301),"Mittel","Niedrig")))</f>
        <v>Niedrig</v>
      </c>
      <c r="Z301" s="4">
        <f t="shared" si="39"/>
        <v>7.3</v>
      </c>
      <c r="AA301" s="4" t="str">
        <f>IF(J301&gt;365,"Bereits abgewandert (Segment D)",IF(Z301&gt;=Hilfswerte!$B$38,"Rot - akut gefaehrdet",IF(Z301&gt;=Hilfswerte!$B$39,"Gelb - beobachten","Gruen - stabil")))</f>
        <v>Gruen - stabil</v>
      </c>
    </row>
    <row r="302" spans="1:27" ht="15" customHeight="1" x14ac:dyDescent="0.25">
      <c r="A302" s="4" t="s">
        <v>534</v>
      </c>
      <c r="B302" s="4" t="s">
        <v>44</v>
      </c>
      <c r="C302" s="4" t="s">
        <v>38</v>
      </c>
      <c r="D302" s="4" t="s">
        <v>106</v>
      </c>
      <c r="E302" s="4">
        <v>79</v>
      </c>
      <c r="F302" s="5">
        <v>17.8</v>
      </c>
      <c r="G302" s="5">
        <v>5.4</v>
      </c>
      <c r="H302" s="6">
        <v>10880</v>
      </c>
      <c r="I302" s="4">
        <v>3</v>
      </c>
      <c r="J302" s="4">
        <v>8</v>
      </c>
      <c r="K302" s="4">
        <v>1</v>
      </c>
      <c r="L302" s="4">
        <v>-5</v>
      </c>
      <c r="M302" s="4">
        <v>5</v>
      </c>
      <c r="N302" s="5">
        <v>11.7</v>
      </c>
      <c r="O302" s="7">
        <f t="shared" si="32"/>
        <v>5</v>
      </c>
      <c r="P302" s="7">
        <f t="shared" si="33"/>
        <v>3</v>
      </c>
      <c r="Q302" s="7">
        <f t="shared" si="34"/>
        <v>5</v>
      </c>
      <c r="R302" s="7">
        <f t="shared" si="35"/>
        <v>13</v>
      </c>
      <c r="S302" s="8">
        <f t="shared" si="36"/>
        <v>129.9</v>
      </c>
      <c r="T302" s="7" t="str">
        <f t="shared" si="37"/>
        <v>A - Top-Kunde</v>
      </c>
      <c r="U302" s="4">
        <f>ROUND(((E302-Hilfswerte!$B$20)/Hilfswerte!$B$21)+((F302-Hilfswerte!$B$22)/Hilfswerte!$B$23)+((G302-Hilfswerte!$B$24)/Hilfswerte!$B$25)+0.1*INDEX(Hilfswerte!$B$4:$B$15,MATCH(C302,Hilfswerte!$A$4:$A$15,0)),2)</f>
        <v>-0.78</v>
      </c>
      <c r="V302" s="4">
        <f>ROUND(SQRT((((E302-Hilfswerte!$B$20)/Hilfswerte!$B$21)-Hilfswerte!$B$28)^2+(((F302-Hilfswerte!$B$22)/Hilfswerte!$B$23)-Hilfswerte!$B$29)^2+(((G302-Hilfswerte!$B$24)/Hilfswerte!$B$25)-Hilfswerte!$B$30)^2),3)</f>
        <v>1.0589999999999999</v>
      </c>
      <c r="W302" s="4">
        <f>ROUND(E302*Hilfswerte!$B$31,0)</f>
        <v>16238</v>
      </c>
      <c r="X302" s="4">
        <f t="shared" si="38"/>
        <v>5358</v>
      </c>
      <c r="Y302" s="4" t="str">
        <f>IF(T302="A - Top-Kunde","bereits Top-Kunde",IF(AND(V302&lt;=Hilfswerte!$B$34,H302&lt;0.5*W302),"Hoch",IF(AND(V302&lt;=Hilfswerte!$B$35,H302&lt;0.7*W302),"Mittel","Niedrig")))</f>
        <v>bereits Top-Kunde</v>
      </c>
      <c r="Z302" s="4">
        <f t="shared" si="39"/>
        <v>3.4</v>
      </c>
      <c r="AA302" s="4" t="str">
        <f>IF(J302&gt;365,"Bereits abgewandert (Segment D)",IF(Z302&gt;=Hilfswerte!$B$38,"Rot - akut gefaehrdet",IF(Z302&gt;=Hilfswerte!$B$39,"Gelb - beobachten","Gruen - stabil")))</f>
        <v>Gruen - stabil</v>
      </c>
    </row>
    <row r="303" spans="1:27" ht="15" customHeight="1" x14ac:dyDescent="0.25">
      <c r="A303" s="4" t="s">
        <v>535</v>
      </c>
      <c r="B303" s="4" t="s">
        <v>350</v>
      </c>
      <c r="C303" s="4" t="s">
        <v>29</v>
      </c>
      <c r="D303" s="4" t="s">
        <v>30</v>
      </c>
      <c r="E303" s="4">
        <v>80</v>
      </c>
      <c r="F303" s="5">
        <v>19.899999999999999</v>
      </c>
      <c r="G303" s="5">
        <v>10.7</v>
      </c>
      <c r="H303" s="6">
        <v>0</v>
      </c>
      <c r="I303" s="4">
        <v>0</v>
      </c>
      <c r="J303" s="4">
        <v>386</v>
      </c>
      <c r="K303" s="4">
        <v>0</v>
      </c>
      <c r="L303" s="4">
        <v>-5</v>
      </c>
      <c r="M303" s="4">
        <v>0</v>
      </c>
      <c r="N303" s="5">
        <v>-70.400000000000006</v>
      </c>
      <c r="O303" s="7">
        <f t="shared" si="32"/>
        <v>1</v>
      </c>
      <c r="P303" s="7">
        <f t="shared" si="33"/>
        <v>1</v>
      </c>
      <c r="Q303" s="7">
        <f t="shared" si="34"/>
        <v>1</v>
      </c>
      <c r="R303" s="7">
        <f t="shared" si="35"/>
        <v>3</v>
      </c>
      <c r="S303" s="8">
        <f t="shared" si="36"/>
        <v>-5.2</v>
      </c>
      <c r="T303" s="7" t="str">
        <f t="shared" si="37"/>
        <v>D - Abwanderungsrisiko</v>
      </c>
      <c r="U303" s="4">
        <f>ROUND(((E303-Hilfswerte!$B$20)/Hilfswerte!$B$21)+((F303-Hilfswerte!$B$22)/Hilfswerte!$B$23)+((G303-Hilfswerte!$B$24)/Hilfswerte!$B$25)+0.1*INDEX(Hilfswerte!$B$4:$B$15,MATCH(C303,Hilfswerte!$A$4:$A$15,0)),2)</f>
        <v>0.03</v>
      </c>
      <c r="V303" s="4">
        <f>ROUND(SQRT((((E303-Hilfswerte!$B$20)/Hilfswerte!$B$21)-Hilfswerte!$B$28)^2+(((F303-Hilfswerte!$B$22)/Hilfswerte!$B$23)-Hilfswerte!$B$29)^2+(((G303-Hilfswerte!$B$24)/Hilfswerte!$B$25)-Hilfswerte!$B$30)^2),3)</f>
        <v>0.498</v>
      </c>
      <c r="W303" s="4">
        <f>ROUND(E303*Hilfswerte!$B$31,0)</f>
        <v>16444</v>
      </c>
      <c r="X303" s="4">
        <f t="shared" si="38"/>
        <v>16444</v>
      </c>
      <c r="Y303" s="4" t="str">
        <f>IF(T303="A - Top-Kunde","bereits Top-Kunde",IF(AND(V303&lt;=Hilfswerte!$B$34,H303&lt;0.5*W303),"Hoch",IF(AND(V303&lt;=Hilfswerte!$B$35,H303&lt;0.7*W303),"Mittel","Niedrig")))</f>
        <v>Hoch</v>
      </c>
      <c r="Z303" s="4">
        <f t="shared" si="39"/>
        <v>47.5</v>
      </c>
      <c r="AA303" s="4" t="str">
        <f>IF(J303&gt;365,"Bereits abgewandert (Segment D)",IF(Z303&gt;=Hilfswerte!$B$38,"Rot - akut gefaehrdet",IF(Z303&gt;=Hilfswerte!$B$39,"Gelb - beobachten","Gruen - stabil")))</f>
        <v>Bereits abgewandert (Segment D)</v>
      </c>
    </row>
    <row r="304" spans="1:27" ht="15" customHeight="1" x14ac:dyDescent="0.25">
      <c r="A304" s="4" t="s">
        <v>536</v>
      </c>
      <c r="B304" s="4" t="s">
        <v>418</v>
      </c>
      <c r="C304" s="4" t="s">
        <v>47</v>
      </c>
      <c r="D304" s="4" t="s">
        <v>117</v>
      </c>
      <c r="E304" s="4">
        <v>11</v>
      </c>
      <c r="F304" s="5">
        <v>3.3</v>
      </c>
      <c r="G304" s="5">
        <v>14.5</v>
      </c>
      <c r="H304" s="6">
        <v>180</v>
      </c>
      <c r="I304" s="4">
        <v>2</v>
      </c>
      <c r="J304" s="4">
        <v>153</v>
      </c>
      <c r="K304" s="4">
        <v>0</v>
      </c>
      <c r="L304" s="4">
        <v>9</v>
      </c>
      <c r="M304" s="4">
        <v>5</v>
      </c>
      <c r="N304" s="5">
        <v>-13.5</v>
      </c>
      <c r="O304" s="7">
        <f t="shared" si="32"/>
        <v>3</v>
      </c>
      <c r="P304" s="7">
        <f t="shared" si="33"/>
        <v>2</v>
      </c>
      <c r="Q304" s="7">
        <f t="shared" si="34"/>
        <v>2</v>
      </c>
      <c r="R304" s="7">
        <f t="shared" si="35"/>
        <v>7</v>
      </c>
      <c r="S304" s="8">
        <f t="shared" si="36"/>
        <v>60.6</v>
      </c>
      <c r="T304" s="7" t="str">
        <f t="shared" si="37"/>
        <v>C - Entwicklungspotenzial</v>
      </c>
      <c r="U304" s="4">
        <f>ROUND(((E304-Hilfswerte!$B$20)/Hilfswerte!$B$21)+((F304-Hilfswerte!$B$22)/Hilfswerte!$B$23)+((G304-Hilfswerte!$B$24)/Hilfswerte!$B$25)+0.1*INDEX(Hilfswerte!$B$4:$B$15,MATCH(C304,Hilfswerte!$A$4:$A$15,0)),2)</f>
        <v>-0.15</v>
      </c>
      <c r="V304" s="4">
        <f>ROUND(SQRT((((E304-Hilfswerte!$B$20)/Hilfswerte!$B$21)-Hilfswerte!$B$28)^2+(((F304-Hilfswerte!$B$22)/Hilfswerte!$B$23)-Hilfswerte!$B$29)^2+(((G304-Hilfswerte!$B$24)/Hilfswerte!$B$25)-Hilfswerte!$B$30)^2),3)</f>
        <v>1.05</v>
      </c>
      <c r="W304" s="4">
        <f>ROUND(E304*Hilfswerte!$B$31,0)</f>
        <v>2261</v>
      </c>
      <c r="X304" s="4">
        <f t="shared" si="38"/>
        <v>2081</v>
      </c>
      <c r="Y304" s="4" t="str">
        <f>IF(T304="A - Top-Kunde","bereits Top-Kunde",IF(AND(V304&lt;=Hilfswerte!$B$34,H304&lt;0.5*W304),"Hoch",IF(AND(V304&lt;=Hilfswerte!$B$35,H304&lt;0.7*W304),"Mittel","Niedrig")))</f>
        <v>Mittel</v>
      </c>
      <c r="Z304" s="4">
        <f t="shared" si="39"/>
        <v>14.9</v>
      </c>
      <c r="AA304" s="4" t="str">
        <f>IF(J304&gt;365,"Bereits abgewandert (Segment D)",IF(Z304&gt;=Hilfswerte!$B$38,"Rot - akut gefaehrdet",IF(Z304&gt;=Hilfswerte!$B$39,"Gelb - beobachten","Gruen - stabil")))</f>
        <v>Gelb - beobachten</v>
      </c>
    </row>
    <row r="305" spans="1:27" ht="15" customHeight="1" x14ac:dyDescent="0.25">
      <c r="A305" s="4" t="s">
        <v>537</v>
      </c>
      <c r="B305" s="4" t="s">
        <v>114</v>
      </c>
      <c r="C305" s="4" t="s">
        <v>29</v>
      </c>
      <c r="D305" s="4" t="s">
        <v>30</v>
      </c>
      <c r="E305" s="4">
        <v>676</v>
      </c>
      <c r="F305" s="5">
        <v>81.099999999999994</v>
      </c>
      <c r="G305" s="5">
        <v>3.4</v>
      </c>
      <c r="H305" s="6">
        <v>119240</v>
      </c>
      <c r="I305" s="4">
        <v>3</v>
      </c>
      <c r="J305" s="4">
        <v>88</v>
      </c>
      <c r="K305" s="4">
        <v>0</v>
      </c>
      <c r="L305" s="4">
        <v>23</v>
      </c>
      <c r="M305" s="4">
        <v>4</v>
      </c>
      <c r="N305" s="5">
        <v>16.2</v>
      </c>
      <c r="O305" s="7">
        <f t="shared" si="32"/>
        <v>4</v>
      </c>
      <c r="P305" s="7">
        <f t="shared" si="33"/>
        <v>3</v>
      </c>
      <c r="Q305" s="7">
        <f t="shared" si="34"/>
        <v>5</v>
      </c>
      <c r="R305" s="7">
        <f t="shared" si="35"/>
        <v>12</v>
      </c>
      <c r="S305" s="8">
        <f t="shared" si="36"/>
        <v>121.2</v>
      </c>
      <c r="T305" s="7" t="str">
        <f t="shared" si="37"/>
        <v>B - Kernkunde</v>
      </c>
      <c r="U305" s="4">
        <f>ROUND(((E305-Hilfswerte!$B$20)/Hilfswerte!$B$21)+((F305-Hilfswerte!$B$22)/Hilfswerte!$B$23)+((G305-Hilfswerte!$B$24)/Hilfswerte!$B$25)+0.1*INDEX(Hilfswerte!$B$4:$B$15,MATCH(C305,Hilfswerte!$A$4:$A$15,0)),2)</f>
        <v>2.52</v>
      </c>
      <c r="V305" s="4">
        <f>ROUND(SQRT((((E305-Hilfswerte!$B$20)/Hilfswerte!$B$21)-Hilfswerte!$B$28)^2+(((F305-Hilfswerte!$B$22)/Hilfswerte!$B$23)-Hilfswerte!$B$29)^2+(((G305-Hilfswerte!$B$24)/Hilfswerte!$B$25)-Hilfswerte!$B$30)^2),3)</f>
        <v>2.6230000000000002</v>
      </c>
      <c r="W305" s="4">
        <f>ROUND(E305*Hilfswerte!$B$31,0)</f>
        <v>138949</v>
      </c>
      <c r="X305" s="4">
        <f t="shared" si="38"/>
        <v>19709</v>
      </c>
      <c r="Y305" s="4" t="str">
        <f>IF(T305="A - Top-Kunde","bereits Top-Kunde",IF(AND(V305&lt;=Hilfswerte!$B$34,H305&lt;0.5*W305),"Hoch",IF(AND(V305&lt;=Hilfswerte!$B$35,H305&lt;0.7*W305),"Mittel","Niedrig")))</f>
        <v>Niedrig</v>
      </c>
      <c r="Z305" s="4">
        <f t="shared" si="39"/>
        <v>9</v>
      </c>
      <c r="AA305" s="4" t="str">
        <f>IF(J305&gt;365,"Bereits abgewandert (Segment D)",IF(Z305&gt;=Hilfswerte!$B$38,"Rot - akut gefaehrdet",IF(Z305&gt;=Hilfswerte!$B$39,"Gelb - beobachten","Gruen - stabil")))</f>
        <v>Gruen - stabil</v>
      </c>
    </row>
    <row r="306" spans="1:27" ht="15" customHeight="1" x14ac:dyDescent="0.25">
      <c r="A306" s="4" t="s">
        <v>538</v>
      </c>
      <c r="B306" s="4" t="s">
        <v>58</v>
      </c>
      <c r="C306" s="4" t="s">
        <v>59</v>
      </c>
      <c r="D306" s="4" t="s">
        <v>48</v>
      </c>
      <c r="E306" s="4">
        <v>33</v>
      </c>
      <c r="F306" s="5">
        <v>13.1</v>
      </c>
      <c r="G306" s="5">
        <v>14.2</v>
      </c>
      <c r="H306" s="6">
        <v>640</v>
      </c>
      <c r="I306" s="4">
        <v>3</v>
      </c>
      <c r="J306" s="4">
        <v>35</v>
      </c>
      <c r="K306" s="4">
        <v>1</v>
      </c>
      <c r="L306" s="4">
        <v>-1</v>
      </c>
      <c r="M306" s="4">
        <v>2</v>
      </c>
      <c r="N306" s="5">
        <v>16.8</v>
      </c>
      <c r="O306" s="7">
        <f t="shared" si="32"/>
        <v>4</v>
      </c>
      <c r="P306" s="7">
        <f t="shared" si="33"/>
        <v>3</v>
      </c>
      <c r="Q306" s="7">
        <f t="shared" si="34"/>
        <v>2</v>
      </c>
      <c r="R306" s="7">
        <f t="shared" si="35"/>
        <v>9</v>
      </c>
      <c r="S306" s="8">
        <f t="shared" si="36"/>
        <v>92.4</v>
      </c>
      <c r="T306" s="7" t="str">
        <f t="shared" si="37"/>
        <v>C - Entwicklungspotenzial</v>
      </c>
      <c r="U306" s="4">
        <f>ROUND(((E306-Hilfswerte!$B$20)/Hilfswerte!$B$21)+((F306-Hilfswerte!$B$22)/Hilfswerte!$B$23)+((G306-Hilfswerte!$B$24)/Hilfswerte!$B$25)+0.1*INDEX(Hilfswerte!$B$4:$B$15,MATCH(C306,Hilfswerte!$A$4:$A$15,0)),2)</f>
        <v>-0.08</v>
      </c>
      <c r="V306" s="4">
        <f>ROUND(SQRT((((E306-Hilfswerte!$B$20)/Hilfswerte!$B$21)-Hilfswerte!$B$28)^2+(((F306-Hilfswerte!$B$22)/Hilfswerte!$B$23)-Hilfswerte!$B$29)^2+(((G306-Hilfswerte!$B$24)/Hilfswerte!$B$25)-Hilfswerte!$B$30)^2),3)</f>
        <v>0.86699999999999999</v>
      </c>
      <c r="W306" s="4">
        <f>ROUND(E306*Hilfswerte!$B$31,0)</f>
        <v>6783</v>
      </c>
      <c r="X306" s="4">
        <f t="shared" si="38"/>
        <v>6143</v>
      </c>
      <c r="Y306" s="4" t="str">
        <f>IF(T306="A - Top-Kunde","bereits Top-Kunde",IF(AND(V306&lt;=Hilfswerte!$B$34,H306&lt;0.5*W306),"Hoch",IF(AND(V306&lt;=Hilfswerte!$B$35,H306&lt;0.7*W306),"Mittel","Niedrig")))</f>
        <v>Mittel</v>
      </c>
      <c r="Z306" s="4">
        <f t="shared" si="39"/>
        <v>4.8</v>
      </c>
      <c r="AA306" s="4" t="str">
        <f>IF(J306&gt;365,"Bereits abgewandert (Segment D)",IF(Z306&gt;=Hilfswerte!$B$38,"Rot - akut gefaehrdet",IF(Z306&gt;=Hilfswerte!$B$39,"Gelb - beobachten","Gruen - stabil")))</f>
        <v>Gruen - stabil</v>
      </c>
    </row>
    <row r="307" spans="1:27" ht="15" customHeight="1" x14ac:dyDescent="0.25">
      <c r="A307" s="4" t="s">
        <v>539</v>
      </c>
      <c r="B307" s="4" t="s">
        <v>514</v>
      </c>
      <c r="C307" s="4" t="s">
        <v>59</v>
      </c>
      <c r="D307" s="4" t="s">
        <v>178</v>
      </c>
      <c r="E307" s="4">
        <v>22</v>
      </c>
      <c r="F307" s="5">
        <v>4.0999999999999996</v>
      </c>
      <c r="G307" s="5">
        <v>9.8000000000000007</v>
      </c>
      <c r="H307" s="6">
        <v>1500</v>
      </c>
      <c r="I307" s="4">
        <v>5</v>
      </c>
      <c r="J307" s="4">
        <v>4</v>
      </c>
      <c r="K307" s="4">
        <v>0</v>
      </c>
      <c r="L307" s="4">
        <v>-5</v>
      </c>
      <c r="M307" s="4">
        <v>3</v>
      </c>
      <c r="N307" s="5">
        <v>37.6</v>
      </c>
      <c r="O307" s="7">
        <f t="shared" si="32"/>
        <v>5</v>
      </c>
      <c r="P307" s="7">
        <f t="shared" si="33"/>
        <v>5</v>
      </c>
      <c r="Q307" s="7">
        <f t="shared" si="34"/>
        <v>3</v>
      </c>
      <c r="R307" s="7">
        <f t="shared" si="35"/>
        <v>13</v>
      </c>
      <c r="S307" s="8">
        <f t="shared" si="36"/>
        <v>148.80000000000001</v>
      </c>
      <c r="T307" s="7" t="str">
        <f t="shared" si="37"/>
        <v>A - Top-Kunde</v>
      </c>
      <c r="U307" s="4">
        <f>ROUND(((E307-Hilfswerte!$B$20)/Hilfswerte!$B$21)+((F307-Hilfswerte!$B$22)/Hilfswerte!$B$23)+((G307-Hilfswerte!$B$24)/Hilfswerte!$B$25)+0.1*INDEX(Hilfswerte!$B$4:$B$15,MATCH(C307,Hilfswerte!$A$4:$A$15,0)),2)</f>
        <v>-0.99</v>
      </c>
      <c r="V307" s="4">
        <f>ROUND(SQRT((((E307-Hilfswerte!$B$20)/Hilfswerte!$B$21)-Hilfswerte!$B$28)^2+(((F307-Hilfswerte!$B$22)/Hilfswerte!$B$23)-Hilfswerte!$B$29)^2+(((G307-Hilfswerte!$B$24)/Hilfswerte!$B$25)-Hilfswerte!$B$30)^2),3)</f>
        <v>0.89600000000000002</v>
      </c>
      <c r="W307" s="4">
        <f>ROUND(E307*Hilfswerte!$B$31,0)</f>
        <v>4522</v>
      </c>
      <c r="X307" s="4">
        <f t="shared" si="38"/>
        <v>3022</v>
      </c>
      <c r="Y307" s="4" t="str">
        <f>IF(T307="A - Top-Kunde","bereits Top-Kunde",IF(AND(V307&lt;=Hilfswerte!$B$34,H307&lt;0.5*W307),"Hoch",IF(AND(V307&lt;=Hilfswerte!$B$35,H307&lt;0.7*W307),"Mittel","Niedrig")))</f>
        <v>bereits Top-Kunde</v>
      </c>
      <c r="Z307" s="4">
        <f t="shared" si="39"/>
        <v>0.2</v>
      </c>
      <c r="AA307" s="4" t="str">
        <f>IF(J307&gt;365,"Bereits abgewandert (Segment D)",IF(Z307&gt;=Hilfswerte!$B$38,"Rot - akut gefaehrdet",IF(Z307&gt;=Hilfswerte!$B$39,"Gelb - beobachten","Gruen - stabil")))</f>
        <v>Gruen - stabil</v>
      </c>
    </row>
    <row r="308" spans="1:27" ht="15" customHeight="1" x14ac:dyDescent="0.25">
      <c r="A308" s="4" t="s">
        <v>540</v>
      </c>
      <c r="B308" s="4" t="s">
        <v>541</v>
      </c>
      <c r="C308" s="4" t="s">
        <v>62</v>
      </c>
      <c r="D308" s="4" t="s">
        <v>30</v>
      </c>
      <c r="E308" s="4">
        <v>16</v>
      </c>
      <c r="F308" s="5">
        <v>3.2</v>
      </c>
      <c r="G308" s="5">
        <v>17.100000000000001</v>
      </c>
      <c r="H308" s="6">
        <v>4350</v>
      </c>
      <c r="I308" s="4">
        <v>2</v>
      </c>
      <c r="J308" s="4">
        <v>76</v>
      </c>
      <c r="K308" s="4">
        <v>0</v>
      </c>
      <c r="L308" s="4">
        <v>5</v>
      </c>
      <c r="M308" s="4">
        <v>3</v>
      </c>
      <c r="N308" s="5">
        <v>19.600000000000001</v>
      </c>
      <c r="O308" s="7">
        <f t="shared" si="32"/>
        <v>4</v>
      </c>
      <c r="P308" s="7">
        <f t="shared" si="33"/>
        <v>2</v>
      </c>
      <c r="Q308" s="7">
        <f t="shared" si="34"/>
        <v>4</v>
      </c>
      <c r="R308" s="7">
        <f t="shared" si="35"/>
        <v>10</v>
      </c>
      <c r="S308" s="8">
        <f t="shared" si="36"/>
        <v>108.3</v>
      </c>
      <c r="T308" s="7" t="str">
        <f t="shared" si="37"/>
        <v>B - Kernkunde</v>
      </c>
      <c r="U308" s="4">
        <f>ROUND(((E308-Hilfswerte!$B$20)/Hilfswerte!$B$21)+((F308-Hilfswerte!$B$22)/Hilfswerte!$B$23)+((G308-Hilfswerte!$B$24)/Hilfswerte!$B$25)+0.1*INDEX(Hilfswerte!$B$4:$B$15,MATCH(C308,Hilfswerte!$A$4:$A$15,0)),2)</f>
        <v>0.62</v>
      </c>
      <c r="V308" s="4">
        <f>ROUND(SQRT((((E308-Hilfswerte!$B$20)/Hilfswerte!$B$21)-Hilfswerte!$B$28)^2+(((F308-Hilfswerte!$B$22)/Hilfswerte!$B$23)-Hilfswerte!$B$29)^2+(((G308-Hilfswerte!$B$24)/Hilfswerte!$B$25)-Hilfswerte!$B$30)^2),3)</f>
        <v>1.296</v>
      </c>
      <c r="W308" s="4">
        <f>ROUND(E308*Hilfswerte!$B$31,0)</f>
        <v>3289</v>
      </c>
      <c r="X308" s="4">
        <f t="shared" si="38"/>
        <v>0</v>
      </c>
      <c r="Y308" s="4" t="str">
        <f>IF(T308="A - Top-Kunde","bereits Top-Kunde",IF(AND(V308&lt;=Hilfswerte!$B$34,H308&lt;0.5*W308),"Hoch",IF(AND(V308&lt;=Hilfswerte!$B$35,H308&lt;0.7*W308),"Mittel","Niedrig")))</f>
        <v>Niedrig</v>
      </c>
      <c r="Z308" s="4">
        <f t="shared" si="39"/>
        <v>4.8</v>
      </c>
      <c r="AA308" s="4" t="str">
        <f>IF(J308&gt;365,"Bereits abgewandert (Segment D)",IF(Z308&gt;=Hilfswerte!$B$38,"Rot - akut gefaehrdet",IF(Z308&gt;=Hilfswerte!$B$39,"Gelb - beobachten","Gruen - stabil")))</f>
        <v>Gruen - stabil</v>
      </c>
    </row>
    <row r="309" spans="1:27" ht="15" customHeight="1" x14ac:dyDescent="0.25">
      <c r="A309" s="4" t="s">
        <v>542</v>
      </c>
      <c r="B309" s="4" t="s">
        <v>543</v>
      </c>
      <c r="C309" s="4" t="s">
        <v>59</v>
      </c>
      <c r="D309" s="4" t="s">
        <v>77</v>
      </c>
      <c r="E309" s="4">
        <v>87</v>
      </c>
      <c r="F309" s="5">
        <v>10.5</v>
      </c>
      <c r="G309" s="5">
        <v>12.3</v>
      </c>
      <c r="H309" s="6">
        <v>1840</v>
      </c>
      <c r="I309" s="4">
        <v>1</v>
      </c>
      <c r="J309" s="4">
        <v>68</v>
      </c>
      <c r="K309" s="4">
        <v>0</v>
      </c>
      <c r="L309" s="4">
        <v>2</v>
      </c>
      <c r="M309" s="4">
        <v>6</v>
      </c>
      <c r="N309" s="5">
        <v>-15.1</v>
      </c>
      <c r="O309" s="7">
        <f t="shared" si="32"/>
        <v>4</v>
      </c>
      <c r="P309" s="7">
        <f t="shared" si="33"/>
        <v>1</v>
      </c>
      <c r="Q309" s="7">
        <f t="shared" si="34"/>
        <v>3</v>
      </c>
      <c r="R309" s="7">
        <f t="shared" si="35"/>
        <v>8</v>
      </c>
      <c r="S309" s="8">
        <f t="shared" si="36"/>
        <v>71.900000000000006</v>
      </c>
      <c r="T309" s="7" t="str">
        <f t="shared" si="37"/>
        <v>C - Entwicklungspotenzial</v>
      </c>
      <c r="U309" s="4">
        <f>ROUND(((E309-Hilfswerte!$B$20)/Hilfswerte!$B$21)+((F309-Hilfswerte!$B$22)/Hilfswerte!$B$23)+((G309-Hilfswerte!$B$24)/Hilfswerte!$B$25)+0.1*INDEX(Hilfswerte!$B$4:$B$15,MATCH(C309,Hilfswerte!$A$4:$A$15,0)),2)</f>
        <v>-0.2</v>
      </c>
      <c r="V309" s="4">
        <f>ROUND(SQRT((((E309-Hilfswerte!$B$20)/Hilfswerte!$B$21)-Hilfswerte!$B$28)^2+(((F309-Hilfswerte!$B$22)/Hilfswerte!$B$23)-Hilfswerte!$B$29)^2+(((G309-Hilfswerte!$B$24)/Hilfswerte!$B$25)-Hilfswerte!$B$30)^2),3)</f>
        <v>0.623</v>
      </c>
      <c r="W309" s="4">
        <f>ROUND(E309*Hilfswerte!$B$31,0)</f>
        <v>17883</v>
      </c>
      <c r="X309" s="4">
        <f t="shared" si="38"/>
        <v>16043</v>
      </c>
      <c r="Y309" s="4" t="str">
        <f>IF(T309="A - Top-Kunde","bereits Top-Kunde",IF(AND(V309&lt;=Hilfswerte!$B$34,H309&lt;0.5*W309),"Hoch",IF(AND(V309&lt;=Hilfswerte!$B$35,H309&lt;0.7*W309),"Mittel","Niedrig")))</f>
        <v>Hoch</v>
      </c>
      <c r="Z309" s="4">
        <f t="shared" si="39"/>
        <v>9.8000000000000007</v>
      </c>
      <c r="AA309" s="4" t="str">
        <f>IF(J309&gt;365,"Bereits abgewandert (Segment D)",IF(Z309&gt;=Hilfswerte!$B$38,"Rot - akut gefaehrdet",IF(Z309&gt;=Hilfswerte!$B$39,"Gelb - beobachten","Gruen - stabil")))</f>
        <v>Gruen - stabil</v>
      </c>
    </row>
    <row r="310" spans="1:27" ht="15" customHeight="1" x14ac:dyDescent="0.25">
      <c r="A310" s="4" t="s">
        <v>544</v>
      </c>
      <c r="B310" s="4" t="s">
        <v>275</v>
      </c>
      <c r="C310" s="4" t="s">
        <v>62</v>
      </c>
      <c r="D310" s="4" t="s">
        <v>106</v>
      </c>
      <c r="E310" s="4">
        <v>233</v>
      </c>
      <c r="F310" s="5">
        <v>54.3</v>
      </c>
      <c r="G310" s="5">
        <v>13.7</v>
      </c>
      <c r="H310" s="6">
        <v>591710</v>
      </c>
      <c r="I310" s="4">
        <v>5</v>
      </c>
      <c r="J310" s="4">
        <v>5</v>
      </c>
      <c r="K310" s="4">
        <v>0</v>
      </c>
      <c r="L310" s="4">
        <v>11</v>
      </c>
      <c r="M310" s="4">
        <v>4</v>
      </c>
      <c r="N310" s="5">
        <v>26.5</v>
      </c>
      <c r="O310" s="7">
        <f t="shared" si="32"/>
        <v>5</v>
      </c>
      <c r="P310" s="7">
        <f t="shared" si="33"/>
        <v>5</v>
      </c>
      <c r="Q310" s="7">
        <f t="shared" si="34"/>
        <v>5</v>
      </c>
      <c r="R310" s="7">
        <f t="shared" si="35"/>
        <v>15</v>
      </c>
      <c r="S310" s="8">
        <f t="shared" si="36"/>
        <v>160</v>
      </c>
      <c r="T310" s="7" t="str">
        <f t="shared" si="37"/>
        <v>A - Top-Kunde</v>
      </c>
      <c r="U310" s="4">
        <f>ROUND(((E310-Hilfswerte!$B$20)/Hilfswerte!$B$21)+((F310-Hilfswerte!$B$22)/Hilfswerte!$B$23)+((G310-Hilfswerte!$B$24)/Hilfswerte!$B$25)+0.1*INDEX(Hilfswerte!$B$4:$B$15,MATCH(C310,Hilfswerte!$A$4:$A$15,0)),2)</f>
        <v>1.93</v>
      </c>
      <c r="V310" s="4">
        <f>ROUND(SQRT((((E310-Hilfswerte!$B$20)/Hilfswerte!$B$21)-Hilfswerte!$B$28)^2+(((F310-Hilfswerte!$B$22)/Hilfswerte!$B$23)-Hilfswerte!$B$29)^2+(((G310-Hilfswerte!$B$24)/Hilfswerte!$B$25)-Hilfswerte!$B$30)^2),3)</f>
        <v>0.56999999999999995</v>
      </c>
      <c r="W310" s="4">
        <f>ROUND(E310*Hilfswerte!$B$31,0)</f>
        <v>47892</v>
      </c>
      <c r="X310" s="4">
        <f t="shared" si="38"/>
        <v>0</v>
      </c>
      <c r="Y310" s="4" t="str">
        <f>IF(T310="A - Top-Kunde","bereits Top-Kunde",IF(AND(V310&lt;=Hilfswerte!$B$34,H310&lt;0.5*W310),"Hoch",IF(AND(V310&lt;=Hilfswerte!$B$35,H310&lt;0.7*W310),"Mittel","Niedrig")))</f>
        <v>bereits Top-Kunde</v>
      </c>
      <c r="Z310" s="4">
        <f t="shared" si="39"/>
        <v>2.5</v>
      </c>
      <c r="AA310" s="4" t="str">
        <f>IF(J310&gt;365,"Bereits abgewandert (Segment D)",IF(Z310&gt;=Hilfswerte!$B$38,"Rot - akut gefaehrdet",IF(Z310&gt;=Hilfswerte!$B$39,"Gelb - beobachten","Gruen - stabil")))</f>
        <v>Gruen - stabil</v>
      </c>
    </row>
    <row r="311" spans="1:27" ht="15" customHeight="1" x14ac:dyDescent="0.25">
      <c r="A311" s="4" t="s">
        <v>545</v>
      </c>
      <c r="B311" s="4" t="s">
        <v>64</v>
      </c>
      <c r="C311" s="4" t="s">
        <v>62</v>
      </c>
      <c r="D311" s="4" t="s">
        <v>30</v>
      </c>
      <c r="E311" s="4">
        <v>65</v>
      </c>
      <c r="F311" s="5">
        <v>14.1</v>
      </c>
      <c r="G311" s="5">
        <v>20.8</v>
      </c>
      <c r="H311" s="6">
        <v>1690</v>
      </c>
      <c r="I311" s="4">
        <v>1</v>
      </c>
      <c r="J311" s="4">
        <v>303</v>
      </c>
      <c r="K311" s="4">
        <v>0</v>
      </c>
      <c r="L311" s="4">
        <v>5</v>
      </c>
      <c r="M311" s="4">
        <v>5</v>
      </c>
      <c r="N311" s="5">
        <v>22.1</v>
      </c>
      <c r="O311" s="7">
        <f t="shared" si="32"/>
        <v>2</v>
      </c>
      <c r="P311" s="7">
        <f t="shared" si="33"/>
        <v>1</v>
      </c>
      <c r="Q311" s="7">
        <f t="shared" si="34"/>
        <v>3</v>
      </c>
      <c r="R311" s="7">
        <f t="shared" si="35"/>
        <v>6</v>
      </c>
      <c r="S311" s="8">
        <f t="shared" si="36"/>
        <v>69.599999999999994</v>
      </c>
      <c r="T311" s="7" t="str">
        <f t="shared" si="37"/>
        <v>C - Entwicklungspotenzial</v>
      </c>
      <c r="U311" s="4">
        <f>ROUND(((E311-Hilfswerte!$B$20)/Hilfswerte!$B$21)+((F311-Hilfswerte!$B$22)/Hilfswerte!$B$23)+((G311-Hilfswerte!$B$24)/Hilfswerte!$B$25)+0.1*INDEX(Hilfswerte!$B$4:$B$15,MATCH(C311,Hilfswerte!$A$4:$A$15,0)),2)</f>
        <v>1.61</v>
      </c>
      <c r="V311" s="4">
        <f>ROUND(SQRT((((E311-Hilfswerte!$B$20)/Hilfswerte!$B$21)-Hilfswerte!$B$28)^2+(((F311-Hilfswerte!$B$22)/Hilfswerte!$B$23)-Hilfswerte!$B$29)^2+(((G311-Hilfswerte!$B$24)/Hilfswerte!$B$25)-Hilfswerte!$B$30)^2),3)</f>
        <v>1.64</v>
      </c>
      <c r="W311" s="4">
        <f>ROUND(E311*Hilfswerte!$B$31,0)</f>
        <v>13360</v>
      </c>
      <c r="X311" s="4">
        <f t="shared" si="38"/>
        <v>11670</v>
      </c>
      <c r="Y311" s="4" t="str">
        <f>IF(T311="A - Top-Kunde","bereits Top-Kunde",IF(AND(V311&lt;=Hilfswerte!$B$34,H311&lt;0.5*W311),"Hoch",IF(AND(V311&lt;=Hilfswerte!$B$35,H311&lt;0.7*W311),"Mittel","Niedrig")))</f>
        <v>Niedrig</v>
      </c>
      <c r="Z311" s="4">
        <f t="shared" si="39"/>
        <v>16.2</v>
      </c>
      <c r="AA311" s="4" t="str">
        <f>IF(J311&gt;365,"Bereits abgewandert (Segment D)",IF(Z311&gt;=Hilfswerte!$B$38,"Rot - akut gefaehrdet",IF(Z311&gt;=Hilfswerte!$B$39,"Gelb - beobachten","Gruen - stabil")))</f>
        <v>Gelb - beobachten</v>
      </c>
    </row>
    <row r="312" spans="1:27" ht="15" customHeight="1" x14ac:dyDescent="0.25">
      <c r="A312" s="4" t="s">
        <v>546</v>
      </c>
      <c r="B312" s="4" t="s">
        <v>171</v>
      </c>
      <c r="C312" s="4" t="s">
        <v>59</v>
      </c>
      <c r="D312" s="4" t="s">
        <v>30</v>
      </c>
      <c r="E312" s="4">
        <v>18</v>
      </c>
      <c r="F312" s="5">
        <v>3.8</v>
      </c>
      <c r="G312" s="5">
        <v>4.8</v>
      </c>
      <c r="H312" s="6">
        <v>6170</v>
      </c>
      <c r="I312" s="4">
        <v>6</v>
      </c>
      <c r="J312" s="4">
        <v>7</v>
      </c>
      <c r="K312" s="4">
        <v>2</v>
      </c>
      <c r="L312" s="4">
        <v>7</v>
      </c>
      <c r="M312" s="4">
        <v>6</v>
      </c>
      <c r="N312" s="5">
        <v>-11.5</v>
      </c>
      <c r="O312" s="7">
        <f t="shared" si="32"/>
        <v>5</v>
      </c>
      <c r="P312" s="7">
        <f t="shared" si="33"/>
        <v>5</v>
      </c>
      <c r="Q312" s="7">
        <f t="shared" si="34"/>
        <v>4</v>
      </c>
      <c r="R312" s="7">
        <f t="shared" si="35"/>
        <v>14</v>
      </c>
      <c r="S312" s="8">
        <f t="shared" si="36"/>
        <v>120.2</v>
      </c>
      <c r="T312" s="7" t="str">
        <f t="shared" si="37"/>
        <v>B - Kernkunde</v>
      </c>
      <c r="U312" s="4">
        <f>ROUND(((E312-Hilfswerte!$B$20)/Hilfswerte!$B$21)+((F312-Hilfswerte!$B$22)/Hilfswerte!$B$23)+((G312-Hilfswerte!$B$24)/Hilfswerte!$B$25)+0.1*INDEX(Hilfswerte!$B$4:$B$15,MATCH(C312,Hilfswerte!$A$4:$A$15,0)),2)</f>
        <v>-1.81</v>
      </c>
      <c r="V312" s="4">
        <f>ROUND(SQRT((((E312-Hilfswerte!$B$20)/Hilfswerte!$B$21)-Hilfswerte!$B$28)^2+(((F312-Hilfswerte!$B$22)/Hilfswerte!$B$23)-Hilfswerte!$B$29)^2+(((G312-Hilfswerte!$B$24)/Hilfswerte!$B$25)-Hilfswerte!$B$30)^2),3)</f>
        <v>1.3480000000000001</v>
      </c>
      <c r="W312" s="4">
        <f>ROUND(E312*Hilfswerte!$B$31,0)</f>
        <v>3700</v>
      </c>
      <c r="X312" s="4">
        <f t="shared" si="38"/>
        <v>0</v>
      </c>
      <c r="Y312" s="4" t="str">
        <f>IF(T312="A - Top-Kunde","bereits Top-Kunde",IF(AND(V312&lt;=Hilfswerte!$B$34,H312&lt;0.5*W312),"Hoch",IF(AND(V312&lt;=Hilfswerte!$B$35,H312&lt;0.7*W312),"Mittel","Niedrig")))</f>
        <v>Niedrig</v>
      </c>
      <c r="Z312" s="4">
        <f t="shared" si="39"/>
        <v>12.4</v>
      </c>
      <c r="AA312" s="4" t="str">
        <f>IF(J312&gt;365,"Bereits abgewandert (Segment D)",IF(Z312&gt;=Hilfswerte!$B$38,"Rot - akut gefaehrdet",IF(Z312&gt;=Hilfswerte!$B$39,"Gelb - beobachten","Gruen - stabil")))</f>
        <v>Gruen - stabil</v>
      </c>
    </row>
    <row r="313" spans="1:27" ht="15" customHeight="1" x14ac:dyDescent="0.25">
      <c r="A313" s="4" t="s">
        <v>547</v>
      </c>
      <c r="B313" s="4" t="s">
        <v>548</v>
      </c>
      <c r="C313" s="4" t="s">
        <v>55</v>
      </c>
      <c r="D313" s="4" t="s">
        <v>48</v>
      </c>
      <c r="E313" s="4">
        <v>159</v>
      </c>
      <c r="F313" s="5">
        <v>17.8</v>
      </c>
      <c r="G313" s="5">
        <v>3.3</v>
      </c>
      <c r="H313" s="6">
        <v>0</v>
      </c>
      <c r="I313" s="4">
        <v>0</v>
      </c>
      <c r="J313" s="4">
        <v>752</v>
      </c>
      <c r="K313" s="4">
        <v>0</v>
      </c>
      <c r="L313" s="4">
        <v>4</v>
      </c>
      <c r="M313" s="4">
        <v>0</v>
      </c>
      <c r="N313" s="5">
        <v>-57.2</v>
      </c>
      <c r="O313" s="7">
        <f t="shared" si="32"/>
        <v>1</v>
      </c>
      <c r="P313" s="7">
        <f t="shared" si="33"/>
        <v>1</v>
      </c>
      <c r="Q313" s="7">
        <f t="shared" si="34"/>
        <v>1</v>
      </c>
      <c r="R313" s="7">
        <f t="shared" si="35"/>
        <v>3</v>
      </c>
      <c r="S313" s="8">
        <f t="shared" si="36"/>
        <v>0.2</v>
      </c>
      <c r="T313" s="7" t="str">
        <f t="shared" si="37"/>
        <v>D - Abwanderungsrisiko</v>
      </c>
      <c r="U313" s="4">
        <f>ROUND(((E313-Hilfswerte!$B$20)/Hilfswerte!$B$21)+((F313-Hilfswerte!$B$22)/Hilfswerte!$B$23)+((G313-Hilfswerte!$B$24)/Hilfswerte!$B$25)+0.1*INDEX(Hilfswerte!$B$4:$B$15,MATCH(C313,Hilfswerte!$A$4:$A$15,0)),2)</f>
        <v>-0.82</v>
      </c>
      <c r="V313" s="4">
        <f>ROUND(SQRT((((E313-Hilfswerte!$B$20)/Hilfswerte!$B$21)-Hilfswerte!$B$28)^2+(((F313-Hilfswerte!$B$22)/Hilfswerte!$B$23)-Hilfswerte!$B$29)^2+(((G313-Hilfswerte!$B$24)/Hilfswerte!$B$25)-Hilfswerte!$B$30)^2),3)</f>
        <v>1.3069999999999999</v>
      </c>
      <c r="W313" s="4">
        <f>ROUND(E313*Hilfswerte!$B$31,0)</f>
        <v>32682</v>
      </c>
      <c r="X313" s="4">
        <f t="shared" si="38"/>
        <v>32682</v>
      </c>
      <c r="Y313" s="4" t="str">
        <f>IF(T313="A - Top-Kunde","bereits Top-Kunde",IF(AND(V313&lt;=Hilfswerte!$B$34,H313&lt;0.5*W313),"Hoch",IF(AND(V313&lt;=Hilfswerte!$B$35,H313&lt;0.7*W313),"Mittel","Niedrig")))</f>
        <v>Niedrig</v>
      </c>
      <c r="Z313" s="4">
        <f t="shared" si="39"/>
        <v>61.3</v>
      </c>
      <c r="AA313" s="4" t="str">
        <f>IF(J313&gt;365,"Bereits abgewandert (Segment D)",IF(Z313&gt;=Hilfswerte!$B$38,"Rot - akut gefaehrdet",IF(Z313&gt;=Hilfswerte!$B$39,"Gelb - beobachten","Gruen - stabil")))</f>
        <v>Bereits abgewandert (Segment D)</v>
      </c>
    </row>
    <row r="314" spans="1:27" ht="15" customHeight="1" x14ac:dyDescent="0.25">
      <c r="A314" s="4" t="s">
        <v>549</v>
      </c>
      <c r="B314" s="4" t="s">
        <v>408</v>
      </c>
      <c r="C314" s="4" t="s">
        <v>84</v>
      </c>
      <c r="D314" s="4" t="s">
        <v>77</v>
      </c>
      <c r="E314" s="4">
        <v>141</v>
      </c>
      <c r="F314" s="5">
        <v>46.9</v>
      </c>
      <c r="G314" s="5">
        <v>16.5</v>
      </c>
      <c r="H314" s="6">
        <v>100110</v>
      </c>
      <c r="I314" s="4">
        <v>4</v>
      </c>
      <c r="J314" s="4">
        <v>9</v>
      </c>
      <c r="K314" s="4">
        <v>1</v>
      </c>
      <c r="L314" s="4">
        <v>25</v>
      </c>
      <c r="M314" s="4">
        <v>5</v>
      </c>
      <c r="N314" s="5">
        <v>4.7</v>
      </c>
      <c r="O314" s="7">
        <f t="shared" si="32"/>
        <v>5</v>
      </c>
      <c r="P314" s="7">
        <f t="shared" si="33"/>
        <v>4</v>
      </c>
      <c r="Q314" s="7">
        <f t="shared" si="34"/>
        <v>5</v>
      </c>
      <c r="R314" s="7">
        <f t="shared" si="35"/>
        <v>14</v>
      </c>
      <c r="S314" s="8">
        <f t="shared" si="36"/>
        <v>128.9</v>
      </c>
      <c r="T314" s="7" t="str">
        <f t="shared" si="37"/>
        <v>A - Top-Kunde</v>
      </c>
      <c r="U314" s="4">
        <f>ROUND(((E314-Hilfswerte!$B$20)/Hilfswerte!$B$21)+((F314-Hilfswerte!$B$22)/Hilfswerte!$B$23)+((G314-Hilfswerte!$B$24)/Hilfswerte!$B$25)+0.1*INDEX(Hilfswerte!$B$4:$B$15,MATCH(C314,Hilfswerte!$A$4:$A$15,0)),2)</f>
        <v>1.43</v>
      </c>
      <c r="V314" s="4">
        <f>ROUND(SQRT((((E314-Hilfswerte!$B$20)/Hilfswerte!$B$21)-Hilfswerte!$B$28)^2+(((F314-Hilfswerte!$B$22)/Hilfswerte!$B$23)-Hilfswerte!$B$29)^2+(((G314-Hilfswerte!$B$24)/Hilfswerte!$B$25)-Hilfswerte!$B$30)^2),3)</f>
        <v>0.86299999999999999</v>
      </c>
      <c r="W314" s="4">
        <f>ROUND(E314*Hilfswerte!$B$31,0)</f>
        <v>28982</v>
      </c>
      <c r="X314" s="4">
        <f t="shared" si="38"/>
        <v>0</v>
      </c>
      <c r="Y314" s="4" t="str">
        <f>IF(T314="A - Top-Kunde","bereits Top-Kunde",IF(AND(V314&lt;=Hilfswerte!$B$34,H314&lt;0.5*W314),"Hoch",IF(AND(V314&lt;=Hilfswerte!$B$35,H314&lt;0.7*W314),"Mittel","Niedrig")))</f>
        <v>bereits Top-Kunde</v>
      </c>
      <c r="Z314" s="4">
        <f t="shared" si="39"/>
        <v>8.5</v>
      </c>
      <c r="AA314" s="4" t="str">
        <f>IF(J314&gt;365,"Bereits abgewandert (Segment D)",IF(Z314&gt;=Hilfswerte!$B$38,"Rot - akut gefaehrdet",IF(Z314&gt;=Hilfswerte!$B$39,"Gelb - beobachten","Gruen - stabil")))</f>
        <v>Gruen - stabil</v>
      </c>
    </row>
    <row r="315" spans="1:27" ht="15" customHeight="1" x14ac:dyDescent="0.25">
      <c r="A315" s="4" t="s">
        <v>550</v>
      </c>
      <c r="B315" s="4" t="s">
        <v>551</v>
      </c>
      <c r="C315" s="4" t="s">
        <v>33</v>
      </c>
      <c r="D315" s="4" t="s">
        <v>30</v>
      </c>
      <c r="E315" s="4">
        <v>58</v>
      </c>
      <c r="F315" s="5">
        <v>14.2</v>
      </c>
      <c r="G315" s="5">
        <v>3.1</v>
      </c>
      <c r="H315" s="6">
        <v>9460</v>
      </c>
      <c r="I315" s="4">
        <v>5</v>
      </c>
      <c r="J315" s="4">
        <v>15</v>
      </c>
      <c r="K315" s="4">
        <v>1</v>
      </c>
      <c r="L315" s="4">
        <v>0</v>
      </c>
      <c r="M315" s="4">
        <v>5</v>
      </c>
      <c r="N315" s="5">
        <v>54</v>
      </c>
      <c r="O315" s="7">
        <f t="shared" si="32"/>
        <v>5</v>
      </c>
      <c r="P315" s="7">
        <f t="shared" si="33"/>
        <v>5</v>
      </c>
      <c r="Q315" s="7">
        <f t="shared" si="34"/>
        <v>5</v>
      </c>
      <c r="R315" s="7">
        <f t="shared" si="35"/>
        <v>15</v>
      </c>
      <c r="S315" s="8">
        <f t="shared" si="36"/>
        <v>171</v>
      </c>
      <c r="T315" s="7" t="str">
        <f t="shared" si="37"/>
        <v>A - Top-Kunde</v>
      </c>
      <c r="U315" s="4">
        <f>ROUND(((E315-Hilfswerte!$B$20)/Hilfswerte!$B$21)+((F315-Hilfswerte!$B$22)/Hilfswerte!$B$23)+((G315-Hilfswerte!$B$24)/Hilfswerte!$B$25)+0.1*INDEX(Hilfswerte!$B$4:$B$15,MATCH(C315,Hilfswerte!$A$4:$A$15,0)),2)</f>
        <v>-1.61</v>
      </c>
      <c r="V315" s="4">
        <f>ROUND(SQRT((((E315-Hilfswerte!$B$20)/Hilfswerte!$B$21)-Hilfswerte!$B$28)^2+(((F315-Hilfswerte!$B$22)/Hilfswerte!$B$23)-Hilfswerte!$B$29)^2+(((G315-Hilfswerte!$B$24)/Hilfswerte!$B$25)-Hilfswerte!$B$30)^2),3)</f>
        <v>1.4339999999999999</v>
      </c>
      <c r="W315" s="4">
        <f>ROUND(E315*Hilfswerte!$B$31,0)</f>
        <v>11922</v>
      </c>
      <c r="X315" s="4">
        <f t="shared" si="38"/>
        <v>2462</v>
      </c>
      <c r="Y315" s="4" t="str">
        <f>IF(T315="A - Top-Kunde","bereits Top-Kunde",IF(AND(V315&lt;=Hilfswerte!$B$34,H315&lt;0.5*W315),"Hoch",IF(AND(V315&lt;=Hilfswerte!$B$35,H315&lt;0.7*W315),"Mittel","Niedrig")))</f>
        <v>bereits Top-Kunde</v>
      </c>
      <c r="Z315" s="4">
        <f t="shared" si="39"/>
        <v>3.8</v>
      </c>
      <c r="AA315" s="4" t="str">
        <f>IF(J315&gt;365,"Bereits abgewandert (Segment D)",IF(Z315&gt;=Hilfswerte!$B$38,"Rot - akut gefaehrdet",IF(Z315&gt;=Hilfswerte!$B$39,"Gelb - beobachten","Gruen - stabil")))</f>
        <v>Gruen - stabil</v>
      </c>
    </row>
    <row r="316" spans="1:27" ht="15" customHeight="1" x14ac:dyDescent="0.25">
      <c r="A316" s="4" t="s">
        <v>552</v>
      </c>
      <c r="B316" s="4" t="s">
        <v>553</v>
      </c>
      <c r="C316" s="4" t="s">
        <v>59</v>
      </c>
      <c r="D316" s="4" t="s">
        <v>117</v>
      </c>
      <c r="E316" s="4">
        <v>221</v>
      </c>
      <c r="F316" s="5">
        <v>35.799999999999997</v>
      </c>
      <c r="G316" s="5">
        <v>5.3</v>
      </c>
      <c r="H316" s="6">
        <v>0</v>
      </c>
      <c r="I316" s="4">
        <v>0</v>
      </c>
      <c r="J316" s="4">
        <v>874</v>
      </c>
      <c r="K316" s="4">
        <v>0</v>
      </c>
      <c r="L316" s="4">
        <v>-5</v>
      </c>
      <c r="M316" s="4">
        <v>0</v>
      </c>
      <c r="N316" s="5">
        <v>-40</v>
      </c>
      <c r="O316" s="7">
        <f t="shared" si="32"/>
        <v>1</v>
      </c>
      <c r="P316" s="7">
        <f t="shared" si="33"/>
        <v>1</v>
      </c>
      <c r="Q316" s="7">
        <f t="shared" si="34"/>
        <v>1</v>
      </c>
      <c r="R316" s="7">
        <f t="shared" si="35"/>
        <v>3</v>
      </c>
      <c r="S316" s="8">
        <f t="shared" si="36"/>
        <v>10</v>
      </c>
      <c r="T316" s="7" t="str">
        <f t="shared" si="37"/>
        <v>D - Abwanderungsrisiko</v>
      </c>
      <c r="U316" s="4">
        <f>ROUND(((E316-Hilfswerte!$B$20)/Hilfswerte!$B$21)+((F316-Hilfswerte!$B$22)/Hilfswerte!$B$23)+((G316-Hilfswerte!$B$24)/Hilfswerte!$B$25)+0.1*INDEX(Hilfswerte!$B$4:$B$15,MATCH(C316,Hilfswerte!$A$4:$A$15,0)),2)</f>
        <v>-0.28000000000000003</v>
      </c>
      <c r="V316" s="4">
        <f>ROUND(SQRT((((E316-Hilfswerte!$B$20)/Hilfswerte!$B$21)-Hilfswerte!$B$28)^2+(((F316-Hilfswerte!$B$22)/Hilfswerte!$B$23)-Hilfswerte!$B$29)^2+(((G316-Hilfswerte!$B$24)/Hilfswerte!$B$25)-Hilfswerte!$B$30)^2),3)</f>
        <v>0.96699999999999997</v>
      </c>
      <c r="W316" s="4">
        <f>ROUND(E316*Hilfswerte!$B$31,0)</f>
        <v>45426</v>
      </c>
      <c r="X316" s="4">
        <f t="shared" si="38"/>
        <v>45426</v>
      </c>
      <c r="Y316" s="4" t="str">
        <f>IF(T316="A - Top-Kunde","bereits Top-Kunde",IF(AND(V316&lt;=Hilfswerte!$B$34,H316&lt;0.5*W316),"Hoch",IF(AND(V316&lt;=Hilfswerte!$B$35,H316&lt;0.7*W316),"Mittel","Niedrig")))</f>
        <v>Mittel</v>
      </c>
      <c r="Z316" s="4">
        <f t="shared" si="39"/>
        <v>59.7</v>
      </c>
      <c r="AA316" s="4" t="str">
        <f>IF(J316&gt;365,"Bereits abgewandert (Segment D)",IF(Z316&gt;=Hilfswerte!$B$38,"Rot - akut gefaehrdet",IF(Z316&gt;=Hilfswerte!$B$39,"Gelb - beobachten","Gruen - stabil")))</f>
        <v>Bereits abgewandert (Segment D)</v>
      </c>
    </row>
    <row r="317" spans="1:27" ht="15" customHeight="1" x14ac:dyDescent="0.25">
      <c r="A317" s="4" t="s">
        <v>554</v>
      </c>
      <c r="B317" s="4" t="s">
        <v>154</v>
      </c>
      <c r="C317" s="4" t="s">
        <v>74</v>
      </c>
      <c r="D317" s="4" t="s">
        <v>30</v>
      </c>
      <c r="E317" s="4">
        <v>176</v>
      </c>
      <c r="F317" s="5">
        <v>39.700000000000003</v>
      </c>
      <c r="G317" s="5">
        <v>16.2</v>
      </c>
      <c r="H317" s="6">
        <v>12670</v>
      </c>
      <c r="I317" s="4">
        <v>5</v>
      </c>
      <c r="J317" s="4">
        <v>6</v>
      </c>
      <c r="K317" s="4">
        <v>0</v>
      </c>
      <c r="L317" s="4">
        <v>4</v>
      </c>
      <c r="M317" s="4">
        <v>2</v>
      </c>
      <c r="N317" s="5">
        <v>-11</v>
      </c>
      <c r="O317" s="7">
        <f t="shared" si="32"/>
        <v>5</v>
      </c>
      <c r="P317" s="7">
        <f t="shared" si="33"/>
        <v>5</v>
      </c>
      <c r="Q317" s="7">
        <f t="shared" si="34"/>
        <v>5</v>
      </c>
      <c r="R317" s="7">
        <f t="shared" si="35"/>
        <v>15</v>
      </c>
      <c r="S317" s="8">
        <f t="shared" si="36"/>
        <v>143.30000000000001</v>
      </c>
      <c r="T317" s="7" t="str">
        <f t="shared" si="37"/>
        <v>A - Top-Kunde</v>
      </c>
      <c r="U317" s="4">
        <f>ROUND(((E317-Hilfswerte!$B$20)/Hilfswerte!$B$21)+((F317-Hilfswerte!$B$22)/Hilfswerte!$B$23)+((G317-Hilfswerte!$B$24)/Hilfswerte!$B$25)+0.1*INDEX(Hilfswerte!$B$4:$B$15,MATCH(C317,Hilfswerte!$A$4:$A$15,0)),2)</f>
        <v>1.38</v>
      </c>
      <c r="V317" s="4">
        <f>ROUND(SQRT((((E317-Hilfswerte!$B$20)/Hilfswerte!$B$21)-Hilfswerte!$B$28)^2+(((F317-Hilfswerte!$B$22)/Hilfswerte!$B$23)-Hilfswerte!$B$29)^2+(((G317-Hilfswerte!$B$24)/Hilfswerte!$B$25)-Hilfswerte!$B$30)^2),3)</f>
        <v>0.79400000000000004</v>
      </c>
      <c r="W317" s="4">
        <f>ROUND(E317*Hilfswerte!$B$31,0)</f>
        <v>36176</v>
      </c>
      <c r="X317" s="4">
        <f t="shared" si="38"/>
        <v>23506</v>
      </c>
      <c r="Y317" s="4" t="str">
        <f>IF(T317="A - Top-Kunde","bereits Top-Kunde",IF(AND(V317&lt;=Hilfswerte!$B$34,H317&lt;0.5*W317),"Hoch",IF(AND(V317&lt;=Hilfswerte!$B$35,H317&lt;0.7*W317),"Mittel","Niedrig")))</f>
        <v>bereits Top-Kunde</v>
      </c>
      <c r="Z317" s="4">
        <f t="shared" si="39"/>
        <v>5.5</v>
      </c>
      <c r="AA317" s="4" t="str">
        <f>IF(J317&gt;365,"Bereits abgewandert (Segment D)",IF(Z317&gt;=Hilfswerte!$B$38,"Rot - akut gefaehrdet",IF(Z317&gt;=Hilfswerte!$B$39,"Gelb - beobachten","Gruen - stabil")))</f>
        <v>Gruen - stabil</v>
      </c>
    </row>
    <row r="318" spans="1:27" ht="15" customHeight="1" x14ac:dyDescent="0.25">
      <c r="A318" s="4" t="s">
        <v>555</v>
      </c>
      <c r="B318" s="4" t="s">
        <v>37</v>
      </c>
      <c r="C318" s="4" t="s">
        <v>47</v>
      </c>
      <c r="D318" s="4" t="s">
        <v>52</v>
      </c>
      <c r="E318" s="4">
        <v>106</v>
      </c>
      <c r="F318" s="5">
        <v>31.7</v>
      </c>
      <c r="G318" s="5">
        <v>14.3</v>
      </c>
      <c r="H318" s="6">
        <v>23340</v>
      </c>
      <c r="I318" s="4">
        <v>4</v>
      </c>
      <c r="J318" s="4">
        <v>21</v>
      </c>
      <c r="K318" s="4">
        <v>2</v>
      </c>
      <c r="L318" s="4">
        <v>-5</v>
      </c>
      <c r="M318" s="4">
        <v>5</v>
      </c>
      <c r="N318" s="5">
        <v>45.4</v>
      </c>
      <c r="O318" s="7">
        <f t="shared" si="32"/>
        <v>5</v>
      </c>
      <c r="P318" s="7">
        <f t="shared" si="33"/>
        <v>4</v>
      </c>
      <c r="Q318" s="7">
        <f t="shared" si="34"/>
        <v>5</v>
      </c>
      <c r="R318" s="7">
        <f t="shared" si="35"/>
        <v>14</v>
      </c>
      <c r="S318" s="8">
        <f t="shared" si="36"/>
        <v>150.69999999999999</v>
      </c>
      <c r="T318" s="7" t="str">
        <f t="shared" si="37"/>
        <v>A - Top-Kunde</v>
      </c>
      <c r="U318" s="4">
        <f>ROUND(((E318-Hilfswerte!$B$20)/Hilfswerte!$B$21)+((F318-Hilfswerte!$B$22)/Hilfswerte!$B$23)+((G318-Hilfswerte!$B$24)/Hilfswerte!$B$25)+0.1*INDEX(Hilfswerte!$B$4:$B$15,MATCH(C318,Hilfswerte!$A$4:$A$15,0)),2)</f>
        <v>0.74</v>
      </c>
      <c r="V318" s="4">
        <f>ROUND(SQRT((((E318-Hilfswerte!$B$20)/Hilfswerte!$B$21)-Hilfswerte!$B$28)^2+(((F318-Hilfswerte!$B$22)/Hilfswerte!$B$23)-Hilfswerte!$B$29)^2+(((G318-Hilfswerte!$B$24)/Hilfswerte!$B$25)-Hilfswerte!$B$30)^2),3)</f>
        <v>0.56599999999999995</v>
      </c>
      <c r="W318" s="4">
        <f>ROUND(E318*Hilfswerte!$B$31,0)</f>
        <v>21788</v>
      </c>
      <c r="X318" s="4">
        <f t="shared" si="38"/>
        <v>0</v>
      </c>
      <c r="Y318" s="4" t="str">
        <f>IF(T318="A - Top-Kunde","bereits Top-Kunde",IF(AND(V318&lt;=Hilfswerte!$B$34,H318&lt;0.5*W318),"Hoch",IF(AND(V318&lt;=Hilfswerte!$B$35,H318&lt;0.7*W318),"Mittel","Niedrig")))</f>
        <v>bereits Top-Kunde</v>
      </c>
      <c r="Z318" s="4">
        <f t="shared" si="39"/>
        <v>7.1</v>
      </c>
      <c r="AA318" s="4" t="str">
        <f>IF(J318&gt;365,"Bereits abgewandert (Segment D)",IF(Z318&gt;=Hilfswerte!$B$38,"Rot - akut gefaehrdet",IF(Z318&gt;=Hilfswerte!$B$39,"Gelb - beobachten","Gruen - stabil")))</f>
        <v>Gruen - stabil</v>
      </c>
    </row>
    <row r="319" spans="1:27" ht="15" customHeight="1" x14ac:dyDescent="0.25">
      <c r="A319" s="4" t="s">
        <v>556</v>
      </c>
      <c r="B319" s="4" t="s">
        <v>254</v>
      </c>
      <c r="C319" s="4" t="s">
        <v>74</v>
      </c>
      <c r="D319" s="4" t="s">
        <v>30</v>
      </c>
      <c r="E319" s="4">
        <v>99</v>
      </c>
      <c r="F319" s="5">
        <v>18.899999999999999</v>
      </c>
      <c r="G319" s="5">
        <v>6.8</v>
      </c>
      <c r="H319" s="6">
        <v>3050</v>
      </c>
      <c r="I319" s="4">
        <v>4</v>
      </c>
      <c r="J319" s="4">
        <v>11</v>
      </c>
      <c r="K319" s="4">
        <v>1</v>
      </c>
      <c r="L319" s="4">
        <v>2</v>
      </c>
      <c r="M319" s="4">
        <v>6</v>
      </c>
      <c r="N319" s="5">
        <v>17.399999999999999</v>
      </c>
      <c r="O319" s="7">
        <f t="shared" si="32"/>
        <v>5</v>
      </c>
      <c r="P319" s="7">
        <f t="shared" si="33"/>
        <v>4</v>
      </c>
      <c r="Q319" s="7">
        <f t="shared" si="34"/>
        <v>4</v>
      </c>
      <c r="R319" s="7">
        <f t="shared" si="35"/>
        <v>13</v>
      </c>
      <c r="S319" s="8">
        <f t="shared" si="36"/>
        <v>132.1</v>
      </c>
      <c r="T319" s="7" t="str">
        <f t="shared" si="37"/>
        <v>A - Top-Kunde</v>
      </c>
      <c r="U319" s="4">
        <f>ROUND(((E319-Hilfswerte!$B$20)/Hilfswerte!$B$21)+((F319-Hilfswerte!$B$22)/Hilfswerte!$B$23)+((G319-Hilfswerte!$B$24)/Hilfswerte!$B$25)+0.1*INDEX(Hilfswerte!$B$4:$B$15,MATCH(C319,Hilfswerte!$A$4:$A$15,0)),2)</f>
        <v>-0.82</v>
      </c>
      <c r="V319" s="4">
        <f>ROUND(SQRT((((E319-Hilfswerte!$B$20)/Hilfswerte!$B$21)-Hilfswerte!$B$28)^2+(((F319-Hilfswerte!$B$22)/Hilfswerte!$B$23)-Hilfswerte!$B$29)^2+(((G319-Hilfswerte!$B$24)/Hilfswerte!$B$25)-Hilfswerte!$B$30)^2),3)</f>
        <v>0.83099999999999996</v>
      </c>
      <c r="W319" s="4">
        <f>ROUND(E319*Hilfswerte!$B$31,0)</f>
        <v>20349</v>
      </c>
      <c r="X319" s="4">
        <f t="shared" si="38"/>
        <v>17299</v>
      </c>
      <c r="Y319" s="4" t="str">
        <f>IF(T319="A - Top-Kunde","bereits Top-Kunde",IF(AND(V319&lt;=Hilfswerte!$B$34,H319&lt;0.5*W319),"Hoch",IF(AND(V319&lt;=Hilfswerte!$B$35,H319&lt;0.7*W319),"Mittel","Niedrig")))</f>
        <v>bereits Top-Kunde</v>
      </c>
      <c r="Z319" s="4">
        <f t="shared" si="39"/>
        <v>4</v>
      </c>
      <c r="AA319" s="4" t="str">
        <f>IF(J319&gt;365,"Bereits abgewandert (Segment D)",IF(Z319&gt;=Hilfswerte!$B$38,"Rot - akut gefaehrdet",IF(Z319&gt;=Hilfswerte!$B$39,"Gelb - beobachten","Gruen - stabil")))</f>
        <v>Gruen - stabil</v>
      </c>
    </row>
    <row r="320" spans="1:27" ht="15" customHeight="1" x14ac:dyDescent="0.25">
      <c r="A320" s="4" t="s">
        <v>557</v>
      </c>
      <c r="B320" s="4" t="s">
        <v>158</v>
      </c>
      <c r="C320" s="4" t="s">
        <v>55</v>
      </c>
      <c r="D320" s="4" t="s">
        <v>30</v>
      </c>
      <c r="E320" s="4">
        <v>78</v>
      </c>
      <c r="F320" s="5">
        <v>13.5</v>
      </c>
      <c r="G320" s="5">
        <v>1.2</v>
      </c>
      <c r="H320" s="6">
        <v>2980</v>
      </c>
      <c r="I320" s="4">
        <v>1</v>
      </c>
      <c r="J320" s="4">
        <v>266</v>
      </c>
      <c r="K320" s="4">
        <v>0</v>
      </c>
      <c r="L320" s="4">
        <v>23</v>
      </c>
      <c r="M320" s="4">
        <v>5</v>
      </c>
      <c r="N320" s="5">
        <v>6.3</v>
      </c>
      <c r="O320" s="7">
        <f t="shared" si="32"/>
        <v>2</v>
      </c>
      <c r="P320" s="7">
        <f t="shared" si="33"/>
        <v>1</v>
      </c>
      <c r="Q320" s="7">
        <f t="shared" si="34"/>
        <v>4</v>
      </c>
      <c r="R320" s="7">
        <f t="shared" si="35"/>
        <v>7</v>
      </c>
      <c r="S320" s="8">
        <f t="shared" si="36"/>
        <v>66.3</v>
      </c>
      <c r="T320" s="7" t="str">
        <f t="shared" si="37"/>
        <v>C - Entwicklungspotenzial</v>
      </c>
      <c r="U320" s="4">
        <f>ROUND(((E320-Hilfswerte!$B$20)/Hilfswerte!$B$21)+((F320-Hilfswerte!$B$22)/Hilfswerte!$B$23)+((G320-Hilfswerte!$B$24)/Hilfswerte!$B$25)+0.1*INDEX(Hilfswerte!$B$4:$B$15,MATCH(C320,Hilfswerte!$A$4:$A$15,0)),2)</f>
        <v>-1.58</v>
      </c>
      <c r="V320" s="4">
        <f>ROUND(SQRT((((E320-Hilfswerte!$B$20)/Hilfswerte!$B$21)-Hilfswerte!$B$28)^2+(((F320-Hilfswerte!$B$22)/Hilfswerte!$B$23)-Hilfswerte!$B$29)^2+(((G320-Hilfswerte!$B$24)/Hilfswerte!$B$25)-Hilfswerte!$B$30)^2),3)</f>
        <v>1.6919999999999999</v>
      </c>
      <c r="W320" s="4">
        <f>ROUND(E320*Hilfswerte!$B$31,0)</f>
        <v>16033</v>
      </c>
      <c r="X320" s="4">
        <f t="shared" si="38"/>
        <v>13053</v>
      </c>
      <c r="Y320" s="4" t="str">
        <f>IF(T320="A - Top-Kunde","bereits Top-Kunde",IF(AND(V320&lt;=Hilfswerte!$B$34,H320&lt;0.5*W320),"Hoch",IF(AND(V320&lt;=Hilfswerte!$B$35,H320&lt;0.7*W320),"Mittel","Niedrig")))</f>
        <v>Niedrig</v>
      </c>
      <c r="Z320" s="4">
        <f t="shared" si="39"/>
        <v>17.899999999999999</v>
      </c>
      <c r="AA320" s="4" t="str">
        <f>IF(J320&gt;365,"Bereits abgewandert (Segment D)",IF(Z320&gt;=Hilfswerte!$B$38,"Rot - akut gefaehrdet",IF(Z320&gt;=Hilfswerte!$B$39,"Gelb - beobachten","Gruen - stabil")))</f>
        <v>Gelb - beobachten</v>
      </c>
    </row>
    <row r="321" spans="1:27" ht="15" customHeight="1" x14ac:dyDescent="0.25">
      <c r="A321" s="4" t="s">
        <v>558</v>
      </c>
      <c r="B321" s="4" t="s">
        <v>559</v>
      </c>
      <c r="C321" s="4" t="s">
        <v>65</v>
      </c>
      <c r="D321" s="4" t="s">
        <v>30</v>
      </c>
      <c r="E321" s="4">
        <v>55</v>
      </c>
      <c r="F321" s="5">
        <v>10</v>
      </c>
      <c r="G321" s="5">
        <v>19.7</v>
      </c>
      <c r="H321" s="6">
        <v>2480</v>
      </c>
      <c r="I321" s="4">
        <v>1</v>
      </c>
      <c r="J321" s="4">
        <v>116</v>
      </c>
      <c r="K321" s="4">
        <v>0</v>
      </c>
      <c r="L321" s="4">
        <v>0</v>
      </c>
      <c r="M321" s="4">
        <v>5</v>
      </c>
      <c r="N321" s="5">
        <v>24.2</v>
      </c>
      <c r="O321" s="7">
        <f t="shared" si="32"/>
        <v>3</v>
      </c>
      <c r="P321" s="7">
        <f t="shared" si="33"/>
        <v>1</v>
      </c>
      <c r="Q321" s="7">
        <f t="shared" si="34"/>
        <v>3</v>
      </c>
      <c r="R321" s="7">
        <f t="shared" si="35"/>
        <v>7</v>
      </c>
      <c r="S321" s="8">
        <f t="shared" si="36"/>
        <v>82.1</v>
      </c>
      <c r="T321" s="7" t="str">
        <f t="shared" si="37"/>
        <v>C - Entwicklungspotenzial</v>
      </c>
      <c r="U321" s="4">
        <f>ROUND(((E321-Hilfswerte!$B$20)/Hilfswerte!$B$21)+((F321-Hilfswerte!$B$22)/Hilfswerte!$B$23)+((G321-Hilfswerte!$B$24)/Hilfswerte!$B$25)+0.1*INDEX(Hilfswerte!$B$4:$B$15,MATCH(C321,Hilfswerte!$A$4:$A$15,0)),2)</f>
        <v>0.85</v>
      </c>
      <c r="V321" s="4">
        <f>ROUND(SQRT((((E321-Hilfswerte!$B$20)/Hilfswerte!$B$21)-Hilfswerte!$B$28)^2+(((F321-Hilfswerte!$B$22)/Hilfswerte!$B$23)-Hilfswerte!$B$29)^2+(((G321-Hilfswerte!$B$24)/Hilfswerte!$B$25)-Hilfswerte!$B$30)^2),3)</f>
        <v>1.5149999999999999</v>
      </c>
      <c r="W321" s="4">
        <f>ROUND(E321*Hilfswerte!$B$31,0)</f>
        <v>11305</v>
      </c>
      <c r="X321" s="4">
        <f t="shared" si="38"/>
        <v>8825</v>
      </c>
      <c r="Y321" s="4" t="str">
        <f>IF(T321="A - Top-Kunde","bereits Top-Kunde",IF(AND(V321&lt;=Hilfswerte!$B$34,H321&lt;0.5*W321),"Hoch",IF(AND(V321&lt;=Hilfswerte!$B$35,H321&lt;0.7*W321),"Mittel","Niedrig")))</f>
        <v>Niedrig</v>
      </c>
      <c r="Z321" s="4">
        <f t="shared" si="39"/>
        <v>5.8</v>
      </c>
      <c r="AA321" s="4" t="str">
        <f>IF(J321&gt;365,"Bereits abgewandert (Segment D)",IF(Z321&gt;=Hilfswerte!$B$38,"Rot - akut gefaehrdet",IF(Z321&gt;=Hilfswerte!$B$39,"Gelb - beobachten","Gruen - stabil")))</f>
        <v>Gruen - stabil</v>
      </c>
    </row>
    <row r="322" spans="1:27" ht="15" customHeight="1" x14ac:dyDescent="0.25">
      <c r="A322" s="4" t="s">
        <v>560</v>
      </c>
      <c r="B322" s="4" t="s">
        <v>415</v>
      </c>
      <c r="C322" s="4" t="s">
        <v>55</v>
      </c>
      <c r="D322" s="4" t="s">
        <v>30</v>
      </c>
      <c r="E322" s="4">
        <v>28</v>
      </c>
      <c r="F322" s="5">
        <v>3.7</v>
      </c>
      <c r="G322" s="5">
        <v>3.3</v>
      </c>
      <c r="H322" s="6">
        <v>1230</v>
      </c>
      <c r="I322" s="4">
        <v>3</v>
      </c>
      <c r="J322" s="4">
        <v>184</v>
      </c>
      <c r="K322" s="4">
        <v>0</v>
      </c>
      <c r="L322" s="4">
        <v>10</v>
      </c>
      <c r="M322" s="4">
        <v>4</v>
      </c>
      <c r="N322" s="5">
        <v>-8.5</v>
      </c>
      <c r="O322" s="7">
        <f t="shared" ref="O322:O385" si="40">IF(J322&gt;365,1,IF(J322&lt;=30,5,IF(J322&lt;=90,4,IF(J322&lt;=180,3,2))))</f>
        <v>2</v>
      </c>
      <c r="P322" s="7">
        <f t="shared" ref="P322:P385" si="41">IF(I322&gt;=5,5,IF(I322&gt;=4,4,IF(I322&gt;=3,3,IF(I322&gt;=2,2,1))))</f>
        <v>3</v>
      </c>
      <c r="Q322" s="7">
        <f t="shared" ref="Q322:Q385" si="42">IF(H322&gt;=7500,5,IF(H322&gt;=2500,4,IF(H322&gt;=1000,3,IF(H322&gt;=1,2,1))))</f>
        <v>3</v>
      </c>
      <c r="R322" s="7">
        <f t="shared" ref="R322:R385" si="43">O322+P322+Q322</f>
        <v>8</v>
      </c>
      <c r="S322" s="8">
        <f t="shared" ref="S322:S385" si="44">ROUND(10*R322+0.5*N322-6*K322-0.3*MAX(0,L322),1)</f>
        <v>72.8</v>
      </c>
      <c r="T322" s="7" t="str">
        <f t="shared" ref="T322:T385" si="45">IF(J322&gt;365,"D - Abwanderungsrisiko",IF(S322&gt;=125,"A - Top-Kunde",IF(S322&gt;=105,"B - Kernkunde","C - Entwicklungspotenzial")))</f>
        <v>C - Entwicklungspotenzial</v>
      </c>
      <c r="U322" s="4">
        <f>ROUND(((E322-Hilfswerte!$B$20)/Hilfswerte!$B$21)+((F322-Hilfswerte!$B$22)/Hilfswerte!$B$23)+((G322-Hilfswerte!$B$24)/Hilfswerte!$B$25)+0.1*INDEX(Hilfswerte!$B$4:$B$15,MATCH(C322,Hilfswerte!$A$4:$A$15,0)),2)</f>
        <v>-1.63</v>
      </c>
      <c r="V322" s="4">
        <f>ROUND(SQRT((((E322-Hilfswerte!$B$20)/Hilfswerte!$B$21)-Hilfswerte!$B$28)^2+(((F322-Hilfswerte!$B$22)/Hilfswerte!$B$23)-Hilfswerte!$B$29)^2+(((G322-Hilfswerte!$B$24)/Hilfswerte!$B$25)-Hilfswerte!$B$30)^2),3)</f>
        <v>1.5189999999999999</v>
      </c>
      <c r="W322" s="4">
        <f>ROUND(E322*Hilfswerte!$B$31,0)</f>
        <v>5755</v>
      </c>
      <c r="X322" s="4">
        <f t="shared" ref="X322:X385" si="46">MAX(0,W322-H322)</f>
        <v>4525</v>
      </c>
      <c r="Y322" s="4" t="str">
        <f>IF(T322="A - Top-Kunde","bereits Top-Kunde",IF(AND(V322&lt;=Hilfswerte!$B$34,H322&lt;0.5*W322),"Hoch",IF(AND(V322&lt;=Hilfswerte!$B$35,H322&lt;0.7*W322),"Mittel","Niedrig")))</f>
        <v>Niedrig</v>
      </c>
      <c r="Z322" s="4">
        <f t="shared" ref="Z322:Z385" si="47">ROUND(0.4*MAX(0,-N322)+3*K322+0.2*MAX(0,L322)+0.05*J322,1)</f>
        <v>14.6</v>
      </c>
      <c r="AA322" s="4" t="str">
        <f>IF(J322&gt;365,"Bereits abgewandert (Segment D)",IF(Z322&gt;=Hilfswerte!$B$38,"Rot - akut gefaehrdet",IF(Z322&gt;=Hilfswerte!$B$39,"Gelb - beobachten","Gruen - stabil")))</f>
        <v>Gelb - beobachten</v>
      </c>
    </row>
    <row r="323" spans="1:27" ht="15" customHeight="1" x14ac:dyDescent="0.25">
      <c r="A323" s="4" t="s">
        <v>561</v>
      </c>
      <c r="B323" s="4" t="s">
        <v>408</v>
      </c>
      <c r="C323" s="4" t="s">
        <v>62</v>
      </c>
      <c r="D323" s="4" t="s">
        <v>30</v>
      </c>
      <c r="E323" s="4">
        <v>60</v>
      </c>
      <c r="F323" s="5">
        <v>13.3</v>
      </c>
      <c r="G323" s="5">
        <v>16.100000000000001</v>
      </c>
      <c r="H323" s="6">
        <v>770</v>
      </c>
      <c r="I323" s="4">
        <v>2</v>
      </c>
      <c r="J323" s="4">
        <v>74</v>
      </c>
      <c r="K323" s="4">
        <v>1</v>
      </c>
      <c r="L323" s="4">
        <v>6</v>
      </c>
      <c r="M323" s="4">
        <v>2</v>
      </c>
      <c r="N323" s="5">
        <v>-22.4</v>
      </c>
      <c r="O323" s="7">
        <f t="shared" si="40"/>
        <v>4</v>
      </c>
      <c r="P323" s="7">
        <f t="shared" si="41"/>
        <v>2</v>
      </c>
      <c r="Q323" s="7">
        <f t="shared" si="42"/>
        <v>2</v>
      </c>
      <c r="R323" s="7">
        <f t="shared" si="43"/>
        <v>8</v>
      </c>
      <c r="S323" s="8">
        <f t="shared" si="44"/>
        <v>61</v>
      </c>
      <c r="T323" s="7" t="str">
        <f t="shared" si="45"/>
        <v>C - Entwicklungspotenzial</v>
      </c>
      <c r="U323" s="4">
        <f>ROUND(((E323-Hilfswerte!$B$20)/Hilfswerte!$B$21)+((F323-Hilfswerte!$B$22)/Hilfswerte!$B$23)+((G323-Hilfswerte!$B$24)/Hilfswerte!$B$25)+0.1*INDEX(Hilfswerte!$B$4:$B$15,MATCH(C323,Hilfswerte!$A$4:$A$15,0)),2)</f>
        <v>0.83</v>
      </c>
      <c r="V323" s="4">
        <f>ROUND(SQRT((((E323-Hilfswerte!$B$20)/Hilfswerte!$B$21)-Hilfswerte!$B$28)^2+(((F323-Hilfswerte!$B$22)/Hilfswerte!$B$23)-Hilfswerte!$B$29)^2+(((G323-Hilfswerte!$B$24)/Hilfswerte!$B$25)-Hilfswerte!$B$30)^2),3)</f>
        <v>1.0029999999999999</v>
      </c>
      <c r="W323" s="4">
        <f>ROUND(E323*Hilfswerte!$B$31,0)</f>
        <v>12333</v>
      </c>
      <c r="X323" s="4">
        <f t="shared" si="46"/>
        <v>11563</v>
      </c>
      <c r="Y323" s="4" t="str">
        <f>IF(T323="A - Top-Kunde","bereits Top-Kunde",IF(AND(V323&lt;=Hilfswerte!$B$34,H323&lt;0.5*W323),"Hoch",IF(AND(V323&lt;=Hilfswerte!$B$35,H323&lt;0.7*W323),"Mittel","Niedrig")))</f>
        <v>Mittel</v>
      </c>
      <c r="Z323" s="4">
        <f t="shared" si="47"/>
        <v>16.899999999999999</v>
      </c>
      <c r="AA323" s="4" t="str">
        <f>IF(J323&gt;365,"Bereits abgewandert (Segment D)",IF(Z323&gt;=Hilfswerte!$B$38,"Rot - akut gefaehrdet",IF(Z323&gt;=Hilfswerte!$B$39,"Gelb - beobachten","Gruen - stabil")))</f>
        <v>Gelb - beobachten</v>
      </c>
    </row>
    <row r="324" spans="1:27" ht="15" customHeight="1" x14ac:dyDescent="0.25">
      <c r="A324" s="4" t="s">
        <v>562</v>
      </c>
      <c r="B324" s="4" t="s">
        <v>548</v>
      </c>
      <c r="C324" s="4" t="s">
        <v>33</v>
      </c>
      <c r="D324" s="4" t="s">
        <v>30</v>
      </c>
      <c r="E324" s="4">
        <v>52</v>
      </c>
      <c r="F324" s="5">
        <v>15.8</v>
      </c>
      <c r="G324" s="5">
        <v>4.5</v>
      </c>
      <c r="H324" s="6">
        <v>520</v>
      </c>
      <c r="I324" s="4">
        <v>2</v>
      </c>
      <c r="J324" s="4">
        <v>8</v>
      </c>
      <c r="K324" s="4">
        <v>0</v>
      </c>
      <c r="L324" s="4">
        <v>1</v>
      </c>
      <c r="M324" s="4">
        <v>4</v>
      </c>
      <c r="N324" s="5">
        <v>16.600000000000001</v>
      </c>
      <c r="O324" s="7">
        <f t="shared" si="40"/>
        <v>5</v>
      </c>
      <c r="P324" s="7">
        <f t="shared" si="41"/>
        <v>2</v>
      </c>
      <c r="Q324" s="7">
        <f t="shared" si="42"/>
        <v>2</v>
      </c>
      <c r="R324" s="7">
        <f t="shared" si="43"/>
        <v>9</v>
      </c>
      <c r="S324" s="8">
        <f t="shared" si="44"/>
        <v>98</v>
      </c>
      <c r="T324" s="7" t="str">
        <f t="shared" si="45"/>
        <v>C - Entwicklungspotenzial</v>
      </c>
      <c r="U324" s="4">
        <f>ROUND(((E324-Hilfswerte!$B$20)/Hilfswerte!$B$21)+((F324-Hilfswerte!$B$22)/Hilfswerte!$B$23)+((G324-Hilfswerte!$B$24)/Hilfswerte!$B$25)+0.1*INDEX(Hilfswerte!$B$4:$B$15,MATCH(C324,Hilfswerte!$A$4:$A$15,0)),2)</f>
        <v>-1.39</v>
      </c>
      <c r="V324" s="4">
        <f>ROUND(SQRT((((E324-Hilfswerte!$B$20)/Hilfswerte!$B$21)-Hilfswerte!$B$28)^2+(((F324-Hilfswerte!$B$22)/Hilfswerte!$B$23)-Hilfswerte!$B$29)^2+(((G324-Hilfswerte!$B$24)/Hilfswerte!$B$25)-Hilfswerte!$B$30)^2),3)</f>
        <v>1.238</v>
      </c>
      <c r="W324" s="4">
        <f>ROUND(E324*Hilfswerte!$B$31,0)</f>
        <v>10688</v>
      </c>
      <c r="X324" s="4">
        <f t="shared" si="46"/>
        <v>10168</v>
      </c>
      <c r="Y324" s="4" t="str">
        <f>IF(T324="A - Top-Kunde","bereits Top-Kunde",IF(AND(V324&lt;=Hilfswerte!$B$34,H324&lt;0.5*W324),"Hoch",IF(AND(V324&lt;=Hilfswerte!$B$35,H324&lt;0.7*W324),"Mittel","Niedrig")))</f>
        <v>Niedrig</v>
      </c>
      <c r="Z324" s="4">
        <f t="shared" si="47"/>
        <v>0.6</v>
      </c>
      <c r="AA324" s="4" t="str">
        <f>IF(J324&gt;365,"Bereits abgewandert (Segment D)",IF(Z324&gt;=Hilfswerte!$B$38,"Rot - akut gefaehrdet",IF(Z324&gt;=Hilfswerte!$B$39,"Gelb - beobachten","Gruen - stabil")))</f>
        <v>Gruen - stabil</v>
      </c>
    </row>
    <row r="325" spans="1:27" ht="15" customHeight="1" x14ac:dyDescent="0.25">
      <c r="A325" s="4" t="s">
        <v>563</v>
      </c>
      <c r="B325" s="4" t="s">
        <v>430</v>
      </c>
      <c r="C325" s="4" t="s">
        <v>47</v>
      </c>
      <c r="D325" s="4" t="s">
        <v>178</v>
      </c>
      <c r="E325" s="4">
        <v>235</v>
      </c>
      <c r="F325" s="5">
        <v>32.5</v>
      </c>
      <c r="G325" s="5">
        <v>8</v>
      </c>
      <c r="H325" s="6">
        <v>54410</v>
      </c>
      <c r="I325" s="4">
        <v>5</v>
      </c>
      <c r="J325" s="4">
        <v>9</v>
      </c>
      <c r="K325" s="4">
        <v>0</v>
      </c>
      <c r="L325" s="4">
        <v>6</v>
      </c>
      <c r="M325" s="4">
        <v>6</v>
      </c>
      <c r="N325" s="5">
        <v>-12.1</v>
      </c>
      <c r="O325" s="7">
        <f t="shared" si="40"/>
        <v>5</v>
      </c>
      <c r="P325" s="7">
        <f t="shared" si="41"/>
        <v>5</v>
      </c>
      <c r="Q325" s="7">
        <f t="shared" si="42"/>
        <v>5</v>
      </c>
      <c r="R325" s="7">
        <f t="shared" si="43"/>
        <v>15</v>
      </c>
      <c r="S325" s="8">
        <f t="shared" si="44"/>
        <v>142.19999999999999</v>
      </c>
      <c r="T325" s="7" t="str">
        <f t="shared" si="45"/>
        <v>A - Top-Kunde</v>
      </c>
      <c r="U325" s="4">
        <f>ROUND(((E325-Hilfswerte!$B$20)/Hilfswerte!$B$21)+((F325-Hilfswerte!$B$22)/Hilfswerte!$B$23)+((G325-Hilfswerte!$B$24)/Hilfswerte!$B$25)+0.1*INDEX(Hilfswerte!$B$4:$B$15,MATCH(C325,Hilfswerte!$A$4:$A$15,0)),2)</f>
        <v>0.31</v>
      </c>
      <c r="V325" s="4">
        <f>ROUND(SQRT((((E325-Hilfswerte!$B$20)/Hilfswerte!$B$21)-Hilfswerte!$B$28)^2+(((F325-Hilfswerte!$B$22)/Hilfswerte!$B$23)-Hilfswerte!$B$29)^2+(((G325-Hilfswerte!$B$24)/Hilfswerte!$B$25)-Hilfswerte!$B$30)^2),3)</f>
        <v>0.59399999999999997</v>
      </c>
      <c r="W325" s="4">
        <f>ROUND(E325*Hilfswerte!$B$31,0)</f>
        <v>48303</v>
      </c>
      <c r="X325" s="4">
        <f t="shared" si="46"/>
        <v>0</v>
      </c>
      <c r="Y325" s="4" t="str">
        <f>IF(T325="A - Top-Kunde","bereits Top-Kunde",IF(AND(V325&lt;=Hilfswerte!$B$34,H325&lt;0.5*W325),"Hoch",IF(AND(V325&lt;=Hilfswerte!$B$35,H325&lt;0.7*W325),"Mittel","Niedrig")))</f>
        <v>bereits Top-Kunde</v>
      </c>
      <c r="Z325" s="4">
        <f t="shared" si="47"/>
        <v>6.5</v>
      </c>
      <c r="AA325" s="4" t="str">
        <f>IF(J325&gt;365,"Bereits abgewandert (Segment D)",IF(Z325&gt;=Hilfswerte!$B$38,"Rot - akut gefaehrdet",IF(Z325&gt;=Hilfswerte!$B$39,"Gelb - beobachten","Gruen - stabil")))</f>
        <v>Gruen - stabil</v>
      </c>
    </row>
    <row r="326" spans="1:27" ht="15" customHeight="1" x14ac:dyDescent="0.25">
      <c r="A326" s="4" t="s">
        <v>564</v>
      </c>
      <c r="B326" s="4" t="s">
        <v>410</v>
      </c>
      <c r="C326" s="4" t="s">
        <v>89</v>
      </c>
      <c r="D326" s="4" t="s">
        <v>117</v>
      </c>
      <c r="E326" s="4">
        <v>61</v>
      </c>
      <c r="F326" s="5">
        <v>14.7</v>
      </c>
      <c r="G326" s="5">
        <v>6.2</v>
      </c>
      <c r="H326" s="6">
        <v>1640</v>
      </c>
      <c r="I326" s="4">
        <v>2</v>
      </c>
      <c r="J326" s="4">
        <v>290</v>
      </c>
      <c r="K326" s="4">
        <v>1</v>
      </c>
      <c r="L326" s="4">
        <v>12</v>
      </c>
      <c r="M326" s="4">
        <v>2</v>
      </c>
      <c r="N326" s="5">
        <v>23.5</v>
      </c>
      <c r="O326" s="7">
        <f t="shared" si="40"/>
        <v>2</v>
      </c>
      <c r="P326" s="7">
        <f t="shared" si="41"/>
        <v>2</v>
      </c>
      <c r="Q326" s="7">
        <f t="shared" si="42"/>
        <v>3</v>
      </c>
      <c r="R326" s="7">
        <f t="shared" si="43"/>
        <v>7</v>
      </c>
      <c r="S326" s="8">
        <f t="shared" si="44"/>
        <v>72.2</v>
      </c>
      <c r="T326" s="7" t="str">
        <f t="shared" si="45"/>
        <v>C - Entwicklungspotenzial</v>
      </c>
      <c r="U326" s="4">
        <f>ROUND(((E326-Hilfswerte!$B$20)/Hilfswerte!$B$21)+((F326-Hilfswerte!$B$22)/Hilfswerte!$B$23)+((G326-Hilfswerte!$B$24)/Hilfswerte!$B$25)+0.1*INDEX(Hilfswerte!$B$4:$B$15,MATCH(C326,Hilfswerte!$A$4:$A$15,0)),2)</f>
        <v>-0.84</v>
      </c>
      <c r="V326" s="4">
        <f>ROUND(SQRT((((E326-Hilfswerte!$B$20)/Hilfswerte!$B$21)-Hilfswerte!$B$28)^2+(((F326-Hilfswerte!$B$22)/Hilfswerte!$B$23)-Hilfswerte!$B$29)^2+(((G326-Hilfswerte!$B$24)/Hilfswerte!$B$25)-Hilfswerte!$B$30)^2),3)</f>
        <v>1.0049999999999999</v>
      </c>
      <c r="W326" s="4">
        <f>ROUND(E326*Hilfswerte!$B$31,0)</f>
        <v>12538</v>
      </c>
      <c r="X326" s="4">
        <f t="shared" si="46"/>
        <v>10898</v>
      </c>
      <c r="Y326" s="4" t="str">
        <f>IF(T326="A - Top-Kunde","bereits Top-Kunde",IF(AND(V326&lt;=Hilfswerte!$B$34,H326&lt;0.5*W326),"Hoch",IF(AND(V326&lt;=Hilfswerte!$B$35,H326&lt;0.7*W326),"Mittel","Niedrig")))</f>
        <v>Mittel</v>
      </c>
      <c r="Z326" s="4">
        <f t="shared" si="47"/>
        <v>19.899999999999999</v>
      </c>
      <c r="AA326" s="4" t="str">
        <f>IF(J326&gt;365,"Bereits abgewandert (Segment D)",IF(Z326&gt;=Hilfswerte!$B$38,"Rot - akut gefaehrdet",IF(Z326&gt;=Hilfswerte!$B$39,"Gelb - beobachten","Gruen - stabil")))</f>
        <v>Rot - akut gefaehrdet</v>
      </c>
    </row>
    <row r="327" spans="1:27" ht="15" customHeight="1" x14ac:dyDescent="0.25">
      <c r="A327" s="4" t="s">
        <v>565</v>
      </c>
      <c r="B327" s="4" t="s">
        <v>194</v>
      </c>
      <c r="C327" s="4" t="s">
        <v>84</v>
      </c>
      <c r="D327" s="4" t="s">
        <v>48</v>
      </c>
      <c r="E327" s="4">
        <v>96</v>
      </c>
      <c r="F327" s="5">
        <v>21</v>
      </c>
      <c r="G327" s="5">
        <v>11.6</v>
      </c>
      <c r="H327" s="6">
        <v>1710</v>
      </c>
      <c r="I327" s="4">
        <v>2</v>
      </c>
      <c r="J327" s="4">
        <v>32</v>
      </c>
      <c r="K327" s="4">
        <v>0</v>
      </c>
      <c r="L327" s="4">
        <v>2</v>
      </c>
      <c r="M327" s="4">
        <v>5</v>
      </c>
      <c r="N327" s="5">
        <v>-11.2</v>
      </c>
      <c r="O327" s="7">
        <f t="shared" si="40"/>
        <v>4</v>
      </c>
      <c r="P327" s="7">
        <f t="shared" si="41"/>
        <v>2</v>
      </c>
      <c r="Q327" s="7">
        <f t="shared" si="42"/>
        <v>3</v>
      </c>
      <c r="R327" s="7">
        <f t="shared" si="43"/>
        <v>9</v>
      </c>
      <c r="S327" s="8">
        <f t="shared" si="44"/>
        <v>83.8</v>
      </c>
      <c r="T327" s="7" t="str">
        <f t="shared" si="45"/>
        <v>C - Entwicklungspotenzial</v>
      </c>
      <c r="U327" s="4">
        <f>ROUND(((E327-Hilfswerte!$B$20)/Hilfswerte!$B$21)+((F327-Hilfswerte!$B$22)/Hilfswerte!$B$23)+((G327-Hilfswerte!$B$24)/Hilfswerte!$B$25)+0.1*INDEX(Hilfswerte!$B$4:$B$15,MATCH(C327,Hilfswerte!$A$4:$A$15,0)),2)</f>
        <v>0</v>
      </c>
      <c r="V327" s="4">
        <f>ROUND(SQRT((((E327-Hilfswerte!$B$20)/Hilfswerte!$B$21)-Hilfswerte!$B$28)^2+(((F327-Hilfswerte!$B$22)/Hilfswerte!$B$23)-Hilfswerte!$B$29)^2+(((G327-Hilfswerte!$B$24)/Hilfswerte!$B$25)-Hilfswerte!$B$30)^2),3)</f>
        <v>0.432</v>
      </c>
      <c r="W327" s="4">
        <f>ROUND(E327*Hilfswerte!$B$31,0)</f>
        <v>19732</v>
      </c>
      <c r="X327" s="4">
        <f t="shared" si="46"/>
        <v>18022</v>
      </c>
      <c r="Y327" s="4" t="str">
        <f>IF(T327="A - Top-Kunde","bereits Top-Kunde",IF(AND(V327&lt;=Hilfswerte!$B$34,H327&lt;0.5*W327),"Hoch",IF(AND(V327&lt;=Hilfswerte!$B$35,H327&lt;0.7*W327),"Mittel","Niedrig")))</f>
        <v>Hoch</v>
      </c>
      <c r="Z327" s="4">
        <f t="shared" si="47"/>
        <v>6.5</v>
      </c>
      <c r="AA327" s="4" t="str">
        <f>IF(J327&gt;365,"Bereits abgewandert (Segment D)",IF(Z327&gt;=Hilfswerte!$B$38,"Rot - akut gefaehrdet",IF(Z327&gt;=Hilfswerte!$B$39,"Gelb - beobachten","Gruen - stabil")))</f>
        <v>Gruen - stabil</v>
      </c>
    </row>
    <row r="328" spans="1:27" ht="15" customHeight="1" x14ac:dyDescent="0.25">
      <c r="A328" s="4" t="s">
        <v>566</v>
      </c>
      <c r="B328" s="4" t="s">
        <v>567</v>
      </c>
      <c r="C328" s="4" t="s">
        <v>55</v>
      </c>
      <c r="D328" s="4" t="s">
        <v>30</v>
      </c>
      <c r="E328" s="4">
        <v>47</v>
      </c>
      <c r="F328" s="5">
        <v>10.9</v>
      </c>
      <c r="G328" s="5">
        <v>16.600000000000001</v>
      </c>
      <c r="H328" s="6">
        <v>3250</v>
      </c>
      <c r="I328" s="4">
        <v>4</v>
      </c>
      <c r="J328" s="4">
        <v>16</v>
      </c>
      <c r="K328" s="4">
        <v>0</v>
      </c>
      <c r="L328" s="4">
        <v>19</v>
      </c>
      <c r="M328" s="4">
        <v>2</v>
      </c>
      <c r="N328" s="5">
        <v>4.8</v>
      </c>
      <c r="O328" s="7">
        <f t="shared" si="40"/>
        <v>5</v>
      </c>
      <c r="P328" s="7">
        <f t="shared" si="41"/>
        <v>4</v>
      </c>
      <c r="Q328" s="7">
        <f t="shared" si="42"/>
        <v>4</v>
      </c>
      <c r="R328" s="7">
        <f t="shared" si="43"/>
        <v>13</v>
      </c>
      <c r="S328" s="8">
        <f t="shared" si="44"/>
        <v>126.7</v>
      </c>
      <c r="T328" s="7" t="str">
        <f t="shared" si="45"/>
        <v>A - Top-Kunde</v>
      </c>
      <c r="U328" s="4">
        <f>ROUND(((E328-Hilfswerte!$B$20)/Hilfswerte!$B$21)+((F328-Hilfswerte!$B$22)/Hilfswerte!$B$23)+((G328-Hilfswerte!$B$24)/Hilfswerte!$B$25)+0.1*INDEX(Hilfswerte!$B$4:$B$15,MATCH(C328,Hilfswerte!$A$4:$A$15,0)),2)</f>
        <v>0.69</v>
      </c>
      <c r="V328" s="4">
        <f>ROUND(SQRT((((E328-Hilfswerte!$B$20)/Hilfswerte!$B$21)-Hilfswerte!$B$28)^2+(((F328-Hilfswerte!$B$22)/Hilfswerte!$B$23)-Hilfswerte!$B$29)^2+(((G328-Hilfswerte!$B$24)/Hilfswerte!$B$25)-Hilfswerte!$B$30)^2),3)</f>
        <v>1.109</v>
      </c>
      <c r="W328" s="4">
        <f>ROUND(E328*Hilfswerte!$B$31,0)</f>
        <v>9661</v>
      </c>
      <c r="X328" s="4">
        <f t="shared" si="46"/>
        <v>6411</v>
      </c>
      <c r="Y328" s="4" t="str">
        <f>IF(T328="A - Top-Kunde","bereits Top-Kunde",IF(AND(V328&lt;=Hilfswerte!$B$34,H328&lt;0.5*W328),"Hoch",IF(AND(V328&lt;=Hilfswerte!$B$35,H328&lt;0.7*W328),"Mittel","Niedrig")))</f>
        <v>bereits Top-Kunde</v>
      </c>
      <c r="Z328" s="4">
        <f t="shared" si="47"/>
        <v>4.5999999999999996</v>
      </c>
      <c r="AA328" s="4" t="str">
        <f>IF(J328&gt;365,"Bereits abgewandert (Segment D)",IF(Z328&gt;=Hilfswerte!$B$38,"Rot - akut gefaehrdet",IF(Z328&gt;=Hilfswerte!$B$39,"Gelb - beobachten","Gruen - stabil")))</f>
        <v>Gruen - stabil</v>
      </c>
    </row>
    <row r="329" spans="1:27" ht="15" customHeight="1" x14ac:dyDescent="0.25">
      <c r="A329" s="4" t="s">
        <v>568</v>
      </c>
      <c r="B329" s="4" t="s">
        <v>569</v>
      </c>
      <c r="C329" s="4" t="s">
        <v>33</v>
      </c>
      <c r="D329" s="4" t="s">
        <v>30</v>
      </c>
      <c r="E329" s="4">
        <v>77</v>
      </c>
      <c r="F329" s="5">
        <v>16</v>
      </c>
      <c r="G329" s="5">
        <v>7</v>
      </c>
      <c r="H329" s="6">
        <v>11630</v>
      </c>
      <c r="I329" s="4">
        <v>7</v>
      </c>
      <c r="J329" s="4">
        <v>15</v>
      </c>
      <c r="K329" s="4">
        <v>0</v>
      </c>
      <c r="L329" s="4">
        <v>-5</v>
      </c>
      <c r="M329" s="4">
        <v>1</v>
      </c>
      <c r="N329" s="5">
        <v>-25.1</v>
      </c>
      <c r="O329" s="7">
        <f t="shared" si="40"/>
        <v>5</v>
      </c>
      <c r="P329" s="7">
        <f t="shared" si="41"/>
        <v>5</v>
      </c>
      <c r="Q329" s="7">
        <f t="shared" si="42"/>
        <v>5</v>
      </c>
      <c r="R329" s="7">
        <f t="shared" si="43"/>
        <v>15</v>
      </c>
      <c r="S329" s="8">
        <f t="shared" si="44"/>
        <v>137.5</v>
      </c>
      <c r="T329" s="7" t="str">
        <f t="shared" si="45"/>
        <v>A - Top-Kunde</v>
      </c>
      <c r="U329" s="4">
        <f>ROUND(((E329-Hilfswerte!$B$20)/Hilfswerte!$B$21)+((F329-Hilfswerte!$B$22)/Hilfswerte!$B$23)+((G329-Hilfswerte!$B$24)/Hilfswerte!$B$25)+0.1*INDEX(Hilfswerte!$B$4:$B$15,MATCH(C329,Hilfswerte!$A$4:$A$15,0)),2)</f>
        <v>-0.88</v>
      </c>
      <c r="V329" s="4">
        <f>ROUND(SQRT((((E329-Hilfswerte!$B$20)/Hilfswerte!$B$21)-Hilfswerte!$B$28)^2+(((F329-Hilfswerte!$B$22)/Hilfswerte!$B$23)-Hilfswerte!$B$29)^2+(((G329-Hilfswerte!$B$24)/Hilfswerte!$B$25)-Hilfswerte!$B$30)^2),3)</f>
        <v>0.86499999999999999</v>
      </c>
      <c r="W329" s="4">
        <f>ROUND(E329*Hilfswerte!$B$31,0)</f>
        <v>15827</v>
      </c>
      <c r="X329" s="4">
        <f t="shared" si="46"/>
        <v>4197</v>
      </c>
      <c r="Y329" s="4" t="str">
        <f>IF(T329="A - Top-Kunde","bereits Top-Kunde",IF(AND(V329&lt;=Hilfswerte!$B$34,H329&lt;0.5*W329),"Hoch",IF(AND(V329&lt;=Hilfswerte!$B$35,H329&lt;0.7*W329),"Mittel","Niedrig")))</f>
        <v>bereits Top-Kunde</v>
      </c>
      <c r="Z329" s="4">
        <f t="shared" si="47"/>
        <v>10.8</v>
      </c>
      <c r="AA329" s="4" t="str">
        <f>IF(J329&gt;365,"Bereits abgewandert (Segment D)",IF(Z329&gt;=Hilfswerte!$B$38,"Rot - akut gefaehrdet",IF(Z329&gt;=Hilfswerte!$B$39,"Gelb - beobachten","Gruen - stabil")))</f>
        <v>Gruen - stabil</v>
      </c>
    </row>
    <row r="330" spans="1:27" ht="15" customHeight="1" x14ac:dyDescent="0.25">
      <c r="A330" s="4" t="s">
        <v>570</v>
      </c>
      <c r="B330" s="4" t="s">
        <v>101</v>
      </c>
      <c r="C330" s="4" t="s">
        <v>55</v>
      </c>
      <c r="D330" s="4" t="s">
        <v>48</v>
      </c>
      <c r="E330" s="4">
        <v>27</v>
      </c>
      <c r="F330" s="5">
        <v>4</v>
      </c>
      <c r="G330" s="5">
        <v>21.5</v>
      </c>
      <c r="H330" s="6">
        <v>3830</v>
      </c>
      <c r="I330" s="4">
        <v>6</v>
      </c>
      <c r="J330" s="4">
        <v>21</v>
      </c>
      <c r="K330" s="4">
        <v>0</v>
      </c>
      <c r="L330" s="4">
        <v>16</v>
      </c>
      <c r="M330" s="4">
        <v>1</v>
      </c>
      <c r="N330" s="5">
        <v>10.4</v>
      </c>
      <c r="O330" s="7">
        <f t="shared" si="40"/>
        <v>5</v>
      </c>
      <c r="P330" s="7">
        <f t="shared" si="41"/>
        <v>5</v>
      </c>
      <c r="Q330" s="7">
        <f t="shared" si="42"/>
        <v>4</v>
      </c>
      <c r="R330" s="7">
        <f t="shared" si="43"/>
        <v>14</v>
      </c>
      <c r="S330" s="8">
        <f t="shared" si="44"/>
        <v>140.4</v>
      </c>
      <c r="T330" s="7" t="str">
        <f t="shared" si="45"/>
        <v>A - Top-Kunde</v>
      </c>
      <c r="U330" s="4">
        <f>ROUND(((E330-Hilfswerte!$B$20)/Hilfswerte!$B$21)+((F330-Hilfswerte!$B$22)/Hilfswerte!$B$23)+((G330-Hilfswerte!$B$24)/Hilfswerte!$B$25)+0.1*INDEX(Hilfswerte!$B$4:$B$15,MATCH(C330,Hilfswerte!$A$4:$A$15,0)),2)</f>
        <v>1.26</v>
      </c>
      <c r="V330" s="4">
        <f>ROUND(SQRT((((E330-Hilfswerte!$B$20)/Hilfswerte!$B$21)-Hilfswerte!$B$28)^2+(((F330-Hilfswerte!$B$22)/Hilfswerte!$B$23)-Hilfswerte!$B$29)^2+(((G330-Hilfswerte!$B$24)/Hilfswerte!$B$25)-Hilfswerte!$B$30)^2),3)</f>
        <v>1.843</v>
      </c>
      <c r="W330" s="4">
        <f>ROUND(E330*Hilfswerte!$B$31,0)</f>
        <v>5550</v>
      </c>
      <c r="X330" s="4">
        <f t="shared" si="46"/>
        <v>1720</v>
      </c>
      <c r="Y330" s="4" t="str">
        <f>IF(T330="A - Top-Kunde","bereits Top-Kunde",IF(AND(V330&lt;=Hilfswerte!$B$34,H330&lt;0.5*W330),"Hoch",IF(AND(V330&lt;=Hilfswerte!$B$35,H330&lt;0.7*W330),"Mittel","Niedrig")))</f>
        <v>bereits Top-Kunde</v>
      </c>
      <c r="Z330" s="4">
        <f t="shared" si="47"/>
        <v>4.3</v>
      </c>
      <c r="AA330" s="4" t="str">
        <f>IF(J330&gt;365,"Bereits abgewandert (Segment D)",IF(Z330&gt;=Hilfswerte!$B$38,"Rot - akut gefaehrdet",IF(Z330&gt;=Hilfswerte!$B$39,"Gelb - beobachten","Gruen - stabil")))</f>
        <v>Gruen - stabil</v>
      </c>
    </row>
    <row r="331" spans="1:27" ht="15" customHeight="1" x14ac:dyDescent="0.25">
      <c r="A331" s="4" t="s">
        <v>571</v>
      </c>
      <c r="B331" s="4" t="s">
        <v>572</v>
      </c>
      <c r="C331" s="4" t="s">
        <v>89</v>
      </c>
      <c r="D331" s="4" t="s">
        <v>30</v>
      </c>
      <c r="E331" s="4">
        <v>418</v>
      </c>
      <c r="F331" s="5">
        <v>169.6</v>
      </c>
      <c r="G331" s="5">
        <v>16</v>
      </c>
      <c r="H331" s="6">
        <v>51750</v>
      </c>
      <c r="I331" s="4">
        <v>4</v>
      </c>
      <c r="J331" s="4">
        <v>41</v>
      </c>
      <c r="K331" s="4">
        <v>0</v>
      </c>
      <c r="L331" s="4">
        <v>6</v>
      </c>
      <c r="M331" s="4">
        <v>6</v>
      </c>
      <c r="N331" s="5">
        <v>16</v>
      </c>
      <c r="O331" s="7">
        <f t="shared" si="40"/>
        <v>4</v>
      </c>
      <c r="P331" s="7">
        <f t="shared" si="41"/>
        <v>4</v>
      </c>
      <c r="Q331" s="7">
        <f t="shared" si="42"/>
        <v>5</v>
      </c>
      <c r="R331" s="7">
        <f t="shared" si="43"/>
        <v>13</v>
      </c>
      <c r="S331" s="8">
        <f t="shared" si="44"/>
        <v>136.19999999999999</v>
      </c>
      <c r="T331" s="7" t="str">
        <f t="shared" si="45"/>
        <v>A - Top-Kunde</v>
      </c>
      <c r="U331" s="4">
        <f>ROUND(((E331-Hilfswerte!$B$20)/Hilfswerte!$B$21)+((F331-Hilfswerte!$B$22)/Hilfswerte!$B$23)+((G331-Hilfswerte!$B$24)/Hilfswerte!$B$25)+0.1*INDEX(Hilfswerte!$B$4:$B$15,MATCH(C331,Hilfswerte!$A$4:$A$15,0)),2)</f>
        <v>5.04</v>
      </c>
      <c r="V331" s="4">
        <f>ROUND(SQRT((((E331-Hilfswerte!$B$20)/Hilfswerte!$B$21)-Hilfswerte!$B$28)^2+(((F331-Hilfswerte!$B$22)/Hilfswerte!$B$23)-Hilfswerte!$B$29)^2+(((G331-Hilfswerte!$B$24)/Hilfswerte!$B$25)-Hilfswerte!$B$30)^2),3)</f>
        <v>2.72</v>
      </c>
      <c r="W331" s="4">
        <f>ROUND(E331*Hilfswerte!$B$31,0)</f>
        <v>85918</v>
      </c>
      <c r="X331" s="4">
        <f t="shared" si="46"/>
        <v>34168</v>
      </c>
      <c r="Y331" s="4" t="str">
        <f>IF(T331="A - Top-Kunde","bereits Top-Kunde",IF(AND(V331&lt;=Hilfswerte!$B$34,H331&lt;0.5*W331),"Hoch",IF(AND(V331&lt;=Hilfswerte!$B$35,H331&lt;0.7*W331),"Mittel","Niedrig")))</f>
        <v>bereits Top-Kunde</v>
      </c>
      <c r="Z331" s="4">
        <f t="shared" si="47"/>
        <v>3.3</v>
      </c>
      <c r="AA331" s="4" t="str">
        <f>IF(J331&gt;365,"Bereits abgewandert (Segment D)",IF(Z331&gt;=Hilfswerte!$B$38,"Rot - akut gefaehrdet",IF(Z331&gt;=Hilfswerte!$B$39,"Gelb - beobachten","Gruen - stabil")))</f>
        <v>Gruen - stabil</v>
      </c>
    </row>
    <row r="332" spans="1:27" ht="15" customHeight="1" x14ac:dyDescent="0.25">
      <c r="A332" s="4" t="s">
        <v>573</v>
      </c>
      <c r="B332" s="4" t="s">
        <v>574</v>
      </c>
      <c r="C332" s="4" t="s">
        <v>74</v>
      </c>
      <c r="D332" s="4" t="s">
        <v>30</v>
      </c>
      <c r="E332" s="4">
        <v>105</v>
      </c>
      <c r="F332" s="5">
        <v>35.799999999999997</v>
      </c>
      <c r="G332" s="5">
        <v>3</v>
      </c>
      <c r="H332" s="6">
        <v>0</v>
      </c>
      <c r="I332" s="4">
        <v>0</v>
      </c>
      <c r="J332" s="4">
        <v>584</v>
      </c>
      <c r="K332" s="4">
        <v>0</v>
      </c>
      <c r="L332" s="4">
        <v>1</v>
      </c>
      <c r="M332" s="4">
        <v>0</v>
      </c>
      <c r="N332" s="5">
        <v>-36.5</v>
      </c>
      <c r="O332" s="7">
        <f t="shared" si="40"/>
        <v>1</v>
      </c>
      <c r="P332" s="7">
        <f t="shared" si="41"/>
        <v>1</v>
      </c>
      <c r="Q332" s="7">
        <f t="shared" si="42"/>
        <v>1</v>
      </c>
      <c r="R332" s="7">
        <f t="shared" si="43"/>
        <v>3</v>
      </c>
      <c r="S332" s="8">
        <f t="shared" si="44"/>
        <v>11.5</v>
      </c>
      <c r="T332" s="7" t="str">
        <f t="shared" si="45"/>
        <v>D - Abwanderungsrisiko</v>
      </c>
      <c r="U332" s="4">
        <f>ROUND(((E332-Hilfswerte!$B$20)/Hilfswerte!$B$21)+((F332-Hilfswerte!$B$22)/Hilfswerte!$B$23)+((G332-Hilfswerte!$B$24)/Hilfswerte!$B$25)+0.1*INDEX(Hilfswerte!$B$4:$B$15,MATCH(C332,Hilfswerte!$A$4:$A$15,0)),2)</f>
        <v>-1.0900000000000001</v>
      </c>
      <c r="V332" s="4">
        <f>ROUND(SQRT((((E332-Hilfswerte!$B$20)/Hilfswerte!$B$21)-Hilfswerte!$B$28)^2+(((F332-Hilfswerte!$B$22)/Hilfswerte!$B$23)-Hilfswerte!$B$29)^2+(((G332-Hilfswerte!$B$24)/Hilfswerte!$B$25)-Hilfswerte!$B$30)^2),3)</f>
        <v>1.331</v>
      </c>
      <c r="W332" s="4">
        <f>ROUND(E332*Hilfswerte!$B$31,0)</f>
        <v>21582</v>
      </c>
      <c r="X332" s="4">
        <f t="shared" si="46"/>
        <v>21582</v>
      </c>
      <c r="Y332" s="4" t="str">
        <f>IF(T332="A - Top-Kunde","bereits Top-Kunde",IF(AND(V332&lt;=Hilfswerte!$B$34,H332&lt;0.5*W332),"Hoch",IF(AND(V332&lt;=Hilfswerte!$B$35,H332&lt;0.7*W332),"Mittel","Niedrig")))</f>
        <v>Niedrig</v>
      </c>
      <c r="Z332" s="4">
        <f t="shared" si="47"/>
        <v>44</v>
      </c>
      <c r="AA332" s="4" t="str">
        <f>IF(J332&gt;365,"Bereits abgewandert (Segment D)",IF(Z332&gt;=Hilfswerte!$B$38,"Rot - akut gefaehrdet",IF(Z332&gt;=Hilfswerte!$B$39,"Gelb - beobachten","Gruen - stabil")))</f>
        <v>Bereits abgewandert (Segment D)</v>
      </c>
    </row>
    <row r="333" spans="1:27" ht="15" customHeight="1" x14ac:dyDescent="0.25">
      <c r="A333" s="4" t="s">
        <v>575</v>
      </c>
      <c r="B333" s="4" t="s">
        <v>576</v>
      </c>
      <c r="C333" s="4" t="s">
        <v>74</v>
      </c>
      <c r="D333" s="4" t="s">
        <v>30</v>
      </c>
      <c r="E333" s="4">
        <v>472</v>
      </c>
      <c r="F333" s="5">
        <v>151.30000000000001</v>
      </c>
      <c r="G333" s="5">
        <v>13.8</v>
      </c>
      <c r="H333" s="6">
        <v>125280</v>
      </c>
      <c r="I333" s="4">
        <v>3</v>
      </c>
      <c r="J333" s="4">
        <v>341</v>
      </c>
      <c r="K333" s="4">
        <v>0</v>
      </c>
      <c r="L333" s="4">
        <v>-5</v>
      </c>
      <c r="M333" s="4">
        <v>1</v>
      </c>
      <c r="N333" s="5">
        <v>15.7</v>
      </c>
      <c r="O333" s="7">
        <f t="shared" si="40"/>
        <v>2</v>
      </c>
      <c r="P333" s="7">
        <f t="shared" si="41"/>
        <v>3</v>
      </c>
      <c r="Q333" s="7">
        <f t="shared" si="42"/>
        <v>5</v>
      </c>
      <c r="R333" s="7">
        <f t="shared" si="43"/>
        <v>10</v>
      </c>
      <c r="S333" s="8">
        <f t="shared" si="44"/>
        <v>107.9</v>
      </c>
      <c r="T333" s="7" t="str">
        <f t="shared" si="45"/>
        <v>B - Kernkunde</v>
      </c>
      <c r="U333" s="4">
        <f>ROUND(((E333-Hilfswerte!$B$20)/Hilfswerte!$B$21)+((F333-Hilfswerte!$B$22)/Hilfswerte!$B$23)+((G333-Hilfswerte!$B$24)/Hilfswerte!$B$25)+0.1*INDEX(Hilfswerte!$B$4:$B$15,MATCH(C333,Hilfswerte!$A$4:$A$15,0)),2)</f>
        <v>4.28</v>
      </c>
      <c r="V333" s="4">
        <f>ROUND(SQRT((((E333-Hilfswerte!$B$20)/Hilfswerte!$B$21)-Hilfswerte!$B$28)^2+(((F333-Hilfswerte!$B$22)/Hilfswerte!$B$23)-Hilfswerte!$B$29)^2+(((G333-Hilfswerte!$B$24)/Hilfswerte!$B$25)-Hilfswerte!$B$30)^2),3)</f>
        <v>2.464</v>
      </c>
      <c r="W333" s="4">
        <f>ROUND(E333*Hilfswerte!$B$31,0)</f>
        <v>97018</v>
      </c>
      <c r="X333" s="4">
        <f t="shared" si="46"/>
        <v>0</v>
      </c>
      <c r="Y333" s="4" t="str">
        <f>IF(T333="A - Top-Kunde","bereits Top-Kunde",IF(AND(V333&lt;=Hilfswerte!$B$34,H333&lt;0.5*W333),"Hoch",IF(AND(V333&lt;=Hilfswerte!$B$35,H333&lt;0.7*W333),"Mittel","Niedrig")))</f>
        <v>Niedrig</v>
      </c>
      <c r="Z333" s="4">
        <f t="shared" si="47"/>
        <v>17.100000000000001</v>
      </c>
      <c r="AA333" s="4" t="str">
        <f>IF(J333&gt;365,"Bereits abgewandert (Segment D)",IF(Z333&gt;=Hilfswerte!$B$38,"Rot - akut gefaehrdet",IF(Z333&gt;=Hilfswerte!$B$39,"Gelb - beobachten","Gruen - stabil")))</f>
        <v>Gelb - beobachten</v>
      </c>
    </row>
    <row r="334" spans="1:27" ht="15" customHeight="1" x14ac:dyDescent="0.25">
      <c r="A334" s="4" t="s">
        <v>577</v>
      </c>
      <c r="B334" s="4" t="s">
        <v>212</v>
      </c>
      <c r="C334" s="4" t="s">
        <v>47</v>
      </c>
      <c r="D334" s="4" t="s">
        <v>77</v>
      </c>
      <c r="E334" s="4">
        <v>103</v>
      </c>
      <c r="F334" s="5">
        <v>25.5</v>
      </c>
      <c r="G334" s="5">
        <v>11.2</v>
      </c>
      <c r="H334" s="6">
        <v>1530</v>
      </c>
      <c r="I334" s="4">
        <v>1</v>
      </c>
      <c r="J334" s="4">
        <v>91</v>
      </c>
      <c r="K334" s="4">
        <v>1</v>
      </c>
      <c r="L334" s="4">
        <v>31</v>
      </c>
      <c r="M334" s="4">
        <v>5</v>
      </c>
      <c r="N334" s="5">
        <v>4.9000000000000004</v>
      </c>
      <c r="O334" s="7">
        <f t="shared" si="40"/>
        <v>3</v>
      </c>
      <c r="P334" s="7">
        <f t="shared" si="41"/>
        <v>1</v>
      </c>
      <c r="Q334" s="7">
        <f t="shared" si="42"/>
        <v>3</v>
      </c>
      <c r="R334" s="7">
        <f t="shared" si="43"/>
        <v>7</v>
      </c>
      <c r="S334" s="8">
        <f t="shared" si="44"/>
        <v>57.2</v>
      </c>
      <c r="T334" s="7" t="str">
        <f t="shared" si="45"/>
        <v>C - Entwicklungspotenzial</v>
      </c>
      <c r="U334" s="4">
        <f>ROUND(((E334-Hilfswerte!$B$20)/Hilfswerte!$B$21)+((F334-Hilfswerte!$B$22)/Hilfswerte!$B$23)+((G334-Hilfswerte!$B$24)/Hilfswerte!$B$25)+0.1*INDEX(Hilfswerte!$B$4:$B$15,MATCH(C334,Hilfswerte!$A$4:$A$15,0)),2)</f>
        <v>0.12</v>
      </c>
      <c r="V334" s="4">
        <f>ROUND(SQRT((((E334-Hilfswerte!$B$20)/Hilfswerte!$B$21)-Hilfswerte!$B$28)^2+(((F334-Hilfswerte!$B$22)/Hilfswerte!$B$23)-Hilfswerte!$B$29)^2+(((G334-Hilfswerte!$B$24)/Hilfswerte!$B$25)-Hilfswerte!$B$30)^2),3)</f>
        <v>0.35099999999999998</v>
      </c>
      <c r="W334" s="4">
        <f>ROUND(E334*Hilfswerte!$B$31,0)</f>
        <v>21171</v>
      </c>
      <c r="X334" s="4">
        <f t="shared" si="46"/>
        <v>19641</v>
      </c>
      <c r="Y334" s="4" t="str">
        <f>IF(T334="A - Top-Kunde","bereits Top-Kunde",IF(AND(V334&lt;=Hilfswerte!$B$34,H334&lt;0.5*W334),"Hoch",IF(AND(V334&lt;=Hilfswerte!$B$35,H334&lt;0.7*W334),"Mittel","Niedrig")))</f>
        <v>Hoch</v>
      </c>
      <c r="Z334" s="4">
        <f t="shared" si="47"/>
        <v>13.8</v>
      </c>
      <c r="AA334" s="4" t="str">
        <f>IF(J334&gt;365,"Bereits abgewandert (Segment D)",IF(Z334&gt;=Hilfswerte!$B$38,"Rot - akut gefaehrdet",IF(Z334&gt;=Hilfswerte!$B$39,"Gelb - beobachten","Gruen - stabil")))</f>
        <v>Gelb - beobachten</v>
      </c>
    </row>
    <row r="335" spans="1:27" ht="15" customHeight="1" x14ac:dyDescent="0.25">
      <c r="A335" s="4" t="s">
        <v>578</v>
      </c>
      <c r="B335" s="4" t="s">
        <v>79</v>
      </c>
      <c r="C335" s="4" t="s">
        <v>59</v>
      </c>
      <c r="D335" s="4" t="s">
        <v>117</v>
      </c>
      <c r="E335" s="4">
        <v>25</v>
      </c>
      <c r="F335" s="5">
        <v>7.8</v>
      </c>
      <c r="G335" s="5">
        <v>11.8</v>
      </c>
      <c r="H335" s="6">
        <v>1790</v>
      </c>
      <c r="I335" s="4">
        <v>2</v>
      </c>
      <c r="J335" s="4">
        <v>17</v>
      </c>
      <c r="K335" s="4">
        <v>0</v>
      </c>
      <c r="L335" s="4">
        <v>-1</v>
      </c>
      <c r="M335" s="4">
        <v>5</v>
      </c>
      <c r="N335" s="5">
        <v>5.6</v>
      </c>
      <c r="O335" s="7">
        <f t="shared" si="40"/>
        <v>5</v>
      </c>
      <c r="P335" s="7">
        <f t="shared" si="41"/>
        <v>2</v>
      </c>
      <c r="Q335" s="7">
        <f t="shared" si="42"/>
        <v>3</v>
      </c>
      <c r="R335" s="7">
        <f t="shared" si="43"/>
        <v>10</v>
      </c>
      <c r="S335" s="8">
        <f t="shared" si="44"/>
        <v>102.8</v>
      </c>
      <c r="T335" s="7" t="str">
        <f t="shared" si="45"/>
        <v>C - Entwicklungspotenzial</v>
      </c>
      <c r="U335" s="4">
        <f>ROUND(((E335-Hilfswerte!$B$20)/Hilfswerte!$B$21)+((F335-Hilfswerte!$B$22)/Hilfswerte!$B$23)+((G335-Hilfswerte!$B$24)/Hilfswerte!$B$25)+0.1*INDEX(Hilfswerte!$B$4:$B$15,MATCH(C335,Hilfswerte!$A$4:$A$15,0)),2)</f>
        <v>-0.59</v>
      </c>
      <c r="V335" s="4">
        <f>ROUND(SQRT((((E335-Hilfswerte!$B$20)/Hilfswerte!$B$21)-Hilfswerte!$B$28)^2+(((F335-Hilfswerte!$B$22)/Hilfswerte!$B$23)-Hilfswerte!$B$29)^2+(((G335-Hilfswerte!$B$24)/Hilfswerte!$B$25)-Hilfswerte!$B$30)^2),3)</f>
        <v>0.81799999999999995</v>
      </c>
      <c r="W335" s="4">
        <f>ROUND(E335*Hilfswerte!$B$31,0)</f>
        <v>5139</v>
      </c>
      <c r="X335" s="4">
        <f t="shared" si="46"/>
        <v>3349</v>
      </c>
      <c r="Y335" s="4" t="str">
        <f>IF(T335="A - Top-Kunde","bereits Top-Kunde",IF(AND(V335&lt;=Hilfswerte!$B$34,H335&lt;0.5*W335),"Hoch",IF(AND(V335&lt;=Hilfswerte!$B$35,H335&lt;0.7*W335),"Mittel","Niedrig")))</f>
        <v>Hoch</v>
      </c>
      <c r="Z335" s="4">
        <f t="shared" si="47"/>
        <v>0.9</v>
      </c>
      <c r="AA335" s="4" t="str">
        <f>IF(J335&gt;365,"Bereits abgewandert (Segment D)",IF(Z335&gt;=Hilfswerte!$B$38,"Rot - akut gefaehrdet",IF(Z335&gt;=Hilfswerte!$B$39,"Gelb - beobachten","Gruen - stabil")))</f>
        <v>Gruen - stabil</v>
      </c>
    </row>
    <row r="336" spans="1:27" ht="15" customHeight="1" x14ac:dyDescent="0.25">
      <c r="A336" s="4" t="s">
        <v>579</v>
      </c>
      <c r="B336" s="4" t="s">
        <v>103</v>
      </c>
      <c r="C336" s="4" t="s">
        <v>33</v>
      </c>
      <c r="D336" s="4" t="s">
        <v>30</v>
      </c>
      <c r="E336" s="4">
        <v>19</v>
      </c>
      <c r="F336" s="5">
        <v>3.8</v>
      </c>
      <c r="G336" s="5">
        <v>19.5</v>
      </c>
      <c r="H336" s="6">
        <v>1560</v>
      </c>
      <c r="I336" s="4">
        <v>4</v>
      </c>
      <c r="J336" s="4">
        <v>112</v>
      </c>
      <c r="K336" s="4">
        <v>0</v>
      </c>
      <c r="L336" s="4">
        <v>-1</v>
      </c>
      <c r="M336" s="4">
        <v>4</v>
      </c>
      <c r="N336" s="5">
        <v>17.3</v>
      </c>
      <c r="O336" s="7">
        <f t="shared" si="40"/>
        <v>3</v>
      </c>
      <c r="P336" s="7">
        <f t="shared" si="41"/>
        <v>4</v>
      </c>
      <c r="Q336" s="7">
        <f t="shared" si="42"/>
        <v>3</v>
      </c>
      <c r="R336" s="7">
        <f t="shared" si="43"/>
        <v>10</v>
      </c>
      <c r="S336" s="8">
        <f t="shared" si="44"/>
        <v>108.7</v>
      </c>
      <c r="T336" s="7" t="str">
        <f t="shared" si="45"/>
        <v>B - Kernkunde</v>
      </c>
      <c r="U336" s="4">
        <f>ROUND(((E336-Hilfswerte!$B$20)/Hilfswerte!$B$21)+((F336-Hilfswerte!$B$22)/Hilfswerte!$B$23)+((G336-Hilfswerte!$B$24)/Hilfswerte!$B$25)+0.1*INDEX(Hilfswerte!$B$4:$B$15,MATCH(C336,Hilfswerte!$A$4:$A$15,0)),2)</f>
        <v>0.64</v>
      </c>
      <c r="V336" s="4">
        <f>ROUND(SQRT((((E336-Hilfswerte!$B$20)/Hilfswerte!$B$21)-Hilfswerte!$B$28)^2+(((F336-Hilfswerte!$B$22)/Hilfswerte!$B$23)-Hilfswerte!$B$29)^2+(((G336-Hilfswerte!$B$24)/Hilfswerte!$B$25)-Hilfswerte!$B$30)^2),3)</f>
        <v>1.583</v>
      </c>
      <c r="W336" s="4">
        <f>ROUND(E336*Hilfswerte!$B$31,0)</f>
        <v>3905</v>
      </c>
      <c r="X336" s="4">
        <f t="shared" si="46"/>
        <v>2345</v>
      </c>
      <c r="Y336" s="4" t="str">
        <f>IF(T336="A - Top-Kunde","bereits Top-Kunde",IF(AND(V336&lt;=Hilfswerte!$B$34,H336&lt;0.5*W336),"Hoch",IF(AND(V336&lt;=Hilfswerte!$B$35,H336&lt;0.7*W336),"Mittel","Niedrig")))</f>
        <v>Niedrig</v>
      </c>
      <c r="Z336" s="4">
        <f t="shared" si="47"/>
        <v>5.6</v>
      </c>
      <c r="AA336" s="4" t="str">
        <f>IF(J336&gt;365,"Bereits abgewandert (Segment D)",IF(Z336&gt;=Hilfswerte!$B$38,"Rot - akut gefaehrdet",IF(Z336&gt;=Hilfswerte!$B$39,"Gelb - beobachten","Gruen - stabil")))</f>
        <v>Gruen - stabil</v>
      </c>
    </row>
    <row r="337" spans="1:27" ht="15" customHeight="1" x14ac:dyDescent="0.25">
      <c r="A337" s="4" t="s">
        <v>580</v>
      </c>
      <c r="B337" s="4" t="s">
        <v>156</v>
      </c>
      <c r="C337" s="4" t="s">
        <v>84</v>
      </c>
      <c r="D337" s="4" t="s">
        <v>30</v>
      </c>
      <c r="E337" s="4">
        <v>64</v>
      </c>
      <c r="F337" s="5">
        <v>11</v>
      </c>
      <c r="G337" s="5">
        <v>3.5</v>
      </c>
      <c r="H337" s="6">
        <v>9480</v>
      </c>
      <c r="I337" s="4">
        <v>4</v>
      </c>
      <c r="J337" s="4">
        <v>141</v>
      </c>
      <c r="K337" s="4">
        <v>0</v>
      </c>
      <c r="L337" s="4">
        <v>7</v>
      </c>
      <c r="M337" s="4">
        <v>1</v>
      </c>
      <c r="N337" s="5">
        <v>4.8</v>
      </c>
      <c r="O337" s="7">
        <f t="shared" si="40"/>
        <v>3</v>
      </c>
      <c r="P337" s="7">
        <f t="shared" si="41"/>
        <v>4</v>
      </c>
      <c r="Q337" s="7">
        <f t="shared" si="42"/>
        <v>5</v>
      </c>
      <c r="R337" s="7">
        <f t="shared" si="43"/>
        <v>12</v>
      </c>
      <c r="S337" s="8">
        <f t="shared" si="44"/>
        <v>120.3</v>
      </c>
      <c r="T337" s="7" t="str">
        <f t="shared" si="45"/>
        <v>B - Kernkunde</v>
      </c>
      <c r="U337" s="4">
        <f>ROUND(((E337-Hilfswerte!$B$20)/Hilfswerte!$B$21)+((F337-Hilfswerte!$B$22)/Hilfswerte!$B$23)+((G337-Hilfswerte!$B$24)/Hilfswerte!$B$25)+0.1*INDEX(Hilfswerte!$B$4:$B$15,MATCH(C337,Hilfswerte!$A$4:$A$15,0)),2)</f>
        <v>-1.61</v>
      </c>
      <c r="V337" s="4">
        <f>ROUND(SQRT((((E337-Hilfswerte!$B$20)/Hilfswerte!$B$21)-Hilfswerte!$B$28)^2+(((F337-Hilfswerte!$B$22)/Hilfswerte!$B$23)-Hilfswerte!$B$29)^2+(((G337-Hilfswerte!$B$24)/Hilfswerte!$B$25)-Hilfswerte!$B$30)^2),3)</f>
        <v>1.3879999999999999</v>
      </c>
      <c r="W337" s="4">
        <f>ROUND(E337*Hilfswerte!$B$31,0)</f>
        <v>13155</v>
      </c>
      <c r="X337" s="4">
        <f t="shared" si="46"/>
        <v>3675</v>
      </c>
      <c r="Y337" s="4" t="str">
        <f>IF(T337="A - Top-Kunde","bereits Top-Kunde",IF(AND(V337&lt;=Hilfswerte!$B$34,H337&lt;0.5*W337),"Hoch",IF(AND(V337&lt;=Hilfswerte!$B$35,H337&lt;0.7*W337),"Mittel","Niedrig")))</f>
        <v>Niedrig</v>
      </c>
      <c r="Z337" s="4">
        <f t="shared" si="47"/>
        <v>8.5</v>
      </c>
      <c r="AA337" s="4" t="str">
        <f>IF(J337&gt;365,"Bereits abgewandert (Segment D)",IF(Z337&gt;=Hilfswerte!$B$38,"Rot - akut gefaehrdet",IF(Z337&gt;=Hilfswerte!$B$39,"Gelb - beobachten","Gruen - stabil")))</f>
        <v>Gruen - stabil</v>
      </c>
    </row>
    <row r="338" spans="1:27" ht="15" customHeight="1" x14ac:dyDescent="0.25">
      <c r="A338" s="4" t="s">
        <v>581</v>
      </c>
      <c r="B338" s="4" t="s">
        <v>582</v>
      </c>
      <c r="C338" s="4" t="s">
        <v>55</v>
      </c>
      <c r="D338" s="4" t="s">
        <v>30</v>
      </c>
      <c r="E338" s="4">
        <v>109</v>
      </c>
      <c r="F338" s="5">
        <v>24.4</v>
      </c>
      <c r="G338" s="5">
        <v>5.4</v>
      </c>
      <c r="H338" s="6">
        <v>12480</v>
      </c>
      <c r="I338" s="4">
        <v>4</v>
      </c>
      <c r="J338" s="4">
        <v>1</v>
      </c>
      <c r="K338" s="4">
        <v>0</v>
      </c>
      <c r="L338" s="4">
        <v>-1</v>
      </c>
      <c r="M338" s="4">
        <v>5</v>
      </c>
      <c r="N338" s="5">
        <v>10.1</v>
      </c>
      <c r="O338" s="7">
        <f t="shared" si="40"/>
        <v>5</v>
      </c>
      <c r="P338" s="7">
        <f t="shared" si="41"/>
        <v>4</v>
      </c>
      <c r="Q338" s="7">
        <f t="shared" si="42"/>
        <v>5</v>
      </c>
      <c r="R338" s="7">
        <f t="shared" si="43"/>
        <v>14</v>
      </c>
      <c r="S338" s="8">
        <f t="shared" si="44"/>
        <v>145.1</v>
      </c>
      <c r="T338" s="7" t="str">
        <f t="shared" si="45"/>
        <v>A - Top-Kunde</v>
      </c>
      <c r="U338" s="4">
        <f>ROUND(((E338-Hilfswerte!$B$20)/Hilfswerte!$B$21)+((F338-Hilfswerte!$B$22)/Hilfswerte!$B$23)+((G338-Hilfswerte!$B$24)/Hilfswerte!$B$25)+0.1*INDEX(Hilfswerte!$B$4:$B$15,MATCH(C338,Hilfswerte!$A$4:$A$15,0)),2)</f>
        <v>-0.57999999999999996</v>
      </c>
      <c r="V338" s="4">
        <f>ROUND(SQRT((((E338-Hilfswerte!$B$20)/Hilfswerte!$B$21)-Hilfswerte!$B$28)^2+(((F338-Hilfswerte!$B$22)/Hilfswerte!$B$23)-Hilfswerte!$B$29)^2+(((G338-Hilfswerte!$B$24)/Hilfswerte!$B$25)-Hilfswerte!$B$30)^2),3)</f>
        <v>0.98499999999999999</v>
      </c>
      <c r="W338" s="4">
        <f>ROUND(E338*Hilfswerte!$B$31,0)</f>
        <v>22405</v>
      </c>
      <c r="X338" s="4">
        <f t="shared" si="46"/>
        <v>9925</v>
      </c>
      <c r="Y338" s="4" t="str">
        <f>IF(T338="A - Top-Kunde","bereits Top-Kunde",IF(AND(V338&lt;=Hilfswerte!$B$34,H338&lt;0.5*W338),"Hoch",IF(AND(V338&lt;=Hilfswerte!$B$35,H338&lt;0.7*W338),"Mittel","Niedrig")))</f>
        <v>bereits Top-Kunde</v>
      </c>
      <c r="Z338" s="4">
        <f t="shared" si="47"/>
        <v>0.1</v>
      </c>
      <c r="AA338" s="4" t="str">
        <f>IF(J338&gt;365,"Bereits abgewandert (Segment D)",IF(Z338&gt;=Hilfswerte!$B$38,"Rot - akut gefaehrdet",IF(Z338&gt;=Hilfswerte!$B$39,"Gelb - beobachten","Gruen - stabil")))</f>
        <v>Gruen - stabil</v>
      </c>
    </row>
    <row r="339" spans="1:27" ht="15" customHeight="1" x14ac:dyDescent="0.25">
      <c r="A339" s="4" t="s">
        <v>583</v>
      </c>
      <c r="B339" s="4" t="s">
        <v>273</v>
      </c>
      <c r="C339" s="4" t="s">
        <v>51</v>
      </c>
      <c r="D339" s="4" t="s">
        <v>52</v>
      </c>
      <c r="E339" s="4">
        <v>128</v>
      </c>
      <c r="F339" s="5">
        <v>24.3</v>
      </c>
      <c r="G339" s="5">
        <v>6.1</v>
      </c>
      <c r="H339" s="6">
        <v>18230</v>
      </c>
      <c r="I339" s="4">
        <v>3</v>
      </c>
      <c r="J339" s="4">
        <v>219</v>
      </c>
      <c r="K339" s="4">
        <v>1</v>
      </c>
      <c r="L339" s="4">
        <v>8</v>
      </c>
      <c r="M339" s="4">
        <v>3</v>
      </c>
      <c r="N339" s="5">
        <v>-22.6</v>
      </c>
      <c r="O339" s="7">
        <f t="shared" si="40"/>
        <v>2</v>
      </c>
      <c r="P339" s="7">
        <f t="shared" si="41"/>
        <v>3</v>
      </c>
      <c r="Q339" s="7">
        <f t="shared" si="42"/>
        <v>5</v>
      </c>
      <c r="R339" s="7">
        <f t="shared" si="43"/>
        <v>10</v>
      </c>
      <c r="S339" s="8">
        <f t="shared" si="44"/>
        <v>80.3</v>
      </c>
      <c r="T339" s="7" t="str">
        <f t="shared" si="45"/>
        <v>C - Entwicklungspotenzial</v>
      </c>
      <c r="U339" s="4">
        <f>ROUND(((E339-Hilfswerte!$B$20)/Hilfswerte!$B$21)+((F339-Hilfswerte!$B$22)/Hilfswerte!$B$23)+((G339-Hilfswerte!$B$24)/Hilfswerte!$B$25)+0.1*INDEX(Hilfswerte!$B$4:$B$15,MATCH(C339,Hilfswerte!$A$4:$A$15,0)),2)</f>
        <v>-0.34</v>
      </c>
      <c r="V339" s="4">
        <f>ROUND(SQRT((((E339-Hilfswerte!$B$20)/Hilfswerte!$B$21)-Hilfswerte!$B$28)^2+(((F339-Hilfswerte!$B$22)/Hilfswerte!$B$23)-Hilfswerte!$B$29)^2+(((G339-Hilfswerte!$B$24)/Hilfswerte!$B$25)-Hilfswerte!$B$30)^2),3)</f>
        <v>0.86299999999999999</v>
      </c>
      <c r="W339" s="4">
        <f>ROUND(E339*Hilfswerte!$B$31,0)</f>
        <v>26310</v>
      </c>
      <c r="X339" s="4">
        <f t="shared" si="46"/>
        <v>8080</v>
      </c>
      <c r="Y339" s="4" t="str">
        <f>IF(T339="A - Top-Kunde","bereits Top-Kunde",IF(AND(V339&lt;=Hilfswerte!$B$34,H339&lt;0.5*W339),"Hoch",IF(AND(V339&lt;=Hilfswerte!$B$35,H339&lt;0.7*W339),"Mittel","Niedrig")))</f>
        <v>Mittel</v>
      </c>
      <c r="Z339" s="4">
        <f t="shared" si="47"/>
        <v>24.6</v>
      </c>
      <c r="AA339" s="4" t="str">
        <f>IF(J339&gt;365,"Bereits abgewandert (Segment D)",IF(Z339&gt;=Hilfswerte!$B$38,"Rot - akut gefaehrdet",IF(Z339&gt;=Hilfswerte!$B$39,"Gelb - beobachten","Gruen - stabil")))</f>
        <v>Rot - akut gefaehrdet</v>
      </c>
    </row>
    <row r="340" spans="1:27" ht="15" customHeight="1" x14ac:dyDescent="0.25">
      <c r="A340" s="4" t="s">
        <v>584</v>
      </c>
      <c r="B340" s="4" t="s">
        <v>585</v>
      </c>
      <c r="C340" s="4" t="s">
        <v>74</v>
      </c>
      <c r="D340" s="4" t="s">
        <v>30</v>
      </c>
      <c r="E340" s="4">
        <v>64</v>
      </c>
      <c r="F340" s="5">
        <v>21.7</v>
      </c>
      <c r="G340" s="5">
        <v>14.6</v>
      </c>
      <c r="H340" s="6">
        <v>13600</v>
      </c>
      <c r="I340" s="4">
        <v>4</v>
      </c>
      <c r="J340" s="4">
        <v>38</v>
      </c>
      <c r="K340" s="4">
        <v>0</v>
      </c>
      <c r="L340" s="4">
        <v>2</v>
      </c>
      <c r="M340" s="4">
        <v>3</v>
      </c>
      <c r="N340" s="5">
        <v>-14.2</v>
      </c>
      <c r="O340" s="7">
        <f t="shared" si="40"/>
        <v>4</v>
      </c>
      <c r="P340" s="7">
        <f t="shared" si="41"/>
        <v>4</v>
      </c>
      <c r="Q340" s="7">
        <f t="shared" si="42"/>
        <v>5</v>
      </c>
      <c r="R340" s="7">
        <f t="shared" si="43"/>
        <v>13</v>
      </c>
      <c r="S340" s="8">
        <f t="shared" si="44"/>
        <v>122.3</v>
      </c>
      <c r="T340" s="7" t="str">
        <f t="shared" si="45"/>
        <v>B - Kernkunde</v>
      </c>
      <c r="U340" s="4">
        <f>ROUND(((E340-Hilfswerte!$B$20)/Hilfswerte!$B$21)+((F340-Hilfswerte!$B$22)/Hilfswerte!$B$23)+((G340-Hilfswerte!$B$24)/Hilfswerte!$B$25)+0.1*INDEX(Hilfswerte!$B$4:$B$15,MATCH(C340,Hilfswerte!$A$4:$A$15,0)),2)</f>
        <v>0.32</v>
      </c>
      <c r="V340" s="4">
        <f>ROUND(SQRT((((E340-Hilfswerte!$B$20)/Hilfswerte!$B$21)-Hilfswerte!$B$28)^2+(((F340-Hilfswerte!$B$22)/Hilfswerte!$B$23)-Hilfswerte!$B$29)^2+(((G340-Hilfswerte!$B$24)/Hilfswerte!$B$25)-Hilfswerte!$B$30)^2),3)</f>
        <v>0.753</v>
      </c>
      <c r="W340" s="4">
        <f>ROUND(E340*Hilfswerte!$B$31,0)</f>
        <v>13155</v>
      </c>
      <c r="X340" s="4">
        <f t="shared" si="46"/>
        <v>0</v>
      </c>
      <c r="Y340" s="4" t="str">
        <f>IF(T340="A - Top-Kunde","bereits Top-Kunde",IF(AND(V340&lt;=Hilfswerte!$B$34,H340&lt;0.5*W340),"Hoch",IF(AND(V340&lt;=Hilfswerte!$B$35,H340&lt;0.7*W340),"Mittel","Niedrig")))</f>
        <v>Niedrig</v>
      </c>
      <c r="Z340" s="4">
        <f t="shared" si="47"/>
        <v>8</v>
      </c>
      <c r="AA340" s="4" t="str">
        <f>IF(J340&gt;365,"Bereits abgewandert (Segment D)",IF(Z340&gt;=Hilfswerte!$B$38,"Rot - akut gefaehrdet",IF(Z340&gt;=Hilfswerte!$B$39,"Gelb - beobachten","Gruen - stabil")))</f>
        <v>Gruen - stabil</v>
      </c>
    </row>
    <row r="341" spans="1:27" ht="15" customHeight="1" x14ac:dyDescent="0.25">
      <c r="A341" s="4" t="s">
        <v>586</v>
      </c>
      <c r="B341" s="4" t="s">
        <v>587</v>
      </c>
      <c r="C341" s="4" t="s">
        <v>84</v>
      </c>
      <c r="D341" s="4" t="s">
        <v>77</v>
      </c>
      <c r="E341" s="4">
        <v>29</v>
      </c>
      <c r="F341" s="5">
        <v>3.6</v>
      </c>
      <c r="G341" s="5">
        <v>12.6</v>
      </c>
      <c r="H341" s="6">
        <v>850</v>
      </c>
      <c r="I341" s="4">
        <v>1</v>
      </c>
      <c r="J341" s="4">
        <v>349</v>
      </c>
      <c r="K341" s="4">
        <v>0</v>
      </c>
      <c r="L341" s="4">
        <v>8</v>
      </c>
      <c r="M341" s="4">
        <v>2</v>
      </c>
      <c r="N341" s="5">
        <v>27.3</v>
      </c>
      <c r="O341" s="7">
        <f t="shared" si="40"/>
        <v>2</v>
      </c>
      <c r="P341" s="7">
        <f t="shared" si="41"/>
        <v>1</v>
      </c>
      <c r="Q341" s="7">
        <f t="shared" si="42"/>
        <v>2</v>
      </c>
      <c r="R341" s="7">
        <f t="shared" si="43"/>
        <v>5</v>
      </c>
      <c r="S341" s="8">
        <f t="shared" si="44"/>
        <v>61.3</v>
      </c>
      <c r="T341" s="7" t="str">
        <f t="shared" si="45"/>
        <v>C - Entwicklungspotenzial</v>
      </c>
      <c r="U341" s="4">
        <f>ROUND(((E341-Hilfswerte!$B$20)/Hilfswerte!$B$21)+((F341-Hilfswerte!$B$22)/Hilfswerte!$B$23)+((G341-Hilfswerte!$B$24)/Hilfswerte!$B$25)+0.1*INDEX(Hilfswerte!$B$4:$B$15,MATCH(C341,Hilfswerte!$A$4:$A$15,0)),2)</f>
        <v>-0.45</v>
      </c>
      <c r="V341" s="4">
        <f>ROUND(SQRT((((E341-Hilfswerte!$B$20)/Hilfswerte!$B$21)-Hilfswerte!$B$28)^2+(((F341-Hilfswerte!$B$22)/Hilfswerte!$B$23)-Hilfswerte!$B$29)^2+(((G341-Hilfswerte!$B$24)/Hilfswerte!$B$25)-Hilfswerte!$B$30)^2),3)</f>
        <v>0.88100000000000001</v>
      </c>
      <c r="W341" s="4">
        <f>ROUND(E341*Hilfswerte!$B$31,0)</f>
        <v>5961</v>
      </c>
      <c r="X341" s="4">
        <f t="shared" si="46"/>
        <v>5111</v>
      </c>
      <c r="Y341" s="4" t="str">
        <f>IF(T341="A - Top-Kunde","bereits Top-Kunde",IF(AND(V341&lt;=Hilfswerte!$B$34,H341&lt;0.5*W341),"Hoch",IF(AND(V341&lt;=Hilfswerte!$B$35,H341&lt;0.7*W341),"Mittel","Niedrig")))</f>
        <v>Mittel</v>
      </c>
      <c r="Z341" s="4">
        <f t="shared" si="47"/>
        <v>19.100000000000001</v>
      </c>
      <c r="AA341" s="4" t="str">
        <f>IF(J341&gt;365,"Bereits abgewandert (Segment D)",IF(Z341&gt;=Hilfswerte!$B$38,"Rot - akut gefaehrdet",IF(Z341&gt;=Hilfswerte!$B$39,"Gelb - beobachten","Gruen - stabil")))</f>
        <v>Gelb - beobachten</v>
      </c>
    </row>
    <row r="342" spans="1:27" ht="15" customHeight="1" x14ac:dyDescent="0.25">
      <c r="A342" s="4" t="s">
        <v>588</v>
      </c>
      <c r="B342" s="4" t="s">
        <v>589</v>
      </c>
      <c r="C342" s="4" t="s">
        <v>59</v>
      </c>
      <c r="D342" s="4" t="s">
        <v>117</v>
      </c>
      <c r="E342" s="4">
        <v>60</v>
      </c>
      <c r="F342" s="5">
        <v>10.3</v>
      </c>
      <c r="G342" s="5">
        <v>12.5</v>
      </c>
      <c r="H342" s="6">
        <v>2000</v>
      </c>
      <c r="I342" s="4">
        <v>4</v>
      </c>
      <c r="J342" s="4">
        <v>133</v>
      </c>
      <c r="K342" s="4">
        <v>1</v>
      </c>
      <c r="L342" s="4">
        <v>11</v>
      </c>
      <c r="M342" s="4">
        <v>1</v>
      </c>
      <c r="N342" s="5">
        <v>-21.8</v>
      </c>
      <c r="O342" s="7">
        <f t="shared" si="40"/>
        <v>3</v>
      </c>
      <c r="P342" s="7">
        <f t="shared" si="41"/>
        <v>4</v>
      </c>
      <c r="Q342" s="7">
        <f t="shared" si="42"/>
        <v>3</v>
      </c>
      <c r="R342" s="7">
        <f t="shared" si="43"/>
        <v>10</v>
      </c>
      <c r="S342" s="8">
        <f t="shared" si="44"/>
        <v>79.8</v>
      </c>
      <c r="T342" s="7" t="str">
        <f t="shared" si="45"/>
        <v>C - Entwicklungspotenzial</v>
      </c>
      <c r="U342" s="4">
        <f>ROUND(((E342-Hilfswerte!$B$20)/Hilfswerte!$B$21)+((F342-Hilfswerte!$B$22)/Hilfswerte!$B$23)+((G342-Hilfswerte!$B$24)/Hilfswerte!$B$25)+0.1*INDEX(Hilfswerte!$B$4:$B$15,MATCH(C342,Hilfswerte!$A$4:$A$15,0)),2)</f>
        <v>-0.28999999999999998</v>
      </c>
      <c r="V342" s="4">
        <f>ROUND(SQRT((((E342-Hilfswerte!$B$20)/Hilfswerte!$B$21)-Hilfswerte!$B$28)^2+(((F342-Hilfswerte!$B$22)/Hilfswerte!$B$23)-Hilfswerte!$B$29)^2+(((G342-Hilfswerte!$B$24)/Hilfswerte!$B$25)-Hilfswerte!$B$30)^2),3)</f>
        <v>0.70399999999999996</v>
      </c>
      <c r="W342" s="4">
        <f>ROUND(E342*Hilfswerte!$B$31,0)</f>
        <v>12333</v>
      </c>
      <c r="X342" s="4">
        <f t="shared" si="46"/>
        <v>10333</v>
      </c>
      <c r="Y342" s="4" t="str">
        <f>IF(T342="A - Top-Kunde","bereits Top-Kunde",IF(AND(V342&lt;=Hilfswerte!$B$34,H342&lt;0.5*W342),"Hoch",IF(AND(V342&lt;=Hilfswerte!$B$35,H342&lt;0.7*W342),"Mittel","Niedrig")))</f>
        <v>Hoch</v>
      </c>
      <c r="Z342" s="4">
        <f t="shared" si="47"/>
        <v>20.6</v>
      </c>
      <c r="AA342" s="4" t="str">
        <f>IF(J342&gt;365,"Bereits abgewandert (Segment D)",IF(Z342&gt;=Hilfswerte!$B$38,"Rot - akut gefaehrdet",IF(Z342&gt;=Hilfswerte!$B$39,"Gelb - beobachten","Gruen - stabil")))</f>
        <v>Rot - akut gefaehrdet</v>
      </c>
    </row>
    <row r="343" spans="1:27" ht="15" customHeight="1" x14ac:dyDescent="0.25">
      <c r="A343" s="4" t="s">
        <v>590</v>
      </c>
      <c r="B343" s="4" t="s">
        <v>464</v>
      </c>
      <c r="C343" s="4" t="s">
        <v>33</v>
      </c>
      <c r="D343" s="4" t="s">
        <v>30</v>
      </c>
      <c r="E343" s="4">
        <v>5</v>
      </c>
      <c r="F343" s="5">
        <v>0.9</v>
      </c>
      <c r="G343" s="5">
        <v>6</v>
      </c>
      <c r="H343" s="6">
        <v>1210</v>
      </c>
      <c r="I343" s="4">
        <v>7</v>
      </c>
      <c r="J343" s="4">
        <v>13</v>
      </c>
      <c r="K343" s="4">
        <v>2</v>
      </c>
      <c r="L343" s="4">
        <v>10</v>
      </c>
      <c r="M343" s="4">
        <v>1</v>
      </c>
      <c r="N343" s="5">
        <v>9.6999999999999993</v>
      </c>
      <c r="O343" s="7">
        <f t="shared" si="40"/>
        <v>5</v>
      </c>
      <c r="P343" s="7">
        <f t="shared" si="41"/>
        <v>5</v>
      </c>
      <c r="Q343" s="7">
        <f t="shared" si="42"/>
        <v>3</v>
      </c>
      <c r="R343" s="7">
        <f t="shared" si="43"/>
        <v>13</v>
      </c>
      <c r="S343" s="8">
        <f t="shared" si="44"/>
        <v>119.9</v>
      </c>
      <c r="T343" s="7" t="str">
        <f t="shared" si="45"/>
        <v>B - Kernkunde</v>
      </c>
      <c r="U343" s="4">
        <f>ROUND(((E343-Hilfswerte!$B$20)/Hilfswerte!$B$21)+((F343-Hilfswerte!$B$22)/Hilfswerte!$B$23)+((G343-Hilfswerte!$B$24)/Hilfswerte!$B$25)+0.1*INDEX(Hilfswerte!$B$4:$B$15,MATCH(C343,Hilfswerte!$A$4:$A$15,0)),2)</f>
        <v>-1.62</v>
      </c>
      <c r="V343" s="4">
        <f>ROUND(SQRT((((E343-Hilfswerte!$B$20)/Hilfswerte!$B$21)-Hilfswerte!$B$28)^2+(((F343-Hilfswerte!$B$22)/Hilfswerte!$B$23)-Hilfswerte!$B$29)^2+(((G343-Hilfswerte!$B$24)/Hilfswerte!$B$25)-Hilfswerte!$B$30)^2),3)</f>
        <v>1.2669999999999999</v>
      </c>
      <c r="W343" s="4">
        <f>ROUND(E343*Hilfswerte!$B$31,0)</f>
        <v>1028</v>
      </c>
      <c r="X343" s="4">
        <f t="shared" si="46"/>
        <v>0</v>
      </c>
      <c r="Y343" s="4" t="str">
        <f>IF(T343="A - Top-Kunde","bereits Top-Kunde",IF(AND(V343&lt;=Hilfswerte!$B$34,H343&lt;0.5*W343),"Hoch",IF(AND(V343&lt;=Hilfswerte!$B$35,H343&lt;0.7*W343),"Mittel","Niedrig")))</f>
        <v>Niedrig</v>
      </c>
      <c r="Z343" s="4">
        <f t="shared" si="47"/>
        <v>8.6999999999999993</v>
      </c>
      <c r="AA343" s="4" t="str">
        <f>IF(J343&gt;365,"Bereits abgewandert (Segment D)",IF(Z343&gt;=Hilfswerte!$B$38,"Rot - akut gefaehrdet",IF(Z343&gt;=Hilfswerte!$B$39,"Gelb - beobachten","Gruen - stabil")))</f>
        <v>Gruen - stabil</v>
      </c>
    </row>
    <row r="344" spans="1:27" ht="15" customHeight="1" x14ac:dyDescent="0.25">
      <c r="A344" s="4" t="s">
        <v>591</v>
      </c>
      <c r="B344" s="4" t="s">
        <v>395</v>
      </c>
      <c r="C344" s="4" t="s">
        <v>33</v>
      </c>
      <c r="D344" s="4" t="s">
        <v>93</v>
      </c>
      <c r="E344" s="4">
        <v>297</v>
      </c>
      <c r="F344" s="5">
        <v>53.9</v>
      </c>
      <c r="G344" s="5">
        <v>2.7</v>
      </c>
      <c r="H344" s="6">
        <v>19460</v>
      </c>
      <c r="I344" s="4">
        <v>4</v>
      </c>
      <c r="J344" s="4">
        <v>6</v>
      </c>
      <c r="K344" s="4">
        <v>0</v>
      </c>
      <c r="L344" s="4">
        <v>23</v>
      </c>
      <c r="M344" s="4">
        <v>3</v>
      </c>
      <c r="N344" s="5">
        <v>25.3</v>
      </c>
      <c r="O344" s="7">
        <f t="shared" si="40"/>
        <v>5</v>
      </c>
      <c r="P344" s="7">
        <f t="shared" si="41"/>
        <v>4</v>
      </c>
      <c r="Q344" s="7">
        <f t="shared" si="42"/>
        <v>5</v>
      </c>
      <c r="R344" s="7">
        <f t="shared" si="43"/>
        <v>14</v>
      </c>
      <c r="S344" s="8">
        <f t="shared" si="44"/>
        <v>145.80000000000001</v>
      </c>
      <c r="T344" s="7" t="str">
        <f t="shared" si="45"/>
        <v>A - Top-Kunde</v>
      </c>
      <c r="U344" s="4">
        <f>ROUND(((E344-Hilfswerte!$B$20)/Hilfswerte!$B$21)+((F344-Hilfswerte!$B$22)/Hilfswerte!$B$23)+((G344-Hilfswerte!$B$24)/Hilfswerte!$B$25)+0.1*INDEX(Hilfswerte!$B$4:$B$15,MATCH(C344,Hilfswerte!$A$4:$A$15,0)),2)</f>
        <v>0.06</v>
      </c>
      <c r="V344" s="4">
        <f>ROUND(SQRT((((E344-Hilfswerte!$B$20)/Hilfswerte!$B$21)-Hilfswerte!$B$28)^2+(((F344-Hilfswerte!$B$22)/Hilfswerte!$B$23)-Hilfswerte!$B$29)^2+(((G344-Hilfswerte!$B$24)/Hilfswerte!$B$25)-Hilfswerte!$B$30)^2),3)</f>
        <v>1.49</v>
      </c>
      <c r="W344" s="4">
        <f>ROUND(E344*Hilfswerte!$B$31,0)</f>
        <v>61047</v>
      </c>
      <c r="X344" s="4">
        <f t="shared" si="46"/>
        <v>41587</v>
      </c>
      <c r="Y344" s="4" t="str">
        <f>IF(T344="A - Top-Kunde","bereits Top-Kunde",IF(AND(V344&lt;=Hilfswerte!$B$34,H344&lt;0.5*W344),"Hoch",IF(AND(V344&lt;=Hilfswerte!$B$35,H344&lt;0.7*W344),"Mittel","Niedrig")))</f>
        <v>bereits Top-Kunde</v>
      </c>
      <c r="Z344" s="4">
        <f t="shared" si="47"/>
        <v>4.9000000000000004</v>
      </c>
      <c r="AA344" s="4" t="str">
        <f>IF(J344&gt;365,"Bereits abgewandert (Segment D)",IF(Z344&gt;=Hilfswerte!$B$38,"Rot - akut gefaehrdet",IF(Z344&gt;=Hilfswerte!$B$39,"Gelb - beobachten","Gruen - stabil")))</f>
        <v>Gruen - stabil</v>
      </c>
    </row>
    <row r="345" spans="1:27" ht="15" customHeight="1" x14ac:dyDescent="0.25">
      <c r="A345" s="4" t="s">
        <v>592</v>
      </c>
      <c r="B345" s="4" t="s">
        <v>593</v>
      </c>
      <c r="C345" s="4" t="s">
        <v>65</v>
      </c>
      <c r="D345" s="4" t="s">
        <v>30</v>
      </c>
      <c r="E345" s="4">
        <v>146</v>
      </c>
      <c r="F345" s="5">
        <v>48.6</v>
      </c>
      <c r="G345" s="5">
        <v>3.6</v>
      </c>
      <c r="H345" s="6">
        <v>3610</v>
      </c>
      <c r="I345" s="4">
        <v>1</v>
      </c>
      <c r="J345" s="4">
        <v>169</v>
      </c>
      <c r="K345" s="4">
        <v>1</v>
      </c>
      <c r="L345" s="4">
        <v>4</v>
      </c>
      <c r="M345" s="4">
        <v>4</v>
      </c>
      <c r="N345" s="5">
        <v>21</v>
      </c>
      <c r="O345" s="7">
        <f t="shared" si="40"/>
        <v>3</v>
      </c>
      <c r="P345" s="7">
        <f t="shared" si="41"/>
        <v>1</v>
      </c>
      <c r="Q345" s="7">
        <f t="shared" si="42"/>
        <v>4</v>
      </c>
      <c r="R345" s="7">
        <f t="shared" si="43"/>
        <v>8</v>
      </c>
      <c r="S345" s="8">
        <f t="shared" si="44"/>
        <v>83.3</v>
      </c>
      <c r="T345" s="7" t="str">
        <f t="shared" si="45"/>
        <v>C - Entwicklungspotenzial</v>
      </c>
      <c r="U345" s="4">
        <f>ROUND(((E345-Hilfswerte!$B$20)/Hilfswerte!$B$21)+((F345-Hilfswerte!$B$22)/Hilfswerte!$B$23)+((G345-Hilfswerte!$B$24)/Hilfswerte!$B$25)+0.1*INDEX(Hilfswerte!$B$4:$B$15,MATCH(C345,Hilfswerte!$A$4:$A$15,0)),2)</f>
        <v>-0.62</v>
      </c>
      <c r="V345" s="4">
        <f>ROUND(SQRT((((E345-Hilfswerte!$B$20)/Hilfswerte!$B$21)-Hilfswerte!$B$28)^2+(((F345-Hilfswerte!$B$22)/Hilfswerte!$B$23)-Hilfswerte!$B$29)^2+(((G345-Hilfswerte!$B$24)/Hilfswerte!$B$25)-Hilfswerte!$B$30)^2),3)</f>
        <v>1.228</v>
      </c>
      <c r="W345" s="4">
        <f>ROUND(E345*Hilfswerte!$B$31,0)</f>
        <v>30010</v>
      </c>
      <c r="X345" s="4">
        <f t="shared" si="46"/>
        <v>26400</v>
      </c>
      <c r="Y345" s="4" t="str">
        <f>IF(T345="A - Top-Kunde","bereits Top-Kunde",IF(AND(V345&lt;=Hilfswerte!$B$34,H345&lt;0.5*W345),"Hoch",IF(AND(V345&lt;=Hilfswerte!$B$35,H345&lt;0.7*W345),"Mittel","Niedrig")))</f>
        <v>Niedrig</v>
      </c>
      <c r="Z345" s="4">
        <f t="shared" si="47"/>
        <v>12.3</v>
      </c>
      <c r="AA345" s="4" t="str">
        <f>IF(J345&gt;365,"Bereits abgewandert (Segment D)",IF(Z345&gt;=Hilfswerte!$B$38,"Rot - akut gefaehrdet",IF(Z345&gt;=Hilfswerte!$B$39,"Gelb - beobachten","Gruen - stabil")))</f>
        <v>Gruen - stabil</v>
      </c>
    </row>
    <row r="346" spans="1:27" ht="15" customHeight="1" x14ac:dyDescent="0.25">
      <c r="A346" s="4" t="s">
        <v>594</v>
      </c>
      <c r="B346" s="4" t="s">
        <v>348</v>
      </c>
      <c r="C346" s="4" t="s">
        <v>33</v>
      </c>
      <c r="D346" s="4" t="s">
        <v>30</v>
      </c>
      <c r="E346" s="4">
        <v>90</v>
      </c>
      <c r="F346" s="5">
        <v>21.9</v>
      </c>
      <c r="G346" s="5">
        <v>19</v>
      </c>
      <c r="H346" s="6">
        <v>0</v>
      </c>
      <c r="I346" s="4">
        <v>0</v>
      </c>
      <c r="J346" s="4">
        <v>824</v>
      </c>
      <c r="K346" s="4">
        <v>0</v>
      </c>
      <c r="L346" s="4">
        <v>-5</v>
      </c>
      <c r="M346" s="4">
        <v>0</v>
      </c>
      <c r="N346" s="5">
        <v>-57.8</v>
      </c>
      <c r="O346" s="7">
        <f t="shared" si="40"/>
        <v>1</v>
      </c>
      <c r="P346" s="7">
        <f t="shared" si="41"/>
        <v>1</v>
      </c>
      <c r="Q346" s="7">
        <f t="shared" si="42"/>
        <v>1</v>
      </c>
      <c r="R346" s="7">
        <f t="shared" si="43"/>
        <v>3</v>
      </c>
      <c r="S346" s="8">
        <f t="shared" si="44"/>
        <v>1.1000000000000001</v>
      </c>
      <c r="T346" s="7" t="str">
        <f t="shared" si="45"/>
        <v>D - Abwanderungsrisiko</v>
      </c>
      <c r="U346" s="4">
        <f>ROUND(((E346-Hilfswerte!$B$20)/Hilfswerte!$B$21)+((F346-Hilfswerte!$B$22)/Hilfswerte!$B$23)+((G346-Hilfswerte!$B$24)/Hilfswerte!$B$25)+0.1*INDEX(Hilfswerte!$B$4:$B$15,MATCH(C346,Hilfswerte!$A$4:$A$15,0)),2)</f>
        <v>1.19</v>
      </c>
      <c r="V346" s="4">
        <f>ROUND(SQRT((((E346-Hilfswerte!$B$20)/Hilfswerte!$B$21)-Hilfswerte!$B$28)^2+(((F346-Hilfswerte!$B$22)/Hilfswerte!$B$23)-Hilfswerte!$B$29)^2+(((G346-Hilfswerte!$B$24)/Hilfswerte!$B$25)-Hilfswerte!$B$30)^2),3)</f>
        <v>1.3109999999999999</v>
      </c>
      <c r="W346" s="4">
        <f>ROUND(E346*Hilfswerte!$B$31,0)</f>
        <v>18499</v>
      </c>
      <c r="X346" s="4">
        <f t="shared" si="46"/>
        <v>18499</v>
      </c>
      <c r="Y346" s="4" t="str">
        <f>IF(T346="A - Top-Kunde","bereits Top-Kunde",IF(AND(V346&lt;=Hilfswerte!$B$34,H346&lt;0.5*W346),"Hoch",IF(AND(V346&lt;=Hilfswerte!$B$35,H346&lt;0.7*W346),"Mittel","Niedrig")))</f>
        <v>Niedrig</v>
      </c>
      <c r="Z346" s="4">
        <f t="shared" si="47"/>
        <v>64.3</v>
      </c>
      <c r="AA346" s="4" t="str">
        <f>IF(J346&gt;365,"Bereits abgewandert (Segment D)",IF(Z346&gt;=Hilfswerte!$B$38,"Rot - akut gefaehrdet",IF(Z346&gt;=Hilfswerte!$B$39,"Gelb - beobachten","Gruen - stabil")))</f>
        <v>Bereits abgewandert (Segment D)</v>
      </c>
    </row>
    <row r="347" spans="1:27" ht="15" customHeight="1" x14ac:dyDescent="0.25">
      <c r="A347" s="4" t="s">
        <v>595</v>
      </c>
      <c r="B347" s="4" t="s">
        <v>551</v>
      </c>
      <c r="C347" s="4" t="s">
        <v>47</v>
      </c>
      <c r="D347" s="4" t="s">
        <v>106</v>
      </c>
      <c r="E347" s="4">
        <v>41</v>
      </c>
      <c r="F347" s="5">
        <v>9.9</v>
      </c>
      <c r="G347" s="5">
        <v>17.3</v>
      </c>
      <c r="H347" s="6">
        <v>6770</v>
      </c>
      <c r="I347" s="4">
        <v>5</v>
      </c>
      <c r="J347" s="4">
        <v>3</v>
      </c>
      <c r="K347" s="4">
        <v>0</v>
      </c>
      <c r="L347" s="4">
        <v>3</v>
      </c>
      <c r="M347" s="4">
        <v>6</v>
      </c>
      <c r="N347" s="5">
        <v>6.4</v>
      </c>
      <c r="O347" s="7">
        <f t="shared" si="40"/>
        <v>5</v>
      </c>
      <c r="P347" s="7">
        <f t="shared" si="41"/>
        <v>5</v>
      </c>
      <c r="Q347" s="7">
        <f t="shared" si="42"/>
        <v>4</v>
      </c>
      <c r="R347" s="7">
        <f t="shared" si="43"/>
        <v>14</v>
      </c>
      <c r="S347" s="8">
        <f t="shared" si="44"/>
        <v>142.30000000000001</v>
      </c>
      <c r="T347" s="7" t="str">
        <f t="shared" si="45"/>
        <v>A - Top-Kunde</v>
      </c>
      <c r="U347" s="4">
        <f>ROUND(((E347-Hilfswerte!$B$20)/Hilfswerte!$B$21)+((F347-Hilfswerte!$B$22)/Hilfswerte!$B$23)+((G347-Hilfswerte!$B$24)/Hilfswerte!$B$25)+0.1*INDEX(Hilfswerte!$B$4:$B$15,MATCH(C347,Hilfswerte!$A$4:$A$15,0)),2)</f>
        <v>0.54</v>
      </c>
      <c r="V347" s="4">
        <f>ROUND(SQRT((((E347-Hilfswerte!$B$20)/Hilfswerte!$B$21)-Hilfswerte!$B$28)^2+(((F347-Hilfswerte!$B$22)/Hilfswerte!$B$23)-Hilfswerte!$B$29)^2+(((G347-Hilfswerte!$B$24)/Hilfswerte!$B$25)-Hilfswerte!$B$30)^2),3)</f>
        <v>1.2150000000000001</v>
      </c>
      <c r="W347" s="4">
        <f>ROUND(E347*Hilfswerte!$B$31,0)</f>
        <v>8427</v>
      </c>
      <c r="X347" s="4">
        <f t="shared" si="46"/>
        <v>1657</v>
      </c>
      <c r="Y347" s="4" t="str">
        <f>IF(T347="A - Top-Kunde","bereits Top-Kunde",IF(AND(V347&lt;=Hilfswerte!$B$34,H347&lt;0.5*W347),"Hoch",IF(AND(V347&lt;=Hilfswerte!$B$35,H347&lt;0.7*W347),"Mittel","Niedrig")))</f>
        <v>bereits Top-Kunde</v>
      </c>
      <c r="Z347" s="4">
        <f t="shared" si="47"/>
        <v>0.8</v>
      </c>
      <c r="AA347" s="4" t="str">
        <f>IF(J347&gt;365,"Bereits abgewandert (Segment D)",IF(Z347&gt;=Hilfswerte!$B$38,"Rot - akut gefaehrdet",IF(Z347&gt;=Hilfswerte!$B$39,"Gelb - beobachten","Gruen - stabil")))</f>
        <v>Gruen - stabil</v>
      </c>
    </row>
    <row r="348" spans="1:27" ht="15" customHeight="1" x14ac:dyDescent="0.25">
      <c r="A348" s="4" t="s">
        <v>596</v>
      </c>
      <c r="B348" s="4" t="s">
        <v>249</v>
      </c>
      <c r="C348" s="4" t="s">
        <v>62</v>
      </c>
      <c r="D348" s="4" t="s">
        <v>30</v>
      </c>
      <c r="E348" s="4">
        <v>80</v>
      </c>
      <c r="F348" s="5">
        <v>19.399999999999999</v>
      </c>
      <c r="G348" s="5">
        <v>19.7</v>
      </c>
      <c r="H348" s="6">
        <v>51780</v>
      </c>
      <c r="I348" s="4">
        <v>6</v>
      </c>
      <c r="J348" s="4">
        <v>24</v>
      </c>
      <c r="K348" s="4">
        <v>2</v>
      </c>
      <c r="L348" s="4">
        <v>22</v>
      </c>
      <c r="M348" s="4">
        <v>1</v>
      </c>
      <c r="N348" s="5">
        <v>-50.7</v>
      </c>
      <c r="O348" s="7">
        <f t="shared" si="40"/>
        <v>5</v>
      </c>
      <c r="P348" s="7">
        <f t="shared" si="41"/>
        <v>5</v>
      </c>
      <c r="Q348" s="7">
        <f t="shared" si="42"/>
        <v>5</v>
      </c>
      <c r="R348" s="7">
        <f t="shared" si="43"/>
        <v>15</v>
      </c>
      <c r="S348" s="8">
        <f t="shared" si="44"/>
        <v>106.1</v>
      </c>
      <c r="T348" s="7" t="str">
        <f t="shared" si="45"/>
        <v>B - Kernkunde</v>
      </c>
      <c r="U348" s="4">
        <f>ROUND(((E348-Hilfswerte!$B$20)/Hilfswerte!$B$21)+((F348-Hilfswerte!$B$22)/Hilfswerte!$B$23)+((G348-Hilfswerte!$B$24)/Hilfswerte!$B$25)+0.1*INDEX(Hilfswerte!$B$4:$B$15,MATCH(C348,Hilfswerte!$A$4:$A$15,0)),2)</f>
        <v>1.6</v>
      </c>
      <c r="V348" s="4">
        <f>ROUND(SQRT((((E348-Hilfswerte!$B$20)/Hilfswerte!$B$21)-Hilfswerte!$B$28)^2+(((F348-Hilfswerte!$B$22)/Hilfswerte!$B$23)-Hilfswerte!$B$29)^2+(((G348-Hilfswerte!$B$24)/Hilfswerte!$B$25)-Hilfswerte!$B$30)^2),3)</f>
        <v>1.4370000000000001</v>
      </c>
      <c r="W348" s="4">
        <f>ROUND(E348*Hilfswerte!$B$31,0)</f>
        <v>16444</v>
      </c>
      <c r="X348" s="4">
        <f t="shared" si="46"/>
        <v>0</v>
      </c>
      <c r="Y348" s="4" t="str">
        <f>IF(T348="A - Top-Kunde","bereits Top-Kunde",IF(AND(V348&lt;=Hilfswerte!$B$34,H348&lt;0.5*W348),"Hoch",IF(AND(V348&lt;=Hilfswerte!$B$35,H348&lt;0.7*W348),"Mittel","Niedrig")))</f>
        <v>Niedrig</v>
      </c>
      <c r="Z348" s="4">
        <f t="shared" si="47"/>
        <v>31.9</v>
      </c>
      <c r="AA348" s="4" t="str">
        <f>IF(J348&gt;365,"Bereits abgewandert (Segment D)",IF(Z348&gt;=Hilfswerte!$B$38,"Rot - akut gefaehrdet",IF(Z348&gt;=Hilfswerte!$B$39,"Gelb - beobachten","Gruen - stabil")))</f>
        <v>Rot - akut gefaehrdet</v>
      </c>
    </row>
    <row r="349" spans="1:27" ht="15" customHeight="1" x14ac:dyDescent="0.25">
      <c r="A349" s="4" t="s">
        <v>597</v>
      </c>
      <c r="B349" s="4" t="s">
        <v>99</v>
      </c>
      <c r="C349" s="4" t="s">
        <v>55</v>
      </c>
      <c r="D349" s="4" t="s">
        <v>30</v>
      </c>
      <c r="E349" s="4">
        <v>433</v>
      </c>
      <c r="F349" s="5">
        <v>75.7</v>
      </c>
      <c r="G349" s="5">
        <v>10.7</v>
      </c>
      <c r="H349" s="6">
        <v>42190</v>
      </c>
      <c r="I349" s="4">
        <v>2</v>
      </c>
      <c r="J349" s="4">
        <v>7</v>
      </c>
      <c r="K349" s="4">
        <v>1</v>
      </c>
      <c r="L349" s="4">
        <v>-2</v>
      </c>
      <c r="M349" s="4">
        <v>3</v>
      </c>
      <c r="N349" s="5">
        <v>37.1</v>
      </c>
      <c r="O349" s="7">
        <f t="shared" si="40"/>
        <v>5</v>
      </c>
      <c r="P349" s="7">
        <f t="shared" si="41"/>
        <v>2</v>
      </c>
      <c r="Q349" s="7">
        <f t="shared" si="42"/>
        <v>5</v>
      </c>
      <c r="R349" s="7">
        <f t="shared" si="43"/>
        <v>12</v>
      </c>
      <c r="S349" s="8">
        <f t="shared" si="44"/>
        <v>132.6</v>
      </c>
      <c r="T349" s="7" t="str">
        <f t="shared" si="45"/>
        <v>A - Top-Kunde</v>
      </c>
      <c r="U349" s="4">
        <f>ROUND(((E349-Hilfswerte!$B$20)/Hilfswerte!$B$21)+((F349-Hilfswerte!$B$22)/Hilfswerte!$B$23)+((G349-Hilfswerte!$B$24)/Hilfswerte!$B$25)+0.1*INDEX(Hilfswerte!$B$4:$B$15,MATCH(C349,Hilfswerte!$A$4:$A$15,0)),2)</f>
        <v>2.57</v>
      </c>
      <c r="V349" s="4">
        <f>ROUND(SQRT((((E349-Hilfswerte!$B$20)/Hilfswerte!$B$21)-Hilfswerte!$B$28)^2+(((F349-Hilfswerte!$B$22)/Hilfswerte!$B$23)-Hilfswerte!$B$29)^2+(((G349-Hilfswerte!$B$24)/Hilfswerte!$B$25)-Hilfswerte!$B$30)^2),3)</f>
        <v>1.33</v>
      </c>
      <c r="W349" s="4">
        <f>ROUND(E349*Hilfswerte!$B$31,0)</f>
        <v>89001</v>
      </c>
      <c r="X349" s="4">
        <f t="shared" si="46"/>
        <v>46811</v>
      </c>
      <c r="Y349" s="4" t="str">
        <f>IF(T349="A - Top-Kunde","bereits Top-Kunde",IF(AND(V349&lt;=Hilfswerte!$B$34,H349&lt;0.5*W349),"Hoch",IF(AND(V349&lt;=Hilfswerte!$B$35,H349&lt;0.7*W349),"Mittel","Niedrig")))</f>
        <v>bereits Top-Kunde</v>
      </c>
      <c r="Z349" s="4">
        <f t="shared" si="47"/>
        <v>3.4</v>
      </c>
      <c r="AA349" s="4" t="str">
        <f>IF(J349&gt;365,"Bereits abgewandert (Segment D)",IF(Z349&gt;=Hilfswerte!$B$38,"Rot - akut gefaehrdet",IF(Z349&gt;=Hilfswerte!$B$39,"Gelb - beobachten","Gruen - stabil")))</f>
        <v>Gruen - stabil</v>
      </c>
    </row>
    <row r="350" spans="1:27" ht="15" customHeight="1" x14ac:dyDescent="0.25">
      <c r="A350" s="4" t="s">
        <v>598</v>
      </c>
      <c r="B350" s="4" t="s">
        <v>188</v>
      </c>
      <c r="C350" s="4" t="s">
        <v>51</v>
      </c>
      <c r="D350" s="4" t="s">
        <v>30</v>
      </c>
      <c r="E350" s="4">
        <v>41</v>
      </c>
      <c r="F350" s="5">
        <v>8.8000000000000007</v>
      </c>
      <c r="G350" s="5">
        <v>11.2</v>
      </c>
      <c r="H350" s="6">
        <v>0</v>
      </c>
      <c r="I350" s="4">
        <v>0</v>
      </c>
      <c r="J350" s="4">
        <v>729</v>
      </c>
      <c r="K350" s="4">
        <v>0</v>
      </c>
      <c r="L350" s="4">
        <v>6</v>
      </c>
      <c r="M350" s="4">
        <v>0</v>
      </c>
      <c r="N350" s="5">
        <v>-72</v>
      </c>
      <c r="O350" s="7">
        <f t="shared" si="40"/>
        <v>1</v>
      </c>
      <c r="P350" s="7">
        <f t="shared" si="41"/>
        <v>1</v>
      </c>
      <c r="Q350" s="7">
        <f t="shared" si="42"/>
        <v>1</v>
      </c>
      <c r="R350" s="7">
        <f t="shared" si="43"/>
        <v>3</v>
      </c>
      <c r="S350" s="8">
        <f t="shared" si="44"/>
        <v>-7.8</v>
      </c>
      <c r="T350" s="7" t="str">
        <f t="shared" si="45"/>
        <v>D - Abwanderungsrisiko</v>
      </c>
      <c r="U350" s="4">
        <f>ROUND(((E350-Hilfswerte!$B$20)/Hilfswerte!$B$21)+((F350-Hilfswerte!$B$22)/Hilfswerte!$B$23)+((G350-Hilfswerte!$B$24)/Hilfswerte!$B$25)+0.1*INDEX(Hilfswerte!$B$4:$B$15,MATCH(C350,Hilfswerte!$A$4:$A$15,0)),2)</f>
        <v>-0.18</v>
      </c>
      <c r="V350" s="4">
        <f>ROUND(SQRT((((E350-Hilfswerte!$B$20)/Hilfswerte!$B$21)-Hilfswerte!$B$28)^2+(((F350-Hilfswerte!$B$22)/Hilfswerte!$B$23)-Hilfswerte!$B$29)^2+(((G350-Hilfswerte!$B$24)/Hilfswerte!$B$25)-Hilfswerte!$B$30)^2),3)</f>
        <v>0.75</v>
      </c>
      <c r="W350" s="4">
        <f>ROUND(E350*Hilfswerte!$B$31,0)</f>
        <v>8427</v>
      </c>
      <c r="X350" s="4">
        <f t="shared" si="46"/>
        <v>8427</v>
      </c>
      <c r="Y350" s="4" t="str">
        <f>IF(T350="A - Top-Kunde","bereits Top-Kunde",IF(AND(V350&lt;=Hilfswerte!$B$34,H350&lt;0.5*W350),"Hoch",IF(AND(V350&lt;=Hilfswerte!$B$35,H350&lt;0.7*W350),"Mittel","Niedrig")))</f>
        <v>Hoch</v>
      </c>
      <c r="Z350" s="4">
        <f t="shared" si="47"/>
        <v>66.5</v>
      </c>
      <c r="AA350" s="4" t="str">
        <f>IF(J350&gt;365,"Bereits abgewandert (Segment D)",IF(Z350&gt;=Hilfswerte!$B$38,"Rot - akut gefaehrdet",IF(Z350&gt;=Hilfswerte!$B$39,"Gelb - beobachten","Gruen - stabil")))</f>
        <v>Bereits abgewandert (Segment D)</v>
      </c>
    </row>
    <row r="351" spans="1:27" ht="15" customHeight="1" x14ac:dyDescent="0.25">
      <c r="A351" s="4" t="s">
        <v>599</v>
      </c>
      <c r="B351" s="4" t="s">
        <v>355</v>
      </c>
      <c r="C351" s="4" t="s">
        <v>38</v>
      </c>
      <c r="D351" s="4" t="s">
        <v>77</v>
      </c>
      <c r="E351" s="4">
        <v>342</v>
      </c>
      <c r="F351" s="5">
        <v>69.400000000000006</v>
      </c>
      <c r="G351" s="5">
        <v>21.4</v>
      </c>
      <c r="H351" s="6">
        <v>11710</v>
      </c>
      <c r="I351" s="4">
        <v>1</v>
      </c>
      <c r="J351" s="4">
        <v>354</v>
      </c>
      <c r="K351" s="4">
        <v>1</v>
      </c>
      <c r="L351" s="4">
        <v>24</v>
      </c>
      <c r="M351" s="4">
        <v>4</v>
      </c>
      <c r="N351" s="5">
        <v>13.1</v>
      </c>
      <c r="O351" s="7">
        <f t="shared" si="40"/>
        <v>2</v>
      </c>
      <c r="P351" s="7">
        <f t="shared" si="41"/>
        <v>1</v>
      </c>
      <c r="Q351" s="7">
        <f t="shared" si="42"/>
        <v>5</v>
      </c>
      <c r="R351" s="7">
        <f t="shared" si="43"/>
        <v>8</v>
      </c>
      <c r="S351" s="8">
        <f t="shared" si="44"/>
        <v>73.400000000000006</v>
      </c>
      <c r="T351" s="7" t="str">
        <f t="shared" si="45"/>
        <v>C - Entwicklungspotenzial</v>
      </c>
      <c r="U351" s="4">
        <f>ROUND(((E351-Hilfswerte!$B$20)/Hilfswerte!$B$21)+((F351-Hilfswerte!$B$22)/Hilfswerte!$B$23)+((G351-Hilfswerte!$B$24)/Hilfswerte!$B$25)+0.1*INDEX(Hilfswerte!$B$4:$B$15,MATCH(C351,Hilfswerte!$A$4:$A$15,0)),2)</f>
        <v>3.81</v>
      </c>
      <c r="V351" s="4">
        <f>ROUND(SQRT((((E351-Hilfswerte!$B$20)/Hilfswerte!$B$21)-Hilfswerte!$B$28)^2+(((F351-Hilfswerte!$B$22)/Hilfswerte!$B$23)-Hilfswerte!$B$29)^2+(((G351-Hilfswerte!$B$24)/Hilfswerte!$B$25)-Hilfswerte!$B$30)^2),3)</f>
        <v>1.8720000000000001</v>
      </c>
      <c r="W351" s="4">
        <f>ROUND(E351*Hilfswerte!$B$31,0)</f>
        <v>70297</v>
      </c>
      <c r="X351" s="4">
        <f t="shared" si="46"/>
        <v>58587</v>
      </c>
      <c r="Y351" s="4" t="str">
        <f>IF(T351="A - Top-Kunde","bereits Top-Kunde",IF(AND(V351&lt;=Hilfswerte!$B$34,H351&lt;0.5*W351),"Hoch",IF(AND(V351&lt;=Hilfswerte!$B$35,H351&lt;0.7*W351),"Mittel","Niedrig")))</f>
        <v>Niedrig</v>
      </c>
      <c r="Z351" s="4">
        <f t="shared" si="47"/>
        <v>25.5</v>
      </c>
      <c r="AA351" s="4" t="str">
        <f>IF(J351&gt;365,"Bereits abgewandert (Segment D)",IF(Z351&gt;=Hilfswerte!$B$38,"Rot - akut gefaehrdet",IF(Z351&gt;=Hilfswerte!$B$39,"Gelb - beobachten","Gruen - stabil")))</f>
        <v>Rot - akut gefaehrdet</v>
      </c>
    </row>
    <row r="352" spans="1:27" ht="15" customHeight="1" x14ac:dyDescent="0.25">
      <c r="A352" s="4" t="s">
        <v>600</v>
      </c>
      <c r="B352" s="4" t="s">
        <v>601</v>
      </c>
      <c r="C352" s="4" t="s">
        <v>47</v>
      </c>
      <c r="D352" s="4" t="s">
        <v>30</v>
      </c>
      <c r="E352" s="4">
        <v>296</v>
      </c>
      <c r="F352" s="5">
        <v>126.9</v>
      </c>
      <c r="G352" s="5">
        <v>0.5</v>
      </c>
      <c r="H352" s="6">
        <v>0</v>
      </c>
      <c r="I352" s="4">
        <v>0</v>
      </c>
      <c r="J352" s="4">
        <v>874</v>
      </c>
      <c r="K352" s="4">
        <v>0</v>
      </c>
      <c r="L352" s="4">
        <v>18</v>
      </c>
      <c r="M352" s="4">
        <v>0</v>
      </c>
      <c r="N352" s="5">
        <v>-36.799999999999997</v>
      </c>
      <c r="O352" s="7">
        <f t="shared" si="40"/>
        <v>1</v>
      </c>
      <c r="P352" s="7">
        <f t="shared" si="41"/>
        <v>1</v>
      </c>
      <c r="Q352" s="7">
        <f t="shared" si="42"/>
        <v>1</v>
      </c>
      <c r="R352" s="7">
        <f t="shared" si="43"/>
        <v>3</v>
      </c>
      <c r="S352" s="8">
        <f t="shared" si="44"/>
        <v>6.2</v>
      </c>
      <c r="T352" s="7" t="str">
        <f t="shared" si="45"/>
        <v>D - Abwanderungsrisiko</v>
      </c>
      <c r="U352" s="4">
        <f>ROUND(((E352-Hilfswerte!$B$20)/Hilfswerte!$B$21)+((F352-Hilfswerte!$B$22)/Hilfswerte!$B$23)+((G352-Hilfswerte!$B$24)/Hilfswerte!$B$25)+0.1*INDEX(Hilfswerte!$B$4:$B$15,MATCH(C352,Hilfswerte!$A$4:$A$15,0)),2)</f>
        <v>1.08</v>
      </c>
      <c r="V352" s="4">
        <f>ROUND(SQRT((((E352-Hilfswerte!$B$20)/Hilfswerte!$B$21)-Hilfswerte!$B$28)^2+(((F352-Hilfswerte!$B$22)/Hilfswerte!$B$23)-Hilfswerte!$B$29)^2+(((G352-Hilfswerte!$B$24)/Hilfswerte!$B$25)-Hilfswerte!$B$30)^2),3)</f>
        <v>2.4060000000000001</v>
      </c>
      <c r="W352" s="4">
        <f>ROUND(E352*Hilfswerte!$B$31,0)</f>
        <v>60842</v>
      </c>
      <c r="X352" s="4">
        <f t="shared" si="46"/>
        <v>60842</v>
      </c>
      <c r="Y352" s="4" t="str">
        <f>IF(T352="A - Top-Kunde","bereits Top-Kunde",IF(AND(V352&lt;=Hilfswerte!$B$34,H352&lt;0.5*W352),"Hoch",IF(AND(V352&lt;=Hilfswerte!$B$35,H352&lt;0.7*W352),"Mittel","Niedrig")))</f>
        <v>Niedrig</v>
      </c>
      <c r="Z352" s="4">
        <f t="shared" si="47"/>
        <v>62</v>
      </c>
      <c r="AA352" s="4" t="str">
        <f>IF(J352&gt;365,"Bereits abgewandert (Segment D)",IF(Z352&gt;=Hilfswerte!$B$38,"Rot - akut gefaehrdet",IF(Z352&gt;=Hilfswerte!$B$39,"Gelb - beobachten","Gruen - stabil")))</f>
        <v>Bereits abgewandert (Segment D)</v>
      </c>
    </row>
    <row r="353" spans="1:27" ht="15" customHeight="1" x14ac:dyDescent="0.25">
      <c r="A353" s="4" t="s">
        <v>602</v>
      </c>
      <c r="B353" s="4" t="s">
        <v>227</v>
      </c>
      <c r="C353" s="4" t="s">
        <v>29</v>
      </c>
      <c r="D353" s="4" t="s">
        <v>30</v>
      </c>
      <c r="E353" s="4">
        <v>184</v>
      </c>
      <c r="F353" s="5">
        <v>42.8</v>
      </c>
      <c r="G353" s="5">
        <v>12.3</v>
      </c>
      <c r="H353" s="6">
        <v>8130</v>
      </c>
      <c r="I353" s="4">
        <v>1</v>
      </c>
      <c r="J353" s="4">
        <v>7</v>
      </c>
      <c r="K353" s="4">
        <v>0</v>
      </c>
      <c r="L353" s="4">
        <v>6</v>
      </c>
      <c r="M353" s="4">
        <v>2</v>
      </c>
      <c r="N353" s="5">
        <v>-6.1</v>
      </c>
      <c r="O353" s="7">
        <f t="shared" si="40"/>
        <v>5</v>
      </c>
      <c r="P353" s="7">
        <f t="shared" si="41"/>
        <v>1</v>
      </c>
      <c r="Q353" s="7">
        <f t="shared" si="42"/>
        <v>5</v>
      </c>
      <c r="R353" s="7">
        <f t="shared" si="43"/>
        <v>11</v>
      </c>
      <c r="S353" s="8">
        <f t="shared" si="44"/>
        <v>105.2</v>
      </c>
      <c r="T353" s="7" t="str">
        <f t="shared" si="45"/>
        <v>B - Kernkunde</v>
      </c>
      <c r="U353" s="4">
        <f>ROUND(((E353-Hilfswerte!$B$20)/Hilfswerte!$B$21)+((F353-Hilfswerte!$B$22)/Hilfswerte!$B$23)+((G353-Hilfswerte!$B$24)/Hilfswerte!$B$25)+0.1*INDEX(Hilfswerte!$B$4:$B$15,MATCH(C353,Hilfswerte!$A$4:$A$15,0)),2)</f>
        <v>1.1399999999999999</v>
      </c>
      <c r="V353" s="4">
        <f>ROUND(SQRT((((E353-Hilfswerte!$B$20)/Hilfswerte!$B$21)-Hilfswerte!$B$28)^2+(((F353-Hilfswerte!$B$22)/Hilfswerte!$B$23)-Hilfswerte!$B$29)^2+(((G353-Hilfswerte!$B$24)/Hilfswerte!$B$25)-Hilfswerte!$B$30)^2),3)</f>
        <v>0.20899999999999999</v>
      </c>
      <c r="W353" s="4">
        <f>ROUND(E353*Hilfswerte!$B$31,0)</f>
        <v>37820</v>
      </c>
      <c r="X353" s="4">
        <f t="shared" si="46"/>
        <v>29690</v>
      </c>
      <c r="Y353" s="4" t="str">
        <f>IF(T353="A - Top-Kunde","bereits Top-Kunde",IF(AND(V353&lt;=Hilfswerte!$B$34,H353&lt;0.5*W353),"Hoch",IF(AND(V353&lt;=Hilfswerte!$B$35,H353&lt;0.7*W353),"Mittel","Niedrig")))</f>
        <v>Hoch</v>
      </c>
      <c r="Z353" s="4">
        <f t="shared" si="47"/>
        <v>4</v>
      </c>
      <c r="AA353" s="4" t="str">
        <f>IF(J353&gt;365,"Bereits abgewandert (Segment D)",IF(Z353&gt;=Hilfswerte!$B$38,"Rot - akut gefaehrdet",IF(Z353&gt;=Hilfswerte!$B$39,"Gelb - beobachten","Gruen - stabil")))</f>
        <v>Gruen - stabil</v>
      </c>
    </row>
    <row r="354" spans="1:27" ht="15" customHeight="1" x14ac:dyDescent="0.25">
      <c r="A354" s="4" t="s">
        <v>603</v>
      </c>
      <c r="B354" s="4" t="s">
        <v>158</v>
      </c>
      <c r="C354" s="4" t="s">
        <v>84</v>
      </c>
      <c r="D354" s="4" t="s">
        <v>30</v>
      </c>
      <c r="E354" s="4">
        <v>50</v>
      </c>
      <c r="F354" s="5">
        <v>9.8000000000000007</v>
      </c>
      <c r="G354" s="5">
        <v>3.1</v>
      </c>
      <c r="H354" s="6">
        <v>860</v>
      </c>
      <c r="I354" s="4">
        <v>1</v>
      </c>
      <c r="J354" s="4">
        <v>355</v>
      </c>
      <c r="K354" s="4">
        <v>0</v>
      </c>
      <c r="L354" s="4">
        <v>-5</v>
      </c>
      <c r="M354" s="4">
        <v>5</v>
      </c>
      <c r="N354" s="5">
        <v>14.8</v>
      </c>
      <c r="O354" s="7">
        <f t="shared" si="40"/>
        <v>2</v>
      </c>
      <c r="P354" s="7">
        <f t="shared" si="41"/>
        <v>1</v>
      </c>
      <c r="Q354" s="7">
        <f t="shared" si="42"/>
        <v>2</v>
      </c>
      <c r="R354" s="7">
        <f t="shared" si="43"/>
        <v>5</v>
      </c>
      <c r="S354" s="8">
        <f t="shared" si="44"/>
        <v>57.4</v>
      </c>
      <c r="T354" s="7" t="str">
        <f t="shared" si="45"/>
        <v>C - Entwicklungspotenzial</v>
      </c>
      <c r="U354" s="4">
        <f>ROUND(((E354-Hilfswerte!$B$20)/Hilfswerte!$B$21)+((F354-Hilfswerte!$B$22)/Hilfswerte!$B$23)+((G354-Hilfswerte!$B$24)/Hilfswerte!$B$25)+0.1*INDEX(Hilfswerte!$B$4:$B$15,MATCH(C354,Hilfswerte!$A$4:$A$15,0)),2)</f>
        <v>-1.75</v>
      </c>
      <c r="V354" s="4">
        <f>ROUND(SQRT((((E354-Hilfswerte!$B$20)/Hilfswerte!$B$21)-Hilfswerte!$B$28)^2+(((F354-Hilfswerte!$B$22)/Hilfswerte!$B$23)-Hilfswerte!$B$29)^2+(((G354-Hilfswerte!$B$24)/Hilfswerte!$B$25)-Hilfswerte!$B$30)^2),3)</f>
        <v>1.4710000000000001</v>
      </c>
      <c r="W354" s="4">
        <f>ROUND(E354*Hilfswerte!$B$31,0)</f>
        <v>10277</v>
      </c>
      <c r="X354" s="4">
        <f t="shared" si="46"/>
        <v>9417</v>
      </c>
      <c r="Y354" s="4" t="str">
        <f>IF(T354="A - Top-Kunde","bereits Top-Kunde",IF(AND(V354&lt;=Hilfswerte!$B$34,H354&lt;0.5*W354),"Hoch",IF(AND(V354&lt;=Hilfswerte!$B$35,H354&lt;0.7*W354),"Mittel","Niedrig")))</f>
        <v>Niedrig</v>
      </c>
      <c r="Z354" s="4">
        <f t="shared" si="47"/>
        <v>17.8</v>
      </c>
      <c r="AA354" s="4" t="str">
        <f>IF(J354&gt;365,"Bereits abgewandert (Segment D)",IF(Z354&gt;=Hilfswerte!$B$38,"Rot - akut gefaehrdet",IF(Z354&gt;=Hilfswerte!$B$39,"Gelb - beobachten","Gruen - stabil")))</f>
        <v>Gelb - beobachten</v>
      </c>
    </row>
    <row r="355" spans="1:27" ht="15" customHeight="1" x14ac:dyDescent="0.25">
      <c r="A355" s="4" t="s">
        <v>604</v>
      </c>
      <c r="B355" s="4" t="s">
        <v>605</v>
      </c>
      <c r="C355" s="4" t="s">
        <v>38</v>
      </c>
      <c r="D355" s="4" t="s">
        <v>30</v>
      </c>
      <c r="E355" s="4">
        <v>19</v>
      </c>
      <c r="F355" s="5">
        <v>4.5999999999999996</v>
      </c>
      <c r="G355" s="5">
        <v>17.100000000000001</v>
      </c>
      <c r="H355" s="6">
        <v>3670</v>
      </c>
      <c r="I355" s="4">
        <v>3</v>
      </c>
      <c r="J355" s="4">
        <v>329</v>
      </c>
      <c r="K355" s="4">
        <v>0</v>
      </c>
      <c r="L355" s="4">
        <v>9</v>
      </c>
      <c r="M355" s="4">
        <v>3</v>
      </c>
      <c r="N355" s="5">
        <v>-32</v>
      </c>
      <c r="O355" s="7">
        <f t="shared" si="40"/>
        <v>2</v>
      </c>
      <c r="P355" s="7">
        <f t="shared" si="41"/>
        <v>3</v>
      </c>
      <c r="Q355" s="7">
        <f t="shared" si="42"/>
        <v>4</v>
      </c>
      <c r="R355" s="7">
        <f t="shared" si="43"/>
        <v>9</v>
      </c>
      <c r="S355" s="8">
        <f t="shared" si="44"/>
        <v>71.3</v>
      </c>
      <c r="T355" s="7" t="str">
        <f t="shared" si="45"/>
        <v>C - Entwicklungspotenzial</v>
      </c>
      <c r="U355" s="4">
        <f>ROUND(((E355-Hilfswerte!$B$20)/Hilfswerte!$B$21)+((F355-Hilfswerte!$B$22)/Hilfswerte!$B$23)+((G355-Hilfswerte!$B$24)/Hilfswerte!$B$25)+0.1*INDEX(Hilfswerte!$B$4:$B$15,MATCH(C355,Hilfswerte!$A$4:$A$15,0)),2)</f>
        <v>0.57999999999999996</v>
      </c>
      <c r="V355" s="4">
        <f>ROUND(SQRT((((E355-Hilfswerte!$B$20)/Hilfswerte!$B$21)-Hilfswerte!$B$28)^2+(((F355-Hilfswerte!$B$22)/Hilfswerte!$B$23)-Hilfswerte!$B$29)^2+(((G355-Hilfswerte!$B$24)/Hilfswerte!$B$25)-Hilfswerte!$B$30)^2),3)</f>
        <v>1.278</v>
      </c>
      <c r="W355" s="4">
        <f>ROUND(E355*Hilfswerte!$B$31,0)</f>
        <v>3905</v>
      </c>
      <c r="X355" s="4">
        <f t="shared" si="46"/>
        <v>235</v>
      </c>
      <c r="Y355" s="4" t="str">
        <f>IF(T355="A - Top-Kunde","bereits Top-Kunde",IF(AND(V355&lt;=Hilfswerte!$B$34,H355&lt;0.5*W355),"Hoch",IF(AND(V355&lt;=Hilfswerte!$B$35,H355&lt;0.7*W355),"Mittel","Niedrig")))</f>
        <v>Niedrig</v>
      </c>
      <c r="Z355" s="4">
        <f t="shared" si="47"/>
        <v>31.1</v>
      </c>
      <c r="AA355" s="4" t="str">
        <f>IF(J355&gt;365,"Bereits abgewandert (Segment D)",IF(Z355&gt;=Hilfswerte!$B$38,"Rot - akut gefaehrdet",IF(Z355&gt;=Hilfswerte!$B$39,"Gelb - beobachten","Gruen - stabil")))</f>
        <v>Rot - akut gefaehrdet</v>
      </c>
    </row>
    <row r="356" spans="1:27" ht="15" customHeight="1" x14ac:dyDescent="0.25">
      <c r="A356" s="4" t="s">
        <v>606</v>
      </c>
      <c r="B356" s="4" t="s">
        <v>183</v>
      </c>
      <c r="C356" s="4" t="s">
        <v>84</v>
      </c>
      <c r="D356" s="4" t="s">
        <v>30</v>
      </c>
      <c r="E356" s="4">
        <v>70</v>
      </c>
      <c r="F356" s="5">
        <v>10.1</v>
      </c>
      <c r="G356" s="5">
        <v>16.5</v>
      </c>
      <c r="H356" s="6">
        <v>0</v>
      </c>
      <c r="I356" s="4">
        <v>0</v>
      </c>
      <c r="J356" s="4">
        <v>401</v>
      </c>
      <c r="K356" s="4">
        <v>0</v>
      </c>
      <c r="L356" s="4">
        <v>17</v>
      </c>
      <c r="M356" s="4">
        <v>0</v>
      </c>
      <c r="N356" s="5">
        <v>-71</v>
      </c>
      <c r="O356" s="7">
        <f t="shared" si="40"/>
        <v>1</v>
      </c>
      <c r="P356" s="7">
        <f t="shared" si="41"/>
        <v>1</v>
      </c>
      <c r="Q356" s="7">
        <f t="shared" si="42"/>
        <v>1</v>
      </c>
      <c r="R356" s="7">
        <f t="shared" si="43"/>
        <v>3</v>
      </c>
      <c r="S356" s="8">
        <f t="shared" si="44"/>
        <v>-10.6</v>
      </c>
      <c r="T356" s="7" t="str">
        <f t="shared" si="45"/>
        <v>D - Abwanderungsrisiko</v>
      </c>
      <c r="U356" s="4">
        <f>ROUND(((E356-Hilfswerte!$B$20)/Hilfswerte!$B$21)+((F356-Hilfswerte!$B$22)/Hilfswerte!$B$23)+((G356-Hilfswerte!$B$24)/Hilfswerte!$B$25)+0.1*INDEX(Hilfswerte!$B$4:$B$15,MATCH(C356,Hilfswerte!$A$4:$A$15,0)),2)</f>
        <v>0.47</v>
      </c>
      <c r="V356" s="4">
        <f>ROUND(SQRT((((E356-Hilfswerte!$B$20)/Hilfswerte!$B$21)-Hilfswerte!$B$28)^2+(((F356-Hilfswerte!$B$22)/Hilfswerte!$B$23)-Hilfswerte!$B$29)^2+(((G356-Hilfswerte!$B$24)/Hilfswerte!$B$25)-Hilfswerte!$B$30)^2),3)</f>
        <v>1.0609999999999999</v>
      </c>
      <c r="W356" s="4">
        <f>ROUND(E356*Hilfswerte!$B$31,0)</f>
        <v>14388</v>
      </c>
      <c r="X356" s="4">
        <f t="shared" si="46"/>
        <v>14388</v>
      </c>
      <c r="Y356" s="4" t="str">
        <f>IF(T356="A - Top-Kunde","bereits Top-Kunde",IF(AND(V356&lt;=Hilfswerte!$B$34,H356&lt;0.5*W356),"Hoch",IF(AND(V356&lt;=Hilfswerte!$B$35,H356&lt;0.7*W356),"Mittel","Niedrig")))</f>
        <v>Mittel</v>
      </c>
      <c r="Z356" s="4">
        <f t="shared" si="47"/>
        <v>51.9</v>
      </c>
      <c r="AA356" s="4" t="str">
        <f>IF(J356&gt;365,"Bereits abgewandert (Segment D)",IF(Z356&gt;=Hilfswerte!$B$38,"Rot - akut gefaehrdet",IF(Z356&gt;=Hilfswerte!$B$39,"Gelb - beobachten","Gruen - stabil")))</f>
        <v>Bereits abgewandert (Segment D)</v>
      </c>
    </row>
    <row r="357" spans="1:27" ht="15" customHeight="1" x14ac:dyDescent="0.25">
      <c r="A357" s="4" t="s">
        <v>607</v>
      </c>
      <c r="B357" s="4" t="s">
        <v>574</v>
      </c>
      <c r="C357" s="4" t="s">
        <v>84</v>
      </c>
      <c r="D357" s="4" t="s">
        <v>30</v>
      </c>
      <c r="E357" s="4">
        <v>46</v>
      </c>
      <c r="F357" s="5">
        <v>20.2</v>
      </c>
      <c r="G357" s="5">
        <v>13.6</v>
      </c>
      <c r="H357" s="6">
        <v>1350</v>
      </c>
      <c r="I357" s="4">
        <v>2</v>
      </c>
      <c r="J357" s="4">
        <v>68</v>
      </c>
      <c r="K357" s="4">
        <v>0</v>
      </c>
      <c r="L357" s="4">
        <v>-5</v>
      </c>
      <c r="M357" s="4">
        <v>3</v>
      </c>
      <c r="N357" s="5">
        <v>-0.5</v>
      </c>
      <c r="O357" s="7">
        <f t="shared" si="40"/>
        <v>4</v>
      </c>
      <c r="P357" s="7">
        <f t="shared" si="41"/>
        <v>2</v>
      </c>
      <c r="Q357" s="7">
        <f t="shared" si="42"/>
        <v>3</v>
      </c>
      <c r="R357" s="7">
        <f t="shared" si="43"/>
        <v>9</v>
      </c>
      <c r="S357" s="8">
        <f t="shared" si="44"/>
        <v>89.8</v>
      </c>
      <c r="T357" s="7" t="str">
        <f t="shared" si="45"/>
        <v>C - Entwicklungspotenzial</v>
      </c>
      <c r="U357" s="4">
        <f>ROUND(((E357-Hilfswerte!$B$20)/Hilfswerte!$B$21)+((F357-Hilfswerte!$B$22)/Hilfswerte!$B$23)+((G357-Hilfswerte!$B$24)/Hilfswerte!$B$25)+0.1*INDEX(Hilfswerte!$B$4:$B$15,MATCH(C357,Hilfswerte!$A$4:$A$15,0)),2)</f>
        <v>0.08</v>
      </c>
      <c r="V357" s="4">
        <f>ROUND(SQRT((((E357-Hilfswerte!$B$20)/Hilfswerte!$B$21)-Hilfswerte!$B$28)^2+(((F357-Hilfswerte!$B$22)/Hilfswerte!$B$23)-Hilfswerte!$B$29)^2+(((G357-Hilfswerte!$B$24)/Hilfswerte!$B$25)-Hilfswerte!$B$30)^2),3)</f>
        <v>0.71499999999999997</v>
      </c>
      <c r="W357" s="4">
        <f>ROUND(E357*Hilfswerte!$B$31,0)</f>
        <v>9455</v>
      </c>
      <c r="X357" s="4">
        <f t="shared" si="46"/>
        <v>8105</v>
      </c>
      <c r="Y357" s="4" t="str">
        <f>IF(T357="A - Top-Kunde","bereits Top-Kunde",IF(AND(V357&lt;=Hilfswerte!$B$34,H357&lt;0.5*W357),"Hoch",IF(AND(V357&lt;=Hilfswerte!$B$35,H357&lt;0.7*W357),"Mittel","Niedrig")))</f>
        <v>Hoch</v>
      </c>
      <c r="Z357" s="4">
        <f t="shared" si="47"/>
        <v>3.6</v>
      </c>
      <c r="AA357" s="4" t="str">
        <f>IF(J357&gt;365,"Bereits abgewandert (Segment D)",IF(Z357&gt;=Hilfswerte!$B$38,"Rot - akut gefaehrdet",IF(Z357&gt;=Hilfswerte!$B$39,"Gelb - beobachten","Gruen - stabil")))</f>
        <v>Gruen - stabil</v>
      </c>
    </row>
    <row r="358" spans="1:27" ht="15" customHeight="1" x14ac:dyDescent="0.25">
      <c r="A358" s="4" t="s">
        <v>608</v>
      </c>
      <c r="B358" s="4" t="s">
        <v>207</v>
      </c>
      <c r="C358" s="4" t="s">
        <v>55</v>
      </c>
      <c r="D358" s="4" t="s">
        <v>30</v>
      </c>
      <c r="E358" s="4">
        <v>216</v>
      </c>
      <c r="F358" s="5">
        <v>63.9</v>
      </c>
      <c r="G358" s="5">
        <v>7</v>
      </c>
      <c r="H358" s="6">
        <v>8790</v>
      </c>
      <c r="I358" s="4">
        <v>1</v>
      </c>
      <c r="J358" s="4">
        <v>239</v>
      </c>
      <c r="K358" s="4">
        <v>0</v>
      </c>
      <c r="L358" s="4">
        <v>-5</v>
      </c>
      <c r="M358" s="4">
        <v>4</v>
      </c>
      <c r="N358" s="5">
        <v>-8.6</v>
      </c>
      <c r="O358" s="7">
        <f t="shared" si="40"/>
        <v>2</v>
      </c>
      <c r="P358" s="7">
        <f t="shared" si="41"/>
        <v>1</v>
      </c>
      <c r="Q358" s="7">
        <f t="shared" si="42"/>
        <v>5</v>
      </c>
      <c r="R358" s="7">
        <f t="shared" si="43"/>
        <v>8</v>
      </c>
      <c r="S358" s="8">
        <f t="shared" si="44"/>
        <v>75.7</v>
      </c>
      <c r="T358" s="7" t="str">
        <f t="shared" si="45"/>
        <v>C - Entwicklungspotenzial</v>
      </c>
      <c r="U358" s="4">
        <f>ROUND(((E358-Hilfswerte!$B$20)/Hilfswerte!$B$21)+((F358-Hilfswerte!$B$22)/Hilfswerte!$B$23)+((G358-Hilfswerte!$B$24)/Hilfswerte!$B$25)+0.1*INDEX(Hilfswerte!$B$4:$B$15,MATCH(C358,Hilfswerte!$A$4:$A$15,0)),2)</f>
        <v>0.84</v>
      </c>
      <c r="V358" s="4">
        <f>ROUND(SQRT((((E358-Hilfswerte!$B$20)/Hilfswerte!$B$21)-Hilfswerte!$B$28)^2+(((F358-Hilfswerte!$B$22)/Hilfswerte!$B$23)-Hilfswerte!$B$29)^2+(((G358-Hilfswerte!$B$24)/Hilfswerte!$B$25)-Hilfswerte!$B$30)^2),3)</f>
        <v>0.84499999999999997</v>
      </c>
      <c r="W358" s="4">
        <f>ROUND(E358*Hilfswerte!$B$31,0)</f>
        <v>44398</v>
      </c>
      <c r="X358" s="4">
        <f t="shared" si="46"/>
        <v>35608</v>
      </c>
      <c r="Y358" s="4" t="str">
        <f>IF(T358="A - Top-Kunde","bereits Top-Kunde",IF(AND(V358&lt;=Hilfswerte!$B$34,H358&lt;0.5*W358),"Hoch",IF(AND(V358&lt;=Hilfswerte!$B$35,H358&lt;0.7*W358),"Mittel","Niedrig")))</f>
        <v>Mittel</v>
      </c>
      <c r="Z358" s="4">
        <f t="shared" si="47"/>
        <v>15.4</v>
      </c>
      <c r="AA358" s="4" t="str">
        <f>IF(J358&gt;365,"Bereits abgewandert (Segment D)",IF(Z358&gt;=Hilfswerte!$B$38,"Rot - akut gefaehrdet",IF(Z358&gt;=Hilfswerte!$B$39,"Gelb - beobachten","Gruen - stabil")))</f>
        <v>Gelb - beobachten</v>
      </c>
    </row>
    <row r="359" spans="1:27" ht="15" customHeight="1" x14ac:dyDescent="0.25">
      <c r="A359" s="4" t="s">
        <v>609</v>
      </c>
      <c r="B359" s="4" t="s">
        <v>46</v>
      </c>
      <c r="C359" s="4" t="s">
        <v>74</v>
      </c>
      <c r="D359" s="4" t="s">
        <v>77</v>
      </c>
      <c r="E359" s="4">
        <v>324</v>
      </c>
      <c r="F359" s="5">
        <v>71.2</v>
      </c>
      <c r="G359" s="5">
        <v>0.8</v>
      </c>
      <c r="H359" s="6">
        <v>9710</v>
      </c>
      <c r="I359" s="4">
        <v>1</v>
      </c>
      <c r="J359" s="4">
        <v>30</v>
      </c>
      <c r="K359" s="4">
        <v>0</v>
      </c>
      <c r="L359" s="4">
        <v>0</v>
      </c>
      <c r="M359" s="4">
        <v>6</v>
      </c>
      <c r="N359" s="5">
        <v>-22.4</v>
      </c>
      <c r="O359" s="7">
        <f t="shared" si="40"/>
        <v>5</v>
      </c>
      <c r="P359" s="7">
        <f t="shared" si="41"/>
        <v>1</v>
      </c>
      <c r="Q359" s="7">
        <f t="shared" si="42"/>
        <v>5</v>
      </c>
      <c r="R359" s="7">
        <f t="shared" si="43"/>
        <v>11</v>
      </c>
      <c r="S359" s="8">
        <f t="shared" si="44"/>
        <v>98.8</v>
      </c>
      <c r="T359" s="7" t="str">
        <f t="shared" si="45"/>
        <v>C - Entwicklungspotenzial</v>
      </c>
      <c r="U359" s="4">
        <f>ROUND(((E359-Hilfswerte!$B$20)/Hilfswerte!$B$21)+((F359-Hilfswerte!$B$22)/Hilfswerte!$B$23)+((G359-Hilfswerte!$B$24)/Hilfswerte!$B$25)+0.1*INDEX(Hilfswerte!$B$4:$B$15,MATCH(C359,Hilfswerte!$A$4:$A$15,0)),2)</f>
        <v>0.14000000000000001</v>
      </c>
      <c r="V359" s="4">
        <f>ROUND(SQRT((((E359-Hilfswerte!$B$20)/Hilfswerte!$B$21)-Hilfswerte!$B$28)^2+(((F359-Hilfswerte!$B$22)/Hilfswerte!$B$23)-Hilfswerte!$B$29)^2+(((G359-Hilfswerte!$B$24)/Hilfswerte!$B$25)-Hilfswerte!$B$30)^2),3)</f>
        <v>1.8839999999999999</v>
      </c>
      <c r="W359" s="4">
        <f>ROUND(E359*Hilfswerte!$B$31,0)</f>
        <v>66597</v>
      </c>
      <c r="X359" s="4">
        <f t="shared" si="46"/>
        <v>56887</v>
      </c>
      <c r="Y359" s="4" t="str">
        <f>IF(T359="A - Top-Kunde","bereits Top-Kunde",IF(AND(V359&lt;=Hilfswerte!$B$34,H359&lt;0.5*W359),"Hoch",IF(AND(V359&lt;=Hilfswerte!$B$35,H359&lt;0.7*W359),"Mittel","Niedrig")))</f>
        <v>Niedrig</v>
      </c>
      <c r="Z359" s="4">
        <f t="shared" si="47"/>
        <v>10.5</v>
      </c>
      <c r="AA359" s="4" t="str">
        <f>IF(J359&gt;365,"Bereits abgewandert (Segment D)",IF(Z359&gt;=Hilfswerte!$B$38,"Rot - akut gefaehrdet",IF(Z359&gt;=Hilfswerte!$B$39,"Gelb - beobachten","Gruen - stabil")))</f>
        <v>Gruen - stabil</v>
      </c>
    </row>
    <row r="360" spans="1:27" ht="15" customHeight="1" x14ac:dyDescent="0.25">
      <c r="A360" s="4" t="s">
        <v>610</v>
      </c>
      <c r="B360" s="4" t="s">
        <v>611</v>
      </c>
      <c r="C360" s="4" t="s">
        <v>47</v>
      </c>
      <c r="D360" s="4" t="s">
        <v>30</v>
      </c>
      <c r="E360" s="4">
        <v>84</v>
      </c>
      <c r="F360" s="5">
        <v>22.1</v>
      </c>
      <c r="G360" s="5">
        <v>16.2</v>
      </c>
      <c r="H360" s="6">
        <v>16850</v>
      </c>
      <c r="I360" s="4">
        <v>2</v>
      </c>
      <c r="J360" s="4">
        <v>54</v>
      </c>
      <c r="K360" s="4">
        <v>0</v>
      </c>
      <c r="L360" s="4">
        <v>18</v>
      </c>
      <c r="M360" s="4">
        <v>4</v>
      </c>
      <c r="N360" s="5">
        <v>7</v>
      </c>
      <c r="O360" s="7">
        <f t="shared" si="40"/>
        <v>4</v>
      </c>
      <c r="P360" s="7">
        <f t="shared" si="41"/>
        <v>2</v>
      </c>
      <c r="Q360" s="7">
        <f t="shared" si="42"/>
        <v>5</v>
      </c>
      <c r="R360" s="7">
        <f t="shared" si="43"/>
        <v>11</v>
      </c>
      <c r="S360" s="8">
        <f t="shared" si="44"/>
        <v>108.1</v>
      </c>
      <c r="T360" s="7" t="str">
        <f t="shared" si="45"/>
        <v>B - Kernkunde</v>
      </c>
      <c r="U360" s="4">
        <f>ROUND(((E360-Hilfswerte!$B$20)/Hilfswerte!$B$21)+((F360-Hilfswerte!$B$22)/Hilfswerte!$B$23)+((G360-Hilfswerte!$B$24)/Hilfswerte!$B$25)+0.1*INDEX(Hilfswerte!$B$4:$B$15,MATCH(C360,Hilfswerte!$A$4:$A$15,0)),2)</f>
        <v>0.77</v>
      </c>
      <c r="V360" s="4">
        <f>ROUND(SQRT((((E360-Hilfswerte!$B$20)/Hilfswerte!$B$21)-Hilfswerte!$B$28)^2+(((F360-Hilfswerte!$B$22)/Hilfswerte!$B$23)-Hilfswerte!$B$29)^2+(((G360-Hilfswerte!$B$24)/Hilfswerte!$B$25)-Hilfswerte!$B$30)^2),3)</f>
        <v>0.91300000000000003</v>
      </c>
      <c r="W360" s="4">
        <f>ROUND(E360*Hilfswerte!$B$31,0)</f>
        <v>17266</v>
      </c>
      <c r="X360" s="4">
        <f t="shared" si="46"/>
        <v>416</v>
      </c>
      <c r="Y360" s="4" t="str">
        <f>IF(T360="A - Top-Kunde","bereits Top-Kunde",IF(AND(V360&lt;=Hilfswerte!$B$34,H360&lt;0.5*W360),"Hoch",IF(AND(V360&lt;=Hilfswerte!$B$35,H360&lt;0.7*W360),"Mittel","Niedrig")))</f>
        <v>Niedrig</v>
      </c>
      <c r="Z360" s="4">
        <f t="shared" si="47"/>
        <v>6.3</v>
      </c>
      <c r="AA360" s="4" t="str">
        <f>IF(J360&gt;365,"Bereits abgewandert (Segment D)",IF(Z360&gt;=Hilfswerte!$B$38,"Rot - akut gefaehrdet",IF(Z360&gt;=Hilfswerte!$B$39,"Gelb - beobachten","Gruen - stabil")))</f>
        <v>Gruen - stabil</v>
      </c>
    </row>
    <row r="361" spans="1:27" ht="15" customHeight="1" x14ac:dyDescent="0.25">
      <c r="A361" s="4" t="s">
        <v>612</v>
      </c>
      <c r="B361" s="4" t="s">
        <v>369</v>
      </c>
      <c r="C361" s="4" t="s">
        <v>84</v>
      </c>
      <c r="D361" s="4" t="s">
        <v>30</v>
      </c>
      <c r="E361" s="4">
        <v>155</v>
      </c>
      <c r="F361" s="5">
        <v>24.1</v>
      </c>
      <c r="G361" s="5">
        <v>4.7</v>
      </c>
      <c r="H361" s="6">
        <v>26360</v>
      </c>
      <c r="I361" s="4">
        <v>8</v>
      </c>
      <c r="J361" s="4">
        <v>18</v>
      </c>
      <c r="K361" s="4">
        <v>2</v>
      </c>
      <c r="L361" s="4">
        <v>7</v>
      </c>
      <c r="M361" s="4">
        <v>4</v>
      </c>
      <c r="N361" s="5">
        <v>-25.3</v>
      </c>
      <c r="O361" s="7">
        <f t="shared" si="40"/>
        <v>5</v>
      </c>
      <c r="P361" s="7">
        <f t="shared" si="41"/>
        <v>5</v>
      </c>
      <c r="Q361" s="7">
        <f t="shared" si="42"/>
        <v>5</v>
      </c>
      <c r="R361" s="7">
        <f t="shared" si="43"/>
        <v>15</v>
      </c>
      <c r="S361" s="8">
        <f t="shared" si="44"/>
        <v>123.3</v>
      </c>
      <c r="T361" s="7" t="str">
        <f t="shared" si="45"/>
        <v>B - Kernkunde</v>
      </c>
      <c r="U361" s="4">
        <f>ROUND(((E361-Hilfswerte!$B$20)/Hilfswerte!$B$21)+((F361-Hilfswerte!$B$22)/Hilfswerte!$B$23)+((G361-Hilfswerte!$B$24)/Hilfswerte!$B$25)+0.1*INDEX(Hilfswerte!$B$4:$B$15,MATCH(C361,Hilfswerte!$A$4:$A$15,0)),2)</f>
        <v>-0.79</v>
      </c>
      <c r="V361" s="4">
        <f>ROUND(SQRT((((E361-Hilfswerte!$B$20)/Hilfswerte!$B$21)-Hilfswerte!$B$28)^2+(((F361-Hilfswerte!$B$22)/Hilfswerte!$B$23)-Hilfswerte!$B$29)^2+(((G361-Hilfswerte!$B$24)/Hilfswerte!$B$25)-Hilfswerte!$B$30)^2),3)</f>
        <v>1.0640000000000001</v>
      </c>
      <c r="W361" s="4">
        <f>ROUND(E361*Hilfswerte!$B$31,0)</f>
        <v>31860</v>
      </c>
      <c r="X361" s="4">
        <f t="shared" si="46"/>
        <v>5500</v>
      </c>
      <c r="Y361" s="4" t="str">
        <f>IF(T361="A - Top-Kunde","bereits Top-Kunde",IF(AND(V361&lt;=Hilfswerte!$B$34,H361&lt;0.5*W361),"Hoch",IF(AND(V361&lt;=Hilfswerte!$B$35,H361&lt;0.7*W361),"Mittel","Niedrig")))</f>
        <v>Niedrig</v>
      </c>
      <c r="Z361" s="4">
        <f t="shared" si="47"/>
        <v>18.399999999999999</v>
      </c>
      <c r="AA361" s="4" t="str">
        <f>IF(J361&gt;365,"Bereits abgewandert (Segment D)",IF(Z361&gt;=Hilfswerte!$B$38,"Rot - akut gefaehrdet",IF(Z361&gt;=Hilfswerte!$B$39,"Gelb - beobachten","Gruen - stabil")))</f>
        <v>Gelb - beobachten</v>
      </c>
    </row>
    <row r="362" spans="1:27" ht="15" customHeight="1" x14ac:dyDescent="0.25">
      <c r="A362" s="4" t="s">
        <v>613</v>
      </c>
      <c r="B362" s="4" t="s">
        <v>614</v>
      </c>
      <c r="C362" s="4" t="s">
        <v>65</v>
      </c>
      <c r="D362" s="4" t="s">
        <v>106</v>
      </c>
      <c r="E362" s="4">
        <v>68</v>
      </c>
      <c r="F362" s="5">
        <v>14.9</v>
      </c>
      <c r="G362" s="5">
        <v>1.4</v>
      </c>
      <c r="H362" s="6">
        <v>0</v>
      </c>
      <c r="I362" s="4">
        <v>0</v>
      </c>
      <c r="J362" s="4">
        <v>817</v>
      </c>
      <c r="K362" s="4">
        <v>0</v>
      </c>
      <c r="L362" s="4">
        <v>7</v>
      </c>
      <c r="M362" s="4">
        <v>0</v>
      </c>
      <c r="N362" s="5">
        <v>-85.4</v>
      </c>
      <c r="O362" s="7">
        <f t="shared" si="40"/>
        <v>1</v>
      </c>
      <c r="P362" s="7">
        <f t="shared" si="41"/>
        <v>1</v>
      </c>
      <c r="Q362" s="7">
        <f t="shared" si="42"/>
        <v>1</v>
      </c>
      <c r="R362" s="7">
        <f t="shared" si="43"/>
        <v>3</v>
      </c>
      <c r="S362" s="8">
        <f t="shared" si="44"/>
        <v>-14.8</v>
      </c>
      <c r="T362" s="7" t="str">
        <f t="shared" si="45"/>
        <v>D - Abwanderungsrisiko</v>
      </c>
      <c r="U362" s="4">
        <f>ROUND(((E362-Hilfswerte!$B$20)/Hilfswerte!$B$21)+((F362-Hilfswerte!$B$22)/Hilfswerte!$B$23)+((G362-Hilfswerte!$B$24)/Hilfswerte!$B$25)+0.1*INDEX(Hilfswerte!$B$4:$B$15,MATCH(C362,Hilfswerte!$A$4:$A$15,0)),2)</f>
        <v>-1.91</v>
      </c>
      <c r="V362" s="4">
        <f>ROUND(SQRT((((E362-Hilfswerte!$B$20)/Hilfswerte!$B$21)-Hilfswerte!$B$28)^2+(((F362-Hilfswerte!$B$22)/Hilfswerte!$B$23)-Hilfswerte!$B$29)^2+(((G362-Hilfswerte!$B$24)/Hilfswerte!$B$25)-Hilfswerte!$B$30)^2),3)</f>
        <v>1.6659999999999999</v>
      </c>
      <c r="W362" s="4">
        <f>ROUND(E362*Hilfswerte!$B$31,0)</f>
        <v>13977</v>
      </c>
      <c r="X362" s="4">
        <f t="shared" si="46"/>
        <v>13977</v>
      </c>
      <c r="Y362" s="4" t="str">
        <f>IF(T362="A - Top-Kunde","bereits Top-Kunde",IF(AND(V362&lt;=Hilfswerte!$B$34,H362&lt;0.5*W362),"Hoch",IF(AND(V362&lt;=Hilfswerte!$B$35,H362&lt;0.7*W362),"Mittel","Niedrig")))</f>
        <v>Niedrig</v>
      </c>
      <c r="Z362" s="4">
        <f t="shared" si="47"/>
        <v>76.400000000000006</v>
      </c>
      <c r="AA362" s="4" t="str">
        <f>IF(J362&gt;365,"Bereits abgewandert (Segment D)",IF(Z362&gt;=Hilfswerte!$B$38,"Rot - akut gefaehrdet",IF(Z362&gt;=Hilfswerte!$B$39,"Gelb - beobachten","Gruen - stabil")))</f>
        <v>Bereits abgewandert (Segment D)</v>
      </c>
    </row>
    <row r="363" spans="1:27" ht="15" customHeight="1" x14ac:dyDescent="0.25">
      <c r="A363" s="4" t="s">
        <v>615</v>
      </c>
      <c r="B363" s="4" t="s">
        <v>601</v>
      </c>
      <c r="C363" s="4" t="s">
        <v>33</v>
      </c>
      <c r="D363" s="4" t="s">
        <v>30</v>
      </c>
      <c r="E363" s="4">
        <v>119</v>
      </c>
      <c r="F363" s="5">
        <v>35.200000000000003</v>
      </c>
      <c r="G363" s="5">
        <v>16.2</v>
      </c>
      <c r="H363" s="6">
        <v>13600</v>
      </c>
      <c r="I363" s="4">
        <v>1</v>
      </c>
      <c r="J363" s="4">
        <v>156</v>
      </c>
      <c r="K363" s="4">
        <v>0</v>
      </c>
      <c r="L363" s="4">
        <v>-3</v>
      </c>
      <c r="M363" s="4">
        <v>1</v>
      </c>
      <c r="N363" s="5">
        <v>10.7</v>
      </c>
      <c r="O363" s="7">
        <f t="shared" si="40"/>
        <v>3</v>
      </c>
      <c r="P363" s="7">
        <f t="shared" si="41"/>
        <v>1</v>
      </c>
      <c r="Q363" s="7">
        <f t="shared" si="42"/>
        <v>5</v>
      </c>
      <c r="R363" s="7">
        <f t="shared" si="43"/>
        <v>9</v>
      </c>
      <c r="S363" s="8">
        <f t="shared" si="44"/>
        <v>95.4</v>
      </c>
      <c r="T363" s="7" t="str">
        <f t="shared" si="45"/>
        <v>C - Entwicklungspotenzial</v>
      </c>
      <c r="U363" s="4">
        <f>ROUND(((E363-Hilfswerte!$B$20)/Hilfswerte!$B$21)+((F363-Hilfswerte!$B$22)/Hilfswerte!$B$23)+((G363-Hilfswerte!$B$24)/Hilfswerte!$B$25)+0.1*INDEX(Hilfswerte!$B$4:$B$15,MATCH(C363,Hilfswerte!$A$4:$A$15,0)),2)</f>
        <v>1.1100000000000001</v>
      </c>
      <c r="V363" s="4">
        <f>ROUND(SQRT((((E363-Hilfswerte!$B$20)/Hilfswerte!$B$21)-Hilfswerte!$B$28)^2+(((F363-Hilfswerte!$B$22)/Hilfswerte!$B$23)-Hilfswerte!$B$29)^2+(((G363-Hilfswerte!$B$24)/Hilfswerte!$B$25)-Hilfswerte!$B$30)^2),3)</f>
        <v>0.82</v>
      </c>
      <c r="W363" s="4">
        <f>ROUND(E363*Hilfswerte!$B$31,0)</f>
        <v>24460</v>
      </c>
      <c r="X363" s="4">
        <f t="shared" si="46"/>
        <v>10860</v>
      </c>
      <c r="Y363" s="4" t="str">
        <f>IF(T363="A - Top-Kunde","bereits Top-Kunde",IF(AND(V363&lt;=Hilfswerte!$B$34,H363&lt;0.5*W363),"Hoch",IF(AND(V363&lt;=Hilfswerte!$B$35,H363&lt;0.7*W363),"Mittel","Niedrig")))</f>
        <v>Mittel</v>
      </c>
      <c r="Z363" s="4">
        <f t="shared" si="47"/>
        <v>7.8</v>
      </c>
      <c r="AA363" s="4" t="str">
        <f>IF(J363&gt;365,"Bereits abgewandert (Segment D)",IF(Z363&gt;=Hilfswerte!$B$38,"Rot - akut gefaehrdet",IF(Z363&gt;=Hilfswerte!$B$39,"Gelb - beobachten","Gruen - stabil")))</f>
        <v>Gruen - stabil</v>
      </c>
    </row>
    <row r="364" spans="1:27" ht="15" customHeight="1" x14ac:dyDescent="0.25">
      <c r="A364" s="4" t="s">
        <v>616</v>
      </c>
      <c r="B364" s="4" t="s">
        <v>617</v>
      </c>
      <c r="C364" s="4" t="s">
        <v>55</v>
      </c>
      <c r="D364" s="4" t="s">
        <v>30</v>
      </c>
      <c r="E364" s="4">
        <v>13</v>
      </c>
      <c r="F364" s="5">
        <v>1.9</v>
      </c>
      <c r="G364" s="5">
        <v>20.9</v>
      </c>
      <c r="H364" s="6">
        <v>0</v>
      </c>
      <c r="I364" s="4">
        <v>0</v>
      </c>
      <c r="J364" s="4">
        <v>618</v>
      </c>
      <c r="K364" s="4">
        <v>0</v>
      </c>
      <c r="L364" s="4">
        <v>17</v>
      </c>
      <c r="M364" s="4">
        <v>0</v>
      </c>
      <c r="N364" s="5">
        <v>-39.200000000000003</v>
      </c>
      <c r="O364" s="7">
        <f t="shared" si="40"/>
        <v>1</v>
      </c>
      <c r="P364" s="7">
        <f t="shared" si="41"/>
        <v>1</v>
      </c>
      <c r="Q364" s="7">
        <f t="shared" si="42"/>
        <v>1</v>
      </c>
      <c r="R364" s="7">
        <f t="shared" si="43"/>
        <v>3</v>
      </c>
      <c r="S364" s="8">
        <f t="shared" si="44"/>
        <v>5.3</v>
      </c>
      <c r="T364" s="7" t="str">
        <f t="shared" si="45"/>
        <v>D - Abwanderungsrisiko</v>
      </c>
      <c r="U364" s="4">
        <f>ROUND(((E364-Hilfswerte!$B$20)/Hilfswerte!$B$21)+((F364-Hilfswerte!$B$22)/Hilfswerte!$B$23)+((G364-Hilfswerte!$B$24)/Hilfswerte!$B$25)+0.1*INDEX(Hilfswerte!$B$4:$B$15,MATCH(C364,Hilfswerte!$A$4:$A$15,0)),2)</f>
        <v>1.06</v>
      </c>
      <c r="V364" s="4">
        <f>ROUND(SQRT((((E364-Hilfswerte!$B$20)/Hilfswerte!$B$21)-Hilfswerte!$B$28)^2+(((F364-Hilfswerte!$B$22)/Hilfswerte!$B$23)-Hilfswerte!$B$29)^2+(((G364-Hilfswerte!$B$24)/Hilfswerte!$B$25)-Hilfswerte!$B$30)^2),3)</f>
        <v>1.794</v>
      </c>
      <c r="W364" s="4">
        <f>ROUND(E364*Hilfswerte!$B$31,0)</f>
        <v>2672</v>
      </c>
      <c r="X364" s="4">
        <f t="shared" si="46"/>
        <v>2672</v>
      </c>
      <c r="Y364" s="4" t="str">
        <f>IF(T364="A - Top-Kunde","bereits Top-Kunde",IF(AND(V364&lt;=Hilfswerte!$B$34,H364&lt;0.5*W364),"Hoch",IF(AND(V364&lt;=Hilfswerte!$B$35,H364&lt;0.7*W364),"Mittel","Niedrig")))</f>
        <v>Niedrig</v>
      </c>
      <c r="Z364" s="4">
        <f t="shared" si="47"/>
        <v>50</v>
      </c>
      <c r="AA364" s="4" t="str">
        <f>IF(J364&gt;365,"Bereits abgewandert (Segment D)",IF(Z364&gt;=Hilfswerte!$B$38,"Rot - akut gefaehrdet",IF(Z364&gt;=Hilfswerte!$B$39,"Gelb - beobachten","Gruen - stabil")))</f>
        <v>Bereits abgewandert (Segment D)</v>
      </c>
    </row>
    <row r="365" spans="1:27" ht="15" customHeight="1" x14ac:dyDescent="0.25">
      <c r="A365" s="4" t="s">
        <v>618</v>
      </c>
      <c r="B365" s="4" t="s">
        <v>310</v>
      </c>
      <c r="C365" s="4" t="s">
        <v>74</v>
      </c>
      <c r="D365" s="4" t="s">
        <v>77</v>
      </c>
      <c r="E365" s="4">
        <v>26</v>
      </c>
      <c r="F365" s="5">
        <v>4.4000000000000004</v>
      </c>
      <c r="G365" s="5">
        <v>13.4</v>
      </c>
      <c r="H365" s="6">
        <v>12980</v>
      </c>
      <c r="I365" s="4">
        <v>1</v>
      </c>
      <c r="J365" s="4">
        <v>64</v>
      </c>
      <c r="K365" s="4">
        <v>1</v>
      </c>
      <c r="L365" s="4">
        <v>20</v>
      </c>
      <c r="M365" s="4">
        <v>3</v>
      </c>
      <c r="N365" s="5">
        <v>-14.2</v>
      </c>
      <c r="O365" s="7">
        <f t="shared" si="40"/>
        <v>4</v>
      </c>
      <c r="P365" s="7">
        <f t="shared" si="41"/>
        <v>1</v>
      </c>
      <c r="Q365" s="7">
        <f t="shared" si="42"/>
        <v>5</v>
      </c>
      <c r="R365" s="7">
        <f t="shared" si="43"/>
        <v>10</v>
      </c>
      <c r="S365" s="8">
        <f t="shared" si="44"/>
        <v>80.900000000000006</v>
      </c>
      <c r="T365" s="7" t="str">
        <f t="shared" si="45"/>
        <v>C - Entwicklungspotenzial</v>
      </c>
      <c r="U365" s="4">
        <f>ROUND(((E365-Hilfswerte!$B$20)/Hilfswerte!$B$21)+((F365-Hilfswerte!$B$22)/Hilfswerte!$B$23)+((G365-Hilfswerte!$B$24)/Hilfswerte!$B$25)+0.1*INDEX(Hilfswerte!$B$4:$B$15,MATCH(C365,Hilfswerte!$A$4:$A$15,0)),2)</f>
        <v>-0.34</v>
      </c>
      <c r="V365" s="4">
        <f>ROUND(SQRT((((E365-Hilfswerte!$B$20)/Hilfswerte!$B$21)-Hilfswerte!$B$28)^2+(((F365-Hilfswerte!$B$22)/Hilfswerte!$B$23)-Hilfswerte!$B$29)^2+(((G365-Hilfswerte!$B$24)/Hilfswerte!$B$25)-Hilfswerte!$B$30)^2),3)</f>
        <v>0.92</v>
      </c>
      <c r="W365" s="4">
        <f>ROUND(E365*Hilfswerte!$B$31,0)</f>
        <v>5344</v>
      </c>
      <c r="X365" s="4">
        <f t="shared" si="46"/>
        <v>0</v>
      </c>
      <c r="Y365" s="4" t="str">
        <f>IF(T365="A - Top-Kunde","bereits Top-Kunde",IF(AND(V365&lt;=Hilfswerte!$B$34,H365&lt;0.5*W365),"Hoch",IF(AND(V365&lt;=Hilfswerte!$B$35,H365&lt;0.7*W365),"Mittel","Niedrig")))</f>
        <v>Niedrig</v>
      </c>
      <c r="Z365" s="4">
        <f t="shared" si="47"/>
        <v>15.9</v>
      </c>
      <c r="AA365" s="4" t="str">
        <f>IF(J365&gt;365,"Bereits abgewandert (Segment D)",IF(Z365&gt;=Hilfswerte!$B$38,"Rot - akut gefaehrdet",IF(Z365&gt;=Hilfswerte!$B$39,"Gelb - beobachten","Gruen - stabil")))</f>
        <v>Gelb - beobachten</v>
      </c>
    </row>
    <row r="366" spans="1:27" ht="15" customHeight="1" x14ac:dyDescent="0.25">
      <c r="A366" s="4" t="s">
        <v>619</v>
      </c>
      <c r="B366" s="4" t="s">
        <v>620</v>
      </c>
      <c r="C366" s="4" t="s">
        <v>62</v>
      </c>
      <c r="D366" s="4" t="s">
        <v>30</v>
      </c>
      <c r="E366" s="4">
        <v>87</v>
      </c>
      <c r="F366" s="5">
        <v>14.5</v>
      </c>
      <c r="G366" s="5">
        <v>10.1</v>
      </c>
      <c r="H366" s="6">
        <v>27800</v>
      </c>
      <c r="I366" s="4">
        <v>3</v>
      </c>
      <c r="J366" s="4">
        <v>110</v>
      </c>
      <c r="K366" s="4">
        <v>0</v>
      </c>
      <c r="L366" s="4">
        <v>0</v>
      </c>
      <c r="M366" s="4">
        <v>5</v>
      </c>
      <c r="N366" s="5">
        <v>-11.6</v>
      </c>
      <c r="O366" s="7">
        <f t="shared" si="40"/>
        <v>3</v>
      </c>
      <c r="P366" s="7">
        <f t="shared" si="41"/>
        <v>3</v>
      </c>
      <c r="Q366" s="7">
        <f t="shared" si="42"/>
        <v>5</v>
      </c>
      <c r="R366" s="7">
        <f t="shared" si="43"/>
        <v>11</v>
      </c>
      <c r="S366" s="8">
        <f t="shared" si="44"/>
        <v>104.2</v>
      </c>
      <c r="T366" s="7" t="str">
        <f t="shared" si="45"/>
        <v>C - Entwicklungspotenzial</v>
      </c>
      <c r="U366" s="4">
        <f>ROUND(((E366-Hilfswerte!$B$20)/Hilfswerte!$B$21)+((F366-Hilfswerte!$B$22)/Hilfswerte!$B$23)+((G366-Hilfswerte!$B$24)/Hilfswerte!$B$25)+0.1*INDEX(Hilfswerte!$B$4:$B$15,MATCH(C366,Hilfswerte!$A$4:$A$15,0)),2)</f>
        <v>0.02</v>
      </c>
      <c r="V366" s="4">
        <f>ROUND(SQRT((((E366-Hilfswerte!$B$20)/Hilfswerte!$B$21)-Hilfswerte!$B$28)^2+(((F366-Hilfswerte!$B$22)/Hilfswerte!$B$23)-Hilfswerte!$B$29)^2+(((G366-Hilfswerte!$B$24)/Hilfswerte!$B$25)-Hilfswerte!$B$30)^2),3)</f>
        <v>0.56899999999999995</v>
      </c>
      <c r="W366" s="4">
        <f>ROUND(E366*Hilfswerte!$B$31,0)</f>
        <v>17883</v>
      </c>
      <c r="X366" s="4">
        <f t="shared" si="46"/>
        <v>0</v>
      </c>
      <c r="Y366" s="4" t="str">
        <f>IF(T366="A - Top-Kunde","bereits Top-Kunde",IF(AND(V366&lt;=Hilfswerte!$B$34,H366&lt;0.5*W366),"Hoch",IF(AND(V366&lt;=Hilfswerte!$B$35,H366&lt;0.7*W366),"Mittel","Niedrig")))</f>
        <v>Niedrig</v>
      </c>
      <c r="Z366" s="4">
        <f t="shared" si="47"/>
        <v>10.1</v>
      </c>
      <c r="AA366" s="4" t="str">
        <f>IF(J366&gt;365,"Bereits abgewandert (Segment D)",IF(Z366&gt;=Hilfswerte!$B$38,"Rot - akut gefaehrdet",IF(Z366&gt;=Hilfswerte!$B$39,"Gelb - beobachten","Gruen - stabil")))</f>
        <v>Gruen - stabil</v>
      </c>
    </row>
    <row r="367" spans="1:27" ht="15" customHeight="1" x14ac:dyDescent="0.25">
      <c r="A367" s="4" t="s">
        <v>621</v>
      </c>
      <c r="B367" s="4" t="s">
        <v>441</v>
      </c>
      <c r="C367" s="4" t="s">
        <v>33</v>
      </c>
      <c r="D367" s="4" t="s">
        <v>30</v>
      </c>
      <c r="E367" s="4">
        <v>29</v>
      </c>
      <c r="F367" s="5">
        <v>9.4</v>
      </c>
      <c r="G367" s="5">
        <v>21.5</v>
      </c>
      <c r="H367" s="6">
        <v>2190</v>
      </c>
      <c r="I367" s="4">
        <v>3</v>
      </c>
      <c r="J367" s="4">
        <v>128</v>
      </c>
      <c r="K367" s="4">
        <v>0</v>
      </c>
      <c r="L367" s="4">
        <v>5</v>
      </c>
      <c r="M367" s="4">
        <v>4</v>
      </c>
      <c r="N367" s="5">
        <v>-10.9</v>
      </c>
      <c r="O367" s="7">
        <f t="shared" si="40"/>
        <v>3</v>
      </c>
      <c r="P367" s="7">
        <f t="shared" si="41"/>
        <v>3</v>
      </c>
      <c r="Q367" s="7">
        <f t="shared" si="42"/>
        <v>3</v>
      </c>
      <c r="R367" s="7">
        <f t="shared" si="43"/>
        <v>9</v>
      </c>
      <c r="S367" s="8">
        <f t="shared" si="44"/>
        <v>83.1</v>
      </c>
      <c r="T367" s="7" t="str">
        <f t="shared" si="45"/>
        <v>C - Entwicklungspotenzial</v>
      </c>
      <c r="U367" s="4">
        <f>ROUND(((E367-Hilfswerte!$B$20)/Hilfswerte!$B$21)+((F367-Hilfswerte!$B$22)/Hilfswerte!$B$23)+((G367-Hilfswerte!$B$24)/Hilfswerte!$B$25)+0.1*INDEX(Hilfswerte!$B$4:$B$15,MATCH(C367,Hilfswerte!$A$4:$A$15,0)),2)</f>
        <v>1.1000000000000001</v>
      </c>
      <c r="V367" s="4">
        <f>ROUND(SQRT((((E367-Hilfswerte!$B$20)/Hilfswerte!$B$21)-Hilfswerte!$B$28)^2+(((F367-Hilfswerte!$B$22)/Hilfswerte!$B$23)-Hilfswerte!$B$29)^2+(((G367-Hilfswerte!$B$24)/Hilfswerte!$B$25)-Hilfswerte!$B$30)^2),3)</f>
        <v>1.8109999999999999</v>
      </c>
      <c r="W367" s="4">
        <f>ROUND(E367*Hilfswerte!$B$31,0)</f>
        <v>5961</v>
      </c>
      <c r="X367" s="4">
        <f t="shared" si="46"/>
        <v>3771</v>
      </c>
      <c r="Y367" s="4" t="str">
        <f>IF(T367="A - Top-Kunde","bereits Top-Kunde",IF(AND(V367&lt;=Hilfswerte!$B$34,H367&lt;0.5*W367),"Hoch",IF(AND(V367&lt;=Hilfswerte!$B$35,H367&lt;0.7*W367),"Mittel","Niedrig")))</f>
        <v>Niedrig</v>
      </c>
      <c r="Z367" s="4">
        <f t="shared" si="47"/>
        <v>11.8</v>
      </c>
      <c r="AA367" s="4" t="str">
        <f>IF(J367&gt;365,"Bereits abgewandert (Segment D)",IF(Z367&gt;=Hilfswerte!$B$38,"Rot - akut gefaehrdet",IF(Z367&gt;=Hilfswerte!$B$39,"Gelb - beobachten","Gruen - stabil")))</f>
        <v>Gruen - stabil</v>
      </c>
    </row>
    <row r="368" spans="1:27" ht="15" customHeight="1" x14ac:dyDescent="0.25">
      <c r="A368" s="4" t="s">
        <v>622</v>
      </c>
      <c r="B368" s="4" t="s">
        <v>623</v>
      </c>
      <c r="C368" s="4" t="s">
        <v>62</v>
      </c>
      <c r="D368" s="4" t="s">
        <v>30</v>
      </c>
      <c r="E368" s="4">
        <v>58</v>
      </c>
      <c r="F368" s="5">
        <v>9.1999999999999993</v>
      </c>
      <c r="G368" s="5">
        <v>3.8</v>
      </c>
      <c r="H368" s="6">
        <v>4690</v>
      </c>
      <c r="I368" s="4">
        <v>3</v>
      </c>
      <c r="J368" s="4">
        <v>11</v>
      </c>
      <c r="K368" s="4">
        <v>1</v>
      </c>
      <c r="L368" s="4">
        <v>22</v>
      </c>
      <c r="M368" s="4">
        <v>3</v>
      </c>
      <c r="N368" s="5">
        <v>4.5</v>
      </c>
      <c r="O368" s="7">
        <f t="shared" si="40"/>
        <v>5</v>
      </c>
      <c r="P368" s="7">
        <f t="shared" si="41"/>
        <v>3</v>
      </c>
      <c r="Q368" s="7">
        <f t="shared" si="42"/>
        <v>4</v>
      </c>
      <c r="R368" s="7">
        <f t="shared" si="43"/>
        <v>12</v>
      </c>
      <c r="S368" s="8">
        <f t="shared" si="44"/>
        <v>109.7</v>
      </c>
      <c r="T368" s="7" t="str">
        <f t="shared" si="45"/>
        <v>B - Kernkunde</v>
      </c>
      <c r="U368" s="4">
        <f>ROUND(((E368-Hilfswerte!$B$20)/Hilfswerte!$B$21)+((F368-Hilfswerte!$B$22)/Hilfswerte!$B$23)+((G368-Hilfswerte!$B$24)/Hilfswerte!$B$25)+0.1*INDEX(Hilfswerte!$B$4:$B$15,MATCH(C368,Hilfswerte!$A$4:$A$15,0)),2)</f>
        <v>-1.2</v>
      </c>
      <c r="V368" s="4">
        <f>ROUND(SQRT((((E368-Hilfswerte!$B$20)/Hilfswerte!$B$21)-Hilfswerte!$B$28)^2+(((F368-Hilfswerte!$B$22)/Hilfswerte!$B$23)-Hilfswerte!$B$29)^2+(((G368-Hilfswerte!$B$24)/Hilfswerte!$B$25)-Hilfswerte!$B$30)^2),3)</f>
        <v>1.3660000000000001</v>
      </c>
      <c r="W368" s="4">
        <f>ROUND(E368*Hilfswerte!$B$31,0)</f>
        <v>11922</v>
      </c>
      <c r="X368" s="4">
        <f t="shared" si="46"/>
        <v>7232</v>
      </c>
      <c r="Y368" s="4" t="str">
        <f>IF(T368="A - Top-Kunde","bereits Top-Kunde",IF(AND(V368&lt;=Hilfswerte!$B$34,H368&lt;0.5*W368),"Hoch",IF(AND(V368&lt;=Hilfswerte!$B$35,H368&lt;0.7*W368),"Mittel","Niedrig")))</f>
        <v>Niedrig</v>
      </c>
      <c r="Z368" s="4">
        <f t="shared" si="47"/>
        <v>8</v>
      </c>
      <c r="AA368" s="4" t="str">
        <f>IF(J368&gt;365,"Bereits abgewandert (Segment D)",IF(Z368&gt;=Hilfswerte!$B$38,"Rot - akut gefaehrdet",IF(Z368&gt;=Hilfswerte!$B$39,"Gelb - beobachten","Gruen - stabil")))</f>
        <v>Gruen - stabil</v>
      </c>
    </row>
    <row r="369" spans="1:27" ht="15" customHeight="1" x14ac:dyDescent="0.25">
      <c r="A369" s="4" t="s">
        <v>624</v>
      </c>
      <c r="B369" s="4" t="s">
        <v>625</v>
      </c>
      <c r="C369" s="4" t="s">
        <v>89</v>
      </c>
      <c r="D369" s="4" t="s">
        <v>30</v>
      </c>
      <c r="E369" s="4">
        <v>27</v>
      </c>
      <c r="F369" s="5">
        <v>7.6</v>
      </c>
      <c r="G369" s="5">
        <v>8.4</v>
      </c>
      <c r="H369" s="6">
        <v>610</v>
      </c>
      <c r="I369" s="4">
        <v>3</v>
      </c>
      <c r="J369" s="4">
        <v>126</v>
      </c>
      <c r="K369" s="4">
        <v>0</v>
      </c>
      <c r="L369" s="4">
        <v>21</v>
      </c>
      <c r="M369" s="4">
        <v>5</v>
      </c>
      <c r="N369" s="5">
        <v>3.5</v>
      </c>
      <c r="O369" s="7">
        <f t="shared" si="40"/>
        <v>3</v>
      </c>
      <c r="P369" s="7">
        <f t="shared" si="41"/>
        <v>3</v>
      </c>
      <c r="Q369" s="7">
        <f t="shared" si="42"/>
        <v>2</v>
      </c>
      <c r="R369" s="7">
        <f t="shared" si="43"/>
        <v>8</v>
      </c>
      <c r="S369" s="8">
        <f t="shared" si="44"/>
        <v>75.5</v>
      </c>
      <c r="T369" s="7" t="str">
        <f t="shared" si="45"/>
        <v>C - Entwicklungspotenzial</v>
      </c>
      <c r="U369" s="4">
        <f>ROUND(((E369-Hilfswerte!$B$20)/Hilfswerte!$B$21)+((F369-Hilfswerte!$B$22)/Hilfswerte!$B$23)+((G369-Hilfswerte!$B$24)/Hilfswerte!$B$25)+0.1*INDEX(Hilfswerte!$B$4:$B$15,MATCH(C369,Hilfswerte!$A$4:$A$15,0)),2)</f>
        <v>-0.76</v>
      </c>
      <c r="V369" s="4">
        <f>ROUND(SQRT((((E369-Hilfswerte!$B$20)/Hilfswerte!$B$21)-Hilfswerte!$B$28)^2+(((F369-Hilfswerte!$B$22)/Hilfswerte!$B$23)-Hilfswerte!$B$29)^2+(((G369-Hilfswerte!$B$24)/Hilfswerte!$B$25)-Hilfswerte!$B$30)^2),3)</f>
        <v>0.92400000000000004</v>
      </c>
      <c r="W369" s="4">
        <f>ROUND(E369*Hilfswerte!$B$31,0)</f>
        <v>5550</v>
      </c>
      <c r="X369" s="4">
        <f t="shared" si="46"/>
        <v>4940</v>
      </c>
      <c r="Y369" s="4" t="str">
        <f>IF(T369="A - Top-Kunde","bereits Top-Kunde",IF(AND(V369&lt;=Hilfswerte!$B$34,H369&lt;0.5*W369),"Hoch",IF(AND(V369&lt;=Hilfswerte!$B$35,H369&lt;0.7*W369),"Mittel","Niedrig")))</f>
        <v>Mittel</v>
      </c>
      <c r="Z369" s="4">
        <f t="shared" si="47"/>
        <v>10.5</v>
      </c>
      <c r="AA369" s="4" t="str">
        <f>IF(J369&gt;365,"Bereits abgewandert (Segment D)",IF(Z369&gt;=Hilfswerte!$B$38,"Rot - akut gefaehrdet",IF(Z369&gt;=Hilfswerte!$B$39,"Gelb - beobachten","Gruen - stabil")))</f>
        <v>Gruen - stabil</v>
      </c>
    </row>
    <row r="370" spans="1:27" ht="15" customHeight="1" x14ac:dyDescent="0.25">
      <c r="A370" s="4" t="s">
        <v>626</v>
      </c>
      <c r="B370" s="4" t="s">
        <v>627</v>
      </c>
      <c r="C370" s="4" t="s">
        <v>38</v>
      </c>
      <c r="D370" s="4" t="s">
        <v>30</v>
      </c>
      <c r="E370" s="4">
        <v>30</v>
      </c>
      <c r="F370" s="5">
        <v>5.0999999999999996</v>
      </c>
      <c r="G370" s="5">
        <v>16.5</v>
      </c>
      <c r="H370" s="6">
        <v>10600</v>
      </c>
      <c r="I370" s="4">
        <v>4</v>
      </c>
      <c r="J370" s="4">
        <v>14</v>
      </c>
      <c r="K370" s="4">
        <v>0</v>
      </c>
      <c r="L370" s="4">
        <v>-5</v>
      </c>
      <c r="M370" s="4">
        <v>4</v>
      </c>
      <c r="N370" s="5">
        <v>17.2</v>
      </c>
      <c r="O370" s="7">
        <f t="shared" si="40"/>
        <v>5</v>
      </c>
      <c r="P370" s="7">
        <f t="shared" si="41"/>
        <v>4</v>
      </c>
      <c r="Q370" s="7">
        <f t="shared" si="42"/>
        <v>5</v>
      </c>
      <c r="R370" s="7">
        <f t="shared" si="43"/>
        <v>14</v>
      </c>
      <c r="S370" s="8">
        <f t="shared" si="44"/>
        <v>148.6</v>
      </c>
      <c r="T370" s="7" t="str">
        <f t="shared" si="45"/>
        <v>A - Top-Kunde</v>
      </c>
      <c r="U370" s="4">
        <f>ROUND(((E370-Hilfswerte!$B$20)/Hilfswerte!$B$21)+((F370-Hilfswerte!$B$22)/Hilfswerte!$B$23)+((G370-Hilfswerte!$B$24)/Hilfswerte!$B$25)+0.1*INDEX(Hilfswerte!$B$4:$B$15,MATCH(C370,Hilfswerte!$A$4:$A$15,0)),2)</f>
        <v>0.54</v>
      </c>
      <c r="V370" s="4">
        <f>ROUND(SQRT((((E370-Hilfswerte!$B$20)/Hilfswerte!$B$21)-Hilfswerte!$B$28)^2+(((F370-Hilfswerte!$B$22)/Hilfswerte!$B$23)-Hilfswerte!$B$29)^2+(((G370-Hilfswerte!$B$24)/Hilfswerte!$B$25)-Hilfswerte!$B$30)^2),3)</f>
        <v>1.181</v>
      </c>
      <c r="W370" s="4">
        <f>ROUND(E370*Hilfswerte!$B$31,0)</f>
        <v>6166</v>
      </c>
      <c r="X370" s="4">
        <f t="shared" si="46"/>
        <v>0</v>
      </c>
      <c r="Y370" s="4" t="str">
        <f>IF(T370="A - Top-Kunde","bereits Top-Kunde",IF(AND(V370&lt;=Hilfswerte!$B$34,H370&lt;0.5*W370),"Hoch",IF(AND(V370&lt;=Hilfswerte!$B$35,H370&lt;0.7*W370),"Mittel","Niedrig")))</f>
        <v>bereits Top-Kunde</v>
      </c>
      <c r="Z370" s="4">
        <f t="shared" si="47"/>
        <v>0.7</v>
      </c>
      <c r="AA370" s="4" t="str">
        <f>IF(J370&gt;365,"Bereits abgewandert (Segment D)",IF(Z370&gt;=Hilfswerte!$B$38,"Rot - akut gefaehrdet",IF(Z370&gt;=Hilfswerte!$B$39,"Gelb - beobachten","Gruen - stabil")))</f>
        <v>Gruen - stabil</v>
      </c>
    </row>
    <row r="371" spans="1:27" ht="15" customHeight="1" x14ac:dyDescent="0.25">
      <c r="A371" s="4" t="s">
        <v>628</v>
      </c>
      <c r="B371" s="4" t="s">
        <v>308</v>
      </c>
      <c r="C371" s="4" t="s">
        <v>47</v>
      </c>
      <c r="D371" s="4" t="s">
        <v>77</v>
      </c>
      <c r="E371" s="4">
        <v>139</v>
      </c>
      <c r="F371" s="5">
        <v>33.700000000000003</v>
      </c>
      <c r="G371" s="5">
        <v>20.6</v>
      </c>
      <c r="H371" s="6">
        <v>1730</v>
      </c>
      <c r="I371" s="4">
        <v>1</v>
      </c>
      <c r="J371" s="4">
        <v>203</v>
      </c>
      <c r="K371" s="4">
        <v>0</v>
      </c>
      <c r="L371" s="4">
        <v>14</v>
      </c>
      <c r="M371" s="4">
        <v>4</v>
      </c>
      <c r="N371" s="5">
        <v>-15.3</v>
      </c>
      <c r="O371" s="7">
        <f t="shared" si="40"/>
        <v>2</v>
      </c>
      <c r="P371" s="7">
        <f t="shared" si="41"/>
        <v>1</v>
      </c>
      <c r="Q371" s="7">
        <f t="shared" si="42"/>
        <v>3</v>
      </c>
      <c r="R371" s="7">
        <f t="shared" si="43"/>
        <v>6</v>
      </c>
      <c r="S371" s="8">
        <f t="shared" si="44"/>
        <v>48.2</v>
      </c>
      <c r="T371" s="7" t="str">
        <f t="shared" si="45"/>
        <v>C - Entwicklungspotenzial</v>
      </c>
      <c r="U371" s="4">
        <f>ROUND(((E371-Hilfswerte!$B$20)/Hilfswerte!$B$21)+((F371-Hilfswerte!$B$22)/Hilfswerte!$B$23)+((G371-Hilfswerte!$B$24)/Hilfswerte!$B$25)+0.1*INDEX(Hilfswerte!$B$4:$B$15,MATCH(C371,Hilfswerte!$A$4:$A$15,0)),2)</f>
        <v>1.92</v>
      </c>
      <c r="V371" s="4">
        <f>ROUND(SQRT((((E371-Hilfswerte!$B$20)/Hilfswerte!$B$21)-Hilfswerte!$B$28)^2+(((F371-Hilfswerte!$B$22)/Hilfswerte!$B$23)-Hilfswerte!$B$29)^2+(((G371-Hilfswerte!$B$24)/Hilfswerte!$B$25)-Hilfswerte!$B$30)^2),3)</f>
        <v>1.4970000000000001</v>
      </c>
      <c r="W371" s="4">
        <f>ROUND(E371*Hilfswerte!$B$31,0)</f>
        <v>28571</v>
      </c>
      <c r="X371" s="4">
        <f t="shared" si="46"/>
        <v>26841</v>
      </c>
      <c r="Y371" s="4" t="str">
        <f>IF(T371="A - Top-Kunde","bereits Top-Kunde",IF(AND(V371&lt;=Hilfswerte!$B$34,H371&lt;0.5*W371),"Hoch",IF(AND(V371&lt;=Hilfswerte!$B$35,H371&lt;0.7*W371),"Mittel","Niedrig")))</f>
        <v>Niedrig</v>
      </c>
      <c r="Z371" s="4">
        <f t="shared" si="47"/>
        <v>19.100000000000001</v>
      </c>
      <c r="AA371" s="4" t="str">
        <f>IF(J371&gt;365,"Bereits abgewandert (Segment D)",IF(Z371&gt;=Hilfswerte!$B$38,"Rot - akut gefaehrdet",IF(Z371&gt;=Hilfswerte!$B$39,"Gelb - beobachten","Gruen - stabil")))</f>
        <v>Gelb - beobachten</v>
      </c>
    </row>
    <row r="372" spans="1:27" ht="15" customHeight="1" x14ac:dyDescent="0.25">
      <c r="A372" s="4" t="s">
        <v>629</v>
      </c>
      <c r="B372" s="4" t="s">
        <v>630</v>
      </c>
      <c r="C372" s="4" t="s">
        <v>55</v>
      </c>
      <c r="D372" s="4" t="s">
        <v>106</v>
      </c>
      <c r="E372" s="4">
        <v>126</v>
      </c>
      <c r="F372" s="5">
        <v>14.2</v>
      </c>
      <c r="G372" s="5">
        <v>5.7</v>
      </c>
      <c r="H372" s="6">
        <v>17560</v>
      </c>
      <c r="I372" s="4">
        <v>8</v>
      </c>
      <c r="J372" s="4">
        <v>9</v>
      </c>
      <c r="K372" s="4">
        <v>0</v>
      </c>
      <c r="L372" s="4">
        <v>18</v>
      </c>
      <c r="M372" s="4">
        <v>1</v>
      </c>
      <c r="N372" s="5">
        <v>-15.2</v>
      </c>
      <c r="O372" s="7">
        <f t="shared" si="40"/>
        <v>5</v>
      </c>
      <c r="P372" s="7">
        <f t="shared" si="41"/>
        <v>5</v>
      </c>
      <c r="Q372" s="7">
        <f t="shared" si="42"/>
        <v>5</v>
      </c>
      <c r="R372" s="7">
        <f t="shared" si="43"/>
        <v>15</v>
      </c>
      <c r="S372" s="8">
        <f t="shared" si="44"/>
        <v>137</v>
      </c>
      <c r="T372" s="7" t="str">
        <f t="shared" si="45"/>
        <v>A - Top-Kunde</v>
      </c>
      <c r="U372" s="4">
        <f>ROUND(((E372-Hilfswerte!$B$20)/Hilfswerte!$B$21)+((F372-Hilfswerte!$B$22)/Hilfswerte!$B$23)+((G372-Hilfswerte!$B$24)/Hilfswerte!$B$25)+0.1*INDEX(Hilfswerte!$B$4:$B$15,MATCH(C372,Hilfswerte!$A$4:$A$15,0)),2)</f>
        <v>-0.65</v>
      </c>
      <c r="V372" s="4">
        <f>ROUND(SQRT((((E372-Hilfswerte!$B$20)/Hilfswerte!$B$21)-Hilfswerte!$B$28)^2+(((F372-Hilfswerte!$B$22)/Hilfswerte!$B$23)-Hilfswerte!$B$29)^2+(((G372-Hilfswerte!$B$24)/Hilfswerte!$B$25)-Hilfswerte!$B$30)^2),3)</f>
        <v>0.98799999999999999</v>
      </c>
      <c r="W372" s="4">
        <f>ROUND(E372*Hilfswerte!$B$31,0)</f>
        <v>25899</v>
      </c>
      <c r="X372" s="4">
        <f t="shared" si="46"/>
        <v>8339</v>
      </c>
      <c r="Y372" s="4" t="str">
        <f>IF(T372="A - Top-Kunde","bereits Top-Kunde",IF(AND(V372&lt;=Hilfswerte!$B$34,H372&lt;0.5*W372),"Hoch",IF(AND(V372&lt;=Hilfswerte!$B$35,H372&lt;0.7*W372),"Mittel","Niedrig")))</f>
        <v>bereits Top-Kunde</v>
      </c>
      <c r="Z372" s="4">
        <f t="shared" si="47"/>
        <v>10.1</v>
      </c>
      <c r="AA372" s="4" t="str">
        <f>IF(J372&gt;365,"Bereits abgewandert (Segment D)",IF(Z372&gt;=Hilfswerte!$B$38,"Rot - akut gefaehrdet",IF(Z372&gt;=Hilfswerte!$B$39,"Gelb - beobachten","Gruen - stabil")))</f>
        <v>Gruen - stabil</v>
      </c>
    </row>
    <row r="373" spans="1:27" ht="15" customHeight="1" x14ac:dyDescent="0.25">
      <c r="A373" s="4" t="s">
        <v>631</v>
      </c>
      <c r="B373" s="4" t="s">
        <v>256</v>
      </c>
      <c r="C373" s="4" t="s">
        <v>55</v>
      </c>
      <c r="D373" s="4" t="s">
        <v>106</v>
      </c>
      <c r="E373" s="4">
        <v>36</v>
      </c>
      <c r="F373" s="5">
        <v>9.9</v>
      </c>
      <c r="G373" s="5">
        <v>11.7</v>
      </c>
      <c r="H373" s="6">
        <v>2080</v>
      </c>
      <c r="I373" s="4">
        <v>3</v>
      </c>
      <c r="J373" s="4">
        <v>41</v>
      </c>
      <c r="K373" s="4">
        <v>2</v>
      </c>
      <c r="L373" s="4">
        <v>23</v>
      </c>
      <c r="M373" s="4">
        <v>3</v>
      </c>
      <c r="N373" s="5">
        <v>19.5</v>
      </c>
      <c r="O373" s="7">
        <f t="shared" si="40"/>
        <v>4</v>
      </c>
      <c r="P373" s="7">
        <f t="shared" si="41"/>
        <v>3</v>
      </c>
      <c r="Q373" s="7">
        <f t="shared" si="42"/>
        <v>3</v>
      </c>
      <c r="R373" s="7">
        <f t="shared" si="43"/>
        <v>10</v>
      </c>
      <c r="S373" s="8">
        <f t="shared" si="44"/>
        <v>90.9</v>
      </c>
      <c r="T373" s="7" t="str">
        <f t="shared" si="45"/>
        <v>C - Entwicklungspotenzial</v>
      </c>
      <c r="U373" s="4">
        <f>ROUND(((E373-Hilfswerte!$B$20)/Hilfswerte!$B$21)+((F373-Hilfswerte!$B$22)/Hilfswerte!$B$23)+((G373-Hilfswerte!$B$24)/Hilfswerte!$B$25)+0.1*INDEX(Hilfswerte!$B$4:$B$15,MATCH(C373,Hilfswerte!$A$4:$A$15,0)),2)</f>
        <v>-0.16</v>
      </c>
      <c r="V373" s="4">
        <f>ROUND(SQRT((((E373-Hilfswerte!$B$20)/Hilfswerte!$B$21)-Hilfswerte!$B$28)^2+(((F373-Hilfswerte!$B$22)/Hilfswerte!$B$23)-Hilfswerte!$B$29)^2+(((G373-Hilfswerte!$B$24)/Hilfswerte!$B$25)-Hilfswerte!$B$30)^2),3)</f>
        <v>0.75600000000000001</v>
      </c>
      <c r="W373" s="4">
        <f>ROUND(E373*Hilfswerte!$B$31,0)</f>
        <v>7400</v>
      </c>
      <c r="X373" s="4">
        <f t="shared" si="46"/>
        <v>5320</v>
      </c>
      <c r="Y373" s="4" t="str">
        <f>IF(T373="A - Top-Kunde","bereits Top-Kunde",IF(AND(V373&lt;=Hilfswerte!$B$34,H373&lt;0.5*W373),"Hoch",IF(AND(V373&lt;=Hilfswerte!$B$35,H373&lt;0.7*W373),"Mittel","Niedrig")))</f>
        <v>Hoch</v>
      </c>
      <c r="Z373" s="4">
        <f t="shared" si="47"/>
        <v>12.7</v>
      </c>
      <c r="AA373" s="4" t="str">
        <f>IF(J373&gt;365,"Bereits abgewandert (Segment D)",IF(Z373&gt;=Hilfswerte!$B$38,"Rot - akut gefaehrdet",IF(Z373&gt;=Hilfswerte!$B$39,"Gelb - beobachten","Gruen - stabil")))</f>
        <v>Gruen - stabil</v>
      </c>
    </row>
    <row r="374" spans="1:27" ht="15" customHeight="1" x14ac:dyDescent="0.25">
      <c r="A374" s="4" t="s">
        <v>632</v>
      </c>
      <c r="B374" s="4" t="s">
        <v>158</v>
      </c>
      <c r="C374" s="4" t="s">
        <v>62</v>
      </c>
      <c r="D374" s="4" t="s">
        <v>30</v>
      </c>
      <c r="E374" s="4">
        <v>120</v>
      </c>
      <c r="F374" s="5">
        <v>22</v>
      </c>
      <c r="G374" s="5">
        <v>16.8</v>
      </c>
      <c r="H374" s="6">
        <v>6120</v>
      </c>
      <c r="I374" s="4">
        <v>1</v>
      </c>
      <c r="J374" s="4">
        <v>103</v>
      </c>
      <c r="K374" s="4">
        <v>0</v>
      </c>
      <c r="L374" s="4">
        <v>19</v>
      </c>
      <c r="M374" s="4">
        <v>1</v>
      </c>
      <c r="N374" s="5">
        <v>7.4</v>
      </c>
      <c r="O374" s="7">
        <f t="shared" si="40"/>
        <v>3</v>
      </c>
      <c r="P374" s="7">
        <f t="shared" si="41"/>
        <v>1</v>
      </c>
      <c r="Q374" s="7">
        <f t="shared" si="42"/>
        <v>4</v>
      </c>
      <c r="R374" s="7">
        <f t="shared" si="43"/>
        <v>8</v>
      </c>
      <c r="S374" s="8">
        <f t="shared" si="44"/>
        <v>78</v>
      </c>
      <c r="T374" s="7" t="str">
        <f t="shared" si="45"/>
        <v>C - Entwicklungspotenzial</v>
      </c>
      <c r="U374" s="4">
        <f>ROUND(((E374-Hilfswerte!$B$20)/Hilfswerte!$B$21)+((F374-Hilfswerte!$B$22)/Hilfswerte!$B$23)+((G374-Hilfswerte!$B$24)/Hilfswerte!$B$25)+0.1*INDEX(Hilfswerte!$B$4:$B$15,MATCH(C374,Hilfswerte!$A$4:$A$15,0)),2)</f>
        <v>1.36</v>
      </c>
      <c r="V374" s="4">
        <f>ROUND(SQRT((((E374-Hilfswerte!$B$20)/Hilfswerte!$B$21)-Hilfswerte!$B$28)^2+(((F374-Hilfswerte!$B$22)/Hilfswerte!$B$23)-Hilfswerte!$B$29)^2+(((G374-Hilfswerte!$B$24)/Hilfswerte!$B$25)-Hilfswerte!$B$30)^2),3)</f>
        <v>0.95299999999999996</v>
      </c>
      <c r="W374" s="4">
        <f>ROUND(E374*Hilfswerte!$B$31,0)</f>
        <v>24666</v>
      </c>
      <c r="X374" s="4">
        <f t="shared" si="46"/>
        <v>18546</v>
      </c>
      <c r="Y374" s="4" t="str">
        <f>IF(T374="A - Top-Kunde","bereits Top-Kunde",IF(AND(V374&lt;=Hilfswerte!$B$34,H374&lt;0.5*W374),"Hoch",IF(AND(V374&lt;=Hilfswerte!$B$35,H374&lt;0.7*W374),"Mittel","Niedrig")))</f>
        <v>Mittel</v>
      </c>
      <c r="Z374" s="4">
        <f t="shared" si="47"/>
        <v>9</v>
      </c>
      <c r="AA374" s="4" t="str">
        <f>IF(J374&gt;365,"Bereits abgewandert (Segment D)",IF(Z374&gt;=Hilfswerte!$B$38,"Rot - akut gefaehrdet",IF(Z374&gt;=Hilfswerte!$B$39,"Gelb - beobachten","Gruen - stabil")))</f>
        <v>Gruen - stabil</v>
      </c>
    </row>
    <row r="375" spans="1:27" ht="15" customHeight="1" x14ac:dyDescent="0.25">
      <c r="A375" s="4" t="s">
        <v>633</v>
      </c>
      <c r="B375" s="4" t="s">
        <v>410</v>
      </c>
      <c r="C375" s="4" t="s">
        <v>59</v>
      </c>
      <c r="D375" s="4" t="s">
        <v>48</v>
      </c>
      <c r="E375" s="4">
        <v>9</v>
      </c>
      <c r="F375" s="5">
        <v>1</v>
      </c>
      <c r="G375" s="5">
        <v>2.1</v>
      </c>
      <c r="H375" s="6">
        <v>310</v>
      </c>
      <c r="I375" s="4">
        <v>2</v>
      </c>
      <c r="J375" s="4">
        <v>20</v>
      </c>
      <c r="K375" s="4">
        <v>0</v>
      </c>
      <c r="L375" s="4">
        <v>-5</v>
      </c>
      <c r="M375" s="4">
        <v>5</v>
      </c>
      <c r="N375" s="5">
        <v>6.7</v>
      </c>
      <c r="O375" s="7">
        <f t="shared" si="40"/>
        <v>5</v>
      </c>
      <c r="P375" s="7">
        <f t="shared" si="41"/>
        <v>2</v>
      </c>
      <c r="Q375" s="7">
        <f t="shared" si="42"/>
        <v>2</v>
      </c>
      <c r="R375" s="7">
        <f t="shared" si="43"/>
        <v>9</v>
      </c>
      <c r="S375" s="8">
        <f t="shared" si="44"/>
        <v>93.4</v>
      </c>
      <c r="T375" s="7" t="str">
        <f t="shared" si="45"/>
        <v>C - Entwicklungspotenzial</v>
      </c>
      <c r="U375" s="4">
        <f>ROUND(((E375-Hilfswerte!$B$20)/Hilfswerte!$B$21)+((F375-Hilfswerte!$B$22)/Hilfswerte!$B$23)+((G375-Hilfswerte!$B$24)/Hilfswerte!$B$25)+0.1*INDEX(Hilfswerte!$B$4:$B$15,MATCH(C375,Hilfswerte!$A$4:$A$15,0)),2)</f>
        <v>-2.3199999999999998</v>
      </c>
      <c r="V375" s="4">
        <f>ROUND(SQRT((((E375-Hilfswerte!$B$20)/Hilfswerte!$B$21)-Hilfswerte!$B$28)^2+(((F375-Hilfswerte!$B$22)/Hilfswerte!$B$23)-Hilfswerte!$B$29)^2+(((G375-Hilfswerte!$B$24)/Hilfswerte!$B$25)-Hilfswerte!$B$30)^2),3)</f>
        <v>1.7290000000000001</v>
      </c>
      <c r="W375" s="4">
        <f>ROUND(E375*Hilfswerte!$B$31,0)</f>
        <v>1850</v>
      </c>
      <c r="X375" s="4">
        <f t="shared" si="46"/>
        <v>1540</v>
      </c>
      <c r="Y375" s="4" t="str">
        <f>IF(T375="A - Top-Kunde","bereits Top-Kunde",IF(AND(V375&lt;=Hilfswerte!$B$34,H375&lt;0.5*W375),"Hoch",IF(AND(V375&lt;=Hilfswerte!$B$35,H375&lt;0.7*W375),"Mittel","Niedrig")))</f>
        <v>Niedrig</v>
      </c>
      <c r="Z375" s="4">
        <f t="shared" si="47"/>
        <v>1</v>
      </c>
      <c r="AA375" s="4" t="str">
        <f>IF(J375&gt;365,"Bereits abgewandert (Segment D)",IF(Z375&gt;=Hilfswerte!$B$38,"Rot - akut gefaehrdet",IF(Z375&gt;=Hilfswerte!$B$39,"Gelb - beobachten","Gruen - stabil")))</f>
        <v>Gruen - stabil</v>
      </c>
    </row>
    <row r="376" spans="1:27" ht="15" customHeight="1" x14ac:dyDescent="0.25">
      <c r="A376" s="4" t="s">
        <v>634</v>
      </c>
      <c r="B376" s="4" t="s">
        <v>76</v>
      </c>
      <c r="C376" s="4" t="s">
        <v>89</v>
      </c>
      <c r="D376" s="4" t="s">
        <v>77</v>
      </c>
      <c r="E376" s="4">
        <v>77</v>
      </c>
      <c r="F376" s="5">
        <v>20.5</v>
      </c>
      <c r="G376" s="5">
        <v>17.600000000000001</v>
      </c>
      <c r="H376" s="6">
        <v>25750</v>
      </c>
      <c r="I376" s="4">
        <v>6</v>
      </c>
      <c r="J376" s="4">
        <v>36</v>
      </c>
      <c r="K376" s="4">
        <v>1</v>
      </c>
      <c r="L376" s="4">
        <v>3</v>
      </c>
      <c r="M376" s="4">
        <v>5</v>
      </c>
      <c r="N376" s="5">
        <v>-30.7</v>
      </c>
      <c r="O376" s="7">
        <f t="shared" si="40"/>
        <v>4</v>
      </c>
      <c r="P376" s="7">
        <f t="shared" si="41"/>
        <v>5</v>
      </c>
      <c r="Q376" s="7">
        <f t="shared" si="42"/>
        <v>5</v>
      </c>
      <c r="R376" s="7">
        <f t="shared" si="43"/>
        <v>14</v>
      </c>
      <c r="S376" s="8">
        <f t="shared" si="44"/>
        <v>117.8</v>
      </c>
      <c r="T376" s="7" t="str">
        <f t="shared" si="45"/>
        <v>B - Kernkunde</v>
      </c>
      <c r="U376" s="4">
        <f>ROUND(((E376-Hilfswerte!$B$20)/Hilfswerte!$B$21)+((F376-Hilfswerte!$B$22)/Hilfswerte!$B$23)+((G376-Hilfswerte!$B$24)/Hilfswerte!$B$25)+0.1*INDEX(Hilfswerte!$B$4:$B$15,MATCH(C376,Hilfswerte!$A$4:$A$15,0)),2)</f>
        <v>1.1499999999999999</v>
      </c>
      <c r="V376" s="4">
        <f>ROUND(SQRT((((E376-Hilfswerte!$B$20)/Hilfswerte!$B$21)-Hilfswerte!$B$28)^2+(((F376-Hilfswerte!$B$22)/Hilfswerte!$B$23)-Hilfswerte!$B$29)^2+(((G376-Hilfswerte!$B$24)/Hilfswerte!$B$25)-Hilfswerte!$B$30)^2),3)</f>
        <v>1.129</v>
      </c>
      <c r="W376" s="4">
        <f>ROUND(E376*Hilfswerte!$B$31,0)</f>
        <v>15827</v>
      </c>
      <c r="X376" s="4">
        <f t="shared" si="46"/>
        <v>0</v>
      </c>
      <c r="Y376" s="4" t="str">
        <f>IF(T376="A - Top-Kunde","bereits Top-Kunde",IF(AND(V376&lt;=Hilfswerte!$B$34,H376&lt;0.5*W376),"Hoch",IF(AND(V376&lt;=Hilfswerte!$B$35,H376&lt;0.7*W376),"Mittel","Niedrig")))</f>
        <v>Niedrig</v>
      </c>
      <c r="Z376" s="4">
        <f t="shared" si="47"/>
        <v>17.7</v>
      </c>
      <c r="AA376" s="4" t="str">
        <f>IF(J376&gt;365,"Bereits abgewandert (Segment D)",IF(Z376&gt;=Hilfswerte!$B$38,"Rot - akut gefaehrdet",IF(Z376&gt;=Hilfswerte!$B$39,"Gelb - beobachten","Gruen - stabil")))</f>
        <v>Gelb - beobachten</v>
      </c>
    </row>
    <row r="377" spans="1:27" ht="15" customHeight="1" x14ac:dyDescent="0.25">
      <c r="A377" s="4" t="s">
        <v>635</v>
      </c>
      <c r="B377" s="4" t="s">
        <v>585</v>
      </c>
      <c r="C377" s="4" t="s">
        <v>89</v>
      </c>
      <c r="D377" s="4" t="s">
        <v>30</v>
      </c>
      <c r="E377" s="4">
        <v>186</v>
      </c>
      <c r="F377" s="5">
        <v>24</v>
      </c>
      <c r="G377" s="5">
        <v>21.2</v>
      </c>
      <c r="H377" s="6">
        <v>9540</v>
      </c>
      <c r="I377" s="4">
        <v>4</v>
      </c>
      <c r="J377" s="4">
        <v>75</v>
      </c>
      <c r="K377" s="4">
        <v>3</v>
      </c>
      <c r="L377" s="4">
        <v>27</v>
      </c>
      <c r="M377" s="4">
        <v>6</v>
      </c>
      <c r="N377" s="5">
        <v>11.1</v>
      </c>
      <c r="O377" s="7">
        <f t="shared" si="40"/>
        <v>4</v>
      </c>
      <c r="P377" s="7">
        <f t="shared" si="41"/>
        <v>4</v>
      </c>
      <c r="Q377" s="7">
        <f t="shared" si="42"/>
        <v>5</v>
      </c>
      <c r="R377" s="7">
        <f t="shared" si="43"/>
        <v>13</v>
      </c>
      <c r="S377" s="8">
        <f t="shared" si="44"/>
        <v>109.5</v>
      </c>
      <c r="T377" s="7" t="str">
        <f t="shared" si="45"/>
        <v>B - Kernkunde</v>
      </c>
      <c r="U377" s="4">
        <f>ROUND(((E377-Hilfswerte!$B$20)/Hilfswerte!$B$21)+((F377-Hilfswerte!$B$22)/Hilfswerte!$B$23)+((G377-Hilfswerte!$B$24)/Hilfswerte!$B$25)+0.1*INDEX(Hilfswerte!$B$4:$B$15,MATCH(C377,Hilfswerte!$A$4:$A$15,0)),2)</f>
        <v>2.25</v>
      </c>
      <c r="V377" s="4">
        <f>ROUND(SQRT((((E377-Hilfswerte!$B$20)/Hilfswerte!$B$21)-Hilfswerte!$B$28)^2+(((F377-Hilfswerte!$B$22)/Hilfswerte!$B$23)-Hilfswerte!$B$29)^2+(((G377-Hilfswerte!$B$24)/Hilfswerte!$B$25)-Hilfswerte!$B$30)^2),3)</f>
        <v>1.607</v>
      </c>
      <c r="W377" s="4">
        <f>ROUND(E377*Hilfswerte!$B$31,0)</f>
        <v>38232</v>
      </c>
      <c r="X377" s="4">
        <f t="shared" si="46"/>
        <v>28692</v>
      </c>
      <c r="Y377" s="4" t="str">
        <f>IF(T377="A - Top-Kunde","bereits Top-Kunde",IF(AND(V377&lt;=Hilfswerte!$B$34,H377&lt;0.5*W377),"Hoch",IF(AND(V377&lt;=Hilfswerte!$B$35,H377&lt;0.7*W377),"Mittel","Niedrig")))</f>
        <v>Niedrig</v>
      </c>
      <c r="Z377" s="4">
        <f t="shared" si="47"/>
        <v>18.2</v>
      </c>
      <c r="AA377" s="4" t="str">
        <f>IF(J377&gt;365,"Bereits abgewandert (Segment D)",IF(Z377&gt;=Hilfswerte!$B$38,"Rot - akut gefaehrdet",IF(Z377&gt;=Hilfswerte!$B$39,"Gelb - beobachten","Gruen - stabil")))</f>
        <v>Gelb - beobachten</v>
      </c>
    </row>
    <row r="378" spans="1:27" ht="15" customHeight="1" x14ac:dyDescent="0.25">
      <c r="A378" s="4" t="s">
        <v>636</v>
      </c>
      <c r="B378" s="4" t="s">
        <v>103</v>
      </c>
      <c r="C378" s="4" t="s">
        <v>89</v>
      </c>
      <c r="D378" s="4" t="s">
        <v>30</v>
      </c>
      <c r="E378" s="4">
        <v>18</v>
      </c>
      <c r="F378" s="5">
        <v>3.2</v>
      </c>
      <c r="G378" s="5">
        <v>1.8</v>
      </c>
      <c r="H378" s="6">
        <v>210</v>
      </c>
      <c r="I378" s="4">
        <v>1</v>
      </c>
      <c r="J378" s="4">
        <v>216</v>
      </c>
      <c r="K378" s="4">
        <v>0</v>
      </c>
      <c r="L378" s="4">
        <v>10</v>
      </c>
      <c r="M378" s="4">
        <v>2</v>
      </c>
      <c r="N378" s="5">
        <v>2.2999999999999998</v>
      </c>
      <c r="O378" s="7">
        <f t="shared" si="40"/>
        <v>2</v>
      </c>
      <c r="P378" s="7">
        <f t="shared" si="41"/>
        <v>1</v>
      </c>
      <c r="Q378" s="7">
        <f t="shared" si="42"/>
        <v>2</v>
      </c>
      <c r="R378" s="7">
        <f t="shared" si="43"/>
        <v>5</v>
      </c>
      <c r="S378" s="8">
        <f t="shared" si="44"/>
        <v>48.2</v>
      </c>
      <c r="T378" s="7" t="str">
        <f t="shared" si="45"/>
        <v>C - Entwicklungspotenzial</v>
      </c>
      <c r="U378" s="4">
        <f>ROUND(((E378-Hilfswerte!$B$20)/Hilfswerte!$B$21)+((F378-Hilfswerte!$B$22)/Hilfswerte!$B$23)+((G378-Hilfswerte!$B$24)/Hilfswerte!$B$25)+0.1*INDEX(Hilfswerte!$B$4:$B$15,MATCH(C378,Hilfswerte!$A$4:$A$15,0)),2)</f>
        <v>-1.93</v>
      </c>
      <c r="V378" s="4">
        <f>ROUND(SQRT((((E378-Hilfswerte!$B$20)/Hilfswerte!$B$21)-Hilfswerte!$B$28)^2+(((F378-Hilfswerte!$B$22)/Hilfswerte!$B$23)-Hilfswerte!$B$29)^2+(((G378-Hilfswerte!$B$24)/Hilfswerte!$B$25)-Hilfswerte!$B$30)^2),3)</f>
        <v>1.74</v>
      </c>
      <c r="W378" s="4">
        <f>ROUND(E378*Hilfswerte!$B$31,0)</f>
        <v>3700</v>
      </c>
      <c r="X378" s="4">
        <f t="shared" si="46"/>
        <v>3490</v>
      </c>
      <c r="Y378" s="4" t="str">
        <f>IF(T378="A - Top-Kunde","bereits Top-Kunde",IF(AND(V378&lt;=Hilfswerte!$B$34,H378&lt;0.5*W378),"Hoch",IF(AND(V378&lt;=Hilfswerte!$B$35,H378&lt;0.7*W378),"Mittel","Niedrig")))</f>
        <v>Niedrig</v>
      </c>
      <c r="Z378" s="4">
        <f t="shared" si="47"/>
        <v>12.8</v>
      </c>
      <c r="AA378" s="4" t="str">
        <f>IF(J378&gt;365,"Bereits abgewandert (Segment D)",IF(Z378&gt;=Hilfswerte!$B$38,"Rot - akut gefaehrdet",IF(Z378&gt;=Hilfswerte!$B$39,"Gelb - beobachten","Gruen - stabil")))</f>
        <v>Gruen - stabil</v>
      </c>
    </row>
    <row r="379" spans="1:27" ht="15" customHeight="1" x14ac:dyDescent="0.25">
      <c r="A379" s="4" t="s">
        <v>637</v>
      </c>
      <c r="B379" s="4" t="s">
        <v>67</v>
      </c>
      <c r="C379" s="4" t="s">
        <v>62</v>
      </c>
      <c r="D379" s="4" t="s">
        <v>117</v>
      </c>
      <c r="E379" s="4">
        <v>61</v>
      </c>
      <c r="F379" s="5">
        <v>8.4</v>
      </c>
      <c r="G379" s="5">
        <v>3.5</v>
      </c>
      <c r="H379" s="6">
        <v>0</v>
      </c>
      <c r="I379" s="4">
        <v>0</v>
      </c>
      <c r="J379" s="4">
        <v>604</v>
      </c>
      <c r="K379" s="4">
        <v>0</v>
      </c>
      <c r="L379" s="4">
        <v>-5</v>
      </c>
      <c r="M379" s="4">
        <v>0</v>
      </c>
      <c r="N379" s="5">
        <v>-88.9</v>
      </c>
      <c r="O379" s="7">
        <f t="shared" si="40"/>
        <v>1</v>
      </c>
      <c r="P379" s="7">
        <f t="shared" si="41"/>
        <v>1</v>
      </c>
      <c r="Q379" s="7">
        <f t="shared" si="42"/>
        <v>1</v>
      </c>
      <c r="R379" s="7">
        <f t="shared" si="43"/>
        <v>3</v>
      </c>
      <c r="S379" s="8">
        <f t="shared" si="44"/>
        <v>-14.5</v>
      </c>
      <c r="T379" s="7" t="str">
        <f t="shared" si="45"/>
        <v>D - Abwanderungsrisiko</v>
      </c>
      <c r="U379" s="4">
        <f>ROUND(((E379-Hilfswerte!$B$20)/Hilfswerte!$B$21)+((F379-Hilfswerte!$B$22)/Hilfswerte!$B$23)+((G379-Hilfswerte!$B$24)/Hilfswerte!$B$25)+0.1*INDEX(Hilfswerte!$B$4:$B$15,MATCH(C379,Hilfswerte!$A$4:$A$15,0)),2)</f>
        <v>-1.25</v>
      </c>
      <c r="V379" s="4">
        <f>ROUND(SQRT((((E379-Hilfswerte!$B$20)/Hilfswerte!$B$21)-Hilfswerte!$B$28)^2+(((F379-Hilfswerte!$B$22)/Hilfswerte!$B$23)-Hilfswerte!$B$29)^2+(((G379-Hilfswerte!$B$24)/Hilfswerte!$B$25)-Hilfswerte!$B$30)^2),3)</f>
        <v>1.409</v>
      </c>
      <c r="W379" s="4">
        <f>ROUND(E379*Hilfswerte!$B$31,0)</f>
        <v>12538</v>
      </c>
      <c r="X379" s="4">
        <f t="shared" si="46"/>
        <v>12538</v>
      </c>
      <c r="Y379" s="4" t="str">
        <f>IF(T379="A - Top-Kunde","bereits Top-Kunde",IF(AND(V379&lt;=Hilfswerte!$B$34,H379&lt;0.5*W379),"Hoch",IF(AND(V379&lt;=Hilfswerte!$B$35,H379&lt;0.7*W379),"Mittel","Niedrig")))</f>
        <v>Niedrig</v>
      </c>
      <c r="Z379" s="4">
        <f t="shared" si="47"/>
        <v>65.8</v>
      </c>
      <c r="AA379" s="4" t="str">
        <f>IF(J379&gt;365,"Bereits abgewandert (Segment D)",IF(Z379&gt;=Hilfswerte!$B$38,"Rot - akut gefaehrdet",IF(Z379&gt;=Hilfswerte!$B$39,"Gelb - beobachten","Gruen - stabil")))</f>
        <v>Bereits abgewandert (Segment D)</v>
      </c>
    </row>
    <row r="380" spans="1:27" ht="15" customHeight="1" x14ac:dyDescent="0.25">
      <c r="A380" s="4" t="s">
        <v>638</v>
      </c>
      <c r="B380" s="4" t="s">
        <v>639</v>
      </c>
      <c r="C380" s="4" t="s">
        <v>59</v>
      </c>
      <c r="D380" s="4" t="s">
        <v>30</v>
      </c>
      <c r="E380" s="4">
        <v>440</v>
      </c>
      <c r="F380" s="5">
        <v>39.6</v>
      </c>
      <c r="G380" s="5">
        <v>11.2</v>
      </c>
      <c r="H380" s="6">
        <v>65960</v>
      </c>
      <c r="I380" s="4">
        <v>6</v>
      </c>
      <c r="J380" s="4">
        <v>26</v>
      </c>
      <c r="K380" s="4">
        <v>1</v>
      </c>
      <c r="L380" s="4">
        <v>-3</v>
      </c>
      <c r="M380" s="4">
        <v>4</v>
      </c>
      <c r="N380" s="5">
        <v>-9.9</v>
      </c>
      <c r="O380" s="7">
        <f t="shared" si="40"/>
        <v>5</v>
      </c>
      <c r="P380" s="7">
        <f t="shared" si="41"/>
        <v>5</v>
      </c>
      <c r="Q380" s="7">
        <f t="shared" si="42"/>
        <v>5</v>
      </c>
      <c r="R380" s="7">
        <f t="shared" si="43"/>
        <v>15</v>
      </c>
      <c r="S380" s="8">
        <f t="shared" si="44"/>
        <v>139.1</v>
      </c>
      <c r="T380" s="7" t="str">
        <f t="shared" si="45"/>
        <v>A - Top-Kunde</v>
      </c>
      <c r="U380" s="4">
        <f>ROUND(((E380-Hilfswerte!$B$20)/Hilfswerte!$B$21)+((F380-Hilfswerte!$B$22)/Hilfswerte!$B$23)+((G380-Hilfswerte!$B$24)/Hilfswerte!$B$25)+0.1*INDEX(Hilfswerte!$B$4:$B$15,MATCH(C380,Hilfswerte!$A$4:$A$15,0)),2)</f>
        <v>1.66</v>
      </c>
      <c r="V380" s="4">
        <f>ROUND(SQRT((((E380-Hilfswerte!$B$20)/Hilfswerte!$B$21)-Hilfswerte!$B$28)^2+(((F380-Hilfswerte!$B$22)/Hilfswerte!$B$23)-Hilfswerte!$B$29)^2+(((G380-Hilfswerte!$B$24)/Hilfswerte!$B$25)-Hilfswerte!$B$30)^2),3)</f>
        <v>1.167</v>
      </c>
      <c r="W380" s="4">
        <f>ROUND(E380*Hilfswerte!$B$31,0)</f>
        <v>90440</v>
      </c>
      <c r="X380" s="4">
        <f t="shared" si="46"/>
        <v>24480</v>
      </c>
      <c r="Y380" s="4" t="str">
        <f>IF(T380="A - Top-Kunde","bereits Top-Kunde",IF(AND(V380&lt;=Hilfswerte!$B$34,H380&lt;0.5*W380),"Hoch",IF(AND(V380&lt;=Hilfswerte!$B$35,H380&lt;0.7*W380),"Mittel","Niedrig")))</f>
        <v>bereits Top-Kunde</v>
      </c>
      <c r="Z380" s="4">
        <f t="shared" si="47"/>
        <v>8.3000000000000007</v>
      </c>
      <c r="AA380" s="4" t="str">
        <f>IF(J380&gt;365,"Bereits abgewandert (Segment D)",IF(Z380&gt;=Hilfswerte!$B$38,"Rot - akut gefaehrdet",IF(Z380&gt;=Hilfswerte!$B$39,"Gelb - beobachten","Gruen - stabil")))</f>
        <v>Gruen - stabil</v>
      </c>
    </row>
    <row r="381" spans="1:27" ht="15" customHeight="1" x14ac:dyDescent="0.25">
      <c r="A381" s="4" t="s">
        <v>640</v>
      </c>
      <c r="B381" s="4" t="s">
        <v>327</v>
      </c>
      <c r="C381" s="4" t="s">
        <v>89</v>
      </c>
      <c r="D381" s="4" t="s">
        <v>117</v>
      </c>
      <c r="E381" s="4">
        <v>105</v>
      </c>
      <c r="F381" s="5">
        <v>20.3</v>
      </c>
      <c r="G381" s="5">
        <v>10</v>
      </c>
      <c r="H381" s="6">
        <v>2390</v>
      </c>
      <c r="I381" s="4">
        <v>1</v>
      </c>
      <c r="J381" s="4">
        <v>362</v>
      </c>
      <c r="K381" s="4">
        <v>0</v>
      </c>
      <c r="L381" s="4">
        <v>-5</v>
      </c>
      <c r="M381" s="4">
        <v>2</v>
      </c>
      <c r="N381" s="5">
        <v>-10</v>
      </c>
      <c r="O381" s="7">
        <f t="shared" si="40"/>
        <v>2</v>
      </c>
      <c r="P381" s="7">
        <f t="shared" si="41"/>
        <v>1</v>
      </c>
      <c r="Q381" s="7">
        <f t="shared" si="42"/>
        <v>3</v>
      </c>
      <c r="R381" s="7">
        <f t="shared" si="43"/>
        <v>6</v>
      </c>
      <c r="S381" s="8">
        <f t="shared" si="44"/>
        <v>55</v>
      </c>
      <c r="T381" s="7" t="str">
        <f t="shared" si="45"/>
        <v>C - Entwicklungspotenzial</v>
      </c>
      <c r="U381" s="4">
        <f>ROUND(((E381-Hilfswerte!$B$20)/Hilfswerte!$B$21)+((F381-Hilfswerte!$B$22)/Hilfswerte!$B$23)+((G381-Hilfswerte!$B$24)/Hilfswerte!$B$25)+0.1*INDEX(Hilfswerte!$B$4:$B$15,MATCH(C381,Hilfswerte!$A$4:$A$15,0)),2)</f>
        <v>0.06</v>
      </c>
      <c r="V381" s="4">
        <f>ROUND(SQRT((((E381-Hilfswerte!$B$20)/Hilfswerte!$B$21)-Hilfswerte!$B$28)^2+(((F381-Hilfswerte!$B$22)/Hilfswerte!$B$23)-Hilfswerte!$B$29)^2+(((G381-Hilfswerte!$B$24)/Hilfswerte!$B$25)-Hilfswerte!$B$30)^2),3)</f>
        <v>0.45400000000000001</v>
      </c>
      <c r="W381" s="4">
        <f>ROUND(E381*Hilfswerte!$B$31,0)</f>
        <v>21582</v>
      </c>
      <c r="X381" s="4">
        <f t="shared" si="46"/>
        <v>19192</v>
      </c>
      <c r="Y381" s="4" t="str">
        <f>IF(T381="A - Top-Kunde","bereits Top-Kunde",IF(AND(V381&lt;=Hilfswerte!$B$34,H381&lt;0.5*W381),"Hoch",IF(AND(V381&lt;=Hilfswerte!$B$35,H381&lt;0.7*W381),"Mittel","Niedrig")))</f>
        <v>Hoch</v>
      </c>
      <c r="Z381" s="4">
        <f t="shared" si="47"/>
        <v>22.1</v>
      </c>
      <c r="AA381" s="4" t="str">
        <f>IF(J381&gt;365,"Bereits abgewandert (Segment D)",IF(Z381&gt;=Hilfswerte!$B$38,"Rot - akut gefaehrdet",IF(Z381&gt;=Hilfswerte!$B$39,"Gelb - beobachten","Gruen - stabil")))</f>
        <v>Rot - akut gefaehrdet</v>
      </c>
    </row>
    <row r="382" spans="1:27" ht="15" customHeight="1" x14ac:dyDescent="0.25">
      <c r="A382" s="4" t="s">
        <v>641</v>
      </c>
      <c r="B382" s="4" t="s">
        <v>505</v>
      </c>
      <c r="C382" s="4" t="s">
        <v>65</v>
      </c>
      <c r="D382" s="4" t="s">
        <v>117</v>
      </c>
      <c r="E382" s="4">
        <v>46</v>
      </c>
      <c r="F382" s="5">
        <v>16</v>
      </c>
      <c r="G382" s="5">
        <v>7.3</v>
      </c>
      <c r="H382" s="6">
        <v>5750</v>
      </c>
      <c r="I382" s="4">
        <v>7</v>
      </c>
      <c r="J382" s="4">
        <v>15</v>
      </c>
      <c r="K382" s="4">
        <v>1</v>
      </c>
      <c r="L382" s="4">
        <v>10</v>
      </c>
      <c r="M382" s="4">
        <v>2</v>
      </c>
      <c r="N382" s="5">
        <v>10.4</v>
      </c>
      <c r="O382" s="7">
        <f t="shared" si="40"/>
        <v>5</v>
      </c>
      <c r="P382" s="7">
        <f t="shared" si="41"/>
        <v>5</v>
      </c>
      <c r="Q382" s="7">
        <f t="shared" si="42"/>
        <v>4</v>
      </c>
      <c r="R382" s="7">
        <f t="shared" si="43"/>
        <v>14</v>
      </c>
      <c r="S382" s="8">
        <f t="shared" si="44"/>
        <v>136.19999999999999</v>
      </c>
      <c r="T382" s="7" t="str">
        <f t="shared" si="45"/>
        <v>A - Top-Kunde</v>
      </c>
      <c r="U382" s="4">
        <f>ROUND(((E382-Hilfswerte!$B$20)/Hilfswerte!$B$21)+((F382-Hilfswerte!$B$22)/Hilfswerte!$B$23)+((G382-Hilfswerte!$B$24)/Hilfswerte!$B$25)+0.1*INDEX(Hilfswerte!$B$4:$B$15,MATCH(C382,Hilfswerte!$A$4:$A$15,0)),2)</f>
        <v>-1.05</v>
      </c>
      <c r="V382" s="4">
        <f>ROUND(SQRT((((E382-Hilfswerte!$B$20)/Hilfswerte!$B$21)-Hilfswerte!$B$28)^2+(((F382-Hilfswerte!$B$22)/Hilfswerte!$B$23)-Hilfswerte!$B$29)^2+(((G382-Hilfswerte!$B$24)/Hilfswerte!$B$25)-Hilfswerte!$B$30)^2),3)</f>
        <v>0.89800000000000002</v>
      </c>
      <c r="W382" s="4">
        <f>ROUND(E382*Hilfswerte!$B$31,0)</f>
        <v>9455</v>
      </c>
      <c r="X382" s="4">
        <f t="shared" si="46"/>
        <v>3705</v>
      </c>
      <c r="Y382" s="4" t="str">
        <f>IF(T382="A - Top-Kunde","bereits Top-Kunde",IF(AND(V382&lt;=Hilfswerte!$B$34,H382&lt;0.5*W382),"Hoch",IF(AND(V382&lt;=Hilfswerte!$B$35,H382&lt;0.7*W382),"Mittel","Niedrig")))</f>
        <v>bereits Top-Kunde</v>
      </c>
      <c r="Z382" s="4">
        <f t="shared" si="47"/>
        <v>5.8</v>
      </c>
      <c r="AA382" s="4" t="str">
        <f>IF(J382&gt;365,"Bereits abgewandert (Segment D)",IF(Z382&gt;=Hilfswerte!$B$38,"Rot - akut gefaehrdet",IF(Z382&gt;=Hilfswerte!$B$39,"Gelb - beobachten","Gruen - stabil")))</f>
        <v>Gruen - stabil</v>
      </c>
    </row>
    <row r="383" spans="1:27" ht="15" customHeight="1" x14ac:dyDescent="0.25">
      <c r="A383" s="4" t="s">
        <v>642</v>
      </c>
      <c r="B383" s="4" t="s">
        <v>339</v>
      </c>
      <c r="C383" s="4" t="s">
        <v>62</v>
      </c>
      <c r="D383" s="4" t="s">
        <v>30</v>
      </c>
      <c r="E383" s="4">
        <v>2000</v>
      </c>
      <c r="F383" s="5">
        <v>466.7</v>
      </c>
      <c r="G383" s="5">
        <v>3.7</v>
      </c>
      <c r="H383" s="6">
        <v>25610</v>
      </c>
      <c r="I383" s="4">
        <v>1</v>
      </c>
      <c r="J383" s="4">
        <v>118</v>
      </c>
      <c r="K383" s="4">
        <v>0</v>
      </c>
      <c r="L383" s="4">
        <v>-2</v>
      </c>
      <c r="M383" s="4">
        <v>1</v>
      </c>
      <c r="N383" s="5">
        <v>26</v>
      </c>
      <c r="O383" s="7">
        <f t="shared" si="40"/>
        <v>3</v>
      </c>
      <c r="P383" s="7">
        <f t="shared" si="41"/>
        <v>1</v>
      </c>
      <c r="Q383" s="7">
        <f t="shared" si="42"/>
        <v>5</v>
      </c>
      <c r="R383" s="7">
        <f t="shared" si="43"/>
        <v>9</v>
      </c>
      <c r="S383" s="8">
        <f t="shared" si="44"/>
        <v>103</v>
      </c>
      <c r="T383" s="7" t="str">
        <f t="shared" si="45"/>
        <v>C - Entwicklungspotenzial</v>
      </c>
      <c r="U383" s="4">
        <f>ROUND(((E383-Hilfswerte!$B$20)/Hilfswerte!$B$21)+((F383-Hilfswerte!$B$22)/Hilfswerte!$B$23)+((G383-Hilfswerte!$B$24)/Hilfswerte!$B$25)+0.1*INDEX(Hilfswerte!$B$4:$B$15,MATCH(C383,Hilfswerte!$A$4:$A$15,0)),2)</f>
        <v>15.34</v>
      </c>
      <c r="V383" s="4">
        <f>ROUND(SQRT((((E383-Hilfswerte!$B$20)/Hilfswerte!$B$21)-Hilfswerte!$B$28)^2+(((F383-Hilfswerte!$B$22)/Hilfswerte!$B$23)-Hilfswerte!$B$29)^2+(((G383-Hilfswerte!$B$24)/Hilfswerte!$B$25)-Hilfswerte!$B$30)^2),3)</f>
        <v>11.08</v>
      </c>
      <c r="W383" s="4">
        <f>ROUND(E383*Hilfswerte!$B$31,0)</f>
        <v>411092</v>
      </c>
      <c r="X383" s="4">
        <f t="shared" si="46"/>
        <v>385482</v>
      </c>
      <c r="Y383" s="4" t="str">
        <f>IF(T383="A - Top-Kunde","bereits Top-Kunde",IF(AND(V383&lt;=Hilfswerte!$B$34,H383&lt;0.5*W383),"Hoch",IF(AND(V383&lt;=Hilfswerte!$B$35,H383&lt;0.7*W383),"Mittel","Niedrig")))</f>
        <v>Niedrig</v>
      </c>
      <c r="Z383" s="4">
        <f t="shared" si="47"/>
        <v>5.9</v>
      </c>
      <c r="AA383" s="4" t="str">
        <f>IF(J383&gt;365,"Bereits abgewandert (Segment D)",IF(Z383&gt;=Hilfswerte!$B$38,"Rot - akut gefaehrdet",IF(Z383&gt;=Hilfswerte!$B$39,"Gelb - beobachten","Gruen - stabil")))</f>
        <v>Gruen - stabil</v>
      </c>
    </row>
    <row r="384" spans="1:27" ht="15" customHeight="1" x14ac:dyDescent="0.25">
      <c r="A384" s="4" t="s">
        <v>643</v>
      </c>
      <c r="B384" s="4" t="s">
        <v>254</v>
      </c>
      <c r="C384" s="4" t="s">
        <v>84</v>
      </c>
      <c r="D384" s="4" t="s">
        <v>30</v>
      </c>
      <c r="E384" s="4">
        <v>53</v>
      </c>
      <c r="F384" s="5">
        <v>9.8000000000000007</v>
      </c>
      <c r="G384" s="5">
        <v>1.1000000000000001</v>
      </c>
      <c r="H384" s="6">
        <v>8230</v>
      </c>
      <c r="I384" s="4">
        <v>2</v>
      </c>
      <c r="J384" s="4">
        <v>126</v>
      </c>
      <c r="K384" s="4">
        <v>0</v>
      </c>
      <c r="L384" s="4">
        <v>29</v>
      </c>
      <c r="M384" s="4">
        <v>1</v>
      </c>
      <c r="N384" s="5">
        <v>0.6</v>
      </c>
      <c r="O384" s="7">
        <f t="shared" si="40"/>
        <v>3</v>
      </c>
      <c r="P384" s="7">
        <f t="shared" si="41"/>
        <v>2</v>
      </c>
      <c r="Q384" s="7">
        <f t="shared" si="42"/>
        <v>5</v>
      </c>
      <c r="R384" s="7">
        <f t="shared" si="43"/>
        <v>10</v>
      </c>
      <c r="S384" s="8">
        <f t="shared" si="44"/>
        <v>91.6</v>
      </c>
      <c r="T384" s="7" t="str">
        <f t="shared" si="45"/>
        <v>C - Entwicklungspotenzial</v>
      </c>
      <c r="U384" s="4">
        <f>ROUND(((E384-Hilfswerte!$B$20)/Hilfswerte!$B$21)+((F384-Hilfswerte!$B$22)/Hilfswerte!$B$23)+((G384-Hilfswerte!$B$24)/Hilfswerte!$B$25)+0.1*INDEX(Hilfswerte!$B$4:$B$15,MATCH(C384,Hilfswerte!$A$4:$A$15,0)),2)</f>
        <v>-2.06</v>
      </c>
      <c r="V384" s="4">
        <f>ROUND(SQRT((((E384-Hilfswerte!$B$20)/Hilfswerte!$B$21)-Hilfswerte!$B$28)^2+(((F384-Hilfswerte!$B$22)/Hilfswerte!$B$23)-Hilfswerte!$B$29)^2+(((G384-Hilfswerte!$B$24)/Hilfswerte!$B$25)-Hilfswerte!$B$30)^2),3)</f>
        <v>1.752</v>
      </c>
      <c r="W384" s="4">
        <f>ROUND(E384*Hilfswerte!$B$31,0)</f>
        <v>10894</v>
      </c>
      <c r="X384" s="4">
        <f t="shared" si="46"/>
        <v>2664</v>
      </c>
      <c r="Y384" s="4" t="str">
        <f>IF(T384="A - Top-Kunde","bereits Top-Kunde",IF(AND(V384&lt;=Hilfswerte!$B$34,H384&lt;0.5*W384),"Hoch",IF(AND(V384&lt;=Hilfswerte!$B$35,H384&lt;0.7*W384),"Mittel","Niedrig")))</f>
        <v>Niedrig</v>
      </c>
      <c r="Z384" s="4">
        <f t="shared" si="47"/>
        <v>12.1</v>
      </c>
      <c r="AA384" s="4" t="str">
        <f>IF(J384&gt;365,"Bereits abgewandert (Segment D)",IF(Z384&gt;=Hilfswerte!$B$38,"Rot - akut gefaehrdet",IF(Z384&gt;=Hilfswerte!$B$39,"Gelb - beobachten","Gruen - stabil")))</f>
        <v>Gruen - stabil</v>
      </c>
    </row>
    <row r="385" spans="1:27" ht="15" customHeight="1" x14ac:dyDescent="0.25">
      <c r="A385" s="4" t="s">
        <v>644</v>
      </c>
      <c r="B385" s="4" t="s">
        <v>645</v>
      </c>
      <c r="C385" s="4" t="s">
        <v>51</v>
      </c>
      <c r="D385" s="4" t="s">
        <v>122</v>
      </c>
      <c r="E385" s="4">
        <v>15</v>
      </c>
      <c r="F385" s="5">
        <v>4.0999999999999996</v>
      </c>
      <c r="G385" s="5">
        <v>5.5</v>
      </c>
      <c r="H385" s="6">
        <v>400</v>
      </c>
      <c r="I385" s="4">
        <v>1</v>
      </c>
      <c r="J385" s="4">
        <v>288</v>
      </c>
      <c r="K385" s="4">
        <v>0</v>
      </c>
      <c r="L385" s="4">
        <v>13</v>
      </c>
      <c r="M385" s="4">
        <v>2</v>
      </c>
      <c r="N385" s="5">
        <v>-17.5</v>
      </c>
      <c r="O385" s="7">
        <f t="shared" si="40"/>
        <v>2</v>
      </c>
      <c r="P385" s="7">
        <f t="shared" si="41"/>
        <v>1</v>
      </c>
      <c r="Q385" s="7">
        <f t="shared" si="42"/>
        <v>2</v>
      </c>
      <c r="R385" s="7">
        <f t="shared" si="43"/>
        <v>5</v>
      </c>
      <c r="S385" s="8">
        <f t="shared" si="44"/>
        <v>37.4</v>
      </c>
      <c r="T385" s="7" t="str">
        <f t="shared" si="45"/>
        <v>C - Entwicklungspotenzial</v>
      </c>
      <c r="U385" s="4">
        <f>ROUND(((E385-Hilfswerte!$B$20)/Hilfswerte!$B$21)+((F385-Hilfswerte!$B$22)/Hilfswerte!$B$23)+((G385-Hilfswerte!$B$24)/Hilfswerte!$B$25)+0.1*INDEX(Hilfswerte!$B$4:$B$15,MATCH(C385,Hilfswerte!$A$4:$A$15,0)),2)</f>
        <v>-1.28</v>
      </c>
      <c r="V385" s="4">
        <f>ROUND(SQRT((((E385-Hilfswerte!$B$20)/Hilfswerte!$B$21)-Hilfswerte!$B$28)^2+(((F385-Hilfswerte!$B$22)/Hilfswerte!$B$23)-Hilfswerte!$B$29)^2+(((G385-Hilfswerte!$B$24)/Hilfswerte!$B$25)-Hilfswerte!$B$30)^2),3)</f>
        <v>1.27</v>
      </c>
      <c r="W385" s="4">
        <f>ROUND(E385*Hilfswerte!$B$31,0)</f>
        <v>3083</v>
      </c>
      <c r="X385" s="4">
        <f t="shared" si="46"/>
        <v>2683</v>
      </c>
      <c r="Y385" s="4" t="str">
        <f>IF(T385="A - Top-Kunde","bereits Top-Kunde",IF(AND(V385&lt;=Hilfswerte!$B$34,H385&lt;0.5*W385),"Hoch",IF(AND(V385&lt;=Hilfswerte!$B$35,H385&lt;0.7*W385),"Mittel","Niedrig")))</f>
        <v>Niedrig</v>
      </c>
      <c r="Z385" s="4">
        <f t="shared" si="47"/>
        <v>24</v>
      </c>
      <c r="AA385" s="4" t="str">
        <f>IF(J385&gt;365,"Bereits abgewandert (Segment D)",IF(Z385&gt;=Hilfswerte!$B$38,"Rot - akut gefaehrdet",IF(Z385&gt;=Hilfswerte!$B$39,"Gelb - beobachten","Gruen - stabil")))</f>
        <v>Rot - akut gefaehrdet</v>
      </c>
    </row>
    <row r="386" spans="1:27" ht="15" customHeight="1" x14ac:dyDescent="0.25">
      <c r="A386" s="4" t="s">
        <v>646</v>
      </c>
      <c r="B386" s="4" t="s">
        <v>88</v>
      </c>
      <c r="C386" s="4" t="s">
        <v>33</v>
      </c>
      <c r="D386" s="4" t="s">
        <v>30</v>
      </c>
      <c r="E386" s="4">
        <v>100</v>
      </c>
      <c r="F386" s="5">
        <v>22</v>
      </c>
      <c r="G386" s="5">
        <v>15.9</v>
      </c>
      <c r="H386" s="6">
        <v>1750</v>
      </c>
      <c r="I386" s="4">
        <v>1</v>
      </c>
      <c r="J386" s="4">
        <v>50</v>
      </c>
      <c r="K386" s="4">
        <v>0</v>
      </c>
      <c r="L386" s="4">
        <v>14</v>
      </c>
      <c r="M386" s="4">
        <v>2</v>
      </c>
      <c r="N386" s="5">
        <v>37.5</v>
      </c>
      <c r="O386" s="7">
        <f t="shared" ref="O386:O449" si="48">IF(J386&gt;365,1,IF(J386&lt;=30,5,IF(J386&lt;=90,4,IF(J386&lt;=180,3,2))))</f>
        <v>4</v>
      </c>
      <c r="P386" s="7">
        <f t="shared" ref="P386:P449" si="49">IF(I386&gt;=5,5,IF(I386&gt;=4,4,IF(I386&gt;=3,3,IF(I386&gt;=2,2,1))))</f>
        <v>1</v>
      </c>
      <c r="Q386" s="7">
        <f t="shared" ref="Q386:Q449" si="50">IF(H386&gt;=7500,5,IF(H386&gt;=2500,4,IF(H386&gt;=1000,3,IF(H386&gt;=1,2,1))))</f>
        <v>3</v>
      </c>
      <c r="R386" s="7">
        <f t="shared" ref="R386:R449" si="51">O386+P386+Q386</f>
        <v>8</v>
      </c>
      <c r="S386" s="8">
        <f t="shared" ref="S386:S449" si="52">ROUND(10*R386+0.5*N386-6*K386-0.3*MAX(0,L386),1)</f>
        <v>94.6</v>
      </c>
      <c r="T386" s="7" t="str">
        <f t="shared" ref="T386:T449" si="53">IF(J386&gt;365,"D - Abwanderungsrisiko",IF(S386&gt;=125,"A - Top-Kunde",IF(S386&gt;=105,"B - Kernkunde","C - Entwicklungspotenzial")))</f>
        <v>C - Entwicklungspotenzial</v>
      </c>
      <c r="U386" s="4">
        <f>ROUND(((E386-Hilfswerte!$B$20)/Hilfswerte!$B$21)+((F386-Hilfswerte!$B$22)/Hilfswerte!$B$23)+((G386-Hilfswerte!$B$24)/Hilfswerte!$B$25)+0.1*INDEX(Hilfswerte!$B$4:$B$15,MATCH(C386,Hilfswerte!$A$4:$A$15,0)),2)</f>
        <v>0.74</v>
      </c>
      <c r="V386" s="4">
        <f>ROUND(SQRT((((E386-Hilfswerte!$B$20)/Hilfswerte!$B$21)-Hilfswerte!$B$28)^2+(((F386-Hilfswerte!$B$22)/Hilfswerte!$B$23)-Hilfswerte!$B$29)^2+(((G386-Hilfswerte!$B$24)/Hilfswerte!$B$25)-Hilfswerte!$B$30)^2),3)</f>
        <v>0.84699999999999998</v>
      </c>
      <c r="W386" s="4">
        <f>ROUND(E386*Hilfswerte!$B$31,0)</f>
        <v>20555</v>
      </c>
      <c r="X386" s="4">
        <f t="shared" ref="X386:X449" si="54">MAX(0,W386-H386)</f>
        <v>18805</v>
      </c>
      <c r="Y386" s="4" t="str">
        <f>IF(T386="A - Top-Kunde","bereits Top-Kunde",IF(AND(V386&lt;=Hilfswerte!$B$34,H386&lt;0.5*W386),"Hoch",IF(AND(V386&lt;=Hilfswerte!$B$35,H386&lt;0.7*W386),"Mittel","Niedrig")))</f>
        <v>Mittel</v>
      </c>
      <c r="Z386" s="4">
        <f t="shared" ref="Z386:Z449" si="55">ROUND(0.4*MAX(0,-N386)+3*K386+0.2*MAX(0,L386)+0.05*J386,1)</f>
        <v>5.3</v>
      </c>
      <c r="AA386" s="4" t="str">
        <f>IF(J386&gt;365,"Bereits abgewandert (Segment D)",IF(Z386&gt;=Hilfswerte!$B$38,"Rot - akut gefaehrdet",IF(Z386&gt;=Hilfswerte!$B$39,"Gelb - beobachten","Gruen - stabil")))</f>
        <v>Gruen - stabil</v>
      </c>
    </row>
    <row r="387" spans="1:27" ht="15" customHeight="1" x14ac:dyDescent="0.25">
      <c r="A387" s="4" t="s">
        <v>647</v>
      </c>
      <c r="B387" s="4" t="s">
        <v>572</v>
      </c>
      <c r="C387" s="4" t="s">
        <v>84</v>
      </c>
      <c r="D387" s="4" t="s">
        <v>30</v>
      </c>
      <c r="E387" s="4">
        <v>28</v>
      </c>
      <c r="F387" s="5">
        <v>8.3000000000000007</v>
      </c>
      <c r="G387" s="5">
        <v>2.7</v>
      </c>
      <c r="H387" s="6">
        <v>390</v>
      </c>
      <c r="I387" s="4">
        <v>1</v>
      </c>
      <c r="J387" s="4">
        <v>83</v>
      </c>
      <c r="K387" s="4">
        <v>0</v>
      </c>
      <c r="L387" s="4">
        <v>2</v>
      </c>
      <c r="M387" s="4">
        <v>5</v>
      </c>
      <c r="N387" s="5">
        <v>2.1</v>
      </c>
      <c r="O387" s="7">
        <f t="shared" si="48"/>
        <v>4</v>
      </c>
      <c r="P387" s="7">
        <f t="shared" si="49"/>
        <v>1</v>
      </c>
      <c r="Q387" s="7">
        <f t="shared" si="50"/>
        <v>2</v>
      </c>
      <c r="R387" s="7">
        <f t="shared" si="51"/>
        <v>7</v>
      </c>
      <c r="S387" s="8">
        <f t="shared" si="52"/>
        <v>70.5</v>
      </c>
      <c r="T387" s="7" t="str">
        <f t="shared" si="53"/>
        <v>C - Entwicklungspotenzial</v>
      </c>
      <c r="U387" s="4">
        <f>ROUND(((E387-Hilfswerte!$B$20)/Hilfswerte!$B$21)+((F387-Hilfswerte!$B$22)/Hilfswerte!$B$23)+((G387-Hilfswerte!$B$24)/Hilfswerte!$B$25)+0.1*INDEX(Hilfswerte!$B$4:$B$15,MATCH(C387,Hilfswerte!$A$4:$A$15,0)),2)</f>
        <v>-1.94</v>
      </c>
      <c r="V387" s="4">
        <f>ROUND(SQRT((((E387-Hilfswerte!$B$20)/Hilfswerte!$B$21)-Hilfswerte!$B$28)^2+(((F387-Hilfswerte!$B$22)/Hilfswerte!$B$23)-Hilfswerte!$B$29)^2+(((G387-Hilfswerte!$B$24)/Hilfswerte!$B$25)-Hilfswerte!$B$30)^2),3)</f>
        <v>1.569</v>
      </c>
      <c r="W387" s="4">
        <f>ROUND(E387*Hilfswerte!$B$31,0)</f>
        <v>5755</v>
      </c>
      <c r="X387" s="4">
        <f t="shared" si="54"/>
        <v>5365</v>
      </c>
      <c r="Y387" s="4" t="str">
        <f>IF(T387="A - Top-Kunde","bereits Top-Kunde",IF(AND(V387&lt;=Hilfswerte!$B$34,H387&lt;0.5*W387),"Hoch",IF(AND(V387&lt;=Hilfswerte!$B$35,H387&lt;0.7*W387),"Mittel","Niedrig")))</f>
        <v>Niedrig</v>
      </c>
      <c r="Z387" s="4">
        <f t="shared" si="55"/>
        <v>4.5999999999999996</v>
      </c>
      <c r="AA387" s="4" t="str">
        <f>IF(J387&gt;365,"Bereits abgewandert (Segment D)",IF(Z387&gt;=Hilfswerte!$B$38,"Rot - akut gefaehrdet",IF(Z387&gt;=Hilfswerte!$B$39,"Gelb - beobachten","Gruen - stabil")))</f>
        <v>Gruen - stabil</v>
      </c>
    </row>
    <row r="388" spans="1:27" ht="15" customHeight="1" x14ac:dyDescent="0.25">
      <c r="A388" s="4" t="s">
        <v>648</v>
      </c>
      <c r="B388" s="4" t="s">
        <v>551</v>
      </c>
      <c r="C388" s="4" t="s">
        <v>59</v>
      </c>
      <c r="D388" s="4" t="s">
        <v>30</v>
      </c>
      <c r="E388" s="4">
        <v>155</v>
      </c>
      <c r="F388" s="5">
        <v>28.1</v>
      </c>
      <c r="G388" s="5">
        <v>8.5</v>
      </c>
      <c r="H388" s="6">
        <v>21300</v>
      </c>
      <c r="I388" s="4">
        <v>4</v>
      </c>
      <c r="J388" s="4">
        <v>32</v>
      </c>
      <c r="K388" s="4">
        <v>0</v>
      </c>
      <c r="L388" s="4">
        <v>6</v>
      </c>
      <c r="M388" s="4">
        <v>2</v>
      </c>
      <c r="N388" s="5">
        <v>19</v>
      </c>
      <c r="O388" s="7">
        <f t="shared" si="48"/>
        <v>4</v>
      </c>
      <c r="P388" s="7">
        <f t="shared" si="49"/>
        <v>4</v>
      </c>
      <c r="Q388" s="7">
        <f t="shared" si="50"/>
        <v>5</v>
      </c>
      <c r="R388" s="7">
        <f t="shared" si="51"/>
        <v>13</v>
      </c>
      <c r="S388" s="8">
        <f t="shared" si="52"/>
        <v>137.69999999999999</v>
      </c>
      <c r="T388" s="7" t="str">
        <f t="shared" si="53"/>
        <v>A - Top-Kunde</v>
      </c>
      <c r="U388" s="4">
        <f>ROUND(((E388-Hilfswerte!$B$20)/Hilfswerte!$B$21)+((F388-Hilfswerte!$B$22)/Hilfswerte!$B$23)+((G388-Hilfswerte!$B$24)/Hilfswerte!$B$25)+0.1*INDEX(Hilfswerte!$B$4:$B$15,MATCH(C388,Hilfswerte!$A$4:$A$15,0)),2)</f>
        <v>-0.19</v>
      </c>
      <c r="V388" s="4">
        <f>ROUND(SQRT((((E388-Hilfswerte!$B$20)/Hilfswerte!$B$21)-Hilfswerte!$B$28)^2+(((F388-Hilfswerte!$B$22)/Hilfswerte!$B$23)-Hilfswerte!$B$29)^2+(((G388-Hilfswerte!$B$24)/Hilfswerte!$B$25)-Hilfswerte!$B$30)^2),3)</f>
        <v>0.46700000000000003</v>
      </c>
      <c r="W388" s="4">
        <f>ROUND(E388*Hilfswerte!$B$31,0)</f>
        <v>31860</v>
      </c>
      <c r="X388" s="4">
        <f t="shared" si="54"/>
        <v>10560</v>
      </c>
      <c r="Y388" s="4" t="str">
        <f>IF(T388="A - Top-Kunde","bereits Top-Kunde",IF(AND(V388&lt;=Hilfswerte!$B$34,H388&lt;0.5*W388),"Hoch",IF(AND(V388&lt;=Hilfswerte!$B$35,H388&lt;0.7*W388),"Mittel","Niedrig")))</f>
        <v>bereits Top-Kunde</v>
      </c>
      <c r="Z388" s="4">
        <f t="shared" si="55"/>
        <v>2.8</v>
      </c>
      <c r="AA388" s="4" t="str">
        <f>IF(J388&gt;365,"Bereits abgewandert (Segment D)",IF(Z388&gt;=Hilfswerte!$B$38,"Rot - akut gefaehrdet",IF(Z388&gt;=Hilfswerte!$B$39,"Gelb - beobachten","Gruen - stabil")))</f>
        <v>Gruen - stabil</v>
      </c>
    </row>
    <row r="389" spans="1:27" ht="15" customHeight="1" x14ac:dyDescent="0.25">
      <c r="A389" s="4" t="s">
        <v>649</v>
      </c>
      <c r="B389" s="4" t="s">
        <v>650</v>
      </c>
      <c r="C389" s="4" t="s">
        <v>59</v>
      </c>
      <c r="D389" s="4" t="s">
        <v>30</v>
      </c>
      <c r="E389" s="4">
        <v>103</v>
      </c>
      <c r="F389" s="5">
        <v>18.7</v>
      </c>
      <c r="G389" s="5">
        <v>20.399999999999999</v>
      </c>
      <c r="H389" s="6">
        <v>620</v>
      </c>
      <c r="I389" s="4">
        <v>2</v>
      </c>
      <c r="J389" s="4">
        <v>5</v>
      </c>
      <c r="K389" s="4">
        <v>0</v>
      </c>
      <c r="L389" s="4">
        <v>21</v>
      </c>
      <c r="M389" s="4">
        <v>2</v>
      </c>
      <c r="N389" s="5">
        <v>-1.2</v>
      </c>
      <c r="O389" s="7">
        <f t="shared" si="48"/>
        <v>5</v>
      </c>
      <c r="P389" s="7">
        <f t="shared" si="49"/>
        <v>2</v>
      </c>
      <c r="Q389" s="7">
        <f t="shared" si="50"/>
        <v>2</v>
      </c>
      <c r="R389" s="7">
        <f t="shared" si="51"/>
        <v>9</v>
      </c>
      <c r="S389" s="8">
        <f t="shared" si="52"/>
        <v>83.1</v>
      </c>
      <c r="T389" s="7" t="str">
        <f t="shared" si="53"/>
        <v>C - Entwicklungspotenzial</v>
      </c>
      <c r="U389" s="4">
        <f>ROUND(((E389-Hilfswerte!$B$20)/Hilfswerte!$B$21)+((F389-Hilfswerte!$B$22)/Hilfswerte!$B$23)+((G389-Hilfswerte!$B$24)/Hilfswerte!$B$25)+0.1*INDEX(Hilfswerte!$B$4:$B$15,MATCH(C389,Hilfswerte!$A$4:$A$15,0)),2)</f>
        <v>1.3</v>
      </c>
      <c r="V389" s="4">
        <f>ROUND(SQRT((((E389-Hilfswerte!$B$20)/Hilfswerte!$B$21)-Hilfswerte!$B$28)^2+(((F389-Hilfswerte!$B$22)/Hilfswerte!$B$23)-Hilfswerte!$B$29)^2+(((G389-Hilfswerte!$B$24)/Hilfswerte!$B$25)-Hilfswerte!$B$30)^2),3)</f>
        <v>1.524</v>
      </c>
      <c r="W389" s="4">
        <f>ROUND(E389*Hilfswerte!$B$31,0)</f>
        <v>21171</v>
      </c>
      <c r="X389" s="4">
        <f t="shared" si="54"/>
        <v>20551</v>
      </c>
      <c r="Y389" s="4" t="str">
        <f>IF(T389="A - Top-Kunde","bereits Top-Kunde",IF(AND(V389&lt;=Hilfswerte!$B$34,H389&lt;0.5*W389),"Hoch",IF(AND(V389&lt;=Hilfswerte!$B$35,H389&lt;0.7*W389),"Mittel","Niedrig")))</f>
        <v>Niedrig</v>
      </c>
      <c r="Z389" s="4">
        <f t="shared" si="55"/>
        <v>4.9000000000000004</v>
      </c>
      <c r="AA389" s="4" t="str">
        <f>IF(J389&gt;365,"Bereits abgewandert (Segment D)",IF(Z389&gt;=Hilfswerte!$B$38,"Rot - akut gefaehrdet",IF(Z389&gt;=Hilfswerte!$B$39,"Gelb - beobachten","Gruen - stabil")))</f>
        <v>Gruen - stabil</v>
      </c>
    </row>
    <row r="390" spans="1:27" ht="15" customHeight="1" x14ac:dyDescent="0.25">
      <c r="A390" s="4" t="s">
        <v>651</v>
      </c>
      <c r="B390" s="4" t="s">
        <v>233</v>
      </c>
      <c r="C390" s="4" t="s">
        <v>51</v>
      </c>
      <c r="D390" s="4" t="s">
        <v>30</v>
      </c>
      <c r="E390" s="4">
        <v>75</v>
      </c>
      <c r="F390" s="5">
        <v>10</v>
      </c>
      <c r="G390" s="5">
        <v>13.1</v>
      </c>
      <c r="H390" s="6">
        <v>360</v>
      </c>
      <c r="I390" s="4">
        <v>1</v>
      </c>
      <c r="J390" s="4">
        <v>306</v>
      </c>
      <c r="K390" s="4">
        <v>0</v>
      </c>
      <c r="L390" s="4">
        <v>3</v>
      </c>
      <c r="M390" s="4">
        <v>1</v>
      </c>
      <c r="N390" s="5">
        <v>28.5</v>
      </c>
      <c r="O390" s="7">
        <f t="shared" si="48"/>
        <v>2</v>
      </c>
      <c r="P390" s="7">
        <f t="shared" si="49"/>
        <v>1</v>
      </c>
      <c r="Q390" s="7">
        <f t="shared" si="50"/>
        <v>2</v>
      </c>
      <c r="R390" s="7">
        <f t="shared" si="51"/>
        <v>5</v>
      </c>
      <c r="S390" s="8">
        <f t="shared" si="52"/>
        <v>63.4</v>
      </c>
      <c r="T390" s="7" t="str">
        <f t="shared" si="53"/>
        <v>C - Entwicklungspotenzial</v>
      </c>
      <c r="U390" s="4">
        <f>ROUND(((E390-Hilfswerte!$B$20)/Hilfswerte!$B$21)+((F390-Hilfswerte!$B$22)/Hilfswerte!$B$23)+((G390-Hilfswerte!$B$24)/Hilfswerte!$B$25)+0.1*INDEX(Hilfswerte!$B$4:$B$15,MATCH(C390,Hilfswerte!$A$4:$A$15,0)),2)</f>
        <v>0.28999999999999998</v>
      </c>
      <c r="V390" s="4">
        <f>ROUND(SQRT((((E390-Hilfswerte!$B$20)/Hilfswerte!$B$21)-Hilfswerte!$B$28)^2+(((F390-Hilfswerte!$B$22)/Hilfswerte!$B$23)-Hilfswerte!$B$29)^2+(((G390-Hilfswerte!$B$24)/Hilfswerte!$B$25)-Hilfswerte!$B$30)^2),3)</f>
        <v>0.70299999999999996</v>
      </c>
      <c r="W390" s="4">
        <f>ROUND(E390*Hilfswerte!$B$31,0)</f>
        <v>15416</v>
      </c>
      <c r="X390" s="4">
        <f t="shared" si="54"/>
        <v>15056</v>
      </c>
      <c r="Y390" s="4" t="str">
        <f>IF(T390="A - Top-Kunde","bereits Top-Kunde",IF(AND(V390&lt;=Hilfswerte!$B$34,H390&lt;0.5*W390),"Hoch",IF(AND(V390&lt;=Hilfswerte!$B$35,H390&lt;0.7*W390),"Mittel","Niedrig")))</f>
        <v>Hoch</v>
      </c>
      <c r="Z390" s="4">
        <f t="shared" si="55"/>
        <v>15.9</v>
      </c>
      <c r="AA390" s="4" t="str">
        <f>IF(J390&gt;365,"Bereits abgewandert (Segment D)",IF(Z390&gt;=Hilfswerte!$B$38,"Rot - akut gefaehrdet",IF(Z390&gt;=Hilfswerte!$B$39,"Gelb - beobachten","Gruen - stabil")))</f>
        <v>Gelb - beobachten</v>
      </c>
    </row>
    <row r="391" spans="1:27" ht="15" customHeight="1" x14ac:dyDescent="0.25">
      <c r="A391" s="4" t="s">
        <v>652</v>
      </c>
      <c r="B391" s="4" t="s">
        <v>653</v>
      </c>
      <c r="C391" s="4" t="s">
        <v>51</v>
      </c>
      <c r="D391" s="4" t="s">
        <v>30</v>
      </c>
      <c r="E391" s="4">
        <v>153</v>
      </c>
      <c r="F391" s="5">
        <v>26.1</v>
      </c>
      <c r="G391" s="5">
        <v>19.7</v>
      </c>
      <c r="H391" s="6">
        <v>32170</v>
      </c>
      <c r="I391" s="4">
        <v>5</v>
      </c>
      <c r="J391" s="4">
        <v>72</v>
      </c>
      <c r="K391" s="4">
        <v>1</v>
      </c>
      <c r="L391" s="4">
        <v>37</v>
      </c>
      <c r="M391" s="4">
        <v>4</v>
      </c>
      <c r="N391" s="5">
        <v>14.5</v>
      </c>
      <c r="O391" s="7">
        <f t="shared" si="48"/>
        <v>4</v>
      </c>
      <c r="P391" s="7">
        <f t="shared" si="49"/>
        <v>5</v>
      </c>
      <c r="Q391" s="7">
        <f t="shared" si="50"/>
        <v>5</v>
      </c>
      <c r="R391" s="7">
        <f t="shared" si="51"/>
        <v>14</v>
      </c>
      <c r="S391" s="8">
        <f t="shared" si="52"/>
        <v>130.19999999999999</v>
      </c>
      <c r="T391" s="7" t="str">
        <f t="shared" si="53"/>
        <v>A - Top-Kunde</v>
      </c>
      <c r="U391" s="4">
        <f>ROUND(((E391-Hilfswerte!$B$20)/Hilfswerte!$B$21)+((F391-Hilfswerte!$B$22)/Hilfswerte!$B$23)+((G391-Hilfswerte!$B$24)/Hilfswerte!$B$25)+0.1*INDEX(Hilfswerte!$B$4:$B$15,MATCH(C391,Hilfswerte!$A$4:$A$15,0)),2)</f>
        <v>1.96</v>
      </c>
      <c r="V391" s="4">
        <f>ROUND(SQRT((((E391-Hilfswerte!$B$20)/Hilfswerte!$B$21)-Hilfswerte!$B$28)^2+(((F391-Hilfswerte!$B$22)/Hilfswerte!$B$23)-Hilfswerte!$B$29)^2+(((G391-Hilfswerte!$B$24)/Hilfswerte!$B$25)-Hilfswerte!$B$30)^2),3)</f>
        <v>1.365</v>
      </c>
      <c r="W391" s="4">
        <f>ROUND(E391*Hilfswerte!$B$31,0)</f>
        <v>31449</v>
      </c>
      <c r="X391" s="4">
        <f t="shared" si="54"/>
        <v>0</v>
      </c>
      <c r="Y391" s="4" t="str">
        <f>IF(T391="A - Top-Kunde","bereits Top-Kunde",IF(AND(V391&lt;=Hilfswerte!$B$34,H391&lt;0.5*W391),"Hoch",IF(AND(V391&lt;=Hilfswerte!$B$35,H391&lt;0.7*W391),"Mittel","Niedrig")))</f>
        <v>bereits Top-Kunde</v>
      </c>
      <c r="Z391" s="4">
        <f t="shared" si="55"/>
        <v>14</v>
      </c>
      <c r="AA391" s="4" t="str">
        <f>IF(J391&gt;365,"Bereits abgewandert (Segment D)",IF(Z391&gt;=Hilfswerte!$B$38,"Rot - akut gefaehrdet",IF(Z391&gt;=Hilfswerte!$B$39,"Gelb - beobachten","Gruen - stabil")))</f>
        <v>Gelb - beobachten</v>
      </c>
    </row>
    <row r="392" spans="1:27" ht="15" customHeight="1" x14ac:dyDescent="0.25">
      <c r="A392" s="4" t="s">
        <v>654</v>
      </c>
      <c r="B392" s="4" t="s">
        <v>261</v>
      </c>
      <c r="C392" s="4" t="s">
        <v>59</v>
      </c>
      <c r="D392" s="4" t="s">
        <v>30</v>
      </c>
      <c r="E392" s="4">
        <v>21</v>
      </c>
      <c r="F392" s="5">
        <v>6.2</v>
      </c>
      <c r="G392" s="5">
        <v>11.7</v>
      </c>
      <c r="H392" s="6">
        <v>4580</v>
      </c>
      <c r="I392" s="4">
        <v>5</v>
      </c>
      <c r="J392" s="4">
        <v>25</v>
      </c>
      <c r="K392" s="4">
        <v>0</v>
      </c>
      <c r="L392" s="4">
        <v>7</v>
      </c>
      <c r="M392" s="4">
        <v>6</v>
      </c>
      <c r="N392" s="5">
        <v>3.3</v>
      </c>
      <c r="O392" s="7">
        <f t="shared" si="48"/>
        <v>5</v>
      </c>
      <c r="P392" s="7">
        <f t="shared" si="49"/>
        <v>5</v>
      </c>
      <c r="Q392" s="7">
        <f t="shared" si="50"/>
        <v>4</v>
      </c>
      <c r="R392" s="7">
        <f t="shared" si="51"/>
        <v>14</v>
      </c>
      <c r="S392" s="8">
        <f t="shared" si="52"/>
        <v>139.6</v>
      </c>
      <c r="T392" s="7" t="str">
        <f t="shared" si="53"/>
        <v>A - Top-Kunde</v>
      </c>
      <c r="U392" s="4">
        <f>ROUND(((E392-Hilfswerte!$B$20)/Hilfswerte!$B$21)+((F392-Hilfswerte!$B$22)/Hilfswerte!$B$23)+((G392-Hilfswerte!$B$24)/Hilfswerte!$B$25)+0.1*INDEX(Hilfswerte!$B$4:$B$15,MATCH(C392,Hilfswerte!$A$4:$A$15,0)),2)</f>
        <v>-0.65</v>
      </c>
      <c r="V392" s="4">
        <f>ROUND(SQRT((((E392-Hilfswerte!$B$20)/Hilfswerte!$B$21)-Hilfswerte!$B$28)^2+(((F392-Hilfswerte!$B$22)/Hilfswerte!$B$23)-Hilfswerte!$B$29)^2+(((G392-Hilfswerte!$B$24)/Hilfswerte!$B$25)-Hilfswerte!$B$30)^2),3)</f>
        <v>0.84799999999999998</v>
      </c>
      <c r="W392" s="4">
        <f>ROUND(E392*Hilfswerte!$B$31,0)</f>
        <v>4316</v>
      </c>
      <c r="X392" s="4">
        <f t="shared" si="54"/>
        <v>0</v>
      </c>
      <c r="Y392" s="4" t="str">
        <f>IF(T392="A - Top-Kunde","bereits Top-Kunde",IF(AND(V392&lt;=Hilfswerte!$B$34,H392&lt;0.5*W392),"Hoch",IF(AND(V392&lt;=Hilfswerte!$B$35,H392&lt;0.7*W392),"Mittel","Niedrig")))</f>
        <v>bereits Top-Kunde</v>
      </c>
      <c r="Z392" s="4">
        <f t="shared" si="55"/>
        <v>2.7</v>
      </c>
      <c r="AA392" s="4" t="str">
        <f>IF(J392&gt;365,"Bereits abgewandert (Segment D)",IF(Z392&gt;=Hilfswerte!$B$38,"Rot - akut gefaehrdet",IF(Z392&gt;=Hilfswerte!$B$39,"Gelb - beobachten","Gruen - stabil")))</f>
        <v>Gruen - stabil</v>
      </c>
    </row>
    <row r="393" spans="1:27" ht="15" customHeight="1" x14ac:dyDescent="0.25">
      <c r="A393" s="4" t="s">
        <v>655</v>
      </c>
      <c r="B393" s="4" t="s">
        <v>92</v>
      </c>
      <c r="C393" s="4" t="s">
        <v>29</v>
      </c>
      <c r="D393" s="4" t="s">
        <v>30</v>
      </c>
      <c r="E393" s="4">
        <v>38</v>
      </c>
      <c r="F393" s="5">
        <v>13</v>
      </c>
      <c r="G393" s="5">
        <v>21.1</v>
      </c>
      <c r="H393" s="6">
        <v>5660</v>
      </c>
      <c r="I393" s="4">
        <v>4</v>
      </c>
      <c r="J393" s="4">
        <v>42</v>
      </c>
      <c r="K393" s="4">
        <v>0</v>
      </c>
      <c r="L393" s="4">
        <v>-5</v>
      </c>
      <c r="M393" s="4">
        <v>6</v>
      </c>
      <c r="N393" s="5">
        <v>22.5</v>
      </c>
      <c r="O393" s="7">
        <f t="shared" si="48"/>
        <v>4</v>
      </c>
      <c r="P393" s="7">
        <f t="shared" si="49"/>
        <v>4</v>
      </c>
      <c r="Q393" s="7">
        <f t="shared" si="50"/>
        <v>4</v>
      </c>
      <c r="R393" s="7">
        <f t="shared" si="51"/>
        <v>12</v>
      </c>
      <c r="S393" s="8">
        <f t="shared" si="52"/>
        <v>131.30000000000001</v>
      </c>
      <c r="T393" s="7" t="str">
        <f t="shared" si="53"/>
        <v>A - Top-Kunde</v>
      </c>
      <c r="U393" s="4">
        <f>ROUND(((E393-Hilfswerte!$B$20)/Hilfswerte!$B$21)+((F393-Hilfswerte!$B$22)/Hilfswerte!$B$23)+((G393-Hilfswerte!$B$24)/Hilfswerte!$B$25)+0.1*INDEX(Hilfswerte!$B$4:$B$15,MATCH(C393,Hilfswerte!$A$4:$A$15,0)),2)</f>
        <v>1.38</v>
      </c>
      <c r="V393" s="4">
        <f>ROUND(SQRT((((E393-Hilfswerte!$B$20)/Hilfswerte!$B$21)-Hilfswerte!$B$28)^2+(((F393-Hilfswerte!$B$22)/Hilfswerte!$B$23)-Hilfswerte!$B$29)^2+(((G393-Hilfswerte!$B$24)/Hilfswerte!$B$25)-Hilfswerte!$B$30)^2),3)</f>
        <v>1.7230000000000001</v>
      </c>
      <c r="W393" s="4">
        <f>ROUND(E393*Hilfswerte!$B$31,0)</f>
        <v>7811</v>
      </c>
      <c r="X393" s="4">
        <f t="shared" si="54"/>
        <v>2151</v>
      </c>
      <c r="Y393" s="4" t="str">
        <f>IF(T393="A - Top-Kunde","bereits Top-Kunde",IF(AND(V393&lt;=Hilfswerte!$B$34,H393&lt;0.5*W393),"Hoch",IF(AND(V393&lt;=Hilfswerte!$B$35,H393&lt;0.7*W393),"Mittel","Niedrig")))</f>
        <v>bereits Top-Kunde</v>
      </c>
      <c r="Z393" s="4">
        <f t="shared" si="55"/>
        <v>2.1</v>
      </c>
      <c r="AA393" s="4" t="str">
        <f>IF(J393&gt;365,"Bereits abgewandert (Segment D)",IF(Z393&gt;=Hilfswerte!$B$38,"Rot - akut gefaehrdet",IF(Z393&gt;=Hilfswerte!$B$39,"Gelb - beobachten","Gruen - stabil")))</f>
        <v>Gruen - stabil</v>
      </c>
    </row>
    <row r="394" spans="1:27" ht="15" customHeight="1" x14ac:dyDescent="0.25">
      <c r="A394" s="4" t="s">
        <v>656</v>
      </c>
      <c r="B394" s="4" t="s">
        <v>657</v>
      </c>
      <c r="C394" s="4" t="s">
        <v>62</v>
      </c>
      <c r="D394" s="4" t="s">
        <v>30</v>
      </c>
      <c r="E394" s="4">
        <v>59</v>
      </c>
      <c r="F394" s="5">
        <v>12.8</v>
      </c>
      <c r="G394" s="5">
        <v>6</v>
      </c>
      <c r="H394" s="6">
        <v>2130</v>
      </c>
      <c r="I394" s="4">
        <v>3</v>
      </c>
      <c r="J394" s="4">
        <v>7</v>
      </c>
      <c r="K394" s="4">
        <v>1</v>
      </c>
      <c r="L394" s="4">
        <v>15</v>
      </c>
      <c r="M394" s="4">
        <v>5</v>
      </c>
      <c r="N394" s="5">
        <v>9.5</v>
      </c>
      <c r="O394" s="7">
        <f t="shared" si="48"/>
        <v>5</v>
      </c>
      <c r="P394" s="7">
        <f t="shared" si="49"/>
        <v>3</v>
      </c>
      <c r="Q394" s="7">
        <f t="shared" si="50"/>
        <v>3</v>
      </c>
      <c r="R394" s="7">
        <f t="shared" si="51"/>
        <v>11</v>
      </c>
      <c r="S394" s="8">
        <f t="shared" si="52"/>
        <v>104.3</v>
      </c>
      <c r="T394" s="7" t="str">
        <f t="shared" si="53"/>
        <v>C - Entwicklungspotenzial</v>
      </c>
      <c r="U394" s="4">
        <f>ROUND(((E394-Hilfswerte!$B$20)/Hilfswerte!$B$21)+((F394-Hilfswerte!$B$22)/Hilfswerte!$B$23)+((G394-Hilfswerte!$B$24)/Hilfswerte!$B$25)+0.1*INDEX(Hilfswerte!$B$4:$B$15,MATCH(C394,Hilfswerte!$A$4:$A$15,0)),2)</f>
        <v>-0.78</v>
      </c>
      <c r="V394" s="4">
        <f>ROUND(SQRT((((E394-Hilfswerte!$B$20)/Hilfswerte!$B$21)-Hilfswerte!$B$28)^2+(((F394-Hilfswerte!$B$22)/Hilfswerte!$B$23)-Hilfswerte!$B$29)^2+(((G394-Hilfswerte!$B$24)/Hilfswerte!$B$25)-Hilfswerte!$B$30)^2),3)</f>
        <v>1.0489999999999999</v>
      </c>
      <c r="W394" s="4">
        <f>ROUND(E394*Hilfswerte!$B$31,0)</f>
        <v>12127</v>
      </c>
      <c r="X394" s="4">
        <f t="shared" si="54"/>
        <v>9997</v>
      </c>
      <c r="Y394" s="4" t="str">
        <f>IF(T394="A - Top-Kunde","bereits Top-Kunde",IF(AND(V394&lt;=Hilfswerte!$B$34,H394&lt;0.5*W394),"Hoch",IF(AND(V394&lt;=Hilfswerte!$B$35,H394&lt;0.7*W394),"Mittel","Niedrig")))</f>
        <v>Mittel</v>
      </c>
      <c r="Z394" s="4">
        <f t="shared" si="55"/>
        <v>6.4</v>
      </c>
      <c r="AA394" s="4" t="str">
        <f>IF(J394&gt;365,"Bereits abgewandert (Segment D)",IF(Z394&gt;=Hilfswerte!$B$38,"Rot - akut gefaehrdet",IF(Z394&gt;=Hilfswerte!$B$39,"Gelb - beobachten","Gruen - stabil")))</f>
        <v>Gruen - stabil</v>
      </c>
    </row>
    <row r="395" spans="1:27" ht="15" customHeight="1" x14ac:dyDescent="0.25">
      <c r="A395" s="4" t="s">
        <v>658</v>
      </c>
      <c r="B395" s="4" t="s">
        <v>659</v>
      </c>
      <c r="C395" s="4" t="s">
        <v>55</v>
      </c>
      <c r="D395" s="4" t="s">
        <v>178</v>
      </c>
      <c r="E395" s="4">
        <v>6</v>
      </c>
      <c r="F395" s="5">
        <v>1.4</v>
      </c>
      <c r="G395" s="5">
        <v>21</v>
      </c>
      <c r="H395" s="6">
        <v>3040</v>
      </c>
      <c r="I395" s="4">
        <v>2</v>
      </c>
      <c r="J395" s="4">
        <v>220</v>
      </c>
      <c r="K395" s="4">
        <v>0</v>
      </c>
      <c r="L395" s="4">
        <v>-4</v>
      </c>
      <c r="M395" s="4">
        <v>5</v>
      </c>
      <c r="N395" s="5">
        <v>-26</v>
      </c>
      <c r="O395" s="7">
        <f t="shared" si="48"/>
        <v>2</v>
      </c>
      <c r="P395" s="7">
        <f t="shared" si="49"/>
        <v>2</v>
      </c>
      <c r="Q395" s="7">
        <f t="shared" si="50"/>
        <v>4</v>
      </c>
      <c r="R395" s="7">
        <f t="shared" si="51"/>
        <v>8</v>
      </c>
      <c r="S395" s="8">
        <f t="shared" si="52"/>
        <v>67</v>
      </c>
      <c r="T395" s="7" t="str">
        <f t="shared" si="53"/>
        <v>C - Entwicklungspotenzial</v>
      </c>
      <c r="U395" s="4">
        <f>ROUND(((E395-Hilfswerte!$B$20)/Hilfswerte!$B$21)+((F395-Hilfswerte!$B$22)/Hilfswerte!$B$23)+((G395-Hilfswerte!$B$24)/Hilfswerte!$B$25)+0.1*INDEX(Hilfswerte!$B$4:$B$15,MATCH(C395,Hilfswerte!$A$4:$A$15,0)),2)</f>
        <v>1.04</v>
      </c>
      <c r="V395" s="4">
        <f>ROUND(SQRT((((E395-Hilfswerte!$B$20)/Hilfswerte!$B$21)-Hilfswerte!$B$28)^2+(((F395-Hilfswerte!$B$22)/Hilfswerte!$B$23)-Hilfswerte!$B$29)^2+(((G395-Hilfswerte!$B$24)/Hilfswerte!$B$25)-Hilfswerte!$B$30)^2),3)</f>
        <v>1.8220000000000001</v>
      </c>
      <c r="W395" s="4">
        <f>ROUND(E395*Hilfswerte!$B$31,0)</f>
        <v>1233</v>
      </c>
      <c r="X395" s="4">
        <f t="shared" si="54"/>
        <v>0</v>
      </c>
      <c r="Y395" s="4" t="str">
        <f>IF(T395="A - Top-Kunde","bereits Top-Kunde",IF(AND(V395&lt;=Hilfswerte!$B$34,H395&lt;0.5*W395),"Hoch",IF(AND(V395&lt;=Hilfswerte!$B$35,H395&lt;0.7*W395),"Mittel","Niedrig")))</f>
        <v>Niedrig</v>
      </c>
      <c r="Z395" s="4">
        <f t="shared" si="55"/>
        <v>21.4</v>
      </c>
      <c r="AA395" s="4" t="str">
        <f>IF(J395&gt;365,"Bereits abgewandert (Segment D)",IF(Z395&gt;=Hilfswerte!$B$38,"Rot - akut gefaehrdet",IF(Z395&gt;=Hilfswerte!$B$39,"Gelb - beobachten","Gruen - stabil")))</f>
        <v>Rot - akut gefaehrdet</v>
      </c>
    </row>
    <row r="396" spans="1:27" ht="15" customHeight="1" x14ac:dyDescent="0.25">
      <c r="A396" s="4" t="s">
        <v>660</v>
      </c>
      <c r="B396" s="4" t="s">
        <v>114</v>
      </c>
      <c r="C396" s="4" t="s">
        <v>59</v>
      </c>
      <c r="D396" s="4" t="s">
        <v>30</v>
      </c>
      <c r="E396" s="4">
        <v>95</v>
      </c>
      <c r="F396" s="5">
        <v>14.7</v>
      </c>
      <c r="G396" s="5">
        <v>13.6</v>
      </c>
      <c r="H396" s="6">
        <v>19730</v>
      </c>
      <c r="I396" s="4">
        <v>2</v>
      </c>
      <c r="J396" s="4">
        <v>38</v>
      </c>
      <c r="K396" s="4">
        <v>1</v>
      </c>
      <c r="L396" s="4">
        <v>10</v>
      </c>
      <c r="M396" s="4">
        <v>2</v>
      </c>
      <c r="N396" s="5">
        <v>-14.4</v>
      </c>
      <c r="O396" s="7">
        <f t="shared" si="48"/>
        <v>4</v>
      </c>
      <c r="P396" s="7">
        <f t="shared" si="49"/>
        <v>2</v>
      </c>
      <c r="Q396" s="7">
        <f t="shared" si="50"/>
        <v>5</v>
      </c>
      <c r="R396" s="7">
        <f t="shared" si="51"/>
        <v>11</v>
      </c>
      <c r="S396" s="8">
        <f t="shared" si="52"/>
        <v>93.8</v>
      </c>
      <c r="T396" s="7" t="str">
        <f t="shared" si="53"/>
        <v>C - Entwicklungspotenzial</v>
      </c>
      <c r="U396" s="4">
        <f>ROUND(((E396-Hilfswerte!$B$20)/Hilfswerte!$B$21)+((F396-Hilfswerte!$B$22)/Hilfswerte!$B$23)+((G396-Hilfswerte!$B$24)/Hilfswerte!$B$25)+0.1*INDEX(Hilfswerte!$B$4:$B$15,MATCH(C396,Hilfswerte!$A$4:$A$15,0)),2)</f>
        <v>0.12</v>
      </c>
      <c r="V396" s="4">
        <f>ROUND(SQRT((((E396-Hilfswerte!$B$20)/Hilfswerte!$B$21)-Hilfswerte!$B$28)^2+(((F396-Hilfswerte!$B$22)/Hilfswerte!$B$23)-Hilfswerte!$B$29)^2+(((G396-Hilfswerte!$B$24)/Hilfswerte!$B$25)-Hilfswerte!$B$30)^2),3)</f>
        <v>0.64100000000000001</v>
      </c>
      <c r="W396" s="4">
        <f>ROUND(E396*Hilfswerte!$B$31,0)</f>
        <v>19527</v>
      </c>
      <c r="X396" s="4">
        <f t="shared" si="54"/>
        <v>0</v>
      </c>
      <c r="Y396" s="4" t="str">
        <f>IF(T396="A - Top-Kunde","bereits Top-Kunde",IF(AND(V396&lt;=Hilfswerte!$B$34,H396&lt;0.5*W396),"Hoch",IF(AND(V396&lt;=Hilfswerte!$B$35,H396&lt;0.7*W396),"Mittel","Niedrig")))</f>
        <v>Niedrig</v>
      </c>
      <c r="Z396" s="4">
        <f t="shared" si="55"/>
        <v>12.7</v>
      </c>
      <c r="AA396" s="4" t="str">
        <f>IF(J396&gt;365,"Bereits abgewandert (Segment D)",IF(Z396&gt;=Hilfswerte!$B$38,"Rot - akut gefaehrdet",IF(Z396&gt;=Hilfswerte!$B$39,"Gelb - beobachten","Gruen - stabil")))</f>
        <v>Gruen - stabil</v>
      </c>
    </row>
    <row r="397" spans="1:27" ht="15" customHeight="1" x14ac:dyDescent="0.25">
      <c r="A397" s="4" t="s">
        <v>661</v>
      </c>
      <c r="B397" s="4" t="s">
        <v>497</v>
      </c>
      <c r="C397" s="4" t="s">
        <v>55</v>
      </c>
      <c r="D397" s="4" t="s">
        <v>30</v>
      </c>
      <c r="E397" s="4">
        <v>1667</v>
      </c>
      <c r="F397" s="5">
        <v>455.8</v>
      </c>
      <c r="G397" s="5">
        <v>3.5</v>
      </c>
      <c r="H397" s="6">
        <v>254420</v>
      </c>
      <c r="I397" s="4">
        <v>5</v>
      </c>
      <c r="J397" s="4">
        <v>75</v>
      </c>
      <c r="K397" s="4">
        <v>1</v>
      </c>
      <c r="L397" s="4">
        <v>15</v>
      </c>
      <c r="M397" s="4">
        <v>1</v>
      </c>
      <c r="N397" s="5">
        <v>31.1</v>
      </c>
      <c r="O397" s="7">
        <f t="shared" si="48"/>
        <v>4</v>
      </c>
      <c r="P397" s="7">
        <f t="shared" si="49"/>
        <v>5</v>
      </c>
      <c r="Q397" s="7">
        <f t="shared" si="50"/>
        <v>5</v>
      </c>
      <c r="R397" s="7">
        <f t="shared" si="51"/>
        <v>14</v>
      </c>
      <c r="S397" s="8">
        <f t="shared" si="52"/>
        <v>145.1</v>
      </c>
      <c r="T397" s="7" t="str">
        <f t="shared" si="53"/>
        <v>A - Top-Kunde</v>
      </c>
      <c r="U397" s="4">
        <f>ROUND(((E397-Hilfswerte!$B$20)/Hilfswerte!$B$21)+((F397-Hilfswerte!$B$22)/Hilfswerte!$B$23)+((G397-Hilfswerte!$B$24)/Hilfswerte!$B$25)+0.1*INDEX(Hilfswerte!$B$4:$B$15,MATCH(C397,Hilfswerte!$A$4:$A$15,0)),2)</f>
        <v>13.56</v>
      </c>
      <c r="V397" s="4">
        <f>ROUND(SQRT((((E397-Hilfswerte!$B$20)/Hilfswerte!$B$21)-Hilfswerte!$B$28)^2+(((F397-Hilfswerte!$B$22)/Hilfswerte!$B$23)-Hilfswerte!$B$29)^2+(((G397-Hilfswerte!$B$24)/Hilfswerte!$B$25)-Hilfswerte!$B$30)^2),3)</f>
        <v>9.9779999999999998</v>
      </c>
      <c r="W397" s="4">
        <f>ROUND(E397*Hilfswerte!$B$31,0)</f>
        <v>342645</v>
      </c>
      <c r="X397" s="4">
        <f t="shared" si="54"/>
        <v>88225</v>
      </c>
      <c r="Y397" s="4" t="str">
        <f>IF(T397="A - Top-Kunde","bereits Top-Kunde",IF(AND(V397&lt;=Hilfswerte!$B$34,H397&lt;0.5*W397),"Hoch",IF(AND(V397&lt;=Hilfswerte!$B$35,H397&lt;0.7*W397),"Mittel","Niedrig")))</f>
        <v>bereits Top-Kunde</v>
      </c>
      <c r="Z397" s="4">
        <f t="shared" si="55"/>
        <v>9.8000000000000007</v>
      </c>
      <c r="AA397" s="4" t="str">
        <f>IF(J397&gt;365,"Bereits abgewandert (Segment D)",IF(Z397&gt;=Hilfswerte!$B$38,"Rot - akut gefaehrdet",IF(Z397&gt;=Hilfswerte!$B$39,"Gelb - beobachten","Gruen - stabil")))</f>
        <v>Gruen - stabil</v>
      </c>
    </row>
    <row r="398" spans="1:27" ht="15" customHeight="1" x14ac:dyDescent="0.25">
      <c r="A398" s="4" t="s">
        <v>662</v>
      </c>
      <c r="B398" s="4" t="s">
        <v>251</v>
      </c>
      <c r="C398" s="4" t="s">
        <v>84</v>
      </c>
      <c r="D398" s="4" t="s">
        <v>30</v>
      </c>
      <c r="E398" s="4">
        <v>48</v>
      </c>
      <c r="F398" s="5">
        <v>11</v>
      </c>
      <c r="G398" s="5">
        <v>19.3</v>
      </c>
      <c r="H398" s="6">
        <v>42970</v>
      </c>
      <c r="I398" s="4">
        <v>4</v>
      </c>
      <c r="J398" s="4">
        <v>29</v>
      </c>
      <c r="K398" s="4">
        <v>0</v>
      </c>
      <c r="L398" s="4">
        <v>1</v>
      </c>
      <c r="M398" s="4">
        <v>1</v>
      </c>
      <c r="N398" s="5">
        <v>-1.6</v>
      </c>
      <c r="O398" s="7">
        <f t="shared" si="48"/>
        <v>5</v>
      </c>
      <c r="P398" s="7">
        <f t="shared" si="49"/>
        <v>4</v>
      </c>
      <c r="Q398" s="7">
        <f t="shared" si="50"/>
        <v>5</v>
      </c>
      <c r="R398" s="7">
        <f t="shared" si="51"/>
        <v>14</v>
      </c>
      <c r="S398" s="8">
        <f t="shared" si="52"/>
        <v>138.9</v>
      </c>
      <c r="T398" s="7" t="str">
        <f t="shared" si="53"/>
        <v>A - Top-Kunde</v>
      </c>
      <c r="U398" s="4">
        <f>ROUND(((E398-Hilfswerte!$B$20)/Hilfswerte!$B$21)+((F398-Hilfswerte!$B$22)/Hilfswerte!$B$23)+((G398-Hilfswerte!$B$24)/Hilfswerte!$B$25)+0.1*INDEX(Hilfswerte!$B$4:$B$15,MATCH(C398,Hilfswerte!$A$4:$A$15,0)),2)</f>
        <v>0.83</v>
      </c>
      <c r="V398" s="4">
        <f>ROUND(SQRT((((E398-Hilfswerte!$B$20)/Hilfswerte!$B$21)-Hilfswerte!$B$28)^2+(((F398-Hilfswerte!$B$22)/Hilfswerte!$B$23)-Hilfswerte!$B$29)^2+(((G398-Hilfswerte!$B$24)/Hilfswerte!$B$25)-Hilfswerte!$B$30)^2),3)</f>
        <v>1.4630000000000001</v>
      </c>
      <c r="W398" s="4">
        <f>ROUND(E398*Hilfswerte!$B$31,0)</f>
        <v>9866</v>
      </c>
      <c r="X398" s="4">
        <f t="shared" si="54"/>
        <v>0</v>
      </c>
      <c r="Y398" s="4" t="str">
        <f>IF(T398="A - Top-Kunde","bereits Top-Kunde",IF(AND(V398&lt;=Hilfswerte!$B$34,H398&lt;0.5*W398),"Hoch",IF(AND(V398&lt;=Hilfswerte!$B$35,H398&lt;0.7*W398),"Mittel","Niedrig")))</f>
        <v>bereits Top-Kunde</v>
      </c>
      <c r="Z398" s="4">
        <f t="shared" si="55"/>
        <v>2.2999999999999998</v>
      </c>
      <c r="AA398" s="4" t="str">
        <f>IF(J398&gt;365,"Bereits abgewandert (Segment D)",IF(Z398&gt;=Hilfswerte!$B$38,"Rot - akut gefaehrdet",IF(Z398&gt;=Hilfswerte!$B$39,"Gelb - beobachten","Gruen - stabil")))</f>
        <v>Gruen - stabil</v>
      </c>
    </row>
    <row r="399" spans="1:27" ht="15" customHeight="1" x14ac:dyDescent="0.25">
      <c r="A399" s="4" t="s">
        <v>663</v>
      </c>
      <c r="B399" s="4" t="s">
        <v>134</v>
      </c>
      <c r="C399" s="4" t="s">
        <v>84</v>
      </c>
      <c r="D399" s="4" t="s">
        <v>30</v>
      </c>
      <c r="E399" s="4">
        <v>29</v>
      </c>
      <c r="F399" s="5">
        <v>5.7</v>
      </c>
      <c r="G399" s="5">
        <v>7</v>
      </c>
      <c r="H399" s="6">
        <v>450</v>
      </c>
      <c r="I399" s="4">
        <v>5</v>
      </c>
      <c r="J399" s="4">
        <v>18</v>
      </c>
      <c r="K399" s="4">
        <v>0</v>
      </c>
      <c r="L399" s="4">
        <v>11</v>
      </c>
      <c r="M399" s="4">
        <v>5</v>
      </c>
      <c r="N399" s="5">
        <v>6</v>
      </c>
      <c r="O399" s="7">
        <f t="shared" si="48"/>
        <v>5</v>
      </c>
      <c r="P399" s="7">
        <f t="shared" si="49"/>
        <v>5</v>
      </c>
      <c r="Q399" s="7">
        <f t="shared" si="50"/>
        <v>2</v>
      </c>
      <c r="R399" s="7">
        <f t="shared" si="51"/>
        <v>12</v>
      </c>
      <c r="S399" s="8">
        <f t="shared" si="52"/>
        <v>119.7</v>
      </c>
      <c r="T399" s="7" t="str">
        <f t="shared" si="53"/>
        <v>B - Kernkunde</v>
      </c>
      <c r="U399" s="4">
        <f>ROUND(((E399-Hilfswerte!$B$20)/Hilfswerte!$B$21)+((F399-Hilfswerte!$B$22)/Hilfswerte!$B$23)+((G399-Hilfswerte!$B$24)/Hilfswerte!$B$25)+0.1*INDEX(Hilfswerte!$B$4:$B$15,MATCH(C399,Hilfswerte!$A$4:$A$15,0)),2)</f>
        <v>-1.3</v>
      </c>
      <c r="V399" s="4">
        <f>ROUND(SQRT((((E399-Hilfswerte!$B$20)/Hilfswerte!$B$21)-Hilfswerte!$B$28)^2+(((F399-Hilfswerte!$B$22)/Hilfswerte!$B$23)-Hilfswerte!$B$29)^2+(((G399-Hilfswerte!$B$24)/Hilfswerte!$B$25)-Hilfswerte!$B$30)^2),3)</f>
        <v>1.0629999999999999</v>
      </c>
      <c r="W399" s="4">
        <f>ROUND(E399*Hilfswerte!$B$31,0)</f>
        <v>5961</v>
      </c>
      <c r="X399" s="4">
        <f t="shared" si="54"/>
        <v>5511</v>
      </c>
      <c r="Y399" s="4" t="str">
        <f>IF(T399="A - Top-Kunde","bereits Top-Kunde",IF(AND(V399&lt;=Hilfswerte!$B$34,H399&lt;0.5*W399),"Hoch",IF(AND(V399&lt;=Hilfswerte!$B$35,H399&lt;0.7*W399),"Mittel","Niedrig")))</f>
        <v>Mittel</v>
      </c>
      <c r="Z399" s="4">
        <f t="shared" si="55"/>
        <v>3.1</v>
      </c>
      <c r="AA399" s="4" t="str">
        <f>IF(J399&gt;365,"Bereits abgewandert (Segment D)",IF(Z399&gt;=Hilfswerte!$B$38,"Rot - akut gefaehrdet",IF(Z399&gt;=Hilfswerte!$B$39,"Gelb - beobachten","Gruen - stabil")))</f>
        <v>Gruen - stabil</v>
      </c>
    </row>
    <row r="400" spans="1:27" ht="15" customHeight="1" x14ac:dyDescent="0.25">
      <c r="A400" s="4" t="s">
        <v>664</v>
      </c>
      <c r="B400" s="4" t="s">
        <v>381</v>
      </c>
      <c r="C400" s="4" t="s">
        <v>62</v>
      </c>
      <c r="D400" s="4" t="s">
        <v>30</v>
      </c>
      <c r="E400" s="4">
        <v>76</v>
      </c>
      <c r="F400" s="5">
        <v>18.2</v>
      </c>
      <c r="G400" s="5">
        <v>8.9</v>
      </c>
      <c r="H400" s="6">
        <v>2520</v>
      </c>
      <c r="I400" s="4">
        <v>1</v>
      </c>
      <c r="J400" s="4">
        <v>100</v>
      </c>
      <c r="K400" s="4">
        <v>0</v>
      </c>
      <c r="L400" s="4">
        <v>7</v>
      </c>
      <c r="M400" s="4">
        <v>2</v>
      </c>
      <c r="N400" s="5">
        <v>-17.399999999999999</v>
      </c>
      <c r="O400" s="7">
        <f t="shared" si="48"/>
        <v>3</v>
      </c>
      <c r="P400" s="7">
        <f t="shared" si="49"/>
        <v>1</v>
      </c>
      <c r="Q400" s="7">
        <f t="shared" si="50"/>
        <v>4</v>
      </c>
      <c r="R400" s="7">
        <f t="shared" si="51"/>
        <v>8</v>
      </c>
      <c r="S400" s="8">
        <f t="shared" si="52"/>
        <v>69.2</v>
      </c>
      <c r="T400" s="7" t="str">
        <f t="shared" si="53"/>
        <v>C - Entwicklungspotenzial</v>
      </c>
      <c r="U400" s="4">
        <f>ROUND(((E400-Hilfswerte!$B$20)/Hilfswerte!$B$21)+((F400-Hilfswerte!$B$22)/Hilfswerte!$B$23)+((G400-Hilfswerte!$B$24)/Hilfswerte!$B$25)+0.1*INDEX(Hilfswerte!$B$4:$B$15,MATCH(C400,Hilfswerte!$A$4:$A$15,0)),2)</f>
        <v>-0.15</v>
      </c>
      <c r="V400" s="4">
        <f>ROUND(SQRT((((E400-Hilfswerte!$B$20)/Hilfswerte!$B$21)-Hilfswerte!$B$28)^2+(((F400-Hilfswerte!$B$22)/Hilfswerte!$B$23)-Hilfswerte!$B$29)^2+(((G400-Hilfswerte!$B$24)/Hilfswerte!$B$25)-Hilfswerte!$B$30)^2),3)</f>
        <v>0.64</v>
      </c>
      <c r="W400" s="4">
        <f>ROUND(E400*Hilfswerte!$B$31,0)</f>
        <v>15622</v>
      </c>
      <c r="X400" s="4">
        <f t="shared" si="54"/>
        <v>13102</v>
      </c>
      <c r="Y400" s="4" t="str">
        <f>IF(T400="A - Top-Kunde","bereits Top-Kunde",IF(AND(V400&lt;=Hilfswerte!$B$34,H400&lt;0.5*W400),"Hoch",IF(AND(V400&lt;=Hilfswerte!$B$35,H400&lt;0.7*W400),"Mittel","Niedrig")))</f>
        <v>Hoch</v>
      </c>
      <c r="Z400" s="4">
        <f t="shared" si="55"/>
        <v>13.4</v>
      </c>
      <c r="AA400" s="4" t="str">
        <f>IF(J400&gt;365,"Bereits abgewandert (Segment D)",IF(Z400&gt;=Hilfswerte!$B$38,"Rot - akut gefaehrdet",IF(Z400&gt;=Hilfswerte!$B$39,"Gelb - beobachten","Gruen - stabil")))</f>
        <v>Gruen - stabil</v>
      </c>
    </row>
    <row r="401" spans="1:27" ht="15" customHeight="1" x14ac:dyDescent="0.25">
      <c r="A401" s="4" t="s">
        <v>665</v>
      </c>
      <c r="B401" s="4" t="s">
        <v>402</v>
      </c>
      <c r="C401" s="4" t="s">
        <v>38</v>
      </c>
      <c r="D401" s="4" t="s">
        <v>30</v>
      </c>
      <c r="E401" s="4">
        <v>20</v>
      </c>
      <c r="F401" s="5">
        <v>3.1</v>
      </c>
      <c r="G401" s="5">
        <v>10.3</v>
      </c>
      <c r="H401" s="6">
        <v>3780</v>
      </c>
      <c r="I401" s="4">
        <v>2</v>
      </c>
      <c r="J401" s="4">
        <v>87</v>
      </c>
      <c r="K401" s="4">
        <v>0</v>
      </c>
      <c r="L401" s="4">
        <v>20</v>
      </c>
      <c r="M401" s="4">
        <v>6</v>
      </c>
      <c r="N401" s="5">
        <v>4.3</v>
      </c>
      <c r="O401" s="7">
        <f t="shared" si="48"/>
        <v>4</v>
      </c>
      <c r="P401" s="7">
        <f t="shared" si="49"/>
        <v>2</v>
      </c>
      <c r="Q401" s="7">
        <f t="shared" si="50"/>
        <v>4</v>
      </c>
      <c r="R401" s="7">
        <f t="shared" si="51"/>
        <v>10</v>
      </c>
      <c r="S401" s="8">
        <f t="shared" si="52"/>
        <v>96.2</v>
      </c>
      <c r="T401" s="7" t="str">
        <f t="shared" si="53"/>
        <v>C - Entwicklungspotenzial</v>
      </c>
      <c r="U401" s="4">
        <f>ROUND(((E401-Hilfswerte!$B$20)/Hilfswerte!$B$21)+((F401-Hilfswerte!$B$22)/Hilfswerte!$B$23)+((G401-Hilfswerte!$B$24)/Hilfswerte!$B$25)+0.1*INDEX(Hilfswerte!$B$4:$B$15,MATCH(C401,Hilfswerte!$A$4:$A$15,0)),2)</f>
        <v>-0.52</v>
      </c>
      <c r="V401" s="4">
        <f>ROUND(SQRT((((E401-Hilfswerte!$B$20)/Hilfswerte!$B$21)-Hilfswerte!$B$28)^2+(((F401-Hilfswerte!$B$22)/Hilfswerte!$B$23)-Hilfswerte!$B$29)^2+(((G401-Hilfswerte!$B$24)/Hilfswerte!$B$25)-Hilfswerte!$B$30)^2),3)</f>
        <v>0.89800000000000002</v>
      </c>
      <c r="W401" s="4">
        <f>ROUND(E401*Hilfswerte!$B$31,0)</f>
        <v>4111</v>
      </c>
      <c r="X401" s="4">
        <f t="shared" si="54"/>
        <v>331</v>
      </c>
      <c r="Y401" s="4" t="str">
        <f>IF(T401="A - Top-Kunde","bereits Top-Kunde",IF(AND(V401&lt;=Hilfswerte!$B$34,H401&lt;0.5*W401),"Hoch",IF(AND(V401&lt;=Hilfswerte!$B$35,H401&lt;0.7*W401),"Mittel","Niedrig")))</f>
        <v>Niedrig</v>
      </c>
      <c r="Z401" s="4">
        <f t="shared" si="55"/>
        <v>8.4</v>
      </c>
      <c r="AA401" s="4" t="str">
        <f>IF(J401&gt;365,"Bereits abgewandert (Segment D)",IF(Z401&gt;=Hilfswerte!$B$38,"Rot - akut gefaehrdet",IF(Z401&gt;=Hilfswerte!$B$39,"Gelb - beobachten","Gruen - stabil")))</f>
        <v>Gruen - stabil</v>
      </c>
    </row>
    <row r="402" spans="1:27" ht="15" customHeight="1" x14ac:dyDescent="0.25">
      <c r="A402" s="4" t="s">
        <v>666</v>
      </c>
      <c r="B402" s="4" t="s">
        <v>567</v>
      </c>
      <c r="C402" s="4" t="s">
        <v>84</v>
      </c>
      <c r="D402" s="4" t="s">
        <v>30</v>
      </c>
      <c r="E402" s="4">
        <v>13</v>
      </c>
      <c r="F402" s="5">
        <v>2.2000000000000002</v>
      </c>
      <c r="G402" s="5">
        <v>10.199999999999999</v>
      </c>
      <c r="H402" s="6">
        <v>510</v>
      </c>
      <c r="I402" s="4">
        <v>4</v>
      </c>
      <c r="J402" s="4">
        <v>96</v>
      </c>
      <c r="K402" s="4">
        <v>1</v>
      </c>
      <c r="L402" s="4">
        <v>22</v>
      </c>
      <c r="M402" s="4">
        <v>1</v>
      </c>
      <c r="N402" s="5">
        <v>30.2</v>
      </c>
      <c r="O402" s="7">
        <f t="shared" si="48"/>
        <v>3</v>
      </c>
      <c r="P402" s="7">
        <f t="shared" si="49"/>
        <v>4</v>
      </c>
      <c r="Q402" s="7">
        <f t="shared" si="50"/>
        <v>2</v>
      </c>
      <c r="R402" s="7">
        <f t="shared" si="51"/>
        <v>9</v>
      </c>
      <c r="S402" s="8">
        <f t="shared" si="52"/>
        <v>92.5</v>
      </c>
      <c r="T402" s="7" t="str">
        <f t="shared" si="53"/>
        <v>C - Entwicklungspotenzial</v>
      </c>
      <c r="U402" s="4">
        <f>ROUND(((E402-Hilfswerte!$B$20)/Hilfswerte!$B$21)+((F402-Hilfswerte!$B$22)/Hilfswerte!$B$23)+((G402-Hilfswerte!$B$24)/Hilfswerte!$B$25)+0.1*INDEX(Hilfswerte!$B$4:$B$15,MATCH(C402,Hilfswerte!$A$4:$A$15,0)),2)</f>
        <v>-0.92</v>
      </c>
      <c r="V402" s="4">
        <f>ROUND(SQRT((((E402-Hilfswerte!$B$20)/Hilfswerte!$B$21)-Hilfswerte!$B$28)^2+(((F402-Hilfswerte!$B$22)/Hilfswerte!$B$23)-Hilfswerte!$B$29)^2+(((G402-Hilfswerte!$B$24)/Hilfswerte!$B$25)-Hilfswerte!$B$30)^2),3)</f>
        <v>0.93300000000000005</v>
      </c>
      <c r="W402" s="4">
        <f>ROUND(E402*Hilfswerte!$B$31,0)</f>
        <v>2672</v>
      </c>
      <c r="X402" s="4">
        <f t="shared" si="54"/>
        <v>2162</v>
      </c>
      <c r="Y402" s="4" t="str">
        <f>IF(T402="A - Top-Kunde","bereits Top-Kunde",IF(AND(V402&lt;=Hilfswerte!$B$34,H402&lt;0.5*W402),"Hoch",IF(AND(V402&lt;=Hilfswerte!$B$35,H402&lt;0.7*W402),"Mittel","Niedrig")))</f>
        <v>Mittel</v>
      </c>
      <c r="Z402" s="4">
        <f t="shared" si="55"/>
        <v>12.2</v>
      </c>
      <c r="AA402" s="4" t="str">
        <f>IF(J402&gt;365,"Bereits abgewandert (Segment D)",IF(Z402&gt;=Hilfswerte!$B$38,"Rot - akut gefaehrdet",IF(Z402&gt;=Hilfswerte!$B$39,"Gelb - beobachten","Gruen - stabil")))</f>
        <v>Gruen - stabil</v>
      </c>
    </row>
    <row r="403" spans="1:27" ht="15" customHeight="1" x14ac:dyDescent="0.25">
      <c r="A403" s="4" t="s">
        <v>667</v>
      </c>
      <c r="B403" s="4" t="s">
        <v>306</v>
      </c>
      <c r="C403" s="4" t="s">
        <v>65</v>
      </c>
      <c r="D403" s="4" t="s">
        <v>30</v>
      </c>
      <c r="E403" s="4">
        <v>232</v>
      </c>
      <c r="F403" s="5">
        <v>38.1</v>
      </c>
      <c r="G403" s="5">
        <v>0.5</v>
      </c>
      <c r="H403" s="6">
        <v>21330</v>
      </c>
      <c r="I403" s="4">
        <v>4</v>
      </c>
      <c r="J403" s="4">
        <v>17</v>
      </c>
      <c r="K403" s="4">
        <v>0</v>
      </c>
      <c r="L403" s="4">
        <v>33</v>
      </c>
      <c r="M403" s="4">
        <v>1</v>
      </c>
      <c r="N403" s="5">
        <v>-25.9</v>
      </c>
      <c r="O403" s="7">
        <f t="shared" si="48"/>
        <v>5</v>
      </c>
      <c r="P403" s="7">
        <f t="shared" si="49"/>
        <v>4</v>
      </c>
      <c r="Q403" s="7">
        <f t="shared" si="50"/>
        <v>5</v>
      </c>
      <c r="R403" s="7">
        <f t="shared" si="51"/>
        <v>14</v>
      </c>
      <c r="S403" s="8">
        <f t="shared" si="52"/>
        <v>117.2</v>
      </c>
      <c r="T403" s="7" t="str">
        <f t="shared" si="53"/>
        <v>B - Kernkunde</v>
      </c>
      <c r="U403" s="4">
        <f>ROUND(((E403-Hilfswerte!$B$20)/Hilfswerte!$B$21)+((F403-Hilfswerte!$B$22)/Hilfswerte!$B$23)+((G403-Hilfswerte!$B$24)/Hilfswerte!$B$25)+0.1*INDEX(Hilfswerte!$B$4:$B$15,MATCH(C403,Hilfswerte!$A$4:$A$15,0)),2)</f>
        <v>-0.93</v>
      </c>
      <c r="V403" s="4">
        <f>ROUND(SQRT((((E403-Hilfswerte!$B$20)/Hilfswerte!$B$21)-Hilfswerte!$B$28)^2+(((F403-Hilfswerte!$B$22)/Hilfswerte!$B$23)-Hilfswerte!$B$29)^2+(((G403-Hilfswerte!$B$24)/Hilfswerte!$B$25)-Hilfswerte!$B$30)^2),3)</f>
        <v>1.7230000000000001</v>
      </c>
      <c r="W403" s="4">
        <f>ROUND(E403*Hilfswerte!$B$31,0)</f>
        <v>47687</v>
      </c>
      <c r="X403" s="4">
        <f t="shared" si="54"/>
        <v>26357</v>
      </c>
      <c r="Y403" s="4" t="str">
        <f>IF(T403="A - Top-Kunde","bereits Top-Kunde",IF(AND(V403&lt;=Hilfswerte!$B$34,H403&lt;0.5*W403),"Hoch",IF(AND(V403&lt;=Hilfswerte!$B$35,H403&lt;0.7*W403),"Mittel","Niedrig")))</f>
        <v>Niedrig</v>
      </c>
      <c r="Z403" s="4">
        <f t="shared" si="55"/>
        <v>17.8</v>
      </c>
      <c r="AA403" s="4" t="str">
        <f>IF(J403&gt;365,"Bereits abgewandert (Segment D)",IF(Z403&gt;=Hilfswerte!$B$38,"Rot - akut gefaehrdet",IF(Z403&gt;=Hilfswerte!$B$39,"Gelb - beobachten","Gruen - stabil")))</f>
        <v>Gelb - beobachten</v>
      </c>
    </row>
    <row r="404" spans="1:27" ht="15" customHeight="1" x14ac:dyDescent="0.25">
      <c r="A404" s="4" t="s">
        <v>668</v>
      </c>
      <c r="B404" s="4" t="s">
        <v>669</v>
      </c>
      <c r="C404" s="4" t="s">
        <v>89</v>
      </c>
      <c r="D404" s="4" t="s">
        <v>122</v>
      </c>
      <c r="E404" s="4">
        <v>60</v>
      </c>
      <c r="F404" s="5">
        <v>12.6</v>
      </c>
      <c r="G404" s="5">
        <v>5.0999999999999996</v>
      </c>
      <c r="H404" s="6">
        <v>10700</v>
      </c>
      <c r="I404" s="4">
        <v>3</v>
      </c>
      <c r="J404" s="4">
        <v>32</v>
      </c>
      <c r="K404" s="4">
        <v>0</v>
      </c>
      <c r="L404" s="4">
        <v>9</v>
      </c>
      <c r="M404" s="4">
        <v>1</v>
      </c>
      <c r="N404" s="5">
        <v>40.200000000000003</v>
      </c>
      <c r="O404" s="7">
        <f t="shared" si="48"/>
        <v>4</v>
      </c>
      <c r="P404" s="7">
        <f t="shared" si="49"/>
        <v>3</v>
      </c>
      <c r="Q404" s="7">
        <f t="shared" si="50"/>
        <v>5</v>
      </c>
      <c r="R404" s="7">
        <f t="shared" si="51"/>
        <v>12</v>
      </c>
      <c r="S404" s="8">
        <f t="shared" si="52"/>
        <v>137.4</v>
      </c>
      <c r="T404" s="7" t="str">
        <f t="shared" si="53"/>
        <v>A - Top-Kunde</v>
      </c>
      <c r="U404" s="4">
        <f>ROUND(((E404-Hilfswerte!$B$20)/Hilfswerte!$B$21)+((F404-Hilfswerte!$B$22)/Hilfswerte!$B$23)+((G404-Hilfswerte!$B$24)/Hilfswerte!$B$25)+0.1*INDEX(Hilfswerte!$B$4:$B$15,MATCH(C404,Hilfswerte!$A$4:$A$15,0)),2)</f>
        <v>-1.05</v>
      </c>
      <c r="V404" s="4">
        <f>ROUND(SQRT((((E404-Hilfswerte!$B$20)/Hilfswerte!$B$21)-Hilfswerte!$B$28)^2+(((F404-Hilfswerte!$B$22)/Hilfswerte!$B$23)-Hilfswerte!$B$29)^2+(((G404-Hilfswerte!$B$24)/Hilfswerte!$B$25)-Hilfswerte!$B$30)^2),3)</f>
        <v>1.165</v>
      </c>
      <c r="W404" s="4">
        <f>ROUND(E404*Hilfswerte!$B$31,0)</f>
        <v>12333</v>
      </c>
      <c r="X404" s="4">
        <f t="shared" si="54"/>
        <v>1633</v>
      </c>
      <c r="Y404" s="4" t="str">
        <f>IF(T404="A - Top-Kunde","bereits Top-Kunde",IF(AND(V404&lt;=Hilfswerte!$B$34,H404&lt;0.5*W404),"Hoch",IF(AND(V404&lt;=Hilfswerte!$B$35,H404&lt;0.7*W404),"Mittel","Niedrig")))</f>
        <v>bereits Top-Kunde</v>
      </c>
      <c r="Z404" s="4">
        <f t="shared" si="55"/>
        <v>3.4</v>
      </c>
      <c r="AA404" s="4" t="str">
        <f>IF(J404&gt;365,"Bereits abgewandert (Segment D)",IF(Z404&gt;=Hilfswerte!$B$38,"Rot - akut gefaehrdet",IF(Z404&gt;=Hilfswerte!$B$39,"Gelb - beobachten","Gruen - stabil")))</f>
        <v>Gruen - stabil</v>
      </c>
    </row>
    <row r="405" spans="1:27" ht="15" customHeight="1" x14ac:dyDescent="0.25">
      <c r="A405" s="4" t="s">
        <v>670</v>
      </c>
      <c r="B405" s="4" t="s">
        <v>288</v>
      </c>
      <c r="C405" s="4" t="s">
        <v>74</v>
      </c>
      <c r="D405" s="4" t="s">
        <v>30</v>
      </c>
      <c r="E405" s="4">
        <v>65</v>
      </c>
      <c r="F405" s="5">
        <v>9.1999999999999993</v>
      </c>
      <c r="G405" s="5">
        <v>2.2999999999999998</v>
      </c>
      <c r="H405" s="6">
        <v>9100</v>
      </c>
      <c r="I405" s="4">
        <v>4</v>
      </c>
      <c r="J405" s="4">
        <v>84</v>
      </c>
      <c r="K405" s="4">
        <v>1</v>
      </c>
      <c r="L405" s="4">
        <v>8</v>
      </c>
      <c r="M405" s="4">
        <v>4</v>
      </c>
      <c r="N405" s="5">
        <v>30.4</v>
      </c>
      <c r="O405" s="7">
        <f t="shared" si="48"/>
        <v>4</v>
      </c>
      <c r="P405" s="7">
        <f t="shared" si="49"/>
        <v>4</v>
      </c>
      <c r="Q405" s="7">
        <f t="shared" si="50"/>
        <v>5</v>
      </c>
      <c r="R405" s="7">
        <f t="shared" si="51"/>
        <v>13</v>
      </c>
      <c r="S405" s="8">
        <f t="shared" si="52"/>
        <v>136.80000000000001</v>
      </c>
      <c r="T405" s="7" t="str">
        <f t="shared" si="53"/>
        <v>A - Top-Kunde</v>
      </c>
      <c r="U405" s="4">
        <f>ROUND(((E405-Hilfswerte!$B$20)/Hilfswerte!$B$21)+((F405-Hilfswerte!$B$22)/Hilfswerte!$B$23)+((G405-Hilfswerte!$B$24)/Hilfswerte!$B$25)+0.1*INDEX(Hilfswerte!$B$4:$B$15,MATCH(C405,Hilfswerte!$A$4:$A$15,0)),2)</f>
        <v>-1.85</v>
      </c>
      <c r="V405" s="4">
        <f>ROUND(SQRT((((E405-Hilfswerte!$B$20)/Hilfswerte!$B$21)-Hilfswerte!$B$28)^2+(((F405-Hilfswerte!$B$22)/Hilfswerte!$B$23)-Hilfswerte!$B$29)^2+(((G405-Hilfswerte!$B$24)/Hilfswerte!$B$25)-Hilfswerte!$B$30)^2),3)</f>
        <v>1.5669999999999999</v>
      </c>
      <c r="W405" s="4">
        <f>ROUND(E405*Hilfswerte!$B$31,0)</f>
        <v>13360</v>
      </c>
      <c r="X405" s="4">
        <f t="shared" si="54"/>
        <v>4260</v>
      </c>
      <c r="Y405" s="4" t="str">
        <f>IF(T405="A - Top-Kunde","bereits Top-Kunde",IF(AND(V405&lt;=Hilfswerte!$B$34,H405&lt;0.5*W405),"Hoch",IF(AND(V405&lt;=Hilfswerte!$B$35,H405&lt;0.7*W405),"Mittel","Niedrig")))</f>
        <v>bereits Top-Kunde</v>
      </c>
      <c r="Z405" s="4">
        <f t="shared" si="55"/>
        <v>8.8000000000000007</v>
      </c>
      <c r="AA405" s="4" t="str">
        <f>IF(J405&gt;365,"Bereits abgewandert (Segment D)",IF(Z405&gt;=Hilfswerte!$B$38,"Rot - akut gefaehrdet",IF(Z405&gt;=Hilfswerte!$B$39,"Gelb - beobachten","Gruen - stabil")))</f>
        <v>Gruen - stabil</v>
      </c>
    </row>
    <row r="406" spans="1:27" ht="15" customHeight="1" x14ac:dyDescent="0.25">
      <c r="A406" s="4" t="s">
        <v>671</v>
      </c>
      <c r="B406" s="4" t="s">
        <v>451</v>
      </c>
      <c r="C406" s="4" t="s">
        <v>29</v>
      </c>
      <c r="D406" s="4" t="s">
        <v>52</v>
      </c>
      <c r="E406" s="4">
        <v>8</v>
      </c>
      <c r="F406" s="5">
        <v>2.2000000000000002</v>
      </c>
      <c r="G406" s="5">
        <v>1.6</v>
      </c>
      <c r="H406" s="6">
        <v>5980</v>
      </c>
      <c r="I406" s="4">
        <v>3</v>
      </c>
      <c r="J406" s="4">
        <v>271</v>
      </c>
      <c r="K406" s="4">
        <v>0</v>
      </c>
      <c r="L406" s="4">
        <v>10</v>
      </c>
      <c r="M406" s="4">
        <v>5</v>
      </c>
      <c r="N406" s="5">
        <v>1.2</v>
      </c>
      <c r="O406" s="7">
        <f t="shared" si="48"/>
        <v>2</v>
      </c>
      <c r="P406" s="7">
        <f t="shared" si="49"/>
        <v>3</v>
      </c>
      <c r="Q406" s="7">
        <f t="shared" si="50"/>
        <v>4</v>
      </c>
      <c r="R406" s="7">
        <f t="shared" si="51"/>
        <v>9</v>
      </c>
      <c r="S406" s="8">
        <f t="shared" si="52"/>
        <v>87.6</v>
      </c>
      <c r="T406" s="7" t="str">
        <f t="shared" si="53"/>
        <v>C - Entwicklungspotenzial</v>
      </c>
      <c r="U406" s="4">
        <f>ROUND(((E406-Hilfswerte!$B$20)/Hilfswerte!$B$21)+((F406-Hilfswerte!$B$22)/Hilfswerte!$B$23)+((G406-Hilfswerte!$B$24)/Hilfswerte!$B$25)+0.1*INDEX(Hilfswerte!$B$4:$B$15,MATCH(C406,Hilfswerte!$A$4:$A$15,0)),2)</f>
        <v>-2.04</v>
      </c>
      <c r="V406" s="4">
        <f>ROUND(SQRT((((E406-Hilfswerte!$B$20)/Hilfswerte!$B$21)-Hilfswerte!$B$28)^2+(((F406-Hilfswerte!$B$22)/Hilfswerte!$B$23)-Hilfswerte!$B$29)^2+(((G406-Hilfswerte!$B$24)/Hilfswerte!$B$25)-Hilfswerte!$B$30)^2),3)</f>
        <v>1.7889999999999999</v>
      </c>
      <c r="W406" s="4">
        <f>ROUND(E406*Hilfswerte!$B$31,0)</f>
        <v>1644</v>
      </c>
      <c r="X406" s="4">
        <f t="shared" si="54"/>
        <v>0</v>
      </c>
      <c r="Y406" s="4" t="str">
        <f>IF(T406="A - Top-Kunde","bereits Top-Kunde",IF(AND(V406&lt;=Hilfswerte!$B$34,H406&lt;0.5*W406),"Hoch",IF(AND(V406&lt;=Hilfswerte!$B$35,H406&lt;0.7*W406),"Mittel","Niedrig")))</f>
        <v>Niedrig</v>
      </c>
      <c r="Z406" s="4">
        <f t="shared" si="55"/>
        <v>15.6</v>
      </c>
      <c r="AA406" s="4" t="str">
        <f>IF(J406&gt;365,"Bereits abgewandert (Segment D)",IF(Z406&gt;=Hilfswerte!$B$38,"Rot - akut gefaehrdet",IF(Z406&gt;=Hilfswerte!$B$39,"Gelb - beobachten","Gruen - stabil")))</f>
        <v>Gelb - beobachten</v>
      </c>
    </row>
    <row r="407" spans="1:27" ht="15" customHeight="1" x14ac:dyDescent="0.25">
      <c r="A407" s="4" t="s">
        <v>672</v>
      </c>
      <c r="B407" s="4" t="s">
        <v>408</v>
      </c>
      <c r="C407" s="4" t="s">
        <v>38</v>
      </c>
      <c r="D407" s="4" t="s">
        <v>77</v>
      </c>
      <c r="E407" s="4">
        <v>33</v>
      </c>
      <c r="F407" s="5">
        <v>8.3000000000000007</v>
      </c>
      <c r="G407" s="5">
        <v>9.5</v>
      </c>
      <c r="H407" s="6">
        <v>11050</v>
      </c>
      <c r="I407" s="4">
        <v>3</v>
      </c>
      <c r="J407" s="4">
        <v>23</v>
      </c>
      <c r="K407" s="4">
        <v>0</v>
      </c>
      <c r="L407" s="4">
        <v>-4</v>
      </c>
      <c r="M407" s="4">
        <v>6</v>
      </c>
      <c r="N407" s="5">
        <v>-7.9</v>
      </c>
      <c r="O407" s="7">
        <f t="shared" si="48"/>
        <v>5</v>
      </c>
      <c r="P407" s="7">
        <f t="shared" si="49"/>
        <v>3</v>
      </c>
      <c r="Q407" s="7">
        <f t="shared" si="50"/>
        <v>5</v>
      </c>
      <c r="R407" s="7">
        <f t="shared" si="51"/>
        <v>13</v>
      </c>
      <c r="S407" s="8">
        <f t="shared" si="52"/>
        <v>126.1</v>
      </c>
      <c r="T407" s="7" t="str">
        <f t="shared" si="53"/>
        <v>A - Top-Kunde</v>
      </c>
      <c r="U407" s="4">
        <f>ROUND(((E407-Hilfswerte!$B$20)/Hilfswerte!$B$21)+((F407-Hilfswerte!$B$22)/Hilfswerte!$B$23)+((G407-Hilfswerte!$B$24)/Hilfswerte!$B$25)+0.1*INDEX(Hilfswerte!$B$4:$B$15,MATCH(C407,Hilfswerte!$A$4:$A$15,0)),2)</f>
        <v>-0.5</v>
      </c>
      <c r="V407" s="4">
        <f>ROUND(SQRT((((E407-Hilfswerte!$B$20)/Hilfswerte!$B$21)-Hilfswerte!$B$28)^2+(((F407-Hilfswerte!$B$22)/Hilfswerte!$B$23)-Hilfswerte!$B$29)^2+(((G407-Hilfswerte!$B$24)/Hilfswerte!$B$25)-Hilfswerte!$B$30)^2),3)</f>
        <v>0.82699999999999996</v>
      </c>
      <c r="W407" s="4">
        <f>ROUND(E407*Hilfswerte!$B$31,0)</f>
        <v>6783</v>
      </c>
      <c r="X407" s="4">
        <f t="shared" si="54"/>
        <v>0</v>
      </c>
      <c r="Y407" s="4" t="str">
        <f>IF(T407="A - Top-Kunde","bereits Top-Kunde",IF(AND(V407&lt;=Hilfswerte!$B$34,H407&lt;0.5*W407),"Hoch",IF(AND(V407&lt;=Hilfswerte!$B$35,H407&lt;0.7*W407),"Mittel","Niedrig")))</f>
        <v>bereits Top-Kunde</v>
      </c>
      <c r="Z407" s="4">
        <f t="shared" si="55"/>
        <v>4.3</v>
      </c>
      <c r="AA407" s="4" t="str">
        <f>IF(J407&gt;365,"Bereits abgewandert (Segment D)",IF(Z407&gt;=Hilfswerte!$B$38,"Rot - akut gefaehrdet",IF(Z407&gt;=Hilfswerte!$B$39,"Gelb - beobachten","Gruen - stabil")))</f>
        <v>Gruen - stabil</v>
      </c>
    </row>
    <row r="408" spans="1:27" ht="15" customHeight="1" x14ac:dyDescent="0.25">
      <c r="A408" s="4" t="s">
        <v>673</v>
      </c>
      <c r="B408" s="4" t="s">
        <v>674</v>
      </c>
      <c r="C408" s="4" t="s">
        <v>51</v>
      </c>
      <c r="D408" s="4" t="s">
        <v>30</v>
      </c>
      <c r="E408" s="4">
        <v>56</v>
      </c>
      <c r="F408" s="5">
        <v>16.899999999999999</v>
      </c>
      <c r="G408" s="5">
        <v>1</v>
      </c>
      <c r="H408" s="6">
        <v>0</v>
      </c>
      <c r="I408" s="4">
        <v>0</v>
      </c>
      <c r="J408" s="4">
        <v>714</v>
      </c>
      <c r="K408" s="4">
        <v>0</v>
      </c>
      <c r="L408" s="4">
        <v>16</v>
      </c>
      <c r="M408" s="4">
        <v>0</v>
      </c>
      <c r="N408" s="5">
        <v>-32</v>
      </c>
      <c r="O408" s="7">
        <f t="shared" si="48"/>
        <v>1</v>
      </c>
      <c r="P408" s="7">
        <f t="shared" si="49"/>
        <v>1</v>
      </c>
      <c r="Q408" s="7">
        <f t="shared" si="50"/>
        <v>1</v>
      </c>
      <c r="R408" s="7">
        <f t="shared" si="51"/>
        <v>3</v>
      </c>
      <c r="S408" s="8">
        <f t="shared" si="52"/>
        <v>9.1999999999999993</v>
      </c>
      <c r="T408" s="7" t="str">
        <f t="shared" si="53"/>
        <v>D - Abwanderungsrisiko</v>
      </c>
      <c r="U408" s="4">
        <f>ROUND(((E408-Hilfswerte!$B$20)/Hilfswerte!$B$21)+((F408-Hilfswerte!$B$22)/Hilfswerte!$B$23)+((G408-Hilfswerte!$B$24)/Hilfswerte!$B$25)+0.1*INDEX(Hilfswerte!$B$4:$B$15,MATCH(C408,Hilfswerte!$A$4:$A$15,0)),2)</f>
        <v>-1.59</v>
      </c>
      <c r="V408" s="4">
        <f>ROUND(SQRT((((E408-Hilfswerte!$B$20)/Hilfswerte!$B$21)-Hilfswerte!$B$28)^2+(((F408-Hilfswerte!$B$22)/Hilfswerte!$B$23)-Hilfswerte!$B$29)^2+(((G408-Hilfswerte!$B$24)/Hilfswerte!$B$25)-Hilfswerte!$B$30)^2),3)</f>
        <v>1.7310000000000001</v>
      </c>
      <c r="W408" s="4">
        <f>ROUND(E408*Hilfswerte!$B$31,0)</f>
        <v>11511</v>
      </c>
      <c r="X408" s="4">
        <f t="shared" si="54"/>
        <v>11511</v>
      </c>
      <c r="Y408" s="4" t="str">
        <f>IF(T408="A - Top-Kunde","bereits Top-Kunde",IF(AND(V408&lt;=Hilfswerte!$B$34,H408&lt;0.5*W408),"Hoch",IF(AND(V408&lt;=Hilfswerte!$B$35,H408&lt;0.7*W408),"Mittel","Niedrig")))</f>
        <v>Niedrig</v>
      </c>
      <c r="Z408" s="4">
        <f t="shared" si="55"/>
        <v>51.7</v>
      </c>
      <c r="AA408" s="4" t="str">
        <f>IF(J408&gt;365,"Bereits abgewandert (Segment D)",IF(Z408&gt;=Hilfswerte!$B$38,"Rot - akut gefaehrdet",IF(Z408&gt;=Hilfswerte!$B$39,"Gelb - beobachten","Gruen - stabil")))</f>
        <v>Bereits abgewandert (Segment D)</v>
      </c>
    </row>
    <row r="409" spans="1:27" ht="15" customHeight="1" x14ac:dyDescent="0.25">
      <c r="A409" s="4" t="s">
        <v>675</v>
      </c>
      <c r="B409" s="4" t="s">
        <v>676</v>
      </c>
      <c r="C409" s="4" t="s">
        <v>51</v>
      </c>
      <c r="D409" s="4" t="s">
        <v>30</v>
      </c>
      <c r="E409" s="4">
        <v>85</v>
      </c>
      <c r="F409" s="5">
        <v>27.7</v>
      </c>
      <c r="G409" s="5">
        <v>18.5</v>
      </c>
      <c r="H409" s="6">
        <v>9890</v>
      </c>
      <c r="I409" s="4">
        <v>7</v>
      </c>
      <c r="J409" s="4">
        <v>24</v>
      </c>
      <c r="K409" s="4">
        <v>0</v>
      </c>
      <c r="L409" s="4">
        <v>-5</v>
      </c>
      <c r="M409" s="4">
        <v>4</v>
      </c>
      <c r="N409" s="5">
        <v>44.6</v>
      </c>
      <c r="O409" s="7">
        <f t="shared" si="48"/>
        <v>5</v>
      </c>
      <c r="P409" s="7">
        <f t="shared" si="49"/>
        <v>5</v>
      </c>
      <c r="Q409" s="7">
        <f t="shared" si="50"/>
        <v>5</v>
      </c>
      <c r="R409" s="7">
        <f t="shared" si="51"/>
        <v>15</v>
      </c>
      <c r="S409" s="8">
        <f t="shared" si="52"/>
        <v>172.3</v>
      </c>
      <c r="T409" s="7" t="str">
        <f t="shared" si="53"/>
        <v>A - Top-Kunde</v>
      </c>
      <c r="U409" s="4">
        <f>ROUND(((E409-Hilfswerte!$B$20)/Hilfswerte!$B$21)+((F409-Hilfswerte!$B$22)/Hilfswerte!$B$23)+((G409-Hilfswerte!$B$24)/Hilfswerte!$B$25)+0.1*INDEX(Hilfswerte!$B$4:$B$15,MATCH(C409,Hilfswerte!$A$4:$A$15,0)),2)</f>
        <v>1.51</v>
      </c>
      <c r="V409" s="4">
        <f>ROUND(SQRT((((E409-Hilfswerte!$B$20)/Hilfswerte!$B$21)-Hilfswerte!$B$28)^2+(((F409-Hilfswerte!$B$22)/Hilfswerte!$B$23)-Hilfswerte!$B$29)^2+(((G409-Hilfswerte!$B$24)/Hilfswerte!$B$25)-Hilfswerte!$B$30)^2),3)</f>
        <v>1.2230000000000001</v>
      </c>
      <c r="W409" s="4">
        <f>ROUND(E409*Hilfswerte!$B$31,0)</f>
        <v>17471</v>
      </c>
      <c r="X409" s="4">
        <f t="shared" si="54"/>
        <v>7581</v>
      </c>
      <c r="Y409" s="4" t="str">
        <f>IF(T409="A - Top-Kunde","bereits Top-Kunde",IF(AND(V409&lt;=Hilfswerte!$B$34,H409&lt;0.5*W409),"Hoch",IF(AND(V409&lt;=Hilfswerte!$B$35,H409&lt;0.7*W409),"Mittel","Niedrig")))</f>
        <v>bereits Top-Kunde</v>
      </c>
      <c r="Z409" s="4">
        <f t="shared" si="55"/>
        <v>1.2</v>
      </c>
      <c r="AA409" s="4" t="str">
        <f>IF(J409&gt;365,"Bereits abgewandert (Segment D)",IF(Z409&gt;=Hilfswerte!$B$38,"Rot - akut gefaehrdet",IF(Z409&gt;=Hilfswerte!$B$39,"Gelb - beobachten","Gruen - stabil")))</f>
        <v>Gruen - stabil</v>
      </c>
    </row>
    <row r="410" spans="1:27" ht="15" customHeight="1" x14ac:dyDescent="0.25">
      <c r="A410" s="4" t="s">
        <v>677</v>
      </c>
      <c r="B410" s="4" t="s">
        <v>134</v>
      </c>
      <c r="C410" s="4" t="s">
        <v>38</v>
      </c>
      <c r="D410" s="4" t="s">
        <v>30</v>
      </c>
      <c r="E410" s="4">
        <v>291</v>
      </c>
      <c r="F410" s="5">
        <v>36.299999999999997</v>
      </c>
      <c r="G410" s="5">
        <v>5.0999999999999996</v>
      </c>
      <c r="H410" s="6">
        <v>16060</v>
      </c>
      <c r="I410" s="4">
        <v>4</v>
      </c>
      <c r="J410" s="4">
        <v>52</v>
      </c>
      <c r="K410" s="4">
        <v>0</v>
      </c>
      <c r="L410" s="4">
        <v>10</v>
      </c>
      <c r="M410" s="4">
        <v>6</v>
      </c>
      <c r="N410" s="5">
        <v>2.8</v>
      </c>
      <c r="O410" s="7">
        <f t="shared" si="48"/>
        <v>4</v>
      </c>
      <c r="P410" s="7">
        <f t="shared" si="49"/>
        <v>4</v>
      </c>
      <c r="Q410" s="7">
        <f t="shared" si="50"/>
        <v>5</v>
      </c>
      <c r="R410" s="7">
        <f t="shared" si="51"/>
        <v>13</v>
      </c>
      <c r="S410" s="8">
        <f t="shared" si="52"/>
        <v>128.4</v>
      </c>
      <c r="T410" s="7" t="str">
        <f t="shared" si="53"/>
        <v>A - Top-Kunde</v>
      </c>
      <c r="U410" s="4">
        <f>ROUND(((E410-Hilfswerte!$B$20)/Hilfswerte!$B$21)+((F410-Hilfswerte!$B$22)/Hilfswerte!$B$23)+((G410-Hilfswerte!$B$24)/Hilfswerte!$B$25)+0.1*INDEX(Hilfswerte!$B$4:$B$15,MATCH(C410,Hilfswerte!$A$4:$A$15,0)),2)</f>
        <v>0.41</v>
      </c>
      <c r="V410" s="4">
        <f>ROUND(SQRT((((E410-Hilfswerte!$B$20)/Hilfswerte!$B$21)-Hilfswerte!$B$28)^2+(((F410-Hilfswerte!$B$22)/Hilfswerte!$B$23)-Hilfswerte!$B$29)^2+(((G410-Hilfswerte!$B$24)/Hilfswerte!$B$25)-Hilfswerte!$B$30)^2),3)</f>
        <v>1.1060000000000001</v>
      </c>
      <c r="W410" s="4">
        <f>ROUND(E410*Hilfswerte!$B$31,0)</f>
        <v>59814</v>
      </c>
      <c r="X410" s="4">
        <f t="shared" si="54"/>
        <v>43754</v>
      </c>
      <c r="Y410" s="4" t="str">
        <f>IF(T410="A - Top-Kunde","bereits Top-Kunde",IF(AND(V410&lt;=Hilfswerte!$B$34,H410&lt;0.5*W410),"Hoch",IF(AND(V410&lt;=Hilfswerte!$B$35,H410&lt;0.7*W410),"Mittel","Niedrig")))</f>
        <v>bereits Top-Kunde</v>
      </c>
      <c r="Z410" s="4">
        <f t="shared" si="55"/>
        <v>4.5999999999999996</v>
      </c>
      <c r="AA410" s="4" t="str">
        <f>IF(J410&gt;365,"Bereits abgewandert (Segment D)",IF(Z410&gt;=Hilfswerte!$B$38,"Rot - akut gefaehrdet",IF(Z410&gt;=Hilfswerte!$B$39,"Gelb - beobachten","Gruen - stabil")))</f>
        <v>Gruen - stabil</v>
      </c>
    </row>
    <row r="411" spans="1:27" ht="15" customHeight="1" x14ac:dyDescent="0.25">
      <c r="A411" s="4" t="s">
        <v>678</v>
      </c>
      <c r="B411" s="4" t="s">
        <v>639</v>
      </c>
      <c r="C411" s="4" t="s">
        <v>59</v>
      </c>
      <c r="D411" s="4" t="s">
        <v>30</v>
      </c>
      <c r="E411" s="4">
        <v>371</v>
      </c>
      <c r="F411" s="5">
        <v>71.7</v>
      </c>
      <c r="G411" s="5">
        <v>13.8</v>
      </c>
      <c r="H411" s="6">
        <v>0</v>
      </c>
      <c r="I411" s="4">
        <v>0</v>
      </c>
      <c r="J411" s="4">
        <v>858</v>
      </c>
      <c r="K411" s="4">
        <v>0</v>
      </c>
      <c r="L411" s="4">
        <v>0</v>
      </c>
      <c r="M411" s="4">
        <v>0</v>
      </c>
      <c r="N411" s="5">
        <v>-30.5</v>
      </c>
      <c r="O411" s="7">
        <f t="shared" si="48"/>
        <v>1</v>
      </c>
      <c r="P411" s="7">
        <f t="shared" si="49"/>
        <v>1</v>
      </c>
      <c r="Q411" s="7">
        <f t="shared" si="50"/>
        <v>1</v>
      </c>
      <c r="R411" s="7">
        <f t="shared" si="51"/>
        <v>3</v>
      </c>
      <c r="S411" s="8">
        <f t="shared" si="52"/>
        <v>14.8</v>
      </c>
      <c r="T411" s="7" t="str">
        <f t="shared" si="53"/>
        <v>D - Abwanderungsrisiko</v>
      </c>
      <c r="U411" s="4">
        <f>ROUND(((E411-Hilfswerte!$B$20)/Hilfswerte!$B$21)+((F411-Hilfswerte!$B$22)/Hilfswerte!$B$23)+((G411-Hilfswerte!$B$24)/Hilfswerte!$B$25)+0.1*INDEX(Hilfswerte!$B$4:$B$15,MATCH(C411,Hilfswerte!$A$4:$A$15,0)),2)</f>
        <v>2.36</v>
      </c>
      <c r="V411" s="4">
        <f>ROUND(SQRT((((E411-Hilfswerte!$B$20)/Hilfswerte!$B$21)-Hilfswerte!$B$28)^2+(((F411-Hilfswerte!$B$22)/Hilfswerte!$B$23)-Hilfswerte!$B$29)^2+(((G411-Hilfswerte!$B$24)/Hilfswerte!$B$25)-Hilfswerte!$B$30)^2),3)</f>
        <v>1.1419999999999999</v>
      </c>
      <c r="W411" s="4">
        <f>ROUND(E411*Hilfswerte!$B$31,0)</f>
        <v>76258</v>
      </c>
      <c r="X411" s="4">
        <f t="shared" si="54"/>
        <v>76258</v>
      </c>
      <c r="Y411" s="4" t="str">
        <f>IF(T411="A - Top-Kunde","bereits Top-Kunde",IF(AND(V411&lt;=Hilfswerte!$B$34,H411&lt;0.5*W411),"Hoch",IF(AND(V411&lt;=Hilfswerte!$B$35,H411&lt;0.7*W411),"Mittel","Niedrig")))</f>
        <v>Mittel</v>
      </c>
      <c r="Z411" s="4">
        <f t="shared" si="55"/>
        <v>55.1</v>
      </c>
      <c r="AA411" s="4" t="str">
        <f>IF(J411&gt;365,"Bereits abgewandert (Segment D)",IF(Z411&gt;=Hilfswerte!$B$38,"Rot - akut gefaehrdet",IF(Z411&gt;=Hilfswerte!$B$39,"Gelb - beobachten","Gruen - stabil")))</f>
        <v>Bereits abgewandert (Segment D)</v>
      </c>
    </row>
    <row r="412" spans="1:27" ht="15" customHeight="1" x14ac:dyDescent="0.25">
      <c r="A412" s="4" t="s">
        <v>679</v>
      </c>
      <c r="B412" s="4" t="s">
        <v>132</v>
      </c>
      <c r="C412" s="4" t="s">
        <v>38</v>
      </c>
      <c r="D412" s="4" t="s">
        <v>30</v>
      </c>
      <c r="E412" s="4">
        <v>234</v>
      </c>
      <c r="F412" s="5">
        <v>57.8</v>
      </c>
      <c r="G412" s="5">
        <v>5</v>
      </c>
      <c r="H412" s="6">
        <v>37820</v>
      </c>
      <c r="I412" s="4">
        <v>1</v>
      </c>
      <c r="J412" s="4">
        <v>331</v>
      </c>
      <c r="K412" s="4">
        <v>0</v>
      </c>
      <c r="L412" s="4">
        <v>20</v>
      </c>
      <c r="M412" s="4">
        <v>3</v>
      </c>
      <c r="N412" s="5">
        <v>10.3</v>
      </c>
      <c r="O412" s="7">
        <f t="shared" si="48"/>
        <v>2</v>
      </c>
      <c r="P412" s="7">
        <f t="shared" si="49"/>
        <v>1</v>
      </c>
      <c r="Q412" s="7">
        <f t="shared" si="50"/>
        <v>5</v>
      </c>
      <c r="R412" s="7">
        <f t="shared" si="51"/>
        <v>8</v>
      </c>
      <c r="S412" s="8">
        <f t="shared" si="52"/>
        <v>79.2</v>
      </c>
      <c r="T412" s="7" t="str">
        <f t="shared" si="53"/>
        <v>C - Entwicklungspotenzial</v>
      </c>
      <c r="U412" s="4">
        <f>ROUND(((E412-Hilfswerte!$B$20)/Hilfswerte!$B$21)+((F412-Hilfswerte!$B$22)/Hilfswerte!$B$23)+((G412-Hilfswerte!$B$24)/Hilfswerte!$B$25)+0.1*INDEX(Hilfswerte!$B$4:$B$15,MATCH(C412,Hilfswerte!$A$4:$A$15,0)),2)</f>
        <v>0.54</v>
      </c>
      <c r="V412" s="4">
        <f>ROUND(SQRT((((E412-Hilfswerte!$B$20)/Hilfswerte!$B$21)-Hilfswerte!$B$28)^2+(((F412-Hilfswerte!$B$22)/Hilfswerte!$B$23)-Hilfswerte!$B$29)^2+(((G412-Hilfswerte!$B$24)/Hilfswerte!$B$25)-Hilfswerte!$B$30)^2),3)</f>
        <v>1.089</v>
      </c>
      <c r="W412" s="4">
        <f>ROUND(E412*Hilfswerte!$B$31,0)</f>
        <v>48098</v>
      </c>
      <c r="X412" s="4">
        <f t="shared" si="54"/>
        <v>10278</v>
      </c>
      <c r="Y412" s="4" t="str">
        <f>IF(T412="A - Top-Kunde","bereits Top-Kunde",IF(AND(V412&lt;=Hilfswerte!$B$34,H412&lt;0.5*W412),"Hoch",IF(AND(V412&lt;=Hilfswerte!$B$35,H412&lt;0.7*W412),"Mittel","Niedrig")))</f>
        <v>Niedrig</v>
      </c>
      <c r="Z412" s="4">
        <f t="shared" si="55"/>
        <v>20.6</v>
      </c>
      <c r="AA412" s="4" t="str">
        <f>IF(J412&gt;365,"Bereits abgewandert (Segment D)",IF(Z412&gt;=Hilfswerte!$B$38,"Rot - akut gefaehrdet",IF(Z412&gt;=Hilfswerte!$B$39,"Gelb - beobachten","Gruen - stabil")))</f>
        <v>Rot - akut gefaehrdet</v>
      </c>
    </row>
    <row r="413" spans="1:27" ht="15" customHeight="1" x14ac:dyDescent="0.25">
      <c r="A413" s="4" t="s">
        <v>680</v>
      </c>
      <c r="B413" s="4" t="s">
        <v>681</v>
      </c>
      <c r="C413" s="4" t="s">
        <v>38</v>
      </c>
      <c r="D413" s="4" t="s">
        <v>56</v>
      </c>
      <c r="E413" s="4">
        <v>127</v>
      </c>
      <c r="F413" s="5">
        <v>22</v>
      </c>
      <c r="G413" s="5">
        <v>17.100000000000001</v>
      </c>
      <c r="H413" s="6">
        <v>8070</v>
      </c>
      <c r="I413" s="4">
        <v>4</v>
      </c>
      <c r="J413" s="4">
        <v>215</v>
      </c>
      <c r="K413" s="4">
        <v>1</v>
      </c>
      <c r="L413" s="4">
        <v>-5</v>
      </c>
      <c r="M413" s="4">
        <v>5</v>
      </c>
      <c r="N413" s="5">
        <v>17.899999999999999</v>
      </c>
      <c r="O413" s="7">
        <f t="shared" si="48"/>
        <v>2</v>
      </c>
      <c r="P413" s="7">
        <f t="shared" si="49"/>
        <v>4</v>
      </c>
      <c r="Q413" s="7">
        <f t="shared" si="50"/>
        <v>5</v>
      </c>
      <c r="R413" s="7">
        <f t="shared" si="51"/>
        <v>11</v>
      </c>
      <c r="S413" s="8">
        <f t="shared" si="52"/>
        <v>113</v>
      </c>
      <c r="T413" s="7" t="str">
        <f t="shared" si="53"/>
        <v>B - Kernkunde</v>
      </c>
      <c r="U413" s="4">
        <f>ROUND(((E413-Hilfswerte!$B$20)/Hilfswerte!$B$21)+((F413-Hilfswerte!$B$22)/Hilfswerte!$B$23)+((G413-Hilfswerte!$B$24)/Hilfswerte!$B$25)+0.1*INDEX(Hilfswerte!$B$4:$B$15,MATCH(C413,Hilfswerte!$A$4:$A$15,0)),2)</f>
        <v>1.36</v>
      </c>
      <c r="V413" s="4">
        <f>ROUND(SQRT((((E413-Hilfswerte!$B$20)/Hilfswerte!$B$21)-Hilfswerte!$B$28)^2+(((F413-Hilfswerte!$B$22)/Hilfswerte!$B$23)-Hilfswerte!$B$29)^2+(((G413-Hilfswerte!$B$24)/Hilfswerte!$B$25)-Hilfswerte!$B$30)^2),3)</f>
        <v>0.99199999999999999</v>
      </c>
      <c r="W413" s="4">
        <f>ROUND(E413*Hilfswerte!$B$31,0)</f>
        <v>26104</v>
      </c>
      <c r="X413" s="4">
        <f t="shared" si="54"/>
        <v>18034</v>
      </c>
      <c r="Y413" s="4" t="str">
        <f>IF(T413="A - Top-Kunde","bereits Top-Kunde",IF(AND(V413&lt;=Hilfswerte!$B$34,H413&lt;0.5*W413),"Hoch",IF(AND(V413&lt;=Hilfswerte!$B$35,H413&lt;0.7*W413),"Mittel","Niedrig")))</f>
        <v>Mittel</v>
      </c>
      <c r="Z413" s="4">
        <f t="shared" si="55"/>
        <v>13.8</v>
      </c>
      <c r="AA413" s="4" t="str">
        <f>IF(J413&gt;365,"Bereits abgewandert (Segment D)",IF(Z413&gt;=Hilfswerte!$B$38,"Rot - akut gefaehrdet",IF(Z413&gt;=Hilfswerte!$B$39,"Gelb - beobachten","Gruen - stabil")))</f>
        <v>Gelb - beobachten</v>
      </c>
    </row>
    <row r="414" spans="1:27" ht="15" customHeight="1" x14ac:dyDescent="0.25">
      <c r="A414" s="4" t="s">
        <v>682</v>
      </c>
      <c r="B414" s="4" t="s">
        <v>657</v>
      </c>
      <c r="C414" s="4" t="s">
        <v>38</v>
      </c>
      <c r="D414" s="4" t="s">
        <v>56</v>
      </c>
      <c r="E414" s="4">
        <v>146</v>
      </c>
      <c r="F414" s="5">
        <v>43.8</v>
      </c>
      <c r="G414" s="5">
        <v>21.7</v>
      </c>
      <c r="H414" s="6">
        <v>2490</v>
      </c>
      <c r="I414" s="4">
        <v>3</v>
      </c>
      <c r="J414" s="4">
        <v>90</v>
      </c>
      <c r="K414" s="4">
        <v>0</v>
      </c>
      <c r="L414" s="4">
        <v>-2</v>
      </c>
      <c r="M414" s="4">
        <v>1</v>
      </c>
      <c r="N414" s="5">
        <v>-12</v>
      </c>
      <c r="O414" s="7">
        <f t="shared" si="48"/>
        <v>4</v>
      </c>
      <c r="P414" s="7">
        <f t="shared" si="49"/>
        <v>3</v>
      </c>
      <c r="Q414" s="7">
        <f t="shared" si="50"/>
        <v>3</v>
      </c>
      <c r="R414" s="7">
        <f t="shared" si="51"/>
        <v>10</v>
      </c>
      <c r="S414" s="8">
        <f t="shared" si="52"/>
        <v>94</v>
      </c>
      <c r="T414" s="7" t="str">
        <f t="shared" si="53"/>
        <v>C - Entwicklungspotenzial</v>
      </c>
      <c r="U414" s="4">
        <f>ROUND(((E414-Hilfswerte!$B$20)/Hilfswerte!$B$21)+((F414-Hilfswerte!$B$22)/Hilfswerte!$B$23)+((G414-Hilfswerte!$B$24)/Hilfswerte!$B$25)+0.1*INDEX(Hilfswerte!$B$4:$B$15,MATCH(C414,Hilfswerte!$A$4:$A$15,0)),2)</f>
        <v>2.56</v>
      </c>
      <c r="V414" s="4">
        <f>ROUND(SQRT((((E414-Hilfswerte!$B$20)/Hilfswerte!$B$21)-Hilfswerte!$B$28)^2+(((F414-Hilfswerte!$B$22)/Hilfswerte!$B$23)-Hilfswerte!$B$29)^2+(((G414-Hilfswerte!$B$24)/Hilfswerte!$B$25)-Hilfswerte!$B$30)^2),3)</f>
        <v>1.6719999999999999</v>
      </c>
      <c r="W414" s="4">
        <f>ROUND(E414*Hilfswerte!$B$31,0)</f>
        <v>30010</v>
      </c>
      <c r="X414" s="4">
        <f t="shared" si="54"/>
        <v>27520</v>
      </c>
      <c r="Y414" s="4" t="str">
        <f>IF(T414="A - Top-Kunde","bereits Top-Kunde",IF(AND(V414&lt;=Hilfswerte!$B$34,H414&lt;0.5*W414),"Hoch",IF(AND(V414&lt;=Hilfswerte!$B$35,H414&lt;0.7*W414),"Mittel","Niedrig")))</f>
        <v>Niedrig</v>
      </c>
      <c r="Z414" s="4">
        <f t="shared" si="55"/>
        <v>9.3000000000000007</v>
      </c>
      <c r="AA414" s="4" t="str">
        <f>IF(J414&gt;365,"Bereits abgewandert (Segment D)",IF(Z414&gt;=Hilfswerte!$B$38,"Rot - akut gefaehrdet",IF(Z414&gt;=Hilfswerte!$B$39,"Gelb - beobachten","Gruen - stabil")))</f>
        <v>Gruen - stabil</v>
      </c>
    </row>
    <row r="415" spans="1:27" ht="15" customHeight="1" x14ac:dyDescent="0.25">
      <c r="A415" s="4" t="s">
        <v>683</v>
      </c>
      <c r="B415" s="4" t="s">
        <v>83</v>
      </c>
      <c r="C415" s="4" t="s">
        <v>51</v>
      </c>
      <c r="D415" s="4" t="s">
        <v>30</v>
      </c>
      <c r="E415" s="4">
        <v>460</v>
      </c>
      <c r="F415" s="5">
        <v>91.9</v>
      </c>
      <c r="G415" s="5">
        <v>10.1</v>
      </c>
      <c r="H415" s="6">
        <v>9470</v>
      </c>
      <c r="I415" s="4">
        <v>2</v>
      </c>
      <c r="J415" s="4">
        <v>37</v>
      </c>
      <c r="K415" s="4">
        <v>0</v>
      </c>
      <c r="L415" s="4">
        <v>10</v>
      </c>
      <c r="M415" s="4">
        <v>6</v>
      </c>
      <c r="N415" s="5">
        <v>38.299999999999997</v>
      </c>
      <c r="O415" s="7">
        <f t="shared" si="48"/>
        <v>4</v>
      </c>
      <c r="P415" s="7">
        <f t="shared" si="49"/>
        <v>2</v>
      </c>
      <c r="Q415" s="7">
        <f t="shared" si="50"/>
        <v>5</v>
      </c>
      <c r="R415" s="7">
        <f t="shared" si="51"/>
        <v>11</v>
      </c>
      <c r="S415" s="8">
        <f t="shared" si="52"/>
        <v>126.2</v>
      </c>
      <c r="T415" s="7" t="str">
        <f t="shared" si="53"/>
        <v>A - Top-Kunde</v>
      </c>
      <c r="U415" s="4">
        <f>ROUND(((E415-Hilfswerte!$B$20)/Hilfswerte!$B$21)+((F415-Hilfswerte!$B$22)/Hilfswerte!$B$23)+((G415-Hilfswerte!$B$24)/Hilfswerte!$B$25)+0.1*INDEX(Hilfswerte!$B$4:$B$15,MATCH(C415,Hilfswerte!$A$4:$A$15,0)),2)</f>
        <v>2.94</v>
      </c>
      <c r="V415" s="4">
        <f>ROUND(SQRT((((E415-Hilfswerte!$B$20)/Hilfswerte!$B$21)-Hilfswerte!$B$28)^2+(((F415-Hilfswerte!$B$22)/Hilfswerte!$B$23)-Hilfswerte!$B$29)^2+(((G415-Hilfswerte!$B$24)/Hilfswerte!$B$25)-Hilfswerte!$B$30)^2),3)</f>
        <v>1.599</v>
      </c>
      <c r="W415" s="4">
        <f>ROUND(E415*Hilfswerte!$B$31,0)</f>
        <v>94551</v>
      </c>
      <c r="X415" s="4">
        <f t="shared" si="54"/>
        <v>85081</v>
      </c>
      <c r="Y415" s="4" t="str">
        <f>IF(T415="A - Top-Kunde","bereits Top-Kunde",IF(AND(V415&lt;=Hilfswerte!$B$34,H415&lt;0.5*W415),"Hoch",IF(AND(V415&lt;=Hilfswerte!$B$35,H415&lt;0.7*W415),"Mittel","Niedrig")))</f>
        <v>bereits Top-Kunde</v>
      </c>
      <c r="Z415" s="4">
        <f t="shared" si="55"/>
        <v>3.9</v>
      </c>
      <c r="AA415" s="4" t="str">
        <f>IF(J415&gt;365,"Bereits abgewandert (Segment D)",IF(Z415&gt;=Hilfswerte!$B$38,"Rot - akut gefaehrdet",IF(Z415&gt;=Hilfswerte!$B$39,"Gelb - beobachten","Gruen - stabil")))</f>
        <v>Gruen - stabil</v>
      </c>
    </row>
    <row r="416" spans="1:27" ht="15" customHeight="1" x14ac:dyDescent="0.25">
      <c r="A416" s="4" t="s">
        <v>684</v>
      </c>
      <c r="B416" s="4" t="s">
        <v>183</v>
      </c>
      <c r="C416" s="4" t="s">
        <v>84</v>
      </c>
      <c r="D416" s="4" t="s">
        <v>30</v>
      </c>
      <c r="E416" s="4">
        <v>72</v>
      </c>
      <c r="F416" s="5">
        <v>23</v>
      </c>
      <c r="G416" s="5">
        <v>10</v>
      </c>
      <c r="H416" s="6">
        <v>4150</v>
      </c>
      <c r="I416" s="4">
        <v>2</v>
      </c>
      <c r="J416" s="4">
        <v>175</v>
      </c>
      <c r="K416" s="4">
        <v>1</v>
      </c>
      <c r="L416" s="4">
        <v>1</v>
      </c>
      <c r="M416" s="4">
        <v>6</v>
      </c>
      <c r="N416" s="5">
        <v>38.1</v>
      </c>
      <c r="O416" s="7">
        <f t="shared" si="48"/>
        <v>3</v>
      </c>
      <c r="P416" s="7">
        <f t="shared" si="49"/>
        <v>2</v>
      </c>
      <c r="Q416" s="7">
        <f t="shared" si="50"/>
        <v>4</v>
      </c>
      <c r="R416" s="7">
        <f t="shared" si="51"/>
        <v>9</v>
      </c>
      <c r="S416" s="8">
        <f t="shared" si="52"/>
        <v>102.8</v>
      </c>
      <c r="T416" s="7" t="str">
        <f t="shared" si="53"/>
        <v>C - Entwicklungspotenzial</v>
      </c>
      <c r="U416" s="4">
        <f>ROUND(((E416-Hilfswerte!$B$20)/Hilfswerte!$B$21)+((F416-Hilfswerte!$B$22)/Hilfswerte!$B$23)+((G416-Hilfswerte!$B$24)/Hilfswerte!$B$25)+0.1*INDEX(Hilfswerte!$B$4:$B$15,MATCH(C416,Hilfswerte!$A$4:$A$15,0)),2)</f>
        <v>-0.33</v>
      </c>
      <c r="V416" s="4">
        <f>ROUND(SQRT((((E416-Hilfswerte!$B$20)/Hilfswerte!$B$21)-Hilfswerte!$B$28)^2+(((F416-Hilfswerte!$B$22)/Hilfswerte!$B$23)-Hilfswerte!$B$29)^2+(((G416-Hilfswerte!$B$24)/Hilfswerte!$B$25)-Hilfswerte!$B$30)^2),3)</f>
        <v>0.52200000000000002</v>
      </c>
      <c r="W416" s="4">
        <f>ROUND(E416*Hilfswerte!$B$31,0)</f>
        <v>14799</v>
      </c>
      <c r="X416" s="4">
        <f t="shared" si="54"/>
        <v>10649</v>
      </c>
      <c r="Y416" s="4" t="str">
        <f>IF(T416="A - Top-Kunde","bereits Top-Kunde",IF(AND(V416&lt;=Hilfswerte!$B$34,H416&lt;0.5*W416),"Hoch",IF(AND(V416&lt;=Hilfswerte!$B$35,H416&lt;0.7*W416),"Mittel","Niedrig")))</f>
        <v>Hoch</v>
      </c>
      <c r="Z416" s="4">
        <f t="shared" si="55"/>
        <v>12</v>
      </c>
      <c r="AA416" s="4" t="str">
        <f>IF(J416&gt;365,"Bereits abgewandert (Segment D)",IF(Z416&gt;=Hilfswerte!$B$38,"Rot - akut gefaehrdet",IF(Z416&gt;=Hilfswerte!$B$39,"Gelb - beobachten","Gruen - stabil")))</f>
        <v>Gruen - stabil</v>
      </c>
    </row>
    <row r="417" spans="1:27" ht="15" customHeight="1" x14ac:dyDescent="0.25">
      <c r="A417" s="4" t="s">
        <v>685</v>
      </c>
      <c r="B417" s="4" t="s">
        <v>114</v>
      </c>
      <c r="C417" s="4" t="s">
        <v>55</v>
      </c>
      <c r="D417" s="4" t="s">
        <v>117</v>
      </c>
      <c r="E417" s="4">
        <v>19</v>
      </c>
      <c r="F417" s="5">
        <v>2</v>
      </c>
      <c r="G417" s="5">
        <v>11.4</v>
      </c>
      <c r="H417" s="6">
        <v>1080</v>
      </c>
      <c r="I417" s="4">
        <v>3</v>
      </c>
      <c r="J417" s="4">
        <v>92</v>
      </c>
      <c r="K417" s="4">
        <v>0</v>
      </c>
      <c r="L417" s="4">
        <v>11</v>
      </c>
      <c r="M417" s="4">
        <v>5</v>
      </c>
      <c r="N417" s="5">
        <v>-24</v>
      </c>
      <c r="O417" s="7">
        <f t="shared" si="48"/>
        <v>3</v>
      </c>
      <c r="P417" s="7">
        <f t="shared" si="49"/>
        <v>3</v>
      </c>
      <c r="Q417" s="7">
        <f t="shared" si="50"/>
        <v>3</v>
      </c>
      <c r="R417" s="7">
        <f t="shared" si="51"/>
        <v>9</v>
      </c>
      <c r="S417" s="8">
        <f t="shared" si="52"/>
        <v>74.7</v>
      </c>
      <c r="T417" s="7" t="str">
        <f t="shared" si="53"/>
        <v>C - Entwicklungspotenzial</v>
      </c>
      <c r="U417" s="4">
        <f>ROUND(((E417-Hilfswerte!$B$20)/Hilfswerte!$B$21)+((F417-Hilfswerte!$B$22)/Hilfswerte!$B$23)+((G417-Hilfswerte!$B$24)/Hilfswerte!$B$25)+0.1*INDEX(Hilfswerte!$B$4:$B$15,MATCH(C417,Hilfswerte!$A$4:$A$15,0)),2)</f>
        <v>-0.42</v>
      </c>
      <c r="V417" s="4">
        <f>ROUND(SQRT((((E417-Hilfswerte!$B$20)/Hilfswerte!$B$21)-Hilfswerte!$B$28)^2+(((F417-Hilfswerte!$B$22)/Hilfswerte!$B$23)-Hilfswerte!$B$29)^2+(((G417-Hilfswerte!$B$24)/Hilfswerte!$B$25)-Hilfswerte!$B$30)^2),3)</f>
        <v>0.90400000000000003</v>
      </c>
      <c r="W417" s="4">
        <f>ROUND(E417*Hilfswerte!$B$31,0)</f>
        <v>3905</v>
      </c>
      <c r="X417" s="4">
        <f t="shared" si="54"/>
        <v>2825</v>
      </c>
      <c r="Y417" s="4" t="str">
        <f>IF(T417="A - Top-Kunde","bereits Top-Kunde",IF(AND(V417&lt;=Hilfswerte!$B$34,H417&lt;0.5*W417),"Hoch",IF(AND(V417&lt;=Hilfswerte!$B$35,H417&lt;0.7*W417),"Mittel","Niedrig")))</f>
        <v>Mittel</v>
      </c>
      <c r="Z417" s="4">
        <f t="shared" si="55"/>
        <v>16.399999999999999</v>
      </c>
      <c r="AA417" s="4" t="str">
        <f>IF(J417&gt;365,"Bereits abgewandert (Segment D)",IF(Z417&gt;=Hilfswerte!$B$38,"Rot - akut gefaehrdet",IF(Z417&gt;=Hilfswerte!$B$39,"Gelb - beobachten","Gruen - stabil")))</f>
        <v>Gelb - beobachten</v>
      </c>
    </row>
    <row r="418" spans="1:27" ht="15" customHeight="1" x14ac:dyDescent="0.25">
      <c r="A418" s="4" t="s">
        <v>686</v>
      </c>
      <c r="B418" s="4" t="s">
        <v>687</v>
      </c>
      <c r="C418" s="4" t="s">
        <v>51</v>
      </c>
      <c r="D418" s="4" t="s">
        <v>30</v>
      </c>
      <c r="E418" s="4">
        <v>566</v>
      </c>
      <c r="F418" s="5">
        <v>65.3</v>
      </c>
      <c r="G418" s="5">
        <v>21.9</v>
      </c>
      <c r="H418" s="6">
        <v>7800</v>
      </c>
      <c r="I418" s="4">
        <v>1</v>
      </c>
      <c r="J418" s="4">
        <v>221</v>
      </c>
      <c r="K418" s="4">
        <v>0</v>
      </c>
      <c r="L418" s="4">
        <v>-2</v>
      </c>
      <c r="M418" s="4">
        <v>5</v>
      </c>
      <c r="N418" s="5">
        <v>25.4</v>
      </c>
      <c r="O418" s="7">
        <f t="shared" si="48"/>
        <v>2</v>
      </c>
      <c r="P418" s="7">
        <f t="shared" si="49"/>
        <v>1</v>
      </c>
      <c r="Q418" s="7">
        <f t="shared" si="50"/>
        <v>5</v>
      </c>
      <c r="R418" s="7">
        <f t="shared" si="51"/>
        <v>8</v>
      </c>
      <c r="S418" s="8">
        <f t="shared" si="52"/>
        <v>92.7</v>
      </c>
      <c r="T418" s="7" t="str">
        <f t="shared" si="53"/>
        <v>C - Entwicklungspotenzial</v>
      </c>
      <c r="U418" s="4">
        <f>ROUND(((E418-Hilfswerte!$B$20)/Hilfswerte!$B$21)+((F418-Hilfswerte!$B$22)/Hilfswerte!$B$23)+((G418-Hilfswerte!$B$24)/Hilfswerte!$B$25)+0.1*INDEX(Hilfswerte!$B$4:$B$15,MATCH(C418,Hilfswerte!$A$4:$A$15,0)),2)</f>
        <v>4.78</v>
      </c>
      <c r="V418" s="4">
        <f>ROUND(SQRT((((E418-Hilfswerte!$B$20)/Hilfswerte!$B$21)-Hilfswerte!$B$28)^2+(((F418-Hilfswerte!$B$22)/Hilfswerte!$B$23)-Hilfswerte!$B$29)^2+(((G418-Hilfswerte!$B$24)/Hilfswerte!$B$25)-Hilfswerte!$B$30)^2),3)</f>
        <v>2.4569999999999999</v>
      </c>
      <c r="W418" s="4">
        <f>ROUND(E418*Hilfswerte!$B$31,0)</f>
        <v>116339</v>
      </c>
      <c r="X418" s="4">
        <f t="shared" si="54"/>
        <v>108539</v>
      </c>
      <c r="Y418" s="4" t="str">
        <f>IF(T418="A - Top-Kunde","bereits Top-Kunde",IF(AND(V418&lt;=Hilfswerte!$B$34,H418&lt;0.5*W418),"Hoch",IF(AND(V418&lt;=Hilfswerte!$B$35,H418&lt;0.7*W418),"Mittel","Niedrig")))</f>
        <v>Niedrig</v>
      </c>
      <c r="Z418" s="4">
        <f t="shared" si="55"/>
        <v>11.1</v>
      </c>
      <c r="AA418" s="4" t="str">
        <f>IF(J418&gt;365,"Bereits abgewandert (Segment D)",IF(Z418&gt;=Hilfswerte!$B$38,"Rot - akut gefaehrdet",IF(Z418&gt;=Hilfswerte!$B$39,"Gelb - beobachten","Gruen - stabil")))</f>
        <v>Gruen - stabil</v>
      </c>
    </row>
    <row r="419" spans="1:27" ht="15" customHeight="1" x14ac:dyDescent="0.25">
      <c r="A419" s="4" t="s">
        <v>688</v>
      </c>
      <c r="B419" s="4" t="s">
        <v>306</v>
      </c>
      <c r="C419" s="4" t="s">
        <v>74</v>
      </c>
      <c r="D419" s="4" t="s">
        <v>30</v>
      </c>
      <c r="E419" s="4">
        <v>151</v>
      </c>
      <c r="F419" s="5">
        <v>28.6</v>
      </c>
      <c r="G419" s="5">
        <v>18.899999999999999</v>
      </c>
      <c r="H419" s="6">
        <v>48900</v>
      </c>
      <c r="I419" s="4">
        <v>6</v>
      </c>
      <c r="J419" s="4">
        <v>60</v>
      </c>
      <c r="K419" s="4">
        <v>1</v>
      </c>
      <c r="L419" s="4">
        <v>27</v>
      </c>
      <c r="M419" s="4">
        <v>1</v>
      </c>
      <c r="N419" s="5">
        <v>-15.6</v>
      </c>
      <c r="O419" s="7">
        <f t="shared" si="48"/>
        <v>4</v>
      </c>
      <c r="P419" s="7">
        <f t="shared" si="49"/>
        <v>5</v>
      </c>
      <c r="Q419" s="7">
        <f t="shared" si="50"/>
        <v>5</v>
      </c>
      <c r="R419" s="7">
        <f t="shared" si="51"/>
        <v>14</v>
      </c>
      <c r="S419" s="8">
        <f t="shared" si="52"/>
        <v>118.1</v>
      </c>
      <c r="T419" s="7" t="str">
        <f t="shared" si="53"/>
        <v>B - Kernkunde</v>
      </c>
      <c r="U419" s="4">
        <f>ROUND(((E419-Hilfswerte!$B$20)/Hilfswerte!$B$21)+((F419-Hilfswerte!$B$22)/Hilfswerte!$B$23)+((G419-Hilfswerte!$B$24)/Hilfswerte!$B$25)+0.1*INDEX(Hilfswerte!$B$4:$B$15,MATCH(C419,Hilfswerte!$A$4:$A$15,0)),2)</f>
        <v>1.5</v>
      </c>
      <c r="V419" s="4">
        <f>ROUND(SQRT((((E419-Hilfswerte!$B$20)/Hilfswerte!$B$21)-Hilfswerte!$B$28)^2+(((F419-Hilfswerte!$B$22)/Hilfswerte!$B$23)-Hilfswerte!$B$29)^2+(((G419-Hilfswerte!$B$24)/Hilfswerte!$B$25)-Hilfswerte!$B$30)^2),3)</f>
        <v>1.234</v>
      </c>
      <c r="W419" s="4">
        <f>ROUND(E419*Hilfswerte!$B$31,0)</f>
        <v>31037</v>
      </c>
      <c r="X419" s="4">
        <f t="shared" si="54"/>
        <v>0</v>
      </c>
      <c r="Y419" s="4" t="str">
        <f>IF(T419="A - Top-Kunde","bereits Top-Kunde",IF(AND(V419&lt;=Hilfswerte!$B$34,H419&lt;0.5*W419),"Hoch",IF(AND(V419&lt;=Hilfswerte!$B$35,H419&lt;0.7*W419),"Mittel","Niedrig")))</f>
        <v>Niedrig</v>
      </c>
      <c r="Z419" s="4">
        <f t="shared" si="55"/>
        <v>17.600000000000001</v>
      </c>
      <c r="AA419" s="4" t="str">
        <f>IF(J419&gt;365,"Bereits abgewandert (Segment D)",IF(Z419&gt;=Hilfswerte!$B$38,"Rot - akut gefaehrdet",IF(Z419&gt;=Hilfswerte!$B$39,"Gelb - beobachten","Gruen - stabil")))</f>
        <v>Gelb - beobachten</v>
      </c>
    </row>
    <row r="420" spans="1:27" ht="15" customHeight="1" x14ac:dyDescent="0.25">
      <c r="A420" s="4" t="s">
        <v>689</v>
      </c>
      <c r="B420" s="4" t="s">
        <v>304</v>
      </c>
      <c r="C420" s="4" t="s">
        <v>89</v>
      </c>
      <c r="D420" s="4" t="s">
        <v>30</v>
      </c>
      <c r="E420" s="4">
        <v>208</v>
      </c>
      <c r="F420" s="5">
        <v>55.5</v>
      </c>
      <c r="G420" s="5">
        <v>10.9</v>
      </c>
      <c r="H420" s="6">
        <v>99670</v>
      </c>
      <c r="I420" s="4">
        <v>10</v>
      </c>
      <c r="J420" s="4">
        <v>12</v>
      </c>
      <c r="K420" s="4">
        <v>0</v>
      </c>
      <c r="L420" s="4">
        <v>11</v>
      </c>
      <c r="M420" s="4">
        <v>3</v>
      </c>
      <c r="N420" s="5">
        <v>-12.9</v>
      </c>
      <c r="O420" s="7">
        <f t="shared" si="48"/>
        <v>5</v>
      </c>
      <c r="P420" s="7">
        <f t="shared" si="49"/>
        <v>5</v>
      </c>
      <c r="Q420" s="7">
        <f t="shared" si="50"/>
        <v>5</v>
      </c>
      <c r="R420" s="7">
        <f t="shared" si="51"/>
        <v>15</v>
      </c>
      <c r="S420" s="8">
        <f t="shared" si="52"/>
        <v>140.30000000000001</v>
      </c>
      <c r="T420" s="7" t="str">
        <f t="shared" si="53"/>
        <v>A - Top-Kunde</v>
      </c>
      <c r="U420" s="4">
        <f>ROUND(((E420-Hilfswerte!$B$20)/Hilfswerte!$B$21)+((F420-Hilfswerte!$B$22)/Hilfswerte!$B$23)+((G420-Hilfswerte!$B$24)/Hilfswerte!$B$25)+0.1*INDEX(Hilfswerte!$B$4:$B$15,MATCH(C420,Hilfswerte!$A$4:$A$15,0)),2)</f>
        <v>1.28</v>
      </c>
      <c r="V420" s="4">
        <f>ROUND(SQRT((((E420-Hilfswerte!$B$20)/Hilfswerte!$B$21)-Hilfswerte!$B$28)^2+(((F420-Hilfswerte!$B$22)/Hilfswerte!$B$23)-Hilfswerte!$B$29)^2+(((G420-Hilfswerte!$B$24)/Hilfswerte!$B$25)-Hilfswerte!$B$30)^2),3)</f>
        <v>0.36899999999999999</v>
      </c>
      <c r="W420" s="4">
        <f>ROUND(E420*Hilfswerte!$B$31,0)</f>
        <v>42754</v>
      </c>
      <c r="X420" s="4">
        <f t="shared" si="54"/>
        <v>0</v>
      </c>
      <c r="Y420" s="4" t="str">
        <f>IF(T420="A - Top-Kunde","bereits Top-Kunde",IF(AND(V420&lt;=Hilfswerte!$B$34,H420&lt;0.5*W420),"Hoch",IF(AND(V420&lt;=Hilfswerte!$B$35,H420&lt;0.7*W420),"Mittel","Niedrig")))</f>
        <v>bereits Top-Kunde</v>
      </c>
      <c r="Z420" s="4">
        <f t="shared" si="55"/>
        <v>8</v>
      </c>
      <c r="AA420" s="4" t="str">
        <f>IF(J420&gt;365,"Bereits abgewandert (Segment D)",IF(Z420&gt;=Hilfswerte!$B$38,"Rot - akut gefaehrdet",IF(Z420&gt;=Hilfswerte!$B$39,"Gelb - beobachten","Gruen - stabil")))</f>
        <v>Gruen - stabil</v>
      </c>
    </row>
    <row r="421" spans="1:27" ht="15" customHeight="1" x14ac:dyDescent="0.25">
      <c r="A421" s="4" t="s">
        <v>690</v>
      </c>
      <c r="B421" s="4" t="s">
        <v>681</v>
      </c>
      <c r="C421" s="4" t="s">
        <v>59</v>
      </c>
      <c r="D421" s="4" t="s">
        <v>30</v>
      </c>
      <c r="E421" s="4">
        <v>56</v>
      </c>
      <c r="F421" s="5">
        <v>8.1</v>
      </c>
      <c r="G421" s="5">
        <v>5.0999999999999996</v>
      </c>
      <c r="H421" s="6">
        <v>3660</v>
      </c>
      <c r="I421" s="4">
        <v>3</v>
      </c>
      <c r="J421" s="4">
        <v>88</v>
      </c>
      <c r="K421" s="4">
        <v>0</v>
      </c>
      <c r="L421" s="4">
        <v>13</v>
      </c>
      <c r="M421" s="4">
        <v>4</v>
      </c>
      <c r="N421" s="5">
        <v>28.6</v>
      </c>
      <c r="O421" s="7">
        <f t="shared" si="48"/>
        <v>4</v>
      </c>
      <c r="P421" s="7">
        <f t="shared" si="49"/>
        <v>3</v>
      </c>
      <c r="Q421" s="7">
        <f t="shared" si="50"/>
        <v>4</v>
      </c>
      <c r="R421" s="7">
        <f t="shared" si="51"/>
        <v>11</v>
      </c>
      <c r="S421" s="8">
        <f t="shared" si="52"/>
        <v>120.4</v>
      </c>
      <c r="T421" s="7" t="str">
        <f t="shared" si="53"/>
        <v>B - Kernkunde</v>
      </c>
      <c r="U421" s="4">
        <f>ROUND(((E421-Hilfswerte!$B$20)/Hilfswerte!$B$21)+((F421-Hilfswerte!$B$22)/Hilfswerte!$B$23)+((G421-Hilfswerte!$B$24)/Hilfswerte!$B$25)+0.1*INDEX(Hilfswerte!$B$4:$B$15,MATCH(C421,Hilfswerte!$A$4:$A$15,0)),2)</f>
        <v>-1.52</v>
      </c>
      <c r="V421" s="4">
        <f>ROUND(SQRT((((E421-Hilfswerte!$B$20)/Hilfswerte!$B$21)-Hilfswerte!$B$28)^2+(((F421-Hilfswerte!$B$22)/Hilfswerte!$B$23)-Hilfswerte!$B$29)^2+(((G421-Hilfswerte!$B$24)/Hilfswerte!$B$25)-Hilfswerte!$B$30)^2),3)</f>
        <v>1.2050000000000001</v>
      </c>
      <c r="W421" s="4">
        <f>ROUND(E421*Hilfswerte!$B$31,0)</f>
        <v>11511</v>
      </c>
      <c r="X421" s="4">
        <f t="shared" si="54"/>
        <v>7851</v>
      </c>
      <c r="Y421" s="4" t="str">
        <f>IF(T421="A - Top-Kunde","bereits Top-Kunde",IF(AND(V421&lt;=Hilfswerte!$B$34,H421&lt;0.5*W421),"Hoch",IF(AND(V421&lt;=Hilfswerte!$B$35,H421&lt;0.7*W421),"Mittel","Niedrig")))</f>
        <v>Niedrig</v>
      </c>
      <c r="Z421" s="4">
        <f t="shared" si="55"/>
        <v>7</v>
      </c>
      <c r="AA421" s="4" t="str">
        <f>IF(J421&gt;365,"Bereits abgewandert (Segment D)",IF(Z421&gt;=Hilfswerte!$B$38,"Rot - akut gefaehrdet",IF(Z421&gt;=Hilfswerte!$B$39,"Gelb - beobachten","Gruen - stabil")))</f>
        <v>Gruen - stabil</v>
      </c>
    </row>
    <row r="422" spans="1:27" ht="15" customHeight="1" x14ac:dyDescent="0.25">
      <c r="A422" s="4" t="s">
        <v>691</v>
      </c>
      <c r="B422" s="4" t="s">
        <v>474</v>
      </c>
      <c r="C422" s="4" t="s">
        <v>51</v>
      </c>
      <c r="D422" s="4" t="s">
        <v>30</v>
      </c>
      <c r="E422" s="4">
        <v>207</v>
      </c>
      <c r="F422" s="5">
        <v>30.9</v>
      </c>
      <c r="G422" s="5">
        <v>20.7</v>
      </c>
      <c r="H422" s="6">
        <v>17970</v>
      </c>
      <c r="I422" s="4">
        <v>2</v>
      </c>
      <c r="J422" s="4">
        <v>65</v>
      </c>
      <c r="K422" s="4">
        <v>0</v>
      </c>
      <c r="L422" s="4">
        <v>12</v>
      </c>
      <c r="M422" s="4">
        <v>4</v>
      </c>
      <c r="N422" s="5">
        <v>-20.8</v>
      </c>
      <c r="O422" s="7">
        <f t="shared" si="48"/>
        <v>4</v>
      </c>
      <c r="P422" s="7">
        <f t="shared" si="49"/>
        <v>2</v>
      </c>
      <c r="Q422" s="7">
        <f t="shared" si="50"/>
        <v>5</v>
      </c>
      <c r="R422" s="7">
        <f t="shared" si="51"/>
        <v>11</v>
      </c>
      <c r="S422" s="8">
        <f t="shared" si="52"/>
        <v>96</v>
      </c>
      <c r="T422" s="7" t="str">
        <f t="shared" si="53"/>
        <v>C - Entwicklungspotenzial</v>
      </c>
      <c r="U422" s="4">
        <f>ROUND(((E422-Hilfswerte!$B$20)/Hilfswerte!$B$21)+((F422-Hilfswerte!$B$22)/Hilfswerte!$B$23)+((G422-Hilfswerte!$B$24)/Hilfswerte!$B$25)+0.1*INDEX(Hilfswerte!$B$4:$B$15,MATCH(C422,Hilfswerte!$A$4:$A$15,0)),2)</f>
        <v>2.44</v>
      </c>
      <c r="V422" s="4">
        <f>ROUND(SQRT((((E422-Hilfswerte!$B$20)/Hilfswerte!$B$21)-Hilfswerte!$B$28)^2+(((F422-Hilfswerte!$B$22)/Hilfswerte!$B$23)-Hilfswerte!$B$29)^2+(((G422-Hilfswerte!$B$24)/Hilfswerte!$B$25)-Hilfswerte!$B$30)^2),3)</f>
        <v>1.5209999999999999</v>
      </c>
      <c r="W422" s="4">
        <f>ROUND(E422*Hilfswerte!$B$31,0)</f>
        <v>42548</v>
      </c>
      <c r="X422" s="4">
        <f t="shared" si="54"/>
        <v>24578</v>
      </c>
      <c r="Y422" s="4" t="str">
        <f>IF(T422="A - Top-Kunde","bereits Top-Kunde",IF(AND(V422&lt;=Hilfswerte!$B$34,H422&lt;0.5*W422),"Hoch",IF(AND(V422&lt;=Hilfswerte!$B$35,H422&lt;0.7*W422),"Mittel","Niedrig")))</f>
        <v>Niedrig</v>
      </c>
      <c r="Z422" s="4">
        <f t="shared" si="55"/>
        <v>14</v>
      </c>
      <c r="AA422" s="4" t="str">
        <f>IF(J422&gt;365,"Bereits abgewandert (Segment D)",IF(Z422&gt;=Hilfswerte!$B$38,"Rot - akut gefaehrdet",IF(Z422&gt;=Hilfswerte!$B$39,"Gelb - beobachten","Gruen - stabil")))</f>
        <v>Gelb - beobachten</v>
      </c>
    </row>
    <row r="423" spans="1:27" ht="15" customHeight="1" x14ac:dyDescent="0.25">
      <c r="A423" s="4" t="s">
        <v>692</v>
      </c>
      <c r="B423" s="4" t="s">
        <v>192</v>
      </c>
      <c r="C423" s="4" t="s">
        <v>33</v>
      </c>
      <c r="D423" s="4" t="s">
        <v>77</v>
      </c>
      <c r="E423" s="4">
        <v>598</v>
      </c>
      <c r="F423" s="5">
        <v>92</v>
      </c>
      <c r="G423" s="5">
        <v>2.9</v>
      </c>
      <c r="H423" s="6">
        <v>123700</v>
      </c>
      <c r="I423" s="4">
        <v>2</v>
      </c>
      <c r="J423" s="4">
        <v>158</v>
      </c>
      <c r="K423" s="4">
        <v>0</v>
      </c>
      <c r="L423" s="4">
        <v>17</v>
      </c>
      <c r="M423" s="4">
        <v>5</v>
      </c>
      <c r="N423" s="5">
        <v>0.6</v>
      </c>
      <c r="O423" s="7">
        <f t="shared" si="48"/>
        <v>3</v>
      </c>
      <c r="P423" s="7">
        <f t="shared" si="49"/>
        <v>2</v>
      </c>
      <c r="Q423" s="7">
        <f t="shared" si="50"/>
        <v>5</v>
      </c>
      <c r="R423" s="7">
        <f t="shared" si="51"/>
        <v>10</v>
      </c>
      <c r="S423" s="8">
        <f t="shared" si="52"/>
        <v>95.2</v>
      </c>
      <c r="T423" s="7" t="str">
        <f t="shared" si="53"/>
        <v>C - Entwicklungspotenzial</v>
      </c>
      <c r="U423" s="4">
        <f>ROUND(((E423-Hilfswerte!$B$20)/Hilfswerte!$B$21)+((F423-Hilfswerte!$B$22)/Hilfswerte!$B$23)+((G423-Hilfswerte!$B$24)/Hilfswerte!$B$25)+0.1*INDEX(Hilfswerte!$B$4:$B$15,MATCH(C423,Hilfswerte!$A$4:$A$15,0)),2)</f>
        <v>2.0699999999999998</v>
      </c>
      <c r="V423" s="4">
        <f>ROUND(SQRT((((E423-Hilfswerte!$B$20)/Hilfswerte!$B$21)-Hilfswerte!$B$28)^2+(((F423-Hilfswerte!$B$22)/Hilfswerte!$B$23)-Hilfswerte!$B$29)^2+(((G423-Hilfswerte!$B$24)/Hilfswerte!$B$25)-Hilfswerte!$B$30)^2),3)</f>
        <v>2.4689999999999999</v>
      </c>
      <c r="W423" s="4">
        <f>ROUND(E423*Hilfswerte!$B$31,0)</f>
        <v>122917</v>
      </c>
      <c r="X423" s="4">
        <f t="shared" si="54"/>
        <v>0</v>
      </c>
      <c r="Y423" s="4" t="str">
        <f>IF(T423="A - Top-Kunde","bereits Top-Kunde",IF(AND(V423&lt;=Hilfswerte!$B$34,H423&lt;0.5*W423),"Hoch",IF(AND(V423&lt;=Hilfswerte!$B$35,H423&lt;0.7*W423),"Mittel","Niedrig")))</f>
        <v>Niedrig</v>
      </c>
      <c r="Z423" s="4">
        <f t="shared" si="55"/>
        <v>11.3</v>
      </c>
      <c r="AA423" s="4" t="str">
        <f>IF(J423&gt;365,"Bereits abgewandert (Segment D)",IF(Z423&gt;=Hilfswerte!$B$38,"Rot - akut gefaehrdet",IF(Z423&gt;=Hilfswerte!$B$39,"Gelb - beobachten","Gruen - stabil")))</f>
        <v>Gruen - stabil</v>
      </c>
    </row>
    <row r="424" spans="1:27" ht="15" customHeight="1" x14ac:dyDescent="0.25">
      <c r="A424" s="4" t="s">
        <v>693</v>
      </c>
      <c r="B424" s="4" t="s">
        <v>222</v>
      </c>
      <c r="C424" s="4" t="s">
        <v>74</v>
      </c>
      <c r="D424" s="4" t="s">
        <v>30</v>
      </c>
      <c r="E424" s="4">
        <v>11</v>
      </c>
      <c r="F424" s="5">
        <v>3.3</v>
      </c>
      <c r="G424" s="5">
        <v>2</v>
      </c>
      <c r="H424" s="6">
        <v>290</v>
      </c>
      <c r="I424" s="4">
        <v>2</v>
      </c>
      <c r="J424" s="4">
        <v>108</v>
      </c>
      <c r="K424" s="4">
        <v>1</v>
      </c>
      <c r="L424" s="4">
        <v>28</v>
      </c>
      <c r="M424" s="4">
        <v>3</v>
      </c>
      <c r="N424" s="5">
        <v>-17.3</v>
      </c>
      <c r="O424" s="7">
        <f t="shared" si="48"/>
        <v>3</v>
      </c>
      <c r="P424" s="7">
        <f t="shared" si="49"/>
        <v>2</v>
      </c>
      <c r="Q424" s="7">
        <f t="shared" si="50"/>
        <v>2</v>
      </c>
      <c r="R424" s="7">
        <f t="shared" si="51"/>
        <v>7</v>
      </c>
      <c r="S424" s="8">
        <f t="shared" si="52"/>
        <v>47</v>
      </c>
      <c r="T424" s="7" t="str">
        <f t="shared" si="53"/>
        <v>C - Entwicklungspotenzial</v>
      </c>
      <c r="U424" s="4">
        <f>ROUND(((E424-Hilfswerte!$B$20)/Hilfswerte!$B$21)+((F424-Hilfswerte!$B$22)/Hilfswerte!$B$23)+((G424-Hilfswerte!$B$24)/Hilfswerte!$B$25)+0.1*INDEX(Hilfswerte!$B$4:$B$15,MATCH(C424,Hilfswerte!$A$4:$A$15,0)),2)</f>
        <v>-2.2400000000000002</v>
      </c>
      <c r="V424" s="4">
        <f>ROUND(SQRT((((E424-Hilfswerte!$B$20)/Hilfswerte!$B$21)-Hilfswerte!$B$28)^2+(((F424-Hilfswerte!$B$22)/Hilfswerte!$B$23)-Hilfswerte!$B$29)^2+(((G424-Hilfswerte!$B$24)/Hilfswerte!$B$25)-Hilfswerte!$B$30)^2),3)</f>
        <v>1.7230000000000001</v>
      </c>
      <c r="W424" s="4">
        <f>ROUND(E424*Hilfswerte!$B$31,0)</f>
        <v>2261</v>
      </c>
      <c r="X424" s="4">
        <f t="shared" si="54"/>
        <v>1971</v>
      </c>
      <c r="Y424" s="4" t="str">
        <f>IF(T424="A - Top-Kunde","bereits Top-Kunde",IF(AND(V424&lt;=Hilfswerte!$B$34,H424&lt;0.5*W424),"Hoch",IF(AND(V424&lt;=Hilfswerte!$B$35,H424&lt;0.7*W424),"Mittel","Niedrig")))</f>
        <v>Niedrig</v>
      </c>
      <c r="Z424" s="4">
        <f t="shared" si="55"/>
        <v>20.9</v>
      </c>
      <c r="AA424" s="4" t="str">
        <f>IF(J424&gt;365,"Bereits abgewandert (Segment D)",IF(Z424&gt;=Hilfswerte!$B$38,"Rot - akut gefaehrdet",IF(Z424&gt;=Hilfswerte!$B$39,"Gelb - beobachten","Gruen - stabil")))</f>
        <v>Rot - akut gefaehrdet</v>
      </c>
    </row>
    <row r="425" spans="1:27" ht="15" customHeight="1" x14ac:dyDescent="0.25">
      <c r="A425" s="4" t="s">
        <v>694</v>
      </c>
      <c r="B425" s="4" t="s">
        <v>428</v>
      </c>
      <c r="C425" s="4" t="s">
        <v>74</v>
      </c>
      <c r="D425" s="4" t="s">
        <v>30</v>
      </c>
      <c r="E425" s="4">
        <v>88</v>
      </c>
      <c r="F425" s="5">
        <v>15.1</v>
      </c>
      <c r="G425" s="5">
        <v>18.7</v>
      </c>
      <c r="H425" s="6">
        <v>7970</v>
      </c>
      <c r="I425" s="4">
        <v>5</v>
      </c>
      <c r="J425" s="4">
        <v>1</v>
      </c>
      <c r="K425" s="4">
        <v>0</v>
      </c>
      <c r="L425" s="4">
        <v>30</v>
      </c>
      <c r="M425" s="4">
        <v>1</v>
      </c>
      <c r="N425" s="5">
        <v>14.2</v>
      </c>
      <c r="O425" s="7">
        <f t="shared" si="48"/>
        <v>5</v>
      </c>
      <c r="P425" s="7">
        <f t="shared" si="49"/>
        <v>5</v>
      </c>
      <c r="Q425" s="7">
        <f t="shared" si="50"/>
        <v>5</v>
      </c>
      <c r="R425" s="7">
        <f t="shared" si="51"/>
        <v>15</v>
      </c>
      <c r="S425" s="8">
        <f t="shared" si="52"/>
        <v>148.1</v>
      </c>
      <c r="T425" s="7" t="str">
        <f t="shared" si="53"/>
        <v>A - Top-Kunde</v>
      </c>
      <c r="U425" s="4">
        <f>ROUND(((E425-Hilfswerte!$B$20)/Hilfswerte!$B$21)+((F425-Hilfswerte!$B$22)/Hilfswerte!$B$23)+((G425-Hilfswerte!$B$24)/Hilfswerte!$B$25)+0.1*INDEX(Hilfswerte!$B$4:$B$15,MATCH(C425,Hilfswerte!$A$4:$A$15,0)),2)</f>
        <v>0.96</v>
      </c>
      <c r="V425" s="4">
        <f>ROUND(SQRT((((E425-Hilfswerte!$B$20)/Hilfswerte!$B$21)-Hilfswerte!$B$28)^2+(((F425-Hilfswerte!$B$22)/Hilfswerte!$B$23)-Hilfswerte!$B$29)^2+(((G425-Hilfswerte!$B$24)/Hilfswerte!$B$25)-Hilfswerte!$B$30)^2),3)</f>
        <v>1.302</v>
      </c>
      <c r="W425" s="4">
        <f>ROUND(E425*Hilfswerte!$B$31,0)</f>
        <v>18088</v>
      </c>
      <c r="X425" s="4">
        <f t="shared" si="54"/>
        <v>10118</v>
      </c>
      <c r="Y425" s="4" t="str">
        <f>IF(T425="A - Top-Kunde","bereits Top-Kunde",IF(AND(V425&lt;=Hilfswerte!$B$34,H425&lt;0.5*W425),"Hoch",IF(AND(V425&lt;=Hilfswerte!$B$35,H425&lt;0.7*W425),"Mittel","Niedrig")))</f>
        <v>bereits Top-Kunde</v>
      </c>
      <c r="Z425" s="4">
        <f t="shared" si="55"/>
        <v>6.1</v>
      </c>
      <c r="AA425" s="4" t="str">
        <f>IF(J425&gt;365,"Bereits abgewandert (Segment D)",IF(Z425&gt;=Hilfswerte!$B$38,"Rot - akut gefaehrdet",IF(Z425&gt;=Hilfswerte!$B$39,"Gelb - beobachten","Gruen - stabil")))</f>
        <v>Gruen - stabil</v>
      </c>
    </row>
    <row r="426" spans="1:27" ht="15" customHeight="1" x14ac:dyDescent="0.25">
      <c r="A426" s="4" t="s">
        <v>695</v>
      </c>
      <c r="B426" s="4" t="s">
        <v>696</v>
      </c>
      <c r="C426" s="4" t="s">
        <v>65</v>
      </c>
      <c r="D426" s="4" t="s">
        <v>106</v>
      </c>
      <c r="E426" s="4">
        <v>8</v>
      </c>
      <c r="F426" s="5">
        <v>2.2999999999999998</v>
      </c>
      <c r="G426" s="5">
        <v>3.1</v>
      </c>
      <c r="H426" s="6">
        <v>1460</v>
      </c>
      <c r="I426" s="4">
        <v>2</v>
      </c>
      <c r="J426" s="4">
        <v>37</v>
      </c>
      <c r="K426" s="4">
        <v>0</v>
      </c>
      <c r="L426" s="4">
        <v>-5</v>
      </c>
      <c r="M426" s="4">
        <v>1</v>
      </c>
      <c r="N426" s="5">
        <v>-38.1</v>
      </c>
      <c r="O426" s="7">
        <f t="shared" si="48"/>
        <v>4</v>
      </c>
      <c r="P426" s="7">
        <f t="shared" si="49"/>
        <v>2</v>
      </c>
      <c r="Q426" s="7">
        <f t="shared" si="50"/>
        <v>3</v>
      </c>
      <c r="R426" s="7">
        <f t="shared" si="51"/>
        <v>9</v>
      </c>
      <c r="S426" s="8">
        <f t="shared" si="52"/>
        <v>71</v>
      </c>
      <c r="T426" s="7" t="str">
        <f t="shared" si="53"/>
        <v>C - Entwicklungspotenzial</v>
      </c>
      <c r="U426" s="4">
        <f>ROUND(((E426-Hilfswerte!$B$20)/Hilfswerte!$B$21)+((F426-Hilfswerte!$B$22)/Hilfswerte!$B$23)+((G426-Hilfswerte!$B$24)/Hilfswerte!$B$25)+0.1*INDEX(Hilfswerte!$B$4:$B$15,MATCH(C426,Hilfswerte!$A$4:$A$15,0)),2)</f>
        <v>-2.12</v>
      </c>
      <c r="V426" s="4">
        <f>ROUND(SQRT((((E426-Hilfswerte!$B$20)/Hilfswerte!$B$21)-Hilfswerte!$B$28)^2+(((F426-Hilfswerte!$B$22)/Hilfswerte!$B$23)-Hilfswerte!$B$29)^2+(((G426-Hilfswerte!$B$24)/Hilfswerte!$B$25)-Hilfswerte!$B$30)^2),3)</f>
        <v>1.59</v>
      </c>
      <c r="W426" s="4">
        <f>ROUND(E426*Hilfswerte!$B$31,0)</f>
        <v>1644</v>
      </c>
      <c r="X426" s="4">
        <f t="shared" si="54"/>
        <v>184</v>
      </c>
      <c r="Y426" s="4" t="str">
        <f>IF(T426="A - Top-Kunde","bereits Top-Kunde",IF(AND(V426&lt;=Hilfswerte!$B$34,H426&lt;0.5*W426),"Hoch",IF(AND(V426&lt;=Hilfswerte!$B$35,H426&lt;0.7*W426),"Mittel","Niedrig")))</f>
        <v>Niedrig</v>
      </c>
      <c r="Z426" s="4">
        <f t="shared" si="55"/>
        <v>17.100000000000001</v>
      </c>
      <c r="AA426" s="4" t="str">
        <f>IF(J426&gt;365,"Bereits abgewandert (Segment D)",IF(Z426&gt;=Hilfswerte!$B$38,"Rot - akut gefaehrdet",IF(Z426&gt;=Hilfswerte!$B$39,"Gelb - beobachten","Gruen - stabil")))</f>
        <v>Gelb - beobachten</v>
      </c>
    </row>
    <row r="427" spans="1:27" ht="15" customHeight="1" x14ac:dyDescent="0.25">
      <c r="A427" s="4" t="s">
        <v>697</v>
      </c>
      <c r="B427" s="4" t="s">
        <v>698</v>
      </c>
      <c r="C427" s="4" t="s">
        <v>84</v>
      </c>
      <c r="D427" s="4" t="s">
        <v>56</v>
      </c>
      <c r="E427" s="4">
        <v>280</v>
      </c>
      <c r="F427" s="5">
        <v>65</v>
      </c>
      <c r="G427" s="5">
        <v>9.6999999999999993</v>
      </c>
      <c r="H427" s="6">
        <v>27820</v>
      </c>
      <c r="I427" s="4">
        <v>2</v>
      </c>
      <c r="J427" s="4">
        <v>164</v>
      </c>
      <c r="K427" s="4">
        <v>0</v>
      </c>
      <c r="L427" s="4">
        <v>4</v>
      </c>
      <c r="M427" s="4">
        <v>5</v>
      </c>
      <c r="N427" s="5">
        <v>19.7</v>
      </c>
      <c r="O427" s="7">
        <f t="shared" si="48"/>
        <v>3</v>
      </c>
      <c r="P427" s="7">
        <f t="shared" si="49"/>
        <v>2</v>
      </c>
      <c r="Q427" s="7">
        <f t="shared" si="50"/>
        <v>5</v>
      </c>
      <c r="R427" s="7">
        <f t="shared" si="51"/>
        <v>10</v>
      </c>
      <c r="S427" s="8">
        <f t="shared" si="52"/>
        <v>108.7</v>
      </c>
      <c r="T427" s="7" t="str">
        <f t="shared" si="53"/>
        <v>B - Kernkunde</v>
      </c>
      <c r="U427" s="4">
        <f>ROUND(((E427-Hilfswerte!$B$20)/Hilfswerte!$B$21)+((F427-Hilfswerte!$B$22)/Hilfswerte!$B$23)+((G427-Hilfswerte!$B$24)/Hilfswerte!$B$25)+0.1*INDEX(Hilfswerte!$B$4:$B$15,MATCH(C427,Hilfswerte!$A$4:$A$15,0)),2)</f>
        <v>1.27</v>
      </c>
      <c r="V427" s="4">
        <f>ROUND(SQRT((((E427-Hilfswerte!$B$20)/Hilfswerte!$B$21)-Hilfswerte!$B$28)^2+(((F427-Hilfswerte!$B$22)/Hilfswerte!$B$23)-Hilfswerte!$B$29)^2+(((G427-Hilfswerte!$B$24)/Hilfswerte!$B$25)-Hilfswerte!$B$30)^2),3)</f>
        <v>0.73</v>
      </c>
      <c r="W427" s="4">
        <f>ROUND(E427*Hilfswerte!$B$31,0)</f>
        <v>57553</v>
      </c>
      <c r="X427" s="4">
        <f t="shared" si="54"/>
        <v>29733</v>
      </c>
      <c r="Y427" s="4" t="str">
        <f>IF(T427="A - Top-Kunde","bereits Top-Kunde",IF(AND(V427&lt;=Hilfswerte!$B$34,H427&lt;0.5*W427),"Hoch",IF(AND(V427&lt;=Hilfswerte!$B$35,H427&lt;0.7*W427),"Mittel","Niedrig")))</f>
        <v>Hoch</v>
      </c>
      <c r="Z427" s="4">
        <f t="shared" si="55"/>
        <v>9</v>
      </c>
      <c r="AA427" s="4" t="str">
        <f>IF(J427&gt;365,"Bereits abgewandert (Segment D)",IF(Z427&gt;=Hilfswerte!$B$38,"Rot - akut gefaehrdet",IF(Z427&gt;=Hilfswerte!$B$39,"Gelb - beobachten","Gruen - stabil")))</f>
        <v>Gruen - stabil</v>
      </c>
    </row>
    <row r="428" spans="1:27" ht="15" customHeight="1" x14ac:dyDescent="0.25">
      <c r="A428" s="4" t="s">
        <v>699</v>
      </c>
      <c r="B428" s="4" t="s">
        <v>576</v>
      </c>
      <c r="C428" s="4" t="s">
        <v>74</v>
      </c>
      <c r="D428" s="4" t="s">
        <v>30</v>
      </c>
      <c r="E428" s="4">
        <v>43</v>
      </c>
      <c r="F428" s="5">
        <v>5.4</v>
      </c>
      <c r="G428" s="5">
        <v>5.9</v>
      </c>
      <c r="H428" s="6">
        <v>1260</v>
      </c>
      <c r="I428" s="4">
        <v>2</v>
      </c>
      <c r="J428" s="4">
        <v>7</v>
      </c>
      <c r="K428" s="4">
        <v>0</v>
      </c>
      <c r="L428" s="4">
        <v>2</v>
      </c>
      <c r="M428" s="4">
        <v>6</v>
      </c>
      <c r="N428" s="5">
        <v>7.9</v>
      </c>
      <c r="O428" s="7">
        <f t="shared" si="48"/>
        <v>5</v>
      </c>
      <c r="P428" s="7">
        <f t="shared" si="49"/>
        <v>2</v>
      </c>
      <c r="Q428" s="7">
        <f t="shared" si="50"/>
        <v>3</v>
      </c>
      <c r="R428" s="7">
        <f t="shared" si="51"/>
        <v>10</v>
      </c>
      <c r="S428" s="8">
        <f t="shared" si="52"/>
        <v>103.4</v>
      </c>
      <c r="T428" s="7" t="str">
        <f t="shared" si="53"/>
        <v>C - Entwicklungspotenzial</v>
      </c>
      <c r="U428" s="4">
        <f>ROUND(((E428-Hilfswerte!$B$20)/Hilfswerte!$B$21)+((F428-Hilfswerte!$B$22)/Hilfswerte!$B$23)+((G428-Hilfswerte!$B$24)/Hilfswerte!$B$25)+0.1*INDEX(Hilfswerte!$B$4:$B$15,MATCH(C428,Hilfswerte!$A$4:$A$15,0)),2)</f>
        <v>-1.44</v>
      </c>
      <c r="V428" s="4">
        <f>ROUND(SQRT((((E428-Hilfswerte!$B$20)/Hilfswerte!$B$21)-Hilfswerte!$B$28)^2+(((F428-Hilfswerte!$B$22)/Hilfswerte!$B$23)-Hilfswerte!$B$29)^2+(((G428-Hilfswerte!$B$24)/Hilfswerte!$B$25)-Hilfswerte!$B$30)^2),3)</f>
        <v>1.1539999999999999</v>
      </c>
      <c r="W428" s="4">
        <f>ROUND(E428*Hilfswerte!$B$31,0)</f>
        <v>8838</v>
      </c>
      <c r="X428" s="4">
        <f t="shared" si="54"/>
        <v>7578</v>
      </c>
      <c r="Y428" s="4" t="str">
        <f>IF(T428="A - Top-Kunde","bereits Top-Kunde",IF(AND(V428&lt;=Hilfswerte!$B$34,H428&lt;0.5*W428),"Hoch",IF(AND(V428&lt;=Hilfswerte!$B$35,H428&lt;0.7*W428),"Mittel","Niedrig")))</f>
        <v>Niedrig</v>
      </c>
      <c r="Z428" s="4">
        <f t="shared" si="55"/>
        <v>0.8</v>
      </c>
      <c r="AA428" s="4" t="str">
        <f>IF(J428&gt;365,"Bereits abgewandert (Segment D)",IF(Z428&gt;=Hilfswerte!$B$38,"Rot - akut gefaehrdet",IF(Z428&gt;=Hilfswerte!$B$39,"Gelb - beobachten","Gruen - stabil")))</f>
        <v>Gruen - stabil</v>
      </c>
    </row>
    <row r="429" spans="1:27" ht="15" customHeight="1" x14ac:dyDescent="0.25">
      <c r="A429" s="4" t="s">
        <v>700</v>
      </c>
      <c r="B429" s="4" t="s">
        <v>701</v>
      </c>
      <c r="C429" s="4" t="s">
        <v>89</v>
      </c>
      <c r="D429" s="4" t="s">
        <v>30</v>
      </c>
      <c r="E429" s="4">
        <v>534</v>
      </c>
      <c r="F429" s="5">
        <v>98.7</v>
      </c>
      <c r="G429" s="5">
        <v>17</v>
      </c>
      <c r="H429" s="6">
        <v>19390</v>
      </c>
      <c r="I429" s="4">
        <v>1</v>
      </c>
      <c r="J429" s="4">
        <v>125</v>
      </c>
      <c r="K429" s="4">
        <v>0</v>
      </c>
      <c r="L429" s="4">
        <v>0</v>
      </c>
      <c r="M429" s="4">
        <v>6</v>
      </c>
      <c r="N429" s="5">
        <v>5.0999999999999996</v>
      </c>
      <c r="O429" s="7">
        <f t="shared" si="48"/>
        <v>3</v>
      </c>
      <c r="P429" s="7">
        <f t="shared" si="49"/>
        <v>1</v>
      </c>
      <c r="Q429" s="7">
        <f t="shared" si="50"/>
        <v>5</v>
      </c>
      <c r="R429" s="7">
        <f t="shared" si="51"/>
        <v>9</v>
      </c>
      <c r="S429" s="8">
        <f t="shared" si="52"/>
        <v>92.6</v>
      </c>
      <c r="T429" s="7" t="str">
        <f t="shared" si="53"/>
        <v>C - Entwicklungspotenzial</v>
      </c>
      <c r="U429" s="4">
        <f>ROUND(((E429-Hilfswerte!$B$20)/Hilfswerte!$B$21)+((F429-Hilfswerte!$B$22)/Hilfswerte!$B$23)+((G429-Hilfswerte!$B$24)/Hilfswerte!$B$25)+0.1*INDEX(Hilfswerte!$B$4:$B$15,MATCH(C429,Hilfswerte!$A$4:$A$15,0)),2)</f>
        <v>4.42</v>
      </c>
      <c r="V429" s="4">
        <f>ROUND(SQRT((((E429-Hilfswerte!$B$20)/Hilfswerte!$B$21)-Hilfswerte!$B$28)^2+(((F429-Hilfswerte!$B$22)/Hilfswerte!$B$23)-Hilfswerte!$B$29)^2+(((G429-Hilfswerte!$B$24)/Hilfswerte!$B$25)-Hilfswerte!$B$30)^2),3)</f>
        <v>2.125</v>
      </c>
      <c r="W429" s="4">
        <f>ROUND(E429*Hilfswerte!$B$31,0)</f>
        <v>109762</v>
      </c>
      <c r="X429" s="4">
        <f t="shared" si="54"/>
        <v>90372</v>
      </c>
      <c r="Y429" s="4" t="str">
        <f>IF(T429="A - Top-Kunde","bereits Top-Kunde",IF(AND(V429&lt;=Hilfswerte!$B$34,H429&lt;0.5*W429),"Hoch",IF(AND(V429&lt;=Hilfswerte!$B$35,H429&lt;0.7*W429),"Mittel","Niedrig")))</f>
        <v>Niedrig</v>
      </c>
      <c r="Z429" s="4">
        <f t="shared" si="55"/>
        <v>6.3</v>
      </c>
      <c r="AA429" s="4" t="str">
        <f>IF(J429&gt;365,"Bereits abgewandert (Segment D)",IF(Z429&gt;=Hilfswerte!$B$38,"Rot - akut gefaehrdet",IF(Z429&gt;=Hilfswerte!$B$39,"Gelb - beobachten","Gruen - stabil")))</f>
        <v>Gruen - stabil</v>
      </c>
    </row>
    <row r="430" spans="1:27" ht="15" customHeight="1" x14ac:dyDescent="0.25">
      <c r="A430" s="4" t="s">
        <v>702</v>
      </c>
      <c r="B430" s="4" t="s">
        <v>703</v>
      </c>
      <c r="C430" s="4" t="s">
        <v>29</v>
      </c>
      <c r="D430" s="4" t="s">
        <v>30</v>
      </c>
      <c r="E430" s="4">
        <v>59</v>
      </c>
      <c r="F430" s="5">
        <v>11.9</v>
      </c>
      <c r="G430" s="5">
        <v>17.2</v>
      </c>
      <c r="H430" s="6">
        <v>2010</v>
      </c>
      <c r="I430" s="4">
        <v>1</v>
      </c>
      <c r="J430" s="4">
        <v>117</v>
      </c>
      <c r="K430" s="4">
        <v>1</v>
      </c>
      <c r="L430" s="4">
        <v>7</v>
      </c>
      <c r="M430" s="4">
        <v>4</v>
      </c>
      <c r="N430" s="5">
        <v>-17.399999999999999</v>
      </c>
      <c r="O430" s="7">
        <f t="shared" si="48"/>
        <v>3</v>
      </c>
      <c r="P430" s="7">
        <f t="shared" si="49"/>
        <v>1</v>
      </c>
      <c r="Q430" s="7">
        <f t="shared" si="50"/>
        <v>3</v>
      </c>
      <c r="R430" s="7">
        <f t="shared" si="51"/>
        <v>7</v>
      </c>
      <c r="S430" s="8">
        <f t="shared" si="52"/>
        <v>53.2</v>
      </c>
      <c r="T430" s="7" t="str">
        <f t="shared" si="53"/>
        <v>C - Entwicklungspotenzial</v>
      </c>
      <c r="U430" s="4">
        <f>ROUND(((E430-Hilfswerte!$B$20)/Hilfswerte!$B$21)+((F430-Hilfswerte!$B$22)/Hilfswerte!$B$23)+((G430-Hilfswerte!$B$24)/Hilfswerte!$B$25)+0.1*INDEX(Hilfswerte!$B$4:$B$15,MATCH(C430,Hilfswerte!$A$4:$A$15,0)),2)</f>
        <v>0.83</v>
      </c>
      <c r="V430" s="4">
        <f>ROUND(SQRT((((E430-Hilfswerte!$B$20)/Hilfswerte!$B$21)-Hilfswerte!$B$28)^2+(((F430-Hilfswerte!$B$22)/Hilfswerte!$B$23)-Hilfswerte!$B$29)^2+(((G430-Hilfswerte!$B$24)/Hilfswerte!$B$25)-Hilfswerte!$B$30)^2),3)</f>
        <v>1.155</v>
      </c>
      <c r="W430" s="4">
        <f>ROUND(E430*Hilfswerte!$B$31,0)</f>
        <v>12127</v>
      </c>
      <c r="X430" s="4">
        <f t="shared" si="54"/>
        <v>10117</v>
      </c>
      <c r="Y430" s="4" t="str">
        <f>IF(T430="A - Top-Kunde","bereits Top-Kunde",IF(AND(V430&lt;=Hilfswerte!$B$34,H430&lt;0.5*W430),"Hoch",IF(AND(V430&lt;=Hilfswerte!$B$35,H430&lt;0.7*W430),"Mittel","Niedrig")))</f>
        <v>Niedrig</v>
      </c>
      <c r="Z430" s="4">
        <f t="shared" si="55"/>
        <v>17.2</v>
      </c>
      <c r="AA430" s="4" t="str">
        <f>IF(J430&gt;365,"Bereits abgewandert (Segment D)",IF(Z430&gt;=Hilfswerte!$B$38,"Rot - akut gefaehrdet",IF(Z430&gt;=Hilfswerte!$B$39,"Gelb - beobachten","Gruen - stabil")))</f>
        <v>Gelb - beobachten</v>
      </c>
    </row>
    <row r="431" spans="1:27" ht="15" customHeight="1" x14ac:dyDescent="0.25">
      <c r="A431" s="4" t="s">
        <v>704</v>
      </c>
      <c r="B431" s="4" t="s">
        <v>587</v>
      </c>
      <c r="C431" s="4" t="s">
        <v>89</v>
      </c>
      <c r="D431" s="4" t="s">
        <v>30</v>
      </c>
      <c r="E431" s="4">
        <v>237</v>
      </c>
      <c r="F431" s="5">
        <v>55.8</v>
      </c>
      <c r="G431" s="5">
        <v>6.4</v>
      </c>
      <c r="H431" s="6">
        <v>3780</v>
      </c>
      <c r="I431" s="4">
        <v>2</v>
      </c>
      <c r="J431" s="4">
        <v>171</v>
      </c>
      <c r="K431" s="4">
        <v>0</v>
      </c>
      <c r="L431" s="4">
        <v>16</v>
      </c>
      <c r="M431" s="4">
        <v>5</v>
      </c>
      <c r="N431" s="5">
        <v>-10.5</v>
      </c>
      <c r="O431" s="7">
        <f t="shared" si="48"/>
        <v>3</v>
      </c>
      <c r="P431" s="7">
        <f t="shared" si="49"/>
        <v>2</v>
      </c>
      <c r="Q431" s="7">
        <f t="shared" si="50"/>
        <v>4</v>
      </c>
      <c r="R431" s="7">
        <f t="shared" si="51"/>
        <v>9</v>
      </c>
      <c r="S431" s="8">
        <f t="shared" si="52"/>
        <v>80</v>
      </c>
      <c r="T431" s="7" t="str">
        <f t="shared" si="53"/>
        <v>C - Entwicklungspotenzial</v>
      </c>
      <c r="U431" s="4">
        <f>ROUND(((E431-Hilfswerte!$B$20)/Hilfswerte!$B$21)+((F431-Hilfswerte!$B$22)/Hilfswerte!$B$23)+((G431-Hilfswerte!$B$24)/Hilfswerte!$B$25)+0.1*INDEX(Hilfswerte!$B$4:$B$15,MATCH(C431,Hilfswerte!$A$4:$A$15,0)),2)</f>
        <v>0.69</v>
      </c>
      <c r="V431" s="4">
        <f>ROUND(SQRT((((E431-Hilfswerte!$B$20)/Hilfswerte!$B$21)-Hilfswerte!$B$28)^2+(((F431-Hilfswerte!$B$22)/Hilfswerte!$B$23)-Hilfswerte!$B$29)^2+(((G431-Hilfswerte!$B$24)/Hilfswerte!$B$25)-Hilfswerte!$B$30)^2),3)</f>
        <v>0.88300000000000001</v>
      </c>
      <c r="W431" s="4">
        <f>ROUND(E431*Hilfswerte!$B$31,0)</f>
        <v>48714</v>
      </c>
      <c r="X431" s="4">
        <f t="shared" si="54"/>
        <v>44934</v>
      </c>
      <c r="Y431" s="4" t="str">
        <f>IF(T431="A - Top-Kunde","bereits Top-Kunde",IF(AND(V431&lt;=Hilfswerte!$B$34,H431&lt;0.5*W431),"Hoch",IF(AND(V431&lt;=Hilfswerte!$B$35,H431&lt;0.7*W431),"Mittel","Niedrig")))</f>
        <v>Mittel</v>
      </c>
      <c r="Z431" s="4">
        <f t="shared" si="55"/>
        <v>16</v>
      </c>
      <c r="AA431" s="4" t="str">
        <f>IF(J431&gt;365,"Bereits abgewandert (Segment D)",IF(Z431&gt;=Hilfswerte!$B$38,"Rot - akut gefaehrdet",IF(Z431&gt;=Hilfswerte!$B$39,"Gelb - beobachten","Gruen - stabil")))</f>
        <v>Gelb - beobachten</v>
      </c>
    </row>
    <row r="432" spans="1:27" ht="15" customHeight="1" x14ac:dyDescent="0.25">
      <c r="A432" s="4" t="s">
        <v>705</v>
      </c>
      <c r="B432" s="4" t="s">
        <v>101</v>
      </c>
      <c r="C432" s="4" t="s">
        <v>51</v>
      </c>
      <c r="D432" s="4" t="s">
        <v>106</v>
      </c>
      <c r="E432" s="4">
        <v>29</v>
      </c>
      <c r="F432" s="5">
        <v>6.8</v>
      </c>
      <c r="G432" s="5">
        <v>19</v>
      </c>
      <c r="H432" s="6">
        <v>1660</v>
      </c>
      <c r="I432" s="4">
        <v>5</v>
      </c>
      <c r="J432" s="4">
        <v>15</v>
      </c>
      <c r="K432" s="4">
        <v>0</v>
      </c>
      <c r="L432" s="4">
        <v>6</v>
      </c>
      <c r="M432" s="4">
        <v>5</v>
      </c>
      <c r="N432" s="5">
        <v>12.7</v>
      </c>
      <c r="O432" s="7">
        <f t="shared" si="48"/>
        <v>5</v>
      </c>
      <c r="P432" s="7">
        <f t="shared" si="49"/>
        <v>5</v>
      </c>
      <c r="Q432" s="7">
        <f t="shared" si="50"/>
        <v>3</v>
      </c>
      <c r="R432" s="7">
        <f t="shared" si="51"/>
        <v>13</v>
      </c>
      <c r="S432" s="8">
        <f t="shared" si="52"/>
        <v>134.6</v>
      </c>
      <c r="T432" s="7" t="str">
        <f t="shared" si="53"/>
        <v>A - Top-Kunde</v>
      </c>
      <c r="U432" s="4">
        <f>ROUND(((E432-Hilfswerte!$B$20)/Hilfswerte!$B$21)+((F432-Hilfswerte!$B$22)/Hilfswerte!$B$23)+((G432-Hilfswerte!$B$24)/Hilfswerte!$B$25)+0.1*INDEX(Hilfswerte!$B$4:$B$15,MATCH(C432,Hilfswerte!$A$4:$A$15,0)),2)</f>
        <v>0.97</v>
      </c>
      <c r="V432" s="4">
        <f>ROUND(SQRT((((E432-Hilfswerte!$B$20)/Hilfswerte!$B$21)-Hilfswerte!$B$28)^2+(((F432-Hilfswerte!$B$22)/Hilfswerte!$B$23)-Hilfswerte!$B$29)^2+(((G432-Hilfswerte!$B$24)/Hilfswerte!$B$25)-Hilfswerte!$B$30)^2),3)</f>
        <v>1.48</v>
      </c>
      <c r="W432" s="4">
        <f>ROUND(E432*Hilfswerte!$B$31,0)</f>
        <v>5961</v>
      </c>
      <c r="X432" s="4">
        <f t="shared" si="54"/>
        <v>4301</v>
      </c>
      <c r="Y432" s="4" t="str">
        <f>IF(T432="A - Top-Kunde","bereits Top-Kunde",IF(AND(V432&lt;=Hilfswerte!$B$34,H432&lt;0.5*W432),"Hoch",IF(AND(V432&lt;=Hilfswerte!$B$35,H432&lt;0.7*W432),"Mittel","Niedrig")))</f>
        <v>bereits Top-Kunde</v>
      </c>
      <c r="Z432" s="4">
        <f t="shared" si="55"/>
        <v>2</v>
      </c>
      <c r="AA432" s="4" t="str">
        <f>IF(J432&gt;365,"Bereits abgewandert (Segment D)",IF(Z432&gt;=Hilfswerte!$B$38,"Rot - akut gefaehrdet",IF(Z432&gt;=Hilfswerte!$B$39,"Gelb - beobachten","Gruen - stabil")))</f>
        <v>Gruen - stabil</v>
      </c>
    </row>
    <row r="433" spans="1:27" ht="15" customHeight="1" x14ac:dyDescent="0.25">
      <c r="A433" s="4" t="s">
        <v>706</v>
      </c>
      <c r="B433" s="4" t="s">
        <v>467</v>
      </c>
      <c r="C433" s="4" t="s">
        <v>84</v>
      </c>
      <c r="D433" s="4" t="s">
        <v>30</v>
      </c>
      <c r="E433" s="4">
        <v>445</v>
      </c>
      <c r="F433" s="5">
        <v>118.3</v>
      </c>
      <c r="G433" s="5">
        <v>14.3</v>
      </c>
      <c r="H433" s="6">
        <v>45060</v>
      </c>
      <c r="I433" s="4">
        <v>1</v>
      </c>
      <c r="J433" s="4">
        <v>226</v>
      </c>
      <c r="K433" s="4">
        <v>0</v>
      </c>
      <c r="L433" s="4">
        <v>-2</v>
      </c>
      <c r="M433" s="4">
        <v>6</v>
      </c>
      <c r="N433" s="5">
        <v>-37.5</v>
      </c>
      <c r="O433" s="7">
        <f t="shared" si="48"/>
        <v>2</v>
      </c>
      <c r="P433" s="7">
        <f t="shared" si="49"/>
        <v>1</v>
      </c>
      <c r="Q433" s="7">
        <f t="shared" si="50"/>
        <v>5</v>
      </c>
      <c r="R433" s="7">
        <f t="shared" si="51"/>
        <v>8</v>
      </c>
      <c r="S433" s="8">
        <f t="shared" si="52"/>
        <v>61.3</v>
      </c>
      <c r="T433" s="7" t="str">
        <f t="shared" si="53"/>
        <v>C - Entwicklungspotenzial</v>
      </c>
      <c r="U433" s="4">
        <f>ROUND(((E433-Hilfswerte!$B$20)/Hilfswerte!$B$21)+((F433-Hilfswerte!$B$22)/Hilfswerte!$B$23)+((G433-Hilfswerte!$B$24)/Hilfswerte!$B$25)+0.1*INDEX(Hilfswerte!$B$4:$B$15,MATCH(C433,Hilfswerte!$A$4:$A$15,0)),2)</f>
        <v>3.67</v>
      </c>
      <c r="V433" s="4">
        <f>ROUND(SQRT((((E433-Hilfswerte!$B$20)/Hilfswerte!$B$21)-Hilfswerte!$B$28)^2+(((F433-Hilfswerte!$B$22)/Hilfswerte!$B$23)-Hilfswerte!$B$29)^2+(((G433-Hilfswerte!$B$24)/Hilfswerte!$B$25)-Hilfswerte!$B$30)^2),3)</f>
        <v>1.9410000000000001</v>
      </c>
      <c r="W433" s="4">
        <f>ROUND(E433*Hilfswerte!$B$31,0)</f>
        <v>91468</v>
      </c>
      <c r="X433" s="4">
        <f t="shared" si="54"/>
        <v>46408</v>
      </c>
      <c r="Y433" s="4" t="str">
        <f>IF(T433="A - Top-Kunde","bereits Top-Kunde",IF(AND(V433&lt;=Hilfswerte!$B$34,H433&lt;0.5*W433),"Hoch",IF(AND(V433&lt;=Hilfswerte!$B$35,H433&lt;0.7*W433),"Mittel","Niedrig")))</f>
        <v>Niedrig</v>
      </c>
      <c r="Z433" s="4">
        <f t="shared" si="55"/>
        <v>26.3</v>
      </c>
      <c r="AA433" s="4" t="str">
        <f>IF(J433&gt;365,"Bereits abgewandert (Segment D)",IF(Z433&gt;=Hilfswerte!$B$38,"Rot - akut gefaehrdet",IF(Z433&gt;=Hilfswerte!$B$39,"Gelb - beobachten","Gruen - stabil")))</f>
        <v>Rot - akut gefaehrdet</v>
      </c>
    </row>
    <row r="434" spans="1:27" ht="15" customHeight="1" x14ac:dyDescent="0.25">
      <c r="A434" s="4" t="s">
        <v>707</v>
      </c>
      <c r="B434" s="4" t="s">
        <v>611</v>
      </c>
      <c r="C434" s="4" t="s">
        <v>65</v>
      </c>
      <c r="D434" s="4" t="s">
        <v>93</v>
      </c>
      <c r="E434" s="4">
        <v>20</v>
      </c>
      <c r="F434" s="5">
        <v>4.5999999999999996</v>
      </c>
      <c r="G434" s="5">
        <v>14.3</v>
      </c>
      <c r="H434" s="6">
        <v>0</v>
      </c>
      <c r="I434" s="4">
        <v>0</v>
      </c>
      <c r="J434" s="4">
        <v>431</v>
      </c>
      <c r="K434" s="4">
        <v>0</v>
      </c>
      <c r="L434" s="4">
        <v>10</v>
      </c>
      <c r="M434" s="4">
        <v>0</v>
      </c>
      <c r="N434" s="5">
        <v>-39.6</v>
      </c>
      <c r="O434" s="7">
        <f t="shared" si="48"/>
        <v>1</v>
      </c>
      <c r="P434" s="7">
        <f t="shared" si="49"/>
        <v>1</v>
      </c>
      <c r="Q434" s="7">
        <f t="shared" si="50"/>
        <v>1</v>
      </c>
      <c r="R434" s="7">
        <f t="shared" si="51"/>
        <v>3</v>
      </c>
      <c r="S434" s="8">
        <f t="shared" si="52"/>
        <v>7.2</v>
      </c>
      <c r="T434" s="7" t="str">
        <f t="shared" si="53"/>
        <v>D - Abwanderungsrisiko</v>
      </c>
      <c r="U434" s="4">
        <f>ROUND(((E434-Hilfswerte!$B$20)/Hilfswerte!$B$21)+((F434-Hilfswerte!$B$22)/Hilfswerte!$B$23)+((G434-Hilfswerte!$B$24)/Hilfswerte!$B$25)+0.1*INDEX(Hilfswerte!$B$4:$B$15,MATCH(C434,Hilfswerte!$A$4:$A$15,0)),2)</f>
        <v>-0.25</v>
      </c>
      <c r="V434" s="4">
        <f>ROUND(SQRT((((E434-Hilfswerte!$B$20)/Hilfswerte!$B$21)-Hilfswerte!$B$28)^2+(((F434-Hilfswerte!$B$22)/Hilfswerte!$B$23)-Hilfswerte!$B$29)^2+(((G434-Hilfswerte!$B$24)/Hilfswerte!$B$25)-Hilfswerte!$B$30)^2),3)</f>
        <v>0.996</v>
      </c>
      <c r="W434" s="4">
        <f>ROUND(E434*Hilfswerte!$B$31,0)</f>
        <v>4111</v>
      </c>
      <c r="X434" s="4">
        <f t="shared" si="54"/>
        <v>4111</v>
      </c>
      <c r="Y434" s="4" t="str">
        <f>IF(T434="A - Top-Kunde","bereits Top-Kunde",IF(AND(V434&lt;=Hilfswerte!$B$34,H434&lt;0.5*W434),"Hoch",IF(AND(V434&lt;=Hilfswerte!$B$35,H434&lt;0.7*W434),"Mittel","Niedrig")))</f>
        <v>Mittel</v>
      </c>
      <c r="Z434" s="4">
        <f t="shared" si="55"/>
        <v>39.4</v>
      </c>
      <c r="AA434" s="4" t="str">
        <f>IF(J434&gt;365,"Bereits abgewandert (Segment D)",IF(Z434&gt;=Hilfswerte!$B$38,"Rot - akut gefaehrdet",IF(Z434&gt;=Hilfswerte!$B$39,"Gelb - beobachten","Gruen - stabil")))</f>
        <v>Bereits abgewandert (Segment D)</v>
      </c>
    </row>
    <row r="435" spans="1:27" ht="15" customHeight="1" x14ac:dyDescent="0.25">
      <c r="A435" s="4" t="s">
        <v>708</v>
      </c>
      <c r="B435" s="4" t="s">
        <v>181</v>
      </c>
      <c r="C435" s="4" t="s">
        <v>33</v>
      </c>
      <c r="D435" s="4" t="s">
        <v>106</v>
      </c>
      <c r="E435" s="4">
        <v>5</v>
      </c>
      <c r="F435" s="5">
        <v>0.5</v>
      </c>
      <c r="G435" s="5">
        <v>21.4</v>
      </c>
      <c r="H435" s="6">
        <v>360</v>
      </c>
      <c r="I435" s="4">
        <v>3</v>
      </c>
      <c r="J435" s="4">
        <v>157</v>
      </c>
      <c r="K435" s="4">
        <v>0</v>
      </c>
      <c r="L435" s="4">
        <v>19</v>
      </c>
      <c r="M435" s="4">
        <v>4</v>
      </c>
      <c r="N435" s="5">
        <v>8.6</v>
      </c>
      <c r="O435" s="7">
        <f t="shared" si="48"/>
        <v>3</v>
      </c>
      <c r="P435" s="7">
        <f t="shared" si="49"/>
        <v>3</v>
      </c>
      <c r="Q435" s="7">
        <f t="shared" si="50"/>
        <v>2</v>
      </c>
      <c r="R435" s="7">
        <f t="shared" si="51"/>
        <v>8</v>
      </c>
      <c r="S435" s="8">
        <f t="shared" si="52"/>
        <v>78.599999999999994</v>
      </c>
      <c r="T435" s="7" t="str">
        <f t="shared" si="53"/>
        <v>C - Entwicklungspotenzial</v>
      </c>
      <c r="U435" s="4">
        <f>ROUND(((E435-Hilfswerte!$B$20)/Hilfswerte!$B$21)+((F435-Hilfswerte!$B$22)/Hilfswerte!$B$23)+((G435-Hilfswerte!$B$24)/Hilfswerte!$B$25)+0.1*INDEX(Hilfswerte!$B$4:$B$15,MATCH(C435,Hilfswerte!$A$4:$A$15,0)),2)</f>
        <v>0.82</v>
      </c>
      <c r="V435" s="4">
        <f>ROUND(SQRT((((E435-Hilfswerte!$B$20)/Hilfswerte!$B$21)-Hilfswerte!$B$28)^2+(((F435-Hilfswerte!$B$22)/Hilfswerte!$B$23)-Hilfswerte!$B$29)^2+(((G435-Hilfswerte!$B$24)/Hilfswerte!$B$25)-Hilfswerte!$B$30)^2),3)</f>
        <v>1.8839999999999999</v>
      </c>
      <c r="W435" s="4">
        <f>ROUND(E435*Hilfswerte!$B$31,0)</f>
        <v>1028</v>
      </c>
      <c r="X435" s="4">
        <f t="shared" si="54"/>
        <v>668</v>
      </c>
      <c r="Y435" s="4" t="str">
        <f>IF(T435="A - Top-Kunde","bereits Top-Kunde",IF(AND(V435&lt;=Hilfswerte!$B$34,H435&lt;0.5*W435),"Hoch",IF(AND(V435&lt;=Hilfswerte!$B$35,H435&lt;0.7*W435),"Mittel","Niedrig")))</f>
        <v>Niedrig</v>
      </c>
      <c r="Z435" s="4">
        <f t="shared" si="55"/>
        <v>11.7</v>
      </c>
      <c r="AA435" s="4" t="str">
        <f>IF(J435&gt;365,"Bereits abgewandert (Segment D)",IF(Z435&gt;=Hilfswerte!$B$38,"Rot - akut gefaehrdet",IF(Z435&gt;=Hilfswerte!$B$39,"Gelb - beobachten","Gruen - stabil")))</f>
        <v>Gruen - stabil</v>
      </c>
    </row>
    <row r="436" spans="1:27" ht="15" customHeight="1" x14ac:dyDescent="0.25">
      <c r="A436" s="4" t="s">
        <v>709</v>
      </c>
      <c r="B436" s="4" t="s">
        <v>439</v>
      </c>
      <c r="C436" s="4" t="s">
        <v>59</v>
      </c>
      <c r="D436" s="4" t="s">
        <v>30</v>
      </c>
      <c r="E436" s="4">
        <v>79</v>
      </c>
      <c r="F436" s="5">
        <v>17.899999999999999</v>
      </c>
      <c r="G436" s="5">
        <v>7.6</v>
      </c>
      <c r="H436" s="6">
        <v>9750</v>
      </c>
      <c r="I436" s="4">
        <v>5</v>
      </c>
      <c r="J436" s="4">
        <v>28</v>
      </c>
      <c r="K436" s="4">
        <v>0</v>
      </c>
      <c r="L436" s="4">
        <v>-3</v>
      </c>
      <c r="M436" s="4">
        <v>5</v>
      </c>
      <c r="N436" s="5">
        <v>-22.4</v>
      </c>
      <c r="O436" s="7">
        <f t="shared" si="48"/>
        <v>5</v>
      </c>
      <c r="P436" s="7">
        <f t="shared" si="49"/>
        <v>5</v>
      </c>
      <c r="Q436" s="7">
        <f t="shared" si="50"/>
        <v>5</v>
      </c>
      <c r="R436" s="7">
        <f t="shared" si="51"/>
        <v>15</v>
      </c>
      <c r="S436" s="8">
        <f t="shared" si="52"/>
        <v>138.80000000000001</v>
      </c>
      <c r="T436" s="7" t="str">
        <f t="shared" si="53"/>
        <v>A - Top-Kunde</v>
      </c>
      <c r="U436" s="4">
        <f>ROUND(((E436-Hilfswerte!$B$20)/Hilfswerte!$B$21)+((F436-Hilfswerte!$B$22)/Hilfswerte!$B$23)+((G436-Hilfswerte!$B$24)/Hilfswerte!$B$25)+0.1*INDEX(Hilfswerte!$B$4:$B$15,MATCH(C436,Hilfswerte!$A$4:$A$15,0)),2)</f>
        <v>-0.85</v>
      </c>
      <c r="V436" s="4">
        <f>ROUND(SQRT((((E436-Hilfswerte!$B$20)/Hilfswerte!$B$21)-Hilfswerte!$B$28)^2+(((F436-Hilfswerte!$B$22)/Hilfswerte!$B$23)-Hilfswerte!$B$29)^2+(((G436-Hilfswerte!$B$24)/Hilfswerte!$B$25)-Hilfswerte!$B$30)^2),3)</f>
        <v>0.77300000000000002</v>
      </c>
      <c r="W436" s="4">
        <f>ROUND(E436*Hilfswerte!$B$31,0)</f>
        <v>16238</v>
      </c>
      <c r="X436" s="4">
        <f t="shared" si="54"/>
        <v>6488</v>
      </c>
      <c r="Y436" s="4" t="str">
        <f>IF(T436="A - Top-Kunde","bereits Top-Kunde",IF(AND(V436&lt;=Hilfswerte!$B$34,H436&lt;0.5*W436),"Hoch",IF(AND(V436&lt;=Hilfswerte!$B$35,H436&lt;0.7*W436),"Mittel","Niedrig")))</f>
        <v>bereits Top-Kunde</v>
      </c>
      <c r="Z436" s="4">
        <f t="shared" si="55"/>
        <v>10.4</v>
      </c>
      <c r="AA436" s="4" t="str">
        <f>IF(J436&gt;365,"Bereits abgewandert (Segment D)",IF(Z436&gt;=Hilfswerte!$B$38,"Rot - akut gefaehrdet",IF(Z436&gt;=Hilfswerte!$B$39,"Gelb - beobachten","Gruen - stabil")))</f>
        <v>Gruen - stabil</v>
      </c>
    </row>
    <row r="437" spans="1:27" ht="15" customHeight="1" x14ac:dyDescent="0.25">
      <c r="A437" s="4" t="s">
        <v>710</v>
      </c>
      <c r="B437" s="4" t="s">
        <v>711</v>
      </c>
      <c r="C437" s="4" t="s">
        <v>89</v>
      </c>
      <c r="D437" s="4" t="s">
        <v>106</v>
      </c>
      <c r="E437" s="4">
        <v>170</v>
      </c>
      <c r="F437" s="5">
        <v>39.1</v>
      </c>
      <c r="G437" s="5">
        <v>16.399999999999999</v>
      </c>
      <c r="H437" s="6">
        <v>68840</v>
      </c>
      <c r="I437" s="4">
        <v>5</v>
      </c>
      <c r="J437" s="4">
        <v>37</v>
      </c>
      <c r="K437" s="4">
        <v>1</v>
      </c>
      <c r="L437" s="4">
        <v>26</v>
      </c>
      <c r="M437" s="4">
        <v>5</v>
      </c>
      <c r="N437" s="5">
        <v>50.7</v>
      </c>
      <c r="O437" s="7">
        <f t="shared" si="48"/>
        <v>4</v>
      </c>
      <c r="P437" s="7">
        <f t="shared" si="49"/>
        <v>5</v>
      </c>
      <c r="Q437" s="7">
        <f t="shared" si="50"/>
        <v>5</v>
      </c>
      <c r="R437" s="7">
        <f t="shared" si="51"/>
        <v>14</v>
      </c>
      <c r="S437" s="8">
        <f t="shared" si="52"/>
        <v>151.6</v>
      </c>
      <c r="T437" s="7" t="str">
        <f t="shared" si="53"/>
        <v>A - Top-Kunde</v>
      </c>
      <c r="U437" s="4">
        <f>ROUND(((E437-Hilfswerte!$B$20)/Hilfswerte!$B$21)+((F437-Hilfswerte!$B$22)/Hilfswerte!$B$23)+((G437-Hilfswerte!$B$24)/Hilfswerte!$B$25)+0.1*INDEX(Hilfswerte!$B$4:$B$15,MATCH(C437,Hilfswerte!$A$4:$A$15,0)),2)</f>
        <v>1.69</v>
      </c>
      <c r="V437" s="4">
        <f>ROUND(SQRT((((E437-Hilfswerte!$B$20)/Hilfswerte!$B$21)-Hilfswerte!$B$28)^2+(((F437-Hilfswerte!$B$22)/Hilfswerte!$B$23)-Hilfswerte!$B$29)^2+(((G437-Hilfswerte!$B$24)/Hilfswerte!$B$25)-Hilfswerte!$B$30)^2),3)</f>
        <v>0.82399999999999995</v>
      </c>
      <c r="W437" s="4">
        <f>ROUND(E437*Hilfswerte!$B$31,0)</f>
        <v>34943</v>
      </c>
      <c r="X437" s="4">
        <f t="shared" si="54"/>
        <v>0</v>
      </c>
      <c r="Y437" s="4" t="str">
        <f>IF(T437="A - Top-Kunde","bereits Top-Kunde",IF(AND(V437&lt;=Hilfswerte!$B$34,H437&lt;0.5*W437),"Hoch",IF(AND(V437&lt;=Hilfswerte!$B$35,H437&lt;0.7*W437),"Mittel","Niedrig")))</f>
        <v>bereits Top-Kunde</v>
      </c>
      <c r="Z437" s="4">
        <f t="shared" si="55"/>
        <v>10.1</v>
      </c>
      <c r="AA437" s="4" t="str">
        <f>IF(J437&gt;365,"Bereits abgewandert (Segment D)",IF(Z437&gt;=Hilfswerte!$B$38,"Rot - akut gefaehrdet",IF(Z437&gt;=Hilfswerte!$B$39,"Gelb - beobachten","Gruen - stabil")))</f>
        <v>Gruen - stabil</v>
      </c>
    </row>
    <row r="438" spans="1:27" ht="15" customHeight="1" x14ac:dyDescent="0.25">
      <c r="A438" s="4" t="s">
        <v>712</v>
      </c>
      <c r="B438" s="4" t="s">
        <v>713</v>
      </c>
      <c r="C438" s="4" t="s">
        <v>55</v>
      </c>
      <c r="D438" s="4" t="s">
        <v>30</v>
      </c>
      <c r="E438" s="4">
        <v>54</v>
      </c>
      <c r="F438" s="5">
        <v>9.5</v>
      </c>
      <c r="G438" s="5">
        <v>8.6</v>
      </c>
      <c r="H438" s="6">
        <v>43530</v>
      </c>
      <c r="I438" s="4">
        <v>8</v>
      </c>
      <c r="J438" s="4">
        <v>10</v>
      </c>
      <c r="K438" s="4">
        <v>2</v>
      </c>
      <c r="L438" s="4">
        <v>4</v>
      </c>
      <c r="M438" s="4">
        <v>4</v>
      </c>
      <c r="N438" s="5">
        <v>-12.5</v>
      </c>
      <c r="O438" s="7">
        <f t="shared" si="48"/>
        <v>5</v>
      </c>
      <c r="P438" s="7">
        <f t="shared" si="49"/>
        <v>5</v>
      </c>
      <c r="Q438" s="7">
        <f t="shared" si="50"/>
        <v>5</v>
      </c>
      <c r="R438" s="7">
        <f t="shared" si="51"/>
        <v>15</v>
      </c>
      <c r="S438" s="8">
        <f t="shared" si="52"/>
        <v>130.6</v>
      </c>
      <c r="T438" s="7" t="str">
        <f t="shared" si="53"/>
        <v>A - Top-Kunde</v>
      </c>
      <c r="U438" s="4">
        <f>ROUND(((E438-Hilfswerte!$B$20)/Hilfswerte!$B$21)+((F438-Hilfswerte!$B$22)/Hilfswerte!$B$23)+((G438-Hilfswerte!$B$24)/Hilfswerte!$B$25)+0.1*INDEX(Hilfswerte!$B$4:$B$15,MATCH(C438,Hilfswerte!$A$4:$A$15,0)),2)</f>
        <v>-0.57999999999999996</v>
      </c>
      <c r="V438" s="4">
        <f>ROUND(SQRT((((E438-Hilfswerte!$B$20)/Hilfswerte!$B$21)-Hilfswerte!$B$28)^2+(((F438-Hilfswerte!$B$22)/Hilfswerte!$B$23)-Hilfswerte!$B$29)^2+(((G438-Hilfswerte!$B$24)/Hilfswerte!$B$25)-Hilfswerte!$B$30)^2),3)</f>
        <v>0.81499999999999995</v>
      </c>
      <c r="W438" s="4">
        <f>ROUND(E438*Hilfswerte!$B$31,0)</f>
        <v>11099</v>
      </c>
      <c r="X438" s="4">
        <f t="shared" si="54"/>
        <v>0</v>
      </c>
      <c r="Y438" s="4" t="str">
        <f>IF(T438="A - Top-Kunde","bereits Top-Kunde",IF(AND(V438&lt;=Hilfswerte!$B$34,H438&lt;0.5*W438),"Hoch",IF(AND(V438&lt;=Hilfswerte!$B$35,H438&lt;0.7*W438),"Mittel","Niedrig")))</f>
        <v>bereits Top-Kunde</v>
      </c>
      <c r="Z438" s="4">
        <f t="shared" si="55"/>
        <v>12.3</v>
      </c>
      <c r="AA438" s="4" t="str">
        <f>IF(J438&gt;365,"Bereits abgewandert (Segment D)",IF(Z438&gt;=Hilfswerte!$B$38,"Rot - akut gefaehrdet",IF(Z438&gt;=Hilfswerte!$B$39,"Gelb - beobachten","Gruen - stabil")))</f>
        <v>Gruen - stabil</v>
      </c>
    </row>
    <row r="439" spans="1:27" ht="15" customHeight="1" x14ac:dyDescent="0.25">
      <c r="A439" s="4" t="s">
        <v>714</v>
      </c>
      <c r="B439" s="4" t="s">
        <v>37</v>
      </c>
      <c r="C439" s="4" t="s">
        <v>47</v>
      </c>
      <c r="D439" s="4" t="s">
        <v>52</v>
      </c>
      <c r="E439" s="4">
        <v>124</v>
      </c>
      <c r="F439" s="5">
        <v>22</v>
      </c>
      <c r="G439" s="5">
        <v>15.1</v>
      </c>
      <c r="H439" s="6">
        <v>5350</v>
      </c>
      <c r="I439" s="4">
        <v>2</v>
      </c>
      <c r="J439" s="4">
        <v>28</v>
      </c>
      <c r="K439" s="4">
        <v>1</v>
      </c>
      <c r="L439" s="4">
        <v>13</v>
      </c>
      <c r="M439" s="4">
        <v>1</v>
      </c>
      <c r="N439" s="5">
        <v>-32.799999999999997</v>
      </c>
      <c r="O439" s="7">
        <f t="shared" si="48"/>
        <v>5</v>
      </c>
      <c r="P439" s="7">
        <f t="shared" si="49"/>
        <v>2</v>
      </c>
      <c r="Q439" s="7">
        <f t="shared" si="50"/>
        <v>4</v>
      </c>
      <c r="R439" s="7">
        <f t="shared" si="51"/>
        <v>11</v>
      </c>
      <c r="S439" s="8">
        <f t="shared" si="52"/>
        <v>83.7</v>
      </c>
      <c r="T439" s="7" t="str">
        <f t="shared" si="53"/>
        <v>C - Entwicklungspotenzial</v>
      </c>
      <c r="U439" s="4">
        <f>ROUND(((E439-Hilfswerte!$B$20)/Hilfswerte!$B$21)+((F439-Hilfswerte!$B$22)/Hilfswerte!$B$23)+((G439-Hilfswerte!$B$24)/Hilfswerte!$B$25)+0.1*INDEX(Hilfswerte!$B$4:$B$15,MATCH(C439,Hilfswerte!$A$4:$A$15,0)),2)</f>
        <v>0.77</v>
      </c>
      <c r="V439" s="4">
        <f>ROUND(SQRT((((E439-Hilfswerte!$B$20)/Hilfswerte!$B$21)-Hilfswerte!$B$28)^2+(((F439-Hilfswerte!$B$22)/Hilfswerte!$B$23)-Hilfswerte!$B$29)^2+(((G439-Hilfswerte!$B$24)/Hilfswerte!$B$25)-Hilfswerte!$B$30)^2),3)</f>
        <v>0.70399999999999996</v>
      </c>
      <c r="W439" s="4">
        <f>ROUND(E439*Hilfswerte!$B$31,0)</f>
        <v>25488</v>
      </c>
      <c r="X439" s="4">
        <f t="shared" si="54"/>
        <v>20138</v>
      </c>
      <c r="Y439" s="4" t="str">
        <f>IF(T439="A - Top-Kunde","bereits Top-Kunde",IF(AND(V439&lt;=Hilfswerte!$B$34,H439&lt;0.5*W439),"Hoch",IF(AND(V439&lt;=Hilfswerte!$B$35,H439&lt;0.7*W439),"Mittel","Niedrig")))</f>
        <v>Hoch</v>
      </c>
      <c r="Z439" s="4">
        <f t="shared" si="55"/>
        <v>20.100000000000001</v>
      </c>
      <c r="AA439" s="4" t="str">
        <f>IF(J439&gt;365,"Bereits abgewandert (Segment D)",IF(Z439&gt;=Hilfswerte!$B$38,"Rot - akut gefaehrdet",IF(Z439&gt;=Hilfswerte!$B$39,"Gelb - beobachten","Gruen - stabil")))</f>
        <v>Rot - akut gefaehrdet</v>
      </c>
    </row>
    <row r="440" spans="1:27" ht="15" customHeight="1" x14ac:dyDescent="0.25">
      <c r="A440" s="4" t="s">
        <v>715</v>
      </c>
      <c r="B440" s="4" t="s">
        <v>130</v>
      </c>
      <c r="C440" s="4" t="s">
        <v>38</v>
      </c>
      <c r="D440" s="4" t="s">
        <v>106</v>
      </c>
      <c r="E440" s="4">
        <v>180</v>
      </c>
      <c r="F440" s="5">
        <v>58.4</v>
      </c>
      <c r="G440" s="5">
        <v>3</v>
      </c>
      <c r="H440" s="6">
        <v>86670</v>
      </c>
      <c r="I440" s="4">
        <v>5</v>
      </c>
      <c r="J440" s="4">
        <v>61</v>
      </c>
      <c r="K440" s="4">
        <v>2</v>
      </c>
      <c r="L440" s="4">
        <v>7</v>
      </c>
      <c r="M440" s="4">
        <v>1</v>
      </c>
      <c r="N440" s="5">
        <v>-4.7</v>
      </c>
      <c r="O440" s="7">
        <f t="shared" si="48"/>
        <v>4</v>
      </c>
      <c r="P440" s="7">
        <f t="shared" si="49"/>
        <v>5</v>
      </c>
      <c r="Q440" s="7">
        <f t="shared" si="50"/>
        <v>5</v>
      </c>
      <c r="R440" s="7">
        <f t="shared" si="51"/>
        <v>14</v>
      </c>
      <c r="S440" s="8">
        <f t="shared" si="52"/>
        <v>123.6</v>
      </c>
      <c r="T440" s="7" t="str">
        <f t="shared" si="53"/>
        <v>B - Kernkunde</v>
      </c>
      <c r="U440" s="4">
        <f>ROUND(((E440-Hilfswerte!$B$20)/Hilfswerte!$B$21)+((F440-Hilfswerte!$B$22)/Hilfswerte!$B$23)+((G440-Hilfswerte!$B$24)/Hilfswerte!$B$25)+0.1*INDEX(Hilfswerte!$B$4:$B$15,MATCH(C440,Hilfswerte!$A$4:$A$15,0)),2)</f>
        <v>0</v>
      </c>
      <c r="V440" s="4">
        <f>ROUND(SQRT((((E440-Hilfswerte!$B$20)/Hilfswerte!$B$21)-Hilfswerte!$B$28)^2+(((F440-Hilfswerte!$B$22)/Hilfswerte!$B$23)-Hilfswerte!$B$29)^2+(((G440-Hilfswerte!$B$24)/Hilfswerte!$B$25)-Hilfswerte!$B$30)^2),3)</f>
        <v>1.357</v>
      </c>
      <c r="W440" s="4">
        <f>ROUND(E440*Hilfswerte!$B$31,0)</f>
        <v>36998</v>
      </c>
      <c r="X440" s="4">
        <f t="shared" si="54"/>
        <v>0</v>
      </c>
      <c r="Y440" s="4" t="str">
        <f>IF(T440="A - Top-Kunde","bereits Top-Kunde",IF(AND(V440&lt;=Hilfswerte!$B$34,H440&lt;0.5*W440),"Hoch",IF(AND(V440&lt;=Hilfswerte!$B$35,H440&lt;0.7*W440),"Mittel","Niedrig")))</f>
        <v>Niedrig</v>
      </c>
      <c r="Z440" s="4">
        <f t="shared" si="55"/>
        <v>12.3</v>
      </c>
      <c r="AA440" s="4" t="str">
        <f>IF(J440&gt;365,"Bereits abgewandert (Segment D)",IF(Z440&gt;=Hilfswerte!$B$38,"Rot - akut gefaehrdet",IF(Z440&gt;=Hilfswerte!$B$39,"Gelb - beobachten","Gruen - stabil")))</f>
        <v>Gruen - stabil</v>
      </c>
    </row>
    <row r="441" spans="1:27" ht="15" customHeight="1" x14ac:dyDescent="0.25">
      <c r="A441" s="4" t="s">
        <v>716</v>
      </c>
      <c r="B441" s="4" t="s">
        <v>327</v>
      </c>
      <c r="C441" s="4" t="s">
        <v>65</v>
      </c>
      <c r="D441" s="4" t="s">
        <v>52</v>
      </c>
      <c r="E441" s="4">
        <v>43</v>
      </c>
      <c r="F441" s="5">
        <v>10.4</v>
      </c>
      <c r="G441" s="5">
        <v>18.7</v>
      </c>
      <c r="H441" s="6">
        <v>3390</v>
      </c>
      <c r="I441" s="4">
        <v>3</v>
      </c>
      <c r="J441" s="4">
        <v>98</v>
      </c>
      <c r="K441" s="4">
        <v>0</v>
      </c>
      <c r="L441" s="4">
        <v>23</v>
      </c>
      <c r="M441" s="4">
        <v>5</v>
      </c>
      <c r="N441" s="5">
        <v>1.7</v>
      </c>
      <c r="O441" s="7">
        <f t="shared" si="48"/>
        <v>3</v>
      </c>
      <c r="P441" s="7">
        <f t="shared" si="49"/>
        <v>3</v>
      </c>
      <c r="Q441" s="7">
        <f t="shared" si="50"/>
        <v>4</v>
      </c>
      <c r="R441" s="7">
        <f t="shared" si="51"/>
        <v>10</v>
      </c>
      <c r="S441" s="8">
        <f t="shared" si="52"/>
        <v>94</v>
      </c>
      <c r="T441" s="7" t="str">
        <f t="shared" si="53"/>
        <v>C - Entwicklungspotenzial</v>
      </c>
      <c r="U441" s="4">
        <f>ROUND(((E441-Hilfswerte!$B$20)/Hilfswerte!$B$21)+((F441-Hilfswerte!$B$22)/Hilfswerte!$B$23)+((G441-Hilfswerte!$B$24)/Hilfswerte!$B$25)+0.1*INDEX(Hilfswerte!$B$4:$B$15,MATCH(C441,Hilfswerte!$A$4:$A$15,0)),2)</f>
        <v>0.65</v>
      </c>
      <c r="V441" s="4">
        <f>ROUND(SQRT((((E441-Hilfswerte!$B$20)/Hilfswerte!$B$21)-Hilfswerte!$B$28)^2+(((F441-Hilfswerte!$B$22)/Hilfswerte!$B$23)-Hilfswerte!$B$29)^2+(((G441-Hilfswerte!$B$24)/Hilfswerte!$B$25)-Hilfswerte!$B$30)^2),3)</f>
        <v>1.3919999999999999</v>
      </c>
      <c r="W441" s="4">
        <f>ROUND(E441*Hilfswerte!$B$31,0)</f>
        <v>8838</v>
      </c>
      <c r="X441" s="4">
        <f t="shared" si="54"/>
        <v>5448</v>
      </c>
      <c r="Y441" s="4" t="str">
        <f>IF(T441="A - Top-Kunde","bereits Top-Kunde",IF(AND(V441&lt;=Hilfswerte!$B$34,H441&lt;0.5*W441),"Hoch",IF(AND(V441&lt;=Hilfswerte!$B$35,H441&lt;0.7*W441),"Mittel","Niedrig")))</f>
        <v>Niedrig</v>
      </c>
      <c r="Z441" s="4">
        <f t="shared" si="55"/>
        <v>9.5</v>
      </c>
      <c r="AA441" s="4" t="str">
        <f>IF(J441&gt;365,"Bereits abgewandert (Segment D)",IF(Z441&gt;=Hilfswerte!$B$38,"Rot - akut gefaehrdet",IF(Z441&gt;=Hilfswerte!$B$39,"Gelb - beobachten","Gruen - stabil")))</f>
        <v>Gruen - stabil</v>
      </c>
    </row>
    <row r="442" spans="1:27" ht="15" customHeight="1" x14ac:dyDescent="0.25">
      <c r="A442" s="4" t="s">
        <v>717</v>
      </c>
      <c r="B442" s="4" t="s">
        <v>376</v>
      </c>
      <c r="C442" s="4" t="s">
        <v>38</v>
      </c>
      <c r="D442" s="4" t="s">
        <v>30</v>
      </c>
      <c r="E442" s="4">
        <v>27</v>
      </c>
      <c r="F442" s="5">
        <v>6.3</v>
      </c>
      <c r="G442" s="5">
        <v>4.8</v>
      </c>
      <c r="H442" s="6">
        <v>0</v>
      </c>
      <c r="I442" s="4">
        <v>0</v>
      </c>
      <c r="J442" s="4">
        <v>874</v>
      </c>
      <c r="K442" s="4">
        <v>0</v>
      </c>
      <c r="L442" s="4">
        <v>13</v>
      </c>
      <c r="M442" s="4">
        <v>0</v>
      </c>
      <c r="N442" s="5">
        <v>-79.2</v>
      </c>
      <c r="O442" s="7">
        <f t="shared" si="48"/>
        <v>1</v>
      </c>
      <c r="P442" s="7">
        <f t="shared" si="49"/>
        <v>1</v>
      </c>
      <c r="Q442" s="7">
        <f t="shared" si="50"/>
        <v>1</v>
      </c>
      <c r="R442" s="7">
        <f t="shared" si="51"/>
        <v>3</v>
      </c>
      <c r="S442" s="8">
        <f t="shared" si="52"/>
        <v>-13.5</v>
      </c>
      <c r="T442" s="7" t="str">
        <f t="shared" si="53"/>
        <v>D - Abwanderungsrisiko</v>
      </c>
      <c r="U442" s="4">
        <f>ROUND(((E442-Hilfswerte!$B$20)/Hilfswerte!$B$21)+((F442-Hilfswerte!$B$22)/Hilfswerte!$B$23)+((G442-Hilfswerte!$B$24)/Hilfswerte!$B$25)+0.1*INDEX(Hilfswerte!$B$4:$B$15,MATCH(C442,Hilfswerte!$A$4:$A$15,0)),2)</f>
        <v>-1.31</v>
      </c>
      <c r="V442" s="4">
        <f>ROUND(SQRT((((E442-Hilfswerte!$B$20)/Hilfswerte!$B$21)-Hilfswerte!$B$28)^2+(((F442-Hilfswerte!$B$22)/Hilfswerte!$B$23)-Hilfswerte!$B$29)^2+(((G442-Hilfswerte!$B$24)/Hilfswerte!$B$25)-Hilfswerte!$B$30)^2),3)</f>
        <v>1.31</v>
      </c>
      <c r="W442" s="4">
        <f>ROUND(E442*Hilfswerte!$B$31,0)</f>
        <v>5550</v>
      </c>
      <c r="X442" s="4">
        <f t="shared" si="54"/>
        <v>5550</v>
      </c>
      <c r="Y442" s="4" t="str">
        <f>IF(T442="A - Top-Kunde","bereits Top-Kunde",IF(AND(V442&lt;=Hilfswerte!$B$34,H442&lt;0.5*W442),"Hoch",IF(AND(V442&lt;=Hilfswerte!$B$35,H442&lt;0.7*W442),"Mittel","Niedrig")))</f>
        <v>Niedrig</v>
      </c>
      <c r="Z442" s="4">
        <f t="shared" si="55"/>
        <v>78</v>
      </c>
      <c r="AA442" s="4" t="str">
        <f>IF(J442&gt;365,"Bereits abgewandert (Segment D)",IF(Z442&gt;=Hilfswerte!$B$38,"Rot - akut gefaehrdet",IF(Z442&gt;=Hilfswerte!$B$39,"Gelb - beobachten","Gruen - stabil")))</f>
        <v>Bereits abgewandert (Segment D)</v>
      </c>
    </row>
    <row r="443" spans="1:27" ht="15" customHeight="1" x14ac:dyDescent="0.25">
      <c r="A443" s="4" t="s">
        <v>718</v>
      </c>
      <c r="B443" s="4" t="s">
        <v>142</v>
      </c>
      <c r="C443" s="4" t="s">
        <v>51</v>
      </c>
      <c r="D443" s="4" t="s">
        <v>77</v>
      </c>
      <c r="E443" s="4">
        <v>39</v>
      </c>
      <c r="F443" s="5">
        <v>7.9</v>
      </c>
      <c r="G443" s="5">
        <v>8.9</v>
      </c>
      <c r="H443" s="6">
        <v>0</v>
      </c>
      <c r="I443" s="4">
        <v>0</v>
      </c>
      <c r="J443" s="4">
        <v>818</v>
      </c>
      <c r="K443" s="4">
        <v>0</v>
      </c>
      <c r="L443" s="4">
        <v>-5</v>
      </c>
      <c r="M443" s="4">
        <v>0</v>
      </c>
      <c r="N443" s="5">
        <v>-68.099999999999994</v>
      </c>
      <c r="O443" s="7">
        <f t="shared" si="48"/>
        <v>1</v>
      </c>
      <c r="P443" s="7">
        <f t="shared" si="49"/>
        <v>1</v>
      </c>
      <c r="Q443" s="7">
        <f t="shared" si="50"/>
        <v>1</v>
      </c>
      <c r="R443" s="7">
        <f t="shared" si="51"/>
        <v>3</v>
      </c>
      <c r="S443" s="8">
        <f t="shared" si="52"/>
        <v>-4.0999999999999996</v>
      </c>
      <c r="T443" s="7" t="str">
        <f t="shared" si="53"/>
        <v>D - Abwanderungsrisiko</v>
      </c>
      <c r="U443" s="4">
        <f>ROUND(((E443-Hilfswerte!$B$20)/Hilfswerte!$B$21)+((F443-Hilfswerte!$B$22)/Hilfswerte!$B$23)+((G443-Hilfswerte!$B$24)/Hilfswerte!$B$25)+0.1*INDEX(Hilfswerte!$B$4:$B$15,MATCH(C443,Hilfswerte!$A$4:$A$15,0)),2)</f>
        <v>-0.56999999999999995</v>
      </c>
      <c r="V443" s="4">
        <f>ROUND(SQRT((((E443-Hilfswerte!$B$20)/Hilfswerte!$B$21)-Hilfswerte!$B$28)^2+(((F443-Hilfswerte!$B$22)/Hilfswerte!$B$23)-Hilfswerte!$B$29)^2+(((G443-Hilfswerte!$B$24)/Hilfswerte!$B$25)-Hilfswerte!$B$30)^2),3)</f>
        <v>0.85099999999999998</v>
      </c>
      <c r="W443" s="4">
        <f>ROUND(E443*Hilfswerte!$B$31,0)</f>
        <v>8016</v>
      </c>
      <c r="X443" s="4">
        <f t="shared" si="54"/>
        <v>8016</v>
      </c>
      <c r="Y443" s="4" t="str">
        <f>IF(T443="A - Top-Kunde","bereits Top-Kunde",IF(AND(V443&lt;=Hilfswerte!$B$34,H443&lt;0.5*W443),"Hoch",IF(AND(V443&lt;=Hilfswerte!$B$35,H443&lt;0.7*W443),"Mittel","Niedrig")))</f>
        <v>Mittel</v>
      </c>
      <c r="Z443" s="4">
        <f t="shared" si="55"/>
        <v>68.099999999999994</v>
      </c>
      <c r="AA443" s="4" t="str">
        <f>IF(J443&gt;365,"Bereits abgewandert (Segment D)",IF(Z443&gt;=Hilfswerte!$B$38,"Rot - akut gefaehrdet",IF(Z443&gt;=Hilfswerte!$B$39,"Gelb - beobachten","Gruen - stabil")))</f>
        <v>Bereits abgewandert (Segment D)</v>
      </c>
    </row>
    <row r="444" spans="1:27" ht="15" customHeight="1" x14ac:dyDescent="0.25">
      <c r="A444" s="4" t="s">
        <v>719</v>
      </c>
      <c r="B444" s="4" t="s">
        <v>327</v>
      </c>
      <c r="C444" s="4" t="s">
        <v>59</v>
      </c>
      <c r="D444" s="4" t="s">
        <v>30</v>
      </c>
      <c r="E444" s="4">
        <v>82</v>
      </c>
      <c r="F444" s="5">
        <v>12.2</v>
      </c>
      <c r="G444" s="5">
        <v>14.8</v>
      </c>
      <c r="H444" s="6">
        <v>52000</v>
      </c>
      <c r="I444" s="4">
        <v>8</v>
      </c>
      <c r="J444" s="4">
        <v>12</v>
      </c>
      <c r="K444" s="4">
        <v>1</v>
      </c>
      <c r="L444" s="4">
        <v>26</v>
      </c>
      <c r="M444" s="4">
        <v>2</v>
      </c>
      <c r="N444" s="5">
        <v>-8.5</v>
      </c>
      <c r="O444" s="7">
        <f t="shared" si="48"/>
        <v>5</v>
      </c>
      <c r="P444" s="7">
        <f t="shared" si="49"/>
        <v>5</v>
      </c>
      <c r="Q444" s="7">
        <f t="shared" si="50"/>
        <v>5</v>
      </c>
      <c r="R444" s="7">
        <f t="shared" si="51"/>
        <v>15</v>
      </c>
      <c r="S444" s="8">
        <f t="shared" si="52"/>
        <v>132</v>
      </c>
      <c r="T444" s="7" t="str">
        <f t="shared" si="53"/>
        <v>A - Top-Kunde</v>
      </c>
      <c r="U444" s="4">
        <f>ROUND(((E444-Hilfswerte!$B$20)/Hilfswerte!$B$21)+((F444-Hilfswerte!$B$22)/Hilfswerte!$B$23)+((G444-Hilfswerte!$B$24)/Hilfswerte!$B$25)+0.1*INDEX(Hilfswerte!$B$4:$B$15,MATCH(C444,Hilfswerte!$A$4:$A$15,0)),2)</f>
        <v>0.21</v>
      </c>
      <c r="V444" s="4">
        <f>ROUND(SQRT((((E444-Hilfswerte!$B$20)/Hilfswerte!$B$21)-Hilfswerte!$B$28)^2+(((F444-Hilfswerte!$B$22)/Hilfswerte!$B$23)-Hilfswerte!$B$29)^2+(((G444-Hilfswerte!$B$24)/Hilfswerte!$B$25)-Hilfswerte!$B$30)^2),3)</f>
        <v>0.81799999999999995</v>
      </c>
      <c r="W444" s="4">
        <f>ROUND(E444*Hilfswerte!$B$31,0)</f>
        <v>16855</v>
      </c>
      <c r="X444" s="4">
        <f t="shared" si="54"/>
        <v>0</v>
      </c>
      <c r="Y444" s="4" t="str">
        <f>IF(T444="A - Top-Kunde","bereits Top-Kunde",IF(AND(V444&lt;=Hilfswerte!$B$34,H444&lt;0.5*W444),"Hoch",IF(AND(V444&lt;=Hilfswerte!$B$35,H444&lt;0.7*W444),"Mittel","Niedrig")))</f>
        <v>bereits Top-Kunde</v>
      </c>
      <c r="Z444" s="4">
        <f t="shared" si="55"/>
        <v>12.2</v>
      </c>
      <c r="AA444" s="4" t="str">
        <f>IF(J444&gt;365,"Bereits abgewandert (Segment D)",IF(Z444&gt;=Hilfswerte!$B$38,"Rot - akut gefaehrdet",IF(Z444&gt;=Hilfswerte!$B$39,"Gelb - beobachten","Gruen - stabil")))</f>
        <v>Gruen - stabil</v>
      </c>
    </row>
    <row r="445" spans="1:27" ht="15" customHeight="1" x14ac:dyDescent="0.25">
      <c r="A445" s="4" t="s">
        <v>720</v>
      </c>
      <c r="B445" s="4" t="s">
        <v>397</v>
      </c>
      <c r="C445" s="4" t="s">
        <v>38</v>
      </c>
      <c r="D445" s="4" t="s">
        <v>30</v>
      </c>
      <c r="E445" s="4">
        <v>102</v>
      </c>
      <c r="F445" s="5">
        <v>20.5</v>
      </c>
      <c r="G445" s="5">
        <v>10</v>
      </c>
      <c r="H445" s="6">
        <v>29910</v>
      </c>
      <c r="I445" s="4">
        <v>4</v>
      </c>
      <c r="J445" s="4">
        <v>7</v>
      </c>
      <c r="K445" s="4">
        <v>1</v>
      </c>
      <c r="L445" s="4">
        <v>12</v>
      </c>
      <c r="M445" s="4">
        <v>4</v>
      </c>
      <c r="N445" s="5">
        <v>11.7</v>
      </c>
      <c r="O445" s="7">
        <f t="shared" si="48"/>
        <v>5</v>
      </c>
      <c r="P445" s="7">
        <f t="shared" si="49"/>
        <v>4</v>
      </c>
      <c r="Q445" s="7">
        <f t="shared" si="50"/>
        <v>5</v>
      </c>
      <c r="R445" s="7">
        <f t="shared" si="51"/>
        <v>14</v>
      </c>
      <c r="S445" s="8">
        <f t="shared" si="52"/>
        <v>136.30000000000001</v>
      </c>
      <c r="T445" s="7" t="str">
        <f t="shared" si="53"/>
        <v>A - Top-Kunde</v>
      </c>
      <c r="U445" s="4">
        <f>ROUND(((E445-Hilfswerte!$B$20)/Hilfswerte!$B$21)+((F445-Hilfswerte!$B$22)/Hilfswerte!$B$23)+((G445-Hilfswerte!$B$24)/Hilfswerte!$B$25)+0.1*INDEX(Hilfswerte!$B$4:$B$15,MATCH(C445,Hilfswerte!$A$4:$A$15,0)),2)</f>
        <v>0.09</v>
      </c>
      <c r="V445" s="4">
        <f>ROUND(SQRT((((E445-Hilfswerte!$B$20)/Hilfswerte!$B$21)-Hilfswerte!$B$28)^2+(((F445-Hilfswerte!$B$22)/Hilfswerte!$B$23)-Hilfswerte!$B$29)^2+(((G445-Hilfswerte!$B$24)/Hilfswerte!$B$25)-Hilfswerte!$B$30)^2),3)</f>
        <v>0.45900000000000002</v>
      </c>
      <c r="W445" s="4">
        <f>ROUND(E445*Hilfswerte!$B$31,0)</f>
        <v>20966</v>
      </c>
      <c r="X445" s="4">
        <f t="shared" si="54"/>
        <v>0</v>
      </c>
      <c r="Y445" s="4" t="str">
        <f>IF(T445="A - Top-Kunde","bereits Top-Kunde",IF(AND(V445&lt;=Hilfswerte!$B$34,H445&lt;0.5*W445),"Hoch",IF(AND(V445&lt;=Hilfswerte!$B$35,H445&lt;0.7*W445),"Mittel","Niedrig")))</f>
        <v>bereits Top-Kunde</v>
      </c>
      <c r="Z445" s="4">
        <f t="shared" si="55"/>
        <v>5.8</v>
      </c>
      <c r="AA445" s="4" t="str">
        <f>IF(J445&gt;365,"Bereits abgewandert (Segment D)",IF(Z445&gt;=Hilfswerte!$B$38,"Rot - akut gefaehrdet",IF(Z445&gt;=Hilfswerte!$B$39,"Gelb - beobachten","Gruen - stabil")))</f>
        <v>Gruen - stabil</v>
      </c>
    </row>
    <row r="446" spans="1:27" ht="15" customHeight="1" x14ac:dyDescent="0.25">
      <c r="A446" s="4" t="s">
        <v>721</v>
      </c>
      <c r="B446" s="4" t="s">
        <v>447</v>
      </c>
      <c r="C446" s="4" t="s">
        <v>89</v>
      </c>
      <c r="D446" s="4" t="s">
        <v>30</v>
      </c>
      <c r="E446" s="4">
        <v>44</v>
      </c>
      <c r="F446" s="5">
        <v>11.6</v>
      </c>
      <c r="G446" s="5">
        <v>21.7</v>
      </c>
      <c r="H446" s="6">
        <v>1290</v>
      </c>
      <c r="I446" s="4">
        <v>4</v>
      </c>
      <c r="J446" s="4">
        <v>9</v>
      </c>
      <c r="K446" s="4">
        <v>0</v>
      </c>
      <c r="L446" s="4">
        <v>-2</v>
      </c>
      <c r="M446" s="4">
        <v>2</v>
      </c>
      <c r="N446" s="5">
        <v>5.3</v>
      </c>
      <c r="O446" s="7">
        <f t="shared" si="48"/>
        <v>5</v>
      </c>
      <c r="P446" s="7">
        <f t="shared" si="49"/>
        <v>4</v>
      </c>
      <c r="Q446" s="7">
        <f t="shared" si="50"/>
        <v>3</v>
      </c>
      <c r="R446" s="7">
        <f t="shared" si="51"/>
        <v>12</v>
      </c>
      <c r="S446" s="8">
        <f t="shared" si="52"/>
        <v>122.7</v>
      </c>
      <c r="T446" s="7" t="str">
        <f t="shared" si="53"/>
        <v>B - Kernkunde</v>
      </c>
      <c r="U446" s="4">
        <f>ROUND(((E446-Hilfswerte!$B$20)/Hilfswerte!$B$21)+((F446-Hilfswerte!$B$22)/Hilfswerte!$B$23)+((G446-Hilfswerte!$B$24)/Hilfswerte!$B$25)+0.1*INDEX(Hilfswerte!$B$4:$B$15,MATCH(C446,Hilfswerte!$A$4:$A$15,0)),2)</f>
        <v>1.5</v>
      </c>
      <c r="V446" s="4">
        <f>ROUND(SQRT((((E446-Hilfswerte!$B$20)/Hilfswerte!$B$21)-Hilfswerte!$B$28)^2+(((F446-Hilfswerte!$B$22)/Hilfswerte!$B$23)-Hilfswerte!$B$29)^2+(((G446-Hilfswerte!$B$24)/Hilfswerte!$B$25)-Hilfswerte!$B$30)^2),3)</f>
        <v>1.8089999999999999</v>
      </c>
      <c r="W446" s="4">
        <f>ROUND(E446*Hilfswerte!$B$31,0)</f>
        <v>9044</v>
      </c>
      <c r="X446" s="4">
        <f t="shared" si="54"/>
        <v>7754</v>
      </c>
      <c r="Y446" s="4" t="str">
        <f>IF(T446="A - Top-Kunde","bereits Top-Kunde",IF(AND(V446&lt;=Hilfswerte!$B$34,H446&lt;0.5*W446),"Hoch",IF(AND(V446&lt;=Hilfswerte!$B$35,H446&lt;0.7*W446),"Mittel","Niedrig")))</f>
        <v>Niedrig</v>
      </c>
      <c r="Z446" s="4">
        <f t="shared" si="55"/>
        <v>0.5</v>
      </c>
      <c r="AA446" s="4" t="str">
        <f>IF(J446&gt;365,"Bereits abgewandert (Segment D)",IF(Z446&gt;=Hilfswerte!$B$38,"Rot - akut gefaehrdet",IF(Z446&gt;=Hilfswerte!$B$39,"Gelb - beobachten","Gruen - stabil")))</f>
        <v>Gruen - stabil</v>
      </c>
    </row>
    <row r="447" spans="1:27" ht="15" customHeight="1" x14ac:dyDescent="0.25">
      <c r="A447" s="4" t="s">
        <v>722</v>
      </c>
      <c r="B447" s="4" t="s">
        <v>723</v>
      </c>
      <c r="C447" s="4" t="s">
        <v>33</v>
      </c>
      <c r="D447" s="4" t="s">
        <v>122</v>
      </c>
      <c r="E447" s="4">
        <v>14</v>
      </c>
      <c r="F447" s="5">
        <v>1.9</v>
      </c>
      <c r="G447" s="5">
        <v>22</v>
      </c>
      <c r="H447" s="6">
        <v>0</v>
      </c>
      <c r="I447" s="4">
        <v>0</v>
      </c>
      <c r="J447" s="4">
        <v>570</v>
      </c>
      <c r="K447" s="4">
        <v>0</v>
      </c>
      <c r="L447" s="4">
        <v>6</v>
      </c>
      <c r="M447" s="4">
        <v>0</v>
      </c>
      <c r="N447" s="5">
        <v>-84.7</v>
      </c>
      <c r="O447" s="7">
        <f t="shared" si="48"/>
        <v>1</v>
      </c>
      <c r="P447" s="7">
        <f t="shared" si="49"/>
        <v>1</v>
      </c>
      <c r="Q447" s="7">
        <f t="shared" si="50"/>
        <v>1</v>
      </c>
      <c r="R447" s="7">
        <f t="shared" si="51"/>
        <v>3</v>
      </c>
      <c r="S447" s="8">
        <f t="shared" si="52"/>
        <v>-14.2</v>
      </c>
      <c r="T447" s="7" t="str">
        <f t="shared" si="53"/>
        <v>D - Abwanderungsrisiko</v>
      </c>
      <c r="U447" s="4">
        <f>ROUND(((E447-Hilfswerte!$B$20)/Hilfswerte!$B$21)+((F447-Hilfswerte!$B$22)/Hilfswerte!$B$23)+((G447-Hilfswerte!$B$24)/Hilfswerte!$B$25)+0.1*INDEX(Hilfswerte!$B$4:$B$15,MATCH(C447,Hilfswerte!$A$4:$A$15,0)),2)</f>
        <v>0.98</v>
      </c>
      <c r="V447" s="4">
        <f>ROUND(SQRT((((E447-Hilfswerte!$B$20)/Hilfswerte!$B$21)-Hilfswerte!$B$28)^2+(((F447-Hilfswerte!$B$22)/Hilfswerte!$B$23)-Hilfswerte!$B$29)^2+(((G447-Hilfswerte!$B$24)/Hilfswerte!$B$25)-Hilfswerte!$B$30)^2),3)</f>
        <v>1.944</v>
      </c>
      <c r="W447" s="4">
        <f>ROUND(E447*Hilfswerte!$B$31,0)</f>
        <v>2878</v>
      </c>
      <c r="X447" s="4">
        <f t="shared" si="54"/>
        <v>2878</v>
      </c>
      <c r="Y447" s="4" t="str">
        <f>IF(T447="A - Top-Kunde","bereits Top-Kunde",IF(AND(V447&lt;=Hilfswerte!$B$34,H447&lt;0.5*W447),"Hoch",IF(AND(V447&lt;=Hilfswerte!$B$35,H447&lt;0.7*W447),"Mittel","Niedrig")))</f>
        <v>Niedrig</v>
      </c>
      <c r="Z447" s="4">
        <f t="shared" si="55"/>
        <v>63.6</v>
      </c>
      <c r="AA447" s="4" t="str">
        <f>IF(J447&gt;365,"Bereits abgewandert (Segment D)",IF(Z447&gt;=Hilfswerte!$B$38,"Rot - akut gefaehrdet",IF(Z447&gt;=Hilfswerte!$B$39,"Gelb - beobachten","Gruen - stabil")))</f>
        <v>Bereits abgewandert (Segment D)</v>
      </c>
    </row>
    <row r="448" spans="1:27" ht="15" customHeight="1" x14ac:dyDescent="0.25">
      <c r="A448" s="4" t="s">
        <v>724</v>
      </c>
      <c r="B448" s="4" t="s">
        <v>308</v>
      </c>
      <c r="C448" s="4" t="s">
        <v>84</v>
      </c>
      <c r="D448" s="4" t="s">
        <v>77</v>
      </c>
      <c r="E448" s="4">
        <v>220</v>
      </c>
      <c r="F448" s="5">
        <v>30.6</v>
      </c>
      <c r="G448" s="5">
        <v>21.4</v>
      </c>
      <c r="H448" s="6">
        <v>6810</v>
      </c>
      <c r="I448" s="4">
        <v>2</v>
      </c>
      <c r="J448" s="4">
        <v>163</v>
      </c>
      <c r="K448" s="4">
        <v>0</v>
      </c>
      <c r="L448" s="4">
        <v>27</v>
      </c>
      <c r="M448" s="4">
        <v>4</v>
      </c>
      <c r="N448" s="5">
        <v>28.5</v>
      </c>
      <c r="O448" s="7">
        <f t="shared" si="48"/>
        <v>3</v>
      </c>
      <c r="P448" s="7">
        <f t="shared" si="49"/>
        <v>2</v>
      </c>
      <c r="Q448" s="7">
        <f t="shared" si="50"/>
        <v>4</v>
      </c>
      <c r="R448" s="7">
        <f t="shared" si="51"/>
        <v>9</v>
      </c>
      <c r="S448" s="8">
        <f t="shared" si="52"/>
        <v>96.2</v>
      </c>
      <c r="T448" s="7" t="str">
        <f t="shared" si="53"/>
        <v>C - Entwicklungspotenzial</v>
      </c>
      <c r="U448" s="4">
        <f>ROUND(((E448-Hilfswerte!$B$20)/Hilfswerte!$B$21)+((F448-Hilfswerte!$B$22)/Hilfswerte!$B$23)+((G448-Hilfswerte!$B$24)/Hilfswerte!$B$25)+0.1*INDEX(Hilfswerte!$B$4:$B$15,MATCH(C448,Hilfswerte!$A$4:$A$15,0)),2)</f>
        <v>2.25</v>
      </c>
      <c r="V448" s="4">
        <f>ROUND(SQRT((((E448-Hilfswerte!$B$20)/Hilfswerte!$B$21)-Hilfswerte!$B$28)^2+(((F448-Hilfswerte!$B$22)/Hilfswerte!$B$23)-Hilfswerte!$B$29)^2+(((G448-Hilfswerte!$B$24)/Hilfswerte!$B$25)-Hilfswerte!$B$30)^2),3)</f>
        <v>1.639</v>
      </c>
      <c r="W448" s="4">
        <f>ROUND(E448*Hilfswerte!$B$31,0)</f>
        <v>45220</v>
      </c>
      <c r="X448" s="4">
        <f t="shared" si="54"/>
        <v>38410</v>
      </c>
      <c r="Y448" s="4" t="str">
        <f>IF(T448="A - Top-Kunde","bereits Top-Kunde",IF(AND(V448&lt;=Hilfswerte!$B$34,H448&lt;0.5*W448),"Hoch",IF(AND(V448&lt;=Hilfswerte!$B$35,H448&lt;0.7*W448),"Mittel","Niedrig")))</f>
        <v>Niedrig</v>
      </c>
      <c r="Z448" s="4">
        <f t="shared" si="55"/>
        <v>13.6</v>
      </c>
      <c r="AA448" s="4" t="str">
        <f>IF(J448&gt;365,"Bereits abgewandert (Segment D)",IF(Z448&gt;=Hilfswerte!$B$38,"Rot - akut gefaehrdet",IF(Z448&gt;=Hilfswerte!$B$39,"Gelb - beobachten","Gruen - stabil")))</f>
        <v>Gruen - stabil</v>
      </c>
    </row>
    <row r="449" spans="1:27" ht="15" customHeight="1" x14ac:dyDescent="0.25">
      <c r="A449" s="4" t="s">
        <v>725</v>
      </c>
      <c r="B449" s="4" t="s">
        <v>439</v>
      </c>
      <c r="C449" s="4" t="s">
        <v>38</v>
      </c>
      <c r="D449" s="4" t="s">
        <v>30</v>
      </c>
      <c r="E449" s="4">
        <v>220</v>
      </c>
      <c r="F449" s="5">
        <v>71.7</v>
      </c>
      <c r="G449" s="5">
        <v>4.7</v>
      </c>
      <c r="H449" s="6">
        <v>20960</v>
      </c>
      <c r="I449" s="4">
        <v>6</v>
      </c>
      <c r="J449" s="4">
        <v>27</v>
      </c>
      <c r="K449" s="4">
        <v>1</v>
      </c>
      <c r="L449" s="4">
        <v>3</v>
      </c>
      <c r="M449" s="4">
        <v>6</v>
      </c>
      <c r="N449" s="5">
        <v>31.1</v>
      </c>
      <c r="O449" s="7">
        <f t="shared" si="48"/>
        <v>5</v>
      </c>
      <c r="P449" s="7">
        <f t="shared" si="49"/>
        <v>5</v>
      </c>
      <c r="Q449" s="7">
        <f t="shared" si="50"/>
        <v>5</v>
      </c>
      <c r="R449" s="7">
        <f t="shared" si="51"/>
        <v>15</v>
      </c>
      <c r="S449" s="8">
        <f t="shared" si="52"/>
        <v>158.69999999999999</v>
      </c>
      <c r="T449" s="7" t="str">
        <f t="shared" si="53"/>
        <v>A - Top-Kunde</v>
      </c>
      <c r="U449" s="4">
        <f>ROUND(((E449-Hilfswerte!$B$20)/Hilfswerte!$B$21)+((F449-Hilfswerte!$B$22)/Hilfswerte!$B$23)+((G449-Hilfswerte!$B$24)/Hilfswerte!$B$25)+0.1*INDEX(Hilfswerte!$B$4:$B$15,MATCH(C449,Hilfswerte!$A$4:$A$15,0)),2)</f>
        <v>0.68</v>
      </c>
      <c r="V449" s="4">
        <f>ROUND(SQRT((((E449-Hilfswerte!$B$20)/Hilfswerte!$B$21)-Hilfswerte!$B$28)^2+(((F449-Hilfswerte!$B$22)/Hilfswerte!$B$23)-Hilfswerte!$B$29)^2+(((G449-Hilfswerte!$B$24)/Hilfswerte!$B$25)-Hilfswerte!$B$30)^2),3)</f>
        <v>1.2230000000000001</v>
      </c>
      <c r="W449" s="4">
        <f>ROUND(E449*Hilfswerte!$B$31,0)</f>
        <v>45220</v>
      </c>
      <c r="X449" s="4">
        <f t="shared" si="54"/>
        <v>24260</v>
      </c>
      <c r="Y449" s="4" t="str">
        <f>IF(T449="A - Top-Kunde","bereits Top-Kunde",IF(AND(V449&lt;=Hilfswerte!$B$34,H449&lt;0.5*W449),"Hoch",IF(AND(V449&lt;=Hilfswerte!$B$35,H449&lt;0.7*W449),"Mittel","Niedrig")))</f>
        <v>bereits Top-Kunde</v>
      </c>
      <c r="Z449" s="4">
        <f t="shared" si="55"/>
        <v>5</v>
      </c>
      <c r="AA449" s="4" t="str">
        <f>IF(J449&gt;365,"Bereits abgewandert (Segment D)",IF(Z449&gt;=Hilfswerte!$B$38,"Rot - akut gefaehrdet",IF(Z449&gt;=Hilfswerte!$B$39,"Gelb - beobachten","Gruen - stabil")))</f>
        <v>Gruen - stabil</v>
      </c>
    </row>
    <row r="450" spans="1:27" ht="15" customHeight="1" x14ac:dyDescent="0.25">
      <c r="A450" s="4" t="s">
        <v>726</v>
      </c>
      <c r="B450" s="4" t="s">
        <v>428</v>
      </c>
      <c r="C450" s="4" t="s">
        <v>62</v>
      </c>
      <c r="D450" s="4" t="s">
        <v>106</v>
      </c>
      <c r="E450" s="4">
        <v>23</v>
      </c>
      <c r="F450" s="5">
        <v>4.3</v>
      </c>
      <c r="G450" s="5">
        <v>16.8</v>
      </c>
      <c r="H450" s="6">
        <v>490</v>
      </c>
      <c r="I450" s="4">
        <v>7</v>
      </c>
      <c r="J450" s="4">
        <v>13</v>
      </c>
      <c r="K450" s="4">
        <v>0</v>
      </c>
      <c r="L450" s="4">
        <v>1</v>
      </c>
      <c r="M450" s="4">
        <v>6</v>
      </c>
      <c r="N450" s="5">
        <v>20.6</v>
      </c>
      <c r="O450" s="7">
        <f t="shared" ref="O450:O513" si="56">IF(J450&gt;365,1,IF(J450&lt;=30,5,IF(J450&lt;=90,4,IF(J450&lt;=180,3,2))))</f>
        <v>5</v>
      </c>
      <c r="P450" s="7">
        <f t="shared" ref="P450:P513" si="57">IF(I450&gt;=5,5,IF(I450&gt;=4,4,IF(I450&gt;=3,3,IF(I450&gt;=2,2,1))))</f>
        <v>5</v>
      </c>
      <c r="Q450" s="7">
        <f t="shared" ref="Q450:Q513" si="58">IF(H450&gt;=7500,5,IF(H450&gt;=2500,4,IF(H450&gt;=1000,3,IF(H450&gt;=1,2,1))))</f>
        <v>2</v>
      </c>
      <c r="R450" s="7">
        <f t="shared" ref="R450:R513" si="59">O450+P450+Q450</f>
        <v>12</v>
      </c>
      <c r="S450" s="8">
        <f t="shared" ref="S450:S513" si="60">ROUND(10*R450+0.5*N450-6*K450-0.3*MAX(0,L450),1)</f>
        <v>130</v>
      </c>
      <c r="T450" s="7" t="str">
        <f t="shared" ref="T450:T513" si="61">IF(J450&gt;365,"D - Abwanderungsrisiko",IF(S450&gt;=125,"A - Top-Kunde",IF(S450&gt;=105,"B - Kernkunde","C - Entwicklungspotenzial")))</f>
        <v>A - Top-Kunde</v>
      </c>
      <c r="U450" s="4">
        <f>ROUND(((E450-Hilfswerte!$B$20)/Hilfswerte!$B$21)+((F450-Hilfswerte!$B$22)/Hilfswerte!$B$23)+((G450-Hilfswerte!$B$24)/Hilfswerte!$B$25)+0.1*INDEX(Hilfswerte!$B$4:$B$15,MATCH(C450,Hilfswerte!$A$4:$A$15,0)),2)</f>
        <v>0.62</v>
      </c>
      <c r="V450" s="4">
        <f>ROUND(SQRT((((E450-Hilfswerte!$B$20)/Hilfswerte!$B$21)-Hilfswerte!$B$28)^2+(((F450-Hilfswerte!$B$22)/Hilfswerte!$B$23)-Hilfswerte!$B$29)^2+(((G450-Hilfswerte!$B$24)/Hilfswerte!$B$25)-Hilfswerte!$B$30)^2),3)</f>
        <v>1.2370000000000001</v>
      </c>
      <c r="W450" s="4">
        <f>ROUND(E450*Hilfswerte!$B$31,0)</f>
        <v>4728</v>
      </c>
      <c r="X450" s="4">
        <f t="shared" ref="X450:X513" si="62">MAX(0,W450-H450)</f>
        <v>4238</v>
      </c>
      <c r="Y450" s="4" t="str">
        <f>IF(T450="A - Top-Kunde","bereits Top-Kunde",IF(AND(V450&lt;=Hilfswerte!$B$34,H450&lt;0.5*W450),"Hoch",IF(AND(V450&lt;=Hilfswerte!$B$35,H450&lt;0.7*W450),"Mittel","Niedrig")))</f>
        <v>bereits Top-Kunde</v>
      </c>
      <c r="Z450" s="4">
        <f t="shared" ref="Z450:Z513" si="63">ROUND(0.4*MAX(0,-N450)+3*K450+0.2*MAX(0,L450)+0.05*J450,1)</f>
        <v>0.9</v>
      </c>
      <c r="AA450" s="4" t="str">
        <f>IF(J450&gt;365,"Bereits abgewandert (Segment D)",IF(Z450&gt;=Hilfswerte!$B$38,"Rot - akut gefaehrdet",IF(Z450&gt;=Hilfswerte!$B$39,"Gelb - beobachten","Gruen - stabil")))</f>
        <v>Gruen - stabil</v>
      </c>
    </row>
    <row r="451" spans="1:27" ht="15" customHeight="1" x14ac:dyDescent="0.25">
      <c r="A451" s="4" t="s">
        <v>727</v>
      </c>
      <c r="B451" s="4" t="s">
        <v>79</v>
      </c>
      <c r="C451" s="4" t="s">
        <v>29</v>
      </c>
      <c r="D451" s="4" t="s">
        <v>30</v>
      </c>
      <c r="E451" s="4">
        <v>271</v>
      </c>
      <c r="F451" s="5">
        <v>48</v>
      </c>
      <c r="G451" s="5">
        <v>7.4</v>
      </c>
      <c r="H451" s="6">
        <v>7420</v>
      </c>
      <c r="I451" s="4">
        <v>2</v>
      </c>
      <c r="J451" s="4">
        <v>61</v>
      </c>
      <c r="K451" s="4">
        <v>1</v>
      </c>
      <c r="L451" s="4">
        <v>0</v>
      </c>
      <c r="M451" s="4">
        <v>5</v>
      </c>
      <c r="N451" s="5">
        <v>39.299999999999997</v>
      </c>
      <c r="O451" s="7">
        <f t="shared" si="56"/>
        <v>4</v>
      </c>
      <c r="P451" s="7">
        <f t="shared" si="57"/>
        <v>2</v>
      </c>
      <c r="Q451" s="7">
        <f t="shared" si="58"/>
        <v>4</v>
      </c>
      <c r="R451" s="7">
        <f t="shared" si="59"/>
        <v>10</v>
      </c>
      <c r="S451" s="8">
        <f t="shared" si="60"/>
        <v>113.7</v>
      </c>
      <c r="T451" s="7" t="str">
        <f t="shared" si="61"/>
        <v>B - Kernkunde</v>
      </c>
      <c r="U451" s="4">
        <f>ROUND(((E451-Hilfswerte!$B$20)/Hilfswerte!$B$21)+((F451-Hilfswerte!$B$22)/Hilfswerte!$B$23)+((G451-Hilfswerte!$B$24)/Hilfswerte!$B$25)+0.1*INDEX(Hilfswerte!$B$4:$B$15,MATCH(C451,Hilfswerte!$A$4:$A$15,0)),2)</f>
        <v>0.83</v>
      </c>
      <c r="V451" s="4">
        <f>ROUND(SQRT((((E451-Hilfswerte!$B$20)/Hilfswerte!$B$21)-Hilfswerte!$B$28)^2+(((F451-Hilfswerte!$B$22)/Hilfswerte!$B$23)-Hilfswerte!$B$29)^2+(((G451-Hilfswerte!$B$24)/Hilfswerte!$B$25)-Hilfswerte!$B$30)^2),3)</f>
        <v>0.77300000000000002</v>
      </c>
      <c r="W451" s="4">
        <f>ROUND(E451*Hilfswerte!$B$31,0)</f>
        <v>55703</v>
      </c>
      <c r="X451" s="4">
        <f t="shared" si="62"/>
        <v>48283</v>
      </c>
      <c r="Y451" s="4" t="str">
        <f>IF(T451="A - Top-Kunde","bereits Top-Kunde",IF(AND(V451&lt;=Hilfswerte!$B$34,H451&lt;0.5*W451),"Hoch",IF(AND(V451&lt;=Hilfswerte!$B$35,H451&lt;0.7*W451),"Mittel","Niedrig")))</f>
        <v>Hoch</v>
      </c>
      <c r="Z451" s="4">
        <f t="shared" si="63"/>
        <v>6.1</v>
      </c>
      <c r="AA451" s="4" t="str">
        <f>IF(J451&gt;365,"Bereits abgewandert (Segment D)",IF(Z451&gt;=Hilfswerte!$B$38,"Rot - akut gefaehrdet",IF(Z451&gt;=Hilfswerte!$B$39,"Gelb - beobachten","Gruen - stabil")))</f>
        <v>Gruen - stabil</v>
      </c>
    </row>
    <row r="452" spans="1:27" ht="15" customHeight="1" x14ac:dyDescent="0.25">
      <c r="A452" s="4" t="s">
        <v>728</v>
      </c>
      <c r="B452" s="4" t="s">
        <v>310</v>
      </c>
      <c r="C452" s="4" t="s">
        <v>84</v>
      </c>
      <c r="D452" s="4" t="s">
        <v>56</v>
      </c>
      <c r="E452" s="4">
        <v>534</v>
      </c>
      <c r="F452" s="5">
        <v>96</v>
      </c>
      <c r="G452" s="5">
        <v>4.3</v>
      </c>
      <c r="H452" s="6">
        <v>40870</v>
      </c>
      <c r="I452" s="4">
        <v>4</v>
      </c>
      <c r="J452" s="4">
        <v>139</v>
      </c>
      <c r="K452" s="4">
        <v>1</v>
      </c>
      <c r="L452" s="4">
        <v>10</v>
      </c>
      <c r="M452" s="4">
        <v>5</v>
      </c>
      <c r="N452" s="5">
        <v>29.9</v>
      </c>
      <c r="O452" s="7">
        <f t="shared" si="56"/>
        <v>3</v>
      </c>
      <c r="P452" s="7">
        <f t="shared" si="57"/>
        <v>4</v>
      </c>
      <c r="Q452" s="7">
        <f t="shared" si="58"/>
        <v>5</v>
      </c>
      <c r="R452" s="7">
        <f t="shared" si="59"/>
        <v>12</v>
      </c>
      <c r="S452" s="8">
        <f t="shared" si="60"/>
        <v>126</v>
      </c>
      <c r="T452" s="7" t="str">
        <f t="shared" si="61"/>
        <v>A - Top-Kunde</v>
      </c>
      <c r="U452" s="4">
        <f>ROUND(((E452-Hilfswerte!$B$20)/Hilfswerte!$B$21)+((F452-Hilfswerte!$B$22)/Hilfswerte!$B$23)+((G452-Hilfswerte!$B$24)/Hilfswerte!$B$25)+0.1*INDEX(Hilfswerte!$B$4:$B$15,MATCH(C452,Hilfswerte!$A$4:$A$15,0)),2)</f>
        <v>2.06</v>
      </c>
      <c r="V452" s="4">
        <f>ROUND(SQRT((((E452-Hilfswerte!$B$20)/Hilfswerte!$B$21)-Hilfswerte!$B$28)^2+(((F452-Hilfswerte!$B$22)/Hilfswerte!$B$23)-Hilfswerte!$B$29)^2+(((G452-Hilfswerte!$B$24)/Hilfswerte!$B$25)-Hilfswerte!$B$30)^2),3)</f>
        <v>2.1840000000000002</v>
      </c>
      <c r="W452" s="4">
        <f>ROUND(E452*Hilfswerte!$B$31,0)</f>
        <v>109762</v>
      </c>
      <c r="X452" s="4">
        <f t="shared" si="62"/>
        <v>68892</v>
      </c>
      <c r="Y452" s="4" t="str">
        <f>IF(T452="A - Top-Kunde","bereits Top-Kunde",IF(AND(V452&lt;=Hilfswerte!$B$34,H452&lt;0.5*W452),"Hoch",IF(AND(V452&lt;=Hilfswerte!$B$35,H452&lt;0.7*W452),"Mittel","Niedrig")))</f>
        <v>bereits Top-Kunde</v>
      </c>
      <c r="Z452" s="4">
        <f t="shared" si="63"/>
        <v>12</v>
      </c>
      <c r="AA452" s="4" t="str">
        <f>IF(J452&gt;365,"Bereits abgewandert (Segment D)",IF(Z452&gt;=Hilfswerte!$B$38,"Rot - akut gefaehrdet",IF(Z452&gt;=Hilfswerte!$B$39,"Gelb - beobachten","Gruen - stabil")))</f>
        <v>Gruen - stabil</v>
      </c>
    </row>
    <row r="453" spans="1:27" ht="15" customHeight="1" x14ac:dyDescent="0.25">
      <c r="A453" s="4" t="s">
        <v>729</v>
      </c>
      <c r="B453" s="4" t="s">
        <v>574</v>
      </c>
      <c r="C453" s="4" t="s">
        <v>29</v>
      </c>
      <c r="D453" s="4" t="s">
        <v>122</v>
      </c>
      <c r="E453" s="4">
        <v>151</v>
      </c>
      <c r="F453" s="5">
        <v>41</v>
      </c>
      <c r="G453" s="5">
        <v>19</v>
      </c>
      <c r="H453" s="6">
        <v>4530</v>
      </c>
      <c r="I453" s="4">
        <v>2</v>
      </c>
      <c r="J453" s="4">
        <v>8</v>
      </c>
      <c r="K453" s="4">
        <v>0</v>
      </c>
      <c r="L453" s="4">
        <v>-5</v>
      </c>
      <c r="M453" s="4">
        <v>3</v>
      </c>
      <c r="N453" s="5">
        <v>4.9000000000000004</v>
      </c>
      <c r="O453" s="7">
        <f t="shared" si="56"/>
        <v>5</v>
      </c>
      <c r="P453" s="7">
        <f t="shared" si="57"/>
        <v>2</v>
      </c>
      <c r="Q453" s="7">
        <f t="shared" si="58"/>
        <v>4</v>
      </c>
      <c r="R453" s="7">
        <f t="shared" si="59"/>
        <v>11</v>
      </c>
      <c r="S453" s="8">
        <f t="shared" si="60"/>
        <v>112.5</v>
      </c>
      <c r="T453" s="7" t="str">
        <f t="shared" si="61"/>
        <v>B - Kernkunde</v>
      </c>
      <c r="U453" s="4">
        <f>ROUND(((E453-Hilfswerte!$B$20)/Hilfswerte!$B$21)+((F453-Hilfswerte!$B$22)/Hilfswerte!$B$23)+((G453-Hilfswerte!$B$24)/Hilfswerte!$B$25)+0.1*INDEX(Hilfswerte!$B$4:$B$15,MATCH(C453,Hilfswerte!$A$4:$A$15,0)),2)</f>
        <v>2.0299999999999998</v>
      </c>
      <c r="V453" s="4">
        <f>ROUND(SQRT((((E453-Hilfswerte!$B$20)/Hilfswerte!$B$21)-Hilfswerte!$B$28)^2+(((F453-Hilfswerte!$B$22)/Hilfswerte!$B$23)-Hilfswerte!$B$29)^2+(((G453-Hilfswerte!$B$24)/Hilfswerte!$B$25)-Hilfswerte!$B$30)^2),3)</f>
        <v>1.24</v>
      </c>
      <c r="W453" s="4">
        <f>ROUND(E453*Hilfswerte!$B$31,0)</f>
        <v>31037</v>
      </c>
      <c r="X453" s="4">
        <f t="shared" si="62"/>
        <v>26507</v>
      </c>
      <c r="Y453" s="4" t="str">
        <f>IF(T453="A - Top-Kunde","bereits Top-Kunde",IF(AND(V453&lt;=Hilfswerte!$B$34,H453&lt;0.5*W453),"Hoch",IF(AND(V453&lt;=Hilfswerte!$B$35,H453&lt;0.7*W453),"Mittel","Niedrig")))</f>
        <v>Niedrig</v>
      </c>
      <c r="Z453" s="4">
        <f t="shared" si="63"/>
        <v>0.4</v>
      </c>
      <c r="AA453" s="4" t="str">
        <f>IF(J453&gt;365,"Bereits abgewandert (Segment D)",IF(Z453&gt;=Hilfswerte!$B$38,"Rot - akut gefaehrdet",IF(Z453&gt;=Hilfswerte!$B$39,"Gelb - beobachten","Gruen - stabil")))</f>
        <v>Gruen - stabil</v>
      </c>
    </row>
    <row r="454" spans="1:27" ht="15" customHeight="1" x14ac:dyDescent="0.25">
      <c r="A454" s="4" t="s">
        <v>730</v>
      </c>
      <c r="B454" s="4" t="s">
        <v>369</v>
      </c>
      <c r="C454" s="4" t="s">
        <v>33</v>
      </c>
      <c r="D454" s="4" t="s">
        <v>52</v>
      </c>
      <c r="E454" s="4">
        <v>10</v>
      </c>
      <c r="F454" s="5">
        <v>2.8</v>
      </c>
      <c r="G454" s="5">
        <v>11.2</v>
      </c>
      <c r="H454" s="6">
        <v>160</v>
      </c>
      <c r="I454" s="4">
        <v>3</v>
      </c>
      <c r="J454" s="4">
        <v>10</v>
      </c>
      <c r="K454" s="4">
        <v>1</v>
      </c>
      <c r="L454" s="4">
        <v>0</v>
      </c>
      <c r="M454" s="4">
        <v>5</v>
      </c>
      <c r="N454" s="5">
        <v>-0.8</v>
      </c>
      <c r="O454" s="7">
        <f t="shared" si="56"/>
        <v>5</v>
      </c>
      <c r="P454" s="7">
        <f t="shared" si="57"/>
        <v>3</v>
      </c>
      <c r="Q454" s="7">
        <f t="shared" si="58"/>
        <v>2</v>
      </c>
      <c r="R454" s="7">
        <f t="shared" si="59"/>
        <v>10</v>
      </c>
      <c r="S454" s="8">
        <f t="shared" si="60"/>
        <v>93.6</v>
      </c>
      <c r="T454" s="7" t="str">
        <f t="shared" si="61"/>
        <v>C - Entwicklungspotenzial</v>
      </c>
      <c r="U454" s="4">
        <f>ROUND(((E454-Hilfswerte!$B$20)/Hilfswerte!$B$21)+((F454-Hilfswerte!$B$22)/Hilfswerte!$B$23)+((G454-Hilfswerte!$B$24)/Hilfswerte!$B$25)+0.1*INDEX(Hilfswerte!$B$4:$B$15,MATCH(C454,Hilfswerte!$A$4:$A$15,0)),2)</f>
        <v>-0.74</v>
      </c>
      <c r="V454" s="4">
        <f>ROUND(SQRT((((E454-Hilfswerte!$B$20)/Hilfswerte!$B$21)-Hilfswerte!$B$28)^2+(((F454-Hilfswerte!$B$22)/Hilfswerte!$B$23)-Hilfswerte!$B$29)^2+(((G454-Hilfswerte!$B$24)/Hilfswerte!$B$25)-Hilfswerte!$B$30)^2),3)</f>
        <v>0.92100000000000004</v>
      </c>
      <c r="W454" s="4">
        <f>ROUND(E454*Hilfswerte!$B$31,0)</f>
        <v>2055</v>
      </c>
      <c r="X454" s="4">
        <f t="shared" si="62"/>
        <v>1895</v>
      </c>
      <c r="Y454" s="4" t="str">
        <f>IF(T454="A - Top-Kunde","bereits Top-Kunde",IF(AND(V454&lt;=Hilfswerte!$B$34,H454&lt;0.5*W454),"Hoch",IF(AND(V454&lt;=Hilfswerte!$B$35,H454&lt;0.7*W454),"Mittel","Niedrig")))</f>
        <v>Mittel</v>
      </c>
      <c r="Z454" s="4">
        <f t="shared" si="63"/>
        <v>3.8</v>
      </c>
      <c r="AA454" s="4" t="str">
        <f>IF(J454&gt;365,"Bereits abgewandert (Segment D)",IF(Z454&gt;=Hilfswerte!$B$38,"Rot - akut gefaehrdet",IF(Z454&gt;=Hilfswerte!$B$39,"Gelb - beobachten","Gruen - stabil")))</f>
        <v>Gruen - stabil</v>
      </c>
    </row>
    <row r="455" spans="1:27" ht="15" customHeight="1" x14ac:dyDescent="0.25">
      <c r="A455" s="4" t="s">
        <v>731</v>
      </c>
      <c r="B455" s="4" t="s">
        <v>142</v>
      </c>
      <c r="C455" s="4" t="s">
        <v>55</v>
      </c>
      <c r="D455" s="4" t="s">
        <v>77</v>
      </c>
      <c r="E455" s="4">
        <v>17</v>
      </c>
      <c r="F455" s="5">
        <v>2.5</v>
      </c>
      <c r="G455" s="5">
        <v>11.2</v>
      </c>
      <c r="H455" s="6">
        <v>1260</v>
      </c>
      <c r="I455" s="4">
        <v>3</v>
      </c>
      <c r="J455" s="4">
        <v>18</v>
      </c>
      <c r="K455" s="4">
        <v>0</v>
      </c>
      <c r="L455" s="4">
        <v>13</v>
      </c>
      <c r="M455" s="4">
        <v>5</v>
      </c>
      <c r="N455" s="5">
        <v>5.4</v>
      </c>
      <c r="O455" s="7">
        <f t="shared" si="56"/>
        <v>5</v>
      </c>
      <c r="P455" s="7">
        <f t="shared" si="57"/>
        <v>3</v>
      </c>
      <c r="Q455" s="7">
        <f t="shared" si="58"/>
        <v>3</v>
      </c>
      <c r="R455" s="7">
        <f t="shared" si="59"/>
        <v>11</v>
      </c>
      <c r="S455" s="8">
        <f t="shared" si="60"/>
        <v>108.8</v>
      </c>
      <c r="T455" s="7" t="str">
        <f t="shared" si="61"/>
        <v>B - Kernkunde</v>
      </c>
      <c r="U455" s="4">
        <f>ROUND(((E455-Hilfswerte!$B$20)/Hilfswerte!$B$21)+((F455-Hilfswerte!$B$22)/Hilfswerte!$B$23)+((G455-Hilfswerte!$B$24)/Hilfswerte!$B$25)+0.1*INDEX(Hilfswerte!$B$4:$B$15,MATCH(C455,Hilfswerte!$A$4:$A$15,0)),2)</f>
        <v>-0.45</v>
      </c>
      <c r="V455" s="4">
        <f>ROUND(SQRT((((E455-Hilfswerte!$B$20)/Hilfswerte!$B$21)-Hilfswerte!$B$28)^2+(((F455-Hilfswerte!$B$22)/Hilfswerte!$B$23)-Hilfswerte!$B$29)^2+(((G455-Hilfswerte!$B$24)/Hilfswerte!$B$25)-Hilfswerte!$B$30)^2),3)</f>
        <v>0.90300000000000002</v>
      </c>
      <c r="W455" s="4">
        <f>ROUND(E455*Hilfswerte!$B$31,0)</f>
        <v>3494</v>
      </c>
      <c r="X455" s="4">
        <f t="shared" si="62"/>
        <v>2234</v>
      </c>
      <c r="Y455" s="4" t="str">
        <f>IF(T455="A - Top-Kunde","bereits Top-Kunde",IF(AND(V455&lt;=Hilfswerte!$B$34,H455&lt;0.5*W455),"Hoch",IF(AND(V455&lt;=Hilfswerte!$B$35,H455&lt;0.7*W455),"Mittel","Niedrig")))</f>
        <v>Mittel</v>
      </c>
      <c r="Z455" s="4">
        <f t="shared" si="63"/>
        <v>3.5</v>
      </c>
      <c r="AA455" s="4" t="str">
        <f>IF(J455&gt;365,"Bereits abgewandert (Segment D)",IF(Z455&gt;=Hilfswerte!$B$38,"Rot - akut gefaehrdet",IF(Z455&gt;=Hilfswerte!$B$39,"Gelb - beobachten","Gruen - stabil")))</f>
        <v>Gruen - stabil</v>
      </c>
    </row>
    <row r="456" spans="1:27" ht="15" customHeight="1" x14ac:dyDescent="0.25">
      <c r="A456" s="4" t="s">
        <v>732</v>
      </c>
      <c r="B456" s="4" t="s">
        <v>611</v>
      </c>
      <c r="C456" s="4" t="s">
        <v>29</v>
      </c>
      <c r="D456" s="4" t="s">
        <v>77</v>
      </c>
      <c r="E456" s="4">
        <v>33</v>
      </c>
      <c r="F456" s="5">
        <v>7.3</v>
      </c>
      <c r="G456" s="5">
        <v>15.9</v>
      </c>
      <c r="H456" s="6">
        <v>1170</v>
      </c>
      <c r="I456" s="4">
        <v>4</v>
      </c>
      <c r="J456" s="4">
        <v>22</v>
      </c>
      <c r="K456" s="4">
        <v>0</v>
      </c>
      <c r="L456" s="4">
        <v>25</v>
      </c>
      <c r="M456" s="4">
        <v>1</v>
      </c>
      <c r="N456" s="5">
        <v>11.2</v>
      </c>
      <c r="O456" s="7">
        <f t="shared" si="56"/>
        <v>5</v>
      </c>
      <c r="P456" s="7">
        <f t="shared" si="57"/>
        <v>4</v>
      </c>
      <c r="Q456" s="7">
        <f t="shared" si="58"/>
        <v>3</v>
      </c>
      <c r="R456" s="7">
        <f t="shared" si="59"/>
        <v>12</v>
      </c>
      <c r="S456" s="8">
        <f t="shared" si="60"/>
        <v>118.1</v>
      </c>
      <c r="T456" s="7" t="str">
        <f t="shared" si="61"/>
        <v>B - Kernkunde</v>
      </c>
      <c r="U456" s="4">
        <f>ROUND(((E456-Hilfswerte!$B$20)/Hilfswerte!$B$21)+((F456-Hilfswerte!$B$22)/Hilfswerte!$B$23)+((G456-Hilfswerte!$B$24)/Hilfswerte!$B$25)+0.1*INDEX(Hilfswerte!$B$4:$B$15,MATCH(C456,Hilfswerte!$A$4:$A$15,0)),2)</f>
        <v>0.43</v>
      </c>
      <c r="V456" s="4">
        <f>ROUND(SQRT((((E456-Hilfswerte!$B$20)/Hilfswerte!$B$21)-Hilfswerte!$B$28)^2+(((F456-Hilfswerte!$B$22)/Hilfswerte!$B$23)-Hilfswerte!$B$29)^2+(((G456-Hilfswerte!$B$24)/Hilfswerte!$B$25)-Hilfswerte!$B$30)^2),3)</f>
        <v>1.0880000000000001</v>
      </c>
      <c r="W456" s="4">
        <f>ROUND(E456*Hilfswerte!$B$31,0)</f>
        <v>6783</v>
      </c>
      <c r="X456" s="4">
        <f t="shared" si="62"/>
        <v>5613</v>
      </c>
      <c r="Y456" s="4" t="str">
        <f>IF(T456="A - Top-Kunde","bereits Top-Kunde",IF(AND(V456&lt;=Hilfswerte!$B$34,H456&lt;0.5*W456),"Hoch",IF(AND(V456&lt;=Hilfswerte!$B$35,H456&lt;0.7*W456),"Mittel","Niedrig")))</f>
        <v>Mittel</v>
      </c>
      <c r="Z456" s="4">
        <f t="shared" si="63"/>
        <v>6.1</v>
      </c>
      <c r="AA456" s="4" t="str">
        <f>IF(J456&gt;365,"Bereits abgewandert (Segment D)",IF(Z456&gt;=Hilfswerte!$B$38,"Rot - akut gefaehrdet",IF(Z456&gt;=Hilfswerte!$B$39,"Gelb - beobachten","Gruen - stabil")))</f>
        <v>Gruen - stabil</v>
      </c>
    </row>
    <row r="457" spans="1:27" ht="15" customHeight="1" x14ac:dyDescent="0.25">
      <c r="A457" s="4" t="s">
        <v>733</v>
      </c>
      <c r="B457" s="4" t="s">
        <v>657</v>
      </c>
      <c r="C457" s="4" t="s">
        <v>29</v>
      </c>
      <c r="D457" s="4" t="s">
        <v>106</v>
      </c>
      <c r="E457" s="4">
        <v>158</v>
      </c>
      <c r="F457" s="5">
        <v>31.5</v>
      </c>
      <c r="G457" s="5">
        <v>11.5</v>
      </c>
      <c r="H457" s="6">
        <v>15430</v>
      </c>
      <c r="I457" s="4">
        <v>2</v>
      </c>
      <c r="J457" s="4">
        <v>45</v>
      </c>
      <c r="K457" s="4">
        <v>0</v>
      </c>
      <c r="L457" s="4">
        <v>25</v>
      </c>
      <c r="M457" s="4">
        <v>4</v>
      </c>
      <c r="N457" s="5">
        <v>12.9</v>
      </c>
      <c r="O457" s="7">
        <f t="shared" si="56"/>
        <v>4</v>
      </c>
      <c r="P457" s="7">
        <f t="shared" si="57"/>
        <v>2</v>
      </c>
      <c r="Q457" s="7">
        <f t="shared" si="58"/>
        <v>5</v>
      </c>
      <c r="R457" s="7">
        <f t="shared" si="59"/>
        <v>11</v>
      </c>
      <c r="S457" s="8">
        <f t="shared" si="60"/>
        <v>109</v>
      </c>
      <c r="T457" s="7" t="str">
        <f t="shared" si="61"/>
        <v>B - Kernkunde</v>
      </c>
      <c r="U457" s="4">
        <f>ROUND(((E457-Hilfswerte!$B$20)/Hilfswerte!$B$21)+((F457-Hilfswerte!$B$22)/Hilfswerte!$B$23)+((G457-Hilfswerte!$B$24)/Hilfswerte!$B$25)+0.1*INDEX(Hilfswerte!$B$4:$B$15,MATCH(C457,Hilfswerte!$A$4:$A$15,0)),2)</f>
        <v>0.7</v>
      </c>
      <c r="V457" s="4">
        <f>ROUND(SQRT((((E457-Hilfswerte!$B$20)/Hilfswerte!$B$21)-Hilfswerte!$B$28)^2+(((F457-Hilfswerte!$B$22)/Hilfswerte!$B$23)-Hilfswerte!$B$29)^2+(((G457-Hilfswerte!$B$24)/Hilfswerte!$B$25)-Hilfswerte!$B$30)^2),3)</f>
        <v>0.127</v>
      </c>
      <c r="W457" s="4">
        <f>ROUND(E457*Hilfswerte!$B$31,0)</f>
        <v>32476</v>
      </c>
      <c r="X457" s="4">
        <f t="shared" si="62"/>
        <v>17046</v>
      </c>
      <c r="Y457" s="4" t="str">
        <f>IF(T457="A - Top-Kunde","bereits Top-Kunde",IF(AND(V457&lt;=Hilfswerte!$B$34,H457&lt;0.5*W457),"Hoch",IF(AND(V457&lt;=Hilfswerte!$B$35,H457&lt;0.7*W457),"Mittel","Niedrig")))</f>
        <v>Hoch</v>
      </c>
      <c r="Z457" s="4">
        <f t="shared" si="63"/>
        <v>7.3</v>
      </c>
      <c r="AA457" s="4" t="str">
        <f>IF(J457&gt;365,"Bereits abgewandert (Segment D)",IF(Z457&gt;=Hilfswerte!$B$38,"Rot - akut gefaehrdet",IF(Z457&gt;=Hilfswerte!$B$39,"Gelb - beobachten","Gruen - stabil")))</f>
        <v>Gruen - stabil</v>
      </c>
    </row>
    <row r="458" spans="1:27" ht="15" customHeight="1" x14ac:dyDescent="0.25">
      <c r="A458" s="4" t="s">
        <v>734</v>
      </c>
      <c r="B458" s="4" t="s">
        <v>735</v>
      </c>
      <c r="C458" s="4" t="s">
        <v>33</v>
      </c>
      <c r="D458" s="4" t="s">
        <v>30</v>
      </c>
      <c r="E458" s="4">
        <v>155</v>
      </c>
      <c r="F458" s="5">
        <v>48.4</v>
      </c>
      <c r="G458" s="5">
        <v>19.2</v>
      </c>
      <c r="H458" s="6">
        <v>4630</v>
      </c>
      <c r="I458" s="4">
        <v>2</v>
      </c>
      <c r="J458" s="4">
        <v>206</v>
      </c>
      <c r="K458" s="4">
        <v>0</v>
      </c>
      <c r="L458" s="4">
        <v>8</v>
      </c>
      <c r="M458" s="4">
        <v>6</v>
      </c>
      <c r="N458" s="5">
        <v>-19</v>
      </c>
      <c r="O458" s="7">
        <f t="shared" si="56"/>
        <v>2</v>
      </c>
      <c r="P458" s="7">
        <f t="shared" si="57"/>
        <v>2</v>
      </c>
      <c r="Q458" s="7">
        <f t="shared" si="58"/>
        <v>4</v>
      </c>
      <c r="R458" s="7">
        <f t="shared" si="59"/>
        <v>8</v>
      </c>
      <c r="S458" s="8">
        <f t="shared" si="60"/>
        <v>68.099999999999994</v>
      </c>
      <c r="T458" s="7" t="str">
        <f t="shared" si="61"/>
        <v>C - Entwicklungspotenzial</v>
      </c>
      <c r="U458" s="4">
        <f>ROUND(((E458-Hilfswerte!$B$20)/Hilfswerte!$B$21)+((F458-Hilfswerte!$B$22)/Hilfswerte!$B$23)+((G458-Hilfswerte!$B$24)/Hilfswerte!$B$25)+0.1*INDEX(Hilfswerte!$B$4:$B$15,MATCH(C458,Hilfswerte!$A$4:$A$15,0)),2)</f>
        <v>1.97</v>
      </c>
      <c r="V458" s="4">
        <f>ROUND(SQRT((((E458-Hilfswerte!$B$20)/Hilfswerte!$B$21)-Hilfswerte!$B$28)^2+(((F458-Hilfswerte!$B$22)/Hilfswerte!$B$23)-Hilfswerte!$B$29)^2+(((G458-Hilfswerte!$B$24)/Hilfswerte!$B$25)-Hilfswerte!$B$30)^2),3)</f>
        <v>1.284</v>
      </c>
      <c r="W458" s="4">
        <f>ROUND(E458*Hilfswerte!$B$31,0)</f>
        <v>31860</v>
      </c>
      <c r="X458" s="4">
        <f t="shared" si="62"/>
        <v>27230</v>
      </c>
      <c r="Y458" s="4" t="str">
        <f>IF(T458="A - Top-Kunde","bereits Top-Kunde",IF(AND(V458&lt;=Hilfswerte!$B$34,H458&lt;0.5*W458),"Hoch",IF(AND(V458&lt;=Hilfswerte!$B$35,H458&lt;0.7*W458),"Mittel","Niedrig")))</f>
        <v>Niedrig</v>
      </c>
      <c r="Z458" s="4">
        <f t="shared" si="63"/>
        <v>19.5</v>
      </c>
      <c r="AA458" s="4" t="str">
        <f>IF(J458&gt;365,"Bereits abgewandert (Segment D)",IF(Z458&gt;=Hilfswerte!$B$38,"Rot - akut gefaehrdet",IF(Z458&gt;=Hilfswerte!$B$39,"Gelb - beobachten","Gruen - stabil")))</f>
        <v>Gelb - beobachten</v>
      </c>
    </row>
    <row r="459" spans="1:27" ht="15" customHeight="1" x14ac:dyDescent="0.25">
      <c r="A459" s="4" t="s">
        <v>736</v>
      </c>
      <c r="B459" s="4" t="s">
        <v>623</v>
      </c>
      <c r="C459" s="4" t="s">
        <v>29</v>
      </c>
      <c r="D459" s="4" t="s">
        <v>30</v>
      </c>
      <c r="E459" s="4">
        <v>187</v>
      </c>
      <c r="F459" s="5">
        <v>33.799999999999997</v>
      </c>
      <c r="G459" s="5">
        <v>16</v>
      </c>
      <c r="H459" s="6">
        <v>46580</v>
      </c>
      <c r="I459" s="4">
        <v>5</v>
      </c>
      <c r="J459" s="4">
        <v>28</v>
      </c>
      <c r="K459" s="4">
        <v>0</v>
      </c>
      <c r="L459" s="4">
        <v>6</v>
      </c>
      <c r="M459" s="4">
        <v>5</v>
      </c>
      <c r="N459" s="5">
        <v>-10.8</v>
      </c>
      <c r="O459" s="7">
        <f t="shared" si="56"/>
        <v>5</v>
      </c>
      <c r="P459" s="7">
        <f t="shared" si="57"/>
        <v>5</v>
      </c>
      <c r="Q459" s="7">
        <f t="shared" si="58"/>
        <v>5</v>
      </c>
      <c r="R459" s="7">
        <f t="shared" si="59"/>
        <v>15</v>
      </c>
      <c r="S459" s="8">
        <f t="shared" si="60"/>
        <v>142.80000000000001</v>
      </c>
      <c r="T459" s="7" t="str">
        <f t="shared" si="61"/>
        <v>A - Top-Kunde</v>
      </c>
      <c r="U459" s="4">
        <f>ROUND(((E459-Hilfswerte!$B$20)/Hilfswerte!$B$21)+((F459-Hilfswerte!$B$22)/Hilfswerte!$B$23)+((G459-Hilfswerte!$B$24)/Hilfswerte!$B$25)+0.1*INDEX(Hilfswerte!$B$4:$B$15,MATCH(C459,Hilfswerte!$A$4:$A$15,0)),2)</f>
        <v>1.58</v>
      </c>
      <c r="V459" s="4">
        <f>ROUND(SQRT((((E459-Hilfswerte!$B$20)/Hilfswerte!$B$21)-Hilfswerte!$B$28)^2+(((F459-Hilfswerte!$B$22)/Hilfswerte!$B$23)-Hilfswerte!$B$29)^2+(((G459-Hilfswerte!$B$24)/Hilfswerte!$B$25)-Hilfswerte!$B$30)^2),3)</f>
        <v>0.76800000000000002</v>
      </c>
      <c r="W459" s="4">
        <f>ROUND(E459*Hilfswerte!$B$31,0)</f>
        <v>38437</v>
      </c>
      <c r="X459" s="4">
        <f t="shared" si="62"/>
        <v>0</v>
      </c>
      <c r="Y459" s="4" t="str">
        <f>IF(T459="A - Top-Kunde","bereits Top-Kunde",IF(AND(V459&lt;=Hilfswerte!$B$34,H459&lt;0.5*W459),"Hoch",IF(AND(V459&lt;=Hilfswerte!$B$35,H459&lt;0.7*W459),"Mittel","Niedrig")))</f>
        <v>bereits Top-Kunde</v>
      </c>
      <c r="Z459" s="4">
        <f t="shared" si="63"/>
        <v>6.9</v>
      </c>
      <c r="AA459" s="4" t="str">
        <f>IF(J459&gt;365,"Bereits abgewandert (Segment D)",IF(Z459&gt;=Hilfswerte!$B$38,"Rot - akut gefaehrdet",IF(Z459&gt;=Hilfswerte!$B$39,"Gelb - beobachten","Gruen - stabil")))</f>
        <v>Gruen - stabil</v>
      </c>
    </row>
    <row r="460" spans="1:27" ht="15" customHeight="1" x14ac:dyDescent="0.25">
      <c r="A460" s="4" t="s">
        <v>737</v>
      </c>
      <c r="B460" s="4" t="s">
        <v>279</v>
      </c>
      <c r="C460" s="4" t="s">
        <v>74</v>
      </c>
      <c r="D460" s="4" t="s">
        <v>48</v>
      </c>
      <c r="E460" s="4">
        <v>64</v>
      </c>
      <c r="F460" s="5">
        <v>18.399999999999999</v>
      </c>
      <c r="G460" s="5">
        <v>1.9</v>
      </c>
      <c r="H460" s="6">
        <v>11330</v>
      </c>
      <c r="I460" s="4">
        <v>4</v>
      </c>
      <c r="J460" s="4">
        <v>88</v>
      </c>
      <c r="K460" s="4">
        <v>1</v>
      </c>
      <c r="L460" s="4">
        <v>11</v>
      </c>
      <c r="M460" s="4">
        <v>3</v>
      </c>
      <c r="N460" s="5">
        <v>0</v>
      </c>
      <c r="O460" s="7">
        <f t="shared" si="56"/>
        <v>4</v>
      </c>
      <c r="P460" s="7">
        <f t="shared" si="57"/>
        <v>4</v>
      </c>
      <c r="Q460" s="7">
        <f t="shared" si="58"/>
        <v>5</v>
      </c>
      <c r="R460" s="7">
        <f t="shared" si="59"/>
        <v>13</v>
      </c>
      <c r="S460" s="8">
        <f t="shared" si="60"/>
        <v>120.7</v>
      </c>
      <c r="T460" s="7" t="str">
        <f t="shared" si="61"/>
        <v>B - Kernkunde</v>
      </c>
      <c r="U460" s="4">
        <f>ROUND(((E460-Hilfswerte!$B$20)/Hilfswerte!$B$21)+((F460-Hilfswerte!$B$22)/Hilfswerte!$B$23)+((G460-Hilfswerte!$B$24)/Hilfswerte!$B$25)+0.1*INDEX(Hilfswerte!$B$4:$B$15,MATCH(C460,Hilfswerte!$A$4:$A$15,0)),2)</f>
        <v>-1.75</v>
      </c>
      <c r="V460" s="4">
        <f>ROUND(SQRT((((E460-Hilfswerte!$B$20)/Hilfswerte!$B$21)-Hilfswerte!$B$28)^2+(((F460-Hilfswerte!$B$22)/Hilfswerte!$B$23)-Hilfswerte!$B$29)^2+(((G460-Hilfswerte!$B$24)/Hilfswerte!$B$25)-Hilfswerte!$B$30)^2),3)</f>
        <v>1.581</v>
      </c>
      <c r="W460" s="4">
        <f>ROUND(E460*Hilfswerte!$B$31,0)</f>
        <v>13155</v>
      </c>
      <c r="X460" s="4">
        <f t="shared" si="62"/>
        <v>1825</v>
      </c>
      <c r="Y460" s="4" t="str">
        <f>IF(T460="A - Top-Kunde","bereits Top-Kunde",IF(AND(V460&lt;=Hilfswerte!$B$34,H460&lt;0.5*W460),"Hoch",IF(AND(V460&lt;=Hilfswerte!$B$35,H460&lt;0.7*W460),"Mittel","Niedrig")))</f>
        <v>Niedrig</v>
      </c>
      <c r="Z460" s="4">
        <f t="shared" si="63"/>
        <v>9.6</v>
      </c>
      <c r="AA460" s="4" t="str">
        <f>IF(J460&gt;365,"Bereits abgewandert (Segment D)",IF(Z460&gt;=Hilfswerte!$B$38,"Rot - akut gefaehrdet",IF(Z460&gt;=Hilfswerte!$B$39,"Gelb - beobachten","Gruen - stabil")))</f>
        <v>Gruen - stabil</v>
      </c>
    </row>
    <row r="461" spans="1:27" ht="15" customHeight="1" x14ac:dyDescent="0.25">
      <c r="A461" s="4" t="s">
        <v>738</v>
      </c>
      <c r="B461" s="4" t="s">
        <v>415</v>
      </c>
      <c r="C461" s="4" t="s">
        <v>33</v>
      </c>
      <c r="D461" s="4" t="s">
        <v>48</v>
      </c>
      <c r="E461" s="4">
        <v>22</v>
      </c>
      <c r="F461" s="5">
        <v>5.6</v>
      </c>
      <c r="G461" s="5">
        <v>11</v>
      </c>
      <c r="H461" s="6">
        <v>3790</v>
      </c>
      <c r="I461" s="4">
        <v>2</v>
      </c>
      <c r="J461" s="4">
        <v>112</v>
      </c>
      <c r="K461" s="4">
        <v>0</v>
      </c>
      <c r="L461" s="4">
        <v>-5</v>
      </c>
      <c r="M461" s="4">
        <v>5</v>
      </c>
      <c r="N461" s="5">
        <v>15.4</v>
      </c>
      <c r="O461" s="7">
        <f t="shared" si="56"/>
        <v>3</v>
      </c>
      <c r="P461" s="7">
        <f t="shared" si="57"/>
        <v>2</v>
      </c>
      <c r="Q461" s="7">
        <f t="shared" si="58"/>
        <v>4</v>
      </c>
      <c r="R461" s="7">
        <f t="shared" si="59"/>
        <v>9</v>
      </c>
      <c r="S461" s="8">
        <f t="shared" si="60"/>
        <v>97.7</v>
      </c>
      <c r="T461" s="7" t="str">
        <f t="shared" si="61"/>
        <v>C - Entwicklungspotenzial</v>
      </c>
      <c r="U461" s="4">
        <f>ROUND(((E461-Hilfswerte!$B$20)/Hilfswerte!$B$21)+((F461-Hilfswerte!$B$22)/Hilfswerte!$B$23)+((G461-Hilfswerte!$B$24)/Hilfswerte!$B$25)+0.1*INDEX(Hilfswerte!$B$4:$B$15,MATCH(C461,Hilfswerte!$A$4:$A$15,0)),2)</f>
        <v>-0.67</v>
      </c>
      <c r="V461" s="4">
        <f>ROUND(SQRT((((E461-Hilfswerte!$B$20)/Hilfswerte!$B$21)-Hilfswerte!$B$28)^2+(((F461-Hilfswerte!$B$22)/Hilfswerte!$B$23)-Hilfswerte!$B$29)^2+(((G461-Hilfswerte!$B$24)/Hilfswerte!$B$25)-Hilfswerte!$B$30)^2),3)</f>
        <v>0.84899999999999998</v>
      </c>
      <c r="W461" s="4">
        <f>ROUND(E461*Hilfswerte!$B$31,0)</f>
        <v>4522</v>
      </c>
      <c r="X461" s="4">
        <f t="shared" si="62"/>
        <v>732</v>
      </c>
      <c r="Y461" s="4" t="str">
        <f>IF(T461="A - Top-Kunde","bereits Top-Kunde",IF(AND(V461&lt;=Hilfswerte!$B$34,H461&lt;0.5*W461),"Hoch",IF(AND(V461&lt;=Hilfswerte!$B$35,H461&lt;0.7*W461),"Mittel","Niedrig")))</f>
        <v>Niedrig</v>
      </c>
      <c r="Z461" s="4">
        <f t="shared" si="63"/>
        <v>5.6</v>
      </c>
      <c r="AA461" s="4" t="str">
        <f>IF(J461&gt;365,"Bereits abgewandert (Segment D)",IF(Z461&gt;=Hilfswerte!$B$38,"Rot - akut gefaehrdet",IF(Z461&gt;=Hilfswerte!$B$39,"Gelb - beobachten","Gruen - stabil")))</f>
        <v>Gruen - stabil</v>
      </c>
    </row>
    <row r="462" spans="1:27" ht="15" customHeight="1" x14ac:dyDescent="0.25">
      <c r="A462" s="4" t="s">
        <v>739</v>
      </c>
      <c r="B462" s="4" t="s">
        <v>723</v>
      </c>
      <c r="C462" s="4" t="s">
        <v>33</v>
      </c>
      <c r="D462" s="4" t="s">
        <v>93</v>
      </c>
      <c r="E462" s="4">
        <v>289</v>
      </c>
      <c r="F462" s="5">
        <v>92.1</v>
      </c>
      <c r="G462" s="5">
        <v>3.1</v>
      </c>
      <c r="H462" s="6">
        <v>11250</v>
      </c>
      <c r="I462" s="4">
        <v>1</v>
      </c>
      <c r="J462" s="4">
        <v>244</v>
      </c>
      <c r="K462" s="4">
        <v>0</v>
      </c>
      <c r="L462" s="4">
        <v>0</v>
      </c>
      <c r="M462" s="4">
        <v>4</v>
      </c>
      <c r="N462" s="5">
        <v>41.7</v>
      </c>
      <c r="O462" s="7">
        <f t="shared" si="56"/>
        <v>2</v>
      </c>
      <c r="P462" s="7">
        <f t="shared" si="57"/>
        <v>1</v>
      </c>
      <c r="Q462" s="7">
        <f t="shared" si="58"/>
        <v>5</v>
      </c>
      <c r="R462" s="7">
        <f t="shared" si="59"/>
        <v>8</v>
      </c>
      <c r="S462" s="8">
        <f t="shared" si="60"/>
        <v>100.9</v>
      </c>
      <c r="T462" s="7" t="str">
        <f t="shared" si="61"/>
        <v>C - Entwicklungspotenzial</v>
      </c>
      <c r="U462" s="4">
        <f>ROUND(((E462-Hilfswerte!$B$20)/Hilfswerte!$B$21)+((F462-Hilfswerte!$B$22)/Hilfswerte!$B$23)+((G462-Hilfswerte!$B$24)/Hilfswerte!$B$25)+0.1*INDEX(Hilfswerte!$B$4:$B$15,MATCH(C462,Hilfswerte!$A$4:$A$15,0)),2)</f>
        <v>0.78</v>
      </c>
      <c r="V462" s="4">
        <f>ROUND(SQRT((((E462-Hilfswerte!$B$20)/Hilfswerte!$B$21)-Hilfswerte!$B$28)^2+(((F462-Hilfswerte!$B$22)/Hilfswerte!$B$23)-Hilfswerte!$B$29)^2+(((G462-Hilfswerte!$B$24)/Hilfswerte!$B$25)-Hilfswerte!$B$30)^2),3)</f>
        <v>1.7010000000000001</v>
      </c>
      <c r="W462" s="4">
        <f>ROUND(E462*Hilfswerte!$B$31,0)</f>
        <v>59403</v>
      </c>
      <c r="X462" s="4">
        <f t="shared" si="62"/>
        <v>48153</v>
      </c>
      <c r="Y462" s="4" t="str">
        <f>IF(T462="A - Top-Kunde","bereits Top-Kunde",IF(AND(V462&lt;=Hilfswerte!$B$34,H462&lt;0.5*W462),"Hoch",IF(AND(V462&lt;=Hilfswerte!$B$35,H462&lt;0.7*W462),"Mittel","Niedrig")))</f>
        <v>Niedrig</v>
      </c>
      <c r="Z462" s="4">
        <f t="shared" si="63"/>
        <v>12.2</v>
      </c>
      <c r="AA462" s="4" t="str">
        <f>IF(J462&gt;365,"Bereits abgewandert (Segment D)",IF(Z462&gt;=Hilfswerte!$B$38,"Rot - akut gefaehrdet",IF(Z462&gt;=Hilfswerte!$B$39,"Gelb - beobachten","Gruen - stabil")))</f>
        <v>Gruen - stabil</v>
      </c>
    </row>
    <row r="463" spans="1:27" ht="15" customHeight="1" x14ac:dyDescent="0.25">
      <c r="A463" s="4" t="s">
        <v>740</v>
      </c>
      <c r="B463" s="4" t="s">
        <v>741</v>
      </c>
      <c r="C463" s="4" t="s">
        <v>89</v>
      </c>
      <c r="D463" s="4" t="s">
        <v>93</v>
      </c>
      <c r="E463" s="4">
        <v>92</v>
      </c>
      <c r="F463" s="5">
        <v>17.5</v>
      </c>
      <c r="G463" s="5">
        <v>17.3</v>
      </c>
      <c r="H463" s="6">
        <v>17580</v>
      </c>
      <c r="I463" s="4">
        <v>4</v>
      </c>
      <c r="J463" s="4">
        <v>54</v>
      </c>
      <c r="K463" s="4">
        <v>1</v>
      </c>
      <c r="L463" s="4">
        <v>-5</v>
      </c>
      <c r="M463" s="4">
        <v>1</v>
      </c>
      <c r="N463" s="5">
        <v>12.2</v>
      </c>
      <c r="O463" s="7">
        <f t="shared" si="56"/>
        <v>4</v>
      </c>
      <c r="P463" s="7">
        <f t="shared" si="57"/>
        <v>4</v>
      </c>
      <c r="Q463" s="7">
        <f t="shared" si="58"/>
        <v>5</v>
      </c>
      <c r="R463" s="7">
        <f t="shared" si="59"/>
        <v>13</v>
      </c>
      <c r="S463" s="8">
        <f t="shared" si="60"/>
        <v>130.1</v>
      </c>
      <c r="T463" s="7" t="str">
        <f t="shared" si="61"/>
        <v>A - Top-Kunde</v>
      </c>
      <c r="U463" s="4">
        <f>ROUND(((E463-Hilfswerte!$B$20)/Hilfswerte!$B$21)+((F463-Hilfswerte!$B$22)/Hilfswerte!$B$23)+((G463-Hilfswerte!$B$24)/Hilfswerte!$B$25)+0.1*INDEX(Hilfswerte!$B$4:$B$15,MATCH(C463,Hilfswerte!$A$4:$A$15,0)),2)</f>
        <v>1.1100000000000001</v>
      </c>
      <c r="V463" s="4">
        <f>ROUND(SQRT((((E463-Hilfswerte!$B$20)/Hilfswerte!$B$21)-Hilfswerte!$B$28)^2+(((F463-Hilfswerte!$B$22)/Hilfswerte!$B$23)-Hilfswerte!$B$29)^2+(((G463-Hilfswerte!$B$24)/Hilfswerte!$B$25)-Hilfswerte!$B$30)^2),3)</f>
        <v>1.0820000000000001</v>
      </c>
      <c r="W463" s="4">
        <f>ROUND(E463*Hilfswerte!$B$31,0)</f>
        <v>18910</v>
      </c>
      <c r="X463" s="4">
        <f t="shared" si="62"/>
        <v>1330</v>
      </c>
      <c r="Y463" s="4" t="str">
        <f>IF(T463="A - Top-Kunde","bereits Top-Kunde",IF(AND(V463&lt;=Hilfswerte!$B$34,H463&lt;0.5*W463),"Hoch",IF(AND(V463&lt;=Hilfswerte!$B$35,H463&lt;0.7*W463),"Mittel","Niedrig")))</f>
        <v>bereits Top-Kunde</v>
      </c>
      <c r="Z463" s="4">
        <f t="shared" si="63"/>
        <v>5.7</v>
      </c>
      <c r="AA463" s="4" t="str">
        <f>IF(J463&gt;365,"Bereits abgewandert (Segment D)",IF(Z463&gt;=Hilfswerte!$B$38,"Rot - akut gefaehrdet",IF(Z463&gt;=Hilfswerte!$B$39,"Gelb - beobachten","Gruen - stabil")))</f>
        <v>Gruen - stabil</v>
      </c>
    </row>
    <row r="464" spans="1:27" ht="15" customHeight="1" x14ac:dyDescent="0.25">
      <c r="A464" s="4" t="s">
        <v>742</v>
      </c>
      <c r="B464" s="4" t="s">
        <v>743</v>
      </c>
      <c r="C464" s="4" t="s">
        <v>84</v>
      </c>
      <c r="D464" s="4" t="s">
        <v>30</v>
      </c>
      <c r="E464" s="4">
        <v>36</v>
      </c>
      <c r="F464" s="5">
        <v>8.1</v>
      </c>
      <c r="G464" s="5">
        <v>21.1</v>
      </c>
      <c r="H464" s="6">
        <v>2560</v>
      </c>
      <c r="I464" s="4">
        <v>3</v>
      </c>
      <c r="J464" s="4">
        <v>11</v>
      </c>
      <c r="K464" s="4">
        <v>1</v>
      </c>
      <c r="L464" s="4">
        <v>-2</v>
      </c>
      <c r="M464" s="4">
        <v>6</v>
      </c>
      <c r="N464" s="5">
        <v>14.7</v>
      </c>
      <c r="O464" s="7">
        <f t="shared" si="56"/>
        <v>5</v>
      </c>
      <c r="P464" s="7">
        <f t="shared" si="57"/>
        <v>3</v>
      </c>
      <c r="Q464" s="7">
        <f t="shared" si="58"/>
        <v>4</v>
      </c>
      <c r="R464" s="7">
        <f t="shared" si="59"/>
        <v>12</v>
      </c>
      <c r="S464" s="8">
        <f t="shared" si="60"/>
        <v>121.4</v>
      </c>
      <c r="T464" s="7" t="str">
        <f t="shared" si="61"/>
        <v>B - Kernkunde</v>
      </c>
      <c r="U464" s="4">
        <f>ROUND(((E464-Hilfswerte!$B$20)/Hilfswerte!$B$21)+((F464-Hilfswerte!$B$22)/Hilfswerte!$B$23)+((G464-Hilfswerte!$B$24)/Hilfswerte!$B$25)+0.1*INDEX(Hilfswerte!$B$4:$B$15,MATCH(C464,Hilfswerte!$A$4:$A$15,0)),2)</f>
        <v>1.01</v>
      </c>
      <c r="V464" s="4">
        <f>ROUND(SQRT((((E464-Hilfswerte!$B$20)/Hilfswerte!$B$21)-Hilfswerte!$B$28)^2+(((F464-Hilfswerte!$B$22)/Hilfswerte!$B$23)-Hilfswerte!$B$29)^2+(((G464-Hilfswerte!$B$24)/Hilfswerte!$B$25)-Hilfswerte!$B$30)^2),3)</f>
        <v>1.7509999999999999</v>
      </c>
      <c r="W464" s="4">
        <f>ROUND(E464*Hilfswerte!$B$31,0)</f>
        <v>7400</v>
      </c>
      <c r="X464" s="4">
        <f t="shared" si="62"/>
        <v>4840</v>
      </c>
      <c r="Y464" s="4" t="str">
        <f>IF(T464="A - Top-Kunde","bereits Top-Kunde",IF(AND(V464&lt;=Hilfswerte!$B$34,H464&lt;0.5*W464),"Hoch",IF(AND(V464&lt;=Hilfswerte!$B$35,H464&lt;0.7*W464),"Mittel","Niedrig")))</f>
        <v>Niedrig</v>
      </c>
      <c r="Z464" s="4">
        <f t="shared" si="63"/>
        <v>3.6</v>
      </c>
      <c r="AA464" s="4" t="str">
        <f>IF(J464&gt;365,"Bereits abgewandert (Segment D)",IF(Z464&gt;=Hilfswerte!$B$38,"Rot - akut gefaehrdet",IF(Z464&gt;=Hilfswerte!$B$39,"Gelb - beobachten","Gruen - stabil")))</f>
        <v>Gruen - stabil</v>
      </c>
    </row>
    <row r="465" spans="1:27" ht="15" customHeight="1" x14ac:dyDescent="0.25">
      <c r="A465" s="4" t="s">
        <v>744</v>
      </c>
      <c r="B465" s="4" t="s">
        <v>225</v>
      </c>
      <c r="C465" s="4" t="s">
        <v>89</v>
      </c>
      <c r="D465" s="4" t="s">
        <v>30</v>
      </c>
      <c r="E465" s="4">
        <v>293</v>
      </c>
      <c r="F465" s="5">
        <v>95.3</v>
      </c>
      <c r="G465" s="5">
        <v>3.7</v>
      </c>
      <c r="H465" s="6">
        <v>5390</v>
      </c>
      <c r="I465" s="4">
        <v>2</v>
      </c>
      <c r="J465" s="4">
        <v>212</v>
      </c>
      <c r="K465" s="4">
        <v>0</v>
      </c>
      <c r="L465" s="4">
        <v>-5</v>
      </c>
      <c r="M465" s="4">
        <v>2</v>
      </c>
      <c r="N465" s="5">
        <v>57.2</v>
      </c>
      <c r="O465" s="7">
        <f t="shared" si="56"/>
        <v>2</v>
      </c>
      <c r="P465" s="7">
        <f t="shared" si="57"/>
        <v>2</v>
      </c>
      <c r="Q465" s="7">
        <f t="shared" si="58"/>
        <v>4</v>
      </c>
      <c r="R465" s="7">
        <f t="shared" si="59"/>
        <v>8</v>
      </c>
      <c r="S465" s="8">
        <f t="shared" si="60"/>
        <v>108.6</v>
      </c>
      <c r="T465" s="7" t="str">
        <f t="shared" si="61"/>
        <v>B - Kernkunde</v>
      </c>
      <c r="U465" s="4">
        <f>ROUND(((E465-Hilfswerte!$B$20)/Hilfswerte!$B$21)+((F465-Hilfswerte!$B$22)/Hilfswerte!$B$23)+((G465-Hilfswerte!$B$24)/Hilfswerte!$B$25)+0.1*INDEX(Hilfswerte!$B$4:$B$15,MATCH(C465,Hilfswerte!$A$4:$A$15,0)),2)</f>
        <v>1.21</v>
      </c>
      <c r="V465" s="4">
        <f>ROUND(SQRT((((E465-Hilfswerte!$B$20)/Hilfswerte!$B$21)-Hilfswerte!$B$28)^2+(((F465-Hilfswerte!$B$22)/Hilfswerte!$B$23)-Hilfswerte!$B$29)^2+(((G465-Hilfswerte!$B$24)/Hilfswerte!$B$25)-Hilfswerte!$B$30)^2),3)</f>
        <v>1.671</v>
      </c>
      <c r="W465" s="4">
        <f>ROUND(E465*Hilfswerte!$B$31,0)</f>
        <v>60225</v>
      </c>
      <c r="X465" s="4">
        <f t="shared" si="62"/>
        <v>54835</v>
      </c>
      <c r="Y465" s="4" t="str">
        <f>IF(T465="A - Top-Kunde","bereits Top-Kunde",IF(AND(V465&lt;=Hilfswerte!$B$34,H465&lt;0.5*W465),"Hoch",IF(AND(V465&lt;=Hilfswerte!$B$35,H465&lt;0.7*W465),"Mittel","Niedrig")))</f>
        <v>Niedrig</v>
      </c>
      <c r="Z465" s="4">
        <f t="shared" si="63"/>
        <v>10.6</v>
      </c>
      <c r="AA465" s="4" t="str">
        <f>IF(J465&gt;365,"Bereits abgewandert (Segment D)",IF(Z465&gt;=Hilfswerte!$B$38,"Rot - akut gefaehrdet",IF(Z465&gt;=Hilfswerte!$B$39,"Gelb - beobachten","Gruen - stabil")))</f>
        <v>Gruen - stabil</v>
      </c>
    </row>
    <row r="466" spans="1:27" ht="15" customHeight="1" x14ac:dyDescent="0.25">
      <c r="A466" s="4" t="s">
        <v>745</v>
      </c>
      <c r="B466" s="4" t="s">
        <v>527</v>
      </c>
      <c r="C466" s="4" t="s">
        <v>65</v>
      </c>
      <c r="D466" s="4" t="s">
        <v>30</v>
      </c>
      <c r="E466" s="4">
        <v>43</v>
      </c>
      <c r="F466" s="5">
        <v>11.5</v>
      </c>
      <c r="G466" s="5">
        <v>20</v>
      </c>
      <c r="H466" s="6">
        <v>1540</v>
      </c>
      <c r="I466" s="4">
        <v>3</v>
      </c>
      <c r="J466" s="4">
        <v>72</v>
      </c>
      <c r="K466" s="4">
        <v>1</v>
      </c>
      <c r="L466" s="4">
        <v>7</v>
      </c>
      <c r="M466" s="4">
        <v>6</v>
      </c>
      <c r="N466" s="5">
        <v>6.2</v>
      </c>
      <c r="O466" s="7">
        <f t="shared" si="56"/>
        <v>4</v>
      </c>
      <c r="P466" s="7">
        <f t="shared" si="57"/>
        <v>3</v>
      </c>
      <c r="Q466" s="7">
        <f t="shared" si="58"/>
        <v>3</v>
      </c>
      <c r="R466" s="7">
        <f t="shared" si="59"/>
        <v>10</v>
      </c>
      <c r="S466" s="8">
        <f t="shared" si="60"/>
        <v>95</v>
      </c>
      <c r="T466" s="7" t="str">
        <f t="shared" si="61"/>
        <v>C - Entwicklungspotenzial</v>
      </c>
      <c r="U466" s="4">
        <f>ROUND(((E466-Hilfswerte!$B$20)/Hilfswerte!$B$21)+((F466-Hilfswerte!$B$22)/Hilfswerte!$B$23)+((G466-Hilfswerte!$B$24)/Hilfswerte!$B$25)+0.1*INDEX(Hilfswerte!$B$4:$B$15,MATCH(C466,Hilfswerte!$A$4:$A$15,0)),2)</f>
        <v>0.88</v>
      </c>
      <c r="V466" s="4">
        <f>ROUND(SQRT((((E466-Hilfswerte!$B$20)/Hilfswerte!$B$21)-Hilfswerte!$B$28)^2+(((F466-Hilfswerte!$B$22)/Hilfswerte!$B$23)-Hilfswerte!$B$29)^2+(((G466-Hilfswerte!$B$24)/Hilfswerte!$B$25)-Hilfswerte!$B$30)^2),3)</f>
        <v>1.5660000000000001</v>
      </c>
      <c r="W466" s="4">
        <f>ROUND(E466*Hilfswerte!$B$31,0)</f>
        <v>8838</v>
      </c>
      <c r="X466" s="4">
        <f t="shared" si="62"/>
        <v>7298</v>
      </c>
      <c r="Y466" s="4" t="str">
        <f>IF(T466="A - Top-Kunde","bereits Top-Kunde",IF(AND(V466&lt;=Hilfswerte!$B$34,H466&lt;0.5*W466),"Hoch",IF(AND(V466&lt;=Hilfswerte!$B$35,H466&lt;0.7*W466),"Mittel","Niedrig")))</f>
        <v>Niedrig</v>
      </c>
      <c r="Z466" s="4">
        <f t="shared" si="63"/>
        <v>8</v>
      </c>
      <c r="AA466" s="4" t="str">
        <f>IF(J466&gt;365,"Bereits abgewandert (Segment D)",IF(Z466&gt;=Hilfswerte!$B$38,"Rot - akut gefaehrdet",IF(Z466&gt;=Hilfswerte!$B$39,"Gelb - beobachten","Gruen - stabil")))</f>
        <v>Gruen - stabil</v>
      </c>
    </row>
    <row r="467" spans="1:27" ht="15" customHeight="1" x14ac:dyDescent="0.25">
      <c r="A467" s="4" t="s">
        <v>746</v>
      </c>
      <c r="B467" s="4" t="s">
        <v>605</v>
      </c>
      <c r="C467" s="4" t="s">
        <v>55</v>
      </c>
      <c r="D467" s="4" t="s">
        <v>30</v>
      </c>
      <c r="E467" s="4">
        <v>61</v>
      </c>
      <c r="F467" s="5">
        <v>19</v>
      </c>
      <c r="G467" s="5">
        <v>6.1</v>
      </c>
      <c r="H467" s="6">
        <v>2670</v>
      </c>
      <c r="I467" s="4">
        <v>1</v>
      </c>
      <c r="J467" s="4">
        <v>280</v>
      </c>
      <c r="K467" s="4">
        <v>0</v>
      </c>
      <c r="L467" s="4">
        <v>37</v>
      </c>
      <c r="M467" s="4">
        <v>3</v>
      </c>
      <c r="N467" s="5">
        <v>9.6</v>
      </c>
      <c r="O467" s="7">
        <f t="shared" si="56"/>
        <v>2</v>
      </c>
      <c r="P467" s="7">
        <f t="shared" si="57"/>
        <v>1</v>
      </c>
      <c r="Q467" s="7">
        <f t="shared" si="58"/>
        <v>4</v>
      </c>
      <c r="R467" s="7">
        <f t="shared" si="59"/>
        <v>7</v>
      </c>
      <c r="S467" s="8">
        <f t="shared" si="60"/>
        <v>63.7</v>
      </c>
      <c r="T467" s="7" t="str">
        <f t="shared" si="61"/>
        <v>C - Entwicklungspotenzial</v>
      </c>
      <c r="U467" s="4">
        <f>ROUND(((E467-Hilfswerte!$B$20)/Hilfswerte!$B$21)+((F467-Hilfswerte!$B$22)/Hilfswerte!$B$23)+((G467-Hilfswerte!$B$24)/Hilfswerte!$B$25)+0.1*INDEX(Hilfswerte!$B$4:$B$15,MATCH(C467,Hilfswerte!$A$4:$A$15,0)),2)</f>
        <v>-0.77</v>
      </c>
      <c r="V467" s="4">
        <f>ROUND(SQRT((((E467-Hilfswerte!$B$20)/Hilfswerte!$B$21)-Hilfswerte!$B$28)^2+(((F467-Hilfswerte!$B$22)/Hilfswerte!$B$23)-Hilfswerte!$B$29)^2+(((G467-Hilfswerte!$B$24)/Hilfswerte!$B$25)-Hilfswerte!$B$30)^2),3)</f>
        <v>0.98899999999999999</v>
      </c>
      <c r="W467" s="4">
        <f>ROUND(E467*Hilfswerte!$B$31,0)</f>
        <v>12538</v>
      </c>
      <c r="X467" s="4">
        <f t="shared" si="62"/>
        <v>9868</v>
      </c>
      <c r="Y467" s="4" t="str">
        <f>IF(T467="A - Top-Kunde","bereits Top-Kunde",IF(AND(V467&lt;=Hilfswerte!$B$34,H467&lt;0.5*W467),"Hoch",IF(AND(V467&lt;=Hilfswerte!$B$35,H467&lt;0.7*W467),"Mittel","Niedrig")))</f>
        <v>Mittel</v>
      </c>
      <c r="Z467" s="4">
        <f t="shared" si="63"/>
        <v>21.4</v>
      </c>
      <c r="AA467" s="4" t="str">
        <f>IF(J467&gt;365,"Bereits abgewandert (Segment D)",IF(Z467&gt;=Hilfswerte!$B$38,"Rot - akut gefaehrdet",IF(Z467&gt;=Hilfswerte!$B$39,"Gelb - beobachten","Gruen - stabil")))</f>
        <v>Rot - akut gefaehrdet</v>
      </c>
    </row>
    <row r="468" spans="1:27" ht="15" customHeight="1" x14ac:dyDescent="0.25">
      <c r="A468" s="4" t="s">
        <v>747</v>
      </c>
      <c r="B468" s="4" t="s">
        <v>269</v>
      </c>
      <c r="C468" s="4" t="s">
        <v>84</v>
      </c>
      <c r="D468" s="4" t="s">
        <v>122</v>
      </c>
      <c r="E468" s="4">
        <v>113</v>
      </c>
      <c r="F468" s="5">
        <v>19.899999999999999</v>
      </c>
      <c r="G468" s="5">
        <v>19.600000000000001</v>
      </c>
      <c r="H468" s="6">
        <v>18540</v>
      </c>
      <c r="I468" s="4">
        <v>2</v>
      </c>
      <c r="J468" s="4">
        <v>327</v>
      </c>
      <c r="K468" s="4">
        <v>0</v>
      </c>
      <c r="L468" s="4">
        <v>-5</v>
      </c>
      <c r="M468" s="4">
        <v>2</v>
      </c>
      <c r="N468" s="5">
        <v>12</v>
      </c>
      <c r="O468" s="7">
        <f t="shared" si="56"/>
        <v>2</v>
      </c>
      <c r="P468" s="7">
        <f t="shared" si="57"/>
        <v>2</v>
      </c>
      <c r="Q468" s="7">
        <f t="shared" si="58"/>
        <v>5</v>
      </c>
      <c r="R468" s="7">
        <f t="shared" si="59"/>
        <v>9</v>
      </c>
      <c r="S468" s="8">
        <f t="shared" si="60"/>
        <v>96</v>
      </c>
      <c r="T468" s="7" t="str">
        <f t="shared" si="61"/>
        <v>C - Entwicklungspotenzial</v>
      </c>
      <c r="U468" s="4">
        <f>ROUND(((E468-Hilfswerte!$B$20)/Hilfswerte!$B$21)+((F468-Hilfswerte!$B$22)/Hilfswerte!$B$23)+((G468-Hilfswerte!$B$24)/Hilfswerte!$B$25)+0.1*INDEX(Hilfswerte!$B$4:$B$15,MATCH(C468,Hilfswerte!$A$4:$A$15,0)),2)</f>
        <v>1.32</v>
      </c>
      <c r="V468" s="4">
        <f>ROUND(SQRT((((E468-Hilfswerte!$B$20)/Hilfswerte!$B$21)-Hilfswerte!$B$28)^2+(((F468-Hilfswerte!$B$22)/Hilfswerte!$B$23)-Hilfswerte!$B$29)^2+(((G468-Hilfswerte!$B$24)/Hilfswerte!$B$25)-Hilfswerte!$B$30)^2),3)</f>
        <v>1.39</v>
      </c>
      <c r="W468" s="4">
        <f>ROUND(E468*Hilfswerte!$B$31,0)</f>
        <v>23227</v>
      </c>
      <c r="X468" s="4">
        <f t="shared" si="62"/>
        <v>4687</v>
      </c>
      <c r="Y468" s="4" t="str">
        <f>IF(T468="A - Top-Kunde","bereits Top-Kunde",IF(AND(V468&lt;=Hilfswerte!$B$34,H468&lt;0.5*W468),"Hoch",IF(AND(V468&lt;=Hilfswerte!$B$35,H468&lt;0.7*W468),"Mittel","Niedrig")))</f>
        <v>Niedrig</v>
      </c>
      <c r="Z468" s="4">
        <f t="shared" si="63"/>
        <v>16.399999999999999</v>
      </c>
      <c r="AA468" s="4" t="str">
        <f>IF(J468&gt;365,"Bereits abgewandert (Segment D)",IF(Z468&gt;=Hilfswerte!$B$38,"Rot - akut gefaehrdet",IF(Z468&gt;=Hilfswerte!$B$39,"Gelb - beobachten","Gruen - stabil")))</f>
        <v>Gelb - beobachten</v>
      </c>
    </row>
    <row r="469" spans="1:27" ht="15" customHeight="1" x14ac:dyDescent="0.25">
      <c r="A469" s="4" t="s">
        <v>748</v>
      </c>
      <c r="B469" s="4" t="s">
        <v>119</v>
      </c>
      <c r="C469" s="4" t="s">
        <v>89</v>
      </c>
      <c r="D469" s="4" t="s">
        <v>30</v>
      </c>
      <c r="E469" s="4">
        <v>13</v>
      </c>
      <c r="F469" s="5">
        <v>4.0999999999999996</v>
      </c>
      <c r="G469" s="5">
        <v>4.7</v>
      </c>
      <c r="H469" s="6">
        <v>250</v>
      </c>
      <c r="I469" s="4">
        <v>2</v>
      </c>
      <c r="J469" s="4">
        <v>77</v>
      </c>
      <c r="K469" s="4">
        <v>0</v>
      </c>
      <c r="L469" s="4">
        <v>2</v>
      </c>
      <c r="M469" s="4">
        <v>2</v>
      </c>
      <c r="N469" s="5">
        <v>8.6</v>
      </c>
      <c r="O469" s="7">
        <f t="shared" si="56"/>
        <v>4</v>
      </c>
      <c r="P469" s="7">
        <f t="shared" si="57"/>
        <v>2</v>
      </c>
      <c r="Q469" s="7">
        <f t="shared" si="58"/>
        <v>2</v>
      </c>
      <c r="R469" s="7">
        <f t="shared" si="59"/>
        <v>8</v>
      </c>
      <c r="S469" s="8">
        <f t="shared" si="60"/>
        <v>83.7</v>
      </c>
      <c r="T469" s="7" t="str">
        <f t="shared" si="61"/>
        <v>C - Entwicklungspotenzial</v>
      </c>
      <c r="U469" s="4">
        <f>ROUND(((E469-Hilfswerte!$B$20)/Hilfswerte!$B$21)+((F469-Hilfswerte!$B$22)/Hilfswerte!$B$23)+((G469-Hilfswerte!$B$24)/Hilfswerte!$B$25)+0.1*INDEX(Hilfswerte!$B$4:$B$15,MATCH(C469,Hilfswerte!$A$4:$A$15,0)),2)</f>
        <v>-1.47</v>
      </c>
      <c r="V469" s="4">
        <f>ROUND(SQRT((((E469-Hilfswerte!$B$20)/Hilfswerte!$B$21)-Hilfswerte!$B$28)^2+(((F469-Hilfswerte!$B$22)/Hilfswerte!$B$23)-Hilfswerte!$B$29)^2+(((G469-Hilfswerte!$B$24)/Hilfswerte!$B$25)-Hilfswerte!$B$30)^2),3)</f>
        <v>1.3680000000000001</v>
      </c>
      <c r="W469" s="4">
        <f>ROUND(E469*Hilfswerte!$B$31,0)</f>
        <v>2672</v>
      </c>
      <c r="X469" s="4">
        <f t="shared" si="62"/>
        <v>2422</v>
      </c>
      <c r="Y469" s="4" t="str">
        <f>IF(T469="A - Top-Kunde","bereits Top-Kunde",IF(AND(V469&lt;=Hilfswerte!$B$34,H469&lt;0.5*W469),"Hoch",IF(AND(V469&lt;=Hilfswerte!$B$35,H469&lt;0.7*W469),"Mittel","Niedrig")))</f>
        <v>Niedrig</v>
      </c>
      <c r="Z469" s="4">
        <f t="shared" si="63"/>
        <v>4.3</v>
      </c>
      <c r="AA469" s="4" t="str">
        <f>IF(J469&gt;365,"Bereits abgewandert (Segment D)",IF(Z469&gt;=Hilfswerte!$B$38,"Rot - akut gefaehrdet",IF(Z469&gt;=Hilfswerte!$B$39,"Gelb - beobachten","Gruen - stabil")))</f>
        <v>Gruen - stabil</v>
      </c>
    </row>
    <row r="470" spans="1:27" ht="15" customHeight="1" x14ac:dyDescent="0.25">
      <c r="A470" s="4" t="s">
        <v>749</v>
      </c>
      <c r="B470" s="4" t="s">
        <v>92</v>
      </c>
      <c r="C470" s="4" t="s">
        <v>55</v>
      </c>
      <c r="D470" s="4" t="s">
        <v>30</v>
      </c>
      <c r="E470" s="4">
        <v>139</v>
      </c>
      <c r="F470" s="5">
        <v>24.9</v>
      </c>
      <c r="G470" s="5">
        <v>13.9</v>
      </c>
      <c r="H470" s="6">
        <v>3200</v>
      </c>
      <c r="I470" s="4">
        <v>1</v>
      </c>
      <c r="J470" s="4">
        <v>65</v>
      </c>
      <c r="K470" s="4">
        <v>0</v>
      </c>
      <c r="L470" s="4">
        <v>-5</v>
      </c>
      <c r="M470" s="4">
        <v>1</v>
      </c>
      <c r="N470" s="5">
        <v>22.4</v>
      </c>
      <c r="O470" s="7">
        <f t="shared" si="56"/>
        <v>4</v>
      </c>
      <c r="P470" s="7">
        <f t="shared" si="57"/>
        <v>1</v>
      </c>
      <c r="Q470" s="7">
        <f t="shared" si="58"/>
        <v>4</v>
      </c>
      <c r="R470" s="7">
        <f t="shared" si="59"/>
        <v>9</v>
      </c>
      <c r="S470" s="8">
        <f t="shared" si="60"/>
        <v>101.2</v>
      </c>
      <c r="T470" s="7" t="str">
        <f t="shared" si="61"/>
        <v>C - Entwicklungspotenzial</v>
      </c>
      <c r="U470" s="4">
        <f>ROUND(((E470-Hilfswerte!$B$20)/Hilfswerte!$B$21)+((F470-Hilfswerte!$B$22)/Hilfswerte!$B$23)+((G470-Hilfswerte!$B$24)/Hilfswerte!$B$25)+0.1*INDEX(Hilfswerte!$B$4:$B$15,MATCH(C470,Hilfswerte!$A$4:$A$15,0)),2)</f>
        <v>0.91</v>
      </c>
      <c r="V470" s="4">
        <f>ROUND(SQRT((((E470-Hilfswerte!$B$20)/Hilfswerte!$B$21)-Hilfswerte!$B$28)^2+(((F470-Hilfswerte!$B$22)/Hilfswerte!$B$23)-Hilfswerte!$B$29)^2+(((G470-Hilfswerte!$B$24)/Hilfswerte!$B$25)-Hilfswerte!$B$30)^2),3)</f>
        <v>0.5</v>
      </c>
      <c r="W470" s="4">
        <f>ROUND(E470*Hilfswerte!$B$31,0)</f>
        <v>28571</v>
      </c>
      <c r="X470" s="4">
        <f t="shared" si="62"/>
        <v>25371</v>
      </c>
      <c r="Y470" s="4" t="str">
        <f>IF(T470="A - Top-Kunde","bereits Top-Kunde",IF(AND(V470&lt;=Hilfswerte!$B$34,H470&lt;0.5*W470),"Hoch",IF(AND(V470&lt;=Hilfswerte!$B$35,H470&lt;0.7*W470),"Mittel","Niedrig")))</f>
        <v>Hoch</v>
      </c>
      <c r="Z470" s="4">
        <f t="shared" si="63"/>
        <v>3.3</v>
      </c>
      <c r="AA470" s="4" t="str">
        <f>IF(J470&gt;365,"Bereits abgewandert (Segment D)",IF(Z470&gt;=Hilfswerte!$B$38,"Rot - akut gefaehrdet",IF(Z470&gt;=Hilfswerte!$B$39,"Gelb - beobachten","Gruen - stabil")))</f>
        <v>Gruen - stabil</v>
      </c>
    </row>
    <row r="471" spans="1:27" ht="15" customHeight="1" x14ac:dyDescent="0.25">
      <c r="A471" s="4" t="s">
        <v>750</v>
      </c>
      <c r="B471" s="4" t="s">
        <v>249</v>
      </c>
      <c r="C471" s="4" t="s">
        <v>65</v>
      </c>
      <c r="D471" s="4" t="s">
        <v>52</v>
      </c>
      <c r="E471" s="4">
        <v>74</v>
      </c>
      <c r="F471" s="5">
        <v>16.7</v>
      </c>
      <c r="G471" s="5">
        <v>9.3000000000000007</v>
      </c>
      <c r="H471" s="6">
        <v>13930</v>
      </c>
      <c r="I471" s="4">
        <v>5</v>
      </c>
      <c r="J471" s="4">
        <v>16</v>
      </c>
      <c r="K471" s="4">
        <v>2</v>
      </c>
      <c r="L471" s="4">
        <v>4</v>
      </c>
      <c r="M471" s="4">
        <v>2</v>
      </c>
      <c r="N471" s="5">
        <v>14.7</v>
      </c>
      <c r="O471" s="7">
        <f t="shared" si="56"/>
        <v>5</v>
      </c>
      <c r="P471" s="7">
        <f t="shared" si="57"/>
        <v>5</v>
      </c>
      <c r="Q471" s="7">
        <f t="shared" si="58"/>
        <v>5</v>
      </c>
      <c r="R471" s="7">
        <f t="shared" si="59"/>
        <v>15</v>
      </c>
      <c r="S471" s="8">
        <f t="shared" si="60"/>
        <v>144.19999999999999</v>
      </c>
      <c r="T471" s="7" t="str">
        <f t="shared" si="61"/>
        <v>A - Top-Kunde</v>
      </c>
      <c r="U471" s="4">
        <f>ROUND(((E471-Hilfswerte!$B$20)/Hilfswerte!$B$21)+((F471-Hilfswerte!$B$22)/Hilfswerte!$B$23)+((G471-Hilfswerte!$B$24)/Hilfswerte!$B$25)+0.1*INDEX(Hilfswerte!$B$4:$B$15,MATCH(C471,Hilfswerte!$A$4:$A$15,0)),2)</f>
        <v>-0.6</v>
      </c>
      <c r="V471" s="4">
        <f>ROUND(SQRT((((E471-Hilfswerte!$B$20)/Hilfswerte!$B$21)-Hilfswerte!$B$28)^2+(((F471-Hilfswerte!$B$22)/Hilfswerte!$B$23)-Hilfswerte!$B$29)^2+(((G471-Hilfswerte!$B$24)/Hilfswerte!$B$25)-Hilfswerte!$B$30)^2),3)</f>
        <v>0.628</v>
      </c>
      <c r="W471" s="4">
        <f>ROUND(E471*Hilfswerte!$B$31,0)</f>
        <v>15210</v>
      </c>
      <c r="X471" s="4">
        <f t="shared" si="62"/>
        <v>1280</v>
      </c>
      <c r="Y471" s="4" t="str">
        <f>IF(T471="A - Top-Kunde","bereits Top-Kunde",IF(AND(V471&lt;=Hilfswerte!$B$34,H471&lt;0.5*W471),"Hoch",IF(AND(V471&lt;=Hilfswerte!$B$35,H471&lt;0.7*W471),"Mittel","Niedrig")))</f>
        <v>bereits Top-Kunde</v>
      </c>
      <c r="Z471" s="4">
        <f t="shared" si="63"/>
        <v>7.6</v>
      </c>
      <c r="AA471" s="4" t="str">
        <f>IF(J471&gt;365,"Bereits abgewandert (Segment D)",IF(Z471&gt;=Hilfswerte!$B$38,"Rot - akut gefaehrdet",IF(Z471&gt;=Hilfswerte!$B$39,"Gelb - beobachten","Gruen - stabil")))</f>
        <v>Gruen - stabil</v>
      </c>
    </row>
    <row r="472" spans="1:27" ht="15" customHeight="1" x14ac:dyDescent="0.25">
      <c r="A472" s="4" t="s">
        <v>751</v>
      </c>
      <c r="B472" s="4" t="s">
        <v>569</v>
      </c>
      <c r="C472" s="4" t="s">
        <v>38</v>
      </c>
      <c r="D472" s="4" t="s">
        <v>30</v>
      </c>
      <c r="E472" s="4">
        <v>35</v>
      </c>
      <c r="F472" s="5">
        <v>5.4</v>
      </c>
      <c r="G472" s="5">
        <v>14.6</v>
      </c>
      <c r="H472" s="6">
        <v>7840</v>
      </c>
      <c r="I472" s="4">
        <v>10</v>
      </c>
      <c r="J472" s="4">
        <v>1</v>
      </c>
      <c r="K472" s="4">
        <v>1</v>
      </c>
      <c r="L472" s="4">
        <v>17</v>
      </c>
      <c r="M472" s="4">
        <v>4</v>
      </c>
      <c r="N472" s="5">
        <v>5.5</v>
      </c>
      <c r="O472" s="7">
        <f t="shared" si="56"/>
        <v>5</v>
      </c>
      <c r="P472" s="7">
        <f t="shared" si="57"/>
        <v>5</v>
      </c>
      <c r="Q472" s="7">
        <f t="shared" si="58"/>
        <v>5</v>
      </c>
      <c r="R472" s="7">
        <f t="shared" si="59"/>
        <v>15</v>
      </c>
      <c r="S472" s="8">
        <f t="shared" si="60"/>
        <v>141.69999999999999</v>
      </c>
      <c r="T472" s="7" t="str">
        <f t="shared" si="61"/>
        <v>A - Top-Kunde</v>
      </c>
      <c r="U472" s="4">
        <f>ROUND(((E472-Hilfswerte!$B$20)/Hilfswerte!$B$21)+((F472-Hilfswerte!$B$22)/Hilfswerte!$B$23)+((G472-Hilfswerte!$B$24)/Hilfswerte!$B$25)+0.1*INDEX(Hilfswerte!$B$4:$B$15,MATCH(C472,Hilfswerte!$A$4:$A$15,0)),2)</f>
        <v>0.27</v>
      </c>
      <c r="V472" s="4">
        <f>ROUND(SQRT((((E472-Hilfswerte!$B$20)/Hilfswerte!$B$21)-Hilfswerte!$B$28)^2+(((F472-Hilfswerte!$B$22)/Hilfswerte!$B$23)-Hilfswerte!$B$29)^2+(((G472-Hilfswerte!$B$24)/Hilfswerte!$B$25)-Hilfswerte!$B$30)^2),3)</f>
        <v>0.97399999999999998</v>
      </c>
      <c r="W472" s="4">
        <f>ROUND(E472*Hilfswerte!$B$31,0)</f>
        <v>7194</v>
      </c>
      <c r="X472" s="4">
        <f t="shared" si="62"/>
        <v>0</v>
      </c>
      <c r="Y472" s="4" t="str">
        <f>IF(T472="A - Top-Kunde","bereits Top-Kunde",IF(AND(V472&lt;=Hilfswerte!$B$34,H472&lt;0.5*W472),"Hoch",IF(AND(V472&lt;=Hilfswerte!$B$35,H472&lt;0.7*W472),"Mittel","Niedrig")))</f>
        <v>bereits Top-Kunde</v>
      </c>
      <c r="Z472" s="4">
        <f t="shared" si="63"/>
        <v>6.5</v>
      </c>
      <c r="AA472" s="4" t="str">
        <f>IF(J472&gt;365,"Bereits abgewandert (Segment D)",IF(Z472&gt;=Hilfswerte!$B$38,"Rot - akut gefaehrdet",IF(Z472&gt;=Hilfswerte!$B$39,"Gelb - beobachten","Gruen - stabil")))</f>
        <v>Gruen - stabil</v>
      </c>
    </row>
    <row r="473" spans="1:27" ht="15" customHeight="1" x14ac:dyDescent="0.25">
      <c r="A473" s="4" t="s">
        <v>752</v>
      </c>
      <c r="B473" s="4" t="s">
        <v>698</v>
      </c>
      <c r="C473" s="4" t="s">
        <v>47</v>
      </c>
      <c r="D473" s="4" t="s">
        <v>30</v>
      </c>
      <c r="E473" s="4">
        <v>42</v>
      </c>
      <c r="F473" s="5">
        <v>9.1</v>
      </c>
      <c r="G473" s="5">
        <v>3.3</v>
      </c>
      <c r="H473" s="6">
        <v>1410</v>
      </c>
      <c r="I473" s="4">
        <v>4</v>
      </c>
      <c r="J473" s="4">
        <v>7</v>
      </c>
      <c r="K473" s="4">
        <v>1</v>
      </c>
      <c r="L473" s="4">
        <v>-5</v>
      </c>
      <c r="M473" s="4">
        <v>2</v>
      </c>
      <c r="N473" s="5">
        <v>-28.4</v>
      </c>
      <c r="O473" s="7">
        <f t="shared" si="56"/>
        <v>5</v>
      </c>
      <c r="P473" s="7">
        <f t="shared" si="57"/>
        <v>4</v>
      </c>
      <c r="Q473" s="7">
        <f t="shared" si="58"/>
        <v>3</v>
      </c>
      <c r="R473" s="7">
        <f t="shared" si="59"/>
        <v>12</v>
      </c>
      <c r="S473" s="8">
        <f t="shared" si="60"/>
        <v>99.8</v>
      </c>
      <c r="T473" s="7" t="str">
        <f t="shared" si="61"/>
        <v>C - Entwicklungspotenzial</v>
      </c>
      <c r="U473" s="4">
        <f>ROUND(((E473-Hilfswerte!$B$20)/Hilfswerte!$B$21)+((F473-Hilfswerte!$B$22)/Hilfswerte!$B$23)+((G473-Hilfswerte!$B$24)/Hilfswerte!$B$25)+0.1*INDEX(Hilfswerte!$B$4:$B$15,MATCH(C473,Hilfswerte!$A$4:$A$15,0)),2)</f>
        <v>-1.69</v>
      </c>
      <c r="V473" s="4">
        <f>ROUND(SQRT((((E473-Hilfswerte!$B$20)/Hilfswerte!$B$21)-Hilfswerte!$B$28)^2+(((F473-Hilfswerte!$B$22)/Hilfswerte!$B$23)-Hilfswerte!$B$29)^2+(((G473-Hilfswerte!$B$24)/Hilfswerte!$B$25)-Hilfswerte!$B$30)^2),3)</f>
        <v>1.4590000000000001</v>
      </c>
      <c r="W473" s="4">
        <f>ROUND(E473*Hilfswerte!$B$31,0)</f>
        <v>8633</v>
      </c>
      <c r="X473" s="4">
        <f t="shared" si="62"/>
        <v>7223</v>
      </c>
      <c r="Y473" s="4" t="str">
        <f>IF(T473="A - Top-Kunde","bereits Top-Kunde",IF(AND(V473&lt;=Hilfswerte!$B$34,H473&lt;0.5*W473),"Hoch",IF(AND(V473&lt;=Hilfswerte!$B$35,H473&lt;0.7*W473),"Mittel","Niedrig")))</f>
        <v>Niedrig</v>
      </c>
      <c r="Z473" s="4">
        <f t="shared" si="63"/>
        <v>14.7</v>
      </c>
      <c r="AA473" s="4" t="str">
        <f>IF(J473&gt;365,"Bereits abgewandert (Segment D)",IF(Z473&gt;=Hilfswerte!$B$38,"Rot - akut gefaehrdet",IF(Z473&gt;=Hilfswerte!$B$39,"Gelb - beobachten","Gruen - stabil")))</f>
        <v>Gelb - beobachten</v>
      </c>
    </row>
    <row r="474" spans="1:27" ht="15" customHeight="1" x14ac:dyDescent="0.25">
      <c r="A474" s="4" t="s">
        <v>753</v>
      </c>
      <c r="B474" s="4" t="s">
        <v>567</v>
      </c>
      <c r="C474" s="4" t="s">
        <v>47</v>
      </c>
      <c r="D474" s="4" t="s">
        <v>30</v>
      </c>
      <c r="E474" s="4">
        <v>378</v>
      </c>
      <c r="F474" s="5">
        <v>130.30000000000001</v>
      </c>
      <c r="G474" s="5">
        <v>0.9</v>
      </c>
      <c r="H474" s="6">
        <v>21610</v>
      </c>
      <c r="I474" s="4">
        <v>2</v>
      </c>
      <c r="J474" s="4">
        <v>151</v>
      </c>
      <c r="K474" s="4">
        <v>0</v>
      </c>
      <c r="L474" s="4">
        <v>4</v>
      </c>
      <c r="M474" s="4">
        <v>2</v>
      </c>
      <c r="N474" s="5">
        <v>-23.4</v>
      </c>
      <c r="O474" s="7">
        <f t="shared" si="56"/>
        <v>3</v>
      </c>
      <c r="P474" s="7">
        <f t="shared" si="57"/>
        <v>2</v>
      </c>
      <c r="Q474" s="7">
        <f t="shared" si="58"/>
        <v>5</v>
      </c>
      <c r="R474" s="7">
        <f t="shared" si="59"/>
        <v>10</v>
      </c>
      <c r="S474" s="8">
        <f t="shared" si="60"/>
        <v>87.1</v>
      </c>
      <c r="T474" s="7" t="str">
        <f t="shared" si="61"/>
        <v>C - Entwicklungspotenzial</v>
      </c>
      <c r="U474" s="4">
        <f>ROUND(((E474-Hilfswerte!$B$20)/Hilfswerte!$B$21)+((F474-Hilfswerte!$B$22)/Hilfswerte!$B$23)+((G474-Hilfswerte!$B$24)/Hilfswerte!$B$25)+0.1*INDEX(Hilfswerte!$B$4:$B$15,MATCH(C474,Hilfswerte!$A$4:$A$15,0)),2)</f>
        <v>1.55</v>
      </c>
      <c r="V474" s="4">
        <f>ROUND(SQRT((((E474-Hilfswerte!$B$20)/Hilfswerte!$B$21)-Hilfswerte!$B$28)^2+(((F474-Hilfswerte!$B$22)/Hilfswerte!$B$23)-Hilfswerte!$B$29)^2+(((G474-Hilfswerte!$B$24)/Hilfswerte!$B$25)-Hilfswerte!$B$30)^2),3)</f>
        <v>2.508</v>
      </c>
      <c r="W474" s="4">
        <f>ROUND(E474*Hilfswerte!$B$31,0)</f>
        <v>77696</v>
      </c>
      <c r="X474" s="4">
        <f t="shared" si="62"/>
        <v>56086</v>
      </c>
      <c r="Y474" s="4" t="str">
        <f>IF(T474="A - Top-Kunde","bereits Top-Kunde",IF(AND(V474&lt;=Hilfswerte!$B$34,H474&lt;0.5*W474),"Hoch",IF(AND(V474&lt;=Hilfswerte!$B$35,H474&lt;0.7*W474),"Mittel","Niedrig")))</f>
        <v>Niedrig</v>
      </c>
      <c r="Z474" s="4">
        <f t="shared" si="63"/>
        <v>17.7</v>
      </c>
      <c r="AA474" s="4" t="str">
        <f>IF(J474&gt;365,"Bereits abgewandert (Segment D)",IF(Z474&gt;=Hilfswerte!$B$38,"Rot - akut gefaehrdet",IF(Z474&gt;=Hilfswerte!$B$39,"Gelb - beobachten","Gruen - stabil")))</f>
        <v>Gelb - beobachten</v>
      </c>
    </row>
    <row r="475" spans="1:27" ht="15" customHeight="1" x14ac:dyDescent="0.25">
      <c r="A475" s="4" t="s">
        <v>754</v>
      </c>
      <c r="B475" s="4" t="s">
        <v>116</v>
      </c>
      <c r="C475" s="4" t="s">
        <v>47</v>
      </c>
      <c r="D475" s="4" t="s">
        <v>52</v>
      </c>
      <c r="E475" s="4">
        <v>38</v>
      </c>
      <c r="F475" s="5">
        <v>20.9</v>
      </c>
      <c r="G475" s="5">
        <v>1.9</v>
      </c>
      <c r="H475" s="6">
        <v>2380</v>
      </c>
      <c r="I475" s="4">
        <v>2</v>
      </c>
      <c r="J475" s="4">
        <v>254</v>
      </c>
      <c r="K475" s="4">
        <v>0</v>
      </c>
      <c r="L475" s="4">
        <v>10</v>
      </c>
      <c r="M475" s="4">
        <v>3</v>
      </c>
      <c r="N475" s="5">
        <v>-13.8</v>
      </c>
      <c r="O475" s="7">
        <f t="shared" si="56"/>
        <v>2</v>
      </c>
      <c r="P475" s="7">
        <f t="shared" si="57"/>
        <v>2</v>
      </c>
      <c r="Q475" s="7">
        <f t="shared" si="58"/>
        <v>3</v>
      </c>
      <c r="R475" s="7">
        <f t="shared" si="59"/>
        <v>7</v>
      </c>
      <c r="S475" s="8">
        <f t="shared" si="60"/>
        <v>60.1</v>
      </c>
      <c r="T475" s="7" t="str">
        <f t="shared" si="61"/>
        <v>C - Entwicklungspotenzial</v>
      </c>
      <c r="U475" s="4">
        <f>ROUND(((E475-Hilfswerte!$B$20)/Hilfswerte!$B$21)+((F475-Hilfswerte!$B$22)/Hilfswerte!$B$23)+((G475-Hilfswerte!$B$24)/Hilfswerte!$B$25)+0.1*INDEX(Hilfswerte!$B$4:$B$15,MATCH(C475,Hilfswerte!$A$4:$A$15,0)),2)</f>
        <v>-1.71</v>
      </c>
      <c r="V475" s="4">
        <f>ROUND(SQRT((((E475-Hilfswerte!$B$20)/Hilfswerte!$B$21)-Hilfswerte!$B$28)^2+(((F475-Hilfswerte!$B$22)/Hilfswerte!$B$23)-Hilfswerte!$B$29)^2+(((G475-Hilfswerte!$B$24)/Hilfswerte!$B$25)-Hilfswerte!$B$30)^2),3)</f>
        <v>1.607</v>
      </c>
      <c r="W475" s="4">
        <f>ROUND(E475*Hilfswerte!$B$31,0)</f>
        <v>7811</v>
      </c>
      <c r="X475" s="4">
        <f t="shared" si="62"/>
        <v>5431</v>
      </c>
      <c r="Y475" s="4" t="str">
        <f>IF(T475="A - Top-Kunde","bereits Top-Kunde",IF(AND(V475&lt;=Hilfswerte!$B$34,H475&lt;0.5*W475),"Hoch",IF(AND(V475&lt;=Hilfswerte!$B$35,H475&lt;0.7*W475),"Mittel","Niedrig")))</f>
        <v>Niedrig</v>
      </c>
      <c r="Z475" s="4">
        <f t="shared" si="63"/>
        <v>20.2</v>
      </c>
      <c r="AA475" s="4" t="str">
        <f>IF(J475&gt;365,"Bereits abgewandert (Segment D)",IF(Z475&gt;=Hilfswerte!$B$38,"Rot - akut gefaehrdet",IF(Z475&gt;=Hilfswerte!$B$39,"Gelb - beobachten","Gruen - stabil")))</f>
        <v>Rot - akut gefaehrdet</v>
      </c>
    </row>
    <row r="476" spans="1:27" ht="15" customHeight="1" x14ac:dyDescent="0.25">
      <c r="A476" s="4" t="s">
        <v>755</v>
      </c>
      <c r="B476" s="4" t="s">
        <v>756</v>
      </c>
      <c r="C476" s="4" t="s">
        <v>84</v>
      </c>
      <c r="D476" s="4" t="s">
        <v>30</v>
      </c>
      <c r="E476" s="4">
        <v>67</v>
      </c>
      <c r="F476" s="5">
        <v>18.399999999999999</v>
      </c>
      <c r="G476" s="5">
        <v>6.4</v>
      </c>
      <c r="H476" s="6">
        <v>5960</v>
      </c>
      <c r="I476" s="4">
        <v>1</v>
      </c>
      <c r="J476" s="4">
        <v>126</v>
      </c>
      <c r="K476" s="4">
        <v>0</v>
      </c>
      <c r="L476" s="4">
        <v>4</v>
      </c>
      <c r="M476" s="4">
        <v>5</v>
      </c>
      <c r="N476" s="5">
        <v>-20.3</v>
      </c>
      <c r="O476" s="7">
        <f t="shared" si="56"/>
        <v>3</v>
      </c>
      <c r="P476" s="7">
        <f t="shared" si="57"/>
        <v>1</v>
      </c>
      <c r="Q476" s="7">
        <f t="shared" si="58"/>
        <v>4</v>
      </c>
      <c r="R476" s="7">
        <f t="shared" si="59"/>
        <v>8</v>
      </c>
      <c r="S476" s="8">
        <f t="shared" si="60"/>
        <v>68.7</v>
      </c>
      <c r="T476" s="7" t="str">
        <f t="shared" si="61"/>
        <v>C - Entwicklungspotenzial</v>
      </c>
      <c r="U476" s="4">
        <f>ROUND(((E476-Hilfswerte!$B$20)/Hilfswerte!$B$21)+((F476-Hilfswerte!$B$22)/Hilfswerte!$B$23)+((G476-Hilfswerte!$B$24)/Hilfswerte!$B$25)+0.1*INDEX(Hilfswerte!$B$4:$B$15,MATCH(C476,Hilfswerte!$A$4:$A$15,0)),2)</f>
        <v>-1</v>
      </c>
      <c r="V476" s="4">
        <f>ROUND(SQRT((((E476-Hilfswerte!$B$20)/Hilfswerte!$B$21)-Hilfswerte!$B$28)^2+(((F476-Hilfswerte!$B$22)/Hilfswerte!$B$23)-Hilfswerte!$B$29)^2+(((G476-Hilfswerte!$B$24)/Hilfswerte!$B$25)-Hilfswerte!$B$30)^2),3)</f>
        <v>0.94199999999999995</v>
      </c>
      <c r="W476" s="4">
        <f>ROUND(E476*Hilfswerte!$B$31,0)</f>
        <v>13772</v>
      </c>
      <c r="X476" s="4">
        <f t="shared" si="62"/>
        <v>7812</v>
      </c>
      <c r="Y476" s="4" t="str">
        <f>IF(T476="A - Top-Kunde","bereits Top-Kunde",IF(AND(V476&lt;=Hilfswerte!$B$34,H476&lt;0.5*W476),"Hoch",IF(AND(V476&lt;=Hilfswerte!$B$35,H476&lt;0.7*W476),"Mittel","Niedrig")))</f>
        <v>Mittel</v>
      </c>
      <c r="Z476" s="4">
        <f t="shared" si="63"/>
        <v>15.2</v>
      </c>
      <c r="AA476" s="4" t="str">
        <f>IF(J476&gt;365,"Bereits abgewandert (Segment D)",IF(Z476&gt;=Hilfswerte!$B$38,"Rot - akut gefaehrdet",IF(Z476&gt;=Hilfswerte!$B$39,"Gelb - beobachten","Gruen - stabil")))</f>
        <v>Gelb - beobachten</v>
      </c>
    </row>
    <row r="477" spans="1:27" ht="15" customHeight="1" x14ac:dyDescent="0.25">
      <c r="A477" s="4" t="s">
        <v>757</v>
      </c>
      <c r="B477" s="4" t="s">
        <v>758</v>
      </c>
      <c r="C477" s="4" t="s">
        <v>59</v>
      </c>
      <c r="D477" s="4" t="s">
        <v>93</v>
      </c>
      <c r="E477" s="4">
        <v>60</v>
      </c>
      <c r="F477" s="5">
        <v>12.3</v>
      </c>
      <c r="G477" s="5">
        <v>5</v>
      </c>
      <c r="H477" s="6">
        <v>0</v>
      </c>
      <c r="I477" s="4">
        <v>0</v>
      </c>
      <c r="J477" s="4">
        <v>709</v>
      </c>
      <c r="K477" s="4">
        <v>0</v>
      </c>
      <c r="L477" s="4">
        <v>23</v>
      </c>
      <c r="M477" s="4">
        <v>0</v>
      </c>
      <c r="N477" s="5">
        <v>-89.8</v>
      </c>
      <c r="O477" s="7">
        <f t="shared" si="56"/>
        <v>1</v>
      </c>
      <c r="P477" s="7">
        <f t="shared" si="57"/>
        <v>1</v>
      </c>
      <c r="Q477" s="7">
        <f t="shared" si="58"/>
        <v>1</v>
      </c>
      <c r="R477" s="7">
        <f t="shared" si="59"/>
        <v>3</v>
      </c>
      <c r="S477" s="8">
        <f t="shared" si="60"/>
        <v>-21.8</v>
      </c>
      <c r="T477" s="7" t="str">
        <f t="shared" si="61"/>
        <v>D - Abwanderungsrisiko</v>
      </c>
      <c r="U477" s="4">
        <f>ROUND(((E477-Hilfswerte!$B$20)/Hilfswerte!$B$21)+((F477-Hilfswerte!$B$22)/Hilfswerte!$B$23)+((G477-Hilfswerte!$B$24)/Hilfswerte!$B$25)+0.1*INDEX(Hilfswerte!$B$4:$B$15,MATCH(C477,Hilfswerte!$A$4:$A$15,0)),2)</f>
        <v>-1.44</v>
      </c>
      <c r="V477" s="4">
        <f>ROUND(SQRT((((E477-Hilfswerte!$B$20)/Hilfswerte!$B$21)-Hilfswerte!$B$28)^2+(((F477-Hilfswerte!$B$22)/Hilfswerte!$B$23)-Hilfswerte!$B$29)^2+(((G477-Hilfswerte!$B$24)/Hilfswerte!$B$25)-Hilfswerte!$B$30)^2),3)</f>
        <v>1.18</v>
      </c>
      <c r="W477" s="4">
        <f>ROUND(E477*Hilfswerte!$B$31,0)</f>
        <v>12333</v>
      </c>
      <c r="X477" s="4">
        <f t="shared" si="62"/>
        <v>12333</v>
      </c>
      <c r="Y477" s="4" t="str">
        <f>IF(T477="A - Top-Kunde","bereits Top-Kunde",IF(AND(V477&lt;=Hilfswerte!$B$34,H477&lt;0.5*W477),"Hoch",IF(AND(V477&lt;=Hilfswerte!$B$35,H477&lt;0.7*W477),"Mittel","Niedrig")))</f>
        <v>Niedrig</v>
      </c>
      <c r="Z477" s="4">
        <f t="shared" si="63"/>
        <v>76</v>
      </c>
      <c r="AA477" s="4" t="str">
        <f>IF(J477&gt;365,"Bereits abgewandert (Segment D)",IF(Z477&gt;=Hilfswerte!$B$38,"Rot - akut gefaehrdet",IF(Z477&gt;=Hilfswerte!$B$39,"Gelb - beobachten","Gruen - stabil")))</f>
        <v>Bereits abgewandert (Segment D)</v>
      </c>
    </row>
    <row r="478" spans="1:27" ht="15" customHeight="1" x14ac:dyDescent="0.25">
      <c r="A478" s="4" t="s">
        <v>759</v>
      </c>
      <c r="B478" s="4" t="s">
        <v>243</v>
      </c>
      <c r="C478" s="4" t="s">
        <v>89</v>
      </c>
      <c r="D478" s="4" t="s">
        <v>30</v>
      </c>
      <c r="E478" s="4">
        <v>20</v>
      </c>
      <c r="F478" s="5">
        <v>3.4</v>
      </c>
      <c r="G478" s="5">
        <v>19.600000000000001</v>
      </c>
      <c r="H478" s="6">
        <v>410</v>
      </c>
      <c r="I478" s="4">
        <v>1</v>
      </c>
      <c r="J478" s="4">
        <v>232</v>
      </c>
      <c r="K478" s="4">
        <v>0</v>
      </c>
      <c r="L478" s="4">
        <v>8</v>
      </c>
      <c r="M478" s="4">
        <v>3</v>
      </c>
      <c r="N478" s="5">
        <v>40.4</v>
      </c>
      <c r="O478" s="7">
        <f t="shared" si="56"/>
        <v>2</v>
      </c>
      <c r="P478" s="7">
        <f t="shared" si="57"/>
        <v>1</v>
      </c>
      <c r="Q478" s="7">
        <f t="shared" si="58"/>
        <v>2</v>
      </c>
      <c r="R478" s="7">
        <f t="shared" si="59"/>
        <v>5</v>
      </c>
      <c r="S478" s="8">
        <f t="shared" si="60"/>
        <v>67.8</v>
      </c>
      <c r="T478" s="7" t="str">
        <f t="shared" si="61"/>
        <v>C - Entwicklungspotenzial</v>
      </c>
      <c r="U478" s="4">
        <f>ROUND(((E478-Hilfswerte!$B$20)/Hilfswerte!$B$21)+((F478-Hilfswerte!$B$22)/Hilfswerte!$B$23)+((G478-Hilfswerte!$B$24)/Hilfswerte!$B$25)+0.1*INDEX(Hilfswerte!$B$4:$B$15,MATCH(C478,Hilfswerte!$A$4:$A$15,0)),2)</f>
        <v>0.91</v>
      </c>
      <c r="V478" s="4">
        <f>ROUND(SQRT((((E478-Hilfswerte!$B$20)/Hilfswerte!$B$21)-Hilfswerte!$B$28)^2+(((F478-Hilfswerte!$B$22)/Hilfswerte!$B$23)-Hilfswerte!$B$29)^2+(((G478-Hilfswerte!$B$24)/Hilfswerte!$B$25)-Hilfswerte!$B$30)^2),3)</f>
        <v>1.5980000000000001</v>
      </c>
      <c r="W478" s="4">
        <f>ROUND(E478*Hilfswerte!$B$31,0)</f>
        <v>4111</v>
      </c>
      <c r="X478" s="4">
        <f t="shared" si="62"/>
        <v>3701</v>
      </c>
      <c r="Y478" s="4" t="str">
        <f>IF(T478="A - Top-Kunde","bereits Top-Kunde",IF(AND(V478&lt;=Hilfswerte!$B$34,H478&lt;0.5*W478),"Hoch",IF(AND(V478&lt;=Hilfswerte!$B$35,H478&lt;0.7*W478),"Mittel","Niedrig")))</f>
        <v>Niedrig</v>
      </c>
      <c r="Z478" s="4">
        <f t="shared" si="63"/>
        <v>13.2</v>
      </c>
      <c r="AA478" s="4" t="str">
        <f>IF(J478&gt;365,"Bereits abgewandert (Segment D)",IF(Z478&gt;=Hilfswerte!$B$38,"Rot - akut gefaehrdet",IF(Z478&gt;=Hilfswerte!$B$39,"Gelb - beobachten","Gruen - stabil")))</f>
        <v>Gruen - stabil</v>
      </c>
    </row>
    <row r="479" spans="1:27" ht="15" customHeight="1" x14ac:dyDescent="0.25">
      <c r="A479" s="4" t="s">
        <v>760</v>
      </c>
      <c r="B479" s="4" t="s">
        <v>50</v>
      </c>
      <c r="C479" s="4" t="s">
        <v>62</v>
      </c>
      <c r="D479" s="4" t="s">
        <v>52</v>
      </c>
      <c r="E479" s="4">
        <v>16</v>
      </c>
      <c r="F479" s="5">
        <v>2.2000000000000002</v>
      </c>
      <c r="G479" s="5">
        <v>17.3</v>
      </c>
      <c r="H479" s="6">
        <v>840</v>
      </c>
      <c r="I479" s="4">
        <v>1</v>
      </c>
      <c r="J479" s="4">
        <v>214</v>
      </c>
      <c r="K479" s="4">
        <v>0</v>
      </c>
      <c r="L479" s="4">
        <v>6</v>
      </c>
      <c r="M479" s="4">
        <v>6</v>
      </c>
      <c r="N479" s="5">
        <v>-2.2000000000000002</v>
      </c>
      <c r="O479" s="7">
        <f t="shared" si="56"/>
        <v>2</v>
      </c>
      <c r="P479" s="7">
        <f t="shared" si="57"/>
        <v>1</v>
      </c>
      <c r="Q479" s="7">
        <f t="shared" si="58"/>
        <v>2</v>
      </c>
      <c r="R479" s="7">
        <f t="shared" si="59"/>
        <v>5</v>
      </c>
      <c r="S479" s="8">
        <f t="shared" si="60"/>
        <v>47.1</v>
      </c>
      <c r="T479" s="7" t="str">
        <f t="shared" si="61"/>
        <v>C - Entwicklungspotenzial</v>
      </c>
      <c r="U479" s="4">
        <f>ROUND(((E479-Hilfswerte!$B$20)/Hilfswerte!$B$21)+((F479-Hilfswerte!$B$22)/Hilfswerte!$B$23)+((G479-Hilfswerte!$B$24)/Hilfswerte!$B$25)+0.1*INDEX(Hilfswerte!$B$4:$B$15,MATCH(C479,Hilfswerte!$A$4:$A$15,0)),2)</f>
        <v>0.63</v>
      </c>
      <c r="V479" s="4">
        <f>ROUND(SQRT((((E479-Hilfswerte!$B$20)/Hilfswerte!$B$21)-Hilfswerte!$B$28)^2+(((F479-Hilfswerte!$B$22)/Hilfswerte!$B$23)-Hilfswerte!$B$29)^2+(((G479-Hilfswerte!$B$24)/Hilfswerte!$B$25)-Hilfswerte!$B$30)^2),3)</f>
        <v>1.3280000000000001</v>
      </c>
      <c r="W479" s="4">
        <f>ROUND(E479*Hilfswerte!$B$31,0)</f>
        <v>3289</v>
      </c>
      <c r="X479" s="4">
        <f t="shared" si="62"/>
        <v>2449</v>
      </c>
      <c r="Y479" s="4" t="str">
        <f>IF(T479="A - Top-Kunde","bereits Top-Kunde",IF(AND(V479&lt;=Hilfswerte!$B$34,H479&lt;0.5*W479),"Hoch",IF(AND(V479&lt;=Hilfswerte!$B$35,H479&lt;0.7*W479),"Mittel","Niedrig")))</f>
        <v>Niedrig</v>
      </c>
      <c r="Z479" s="4">
        <f t="shared" si="63"/>
        <v>12.8</v>
      </c>
      <c r="AA479" s="4" t="str">
        <f>IF(J479&gt;365,"Bereits abgewandert (Segment D)",IF(Z479&gt;=Hilfswerte!$B$38,"Rot - akut gefaehrdet",IF(Z479&gt;=Hilfswerte!$B$39,"Gelb - beobachten","Gruen - stabil")))</f>
        <v>Gruen - stabil</v>
      </c>
    </row>
    <row r="480" spans="1:27" ht="15" customHeight="1" x14ac:dyDescent="0.25">
      <c r="A480" s="4" t="s">
        <v>761</v>
      </c>
      <c r="B480" s="4" t="s">
        <v>134</v>
      </c>
      <c r="C480" s="4" t="s">
        <v>33</v>
      </c>
      <c r="D480" s="4" t="s">
        <v>30</v>
      </c>
      <c r="E480" s="4">
        <v>139</v>
      </c>
      <c r="F480" s="5">
        <v>24.7</v>
      </c>
      <c r="G480" s="5">
        <v>11</v>
      </c>
      <c r="H480" s="6">
        <v>50590</v>
      </c>
      <c r="I480" s="4">
        <v>5</v>
      </c>
      <c r="J480" s="4">
        <v>27</v>
      </c>
      <c r="K480" s="4">
        <v>0</v>
      </c>
      <c r="L480" s="4">
        <v>-5</v>
      </c>
      <c r="M480" s="4">
        <v>6</v>
      </c>
      <c r="N480" s="5">
        <v>6.1</v>
      </c>
      <c r="O480" s="7">
        <f t="shared" si="56"/>
        <v>5</v>
      </c>
      <c r="P480" s="7">
        <f t="shared" si="57"/>
        <v>5</v>
      </c>
      <c r="Q480" s="7">
        <f t="shared" si="58"/>
        <v>5</v>
      </c>
      <c r="R480" s="7">
        <f t="shared" si="59"/>
        <v>15</v>
      </c>
      <c r="S480" s="8">
        <f t="shared" si="60"/>
        <v>153.1</v>
      </c>
      <c r="T480" s="7" t="str">
        <f t="shared" si="61"/>
        <v>A - Top-Kunde</v>
      </c>
      <c r="U480" s="4">
        <f>ROUND(((E480-Hilfswerte!$B$20)/Hilfswerte!$B$21)+((F480-Hilfswerte!$B$22)/Hilfswerte!$B$23)+((G480-Hilfswerte!$B$24)/Hilfswerte!$B$25)+0.1*INDEX(Hilfswerte!$B$4:$B$15,MATCH(C480,Hilfswerte!$A$4:$A$15,0)),2)</f>
        <v>0.18</v>
      </c>
      <c r="V480" s="4">
        <f>ROUND(SQRT((((E480-Hilfswerte!$B$20)/Hilfswerte!$B$21)-Hilfswerte!$B$28)^2+(((F480-Hilfswerte!$B$22)/Hilfswerte!$B$23)-Hilfswerte!$B$29)^2+(((G480-Hilfswerte!$B$24)/Hilfswerte!$B$25)-Hilfswerte!$B$30)^2),3)</f>
        <v>0.26600000000000001</v>
      </c>
      <c r="W480" s="4">
        <f>ROUND(E480*Hilfswerte!$B$31,0)</f>
        <v>28571</v>
      </c>
      <c r="X480" s="4">
        <f t="shared" si="62"/>
        <v>0</v>
      </c>
      <c r="Y480" s="4" t="str">
        <f>IF(T480="A - Top-Kunde","bereits Top-Kunde",IF(AND(V480&lt;=Hilfswerte!$B$34,H480&lt;0.5*W480),"Hoch",IF(AND(V480&lt;=Hilfswerte!$B$35,H480&lt;0.7*W480),"Mittel","Niedrig")))</f>
        <v>bereits Top-Kunde</v>
      </c>
      <c r="Z480" s="4">
        <f t="shared" si="63"/>
        <v>1.4</v>
      </c>
      <c r="AA480" s="4" t="str">
        <f>IF(J480&gt;365,"Bereits abgewandert (Segment D)",IF(Z480&gt;=Hilfswerte!$B$38,"Rot - akut gefaehrdet",IF(Z480&gt;=Hilfswerte!$B$39,"Gelb - beobachten","Gruen - stabil")))</f>
        <v>Gruen - stabil</v>
      </c>
    </row>
    <row r="481" spans="1:27" ht="15" customHeight="1" x14ac:dyDescent="0.25">
      <c r="A481" s="4" t="s">
        <v>762</v>
      </c>
      <c r="B481" s="4" t="s">
        <v>156</v>
      </c>
      <c r="C481" s="4" t="s">
        <v>59</v>
      </c>
      <c r="D481" s="4" t="s">
        <v>30</v>
      </c>
      <c r="E481" s="4">
        <v>26</v>
      </c>
      <c r="F481" s="5">
        <v>3.9</v>
      </c>
      <c r="G481" s="5">
        <v>12.9</v>
      </c>
      <c r="H481" s="6">
        <v>700</v>
      </c>
      <c r="I481" s="4">
        <v>1</v>
      </c>
      <c r="J481" s="4">
        <v>216</v>
      </c>
      <c r="K481" s="4">
        <v>0</v>
      </c>
      <c r="L481" s="4">
        <v>10</v>
      </c>
      <c r="M481" s="4">
        <v>6</v>
      </c>
      <c r="N481" s="5">
        <v>-3.4</v>
      </c>
      <c r="O481" s="7">
        <f t="shared" si="56"/>
        <v>2</v>
      </c>
      <c r="P481" s="7">
        <f t="shared" si="57"/>
        <v>1</v>
      </c>
      <c r="Q481" s="7">
        <f t="shared" si="58"/>
        <v>2</v>
      </c>
      <c r="R481" s="7">
        <f t="shared" si="59"/>
        <v>5</v>
      </c>
      <c r="S481" s="8">
        <f t="shared" si="60"/>
        <v>45.3</v>
      </c>
      <c r="T481" s="7" t="str">
        <f t="shared" si="61"/>
        <v>C - Entwicklungspotenzial</v>
      </c>
      <c r="U481" s="4">
        <f>ROUND(((E481-Hilfswerte!$B$20)/Hilfswerte!$B$21)+((F481-Hilfswerte!$B$22)/Hilfswerte!$B$23)+((G481-Hilfswerte!$B$24)/Hilfswerte!$B$25)+0.1*INDEX(Hilfswerte!$B$4:$B$15,MATCH(C481,Hilfswerte!$A$4:$A$15,0)),2)</f>
        <v>-0.48</v>
      </c>
      <c r="V481" s="4">
        <f>ROUND(SQRT((((E481-Hilfswerte!$B$20)/Hilfswerte!$B$21)-Hilfswerte!$B$28)^2+(((F481-Hilfswerte!$B$22)/Hilfswerte!$B$23)-Hilfswerte!$B$29)^2+(((G481-Hilfswerte!$B$24)/Hilfswerte!$B$25)-Hilfswerte!$B$30)^2),3)</f>
        <v>0.89900000000000002</v>
      </c>
      <c r="W481" s="4">
        <f>ROUND(E481*Hilfswerte!$B$31,0)</f>
        <v>5344</v>
      </c>
      <c r="X481" s="4">
        <f t="shared" si="62"/>
        <v>4644</v>
      </c>
      <c r="Y481" s="4" t="str">
        <f>IF(T481="A - Top-Kunde","bereits Top-Kunde",IF(AND(V481&lt;=Hilfswerte!$B$34,H481&lt;0.5*W481),"Hoch",IF(AND(V481&lt;=Hilfswerte!$B$35,H481&lt;0.7*W481),"Mittel","Niedrig")))</f>
        <v>Mittel</v>
      </c>
      <c r="Z481" s="4">
        <f t="shared" si="63"/>
        <v>14.2</v>
      </c>
      <c r="AA481" s="4" t="str">
        <f>IF(J481&gt;365,"Bereits abgewandert (Segment D)",IF(Z481&gt;=Hilfswerte!$B$38,"Rot - akut gefaehrdet",IF(Z481&gt;=Hilfswerte!$B$39,"Gelb - beobachten","Gruen - stabil")))</f>
        <v>Gelb - beobachten</v>
      </c>
    </row>
    <row r="482" spans="1:27" ht="15" customHeight="1" x14ac:dyDescent="0.25">
      <c r="A482" s="4" t="s">
        <v>763</v>
      </c>
      <c r="B482" s="4" t="s">
        <v>267</v>
      </c>
      <c r="C482" s="4" t="s">
        <v>51</v>
      </c>
      <c r="D482" s="4" t="s">
        <v>30</v>
      </c>
      <c r="E482" s="4">
        <v>69</v>
      </c>
      <c r="F482" s="5">
        <v>15.6</v>
      </c>
      <c r="G482" s="5">
        <v>13.2</v>
      </c>
      <c r="H482" s="6">
        <v>550</v>
      </c>
      <c r="I482" s="4">
        <v>1</v>
      </c>
      <c r="J482" s="4">
        <v>327</v>
      </c>
      <c r="K482" s="4">
        <v>0</v>
      </c>
      <c r="L482" s="4">
        <v>1</v>
      </c>
      <c r="M482" s="4">
        <v>3</v>
      </c>
      <c r="N482" s="5">
        <v>-19.7</v>
      </c>
      <c r="O482" s="7">
        <f t="shared" si="56"/>
        <v>2</v>
      </c>
      <c r="P482" s="7">
        <f t="shared" si="57"/>
        <v>1</v>
      </c>
      <c r="Q482" s="7">
        <f t="shared" si="58"/>
        <v>2</v>
      </c>
      <c r="R482" s="7">
        <f t="shared" si="59"/>
        <v>5</v>
      </c>
      <c r="S482" s="8">
        <f t="shared" si="60"/>
        <v>39.9</v>
      </c>
      <c r="T482" s="7" t="str">
        <f t="shared" si="61"/>
        <v>C - Entwicklungspotenzial</v>
      </c>
      <c r="U482" s="4">
        <f>ROUND(((E482-Hilfswerte!$B$20)/Hilfswerte!$B$21)+((F482-Hilfswerte!$B$22)/Hilfswerte!$B$23)+((G482-Hilfswerte!$B$24)/Hilfswerte!$B$25)+0.1*INDEX(Hilfswerte!$B$4:$B$15,MATCH(C482,Hilfswerte!$A$4:$A$15,0)),2)</f>
        <v>0.38</v>
      </c>
      <c r="V482" s="4">
        <f>ROUND(SQRT((((E482-Hilfswerte!$B$20)/Hilfswerte!$B$21)-Hilfswerte!$B$28)^2+(((F482-Hilfswerte!$B$22)/Hilfswerte!$B$23)-Hilfswerte!$B$29)^2+(((G482-Hilfswerte!$B$24)/Hilfswerte!$B$25)-Hilfswerte!$B$30)^2),3)</f>
        <v>0.65900000000000003</v>
      </c>
      <c r="W482" s="4">
        <f>ROUND(E482*Hilfswerte!$B$31,0)</f>
        <v>14183</v>
      </c>
      <c r="X482" s="4">
        <f t="shared" si="62"/>
        <v>13633</v>
      </c>
      <c r="Y482" s="4" t="str">
        <f>IF(T482="A - Top-Kunde","bereits Top-Kunde",IF(AND(V482&lt;=Hilfswerte!$B$34,H482&lt;0.5*W482),"Hoch",IF(AND(V482&lt;=Hilfswerte!$B$35,H482&lt;0.7*W482),"Mittel","Niedrig")))</f>
        <v>Hoch</v>
      </c>
      <c r="Z482" s="4">
        <f t="shared" si="63"/>
        <v>24.4</v>
      </c>
      <c r="AA482" s="4" t="str">
        <f>IF(J482&gt;365,"Bereits abgewandert (Segment D)",IF(Z482&gt;=Hilfswerte!$B$38,"Rot - akut gefaehrdet",IF(Z482&gt;=Hilfswerte!$B$39,"Gelb - beobachten","Gruen - stabil")))</f>
        <v>Rot - akut gefaehrdet</v>
      </c>
    </row>
    <row r="483" spans="1:27" ht="15" customHeight="1" x14ac:dyDescent="0.25">
      <c r="A483" s="4" t="s">
        <v>764</v>
      </c>
      <c r="B483" s="4" t="s">
        <v>765</v>
      </c>
      <c r="C483" s="4" t="s">
        <v>47</v>
      </c>
      <c r="D483" s="4" t="s">
        <v>117</v>
      </c>
      <c r="E483" s="4">
        <v>36</v>
      </c>
      <c r="F483" s="5">
        <v>7.1</v>
      </c>
      <c r="G483" s="5">
        <v>12.8</v>
      </c>
      <c r="H483" s="6">
        <v>0</v>
      </c>
      <c r="I483" s="4">
        <v>0</v>
      </c>
      <c r="J483" s="4">
        <v>541</v>
      </c>
      <c r="K483" s="4">
        <v>0</v>
      </c>
      <c r="L483" s="4">
        <v>28</v>
      </c>
      <c r="M483" s="4">
        <v>0</v>
      </c>
      <c r="N483" s="5">
        <v>-77.5</v>
      </c>
      <c r="O483" s="7">
        <f t="shared" si="56"/>
        <v>1</v>
      </c>
      <c r="P483" s="7">
        <f t="shared" si="57"/>
        <v>1</v>
      </c>
      <c r="Q483" s="7">
        <f t="shared" si="58"/>
        <v>1</v>
      </c>
      <c r="R483" s="7">
        <f t="shared" si="59"/>
        <v>3</v>
      </c>
      <c r="S483" s="8">
        <f t="shared" si="60"/>
        <v>-17.2</v>
      </c>
      <c r="T483" s="7" t="str">
        <f t="shared" si="61"/>
        <v>D - Abwanderungsrisiko</v>
      </c>
      <c r="U483" s="4">
        <f>ROUND(((E483-Hilfswerte!$B$20)/Hilfswerte!$B$21)+((F483-Hilfswerte!$B$22)/Hilfswerte!$B$23)+((G483-Hilfswerte!$B$24)/Hilfswerte!$B$25)+0.1*INDEX(Hilfswerte!$B$4:$B$15,MATCH(C483,Hilfswerte!$A$4:$A$15,0)),2)</f>
        <v>-0.24</v>
      </c>
      <c r="V483" s="4">
        <f>ROUND(SQRT((((E483-Hilfswerte!$B$20)/Hilfswerte!$B$21)-Hilfswerte!$B$28)^2+(((F483-Hilfswerte!$B$22)/Hilfswerte!$B$23)-Hilfswerte!$B$29)^2+(((G483-Hilfswerte!$B$24)/Hilfswerte!$B$25)-Hilfswerte!$B$30)^2),3)</f>
        <v>0.82599999999999996</v>
      </c>
      <c r="W483" s="4">
        <f>ROUND(E483*Hilfswerte!$B$31,0)</f>
        <v>7400</v>
      </c>
      <c r="X483" s="4">
        <f t="shared" si="62"/>
        <v>7400</v>
      </c>
      <c r="Y483" s="4" t="str">
        <f>IF(T483="A - Top-Kunde","bereits Top-Kunde",IF(AND(V483&lt;=Hilfswerte!$B$34,H483&lt;0.5*W483),"Hoch",IF(AND(V483&lt;=Hilfswerte!$B$35,H483&lt;0.7*W483),"Mittel","Niedrig")))</f>
        <v>Hoch</v>
      </c>
      <c r="Z483" s="4">
        <f t="shared" si="63"/>
        <v>63.7</v>
      </c>
      <c r="AA483" s="4" t="str">
        <f>IF(J483&gt;365,"Bereits abgewandert (Segment D)",IF(Z483&gt;=Hilfswerte!$B$38,"Rot - akut gefaehrdet",IF(Z483&gt;=Hilfswerte!$B$39,"Gelb - beobachten","Gruen - stabil")))</f>
        <v>Bereits abgewandert (Segment D)</v>
      </c>
    </row>
    <row r="484" spans="1:27" ht="15" customHeight="1" x14ac:dyDescent="0.25">
      <c r="A484" s="4" t="s">
        <v>766</v>
      </c>
      <c r="B484" s="4" t="s">
        <v>589</v>
      </c>
      <c r="C484" s="4" t="s">
        <v>47</v>
      </c>
      <c r="D484" s="4" t="s">
        <v>30</v>
      </c>
      <c r="E484" s="4">
        <v>67</v>
      </c>
      <c r="F484" s="5">
        <v>16.600000000000001</v>
      </c>
      <c r="G484" s="5">
        <v>4.3</v>
      </c>
      <c r="H484" s="6">
        <v>0</v>
      </c>
      <c r="I484" s="4">
        <v>0</v>
      </c>
      <c r="J484" s="4">
        <v>561</v>
      </c>
      <c r="K484" s="4">
        <v>0</v>
      </c>
      <c r="L484" s="4">
        <v>23</v>
      </c>
      <c r="M484" s="4">
        <v>0</v>
      </c>
      <c r="N484" s="5">
        <v>-51.3</v>
      </c>
      <c r="O484" s="7">
        <f t="shared" si="56"/>
        <v>1</v>
      </c>
      <c r="P484" s="7">
        <f t="shared" si="57"/>
        <v>1</v>
      </c>
      <c r="Q484" s="7">
        <f t="shared" si="58"/>
        <v>1</v>
      </c>
      <c r="R484" s="7">
        <f t="shared" si="59"/>
        <v>3</v>
      </c>
      <c r="S484" s="8">
        <f t="shared" si="60"/>
        <v>-2.6</v>
      </c>
      <c r="T484" s="7" t="str">
        <f t="shared" si="61"/>
        <v>D - Abwanderungsrisiko</v>
      </c>
      <c r="U484" s="4">
        <f>ROUND(((E484-Hilfswerte!$B$20)/Hilfswerte!$B$21)+((F484-Hilfswerte!$B$22)/Hilfswerte!$B$23)+((G484-Hilfswerte!$B$24)/Hilfswerte!$B$25)+0.1*INDEX(Hilfswerte!$B$4:$B$15,MATCH(C484,Hilfswerte!$A$4:$A$15,0)),2)</f>
        <v>-1.29</v>
      </c>
      <c r="V484" s="4">
        <f>ROUND(SQRT((((E484-Hilfswerte!$B$20)/Hilfswerte!$B$21)-Hilfswerte!$B$28)^2+(((F484-Hilfswerte!$B$22)/Hilfswerte!$B$23)-Hilfswerte!$B$29)^2+(((G484-Hilfswerte!$B$24)/Hilfswerte!$B$25)-Hilfswerte!$B$30)^2),3)</f>
        <v>1.238</v>
      </c>
      <c r="W484" s="4">
        <f>ROUND(E484*Hilfswerte!$B$31,0)</f>
        <v>13772</v>
      </c>
      <c r="X484" s="4">
        <f t="shared" si="62"/>
        <v>13772</v>
      </c>
      <c r="Y484" s="4" t="str">
        <f>IF(T484="A - Top-Kunde","bereits Top-Kunde",IF(AND(V484&lt;=Hilfswerte!$B$34,H484&lt;0.5*W484),"Hoch",IF(AND(V484&lt;=Hilfswerte!$B$35,H484&lt;0.7*W484),"Mittel","Niedrig")))</f>
        <v>Niedrig</v>
      </c>
      <c r="Z484" s="4">
        <f t="shared" si="63"/>
        <v>53.2</v>
      </c>
      <c r="AA484" s="4" t="str">
        <f>IF(J484&gt;365,"Bereits abgewandert (Segment D)",IF(Z484&gt;=Hilfswerte!$B$38,"Rot - akut gefaehrdet",IF(Z484&gt;=Hilfswerte!$B$39,"Gelb - beobachten","Gruen - stabil")))</f>
        <v>Bereits abgewandert (Segment D)</v>
      </c>
    </row>
    <row r="485" spans="1:27" ht="15" customHeight="1" x14ac:dyDescent="0.25">
      <c r="A485" s="4" t="s">
        <v>767</v>
      </c>
      <c r="B485" s="4" t="s">
        <v>464</v>
      </c>
      <c r="C485" s="4" t="s">
        <v>89</v>
      </c>
      <c r="D485" s="4" t="s">
        <v>30</v>
      </c>
      <c r="E485" s="4">
        <v>17</v>
      </c>
      <c r="F485" s="5">
        <v>3.3</v>
      </c>
      <c r="G485" s="5">
        <v>21.6</v>
      </c>
      <c r="H485" s="6">
        <v>6080</v>
      </c>
      <c r="I485" s="4">
        <v>3</v>
      </c>
      <c r="J485" s="4">
        <v>328</v>
      </c>
      <c r="K485" s="4">
        <v>0</v>
      </c>
      <c r="L485" s="4">
        <v>11</v>
      </c>
      <c r="M485" s="4">
        <v>5</v>
      </c>
      <c r="N485" s="5">
        <v>-11.5</v>
      </c>
      <c r="O485" s="7">
        <f t="shared" si="56"/>
        <v>2</v>
      </c>
      <c r="P485" s="7">
        <f t="shared" si="57"/>
        <v>3</v>
      </c>
      <c r="Q485" s="7">
        <f t="shared" si="58"/>
        <v>4</v>
      </c>
      <c r="R485" s="7">
        <f t="shared" si="59"/>
        <v>9</v>
      </c>
      <c r="S485" s="8">
        <f t="shared" si="60"/>
        <v>81</v>
      </c>
      <c r="T485" s="7" t="str">
        <f t="shared" si="61"/>
        <v>C - Entwicklungspotenzial</v>
      </c>
      <c r="U485" s="4">
        <f>ROUND(((E485-Hilfswerte!$B$20)/Hilfswerte!$B$21)+((F485-Hilfswerte!$B$22)/Hilfswerte!$B$23)+((G485-Hilfswerte!$B$24)/Hilfswerte!$B$25)+0.1*INDEX(Hilfswerte!$B$4:$B$15,MATCH(C485,Hilfswerte!$A$4:$A$15,0)),2)</f>
        <v>1.22</v>
      </c>
      <c r="V485" s="4">
        <f>ROUND(SQRT((((E485-Hilfswerte!$B$20)/Hilfswerte!$B$21)-Hilfswerte!$B$28)^2+(((F485-Hilfswerte!$B$22)/Hilfswerte!$B$23)-Hilfswerte!$B$29)^2+(((G485-Hilfswerte!$B$24)/Hilfswerte!$B$25)-Hilfswerte!$B$30)^2),3)</f>
        <v>1.8759999999999999</v>
      </c>
      <c r="W485" s="4">
        <f>ROUND(E485*Hilfswerte!$B$31,0)</f>
        <v>3494</v>
      </c>
      <c r="X485" s="4">
        <f t="shared" si="62"/>
        <v>0</v>
      </c>
      <c r="Y485" s="4" t="str">
        <f>IF(T485="A - Top-Kunde","bereits Top-Kunde",IF(AND(V485&lt;=Hilfswerte!$B$34,H485&lt;0.5*W485),"Hoch",IF(AND(V485&lt;=Hilfswerte!$B$35,H485&lt;0.7*W485),"Mittel","Niedrig")))</f>
        <v>Niedrig</v>
      </c>
      <c r="Z485" s="4">
        <f t="shared" si="63"/>
        <v>23.2</v>
      </c>
      <c r="AA485" s="4" t="str">
        <f>IF(J485&gt;365,"Bereits abgewandert (Segment D)",IF(Z485&gt;=Hilfswerte!$B$38,"Rot - akut gefaehrdet",IF(Z485&gt;=Hilfswerte!$B$39,"Gelb - beobachten","Gruen - stabil")))</f>
        <v>Rot - akut gefaehrdet</v>
      </c>
    </row>
    <row r="486" spans="1:27" ht="15" customHeight="1" x14ac:dyDescent="0.25">
      <c r="A486" s="4" t="s">
        <v>768</v>
      </c>
      <c r="B486" s="4" t="s">
        <v>372</v>
      </c>
      <c r="C486" s="4" t="s">
        <v>84</v>
      </c>
      <c r="D486" s="4" t="s">
        <v>106</v>
      </c>
      <c r="E486" s="4">
        <v>34</v>
      </c>
      <c r="F486" s="5">
        <v>6.6</v>
      </c>
      <c r="G486" s="5">
        <v>11.5</v>
      </c>
      <c r="H486" s="6">
        <v>5510</v>
      </c>
      <c r="I486" s="4">
        <v>4</v>
      </c>
      <c r="J486" s="4">
        <v>25</v>
      </c>
      <c r="K486" s="4">
        <v>0</v>
      </c>
      <c r="L486" s="4">
        <v>6</v>
      </c>
      <c r="M486" s="4">
        <v>5</v>
      </c>
      <c r="N486" s="5">
        <v>13.7</v>
      </c>
      <c r="O486" s="7">
        <f t="shared" si="56"/>
        <v>5</v>
      </c>
      <c r="P486" s="7">
        <f t="shared" si="57"/>
        <v>4</v>
      </c>
      <c r="Q486" s="7">
        <f t="shared" si="58"/>
        <v>4</v>
      </c>
      <c r="R486" s="7">
        <f t="shared" si="59"/>
        <v>13</v>
      </c>
      <c r="S486" s="8">
        <f t="shared" si="60"/>
        <v>135.1</v>
      </c>
      <c r="T486" s="7" t="str">
        <f t="shared" si="61"/>
        <v>A - Top-Kunde</v>
      </c>
      <c r="U486" s="4">
        <f>ROUND(((E486-Hilfswerte!$B$20)/Hilfswerte!$B$21)+((F486-Hilfswerte!$B$22)/Hilfswerte!$B$23)+((G486-Hilfswerte!$B$24)/Hilfswerte!$B$25)+0.1*INDEX(Hilfswerte!$B$4:$B$15,MATCH(C486,Hilfswerte!$A$4:$A$15,0)),2)</f>
        <v>-0.55000000000000004</v>
      </c>
      <c r="V486" s="4">
        <f>ROUND(SQRT((((E486-Hilfswerte!$B$20)/Hilfswerte!$B$21)-Hilfswerte!$B$28)^2+(((F486-Hilfswerte!$B$22)/Hilfswerte!$B$23)-Hilfswerte!$B$29)^2+(((G486-Hilfswerte!$B$24)/Hilfswerte!$B$25)-Hilfswerte!$B$30)^2),3)</f>
        <v>0.80100000000000005</v>
      </c>
      <c r="W486" s="4">
        <f>ROUND(E486*Hilfswerte!$B$31,0)</f>
        <v>6989</v>
      </c>
      <c r="X486" s="4">
        <f t="shared" si="62"/>
        <v>1479</v>
      </c>
      <c r="Y486" s="4" t="str">
        <f>IF(T486="A - Top-Kunde","bereits Top-Kunde",IF(AND(V486&lt;=Hilfswerte!$B$34,H486&lt;0.5*W486),"Hoch",IF(AND(V486&lt;=Hilfswerte!$B$35,H486&lt;0.7*W486),"Mittel","Niedrig")))</f>
        <v>bereits Top-Kunde</v>
      </c>
      <c r="Z486" s="4">
        <f t="shared" si="63"/>
        <v>2.5</v>
      </c>
      <c r="AA486" s="4" t="str">
        <f>IF(J486&gt;365,"Bereits abgewandert (Segment D)",IF(Z486&gt;=Hilfswerte!$B$38,"Rot - akut gefaehrdet",IF(Z486&gt;=Hilfswerte!$B$39,"Gelb - beobachten","Gruen - stabil")))</f>
        <v>Gruen - stabil</v>
      </c>
    </row>
    <row r="487" spans="1:27" ht="15" customHeight="1" x14ac:dyDescent="0.25">
      <c r="A487" s="4" t="s">
        <v>769</v>
      </c>
      <c r="B487" s="4" t="s">
        <v>650</v>
      </c>
      <c r="C487" s="4" t="s">
        <v>62</v>
      </c>
      <c r="D487" s="4" t="s">
        <v>52</v>
      </c>
      <c r="E487" s="4">
        <v>96</v>
      </c>
      <c r="F487" s="5">
        <v>16.5</v>
      </c>
      <c r="G487" s="5">
        <v>11</v>
      </c>
      <c r="H487" s="6">
        <v>4750</v>
      </c>
      <c r="I487" s="4">
        <v>2</v>
      </c>
      <c r="J487" s="4">
        <v>174</v>
      </c>
      <c r="K487" s="4">
        <v>0</v>
      </c>
      <c r="L487" s="4">
        <v>26</v>
      </c>
      <c r="M487" s="4">
        <v>4</v>
      </c>
      <c r="N487" s="5">
        <v>19.100000000000001</v>
      </c>
      <c r="O487" s="7">
        <f t="shared" si="56"/>
        <v>3</v>
      </c>
      <c r="P487" s="7">
        <f t="shared" si="57"/>
        <v>2</v>
      </c>
      <c r="Q487" s="7">
        <f t="shared" si="58"/>
        <v>4</v>
      </c>
      <c r="R487" s="7">
        <f t="shared" si="59"/>
        <v>9</v>
      </c>
      <c r="S487" s="8">
        <f t="shared" si="60"/>
        <v>91.8</v>
      </c>
      <c r="T487" s="7" t="str">
        <f t="shared" si="61"/>
        <v>C - Entwicklungspotenzial</v>
      </c>
      <c r="U487" s="4">
        <f>ROUND(((E487-Hilfswerte!$B$20)/Hilfswerte!$B$21)+((F487-Hilfswerte!$B$22)/Hilfswerte!$B$23)+((G487-Hilfswerte!$B$24)/Hilfswerte!$B$25)+0.1*INDEX(Hilfswerte!$B$4:$B$15,MATCH(C487,Hilfswerte!$A$4:$A$15,0)),2)</f>
        <v>0.23</v>
      </c>
      <c r="V487" s="4">
        <f>ROUND(SQRT((((E487-Hilfswerte!$B$20)/Hilfswerte!$B$21)-Hilfswerte!$B$28)^2+(((F487-Hilfswerte!$B$22)/Hilfswerte!$B$23)-Hilfswerte!$B$29)^2+(((G487-Hilfswerte!$B$24)/Hilfswerte!$B$25)-Hilfswerte!$B$30)^2),3)</f>
        <v>0.49</v>
      </c>
      <c r="W487" s="4">
        <f>ROUND(E487*Hilfswerte!$B$31,0)</f>
        <v>19732</v>
      </c>
      <c r="X487" s="4">
        <f t="shared" si="62"/>
        <v>14982</v>
      </c>
      <c r="Y487" s="4" t="str">
        <f>IF(T487="A - Top-Kunde","bereits Top-Kunde",IF(AND(V487&lt;=Hilfswerte!$B$34,H487&lt;0.5*W487),"Hoch",IF(AND(V487&lt;=Hilfswerte!$B$35,H487&lt;0.7*W487),"Mittel","Niedrig")))</f>
        <v>Hoch</v>
      </c>
      <c r="Z487" s="4">
        <f t="shared" si="63"/>
        <v>13.9</v>
      </c>
      <c r="AA487" s="4" t="str">
        <f>IF(J487&gt;365,"Bereits abgewandert (Segment D)",IF(Z487&gt;=Hilfswerte!$B$38,"Rot - akut gefaehrdet",IF(Z487&gt;=Hilfswerte!$B$39,"Gelb - beobachten","Gruen - stabil")))</f>
        <v>Gelb - beobachten</v>
      </c>
    </row>
    <row r="488" spans="1:27" ht="15" customHeight="1" x14ac:dyDescent="0.25">
      <c r="A488" s="4" t="s">
        <v>770</v>
      </c>
      <c r="B488" s="4" t="s">
        <v>630</v>
      </c>
      <c r="C488" s="4" t="s">
        <v>74</v>
      </c>
      <c r="D488" s="4" t="s">
        <v>30</v>
      </c>
      <c r="E488" s="4">
        <v>167</v>
      </c>
      <c r="F488" s="5">
        <v>64.5</v>
      </c>
      <c r="G488" s="5">
        <v>19.399999999999999</v>
      </c>
      <c r="H488" s="6">
        <v>5360</v>
      </c>
      <c r="I488" s="4">
        <v>1</v>
      </c>
      <c r="J488" s="4">
        <v>126</v>
      </c>
      <c r="K488" s="4">
        <v>0</v>
      </c>
      <c r="L488" s="4">
        <v>10</v>
      </c>
      <c r="M488" s="4">
        <v>1</v>
      </c>
      <c r="N488" s="5">
        <v>-10.6</v>
      </c>
      <c r="O488" s="7">
        <f t="shared" si="56"/>
        <v>3</v>
      </c>
      <c r="P488" s="7">
        <f t="shared" si="57"/>
        <v>1</v>
      </c>
      <c r="Q488" s="7">
        <f t="shared" si="58"/>
        <v>4</v>
      </c>
      <c r="R488" s="7">
        <f t="shared" si="59"/>
        <v>8</v>
      </c>
      <c r="S488" s="8">
        <f t="shared" si="60"/>
        <v>71.7</v>
      </c>
      <c r="T488" s="7" t="str">
        <f t="shared" si="61"/>
        <v>C - Entwicklungspotenzial</v>
      </c>
      <c r="U488" s="4">
        <f>ROUND(((E488-Hilfswerte!$B$20)/Hilfswerte!$B$21)+((F488-Hilfswerte!$B$22)/Hilfswerte!$B$23)+((G488-Hilfswerte!$B$24)/Hilfswerte!$B$25)+0.1*INDEX(Hilfswerte!$B$4:$B$15,MATCH(C488,Hilfswerte!$A$4:$A$15,0)),2)</f>
        <v>2.2999999999999998</v>
      </c>
      <c r="V488" s="4">
        <f>ROUND(SQRT((((E488-Hilfswerte!$B$20)/Hilfswerte!$B$21)-Hilfswerte!$B$28)^2+(((F488-Hilfswerte!$B$22)/Hilfswerte!$B$23)-Hilfswerte!$B$29)^2+(((G488-Hilfswerte!$B$24)/Hilfswerte!$B$25)-Hilfswerte!$B$30)^2),3)</f>
        <v>1.387</v>
      </c>
      <c r="W488" s="4">
        <f>ROUND(E488*Hilfswerte!$B$31,0)</f>
        <v>34326</v>
      </c>
      <c r="X488" s="4">
        <f t="shared" si="62"/>
        <v>28966</v>
      </c>
      <c r="Y488" s="4" t="str">
        <f>IF(T488="A - Top-Kunde","bereits Top-Kunde",IF(AND(V488&lt;=Hilfswerte!$B$34,H488&lt;0.5*W488),"Hoch",IF(AND(V488&lt;=Hilfswerte!$B$35,H488&lt;0.7*W488),"Mittel","Niedrig")))</f>
        <v>Niedrig</v>
      </c>
      <c r="Z488" s="4">
        <f t="shared" si="63"/>
        <v>12.5</v>
      </c>
      <c r="AA488" s="4" t="str">
        <f>IF(J488&gt;365,"Bereits abgewandert (Segment D)",IF(Z488&gt;=Hilfswerte!$B$38,"Rot - akut gefaehrdet",IF(Z488&gt;=Hilfswerte!$B$39,"Gelb - beobachten","Gruen - stabil")))</f>
        <v>Gruen - stabil</v>
      </c>
    </row>
    <row r="489" spans="1:27" ht="15" customHeight="1" x14ac:dyDescent="0.25">
      <c r="A489" s="4" t="s">
        <v>771</v>
      </c>
      <c r="B489" s="4" t="s">
        <v>525</v>
      </c>
      <c r="C489" s="4" t="s">
        <v>84</v>
      </c>
      <c r="D489" s="4" t="s">
        <v>30</v>
      </c>
      <c r="E489" s="4">
        <v>124</v>
      </c>
      <c r="F489" s="5">
        <v>23.8</v>
      </c>
      <c r="G489" s="5">
        <v>20.399999999999999</v>
      </c>
      <c r="H489" s="6">
        <v>7970</v>
      </c>
      <c r="I489" s="4">
        <v>1</v>
      </c>
      <c r="J489" s="4">
        <v>106</v>
      </c>
      <c r="K489" s="4">
        <v>0</v>
      </c>
      <c r="L489" s="4">
        <v>26</v>
      </c>
      <c r="M489" s="4">
        <v>2</v>
      </c>
      <c r="N489" s="5">
        <v>1.8</v>
      </c>
      <c r="O489" s="7">
        <f t="shared" si="56"/>
        <v>3</v>
      </c>
      <c r="P489" s="7">
        <f t="shared" si="57"/>
        <v>1</v>
      </c>
      <c r="Q489" s="7">
        <f t="shared" si="58"/>
        <v>5</v>
      </c>
      <c r="R489" s="7">
        <f t="shared" si="59"/>
        <v>9</v>
      </c>
      <c r="S489" s="8">
        <f t="shared" si="60"/>
        <v>83.1</v>
      </c>
      <c r="T489" s="7" t="str">
        <f t="shared" si="61"/>
        <v>C - Entwicklungspotenzial</v>
      </c>
      <c r="U489" s="4">
        <f>ROUND(((E489-Hilfswerte!$B$20)/Hilfswerte!$B$21)+((F489-Hilfswerte!$B$22)/Hilfswerte!$B$23)+((G489-Hilfswerte!$B$24)/Hilfswerte!$B$25)+0.1*INDEX(Hilfswerte!$B$4:$B$15,MATCH(C489,Hilfswerte!$A$4:$A$15,0)),2)</f>
        <v>1.56</v>
      </c>
      <c r="V489" s="4">
        <f>ROUND(SQRT((((E489-Hilfswerte!$B$20)/Hilfswerte!$B$21)-Hilfswerte!$B$28)^2+(((F489-Hilfswerte!$B$22)/Hilfswerte!$B$23)-Hilfswerte!$B$29)^2+(((G489-Hilfswerte!$B$24)/Hilfswerte!$B$25)-Hilfswerte!$B$30)^2),3)</f>
        <v>1.492</v>
      </c>
      <c r="W489" s="4">
        <f>ROUND(E489*Hilfswerte!$B$31,0)</f>
        <v>25488</v>
      </c>
      <c r="X489" s="4">
        <f t="shared" si="62"/>
        <v>17518</v>
      </c>
      <c r="Y489" s="4" t="str">
        <f>IF(T489="A - Top-Kunde","bereits Top-Kunde",IF(AND(V489&lt;=Hilfswerte!$B$34,H489&lt;0.5*W489),"Hoch",IF(AND(V489&lt;=Hilfswerte!$B$35,H489&lt;0.7*W489),"Mittel","Niedrig")))</f>
        <v>Niedrig</v>
      </c>
      <c r="Z489" s="4">
        <f t="shared" si="63"/>
        <v>10.5</v>
      </c>
      <c r="AA489" s="4" t="str">
        <f>IF(J489&gt;365,"Bereits abgewandert (Segment D)",IF(Z489&gt;=Hilfswerte!$B$38,"Rot - akut gefaehrdet",IF(Z489&gt;=Hilfswerte!$B$39,"Gelb - beobachten","Gruen - stabil")))</f>
        <v>Gruen - stabil</v>
      </c>
    </row>
    <row r="490" spans="1:27" ht="15" customHeight="1" x14ac:dyDescent="0.25">
      <c r="A490" s="4" t="s">
        <v>772</v>
      </c>
      <c r="B490" s="4" t="s">
        <v>346</v>
      </c>
      <c r="C490" s="4" t="s">
        <v>59</v>
      </c>
      <c r="D490" s="4" t="s">
        <v>48</v>
      </c>
      <c r="E490" s="4">
        <v>68</v>
      </c>
      <c r="F490" s="5">
        <v>11.2</v>
      </c>
      <c r="G490" s="5">
        <v>4.5</v>
      </c>
      <c r="H490" s="6">
        <v>1250</v>
      </c>
      <c r="I490" s="4">
        <v>1</v>
      </c>
      <c r="J490" s="4">
        <v>337</v>
      </c>
      <c r="K490" s="4">
        <v>0</v>
      </c>
      <c r="L490" s="4">
        <v>12</v>
      </c>
      <c r="M490" s="4">
        <v>2</v>
      </c>
      <c r="N490" s="5">
        <v>1.6</v>
      </c>
      <c r="O490" s="7">
        <f t="shared" si="56"/>
        <v>2</v>
      </c>
      <c r="P490" s="7">
        <f t="shared" si="57"/>
        <v>1</v>
      </c>
      <c r="Q490" s="7">
        <f t="shared" si="58"/>
        <v>3</v>
      </c>
      <c r="R490" s="7">
        <f t="shared" si="59"/>
        <v>6</v>
      </c>
      <c r="S490" s="8">
        <f t="shared" si="60"/>
        <v>57.2</v>
      </c>
      <c r="T490" s="7" t="str">
        <f t="shared" si="61"/>
        <v>C - Entwicklungspotenzial</v>
      </c>
      <c r="U490" s="4">
        <f>ROUND(((E490-Hilfswerte!$B$20)/Hilfswerte!$B$21)+((F490-Hilfswerte!$B$22)/Hilfswerte!$B$23)+((G490-Hilfswerte!$B$24)/Hilfswerte!$B$25)+0.1*INDEX(Hilfswerte!$B$4:$B$15,MATCH(C490,Hilfswerte!$A$4:$A$15,0)),2)</f>
        <v>-1.51</v>
      </c>
      <c r="V490" s="4">
        <f>ROUND(SQRT((((E490-Hilfswerte!$B$20)/Hilfswerte!$B$21)-Hilfswerte!$B$28)^2+(((F490-Hilfswerte!$B$22)/Hilfswerte!$B$23)-Hilfswerte!$B$29)^2+(((G490-Hilfswerte!$B$24)/Hilfswerte!$B$25)-Hilfswerte!$B$30)^2),3)</f>
        <v>1.242</v>
      </c>
      <c r="W490" s="4">
        <f>ROUND(E490*Hilfswerte!$B$31,0)</f>
        <v>13977</v>
      </c>
      <c r="X490" s="4">
        <f t="shared" si="62"/>
        <v>12727</v>
      </c>
      <c r="Y490" s="4" t="str">
        <f>IF(T490="A - Top-Kunde","bereits Top-Kunde",IF(AND(V490&lt;=Hilfswerte!$B$34,H490&lt;0.5*W490),"Hoch",IF(AND(V490&lt;=Hilfswerte!$B$35,H490&lt;0.7*W490),"Mittel","Niedrig")))</f>
        <v>Niedrig</v>
      </c>
      <c r="Z490" s="4">
        <f t="shared" si="63"/>
        <v>19.3</v>
      </c>
      <c r="AA490" s="4" t="str">
        <f>IF(J490&gt;365,"Bereits abgewandert (Segment D)",IF(Z490&gt;=Hilfswerte!$B$38,"Rot - akut gefaehrdet",IF(Z490&gt;=Hilfswerte!$B$39,"Gelb - beobachten","Gruen - stabil")))</f>
        <v>Gelb - beobachten</v>
      </c>
    </row>
    <row r="491" spans="1:27" ht="15" customHeight="1" x14ac:dyDescent="0.25">
      <c r="A491" s="4" t="s">
        <v>773</v>
      </c>
      <c r="B491" s="4" t="s">
        <v>698</v>
      </c>
      <c r="C491" s="4" t="s">
        <v>74</v>
      </c>
      <c r="D491" s="4" t="s">
        <v>30</v>
      </c>
      <c r="E491" s="4">
        <v>18</v>
      </c>
      <c r="F491" s="5">
        <v>5.0999999999999996</v>
      </c>
      <c r="G491" s="5">
        <v>2.5</v>
      </c>
      <c r="H491" s="6">
        <v>1920</v>
      </c>
      <c r="I491" s="4">
        <v>1</v>
      </c>
      <c r="J491" s="4">
        <v>198</v>
      </c>
      <c r="K491" s="4">
        <v>0</v>
      </c>
      <c r="L491" s="4">
        <v>-5</v>
      </c>
      <c r="M491" s="4">
        <v>4</v>
      </c>
      <c r="N491" s="5">
        <v>1.4</v>
      </c>
      <c r="O491" s="7">
        <f t="shared" si="56"/>
        <v>2</v>
      </c>
      <c r="P491" s="7">
        <f t="shared" si="57"/>
        <v>1</v>
      </c>
      <c r="Q491" s="7">
        <f t="shared" si="58"/>
        <v>3</v>
      </c>
      <c r="R491" s="7">
        <f t="shared" si="59"/>
        <v>6</v>
      </c>
      <c r="S491" s="8">
        <f t="shared" si="60"/>
        <v>60.7</v>
      </c>
      <c r="T491" s="7" t="str">
        <f t="shared" si="61"/>
        <v>C - Entwicklungspotenzial</v>
      </c>
      <c r="U491" s="4">
        <f>ROUND(((E491-Hilfswerte!$B$20)/Hilfswerte!$B$21)+((F491-Hilfswerte!$B$22)/Hilfswerte!$B$23)+((G491-Hilfswerte!$B$24)/Hilfswerte!$B$25)+0.1*INDEX(Hilfswerte!$B$4:$B$15,MATCH(C491,Hilfswerte!$A$4:$A$15,0)),2)</f>
        <v>-2.1</v>
      </c>
      <c r="V491" s="4">
        <f>ROUND(SQRT((((E491-Hilfswerte!$B$20)/Hilfswerte!$B$21)-Hilfswerte!$B$28)^2+(((F491-Hilfswerte!$B$22)/Hilfswerte!$B$23)-Hilfswerte!$B$29)^2+(((G491-Hilfswerte!$B$24)/Hilfswerte!$B$25)-Hilfswerte!$B$30)^2),3)</f>
        <v>1.633</v>
      </c>
      <c r="W491" s="4">
        <f>ROUND(E491*Hilfswerte!$B$31,0)</f>
        <v>3700</v>
      </c>
      <c r="X491" s="4">
        <f t="shared" si="62"/>
        <v>1780</v>
      </c>
      <c r="Y491" s="4" t="str">
        <f>IF(T491="A - Top-Kunde","bereits Top-Kunde",IF(AND(V491&lt;=Hilfswerte!$B$34,H491&lt;0.5*W491),"Hoch",IF(AND(V491&lt;=Hilfswerte!$B$35,H491&lt;0.7*W491),"Mittel","Niedrig")))</f>
        <v>Niedrig</v>
      </c>
      <c r="Z491" s="4">
        <f t="shared" si="63"/>
        <v>9.9</v>
      </c>
      <c r="AA491" s="4" t="str">
        <f>IF(J491&gt;365,"Bereits abgewandert (Segment D)",IF(Z491&gt;=Hilfswerte!$B$38,"Rot - akut gefaehrdet",IF(Z491&gt;=Hilfswerte!$B$39,"Gelb - beobachten","Gruen - stabil")))</f>
        <v>Gruen - stabil</v>
      </c>
    </row>
    <row r="492" spans="1:27" ht="15" customHeight="1" x14ac:dyDescent="0.25">
      <c r="A492" s="4" t="s">
        <v>774</v>
      </c>
      <c r="B492" s="4" t="s">
        <v>551</v>
      </c>
      <c r="C492" s="4" t="s">
        <v>59</v>
      </c>
      <c r="D492" s="4" t="s">
        <v>30</v>
      </c>
      <c r="E492" s="4">
        <v>44</v>
      </c>
      <c r="F492" s="5">
        <v>5.7</v>
      </c>
      <c r="G492" s="5">
        <v>3.5</v>
      </c>
      <c r="H492" s="6">
        <v>7350</v>
      </c>
      <c r="I492" s="4">
        <v>6</v>
      </c>
      <c r="J492" s="4">
        <v>44</v>
      </c>
      <c r="K492" s="4">
        <v>3</v>
      </c>
      <c r="L492" s="4">
        <v>2</v>
      </c>
      <c r="M492" s="4">
        <v>4</v>
      </c>
      <c r="N492" s="5">
        <v>17.2</v>
      </c>
      <c r="O492" s="7">
        <f t="shared" si="56"/>
        <v>4</v>
      </c>
      <c r="P492" s="7">
        <f t="shared" si="57"/>
        <v>5</v>
      </c>
      <c r="Q492" s="7">
        <f t="shared" si="58"/>
        <v>4</v>
      </c>
      <c r="R492" s="7">
        <f t="shared" si="59"/>
        <v>13</v>
      </c>
      <c r="S492" s="8">
        <f t="shared" si="60"/>
        <v>120</v>
      </c>
      <c r="T492" s="7" t="str">
        <f t="shared" si="61"/>
        <v>B - Kernkunde</v>
      </c>
      <c r="U492" s="4">
        <f>ROUND(((E492-Hilfswerte!$B$20)/Hilfswerte!$B$21)+((F492-Hilfswerte!$B$22)/Hilfswerte!$B$23)+((G492-Hilfswerte!$B$24)/Hilfswerte!$B$25)+0.1*INDEX(Hilfswerte!$B$4:$B$15,MATCH(C492,Hilfswerte!$A$4:$A$15,0)),2)</f>
        <v>-1.87</v>
      </c>
      <c r="V492" s="4">
        <f>ROUND(SQRT((((E492-Hilfswerte!$B$20)/Hilfswerte!$B$21)-Hilfswerte!$B$28)^2+(((F492-Hilfswerte!$B$22)/Hilfswerte!$B$23)-Hilfswerte!$B$29)^2+(((G492-Hilfswerte!$B$24)/Hilfswerte!$B$25)-Hilfswerte!$B$30)^2),3)</f>
        <v>1.452</v>
      </c>
      <c r="W492" s="4">
        <f>ROUND(E492*Hilfswerte!$B$31,0)</f>
        <v>9044</v>
      </c>
      <c r="X492" s="4">
        <f t="shared" si="62"/>
        <v>1694</v>
      </c>
      <c r="Y492" s="4" t="str">
        <f>IF(T492="A - Top-Kunde","bereits Top-Kunde",IF(AND(V492&lt;=Hilfswerte!$B$34,H492&lt;0.5*W492),"Hoch",IF(AND(V492&lt;=Hilfswerte!$B$35,H492&lt;0.7*W492),"Mittel","Niedrig")))</f>
        <v>Niedrig</v>
      </c>
      <c r="Z492" s="4">
        <f t="shared" si="63"/>
        <v>11.6</v>
      </c>
      <c r="AA492" s="4" t="str">
        <f>IF(J492&gt;365,"Bereits abgewandert (Segment D)",IF(Z492&gt;=Hilfswerte!$B$38,"Rot - akut gefaehrdet",IF(Z492&gt;=Hilfswerte!$B$39,"Gelb - beobachten","Gruen - stabil")))</f>
        <v>Gruen - stabil</v>
      </c>
    </row>
    <row r="493" spans="1:27" ht="15" customHeight="1" x14ac:dyDescent="0.25">
      <c r="A493" s="4" t="s">
        <v>775</v>
      </c>
      <c r="B493" s="4" t="s">
        <v>282</v>
      </c>
      <c r="C493" s="4" t="s">
        <v>29</v>
      </c>
      <c r="D493" s="4" t="s">
        <v>106</v>
      </c>
      <c r="E493" s="4">
        <v>289</v>
      </c>
      <c r="F493" s="5">
        <v>77.900000000000006</v>
      </c>
      <c r="G493" s="5">
        <v>10.7</v>
      </c>
      <c r="H493" s="6">
        <v>11550</v>
      </c>
      <c r="I493" s="4">
        <v>4</v>
      </c>
      <c r="J493" s="4">
        <v>42</v>
      </c>
      <c r="K493" s="4">
        <v>0</v>
      </c>
      <c r="L493" s="4">
        <v>7</v>
      </c>
      <c r="M493" s="4">
        <v>3</v>
      </c>
      <c r="N493" s="5">
        <v>40.5</v>
      </c>
      <c r="O493" s="7">
        <f t="shared" si="56"/>
        <v>4</v>
      </c>
      <c r="P493" s="7">
        <f t="shared" si="57"/>
        <v>4</v>
      </c>
      <c r="Q493" s="7">
        <f t="shared" si="58"/>
        <v>5</v>
      </c>
      <c r="R493" s="7">
        <f t="shared" si="59"/>
        <v>13</v>
      </c>
      <c r="S493" s="8">
        <f t="shared" si="60"/>
        <v>148.19999999999999</v>
      </c>
      <c r="T493" s="7" t="str">
        <f t="shared" si="61"/>
        <v>A - Top-Kunde</v>
      </c>
      <c r="U493" s="4">
        <f>ROUND(((E493-Hilfswerte!$B$20)/Hilfswerte!$B$21)+((F493-Hilfswerte!$B$22)/Hilfswerte!$B$23)+((G493-Hilfswerte!$B$24)/Hilfswerte!$B$25)+0.1*INDEX(Hilfswerte!$B$4:$B$15,MATCH(C493,Hilfswerte!$A$4:$A$15,0)),2)</f>
        <v>1.97</v>
      </c>
      <c r="V493" s="4">
        <f>ROUND(SQRT((((E493-Hilfswerte!$B$20)/Hilfswerte!$B$21)-Hilfswerte!$B$28)^2+(((F493-Hilfswerte!$B$22)/Hilfswerte!$B$23)-Hilfswerte!$B$29)^2+(((G493-Hilfswerte!$B$24)/Hilfswerte!$B$25)-Hilfswerte!$B$30)^2),3)</f>
        <v>0.89700000000000002</v>
      </c>
      <c r="W493" s="4">
        <f>ROUND(E493*Hilfswerte!$B$31,0)</f>
        <v>59403</v>
      </c>
      <c r="X493" s="4">
        <f t="shared" si="62"/>
        <v>47853</v>
      </c>
      <c r="Y493" s="4" t="str">
        <f>IF(T493="A - Top-Kunde","bereits Top-Kunde",IF(AND(V493&lt;=Hilfswerte!$B$34,H493&lt;0.5*W493),"Hoch",IF(AND(V493&lt;=Hilfswerte!$B$35,H493&lt;0.7*W493),"Mittel","Niedrig")))</f>
        <v>bereits Top-Kunde</v>
      </c>
      <c r="Z493" s="4">
        <f t="shared" si="63"/>
        <v>3.5</v>
      </c>
      <c r="AA493" s="4" t="str">
        <f>IF(J493&gt;365,"Bereits abgewandert (Segment D)",IF(Z493&gt;=Hilfswerte!$B$38,"Rot - akut gefaehrdet",IF(Z493&gt;=Hilfswerte!$B$39,"Gelb - beobachten","Gruen - stabil")))</f>
        <v>Gruen - stabil</v>
      </c>
    </row>
    <row r="494" spans="1:27" ht="15" customHeight="1" x14ac:dyDescent="0.25">
      <c r="A494" s="4" t="s">
        <v>776</v>
      </c>
      <c r="B494" s="4" t="s">
        <v>541</v>
      </c>
      <c r="C494" s="4" t="s">
        <v>59</v>
      </c>
      <c r="D494" s="4" t="s">
        <v>30</v>
      </c>
      <c r="E494" s="4">
        <v>55</v>
      </c>
      <c r="F494" s="5">
        <v>12.8</v>
      </c>
      <c r="G494" s="5">
        <v>19.7</v>
      </c>
      <c r="H494" s="6">
        <v>3870</v>
      </c>
      <c r="I494" s="4">
        <v>2</v>
      </c>
      <c r="J494" s="4">
        <v>177</v>
      </c>
      <c r="K494" s="4">
        <v>0</v>
      </c>
      <c r="L494" s="4">
        <v>9</v>
      </c>
      <c r="M494" s="4">
        <v>1</v>
      </c>
      <c r="N494" s="5">
        <v>4.5</v>
      </c>
      <c r="O494" s="7">
        <f t="shared" si="56"/>
        <v>3</v>
      </c>
      <c r="P494" s="7">
        <f t="shared" si="57"/>
        <v>2</v>
      </c>
      <c r="Q494" s="7">
        <f t="shared" si="58"/>
        <v>4</v>
      </c>
      <c r="R494" s="7">
        <f t="shared" si="59"/>
        <v>9</v>
      </c>
      <c r="S494" s="8">
        <f t="shared" si="60"/>
        <v>89.6</v>
      </c>
      <c r="T494" s="7" t="str">
        <f t="shared" si="61"/>
        <v>C - Entwicklungspotenzial</v>
      </c>
      <c r="U494" s="4">
        <f>ROUND(((E494-Hilfswerte!$B$20)/Hilfswerte!$B$21)+((F494-Hilfswerte!$B$22)/Hilfswerte!$B$23)+((G494-Hilfswerte!$B$24)/Hilfswerte!$B$25)+0.1*INDEX(Hilfswerte!$B$4:$B$15,MATCH(C494,Hilfswerte!$A$4:$A$15,0)),2)</f>
        <v>0.88</v>
      </c>
      <c r="V494" s="4">
        <f>ROUND(SQRT((((E494-Hilfswerte!$B$20)/Hilfswerte!$B$21)-Hilfswerte!$B$28)^2+(((F494-Hilfswerte!$B$22)/Hilfswerte!$B$23)-Hilfswerte!$B$29)^2+(((G494-Hilfswerte!$B$24)/Hilfswerte!$B$25)-Hilfswerte!$B$30)^2),3)</f>
        <v>1.4990000000000001</v>
      </c>
      <c r="W494" s="4">
        <f>ROUND(E494*Hilfswerte!$B$31,0)</f>
        <v>11305</v>
      </c>
      <c r="X494" s="4">
        <f t="shared" si="62"/>
        <v>7435</v>
      </c>
      <c r="Y494" s="4" t="str">
        <f>IF(T494="A - Top-Kunde","bereits Top-Kunde",IF(AND(V494&lt;=Hilfswerte!$B$34,H494&lt;0.5*W494),"Hoch",IF(AND(V494&lt;=Hilfswerte!$B$35,H494&lt;0.7*W494),"Mittel","Niedrig")))</f>
        <v>Niedrig</v>
      </c>
      <c r="Z494" s="4">
        <f t="shared" si="63"/>
        <v>10.7</v>
      </c>
      <c r="AA494" s="4" t="str">
        <f>IF(J494&gt;365,"Bereits abgewandert (Segment D)",IF(Z494&gt;=Hilfswerte!$B$38,"Rot - akut gefaehrdet",IF(Z494&gt;=Hilfswerte!$B$39,"Gelb - beobachten","Gruen - stabil")))</f>
        <v>Gruen - stabil</v>
      </c>
    </row>
    <row r="495" spans="1:27" ht="15" customHeight="1" x14ac:dyDescent="0.25">
      <c r="A495" s="4" t="s">
        <v>777</v>
      </c>
      <c r="B495" s="4" t="s">
        <v>778</v>
      </c>
      <c r="C495" s="4" t="s">
        <v>55</v>
      </c>
      <c r="D495" s="4" t="s">
        <v>30</v>
      </c>
      <c r="E495" s="4">
        <v>50</v>
      </c>
      <c r="F495" s="5">
        <v>13</v>
      </c>
      <c r="G495" s="5">
        <v>19.8</v>
      </c>
      <c r="H495" s="6">
        <v>1410</v>
      </c>
      <c r="I495" s="4">
        <v>1</v>
      </c>
      <c r="J495" s="4">
        <v>262</v>
      </c>
      <c r="K495" s="4">
        <v>0</v>
      </c>
      <c r="L495" s="4">
        <v>30</v>
      </c>
      <c r="M495" s="4">
        <v>3</v>
      </c>
      <c r="N495" s="5">
        <v>3.5</v>
      </c>
      <c r="O495" s="7">
        <f t="shared" si="56"/>
        <v>2</v>
      </c>
      <c r="P495" s="7">
        <f t="shared" si="57"/>
        <v>1</v>
      </c>
      <c r="Q495" s="7">
        <f t="shared" si="58"/>
        <v>3</v>
      </c>
      <c r="R495" s="7">
        <f t="shared" si="59"/>
        <v>6</v>
      </c>
      <c r="S495" s="8">
        <f t="shared" si="60"/>
        <v>52.8</v>
      </c>
      <c r="T495" s="7" t="str">
        <f t="shared" si="61"/>
        <v>C - Entwicklungspotenzial</v>
      </c>
      <c r="U495" s="4">
        <f>ROUND(((E495-Hilfswerte!$B$20)/Hilfswerte!$B$21)+((F495-Hilfswerte!$B$22)/Hilfswerte!$B$23)+((G495-Hilfswerte!$B$24)/Hilfswerte!$B$25)+0.1*INDEX(Hilfswerte!$B$4:$B$15,MATCH(C495,Hilfswerte!$A$4:$A$15,0)),2)</f>
        <v>1.25</v>
      </c>
      <c r="V495" s="4">
        <f>ROUND(SQRT((((E495-Hilfswerte!$B$20)/Hilfswerte!$B$21)-Hilfswerte!$B$28)^2+(((F495-Hilfswerte!$B$22)/Hilfswerte!$B$23)-Hilfswerte!$B$29)^2+(((G495-Hilfswerte!$B$24)/Hilfswerte!$B$25)-Hilfswerte!$B$30)^2),3)</f>
        <v>1.52</v>
      </c>
      <c r="W495" s="4">
        <f>ROUND(E495*Hilfswerte!$B$31,0)</f>
        <v>10277</v>
      </c>
      <c r="X495" s="4">
        <f t="shared" si="62"/>
        <v>8867</v>
      </c>
      <c r="Y495" s="4" t="str">
        <f>IF(T495="A - Top-Kunde","bereits Top-Kunde",IF(AND(V495&lt;=Hilfswerte!$B$34,H495&lt;0.5*W495),"Hoch",IF(AND(V495&lt;=Hilfswerte!$B$35,H495&lt;0.7*W495),"Mittel","Niedrig")))</f>
        <v>Niedrig</v>
      </c>
      <c r="Z495" s="4">
        <f t="shared" si="63"/>
        <v>19.100000000000001</v>
      </c>
      <c r="AA495" s="4" t="str">
        <f>IF(J495&gt;365,"Bereits abgewandert (Segment D)",IF(Z495&gt;=Hilfswerte!$B$38,"Rot - akut gefaehrdet",IF(Z495&gt;=Hilfswerte!$B$39,"Gelb - beobachten","Gruen - stabil")))</f>
        <v>Gelb - beobachten</v>
      </c>
    </row>
    <row r="496" spans="1:27" ht="15" customHeight="1" x14ac:dyDescent="0.25">
      <c r="A496" s="4" t="s">
        <v>779</v>
      </c>
      <c r="B496" s="4" t="s">
        <v>780</v>
      </c>
      <c r="C496" s="4" t="s">
        <v>65</v>
      </c>
      <c r="D496" s="4" t="s">
        <v>56</v>
      </c>
      <c r="E496" s="4">
        <v>303</v>
      </c>
      <c r="F496" s="5">
        <v>77.8</v>
      </c>
      <c r="G496" s="5">
        <v>5.5</v>
      </c>
      <c r="H496" s="6">
        <v>3850</v>
      </c>
      <c r="I496" s="4">
        <v>1</v>
      </c>
      <c r="J496" s="4">
        <v>156</v>
      </c>
      <c r="K496" s="4">
        <v>0</v>
      </c>
      <c r="L496" s="4">
        <v>25</v>
      </c>
      <c r="M496" s="4">
        <v>5</v>
      </c>
      <c r="N496" s="5">
        <v>18.899999999999999</v>
      </c>
      <c r="O496" s="7">
        <f t="shared" si="56"/>
        <v>3</v>
      </c>
      <c r="P496" s="7">
        <f t="shared" si="57"/>
        <v>1</v>
      </c>
      <c r="Q496" s="7">
        <f t="shared" si="58"/>
        <v>4</v>
      </c>
      <c r="R496" s="7">
        <f t="shared" si="59"/>
        <v>8</v>
      </c>
      <c r="S496" s="8">
        <f t="shared" si="60"/>
        <v>82</v>
      </c>
      <c r="T496" s="7" t="str">
        <f t="shared" si="61"/>
        <v>C - Entwicklungspotenzial</v>
      </c>
      <c r="U496" s="4">
        <f>ROUND(((E496-Hilfswerte!$B$20)/Hilfswerte!$B$21)+((F496-Hilfswerte!$B$22)/Hilfswerte!$B$23)+((G496-Hilfswerte!$B$24)/Hilfswerte!$B$25)+0.1*INDEX(Hilfswerte!$B$4:$B$15,MATCH(C496,Hilfswerte!$A$4:$A$15,0)),2)</f>
        <v>0.88</v>
      </c>
      <c r="V496" s="4">
        <f>ROUND(SQRT((((E496-Hilfswerte!$B$20)/Hilfswerte!$B$21)-Hilfswerte!$B$28)^2+(((F496-Hilfswerte!$B$22)/Hilfswerte!$B$23)-Hilfswerte!$B$29)^2+(((G496-Hilfswerte!$B$24)/Hilfswerte!$B$25)-Hilfswerte!$B$30)^2),3)</f>
        <v>1.298</v>
      </c>
      <c r="W496" s="4">
        <f>ROUND(E496*Hilfswerte!$B$31,0)</f>
        <v>62280</v>
      </c>
      <c r="X496" s="4">
        <f t="shared" si="62"/>
        <v>58430</v>
      </c>
      <c r="Y496" s="4" t="str">
        <f>IF(T496="A - Top-Kunde","bereits Top-Kunde",IF(AND(V496&lt;=Hilfswerte!$B$34,H496&lt;0.5*W496),"Hoch",IF(AND(V496&lt;=Hilfswerte!$B$35,H496&lt;0.7*W496),"Mittel","Niedrig")))</f>
        <v>Niedrig</v>
      </c>
      <c r="Z496" s="4">
        <f t="shared" si="63"/>
        <v>12.8</v>
      </c>
      <c r="AA496" s="4" t="str">
        <f>IF(J496&gt;365,"Bereits abgewandert (Segment D)",IF(Z496&gt;=Hilfswerte!$B$38,"Rot - akut gefaehrdet",IF(Z496&gt;=Hilfswerte!$B$39,"Gelb - beobachten","Gruen - stabil")))</f>
        <v>Gruen - stabil</v>
      </c>
    </row>
    <row r="497" spans="1:27" ht="15" customHeight="1" x14ac:dyDescent="0.25">
      <c r="A497" s="4" t="s">
        <v>781</v>
      </c>
      <c r="B497" s="4" t="s">
        <v>782</v>
      </c>
      <c r="C497" s="4" t="s">
        <v>74</v>
      </c>
      <c r="D497" s="4" t="s">
        <v>77</v>
      </c>
      <c r="E497" s="4">
        <v>7</v>
      </c>
      <c r="F497" s="5">
        <v>1.1000000000000001</v>
      </c>
      <c r="G497" s="5">
        <v>16.7</v>
      </c>
      <c r="H497" s="6">
        <v>770</v>
      </c>
      <c r="I497" s="4">
        <v>3</v>
      </c>
      <c r="J497" s="4">
        <v>27</v>
      </c>
      <c r="K497" s="4">
        <v>1</v>
      </c>
      <c r="L497" s="4">
        <v>1</v>
      </c>
      <c r="M497" s="4">
        <v>3</v>
      </c>
      <c r="N497" s="5">
        <v>13.2</v>
      </c>
      <c r="O497" s="7">
        <f t="shared" si="56"/>
        <v>5</v>
      </c>
      <c r="P497" s="7">
        <f t="shared" si="57"/>
        <v>3</v>
      </c>
      <c r="Q497" s="7">
        <f t="shared" si="58"/>
        <v>2</v>
      </c>
      <c r="R497" s="7">
        <f t="shared" si="59"/>
        <v>10</v>
      </c>
      <c r="S497" s="8">
        <f t="shared" si="60"/>
        <v>100.3</v>
      </c>
      <c r="T497" s="7" t="str">
        <f t="shared" si="61"/>
        <v>C - Entwicklungspotenzial</v>
      </c>
      <c r="U497" s="4">
        <f>ROUND(((E497-Hilfswerte!$B$20)/Hilfswerte!$B$21)+((F497-Hilfswerte!$B$22)/Hilfswerte!$B$23)+((G497-Hilfswerte!$B$24)/Hilfswerte!$B$25)+0.1*INDEX(Hilfswerte!$B$4:$B$15,MATCH(C497,Hilfswerte!$A$4:$A$15,0)),2)</f>
        <v>0.04</v>
      </c>
      <c r="V497" s="4">
        <f>ROUND(SQRT((((E497-Hilfswerte!$B$20)/Hilfswerte!$B$21)-Hilfswerte!$B$28)^2+(((F497-Hilfswerte!$B$22)/Hilfswerte!$B$23)-Hilfswerte!$B$29)^2+(((G497-Hilfswerte!$B$24)/Hilfswerte!$B$25)-Hilfswerte!$B$30)^2),3)</f>
        <v>1.29</v>
      </c>
      <c r="W497" s="4">
        <f>ROUND(E497*Hilfswerte!$B$31,0)</f>
        <v>1439</v>
      </c>
      <c r="X497" s="4">
        <f t="shared" si="62"/>
        <v>669</v>
      </c>
      <c r="Y497" s="4" t="str">
        <f>IF(T497="A - Top-Kunde","bereits Top-Kunde",IF(AND(V497&lt;=Hilfswerte!$B$34,H497&lt;0.5*W497),"Hoch",IF(AND(V497&lt;=Hilfswerte!$B$35,H497&lt;0.7*W497),"Mittel","Niedrig")))</f>
        <v>Niedrig</v>
      </c>
      <c r="Z497" s="4">
        <f t="shared" si="63"/>
        <v>4.5999999999999996</v>
      </c>
      <c r="AA497" s="4" t="str">
        <f>IF(J497&gt;365,"Bereits abgewandert (Segment D)",IF(Z497&gt;=Hilfswerte!$B$38,"Rot - akut gefaehrdet",IF(Z497&gt;=Hilfswerte!$B$39,"Gelb - beobachten","Gruen - stabil")))</f>
        <v>Gruen - stabil</v>
      </c>
    </row>
    <row r="498" spans="1:27" ht="15" customHeight="1" x14ac:dyDescent="0.25">
      <c r="A498" s="4" t="s">
        <v>783</v>
      </c>
      <c r="B498" s="4" t="s">
        <v>348</v>
      </c>
      <c r="C498" s="4" t="s">
        <v>33</v>
      </c>
      <c r="D498" s="4" t="s">
        <v>30</v>
      </c>
      <c r="E498" s="4">
        <v>245</v>
      </c>
      <c r="F498" s="5">
        <v>39.1</v>
      </c>
      <c r="G498" s="5">
        <v>14.8</v>
      </c>
      <c r="H498" s="6">
        <v>5150</v>
      </c>
      <c r="I498" s="4">
        <v>1</v>
      </c>
      <c r="J498" s="4">
        <v>27</v>
      </c>
      <c r="K498" s="4">
        <v>0</v>
      </c>
      <c r="L498" s="4">
        <v>12</v>
      </c>
      <c r="M498" s="4">
        <v>1</v>
      </c>
      <c r="N498" s="5">
        <v>4.4000000000000004</v>
      </c>
      <c r="O498" s="7">
        <f t="shared" si="56"/>
        <v>5</v>
      </c>
      <c r="P498" s="7">
        <f t="shared" si="57"/>
        <v>1</v>
      </c>
      <c r="Q498" s="7">
        <f t="shared" si="58"/>
        <v>4</v>
      </c>
      <c r="R498" s="7">
        <f t="shared" si="59"/>
        <v>10</v>
      </c>
      <c r="S498" s="8">
        <f t="shared" si="60"/>
        <v>98.6</v>
      </c>
      <c r="T498" s="7" t="str">
        <f t="shared" si="61"/>
        <v>C - Entwicklungspotenzial</v>
      </c>
      <c r="U498" s="4">
        <f>ROUND(((E498-Hilfswerte!$B$20)/Hilfswerte!$B$21)+((F498-Hilfswerte!$B$22)/Hilfswerte!$B$23)+((G498-Hilfswerte!$B$24)/Hilfswerte!$B$25)+0.1*INDEX(Hilfswerte!$B$4:$B$15,MATCH(C498,Hilfswerte!$A$4:$A$15,0)),2)</f>
        <v>1.49</v>
      </c>
      <c r="V498" s="4">
        <f>ROUND(SQRT((((E498-Hilfswerte!$B$20)/Hilfswerte!$B$21)-Hilfswerte!$B$28)^2+(((F498-Hilfswerte!$B$22)/Hilfswerte!$B$23)-Hilfswerte!$B$29)^2+(((G498-Hilfswerte!$B$24)/Hilfswerte!$B$25)-Hilfswerte!$B$30)^2),3)</f>
        <v>0.66</v>
      </c>
      <c r="W498" s="4">
        <f>ROUND(E498*Hilfswerte!$B$31,0)</f>
        <v>50359</v>
      </c>
      <c r="X498" s="4">
        <f t="shared" si="62"/>
        <v>45209</v>
      </c>
      <c r="Y498" s="4" t="str">
        <f>IF(T498="A - Top-Kunde","bereits Top-Kunde",IF(AND(V498&lt;=Hilfswerte!$B$34,H498&lt;0.5*W498),"Hoch",IF(AND(V498&lt;=Hilfswerte!$B$35,H498&lt;0.7*W498),"Mittel","Niedrig")))</f>
        <v>Hoch</v>
      </c>
      <c r="Z498" s="4">
        <f t="shared" si="63"/>
        <v>3.8</v>
      </c>
      <c r="AA498" s="4" t="str">
        <f>IF(J498&gt;365,"Bereits abgewandert (Segment D)",IF(Z498&gt;=Hilfswerte!$B$38,"Rot - akut gefaehrdet",IF(Z498&gt;=Hilfswerte!$B$39,"Gelb - beobachten","Gruen - stabil")))</f>
        <v>Gruen - stabil</v>
      </c>
    </row>
    <row r="499" spans="1:27" ht="15" customHeight="1" x14ac:dyDescent="0.25">
      <c r="A499" s="4" t="s">
        <v>784</v>
      </c>
      <c r="B499" s="4" t="s">
        <v>376</v>
      </c>
      <c r="C499" s="4" t="s">
        <v>38</v>
      </c>
      <c r="D499" s="4" t="s">
        <v>30</v>
      </c>
      <c r="E499" s="4">
        <v>112</v>
      </c>
      <c r="F499" s="5">
        <v>15.6</v>
      </c>
      <c r="G499" s="5">
        <v>3.1</v>
      </c>
      <c r="H499" s="6">
        <v>19590</v>
      </c>
      <c r="I499" s="4">
        <v>2</v>
      </c>
      <c r="J499" s="4">
        <v>343</v>
      </c>
      <c r="K499" s="4">
        <v>0</v>
      </c>
      <c r="L499" s="4">
        <v>-5</v>
      </c>
      <c r="M499" s="4">
        <v>5</v>
      </c>
      <c r="N499" s="5">
        <v>16.7</v>
      </c>
      <c r="O499" s="7">
        <f t="shared" si="56"/>
        <v>2</v>
      </c>
      <c r="P499" s="7">
        <f t="shared" si="57"/>
        <v>2</v>
      </c>
      <c r="Q499" s="7">
        <f t="shared" si="58"/>
        <v>5</v>
      </c>
      <c r="R499" s="7">
        <f t="shared" si="59"/>
        <v>9</v>
      </c>
      <c r="S499" s="8">
        <f t="shared" si="60"/>
        <v>98.4</v>
      </c>
      <c r="T499" s="7" t="str">
        <f t="shared" si="61"/>
        <v>C - Entwicklungspotenzial</v>
      </c>
      <c r="U499" s="4">
        <f>ROUND(((E499-Hilfswerte!$B$20)/Hilfswerte!$B$21)+((F499-Hilfswerte!$B$22)/Hilfswerte!$B$23)+((G499-Hilfswerte!$B$24)/Hilfswerte!$B$25)+0.1*INDEX(Hilfswerte!$B$4:$B$15,MATCH(C499,Hilfswerte!$A$4:$A$15,0)),2)</f>
        <v>-1.05</v>
      </c>
      <c r="V499" s="4">
        <f>ROUND(SQRT((((E499-Hilfswerte!$B$20)/Hilfswerte!$B$21)-Hilfswerte!$B$28)^2+(((F499-Hilfswerte!$B$22)/Hilfswerte!$B$23)-Hilfswerte!$B$29)^2+(((G499-Hilfswerte!$B$24)/Hilfswerte!$B$25)-Hilfswerte!$B$30)^2),3)</f>
        <v>1.369</v>
      </c>
      <c r="W499" s="4">
        <f>ROUND(E499*Hilfswerte!$B$31,0)</f>
        <v>23021</v>
      </c>
      <c r="X499" s="4">
        <f t="shared" si="62"/>
        <v>3431</v>
      </c>
      <c r="Y499" s="4" t="str">
        <f>IF(T499="A - Top-Kunde","bereits Top-Kunde",IF(AND(V499&lt;=Hilfswerte!$B$34,H499&lt;0.5*W499),"Hoch",IF(AND(V499&lt;=Hilfswerte!$B$35,H499&lt;0.7*W499),"Mittel","Niedrig")))</f>
        <v>Niedrig</v>
      </c>
      <c r="Z499" s="4">
        <f t="shared" si="63"/>
        <v>17.2</v>
      </c>
      <c r="AA499" s="4" t="str">
        <f>IF(J499&gt;365,"Bereits abgewandert (Segment D)",IF(Z499&gt;=Hilfswerte!$B$38,"Rot - akut gefaehrdet",IF(Z499&gt;=Hilfswerte!$B$39,"Gelb - beobachten","Gruen - stabil")))</f>
        <v>Gelb - beobachten</v>
      </c>
    </row>
    <row r="500" spans="1:27" ht="15" customHeight="1" x14ac:dyDescent="0.25">
      <c r="A500" s="4" t="s">
        <v>785</v>
      </c>
      <c r="B500" s="4" t="s">
        <v>474</v>
      </c>
      <c r="C500" s="4" t="s">
        <v>38</v>
      </c>
      <c r="D500" s="4" t="s">
        <v>30</v>
      </c>
      <c r="E500" s="4">
        <v>16</v>
      </c>
      <c r="F500" s="5">
        <v>3.6</v>
      </c>
      <c r="G500" s="5">
        <v>13.7</v>
      </c>
      <c r="H500" s="6">
        <v>2480</v>
      </c>
      <c r="I500" s="4">
        <v>3</v>
      </c>
      <c r="J500" s="4">
        <v>309</v>
      </c>
      <c r="K500" s="4">
        <v>1</v>
      </c>
      <c r="L500" s="4">
        <v>-5</v>
      </c>
      <c r="M500" s="4">
        <v>3</v>
      </c>
      <c r="N500" s="5">
        <v>0</v>
      </c>
      <c r="O500" s="7">
        <f t="shared" si="56"/>
        <v>2</v>
      </c>
      <c r="P500" s="7">
        <f t="shared" si="57"/>
        <v>3</v>
      </c>
      <c r="Q500" s="7">
        <f t="shared" si="58"/>
        <v>3</v>
      </c>
      <c r="R500" s="7">
        <f t="shared" si="59"/>
        <v>8</v>
      </c>
      <c r="S500" s="8">
        <f t="shared" si="60"/>
        <v>74</v>
      </c>
      <c r="T500" s="7" t="str">
        <f t="shared" si="61"/>
        <v>C - Entwicklungspotenzial</v>
      </c>
      <c r="U500" s="4">
        <f>ROUND(((E500-Hilfswerte!$B$20)/Hilfswerte!$B$21)+((F500-Hilfswerte!$B$22)/Hilfswerte!$B$23)+((G500-Hilfswerte!$B$24)/Hilfswerte!$B$25)+0.1*INDEX(Hilfswerte!$B$4:$B$15,MATCH(C500,Hilfswerte!$A$4:$A$15,0)),2)</f>
        <v>0.01</v>
      </c>
      <c r="V500" s="4">
        <f>ROUND(SQRT((((E500-Hilfswerte!$B$20)/Hilfswerte!$B$21)-Hilfswerte!$B$28)^2+(((F500-Hilfswerte!$B$22)/Hilfswerte!$B$23)-Hilfswerte!$B$29)^2+(((G500-Hilfswerte!$B$24)/Hilfswerte!$B$25)-Hilfswerte!$B$30)^2),3)</f>
        <v>0.97599999999999998</v>
      </c>
      <c r="W500" s="4">
        <f>ROUND(E500*Hilfswerte!$B$31,0)</f>
        <v>3289</v>
      </c>
      <c r="X500" s="4">
        <f t="shared" si="62"/>
        <v>809</v>
      </c>
      <c r="Y500" s="4" t="str">
        <f>IF(T500="A - Top-Kunde","bereits Top-Kunde",IF(AND(V500&lt;=Hilfswerte!$B$34,H500&lt;0.5*W500),"Hoch",IF(AND(V500&lt;=Hilfswerte!$B$35,H500&lt;0.7*W500),"Mittel","Niedrig")))</f>
        <v>Niedrig</v>
      </c>
      <c r="Z500" s="4">
        <f t="shared" si="63"/>
        <v>18.5</v>
      </c>
      <c r="AA500" s="4" t="str">
        <f>IF(J500&gt;365,"Bereits abgewandert (Segment D)",IF(Z500&gt;=Hilfswerte!$B$38,"Rot - akut gefaehrdet",IF(Z500&gt;=Hilfswerte!$B$39,"Gelb - beobachten","Gruen - stabil")))</f>
        <v>Gelb - beobachten</v>
      </c>
    </row>
    <row r="501" spans="1:27" ht="15" customHeight="1" x14ac:dyDescent="0.25">
      <c r="A501" s="4" t="s">
        <v>786</v>
      </c>
      <c r="B501" s="4" t="s">
        <v>787</v>
      </c>
      <c r="C501" s="4" t="s">
        <v>65</v>
      </c>
      <c r="D501" s="4" t="s">
        <v>30</v>
      </c>
      <c r="E501" s="4">
        <v>79</v>
      </c>
      <c r="F501" s="5">
        <v>27.1</v>
      </c>
      <c r="G501" s="5">
        <v>22</v>
      </c>
      <c r="H501" s="6">
        <v>8750</v>
      </c>
      <c r="I501" s="4">
        <v>5</v>
      </c>
      <c r="J501" s="4">
        <v>1</v>
      </c>
      <c r="K501" s="4">
        <v>1</v>
      </c>
      <c r="L501" s="4">
        <v>24</v>
      </c>
      <c r="M501" s="4">
        <v>5</v>
      </c>
      <c r="N501" s="5">
        <v>6.3</v>
      </c>
      <c r="O501" s="7">
        <f t="shared" si="56"/>
        <v>5</v>
      </c>
      <c r="P501" s="7">
        <f t="shared" si="57"/>
        <v>5</v>
      </c>
      <c r="Q501" s="7">
        <f t="shared" si="58"/>
        <v>5</v>
      </c>
      <c r="R501" s="7">
        <f t="shared" si="59"/>
        <v>15</v>
      </c>
      <c r="S501" s="8">
        <f t="shared" si="60"/>
        <v>140</v>
      </c>
      <c r="T501" s="7" t="str">
        <f t="shared" si="61"/>
        <v>A - Top-Kunde</v>
      </c>
      <c r="U501" s="4">
        <f>ROUND(((E501-Hilfswerte!$B$20)/Hilfswerte!$B$21)+((F501-Hilfswerte!$B$22)/Hilfswerte!$B$23)+((G501-Hilfswerte!$B$24)/Hilfswerte!$B$25)+0.1*INDEX(Hilfswerte!$B$4:$B$15,MATCH(C501,Hilfswerte!$A$4:$A$15,0)),2)</f>
        <v>1.63</v>
      </c>
      <c r="V501" s="4">
        <f>ROUND(SQRT((((E501-Hilfswerte!$B$20)/Hilfswerte!$B$21)-Hilfswerte!$B$28)^2+(((F501-Hilfswerte!$B$22)/Hilfswerte!$B$23)-Hilfswerte!$B$29)^2+(((G501-Hilfswerte!$B$24)/Hilfswerte!$B$25)-Hilfswerte!$B$30)^2),3)</f>
        <v>1.764</v>
      </c>
      <c r="W501" s="4">
        <f>ROUND(E501*Hilfswerte!$B$31,0)</f>
        <v>16238</v>
      </c>
      <c r="X501" s="4">
        <f t="shared" si="62"/>
        <v>7488</v>
      </c>
      <c r="Y501" s="4" t="str">
        <f>IF(T501="A - Top-Kunde","bereits Top-Kunde",IF(AND(V501&lt;=Hilfswerte!$B$34,H501&lt;0.5*W501),"Hoch",IF(AND(V501&lt;=Hilfswerte!$B$35,H501&lt;0.7*W501),"Mittel","Niedrig")))</f>
        <v>bereits Top-Kunde</v>
      </c>
      <c r="Z501" s="4">
        <f t="shared" si="63"/>
        <v>7.9</v>
      </c>
      <c r="AA501" s="4" t="str">
        <f>IF(J501&gt;365,"Bereits abgewandert (Segment D)",IF(Z501&gt;=Hilfswerte!$B$38,"Rot - akut gefaehrdet",IF(Z501&gt;=Hilfswerte!$B$39,"Gelb - beobachten","Gruen - stabil")))</f>
        <v>Gruen - stabil</v>
      </c>
    </row>
    <row r="502" spans="1:27" ht="15" customHeight="1" x14ac:dyDescent="0.25">
      <c r="A502" s="4" t="s">
        <v>788</v>
      </c>
      <c r="B502" s="4" t="s">
        <v>410</v>
      </c>
      <c r="C502" s="4" t="s">
        <v>84</v>
      </c>
      <c r="D502" s="4" t="s">
        <v>52</v>
      </c>
      <c r="E502" s="4">
        <v>47</v>
      </c>
      <c r="F502" s="5">
        <v>14.7</v>
      </c>
      <c r="G502" s="5">
        <v>11.4</v>
      </c>
      <c r="H502" s="6">
        <v>11480</v>
      </c>
      <c r="I502" s="4">
        <v>4</v>
      </c>
      <c r="J502" s="4">
        <v>123</v>
      </c>
      <c r="K502" s="4">
        <v>1</v>
      </c>
      <c r="L502" s="4">
        <v>22</v>
      </c>
      <c r="M502" s="4">
        <v>1</v>
      </c>
      <c r="N502" s="5">
        <v>40.700000000000003</v>
      </c>
      <c r="O502" s="7">
        <f t="shared" si="56"/>
        <v>3</v>
      </c>
      <c r="P502" s="7">
        <f t="shared" si="57"/>
        <v>4</v>
      </c>
      <c r="Q502" s="7">
        <f t="shared" si="58"/>
        <v>5</v>
      </c>
      <c r="R502" s="7">
        <f t="shared" si="59"/>
        <v>12</v>
      </c>
      <c r="S502" s="8">
        <f t="shared" si="60"/>
        <v>127.8</v>
      </c>
      <c r="T502" s="7" t="str">
        <f t="shared" si="61"/>
        <v>A - Top-Kunde</v>
      </c>
      <c r="U502" s="4">
        <f>ROUND(((E502-Hilfswerte!$B$20)/Hilfswerte!$B$21)+((F502-Hilfswerte!$B$22)/Hilfswerte!$B$23)+((G502-Hilfswerte!$B$24)/Hilfswerte!$B$25)+0.1*INDEX(Hilfswerte!$B$4:$B$15,MATCH(C502,Hilfswerte!$A$4:$A$15,0)),2)</f>
        <v>-0.36</v>
      </c>
      <c r="V502" s="4">
        <f>ROUND(SQRT((((E502-Hilfswerte!$B$20)/Hilfswerte!$B$21)-Hilfswerte!$B$28)^2+(((F502-Hilfswerte!$B$22)/Hilfswerte!$B$23)-Hilfswerte!$B$29)^2+(((G502-Hilfswerte!$B$24)/Hilfswerte!$B$25)-Hilfswerte!$B$30)^2),3)</f>
        <v>0.66100000000000003</v>
      </c>
      <c r="W502" s="4">
        <f>ROUND(E502*Hilfswerte!$B$31,0)</f>
        <v>9661</v>
      </c>
      <c r="X502" s="4">
        <f t="shared" si="62"/>
        <v>0</v>
      </c>
      <c r="Y502" s="4" t="str">
        <f>IF(T502="A - Top-Kunde","bereits Top-Kunde",IF(AND(V502&lt;=Hilfswerte!$B$34,H502&lt;0.5*W502),"Hoch",IF(AND(V502&lt;=Hilfswerte!$B$35,H502&lt;0.7*W502),"Mittel","Niedrig")))</f>
        <v>bereits Top-Kunde</v>
      </c>
      <c r="Z502" s="4">
        <f t="shared" si="63"/>
        <v>13.6</v>
      </c>
      <c r="AA502" s="4" t="str">
        <f>IF(J502&gt;365,"Bereits abgewandert (Segment D)",IF(Z502&gt;=Hilfswerte!$B$38,"Rot - akut gefaehrdet",IF(Z502&gt;=Hilfswerte!$B$39,"Gelb - beobachten","Gruen - stabil")))</f>
        <v>Gruen - stabil</v>
      </c>
    </row>
    <row r="503" spans="1:27" ht="15" customHeight="1" x14ac:dyDescent="0.25">
      <c r="A503" s="4" t="s">
        <v>789</v>
      </c>
      <c r="B503" s="4" t="s">
        <v>108</v>
      </c>
      <c r="C503" s="4" t="s">
        <v>65</v>
      </c>
      <c r="D503" s="4" t="s">
        <v>106</v>
      </c>
      <c r="E503" s="4">
        <v>12</v>
      </c>
      <c r="F503" s="5">
        <v>3.6</v>
      </c>
      <c r="G503" s="5">
        <v>14.3</v>
      </c>
      <c r="H503" s="6">
        <v>3610</v>
      </c>
      <c r="I503" s="4">
        <v>4</v>
      </c>
      <c r="J503" s="4">
        <v>30</v>
      </c>
      <c r="K503" s="4">
        <v>1</v>
      </c>
      <c r="L503" s="4">
        <v>0</v>
      </c>
      <c r="M503" s="4">
        <v>5</v>
      </c>
      <c r="N503" s="5">
        <v>7.4</v>
      </c>
      <c r="O503" s="7">
        <f t="shared" si="56"/>
        <v>5</v>
      </c>
      <c r="P503" s="7">
        <f t="shared" si="57"/>
        <v>4</v>
      </c>
      <c r="Q503" s="7">
        <f t="shared" si="58"/>
        <v>4</v>
      </c>
      <c r="R503" s="7">
        <f t="shared" si="59"/>
        <v>13</v>
      </c>
      <c r="S503" s="8">
        <f t="shared" si="60"/>
        <v>127.7</v>
      </c>
      <c r="T503" s="7" t="str">
        <f t="shared" si="61"/>
        <v>A - Top-Kunde</v>
      </c>
      <c r="U503" s="4">
        <f>ROUND(((E503-Hilfswerte!$B$20)/Hilfswerte!$B$21)+((F503-Hilfswerte!$B$22)/Hilfswerte!$B$23)+((G503-Hilfswerte!$B$24)/Hilfswerte!$B$25)+0.1*INDEX(Hilfswerte!$B$4:$B$15,MATCH(C503,Hilfswerte!$A$4:$A$15,0)),2)</f>
        <v>-0.31</v>
      </c>
      <c r="V503" s="4">
        <f>ROUND(SQRT((((E503-Hilfswerte!$B$20)/Hilfswerte!$B$21)-Hilfswerte!$B$28)^2+(((F503-Hilfswerte!$B$22)/Hilfswerte!$B$23)-Hilfswerte!$B$29)^2+(((G503-Hilfswerte!$B$24)/Hilfswerte!$B$25)-Hilfswerte!$B$30)^2),3)</f>
        <v>1.0289999999999999</v>
      </c>
      <c r="W503" s="4">
        <f>ROUND(E503*Hilfswerte!$B$31,0)</f>
        <v>2467</v>
      </c>
      <c r="X503" s="4">
        <f t="shared" si="62"/>
        <v>0</v>
      </c>
      <c r="Y503" s="4" t="str">
        <f>IF(T503="A - Top-Kunde","bereits Top-Kunde",IF(AND(V503&lt;=Hilfswerte!$B$34,H503&lt;0.5*W503),"Hoch",IF(AND(V503&lt;=Hilfswerte!$B$35,H503&lt;0.7*W503),"Mittel","Niedrig")))</f>
        <v>bereits Top-Kunde</v>
      </c>
      <c r="Z503" s="4">
        <f t="shared" si="63"/>
        <v>4.5</v>
      </c>
      <c r="AA503" s="4" t="str">
        <f>IF(J503&gt;365,"Bereits abgewandert (Segment D)",IF(Z503&gt;=Hilfswerte!$B$38,"Rot - akut gefaehrdet",IF(Z503&gt;=Hilfswerte!$B$39,"Gelb - beobachten","Gruen - stabil")))</f>
        <v>Gruen - stabil</v>
      </c>
    </row>
    <row r="504" spans="1:27" ht="15" customHeight="1" x14ac:dyDescent="0.25">
      <c r="A504" s="4" t="s">
        <v>790</v>
      </c>
      <c r="B504" s="4" t="s">
        <v>611</v>
      </c>
      <c r="C504" s="4" t="s">
        <v>65</v>
      </c>
      <c r="D504" s="4" t="s">
        <v>30</v>
      </c>
      <c r="E504" s="4">
        <v>68</v>
      </c>
      <c r="F504" s="5">
        <v>26</v>
      </c>
      <c r="G504" s="5">
        <v>3.3</v>
      </c>
      <c r="H504" s="6">
        <v>1290</v>
      </c>
      <c r="I504" s="4">
        <v>1</v>
      </c>
      <c r="J504" s="4">
        <v>47</v>
      </c>
      <c r="K504" s="4">
        <v>0</v>
      </c>
      <c r="L504" s="4">
        <v>26</v>
      </c>
      <c r="M504" s="4">
        <v>4</v>
      </c>
      <c r="N504" s="5">
        <v>-7.6</v>
      </c>
      <c r="O504" s="7">
        <f t="shared" si="56"/>
        <v>4</v>
      </c>
      <c r="P504" s="7">
        <f t="shared" si="57"/>
        <v>1</v>
      </c>
      <c r="Q504" s="7">
        <f t="shared" si="58"/>
        <v>3</v>
      </c>
      <c r="R504" s="7">
        <f t="shared" si="59"/>
        <v>8</v>
      </c>
      <c r="S504" s="8">
        <f t="shared" si="60"/>
        <v>68.400000000000006</v>
      </c>
      <c r="T504" s="7" t="str">
        <f t="shared" si="61"/>
        <v>C - Entwicklungspotenzial</v>
      </c>
      <c r="U504" s="4">
        <f>ROUND(((E504-Hilfswerte!$B$20)/Hilfswerte!$B$21)+((F504-Hilfswerte!$B$22)/Hilfswerte!$B$23)+((G504-Hilfswerte!$B$24)/Hilfswerte!$B$25)+0.1*INDEX(Hilfswerte!$B$4:$B$15,MATCH(C504,Hilfswerte!$A$4:$A$15,0)),2)</f>
        <v>-1.41</v>
      </c>
      <c r="V504" s="4">
        <f>ROUND(SQRT((((E504-Hilfswerte!$B$20)/Hilfswerte!$B$21)-Hilfswerte!$B$28)^2+(((F504-Hilfswerte!$B$22)/Hilfswerte!$B$23)-Hilfswerte!$B$29)^2+(((G504-Hilfswerte!$B$24)/Hilfswerte!$B$25)-Hilfswerte!$B$30)^2),3)</f>
        <v>1.3420000000000001</v>
      </c>
      <c r="W504" s="4">
        <f>ROUND(E504*Hilfswerte!$B$31,0)</f>
        <v>13977</v>
      </c>
      <c r="X504" s="4">
        <f t="shared" si="62"/>
        <v>12687</v>
      </c>
      <c r="Y504" s="4" t="str">
        <f>IF(T504="A - Top-Kunde","bereits Top-Kunde",IF(AND(V504&lt;=Hilfswerte!$B$34,H504&lt;0.5*W504),"Hoch",IF(AND(V504&lt;=Hilfswerte!$B$35,H504&lt;0.7*W504),"Mittel","Niedrig")))</f>
        <v>Niedrig</v>
      </c>
      <c r="Z504" s="4">
        <f t="shared" si="63"/>
        <v>10.6</v>
      </c>
      <c r="AA504" s="4" t="str">
        <f>IF(J504&gt;365,"Bereits abgewandert (Segment D)",IF(Z504&gt;=Hilfswerte!$B$38,"Rot - akut gefaehrdet",IF(Z504&gt;=Hilfswerte!$B$39,"Gelb - beobachten","Gruen - stabil")))</f>
        <v>Gruen - stabil</v>
      </c>
    </row>
    <row r="505" spans="1:27" ht="15" customHeight="1" x14ac:dyDescent="0.25">
      <c r="A505" s="4" t="s">
        <v>791</v>
      </c>
      <c r="B505" s="4" t="s">
        <v>238</v>
      </c>
      <c r="C505" s="4" t="s">
        <v>55</v>
      </c>
      <c r="D505" s="4" t="s">
        <v>48</v>
      </c>
      <c r="E505" s="4">
        <v>319</v>
      </c>
      <c r="F505" s="5">
        <v>84.8</v>
      </c>
      <c r="G505" s="5">
        <v>8.6999999999999993</v>
      </c>
      <c r="H505" s="6">
        <v>94900</v>
      </c>
      <c r="I505" s="4">
        <v>2</v>
      </c>
      <c r="J505" s="4">
        <v>11</v>
      </c>
      <c r="K505" s="4">
        <v>0</v>
      </c>
      <c r="L505" s="4">
        <v>18</v>
      </c>
      <c r="M505" s="4">
        <v>1</v>
      </c>
      <c r="N505" s="5">
        <v>-15.5</v>
      </c>
      <c r="O505" s="7">
        <f t="shared" si="56"/>
        <v>5</v>
      </c>
      <c r="P505" s="7">
        <f t="shared" si="57"/>
        <v>2</v>
      </c>
      <c r="Q505" s="7">
        <f t="shared" si="58"/>
        <v>5</v>
      </c>
      <c r="R505" s="7">
        <f t="shared" si="59"/>
        <v>12</v>
      </c>
      <c r="S505" s="8">
        <f t="shared" si="60"/>
        <v>106.9</v>
      </c>
      <c r="T505" s="7" t="str">
        <f t="shared" si="61"/>
        <v>B - Kernkunde</v>
      </c>
      <c r="U505" s="4">
        <f>ROUND(((E505-Hilfswerte!$B$20)/Hilfswerte!$B$21)+((F505-Hilfswerte!$B$22)/Hilfswerte!$B$23)+((G505-Hilfswerte!$B$24)/Hilfswerte!$B$25)+0.1*INDEX(Hilfswerte!$B$4:$B$15,MATCH(C505,Hilfswerte!$A$4:$A$15,0)),2)</f>
        <v>1.93</v>
      </c>
      <c r="V505" s="4">
        <f>ROUND(SQRT((((E505-Hilfswerte!$B$20)/Hilfswerte!$B$21)-Hilfswerte!$B$28)^2+(((F505-Hilfswerte!$B$22)/Hilfswerte!$B$23)-Hilfswerte!$B$29)^2+(((G505-Hilfswerte!$B$24)/Hilfswerte!$B$25)-Hilfswerte!$B$30)^2),3)</f>
        <v>1.1419999999999999</v>
      </c>
      <c r="W505" s="4">
        <f>ROUND(E505*Hilfswerte!$B$31,0)</f>
        <v>65569</v>
      </c>
      <c r="X505" s="4">
        <f t="shared" si="62"/>
        <v>0</v>
      </c>
      <c r="Y505" s="4" t="str">
        <f>IF(T505="A - Top-Kunde","bereits Top-Kunde",IF(AND(V505&lt;=Hilfswerte!$B$34,H505&lt;0.5*W505),"Hoch",IF(AND(V505&lt;=Hilfswerte!$B$35,H505&lt;0.7*W505),"Mittel","Niedrig")))</f>
        <v>Niedrig</v>
      </c>
      <c r="Z505" s="4">
        <f t="shared" si="63"/>
        <v>10.4</v>
      </c>
      <c r="AA505" s="4" t="str">
        <f>IF(J505&gt;365,"Bereits abgewandert (Segment D)",IF(Z505&gt;=Hilfswerte!$B$38,"Rot - akut gefaehrdet",IF(Z505&gt;=Hilfswerte!$B$39,"Gelb - beobachten","Gruen - stabil")))</f>
        <v>Gruen - stabil</v>
      </c>
    </row>
    <row r="506" spans="1:27" ht="15" customHeight="1" x14ac:dyDescent="0.25">
      <c r="A506" s="4" t="s">
        <v>792</v>
      </c>
      <c r="B506" s="4" t="s">
        <v>108</v>
      </c>
      <c r="C506" s="4" t="s">
        <v>47</v>
      </c>
      <c r="D506" s="4" t="s">
        <v>30</v>
      </c>
      <c r="E506" s="4">
        <v>536</v>
      </c>
      <c r="F506" s="5">
        <v>97.2</v>
      </c>
      <c r="G506" s="5">
        <v>4.0999999999999996</v>
      </c>
      <c r="H506" s="6">
        <v>44860</v>
      </c>
      <c r="I506" s="4">
        <v>8</v>
      </c>
      <c r="J506" s="4">
        <v>16</v>
      </c>
      <c r="K506" s="4">
        <v>2</v>
      </c>
      <c r="L506" s="4">
        <v>15</v>
      </c>
      <c r="M506" s="4">
        <v>2</v>
      </c>
      <c r="N506" s="5">
        <v>-7.7</v>
      </c>
      <c r="O506" s="7">
        <f t="shared" si="56"/>
        <v>5</v>
      </c>
      <c r="P506" s="7">
        <f t="shared" si="57"/>
        <v>5</v>
      </c>
      <c r="Q506" s="7">
        <f t="shared" si="58"/>
        <v>5</v>
      </c>
      <c r="R506" s="7">
        <f t="shared" si="59"/>
        <v>15</v>
      </c>
      <c r="S506" s="8">
        <f t="shared" si="60"/>
        <v>129.69999999999999</v>
      </c>
      <c r="T506" s="7" t="str">
        <f t="shared" si="61"/>
        <v>A - Top-Kunde</v>
      </c>
      <c r="U506" s="4">
        <f>ROUND(((E506-Hilfswerte!$B$20)/Hilfswerte!$B$21)+((F506-Hilfswerte!$B$22)/Hilfswerte!$B$23)+((G506-Hilfswerte!$B$24)/Hilfswerte!$B$25)+0.1*INDEX(Hilfswerte!$B$4:$B$15,MATCH(C506,Hilfswerte!$A$4:$A$15,0)),2)</f>
        <v>2.14</v>
      </c>
      <c r="V506" s="4">
        <f>ROUND(SQRT((((E506-Hilfswerte!$B$20)/Hilfswerte!$B$21)-Hilfswerte!$B$28)^2+(((F506-Hilfswerte!$B$22)/Hilfswerte!$B$23)-Hilfswerte!$B$29)^2+(((G506-Hilfswerte!$B$24)/Hilfswerte!$B$25)-Hilfswerte!$B$30)^2),3)</f>
        <v>2.2170000000000001</v>
      </c>
      <c r="W506" s="4">
        <f>ROUND(E506*Hilfswerte!$B$31,0)</f>
        <v>110173</v>
      </c>
      <c r="X506" s="4">
        <f t="shared" si="62"/>
        <v>65313</v>
      </c>
      <c r="Y506" s="4" t="str">
        <f>IF(T506="A - Top-Kunde","bereits Top-Kunde",IF(AND(V506&lt;=Hilfswerte!$B$34,H506&lt;0.5*W506),"Hoch",IF(AND(V506&lt;=Hilfswerte!$B$35,H506&lt;0.7*W506),"Mittel","Niedrig")))</f>
        <v>bereits Top-Kunde</v>
      </c>
      <c r="Z506" s="4">
        <f t="shared" si="63"/>
        <v>12.9</v>
      </c>
      <c r="AA506" s="4" t="str">
        <f>IF(J506&gt;365,"Bereits abgewandert (Segment D)",IF(Z506&gt;=Hilfswerte!$B$38,"Rot - akut gefaehrdet",IF(Z506&gt;=Hilfswerte!$B$39,"Gelb - beobachten","Gruen - stabil")))</f>
        <v>Gruen - stabil</v>
      </c>
    </row>
    <row r="507" spans="1:27" ht="15" customHeight="1" x14ac:dyDescent="0.25">
      <c r="A507" s="4" t="s">
        <v>793</v>
      </c>
      <c r="B507" s="4" t="s">
        <v>200</v>
      </c>
      <c r="C507" s="4" t="s">
        <v>51</v>
      </c>
      <c r="D507" s="4" t="s">
        <v>30</v>
      </c>
      <c r="E507" s="4">
        <v>249</v>
      </c>
      <c r="F507" s="5">
        <v>59.1</v>
      </c>
      <c r="G507" s="5">
        <v>3.6</v>
      </c>
      <c r="H507" s="6">
        <v>0</v>
      </c>
      <c r="I507" s="4">
        <v>0</v>
      </c>
      <c r="J507" s="4">
        <v>421</v>
      </c>
      <c r="K507" s="4">
        <v>0</v>
      </c>
      <c r="L507" s="4">
        <v>12</v>
      </c>
      <c r="M507" s="4">
        <v>0</v>
      </c>
      <c r="N507" s="5">
        <v>-74.8</v>
      </c>
      <c r="O507" s="7">
        <f t="shared" si="56"/>
        <v>1</v>
      </c>
      <c r="P507" s="7">
        <f t="shared" si="57"/>
        <v>1</v>
      </c>
      <c r="Q507" s="7">
        <f t="shared" si="58"/>
        <v>1</v>
      </c>
      <c r="R507" s="7">
        <f t="shared" si="59"/>
        <v>3</v>
      </c>
      <c r="S507" s="8">
        <f t="shared" si="60"/>
        <v>-11</v>
      </c>
      <c r="T507" s="7" t="str">
        <f t="shared" si="61"/>
        <v>D - Abwanderungsrisiko</v>
      </c>
      <c r="U507" s="4">
        <f>ROUND(((E507-Hilfswerte!$B$20)/Hilfswerte!$B$21)+((F507-Hilfswerte!$B$22)/Hilfswerte!$B$23)+((G507-Hilfswerte!$B$24)/Hilfswerte!$B$25)+0.1*INDEX(Hilfswerte!$B$4:$B$15,MATCH(C507,Hilfswerte!$A$4:$A$15,0)),2)</f>
        <v>0.41</v>
      </c>
      <c r="V507" s="4">
        <f>ROUND(SQRT((((E507-Hilfswerte!$B$20)/Hilfswerte!$B$21)-Hilfswerte!$B$28)^2+(((F507-Hilfswerte!$B$22)/Hilfswerte!$B$23)-Hilfswerte!$B$29)^2+(((G507-Hilfswerte!$B$24)/Hilfswerte!$B$25)-Hilfswerte!$B$30)^2),3)</f>
        <v>1.3160000000000001</v>
      </c>
      <c r="W507" s="4">
        <f>ROUND(E507*Hilfswerte!$B$31,0)</f>
        <v>51181</v>
      </c>
      <c r="X507" s="4">
        <f t="shared" si="62"/>
        <v>51181</v>
      </c>
      <c r="Y507" s="4" t="str">
        <f>IF(T507="A - Top-Kunde","bereits Top-Kunde",IF(AND(V507&lt;=Hilfswerte!$B$34,H507&lt;0.5*W507),"Hoch",IF(AND(V507&lt;=Hilfswerte!$B$35,H507&lt;0.7*W507),"Mittel","Niedrig")))</f>
        <v>Niedrig</v>
      </c>
      <c r="Z507" s="4">
        <f t="shared" si="63"/>
        <v>53.4</v>
      </c>
      <c r="AA507" s="4" t="str">
        <f>IF(J507&gt;365,"Bereits abgewandert (Segment D)",IF(Z507&gt;=Hilfswerte!$B$38,"Rot - akut gefaehrdet",IF(Z507&gt;=Hilfswerte!$B$39,"Gelb - beobachten","Gruen - stabil")))</f>
        <v>Bereits abgewandert (Segment D)</v>
      </c>
    </row>
    <row r="508" spans="1:27" ht="15" customHeight="1" x14ac:dyDescent="0.25">
      <c r="A508" s="4" t="s">
        <v>794</v>
      </c>
      <c r="B508" s="4" t="s">
        <v>795</v>
      </c>
      <c r="C508" s="4" t="s">
        <v>89</v>
      </c>
      <c r="D508" s="4" t="s">
        <v>30</v>
      </c>
      <c r="E508" s="4">
        <v>22</v>
      </c>
      <c r="F508" s="5">
        <v>5.6</v>
      </c>
      <c r="G508" s="5">
        <v>7.3</v>
      </c>
      <c r="H508" s="6">
        <v>1690</v>
      </c>
      <c r="I508" s="4">
        <v>3</v>
      </c>
      <c r="J508" s="4">
        <v>149</v>
      </c>
      <c r="K508" s="4">
        <v>0</v>
      </c>
      <c r="L508" s="4">
        <v>2</v>
      </c>
      <c r="M508" s="4">
        <v>3</v>
      </c>
      <c r="N508" s="5">
        <v>17.7</v>
      </c>
      <c r="O508" s="7">
        <f t="shared" si="56"/>
        <v>3</v>
      </c>
      <c r="P508" s="7">
        <f t="shared" si="57"/>
        <v>3</v>
      </c>
      <c r="Q508" s="7">
        <f t="shared" si="58"/>
        <v>3</v>
      </c>
      <c r="R508" s="7">
        <f t="shared" si="59"/>
        <v>9</v>
      </c>
      <c r="S508" s="8">
        <f t="shared" si="60"/>
        <v>98.3</v>
      </c>
      <c r="T508" s="7" t="str">
        <f t="shared" si="61"/>
        <v>C - Entwicklungspotenzial</v>
      </c>
      <c r="U508" s="4">
        <f>ROUND(((E508-Hilfswerte!$B$20)/Hilfswerte!$B$21)+((F508-Hilfswerte!$B$22)/Hilfswerte!$B$23)+((G508-Hilfswerte!$B$24)/Hilfswerte!$B$25)+0.1*INDEX(Hilfswerte!$B$4:$B$15,MATCH(C508,Hilfswerte!$A$4:$A$15,0)),2)</f>
        <v>-0.99</v>
      </c>
      <c r="V508" s="4">
        <f>ROUND(SQRT((((E508-Hilfswerte!$B$20)/Hilfswerte!$B$21)-Hilfswerte!$B$28)^2+(((F508-Hilfswerte!$B$22)/Hilfswerte!$B$23)-Hilfswerte!$B$29)^2+(((G508-Hilfswerte!$B$24)/Hilfswerte!$B$25)-Hilfswerte!$B$30)^2),3)</f>
        <v>1.052</v>
      </c>
      <c r="W508" s="4">
        <f>ROUND(E508*Hilfswerte!$B$31,0)</f>
        <v>4522</v>
      </c>
      <c r="X508" s="4">
        <f t="shared" si="62"/>
        <v>2832</v>
      </c>
      <c r="Y508" s="4" t="str">
        <f>IF(T508="A - Top-Kunde","bereits Top-Kunde",IF(AND(V508&lt;=Hilfswerte!$B$34,H508&lt;0.5*W508),"Hoch",IF(AND(V508&lt;=Hilfswerte!$B$35,H508&lt;0.7*W508),"Mittel","Niedrig")))</f>
        <v>Mittel</v>
      </c>
      <c r="Z508" s="4">
        <f t="shared" si="63"/>
        <v>7.9</v>
      </c>
      <c r="AA508" s="4" t="str">
        <f>IF(J508&gt;365,"Bereits abgewandert (Segment D)",IF(Z508&gt;=Hilfswerte!$B$38,"Rot - akut gefaehrdet",IF(Z508&gt;=Hilfswerte!$B$39,"Gelb - beobachten","Gruen - stabil")))</f>
        <v>Gruen - stabil</v>
      </c>
    </row>
    <row r="509" spans="1:27" ht="15" customHeight="1" x14ac:dyDescent="0.25">
      <c r="A509" s="4" t="s">
        <v>796</v>
      </c>
      <c r="B509" s="4" t="s">
        <v>797</v>
      </c>
      <c r="C509" s="4" t="s">
        <v>33</v>
      </c>
      <c r="D509" s="4" t="s">
        <v>52</v>
      </c>
      <c r="E509" s="4">
        <v>149</v>
      </c>
      <c r="F509" s="5">
        <v>18.600000000000001</v>
      </c>
      <c r="G509" s="5">
        <v>20.399999999999999</v>
      </c>
      <c r="H509" s="6">
        <v>22530</v>
      </c>
      <c r="I509" s="4">
        <v>2</v>
      </c>
      <c r="J509" s="4">
        <v>87</v>
      </c>
      <c r="K509" s="4">
        <v>1</v>
      </c>
      <c r="L509" s="4">
        <v>21</v>
      </c>
      <c r="M509" s="4">
        <v>6</v>
      </c>
      <c r="N509" s="5">
        <v>4.5</v>
      </c>
      <c r="O509" s="7">
        <f t="shared" si="56"/>
        <v>4</v>
      </c>
      <c r="P509" s="7">
        <f t="shared" si="57"/>
        <v>2</v>
      </c>
      <c r="Q509" s="7">
        <f t="shared" si="58"/>
        <v>5</v>
      </c>
      <c r="R509" s="7">
        <f t="shared" si="59"/>
        <v>11</v>
      </c>
      <c r="S509" s="8">
        <f t="shared" si="60"/>
        <v>100</v>
      </c>
      <c r="T509" s="7" t="str">
        <f t="shared" si="61"/>
        <v>C - Entwicklungspotenzial</v>
      </c>
      <c r="U509" s="4">
        <f>ROUND(((E509-Hilfswerte!$B$20)/Hilfswerte!$B$21)+((F509-Hilfswerte!$B$22)/Hilfswerte!$B$23)+((G509-Hilfswerte!$B$24)/Hilfswerte!$B$25)+0.1*INDEX(Hilfswerte!$B$4:$B$15,MATCH(C509,Hilfswerte!$A$4:$A$15,0)),2)</f>
        <v>1.6</v>
      </c>
      <c r="V509" s="4">
        <f>ROUND(SQRT((((E509-Hilfswerte!$B$20)/Hilfswerte!$B$21)-Hilfswerte!$B$28)^2+(((F509-Hilfswerte!$B$22)/Hilfswerte!$B$23)-Hilfswerte!$B$29)^2+(((G509-Hilfswerte!$B$24)/Hilfswerte!$B$25)-Hilfswerte!$B$30)^2),3)</f>
        <v>1.5009999999999999</v>
      </c>
      <c r="W509" s="4">
        <f>ROUND(E509*Hilfswerte!$B$31,0)</f>
        <v>30626</v>
      </c>
      <c r="X509" s="4">
        <f t="shared" si="62"/>
        <v>8096</v>
      </c>
      <c r="Y509" s="4" t="str">
        <f>IF(T509="A - Top-Kunde","bereits Top-Kunde",IF(AND(V509&lt;=Hilfswerte!$B$34,H509&lt;0.5*W509),"Hoch",IF(AND(V509&lt;=Hilfswerte!$B$35,H509&lt;0.7*W509),"Mittel","Niedrig")))</f>
        <v>Niedrig</v>
      </c>
      <c r="Z509" s="4">
        <f t="shared" si="63"/>
        <v>11.6</v>
      </c>
      <c r="AA509" s="4" t="str">
        <f>IF(J509&gt;365,"Bereits abgewandert (Segment D)",IF(Z509&gt;=Hilfswerte!$B$38,"Rot - akut gefaehrdet",IF(Z509&gt;=Hilfswerte!$B$39,"Gelb - beobachten","Gruen - stabil")))</f>
        <v>Gruen - stabil</v>
      </c>
    </row>
    <row r="510" spans="1:27" ht="15" customHeight="1" x14ac:dyDescent="0.25">
      <c r="A510" s="4" t="s">
        <v>798</v>
      </c>
      <c r="B510" s="4" t="s">
        <v>799</v>
      </c>
      <c r="C510" s="4" t="s">
        <v>47</v>
      </c>
      <c r="D510" s="4" t="s">
        <v>93</v>
      </c>
      <c r="E510" s="4">
        <v>27</v>
      </c>
      <c r="F510" s="5">
        <v>5.5</v>
      </c>
      <c r="G510" s="5">
        <v>8.1999999999999993</v>
      </c>
      <c r="H510" s="6">
        <v>0</v>
      </c>
      <c r="I510" s="4">
        <v>0</v>
      </c>
      <c r="J510" s="4">
        <v>777</v>
      </c>
      <c r="K510" s="4">
        <v>0</v>
      </c>
      <c r="L510" s="4">
        <v>-5</v>
      </c>
      <c r="M510" s="4">
        <v>0</v>
      </c>
      <c r="N510" s="5">
        <v>-38.6</v>
      </c>
      <c r="O510" s="7">
        <f t="shared" si="56"/>
        <v>1</v>
      </c>
      <c r="P510" s="7">
        <f t="shared" si="57"/>
        <v>1</v>
      </c>
      <c r="Q510" s="7">
        <f t="shared" si="58"/>
        <v>1</v>
      </c>
      <c r="R510" s="7">
        <f t="shared" si="59"/>
        <v>3</v>
      </c>
      <c r="S510" s="8">
        <f t="shared" si="60"/>
        <v>10.7</v>
      </c>
      <c r="T510" s="7" t="str">
        <f t="shared" si="61"/>
        <v>D - Abwanderungsrisiko</v>
      </c>
      <c r="U510" s="4">
        <f>ROUND(((E510-Hilfswerte!$B$20)/Hilfswerte!$B$21)+((F510-Hilfswerte!$B$22)/Hilfswerte!$B$23)+((G510-Hilfswerte!$B$24)/Hilfswerte!$B$25)+0.1*INDEX(Hilfswerte!$B$4:$B$15,MATCH(C510,Hilfswerte!$A$4:$A$15,0)),2)</f>
        <v>-1.04</v>
      </c>
      <c r="V510" s="4">
        <f>ROUND(SQRT((((E510-Hilfswerte!$B$20)/Hilfswerte!$B$21)-Hilfswerte!$B$28)^2+(((F510-Hilfswerte!$B$22)/Hilfswerte!$B$23)-Hilfswerte!$B$29)^2+(((G510-Hilfswerte!$B$24)/Hilfswerte!$B$25)-Hilfswerte!$B$30)^2),3)</f>
        <v>0.96199999999999997</v>
      </c>
      <c r="W510" s="4">
        <f>ROUND(E510*Hilfswerte!$B$31,0)</f>
        <v>5550</v>
      </c>
      <c r="X510" s="4">
        <f t="shared" si="62"/>
        <v>5550</v>
      </c>
      <c r="Y510" s="4" t="str">
        <f>IF(T510="A - Top-Kunde","bereits Top-Kunde",IF(AND(V510&lt;=Hilfswerte!$B$34,H510&lt;0.5*W510),"Hoch",IF(AND(V510&lt;=Hilfswerte!$B$35,H510&lt;0.7*W510),"Mittel","Niedrig")))</f>
        <v>Mittel</v>
      </c>
      <c r="Z510" s="4">
        <f t="shared" si="63"/>
        <v>54.3</v>
      </c>
      <c r="AA510" s="4" t="str">
        <f>IF(J510&gt;365,"Bereits abgewandert (Segment D)",IF(Z510&gt;=Hilfswerte!$B$38,"Rot - akut gefaehrdet",IF(Z510&gt;=Hilfswerte!$B$39,"Gelb - beobachten","Gruen - stabil")))</f>
        <v>Bereits abgewandert (Segment D)</v>
      </c>
    </row>
    <row r="511" spans="1:27" ht="15" customHeight="1" x14ac:dyDescent="0.25">
      <c r="A511" s="4" t="s">
        <v>800</v>
      </c>
      <c r="B511" s="4" t="s">
        <v>657</v>
      </c>
      <c r="C511" s="4" t="s">
        <v>47</v>
      </c>
      <c r="D511" s="4" t="s">
        <v>52</v>
      </c>
      <c r="E511" s="4">
        <v>9</v>
      </c>
      <c r="F511" s="5">
        <v>2.2999999999999998</v>
      </c>
      <c r="G511" s="5">
        <v>17.100000000000001</v>
      </c>
      <c r="H511" s="6">
        <v>320</v>
      </c>
      <c r="I511" s="4">
        <v>4</v>
      </c>
      <c r="J511" s="4">
        <v>364</v>
      </c>
      <c r="K511" s="4">
        <v>0</v>
      </c>
      <c r="L511" s="4">
        <v>9</v>
      </c>
      <c r="M511" s="4">
        <v>2</v>
      </c>
      <c r="N511" s="5">
        <v>5.7</v>
      </c>
      <c r="O511" s="7">
        <f t="shared" si="56"/>
        <v>2</v>
      </c>
      <c r="P511" s="7">
        <f t="shared" si="57"/>
        <v>4</v>
      </c>
      <c r="Q511" s="7">
        <f t="shared" si="58"/>
        <v>2</v>
      </c>
      <c r="R511" s="7">
        <f t="shared" si="59"/>
        <v>8</v>
      </c>
      <c r="S511" s="8">
        <f t="shared" si="60"/>
        <v>80.2</v>
      </c>
      <c r="T511" s="7" t="str">
        <f t="shared" si="61"/>
        <v>C - Entwicklungspotenzial</v>
      </c>
      <c r="U511" s="4">
        <f>ROUND(((E511-Hilfswerte!$B$20)/Hilfswerte!$B$21)+((F511-Hilfswerte!$B$22)/Hilfswerte!$B$23)+((G511-Hilfswerte!$B$24)/Hilfswerte!$B$25)+0.1*INDEX(Hilfswerte!$B$4:$B$15,MATCH(C511,Hilfswerte!$A$4:$A$15,0)),2)</f>
        <v>0.24</v>
      </c>
      <c r="V511" s="4">
        <f>ROUND(SQRT((((E511-Hilfswerte!$B$20)/Hilfswerte!$B$21)-Hilfswerte!$B$28)^2+(((F511-Hilfswerte!$B$22)/Hilfswerte!$B$23)-Hilfswerte!$B$29)^2+(((G511-Hilfswerte!$B$24)/Hilfswerte!$B$25)-Hilfswerte!$B$30)^2),3)</f>
        <v>1.319</v>
      </c>
      <c r="W511" s="4">
        <f>ROUND(E511*Hilfswerte!$B$31,0)</f>
        <v>1850</v>
      </c>
      <c r="X511" s="4">
        <f t="shared" si="62"/>
        <v>1530</v>
      </c>
      <c r="Y511" s="4" t="str">
        <f>IF(T511="A - Top-Kunde","bereits Top-Kunde",IF(AND(V511&lt;=Hilfswerte!$B$34,H511&lt;0.5*W511),"Hoch",IF(AND(V511&lt;=Hilfswerte!$B$35,H511&lt;0.7*W511),"Mittel","Niedrig")))</f>
        <v>Niedrig</v>
      </c>
      <c r="Z511" s="4">
        <f t="shared" si="63"/>
        <v>20</v>
      </c>
      <c r="AA511" s="4" t="str">
        <f>IF(J511&gt;365,"Bereits abgewandert (Segment D)",IF(Z511&gt;=Hilfswerte!$B$38,"Rot - akut gefaehrdet",IF(Z511&gt;=Hilfswerte!$B$39,"Gelb - beobachten","Gruen - stabil")))</f>
        <v>Rot - akut gefaehrdet</v>
      </c>
    </row>
    <row r="512" spans="1:27" ht="15" customHeight="1" x14ac:dyDescent="0.25">
      <c r="A512" s="4" t="s">
        <v>801</v>
      </c>
      <c r="B512" s="4" t="s">
        <v>447</v>
      </c>
      <c r="C512" s="4" t="s">
        <v>47</v>
      </c>
      <c r="D512" s="4" t="s">
        <v>77</v>
      </c>
      <c r="E512" s="4">
        <v>577</v>
      </c>
      <c r="F512" s="5">
        <v>194.5</v>
      </c>
      <c r="G512" s="5">
        <v>9.4</v>
      </c>
      <c r="H512" s="6">
        <v>0</v>
      </c>
      <c r="I512" s="4">
        <v>0</v>
      </c>
      <c r="J512" s="4">
        <v>525</v>
      </c>
      <c r="K512" s="4">
        <v>0</v>
      </c>
      <c r="L512" s="4">
        <v>-1</v>
      </c>
      <c r="M512" s="4">
        <v>0</v>
      </c>
      <c r="N512" s="5">
        <v>-44.8</v>
      </c>
      <c r="O512" s="7">
        <f t="shared" si="56"/>
        <v>1</v>
      </c>
      <c r="P512" s="7">
        <f t="shared" si="57"/>
        <v>1</v>
      </c>
      <c r="Q512" s="7">
        <f t="shared" si="58"/>
        <v>1</v>
      </c>
      <c r="R512" s="7">
        <f t="shared" si="59"/>
        <v>3</v>
      </c>
      <c r="S512" s="8">
        <f t="shared" si="60"/>
        <v>7.6</v>
      </c>
      <c r="T512" s="7" t="str">
        <f t="shared" si="61"/>
        <v>D - Abwanderungsrisiko</v>
      </c>
      <c r="U512" s="4">
        <f>ROUND(((E512-Hilfswerte!$B$20)/Hilfswerte!$B$21)+((F512-Hilfswerte!$B$22)/Hilfswerte!$B$23)+((G512-Hilfswerte!$B$24)/Hilfswerte!$B$25)+0.1*INDEX(Hilfswerte!$B$4:$B$15,MATCH(C512,Hilfswerte!$A$4:$A$15,0)),2)</f>
        <v>4.91</v>
      </c>
      <c r="V512" s="4">
        <f>ROUND(SQRT((((E512-Hilfswerte!$B$20)/Hilfswerte!$B$21)-Hilfswerte!$B$28)^2+(((F512-Hilfswerte!$B$22)/Hilfswerte!$B$23)-Hilfswerte!$B$29)^2+(((G512-Hilfswerte!$B$24)/Hilfswerte!$B$25)-Hilfswerte!$B$30)^2),3)</f>
        <v>3.3410000000000002</v>
      </c>
      <c r="W512" s="4">
        <f>ROUND(E512*Hilfswerte!$B$31,0)</f>
        <v>118600</v>
      </c>
      <c r="X512" s="4">
        <f t="shared" si="62"/>
        <v>118600</v>
      </c>
      <c r="Y512" s="4" t="str">
        <f>IF(T512="A - Top-Kunde","bereits Top-Kunde",IF(AND(V512&lt;=Hilfswerte!$B$34,H512&lt;0.5*W512),"Hoch",IF(AND(V512&lt;=Hilfswerte!$B$35,H512&lt;0.7*W512),"Mittel","Niedrig")))</f>
        <v>Niedrig</v>
      </c>
      <c r="Z512" s="4">
        <f t="shared" si="63"/>
        <v>44.2</v>
      </c>
      <c r="AA512" s="4" t="str">
        <f>IF(J512&gt;365,"Bereits abgewandert (Segment D)",IF(Z512&gt;=Hilfswerte!$B$38,"Rot - akut gefaehrdet",IF(Z512&gt;=Hilfswerte!$B$39,"Gelb - beobachten","Gruen - stabil")))</f>
        <v>Bereits abgewandert (Segment D)</v>
      </c>
    </row>
    <row r="513" spans="1:27" ht="15" customHeight="1" x14ac:dyDescent="0.25">
      <c r="A513" s="4" t="s">
        <v>802</v>
      </c>
      <c r="B513" s="4" t="s">
        <v>256</v>
      </c>
      <c r="C513" s="4" t="s">
        <v>33</v>
      </c>
      <c r="D513" s="4" t="s">
        <v>30</v>
      </c>
      <c r="E513" s="4">
        <v>28</v>
      </c>
      <c r="F513" s="5">
        <v>4.8</v>
      </c>
      <c r="G513" s="5">
        <v>2.7</v>
      </c>
      <c r="H513" s="6">
        <v>1800</v>
      </c>
      <c r="I513" s="4">
        <v>5</v>
      </c>
      <c r="J513" s="4">
        <v>11</v>
      </c>
      <c r="K513" s="4">
        <v>0</v>
      </c>
      <c r="L513" s="4">
        <v>-5</v>
      </c>
      <c r="M513" s="4">
        <v>5</v>
      </c>
      <c r="N513" s="5">
        <v>-11.5</v>
      </c>
      <c r="O513" s="7">
        <f t="shared" si="56"/>
        <v>5</v>
      </c>
      <c r="P513" s="7">
        <f t="shared" si="57"/>
        <v>5</v>
      </c>
      <c r="Q513" s="7">
        <f t="shared" si="58"/>
        <v>3</v>
      </c>
      <c r="R513" s="7">
        <f t="shared" si="59"/>
        <v>13</v>
      </c>
      <c r="S513" s="8">
        <f t="shared" si="60"/>
        <v>124.3</v>
      </c>
      <c r="T513" s="7" t="str">
        <f t="shared" si="61"/>
        <v>B - Kernkunde</v>
      </c>
      <c r="U513" s="4">
        <f>ROUND(((E513-Hilfswerte!$B$20)/Hilfswerte!$B$21)+((F513-Hilfswerte!$B$22)/Hilfswerte!$B$23)+((G513-Hilfswerte!$B$24)/Hilfswerte!$B$25)+0.1*INDEX(Hilfswerte!$B$4:$B$15,MATCH(C513,Hilfswerte!$A$4:$A$15,0)),2)</f>
        <v>-1.98</v>
      </c>
      <c r="V513" s="4">
        <f>ROUND(SQRT((((E513-Hilfswerte!$B$20)/Hilfswerte!$B$21)-Hilfswerte!$B$28)^2+(((F513-Hilfswerte!$B$22)/Hilfswerte!$B$23)-Hilfswerte!$B$29)^2+(((G513-Hilfswerte!$B$24)/Hilfswerte!$B$25)-Hilfswerte!$B$30)^2),3)</f>
        <v>1.591</v>
      </c>
      <c r="W513" s="4">
        <f>ROUND(E513*Hilfswerte!$B$31,0)</f>
        <v>5755</v>
      </c>
      <c r="X513" s="4">
        <f t="shared" si="62"/>
        <v>3955</v>
      </c>
      <c r="Y513" s="4" t="str">
        <f>IF(T513="A - Top-Kunde","bereits Top-Kunde",IF(AND(V513&lt;=Hilfswerte!$B$34,H513&lt;0.5*W513),"Hoch",IF(AND(V513&lt;=Hilfswerte!$B$35,H513&lt;0.7*W513),"Mittel","Niedrig")))</f>
        <v>Niedrig</v>
      </c>
      <c r="Z513" s="4">
        <f t="shared" si="63"/>
        <v>5.2</v>
      </c>
      <c r="AA513" s="4" t="str">
        <f>IF(J513&gt;365,"Bereits abgewandert (Segment D)",IF(Z513&gt;=Hilfswerte!$B$38,"Rot - akut gefaehrdet",IF(Z513&gt;=Hilfswerte!$B$39,"Gelb - beobachten","Gruen - stabil")))</f>
        <v>Gruen - stabil</v>
      </c>
    </row>
    <row r="514" spans="1:27" ht="15" customHeight="1" x14ac:dyDescent="0.25">
      <c r="A514" s="4" t="s">
        <v>803</v>
      </c>
      <c r="B514" s="4" t="s">
        <v>428</v>
      </c>
      <c r="C514" s="4" t="s">
        <v>55</v>
      </c>
      <c r="D514" s="4" t="s">
        <v>30</v>
      </c>
      <c r="E514" s="4">
        <v>37</v>
      </c>
      <c r="F514" s="5">
        <v>6.9</v>
      </c>
      <c r="G514" s="5">
        <v>19.5</v>
      </c>
      <c r="H514" s="6">
        <v>1540</v>
      </c>
      <c r="I514" s="4">
        <v>6</v>
      </c>
      <c r="J514" s="4">
        <v>3</v>
      </c>
      <c r="K514" s="4">
        <v>0</v>
      </c>
      <c r="L514" s="4">
        <v>7</v>
      </c>
      <c r="M514" s="4">
        <v>1</v>
      </c>
      <c r="N514" s="5">
        <v>2.4</v>
      </c>
      <c r="O514" s="7">
        <f t="shared" ref="O514:O577" si="64">IF(J514&gt;365,1,IF(J514&lt;=30,5,IF(J514&lt;=90,4,IF(J514&lt;=180,3,2))))</f>
        <v>5</v>
      </c>
      <c r="P514" s="7">
        <f t="shared" ref="P514:P577" si="65">IF(I514&gt;=5,5,IF(I514&gt;=4,4,IF(I514&gt;=3,3,IF(I514&gt;=2,2,1))))</f>
        <v>5</v>
      </c>
      <c r="Q514" s="7">
        <f t="shared" ref="Q514:Q577" si="66">IF(H514&gt;=7500,5,IF(H514&gt;=2500,4,IF(H514&gt;=1000,3,IF(H514&gt;=1,2,1))))</f>
        <v>3</v>
      </c>
      <c r="R514" s="7">
        <f t="shared" ref="R514:R577" si="67">O514+P514+Q514</f>
        <v>13</v>
      </c>
      <c r="S514" s="8">
        <f t="shared" ref="S514:S577" si="68">ROUND(10*R514+0.5*N514-6*K514-0.3*MAX(0,L514),1)</f>
        <v>129.1</v>
      </c>
      <c r="T514" s="7" t="str">
        <f t="shared" ref="T514:T577" si="69">IF(J514&gt;365,"D - Abwanderungsrisiko",IF(S514&gt;=125,"A - Top-Kunde",IF(S514&gt;=105,"B - Kernkunde","C - Entwicklungspotenzial")))</f>
        <v>A - Top-Kunde</v>
      </c>
      <c r="U514" s="4">
        <f>ROUND(((E514-Hilfswerte!$B$20)/Hilfswerte!$B$21)+((F514-Hilfswerte!$B$22)/Hilfswerte!$B$23)+((G514-Hilfswerte!$B$24)/Hilfswerte!$B$25)+0.1*INDEX(Hilfswerte!$B$4:$B$15,MATCH(C514,Hilfswerte!$A$4:$A$15,0)),2)</f>
        <v>1.03</v>
      </c>
      <c r="V514" s="4">
        <f>ROUND(SQRT((((E514-Hilfswerte!$B$20)/Hilfswerte!$B$21)-Hilfswerte!$B$28)^2+(((F514-Hilfswerte!$B$22)/Hilfswerte!$B$23)-Hilfswerte!$B$29)^2+(((G514-Hilfswerte!$B$24)/Hilfswerte!$B$25)-Hilfswerte!$B$30)^2),3)</f>
        <v>1.5329999999999999</v>
      </c>
      <c r="W514" s="4">
        <f>ROUND(E514*Hilfswerte!$B$31,0)</f>
        <v>7605</v>
      </c>
      <c r="X514" s="4">
        <f t="shared" ref="X514:X577" si="70">MAX(0,W514-H514)</f>
        <v>6065</v>
      </c>
      <c r="Y514" s="4" t="str">
        <f>IF(T514="A - Top-Kunde","bereits Top-Kunde",IF(AND(V514&lt;=Hilfswerte!$B$34,H514&lt;0.5*W514),"Hoch",IF(AND(V514&lt;=Hilfswerte!$B$35,H514&lt;0.7*W514),"Mittel","Niedrig")))</f>
        <v>bereits Top-Kunde</v>
      </c>
      <c r="Z514" s="4">
        <f t="shared" ref="Z514:Z577" si="71">ROUND(0.4*MAX(0,-N514)+3*K514+0.2*MAX(0,L514)+0.05*J514,1)</f>
        <v>1.6</v>
      </c>
      <c r="AA514" s="4" t="str">
        <f>IF(J514&gt;365,"Bereits abgewandert (Segment D)",IF(Z514&gt;=Hilfswerte!$B$38,"Rot - akut gefaehrdet",IF(Z514&gt;=Hilfswerte!$B$39,"Gelb - beobachten","Gruen - stabil")))</f>
        <v>Gruen - stabil</v>
      </c>
    </row>
    <row r="515" spans="1:27" ht="15" customHeight="1" x14ac:dyDescent="0.25">
      <c r="A515" s="4" t="s">
        <v>804</v>
      </c>
      <c r="B515" s="4" t="s">
        <v>256</v>
      </c>
      <c r="C515" s="4" t="s">
        <v>55</v>
      </c>
      <c r="D515" s="4" t="s">
        <v>30</v>
      </c>
      <c r="E515" s="4">
        <v>18</v>
      </c>
      <c r="F515" s="5">
        <v>3</v>
      </c>
      <c r="G515" s="5">
        <v>2.4</v>
      </c>
      <c r="H515" s="6">
        <v>830</v>
      </c>
      <c r="I515" s="4">
        <v>1</v>
      </c>
      <c r="J515" s="4">
        <v>250</v>
      </c>
      <c r="K515" s="4">
        <v>0</v>
      </c>
      <c r="L515" s="4">
        <v>-5</v>
      </c>
      <c r="M515" s="4">
        <v>2</v>
      </c>
      <c r="N515" s="5">
        <v>-8</v>
      </c>
      <c r="O515" s="7">
        <f t="shared" si="64"/>
        <v>2</v>
      </c>
      <c r="P515" s="7">
        <f t="shared" si="65"/>
        <v>1</v>
      </c>
      <c r="Q515" s="7">
        <f t="shared" si="66"/>
        <v>2</v>
      </c>
      <c r="R515" s="7">
        <f t="shared" si="67"/>
        <v>5</v>
      </c>
      <c r="S515" s="8">
        <f t="shared" si="68"/>
        <v>46</v>
      </c>
      <c r="T515" s="7" t="str">
        <f t="shared" si="69"/>
        <v>C - Entwicklungspotenzial</v>
      </c>
      <c r="U515" s="4">
        <f>ROUND(((E515-Hilfswerte!$B$20)/Hilfswerte!$B$21)+((F515-Hilfswerte!$B$22)/Hilfswerte!$B$23)+((G515-Hilfswerte!$B$24)/Hilfswerte!$B$25)+0.1*INDEX(Hilfswerte!$B$4:$B$15,MATCH(C515,Hilfswerte!$A$4:$A$15,0)),2)</f>
        <v>-1.83</v>
      </c>
      <c r="V515" s="4">
        <f>ROUND(SQRT((((E515-Hilfswerte!$B$20)/Hilfswerte!$B$21)-Hilfswerte!$B$28)^2+(((F515-Hilfswerte!$B$22)/Hilfswerte!$B$23)-Hilfswerte!$B$29)^2+(((G515-Hilfswerte!$B$24)/Hilfswerte!$B$25)-Hilfswerte!$B$30)^2),3)</f>
        <v>1.66</v>
      </c>
      <c r="W515" s="4">
        <f>ROUND(E515*Hilfswerte!$B$31,0)</f>
        <v>3700</v>
      </c>
      <c r="X515" s="4">
        <f t="shared" si="70"/>
        <v>2870</v>
      </c>
      <c r="Y515" s="4" t="str">
        <f>IF(T515="A - Top-Kunde","bereits Top-Kunde",IF(AND(V515&lt;=Hilfswerte!$B$34,H515&lt;0.5*W515),"Hoch",IF(AND(V515&lt;=Hilfswerte!$B$35,H515&lt;0.7*W515),"Mittel","Niedrig")))</f>
        <v>Niedrig</v>
      </c>
      <c r="Z515" s="4">
        <f t="shared" si="71"/>
        <v>15.7</v>
      </c>
      <c r="AA515" s="4" t="str">
        <f>IF(J515&gt;365,"Bereits abgewandert (Segment D)",IF(Z515&gt;=Hilfswerte!$B$38,"Rot - akut gefaehrdet",IF(Z515&gt;=Hilfswerte!$B$39,"Gelb - beobachten","Gruen - stabil")))</f>
        <v>Gelb - beobachten</v>
      </c>
    </row>
    <row r="516" spans="1:27" ht="15" customHeight="1" x14ac:dyDescent="0.25">
      <c r="A516" s="4" t="s">
        <v>805</v>
      </c>
      <c r="B516" s="4" t="s">
        <v>806</v>
      </c>
      <c r="C516" s="4" t="s">
        <v>65</v>
      </c>
      <c r="D516" s="4" t="s">
        <v>30</v>
      </c>
      <c r="E516" s="4">
        <v>151</v>
      </c>
      <c r="F516" s="5">
        <v>47.2</v>
      </c>
      <c r="G516" s="5">
        <v>12.4</v>
      </c>
      <c r="H516" s="6">
        <v>89200</v>
      </c>
      <c r="I516" s="4">
        <v>3</v>
      </c>
      <c r="J516" s="4">
        <v>27</v>
      </c>
      <c r="K516" s="4">
        <v>1</v>
      </c>
      <c r="L516" s="4">
        <v>0</v>
      </c>
      <c r="M516" s="4">
        <v>2</v>
      </c>
      <c r="N516" s="5">
        <v>31.6</v>
      </c>
      <c r="O516" s="7">
        <f t="shared" si="64"/>
        <v>5</v>
      </c>
      <c r="P516" s="7">
        <f t="shared" si="65"/>
        <v>3</v>
      </c>
      <c r="Q516" s="7">
        <f t="shared" si="66"/>
        <v>5</v>
      </c>
      <c r="R516" s="7">
        <f t="shared" si="67"/>
        <v>13</v>
      </c>
      <c r="S516" s="8">
        <f t="shared" si="68"/>
        <v>139.80000000000001</v>
      </c>
      <c r="T516" s="7" t="str">
        <f t="shared" si="69"/>
        <v>A - Top-Kunde</v>
      </c>
      <c r="U516" s="4">
        <f>ROUND(((E516-Hilfswerte!$B$20)/Hilfswerte!$B$21)+((F516-Hilfswerte!$B$22)/Hilfswerte!$B$23)+((G516-Hilfswerte!$B$24)/Hilfswerte!$B$25)+0.1*INDEX(Hilfswerte!$B$4:$B$15,MATCH(C516,Hilfswerte!$A$4:$A$15,0)),2)</f>
        <v>0.77</v>
      </c>
      <c r="V516" s="4">
        <f>ROUND(SQRT((((E516-Hilfswerte!$B$20)/Hilfswerte!$B$21)-Hilfswerte!$B$28)^2+(((F516-Hilfswerte!$B$22)/Hilfswerte!$B$23)-Hilfswerte!$B$29)^2+(((G516-Hilfswerte!$B$24)/Hilfswerte!$B$25)-Hilfswerte!$B$30)^2),3)</f>
        <v>0.26400000000000001</v>
      </c>
      <c r="W516" s="4">
        <f>ROUND(E516*Hilfswerte!$B$31,0)</f>
        <v>31037</v>
      </c>
      <c r="X516" s="4">
        <f t="shared" si="70"/>
        <v>0</v>
      </c>
      <c r="Y516" s="4" t="str">
        <f>IF(T516="A - Top-Kunde","bereits Top-Kunde",IF(AND(V516&lt;=Hilfswerte!$B$34,H516&lt;0.5*W516),"Hoch",IF(AND(V516&lt;=Hilfswerte!$B$35,H516&lt;0.7*W516),"Mittel","Niedrig")))</f>
        <v>bereits Top-Kunde</v>
      </c>
      <c r="Z516" s="4">
        <f t="shared" si="71"/>
        <v>4.4000000000000004</v>
      </c>
      <c r="AA516" s="4" t="str">
        <f>IF(J516&gt;365,"Bereits abgewandert (Segment D)",IF(Z516&gt;=Hilfswerte!$B$38,"Rot - akut gefaehrdet",IF(Z516&gt;=Hilfswerte!$B$39,"Gelb - beobachten","Gruen - stabil")))</f>
        <v>Gruen - stabil</v>
      </c>
    </row>
    <row r="517" spans="1:27" ht="15" customHeight="1" x14ac:dyDescent="0.25">
      <c r="A517" s="4" t="s">
        <v>807</v>
      </c>
      <c r="B517" s="4" t="s">
        <v>808</v>
      </c>
      <c r="C517" s="4" t="s">
        <v>65</v>
      </c>
      <c r="D517" s="4" t="s">
        <v>30</v>
      </c>
      <c r="E517" s="4">
        <v>34</v>
      </c>
      <c r="F517" s="5">
        <v>7.6</v>
      </c>
      <c r="G517" s="5">
        <v>6.3</v>
      </c>
      <c r="H517" s="6">
        <v>360</v>
      </c>
      <c r="I517" s="4">
        <v>1</v>
      </c>
      <c r="J517" s="4">
        <v>219</v>
      </c>
      <c r="K517" s="4">
        <v>0</v>
      </c>
      <c r="L517" s="4">
        <v>3</v>
      </c>
      <c r="M517" s="4">
        <v>2</v>
      </c>
      <c r="N517" s="5">
        <v>-1.1000000000000001</v>
      </c>
      <c r="O517" s="7">
        <f t="shared" si="64"/>
        <v>2</v>
      </c>
      <c r="P517" s="7">
        <f t="shared" si="65"/>
        <v>1</v>
      </c>
      <c r="Q517" s="7">
        <f t="shared" si="66"/>
        <v>2</v>
      </c>
      <c r="R517" s="7">
        <f t="shared" si="67"/>
        <v>5</v>
      </c>
      <c r="S517" s="8">
        <f t="shared" si="68"/>
        <v>48.6</v>
      </c>
      <c r="T517" s="7" t="str">
        <f t="shared" si="69"/>
        <v>C - Entwicklungspotenzial</v>
      </c>
      <c r="U517" s="4">
        <f>ROUND(((E517-Hilfswerte!$B$20)/Hilfswerte!$B$21)+((F517-Hilfswerte!$B$22)/Hilfswerte!$B$23)+((G517-Hilfswerte!$B$24)/Hilfswerte!$B$25)+0.1*INDEX(Hilfswerte!$B$4:$B$15,MATCH(C517,Hilfswerte!$A$4:$A$15,0)),2)</f>
        <v>-1.41</v>
      </c>
      <c r="V517" s="4">
        <f>ROUND(SQRT((((E517-Hilfswerte!$B$20)/Hilfswerte!$B$21)-Hilfswerte!$B$28)^2+(((F517-Hilfswerte!$B$22)/Hilfswerte!$B$23)-Hilfswerte!$B$29)^2+(((G517-Hilfswerte!$B$24)/Hilfswerte!$B$25)-Hilfswerte!$B$30)^2),3)</f>
        <v>1.1080000000000001</v>
      </c>
      <c r="W517" s="4">
        <f>ROUND(E517*Hilfswerte!$B$31,0)</f>
        <v>6989</v>
      </c>
      <c r="X517" s="4">
        <f t="shared" si="70"/>
        <v>6629</v>
      </c>
      <c r="Y517" s="4" t="str">
        <f>IF(T517="A - Top-Kunde","bereits Top-Kunde",IF(AND(V517&lt;=Hilfswerte!$B$34,H517&lt;0.5*W517),"Hoch",IF(AND(V517&lt;=Hilfswerte!$B$35,H517&lt;0.7*W517),"Mittel","Niedrig")))</f>
        <v>Mittel</v>
      </c>
      <c r="Z517" s="4">
        <f t="shared" si="71"/>
        <v>12</v>
      </c>
      <c r="AA517" s="4" t="str">
        <f>IF(J517&gt;365,"Bereits abgewandert (Segment D)",IF(Z517&gt;=Hilfswerte!$B$38,"Rot - akut gefaehrdet",IF(Z517&gt;=Hilfswerte!$B$39,"Gelb - beobachten","Gruen - stabil")))</f>
        <v>Gruen - stabil</v>
      </c>
    </row>
    <row r="518" spans="1:27" ht="15" customHeight="1" x14ac:dyDescent="0.25">
      <c r="A518" s="4" t="s">
        <v>809</v>
      </c>
      <c r="B518" s="4" t="s">
        <v>735</v>
      </c>
      <c r="C518" s="4" t="s">
        <v>47</v>
      </c>
      <c r="D518" s="4" t="s">
        <v>77</v>
      </c>
      <c r="E518" s="4">
        <v>35</v>
      </c>
      <c r="F518" s="5">
        <v>5.6</v>
      </c>
      <c r="G518" s="5">
        <v>4.7</v>
      </c>
      <c r="H518" s="6">
        <v>5840</v>
      </c>
      <c r="I518" s="4">
        <v>4</v>
      </c>
      <c r="J518" s="4">
        <v>16</v>
      </c>
      <c r="K518" s="4">
        <v>2</v>
      </c>
      <c r="L518" s="4">
        <v>9</v>
      </c>
      <c r="M518" s="4">
        <v>1</v>
      </c>
      <c r="N518" s="5">
        <v>16.8</v>
      </c>
      <c r="O518" s="7">
        <f t="shared" si="64"/>
        <v>5</v>
      </c>
      <c r="P518" s="7">
        <f t="shared" si="65"/>
        <v>4</v>
      </c>
      <c r="Q518" s="7">
        <f t="shared" si="66"/>
        <v>4</v>
      </c>
      <c r="R518" s="7">
        <f t="shared" si="67"/>
        <v>13</v>
      </c>
      <c r="S518" s="8">
        <f t="shared" si="68"/>
        <v>123.7</v>
      </c>
      <c r="T518" s="7" t="str">
        <f t="shared" si="69"/>
        <v>B - Kernkunde</v>
      </c>
      <c r="U518" s="4">
        <f>ROUND(((E518-Hilfswerte!$B$20)/Hilfswerte!$B$21)+((F518-Hilfswerte!$B$22)/Hilfswerte!$B$23)+((G518-Hilfswerte!$B$24)/Hilfswerte!$B$25)+0.1*INDEX(Hilfswerte!$B$4:$B$15,MATCH(C518,Hilfswerte!$A$4:$A$15,0)),2)</f>
        <v>-1.56</v>
      </c>
      <c r="V518" s="4">
        <f>ROUND(SQRT((((E518-Hilfswerte!$B$20)/Hilfswerte!$B$21)-Hilfswerte!$B$28)^2+(((F518-Hilfswerte!$B$22)/Hilfswerte!$B$23)-Hilfswerte!$B$29)^2+(((G518-Hilfswerte!$B$24)/Hilfswerte!$B$25)-Hilfswerte!$B$30)^2),3)</f>
        <v>1.3129999999999999</v>
      </c>
      <c r="W518" s="4">
        <f>ROUND(E518*Hilfswerte!$B$31,0)</f>
        <v>7194</v>
      </c>
      <c r="X518" s="4">
        <f t="shared" si="70"/>
        <v>1354</v>
      </c>
      <c r="Y518" s="4" t="str">
        <f>IF(T518="A - Top-Kunde","bereits Top-Kunde",IF(AND(V518&lt;=Hilfswerte!$B$34,H518&lt;0.5*W518),"Hoch",IF(AND(V518&lt;=Hilfswerte!$B$35,H518&lt;0.7*W518),"Mittel","Niedrig")))</f>
        <v>Niedrig</v>
      </c>
      <c r="Z518" s="4">
        <f t="shared" si="71"/>
        <v>8.6</v>
      </c>
      <c r="AA518" s="4" t="str">
        <f>IF(J518&gt;365,"Bereits abgewandert (Segment D)",IF(Z518&gt;=Hilfswerte!$B$38,"Rot - akut gefaehrdet",IF(Z518&gt;=Hilfswerte!$B$39,"Gelb - beobachten","Gruen - stabil")))</f>
        <v>Gruen - stabil</v>
      </c>
    </row>
    <row r="519" spans="1:27" ht="15" customHeight="1" x14ac:dyDescent="0.25">
      <c r="A519" s="4" t="s">
        <v>810</v>
      </c>
      <c r="B519" s="4" t="s">
        <v>569</v>
      </c>
      <c r="C519" s="4" t="s">
        <v>89</v>
      </c>
      <c r="D519" s="4" t="s">
        <v>30</v>
      </c>
      <c r="E519" s="4">
        <v>343</v>
      </c>
      <c r="F519" s="5">
        <v>95.3</v>
      </c>
      <c r="G519" s="5">
        <v>20</v>
      </c>
      <c r="H519" s="6">
        <v>0</v>
      </c>
      <c r="I519" s="4">
        <v>0</v>
      </c>
      <c r="J519" s="4">
        <v>789</v>
      </c>
      <c r="K519" s="4">
        <v>0</v>
      </c>
      <c r="L519" s="4">
        <v>31</v>
      </c>
      <c r="M519" s="4">
        <v>0</v>
      </c>
      <c r="N519" s="5">
        <v>-35.1</v>
      </c>
      <c r="O519" s="7">
        <f t="shared" si="64"/>
        <v>1</v>
      </c>
      <c r="P519" s="7">
        <f t="shared" si="65"/>
        <v>1</v>
      </c>
      <c r="Q519" s="7">
        <f t="shared" si="66"/>
        <v>1</v>
      </c>
      <c r="R519" s="7">
        <f t="shared" si="67"/>
        <v>3</v>
      </c>
      <c r="S519" s="8">
        <f t="shared" si="68"/>
        <v>3.2</v>
      </c>
      <c r="T519" s="7" t="str">
        <f t="shared" si="69"/>
        <v>D - Abwanderungsrisiko</v>
      </c>
      <c r="U519" s="4">
        <f>ROUND(((E519-Hilfswerte!$B$20)/Hilfswerte!$B$21)+((F519-Hilfswerte!$B$22)/Hilfswerte!$B$23)+((G519-Hilfswerte!$B$24)/Hilfswerte!$B$25)+0.1*INDEX(Hilfswerte!$B$4:$B$15,MATCH(C519,Hilfswerte!$A$4:$A$15,0)),2)</f>
        <v>4.0199999999999996</v>
      </c>
      <c r="V519" s="4">
        <f>ROUND(SQRT((((E519-Hilfswerte!$B$20)/Hilfswerte!$B$21)-Hilfswerte!$B$28)^2+(((F519-Hilfswerte!$B$22)/Hilfswerte!$B$23)-Hilfswerte!$B$29)^2+(((G519-Hilfswerte!$B$24)/Hilfswerte!$B$25)-Hilfswerte!$B$30)^2),3)</f>
        <v>1.8959999999999999</v>
      </c>
      <c r="W519" s="4">
        <f>ROUND(E519*Hilfswerte!$B$31,0)</f>
        <v>70502</v>
      </c>
      <c r="X519" s="4">
        <f t="shared" si="70"/>
        <v>70502</v>
      </c>
      <c r="Y519" s="4" t="str">
        <f>IF(T519="A - Top-Kunde","bereits Top-Kunde",IF(AND(V519&lt;=Hilfswerte!$B$34,H519&lt;0.5*W519),"Hoch",IF(AND(V519&lt;=Hilfswerte!$B$35,H519&lt;0.7*W519),"Mittel","Niedrig")))</f>
        <v>Niedrig</v>
      </c>
      <c r="Z519" s="4">
        <f t="shared" si="71"/>
        <v>59.7</v>
      </c>
      <c r="AA519" s="4" t="str">
        <f>IF(J519&gt;365,"Bereits abgewandert (Segment D)",IF(Z519&gt;=Hilfswerte!$B$38,"Rot - akut gefaehrdet",IF(Z519&gt;=Hilfswerte!$B$39,"Gelb - beobachten","Gruen - stabil")))</f>
        <v>Bereits abgewandert (Segment D)</v>
      </c>
    </row>
    <row r="520" spans="1:27" ht="15" customHeight="1" x14ac:dyDescent="0.25">
      <c r="A520" s="4" t="s">
        <v>811</v>
      </c>
      <c r="B520" s="4" t="s">
        <v>132</v>
      </c>
      <c r="C520" s="4" t="s">
        <v>59</v>
      </c>
      <c r="D520" s="4" t="s">
        <v>30</v>
      </c>
      <c r="E520" s="4">
        <v>292</v>
      </c>
      <c r="F520" s="5">
        <v>75.599999999999994</v>
      </c>
      <c r="G520" s="5">
        <v>14.8</v>
      </c>
      <c r="H520" s="6">
        <v>25350</v>
      </c>
      <c r="I520" s="4">
        <v>2</v>
      </c>
      <c r="J520" s="4">
        <v>288</v>
      </c>
      <c r="K520" s="4">
        <v>0</v>
      </c>
      <c r="L520" s="4">
        <v>4</v>
      </c>
      <c r="M520" s="4">
        <v>4</v>
      </c>
      <c r="N520" s="5">
        <v>0.9</v>
      </c>
      <c r="O520" s="7">
        <f t="shared" si="64"/>
        <v>2</v>
      </c>
      <c r="P520" s="7">
        <f t="shared" si="65"/>
        <v>2</v>
      </c>
      <c r="Q520" s="7">
        <f t="shared" si="66"/>
        <v>5</v>
      </c>
      <c r="R520" s="7">
        <f t="shared" si="67"/>
        <v>9</v>
      </c>
      <c r="S520" s="8">
        <f t="shared" si="68"/>
        <v>89.3</v>
      </c>
      <c r="T520" s="7" t="str">
        <f t="shared" si="69"/>
        <v>C - Entwicklungspotenzial</v>
      </c>
      <c r="U520" s="4">
        <f>ROUND(((E520-Hilfswerte!$B$20)/Hilfswerte!$B$21)+((F520-Hilfswerte!$B$22)/Hilfswerte!$B$23)+((G520-Hilfswerte!$B$24)/Hilfswerte!$B$25)+0.1*INDEX(Hilfswerte!$B$4:$B$15,MATCH(C520,Hilfswerte!$A$4:$A$15,0)),2)</f>
        <v>2.25</v>
      </c>
      <c r="V520" s="4">
        <f>ROUND(SQRT((((E520-Hilfswerte!$B$20)/Hilfswerte!$B$21)-Hilfswerte!$B$28)^2+(((F520-Hilfswerte!$B$22)/Hilfswerte!$B$23)-Hilfswerte!$B$29)^2+(((G520-Hilfswerte!$B$24)/Hilfswerte!$B$25)-Hilfswerte!$B$30)^2),3)</f>
        <v>1.038</v>
      </c>
      <c r="W520" s="4">
        <f>ROUND(E520*Hilfswerte!$B$31,0)</f>
        <v>60019</v>
      </c>
      <c r="X520" s="4">
        <f t="shared" si="70"/>
        <v>34669</v>
      </c>
      <c r="Y520" s="4" t="str">
        <f>IF(T520="A - Top-Kunde","bereits Top-Kunde",IF(AND(V520&lt;=Hilfswerte!$B$34,H520&lt;0.5*W520),"Hoch",IF(AND(V520&lt;=Hilfswerte!$B$35,H520&lt;0.7*W520),"Mittel","Niedrig")))</f>
        <v>Mittel</v>
      </c>
      <c r="Z520" s="4">
        <f t="shared" si="71"/>
        <v>15.2</v>
      </c>
      <c r="AA520" s="4" t="str">
        <f>IF(J520&gt;365,"Bereits abgewandert (Segment D)",IF(Z520&gt;=Hilfswerte!$B$38,"Rot - akut gefaehrdet",IF(Z520&gt;=Hilfswerte!$B$39,"Gelb - beobachten","Gruen - stabil")))</f>
        <v>Gelb - beobachten</v>
      </c>
    </row>
    <row r="521" spans="1:27" ht="15" customHeight="1" x14ac:dyDescent="0.25">
      <c r="A521" s="4" t="s">
        <v>812</v>
      </c>
      <c r="B521" s="4" t="s">
        <v>474</v>
      </c>
      <c r="C521" s="4" t="s">
        <v>38</v>
      </c>
      <c r="D521" s="4" t="s">
        <v>117</v>
      </c>
      <c r="E521" s="4">
        <v>217</v>
      </c>
      <c r="F521" s="5">
        <v>84</v>
      </c>
      <c r="G521" s="5">
        <v>7.6</v>
      </c>
      <c r="H521" s="6">
        <v>5770</v>
      </c>
      <c r="I521" s="4">
        <v>3</v>
      </c>
      <c r="J521" s="4">
        <v>153</v>
      </c>
      <c r="K521" s="4">
        <v>0</v>
      </c>
      <c r="L521" s="4">
        <v>24</v>
      </c>
      <c r="M521" s="4">
        <v>4</v>
      </c>
      <c r="N521" s="5">
        <v>-0.7</v>
      </c>
      <c r="O521" s="7">
        <f t="shared" si="64"/>
        <v>3</v>
      </c>
      <c r="P521" s="7">
        <f t="shared" si="65"/>
        <v>3</v>
      </c>
      <c r="Q521" s="7">
        <f t="shared" si="66"/>
        <v>4</v>
      </c>
      <c r="R521" s="7">
        <f t="shared" si="67"/>
        <v>10</v>
      </c>
      <c r="S521" s="8">
        <f t="shared" si="68"/>
        <v>92.5</v>
      </c>
      <c r="T521" s="7" t="str">
        <f t="shared" si="69"/>
        <v>C - Entwicklungspotenzial</v>
      </c>
      <c r="U521" s="4">
        <f>ROUND(((E521-Hilfswerte!$B$20)/Hilfswerte!$B$21)+((F521-Hilfswerte!$B$22)/Hilfswerte!$B$23)+((G521-Hilfswerte!$B$24)/Hilfswerte!$B$25)+0.1*INDEX(Hilfswerte!$B$4:$B$15,MATCH(C521,Hilfswerte!$A$4:$A$15,0)),2)</f>
        <v>1.35</v>
      </c>
      <c r="V521" s="4">
        <f>ROUND(SQRT((((E521-Hilfswerte!$B$20)/Hilfswerte!$B$21)-Hilfswerte!$B$28)^2+(((F521-Hilfswerte!$B$22)/Hilfswerte!$B$23)-Hilfswerte!$B$29)^2+(((G521-Hilfswerte!$B$24)/Hilfswerte!$B$25)-Hilfswerte!$B$30)^2),3)</f>
        <v>1.036</v>
      </c>
      <c r="W521" s="4">
        <f>ROUND(E521*Hilfswerte!$B$31,0)</f>
        <v>44604</v>
      </c>
      <c r="X521" s="4">
        <f t="shared" si="70"/>
        <v>38834</v>
      </c>
      <c r="Y521" s="4" t="str">
        <f>IF(T521="A - Top-Kunde","bereits Top-Kunde",IF(AND(V521&lt;=Hilfswerte!$B$34,H521&lt;0.5*W521),"Hoch",IF(AND(V521&lt;=Hilfswerte!$B$35,H521&lt;0.7*W521),"Mittel","Niedrig")))</f>
        <v>Mittel</v>
      </c>
      <c r="Z521" s="4">
        <f t="shared" si="71"/>
        <v>12.7</v>
      </c>
      <c r="AA521" s="4" t="str">
        <f>IF(J521&gt;365,"Bereits abgewandert (Segment D)",IF(Z521&gt;=Hilfswerte!$B$38,"Rot - akut gefaehrdet",IF(Z521&gt;=Hilfswerte!$B$39,"Gelb - beobachten","Gruen - stabil")))</f>
        <v>Gruen - stabil</v>
      </c>
    </row>
    <row r="522" spans="1:27" ht="15" customHeight="1" x14ac:dyDescent="0.25">
      <c r="A522" s="4" t="s">
        <v>813</v>
      </c>
      <c r="B522" s="4" t="s">
        <v>325</v>
      </c>
      <c r="C522" s="4" t="s">
        <v>51</v>
      </c>
      <c r="D522" s="4" t="s">
        <v>52</v>
      </c>
      <c r="E522" s="4">
        <v>100</v>
      </c>
      <c r="F522" s="5">
        <v>16.399999999999999</v>
      </c>
      <c r="G522" s="5">
        <v>13.5</v>
      </c>
      <c r="H522" s="6">
        <v>9990</v>
      </c>
      <c r="I522" s="4">
        <v>4</v>
      </c>
      <c r="J522" s="4">
        <v>8</v>
      </c>
      <c r="K522" s="4">
        <v>1</v>
      </c>
      <c r="L522" s="4">
        <v>-5</v>
      </c>
      <c r="M522" s="4">
        <v>6</v>
      </c>
      <c r="N522" s="5">
        <v>27.7</v>
      </c>
      <c r="O522" s="7">
        <f t="shared" si="64"/>
        <v>5</v>
      </c>
      <c r="P522" s="7">
        <f t="shared" si="65"/>
        <v>4</v>
      </c>
      <c r="Q522" s="7">
        <f t="shared" si="66"/>
        <v>5</v>
      </c>
      <c r="R522" s="7">
        <f t="shared" si="67"/>
        <v>14</v>
      </c>
      <c r="S522" s="8">
        <f t="shared" si="68"/>
        <v>147.9</v>
      </c>
      <c r="T522" s="7" t="str">
        <f t="shared" si="69"/>
        <v>A - Top-Kunde</v>
      </c>
      <c r="U522" s="4">
        <f>ROUND(((E522-Hilfswerte!$B$20)/Hilfswerte!$B$21)+((F522-Hilfswerte!$B$22)/Hilfswerte!$B$23)+((G522-Hilfswerte!$B$24)/Hilfswerte!$B$25)+0.1*INDEX(Hilfswerte!$B$4:$B$15,MATCH(C522,Hilfswerte!$A$4:$A$15,0)),2)</f>
        <v>0.57999999999999996</v>
      </c>
      <c r="V522" s="4">
        <f>ROUND(SQRT((((E522-Hilfswerte!$B$20)/Hilfswerte!$B$21)-Hilfswerte!$B$28)^2+(((F522-Hilfswerte!$B$22)/Hilfswerte!$B$23)-Hilfswerte!$B$29)^2+(((G522-Hilfswerte!$B$24)/Hilfswerte!$B$25)-Hilfswerte!$B$30)^2),3)</f>
        <v>0.60199999999999998</v>
      </c>
      <c r="W522" s="4">
        <f>ROUND(E522*Hilfswerte!$B$31,0)</f>
        <v>20555</v>
      </c>
      <c r="X522" s="4">
        <f t="shared" si="70"/>
        <v>10565</v>
      </c>
      <c r="Y522" s="4" t="str">
        <f>IF(T522="A - Top-Kunde","bereits Top-Kunde",IF(AND(V522&lt;=Hilfswerte!$B$34,H522&lt;0.5*W522),"Hoch",IF(AND(V522&lt;=Hilfswerte!$B$35,H522&lt;0.7*W522),"Mittel","Niedrig")))</f>
        <v>bereits Top-Kunde</v>
      </c>
      <c r="Z522" s="4">
        <f t="shared" si="71"/>
        <v>3.4</v>
      </c>
      <c r="AA522" s="4" t="str">
        <f>IF(J522&gt;365,"Bereits abgewandert (Segment D)",IF(Z522&gt;=Hilfswerte!$B$38,"Rot - akut gefaehrdet",IF(Z522&gt;=Hilfswerte!$B$39,"Gelb - beobachten","Gruen - stabil")))</f>
        <v>Gruen - stabil</v>
      </c>
    </row>
    <row r="523" spans="1:27" ht="15" customHeight="1" x14ac:dyDescent="0.25">
      <c r="A523" s="4" t="s">
        <v>814</v>
      </c>
      <c r="B523" s="4" t="s">
        <v>701</v>
      </c>
      <c r="C523" s="4" t="s">
        <v>51</v>
      </c>
      <c r="D523" s="4" t="s">
        <v>30</v>
      </c>
      <c r="E523" s="4">
        <v>110</v>
      </c>
      <c r="F523" s="5">
        <v>23.7</v>
      </c>
      <c r="G523" s="5">
        <v>20</v>
      </c>
      <c r="H523" s="6">
        <v>6930</v>
      </c>
      <c r="I523" s="4">
        <v>2</v>
      </c>
      <c r="J523" s="4">
        <v>175</v>
      </c>
      <c r="K523" s="4">
        <v>0</v>
      </c>
      <c r="L523" s="4">
        <v>12</v>
      </c>
      <c r="M523" s="4">
        <v>6</v>
      </c>
      <c r="N523" s="5">
        <v>7.5</v>
      </c>
      <c r="O523" s="7">
        <f t="shared" si="64"/>
        <v>3</v>
      </c>
      <c r="P523" s="7">
        <f t="shared" si="65"/>
        <v>2</v>
      </c>
      <c r="Q523" s="7">
        <f t="shared" si="66"/>
        <v>4</v>
      </c>
      <c r="R523" s="7">
        <f t="shared" si="67"/>
        <v>9</v>
      </c>
      <c r="S523" s="8">
        <f t="shared" si="68"/>
        <v>90.2</v>
      </c>
      <c r="T523" s="7" t="str">
        <f t="shared" si="69"/>
        <v>C - Entwicklungspotenzial</v>
      </c>
      <c r="U523" s="4">
        <f>ROUND(((E523-Hilfswerte!$B$20)/Hilfswerte!$B$21)+((F523-Hilfswerte!$B$22)/Hilfswerte!$B$23)+((G523-Hilfswerte!$B$24)/Hilfswerte!$B$25)+0.1*INDEX(Hilfswerte!$B$4:$B$15,MATCH(C523,Hilfswerte!$A$4:$A$15,0)),2)</f>
        <v>1.78</v>
      </c>
      <c r="V523" s="4">
        <f>ROUND(SQRT((((E523-Hilfswerte!$B$20)/Hilfswerte!$B$21)-Hilfswerte!$B$28)^2+(((F523-Hilfswerte!$B$22)/Hilfswerte!$B$23)-Hilfswerte!$B$29)^2+(((G523-Hilfswerte!$B$24)/Hilfswerte!$B$25)-Hilfswerte!$B$30)^2),3)</f>
        <v>1.4390000000000001</v>
      </c>
      <c r="W523" s="4">
        <f>ROUND(E523*Hilfswerte!$B$31,0)</f>
        <v>22610</v>
      </c>
      <c r="X523" s="4">
        <f t="shared" si="70"/>
        <v>15680</v>
      </c>
      <c r="Y523" s="4" t="str">
        <f>IF(T523="A - Top-Kunde","bereits Top-Kunde",IF(AND(V523&lt;=Hilfswerte!$B$34,H523&lt;0.5*W523),"Hoch",IF(AND(V523&lt;=Hilfswerte!$B$35,H523&lt;0.7*W523),"Mittel","Niedrig")))</f>
        <v>Niedrig</v>
      </c>
      <c r="Z523" s="4">
        <f t="shared" si="71"/>
        <v>11.2</v>
      </c>
      <c r="AA523" s="4" t="str">
        <f>IF(J523&gt;365,"Bereits abgewandert (Segment D)",IF(Z523&gt;=Hilfswerte!$B$38,"Rot - akut gefaehrdet",IF(Z523&gt;=Hilfswerte!$B$39,"Gelb - beobachten","Gruen - stabil")))</f>
        <v>Gruen - stabil</v>
      </c>
    </row>
    <row r="524" spans="1:27" ht="15" customHeight="1" x14ac:dyDescent="0.25">
      <c r="A524" s="4" t="s">
        <v>815</v>
      </c>
      <c r="B524" s="4" t="s">
        <v>183</v>
      </c>
      <c r="C524" s="4" t="s">
        <v>89</v>
      </c>
      <c r="D524" s="4" t="s">
        <v>48</v>
      </c>
      <c r="E524" s="4">
        <v>53</v>
      </c>
      <c r="F524" s="5">
        <v>14</v>
      </c>
      <c r="G524" s="5">
        <v>4.4000000000000004</v>
      </c>
      <c r="H524" s="6">
        <v>16840</v>
      </c>
      <c r="I524" s="4">
        <v>1</v>
      </c>
      <c r="J524" s="4">
        <v>223</v>
      </c>
      <c r="K524" s="4">
        <v>0</v>
      </c>
      <c r="L524" s="4">
        <v>-3</v>
      </c>
      <c r="M524" s="4">
        <v>3</v>
      </c>
      <c r="N524" s="5">
        <v>19.3</v>
      </c>
      <c r="O524" s="7">
        <f t="shared" si="64"/>
        <v>2</v>
      </c>
      <c r="P524" s="7">
        <f t="shared" si="65"/>
        <v>1</v>
      </c>
      <c r="Q524" s="7">
        <f t="shared" si="66"/>
        <v>5</v>
      </c>
      <c r="R524" s="7">
        <f t="shared" si="67"/>
        <v>8</v>
      </c>
      <c r="S524" s="8">
        <f t="shared" si="68"/>
        <v>89.7</v>
      </c>
      <c r="T524" s="7" t="str">
        <f t="shared" si="69"/>
        <v>C - Entwicklungspotenzial</v>
      </c>
      <c r="U524" s="4">
        <f>ROUND(((E524-Hilfswerte!$B$20)/Hilfswerte!$B$21)+((F524-Hilfswerte!$B$22)/Hilfswerte!$B$23)+((G524-Hilfswerte!$B$24)/Hilfswerte!$B$25)+0.1*INDEX(Hilfswerte!$B$4:$B$15,MATCH(C524,Hilfswerte!$A$4:$A$15,0)),2)</f>
        <v>-1.17</v>
      </c>
      <c r="V524" s="4">
        <f>ROUND(SQRT((((E524-Hilfswerte!$B$20)/Hilfswerte!$B$21)-Hilfswerte!$B$28)^2+(((F524-Hilfswerte!$B$22)/Hilfswerte!$B$23)-Hilfswerte!$B$29)^2+(((G524-Hilfswerte!$B$24)/Hilfswerte!$B$25)-Hilfswerte!$B$30)^2),3)</f>
        <v>1.2609999999999999</v>
      </c>
      <c r="W524" s="4">
        <f>ROUND(E524*Hilfswerte!$B$31,0)</f>
        <v>10894</v>
      </c>
      <c r="X524" s="4">
        <f t="shared" si="70"/>
        <v>0</v>
      </c>
      <c r="Y524" s="4" t="str">
        <f>IF(T524="A - Top-Kunde","bereits Top-Kunde",IF(AND(V524&lt;=Hilfswerte!$B$34,H524&lt;0.5*W524),"Hoch",IF(AND(V524&lt;=Hilfswerte!$B$35,H524&lt;0.7*W524),"Mittel","Niedrig")))</f>
        <v>Niedrig</v>
      </c>
      <c r="Z524" s="4">
        <f t="shared" si="71"/>
        <v>11.2</v>
      </c>
      <c r="AA524" s="4" t="str">
        <f>IF(J524&gt;365,"Bereits abgewandert (Segment D)",IF(Z524&gt;=Hilfswerte!$B$38,"Rot - akut gefaehrdet",IF(Z524&gt;=Hilfswerte!$B$39,"Gelb - beobachten","Gruen - stabil")))</f>
        <v>Gruen - stabil</v>
      </c>
    </row>
    <row r="525" spans="1:27" ht="15" customHeight="1" x14ac:dyDescent="0.25">
      <c r="A525" s="4" t="s">
        <v>816</v>
      </c>
      <c r="B525" s="4" t="s">
        <v>130</v>
      </c>
      <c r="C525" s="4" t="s">
        <v>74</v>
      </c>
      <c r="D525" s="4" t="s">
        <v>30</v>
      </c>
      <c r="E525" s="4">
        <v>31</v>
      </c>
      <c r="F525" s="5">
        <v>7.7</v>
      </c>
      <c r="G525" s="5">
        <v>16</v>
      </c>
      <c r="H525" s="6">
        <v>2980</v>
      </c>
      <c r="I525" s="4">
        <v>2</v>
      </c>
      <c r="J525" s="4">
        <v>230</v>
      </c>
      <c r="K525" s="4">
        <v>0</v>
      </c>
      <c r="L525" s="4">
        <v>2</v>
      </c>
      <c r="M525" s="4">
        <v>1</v>
      </c>
      <c r="N525" s="5">
        <v>-3.4</v>
      </c>
      <c r="O525" s="7">
        <f t="shared" si="64"/>
        <v>2</v>
      </c>
      <c r="P525" s="7">
        <f t="shared" si="65"/>
        <v>2</v>
      </c>
      <c r="Q525" s="7">
        <f t="shared" si="66"/>
        <v>4</v>
      </c>
      <c r="R525" s="7">
        <f t="shared" si="67"/>
        <v>8</v>
      </c>
      <c r="S525" s="8">
        <f t="shared" si="68"/>
        <v>77.7</v>
      </c>
      <c r="T525" s="7" t="str">
        <f t="shared" si="69"/>
        <v>C - Entwicklungspotenzial</v>
      </c>
      <c r="U525" s="4">
        <f>ROUND(((E525-Hilfswerte!$B$20)/Hilfswerte!$B$21)+((F525-Hilfswerte!$B$22)/Hilfswerte!$B$23)+((G525-Hilfswerte!$B$24)/Hilfswerte!$B$25)+0.1*INDEX(Hilfswerte!$B$4:$B$15,MATCH(C525,Hilfswerte!$A$4:$A$15,0)),2)</f>
        <v>0.15</v>
      </c>
      <c r="V525" s="4">
        <f>ROUND(SQRT((((E525-Hilfswerte!$B$20)/Hilfswerte!$B$21)-Hilfswerte!$B$28)^2+(((F525-Hilfswerte!$B$22)/Hilfswerte!$B$23)-Hilfswerte!$B$29)^2+(((G525-Hilfswerte!$B$24)/Hilfswerte!$B$25)-Hilfswerte!$B$30)^2),3)</f>
        <v>1.1000000000000001</v>
      </c>
      <c r="W525" s="4">
        <f>ROUND(E525*Hilfswerte!$B$31,0)</f>
        <v>6372</v>
      </c>
      <c r="X525" s="4">
        <f t="shared" si="70"/>
        <v>3392</v>
      </c>
      <c r="Y525" s="4" t="str">
        <f>IF(T525="A - Top-Kunde","bereits Top-Kunde",IF(AND(V525&lt;=Hilfswerte!$B$34,H525&lt;0.5*W525),"Hoch",IF(AND(V525&lt;=Hilfswerte!$B$35,H525&lt;0.7*W525),"Mittel","Niedrig")))</f>
        <v>Mittel</v>
      </c>
      <c r="Z525" s="4">
        <f t="shared" si="71"/>
        <v>13.3</v>
      </c>
      <c r="AA525" s="4" t="str">
        <f>IF(J525&gt;365,"Bereits abgewandert (Segment D)",IF(Z525&gt;=Hilfswerte!$B$38,"Rot - akut gefaehrdet",IF(Z525&gt;=Hilfswerte!$B$39,"Gelb - beobachten","Gruen - stabil")))</f>
        <v>Gruen - stabil</v>
      </c>
    </row>
    <row r="526" spans="1:27" ht="15" customHeight="1" x14ac:dyDescent="0.25">
      <c r="A526" s="4" t="s">
        <v>817</v>
      </c>
      <c r="B526" s="4" t="s">
        <v>701</v>
      </c>
      <c r="C526" s="4" t="s">
        <v>29</v>
      </c>
      <c r="D526" s="4" t="s">
        <v>48</v>
      </c>
      <c r="E526" s="4">
        <v>48</v>
      </c>
      <c r="F526" s="5">
        <v>10.9</v>
      </c>
      <c r="G526" s="5">
        <v>15.5</v>
      </c>
      <c r="H526" s="6">
        <v>10270</v>
      </c>
      <c r="I526" s="4">
        <v>3</v>
      </c>
      <c r="J526" s="4">
        <v>47</v>
      </c>
      <c r="K526" s="4">
        <v>1</v>
      </c>
      <c r="L526" s="4">
        <v>3</v>
      </c>
      <c r="M526" s="4">
        <v>4</v>
      </c>
      <c r="N526" s="5">
        <v>21.2</v>
      </c>
      <c r="O526" s="7">
        <f t="shared" si="64"/>
        <v>4</v>
      </c>
      <c r="P526" s="7">
        <f t="shared" si="65"/>
        <v>3</v>
      </c>
      <c r="Q526" s="7">
        <f t="shared" si="66"/>
        <v>5</v>
      </c>
      <c r="R526" s="7">
        <f t="shared" si="67"/>
        <v>12</v>
      </c>
      <c r="S526" s="8">
        <f t="shared" si="68"/>
        <v>123.7</v>
      </c>
      <c r="T526" s="7" t="str">
        <f t="shared" si="69"/>
        <v>B - Kernkunde</v>
      </c>
      <c r="U526" s="4">
        <f>ROUND(((E526-Hilfswerte!$B$20)/Hilfswerte!$B$21)+((F526-Hilfswerte!$B$22)/Hilfswerte!$B$23)+((G526-Hilfswerte!$B$24)/Hilfswerte!$B$25)+0.1*INDEX(Hilfswerte!$B$4:$B$15,MATCH(C526,Hilfswerte!$A$4:$A$15,0)),2)</f>
        <v>0.49</v>
      </c>
      <c r="V526" s="4">
        <f>ROUND(SQRT((((E526-Hilfswerte!$B$20)/Hilfswerte!$B$21)-Hilfswerte!$B$28)^2+(((F526-Hilfswerte!$B$22)/Hilfswerte!$B$23)-Hilfswerte!$B$29)^2+(((G526-Hilfswerte!$B$24)/Hilfswerte!$B$25)-Hilfswerte!$B$30)^2),3)</f>
        <v>0.97799999999999998</v>
      </c>
      <c r="W526" s="4">
        <f>ROUND(E526*Hilfswerte!$B$31,0)</f>
        <v>9866</v>
      </c>
      <c r="X526" s="4">
        <f t="shared" si="70"/>
        <v>0</v>
      </c>
      <c r="Y526" s="4" t="str">
        <f>IF(T526="A - Top-Kunde","bereits Top-Kunde",IF(AND(V526&lt;=Hilfswerte!$B$34,H526&lt;0.5*W526),"Hoch",IF(AND(V526&lt;=Hilfswerte!$B$35,H526&lt;0.7*W526),"Mittel","Niedrig")))</f>
        <v>Niedrig</v>
      </c>
      <c r="Z526" s="4">
        <f t="shared" si="71"/>
        <v>6</v>
      </c>
      <c r="AA526" s="4" t="str">
        <f>IF(J526&gt;365,"Bereits abgewandert (Segment D)",IF(Z526&gt;=Hilfswerte!$B$38,"Rot - akut gefaehrdet",IF(Z526&gt;=Hilfswerte!$B$39,"Gelb - beobachten","Gruen - stabil")))</f>
        <v>Gruen - stabil</v>
      </c>
    </row>
    <row r="527" spans="1:27" ht="15" customHeight="1" x14ac:dyDescent="0.25">
      <c r="A527" s="4" t="s">
        <v>818</v>
      </c>
      <c r="B527" s="4" t="s">
        <v>657</v>
      </c>
      <c r="C527" s="4" t="s">
        <v>38</v>
      </c>
      <c r="D527" s="4" t="s">
        <v>106</v>
      </c>
      <c r="E527" s="4">
        <v>35</v>
      </c>
      <c r="F527" s="5">
        <v>5.7</v>
      </c>
      <c r="G527" s="5">
        <v>13.4</v>
      </c>
      <c r="H527" s="6">
        <v>1280</v>
      </c>
      <c r="I527" s="4">
        <v>2</v>
      </c>
      <c r="J527" s="4">
        <v>228</v>
      </c>
      <c r="K527" s="4">
        <v>1</v>
      </c>
      <c r="L527" s="4">
        <v>1</v>
      </c>
      <c r="M527" s="4">
        <v>6</v>
      </c>
      <c r="N527" s="5">
        <v>-6.5</v>
      </c>
      <c r="O527" s="7">
        <f t="shared" si="64"/>
        <v>2</v>
      </c>
      <c r="P527" s="7">
        <f t="shared" si="65"/>
        <v>2</v>
      </c>
      <c r="Q527" s="7">
        <f t="shared" si="66"/>
        <v>3</v>
      </c>
      <c r="R527" s="7">
        <f t="shared" si="67"/>
        <v>7</v>
      </c>
      <c r="S527" s="8">
        <f t="shared" si="68"/>
        <v>60.5</v>
      </c>
      <c r="T527" s="7" t="str">
        <f t="shared" si="69"/>
        <v>C - Entwicklungspotenzial</v>
      </c>
      <c r="U527" s="4">
        <f>ROUND(((E527-Hilfswerte!$B$20)/Hilfswerte!$B$21)+((F527-Hilfswerte!$B$22)/Hilfswerte!$B$23)+((G527-Hilfswerte!$B$24)/Hilfswerte!$B$25)+0.1*INDEX(Hilfswerte!$B$4:$B$15,MATCH(C527,Hilfswerte!$A$4:$A$15,0)),2)</f>
        <v>0.08</v>
      </c>
      <c r="V527" s="4">
        <f>ROUND(SQRT((((E527-Hilfswerte!$B$20)/Hilfswerte!$B$21)-Hilfswerte!$B$28)^2+(((F527-Hilfswerte!$B$22)/Hilfswerte!$B$23)-Hilfswerte!$B$29)^2+(((G527-Hilfswerte!$B$24)/Hilfswerte!$B$25)-Hilfswerte!$B$30)^2),3)</f>
        <v>0.879</v>
      </c>
      <c r="W527" s="4">
        <f>ROUND(E527*Hilfswerte!$B$31,0)</f>
        <v>7194</v>
      </c>
      <c r="X527" s="4">
        <f t="shared" si="70"/>
        <v>5914</v>
      </c>
      <c r="Y527" s="4" t="str">
        <f>IF(T527="A - Top-Kunde","bereits Top-Kunde",IF(AND(V527&lt;=Hilfswerte!$B$34,H527&lt;0.5*W527),"Hoch",IF(AND(V527&lt;=Hilfswerte!$B$35,H527&lt;0.7*W527),"Mittel","Niedrig")))</f>
        <v>Mittel</v>
      </c>
      <c r="Z527" s="4">
        <f t="shared" si="71"/>
        <v>17.2</v>
      </c>
      <c r="AA527" s="4" t="str">
        <f>IF(J527&gt;365,"Bereits abgewandert (Segment D)",IF(Z527&gt;=Hilfswerte!$B$38,"Rot - akut gefaehrdet",IF(Z527&gt;=Hilfswerte!$B$39,"Gelb - beobachten","Gruen - stabil")))</f>
        <v>Gelb - beobachten</v>
      </c>
    </row>
    <row r="528" spans="1:27" ht="15" customHeight="1" x14ac:dyDescent="0.25">
      <c r="A528" s="4" t="s">
        <v>819</v>
      </c>
      <c r="B528" s="4" t="s">
        <v>820</v>
      </c>
      <c r="C528" s="4" t="s">
        <v>29</v>
      </c>
      <c r="D528" s="4" t="s">
        <v>93</v>
      </c>
      <c r="E528" s="4">
        <v>26</v>
      </c>
      <c r="F528" s="5">
        <v>4.2</v>
      </c>
      <c r="G528" s="5">
        <v>5.8</v>
      </c>
      <c r="H528" s="6">
        <v>3380</v>
      </c>
      <c r="I528" s="4">
        <v>3</v>
      </c>
      <c r="J528" s="4">
        <v>82</v>
      </c>
      <c r="K528" s="4">
        <v>1</v>
      </c>
      <c r="L528" s="4">
        <v>10</v>
      </c>
      <c r="M528" s="4">
        <v>5</v>
      </c>
      <c r="N528" s="5">
        <v>-16.5</v>
      </c>
      <c r="O528" s="7">
        <f t="shared" si="64"/>
        <v>4</v>
      </c>
      <c r="P528" s="7">
        <f t="shared" si="65"/>
        <v>3</v>
      </c>
      <c r="Q528" s="7">
        <f t="shared" si="66"/>
        <v>4</v>
      </c>
      <c r="R528" s="7">
        <f t="shared" si="67"/>
        <v>11</v>
      </c>
      <c r="S528" s="8">
        <f t="shared" si="68"/>
        <v>92.8</v>
      </c>
      <c r="T528" s="7" t="str">
        <f t="shared" si="69"/>
        <v>C - Entwicklungspotenzial</v>
      </c>
      <c r="U528" s="4">
        <f>ROUND(((E528-Hilfswerte!$B$20)/Hilfswerte!$B$21)+((F528-Hilfswerte!$B$22)/Hilfswerte!$B$23)+((G528-Hilfswerte!$B$24)/Hilfswerte!$B$25)+0.1*INDEX(Hilfswerte!$B$4:$B$15,MATCH(C528,Hilfswerte!$A$4:$A$15,0)),2)</f>
        <v>-1.26</v>
      </c>
      <c r="V528" s="4">
        <f>ROUND(SQRT((((E528-Hilfswerte!$B$20)/Hilfswerte!$B$21)-Hilfswerte!$B$28)^2+(((F528-Hilfswerte!$B$22)/Hilfswerte!$B$23)-Hilfswerte!$B$29)^2+(((G528-Hilfswerte!$B$24)/Hilfswerte!$B$25)-Hilfswerte!$B$30)^2),3)</f>
        <v>1.2110000000000001</v>
      </c>
      <c r="W528" s="4">
        <f>ROUND(E528*Hilfswerte!$B$31,0)</f>
        <v>5344</v>
      </c>
      <c r="X528" s="4">
        <f t="shared" si="70"/>
        <v>1964</v>
      </c>
      <c r="Y528" s="4" t="str">
        <f>IF(T528="A - Top-Kunde","bereits Top-Kunde",IF(AND(V528&lt;=Hilfswerte!$B$34,H528&lt;0.5*W528),"Hoch",IF(AND(V528&lt;=Hilfswerte!$B$35,H528&lt;0.7*W528),"Mittel","Niedrig")))</f>
        <v>Niedrig</v>
      </c>
      <c r="Z528" s="4">
        <f t="shared" si="71"/>
        <v>15.7</v>
      </c>
      <c r="AA528" s="4" t="str">
        <f>IF(J528&gt;365,"Bereits abgewandert (Segment D)",IF(Z528&gt;=Hilfswerte!$B$38,"Rot - akut gefaehrdet",IF(Z528&gt;=Hilfswerte!$B$39,"Gelb - beobachten","Gruen - stabil")))</f>
        <v>Gelb - beobachten</v>
      </c>
    </row>
    <row r="529" spans="1:27" ht="15" customHeight="1" x14ac:dyDescent="0.25">
      <c r="A529" s="4" t="s">
        <v>821</v>
      </c>
      <c r="B529" s="4" t="s">
        <v>822</v>
      </c>
      <c r="C529" s="4" t="s">
        <v>84</v>
      </c>
      <c r="D529" s="4" t="s">
        <v>30</v>
      </c>
      <c r="E529" s="4">
        <v>64</v>
      </c>
      <c r="F529" s="5">
        <v>19.100000000000001</v>
      </c>
      <c r="G529" s="5">
        <v>20.8</v>
      </c>
      <c r="H529" s="6">
        <v>4930</v>
      </c>
      <c r="I529" s="4">
        <v>8</v>
      </c>
      <c r="J529" s="4">
        <v>20</v>
      </c>
      <c r="K529" s="4">
        <v>0</v>
      </c>
      <c r="L529" s="4">
        <v>12</v>
      </c>
      <c r="M529" s="4">
        <v>4</v>
      </c>
      <c r="N529" s="5">
        <v>-17.899999999999999</v>
      </c>
      <c r="O529" s="7">
        <f t="shared" si="64"/>
        <v>5</v>
      </c>
      <c r="P529" s="7">
        <f t="shared" si="65"/>
        <v>5</v>
      </c>
      <c r="Q529" s="7">
        <f t="shared" si="66"/>
        <v>4</v>
      </c>
      <c r="R529" s="7">
        <f t="shared" si="67"/>
        <v>14</v>
      </c>
      <c r="S529" s="8">
        <f t="shared" si="68"/>
        <v>127.5</v>
      </c>
      <c r="T529" s="7" t="str">
        <f t="shared" si="69"/>
        <v>A - Top-Kunde</v>
      </c>
      <c r="U529" s="4">
        <f>ROUND(((E529-Hilfswerte!$B$20)/Hilfswerte!$B$21)+((F529-Hilfswerte!$B$22)/Hilfswerte!$B$23)+((G529-Hilfswerte!$B$24)/Hilfswerte!$B$25)+0.1*INDEX(Hilfswerte!$B$4:$B$15,MATCH(C529,Hilfswerte!$A$4:$A$15,0)),2)</f>
        <v>1.28</v>
      </c>
      <c r="V529" s="4">
        <f>ROUND(SQRT((((E529-Hilfswerte!$B$20)/Hilfswerte!$B$21)-Hilfswerte!$B$28)^2+(((F529-Hilfswerte!$B$22)/Hilfswerte!$B$23)-Hilfswerte!$B$29)^2+(((G529-Hilfswerte!$B$24)/Hilfswerte!$B$25)-Hilfswerte!$B$30)^2),3)</f>
        <v>1.62</v>
      </c>
      <c r="W529" s="4">
        <f>ROUND(E529*Hilfswerte!$B$31,0)</f>
        <v>13155</v>
      </c>
      <c r="X529" s="4">
        <f t="shared" si="70"/>
        <v>8225</v>
      </c>
      <c r="Y529" s="4" t="str">
        <f>IF(T529="A - Top-Kunde","bereits Top-Kunde",IF(AND(V529&lt;=Hilfswerte!$B$34,H529&lt;0.5*W529),"Hoch",IF(AND(V529&lt;=Hilfswerte!$B$35,H529&lt;0.7*W529),"Mittel","Niedrig")))</f>
        <v>bereits Top-Kunde</v>
      </c>
      <c r="Z529" s="4">
        <f t="shared" si="71"/>
        <v>10.6</v>
      </c>
      <c r="AA529" s="4" t="str">
        <f>IF(J529&gt;365,"Bereits abgewandert (Segment D)",IF(Z529&gt;=Hilfswerte!$B$38,"Rot - akut gefaehrdet",IF(Z529&gt;=Hilfswerte!$B$39,"Gelb - beobachten","Gruen - stabil")))</f>
        <v>Gruen - stabil</v>
      </c>
    </row>
    <row r="530" spans="1:27" ht="15" customHeight="1" x14ac:dyDescent="0.25">
      <c r="A530" s="4" t="s">
        <v>823</v>
      </c>
      <c r="B530" s="4" t="s">
        <v>824</v>
      </c>
      <c r="C530" s="4" t="s">
        <v>62</v>
      </c>
      <c r="D530" s="4" t="s">
        <v>48</v>
      </c>
      <c r="E530" s="4">
        <v>52</v>
      </c>
      <c r="F530" s="5">
        <v>12.9</v>
      </c>
      <c r="G530" s="5">
        <v>17.2</v>
      </c>
      <c r="H530" s="6">
        <v>0</v>
      </c>
      <c r="I530" s="4">
        <v>0</v>
      </c>
      <c r="J530" s="4">
        <v>462</v>
      </c>
      <c r="K530" s="4">
        <v>0</v>
      </c>
      <c r="L530" s="4">
        <v>-2</v>
      </c>
      <c r="M530" s="4">
        <v>0</v>
      </c>
      <c r="N530" s="5">
        <v>-56.7</v>
      </c>
      <c r="O530" s="7">
        <f t="shared" si="64"/>
        <v>1</v>
      </c>
      <c r="P530" s="7">
        <f t="shared" si="65"/>
        <v>1</v>
      </c>
      <c r="Q530" s="7">
        <f t="shared" si="66"/>
        <v>1</v>
      </c>
      <c r="R530" s="7">
        <f t="shared" si="67"/>
        <v>3</v>
      </c>
      <c r="S530" s="8">
        <f t="shared" si="68"/>
        <v>1.7</v>
      </c>
      <c r="T530" s="7" t="str">
        <f t="shared" si="69"/>
        <v>D - Abwanderungsrisiko</v>
      </c>
      <c r="U530" s="4">
        <f>ROUND(((E530-Hilfswerte!$B$20)/Hilfswerte!$B$21)+((F530-Hilfswerte!$B$22)/Hilfswerte!$B$23)+((G530-Hilfswerte!$B$24)/Hilfswerte!$B$25)+0.1*INDEX(Hilfswerte!$B$4:$B$15,MATCH(C530,Hilfswerte!$A$4:$A$15,0)),2)</f>
        <v>0.97</v>
      </c>
      <c r="V530" s="4">
        <f>ROUND(SQRT((((E530-Hilfswerte!$B$20)/Hilfswerte!$B$21)-Hilfswerte!$B$28)^2+(((F530-Hilfswerte!$B$22)/Hilfswerte!$B$23)-Hilfswerte!$B$29)^2+(((G530-Hilfswerte!$B$24)/Hilfswerte!$B$25)-Hilfswerte!$B$30)^2),3)</f>
        <v>1.1599999999999999</v>
      </c>
      <c r="W530" s="4">
        <f>ROUND(E530*Hilfswerte!$B$31,0)</f>
        <v>10688</v>
      </c>
      <c r="X530" s="4">
        <f t="shared" si="70"/>
        <v>10688</v>
      </c>
      <c r="Y530" s="4" t="str">
        <f>IF(T530="A - Top-Kunde","bereits Top-Kunde",IF(AND(V530&lt;=Hilfswerte!$B$34,H530&lt;0.5*W530),"Hoch",IF(AND(V530&lt;=Hilfswerte!$B$35,H530&lt;0.7*W530),"Mittel","Niedrig")))</f>
        <v>Niedrig</v>
      </c>
      <c r="Z530" s="4">
        <f t="shared" si="71"/>
        <v>45.8</v>
      </c>
      <c r="AA530" s="4" t="str">
        <f>IF(J530&gt;365,"Bereits abgewandert (Segment D)",IF(Z530&gt;=Hilfswerte!$B$38,"Rot - akut gefaehrdet",IF(Z530&gt;=Hilfswerte!$B$39,"Gelb - beobachten","Gruen - stabil")))</f>
        <v>Bereits abgewandert (Segment D)</v>
      </c>
    </row>
    <row r="531" spans="1:27" ht="15" customHeight="1" x14ac:dyDescent="0.25">
      <c r="A531" s="4" t="s">
        <v>825</v>
      </c>
      <c r="B531" s="4" t="s">
        <v>653</v>
      </c>
      <c r="C531" s="4" t="s">
        <v>89</v>
      </c>
      <c r="D531" s="4" t="s">
        <v>48</v>
      </c>
      <c r="E531" s="4">
        <v>45</v>
      </c>
      <c r="F531" s="5">
        <v>13.1</v>
      </c>
      <c r="G531" s="5">
        <v>18.5</v>
      </c>
      <c r="H531" s="6">
        <v>5000</v>
      </c>
      <c r="I531" s="4">
        <v>4</v>
      </c>
      <c r="J531" s="4">
        <v>30</v>
      </c>
      <c r="K531" s="4">
        <v>0</v>
      </c>
      <c r="L531" s="4">
        <v>5</v>
      </c>
      <c r="M531" s="4">
        <v>3</v>
      </c>
      <c r="N531" s="5">
        <v>-6.3</v>
      </c>
      <c r="O531" s="7">
        <f t="shared" si="64"/>
        <v>5</v>
      </c>
      <c r="P531" s="7">
        <f t="shared" si="65"/>
        <v>4</v>
      </c>
      <c r="Q531" s="7">
        <f t="shared" si="66"/>
        <v>4</v>
      </c>
      <c r="R531" s="7">
        <f t="shared" si="67"/>
        <v>13</v>
      </c>
      <c r="S531" s="8">
        <f t="shared" si="68"/>
        <v>125.4</v>
      </c>
      <c r="T531" s="7" t="str">
        <f t="shared" si="69"/>
        <v>A - Top-Kunde</v>
      </c>
      <c r="U531" s="4">
        <f>ROUND(((E531-Hilfswerte!$B$20)/Hilfswerte!$B$21)+((F531-Hilfswerte!$B$22)/Hilfswerte!$B$23)+((G531-Hilfswerte!$B$24)/Hilfswerte!$B$25)+0.1*INDEX(Hilfswerte!$B$4:$B$15,MATCH(C531,Hilfswerte!$A$4:$A$15,0)),2)</f>
        <v>1.02</v>
      </c>
      <c r="V531" s="4">
        <f>ROUND(SQRT((((E531-Hilfswerte!$B$20)/Hilfswerte!$B$21)-Hilfswerte!$B$28)^2+(((F531-Hilfswerte!$B$22)/Hilfswerte!$B$23)-Hilfswerte!$B$29)^2+(((G531-Hilfswerte!$B$24)/Hilfswerte!$B$25)-Hilfswerte!$B$30)^2),3)</f>
        <v>1.345</v>
      </c>
      <c r="W531" s="4">
        <f>ROUND(E531*Hilfswerte!$B$31,0)</f>
        <v>9250</v>
      </c>
      <c r="X531" s="4">
        <f t="shared" si="70"/>
        <v>4250</v>
      </c>
      <c r="Y531" s="4" t="str">
        <f>IF(T531="A - Top-Kunde","bereits Top-Kunde",IF(AND(V531&lt;=Hilfswerte!$B$34,H531&lt;0.5*W531),"Hoch",IF(AND(V531&lt;=Hilfswerte!$B$35,H531&lt;0.7*W531),"Mittel","Niedrig")))</f>
        <v>bereits Top-Kunde</v>
      </c>
      <c r="Z531" s="4">
        <f t="shared" si="71"/>
        <v>5</v>
      </c>
      <c r="AA531" s="4" t="str">
        <f>IF(J531&gt;365,"Bereits abgewandert (Segment D)",IF(Z531&gt;=Hilfswerte!$B$38,"Rot - akut gefaehrdet",IF(Z531&gt;=Hilfswerte!$B$39,"Gelb - beobachten","Gruen - stabil")))</f>
        <v>Gruen - stabil</v>
      </c>
    </row>
    <row r="532" spans="1:27" ht="15" customHeight="1" x14ac:dyDescent="0.25">
      <c r="A532" s="4" t="s">
        <v>826</v>
      </c>
      <c r="B532" s="4" t="s">
        <v>782</v>
      </c>
      <c r="C532" s="4" t="s">
        <v>38</v>
      </c>
      <c r="D532" s="4" t="s">
        <v>52</v>
      </c>
      <c r="E532" s="4">
        <v>100</v>
      </c>
      <c r="F532" s="5">
        <v>21.6</v>
      </c>
      <c r="G532" s="5">
        <v>1.3</v>
      </c>
      <c r="H532" s="6">
        <v>10640</v>
      </c>
      <c r="I532" s="4">
        <v>2</v>
      </c>
      <c r="J532" s="4">
        <v>6</v>
      </c>
      <c r="K532" s="4">
        <v>1</v>
      </c>
      <c r="L532" s="4">
        <v>6</v>
      </c>
      <c r="M532" s="4">
        <v>3</v>
      </c>
      <c r="N532" s="5">
        <v>23.8</v>
      </c>
      <c r="O532" s="7">
        <f t="shared" si="64"/>
        <v>5</v>
      </c>
      <c r="P532" s="7">
        <f t="shared" si="65"/>
        <v>2</v>
      </c>
      <c r="Q532" s="7">
        <f t="shared" si="66"/>
        <v>5</v>
      </c>
      <c r="R532" s="7">
        <f t="shared" si="67"/>
        <v>12</v>
      </c>
      <c r="S532" s="8">
        <f t="shared" si="68"/>
        <v>124.1</v>
      </c>
      <c r="T532" s="7" t="str">
        <f t="shared" si="69"/>
        <v>B - Kernkunde</v>
      </c>
      <c r="U532" s="4">
        <f>ROUND(((E532-Hilfswerte!$B$20)/Hilfswerte!$B$21)+((F532-Hilfswerte!$B$22)/Hilfswerte!$B$23)+((G532-Hilfswerte!$B$24)/Hilfswerte!$B$25)+0.1*INDEX(Hilfswerte!$B$4:$B$15,MATCH(C532,Hilfswerte!$A$4:$A$15,0)),2)</f>
        <v>-1.28</v>
      </c>
      <c r="V532" s="4">
        <f>ROUND(SQRT((((E532-Hilfswerte!$B$20)/Hilfswerte!$B$21)-Hilfswerte!$B$28)^2+(((F532-Hilfswerte!$B$22)/Hilfswerte!$B$23)-Hilfswerte!$B$29)^2+(((G532-Hilfswerte!$B$24)/Hilfswerte!$B$25)-Hilfswerte!$B$30)^2),3)</f>
        <v>1.6259999999999999</v>
      </c>
      <c r="W532" s="4">
        <f>ROUND(E532*Hilfswerte!$B$31,0)</f>
        <v>20555</v>
      </c>
      <c r="X532" s="4">
        <f t="shared" si="70"/>
        <v>9915</v>
      </c>
      <c r="Y532" s="4" t="str">
        <f>IF(T532="A - Top-Kunde","bereits Top-Kunde",IF(AND(V532&lt;=Hilfswerte!$B$34,H532&lt;0.5*W532),"Hoch",IF(AND(V532&lt;=Hilfswerte!$B$35,H532&lt;0.7*W532),"Mittel","Niedrig")))</f>
        <v>Niedrig</v>
      </c>
      <c r="Z532" s="4">
        <f t="shared" si="71"/>
        <v>4.5</v>
      </c>
      <c r="AA532" s="4" t="str">
        <f>IF(J532&gt;365,"Bereits abgewandert (Segment D)",IF(Z532&gt;=Hilfswerte!$B$38,"Rot - akut gefaehrdet",IF(Z532&gt;=Hilfswerte!$B$39,"Gelb - beobachten","Gruen - stabil")))</f>
        <v>Gruen - stabil</v>
      </c>
    </row>
    <row r="533" spans="1:27" ht="15" customHeight="1" x14ac:dyDescent="0.25">
      <c r="A533" s="4" t="s">
        <v>827</v>
      </c>
      <c r="B533" s="4" t="s">
        <v>464</v>
      </c>
      <c r="C533" s="4" t="s">
        <v>29</v>
      </c>
      <c r="D533" s="4" t="s">
        <v>30</v>
      </c>
      <c r="E533" s="4">
        <v>87</v>
      </c>
      <c r="F533" s="5">
        <v>17.100000000000001</v>
      </c>
      <c r="G533" s="5">
        <v>8.4</v>
      </c>
      <c r="H533" s="6">
        <v>5200</v>
      </c>
      <c r="I533" s="4">
        <v>3</v>
      </c>
      <c r="J533" s="4">
        <v>105</v>
      </c>
      <c r="K533" s="4">
        <v>0</v>
      </c>
      <c r="L533" s="4">
        <v>-5</v>
      </c>
      <c r="M533" s="4">
        <v>1</v>
      </c>
      <c r="N533" s="5">
        <v>25.7</v>
      </c>
      <c r="O533" s="7">
        <f t="shared" si="64"/>
        <v>3</v>
      </c>
      <c r="P533" s="7">
        <f t="shared" si="65"/>
        <v>3</v>
      </c>
      <c r="Q533" s="7">
        <f t="shared" si="66"/>
        <v>4</v>
      </c>
      <c r="R533" s="7">
        <f t="shared" si="67"/>
        <v>10</v>
      </c>
      <c r="S533" s="8">
        <f t="shared" si="68"/>
        <v>112.9</v>
      </c>
      <c r="T533" s="7" t="str">
        <f t="shared" si="69"/>
        <v>B - Kernkunde</v>
      </c>
      <c r="U533" s="4">
        <f>ROUND(((E533-Hilfswerte!$B$20)/Hilfswerte!$B$21)+((F533-Hilfswerte!$B$22)/Hilfswerte!$B$23)+((G533-Hilfswerte!$B$24)/Hilfswerte!$B$25)+0.1*INDEX(Hilfswerte!$B$4:$B$15,MATCH(C533,Hilfswerte!$A$4:$A$15,0)),2)</f>
        <v>-0.36</v>
      </c>
      <c r="V533" s="4">
        <f>ROUND(SQRT((((E533-Hilfswerte!$B$20)/Hilfswerte!$B$21)-Hilfswerte!$B$28)^2+(((F533-Hilfswerte!$B$22)/Hilfswerte!$B$23)-Hilfswerte!$B$29)^2+(((G533-Hilfswerte!$B$24)/Hilfswerte!$B$25)-Hilfswerte!$B$30)^2),3)</f>
        <v>0.67400000000000004</v>
      </c>
      <c r="W533" s="4">
        <f>ROUND(E533*Hilfswerte!$B$31,0)</f>
        <v>17883</v>
      </c>
      <c r="X533" s="4">
        <f t="shared" si="70"/>
        <v>12683</v>
      </c>
      <c r="Y533" s="4" t="str">
        <f>IF(T533="A - Top-Kunde","bereits Top-Kunde",IF(AND(V533&lt;=Hilfswerte!$B$34,H533&lt;0.5*W533),"Hoch",IF(AND(V533&lt;=Hilfswerte!$B$35,H533&lt;0.7*W533),"Mittel","Niedrig")))</f>
        <v>Hoch</v>
      </c>
      <c r="Z533" s="4">
        <f t="shared" si="71"/>
        <v>5.3</v>
      </c>
      <c r="AA533" s="4" t="str">
        <f>IF(J533&gt;365,"Bereits abgewandert (Segment D)",IF(Z533&gt;=Hilfswerte!$B$38,"Rot - akut gefaehrdet",IF(Z533&gt;=Hilfswerte!$B$39,"Gelb - beobachten","Gruen - stabil")))</f>
        <v>Gruen - stabil</v>
      </c>
    </row>
    <row r="534" spans="1:27" ht="15" customHeight="1" x14ac:dyDescent="0.25">
      <c r="A534" s="4" t="s">
        <v>828</v>
      </c>
      <c r="B534" s="4" t="s">
        <v>300</v>
      </c>
      <c r="C534" s="4" t="s">
        <v>84</v>
      </c>
      <c r="D534" s="4" t="s">
        <v>30</v>
      </c>
      <c r="E534" s="4">
        <v>70</v>
      </c>
      <c r="F534" s="5">
        <v>14.2</v>
      </c>
      <c r="G534" s="5">
        <v>14.7</v>
      </c>
      <c r="H534" s="6">
        <v>15730</v>
      </c>
      <c r="I534" s="4">
        <v>3</v>
      </c>
      <c r="J534" s="4">
        <v>63</v>
      </c>
      <c r="K534" s="4">
        <v>0</v>
      </c>
      <c r="L534" s="4">
        <v>21</v>
      </c>
      <c r="M534" s="4">
        <v>5</v>
      </c>
      <c r="N534" s="5">
        <v>-3.3</v>
      </c>
      <c r="O534" s="7">
        <f t="shared" si="64"/>
        <v>4</v>
      </c>
      <c r="P534" s="7">
        <f t="shared" si="65"/>
        <v>3</v>
      </c>
      <c r="Q534" s="7">
        <f t="shared" si="66"/>
        <v>5</v>
      </c>
      <c r="R534" s="7">
        <f t="shared" si="67"/>
        <v>12</v>
      </c>
      <c r="S534" s="8">
        <f t="shared" si="68"/>
        <v>112.1</v>
      </c>
      <c r="T534" s="7" t="str">
        <f t="shared" si="69"/>
        <v>B - Kernkunde</v>
      </c>
      <c r="U534" s="4">
        <f>ROUND(((E534-Hilfswerte!$B$20)/Hilfswerte!$B$21)+((F534-Hilfswerte!$B$22)/Hilfswerte!$B$23)+((G534-Hilfswerte!$B$24)/Hilfswerte!$B$25)+0.1*INDEX(Hilfswerte!$B$4:$B$15,MATCH(C534,Hilfswerte!$A$4:$A$15,0)),2)</f>
        <v>0.25</v>
      </c>
      <c r="V534" s="4">
        <f>ROUND(SQRT((((E534-Hilfswerte!$B$20)/Hilfswerte!$B$21)-Hilfswerte!$B$28)^2+(((F534-Hilfswerte!$B$22)/Hilfswerte!$B$23)-Hilfswerte!$B$29)^2+(((G534-Hilfswerte!$B$24)/Hilfswerte!$B$25)-Hilfswerte!$B$30)^2),3)</f>
        <v>0.81200000000000006</v>
      </c>
      <c r="W534" s="4">
        <f>ROUND(E534*Hilfswerte!$B$31,0)</f>
        <v>14388</v>
      </c>
      <c r="X534" s="4">
        <f t="shared" si="70"/>
        <v>0</v>
      </c>
      <c r="Y534" s="4" t="str">
        <f>IF(T534="A - Top-Kunde","bereits Top-Kunde",IF(AND(V534&lt;=Hilfswerte!$B$34,H534&lt;0.5*W534),"Hoch",IF(AND(V534&lt;=Hilfswerte!$B$35,H534&lt;0.7*W534),"Mittel","Niedrig")))</f>
        <v>Niedrig</v>
      </c>
      <c r="Z534" s="4">
        <f t="shared" si="71"/>
        <v>8.6999999999999993</v>
      </c>
      <c r="AA534" s="4" t="str">
        <f>IF(J534&gt;365,"Bereits abgewandert (Segment D)",IF(Z534&gt;=Hilfswerte!$B$38,"Rot - akut gefaehrdet",IF(Z534&gt;=Hilfswerte!$B$39,"Gelb - beobachten","Gruen - stabil")))</f>
        <v>Gruen - stabil</v>
      </c>
    </row>
    <row r="535" spans="1:27" ht="15" customHeight="1" x14ac:dyDescent="0.25">
      <c r="A535" s="4" t="s">
        <v>829</v>
      </c>
      <c r="B535" s="4" t="s">
        <v>799</v>
      </c>
      <c r="C535" s="4" t="s">
        <v>65</v>
      </c>
      <c r="D535" s="4" t="s">
        <v>56</v>
      </c>
      <c r="E535" s="4">
        <v>160</v>
      </c>
      <c r="F535" s="5">
        <v>42.8</v>
      </c>
      <c r="G535" s="5">
        <v>2.1</v>
      </c>
      <c r="H535" s="6">
        <v>22770</v>
      </c>
      <c r="I535" s="4">
        <v>3</v>
      </c>
      <c r="J535" s="4">
        <v>65</v>
      </c>
      <c r="K535" s="4">
        <v>1</v>
      </c>
      <c r="L535" s="4">
        <v>15</v>
      </c>
      <c r="M535" s="4">
        <v>3</v>
      </c>
      <c r="N535" s="5">
        <v>1.5</v>
      </c>
      <c r="O535" s="7">
        <f t="shared" si="64"/>
        <v>4</v>
      </c>
      <c r="P535" s="7">
        <f t="shared" si="65"/>
        <v>3</v>
      </c>
      <c r="Q535" s="7">
        <f t="shared" si="66"/>
        <v>5</v>
      </c>
      <c r="R535" s="7">
        <f t="shared" si="67"/>
        <v>12</v>
      </c>
      <c r="S535" s="8">
        <f t="shared" si="68"/>
        <v>110.3</v>
      </c>
      <c r="T535" s="7" t="str">
        <f t="shared" si="69"/>
        <v>B - Kernkunde</v>
      </c>
      <c r="U535" s="4">
        <f>ROUND(((E535-Hilfswerte!$B$20)/Hilfswerte!$B$21)+((F535-Hilfswerte!$B$22)/Hilfswerte!$B$23)+((G535-Hilfswerte!$B$24)/Hilfswerte!$B$25)+0.1*INDEX(Hilfswerte!$B$4:$B$15,MATCH(C535,Hilfswerte!$A$4:$A$15,0)),2)</f>
        <v>-0.9</v>
      </c>
      <c r="V535" s="4">
        <f>ROUND(SQRT((((E535-Hilfswerte!$B$20)/Hilfswerte!$B$21)-Hilfswerte!$B$28)^2+(((F535-Hilfswerte!$B$22)/Hilfswerte!$B$23)-Hilfswerte!$B$29)^2+(((G535-Hilfswerte!$B$24)/Hilfswerte!$B$25)-Hilfswerte!$B$30)^2),3)</f>
        <v>1.45</v>
      </c>
      <c r="W535" s="4">
        <f>ROUND(E535*Hilfswerte!$B$31,0)</f>
        <v>32887</v>
      </c>
      <c r="X535" s="4">
        <f t="shared" si="70"/>
        <v>10117</v>
      </c>
      <c r="Y535" s="4" t="str">
        <f>IF(T535="A - Top-Kunde","bereits Top-Kunde",IF(AND(V535&lt;=Hilfswerte!$B$34,H535&lt;0.5*W535),"Hoch",IF(AND(V535&lt;=Hilfswerte!$B$35,H535&lt;0.7*W535),"Mittel","Niedrig")))</f>
        <v>Niedrig</v>
      </c>
      <c r="Z535" s="4">
        <f t="shared" si="71"/>
        <v>9.3000000000000007</v>
      </c>
      <c r="AA535" s="4" t="str">
        <f>IF(J535&gt;365,"Bereits abgewandert (Segment D)",IF(Z535&gt;=Hilfswerte!$B$38,"Rot - akut gefaehrdet",IF(Z535&gt;=Hilfswerte!$B$39,"Gelb - beobachten","Gruen - stabil")))</f>
        <v>Gruen - stabil</v>
      </c>
    </row>
    <row r="536" spans="1:27" ht="15" customHeight="1" x14ac:dyDescent="0.25">
      <c r="A536" s="4" t="s">
        <v>830</v>
      </c>
      <c r="B536" s="4" t="s">
        <v>236</v>
      </c>
      <c r="C536" s="4" t="s">
        <v>29</v>
      </c>
      <c r="D536" s="4" t="s">
        <v>77</v>
      </c>
      <c r="E536" s="4">
        <v>16</v>
      </c>
      <c r="F536" s="5">
        <v>3.7</v>
      </c>
      <c r="G536" s="5">
        <v>20.3</v>
      </c>
      <c r="H536" s="6">
        <v>2050</v>
      </c>
      <c r="I536" s="4">
        <v>5</v>
      </c>
      <c r="J536" s="4">
        <v>12</v>
      </c>
      <c r="K536" s="4">
        <v>2</v>
      </c>
      <c r="L536" s="4">
        <v>3</v>
      </c>
      <c r="M536" s="4">
        <v>4</v>
      </c>
      <c r="N536" s="5">
        <v>11</v>
      </c>
      <c r="O536" s="7">
        <f t="shared" si="64"/>
        <v>5</v>
      </c>
      <c r="P536" s="7">
        <f t="shared" si="65"/>
        <v>5</v>
      </c>
      <c r="Q536" s="7">
        <f t="shared" si="66"/>
        <v>3</v>
      </c>
      <c r="R536" s="7">
        <f t="shared" si="67"/>
        <v>13</v>
      </c>
      <c r="S536" s="8">
        <f t="shared" si="68"/>
        <v>122.6</v>
      </c>
      <c r="T536" s="7" t="str">
        <f t="shared" si="69"/>
        <v>B - Kernkunde</v>
      </c>
      <c r="U536" s="4">
        <f>ROUND(((E536-Hilfswerte!$B$20)/Hilfswerte!$B$21)+((F536-Hilfswerte!$B$22)/Hilfswerte!$B$23)+((G536-Hilfswerte!$B$24)/Hilfswerte!$B$25)+0.1*INDEX(Hilfswerte!$B$4:$B$15,MATCH(C536,Hilfswerte!$A$4:$A$15,0)),2)</f>
        <v>0.99</v>
      </c>
      <c r="V536" s="4">
        <f>ROUND(SQRT((((E536-Hilfswerte!$B$20)/Hilfswerte!$B$21)-Hilfswerte!$B$28)^2+(((F536-Hilfswerte!$B$22)/Hilfswerte!$B$23)-Hilfswerte!$B$29)^2+(((G536-Hilfswerte!$B$24)/Hilfswerte!$B$25)-Hilfswerte!$B$30)^2),3)</f>
        <v>1.696</v>
      </c>
      <c r="W536" s="4">
        <f>ROUND(E536*Hilfswerte!$B$31,0)</f>
        <v>3289</v>
      </c>
      <c r="X536" s="4">
        <f t="shared" si="70"/>
        <v>1239</v>
      </c>
      <c r="Y536" s="4" t="str">
        <f>IF(T536="A - Top-Kunde","bereits Top-Kunde",IF(AND(V536&lt;=Hilfswerte!$B$34,H536&lt;0.5*W536),"Hoch",IF(AND(V536&lt;=Hilfswerte!$B$35,H536&lt;0.7*W536),"Mittel","Niedrig")))</f>
        <v>Niedrig</v>
      </c>
      <c r="Z536" s="4">
        <f t="shared" si="71"/>
        <v>7.2</v>
      </c>
      <c r="AA536" s="4" t="str">
        <f>IF(J536&gt;365,"Bereits abgewandert (Segment D)",IF(Z536&gt;=Hilfswerte!$B$38,"Rot - akut gefaehrdet",IF(Z536&gt;=Hilfswerte!$B$39,"Gelb - beobachten","Gruen - stabil")))</f>
        <v>Gruen - stabil</v>
      </c>
    </row>
    <row r="537" spans="1:27" ht="15" customHeight="1" x14ac:dyDescent="0.25">
      <c r="A537" s="4" t="s">
        <v>831</v>
      </c>
      <c r="B537" s="4" t="s">
        <v>130</v>
      </c>
      <c r="C537" s="4" t="s">
        <v>29</v>
      </c>
      <c r="D537" s="4" t="s">
        <v>30</v>
      </c>
      <c r="E537" s="4">
        <v>14</v>
      </c>
      <c r="F537" s="5">
        <v>3.1</v>
      </c>
      <c r="G537" s="5">
        <v>17.899999999999999</v>
      </c>
      <c r="H537" s="6">
        <v>1790</v>
      </c>
      <c r="I537" s="4">
        <v>2</v>
      </c>
      <c r="J537" s="4">
        <v>117</v>
      </c>
      <c r="K537" s="4">
        <v>1</v>
      </c>
      <c r="L537" s="4">
        <v>6</v>
      </c>
      <c r="M537" s="4">
        <v>4</v>
      </c>
      <c r="N537" s="5">
        <v>19.899999999999999</v>
      </c>
      <c r="O537" s="7">
        <f t="shared" si="64"/>
        <v>3</v>
      </c>
      <c r="P537" s="7">
        <f t="shared" si="65"/>
        <v>2</v>
      </c>
      <c r="Q537" s="7">
        <f t="shared" si="66"/>
        <v>3</v>
      </c>
      <c r="R537" s="7">
        <f t="shared" si="67"/>
        <v>8</v>
      </c>
      <c r="S537" s="8">
        <f t="shared" si="68"/>
        <v>82.2</v>
      </c>
      <c r="T537" s="7" t="str">
        <f t="shared" si="69"/>
        <v>C - Entwicklungspotenzial</v>
      </c>
      <c r="U537" s="4">
        <f>ROUND(((E537-Hilfswerte!$B$20)/Hilfswerte!$B$21)+((F537-Hilfswerte!$B$22)/Hilfswerte!$B$23)+((G537-Hilfswerte!$B$24)/Hilfswerte!$B$25)+0.1*INDEX(Hilfswerte!$B$4:$B$15,MATCH(C537,Hilfswerte!$A$4:$A$15,0)),2)</f>
        <v>0.59</v>
      </c>
      <c r="V537" s="4">
        <f>ROUND(SQRT((((E537-Hilfswerte!$B$20)/Hilfswerte!$B$21)-Hilfswerte!$B$28)^2+(((F537-Hilfswerte!$B$22)/Hilfswerte!$B$23)-Hilfswerte!$B$29)^2+(((G537-Hilfswerte!$B$24)/Hilfswerte!$B$25)-Hilfswerte!$B$30)^2),3)</f>
        <v>1.395</v>
      </c>
      <c r="W537" s="4">
        <f>ROUND(E537*Hilfswerte!$B$31,0)</f>
        <v>2878</v>
      </c>
      <c r="X537" s="4">
        <f t="shared" si="70"/>
        <v>1088</v>
      </c>
      <c r="Y537" s="4" t="str">
        <f>IF(T537="A - Top-Kunde","bereits Top-Kunde",IF(AND(V537&lt;=Hilfswerte!$B$34,H537&lt;0.5*W537),"Hoch",IF(AND(V537&lt;=Hilfswerte!$B$35,H537&lt;0.7*W537),"Mittel","Niedrig")))</f>
        <v>Niedrig</v>
      </c>
      <c r="Z537" s="4">
        <f t="shared" si="71"/>
        <v>10.1</v>
      </c>
      <c r="AA537" s="4" t="str">
        <f>IF(J537&gt;365,"Bereits abgewandert (Segment D)",IF(Z537&gt;=Hilfswerte!$B$38,"Rot - akut gefaehrdet",IF(Z537&gt;=Hilfswerte!$B$39,"Gelb - beobachten","Gruen - stabil")))</f>
        <v>Gruen - stabil</v>
      </c>
    </row>
    <row r="538" spans="1:27" ht="15" customHeight="1" x14ac:dyDescent="0.25">
      <c r="A538" s="4" t="s">
        <v>832</v>
      </c>
      <c r="B538" s="4" t="s">
        <v>233</v>
      </c>
      <c r="C538" s="4" t="s">
        <v>84</v>
      </c>
      <c r="D538" s="4" t="s">
        <v>77</v>
      </c>
      <c r="E538" s="4">
        <v>16</v>
      </c>
      <c r="F538" s="5">
        <v>3.8</v>
      </c>
      <c r="G538" s="5">
        <v>18.5</v>
      </c>
      <c r="H538" s="6">
        <v>310</v>
      </c>
      <c r="I538" s="4">
        <v>1</v>
      </c>
      <c r="J538" s="4">
        <v>92</v>
      </c>
      <c r="K538" s="4">
        <v>1</v>
      </c>
      <c r="L538" s="4">
        <v>2</v>
      </c>
      <c r="M538" s="4">
        <v>2</v>
      </c>
      <c r="N538" s="5">
        <v>3.1</v>
      </c>
      <c r="O538" s="7">
        <f t="shared" si="64"/>
        <v>3</v>
      </c>
      <c r="P538" s="7">
        <f t="shared" si="65"/>
        <v>1</v>
      </c>
      <c r="Q538" s="7">
        <f t="shared" si="66"/>
        <v>2</v>
      </c>
      <c r="R538" s="7">
        <f t="shared" si="67"/>
        <v>6</v>
      </c>
      <c r="S538" s="8">
        <f t="shared" si="68"/>
        <v>55</v>
      </c>
      <c r="T538" s="7" t="str">
        <f t="shared" si="69"/>
        <v>C - Entwicklungspotenzial</v>
      </c>
      <c r="U538" s="4">
        <f>ROUND(((E538-Hilfswerte!$B$20)/Hilfswerte!$B$21)+((F538-Hilfswerte!$B$22)/Hilfswerte!$B$23)+((G538-Hilfswerte!$B$24)/Hilfswerte!$B$25)+0.1*INDEX(Hilfswerte!$B$4:$B$15,MATCH(C538,Hilfswerte!$A$4:$A$15,0)),2)</f>
        <v>0.44</v>
      </c>
      <c r="V538" s="4">
        <f>ROUND(SQRT((((E538-Hilfswerte!$B$20)/Hilfswerte!$B$21)-Hilfswerte!$B$28)^2+(((F538-Hilfswerte!$B$22)/Hilfswerte!$B$23)-Hilfswerte!$B$29)^2+(((G538-Hilfswerte!$B$24)/Hilfswerte!$B$25)-Hilfswerte!$B$30)^2),3)</f>
        <v>1.46</v>
      </c>
      <c r="W538" s="4">
        <f>ROUND(E538*Hilfswerte!$B$31,0)</f>
        <v>3289</v>
      </c>
      <c r="X538" s="4">
        <f t="shared" si="70"/>
        <v>2979</v>
      </c>
      <c r="Y538" s="4" t="str">
        <f>IF(T538="A - Top-Kunde","bereits Top-Kunde",IF(AND(V538&lt;=Hilfswerte!$B$34,H538&lt;0.5*W538),"Hoch",IF(AND(V538&lt;=Hilfswerte!$B$35,H538&lt;0.7*W538),"Mittel","Niedrig")))</f>
        <v>Niedrig</v>
      </c>
      <c r="Z538" s="4">
        <f t="shared" si="71"/>
        <v>8</v>
      </c>
      <c r="AA538" s="4" t="str">
        <f>IF(J538&gt;365,"Bereits abgewandert (Segment D)",IF(Z538&gt;=Hilfswerte!$B$38,"Rot - akut gefaehrdet",IF(Z538&gt;=Hilfswerte!$B$39,"Gelb - beobachten","Gruen - stabil")))</f>
        <v>Gruen - stabil</v>
      </c>
    </row>
    <row r="539" spans="1:27" ht="15" customHeight="1" x14ac:dyDescent="0.25">
      <c r="A539" s="4" t="s">
        <v>833</v>
      </c>
      <c r="B539" s="4" t="s">
        <v>834</v>
      </c>
      <c r="C539" s="4" t="s">
        <v>62</v>
      </c>
      <c r="D539" s="4" t="s">
        <v>56</v>
      </c>
      <c r="E539" s="4">
        <v>16</v>
      </c>
      <c r="F539" s="5">
        <v>2.8</v>
      </c>
      <c r="G539" s="5">
        <v>15.5</v>
      </c>
      <c r="H539" s="6">
        <v>1550</v>
      </c>
      <c r="I539" s="4">
        <v>3</v>
      </c>
      <c r="J539" s="4">
        <v>15</v>
      </c>
      <c r="K539" s="4">
        <v>0</v>
      </c>
      <c r="L539" s="4">
        <v>4</v>
      </c>
      <c r="M539" s="4">
        <v>3</v>
      </c>
      <c r="N539" s="5">
        <v>16.899999999999999</v>
      </c>
      <c r="O539" s="7">
        <f t="shared" si="64"/>
        <v>5</v>
      </c>
      <c r="P539" s="7">
        <f t="shared" si="65"/>
        <v>3</v>
      </c>
      <c r="Q539" s="7">
        <f t="shared" si="66"/>
        <v>3</v>
      </c>
      <c r="R539" s="7">
        <f t="shared" si="67"/>
        <v>11</v>
      </c>
      <c r="S539" s="8">
        <f t="shared" si="68"/>
        <v>117.3</v>
      </c>
      <c r="T539" s="7" t="str">
        <f t="shared" si="69"/>
        <v>B - Kernkunde</v>
      </c>
      <c r="U539" s="4">
        <f>ROUND(((E539-Hilfswerte!$B$20)/Hilfswerte!$B$21)+((F539-Hilfswerte!$B$22)/Hilfswerte!$B$23)+((G539-Hilfswerte!$B$24)/Hilfswerte!$B$25)+0.1*INDEX(Hilfswerte!$B$4:$B$15,MATCH(C539,Hilfswerte!$A$4:$A$15,0)),2)</f>
        <v>0.36</v>
      </c>
      <c r="V539" s="4">
        <f>ROUND(SQRT((((E539-Hilfswerte!$B$20)/Hilfswerte!$B$21)-Hilfswerte!$B$28)^2+(((F539-Hilfswerte!$B$22)/Hilfswerte!$B$23)-Hilfswerte!$B$29)^2+(((G539-Hilfswerte!$B$24)/Hilfswerte!$B$25)-Hilfswerte!$B$30)^2),3)</f>
        <v>1.1299999999999999</v>
      </c>
      <c r="W539" s="4">
        <f>ROUND(E539*Hilfswerte!$B$31,0)</f>
        <v>3289</v>
      </c>
      <c r="X539" s="4">
        <f t="shared" si="70"/>
        <v>1739</v>
      </c>
      <c r="Y539" s="4" t="str">
        <f>IF(T539="A - Top-Kunde","bereits Top-Kunde",IF(AND(V539&lt;=Hilfswerte!$B$34,H539&lt;0.5*W539),"Hoch",IF(AND(V539&lt;=Hilfswerte!$B$35,H539&lt;0.7*W539),"Mittel","Niedrig")))</f>
        <v>Mittel</v>
      </c>
      <c r="Z539" s="4">
        <f t="shared" si="71"/>
        <v>1.6</v>
      </c>
      <c r="AA539" s="4" t="str">
        <f>IF(J539&gt;365,"Bereits abgewandert (Segment D)",IF(Z539&gt;=Hilfswerte!$B$38,"Rot - akut gefaehrdet",IF(Z539&gt;=Hilfswerte!$B$39,"Gelb - beobachten","Gruen - stabil")))</f>
        <v>Gruen - stabil</v>
      </c>
    </row>
    <row r="540" spans="1:27" ht="15" customHeight="1" x14ac:dyDescent="0.25">
      <c r="A540" s="4" t="s">
        <v>835</v>
      </c>
      <c r="B540" s="4" t="s">
        <v>836</v>
      </c>
      <c r="C540" s="4" t="s">
        <v>38</v>
      </c>
      <c r="D540" s="4" t="s">
        <v>106</v>
      </c>
      <c r="E540" s="4">
        <v>60</v>
      </c>
      <c r="F540" s="5">
        <v>11</v>
      </c>
      <c r="G540" s="5">
        <v>11.1</v>
      </c>
      <c r="H540" s="6">
        <v>890</v>
      </c>
      <c r="I540" s="4">
        <v>1</v>
      </c>
      <c r="J540" s="4">
        <v>346</v>
      </c>
      <c r="K540" s="4">
        <v>0</v>
      </c>
      <c r="L540" s="4">
        <v>9</v>
      </c>
      <c r="M540" s="4">
        <v>5</v>
      </c>
      <c r="N540" s="5">
        <v>1.8</v>
      </c>
      <c r="O540" s="7">
        <f t="shared" si="64"/>
        <v>2</v>
      </c>
      <c r="P540" s="7">
        <f t="shared" si="65"/>
        <v>1</v>
      </c>
      <c r="Q540" s="7">
        <f t="shared" si="66"/>
        <v>2</v>
      </c>
      <c r="R540" s="7">
        <f t="shared" si="67"/>
        <v>5</v>
      </c>
      <c r="S540" s="8">
        <f t="shared" si="68"/>
        <v>48.2</v>
      </c>
      <c r="T540" s="7" t="str">
        <f t="shared" si="69"/>
        <v>C - Entwicklungspotenzial</v>
      </c>
      <c r="U540" s="4">
        <f>ROUND(((E540-Hilfswerte!$B$20)/Hilfswerte!$B$21)+((F540-Hilfswerte!$B$22)/Hilfswerte!$B$23)+((G540-Hilfswerte!$B$24)/Hilfswerte!$B$25)+0.1*INDEX(Hilfswerte!$B$4:$B$15,MATCH(C540,Hilfswerte!$A$4:$A$15,0)),2)</f>
        <v>-0.08</v>
      </c>
      <c r="V540" s="4">
        <f>ROUND(SQRT((((E540-Hilfswerte!$B$20)/Hilfswerte!$B$21)-Hilfswerte!$B$28)^2+(((F540-Hilfswerte!$B$22)/Hilfswerte!$B$23)-Hilfswerte!$B$29)^2+(((G540-Hilfswerte!$B$24)/Hilfswerte!$B$25)-Hilfswerte!$B$30)^2),3)</f>
        <v>0.66500000000000004</v>
      </c>
      <c r="W540" s="4">
        <f>ROUND(E540*Hilfswerte!$B$31,0)</f>
        <v>12333</v>
      </c>
      <c r="X540" s="4">
        <f t="shared" si="70"/>
        <v>11443</v>
      </c>
      <c r="Y540" s="4" t="str">
        <f>IF(T540="A - Top-Kunde","bereits Top-Kunde",IF(AND(V540&lt;=Hilfswerte!$B$34,H540&lt;0.5*W540),"Hoch",IF(AND(V540&lt;=Hilfswerte!$B$35,H540&lt;0.7*W540),"Mittel","Niedrig")))</f>
        <v>Hoch</v>
      </c>
      <c r="Z540" s="4">
        <f t="shared" si="71"/>
        <v>19.100000000000001</v>
      </c>
      <c r="AA540" s="4" t="str">
        <f>IF(J540&gt;365,"Bereits abgewandert (Segment D)",IF(Z540&gt;=Hilfswerte!$B$38,"Rot - akut gefaehrdet",IF(Z540&gt;=Hilfswerte!$B$39,"Gelb - beobachten","Gruen - stabil")))</f>
        <v>Gelb - beobachten</v>
      </c>
    </row>
    <row r="541" spans="1:27" ht="15" customHeight="1" x14ac:dyDescent="0.25">
      <c r="A541" s="4" t="s">
        <v>837</v>
      </c>
      <c r="B541" s="4" t="s">
        <v>154</v>
      </c>
      <c r="C541" s="4" t="s">
        <v>84</v>
      </c>
      <c r="D541" s="4" t="s">
        <v>52</v>
      </c>
      <c r="E541" s="4">
        <v>43</v>
      </c>
      <c r="F541" s="5">
        <v>7.8</v>
      </c>
      <c r="G541" s="5">
        <v>2</v>
      </c>
      <c r="H541" s="6">
        <v>390</v>
      </c>
      <c r="I541" s="4">
        <v>1</v>
      </c>
      <c r="J541" s="4">
        <v>201</v>
      </c>
      <c r="K541" s="4">
        <v>0</v>
      </c>
      <c r="L541" s="4">
        <v>8</v>
      </c>
      <c r="M541" s="4">
        <v>5</v>
      </c>
      <c r="N541" s="5">
        <v>-26.3</v>
      </c>
      <c r="O541" s="7">
        <f t="shared" si="64"/>
        <v>2</v>
      </c>
      <c r="P541" s="7">
        <f t="shared" si="65"/>
        <v>1</v>
      </c>
      <c r="Q541" s="7">
        <f t="shared" si="66"/>
        <v>2</v>
      </c>
      <c r="R541" s="7">
        <f t="shared" si="67"/>
        <v>5</v>
      </c>
      <c r="S541" s="8">
        <f t="shared" si="68"/>
        <v>34.5</v>
      </c>
      <c r="T541" s="7" t="str">
        <f t="shared" si="69"/>
        <v>C - Entwicklungspotenzial</v>
      </c>
      <c r="U541" s="4">
        <f>ROUND(((E541-Hilfswerte!$B$20)/Hilfswerte!$B$21)+((F541-Hilfswerte!$B$22)/Hilfswerte!$B$23)+((G541-Hilfswerte!$B$24)/Hilfswerte!$B$25)+0.1*INDEX(Hilfswerte!$B$4:$B$15,MATCH(C541,Hilfswerte!$A$4:$A$15,0)),2)</f>
        <v>-1.99</v>
      </c>
      <c r="V541" s="4">
        <f>ROUND(SQRT((((E541-Hilfswerte!$B$20)/Hilfswerte!$B$21)-Hilfswerte!$B$28)^2+(((F541-Hilfswerte!$B$22)/Hilfswerte!$B$23)-Hilfswerte!$B$29)^2+(((G541-Hilfswerte!$B$24)/Hilfswerte!$B$25)-Hilfswerte!$B$30)^2),3)</f>
        <v>1.647</v>
      </c>
      <c r="W541" s="4">
        <f>ROUND(E541*Hilfswerte!$B$31,0)</f>
        <v>8838</v>
      </c>
      <c r="X541" s="4">
        <f t="shared" si="70"/>
        <v>8448</v>
      </c>
      <c r="Y541" s="4" t="str">
        <f>IF(T541="A - Top-Kunde","bereits Top-Kunde",IF(AND(V541&lt;=Hilfswerte!$B$34,H541&lt;0.5*W541),"Hoch",IF(AND(V541&lt;=Hilfswerte!$B$35,H541&lt;0.7*W541),"Mittel","Niedrig")))</f>
        <v>Niedrig</v>
      </c>
      <c r="Z541" s="4">
        <f t="shared" si="71"/>
        <v>22.2</v>
      </c>
      <c r="AA541" s="4" t="str">
        <f>IF(J541&gt;365,"Bereits abgewandert (Segment D)",IF(Z541&gt;=Hilfswerte!$B$38,"Rot - akut gefaehrdet",IF(Z541&gt;=Hilfswerte!$B$39,"Gelb - beobachten","Gruen - stabil")))</f>
        <v>Rot - akut gefaehrdet</v>
      </c>
    </row>
    <row r="542" spans="1:27" ht="15" customHeight="1" x14ac:dyDescent="0.25">
      <c r="A542" s="4" t="s">
        <v>838</v>
      </c>
      <c r="B542" s="4" t="s">
        <v>46</v>
      </c>
      <c r="C542" s="4" t="s">
        <v>29</v>
      </c>
      <c r="D542" s="4" t="s">
        <v>30</v>
      </c>
      <c r="E542" s="4">
        <v>85</v>
      </c>
      <c r="F542" s="5">
        <v>12.5</v>
      </c>
      <c r="G542" s="5">
        <v>12.8</v>
      </c>
      <c r="H542" s="6">
        <v>6760</v>
      </c>
      <c r="I542" s="4">
        <v>6</v>
      </c>
      <c r="J542" s="4">
        <v>26</v>
      </c>
      <c r="K542" s="4">
        <v>1</v>
      </c>
      <c r="L542" s="4">
        <v>4</v>
      </c>
      <c r="M542" s="4">
        <v>4</v>
      </c>
      <c r="N542" s="5">
        <v>-0.1</v>
      </c>
      <c r="O542" s="7">
        <f t="shared" si="64"/>
        <v>5</v>
      </c>
      <c r="P542" s="7">
        <f t="shared" si="65"/>
        <v>5</v>
      </c>
      <c r="Q542" s="7">
        <f t="shared" si="66"/>
        <v>4</v>
      </c>
      <c r="R542" s="7">
        <f t="shared" si="67"/>
        <v>14</v>
      </c>
      <c r="S542" s="8">
        <f t="shared" si="68"/>
        <v>132.80000000000001</v>
      </c>
      <c r="T542" s="7" t="str">
        <f t="shared" si="69"/>
        <v>A - Top-Kunde</v>
      </c>
      <c r="U542" s="4">
        <f>ROUND(((E542-Hilfswerte!$B$20)/Hilfswerte!$B$21)+((F542-Hilfswerte!$B$22)/Hilfswerte!$B$23)+((G542-Hilfswerte!$B$24)/Hilfswerte!$B$25)+0.1*INDEX(Hilfswerte!$B$4:$B$15,MATCH(C542,Hilfswerte!$A$4:$A$15,0)),2)</f>
        <v>0.25</v>
      </c>
      <c r="V542" s="4">
        <f>ROUND(SQRT((((E542-Hilfswerte!$B$20)/Hilfswerte!$B$21)-Hilfswerte!$B$28)^2+(((F542-Hilfswerte!$B$22)/Hilfswerte!$B$23)-Hilfswerte!$B$29)^2+(((G542-Hilfswerte!$B$24)/Hilfswerte!$B$25)-Hilfswerte!$B$30)^2),3)</f>
        <v>0.627</v>
      </c>
      <c r="W542" s="4">
        <f>ROUND(E542*Hilfswerte!$B$31,0)</f>
        <v>17471</v>
      </c>
      <c r="X542" s="4">
        <f t="shared" si="70"/>
        <v>10711</v>
      </c>
      <c r="Y542" s="4" t="str">
        <f>IF(T542="A - Top-Kunde","bereits Top-Kunde",IF(AND(V542&lt;=Hilfswerte!$B$34,H542&lt;0.5*W542),"Hoch",IF(AND(V542&lt;=Hilfswerte!$B$35,H542&lt;0.7*W542),"Mittel","Niedrig")))</f>
        <v>bereits Top-Kunde</v>
      </c>
      <c r="Z542" s="4">
        <f t="shared" si="71"/>
        <v>5.0999999999999996</v>
      </c>
      <c r="AA542" s="4" t="str">
        <f>IF(J542&gt;365,"Bereits abgewandert (Segment D)",IF(Z542&gt;=Hilfswerte!$B$38,"Rot - akut gefaehrdet",IF(Z542&gt;=Hilfswerte!$B$39,"Gelb - beobachten","Gruen - stabil")))</f>
        <v>Gruen - stabil</v>
      </c>
    </row>
    <row r="543" spans="1:27" ht="15" customHeight="1" x14ac:dyDescent="0.25">
      <c r="A543" s="4" t="s">
        <v>839</v>
      </c>
      <c r="B543" s="4" t="s">
        <v>219</v>
      </c>
      <c r="C543" s="4" t="s">
        <v>55</v>
      </c>
      <c r="D543" s="4" t="s">
        <v>77</v>
      </c>
      <c r="E543" s="4">
        <v>77</v>
      </c>
      <c r="F543" s="5">
        <v>15.1</v>
      </c>
      <c r="G543" s="5">
        <v>16.100000000000001</v>
      </c>
      <c r="H543" s="6">
        <v>1720</v>
      </c>
      <c r="I543" s="4">
        <v>1</v>
      </c>
      <c r="J543" s="4">
        <v>276</v>
      </c>
      <c r="K543" s="4">
        <v>0</v>
      </c>
      <c r="L543" s="4">
        <v>6</v>
      </c>
      <c r="M543" s="4">
        <v>6</v>
      </c>
      <c r="N543" s="5">
        <v>7.4</v>
      </c>
      <c r="O543" s="7">
        <f t="shared" si="64"/>
        <v>2</v>
      </c>
      <c r="P543" s="7">
        <f t="shared" si="65"/>
        <v>1</v>
      </c>
      <c r="Q543" s="7">
        <f t="shared" si="66"/>
        <v>3</v>
      </c>
      <c r="R543" s="7">
        <f t="shared" si="67"/>
        <v>6</v>
      </c>
      <c r="S543" s="8">
        <f t="shared" si="68"/>
        <v>61.9</v>
      </c>
      <c r="T543" s="7" t="str">
        <f t="shared" si="69"/>
        <v>C - Entwicklungspotenzial</v>
      </c>
      <c r="U543" s="4">
        <f>ROUND(((E543-Hilfswerte!$B$20)/Hilfswerte!$B$21)+((F543-Hilfswerte!$B$22)/Hilfswerte!$B$23)+((G543-Hilfswerte!$B$24)/Hilfswerte!$B$25)+0.1*INDEX(Hilfswerte!$B$4:$B$15,MATCH(C543,Hilfswerte!$A$4:$A$15,0)),2)</f>
        <v>0.81</v>
      </c>
      <c r="V543" s="4">
        <f>ROUND(SQRT((((E543-Hilfswerte!$B$20)/Hilfswerte!$B$21)-Hilfswerte!$B$28)^2+(((F543-Hilfswerte!$B$22)/Hilfswerte!$B$23)-Hilfswerte!$B$29)^2+(((G543-Hilfswerte!$B$24)/Hilfswerte!$B$25)-Hilfswerte!$B$30)^2),3)</f>
        <v>0.95799999999999996</v>
      </c>
      <c r="W543" s="4">
        <f>ROUND(E543*Hilfswerte!$B$31,0)</f>
        <v>15827</v>
      </c>
      <c r="X543" s="4">
        <f t="shared" si="70"/>
        <v>14107</v>
      </c>
      <c r="Y543" s="4" t="str">
        <f>IF(T543="A - Top-Kunde","bereits Top-Kunde",IF(AND(V543&lt;=Hilfswerte!$B$34,H543&lt;0.5*W543),"Hoch",IF(AND(V543&lt;=Hilfswerte!$B$35,H543&lt;0.7*W543),"Mittel","Niedrig")))</f>
        <v>Mittel</v>
      </c>
      <c r="Z543" s="4">
        <f t="shared" si="71"/>
        <v>15</v>
      </c>
      <c r="AA543" s="4" t="str">
        <f>IF(J543&gt;365,"Bereits abgewandert (Segment D)",IF(Z543&gt;=Hilfswerte!$B$38,"Rot - akut gefaehrdet",IF(Z543&gt;=Hilfswerte!$B$39,"Gelb - beobachten","Gruen - stabil")))</f>
        <v>Gelb - beobachten</v>
      </c>
    </row>
    <row r="544" spans="1:27" ht="15" customHeight="1" x14ac:dyDescent="0.25">
      <c r="A544" s="4" t="s">
        <v>840</v>
      </c>
      <c r="B544" s="4" t="s">
        <v>50</v>
      </c>
      <c r="C544" s="4" t="s">
        <v>62</v>
      </c>
      <c r="D544" s="4" t="s">
        <v>30</v>
      </c>
      <c r="E544" s="4">
        <v>93</v>
      </c>
      <c r="F544" s="5">
        <v>16.600000000000001</v>
      </c>
      <c r="G544" s="5">
        <v>1.6</v>
      </c>
      <c r="H544" s="6">
        <v>11360</v>
      </c>
      <c r="I544" s="4">
        <v>3</v>
      </c>
      <c r="J544" s="4">
        <v>245</v>
      </c>
      <c r="K544" s="4">
        <v>0</v>
      </c>
      <c r="L544" s="4">
        <v>27</v>
      </c>
      <c r="M544" s="4">
        <v>4</v>
      </c>
      <c r="N544" s="5">
        <v>-28.5</v>
      </c>
      <c r="O544" s="7">
        <f t="shared" si="64"/>
        <v>2</v>
      </c>
      <c r="P544" s="7">
        <f t="shared" si="65"/>
        <v>3</v>
      </c>
      <c r="Q544" s="7">
        <f t="shared" si="66"/>
        <v>5</v>
      </c>
      <c r="R544" s="7">
        <f t="shared" si="67"/>
        <v>10</v>
      </c>
      <c r="S544" s="8">
        <f t="shared" si="68"/>
        <v>77.7</v>
      </c>
      <c r="T544" s="7" t="str">
        <f t="shared" si="69"/>
        <v>C - Entwicklungspotenzial</v>
      </c>
      <c r="U544" s="4">
        <f>ROUND(((E544-Hilfswerte!$B$20)/Hilfswerte!$B$21)+((F544-Hilfswerte!$B$22)/Hilfswerte!$B$23)+((G544-Hilfswerte!$B$24)/Hilfswerte!$B$25)+0.1*INDEX(Hilfswerte!$B$4:$B$15,MATCH(C544,Hilfswerte!$A$4:$A$15,0)),2)</f>
        <v>-1.27</v>
      </c>
      <c r="V544" s="4">
        <f>ROUND(SQRT((((E544-Hilfswerte!$B$20)/Hilfswerte!$B$21)-Hilfswerte!$B$28)^2+(((F544-Hilfswerte!$B$22)/Hilfswerte!$B$23)-Hilfswerte!$B$29)^2+(((G544-Hilfswerte!$B$24)/Hilfswerte!$B$25)-Hilfswerte!$B$30)^2),3)</f>
        <v>1.6040000000000001</v>
      </c>
      <c r="W544" s="4">
        <f>ROUND(E544*Hilfswerte!$B$31,0)</f>
        <v>19116</v>
      </c>
      <c r="X544" s="4">
        <f t="shared" si="70"/>
        <v>7756</v>
      </c>
      <c r="Y544" s="4" t="str">
        <f>IF(T544="A - Top-Kunde","bereits Top-Kunde",IF(AND(V544&lt;=Hilfswerte!$B$34,H544&lt;0.5*W544),"Hoch",IF(AND(V544&lt;=Hilfswerte!$B$35,H544&lt;0.7*W544),"Mittel","Niedrig")))</f>
        <v>Niedrig</v>
      </c>
      <c r="Z544" s="4">
        <f t="shared" si="71"/>
        <v>29.1</v>
      </c>
      <c r="AA544" s="4" t="str">
        <f>IF(J544&gt;365,"Bereits abgewandert (Segment D)",IF(Z544&gt;=Hilfswerte!$B$38,"Rot - akut gefaehrdet",IF(Z544&gt;=Hilfswerte!$B$39,"Gelb - beobachten","Gruen - stabil")))</f>
        <v>Rot - akut gefaehrdet</v>
      </c>
    </row>
    <row r="545" spans="1:27" ht="15" customHeight="1" x14ac:dyDescent="0.25">
      <c r="A545" s="4" t="s">
        <v>841</v>
      </c>
      <c r="B545" s="4" t="s">
        <v>842</v>
      </c>
      <c r="C545" s="4" t="s">
        <v>29</v>
      </c>
      <c r="D545" s="4" t="s">
        <v>30</v>
      </c>
      <c r="E545" s="4">
        <v>1540</v>
      </c>
      <c r="F545" s="5">
        <v>222.5</v>
      </c>
      <c r="G545" s="5">
        <v>3.6</v>
      </c>
      <c r="H545" s="6">
        <v>100940</v>
      </c>
      <c r="I545" s="4">
        <v>4</v>
      </c>
      <c r="J545" s="4">
        <v>8</v>
      </c>
      <c r="K545" s="4">
        <v>0</v>
      </c>
      <c r="L545" s="4">
        <v>3</v>
      </c>
      <c r="M545" s="4">
        <v>2</v>
      </c>
      <c r="N545" s="5">
        <v>-5.4</v>
      </c>
      <c r="O545" s="7">
        <f t="shared" si="64"/>
        <v>5</v>
      </c>
      <c r="P545" s="7">
        <f t="shared" si="65"/>
        <v>4</v>
      </c>
      <c r="Q545" s="7">
        <f t="shared" si="66"/>
        <v>5</v>
      </c>
      <c r="R545" s="7">
        <f t="shared" si="67"/>
        <v>14</v>
      </c>
      <c r="S545" s="8">
        <f t="shared" si="68"/>
        <v>136.4</v>
      </c>
      <c r="T545" s="7" t="str">
        <f t="shared" si="69"/>
        <v>A - Top-Kunde</v>
      </c>
      <c r="U545" s="4">
        <f>ROUND(((E545-Hilfswerte!$B$20)/Hilfswerte!$B$21)+((F545-Hilfswerte!$B$22)/Hilfswerte!$B$23)+((G545-Hilfswerte!$B$24)/Hilfswerte!$B$25)+0.1*INDEX(Hilfswerte!$B$4:$B$15,MATCH(C545,Hilfswerte!$A$4:$A$15,0)),2)</f>
        <v>8.8000000000000007</v>
      </c>
      <c r="V545" s="4">
        <f>ROUND(SQRT((((E545-Hilfswerte!$B$20)/Hilfswerte!$B$21)-Hilfswerte!$B$28)^2+(((F545-Hilfswerte!$B$22)/Hilfswerte!$B$23)-Hilfswerte!$B$29)^2+(((G545-Hilfswerte!$B$24)/Hilfswerte!$B$25)-Hilfswerte!$B$30)^2),3)</f>
        <v>6.8570000000000002</v>
      </c>
      <c r="W545" s="4">
        <f>ROUND(E545*Hilfswerte!$B$31,0)</f>
        <v>316541</v>
      </c>
      <c r="X545" s="4">
        <f t="shared" si="70"/>
        <v>215601</v>
      </c>
      <c r="Y545" s="4" t="str">
        <f>IF(T545="A - Top-Kunde","bereits Top-Kunde",IF(AND(V545&lt;=Hilfswerte!$B$34,H545&lt;0.5*W545),"Hoch",IF(AND(V545&lt;=Hilfswerte!$B$35,H545&lt;0.7*W545),"Mittel","Niedrig")))</f>
        <v>bereits Top-Kunde</v>
      </c>
      <c r="Z545" s="4">
        <f t="shared" si="71"/>
        <v>3.2</v>
      </c>
      <c r="AA545" s="4" t="str">
        <f>IF(J545&gt;365,"Bereits abgewandert (Segment D)",IF(Z545&gt;=Hilfswerte!$B$38,"Rot - akut gefaehrdet",IF(Z545&gt;=Hilfswerte!$B$39,"Gelb - beobachten","Gruen - stabil")))</f>
        <v>Gruen - stabil</v>
      </c>
    </row>
    <row r="546" spans="1:27" ht="15" customHeight="1" x14ac:dyDescent="0.25">
      <c r="A546" s="4" t="s">
        <v>843</v>
      </c>
      <c r="B546" s="4" t="s">
        <v>462</v>
      </c>
      <c r="C546" s="4" t="s">
        <v>62</v>
      </c>
      <c r="D546" s="4" t="s">
        <v>30</v>
      </c>
      <c r="E546" s="4">
        <v>128</v>
      </c>
      <c r="F546" s="5">
        <v>15.5</v>
      </c>
      <c r="G546" s="5">
        <v>3.5</v>
      </c>
      <c r="H546" s="6">
        <v>26360</v>
      </c>
      <c r="I546" s="4">
        <v>5</v>
      </c>
      <c r="J546" s="4">
        <v>16</v>
      </c>
      <c r="K546" s="4">
        <v>0</v>
      </c>
      <c r="L546" s="4">
        <v>31</v>
      </c>
      <c r="M546" s="4">
        <v>3</v>
      </c>
      <c r="N546" s="5">
        <v>11.4</v>
      </c>
      <c r="O546" s="7">
        <f t="shared" si="64"/>
        <v>5</v>
      </c>
      <c r="P546" s="7">
        <f t="shared" si="65"/>
        <v>5</v>
      </c>
      <c r="Q546" s="7">
        <f t="shared" si="66"/>
        <v>5</v>
      </c>
      <c r="R546" s="7">
        <f t="shared" si="67"/>
        <v>15</v>
      </c>
      <c r="S546" s="8">
        <f t="shared" si="68"/>
        <v>146.4</v>
      </c>
      <c r="T546" s="7" t="str">
        <f t="shared" si="69"/>
        <v>A - Top-Kunde</v>
      </c>
      <c r="U546" s="4">
        <f>ROUND(((E546-Hilfswerte!$B$20)/Hilfswerte!$B$21)+((F546-Hilfswerte!$B$22)/Hilfswerte!$B$23)+((G546-Hilfswerte!$B$24)/Hilfswerte!$B$25)+0.1*INDEX(Hilfswerte!$B$4:$B$15,MATCH(C546,Hilfswerte!$A$4:$A$15,0)),2)</f>
        <v>-0.84</v>
      </c>
      <c r="V546" s="4">
        <f>ROUND(SQRT((((E546-Hilfswerte!$B$20)/Hilfswerte!$B$21)-Hilfswerte!$B$28)^2+(((F546-Hilfswerte!$B$22)/Hilfswerte!$B$23)-Hilfswerte!$B$29)^2+(((G546-Hilfswerte!$B$24)/Hilfswerte!$B$25)-Hilfswerte!$B$30)^2),3)</f>
        <v>1.2989999999999999</v>
      </c>
      <c r="W546" s="4">
        <f>ROUND(E546*Hilfswerte!$B$31,0)</f>
        <v>26310</v>
      </c>
      <c r="X546" s="4">
        <f t="shared" si="70"/>
        <v>0</v>
      </c>
      <c r="Y546" s="4" t="str">
        <f>IF(T546="A - Top-Kunde","bereits Top-Kunde",IF(AND(V546&lt;=Hilfswerte!$B$34,H546&lt;0.5*W546),"Hoch",IF(AND(V546&lt;=Hilfswerte!$B$35,H546&lt;0.7*W546),"Mittel","Niedrig")))</f>
        <v>bereits Top-Kunde</v>
      </c>
      <c r="Z546" s="4">
        <f t="shared" si="71"/>
        <v>7</v>
      </c>
      <c r="AA546" s="4" t="str">
        <f>IF(J546&gt;365,"Bereits abgewandert (Segment D)",IF(Z546&gt;=Hilfswerte!$B$38,"Rot - akut gefaehrdet",IF(Z546&gt;=Hilfswerte!$B$39,"Gelb - beobachten","Gruen - stabil")))</f>
        <v>Gruen - stabil</v>
      </c>
    </row>
    <row r="547" spans="1:27" ht="15" customHeight="1" x14ac:dyDescent="0.25">
      <c r="A547" s="4" t="s">
        <v>844</v>
      </c>
      <c r="B547" s="4" t="s">
        <v>836</v>
      </c>
      <c r="C547" s="4" t="s">
        <v>59</v>
      </c>
      <c r="D547" s="4" t="s">
        <v>178</v>
      </c>
      <c r="E547" s="4">
        <v>297</v>
      </c>
      <c r="F547" s="5">
        <v>46.6</v>
      </c>
      <c r="G547" s="5">
        <v>8.1999999999999993</v>
      </c>
      <c r="H547" s="6">
        <v>17520</v>
      </c>
      <c r="I547" s="4">
        <v>4</v>
      </c>
      <c r="J547" s="4">
        <v>53</v>
      </c>
      <c r="K547" s="4">
        <v>1</v>
      </c>
      <c r="L547" s="4">
        <v>10</v>
      </c>
      <c r="M547" s="4">
        <v>5</v>
      </c>
      <c r="N547" s="5">
        <v>-6.5</v>
      </c>
      <c r="O547" s="7">
        <f t="shared" si="64"/>
        <v>4</v>
      </c>
      <c r="P547" s="7">
        <f t="shared" si="65"/>
        <v>4</v>
      </c>
      <c r="Q547" s="7">
        <f t="shared" si="66"/>
        <v>5</v>
      </c>
      <c r="R547" s="7">
        <f t="shared" si="67"/>
        <v>13</v>
      </c>
      <c r="S547" s="8">
        <f t="shared" si="68"/>
        <v>117.8</v>
      </c>
      <c r="T547" s="7" t="str">
        <f t="shared" si="69"/>
        <v>B - Kernkunde</v>
      </c>
      <c r="U547" s="4">
        <f>ROUND(((E547-Hilfswerte!$B$20)/Hilfswerte!$B$21)+((F547-Hilfswerte!$B$22)/Hilfswerte!$B$23)+((G547-Hilfswerte!$B$24)/Hilfswerte!$B$25)+0.1*INDEX(Hilfswerte!$B$4:$B$15,MATCH(C547,Hilfswerte!$A$4:$A$15,0)),2)</f>
        <v>0.7</v>
      </c>
      <c r="V547" s="4">
        <f>ROUND(SQRT((((E547-Hilfswerte!$B$20)/Hilfswerte!$B$21)-Hilfswerte!$B$28)^2+(((F547-Hilfswerte!$B$22)/Hilfswerte!$B$23)-Hilfswerte!$B$29)^2+(((G547-Hilfswerte!$B$24)/Hilfswerte!$B$25)-Hilfswerte!$B$30)^2),3)</f>
        <v>0.75</v>
      </c>
      <c r="W547" s="4">
        <f>ROUND(E547*Hilfswerte!$B$31,0)</f>
        <v>61047</v>
      </c>
      <c r="X547" s="4">
        <f t="shared" si="70"/>
        <v>43527</v>
      </c>
      <c r="Y547" s="4" t="str">
        <f>IF(T547="A - Top-Kunde","bereits Top-Kunde",IF(AND(V547&lt;=Hilfswerte!$B$34,H547&lt;0.5*W547),"Hoch",IF(AND(V547&lt;=Hilfswerte!$B$35,H547&lt;0.7*W547),"Mittel","Niedrig")))</f>
        <v>Hoch</v>
      </c>
      <c r="Z547" s="4">
        <f t="shared" si="71"/>
        <v>10.3</v>
      </c>
      <c r="AA547" s="4" t="str">
        <f>IF(J547&gt;365,"Bereits abgewandert (Segment D)",IF(Z547&gt;=Hilfswerte!$B$38,"Rot - akut gefaehrdet",IF(Z547&gt;=Hilfswerte!$B$39,"Gelb - beobachten","Gruen - stabil")))</f>
        <v>Gruen - stabil</v>
      </c>
    </row>
    <row r="548" spans="1:27" ht="15" customHeight="1" x14ac:dyDescent="0.25">
      <c r="A548" s="4" t="s">
        <v>845</v>
      </c>
      <c r="B548" s="4" t="s">
        <v>430</v>
      </c>
      <c r="C548" s="4" t="s">
        <v>74</v>
      </c>
      <c r="D548" s="4" t="s">
        <v>30</v>
      </c>
      <c r="E548" s="4">
        <v>159</v>
      </c>
      <c r="F548" s="5">
        <v>23.7</v>
      </c>
      <c r="G548" s="5">
        <v>5.8</v>
      </c>
      <c r="H548" s="6">
        <v>49960</v>
      </c>
      <c r="I548" s="4">
        <v>3</v>
      </c>
      <c r="J548" s="4">
        <v>9</v>
      </c>
      <c r="K548" s="4">
        <v>1</v>
      </c>
      <c r="L548" s="4">
        <v>10</v>
      </c>
      <c r="M548" s="4">
        <v>5</v>
      </c>
      <c r="N548" s="5">
        <v>26.8</v>
      </c>
      <c r="O548" s="7">
        <f t="shared" si="64"/>
        <v>5</v>
      </c>
      <c r="P548" s="7">
        <f t="shared" si="65"/>
        <v>3</v>
      </c>
      <c r="Q548" s="7">
        <f t="shared" si="66"/>
        <v>5</v>
      </c>
      <c r="R548" s="7">
        <f t="shared" si="67"/>
        <v>13</v>
      </c>
      <c r="S548" s="8">
        <f t="shared" si="68"/>
        <v>134.4</v>
      </c>
      <c r="T548" s="7" t="str">
        <f t="shared" si="69"/>
        <v>A - Top-Kunde</v>
      </c>
      <c r="U548" s="4">
        <f>ROUND(((E548-Hilfswerte!$B$20)/Hilfswerte!$B$21)+((F548-Hilfswerte!$B$22)/Hilfswerte!$B$23)+((G548-Hilfswerte!$B$24)/Hilfswerte!$B$25)+0.1*INDEX(Hilfswerte!$B$4:$B$15,MATCH(C548,Hilfswerte!$A$4:$A$15,0)),2)</f>
        <v>-0.63</v>
      </c>
      <c r="V548" s="4">
        <f>ROUND(SQRT((((E548-Hilfswerte!$B$20)/Hilfswerte!$B$21)-Hilfswerte!$B$28)^2+(((F548-Hilfswerte!$B$22)/Hilfswerte!$B$23)-Hilfswerte!$B$29)^2+(((G548-Hilfswerte!$B$24)/Hilfswerte!$B$25)-Hilfswerte!$B$30)^2),3)</f>
        <v>0.89600000000000002</v>
      </c>
      <c r="W548" s="4">
        <f>ROUND(E548*Hilfswerte!$B$31,0)</f>
        <v>32682</v>
      </c>
      <c r="X548" s="4">
        <f t="shared" si="70"/>
        <v>0</v>
      </c>
      <c r="Y548" s="4" t="str">
        <f>IF(T548="A - Top-Kunde","bereits Top-Kunde",IF(AND(V548&lt;=Hilfswerte!$B$34,H548&lt;0.5*W548),"Hoch",IF(AND(V548&lt;=Hilfswerte!$B$35,H548&lt;0.7*W548),"Mittel","Niedrig")))</f>
        <v>bereits Top-Kunde</v>
      </c>
      <c r="Z548" s="4">
        <f t="shared" si="71"/>
        <v>5.5</v>
      </c>
      <c r="AA548" s="4" t="str">
        <f>IF(J548&gt;365,"Bereits abgewandert (Segment D)",IF(Z548&gt;=Hilfswerte!$B$38,"Rot - akut gefaehrdet",IF(Z548&gt;=Hilfswerte!$B$39,"Gelb - beobachten","Gruen - stabil")))</f>
        <v>Gruen - stabil</v>
      </c>
    </row>
    <row r="549" spans="1:27" ht="15" customHeight="1" x14ac:dyDescent="0.25">
      <c r="A549" s="4" t="s">
        <v>846</v>
      </c>
      <c r="B549" s="4" t="s">
        <v>360</v>
      </c>
      <c r="C549" s="4" t="s">
        <v>38</v>
      </c>
      <c r="D549" s="4" t="s">
        <v>122</v>
      </c>
      <c r="E549" s="4">
        <v>118</v>
      </c>
      <c r="F549" s="5">
        <v>22.5</v>
      </c>
      <c r="G549" s="5">
        <v>15.2</v>
      </c>
      <c r="H549" s="6">
        <v>6940</v>
      </c>
      <c r="I549" s="4">
        <v>2</v>
      </c>
      <c r="J549" s="4">
        <v>57</v>
      </c>
      <c r="K549" s="4">
        <v>0</v>
      </c>
      <c r="L549" s="4">
        <v>17</v>
      </c>
      <c r="M549" s="4">
        <v>2</v>
      </c>
      <c r="N549" s="5">
        <v>-19.2</v>
      </c>
      <c r="O549" s="7">
        <f t="shared" si="64"/>
        <v>4</v>
      </c>
      <c r="P549" s="7">
        <f t="shared" si="65"/>
        <v>2</v>
      </c>
      <c r="Q549" s="7">
        <f t="shared" si="66"/>
        <v>4</v>
      </c>
      <c r="R549" s="7">
        <f t="shared" si="67"/>
        <v>10</v>
      </c>
      <c r="S549" s="8">
        <f t="shared" si="68"/>
        <v>85.3</v>
      </c>
      <c r="T549" s="7" t="str">
        <f t="shared" si="69"/>
        <v>C - Entwicklungspotenzial</v>
      </c>
      <c r="U549" s="4">
        <f>ROUND(((E549-Hilfswerte!$B$20)/Hilfswerte!$B$21)+((F549-Hilfswerte!$B$22)/Hilfswerte!$B$23)+((G549-Hilfswerte!$B$24)/Hilfswerte!$B$25)+0.1*INDEX(Hilfswerte!$B$4:$B$15,MATCH(C549,Hilfswerte!$A$4:$A$15,0)),2)</f>
        <v>1.02</v>
      </c>
      <c r="V549" s="4">
        <f>ROUND(SQRT((((E549-Hilfswerte!$B$20)/Hilfswerte!$B$21)-Hilfswerte!$B$28)^2+(((F549-Hilfswerte!$B$22)/Hilfswerte!$B$23)-Hilfswerte!$B$29)^2+(((G549-Hilfswerte!$B$24)/Hilfswerte!$B$25)-Hilfswerte!$B$30)^2),3)</f>
        <v>0.72099999999999997</v>
      </c>
      <c r="W549" s="4">
        <f>ROUND(E549*Hilfswerte!$B$31,0)</f>
        <v>24254</v>
      </c>
      <c r="X549" s="4">
        <f t="shared" si="70"/>
        <v>17314</v>
      </c>
      <c r="Y549" s="4" t="str">
        <f>IF(T549="A - Top-Kunde","bereits Top-Kunde",IF(AND(V549&lt;=Hilfswerte!$B$34,H549&lt;0.5*W549),"Hoch",IF(AND(V549&lt;=Hilfswerte!$B$35,H549&lt;0.7*W549),"Mittel","Niedrig")))</f>
        <v>Hoch</v>
      </c>
      <c r="Z549" s="4">
        <f t="shared" si="71"/>
        <v>13.9</v>
      </c>
      <c r="AA549" s="4" t="str">
        <f>IF(J549&gt;365,"Bereits abgewandert (Segment D)",IF(Z549&gt;=Hilfswerte!$B$38,"Rot - akut gefaehrdet",IF(Z549&gt;=Hilfswerte!$B$39,"Gelb - beobachten","Gruen - stabil")))</f>
        <v>Gelb - beobachten</v>
      </c>
    </row>
    <row r="550" spans="1:27" ht="15" customHeight="1" x14ac:dyDescent="0.25">
      <c r="A550" s="4" t="s">
        <v>847</v>
      </c>
      <c r="B550" s="4" t="s">
        <v>138</v>
      </c>
      <c r="C550" s="4" t="s">
        <v>74</v>
      </c>
      <c r="D550" s="4" t="s">
        <v>30</v>
      </c>
      <c r="E550" s="4">
        <v>333</v>
      </c>
      <c r="F550" s="5">
        <v>38.200000000000003</v>
      </c>
      <c r="G550" s="5">
        <v>6</v>
      </c>
      <c r="H550" s="6">
        <v>92230</v>
      </c>
      <c r="I550" s="4">
        <v>2</v>
      </c>
      <c r="J550" s="4">
        <v>229</v>
      </c>
      <c r="K550" s="4">
        <v>0</v>
      </c>
      <c r="L550" s="4">
        <v>13</v>
      </c>
      <c r="M550" s="4">
        <v>4</v>
      </c>
      <c r="N550" s="5">
        <v>15</v>
      </c>
      <c r="O550" s="7">
        <f t="shared" si="64"/>
        <v>2</v>
      </c>
      <c r="P550" s="7">
        <f t="shared" si="65"/>
        <v>2</v>
      </c>
      <c r="Q550" s="7">
        <f t="shared" si="66"/>
        <v>5</v>
      </c>
      <c r="R550" s="7">
        <f t="shared" si="67"/>
        <v>9</v>
      </c>
      <c r="S550" s="8">
        <f t="shared" si="68"/>
        <v>93.6</v>
      </c>
      <c r="T550" s="7" t="str">
        <f t="shared" si="69"/>
        <v>C - Entwicklungspotenzial</v>
      </c>
      <c r="U550" s="4">
        <f>ROUND(((E550-Hilfswerte!$B$20)/Hilfswerte!$B$21)+((F550-Hilfswerte!$B$22)/Hilfswerte!$B$23)+((G550-Hilfswerte!$B$24)/Hilfswerte!$B$25)+0.1*INDEX(Hilfswerte!$B$4:$B$15,MATCH(C550,Hilfswerte!$A$4:$A$15,0)),2)</f>
        <v>0.4</v>
      </c>
      <c r="V550" s="4">
        <f>ROUND(SQRT((((E550-Hilfswerte!$B$20)/Hilfswerte!$B$21)-Hilfswerte!$B$28)^2+(((F550-Hilfswerte!$B$22)/Hilfswerte!$B$23)-Hilfswerte!$B$29)^2+(((G550-Hilfswerte!$B$24)/Hilfswerte!$B$25)-Hilfswerte!$B$30)^2),3)</f>
        <v>1.0900000000000001</v>
      </c>
      <c r="W550" s="4">
        <f>ROUND(E550*Hilfswerte!$B$31,0)</f>
        <v>68447</v>
      </c>
      <c r="X550" s="4">
        <f t="shared" si="70"/>
        <v>0</v>
      </c>
      <c r="Y550" s="4" t="str">
        <f>IF(T550="A - Top-Kunde","bereits Top-Kunde",IF(AND(V550&lt;=Hilfswerte!$B$34,H550&lt;0.5*W550),"Hoch",IF(AND(V550&lt;=Hilfswerte!$B$35,H550&lt;0.7*W550),"Mittel","Niedrig")))</f>
        <v>Niedrig</v>
      </c>
      <c r="Z550" s="4">
        <f t="shared" si="71"/>
        <v>14.1</v>
      </c>
      <c r="AA550" s="4" t="str">
        <f>IF(J550&gt;365,"Bereits abgewandert (Segment D)",IF(Z550&gt;=Hilfswerte!$B$38,"Rot - akut gefaehrdet",IF(Z550&gt;=Hilfswerte!$B$39,"Gelb - beobachten","Gruen - stabil")))</f>
        <v>Gelb - beobachten</v>
      </c>
    </row>
    <row r="551" spans="1:27" ht="15" customHeight="1" x14ac:dyDescent="0.25">
      <c r="A551" s="4" t="s">
        <v>848</v>
      </c>
      <c r="B551" s="4" t="s">
        <v>207</v>
      </c>
      <c r="C551" s="4" t="s">
        <v>62</v>
      </c>
      <c r="D551" s="4" t="s">
        <v>30</v>
      </c>
      <c r="E551" s="4">
        <v>20</v>
      </c>
      <c r="F551" s="5">
        <v>3.6</v>
      </c>
      <c r="G551" s="5">
        <v>16.3</v>
      </c>
      <c r="H551" s="6">
        <v>1180</v>
      </c>
      <c r="I551" s="4">
        <v>2</v>
      </c>
      <c r="J551" s="4">
        <v>128</v>
      </c>
      <c r="K551" s="4">
        <v>0</v>
      </c>
      <c r="L551" s="4">
        <v>22</v>
      </c>
      <c r="M551" s="4">
        <v>2</v>
      </c>
      <c r="N551" s="5">
        <v>2.2999999999999998</v>
      </c>
      <c r="O551" s="7">
        <f t="shared" si="64"/>
        <v>3</v>
      </c>
      <c r="P551" s="7">
        <f t="shared" si="65"/>
        <v>2</v>
      </c>
      <c r="Q551" s="7">
        <f t="shared" si="66"/>
        <v>3</v>
      </c>
      <c r="R551" s="7">
        <f t="shared" si="67"/>
        <v>8</v>
      </c>
      <c r="S551" s="8">
        <f t="shared" si="68"/>
        <v>74.599999999999994</v>
      </c>
      <c r="T551" s="7" t="str">
        <f t="shared" si="69"/>
        <v>C - Entwicklungspotenzial</v>
      </c>
      <c r="U551" s="4">
        <f>ROUND(((E551-Hilfswerte!$B$20)/Hilfswerte!$B$21)+((F551-Hilfswerte!$B$22)/Hilfswerte!$B$23)+((G551-Hilfswerte!$B$24)/Hilfswerte!$B$25)+0.1*INDEX(Hilfswerte!$B$4:$B$15,MATCH(C551,Hilfswerte!$A$4:$A$15,0)),2)</f>
        <v>0.52</v>
      </c>
      <c r="V551" s="4">
        <f>ROUND(SQRT((((E551-Hilfswerte!$B$20)/Hilfswerte!$B$21)-Hilfswerte!$B$28)^2+(((F551-Hilfswerte!$B$22)/Hilfswerte!$B$23)-Hilfswerte!$B$29)^2+(((G551-Hilfswerte!$B$24)/Hilfswerte!$B$25)-Hilfswerte!$B$30)^2),3)</f>
        <v>1.1950000000000001</v>
      </c>
      <c r="W551" s="4">
        <f>ROUND(E551*Hilfswerte!$B$31,0)</f>
        <v>4111</v>
      </c>
      <c r="X551" s="4">
        <f t="shared" si="70"/>
        <v>2931</v>
      </c>
      <c r="Y551" s="4" t="str">
        <f>IF(T551="A - Top-Kunde","bereits Top-Kunde",IF(AND(V551&lt;=Hilfswerte!$B$34,H551&lt;0.5*W551),"Hoch",IF(AND(V551&lt;=Hilfswerte!$B$35,H551&lt;0.7*W551),"Mittel","Niedrig")))</f>
        <v>Niedrig</v>
      </c>
      <c r="Z551" s="4">
        <f t="shared" si="71"/>
        <v>10.8</v>
      </c>
      <c r="AA551" s="4" t="str">
        <f>IF(J551&gt;365,"Bereits abgewandert (Segment D)",IF(Z551&gt;=Hilfswerte!$B$38,"Rot - akut gefaehrdet",IF(Z551&gt;=Hilfswerte!$B$39,"Gelb - beobachten","Gruen - stabil")))</f>
        <v>Gruen - stabil</v>
      </c>
    </row>
    <row r="552" spans="1:27" ht="15" customHeight="1" x14ac:dyDescent="0.25">
      <c r="A552" s="4" t="s">
        <v>849</v>
      </c>
      <c r="B552" s="4" t="s">
        <v>325</v>
      </c>
      <c r="C552" s="4" t="s">
        <v>62</v>
      </c>
      <c r="D552" s="4" t="s">
        <v>30</v>
      </c>
      <c r="E552" s="4">
        <v>58</v>
      </c>
      <c r="F552" s="5">
        <v>7.2</v>
      </c>
      <c r="G552" s="5">
        <v>11.8</v>
      </c>
      <c r="H552" s="6">
        <v>11980</v>
      </c>
      <c r="I552" s="4">
        <v>7</v>
      </c>
      <c r="J552" s="4">
        <v>38</v>
      </c>
      <c r="K552" s="4">
        <v>0</v>
      </c>
      <c r="L552" s="4">
        <v>38</v>
      </c>
      <c r="M552" s="4">
        <v>5</v>
      </c>
      <c r="N552" s="5">
        <v>15.8</v>
      </c>
      <c r="O552" s="7">
        <f t="shared" si="64"/>
        <v>4</v>
      </c>
      <c r="P552" s="7">
        <f t="shared" si="65"/>
        <v>5</v>
      </c>
      <c r="Q552" s="7">
        <f t="shared" si="66"/>
        <v>5</v>
      </c>
      <c r="R552" s="7">
        <f t="shared" si="67"/>
        <v>14</v>
      </c>
      <c r="S552" s="8">
        <f t="shared" si="68"/>
        <v>136.5</v>
      </c>
      <c r="T552" s="7" t="str">
        <f t="shared" si="69"/>
        <v>A - Top-Kunde</v>
      </c>
      <c r="U552" s="4">
        <f>ROUND(((E552-Hilfswerte!$B$20)/Hilfswerte!$B$21)+((F552-Hilfswerte!$B$22)/Hilfswerte!$B$23)+((G552-Hilfswerte!$B$24)/Hilfswerte!$B$25)+0.1*INDEX(Hilfswerte!$B$4:$B$15,MATCH(C552,Hilfswerte!$A$4:$A$15,0)),2)</f>
        <v>0.03</v>
      </c>
      <c r="V552" s="4">
        <f>ROUND(SQRT((((E552-Hilfswerte!$B$20)/Hilfswerte!$B$21)-Hilfswerte!$B$28)^2+(((F552-Hilfswerte!$B$22)/Hilfswerte!$B$23)-Hilfswerte!$B$29)^2+(((G552-Hilfswerte!$B$24)/Hilfswerte!$B$25)-Hilfswerte!$B$30)^2),3)</f>
        <v>0.72699999999999998</v>
      </c>
      <c r="W552" s="4">
        <f>ROUND(E552*Hilfswerte!$B$31,0)</f>
        <v>11922</v>
      </c>
      <c r="X552" s="4">
        <f t="shared" si="70"/>
        <v>0</v>
      </c>
      <c r="Y552" s="4" t="str">
        <f>IF(T552="A - Top-Kunde","bereits Top-Kunde",IF(AND(V552&lt;=Hilfswerte!$B$34,H552&lt;0.5*W552),"Hoch",IF(AND(V552&lt;=Hilfswerte!$B$35,H552&lt;0.7*W552),"Mittel","Niedrig")))</f>
        <v>bereits Top-Kunde</v>
      </c>
      <c r="Z552" s="4">
        <f t="shared" si="71"/>
        <v>9.5</v>
      </c>
      <c r="AA552" s="4" t="str">
        <f>IF(J552&gt;365,"Bereits abgewandert (Segment D)",IF(Z552&gt;=Hilfswerte!$B$38,"Rot - akut gefaehrdet",IF(Z552&gt;=Hilfswerte!$B$39,"Gelb - beobachten","Gruen - stabil")))</f>
        <v>Gruen - stabil</v>
      </c>
    </row>
    <row r="553" spans="1:27" ht="15" customHeight="1" x14ac:dyDescent="0.25">
      <c r="A553" s="4" t="s">
        <v>850</v>
      </c>
      <c r="B553" s="4" t="s">
        <v>758</v>
      </c>
      <c r="C553" s="4" t="s">
        <v>59</v>
      </c>
      <c r="D553" s="4" t="s">
        <v>93</v>
      </c>
      <c r="E553" s="4">
        <v>34</v>
      </c>
      <c r="F553" s="5">
        <v>8.4</v>
      </c>
      <c r="G553" s="5">
        <v>20.8</v>
      </c>
      <c r="H553" s="6">
        <v>600</v>
      </c>
      <c r="I553" s="4">
        <v>1</v>
      </c>
      <c r="J553" s="4">
        <v>126</v>
      </c>
      <c r="K553" s="4">
        <v>0</v>
      </c>
      <c r="L553" s="4">
        <v>-2</v>
      </c>
      <c r="M553" s="4">
        <v>1</v>
      </c>
      <c r="N553" s="5">
        <v>-18.8</v>
      </c>
      <c r="O553" s="7">
        <f t="shared" si="64"/>
        <v>3</v>
      </c>
      <c r="P553" s="7">
        <f t="shared" si="65"/>
        <v>1</v>
      </c>
      <c r="Q553" s="7">
        <f t="shared" si="66"/>
        <v>2</v>
      </c>
      <c r="R553" s="7">
        <f t="shared" si="67"/>
        <v>6</v>
      </c>
      <c r="S553" s="8">
        <f t="shared" si="68"/>
        <v>50.6</v>
      </c>
      <c r="T553" s="7" t="str">
        <f t="shared" si="69"/>
        <v>C - Entwicklungspotenzial</v>
      </c>
      <c r="U553" s="4">
        <f>ROUND(((E553-Hilfswerte!$B$20)/Hilfswerte!$B$21)+((F553-Hilfswerte!$B$22)/Hilfswerte!$B$23)+((G553-Hilfswerte!$B$24)/Hilfswerte!$B$25)+0.1*INDEX(Hilfswerte!$B$4:$B$15,MATCH(C553,Hilfswerte!$A$4:$A$15,0)),2)</f>
        <v>0.89</v>
      </c>
      <c r="V553" s="4">
        <f>ROUND(SQRT((((E553-Hilfswerte!$B$20)/Hilfswerte!$B$21)-Hilfswerte!$B$28)^2+(((F553-Hilfswerte!$B$22)/Hilfswerte!$B$23)-Hilfswerte!$B$29)^2+(((G553-Hilfswerte!$B$24)/Hilfswerte!$B$25)-Hilfswerte!$B$30)^2),3)</f>
        <v>1.7090000000000001</v>
      </c>
      <c r="W553" s="4">
        <f>ROUND(E553*Hilfswerte!$B$31,0)</f>
        <v>6989</v>
      </c>
      <c r="X553" s="4">
        <f t="shared" si="70"/>
        <v>6389</v>
      </c>
      <c r="Y553" s="4" t="str">
        <f>IF(T553="A - Top-Kunde","bereits Top-Kunde",IF(AND(V553&lt;=Hilfswerte!$B$34,H553&lt;0.5*W553),"Hoch",IF(AND(V553&lt;=Hilfswerte!$B$35,H553&lt;0.7*W553),"Mittel","Niedrig")))</f>
        <v>Niedrig</v>
      </c>
      <c r="Z553" s="4">
        <f t="shared" si="71"/>
        <v>13.8</v>
      </c>
      <c r="AA553" s="4" t="str">
        <f>IF(J553&gt;365,"Bereits abgewandert (Segment D)",IF(Z553&gt;=Hilfswerte!$B$38,"Rot - akut gefaehrdet",IF(Z553&gt;=Hilfswerte!$B$39,"Gelb - beobachten","Gruen - stabil")))</f>
        <v>Gelb - beobachten</v>
      </c>
    </row>
    <row r="554" spans="1:27" ht="15" customHeight="1" x14ac:dyDescent="0.25">
      <c r="A554" s="4" t="s">
        <v>851</v>
      </c>
      <c r="B554" s="4" t="s">
        <v>392</v>
      </c>
      <c r="C554" s="4" t="s">
        <v>38</v>
      </c>
      <c r="D554" s="4" t="s">
        <v>30</v>
      </c>
      <c r="E554" s="4">
        <v>13</v>
      </c>
      <c r="F554" s="5">
        <v>4.5</v>
      </c>
      <c r="G554" s="5">
        <v>21.9</v>
      </c>
      <c r="H554" s="6">
        <v>230</v>
      </c>
      <c r="I554" s="4">
        <v>4</v>
      </c>
      <c r="J554" s="4">
        <v>18</v>
      </c>
      <c r="K554" s="4">
        <v>0</v>
      </c>
      <c r="L554" s="4">
        <v>19</v>
      </c>
      <c r="M554" s="4">
        <v>5</v>
      </c>
      <c r="N554" s="5">
        <v>22.9</v>
      </c>
      <c r="O554" s="7">
        <f t="shared" si="64"/>
        <v>5</v>
      </c>
      <c r="P554" s="7">
        <f t="shared" si="65"/>
        <v>4</v>
      </c>
      <c r="Q554" s="7">
        <f t="shared" si="66"/>
        <v>2</v>
      </c>
      <c r="R554" s="7">
        <f t="shared" si="67"/>
        <v>11</v>
      </c>
      <c r="S554" s="8">
        <f t="shared" si="68"/>
        <v>115.8</v>
      </c>
      <c r="T554" s="7" t="str">
        <f t="shared" si="69"/>
        <v>B - Kernkunde</v>
      </c>
      <c r="U554" s="4">
        <f>ROUND(((E554-Hilfswerte!$B$20)/Hilfswerte!$B$21)+((F554-Hilfswerte!$B$22)/Hilfswerte!$B$23)+((G554-Hilfswerte!$B$24)/Hilfswerte!$B$25)+0.1*INDEX(Hilfswerte!$B$4:$B$15,MATCH(C554,Hilfswerte!$A$4:$A$15,0)),2)</f>
        <v>1.31</v>
      </c>
      <c r="V554" s="4">
        <f>ROUND(SQRT((((E554-Hilfswerte!$B$20)/Hilfswerte!$B$21)-Hilfswerte!$B$28)^2+(((F554-Hilfswerte!$B$22)/Hilfswerte!$B$23)-Hilfswerte!$B$29)^2+(((G554-Hilfswerte!$B$24)/Hilfswerte!$B$25)-Hilfswerte!$B$30)^2),3)</f>
        <v>1.917</v>
      </c>
      <c r="W554" s="4">
        <f>ROUND(E554*Hilfswerte!$B$31,0)</f>
        <v>2672</v>
      </c>
      <c r="X554" s="4">
        <f t="shared" si="70"/>
        <v>2442</v>
      </c>
      <c r="Y554" s="4" t="str">
        <f>IF(T554="A - Top-Kunde","bereits Top-Kunde",IF(AND(V554&lt;=Hilfswerte!$B$34,H554&lt;0.5*W554),"Hoch",IF(AND(V554&lt;=Hilfswerte!$B$35,H554&lt;0.7*W554),"Mittel","Niedrig")))</f>
        <v>Niedrig</v>
      </c>
      <c r="Z554" s="4">
        <f t="shared" si="71"/>
        <v>4.7</v>
      </c>
      <c r="AA554" s="4" t="str">
        <f>IF(J554&gt;365,"Bereits abgewandert (Segment D)",IF(Z554&gt;=Hilfswerte!$B$38,"Rot - akut gefaehrdet",IF(Z554&gt;=Hilfswerte!$B$39,"Gelb - beobachten","Gruen - stabil")))</f>
        <v>Gruen - stabil</v>
      </c>
    </row>
    <row r="555" spans="1:27" ht="15" customHeight="1" x14ac:dyDescent="0.25">
      <c r="A555" s="4" t="s">
        <v>852</v>
      </c>
      <c r="B555" s="4" t="s">
        <v>384</v>
      </c>
      <c r="C555" s="4" t="s">
        <v>59</v>
      </c>
      <c r="D555" s="4" t="s">
        <v>30</v>
      </c>
      <c r="E555" s="4">
        <v>100</v>
      </c>
      <c r="F555" s="5">
        <v>28.3</v>
      </c>
      <c r="G555" s="5">
        <v>11.1</v>
      </c>
      <c r="H555" s="6">
        <v>850</v>
      </c>
      <c r="I555" s="4">
        <v>3</v>
      </c>
      <c r="J555" s="4">
        <v>35</v>
      </c>
      <c r="K555" s="4">
        <v>0</v>
      </c>
      <c r="L555" s="4">
        <v>17</v>
      </c>
      <c r="M555" s="4">
        <v>6</v>
      </c>
      <c r="N555" s="5">
        <v>3.6</v>
      </c>
      <c r="O555" s="7">
        <f t="shared" si="64"/>
        <v>4</v>
      </c>
      <c r="P555" s="7">
        <f t="shared" si="65"/>
        <v>3</v>
      </c>
      <c r="Q555" s="7">
        <f t="shared" si="66"/>
        <v>2</v>
      </c>
      <c r="R555" s="7">
        <f t="shared" si="67"/>
        <v>9</v>
      </c>
      <c r="S555" s="8">
        <f t="shared" si="68"/>
        <v>86.7</v>
      </c>
      <c r="T555" s="7" t="str">
        <f t="shared" si="69"/>
        <v>C - Entwicklungspotenzial</v>
      </c>
      <c r="U555" s="4">
        <f>ROUND(((E555-Hilfswerte!$B$20)/Hilfswerte!$B$21)+((F555-Hilfswerte!$B$22)/Hilfswerte!$B$23)+((G555-Hilfswerte!$B$24)/Hilfswerte!$B$25)+0.1*INDEX(Hilfswerte!$B$4:$B$15,MATCH(C555,Hilfswerte!$A$4:$A$15,0)),2)</f>
        <v>-0.01</v>
      </c>
      <c r="V555" s="4">
        <f>ROUND(SQRT((((E555-Hilfswerte!$B$20)/Hilfswerte!$B$21)-Hilfswerte!$B$28)^2+(((F555-Hilfswerte!$B$22)/Hilfswerte!$B$23)-Hilfswerte!$B$29)^2+(((G555-Hilfswerte!$B$24)/Hilfswerte!$B$25)-Hilfswerte!$B$30)^2),3)</f>
        <v>0.33400000000000002</v>
      </c>
      <c r="W555" s="4">
        <f>ROUND(E555*Hilfswerte!$B$31,0)</f>
        <v>20555</v>
      </c>
      <c r="X555" s="4">
        <f t="shared" si="70"/>
        <v>19705</v>
      </c>
      <c r="Y555" s="4" t="str">
        <f>IF(T555="A - Top-Kunde","bereits Top-Kunde",IF(AND(V555&lt;=Hilfswerte!$B$34,H555&lt;0.5*W555),"Hoch",IF(AND(V555&lt;=Hilfswerte!$B$35,H555&lt;0.7*W555),"Mittel","Niedrig")))</f>
        <v>Hoch</v>
      </c>
      <c r="Z555" s="4">
        <f t="shared" si="71"/>
        <v>5.2</v>
      </c>
      <c r="AA555" s="4" t="str">
        <f>IF(J555&gt;365,"Bereits abgewandert (Segment D)",IF(Z555&gt;=Hilfswerte!$B$38,"Rot - akut gefaehrdet",IF(Z555&gt;=Hilfswerte!$B$39,"Gelb - beobachten","Gruen - stabil")))</f>
        <v>Gruen - stabil</v>
      </c>
    </row>
    <row r="556" spans="1:27" ht="15" customHeight="1" x14ac:dyDescent="0.25">
      <c r="A556" s="4" t="s">
        <v>853</v>
      </c>
      <c r="B556" s="4" t="s">
        <v>245</v>
      </c>
      <c r="C556" s="4" t="s">
        <v>55</v>
      </c>
      <c r="D556" s="4" t="s">
        <v>30</v>
      </c>
      <c r="E556" s="4">
        <v>59</v>
      </c>
      <c r="F556" s="5">
        <v>8.6999999999999993</v>
      </c>
      <c r="G556" s="5">
        <v>16.8</v>
      </c>
      <c r="H556" s="6">
        <v>1540</v>
      </c>
      <c r="I556" s="4">
        <v>4</v>
      </c>
      <c r="J556" s="4">
        <v>83</v>
      </c>
      <c r="K556" s="4">
        <v>0</v>
      </c>
      <c r="L556" s="4">
        <v>-5</v>
      </c>
      <c r="M556" s="4">
        <v>5</v>
      </c>
      <c r="N556" s="5">
        <v>-14.5</v>
      </c>
      <c r="O556" s="7">
        <f t="shared" si="64"/>
        <v>4</v>
      </c>
      <c r="P556" s="7">
        <f t="shared" si="65"/>
        <v>4</v>
      </c>
      <c r="Q556" s="7">
        <f t="shared" si="66"/>
        <v>3</v>
      </c>
      <c r="R556" s="7">
        <f t="shared" si="67"/>
        <v>11</v>
      </c>
      <c r="S556" s="8">
        <f t="shared" si="68"/>
        <v>102.8</v>
      </c>
      <c r="T556" s="7" t="str">
        <f t="shared" si="69"/>
        <v>C - Entwicklungspotenzial</v>
      </c>
      <c r="U556" s="4">
        <f>ROUND(((E556-Hilfswerte!$B$20)/Hilfswerte!$B$21)+((F556-Hilfswerte!$B$22)/Hilfswerte!$B$23)+((G556-Hilfswerte!$B$24)/Hilfswerte!$B$25)+0.1*INDEX(Hilfswerte!$B$4:$B$15,MATCH(C556,Hilfswerte!$A$4:$A$15,0)),2)</f>
        <v>0.73</v>
      </c>
      <c r="V556" s="4">
        <f>ROUND(SQRT((((E556-Hilfswerte!$B$20)/Hilfswerte!$B$21)-Hilfswerte!$B$28)^2+(((F556-Hilfswerte!$B$22)/Hilfswerte!$B$23)-Hilfswerte!$B$29)^2+(((G556-Hilfswerte!$B$24)/Hilfswerte!$B$25)-Hilfswerte!$B$30)^2),3)</f>
        <v>1.129</v>
      </c>
      <c r="W556" s="4">
        <f>ROUND(E556*Hilfswerte!$B$31,0)</f>
        <v>12127</v>
      </c>
      <c r="X556" s="4">
        <f t="shared" si="70"/>
        <v>10587</v>
      </c>
      <c r="Y556" s="4" t="str">
        <f>IF(T556="A - Top-Kunde","bereits Top-Kunde",IF(AND(V556&lt;=Hilfswerte!$B$34,H556&lt;0.5*W556),"Hoch",IF(AND(V556&lt;=Hilfswerte!$B$35,H556&lt;0.7*W556),"Mittel","Niedrig")))</f>
        <v>Mittel</v>
      </c>
      <c r="Z556" s="4">
        <f t="shared" si="71"/>
        <v>10</v>
      </c>
      <c r="AA556" s="4" t="str">
        <f>IF(J556&gt;365,"Bereits abgewandert (Segment D)",IF(Z556&gt;=Hilfswerte!$B$38,"Rot - akut gefaehrdet",IF(Z556&gt;=Hilfswerte!$B$39,"Gelb - beobachten","Gruen - stabil")))</f>
        <v>Gruen - stabil</v>
      </c>
    </row>
    <row r="557" spans="1:27" ht="15" customHeight="1" x14ac:dyDescent="0.25">
      <c r="A557" s="4" t="s">
        <v>854</v>
      </c>
      <c r="B557" s="4" t="s">
        <v>190</v>
      </c>
      <c r="C557" s="4" t="s">
        <v>51</v>
      </c>
      <c r="D557" s="4" t="s">
        <v>30</v>
      </c>
      <c r="E557" s="4">
        <v>82</v>
      </c>
      <c r="F557" s="5">
        <v>14.9</v>
      </c>
      <c r="G557" s="5">
        <v>12.5</v>
      </c>
      <c r="H557" s="6">
        <v>10510</v>
      </c>
      <c r="I557" s="4">
        <v>6</v>
      </c>
      <c r="J557" s="4">
        <v>6</v>
      </c>
      <c r="K557" s="4">
        <v>0</v>
      </c>
      <c r="L557" s="4">
        <v>4</v>
      </c>
      <c r="M557" s="4">
        <v>6</v>
      </c>
      <c r="N557" s="5">
        <v>8.6999999999999993</v>
      </c>
      <c r="O557" s="7">
        <f t="shared" si="64"/>
        <v>5</v>
      </c>
      <c r="P557" s="7">
        <f t="shared" si="65"/>
        <v>5</v>
      </c>
      <c r="Q557" s="7">
        <f t="shared" si="66"/>
        <v>5</v>
      </c>
      <c r="R557" s="7">
        <f t="shared" si="67"/>
        <v>15</v>
      </c>
      <c r="S557" s="8">
        <f t="shared" si="68"/>
        <v>153.19999999999999</v>
      </c>
      <c r="T557" s="7" t="str">
        <f t="shared" si="69"/>
        <v>A - Top-Kunde</v>
      </c>
      <c r="U557" s="4">
        <f>ROUND(((E557-Hilfswerte!$B$20)/Hilfswerte!$B$21)+((F557-Hilfswerte!$B$22)/Hilfswerte!$B$23)+((G557-Hilfswerte!$B$24)/Hilfswerte!$B$25)+0.1*INDEX(Hilfswerte!$B$4:$B$15,MATCH(C557,Hilfswerte!$A$4:$A$15,0)),2)</f>
        <v>0.31</v>
      </c>
      <c r="V557" s="4">
        <f>ROUND(SQRT((((E557-Hilfswerte!$B$20)/Hilfswerte!$B$21)-Hilfswerte!$B$28)^2+(((F557-Hilfswerte!$B$22)/Hilfswerte!$B$23)-Hilfswerte!$B$29)^2+(((G557-Hilfswerte!$B$24)/Hilfswerte!$B$25)-Hilfswerte!$B$30)^2),3)</f>
        <v>0.58599999999999997</v>
      </c>
      <c r="W557" s="4">
        <f>ROUND(E557*Hilfswerte!$B$31,0)</f>
        <v>16855</v>
      </c>
      <c r="X557" s="4">
        <f t="shared" si="70"/>
        <v>6345</v>
      </c>
      <c r="Y557" s="4" t="str">
        <f>IF(T557="A - Top-Kunde","bereits Top-Kunde",IF(AND(V557&lt;=Hilfswerte!$B$34,H557&lt;0.5*W557),"Hoch",IF(AND(V557&lt;=Hilfswerte!$B$35,H557&lt;0.7*W557),"Mittel","Niedrig")))</f>
        <v>bereits Top-Kunde</v>
      </c>
      <c r="Z557" s="4">
        <f t="shared" si="71"/>
        <v>1.1000000000000001</v>
      </c>
      <c r="AA557" s="4" t="str">
        <f>IF(J557&gt;365,"Bereits abgewandert (Segment D)",IF(Z557&gt;=Hilfswerte!$B$38,"Rot - akut gefaehrdet",IF(Z557&gt;=Hilfswerte!$B$39,"Gelb - beobachten","Gruen - stabil")))</f>
        <v>Gruen - stabil</v>
      </c>
    </row>
    <row r="558" spans="1:27" ht="15" customHeight="1" x14ac:dyDescent="0.25">
      <c r="A558" s="4" t="s">
        <v>855</v>
      </c>
      <c r="B558" s="4" t="s">
        <v>32</v>
      </c>
      <c r="C558" s="4" t="s">
        <v>65</v>
      </c>
      <c r="D558" s="4" t="s">
        <v>30</v>
      </c>
      <c r="E558" s="4">
        <v>7</v>
      </c>
      <c r="F558" s="5">
        <v>2.2000000000000002</v>
      </c>
      <c r="G558" s="5">
        <v>4.9000000000000004</v>
      </c>
      <c r="H558" s="6">
        <v>380</v>
      </c>
      <c r="I558" s="4">
        <v>4</v>
      </c>
      <c r="J558" s="4">
        <v>39</v>
      </c>
      <c r="K558" s="4">
        <v>0</v>
      </c>
      <c r="L558" s="4">
        <v>-4</v>
      </c>
      <c r="M558" s="4">
        <v>5</v>
      </c>
      <c r="N558" s="5">
        <v>-45.5</v>
      </c>
      <c r="O558" s="7">
        <f t="shared" si="64"/>
        <v>4</v>
      </c>
      <c r="P558" s="7">
        <f t="shared" si="65"/>
        <v>4</v>
      </c>
      <c r="Q558" s="7">
        <f t="shared" si="66"/>
        <v>2</v>
      </c>
      <c r="R558" s="7">
        <f t="shared" si="67"/>
        <v>10</v>
      </c>
      <c r="S558" s="8">
        <f t="shared" si="68"/>
        <v>77.3</v>
      </c>
      <c r="T558" s="7" t="str">
        <f t="shared" si="69"/>
        <v>C - Entwicklungspotenzial</v>
      </c>
      <c r="U558" s="4">
        <f>ROUND(((E558-Hilfswerte!$B$20)/Hilfswerte!$B$21)+((F558-Hilfswerte!$B$22)/Hilfswerte!$B$23)+((G558-Hilfswerte!$B$24)/Hilfswerte!$B$25)+0.1*INDEX(Hilfswerte!$B$4:$B$15,MATCH(C558,Hilfswerte!$A$4:$A$15,0)),2)</f>
        <v>-1.84</v>
      </c>
      <c r="V558" s="4">
        <f>ROUND(SQRT((((E558-Hilfswerte!$B$20)/Hilfswerte!$B$21)-Hilfswerte!$B$28)^2+(((F558-Hilfswerte!$B$22)/Hilfswerte!$B$23)-Hilfswerte!$B$29)^2+(((G558-Hilfswerte!$B$24)/Hilfswerte!$B$25)-Hilfswerte!$B$30)^2),3)</f>
        <v>1.3720000000000001</v>
      </c>
      <c r="W558" s="4">
        <f>ROUND(E558*Hilfswerte!$B$31,0)</f>
        <v>1439</v>
      </c>
      <c r="X558" s="4">
        <f t="shared" si="70"/>
        <v>1059</v>
      </c>
      <c r="Y558" s="4" t="str">
        <f>IF(T558="A - Top-Kunde","bereits Top-Kunde",IF(AND(V558&lt;=Hilfswerte!$B$34,H558&lt;0.5*W558),"Hoch",IF(AND(V558&lt;=Hilfswerte!$B$35,H558&lt;0.7*W558),"Mittel","Niedrig")))</f>
        <v>Niedrig</v>
      </c>
      <c r="Z558" s="4">
        <f t="shared" si="71"/>
        <v>20.2</v>
      </c>
      <c r="AA558" s="4" t="str">
        <f>IF(J558&gt;365,"Bereits abgewandert (Segment D)",IF(Z558&gt;=Hilfswerte!$B$38,"Rot - akut gefaehrdet",IF(Z558&gt;=Hilfswerte!$B$39,"Gelb - beobachten","Gruen - stabil")))</f>
        <v>Rot - akut gefaehrdet</v>
      </c>
    </row>
    <row r="559" spans="1:27" ht="15" customHeight="1" x14ac:dyDescent="0.25">
      <c r="A559" s="4" t="s">
        <v>856</v>
      </c>
      <c r="B559" s="4" t="s">
        <v>701</v>
      </c>
      <c r="C559" s="4" t="s">
        <v>29</v>
      </c>
      <c r="D559" s="4" t="s">
        <v>30</v>
      </c>
      <c r="E559" s="4">
        <v>25</v>
      </c>
      <c r="F559" s="5">
        <v>5.5</v>
      </c>
      <c r="G559" s="5">
        <v>1.7</v>
      </c>
      <c r="H559" s="6">
        <v>1090</v>
      </c>
      <c r="I559" s="4">
        <v>2</v>
      </c>
      <c r="J559" s="4">
        <v>66</v>
      </c>
      <c r="K559" s="4">
        <v>0</v>
      </c>
      <c r="L559" s="4">
        <v>0</v>
      </c>
      <c r="M559" s="4">
        <v>4</v>
      </c>
      <c r="N559" s="5">
        <v>20.100000000000001</v>
      </c>
      <c r="O559" s="7">
        <f t="shared" si="64"/>
        <v>4</v>
      </c>
      <c r="P559" s="7">
        <f t="shared" si="65"/>
        <v>2</v>
      </c>
      <c r="Q559" s="7">
        <f t="shared" si="66"/>
        <v>3</v>
      </c>
      <c r="R559" s="7">
        <f t="shared" si="67"/>
        <v>9</v>
      </c>
      <c r="S559" s="8">
        <f t="shared" si="68"/>
        <v>100.1</v>
      </c>
      <c r="T559" s="7" t="str">
        <f t="shared" si="69"/>
        <v>C - Entwicklungspotenzial</v>
      </c>
      <c r="U559" s="4">
        <f>ROUND(((E559-Hilfswerte!$B$20)/Hilfswerte!$B$21)+((F559-Hilfswerte!$B$22)/Hilfswerte!$B$23)+((G559-Hilfswerte!$B$24)/Hilfswerte!$B$25)+0.1*INDEX(Hilfswerte!$B$4:$B$15,MATCH(C559,Hilfswerte!$A$4:$A$15,0)),2)</f>
        <v>-1.9</v>
      </c>
      <c r="V559" s="4">
        <f>ROUND(SQRT((((E559-Hilfswerte!$B$20)/Hilfswerte!$B$21)-Hilfswerte!$B$28)^2+(((F559-Hilfswerte!$B$22)/Hilfswerte!$B$23)-Hilfswerte!$B$29)^2+(((G559-Hilfswerte!$B$24)/Hilfswerte!$B$25)-Hilfswerte!$B$30)^2),3)</f>
        <v>1.728</v>
      </c>
      <c r="W559" s="4">
        <f>ROUND(E559*Hilfswerte!$B$31,0)</f>
        <v>5139</v>
      </c>
      <c r="X559" s="4">
        <f t="shared" si="70"/>
        <v>4049</v>
      </c>
      <c r="Y559" s="4" t="str">
        <f>IF(T559="A - Top-Kunde","bereits Top-Kunde",IF(AND(V559&lt;=Hilfswerte!$B$34,H559&lt;0.5*W559),"Hoch",IF(AND(V559&lt;=Hilfswerte!$B$35,H559&lt;0.7*W559),"Mittel","Niedrig")))</f>
        <v>Niedrig</v>
      </c>
      <c r="Z559" s="4">
        <f t="shared" si="71"/>
        <v>3.3</v>
      </c>
      <c r="AA559" s="4" t="str">
        <f>IF(J559&gt;365,"Bereits abgewandert (Segment D)",IF(Z559&gt;=Hilfswerte!$B$38,"Rot - akut gefaehrdet",IF(Z559&gt;=Hilfswerte!$B$39,"Gelb - beobachten","Gruen - stabil")))</f>
        <v>Gruen - stabil</v>
      </c>
    </row>
    <row r="560" spans="1:27" ht="15" customHeight="1" x14ac:dyDescent="0.25">
      <c r="A560" s="4" t="s">
        <v>857</v>
      </c>
      <c r="B560" s="4" t="s">
        <v>713</v>
      </c>
      <c r="C560" s="4" t="s">
        <v>55</v>
      </c>
      <c r="D560" s="4" t="s">
        <v>30</v>
      </c>
      <c r="E560" s="4">
        <v>61</v>
      </c>
      <c r="F560" s="5">
        <v>12</v>
      </c>
      <c r="G560" s="5">
        <v>15.8</v>
      </c>
      <c r="H560" s="6">
        <v>3320</v>
      </c>
      <c r="I560" s="4">
        <v>2</v>
      </c>
      <c r="J560" s="4">
        <v>51</v>
      </c>
      <c r="K560" s="4">
        <v>1</v>
      </c>
      <c r="L560" s="4">
        <v>-3</v>
      </c>
      <c r="M560" s="4">
        <v>5</v>
      </c>
      <c r="N560" s="5">
        <v>12.8</v>
      </c>
      <c r="O560" s="7">
        <f t="shared" si="64"/>
        <v>4</v>
      </c>
      <c r="P560" s="7">
        <f t="shared" si="65"/>
        <v>2</v>
      </c>
      <c r="Q560" s="7">
        <f t="shared" si="66"/>
        <v>4</v>
      </c>
      <c r="R560" s="7">
        <f t="shared" si="67"/>
        <v>10</v>
      </c>
      <c r="S560" s="8">
        <f t="shared" si="68"/>
        <v>100.4</v>
      </c>
      <c r="T560" s="7" t="str">
        <f t="shared" si="69"/>
        <v>C - Entwicklungspotenzial</v>
      </c>
      <c r="U560" s="4">
        <f>ROUND(((E560-Hilfswerte!$B$20)/Hilfswerte!$B$21)+((F560-Hilfswerte!$B$22)/Hilfswerte!$B$23)+((G560-Hilfswerte!$B$24)/Hilfswerte!$B$25)+0.1*INDEX(Hilfswerte!$B$4:$B$15,MATCH(C560,Hilfswerte!$A$4:$A$15,0)),2)</f>
        <v>0.64</v>
      </c>
      <c r="V560" s="4">
        <f>ROUND(SQRT((((E560-Hilfswerte!$B$20)/Hilfswerte!$B$21)-Hilfswerte!$B$28)^2+(((F560-Hilfswerte!$B$22)/Hilfswerte!$B$23)-Hilfswerte!$B$29)^2+(((G560-Hilfswerte!$B$24)/Hilfswerte!$B$25)-Hilfswerte!$B$30)^2),3)</f>
        <v>0.97599999999999998</v>
      </c>
      <c r="W560" s="4">
        <f>ROUND(E560*Hilfswerte!$B$31,0)</f>
        <v>12538</v>
      </c>
      <c r="X560" s="4">
        <f t="shared" si="70"/>
        <v>9218</v>
      </c>
      <c r="Y560" s="4" t="str">
        <f>IF(T560="A - Top-Kunde","bereits Top-Kunde",IF(AND(V560&lt;=Hilfswerte!$B$34,H560&lt;0.5*W560),"Hoch",IF(AND(V560&lt;=Hilfswerte!$B$35,H560&lt;0.7*W560),"Mittel","Niedrig")))</f>
        <v>Mittel</v>
      </c>
      <c r="Z560" s="4">
        <f t="shared" si="71"/>
        <v>5.6</v>
      </c>
      <c r="AA560" s="4" t="str">
        <f>IF(J560&gt;365,"Bereits abgewandert (Segment D)",IF(Z560&gt;=Hilfswerte!$B$38,"Rot - akut gefaehrdet",IF(Z560&gt;=Hilfswerte!$B$39,"Gelb - beobachten","Gruen - stabil")))</f>
        <v>Gruen - stabil</v>
      </c>
    </row>
    <row r="561" spans="1:27" ht="15" customHeight="1" x14ac:dyDescent="0.25">
      <c r="A561" s="4" t="s">
        <v>858</v>
      </c>
      <c r="B561" s="4" t="s">
        <v>346</v>
      </c>
      <c r="C561" s="4" t="s">
        <v>33</v>
      </c>
      <c r="D561" s="4" t="s">
        <v>30</v>
      </c>
      <c r="E561" s="4">
        <v>45</v>
      </c>
      <c r="F561" s="5">
        <v>8.5</v>
      </c>
      <c r="G561" s="5">
        <v>18.8</v>
      </c>
      <c r="H561" s="6">
        <v>5140</v>
      </c>
      <c r="I561" s="4">
        <v>2</v>
      </c>
      <c r="J561" s="4">
        <v>69</v>
      </c>
      <c r="K561" s="4">
        <v>0</v>
      </c>
      <c r="L561" s="4">
        <v>24</v>
      </c>
      <c r="M561" s="4">
        <v>6</v>
      </c>
      <c r="N561" s="5">
        <v>6.3</v>
      </c>
      <c r="O561" s="7">
        <f t="shared" si="64"/>
        <v>4</v>
      </c>
      <c r="P561" s="7">
        <f t="shared" si="65"/>
        <v>2</v>
      </c>
      <c r="Q561" s="7">
        <f t="shared" si="66"/>
        <v>4</v>
      </c>
      <c r="R561" s="7">
        <f t="shared" si="67"/>
        <v>10</v>
      </c>
      <c r="S561" s="8">
        <f t="shared" si="68"/>
        <v>96</v>
      </c>
      <c r="T561" s="7" t="str">
        <f t="shared" si="69"/>
        <v>C - Entwicklungspotenzial</v>
      </c>
      <c r="U561" s="4">
        <f>ROUND(((E561-Hilfswerte!$B$20)/Hilfswerte!$B$21)+((F561-Hilfswerte!$B$22)/Hilfswerte!$B$23)+((G561-Hilfswerte!$B$24)/Hilfswerte!$B$25)+0.1*INDEX(Hilfswerte!$B$4:$B$15,MATCH(C561,Hilfswerte!$A$4:$A$15,0)),2)</f>
        <v>0.72</v>
      </c>
      <c r="V561" s="4">
        <f>ROUND(SQRT((((E561-Hilfswerte!$B$20)/Hilfswerte!$B$21)-Hilfswerte!$B$28)^2+(((F561-Hilfswerte!$B$22)/Hilfswerte!$B$23)-Hilfswerte!$B$29)^2+(((G561-Hilfswerte!$B$24)/Hilfswerte!$B$25)-Hilfswerte!$B$30)^2),3)</f>
        <v>1.415</v>
      </c>
      <c r="W561" s="4">
        <f>ROUND(E561*Hilfswerte!$B$31,0)</f>
        <v>9250</v>
      </c>
      <c r="X561" s="4">
        <f t="shared" si="70"/>
        <v>4110</v>
      </c>
      <c r="Y561" s="4" t="str">
        <f>IF(T561="A - Top-Kunde","bereits Top-Kunde",IF(AND(V561&lt;=Hilfswerte!$B$34,H561&lt;0.5*W561),"Hoch",IF(AND(V561&lt;=Hilfswerte!$B$35,H561&lt;0.7*W561),"Mittel","Niedrig")))</f>
        <v>Niedrig</v>
      </c>
      <c r="Z561" s="4">
        <f t="shared" si="71"/>
        <v>8.3000000000000007</v>
      </c>
      <c r="AA561" s="4" t="str">
        <f>IF(J561&gt;365,"Bereits abgewandert (Segment D)",IF(Z561&gt;=Hilfswerte!$B$38,"Rot - akut gefaehrdet",IF(Z561&gt;=Hilfswerte!$B$39,"Gelb - beobachten","Gruen - stabil")))</f>
        <v>Gruen - stabil</v>
      </c>
    </row>
    <row r="562" spans="1:27" ht="15" customHeight="1" x14ac:dyDescent="0.25">
      <c r="A562" s="4" t="s">
        <v>859</v>
      </c>
      <c r="B562" s="4" t="s">
        <v>83</v>
      </c>
      <c r="C562" s="4" t="s">
        <v>59</v>
      </c>
      <c r="D562" s="4" t="s">
        <v>30</v>
      </c>
      <c r="E562" s="4">
        <v>20</v>
      </c>
      <c r="F562" s="5">
        <v>2.9</v>
      </c>
      <c r="G562" s="5">
        <v>15.5</v>
      </c>
      <c r="H562" s="6">
        <v>8140</v>
      </c>
      <c r="I562" s="4">
        <v>2</v>
      </c>
      <c r="J562" s="4">
        <v>22</v>
      </c>
      <c r="K562" s="4">
        <v>1</v>
      </c>
      <c r="L562" s="4">
        <v>-5</v>
      </c>
      <c r="M562" s="4">
        <v>6</v>
      </c>
      <c r="N562" s="5">
        <v>-15.6</v>
      </c>
      <c r="O562" s="7">
        <f t="shared" si="64"/>
        <v>5</v>
      </c>
      <c r="P562" s="7">
        <f t="shared" si="65"/>
        <v>2</v>
      </c>
      <c r="Q562" s="7">
        <f t="shared" si="66"/>
        <v>5</v>
      </c>
      <c r="R562" s="7">
        <f t="shared" si="67"/>
        <v>12</v>
      </c>
      <c r="S562" s="8">
        <f t="shared" si="68"/>
        <v>106.2</v>
      </c>
      <c r="T562" s="7" t="str">
        <f t="shared" si="69"/>
        <v>B - Kernkunde</v>
      </c>
      <c r="U562" s="4">
        <f>ROUND(((E562-Hilfswerte!$B$20)/Hilfswerte!$B$21)+((F562-Hilfswerte!$B$22)/Hilfswerte!$B$23)+((G562-Hilfswerte!$B$24)/Hilfswerte!$B$25)+0.1*INDEX(Hilfswerte!$B$4:$B$15,MATCH(C562,Hilfswerte!$A$4:$A$15,0)),2)</f>
        <v>-0.11</v>
      </c>
      <c r="V562" s="4">
        <f>ROUND(SQRT((((E562-Hilfswerte!$B$20)/Hilfswerte!$B$21)-Hilfswerte!$B$28)^2+(((F562-Hilfswerte!$B$22)/Hilfswerte!$B$23)-Hilfswerte!$B$29)^2+(((G562-Hilfswerte!$B$24)/Hilfswerte!$B$25)-Hilfswerte!$B$30)^2),3)</f>
        <v>1.1200000000000001</v>
      </c>
      <c r="W562" s="4">
        <f>ROUND(E562*Hilfswerte!$B$31,0)</f>
        <v>4111</v>
      </c>
      <c r="X562" s="4">
        <f t="shared" si="70"/>
        <v>0</v>
      </c>
      <c r="Y562" s="4" t="str">
        <f>IF(T562="A - Top-Kunde","bereits Top-Kunde",IF(AND(V562&lt;=Hilfswerte!$B$34,H562&lt;0.5*W562),"Hoch",IF(AND(V562&lt;=Hilfswerte!$B$35,H562&lt;0.7*W562),"Mittel","Niedrig")))</f>
        <v>Niedrig</v>
      </c>
      <c r="Z562" s="4">
        <f t="shared" si="71"/>
        <v>10.3</v>
      </c>
      <c r="AA562" s="4" t="str">
        <f>IF(J562&gt;365,"Bereits abgewandert (Segment D)",IF(Z562&gt;=Hilfswerte!$B$38,"Rot - akut gefaehrdet",IF(Z562&gt;=Hilfswerte!$B$39,"Gelb - beobachten","Gruen - stabil")))</f>
        <v>Gruen - stabil</v>
      </c>
    </row>
    <row r="563" spans="1:27" ht="15" customHeight="1" x14ac:dyDescent="0.25">
      <c r="A563" s="4" t="s">
        <v>860</v>
      </c>
      <c r="B563" s="4" t="s">
        <v>37</v>
      </c>
      <c r="C563" s="4" t="s">
        <v>33</v>
      </c>
      <c r="D563" s="4" t="s">
        <v>30</v>
      </c>
      <c r="E563" s="4">
        <v>60</v>
      </c>
      <c r="F563" s="5">
        <v>9.8000000000000007</v>
      </c>
      <c r="G563" s="5">
        <v>11.6</v>
      </c>
      <c r="H563" s="6">
        <v>1020</v>
      </c>
      <c r="I563" s="4">
        <v>2</v>
      </c>
      <c r="J563" s="4">
        <v>350</v>
      </c>
      <c r="K563" s="4">
        <v>1</v>
      </c>
      <c r="L563" s="4">
        <v>16</v>
      </c>
      <c r="M563" s="4">
        <v>3</v>
      </c>
      <c r="N563" s="5">
        <v>14.7</v>
      </c>
      <c r="O563" s="7">
        <f t="shared" si="64"/>
        <v>2</v>
      </c>
      <c r="P563" s="7">
        <f t="shared" si="65"/>
        <v>2</v>
      </c>
      <c r="Q563" s="7">
        <f t="shared" si="66"/>
        <v>3</v>
      </c>
      <c r="R563" s="7">
        <f t="shared" si="67"/>
        <v>7</v>
      </c>
      <c r="S563" s="8">
        <f t="shared" si="68"/>
        <v>66.599999999999994</v>
      </c>
      <c r="T563" s="7" t="str">
        <f t="shared" si="69"/>
        <v>C - Entwicklungspotenzial</v>
      </c>
      <c r="U563" s="4">
        <f>ROUND(((E563-Hilfswerte!$B$20)/Hilfswerte!$B$21)+((F563-Hilfswerte!$B$22)/Hilfswerte!$B$23)+((G563-Hilfswerte!$B$24)/Hilfswerte!$B$25)+0.1*INDEX(Hilfswerte!$B$4:$B$15,MATCH(C563,Hilfswerte!$A$4:$A$15,0)),2)</f>
        <v>-0.33</v>
      </c>
      <c r="V563" s="4">
        <f>ROUND(SQRT((((E563-Hilfswerte!$B$20)/Hilfswerte!$B$21)-Hilfswerte!$B$28)^2+(((F563-Hilfswerte!$B$22)/Hilfswerte!$B$23)-Hilfswerte!$B$29)^2+(((G563-Hilfswerte!$B$24)/Hilfswerte!$B$25)-Hilfswerte!$B$30)^2),3)</f>
        <v>0.68300000000000005</v>
      </c>
      <c r="W563" s="4">
        <f>ROUND(E563*Hilfswerte!$B$31,0)</f>
        <v>12333</v>
      </c>
      <c r="X563" s="4">
        <f t="shared" si="70"/>
        <v>11313</v>
      </c>
      <c r="Y563" s="4" t="str">
        <f>IF(T563="A - Top-Kunde","bereits Top-Kunde",IF(AND(V563&lt;=Hilfswerte!$B$34,H563&lt;0.5*W563),"Hoch",IF(AND(V563&lt;=Hilfswerte!$B$35,H563&lt;0.7*W563),"Mittel","Niedrig")))</f>
        <v>Hoch</v>
      </c>
      <c r="Z563" s="4">
        <f t="shared" si="71"/>
        <v>23.7</v>
      </c>
      <c r="AA563" s="4" t="str">
        <f>IF(J563&gt;365,"Bereits abgewandert (Segment D)",IF(Z563&gt;=Hilfswerte!$B$38,"Rot - akut gefaehrdet",IF(Z563&gt;=Hilfswerte!$B$39,"Gelb - beobachten","Gruen - stabil")))</f>
        <v>Rot - akut gefaehrdet</v>
      </c>
    </row>
    <row r="564" spans="1:27" ht="15" customHeight="1" x14ac:dyDescent="0.25">
      <c r="A564" s="4" t="s">
        <v>861</v>
      </c>
      <c r="B564" s="4" t="s">
        <v>251</v>
      </c>
      <c r="C564" s="4" t="s">
        <v>33</v>
      </c>
      <c r="D564" s="4" t="s">
        <v>56</v>
      </c>
      <c r="E564" s="4">
        <v>269</v>
      </c>
      <c r="F564" s="5">
        <v>98.2</v>
      </c>
      <c r="G564" s="5">
        <v>3.2</v>
      </c>
      <c r="H564" s="6">
        <v>30690</v>
      </c>
      <c r="I564" s="4">
        <v>3</v>
      </c>
      <c r="J564" s="4">
        <v>141</v>
      </c>
      <c r="K564" s="4">
        <v>0</v>
      </c>
      <c r="L564" s="4">
        <v>24</v>
      </c>
      <c r="M564" s="4">
        <v>1</v>
      </c>
      <c r="N564" s="5">
        <v>23.6</v>
      </c>
      <c r="O564" s="7">
        <f t="shared" si="64"/>
        <v>3</v>
      </c>
      <c r="P564" s="7">
        <f t="shared" si="65"/>
        <v>3</v>
      </c>
      <c r="Q564" s="7">
        <f t="shared" si="66"/>
        <v>5</v>
      </c>
      <c r="R564" s="7">
        <f t="shared" si="67"/>
        <v>11</v>
      </c>
      <c r="S564" s="8">
        <f t="shared" si="68"/>
        <v>114.6</v>
      </c>
      <c r="T564" s="7" t="str">
        <f t="shared" si="69"/>
        <v>B - Kernkunde</v>
      </c>
      <c r="U564" s="4">
        <f>ROUND(((E564-Hilfswerte!$B$20)/Hilfswerte!$B$21)+((F564-Hilfswerte!$B$22)/Hilfswerte!$B$23)+((G564-Hilfswerte!$B$24)/Hilfswerte!$B$25)+0.1*INDEX(Hilfswerte!$B$4:$B$15,MATCH(C564,Hilfswerte!$A$4:$A$15,0)),2)</f>
        <v>0.82</v>
      </c>
      <c r="V564" s="4">
        <f>ROUND(SQRT((((E564-Hilfswerte!$B$20)/Hilfswerte!$B$21)-Hilfswerte!$B$28)^2+(((F564-Hilfswerte!$B$22)/Hilfswerte!$B$23)-Hilfswerte!$B$29)^2+(((G564-Hilfswerte!$B$24)/Hilfswerte!$B$25)-Hilfswerte!$B$30)^2),3)</f>
        <v>1.732</v>
      </c>
      <c r="W564" s="4">
        <f>ROUND(E564*Hilfswerte!$B$31,0)</f>
        <v>55292</v>
      </c>
      <c r="X564" s="4">
        <f t="shared" si="70"/>
        <v>24602</v>
      </c>
      <c r="Y564" s="4" t="str">
        <f>IF(T564="A - Top-Kunde","bereits Top-Kunde",IF(AND(V564&lt;=Hilfswerte!$B$34,H564&lt;0.5*W564),"Hoch",IF(AND(V564&lt;=Hilfswerte!$B$35,H564&lt;0.7*W564),"Mittel","Niedrig")))</f>
        <v>Niedrig</v>
      </c>
      <c r="Z564" s="4">
        <f t="shared" si="71"/>
        <v>11.9</v>
      </c>
      <c r="AA564" s="4" t="str">
        <f>IF(J564&gt;365,"Bereits abgewandert (Segment D)",IF(Z564&gt;=Hilfswerte!$B$38,"Rot - akut gefaehrdet",IF(Z564&gt;=Hilfswerte!$B$39,"Gelb - beobachten","Gruen - stabil")))</f>
        <v>Gruen - stabil</v>
      </c>
    </row>
    <row r="565" spans="1:27" ht="15" customHeight="1" x14ac:dyDescent="0.25">
      <c r="A565" s="4" t="s">
        <v>862</v>
      </c>
      <c r="B565" s="4" t="s">
        <v>497</v>
      </c>
      <c r="C565" s="4" t="s">
        <v>59</v>
      </c>
      <c r="D565" s="4" t="s">
        <v>56</v>
      </c>
      <c r="E565" s="4">
        <v>79</v>
      </c>
      <c r="F565" s="5">
        <v>12.2</v>
      </c>
      <c r="G565" s="5">
        <v>1.7</v>
      </c>
      <c r="H565" s="6">
        <v>0</v>
      </c>
      <c r="I565" s="4">
        <v>0</v>
      </c>
      <c r="J565" s="4">
        <v>700</v>
      </c>
      <c r="K565" s="4">
        <v>0</v>
      </c>
      <c r="L565" s="4">
        <v>-1</v>
      </c>
      <c r="M565" s="4">
        <v>0</v>
      </c>
      <c r="N565" s="5">
        <v>-42.4</v>
      </c>
      <c r="O565" s="7">
        <f t="shared" si="64"/>
        <v>1</v>
      </c>
      <c r="P565" s="7">
        <f t="shared" si="65"/>
        <v>1</v>
      </c>
      <c r="Q565" s="7">
        <f t="shared" si="66"/>
        <v>1</v>
      </c>
      <c r="R565" s="7">
        <f t="shared" si="67"/>
        <v>3</v>
      </c>
      <c r="S565" s="8">
        <f t="shared" si="68"/>
        <v>8.8000000000000007</v>
      </c>
      <c r="T565" s="7" t="str">
        <f t="shared" si="69"/>
        <v>D - Abwanderungsrisiko</v>
      </c>
      <c r="U565" s="4">
        <f>ROUND(((E565-Hilfswerte!$B$20)/Hilfswerte!$B$21)+((F565-Hilfswerte!$B$22)/Hilfswerte!$B$23)+((G565-Hilfswerte!$B$24)/Hilfswerte!$B$25)+0.1*INDEX(Hilfswerte!$B$4:$B$15,MATCH(C565,Hilfswerte!$A$4:$A$15,0)),2)</f>
        <v>-1.89</v>
      </c>
      <c r="V565" s="4">
        <f>ROUND(SQRT((((E565-Hilfswerte!$B$20)/Hilfswerte!$B$21)-Hilfswerte!$B$28)^2+(((F565-Hilfswerte!$B$22)/Hilfswerte!$B$23)-Hilfswerte!$B$29)^2+(((G565-Hilfswerte!$B$24)/Hilfswerte!$B$25)-Hilfswerte!$B$30)^2),3)</f>
        <v>1.623</v>
      </c>
      <c r="W565" s="4">
        <f>ROUND(E565*Hilfswerte!$B$31,0)</f>
        <v>16238</v>
      </c>
      <c r="X565" s="4">
        <f t="shared" si="70"/>
        <v>16238</v>
      </c>
      <c r="Y565" s="4" t="str">
        <f>IF(T565="A - Top-Kunde","bereits Top-Kunde",IF(AND(V565&lt;=Hilfswerte!$B$34,H565&lt;0.5*W565),"Hoch",IF(AND(V565&lt;=Hilfswerte!$B$35,H565&lt;0.7*W565),"Mittel","Niedrig")))</f>
        <v>Niedrig</v>
      </c>
      <c r="Z565" s="4">
        <f t="shared" si="71"/>
        <v>52</v>
      </c>
      <c r="AA565" s="4" t="str">
        <f>IF(J565&gt;365,"Bereits abgewandert (Segment D)",IF(Z565&gt;=Hilfswerte!$B$38,"Rot - akut gefaehrdet",IF(Z565&gt;=Hilfswerte!$B$39,"Gelb - beobachten","Gruen - stabil")))</f>
        <v>Bereits abgewandert (Segment D)</v>
      </c>
    </row>
    <row r="566" spans="1:27" ht="15" customHeight="1" x14ac:dyDescent="0.25">
      <c r="A566" s="4" t="s">
        <v>863</v>
      </c>
      <c r="B566" s="4" t="s">
        <v>269</v>
      </c>
      <c r="C566" s="4" t="s">
        <v>62</v>
      </c>
      <c r="D566" s="4" t="s">
        <v>30</v>
      </c>
      <c r="E566" s="4">
        <v>66</v>
      </c>
      <c r="F566" s="5">
        <v>8</v>
      </c>
      <c r="G566" s="5">
        <v>16.2</v>
      </c>
      <c r="H566" s="6">
        <v>2250</v>
      </c>
      <c r="I566" s="4">
        <v>2</v>
      </c>
      <c r="J566" s="4">
        <v>174</v>
      </c>
      <c r="K566" s="4">
        <v>0</v>
      </c>
      <c r="L566" s="4">
        <v>11</v>
      </c>
      <c r="M566" s="4">
        <v>4</v>
      </c>
      <c r="N566" s="5">
        <v>7.5</v>
      </c>
      <c r="O566" s="7">
        <f t="shared" si="64"/>
        <v>3</v>
      </c>
      <c r="P566" s="7">
        <f t="shared" si="65"/>
        <v>2</v>
      </c>
      <c r="Q566" s="7">
        <f t="shared" si="66"/>
        <v>3</v>
      </c>
      <c r="R566" s="7">
        <f t="shared" si="67"/>
        <v>8</v>
      </c>
      <c r="S566" s="8">
        <f t="shared" si="68"/>
        <v>80.5</v>
      </c>
      <c r="T566" s="7" t="str">
        <f t="shared" si="69"/>
        <v>C - Entwicklungspotenzial</v>
      </c>
      <c r="U566" s="4">
        <f>ROUND(((E566-Hilfswerte!$B$20)/Hilfswerte!$B$21)+((F566-Hilfswerte!$B$22)/Hilfswerte!$B$23)+((G566-Hilfswerte!$B$24)/Hilfswerte!$B$25)+0.1*INDEX(Hilfswerte!$B$4:$B$15,MATCH(C566,Hilfswerte!$A$4:$A$15,0)),2)</f>
        <v>0.78</v>
      </c>
      <c r="V566" s="4">
        <f>ROUND(SQRT((((E566-Hilfswerte!$B$20)/Hilfswerte!$B$21)-Hilfswerte!$B$28)^2+(((F566-Hilfswerte!$B$22)/Hilfswerte!$B$23)-Hilfswerte!$B$29)^2+(((G566-Hilfswerte!$B$24)/Hilfswerte!$B$25)-Hilfswerte!$B$30)^2),3)</f>
        <v>1.05</v>
      </c>
      <c r="W566" s="4">
        <f>ROUND(E566*Hilfswerte!$B$31,0)</f>
        <v>13566</v>
      </c>
      <c r="X566" s="4">
        <f t="shared" si="70"/>
        <v>11316</v>
      </c>
      <c r="Y566" s="4" t="str">
        <f>IF(T566="A - Top-Kunde","bereits Top-Kunde",IF(AND(V566&lt;=Hilfswerte!$B$34,H566&lt;0.5*W566),"Hoch",IF(AND(V566&lt;=Hilfswerte!$B$35,H566&lt;0.7*W566),"Mittel","Niedrig")))</f>
        <v>Mittel</v>
      </c>
      <c r="Z566" s="4">
        <f t="shared" si="71"/>
        <v>10.9</v>
      </c>
      <c r="AA566" s="4" t="str">
        <f>IF(J566&gt;365,"Bereits abgewandert (Segment D)",IF(Z566&gt;=Hilfswerte!$B$38,"Rot - akut gefaehrdet",IF(Z566&gt;=Hilfswerte!$B$39,"Gelb - beobachten","Gruen - stabil")))</f>
        <v>Gruen - stabil</v>
      </c>
    </row>
    <row r="567" spans="1:27" ht="15" customHeight="1" x14ac:dyDescent="0.25">
      <c r="A567" s="4" t="s">
        <v>864</v>
      </c>
      <c r="B567" s="4" t="s">
        <v>865</v>
      </c>
      <c r="C567" s="4" t="s">
        <v>29</v>
      </c>
      <c r="D567" s="4" t="s">
        <v>30</v>
      </c>
      <c r="E567" s="4">
        <v>39</v>
      </c>
      <c r="F567" s="5">
        <v>4.7</v>
      </c>
      <c r="G567" s="5">
        <v>12.8</v>
      </c>
      <c r="H567" s="6">
        <v>550</v>
      </c>
      <c r="I567" s="4">
        <v>1</v>
      </c>
      <c r="J567" s="4">
        <v>358</v>
      </c>
      <c r="K567" s="4">
        <v>0</v>
      </c>
      <c r="L567" s="4">
        <v>4</v>
      </c>
      <c r="M567" s="4">
        <v>4</v>
      </c>
      <c r="N567" s="5">
        <v>-0.2</v>
      </c>
      <c r="O567" s="7">
        <f t="shared" si="64"/>
        <v>2</v>
      </c>
      <c r="P567" s="7">
        <f t="shared" si="65"/>
        <v>1</v>
      </c>
      <c r="Q567" s="7">
        <f t="shared" si="66"/>
        <v>2</v>
      </c>
      <c r="R567" s="7">
        <f t="shared" si="67"/>
        <v>5</v>
      </c>
      <c r="S567" s="8">
        <f t="shared" si="68"/>
        <v>48.7</v>
      </c>
      <c r="T567" s="7" t="str">
        <f t="shared" si="69"/>
        <v>C - Entwicklungspotenzial</v>
      </c>
      <c r="U567" s="4">
        <f>ROUND(((E567-Hilfswerte!$B$20)/Hilfswerte!$B$21)+((F567-Hilfswerte!$B$22)/Hilfswerte!$B$23)+((G567-Hilfswerte!$B$24)/Hilfswerte!$B$25)+0.1*INDEX(Hilfswerte!$B$4:$B$15,MATCH(C567,Hilfswerte!$A$4:$A$15,0)),2)</f>
        <v>-0.09</v>
      </c>
      <c r="V567" s="4">
        <f>ROUND(SQRT((((E567-Hilfswerte!$B$20)/Hilfswerte!$B$21)-Hilfswerte!$B$28)^2+(((F567-Hilfswerte!$B$22)/Hilfswerte!$B$23)-Hilfswerte!$B$29)^2+(((G567-Hilfswerte!$B$24)/Hilfswerte!$B$25)-Hilfswerte!$B$30)^2),3)</f>
        <v>0.84699999999999998</v>
      </c>
      <c r="W567" s="4">
        <f>ROUND(E567*Hilfswerte!$B$31,0)</f>
        <v>8016</v>
      </c>
      <c r="X567" s="4">
        <f t="shared" si="70"/>
        <v>7466</v>
      </c>
      <c r="Y567" s="4" t="str">
        <f>IF(T567="A - Top-Kunde","bereits Top-Kunde",IF(AND(V567&lt;=Hilfswerte!$B$34,H567&lt;0.5*W567),"Hoch",IF(AND(V567&lt;=Hilfswerte!$B$35,H567&lt;0.7*W567),"Mittel","Niedrig")))</f>
        <v>Mittel</v>
      </c>
      <c r="Z567" s="4">
        <f t="shared" si="71"/>
        <v>18.8</v>
      </c>
      <c r="AA567" s="4" t="str">
        <f>IF(J567&gt;365,"Bereits abgewandert (Segment D)",IF(Z567&gt;=Hilfswerte!$B$38,"Rot - akut gefaehrdet",IF(Z567&gt;=Hilfswerte!$B$39,"Gelb - beobachten","Gruen - stabil")))</f>
        <v>Gelb - beobachten</v>
      </c>
    </row>
    <row r="568" spans="1:27" ht="15" customHeight="1" x14ac:dyDescent="0.25">
      <c r="A568" s="4" t="s">
        <v>866</v>
      </c>
      <c r="B568" s="4" t="s">
        <v>627</v>
      </c>
      <c r="C568" s="4" t="s">
        <v>59</v>
      </c>
      <c r="D568" s="4" t="s">
        <v>30</v>
      </c>
      <c r="E568" s="4">
        <v>37</v>
      </c>
      <c r="F568" s="5">
        <v>7.7</v>
      </c>
      <c r="G568" s="5">
        <v>17.7</v>
      </c>
      <c r="H568" s="6">
        <v>4040</v>
      </c>
      <c r="I568" s="4">
        <v>5</v>
      </c>
      <c r="J568" s="4">
        <v>22</v>
      </c>
      <c r="K568" s="4">
        <v>0</v>
      </c>
      <c r="L568" s="4">
        <v>-5</v>
      </c>
      <c r="M568" s="4">
        <v>6</v>
      </c>
      <c r="N568" s="5">
        <v>-3.1</v>
      </c>
      <c r="O568" s="7">
        <f t="shared" si="64"/>
        <v>5</v>
      </c>
      <c r="P568" s="7">
        <f t="shared" si="65"/>
        <v>5</v>
      </c>
      <c r="Q568" s="7">
        <f t="shared" si="66"/>
        <v>4</v>
      </c>
      <c r="R568" s="7">
        <f t="shared" si="67"/>
        <v>14</v>
      </c>
      <c r="S568" s="8">
        <f t="shared" si="68"/>
        <v>138.5</v>
      </c>
      <c r="T568" s="7" t="str">
        <f t="shared" si="69"/>
        <v>A - Top-Kunde</v>
      </c>
      <c r="U568" s="4">
        <f>ROUND(((E568-Hilfswerte!$B$20)/Hilfswerte!$B$21)+((F568-Hilfswerte!$B$22)/Hilfswerte!$B$23)+((G568-Hilfswerte!$B$24)/Hilfswerte!$B$25)+0.1*INDEX(Hilfswerte!$B$4:$B$15,MATCH(C568,Hilfswerte!$A$4:$A$15,0)),2)</f>
        <v>0.39</v>
      </c>
      <c r="V568" s="4">
        <f>ROUND(SQRT((((E568-Hilfswerte!$B$20)/Hilfswerte!$B$21)-Hilfswerte!$B$28)^2+(((F568-Hilfswerte!$B$22)/Hilfswerte!$B$23)-Hilfswerte!$B$29)^2+(((G568-Hilfswerte!$B$24)/Hilfswerte!$B$25)-Hilfswerte!$B$30)^2),3)</f>
        <v>1.29</v>
      </c>
      <c r="W568" s="4">
        <f>ROUND(E568*Hilfswerte!$B$31,0)</f>
        <v>7605</v>
      </c>
      <c r="X568" s="4">
        <f t="shared" si="70"/>
        <v>3565</v>
      </c>
      <c r="Y568" s="4" t="str">
        <f>IF(T568="A - Top-Kunde","bereits Top-Kunde",IF(AND(V568&lt;=Hilfswerte!$B$34,H568&lt;0.5*W568),"Hoch",IF(AND(V568&lt;=Hilfswerte!$B$35,H568&lt;0.7*W568),"Mittel","Niedrig")))</f>
        <v>bereits Top-Kunde</v>
      </c>
      <c r="Z568" s="4">
        <f t="shared" si="71"/>
        <v>2.2999999999999998</v>
      </c>
      <c r="AA568" s="4" t="str">
        <f>IF(J568&gt;365,"Bereits abgewandert (Segment D)",IF(Z568&gt;=Hilfswerte!$B$38,"Rot - akut gefaehrdet",IF(Z568&gt;=Hilfswerte!$B$39,"Gelb - beobachten","Gruen - stabil")))</f>
        <v>Gruen - stabil</v>
      </c>
    </row>
    <row r="569" spans="1:27" ht="15" customHeight="1" x14ac:dyDescent="0.25">
      <c r="A569" s="4" t="s">
        <v>867</v>
      </c>
      <c r="B569" s="4" t="s">
        <v>273</v>
      </c>
      <c r="C569" s="4" t="s">
        <v>51</v>
      </c>
      <c r="D569" s="4" t="s">
        <v>48</v>
      </c>
      <c r="E569" s="4">
        <v>33</v>
      </c>
      <c r="F569" s="5">
        <v>5.7</v>
      </c>
      <c r="G569" s="5">
        <v>15.8</v>
      </c>
      <c r="H569" s="6">
        <v>21210</v>
      </c>
      <c r="I569" s="4">
        <v>4</v>
      </c>
      <c r="J569" s="4">
        <v>24</v>
      </c>
      <c r="K569" s="4">
        <v>0</v>
      </c>
      <c r="L569" s="4">
        <v>2</v>
      </c>
      <c r="M569" s="4">
        <v>5</v>
      </c>
      <c r="N569" s="5">
        <v>-21.8</v>
      </c>
      <c r="O569" s="7">
        <f t="shared" si="64"/>
        <v>5</v>
      </c>
      <c r="P569" s="7">
        <f t="shared" si="65"/>
        <v>4</v>
      </c>
      <c r="Q569" s="7">
        <f t="shared" si="66"/>
        <v>5</v>
      </c>
      <c r="R569" s="7">
        <f t="shared" si="67"/>
        <v>14</v>
      </c>
      <c r="S569" s="8">
        <f t="shared" si="68"/>
        <v>128.5</v>
      </c>
      <c r="T569" s="7" t="str">
        <f t="shared" si="69"/>
        <v>A - Top-Kunde</v>
      </c>
      <c r="U569" s="4">
        <f>ROUND(((E569-Hilfswerte!$B$20)/Hilfswerte!$B$21)+((F569-Hilfswerte!$B$22)/Hilfswerte!$B$23)+((G569-Hilfswerte!$B$24)/Hilfswerte!$B$25)+0.1*INDEX(Hilfswerte!$B$4:$B$15,MATCH(C569,Hilfswerte!$A$4:$A$15,0)),2)</f>
        <v>0.46</v>
      </c>
      <c r="V569" s="4">
        <f>ROUND(SQRT((((E569-Hilfswerte!$B$20)/Hilfswerte!$B$21)-Hilfswerte!$B$28)^2+(((F569-Hilfswerte!$B$22)/Hilfswerte!$B$23)-Hilfswerte!$B$29)^2+(((G569-Hilfswerte!$B$24)/Hilfswerte!$B$25)-Hilfswerte!$B$30)^2),3)</f>
        <v>1.0920000000000001</v>
      </c>
      <c r="W569" s="4">
        <f>ROUND(E569*Hilfswerte!$B$31,0)</f>
        <v>6783</v>
      </c>
      <c r="X569" s="4">
        <f t="shared" si="70"/>
        <v>0</v>
      </c>
      <c r="Y569" s="4" t="str">
        <f>IF(T569="A - Top-Kunde","bereits Top-Kunde",IF(AND(V569&lt;=Hilfswerte!$B$34,H569&lt;0.5*W569),"Hoch",IF(AND(V569&lt;=Hilfswerte!$B$35,H569&lt;0.7*W569),"Mittel","Niedrig")))</f>
        <v>bereits Top-Kunde</v>
      </c>
      <c r="Z569" s="4">
        <f t="shared" si="71"/>
        <v>10.3</v>
      </c>
      <c r="AA569" s="4" t="str">
        <f>IF(J569&gt;365,"Bereits abgewandert (Segment D)",IF(Z569&gt;=Hilfswerte!$B$38,"Rot - akut gefaehrdet",IF(Z569&gt;=Hilfswerte!$B$39,"Gelb - beobachten","Gruen - stabil")))</f>
        <v>Gruen - stabil</v>
      </c>
    </row>
    <row r="570" spans="1:27" ht="15" customHeight="1" x14ac:dyDescent="0.25">
      <c r="A570" s="4" t="s">
        <v>868</v>
      </c>
      <c r="B570" s="4" t="s">
        <v>319</v>
      </c>
      <c r="C570" s="4" t="s">
        <v>47</v>
      </c>
      <c r="D570" s="4" t="s">
        <v>30</v>
      </c>
      <c r="E570" s="4">
        <v>111</v>
      </c>
      <c r="F570" s="5">
        <v>49.1</v>
      </c>
      <c r="G570" s="5">
        <v>12.9</v>
      </c>
      <c r="H570" s="6">
        <v>11260</v>
      </c>
      <c r="I570" s="4">
        <v>2</v>
      </c>
      <c r="J570" s="4">
        <v>157</v>
      </c>
      <c r="K570" s="4">
        <v>1</v>
      </c>
      <c r="L570" s="4">
        <v>0</v>
      </c>
      <c r="M570" s="4">
        <v>6</v>
      </c>
      <c r="N570" s="5">
        <v>-1.2</v>
      </c>
      <c r="O570" s="7">
        <f t="shared" si="64"/>
        <v>3</v>
      </c>
      <c r="P570" s="7">
        <f t="shared" si="65"/>
        <v>2</v>
      </c>
      <c r="Q570" s="7">
        <f t="shared" si="66"/>
        <v>5</v>
      </c>
      <c r="R570" s="7">
        <f t="shared" si="67"/>
        <v>10</v>
      </c>
      <c r="S570" s="8">
        <f t="shared" si="68"/>
        <v>93.4</v>
      </c>
      <c r="T570" s="7" t="str">
        <f t="shared" si="69"/>
        <v>C - Entwicklungspotenzial</v>
      </c>
      <c r="U570" s="4">
        <f>ROUND(((E570-Hilfswerte!$B$20)/Hilfswerte!$B$21)+((F570-Hilfswerte!$B$22)/Hilfswerte!$B$23)+((G570-Hilfswerte!$B$24)/Hilfswerte!$B$25)+0.1*INDEX(Hilfswerte!$B$4:$B$15,MATCH(C570,Hilfswerte!$A$4:$A$15,0)),2)</f>
        <v>0.85</v>
      </c>
      <c r="V570" s="4">
        <f>ROUND(SQRT((((E570-Hilfswerte!$B$20)/Hilfswerte!$B$21)-Hilfswerte!$B$28)^2+(((F570-Hilfswerte!$B$22)/Hilfswerte!$B$23)-Hilfswerte!$B$29)^2+(((G570-Hilfswerte!$B$24)/Hilfswerte!$B$25)-Hilfswerte!$B$30)^2),3)</f>
        <v>0.41499999999999998</v>
      </c>
      <c r="W570" s="4">
        <f>ROUND(E570*Hilfswerte!$B$31,0)</f>
        <v>22816</v>
      </c>
      <c r="X570" s="4">
        <f t="shared" si="70"/>
        <v>11556</v>
      </c>
      <c r="Y570" s="4" t="str">
        <f>IF(T570="A - Top-Kunde","bereits Top-Kunde",IF(AND(V570&lt;=Hilfswerte!$B$34,H570&lt;0.5*W570),"Hoch",IF(AND(V570&lt;=Hilfswerte!$B$35,H570&lt;0.7*W570),"Mittel","Niedrig")))</f>
        <v>Hoch</v>
      </c>
      <c r="Z570" s="4">
        <f t="shared" si="71"/>
        <v>11.3</v>
      </c>
      <c r="AA570" s="4" t="str">
        <f>IF(J570&gt;365,"Bereits abgewandert (Segment D)",IF(Z570&gt;=Hilfswerte!$B$38,"Rot - akut gefaehrdet",IF(Z570&gt;=Hilfswerte!$B$39,"Gelb - beobachten","Gruen - stabil")))</f>
        <v>Gruen - stabil</v>
      </c>
    </row>
    <row r="571" spans="1:27" ht="15" customHeight="1" x14ac:dyDescent="0.25">
      <c r="A571" s="4" t="s">
        <v>869</v>
      </c>
      <c r="B571" s="4" t="s">
        <v>870</v>
      </c>
      <c r="C571" s="4" t="s">
        <v>47</v>
      </c>
      <c r="D571" s="4" t="s">
        <v>30</v>
      </c>
      <c r="E571" s="4">
        <v>48</v>
      </c>
      <c r="F571" s="5">
        <v>20.8</v>
      </c>
      <c r="G571" s="5">
        <v>11</v>
      </c>
      <c r="H571" s="6">
        <v>3880</v>
      </c>
      <c r="I571" s="4">
        <v>3</v>
      </c>
      <c r="J571" s="4">
        <v>172</v>
      </c>
      <c r="K571" s="4">
        <v>1</v>
      </c>
      <c r="L571" s="4">
        <v>-2</v>
      </c>
      <c r="M571" s="4">
        <v>4</v>
      </c>
      <c r="N571" s="5">
        <v>23.9</v>
      </c>
      <c r="O571" s="7">
        <f t="shared" si="64"/>
        <v>3</v>
      </c>
      <c r="P571" s="7">
        <f t="shared" si="65"/>
        <v>3</v>
      </c>
      <c r="Q571" s="7">
        <f t="shared" si="66"/>
        <v>4</v>
      </c>
      <c r="R571" s="7">
        <f t="shared" si="67"/>
        <v>10</v>
      </c>
      <c r="S571" s="8">
        <f t="shared" si="68"/>
        <v>106</v>
      </c>
      <c r="T571" s="7" t="str">
        <f t="shared" si="69"/>
        <v>B - Kernkunde</v>
      </c>
      <c r="U571" s="4">
        <f>ROUND(((E571-Hilfswerte!$B$20)/Hilfswerte!$B$21)+((F571-Hilfswerte!$B$22)/Hilfswerte!$B$23)+((G571-Hilfswerte!$B$24)/Hilfswerte!$B$25)+0.1*INDEX(Hilfswerte!$B$4:$B$15,MATCH(C571,Hilfswerte!$A$4:$A$15,0)),2)</f>
        <v>-0.23</v>
      </c>
      <c r="V571" s="4">
        <f>ROUND(SQRT((((E571-Hilfswerte!$B$20)/Hilfswerte!$B$21)-Hilfswerte!$B$28)^2+(((F571-Hilfswerte!$B$22)/Hilfswerte!$B$23)-Hilfswerte!$B$29)^2+(((G571-Hilfswerte!$B$24)/Hilfswerte!$B$25)-Hilfswerte!$B$30)^2),3)</f>
        <v>0.59399999999999997</v>
      </c>
      <c r="W571" s="4">
        <f>ROUND(E571*Hilfswerte!$B$31,0)</f>
        <v>9866</v>
      </c>
      <c r="X571" s="4">
        <f t="shared" si="70"/>
        <v>5986</v>
      </c>
      <c r="Y571" s="4" t="str">
        <f>IF(T571="A - Top-Kunde","bereits Top-Kunde",IF(AND(V571&lt;=Hilfswerte!$B$34,H571&lt;0.5*W571),"Hoch",IF(AND(V571&lt;=Hilfswerte!$B$35,H571&lt;0.7*W571),"Mittel","Niedrig")))</f>
        <v>Hoch</v>
      </c>
      <c r="Z571" s="4">
        <f t="shared" si="71"/>
        <v>11.6</v>
      </c>
      <c r="AA571" s="4" t="str">
        <f>IF(J571&gt;365,"Bereits abgewandert (Segment D)",IF(Z571&gt;=Hilfswerte!$B$38,"Rot - akut gefaehrdet",IF(Z571&gt;=Hilfswerte!$B$39,"Gelb - beobachten","Gruen - stabil")))</f>
        <v>Gruen - stabil</v>
      </c>
    </row>
    <row r="572" spans="1:27" ht="15" customHeight="1" x14ac:dyDescent="0.25">
      <c r="A572" s="4" t="s">
        <v>871</v>
      </c>
      <c r="B572" s="4" t="s">
        <v>765</v>
      </c>
      <c r="C572" s="4" t="s">
        <v>89</v>
      </c>
      <c r="D572" s="4" t="s">
        <v>30</v>
      </c>
      <c r="E572" s="4">
        <v>35</v>
      </c>
      <c r="F572" s="5">
        <v>12.7</v>
      </c>
      <c r="G572" s="5">
        <v>21.7</v>
      </c>
      <c r="H572" s="6">
        <v>1640</v>
      </c>
      <c r="I572" s="4">
        <v>4</v>
      </c>
      <c r="J572" s="4">
        <v>180</v>
      </c>
      <c r="K572" s="4">
        <v>0</v>
      </c>
      <c r="L572" s="4">
        <v>-5</v>
      </c>
      <c r="M572" s="4">
        <v>5</v>
      </c>
      <c r="N572" s="5">
        <v>-4</v>
      </c>
      <c r="O572" s="7">
        <f t="shared" si="64"/>
        <v>3</v>
      </c>
      <c r="P572" s="7">
        <f t="shared" si="65"/>
        <v>4</v>
      </c>
      <c r="Q572" s="7">
        <f t="shared" si="66"/>
        <v>3</v>
      </c>
      <c r="R572" s="7">
        <f t="shared" si="67"/>
        <v>10</v>
      </c>
      <c r="S572" s="8">
        <f t="shared" si="68"/>
        <v>98</v>
      </c>
      <c r="T572" s="7" t="str">
        <f t="shared" si="69"/>
        <v>C - Entwicklungspotenzial</v>
      </c>
      <c r="U572" s="4">
        <f>ROUND(((E572-Hilfswerte!$B$20)/Hilfswerte!$B$21)+((F572-Hilfswerte!$B$22)/Hilfswerte!$B$23)+((G572-Hilfswerte!$B$24)/Hilfswerte!$B$25)+0.1*INDEX(Hilfswerte!$B$4:$B$15,MATCH(C572,Hilfswerte!$A$4:$A$15,0)),2)</f>
        <v>1.48</v>
      </c>
      <c r="V572" s="4">
        <f>ROUND(SQRT((((E572-Hilfswerte!$B$20)/Hilfswerte!$B$21)-Hilfswerte!$B$28)^2+(((F572-Hilfswerte!$B$22)/Hilfswerte!$B$23)-Hilfswerte!$B$29)^2+(((G572-Hilfswerte!$B$24)/Hilfswerte!$B$25)-Hilfswerte!$B$30)^2),3)</f>
        <v>1.8160000000000001</v>
      </c>
      <c r="W572" s="4">
        <f>ROUND(E572*Hilfswerte!$B$31,0)</f>
        <v>7194</v>
      </c>
      <c r="X572" s="4">
        <f t="shared" si="70"/>
        <v>5554</v>
      </c>
      <c r="Y572" s="4" t="str">
        <f>IF(T572="A - Top-Kunde","bereits Top-Kunde",IF(AND(V572&lt;=Hilfswerte!$B$34,H572&lt;0.5*W572),"Hoch",IF(AND(V572&lt;=Hilfswerte!$B$35,H572&lt;0.7*W572),"Mittel","Niedrig")))</f>
        <v>Niedrig</v>
      </c>
      <c r="Z572" s="4">
        <f t="shared" si="71"/>
        <v>10.6</v>
      </c>
      <c r="AA572" s="4" t="str">
        <f>IF(J572&gt;365,"Bereits abgewandert (Segment D)",IF(Z572&gt;=Hilfswerte!$B$38,"Rot - akut gefaehrdet",IF(Z572&gt;=Hilfswerte!$B$39,"Gelb - beobachten","Gruen - stabil")))</f>
        <v>Gruen - stabil</v>
      </c>
    </row>
    <row r="573" spans="1:27" ht="15" customHeight="1" x14ac:dyDescent="0.25">
      <c r="A573" s="4" t="s">
        <v>872</v>
      </c>
      <c r="B573" s="4" t="s">
        <v>441</v>
      </c>
      <c r="C573" s="4" t="s">
        <v>38</v>
      </c>
      <c r="D573" s="4" t="s">
        <v>93</v>
      </c>
      <c r="E573" s="4">
        <v>34</v>
      </c>
      <c r="F573" s="5">
        <v>7.8</v>
      </c>
      <c r="G573" s="5">
        <v>8.1</v>
      </c>
      <c r="H573" s="6">
        <v>6040</v>
      </c>
      <c r="I573" s="4">
        <v>4</v>
      </c>
      <c r="J573" s="4">
        <v>28</v>
      </c>
      <c r="K573" s="4">
        <v>0</v>
      </c>
      <c r="L573" s="4">
        <v>0</v>
      </c>
      <c r="M573" s="4">
        <v>4</v>
      </c>
      <c r="N573" s="5">
        <v>8.1999999999999993</v>
      </c>
      <c r="O573" s="7">
        <f t="shared" si="64"/>
        <v>5</v>
      </c>
      <c r="P573" s="7">
        <f t="shared" si="65"/>
        <v>4</v>
      </c>
      <c r="Q573" s="7">
        <f t="shared" si="66"/>
        <v>4</v>
      </c>
      <c r="R573" s="7">
        <f t="shared" si="67"/>
        <v>13</v>
      </c>
      <c r="S573" s="8">
        <f t="shared" si="68"/>
        <v>134.1</v>
      </c>
      <c r="T573" s="7" t="str">
        <f t="shared" si="69"/>
        <v>A - Top-Kunde</v>
      </c>
      <c r="U573" s="4">
        <f>ROUND(((E573-Hilfswerte!$B$20)/Hilfswerte!$B$21)+((F573-Hilfswerte!$B$22)/Hilfswerte!$B$23)+((G573-Hilfswerte!$B$24)/Hilfswerte!$B$25)+0.1*INDEX(Hilfswerte!$B$4:$B$15,MATCH(C573,Hilfswerte!$A$4:$A$15,0)),2)</f>
        <v>-0.73</v>
      </c>
      <c r="V573" s="4">
        <f>ROUND(SQRT((((E573-Hilfswerte!$B$20)/Hilfswerte!$B$21)-Hilfswerte!$B$28)^2+(((F573-Hilfswerte!$B$22)/Hilfswerte!$B$23)-Hilfswerte!$B$29)^2+(((G573-Hilfswerte!$B$24)/Hilfswerte!$B$25)-Hilfswerte!$B$30)^2),3)</f>
        <v>0.92700000000000005</v>
      </c>
      <c r="W573" s="4">
        <f>ROUND(E573*Hilfswerte!$B$31,0)</f>
        <v>6989</v>
      </c>
      <c r="X573" s="4">
        <f t="shared" si="70"/>
        <v>949</v>
      </c>
      <c r="Y573" s="4" t="str">
        <f>IF(T573="A - Top-Kunde","bereits Top-Kunde",IF(AND(V573&lt;=Hilfswerte!$B$34,H573&lt;0.5*W573),"Hoch",IF(AND(V573&lt;=Hilfswerte!$B$35,H573&lt;0.7*W573),"Mittel","Niedrig")))</f>
        <v>bereits Top-Kunde</v>
      </c>
      <c r="Z573" s="4">
        <f t="shared" si="71"/>
        <v>1.4</v>
      </c>
      <c r="AA573" s="4" t="str">
        <f>IF(J573&gt;365,"Bereits abgewandert (Segment D)",IF(Z573&gt;=Hilfswerte!$B$38,"Rot - akut gefaehrdet",IF(Z573&gt;=Hilfswerte!$B$39,"Gelb - beobachten","Gruen - stabil")))</f>
        <v>Gruen - stabil</v>
      </c>
    </row>
    <row r="574" spans="1:27" ht="15" customHeight="1" x14ac:dyDescent="0.25">
      <c r="A574" s="4" t="s">
        <v>873</v>
      </c>
      <c r="B574" s="4" t="s">
        <v>156</v>
      </c>
      <c r="C574" s="4" t="s">
        <v>65</v>
      </c>
      <c r="D574" s="4" t="s">
        <v>93</v>
      </c>
      <c r="E574" s="4">
        <v>345</v>
      </c>
      <c r="F574" s="5">
        <v>114.5</v>
      </c>
      <c r="G574" s="5">
        <v>7.3</v>
      </c>
      <c r="H574" s="6">
        <v>200350</v>
      </c>
      <c r="I574" s="4">
        <v>4</v>
      </c>
      <c r="J574" s="4">
        <v>8</v>
      </c>
      <c r="K574" s="4">
        <v>0</v>
      </c>
      <c r="L574" s="4">
        <v>10</v>
      </c>
      <c r="M574" s="4">
        <v>4</v>
      </c>
      <c r="N574" s="5">
        <v>-36.1</v>
      </c>
      <c r="O574" s="7">
        <f t="shared" si="64"/>
        <v>5</v>
      </c>
      <c r="P574" s="7">
        <f t="shared" si="65"/>
        <v>4</v>
      </c>
      <c r="Q574" s="7">
        <f t="shared" si="66"/>
        <v>5</v>
      </c>
      <c r="R574" s="7">
        <f t="shared" si="67"/>
        <v>14</v>
      </c>
      <c r="S574" s="8">
        <f t="shared" si="68"/>
        <v>119</v>
      </c>
      <c r="T574" s="7" t="str">
        <f t="shared" si="69"/>
        <v>B - Kernkunde</v>
      </c>
      <c r="U574" s="4">
        <f>ROUND(((E574-Hilfswerte!$B$20)/Hilfswerte!$B$21)+((F574-Hilfswerte!$B$22)/Hilfswerte!$B$23)+((G574-Hilfswerte!$B$24)/Hilfswerte!$B$25)+0.1*INDEX(Hilfswerte!$B$4:$B$15,MATCH(C574,Hilfswerte!$A$4:$A$15,0)),2)</f>
        <v>2.0099999999999998</v>
      </c>
      <c r="V574" s="4">
        <f>ROUND(SQRT((((E574-Hilfswerte!$B$20)/Hilfswerte!$B$21)-Hilfswerte!$B$28)^2+(((F574-Hilfswerte!$B$22)/Hilfswerte!$B$23)-Hilfswerte!$B$29)^2+(((G574-Hilfswerte!$B$24)/Hilfswerte!$B$25)-Hilfswerte!$B$30)^2),3)</f>
        <v>1.6990000000000001</v>
      </c>
      <c r="W574" s="4">
        <f>ROUND(E574*Hilfswerte!$B$31,0)</f>
        <v>70913</v>
      </c>
      <c r="X574" s="4">
        <f t="shared" si="70"/>
        <v>0</v>
      </c>
      <c r="Y574" s="4" t="str">
        <f>IF(T574="A - Top-Kunde","bereits Top-Kunde",IF(AND(V574&lt;=Hilfswerte!$B$34,H574&lt;0.5*W574),"Hoch",IF(AND(V574&lt;=Hilfswerte!$B$35,H574&lt;0.7*W574),"Mittel","Niedrig")))</f>
        <v>Niedrig</v>
      </c>
      <c r="Z574" s="4">
        <f t="shared" si="71"/>
        <v>16.8</v>
      </c>
      <c r="AA574" s="4" t="str">
        <f>IF(J574&gt;365,"Bereits abgewandert (Segment D)",IF(Z574&gt;=Hilfswerte!$B$38,"Rot - akut gefaehrdet",IF(Z574&gt;=Hilfswerte!$B$39,"Gelb - beobachten","Gruen - stabil")))</f>
        <v>Gelb - beobachten</v>
      </c>
    </row>
    <row r="575" spans="1:27" ht="15" customHeight="1" x14ac:dyDescent="0.25">
      <c r="A575" s="4" t="s">
        <v>874</v>
      </c>
      <c r="B575" s="4" t="s">
        <v>451</v>
      </c>
      <c r="C575" s="4" t="s">
        <v>62</v>
      </c>
      <c r="D575" s="4" t="s">
        <v>30</v>
      </c>
      <c r="E575" s="4">
        <v>216</v>
      </c>
      <c r="F575" s="5">
        <v>68.599999999999994</v>
      </c>
      <c r="G575" s="5">
        <v>17.2</v>
      </c>
      <c r="H575" s="6">
        <v>117770</v>
      </c>
      <c r="I575" s="4">
        <v>3</v>
      </c>
      <c r="J575" s="4">
        <v>192</v>
      </c>
      <c r="K575" s="4">
        <v>0</v>
      </c>
      <c r="L575" s="4">
        <v>23</v>
      </c>
      <c r="M575" s="4">
        <v>2</v>
      </c>
      <c r="N575" s="5">
        <v>-3.2</v>
      </c>
      <c r="O575" s="7">
        <f t="shared" si="64"/>
        <v>2</v>
      </c>
      <c r="P575" s="7">
        <f t="shared" si="65"/>
        <v>3</v>
      </c>
      <c r="Q575" s="7">
        <f t="shared" si="66"/>
        <v>5</v>
      </c>
      <c r="R575" s="7">
        <f t="shared" si="67"/>
        <v>10</v>
      </c>
      <c r="S575" s="8">
        <f t="shared" si="68"/>
        <v>91.5</v>
      </c>
      <c r="T575" s="7" t="str">
        <f t="shared" si="69"/>
        <v>C - Entwicklungspotenzial</v>
      </c>
      <c r="U575" s="4">
        <f>ROUND(((E575-Hilfswerte!$B$20)/Hilfswerte!$B$21)+((F575-Hilfswerte!$B$22)/Hilfswerte!$B$23)+((G575-Hilfswerte!$B$24)/Hilfswerte!$B$25)+0.1*INDEX(Hilfswerte!$B$4:$B$15,MATCH(C575,Hilfswerte!$A$4:$A$15,0)),2)</f>
        <v>2.67</v>
      </c>
      <c r="V575" s="4">
        <f>ROUND(SQRT((((E575-Hilfswerte!$B$20)/Hilfswerte!$B$21)-Hilfswerte!$B$28)^2+(((F575-Hilfswerte!$B$22)/Hilfswerte!$B$23)-Hilfswerte!$B$29)^2+(((G575-Hilfswerte!$B$24)/Hilfswerte!$B$25)-Hilfswerte!$B$30)^2),3)</f>
        <v>1.1220000000000001</v>
      </c>
      <c r="W575" s="4">
        <f>ROUND(E575*Hilfswerte!$B$31,0)</f>
        <v>44398</v>
      </c>
      <c r="X575" s="4">
        <f t="shared" si="70"/>
        <v>0</v>
      </c>
      <c r="Y575" s="4" t="str">
        <f>IF(T575="A - Top-Kunde","bereits Top-Kunde",IF(AND(V575&lt;=Hilfswerte!$B$34,H575&lt;0.5*W575),"Hoch",IF(AND(V575&lt;=Hilfswerte!$B$35,H575&lt;0.7*W575),"Mittel","Niedrig")))</f>
        <v>Niedrig</v>
      </c>
      <c r="Z575" s="4">
        <f t="shared" si="71"/>
        <v>15.5</v>
      </c>
      <c r="AA575" s="4" t="str">
        <f>IF(J575&gt;365,"Bereits abgewandert (Segment D)",IF(Z575&gt;=Hilfswerte!$B$38,"Rot - akut gefaehrdet",IF(Z575&gt;=Hilfswerte!$B$39,"Gelb - beobachten","Gruen - stabil")))</f>
        <v>Gelb - beobachten</v>
      </c>
    </row>
    <row r="576" spans="1:27" ht="15" customHeight="1" x14ac:dyDescent="0.25">
      <c r="A576" s="4" t="s">
        <v>875</v>
      </c>
      <c r="B576" s="4" t="s">
        <v>146</v>
      </c>
      <c r="C576" s="4" t="s">
        <v>51</v>
      </c>
      <c r="D576" s="4" t="s">
        <v>30</v>
      </c>
      <c r="E576" s="4">
        <v>311</v>
      </c>
      <c r="F576" s="5">
        <v>62.3</v>
      </c>
      <c r="G576" s="5">
        <v>4.5</v>
      </c>
      <c r="H576" s="6">
        <v>16110</v>
      </c>
      <c r="I576" s="4">
        <v>1</v>
      </c>
      <c r="J576" s="4">
        <v>305</v>
      </c>
      <c r="K576" s="4">
        <v>0</v>
      </c>
      <c r="L576" s="4">
        <v>15</v>
      </c>
      <c r="M576" s="4">
        <v>2</v>
      </c>
      <c r="N576" s="5">
        <v>27.8</v>
      </c>
      <c r="O576" s="7">
        <f t="shared" si="64"/>
        <v>2</v>
      </c>
      <c r="P576" s="7">
        <f t="shared" si="65"/>
        <v>1</v>
      </c>
      <c r="Q576" s="7">
        <f t="shared" si="66"/>
        <v>5</v>
      </c>
      <c r="R576" s="7">
        <f t="shared" si="67"/>
        <v>8</v>
      </c>
      <c r="S576" s="8">
        <f t="shared" si="68"/>
        <v>89.4</v>
      </c>
      <c r="T576" s="7" t="str">
        <f t="shared" si="69"/>
        <v>C - Entwicklungspotenzial</v>
      </c>
      <c r="U576" s="4">
        <f>ROUND(((E576-Hilfswerte!$B$20)/Hilfswerte!$B$21)+((F576-Hilfswerte!$B$22)/Hilfswerte!$B$23)+((G576-Hilfswerte!$B$24)/Hilfswerte!$B$25)+0.1*INDEX(Hilfswerte!$B$4:$B$15,MATCH(C576,Hilfswerte!$A$4:$A$15,0)),2)</f>
        <v>0.88</v>
      </c>
      <c r="V576" s="4">
        <f>ROUND(SQRT((((E576-Hilfswerte!$B$20)/Hilfswerte!$B$21)-Hilfswerte!$B$28)^2+(((F576-Hilfswerte!$B$22)/Hilfswerte!$B$23)-Hilfswerte!$B$29)^2+(((G576-Hilfswerte!$B$24)/Hilfswerte!$B$25)-Hilfswerte!$B$30)^2),3)</f>
        <v>1.3080000000000001</v>
      </c>
      <c r="W576" s="4">
        <f>ROUND(E576*Hilfswerte!$B$31,0)</f>
        <v>63925</v>
      </c>
      <c r="X576" s="4">
        <f t="shared" si="70"/>
        <v>47815</v>
      </c>
      <c r="Y576" s="4" t="str">
        <f>IF(T576="A - Top-Kunde","bereits Top-Kunde",IF(AND(V576&lt;=Hilfswerte!$B$34,H576&lt;0.5*W576),"Hoch",IF(AND(V576&lt;=Hilfswerte!$B$35,H576&lt;0.7*W576),"Mittel","Niedrig")))</f>
        <v>Niedrig</v>
      </c>
      <c r="Z576" s="4">
        <f t="shared" si="71"/>
        <v>18.3</v>
      </c>
      <c r="AA576" s="4" t="str">
        <f>IF(J576&gt;365,"Bereits abgewandert (Segment D)",IF(Z576&gt;=Hilfswerte!$B$38,"Rot - akut gefaehrdet",IF(Z576&gt;=Hilfswerte!$B$39,"Gelb - beobachten","Gruen - stabil")))</f>
        <v>Gelb - beobachten</v>
      </c>
    </row>
    <row r="577" spans="1:27" ht="15" customHeight="1" x14ac:dyDescent="0.25">
      <c r="A577" s="4" t="s">
        <v>876</v>
      </c>
      <c r="B577" s="4" t="s">
        <v>44</v>
      </c>
      <c r="C577" s="4" t="s">
        <v>29</v>
      </c>
      <c r="D577" s="4" t="s">
        <v>30</v>
      </c>
      <c r="E577" s="4">
        <v>144</v>
      </c>
      <c r="F577" s="5">
        <v>25.5</v>
      </c>
      <c r="G577" s="5">
        <v>20.6</v>
      </c>
      <c r="H577" s="6">
        <v>8070</v>
      </c>
      <c r="I577" s="4">
        <v>3</v>
      </c>
      <c r="J577" s="4">
        <v>66</v>
      </c>
      <c r="K577" s="4">
        <v>0</v>
      </c>
      <c r="L577" s="4">
        <v>12</v>
      </c>
      <c r="M577" s="4">
        <v>4</v>
      </c>
      <c r="N577" s="5">
        <v>-33</v>
      </c>
      <c r="O577" s="7">
        <f t="shared" si="64"/>
        <v>4</v>
      </c>
      <c r="P577" s="7">
        <f t="shared" si="65"/>
        <v>3</v>
      </c>
      <c r="Q577" s="7">
        <f t="shared" si="66"/>
        <v>5</v>
      </c>
      <c r="R577" s="7">
        <f t="shared" si="67"/>
        <v>12</v>
      </c>
      <c r="S577" s="8">
        <f t="shared" si="68"/>
        <v>99.9</v>
      </c>
      <c r="T577" s="7" t="str">
        <f t="shared" si="69"/>
        <v>C - Entwicklungspotenzial</v>
      </c>
      <c r="U577" s="4">
        <f>ROUND(((E577-Hilfswerte!$B$20)/Hilfswerte!$B$21)+((F577-Hilfswerte!$B$22)/Hilfswerte!$B$23)+((G577-Hilfswerte!$B$24)/Hilfswerte!$B$25)+0.1*INDEX(Hilfswerte!$B$4:$B$15,MATCH(C577,Hilfswerte!$A$4:$A$15,0)),2)</f>
        <v>1.98</v>
      </c>
      <c r="V577" s="4">
        <f>ROUND(SQRT((((E577-Hilfswerte!$B$20)/Hilfswerte!$B$21)-Hilfswerte!$B$28)^2+(((F577-Hilfswerte!$B$22)/Hilfswerte!$B$23)-Hilfswerte!$B$29)^2+(((G577-Hilfswerte!$B$24)/Hilfswerte!$B$25)-Hilfswerte!$B$30)^2),3)</f>
        <v>1.51</v>
      </c>
      <c r="W577" s="4">
        <f>ROUND(E577*Hilfswerte!$B$31,0)</f>
        <v>29599</v>
      </c>
      <c r="X577" s="4">
        <f t="shared" si="70"/>
        <v>21529</v>
      </c>
      <c r="Y577" s="4" t="str">
        <f>IF(T577="A - Top-Kunde","bereits Top-Kunde",IF(AND(V577&lt;=Hilfswerte!$B$34,H577&lt;0.5*W577),"Hoch",IF(AND(V577&lt;=Hilfswerte!$B$35,H577&lt;0.7*W577),"Mittel","Niedrig")))</f>
        <v>Niedrig</v>
      </c>
      <c r="Z577" s="4">
        <f t="shared" si="71"/>
        <v>18.899999999999999</v>
      </c>
      <c r="AA577" s="4" t="str">
        <f>IF(J577&gt;365,"Bereits abgewandert (Segment D)",IF(Z577&gt;=Hilfswerte!$B$38,"Rot - akut gefaehrdet",IF(Z577&gt;=Hilfswerte!$B$39,"Gelb - beobachten","Gruen - stabil")))</f>
        <v>Gelb - beobachten</v>
      </c>
    </row>
    <row r="578" spans="1:27" ht="15" customHeight="1" x14ac:dyDescent="0.25">
      <c r="A578" s="4" t="s">
        <v>877</v>
      </c>
      <c r="B578" s="4" t="s">
        <v>467</v>
      </c>
      <c r="C578" s="4" t="s">
        <v>38</v>
      </c>
      <c r="D578" s="4" t="s">
        <v>48</v>
      </c>
      <c r="E578" s="4">
        <v>91</v>
      </c>
      <c r="F578" s="5">
        <v>18</v>
      </c>
      <c r="G578" s="5">
        <v>8.1</v>
      </c>
      <c r="H578" s="6">
        <v>1650</v>
      </c>
      <c r="I578" s="4">
        <v>1</v>
      </c>
      <c r="J578" s="4">
        <v>96</v>
      </c>
      <c r="K578" s="4">
        <v>0</v>
      </c>
      <c r="L578" s="4">
        <v>21</v>
      </c>
      <c r="M578" s="4">
        <v>5</v>
      </c>
      <c r="N578" s="5">
        <v>-2.2999999999999998</v>
      </c>
      <c r="O578" s="7">
        <f t="shared" ref="O578:O641" si="72">IF(J578&gt;365,1,IF(J578&lt;=30,5,IF(J578&lt;=90,4,IF(J578&lt;=180,3,2))))</f>
        <v>3</v>
      </c>
      <c r="P578" s="7">
        <f t="shared" ref="P578:P641" si="73">IF(I578&gt;=5,5,IF(I578&gt;=4,4,IF(I578&gt;=3,3,IF(I578&gt;=2,2,1))))</f>
        <v>1</v>
      </c>
      <c r="Q578" s="7">
        <f t="shared" ref="Q578:Q641" si="74">IF(H578&gt;=7500,5,IF(H578&gt;=2500,4,IF(H578&gt;=1000,3,IF(H578&gt;=1,2,1))))</f>
        <v>3</v>
      </c>
      <c r="R578" s="7">
        <f t="shared" ref="R578:R641" si="75">O578+P578+Q578</f>
        <v>7</v>
      </c>
      <c r="S578" s="8">
        <f t="shared" ref="S578:S641" si="76">ROUND(10*R578+0.5*N578-6*K578-0.3*MAX(0,L578),1)</f>
        <v>62.6</v>
      </c>
      <c r="T578" s="7" t="str">
        <f t="shared" ref="T578:T641" si="77">IF(J578&gt;365,"D - Abwanderungsrisiko",IF(S578&gt;=125,"A - Top-Kunde",IF(S578&gt;=105,"B - Kernkunde","C - Entwicklungspotenzial")))</f>
        <v>C - Entwicklungspotenzial</v>
      </c>
      <c r="U578" s="4">
        <f>ROUND(((E578-Hilfswerte!$B$20)/Hilfswerte!$B$21)+((F578-Hilfswerte!$B$22)/Hilfswerte!$B$23)+((G578-Hilfswerte!$B$24)/Hilfswerte!$B$25)+0.1*INDEX(Hilfswerte!$B$4:$B$15,MATCH(C578,Hilfswerte!$A$4:$A$15,0)),2)</f>
        <v>-0.3</v>
      </c>
      <c r="V578" s="4">
        <f>ROUND(SQRT((((E578-Hilfswerte!$B$20)/Hilfswerte!$B$21)-Hilfswerte!$B$28)^2+(((F578-Hilfswerte!$B$22)/Hilfswerte!$B$23)-Hilfswerte!$B$29)^2+(((G578-Hilfswerte!$B$24)/Hilfswerte!$B$25)-Hilfswerte!$B$30)^2),3)</f>
        <v>0.69</v>
      </c>
      <c r="W578" s="4">
        <f>ROUND(E578*Hilfswerte!$B$31,0)</f>
        <v>18705</v>
      </c>
      <c r="X578" s="4">
        <f t="shared" ref="X578:X641" si="78">MAX(0,W578-H578)</f>
        <v>17055</v>
      </c>
      <c r="Y578" s="4" t="str">
        <f>IF(T578="A - Top-Kunde","bereits Top-Kunde",IF(AND(V578&lt;=Hilfswerte!$B$34,H578&lt;0.5*W578),"Hoch",IF(AND(V578&lt;=Hilfswerte!$B$35,H578&lt;0.7*W578),"Mittel","Niedrig")))</f>
        <v>Hoch</v>
      </c>
      <c r="Z578" s="4">
        <f t="shared" ref="Z578:Z641" si="79">ROUND(0.4*MAX(0,-N578)+3*K578+0.2*MAX(0,L578)+0.05*J578,1)</f>
        <v>9.9</v>
      </c>
      <c r="AA578" s="4" t="str">
        <f>IF(J578&gt;365,"Bereits abgewandert (Segment D)",IF(Z578&gt;=Hilfswerte!$B$38,"Rot - akut gefaehrdet",IF(Z578&gt;=Hilfswerte!$B$39,"Gelb - beobachten","Gruen - stabil")))</f>
        <v>Gruen - stabil</v>
      </c>
    </row>
    <row r="579" spans="1:27" ht="15" customHeight="1" x14ac:dyDescent="0.25">
      <c r="A579" s="4" t="s">
        <v>878</v>
      </c>
      <c r="B579" s="4" t="s">
        <v>192</v>
      </c>
      <c r="C579" s="4" t="s">
        <v>84</v>
      </c>
      <c r="D579" s="4" t="s">
        <v>30</v>
      </c>
      <c r="E579" s="4">
        <v>16</v>
      </c>
      <c r="F579" s="5">
        <v>4.5</v>
      </c>
      <c r="G579" s="5">
        <v>7.4</v>
      </c>
      <c r="H579" s="6">
        <v>230</v>
      </c>
      <c r="I579" s="4">
        <v>2</v>
      </c>
      <c r="J579" s="4">
        <v>164</v>
      </c>
      <c r="K579" s="4">
        <v>0</v>
      </c>
      <c r="L579" s="4">
        <v>8</v>
      </c>
      <c r="M579" s="4">
        <v>3</v>
      </c>
      <c r="N579" s="5">
        <v>-7.9</v>
      </c>
      <c r="O579" s="7">
        <f t="shared" si="72"/>
        <v>3</v>
      </c>
      <c r="P579" s="7">
        <f t="shared" si="73"/>
        <v>2</v>
      </c>
      <c r="Q579" s="7">
        <f t="shared" si="74"/>
        <v>2</v>
      </c>
      <c r="R579" s="7">
        <f t="shared" si="75"/>
        <v>7</v>
      </c>
      <c r="S579" s="8">
        <f t="shared" si="76"/>
        <v>63.7</v>
      </c>
      <c r="T579" s="7" t="str">
        <f t="shared" si="77"/>
        <v>C - Entwicklungspotenzial</v>
      </c>
      <c r="U579" s="4">
        <f>ROUND(((E579-Hilfswerte!$B$20)/Hilfswerte!$B$21)+((F579-Hilfswerte!$B$22)/Hilfswerte!$B$23)+((G579-Hilfswerte!$B$24)/Hilfswerte!$B$25)+0.1*INDEX(Hilfswerte!$B$4:$B$15,MATCH(C579,Hilfswerte!$A$4:$A$15,0)),2)</f>
        <v>-1.31</v>
      </c>
      <c r="V579" s="4">
        <f>ROUND(SQRT((((E579-Hilfswerte!$B$20)/Hilfswerte!$B$21)-Hilfswerte!$B$28)^2+(((F579-Hilfswerte!$B$22)/Hilfswerte!$B$23)-Hilfswerte!$B$29)^2+(((G579-Hilfswerte!$B$24)/Hilfswerte!$B$25)-Hilfswerte!$B$30)^2),3)</f>
        <v>1.069</v>
      </c>
      <c r="W579" s="4">
        <f>ROUND(E579*Hilfswerte!$B$31,0)</f>
        <v>3289</v>
      </c>
      <c r="X579" s="4">
        <f t="shared" si="78"/>
        <v>3059</v>
      </c>
      <c r="Y579" s="4" t="str">
        <f>IF(T579="A - Top-Kunde","bereits Top-Kunde",IF(AND(V579&lt;=Hilfswerte!$B$34,H579&lt;0.5*W579),"Hoch",IF(AND(V579&lt;=Hilfswerte!$B$35,H579&lt;0.7*W579),"Mittel","Niedrig")))</f>
        <v>Mittel</v>
      </c>
      <c r="Z579" s="4">
        <f t="shared" si="79"/>
        <v>13</v>
      </c>
      <c r="AA579" s="4" t="str">
        <f>IF(J579&gt;365,"Bereits abgewandert (Segment D)",IF(Z579&gt;=Hilfswerte!$B$38,"Rot - akut gefaehrdet",IF(Z579&gt;=Hilfswerte!$B$39,"Gelb - beobachten","Gruen - stabil")))</f>
        <v>Gruen - stabil</v>
      </c>
    </row>
    <row r="580" spans="1:27" ht="15" customHeight="1" x14ac:dyDescent="0.25">
      <c r="A580" s="4" t="s">
        <v>879</v>
      </c>
      <c r="B580" s="4" t="s">
        <v>140</v>
      </c>
      <c r="C580" s="4" t="s">
        <v>29</v>
      </c>
      <c r="D580" s="4" t="s">
        <v>93</v>
      </c>
      <c r="E580" s="4">
        <v>582</v>
      </c>
      <c r="F580" s="5">
        <v>112.8</v>
      </c>
      <c r="G580" s="5">
        <v>15.8</v>
      </c>
      <c r="H580" s="6">
        <v>40180</v>
      </c>
      <c r="I580" s="4">
        <v>2</v>
      </c>
      <c r="J580" s="4">
        <v>109</v>
      </c>
      <c r="K580" s="4">
        <v>0</v>
      </c>
      <c r="L580" s="4">
        <v>-5</v>
      </c>
      <c r="M580" s="4">
        <v>2</v>
      </c>
      <c r="N580" s="5">
        <v>-5.6</v>
      </c>
      <c r="O580" s="7">
        <f t="shared" si="72"/>
        <v>3</v>
      </c>
      <c r="P580" s="7">
        <f t="shared" si="73"/>
        <v>2</v>
      </c>
      <c r="Q580" s="7">
        <f t="shared" si="74"/>
        <v>5</v>
      </c>
      <c r="R580" s="7">
        <f t="shared" si="75"/>
        <v>10</v>
      </c>
      <c r="S580" s="8">
        <f t="shared" si="76"/>
        <v>97.2</v>
      </c>
      <c r="T580" s="7" t="str">
        <f t="shared" si="77"/>
        <v>C - Entwicklungspotenzial</v>
      </c>
      <c r="U580" s="4">
        <f>ROUND(((E580-Hilfswerte!$B$20)/Hilfswerte!$B$21)+((F580-Hilfswerte!$B$22)/Hilfswerte!$B$23)+((G580-Hilfswerte!$B$24)/Hilfswerte!$B$25)+0.1*INDEX(Hilfswerte!$B$4:$B$15,MATCH(C580,Hilfswerte!$A$4:$A$15,0)),2)</f>
        <v>4.66</v>
      </c>
      <c r="V580" s="4">
        <f>ROUND(SQRT((((E580-Hilfswerte!$B$20)/Hilfswerte!$B$21)-Hilfswerte!$B$28)^2+(((F580-Hilfswerte!$B$22)/Hilfswerte!$B$23)-Hilfswerte!$B$29)^2+(((G580-Hilfswerte!$B$24)/Hilfswerte!$B$25)-Hilfswerte!$B$30)^2),3)</f>
        <v>2.3479999999999999</v>
      </c>
      <c r="W580" s="4">
        <f>ROUND(E580*Hilfswerte!$B$31,0)</f>
        <v>119628</v>
      </c>
      <c r="X580" s="4">
        <f t="shared" si="78"/>
        <v>79448</v>
      </c>
      <c r="Y580" s="4" t="str">
        <f>IF(T580="A - Top-Kunde","bereits Top-Kunde",IF(AND(V580&lt;=Hilfswerte!$B$34,H580&lt;0.5*W580),"Hoch",IF(AND(V580&lt;=Hilfswerte!$B$35,H580&lt;0.7*W580),"Mittel","Niedrig")))</f>
        <v>Niedrig</v>
      </c>
      <c r="Z580" s="4">
        <f t="shared" si="79"/>
        <v>7.7</v>
      </c>
      <c r="AA580" s="4" t="str">
        <f>IF(J580&gt;365,"Bereits abgewandert (Segment D)",IF(Z580&gt;=Hilfswerte!$B$38,"Rot - akut gefaehrdet",IF(Z580&gt;=Hilfswerte!$B$39,"Gelb - beobachten","Gruen - stabil")))</f>
        <v>Gruen - stabil</v>
      </c>
    </row>
    <row r="581" spans="1:27" ht="15" customHeight="1" x14ac:dyDescent="0.25">
      <c r="A581" s="4" t="s">
        <v>880</v>
      </c>
      <c r="B581" s="4" t="s">
        <v>101</v>
      </c>
      <c r="C581" s="4" t="s">
        <v>74</v>
      </c>
      <c r="D581" s="4" t="s">
        <v>30</v>
      </c>
      <c r="E581" s="4">
        <v>127</v>
      </c>
      <c r="F581" s="5">
        <v>23.4</v>
      </c>
      <c r="G581" s="5">
        <v>19</v>
      </c>
      <c r="H581" s="6">
        <v>1720</v>
      </c>
      <c r="I581" s="4">
        <v>1</v>
      </c>
      <c r="J581" s="4">
        <v>237</v>
      </c>
      <c r="K581" s="4">
        <v>0</v>
      </c>
      <c r="L581" s="4">
        <v>16</v>
      </c>
      <c r="M581" s="4">
        <v>1</v>
      </c>
      <c r="N581" s="5">
        <v>1.7</v>
      </c>
      <c r="O581" s="7">
        <f t="shared" si="72"/>
        <v>2</v>
      </c>
      <c r="P581" s="7">
        <f t="shared" si="73"/>
        <v>1</v>
      </c>
      <c r="Q581" s="7">
        <f t="shared" si="74"/>
        <v>3</v>
      </c>
      <c r="R581" s="7">
        <f t="shared" si="75"/>
        <v>6</v>
      </c>
      <c r="S581" s="8">
        <f t="shared" si="76"/>
        <v>56.1</v>
      </c>
      <c r="T581" s="7" t="str">
        <f t="shared" si="77"/>
        <v>C - Entwicklungspotenzial</v>
      </c>
      <c r="U581" s="4">
        <f>ROUND(((E581-Hilfswerte!$B$20)/Hilfswerte!$B$21)+((F581-Hilfswerte!$B$22)/Hilfswerte!$B$23)+((G581-Hilfswerte!$B$24)/Hilfswerte!$B$25)+0.1*INDEX(Hilfswerte!$B$4:$B$15,MATCH(C581,Hilfswerte!$A$4:$A$15,0)),2)</f>
        <v>1.32</v>
      </c>
      <c r="V581" s="4">
        <f>ROUND(SQRT((((E581-Hilfswerte!$B$20)/Hilfswerte!$B$21)-Hilfswerte!$B$28)^2+(((F581-Hilfswerte!$B$22)/Hilfswerte!$B$23)-Hilfswerte!$B$29)^2+(((G581-Hilfswerte!$B$24)/Hilfswerte!$B$25)-Hilfswerte!$B$30)^2),3)</f>
        <v>1.2749999999999999</v>
      </c>
      <c r="W581" s="4">
        <f>ROUND(E581*Hilfswerte!$B$31,0)</f>
        <v>26104</v>
      </c>
      <c r="X581" s="4">
        <f t="shared" si="78"/>
        <v>24384</v>
      </c>
      <c r="Y581" s="4" t="str">
        <f>IF(T581="A - Top-Kunde","bereits Top-Kunde",IF(AND(V581&lt;=Hilfswerte!$B$34,H581&lt;0.5*W581),"Hoch",IF(AND(V581&lt;=Hilfswerte!$B$35,H581&lt;0.7*W581),"Mittel","Niedrig")))</f>
        <v>Niedrig</v>
      </c>
      <c r="Z581" s="4">
        <f t="shared" si="79"/>
        <v>15.1</v>
      </c>
      <c r="AA581" s="4" t="str">
        <f>IF(J581&gt;365,"Bereits abgewandert (Segment D)",IF(Z581&gt;=Hilfswerte!$B$38,"Rot - akut gefaehrdet",IF(Z581&gt;=Hilfswerte!$B$39,"Gelb - beobachten","Gruen - stabil")))</f>
        <v>Gelb - beobachten</v>
      </c>
    </row>
    <row r="582" spans="1:27" ht="15" customHeight="1" x14ac:dyDescent="0.25">
      <c r="A582" s="4" t="s">
        <v>881</v>
      </c>
      <c r="B582" s="4" t="s">
        <v>787</v>
      </c>
      <c r="C582" s="4" t="s">
        <v>65</v>
      </c>
      <c r="D582" s="4" t="s">
        <v>30</v>
      </c>
      <c r="E582" s="4">
        <v>63</v>
      </c>
      <c r="F582" s="5">
        <v>14.8</v>
      </c>
      <c r="G582" s="5">
        <v>15.6</v>
      </c>
      <c r="H582" s="6">
        <v>1680</v>
      </c>
      <c r="I582" s="4">
        <v>1</v>
      </c>
      <c r="J582" s="4">
        <v>187</v>
      </c>
      <c r="K582" s="4">
        <v>0</v>
      </c>
      <c r="L582" s="4">
        <v>-1</v>
      </c>
      <c r="M582" s="4">
        <v>3</v>
      </c>
      <c r="N582" s="5">
        <v>-14.1</v>
      </c>
      <c r="O582" s="7">
        <f t="shared" si="72"/>
        <v>2</v>
      </c>
      <c r="P582" s="7">
        <f t="shared" si="73"/>
        <v>1</v>
      </c>
      <c r="Q582" s="7">
        <f t="shared" si="74"/>
        <v>3</v>
      </c>
      <c r="R582" s="7">
        <f t="shared" si="75"/>
        <v>6</v>
      </c>
      <c r="S582" s="8">
        <f t="shared" si="76"/>
        <v>53</v>
      </c>
      <c r="T582" s="7" t="str">
        <f t="shared" si="77"/>
        <v>C - Entwicklungspotenzial</v>
      </c>
      <c r="U582" s="4">
        <f>ROUND(((E582-Hilfswerte!$B$20)/Hilfswerte!$B$21)+((F582-Hilfswerte!$B$22)/Hilfswerte!$B$23)+((G582-Hilfswerte!$B$24)/Hilfswerte!$B$25)+0.1*INDEX(Hilfswerte!$B$4:$B$15,MATCH(C582,Hilfswerte!$A$4:$A$15,0)),2)</f>
        <v>0.32</v>
      </c>
      <c r="V582" s="4">
        <f>ROUND(SQRT((((E582-Hilfswerte!$B$20)/Hilfswerte!$B$21)-Hilfswerte!$B$28)^2+(((F582-Hilfswerte!$B$22)/Hilfswerte!$B$23)-Hilfswerte!$B$29)^2+(((G582-Hilfswerte!$B$24)/Hilfswerte!$B$25)-Hilfswerte!$B$30)^2),3)</f>
        <v>0.92400000000000004</v>
      </c>
      <c r="W582" s="4">
        <f>ROUND(E582*Hilfswerte!$B$31,0)</f>
        <v>12949</v>
      </c>
      <c r="X582" s="4">
        <f t="shared" si="78"/>
        <v>11269</v>
      </c>
      <c r="Y582" s="4" t="str">
        <f>IF(T582="A - Top-Kunde","bereits Top-Kunde",IF(AND(V582&lt;=Hilfswerte!$B$34,H582&lt;0.5*W582),"Hoch",IF(AND(V582&lt;=Hilfswerte!$B$35,H582&lt;0.7*W582),"Mittel","Niedrig")))</f>
        <v>Mittel</v>
      </c>
      <c r="Z582" s="4">
        <f t="shared" si="79"/>
        <v>15</v>
      </c>
      <c r="AA582" s="4" t="str">
        <f>IF(J582&gt;365,"Bereits abgewandert (Segment D)",IF(Z582&gt;=Hilfswerte!$B$38,"Rot - akut gefaehrdet",IF(Z582&gt;=Hilfswerte!$B$39,"Gelb - beobachten","Gruen - stabil")))</f>
        <v>Gelb - beobachten</v>
      </c>
    </row>
    <row r="583" spans="1:27" ht="15" customHeight="1" x14ac:dyDescent="0.25">
      <c r="A583" s="4" t="s">
        <v>882</v>
      </c>
      <c r="B583" s="4" t="s">
        <v>167</v>
      </c>
      <c r="C583" s="4" t="s">
        <v>51</v>
      </c>
      <c r="D583" s="4" t="s">
        <v>30</v>
      </c>
      <c r="E583" s="4">
        <v>146</v>
      </c>
      <c r="F583" s="5">
        <v>35.5</v>
      </c>
      <c r="G583" s="5">
        <v>8.1</v>
      </c>
      <c r="H583" s="6">
        <v>21460</v>
      </c>
      <c r="I583" s="4">
        <v>1</v>
      </c>
      <c r="J583" s="4">
        <v>179</v>
      </c>
      <c r="K583" s="4">
        <v>0</v>
      </c>
      <c r="L583" s="4">
        <v>-3</v>
      </c>
      <c r="M583" s="4">
        <v>3</v>
      </c>
      <c r="N583" s="5">
        <v>14.6</v>
      </c>
      <c r="O583" s="7">
        <f t="shared" si="72"/>
        <v>3</v>
      </c>
      <c r="P583" s="7">
        <f t="shared" si="73"/>
        <v>1</v>
      </c>
      <c r="Q583" s="7">
        <f t="shared" si="74"/>
        <v>5</v>
      </c>
      <c r="R583" s="7">
        <f t="shared" si="75"/>
        <v>9</v>
      </c>
      <c r="S583" s="8">
        <f t="shared" si="76"/>
        <v>97.3</v>
      </c>
      <c r="T583" s="7" t="str">
        <f t="shared" si="77"/>
        <v>C - Entwicklungspotenzial</v>
      </c>
      <c r="U583" s="4">
        <f>ROUND(((E583-Hilfswerte!$B$20)/Hilfswerte!$B$21)+((F583-Hilfswerte!$B$22)/Hilfswerte!$B$23)+((G583-Hilfswerte!$B$24)/Hilfswerte!$B$25)+0.1*INDEX(Hilfswerte!$B$4:$B$15,MATCH(C583,Hilfswerte!$A$4:$A$15,0)),2)</f>
        <v>0.26</v>
      </c>
      <c r="V583" s="4">
        <f>ROUND(SQRT((((E583-Hilfswerte!$B$20)/Hilfswerte!$B$21)-Hilfswerte!$B$28)^2+(((F583-Hilfswerte!$B$22)/Hilfswerte!$B$23)-Hilfswerte!$B$29)^2+(((G583-Hilfswerte!$B$24)/Hilfswerte!$B$25)-Hilfswerte!$B$30)^2),3)</f>
        <v>0.504</v>
      </c>
      <c r="W583" s="4">
        <f>ROUND(E583*Hilfswerte!$B$31,0)</f>
        <v>30010</v>
      </c>
      <c r="X583" s="4">
        <f t="shared" si="78"/>
        <v>8550</v>
      </c>
      <c r="Y583" s="4" t="str">
        <f>IF(T583="A - Top-Kunde","bereits Top-Kunde",IF(AND(V583&lt;=Hilfswerte!$B$34,H583&lt;0.5*W583),"Hoch",IF(AND(V583&lt;=Hilfswerte!$B$35,H583&lt;0.7*W583),"Mittel","Niedrig")))</f>
        <v>Niedrig</v>
      </c>
      <c r="Z583" s="4">
        <f t="shared" si="79"/>
        <v>9</v>
      </c>
      <c r="AA583" s="4" t="str">
        <f>IF(J583&gt;365,"Bereits abgewandert (Segment D)",IF(Z583&gt;=Hilfswerte!$B$38,"Rot - akut gefaehrdet",IF(Z583&gt;=Hilfswerte!$B$39,"Gelb - beobachten","Gruen - stabil")))</f>
        <v>Gruen - stabil</v>
      </c>
    </row>
    <row r="584" spans="1:27" ht="15" customHeight="1" x14ac:dyDescent="0.25">
      <c r="A584" s="4" t="s">
        <v>883</v>
      </c>
      <c r="B584" s="4" t="s">
        <v>378</v>
      </c>
      <c r="C584" s="4" t="s">
        <v>74</v>
      </c>
      <c r="D584" s="4" t="s">
        <v>30</v>
      </c>
      <c r="E584" s="4">
        <v>210</v>
      </c>
      <c r="F584" s="5">
        <v>50.5</v>
      </c>
      <c r="G584" s="5">
        <v>11.4</v>
      </c>
      <c r="H584" s="6">
        <v>0</v>
      </c>
      <c r="I584" s="4">
        <v>0</v>
      </c>
      <c r="J584" s="4">
        <v>809</v>
      </c>
      <c r="K584" s="4">
        <v>0</v>
      </c>
      <c r="L584" s="4">
        <v>31</v>
      </c>
      <c r="M584" s="4">
        <v>0</v>
      </c>
      <c r="N584" s="5">
        <v>-35.4</v>
      </c>
      <c r="O584" s="7">
        <f t="shared" si="72"/>
        <v>1</v>
      </c>
      <c r="P584" s="7">
        <f t="shared" si="73"/>
        <v>1</v>
      </c>
      <c r="Q584" s="7">
        <f t="shared" si="74"/>
        <v>1</v>
      </c>
      <c r="R584" s="7">
        <f t="shared" si="75"/>
        <v>3</v>
      </c>
      <c r="S584" s="8">
        <f t="shared" si="76"/>
        <v>3</v>
      </c>
      <c r="T584" s="7" t="str">
        <f t="shared" si="77"/>
        <v>D - Abwanderungsrisiko</v>
      </c>
      <c r="U584" s="4">
        <f>ROUND(((E584-Hilfswerte!$B$20)/Hilfswerte!$B$21)+((F584-Hilfswerte!$B$22)/Hilfswerte!$B$23)+((G584-Hilfswerte!$B$24)/Hilfswerte!$B$25)+0.1*INDEX(Hilfswerte!$B$4:$B$15,MATCH(C584,Hilfswerte!$A$4:$A$15,0)),2)</f>
        <v>0.96</v>
      </c>
      <c r="V584" s="4">
        <f>ROUND(SQRT((((E584-Hilfswerte!$B$20)/Hilfswerte!$B$21)-Hilfswerte!$B$28)^2+(((F584-Hilfswerte!$B$22)/Hilfswerte!$B$23)-Hilfswerte!$B$29)^2+(((G584-Hilfswerte!$B$24)/Hilfswerte!$B$25)-Hilfswerte!$B$30)^2),3)</f>
        <v>0.29699999999999999</v>
      </c>
      <c r="W584" s="4">
        <f>ROUND(E584*Hilfswerte!$B$31,0)</f>
        <v>43165</v>
      </c>
      <c r="X584" s="4">
        <f t="shared" si="78"/>
        <v>43165</v>
      </c>
      <c r="Y584" s="4" t="str">
        <f>IF(T584="A - Top-Kunde","bereits Top-Kunde",IF(AND(V584&lt;=Hilfswerte!$B$34,H584&lt;0.5*W584),"Hoch",IF(AND(V584&lt;=Hilfswerte!$B$35,H584&lt;0.7*W584),"Mittel","Niedrig")))</f>
        <v>Hoch</v>
      </c>
      <c r="Z584" s="4">
        <f t="shared" si="79"/>
        <v>60.8</v>
      </c>
      <c r="AA584" s="4" t="str">
        <f>IF(J584&gt;365,"Bereits abgewandert (Segment D)",IF(Z584&gt;=Hilfswerte!$B$38,"Rot - akut gefaehrdet",IF(Z584&gt;=Hilfswerte!$B$39,"Gelb - beobachten","Gruen - stabil")))</f>
        <v>Bereits abgewandert (Segment D)</v>
      </c>
    </row>
    <row r="585" spans="1:27" ht="15" customHeight="1" x14ac:dyDescent="0.25">
      <c r="A585" s="4" t="s">
        <v>884</v>
      </c>
      <c r="B585" s="4" t="s">
        <v>639</v>
      </c>
      <c r="C585" s="4" t="s">
        <v>84</v>
      </c>
      <c r="D585" s="4" t="s">
        <v>30</v>
      </c>
      <c r="E585" s="4">
        <v>116</v>
      </c>
      <c r="F585" s="5">
        <v>33.799999999999997</v>
      </c>
      <c r="G585" s="5">
        <v>13</v>
      </c>
      <c r="H585" s="6">
        <v>4330</v>
      </c>
      <c r="I585" s="4">
        <v>1</v>
      </c>
      <c r="J585" s="4">
        <v>77</v>
      </c>
      <c r="K585" s="4">
        <v>0</v>
      </c>
      <c r="L585" s="4">
        <v>17</v>
      </c>
      <c r="M585" s="4">
        <v>1</v>
      </c>
      <c r="N585" s="5">
        <v>5.3</v>
      </c>
      <c r="O585" s="7">
        <f t="shared" si="72"/>
        <v>4</v>
      </c>
      <c r="P585" s="7">
        <f t="shared" si="73"/>
        <v>1</v>
      </c>
      <c r="Q585" s="7">
        <f t="shared" si="74"/>
        <v>4</v>
      </c>
      <c r="R585" s="7">
        <f t="shared" si="75"/>
        <v>9</v>
      </c>
      <c r="S585" s="8">
        <f t="shared" si="76"/>
        <v>87.6</v>
      </c>
      <c r="T585" s="7" t="str">
        <f t="shared" si="77"/>
        <v>C - Entwicklungspotenzial</v>
      </c>
      <c r="U585" s="4">
        <f>ROUND(((E585-Hilfswerte!$B$20)/Hilfswerte!$B$21)+((F585-Hilfswerte!$B$22)/Hilfswerte!$B$23)+((G585-Hilfswerte!$B$24)/Hilfswerte!$B$25)+0.1*INDEX(Hilfswerte!$B$4:$B$15,MATCH(C585,Hilfswerte!$A$4:$A$15,0)),2)</f>
        <v>0.53</v>
      </c>
      <c r="V585" s="4">
        <f>ROUND(SQRT((((E585-Hilfswerte!$B$20)/Hilfswerte!$B$21)-Hilfswerte!$B$28)^2+(((F585-Hilfswerte!$B$22)/Hilfswerte!$B$23)-Hilfswerte!$B$29)^2+(((G585-Hilfswerte!$B$24)/Hilfswerte!$B$25)-Hilfswerte!$B$30)^2),3)</f>
        <v>0.36499999999999999</v>
      </c>
      <c r="W585" s="4">
        <f>ROUND(E585*Hilfswerte!$B$31,0)</f>
        <v>23843</v>
      </c>
      <c r="X585" s="4">
        <f t="shared" si="78"/>
        <v>19513</v>
      </c>
      <c r="Y585" s="4" t="str">
        <f>IF(T585="A - Top-Kunde","bereits Top-Kunde",IF(AND(V585&lt;=Hilfswerte!$B$34,H585&lt;0.5*W585),"Hoch",IF(AND(V585&lt;=Hilfswerte!$B$35,H585&lt;0.7*W585),"Mittel","Niedrig")))</f>
        <v>Hoch</v>
      </c>
      <c r="Z585" s="4">
        <f t="shared" si="79"/>
        <v>7.3</v>
      </c>
      <c r="AA585" s="4" t="str">
        <f>IF(J585&gt;365,"Bereits abgewandert (Segment D)",IF(Z585&gt;=Hilfswerte!$B$38,"Rot - akut gefaehrdet",IF(Z585&gt;=Hilfswerte!$B$39,"Gelb - beobachten","Gruen - stabil")))</f>
        <v>Gruen - stabil</v>
      </c>
    </row>
    <row r="586" spans="1:27" ht="15" customHeight="1" x14ac:dyDescent="0.25">
      <c r="A586" s="4" t="s">
        <v>885</v>
      </c>
      <c r="B586" s="4" t="s">
        <v>611</v>
      </c>
      <c r="C586" s="4" t="s">
        <v>84</v>
      </c>
      <c r="D586" s="4" t="s">
        <v>30</v>
      </c>
      <c r="E586" s="4">
        <v>138</v>
      </c>
      <c r="F586" s="5">
        <v>26.5</v>
      </c>
      <c r="G586" s="5">
        <v>17.2</v>
      </c>
      <c r="H586" s="6">
        <v>0</v>
      </c>
      <c r="I586" s="4">
        <v>0</v>
      </c>
      <c r="J586" s="4">
        <v>520</v>
      </c>
      <c r="K586" s="4">
        <v>0</v>
      </c>
      <c r="L586" s="4">
        <v>15</v>
      </c>
      <c r="M586" s="4">
        <v>0</v>
      </c>
      <c r="N586" s="5">
        <v>-73.900000000000006</v>
      </c>
      <c r="O586" s="7">
        <f t="shared" si="72"/>
        <v>1</v>
      </c>
      <c r="P586" s="7">
        <f t="shared" si="73"/>
        <v>1</v>
      </c>
      <c r="Q586" s="7">
        <f t="shared" si="74"/>
        <v>1</v>
      </c>
      <c r="R586" s="7">
        <f t="shared" si="75"/>
        <v>3</v>
      </c>
      <c r="S586" s="8">
        <f t="shared" si="76"/>
        <v>-11.5</v>
      </c>
      <c r="T586" s="7" t="str">
        <f t="shared" si="77"/>
        <v>D - Abwanderungsrisiko</v>
      </c>
      <c r="U586" s="4">
        <f>ROUND(((E586-Hilfswerte!$B$20)/Hilfswerte!$B$21)+((F586-Hilfswerte!$B$22)/Hilfswerte!$B$23)+((G586-Hilfswerte!$B$24)/Hilfswerte!$B$25)+0.1*INDEX(Hilfswerte!$B$4:$B$15,MATCH(C586,Hilfswerte!$A$4:$A$15,0)),2)</f>
        <v>1.1599999999999999</v>
      </c>
      <c r="V586" s="4">
        <f>ROUND(SQRT((((E586-Hilfswerte!$B$20)/Hilfswerte!$B$21)-Hilfswerte!$B$28)^2+(((F586-Hilfswerte!$B$22)/Hilfswerte!$B$23)-Hilfswerte!$B$29)^2+(((G586-Hilfswerte!$B$24)/Hilfswerte!$B$25)-Hilfswerte!$B$30)^2),3)</f>
        <v>0.98</v>
      </c>
      <c r="W586" s="4">
        <f>ROUND(E586*Hilfswerte!$B$31,0)</f>
        <v>28365</v>
      </c>
      <c r="X586" s="4">
        <f t="shared" si="78"/>
        <v>28365</v>
      </c>
      <c r="Y586" s="4" t="str">
        <f>IF(T586="A - Top-Kunde","bereits Top-Kunde",IF(AND(V586&lt;=Hilfswerte!$B$34,H586&lt;0.5*W586),"Hoch",IF(AND(V586&lt;=Hilfswerte!$B$35,H586&lt;0.7*W586),"Mittel","Niedrig")))</f>
        <v>Mittel</v>
      </c>
      <c r="Z586" s="4">
        <f t="shared" si="79"/>
        <v>58.6</v>
      </c>
      <c r="AA586" s="4" t="str">
        <f>IF(J586&gt;365,"Bereits abgewandert (Segment D)",IF(Z586&gt;=Hilfswerte!$B$38,"Rot - akut gefaehrdet",IF(Z586&gt;=Hilfswerte!$B$39,"Gelb - beobachten","Gruen - stabil")))</f>
        <v>Bereits abgewandert (Segment D)</v>
      </c>
    </row>
    <row r="587" spans="1:27" ht="15" customHeight="1" x14ac:dyDescent="0.25">
      <c r="A587" s="4" t="s">
        <v>886</v>
      </c>
      <c r="B587" s="4" t="s">
        <v>701</v>
      </c>
      <c r="C587" s="4" t="s">
        <v>29</v>
      </c>
      <c r="D587" s="4" t="s">
        <v>30</v>
      </c>
      <c r="E587" s="4">
        <v>319</v>
      </c>
      <c r="F587" s="5">
        <v>55.9</v>
      </c>
      <c r="G587" s="5">
        <v>18.600000000000001</v>
      </c>
      <c r="H587" s="6">
        <v>128430</v>
      </c>
      <c r="I587" s="4">
        <v>4</v>
      </c>
      <c r="J587" s="4">
        <v>124</v>
      </c>
      <c r="K587" s="4">
        <v>0</v>
      </c>
      <c r="L587" s="4">
        <v>0</v>
      </c>
      <c r="M587" s="4">
        <v>4</v>
      </c>
      <c r="N587" s="5">
        <v>-18.899999999999999</v>
      </c>
      <c r="O587" s="7">
        <f t="shared" si="72"/>
        <v>3</v>
      </c>
      <c r="P587" s="7">
        <f t="shared" si="73"/>
        <v>4</v>
      </c>
      <c r="Q587" s="7">
        <f t="shared" si="74"/>
        <v>5</v>
      </c>
      <c r="R587" s="7">
        <f t="shared" si="75"/>
        <v>12</v>
      </c>
      <c r="S587" s="8">
        <f t="shared" si="76"/>
        <v>110.6</v>
      </c>
      <c r="T587" s="7" t="str">
        <f t="shared" si="77"/>
        <v>B - Kernkunde</v>
      </c>
      <c r="U587" s="4">
        <f>ROUND(((E587-Hilfswerte!$B$20)/Hilfswerte!$B$21)+((F587-Hilfswerte!$B$22)/Hilfswerte!$B$23)+((G587-Hilfswerte!$B$24)/Hilfswerte!$B$25)+0.1*INDEX(Hilfswerte!$B$4:$B$15,MATCH(C587,Hilfswerte!$A$4:$A$15,0)),2)</f>
        <v>2.95</v>
      </c>
      <c r="V587" s="4">
        <f>ROUND(SQRT((((E587-Hilfswerte!$B$20)/Hilfswerte!$B$21)-Hilfswerte!$B$28)^2+(((F587-Hilfswerte!$B$22)/Hilfswerte!$B$23)-Hilfswerte!$B$29)^2+(((G587-Hilfswerte!$B$24)/Hilfswerte!$B$25)-Hilfswerte!$B$30)^2),3)</f>
        <v>1.381</v>
      </c>
      <c r="W587" s="4">
        <f>ROUND(E587*Hilfswerte!$B$31,0)</f>
        <v>65569</v>
      </c>
      <c r="X587" s="4">
        <f t="shared" si="78"/>
        <v>0</v>
      </c>
      <c r="Y587" s="4" t="str">
        <f>IF(T587="A - Top-Kunde","bereits Top-Kunde",IF(AND(V587&lt;=Hilfswerte!$B$34,H587&lt;0.5*W587),"Hoch",IF(AND(V587&lt;=Hilfswerte!$B$35,H587&lt;0.7*W587),"Mittel","Niedrig")))</f>
        <v>Niedrig</v>
      </c>
      <c r="Z587" s="4">
        <f t="shared" si="79"/>
        <v>13.8</v>
      </c>
      <c r="AA587" s="4" t="str">
        <f>IF(J587&gt;365,"Bereits abgewandert (Segment D)",IF(Z587&gt;=Hilfswerte!$B$38,"Rot - akut gefaehrdet",IF(Z587&gt;=Hilfswerte!$B$39,"Gelb - beobachten","Gruen - stabil")))</f>
        <v>Gelb - beobachten</v>
      </c>
    </row>
    <row r="588" spans="1:27" ht="15" customHeight="1" x14ac:dyDescent="0.25">
      <c r="A588" s="4" t="s">
        <v>887</v>
      </c>
      <c r="B588" s="4" t="s">
        <v>64</v>
      </c>
      <c r="C588" s="4" t="s">
        <v>89</v>
      </c>
      <c r="D588" s="4" t="s">
        <v>30</v>
      </c>
      <c r="E588" s="4">
        <v>259</v>
      </c>
      <c r="F588" s="5">
        <v>38.4</v>
      </c>
      <c r="G588" s="5">
        <v>20.7</v>
      </c>
      <c r="H588" s="6">
        <v>1630</v>
      </c>
      <c r="I588" s="4">
        <v>1</v>
      </c>
      <c r="J588" s="4">
        <v>198</v>
      </c>
      <c r="K588" s="4">
        <v>1</v>
      </c>
      <c r="L588" s="4">
        <v>0</v>
      </c>
      <c r="M588" s="4">
        <v>1</v>
      </c>
      <c r="N588" s="5">
        <v>-24.9</v>
      </c>
      <c r="O588" s="7">
        <f t="shared" si="72"/>
        <v>2</v>
      </c>
      <c r="P588" s="7">
        <f t="shared" si="73"/>
        <v>1</v>
      </c>
      <c r="Q588" s="7">
        <f t="shared" si="74"/>
        <v>3</v>
      </c>
      <c r="R588" s="7">
        <f t="shared" si="75"/>
        <v>6</v>
      </c>
      <c r="S588" s="8">
        <f t="shared" si="76"/>
        <v>41.6</v>
      </c>
      <c r="T588" s="7" t="str">
        <f t="shared" si="77"/>
        <v>C - Entwicklungspotenzial</v>
      </c>
      <c r="U588" s="4">
        <f>ROUND(((E588-Hilfswerte!$B$20)/Hilfswerte!$B$21)+((F588-Hilfswerte!$B$22)/Hilfswerte!$B$23)+((G588-Hilfswerte!$B$24)/Hilfswerte!$B$25)+0.1*INDEX(Hilfswerte!$B$4:$B$15,MATCH(C588,Hilfswerte!$A$4:$A$15,0)),2)</f>
        <v>2.74</v>
      </c>
      <c r="V588" s="4">
        <f>ROUND(SQRT((((E588-Hilfswerte!$B$20)/Hilfswerte!$B$21)-Hilfswerte!$B$28)^2+(((F588-Hilfswerte!$B$22)/Hilfswerte!$B$23)-Hilfswerte!$B$29)^2+(((G588-Hilfswerte!$B$24)/Hilfswerte!$B$25)-Hilfswerte!$B$30)^2),3)</f>
        <v>1.5569999999999999</v>
      </c>
      <c r="W588" s="4">
        <f>ROUND(E588*Hilfswerte!$B$31,0)</f>
        <v>53236</v>
      </c>
      <c r="X588" s="4">
        <f t="shared" si="78"/>
        <v>51606</v>
      </c>
      <c r="Y588" s="4" t="str">
        <f>IF(T588="A - Top-Kunde","bereits Top-Kunde",IF(AND(V588&lt;=Hilfswerte!$B$34,H588&lt;0.5*W588),"Hoch",IF(AND(V588&lt;=Hilfswerte!$B$35,H588&lt;0.7*W588),"Mittel","Niedrig")))</f>
        <v>Niedrig</v>
      </c>
      <c r="Z588" s="4">
        <f t="shared" si="79"/>
        <v>22.9</v>
      </c>
      <c r="AA588" s="4" t="str">
        <f>IF(J588&gt;365,"Bereits abgewandert (Segment D)",IF(Z588&gt;=Hilfswerte!$B$38,"Rot - akut gefaehrdet",IF(Z588&gt;=Hilfswerte!$B$39,"Gelb - beobachten","Gruen - stabil")))</f>
        <v>Rot - akut gefaehrdet</v>
      </c>
    </row>
    <row r="589" spans="1:27" ht="15" customHeight="1" x14ac:dyDescent="0.25">
      <c r="A589" s="4" t="s">
        <v>888</v>
      </c>
      <c r="B589" s="4" t="s">
        <v>167</v>
      </c>
      <c r="C589" s="4" t="s">
        <v>74</v>
      </c>
      <c r="D589" s="4" t="s">
        <v>106</v>
      </c>
      <c r="E589" s="4">
        <v>459</v>
      </c>
      <c r="F589" s="5">
        <v>158.69999999999999</v>
      </c>
      <c r="G589" s="5">
        <v>9.8000000000000007</v>
      </c>
      <c r="H589" s="6">
        <v>16830</v>
      </c>
      <c r="I589" s="4">
        <v>2</v>
      </c>
      <c r="J589" s="4">
        <v>18</v>
      </c>
      <c r="K589" s="4">
        <v>0</v>
      </c>
      <c r="L589" s="4">
        <v>-2</v>
      </c>
      <c r="M589" s="4">
        <v>2</v>
      </c>
      <c r="N589" s="5">
        <v>-6.4</v>
      </c>
      <c r="O589" s="7">
        <f t="shared" si="72"/>
        <v>5</v>
      </c>
      <c r="P589" s="7">
        <f t="shared" si="73"/>
        <v>2</v>
      </c>
      <c r="Q589" s="7">
        <f t="shared" si="74"/>
        <v>5</v>
      </c>
      <c r="R589" s="7">
        <f t="shared" si="75"/>
        <v>12</v>
      </c>
      <c r="S589" s="8">
        <f t="shared" si="76"/>
        <v>116.8</v>
      </c>
      <c r="T589" s="7" t="str">
        <f t="shared" si="77"/>
        <v>B - Kernkunde</v>
      </c>
      <c r="U589" s="4">
        <f>ROUND(((E589-Hilfswerte!$B$20)/Hilfswerte!$B$21)+((F589-Hilfswerte!$B$22)/Hilfswerte!$B$23)+((G589-Hilfswerte!$B$24)/Hilfswerte!$B$25)+0.1*INDEX(Hilfswerte!$B$4:$B$15,MATCH(C589,Hilfswerte!$A$4:$A$15,0)),2)</f>
        <v>3.72</v>
      </c>
      <c r="V589" s="4">
        <f>ROUND(SQRT((((E589-Hilfswerte!$B$20)/Hilfswerte!$B$21)-Hilfswerte!$B$28)^2+(((F589-Hilfswerte!$B$22)/Hilfswerte!$B$23)-Hilfswerte!$B$29)^2+(((G589-Hilfswerte!$B$24)/Hilfswerte!$B$25)-Hilfswerte!$B$30)^2),3)</f>
        <v>2.5259999999999998</v>
      </c>
      <c r="W589" s="4">
        <f>ROUND(E589*Hilfswerte!$B$31,0)</f>
        <v>94346</v>
      </c>
      <c r="X589" s="4">
        <f t="shared" si="78"/>
        <v>77516</v>
      </c>
      <c r="Y589" s="4" t="str">
        <f>IF(T589="A - Top-Kunde","bereits Top-Kunde",IF(AND(V589&lt;=Hilfswerte!$B$34,H589&lt;0.5*W589),"Hoch",IF(AND(V589&lt;=Hilfswerte!$B$35,H589&lt;0.7*W589),"Mittel","Niedrig")))</f>
        <v>Niedrig</v>
      </c>
      <c r="Z589" s="4">
        <f t="shared" si="79"/>
        <v>3.5</v>
      </c>
      <c r="AA589" s="4" t="str">
        <f>IF(J589&gt;365,"Bereits abgewandert (Segment D)",IF(Z589&gt;=Hilfswerte!$B$38,"Rot - akut gefaehrdet",IF(Z589&gt;=Hilfswerte!$B$39,"Gelb - beobachten","Gruen - stabil")))</f>
        <v>Gruen - stabil</v>
      </c>
    </row>
    <row r="590" spans="1:27" ht="15" customHeight="1" x14ac:dyDescent="0.25">
      <c r="A590" s="4" t="s">
        <v>889</v>
      </c>
      <c r="B590" s="4" t="s">
        <v>890</v>
      </c>
      <c r="C590" s="4" t="s">
        <v>62</v>
      </c>
      <c r="D590" s="4" t="s">
        <v>30</v>
      </c>
      <c r="E590" s="4">
        <v>42</v>
      </c>
      <c r="F590" s="5">
        <v>9</v>
      </c>
      <c r="G590" s="5">
        <v>8</v>
      </c>
      <c r="H590" s="6">
        <v>3660</v>
      </c>
      <c r="I590" s="4">
        <v>1</v>
      </c>
      <c r="J590" s="4">
        <v>52</v>
      </c>
      <c r="K590" s="4">
        <v>0</v>
      </c>
      <c r="L590" s="4">
        <v>15</v>
      </c>
      <c r="M590" s="4">
        <v>2</v>
      </c>
      <c r="N590" s="5">
        <v>8.8000000000000007</v>
      </c>
      <c r="O590" s="7">
        <f t="shared" si="72"/>
        <v>4</v>
      </c>
      <c r="P590" s="7">
        <f t="shared" si="73"/>
        <v>1</v>
      </c>
      <c r="Q590" s="7">
        <f t="shared" si="74"/>
        <v>4</v>
      </c>
      <c r="R590" s="7">
        <f t="shared" si="75"/>
        <v>9</v>
      </c>
      <c r="S590" s="8">
        <f t="shared" si="76"/>
        <v>89.9</v>
      </c>
      <c r="T590" s="7" t="str">
        <f t="shared" si="77"/>
        <v>C - Entwicklungspotenzial</v>
      </c>
      <c r="U590" s="4">
        <f>ROUND(((E590-Hilfswerte!$B$20)/Hilfswerte!$B$21)+((F590-Hilfswerte!$B$22)/Hilfswerte!$B$23)+((G590-Hilfswerte!$B$24)/Hilfswerte!$B$25)+0.1*INDEX(Hilfswerte!$B$4:$B$15,MATCH(C590,Hilfswerte!$A$4:$A$15,0)),2)</f>
        <v>-0.61</v>
      </c>
      <c r="V590" s="4">
        <f>ROUND(SQRT((((E590-Hilfswerte!$B$20)/Hilfswerte!$B$21)-Hilfswerte!$B$28)^2+(((F590-Hilfswerte!$B$22)/Hilfswerte!$B$23)-Hilfswerte!$B$29)^2+(((G590-Hilfswerte!$B$24)/Hilfswerte!$B$25)-Hilfswerte!$B$30)^2),3)</f>
        <v>0.90200000000000002</v>
      </c>
      <c r="W590" s="4">
        <f>ROUND(E590*Hilfswerte!$B$31,0)</f>
        <v>8633</v>
      </c>
      <c r="X590" s="4">
        <f t="shared" si="78"/>
        <v>4973</v>
      </c>
      <c r="Y590" s="4" t="str">
        <f>IF(T590="A - Top-Kunde","bereits Top-Kunde",IF(AND(V590&lt;=Hilfswerte!$B$34,H590&lt;0.5*W590),"Hoch",IF(AND(V590&lt;=Hilfswerte!$B$35,H590&lt;0.7*W590),"Mittel","Niedrig")))</f>
        <v>Mittel</v>
      </c>
      <c r="Z590" s="4">
        <f t="shared" si="79"/>
        <v>5.6</v>
      </c>
      <c r="AA590" s="4" t="str">
        <f>IF(J590&gt;365,"Bereits abgewandert (Segment D)",IF(Z590&gt;=Hilfswerte!$B$38,"Rot - akut gefaehrdet",IF(Z590&gt;=Hilfswerte!$B$39,"Gelb - beobachten","Gruen - stabil")))</f>
        <v>Gruen - stabil</v>
      </c>
    </row>
    <row r="591" spans="1:27" ht="15" customHeight="1" x14ac:dyDescent="0.25">
      <c r="A591" s="4" t="s">
        <v>891</v>
      </c>
      <c r="B591" s="4" t="s">
        <v>279</v>
      </c>
      <c r="C591" s="4" t="s">
        <v>62</v>
      </c>
      <c r="D591" s="4" t="s">
        <v>30</v>
      </c>
      <c r="E591" s="4">
        <v>25</v>
      </c>
      <c r="F591" s="5">
        <v>7</v>
      </c>
      <c r="G591" s="5">
        <v>4.9000000000000004</v>
      </c>
      <c r="H591" s="6">
        <v>0</v>
      </c>
      <c r="I591" s="4">
        <v>0</v>
      </c>
      <c r="J591" s="4">
        <v>823</v>
      </c>
      <c r="K591" s="4">
        <v>0</v>
      </c>
      <c r="L591" s="4">
        <v>13</v>
      </c>
      <c r="M591" s="4">
        <v>0</v>
      </c>
      <c r="N591" s="5">
        <v>-74.900000000000006</v>
      </c>
      <c r="O591" s="7">
        <f t="shared" si="72"/>
        <v>1</v>
      </c>
      <c r="P591" s="7">
        <f t="shared" si="73"/>
        <v>1</v>
      </c>
      <c r="Q591" s="7">
        <f t="shared" si="74"/>
        <v>1</v>
      </c>
      <c r="R591" s="7">
        <f t="shared" si="75"/>
        <v>3</v>
      </c>
      <c r="S591" s="8">
        <f t="shared" si="76"/>
        <v>-11.4</v>
      </c>
      <c r="T591" s="7" t="str">
        <f t="shared" si="77"/>
        <v>D - Abwanderungsrisiko</v>
      </c>
      <c r="U591" s="4">
        <f>ROUND(((E591-Hilfswerte!$B$20)/Hilfswerte!$B$21)+((F591-Hilfswerte!$B$22)/Hilfswerte!$B$23)+((G591-Hilfswerte!$B$24)/Hilfswerte!$B$25)+0.1*INDEX(Hilfswerte!$B$4:$B$15,MATCH(C591,Hilfswerte!$A$4:$A$15,0)),2)</f>
        <v>-1.21</v>
      </c>
      <c r="V591" s="4">
        <f>ROUND(SQRT((((E591-Hilfswerte!$B$20)/Hilfswerte!$B$21)-Hilfswerte!$B$28)^2+(((F591-Hilfswerte!$B$22)/Hilfswerte!$B$23)-Hilfswerte!$B$29)^2+(((G591-Hilfswerte!$B$24)/Hilfswerte!$B$25)-Hilfswerte!$B$30)^2),3)</f>
        <v>1.296</v>
      </c>
      <c r="W591" s="4">
        <f>ROUND(E591*Hilfswerte!$B$31,0)</f>
        <v>5139</v>
      </c>
      <c r="X591" s="4">
        <f t="shared" si="78"/>
        <v>5139</v>
      </c>
      <c r="Y591" s="4" t="str">
        <f>IF(T591="A - Top-Kunde","bereits Top-Kunde",IF(AND(V591&lt;=Hilfswerte!$B$34,H591&lt;0.5*W591),"Hoch",IF(AND(V591&lt;=Hilfswerte!$B$35,H591&lt;0.7*W591),"Mittel","Niedrig")))</f>
        <v>Niedrig</v>
      </c>
      <c r="Z591" s="4">
        <f t="shared" si="79"/>
        <v>73.7</v>
      </c>
      <c r="AA591" s="4" t="str">
        <f>IF(J591&gt;365,"Bereits abgewandert (Segment D)",IF(Z591&gt;=Hilfswerte!$B$38,"Rot - akut gefaehrdet",IF(Z591&gt;=Hilfswerte!$B$39,"Gelb - beobachten","Gruen - stabil")))</f>
        <v>Bereits abgewandert (Segment D)</v>
      </c>
    </row>
    <row r="592" spans="1:27" ht="15" customHeight="1" x14ac:dyDescent="0.25">
      <c r="A592" s="4" t="s">
        <v>892</v>
      </c>
      <c r="B592" s="4" t="s">
        <v>138</v>
      </c>
      <c r="C592" s="4" t="s">
        <v>62</v>
      </c>
      <c r="D592" s="4" t="s">
        <v>122</v>
      </c>
      <c r="E592" s="4">
        <v>187</v>
      </c>
      <c r="F592" s="5">
        <v>40.9</v>
      </c>
      <c r="G592" s="5">
        <v>14.6</v>
      </c>
      <c r="H592" s="6">
        <v>640</v>
      </c>
      <c r="I592" s="4">
        <v>1</v>
      </c>
      <c r="J592" s="4">
        <v>282</v>
      </c>
      <c r="K592" s="4">
        <v>0</v>
      </c>
      <c r="L592" s="4">
        <v>-5</v>
      </c>
      <c r="M592" s="4">
        <v>3</v>
      </c>
      <c r="N592" s="5">
        <v>9.9</v>
      </c>
      <c r="O592" s="7">
        <f t="shared" si="72"/>
        <v>2</v>
      </c>
      <c r="P592" s="7">
        <f t="shared" si="73"/>
        <v>1</v>
      </c>
      <c r="Q592" s="7">
        <f t="shared" si="74"/>
        <v>2</v>
      </c>
      <c r="R592" s="7">
        <f t="shared" si="75"/>
        <v>5</v>
      </c>
      <c r="S592" s="8">
        <f t="shared" si="76"/>
        <v>55</v>
      </c>
      <c r="T592" s="7" t="str">
        <f t="shared" si="77"/>
        <v>C - Entwicklungspotenzial</v>
      </c>
      <c r="U592" s="4">
        <f>ROUND(((E592-Hilfswerte!$B$20)/Hilfswerte!$B$21)+((F592-Hilfswerte!$B$22)/Hilfswerte!$B$23)+((G592-Hilfswerte!$B$24)/Hilfswerte!$B$25)+0.1*INDEX(Hilfswerte!$B$4:$B$15,MATCH(C592,Hilfswerte!$A$4:$A$15,0)),2)</f>
        <v>1.64</v>
      </c>
      <c r="V592" s="4">
        <f>ROUND(SQRT((((E592-Hilfswerte!$B$20)/Hilfswerte!$B$21)-Hilfswerte!$B$28)^2+(((F592-Hilfswerte!$B$22)/Hilfswerte!$B$23)-Hilfswerte!$B$29)^2+(((G592-Hilfswerte!$B$24)/Hilfswerte!$B$25)-Hilfswerte!$B$30)^2),3)</f>
        <v>0.54800000000000004</v>
      </c>
      <c r="W592" s="4">
        <f>ROUND(E592*Hilfswerte!$B$31,0)</f>
        <v>38437</v>
      </c>
      <c r="X592" s="4">
        <f t="shared" si="78"/>
        <v>37797</v>
      </c>
      <c r="Y592" s="4" t="str">
        <f>IF(T592="A - Top-Kunde","bereits Top-Kunde",IF(AND(V592&lt;=Hilfswerte!$B$34,H592&lt;0.5*W592),"Hoch",IF(AND(V592&lt;=Hilfswerte!$B$35,H592&lt;0.7*W592),"Mittel","Niedrig")))</f>
        <v>Hoch</v>
      </c>
      <c r="Z592" s="4">
        <f t="shared" si="79"/>
        <v>14.1</v>
      </c>
      <c r="AA592" s="4" t="str">
        <f>IF(J592&gt;365,"Bereits abgewandert (Segment D)",IF(Z592&gt;=Hilfswerte!$B$38,"Rot - akut gefaehrdet",IF(Z592&gt;=Hilfswerte!$B$39,"Gelb - beobachten","Gruen - stabil")))</f>
        <v>Gelb - beobachten</v>
      </c>
    </row>
    <row r="593" spans="1:27" ht="15" customHeight="1" x14ac:dyDescent="0.25">
      <c r="A593" s="4" t="s">
        <v>893</v>
      </c>
      <c r="B593" s="4" t="s">
        <v>894</v>
      </c>
      <c r="C593" s="4" t="s">
        <v>47</v>
      </c>
      <c r="D593" s="4" t="s">
        <v>30</v>
      </c>
      <c r="E593" s="4">
        <v>221</v>
      </c>
      <c r="F593" s="5">
        <v>49.5</v>
      </c>
      <c r="G593" s="5">
        <v>1.4</v>
      </c>
      <c r="H593" s="6">
        <v>36520</v>
      </c>
      <c r="I593" s="4">
        <v>3</v>
      </c>
      <c r="J593" s="4">
        <v>7</v>
      </c>
      <c r="K593" s="4">
        <v>0</v>
      </c>
      <c r="L593" s="4">
        <v>16</v>
      </c>
      <c r="M593" s="4">
        <v>3</v>
      </c>
      <c r="N593" s="5">
        <v>-23.5</v>
      </c>
      <c r="O593" s="7">
        <f t="shared" si="72"/>
        <v>5</v>
      </c>
      <c r="P593" s="7">
        <f t="shared" si="73"/>
        <v>3</v>
      </c>
      <c r="Q593" s="7">
        <f t="shared" si="74"/>
        <v>5</v>
      </c>
      <c r="R593" s="7">
        <f t="shared" si="75"/>
        <v>13</v>
      </c>
      <c r="S593" s="8">
        <f t="shared" si="76"/>
        <v>113.5</v>
      </c>
      <c r="T593" s="7" t="str">
        <f t="shared" si="77"/>
        <v>B - Kernkunde</v>
      </c>
      <c r="U593" s="4">
        <f>ROUND(((E593-Hilfswerte!$B$20)/Hilfswerte!$B$21)+((F593-Hilfswerte!$B$22)/Hilfswerte!$B$23)+((G593-Hilfswerte!$B$24)/Hilfswerte!$B$25)+0.1*INDEX(Hilfswerte!$B$4:$B$15,MATCH(C593,Hilfswerte!$A$4:$A$15,0)),2)</f>
        <v>-0.5</v>
      </c>
      <c r="V593" s="4">
        <f>ROUND(SQRT((((E593-Hilfswerte!$B$20)/Hilfswerte!$B$21)-Hilfswerte!$B$28)^2+(((F593-Hilfswerte!$B$22)/Hilfswerte!$B$23)-Hilfswerte!$B$29)^2+(((G593-Hilfswerte!$B$24)/Hilfswerte!$B$25)-Hilfswerte!$B$30)^2),3)</f>
        <v>1.589</v>
      </c>
      <c r="W593" s="4">
        <f>ROUND(E593*Hilfswerte!$B$31,0)</f>
        <v>45426</v>
      </c>
      <c r="X593" s="4">
        <f t="shared" si="78"/>
        <v>8906</v>
      </c>
      <c r="Y593" s="4" t="str">
        <f>IF(T593="A - Top-Kunde","bereits Top-Kunde",IF(AND(V593&lt;=Hilfswerte!$B$34,H593&lt;0.5*W593),"Hoch",IF(AND(V593&lt;=Hilfswerte!$B$35,H593&lt;0.7*W593),"Mittel","Niedrig")))</f>
        <v>Niedrig</v>
      </c>
      <c r="Z593" s="4">
        <f t="shared" si="79"/>
        <v>13</v>
      </c>
      <c r="AA593" s="4" t="str">
        <f>IF(J593&gt;365,"Bereits abgewandert (Segment D)",IF(Z593&gt;=Hilfswerte!$B$38,"Rot - akut gefaehrdet",IF(Z593&gt;=Hilfswerte!$B$39,"Gelb - beobachten","Gruen - stabil")))</f>
        <v>Gruen - stabil</v>
      </c>
    </row>
    <row r="594" spans="1:27" ht="15" customHeight="1" x14ac:dyDescent="0.25">
      <c r="A594" s="4" t="s">
        <v>895</v>
      </c>
      <c r="B594" s="4" t="s">
        <v>269</v>
      </c>
      <c r="C594" s="4" t="s">
        <v>74</v>
      </c>
      <c r="D594" s="4" t="s">
        <v>30</v>
      </c>
      <c r="E594" s="4">
        <v>244</v>
      </c>
      <c r="F594" s="5">
        <v>82.3</v>
      </c>
      <c r="G594" s="5">
        <v>11.3</v>
      </c>
      <c r="H594" s="6">
        <v>54490</v>
      </c>
      <c r="I594" s="4">
        <v>4</v>
      </c>
      <c r="J594" s="4">
        <v>20</v>
      </c>
      <c r="K594" s="4">
        <v>0</v>
      </c>
      <c r="L594" s="4">
        <v>0</v>
      </c>
      <c r="M594" s="4">
        <v>2</v>
      </c>
      <c r="N594" s="5">
        <v>-23.7</v>
      </c>
      <c r="O594" s="7">
        <f t="shared" si="72"/>
        <v>5</v>
      </c>
      <c r="P594" s="7">
        <f t="shared" si="73"/>
        <v>4</v>
      </c>
      <c r="Q594" s="7">
        <f t="shared" si="74"/>
        <v>5</v>
      </c>
      <c r="R594" s="7">
        <f t="shared" si="75"/>
        <v>14</v>
      </c>
      <c r="S594" s="8">
        <f t="shared" si="76"/>
        <v>128.19999999999999</v>
      </c>
      <c r="T594" s="7" t="str">
        <f t="shared" si="77"/>
        <v>A - Top-Kunde</v>
      </c>
      <c r="U594" s="4">
        <f>ROUND(((E594-Hilfswerte!$B$20)/Hilfswerte!$B$21)+((F594-Hilfswerte!$B$22)/Hilfswerte!$B$23)+((G594-Hilfswerte!$B$24)/Hilfswerte!$B$25)+0.1*INDEX(Hilfswerte!$B$4:$B$15,MATCH(C594,Hilfswerte!$A$4:$A$15,0)),2)</f>
        <v>1.66</v>
      </c>
      <c r="V594" s="4">
        <f>ROUND(SQRT((((E594-Hilfswerte!$B$20)/Hilfswerte!$B$21)-Hilfswerte!$B$28)^2+(((F594-Hilfswerte!$B$22)/Hilfswerte!$B$23)-Hilfswerte!$B$29)^2+(((G594-Hilfswerte!$B$24)/Hilfswerte!$B$25)-Hilfswerte!$B$30)^2),3)</f>
        <v>0.87</v>
      </c>
      <c r="W594" s="4">
        <f>ROUND(E594*Hilfswerte!$B$31,0)</f>
        <v>50153</v>
      </c>
      <c r="X594" s="4">
        <f t="shared" si="78"/>
        <v>0</v>
      </c>
      <c r="Y594" s="4" t="str">
        <f>IF(T594="A - Top-Kunde","bereits Top-Kunde",IF(AND(V594&lt;=Hilfswerte!$B$34,H594&lt;0.5*W594),"Hoch",IF(AND(V594&lt;=Hilfswerte!$B$35,H594&lt;0.7*W594),"Mittel","Niedrig")))</f>
        <v>bereits Top-Kunde</v>
      </c>
      <c r="Z594" s="4">
        <f t="shared" si="79"/>
        <v>10.5</v>
      </c>
      <c r="AA594" s="4" t="str">
        <f>IF(J594&gt;365,"Bereits abgewandert (Segment D)",IF(Z594&gt;=Hilfswerte!$B$38,"Rot - akut gefaehrdet",IF(Z594&gt;=Hilfswerte!$B$39,"Gelb - beobachten","Gruen - stabil")))</f>
        <v>Gruen - stabil</v>
      </c>
    </row>
    <row r="595" spans="1:27" ht="15" customHeight="1" x14ac:dyDescent="0.25">
      <c r="A595" s="4" t="s">
        <v>896</v>
      </c>
      <c r="B595" s="4" t="s">
        <v>897</v>
      </c>
      <c r="C595" s="4" t="s">
        <v>59</v>
      </c>
      <c r="D595" s="4" t="s">
        <v>30</v>
      </c>
      <c r="E595" s="4">
        <v>7</v>
      </c>
      <c r="F595" s="5">
        <v>1.3</v>
      </c>
      <c r="G595" s="5">
        <v>21.7</v>
      </c>
      <c r="H595" s="6">
        <v>770</v>
      </c>
      <c r="I595" s="4">
        <v>4</v>
      </c>
      <c r="J595" s="4">
        <v>17</v>
      </c>
      <c r="K595" s="4">
        <v>0</v>
      </c>
      <c r="L595" s="4">
        <v>-5</v>
      </c>
      <c r="M595" s="4">
        <v>4</v>
      </c>
      <c r="N595" s="5">
        <v>3.8</v>
      </c>
      <c r="O595" s="7">
        <f t="shared" si="72"/>
        <v>5</v>
      </c>
      <c r="P595" s="7">
        <f t="shared" si="73"/>
        <v>4</v>
      </c>
      <c r="Q595" s="7">
        <f t="shared" si="74"/>
        <v>2</v>
      </c>
      <c r="R595" s="7">
        <f t="shared" si="75"/>
        <v>11</v>
      </c>
      <c r="S595" s="8">
        <f t="shared" si="76"/>
        <v>111.9</v>
      </c>
      <c r="T595" s="7" t="str">
        <f t="shared" si="77"/>
        <v>B - Kernkunde</v>
      </c>
      <c r="U595" s="4">
        <f>ROUND(((E595-Hilfswerte!$B$20)/Hilfswerte!$B$21)+((F595-Hilfswerte!$B$22)/Hilfswerte!$B$23)+((G595-Hilfswerte!$B$24)/Hilfswerte!$B$25)+0.1*INDEX(Hilfswerte!$B$4:$B$15,MATCH(C595,Hilfswerte!$A$4:$A$15,0)),2)</f>
        <v>0.79</v>
      </c>
      <c r="V595" s="4">
        <f>ROUND(SQRT((((E595-Hilfswerte!$B$20)/Hilfswerte!$B$21)-Hilfswerte!$B$28)^2+(((F595-Hilfswerte!$B$22)/Hilfswerte!$B$23)-Hilfswerte!$B$29)^2+(((G595-Hilfswerte!$B$24)/Hilfswerte!$B$25)-Hilfswerte!$B$30)^2),3)</f>
        <v>1.917</v>
      </c>
      <c r="W595" s="4">
        <f>ROUND(E595*Hilfswerte!$B$31,0)</f>
        <v>1439</v>
      </c>
      <c r="X595" s="4">
        <f t="shared" si="78"/>
        <v>669</v>
      </c>
      <c r="Y595" s="4" t="str">
        <f>IF(T595="A - Top-Kunde","bereits Top-Kunde",IF(AND(V595&lt;=Hilfswerte!$B$34,H595&lt;0.5*W595),"Hoch",IF(AND(V595&lt;=Hilfswerte!$B$35,H595&lt;0.7*W595),"Mittel","Niedrig")))</f>
        <v>Niedrig</v>
      </c>
      <c r="Z595" s="4">
        <f t="shared" si="79"/>
        <v>0.9</v>
      </c>
      <c r="AA595" s="4" t="str">
        <f>IF(J595&gt;365,"Bereits abgewandert (Segment D)",IF(Z595&gt;=Hilfswerte!$B$38,"Rot - akut gefaehrdet",IF(Z595&gt;=Hilfswerte!$B$39,"Gelb - beobachten","Gruen - stabil")))</f>
        <v>Gruen - stabil</v>
      </c>
    </row>
    <row r="596" spans="1:27" ht="15" customHeight="1" x14ac:dyDescent="0.25">
      <c r="A596" s="4" t="s">
        <v>898</v>
      </c>
      <c r="B596" s="4" t="s">
        <v>256</v>
      </c>
      <c r="C596" s="4" t="s">
        <v>38</v>
      </c>
      <c r="D596" s="4" t="s">
        <v>30</v>
      </c>
      <c r="E596" s="4">
        <v>421</v>
      </c>
      <c r="F596" s="5">
        <v>78</v>
      </c>
      <c r="G596" s="5">
        <v>15.3</v>
      </c>
      <c r="H596" s="6">
        <v>0</v>
      </c>
      <c r="I596" s="4">
        <v>0</v>
      </c>
      <c r="J596" s="4">
        <v>747</v>
      </c>
      <c r="K596" s="4">
        <v>0</v>
      </c>
      <c r="L596" s="4">
        <v>2</v>
      </c>
      <c r="M596" s="4">
        <v>0</v>
      </c>
      <c r="N596" s="5">
        <v>-88.9</v>
      </c>
      <c r="O596" s="7">
        <f t="shared" si="72"/>
        <v>1</v>
      </c>
      <c r="P596" s="7">
        <f t="shared" si="73"/>
        <v>1</v>
      </c>
      <c r="Q596" s="7">
        <f t="shared" si="74"/>
        <v>1</v>
      </c>
      <c r="R596" s="7">
        <f t="shared" si="75"/>
        <v>3</v>
      </c>
      <c r="S596" s="8">
        <f t="shared" si="76"/>
        <v>-15.1</v>
      </c>
      <c r="T596" s="7" t="str">
        <f t="shared" si="77"/>
        <v>D - Abwanderungsrisiko</v>
      </c>
      <c r="U596" s="4">
        <f>ROUND(((E596-Hilfswerte!$B$20)/Hilfswerte!$B$21)+((F596-Hilfswerte!$B$22)/Hilfswerte!$B$23)+((G596-Hilfswerte!$B$24)/Hilfswerte!$B$25)+0.1*INDEX(Hilfswerte!$B$4:$B$15,MATCH(C596,Hilfswerte!$A$4:$A$15,0)),2)</f>
        <v>3.34</v>
      </c>
      <c r="V596" s="4">
        <f>ROUND(SQRT((((E596-Hilfswerte!$B$20)/Hilfswerte!$B$21)-Hilfswerte!$B$28)^2+(((F596-Hilfswerte!$B$22)/Hilfswerte!$B$23)-Hilfswerte!$B$29)^2+(((G596-Hilfswerte!$B$24)/Hilfswerte!$B$25)-Hilfswerte!$B$30)^2),3)</f>
        <v>1.4590000000000001</v>
      </c>
      <c r="W596" s="4">
        <f>ROUND(E596*Hilfswerte!$B$31,0)</f>
        <v>86535</v>
      </c>
      <c r="X596" s="4">
        <f t="shared" si="78"/>
        <v>86535</v>
      </c>
      <c r="Y596" s="4" t="str">
        <f>IF(T596="A - Top-Kunde","bereits Top-Kunde",IF(AND(V596&lt;=Hilfswerte!$B$34,H596&lt;0.5*W596),"Hoch",IF(AND(V596&lt;=Hilfswerte!$B$35,H596&lt;0.7*W596),"Mittel","Niedrig")))</f>
        <v>Niedrig</v>
      </c>
      <c r="Z596" s="4">
        <f t="shared" si="79"/>
        <v>73.3</v>
      </c>
      <c r="AA596" s="4" t="str">
        <f>IF(J596&gt;365,"Bereits abgewandert (Segment D)",IF(Z596&gt;=Hilfswerte!$B$38,"Rot - akut gefaehrdet",IF(Z596&gt;=Hilfswerte!$B$39,"Gelb - beobachten","Gruen - stabil")))</f>
        <v>Bereits abgewandert (Segment D)</v>
      </c>
    </row>
    <row r="597" spans="1:27" ht="15" customHeight="1" x14ac:dyDescent="0.25">
      <c r="A597" s="4" t="s">
        <v>899</v>
      </c>
      <c r="B597" s="4" t="s">
        <v>900</v>
      </c>
      <c r="C597" s="4" t="s">
        <v>51</v>
      </c>
      <c r="D597" s="4" t="s">
        <v>48</v>
      </c>
      <c r="E597" s="4">
        <v>126</v>
      </c>
      <c r="F597" s="5">
        <v>44.6</v>
      </c>
      <c r="G597" s="5">
        <v>11.4</v>
      </c>
      <c r="H597" s="6">
        <v>3530</v>
      </c>
      <c r="I597" s="4">
        <v>5</v>
      </c>
      <c r="J597" s="4">
        <v>13</v>
      </c>
      <c r="K597" s="4">
        <v>1</v>
      </c>
      <c r="L597" s="4">
        <v>5</v>
      </c>
      <c r="M597" s="4">
        <v>4</v>
      </c>
      <c r="N597" s="5">
        <v>-22</v>
      </c>
      <c r="O597" s="7">
        <f t="shared" si="72"/>
        <v>5</v>
      </c>
      <c r="P597" s="7">
        <f t="shared" si="73"/>
        <v>5</v>
      </c>
      <c r="Q597" s="7">
        <f t="shared" si="74"/>
        <v>4</v>
      </c>
      <c r="R597" s="7">
        <f t="shared" si="75"/>
        <v>14</v>
      </c>
      <c r="S597" s="8">
        <f t="shared" si="76"/>
        <v>121.5</v>
      </c>
      <c r="T597" s="7" t="str">
        <f t="shared" si="77"/>
        <v>B - Kernkunde</v>
      </c>
      <c r="U597" s="4">
        <f>ROUND(((E597-Hilfswerte!$B$20)/Hilfswerte!$B$21)+((F597-Hilfswerte!$B$22)/Hilfswerte!$B$23)+((G597-Hilfswerte!$B$24)/Hilfswerte!$B$25)+0.1*INDEX(Hilfswerte!$B$4:$B$15,MATCH(C597,Hilfswerte!$A$4:$A$15,0)),2)</f>
        <v>0.86</v>
      </c>
      <c r="V597" s="4">
        <f>ROUND(SQRT((((E597-Hilfswerte!$B$20)/Hilfswerte!$B$21)-Hilfswerte!$B$28)^2+(((F597-Hilfswerte!$B$22)/Hilfswerte!$B$23)-Hilfswerte!$B$29)^2+(((G597-Hilfswerte!$B$24)/Hilfswerte!$B$25)-Hilfswerte!$B$30)^2),3)</f>
        <v>0.218</v>
      </c>
      <c r="W597" s="4">
        <f>ROUND(E597*Hilfswerte!$B$31,0)</f>
        <v>25899</v>
      </c>
      <c r="X597" s="4">
        <f t="shared" si="78"/>
        <v>22369</v>
      </c>
      <c r="Y597" s="4" t="str">
        <f>IF(T597="A - Top-Kunde","bereits Top-Kunde",IF(AND(V597&lt;=Hilfswerte!$B$34,H597&lt;0.5*W597),"Hoch",IF(AND(V597&lt;=Hilfswerte!$B$35,H597&lt;0.7*W597),"Mittel","Niedrig")))</f>
        <v>Hoch</v>
      </c>
      <c r="Z597" s="4">
        <f t="shared" si="79"/>
        <v>13.5</v>
      </c>
      <c r="AA597" s="4" t="str">
        <f>IF(J597&gt;365,"Bereits abgewandert (Segment D)",IF(Z597&gt;=Hilfswerte!$B$38,"Rot - akut gefaehrdet",IF(Z597&gt;=Hilfswerte!$B$39,"Gelb - beobachten","Gruen - stabil")))</f>
        <v>Gruen - stabil</v>
      </c>
    </row>
    <row r="598" spans="1:27" ht="15" customHeight="1" x14ac:dyDescent="0.25">
      <c r="A598" s="4" t="s">
        <v>901</v>
      </c>
      <c r="B598" s="4" t="s">
        <v>824</v>
      </c>
      <c r="C598" s="4" t="s">
        <v>47</v>
      </c>
      <c r="D598" s="4" t="s">
        <v>30</v>
      </c>
      <c r="E598" s="4">
        <v>14</v>
      </c>
      <c r="F598" s="5">
        <v>2.9</v>
      </c>
      <c r="G598" s="5">
        <v>19.399999999999999</v>
      </c>
      <c r="H598" s="6">
        <v>150</v>
      </c>
      <c r="I598" s="4">
        <v>2</v>
      </c>
      <c r="J598" s="4">
        <v>28</v>
      </c>
      <c r="K598" s="4">
        <v>0</v>
      </c>
      <c r="L598" s="4">
        <v>2</v>
      </c>
      <c r="M598" s="4">
        <v>4</v>
      </c>
      <c r="N598" s="5">
        <v>0.4</v>
      </c>
      <c r="O598" s="7">
        <f t="shared" si="72"/>
        <v>5</v>
      </c>
      <c r="P598" s="7">
        <f t="shared" si="73"/>
        <v>2</v>
      </c>
      <c r="Q598" s="7">
        <f t="shared" si="74"/>
        <v>2</v>
      </c>
      <c r="R598" s="7">
        <f t="shared" si="75"/>
        <v>9</v>
      </c>
      <c r="S598" s="8">
        <f t="shared" si="76"/>
        <v>89.6</v>
      </c>
      <c r="T598" s="7" t="str">
        <f t="shared" si="77"/>
        <v>C - Entwicklungspotenzial</v>
      </c>
      <c r="U598" s="4">
        <f>ROUND(((E598-Hilfswerte!$B$20)/Hilfswerte!$B$21)+((F598-Hilfswerte!$B$22)/Hilfswerte!$B$23)+((G598-Hilfswerte!$B$24)/Hilfswerte!$B$25)+0.1*INDEX(Hilfswerte!$B$4:$B$15,MATCH(C598,Hilfswerte!$A$4:$A$15,0)),2)</f>
        <v>0.64</v>
      </c>
      <c r="V598" s="4">
        <f>ROUND(SQRT((((E598-Hilfswerte!$B$20)/Hilfswerte!$B$21)-Hilfswerte!$B$28)^2+(((F598-Hilfswerte!$B$22)/Hilfswerte!$B$23)-Hilfswerte!$B$29)^2+(((G598-Hilfswerte!$B$24)/Hilfswerte!$B$25)-Hilfswerte!$B$30)^2),3)</f>
        <v>1.585</v>
      </c>
      <c r="W598" s="4">
        <f>ROUND(E598*Hilfswerte!$B$31,0)</f>
        <v>2878</v>
      </c>
      <c r="X598" s="4">
        <f t="shared" si="78"/>
        <v>2728</v>
      </c>
      <c r="Y598" s="4" t="str">
        <f>IF(T598="A - Top-Kunde","bereits Top-Kunde",IF(AND(V598&lt;=Hilfswerte!$B$34,H598&lt;0.5*W598),"Hoch",IF(AND(V598&lt;=Hilfswerte!$B$35,H598&lt;0.7*W598),"Mittel","Niedrig")))</f>
        <v>Niedrig</v>
      </c>
      <c r="Z598" s="4">
        <f t="shared" si="79"/>
        <v>1.8</v>
      </c>
      <c r="AA598" s="4" t="str">
        <f>IF(J598&gt;365,"Bereits abgewandert (Segment D)",IF(Z598&gt;=Hilfswerte!$B$38,"Rot - akut gefaehrdet",IF(Z598&gt;=Hilfswerte!$B$39,"Gelb - beobachten","Gruen - stabil")))</f>
        <v>Gruen - stabil</v>
      </c>
    </row>
    <row r="599" spans="1:27" ht="15" customHeight="1" x14ac:dyDescent="0.25">
      <c r="A599" s="4" t="s">
        <v>902</v>
      </c>
      <c r="B599" s="4" t="s">
        <v>903</v>
      </c>
      <c r="C599" s="4" t="s">
        <v>84</v>
      </c>
      <c r="D599" s="4" t="s">
        <v>48</v>
      </c>
      <c r="E599" s="4">
        <v>61</v>
      </c>
      <c r="F599" s="5">
        <v>11.8</v>
      </c>
      <c r="G599" s="5">
        <v>6.1</v>
      </c>
      <c r="H599" s="6">
        <v>5900</v>
      </c>
      <c r="I599" s="4">
        <v>2</v>
      </c>
      <c r="J599" s="4">
        <v>79</v>
      </c>
      <c r="K599" s="4">
        <v>0</v>
      </c>
      <c r="L599" s="4">
        <v>14</v>
      </c>
      <c r="M599" s="4">
        <v>1</v>
      </c>
      <c r="N599" s="5">
        <v>16.399999999999999</v>
      </c>
      <c r="O599" s="7">
        <f t="shared" si="72"/>
        <v>4</v>
      </c>
      <c r="P599" s="7">
        <f t="shared" si="73"/>
        <v>2</v>
      </c>
      <c r="Q599" s="7">
        <f t="shared" si="74"/>
        <v>4</v>
      </c>
      <c r="R599" s="7">
        <f t="shared" si="75"/>
        <v>10</v>
      </c>
      <c r="S599" s="8">
        <f t="shared" si="76"/>
        <v>104</v>
      </c>
      <c r="T599" s="7" t="str">
        <f t="shared" si="77"/>
        <v>C - Entwicklungspotenzial</v>
      </c>
      <c r="U599" s="4">
        <f>ROUND(((E599-Hilfswerte!$B$20)/Hilfswerte!$B$21)+((F599-Hilfswerte!$B$22)/Hilfswerte!$B$23)+((G599-Hilfswerte!$B$24)/Hilfswerte!$B$25)+0.1*INDEX(Hilfswerte!$B$4:$B$15,MATCH(C599,Hilfswerte!$A$4:$A$15,0)),2)</f>
        <v>-1.19</v>
      </c>
      <c r="V599" s="4">
        <f>ROUND(SQRT((((E599-Hilfswerte!$B$20)/Hilfswerte!$B$21)-Hilfswerte!$B$28)^2+(((F599-Hilfswerte!$B$22)/Hilfswerte!$B$23)-Hilfswerte!$B$29)^2+(((G599-Hilfswerte!$B$24)/Hilfswerte!$B$25)-Hilfswerte!$B$30)^2),3)</f>
        <v>1.0409999999999999</v>
      </c>
      <c r="W599" s="4">
        <f>ROUND(E599*Hilfswerte!$B$31,0)</f>
        <v>12538</v>
      </c>
      <c r="X599" s="4">
        <f t="shared" si="78"/>
        <v>6638</v>
      </c>
      <c r="Y599" s="4" t="str">
        <f>IF(T599="A - Top-Kunde","bereits Top-Kunde",IF(AND(V599&lt;=Hilfswerte!$B$34,H599&lt;0.5*W599),"Hoch",IF(AND(V599&lt;=Hilfswerte!$B$35,H599&lt;0.7*W599),"Mittel","Niedrig")))</f>
        <v>Mittel</v>
      </c>
      <c r="Z599" s="4">
        <f t="shared" si="79"/>
        <v>6.8</v>
      </c>
      <c r="AA599" s="4" t="str">
        <f>IF(J599&gt;365,"Bereits abgewandert (Segment D)",IF(Z599&gt;=Hilfswerte!$B$38,"Rot - akut gefaehrdet",IF(Z599&gt;=Hilfswerte!$B$39,"Gelb - beobachten","Gruen - stabil")))</f>
        <v>Gruen - stabil</v>
      </c>
    </row>
    <row r="600" spans="1:27" ht="15" customHeight="1" x14ac:dyDescent="0.25">
      <c r="A600" s="4" t="s">
        <v>904</v>
      </c>
      <c r="B600" s="4" t="s">
        <v>325</v>
      </c>
      <c r="C600" s="4" t="s">
        <v>51</v>
      </c>
      <c r="D600" s="4" t="s">
        <v>30</v>
      </c>
      <c r="E600" s="4">
        <v>50</v>
      </c>
      <c r="F600" s="5">
        <v>10.3</v>
      </c>
      <c r="G600" s="5">
        <v>6.9</v>
      </c>
      <c r="H600" s="6">
        <v>590</v>
      </c>
      <c r="I600" s="4">
        <v>1</v>
      </c>
      <c r="J600" s="4">
        <v>182</v>
      </c>
      <c r="K600" s="4">
        <v>0</v>
      </c>
      <c r="L600" s="4">
        <v>31</v>
      </c>
      <c r="M600" s="4">
        <v>5</v>
      </c>
      <c r="N600" s="5">
        <v>18.7</v>
      </c>
      <c r="O600" s="7">
        <f t="shared" si="72"/>
        <v>2</v>
      </c>
      <c r="P600" s="7">
        <f t="shared" si="73"/>
        <v>1</v>
      </c>
      <c r="Q600" s="7">
        <f t="shared" si="74"/>
        <v>2</v>
      </c>
      <c r="R600" s="7">
        <f t="shared" si="75"/>
        <v>5</v>
      </c>
      <c r="S600" s="8">
        <f t="shared" si="76"/>
        <v>50.1</v>
      </c>
      <c r="T600" s="7" t="str">
        <f t="shared" si="77"/>
        <v>C - Entwicklungspotenzial</v>
      </c>
      <c r="U600" s="4">
        <f>ROUND(((E600-Hilfswerte!$B$20)/Hilfswerte!$B$21)+((F600-Hilfswerte!$B$22)/Hilfswerte!$B$23)+((G600-Hilfswerte!$B$24)/Hilfswerte!$B$25)+0.1*INDEX(Hilfswerte!$B$4:$B$15,MATCH(C600,Hilfswerte!$A$4:$A$15,0)),2)</f>
        <v>-0.8</v>
      </c>
      <c r="V600" s="4">
        <f>ROUND(SQRT((((E600-Hilfswerte!$B$20)/Hilfswerte!$B$21)-Hilfswerte!$B$28)^2+(((F600-Hilfswerte!$B$22)/Hilfswerte!$B$23)-Hilfswerte!$B$29)^2+(((G600-Hilfswerte!$B$24)/Hilfswerte!$B$25)-Hilfswerte!$B$30)^2),3)</f>
        <v>0.98199999999999998</v>
      </c>
      <c r="W600" s="4">
        <f>ROUND(E600*Hilfswerte!$B$31,0)</f>
        <v>10277</v>
      </c>
      <c r="X600" s="4">
        <f t="shared" si="78"/>
        <v>9687</v>
      </c>
      <c r="Y600" s="4" t="str">
        <f>IF(T600="A - Top-Kunde","bereits Top-Kunde",IF(AND(V600&lt;=Hilfswerte!$B$34,H600&lt;0.5*W600),"Hoch",IF(AND(V600&lt;=Hilfswerte!$B$35,H600&lt;0.7*W600),"Mittel","Niedrig")))</f>
        <v>Mittel</v>
      </c>
      <c r="Z600" s="4">
        <f t="shared" si="79"/>
        <v>15.3</v>
      </c>
      <c r="AA600" s="4" t="str">
        <f>IF(J600&gt;365,"Bereits abgewandert (Segment D)",IF(Z600&gt;=Hilfswerte!$B$38,"Rot - akut gefaehrdet",IF(Z600&gt;=Hilfswerte!$B$39,"Gelb - beobachten","Gruen - stabil")))</f>
        <v>Gelb - beobachten</v>
      </c>
    </row>
    <row r="601" spans="1:27" ht="15" customHeight="1" x14ac:dyDescent="0.25">
      <c r="A601" s="4" t="s">
        <v>905</v>
      </c>
      <c r="B601" s="4" t="s">
        <v>906</v>
      </c>
      <c r="C601" s="4" t="s">
        <v>51</v>
      </c>
      <c r="D601" s="4" t="s">
        <v>30</v>
      </c>
      <c r="E601" s="4">
        <v>41</v>
      </c>
      <c r="F601" s="5">
        <v>5.2</v>
      </c>
      <c r="G601" s="5">
        <v>1</v>
      </c>
      <c r="H601" s="6">
        <v>24830</v>
      </c>
      <c r="I601" s="4">
        <v>8</v>
      </c>
      <c r="J601" s="4">
        <v>14</v>
      </c>
      <c r="K601" s="4">
        <v>0</v>
      </c>
      <c r="L601" s="4">
        <v>2</v>
      </c>
      <c r="M601" s="4">
        <v>3</v>
      </c>
      <c r="N601" s="5">
        <v>-17.3</v>
      </c>
      <c r="O601" s="7">
        <f t="shared" si="72"/>
        <v>5</v>
      </c>
      <c r="P601" s="7">
        <f t="shared" si="73"/>
        <v>5</v>
      </c>
      <c r="Q601" s="7">
        <f t="shared" si="74"/>
        <v>5</v>
      </c>
      <c r="R601" s="7">
        <f t="shared" si="75"/>
        <v>15</v>
      </c>
      <c r="S601" s="8">
        <f t="shared" si="76"/>
        <v>140.80000000000001</v>
      </c>
      <c r="T601" s="7" t="str">
        <f t="shared" si="77"/>
        <v>A - Top-Kunde</v>
      </c>
      <c r="U601" s="4">
        <f>ROUND(((E601-Hilfswerte!$B$20)/Hilfswerte!$B$21)+((F601-Hilfswerte!$B$22)/Hilfswerte!$B$23)+((G601-Hilfswerte!$B$24)/Hilfswerte!$B$25)+0.1*INDEX(Hilfswerte!$B$4:$B$15,MATCH(C601,Hilfswerte!$A$4:$A$15,0)),2)</f>
        <v>-1.86</v>
      </c>
      <c r="V601" s="4">
        <f>ROUND(SQRT((((E601-Hilfswerte!$B$20)/Hilfswerte!$B$21)-Hilfswerte!$B$28)^2+(((F601-Hilfswerte!$B$22)/Hilfswerte!$B$23)-Hilfswerte!$B$29)^2+(((G601-Hilfswerte!$B$24)/Hilfswerte!$B$25)-Hilfswerte!$B$30)^2),3)</f>
        <v>1.806</v>
      </c>
      <c r="W601" s="4">
        <f>ROUND(E601*Hilfswerte!$B$31,0)</f>
        <v>8427</v>
      </c>
      <c r="X601" s="4">
        <f t="shared" si="78"/>
        <v>0</v>
      </c>
      <c r="Y601" s="4" t="str">
        <f>IF(T601="A - Top-Kunde","bereits Top-Kunde",IF(AND(V601&lt;=Hilfswerte!$B$34,H601&lt;0.5*W601),"Hoch",IF(AND(V601&lt;=Hilfswerte!$B$35,H601&lt;0.7*W601),"Mittel","Niedrig")))</f>
        <v>bereits Top-Kunde</v>
      </c>
      <c r="Z601" s="4">
        <f t="shared" si="79"/>
        <v>8</v>
      </c>
      <c r="AA601" s="4" t="str">
        <f>IF(J601&gt;365,"Bereits abgewandert (Segment D)",IF(Z601&gt;=Hilfswerte!$B$38,"Rot - akut gefaehrdet",IF(Z601&gt;=Hilfswerte!$B$39,"Gelb - beobachten","Gruen - stabil")))</f>
        <v>Gruen - stabil</v>
      </c>
    </row>
    <row r="602" spans="1:27" ht="15" customHeight="1" x14ac:dyDescent="0.25">
      <c r="A602" s="4" t="s">
        <v>907</v>
      </c>
      <c r="B602" s="4" t="s">
        <v>304</v>
      </c>
      <c r="C602" s="4" t="s">
        <v>62</v>
      </c>
      <c r="D602" s="4" t="s">
        <v>30</v>
      </c>
      <c r="E602" s="4">
        <v>131</v>
      </c>
      <c r="F602" s="5">
        <v>26.8</v>
      </c>
      <c r="G602" s="5">
        <v>17.600000000000001</v>
      </c>
      <c r="H602" s="6">
        <v>7780</v>
      </c>
      <c r="I602" s="4">
        <v>2</v>
      </c>
      <c r="J602" s="4">
        <v>209</v>
      </c>
      <c r="K602" s="4">
        <v>0</v>
      </c>
      <c r="L602" s="4">
        <v>-5</v>
      </c>
      <c r="M602" s="4">
        <v>2</v>
      </c>
      <c r="N602" s="5">
        <v>8.1</v>
      </c>
      <c r="O602" s="7">
        <f t="shared" si="72"/>
        <v>2</v>
      </c>
      <c r="P602" s="7">
        <f t="shared" si="73"/>
        <v>2</v>
      </c>
      <c r="Q602" s="7">
        <f t="shared" si="74"/>
        <v>5</v>
      </c>
      <c r="R602" s="7">
        <f t="shared" si="75"/>
        <v>9</v>
      </c>
      <c r="S602" s="8">
        <f t="shared" si="76"/>
        <v>94.1</v>
      </c>
      <c r="T602" s="7" t="str">
        <f t="shared" si="77"/>
        <v>C - Entwicklungspotenzial</v>
      </c>
      <c r="U602" s="4">
        <f>ROUND(((E602-Hilfswerte!$B$20)/Hilfswerte!$B$21)+((F602-Hilfswerte!$B$22)/Hilfswerte!$B$23)+((G602-Hilfswerte!$B$24)/Hilfswerte!$B$25)+0.1*INDEX(Hilfswerte!$B$4:$B$15,MATCH(C602,Hilfswerte!$A$4:$A$15,0)),2)</f>
        <v>1.62</v>
      </c>
      <c r="V602" s="4">
        <f>ROUND(SQRT((((E602-Hilfswerte!$B$20)/Hilfswerte!$B$21)-Hilfswerte!$B$28)^2+(((F602-Hilfswerte!$B$22)/Hilfswerte!$B$23)-Hilfswerte!$B$29)^2+(((G602-Hilfswerte!$B$24)/Hilfswerte!$B$25)-Hilfswerte!$B$30)^2),3)</f>
        <v>1.0449999999999999</v>
      </c>
      <c r="W602" s="4">
        <f>ROUND(E602*Hilfswerte!$B$31,0)</f>
        <v>26927</v>
      </c>
      <c r="X602" s="4">
        <f t="shared" si="78"/>
        <v>19147</v>
      </c>
      <c r="Y602" s="4" t="str">
        <f>IF(T602="A - Top-Kunde","bereits Top-Kunde",IF(AND(V602&lt;=Hilfswerte!$B$34,H602&lt;0.5*W602),"Hoch",IF(AND(V602&lt;=Hilfswerte!$B$35,H602&lt;0.7*W602),"Mittel","Niedrig")))</f>
        <v>Mittel</v>
      </c>
      <c r="Z602" s="4">
        <f t="shared" si="79"/>
        <v>10.5</v>
      </c>
      <c r="AA602" s="4" t="str">
        <f>IF(J602&gt;365,"Bereits abgewandert (Segment D)",IF(Z602&gt;=Hilfswerte!$B$38,"Rot - akut gefaehrdet",IF(Z602&gt;=Hilfswerte!$B$39,"Gelb - beobachten","Gruen - stabil")))</f>
        <v>Gruen - stabil</v>
      </c>
    </row>
    <row r="603" spans="1:27" ht="15" customHeight="1" x14ac:dyDescent="0.25">
      <c r="A603" s="4" t="s">
        <v>908</v>
      </c>
      <c r="B603" s="4" t="s">
        <v>323</v>
      </c>
      <c r="C603" s="4" t="s">
        <v>29</v>
      </c>
      <c r="D603" s="4" t="s">
        <v>30</v>
      </c>
      <c r="E603" s="4">
        <v>172</v>
      </c>
      <c r="F603" s="5">
        <v>45.5</v>
      </c>
      <c r="G603" s="5">
        <v>12.3</v>
      </c>
      <c r="H603" s="6">
        <v>49030</v>
      </c>
      <c r="I603" s="4">
        <v>3</v>
      </c>
      <c r="J603" s="4">
        <v>29</v>
      </c>
      <c r="K603" s="4">
        <v>1</v>
      </c>
      <c r="L603" s="4">
        <v>28</v>
      </c>
      <c r="M603" s="4">
        <v>5</v>
      </c>
      <c r="N603" s="5">
        <v>0.8</v>
      </c>
      <c r="O603" s="7">
        <f t="shared" si="72"/>
        <v>5</v>
      </c>
      <c r="P603" s="7">
        <f t="shared" si="73"/>
        <v>3</v>
      </c>
      <c r="Q603" s="7">
        <f t="shared" si="74"/>
        <v>5</v>
      </c>
      <c r="R603" s="7">
        <f t="shared" si="75"/>
        <v>13</v>
      </c>
      <c r="S603" s="8">
        <f t="shared" si="76"/>
        <v>116</v>
      </c>
      <c r="T603" s="7" t="str">
        <f t="shared" si="77"/>
        <v>B - Kernkunde</v>
      </c>
      <c r="U603" s="4">
        <f>ROUND(((E603-Hilfswerte!$B$20)/Hilfswerte!$B$21)+((F603-Hilfswerte!$B$22)/Hilfswerte!$B$23)+((G603-Hilfswerte!$B$24)/Hilfswerte!$B$25)+0.1*INDEX(Hilfswerte!$B$4:$B$15,MATCH(C603,Hilfswerte!$A$4:$A$15,0)),2)</f>
        <v>1.1399999999999999</v>
      </c>
      <c r="V603" s="4">
        <f>ROUND(SQRT((((E603-Hilfswerte!$B$20)/Hilfswerte!$B$21)-Hilfswerte!$B$28)^2+(((F603-Hilfswerte!$B$22)/Hilfswerte!$B$23)-Hilfswerte!$B$29)^2+(((G603-Hilfswerte!$B$24)/Hilfswerte!$B$25)-Hilfswerte!$B$30)^2),3)</f>
        <v>0.224</v>
      </c>
      <c r="W603" s="4">
        <f>ROUND(E603*Hilfswerte!$B$31,0)</f>
        <v>35354</v>
      </c>
      <c r="X603" s="4">
        <f t="shared" si="78"/>
        <v>0</v>
      </c>
      <c r="Y603" s="4" t="str">
        <f>IF(T603="A - Top-Kunde","bereits Top-Kunde",IF(AND(V603&lt;=Hilfswerte!$B$34,H603&lt;0.5*W603),"Hoch",IF(AND(V603&lt;=Hilfswerte!$B$35,H603&lt;0.7*W603),"Mittel","Niedrig")))</f>
        <v>Niedrig</v>
      </c>
      <c r="Z603" s="4">
        <f t="shared" si="79"/>
        <v>10.1</v>
      </c>
      <c r="AA603" s="4" t="str">
        <f>IF(J603&gt;365,"Bereits abgewandert (Segment D)",IF(Z603&gt;=Hilfswerte!$B$38,"Rot - akut gefaehrdet",IF(Z603&gt;=Hilfswerte!$B$39,"Gelb - beobachten","Gruen - stabil")))</f>
        <v>Gruen - stabil</v>
      </c>
    </row>
    <row r="604" spans="1:27" ht="15" customHeight="1" x14ac:dyDescent="0.25">
      <c r="A604" s="4" t="s">
        <v>909</v>
      </c>
      <c r="B604" s="4" t="s">
        <v>28</v>
      </c>
      <c r="C604" s="4" t="s">
        <v>29</v>
      </c>
      <c r="D604" s="4" t="s">
        <v>106</v>
      </c>
      <c r="E604" s="4">
        <v>90</v>
      </c>
      <c r="F604" s="5">
        <v>36.1</v>
      </c>
      <c r="G604" s="5">
        <v>6.9</v>
      </c>
      <c r="H604" s="6">
        <v>16040</v>
      </c>
      <c r="I604" s="4">
        <v>2</v>
      </c>
      <c r="J604" s="4">
        <v>103</v>
      </c>
      <c r="K604" s="4">
        <v>1</v>
      </c>
      <c r="L604" s="4">
        <v>4</v>
      </c>
      <c r="M604" s="4">
        <v>5</v>
      </c>
      <c r="N604" s="5">
        <v>6.4</v>
      </c>
      <c r="O604" s="7">
        <f t="shared" si="72"/>
        <v>3</v>
      </c>
      <c r="P604" s="7">
        <f t="shared" si="73"/>
        <v>2</v>
      </c>
      <c r="Q604" s="7">
        <f t="shared" si="74"/>
        <v>5</v>
      </c>
      <c r="R604" s="7">
        <f t="shared" si="75"/>
        <v>10</v>
      </c>
      <c r="S604" s="8">
        <f t="shared" si="76"/>
        <v>96</v>
      </c>
      <c r="T604" s="7" t="str">
        <f t="shared" si="77"/>
        <v>C - Entwicklungspotenzial</v>
      </c>
      <c r="U604" s="4">
        <f>ROUND(((E604-Hilfswerte!$B$20)/Hilfswerte!$B$21)+((F604-Hilfswerte!$B$22)/Hilfswerte!$B$23)+((G604-Hilfswerte!$B$24)/Hilfswerte!$B$25)+0.1*INDEX(Hilfswerte!$B$4:$B$15,MATCH(C604,Hilfswerte!$A$4:$A$15,0)),2)</f>
        <v>-0.24</v>
      </c>
      <c r="V604" s="4">
        <f>ROUND(SQRT((((E604-Hilfswerte!$B$20)/Hilfswerte!$B$21)-Hilfswerte!$B$28)^2+(((F604-Hilfswerte!$B$22)/Hilfswerte!$B$23)-Hilfswerte!$B$29)^2+(((G604-Hilfswerte!$B$24)/Hilfswerte!$B$25)-Hilfswerte!$B$30)^2),3)</f>
        <v>0.76</v>
      </c>
      <c r="W604" s="4">
        <f>ROUND(E604*Hilfswerte!$B$31,0)</f>
        <v>18499</v>
      </c>
      <c r="X604" s="4">
        <f t="shared" si="78"/>
        <v>2459</v>
      </c>
      <c r="Y604" s="4" t="str">
        <f>IF(T604="A - Top-Kunde","bereits Top-Kunde",IF(AND(V604&lt;=Hilfswerte!$B$34,H604&lt;0.5*W604),"Hoch",IF(AND(V604&lt;=Hilfswerte!$B$35,H604&lt;0.7*W604),"Mittel","Niedrig")))</f>
        <v>Niedrig</v>
      </c>
      <c r="Z604" s="4">
        <f t="shared" si="79"/>
        <v>9</v>
      </c>
      <c r="AA604" s="4" t="str">
        <f>IF(J604&gt;365,"Bereits abgewandert (Segment D)",IF(Z604&gt;=Hilfswerte!$B$38,"Rot - akut gefaehrdet",IF(Z604&gt;=Hilfswerte!$B$39,"Gelb - beobachten","Gruen - stabil")))</f>
        <v>Gruen - stabil</v>
      </c>
    </row>
    <row r="605" spans="1:27" ht="15" customHeight="1" x14ac:dyDescent="0.25">
      <c r="A605" s="4" t="s">
        <v>910</v>
      </c>
      <c r="B605" s="4" t="s">
        <v>190</v>
      </c>
      <c r="C605" s="4" t="s">
        <v>51</v>
      </c>
      <c r="D605" s="4" t="s">
        <v>30</v>
      </c>
      <c r="E605" s="4">
        <v>78</v>
      </c>
      <c r="F605" s="5">
        <v>21.3</v>
      </c>
      <c r="G605" s="5">
        <v>14.4</v>
      </c>
      <c r="H605" s="6">
        <v>0</v>
      </c>
      <c r="I605" s="4">
        <v>0</v>
      </c>
      <c r="J605" s="4">
        <v>398</v>
      </c>
      <c r="K605" s="4">
        <v>0</v>
      </c>
      <c r="L605" s="4">
        <v>21</v>
      </c>
      <c r="M605" s="4">
        <v>0</v>
      </c>
      <c r="N605" s="5">
        <v>-60.1</v>
      </c>
      <c r="O605" s="7">
        <f t="shared" si="72"/>
        <v>1</v>
      </c>
      <c r="P605" s="7">
        <f t="shared" si="73"/>
        <v>1</v>
      </c>
      <c r="Q605" s="7">
        <f t="shared" si="74"/>
        <v>1</v>
      </c>
      <c r="R605" s="7">
        <f t="shared" si="75"/>
        <v>3</v>
      </c>
      <c r="S605" s="8">
        <f t="shared" si="76"/>
        <v>-6.4</v>
      </c>
      <c r="T605" s="7" t="str">
        <f t="shared" si="77"/>
        <v>D - Abwanderungsrisiko</v>
      </c>
      <c r="U605" s="4">
        <f>ROUND(((E605-Hilfswerte!$B$20)/Hilfswerte!$B$21)+((F605-Hilfswerte!$B$22)/Hilfswerte!$B$23)+((G605-Hilfswerte!$B$24)/Hilfswerte!$B$25)+0.1*INDEX(Hilfswerte!$B$4:$B$15,MATCH(C605,Hilfswerte!$A$4:$A$15,0)),2)</f>
        <v>0.71</v>
      </c>
      <c r="V605" s="4">
        <f>ROUND(SQRT((((E605-Hilfswerte!$B$20)/Hilfswerte!$B$21)-Hilfswerte!$B$28)^2+(((F605-Hilfswerte!$B$22)/Hilfswerte!$B$23)-Hilfswerte!$B$29)^2+(((G605-Hilfswerte!$B$24)/Hilfswerte!$B$25)-Hilfswerte!$B$30)^2),3)</f>
        <v>0.69899999999999995</v>
      </c>
      <c r="W605" s="4">
        <f>ROUND(E605*Hilfswerte!$B$31,0)</f>
        <v>16033</v>
      </c>
      <c r="X605" s="4">
        <f t="shared" si="78"/>
        <v>16033</v>
      </c>
      <c r="Y605" s="4" t="str">
        <f>IF(T605="A - Top-Kunde","bereits Top-Kunde",IF(AND(V605&lt;=Hilfswerte!$B$34,H605&lt;0.5*W605),"Hoch",IF(AND(V605&lt;=Hilfswerte!$B$35,H605&lt;0.7*W605),"Mittel","Niedrig")))</f>
        <v>Hoch</v>
      </c>
      <c r="Z605" s="4">
        <f t="shared" si="79"/>
        <v>48.1</v>
      </c>
      <c r="AA605" s="4" t="str">
        <f>IF(J605&gt;365,"Bereits abgewandert (Segment D)",IF(Z605&gt;=Hilfswerte!$B$38,"Rot - akut gefaehrdet",IF(Z605&gt;=Hilfswerte!$B$39,"Gelb - beobachten","Gruen - stabil")))</f>
        <v>Bereits abgewandert (Segment D)</v>
      </c>
    </row>
    <row r="606" spans="1:27" ht="15" customHeight="1" x14ac:dyDescent="0.25">
      <c r="A606" s="4" t="s">
        <v>911</v>
      </c>
      <c r="B606" s="4" t="s">
        <v>912</v>
      </c>
      <c r="C606" s="4" t="s">
        <v>29</v>
      </c>
      <c r="D606" s="4" t="s">
        <v>30</v>
      </c>
      <c r="E606" s="4">
        <v>15</v>
      </c>
      <c r="F606" s="5">
        <v>3.7</v>
      </c>
      <c r="G606" s="5">
        <v>6.4</v>
      </c>
      <c r="H606" s="6">
        <v>600</v>
      </c>
      <c r="I606" s="4">
        <v>3</v>
      </c>
      <c r="J606" s="4">
        <v>45</v>
      </c>
      <c r="K606" s="4">
        <v>0</v>
      </c>
      <c r="L606" s="4">
        <v>28</v>
      </c>
      <c r="M606" s="4">
        <v>6</v>
      </c>
      <c r="N606" s="5">
        <v>14.5</v>
      </c>
      <c r="O606" s="7">
        <f t="shared" si="72"/>
        <v>4</v>
      </c>
      <c r="P606" s="7">
        <f t="shared" si="73"/>
        <v>3</v>
      </c>
      <c r="Q606" s="7">
        <f t="shared" si="74"/>
        <v>2</v>
      </c>
      <c r="R606" s="7">
        <f t="shared" si="75"/>
        <v>9</v>
      </c>
      <c r="S606" s="8">
        <f t="shared" si="76"/>
        <v>88.9</v>
      </c>
      <c r="T606" s="7" t="str">
        <f t="shared" si="77"/>
        <v>C - Entwicklungspotenzial</v>
      </c>
      <c r="U606" s="4">
        <f>ROUND(((E606-Hilfswerte!$B$20)/Hilfswerte!$B$21)+((F606-Hilfswerte!$B$22)/Hilfswerte!$B$23)+((G606-Hilfswerte!$B$24)/Hilfswerte!$B$25)+0.1*INDEX(Hilfswerte!$B$4:$B$15,MATCH(C606,Hilfswerte!$A$4:$A$15,0)),2)</f>
        <v>-1.22</v>
      </c>
      <c r="V606" s="4">
        <f>ROUND(SQRT((((E606-Hilfswerte!$B$20)/Hilfswerte!$B$21)-Hilfswerte!$B$28)^2+(((F606-Hilfswerte!$B$22)/Hilfswerte!$B$23)-Hilfswerte!$B$29)^2+(((G606-Hilfswerte!$B$24)/Hilfswerte!$B$25)-Hilfswerte!$B$30)^2),3)</f>
        <v>1.1759999999999999</v>
      </c>
      <c r="W606" s="4">
        <f>ROUND(E606*Hilfswerte!$B$31,0)</f>
        <v>3083</v>
      </c>
      <c r="X606" s="4">
        <f t="shared" si="78"/>
        <v>2483</v>
      </c>
      <c r="Y606" s="4" t="str">
        <f>IF(T606="A - Top-Kunde","bereits Top-Kunde",IF(AND(V606&lt;=Hilfswerte!$B$34,H606&lt;0.5*W606),"Hoch",IF(AND(V606&lt;=Hilfswerte!$B$35,H606&lt;0.7*W606),"Mittel","Niedrig")))</f>
        <v>Niedrig</v>
      </c>
      <c r="Z606" s="4">
        <f t="shared" si="79"/>
        <v>7.9</v>
      </c>
      <c r="AA606" s="4" t="str">
        <f>IF(J606&gt;365,"Bereits abgewandert (Segment D)",IF(Z606&gt;=Hilfswerte!$B$38,"Rot - akut gefaehrdet",IF(Z606&gt;=Hilfswerte!$B$39,"Gelb - beobachten","Gruen - stabil")))</f>
        <v>Gruen - stabil</v>
      </c>
    </row>
    <row r="607" spans="1:27" ht="15" customHeight="1" x14ac:dyDescent="0.25">
      <c r="A607" s="4" t="s">
        <v>913</v>
      </c>
      <c r="B607" s="4" t="s">
        <v>185</v>
      </c>
      <c r="C607" s="4" t="s">
        <v>89</v>
      </c>
      <c r="D607" s="4" t="s">
        <v>117</v>
      </c>
      <c r="E607" s="4">
        <v>203</v>
      </c>
      <c r="F607" s="5">
        <v>48.1</v>
      </c>
      <c r="G607" s="5">
        <v>21.2</v>
      </c>
      <c r="H607" s="6">
        <v>36160</v>
      </c>
      <c r="I607" s="4">
        <v>4</v>
      </c>
      <c r="J607" s="4">
        <v>82</v>
      </c>
      <c r="K607" s="4">
        <v>0</v>
      </c>
      <c r="L607" s="4">
        <v>20</v>
      </c>
      <c r="M607" s="4">
        <v>3</v>
      </c>
      <c r="N607" s="5">
        <v>22.7</v>
      </c>
      <c r="O607" s="7">
        <f t="shared" si="72"/>
        <v>4</v>
      </c>
      <c r="P607" s="7">
        <f t="shared" si="73"/>
        <v>4</v>
      </c>
      <c r="Q607" s="7">
        <f t="shared" si="74"/>
        <v>5</v>
      </c>
      <c r="R607" s="7">
        <f t="shared" si="75"/>
        <v>13</v>
      </c>
      <c r="S607" s="8">
        <f t="shared" si="76"/>
        <v>135.4</v>
      </c>
      <c r="T607" s="7" t="str">
        <f t="shared" si="77"/>
        <v>A - Top-Kunde</v>
      </c>
      <c r="U607" s="4">
        <f>ROUND(((E607-Hilfswerte!$B$20)/Hilfswerte!$B$21)+((F607-Hilfswerte!$B$22)/Hilfswerte!$B$23)+((G607-Hilfswerte!$B$24)/Hilfswerte!$B$25)+0.1*INDEX(Hilfswerte!$B$4:$B$15,MATCH(C607,Hilfswerte!$A$4:$A$15,0)),2)</f>
        <v>2.76</v>
      </c>
      <c r="V607" s="4">
        <f>ROUND(SQRT((((E607-Hilfswerte!$B$20)/Hilfswerte!$B$21)-Hilfswerte!$B$28)^2+(((F607-Hilfswerte!$B$22)/Hilfswerte!$B$23)-Hilfswerte!$B$29)^2+(((G607-Hilfswerte!$B$24)/Hilfswerte!$B$25)-Hilfswerte!$B$30)^2),3)</f>
        <v>1.605</v>
      </c>
      <c r="W607" s="4">
        <f>ROUND(E607*Hilfswerte!$B$31,0)</f>
        <v>41726</v>
      </c>
      <c r="X607" s="4">
        <f t="shared" si="78"/>
        <v>5566</v>
      </c>
      <c r="Y607" s="4" t="str">
        <f>IF(T607="A - Top-Kunde","bereits Top-Kunde",IF(AND(V607&lt;=Hilfswerte!$B$34,H607&lt;0.5*W607),"Hoch",IF(AND(V607&lt;=Hilfswerte!$B$35,H607&lt;0.7*W607),"Mittel","Niedrig")))</f>
        <v>bereits Top-Kunde</v>
      </c>
      <c r="Z607" s="4">
        <f t="shared" si="79"/>
        <v>8.1</v>
      </c>
      <c r="AA607" s="4" t="str">
        <f>IF(J607&gt;365,"Bereits abgewandert (Segment D)",IF(Z607&gt;=Hilfswerte!$B$38,"Rot - akut gefaehrdet",IF(Z607&gt;=Hilfswerte!$B$39,"Gelb - beobachten","Gruen - stabil")))</f>
        <v>Gruen - stabil</v>
      </c>
    </row>
    <row r="608" spans="1:27" ht="15" customHeight="1" x14ac:dyDescent="0.25">
      <c r="A608" s="4" t="s">
        <v>914</v>
      </c>
      <c r="B608" s="4" t="s">
        <v>589</v>
      </c>
      <c r="C608" s="4" t="s">
        <v>51</v>
      </c>
      <c r="D608" s="4" t="s">
        <v>30</v>
      </c>
      <c r="E608" s="4">
        <v>23</v>
      </c>
      <c r="F608" s="5">
        <v>4.4000000000000004</v>
      </c>
      <c r="G608" s="5">
        <v>14.6</v>
      </c>
      <c r="H608" s="6">
        <v>6450</v>
      </c>
      <c r="I608" s="4">
        <v>3</v>
      </c>
      <c r="J608" s="4">
        <v>53</v>
      </c>
      <c r="K608" s="4">
        <v>2</v>
      </c>
      <c r="L608" s="4">
        <v>-2</v>
      </c>
      <c r="M608" s="4">
        <v>3</v>
      </c>
      <c r="N608" s="5">
        <v>1.8</v>
      </c>
      <c r="O608" s="7">
        <f t="shared" si="72"/>
        <v>4</v>
      </c>
      <c r="P608" s="7">
        <f t="shared" si="73"/>
        <v>3</v>
      </c>
      <c r="Q608" s="7">
        <f t="shared" si="74"/>
        <v>4</v>
      </c>
      <c r="R608" s="7">
        <f t="shared" si="75"/>
        <v>11</v>
      </c>
      <c r="S608" s="8">
        <f t="shared" si="76"/>
        <v>98.9</v>
      </c>
      <c r="T608" s="7" t="str">
        <f t="shared" si="77"/>
        <v>C - Entwicklungspotenzial</v>
      </c>
      <c r="U608" s="4">
        <f>ROUND(((E608-Hilfswerte!$B$20)/Hilfswerte!$B$21)+((F608-Hilfswerte!$B$22)/Hilfswerte!$B$23)+((G608-Hilfswerte!$B$24)/Hilfswerte!$B$25)+0.1*INDEX(Hilfswerte!$B$4:$B$15,MATCH(C608,Hilfswerte!$A$4:$A$15,0)),2)</f>
        <v>0.2</v>
      </c>
      <c r="V608" s="4">
        <f>ROUND(SQRT((((E608-Hilfswerte!$B$20)/Hilfswerte!$B$21)-Hilfswerte!$B$28)^2+(((F608-Hilfswerte!$B$22)/Hilfswerte!$B$23)-Hilfswerte!$B$29)^2+(((G608-Hilfswerte!$B$24)/Hilfswerte!$B$25)-Hilfswerte!$B$30)^2),3)</f>
        <v>1.0149999999999999</v>
      </c>
      <c r="W608" s="4">
        <f>ROUND(E608*Hilfswerte!$B$31,0)</f>
        <v>4728</v>
      </c>
      <c r="X608" s="4">
        <f t="shared" si="78"/>
        <v>0</v>
      </c>
      <c r="Y608" s="4" t="str">
        <f>IF(T608="A - Top-Kunde","bereits Top-Kunde",IF(AND(V608&lt;=Hilfswerte!$B$34,H608&lt;0.5*W608),"Hoch",IF(AND(V608&lt;=Hilfswerte!$B$35,H608&lt;0.7*W608),"Mittel","Niedrig")))</f>
        <v>Niedrig</v>
      </c>
      <c r="Z608" s="4">
        <f t="shared" si="79"/>
        <v>8.6999999999999993</v>
      </c>
      <c r="AA608" s="4" t="str">
        <f>IF(J608&gt;365,"Bereits abgewandert (Segment D)",IF(Z608&gt;=Hilfswerte!$B$38,"Rot - akut gefaehrdet",IF(Z608&gt;=Hilfswerte!$B$39,"Gelb - beobachten","Gruen - stabil")))</f>
        <v>Gruen - stabil</v>
      </c>
    </row>
    <row r="609" spans="1:27" ht="15" customHeight="1" x14ac:dyDescent="0.25">
      <c r="A609" s="4" t="s">
        <v>915</v>
      </c>
      <c r="B609" s="4" t="s">
        <v>582</v>
      </c>
      <c r="C609" s="4" t="s">
        <v>59</v>
      </c>
      <c r="D609" s="4" t="s">
        <v>93</v>
      </c>
      <c r="E609" s="4">
        <v>20</v>
      </c>
      <c r="F609" s="5">
        <v>4</v>
      </c>
      <c r="G609" s="5">
        <v>18.5</v>
      </c>
      <c r="H609" s="6">
        <v>4630</v>
      </c>
      <c r="I609" s="4">
        <v>3</v>
      </c>
      <c r="J609" s="4">
        <v>78</v>
      </c>
      <c r="K609" s="4">
        <v>0</v>
      </c>
      <c r="L609" s="4">
        <v>-5</v>
      </c>
      <c r="M609" s="4">
        <v>3</v>
      </c>
      <c r="N609" s="5">
        <v>-18.399999999999999</v>
      </c>
      <c r="O609" s="7">
        <f t="shared" si="72"/>
        <v>4</v>
      </c>
      <c r="P609" s="7">
        <f t="shared" si="73"/>
        <v>3</v>
      </c>
      <c r="Q609" s="7">
        <f t="shared" si="74"/>
        <v>4</v>
      </c>
      <c r="R609" s="7">
        <f t="shared" si="75"/>
        <v>11</v>
      </c>
      <c r="S609" s="8">
        <f t="shared" si="76"/>
        <v>100.8</v>
      </c>
      <c r="T609" s="7" t="str">
        <f t="shared" si="77"/>
        <v>C - Entwicklungspotenzial</v>
      </c>
      <c r="U609" s="4">
        <f>ROUND(((E609-Hilfswerte!$B$20)/Hilfswerte!$B$21)+((F609-Hilfswerte!$B$22)/Hilfswerte!$B$23)+((G609-Hilfswerte!$B$24)/Hilfswerte!$B$25)+0.1*INDEX(Hilfswerte!$B$4:$B$15,MATCH(C609,Hilfswerte!$A$4:$A$15,0)),2)</f>
        <v>0.38</v>
      </c>
      <c r="V609" s="4">
        <f>ROUND(SQRT((((E609-Hilfswerte!$B$20)/Hilfswerte!$B$21)-Hilfswerte!$B$28)^2+(((F609-Hilfswerte!$B$22)/Hilfswerte!$B$23)-Hilfswerte!$B$29)^2+(((G609-Hilfswerte!$B$24)/Hilfswerte!$B$25)-Hilfswerte!$B$30)^2),3)</f>
        <v>1.4510000000000001</v>
      </c>
      <c r="W609" s="4">
        <f>ROUND(E609*Hilfswerte!$B$31,0)</f>
        <v>4111</v>
      </c>
      <c r="X609" s="4">
        <f t="shared" si="78"/>
        <v>0</v>
      </c>
      <c r="Y609" s="4" t="str">
        <f>IF(T609="A - Top-Kunde","bereits Top-Kunde",IF(AND(V609&lt;=Hilfswerte!$B$34,H609&lt;0.5*W609),"Hoch",IF(AND(V609&lt;=Hilfswerte!$B$35,H609&lt;0.7*W609),"Mittel","Niedrig")))</f>
        <v>Niedrig</v>
      </c>
      <c r="Z609" s="4">
        <f t="shared" si="79"/>
        <v>11.3</v>
      </c>
      <c r="AA609" s="4" t="str">
        <f>IF(J609&gt;365,"Bereits abgewandert (Segment D)",IF(Z609&gt;=Hilfswerte!$B$38,"Rot - akut gefaehrdet",IF(Z609&gt;=Hilfswerte!$B$39,"Gelb - beobachten","Gruen - stabil")))</f>
        <v>Gruen - stabil</v>
      </c>
    </row>
    <row r="610" spans="1:27" ht="15" customHeight="1" x14ac:dyDescent="0.25">
      <c r="A610" s="4" t="s">
        <v>916</v>
      </c>
      <c r="B610" s="4" t="s">
        <v>589</v>
      </c>
      <c r="C610" s="4" t="s">
        <v>65</v>
      </c>
      <c r="D610" s="4" t="s">
        <v>30</v>
      </c>
      <c r="E610" s="4">
        <v>41</v>
      </c>
      <c r="F610" s="5">
        <v>8</v>
      </c>
      <c r="G610" s="5">
        <v>10</v>
      </c>
      <c r="H610" s="6">
        <v>9720</v>
      </c>
      <c r="I610" s="4">
        <v>3</v>
      </c>
      <c r="J610" s="4">
        <v>174</v>
      </c>
      <c r="K610" s="4">
        <v>0</v>
      </c>
      <c r="L610" s="4">
        <v>16</v>
      </c>
      <c r="M610" s="4">
        <v>6</v>
      </c>
      <c r="N610" s="5">
        <v>12.5</v>
      </c>
      <c r="O610" s="7">
        <f t="shared" si="72"/>
        <v>3</v>
      </c>
      <c r="P610" s="7">
        <f t="shared" si="73"/>
        <v>3</v>
      </c>
      <c r="Q610" s="7">
        <f t="shared" si="74"/>
        <v>5</v>
      </c>
      <c r="R610" s="7">
        <f t="shared" si="75"/>
        <v>11</v>
      </c>
      <c r="S610" s="8">
        <f t="shared" si="76"/>
        <v>111.5</v>
      </c>
      <c r="T610" s="7" t="str">
        <f t="shared" si="77"/>
        <v>B - Kernkunde</v>
      </c>
      <c r="U610" s="4">
        <f>ROUND(((E610-Hilfswerte!$B$20)/Hilfswerte!$B$21)+((F610-Hilfswerte!$B$22)/Hilfswerte!$B$23)+((G610-Hilfswerte!$B$24)/Hilfswerte!$B$25)+0.1*INDEX(Hilfswerte!$B$4:$B$15,MATCH(C610,Hilfswerte!$A$4:$A$15,0)),2)</f>
        <v>-0.78</v>
      </c>
      <c r="V610" s="4">
        <f>ROUND(SQRT((((E610-Hilfswerte!$B$20)/Hilfswerte!$B$21)-Hilfswerte!$B$28)^2+(((F610-Hilfswerte!$B$22)/Hilfswerte!$B$23)-Hilfswerte!$B$29)^2+(((G610-Hilfswerte!$B$24)/Hilfswerte!$B$25)-Hilfswerte!$B$30)^2),3)</f>
        <v>0.78400000000000003</v>
      </c>
      <c r="W610" s="4">
        <f>ROUND(E610*Hilfswerte!$B$31,0)</f>
        <v>8427</v>
      </c>
      <c r="X610" s="4">
        <f t="shared" si="78"/>
        <v>0</v>
      </c>
      <c r="Y610" s="4" t="str">
        <f>IF(T610="A - Top-Kunde","bereits Top-Kunde",IF(AND(V610&lt;=Hilfswerte!$B$34,H610&lt;0.5*W610),"Hoch",IF(AND(V610&lt;=Hilfswerte!$B$35,H610&lt;0.7*W610),"Mittel","Niedrig")))</f>
        <v>Niedrig</v>
      </c>
      <c r="Z610" s="4">
        <f t="shared" si="79"/>
        <v>11.9</v>
      </c>
      <c r="AA610" s="4" t="str">
        <f>IF(J610&gt;365,"Bereits abgewandert (Segment D)",IF(Z610&gt;=Hilfswerte!$B$38,"Rot - akut gefaehrdet",IF(Z610&gt;=Hilfswerte!$B$39,"Gelb - beobachten","Gruen - stabil")))</f>
        <v>Gruen - stabil</v>
      </c>
    </row>
    <row r="611" spans="1:27" ht="15" customHeight="1" x14ac:dyDescent="0.25">
      <c r="A611" s="4" t="s">
        <v>917</v>
      </c>
      <c r="B611" s="4" t="s">
        <v>593</v>
      </c>
      <c r="C611" s="4" t="s">
        <v>51</v>
      </c>
      <c r="D611" s="4" t="s">
        <v>30</v>
      </c>
      <c r="E611" s="4">
        <v>19</v>
      </c>
      <c r="F611" s="5">
        <v>4.2</v>
      </c>
      <c r="G611" s="5">
        <v>13.7</v>
      </c>
      <c r="H611" s="6">
        <v>2120</v>
      </c>
      <c r="I611" s="4">
        <v>4</v>
      </c>
      <c r="J611" s="4">
        <v>71</v>
      </c>
      <c r="K611" s="4">
        <v>0</v>
      </c>
      <c r="L611" s="4">
        <v>-4</v>
      </c>
      <c r="M611" s="4">
        <v>3</v>
      </c>
      <c r="N611" s="5">
        <v>25</v>
      </c>
      <c r="O611" s="7">
        <f t="shared" si="72"/>
        <v>4</v>
      </c>
      <c r="P611" s="7">
        <f t="shared" si="73"/>
        <v>4</v>
      </c>
      <c r="Q611" s="7">
        <f t="shared" si="74"/>
        <v>3</v>
      </c>
      <c r="R611" s="7">
        <f t="shared" si="75"/>
        <v>11</v>
      </c>
      <c r="S611" s="8">
        <f t="shared" si="76"/>
        <v>122.5</v>
      </c>
      <c r="T611" s="7" t="str">
        <f t="shared" si="77"/>
        <v>B - Kernkunde</v>
      </c>
      <c r="U611" s="4">
        <f>ROUND(((E611-Hilfswerte!$B$20)/Hilfswerte!$B$21)+((F611-Hilfswerte!$B$22)/Hilfswerte!$B$23)+((G611-Hilfswerte!$B$24)/Hilfswerte!$B$25)+0.1*INDEX(Hilfswerte!$B$4:$B$15,MATCH(C611,Hilfswerte!$A$4:$A$15,0)),2)</f>
        <v>0.04</v>
      </c>
      <c r="V611" s="4">
        <f>ROUND(SQRT((((E611-Hilfswerte!$B$20)/Hilfswerte!$B$21)-Hilfswerte!$B$28)^2+(((F611-Hilfswerte!$B$22)/Hilfswerte!$B$23)-Hilfswerte!$B$29)^2+(((G611-Hilfswerte!$B$24)/Hilfswerte!$B$25)-Hilfswerte!$B$30)^2),3)</f>
        <v>0.96</v>
      </c>
      <c r="W611" s="4">
        <f>ROUND(E611*Hilfswerte!$B$31,0)</f>
        <v>3905</v>
      </c>
      <c r="X611" s="4">
        <f t="shared" si="78"/>
        <v>1785</v>
      </c>
      <c r="Y611" s="4" t="str">
        <f>IF(T611="A - Top-Kunde","bereits Top-Kunde",IF(AND(V611&lt;=Hilfswerte!$B$34,H611&lt;0.5*W611),"Hoch",IF(AND(V611&lt;=Hilfswerte!$B$35,H611&lt;0.7*W611),"Mittel","Niedrig")))</f>
        <v>Mittel</v>
      </c>
      <c r="Z611" s="4">
        <f t="shared" si="79"/>
        <v>3.6</v>
      </c>
      <c r="AA611" s="4" t="str">
        <f>IF(J611&gt;365,"Bereits abgewandert (Segment D)",IF(Z611&gt;=Hilfswerte!$B$38,"Rot - akut gefaehrdet",IF(Z611&gt;=Hilfswerte!$B$39,"Gelb - beobachten","Gruen - stabil")))</f>
        <v>Gruen - stabil</v>
      </c>
    </row>
    <row r="612" spans="1:27" ht="15" customHeight="1" x14ac:dyDescent="0.25">
      <c r="A612" s="4" t="s">
        <v>918</v>
      </c>
      <c r="B612" s="4" t="s">
        <v>919</v>
      </c>
      <c r="C612" s="4" t="s">
        <v>65</v>
      </c>
      <c r="D612" s="4" t="s">
        <v>30</v>
      </c>
      <c r="E612" s="4">
        <v>63</v>
      </c>
      <c r="F612" s="5">
        <v>17.899999999999999</v>
      </c>
      <c r="G612" s="5">
        <v>20.100000000000001</v>
      </c>
      <c r="H612" s="6">
        <v>1960</v>
      </c>
      <c r="I612" s="4">
        <v>6</v>
      </c>
      <c r="J612" s="4">
        <v>12</v>
      </c>
      <c r="K612" s="4">
        <v>0</v>
      </c>
      <c r="L612" s="4">
        <v>3</v>
      </c>
      <c r="M612" s="4">
        <v>5</v>
      </c>
      <c r="N612" s="5">
        <v>-1.9</v>
      </c>
      <c r="O612" s="7">
        <f t="shared" si="72"/>
        <v>5</v>
      </c>
      <c r="P612" s="7">
        <f t="shared" si="73"/>
        <v>5</v>
      </c>
      <c r="Q612" s="7">
        <f t="shared" si="74"/>
        <v>3</v>
      </c>
      <c r="R612" s="7">
        <f t="shared" si="75"/>
        <v>13</v>
      </c>
      <c r="S612" s="8">
        <f t="shared" si="76"/>
        <v>128.19999999999999</v>
      </c>
      <c r="T612" s="7" t="str">
        <f t="shared" si="77"/>
        <v>A - Top-Kunde</v>
      </c>
      <c r="U612" s="4">
        <f>ROUND(((E612-Hilfswerte!$B$20)/Hilfswerte!$B$21)+((F612-Hilfswerte!$B$22)/Hilfswerte!$B$23)+((G612-Hilfswerte!$B$24)/Hilfswerte!$B$25)+0.1*INDEX(Hilfswerte!$B$4:$B$15,MATCH(C612,Hilfswerte!$A$4:$A$15,0)),2)</f>
        <v>1.0900000000000001</v>
      </c>
      <c r="V612" s="4">
        <f>ROUND(SQRT((((E612-Hilfswerte!$B$20)/Hilfswerte!$B$21)-Hilfswerte!$B$28)^2+(((F612-Hilfswerte!$B$22)/Hilfswerte!$B$23)-Hilfswerte!$B$29)^2+(((G612-Hilfswerte!$B$24)/Hilfswerte!$B$25)-Hilfswerte!$B$30)^2),3)</f>
        <v>1.522</v>
      </c>
      <c r="W612" s="4">
        <f>ROUND(E612*Hilfswerte!$B$31,0)</f>
        <v>12949</v>
      </c>
      <c r="X612" s="4">
        <f t="shared" si="78"/>
        <v>10989</v>
      </c>
      <c r="Y612" s="4" t="str">
        <f>IF(T612="A - Top-Kunde","bereits Top-Kunde",IF(AND(V612&lt;=Hilfswerte!$B$34,H612&lt;0.5*W612),"Hoch",IF(AND(V612&lt;=Hilfswerte!$B$35,H612&lt;0.7*W612),"Mittel","Niedrig")))</f>
        <v>bereits Top-Kunde</v>
      </c>
      <c r="Z612" s="4">
        <f t="shared" si="79"/>
        <v>2</v>
      </c>
      <c r="AA612" s="4" t="str">
        <f>IF(J612&gt;365,"Bereits abgewandert (Segment D)",IF(Z612&gt;=Hilfswerte!$B$38,"Rot - akut gefaehrdet",IF(Z612&gt;=Hilfswerte!$B$39,"Gelb - beobachten","Gruen - stabil")))</f>
        <v>Gruen - stabil</v>
      </c>
    </row>
    <row r="613" spans="1:27" ht="15" customHeight="1" x14ac:dyDescent="0.25">
      <c r="A613" s="4" t="s">
        <v>920</v>
      </c>
      <c r="B613" s="4" t="s">
        <v>378</v>
      </c>
      <c r="C613" s="4" t="s">
        <v>89</v>
      </c>
      <c r="D613" s="4" t="s">
        <v>30</v>
      </c>
      <c r="E613" s="4">
        <v>336</v>
      </c>
      <c r="F613" s="5">
        <v>56</v>
      </c>
      <c r="G613" s="5">
        <v>21.9</v>
      </c>
      <c r="H613" s="6">
        <v>0</v>
      </c>
      <c r="I613" s="4">
        <v>0</v>
      </c>
      <c r="J613" s="4">
        <v>368</v>
      </c>
      <c r="K613" s="4">
        <v>0</v>
      </c>
      <c r="L613" s="4">
        <v>-5</v>
      </c>
      <c r="M613" s="4">
        <v>0</v>
      </c>
      <c r="N613" s="5">
        <v>-45.8</v>
      </c>
      <c r="O613" s="7">
        <f t="shared" si="72"/>
        <v>1</v>
      </c>
      <c r="P613" s="7">
        <f t="shared" si="73"/>
        <v>1</v>
      </c>
      <c r="Q613" s="7">
        <f t="shared" si="74"/>
        <v>1</v>
      </c>
      <c r="R613" s="7">
        <f t="shared" si="75"/>
        <v>3</v>
      </c>
      <c r="S613" s="8">
        <f t="shared" si="76"/>
        <v>7.1</v>
      </c>
      <c r="T613" s="7" t="str">
        <f t="shared" si="77"/>
        <v>D - Abwanderungsrisiko</v>
      </c>
      <c r="U613" s="4">
        <f>ROUND(((E613-Hilfswerte!$B$20)/Hilfswerte!$B$21)+((F613-Hilfswerte!$B$22)/Hilfswerte!$B$23)+((G613-Hilfswerte!$B$24)/Hilfswerte!$B$25)+0.1*INDEX(Hilfswerte!$B$4:$B$15,MATCH(C613,Hilfswerte!$A$4:$A$15,0)),2)</f>
        <v>3.58</v>
      </c>
      <c r="V613" s="4">
        <f>ROUND(SQRT((((E613-Hilfswerte!$B$20)/Hilfswerte!$B$21)-Hilfswerte!$B$28)^2+(((F613-Hilfswerte!$B$22)/Hilfswerte!$B$23)-Hilfswerte!$B$29)^2+(((G613-Hilfswerte!$B$24)/Hilfswerte!$B$25)-Hilfswerte!$B$30)^2),3)</f>
        <v>1.8740000000000001</v>
      </c>
      <c r="W613" s="4">
        <f>ROUND(E613*Hilfswerte!$B$31,0)</f>
        <v>69064</v>
      </c>
      <c r="X613" s="4">
        <f t="shared" si="78"/>
        <v>69064</v>
      </c>
      <c r="Y613" s="4" t="str">
        <f>IF(T613="A - Top-Kunde","bereits Top-Kunde",IF(AND(V613&lt;=Hilfswerte!$B$34,H613&lt;0.5*W613),"Hoch",IF(AND(V613&lt;=Hilfswerte!$B$35,H613&lt;0.7*W613),"Mittel","Niedrig")))</f>
        <v>Niedrig</v>
      </c>
      <c r="Z613" s="4">
        <f t="shared" si="79"/>
        <v>36.700000000000003</v>
      </c>
      <c r="AA613" s="4" t="str">
        <f>IF(J613&gt;365,"Bereits abgewandert (Segment D)",IF(Z613&gt;=Hilfswerte!$B$38,"Rot - akut gefaehrdet",IF(Z613&gt;=Hilfswerte!$B$39,"Gelb - beobachten","Gruen - stabil")))</f>
        <v>Bereits abgewandert (Segment D)</v>
      </c>
    </row>
    <row r="614" spans="1:27" ht="15" customHeight="1" x14ac:dyDescent="0.25">
      <c r="A614" s="4" t="s">
        <v>921</v>
      </c>
      <c r="B614" s="4" t="s">
        <v>723</v>
      </c>
      <c r="C614" s="4" t="s">
        <v>62</v>
      </c>
      <c r="D614" s="4" t="s">
        <v>30</v>
      </c>
      <c r="E614" s="4">
        <v>11</v>
      </c>
      <c r="F614" s="5">
        <v>1.7</v>
      </c>
      <c r="G614" s="5">
        <v>14.6</v>
      </c>
      <c r="H614" s="6">
        <v>690</v>
      </c>
      <c r="I614" s="4">
        <v>2</v>
      </c>
      <c r="J614" s="4">
        <v>361</v>
      </c>
      <c r="K614" s="4">
        <v>1</v>
      </c>
      <c r="L614" s="4">
        <v>4</v>
      </c>
      <c r="M614" s="4">
        <v>1</v>
      </c>
      <c r="N614" s="5">
        <v>-15.3</v>
      </c>
      <c r="O614" s="7">
        <f t="shared" si="72"/>
        <v>2</v>
      </c>
      <c r="P614" s="7">
        <f t="shared" si="73"/>
        <v>2</v>
      </c>
      <c r="Q614" s="7">
        <f t="shared" si="74"/>
        <v>2</v>
      </c>
      <c r="R614" s="7">
        <f t="shared" si="75"/>
        <v>6</v>
      </c>
      <c r="S614" s="8">
        <f t="shared" si="76"/>
        <v>45.2</v>
      </c>
      <c r="T614" s="7" t="str">
        <f t="shared" si="77"/>
        <v>C - Entwicklungspotenzial</v>
      </c>
      <c r="U614" s="4">
        <f>ROUND(((E614-Hilfswerte!$B$20)/Hilfswerte!$B$21)+((F614-Hilfswerte!$B$22)/Hilfswerte!$B$23)+((G614-Hilfswerte!$B$24)/Hilfswerte!$B$25)+0.1*INDEX(Hilfswerte!$B$4:$B$15,MATCH(C614,Hilfswerte!$A$4:$A$15,0)),2)</f>
        <v>0.18</v>
      </c>
      <c r="V614" s="4">
        <f>ROUND(SQRT((((E614-Hilfswerte!$B$20)/Hilfswerte!$B$21)-Hilfswerte!$B$28)^2+(((F614-Hilfswerte!$B$22)/Hilfswerte!$B$23)-Hilfswerte!$B$29)^2+(((G614-Hilfswerte!$B$24)/Hilfswerte!$B$25)-Hilfswerte!$B$30)^2),3)</f>
        <v>1.0760000000000001</v>
      </c>
      <c r="W614" s="4">
        <f>ROUND(E614*Hilfswerte!$B$31,0)</f>
        <v>2261</v>
      </c>
      <c r="X614" s="4">
        <f t="shared" si="78"/>
        <v>1571</v>
      </c>
      <c r="Y614" s="4" t="str">
        <f>IF(T614="A - Top-Kunde","bereits Top-Kunde",IF(AND(V614&lt;=Hilfswerte!$B$34,H614&lt;0.5*W614),"Hoch",IF(AND(V614&lt;=Hilfswerte!$B$35,H614&lt;0.7*W614),"Mittel","Niedrig")))</f>
        <v>Mittel</v>
      </c>
      <c r="Z614" s="4">
        <f t="shared" si="79"/>
        <v>28</v>
      </c>
      <c r="AA614" s="4" t="str">
        <f>IF(J614&gt;365,"Bereits abgewandert (Segment D)",IF(Z614&gt;=Hilfswerte!$B$38,"Rot - akut gefaehrdet",IF(Z614&gt;=Hilfswerte!$B$39,"Gelb - beobachten","Gruen - stabil")))</f>
        <v>Rot - akut gefaehrdet</v>
      </c>
    </row>
    <row r="615" spans="1:27" ht="15" customHeight="1" x14ac:dyDescent="0.25">
      <c r="A615" s="4" t="s">
        <v>922</v>
      </c>
      <c r="B615" s="4" t="s">
        <v>758</v>
      </c>
      <c r="C615" s="4" t="s">
        <v>47</v>
      </c>
      <c r="D615" s="4" t="s">
        <v>30</v>
      </c>
      <c r="E615" s="4">
        <v>34</v>
      </c>
      <c r="F615" s="5">
        <v>5.5</v>
      </c>
      <c r="G615" s="5">
        <v>18.3</v>
      </c>
      <c r="H615" s="6">
        <v>2490</v>
      </c>
      <c r="I615" s="4">
        <v>3</v>
      </c>
      <c r="J615" s="4">
        <v>44</v>
      </c>
      <c r="K615" s="4">
        <v>0</v>
      </c>
      <c r="L615" s="4">
        <v>14</v>
      </c>
      <c r="M615" s="4">
        <v>4</v>
      </c>
      <c r="N615" s="5">
        <v>34.299999999999997</v>
      </c>
      <c r="O615" s="7">
        <f t="shared" si="72"/>
        <v>4</v>
      </c>
      <c r="P615" s="7">
        <f t="shared" si="73"/>
        <v>3</v>
      </c>
      <c r="Q615" s="7">
        <f t="shared" si="74"/>
        <v>3</v>
      </c>
      <c r="R615" s="7">
        <f t="shared" si="75"/>
        <v>10</v>
      </c>
      <c r="S615" s="8">
        <f t="shared" si="76"/>
        <v>113</v>
      </c>
      <c r="T615" s="7" t="str">
        <f t="shared" si="77"/>
        <v>B - Kernkunde</v>
      </c>
      <c r="U615" s="4">
        <f>ROUND(((E615-Hilfswerte!$B$20)/Hilfswerte!$B$21)+((F615-Hilfswerte!$B$22)/Hilfswerte!$B$23)+((G615-Hilfswerte!$B$24)/Hilfswerte!$B$25)+0.1*INDEX(Hilfswerte!$B$4:$B$15,MATCH(C615,Hilfswerte!$A$4:$A$15,0)),2)</f>
        <v>0.59</v>
      </c>
      <c r="V615" s="4">
        <f>ROUND(SQRT((((E615-Hilfswerte!$B$20)/Hilfswerte!$B$21)-Hilfswerte!$B$28)^2+(((F615-Hilfswerte!$B$22)/Hilfswerte!$B$23)-Hilfswerte!$B$29)^2+(((G615-Hilfswerte!$B$24)/Hilfswerte!$B$25)-Hilfswerte!$B$30)^2),3)</f>
        <v>1.389</v>
      </c>
      <c r="W615" s="4">
        <f>ROUND(E615*Hilfswerte!$B$31,0)</f>
        <v>6989</v>
      </c>
      <c r="X615" s="4">
        <f t="shared" si="78"/>
        <v>4499</v>
      </c>
      <c r="Y615" s="4" t="str">
        <f>IF(T615="A - Top-Kunde","bereits Top-Kunde",IF(AND(V615&lt;=Hilfswerte!$B$34,H615&lt;0.5*W615),"Hoch",IF(AND(V615&lt;=Hilfswerte!$B$35,H615&lt;0.7*W615),"Mittel","Niedrig")))</f>
        <v>Niedrig</v>
      </c>
      <c r="Z615" s="4">
        <f t="shared" si="79"/>
        <v>5</v>
      </c>
      <c r="AA615" s="4" t="str">
        <f>IF(J615&gt;365,"Bereits abgewandert (Segment D)",IF(Z615&gt;=Hilfswerte!$B$38,"Rot - akut gefaehrdet",IF(Z615&gt;=Hilfswerte!$B$39,"Gelb - beobachten","Gruen - stabil")))</f>
        <v>Gruen - stabil</v>
      </c>
    </row>
    <row r="616" spans="1:27" ht="15" customHeight="1" x14ac:dyDescent="0.25">
      <c r="A616" s="4" t="s">
        <v>923</v>
      </c>
      <c r="B616" s="4" t="s">
        <v>743</v>
      </c>
      <c r="C616" s="4" t="s">
        <v>74</v>
      </c>
      <c r="D616" s="4" t="s">
        <v>30</v>
      </c>
      <c r="E616" s="4">
        <v>137</v>
      </c>
      <c r="F616" s="5">
        <v>23.9</v>
      </c>
      <c r="G616" s="5">
        <v>13.8</v>
      </c>
      <c r="H616" s="6">
        <v>0</v>
      </c>
      <c r="I616" s="4">
        <v>0</v>
      </c>
      <c r="J616" s="4">
        <v>696</v>
      </c>
      <c r="K616" s="4">
        <v>0</v>
      </c>
      <c r="L616" s="4">
        <v>12</v>
      </c>
      <c r="M616" s="4">
        <v>0</v>
      </c>
      <c r="N616" s="5">
        <v>-61.4</v>
      </c>
      <c r="O616" s="7">
        <f t="shared" si="72"/>
        <v>1</v>
      </c>
      <c r="P616" s="7">
        <f t="shared" si="73"/>
        <v>1</v>
      </c>
      <c r="Q616" s="7">
        <f t="shared" si="74"/>
        <v>1</v>
      </c>
      <c r="R616" s="7">
        <f t="shared" si="75"/>
        <v>3</v>
      </c>
      <c r="S616" s="8">
        <f t="shared" si="76"/>
        <v>-4.3</v>
      </c>
      <c r="T616" s="7" t="str">
        <f t="shared" si="77"/>
        <v>D - Abwanderungsrisiko</v>
      </c>
      <c r="U616" s="4">
        <f>ROUND(((E616-Hilfswerte!$B$20)/Hilfswerte!$B$21)+((F616-Hilfswerte!$B$22)/Hilfswerte!$B$23)+((G616-Hilfswerte!$B$24)/Hilfswerte!$B$25)+0.1*INDEX(Hilfswerte!$B$4:$B$15,MATCH(C616,Hilfswerte!$A$4:$A$15,0)),2)</f>
        <v>0.55000000000000004</v>
      </c>
      <c r="V616" s="4">
        <f>ROUND(SQRT((((E616-Hilfswerte!$B$20)/Hilfswerte!$B$21)-Hilfswerte!$B$28)^2+(((F616-Hilfswerte!$B$22)/Hilfswerte!$B$23)-Hilfswerte!$B$29)^2+(((G616-Hilfswerte!$B$24)/Hilfswerte!$B$25)-Hilfswerte!$B$30)^2),3)</f>
        <v>0.498</v>
      </c>
      <c r="W616" s="4">
        <f>ROUND(E616*Hilfswerte!$B$31,0)</f>
        <v>28160</v>
      </c>
      <c r="X616" s="4">
        <f t="shared" si="78"/>
        <v>28160</v>
      </c>
      <c r="Y616" s="4" t="str">
        <f>IF(T616="A - Top-Kunde","bereits Top-Kunde",IF(AND(V616&lt;=Hilfswerte!$B$34,H616&lt;0.5*W616),"Hoch",IF(AND(V616&lt;=Hilfswerte!$B$35,H616&lt;0.7*W616),"Mittel","Niedrig")))</f>
        <v>Hoch</v>
      </c>
      <c r="Z616" s="4">
        <f t="shared" si="79"/>
        <v>61.8</v>
      </c>
      <c r="AA616" s="4" t="str">
        <f>IF(J616&gt;365,"Bereits abgewandert (Segment D)",IF(Z616&gt;=Hilfswerte!$B$38,"Rot - akut gefaehrdet",IF(Z616&gt;=Hilfswerte!$B$39,"Gelb - beobachten","Gruen - stabil")))</f>
        <v>Bereits abgewandert (Segment D)</v>
      </c>
    </row>
    <row r="617" spans="1:27" ht="15" customHeight="1" x14ac:dyDescent="0.25">
      <c r="A617" s="4" t="s">
        <v>924</v>
      </c>
      <c r="B617" s="4" t="s">
        <v>132</v>
      </c>
      <c r="C617" s="4" t="s">
        <v>59</v>
      </c>
      <c r="D617" s="4" t="s">
        <v>30</v>
      </c>
      <c r="E617" s="4">
        <v>243</v>
      </c>
      <c r="F617" s="5">
        <v>28.2</v>
      </c>
      <c r="G617" s="5">
        <v>16.600000000000001</v>
      </c>
      <c r="H617" s="6">
        <v>15710</v>
      </c>
      <c r="I617" s="4">
        <v>2</v>
      </c>
      <c r="J617" s="4">
        <v>317</v>
      </c>
      <c r="K617" s="4">
        <v>1</v>
      </c>
      <c r="L617" s="4">
        <v>-4</v>
      </c>
      <c r="M617" s="4">
        <v>3</v>
      </c>
      <c r="N617" s="5">
        <v>-24.2</v>
      </c>
      <c r="O617" s="7">
        <f t="shared" si="72"/>
        <v>2</v>
      </c>
      <c r="P617" s="7">
        <f t="shared" si="73"/>
        <v>2</v>
      </c>
      <c r="Q617" s="7">
        <f t="shared" si="74"/>
        <v>5</v>
      </c>
      <c r="R617" s="7">
        <f t="shared" si="75"/>
        <v>9</v>
      </c>
      <c r="S617" s="8">
        <f t="shared" si="76"/>
        <v>71.900000000000006</v>
      </c>
      <c r="T617" s="7" t="str">
        <f t="shared" si="77"/>
        <v>C - Entwicklungspotenzial</v>
      </c>
      <c r="U617" s="4">
        <f>ROUND(((E617-Hilfswerte!$B$20)/Hilfswerte!$B$21)+((F617-Hilfswerte!$B$22)/Hilfswerte!$B$23)+((G617-Hilfswerte!$B$24)/Hilfswerte!$B$25)+0.1*INDEX(Hilfswerte!$B$4:$B$15,MATCH(C617,Hilfswerte!$A$4:$A$15,0)),2)</f>
        <v>1.47</v>
      </c>
      <c r="V617" s="4">
        <f>ROUND(SQRT((((E617-Hilfswerte!$B$20)/Hilfswerte!$B$21)-Hilfswerte!$B$28)^2+(((F617-Hilfswerte!$B$22)/Hilfswerte!$B$23)-Hilfswerte!$B$29)^2+(((G617-Hilfswerte!$B$24)/Hilfswerte!$B$25)-Hilfswerte!$B$30)^2),3)</f>
        <v>0.93100000000000005</v>
      </c>
      <c r="W617" s="4">
        <f>ROUND(E617*Hilfswerte!$B$31,0)</f>
        <v>49948</v>
      </c>
      <c r="X617" s="4">
        <f t="shared" si="78"/>
        <v>34238</v>
      </c>
      <c r="Y617" s="4" t="str">
        <f>IF(T617="A - Top-Kunde","bereits Top-Kunde",IF(AND(V617&lt;=Hilfswerte!$B$34,H617&lt;0.5*W617),"Hoch",IF(AND(V617&lt;=Hilfswerte!$B$35,H617&lt;0.7*W617),"Mittel","Niedrig")))</f>
        <v>Mittel</v>
      </c>
      <c r="Z617" s="4">
        <f t="shared" si="79"/>
        <v>28.5</v>
      </c>
      <c r="AA617" s="4" t="str">
        <f>IF(J617&gt;365,"Bereits abgewandert (Segment D)",IF(Z617&gt;=Hilfswerte!$B$38,"Rot - akut gefaehrdet",IF(Z617&gt;=Hilfswerte!$B$39,"Gelb - beobachten","Gruen - stabil")))</f>
        <v>Rot - akut gefaehrdet</v>
      </c>
    </row>
    <row r="618" spans="1:27" ht="15" customHeight="1" x14ac:dyDescent="0.25">
      <c r="A618" s="4" t="s">
        <v>925</v>
      </c>
      <c r="B618" s="4" t="s">
        <v>46</v>
      </c>
      <c r="C618" s="4" t="s">
        <v>62</v>
      </c>
      <c r="D618" s="4" t="s">
        <v>30</v>
      </c>
      <c r="E618" s="4">
        <v>43</v>
      </c>
      <c r="F618" s="5">
        <v>4.9000000000000004</v>
      </c>
      <c r="G618" s="5">
        <v>4.4000000000000004</v>
      </c>
      <c r="H618" s="6">
        <v>0</v>
      </c>
      <c r="I618" s="4">
        <v>0</v>
      </c>
      <c r="J618" s="4">
        <v>811</v>
      </c>
      <c r="K618" s="4">
        <v>0</v>
      </c>
      <c r="L618" s="4">
        <v>22</v>
      </c>
      <c r="M618" s="4">
        <v>0</v>
      </c>
      <c r="N618" s="5">
        <v>-84.7</v>
      </c>
      <c r="O618" s="7">
        <f t="shared" si="72"/>
        <v>1</v>
      </c>
      <c r="P618" s="7">
        <f t="shared" si="73"/>
        <v>1</v>
      </c>
      <c r="Q618" s="7">
        <f t="shared" si="74"/>
        <v>1</v>
      </c>
      <c r="R618" s="7">
        <f t="shared" si="75"/>
        <v>3</v>
      </c>
      <c r="S618" s="8">
        <f t="shared" si="76"/>
        <v>-19</v>
      </c>
      <c r="T618" s="7" t="str">
        <f t="shared" si="77"/>
        <v>D - Abwanderungsrisiko</v>
      </c>
      <c r="U618" s="4">
        <f>ROUND(((E618-Hilfswerte!$B$20)/Hilfswerte!$B$21)+((F618-Hilfswerte!$B$22)/Hilfswerte!$B$23)+((G618-Hilfswerte!$B$24)/Hilfswerte!$B$25)+0.1*INDEX(Hilfswerte!$B$4:$B$15,MATCH(C618,Hilfswerte!$A$4:$A$15,0)),2)</f>
        <v>-1.25</v>
      </c>
      <c r="V618" s="4">
        <f>ROUND(SQRT((((E618-Hilfswerte!$B$20)/Hilfswerte!$B$21)-Hilfswerte!$B$28)^2+(((F618-Hilfswerte!$B$22)/Hilfswerte!$B$23)-Hilfswerte!$B$29)^2+(((G618-Hilfswerte!$B$24)/Hilfswerte!$B$25)-Hilfswerte!$B$30)^2),3)</f>
        <v>1.3420000000000001</v>
      </c>
      <c r="W618" s="4">
        <f>ROUND(E618*Hilfswerte!$B$31,0)</f>
        <v>8838</v>
      </c>
      <c r="X618" s="4">
        <f t="shared" si="78"/>
        <v>8838</v>
      </c>
      <c r="Y618" s="4" t="str">
        <f>IF(T618="A - Top-Kunde","bereits Top-Kunde",IF(AND(V618&lt;=Hilfswerte!$B$34,H618&lt;0.5*W618),"Hoch",IF(AND(V618&lt;=Hilfswerte!$B$35,H618&lt;0.7*W618),"Mittel","Niedrig")))</f>
        <v>Niedrig</v>
      </c>
      <c r="Z618" s="4">
        <f t="shared" si="79"/>
        <v>78.8</v>
      </c>
      <c r="AA618" s="4" t="str">
        <f>IF(J618&gt;365,"Bereits abgewandert (Segment D)",IF(Z618&gt;=Hilfswerte!$B$38,"Rot - akut gefaehrdet",IF(Z618&gt;=Hilfswerte!$B$39,"Gelb - beobachten","Gruen - stabil")))</f>
        <v>Bereits abgewandert (Segment D)</v>
      </c>
    </row>
    <row r="619" spans="1:27" ht="15" customHeight="1" x14ac:dyDescent="0.25">
      <c r="A619" s="4" t="s">
        <v>926</v>
      </c>
      <c r="B619" s="4" t="s">
        <v>906</v>
      </c>
      <c r="C619" s="4" t="s">
        <v>29</v>
      </c>
      <c r="D619" s="4" t="s">
        <v>30</v>
      </c>
      <c r="E619" s="4">
        <v>34</v>
      </c>
      <c r="F619" s="5">
        <v>7.7</v>
      </c>
      <c r="G619" s="5">
        <v>10.1</v>
      </c>
      <c r="H619" s="6">
        <v>5590</v>
      </c>
      <c r="I619" s="4">
        <v>5</v>
      </c>
      <c r="J619" s="4">
        <v>23</v>
      </c>
      <c r="K619" s="4">
        <v>1</v>
      </c>
      <c r="L619" s="4">
        <v>22</v>
      </c>
      <c r="M619" s="4">
        <v>4</v>
      </c>
      <c r="N619" s="5">
        <v>24.4</v>
      </c>
      <c r="O619" s="7">
        <f t="shared" si="72"/>
        <v>5</v>
      </c>
      <c r="P619" s="7">
        <f t="shared" si="73"/>
        <v>5</v>
      </c>
      <c r="Q619" s="7">
        <f t="shared" si="74"/>
        <v>4</v>
      </c>
      <c r="R619" s="7">
        <f t="shared" si="75"/>
        <v>14</v>
      </c>
      <c r="S619" s="8">
        <f t="shared" si="76"/>
        <v>139.6</v>
      </c>
      <c r="T619" s="7" t="str">
        <f t="shared" si="77"/>
        <v>A - Top-Kunde</v>
      </c>
      <c r="U619" s="4">
        <f>ROUND(((E619-Hilfswerte!$B$20)/Hilfswerte!$B$21)+((F619-Hilfswerte!$B$22)/Hilfswerte!$B$23)+((G619-Hilfswerte!$B$24)/Hilfswerte!$B$25)+0.1*INDEX(Hilfswerte!$B$4:$B$15,MATCH(C619,Hilfswerte!$A$4:$A$15,0)),2)</f>
        <v>-0.48</v>
      </c>
      <c r="V619" s="4">
        <f>ROUND(SQRT((((E619-Hilfswerte!$B$20)/Hilfswerte!$B$21)-Hilfswerte!$B$28)^2+(((F619-Hilfswerte!$B$22)/Hilfswerte!$B$23)-Hilfswerte!$B$29)^2+(((G619-Hilfswerte!$B$24)/Hilfswerte!$B$25)-Hilfswerte!$B$30)^2),3)</f>
        <v>0.80500000000000005</v>
      </c>
      <c r="W619" s="4">
        <f>ROUND(E619*Hilfswerte!$B$31,0)</f>
        <v>6989</v>
      </c>
      <c r="X619" s="4">
        <f t="shared" si="78"/>
        <v>1399</v>
      </c>
      <c r="Y619" s="4" t="str">
        <f>IF(T619="A - Top-Kunde","bereits Top-Kunde",IF(AND(V619&lt;=Hilfswerte!$B$34,H619&lt;0.5*W619),"Hoch",IF(AND(V619&lt;=Hilfswerte!$B$35,H619&lt;0.7*W619),"Mittel","Niedrig")))</f>
        <v>bereits Top-Kunde</v>
      </c>
      <c r="Z619" s="4">
        <f t="shared" si="79"/>
        <v>8.6</v>
      </c>
      <c r="AA619" s="4" t="str">
        <f>IF(J619&gt;365,"Bereits abgewandert (Segment D)",IF(Z619&gt;=Hilfswerte!$B$38,"Rot - akut gefaehrdet",IF(Z619&gt;=Hilfswerte!$B$39,"Gelb - beobachten","Gruen - stabil")))</f>
        <v>Gruen - stabil</v>
      </c>
    </row>
    <row r="620" spans="1:27" ht="15" customHeight="1" x14ac:dyDescent="0.25">
      <c r="A620" s="4" t="s">
        <v>927</v>
      </c>
      <c r="B620" s="4" t="s">
        <v>464</v>
      </c>
      <c r="C620" s="4" t="s">
        <v>38</v>
      </c>
      <c r="D620" s="4" t="s">
        <v>30</v>
      </c>
      <c r="E620" s="4">
        <v>188</v>
      </c>
      <c r="F620" s="5">
        <v>21.6</v>
      </c>
      <c r="G620" s="5">
        <v>4.3</v>
      </c>
      <c r="H620" s="6">
        <v>14580</v>
      </c>
      <c r="I620" s="4">
        <v>3</v>
      </c>
      <c r="J620" s="4">
        <v>20</v>
      </c>
      <c r="K620" s="4">
        <v>0</v>
      </c>
      <c r="L620" s="4">
        <v>10</v>
      </c>
      <c r="M620" s="4">
        <v>6</v>
      </c>
      <c r="N620" s="5">
        <v>4.3</v>
      </c>
      <c r="O620" s="7">
        <f t="shared" si="72"/>
        <v>5</v>
      </c>
      <c r="P620" s="7">
        <f t="shared" si="73"/>
        <v>3</v>
      </c>
      <c r="Q620" s="7">
        <f t="shared" si="74"/>
        <v>5</v>
      </c>
      <c r="R620" s="7">
        <f t="shared" si="75"/>
        <v>13</v>
      </c>
      <c r="S620" s="8">
        <f t="shared" si="76"/>
        <v>129.19999999999999</v>
      </c>
      <c r="T620" s="7" t="str">
        <f t="shared" si="77"/>
        <v>A - Top-Kunde</v>
      </c>
      <c r="U620" s="4">
        <f>ROUND(((E620-Hilfswerte!$B$20)/Hilfswerte!$B$21)+((F620-Hilfswerte!$B$22)/Hilfswerte!$B$23)+((G620-Hilfswerte!$B$24)/Hilfswerte!$B$25)+0.1*INDEX(Hilfswerte!$B$4:$B$15,MATCH(C620,Hilfswerte!$A$4:$A$15,0)),2)</f>
        <v>-0.42</v>
      </c>
      <c r="V620" s="4">
        <f>ROUND(SQRT((((E620-Hilfswerte!$B$20)/Hilfswerte!$B$21)-Hilfswerte!$B$28)^2+(((F620-Hilfswerte!$B$22)/Hilfswerte!$B$23)-Hilfswerte!$B$29)^2+(((G620-Hilfswerte!$B$24)/Hilfswerte!$B$25)-Hilfswerte!$B$30)^2),3)</f>
        <v>1.139</v>
      </c>
      <c r="W620" s="4">
        <f>ROUND(E620*Hilfswerte!$B$31,0)</f>
        <v>38643</v>
      </c>
      <c r="X620" s="4">
        <f t="shared" si="78"/>
        <v>24063</v>
      </c>
      <c r="Y620" s="4" t="str">
        <f>IF(T620="A - Top-Kunde","bereits Top-Kunde",IF(AND(V620&lt;=Hilfswerte!$B$34,H620&lt;0.5*W620),"Hoch",IF(AND(V620&lt;=Hilfswerte!$B$35,H620&lt;0.7*W620),"Mittel","Niedrig")))</f>
        <v>bereits Top-Kunde</v>
      </c>
      <c r="Z620" s="4">
        <f t="shared" si="79"/>
        <v>3</v>
      </c>
      <c r="AA620" s="4" t="str">
        <f>IF(J620&gt;365,"Bereits abgewandert (Segment D)",IF(Z620&gt;=Hilfswerte!$B$38,"Rot - akut gefaehrdet",IF(Z620&gt;=Hilfswerte!$B$39,"Gelb - beobachten","Gruen - stabil")))</f>
        <v>Gruen - stabil</v>
      </c>
    </row>
    <row r="621" spans="1:27" ht="15" customHeight="1" x14ac:dyDescent="0.25">
      <c r="A621" s="4" t="s">
        <v>928</v>
      </c>
      <c r="B621" s="4" t="s">
        <v>140</v>
      </c>
      <c r="C621" s="4" t="s">
        <v>47</v>
      </c>
      <c r="D621" s="4" t="s">
        <v>30</v>
      </c>
      <c r="E621" s="4">
        <v>5</v>
      </c>
      <c r="F621" s="5">
        <v>1</v>
      </c>
      <c r="G621" s="5">
        <v>12.1</v>
      </c>
      <c r="H621" s="6">
        <v>400</v>
      </c>
      <c r="I621" s="4">
        <v>4</v>
      </c>
      <c r="J621" s="4">
        <v>52</v>
      </c>
      <c r="K621" s="4">
        <v>2</v>
      </c>
      <c r="L621" s="4">
        <v>6</v>
      </c>
      <c r="M621" s="4">
        <v>1</v>
      </c>
      <c r="N621" s="5">
        <v>25.1</v>
      </c>
      <c r="O621" s="7">
        <f t="shared" si="72"/>
        <v>4</v>
      </c>
      <c r="P621" s="7">
        <f t="shared" si="73"/>
        <v>4</v>
      </c>
      <c r="Q621" s="7">
        <f t="shared" si="74"/>
        <v>2</v>
      </c>
      <c r="R621" s="7">
        <f t="shared" si="75"/>
        <v>10</v>
      </c>
      <c r="S621" s="8">
        <f t="shared" si="76"/>
        <v>98.8</v>
      </c>
      <c r="T621" s="7" t="str">
        <f t="shared" si="77"/>
        <v>C - Entwicklungspotenzial</v>
      </c>
      <c r="U621" s="4">
        <f>ROUND(((E621-Hilfswerte!$B$20)/Hilfswerte!$B$21)+((F621-Hilfswerte!$B$22)/Hilfswerte!$B$23)+((G621-Hilfswerte!$B$24)/Hilfswerte!$B$25)+0.1*INDEX(Hilfswerte!$B$4:$B$15,MATCH(C621,Hilfswerte!$A$4:$A$15,0)),2)</f>
        <v>-0.6</v>
      </c>
      <c r="V621" s="4">
        <f>ROUND(SQRT((((E621-Hilfswerte!$B$20)/Hilfswerte!$B$21)-Hilfswerte!$B$28)^2+(((F621-Hilfswerte!$B$22)/Hilfswerte!$B$23)-Hilfswerte!$B$29)^2+(((G621-Hilfswerte!$B$24)/Hilfswerte!$B$25)-Hilfswerte!$B$30)^2),3)</f>
        <v>0.96899999999999997</v>
      </c>
      <c r="W621" s="4">
        <f>ROUND(E621*Hilfswerte!$B$31,0)</f>
        <v>1028</v>
      </c>
      <c r="X621" s="4">
        <f t="shared" si="78"/>
        <v>628</v>
      </c>
      <c r="Y621" s="4" t="str">
        <f>IF(T621="A - Top-Kunde","bereits Top-Kunde",IF(AND(V621&lt;=Hilfswerte!$B$34,H621&lt;0.5*W621),"Hoch",IF(AND(V621&lt;=Hilfswerte!$B$35,H621&lt;0.7*W621),"Mittel","Niedrig")))</f>
        <v>Mittel</v>
      </c>
      <c r="Z621" s="4">
        <f t="shared" si="79"/>
        <v>9.8000000000000007</v>
      </c>
      <c r="AA621" s="4" t="str">
        <f>IF(J621&gt;365,"Bereits abgewandert (Segment D)",IF(Z621&gt;=Hilfswerte!$B$38,"Rot - akut gefaehrdet",IF(Z621&gt;=Hilfswerte!$B$39,"Gelb - beobachten","Gruen - stabil")))</f>
        <v>Gruen - stabil</v>
      </c>
    </row>
    <row r="622" spans="1:27" ht="15" customHeight="1" x14ac:dyDescent="0.25">
      <c r="A622" s="4" t="s">
        <v>929</v>
      </c>
      <c r="B622" s="4" t="s">
        <v>103</v>
      </c>
      <c r="C622" s="4" t="s">
        <v>33</v>
      </c>
      <c r="D622" s="4" t="s">
        <v>30</v>
      </c>
      <c r="E622" s="4">
        <v>86</v>
      </c>
      <c r="F622" s="5">
        <v>21.1</v>
      </c>
      <c r="G622" s="5">
        <v>9.6</v>
      </c>
      <c r="H622" s="6">
        <v>6490</v>
      </c>
      <c r="I622" s="4">
        <v>1</v>
      </c>
      <c r="J622" s="4">
        <v>313</v>
      </c>
      <c r="K622" s="4">
        <v>0</v>
      </c>
      <c r="L622" s="4">
        <v>15</v>
      </c>
      <c r="M622" s="4">
        <v>4</v>
      </c>
      <c r="N622" s="5">
        <v>21.5</v>
      </c>
      <c r="O622" s="7">
        <f t="shared" si="72"/>
        <v>2</v>
      </c>
      <c r="P622" s="7">
        <f t="shared" si="73"/>
        <v>1</v>
      </c>
      <c r="Q622" s="7">
        <f t="shared" si="74"/>
        <v>4</v>
      </c>
      <c r="R622" s="7">
        <f t="shared" si="75"/>
        <v>7</v>
      </c>
      <c r="S622" s="8">
        <f t="shared" si="76"/>
        <v>76.3</v>
      </c>
      <c r="T622" s="7" t="str">
        <f t="shared" si="77"/>
        <v>C - Entwicklungspotenzial</v>
      </c>
      <c r="U622" s="4">
        <f>ROUND(((E622-Hilfswerte!$B$20)/Hilfswerte!$B$21)+((F622-Hilfswerte!$B$22)/Hilfswerte!$B$23)+((G622-Hilfswerte!$B$24)/Hilfswerte!$B$25)+0.1*INDEX(Hilfswerte!$B$4:$B$15,MATCH(C622,Hilfswerte!$A$4:$A$15,0)),2)</f>
        <v>-0.34</v>
      </c>
      <c r="V622" s="4">
        <f>ROUND(SQRT((((E622-Hilfswerte!$B$20)/Hilfswerte!$B$21)-Hilfswerte!$B$28)^2+(((F622-Hilfswerte!$B$22)/Hilfswerte!$B$23)-Hilfswerte!$B$29)^2+(((G622-Hilfswerte!$B$24)/Hilfswerte!$B$25)-Hilfswerte!$B$30)^2),3)</f>
        <v>0.52500000000000002</v>
      </c>
      <c r="W622" s="4">
        <f>ROUND(E622*Hilfswerte!$B$31,0)</f>
        <v>17677</v>
      </c>
      <c r="X622" s="4">
        <f t="shared" si="78"/>
        <v>11187</v>
      </c>
      <c r="Y622" s="4" t="str">
        <f>IF(T622="A - Top-Kunde","bereits Top-Kunde",IF(AND(V622&lt;=Hilfswerte!$B$34,H622&lt;0.5*W622),"Hoch",IF(AND(V622&lt;=Hilfswerte!$B$35,H622&lt;0.7*W622),"Mittel","Niedrig")))</f>
        <v>Hoch</v>
      </c>
      <c r="Z622" s="4">
        <f t="shared" si="79"/>
        <v>18.7</v>
      </c>
      <c r="AA622" s="4" t="str">
        <f>IF(J622&gt;365,"Bereits abgewandert (Segment D)",IF(Z622&gt;=Hilfswerte!$B$38,"Rot - akut gefaehrdet",IF(Z622&gt;=Hilfswerte!$B$39,"Gelb - beobachten","Gruen - stabil")))</f>
        <v>Gelb - beobachten</v>
      </c>
    </row>
    <row r="623" spans="1:27" ht="15" customHeight="1" x14ac:dyDescent="0.25">
      <c r="A623" s="4" t="s">
        <v>930</v>
      </c>
      <c r="B623" s="4" t="s">
        <v>870</v>
      </c>
      <c r="C623" s="4" t="s">
        <v>33</v>
      </c>
      <c r="D623" s="4" t="s">
        <v>56</v>
      </c>
      <c r="E623" s="4">
        <v>20</v>
      </c>
      <c r="F623" s="5">
        <v>4.2</v>
      </c>
      <c r="G623" s="5">
        <v>12.2</v>
      </c>
      <c r="H623" s="6">
        <v>1020</v>
      </c>
      <c r="I623" s="4">
        <v>1</v>
      </c>
      <c r="J623" s="4">
        <v>178</v>
      </c>
      <c r="K623" s="4">
        <v>0</v>
      </c>
      <c r="L623" s="4">
        <v>15</v>
      </c>
      <c r="M623" s="4">
        <v>1</v>
      </c>
      <c r="N623" s="5">
        <v>-6.1</v>
      </c>
      <c r="O623" s="7">
        <f t="shared" si="72"/>
        <v>3</v>
      </c>
      <c r="P623" s="7">
        <f t="shared" si="73"/>
        <v>1</v>
      </c>
      <c r="Q623" s="7">
        <f t="shared" si="74"/>
        <v>3</v>
      </c>
      <c r="R623" s="7">
        <f t="shared" si="75"/>
        <v>7</v>
      </c>
      <c r="S623" s="8">
        <f t="shared" si="76"/>
        <v>62.5</v>
      </c>
      <c r="T623" s="7" t="str">
        <f t="shared" si="77"/>
        <v>C - Entwicklungspotenzial</v>
      </c>
      <c r="U623" s="4">
        <f>ROUND(((E623-Hilfswerte!$B$20)/Hilfswerte!$B$21)+((F623-Hilfswerte!$B$22)/Hilfswerte!$B$23)+((G623-Hilfswerte!$B$24)/Hilfswerte!$B$25)+0.1*INDEX(Hilfswerte!$B$4:$B$15,MATCH(C623,Hilfswerte!$A$4:$A$15,0)),2)</f>
        <v>-0.51</v>
      </c>
      <c r="V623" s="4">
        <f>ROUND(SQRT((((E623-Hilfswerte!$B$20)/Hilfswerte!$B$21)-Hilfswerte!$B$28)^2+(((F623-Hilfswerte!$B$22)/Hilfswerte!$B$23)-Hilfswerte!$B$29)^2+(((G623-Hilfswerte!$B$24)/Hilfswerte!$B$25)-Hilfswerte!$B$30)^2),3)</f>
        <v>0.88600000000000001</v>
      </c>
      <c r="W623" s="4">
        <f>ROUND(E623*Hilfswerte!$B$31,0)</f>
        <v>4111</v>
      </c>
      <c r="X623" s="4">
        <f t="shared" si="78"/>
        <v>3091</v>
      </c>
      <c r="Y623" s="4" t="str">
        <f>IF(T623="A - Top-Kunde","bereits Top-Kunde",IF(AND(V623&lt;=Hilfswerte!$B$34,H623&lt;0.5*W623),"Hoch",IF(AND(V623&lt;=Hilfswerte!$B$35,H623&lt;0.7*W623),"Mittel","Niedrig")))</f>
        <v>Mittel</v>
      </c>
      <c r="Z623" s="4">
        <f t="shared" si="79"/>
        <v>14.3</v>
      </c>
      <c r="AA623" s="4" t="str">
        <f>IF(J623&gt;365,"Bereits abgewandert (Segment D)",IF(Z623&gt;=Hilfswerte!$B$38,"Rot - akut gefaehrdet",IF(Z623&gt;=Hilfswerte!$B$39,"Gelb - beobachten","Gruen - stabil")))</f>
        <v>Gelb - beobachten</v>
      </c>
    </row>
    <row r="624" spans="1:27" ht="15" customHeight="1" x14ac:dyDescent="0.25">
      <c r="A624" s="4" t="s">
        <v>931</v>
      </c>
      <c r="B624" s="4" t="s">
        <v>822</v>
      </c>
      <c r="C624" s="4" t="s">
        <v>38</v>
      </c>
      <c r="D624" s="4" t="s">
        <v>30</v>
      </c>
      <c r="E624" s="4">
        <v>237</v>
      </c>
      <c r="F624" s="5">
        <v>59.4</v>
      </c>
      <c r="G624" s="5">
        <v>17.600000000000001</v>
      </c>
      <c r="H624" s="6">
        <v>9990</v>
      </c>
      <c r="I624" s="4">
        <v>2</v>
      </c>
      <c r="J624" s="4">
        <v>310</v>
      </c>
      <c r="K624" s="4">
        <v>0</v>
      </c>
      <c r="L624" s="4">
        <v>-5</v>
      </c>
      <c r="M624" s="4">
        <v>5</v>
      </c>
      <c r="N624" s="5">
        <v>8.6999999999999993</v>
      </c>
      <c r="O624" s="7">
        <f t="shared" si="72"/>
        <v>2</v>
      </c>
      <c r="P624" s="7">
        <f t="shared" si="73"/>
        <v>2</v>
      </c>
      <c r="Q624" s="7">
        <f t="shared" si="74"/>
        <v>5</v>
      </c>
      <c r="R624" s="7">
        <f t="shared" si="75"/>
        <v>9</v>
      </c>
      <c r="S624" s="8">
        <f t="shared" si="76"/>
        <v>94.4</v>
      </c>
      <c r="T624" s="7" t="str">
        <f t="shared" si="77"/>
        <v>C - Entwicklungspotenzial</v>
      </c>
      <c r="U624" s="4">
        <f>ROUND(((E624-Hilfswerte!$B$20)/Hilfswerte!$B$21)+((F624-Hilfswerte!$B$22)/Hilfswerte!$B$23)+((G624-Hilfswerte!$B$24)/Hilfswerte!$B$25)+0.1*INDEX(Hilfswerte!$B$4:$B$15,MATCH(C624,Hilfswerte!$A$4:$A$15,0)),2)</f>
        <v>2.58</v>
      </c>
      <c r="V624" s="4">
        <f>ROUND(SQRT((((E624-Hilfswerte!$B$20)/Hilfswerte!$B$21)-Hilfswerte!$B$28)^2+(((F624-Hilfswerte!$B$22)/Hilfswerte!$B$23)-Hilfswerte!$B$29)^2+(((G624-Hilfswerte!$B$24)/Hilfswerte!$B$25)-Hilfswerte!$B$30)^2),3)</f>
        <v>1.1279999999999999</v>
      </c>
      <c r="W624" s="4">
        <f>ROUND(E624*Hilfswerte!$B$31,0)</f>
        <v>48714</v>
      </c>
      <c r="X624" s="4">
        <f t="shared" si="78"/>
        <v>38724</v>
      </c>
      <c r="Y624" s="4" t="str">
        <f>IF(T624="A - Top-Kunde","bereits Top-Kunde",IF(AND(V624&lt;=Hilfswerte!$B$34,H624&lt;0.5*W624),"Hoch",IF(AND(V624&lt;=Hilfswerte!$B$35,H624&lt;0.7*W624),"Mittel","Niedrig")))</f>
        <v>Mittel</v>
      </c>
      <c r="Z624" s="4">
        <f t="shared" si="79"/>
        <v>15.5</v>
      </c>
      <c r="AA624" s="4" t="str">
        <f>IF(J624&gt;365,"Bereits abgewandert (Segment D)",IF(Z624&gt;=Hilfswerte!$B$38,"Rot - akut gefaehrdet",IF(Z624&gt;=Hilfswerte!$B$39,"Gelb - beobachten","Gruen - stabil")))</f>
        <v>Gelb - beobachten</v>
      </c>
    </row>
    <row r="625" spans="1:27" ht="15" customHeight="1" x14ac:dyDescent="0.25">
      <c r="A625" s="4" t="s">
        <v>932</v>
      </c>
      <c r="B625" s="4" t="s">
        <v>267</v>
      </c>
      <c r="C625" s="4" t="s">
        <v>62</v>
      </c>
      <c r="D625" s="4" t="s">
        <v>30</v>
      </c>
      <c r="E625" s="4">
        <v>115</v>
      </c>
      <c r="F625" s="5">
        <v>20.7</v>
      </c>
      <c r="G625" s="5">
        <v>13.5</v>
      </c>
      <c r="H625" s="6">
        <v>14670</v>
      </c>
      <c r="I625" s="4">
        <v>3</v>
      </c>
      <c r="J625" s="4">
        <v>342</v>
      </c>
      <c r="K625" s="4">
        <v>1</v>
      </c>
      <c r="L625" s="4">
        <v>11</v>
      </c>
      <c r="M625" s="4">
        <v>3</v>
      </c>
      <c r="N625" s="5">
        <v>-1.7</v>
      </c>
      <c r="O625" s="7">
        <f t="shared" si="72"/>
        <v>2</v>
      </c>
      <c r="P625" s="7">
        <f t="shared" si="73"/>
        <v>3</v>
      </c>
      <c r="Q625" s="7">
        <f t="shared" si="74"/>
        <v>5</v>
      </c>
      <c r="R625" s="7">
        <f t="shared" si="75"/>
        <v>10</v>
      </c>
      <c r="S625" s="8">
        <f t="shared" si="76"/>
        <v>89.9</v>
      </c>
      <c r="T625" s="7" t="str">
        <f t="shared" si="77"/>
        <v>C - Entwicklungspotenzial</v>
      </c>
      <c r="U625" s="4">
        <f>ROUND(((E625-Hilfswerte!$B$20)/Hilfswerte!$B$21)+((F625-Hilfswerte!$B$22)/Hilfswerte!$B$23)+((G625-Hilfswerte!$B$24)/Hilfswerte!$B$25)+0.1*INDEX(Hilfswerte!$B$4:$B$15,MATCH(C625,Hilfswerte!$A$4:$A$15,0)),2)</f>
        <v>0.79</v>
      </c>
      <c r="V625" s="4">
        <f>ROUND(SQRT((((E625-Hilfswerte!$B$20)/Hilfswerte!$B$21)-Hilfswerte!$B$28)^2+(((F625-Hilfswerte!$B$22)/Hilfswerte!$B$23)-Hilfswerte!$B$29)^2+(((G625-Hilfswerte!$B$24)/Hilfswerte!$B$25)-Hilfswerte!$B$30)^2),3)</f>
        <v>0.52500000000000002</v>
      </c>
      <c r="W625" s="4">
        <f>ROUND(E625*Hilfswerte!$B$31,0)</f>
        <v>23638</v>
      </c>
      <c r="X625" s="4">
        <f t="shared" si="78"/>
        <v>8968</v>
      </c>
      <c r="Y625" s="4" t="str">
        <f>IF(T625="A - Top-Kunde","bereits Top-Kunde",IF(AND(V625&lt;=Hilfswerte!$B$34,H625&lt;0.5*W625),"Hoch",IF(AND(V625&lt;=Hilfswerte!$B$35,H625&lt;0.7*W625),"Mittel","Niedrig")))</f>
        <v>Mittel</v>
      </c>
      <c r="Z625" s="4">
        <f t="shared" si="79"/>
        <v>23</v>
      </c>
      <c r="AA625" s="4" t="str">
        <f>IF(J625&gt;365,"Bereits abgewandert (Segment D)",IF(Z625&gt;=Hilfswerte!$B$38,"Rot - akut gefaehrdet",IF(Z625&gt;=Hilfswerte!$B$39,"Gelb - beobachten","Gruen - stabil")))</f>
        <v>Rot - akut gefaehrdet</v>
      </c>
    </row>
    <row r="626" spans="1:27" ht="15" customHeight="1" x14ac:dyDescent="0.25">
      <c r="A626" s="4" t="s">
        <v>933</v>
      </c>
      <c r="B626" s="4" t="s">
        <v>459</v>
      </c>
      <c r="C626" s="4" t="s">
        <v>89</v>
      </c>
      <c r="D626" s="4" t="s">
        <v>178</v>
      </c>
      <c r="E626" s="4">
        <v>60</v>
      </c>
      <c r="F626" s="5">
        <v>8.8000000000000007</v>
      </c>
      <c r="G626" s="5">
        <v>2.2000000000000002</v>
      </c>
      <c r="H626" s="6">
        <v>3860</v>
      </c>
      <c r="I626" s="4">
        <v>2</v>
      </c>
      <c r="J626" s="4">
        <v>114</v>
      </c>
      <c r="K626" s="4">
        <v>0</v>
      </c>
      <c r="L626" s="4">
        <v>14</v>
      </c>
      <c r="M626" s="4">
        <v>3</v>
      </c>
      <c r="N626" s="5">
        <v>-36.799999999999997</v>
      </c>
      <c r="O626" s="7">
        <f t="shared" si="72"/>
        <v>3</v>
      </c>
      <c r="P626" s="7">
        <f t="shared" si="73"/>
        <v>2</v>
      </c>
      <c r="Q626" s="7">
        <f t="shared" si="74"/>
        <v>4</v>
      </c>
      <c r="R626" s="7">
        <f t="shared" si="75"/>
        <v>9</v>
      </c>
      <c r="S626" s="8">
        <f t="shared" si="76"/>
        <v>67.400000000000006</v>
      </c>
      <c r="T626" s="7" t="str">
        <f t="shared" si="77"/>
        <v>C - Entwicklungspotenzial</v>
      </c>
      <c r="U626" s="4">
        <f>ROUND(((E626-Hilfswerte!$B$20)/Hilfswerte!$B$21)+((F626-Hilfswerte!$B$22)/Hilfswerte!$B$23)+((G626-Hilfswerte!$B$24)/Hilfswerte!$B$25)+0.1*INDEX(Hilfswerte!$B$4:$B$15,MATCH(C626,Hilfswerte!$A$4:$A$15,0)),2)</f>
        <v>-1.58</v>
      </c>
      <c r="V626" s="4">
        <f>ROUND(SQRT((((E626-Hilfswerte!$B$20)/Hilfswerte!$B$21)-Hilfswerte!$B$28)^2+(((F626-Hilfswerte!$B$22)/Hilfswerte!$B$23)-Hilfswerte!$B$29)^2+(((G626-Hilfswerte!$B$24)/Hilfswerte!$B$25)-Hilfswerte!$B$30)^2),3)</f>
        <v>1.59</v>
      </c>
      <c r="W626" s="4">
        <f>ROUND(E626*Hilfswerte!$B$31,0)</f>
        <v>12333</v>
      </c>
      <c r="X626" s="4">
        <f t="shared" si="78"/>
        <v>8473</v>
      </c>
      <c r="Y626" s="4" t="str">
        <f>IF(T626="A - Top-Kunde","bereits Top-Kunde",IF(AND(V626&lt;=Hilfswerte!$B$34,H626&lt;0.5*W626),"Hoch",IF(AND(V626&lt;=Hilfswerte!$B$35,H626&lt;0.7*W626),"Mittel","Niedrig")))</f>
        <v>Niedrig</v>
      </c>
      <c r="Z626" s="4">
        <f t="shared" si="79"/>
        <v>23.2</v>
      </c>
      <c r="AA626" s="4" t="str">
        <f>IF(J626&gt;365,"Bereits abgewandert (Segment D)",IF(Z626&gt;=Hilfswerte!$B$38,"Rot - akut gefaehrdet",IF(Z626&gt;=Hilfswerte!$B$39,"Gelb - beobachten","Gruen - stabil")))</f>
        <v>Rot - akut gefaehrdet</v>
      </c>
    </row>
    <row r="627" spans="1:27" ht="15" customHeight="1" x14ac:dyDescent="0.25">
      <c r="A627" s="4" t="s">
        <v>934</v>
      </c>
      <c r="B627" s="4" t="s">
        <v>236</v>
      </c>
      <c r="C627" s="4" t="s">
        <v>33</v>
      </c>
      <c r="D627" s="4" t="s">
        <v>30</v>
      </c>
      <c r="E627" s="4">
        <v>99</v>
      </c>
      <c r="F627" s="5">
        <v>16.399999999999999</v>
      </c>
      <c r="G627" s="5">
        <v>12.1</v>
      </c>
      <c r="H627" s="6">
        <v>2660</v>
      </c>
      <c r="I627" s="4">
        <v>1</v>
      </c>
      <c r="J627" s="4">
        <v>112</v>
      </c>
      <c r="K627" s="4">
        <v>0</v>
      </c>
      <c r="L627" s="4">
        <v>0</v>
      </c>
      <c r="M627" s="4">
        <v>5</v>
      </c>
      <c r="N627" s="5">
        <v>-10.8</v>
      </c>
      <c r="O627" s="7">
        <f t="shared" si="72"/>
        <v>3</v>
      </c>
      <c r="P627" s="7">
        <f t="shared" si="73"/>
        <v>1</v>
      </c>
      <c r="Q627" s="7">
        <f t="shared" si="74"/>
        <v>4</v>
      </c>
      <c r="R627" s="7">
        <f t="shared" si="75"/>
        <v>8</v>
      </c>
      <c r="S627" s="8">
        <f t="shared" si="76"/>
        <v>74.599999999999994</v>
      </c>
      <c r="T627" s="7" t="str">
        <f t="shared" si="77"/>
        <v>C - Entwicklungspotenzial</v>
      </c>
      <c r="U627" s="4">
        <f>ROUND(((E627-Hilfswerte!$B$20)/Hilfswerte!$B$21)+((F627-Hilfswerte!$B$22)/Hilfswerte!$B$23)+((G627-Hilfswerte!$B$24)/Hilfswerte!$B$25)+0.1*INDEX(Hilfswerte!$B$4:$B$15,MATCH(C627,Hilfswerte!$A$4:$A$15,0)),2)</f>
        <v>0.03</v>
      </c>
      <c r="V627" s="4">
        <f>ROUND(SQRT((((E627-Hilfswerte!$B$20)/Hilfswerte!$B$21)-Hilfswerte!$B$28)^2+(((F627-Hilfswerte!$B$22)/Hilfswerte!$B$23)-Hilfswerte!$B$29)^2+(((G627-Hilfswerte!$B$24)/Hilfswerte!$B$25)-Hilfswerte!$B$30)^2),3)</f>
        <v>0.502</v>
      </c>
      <c r="W627" s="4">
        <f>ROUND(E627*Hilfswerte!$B$31,0)</f>
        <v>20349</v>
      </c>
      <c r="X627" s="4">
        <f t="shared" si="78"/>
        <v>17689</v>
      </c>
      <c r="Y627" s="4" t="str">
        <f>IF(T627="A - Top-Kunde","bereits Top-Kunde",IF(AND(V627&lt;=Hilfswerte!$B$34,H627&lt;0.5*W627),"Hoch",IF(AND(V627&lt;=Hilfswerte!$B$35,H627&lt;0.7*W627),"Mittel","Niedrig")))</f>
        <v>Hoch</v>
      </c>
      <c r="Z627" s="4">
        <f t="shared" si="79"/>
        <v>9.9</v>
      </c>
      <c r="AA627" s="4" t="str">
        <f>IF(J627&gt;365,"Bereits abgewandert (Segment D)",IF(Z627&gt;=Hilfswerte!$B$38,"Rot - akut gefaehrdet",IF(Z627&gt;=Hilfswerte!$B$39,"Gelb - beobachten","Gruen - stabil")))</f>
        <v>Gruen - stabil</v>
      </c>
    </row>
    <row r="628" spans="1:27" ht="15" customHeight="1" x14ac:dyDescent="0.25">
      <c r="A628" s="4" t="s">
        <v>935</v>
      </c>
      <c r="B628" s="4" t="s">
        <v>355</v>
      </c>
      <c r="C628" s="4" t="s">
        <v>55</v>
      </c>
      <c r="D628" s="4" t="s">
        <v>30</v>
      </c>
      <c r="E628" s="4">
        <v>484</v>
      </c>
      <c r="F628" s="5">
        <v>74.7</v>
      </c>
      <c r="G628" s="5">
        <v>11.7</v>
      </c>
      <c r="H628" s="6">
        <v>33840</v>
      </c>
      <c r="I628" s="4">
        <v>3</v>
      </c>
      <c r="J628" s="4">
        <v>27</v>
      </c>
      <c r="K628" s="4">
        <v>0</v>
      </c>
      <c r="L628" s="4">
        <v>18</v>
      </c>
      <c r="M628" s="4">
        <v>5</v>
      </c>
      <c r="N628" s="5">
        <v>5.3</v>
      </c>
      <c r="O628" s="7">
        <f t="shared" si="72"/>
        <v>5</v>
      </c>
      <c r="P628" s="7">
        <f t="shared" si="73"/>
        <v>3</v>
      </c>
      <c r="Q628" s="7">
        <f t="shared" si="74"/>
        <v>5</v>
      </c>
      <c r="R628" s="7">
        <f t="shared" si="75"/>
        <v>13</v>
      </c>
      <c r="S628" s="8">
        <f t="shared" si="76"/>
        <v>127.3</v>
      </c>
      <c r="T628" s="7" t="str">
        <f t="shared" si="77"/>
        <v>A - Top-Kunde</v>
      </c>
      <c r="U628" s="4">
        <f>ROUND(((E628-Hilfswerte!$B$20)/Hilfswerte!$B$21)+((F628-Hilfswerte!$B$22)/Hilfswerte!$B$23)+((G628-Hilfswerte!$B$24)/Hilfswerte!$B$25)+0.1*INDEX(Hilfswerte!$B$4:$B$15,MATCH(C628,Hilfswerte!$A$4:$A$15,0)),2)</f>
        <v>2.93</v>
      </c>
      <c r="V628" s="4">
        <f>ROUND(SQRT((((E628-Hilfswerte!$B$20)/Hilfswerte!$B$21)-Hilfswerte!$B$28)^2+(((F628-Hilfswerte!$B$22)/Hilfswerte!$B$23)-Hilfswerte!$B$29)^2+(((G628-Hilfswerte!$B$24)/Hilfswerte!$B$25)-Hilfswerte!$B$30)^2),3)</f>
        <v>1.512</v>
      </c>
      <c r="W628" s="4">
        <f>ROUND(E628*Hilfswerte!$B$31,0)</f>
        <v>99484</v>
      </c>
      <c r="X628" s="4">
        <f t="shared" si="78"/>
        <v>65644</v>
      </c>
      <c r="Y628" s="4" t="str">
        <f>IF(T628="A - Top-Kunde","bereits Top-Kunde",IF(AND(V628&lt;=Hilfswerte!$B$34,H628&lt;0.5*W628),"Hoch",IF(AND(V628&lt;=Hilfswerte!$B$35,H628&lt;0.7*W628),"Mittel","Niedrig")))</f>
        <v>bereits Top-Kunde</v>
      </c>
      <c r="Z628" s="4">
        <f t="shared" si="79"/>
        <v>5</v>
      </c>
      <c r="AA628" s="4" t="str">
        <f>IF(J628&gt;365,"Bereits abgewandert (Segment D)",IF(Z628&gt;=Hilfswerte!$B$38,"Rot - akut gefaehrdet",IF(Z628&gt;=Hilfswerte!$B$39,"Gelb - beobachten","Gruen - stabil")))</f>
        <v>Gruen - stabil</v>
      </c>
    </row>
    <row r="629" spans="1:27" ht="15" customHeight="1" x14ac:dyDescent="0.25">
      <c r="A629" s="4" t="s">
        <v>936</v>
      </c>
      <c r="B629" s="4" t="s">
        <v>601</v>
      </c>
      <c r="C629" s="4" t="s">
        <v>51</v>
      </c>
      <c r="D629" s="4" t="s">
        <v>30</v>
      </c>
      <c r="E629" s="4">
        <v>766</v>
      </c>
      <c r="F629" s="5">
        <v>170.9</v>
      </c>
      <c r="G629" s="5">
        <v>17.3</v>
      </c>
      <c r="H629" s="6">
        <v>12780</v>
      </c>
      <c r="I629" s="4">
        <v>1</v>
      </c>
      <c r="J629" s="4">
        <v>36</v>
      </c>
      <c r="K629" s="4">
        <v>0</v>
      </c>
      <c r="L629" s="4">
        <v>4</v>
      </c>
      <c r="M629" s="4">
        <v>3</v>
      </c>
      <c r="N629" s="5">
        <v>8.1</v>
      </c>
      <c r="O629" s="7">
        <f t="shared" si="72"/>
        <v>4</v>
      </c>
      <c r="P629" s="7">
        <f t="shared" si="73"/>
        <v>1</v>
      </c>
      <c r="Q629" s="7">
        <f t="shared" si="74"/>
        <v>5</v>
      </c>
      <c r="R629" s="7">
        <f t="shared" si="75"/>
        <v>10</v>
      </c>
      <c r="S629" s="8">
        <f t="shared" si="76"/>
        <v>102.9</v>
      </c>
      <c r="T629" s="7" t="str">
        <f t="shared" si="77"/>
        <v>C - Entwicklungspotenzial</v>
      </c>
      <c r="U629" s="4">
        <f>ROUND(((E629-Hilfswerte!$B$20)/Hilfswerte!$B$21)+((F629-Hilfswerte!$B$22)/Hilfswerte!$B$23)+((G629-Hilfswerte!$B$24)/Hilfswerte!$B$25)+0.1*INDEX(Hilfswerte!$B$4:$B$15,MATCH(C629,Hilfswerte!$A$4:$A$15,0)),2)</f>
        <v>6.81</v>
      </c>
      <c r="V629" s="4">
        <f>ROUND(SQRT((((E629-Hilfswerte!$B$20)/Hilfswerte!$B$21)-Hilfswerte!$B$28)^2+(((F629-Hilfswerte!$B$22)/Hilfswerte!$B$23)-Hilfswerte!$B$29)^2+(((G629-Hilfswerte!$B$24)/Hilfswerte!$B$25)-Hilfswerte!$B$30)^2),3)</f>
        <v>3.6429999999999998</v>
      </c>
      <c r="W629" s="4">
        <f>ROUND(E629*Hilfswerte!$B$31,0)</f>
        <v>157448</v>
      </c>
      <c r="X629" s="4">
        <f t="shared" si="78"/>
        <v>144668</v>
      </c>
      <c r="Y629" s="4" t="str">
        <f>IF(T629="A - Top-Kunde","bereits Top-Kunde",IF(AND(V629&lt;=Hilfswerte!$B$34,H629&lt;0.5*W629),"Hoch",IF(AND(V629&lt;=Hilfswerte!$B$35,H629&lt;0.7*W629),"Mittel","Niedrig")))</f>
        <v>Niedrig</v>
      </c>
      <c r="Z629" s="4">
        <f t="shared" si="79"/>
        <v>2.6</v>
      </c>
      <c r="AA629" s="4" t="str">
        <f>IF(J629&gt;365,"Bereits abgewandert (Segment D)",IF(Z629&gt;=Hilfswerte!$B$38,"Rot - akut gefaehrdet",IF(Z629&gt;=Hilfswerte!$B$39,"Gelb - beobachten","Gruen - stabil")))</f>
        <v>Gruen - stabil</v>
      </c>
    </row>
    <row r="630" spans="1:27" ht="15" customHeight="1" x14ac:dyDescent="0.25">
      <c r="A630" s="4" t="s">
        <v>937</v>
      </c>
      <c r="B630" s="4" t="s">
        <v>836</v>
      </c>
      <c r="C630" s="4" t="s">
        <v>74</v>
      </c>
      <c r="D630" s="4" t="s">
        <v>77</v>
      </c>
      <c r="E630" s="4">
        <v>6</v>
      </c>
      <c r="F630" s="5">
        <v>1.5</v>
      </c>
      <c r="G630" s="5">
        <v>19.2</v>
      </c>
      <c r="H630" s="6">
        <v>1500</v>
      </c>
      <c r="I630" s="4">
        <v>2</v>
      </c>
      <c r="J630" s="4">
        <v>90</v>
      </c>
      <c r="K630" s="4">
        <v>0</v>
      </c>
      <c r="L630" s="4">
        <v>-5</v>
      </c>
      <c r="M630" s="4">
        <v>6</v>
      </c>
      <c r="N630" s="5">
        <v>-24.4</v>
      </c>
      <c r="O630" s="7">
        <f t="shared" si="72"/>
        <v>4</v>
      </c>
      <c r="P630" s="7">
        <f t="shared" si="73"/>
        <v>2</v>
      </c>
      <c r="Q630" s="7">
        <f t="shared" si="74"/>
        <v>3</v>
      </c>
      <c r="R630" s="7">
        <f t="shared" si="75"/>
        <v>9</v>
      </c>
      <c r="S630" s="8">
        <f t="shared" si="76"/>
        <v>77.8</v>
      </c>
      <c r="T630" s="7" t="str">
        <f t="shared" si="77"/>
        <v>C - Entwicklungspotenzial</v>
      </c>
      <c r="U630" s="4">
        <f>ROUND(((E630-Hilfswerte!$B$20)/Hilfswerte!$B$21)+((F630-Hilfswerte!$B$22)/Hilfswerte!$B$23)+((G630-Hilfswerte!$B$24)/Hilfswerte!$B$25)+0.1*INDEX(Hilfswerte!$B$4:$B$15,MATCH(C630,Hilfswerte!$A$4:$A$15,0)),2)</f>
        <v>0.44</v>
      </c>
      <c r="V630" s="4">
        <f>ROUND(SQRT((((E630-Hilfswerte!$B$20)/Hilfswerte!$B$21)-Hilfswerte!$B$28)^2+(((F630-Hilfswerte!$B$22)/Hilfswerte!$B$23)-Hilfswerte!$B$29)^2+(((G630-Hilfswerte!$B$24)/Hilfswerte!$B$25)-Hilfswerte!$B$30)^2),3)</f>
        <v>1.5840000000000001</v>
      </c>
      <c r="W630" s="4">
        <f>ROUND(E630*Hilfswerte!$B$31,0)</f>
        <v>1233</v>
      </c>
      <c r="X630" s="4">
        <f t="shared" si="78"/>
        <v>0</v>
      </c>
      <c r="Y630" s="4" t="str">
        <f>IF(T630="A - Top-Kunde","bereits Top-Kunde",IF(AND(V630&lt;=Hilfswerte!$B$34,H630&lt;0.5*W630),"Hoch",IF(AND(V630&lt;=Hilfswerte!$B$35,H630&lt;0.7*W630),"Mittel","Niedrig")))</f>
        <v>Niedrig</v>
      </c>
      <c r="Z630" s="4">
        <f t="shared" si="79"/>
        <v>14.3</v>
      </c>
      <c r="AA630" s="4" t="str">
        <f>IF(J630&gt;365,"Bereits abgewandert (Segment D)",IF(Z630&gt;=Hilfswerte!$B$38,"Rot - akut gefaehrdet",IF(Z630&gt;=Hilfswerte!$B$39,"Gelb - beobachten","Gruen - stabil")))</f>
        <v>Gelb - beobachten</v>
      </c>
    </row>
    <row r="631" spans="1:27" ht="15" customHeight="1" x14ac:dyDescent="0.25">
      <c r="A631" s="4" t="s">
        <v>938</v>
      </c>
      <c r="B631" s="4" t="s">
        <v>397</v>
      </c>
      <c r="C631" s="4" t="s">
        <v>89</v>
      </c>
      <c r="D631" s="4" t="s">
        <v>77</v>
      </c>
      <c r="E631" s="4">
        <v>96</v>
      </c>
      <c r="F631" s="5">
        <v>18.5</v>
      </c>
      <c r="G631" s="5">
        <v>3.6</v>
      </c>
      <c r="H631" s="6">
        <v>3180</v>
      </c>
      <c r="I631" s="4">
        <v>1</v>
      </c>
      <c r="J631" s="4">
        <v>198</v>
      </c>
      <c r="K631" s="4">
        <v>1</v>
      </c>
      <c r="L631" s="4">
        <v>13</v>
      </c>
      <c r="M631" s="4">
        <v>6</v>
      </c>
      <c r="N631" s="5">
        <v>-2.5</v>
      </c>
      <c r="O631" s="7">
        <f t="shared" si="72"/>
        <v>2</v>
      </c>
      <c r="P631" s="7">
        <f t="shared" si="73"/>
        <v>1</v>
      </c>
      <c r="Q631" s="7">
        <f t="shared" si="74"/>
        <v>4</v>
      </c>
      <c r="R631" s="7">
        <f t="shared" si="75"/>
        <v>7</v>
      </c>
      <c r="S631" s="8">
        <f t="shared" si="76"/>
        <v>58.9</v>
      </c>
      <c r="T631" s="7" t="str">
        <f t="shared" si="77"/>
        <v>C - Entwicklungspotenzial</v>
      </c>
      <c r="U631" s="4">
        <f>ROUND(((E631-Hilfswerte!$B$20)/Hilfswerte!$B$21)+((F631-Hilfswerte!$B$22)/Hilfswerte!$B$23)+((G631-Hilfswerte!$B$24)/Hilfswerte!$B$25)+0.1*INDEX(Hilfswerte!$B$4:$B$15,MATCH(C631,Hilfswerte!$A$4:$A$15,0)),2)</f>
        <v>-1.03</v>
      </c>
      <c r="V631" s="4">
        <f>ROUND(SQRT((((E631-Hilfswerte!$B$20)/Hilfswerte!$B$21)-Hilfswerte!$B$28)^2+(((F631-Hilfswerte!$B$22)/Hilfswerte!$B$23)-Hilfswerte!$B$29)^2+(((G631-Hilfswerte!$B$24)/Hilfswerte!$B$25)-Hilfswerte!$B$30)^2),3)</f>
        <v>1.2929999999999999</v>
      </c>
      <c r="W631" s="4">
        <f>ROUND(E631*Hilfswerte!$B$31,0)</f>
        <v>19732</v>
      </c>
      <c r="X631" s="4">
        <f t="shared" si="78"/>
        <v>16552</v>
      </c>
      <c r="Y631" s="4" t="str">
        <f>IF(T631="A - Top-Kunde","bereits Top-Kunde",IF(AND(V631&lt;=Hilfswerte!$B$34,H631&lt;0.5*W631),"Hoch",IF(AND(V631&lt;=Hilfswerte!$B$35,H631&lt;0.7*W631),"Mittel","Niedrig")))</f>
        <v>Niedrig</v>
      </c>
      <c r="Z631" s="4">
        <f t="shared" si="79"/>
        <v>16.5</v>
      </c>
      <c r="AA631" s="4" t="str">
        <f>IF(J631&gt;365,"Bereits abgewandert (Segment D)",IF(Z631&gt;=Hilfswerte!$B$38,"Rot - akut gefaehrdet",IF(Z631&gt;=Hilfswerte!$B$39,"Gelb - beobachten","Gruen - stabil")))</f>
        <v>Gelb - beobachten</v>
      </c>
    </row>
    <row r="632" spans="1:27" ht="15" customHeight="1" x14ac:dyDescent="0.25">
      <c r="A632" s="4" t="s">
        <v>939</v>
      </c>
      <c r="B632" s="4" t="s">
        <v>474</v>
      </c>
      <c r="C632" s="4" t="s">
        <v>38</v>
      </c>
      <c r="D632" s="4" t="s">
        <v>30</v>
      </c>
      <c r="E632" s="4">
        <v>99</v>
      </c>
      <c r="F632" s="5">
        <v>20.8</v>
      </c>
      <c r="G632" s="5">
        <v>0.8</v>
      </c>
      <c r="H632" s="6">
        <v>7700</v>
      </c>
      <c r="I632" s="4">
        <v>3</v>
      </c>
      <c r="J632" s="4">
        <v>12</v>
      </c>
      <c r="K632" s="4">
        <v>0</v>
      </c>
      <c r="L632" s="4">
        <v>3</v>
      </c>
      <c r="M632" s="4">
        <v>1</v>
      </c>
      <c r="N632" s="5">
        <v>28.3</v>
      </c>
      <c r="O632" s="7">
        <f t="shared" si="72"/>
        <v>5</v>
      </c>
      <c r="P632" s="7">
        <f t="shared" si="73"/>
        <v>3</v>
      </c>
      <c r="Q632" s="7">
        <f t="shared" si="74"/>
        <v>5</v>
      </c>
      <c r="R632" s="7">
        <f t="shared" si="75"/>
        <v>13</v>
      </c>
      <c r="S632" s="8">
        <f t="shared" si="76"/>
        <v>143.30000000000001</v>
      </c>
      <c r="T632" s="7" t="str">
        <f t="shared" si="77"/>
        <v>A - Top-Kunde</v>
      </c>
      <c r="U632" s="4">
        <f>ROUND(((E632-Hilfswerte!$B$20)/Hilfswerte!$B$21)+((F632-Hilfswerte!$B$22)/Hilfswerte!$B$23)+((G632-Hilfswerte!$B$24)/Hilfswerte!$B$25)+0.1*INDEX(Hilfswerte!$B$4:$B$15,MATCH(C632,Hilfswerte!$A$4:$A$15,0)),2)</f>
        <v>-1.37</v>
      </c>
      <c r="V632" s="4">
        <f>ROUND(SQRT((((E632-Hilfswerte!$B$20)/Hilfswerte!$B$21)-Hilfswerte!$B$28)^2+(((F632-Hilfswerte!$B$22)/Hilfswerte!$B$23)-Hilfswerte!$B$29)^2+(((G632-Hilfswerte!$B$24)/Hilfswerte!$B$25)-Hilfswerte!$B$30)^2),3)</f>
        <v>1.706</v>
      </c>
      <c r="W632" s="4">
        <f>ROUND(E632*Hilfswerte!$B$31,0)</f>
        <v>20349</v>
      </c>
      <c r="X632" s="4">
        <f t="shared" si="78"/>
        <v>12649</v>
      </c>
      <c r="Y632" s="4" t="str">
        <f>IF(T632="A - Top-Kunde","bereits Top-Kunde",IF(AND(V632&lt;=Hilfswerte!$B$34,H632&lt;0.5*W632),"Hoch",IF(AND(V632&lt;=Hilfswerte!$B$35,H632&lt;0.7*W632),"Mittel","Niedrig")))</f>
        <v>bereits Top-Kunde</v>
      </c>
      <c r="Z632" s="4">
        <f t="shared" si="79"/>
        <v>1.2</v>
      </c>
      <c r="AA632" s="4" t="str">
        <f>IF(J632&gt;365,"Bereits abgewandert (Segment D)",IF(Z632&gt;=Hilfswerte!$B$38,"Rot - akut gefaehrdet",IF(Z632&gt;=Hilfswerte!$B$39,"Gelb - beobachten","Gruen - stabil")))</f>
        <v>Gruen - stabil</v>
      </c>
    </row>
    <row r="633" spans="1:27" ht="15" customHeight="1" x14ac:dyDescent="0.25">
      <c r="A633" s="4" t="s">
        <v>940</v>
      </c>
      <c r="B633" s="4" t="s">
        <v>543</v>
      </c>
      <c r="C633" s="4" t="s">
        <v>51</v>
      </c>
      <c r="D633" s="4" t="s">
        <v>30</v>
      </c>
      <c r="E633" s="4">
        <v>83</v>
      </c>
      <c r="F633" s="5">
        <v>15.8</v>
      </c>
      <c r="G633" s="5">
        <v>15.2</v>
      </c>
      <c r="H633" s="6">
        <v>4340</v>
      </c>
      <c r="I633" s="4">
        <v>3</v>
      </c>
      <c r="J633" s="4">
        <v>52</v>
      </c>
      <c r="K633" s="4">
        <v>1</v>
      </c>
      <c r="L633" s="4">
        <v>8</v>
      </c>
      <c r="M633" s="4">
        <v>5</v>
      </c>
      <c r="N633" s="5">
        <v>5.2</v>
      </c>
      <c r="O633" s="7">
        <f t="shared" si="72"/>
        <v>4</v>
      </c>
      <c r="P633" s="7">
        <f t="shared" si="73"/>
        <v>3</v>
      </c>
      <c r="Q633" s="7">
        <f t="shared" si="74"/>
        <v>4</v>
      </c>
      <c r="R633" s="7">
        <f t="shared" si="75"/>
        <v>11</v>
      </c>
      <c r="S633" s="8">
        <f t="shared" si="76"/>
        <v>104.2</v>
      </c>
      <c r="T633" s="7" t="str">
        <f t="shared" si="77"/>
        <v>C - Entwicklungspotenzial</v>
      </c>
      <c r="U633" s="4">
        <f>ROUND(((E633-Hilfswerte!$B$20)/Hilfswerte!$B$21)+((F633-Hilfswerte!$B$22)/Hilfswerte!$B$23)+((G633-Hilfswerte!$B$24)/Hilfswerte!$B$25)+0.1*INDEX(Hilfswerte!$B$4:$B$15,MATCH(C633,Hilfswerte!$A$4:$A$15,0)),2)</f>
        <v>0.76</v>
      </c>
      <c r="V633" s="4">
        <f>ROUND(SQRT((((E633-Hilfswerte!$B$20)/Hilfswerte!$B$21)-Hilfswerte!$B$28)^2+(((F633-Hilfswerte!$B$22)/Hilfswerte!$B$23)-Hilfswerte!$B$29)^2+(((G633-Hilfswerte!$B$24)/Hilfswerte!$B$25)-Hilfswerte!$B$30)^2),3)</f>
        <v>0.82899999999999996</v>
      </c>
      <c r="W633" s="4">
        <f>ROUND(E633*Hilfswerte!$B$31,0)</f>
        <v>17060</v>
      </c>
      <c r="X633" s="4">
        <f t="shared" si="78"/>
        <v>12720</v>
      </c>
      <c r="Y633" s="4" t="str">
        <f>IF(T633="A - Top-Kunde","bereits Top-Kunde",IF(AND(V633&lt;=Hilfswerte!$B$34,H633&lt;0.5*W633),"Hoch",IF(AND(V633&lt;=Hilfswerte!$B$35,H633&lt;0.7*W633),"Mittel","Niedrig")))</f>
        <v>Hoch</v>
      </c>
      <c r="Z633" s="4">
        <f t="shared" si="79"/>
        <v>7.2</v>
      </c>
      <c r="AA633" s="4" t="str">
        <f>IF(J633&gt;365,"Bereits abgewandert (Segment D)",IF(Z633&gt;=Hilfswerte!$B$38,"Rot - akut gefaehrdet",IF(Z633&gt;=Hilfswerte!$B$39,"Gelb - beobachten","Gruen - stabil")))</f>
        <v>Gruen - stabil</v>
      </c>
    </row>
    <row r="634" spans="1:27" ht="15" customHeight="1" x14ac:dyDescent="0.25">
      <c r="A634" s="4" t="s">
        <v>941</v>
      </c>
      <c r="B634" s="4" t="s">
        <v>942</v>
      </c>
      <c r="C634" s="4" t="s">
        <v>74</v>
      </c>
      <c r="D634" s="4" t="s">
        <v>30</v>
      </c>
      <c r="E634" s="4">
        <v>53</v>
      </c>
      <c r="F634" s="5">
        <v>13.7</v>
      </c>
      <c r="G634" s="5">
        <v>11.2</v>
      </c>
      <c r="H634" s="6">
        <v>3640</v>
      </c>
      <c r="I634" s="4">
        <v>1</v>
      </c>
      <c r="J634" s="4">
        <v>160</v>
      </c>
      <c r="K634" s="4">
        <v>1</v>
      </c>
      <c r="L634" s="4">
        <v>2</v>
      </c>
      <c r="M634" s="4">
        <v>5</v>
      </c>
      <c r="N634" s="5">
        <v>35.6</v>
      </c>
      <c r="O634" s="7">
        <f t="shared" si="72"/>
        <v>3</v>
      </c>
      <c r="P634" s="7">
        <f t="shared" si="73"/>
        <v>1</v>
      </c>
      <c r="Q634" s="7">
        <f t="shared" si="74"/>
        <v>4</v>
      </c>
      <c r="R634" s="7">
        <f t="shared" si="75"/>
        <v>8</v>
      </c>
      <c r="S634" s="8">
        <f t="shared" si="76"/>
        <v>91.2</v>
      </c>
      <c r="T634" s="7" t="str">
        <f t="shared" si="77"/>
        <v>C - Entwicklungspotenzial</v>
      </c>
      <c r="U634" s="4">
        <f>ROUND(((E634-Hilfswerte!$B$20)/Hilfswerte!$B$21)+((F634-Hilfswerte!$B$22)/Hilfswerte!$B$23)+((G634-Hilfswerte!$B$24)/Hilfswerte!$B$25)+0.1*INDEX(Hilfswerte!$B$4:$B$15,MATCH(C634,Hilfswerte!$A$4:$A$15,0)),2)</f>
        <v>-0.41</v>
      </c>
      <c r="V634" s="4">
        <f>ROUND(SQRT((((E634-Hilfswerte!$B$20)/Hilfswerte!$B$21)-Hilfswerte!$B$28)^2+(((F634-Hilfswerte!$B$22)/Hilfswerte!$B$23)-Hilfswerte!$B$29)^2+(((G634-Hilfswerte!$B$24)/Hilfswerte!$B$25)-Hilfswerte!$B$30)^2),3)</f>
        <v>0.65200000000000002</v>
      </c>
      <c r="W634" s="4">
        <f>ROUND(E634*Hilfswerte!$B$31,0)</f>
        <v>10894</v>
      </c>
      <c r="X634" s="4">
        <f t="shared" si="78"/>
        <v>7254</v>
      </c>
      <c r="Y634" s="4" t="str">
        <f>IF(T634="A - Top-Kunde","bereits Top-Kunde",IF(AND(V634&lt;=Hilfswerte!$B$34,H634&lt;0.5*W634),"Hoch",IF(AND(V634&lt;=Hilfswerte!$B$35,H634&lt;0.7*W634),"Mittel","Niedrig")))</f>
        <v>Hoch</v>
      </c>
      <c r="Z634" s="4">
        <f t="shared" si="79"/>
        <v>11.4</v>
      </c>
      <c r="AA634" s="4" t="str">
        <f>IF(J634&gt;365,"Bereits abgewandert (Segment D)",IF(Z634&gt;=Hilfswerte!$B$38,"Rot - akut gefaehrdet",IF(Z634&gt;=Hilfswerte!$B$39,"Gelb - beobachten","Gruen - stabil")))</f>
        <v>Gruen - stabil</v>
      </c>
    </row>
    <row r="635" spans="1:27" ht="15" customHeight="1" x14ac:dyDescent="0.25">
      <c r="A635" s="4" t="s">
        <v>943</v>
      </c>
      <c r="B635" s="4" t="s">
        <v>306</v>
      </c>
      <c r="C635" s="4" t="s">
        <v>47</v>
      </c>
      <c r="D635" s="4" t="s">
        <v>48</v>
      </c>
      <c r="E635" s="4">
        <v>40</v>
      </c>
      <c r="F635" s="5">
        <v>10.4</v>
      </c>
      <c r="G635" s="5">
        <v>19.600000000000001</v>
      </c>
      <c r="H635" s="6">
        <v>0</v>
      </c>
      <c r="I635" s="4">
        <v>0</v>
      </c>
      <c r="J635" s="4">
        <v>464</v>
      </c>
      <c r="K635" s="4">
        <v>0</v>
      </c>
      <c r="L635" s="4">
        <v>5</v>
      </c>
      <c r="M635" s="4">
        <v>0</v>
      </c>
      <c r="N635" s="5">
        <v>-72.599999999999994</v>
      </c>
      <c r="O635" s="7">
        <f t="shared" si="72"/>
        <v>1</v>
      </c>
      <c r="P635" s="7">
        <f t="shared" si="73"/>
        <v>1</v>
      </c>
      <c r="Q635" s="7">
        <f t="shared" si="74"/>
        <v>1</v>
      </c>
      <c r="R635" s="7">
        <f t="shared" si="75"/>
        <v>3</v>
      </c>
      <c r="S635" s="8">
        <f t="shared" si="76"/>
        <v>-7.8</v>
      </c>
      <c r="T635" s="7" t="str">
        <f t="shared" si="77"/>
        <v>D - Abwanderungsrisiko</v>
      </c>
      <c r="U635" s="4">
        <f>ROUND(((E635-Hilfswerte!$B$20)/Hilfswerte!$B$21)+((F635-Hilfswerte!$B$22)/Hilfswerte!$B$23)+((G635-Hilfswerte!$B$24)/Hilfswerte!$B$25)+0.1*INDEX(Hilfswerte!$B$4:$B$15,MATCH(C635,Hilfswerte!$A$4:$A$15,0)),2)</f>
        <v>0.91</v>
      </c>
      <c r="V635" s="4">
        <f>ROUND(SQRT((((E635-Hilfswerte!$B$20)/Hilfswerte!$B$21)-Hilfswerte!$B$28)^2+(((F635-Hilfswerte!$B$22)/Hilfswerte!$B$23)-Hilfswerte!$B$29)^2+(((G635-Hilfswerte!$B$24)/Hilfswerte!$B$25)-Hilfswerte!$B$30)^2),3)</f>
        <v>1.5209999999999999</v>
      </c>
      <c r="W635" s="4">
        <f>ROUND(E635*Hilfswerte!$B$31,0)</f>
        <v>8222</v>
      </c>
      <c r="X635" s="4">
        <f t="shared" si="78"/>
        <v>8222</v>
      </c>
      <c r="Y635" s="4" t="str">
        <f>IF(T635="A - Top-Kunde","bereits Top-Kunde",IF(AND(V635&lt;=Hilfswerte!$B$34,H635&lt;0.5*W635),"Hoch",IF(AND(V635&lt;=Hilfswerte!$B$35,H635&lt;0.7*W635),"Mittel","Niedrig")))</f>
        <v>Niedrig</v>
      </c>
      <c r="Z635" s="4">
        <f t="shared" si="79"/>
        <v>53.2</v>
      </c>
      <c r="AA635" s="4" t="str">
        <f>IF(J635&gt;365,"Bereits abgewandert (Segment D)",IF(Z635&gt;=Hilfswerte!$B$38,"Rot - akut gefaehrdet",IF(Z635&gt;=Hilfswerte!$B$39,"Gelb - beobachten","Gruen - stabil")))</f>
        <v>Bereits abgewandert (Segment D)</v>
      </c>
    </row>
    <row r="636" spans="1:27" ht="15" customHeight="1" x14ac:dyDescent="0.25">
      <c r="A636" s="4" t="s">
        <v>944</v>
      </c>
      <c r="B636" s="4" t="s">
        <v>196</v>
      </c>
      <c r="C636" s="4" t="s">
        <v>62</v>
      </c>
      <c r="D636" s="4" t="s">
        <v>48</v>
      </c>
      <c r="E636" s="4">
        <v>28</v>
      </c>
      <c r="F636" s="5">
        <v>3.9</v>
      </c>
      <c r="G636" s="5">
        <v>6.8</v>
      </c>
      <c r="H636" s="6">
        <v>2190</v>
      </c>
      <c r="I636" s="4">
        <v>1</v>
      </c>
      <c r="J636" s="4">
        <v>111</v>
      </c>
      <c r="K636" s="4">
        <v>0</v>
      </c>
      <c r="L636" s="4">
        <v>13</v>
      </c>
      <c r="M636" s="4">
        <v>5</v>
      </c>
      <c r="N636" s="5">
        <v>-22.1</v>
      </c>
      <c r="O636" s="7">
        <f t="shared" si="72"/>
        <v>3</v>
      </c>
      <c r="P636" s="7">
        <f t="shared" si="73"/>
        <v>1</v>
      </c>
      <c r="Q636" s="7">
        <f t="shared" si="74"/>
        <v>3</v>
      </c>
      <c r="R636" s="7">
        <f t="shared" si="75"/>
        <v>7</v>
      </c>
      <c r="S636" s="8">
        <f t="shared" si="76"/>
        <v>55.1</v>
      </c>
      <c r="T636" s="7" t="str">
        <f t="shared" si="77"/>
        <v>C - Entwicklungspotenzial</v>
      </c>
      <c r="U636" s="4">
        <f>ROUND(((E636-Hilfswerte!$B$20)/Hilfswerte!$B$21)+((F636-Hilfswerte!$B$22)/Hilfswerte!$B$23)+((G636-Hilfswerte!$B$24)/Hilfswerte!$B$25)+0.1*INDEX(Hilfswerte!$B$4:$B$15,MATCH(C636,Hilfswerte!$A$4:$A$15,0)),2)</f>
        <v>-0.95</v>
      </c>
      <c r="V636" s="4">
        <f>ROUND(SQRT((((E636-Hilfswerte!$B$20)/Hilfswerte!$B$21)-Hilfswerte!$B$28)^2+(((F636-Hilfswerte!$B$22)/Hilfswerte!$B$23)-Hilfswerte!$B$29)^2+(((G636-Hilfswerte!$B$24)/Hilfswerte!$B$25)-Hilfswerte!$B$30)^2),3)</f>
        <v>1.103</v>
      </c>
      <c r="W636" s="4">
        <f>ROUND(E636*Hilfswerte!$B$31,0)</f>
        <v>5755</v>
      </c>
      <c r="X636" s="4">
        <f t="shared" si="78"/>
        <v>3565</v>
      </c>
      <c r="Y636" s="4" t="str">
        <f>IF(T636="A - Top-Kunde","bereits Top-Kunde",IF(AND(V636&lt;=Hilfswerte!$B$34,H636&lt;0.5*W636),"Hoch",IF(AND(V636&lt;=Hilfswerte!$B$35,H636&lt;0.7*W636),"Mittel","Niedrig")))</f>
        <v>Mittel</v>
      </c>
      <c r="Z636" s="4">
        <f t="shared" si="79"/>
        <v>17</v>
      </c>
      <c r="AA636" s="4" t="str">
        <f>IF(J636&gt;365,"Bereits abgewandert (Segment D)",IF(Z636&gt;=Hilfswerte!$B$38,"Rot - akut gefaehrdet",IF(Z636&gt;=Hilfswerte!$B$39,"Gelb - beobachten","Gruen - stabil")))</f>
        <v>Gelb - beobachten</v>
      </c>
    </row>
    <row r="637" spans="1:27" ht="15" customHeight="1" x14ac:dyDescent="0.25">
      <c r="A637" s="4" t="s">
        <v>945</v>
      </c>
      <c r="B637" s="4" t="s">
        <v>110</v>
      </c>
      <c r="C637" s="4" t="s">
        <v>38</v>
      </c>
      <c r="D637" s="4" t="s">
        <v>106</v>
      </c>
      <c r="E637" s="4">
        <v>25</v>
      </c>
      <c r="F637" s="5">
        <v>8.6</v>
      </c>
      <c r="G637" s="5">
        <v>8</v>
      </c>
      <c r="H637" s="6">
        <v>2120</v>
      </c>
      <c r="I637" s="4">
        <v>3</v>
      </c>
      <c r="J637" s="4">
        <v>27</v>
      </c>
      <c r="K637" s="4">
        <v>0</v>
      </c>
      <c r="L637" s="4">
        <v>12</v>
      </c>
      <c r="M637" s="4">
        <v>5</v>
      </c>
      <c r="N637" s="5">
        <v>-0.9</v>
      </c>
      <c r="O637" s="7">
        <f t="shared" si="72"/>
        <v>5</v>
      </c>
      <c r="P637" s="7">
        <f t="shared" si="73"/>
        <v>3</v>
      </c>
      <c r="Q637" s="7">
        <f t="shared" si="74"/>
        <v>3</v>
      </c>
      <c r="R637" s="7">
        <f t="shared" si="75"/>
        <v>11</v>
      </c>
      <c r="S637" s="8">
        <f t="shared" si="76"/>
        <v>106</v>
      </c>
      <c r="T637" s="7" t="str">
        <f t="shared" si="77"/>
        <v>B - Kernkunde</v>
      </c>
      <c r="U637" s="4">
        <f>ROUND(((E637-Hilfswerte!$B$20)/Hilfswerte!$B$21)+((F637-Hilfswerte!$B$22)/Hilfswerte!$B$23)+((G637-Hilfswerte!$B$24)/Hilfswerte!$B$25)+0.1*INDEX(Hilfswerte!$B$4:$B$15,MATCH(C637,Hilfswerte!$A$4:$A$15,0)),2)</f>
        <v>-0.77</v>
      </c>
      <c r="V637" s="4">
        <f>ROUND(SQRT((((E637-Hilfswerte!$B$20)/Hilfswerte!$B$21)-Hilfswerte!$B$28)^2+(((F637-Hilfswerte!$B$22)/Hilfswerte!$B$23)-Hilfswerte!$B$29)^2+(((G637-Hilfswerte!$B$24)/Hilfswerte!$B$25)-Hilfswerte!$B$30)^2),3)</f>
        <v>0.95099999999999996</v>
      </c>
      <c r="W637" s="4">
        <f>ROUND(E637*Hilfswerte!$B$31,0)</f>
        <v>5139</v>
      </c>
      <c r="X637" s="4">
        <f t="shared" si="78"/>
        <v>3019</v>
      </c>
      <c r="Y637" s="4" t="str">
        <f>IF(T637="A - Top-Kunde","bereits Top-Kunde",IF(AND(V637&lt;=Hilfswerte!$B$34,H637&lt;0.5*W637),"Hoch",IF(AND(V637&lt;=Hilfswerte!$B$35,H637&lt;0.7*W637),"Mittel","Niedrig")))</f>
        <v>Mittel</v>
      </c>
      <c r="Z637" s="4">
        <f t="shared" si="79"/>
        <v>4.0999999999999996</v>
      </c>
      <c r="AA637" s="4" t="str">
        <f>IF(J637&gt;365,"Bereits abgewandert (Segment D)",IF(Z637&gt;=Hilfswerte!$B$38,"Rot - akut gefaehrdet",IF(Z637&gt;=Hilfswerte!$B$39,"Gelb - beobachten","Gruen - stabil")))</f>
        <v>Gruen - stabil</v>
      </c>
    </row>
    <row r="638" spans="1:27" ht="15" customHeight="1" x14ac:dyDescent="0.25">
      <c r="A638" s="4" t="s">
        <v>946</v>
      </c>
      <c r="B638" s="4" t="s">
        <v>947</v>
      </c>
      <c r="C638" s="4" t="s">
        <v>38</v>
      </c>
      <c r="D638" s="4" t="s">
        <v>30</v>
      </c>
      <c r="E638" s="4">
        <v>317</v>
      </c>
      <c r="F638" s="5">
        <v>56.9</v>
      </c>
      <c r="G638" s="5">
        <v>3</v>
      </c>
      <c r="H638" s="6">
        <v>7540</v>
      </c>
      <c r="I638" s="4">
        <v>2</v>
      </c>
      <c r="J638" s="4">
        <v>197</v>
      </c>
      <c r="K638" s="4">
        <v>1</v>
      </c>
      <c r="L638" s="4">
        <v>-5</v>
      </c>
      <c r="M638" s="4">
        <v>1</v>
      </c>
      <c r="N638" s="5">
        <v>15.7</v>
      </c>
      <c r="O638" s="7">
        <f t="shared" si="72"/>
        <v>2</v>
      </c>
      <c r="P638" s="7">
        <f t="shared" si="73"/>
        <v>2</v>
      </c>
      <c r="Q638" s="7">
        <f t="shared" si="74"/>
        <v>5</v>
      </c>
      <c r="R638" s="7">
        <f t="shared" si="75"/>
        <v>9</v>
      </c>
      <c r="S638" s="8">
        <f t="shared" si="76"/>
        <v>91.9</v>
      </c>
      <c r="T638" s="7" t="str">
        <f t="shared" si="77"/>
        <v>C - Entwicklungspotenzial</v>
      </c>
      <c r="U638" s="4">
        <f>ROUND(((E638-Hilfswerte!$B$20)/Hilfswerte!$B$21)+((F638-Hilfswerte!$B$22)/Hilfswerte!$B$23)+((G638-Hilfswerte!$B$24)/Hilfswerte!$B$25)+0.1*INDEX(Hilfswerte!$B$4:$B$15,MATCH(C638,Hilfswerte!$A$4:$A$15,0)),2)</f>
        <v>0.56000000000000005</v>
      </c>
      <c r="V638" s="4">
        <f>ROUND(SQRT((((E638-Hilfswerte!$B$20)/Hilfswerte!$B$21)-Hilfswerte!$B$28)^2+(((F638-Hilfswerte!$B$22)/Hilfswerte!$B$23)-Hilfswerte!$B$29)^2+(((G638-Hilfswerte!$B$24)/Hilfswerte!$B$25)-Hilfswerte!$B$30)^2),3)</f>
        <v>1.4930000000000001</v>
      </c>
      <c r="W638" s="4">
        <f>ROUND(E638*Hilfswerte!$B$31,0)</f>
        <v>65158</v>
      </c>
      <c r="X638" s="4">
        <f t="shared" si="78"/>
        <v>57618</v>
      </c>
      <c r="Y638" s="4" t="str">
        <f>IF(T638="A - Top-Kunde","bereits Top-Kunde",IF(AND(V638&lt;=Hilfswerte!$B$34,H638&lt;0.5*W638),"Hoch",IF(AND(V638&lt;=Hilfswerte!$B$35,H638&lt;0.7*W638),"Mittel","Niedrig")))</f>
        <v>Niedrig</v>
      </c>
      <c r="Z638" s="4">
        <f t="shared" si="79"/>
        <v>12.9</v>
      </c>
      <c r="AA638" s="4" t="str">
        <f>IF(J638&gt;365,"Bereits abgewandert (Segment D)",IF(Z638&gt;=Hilfswerte!$B$38,"Rot - akut gefaehrdet",IF(Z638&gt;=Hilfswerte!$B$39,"Gelb - beobachten","Gruen - stabil")))</f>
        <v>Gruen - stabil</v>
      </c>
    </row>
    <row r="639" spans="1:27" ht="15" customHeight="1" x14ac:dyDescent="0.25">
      <c r="A639" s="4" t="s">
        <v>948</v>
      </c>
      <c r="B639" s="4" t="s">
        <v>510</v>
      </c>
      <c r="C639" s="4" t="s">
        <v>59</v>
      </c>
      <c r="D639" s="4" t="s">
        <v>30</v>
      </c>
      <c r="E639" s="4">
        <v>679</v>
      </c>
      <c r="F639" s="5">
        <v>149.19999999999999</v>
      </c>
      <c r="G639" s="5">
        <v>19.5</v>
      </c>
      <c r="H639" s="6">
        <v>30630</v>
      </c>
      <c r="I639" s="4">
        <v>1</v>
      </c>
      <c r="J639" s="4">
        <v>144</v>
      </c>
      <c r="K639" s="4">
        <v>0</v>
      </c>
      <c r="L639" s="4">
        <v>-5</v>
      </c>
      <c r="M639" s="4">
        <v>1</v>
      </c>
      <c r="N639" s="5">
        <v>0</v>
      </c>
      <c r="O639" s="7">
        <f t="shared" si="72"/>
        <v>3</v>
      </c>
      <c r="P639" s="7">
        <f t="shared" si="73"/>
        <v>1</v>
      </c>
      <c r="Q639" s="7">
        <f t="shared" si="74"/>
        <v>5</v>
      </c>
      <c r="R639" s="7">
        <f t="shared" si="75"/>
        <v>9</v>
      </c>
      <c r="S639" s="8">
        <f t="shared" si="76"/>
        <v>90</v>
      </c>
      <c r="T639" s="7" t="str">
        <f t="shared" si="77"/>
        <v>C - Entwicklungspotenzial</v>
      </c>
      <c r="U639" s="4">
        <f>ROUND(((E639-Hilfswerte!$B$20)/Hilfswerte!$B$21)+((F639-Hilfswerte!$B$22)/Hilfswerte!$B$23)+((G639-Hilfswerte!$B$24)/Hilfswerte!$B$25)+0.1*INDEX(Hilfswerte!$B$4:$B$15,MATCH(C639,Hilfswerte!$A$4:$A$15,0)),2)</f>
        <v>5.98</v>
      </c>
      <c r="V639" s="4">
        <f>ROUND(SQRT((((E639-Hilfswerte!$B$20)/Hilfswerte!$B$21)-Hilfswerte!$B$28)^2+(((F639-Hilfswerte!$B$22)/Hilfswerte!$B$23)-Hilfswerte!$B$29)^2+(((G639-Hilfswerte!$B$24)/Hilfswerte!$B$25)-Hilfswerte!$B$30)^2),3)</f>
        <v>3.2509999999999999</v>
      </c>
      <c r="W639" s="4">
        <f>ROUND(E639*Hilfswerte!$B$31,0)</f>
        <v>139566</v>
      </c>
      <c r="X639" s="4">
        <f t="shared" si="78"/>
        <v>108936</v>
      </c>
      <c r="Y639" s="4" t="str">
        <f>IF(T639="A - Top-Kunde","bereits Top-Kunde",IF(AND(V639&lt;=Hilfswerte!$B$34,H639&lt;0.5*W639),"Hoch",IF(AND(V639&lt;=Hilfswerte!$B$35,H639&lt;0.7*W639),"Mittel","Niedrig")))</f>
        <v>Niedrig</v>
      </c>
      <c r="Z639" s="4">
        <f t="shared" si="79"/>
        <v>7.2</v>
      </c>
      <c r="AA639" s="4" t="str">
        <f>IF(J639&gt;365,"Bereits abgewandert (Segment D)",IF(Z639&gt;=Hilfswerte!$B$38,"Rot - akut gefaehrdet",IF(Z639&gt;=Hilfswerte!$B$39,"Gelb - beobachten","Gruen - stabil")))</f>
        <v>Gruen - stabil</v>
      </c>
    </row>
    <row r="640" spans="1:27" ht="15" customHeight="1" x14ac:dyDescent="0.25">
      <c r="A640" s="4" t="s">
        <v>949</v>
      </c>
      <c r="B640" s="4" t="s">
        <v>61</v>
      </c>
      <c r="C640" s="4" t="s">
        <v>51</v>
      </c>
      <c r="D640" s="4" t="s">
        <v>30</v>
      </c>
      <c r="E640" s="4">
        <v>46</v>
      </c>
      <c r="F640" s="5">
        <v>15.7</v>
      </c>
      <c r="G640" s="5">
        <v>21.6</v>
      </c>
      <c r="H640" s="6">
        <v>11030</v>
      </c>
      <c r="I640" s="4">
        <v>2</v>
      </c>
      <c r="J640" s="4">
        <v>22</v>
      </c>
      <c r="K640" s="4">
        <v>0</v>
      </c>
      <c r="L640" s="4">
        <v>17</v>
      </c>
      <c r="M640" s="4">
        <v>5</v>
      </c>
      <c r="N640" s="5">
        <v>7.2</v>
      </c>
      <c r="O640" s="7">
        <f t="shared" si="72"/>
        <v>5</v>
      </c>
      <c r="P640" s="7">
        <f t="shared" si="73"/>
        <v>2</v>
      </c>
      <c r="Q640" s="7">
        <f t="shared" si="74"/>
        <v>5</v>
      </c>
      <c r="R640" s="7">
        <f t="shared" si="75"/>
        <v>12</v>
      </c>
      <c r="S640" s="8">
        <f t="shared" si="76"/>
        <v>118.5</v>
      </c>
      <c r="T640" s="7" t="str">
        <f t="shared" si="77"/>
        <v>B - Kernkunde</v>
      </c>
      <c r="U640" s="4">
        <f>ROUND(((E640-Hilfswerte!$B$20)/Hilfswerte!$B$21)+((F640-Hilfswerte!$B$22)/Hilfswerte!$B$23)+((G640-Hilfswerte!$B$24)/Hilfswerte!$B$25)+0.1*INDEX(Hilfswerte!$B$4:$B$15,MATCH(C640,Hilfswerte!$A$4:$A$15,0)),2)</f>
        <v>1.62</v>
      </c>
      <c r="V640" s="4">
        <f>ROUND(SQRT((((E640-Hilfswerte!$B$20)/Hilfswerte!$B$21)-Hilfswerte!$B$28)^2+(((F640-Hilfswerte!$B$22)/Hilfswerte!$B$23)-Hilfswerte!$B$29)^2+(((G640-Hilfswerte!$B$24)/Hilfswerte!$B$25)-Hilfswerte!$B$30)^2),3)</f>
        <v>1.774</v>
      </c>
      <c r="W640" s="4">
        <f>ROUND(E640*Hilfswerte!$B$31,0)</f>
        <v>9455</v>
      </c>
      <c r="X640" s="4">
        <f t="shared" si="78"/>
        <v>0</v>
      </c>
      <c r="Y640" s="4" t="str">
        <f>IF(T640="A - Top-Kunde","bereits Top-Kunde",IF(AND(V640&lt;=Hilfswerte!$B$34,H640&lt;0.5*W640),"Hoch",IF(AND(V640&lt;=Hilfswerte!$B$35,H640&lt;0.7*W640),"Mittel","Niedrig")))</f>
        <v>Niedrig</v>
      </c>
      <c r="Z640" s="4">
        <f t="shared" si="79"/>
        <v>4.5</v>
      </c>
      <c r="AA640" s="4" t="str">
        <f>IF(J640&gt;365,"Bereits abgewandert (Segment D)",IF(Z640&gt;=Hilfswerte!$B$38,"Rot - akut gefaehrdet",IF(Z640&gt;=Hilfswerte!$B$39,"Gelb - beobachten","Gruen - stabil")))</f>
        <v>Gruen - stabil</v>
      </c>
    </row>
    <row r="641" spans="1:27" ht="15" customHeight="1" x14ac:dyDescent="0.25">
      <c r="A641" s="4" t="s">
        <v>950</v>
      </c>
      <c r="B641" s="4" t="s">
        <v>304</v>
      </c>
      <c r="C641" s="4" t="s">
        <v>55</v>
      </c>
      <c r="D641" s="4" t="s">
        <v>77</v>
      </c>
      <c r="E641" s="4">
        <v>135</v>
      </c>
      <c r="F641" s="5">
        <v>32.5</v>
      </c>
      <c r="G641" s="5">
        <v>20.2</v>
      </c>
      <c r="H641" s="6">
        <v>25360</v>
      </c>
      <c r="I641" s="4">
        <v>5</v>
      </c>
      <c r="J641" s="4">
        <v>86</v>
      </c>
      <c r="K641" s="4">
        <v>1</v>
      </c>
      <c r="L641" s="4">
        <v>-4</v>
      </c>
      <c r="M641" s="4">
        <v>4</v>
      </c>
      <c r="N641" s="5">
        <v>-26.9</v>
      </c>
      <c r="O641" s="7">
        <f t="shared" si="72"/>
        <v>4</v>
      </c>
      <c r="P641" s="7">
        <f t="shared" si="73"/>
        <v>5</v>
      </c>
      <c r="Q641" s="7">
        <f t="shared" si="74"/>
        <v>5</v>
      </c>
      <c r="R641" s="7">
        <f t="shared" si="75"/>
        <v>14</v>
      </c>
      <c r="S641" s="8">
        <f t="shared" si="76"/>
        <v>120.6</v>
      </c>
      <c r="T641" s="7" t="str">
        <f t="shared" si="77"/>
        <v>B - Kernkunde</v>
      </c>
      <c r="U641" s="4">
        <f>ROUND(((E641-Hilfswerte!$B$20)/Hilfswerte!$B$21)+((F641-Hilfswerte!$B$22)/Hilfswerte!$B$23)+((G641-Hilfswerte!$B$24)/Hilfswerte!$B$25)+0.1*INDEX(Hilfswerte!$B$4:$B$15,MATCH(C641,Hilfswerte!$A$4:$A$15,0)),2)</f>
        <v>2.0299999999999998</v>
      </c>
      <c r="V641" s="4">
        <f>ROUND(SQRT((((E641-Hilfswerte!$B$20)/Hilfswerte!$B$21)-Hilfswerte!$B$28)^2+(((F641-Hilfswerte!$B$22)/Hilfswerte!$B$23)-Hilfswerte!$B$29)^2+(((G641-Hilfswerte!$B$24)/Hilfswerte!$B$25)-Hilfswerte!$B$30)^2),3)</f>
        <v>1.4370000000000001</v>
      </c>
      <c r="W641" s="4">
        <f>ROUND(E641*Hilfswerte!$B$31,0)</f>
        <v>27749</v>
      </c>
      <c r="X641" s="4">
        <f t="shared" si="78"/>
        <v>2389</v>
      </c>
      <c r="Y641" s="4" t="str">
        <f>IF(T641="A - Top-Kunde","bereits Top-Kunde",IF(AND(V641&lt;=Hilfswerte!$B$34,H641&lt;0.5*W641),"Hoch",IF(AND(V641&lt;=Hilfswerte!$B$35,H641&lt;0.7*W641),"Mittel","Niedrig")))</f>
        <v>Niedrig</v>
      </c>
      <c r="Z641" s="4">
        <f t="shared" si="79"/>
        <v>18.100000000000001</v>
      </c>
      <c r="AA641" s="4" t="str">
        <f>IF(J641&gt;365,"Bereits abgewandert (Segment D)",IF(Z641&gt;=Hilfswerte!$B$38,"Rot - akut gefaehrdet",IF(Z641&gt;=Hilfswerte!$B$39,"Gelb - beobachten","Gruen - stabil")))</f>
        <v>Gelb - beobachten</v>
      </c>
    </row>
    <row r="642" spans="1:27" ht="15" customHeight="1" x14ac:dyDescent="0.25">
      <c r="A642" s="4" t="s">
        <v>951</v>
      </c>
      <c r="B642" s="4" t="s">
        <v>797</v>
      </c>
      <c r="C642" s="4" t="s">
        <v>51</v>
      </c>
      <c r="D642" s="4" t="s">
        <v>106</v>
      </c>
      <c r="E642" s="4">
        <v>48</v>
      </c>
      <c r="F642" s="5">
        <v>8.5</v>
      </c>
      <c r="G642" s="5">
        <v>14.2</v>
      </c>
      <c r="H642" s="6">
        <v>1330</v>
      </c>
      <c r="I642" s="4">
        <v>1</v>
      </c>
      <c r="J642" s="4">
        <v>90</v>
      </c>
      <c r="K642" s="4">
        <v>1</v>
      </c>
      <c r="L642" s="4">
        <v>15</v>
      </c>
      <c r="M642" s="4">
        <v>1</v>
      </c>
      <c r="N642" s="5">
        <v>-2.5</v>
      </c>
      <c r="O642" s="7">
        <f t="shared" ref="O642:O705" si="80">IF(J642&gt;365,1,IF(J642&lt;=30,5,IF(J642&lt;=90,4,IF(J642&lt;=180,3,2))))</f>
        <v>4</v>
      </c>
      <c r="P642" s="7">
        <f t="shared" ref="P642:P705" si="81">IF(I642&gt;=5,5,IF(I642&gt;=4,4,IF(I642&gt;=3,3,IF(I642&gt;=2,2,1))))</f>
        <v>1</v>
      </c>
      <c r="Q642" s="7">
        <f t="shared" ref="Q642:Q705" si="82">IF(H642&gt;=7500,5,IF(H642&gt;=2500,4,IF(H642&gt;=1000,3,IF(H642&gt;=1,2,1))))</f>
        <v>3</v>
      </c>
      <c r="R642" s="7">
        <f t="shared" ref="R642:R705" si="83">O642+P642+Q642</f>
        <v>8</v>
      </c>
      <c r="S642" s="8">
        <f t="shared" ref="S642:S705" si="84">ROUND(10*R642+0.5*N642-6*K642-0.3*MAX(0,L642),1)</f>
        <v>68.3</v>
      </c>
      <c r="T642" s="7" t="str">
        <f t="shared" ref="T642:T705" si="85">IF(J642&gt;365,"D - Abwanderungsrisiko",IF(S642&gt;=125,"A - Top-Kunde",IF(S642&gt;=105,"B - Kernkunde","C - Entwicklungspotenzial")))</f>
        <v>C - Entwicklungspotenzial</v>
      </c>
      <c r="U642" s="4">
        <f>ROUND(((E642-Hilfswerte!$B$20)/Hilfswerte!$B$21)+((F642-Hilfswerte!$B$22)/Hilfswerte!$B$23)+((G642-Hilfswerte!$B$24)/Hilfswerte!$B$25)+0.1*INDEX(Hilfswerte!$B$4:$B$15,MATCH(C642,Hilfswerte!$A$4:$A$15,0)),2)</f>
        <v>0.32</v>
      </c>
      <c r="V642" s="4">
        <f>ROUND(SQRT((((E642-Hilfswerte!$B$20)/Hilfswerte!$B$21)-Hilfswerte!$B$28)^2+(((F642-Hilfswerte!$B$22)/Hilfswerte!$B$23)-Hilfswerte!$B$29)^2+(((G642-Hilfswerte!$B$24)/Hilfswerte!$B$25)-Hilfswerte!$B$30)^2),3)</f>
        <v>0.873</v>
      </c>
      <c r="W642" s="4">
        <f>ROUND(E642*Hilfswerte!$B$31,0)</f>
        <v>9866</v>
      </c>
      <c r="X642" s="4">
        <f t="shared" ref="X642:X705" si="86">MAX(0,W642-H642)</f>
        <v>8536</v>
      </c>
      <c r="Y642" s="4" t="str">
        <f>IF(T642="A - Top-Kunde","bereits Top-Kunde",IF(AND(V642&lt;=Hilfswerte!$B$34,H642&lt;0.5*W642),"Hoch",IF(AND(V642&lt;=Hilfswerte!$B$35,H642&lt;0.7*W642),"Mittel","Niedrig")))</f>
        <v>Mittel</v>
      </c>
      <c r="Z642" s="4">
        <f t="shared" ref="Z642:Z705" si="87">ROUND(0.4*MAX(0,-N642)+3*K642+0.2*MAX(0,L642)+0.05*J642,1)</f>
        <v>11.5</v>
      </c>
      <c r="AA642" s="4" t="str">
        <f>IF(J642&gt;365,"Bereits abgewandert (Segment D)",IF(Z642&gt;=Hilfswerte!$B$38,"Rot - akut gefaehrdet",IF(Z642&gt;=Hilfswerte!$B$39,"Gelb - beobachten","Gruen - stabil")))</f>
        <v>Gruen - stabil</v>
      </c>
    </row>
    <row r="643" spans="1:27" ht="15" customHeight="1" x14ac:dyDescent="0.25">
      <c r="A643" s="4" t="s">
        <v>952</v>
      </c>
      <c r="B643" s="4" t="s">
        <v>58</v>
      </c>
      <c r="C643" s="4" t="s">
        <v>38</v>
      </c>
      <c r="D643" s="4" t="s">
        <v>30</v>
      </c>
      <c r="E643" s="4">
        <v>29</v>
      </c>
      <c r="F643" s="5">
        <v>8.3000000000000007</v>
      </c>
      <c r="G643" s="5">
        <v>17.2</v>
      </c>
      <c r="H643" s="6">
        <v>26820</v>
      </c>
      <c r="I643" s="4">
        <v>8</v>
      </c>
      <c r="J643" s="4">
        <v>16</v>
      </c>
      <c r="K643" s="4">
        <v>1</v>
      </c>
      <c r="L643" s="4">
        <v>22</v>
      </c>
      <c r="M643" s="4">
        <v>6</v>
      </c>
      <c r="N643" s="5">
        <v>5.7</v>
      </c>
      <c r="O643" s="7">
        <f t="shared" si="80"/>
        <v>5</v>
      </c>
      <c r="P643" s="7">
        <f t="shared" si="81"/>
        <v>5</v>
      </c>
      <c r="Q643" s="7">
        <f t="shared" si="82"/>
        <v>5</v>
      </c>
      <c r="R643" s="7">
        <f t="shared" si="83"/>
        <v>15</v>
      </c>
      <c r="S643" s="8">
        <f t="shared" si="84"/>
        <v>140.30000000000001</v>
      </c>
      <c r="T643" s="7" t="str">
        <f t="shared" si="85"/>
        <v>A - Top-Kunde</v>
      </c>
      <c r="U643" s="4">
        <f>ROUND(((E643-Hilfswerte!$B$20)/Hilfswerte!$B$21)+((F643-Hilfswerte!$B$22)/Hilfswerte!$B$23)+((G643-Hilfswerte!$B$24)/Hilfswerte!$B$25)+0.1*INDEX(Hilfswerte!$B$4:$B$15,MATCH(C643,Hilfswerte!$A$4:$A$15,0)),2)</f>
        <v>0.71</v>
      </c>
      <c r="V643" s="4">
        <f>ROUND(SQRT((((E643-Hilfswerte!$B$20)/Hilfswerte!$B$21)-Hilfswerte!$B$28)^2+(((F643-Hilfswerte!$B$22)/Hilfswerte!$B$23)-Hilfswerte!$B$29)^2+(((G643-Hilfswerte!$B$24)/Hilfswerte!$B$25)-Hilfswerte!$B$30)^2),3)</f>
        <v>1.2390000000000001</v>
      </c>
      <c r="W643" s="4">
        <f>ROUND(E643*Hilfswerte!$B$31,0)</f>
        <v>5961</v>
      </c>
      <c r="X643" s="4">
        <f t="shared" si="86"/>
        <v>0</v>
      </c>
      <c r="Y643" s="4" t="str">
        <f>IF(T643="A - Top-Kunde","bereits Top-Kunde",IF(AND(V643&lt;=Hilfswerte!$B$34,H643&lt;0.5*W643),"Hoch",IF(AND(V643&lt;=Hilfswerte!$B$35,H643&lt;0.7*W643),"Mittel","Niedrig")))</f>
        <v>bereits Top-Kunde</v>
      </c>
      <c r="Z643" s="4">
        <f t="shared" si="87"/>
        <v>8.1999999999999993</v>
      </c>
      <c r="AA643" s="4" t="str">
        <f>IF(J643&gt;365,"Bereits abgewandert (Segment D)",IF(Z643&gt;=Hilfswerte!$B$38,"Rot - akut gefaehrdet",IF(Z643&gt;=Hilfswerte!$B$39,"Gelb - beobachten","Gruen - stabil")))</f>
        <v>Gruen - stabil</v>
      </c>
    </row>
    <row r="644" spans="1:27" ht="15" customHeight="1" x14ac:dyDescent="0.25">
      <c r="A644" s="4" t="s">
        <v>953</v>
      </c>
      <c r="B644" s="4" t="s">
        <v>265</v>
      </c>
      <c r="C644" s="4" t="s">
        <v>62</v>
      </c>
      <c r="D644" s="4" t="s">
        <v>30</v>
      </c>
      <c r="E644" s="4">
        <v>51</v>
      </c>
      <c r="F644" s="5">
        <v>15.8</v>
      </c>
      <c r="G644" s="5">
        <v>0.7</v>
      </c>
      <c r="H644" s="6">
        <v>1200</v>
      </c>
      <c r="I644" s="4">
        <v>2</v>
      </c>
      <c r="J644" s="4">
        <v>310</v>
      </c>
      <c r="K644" s="4">
        <v>0</v>
      </c>
      <c r="L644" s="4">
        <v>11</v>
      </c>
      <c r="M644" s="4">
        <v>3</v>
      </c>
      <c r="N644" s="5">
        <v>23.7</v>
      </c>
      <c r="O644" s="7">
        <f t="shared" si="80"/>
        <v>2</v>
      </c>
      <c r="P644" s="7">
        <f t="shared" si="81"/>
        <v>2</v>
      </c>
      <c r="Q644" s="7">
        <f t="shared" si="82"/>
        <v>3</v>
      </c>
      <c r="R644" s="7">
        <f t="shared" si="83"/>
        <v>7</v>
      </c>
      <c r="S644" s="8">
        <f t="shared" si="84"/>
        <v>78.599999999999994</v>
      </c>
      <c r="T644" s="7" t="str">
        <f t="shared" si="85"/>
        <v>C - Entwicklungspotenzial</v>
      </c>
      <c r="U644" s="4">
        <f>ROUND(((E644-Hilfswerte!$B$20)/Hilfswerte!$B$21)+((F644-Hilfswerte!$B$22)/Hilfswerte!$B$23)+((G644-Hilfswerte!$B$24)/Hilfswerte!$B$25)+0.1*INDEX(Hilfswerte!$B$4:$B$15,MATCH(C644,Hilfswerte!$A$4:$A$15,0)),2)</f>
        <v>-1.61</v>
      </c>
      <c r="V644" s="4">
        <f>ROUND(SQRT((((E644-Hilfswerte!$B$20)/Hilfswerte!$B$21)-Hilfswerte!$B$28)^2+(((F644-Hilfswerte!$B$22)/Hilfswerte!$B$23)-Hilfswerte!$B$29)^2+(((G644-Hilfswerte!$B$24)/Hilfswerte!$B$25)-Hilfswerte!$B$30)^2),3)</f>
        <v>1.7849999999999999</v>
      </c>
      <c r="W644" s="4">
        <f>ROUND(E644*Hilfswerte!$B$31,0)</f>
        <v>10483</v>
      </c>
      <c r="X644" s="4">
        <f t="shared" si="86"/>
        <v>9283</v>
      </c>
      <c r="Y644" s="4" t="str">
        <f>IF(T644="A - Top-Kunde","bereits Top-Kunde",IF(AND(V644&lt;=Hilfswerte!$B$34,H644&lt;0.5*W644),"Hoch",IF(AND(V644&lt;=Hilfswerte!$B$35,H644&lt;0.7*W644),"Mittel","Niedrig")))</f>
        <v>Niedrig</v>
      </c>
      <c r="Z644" s="4">
        <f t="shared" si="87"/>
        <v>17.7</v>
      </c>
      <c r="AA644" s="4" t="str">
        <f>IF(J644&gt;365,"Bereits abgewandert (Segment D)",IF(Z644&gt;=Hilfswerte!$B$38,"Rot - akut gefaehrdet",IF(Z644&gt;=Hilfswerte!$B$39,"Gelb - beobachten","Gruen - stabil")))</f>
        <v>Gelb - beobachten</v>
      </c>
    </row>
    <row r="645" spans="1:27" ht="15" customHeight="1" x14ac:dyDescent="0.25">
      <c r="A645" s="4" t="s">
        <v>954</v>
      </c>
      <c r="B645" s="4" t="s">
        <v>955</v>
      </c>
      <c r="C645" s="4" t="s">
        <v>38</v>
      </c>
      <c r="D645" s="4" t="s">
        <v>30</v>
      </c>
      <c r="E645" s="4">
        <v>65</v>
      </c>
      <c r="F645" s="5">
        <v>10.1</v>
      </c>
      <c r="G645" s="5">
        <v>21.7</v>
      </c>
      <c r="H645" s="6">
        <v>22340</v>
      </c>
      <c r="I645" s="4">
        <v>4</v>
      </c>
      <c r="J645" s="4">
        <v>24</v>
      </c>
      <c r="K645" s="4">
        <v>0</v>
      </c>
      <c r="L645" s="4">
        <v>12</v>
      </c>
      <c r="M645" s="4">
        <v>3</v>
      </c>
      <c r="N645" s="5">
        <v>13.9</v>
      </c>
      <c r="O645" s="7">
        <f t="shared" si="80"/>
        <v>5</v>
      </c>
      <c r="P645" s="7">
        <f t="shared" si="81"/>
        <v>4</v>
      </c>
      <c r="Q645" s="7">
        <f t="shared" si="82"/>
        <v>5</v>
      </c>
      <c r="R645" s="7">
        <f t="shared" si="83"/>
        <v>14</v>
      </c>
      <c r="S645" s="8">
        <f t="shared" si="84"/>
        <v>143.4</v>
      </c>
      <c r="T645" s="7" t="str">
        <f t="shared" si="85"/>
        <v>A - Top-Kunde</v>
      </c>
      <c r="U645" s="4">
        <f>ROUND(((E645-Hilfswerte!$B$20)/Hilfswerte!$B$21)+((F645-Hilfswerte!$B$22)/Hilfswerte!$B$23)+((G645-Hilfswerte!$B$24)/Hilfswerte!$B$25)+0.1*INDEX(Hilfswerte!$B$4:$B$15,MATCH(C645,Hilfswerte!$A$4:$A$15,0)),2)</f>
        <v>1.61</v>
      </c>
      <c r="V645" s="4">
        <f>ROUND(SQRT((((E645-Hilfswerte!$B$20)/Hilfswerte!$B$21)-Hilfswerte!$B$28)^2+(((F645-Hilfswerte!$B$22)/Hilfswerte!$B$23)-Hilfswerte!$B$29)^2+(((G645-Hilfswerte!$B$24)/Hilfswerte!$B$25)-Hilfswerte!$B$30)^2),3)</f>
        <v>1.792</v>
      </c>
      <c r="W645" s="4">
        <f>ROUND(E645*Hilfswerte!$B$31,0)</f>
        <v>13360</v>
      </c>
      <c r="X645" s="4">
        <f t="shared" si="86"/>
        <v>0</v>
      </c>
      <c r="Y645" s="4" t="str">
        <f>IF(T645="A - Top-Kunde","bereits Top-Kunde",IF(AND(V645&lt;=Hilfswerte!$B$34,H645&lt;0.5*W645),"Hoch",IF(AND(V645&lt;=Hilfswerte!$B$35,H645&lt;0.7*W645),"Mittel","Niedrig")))</f>
        <v>bereits Top-Kunde</v>
      </c>
      <c r="Z645" s="4">
        <f t="shared" si="87"/>
        <v>3.6</v>
      </c>
      <c r="AA645" s="4" t="str">
        <f>IF(J645&gt;365,"Bereits abgewandert (Segment D)",IF(Z645&gt;=Hilfswerte!$B$38,"Rot - akut gefaehrdet",IF(Z645&gt;=Hilfswerte!$B$39,"Gelb - beobachten","Gruen - stabil")))</f>
        <v>Gruen - stabil</v>
      </c>
    </row>
    <row r="646" spans="1:27" ht="15" customHeight="1" x14ac:dyDescent="0.25">
      <c r="A646" s="4" t="s">
        <v>956</v>
      </c>
      <c r="B646" s="4" t="s">
        <v>433</v>
      </c>
      <c r="C646" s="4" t="s">
        <v>65</v>
      </c>
      <c r="D646" s="4" t="s">
        <v>30</v>
      </c>
      <c r="E646" s="4">
        <v>70</v>
      </c>
      <c r="F646" s="5">
        <v>15.4</v>
      </c>
      <c r="G646" s="5">
        <v>9.1</v>
      </c>
      <c r="H646" s="6">
        <v>22880</v>
      </c>
      <c r="I646" s="4">
        <v>2</v>
      </c>
      <c r="J646" s="4">
        <v>149</v>
      </c>
      <c r="K646" s="4">
        <v>0</v>
      </c>
      <c r="L646" s="4">
        <v>20</v>
      </c>
      <c r="M646" s="4">
        <v>3</v>
      </c>
      <c r="N646" s="5">
        <v>1.1000000000000001</v>
      </c>
      <c r="O646" s="7">
        <f t="shared" si="80"/>
        <v>3</v>
      </c>
      <c r="P646" s="7">
        <f t="shared" si="81"/>
        <v>2</v>
      </c>
      <c r="Q646" s="7">
        <f t="shared" si="82"/>
        <v>5</v>
      </c>
      <c r="R646" s="7">
        <f t="shared" si="83"/>
        <v>10</v>
      </c>
      <c r="S646" s="8">
        <f t="shared" si="84"/>
        <v>94.6</v>
      </c>
      <c r="T646" s="7" t="str">
        <f t="shared" si="85"/>
        <v>C - Entwicklungspotenzial</v>
      </c>
      <c r="U646" s="4">
        <f>ROUND(((E646-Hilfswerte!$B$20)/Hilfswerte!$B$21)+((F646-Hilfswerte!$B$22)/Hilfswerte!$B$23)+((G646-Hilfswerte!$B$24)/Hilfswerte!$B$25)+0.1*INDEX(Hilfswerte!$B$4:$B$15,MATCH(C646,Hilfswerte!$A$4:$A$15,0)),2)</f>
        <v>-0.67</v>
      </c>
      <c r="V646" s="4">
        <f>ROUND(SQRT((((E646-Hilfswerte!$B$20)/Hilfswerte!$B$21)-Hilfswerte!$B$28)^2+(((F646-Hilfswerte!$B$22)/Hilfswerte!$B$23)-Hilfswerte!$B$29)^2+(((G646-Hilfswerte!$B$24)/Hilfswerte!$B$25)-Hilfswerte!$B$30)^2),3)</f>
        <v>0.66800000000000004</v>
      </c>
      <c r="W646" s="4">
        <f>ROUND(E646*Hilfswerte!$B$31,0)</f>
        <v>14388</v>
      </c>
      <c r="X646" s="4">
        <f t="shared" si="86"/>
        <v>0</v>
      </c>
      <c r="Y646" s="4" t="str">
        <f>IF(T646="A - Top-Kunde","bereits Top-Kunde",IF(AND(V646&lt;=Hilfswerte!$B$34,H646&lt;0.5*W646),"Hoch",IF(AND(V646&lt;=Hilfswerte!$B$35,H646&lt;0.7*W646),"Mittel","Niedrig")))</f>
        <v>Niedrig</v>
      </c>
      <c r="Z646" s="4">
        <f t="shared" si="87"/>
        <v>11.5</v>
      </c>
      <c r="AA646" s="4" t="str">
        <f>IF(J646&gt;365,"Bereits abgewandert (Segment D)",IF(Z646&gt;=Hilfswerte!$B$38,"Rot - akut gefaehrdet",IF(Z646&gt;=Hilfswerte!$B$39,"Gelb - beobachten","Gruen - stabil")))</f>
        <v>Gruen - stabil</v>
      </c>
    </row>
    <row r="647" spans="1:27" ht="15" customHeight="1" x14ac:dyDescent="0.25">
      <c r="A647" s="4" t="s">
        <v>957</v>
      </c>
      <c r="B647" s="4" t="s">
        <v>355</v>
      </c>
      <c r="C647" s="4" t="s">
        <v>65</v>
      </c>
      <c r="D647" s="4" t="s">
        <v>30</v>
      </c>
      <c r="E647" s="4">
        <v>52</v>
      </c>
      <c r="F647" s="5">
        <v>10.8</v>
      </c>
      <c r="G647" s="5">
        <v>0.9</v>
      </c>
      <c r="H647" s="6">
        <v>4450</v>
      </c>
      <c r="I647" s="4">
        <v>2</v>
      </c>
      <c r="J647" s="4">
        <v>64</v>
      </c>
      <c r="K647" s="4">
        <v>0</v>
      </c>
      <c r="L647" s="4">
        <v>-5</v>
      </c>
      <c r="M647" s="4">
        <v>1</v>
      </c>
      <c r="N647" s="5">
        <v>-50.6</v>
      </c>
      <c r="O647" s="7">
        <f t="shared" si="80"/>
        <v>4</v>
      </c>
      <c r="P647" s="7">
        <f t="shared" si="81"/>
        <v>2</v>
      </c>
      <c r="Q647" s="7">
        <f t="shared" si="82"/>
        <v>4</v>
      </c>
      <c r="R647" s="7">
        <f t="shared" si="83"/>
        <v>10</v>
      </c>
      <c r="S647" s="8">
        <f t="shared" si="84"/>
        <v>74.7</v>
      </c>
      <c r="T647" s="7" t="str">
        <f t="shared" si="85"/>
        <v>C - Entwicklungspotenzial</v>
      </c>
      <c r="U647" s="4">
        <f>ROUND(((E647-Hilfswerte!$B$20)/Hilfswerte!$B$21)+((F647-Hilfswerte!$B$22)/Hilfswerte!$B$23)+((G647-Hilfswerte!$B$24)/Hilfswerte!$B$25)+0.1*INDEX(Hilfswerte!$B$4:$B$15,MATCH(C647,Hilfswerte!$A$4:$A$15,0)),2)</f>
        <v>-2.13</v>
      </c>
      <c r="V647" s="4">
        <f>ROUND(SQRT((((E647-Hilfswerte!$B$20)/Hilfswerte!$B$21)-Hilfswerte!$B$28)^2+(((F647-Hilfswerte!$B$22)/Hilfswerte!$B$23)-Hilfswerte!$B$29)^2+(((G647-Hilfswerte!$B$24)/Hilfswerte!$B$25)-Hilfswerte!$B$30)^2),3)</f>
        <v>1.7769999999999999</v>
      </c>
      <c r="W647" s="4">
        <f>ROUND(E647*Hilfswerte!$B$31,0)</f>
        <v>10688</v>
      </c>
      <c r="X647" s="4">
        <f t="shared" si="86"/>
        <v>6238</v>
      </c>
      <c r="Y647" s="4" t="str">
        <f>IF(T647="A - Top-Kunde","bereits Top-Kunde",IF(AND(V647&lt;=Hilfswerte!$B$34,H647&lt;0.5*W647),"Hoch",IF(AND(V647&lt;=Hilfswerte!$B$35,H647&lt;0.7*W647),"Mittel","Niedrig")))</f>
        <v>Niedrig</v>
      </c>
      <c r="Z647" s="4">
        <f t="shared" si="87"/>
        <v>23.4</v>
      </c>
      <c r="AA647" s="4" t="str">
        <f>IF(J647&gt;365,"Bereits abgewandert (Segment D)",IF(Z647&gt;=Hilfswerte!$B$38,"Rot - akut gefaehrdet",IF(Z647&gt;=Hilfswerte!$B$39,"Gelb - beobachten","Gruen - stabil")))</f>
        <v>Rot - akut gefaehrdet</v>
      </c>
    </row>
    <row r="648" spans="1:27" ht="15" customHeight="1" x14ac:dyDescent="0.25">
      <c r="A648" s="4" t="s">
        <v>958</v>
      </c>
      <c r="B648" s="4" t="s">
        <v>381</v>
      </c>
      <c r="C648" s="4" t="s">
        <v>74</v>
      </c>
      <c r="D648" s="4" t="s">
        <v>30</v>
      </c>
      <c r="E648" s="4">
        <v>9</v>
      </c>
      <c r="F648" s="5">
        <v>2.2000000000000002</v>
      </c>
      <c r="G648" s="5">
        <v>20.7</v>
      </c>
      <c r="H648" s="6">
        <v>1320</v>
      </c>
      <c r="I648" s="4">
        <v>2</v>
      </c>
      <c r="J648" s="4">
        <v>300</v>
      </c>
      <c r="K648" s="4">
        <v>0</v>
      </c>
      <c r="L648" s="4">
        <v>7</v>
      </c>
      <c r="M648" s="4">
        <v>6</v>
      </c>
      <c r="N648" s="5">
        <v>-3.1</v>
      </c>
      <c r="O648" s="7">
        <f t="shared" si="80"/>
        <v>2</v>
      </c>
      <c r="P648" s="7">
        <f t="shared" si="81"/>
        <v>2</v>
      </c>
      <c r="Q648" s="7">
        <f t="shared" si="82"/>
        <v>3</v>
      </c>
      <c r="R648" s="7">
        <f t="shared" si="83"/>
        <v>7</v>
      </c>
      <c r="S648" s="8">
        <f t="shared" si="84"/>
        <v>66.400000000000006</v>
      </c>
      <c r="T648" s="7" t="str">
        <f t="shared" si="85"/>
        <v>C - Entwicklungspotenzial</v>
      </c>
      <c r="U648" s="4">
        <f>ROUND(((E648-Hilfswerte!$B$20)/Hilfswerte!$B$21)+((F648-Hilfswerte!$B$22)/Hilfswerte!$B$23)+((G648-Hilfswerte!$B$24)/Hilfswerte!$B$25)+0.1*INDEX(Hilfswerte!$B$4:$B$15,MATCH(C648,Hilfswerte!$A$4:$A$15,0)),2)</f>
        <v>0.7</v>
      </c>
      <c r="V648" s="4">
        <f>ROUND(SQRT((((E648-Hilfswerte!$B$20)/Hilfswerte!$B$21)-Hilfswerte!$B$28)^2+(((F648-Hilfswerte!$B$22)/Hilfswerte!$B$23)-Hilfswerte!$B$29)^2+(((G648-Hilfswerte!$B$24)/Hilfswerte!$B$25)-Hilfswerte!$B$30)^2),3)</f>
        <v>1.7709999999999999</v>
      </c>
      <c r="W648" s="4">
        <f>ROUND(E648*Hilfswerte!$B$31,0)</f>
        <v>1850</v>
      </c>
      <c r="X648" s="4">
        <f t="shared" si="86"/>
        <v>530</v>
      </c>
      <c r="Y648" s="4" t="str">
        <f>IF(T648="A - Top-Kunde","bereits Top-Kunde",IF(AND(V648&lt;=Hilfswerte!$B$34,H648&lt;0.5*W648),"Hoch",IF(AND(V648&lt;=Hilfswerte!$B$35,H648&lt;0.7*W648),"Mittel","Niedrig")))</f>
        <v>Niedrig</v>
      </c>
      <c r="Z648" s="4">
        <f t="shared" si="87"/>
        <v>17.600000000000001</v>
      </c>
      <c r="AA648" s="4" t="str">
        <f>IF(J648&gt;365,"Bereits abgewandert (Segment D)",IF(Z648&gt;=Hilfswerte!$B$38,"Rot - akut gefaehrdet",IF(Z648&gt;=Hilfswerte!$B$39,"Gelb - beobachten","Gruen - stabil")))</f>
        <v>Gelb - beobachten</v>
      </c>
    </row>
    <row r="649" spans="1:27" ht="15" customHeight="1" x14ac:dyDescent="0.25">
      <c r="A649" s="4" t="s">
        <v>959</v>
      </c>
      <c r="B649" s="4" t="s">
        <v>510</v>
      </c>
      <c r="C649" s="4" t="s">
        <v>84</v>
      </c>
      <c r="D649" s="4" t="s">
        <v>30</v>
      </c>
      <c r="E649" s="4">
        <v>13</v>
      </c>
      <c r="F649" s="5">
        <v>2.5</v>
      </c>
      <c r="G649" s="5">
        <v>10.3</v>
      </c>
      <c r="H649" s="6">
        <v>650</v>
      </c>
      <c r="I649" s="4">
        <v>4</v>
      </c>
      <c r="J649" s="4">
        <v>29</v>
      </c>
      <c r="K649" s="4">
        <v>1</v>
      </c>
      <c r="L649" s="4">
        <v>22</v>
      </c>
      <c r="M649" s="4">
        <v>4</v>
      </c>
      <c r="N649" s="5">
        <v>-8.9</v>
      </c>
      <c r="O649" s="7">
        <f t="shared" si="80"/>
        <v>5</v>
      </c>
      <c r="P649" s="7">
        <f t="shared" si="81"/>
        <v>4</v>
      </c>
      <c r="Q649" s="7">
        <f t="shared" si="82"/>
        <v>2</v>
      </c>
      <c r="R649" s="7">
        <f t="shared" si="83"/>
        <v>11</v>
      </c>
      <c r="S649" s="8">
        <f t="shared" si="84"/>
        <v>93</v>
      </c>
      <c r="T649" s="7" t="str">
        <f t="shared" si="85"/>
        <v>C - Entwicklungspotenzial</v>
      </c>
      <c r="U649" s="4">
        <f>ROUND(((E649-Hilfswerte!$B$20)/Hilfswerte!$B$21)+((F649-Hilfswerte!$B$22)/Hilfswerte!$B$23)+((G649-Hilfswerte!$B$24)/Hilfswerte!$B$25)+0.1*INDEX(Hilfswerte!$B$4:$B$15,MATCH(C649,Hilfswerte!$A$4:$A$15,0)),2)</f>
        <v>-0.9</v>
      </c>
      <c r="V649" s="4">
        <f>ROUND(SQRT((((E649-Hilfswerte!$B$20)/Hilfswerte!$B$21)-Hilfswerte!$B$28)^2+(((F649-Hilfswerte!$B$22)/Hilfswerte!$B$23)-Hilfswerte!$B$29)^2+(((G649-Hilfswerte!$B$24)/Hilfswerte!$B$25)-Hilfswerte!$B$30)^2),3)</f>
        <v>0.92600000000000005</v>
      </c>
      <c r="W649" s="4">
        <f>ROUND(E649*Hilfswerte!$B$31,0)</f>
        <v>2672</v>
      </c>
      <c r="X649" s="4">
        <f t="shared" si="86"/>
        <v>2022</v>
      </c>
      <c r="Y649" s="4" t="str">
        <f>IF(T649="A - Top-Kunde","bereits Top-Kunde",IF(AND(V649&lt;=Hilfswerte!$B$34,H649&lt;0.5*W649),"Hoch",IF(AND(V649&lt;=Hilfswerte!$B$35,H649&lt;0.7*W649),"Mittel","Niedrig")))</f>
        <v>Mittel</v>
      </c>
      <c r="Z649" s="4">
        <f t="shared" si="87"/>
        <v>12.4</v>
      </c>
      <c r="AA649" s="4" t="str">
        <f>IF(J649&gt;365,"Bereits abgewandert (Segment D)",IF(Z649&gt;=Hilfswerte!$B$38,"Rot - akut gefaehrdet",IF(Z649&gt;=Hilfswerte!$B$39,"Gelb - beobachten","Gruen - stabil")))</f>
        <v>Gruen - stabil</v>
      </c>
    </row>
    <row r="650" spans="1:27" ht="15" customHeight="1" x14ac:dyDescent="0.25">
      <c r="A650" s="4" t="s">
        <v>960</v>
      </c>
      <c r="B650" s="4" t="s">
        <v>229</v>
      </c>
      <c r="C650" s="4" t="s">
        <v>29</v>
      </c>
      <c r="D650" s="4" t="s">
        <v>30</v>
      </c>
      <c r="E650" s="4">
        <v>272</v>
      </c>
      <c r="F650" s="5">
        <v>72.599999999999994</v>
      </c>
      <c r="G650" s="5">
        <v>19.399999999999999</v>
      </c>
      <c r="H650" s="6">
        <v>48140</v>
      </c>
      <c r="I650" s="4">
        <v>5</v>
      </c>
      <c r="J650" s="4">
        <v>171</v>
      </c>
      <c r="K650" s="4">
        <v>1</v>
      </c>
      <c r="L650" s="4">
        <v>19</v>
      </c>
      <c r="M650" s="4">
        <v>2</v>
      </c>
      <c r="N650" s="5">
        <v>26</v>
      </c>
      <c r="O650" s="7">
        <f t="shared" si="80"/>
        <v>3</v>
      </c>
      <c r="P650" s="7">
        <f t="shared" si="81"/>
        <v>5</v>
      </c>
      <c r="Q650" s="7">
        <f t="shared" si="82"/>
        <v>5</v>
      </c>
      <c r="R650" s="7">
        <f t="shared" si="83"/>
        <v>13</v>
      </c>
      <c r="S650" s="8">
        <f t="shared" si="84"/>
        <v>131.30000000000001</v>
      </c>
      <c r="T650" s="7" t="str">
        <f t="shared" si="85"/>
        <v>A - Top-Kunde</v>
      </c>
      <c r="U650" s="4">
        <f>ROUND(((E650-Hilfswerte!$B$20)/Hilfswerte!$B$21)+((F650-Hilfswerte!$B$22)/Hilfswerte!$B$23)+((G650-Hilfswerte!$B$24)/Hilfswerte!$B$25)+0.1*INDEX(Hilfswerte!$B$4:$B$15,MATCH(C650,Hilfswerte!$A$4:$A$15,0)),2)</f>
        <v>3.18</v>
      </c>
      <c r="V650" s="4">
        <f>ROUND(SQRT((((E650-Hilfswerte!$B$20)/Hilfswerte!$B$21)-Hilfswerte!$B$28)^2+(((F650-Hilfswerte!$B$22)/Hilfswerte!$B$23)-Hilfswerte!$B$29)^2+(((G650-Hilfswerte!$B$24)/Hilfswerte!$B$25)-Hilfswerte!$B$30)^2),3)</f>
        <v>1.5129999999999999</v>
      </c>
      <c r="W650" s="4">
        <f>ROUND(E650*Hilfswerte!$B$31,0)</f>
        <v>55909</v>
      </c>
      <c r="X650" s="4">
        <f t="shared" si="86"/>
        <v>7769</v>
      </c>
      <c r="Y650" s="4" t="str">
        <f>IF(T650="A - Top-Kunde","bereits Top-Kunde",IF(AND(V650&lt;=Hilfswerte!$B$34,H650&lt;0.5*W650),"Hoch",IF(AND(V650&lt;=Hilfswerte!$B$35,H650&lt;0.7*W650),"Mittel","Niedrig")))</f>
        <v>bereits Top-Kunde</v>
      </c>
      <c r="Z650" s="4">
        <f t="shared" si="87"/>
        <v>15.4</v>
      </c>
      <c r="AA650" s="4" t="str">
        <f>IF(J650&gt;365,"Bereits abgewandert (Segment D)",IF(Z650&gt;=Hilfswerte!$B$38,"Rot - akut gefaehrdet",IF(Z650&gt;=Hilfswerte!$B$39,"Gelb - beobachten","Gruen - stabil")))</f>
        <v>Gelb - beobachten</v>
      </c>
    </row>
    <row r="651" spans="1:27" ht="15" customHeight="1" x14ac:dyDescent="0.25">
      <c r="A651" s="4" t="s">
        <v>961</v>
      </c>
      <c r="B651" s="4" t="s">
        <v>625</v>
      </c>
      <c r="C651" s="4" t="s">
        <v>84</v>
      </c>
      <c r="D651" s="4" t="s">
        <v>30</v>
      </c>
      <c r="E651" s="4">
        <v>69</v>
      </c>
      <c r="F651" s="5">
        <v>15.7</v>
      </c>
      <c r="G651" s="5">
        <v>21</v>
      </c>
      <c r="H651" s="6">
        <v>4180</v>
      </c>
      <c r="I651" s="4">
        <v>3</v>
      </c>
      <c r="J651" s="4">
        <v>143</v>
      </c>
      <c r="K651" s="4">
        <v>0</v>
      </c>
      <c r="L651" s="4">
        <v>13</v>
      </c>
      <c r="M651" s="4">
        <v>2</v>
      </c>
      <c r="N651" s="5">
        <v>11.6</v>
      </c>
      <c r="O651" s="7">
        <f t="shared" si="80"/>
        <v>3</v>
      </c>
      <c r="P651" s="7">
        <f t="shared" si="81"/>
        <v>3</v>
      </c>
      <c r="Q651" s="7">
        <f t="shared" si="82"/>
        <v>4</v>
      </c>
      <c r="R651" s="7">
        <f t="shared" si="83"/>
        <v>10</v>
      </c>
      <c r="S651" s="8">
        <f t="shared" si="84"/>
        <v>101.9</v>
      </c>
      <c r="T651" s="7" t="str">
        <f t="shared" si="85"/>
        <v>C - Entwicklungspotenzial</v>
      </c>
      <c r="U651" s="4">
        <f>ROUND(((E651-Hilfswerte!$B$20)/Hilfswerte!$B$21)+((F651-Hilfswerte!$B$22)/Hilfswerte!$B$23)+((G651-Hilfswerte!$B$24)/Hilfswerte!$B$25)+0.1*INDEX(Hilfswerte!$B$4:$B$15,MATCH(C651,Hilfswerte!$A$4:$A$15,0)),2)</f>
        <v>1.28</v>
      </c>
      <c r="V651" s="4">
        <f>ROUND(SQRT((((E651-Hilfswerte!$B$20)/Hilfswerte!$B$21)-Hilfswerte!$B$28)^2+(((F651-Hilfswerte!$B$22)/Hilfswerte!$B$23)-Hilfswerte!$B$29)^2+(((G651-Hilfswerte!$B$24)/Hilfswerte!$B$25)-Hilfswerte!$B$30)^2),3)</f>
        <v>1.6579999999999999</v>
      </c>
      <c r="W651" s="4">
        <f>ROUND(E651*Hilfswerte!$B$31,0)</f>
        <v>14183</v>
      </c>
      <c r="X651" s="4">
        <f t="shared" si="86"/>
        <v>10003</v>
      </c>
      <c r="Y651" s="4" t="str">
        <f>IF(T651="A - Top-Kunde","bereits Top-Kunde",IF(AND(V651&lt;=Hilfswerte!$B$34,H651&lt;0.5*W651),"Hoch",IF(AND(V651&lt;=Hilfswerte!$B$35,H651&lt;0.7*W651),"Mittel","Niedrig")))</f>
        <v>Niedrig</v>
      </c>
      <c r="Z651" s="4">
        <f t="shared" si="87"/>
        <v>9.8000000000000007</v>
      </c>
      <c r="AA651" s="4" t="str">
        <f>IF(J651&gt;365,"Bereits abgewandert (Segment D)",IF(Z651&gt;=Hilfswerte!$B$38,"Rot - akut gefaehrdet",IF(Z651&gt;=Hilfswerte!$B$39,"Gelb - beobachten","Gruen - stabil")))</f>
        <v>Gruen - stabil</v>
      </c>
    </row>
    <row r="652" spans="1:27" ht="15" customHeight="1" x14ac:dyDescent="0.25">
      <c r="A652" s="4" t="s">
        <v>962</v>
      </c>
      <c r="B652" s="4" t="s">
        <v>134</v>
      </c>
      <c r="C652" s="4" t="s">
        <v>51</v>
      </c>
      <c r="D652" s="4" t="s">
        <v>93</v>
      </c>
      <c r="E652" s="4">
        <v>24</v>
      </c>
      <c r="F652" s="5">
        <v>7.2</v>
      </c>
      <c r="G652" s="5">
        <v>21.7</v>
      </c>
      <c r="H652" s="6">
        <v>4480</v>
      </c>
      <c r="I652" s="4">
        <v>6</v>
      </c>
      <c r="J652" s="4">
        <v>22</v>
      </c>
      <c r="K652" s="4">
        <v>1</v>
      </c>
      <c r="L652" s="4">
        <v>19</v>
      </c>
      <c r="M652" s="4">
        <v>5</v>
      </c>
      <c r="N652" s="5">
        <v>28</v>
      </c>
      <c r="O652" s="7">
        <f t="shared" si="80"/>
        <v>5</v>
      </c>
      <c r="P652" s="7">
        <f t="shared" si="81"/>
        <v>5</v>
      </c>
      <c r="Q652" s="7">
        <f t="shared" si="82"/>
        <v>4</v>
      </c>
      <c r="R652" s="7">
        <f t="shared" si="83"/>
        <v>14</v>
      </c>
      <c r="S652" s="8">
        <f t="shared" si="84"/>
        <v>142.30000000000001</v>
      </c>
      <c r="T652" s="7" t="str">
        <f t="shared" si="85"/>
        <v>A - Top-Kunde</v>
      </c>
      <c r="U652" s="4">
        <f>ROUND(((E652-Hilfswerte!$B$20)/Hilfswerte!$B$21)+((F652-Hilfswerte!$B$22)/Hilfswerte!$B$23)+((G652-Hilfswerte!$B$24)/Hilfswerte!$B$25)+0.1*INDEX(Hilfswerte!$B$4:$B$15,MATCH(C652,Hilfswerte!$A$4:$A$15,0)),2)</f>
        <v>1.39</v>
      </c>
      <c r="V652" s="4">
        <f>ROUND(SQRT((((E652-Hilfswerte!$B$20)/Hilfswerte!$B$21)-Hilfswerte!$B$28)^2+(((F652-Hilfswerte!$B$22)/Hilfswerte!$B$23)-Hilfswerte!$B$29)^2+(((G652-Hilfswerte!$B$24)/Hilfswerte!$B$25)-Hilfswerte!$B$30)^2),3)</f>
        <v>1.8580000000000001</v>
      </c>
      <c r="W652" s="4">
        <f>ROUND(E652*Hilfswerte!$B$31,0)</f>
        <v>4933</v>
      </c>
      <c r="X652" s="4">
        <f t="shared" si="86"/>
        <v>453</v>
      </c>
      <c r="Y652" s="4" t="str">
        <f>IF(T652="A - Top-Kunde","bereits Top-Kunde",IF(AND(V652&lt;=Hilfswerte!$B$34,H652&lt;0.5*W652),"Hoch",IF(AND(V652&lt;=Hilfswerte!$B$35,H652&lt;0.7*W652),"Mittel","Niedrig")))</f>
        <v>bereits Top-Kunde</v>
      </c>
      <c r="Z652" s="4">
        <f t="shared" si="87"/>
        <v>7.9</v>
      </c>
      <c r="AA652" s="4" t="str">
        <f>IF(J652&gt;365,"Bereits abgewandert (Segment D)",IF(Z652&gt;=Hilfswerte!$B$38,"Rot - akut gefaehrdet",IF(Z652&gt;=Hilfswerte!$B$39,"Gelb - beobachten","Gruen - stabil")))</f>
        <v>Gruen - stabil</v>
      </c>
    </row>
    <row r="653" spans="1:27" ht="15" customHeight="1" x14ac:dyDescent="0.25">
      <c r="A653" s="4" t="s">
        <v>963</v>
      </c>
      <c r="B653" s="4" t="s">
        <v>890</v>
      </c>
      <c r="C653" s="4" t="s">
        <v>59</v>
      </c>
      <c r="D653" s="4" t="s">
        <v>30</v>
      </c>
      <c r="E653" s="4">
        <v>73</v>
      </c>
      <c r="F653" s="5">
        <v>11.8</v>
      </c>
      <c r="G653" s="5">
        <v>14.8</v>
      </c>
      <c r="H653" s="6">
        <v>56140</v>
      </c>
      <c r="I653" s="4">
        <v>4</v>
      </c>
      <c r="J653" s="4">
        <v>16</v>
      </c>
      <c r="K653" s="4">
        <v>0</v>
      </c>
      <c r="L653" s="4">
        <v>5</v>
      </c>
      <c r="M653" s="4">
        <v>1</v>
      </c>
      <c r="N653" s="5">
        <v>-21.7</v>
      </c>
      <c r="O653" s="7">
        <f t="shared" si="80"/>
        <v>5</v>
      </c>
      <c r="P653" s="7">
        <f t="shared" si="81"/>
        <v>4</v>
      </c>
      <c r="Q653" s="7">
        <f t="shared" si="82"/>
        <v>5</v>
      </c>
      <c r="R653" s="7">
        <f t="shared" si="83"/>
        <v>14</v>
      </c>
      <c r="S653" s="8">
        <f t="shared" si="84"/>
        <v>127.7</v>
      </c>
      <c r="T653" s="7" t="str">
        <f t="shared" si="85"/>
        <v>A - Top-Kunde</v>
      </c>
      <c r="U653" s="4">
        <f>ROUND(((E653-Hilfswerte!$B$20)/Hilfswerte!$B$21)+((F653-Hilfswerte!$B$22)/Hilfswerte!$B$23)+((G653-Hilfswerte!$B$24)/Hilfswerte!$B$25)+0.1*INDEX(Hilfswerte!$B$4:$B$15,MATCH(C653,Hilfswerte!$A$4:$A$15,0)),2)</f>
        <v>0.16</v>
      </c>
      <c r="V653" s="4">
        <f>ROUND(SQRT((((E653-Hilfswerte!$B$20)/Hilfswerte!$B$21)-Hilfswerte!$B$28)^2+(((F653-Hilfswerte!$B$22)/Hilfswerte!$B$23)-Hilfswerte!$B$29)^2+(((G653-Hilfswerte!$B$24)/Hilfswerte!$B$25)-Hilfswerte!$B$30)^2),3)</f>
        <v>0.84</v>
      </c>
      <c r="W653" s="4">
        <f>ROUND(E653*Hilfswerte!$B$31,0)</f>
        <v>15005</v>
      </c>
      <c r="X653" s="4">
        <f t="shared" si="86"/>
        <v>0</v>
      </c>
      <c r="Y653" s="4" t="str">
        <f>IF(T653="A - Top-Kunde","bereits Top-Kunde",IF(AND(V653&lt;=Hilfswerte!$B$34,H653&lt;0.5*W653),"Hoch",IF(AND(V653&lt;=Hilfswerte!$B$35,H653&lt;0.7*W653),"Mittel","Niedrig")))</f>
        <v>bereits Top-Kunde</v>
      </c>
      <c r="Z653" s="4">
        <f t="shared" si="87"/>
        <v>10.5</v>
      </c>
      <c r="AA653" s="4" t="str">
        <f>IF(J653&gt;365,"Bereits abgewandert (Segment D)",IF(Z653&gt;=Hilfswerte!$B$38,"Rot - akut gefaehrdet",IF(Z653&gt;=Hilfswerte!$B$39,"Gelb - beobachten","Gruen - stabil")))</f>
        <v>Gruen - stabil</v>
      </c>
    </row>
    <row r="654" spans="1:27" ht="15" customHeight="1" x14ac:dyDescent="0.25">
      <c r="A654" s="4" t="s">
        <v>964</v>
      </c>
      <c r="B654" s="4" t="s">
        <v>325</v>
      </c>
      <c r="C654" s="4" t="s">
        <v>62</v>
      </c>
      <c r="D654" s="4" t="s">
        <v>30</v>
      </c>
      <c r="E654" s="4">
        <v>59</v>
      </c>
      <c r="F654" s="5">
        <v>9.8000000000000007</v>
      </c>
      <c r="G654" s="5">
        <v>15.9</v>
      </c>
      <c r="H654" s="6">
        <v>6370</v>
      </c>
      <c r="I654" s="4">
        <v>7</v>
      </c>
      <c r="J654" s="4">
        <v>24</v>
      </c>
      <c r="K654" s="4">
        <v>0</v>
      </c>
      <c r="L654" s="4">
        <v>13</v>
      </c>
      <c r="M654" s="4">
        <v>1</v>
      </c>
      <c r="N654" s="5">
        <v>6.4</v>
      </c>
      <c r="O654" s="7">
        <f t="shared" si="80"/>
        <v>5</v>
      </c>
      <c r="P654" s="7">
        <f t="shared" si="81"/>
        <v>5</v>
      </c>
      <c r="Q654" s="7">
        <f t="shared" si="82"/>
        <v>4</v>
      </c>
      <c r="R654" s="7">
        <f t="shared" si="83"/>
        <v>14</v>
      </c>
      <c r="S654" s="8">
        <f t="shared" si="84"/>
        <v>139.30000000000001</v>
      </c>
      <c r="T654" s="7" t="str">
        <f t="shared" si="85"/>
        <v>A - Top-Kunde</v>
      </c>
      <c r="U654" s="4">
        <f>ROUND(((E654-Hilfswerte!$B$20)/Hilfswerte!$B$21)+((F654-Hilfswerte!$B$22)/Hilfswerte!$B$23)+((G654-Hilfswerte!$B$24)/Hilfswerte!$B$25)+0.1*INDEX(Hilfswerte!$B$4:$B$15,MATCH(C654,Hilfswerte!$A$4:$A$15,0)),2)</f>
        <v>0.73</v>
      </c>
      <c r="V654" s="4">
        <f>ROUND(SQRT((((E654-Hilfswerte!$B$20)/Hilfswerte!$B$21)-Hilfswerte!$B$28)^2+(((F654-Hilfswerte!$B$22)/Hilfswerte!$B$23)-Hilfswerte!$B$29)^2+(((G654-Hilfswerte!$B$24)/Hilfswerte!$B$25)-Hilfswerte!$B$30)^2),3)</f>
        <v>1.0109999999999999</v>
      </c>
      <c r="W654" s="4">
        <f>ROUND(E654*Hilfswerte!$B$31,0)</f>
        <v>12127</v>
      </c>
      <c r="X654" s="4">
        <f t="shared" si="86"/>
        <v>5757</v>
      </c>
      <c r="Y654" s="4" t="str">
        <f>IF(T654="A - Top-Kunde","bereits Top-Kunde",IF(AND(V654&lt;=Hilfswerte!$B$34,H654&lt;0.5*W654),"Hoch",IF(AND(V654&lt;=Hilfswerte!$B$35,H654&lt;0.7*W654),"Mittel","Niedrig")))</f>
        <v>bereits Top-Kunde</v>
      </c>
      <c r="Z654" s="4">
        <f t="shared" si="87"/>
        <v>3.8</v>
      </c>
      <c r="AA654" s="4" t="str">
        <f>IF(J654&gt;365,"Bereits abgewandert (Segment D)",IF(Z654&gt;=Hilfswerte!$B$38,"Rot - akut gefaehrdet",IF(Z654&gt;=Hilfswerte!$B$39,"Gelb - beobachten","Gruen - stabil")))</f>
        <v>Gruen - stabil</v>
      </c>
    </row>
    <row r="655" spans="1:27" ht="15" customHeight="1" x14ac:dyDescent="0.25">
      <c r="A655" s="4" t="s">
        <v>965</v>
      </c>
      <c r="B655" s="4" t="s">
        <v>378</v>
      </c>
      <c r="C655" s="4" t="s">
        <v>38</v>
      </c>
      <c r="D655" s="4" t="s">
        <v>30</v>
      </c>
      <c r="E655" s="4">
        <v>122</v>
      </c>
      <c r="F655" s="5">
        <v>36</v>
      </c>
      <c r="G655" s="5">
        <v>11.2</v>
      </c>
      <c r="H655" s="6">
        <v>13910</v>
      </c>
      <c r="I655" s="4">
        <v>3</v>
      </c>
      <c r="J655" s="4">
        <v>110</v>
      </c>
      <c r="K655" s="4">
        <v>1</v>
      </c>
      <c r="L655" s="4">
        <v>-5</v>
      </c>
      <c r="M655" s="4">
        <v>4</v>
      </c>
      <c r="N655" s="5">
        <v>3.5</v>
      </c>
      <c r="O655" s="7">
        <f t="shared" si="80"/>
        <v>3</v>
      </c>
      <c r="P655" s="7">
        <f t="shared" si="81"/>
        <v>3</v>
      </c>
      <c r="Q655" s="7">
        <f t="shared" si="82"/>
        <v>5</v>
      </c>
      <c r="R655" s="7">
        <f t="shared" si="83"/>
        <v>11</v>
      </c>
      <c r="S655" s="8">
        <f t="shared" si="84"/>
        <v>105.8</v>
      </c>
      <c r="T655" s="7" t="str">
        <f t="shared" si="85"/>
        <v>B - Kernkunde</v>
      </c>
      <c r="U655" s="4">
        <f>ROUND(((E655-Hilfswerte!$B$20)/Hilfswerte!$B$21)+((F655-Hilfswerte!$B$22)/Hilfswerte!$B$23)+((G655-Hilfswerte!$B$24)/Hilfswerte!$B$25)+0.1*INDEX(Hilfswerte!$B$4:$B$15,MATCH(C655,Hilfswerte!$A$4:$A$15,0)),2)</f>
        <v>0.65</v>
      </c>
      <c r="V655" s="4">
        <f>ROUND(SQRT((((E655-Hilfswerte!$B$20)/Hilfswerte!$B$21)-Hilfswerte!$B$28)^2+(((F655-Hilfswerte!$B$22)/Hilfswerte!$B$23)-Hilfswerte!$B$29)^2+(((G655-Hilfswerte!$B$24)/Hilfswerte!$B$25)-Hilfswerte!$B$30)^2),3)</f>
        <v>0.19500000000000001</v>
      </c>
      <c r="W655" s="4">
        <f>ROUND(E655*Hilfswerte!$B$31,0)</f>
        <v>25077</v>
      </c>
      <c r="X655" s="4">
        <f t="shared" si="86"/>
        <v>11167</v>
      </c>
      <c r="Y655" s="4" t="str">
        <f>IF(T655="A - Top-Kunde","bereits Top-Kunde",IF(AND(V655&lt;=Hilfswerte!$B$34,H655&lt;0.5*W655),"Hoch",IF(AND(V655&lt;=Hilfswerte!$B$35,H655&lt;0.7*W655),"Mittel","Niedrig")))</f>
        <v>Mittel</v>
      </c>
      <c r="Z655" s="4">
        <f t="shared" si="87"/>
        <v>8.5</v>
      </c>
      <c r="AA655" s="4" t="str">
        <f>IF(J655&gt;365,"Bereits abgewandert (Segment D)",IF(Z655&gt;=Hilfswerte!$B$38,"Rot - akut gefaehrdet",IF(Z655&gt;=Hilfswerte!$B$39,"Gelb - beobachten","Gruen - stabil")))</f>
        <v>Gruen - stabil</v>
      </c>
    </row>
    <row r="656" spans="1:27" ht="15" customHeight="1" x14ac:dyDescent="0.25">
      <c r="A656" s="4" t="s">
        <v>966</v>
      </c>
      <c r="B656" s="4" t="s">
        <v>69</v>
      </c>
      <c r="C656" s="4" t="s">
        <v>33</v>
      </c>
      <c r="D656" s="4" t="s">
        <v>30</v>
      </c>
      <c r="E656" s="4">
        <v>199</v>
      </c>
      <c r="F656" s="5">
        <v>45.6</v>
      </c>
      <c r="G656" s="5">
        <v>6.7</v>
      </c>
      <c r="H656" s="6">
        <v>24510</v>
      </c>
      <c r="I656" s="4">
        <v>2</v>
      </c>
      <c r="J656" s="4">
        <v>327</v>
      </c>
      <c r="K656" s="4">
        <v>1</v>
      </c>
      <c r="L656" s="4">
        <v>-2</v>
      </c>
      <c r="M656" s="4">
        <v>6</v>
      </c>
      <c r="N656" s="5">
        <v>24.6</v>
      </c>
      <c r="O656" s="7">
        <f t="shared" si="80"/>
        <v>2</v>
      </c>
      <c r="P656" s="7">
        <f t="shared" si="81"/>
        <v>2</v>
      </c>
      <c r="Q656" s="7">
        <f t="shared" si="82"/>
        <v>5</v>
      </c>
      <c r="R656" s="7">
        <f t="shared" si="83"/>
        <v>9</v>
      </c>
      <c r="S656" s="8">
        <f t="shared" si="84"/>
        <v>96.3</v>
      </c>
      <c r="T656" s="7" t="str">
        <f t="shared" si="85"/>
        <v>C - Entwicklungspotenzial</v>
      </c>
      <c r="U656" s="4">
        <f>ROUND(((E656-Hilfswerte!$B$20)/Hilfswerte!$B$21)+((F656-Hilfswerte!$B$22)/Hilfswerte!$B$23)+((G656-Hilfswerte!$B$24)/Hilfswerte!$B$25)+0.1*INDEX(Hilfswerte!$B$4:$B$15,MATCH(C656,Hilfswerte!$A$4:$A$15,0)),2)</f>
        <v>0.13</v>
      </c>
      <c r="V656" s="4">
        <f>ROUND(SQRT((((E656-Hilfswerte!$B$20)/Hilfswerte!$B$21)-Hilfswerte!$B$28)^2+(((F656-Hilfswerte!$B$22)/Hilfswerte!$B$23)-Hilfswerte!$B$29)^2+(((G656-Hilfswerte!$B$24)/Hilfswerte!$B$25)-Hilfswerte!$B$30)^2),3)</f>
        <v>0.74299999999999999</v>
      </c>
      <c r="W656" s="4">
        <f>ROUND(E656*Hilfswerte!$B$31,0)</f>
        <v>40904</v>
      </c>
      <c r="X656" s="4">
        <f t="shared" si="86"/>
        <v>16394</v>
      </c>
      <c r="Y656" s="4" t="str">
        <f>IF(T656="A - Top-Kunde","bereits Top-Kunde",IF(AND(V656&lt;=Hilfswerte!$B$34,H656&lt;0.5*W656),"Hoch",IF(AND(V656&lt;=Hilfswerte!$B$35,H656&lt;0.7*W656),"Mittel","Niedrig")))</f>
        <v>Mittel</v>
      </c>
      <c r="Z656" s="4">
        <f t="shared" si="87"/>
        <v>19.399999999999999</v>
      </c>
      <c r="AA656" s="4" t="str">
        <f>IF(J656&gt;365,"Bereits abgewandert (Segment D)",IF(Z656&gt;=Hilfswerte!$B$38,"Rot - akut gefaehrdet",IF(Z656&gt;=Hilfswerte!$B$39,"Gelb - beobachten","Gruen - stabil")))</f>
        <v>Gelb - beobachten</v>
      </c>
    </row>
    <row r="657" spans="1:27" ht="15" customHeight="1" x14ac:dyDescent="0.25">
      <c r="A657" s="4" t="s">
        <v>967</v>
      </c>
      <c r="B657" s="4" t="s">
        <v>319</v>
      </c>
      <c r="C657" s="4" t="s">
        <v>47</v>
      </c>
      <c r="D657" s="4" t="s">
        <v>117</v>
      </c>
      <c r="E657" s="4">
        <v>27</v>
      </c>
      <c r="F657" s="5">
        <v>7.2</v>
      </c>
      <c r="G657" s="5">
        <v>9.4</v>
      </c>
      <c r="H657" s="6">
        <v>3120</v>
      </c>
      <c r="I657" s="4">
        <v>5</v>
      </c>
      <c r="J657" s="4">
        <v>57</v>
      </c>
      <c r="K657" s="4">
        <v>1</v>
      </c>
      <c r="L657" s="4">
        <v>7</v>
      </c>
      <c r="M657" s="4">
        <v>3</v>
      </c>
      <c r="N657" s="5">
        <v>3.8</v>
      </c>
      <c r="O657" s="7">
        <f t="shared" si="80"/>
        <v>4</v>
      </c>
      <c r="P657" s="7">
        <f t="shared" si="81"/>
        <v>5</v>
      </c>
      <c r="Q657" s="7">
        <f t="shared" si="82"/>
        <v>4</v>
      </c>
      <c r="R657" s="7">
        <f t="shared" si="83"/>
        <v>13</v>
      </c>
      <c r="S657" s="8">
        <f t="shared" si="84"/>
        <v>123.8</v>
      </c>
      <c r="T657" s="7" t="str">
        <f t="shared" si="85"/>
        <v>B - Kernkunde</v>
      </c>
      <c r="U657" s="4">
        <f>ROUND(((E657-Hilfswerte!$B$20)/Hilfswerte!$B$21)+((F657-Hilfswerte!$B$22)/Hilfswerte!$B$23)+((G657-Hilfswerte!$B$24)/Hilfswerte!$B$25)+0.1*INDEX(Hilfswerte!$B$4:$B$15,MATCH(C657,Hilfswerte!$A$4:$A$15,0)),2)</f>
        <v>-0.82</v>
      </c>
      <c r="V657" s="4">
        <f>ROUND(SQRT((((E657-Hilfswerte!$B$20)/Hilfswerte!$B$21)-Hilfswerte!$B$28)^2+(((F657-Hilfswerte!$B$22)/Hilfswerte!$B$23)-Hilfswerte!$B$29)^2+(((G657-Hilfswerte!$B$24)/Hilfswerte!$B$25)-Hilfswerte!$B$30)^2),3)</f>
        <v>0.86299999999999999</v>
      </c>
      <c r="W657" s="4">
        <f>ROUND(E657*Hilfswerte!$B$31,0)</f>
        <v>5550</v>
      </c>
      <c r="X657" s="4">
        <f t="shared" si="86"/>
        <v>2430</v>
      </c>
      <c r="Y657" s="4" t="str">
        <f>IF(T657="A - Top-Kunde","bereits Top-Kunde",IF(AND(V657&lt;=Hilfswerte!$B$34,H657&lt;0.5*W657),"Hoch",IF(AND(V657&lt;=Hilfswerte!$B$35,H657&lt;0.7*W657),"Mittel","Niedrig")))</f>
        <v>Mittel</v>
      </c>
      <c r="Z657" s="4">
        <f t="shared" si="87"/>
        <v>7.3</v>
      </c>
      <c r="AA657" s="4" t="str">
        <f>IF(J657&gt;365,"Bereits abgewandert (Segment D)",IF(Z657&gt;=Hilfswerte!$B$38,"Rot - akut gefaehrdet",IF(Z657&gt;=Hilfswerte!$B$39,"Gelb - beobachten","Gruen - stabil")))</f>
        <v>Gruen - stabil</v>
      </c>
    </row>
    <row r="658" spans="1:27" ht="15" customHeight="1" x14ac:dyDescent="0.25">
      <c r="A658" s="4" t="s">
        <v>968</v>
      </c>
      <c r="B658" s="4" t="s">
        <v>947</v>
      </c>
      <c r="C658" s="4" t="s">
        <v>51</v>
      </c>
      <c r="D658" s="4" t="s">
        <v>30</v>
      </c>
      <c r="E658" s="4">
        <v>90</v>
      </c>
      <c r="F658" s="5">
        <v>13.9</v>
      </c>
      <c r="G658" s="5">
        <v>7.6</v>
      </c>
      <c r="H658" s="6">
        <v>14750</v>
      </c>
      <c r="I658" s="4">
        <v>3</v>
      </c>
      <c r="J658" s="4">
        <v>303</v>
      </c>
      <c r="K658" s="4">
        <v>0</v>
      </c>
      <c r="L658" s="4">
        <v>1</v>
      </c>
      <c r="M658" s="4">
        <v>2</v>
      </c>
      <c r="N658" s="5">
        <v>41.9</v>
      </c>
      <c r="O658" s="7">
        <f t="shared" si="80"/>
        <v>2</v>
      </c>
      <c r="P658" s="7">
        <f t="shared" si="81"/>
        <v>3</v>
      </c>
      <c r="Q658" s="7">
        <f t="shared" si="82"/>
        <v>5</v>
      </c>
      <c r="R658" s="7">
        <f t="shared" si="83"/>
        <v>10</v>
      </c>
      <c r="S658" s="8">
        <f t="shared" si="84"/>
        <v>120.7</v>
      </c>
      <c r="T658" s="7" t="str">
        <f t="shared" si="85"/>
        <v>B - Kernkunde</v>
      </c>
      <c r="U658" s="4">
        <f>ROUND(((E658-Hilfswerte!$B$20)/Hilfswerte!$B$21)+((F658-Hilfswerte!$B$22)/Hilfswerte!$B$23)+((G658-Hilfswerte!$B$24)/Hilfswerte!$B$25)+0.1*INDEX(Hilfswerte!$B$4:$B$15,MATCH(C658,Hilfswerte!$A$4:$A$15,0)),2)</f>
        <v>-0.45</v>
      </c>
      <c r="V658" s="4">
        <f>ROUND(SQRT((((E658-Hilfswerte!$B$20)/Hilfswerte!$B$21)-Hilfswerte!$B$28)^2+(((F658-Hilfswerte!$B$22)/Hilfswerte!$B$23)-Hilfswerte!$B$29)^2+(((G658-Hilfswerte!$B$24)/Hilfswerte!$B$25)-Hilfswerte!$B$30)^2),3)</f>
        <v>0.78900000000000003</v>
      </c>
      <c r="W658" s="4">
        <f>ROUND(E658*Hilfswerte!$B$31,0)</f>
        <v>18499</v>
      </c>
      <c r="X658" s="4">
        <f t="shared" si="86"/>
        <v>3749</v>
      </c>
      <c r="Y658" s="4" t="str">
        <f>IF(T658="A - Top-Kunde","bereits Top-Kunde",IF(AND(V658&lt;=Hilfswerte!$B$34,H658&lt;0.5*W658),"Hoch",IF(AND(V658&lt;=Hilfswerte!$B$35,H658&lt;0.7*W658),"Mittel","Niedrig")))</f>
        <v>Niedrig</v>
      </c>
      <c r="Z658" s="4">
        <f t="shared" si="87"/>
        <v>15.4</v>
      </c>
      <c r="AA658" s="4" t="str">
        <f>IF(J658&gt;365,"Bereits abgewandert (Segment D)",IF(Z658&gt;=Hilfswerte!$B$38,"Rot - akut gefaehrdet",IF(Z658&gt;=Hilfswerte!$B$39,"Gelb - beobachten","Gruen - stabil")))</f>
        <v>Gelb - beobachten</v>
      </c>
    </row>
    <row r="659" spans="1:27" ht="15" customHeight="1" x14ac:dyDescent="0.25">
      <c r="A659" s="4" t="s">
        <v>969</v>
      </c>
      <c r="B659" s="4" t="s">
        <v>970</v>
      </c>
      <c r="C659" s="4" t="s">
        <v>38</v>
      </c>
      <c r="D659" s="4" t="s">
        <v>30</v>
      </c>
      <c r="E659" s="4">
        <v>409</v>
      </c>
      <c r="F659" s="5">
        <v>93.1</v>
      </c>
      <c r="G659" s="5">
        <v>17.3</v>
      </c>
      <c r="H659" s="6">
        <v>23030</v>
      </c>
      <c r="I659" s="4">
        <v>2</v>
      </c>
      <c r="J659" s="4">
        <v>143</v>
      </c>
      <c r="K659" s="4">
        <v>0</v>
      </c>
      <c r="L659" s="4">
        <v>15</v>
      </c>
      <c r="M659" s="4">
        <v>6</v>
      </c>
      <c r="N659" s="5">
        <v>11.8</v>
      </c>
      <c r="O659" s="7">
        <f t="shared" si="80"/>
        <v>3</v>
      </c>
      <c r="P659" s="7">
        <f t="shared" si="81"/>
        <v>2</v>
      </c>
      <c r="Q659" s="7">
        <f t="shared" si="82"/>
        <v>5</v>
      </c>
      <c r="R659" s="7">
        <f t="shared" si="83"/>
        <v>10</v>
      </c>
      <c r="S659" s="8">
        <f t="shared" si="84"/>
        <v>101.4</v>
      </c>
      <c r="T659" s="7" t="str">
        <f t="shared" si="85"/>
        <v>C - Entwicklungspotenzial</v>
      </c>
      <c r="U659" s="4">
        <f>ROUND(((E659-Hilfswerte!$B$20)/Hilfswerte!$B$21)+((F659-Hilfswerte!$B$22)/Hilfswerte!$B$23)+((G659-Hilfswerte!$B$24)/Hilfswerte!$B$25)+0.1*INDEX(Hilfswerte!$B$4:$B$15,MATCH(C659,Hilfswerte!$A$4:$A$15,0)),2)</f>
        <v>3.88</v>
      </c>
      <c r="V659" s="4">
        <f>ROUND(SQRT((((E659-Hilfswerte!$B$20)/Hilfswerte!$B$21)-Hilfswerte!$B$28)^2+(((F659-Hilfswerte!$B$22)/Hilfswerte!$B$23)-Hilfswerte!$B$29)^2+(((G659-Hilfswerte!$B$24)/Hilfswerte!$B$25)-Hilfswerte!$B$30)^2),3)</f>
        <v>1.7330000000000001</v>
      </c>
      <c r="W659" s="4">
        <f>ROUND(E659*Hilfswerte!$B$31,0)</f>
        <v>84068</v>
      </c>
      <c r="X659" s="4">
        <f t="shared" si="86"/>
        <v>61038</v>
      </c>
      <c r="Y659" s="4" t="str">
        <f>IF(T659="A - Top-Kunde","bereits Top-Kunde",IF(AND(V659&lt;=Hilfswerte!$B$34,H659&lt;0.5*W659),"Hoch",IF(AND(V659&lt;=Hilfswerte!$B$35,H659&lt;0.7*W659),"Mittel","Niedrig")))</f>
        <v>Niedrig</v>
      </c>
      <c r="Z659" s="4">
        <f t="shared" si="87"/>
        <v>10.199999999999999</v>
      </c>
      <c r="AA659" s="4" t="str">
        <f>IF(J659&gt;365,"Bereits abgewandert (Segment D)",IF(Z659&gt;=Hilfswerte!$B$38,"Rot - akut gefaehrdet",IF(Z659&gt;=Hilfswerte!$B$39,"Gelb - beobachten","Gruen - stabil")))</f>
        <v>Gruen - stabil</v>
      </c>
    </row>
    <row r="660" spans="1:27" ht="15" customHeight="1" x14ac:dyDescent="0.25">
      <c r="A660" s="4" t="s">
        <v>971</v>
      </c>
      <c r="B660" s="4" t="s">
        <v>518</v>
      </c>
      <c r="C660" s="4" t="s">
        <v>29</v>
      </c>
      <c r="D660" s="4" t="s">
        <v>178</v>
      </c>
      <c r="E660" s="4">
        <v>331</v>
      </c>
      <c r="F660" s="5">
        <v>104.4</v>
      </c>
      <c r="G660" s="5">
        <v>1.7</v>
      </c>
      <c r="H660" s="6">
        <v>8830</v>
      </c>
      <c r="I660" s="4">
        <v>1</v>
      </c>
      <c r="J660" s="4">
        <v>15</v>
      </c>
      <c r="K660" s="4">
        <v>1</v>
      </c>
      <c r="L660" s="4">
        <v>-5</v>
      </c>
      <c r="M660" s="4">
        <v>5</v>
      </c>
      <c r="N660" s="5">
        <v>18.899999999999999</v>
      </c>
      <c r="O660" s="7">
        <f t="shared" si="80"/>
        <v>5</v>
      </c>
      <c r="P660" s="7">
        <f t="shared" si="81"/>
        <v>1</v>
      </c>
      <c r="Q660" s="7">
        <f t="shared" si="82"/>
        <v>5</v>
      </c>
      <c r="R660" s="7">
        <f t="shared" si="83"/>
        <v>11</v>
      </c>
      <c r="S660" s="8">
        <f t="shared" si="84"/>
        <v>113.5</v>
      </c>
      <c r="T660" s="7" t="str">
        <f t="shared" si="85"/>
        <v>B - Kernkunde</v>
      </c>
      <c r="U660" s="4">
        <f>ROUND(((E660-Hilfswerte!$B$20)/Hilfswerte!$B$21)+((F660-Hilfswerte!$B$22)/Hilfswerte!$B$23)+((G660-Hilfswerte!$B$24)/Hilfswerte!$B$25)+0.1*INDEX(Hilfswerte!$B$4:$B$15,MATCH(C660,Hilfswerte!$A$4:$A$15,0)),2)</f>
        <v>1.2</v>
      </c>
      <c r="V660" s="4">
        <f>ROUND(SQRT((((E660-Hilfswerte!$B$20)/Hilfswerte!$B$21)-Hilfswerte!$B$28)^2+(((F660-Hilfswerte!$B$22)/Hilfswerte!$B$23)-Hilfswerte!$B$29)^2+(((G660-Hilfswerte!$B$24)/Hilfswerte!$B$25)-Hilfswerte!$B$30)^2),3)</f>
        <v>2.0550000000000002</v>
      </c>
      <c r="W660" s="4">
        <f>ROUND(E660*Hilfswerte!$B$31,0)</f>
        <v>68036</v>
      </c>
      <c r="X660" s="4">
        <f t="shared" si="86"/>
        <v>59206</v>
      </c>
      <c r="Y660" s="4" t="str">
        <f>IF(T660="A - Top-Kunde","bereits Top-Kunde",IF(AND(V660&lt;=Hilfswerte!$B$34,H660&lt;0.5*W660),"Hoch",IF(AND(V660&lt;=Hilfswerte!$B$35,H660&lt;0.7*W660),"Mittel","Niedrig")))</f>
        <v>Niedrig</v>
      </c>
      <c r="Z660" s="4">
        <f t="shared" si="87"/>
        <v>3.8</v>
      </c>
      <c r="AA660" s="4" t="str">
        <f>IF(J660&gt;365,"Bereits abgewandert (Segment D)",IF(Z660&gt;=Hilfswerte!$B$38,"Rot - akut gefaehrdet",IF(Z660&gt;=Hilfswerte!$B$39,"Gelb - beobachten","Gruen - stabil")))</f>
        <v>Gruen - stabil</v>
      </c>
    </row>
    <row r="661" spans="1:27" ht="15" customHeight="1" x14ac:dyDescent="0.25">
      <c r="A661" s="4" t="s">
        <v>972</v>
      </c>
      <c r="B661" s="4" t="s">
        <v>973</v>
      </c>
      <c r="C661" s="4" t="s">
        <v>55</v>
      </c>
      <c r="D661" s="4" t="s">
        <v>117</v>
      </c>
      <c r="E661" s="4">
        <v>32</v>
      </c>
      <c r="F661" s="5">
        <v>7.3</v>
      </c>
      <c r="G661" s="5">
        <v>8.5</v>
      </c>
      <c r="H661" s="6">
        <v>10900</v>
      </c>
      <c r="I661" s="4">
        <v>6</v>
      </c>
      <c r="J661" s="4">
        <v>28</v>
      </c>
      <c r="K661" s="4">
        <v>1</v>
      </c>
      <c r="L661" s="4">
        <v>9</v>
      </c>
      <c r="M661" s="4">
        <v>2</v>
      </c>
      <c r="N661" s="5">
        <v>-22.3</v>
      </c>
      <c r="O661" s="7">
        <f t="shared" si="80"/>
        <v>5</v>
      </c>
      <c r="P661" s="7">
        <f t="shared" si="81"/>
        <v>5</v>
      </c>
      <c r="Q661" s="7">
        <f t="shared" si="82"/>
        <v>5</v>
      </c>
      <c r="R661" s="7">
        <f t="shared" si="83"/>
        <v>15</v>
      </c>
      <c r="S661" s="8">
        <f t="shared" si="84"/>
        <v>130.19999999999999</v>
      </c>
      <c r="T661" s="7" t="str">
        <f t="shared" si="85"/>
        <v>A - Top-Kunde</v>
      </c>
      <c r="U661" s="4">
        <f>ROUND(((E661-Hilfswerte!$B$20)/Hilfswerte!$B$21)+((F661-Hilfswerte!$B$22)/Hilfswerte!$B$23)+((G661-Hilfswerte!$B$24)/Hilfswerte!$B$25)+0.1*INDEX(Hilfswerte!$B$4:$B$15,MATCH(C661,Hilfswerte!$A$4:$A$15,0)),2)</f>
        <v>-0.73</v>
      </c>
      <c r="V661" s="4">
        <f>ROUND(SQRT((((E661-Hilfswerte!$B$20)/Hilfswerte!$B$21)-Hilfswerte!$B$28)^2+(((F661-Hilfswerte!$B$22)/Hilfswerte!$B$23)-Hilfswerte!$B$29)^2+(((G661-Hilfswerte!$B$24)/Hilfswerte!$B$25)-Hilfswerte!$B$30)^2),3)</f>
        <v>0.90500000000000003</v>
      </c>
      <c r="W661" s="4">
        <f>ROUND(E661*Hilfswerte!$B$31,0)</f>
        <v>6577</v>
      </c>
      <c r="X661" s="4">
        <f t="shared" si="86"/>
        <v>0</v>
      </c>
      <c r="Y661" s="4" t="str">
        <f>IF(T661="A - Top-Kunde","bereits Top-Kunde",IF(AND(V661&lt;=Hilfswerte!$B$34,H661&lt;0.5*W661),"Hoch",IF(AND(V661&lt;=Hilfswerte!$B$35,H661&lt;0.7*W661),"Mittel","Niedrig")))</f>
        <v>bereits Top-Kunde</v>
      </c>
      <c r="Z661" s="4">
        <f t="shared" si="87"/>
        <v>15.1</v>
      </c>
      <c r="AA661" s="4" t="str">
        <f>IF(J661&gt;365,"Bereits abgewandert (Segment D)",IF(Z661&gt;=Hilfswerte!$B$38,"Rot - akut gefaehrdet",IF(Z661&gt;=Hilfswerte!$B$39,"Gelb - beobachten","Gruen - stabil")))</f>
        <v>Gelb - beobachten</v>
      </c>
    </row>
    <row r="662" spans="1:27" ht="15" customHeight="1" x14ac:dyDescent="0.25">
      <c r="A662" s="4" t="s">
        <v>974</v>
      </c>
      <c r="B662" s="4" t="s">
        <v>408</v>
      </c>
      <c r="C662" s="4" t="s">
        <v>74</v>
      </c>
      <c r="D662" s="4" t="s">
        <v>30</v>
      </c>
      <c r="E662" s="4">
        <v>117</v>
      </c>
      <c r="F662" s="5">
        <v>32.299999999999997</v>
      </c>
      <c r="G662" s="5">
        <v>16.5</v>
      </c>
      <c r="H662" s="6">
        <v>20150</v>
      </c>
      <c r="I662" s="4">
        <v>1</v>
      </c>
      <c r="J662" s="4">
        <v>151</v>
      </c>
      <c r="K662" s="4">
        <v>0</v>
      </c>
      <c r="L662" s="4">
        <v>-5</v>
      </c>
      <c r="M662" s="4">
        <v>2</v>
      </c>
      <c r="N662" s="5">
        <v>10.1</v>
      </c>
      <c r="O662" s="7">
        <f t="shared" si="80"/>
        <v>3</v>
      </c>
      <c r="P662" s="7">
        <f t="shared" si="81"/>
        <v>1</v>
      </c>
      <c r="Q662" s="7">
        <f t="shared" si="82"/>
        <v>5</v>
      </c>
      <c r="R662" s="7">
        <f t="shared" si="83"/>
        <v>9</v>
      </c>
      <c r="S662" s="8">
        <f t="shared" si="84"/>
        <v>95.1</v>
      </c>
      <c r="T662" s="7" t="str">
        <f t="shared" si="85"/>
        <v>C - Entwicklungspotenzial</v>
      </c>
      <c r="U662" s="4">
        <f>ROUND(((E662-Hilfswerte!$B$20)/Hilfswerte!$B$21)+((F662-Hilfswerte!$B$22)/Hilfswerte!$B$23)+((G662-Hilfswerte!$B$24)/Hilfswerte!$B$25)+0.1*INDEX(Hilfswerte!$B$4:$B$15,MATCH(C662,Hilfswerte!$A$4:$A$15,0)),2)</f>
        <v>1.04</v>
      </c>
      <c r="V662" s="4">
        <f>ROUND(SQRT((((E662-Hilfswerte!$B$20)/Hilfswerte!$B$21)-Hilfswerte!$B$28)^2+(((F662-Hilfswerte!$B$22)/Hilfswerte!$B$23)-Hilfswerte!$B$29)^2+(((G662-Hilfswerte!$B$24)/Hilfswerte!$B$25)-Hilfswerte!$B$30)^2),3)</f>
        <v>0.872</v>
      </c>
      <c r="W662" s="4">
        <f>ROUND(E662*Hilfswerte!$B$31,0)</f>
        <v>24049</v>
      </c>
      <c r="X662" s="4">
        <f t="shared" si="86"/>
        <v>3899</v>
      </c>
      <c r="Y662" s="4" t="str">
        <f>IF(T662="A - Top-Kunde","bereits Top-Kunde",IF(AND(V662&lt;=Hilfswerte!$B$34,H662&lt;0.5*W662),"Hoch",IF(AND(V662&lt;=Hilfswerte!$B$35,H662&lt;0.7*W662),"Mittel","Niedrig")))</f>
        <v>Niedrig</v>
      </c>
      <c r="Z662" s="4">
        <f t="shared" si="87"/>
        <v>7.6</v>
      </c>
      <c r="AA662" s="4" t="str">
        <f>IF(J662&gt;365,"Bereits abgewandert (Segment D)",IF(Z662&gt;=Hilfswerte!$B$38,"Rot - akut gefaehrdet",IF(Z662&gt;=Hilfswerte!$B$39,"Gelb - beobachten","Gruen - stabil")))</f>
        <v>Gruen - stabil</v>
      </c>
    </row>
    <row r="663" spans="1:27" ht="15" customHeight="1" x14ac:dyDescent="0.25">
      <c r="A663" s="4" t="s">
        <v>975</v>
      </c>
      <c r="B663" s="4" t="s">
        <v>258</v>
      </c>
      <c r="C663" s="4" t="s">
        <v>89</v>
      </c>
      <c r="D663" s="4" t="s">
        <v>52</v>
      </c>
      <c r="E663" s="4">
        <v>59</v>
      </c>
      <c r="F663" s="5">
        <v>13.8</v>
      </c>
      <c r="G663" s="5">
        <v>4.9000000000000004</v>
      </c>
      <c r="H663" s="6">
        <v>1870</v>
      </c>
      <c r="I663" s="4">
        <v>8</v>
      </c>
      <c r="J663" s="4">
        <v>4</v>
      </c>
      <c r="K663" s="4">
        <v>2</v>
      </c>
      <c r="L663" s="4">
        <v>7</v>
      </c>
      <c r="M663" s="4">
        <v>1</v>
      </c>
      <c r="N663" s="5">
        <v>-12</v>
      </c>
      <c r="O663" s="7">
        <f t="shared" si="80"/>
        <v>5</v>
      </c>
      <c r="P663" s="7">
        <f t="shared" si="81"/>
        <v>5</v>
      </c>
      <c r="Q663" s="7">
        <f t="shared" si="82"/>
        <v>3</v>
      </c>
      <c r="R663" s="7">
        <f t="shared" si="83"/>
        <v>13</v>
      </c>
      <c r="S663" s="8">
        <f t="shared" si="84"/>
        <v>109.9</v>
      </c>
      <c r="T663" s="7" t="str">
        <f t="shared" si="85"/>
        <v>B - Kernkunde</v>
      </c>
      <c r="U663" s="4">
        <f>ROUND(((E663-Hilfswerte!$B$20)/Hilfswerte!$B$21)+((F663-Hilfswerte!$B$22)/Hilfswerte!$B$23)+((G663-Hilfswerte!$B$24)/Hilfswerte!$B$25)+0.1*INDEX(Hilfswerte!$B$4:$B$15,MATCH(C663,Hilfswerte!$A$4:$A$15,0)),2)</f>
        <v>-1.07</v>
      </c>
      <c r="V663" s="4">
        <f>ROUND(SQRT((((E663-Hilfswerte!$B$20)/Hilfswerte!$B$21)-Hilfswerte!$B$28)^2+(((F663-Hilfswerte!$B$22)/Hilfswerte!$B$23)-Hilfswerte!$B$29)^2+(((G663-Hilfswerte!$B$24)/Hilfswerte!$B$25)-Hilfswerte!$B$30)^2),3)</f>
        <v>1.1850000000000001</v>
      </c>
      <c r="W663" s="4">
        <f>ROUND(E663*Hilfswerte!$B$31,0)</f>
        <v>12127</v>
      </c>
      <c r="X663" s="4">
        <f t="shared" si="86"/>
        <v>10257</v>
      </c>
      <c r="Y663" s="4" t="str">
        <f>IF(T663="A - Top-Kunde","bereits Top-Kunde",IF(AND(V663&lt;=Hilfswerte!$B$34,H663&lt;0.5*W663),"Hoch",IF(AND(V663&lt;=Hilfswerte!$B$35,H663&lt;0.7*W663),"Mittel","Niedrig")))</f>
        <v>Niedrig</v>
      </c>
      <c r="Z663" s="4">
        <f t="shared" si="87"/>
        <v>12.4</v>
      </c>
      <c r="AA663" s="4" t="str">
        <f>IF(J663&gt;365,"Bereits abgewandert (Segment D)",IF(Z663&gt;=Hilfswerte!$B$38,"Rot - akut gefaehrdet",IF(Z663&gt;=Hilfswerte!$B$39,"Gelb - beobachten","Gruen - stabil")))</f>
        <v>Gruen - stabil</v>
      </c>
    </row>
    <row r="664" spans="1:27" ht="15" customHeight="1" x14ac:dyDescent="0.25">
      <c r="A664" s="4" t="s">
        <v>976</v>
      </c>
      <c r="B664" s="4" t="s">
        <v>481</v>
      </c>
      <c r="C664" s="4" t="s">
        <v>74</v>
      </c>
      <c r="D664" s="4" t="s">
        <v>52</v>
      </c>
      <c r="E664" s="4">
        <v>26</v>
      </c>
      <c r="F664" s="5">
        <v>6.3</v>
      </c>
      <c r="G664" s="5">
        <v>7</v>
      </c>
      <c r="H664" s="6">
        <v>6190</v>
      </c>
      <c r="I664" s="4">
        <v>3</v>
      </c>
      <c r="J664" s="4">
        <v>201</v>
      </c>
      <c r="K664" s="4">
        <v>1</v>
      </c>
      <c r="L664" s="4">
        <v>30</v>
      </c>
      <c r="M664" s="4">
        <v>3</v>
      </c>
      <c r="N664" s="5">
        <v>-6.5</v>
      </c>
      <c r="O664" s="7">
        <f t="shared" si="80"/>
        <v>2</v>
      </c>
      <c r="P664" s="7">
        <f t="shared" si="81"/>
        <v>3</v>
      </c>
      <c r="Q664" s="7">
        <f t="shared" si="82"/>
        <v>4</v>
      </c>
      <c r="R664" s="7">
        <f t="shared" si="83"/>
        <v>9</v>
      </c>
      <c r="S664" s="8">
        <f t="shared" si="84"/>
        <v>71.8</v>
      </c>
      <c r="T664" s="7" t="str">
        <f t="shared" si="85"/>
        <v>C - Entwicklungspotenzial</v>
      </c>
      <c r="U664" s="4">
        <f>ROUND(((E664-Hilfswerte!$B$20)/Hilfswerte!$B$21)+((F664-Hilfswerte!$B$22)/Hilfswerte!$B$23)+((G664-Hilfswerte!$B$24)/Hilfswerte!$B$25)+0.1*INDEX(Hilfswerte!$B$4:$B$15,MATCH(C664,Hilfswerte!$A$4:$A$15,0)),2)</f>
        <v>-1.33</v>
      </c>
      <c r="V664" s="4">
        <f>ROUND(SQRT((((E664-Hilfswerte!$B$20)/Hilfswerte!$B$21)-Hilfswerte!$B$28)^2+(((F664-Hilfswerte!$B$22)/Hilfswerte!$B$23)-Hilfswerte!$B$29)^2+(((G664-Hilfswerte!$B$24)/Hilfswerte!$B$25)-Hilfswerte!$B$30)^2),3)</f>
        <v>1.0640000000000001</v>
      </c>
      <c r="W664" s="4">
        <f>ROUND(E664*Hilfswerte!$B$31,0)</f>
        <v>5344</v>
      </c>
      <c r="X664" s="4">
        <f t="shared" si="86"/>
        <v>0</v>
      </c>
      <c r="Y664" s="4" t="str">
        <f>IF(T664="A - Top-Kunde","bereits Top-Kunde",IF(AND(V664&lt;=Hilfswerte!$B$34,H664&lt;0.5*W664),"Hoch",IF(AND(V664&lt;=Hilfswerte!$B$35,H664&lt;0.7*W664),"Mittel","Niedrig")))</f>
        <v>Niedrig</v>
      </c>
      <c r="Z664" s="4">
        <f t="shared" si="87"/>
        <v>21.7</v>
      </c>
      <c r="AA664" s="4" t="str">
        <f>IF(J664&gt;365,"Bereits abgewandert (Segment D)",IF(Z664&gt;=Hilfswerte!$B$38,"Rot - akut gefaehrdet",IF(Z664&gt;=Hilfswerte!$B$39,"Gelb - beobachten","Gruen - stabil")))</f>
        <v>Rot - akut gefaehrdet</v>
      </c>
    </row>
    <row r="665" spans="1:27" ht="15" customHeight="1" x14ac:dyDescent="0.25">
      <c r="A665" s="4" t="s">
        <v>977</v>
      </c>
      <c r="B665" s="4" t="s">
        <v>103</v>
      </c>
      <c r="C665" s="4" t="s">
        <v>59</v>
      </c>
      <c r="D665" s="4" t="s">
        <v>30</v>
      </c>
      <c r="E665" s="4">
        <v>209</v>
      </c>
      <c r="F665" s="5">
        <v>41.9</v>
      </c>
      <c r="G665" s="5">
        <v>19.5</v>
      </c>
      <c r="H665" s="6">
        <v>15510</v>
      </c>
      <c r="I665" s="4">
        <v>4</v>
      </c>
      <c r="J665" s="4">
        <v>16</v>
      </c>
      <c r="K665" s="4">
        <v>0</v>
      </c>
      <c r="L665" s="4">
        <v>8</v>
      </c>
      <c r="M665" s="4">
        <v>3</v>
      </c>
      <c r="N665" s="5">
        <v>-7</v>
      </c>
      <c r="O665" s="7">
        <f t="shared" si="80"/>
        <v>5</v>
      </c>
      <c r="P665" s="7">
        <f t="shared" si="81"/>
        <v>4</v>
      </c>
      <c r="Q665" s="7">
        <f t="shared" si="82"/>
        <v>5</v>
      </c>
      <c r="R665" s="7">
        <f t="shared" si="83"/>
        <v>14</v>
      </c>
      <c r="S665" s="8">
        <f t="shared" si="84"/>
        <v>134.1</v>
      </c>
      <c r="T665" s="7" t="str">
        <f t="shared" si="85"/>
        <v>A - Top-Kunde</v>
      </c>
      <c r="U665" s="4">
        <f>ROUND(((E665-Hilfswerte!$B$20)/Hilfswerte!$B$21)+((F665-Hilfswerte!$B$22)/Hilfswerte!$B$23)+((G665-Hilfswerte!$B$24)/Hilfswerte!$B$25)+0.1*INDEX(Hilfswerte!$B$4:$B$15,MATCH(C665,Hilfswerte!$A$4:$A$15,0)),2)</f>
        <v>2.0299999999999998</v>
      </c>
      <c r="V665" s="4">
        <f>ROUND(SQRT((((E665-Hilfswerte!$B$20)/Hilfswerte!$B$21)-Hilfswerte!$B$28)^2+(((F665-Hilfswerte!$B$22)/Hilfswerte!$B$23)-Hilfswerte!$B$29)^2+(((G665-Hilfswerte!$B$24)/Hilfswerte!$B$25)-Hilfswerte!$B$30)^2),3)</f>
        <v>1.33</v>
      </c>
      <c r="W665" s="4">
        <f>ROUND(E665*Hilfswerte!$B$31,0)</f>
        <v>42959</v>
      </c>
      <c r="X665" s="4">
        <f t="shared" si="86"/>
        <v>27449</v>
      </c>
      <c r="Y665" s="4" t="str">
        <f>IF(T665="A - Top-Kunde","bereits Top-Kunde",IF(AND(V665&lt;=Hilfswerte!$B$34,H665&lt;0.5*W665),"Hoch",IF(AND(V665&lt;=Hilfswerte!$B$35,H665&lt;0.7*W665),"Mittel","Niedrig")))</f>
        <v>bereits Top-Kunde</v>
      </c>
      <c r="Z665" s="4">
        <f t="shared" si="87"/>
        <v>5.2</v>
      </c>
      <c r="AA665" s="4" t="str">
        <f>IF(J665&gt;365,"Bereits abgewandert (Segment D)",IF(Z665&gt;=Hilfswerte!$B$38,"Rot - akut gefaehrdet",IF(Z665&gt;=Hilfswerte!$B$39,"Gelb - beobachten","Gruen - stabil")))</f>
        <v>Gruen - stabil</v>
      </c>
    </row>
    <row r="666" spans="1:27" ht="15" customHeight="1" x14ac:dyDescent="0.25">
      <c r="A666" s="4" t="s">
        <v>978</v>
      </c>
      <c r="B666" s="4" t="s">
        <v>183</v>
      </c>
      <c r="C666" s="4" t="s">
        <v>65</v>
      </c>
      <c r="D666" s="4" t="s">
        <v>30</v>
      </c>
      <c r="E666" s="4">
        <v>56</v>
      </c>
      <c r="F666" s="5">
        <v>20.100000000000001</v>
      </c>
      <c r="G666" s="5">
        <v>18.2</v>
      </c>
      <c r="H666" s="6">
        <v>750</v>
      </c>
      <c r="I666" s="4">
        <v>1</v>
      </c>
      <c r="J666" s="4">
        <v>243</v>
      </c>
      <c r="K666" s="4">
        <v>0</v>
      </c>
      <c r="L666" s="4">
        <v>6</v>
      </c>
      <c r="M666" s="4">
        <v>2</v>
      </c>
      <c r="N666" s="5">
        <v>2.2999999999999998</v>
      </c>
      <c r="O666" s="7">
        <f t="shared" si="80"/>
        <v>2</v>
      </c>
      <c r="P666" s="7">
        <f t="shared" si="81"/>
        <v>1</v>
      </c>
      <c r="Q666" s="7">
        <f t="shared" si="82"/>
        <v>2</v>
      </c>
      <c r="R666" s="7">
        <f t="shared" si="83"/>
        <v>5</v>
      </c>
      <c r="S666" s="8">
        <f t="shared" si="84"/>
        <v>49.4</v>
      </c>
      <c r="T666" s="7" t="str">
        <f t="shared" si="85"/>
        <v>C - Entwicklungspotenzial</v>
      </c>
      <c r="U666" s="4">
        <f>ROUND(((E666-Hilfswerte!$B$20)/Hilfswerte!$B$21)+((F666-Hilfswerte!$B$22)/Hilfswerte!$B$23)+((G666-Hilfswerte!$B$24)/Hilfswerte!$B$25)+0.1*INDEX(Hilfswerte!$B$4:$B$15,MATCH(C666,Hilfswerte!$A$4:$A$15,0)),2)</f>
        <v>0.8</v>
      </c>
      <c r="V666" s="4">
        <f>ROUND(SQRT((((E666-Hilfswerte!$B$20)/Hilfswerte!$B$21)-Hilfswerte!$B$28)^2+(((F666-Hilfswerte!$B$22)/Hilfswerte!$B$23)-Hilfswerte!$B$29)^2+(((G666-Hilfswerte!$B$24)/Hilfswerte!$B$25)-Hilfswerte!$B$30)^2),3)</f>
        <v>1.248</v>
      </c>
      <c r="W666" s="4">
        <f>ROUND(E666*Hilfswerte!$B$31,0)</f>
        <v>11511</v>
      </c>
      <c r="X666" s="4">
        <f t="shared" si="86"/>
        <v>10761</v>
      </c>
      <c r="Y666" s="4" t="str">
        <f>IF(T666="A - Top-Kunde","bereits Top-Kunde",IF(AND(V666&lt;=Hilfswerte!$B$34,H666&lt;0.5*W666),"Hoch",IF(AND(V666&lt;=Hilfswerte!$B$35,H666&lt;0.7*W666),"Mittel","Niedrig")))</f>
        <v>Niedrig</v>
      </c>
      <c r="Z666" s="4">
        <f t="shared" si="87"/>
        <v>13.4</v>
      </c>
      <c r="AA666" s="4" t="str">
        <f>IF(J666&gt;365,"Bereits abgewandert (Segment D)",IF(Z666&gt;=Hilfswerte!$B$38,"Rot - akut gefaehrdet",IF(Z666&gt;=Hilfswerte!$B$39,"Gelb - beobachten","Gruen - stabil")))</f>
        <v>Gruen - stabil</v>
      </c>
    </row>
    <row r="667" spans="1:27" ht="15" customHeight="1" x14ac:dyDescent="0.25">
      <c r="A667" s="4" t="s">
        <v>979</v>
      </c>
      <c r="B667" s="4" t="s">
        <v>314</v>
      </c>
      <c r="C667" s="4" t="s">
        <v>62</v>
      </c>
      <c r="D667" s="4" t="s">
        <v>30</v>
      </c>
      <c r="E667" s="4">
        <v>281</v>
      </c>
      <c r="F667" s="5">
        <v>56</v>
      </c>
      <c r="G667" s="5">
        <v>10.6</v>
      </c>
      <c r="H667" s="6">
        <v>300220</v>
      </c>
      <c r="I667" s="4">
        <v>6</v>
      </c>
      <c r="J667" s="4">
        <v>19</v>
      </c>
      <c r="K667" s="4">
        <v>3</v>
      </c>
      <c r="L667" s="4">
        <v>1</v>
      </c>
      <c r="M667" s="4">
        <v>2</v>
      </c>
      <c r="N667" s="5">
        <v>11.2</v>
      </c>
      <c r="O667" s="7">
        <f t="shared" si="80"/>
        <v>5</v>
      </c>
      <c r="P667" s="7">
        <f t="shared" si="81"/>
        <v>5</v>
      </c>
      <c r="Q667" s="7">
        <f t="shared" si="82"/>
        <v>5</v>
      </c>
      <c r="R667" s="7">
        <f t="shared" si="83"/>
        <v>15</v>
      </c>
      <c r="S667" s="8">
        <f t="shared" si="84"/>
        <v>137.30000000000001</v>
      </c>
      <c r="T667" s="7" t="str">
        <f t="shared" si="85"/>
        <v>A - Top-Kunde</v>
      </c>
      <c r="U667" s="4">
        <f>ROUND(((E667-Hilfswerte!$B$20)/Hilfswerte!$B$21)+((F667-Hilfswerte!$B$22)/Hilfswerte!$B$23)+((G667-Hilfswerte!$B$24)/Hilfswerte!$B$25)+0.1*INDEX(Hilfswerte!$B$4:$B$15,MATCH(C667,Hilfswerte!$A$4:$A$15,0)),2)</f>
        <v>1.67</v>
      </c>
      <c r="V667" s="4">
        <f>ROUND(SQRT((((E667-Hilfswerte!$B$20)/Hilfswerte!$B$21)-Hilfswerte!$B$28)^2+(((F667-Hilfswerte!$B$22)/Hilfswerte!$B$23)-Hilfswerte!$B$29)^2+(((G667-Hilfswerte!$B$24)/Hilfswerte!$B$25)-Hilfswerte!$B$30)^2),3)</f>
        <v>0.59599999999999997</v>
      </c>
      <c r="W667" s="4">
        <f>ROUND(E667*Hilfswerte!$B$31,0)</f>
        <v>57758</v>
      </c>
      <c r="X667" s="4">
        <f t="shared" si="86"/>
        <v>0</v>
      </c>
      <c r="Y667" s="4" t="str">
        <f>IF(T667="A - Top-Kunde","bereits Top-Kunde",IF(AND(V667&lt;=Hilfswerte!$B$34,H667&lt;0.5*W667),"Hoch",IF(AND(V667&lt;=Hilfswerte!$B$35,H667&lt;0.7*W667),"Mittel","Niedrig")))</f>
        <v>bereits Top-Kunde</v>
      </c>
      <c r="Z667" s="4">
        <f t="shared" si="87"/>
        <v>10.199999999999999</v>
      </c>
      <c r="AA667" s="4" t="str">
        <f>IF(J667&gt;365,"Bereits abgewandert (Segment D)",IF(Z667&gt;=Hilfswerte!$B$38,"Rot - akut gefaehrdet",IF(Z667&gt;=Hilfswerte!$B$39,"Gelb - beobachten","Gruen - stabil")))</f>
        <v>Gruen - stabil</v>
      </c>
    </row>
    <row r="668" spans="1:27" ht="15" customHeight="1" x14ac:dyDescent="0.25">
      <c r="A668" s="4" t="s">
        <v>980</v>
      </c>
      <c r="B668" s="4" t="s">
        <v>981</v>
      </c>
      <c r="C668" s="4" t="s">
        <v>29</v>
      </c>
      <c r="D668" s="4" t="s">
        <v>106</v>
      </c>
      <c r="E668" s="4">
        <v>105</v>
      </c>
      <c r="F668" s="5">
        <v>17.5</v>
      </c>
      <c r="G668" s="5">
        <v>20.8</v>
      </c>
      <c r="H668" s="6">
        <v>20180</v>
      </c>
      <c r="I668" s="4">
        <v>3</v>
      </c>
      <c r="J668" s="4">
        <v>66</v>
      </c>
      <c r="K668" s="4">
        <v>0</v>
      </c>
      <c r="L668" s="4">
        <v>0</v>
      </c>
      <c r="M668" s="4">
        <v>6</v>
      </c>
      <c r="N668" s="5">
        <v>21.1</v>
      </c>
      <c r="O668" s="7">
        <f t="shared" si="80"/>
        <v>4</v>
      </c>
      <c r="P668" s="7">
        <f t="shared" si="81"/>
        <v>3</v>
      </c>
      <c r="Q668" s="7">
        <f t="shared" si="82"/>
        <v>5</v>
      </c>
      <c r="R668" s="7">
        <f t="shared" si="83"/>
        <v>12</v>
      </c>
      <c r="S668" s="8">
        <f t="shared" si="84"/>
        <v>130.6</v>
      </c>
      <c r="T668" s="7" t="str">
        <f t="shared" si="85"/>
        <v>A - Top-Kunde</v>
      </c>
      <c r="U668" s="4">
        <f>ROUND(((E668-Hilfswerte!$B$20)/Hilfswerte!$B$21)+((F668-Hilfswerte!$B$22)/Hilfswerte!$B$23)+((G668-Hilfswerte!$B$24)/Hilfswerte!$B$25)+0.1*INDEX(Hilfswerte!$B$4:$B$15,MATCH(C668,Hilfswerte!$A$4:$A$15,0)),2)</f>
        <v>1.7</v>
      </c>
      <c r="V668" s="4">
        <f>ROUND(SQRT((((E668-Hilfswerte!$B$20)/Hilfswerte!$B$21)-Hilfswerte!$B$28)^2+(((F668-Hilfswerte!$B$22)/Hilfswerte!$B$23)-Hilfswerte!$B$29)^2+(((G668-Hilfswerte!$B$24)/Hilfswerte!$B$25)-Hilfswerte!$B$30)^2),3)</f>
        <v>1.5880000000000001</v>
      </c>
      <c r="W668" s="4">
        <f>ROUND(E668*Hilfswerte!$B$31,0)</f>
        <v>21582</v>
      </c>
      <c r="X668" s="4">
        <f t="shared" si="86"/>
        <v>1402</v>
      </c>
      <c r="Y668" s="4" t="str">
        <f>IF(T668="A - Top-Kunde","bereits Top-Kunde",IF(AND(V668&lt;=Hilfswerte!$B$34,H668&lt;0.5*W668),"Hoch",IF(AND(V668&lt;=Hilfswerte!$B$35,H668&lt;0.7*W668),"Mittel","Niedrig")))</f>
        <v>bereits Top-Kunde</v>
      </c>
      <c r="Z668" s="4">
        <f t="shared" si="87"/>
        <v>3.3</v>
      </c>
      <c r="AA668" s="4" t="str">
        <f>IF(J668&gt;365,"Bereits abgewandert (Segment D)",IF(Z668&gt;=Hilfswerte!$B$38,"Rot - akut gefaehrdet",IF(Z668&gt;=Hilfswerte!$B$39,"Gelb - beobachten","Gruen - stabil")))</f>
        <v>Gruen - stabil</v>
      </c>
    </row>
    <row r="669" spans="1:27" ht="15" customHeight="1" x14ac:dyDescent="0.25">
      <c r="A669" s="4" t="s">
        <v>982</v>
      </c>
      <c r="B669" s="4" t="s">
        <v>676</v>
      </c>
      <c r="C669" s="4" t="s">
        <v>55</v>
      </c>
      <c r="D669" s="4" t="s">
        <v>30</v>
      </c>
      <c r="E669" s="4">
        <v>249</v>
      </c>
      <c r="F669" s="5">
        <v>36.4</v>
      </c>
      <c r="G669" s="5">
        <v>13.3</v>
      </c>
      <c r="H669" s="6">
        <v>307320</v>
      </c>
      <c r="I669" s="4">
        <v>10</v>
      </c>
      <c r="J669" s="4">
        <v>29</v>
      </c>
      <c r="K669" s="4">
        <v>3</v>
      </c>
      <c r="L669" s="4">
        <v>28</v>
      </c>
      <c r="M669" s="4">
        <v>4</v>
      </c>
      <c r="N669" s="5">
        <v>-12.7</v>
      </c>
      <c r="O669" s="7">
        <f t="shared" si="80"/>
        <v>5</v>
      </c>
      <c r="P669" s="7">
        <f t="shared" si="81"/>
        <v>5</v>
      </c>
      <c r="Q669" s="7">
        <f t="shared" si="82"/>
        <v>5</v>
      </c>
      <c r="R669" s="7">
        <f t="shared" si="83"/>
        <v>15</v>
      </c>
      <c r="S669" s="8">
        <f t="shared" si="84"/>
        <v>117.3</v>
      </c>
      <c r="T669" s="7" t="str">
        <f t="shared" si="85"/>
        <v>B - Kernkunde</v>
      </c>
      <c r="U669" s="4">
        <f>ROUND(((E669-Hilfswerte!$B$20)/Hilfswerte!$B$21)+((F669-Hilfswerte!$B$22)/Hilfswerte!$B$23)+((G669-Hilfswerte!$B$24)/Hilfswerte!$B$25)+0.1*INDEX(Hilfswerte!$B$4:$B$15,MATCH(C669,Hilfswerte!$A$4:$A$15,0)),2)</f>
        <v>1.49</v>
      </c>
      <c r="V669" s="4">
        <f>ROUND(SQRT((((E669-Hilfswerte!$B$20)/Hilfswerte!$B$21)-Hilfswerte!$B$28)^2+(((F669-Hilfswerte!$B$22)/Hilfswerte!$B$23)-Hilfswerte!$B$29)^2+(((G669-Hilfswerte!$B$24)/Hilfswerte!$B$25)-Hilfswerte!$B$30)^2),3)</f>
        <v>0.48299999999999998</v>
      </c>
      <c r="W669" s="4">
        <f>ROUND(E669*Hilfswerte!$B$31,0)</f>
        <v>51181</v>
      </c>
      <c r="X669" s="4">
        <f t="shared" si="86"/>
        <v>0</v>
      </c>
      <c r="Y669" s="4" t="str">
        <f>IF(T669="A - Top-Kunde","bereits Top-Kunde",IF(AND(V669&lt;=Hilfswerte!$B$34,H669&lt;0.5*W669),"Hoch",IF(AND(V669&lt;=Hilfswerte!$B$35,H669&lt;0.7*W669),"Mittel","Niedrig")))</f>
        <v>Niedrig</v>
      </c>
      <c r="Z669" s="4">
        <f t="shared" si="87"/>
        <v>21.1</v>
      </c>
      <c r="AA669" s="4" t="str">
        <f>IF(J669&gt;365,"Bereits abgewandert (Segment D)",IF(Z669&gt;=Hilfswerte!$B$38,"Rot - akut gefaehrdet",IF(Z669&gt;=Hilfswerte!$B$39,"Gelb - beobachten","Gruen - stabil")))</f>
        <v>Rot - akut gefaehrdet</v>
      </c>
    </row>
    <row r="670" spans="1:27" ht="15" customHeight="1" x14ac:dyDescent="0.25">
      <c r="A670" s="4" t="s">
        <v>983</v>
      </c>
      <c r="B670" s="4" t="s">
        <v>574</v>
      </c>
      <c r="C670" s="4" t="s">
        <v>84</v>
      </c>
      <c r="D670" s="4" t="s">
        <v>30</v>
      </c>
      <c r="E670" s="4">
        <v>111</v>
      </c>
      <c r="F670" s="5">
        <v>31.7</v>
      </c>
      <c r="G670" s="5">
        <v>20.2</v>
      </c>
      <c r="H670" s="6">
        <v>14570</v>
      </c>
      <c r="I670" s="4">
        <v>2</v>
      </c>
      <c r="J670" s="4">
        <v>330</v>
      </c>
      <c r="K670" s="4">
        <v>0</v>
      </c>
      <c r="L670" s="4">
        <v>9</v>
      </c>
      <c r="M670" s="4">
        <v>6</v>
      </c>
      <c r="N670" s="5">
        <v>26.7</v>
      </c>
      <c r="O670" s="7">
        <f t="shared" si="80"/>
        <v>2</v>
      </c>
      <c r="P670" s="7">
        <f t="shared" si="81"/>
        <v>2</v>
      </c>
      <c r="Q670" s="7">
        <f t="shared" si="82"/>
        <v>5</v>
      </c>
      <c r="R670" s="7">
        <f t="shared" si="83"/>
        <v>9</v>
      </c>
      <c r="S670" s="8">
        <f t="shared" si="84"/>
        <v>100.7</v>
      </c>
      <c r="T670" s="7" t="str">
        <f t="shared" si="85"/>
        <v>C - Entwicklungspotenzial</v>
      </c>
      <c r="U670" s="4">
        <f>ROUND(((E670-Hilfswerte!$B$20)/Hilfswerte!$B$21)+((F670-Hilfswerte!$B$22)/Hilfswerte!$B$23)+((G670-Hilfswerte!$B$24)/Hilfswerte!$B$25)+0.1*INDEX(Hilfswerte!$B$4:$B$15,MATCH(C670,Hilfswerte!$A$4:$A$15,0)),2)</f>
        <v>1.62</v>
      </c>
      <c r="V670" s="4">
        <f>ROUND(SQRT((((E670-Hilfswerte!$B$20)/Hilfswerte!$B$21)-Hilfswerte!$B$28)^2+(((F670-Hilfswerte!$B$22)/Hilfswerte!$B$23)-Hilfswerte!$B$29)^2+(((G670-Hilfswerte!$B$24)/Hilfswerte!$B$25)-Hilfswerte!$B$30)^2),3)</f>
        <v>1.4510000000000001</v>
      </c>
      <c r="W670" s="4">
        <f>ROUND(E670*Hilfswerte!$B$31,0)</f>
        <v>22816</v>
      </c>
      <c r="X670" s="4">
        <f t="shared" si="86"/>
        <v>8246</v>
      </c>
      <c r="Y670" s="4" t="str">
        <f>IF(T670="A - Top-Kunde","bereits Top-Kunde",IF(AND(V670&lt;=Hilfswerte!$B$34,H670&lt;0.5*W670),"Hoch",IF(AND(V670&lt;=Hilfswerte!$B$35,H670&lt;0.7*W670),"Mittel","Niedrig")))</f>
        <v>Niedrig</v>
      </c>
      <c r="Z670" s="4">
        <f t="shared" si="87"/>
        <v>18.3</v>
      </c>
      <c r="AA670" s="4" t="str">
        <f>IF(J670&gt;365,"Bereits abgewandert (Segment D)",IF(Z670&gt;=Hilfswerte!$B$38,"Rot - akut gefaehrdet",IF(Z670&gt;=Hilfswerte!$B$39,"Gelb - beobachten","Gruen - stabil")))</f>
        <v>Gelb - beobachten</v>
      </c>
    </row>
    <row r="671" spans="1:27" ht="15" customHeight="1" x14ac:dyDescent="0.25">
      <c r="A671" s="4" t="s">
        <v>984</v>
      </c>
      <c r="B671" s="4" t="s">
        <v>582</v>
      </c>
      <c r="C671" s="4" t="s">
        <v>65</v>
      </c>
      <c r="D671" s="4" t="s">
        <v>117</v>
      </c>
      <c r="E671" s="4">
        <v>25</v>
      </c>
      <c r="F671" s="5">
        <v>7.9</v>
      </c>
      <c r="G671" s="5">
        <v>11.2</v>
      </c>
      <c r="H671" s="6">
        <v>9860</v>
      </c>
      <c r="I671" s="4">
        <v>4</v>
      </c>
      <c r="J671" s="4">
        <v>154</v>
      </c>
      <c r="K671" s="4">
        <v>0</v>
      </c>
      <c r="L671" s="4">
        <v>4</v>
      </c>
      <c r="M671" s="4">
        <v>6</v>
      </c>
      <c r="N671" s="5">
        <v>10.3</v>
      </c>
      <c r="O671" s="7">
        <f t="shared" si="80"/>
        <v>3</v>
      </c>
      <c r="P671" s="7">
        <f t="shared" si="81"/>
        <v>4</v>
      </c>
      <c r="Q671" s="7">
        <f t="shared" si="82"/>
        <v>5</v>
      </c>
      <c r="R671" s="7">
        <f t="shared" si="83"/>
        <v>12</v>
      </c>
      <c r="S671" s="8">
        <f t="shared" si="84"/>
        <v>124</v>
      </c>
      <c r="T671" s="7" t="str">
        <f t="shared" si="85"/>
        <v>B - Kernkunde</v>
      </c>
      <c r="U671" s="4">
        <f>ROUND(((E671-Hilfswerte!$B$20)/Hilfswerte!$B$21)+((F671-Hilfswerte!$B$22)/Hilfswerte!$B$23)+((G671-Hilfswerte!$B$24)/Hilfswerte!$B$25)+0.1*INDEX(Hilfswerte!$B$4:$B$15,MATCH(C671,Hilfswerte!$A$4:$A$15,0)),2)</f>
        <v>-0.66</v>
      </c>
      <c r="V671" s="4">
        <f>ROUND(SQRT((((E671-Hilfswerte!$B$20)/Hilfswerte!$B$21)-Hilfswerte!$B$28)^2+(((F671-Hilfswerte!$B$22)/Hilfswerte!$B$23)-Hilfswerte!$B$29)^2+(((G671-Hilfswerte!$B$24)/Hilfswerte!$B$25)-Hilfswerte!$B$30)^2),3)</f>
        <v>0.81100000000000005</v>
      </c>
      <c r="W671" s="4">
        <f>ROUND(E671*Hilfswerte!$B$31,0)</f>
        <v>5139</v>
      </c>
      <c r="X671" s="4">
        <f t="shared" si="86"/>
        <v>0</v>
      </c>
      <c r="Y671" s="4" t="str">
        <f>IF(T671="A - Top-Kunde","bereits Top-Kunde",IF(AND(V671&lt;=Hilfswerte!$B$34,H671&lt;0.5*W671),"Hoch",IF(AND(V671&lt;=Hilfswerte!$B$35,H671&lt;0.7*W671),"Mittel","Niedrig")))</f>
        <v>Niedrig</v>
      </c>
      <c r="Z671" s="4">
        <f t="shared" si="87"/>
        <v>8.5</v>
      </c>
      <c r="AA671" s="4" t="str">
        <f>IF(J671&gt;365,"Bereits abgewandert (Segment D)",IF(Z671&gt;=Hilfswerte!$B$38,"Rot - akut gefaehrdet",IF(Z671&gt;=Hilfswerte!$B$39,"Gelb - beobachten","Gruen - stabil")))</f>
        <v>Gruen - stabil</v>
      </c>
    </row>
    <row r="672" spans="1:27" ht="15" customHeight="1" x14ac:dyDescent="0.25">
      <c r="A672" s="4" t="s">
        <v>985</v>
      </c>
      <c r="B672" s="4" t="s">
        <v>986</v>
      </c>
      <c r="C672" s="4" t="s">
        <v>29</v>
      </c>
      <c r="D672" s="4" t="s">
        <v>48</v>
      </c>
      <c r="E672" s="4">
        <v>1365</v>
      </c>
      <c r="F672" s="5">
        <v>531.79999999999995</v>
      </c>
      <c r="G672" s="5">
        <v>17</v>
      </c>
      <c r="H672" s="6">
        <v>41300</v>
      </c>
      <c r="I672" s="4">
        <v>4</v>
      </c>
      <c r="J672" s="4">
        <v>28</v>
      </c>
      <c r="K672" s="4">
        <v>0</v>
      </c>
      <c r="L672" s="4">
        <v>8</v>
      </c>
      <c r="M672" s="4">
        <v>5</v>
      </c>
      <c r="N672" s="5">
        <v>2.8</v>
      </c>
      <c r="O672" s="7">
        <f t="shared" si="80"/>
        <v>5</v>
      </c>
      <c r="P672" s="7">
        <f t="shared" si="81"/>
        <v>4</v>
      </c>
      <c r="Q672" s="7">
        <f t="shared" si="82"/>
        <v>5</v>
      </c>
      <c r="R672" s="7">
        <f t="shared" si="83"/>
        <v>14</v>
      </c>
      <c r="S672" s="8">
        <f t="shared" si="84"/>
        <v>139</v>
      </c>
      <c r="T672" s="7" t="str">
        <f t="shared" si="85"/>
        <v>A - Top-Kunde</v>
      </c>
      <c r="U672" s="4">
        <f>ROUND(((E672-Hilfswerte!$B$20)/Hilfswerte!$B$21)+((F672-Hilfswerte!$B$22)/Hilfswerte!$B$23)+((G672-Hilfswerte!$B$24)/Hilfswerte!$B$25)+0.1*INDEX(Hilfswerte!$B$4:$B$15,MATCH(C672,Hilfswerte!$A$4:$A$15,0)),2)</f>
        <v>15.76</v>
      </c>
      <c r="V672" s="4">
        <f>ROUND(SQRT((((E672-Hilfswerte!$B$20)/Hilfswerte!$B$21)-Hilfswerte!$B$28)^2+(((F672-Hilfswerte!$B$22)/Hilfswerte!$B$23)-Hilfswerte!$B$29)^2+(((G672-Hilfswerte!$B$24)/Hilfswerte!$B$25)-Hilfswerte!$B$30)^2),3)</f>
        <v>10.326000000000001</v>
      </c>
      <c r="W672" s="4">
        <f>ROUND(E672*Hilfswerte!$B$31,0)</f>
        <v>280570</v>
      </c>
      <c r="X672" s="4">
        <f t="shared" si="86"/>
        <v>239270</v>
      </c>
      <c r="Y672" s="4" t="str">
        <f>IF(T672="A - Top-Kunde","bereits Top-Kunde",IF(AND(V672&lt;=Hilfswerte!$B$34,H672&lt;0.5*W672),"Hoch",IF(AND(V672&lt;=Hilfswerte!$B$35,H672&lt;0.7*W672),"Mittel","Niedrig")))</f>
        <v>bereits Top-Kunde</v>
      </c>
      <c r="Z672" s="4">
        <f t="shared" si="87"/>
        <v>3</v>
      </c>
      <c r="AA672" s="4" t="str">
        <f>IF(J672&gt;365,"Bereits abgewandert (Segment D)",IF(Z672&gt;=Hilfswerte!$B$38,"Rot - akut gefaehrdet",IF(Z672&gt;=Hilfswerte!$B$39,"Gelb - beobachten","Gruen - stabil")))</f>
        <v>Gruen - stabil</v>
      </c>
    </row>
    <row r="673" spans="1:27" ht="15" customHeight="1" x14ac:dyDescent="0.25">
      <c r="A673" s="4" t="s">
        <v>987</v>
      </c>
      <c r="B673" s="4" t="s">
        <v>350</v>
      </c>
      <c r="C673" s="4" t="s">
        <v>33</v>
      </c>
      <c r="D673" s="4" t="s">
        <v>30</v>
      </c>
      <c r="E673" s="4">
        <v>20</v>
      </c>
      <c r="F673" s="5">
        <v>6.5</v>
      </c>
      <c r="G673" s="5">
        <v>13.1</v>
      </c>
      <c r="H673" s="6">
        <v>2310</v>
      </c>
      <c r="I673" s="4">
        <v>3</v>
      </c>
      <c r="J673" s="4">
        <v>89</v>
      </c>
      <c r="K673" s="4">
        <v>1</v>
      </c>
      <c r="L673" s="4">
        <v>24</v>
      </c>
      <c r="M673" s="4">
        <v>5</v>
      </c>
      <c r="N673" s="5">
        <v>15.4</v>
      </c>
      <c r="O673" s="7">
        <f t="shared" si="80"/>
        <v>4</v>
      </c>
      <c r="P673" s="7">
        <f t="shared" si="81"/>
        <v>3</v>
      </c>
      <c r="Q673" s="7">
        <f t="shared" si="82"/>
        <v>3</v>
      </c>
      <c r="R673" s="7">
        <f t="shared" si="83"/>
        <v>10</v>
      </c>
      <c r="S673" s="8">
        <f t="shared" si="84"/>
        <v>94.5</v>
      </c>
      <c r="T673" s="7" t="str">
        <f t="shared" si="85"/>
        <v>C - Entwicklungspotenzial</v>
      </c>
      <c r="U673" s="4">
        <f>ROUND(((E673-Hilfswerte!$B$20)/Hilfswerte!$B$21)+((F673-Hilfswerte!$B$22)/Hilfswerte!$B$23)+((G673-Hilfswerte!$B$24)/Hilfswerte!$B$25)+0.1*INDEX(Hilfswerte!$B$4:$B$15,MATCH(C673,Hilfswerte!$A$4:$A$15,0)),2)</f>
        <v>-0.33</v>
      </c>
      <c r="V673" s="4">
        <f>ROUND(SQRT((((E673-Hilfswerte!$B$20)/Hilfswerte!$B$21)-Hilfswerte!$B$28)^2+(((F673-Hilfswerte!$B$22)/Hilfswerte!$B$23)-Hilfswerte!$B$29)^2+(((G673-Hilfswerte!$B$24)/Hilfswerte!$B$25)-Hilfswerte!$B$30)^2),3)</f>
        <v>0.89600000000000002</v>
      </c>
      <c r="W673" s="4">
        <f>ROUND(E673*Hilfswerte!$B$31,0)</f>
        <v>4111</v>
      </c>
      <c r="X673" s="4">
        <f t="shared" si="86"/>
        <v>1801</v>
      </c>
      <c r="Y673" s="4" t="str">
        <f>IF(T673="A - Top-Kunde","bereits Top-Kunde",IF(AND(V673&lt;=Hilfswerte!$B$34,H673&lt;0.5*W673),"Hoch",IF(AND(V673&lt;=Hilfswerte!$B$35,H673&lt;0.7*W673),"Mittel","Niedrig")))</f>
        <v>Mittel</v>
      </c>
      <c r="Z673" s="4">
        <f t="shared" si="87"/>
        <v>12.3</v>
      </c>
      <c r="AA673" s="4" t="str">
        <f>IF(J673&gt;365,"Bereits abgewandert (Segment D)",IF(Z673&gt;=Hilfswerte!$B$38,"Rot - akut gefaehrdet",IF(Z673&gt;=Hilfswerte!$B$39,"Gelb - beobachten","Gruen - stabil")))</f>
        <v>Gruen - stabil</v>
      </c>
    </row>
    <row r="674" spans="1:27" ht="15" customHeight="1" x14ac:dyDescent="0.25">
      <c r="A674" s="4" t="s">
        <v>988</v>
      </c>
      <c r="B674" s="4" t="s">
        <v>531</v>
      </c>
      <c r="C674" s="4" t="s">
        <v>62</v>
      </c>
      <c r="D674" s="4" t="s">
        <v>106</v>
      </c>
      <c r="E674" s="4">
        <v>91</v>
      </c>
      <c r="F674" s="5">
        <v>23.9</v>
      </c>
      <c r="G674" s="5">
        <v>19.7</v>
      </c>
      <c r="H674" s="6">
        <v>3960</v>
      </c>
      <c r="I674" s="4">
        <v>1</v>
      </c>
      <c r="J674" s="4">
        <v>338</v>
      </c>
      <c r="K674" s="4">
        <v>0</v>
      </c>
      <c r="L674" s="4">
        <v>-4</v>
      </c>
      <c r="M674" s="4">
        <v>1</v>
      </c>
      <c r="N674" s="5">
        <v>7.1</v>
      </c>
      <c r="O674" s="7">
        <f t="shared" si="80"/>
        <v>2</v>
      </c>
      <c r="P674" s="7">
        <f t="shared" si="81"/>
        <v>1</v>
      </c>
      <c r="Q674" s="7">
        <f t="shared" si="82"/>
        <v>4</v>
      </c>
      <c r="R674" s="7">
        <f t="shared" si="83"/>
        <v>7</v>
      </c>
      <c r="S674" s="8">
        <f t="shared" si="84"/>
        <v>73.599999999999994</v>
      </c>
      <c r="T674" s="7" t="str">
        <f t="shared" si="85"/>
        <v>C - Entwicklungspotenzial</v>
      </c>
      <c r="U674" s="4">
        <f>ROUND(((E674-Hilfswerte!$B$20)/Hilfswerte!$B$21)+((F674-Hilfswerte!$B$22)/Hilfswerte!$B$23)+((G674-Hilfswerte!$B$24)/Hilfswerte!$B$25)+0.1*INDEX(Hilfswerte!$B$4:$B$15,MATCH(C674,Hilfswerte!$A$4:$A$15,0)),2)</f>
        <v>1.73</v>
      </c>
      <c r="V674" s="4">
        <f>ROUND(SQRT((((E674-Hilfswerte!$B$20)/Hilfswerte!$B$21)-Hilfswerte!$B$28)^2+(((F674-Hilfswerte!$B$22)/Hilfswerte!$B$23)-Hilfswerte!$B$29)^2+(((G674-Hilfswerte!$B$24)/Hilfswerte!$B$25)-Hilfswerte!$B$30)^2),3)</f>
        <v>1.409</v>
      </c>
      <c r="W674" s="4">
        <f>ROUND(E674*Hilfswerte!$B$31,0)</f>
        <v>18705</v>
      </c>
      <c r="X674" s="4">
        <f t="shared" si="86"/>
        <v>14745</v>
      </c>
      <c r="Y674" s="4" t="str">
        <f>IF(T674="A - Top-Kunde","bereits Top-Kunde",IF(AND(V674&lt;=Hilfswerte!$B$34,H674&lt;0.5*W674),"Hoch",IF(AND(V674&lt;=Hilfswerte!$B$35,H674&lt;0.7*W674),"Mittel","Niedrig")))</f>
        <v>Niedrig</v>
      </c>
      <c r="Z674" s="4">
        <f t="shared" si="87"/>
        <v>16.899999999999999</v>
      </c>
      <c r="AA674" s="4" t="str">
        <f>IF(J674&gt;365,"Bereits abgewandert (Segment D)",IF(Z674&gt;=Hilfswerte!$B$38,"Rot - akut gefaehrdet",IF(Z674&gt;=Hilfswerte!$B$39,"Gelb - beobachten","Gruen - stabil")))</f>
        <v>Gelb - beobachten</v>
      </c>
    </row>
    <row r="675" spans="1:27" ht="15" customHeight="1" x14ac:dyDescent="0.25">
      <c r="A675" s="4" t="s">
        <v>989</v>
      </c>
      <c r="B675" s="4" t="s">
        <v>37</v>
      </c>
      <c r="C675" s="4" t="s">
        <v>65</v>
      </c>
      <c r="D675" s="4" t="s">
        <v>178</v>
      </c>
      <c r="E675" s="4">
        <v>91</v>
      </c>
      <c r="F675" s="5">
        <v>22.9</v>
      </c>
      <c r="G675" s="5">
        <v>4.8</v>
      </c>
      <c r="H675" s="6">
        <v>1060</v>
      </c>
      <c r="I675" s="4">
        <v>1</v>
      </c>
      <c r="J675" s="4">
        <v>174</v>
      </c>
      <c r="K675" s="4">
        <v>0</v>
      </c>
      <c r="L675" s="4">
        <v>17</v>
      </c>
      <c r="M675" s="4">
        <v>3</v>
      </c>
      <c r="N675" s="5">
        <v>18</v>
      </c>
      <c r="O675" s="7">
        <f t="shared" si="80"/>
        <v>3</v>
      </c>
      <c r="P675" s="7">
        <f t="shared" si="81"/>
        <v>1</v>
      </c>
      <c r="Q675" s="7">
        <f t="shared" si="82"/>
        <v>3</v>
      </c>
      <c r="R675" s="7">
        <f t="shared" si="83"/>
        <v>7</v>
      </c>
      <c r="S675" s="8">
        <f t="shared" si="84"/>
        <v>73.900000000000006</v>
      </c>
      <c r="T675" s="7" t="str">
        <f t="shared" si="85"/>
        <v>C - Entwicklungspotenzial</v>
      </c>
      <c r="U675" s="4">
        <f>ROUND(((E675-Hilfswerte!$B$20)/Hilfswerte!$B$21)+((F675-Hilfswerte!$B$22)/Hilfswerte!$B$23)+((G675-Hilfswerte!$B$24)/Hilfswerte!$B$25)+0.1*INDEX(Hilfswerte!$B$4:$B$15,MATCH(C675,Hilfswerte!$A$4:$A$15,0)),2)</f>
        <v>-1.1299999999999999</v>
      </c>
      <c r="V675" s="4">
        <f>ROUND(SQRT((((E675-Hilfswerte!$B$20)/Hilfswerte!$B$21)-Hilfswerte!$B$28)^2+(((F675-Hilfswerte!$B$22)/Hilfswerte!$B$23)-Hilfswerte!$B$29)^2+(((G675-Hilfswerte!$B$24)/Hilfswerte!$B$25)-Hilfswerte!$B$30)^2),3)</f>
        <v>1.101</v>
      </c>
      <c r="W675" s="4">
        <f>ROUND(E675*Hilfswerte!$B$31,0)</f>
        <v>18705</v>
      </c>
      <c r="X675" s="4">
        <f t="shared" si="86"/>
        <v>17645</v>
      </c>
      <c r="Y675" s="4" t="str">
        <f>IF(T675="A - Top-Kunde","bereits Top-Kunde",IF(AND(V675&lt;=Hilfswerte!$B$34,H675&lt;0.5*W675),"Hoch",IF(AND(V675&lt;=Hilfswerte!$B$35,H675&lt;0.7*W675),"Mittel","Niedrig")))</f>
        <v>Mittel</v>
      </c>
      <c r="Z675" s="4">
        <f t="shared" si="87"/>
        <v>12.1</v>
      </c>
      <c r="AA675" s="4" t="str">
        <f>IF(J675&gt;365,"Bereits abgewandert (Segment D)",IF(Z675&gt;=Hilfswerte!$B$38,"Rot - akut gefaehrdet",IF(Z675&gt;=Hilfswerte!$B$39,"Gelb - beobachten","Gruen - stabil")))</f>
        <v>Gruen - stabil</v>
      </c>
    </row>
    <row r="676" spans="1:27" ht="15" customHeight="1" x14ac:dyDescent="0.25">
      <c r="A676" s="4" t="s">
        <v>990</v>
      </c>
      <c r="B676" s="4" t="s">
        <v>400</v>
      </c>
      <c r="C676" s="4" t="s">
        <v>65</v>
      </c>
      <c r="D676" s="4" t="s">
        <v>30</v>
      </c>
      <c r="E676" s="4">
        <v>188</v>
      </c>
      <c r="F676" s="5">
        <v>53.3</v>
      </c>
      <c r="G676" s="5">
        <v>4.4000000000000004</v>
      </c>
      <c r="H676" s="6">
        <v>6160</v>
      </c>
      <c r="I676" s="4">
        <v>2</v>
      </c>
      <c r="J676" s="4">
        <v>16</v>
      </c>
      <c r="K676" s="4">
        <v>0</v>
      </c>
      <c r="L676" s="4">
        <v>6</v>
      </c>
      <c r="M676" s="4">
        <v>4</v>
      </c>
      <c r="N676" s="5">
        <v>10.199999999999999</v>
      </c>
      <c r="O676" s="7">
        <f t="shared" si="80"/>
        <v>5</v>
      </c>
      <c r="P676" s="7">
        <f t="shared" si="81"/>
        <v>2</v>
      </c>
      <c r="Q676" s="7">
        <f t="shared" si="82"/>
        <v>4</v>
      </c>
      <c r="R676" s="7">
        <f t="shared" si="83"/>
        <v>11</v>
      </c>
      <c r="S676" s="8">
        <f t="shared" si="84"/>
        <v>113.3</v>
      </c>
      <c r="T676" s="7" t="str">
        <f t="shared" si="85"/>
        <v>B - Kernkunde</v>
      </c>
      <c r="U676" s="4">
        <f>ROUND(((E676-Hilfswerte!$B$20)/Hilfswerte!$B$21)+((F676-Hilfswerte!$B$22)/Hilfswerte!$B$23)+((G676-Hilfswerte!$B$24)/Hilfswerte!$B$25)+0.1*INDEX(Hilfswerte!$B$4:$B$15,MATCH(C676,Hilfswerte!$A$4:$A$15,0)),2)</f>
        <v>-0.23</v>
      </c>
      <c r="V676" s="4">
        <f>ROUND(SQRT((((E676-Hilfswerte!$B$20)/Hilfswerte!$B$21)-Hilfswerte!$B$28)^2+(((F676-Hilfswerte!$B$22)/Hilfswerte!$B$23)-Hilfswerte!$B$29)^2+(((G676-Hilfswerte!$B$24)/Hilfswerte!$B$25)-Hilfswerte!$B$30)^2),3)</f>
        <v>1.121</v>
      </c>
      <c r="W676" s="4">
        <f>ROUND(E676*Hilfswerte!$B$31,0)</f>
        <v>38643</v>
      </c>
      <c r="X676" s="4">
        <f t="shared" si="86"/>
        <v>32483</v>
      </c>
      <c r="Y676" s="4" t="str">
        <f>IF(T676="A - Top-Kunde","bereits Top-Kunde",IF(AND(V676&lt;=Hilfswerte!$B$34,H676&lt;0.5*W676),"Hoch",IF(AND(V676&lt;=Hilfswerte!$B$35,H676&lt;0.7*W676),"Mittel","Niedrig")))</f>
        <v>Mittel</v>
      </c>
      <c r="Z676" s="4">
        <f t="shared" si="87"/>
        <v>2</v>
      </c>
      <c r="AA676" s="4" t="str">
        <f>IF(J676&gt;365,"Bereits abgewandert (Segment D)",IF(Z676&gt;=Hilfswerte!$B$38,"Rot - akut gefaehrdet",IF(Z676&gt;=Hilfswerte!$B$39,"Gelb - beobachten","Gruen - stabil")))</f>
        <v>Gruen - stabil</v>
      </c>
    </row>
    <row r="677" spans="1:27" ht="15" customHeight="1" x14ac:dyDescent="0.25">
      <c r="A677" s="4" t="s">
        <v>991</v>
      </c>
      <c r="B677" s="4" t="s">
        <v>462</v>
      </c>
      <c r="C677" s="4" t="s">
        <v>65</v>
      </c>
      <c r="D677" s="4" t="s">
        <v>30</v>
      </c>
      <c r="E677" s="4">
        <v>29</v>
      </c>
      <c r="F677" s="5">
        <v>7.5</v>
      </c>
      <c r="G677" s="5">
        <v>4.3</v>
      </c>
      <c r="H677" s="6">
        <v>1380</v>
      </c>
      <c r="I677" s="4">
        <v>2</v>
      </c>
      <c r="J677" s="4">
        <v>304</v>
      </c>
      <c r="K677" s="4">
        <v>0</v>
      </c>
      <c r="L677" s="4">
        <v>18</v>
      </c>
      <c r="M677" s="4">
        <v>6</v>
      </c>
      <c r="N677" s="5">
        <v>-3.3</v>
      </c>
      <c r="O677" s="7">
        <f t="shared" si="80"/>
        <v>2</v>
      </c>
      <c r="P677" s="7">
        <f t="shared" si="81"/>
        <v>2</v>
      </c>
      <c r="Q677" s="7">
        <f t="shared" si="82"/>
        <v>3</v>
      </c>
      <c r="R677" s="7">
        <f t="shared" si="83"/>
        <v>7</v>
      </c>
      <c r="S677" s="8">
        <f t="shared" si="84"/>
        <v>63</v>
      </c>
      <c r="T677" s="7" t="str">
        <f t="shared" si="85"/>
        <v>C - Entwicklungspotenzial</v>
      </c>
      <c r="U677" s="4">
        <f>ROUND(((E677-Hilfswerte!$B$20)/Hilfswerte!$B$21)+((F677-Hilfswerte!$B$22)/Hilfswerte!$B$23)+((G677-Hilfswerte!$B$24)/Hilfswerte!$B$25)+0.1*INDEX(Hilfswerte!$B$4:$B$15,MATCH(C677,Hilfswerte!$A$4:$A$15,0)),2)</f>
        <v>-1.75</v>
      </c>
      <c r="V677" s="4">
        <f>ROUND(SQRT((((E677-Hilfswerte!$B$20)/Hilfswerte!$B$21)-Hilfswerte!$B$28)^2+(((F677-Hilfswerte!$B$22)/Hilfswerte!$B$23)-Hilfswerte!$B$29)^2+(((G677-Hilfswerte!$B$24)/Hilfswerte!$B$25)-Hilfswerte!$B$30)^2),3)</f>
        <v>1.36</v>
      </c>
      <c r="W677" s="4">
        <f>ROUND(E677*Hilfswerte!$B$31,0)</f>
        <v>5961</v>
      </c>
      <c r="X677" s="4">
        <f t="shared" si="86"/>
        <v>4581</v>
      </c>
      <c r="Y677" s="4" t="str">
        <f>IF(T677="A - Top-Kunde","bereits Top-Kunde",IF(AND(V677&lt;=Hilfswerte!$B$34,H677&lt;0.5*W677),"Hoch",IF(AND(V677&lt;=Hilfswerte!$B$35,H677&lt;0.7*W677),"Mittel","Niedrig")))</f>
        <v>Niedrig</v>
      </c>
      <c r="Z677" s="4">
        <f t="shared" si="87"/>
        <v>20.100000000000001</v>
      </c>
      <c r="AA677" s="4" t="str">
        <f>IF(J677&gt;365,"Bereits abgewandert (Segment D)",IF(Z677&gt;=Hilfswerte!$B$38,"Rot - akut gefaehrdet",IF(Z677&gt;=Hilfswerte!$B$39,"Gelb - beobachten","Gruen - stabil")))</f>
        <v>Rot - akut gefaehrdet</v>
      </c>
    </row>
    <row r="678" spans="1:27" ht="15" customHeight="1" x14ac:dyDescent="0.25">
      <c r="A678" s="4" t="s">
        <v>992</v>
      </c>
      <c r="B678" s="4" t="s">
        <v>510</v>
      </c>
      <c r="C678" s="4" t="s">
        <v>33</v>
      </c>
      <c r="D678" s="4" t="s">
        <v>30</v>
      </c>
      <c r="E678" s="4">
        <v>24</v>
      </c>
      <c r="F678" s="5">
        <v>5.5</v>
      </c>
      <c r="G678" s="5">
        <v>19.5</v>
      </c>
      <c r="H678" s="6">
        <v>8850</v>
      </c>
      <c r="I678" s="4">
        <v>4</v>
      </c>
      <c r="J678" s="4">
        <v>74</v>
      </c>
      <c r="K678" s="4">
        <v>0</v>
      </c>
      <c r="L678" s="4">
        <v>7</v>
      </c>
      <c r="M678" s="4">
        <v>2</v>
      </c>
      <c r="N678" s="5">
        <v>-16.5</v>
      </c>
      <c r="O678" s="7">
        <f t="shared" si="80"/>
        <v>4</v>
      </c>
      <c r="P678" s="7">
        <f t="shared" si="81"/>
        <v>4</v>
      </c>
      <c r="Q678" s="7">
        <f t="shared" si="82"/>
        <v>5</v>
      </c>
      <c r="R678" s="7">
        <f t="shared" si="83"/>
        <v>13</v>
      </c>
      <c r="S678" s="8">
        <f t="shared" si="84"/>
        <v>119.7</v>
      </c>
      <c r="T678" s="7" t="str">
        <f t="shared" si="85"/>
        <v>B - Kernkunde</v>
      </c>
      <c r="U678" s="4">
        <f>ROUND(((E678-Hilfswerte!$B$20)/Hilfswerte!$B$21)+((F678-Hilfswerte!$B$22)/Hilfswerte!$B$23)+((G678-Hilfswerte!$B$24)/Hilfswerte!$B$25)+0.1*INDEX(Hilfswerte!$B$4:$B$15,MATCH(C678,Hilfswerte!$A$4:$A$15,0)),2)</f>
        <v>0.69</v>
      </c>
      <c r="V678" s="4">
        <f>ROUND(SQRT((((E678-Hilfswerte!$B$20)/Hilfswerte!$B$21)-Hilfswerte!$B$28)^2+(((F678-Hilfswerte!$B$22)/Hilfswerte!$B$23)-Hilfswerte!$B$29)^2+(((G678-Hilfswerte!$B$24)/Hilfswerte!$B$25)-Hilfswerte!$B$30)^2),3)</f>
        <v>1.5629999999999999</v>
      </c>
      <c r="W678" s="4">
        <f>ROUND(E678*Hilfswerte!$B$31,0)</f>
        <v>4933</v>
      </c>
      <c r="X678" s="4">
        <f t="shared" si="86"/>
        <v>0</v>
      </c>
      <c r="Y678" s="4" t="str">
        <f>IF(T678="A - Top-Kunde","bereits Top-Kunde",IF(AND(V678&lt;=Hilfswerte!$B$34,H678&lt;0.5*W678),"Hoch",IF(AND(V678&lt;=Hilfswerte!$B$35,H678&lt;0.7*W678),"Mittel","Niedrig")))</f>
        <v>Niedrig</v>
      </c>
      <c r="Z678" s="4">
        <f t="shared" si="87"/>
        <v>11.7</v>
      </c>
      <c r="AA678" s="4" t="str">
        <f>IF(J678&gt;365,"Bereits abgewandert (Segment D)",IF(Z678&gt;=Hilfswerte!$B$38,"Rot - akut gefaehrdet",IF(Z678&gt;=Hilfswerte!$B$39,"Gelb - beobachten","Gruen - stabil")))</f>
        <v>Gruen - stabil</v>
      </c>
    </row>
    <row r="679" spans="1:27" ht="15" customHeight="1" x14ac:dyDescent="0.25">
      <c r="A679" s="4" t="s">
        <v>993</v>
      </c>
      <c r="B679" s="4" t="s">
        <v>355</v>
      </c>
      <c r="C679" s="4" t="s">
        <v>38</v>
      </c>
      <c r="D679" s="4" t="s">
        <v>30</v>
      </c>
      <c r="E679" s="4">
        <v>94</v>
      </c>
      <c r="F679" s="5">
        <v>21.3</v>
      </c>
      <c r="G679" s="5">
        <v>18</v>
      </c>
      <c r="H679" s="6">
        <v>14580</v>
      </c>
      <c r="I679" s="4">
        <v>4</v>
      </c>
      <c r="J679" s="4">
        <v>79</v>
      </c>
      <c r="K679" s="4">
        <v>1</v>
      </c>
      <c r="L679" s="4">
        <v>6</v>
      </c>
      <c r="M679" s="4">
        <v>5</v>
      </c>
      <c r="N679" s="5">
        <v>-3.3</v>
      </c>
      <c r="O679" s="7">
        <f t="shared" si="80"/>
        <v>4</v>
      </c>
      <c r="P679" s="7">
        <f t="shared" si="81"/>
        <v>4</v>
      </c>
      <c r="Q679" s="7">
        <f t="shared" si="82"/>
        <v>5</v>
      </c>
      <c r="R679" s="7">
        <f t="shared" si="83"/>
        <v>13</v>
      </c>
      <c r="S679" s="8">
        <f t="shared" si="84"/>
        <v>120.6</v>
      </c>
      <c r="T679" s="7" t="str">
        <f t="shared" si="85"/>
        <v>B - Kernkunde</v>
      </c>
      <c r="U679" s="4">
        <f>ROUND(((E679-Hilfswerte!$B$20)/Hilfswerte!$B$21)+((F679-Hilfswerte!$B$22)/Hilfswerte!$B$23)+((G679-Hilfswerte!$B$24)/Hilfswerte!$B$25)+0.1*INDEX(Hilfswerte!$B$4:$B$15,MATCH(C679,Hilfswerte!$A$4:$A$15,0)),2)</f>
        <v>1.35</v>
      </c>
      <c r="V679" s="4">
        <f>ROUND(SQRT((((E679-Hilfswerte!$B$20)/Hilfswerte!$B$21)-Hilfswerte!$B$28)^2+(((F679-Hilfswerte!$B$22)/Hilfswerte!$B$23)-Hilfswerte!$B$29)^2+(((G679-Hilfswerte!$B$24)/Hilfswerte!$B$25)-Hilfswerte!$B$30)^2),3)</f>
        <v>1.161</v>
      </c>
      <c r="W679" s="4">
        <f>ROUND(E679*Hilfswerte!$B$31,0)</f>
        <v>19321</v>
      </c>
      <c r="X679" s="4">
        <f t="shared" si="86"/>
        <v>4741</v>
      </c>
      <c r="Y679" s="4" t="str">
        <f>IF(T679="A - Top-Kunde","bereits Top-Kunde",IF(AND(V679&lt;=Hilfswerte!$B$34,H679&lt;0.5*W679),"Hoch",IF(AND(V679&lt;=Hilfswerte!$B$35,H679&lt;0.7*W679),"Mittel","Niedrig")))</f>
        <v>Niedrig</v>
      </c>
      <c r="Z679" s="4">
        <f t="shared" si="87"/>
        <v>9.5</v>
      </c>
      <c r="AA679" s="4" t="str">
        <f>IF(J679&gt;365,"Bereits abgewandert (Segment D)",IF(Z679&gt;=Hilfswerte!$B$38,"Rot - akut gefaehrdet",IF(Z679&gt;=Hilfswerte!$B$39,"Gelb - beobachten","Gruen - stabil")))</f>
        <v>Gruen - stabil</v>
      </c>
    </row>
    <row r="680" spans="1:27" ht="15" customHeight="1" x14ac:dyDescent="0.25">
      <c r="A680" s="4" t="s">
        <v>994</v>
      </c>
      <c r="B680" s="4" t="s">
        <v>331</v>
      </c>
      <c r="C680" s="4" t="s">
        <v>59</v>
      </c>
      <c r="D680" s="4" t="s">
        <v>52</v>
      </c>
      <c r="E680" s="4">
        <v>45</v>
      </c>
      <c r="F680" s="5">
        <v>7.1</v>
      </c>
      <c r="G680" s="5">
        <v>5</v>
      </c>
      <c r="H680" s="6">
        <v>3780</v>
      </c>
      <c r="I680" s="4">
        <v>5</v>
      </c>
      <c r="J680" s="4">
        <v>5</v>
      </c>
      <c r="K680" s="4">
        <v>0</v>
      </c>
      <c r="L680" s="4">
        <v>27</v>
      </c>
      <c r="M680" s="4">
        <v>6</v>
      </c>
      <c r="N680" s="5">
        <v>12.7</v>
      </c>
      <c r="O680" s="7">
        <f t="shared" si="80"/>
        <v>5</v>
      </c>
      <c r="P680" s="7">
        <f t="shared" si="81"/>
        <v>5</v>
      </c>
      <c r="Q680" s="7">
        <f t="shared" si="82"/>
        <v>4</v>
      </c>
      <c r="R680" s="7">
        <f t="shared" si="83"/>
        <v>14</v>
      </c>
      <c r="S680" s="8">
        <f t="shared" si="84"/>
        <v>138.30000000000001</v>
      </c>
      <c r="T680" s="7" t="str">
        <f t="shared" si="85"/>
        <v>A - Top-Kunde</v>
      </c>
      <c r="U680" s="4">
        <f>ROUND(((E680-Hilfswerte!$B$20)/Hilfswerte!$B$21)+((F680-Hilfswerte!$B$22)/Hilfswerte!$B$23)+((G680-Hilfswerte!$B$24)/Hilfswerte!$B$25)+0.1*INDEX(Hilfswerte!$B$4:$B$15,MATCH(C680,Hilfswerte!$A$4:$A$15,0)),2)</f>
        <v>-1.6</v>
      </c>
      <c r="V680" s="4">
        <f>ROUND(SQRT((((E680-Hilfswerte!$B$20)/Hilfswerte!$B$21)-Hilfswerte!$B$28)^2+(((F680-Hilfswerte!$B$22)/Hilfswerte!$B$23)-Hilfswerte!$B$29)^2+(((G680-Hilfswerte!$B$24)/Hilfswerte!$B$25)-Hilfswerte!$B$30)^2),3)</f>
        <v>1.2450000000000001</v>
      </c>
      <c r="W680" s="4">
        <f>ROUND(E680*Hilfswerte!$B$31,0)</f>
        <v>9250</v>
      </c>
      <c r="X680" s="4">
        <f t="shared" si="86"/>
        <v>5470</v>
      </c>
      <c r="Y680" s="4" t="str">
        <f>IF(T680="A - Top-Kunde","bereits Top-Kunde",IF(AND(V680&lt;=Hilfswerte!$B$34,H680&lt;0.5*W680),"Hoch",IF(AND(V680&lt;=Hilfswerte!$B$35,H680&lt;0.7*W680),"Mittel","Niedrig")))</f>
        <v>bereits Top-Kunde</v>
      </c>
      <c r="Z680" s="4">
        <f t="shared" si="87"/>
        <v>5.7</v>
      </c>
      <c r="AA680" s="4" t="str">
        <f>IF(J680&gt;365,"Bereits abgewandert (Segment D)",IF(Z680&gt;=Hilfswerte!$B$38,"Rot - akut gefaehrdet",IF(Z680&gt;=Hilfswerte!$B$39,"Gelb - beobachten","Gruen - stabil")))</f>
        <v>Gruen - stabil</v>
      </c>
    </row>
    <row r="681" spans="1:27" ht="15" customHeight="1" x14ac:dyDescent="0.25">
      <c r="A681" s="4" t="s">
        <v>995</v>
      </c>
      <c r="B681" s="4" t="s">
        <v>824</v>
      </c>
      <c r="C681" s="4" t="s">
        <v>47</v>
      </c>
      <c r="D681" s="4" t="s">
        <v>30</v>
      </c>
      <c r="E681" s="4">
        <v>24</v>
      </c>
      <c r="F681" s="5">
        <v>6.5</v>
      </c>
      <c r="G681" s="5">
        <v>18.899999999999999</v>
      </c>
      <c r="H681" s="6">
        <v>4440</v>
      </c>
      <c r="I681" s="4">
        <v>4</v>
      </c>
      <c r="J681" s="4">
        <v>1</v>
      </c>
      <c r="K681" s="4">
        <v>0</v>
      </c>
      <c r="L681" s="4">
        <v>21</v>
      </c>
      <c r="M681" s="4">
        <v>1</v>
      </c>
      <c r="N681" s="5">
        <v>9.6</v>
      </c>
      <c r="O681" s="7">
        <f t="shared" si="80"/>
        <v>5</v>
      </c>
      <c r="P681" s="7">
        <f t="shared" si="81"/>
        <v>4</v>
      </c>
      <c r="Q681" s="7">
        <f t="shared" si="82"/>
        <v>4</v>
      </c>
      <c r="R681" s="7">
        <f t="shared" si="83"/>
        <v>13</v>
      </c>
      <c r="S681" s="8">
        <f t="shared" si="84"/>
        <v>128.5</v>
      </c>
      <c r="T681" s="7" t="str">
        <f t="shared" si="85"/>
        <v>A - Top-Kunde</v>
      </c>
      <c r="U681" s="4">
        <f>ROUND(((E681-Hilfswerte!$B$20)/Hilfswerte!$B$21)+((F681-Hilfswerte!$B$22)/Hilfswerte!$B$23)+((G681-Hilfswerte!$B$24)/Hilfswerte!$B$25)+0.1*INDEX(Hilfswerte!$B$4:$B$15,MATCH(C681,Hilfswerte!$A$4:$A$15,0)),2)</f>
        <v>0.66</v>
      </c>
      <c r="V681" s="4">
        <f>ROUND(SQRT((((E681-Hilfswerte!$B$20)/Hilfswerte!$B$21)-Hilfswerte!$B$28)^2+(((F681-Hilfswerte!$B$22)/Hilfswerte!$B$23)-Hilfswerte!$B$29)^2+(((G681-Hilfswerte!$B$24)/Hilfswerte!$B$25)-Hilfswerte!$B$30)^2),3)</f>
        <v>1.4770000000000001</v>
      </c>
      <c r="W681" s="4">
        <f>ROUND(E681*Hilfswerte!$B$31,0)</f>
        <v>4933</v>
      </c>
      <c r="X681" s="4">
        <f t="shared" si="86"/>
        <v>493</v>
      </c>
      <c r="Y681" s="4" t="str">
        <f>IF(T681="A - Top-Kunde","bereits Top-Kunde",IF(AND(V681&lt;=Hilfswerte!$B$34,H681&lt;0.5*W681),"Hoch",IF(AND(V681&lt;=Hilfswerte!$B$35,H681&lt;0.7*W681),"Mittel","Niedrig")))</f>
        <v>bereits Top-Kunde</v>
      </c>
      <c r="Z681" s="4">
        <f t="shared" si="87"/>
        <v>4.3</v>
      </c>
      <c r="AA681" s="4" t="str">
        <f>IF(J681&gt;365,"Bereits abgewandert (Segment D)",IF(Z681&gt;=Hilfswerte!$B$38,"Rot - akut gefaehrdet",IF(Z681&gt;=Hilfswerte!$B$39,"Gelb - beobachten","Gruen - stabil")))</f>
        <v>Gruen - stabil</v>
      </c>
    </row>
    <row r="682" spans="1:27" ht="15" customHeight="1" x14ac:dyDescent="0.25">
      <c r="A682" s="4" t="s">
        <v>996</v>
      </c>
      <c r="B682" s="4" t="s">
        <v>799</v>
      </c>
      <c r="C682" s="4" t="s">
        <v>59</v>
      </c>
      <c r="D682" s="4" t="s">
        <v>30</v>
      </c>
      <c r="E682" s="4">
        <v>128</v>
      </c>
      <c r="F682" s="5">
        <v>20.3</v>
      </c>
      <c r="G682" s="5">
        <v>1.4</v>
      </c>
      <c r="H682" s="6">
        <v>131920</v>
      </c>
      <c r="I682" s="4">
        <v>6</v>
      </c>
      <c r="J682" s="4">
        <v>21</v>
      </c>
      <c r="K682" s="4">
        <v>1</v>
      </c>
      <c r="L682" s="4">
        <v>16</v>
      </c>
      <c r="M682" s="4">
        <v>4</v>
      </c>
      <c r="N682" s="5">
        <v>33</v>
      </c>
      <c r="O682" s="7">
        <f t="shared" si="80"/>
        <v>5</v>
      </c>
      <c r="P682" s="7">
        <f t="shared" si="81"/>
        <v>5</v>
      </c>
      <c r="Q682" s="7">
        <f t="shared" si="82"/>
        <v>5</v>
      </c>
      <c r="R682" s="7">
        <f t="shared" si="83"/>
        <v>15</v>
      </c>
      <c r="S682" s="8">
        <f t="shared" si="84"/>
        <v>155.69999999999999</v>
      </c>
      <c r="T682" s="7" t="str">
        <f t="shared" si="85"/>
        <v>A - Top-Kunde</v>
      </c>
      <c r="U682" s="4">
        <f>ROUND(((E682-Hilfswerte!$B$20)/Hilfswerte!$B$21)+((F682-Hilfswerte!$B$22)/Hilfswerte!$B$23)+((G682-Hilfswerte!$B$24)/Hilfswerte!$B$25)+0.1*INDEX(Hilfswerte!$B$4:$B$15,MATCH(C682,Hilfswerte!$A$4:$A$15,0)),2)</f>
        <v>-1.58</v>
      </c>
      <c r="V682" s="4">
        <f>ROUND(SQRT((((E682-Hilfswerte!$B$20)/Hilfswerte!$B$21)-Hilfswerte!$B$28)^2+(((F682-Hilfswerte!$B$22)/Hilfswerte!$B$23)-Hilfswerte!$B$29)^2+(((G682-Hilfswerte!$B$24)/Hilfswerte!$B$25)-Hilfswerte!$B$30)^2),3)</f>
        <v>1.5980000000000001</v>
      </c>
      <c r="W682" s="4">
        <f>ROUND(E682*Hilfswerte!$B$31,0)</f>
        <v>26310</v>
      </c>
      <c r="X682" s="4">
        <f t="shared" si="86"/>
        <v>0</v>
      </c>
      <c r="Y682" s="4" t="str">
        <f>IF(T682="A - Top-Kunde","bereits Top-Kunde",IF(AND(V682&lt;=Hilfswerte!$B$34,H682&lt;0.5*W682),"Hoch",IF(AND(V682&lt;=Hilfswerte!$B$35,H682&lt;0.7*W682),"Mittel","Niedrig")))</f>
        <v>bereits Top-Kunde</v>
      </c>
      <c r="Z682" s="4">
        <f t="shared" si="87"/>
        <v>7.3</v>
      </c>
      <c r="AA682" s="4" t="str">
        <f>IF(J682&gt;365,"Bereits abgewandert (Segment D)",IF(Z682&gt;=Hilfswerte!$B$38,"Rot - akut gefaehrdet",IF(Z682&gt;=Hilfswerte!$B$39,"Gelb - beobachten","Gruen - stabil")))</f>
        <v>Gruen - stabil</v>
      </c>
    </row>
    <row r="683" spans="1:27" ht="15" customHeight="1" x14ac:dyDescent="0.25">
      <c r="A683" s="4" t="s">
        <v>997</v>
      </c>
      <c r="B683" s="4" t="s">
        <v>574</v>
      </c>
      <c r="C683" s="4" t="s">
        <v>55</v>
      </c>
      <c r="D683" s="4" t="s">
        <v>48</v>
      </c>
      <c r="E683" s="4">
        <v>88</v>
      </c>
      <c r="F683" s="5">
        <v>18.3</v>
      </c>
      <c r="G683" s="5">
        <v>19.899999999999999</v>
      </c>
      <c r="H683" s="6">
        <v>2240</v>
      </c>
      <c r="I683" s="4">
        <v>3</v>
      </c>
      <c r="J683" s="4">
        <v>161</v>
      </c>
      <c r="K683" s="4">
        <v>0</v>
      </c>
      <c r="L683" s="4">
        <v>6</v>
      </c>
      <c r="M683" s="4">
        <v>4</v>
      </c>
      <c r="N683" s="5">
        <v>-32.1</v>
      </c>
      <c r="O683" s="7">
        <f t="shared" si="80"/>
        <v>3</v>
      </c>
      <c r="P683" s="7">
        <f t="shared" si="81"/>
        <v>3</v>
      </c>
      <c r="Q683" s="7">
        <f t="shared" si="82"/>
        <v>3</v>
      </c>
      <c r="R683" s="7">
        <f t="shared" si="83"/>
        <v>9</v>
      </c>
      <c r="S683" s="8">
        <f t="shared" si="84"/>
        <v>72.2</v>
      </c>
      <c r="T683" s="7" t="str">
        <f t="shared" si="85"/>
        <v>C - Entwicklungspotenzial</v>
      </c>
      <c r="U683" s="4">
        <f>ROUND(((E683-Hilfswerte!$B$20)/Hilfswerte!$B$21)+((F683-Hilfswerte!$B$22)/Hilfswerte!$B$23)+((G683-Hilfswerte!$B$24)/Hilfswerte!$B$25)+0.1*INDEX(Hilfswerte!$B$4:$B$15,MATCH(C683,Hilfswerte!$A$4:$A$15,0)),2)</f>
        <v>1.52</v>
      </c>
      <c r="V683" s="4">
        <f>ROUND(SQRT((((E683-Hilfswerte!$B$20)/Hilfswerte!$B$21)-Hilfswerte!$B$28)^2+(((F683-Hilfswerte!$B$22)/Hilfswerte!$B$23)-Hilfswerte!$B$29)^2+(((G683-Hilfswerte!$B$24)/Hilfswerte!$B$25)-Hilfswerte!$B$30)^2),3)</f>
        <v>1.4630000000000001</v>
      </c>
      <c r="W683" s="4">
        <f>ROUND(E683*Hilfswerte!$B$31,0)</f>
        <v>18088</v>
      </c>
      <c r="X683" s="4">
        <f t="shared" si="86"/>
        <v>15848</v>
      </c>
      <c r="Y683" s="4" t="str">
        <f>IF(T683="A - Top-Kunde","bereits Top-Kunde",IF(AND(V683&lt;=Hilfswerte!$B$34,H683&lt;0.5*W683),"Hoch",IF(AND(V683&lt;=Hilfswerte!$B$35,H683&lt;0.7*W683),"Mittel","Niedrig")))</f>
        <v>Niedrig</v>
      </c>
      <c r="Z683" s="4">
        <f t="shared" si="87"/>
        <v>22.1</v>
      </c>
      <c r="AA683" s="4" t="str">
        <f>IF(J683&gt;365,"Bereits abgewandert (Segment D)",IF(Z683&gt;=Hilfswerte!$B$38,"Rot - akut gefaehrdet",IF(Z683&gt;=Hilfswerte!$B$39,"Gelb - beobachten","Gruen - stabil")))</f>
        <v>Rot - akut gefaehrdet</v>
      </c>
    </row>
    <row r="684" spans="1:27" ht="15" customHeight="1" x14ac:dyDescent="0.25">
      <c r="A684" s="4" t="s">
        <v>998</v>
      </c>
      <c r="B684" s="4" t="s">
        <v>492</v>
      </c>
      <c r="C684" s="4" t="s">
        <v>84</v>
      </c>
      <c r="D684" s="4" t="s">
        <v>30</v>
      </c>
      <c r="E684" s="4">
        <v>214</v>
      </c>
      <c r="F684" s="5">
        <v>40.200000000000003</v>
      </c>
      <c r="G684" s="5">
        <v>7.2</v>
      </c>
      <c r="H684" s="6">
        <v>40920</v>
      </c>
      <c r="I684" s="4">
        <v>3</v>
      </c>
      <c r="J684" s="4">
        <v>153</v>
      </c>
      <c r="K684" s="4">
        <v>0</v>
      </c>
      <c r="L684" s="4">
        <v>1</v>
      </c>
      <c r="M684" s="4">
        <v>6</v>
      </c>
      <c r="N684" s="5">
        <v>-0.6</v>
      </c>
      <c r="O684" s="7">
        <f t="shared" si="80"/>
        <v>3</v>
      </c>
      <c r="P684" s="7">
        <f t="shared" si="81"/>
        <v>3</v>
      </c>
      <c r="Q684" s="7">
        <f t="shared" si="82"/>
        <v>5</v>
      </c>
      <c r="R684" s="7">
        <f t="shared" si="83"/>
        <v>11</v>
      </c>
      <c r="S684" s="8">
        <f t="shared" si="84"/>
        <v>109.4</v>
      </c>
      <c r="T684" s="7" t="str">
        <f t="shared" si="85"/>
        <v>B - Kernkunde</v>
      </c>
      <c r="U684" s="4">
        <f>ROUND(((E684-Hilfswerte!$B$20)/Hilfswerte!$B$21)+((F684-Hilfswerte!$B$22)/Hilfswerte!$B$23)+((G684-Hilfswerte!$B$24)/Hilfswerte!$B$25)+0.1*INDEX(Hilfswerte!$B$4:$B$15,MATCH(C684,Hilfswerte!$A$4:$A$15,0)),2)</f>
        <v>0.15</v>
      </c>
      <c r="V684" s="4">
        <f>ROUND(SQRT((((E684-Hilfswerte!$B$20)/Hilfswerte!$B$21)-Hilfswerte!$B$28)^2+(((F684-Hilfswerte!$B$22)/Hilfswerte!$B$23)-Hilfswerte!$B$29)^2+(((G684-Hilfswerte!$B$24)/Hilfswerte!$B$25)-Hilfswerte!$B$30)^2),3)</f>
        <v>0.66900000000000004</v>
      </c>
      <c r="W684" s="4">
        <f>ROUND(E684*Hilfswerte!$B$31,0)</f>
        <v>43987</v>
      </c>
      <c r="X684" s="4">
        <f t="shared" si="86"/>
        <v>3067</v>
      </c>
      <c r="Y684" s="4" t="str">
        <f>IF(T684="A - Top-Kunde","bereits Top-Kunde",IF(AND(V684&lt;=Hilfswerte!$B$34,H684&lt;0.5*W684),"Hoch",IF(AND(V684&lt;=Hilfswerte!$B$35,H684&lt;0.7*W684),"Mittel","Niedrig")))</f>
        <v>Niedrig</v>
      </c>
      <c r="Z684" s="4">
        <f t="shared" si="87"/>
        <v>8.1</v>
      </c>
      <c r="AA684" s="4" t="str">
        <f>IF(J684&gt;365,"Bereits abgewandert (Segment D)",IF(Z684&gt;=Hilfswerte!$B$38,"Rot - akut gefaehrdet",IF(Z684&gt;=Hilfswerte!$B$39,"Gelb - beobachten","Gruen - stabil")))</f>
        <v>Gruen - stabil</v>
      </c>
    </row>
    <row r="685" spans="1:27" ht="15" customHeight="1" x14ac:dyDescent="0.25">
      <c r="A685" s="4" t="s">
        <v>999</v>
      </c>
      <c r="B685" s="4" t="s">
        <v>365</v>
      </c>
      <c r="C685" s="4" t="s">
        <v>29</v>
      </c>
      <c r="D685" s="4" t="s">
        <v>30</v>
      </c>
      <c r="E685" s="4">
        <v>47</v>
      </c>
      <c r="F685" s="5">
        <v>10</v>
      </c>
      <c r="G685" s="5">
        <v>17.399999999999999</v>
      </c>
      <c r="H685" s="6">
        <v>57760</v>
      </c>
      <c r="I685" s="4">
        <v>5</v>
      </c>
      <c r="J685" s="4">
        <v>60</v>
      </c>
      <c r="K685" s="4">
        <v>0</v>
      </c>
      <c r="L685" s="4">
        <v>-5</v>
      </c>
      <c r="M685" s="4">
        <v>6</v>
      </c>
      <c r="N685" s="5">
        <v>-41.9</v>
      </c>
      <c r="O685" s="7">
        <f t="shared" si="80"/>
        <v>4</v>
      </c>
      <c r="P685" s="7">
        <f t="shared" si="81"/>
        <v>5</v>
      </c>
      <c r="Q685" s="7">
        <f t="shared" si="82"/>
        <v>5</v>
      </c>
      <c r="R685" s="7">
        <f t="shared" si="83"/>
        <v>14</v>
      </c>
      <c r="S685" s="8">
        <f t="shared" si="84"/>
        <v>119.1</v>
      </c>
      <c r="T685" s="7" t="str">
        <f t="shared" si="85"/>
        <v>B - Kernkunde</v>
      </c>
      <c r="U685" s="4">
        <f>ROUND(((E685-Hilfswerte!$B$20)/Hilfswerte!$B$21)+((F685-Hilfswerte!$B$22)/Hilfswerte!$B$23)+((G685-Hilfswerte!$B$24)/Hilfswerte!$B$25)+0.1*INDEX(Hilfswerte!$B$4:$B$15,MATCH(C685,Hilfswerte!$A$4:$A$15,0)),2)</f>
        <v>0.77</v>
      </c>
      <c r="V685" s="4">
        <f>ROUND(SQRT((((E685-Hilfswerte!$B$20)/Hilfswerte!$B$21)-Hilfswerte!$B$28)^2+(((F685-Hilfswerte!$B$22)/Hilfswerte!$B$23)-Hilfswerte!$B$29)^2+(((G685-Hilfswerte!$B$24)/Hilfswerte!$B$25)-Hilfswerte!$B$30)^2),3)</f>
        <v>1.216</v>
      </c>
      <c r="W685" s="4">
        <f>ROUND(E685*Hilfswerte!$B$31,0)</f>
        <v>9661</v>
      </c>
      <c r="X685" s="4">
        <f t="shared" si="86"/>
        <v>0</v>
      </c>
      <c r="Y685" s="4" t="str">
        <f>IF(T685="A - Top-Kunde","bereits Top-Kunde",IF(AND(V685&lt;=Hilfswerte!$B$34,H685&lt;0.5*W685),"Hoch",IF(AND(V685&lt;=Hilfswerte!$B$35,H685&lt;0.7*W685),"Mittel","Niedrig")))</f>
        <v>Niedrig</v>
      </c>
      <c r="Z685" s="4">
        <f t="shared" si="87"/>
        <v>19.8</v>
      </c>
      <c r="AA685" s="4" t="str">
        <f>IF(J685&gt;365,"Bereits abgewandert (Segment D)",IF(Z685&gt;=Hilfswerte!$B$38,"Rot - akut gefaehrdet",IF(Z685&gt;=Hilfswerte!$B$39,"Gelb - beobachten","Gruen - stabil")))</f>
        <v>Gelb - beobachten</v>
      </c>
    </row>
    <row r="686" spans="1:27" ht="15" customHeight="1" x14ac:dyDescent="0.25">
      <c r="A686" s="4" t="s">
        <v>1000</v>
      </c>
      <c r="B686" s="4" t="s">
        <v>300</v>
      </c>
      <c r="C686" s="4" t="s">
        <v>55</v>
      </c>
      <c r="D686" s="4" t="s">
        <v>30</v>
      </c>
      <c r="E686" s="4">
        <v>92</v>
      </c>
      <c r="F686" s="5">
        <v>13.7</v>
      </c>
      <c r="G686" s="5">
        <v>2.2999999999999998</v>
      </c>
      <c r="H686" s="6">
        <v>8820</v>
      </c>
      <c r="I686" s="4">
        <v>3</v>
      </c>
      <c r="J686" s="4">
        <v>84</v>
      </c>
      <c r="K686" s="4">
        <v>0</v>
      </c>
      <c r="L686" s="4">
        <v>23</v>
      </c>
      <c r="M686" s="4">
        <v>3</v>
      </c>
      <c r="N686" s="5">
        <v>13.5</v>
      </c>
      <c r="O686" s="7">
        <f t="shared" si="80"/>
        <v>4</v>
      </c>
      <c r="P686" s="7">
        <f t="shared" si="81"/>
        <v>3</v>
      </c>
      <c r="Q686" s="7">
        <f t="shared" si="82"/>
        <v>5</v>
      </c>
      <c r="R686" s="7">
        <f t="shared" si="83"/>
        <v>12</v>
      </c>
      <c r="S686" s="8">
        <f t="shared" si="84"/>
        <v>119.9</v>
      </c>
      <c r="T686" s="7" t="str">
        <f t="shared" si="85"/>
        <v>B - Kernkunde</v>
      </c>
      <c r="U686" s="4">
        <f>ROUND(((E686-Hilfswerte!$B$20)/Hilfswerte!$B$21)+((F686-Hilfswerte!$B$22)/Hilfswerte!$B$23)+((G686-Hilfswerte!$B$24)/Hilfswerte!$B$25)+0.1*INDEX(Hilfswerte!$B$4:$B$15,MATCH(C686,Hilfswerte!$A$4:$A$15,0)),2)</f>
        <v>-1.34</v>
      </c>
      <c r="V686" s="4">
        <f>ROUND(SQRT((((E686-Hilfswerte!$B$20)/Hilfswerte!$B$21)-Hilfswerte!$B$28)^2+(((F686-Hilfswerte!$B$22)/Hilfswerte!$B$23)-Hilfswerte!$B$29)^2+(((G686-Hilfswerte!$B$24)/Hilfswerte!$B$25)-Hilfswerte!$B$30)^2),3)</f>
        <v>1.514</v>
      </c>
      <c r="W686" s="4">
        <f>ROUND(E686*Hilfswerte!$B$31,0)</f>
        <v>18910</v>
      </c>
      <c r="X686" s="4">
        <f t="shared" si="86"/>
        <v>10090</v>
      </c>
      <c r="Y686" s="4" t="str">
        <f>IF(T686="A - Top-Kunde","bereits Top-Kunde",IF(AND(V686&lt;=Hilfswerte!$B$34,H686&lt;0.5*W686),"Hoch",IF(AND(V686&lt;=Hilfswerte!$B$35,H686&lt;0.7*W686),"Mittel","Niedrig")))</f>
        <v>Niedrig</v>
      </c>
      <c r="Z686" s="4">
        <f t="shared" si="87"/>
        <v>8.8000000000000007</v>
      </c>
      <c r="AA686" s="4" t="str">
        <f>IF(J686&gt;365,"Bereits abgewandert (Segment D)",IF(Z686&gt;=Hilfswerte!$B$38,"Rot - akut gefaehrdet",IF(Z686&gt;=Hilfswerte!$B$39,"Gelb - beobachten","Gruen - stabil")))</f>
        <v>Gruen - stabil</v>
      </c>
    </row>
    <row r="687" spans="1:27" ht="15" customHeight="1" x14ac:dyDescent="0.25">
      <c r="A687" s="4" t="s">
        <v>1001</v>
      </c>
      <c r="B687" s="4" t="s">
        <v>1002</v>
      </c>
      <c r="C687" s="4" t="s">
        <v>38</v>
      </c>
      <c r="D687" s="4" t="s">
        <v>122</v>
      </c>
      <c r="E687" s="4">
        <v>6</v>
      </c>
      <c r="F687" s="5">
        <v>1.4</v>
      </c>
      <c r="G687" s="5">
        <v>21</v>
      </c>
      <c r="H687" s="6">
        <v>150</v>
      </c>
      <c r="I687" s="4">
        <v>1</v>
      </c>
      <c r="J687" s="4">
        <v>163</v>
      </c>
      <c r="K687" s="4">
        <v>0</v>
      </c>
      <c r="L687" s="4">
        <v>8</v>
      </c>
      <c r="M687" s="4">
        <v>1</v>
      </c>
      <c r="N687" s="5">
        <v>-23.4</v>
      </c>
      <c r="O687" s="7">
        <f t="shared" si="80"/>
        <v>3</v>
      </c>
      <c r="P687" s="7">
        <f t="shared" si="81"/>
        <v>1</v>
      </c>
      <c r="Q687" s="7">
        <f t="shared" si="82"/>
        <v>2</v>
      </c>
      <c r="R687" s="7">
        <f t="shared" si="83"/>
        <v>6</v>
      </c>
      <c r="S687" s="8">
        <f t="shared" si="84"/>
        <v>45.9</v>
      </c>
      <c r="T687" s="7" t="str">
        <f t="shared" si="85"/>
        <v>C - Entwicklungspotenzial</v>
      </c>
      <c r="U687" s="4">
        <f>ROUND(((E687-Hilfswerte!$B$20)/Hilfswerte!$B$21)+((F687-Hilfswerte!$B$22)/Hilfswerte!$B$23)+((G687-Hilfswerte!$B$24)/Hilfswerte!$B$25)+0.1*INDEX(Hilfswerte!$B$4:$B$15,MATCH(C687,Hilfswerte!$A$4:$A$15,0)),2)</f>
        <v>1.0900000000000001</v>
      </c>
      <c r="V687" s="4">
        <f>ROUND(SQRT((((E687-Hilfswerte!$B$20)/Hilfswerte!$B$21)-Hilfswerte!$B$28)^2+(((F687-Hilfswerte!$B$22)/Hilfswerte!$B$23)-Hilfswerte!$B$29)^2+(((G687-Hilfswerte!$B$24)/Hilfswerte!$B$25)-Hilfswerte!$B$30)^2),3)</f>
        <v>1.8220000000000001</v>
      </c>
      <c r="W687" s="4">
        <f>ROUND(E687*Hilfswerte!$B$31,0)</f>
        <v>1233</v>
      </c>
      <c r="X687" s="4">
        <f t="shared" si="86"/>
        <v>1083</v>
      </c>
      <c r="Y687" s="4" t="str">
        <f>IF(T687="A - Top-Kunde","bereits Top-Kunde",IF(AND(V687&lt;=Hilfswerte!$B$34,H687&lt;0.5*W687),"Hoch",IF(AND(V687&lt;=Hilfswerte!$B$35,H687&lt;0.7*W687),"Mittel","Niedrig")))</f>
        <v>Niedrig</v>
      </c>
      <c r="Z687" s="4">
        <f t="shared" si="87"/>
        <v>19.100000000000001</v>
      </c>
      <c r="AA687" s="4" t="str">
        <f>IF(J687&gt;365,"Bereits abgewandert (Segment D)",IF(Z687&gt;=Hilfswerte!$B$38,"Rot - akut gefaehrdet",IF(Z687&gt;=Hilfswerte!$B$39,"Gelb - beobachten","Gruen - stabil")))</f>
        <v>Gelb - beobachten</v>
      </c>
    </row>
    <row r="688" spans="1:27" ht="15" customHeight="1" x14ac:dyDescent="0.25">
      <c r="A688" s="4" t="s">
        <v>1003</v>
      </c>
      <c r="B688" s="4" t="s">
        <v>527</v>
      </c>
      <c r="C688" s="4" t="s">
        <v>65</v>
      </c>
      <c r="D688" s="4" t="s">
        <v>30</v>
      </c>
      <c r="E688" s="4">
        <v>5</v>
      </c>
      <c r="F688" s="5">
        <v>1</v>
      </c>
      <c r="G688" s="5">
        <v>12.9</v>
      </c>
      <c r="H688" s="6">
        <v>150</v>
      </c>
      <c r="I688" s="4">
        <v>1</v>
      </c>
      <c r="J688" s="4">
        <v>301</v>
      </c>
      <c r="K688" s="4">
        <v>0</v>
      </c>
      <c r="L688" s="4">
        <v>14</v>
      </c>
      <c r="M688" s="4">
        <v>4</v>
      </c>
      <c r="N688" s="5">
        <v>-6.9</v>
      </c>
      <c r="O688" s="7">
        <f t="shared" si="80"/>
        <v>2</v>
      </c>
      <c r="P688" s="7">
        <f t="shared" si="81"/>
        <v>1</v>
      </c>
      <c r="Q688" s="7">
        <f t="shared" si="82"/>
        <v>2</v>
      </c>
      <c r="R688" s="7">
        <f t="shared" si="83"/>
        <v>5</v>
      </c>
      <c r="S688" s="8">
        <f t="shared" si="84"/>
        <v>42.4</v>
      </c>
      <c r="T688" s="7" t="str">
        <f t="shared" si="85"/>
        <v>C - Entwicklungspotenzial</v>
      </c>
      <c r="U688" s="4">
        <f>ROUND(((E688-Hilfswerte!$B$20)/Hilfswerte!$B$21)+((F688-Hilfswerte!$B$22)/Hilfswerte!$B$23)+((G688-Hilfswerte!$B$24)/Hilfswerte!$B$25)+0.1*INDEX(Hilfswerte!$B$4:$B$15,MATCH(C688,Hilfswerte!$A$4:$A$15,0)),2)</f>
        <v>-0.6</v>
      </c>
      <c r="V688" s="4">
        <f>ROUND(SQRT((((E688-Hilfswerte!$B$20)/Hilfswerte!$B$21)-Hilfswerte!$B$28)^2+(((F688-Hilfswerte!$B$22)/Hilfswerte!$B$23)-Hilfswerte!$B$29)^2+(((G688-Hilfswerte!$B$24)/Hilfswerte!$B$25)-Hilfswerte!$B$30)^2),3)</f>
        <v>0.995</v>
      </c>
      <c r="W688" s="4">
        <f>ROUND(E688*Hilfswerte!$B$31,0)</f>
        <v>1028</v>
      </c>
      <c r="X688" s="4">
        <f t="shared" si="86"/>
        <v>878</v>
      </c>
      <c r="Y688" s="4" t="str">
        <f>IF(T688="A - Top-Kunde","bereits Top-Kunde",IF(AND(V688&lt;=Hilfswerte!$B$34,H688&lt;0.5*W688),"Hoch",IF(AND(V688&lt;=Hilfswerte!$B$35,H688&lt;0.7*W688),"Mittel","Niedrig")))</f>
        <v>Mittel</v>
      </c>
      <c r="Z688" s="4">
        <f t="shared" si="87"/>
        <v>20.6</v>
      </c>
      <c r="AA688" s="4" t="str">
        <f>IF(J688&gt;365,"Bereits abgewandert (Segment D)",IF(Z688&gt;=Hilfswerte!$B$38,"Rot - akut gefaehrdet",IF(Z688&gt;=Hilfswerte!$B$39,"Gelb - beobachten","Gruen - stabil")))</f>
        <v>Rot - akut gefaehrdet</v>
      </c>
    </row>
    <row r="689" spans="1:27" ht="15" customHeight="1" x14ac:dyDescent="0.25">
      <c r="A689" s="4" t="s">
        <v>1004</v>
      </c>
      <c r="B689" s="4" t="s">
        <v>1005</v>
      </c>
      <c r="C689" s="4" t="s">
        <v>55</v>
      </c>
      <c r="D689" s="4" t="s">
        <v>56</v>
      </c>
      <c r="E689" s="4">
        <v>60</v>
      </c>
      <c r="F689" s="5">
        <v>14.3</v>
      </c>
      <c r="G689" s="5">
        <v>10.3</v>
      </c>
      <c r="H689" s="6">
        <v>12590</v>
      </c>
      <c r="I689" s="4">
        <v>2</v>
      </c>
      <c r="J689" s="4">
        <v>158</v>
      </c>
      <c r="K689" s="4">
        <v>0</v>
      </c>
      <c r="L689" s="4">
        <v>43</v>
      </c>
      <c r="M689" s="4">
        <v>5</v>
      </c>
      <c r="N689" s="5">
        <v>-0.1</v>
      </c>
      <c r="O689" s="7">
        <f t="shared" si="80"/>
        <v>3</v>
      </c>
      <c r="P689" s="7">
        <f t="shared" si="81"/>
        <v>2</v>
      </c>
      <c r="Q689" s="7">
        <f t="shared" si="82"/>
        <v>5</v>
      </c>
      <c r="R689" s="7">
        <f t="shared" si="83"/>
        <v>10</v>
      </c>
      <c r="S689" s="8">
        <f t="shared" si="84"/>
        <v>87.1</v>
      </c>
      <c r="T689" s="7" t="str">
        <f t="shared" si="85"/>
        <v>C - Entwicklungspotenzial</v>
      </c>
      <c r="U689" s="4">
        <f>ROUND(((E689-Hilfswerte!$B$20)/Hilfswerte!$B$21)+((F689-Hilfswerte!$B$22)/Hilfswerte!$B$23)+((G689-Hilfswerte!$B$24)/Hilfswerte!$B$25)+0.1*INDEX(Hilfswerte!$B$4:$B$15,MATCH(C689,Hilfswerte!$A$4:$A$15,0)),2)</f>
        <v>-0.2</v>
      </c>
      <c r="V689" s="4">
        <f>ROUND(SQRT((((E689-Hilfswerte!$B$20)/Hilfswerte!$B$21)-Hilfswerte!$B$28)^2+(((F689-Hilfswerte!$B$22)/Hilfswerte!$B$23)-Hilfswerte!$B$29)^2+(((G689-Hilfswerte!$B$24)/Hilfswerte!$B$25)-Hilfswerte!$B$30)^2),3)</f>
        <v>0.63900000000000001</v>
      </c>
      <c r="W689" s="4">
        <f>ROUND(E689*Hilfswerte!$B$31,0)</f>
        <v>12333</v>
      </c>
      <c r="X689" s="4">
        <f t="shared" si="86"/>
        <v>0</v>
      </c>
      <c r="Y689" s="4" t="str">
        <f>IF(T689="A - Top-Kunde","bereits Top-Kunde",IF(AND(V689&lt;=Hilfswerte!$B$34,H689&lt;0.5*W689),"Hoch",IF(AND(V689&lt;=Hilfswerte!$B$35,H689&lt;0.7*W689),"Mittel","Niedrig")))</f>
        <v>Niedrig</v>
      </c>
      <c r="Z689" s="4">
        <f t="shared" si="87"/>
        <v>16.5</v>
      </c>
      <c r="AA689" s="4" t="str">
        <f>IF(J689&gt;365,"Bereits abgewandert (Segment D)",IF(Z689&gt;=Hilfswerte!$B$38,"Rot - akut gefaehrdet",IF(Z689&gt;=Hilfswerte!$B$39,"Gelb - beobachten","Gruen - stabil")))</f>
        <v>Gelb - beobachten</v>
      </c>
    </row>
    <row r="690" spans="1:27" ht="15" customHeight="1" x14ac:dyDescent="0.25">
      <c r="A690" s="4" t="s">
        <v>1006</v>
      </c>
      <c r="B690" s="4" t="s">
        <v>1007</v>
      </c>
      <c r="C690" s="4" t="s">
        <v>33</v>
      </c>
      <c r="D690" s="4" t="s">
        <v>30</v>
      </c>
      <c r="E690" s="4">
        <v>94</v>
      </c>
      <c r="F690" s="5">
        <v>43.4</v>
      </c>
      <c r="G690" s="5">
        <v>18.600000000000001</v>
      </c>
      <c r="H690" s="6">
        <v>2000</v>
      </c>
      <c r="I690" s="4">
        <v>3</v>
      </c>
      <c r="J690" s="4">
        <v>21</v>
      </c>
      <c r="K690" s="4">
        <v>0</v>
      </c>
      <c r="L690" s="4">
        <v>-5</v>
      </c>
      <c r="M690" s="4">
        <v>1</v>
      </c>
      <c r="N690" s="5">
        <v>1.6</v>
      </c>
      <c r="O690" s="7">
        <f t="shared" si="80"/>
        <v>5</v>
      </c>
      <c r="P690" s="7">
        <f t="shared" si="81"/>
        <v>3</v>
      </c>
      <c r="Q690" s="7">
        <f t="shared" si="82"/>
        <v>3</v>
      </c>
      <c r="R690" s="7">
        <f t="shared" si="83"/>
        <v>11</v>
      </c>
      <c r="S690" s="8">
        <f t="shared" si="84"/>
        <v>110.8</v>
      </c>
      <c r="T690" s="7" t="str">
        <f t="shared" si="85"/>
        <v>B - Kernkunde</v>
      </c>
      <c r="U690" s="4">
        <f>ROUND(((E690-Hilfswerte!$B$20)/Hilfswerte!$B$21)+((F690-Hilfswerte!$B$22)/Hilfswerte!$B$23)+((G690-Hilfswerte!$B$24)/Hilfswerte!$B$25)+0.1*INDEX(Hilfswerte!$B$4:$B$15,MATCH(C690,Hilfswerte!$A$4:$A$15,0)),2)</f>
        <v>1.53</v>
      </c>
      <c r="V690" s="4">
        <f>ROUND(SQRT((((E690-Hilfswerte!$B$20)/Hilfswerte!$B$21)-Hilfswerte!$B$28)^2+(((F690-Hilfswerte!$B$22)/Hilfswerte!$B$23)-Hilfswerte!$B$29)^2+(((G690-Hilfswerte!$B$24)/Hilfswerte!$B$25)-Hilfswerte!$B$30)^2),3)</f>
        <v>1.2190000000000001</v>
      </c>
      <c r="W690" s="4">
        <f>ROUND(E690*Hilfswerte!$B$31,0)</f>
        <v>19321</v>
      </c>
      <c r="X690" s="4">
        <f t="shared" si="86"/>
        <v>17321</v>
      </c>
      <c r="Y690" s="4" t="str">
        <f>IF(T690="A - Top-Kunde","bereits Top-Kunde",IF(AND(V690&lt;=Hilfswerte!$B$34,H690&lt;0.5*W690),"Hoch",IF(AND(V690&lt;=Hilfswerte!$B$35,H690&lt;0.7*W690),"Mittel","Niedrig")))</f>
        <v>Niedrig</v>
      </c>
      <c r="Z690" s="4">
        <f t="shared" si="87"/>
        <v>1.1000000000000001</v>
      </c>
      <c r="AA690" s="4" t="str">
        <f>IF(J690&gt;365,"Bereits abgewandert (Segment D)",IF(Z690&gt;=Hilfswerte!$B$38,"Rot - akut gefaehrdet",IF(Z690&gt;=Hilfswerte!$B$39,"Gelb - beobachten","Gruen - stabil")))</f>
        <v>Gruen - stabil</v>
      </c>
    </row>
    <row r="691" spans="1:27" ht="15" customHeight="1" x14ac:dyDescent="0.25">
      <c r="A691" s="4" t="s">
        <v>1008</v>
      </c>
      <c r="B691" s="4" t="s">
        <v>372</v>
      </c>
      <c r="C691" s="4" t="s">
        <v>47</v>
      </c>
      <c r="D691" s="4" t="s">
        <v>106</v>
      </c>
      <c r="E691" s="4">
        <v>23</v>
      </c>
      <c r="F691" s="5">
        <v>4.4000000000000004</v>
      </c>
      <c r="G691" s="5">
        <v>10.199999999999999</v>
      </c>
      <c r="H691" s="6">
        <v>800</v>
      </c>
      <c r="I691" s="4">
        <v>1</v>
      </c>
      <c r="J691" s="4">
        <v>307</v>
      </c>
      <c r="K691" s="4">
        <v>1</v>
      </c>
      <c r="L691" s="4">
        <v>-5</v>
      </c>
      <c r="M691" s="4">
        <v>5</v>
      </c>
      <c r="N691" s="5">
        <v>15.8</v>
      </c>
      <c r="O691" s="7">
        <f t="shared" si="80"/>
        <v>2</v>
      </c>
      <c r="P691" s="7">
        <f t="shared" si="81"/>
        <v>1</v>
      </c>
      <c r="Q691" s="7">
        <f t="shared" si="82"/>
        <v>2</v>
      </c>
      <c r="R691" s="7">
        <f t="shared" si="83"/>
        <v>5</v>
      </c>
      <c r="S691" s="8">
        <f t="shared" si="84"/>
        <v>51.9</v>
      </c>
      <c r="T691" s="7" t="str">
        <f t="shared" si="85"/>
        <v>C - Entwicklungspotenzial</v>
      </c>
      <c r="U691" s="4">
        <f>ROUND(((E691-Hilfswerte!$B$20)/Hilfswerte!$B$21)+((F691-Hilfswerte!$B$22)/Hilfswerte!$B$23)+((G691-Hilfswerte!$B$24)/Hilfswerte!$B$25)+0.1*INDEX(Hilfswerte!$B$4:$B$15,MATCH(C691,Hilfswerte!$A$4:$A$15,0)),2)</f>
        <v>-0.76</v>
      </c>
      <c r="V691" s="4">
        <f>ROUND(SQRT((((E691-Hilfswerte!$B$20)/Hilfswerte!$B$21)-Hilfswerte!$B$28)^2+(((F691-Hilfswerte!$B$22)/Hilfswerte!$B$23)-Hilfswerte!$B$29)^2+(((G691-Hilfswerte!$B$24)/Hilfswerte!$B$25)-Hilfswerte!$B$30)^2),3)</f>
        <v>0.875</v>
      </c>
      <c r="W691" s="4">
        <f>ROUND(E691*Hilfswerte!$B$31,0)</f>
        <v>4728</v>
      </c>
      <c r="X691" s="4">
        <f t="shared" si="86"/>
        <v>3928</v>
      </c>
      <c r="Y691" s="4" t="str">
        <f>IF(T691="A - Top-Kunde","bereits Top-Kunde",IF(AND(V691&lt;=Hilfswerte!$B$34,H691&lt;0.5*W691),"Hoch",IF(AND(V691&lt;=Hilfswerte!$B$35,H691&lt;0.7*W691),"Mittel","Niedrig")))</f>
        <v>Mittel</v>
      </c>
      <c r="Z691" s="4">
        <f t="shared" si="87"/>
        <v>18.399999999999999</v>
      </c>
      <c r="AA691" s="4" t="str">
        <f>IF(J691&gt;365,"Bereits abgewandert (Segment D)",IF(Z691&gt;=Hilfswerte!$B$38,"Rot - akut gefaehrdet",IF(Z691&gt;=Hilfswerte!$B$39,"Gelb - beobachten","Gruen - stabil")))</f>
        <v>Gelb - beobachten</v>
      </c>
    </row>
    <row r="692" spans="1:27" ht="15" customHeight="1" x14ac:dyDescent="0.25">
      <c r="A692" s="4" t="s">
        <v>1009</v>
      </c>
      <c r="B692" s="4" t="s">
        <v>265</v>
      </c>
      <c r="C692" s="4" t="s">
        <v>51</v>
      </c>
      <c r="D692" s="4" t="s">
        <v>30</v>
      </c>
      <c r="E692" s="4">
        <v>92</v>
      </c>
      <c r="F692" s="5">
        <v>20.3</v>
      </c>
      <c r="G692" s="5">
        <v>7.6</v>
      </c>
      <c r="H692" s="6">
        <v>770</v>
      </c>
      <c r="I692" s="4">
        <v>1</v>
      </c>
      <c r="J692" s="4">
        <v>146</v>
      </c>
      <c r="K692" s="4">
        <v>0</v>
      </c>
      <c r="L692" s="4">
        <v>10</v>
      </c>
      <c r="M692" s="4">
        <v>4</v>
      </c>
      <c r="N692" s="5">
        <v>-8.5</v>
      </c>
      <c r="O692" s="7">
        <f t="shared" si="80"/>
        <v>3</v>
      </c>
      <c r="P692" s="7">
        <f t="shared" si="81"/>
        <v>1</v>
      </c>
      <c r="Q692" s="7">
        <f t="shared" si="82"/>
        <v>2</v>
      </c>
      <c r="R692" s="7">
        <f t="shared" si="83"/>
        <v>6</v>
      </c>
      <c r="S692" s="8">
        <f t="shared" si="84"/>
        <v>52.8</v>
      </c>
      <c r="T692" s="7" t="str">
        <f t="shared" si="85"/>
        <v>C - Entwicklungspotenzial</v>
      </c>
      <c r="U692" s="4">
        <f>ROUND(((E692-Hilfswerte!$B$20)/Hilfswerte!$B$21)+((F692-Hilfswerte!$B$22)/Hilfswerte!$B$23)+((G692-Hilfswerte!$B$24)/Hilfswerte!$B$25)+0.1*INDEX(Hilfswerte!$B$4:$B$15,MATCH(C692,Hilfswerte!$A$4:$A$15,0)),2)</f>
        <v>-0.33</v>
      </c>
      <c r="V692" s="4">
        <f>ROUND(SQRT((((E692-Hilfswerte!$B$20)/Hilfswerte!$B$21)-Hilfswerte!$B$28)^2+(((F692-Hilfswerte!$B$22)/Hilfswerte!$B$23)-Hilfswerte!$B$29)^2+(((G692-Hilfswerte!$B$24)/Hilfswerte!$B$25)-Hilfswerte!$B$30)^2),3)</f>
        <v>0.72799999999999998</v>
      </c>
      <c r="W692" s="4">
        <f>ROUND(E692*Hilfswerte!$B$31,0)</f>
        <v>18910</v>
      </c>
      <c r="X692" s="4">
        <f t="shared" si="86"/>
        <v>18140</v>
      </c>
      <c r="Y692" s="4" t="str">
        <f>IF(T692="A - Top-Kunde","bereits Top-Kunde",IF(AND(V692&lt;=Hilfswerte!$B$34,H692&lt;0.5*W692),"Hoch",IF(AND(V692&lt;=Hilfswerte!$B$35,H692&lt;0.7*W692),"Mittel","Niedrig")))</f>
        <v>Hoch</v>
      </c>
      <c r="Z692" s="4">
        <f t="shared" si="87"/>
        <v>12.7</v>
      </c>
      <c r="AA692" s="4" t="str">
        <f>IF(J692&gt;365,"Bereits abgewandert (Segment D)",IF(Z692&gt;=Hilfswerte!$B$38,"Rot - akut gefaehrdet",IF(Z692&gt;=Hilfswerte!$B$39,"Gelb - beobachten","Gruen - stabil")))</f>
        <v>Gruen - stabil</v>
      </c>
    </row>
    <row r="693" spans="1:27" ht="15" customHeight="1" x14ac:dyDescent="0.25">
      <c r="A693" s="4" t="s">
        <v>1010</v>
      </c>
      <c r="B693" s="4" t="s">
        <v>527</v>
      </c>
      <c r="C693" s="4" t="s">
        <v>38</v>
      </c>
      <c r="D693" s="4" t="s">
        <v>30</v>
      </c>
      <c r="E693" s="4">
        <v>282</v>
      </c>
      <c r="F693" s="5">
        <v>71.099999999999994</v>
      </c>
      <c r="G693" s="5">
        <v>16</v>
      </c>
      <c r="H693" s="6">
        <v>20040</v>
      </c>
      <c r="I693" s="4">
        <v>3</v>
      </c>
      <c r="J693" s="4">
        <v>319</v>
      </c>
      <c r="K693" s="4">
        <v>0</v>
      </c>
      <c r="L693" s="4">
        <v>28</v>
      </c>
      <c r="M693" s="4">
        <v>2</v>
      </c>
      <c r="N693" s="5">
        <v>18.8</v>
      </c>
      <c r="O693" s="7">
        <f t="shared" si="80"/>
        <v>2</v>
      </c>
      <c r="P693" s="7">
        <f t="shared" si="81"/>
        <v>3</v>
      </c>
      <c r="Q693" s="7">
        <f t="shared" si="82"/>
        <v>5</v>
      </c>
      <c r="R693" s="7">
        <f t="shared" si="83"/>
        <v>10</v>
      </c>
      <c r="S693" s="8">
        <f t="shared" si="84"/>
        <v>101</v>
      </c>
      <c r="T693" s="7" t="str">
        <f t="shared" si="85"/>
        <v>C - Entwicklungspotenzial</v>
      </c>
      <c r="U693" s="4">
        <f>ROUND(((E693-Hilfswerte!$B$20)/Hilfswerte!$B$21)+((F693-Hilfswerte!$B$22)/Hilfswerte!$B$23)+((G693-Hilfswerte!$B$24)/Hilfswerte!$B$25)+0.1*INDEX(Hilfswerte!$B$4:$B$15,MATCH(C693,Hilfswerte!$A$4:$A$15,0)),2)</f>
        <v>2.73</v>
      </c>
      <c r="V693" s="4">
        <f>ROUND(SQRT((((E693-Hilfswerte!$B$20)/Hilfswerte!$B$21)-Hilfswerte!$B$28)^2+(((F693-Hilfswerte!$B$22)/Hilfswerte!$B$23)-Hilfswerte!$B$29)^2+(((G693-Hilfswerte!$B$24)/Hilfswerte!$B$25)-Hilfswerte!$B$30)^2),3)</f>
        <v>1.0880000000000001</v>
      </c>
      <c r="W693" s="4">
        <f>ROUND(E693*Hilfswerte!$B$31,0)</f>
        <v>57964</v>
      </c>
      <c r="X693" s="4">
        <f t="shared" si="86"/>
        <v>37924</v>
      </c>
      <c r="Y693" s="4" t="str">
        <f>IF(T693="A - Top-Kunde","bereits Top-Kunde",IF(AND(V693&lt;=Hilfswerte!$B$34,H693&lt;0.5*W693),"Hoch",IF(AND(V693&lt;=Hilfswerte!$B$35,H693&lt;0.7*W693),"Mittel","Niedrig")))</f>
        <v>Mittel</v>
      </c>
      <c r="Z693" s="4">
        <f t="shared" si="87"/>
        <v>21.6</v>
      </c>
      <c r="AA693" s="4" t="str">
        <f>IF(J693&gt;365,"Bereits abgewandert (Segment D)",IF(Z693&gt;=Hilfswerte!$B$38,"Rot - akut gefaehrdet",IF(Z693&gt;=Hilfswerte!$B$39,"Gelb - beobachten","Gruen - stabil")))</f>
        <v>Rot - akut gefaehrdet</v>
      </c>
    </row>
    <row r="694" spans="1:27" ht="15" customHeight="1" x14ac:dyDescent="0.25">
      <c r="A694" s="4" t="s">
        <v>1011</v>
      </c>
      <c r="B694" s="4" t="s">
        <v>236</v>
      </c>
      <c r="C694" s="4" t="s">
        <v>84</v>
      </c>
      <c r="D694" s="4" t="s">
        <v>52</v>
      </c>
      <c r="E694" s="4">
        <v>136</v>
      </c>
      <c r="F694" s="5">
        <v>20.5</v>
      </c>
      <c r="G694" s="5">
        <v>18.5</v>
      </c>
      <c r="H694" s="6">
        <v>9560</v>
      </c>
      <c r="I694" s="4">
        <v>4</v>
      </c>
      <c r="J694" s="4">
        <v>29</v>
      </c>
      <c r="K694" s="4">
        <v>0</v>
      </c>
      <c r="L694" s="4">
        <v>16</v>
      </c>
      <c r="M694" s="4">
        <v>1</v>
      </c>
      <c r="N694" s="5">
        <v>-0.3</v>
      </c>
      <c r="O694" s="7">
        <f t="shared" si="80"/>
        <v>5</v>
      </c>
      <c r="P694" s="7">
        <f t="shared" si="81"/>
        <v>4</v>
      </c>
      <c r="Q694" s="7">
        <f t="shared" si="82"/>
        <v>5</v>
      </c>
      <c r="R694" s="7">
        <f t="shared" si="83"/>
        <v>14</v>
      </c>
      <c r="S694" s="8">
        <f t="shared" si="84"/>
        <v>135.1</v>
      </c>
      <c r="T694" s="7" t="str">
        <f t="shared" si="85"/>
        <v>A - Top-Kunde</v>
      </c>
      <c r="U694" s="4">
        <f>ROUND(((E694-Hilfswerte!$B$20)/Hilfswerte!$B$21)+((F694-Hilfswerte!$B$22)/Hilfswerte!$B$23)+((G694-Hilfswerte!$B$24)/Hilfswerte!$B$25)+0.1*INDEX(Hilfswerte!$B$4:$B$15,MATCH(C694,Hilfswerte!$A$4:$A$15,0)),2)</f>
        <v>1.25</v>
      </c>
      <c r="V694" s="4">
        <f>ROUND(SQRT((((E694-Hilfswerte!$B$20)/Hilfswerte!$B$21)-Hilfswerte!$B$28)^2+(((F694-Hilfswerte!$B$22)/Hilfswerte!$B$23)-Hilfswerte!$B$29)^2+(((G694-Hilfswerte!$B$24)/Hilfswerte!$B$25)-Hilfswerte!$B$30)^2),3)</f>
        <v>1.206</v>
      </c>
      <c r="W694" s="4">
        <f>ROUND(E694*Hilfswerte!$B$31,0)</f>
        <v>27954</v>
      </c>
      <c r="X694" s="4">
        <f t="shared" si="86"/>
        <v>18394</v>
      </c>
      <c r="Y694" s="4" t="str">
        <f>IF(T694="A - Top-Kunde","bereits Top-Kunde",IF(AND(V694&lt;=Hilfswerte!$B$34,H694&lt;0.5*W694),"Hoch",IF(AND(V694&lt;=Hilfswerte!$B$35,H694&lt;0.7*W694),"Mittel","Niedrig")))</f>
        <v>bereits Top-Kunde</v>
      </c>
      <c r="Z694" s="4">
        <f t="shared" si="87"/>
        <v>4.8</v>
      </c>
      <c r="AA694" s="4" t="str">
        <f>IF(J694&gt;365,"Bereits abgewandert (Segment D)",IF(Z694&gt;=Hilfswerte!$B$38,"Rot - akut gefaehrdet",IF(Z694&gt;=Hilfswerte!$B$39,"Gelb - beobachten","Gruen - stabil")))</f>
        <v>Gruen - stabil</v>
      </c>
    </row>
    <row r="695" spans="1:27" ht="15" customHeight="1" x14ac:dyDescent="0.25">
      <c r="A695" s="4" t="s">
        <v>1012</v>
      </c>
      <c r="B695" s="4" t="s">
        <v>327</v>
      </c>
      <c r="C695" s="4" t="s">
        <v>47</v>
      </c>
      <c r="D695" s="4" t="s">
        <v>178</v>
      </c>
      <c r="E695" s="4">
        <v>91</v>
      </c>
      <c r="F695" s="5">
        <v>22.3</v>
      </c>
      <c r="G695" s="5">
        <v>1</v>
      </c>
      <c r="H695" s="6">
        <v>10880</v>
      </c>
      <c r="I695" s="4">
        <v>4</v>
      </c>
      <c r="J695" s="4">
        <v>20</v>
      </c>
      <c r="K695" s="4">
        <v>1</v>
      </c>
      <c r="L695" s="4">
        <v>1</v>
      </c>
      <c r="M695" s="4">
        <v>1</v>
      </c>
      <c r="N695" s="5">
        <v>27</v>
      </c>
      <c r="O695" s="7">
        <f t="shared" si="80"/>
        <v>5</v>
      </c>
      <c r="P695" s="7">
        <f t="shared" si="81"/>
        <v>4</v>
      </c>
      <c r="Q695" s="7">
        <f t="shared" si="82"/>
        <v>5</v>
      </c>
      <c r="R695" s="7">
        <f t="shared" si="83"/>
        <v>14</v>
      </c>
      <c r="S695" s="8">
        <f t="shared" si="84"/>
        <v>147.19999999999999</v>
      </c>
      <c r="T695" s="7" t="str">
        <f t="shared" si="85"/>
        <v>A - Top-Kunde</v>
      </c>
      <c r="U695" s="4">
        <f>ROUND(((E695-Hilfswerte!$B$20)/Hilfswerte!$B$21)+((F695-Hilfswerte!$B$22)/Hilfswerte!$B$23)+((G695-Hilfswerte!$B$24)/Hilfswerte!$B$25)+0.1*INDEX(Hilfswerte!$B$4:$B$15,MATCH(C695,Hilfswerte!$A$4:$A$15,0)),2)</f>
        <v>-1.61</v>
      </c>
      <c r="V695" s="4">
        <f>ROUND(SQRT((((E695-Hilfswerte!$B$20)/Hilfswerte!$B$21)-Hilfswerte!$B$28)^2+(((F695-Hilfswerte!$B$22)/Hilfswerte!$B$23)-Hilfswerte!$B$29)^2+(((G695-Hilfswerte!$B$24)/Hilfswerte!$B$25)-Hilfswerte!$B$30)^2),3)</f>
        <v>1.677</v>
      </c>
      <c r="W695" s="4">
        <f>ROUND(E695*Hilfswerte!$B$31,0)</f>
        <v>18705</v>
      </c>
      <c r="X695" s="4">
        <f t="shared" si="86"/>
        <v>7825</v>
      </c>
      <c r="Y695" s="4" t="str">
        <f>IF(T695="A - Top-Kunde","bereits Top-Kunde",IF(AND(V695&lt;=Hilfswerte!$B$34,H695&lt;0.5*W695),"Hoch",IF(AND(V695&lt;=Hilfswerte!$B$35,H695&lt;0.7*W695),"Mittel","Niedrig")))</f>
        <v>bereits Top-Kunde</v>
      </c>
      <c r="Z695" s="4">
        <f t="shared" si="87"/>
        <v>4.2</v>
      </c>
      <c r="AA695" s="4" t="str">
        <f>IF(J695&gt;365,"Bereits abgewandert (Segment D)",IF(Z695&gt;=Hilfswerte!$B$38,"Rot - akut gefaehrdet",IF(Z695&gt;=Hilfswerte!$B$39,"Gelb - beobachten","Gruen - stabil")))</f>
        <v>Gruen - stabil</v>
      </c>
    </row>
    <row r="696" spans="1:27" ht="15" customHeight="1" x14ac:dyDescent="0.25">
      <c r="A696" s="4" t="s">
        <v>1013</v>
      </c>
      <c r="B696" s="4" t="s">
        <v>101</v>
      </c>
      <c r="C696" s="4" t="s">
        <v>38</v>
      </c>
      <c r="D696" s="4" t="s">
        <v>178</v>
      </c>
      <c r="E696" s="4">
        <v>17</v>
      </c>
      <c r="F696" s="5">
        <v>5.2</v>
      </c>
      <c r="G696" s="5">
        <v>3.9</v>
      </c>
      <c r="H696" s="6">
        <v>1420</v>
      </c>
      <c r="I696" s="4">
        <v>4</v>
      </c>
      <c r="J696" s="4">
        <v>16</v>
      </c>
      <c r="K696" s="4">
        <v>0</v>
      </c>
      <c r="L696" s="4">
        <v>-5</v>
      </c>
      <c r="M696" s="4">
        <v>3</v>
      </c>
      <c r="N696" s="5">
        <v>0.9</v>
      </c>
      <c r="O696" s="7">
        <f t="shared" si="80"/>
        <v>5</v>
      </c>
      <c r="P696" s="7">
        <f t="shared" si="81"/>
        <v>4</v>
      </c>
      <c r="Q696" s="7">
        <f t="shared" si="82"/>
        <v>3</v>
      </c>
      <c r="R696" s="7">
        <f t="shared" si="83"/>
        <v>12</v>
      </c>
      <c r="S696" s="8">
        <f t="shared" si="84"/>
        <v>120.5</v>
      </c>
      <c r="T696" s="7" t="str">
        <f t="shared" si="85"/>
        <v>B - Kernkunde</v>
      </c>
      <c r="U696" s="4">
        <f>ROUND(((E696-Hilfswerte!$B$20)/Hilfswerte!$B$21)+((F696-Hilfswerte!$B$22)/Hilfswerte!$B$23)+((G696-Hilfswerte!$B$24)/Hilfswerte!$B$25)+0.1*INDEX(Hilfswerte!$B$4:$B$15,MATCH(C696,Hilfswerte!$A$4:$A$15,0)),2)</f>
        <v>-1.51</v>
      </c>
      <c r="V696" s="4">
        <f>ROUND(SQRT((((E696-Hilfswerte!$B$20)/Hilfswerte!$B$21)-Hilfswerte!$B$28)^2+(((F696-Hilfswerte!$B$22)/Hilfswerte!$B$23)-Hilfswerte!$B$29)^2+(((G696-Hilfswerte!$B$24)/Hilfswerte!$B$25)-Hilfswerte!$B$30)^2),3)</f>
        <v>1.45</v>
      </c>
      <c r="W696" s="4">
        <f>ROUND(E696*Hilfswerte!$B$31,0)</f>
        <v>3494</v>
      </c>
      <c r="X696" s="4">
        <f t="shared" si="86"/>
        <v>2074</v>
      </c>
      <c r="Y696" s="4" t="str">
        <f>IF(T696="A - Top-Kunde","bereits Top-Kunde",IF(AND(V696&lt;=Hilfswerte!$B$34,H696&lt;0.5*W696),"Hoch",IF(AND(V696&lt;=Hilfswerte!$B$35,H696&lt;0.7*W696),"Mittel","Niedrig")))</f>
        <v>Niedrig</v>
      </c>
      <c r="Z696" s="4">
        <f t="shared" si="87"/>
        <v>0.8</v>
      </c>
      <c r="AA696" s="4" t="str">
        <f>IF(J696&gt;365,"Bereits abgewandert (Segment D)",IF(Z696&gt;=Hilfswerte!$B$38,"Rot - akut gefaehrdet",IF(Z696&gt;=Hilfswerte!$B$39,"Gelb - beobachten","Gruen - stabil")))</f>
        <v>Gruen - stabil</v>
      </c>
    </row>
    <row r="697" spans="1:27" ht="15" customHeight="1" x14ac:dyDescent="0.25">
      <c r="A697" s="4" t="s">
        <v>1014</v>
      </c>
      <c r="B697" s="4" t="s">
        <v>277</v>
      </c>
      <c r="C697" s="4" t="s">
        <v>89</v>
      </c>
      <c r="D697" s="4" t="s">
        <v>30</v>
      </c>
      <c r="E697" s="4">
        <v>108</v>
      </c>
      <c r="F697" s="5">
        <v>15.6</v>
      </c>
      <c r="G697" s="5">
        <v>9.8000000000000007</v>
      </c>
      <c r="H697" s="6">
        <v>0</v>
      </c>
      <c r="I697" s="4">
        <v>0</v>
      </c>
      <c r="J697" s="4">
        <v>513</v>
      </c>
      <c r="K697" s="4">
        <v>0</v>
      </c>
      <c r="L697" s="4">
        <v>8</v>
      </c>
      <c r="M697" s="4">
        <v>0</v>
      </c>
      <c r="N697" s="5">
        <v>-88.1</v>
      </c>
      <c r="O697" s="7">
        <f t="shared" si="80"/>
        <v>1</v>
      </c>
      <c r="P697" s="7">
        <f t="shared" si="81"/>
        <v>1</v>
      </c>
      <c r="Q697" s="7">
        <f t="shared" si="82"/>
        <v>1</v>
      </c>
      <c r="R697" s="7">
        <f t="shared" si="83"/>
        <v>3</v>
      </c>
      <c r="S697" s="8">
        <f t="shared" si="84"/>
        <v>-16.5</v>
      </c>
      <c r="T697" s="7" t="str">
        <f t="shared" si="85"/>
        <v>D - Abwanderungsrisiko</v>
      </c>
      <c r="U697" s="4">
        <f>ROUND(((E697-Hilfswerte!$B$20)/Hilfswerte!$B$21)+((F697-Hilfswerte!$B$22)/Hilfswerte!$B$23)+((G697-Hilfswerte!$B$24)/Hilfswerte!$B$25)+0.1*INDEX(Hilfswerte!$B$4:$B$15,MATCH(C697,Hilfswerte!$A$4:$A$15,0)),2)</f>
        <v>-0.05</v>
      </c>
      <c r="V697" s="4">
        <f>ROUND(SQRT((((E697-Hilfswerte!$B$20)/Hilfswerte!$B$21)-Hilfswerte!$B$28)^2+(((F697-Hilfswerte!$B$22)/Hilfswerte!$B$23)-Hilfswerte!$B$29)^2+(((G697-Hilfswerte!$B$24)/Hilfswerte!$B$25)-Hilfswerte!$B$30)^2),3)</f>
        <v>0.52300000000000002</v>
      </c>
      <c r="W697" s="4">
        <f>ROUND(E697*Hilfswerte!$B$31,0)</f>
        <v>22199</v>
      </c>
      <c r="X697" s="4">
        <f t="shared" si="86"/>
        <v>22199</v>
      </c>
      <c r="Y697" s="4" t="str">
        <f>IF(T697="A - Top-Kunde","bereits Top-Kunde",IF(AND(V697&lt;=Hilfswerte!$B$34,H697&lt;0.5*W697),"Hoch",IF(AND(V697&lt;=Hilfswerte!$B$35,H697&lt;0.7*W697),"Mittel","Niedrig")))</f>
        <v>Hoch</v>
      </c>
      <c r="Z697" s="4">
        <f t="shared" si="87"/>
        <v>62.5</v>
      </c>
      <c r="AA697" s="4" t="str">
        <f>IF(J697&gt;365,"Bereits abgewandert (Segment D)",IF(Z697&gt;=Hilfswerte!$B$38,"Rot - akut gefaehrdet",IF(Z697&gt;=Hilfswerte!$B$39,"Gelb - beobachten","Gruen - stabil")))</f>
        <v>Bereits abgewandert (Segment D)</v>
      </c>
    </row>
    <row r="698" spans="1:27" ht="15" customHeight="1" x14ac:dyDescent="0.25">
      <c r="A698" s="4" t="s">
        <v>1015</v>
      </c>
      <c r="B698" s="4" t="s">
        <v>439</v>
      </c>
      <c r="C698" s="4" t="s">
        <v>51</v>
      </c>
      <c r="D698" s="4" t="s">
        <v>30</v>
      </c>
      <c r="E698" s="4">
        <v>49</v>
      </c>
      <c r="F698" s="5">
        <v>5.0999999999999996</v>
      </c>
      <c r="G698" s="5">
        <v>11.3</v>
      </c>
      <c r="H698" s="6">
        <v>960</v>
      </c>
      <c r="I698" s="4">
        <v>1</v>
      </c>
      <c r="J698" s="4">
        <v>339</v>
      </c>
      <c r="K698" s="4">
        <v>0</v>
      </c>
      <c r="L698" s="4">
        <v>-5</v>
      </c>
      <c r="M698" s="4">
        <v>5</v>
      </c>
      <c r="N698" s="5">
        <v>4.3</v>
      </c>
      <c r="O698" s="7">
        <f t="shared" si="80"/>
        <v>2</v>
      </c>
      <c r="P698" s="7">
        <f t="shared" si="81"/>
        <v>1</v>
      </c>
      <c r="Q698" s="7">
        <f t="shared" si="82"/>
        <v>2</v>
      </c>
      <c r="R698" s="7">
        <f t="shared" si="83"/>
        <v>5</v>
      </c>
      <c r="S698" s="8">
        <f t="shared" si="84"/>
        <v>52.2</v>
      </c>
      <c r="T698" s="7" t="str">
        <f t="shared" si="85"/>
        <v>C - Entwicklungspotenzial</v>
      </c>
      <c r="U698" s="4">
        <f>ROUND(((E698-Hilfswerte!$B$20)/Hilfswerte!$B$21)+((F698-Hilfswerte!$B$22)/Hilfswerte!$B$23)+((G698-Hilfswerte!$B$24)/Hilfswerte!$B$25)+0.1*INDEX(Hilfswerte!$B$4:$B$15,MATCH(C698,Hilfswerte!$A$4:$A$15,0)),2)</f>
        <v>-0.2</v>
      </c>
      <c r="V698" s="4">
        <f>ROUND(SQRT((((E698-Hilfswerte!$B$20)/Hilfswerte!$B$21)-Hilfswerte!$B$28)^2+(((F698-Hilfswerte!$B$22)/Hilfswerte!$B$23)-Hilfswerte!$B$29)^2+(((G698-Hilfswerte!$B$24)/Hilfswerte!$B$25)-Hilfswerte!$B$30)^2),3)</f>
        <v>0.77500000000000002</v>
      </c>
      <c r="W698" s="4">
        <f>ROUND(E698*Hilfswerte!$B$31,0)</f>
        <v>10072</v>
      </c>
      <c r="X698" s="4">
        <f t="shared" si="86"/>
        <v>9112</v>
      </c>
      <c r="Y698" s="4" t="str">
        <f>IF(T698="A - Top-Kunde","bereits Top-Kunde",IF(AND(V698&lt;=Hilfswerte!$B$34,H698&lt;0.5*W698),"Hoch",IF(AND(V698&lt;=Hilfswerte!$B$35,H698&lt;0.7*W698),"Mittel","Niedrig")))</f>
        <v>Hoch</v>
      </c>
      <c r="Z698" s="4">
        <f t="shared" si="87"/>
        <v>17</v>
      </c>
      <c r="AA698" s="4" t="str">
        <f>IF(J698&gt;365,"Bereits abgewandert (Segment D)",IF(Z698&gt;=Hilfswerte!$B$38,"Rot - akut gefaehrdet",IF(Z698&gt;=Hilfswerte!$B$39,"Gelb - beobachten","Gruen - stabil")))</f>
        <v>Gelb - beobachten</v>
      </c>
    </row>
    <row r="699" spans="1:27" ht="15" customHeight="1" x14ac:dyDescent="0.25">
      <c r="A699" s="4" t="s">
        <v>1016</v>
      </c>
      <c r="B699" s="4" t="s">
        <v>822</v>
      </c>
      <c r="C699" s="4" t="s">
        <v>59</v>
      </c>
      <c r="D699" s="4" t="s">
        <v>30</v>
      </c>
      <c r="E699" s="4">
        <v>110</v>
      </c>
      <c r="F699" s="5">
        <v>25.9</v>
      </c>
      <c r="G699" s="5">
        <v>17.5</v>
      </c>
      <c r="H699" s="6">
        <v>5770</v>
      </c>
      <c r="I699" s="4">
        <v>2</v>
      </c>
      <c r="J699" s="4">
        <v>144</v>
      </c>
      <c r="K699" s="4">
        <v>0</v>
      </c>
      <c r="L699" s="4">
        <v>-3</v>
      </c>
      <c r="M699" s="4">
        <v>1</v>
      </c>
      <c r="N699" s="5">
        <v>1.6</v>
      </c>
      <c r="O699" s="7">
        <f t="shared" si="80"/>
        <v>3</v>
      </c>
      <c r="P699" s="7">
        <f t="shared" si="81"/>
        <v>2</v>
      </c>
      <c r="Q699" s="7">
        <f t="shared" si="82"/>
        <v>4</v>
      </c>
      <c r="R699" s="7">
        <f t="shared" si="83"/>
        <v>9</v>
      </c>
      <c r="S699" s="8">
        <f t="shared" si="84"/>
        <v>90.8</v>
      </c>
      <c r="T699" s="7" t="str">
        <f t="shared" si="85"/>
        <v>C - Entwicklungspotenzial</v>
      </c>
      <c r="U699" s="4">
        <f>ROUND(((E699-Hilfswerte!$B$20)/Hilfswerte!$B$21)+((F699-Hilfswerte!$B$22)/Hilfswerte!$B$23)+((G699-Hilfswerte!$B$24)/Hilfswerte!$B$25)+0.1*INDEX(Hilfswerte!$B$4:$B$15,MATCH(C699,Hilfswerte!$A$4:$A$15,0)),2)</f>
        <v>1</v>
      </c>
      <c r="V699" s="4">
        <f>ROUND(SQRT((((E699-Hilfswerte!$B$20)/Hilfswerte!$B$21)-Hilfswerte!$B$28)^2+(((F699-Hilfswerte!$B$22)/Hilfswerte!$B$23)-Hilfswerte!$B$29)^2+(((G699-Hilfswerte!$B$24)/Hilfswerte!$B$25)-Hilfswerte!$B$30)^2),3)</f>
        <v>1.05</v>
      </c>
      <c r="W699" s="4">
        <f>ROUND(E699*Hilfswerte!$B$31,0)</f>
        <v>22610</v>
      </c>
      <c r="X699" s="4">
        <f t="shared" si="86"/>
        <v>16840</v>
      </c>
      <c r="Y699" s="4" t="str">
        <f>IF(T699="A - Top-Kunde","bereits Top-Kunde",IF(AND(V699&lt;=Hilfswerte!$B$34,H699&lt;0.5*W699),"Hoch",IF(AND(V699&lt;=Hilfswerte!$B$35,H699&lt;0.7*W699),"Mittel","Niedrig")))</f>
        <v>Mittel</v>
      </c>
      <c r="Z699" s="4">
        <f t="shared" si="87"/>
        <v>7.2</v>
      </c>
      <c r="AA699" s="4" t="str">
        <f>IF(J699&gt;365,"Bereits abgewandert (Segment D)",IF(Z699&gt;=Hilfswerte!$B$38,"Rot - akut gefaehrdet",IF(Z699&gt;=Hilfswerte!$B$39,"Gelb - beobachten","Gruen - stabil")))</f>
        <v>Gruen - stabil</v>
      </c>
    </row>
    <row r="700" spans="1:27" ht="15" customHeight="1" x14ac:dyDescent="0.25">
      <c r="A700" s="4" t="s">
        <v>1017</v>
      </c>
      <c r="B700" s="4" t="s">
        <v>119</v>
      </c>
      <c r="C700" s="4" t="s">
        <v>65</v>
      </c>
      <c r="D700" s="4" t="s">
        <v>30</v>
      </c>
      <c r="E700" s="4">
        <v>133</v>
      </c>
      <c r="F700" s="5">
        <v>21.8</v>
      </c>
      <c r="G700" s="5">
        <v>6.9</v>
      </c>
      <c r="H700" s="6">
        <v>1370</v>
      </c>
      <c r="I700" s="4">
        <v>1</v>
      </c>
      <c r="J700" s="4">
        <v>228</v>
      </c>
      <c r="K700" s="4">
        <v>0</v>
      </c>
      <c r="L700" s="4">
        <v>-5</v>
      </c>
      <c r="M700" s="4">
        <v>5</v>
      </c>
      <c r="N700" s="5">
        <v>-6</v>
      </c>
      <c r="O700" s="7">
        <f t="shared" si="80"/>
        <v>2</v>
      </c>
      <c r="P700" s="7">
        <f t="shared" si="81"/>
        <v>1</v>
      </c>
      <c r="Q700" s="7">
        <f t="shared" si="82"/>
        <v>3</v>
      </c>
      <c r="R700" s="7">
        <f t="shared" si="83"/>
        <v>6</v>
      </c>
      <c r="S700" s="8">
        <f t="shared" si="84"/>
        <v>57</v>
      </c>
      <c r="T700" s="7" t="str">
        <f t="shared" si="85"/>
        <v>C - Entwicklungspotenzial</v>
      </c>
      <c r="U700" s="4">
        <f>ROUND(((E700-Hilfswerte!$B$20)/Hilfswerte!$B$21)+((F700-Hilfswerte!$B$22)/Hilfswerte!$B$23)+((G700-Hilfswerte!$B$24)/Hilfswerte!$B$25)+0.1*INDEX(Hilfswerte!$B$4:$B$15,MATCH(C700,Hilfswerte!$A$4:$A$15,0)),2)</f>
        <v>-0.63</v>
      </c>
      <c r="V700" s="4">
        <f>ROUND(SQRT((((E700-Hilfswerte!$B$20)/Hilfswerte!$B$21)-Hilfswerte!$B$28)^2+(((F700-Hilfswerte!$B$22)/Hilfswerte!$B$23)-Hilfswerte!$B$29)^2+(((G700-Hilfswerte!$B$24)/Hilfswerte!$B$25)-Hilfswerte!$B$30)^2),3)</f>
        <v>0.75600000000000001</v>
      </c>
      <c r="W700" s="4">
        <f>ROUND(E700*Hilfswerte!$B$31,0)</f>
        <v>27338</v>
      </c>
      <c r="X700" s="4">
        <f t="shared" si="86"/>
        <v>25968</v>
      </c>
      <c r="Y700" s="4" t="str">
        <f>IF(T700="A - Top-Kunde","bereits Top-Kunde",IF(AND(V700&lt;=Hilfswerte!$B$34,H700&lt;0.5*W700),"Hoch",IF(AND(V700&lt;=Hilfswerte!$B$35,H700&lt;0.7*W700),"Mittel","Niedrig")))</f>
        <v>Hoch</v>
      </c>
      <c r="Z700" s="4">
        <f t="shared" si="87"/>
        <v>13.8</v>
      </c>
      <c r="AA700" s="4" t="str">
        <f>IF(J700&gt;365,"Bereits abgewandert (Segment D)",IF(Z700&gt;=Hilfswerte!$B$38,"Rot - akut gefaehrdet",IF(Z700&gt;=Hilfswerte!$B$39,"Gelb - beobachten","Gruen - stabil")))</f>
        <v>Gelb - beobachten</v>
      </c>
    </row>
    <row r="701" spans="1:27" ht="15" customHeight="1" x14ac:dyDescent="0.25">
      <c r="A701" s="4" t="s">
        <v>1018</v>
      </c>
      <c r="B701" s="4" t="s">
        <v>203</v>
      </c>
      <c r="C701" s="4" t="s">
        <v>55</v>
      </c>
      <c r="D701" s="4" t="s">
        <v>30</v>
      </c>
      <c r="E701" s="4">
        <v>33</v>
      </c>
      <c r="F701" s="5">
        <v>6.3</v>
      </c>
      <c r="G701" s="5">
        <v>19.2</v>
      </c>
      <c r="H701" s="6">
        <v>640</v>
      </c>
      <c r="I701" s="4">
        <v>2</v>
      </c>
      <c r="J701" s="4">
        <v>105</v>
      </c>
      <c r="K701" s="4">
        <v>1</v>
      </c>
      <c r="L701" s="4">
        <v>11</v>
      </c>
      <c r="M701" s="4">
        <v>6</v>
      </c>
      <c r="N701" s="5">
        <v>12.6</v>
      </c>
      <c r="O701" s="7">
        <f t="shared" si="80"/>
        <v>3</v>
      </c>
      <c r="P701" s="7">
        <f t="shared" si="81"/>
        <v>2</v>
      </c>
      <c r="Q701" s="7">
        <f t="shared" si="82"/>
        <v>2</v>
      </c>
      <c r="R701" s="7">
        <f t="shared" si="83"/>
        <v>7</v>
      </c>
      <c r="S701" s="8">
        <f t="shared" si="84"/>
        <v>67</v>
      </c>
      <c r="T701" s="7" t="str">
        <f t="shared" si="85"/>
        <v>C - Entwicklungspotenzial</v>
      </c>
      <c r="U701" s="4">
        <f>ROUND(((E701-Hilfswerte!$B$20)/Hilfswerte!$B$21)+((F701-Hilfswerte!$B$22)/Hilfswerte!$B$23)+((G701-Hilfswerte!$B$24)/Hilfswerte!$B$25)+0.1*INDEX(Hilfswerte!$B$4:$B$15,MATCH(C701,Hilfswerte!$A$4:$A$15,0)),2)</f>
        <v>0.96</v>
      </c>
      <c r="V701" s="4">
        <f>ROUND(SQRT((((E701-Hilfswerte!$B$20)/Hilfswerte!$B$21)-Hilfswerte!$B$28)^2+(((F701-Hilfswerte!$B$22)/Hilfswerte!$B$23)-Hilfswerte!$B$29)^2+(((G701-Hilfswerte!$B$24)/Hilfswerte!$B$25)-Hilfswerte!$B$30)^2),3)</f>
        <v>1.5029999999999999</v>
      </c>
      <c r="W701" s="4">
        <f>ROUND(E701*Hilfswerte!$B$31,0)</f>
        <v>6783</v>
      </c>
      <c r="X701" s="4">
        <f t="shared" si="86"/>
        <v>6143</v>
      </c>
      <c r="Y701" s="4" t="str">
        <f>IF(T701="A - Top-Kunde","bereits Top-Kunde",IF(AND(V701&lt;=Hilfswerte!$B$34,H701&lt;0.5*W701),"Hoch",IF(AND(V701&lt;=Hilfswerte!$B$35,H701&lt;0.7*W701),"Mittel","Niedrig")))</f>
        <v>Niedrig</v>
      </c>
      <c r="Z701" s="4">
        <f t="shared" si="87"/>
        <v>10.5</v>
      </c>
      <c r="AA701" s="4" t="str">
        <f>IF(J701&gt;365,"Bereits abgewandert (Segment D)",IF(Z701&gt;=Hilfswerte!$B$38,"Rot - akut gefaehrdet",IF(Z701&gt;=Hilfswerte!$B$39,"Gelb - beobachten","Gruen - stabil")))</f>
        <v>Gruen - stabil</v>
      </c>
    </row>
    <row r="702" spans="1:27" ht="15" customHeight="1" x14ac:dyDescent="0.25">
      <c r="A702" s="4" t="s">
        <v>1019</v>
      </c>
      <c r="B702" s="4" t="s">
        <v>1020</v>
      </c>
      <c r="C702" s="4" t="s">
        <v>33</v>
      </c>
      <c r="D702" s="4" t="s">
        <v>56</v>
      </c>
      <c r="E702" s="4">
        <v>111</v>
      </c>
      <c r="F702" s="5">
        <v>24.4</v>
      </c>
      <c r="G702" s="5">
        <v>22</v>
      </c>
      <c r="H702" s="6">
        <v>69130</v>
      </c>
      <c r="I702" s="4">
        <v>4</v>
      </c>
      <c r="J702" s="4">
        <v>9</v>
      </c>
      <c r="K702" s="4">
        <v>2</v>
      </c>
      <c r="L702" s="4">
        <v>4</v>
      </c>
      <c r="M702" s="4">
        <v>5</v>
      </c>
      <c r="N702" s="5">
        <v>6.5</v>
      </c>
      <c r="O702" s="7">
        <f t="shared" si="80"/>
        <v>5</v>
      </c>
      <c r="P702" s="7">
        <f t="shared" si="81"/>
        <v>4</v>
      </c>
      <c r="Q702" s="7">
        <f t="shared" si="82"/>
        <v>5</v>
      </c>
      <c r="R702" s="7">
        <f t="shared" si="83"/>
        <v>14</v>
      </c>
      <c r="S702" s="8">
        <f t="shared" si="84"/>
        <v>130.1</v>
      </c>
      <c r="T702" s="7" t="str">
        <f t="shared" si="85"/>
        <v>A - Top-Kunde</v>
      </c>
      <c r="U702" s="4">
        <f>ROUND(((E702-Hilfswerte!$B$20)/Hilfswerte!$B$21)+((F702-Hilfswerte!$B$22)/Hilfswerte!$B$23)+((G702-Hilfswerte!$B$24)/Hilfswerte!$B$25)+0.1*INDEX(Hilfswerte!$B$4:$B$15,MATCH(C702,Hilfswerte!$A$4:$A$15,0)),2)</f>
        <v>1.8</v>
      </c>
      <c r="V702" s="4">
        <f>ROUND(SQRT((((E702-Hilfswerte!$B$20)/Hilfswerte!$B$21)-Hilfswerte!$B$28)^2+(((F702-Hilfswerte!$B$22)/Hilfswerte!$B$23)-Hilfswerte!$B$29)^2+(((G702-Hilfswerte!$B$24)/Hilfswerte!$B$25)-Hilfswerte!$B$30)^2),3)</f>
        <v>1.746</v>
      </c>
      <c r="W702" s="4">
        <f>ROUND(E702*Hilfswerte!$B$31,0)</f>
        <v>22816</v>
      </c>
      <c r="X702" s="4">
        <f t="shared" si="86"/>
        <v>0</v>
      </c>
      <c r="Y702" s="4" t="str">
        <f>IF(T702="A - Top-Kunde","bereits Top-Kunde",IF(AND(V702&lt;=Hilfswerte!$B$34,H702&lt;0.5*W702),"Hoch",IF(AND(V702&lt;=Hilfswerte!$B$35,H702&lt;0.7*W702),"Mittel","Niedrig")))</f>
        <v>bereits Top-Kunde</v>
      </c>
      <c r="Z702" s="4">
        <f t="shared" si="87"/>
        <v>7.3</v>
      </c>
      <c r="AA702" s="4" t="str">
        <f>IF(J702&gt;365,"Bereits abgewandert (Segment D)",IF(Z702&gt;=Hilfswerte!$B$38,"Rot - akut gefaehrdet",IF(Z702&gt;=Hilfswerte!$B$39,"Gelb - beobachten","Gruen - stabil")))</f>
        <v>Gruen - stabil</v>
      </c>
    </row>
    <row r="703" spans="1:27" ht="15" customHeight="1" x14ac:dyDescent="0.25">
      <c r="A703" s="4" t="s">
        <v>1021</v>
      </c>
      <c r="B703" s="4" t="s">
        <v>222</v>
      </c>
      <c r="C703" s="4" t="s">
        <v>29</v>
      </c>
      <c r="D703" s="4" t="s">
        <v>30</v>
      </c>
      <c r="E703" s="4">
        <v>104</v>
      </c>
      <c r="F703" s="5">
        <v>29.3</v>
      </c>
      <c r="G703" s="5">
        <v>7.1</v>
      </c>
      <c r="H703" s="6">
        <v>0</v>
      </c>
      <c r="I703" s="4">
        <v>0</v>
      </c>
      <c r="J703" s="4">
        <v>513</v>
      </c>
      <c r="K703" s="4">
        <v>0</v>
      </c>
      <c r="L703" s="4">
        <v>10</v>
      </c>
      <c r="M703" s="4">
        <v>0</v>
      </c>
      <c r="N703" s="5">
        <v>-45.1</v>
      </c>
      <c r="O703" s="7">
        <f t="shared" si="80"/>
        <v>1</v>
      </c>
      <c r="P703" s="7">
        <f t="shared" si="81"/>
        <v>1</v>
      </c>
      <c r="Q703" s="7">
        <f t="shared" si="82"/>
        <v>1</v>
      </c>
      <c r="R703" s="7">
        <f t="shared" si="83"/>
        <v>3</v>
      </c>
      <c r="S703" s="8">
        <f t="shared" si="84"/>
        <v>4.5</v>
      </c>
      <c r="T703" s="7" t="str">
        <f t="shared" si="85"/>
        <v>D - Abwanderungsrisiko</v>
      </c>
      <c r="U703" s="4">
        <f>ROUND(((E703-Hilfswerte!$B$20)/Hilfswerte!$B$21)+((F703-Hilfswerte!$B$22)/Hilfswerte!$B$23)+((G703-Hilfswerte!$B$24)/Hilfswerte!$B$25)+0.1*INDEX(Hilfswerte!$B$4:$B$15,MATCH(C703,Hilfswerte!$A$4:$A$15,0)),2)</f>
        <v>-0.27</v>
      </c>
      <c r="V703" s="4">
        <f>ROUND(SQRT((((E703-Hilfswerte!$B$20)/Hilfswerte!$B$21)-Hilfswerte!$B$28)^2+(((F703-Hilfswerte!$B$22)/Hilfswerte!$B$23)-Hilfswerte!$B$29)^2+(((G703-Hilfswerte!$B$24)/Hilfswerte!$B$25)-Hilfswerte!$B$30)^2),3)</f>
        <v>0.72199999999999998</v>
      </c>
      <c r="W703" s="4">
        <f>ROUND(E703*Hilfswerte!$B$31,0)</f>
        <v>21377</v>
      </c>
      <c r="X703" s="4">
        <f t="shared" si="86"/>
        <v>21377</v>
      </c>
      <c r="Y703" s="4" t="str">
        <f>IF(T703="A - Top-Kunde","bereits Top-Kunde",IF(AND(V703&lt;=Hilfswerte!$B$34,H703&lt;0.5*W703),"Hoch",IF(AND(V703&lt;=Hilfswerte!$B$35,H703&lt;0.7*W703),"Mittel","Niedrig")))</f>
        <v>Hoch</v>
      </c>
      <c r="Z703" s="4">
        <f t="shared" si="87"/>
        <v>45.7</v>
      </c>
      <c r="AA703" s="4" t="str">
        <f>IF(J703&gt;365,"Bereits abgewandert (Segment D)",IF(Z703&gt;=Hilfswerte!$B$38,"Rot - akut gefaehrdet",IF(Z703&gt;=Hilfswerte!$B$39,"Gelb - beobachten","Gruen - stabil")))</f>
        <v>Bereits abgewandert (Segment D)</v>
      </c>
    </row>
    <row r="704" spans="1:27" ht="15" customHeight="1" x14ac:dyDescent="0.25">
      <c r="A704" s="4" t="s">
        <v>1022</v>
      </c>
      <c r="B704" s="4" t="s">
        <v>533</v>
      </c>
      <c r="C704" s="4" t="s">
        <v>62</v>
      </c>
      <c r="D704" s="4" t="s">
        <v>56</v>
      </c>
      <c r="E704" s="4">
        <v>132</v>
      </c>
      <c r="F704" s="5">
        <v>46.7</v>
      </c>
      <c r="G704" s="5">
        <v>20.7</v>
      </c>
      <c r="H704" s="6">
        <v>12940</v>
      </c>
      <c r="I704" s="4">
        <v>3</v>
      </c>
      <c r="J704" s="4">
        <v>6</v>
      </c>
      <c r="K704" s="4">
        <v>0</v>
      </c>
      <c r="L704" s="4">
        <v>18</v>
      </c>
      <c r="M704" s="4">
        <v>1</v>
      </c>
      <c r="N704" s="5">
        <v>-5.8</v>
      </c>
      <c r="O704" s="7">
        <f t="shared" si="80"/>
        <v>5</v>
      </c>
      <c r="P704" s="7">
        <f t="shared" si="81"/>
        <v>3</v>
      </c>
      <c r="Q704" s="7">
        <f t="shared" si="82"/>
        <v>5</v>
      </c>
      <c r="R704" s="7">
        <f t="shared" si="83"/>
        <v>13</v>
      </c>
      <c r="S704" s="8">
        <f t="shared" si="84"/>
        <v>121.7</v>
      </c>
      <c r="T704" s="7" t="str">
        <f t="shared" si="85"/>
        <v>B - Kernkunde</v>
      </c>
      <c r="U704" s="4">
        <f>ROUND(((E704-Hilfswerte!$B$20)/Hilfswerte!$B$21)+((F704-Hilfswerte!$B$22)/Hilfswerte!$B$23)+((G704-Hilfswerte!$B$24)/Hilfswerte!$B$25)+0.1*INDEX(Hilfswerte!$B$4:$B$15,MATCH(C704,Hilfswerte!$A$4:$A$15,0)),2)</f>
        <v>2.4700000000000002</v>
      </c>
      <c r="V704" s="4">
        <f>ROUND(SQRT((((E704-Hilfswerte!$B$20)/Hilfswerte!$B$21)-Hilfswerte!$B$28)^2+(((F704-Hilfswerte!$B$22)/Hilfswerte!$B$23)-Hilfswerte!$B$29)^2+(((G704-Hilfswerte!$B$24)/Hilfswerte!$B$25)-Hilfswerte!$B$30)^2),3)</f>
        <v>1.5229999999999999</v>
      </c>
      <c r="W704" s="4">
        <f>ROUND(E704*Hilfswerte!$B$31,0)</f>
        <v>27132</v>
      </c>
      <c r="X704" s="4">
        <f t="shared" si="86"/>
        <v>14192</v>
      </c>
      <c r="Y704" s="4" t="str">
        <f>IF(T704="A - Top-Kunde","bereits Top-Kunde",IF(AND(V704&lt;=Hilfswerte!$B$34,H704&lt;0.5*W704),"Hoch",IF(AND(V704&lt;=Hilfswerte!$B$35,H704&lt;0.7*W704),"Mittel","Niedrig")))</f>
        <v>Niedrig</v>
      </c>
      <c r="Z704" s="4">
        <f t="shared" si="87"/>
        <v>6.2</v>
      </c>
      <c r="AA704" s="4" t="str">
        <f>IF(J704&gt;365,"Bereits abgewandert (Segment D)",IF(Z704&gt;=Hilfswerte!$B$38,"Rot - akut gefaehrdet",IF(Z704&gt;=Hilfswerte!$B$39,"Gelb - beobachten","Gruen - stabil")))</f>
        <v>Gruen - stabil</v>
      </c>
    </row>
    <row r="705" spans="1:27" ht="15" customHeight="1" x14ac:dyDescent="0.25">
      <c r="A705" s="4" t="s">
        <v>1023</v>
      </c>
      <c r="B705" s="4" t="s">
        <v>1024</v>
      </c>
      <c r="C705" s="4" t="s">
        <v>38</v>
      </c>
      <c r="D705" s="4" t="s">
        <v>48</v>
      </c>
      <c r="E705" s="4">
        <v>564</v>
      </c>
      <c r="F705" s="5">
        <v>196</v>
      </c>
      <c r="G705" s="5">
        <v>8.6999999999999993</v>
      </c>
      <c r="H705" s="6">
        <v>15570</v>
      </c>
      <c r="I705" s="4">
        <v>2</v>
      </c>
      <c r="J705" s="4">
        <v>173</v>
      </c>
      <c r="K705" s="4">
        <v>1</v>
      </c>
      <c r="L705" s="4">
        <v>13</v>
      </c>
      <c r="M705" s="4">
        <v>5</v>
      </c>
      <c r="N705" s="5">
        <v>-14.8</v>
      </c>
      <c r="O705" s="7">
        <f t="shared" si="80"/>
        <v>3</v>
      </c>
      <c r="P705" s="7">
        <f t="shared" si="81"/>
        <v>2</v>
      </c>
      <c r="Q705" s="7">
        <f t="shared" si="82"/>
        <v>5</v>
      </c>
      <c r="R705" s="7">
        <f t="shared" si="83"/>
        <v>10</v>
      </c>
      <c r="S705" s="8">
        <f t="shared" si="84"/>
        <v>82.7</v>
      </c>
      <c r="T705" s="7" t="str">
        <f t="shared" si="85"/>
        <v>C - Entwicklungspotenzial</v>
      </c>
      <c r="U705" s="4">
        <f>ROUND(((E705-Hilfswerte!$B$20)/Hilfswerte!$B$21)+((F705-Hilfswerte!$B$22)/Hilfswerte!$B$23)+((G705-Hilfswerte!$B$24)/Hilfswerte!$B$25)+0.1*INDEX(Hilfswerte!$B$4:$B$15,MATCH(C705,Hilfswerte!$A$4:$A$15,0)),2)</f>
        <v>5.03</v>
      </c>
      <c r="V705" s="4">
        <f>ROUND(SQRT((((E705-Hilfswerte!$B$20)/Hilfswerte!$B$21)-Hilfswerte!$B$28)^2+(((F705-Hilfswerte!$B$22)/Hilfswerte!$B$23)-Hilfswerte!$B$29)^2+(((G705-Hilfswerte!$B$24)/Hilfswerte!$B$25)-Hilfswerte!$B$30)^2),3)</f>
        <v>3.347</v>
      </c>
      <c r="W705" s="4">
        <f>ROUND(E705*Hilfswerte!$B$31,0)</f>
        <v>115928</v>
      </c>
      <c r="X705" s="4">
        <f t="shared" si="86"/>
        <v>100358</v>
      </c>
      <c r="Y705" s="4" t="str">
        <f>IF(T705="A - Top-Kunde","bereits Top-Kunde",IF(AND(V705&lt;=Hilfswerte!$B$34,H705&lt;0.5*W705),"Hoch",IF(AND(V705&lt;=Hilfswerte!$B$35,H705&lt;0.7*W705),"Mittel","Niedrig")))</f>
        <v>Niedrig</v>
      </c>
      <c r="Z705" s="4">
        <f t="shared" si="87"/>
        <v>20.2</v>
      </c>
      <c r="AA705" s="4" t="str">
        <f>IF(J705&gt;365,"Bereits abgewandert (Segment D)",IF(Z705&gt;=Hilfswerte!$B$38,"Rot - akut gefaehrdet",IF(Z705&gt;=Hilfswerte!$B$39,"Gelb - beobachten","Gruen - stabil")))</f>
        <v>Rot - akut gefaehrdet</v>
      </c>
    </row>
    <row r="706" spans="1:27" ht="15" customHeight="1" x14ac:dyDescent="0.25">
      <c r="A706" s="4" t="s">
        <v>1025</v>
      </c>
      <c r="B706" s="4" t="s">
        <v>1002</v>
      </c>
      <c r="C706" s="4" t="s">
        <v>29</v>
      </c>
      <c r="D706" s="4" t="s">
        <v>30</v>
      </c>
      <c r="E706" s="4">
        <v>46</v>
      </c>
      <c r="F706" s="5">
        <v>7.6</v>
      </c>
      <c r="G706" s="5">
        <v>17.5</v>
      </c>
      <c r="H706" s="6">
        <v>2020</v>
      </c>
      <c r="I706" s="4">
        <v>2</v>
      </c>
      <c r="J706" s="4">
        <v>161</v>
      </c>
      <c r="K706" s="4">
        <v>0</v>
      </c>
      <c r="L706" s="4">
        <v>32</v>
      </c>
      <c r="M706" s="4">
        <v>3</v>
      </c>
      <c r="N706" s="5">
        <v>4.2</v>
      </c>
      <c r="O706" s="7">
        <f t="shared" ref="O706:O769" si="88">IF(J706&gt;365,1,IF(J706&lt;=30,5,IF(J706&lt;=90,4,IF(J706&lt;=180,3,2))))</f>
        <v>3</v>
      </c>
      <c r="P706" s="7">
        <f t="shared" ref="P706:P769" si="89">IF(I706&gt;=5,5,IF(I706&gt;=4,4,IF(I706&gt;=3,3,IF(I706&gt;=2,2,1))))</f>
        <v>2</v>
      </c>
      <c r="Q706" s="7">
        <f t="shared" ref="Q706:Q769" si="90">IF(H706&gt;=7500,5,IF(H706&gt;=2500,4,IF(H706&gt;=1000,3,IF(H706&gt;=1,2,1))))</f>
        <v>3</v>
      </c>
      <c r="R706" s="7">
        <f t="shared" ref="R706:R769" si="91">O706+P706+Q706</f>
        <v>8</v>
      </c>
      <c r="S706" s="8">
        <f t="shared" ref="S706:S769" si="92">ROUND(10*R706+0.5*N706-6*K706-0.3*MAX(0,L706),1)</f>
        <v>72.5</v>
      </c>
      <c r="T706" s="7" t="str">
        <f t="shared" ref="T706:T769" si="93">IF(J706&gt;365,"D - Abwanderungsrisiko",IF(S706&gt;=125,"A - Top-Kunde",IF(S706&gt;=105,"B - Kernkunde","C - Entwicklungspotenzial")))</f>
        <v>C - Entwicklungspotenzial</v>
      </c>
      <c r="U706" s="4">
        <f>ROUND(((E706-Hilfswerte!$B$20)/Hilfswerte!$B$21)+((F706-Hilfswerte!$B$22)/Hilfswerte!$B$23)+((G706-Hilfswerte!$B$24)/Hilfswerte!$B$25)+0.1*INDEX(Hilfswerte!$B$4:$B$15,MATCH(C706,Hilfswerte!$A$4:$A$15,0)),2)</f>
        <v>0.74</v>
      </c>
      <c r="V706" s="4">
        <f>ROUND(SQRT((((E706-Hilfswerte!$B$20)/Hilfswerte!$B$21)-Hilfswerte!$B$28)^2+(((F706-Hilfswerte!$B$22)/Hilfswerte!$B$23)-Hilfswerte!$B$29)^2+(((G706-Hilfswerte!$B$24)/Hilfswerte!$B$25)-Hilfswerte!$B$30)^2),3)</f>
        <v>1.2490000000000001</v>
      </c>
      <c r="W706" s="4">
        <f>ROUND(E706*Hilfswerte!$B$31,0)</f>
        <v>9455</v>
      </c>
      <c r="X706" s="4">
        <f t="shared" ref="X706:X769" si="94">MAX(0,W706-H706)</f>
        <v>7435</v>
      </c>
      <c r="Y706" s="4" t="str">
        <f>IF(T706="A - Top-Kunde","bereits Top-Kunde",IF(AND(V706&lt;=Hilfswerte!$B$34,H706&lt;0.5*W706),"Hoch",IF(AND(V706&lt;=Hilfswerte!$B$35,H706&lt;0.7*W706),"Mittel","Niedrig")))</f>
        <v>Niedrig</v>
      </c>
      <c r="Z706" s="4">
        <f t="shared" ref="Z706:Z769" si="95">ROUND(0.4*MAX(0,-N706)+3*K706+0.2*MAX(0,L706)+0.05*J706,1)</f>
        <v>14.5</v>
      </c>
      <c r="AA706" s="4" t="str">
        <f>IF(J706&gt;365,"Bereits abgewandert (Segment D)",IF(Z706&gt;=Hilfswerte!$B$38,"Rot - akut gefaehrdet",IF(Z706&gt;=Hilfswerte!$B$39,"Gelb - beobachten","Gruen - stabil")))</f>
        <v>Gelb - beobachten</v>
      </c>
    </row>
    <row r="707" spans="1:27" ht="15" customHeight="1" x14ac:dyDescent="0.25">
      <c r="A707" s="4" t="s">
        <v>1026</v>
      </c>
      <c r="B707" s="4" t="s">
        <v>912</v>
      </c>
      <c r="C707" s="4" t="s">
        <v>84</v>
      </c>
      <c r="D707" s="4" t="s">
        <v>30</v>
      </c>
      <c r="E707" s="4">
        <v>28</v>
      </c>
      <c r="F707" s="5">
        <v>5.9</v>
      </c>
      <c r="G707" s="5">
        <v>16.7</v>
      </c>
      <c r="H707" s="6">
        <v>820</v>
      </c>
      <c r="I707" s="4">
        <v>1</v>
      </c>
      <c r="J707" s="4">
        <v>69</v>
      </c>
      <c r="K707" s="4">
        <v>0</v>
      </c>
      <c r="L707" s="4">
        <v>12</v>
      </c>
      <c r="M707" s="4">
        <v>4</v>
      </c>
      <c r="N707" s="5">
        <v>23.3</v>
      </c>
      <c r="O707" s="7">
        <f t="shared" si="88"/>
        <v>4</v>
      </c>
      <c r="P707" s="7">
        <f t="shared" si="89"/>
        <v>1</v>
      </c>
      <c r="Q707" s="7">
        <f t="shared" si="90"/>
        <v>2</v>
      </c>
      <c r="R707" s="7">
        <f t="shared" si="91"/>
        <v>7</v>
      </c>
      <c r="S707" s="8">
        <f t="shared" si="92"/>
        <v>78.099999999999994</v>
      </c>
      <c r="T707" s="7" t="str">
        <f t="shared" si="93"/>
        <v>C - Entwicklungspotenzial</v>
      </c>
      <c r="U707" s="4">
        <f>ROUND(((E707-Hilfswerte!$B$20)/Hilfswerte!$B$21)+((F707-Hilfswerte!$B$22)/Hilfswerte!$B$23)+((G707-Hilfswerte!$B$24)/Hilfswerte!$B$25)+0.1*INDEX(Hilfswerte!$B$4:$B$15,MATCH(C707,Hilfswerte!$A$4:$A$15,0)),2)</f>
        <v>0.24</v>
      </c>
      <c r="V707" s="4">
        <f>ROUND(SQRT((((E707-Hilfswerte!$B$20)/Hilfswerte!$B$21)-Hilfswerte!$B$28)^2+(((F707-Hilfswerte!$B$22)/Hilfswerte!$B$23)-Hilfswerte!$B$29)^2+(((G707-Hilfswerte!$B$24)/Hilfswerte!$B$25)-Hilfswerte!$B$30)^2),3)</f>
        <v>1.2010000000000001</v>
      </c>
      <c r="W707" s="4">
        <f>ROUND(E707*Hilfswerte!$B$31,0)</f>
        <v>5755</v>
      </c>
      <c r="X707" s="4">
        <f t="shared" si="94"/>
        <v>4935</v>
      </c>
      <c r="Y707" s="4" t="str">
        <f>IF(T707="A - Top-Kunde","bereits Top-Kunde",IF(AND(V707&lt;=Hilfswerte!$B$34,H707&lt;0.5*W707),"Hoch",IF(AND(V707&lt;=Hilfswerte!$B$35,H707&lt;0.7*W707),"Mittel","Niedrig")))</f>
        <v>Niedrig</v>
      </c>
      <c r="Z707" s="4">
        <f t="shared" si="95"/>
        <v>5.9</v>
      </c>
      <c r="AA707" s="4" t="str">
        <f>IF(J707&gt;365,"Bereits abgewandert (Segment D)",IF(Z707&gt;=Hilfswerte!$B$38,"Rot - akut gefaehrdet",IF(Z707&gt;=Hilfswerte!$B$39,"Gelb - beobachten","Gruen - stabil")))</f>
        <v>Gruen - stabil</v>
      </c>
    </row>
    <row r="708" spans="1:27" ht="15" customHeight="1" x14ac:dyDescent="0.25">
      <c r="A708" s="4" t="s">
        <v>1027</v>
      </c>
      <c r="B708" s="4" t="s">
        <v>441</v>
      </c>
      <c r="C708" s="4" t="s">
        <v>29</v>
      </c>
      <c r="D708" s="4" t="s">
        <v>30</v>
      </c>
      <c r="E708" s="4">
        <v>12</v>
      </c>
      <c r="F708" s="5">
        <v>3.7</v>
      </c>
      <c r="G708" s="5">
        <v>16.600000000000001</v>
      </c>
      <c r="H708" s="6">
        <v>840</v>
      </c>
      <c r="I708" s="4">
        <v>4</v>
      </c>
      <c r="J708" s="4">
        <v>4</v>
      </c>
      <c r="K708" s="4">
        <v>3</v>
      </c>
      <c r="L708" s="4">
        <v>15</v>
      </c>
      <c r="M708" s="4">
        <v>6</v>
      </c>
      <c r="N708" s="5">
        <v>-1.2</v>
      </c>
      <c r="O708" s="7">
        <f t="shared" si="88"/>
        <v>5</v>
      </c>
      <c r="P708" s="7">
        <f t="shared" si="89"/>
        <v>4</v>
      </c>
      <c r="Q708" s="7">
        <f t="shared" si="90"/>
        <v>2</v>
      </c>
      <c r="R708" s="7">
        <f t="shared" si="91"/>
        <v>11</v>
      </c>
      <c r="S708" s="8">
        <f t="shared" si="92"/>
        <v>86.9</v>
      </c>
      <c r="T708" s="7" t="str">
        <f t="shared" si="93"/>
        <v>C - Entwicklungspotenzial</v>
      </c>
      <c r="U708" s="4">
        <f>ROUND(((E708-Hilfswerte!$B$20)/Hilfswerte!$B$21)+((F708-Hilfswerte!$B$22)/Hilfswerte!$B$23)+((G708-Hilfswerte!$B$24)/Hilfswerte!$B$25)+0.1*INDEX(Hilfswerte!$B$4:$B$15,MATCH(C708,Hilfswerte!$A$4:$A$15,0)),2)</f>
        <v>0.38</v>
      </c>
      <c r="V708" s="4">
        <f>ROUND(SQRT((((E708-Hilfswerte!$B$20)/Hilfswerte!$B$21)-Hilfswerte!$B$28)^2+(((F708-Hilfswerte!$B$22)/Hilfswerte!$B$23)-Hilfswerte!$B$29)^2+(((G708-Hilfswerte!$B$24)/Hilfswerte!$B$25)-Hilfswerte!$B$30)^2),3)</f>
        <v>1.244</v>
      </c>
      <c r="W708" s="4">
        <f>ROUND(E708*Hilfswerte!$B$31,0)</f>
        <v>2467</v>
      </c>
      <c r="X708" s="4">
        <f t="shared" si="94"/>
        <v>1627</v>
      </c>
      <c r="Y708" s="4" t="str">
        <f>IF(T708="A - Top-Kunde","bereits Top-Kunde",IF(AND(V708&lt;=Hilfswerte!$B$34,H708&lt;0.5*W708),"Hoch",IF(AND(V708&lt;=Hilfswerte!$B$35,H708&lt;0.7*W708),"Mittel","Niedrig")))</f>
        <v>Niedrig</v>
      </c>
      <c r="Z708" s="4">
        <f t="shared" si="95"/>
        <v>12.7</v>
      </c>
      <c r="AA708" s="4" t="str">
        <f>IF(J708&gt;365,"Bereits abgewandert (Segment D)",IF(Z708&gt;=Hilfswerte!$B$38,"Rot - akut gefaehrdet",IF(Z708&gt;=Hilfswerte!$B$39,"Gelb - beobachten","Gruen - stabil")))</f>
        <v>Gruen - stabil</v>
      </c>
    </row>
    <row r="709" spans="1:27" ht="15" customHeight="1" x14ac:dyDescent="0.25">
      <c r="A709" s="4" t="s">
        <v>1028</v>
      </c>
      <c r="B709" s="4" t="s">
        <v>112</v>
      </c>
      <c r="C709" s="4" t="s">
        <v>55</v>
      </c>
      <c r="D709" s="4" t="s">
        <v>30</v>
      </c>
      <c r="E709" s="4">
        <v>249</v>
      </c>
      <c r="F709" s="5">
        <v>56.9</v>
      </c>
      <c r="G709" s="5">
        <v>11.8</v>
      </c>
      <c r="H709" s="6">
        <v>61420</v>
      </c>
      <c r="I709" s="4">
        <v>4</v>
      </c>
      <c r="J709" s="4">
        <v>115</v>
      </c>
      <c r="K709" s="4">
        <v>0</v>
      </c>
      <c r="L709" s="4">
        <v>8</v>
      </c>
      <c r="M709" s="4">
        <v>4</v>
      </c>
      <c r="N709" s="5">
        <v>12</v>
      </c>
      <c r="O709" s="7">
        <f t="shared" si="88"/>
        <v>3</v>
      </c>
      <c r="P709" s="7">
        <f t="shared" si="89"/>
        <v>4</v>
      </c>
      <c r="Q709" s="7">
        <f t="shared" si="90"/>
        <v>5</v>
      </c>
      <c r="R709" s="7">
        <f t="shared" si="91"/>
        <v>12</v>
      </c>
      <c r="S709" s="8">
        <f t="shared" si="92"/>
        <v>123.6</v>
      </c>
      <c r="T709" s="7" t="str">
        <f t="shared" si="93"/>
        <v>B - Kernkunde</v>
      </c>
      <c r="U709" s="4">
        <f>ROUND(((E709-Hilfswerte!$B$20)/Hilfswerte!$B$21)+((F709-Hilfswerte!$B$22)/Hilfswerte!$B$23)+((G709-Hilfswerte!$B$24)/Hilfswerte!$B$25)+0.1*INDEX(Hilfswerte!$B$4:$B$15,MATCH(C709,Hilfswerte!$A$4:$A$15,0)),2)</f>
        <v>1.62</v>
      </c>
      <c r="V709" s="4">
        <f>ROUND(SQRT((((E709-Hilfswerte!$B$20)/Hilfswerte!$B$21)-Hilfswerte!$B$28)^2+(((F709-Hilfswerte!$B$22)/Hilfswerte!$B$23)-Hilfswerte!$B$29)^2+(((G709-Hilfswerte!$B$24)/Hilfswerte!$B$25)-Hilfswerte!$B$30)^2),3)</f>
        <v>0.501</v>
      </c>
      <c r="W709" s="4">
        <f>ROUND(E709*Hilfswerte!$B$31,0)</f>
        <v>51181</v>
      </c>
      <c r="X709" s="4">
        <f t="shared" si="94"/>
        <v>0</v>
      </c>
      <c r="Y709" s="4" t="str">
        <f>IF(T709="A - Top-Kunde","bereits Top-Kunde",IF(AND(V709&lt;=Hilfswerte!$B$34,H709&lt;0.5*W709),"Hoch",IF(AND(V709&lt;=Hilfswerte!$B$35,H709&lt;0.7*W709),"Mittel","Niedrig")))</f>
        <v>Niedrig</v>
      </c>
      <c r="Z709" s="4">
        <f t="shared" si="95"/>
        <v>7.4</v>
      </c>
      <c r="AA709" s="4" t="str">
        <f>IF(J709&gt;365,"Bereits abgewandert (Segment D)",IF(Z709&gt;=Hilfswerte!$B$38,"Rot - akut gefaehrdet",IF(Z709&gt;=Hilfswerte!$B$39,"Gelb - beobachten","Gruen - stabil")))</f>
        <v>Gruen - stabil</v>
      </c>
    </row>
    <row r="710" spans="1:27" ht="15" customHeight="1" x14ac:dyDescent="0.25">
      <c r="A710" s="4" t="s">
        <v>1029</v>
      </c>
      <c r="B710" s="4" t="s">
        <v>207</v>
      </c>
      <c r="C710" s="4" t="s">
        <v>51</v>
      </c>
      <c r="D710" s="4" t="s">
        <v>77</v>
      </c>
      <c r="E710" s="4">
        <v>61</v>
      </c>
      <c r="F710" s="5">
        <v>15.5</v>
      </c>
      <c r="G710" s="5">
        <v>7.3</v>
      </c>
      <c r="H710" s="6">
        <v>0</v>
      </c>
      <c r="I710" s="4">
        <v>0</v>
      </c>
      <c r="J710" s="4">
        <v>385</v>
      </c>
      <c r="K710" s="4">
        <v>0</v>
      </c>
      <c r="L710" s="4">
        <v>20</v>
      </c>
      <c r="M710" s="4">
        <v>0</v>
      </c>
      <c r="N710" s="5">
        <v>-33.200000000000003</v>
      </c>
      <c r="O710" s="7">
        <f t="shared" si="88"/>
        <v>1</v>
      </c>
      <c r="P710" s="7">
        <f t="shared" si="89"/>
        <v>1</v>
      </c>
      <c r="Q710" s="7">
        <f t="shared" si="90"/>
        <v>1</v>
      </c>
      <c r="R710" s="7">
        <f t="shared" si="91"/>
        <v>3</v>
      </c>
      <c r="S710" s="8">
        <f t="shared" si="92"/>
        <v>7.4</v>
      </c>
      <c r="T710" s="7" t="str">
        <f t="shared" si="93"/>
        <v>D - Abwanderungsrisiko</v>
      </c>
      <c r="U710" s="4">
        <f>ROUND(((E710-Hilfswerte!$B$20)/Hilfswerte!$B$21)+((F710-Hilfswerte!$B$22)/Hilfswerte!$B$23)+((G710-Hilfswerte!$B$24)/Hilfswerte!$B$25)+0.1*INDEX(Hilfswerte!$B$4:$B$15,MATCH(C710,Hilfswerte!$A$4:$A$15,0)),2)</f>
        <v>-0.59</v>
      </c>
      <c r="V710" s="4">
        <f>ROUND(SQRT((((E710-Hilfswerte!$B$20)/Hilfswerte!$B$21)-Hilfswerte!$B$28)^2+(((F710-Hilfswerte!$B$22)/Hilfswerte!$B$23)-Hilfswerte!$B$29)^2+(((G710-Hilfswerte!$B$24)/Hilfswerte!$B$25)-Hilfswerte!$B$30)^2),3)</f>
        <v>0.86699999999999999</v>
      </c>
      <c r="W710" s="4">
        <f>ROUND(E710*Hilfswerte!$B$31,0)</f>
        <v>12538</v>
      </c>
      <c r="X710" s="4">
        <f t="shared" si="94"/>
        <v>12538</v>
      </c>
      <c r="Y710" s="4" t="str">
        <f>IF(T710="A - Top-Kunde","bereits Top-Kunde",IF(AND(V710&lt;=Hilfswerte!$B$34,H710&lt;0.5*W710),"Hoch",IF(AND(V710&lt;=Hilfswerte!$B$35,H710&lt;0.7*W710),"Mittel","Niedrig")))</f>
        <v>Mittel</v>
      </c>
      <c r="Z710" s="4">
        <f t="shared" si="95"/>
        <v>36.5</v>
      </c>
      <c r="AA710" s="4" t="str">
        <f>IF(J710&gt;365,"Bereits abgewandert (Segment D)",IF(Z710&gt;=Hilfswerte!$B$38,"Rot - akut gefaehrdet",IF(Z710&gt;=Hilfswerte!$B$39,"Gelb - beobachten","Gruen - stabil")))</f>
        <v>Bereits abgewandert (Segment D)</v>
      </c>
    </row>
    <row r="711" spans="1:27" ht="15" customHeight="1" x14ac:dyDescent="0.25">
      <c r="A711" s="4" t="s">
        <v>1030</v>
      </c>
      <c r="B711" s="4" t="s">
        <v>455</v>
      </c>
      <c r="C711" s="4" t="s">
        <v>51</v>
      </c>
      <c r="D711" s="4" t="s">
        <v>30</v>
      </c>
      <c r="E711" s="4">
        <v>313</v>
      </c>
      <c r="F711" s="5">
        <v>61.9</v>
      </c>
      <c r="G711" s="5">
        <v>20.9</v>
      </c>
      <c r="H711" s="6">
        <v>28100</v>
      </c>
      <c r="I711" s="4">
        <v>5</v>
      </c>
      <c r="J711" s="4">
        <v>19</v>
      </c>
      <c r="K711" s="4">
        <v>1</v>
      </c>
      <c r="L711" s="4">
        <v>1</v>
      </c>
      <c r="M711" s="4">
        <v>4</v>
      </c>
      <c r="N711" s="5">
        <v>9.1999999999999993</v>
      </c>
      <c r="O711" s="7">
        <f t="shared" si="88"/>
        <v>5</v>
      </c>
      <c r="P711" s="7">
        <f t="shared" si="89"/>
        <v>5</v>
      </c>
      <c r="Q711" s="7">
        <f t="shared" si="90"/>
        <v>5</v>
      </c>
      <c r="R711" s="7">
        <f t="shared" si="91"/>
        <v>15</v>
      </c>
      <c r="S711" s="8">
        <f t="shared" si="92"/>
        <v>148.30000000000001</v>
      </c>
      <c r="T711" s="7" t="str">
        <f t="shared" si="93"/>
        <v>A - Top-Kunde</v>
      </c>
      <c r="U711" s="4">
        <f>ROUND(((E711-Hilfswerte!$B$20)/Hilfswerte!$B$21)+((F711-Hilfswerte!$B$22)/Hilfswerte!$B$23)+((G711-Hilfswerte!$B$24)/Hilfswerte!$B$25)+0.1*INDEX(Hilfswerte!$B$4:$B$15,MATCH(C711,Hilfswerte!$A$4:$A$15,0)),2)</f>
        <v>3.48</v>
      </c>
      <c r="V711" s="4">
        <f>ROUND(SQRT((((E711-Hilfswerte!$B$20)/Hilfswerte!$B$21)-Hilfswerte!$B$28)^2+(((F711-Hilfswerte!$B$22)/Hilfswerte!$B$23)-Hilfswerte!$B$29)^2+(((G711-Hilfswerte!$B$24)/Hilfswerte!$B$25)-Hilfswerte!$B$30)^2),3)</f>
        <v>1.7170000000000001</v>
      </c>
      <c r="W711" s="4">
        <f>ROUND(E711*Hilfswerte!$B$31,0)</f>
        <v>64336</v>
      </c>
      <c r="X711" s="4">
        <f t="shared" si="94"/>
        <v>36236</v>
      </c>
      <c r="Y711" s="4" t="str">
        <f>IF(T711="A - Top-Kunde","bereits Top-Kunde",IF(AND(V711&lt;=Hilfswerte!$B$34,H711&lt;0.5*W711),"Hoch",IF(AND(V711&lt;=Hilfswerte!$B$35,H711&lt;0.7*W711),"Mittel","Niedrig")))</f>
        <v>bereits Top-Kunde</v>
      </c>
      <c r="Z711" s="4">
        <f t="shared" si="95"/>
        <v>4.2</v>
      </c>
      <c r="AA711" s="4" t="str">
        <f>IF(J711&gt;365,"Bereits abgewandert (Segment D)",IF(Z711&gt;=Hilfswerte!$B$38,"Rot - akut gefaehrdet",IF(Z711&gt;=Hilfswerte!$B$39,"Gelb - beobachten","Gruen - stabil")))</f>
        <v>Gruen - stabil</v>
      </c>
    </row>
    <row r="712" spans="1:27" ht="15" customHeight="1" x14ac:dyDescent="0.25">
      <c r="A712" s="4" t="s">
        <v>1031</v>
      </c>
      <c r="B712" s="4" t="s">
        <v>214</v>
      </c>
      <c r="C712" s="4" t="s">
        <v>84</v>
      </c>
      <c r="D712" s="4" t="s">
        <v>93</v>
      </c>
      <c r="E712" s="4">
        <v>131</v>
      </c>
      <c r="F712" s="5">
        <v>24</v>
      </c>
      <c r="G712" s="5">
        <v>11.7</v>
      </c>
      <c r="H712" s="6">
        <v>179540</v>
      </c>
      <c r="I712" s="4">
        <v>5</v>
      </c>
      <c r="J712" s="4">
        <v>32</v>
      </c>
      <c r="K712" s="4">
        <v>1</v>
      </c>
      <c r="L712" s="4">
        <v>22</v>
      </c>
      <c r="M712" s="4">
        <v>4</v>
      </c>
      <c r="N712" s="5">
        <v>-41.2</v>
      </c>
      <c r="O712" s="7">
        <f t="shared" si="88"/>
        <v>4</v>
      </c>
      <c r="P712" s="7">
        <f t="shared" si="89"/>
        <v>5</v>
      </c>
      <c r="Q712" s="7">
        <f t="shared" si="90"/>
        <v>5</v>
      </c>
      <c r="R712" s="7">
        <f t="shared" si="91"/>
        <v>14</v>
      </c>
      <c r="S712" s="8">
        <f t="shared" si="92"/>
        <v>106.8</v>
      </c>
      <c r="T712" s="7" t="str">
        <f t="shared" si="93"/>
        <v>B - Kernkunde</v>
      </c>
      <c r="U712" s="4">
        <f>ROUND(((E712-Hilfswerte!$B$20)/Hilfswerte!$B$21)+((F712-Hilfswerte!$B$22)/Hilfswerte!$B$23)+((G712-Hilfswerte!$B$24)/Hilfswerte!$B$25)+0.1*INDEX(Hilfswerte!$B$4:$B$15,MATCH(C712,Hilfswerte!$A$4:$A$15,0)),2)</f>
        <v>0.21</v>
      </c>
      <c r="V712" s="4">
        <f>ROUND(SQRT((((E712-Hilfswerte!$B$20)/Hilfswerte!$B$21)-Hilfswerte!$B$28)^2+(((F712-Hilfswerte!$B$22)/Hilfswerte!$B$23)-Hilfswerte!$B$29)^2+(((G712-Hilfswerte!$B$24)/Hilfswerte!$B$25)-Hilfswerte!$B$30)^2),3)</f>
        <v>0.30199999999999999</v>
      </c>
      <c r="W712" s="4">
        <f>ROUND(E712*Hilfswerte!$B$31,0)</f>
        <v>26927</v>
      </c>
      <c r="X712" s="4">
        <f t="shared" si="94"/>
        <v>0</v>
      </c>
      <c r="Y712" s="4" t="str">
        <f>IF(T712="A - Top-Kunde","bereits Top-Kunde",IF(AND(V712&lt;=Hilfswerte!$B$34,H712&lt;0.5*W712),"Hoch",IF(AND(V712&lt;=Hilfswerte!$B$35,H712&lt;0.7*W712),"Mittel","Niedrig")))</f>
        <v>Niedrig</v>
      </c>
      <c r="Z712" s="4">
        <f t="shared" si="95"/>
        <v>25.5</v>
      </c>
      <c r="AA712" s="4" t="str">
        <f>IF(J712&gt;365,"Bereits abgewandert (Segment D)",IF(Z712&gt;=Hilfswerte!$B$38,"Rot - akut gefaehrdet",IF(Z712&gt;=Hilfswerte!$B$39,"Gelb - beobachten","Gruen - stabil")))</f>
        <v>Rot - akut gefaehrdet</v>
      </c>
    </row>
    <row r="713" spans="1:27" ht="15" customHeight="1" x14ac:dyDescent="0.25">
      <c r="A713" s="4" t="s">
        <v>1032</v>
      </c>
      <c r="B713" s="4" t="s">
        <v>67</v>
      </c>
      <c r="C713" s="4" t="s">
        <v>74</v>
      </c>
      <c r="D713" s="4" t="s">
        <v>30</v>
      </c>
      <c r="E713" s="4">
        <v>261</v>
      </c>
      <c r="F713" s="5">
        <v>71.8</v>
      </c>
      <c r="G713" s="5">
        <v>20.2</v>
      </c>
      <c r="H713" s="6">
        <v>0</v>
      </c>
      <c r="I713" s="4">
        <v>0</v>
      </c>
      <c r="J713" s="4">
        <v>870</v>
      </c>
      <c r="K713" s="4">
        <v>0</v>
      </c>
      <c r="L713" s="4">
        <v>18</v>
      </c>
      <c r="M713" s="4">
        <v>0</v>
      </c>
      <c r="N713" s="5">
        <v>-45.3</v>
      </c>
      <c r="O713" s="7">
        <f t="shared" si="88"/>
        <v>1</v>
      </c>
      <c r="P713" s="7">
        <f t="shared" si="89"/>
        <v>1</v>
      </c>
      <c r="Q713" s="7">
        <f t="shared" si="90"/>
        <v>1</v>
      </c>
      <c r="R713" s="7">
        <f t="shared" si="91"/>
        <v>3</v>
      </c>
      <c r="S713" s="8">
        <f t="shared" si="92"/>
        <v>2</v>
      </c>
      <c r="T713" s="7" t="str">
        <f t="shared" si="93"/>
        <v>D - Abwanderungsrisiko</v>
      </c>
      <c r="U713" s="4">
        <f>ROUND(((E713-Hilfswerte!$B$20)/Hilfswerte!$B$21)+((F713-Hilfswerte!$B$22)/Hilfswerte!$B$23)+((G713-Hilfswerte!$B$24)/Hilfswerte!$B$25)+0.1*INDEX(Hilfswerte!$B$4:$B$15,MATCH(C713,Hilfswerte!$A$4:$A$15,0)),2)</f>
        <v>2.96</v>
      </c>
      <c r="V713" s="4">
        <f>ROUND(SQRT((((E713-Hilfswerte!$B$20)/Hilfswerte!$B$21)-Hilfswerte!$B$28)^2+(((F713-Hilfswerte!$B$22)/Hilfswerte!$B$23)-Hilfswerte!$B$29)^2+(((G713-Hilfswerte!$B$24)/Hilfswerte!$B$25)-Hilfswerte!$B$30)^2),3)</f>
        <v>1.605</v>
      </c>
      <c r="W713" s="4">
        <f>ROUND(E713*Hilfswerte!$B$31,0)</f>
        <v>53648</v>
      </c>
      <c r="X713" s="4">
        <f t="shared" si="94"/>
        <v>53648</v>
      </c>
      <c r="Y713" s="4" t="str">
        <f>IF(T713="A - Top-Kunde","bereits Top-Kunde",IF(AND(V713&lt;=Hilfswerte!$B$34,H713&lt;0.5*W713),"Hoch",IF(AND(V713&lt;=Hilfswerte!$B$35,H713&lt;0.7*W713),"Mittel","Niedrig")))</f>
        <v>Niedrig</v>
      </c>
      <c r="Z713" s="4">
        <f t="shared" si="95"/>
        <v>65.2</v>
      </c>
      <c r="AA713" s="4" t="str">
        <f>IF(J713&gt;365,"Bereits abgewandert (Segment D)",IF(Z713&gt;=Hilfswerte!$B$38,"Rot - akut gefaehrdet",IF(Z713&gt;=Hilfswerte!$B$39,"Gelb - beobachten","Gruen - stabil")))</f>
        <v>Bereits abgewandert (Segment D)</v>
      </c>
    </row>
    <row r="714" spans="1:27" ht="15" customHeight="1" x14ac:dyDescent="0.25">
      <c r="A714" s="4" t="s">
        <v>1033</v>
      </c>
      <c r="B714" s="4" t="s">
        <v>459</v>
      </c>
      <c r="C714" s="4" t="s">
        <v>62</v>
      </c>
      <c r="D714" s="4" t="s">
        <v>30</v>
      </c>
      <c r="E714" s="4">
        <v>118</v>
      </c>
      <c r="F714" s="5">
        <v>18.8</v>
      </c>
      <c r="G714" s="5">
        <v>1.6</v>
      </c>
      <c r="H714" s="6">
        <v>0</v>
      </c>
      <c r="I714" s="4">
        <v>0</v>
      </c>
      <c r="J714" s="4">
        <v>797</v>
      </c>
      <c r="K714" s="4">
        <v>0</v>
      </c>
      <c r="L714" s="4">
        <v>3</v>
      </c>
      <c r="M714" s="4">
        <v>0</v>
      </c>
      <c r="N714" s="5">
        <v>-63.8</v>
      </c>
      <c r="O714" s="7">
        <f t="shared" si="88"/>
        <v>1</v>
      </c>
      <c r="P714" s="7">
        <f t="shared" si="89"/>
        <v>1</v>
      </c>
      <c r="Q714" s="7">
        <f t="shared" si="90"/>
        <v>1</v>
      </c>
      <c r="R714" s="7">
        <f t="shared" si="91"/>
        <v>3</v>
      </c>
      <c r="S714" s="8">
        <f t="shared" si="92"/>
        <v>-2.8</v>
      </c>
      <c r="T714" s="7" t="str">
        <f t="shared" si="93"/>
        <v>D - Abwanderungsrisiko</v>
      </c>
      <c r="U714" s="4">
        <f>ROUND(((E714-Hilfswerte!$B$20)/Hilfswerte!$B$21)+((F714-Hilfswerte!$B$22)/Hilfswerte!$B$23)+((G714-Hilfswerte!$B$24)/Hilfswerte!$B$25)+0.1*INDEX(Hilfswerte!$B$4:$B$15,MATCH(C714,Hilfswerte!$A$4:$A$15,0)),2)</f>
        <v>-1.1200000000000001</v>
      </c>
      <c r="V714" s="4">
        <f>ROUND(SQRT((((E714-Hilfswerte!$B$20)/Hilfswerte!$B$21)-Hilfswerte!$B$28)^2+(((F714-Hilfswerte!$B$22)/Hilfswerte!$B$23)-Hilfswerte!$B$29)^2+(((G714-Hilfswerte!$B$24)/Hilfswerte!$B$25)-Hilfswerte!$B$30)^2),3)</f>
        <v>1.5780000000000001</v>
      </c>
      <c r="W714" s="4">
        <f>ROUND(E714*Hilfswerte!$B$31,0)</f>
        <v>24254</v>
      </c>
      <c r="X714" s="4">
        <f t="shared" si="94"/>
        <v>24254</v>
      </c>
      <c r="Y714" s="4" t="str">
        <f>IF(T714="A - Top-Kunde","bereits Top-Kunde",IF(AND(V714&lt;=Hilfswerte!$B$34,H714&lt;0.5*W714),"Hoch",IF(AND(V714&lt;=Hilfswerte!$B$35,H714&lt;0.7*W714),"Mittel","Niedrig")))</f>
        <v>Niedrig</v>
      </c>
      <c r="Z714" s="4">
        <f t="shared" si="95"/>
        <v>66</v>
      </c>
      <c r="AA714" s="4" t="str">
        <f>IF(J714&gt;365,"Bereits abgewandert (Segment D)",IF(Z714&gt;=Hilfswerte!$B$38,"Rot - akut gefaehrdet",IF(Z714&gt;=Hilfswerte!$B$39,"Gelb - beobachten","Gruen - stabil")))</f>
        <v>Bereits abgewandert (Segment D)</v>
      </c>
    </row>
    <row r="715" spans="1:27" ht="15" customHeight="1" x14ac:dyDescent="0.25">
      <c r="A715" s="4" t="s">
        <v>1034</v>
      </c>
      <c r="B715" s="4" t="s">
        <v>1005</v>
      </c>
      <c r="C715" s="4" t="s">
        <v>74</v>
      </c>
      <c r="D715" s="4" t="s">
        <v>30</v>
      </c>
      <c r="E715" s="4">
        <v>125</v>
      </c>
      <c r="F715" s="5">
        <v>45.2</v>
      </c>
      <c r="G715" s="5">
        <v>19.7</v>
      </c>
      <c r="H715" s="6">
        <v>26900</v>
      </c>
      <c r="I715" s="4">
        <v>1</v>
      </c>
      <c r="J715" s="4">
        <v>262</v>
      </c>
      <c r="K715" s="4">
        <v>0</v>
      </c>
      <c r="L715" s="4">
        <v>11</v>
      </c>
      <c r="M715" s="4">
        <v>1</v>
      </c>
      <c r="N715" s="5">
        <v>-10.1</v>
      </c>
      <c r="O715" s="7">
        <f t="shared" si="88"/>
        <v>2</v>
      </c>
      <c r="P715" s="7">
        <f t="shared" si="89"/>
        <v>1</v>
      </c>
      <c r="Q715" s="7">
        <f t="shared" si="90"/>
        <v>5</v>
      </c>
      <c r="R715" s="7">
        <f t="shared" si="91"/>
        <v>8</v>
      </c>
      <c r="S715" s="8">
        <f t="shared" si="92"/>
        <v>71.7</v>
      </c>
      <c r="T715" s="7" t="str">
        <f t="shared" si="93"/>
        <v>C - Entwicklungspotenzial</v>
      </c>
      <c r="U715" s="4">
        <f>ROUND(((E715-Hilfswerte!$B$20)/Hilfswerte!$B$21)+((F715-Hilfswerte!$B$22)/Hilfswerte!$B$23)+((G715-Hilfswerte!$B$24)/Hilfswerte!$B$25)+0.1*INDEX(Hilfswerte!$B$4:$B$15,MATCH(C715,Hilfswerte!$A$4:$A$15,0)),2)</f>
        <v>1.82</v>
      </c>
      <c r="V715" s="4">
        <f>ROUND(SQRT((((E715-Hilfswerte!$B$20)/Hilfswerte!$B$21)-Hilfswerte!$B$28)^2+(((F715-Hilfswerte!$B$22)/Hilfswerte!$B$23)-Hilfswerte!$B$29)^2+(((G715-Hilfswerte!$B$24)/Hilfswerte!$B$25)-Hilfswerte!$B$30)^2),3)</f>
        <v>1.367</v>
      </c>
      <c r="W715" s="4">
        <f>ROUND(E715*Hilfswerte!$B$31,0)</f>
        <v>25693</v>
      </c>
      <c r="X715" s="4">
        <f t="shared" si="94"/>
        <v>0</v>
      </c>
      <c r="Y715" s="4" t="str">
        <f>IF(T715="A - Top-Kunde","bereits Top-Kunde",IF(AND(V715&lt;=Hilfswerte!$B$34,H715&lt;0.5*W715),"Hoch",IF(AND(V715&lt;=Hilfswerte!$B$35,H715&lt;0.7*W715),"Mittel","Niedrig")))</f>
        <v>Niedrig</v>
      </c>
      <c r="Z715" s="4">
        <f t="shared" si="95"/>
        <v>19.3</v>
      </c>
      <c r="AA715" s="4" t="str">
        <f>IF(J715&gt;365,"Bereits abgewandert (Segment D)",IF(Z715&gt;=Hilfswerte!$B$38,"Rot - akut gefaehrdet",IF(Z715&gt;=Hilfswerte!$B$39,"Gelb - beobachten","Gruen - stabil")))</f>
        <v>Gelb - beobachten</v>
      </c>
    </row>
    <row r="716" spans="1:27" ht="15" customHeight="1" x14ac:dyDescent="0.25">
      <c r="A716" s="4" t="s">
        <v>1035</v>
      </c>
      <c r="B716" s="4" t="s">
        <v>355</v>
      </c>
      <c r="C716" s="4" t="s">
        <v>38</v>
      </c>
      <c r="D716" s="4" t="s">
        <v>48</v>
      </c>
      <c r="E716" s="4">
        <v>34</v>
      </c>
      <c r="F716" s="5">
        <v>5.5</v>
      </c>
      <c r="G716" s="5">
        <v>11.6</v>
      </c>
      <c r="H716" s="6">
        <v>1310</v>
      </c>
      <c r="I716" s="4">
        <v>3</v>
      </c>
      <c r="J716" s="4">
        <v>7</v>
      </c>
      <c r="K716" s="4">
        <v>0</v>
      </c>
      <c r="L716" s="4">
        <v>-5</v>
      </c>
      <c r="M716" s="4">
        <v>3</v>
      </c>
      <c r="N716" s="5">
        <v>-8.8000000000000007</v>
      </c>
      <c r="O716" s="7">
        <f t="shared" si="88"/>
        <v>5</v>
      </c>
      <c r="P716" s="7">
        <f t="shared" si="89"/>
        <v>3</v>
      </c>
      <c r="Q716" s="7">
        <f t="shared" si="90"/>
        <v>3</v>
      </c>
      <c r="R716" s="7">
        <f t="shared" si="91"/>
        <v>11</v>
      </c>
      <c r="S716" s="8">
        <f t="shared" si="92"/>
        <v>105.6</v>
      </c>
      <c r="T716" s="7" t="str">
        <f t="shared" si="93"/>
        <v>B - Kernkunde</v>
      </c>
      <c r="U716" s="4">
        <f>ROUND(((E716-Hilfswerte!$B$20)/Hilfswerte!$B$21)+((F716-Hilfswerte!$B$22)/Hilfswerte!$B$23)+((G716-Hilfswerte!$B$24)/Hilfswerte!$B$25)+0.1*INDEX(Hilfswerte!$B$4:$B$15,MATCH(C716,Hilfswerte!$A$4:$A$15,0)),2)</f>
        <v>-0.21</v>
      </c>
      <c r="V716" s="4">
        <f>ROUND(SQRT((((E716-Hilfswerte!$B$20)/Hilfswerte!$B$21)-Hilfswerte!$B$28)^2+(((F716-Hilfswerte!$B$22)/Hilfswerte!$B$23)-Hilfswerte!$B$29)^2+(((G716-Hilfswerte!$B$24)/Hilfswerte!$B$25)-Hilfswerte!$B$30)^2),3)</f>
        <v>0.81599999999999995</v>
      </c>
      <c r="W716" s="4">
        <f>ROUND(E716*Hilfswerte!$B$31,0)</f>
        <v>6989</v>
      </c>
      <c r="X716" s="4">
        <f t="shared" si="94"/>
        <v>5679</v>
      </c>
      <c r="Y716" s="4" t="str">
        <f>IF(T716="A - Top-Kunde","bereits Top-Kunde",IF(AND(V716&lt;=Hilfswerte!$B$34,H716&lt;0.5*W716),"Hoch",IF(AND(V716&lt;=Hilfswerte!$B$35,H716&lt;0.7*W716),"Mittel","Niedrig")))</f>
        <v>Hoch</v>
      </c>
      <c r="Z716" s="4">
        <f t="shared" si="95"/>
        <v>3.9</v>
      </c>
      <c r="AA716" s="4" t="str">
        <f>IF(J716&gt;365,"Bereits abgewandert (Segment D)",IF(Z716&gt;=Hilfswerte!$B$38,"Rot - akut gefaehrdet",IF(Z716&gt;=Hilfswerte!$B$39,"Gelb - beobachten","Gruen - stabil")))</f>
        <v>Gruen - stabil</v>
      </c>
    </row>
    <row r="717" spans="1:27" ht="15" customHeight="1" x14ac:dyDescent="0.25">
      <c r="A717" s="4" t="s">
        <v>1036</v>
      </c>
      <c r="B717" s="4" t="s">
        <v>1037</v>
      </c>
      <c r="C717" s="4" t="s">
        <v>38</v>
      </c>
      <c r="D717" s="4" t="s">
        <v>30</v>
      </c>
      <c r="E717" s="4">
        <v>29</v>
      </c>
      <c r="F717" s="5">
        <v>4.8</v>
      </c>
      <c r="G717" s="5">
        <v>15.6</v>
      </c>
      <c r="H717" s="6">
        <v>4000</v>
      </c>
      <c r="I717" s="4">
        <v>1</v>
      </c>
      <c r="J717" s="4">
        <v>349</v>
      </c>
      <c r="K717" s="4">
        <v>0</v>
      </c>
      <c r="L717" s="4">
        <v>23</v>
      </c>
      <c r="M717" s="4">
        <v>1</v>
      </c>
      <c r="N717" s="5">
        <v>6.9</v>
      </c>
      <c r="O717" s="7">
        <f t="shared" si="88"/>
        <v>2</v>
      </c>
      <c r="P717" s="7">
        <f t="shared" si="89"/>
        <v>1</v>
      </c>
      <c r="Q717" s="7">
        <f t="shared" si="90"/>
        <v>4</v>
      </c>
      <c r="R717" s="7">
        <f t="shared" si="91"/>
        <v>7</v>
      </c>
      <c r="S717" s="8">
        <f t="shared" si="92"/>
        <v>66.599999999999994</v>
      </c>
      <c r="T717" s="7" t="str">
        <f t="shared" si="93"/>
        <v>C - Entwicklungspotenzial</v>
      </c>
      <c r="U717" s="4">
        <f>ROUND(((E717-Hilfswerte!$B$20)/Hilfswerte!$B$21)+((F717-Hilfswerte!$B$22)/Hilfswerte!$B$23)+((G717-Hilfswerte!$B$24)/Hilfswerte!$B$25)+0.1*INDEX(Hilfswerte!$B$4:$B$15,MATCH(C717,Hilfswerte!$A$4:$A$15,0)),2)</f>
        <v>0.39</v>
      </c>
      <c r="V717" s="4">
        <f>ROUND(SQRT((((E717-Hilfswerte!$B$20)/Hilfswerte!$B$21)-Hilfswerte!$B$28)^2+(((F717-Hilfswerte!$B$22)/Hilfswerte!$B$23)-Hilfswerte!$B$29)^2+(((G717-Hilfswerte!$B$24)/Hilfswerte!$B$25)-Hilfswerte!$B$30)^2),3)</f>
        <v>1.089</v>
      </c>
      <c r="W717" s="4">
        <f>ROUND(E717*Hilfswerte!$B$31,0)</f>
        <v>5961</v>
      </c>
      <c r="X717" s="4">
        <f t="shared" si="94"/>
        <v>1961</v>
      </c>
      <c r="Y717" s="4" t="str">
        <f>IF(T717="A - Top-Kunde","bereits Top-Kunde",IF(AND(V717&lt;=Hilfswerte!$B$34,H717&lt;0.5*W717),"Hoch",IF(AND(V717&lt;=Hilfswerte!$B$35,H717&lt;0.7*W717),"Mittel","Niedrig")))</f>
        <v>Mittel</v>
      </c>
      <c r="Z717" s="4">
        <f t="shared" si="95"/>
        <v>22.1</v>
      </c>
      <c r="AA717" s="4" t="str">
        <f>IF(J717&gt;365,"Bereits abgewandert (Segment D)",IF(Z717&gt;=Hilfswerte!$B$38,"Rot - akut gefaehrdet",IF(Z717&gt;=Hilfswerte!$B$39,"Gelb - beobachten","Gruen - stabil")))</f>
        <v>Rot - akut gefaehrdet</v>
      </c>
    </row>
    <row r="718" spans="1:27" ht="15" customHeight="1" x14ac:dyDescent="0.25">
      <c r="A718" s="4" t="s">
        <v>1038</v>
      </c>
      <c r="B718" s="4" t="s">
        <v>363</v>
      </c>
      <c r="C718" s="4" t="s">
        <v>38</v>
      </c>
      <c r="D718" s="4" t="s">
        <v>77</v>
      </c>
      <c r="E718" s="4">
        <v>42</v>
      </c>
      <c r="F718" s="5">
        <v>7.1</v>
      </c>
      <c r="G718" s="5">
        <v>0.9</v>
      </c>
      <c r="H718" s="6">
        <v>16680</v>
      </c>
      <c r="I718" s="4">
        <v>3</v>
      </c>
      <c r="J718" s="4">
        <v>55</v>
      </c>
      <c r="K718" s="4">
        <v>0</v>
      </c>
      <c r="L718" s="4">
        <v>11</v>
      </c>
      <c r="M718" s="4">
        <v>1</v>
      </c>
      <c r="N718" s="5">
        <v>9.6</v>
      </c>
      <c r="O718" s="7">
        <f t="shared" si="88"/>
        <v>4</v>
      </c>
      <c r="P718" s="7">
        <f t="shared" si="89"/>
        <v>3</v>
      </c>
      <c r="Q718" s="7">
        <f t="shared" si="90"/>
        <v>5</v>
      </c>
      <c r="R718" s="7">
        <f t="shared" si="91"/>
        <v>12</v>
      </c>
      <c r="S718" s="8">
        <f t="shared" si="92"/>
        <v>121.5</v>
      </c>
      <c r="T718" s="7" t="str">
        <f t="shared" si="93"/>
        <v>B - Kernkunde</v>
      </c>
      <c r="U718" s="4">
        <f>ROUND(((E718-Hilfswerte!$B$20)/Hilfswerte!$B$21)+((F718-Hilfswerte!$B$22)/Hilfswerte!$B$23)+((G718-Hilfswerte!$B$24)/Hilfswerte!$B$25)+0.1*INDEX(Hilfswerte!$B$4:$B$15,MATCH(C718,Hilfswerte!$A$4:$A$15,0)),2)</f>
        <v>-1.85</v>
      </c>
      <c r="V718" s="4">
        <f>ROUND(SQRT((((E718-Hilfswerte!$B$20)/Hilfswerte!$B$21)-Hilfswerte!$B$28)^2+(((F718-Hilfswerte!$B$22)/Hilfswerte!$B$23)-Hilfswerte!$B$29)^2+(((G718-Hilfswerte!$B$24)/Hilfswerte!$B$25)-Hilfswerte!$B$30)^2),3)</f>
        <v>1.8089999999999999</v>
      </c>
      <c r="W718" s="4">
        <f>ROUND(E718*Hilfswerte!$B$31,0)</f>
        <v>8633</v>
      </c>
      <c r="X718" s="4">
        <f t="shared" si="94"/>
        <v>0</v>
      </c>
      <c r="Y718" s="4" t="str">
        <f>IF(T718="A - Top-Kunde","bereits Top-Kunde",IF(AND(V718&lt;=Hilfswerte!$B$34,H718&lt;0.5*W718),"Hoch",IF(AND(V718&lt;=Hilfswerte!$B$35,H718&lt;0.7*W718),"Mittel","Niedrig")))</f>
        <v>Niedrig</v>
      </c>
      <c r="Z718" s="4">
        <f t="shared" si="95"/>
        <v>5</v>
      </c>
      <c r="AA718" s="4" t="str">
        <f>IF(J718&gt;365,"Bereits abgewandert (Segment D)",IF(Z718&gt;=Hilfswerte!$B$38,"Rot - akut gefaehrdet",IF(Z718&gt;=Hilfswerte!$B$39,"Gelb - beobachten","Gruen - stabil")))</f>
        <v>Gruen - stabil</v>
      </c>
    </row>
    <row r="719" spans="1:27" ht="15" customHeight="1" x14ac:dyDescent="0.25">
      <c r="A719" s="4" t="s">
        <v>1039</v>
      </c>
      <c r="B719" s="4" t="s">
        <v>279</v>
      </c>
      <c r="C719" s="4" t="s">
        <v>29</v>
      </c>
      <c r="D719" s="4" t="s">
        <v>48</v>
      </c>
      <c r="E719" s="4">
        <v>843</v>
      </c>
      <c r="F719" s="5">
        <v>231.4</v>
      </c>
      <c r="G719" s="5">
        <v>6.2</v>
      </c>
      <c r="H719" s="6">
        <v>119180</v>
      </c>
      <c r="I719" s="4">
        <v>3</v>
      </c>
      <c r="J719" s="4">
        <v>9</v>
      </c>
      <c r="K719" s="4">
        <v>2</v>
      </c>
      <c r="L719" s="4">
        <v>5</v>
      </c>
      <c r="M719" s="4">
        <v>4</v>
      </c>
      <c r="N719" s="5">
        <v>21.1</v>
      </c>
      <c r="O719" s="7">
        <f t="shared" si="88"/>
        <v>5</v>
      </c>
      <c r="P719" s="7">
        <f t="shared" si="89"/>
        <v>3</v>
      </c>
      <c r="Q719" s="7">
        <f t="shared" si="90"/>
        <v>5</v>
      </c>
      <c r="R719" s="7">
        <f t="shared" si="91"/>
        <v>13</v>
      </c>
      <c r="S719" s="8">
        <f t="shared" si="92"/>
        <v>127.1</v>
      </c>
      <c r="T719" s="7" t="str">
        <f t="shared" si="93"/>
        <v>A - Top-Kunde</v>
      </c>
      <c r="U719" s="4">
        <f>ROUND(((E719-Hilfswerte!$B$20)/Hilfswerte!$B$21)+((F719-Hilfswerte!$B$22)/Hilfswerte!$B$23)+((G719-Hilfswerte!$B$24)/Hilfswerte!$B$25)+0.1*INDEX(Hilfswerte!$B$4:$B$15,MATCH(C719,Hilfswerte!$A$4:$A$15,0)),2)</f>
        <v>6.39</v>
      </c>
      <c r="V719" s="4">
        <f>ROUND(SQRT((((E719-Hilfswerte!$B$20)/Hilfswerte!$B$21)-Hilfswerte!$B$28)^2+(((F719-Hilfswerte!$B$22)/Hilfswerte!$B$23)-Hilfswerte!$B$29)^2+(((G719-Hilfswerte!$B$24)/Hilfswerte!$B$25)-Hilfswerte!$B$30)^2),3)</f>
        <v>4.6050000000000004</v>
      </c>
      <c r="W719" s="4">
        <f>ROUND(E719*Hilfswerte!$B$31,0)</f>
        <v>173275</v>
      </c>
      <c r="X719" s="4">
        <f t="shared" si="94"/>
        <v>54095</v>
      </c>
      <c r="Y719" s="4" t="str">
        <f>IF(T719="A - Top-Kunde","bereits Top-Kunde",IF(AND(V719&lt;=Hilfswerte!$B$34,H719&lt;0.5*W719),"Hoch",IF(AND(V719&lt;=Hilfswerte!$B$35,H719&lt;0.7*W719),"Mittel","Niedrig")))</f>
        <v>bereits Top-Kunde</v>
      </c>
      <c r="Z719" s="4">
        <f t="shared" si="95"/>
        <v>7.5</v>
      </c>
      <c r="AA719" s="4" t="str">
        <f>IF(J719&gt;365,"Bereits abgewandert (Segment D)",IF(Z719&gt;=Hilfswerte!$B$38,"Rot - akut gefaehrdet",IF(Z719&gt;=Hilfswerte!$B$39,"Gelb - beobachten","Gruen - stabil")))</f>
        <v>Gruen - stabil</v>
      </c>
    </row>
    <row r="720" spans="1:27" ht="15" customHeight="1" x14ac:dyDescent="0.25">
      <c r="A720" s="4" t="s">
        <v>1040</v>
      </c>
      <c r="B720" s="4" t="s">
        <v>630</v>
      </c>
      <c r="C720" s="4" t="s">
        <v>84</v>
      </c>
      <c r="D720" s="4" t="s">
        <v>30</v>
      </c>
      <c r="E720" s="4">
        <v>254</v>
      </c>
      <c r="F720" s="5">
        <v>25.5</v>
      </c>
      <c r="G720" s="5">
        <v>16.100000000000001</v>
      </c>
      <c r="H720" s="6">
        <v>8060</v>
      </c>
      <c r="I720" s="4">
        <v>2</v>
      </c>
      <c r="J720" s="4">
        <v>123</v>
      </c>
      <c r="K720" s="4">
        <v>0</v>
      </c>
      <c r="L720" s="4">
        <v>6</v>
      </c>
      <c r="M720" s="4">
        <v>5</v>
      </c>
      <c r="N720" s="5">
        <v>9.6</v>
      </c>
      <c r="O720" s="7">
        <f t="shared" si="88"/>
        <v>3</v>
      </c>
      <c r="P720" s="7">
        <f t="shared" si="89"/>
        <v>2</v>
      </c>
      <c r="Q720" s="7">
        <f t="shared" si="90"/>
        <v>5</v>
      </c>
      <c r="R720" s="7">
        <f t="shared" si="91"/>
        <v>10</v>
      </c>
      <c r="S720" s="8">
        <f t="shared" si="92"/>
        <v>103</v>
      </c>
      <c r="T720" s="7" t="str">
        <f t="shared" si="93"/>
        <v>C - Entwicklungspotenzial</v>
      </c>
      <c r="U720" s="4">
        <f>ROUND(((E720-Hilfswerte!$B$20)/Hilfswerte!$B$21)+((F720-Hilfswerte!$B$22)/Hilfswerte!$B$23)+((G720-Hilfswerte!$B$24)/Hilfswerte!$B$25)+0.1*INDEX(Hilfswerte!$B$4:$B$15,MATCH(C720,Hilfswerte!$A$4:$A$15,0)),2)</f>
        <v>1.47</v>
      </c>
      <c r="V720" s="4">
        <f>ROUND(SQRT((((E720-Hilfswerte!$B$20)/Hilfswerte!$B$21)-Hilfswerte!$B$28)^2+(((F720-Hilfswerte!$B$22)/Hilfswerte!$B$23)-Hilfswerte!$B$29)^2+(((G720-Hilfswerte!$B$24)/Hilfswerte!$B$25)-Hilfswerte!$B$30)^2),3)</f>
        <v>0.88800000000000001</v>
      </c>
      <c r="W720" s="4">
        <f>ROUND(E720*Hilfswerte!$B$31,0)</f>
        <v>52209</v>
      </c>
      <c r="X720" s="4">
        <f t="shared" si="94"/>
        <v>44149</v>
      </c>
      <c r="Y720" s="4" t="str">
        <f>IF(T720="A - Top-Kunde","bereits Top-Kunde",IF(AND(V720&lt;=Hilfswerte!$B$34,H720&lt;0.5*W720),"Hoch",IF(AND(V720&lt;=Hilfswerte!$B$35,H720&lt;0.7*W720),"Mittel","Niedrig")))</f>
        <v>Mittel</v>
      </c>
      <c r="Z720" s="4">
        <f t="shared" si="95"/>
        <v>7.4</v>
      </c>
      <c r="AA720" s="4" t="str">
        <f>IF(J720&gt;365,"Bereits abgewandert (Segment D)",IF(Z720&gt;=Hilfswerte!$B$38,"Rot - akut gefaehrdet",IF(Z720&gt;=Hilfswerte!$B$39,"Gelb - beobachten","Gruen - stabil")))</f>
        <v>Gruen - stabil</v>
      </c>
    </row>
    <row r="721" spans="1:27" ht="15" customHeight="1" x14ac:dyDescent="0.25">
      <c r="A721" s="4" t="s">
        <v>1041</v>
      </c>
      <c r="B721" s="4" t="s">
        <v>176</v>
      </c>
      <c r="C721" s="4" t="s">
        <v>84</v>
      </c>
      <c r="D721" s="4" t="s">
        <v>30</v>
      </c>
      <c r="E721" s="4">
        <v>137</v>
      </c>
      <c r="F721" s="5">
        <v>14.7</v>
      </c>
      <c r="G721" s="5">
        <v>5.0999999999999996</v>
      </c>
      <c r="H721" s="6">
        <v>25870</v>
      </c>
      <c r="I721" s="4">
        <v>2</v>
      </c>
      <c r="J721" s="4">
        <v>47</v>
      </c>
      <c r="K721" s="4">
        <v>0</v>
      </c>
      <c r="L721" s="4">
        <v>13</v>
      </c>
      <c r="M721" s="4">
        <v>3</v>
      </c>
      <c r="N721" s="5">
        <v>1.3</v>
      </c>
      <c r="O721" s="7">
        <f t="shared" si="88"/>
        <v>4</v>
      </c>
      <c r="P721" s="7">
        <f t="shared" si="89"/>
        <v>2</v>
      </c>
      <c r="Q721" s="7">
        <f t="shared" si="90"/>
        <v>5</v>
      </c>
      <c r="R721" s="7">
        <f t="shared" si="91"/>
        <v>11</v>
      </c>
      <c r="S721" s="8">
        <f t="shared" si="92"/>
        <v>106.8</v>
      </c>
      <c r="T721" s="7" t="str">
        <f t="shared" si="93"/>
        <v>B - Kernkunde</v>
      </c>
      <c r="U721" s="4">
        <f>ROUND(((E721-Hilfswerte!$B$20)/Hilfswerte!$B$21)+((F721-Hilfswerte!$B$22)/Hilfswerte!$B$23)+((G721-Hilfswerte!$B$24)/Hilfswerte!$B$25)+0.1*INDEX(Hilfswerte!$B$4:$B$15,MATCH(C721,Hilfswerte!$A$4:$A$15,0)),2)</f>
        <v>-0.98</v>
      </c>
      <c r="V721" s="4">
        <f>ROUND(SQRT((((E721-Hilfswerte!$B$20)/Hilfswerte!$B$21)-Hilfswerte!$B$28)^2+(((F721-Hilfswerte!$B$22)/Hilfswerte!$B$23)-Hilfswerte!$B$29)^2+(((G721-Hilfswerte!$B$24)/Hilfswerte!$B$25)-Hilfswerte!$B$30)^2),3)</f>
        <v>1.0629999999999999</v>
      </c>
      <c r="W721" s="4">
        <f>ROUND(E721*Hilfswerte!$B$31,0)</f>
        <v>28160</v>
      </c>
      <c r="X721" s="4">
        <f t="shared" si="94"/>
        <v>2290</v>
      </c>
      <c r="Y721" s="4" t="str">
        <f>IF(T721="A - Top-Kunde","bereits Top-Kunde",IF(AND(V721&lt;=Hilfswerte!$B$34,H721&lt;0.5*W721),"Hoch",IF(AND(V721&lt;=Hilfswerte!$B$35,H721&lt;0.7*W721),"Mittel","Niedrig")))</f>
        <v>Niedrig</v>
      </c>
      <c r="Z721" s="4">
        <f t="shared" si="95"/>
        <v>5</v>
      </c>
      <c r="AA721" s="4" t="str">
        <f>IF(J721&gt;365,"Bereits abgewandert (Segment D)",IF(Z721&gt;=Hilfswerte!$B$38,"Rot - akut gefaehrdet",IF(Z721&gt;=Hilfswerte!$B$39,"Gelb - beobachten","Gruen - stabil")))</f>
        <v>Gruen - stabil</v>
      </c>
    </row>
    <row r="722" spans="1:27" ht="15" customHeight="1" x14ac:dyDescent="0.25">
      <c r="A722" s="4" t="s">
        <v>1042</v>
      </c>
      <c r="B722" s="4" t="s">
        <v>140</v>
      </c>
      <c r="C722" s="4" t="s">
        <v>62</v>
      </c>
      <c r="D722" s="4" t="s">
        <v>30</v>
      </c>
      <c r="E722" s="4">
        <v>18</v>
      </c>
      <c r="F722" s="5">
        <v>3.5</v>
      </c>
      <c r="G722" s="5">
        <v>12.7</v>
      </c>
      <c r="H722" s="6">
        <v>260</v>
      </c>
      <c r="I722" s="4">
        <v>1</v>
      </c>
      <c r="J722" s="4">
        <v>251</v>
      </c>
      <c r="K722" s="4">
        <v>0</v>
      </c>
      <c r="L722" s="4">
        <v>10</v>
      </c>
      <c r="M722" s="4">
        <v>5</v>
      </c>
      <c r="N722" s="5">
        <v>-2.6</v>
      </c>
      <c r="O722" s="7">
        <f t="shared" si="88"/>
        <v>2</v>
      </c>
      <c r="P722" s="7">
        <f t="shared" si="89"/>
        <v>1</v>
      </c>
      <c r="Q722" s="7">
        <f t="shared" si="90"/>
        <v>2</v>
      </c>
      <c r="R722" s="7">
        <f t="shared" si="91"/>
        <v>5</v>
      </c>
      <c r="S722" s="8">
        <f t="shared" si="92"/>
        <v>45.7</v>
      </c>
      <c r="T722" s="7" t="str">
        <f t="shared" si="93"/>
        <v>C - Entwicklungspotenzial</v>
      </c>
      <c r="U722" s="4">
        <f>ROUND(((E722-Hilfswerte!$B$20)/Hilfswerte!$B$21)+((F722-Hilfswerte!$B$22)/Hilfswerte!$B$23)+((G722-Hilfswerte!$B$24)/Hilfswerte!$B$25)+0.1*INDEX(Hilfswerte!$B$4:$B$15,MATCH(C722,Hilfswerte!$A$4:$A$15,0)),2)</f>
        <v>-0.06</v>
      </c>
      <c r="V722" s="4">
        <f>ROUND(SQRT((((E722-Hilfswerte!$B$20)/Hilfswerte!$B$21)-Hilfswerte!$B$28)^2+(((F722-Hilfswerte!$B$22)/Hilfswerte!$B$23)-Hilfswerte!$B$29)^2+(((G722-Hilfswerte!$B$24)/Hilfswerte!$B$25)-Hilfswerte!$B$30)^2),3)</f>
        <v>0.91800000000000004</v>
      </c>
      <c r="W722" s="4">
        <f>ROUND(E722*Hilfswerte!$B$31,0)</f>
        <v>3700</v>
      </c>
      <c r="X722" s="4">
        <f t="shared" si="94"/>
        <v>3440</v>
      </c>
      <c r="Y722" s="4" t="str">
        <f>IF(T722="A - Top-Kunde","bereits Top-Kunde",IF(AND(V722&lt;=Hilfswerte!$B$34,H722&lt;0.5*W722),"Hoch",IF(AND(V722&lt;=Hilfswerte!$B$35,H722&lt;0.7*W722),"Mittel","Niedrig")))</f>
        <v>Mittel</v>
      </c>
      <c r="Z722" s="4">
        <f t="shared" si="95"/>
        <v>15.6</v>
      </c>
      <c r="AA722" s="4" t="str">
        <f>IF(J722&gt;365,"Bereits abgewandert (Segment D)",IF(Z722&gt;=Hilfswerte!$B$38,"Rot - akut gefaehrdet",IF(Z722&gt;=Hilfswerte!$B$39,"Gelb - beobachten","Gruen - stabil")))</f>
        <v>Gelb - beobachten</v>
      </c>
    </row>
    <row r="723" spans="1:27" ht="15" customHeight="1" x14ac:dyDescent="0.25">
      <c r="A723" s="4" t="s">
        <v>1043</v>
      </c>
      <c r="B723" s="4" t="s">
        <v>37</v>
      </c>
      <c r="C723" s="4" t="s">
        <v>89</v>
      </c>
      <c r="D723" s="4" t="s">
        <v>52</v>
      </c>
      <c r="E723" s="4">
        <v>298</v>
      </c>
      <c r="F723" s="5">
        <v>65.2</v>
      </c>
      <c r="G723" s="5">
        <v>6.2</v>
      </c>
      <c r="H723" s="6">
        <v>15800</v>
      </c>
      <c r="I723" s="4">
        <v>2</v>
      </c>
      <c r="J723" s="4">
        <v>248</v>
      </c>
      <c r="K723" s="4">
        <v>0</v>
      </c>
      <c r="L723" s="4">
        <v>-5</v>
      </c>
      <c r="M723" s="4">
        <v>4</v>
      </c>
      <c r="N723" s="5">
        <v>1.2</v>
      </c>
      <c r="O723" s="7">
        <f t="shared" si="88"/>
        <v>2</v>
      </c>
      <c r="P723" s="7">
        <f t="shared" si="89"/>
        <v>2</v>
      </c>
      <c r="Q723" s="7">
        <f t="shared" si="90"/>
        <v>5</v>
      </c>
      <c r="R723" s="7">
        <f t="shared" si="91"/>
        <v>9</v>
      </c>
      <c r="S723" s="8">
        <f t="shared" si="92"/>
        <v>90.6</v>
      </c>
      <c r="T723" s="7" t="str">
        <f t="shared" si="93"/>
        <v>C - Entwicklungspotenzial</v>
      </c>
      <c r="U723" s="4">
        <f>ROUND(((E723-Hilfswerte!$B$20)/Hilfswerte!$B$21)+((F723-Hilfswerte!$B$22)/Hilfswerte!$B$23)+((G723-Hilfswerte!$B$24)/Hilfswerte!$B$25)+0.1*INDEX(Hilfswerte!$B$4:$B$15,MATCH(C723,Hilfswerte!$A$4:$A$15,0)),2)</f>
        <v>1.0900000000000001</v>
      </c>
      <c r="V723" s="4">
        <f>ROUND(SQRT((((E723-Hilfswerte!$B$20)/Hilfswerte!$B$21)-Hilfswerte!$B$28)^2+(((F723-Hilfswerte!$B$22)/Hilfswerte!$B$23)-Hilfswerte!$B$29)^2+(((G723-Hilfswerte!$B$24)/Hilfswerte!$B$25)-Hilfswerte!$B$30)^2),3)</f>
        <v>1.0920000000000001</v>
      </c>
      <c r="W723" s="4">
        <f>ROUND(E723*Hilfswerte!$B$31,0)</f>
        <v>61253</v>
      </c>
      <c r="X723" s="4">
        <f t="shared" si="94"/>
        <v>45453</v>
      </c>
      <c r="Y723" s="4" t="str">
        <f>IF(T723="A - Top-Kunde","bereits Top-Kunde",IF(AND(V723&lt;=Hilfswerte!$B$34,H723&lt;0.5*W723),"Hoch",IF(AND(V723&lt;=Hilfswerte!$B$35,H723&lt;0.7*W723),"Mittel","Niedrig")))</f>
        <v>Mittel</v>
      </c>
      <c r="Z723" s="4">
        <f t="shared" si="95"/>
        <v>12.4</v>
      </c>
      <c r="AA723" s="4" t="str">
        <f>IF(J723&gt;365,"Bereits abgewandert (Segment D)",IF(Z723&gt;=Hilfswerte!$B$38,"Rot - akut gefaehrdet",IF(Z723&gt;=Hilfswerte!$B$39,"Gelb - beobachten","Gruen - stabil")))</f>
        <v>Gruen - stabil</v>
      </c>
    </row>
    <row r="724" spans="1:27" ht="15" customHeight="1" x14ac:dyDescent="0.25">
      <c r="A724" s="4" t="s">
        <v>1044</v>
      </c>
      <c r="B724" s="4" t="s">
        <v>1045</v>
      </c>
      <c r="C724" s="4" t="s">
        <v>47</v>
      </c>
      <c r="D724" s="4" t="s">
        <v>30</v>
      </c>
      <c r="E724" s="4">
        <v>211</v>
      </c>
      <c r="F724" s="5">
        <v>87.9</v>
      </c>
      <c r="G724" s="5">
        <v>16.8</v>
      </c>
      <c r="H724" s="6">
        <v>3430</v>
      </c>
      <c r="I724" s="4">
        <v>2</v>
      </c>
      <c r="J724" s="4">
        <v>119</v>
      </c>
      <c r="K724" s="4">
        <v>0</v>
      </c>
      <c r="L724" s="4">
        <v>11</v>
      </c>
      <c r="M724" s="4">
        <v>6</v>
      </c>
      <c r="N724" s="5">
        <v>33.6</v>
      </c>
      <c r="O724" s="7">
        <f t="shared" si="88"/>
        <v>3</v>
      </c>
      <c r="P724" s="7">
        <f t="shared" si="89"/>
        <v>2</v>
      </c>
      <c r="Q724" s="7">
        <f t="shared" si="90"/>
        <v>4</v>
      </c>
      <c r="R724" s="7">
        <f t="shared" si="91"/>
        <v>9</v>
      </c>
      <c r="S724" s="8">
        <f t="shared" si="92"/>
        <v>103.5</v>
      </c>
      <c r="T724" s="7" t="str">
        <f t="shared" si="93"/>
        <v>C - Entwicklungspotenzial</v>
      </c>
      <c r="U724" s="4">
        <f>ROUND(((E724-Hilfswerte!$B$20)/Hilfswerte!$B$21)+((F724-Hilfswerte!$B$22)/Hilfswerte!$B$23)+((G724-Hilfswerte!$B$24)/Hilfswerte!$B$25)+0.1*INDEX(Hilfswerte!$B$4:$B$15,MATCH(C724,Hilfswerte!$A$4:$A$15,0)),2)</f>
        <v>2.6</v>
      </c>
      <c r="V724" s="4">
        <f>ROUND(SQRT((((E724-Hilfswerte!$B$20)/Hilfswerte!$B$21)-Hilfswerte!$B$28)^2+(((F724-Hilfswerte!$B$22)/Hilfswerte!$B$23)-Hilfswerte!$B$29)^2+(((G724-Hilfswerte!$B$24)/Hilfswerte!$B$25)-Hilfswerte!$B$30)^2),3)</f>
        <v>1.282</v>
      </c>
      <c r="W724" s="4">
        <f>ROUND(E724*Hilfswerte!$B$31,0)</f>
        <v>43370</v>
      </c>
      <c r="X724" s="4">
        <f t="shared" si="94"/>
        <v>39940</v>
      </c>
      <c r="Y724" s="4" t="str">
        <f>IF(T724="A - Top-Kunde","bereits Top-Kunde",IF(AND(V724&lt;=Hilfswerte!$B$34,H724&lt;0.5*W724),"Hoch",IF(AND(V724&lt;=Hilfswerte!$B$35,H724&lt;0.7*W724),"Mittel","Niedrig")))</f>
        <v>Niedrig</v>
      </c>
      <c r="Z724" s="4">
        <f t="shared" si="95"/>
        <v>8.1999999999999993</v>
      </c>
      <c r="AA724" s="4" t="str">
        <f>IF(J724&gt;365,"Bereits abgewandert (Segment D)",IF(Z724&gt;=Hilfswerte!$B$38,"Rot - akut gefaehrdet",IF(Z724&gt;=Hilfswerte!$B$39,"Gelb - beobachten","Gruen - stabil")))</f>
        <v>Gruen - stabil</v>
      </c>
    </row>
    <row r="725" spans="1:27" ht="15" customHeight="1" x14ac:dyDescent="0.25">
      <c r="A725" s="4" t="s">
        <v>1046</v>
      </c>
      <c r="B725" s="4" t="s">
        <v>657</v>
      </c>
      <c r="C725" s="4" t="s">
        <v>84</v>
      </c>
      <c r="D725" s="4" t="s">
        <v>48</v>
      </c>
      <c r="E725" s="4">
        <v>94</v>
      </c>
      <c r="F725" s="5">
        <v>26.2</v>
      </c>
      <c r="G725" s="5">
        <v>3</v>
      </c>
      <c r="H725" s="6">
        <v>57830</v>
      </c>
      <c r="I725" s="4">
        <v>4</v>
      </c>
      <c r="J725" s="4">
        <v>50</v>
      </c>
      <c r="K725" s="4">
        <v>0</v>
      </c>
      <c r="L725" s="4">
        <v>21</v>
      </c>
      <c r="M725" s="4">
        <v>4</v>
      </c>
      <c r="N725" s="5">
        <v>0.9</v>
      </c>
      <c r="O725" s="7">
        <f t="shared" si="88"/>
        <v>4</v>
      </c>
      <c r="P725" s="7">
        <f t="shared" si="89"/>
        <v>4</v>
      </c>
      <c r="Q725" s="7">
        <f t="shared" si="90"/>
        <v>5</v>
      </c>
      <c r="R725" s="7">
        <f t="shared" si="91"/>
        <v>13</v>
      </c>
      <c r="S725" s="8">
        <f t="shared" si="92"/>
        <v>124.2</v>
      </c>
      <c r="T725" s="7" t="str">
        <f t="shared" si="93"/>
        <v>B - Kernkunde</v>
      </c>
      <c r="U725" s="4">
        <f>ROUND(((E725-Hilfswerte!$B$20)/Hilfswerte!$B$21)+((F725-Hilfswerte!$B$22)/Hilfswerte!$B$23)+((G725-Hilfswerte!$B$24)/Hilfswerte!$B$25)+0.1*INDEX(Hilfswerte!$B$4:$B$15,MATCH(C725,Hilfswerte!$A$4:$A$15,0)),2)</f>
        <v>-1.29</v>
      </c>
      <c r="V725" s="4">
        <f>ROUND(SQRT((((E725-Hilfswerte!$B$20)/Hilfswerte!$B$21)-Hilfswerte!$B$28)^2+(((F725-Hilfswerte!$B$22)/Hilfswerte!$B$23)-Hilfswerte!$B$29)^2+(((G725-Hilfswerte!$B$24)/Hilfswerte!$B$25)-Hilfswerte!$B$30)^2),3)</f>
        <v>1.357</v>
      </c>
      <c r="W725" s="4">
        <f>ROUND(E725*Hilfswerte!$B$31,0)</f>
        <v>19321</v>
      </c>
      <c r="X725" s="4">
        <f t="shared" si="94"/>
        <v>0</v>
      </c>
      <c r="Y725" s="4" t="str">
        <f>IF(T725="A - Top-Kunde","bereits Top-Kunde",IF(AND(V725&lt;=Hilfswerte!$B$34,H725&lt;0.5*W725),"Hoch",IF(AND(V725&lt;=Hilfswerte!$B$35,H725&lt;0.7*W725),"Mittel","Niedrig")))</f>
        <v>Niedrig</v>
      </c>
      <c r="Z725" s="4">
        <f t="shared" si="95"/>
        <v>6.7</v>
      </c>
      <c r="AA725" s="4" t="str">
        <f>IF(J725&gt;365,"Bereits abgewandert (Segment D)",IF(Z725&gt;=Hilfswerte!$B$38,"Rot - akut gefaehrdet",IF(Z725&gt;=Hilfswerte!$B$39,"Gelb - beobachten","Gruen - stabil")))</f>
        <v>Gruen - stabil</v>
      </c>
    </row>
    <row r="726" spans="1:27" ht="15" customHeight="1" x14ac:dyDescent="0.25">
      <c r="A726" s="4" t="s">
        <v>1047</v>
      </c>
      <c r="B726" s="4" t="s">
        <v>451</v>
      </c>
      <c r="C726" s="4" t="s">
        <v>55</v>
      </c>
      <c r="D726" s="4" t="s">
        <v>30</v>
      </c>
      <c r="E726" s="4">
        <v>29</v>
      </c>
      <c r="F726" s="5">
        <v>7.6</v>
      </c>
      <c r="G726" s="5">
        <v>11</v>
      </c>
      <c r="H726" s="6">
        <v>1250</v>
      </c>
      <c r="I726" s="4">
        <v>1</v>
      </c>
      <c r="J726" s="4">
        <v>97</v>
      </c>
      <c r="K726" s="4">
        <v>0</v>
      </c>
      <c r="L726" s="4">
        <v>-4</v>
      </c>
      <c r="M726" s="4">
        <v>4</v>
      </c>
      <c r="N726" s="5">
        <v>26.9</v>
      </c>
      <c r="O726" s="7">
        <f t="shared" si="88"/>
        <v>3</v>
      </c>
      <c r="P726" s="7">
        <f t="shared" si="89"/>
        <v>1</v>
      </c>
      <c r="Q726" s="7">
        <f t="shared" si="90"/>
        <v>3</v>
      </c>
      <c r="R726" s="7">
        <f t="shared" si="91"/>
        <v>7</v>
      </c>
      <c r="S726" s="8">
        <f t="shared" si="92"/>
        <v>83.5</v>
      </c>
      <c r="T726" s="7" t="str">
        <f t="shared" si="93"/>
        <v>C - Entwicklungspotenzial</v>
      </c>
      <c r="U726" s="4">
        <f>ROUND(((E726-Hilfswerte!$B$20)/Hilfswerte!$B$21)+((F726-Hilfswerte!$B$22)/Hilfswerte!$B$23)+((G726-Hilfswerte!$B$24)/Hilfswerte!$B$25)+0.1*INDEX(Hilfswerte!$B$4:$B$15,MATCH(C726,Hilfswerte!$A$4:$A$15,0)),2)</f>
        <v>-0.34</v>
      </c>
      <c r="V726" s="4">
        <f>ROUND(SQRT((((E726-Hilfswerte!$B$20)/Hilfswerte!$B$21)-Hilfswerte!$B$28)^2+(((F726-Hilfswerte!$B$22)/Hilfswerte!$B$23)-Hilfswerte!$B$29)^2+(((G726-Hilfswerte!$B$24)/Hilfswerte!$B$25)-Hilfswerte!$B$30)^2),3)</f>
        <v>0.80300000000000005</v>
      </c>
      <c r="W726" s="4">
        <f>ROUND(E726*Hilfswerte!$B$31,0)</f>
        <v>5961</v>
      </c>
      <c r="X726" s="4">
        <f t="shared" si="94"/>
        <v>4711</v>
      </c>
      <c r="Y726" s="4" t="str">
        <f>IF(T726="A - Top-Kunde","bereits Top-Kunde",IF(AND(V726&lt;=Hilfswerte!$B$34,H726&lt;0.5*W726),"Hoch",IF(AND(V726&lt;=Hilfswerte!$B$35,H726&lt;0.7*W726),"Mittel","Niedrig")))</f>
        <v>Hoch</v>
      </c>
      <c r="Z726" s="4">
        <f t="shared" si="95"/>
        <v>4.9000000000000004</v>
      </c>
      <c r="AA726" s="4" t="str">
        <f>IF(J726&gt;365,"Bereits abgewandert (Segment D)",IF(Z726&gt;=Hilfswerte!$B$38,"Rot - akut gefaehrdet",IF(Z726&gt;=Hilfswerte!$B$39,"Gelb - beobachten","Gruen - stabil")))</f>
        <v>Gruen - stabil</v>
      </c>
    </row>
    <row r="727" spans="1:27" ht="15" customHeight="1" x14ac:dyDescent="0.25">
      <c r="A727" s="4" t="s">
        <v>1048</v>
      </c>
      <c r="B727" s="4" t="s">
        <v>541</v>
      </c>
      <c r="C727" s="4" t="s">
        <v>29</v>
      </c>
      <c r="D727" s="4" t="s">
        <v>30</v>
      </c>
      <c r="E727" s="4">
        <v>141</v>
      </c>
      <c r="F727" s="5">
        <v>30.5</v>
      </c>
      <c r="G727" s="5">
        <v>7.5</v>
      </c>
      <c r="H727" s="6">
        <v>0</v>
      </c>
      <c r="I727" s="4">
        <v>0</v>
      </c>
      <c r="J727" s="4">
        <v>840</v>
      </c>
      <c r="K727" s="4">
        <v>0</v>
      </c>
      <c r="L727" s="4">
        <v>8</v>
      </c>
      <c r="M727" s="4">
        <v>0</v>
      </c>
      <c r="N727" s="5">
        <v>-49.5</v>
      </c>
      <c r="O727" s="7">
        <f t="shared" si="88"/>
        <v>1</v>
      </c>
      <c r="P727" s="7">
        <f t="shared" si="89"/>
        <v>1</v>
      </c>
      <c r="Q727" s="7">
        <f t="shared" si="90"/>
        <v>1</v>
      </c>
      <c r="R727" s="7">
        <f t="shared" si="91"/>
        <v>3</v>
      </c>
      <c r="S727" s="8">
        <f t="shared" si="92"/>
        <v>2.9</v>
      </c>
      <c r="T727" s="7" t="str">
        <f t="shared" si="93"/>
        <v>D - Abwanderungsrisiko</v>
      </c>
      <c r="U727" s="4">
        <f>ROUND(((E727-Hilfswerte!$B$20)/Hilfswerte!$B$21)+((F727-Hilfswerte!$B$22)/Hilfswerte!$B$23)+((G727-Hilfswerte!$B$24)/Hilfswerte!$B$25)+0.1*INDEX(Hilfswerte!$B$4:$B$15,MATCH(C727,Hilfswerte!$A$4:$A$15,0)),2)</f>
        <v>-0.03</v>
      </c>
      <c r="V727" s="4">
        <f>ROUND(SQRT((((E727-Hilfswerte!$B$20)/Hilfswerte!$B$21)-Hilfswerte!$B$28)^2+(((F727-Hilfswerte!$B$22)/Hilfswerte!$B$23)-Hilfswerte!$B$29)^2+(((G727-Hilfswerte!$B$24)/Hilfswerte!$B$25)-Hilfswerte!$B$30)^2),3)</f>
        <v>0.61399999999999999</v>
      </c>
      <c r="W727" s="4">
        <f>ROUND(E727*Hilfswerte!$B$31,0)</f>
        <v>28982</v>
      </c>
      <c r="X727" s="4">
        <f t="shared" si="94"/>
        <v>28982</v>
      </c>
      <c r="Y727" s="4" t="str">
        <f>IF(T727="A - Top-Kunde","bereits Top-Kunde",IF(AND(V727&lt;=Hilfswerte!$B$34,H727&lt;0.5*W727),"Hoch",IF(AND(V727&lt;=Hilfswerte!$B$35,H727&lt;0.7*W727),"Mittel","Niedrig")))</f>
        <v>Hoch</v>
      </c>
      <c r="Z727" s="4">
        <f t="shared" si="95"/>
        <v>63.4</v>
      </c>
      <c r="AA727" s="4" t="str">
        <f>IF(J727&gt;365,"Bereits abgewandert (Segment D)",IF(Z727&gt;=Hilfswerte!$B$38,"Rot - akut gefaehrdet",IF(Z727&gt;=Hilfswerte!$B$39,"Gelb - beobachten","Gruen - stabil")))</f>
        <v>Bereits abgewandert (Segment D)</v>
      </c>
    </row>
    <row r="728" spans="1:27" ht="15" customHeight="1" x14ac:dyDescent="0.25">
      <c r="A728" s="4" t="s">
        <v>1049</v>
      </c>
      <c r="B728" s="4" t="s">
        <v>1050</v>
      </c>
      <c r="C728" s="4" t="s">
        <v>62</v>
      </c>
      <c r="D728" s="4" t="s">
        <v>30</v>
      </c>
      <c r="E728" s="4">
        <v>108</v>
      </c>
      <c r="F728" s="5">
        <v>24.9</v>
      </c>
      <c r="G728" s="5">
        <v>2.8</v>
      </c>
      <c r="H728" s="6">
        <v>6200</v>
      </c>
      <c r="I728" s="4">
        <v>2</v>
      </c>
      <c r="J728" s="4">
        <v>245</v>
      </c>
      <c r="K728" s="4">
        <v>0</v>
      </c>
      <c r="L728" s="4">
        <v>-5</v>
      </c>
      <c r="M728" s="4">
        <v>4</v>
      </c>
      <c r="N728" s="5">
        <v>-0.3</v>
      </c>
      <c r="O728" s="7">
        <f t="shared" si="88"/>
        <v>2</v>
      </c>
      <c r="P728" s="7">
        <f t="shared" si="89"/>
        <v>2</v>
      </c>
      <c r="Q728" s="7">
        <f t="shared" si="90"/>
        <v>4</v>
      </c>
      <c r="R728" s="7">
        <f t="shared" si="91"/>
        <v>8</v>
      </c>
      <c r="S728" s="8">
        <f t="shared" si="92"/>
        <v>79.900000000000006</v>
      </c>
      <c r="T728" s="7" t="str">
        <f t="shared" si="93"/>
        <v>C - Entwicklungspotenzial</v>
      </c>
      <c r="U728" s="4">
        <f>ROUND(((E728-Hilfswerte!$B$20)/Hilfswerte!$B$21)+((F728-Hilfswerte!$B$22)/Hilfswerte!$B$23)+((G728-Hilfswerte!$B$24)/Hilfswerte!$B$25)+0.1*INDEX(Hilfswerte!$B$4:$B$15,MATCH(C728,Hilfswerte!$A$4:$A$15,0)),2)</f>
        <v>-0.86</v>
      </c>
      <c r="V728" s="4">
        <f>ROUND(SQRT((((E728-Hilfswerte!$B$20)/Hilfswerte!$B$21)-Hilfswerte!$B$28)^2+(((F728-Hilfswerte!$B$22)/Hilfswerte!$B$23)-Hilfswerte!$B$29)^2+(((G728-Hilfswerte!$B$24)/Hilfswerte!$B$25)-Hilfswerte!$B$30)^2),3)</f>
        <v>1.379</v>
      </c>
      <c r="W728" s="4">
        <f>ROUND(E728*Hilfswerte!$B$31,0)</f>
        <v>22199</v>
      </c>
      <c r="X728" s="4">
        <f t="shared" si="94"/>
        <v>15999</v>
      </c>
      <c r="Y728" s="4" t="str">
        <f>IF(T728="A - Top-Kunde","bereits Top-Kunde",IF(AND(V728&lt;=Hilfswerte!$B$34,H728&lt;0.5*W728),"Hoch",IF(AND(V728&lt;=Hilfswerte!$B$35,H728&lt;0.7*W728),"Mittel","Niedrig")))</f>
        <v>Niedrig</v>
      </c>
      <c r="Z728" s="4">
        <f t="shared" si="95"/>
        <v>12.4</v>
      </c>
      <c r="AA728" s="4" t="str">
        <f>IF(J728&gt;365,"Bereits abgewandert (Segment D)",IF(Z728&gt;=Hilfswerte!$B$38,"Rot - akut gefaehrdet",IF(Z728&gt;=Hilfswerte!$B$39,"Gelb - beobachten","Gruen - stabil")))</f>
        <v>Gruen - stabil</v>
      </c>
    </row>
    <row r="729" spans="1:27" ht="15" customHeight="1" x14ac:dyDescent="0.25">
      <c r="A729" s="4" t="s">
        <v>1051</v>
      </c>
      <c r="B729" s="4" t="s">
        <v>335</v>
      </c>
      <c r="C729" s="4" t="s">
        <v>84</v>
      </c>
      <c r="D729" s="4" t="s">
        <v>30</v>
      </c>
      <c r="E729" s="4">
        <v>37</v>
      </c>
      <c r="F729" s="5">
        <v>6</v>
      </c>
      <c r="G729" s="5">
        <v>7.5</v>
      </c>
      <c r="H729" s="6">
        <v>1520</v>
      </c>
      <c r="I729" s="4">
        <v>1</v>
      </c>
      <c r="J729" s="4">
        <v>344</v>
      </c>
      <c r="K729" s="4">
        <v>0</v>
      </c>
      <c r="L729" s="4">
        <v>2</v>
      </c>
      <c r="M729" s="4">
        <v>1</v>
      </c>
      <c r="N729" s="5">
        <v>-14.1</v>
      </c>
      <c r="O729" s="7">
        <f t="shared" si="88"/>
        <v>2</v>
      </c>
      <c r="P729" s="7">
        <f t="shared" si="89"/>
        <v>1</v>
      </c>
      <c r="Q729" s="7">
        <f t="shared" si="90"/>
        <v>3</v>
      </c>
      <c r="R729" s="7">
        <f t="shared" si="91"/>
        <v>6</v>
      </c>
      <c r="S729" s="8">
        <f t="shared" si="92"/>
        <v>52.4</v>
      </c>
      <c r="T729" s="7" t="str">
        <f t="shared" si="93"/>
        <v>C - Entwicklungspotenzial</v>
      </c>
      <c r="U729" s="4">
        <f>ROUND(((E729-Hilfswerte!$B$20)/Hilfswerte!$B$21)+((F729-Hilfswerte!$B$22)/Hilfswerte!$B$23)+((G729-Hilfswerte!$B$24)/Hilfswerte!$B$25)+0.1*INDEX(Hilfswerte!$B$4:$B$15,MATCH(C729,Hilfswerte!$A$4:$A$15,0)),2)</f>
        <v>-1.18</v>
      </c>
      <c r="V729" s="4">
        <f>ROUND(SQRT((((E729-Hilfswerte!$B$20)/Hilfswerte!$B$21)-Hilfswerte!$B$28)^2+(((F729-Hilfswerte!$B$22)/Hilfswerte!$B$23)-Hilfswerte!$B$29)^2+(((G729-Hilfswerte!$B$24)/Hilfswerte!$B$25)-Hilfswerte!$B$30)^2),3)</f>
        <v>0.99199999999999999</v>
      </c>
      <c r="W729" s="4">
        <f>ROUND(E729*Hilfswerte!$B$31,0)</f>
        <v>7605</v>
      </c>
      <c r="X729" s="4">
        <f t="shared" si="94"/>
        <v>6085</v>
      </c>
      <c r="Y729" s="4" t="str">
        <f>IF(T729="A - Top-Kunde","bereits Top-Kunde",IF(AND(V729&lt;=Hilfswerte!$B$34,H729&lt;0.5*W729),"Hoch",IF(AND(V729&lt;=Hilfswerte!$B$35,H729&lt;0.7*W729),"Mittel","Niedrig")))</f>
        <v>Mittel</v>
      </c>
      <c r="Z729" s="4">
        <f t="shared" si="95"/>
        <v>23.2</v>
      </c>
      <c r="AA729" s="4" t="str">
        <f>IF(J729&gt;365,"Bereits abgewandert (Segment D)",IF(Z729&gt;=Hilfswerte!$B$38,"Rot - akut gefaehrdet",IF(Z729&gt;=Hilfswerte!$B$39,"Gelb - beobachten","Gruen - stabil")))</f>
        <v>Rot - akut gefaehrdet</v>
      </c>
    </row>
    <row r="730" spans="1:27" ht="15" customHeight="1" x14ac:dyDescent="0.25">
      <c r="A730" s="4" t="s">
        <v>1052</v>
      </c>
      <c r="B730" s="4" t="s">
        <v>40</v>
      </c>
      <c r="C730" s="4" t="s">
        <v>33</v>
      </c>
      <c r="D730" s="4" t="s">
        <v>48</v>
      </c>
      <c r="E730" s="4">
        <v>21</v>
      </c>
      <c r="F730" s="5">
        <v>3</v>
      </c>
      <c r="G730" s="5">
        <v>16.2</v>
      </c>
      <c r="H730" s="6">
        <v>8730</v>
      </c>
      <c r="I730" s="4">
        <v>4</v>
      </c>
      <c r="J730" s="4">
        <v>2</v>
      </c>
      <c r="K730" s="4">
        <v>0</v>
      </c>
      <c r="L730" s="4">
        <v>3</v>
      </c>
      <c r="M730" s="4">
        <v>5</v>
      </c>
      <c r="N730" s="5">
        <v>-8.4</v>
      </c>
      <c r="O730" s="7">
        <f t="shared" si="88"/>
        <v>5</v>
      </c>
      <c r="P730" s="7">
        <f t="shared" si="89"/>
        <v>4</v>
      </c>
      <c r="Q730" s="7">
        <f t="shared" si="90"/>
        <v>5</v>
      </c>
      <c r="R730" s="7">
        <f t="shared" si="91"/>
        <v>14</v>
      </c>
      <c r="S730" s="8">
        <f t="shared" si="92"/>
        <v>134.9</v>
      </c>
      <c r="T730" s="7" t="str">
        <f t="shared" si="93"/>
        <v>A - Top-Kunde</v>
      </c>
      <c r="U730" s="4">
        <f>ROUND(((E730-Hilfswerte!$B$20)/Hilfswerte!$B$21)+((F730-Hilfswerte!$B$22)/Hilfswerte!$B$23)+((G730-Hilfswerte!$B$24)/Hilfswerte!$B$25)+0.1*INDEX(Hilfswerte!$B$4:$B$15,MATCH(C730,Hilfswerte!$A$4:$A$15,0)),2)</f>
        <v>0.11</v>
      </c>
      <c r="V730" s="4">
        <f>ROUND(SQRT((((E730-Hilfswerte!$B$20)/Hilfswerte!$B$21)-Hilfswerte!$B$28)^2+(((F730-Hilfswerte!$B$22)/Hilfswerte!$B$23)-Hilfswerte!$B$29)^2+(((G730-Hilfswerte!$B$24)/Hilfswerte!$B$25)-Hilfswerte!$B$30)^2),3)</f>
        <v>1.1870000000000001</v>
      </c>
      <c r="W730" s="4">
        <f>ROUND(E730*Hilfswerte!$B$31,0)</f>
        <v>4316</v>
      </c>
      <c r="X730" s="4">
        <f t="shared" si="94"/>
        <v>0</v>
      </c>
      <c r="Y730" s="4" t="str">
        <f>IF(T730="A - Top-Kunde","bereits Top-Kunde",IF(AND(V730&lt;=Hilfswerte!$B$34,H730&lt;0.5*W730),"Hoch",IF(AND(V730&lt;=Hilfswerte!$B$35,H730&lt;0.7*W730),"Mittel","Niedrig")))</f>
        <v>bereits Top-Kunde</v>
      </c>
      <c r="Z730" s="4">
        <f t="shared" si="95"/>
        <v>4.0999999999999996</v>
      </c>
      <c r="AA730" s="4" t="str">
        <f>IF(J730&gt;365,"Bereits abgewandert (Segment D)",IF(Z730&gt;=Hilfswerte!$B$38,"Rot - akut gefaehrdet",IF(Z730&gt;=Hilfswerte!$B$39,"Gelb - beobachten","Gruen - stabil")))</f>
        <v>Gruen - stabil</v>
      </c>
    </row>
    <row r="731" spans="1:27" ht="15" customHeight="1" x14ac:dyDescent="0.25">
      <c r="A731" s="4" t="s">
        <v>1053</v>
      </c>
      <c r="B731" s="4" t="s">
        <v>508</v>
      </c>
      <c r="C731" s="4" t="s">
        <v>84</v>
      </c>
      <c r="D731" s="4" t="s">
        <v>52</v>
      </c>
      <c r="E731" s="4">
        <v>38</v>
      </c>
      <c r="F731" s="5">
        <v>7.7</v>
      </c>
      <c r="G731" s="5">
        <v>17.3</v>
      </c>
      <c r="H731" s="6">
        <v>0</v>
      </c>
      <c r="I731" s="4">
        <v>0</v>
      </c>
      <c r="J731" s="4">
        <v>527</v>
      </c>
      <c r="K731" s="4">
        <v>0</v>
      </c>
      <c r="L731" s="4">
        <v>10</v>
      </c>
      <c r="M731" s="4">
        <v>0</v>
      </c>
      <c r="N731" s="5">
        <v>-88.7</v>
      </c>
      <c r="O731" s="7">
        <f t="shared" si="88"/>
        <v>1</v>
      </c>
      <c r="P731" s="7">
        <f t="shared" si="89"/>
        <v>1</v>
      </c>
      <c r="Q731" s="7">
        <f t="shared" si="90"/>
        <v>1</v>
      </c>
      <c r="R731" s="7">
        <f t="shared" si="91"/>
        <v>3</v>
      </c>
      <c r="S731" s="8">
        <f t="shared" si="92"/>
        <v>-17.399999999999999</v>
      </c>
      <c r="T731" s="7" t="str">
        <f t="shared" si="93"/>
        <v>D - Abwanderungsrisiko</v>
      </c>
      <c r="U731" s="4">
        <f>ROUND(((E731-Hilfswerte!$B$20)/Hilfswerte!$B$21)+((F731-Hilfswerte!$B$22)/Hilfswerte!$B$23)+((G731-Hilfswerte!$B$24)/Hilfswerte!$B$25)+0.1*INDEX(Hilfswerte!$B$4:$B$15,MATCH(C731,Hilfswerte!$A$4:$A$15,0)),2)</f>
        <v>0.41</v>
      </c>
      <c r="V731" s="4">
        <f>ROUND(SQRT((((E731-Hilfswerte!$B$20)/Hilfswerte!$B$21)-Hilfswerte!$B$28)^2+(((F731-Hilfswerte!$B$22)/Hilfswerte!$B$23)-Hilfswerte!$B$29)^2+(((G731-Hilfswerte!$B$24)/Hilfswerte!$B$25)-Hilfswerte!$B$30)^2),3)</f>
        <v>1.238</v>
      </c>
      <c r="W731" s="4">
        <f>ROUND(E731*Hilfswerte!$B$31,0)</f>
        <v>7811</v>
      </c>
      <c r="X731" s="4">
        <f t="shared" si="94"/>
        <v>7811</v>
      </c>
      <c r="Y731" s="4" t="str">
        <f>IF(T731="A - Top-Kunde","bereits Top-Kunde",IF(AND(V731&lt;=Hilfswerte!$B$34,H731&lt;0.5*W731),"Hoch",IF(AND(V731&lt;=Hilfswerte!$B$35,H731&lt;0.7*W731),"Mittel","Niedrig")))</f>
        <v>Niedrig</v>
      </c>
      <c r="Z731" s="4">
        <f t="shared" si="95"/>
        <v>63.8</v>
      </c>
      <c r="AA731" s="4" t="str">
        <f>IF(J731&gt;365,"Bereits abgewandert (Segment D)",IF(Z731&gt;=Hilfswerte!$B$38,"Rot - akut gefaehrdet",IF(Z731&gt;=Hilfswerte!$B$39,"Gelb - beobachten","Gruen - stabil")))</f>
        <v>Bereits abgewandert (Segment D)</v>
      </c>
    </row>
    <row r="732" spans="1:27" ht="15" customHeight="1" x14ac:dyDescent="0.25">
      <c r="A732" s="4" t="s">
        <v>1054</v>
      </c>
      <c r="B732" s="4" t="s">
        <v>735</v>
      </c>
      <c r="C732" s="4" t="s">
        <v>29</v>
      </c>
      <c r="D732" s="4" t="s">
        <v>30</v>
      </c>
      <c r="E732" s="4">
        <v>102</v>
      </c>
      <c r="F732" s="5">
        <v>20.3</v>
      </c>
      <c r="G732" s="5">
        <v>21.6</v>
      </c>
      <c r="H732" s="6">
        <v>0</v>
      </c>
      <c r="I732" s="4">
        <v>0</v>
      </c>
      <c r="J732" s="4">
        <v>368</v>
      </c>
      <c r="K732" s="4">
        <v>0</v>
      </c>
      <c r="L732" s="4">
        <v>-5</v>
      </c>
      <c r="M732" s="4">
        <v>0</v>
      </c>
      <c r="N732" s="5">
        <v>-41.1</v>
      </c>
      <c r="O732" s="7">
        <f t="shared" si="88"/>
        <v>1</v>
      </c>
      <c r="P732" s="7">
        <f t="shared" si="89"/>
        <v>1</v>
      </c>
      <c r="Q732" s="7">
        <f t="shared" si="90"/>
        <v>1</v>
      </c>
      <c r="R732" s="7">
        <f t="shared" si="91"/>
        <v>3</v>
      </c>
      <c r="S732" s="8">
        <f t="shared" si="92"/>
        <v>9.5</v>
      </c>
      <c r="T732" s="7" t="str">
        <f t="shared" si="93"/>
        <v>D - Abwanderungsrisiko</v>
      </c>
      <c r="U732" s="4">
        <f>ROUND(((E732-Hilfswerte!$B$20)/Hilfswerte!$B$21)+((F732-Hilfswerte!$B$22)/Hilfswerte!$B$23)+((G732-Hilfswerte!$B$24)/Hilfswerte!$B$25)+0.1*INDEX(Hilfswerte!$B$4:$B$15,MATCH(C732,Hilfswerte!$A$4:$A$15,0)),2)</f>
        <v>1.86</v>
      </c>
      <c r="V732" s="4">
        <f>ROUND(SQRT((((E732-Hilfswerte!$B$20)/Hilfswerte!$B$21)-Hilfswerte!$B$28)^2+(((F732-Hilfswerte!$B$22)/Hilfswerte!$B$23)-Hilfswerte!$B$29)^2+(((G732-Hilfswerte!$B$24)/Hilfswerte!$B$25)-Hilfswerte!$B$30)^2),3)</f>
        <v>1.702</v>
      </c>
      <c r="W732" s="4">
        <f>ROUND(E732*Hilfswerte!$B$31,0)</f>
        <v>20966</v>
      </c>
      <c r="X732" s="4">
        <f t="shared" si="94"/>
        <v>20966</v>
      </c>
      <c r="Y732" s="4" t="str">
        <f>IF(T732="A - Top-Kunde","bereits Top-Kunde",IF(AND(V732&lt;=Hilfswerte!$B$34,H732&lt;0.5*W732),"Hoch",IF(AND(V732&lt;=Hilfswerte!$B$35,H732&lt;0.7*W732),"Mittel","Niedrig")))</f>
        <v>Niedrig</v>
      </c>
      <c r="Z732" s="4">
        <f t="shared" si="95"/>
        <v>34.799999999999997</v>
      </c>
      <c r="AA732" s="4" t="str">
        <f>IF(J732&gt;365,"Bereits abgewandert (Segment D)",IF(Z732&gt;=Hilfswerte!$B$38,"Rot - akut gefaehrdet",IF(Z732&gt;=Hilfswerte!$B$39,"Gelb - beobachten","Gruen - stabil")))</f>
        <v>Bereits abgewandert (Segment D)</v>
      </c>
    </row>
    <row r="733" spans="1:27" ht="15" customHeight="1" x14ac:dyDescent="0.25">
      <c r="A733" s="4" t="s">
        <v>1055</v>
      </c>
      <c r="B733" s="4" t="s">
        <v>451</v>
      </c>
      <c r="C733" s="4" t="s">
        <v>62</v>
      </c>
      <c r="D733" s="4" t="s">
        <v>30</v>
      </c>
      <c r="E733" s="4">
        <v>230</v>
      </c>
      <c r="F733" s="5">
        <v>47.2</v>
      </c>
      <c r="G733" s="5">
        <v>6.6</v>
      </c>
      <c r="H733" s="6">
        <v>7100</v>
      </c>
      <c r="I733" s="4">
        <v>2</v>
      </c>
      <c r="J733" s="4">
        <v>38</v>
      </c>
      <c r="K733" s="4">
        <v>0</v>
      </c>
      <c r="L733" s="4">
        <v>-2</v>
      </c>
      <c r="M733" s="4">
        <v>4</v>
      </c>
      <c r="N733" s="5">
        <v>21.4</v>
      </c>
      <c r="O733" s="7">
        <f t="shared" si="88"/>
        <v>4</v>
      </c>
      <c r="P733" s="7">
        <f t="shared" si="89"/>
        <v>2</v>
      </c>
      <c r="Q733" s="7">
        <f t="shared" si="90"/>
        <v>4</v>
      </c>
      <c r="R733" s="7">
        <f t="shared" si="91"/>
        <v>10</v>
      </c>
      <c r="S733" s="8">
        <f t="shared" si="92"/>
        <v>110.7</v>
      </c>
      <c r="T733" s="7" t="str">
        <f t="shared" si="93"/>
        <v>B - Kernkunde</v>
      </c>
      <c r="U733" s="4">
        <f>ROUND(((E733-Hilfswerte!$B$20)/Hilfswerte!$B$21)+((F733-Hilfswerte!$B$22)/Hilfswerte!$B$23)+((G733-Hilfswerte!$B$24)/Hilfswerte!$B$25)+0.1*INDEX(Hilfswerte!$B$4:$B$15,MATCH(C733,Hilfswerte!$A$4:$A$15,0)),2)</f>
        <v>0.66</v>
      </c>
      <c r="V733" s="4">
        <f>ROUND(SQRT((((E733-Hilfswerte!$B$20)/Hilfswerte!$B$21)-Hilfswerte!$B$28)^2+(((F733-Hilfswerte!$B$22)/Hilfswerte!$B$23)-Hilfswerte!$B$29)^2+(((G733-Hilfswerte!$B$24)/Hilfswerte!$B$25)-Hilfswerte!$B$30)^2),3)</f>
        <v>0.79900000000000004</v>
      </c>
      <c r="W733" s="4">
        <f>ROUND(E733*Hilfswerte!$B$31,0)</f>
        <v>47276</v>
      </c>
      <c r="X733" s="4">
        <f t="shared" si="94"/>
        <v>40176</v>
      </c>
      <c r="Y733" s="4" t="str">
        <f>IF(T733="A - Top-Kunde","bereits Top-Kunde",IF(AND(V733&lt;=Hilfswerte!$B$34,H733&lt;0.5*W733),"Hoch",IF(AND(V733&lt;=Hilfswerte!$B$35,H733&lt;0.7*W733),"Mittel","Niedrig")))</f>
        <v>Hoch</v>
      </c>
      <c r="Z733" s="4">
        <f t="shared" si="95"/>
        <v>1.9</v>
      </c>
      <c r="AA733" s="4" t="str">
        <f>IF(J733&gt;365,"Bereits abgewandert (Segment D)",IF(Z733&gt;=Hilfswerte!$B$38,"Rot - akut gefaehrdet",IF(Z733&gt;=Hilfswerte!$B$39,"Gelb - beobachten","Gruen - stabil")))</f>
        <v>Gruen - stabil</v>
      </c>
    </row>
    <row r="734" spans="1:27" ht="15" customHeight="1" x14ac:dyDescent="0.25">
      <c r="A734" s="4" t="s">
        <v>1056</v>
      </c>
      <c r="B734" s="4" t="s">
        <v>103</v>
      </c>
      <c r="C734" s="4" t="s">
        <v>65</v>
      </c>
      <c r="D734" s="4" t="s">
        <v>106</v>
      </c>
      <c r="E734" s="4">
        <v>152</v>
      </c>
      <c r="F734" s="5">
        <v>42.1</v>
      </c>
      <c r="G734" s="5">
        <v>10.199999999999999</v>
      </c>
      <c r="H734" s="6">
        <v>0</v>
      </c>
      <c r="I734" s="4">
        <v>0</v>
      </c>
      <c r="J734" s="4">
        <v>662</v>
      </c>
      <c r="K734" s="4">
        <v>0</v>
      </c>
      <c r="L734" s="4">
        <v>0</v>
      </c>
      <c r="M734" s="4">
        <v>0</v>
      </c>
      <c r="N734" s="5">
        <v>-71.400000000000006</v>
      </c>
      <c r="O734" s="7">
        <f t="shared" si="88"/>
        <v>1</v>
      </c>
      <c r="P734" s="7">
        <f t="shared" si="89"/>
        <v>1</v>
      </c>
      <c r="Q734" s="7">
        <f t="shared" si="90"/>
        <v>1</v>
      </c>
      <c r="R734" s="7">
        <f t="shared" si="91"/>
        <v>3</v>
      </c>
      <c r="S734" s="8">
        <f t="shared" si="92"/>
        <v>-5.7</v>
      </c>
      <c r="T734" s="7" t="str">
        <f t="shared" si="93"/>
        <v>D - Abwanderungsrisiko</v>
      </c>
      <c r="U734" s="4">
        <f>ROUND(((E734-Hilfswerte!$B$20)/Hilfswerte!$B$21)+((F734-Hilfswerte!$B$22)/Hilfswerte!$B$23)+((G734-Hilfswerte!$B$24)/Hilfswerte!$B$25)+0.1*INDEX(Hilfswerte!$B$4:$B$15,MATCH(C734,Hilfswerte!$A$4:$A$15,0)),2)</f>
        <v>0.34</v>
      </c>
      <c r="V734" s="4">
        <f>ROUND(SQRT((((E734-Hilfswerte!$B$20)/Hilfswerte!$B$21)-Hilfswerte!$B$28)^2+(((F734-Hilfswerte!$B$22)/Hilfswerte!$B$23)-Hilfswerte!$B$29)^2+(((G734-Hilfswerte!$B$24)/Hilfswerte!$B$25)-Hilfswerte!$B$30)^2),3)</f>
        <v>0.19</v>
      </c>
      <c r="W734" s="4">
        <f>ROUND(E734*Hilfswerte!$B$31,0)</f>
        <v>31243</v>
      </c>
      <c r="X734" s="4">
        <f t="shared" si="94"/>
        <v>31243</v>
      </c>
      <c r="Y734" s="4" t="str">
        <f>IF(T734="A - Top-Kunde","bereits Top-Kunde",IF(AND(V734&lt;=Hilfswerte!$B$34,H734&lt;0.5*W734),"Hoch",IF(AND(V734&lt;=Hilfswerte!$B$35,H734&lt;0.7*W734),"Mittel","Niedrig")))</f>
        <v>Hoch</v>
      </c>
      <c r="Z734" s="4">
        <f t="shared" si="95"/>
        <v>61.7</v>
      </c>
      <c r="AA734" s="4" t="str">
        <f>IF(J734&gt;365,"Bereits abgewandert (Segment D)",IF(Z734&gt;=Hilfswerte!$B$38,"Rot - akut gefaehrdet",IF(Z734&gt;=Hilfswerte!$B$39,"Gelb - beobachten","Gruen - stabil")))</f>
        <v>Bereits abgewandert (Segment D)</v>
      </c>
    </row>
    <row r="735" spans="1:27" ht="15" customHeight="1" x14ac:dyDescent="0.25">
      <c r="A735" s="4" t="s">
        <v>1057</v>
      </c>
      <c r="B735" s="4" t="s">
        <v>418</v>
      </c>
      <c r="C735" s="4" t="s">
        <v>29</v>
      </c>
      <c r="D735" s="4" t="s">
        <v>30</v>
      </c>
      <c r="E735" s="4">
        <v>206</v>
      </c>
      <c r="F735" s="5">
        <v>28.8</v>
      </c>
      <c r="G735" s="5">
        <v>17.100000000000001</v>
      </c>
      <c r="H735" s="6">
        <v>14830</v>
      </c>
      <c r="I735" s="4">
        <v>1</v>
      </c>
      <c r="J735" s="4">
        <v>305</v>
      </c>
      <c r="K735" s="4">
        <v>1</v>
      </c>
      <c r="L735" s="4">
        <v>-5</v>
      </c>
      <c r="M735" s="4">
        <v>5</v>
      </c>
      <c r="N735" s="5">
        <v>38.6</v>
      </c>
      <c r="O735" s="7">
        <f t="shared" si="88"/>
        <v>2</v>
      </c>
      <c r="P735" s="7">
        <f t="shared" si="89"/>
        <v>1</v>
      </c>
      <c r="Q735" s="7">
        <f t="shared" si="90"/>
        <v>5</v>
      </c>
      <c r="R735" s="7">
        <f t="shared" si="91"/>
        <v>8</v>
      </c>
      <c r="S735" s="8">
        <f t="shared" si="92"/>
        <v>93.3</v>
      </c>
      <c r="T735" s="7" t="str">
        <f t="shared" si="93"/>
        <v>C - Entwicklungspotenzial</v>
      </c>
      <c r="U735" s="4">
        <f>ROUND(((E735-Hilfswerte!$B$20)/Hilfswerte!$B$21)+((F735-Hilfswerte!$B$22)/Hilfswerte!$B$23)+((G735-Hilfswerte!$B$24)/Hilfswerte!$B$25)+0.1*INDEX(Hilfswerte!$B$4:$B$15,MATCH(C735,Hilfswerte!$A$4:$A$15,0)),2)</f>
        <v>1.74</v>
      </c>
      <c r="V735" s="4">
        <f>ROUND(SQRT((((E735-Hilfswerte!$B$20)/Hilfswerte!$B$21)-Hilfswerte!$B$28)^2+(((F735-Hilfswerte!$B$22)/Hilfswerte!$B$23)-Hilfswerte!$B$29)^2+(((G735-Hilfswerte!$B$24)/Hilfswerte!$B$25)-Hilfswerte!$B$30)^2),3)</f>
        <v>0.96299999999999997</v>
      </c>
      <c r="W735" s="4">
        <f>ROUND(E735*Hilfswerte!$B$31,0)</f>
        <v>42343</v>
      </c>
      <c r="X735" s="4">
        <f t="shared" si="94"/>
        <v>27513</v>
      </c>
      <c r="Y735" s="4" t="str">
        <f>IF(T735="A - Top-Kunde","bereits Top-Kunde",IF(AND(V735&lt;=Hilfswerte!$B$34,H735&lt;0.5*W735),"Hoch",IF(AND(V735&lt;=Hilfswerte!$B$35,H735&lt;0.7*W735),"Mittel","Niedrig")))</f>
        <v>Mittel</v>
      </c>
      <c r="Z735" s="4">
        <f t="shared" si="95"/>
        <v>18.3</v>
      </c>
      <c r="AA735" s="4" t="str">
        <f>IF(J735&gt;365,"Bereits abgewandert (Segment D)",IF(Z735&gt;=Hilfswerte!$B$38,"Rot - akut gefaehrdet",IF(Z735&gt;=Hilfswerte!$B$39,"Gelb - beobachten","Gruen - stabil")))</f>
        <v>Gelb - beobachten</v>
      </c>
    </row>
    <row r="736" spans="1:27" ht="15" customHeight="1" x14ac:dyDescent="0.25">
      <c r="A736" s="4" t="s">
        <v>1058</v>
      </c>
      <c r="B736" s="4" t="s">
        <v>108</v>
      </c>
      <c r="C736" s="4" t="s">
        <v>65</v>
      </c>
      <c r="D736" s="4" t="s">
        <v>30</v>
      </c>
      <c r="E736" s="4">
        <v>2105</v>
      </c>
      <c r="F736" s="5">
        <v>569.6</v>
      </c>
      <c r="G736" s="5">
        <v>3.8</v>
      </c>
      <c r="H736" s="6">
        <v>102280</v>
      </c>
      <c r="I736" s="4">
        <v>1</v>
      </c>
      <c r="J736" s="4">
        <v>297</v>
      </c>
      <c r="K736" s="4">
        <v>0</v>
      </c>
      <c r="L736" s="4">
        <v>0</v>
      </c>
      <c r="M736" s="4">
        <v>5</v>
      </c>
      <c r="N736" s="5">
        <v>-12.7</v>
      </c>
      <c r="O736" s="7">
        <f t="shared" si="88"/>
        <v>2</v>
      </c>
      <c r="P736" s="7">
        <f t="shared" si="89"/>
        <v>1</v>
      </c>
      <c r="Q736" s="7">
        <f t="shared" si="90"/>
        <v>5</v>
      </c>
      <c r="R736" s="7">
        <f t="shared" si="91"/>
        <v>8</v>
      </c>
      <c r="S736" s="8">
        <f t="shared" si="92"/>
        <v>73.7</v>
      </c>
      <c r="T736" s="7" t="str">
        <f t="shared" si="93"/>
        <v>C - Entwicklungspotenzial</v>
      </c>
      <c r="U736" s="4">
        <f>ROUND(((E736-Hilfswerte!$B$20)/Hilfswerte!$B$21)+((F736-Hilfswerte!$B$22)/Hilfswerte!$B$23)+((G736-Hilfswerte!$B$24)/Hilfswerte!$B$25)+0.1*INDEX(Hilfswerte!$B$4:$B$15,MATCH(C736,Hilfswerte!$A$4:$A$15,0)),2)</f>
        <v>17.190000000000001</v>
      </c>
      <c r="V736" s="4">
        <f>ROUND(SQRT((((E736-Hilfswerte!$B$20)/Hilfswerte!$B$21)-Hilfswerte!$B$28)^2+(((F736-Hilfswerte!$B$22)/Hilfswerte!$B$23)-Hilfswerte!$B$29)^2+(((G736-Hilfswerte!$B$24)/Hilfswerte!$B$25)-Hilfswerte!$B$30)^2),3)</f>
        <v>12.734999999999999</v>
      </c>
      <c r="W736" s="4">
        <f>ROUND(E736*Hilfswerte!$B$31,0)</f>
        <v>432675</v>
      </c>
      <c r="X736" s="4">
        <f t="shared" si="94"/>
        <v>330395</v>
      </c>
      <c r="Y736" s="4" t="str">
        <f>IF(T736="A - Top-Kunde","bereits Top-Kunde",IF(AND(V736&lt;=Hilfswerte!$B$34,H736&lt;0.5*W736),"Hoch",IF(AND(V736&lt;=Hilfswerte!$B$35,H736&lt;0.7*W736),"Mittel","Niedrig")))</f>
        <v>Niedrig</v>
      </c>
      <c r="Z736" s="4">
        <f t="shared" si="95"/>
        <v>19.899999999999999</v>
      </c>
      <c r="AA736" s="4" t="str">
        <f>IF(J736&gt;365,"Bereits abgewandert (Segment D)",IF(Z736&gt;=Hilfswerte!$B$38,"Rot - akut gefaehrdet",IF(Z736&gt;=Hilfswerte!$B$39,"Gelb - beobachten","Gruen - stabil")))</f>
        <v>Rot - akut gefaehrdet</v>
      </c>
    </row>
    <row r="737" spans="1:27" ht="15" customHeight="1" x14ac:dyDescent="0.25">
      <c r="A737" s="4" t="s">
        <v>1059</v>
      </c>
      <c r="B737" s="4" t="s">
        <v>1060</v>
      </c>
      <c r="C737" s="4" t="s">
        <v>74</v>
      </c>
      <c r="D737" s="4" t="s">
        <v>106</v>
      </c>
      <c r="E737" s="4">
        <v>40</v>
      </c>
      <c r="F737" s="5">
        <v>9.6</v>
      </c>
      <c r="G737" s="5">
        <v>4.7</v>
      </c>
      <c r="H737" s="6">
        <v>2210</v>
      </c>
      <c r="I737" s="4">
        <v>1</v>
      </c>
      <c r="J737" s="4">
        <v>175</v>
      </c>
      <c r="K737" s="4">
        <v>0</v>
      </c>
      <c r="L737" s="4">
        <v>7</v>
      </c>
      <c r="M737" s="4">
        <v>6</v>
      </c>
      <c r="N737" s="5">
        <v>-9</v>
      </c>
      <c r="O737" s="7">
        <f t="shared" si="88"/>
        <v>3</v>
      </c>
      <c r="P737" s="7">
        <f t="shared" si="89"/>
        <v>1</v>
      </c>
      <c r="Q737" s="7">
        <f t="shared" si="90"/>
        <v>3</v>
      </c>
      <c r="R737" s="7">
        <f t="shared" si="91"/>
        <v>7</v>
      </c>
      <c r="S737" s="8">
        <f t="shared" si="92"/>
        <v>63.4</v>
      </c>
      <c r="T737" s="7" t="str">
        <f t="shared" si="93"/>
        <v>C - Entwicklungspotenzial</v>
      </c>
      <c r="U737" s="4">
        <f>ROUND(((E737-Hilfswerte!$B$20)/Hilfswerte!$B$21)+((F737-Hilfswerte!$B$22)/Hilfswerte!$B$23)+((G737-Hilfswerte!$B$24)/Hilfswerte!$B$25)+0.1*INDEX(Hilfswerte!$B$4:$B$15,MATCH(C737,Hilfswerte!$A$4:$A$15,0)),2)</f>
        <v>-1.57</v>
      </c>
      <c r="V737" s="4">
        <f>ROUND(SQRT((((E737-Hilfswerte!$B$20)/Hilfswerte!$B$21)-Hilfswerte!$B$28)^2+(((F737-Hilfswerte!$B$22)/Hilfswerte!$B$23)-Hilfswerte!$B$29)^2+(((G737-Hilfswerte!$B$24)/Hilfswerte!$B$25)-Hilfswerte!$B$30)^2),3)</f>
        <v>1.2729999999999999</v>
      </c>
      <c r="W737" s="4">
        <f>ROUND(E737*Hilfswerte!$B$31,0)</f>
        <v>8222</v>
      </c>
      <c r="X737" s="4">
        <f t="shared" si="94"/>
        <v>6012</v>
      </c>
      <c r="Y737" s="4" t="str">
        <f>IF(T737="A - Top-Kunde","bereits Top-Kunde",IF(AND(V737&lt;=Hilfswerte!$B$34,H737&lt;0.5*W737),"Hoch",IF(AND(V737&lt;=Hilfswerte!$B$35,H737&lt;0.7*W737),"Mittel","Niedrig")))</f>
        <v>Niedrig</v>
      </c>
      <c r="Z737" s="4">
        <f t="shared" si="95"/>
        <v>13.8</v>
      </c>
      <c r="AA737" s="4" t="str">
        <f>IF(J737&gt;365,"Bereits abgewandert (Segment D)",IF(Z737&gt;=Hilfswerte!$B$38,"Rot - akut gefaehrdet",IF(Z737&gt;=Hilfswerte!$B$39,"Gelb - beobachten","Gruen - stabil")))</f>
        <v>Gelb - beobachten</v>
      </c>
    </row>
    <row r="738" spans="1:27" ht="15" customHeight="1" x14ac:dyDescent="0.25">
      <c r="A738" s="4" t="s">
        <v>1061</v>
      </c>
      <c r="B738" s="4" t="s">
        <v>372</v>
      </c>
      <c r="C738" s="4" t="s">
        <v>29</v>
      </c>
      <c r="D738" s="4" t="s">
        <v>30</v>
      </c>
      <c r="E738" s="4">
        <v>252</v>
      </c>
      <c r="F738" s="5">
        <v>57</v>
      </c>
      <c r="G738" s="5">
        <v>11.7</v>
      </c>
      <c r="H738" s="6">
        <v>40140</v>
      </c>
      <c r="I738" s="4">
        <v>1</v>
      </c>
      <c r="J738" s="4">
        <v>120</v>
      </c>
      <c r="K738" s="4">
        <v>0</v>
      </c>
      <c r="L738" s="4">
        <v>13</v>
      </c>
      <c r="M738" s="4">
        <v>2</v>
      </c>
      <c r="N738" s="5">
        <v>-17.5</v>
      </c>
      <c r="O738" s="7">
        <f t="shared" si="88"/>
        <v>3</v>
      </c>
      <c r="P738" s="7">
        <f t="shared" si="89"/>
        <v>1</v>
      </c>
      <c r="Q738" s="7">
        <f t="shared" si="90"/>
        <v>5</v>
      </c>
      <c r="R738" s="7">
        <f t="shared" si="91"/>
        <v>9</v>
      </c>
      <c r="S738" s="8">
        <f t="shared" si="92"/>
        <v>77.400000000000006</v>
      </c>
      <c r="T738" s="7" t="str">
        <f t="shared" si="93"/>
        <v>C - Entwicklungspotenzial</v>
      </c>
      <c r="U738" s="4">
        <f>ROUND(((E738-Hilfswerte!$B$20)/Hilfswerte!$B$21)+((F738-Hilfswerte!$B$22)/Hilfswerte!$B$23)+((G738-Hilfswerte!$B$24)/Hilfswerte!$B$25)+0.1*INDEX(Hilfswerte!$B$4:$B$15,MATCH(C738,Hilfswerte!$A$4:$A$15,0)),2)</f>
        <v>1.59</v>
      </c>
      <c r="V738" s="4">
        <f>ROUND(SQRT((((E738-Hilfswerte!$B$20)/Hilfswerte!$B$21)-Hilfswerte!$B$28)^2+(((F738-Hilfswerte!$B$22)/Hilfswerte!$B$23)-Hilfswerte!$B$29)^2+(((G738-Hilfswerte!$B$24)/Hilfswerte!$B$25)-Hilfswerte!$B$30)^2),3)</f>
        <v>0.50900000000000001</v>
      </c>
      <c r="W738" s="4">
        <f>ROUND(E738*Hilfswerte!$B$31,0)</f>
        <v>51798</v>
      </c>
      <c r="X738" s="4">
        <f t="shared" si="94"/>
        <v>11658</v>
      </c>
      <c r="Y738" s="4" t="str">
        <f>IF(T738="A - Top-Kunde","bereits Top-Kunde",IF(AND(V738&lt;=Hilfswerte!$B$34,H738&lt;0.5*W738),"Hoch",IF(AND(V738&lt;=Hilfswerte!$B$35,H738&lt;0.7*W738),"Mittel","Niedrig")))</f>
        <v>Niedrig</v>
      </c>
      <c r="Z738" s="4">
        <f t="shared" si="95"/>
        <v>15.6</v>
      </c>
      <c r="AA738" s="4" t="str">
        <f>IF(J738&gt;365,"Bereits abgewandert (Segment D)",IF(Z738&gt;=Hilfswerte!$B$38,"Rot - akut gefaehrdet",IF(Z738&gt;=Hilfswerte!$B$39,"Gelb - beobachten","Gruen - stabil")))</f>
        <v>Gelb - beobachten</v>
      </c>
    </row>
    <row r="739" spans="1:27" ht="15" customHeight="1" x14ac:dyDescent="0.25">
      <c r="A739" s="4" t="s">
        <v>1062</v>
      </c>
      <c r="B739" s="4" t="s">
        <v>167</v>
      </c>
      <c r="C739" s="4" t="s">
        <v>89</v>
      </c>
      <c r="D739" s="4" t="s">
        <v>30</v>
      </c>
      <c r="E739" s="4">
        <v>37</v>
      </c>
      <c r="F739" s="5">
        <v>10.1</v>
      </c>
      <c r="G739" s="5">
        <v>18.600000000000001</v>
      </c>
      <c r="H739" s="6">
        <v>990</v>
      </c>
      <c r="I739" s="4">
        <v>1</v>
      </c>
      <c r="J739" s="4">
        <v>48</v>
      </c>
      <c r="K739" s="4">
        <v>0</v>
      </c>
      <c r="L739" s="4">
        <v>-5</v>
      </c>
      <c r="M739" s="4">
        <v>4</v>
      </c>
      <c r="N739" s="5">
        <v>14.7</v>
      </c>
      <c r="O739" s="7">
        <f t="shared" si="88"/>
        <v>4</v>
      </c>
      <c r="P739" s="7">
        <f t="shared" si="89"/>
        <v>1</v>
      </c>
      <c r="Q739" s="7">
        <f t="shared" si="90"/>
        <v>2</v>
      </c>
      <c r="R739" s="7">
        <f t="shared" si="91"/>
        <v>7</v>
      </c>
      <c r="S739" s="8">
        <f t="shared" si="92"/>
        <v>77.400000000000006</v>
      </c>
      <c r="T739" s="7" t="str">
        <f t="shared" si="93"/>
        <v>C - Entwicklungspotenzial</v>
      </c>
      <c r="U739" s="4">
        <f>ROUND(((E739-Hilfswerte!$B$20)/Hilfswerte!$B$21)+((F739-Hilfswerte!$B$22)/Hilfswerte!$B$23)+((G739-Hilfswerte!$B$24)/Hilfswerte!$B$25)+0.1*INDEX(Hilfswerte!$B$4:$B$15,MATCH(C739,Hilfswerte!$A$4:$A$15,0)),2)</f>
        <v>0.95</v>
      </c>
      <c r="V739" s="4">
        <f>ROUND(SQRT((((E739-Hilfswerte!$B$20)/Hilfswerte!$B$21)-Hilfswerte!$B$28)^2+(((F739-Hilfswerte!$B$22)/Hilfswerte!$B$23)-Hilfswerte!$B$29)^2+(((G739-Hilfswerte!$B$24)/Hilfswerte!$B$25)-Hilfswerte!$B$30)^2),3)</f>
        <v>1.391</v>
      </c>
      <c r="W739" s="4">
        <f>ROUND(E739*Hilfswerte!$B$31,0)</f>
        <v>7605</v>
      </c>
      <c r="X739" s="4">
        <f t="shared" si="94"/>
        <v>6615</v>
      </c>
      <c r="Y739" s="4" t="str">
        <f>IF(T739="A - Top-Kunde","bereits Top-Kunde",IF(AND(V739&lt;=Hilfswerte!$B$34,H739&lt;0.5*W739),"Hoch",IF(AND(V739&lt;=Hilfswerte!$B$35,H739&lt;0.7*W739),"Mittel","Niedrig")))</f>
        <v>Niedrig</v>
      </c>
      <c r="Z739" s="4">
        <f t="shared" si="95"/>
        <v>2.4</v>
      </c>
      <c r="AA739" s="4" t="str">
        <f>IF(J739&gt;365,"Bereits abgewandert (Segment D)",IF(Z739&gt;=Hilfswerte!$B$38,"Rot - akut gefaehrdet",IF(Z739&gt;=Hilfswerte!$B$39,"Gelb - beobachten","Gruen - stabil")))</f>
        <v>Gruen - stabil</v>
      </c>
    </row>
    <row r="740" spans="1:27" ht="15" customHeight="1" x14ac:dyDescent="0.25">
      <c r="A740" s="4" t="s">
        <v>1063</v>
      </c>
      <c r="B740" s="4" t="s">
        <v>227</v>
      </c>
      <c r="C740" s="4" t="s">
        <v>47</v>
      </c>
      <c r="D740" s="4" t="s">
        <v>117</v>
      </c>
      <c r="E740" s="4">
        <v>38</v>
      </c>
      <c r="F740" s="5">
        <v>11.8</v>
      </c>
      <c r="G740" s="5">
        <v>9</v>
      </c>
      <c r="H740" s="6">
        <v>2360</v>
      </c>
      <c r="I740" s="4">
        <v>2</v>
      </c>
      <c r="J740" s="4">
        <v>30</v>
      </c>
      <c r="K740" s="4">
        <v>0</v>
      </c>
      <c r="L740" s="4">
        <v>12</v>
      </c>
      <c r="M740" s="4">
        <v>3</v>
      </c>
      <c r="N740" s="5">
        <v>-29.6</v>
      </c>
      <c r="O740" s="7">
        <f t="shared" si="88"/>
        <v>5</v>
      </c>
      <c r="P740" s="7">
        <f t="shared" si="89"/>
        <v>2</v>
      </c>
      <c r="Q740" s="7">
        <f t="shared" si="90"/>
        <v>3</v>
      </c>
      <c r="R740" s="7">
        <f t="shared" si="91"/>
        <v>10</v>
      </c>
      <c r="S740" s="8">
        <f t="shared" si="92"/>
        <v>81.599999999999994</v>
      </c>
      <c r="T740" s="7" t="str">
        <f t="shared" si="93"/>
        <v>C - Entwicklungspotenzial</v>
      </c>
      <c r="U740" s="4">
        <f>ROUND(((E740-Hilfswerte!$B$20)/Hilfswerte!$B$21)+((F740-Hilfswerte!$B$22)/Hilfswerte!$B$23)+((G740-Hilfswerte!$B$24)/Hilfswerte!$B$25)+0.1*INDEX(Hilfswerte!$B$4:$B$15,MATCH(C740,Hilfswerte!$A$4:$A$15,0)),2)</f>
        <v>-0.75</v>
      </c>
      <c r="V740" s="4">
        <f>ROUND(SQRT((((E740-Hilfswerte!$B$20)/Hilfswerte!$B$21)-Hilfswerte!$B$28)^2+(((F740-Hilfswerte!$B$22)/Hilfswerte!$B$23)-Hilfswerte!$B$29)^2+(((G740-Hilfswerte!$B$24)/Hilfswerte!$B$25)-Hilfswerte!$B$30)^2),3)</f>
        <v>0.80400000000000005</v>
      </c>
      <c r="W740" s="4">
        <f>ROUND(E740*Hilfswerte!$B$31,0)</f>
        <v>7811</v>
      </c>
      <c r="X740" s="4">
        <f t="shared" si="94"/>
        <v>5451</v>
      </c>
      <c r="Y740" s="4" t="str">
        <f>IF(T740="A - Top-Kunde","bereits Top-Kunde",IF(AND(V740&lt;=Hilfswerte!$B$34,H740&lt;0.5*W740),"Hoch",IF(AND(V740&lt;=Hilfswerte!$B$35,H740&lt;0.7*W740),"Mittel","Niedrig")))</f>
        <v>Hoch</v>
      </c>
      <c r="Z740" s="4">
        <f t="shared" si="95"/>
        <v>15.7</v>
      </c>
      <c r="AA740" s="4" t="str">
        <f>IF(J740&gt;365,"Bereits abgewandert (Segment D)",IF(Z740&gt;=Hilfswerte!$B$38,"Rot - akut gefaehrdet",IF(Z740&gt;=Hilfswerte!$B$39,"Gelb - beobachten","Gruen - stabil")))</f>
        <v>Gelb - beobachten</v>
      </c>
    </row>
    <row r="741" spans="1:27" ht="15" customHeight="1" x14ac:dyDescent="0.25">
      <c r="A741" s="4" t="s">
        <v>1064</v>
      </c>
      <c r="B741" s="4" t="s">
        <v>1065</v>
      </c>
      <c r="C741" s="4" t="s">
        <v>38</v>
      </c>
      <c r="D741" s="4" t="s">
        <v>30</v>
      </c>
      <c r="E741" s="4">
        <v>38</v>
      </c>
      <c r="F741" s="5">
        <v>7</v>
      </c>
      <c r="G741" s="5">
        <v>11.4</v>
      </c>
      <c r="H741" s="6">
        <v>9020</v>
      </c>
      <c r="I741" s="4">
        <v>2</v>
      </c>
      <c r="J741" s="4">
        <v>152</v>
      </c>
      <c r="K741" s="4">
        <v>0</v>
      </c>
      <c r="L741" s="4">
        <v>8</v>
      </c>
      <c r="M741" s="4">
        <v>3</v>
      </c>
      <c r="N741" s="5">
        <v>-16</v>
      </c>
      <c r="O741" s="7">
        <f t="shared" si="88"/>
        <v>3</v>
      </c>
      <c r="P741" s="7">
        <f t="shared" si="89"/>
        <v>2</v>
      </c>
      <c r="Q741" s="7">
        <f t="shared" si="90"/>
        <v>5</v>
      </c>
      <c r="R741" s="7">
        <f t="shared" si="91"/>
        <v>10</v>
      </c>
      <c r="S741" s="8">
        <f t="shared" si="92"/>
        <v>89.6</v>
      </c>
      <c r="T741" s="7" t="str">
        <f t="shared" si="93"/>
        <v>C - Entwicklungspotenzial</v>
      </c>
      <c r="U741" s="4">
        <f>ROUND(((E741-Hilfswerte!$B$20)/Hilfswerte!$B$21)+((F741-Hilfswerte!$B$22)/Hilfswerte!$B$23)+((G741-Hilfswerte!$B$24)/Hilfswerte!$B$25)+0.1*INDEX(Hilfswerte!$B$4:$B$15,MATCH(C741,Hilfswerte!$A$4:$A$15,0)),2)</f>
        <v>-0.2</v>
      </c>
      <c r="V741" s="4">
        <f>ROUND(SQRT((((E741-Hilfswerte!$B$20)/Hilfswerte!$B$21)-Hilfswerte!$B$28)^2+(((F741-Hilfswerte!$B$22)/Hilfswerte!$B$23)-Hilfswerte!$B$29)^2+(((G741-Hilfswerte!$B$24)/Hilfswerte!$B$25)-Hilfswerte!$B$30)^2),3)</f>
        <v>0.78300000000000003</v>
      </c>
      <c r="W741" s="4">
        <f>ROUND(E741*Hilfswerte!$B$31,0)</f>
        <v>7811</v>
      </c>
      <c r="X741" s="4">
        <f t="shared" si="94"/>
        <v>0</v>
      </c>
      <c r="Y741" s="4" t="str">
        <f>IF(T741="A - Top-Kunde","bereits Top-Kunde",IF(AND(V741&lt;=Hilfswerte!$B$34,H741&lt;0.5*W741),"Hoch",IF(AND(V741&lt;=Hilfswerte!$B$35,H741&lt;0.7*W741),"Mittel","Niedrig")))</f>
        <v>Niedrig</v>
      </c>
      <c r="Z741" s="4">
        <f t="shared" si="95"/>
        <v>15.6</v>
      </c>
      <c r="AA741" s="4" t="str">
        <f>IF(J741&gt;365,"Bereits abgewandert (Segment D)",IF(Z741&gt;=Hilfswerte!$B$38,"Rot - akut gefaehrdet",IF(Z741&gt;=Hilfswerte!$B$39,"Gelb - beobachten","Gruen - stabil")))</f>
        <v>Gelb - beobachten</v>
      </c>
    </row>
    <row r="742" spans="1:27" ht="15" customHeight="1" x14ac:dyDescent="0.25">
      <c r="A742" s="4" t="s">
        <v>1066</v>
      </c>
      <c r="B742" s="4" t="s">
        <v>58</v>
      </c>
      <c r="C742" s="4" t="s">
        <v>33</v>
      </c>
      <c r="D742" s="4" t="s">
        <v>30</v>
      </c>
      <c r="E742" s="4">
        <v>36</v>
      </c>
      <c r="F742" s="5">
        <v>7.9</v>
      </c>
      <c r="G742" s="5">
        <v>5.5</v>
      </c>
      <c r="H742" s="6">
        <v>6410</v>
      </c>
      <c r="I742" s="4">
        <v>4</v>
      </c>
      <c r="J742" s="4">
        <v>25</v>
      </c>
      <c r="K742" s="4">
        <v>0</v>
      </c>
      <c r="L742" s="4">
        <v>21</v>
      </c>
      <c r="M742" s="4">
        <v>1</v>
      </c>
      <c r="N742" s="5">
        <v>-14.4</v>
      </c>
      <c r="O742" s="7">
        <f t="shared" si="88"/>
        <v>5</v>
      </c>
      <c r="P742" s="7">
        <f t="shared" si="89"/>
        <v>4</v>
      </c>
      <c r="Q742" s="7">
        <f t="shared" si="90"/>
        <v>4</v>
      </c>
      <c r="R742" s="7">
        <f t="shared" si="91"/>
        <v>13</v>
      </c>
      <c r="S742" s="8">
        <f t="shared" si="92"/>
        <v>116.5</v>
      </c>
      <c r="T742" s="7" t="str">
        <f t="shared" si="93"/>
        <v>B - Kernkunde</v>
      </c>
      <c r="U742" s="4">
        <f>ROUND(((E742-Hilfswerte!$B$20)/Hilfswerte!$B$21)+((F742-Hilfswerte!$B$22)/Hilfswerte!$B$23)+((G742-Hilfswerte!$B$24)/Hilfswerte!$B$25)+0.1*INDEX(Hilfswerte!$B$4:$B$15,MATCH(C742,Hilfswerte!$A$4:$A$15,0)),2)</f>
        <v>-1.44</v>
      </c>
      <c r="V742" s="4">
        <f>ROUND(SQRT((((E742-Hilfswerte!$B$20)/Hilfswerte!$B$21)-Hilfswerte!$B$28)^2+(((F742-Hilfswerte!$B$22)/Hilfswerte!$B$23)-Hilfswerte!$B$29)^2+(((G742-Hilfswerte!$B$24)/Hilfswerte!$B$25)-Hilfswerte!$B$30)^2),3)</f>
        <v>1.194</v>
      </c>
      <c r="W742" s="4">
        <f>ROUND(E742*Hilfswerte!$B$31,0)</f>
        <v>7400</v>
      </c>
      <c r="X742" s="4">
        <f t="shared" si="94"/>
        <v>990</v>
      </c>
      <c r="Y742" s="4" t="str">
        <f>IF(T742="A - Top-Kunde","bereits Top-Kunde",IF(AND(V742&lt;=Hilfswerte!$B$34,H742&lt;0.5*W742),"Hoch",IF(AND(V742&lt;=Hilfswerte!$B$35,H742&lt;0.7*W742),"Mittel","Niedrig")))</f>
        <v>Niedrig</v>
      </c>
      <c r="Z742" s="4">
        <f t="shared" si="95"/>
        <v>11.2</v>
      </c>
      <c r="AA742" s="4" t="str">
        <f>IF(J742&gt;365,"Bereits abgewandert (Segment D)",IF(Z742&gt;=Hilfswerte!$B$38,"Rot - akut gefaehrdet",IF(Z742&gt;=Hilfswerte!$B$39,"Gelb - beobachten","Gruen - stabil")))</f>
        <v>Gruen - stabil</v>
      </c>
    </row>
    <row r="743" spans="1:27" ht="15" customHeight="1" x14ac:dyDescent="0.25">
      <c r="A743" s="4" t="s">
        <v>1067</v>
      </c>
      <c r="B743" s="4" t="s">
        <v>110</v>
      </c>
      <c r="C743" s="4" t="s">
        <v>33</v>
      </c>
      <c r="D743" s="4" t="s">
        <v>30</v>
      </c>
      <c r="E743" s="4">
        <v>123</v>
      </c>
      <c r="F743" s="5">
        <v>25.8</v>
      </c>
      <c r="G743" s="5">
        <v>14.2</v>
      </c>
      <c r="H743" s="6">
        <v>20750</v>
      </c>
      <c r="I743" s="4">
        <v>3</v>
      </c>
      <c r="J743" s="4">
        <v>164</v>
      </c>
      <c r="K743" s="4">
        <v>0</v>
      </c>
      <c r="L743" s="4">
        <v>25</v>
      </c>
      <c r="M743" s="4">
        <v>2</v>
      </c>
      <c r="N743" s="5">
        <v>8.1</v>
      </c>
      <c r="O743" s="7">
        <f t="shared" si="88"/>
        <v>3</v>
      </c>
      <c r="P743" s="7">
        <f t="shared" si="89"/>
        <v>3</v>
      </c>
      <c r="Q743" s="7">
        <f t="shared" si="90"/>
        <v>5</v>
      </c>
      <c r="R743" s="7">
        <f t="shared" si="91"/>
        <v>11</v>
      </c>
      <c r="S743" s="8">
        <f t="shared" si="92"/>
        <v>106.6</v>
      </c>
      <c r="T743" s="7" t="str">
        <f t="shared" si="93"/>
        <v>B - Kernkunde</v>
      </c>
      <c r="U743" s="4">
        <f>ROUND(((E743-Hilfswerte!$B$20)/Hilfswerte!$B$21)+((F743-Hilfswerte!$B$22)/Hilfswerte!$B$23)+((G743-Hilfswerte!$B$24)/Hilfswerte!$B$25)+0.1*INDEX(Hilfswerte!$B$4:$B$15,MATCH(C743,Hilfswerte!$A$4:$A$15,0)),2)</f>
        <v>0.64</v>
      </c>
      <c r="V743" s="4">
        <f>ROUND(SQRT((((E743-Hilfswerte!$B$20)/Hilfswerte!$B$21)-Hilfswerte!$B$28)^2+(((F743-Hilfswerte!$B$22)/Hilfswerte!$B$23)-Hilfswerte!$B$29)^2+(((G743-Hilfswerte!$B$24)/Hilfswerte!$B$25)-Hilfswerte!$B$30)^2),3)</f>
        <v>0.55400000000000005</v>
      </c>
      <c r="W743" s="4">
        <f>ROUND(E743*Hilfswerte!$B$31,0)</f>
        <v>25282</v>
      </c>
      <c r="X743" s="4">
        <f t="shared" si="94"/>
        <v>4532</v>
      </c>
      <c r="Y743" s="4" t="str">
        <f>IF(T743="A - Top-Kunde","bereits Top-Kunde",IF(AND(V743&lt;=Hilfswerte!$B$34,H743&lt;0.5*W743),"Hoch",IF(AND(V743&lt;=Hilfswerte!$B$35,H743&lt;0.7*W743),"Mittel","Niedrig")))</f>
        <v>Niedrig</v>
      </c>
      <c r="Z743" s="4">
        <f t="shared" si="95"/>
        <v>13.2</v>
      </c>
      <c r="AA743" s="4" t="str">
        <f>IF(J743&gt;365,"Bereits abgewandert (Segment D)",IF(Z743&gt;=Hilfswerte!$B$38,"Rot - akut gefaehrdet",IF(Z743&gt;=Hilfswerte!$B$39,"Gelb - beobachten","Gruen - stabil")))</f>
        <v>Gruen - stabil</v>
      </c>
    </row>
    <row r="744" spans="1:27" ht="15" customHeight="1" x14ac:dyDescent="0.25">
      <c r="A744" s="4" t="s">
        <v>1068</v>
      </c>
      <c r="B744" s="4" t="s">
        <v>741</v>
      </c>
      <c r="C744" s="4" t="s">
        <v>62</v>
      </c>
      <c r="D744" s="4" t="s">
        <v>30</v>
      </c>
      <c r="E744" s="4">
        <v>46</v>
      </c>
      <c r="F744" s="5">
        <v>9.5</v>
      </c>
      <c r="G744" s="5">
        <v>10.4</v>
      </c>
      <c r="H744" s="6">
        <v>9050</v>
      </c>
      <c r="I744" s="4">
        <v>6</v>
      </c>
      <c r="J744" s="4">
        <v>12</v>
      </c>
      <c r="K744" s="4">
        <v>0</v>
      </c>
      <c r="L744" s="4">
        <v>2</v>
      </c>
      <c r="M744" s="4">
        <v>3</v>
      </c>
      <c r="N744" s="5">
        <v>-3.4</v>
      </c>
      <c r="O744" s="7">
        <f t="shared" si="88"/>
        <v>5</v>
      </c>
      <c r="P744" s="7">
        <f t="shared" si="89"/>
        <v>5</v>
      </c>
      <c r="Q744" s="7">
        <f t="shared" si="90"/>
        <v>5</v>
      </c>
      <c r="R744" s="7">
        <f t="shared" si="91"/>
        <v>15</v>
      </c>
      <c r="S744" s="8">
        <f t="shared" si="92"/>
        <v>147.69999999999999</v>
      </c>
      <c r="T744" s="7" t="str">
        <f t="shared" si="93"/>
        <v>A - Top-Kunde</v>
      </c>
      <c r="U744" s="4">
        <f>ROUND(((E744-Hilfswerte!$B$20)/Hilfswerte!$B$21)+((F744-Hilfswerte!$B$22)/Hilfswerte!$B$23)+((G744-Hilfswerte!$B$24)/Hilfswerte!$B$25)+0.1*INDEX(Hilfswerte!$B$4:$B$15,MATCH(C744,Hilfswerte!$A$4:$A$15,0)),2)</f>
        <v>-0.2</v>
      </c>
      <c r="V744" s="4">
        <f>ROUND(SQRT((((E744-Hilfswerte!$B$20)/Hilfswerte!$B$21)-Hilfswerte!$B$28)^2+(((F744-Hilfswerte!$B$22)/Hilfswerte!$B$23)-Hilfswerte!$B$29)^2+(((G744-Hilfswerte!$B$24)/Hilfswerte!$B$25)-Hilfswerte!$B$30)^2),3)</f>
        <v>0.73699999999999999</v>
      </c>
      <c r="W744" s="4">
        <f>ROUND(E744*Hilfswerte!$B$31,0)</f>
        <v>9455</v>
      </c>
      <c r="X744" s="4">
        <f t="shared" si="94"/>
        <v>405</v>
      </c>
      <c r="Y744" s="4" t="str">
        <f>IF(T744="A - Top-Kunde","bereits Top-Kunde",IF(AND(V744&lt;=Hilfswerte!$B$34,H744&lt;0.5*W744),"Hoch",IF(AND(V744&lt;=Hilfswerte!$B$35,H744&lt;0.7*W744),"Mittel","Niedrig")))</f>
        <v>bereits Top-Kunde</v>
      </c>
      <c r="Z744" s="4">
        <f t="shared" si="95"/>
        <v>2.4</v>
      </c>
      <c r="AA744" s="4" t="str">
        <f>IF(J744&gt;365,"Bereits abgewandert (Segment D)",IF(Z744&gt;=Hilfswerte!$B$38,"Rot - akut gefaehrdet",IF(Z744&gt;=Hilfswerte!$B$39,"Gelb - beobachten","Gruen - stabil")))</f>
        <v>Gruen - stabil</v>
      </c>
    </row>
    <row r="745" spans="1:27" ht="15" customHeight="1" x14ac:dyDescent="0.25">
      <c r="A745" s="4" t="s">
        <v>1069</v>
      </c>
      <c r="B745" s="4" t="s">
        <v>527</v>
      </c>
      <c r="C745" s="4" t="s">
        <v>74</v>
      </c>
      <c r="D745" s="4" t="s">
        <v>30</v>
      </c>
      <c r="E745" s="4">
        <v>57</v>
      </c>
      <c r="F745" s="5">
        <v>15.7</v>
      </c>
      <c r="G745" s="5">
        <v>15.9</v>
      </c>
      <c r="H745" s="6">
        <v>2180</v>
      </c>
      <c r="I745" s="4">
        <v>2</v>
      </c>
      <c r="J745" s="4">
        <v>97</v>
      </c>
      <c r="K745" s="4">
        <v>1</v>
      </c>
      <c r="L745" s="4">
        <v>16</v>
      </c>
      <c r="M745" s="4">
        <v>6</v>
      </c>
      <c r="N745" s="5">
        <v>-2.9</v>
      </c>
      <c r="O745" s="7">
        <f t="shared" si="88"/>
        <v>3</v>
      </c>
      <c r="P745" s="7">
        <f t="shared" si="89"/>
        <v>2</v>
      </c>
      <c r="Q745" s="7">
        <f t="shared" si="90"/>
        <v>3</v>
      </c>
      <c r="R745" s="7">
        <f t="shared" si="91"/>
        <v>8</v>
      </c>
      <c r="S745" s="8">
        <f t="shared" si="92"/>
        <v>67.8</v>
      </c>
      <c r="T745" s="7" t="str">
        <f t="shared" si="93"/>
        <v>C - Entwicklungspotenzial</v>
      </c>
      <c r="U745" s="4">
        <f>ROUND(((E745-Hilfswerte!$B$20)/Hilfswerte!$B$21)+((F745-Hilfswerte!$B$22)/Hilfswerte!$B$23)+((G745-Hilfswerte!$B$24)/Hilfswerte!$B$25)+0.1*INDEX(Hilfswerte!$B$4:$B$15,MATCH(C745,Hilfswerte!$A$4:$A$15,0)),2)</f>
        <v>0.39</v>
      </c>
      <c r="V745" s="4">
        <f>ROUND(SQRT((((E745-Hilfswerte!$B$20)/Hilfswerte!$B$21)-Hilfswerte!$B$28)^2+(((F745-Hilfswerte!$B$22)/Hilfswerte!$B$23)-Hilfswerte!$B$29)^2+(((G745-Hilfswerte!$B$24)/Hilfswerte!$B$25)-Hilfswerte!$B$30)^2),3)</f>
        <v>0.96599999999999997</v>
      </c>
      <c r="W745" s="4">
        <f>ROUND(E745*Hilfswerte!$B$31,0)</f>
        <v>11716</v>
      </c>
      <c r="X745" s="4">
        <f t="shared" si="94"/>
        <v>9536</v>
      </c>
      <c r="Y745" s="4" t="str">
        <f>IF(T745="A - Top-Kunde","bereits Top-Kunde",IF(AND(V745&lt;=Hilfswerte!$B$34,H745&lt;0.5*W745),"Hoch",IF(AND(V745&lt;=Hilfswerte!$B$35,H745&lt;0.7*W745),"Mittel","Niedrig")))</f>
        <v>Mittel</v>
      </c>
      <c r="Z745" s="4">
        <f t="shared" si="95"/>
        <v>12.2</v>
      </c>
      <c r="AA745" s="4" t="str">
        <f>IF(J745&gt;365,"Bereits abgewandert (Segment D)",IF(Z745&gt;=Hilfswerte!$B$38,"Rot - akut gefaehrdet",IF(Z745&gt;=Hilfswerte!$B$39,"Gelb - beobachten","Gruen - stabil")))</f>
        <v>Gruen - stabil</v>
      </c>
    </row>
    <row r="746" spans="1:27" ht="15" customHeight="1" x14ac:dyDescent="0.25">
      <c r="A746" s="4" t="s">
        <v>1070</v>
      </c>
      <c r="B746" s="4" t="s">
        <v>1002</v>
      </c>
      <c r="C746" s="4" t="s">
        <v>47</v>
      </c>
      <c r="D746" s="4" t="s">
        <v>30</v>
      </c>
      <c r="E746" s="4">
        <v>19</v>
      </c>
      <c r="F746" s="5">
        <v>4.5</v>
      </c>
      <c r="G746" s="5">
        <v>1.4</v>
      </c>
      <c r="H746" s="6">
        <v>950</v>
      </c>
      <c r="I746" s="4">
        <v>4</v>
      </c>
      <c r="J746" s="4">
        <v>120</v>
      </c>
      <c r="K746" s="4">
        <v>0</v>
      </c>
      <c r="L746" s="4">
        <v>17</v>
      </c>
      <c r="M746" s="4">
        <v>1</v>
      </c>
      <c r="N746" s="5">
        <v>0</v>
      </c>
      <c r="O746" s="7">
        <f t="shared" si="88"/>
        <v>3</v>
      </c>
      <c r="P746" s="7">
        <f t="shared" si="89"/>
        <v>4</v>
      </c>
      <c r="Q746" s="7">
        <f t="shared" si="90"/>
        <v>2</v>
      </c>
      <c r="R746" s="7">
        <f t="shared" si="91"/>
        <v>9</v>
      </c>
      <c r="S746" s="8">
        <f t="shared" si="92"/>
        <v>84.9</v>
      </c>
      <c r="T746" s="7" t="str">
        <f t="shared" si="93"/>
        <v>C - Entwicklungspotenzial</v>
      </c>
      <c r="U746" s="4">
        <f>ROUND(((E746-Hilfswerte!$B$20)/Hilfswerte!$B$21)+((F746-Hilfswerte!$B$22)/Hilfswerte!$B$23)+((G746-Hilfswerte!$B$24)/Hilfswerte!$B$25)+0.1*INDEX(Hilfswerte!$B$4:$B$15,MATCH(C746,Hilfswerte!$A$4:$A$15,0)),2)</f>
        <v>-2.17</v>
      </c>
      <c r="V746" s="4">
        <f>ROUND(SQRT((((E746-Hilfswerte!$B$20)/Hilfswerte!$B$21)-Hilfswerte!$B$28)^2+(((F746-Hilfswerte!$B$22)/Hilfswerte!$B$23)-Hilfswerte!$B$29)^2+(((G746-Hilfswerte!$B$24)/Hilfswerte!$B$25)-Hilfswerte!$B$30)^2),3)</f>
        <v>1.7849999999999999</v>
      </c>
      <c r="W746" s="4">
        <f>ROUND(E746*Hilfswerte!$B$31,0)</f>
        <v>3905</v>
      </c>
      <c r="X746" s="4">
        <f t="shared" si="94"/>
        <v>2955</v>
      </c>
      <c r="Y746" s="4" t="str">
        <f>IF(T746="A - Top-Kunde","bereits Top-Kunde",IF(AND(V746&lt;=Hilfswerte!$B$34,H746&lt;0.5*W746),"Hoch",IF(AND(V746&lt;=Hilfswerte!$B$35,H746&lt;0.7*W746),"Mittel","Niedrig")))</f>
        <v>Niedrig</v>
      </c>
      <c r="Z746" s="4">
        <f t="shared" si="95"/>
        <v>9.4</v>
      </c>
      <c r="AA746" s="4" t="str">
        <f>IF(J746&gt;365,"Bereits abgewandert (Segment D)",IF(Z746&gt;=Hilfswerte!$B$38,"Rot - akut gefaehrdet",IF(Z746&gt;=Hilfswerte!$B$39,"Gelb - beobachten","Gruen - stabil")))</f>
        <v>Gruen - stabil</v>
      </c>
    </row>
    <row r="747" spans="1:27" ht="15" customHeight="1" x14ac:dyDescent="0.25">
      <c r="A747" s="4" t="s">
        <v>1071</v>
      </c>
      <c r="B747" s="4" t="s">
        <v>97</v>
      </c>
      <c r="C747" s="4" t="s">
        <v>47</v>
      </c>
      <c r="D747" s="4" t="s">
        <v>30</v>
      </c>
      <c r="E747" s="4">
        <v>50</v>
      </c>
      <c r="F747" s="5">
        <v>10.199999999999999</v>
      </c>
      <c r="G747" s="5">
        <v>0.7</v>
      </c>
      <c r="H747" s="6">
        <v>8240</v>
      </c>
      <c r="I747" s="4">
        <v>4</v>
      </c>
      <c r="J747" s="4">
        <v>13</v>
      </c>
      <c r="K747" s="4">
        <v>0</v>
      </c>
      <c r="L747" s="4">
        <v>4</v>
      </c>
      <c r="M747" s="4">
        <v>5</v>
      </c>
      <c r="N747" s="5">
        <v>18.7</v>
      </c>
      <c r="O747" s="7">
        <f t="shared" si="88"/>
        <v>5</v>
      </c>
      <c r="P747" s="7">
        <f t="shared" si="89"/>
        <v>4</v>
      </c>
      <c r="Q747" s="7">
        <f t="shared" si="90"/>
        <v>5</v>
      </c>
      <c r="R747" s="7">
        <f t="shared" si="91"/>
        <v>14</v>
      </c>
      <c r="S747" s="8">
        <f t="shared" si="92"/>
        <v>148.19999999999999</v>
      </c>
      <c r="T747" s="7" t="str">
        <f t="shared" si="93"/>
        <v>A - Top-Kunde</v>
      </c>
      <c r="U747" s="4">
        <f>ROUND(((E747-Hilfswerte!$B$20)/Hilfswerte!$B$21)+((F747-Hilfswerte!$B$22)/Hilfswerte!$B$23)+((G747-Hilfswerte!$B$24)/Hilfswerte!$B$25)+0.1*INDEX(Hilfswerte!$B$4:$B$15,MATCH(C747,Hilfswerte!$A$4:$A$15,0)),2)</f>
        <v>-2.0499999999999998</v>
      </c>
      <c r="V747" s="4">
        <f>ROUND(SQRT((((E747-Hilfswerte!$B$20)/Hilfswerte!$B$21)-Hilfswerte!$B$28)^2+(((F747-Hilfswerte!$B$22)/Hilfswerte!$B$23)-Hilfswerte!$B$29)^2+(((G747-Hilfswerte!$B$24)/Hilfswerte!$B$25)-Hilfswerte!$B$30)^2),3)</f>
        <v>1.8120000000000001</v>
      </c>
      <c r="W747" s="4">
        <f>ROUND(E747*Hilfswerte!$B$31,0)</f>
        <v>10277</v>
      </c>
      <c r="X747" s="4">
        <f t="shared" si="94"/>
        <v>2037</v>
      </c>
      <c r="Y747" s="4" t="str">
        <f>IF(T747="A - Top-Kunde","bereits Top-Kunde",IF(AND(V747&lt;=Hilfswerte!$B$34,H747&lt;0.5*W747),"Hoch",IF(AND(V747&lt;=Hilfswerte!$B$35,H747&lt;0.7*W747),"Mittel","Niedrig")))</f>
        <v>bereits Top-Kunde</v>
      </c>
      <c r="Z747" s="4">
        <f t="shared" si="95"/>
        <v>1.5</v>
      </c>
      <c r="AA747" s="4" t="str">
        <f>IF(J747&gt;365,"Bereits abgewandert (Segment D)",IF(Z747&gt;=Hilfswerte!$B$38,"Rot - akut gefaehrdet",IF(Z747&gt;=Hilfswerte!$B$39,"Gelb - beobachten","Gruen - stabil")))</f>
        <v>Gruen - stabil</v>
      </c>
    </row>
    <row r="748" spans="1:27" ht="15" customHeight="1" x14ac:dyDescent="0.25">
      <c r="A748" s="4" t="s">
        <v>1072</v>
      </c>
      <c r="B748" s="4" t="s">
        <v>73</v>
      </c>
      <c r="C748" s="4" t="s">
        <v>51</v>
      </c>
      <c r="D748" s="4" t="s">
        <v>30</v>
      </c>
      <c r="E748" s="4">
        <v>242</v>
      </c>
      <c r="F748" s="5">
        <v>46.2</v>
      </c>
      <c r="G748" s="5">
        <v>14.9</v>
      </c>
      <c r="H748" s="6">
        <v>8070</v>
      </c>
      <c r="I748" s="4">
        <v>1</v>
      </c>
      <c r="J748" s="4">
        <v>344</v>
      </c>
      <c r="K748" s="4">
        <v>0</v>
      </c>
      <c r="L748" s="4">
        <v>6</v>
      </c>
      <c r="M748" s="4">
        <v>1</v>
      </c>
      <c r="N748" s="5">
        <v>-68.400000000000006</v>
      </c>
      <c r="O748" s="7">
        <f t="shared" si="88"/>
        <v>2</v>
      </c>
      <c r="P748" s="7">
        <f t="shared" si="89"/>
        <v>1</v>
      </c>
      <c r="Q748" s="7">
        <f t="shared" si="90"/>
        <v>5</v>
      </c>
      <c r="R748" s="7">
        <f t="shared" si="91"/>
        <v>8</v>
      </c>
      <c r="S748" s="8">
        <f t="shared" si="92"/>
        <v>44</v>
      </c>
      <c r="T748" s="7" t="str">
        <f t="shared" si="93"/>
        <v>C - Entwicklungspotenzial</v>
      </c>
      <c r="U748" s="4">
        <f>ROUND(((E748-Hilfswerte!$B$20)/Hilfswerte!$B$21)+((F748-Hilfswerte!$B$22)/Hilfswerte!$B$23)+((G748-Hilfswerte!$B$24)/Hilfswerte!$B$25)+0.1*INDEX(Hilfswerte!$B$4:$B$15,MATCH(C748,Hilfswerte!$A$4:$A$15,0)),2)</f>
        <v>1.94</v>
      </c>
      <c r="V748" s="4">
        <f>ROUND(SQRT((((E748-Hilfswerte!$B$20)/Hilfswerte!$B$21)-Hilfswerte!$B$28)^2+(((F748-Hilfswerte!$B$22)/Hilfswerte!$B$23)-Hilfswerte!$B$29)^2+(((G748-Hilfswerte!$B$24)/Hilfswerte!$B$25)-Hilfswerte!$B$30)^2),3)</f>
        <v>0.68500000000000005</v>
      </c>
      <c r="W748" s="4">
        <f>ROUND(E748*Hilfswerte!$B$31,0)</f>
        <v>49742</v>
      </c>
      <c r="X748" s="4">
        <f t="shared" si="94"/>
        <v>41672</v>
      </c>
      <c r="Y748" s="4" t="str">
        <f>IF(T748="A - Top-Kunde","bereits Top-Kunde",IF(AND(V748&lt;=Hilfswerte!$B$34,H748&lt;0.5*W748),"Hoch",IF(AND(V748&lt;=Hilfswerte!$B$35,H748&lt;0.7*W748),"Mittel","Niedrig")))</f>
        <v>Hoch</v>
      </c>
      <c r="Z748" s="4">
        <f t="shared" si="95"/>
        <v>45.8</v>
      </c>
      <c r="AA748" s="4" t="str">
        <f>IF(J748&gt;365,"Bereits abgewandert (Segment D)",IF(Z748&gt;=Hilfswerte!$B$38,"Rot - akut gefaehrdet",IF(Z748&gt;=Hilfswerte!$B$39,"Gelb - beobachten","Gruen - stabil")))</f>
        <v>Rot - akut gefaehrdet</v>
      </c>
    </row>
    <row r="749" spans="1:27" ht="15" customHeight="1" x14ac:dyDescent="0.25">
      <c r="A749" s="4" t="s">
        <v>1073</v>
      </c>
      <c r="B749" s="4" t="s">
        <v>1074</v>
      </c>
      <c r="C749" s="4" t="s">
        <v>59</v>
      </c>
      <c r="D749" s="4" t="s">
        <v>117</v>
      </c>
      <c r="E749" s="4">
        <v>265</v>
      </c>
      <c r="F749" s="5">
        <v>37.200000000000003</v>
      </c>
      <c r="G749" s="5">
        <v>19.100000000000001</v>
      </c>
      <c r="H749" s="6">
        <v>29630</v>
      </c>
      <c r="I749" s="4">
        <v>5</v>
      </c>
      <c r="J749" s="4">
        <v>21</v>
      </c>
      <c r="K749" s="4">
        <v>1</v>
      </c>
      <c r="L749" s="4">
        <v>10</v>
      </c>
      <c r="M749" s="4">
        <v>4</v>
      </c>
      <c r="N749" s="5">
        <v>10.5</v>
      </c>
      <c r="O749" s="7">
        <f t="shared" si="88"/>
        <v>5</v>
      </c>
      <c r="P749" s="7">
        <f t="shared" si="89"/>
        <v>5</v>
      </c>
      <c r="Q749" s="7">
        <f t="shared" si="90"/>
        <v>5</v>
      </c>
      <c r="R749" s="7">
        <f t="shared" si="91"/>
        <v>15</v>
      </c>
      <c r="S749" s="8">
        <f t="shared" si="92"/>
        <v>146.30000000000001</v>
      </c>
      <c r="T749" s="7" t="str">
        <f t="shared" si="93"/>
        <v>A - Top-Kunde</v>
      </c>
      <c r="U749" s="4">
        <f>ROUND(((E749-Hilfswerte!$B$20)/Hilfswerte!$B$21)+((F749-Hilfswerte!$B$22)/Hilfswerte!$B$23)+((G749-Hilfswerte!$B$24)/Hilfswerte!$B$25)+0.1*INDEX(Hilfswerte!$B$4:$B$15,MATCH(C749,Hilfswerte!$A$4:$A$15,0)),2)</f>
        <v>2.12</v>
      </c>
      <c r="V749" s="4">
        <f>ROUND(SQRT((((E749-Hilfswerte!$B$20)/Hilfswerte!$B$21)-Hilfswerte!$B$28)^2+(((F749-Hilfswerte!$B$22)/Hilfswerte!$B$23)-Hilfswerte!$B$29)^2+(((G749-Hilfswerte!$B$24)/Hilfswerte!$B$25)-Hilfswerte!$B$30)^2),3)</f>
        <v>1.321</v>
      </c>
      <c r="W749" s="4">
        <f>ROUND(E749*Hilfswerte!$B$31,0)</f>
        <v>54470</v>
      </c>
      <c r="X749" s="4">
        <f t="shared" si="94"/>
        <v>24840</v>
      </c>
      <c r="Y749" s="4" t="str">
        <f>IF(T749="A - Top-Kunde","bereits Top-Kunde",IF(AND(V749&lt;=Hilfswerte!$B$34,H749&lt;0.5*W749),"Hoch",IF(AND(V749&lt;=Hilfswerte!$B$35,H749&lt;0.7*W749),"Mittel","Niedrig")))</f>
        <v>bereits Top-Kunde</v>
      </c>
      <c r="Z749" s="4">
        <f t="shared" si="95"/>
        <v>6.1</v>
      </c>
      <c r="AA749" s="4" t="str">
        <f>IF(J749&gt;365,"Bereits abgewandert (Segment D)",IF(Z749&gt;=Hilfswerte!$B$38,"Rot - akut gefaehrdet",IF(Z749&gt;=Hilfswerte!$B$39,"Gelb - beobachten","Gruen - stabil")))</f>
        <v>Gruen - stabil</v>
      </c>
    </row>
    <row r="750" spans="1:27" ht="15" customHeight="1" x14ac:dyDescent="0.25">
      <c r="A750" s="4" t="s">
        <v>1075</v>
      </c>
      <c r="B750" s="4" t="s">
        <v>462</v>
      </c>
      <c r="C750" s="4" t="s">
        <v>65</v>
      </c>
      <c r="D750" s="4" t="s">
        <v>30</v>
      </c>
      <c r="E750" s="4">
        <v>661</v>
      </c>
      <c r="F750" s="5">
        <v>137.6</v>
      </c>
      <c r="G750" s="5">
        <v>20.6</v>
      </c>
      <c r="H750" s="6">
        <v>57320</v>
      </c>
      <c r="I750" s="4">
        <v>3</v>
      </c>
      <c r="J750" s="4">
        <v>61</v>
      </c>
      <c r="K750" s="4">
        <v>0</v>
      </c>
      <c r="L750" s="4">
        <v>-5</v>
      </c>
      <c r="M750" s="4">
        <v>5</v>
      </c>
      <c r="N750" s="5">
        <v>10.4</v>
      </c>
      <c r="O750" s="7">
        <f t="shared" si="88"/>
        <v>4</v>
      </c>
      <c r="P750" s="7">
        <f t="shared" si="89"/>
        <v>3</v>
      </c>
      <c r="Q750" s="7">
        <f t="shared" si="90"/>
        <v>5</v>
      </c>
      <c r="R750" s="7">
        <f t="shared" si="91"/>
        <v>12</v>
      </c>
      <c r="S750" s="8">
        <f t="shared" si="92"/>
        <v>125.2</v>
      </c>
      <c r="T750" s="7" t="str">
        <f t="shared" si="93"/>
        <v>A - Top-Kunde</v>
      </c>
      <c r="U750" s="4">
        <f>ROUND(((E750-Hilfswerte!$B$20)/Hilfswerte!$B$21)+((F750-Hilfswerte!$B$22)/Hilfswerte!$B$23)+((G750-Hilfswerte!$B$24)/Hilfswerte!$B$25)+0.1*INDEX(Hilfswerte!$B$4:$B$15,MATCH(C750,Hilfswerte!$A$4:$A$15,0)),2)</f>
        <v>5.89</v>
      </c>
      <c r="V750" s="4">
        <f>ROUND(SQRT((((E750-Hilfswerte!$B$20)/Hilfswerte!$B$21)-Hilfswerte!$B$28)^2+(((F750-Hilfswerte!$B$22)/Hilfswerte!$B$23)-Hilfswerte!$B$29)^2+(((G750-Hilfswerte!$B$24)/Hilfswerte!$B$25)-Hilfswerte!$B$30)^2),3)</f>
        <v>3.1509999999999998</v>
      </c>
      <c r="W750" s="4">
        <f>ROUND(E750*Hilfswerte!$B$31,0)</f>
        <v>135866</v>
      </c>
      <c r="X750" s="4">
        <f t="shared" si="94"/>
        <v>78546</v>
      </c>
      <c r="Y750" s="4" t="str">
        <f>IF(T750="A - Top-Kunde","bereits Top-Kunde",IF(AND(V750&lt;=Hilfswerte!$B$34,H750&lt;0.5*W750),"Hoch",IF(AND(V750&lt;=Hilfswerte!$B$35,H750&lt;0.7*W750),"Mittel","Niedrig")))</f>
        <v>bereits Top-Kunde</v>
      </c>
      <c r="Z750" s="4">
        <f t="shared" si="95"/>
        <v>3.1</v>
      </c>
      <c r="AA750" s="4" t="str">
        <f>IF(J750&gt;365,"Bereits abgewandert (Segment D)",IF(Z750&gt;=Hilfswerte!$B$38,"Rot - akut gefaehrdet",IF(Z750&gt;=Hilfswerte!$B$39,"Gelb - beobachten","Gruen - stabil")))</f>
        <v>Gruen - stabil</v>
      </c>
    </row>
    <row r="751" spans="1:27" ht="15" customHeight="1" x14ac:dyDescent="0.25">
      <c r="A751" s="4" t="s">
        <v>1076</v>
      </c>
      <c r="B751" s="4" t="s">
        <v>462</v>
      </c>
      <c r="C751" s="4" t="s">
        <v>33</v>
      </c>
      <c r="D751" s="4" t="s">
        <v>30</v>
      </c>
      <c r="E751" s="4">
        <v>87</v>
      </c>
      <c r="F751" s="5">
        <v>18.600000000000001</v>
      </c>
      <c r="G751" s="5">
        <v>0.6</v>
      </c>
      <c r="H751" s="6">
        <v>1390</v>
      </c>
      <c r="I751" s="4">
        <v>1</v>
      </c>
      <c r="J751" s="4">
        <v>231</v>
      </c>
      <c r="K751" s="4">
        <v>0</v>
      </c>
      <c r="L751" s="4">
        <v>18</v>
      </c>
      <c r="M751" s="4">
        <v>1</v>
      </c>
      <c r="N751" s="5">
        <v>-11.8</v>
      </c>
      <c r="O751" s="7">
        <f t="shared" si="88"/>
        <v>2</v>
      </c>
      <c r="P751" s="7">
        <f t="shared" si="89"/>
        <v>1</v>
      </c>
      <c r="Q751" s="7">
        <f t="shared" si="90"/>
        <v>3</v>
      </c>
      <c r="R751" s="7">
        <f t="shared" si="91"/>
        <v>6</v>
      </c>
      <c r="S751" s="8">
        <f t="shared" si="92"/>
        <v>48.7</v>
      </c>
      <c r="T751" s="7" t="str">
        <f t="shared" si="93"/>
        <v>C - Entwicklungspotenzial</v>
      </c>
      <c r="U751" s="4">
        <f>ROUND(((E751-Hilfswerte!$B$20)/Hilfswerte!$B$21)+((F751-Hilfswerte!$B$22)/Hilfswerte!$B$23)+((G751-Hilfswerte!$B$24)/Hilfswerte!$B$25)+0.1*INDEX(Hilfswerte!$B$4:$B$15,MATCH(C751,Hilfswerte!$A$4:$A$15,0)),2)</f>
        <v>-1.81</v>
      </c>
      <c r="V751" s="4">
        <f>ROUND(SQRT((((E751-Hilfswerte!$B$20)/Hilfswerte!$B$21)-Hilfswerte!$B$28)^2+(((F751-Hilfswerte!$B$22)/Hilfswerte!$B$23)-Hilfswerte!$B$29)^2+(((G751-Hilfswerte!$B$24)/Hilfswerte!$B$25)-Hilfswerte!$B$30)^2),3)</f>
        <v>1.7529999999999999</v>
      </c>
      <c r="W751" s="4">
        <f>ROUND(E751*Hilfswerte!$B$31,0)</f>
        <v>17883</v>
      </c>
      <c r="X751" s="4">
        <f t="shared" si="94"/>
        <v>16493</v>
      </c>
      <c r="Y751" s="4" t="str">
        <f>IF(T751="A - Top-Kunde","bereits Top-Kunde",IF(AND(V751&lt;=Hilfswerte!$B$34,H751&lt;0.5*W751),"Hoch",IF(AND(V751&lt;=Hilfswerte!$B$35,H751&lt;0.7*W751),"Mittel","Niedrig")))</f>
        <v>Niedrig</v>
      </c>
      <c r="Z751" s="4">
        <f t="shared" si="95"/>
        <v>19.899999999999999</v>
      </c>
      <c r="AA751" s="4" t="str">
        <f>IF(J751&gt;365,"Bereits abgewandert (Segment D)",IF(Z751&gt;=Hilfswerte!$B$38,"Rot - akut gefaehrdet",IF(Z751&gt;=Hilfswerte!$B$39,"Gelb - beobachten","Gruen - stabil")))</f>
        <v>Rot - akut gefaehrdet</v>
      </c>
    </row>
    <row r="752" spans="1:27" ht="15" customHeight="1" x14ac:dyDescent="0.25">
      <c r="A752" s="4" t="s">
        <v>1077</v>
      </c>
      <c r="B752" s="4" t="s">
        <v>585</v>
      </c>
      <c r="C752" s="4" t="s">
        <v>47</v>
      </c>
      <c r="D752" s="4" t="s">
        <v>30</v>
      </c>
      <c r="E752" s="4">
        <v>89</v>
      </c>
      <c r="F752" s="5">
        <v>17.600000000000001</v>
      </c>
      <c r="G752" s="5">
        <v>21.1</v>
      </c>
      <c r="H752" s="6">
        <v>21360</v>
      </c>
      <c r="I752" s="4">
        <v>3</v>
      </c>
      <c r="J752" s="4">
        <v>10</v>
      </c>
      <c r="K752" s="4">
        <v>1</v>
      </c>
      <c r="L752" s="4">
        <v>3</v>
      </c>
      <c r="M752" s="4">
        <v>3</v>
      </c>
      <c r="N752" s="5">
        <v>16.2</v>
      </c>
      <c r="O752" s="7">
        <f t="shared" si="88"/>
        <v>5</v>
      </c>
      <c r="P752" s="7">
        <f t="shared" si="89"/>
        <v>3</v>
      </c>
      <c r="Q752" s="7">
        <f t="shared" si="90"/>
        <v>5</v>
      </c>
      <c r="R752" s="7">
        <f t="shared" si="91"/>
        <v>13</v>
      </c>
      <c r="S752" s="8">
        <f t="shared" si="92"/>
        <v>131.19999999999999</v>
      </c>
      <c r="T752" s="7" t="str">
        <f t="shared" si="93"/>
        <v>A - Top-Kunde</v>
      </c>
      <c r="U752" s="4">
        <f>ROUND(((E752-Hilfswerte!$B$20)/Hilfswerte!$B$21)+((F752-Hilfswerte!$B$22)/Hilfswerte!$B$23)+((G752-Hilfswerte!$B$24)/Hilfswerte!$B$25)+0.1*INDEX(Hilfswerte!$B$4:$B$15,MATCH(C752,Hilfswerte!$A$4:$A$15,0)),2)</f>
        <v>1.49</v>
      </c>
      <c r="V752" s="4">
        <f>ROUND(SQRT((((E752-Hilfswerte!$B$20)/Hilfswerte!$B$21)-Hilfswerte!$B$28)^2+(((F752-Hilfswerte!$B$22)/Hilfswerte!$B$23)-Hilfswerte!$B$29)^2+(((G752-Hilfswerte!$B$24)/Hilfswerte!$B$25)-Hilfswerte!$B$30)^2),3)</f>
        <v>1.6459999999999999</v>
      </c>
      <c r="W752" s="4">
        <f>ROUND(E752*Hilfswerte!$B$31,0)</f>
        <v>18294</v>
      </c>
      <c r="X752" s="4">
        <f t="shared" si="94"/>
        <v>0</v>
      </c>
      <c r="Y752" s="4" t="str">
        <f>IF(T752="A - Top-Kunde","bereits Top-Kunde",IF(AND(V752&lt;=Hilfswerte!$B$34,H752&lt;0.5*W752),"Hoch",IF(AND(V752&lt;=Hilfswerte!$B$35,H752&lt;0.7*W752),"Mittel","Niedrig")))</f>
        <v>bereits Top-Kunde</v>
      </c>
      <c r="Z752" s="4">
        <f t="shared" si="95"/>
        <v>4.0999999999999996</v>
      </c>
      <c r="AA752" s="4" t="str">
        <f>IF(J752&gt;365,"Bereits abgewandert (Segment D)",IF(Z752&gt;=Hilfswerte!$B$38,"Rot - akut gefaehrdet",IF(Z752&gt;=Hilfswerte!$B$39,"Gelb - beobachten","Gruen - stabil")))</f>
        <v>Gruen - stabil</v>
      </c>
    </row>
    <row r="753" spans="1:27" ht="15" customHeight="1" x14ac:dyDescent="0.25">
      <c r="A753" s="4" t="s">
        <v>1078</v>
      </c>
      <c r="B753" s="4" t="s">
        <v>795</v>
      </c>
      <c r="C753" s="4" t="s">
        <v>51</v>
      </c>
      <c r="D753" s="4" t="s">
        <v>48</v>
      </c>
      <c r="E753" s="4">
        <v>49</v>
      </c>
      <c r="F753" s="5">
        <v>8.6999999999999993</v>
      </c>
      <c r="G753" s="5">
        <v>11.3</v>
      </c>
      <c r="H753" s="6">
        <v>6790</v>
      </c>
      <c r="I753" s="4">
        <v>5</v>
      </c>
      <c r="J753" s="4">
        <v>13</v>
      </c>
      <c r="K753" s="4">
        <v>0</v>
      </c>
      <c r="L753" s="4">
        <v>1</v>
      </c>
      <c r="M753" s="4">
        <v>1</v>
      </c>
      <c r="N753" s="5">
        <v>38.200000000000003</v>
      </c>
      <c r="O753" s="7">
        <f t="shared" si="88"/>
        <v>5</v>
      </c>
      <c r="P753" s="7">
        <f t="shared" si="89"/>
        <v>5</v>
      </c>
      <c r="Q753" s="7">
        <f t="shared" si="90"/>
        <v>4</v>
      </c>
      <c r="R753" s="7">
        <f t="shared" si="91"/>
        <v>14</v>
      </c>
      <c r="S753" s="8">
        <f t="shared" si="92"/>
        <v>158.80000000000001</v>
      </c>
      <c r="T753" s="7" t="str">
        <f t="shared" si="93"/>
        <v>A - Top-Kunde</v>
      </c>
      <c r="U753" s="4">
        <f>ROUND(((E753-Hilfswerte!$B$20)/Hilfswerte!$B$21)+((F753-Hilfswerte!$B$22)/Hilfswerte!$B$23)+((G753-Hilfswerte!$B$24)/Hilfswerte!$B$25)+0.1*INDEX(Hilfswerte!$B$4:$B$15,MATCH(C753,Hilfswerte!$A$4:$A$15,0)),2)</f>
        <v>-0.13</v>
      </c>
      <c r="V753" s="4">
        <f>ROUND(SQRT((((E753-Hilfswerte!$B$20)/Hilfswerte!$B$21)-Hilfswerte!$B$28)^2+(((F753-Hilfswerte!$B$22)/Hilfswerte!$B$23)-Hilfswerte!$B$29)^2+(((G753-Hilfswerte!$B$24)/Hilfswerte!$B$25)-Hilfswerte!$B$30)^2),3)</f>
        <v>0.72699999999999998</v>
      </c>
      <c r="W753" s="4">
        <f>ROUND(E753*Hilfswerte!$B$31,0)</f>
        <v>10072</v>
      </c>
      <c r="X753" s="4">
        <f t="shared" si="94"/>
        <v>3282</v>
      </c>
      <c r="Y753" s="4" t="str">
        <f>IF(T753="A - Top-Kunde","bereits Top-Kunde",IF(AND(V753&lt;=Hilfswerte!$B$34,H753&lt;0.5*W753),"Hoch",IF(AND(V753&lt;=Hilfswerte!$B$35,H753&lt;0.7*W753),"Mittel","Niedrig")))</f>
        <v>bereits Top-Kunde</v>
      </c>
      <c r="Z753" s="4">
        <f t="shared" si="95"/>
        <v>0.9</v>
      </c>
      <c r="AA753" s="4" t="str">
        <f>IF(J753&gt;365,"Bereits abgewandert (Segment D)",IF(Z753&gt;=Hilfswerte!$B$38,"Rot - akut gefaehrdet",IF(Z753&gt;=Hilfswerte!$B$39,"Gelb - beobachten","Gruen - stabil")))</f>
        <v>Gruen - stabil</v>
      </c>
    </row>
    <row r="754" spans="1:27" ht="15" customHeight="1" x14ac:dyDescent="0.25">
      <c r="A754" s="4" t="s">
        <v>1079</v>
      </c>
      <c r="B754" s="4" t="s">
        <v>271</v>
      </c>
      <c r="C754" s="4" t="s">
        <v>55</v>
      </c>
      <c r="D754" s="4" t="s">
        <v>77</v>
      </c>
      <c r="E754" s="4">
        <v>20</v>
      </c>
      <c r="F754" s="5">
        <v>3.7</v>
      </c>
      <c r="G754" s="5">
        <v>0.6</v>
      </c>
      <c r="H754" s="6">
        <v>3000</v>
      </c>
      <c r="I754" s="4">
        <v>2</v>
      </c>
      <c r="J754" s="4">
        <v>315</v>
      </c>
      <c r="K754" s="4">
        <v>1</v>
      </c>
      <c r="L754" s="4">
        <v>6</v>
      </c>
      <c r="M754" s="4">
        <v>3</v>
      </c>
      <c r="N754" s="5">
        <v>4.8</v>
      </c>
      <c r="O754" s="7">
        <f t="shared" si="88"/>
        <v>2</v>
      </c>
      <c r="P754" s="7">
        <f t="shared" si="89"/>
        <v>2</v>
      </c>
      <c r="Q754" s="7">
        <f t="shared" si="90"/>
        <v>4</v>
      </c>
      <c r="R754" s="7">
        <f t="shared" si="91"/>
        <v>8</v>
      </c>
      <c r="S754" s="8">
        <f t="shared" si="92"/>
        <v>74.599999999999994</v>
      </c>
      <c r="T754" s="7" t="str">
        <f t="shared" si="93"/>
        <v>C - Entwicklungspotenzial</v>
      </c>
      <c r="U754" s="4">
        <f>ROUND(((E754-Hilfswerte!$B$20)/Hilfswerte!$B$21)+((F754-Hilfswerte!$B$22)/Hilfswerte!$B$23)+((G754-Hilfswerte!$B$24)/Hilfswerte!$B$25)+0.1*INDEX(Hilfswerte!$B$4:$B$15,MATCH(C754,Hilfswerte!$A$4:$A$15,0)),2)</f>
        <v>-2.1</v>
      </c>
      <c r="V754" s="4">
        <f>ROUND(SQRT((((E754-Hilfswerte!$B$20)/Hilfswerte!$B$21)-Hilfswerte!$B$28)^2+(((F754-Hilfswerte!$B$22)/Hilfswerte!$B$23)-Hilfswerte!$B$29)^2+(((G754-Hilfswerte!$B$24)/Hilfswerte!$B$25)-Hilfswerte!$B$30)^2),3)</f>
        <v>1.9</v>
      </c>
      <c r="W754" s="4">
        <f>ROUND(E754*Hilfswerte!$B$31,0)</f>
        <v>4111</v>
      </c>
      <c r="X754" s="4">
        <f t="shared" si="94"/>
        <v>1111</v>
      </c>
      <c r="Y754" s="4" t="str">
        <f>IF(T754="A - Top-Kunde","bereits Top-Kunde",IF(AND(V754&lt;=Hilfswerte!$B$34,H754&lt;0.5*W754),"Hoch",IF(AND(V754&lt;=Hilfswerte!$B$35,H754&lt;0.7*W754),"Mittel","Niedrig")))</f>
        <v>Niedrig</v>
      </c>
      <c r="Z754" s="4">
        <f t="shared" si="95"/>
        <v>20</v>
      </c>
      <c r="AA754" s="4" t="str">
        <f>IF(J754&gt;365,"Bereits abgewandert (Segment D)",IF(Z754&gt;=Hilfswerte!$B$38,"Rot - akut gefaehrdet",IF(Z754&gt;=Hilfswerte!$B$39,"Gelb - beobachten","Gruen - stabil")))</f>
        <v>Rot - akut gefaehrdet</v>
      </c>
    </row>
    <row r="755" spans="1:27" ht="15" customHeight="1" x14ac:dyDescent="0.25">
      <c r="A755" s="4" t="s">
        <v>1080</v>
      </c>
      <c r="B755" s="4" t="s">
        <v>42</v>
      </c>
      <c r="C755" s="4" t="s">
        <v>51</v>
      </c>
      <c r="D755" s="4" t="s">
        <v>30</v>
      </c>
      <c r="E755" s="4">
        <v>23</v>
      </c>
      <c r="F755" s="5">
        <v>3.7</v>
      </c>
      <c r="G755" s="5">
        <v>1.7</v>
      </c>
      <c r="H755" s="6">
        <v>1830</v>
      </c>
      <c r="I755" s="4">
        <v>2</v>
      </c>
      <c r="J755" s="4">
        <v>218</v>
      </c>
      <c r="K755" s="4">
        <v>1</v>
      </c>
      <c r="L755" s="4">
        <v>18</v>
      </c>
      <c r="M755" s="4">
        <v>1</v>
      </c>
      <c r="N755" s="5">
        <v>12.3</v>
      </c>
      <c r="O755" s="7">
        <f t="shared" si="88"/>
        <v>2</v>
      </c>
      <c r="P755" s="7">
        <f t="shared" si="89"/>
        <v>2</v>
      </c>
      <c r="Q755" s="7">
        <f t="shared" si="90"/>
        <v>3</v>
      </c>
      <c r="R755" s="7">
        <f t="shared" si="91"/>
        <v>7</v>
      </c>
      <c r="S755" s="8">
        <f t="shared" si="92"/>
        <v>64.8</v>
      </c>
      <c r="T755" s="7" t="str">
        <f t="shared" si="93"/>
        <v>C - Entwicklungspotenzial</v>
      </c>
      <c r="U755" s="4">
        <f>ROUND(((E755-Hilfswerte!$B$20)/Hilfswerte!$B$21)+((F755-Hilfswerte!$B$22)/Hilfswerte!$B$23)+((G755-Hilfswerte!$B$24)/Hilfswerte!$B$25)+0.1*INDEX(Hilfswerte!$B$4:$B$15,MATCH(C755,Hilfswerte!$A$4:$A$15,0)),2)</f>
        <v>-1.86</v>
      </c>
      <c r="V755" s="4">
        <f>ROUND(SQRT((((E755-Hilfswerte!$B$20)/Hilfswerte!$B$21)-Hilfswerte!$B$28)^2+(((F755-Hilfswerte!$B$22)/Hilfswerte!$B$23)-Hilfswerte!$B$29)^2+(((G755-Hilfswerte!$B$24)/Hilfswerte!$B$25)-Hilfswerte!$B$30)^2),3)</f>
        <v>1.7430000000000001</v>
      </c>
      <c r="W755" s="4">
        <f>ROUND(E755*Hilfswerte!$B$31,0)</f>
        <v>4728</v>
      </c>
      <c r="X755" s="4">
        <f t="shared" si="94"/>
        <v>2898</v>
      </c>
      <c r="Y755" s="4" t="str">
        <f>IF(T755="A - Top-Kunde","bereits Top-Kunde",IF(AND(V755&lt;=Hilfswerte!$B$34,H755&lt;0.5*W755),"Hoch",IF(AND(V755&lt;=Hilfswerte!$B$35,H755&lt;0.7*W755),"Mittel","Niedrig")))</f>
        <v>Niedrig</v>
      </c>
      <c r="Z755" s="4">
        <f t="shared" si="95"/>
        <v>17.5</v>
      </c>
      <c r="AA755" s="4" t="str">
        <f>IF(J755&gt;365,"Bereits abgewandert (Segment D)",IF(Z755&gt;=Hilfswerte!$B$38,"Rot - akut gefaehrdet",IF(Z755&gt;=Hilfswerte!$B$39,"Gelb - beobachten","Gruen - stabil")))</f>
        <v>Gelb - beobachten</v>
      </c>
    </row>
    <row r="756" spans="1:27" ht="15" customHeight="1" x14ac:dyDescent="0.25">
      <c r="A756" s="4" t="s">
        <v>1081</v>
      </c>
      <c r="B756" s="4" t="s">
        <v>1060</v>
      </c>
      <c r="C756" s="4" t="s">
        <v>55</v>
      </c>
      <c r="D756" s="4" t="s">
        <v>30</v>
      </c>
      <c r="E756" s="4">
        <v>365</v>
      </c>
      <c r="F756" s="5">
        <v>98</v>
      </c>
      <c r="G756" s="5">
        <v>12.8</v>
      </c>
      <c r="H756" s="6">
        <v>31090</v>
      </c>
      <c r="I756" s="4">
        <v>6</v>
      </c>
      <c r="J756" s="4">
        <v>144</v>
      </c>
      <c r="K756" s="4">
        <v>0</v>
      </c>
      <c r="L756" s="4">
        <v>-2</v>
      </c>
      <c r="M756" s="4">
        <v>4</v>
      </c>
      <c r="N756" s="5">
        <v>12.7</v>
      </c>
      <c r="O756" s="7">
        <f t="shared" si="88"/>
        <v>3</v>
      </c>
      <c r="P756" s="7">
        <f t="shared" si="89"/>
        <v>5</v>
      </c>
      <c r="Q756" s="7">
        <f t="shared" si="90"/>
        <v>5</v>
      </c>
      <c r="R756" s="7">
        <f t="shared" si="91"/>
        <v>13</v>
      </c>
      <c r="S756" s="8">
        <f t="shared" si="92"/>
        <v>136.4</v>
      </c>
      <c r="T756" s="7" t="str">
        <f t="shared" si="93"/>
        <v>A - Top-Kunde</v>
      </c>
      <c r="U756" s="4">
        <f>ROUND(((E756-Hilfswerte!$B$20)/Hilfswerte!$B$21)+((F756-Hilfswerte!$B$22)/Hilfswerte!$B$23)+((G756-Hilfswerte!$B$24)/Hilfswerte!$B$25)+0.1*INDEX(Hilfswerte!$B$4:$B$15,MATCH(C756,Hilfswerte!$A$4:$A$15,0)),2)</f>
        <v>3.02</v>
      </c>
      <c r="V756" s="4">
        <f>ROUND(SQRT((((E756-Hilfswerte!$B$20)/Hilfswerte!$B$21)-Hilfswerte!$B$28)^2+(((F756-Hilfswerte!$B$22)/Hilfswerte!$B$23)-Hilfswerte!$B$29)^2+(((G756-Hilfswerte!$B$24)/Hilfswerte!$B$25)-Hilfswerte!$B$30)^2),3)</f>
        <v>1.4019999999999999</v>
      </c>
      <c r="W756" s="4">
        <f>ROUND(E756*Hilfswerte!$B$31,0)</f>
        <v>75024</v>
      </c>
      <c r="X756" s="4">
        <f t="shared" si="94"/>
        <v>43934</v>
      </c>
      <c r="Y756" s="4" t="str">
        <f>IF(T756="A - Top-Kunde","bereits Top-Kunde",IF(AND(V756&lt;=Hilfswerte!$B$34,H756&lt;0.5*W756),"Hoch",IF(AND(V756&lt;=Hilfswerte!$B$35,H756&lt;0.7*W756),"Mittel","Niedrig")))</f>
        <v>bereits Top-Kunde</v>
      </c>
      <c r="Z756" s="4">
        <f t="shared" si="95"/>
        <v>7.2</v>
      </c>
      <c r="AA756" s="4" t="str">
        <f>IF(J756&gt;365,"Bereits abgewandert (Segment D)",IF(Z756&gt;=Hilfswerte!$B$38,"Rot - akut gefaehrdet",IF(Z756&gt;=Hilfswerte!$B$39,"Gelb - beobachten","Gruen - stabil")))</f>
        <v>Gruen - stabil</v>
      </c>
    </row>
    <row r="757" spans="1:27" ht="15" customHeight="1" x14ac:dyDescent="0.25">
      <c r="A757" s="4" t="s">
        <v>1082</v>
      </c>
      <c r="B757" s="4" t="s">
        <v>192</v>
      </c>
      <c r="C757" s="4" t="s">
        <v>33</v>
      </c>
      <c r="D757" s="4" t="s">
        <v>30</v>
      </c>
      <c r="E757" s="4">
        <v>120</v>
      </c>
      <c r="F757" s="5">
        <v>32.299999999999997</v>
      </c>
      <c r="G757" s="5">
        <v>3.6</v>
      </c>
      <c r="H757" s="6">
        <v>6880</v>
      </c>
      <c r="I757" s="4">
        <v>2</v>
      </c>
      <c r="J757" s="4">
        <v>19</v>
      </c>
      <c r="K757" s="4">
        <v>0</v>
      </c>
      <c r="L757" s="4">
        <v>19</v>
      </c>
      <c r="M757" s="4">
        <v>3</v>
      </c>
      <c r="N757" s="5">
        <v>-24.6</v>
      </c>
      <c r="O757" s="7">
        <f t="shared" si="88"/>
        <v>5</v>
      </c>
      <c r="P757" s="7">
        <f t="shared" si="89"/>
        <v>2</v>
      </c>
      <c r="Q757" s="7">
        <f t="shared" si="90"/>
        <v>4</v>
      </c>
      <c r="R757" s="7">
        <f t="shared" si="91"/>
        <v>11</v>
      </c>
      <c r="S757" s="8">
        <f t="shared" si="92"/>
        <v>92</v>
      </c>
      <c r="T757" s="7" t="str">
        <f t="shared" si="93"/>
        <v>C - Entwicklungspotenzial</v>
      </c>
      <c r="U757" s="4">
        <f>ROUND(((E757-Hilfswerte!$B$20)/Hilfswerte!$B$21)+((F757-Hilfswerte!$B$22)/Hilfswerte!$B$23)+((G757-Hilfswerte!$B$24)/Hilfswerte!$B$25)+0.1*INDEX(Hilfswerte!$B$4:$B$15,MATCH(C757,Hilfswerte!$A$4:$A$15,0)),2)</f>
        <v>-0.94</v>
      </c>
      <c r="V757" s="4">
        <f>ROUND(SQRT((((E757-Hilfswerte!$B$20)/Hilfswerte!$B$21)-Hilfswerte!$B$28)^2+(((F757-Hilfswerte!$B$22)/Hilfswerte!$B$23)-Hilfswerte!$B$29)^2+(((G757-Hilfswerte!$B$24)/Hilfswerte!$B$25)-Hilfswerte!$B$30)^2),3)</f>
        <v>1.2290000000000001</v>
      </c>
      <c r="W757" s="4">
        <f>ROUND(E757*Hilfswerte!$B$31,0)</f>
        <v>24666</v>
      </c>
      <c r="X757" s="4">
        <f t="shared" si="94"/>
        <v>17786</v>
      </c>
      <c r="Y757" s="4" t="str">
        <f>IF(T757="A - Top-Kunde","bereits Top-Kunde",IF(AND(V757&lt;=Hilfswerte!$B$34,H757&lt;0.5*W757),"Hoch",IF(AND(V757&lt;=Hilfswerte!$B$35,H757&lt;0.7*W757),"Mittel","Niedrig")))</f>
        <v>Niedrig</v>
      </c>
      <c r="Z757" s="4">
        <f t="shared" si="95"/>
        <v>14.6</v>
      </c>
      <c r="AA757" s="4" t="str">
        <f>IF(J757&gt;365,"Bereits abgewandert (Segment D)",IF(Z757&gt;=Hilfswerte!$B$38,"Rot - akut gefaehrdet",IF(Z757&gt;=Hilfswerte!$B$39,"Gelb - beobachten","Gruen - stabil")))</f>
        <v>Gelb - beobachten</v>
      </c>
    </row>
    <row r="758" spans="1:27" ht="15" customHeight="1" x14ac:dyDescent="0.25">
      <c r="A758" s="4" t="s">
        <v>1083</v>
      </c>
      <c r="B758" s="4" t="s">
        <v>146</v>
      </c>
      <c r="C758" s="4" t="s">
        <v>38</v>
      </c>
      <c r="D758" s="4" t="s">
        <v>30</v>
      </c>
      <c r="E758" s="4">
        <v>38</v>
      </c>
      <c r="F758" s="5">
        <v>8.3000000000000007</v>
      </c>
      <c r="G758" s="5">
        <v>10.6</v>
      </c>
      <c r="H758" s="6">
        <v>1430</v>
      </c>
      <c r="I758" s="4">
        <v>2</v>
      </c>
      <c r="J758" s="4">
        <v>186</v>
      </c>
      <c r="K758" s="4">
        <v>0</v>
      </c>
      <c r="L758" s="4">
        <v>14</v>
      </c>
      <c r="M758" s="4">
        <v>2</v>
      </c>
      <c r="N758" s="5">
        <v>44</v>
      </c>
      <c r="O758" s="7">
        <f t="shared" si="88"/>
        <v>2</v>
      </c>
      <c r="P758" s="7">
        <f t="shared" si="89"/>
        <v>2</v>
      </c>
      <c r="Q758" s="7">
        <f t="shared" si="90"/>
        <v>3</v>
      </c>
      <c r="R758" s="7">
        <f t="shared" si="91"/>
        <v>7</v>
      </c>
      <c r="S758" s="8">
        <f t="shared" si="92"/>
        <v>87.8</v>
      </c>
      <c r="T758" s="7" t="str">
        <f t="shared" si="93"/>
        <v>C - Entwicklungspotenzial</v>
      </c>
      <c r="U758" s="4">
        <f>ROUND(((E758-Hilfswerte!$B$20)/Hilfswerte!$B$21)+((F758-Hilfswerte!$B$22)/Hilfswerte!$B$23)+((G758-Hilfswerte!$B$24)/Hilfswerte!$B$25)+0.1*INDEX(Hilfswerte!$B$4:$B$15,MATCH(C758,Hilfswerte!$A$4:$A$15,0)),2)</f>
        <v>-0.3</v>
      </c>
      <c r="V758" s="4">
        <f>ROUND(SQRT((((E758-Hilfswerte!$B$20)/Hilfswerte!$B$21)-Hilfswerte!$B$28)^2+(((F758-Hilfswerte!$B$22)/Hilfswerte!$B$23)-Hilfswerte!$B$29)^2+(((G758-Hilfswerte!$B$24)/Hilfswerte!$B$25)-Hilfswerte!$B$30)^2),3)</f>
        <v>0.77200000000000002</v>
      </c>
      <c r="W758" s="4">
        <f>ROUND(E758*Hilfswerte!$B$31,0)</f>
        <v>7811</v>
      </c>
      <c r="X758" s="4">
        <f t="shared" si="94"/>
        <v>6381</v>
      </c>
      <c r="Y758" s="4" t="str">
        <f>IF(T758="A - Top-Kunde","bereits Top-Kunde",IF(AND(V758&lt;=Hilfswerte!$B$34,H758&lt;0.5*W758),"Hoch",IF(AND(V758&lt;=Hilfswerte!$B$35,H758&lt;0.7*W758),"Mittel","Niedrig")))</f>
        <v>Hoch</v>
      </c>
      <c r="Z758" s="4">
        <f t="shared" si="95"/>
        <v>12.1</v>
      </c>
      <c r="AA758" s="4" t="str">
        <f>IF(J758&gt;365,"Bereits abgewandert (Segment D)",IF(Z758&gt;=Hilfswerte!$B$38,"Rot - akut gefaehrdet",IF(Z758&gt;=Hilfswerte!$B$39,"Gelb - beobachten","Gruen - stabil")))</f>
        <v>Gruen - stabil</v>
      </c>
    </row>
    <row r="759" spans="1:27" ht="15" customHeight="1" x14ac:dyDescent="0.25">
      <c r="A759" s="4" t="s">
        <v>1084</v>
      </c>
      <c r="B759" s="4" t="s">
        <v>363</v>
      </c>
      <c r="C759" s="4" t="s">
        <v>51</v>
      </c>
      <c r="D759" s="4" t="s">
        <v>30</v>
      </c>
      <c r="E759" s="4">
        <v>50</v>
      </c>
      <c r="F759" s="5">
        <v>13.4</v>
      </c>
      <c r="G759" s="5">
        <v>15.3</v>
      </c>
      <c r="H759" s="6">
        <v>2830</v>
      </c>
      <c r="I759" s="4">
        <v>2</v>
      </c>
      <c r="J759" s="4">
        <v>92</v>
      </c>
      <c r="K759" s="4">
        <v>0</v>
      </c>
      <c r="L759" s="4">
        <v>9</v>
      </c>
      <c r="M759" s="4">
        <v>2</v>
      </c>
      <c r="N759" s="5">
        <v>-10.9</v>
      </c>
      <c r="O759" s="7">
        <f t="shared" si="88"/>
        <v>3</v>
      </c>
      <c r="P759" s="7">
        <f t="shared" si="89"/>
        <v>2</v>
      </c>
      <c r="Q759" s="7">
        <f t="shared" si="90"/>
        <v>4</v>
      </c>
      <c r="R759" s="7">
        <f t="shared" si="91"/>
        <v>9</v>
      </c>
      <c r="S759" s="8">
        <f t="shared" si="92"/>
        <v>81.900000000000006</v>
      </c>
      <c r="T759" s="7" t="str">
        <f t="shared" si="93"/>
        <v>C - Entwicklungspotenzial</v>
      </c>
      <c r="U759" s="4">
        <f>ROUND(((E759-Hilfswerte!$B$20)/Hilfswerte!$B$21)+((F759-Hilfswerte!$B$22)/Hilfswerte!$B$23)+((G759-Hilfswerte!$B$24)/Hilfswerte!$B$25)+0.1*INDEX(Hilfswerte!$B$4:$B$15,MATCH(C759,Hilfswerte!$A$4:$A$15,0)),2)</f>
        <v>0.59</v>
      </c>
      <c r="V759" s="4">
        <f>ROUND(SQRT((((E759-Hilfswerte!$B$20)/Hilfswerte!$B$21)-Hilfswerte!$B$28)^2+(((F759-Hilfswerte!$B$22)/Hilfswerte!$B$23)-Hilfswerte!$B$29)^2+(((G759-Hilfswerte!$B$24)/Hilfswerte!$B$25)-Hilfswerte!$B$30)^2),3)</f>
        <v>0.93</v>
      </c>
      <c r="W759" s="4">
        <f>ROUND(E759*Hilfswerte!$B$31,0)</f>
        <v>10277</v>
      </c>
      <c r="X759" s="4">
        <f t="shared" si="94"/>
        <v>7447</v>
      </c>
      <c r="Y759" s="4" t="str">
        <f>IF(T759="A - Top-Kunde","bereits Top-Kunde",IF(AND(V759&lt;=Hilfswerte!$B$34,H759&lt;0.5*W759),"Hoch",IF(AND(V759&lt;=Hilfswerte!$B$35,H759&lt;0.7*W759),"Mittel","Niedrig")))</f>
        <v>Mittel</v>
      </c>
      <c r="Z759" s="4">
        <f t="shared" si="95"/>
        <v>10.8</v>
      </c>
      <c r="AA759" s="4" t="str">
        <f>IF(J759&gt;365,"Bereits abgewandert (Segment D)",IF(Z759&gt;=Hilfswerte!$B$38,"Rot - akut gefaehrdet",IF(Z759&gt;=Hilfswerte!$B$39,"Gelb - beobachten","Gruen - stabil")))</f>
        <v>Gruen - stabil</v>
      </c>
    </row>
    <row r="760" spans="1:27" ht="15" customHeight="1" x14ac:dyDescent="0.25">
      <c r="A760" s="4" t="s">
        <v>1085</v>
      </c>
      <c r="B760" s="4" t="s">
        <v>314</v>
      </c>
      <c r="C760" s="4" t="s">
        <v>74</v>
      </c>
      <c r="D760" s="4" t="s">
        <v>117</v>
      </c>
      <c r="E760" s="4">
        <v>44</v>
      </c>
      <c r="F760" s="5">
        <v>9.9</v>
      </c>
      <c r="G760" s="5">
        <v>16.600000000000001</v>
      </c>
      <c r="H760" s="6">
        <v>1150</v>
      </c>
      <c r="I760" s="4">
        <v>1</v>
      </c>
      <c r="J760" s="4">
        <v>218</v>
      </c>
      <c r="K760" s="4">
        <v>0</v>
      </c>
      <c r="L760" s="4">
        <v>13</v>
      </c>
      <c r="M760" s="4">
        <v>2</v>
      </c>
      <c r="N760" s="5">
        <v>-1.6</v>
      </c>
      <c r="O760" s="7">
        <f t="shared" si="88"/>
        <v>2</v>
      </c>
      <c r="P760" s="7">
        <f t="shared" si="89"/>
        <v>1</v>
      </c>
      <c r="Q760" s="7">
        <f t="shared" si="90"/>
        <v>3</v>
      </c>
      <c r="R760" s="7">
        <f t="shared" si="91"/>
        <v>6</v>
      </c>
      <c r="S760" s="8">
        <f t="shared" si="92"/>
        <v>55.3</v>
      </c>
      <c r="T760" s="7" t="str">
        <f t="shared" si="93"/>
        <v>C - Entwicklungspotenzial</v>
      </c>
      <c r="U760" s="4">
        <f>ROUND(((E760-Hilfswerte!$B$20)/Hilfswerte!$B$21)+((F760-Hilfswerte!$B$22)/Hilfswerte!$B$23)+((G760-Hilfswerte!$B$24)/Hilfswerte!$B$25)+0.1*INDEX(Hilfswerte!$B$4:$B$15,MATCH(C760,Hilfswerte!$A$4:$A$15,0)),2)</f>
        <v>0.34</v>
      </c>
      <c r="V760" s="4">
        <f>ROUND(SQRT((((E760-Hilfswerte!$B$20)/Hilfswerte!$B$21)-Hilfswerte!$B$28)^2+(((F760-Hilfswerte!$B$22)/Hilfswerte!$B$23)-Hilfswerte!$B$29)^2+(((G760-Hilfswerte!$B$24)/Hilfswerte!$B$25)-Hilfswerte!$B$30)^2),3)</f>
        <v>1.123</v>
      </c>
      <c r="W760" s="4">
        <f>ROUND(E760*Hilfswerte!$B$31,0)</f>
        <v>9044</v>
      </c>
      <c r="X760" s="4">
        <f t="shared" si="94"/>
        <v>7894</v>
      </c>
      <c r="Y760" s="4" t="str">
        <f>IF(T760="A - Top-Kunde","bereits Top-Kunde",IF(AND(V760&lt;=Hilfswerte!$B$34,H760&lt;0.5*W760),"Hoch",IF(AND(V760&lt;=Hilfswerte!$B$35,H760&lt;0.7*W760),"Mittel","Niedrig")))</f>
        <v>Mittel</v>
      </c>
      <c r="Z760" s="4">
        <f t="shared" si="95"/>
        <v>14.1</v>
      </c>
      <c r="AA760" s="4" t="str">
        <f>IF(J760&gt;365,"Bereits abgewandert (Segment D)",IF(Z760&gt;=Hilfswerte!$B$38,"Rot - akut gefaehrdet",IF(Z760&gt;=Hilfswerte!$B$39,"Gelb - beobachten","Gruen - stabil")))</f>
        <v>Gelb - beobachten</v>
      </c>
    </row>
    <row r="761" spans="1:27" ht="15" customHeight="1" x14ac:dyDescent="0.25">
      <c r="A761" s="4" t="s">
        <v>1086</v>
      </c>
      <c r="B761" s="4" t="s">
        <v>28</v>
      </c>
      <c r="C761" s="4" t="s">
        <v>84</v>
      </c>
      <c r="D761" s="4" t="s">
        <v>48</v>
      </c>
      <c r="E761" s="4">
        <v>113</v>
      </c>
      <c r="F761" s="5">
        <v>14.5</v>
      </c>
      <c r="G761" s="5">
        <v>14.2</v>
      </c>
      <c r="H761" s="6">
        <v>21960</v>
      </c>
      <c r="I761" s="4">
        <v>3</v>
      </c>
      <c r="J761" s="4">
        <v>274</v>
      </c>
      <c r="K761" s="4">
        <v>0</v>
      </c>
      <c r="L761" s="4">
        <v>20</v>
      </c>
      <c r="M761" s="4">
        <v>2</v>
      </c>
      <c r="N761" s="5">
        <v>-2.8</v>
      </c>
      <c r="O761" s="7">
        <f t="shared" si="88"/>
        <v>2</v>
      </c>
      <c r="P761" s="7">
        <f t="shared" si="89"/>
        <v>3</v>
      </c>
      <c r="Q761" s="7">
        <f t="shared" si="90"/>
        <v>5</v>
      </c>
      <c r="R761" s="7">
        <f t="shared" si="91"/>
        <v>10</v>
      </c>
      <c r="S761" s="8">
        <f t="shared" si="92"/>
        <v>92.6</v>
      </c>
      <c r="T761" s="7" t="str">
        <f t="shared" si="93"/>
        <v>C - Entwicklungspotenzial</v>
      </c>
      <c r="U761" s="4">
        <f>ROUND(((E761-Hilfswerte!$B$20)/Hilfswerte!$B$21)+((F761-Hilfswerte!$B$22)/Hilfswerte!$B$23)+((G761-Hilfswerte!$B$24)/Hilfswerte!$B$25)+0.1*INDEX(Hilfswerte!$B$4:$B$15,MATCH(C761,Hilfswerte!$A$4:$A$15,0)),2)</f>
        <v>0.36</v>
      </c>
      <c r="V761" s="4">
        <f>ROUND(SQRT((((E761-Hilfswerte!$B$20)/Hilfswerte!$B$21)-Hilfswerte!$B$28)^2+(((F761-Hilfswerte!$B$22)/Hilfswerte!$B$23)-Hilfswerte!$B$29)^2+(((G761-Hilfswerte!$B$24)/Hilfswerte!$B$25)-Hilfswerte!$B$30)^2),3)</f>
        <v>0.67400000000000004</v>
      </c>
      <c r="W761" s="4">
        <f>ROUND(E761*Hilfswerte!$B$31,0)</f>
        <v>23227</v>
      </c>
      <c r="X761" s="4">
        <f t="shared" si="94"/>
        <v>1267</v>
      </c>
      <c r="Y761" s="4" t="str">
        <f>IF(T761="A - Top-Kunde","bereits Top-Kunde",IF(AND(V761&lt;=Hilfswerte!$B$34,H761&lt;0.5*W761),"Hoch",IF(AND(V761&lt;=Hilfswerte!$B$35,H761&lt;0.7*W761),"Mittel","Niedrig")))</f>
        <v>Niedrig</v>
      </c>
      <c r="Z761" s="4">
        <f t="shared" si="95"/>
        <v>18.8</v>
      </c>
      <c r="AA761" s="4" t="str">
        <f>IF(J761&gt;365,"Bereits abgewandert (Segment D)",IF(Z761&gt;=Hilfswerte!$B$38,"Rot - akut gefaehrdet",IF(Z761&gt;=Hilfswerte!$B$39,"Gelb - beobachten","Gruen - stabil")))</f>
        <v>Gelb - beobachten</v>
      </c>
    </row>
    <row r="762" spans="1:27" ht="15" customHeight="1" x14ac:dyDescent="0.25">
      <c r="A762" s="4" t="s">
        <v>1087</v>
      </c>
      <c r="B762" s="4" t="s">
        <v>897</v>
      </c>
      <c r="C762" s="4" t="s">
        <v>29</v>
      </c>
      <c r="D762" s="4" t="s">
        <v>178</v>
      </c>
      <c r="E762" s="4">
        <v>88</v>
      </c>
      <c r="F762" s="5">
        <v>25.3</v>
      </c>
      <c r="G762" s="5">
        <v>18.399999999999999</v>
      </c>
      <c r="H762" s="6">
        <v>11610</v>
      </c>
      <c r="I762" s="4">
        <v>4</v>
      </c>
      <c r="J762" s="4">
        <v>64</v>
      </c>
      <c r="K762" s="4">
        <v>1</v>
      </c>
      <c r="L762" s="4">
        <v>0</v>
      </c>
      <c r="M762" s="4">
        <v>6</v>
      </c>
      <c r="N762" s="5">
        <v>10.6</v>
      </c>
      <c r="O762" s="7">
        <f t="shared" si="88"/>
        <v>4</v>
      </c>
      <c r="P762" s="7">
        <f t="shared" si="89"/>
        <v>4</v>
      </c>
      <c r="Q762" s="7">
        <f t="shared" si="90"/>
        <v>5</v>
      </c>
      <c r="R762" s="7">
        <f t="shared" si="91"/>
        <v>13</v>
      </c>
      <c r="S762" s="8">
        <f t="shared" si="92"/>
        <v>129.30000000000001</v>
      </c>
      <c r="T762" s="7" t="str">
        <f t="shared" si="93"/>
        <v>A - Top-Kunde</v>
      </c>
      <c r="U762" s="4">
        <f>ROUND(((E762-Hilfswerte!$B$20)/Hilfswerte!$B$21)+((F762-Hilfswerte!$B$22)/Hilfswerte!$B$23)+((G762-Hilfswerte!$B$24)/Hilfswerte!$B$25)+0.1*INDEX(Hilfswerte!$B$4:$B$15,MATCH(C762,Hilfswerte!$A$4:$A$15,0)),2)</f>
        <v>1.38</v>
      </c>
      <c r="V762" s="4">
        <f>ROUND(SQRT((((E762-Hilfswerte!$B$20)/Hilfswerte!$B$21)-Hilfswerte!$B$28)^2+(((F762-Hilfswerte!$B$22)/Hilfswerte!$B$23)-Hilfswerte!$B$29)^2+(((G762-Hilfswerte!$B$24)/Hilfswerte!$B$25)-Hilfswerte!$B$30)^2),3)</f>
        <v>1.2110000000000001</v>
      </c>
      <c r="W762" s="4">
        <f>ROUND(E762*Hilfswerte!$B$31,0)</f>
        <v>18088</v>
      </c>
      <c r="X762" s="4">
        <f t="shared" si="94"/>
        <v>6478</v>
      </c>
      <c r="Y762" s="4" t="str">
        <f>IF(T762="A - Top-Kunde","bereits Top-Kunde",IF(AND(V762&lt;=Hilfswerte!$B$34,H762&lt;0.5*W762),"Hoch",IF(AND(V762&lt;=Hilfswerte!$B$35,H762&lt;0.7*W762),"Mittel","Niedrig")))</f>
        <v>bereits Top-Kunde</v>
      </c>
      <c r="Z762" s="4">
        <f t="shared" si="95"/>
        <v>6.2</v>
      </c>
      <c r="AA762" s="4" t="str">
        <f>IF(J762&gt;365,"Bereits abgewandert (Segment D)",IF(Z762&gt;=Hilfswerte!$B$38,"Rot - akut gefaehrdet",IF(Z762&gt;=Hilfswerte!$B$39,"Gelb - beobachten","Gruen - stabil")))</f>
        <v>Gruen - stabil</v>
      </c>
    </row>
    <row r="763" spans="1:27" ht="15" customHeight="1" x14ac:dyDescent="0.25">
      <c r="A763" s="4" t="s">
        <v>1088</v>
      </c>
      <c r="B763" s="4" t="s">
        <v>955</v>
      </c>
      <c r="C763" s="4" t="s">
        <v>84</v>
      </c>
      <c r="D763" s="4" t="s">
        <v>106</v>
      </c>
      <c r="E763" s="4">
        <v>99</v>
      </c>
      <c r="F763" s="5">
        <v>26.2</v>
      </c>
      <c r="G763" s="5">
        <v>0.9</v>
      </c>
      <c r="H763" s="6">
        <v>0</v>
      </c>
      <c r="I763" s="4">
        <v>0</v>
      </c>
      <c r="J763" s="4">
        <v>500</v>
      </c>
      <c r="K763" s="4">
        <v>0</v>
      </c>
      <c r="L763" s="4">
        <v>9</v>
      </c>
      <c r="M763" s="4">
        <v>0</v>
      </c>
      <c r="N763" s="5">
        <v>-58.1</v>
      </c>
      <c r="O763" s="7">
        <f t="shared" si="88"/>
        <v>1</v>
      </c>
      <c r="P763" s="7">
        <f t="shared" si="89"/>
        <v>1</v>
      </c>
      <c r="Q763" s="7">
        <f t="shared" si="90"/>
        <v>1</v>
      </c>
      <c r="R763" s="7">
        <f t="shared" si="91"/>
        <v>3</v>
      </c>
      <c r="S763" s="8">
        <f t="shared" si="92"/>
        <v>-1.8</v>
      </c>
      <c r="T763" s="7" t="str">
        <f t="shared" si="93"/>
        <v>D - Abwanderungsrisiko</v>
      </c>
      <c r="U763" s="4">
        <f>ROUND(((E763-Hilfswerte!$B$20)/Hilfswerte!$B$21)+((F763-Hilfswerte!$B$22)/Hilfswerte!$B$23)+((G763-Hilfswerte!$B$24)/Hilfswerte!$B$25)+0.1*INDEX(Hilfswerte!$B$4:$B$15,MATCH(C763,Hilfswerte!$A$4:$A$15,0)),2)</f>
        <v>-1.6</v>
      </c>
      <c r="V763" s="4">
        <f>ROUND(SQRT((((E763-Hilfswerte!$B$20)/Hilfswerte!$B$21)-Hilfswerte!$B$28)^2+(((F763-Hilfswerte!$B$22)/Hilfswerte!$B$23)-Hilfswerte!$B$29)^2+(((G763-Hilfswerte!$B$24)/Hilfswerte!$B$25)-Hilfswerte!$B$30)^2),3)</f>
        <v>1.6759999999999999</v>
      </c>
      <c r="W763" s="4">
        <f>ROUND(E763*Hilfswerte!$B$31,0)</f>
        <v>20349</v>
      </c>
      <c r="X763" s="4">
        <f t="shared" si="94"/>
        <v>20349</v>
      </c>
      <c r="Y763" s="4" t="str">
        <f>IF(T763="A - Top-Kunde","bereits Top-Kunde",IF(AND(V763&lt;=Hilfswerte!$B$34,H763&lt;0.5*W763),"Hoch",IF(AND(V763&lt;=Hilfswerte!$B$35,H763&lt;0.7*W763),"Mittel","Niedrig")))</f>
        <v>Niedrig</v>
      </c>
      <c r="Z763" s="4">
        <f t="shared" si="95"/>
        <v>50</v>
      </c>
      <c r="AA763" s="4" t="str">
        <f>IF(J763&gt;365,"Bereits abgewandert (Segment D)",IF(Z763&gt;=Hilfswerte!$B$38,"Rot - akut gefaehrdet",IF(Z763&gt;=Hilfswerte!$B$39,"Gelb - beobachten","Gruen - stabil")))</f>
        <v>Bereits abgewandert (Segment D)</v>
      </c>
    </row>
    <row r="764" spans="1:27" ht="15" customHeight="1" x14ac:dyDescent="0.25">
      <c r="A764" s="4" t="s">
        <v>1089</v>
      </c>
      <c r="B764" s="4" t="s">
        <v>758</v>
      </c>
      <c r="C764" s="4" t="s">
        <v>29</v>
      </c>
      <c r="D764" s="4" t="s">
        <v>117</v>
      </c>
      <c r="E764" s="4">
        <v>235</v>
      </c>
      <c r="F764" s="5">
        <v>89.1</v>
      </c>
      <c r="G764" s="5">
        <v>6.2</v>
      </c>
      <c r="H764" s="6">
        <v>3370</v>
      </c>
      <c r="I764" s="4">
        <v>1</v>
      </c>
      <c r="J764" s="4">
        <v>287</v>
      </c>
      <c r="K764" s="4">
        <v>0</v>
      </c>
      <c r="L764" s="4">
        <v>-5</v>
      </c>
      <c r="M764" s="4">
        <v>6</v>
      </c>
      <c r="N764" s="5">
        <v>-3.1</v>
      </c>
      <c r="O764" s="7">
        <f t="shared" si="88"/>
        <v>2</v>
      </c>
      <c r="P764" s="7">
        <f t="shared" si="89"/>
        <v>1</v>
      </c>
      <c r="Q764" s="7">
        <f t="shared" si="90"/>
        <v>4</v>
      </c>
      <c r="R764" s="7">
        <f t="shared" si="91"/>
        <v>7</v>
      </c>
      <c r="S764" s="8">
        <f t="shared" si="92"/>
        <v>68.5</v>
      </c>
      <c r="T764" s="7" t="str">
        <f t="shared" si="93"/>
        <v>C - Entwicklungspotenzial</v>
      </c>
      <c r="U764" s="4">
        <f>ROUND(((E764-Hilfswerte!$B$20)/Hilfswerte!$B$21)+((F764-Hilfswerte!$B$22)/Hilfswerte!$B$23)+((G764-Hilfswerte!$B$24)/Hilfswerte!$B$25)+0.1*INDEX(Hilfswerte!$B$4:$B$15,MATCH(C764,Hilfswerte!$A$4:$A$15,0)),2)</f>
        <v>1.23</v>
      </c>
      <c r="V764" s="4">
        <f>ROUND(SQRT((((E764-Hilfswerte!$B$20)/Hilfswerte!$B$21)-Hilfswerte!$B$28)^2+(((F764-Hilfswerte!$B$22)/Hilfswerte!$B$23)-Hilfswerte!$B$29)^2+(((G764-Hilfswerte!$B$24)/Hilfswerte!$B$25)-Hilfswerte!$B$30)^2),3)</f>
        <v>1.256</v>
      </c>
      <c r="W764" s="4">
        <f>ROUND(E764*Hilfswerte!$B$31,0)</f>
        <v>48303</v>
      </c>
      <c r="X764" s="4">
        <f t="shared" si="94"/>
        <v>44933</v>
      </c>
      <c r="Y764" s="4" t="str">
        <f>IF(T764="A - Top-Kunde","bereits Top-Kunde",IF(AND(V764&lt;=Hilfswerte!$B$34,H764&lt;0.5*W764),"Hoch",IF(AND(V764&lt;=Hilfswerte!$B$35,H764&lt;0.7*W764),"Mittel","Niedrig")))</f>
        <v>Niedrig</v>
      </c>
      <c r="Z764" s="4">
        <f t="shared" si="95"/>
        <v>15.6</v>
      </c>
      <c r="AA764" s="4" t="str">
        <f>IF(J764&gt;365,"Bereits abgewandert (Segment D)",IF(Z764&gt;=Hilfswerte!$B$38,"Rot - akut gefaehrdet",IF(Z764&gt;=Hilfswerte!$B$39,"Gelb - beobachten","Gruen - stabil")))</f>
        <v>Gelb - beobachten</v>
      </c>
    </row>
    <row r="765" spans="1:27" ht="15" customHeight="1" x14ac:dyDescent="0.25">
      <c r="A765" s="4" t="s">
        <v>1090</v>
      </c>
      <c r="B765" s="4" t="s">
        <v>559</v>
      </c>
      <c r="C765" s="4" t="s">
        <v>47</v>
      </c>
      <c r="D765" s="4" t="s">
        <v>93</v>
      </c>
      <c r="E765" s="4">
        <v>31</v>
      </c>
      <c r="F765" s="5">
        <v>9.3000000000000007</v>
      </c>
      <c r="G765" s="5">
        <v>21</v>
      </c>
      <c r="H765" s="6">
        <v>5350</v>
      </c>
      <c r="I765" s="4">
        <v>4</v>
      </c>
      <c r="J765" s="4">
        <v>55</v>
      </c>
      <c r="K765" s="4">
        <v>0</v>
      </c>
      <c r="L765" s="4">
        <v>10</v>
      </c>
      <c r="M765" s="4">
        <v>6</v>
      </c>
      <c r="N765" s="5">
        <v>-7.9</v>
      </c>
      <c r="O765" s="7">
        <f t="shared" si="88"/>
        <v>4</v>
      </c>
      <c r="P765" s="7">
        <f t="shared" si="89"/>
        <v>4</v>
      </c>
      <c r="Q765" s="7">
        <f t="shared" si="90"/>
        <v>4</v>
      </c>
      <c r="R765" s="7">
        <f t="shared" si="91"/>
        <v>12</v>
      </c>
      <c r="S765" s="8">
        <f t="shared" si="92"/>
        <v>113.1</v>
      </c>
      <c r="T765" s="7" t="str">
        <f t="shared" si="93"/>
        <v>B - Kernkunde</v>
      </c>
      <c r="U765" s="4">
        <f>ROUND(((E765-Hilfswerte!$B$20)/Hilfswerte!$B$21)+((F765-Hilfswerte!$B$22)/Hilfswerte!$B$23)+((G765-Hilfswerte!$B$24)/Hilfswerte!$B$25)+0.1*INDEX(Hilfswerte!$B$4:$B$15,MATCH(C765,Hilfswerte!$A$4:$A$15,0)),2)</f>
        <v>1.08</v>
      </c>
      <c r="V765" s="4">
        <f>ROUND(SQRT((((E765-Hilfswerte!$B$20)/Hilfswerte!$B$21)-Hilfswerte!$B$28)^2+(((F765-Hilfswerte!$B$22)/Hilfswerte!$B$23)-Hilfswerte!$B$29)^2+(((G765-Hilfswerte!$B$24)/Hilfswerte!$B$25)-Hilfswerte!$B$30)^2),3)</f>
        <v>1.7370000000000001</v>
      </c>
      <c r="W765" s="4">
        <f>ROUND(E765*Hilfswerte!$B$31,0)</f>
        <v>6372</v>
      </c>
      <c r="X765" s="4">
        <f t="shared" si="94"/>
        <v>1022</v>
      </c>
      <c r="Y765" s="4" t="str">
        <f>IF(T765="A - Top-Kunde","bereits Top-Kunde",IF(AND(V765&lt;=Hilfswerte!$B$34,H765&lt;0.5*W765),"Hoch",IF(AND(V765&lt;=Hilfswerte!$B$35,H765&lt;0.7*W765),"Mittel","Niedrig")))</f>
        <v>Niedrig</v>
      </c>
      <c r="Z765" s="4">
        <f t="shared" si="95"/>
        <v>7.9</v>
      </c>
      <c r="AA765" s="4" t="str">
        <f>IF(J765&gt;365,"Bereits abgewandert (Segment D)",IF(Z765&gt;=Hilfswerte!$B$38,"Rot - akut gefaehrdet",IF(Z765&gt;=Hilfswerte!$B$39,"Gelb - beobachten","Gruen - stabil")))</f>
        <v>Gruen - stabil</v>
      </c>
    </row>
    <row r="766" spans="1:27" ht="15" customHeight="1" x14ac:dyDescent="0.25">
      <c r="A766" s="4" t="s">
        <v>1091</v>
      </c>
      <c r="B766" s="4" t="s">
        <v>567</v>
      </c>
      <c r="C766" s="4" t="s">
        <v>74</v>
      </c>
      <c r="D766" s="4" t="s">
        <v>122</v>
      </c>
      <c r="E766" s="4">
        <v>21</v>
      </c>
      <c r="F766" s="5">
        <v>3.9</v>
      </c>
      <c r="G766" s="5">
        <v>6.1</v>
      </c>
      <c r="H766" s="6">
        <v>2110</v>
      </c>
      <c r="I766" s="4">
        <v>2</v>
      </c>
      <c r="J766" s="4">
        <v>46</v>
      </c>
      <c r="K766" s="4">
        <v>0</v>
      </c>
      <c r="L766" s="4">
        <v>23</v>
      </c>
      <c r="M766" s="4">
        <v>6</v>
      </c>
      <c r="N766" s="5">
        <v>-4.5</v>
      </c>
      <c r="O766" s="7">
        <f t="shared" si="88"/>
        <v>4</v>
      </c>
      <c r="P766" s="7">
        <f t="shared" si="89"/>
        <v>2</v>
      </c>
      <c r="Q766" s="7">
        <f t="shared" si="90"/>
        <v>3</v>
      </c>
      <c r="R766" s="7">
        <f t="shared" si="91"/>
        <v>9</v>
      </c>
      <c r="S766" s="8">
        <f t="shared" si="92"/>
        <v>80.900000000000006</v>
      </c>
      <c r="T766" s="7" t="str">
        <f t="shared" si="93"/>
        <v>C - Entwicklungspotenzial</v>
      </c>
      <c r="U766" s="4">
        <f>ROUND(((E766-Hilfswerte!$B$20)/Hilfswerte!$B$21)+((F766-Hilfswerte!$B$22)/Hilfswerte!$B$23)+((G766-Hilfswerte!$B$24)/Hilfswerte!$B$25)+0.1*INDEX(Hilfswerte!$B$4:$B$15,MATCH(C766,Hilfswerte!$A$4:$A$15,0)),2)</f>
        <v>-1.53</v>
      </c>
      <c r="V766" s="4">
        <f>ROUND(SQRT((((E766-Hilfswerte!$B$20)/Hilfswerte!$B$21)-Hilfswerte!$B$28)^2+(((F766-Hilfswerte!$B$22)/Hilfswerte!$B$23)-Hilfswerte!$B$29)^2+(((G766-Hilfswerte!$B$24)/Hilfswerte!$B$25)-Hilfswerte!$B$30)^2),3)</f>
        <v>1.1919999999999999</v>
      </c>
      <c r="W766" s="4">
        <f>ROUND(E766*Hilfswerte!$B$31,0)</f>
        <v>4316</v>
      </c>
      <c r="X766" s="4">
        <f t="shared" si="94"/>
        <v>2206</v>
      </c>
      <c r="Y766" s="4" t="str">
        <f>IF(T766="A - Top-Kunde","bereits Top-Kunde",IF(AND(V766&lt;=Hilfswerte!$B$34,H766&lt;0.5*W766),"Hoch",IF(AND(V766&lt;=Hilfswerte!$B$35,H766&lt;0.7*W766),"Mittel","Niedrig")))</f>
        <v>Niedrig</v>
      </c>
      <c r="Z766" s="4">
        <f t="shared" si="95"/>
        <v>8.6999999999999993</v>
      </c>
      <c r="AA766" s="4" t="str">
        <f>IF(J766&gt;365,"Bereits abgewandert (Segment D)",IF(Z766&gt;=Hilfswerte!$B$38,"Rot - akut gefaehrdet",IF(Z766&gt;=Hilfswerte!$B$39,"Gelb - beobachten","Gruen - stabil")))</f>
        <v>Gruen - stabil</v>
      </c>
    </row>
    <row r="767" spans="1:27" ht="15" customHeight="1" x14ac:dyDescent="0.25">
      <c r="A767" s="4" t="s">
        <v>1092</v>
      </c>
      <c r="B767" s="4" t="s">
        <v>824</v>
      </c>
      <c r="C767" s="4" t="s">
        <v>65</v>
      </c>
      <c r="D767" s="4" t="s">
        <v>52</v>
      </c>
      <c r="E767" s="4">
        <v>40</v>
      </c>
      <c r="F767" s="5">
        <v>8</v>
      </c>
      <c r="G767" s="5">
        <v>21</v>
      </c>
      <c r="H767" s="6">
        <v>5120</v>
      </c>
      <c r="I767" s="4">
        <v>4</v>
      </c>
      <c r="J767" s="4">
        <v>5</v>
      </c>
      <c r="K767" s="4">
        <v>0</v>
      </c>
      <c r="L767" s="4">
        <v>16</v>
      </c>
      <c r="M767" s="4">
        <v>2</v>
      </c>
      <c r="N767" s="5">
        <v>16.100000000000001</v>
      </c>
      <c r="O767" s="7">
        <f t="shared" si="88"/>
        <v>5</v>
      </c>
      <c r="P767" s="7">
        <f t="shared" si="89"/>
        <v>4</v>
      </c>
      <c r="Q767" s="7">
        <f t="shared" si="90"/>
        <v>4</v>
      </c>
      <c r="R767" s="7">
        <f t="shared" si="91"/>
        <v>13</v>
      </c>
      <c r="S767" s="8">
        <f t="shared" si="92"/>
        <v>133.30000000000001</v>
      </c>
      <c r="T767" s="7" t="str">
        <f t="shared" si="93"/>
        <v>A - Top-Kunde</v>
      </c>
      <c r="U767" s="4">
        <f>ROUND(((E767-Hilfswerte!$B$20)/Hilfswerte!$B$21)+((F767-Hilfswerte!$B$22)/Hilfswerte!$B$23)+((G767-Hilfswerte!$B$24)/Hilfswerte!$B$25)+0.1*INDEX(Hilfswerte!$B$4:$B$15,MATCH(C767,Hilfswerte!$A$4:$A$15,0)),2)</f>
        <v>0.96</v>
      </c>
      <c r="V767" s="4">
        <f>ROUND(SQRT((((E767-Hilfswerte!$B$20)/Hilfswerte!$B$21)-Hilfswerte!$B$28)^2+(((F767-Hilfswerte!$B$22)/Hilfswerte!$B$23)-Hilfswerte!$B$29)^2+(((G767-Hilfswerte!$B$24)/Hilfswerte!$B$25)-Hilfswerte!$B$30)^2),3)</f>
        <v>1.732</v>
      </c>
      <c r="W767" s="4">
        <f>ROUND(E767*Hilfswerte!$B$31,0)</f>
        <v>8222</v>
      </c>
      <c r="X767" s="4">
        <f t="shared" si="94"/>
        <v>3102</v>
      </c>
      <c r="Y767" s="4" t="str">
        <f>IF(T767="A - Top-Kunde","bereits Top-Kunde",IF(AND(V767&lt;=Hilfswerte!$B$34,H767&lt;0.5*W767),"Hoch",IF(AND(V767&lt;=Hilfswerte!$B$35,H767&lt;0.7*W767),"Mittel","Niedrig")))</f>
        <v>bereits Top-Kunde</v>
      </c>
      <c r="Z767" s="4">
        <f t="shared" si="95"/>
        <v>3.5</v>
      </c>
      <c r="AA767" s="4" t="str">
        <f>IF(J767&gt;365,"Bereits abgewandert (Segment D)",IF(Z767&gt;=Hilfswerte!$B$38,"Rot - akut gefaehrdet",IF(Z767&gt;=Hilfswerte!$B$39,"Gelb - beobachten","Gruen - stabil")))</f>
        <v>Gruen - stabil</v>
      </c>
    </row>
    <row r="768" spans="1:27" ht="15" customHeight="1" x14ac:dyDescent="0.25">
      <c r="A768" s="4" t="s">
        <v>1093</v>
      </c>
      <c r="B768" s="4" t="s">
        <v>625</v>
      </c>
      <c r="C768" s="4" t="s">
        <v>55</v>
      </c>
      <c r="D768" s="4" t="s">
        <v>30</v>
      </c>
      <c r="E768" s="4">
        <v>158</v>
      </c>
      <c r="F768" s="5">
        <v>38.5</v>
      </c>
      <c r="G768" s="5">
        <v>21.8</v>
      </c>
      <c r="H768" s="6">
        <v>2190</v>
      </c>
      <c r="I768" s="4">
        <v>1</v>
      </c>
      <c r="J768" s="4">
        <v>172</v>
      </c>
      <c r="K768" s="4">
        <v>0</v>
      </c>
      <c r="L768" s="4">
        <v>22</v>
      </c>
      <c r="M768" s="4">
        <v>1</v>
      </c>
      <c r="N768" s="5">
        <v>29.2</v>
      </c>
      <c r="O768" s="7">
        <f t="shared" si="88"/>
        <v>3</v>
      </c>
      <c r="P768" s="7">
        <f t="shared" si="89"/>
        <v>1</v>
      </c>
      <c r="Q768" s="7">
        <f t="shared" si="90"/>
        <v>3</v>
      </c>
      <c r="R768" s="7">
        <f t="shared" si="91"/>
        <v>7</v>
      </c>
      <c r="S768" s="8">
        <f t="shared" si="92"/>
        <v>78</v>
      </c>
      <c r="T768" s="7" t="str">
        <f t="shared" si="93"/>
        <v>C - Entwicklungspotenzial</v>
      </c>
      <c r="U768" s="4">
        <f>ROUND(((E768-Hilfswerte!$B$20)/Hilfswerte!$B$21)+((F768-Hilfswerte!$B$22)/Hilfswerte!$B$23)+((G768-Hilfswerte!$B$24)/Hilfswerte!$B$25)+0.1*INDEX(Hilfswerte!$B$4:$B$15,MATCH(C768,Hilfswerte!$A$4:$A$15,0)),2)</f>
        <v>2.4900000000000002</v>
      </c>
      <c r="V768" s="4">
        <f>ROUND(SQRT((((E768-Hilfswerte!$B$20)/Hilfswerte!$B$21)-Hilfswerte!$B$28)^2+(((F768-Hilfswerte!$B$22)/Hilfswerte!$B$23)-Hilfswerte!$B$29)^2+(((G768-Hilfswerte!$B$24)/Hilfswerte!$B$25)-Hilfswerte!$B$30)^2),3)</f>
        <v>1.6819999999999999</v>
      </c>
      <c r="W768" s="4">
        <f>ROUND(E768*Hilfswerte!$B$31,0)</f>
        <v>32476</v>
      </c>
      <c r="X768" s="4">
        <f t="shared" si="94"/>
        <v>30286</v>
      </c>
      <c r="Y768" s="4" t="str">
        <f>IF(T768="A - Top-Kunde","bereits Top-Kunde",IF(AND(V768&lt;=Hilfswerte!$B$34,H768&lt;0.5*W768),"Hoch",IF(AND(V768&lt;=Hilfswerte!$B$35,H768&lt;0.7*W768),"Mittel","Niedrig")))</f>
        <v>Niedrig</v>
      </c>
      <c r="Z768" s="4">
        <f t="shared" si="95"/>
        <v>13</v>
      </c>
      <c r="AA768" s="4" t="str">
        <f>IF(J768&gt;365,"Bereits abgewandert (Segment D)",IF(Z768&gt;=Hilfswerte!$B$38,"Rot - akut gefaehrdet",IF(Z768&gt;=Hilfswerte!$B$39,"Gelb - beobachten","Gruen - stabil")))</f>
        <v>Gruen - stabil</v>
      </c>
    </row>
    <row r="769" spans="1:27" ht="15" customHeight="1" x14ac:dyDescent="0.25">
      <c r="A769" s="4" t="s">
        <v>1094</v>
      </c>
      <c r="B769" s="4" t="s">
        <v>611</v>
      </c>
      <c r="C769" s="4" t="s">
        <v>65</v>
      </c>
      <c r="D769" s="4" t="s">
        <v>30</v>
      </c>
      <c r="E769" s="4">
        <v>119</v>
      </c>
      <c r="F769" s="5">
        <v>21.3</v>
      </c>
      <c r="G769" s="5">
        <v>3.5</v>
      </c>
      <c r="H769" s="6">
        <v>66480</v>
      </c>
      <c r="I769" s="4">
        <v>3</v>
      </c>
      <c r="J769" s="4">
        <v>58</v>
      </c>
      <c r="K769" s="4">
        <v>0</v>
      </c>
      <c r="L769" s="4">
        <v>8</v>
      </c>
      <c r="M769" s="4">
        <v>2</v>
      </c>
      <c r="N769" s="5">
        <v>5.9</v>
      </c>
      <c r="O769" s="7">
        <f t="shared" si="88"/>
        <v>4</v>
      </c>
      <c r="P769" s="7">
        <f t="shared" si="89"/>
        <v>3</v>
      </c>
      <c r="Q769" s="7">
        <f t="shared" si="90"/>
        <v>5</v>
      </c>
      <c r="R769" s="7">
        <f t="shared" si="91"/>
        <v>12</v>
      </c>
      <c r="S769" s="8">
        <f t="shared" si="92"/>
        <v>120.6</v>
      </c>
      <c r="T769" s="7" t="str">
        <f t="shared" si="93"/>
        <v>B - Kernkunde</v>
      </c>
      <c r="U769" s="4">
        <f>ROUND(((E769-Hilfswerte!$B$20)/Hilfswerte!$B$21)+((F769-Hilfswerte!$B$22)/Hilfswerte!$B$23)+((G769-Hilfswerte!$B$24)/Hilfswerte!$B$25)+0.1*INDEX(Hilfswerte!$B$4:$B$15,MATCH(C769,Hilfswerte!$A$4:$A$15,0)),2)</f>
        <v>-1.24</v>
      </c>
      <c r="V769" s="4">
        <f>ROUND(SQRT((((E769-Hilfswerte!$B$20)/Hilfswerte!$B$21)-Hilfswerte!$B$28)^2+(((F769-Hilfswerte!$B$22)/Hilfswerte!$B$23)-Hilfswerte!$B$29)^2+(((G769-Hilfswerte!$B$24)/Hilfswerte!$B$25)-Hilfswerte!$B$30)^2),3)</f>
        <v>1.276</v>
      </c>
      <c r="W769" s="4">
        <f>ROUND(E769*Hilfswerte!$B$31,0)</f>
        <v>24460</v>
      </c>
      <c r="X769" s="4">
        <f t="shared" si="94"/>
        <v>0</v>
      </c>
      <c r="Y769" s="4" t="str">
        <f>IF(T769="A - Top-Kunde","bereits Top-Kunde",IF(AND(V769&lt;=Hilfswerte!$B$34,H769&lt;0.5*W769),"Hoch",IF(AND(V769&lt;=Hilfswerte!$B$35,H769&lt;0.7*W769),"Mittel","Niedrig")))</f>
        <v>Niedrig</v>
      </c>
      <c r="Z769" s="4">
        <f t="shared" si="95"/>
        <v>4.5</v>
      </c>
      <c r="AA769" s="4" t="str">
        <f>IF(J769&gt;365,"Bereits abgewandert (Segment D)",IF(Z769&gt;=Hilfswerte!$B$38,"Rot - akut gefaehrdet",IF(Z769&gt;=Hilfswerte!$B$39,"Gelb - beobachten","Gruen - stabil")))</f>
        <v>Gruen - stabil</v>
      </c>
    </row>
    <row r="770" spans="1:27" ht="15" customHeight="1" x14ac:dyDescent="0.25">
      <c r="A770" s="4" t="s">
        <v>1095</v>
      </c>
      <c r="B770" s="4" t="s">
        <v>986</v>
      </c>
      <c r="C770" s="4" t="s">
        <v>74</v>
      </c>
      <c r="D770" s="4" t="s">
        <v>30</v>
      </c>
      <c r="E770" s="4">
        <v>19</v>
      </c>
      <c r="F770" s="5">
        <v>7.2</v>
      </c>
      <c r="G770" s="5">
        <v>10.9</v>
      </c>
      <c r="H770" s="6">
        <v>440</v>
      </c>
      <c r="I770" s="4">
        <v>3</v>
      </c>
      <c r="J770" s="4">
        <v>113</v>
      </c>
      <c r="K770" s="4">
        <v>0</v>
      </c>
      <c r="L770" s="4">
        <v>31</v>
      </c>
      <c r="M770" s="4">
        <v>3</v>
      </c>
      <c r="N770" s="5">
        <v>7</v>
      </c>
      <c r="O770" s="7">
        <f t="shared" ref="O770:O833" si="96">IF(J770&gt;365,1,IF(J770&lt;=30,5,IF(J770&lt;=90,4,IF(J770&lt;=180,3,2))))</f>
        <v>3</v>
      </c>
      <c r="P770" s="7">
        <f t="shared" ref="P770:P833" si="97">IF(I770&gt;=5,5,IF(I770&gt;=4,4,IF(I770&gt;=3,3,IF(I770&gt;=2,2,1))))</f>
        <v>3</v>
      </c>
      <c r="Q770" s="7">
        <f t="shared" ref="Q770:Q833" si="98">IF(H770&gt;=7500,5,IF(H770&gt;=2500,4,IF(H770&gt;=1000,3,IF(H770&gt;=1,2,1))))</f>
        <v>2</v>
      </c>
      <c r="R770" s="7">
        <f t="shared" ref="R770:R833" si="99">O770+P770+Q770</f>
        <v>8</v>
      </c>
      <c r="S770" s="8">
        <f t="shared" ref="S770:S833" si="100">ROUND(10*R770+0.5*N770-6*K770-0.3*MAX(0,L770),1)</f>
        <v>74.2</v>
      </c>
      <c r="T770" s="7" t="str">
        <f t="shared" ref="T770:T833" si="101">IF(J770&gt;365,"D - Abwanderungsrisiko",IF(S770&gt;=125,"A - Top-Kunde",IF(S770&gt;=105,"B - Kernkunde","C - Entwicklungspotenzial")))</f>
        <v>C - Entwicklungspotenzial</v>
      </c>
      <c r="U770" s="4">
        <f>ROUND(((E770-Hilfswerte!$B$20)/Hilfswerte!$B$21)+((F770-Hilfswerte!$B$22)/Hilfswerte!$B$23)+((G770-Hilfswerte!$B$24)/Hilfswerte!$B$25)+0.1*INDEX(Hilfswerte!$B$4:$B$15,MATCH(C770,Hilfswerte!$A$4:$A$15,0)),2)</f>
        <v>-0.72</v>
      </c>
      <c r="V770" s="4">
        <f>ROUND(SQRT((((E770-Hilfswerte!$B$20)/Hilfswerte!$B$21)-Hilfswerte!$B$28)^2+(((F770-Hilfswerte!$B$22)/Hilfswerte!$B$23)-Hilfswerte!$B$29)^2+(((G770-Hilfswerte!$B$24)/Hilfswerte!$B$25)-Hilfswerte!$B$30)^2),3)</f>
        <v>0.84</v>
      </c>
      <c r="W770" s="4">
        <f>ROUND(E770*Hilfswerte!$B$31,0)</f>
        <v>3905</v>
      </c>
      <c r="X770" s="4">
        <f t="shared" ref="X770:X833" si="102">MAX(0,W770-H770)</f>
        <v>3465</v>
      </c>
      <c r="Y770" s="4" t="str">
        <f>IF(T770="A - Top-Kunde","bereits Top-Kunde",IF(AND(V770&lt;=Hilfswerte!$B$34,H770&lt;0.5*W770),"Hoch",IF(AND(V770&lt;=Hilfswerte!$B$35,H770&lt;0.7*W770),"Mittel","Niedrig")))</f>
        <v>Hoch</v>
      </c>
      <c r="Z770" s="4">
        <f t="shared" ref="Z770:Z833" si="103">ROUND(0.4*MAX(0,-N770)+3*K770+0.2*MAX(0,L770)+0.05*J770,1)</f>
        <v>11.9</v>
      </c>
      <c r="AA770" s="4" t="str">
        <f>IF(J770&gt;365,"Bereits abgewandert (Segment D)",IF(Z770&gt;=Hilfswerte!$B$38,"Rot - akut gefaehrdet",IF(Z770&gt;=Hilfswerte!$B$39,"Gelb - beobachten","Gruen - stabil")))</f>
        <v>Gruen - stabil</v>
      </c>
    </row>
    <row r="771" spans="1:27" ht="15" customHeight="1" x14ac:dyDescent="0.25">
      <c r="A771" s="4" t="s">
        <v>1096</v>
      </c>
      <c r="B771" s="4" t="s">
        <v>947</v>
      </c>
      <c r="C771" s="4" t="s">
        <v>29</v>
      </c>
      <c r="D771" s="4" t="s">
        <v>30</v>
      </c>
      <c r="E771" s="4">
        <v>31</v>
      </c>
      <c r="F771" s="5">
        <v>11.6</v>
      </c>
      <c r="G771" s="5">
        <v>0.3</v>
      </c>
      <c r="H771" s="6">
        <v>190</v>
      </c>
      <c r="I771" s="4">
        <v>1</v>
      </c>
      <c r="J771" s="4">
        <v>121</v>
      </c>
      <c r="K771" s="4">
        <v>0</v>
      </c>
      <c r="L771" s="4">
        <v>-2</v>
      </c>
      <c r="M771" s="4">
        <v>4</v>
      </c>
      <c r="N771" s="5">
        <v>-6</v>
      </c>
      <c r="O771" s="7">
        <f t="shared" si="96"/>
        <v>3</v>
      </c>
      <c r="P771" s="7">
        <f t="shared" si="97"/>
        <v>1</v>
      </c>
      <c r="Q771" s="7">
        <f t="shared" si="98"/>
        <v>2</v>
      </c>
      <c r="R771" s="7">
        <f t="shared" si="99"/>
        <v>6</v>
      </c>
      <c r="S771" s="8">
        <f t="shared" si="100"/>
        <v>57</v>
      </c>
      <c r="T771" s="7" t="str">
        <f t="shared" si="101"/>
        <v>C - Entwicklungspotenzial</v>
      </c>
      <c r="U771" s="4">
        <f>ROUND(((E771-Hilfswerte!$B$20)/Hilfswerte!$B$21)+((F771-Hilfswerte!$B$22)/Hilfswerte!$B$23)+((G771-Hilfswerte!$B$24)/Hilfswerte!$B$25)+0.1*INDEX(Hilfswerte!$B$4:$B$15,MATCH(C771,Hilfswerte!$A$4:$A$15,0)),2)</f>
        <v>-1.98</v>
      </c>
      <c r="V771" s="4">
        <f>ROUND(SQRT((((E771-Hilfswerte!$B$20)/Hilfswerte!$B$21)-Hilfswerte!$B$28)^2+(((F771-Hilfswerte!$B$22)/Hilfswerte!$B$23)-Hilfswerte!$B$29)^2+(((G771-Hilfswerte!$B$24)/Hilfswerte!$B$25)-Hilfswerte!$B$30)^2),3)</f>
        <v>1.887</v>
      </c>
      <c r="W771" s="4">
        <f>ROUND(E771*Hilfswerte!$B$31,0)</f>
        <v>6372</v>
      </c>
      <c r="X771" s="4">
        <f t="shared" si="102"/>
        <v>6182</v>
      </c>
      <c r="Y771" s="4" t="str">
        <f>IF(T771="A - Top-Kunde","bereits Top-Kunde",IF(AND(V771&lt;=Hilfswerte!$B$34,H771&lt;0.5*W771),"Hoch",IF(AND(V771&lt;=Hilfswerte!$B$35,H771&lt;0.7*W771),"Mittel","Niedrig")))</f>
        <v>Niedrig</v>
      </c>
      <c r="Z771" s="4">
        <f t="shared" si="103"/>
        <v>8.5</v>
      </c>
      <c r="AA771" s="4" t="str">
        <f>IF(J771&gt;365,"Bereits abgewandert (Segment D)",IF(Z771&gt;=Hilfswerte!$B$38,"Rot - akut gefaehrdet",IF(Z771&gt;=Hilfswerte!$B$39,"Gelb - beobachten","Gruen - stabil")))</f>
        <v>Gruen - stabil</v>
      </c>
    </row>
    <row r="772" spans="1:27" ht="15" customHeight="1" x14ac:dyDescent="0.25">
      <c r="A772" s="4" t="s">
        <v>1097</v>
      </c>
      <c r="B772" s="4" t="s">
        <v>1098</v>
      </c>
      <c r="C772" s="4" t="s">
        <v>47</v>
      </c>
      <c r="D772" s="4" t="s">
        <v>77</v>
      </c>
      <c r="E772" s="4">
        <v>16</v>
      </c>
      <c r="F772" s="5">
        <v>5.0999999999999996</v>
      </c>
      <c r="G772" s="5">
        <v>16.899999999999999</v>
      </c>
      <c r="H772" s="6">
        <v>300</v>
      </c>
      <c r="I772" s="4">
        <v>2</v>
      </c>
      <c r="J772" s="4">
        <v>32</v>
      </c>
      <c r="K772" s="4">
        <v>0</v>
      </c>
      <c r="L772" s="4">
        <v>0</v>
      </c>
      <c r="M772" s="4">
        <v>2</v>
      </c>
      <c r="N772" s="5">
        <v>37.5</v>
      </c>
      <c r="O772" s="7">
        <f t="shared" si="96"/>
        <v>4</v>
      </c>
      <c r="P772" s="7">
        <f t="shared" si="97"/>
        <v>2</v>
      </c>
      <c r="Q772" s="7">
        <f t="shared" si="98"/>
        <v>2</v>
      </c>
      <c r="R772" s="7">
        <f t="shared" si="99"/>
        <v>8</v>
      </c>
      <c r="S772" s="8">
        <f t="shared" si="100"/>
        <v>98.8</v>
      </c>
      <c r="T772" s="7" t="str">
        <f t="shared" si="101"/>
        <v>C - Entwicklungspotenzial</v>
      </c>
      <c r="U772" s="4">
        <f>ROUND(((E772-Hilfswerte!$B$20)/Hilfswerte!$B$21)+((F772-Hilfswerte!$B$22)/Hilfswerte!$B$23)+((G772-Hilfswerte!$B$24)/Hilfswerte!$B$25)+0.1*INDEX(Hilfswerte!$B$4:$B$15,MATCH(C772,Hilfswerte!$A$4:$A$15,0)),2)</f>
        <v>0.28999999999999998</v>
      </c>
      <c r="V772" s="4">
        <f>ROUND(SQRT((((E772-Hilfswerte!$B$20)/Hilfswerte!$B$21)-Hilfswerte!$B$28)^2+(((F772-Hilfswerte!$B$22)/Hilfswerte!$B$23)-Hilfswerte!$B$29)^2+(((G772-Hilfswerte!$B$24)/Hilfswerte!$B$25)-Hilfswerte!$B$30)^2),3)</f>
        <v>1.2569999999999999</v>
      </c>
      <c r="W772" s="4">
        <f>ROUND(E772*Hilfswerte!$B$31,0)</f>
        <v>3289</v>
      </c>
      <c r="X772" s="4">
        <f t="shared" si="102"/>
        <v>2989</v>
      </c>
      <c r="Y772" s="4" t="str">
        <f>IF(T772="A - Top-Kunde","bereits Top-Kunde",IF(AND(V772&lt;=Hilfswerte!$B$34,H772&lt;0.5*W772),"Hoch",IF(AND(V772&lt;=Hilfswerte!$B$35,H772&lt;0.7*W772),"Mittel","Niedrig")))</f>
        <v>Niedrig</v>
      </c>
      <c r="Z772" s="4">
        <f t="shared" si="103"/>
        <v>1.6</v>
      </c>
      <c r="AA772" s="4" t="str">
        <f>IF(J772&gt;365,"Bereits abgewandert (Segment D)",IF(Z772&gt;=Hilfswerte!$B$38,"Rot - akut gefaehrdet",IF(Z772&gt;=Hilfswerte!$B$39,"Gelb - beobachten","Gruen - stabil")))</f>
        <v>Gruen - stabil</v>
      </c>
    </row>
    <row r="773" spans="1:27" ht="15" customHeight="1" x14ac:dyDescent="0.25">
      <c r="A773" s="4" t="s">
        <v>1099</v>
      </c>
      <c r="B773" s="4" t="s">
        <v>256</v>
      </c>
      <c r="C773" s="4" t="s">
        <v>59</v>
      </c>
      <c r="D773" s="4" t="s">
        <v>30</v>
      </c>
      <c r="E773" s="4">
        <v>12</v>
      </c>
      <c r="F773" s="5">
        <v>1.7</v>
      </c>
      <c r="G773" s="5">
        <v>11.9</v>
      </c>
      <c r="H773" s="6">
        <v>5210</v>
      </c>
      <c r="I773" s="4">
        <v>3</v>
      </c>
      <c r="J773" s="4">
        <v>142</v>
      </c>
      <c r="K773" s="4">
        <v>0</v>
      </c>
      <c r="L773" s="4">
        <v>0</v>
      </c>
      <c r="M773" s="4">
        <v>5</v>
      </c>
      <c r="N773" s="5">
        <v>15.1</v>
      </c>
      <c r="O773" s="7">
        <f t="shared" si="96"/>
        <v>3</v>
      </c>
      <c r="P773" s="7">
        <f t="shared" si="97"/>
        <v>3</v>
      </c>
      <c r="Q773" s="7">
        <f t="shared" si="98"/>
        <v>4</v>
      </c>
      <c r="R773" s="7">
        <f t="shared" si="99"/>
        <v>10</v>
      </c>
      <c r="S773" s="8">
        <f t="shared" si="100"/>
        <v>107.6</v>
      </c>
      <c r="T773" s="7" t="str">
        <f t="shared" si="101"/>
        <v>B - Kernkunde</v>
      </c>
      <c r="U773" s="4">
        <f>ROUND(((E773-Hilfswerte!$B$20)/Hilfswerte!$B$21)+((F773-Hilfswerte!$B$22)/Hilfswerte!$B$23)+((G773-Hilfswerte!$B$24)/Hilfswerte!$B$25)+0.1*INDEX(Hilfswerte!$B$4:$B$15,MATCH(C773,Hilfswerte!$A$4:$A$15,0)),2)</f>
        <v>-0.74</v>
      </c>
      <c r="V773" s="4">
        <f>ROUND(SQRT((((E773-Hilfswerte!$B$20)/Hilfswerte!$B$21)-Hilfswerte!$B$28)^2+(((F773-Hilfswerte!$B$22)/Hilfswerte!$B$23)-Hilfswerte!$B$29)^2+(((G773-Hilfswerte!$B$24)/Hilfswerte!$B$25)-Hilfswerte!$B$30)^2),3)</f>
        <v>0.93500000000000005</v>
      </c>
      <c r="W773" s="4">
        <f>ROUND(E773*Hilfswerte!$B$31,0)</f>
        <v>2467</v>
      </c>
      <c r="X773" s="4">
        <f t="shared" si="102"/>
        <v>0</v>
      </c>
      <c r="Y773" s="4" t="str">
        <f>IF(T773="A - Top-Kunde","bereits Top-Kunde",IF(AND(V773&lt;=Hilfswerte!$B$34,H773&lt;0.5*W773),"Hoch",IF(AND(V773&lt;=Hilfswerte!$B$35,H773&lt;0.7*W773),"Mittel","Niedrig")))</f>
        <v>Niedrig</v>
      </c>
      <c r="Z773" s="4">
        <f t="shared" si="103"/>
        <v>7.1</v>
      </c>
      <c r="AA773" s="4" t="str">
        <f>IF(J773&gt;365,"Bereits abgewandert (Segment D)",IF(Z773&gt;=Hilfswerte!$B$38,"Rot - akut gefaehrdet",IF(Z773&gt;=Hilfswerte!$B$39,"Gelb - beobachten","Gruen - stabil")))</f>
        <v>Gruen - stabil</v>
      </c>
    </row>
    <row r="774" spans="1:27" ht="15" customHeight="1" x14ac:dyDescent="0.25">
      <c r="A774" s="4" t="s">
        <v>1100</v>
      </c>
      <c r="B774" s="4" t="s">
        <v>112</v>
      </c>
      <c r="C774" s="4" t="s">
        <v>89</v>
      </c>
      <c r="D774" s="4" t="s">
        <v>30</v>
      </c>
      <c r="E774" s="4">
        <v>87</v>
      </c>
      <c r="F774" s="5">
        <v>20.399999999999999</v>
      </c>
      <c r="G774" s="5">
        <v>11.3</v>
      </c>
      <c r="H774" s="6">
        <v>10030</v>
      </c>
      <c r="I774" s="4">
        <v>6</v>
      </c>
      <c r="J774" s="4">
        <v>23</v>
      </c>
      <c r="K774" s="4">
        <v>0</v>
      </c>
      <c r="L774" s="4">
        <v>7</v>
      </c>
      <c r="M774" s="4">
        <v>4</v>
      </c>
      <c r="N774" s="5">
        <v>37.4</v>
      </c>
      <c r="O774" s="7">
        <f t="shared" si="96"/>
        <v>5</v>
      </c>
      <c r="P774" s="7">
        <f t="shared" si="97"/>
        <v>5</v>
      </c>
      <c r="Q774" s="7">
        <f t="shared" si="98"/>
        <v>5</v>
      </c>
      <c r="R774" s="7">
        <f t="shared" si="99"/>
        <v>15</v>
      </c>
      <c r="S774" s="8">
        <f t="shared" si="100"/>
        <v>166.6</v>
      </c>
      <c r="T774" s="7" t="str">
        <f t="shared" si="101"/>
        <v>A - Top-Kunde</v>
      </c>
      <c r="U774" s="4">
        <f>ROUND(((E774-Hilfswerte!$B$20)/Hilfswerte!$B$21)+((F774-Hilfswerte!$B$22)/Hilfswerte!$B$23)+((G774-Hilfswerte!$B$24)/Hilfswerte!$B$25)+0.1*INDEX(Hilfswerte!$B$4:$B$15,MATCH(C774,Hilfswerte!$A$4:$A$15,0)),2)</f>
        <v>0.19</v>
      </c>
      <c r="V774" s="4">
        <f>ROUND(SQRT((((E774-Hilfswerte!$B$20)/Hilfswerte!$B$21)-Hilfswerte!$B$28)^2+(((F774-Hilfswerte!$B$22)/Hilfswerte!$B$23)-Hilfswerte!$B$29)^2+(((G774-Hilfswerte!$B$24)/Hilfswerte!$B$25)-Hilfswerte!$B$30)^2),3)</f>
        <v>0.46400000000000002</v>
      </c>
      <c r="W774" s="4">
        <f>ROUND(E774*Hilfswerte!$B$31,0)</f>
        <v>17883</v>
      </c>
      <c r="X774" s="4">
        <f t="shared" si="102"/>
        <v>7853</v>
      </c>
      <c r="Y774" s="4" t="str">
        <f>IF(T774="A - Top-Kunde","bereits Top-Kunde",IF(AND(V774&lt;=Hilfswerte!$B$34,H774&lt;0.5*W774),"Hoch",IF(AND(V774&lt;=Hilfswerte!$B$35,H774&lt;0.7*W774),"Mittel","Niedrig")))</f>
        <v>bereits Top-Kunde</v>
      </c>
      <c r="Z774" s="4">
        <f t="shared" si="103"/>
        <v>2.6</v>
      </c>
      <c r="AA774" s="4" t="str">
        <f>IF(J774&gt;365,"Bereits abgewandert (Segment D)",IF(Z774&gt;=Hilfswerte!$B$38,"Rot - akut gefaehrdet",IF(Z774&gt;=Hilfswerte!$B$39,"Gelb - beobachten","Gruen - stabil")))</f>
        <v>Gruen - stabil</v>
      </c>
    </row>
    <row r="775" spans="1:27" ht="15" customHeight="1" x14ac:dyDescent="0.25">
      <c r="A775" s="4" t="s">
        <v>1101</v>
      </c>
      <c r="B775" s="4" t="s">
        <v>435</v>
      </c>
      <c r="C775" s="4" t="s">
        <v>55</v>
      </c>
      <c r="D775" s="4" t="s">
        <v>30</v>
      </c>
      <c r="E775" s="4">
        <v>90</v>
      </c>
      <c r="F775" s="5">
        <v>14.3</v>
      </c>
      <c r="G775" s="5">
        <v>20.3</v>
      </c>
      <c r="H775" s="6">
        <v>21990</v>
      </c>
      <c r="I775" s="4">
        <v>3</v>
      </c>
      <c r="J775" s="4">
        <v>282</v>
      </c>
      <c r="K775" s="4">
        <v>0</v>
      </c>
      <c r="L775" s="4">
        <v>15</v>
      </c>
      <c r="M775" s="4">
        <v>1</v>
      </c>
      <c r="N775" s="5">
        <v>-19.899999999999999</v>
      </c>
      <c r="O775" s="7">
        <f t="shared" si="96"/>
        <v>2</v>
      </c>
      <c r="P775" s="7">
        <f t="shared" si="97"/>
        <v>3</v>
      </c>
      <c r="Q775" s="7">
        <f t="shared" si="98"/>
        <v>5</v>
      </c>
      <c r="R775" s="7">
        <f t="shared" si="99"/>
        <v>10</v>
      </c>
      <c r="S775" s="8">
        <f t="shared" si="100"/>
        <v>85.6</v>
      </c>
      <c r="T775" s="7" t="str">
        <f t="shared" si="101"/>
        <v>C - Entwicklungspotenzial</v>
      </c>
      <c r="U775" s="4">
        <f>ROUND(((E775-Hilfswerte!$B$20)/Hilfswerte!$B$21)+((F775-Hilfswerte!$B$22)/Hilfswerte!$B$23)+((G775-Hilfswerte!$B$24)/Hilfswerte!$B$25)+0.1*INDEX(Hilfswerte!$B$4:$B$15,MATCH(C775,Hilfswerte!$A$4:$A$15,0)),2)</f>
        <v>1.52</v>
      </c>
      <c r="V775" s="4">
        <f>ROUND(SQRT((((E775-Hilfswerte!$B$20)/Hilfswerte!$B$21)-Hilfswerte!$B$28)^2+(((F775-Hilfswerte!$B$22)/Hilfswerte!$B$23)-Hilfswerte!$B$29)^2+(((G775-Hilfswerte!$B$24)/Hilfswerte!$B$25)-Hilfswerte!$B$30)^2),3)</f>
        <v>1.5389999999999999</v>
      </c>
      <c r="W775" s="4">
        <f>ROUND(E775*Hilfswerte!$B$31,0)</f>
        <v>18499</v>
      </c>
      <c r="X775" s="4">
        <f t="shared" si="102"/>
        <v>0</v>
      </c>
      <c r="Y775" s="4" t="str">
        <f>IF(T775="A - Top-Kunde","bereits Top-Kunde",IF(AND(V775&lt;=Hilfswerte!$B$34,H775&lt;0.5*W775),"Hoch",IF(AND(V775&lt;=Hilfswerte!$B$35,H775&lt;0.7*W775),"Mittel","Niedrig")))</f>
        <v>Niedrig</v>
      </c>
      <c r="Z775" s="4">
        <f t="shared" si="103"/>
        <v>25.1</v>
      </c>
      <c r="AA775" s="4" t="str">
        <f>IF(J775&gt;365,"Bereits abgewandert (Segment D)",IF(Z775&gt;=Hilfswerte!$B$38,"Rot - akut gefaehrdet",IF(Z775&gt;=Hilfswerte!$B$39,"Gelb - beobachten","Gruen - stabil")))</f>
        <v>Rot - akut gefaehrdet</v>
      </c>
    </row>
    <row r="776" spans="1:27" ht="15" customHeight="1" x14ac:dyDescent="0.25">
      <c r="A776" s="4" t="s">
        <v>1102</v>
      </c>
      <c r="B776" s="4" t="s">
        <v>160</v>
      </c>
      <c r="C776" s="4" t="s">
        <v>38</v>
      </c>
      <c r="D776" s="4" t="s">
        <v>30</v>
      </c>
      <c r="E776" s="4">
        <v>152</v>
      </c>
      <c r="F776" s="5">
        <v>55.9</v>
      </c>
      <c r="G776" s="5">
        <v>17.5</v>
      </c>
      <c r="H776" s="6">
        <v>2170</v>
      </c>
      <c r="I776" s="4">
        <v>2</v>
      </c>
      <c r="J776" s="4">
        <v>105</v>
      </c>
      <c r="K776" s="4">
        <v>0</v>
      </c>
      <c r="L776" s="4">
        <v>5</v>
      </c>
      <c r="M776" s="4">
        <v>6</v>
      </c>
      <c r="N776" s="5">
        <v>-29.7</v>
      </c>
      <c r="O776" s="7">
        <f t="shared" si="96"/>
        <v>3</v>
      </c>
      <c r="P776" s="7">
        <f t="shared" si="97"/>
        <v>2</v>
      </c>
      <c r="Q776" s="7">
        <f t="shared" si="98"/>
        <v>3</v>
      </c>
      <c r="R776" s="7">
        <f t="shared" si="99"/>
        <v>8</v>
      </c>
      <c r="S776" s="8">
        <f t="shared" si="100"/>
        <v>63.7</v>
      </c>
      <c r="T776" s="7" t="str">
        <f t="shared" si="101"/>
        <v>C - Entwicklungspotenzial</v>
      </c>
      <c r="U776" s="4">
        <f>ROUND(((E776-Hilfswerte!$B$20)/Hilfswerte!$B$21)+((F776-Hilfswerte!$B$22)/Hilfswerte!$B$23)+((G776-Hilfswerte!$B$24)/Hilfswerte!$B$25)+0.1*INDEX(Hilfswerte!$B$4:$B$15,MATCH(C776,Hilfswerte!$A$4:$A$15,0)),2)</f>
        <v>2.14</v>
      </c>
      <c r="V776" s="4">
        <f>ROUND(SQRT((((E776-Hilfswerte!$B$20)/Hilfswerte!$B$21)-Hilfswerte!$B$28)^2+(((F776-Hilfswerte!$B$22)/Hilfswerte!$B$23)-Hilfswerte!$B$29)^2+(((G776-Hilfswerte!$B$24)/Hilfswerte!$B$25)-Hilfswerte!$B$30)^2),3)</f>
        <v>1.0529999999999999</v>
      </c>
      <c r="W776" s="4">
        <f>ROUND(E776*Hilfswerte!$B$31,0)</f>
        <v>31243</v>
      </c>
      <c r="X776" s="4">
        <f t="shared" si="102"/>
        <v>29073</v>
      </c>
      <c r="Y776" s="4" t="str">
        <f>IF(T776="A - Top-Kunde","bereits Top-Kunde",IF(AND(V776&lt;=Hilfswerte!$B$34,H776&lt;0.5*W776),"Hoch",IF(AND(V776&lt;=Hilfswerte!$B$35,H776&lt;0.7*W776),"Mittel","Niedrig")))</f>
        <v>Mittel</v>
      </c>
      <c r="Z776" s="4">
        <f t="shared" si="103"/>
        <v>18.100000000000001</v>
      </c>
      <c r="AA776" s="4" t="str">
        <f>IF(J776&gt;365,"Bereits abgewandert (Segment D)",IF(Z776&gt;=Hilfswerte!$B$38,"Rot - akut gefaehrdet",IF(Z776&gt;=Hilfswerte!$B$39,"Gelb - beobachten","Gruen - stabil")))</f>
        <v>Gelb - beobachten</v>
      </c>
    </row>
    <row r="777" spans="1:27" ht="15" customHeight="1" x14ac:dyDescent="0.25">
      <c r="A777" s="4" t="s">
        <v>1103</v>
      </c>
      <c r="B777" s="4" t="s">
        <v>559</v>
      </c>
      <c r="C777" s="4" t="s">
        <v>33</v>
      </c>
      <c r="D777" s="4" t="s">
        <v>30</v>
      </c>
      <c r="E777" s="4">
        <v>870</v>
      </c>
      <c r="F777" s="5">
        <v>117.6</v>
      </c>
      <c r="G777" s="5">
        <v>11.6</v>
      </c>
      <c r="H777" s="6">
        <v>92120</v>
      </c>
      <c r="I777" s="4">
        <v>3</v>
      </c>
      <c r="J777" s="4">
        <v>23</v>
      </c>
      <c r="K777" s="4">
        <v>0</v>
      </c>
      <c r="L777" s="4">
        <v>-5</v>
      </c>
      <c r="M777" s="4">
        <v>2</v>
      </c>
      <c r="N777" s="5">
        <v>26.4</v>
      </c>
      <c r="O777" s="7">
        <f t="shared" si="96"/>
        <v>5</v>
      </c>
      <c r="P777" s="7">
        <f t="shared" si="97"/>
        <v>3</v>
      </c>
      <c r="Q777" s="7">
        <f t="shared" si="98"/>
        <v>5</v>
      </c>
      <c r="R777" s="7">
        <f t="shared" si="99"/>
        <v>13</v>
      </c>
      <c r="S777" s="8">
        <f t="shared" si="100"/>
        <v>143.19999999999999</v>
      </c>
      <c r="T777" s="7" t="str">
        <f t="shared" si="101"/>
        <v>A - Top-Kunde</v>
      </c>
      <c r="U777" s="4">
        <f>ROUND(((E777-Hilfswerte!$B$20)/Hilfswerte!$B$21)+((F777-Hilfswerte!$B$22)/Hilfswerte!$B$23)+((G777-Hilfswerte!$B$24)/Hilfswerte!$B$25)+0.1*INDEX(Hilfswerte!$B$4:$B$15,MATCH(C777,Hilfswerte!$A$4:$A$15,0)),2)</f>
        <v>5.07</v>
      </c>
      <c r="V777" s="4">
        <f>ROUND(SQRT((((E777-Hilfswerte!$B$20)/Hilfswerte!$B$21)-Hilfswerte!$B$28)^2+(((F777-Hilfswerte!$B$22)/Hilfswerte!$B$23)-Hilfswerte!$B$29)^2+(((G777-Hilfswerte!$B$24)/Hilfswerte!$B$25)-Hilfswerte!$B$30)^2),3)</f>
        <v>3.3330000000000002</v>
      </c>
      <c r="W777" s="4">
        <f>ROUND(E777*Hilfswerte!$B$31,0)</f>
        <v>178825</v>
      </c>
      <c r="X777" s="4">
        <f t="shared" si="102"/>
        <v>86705</v>
      </c>
      <c r="Y777" s="4" t="str">
        <f>IF(T777="A - Top-Kunde","bereits Top-Kunde",IF(AND(V777&lt;=Hilfswerte!$B$34,H777&lt;0.5*W777),"Hoch",IF(AND(V777&lt;=Hilfswerte!$B$35,H777&lt;0.7*W777),"Mittel","Niedrig")))</f>
        <v>bereits Top-Kunde</v>
      </c>
      <c r="Z777" s="4">
        <f t="shared" si="103"/>
        <v>1.2</v>
      </c>
      <c r="AA777" s="4" t="str">
        <f>IF(J777&gt;365,"Bereits abgewandert (Segment D)",IF(Z777&gt;=Hilfswerte!$B$38,"Rot - akut gefaehrdet",IF(Z777&gt;=Hilfswerte!$B$39,"Gelb - beobachten","Gruen - stabil")))</f>
        <v>Gruen - stabil</v>
      </c>
    </row>
    <row r="778" spans="1:27" ht="15" customHeight="1" x14ac:dyDescent="0.25">
      <c r="A778" s="4" t="s">
        <v>1104</v>
      </c>
      <c r="B778" s="4" t="s">
        <v>627</v>
      </c>
      <c r="C778" s="4" t="s">
        <v>84</v>
      </c>
      <c r="D778" s="4" t="s">
        <v>30</v>
      </c>
      <c r="E778" s="4">
        <v>22</v>
      </c>
      <c r="F778" s="5">
        <v>5.7</v>
      </c>
      <c r="G778" s="5">
        <v>9.8000000000000007</v>
      </c>
      <c r="H778" s="6">
        <v>2030</v>
      </c>
      <c r="I778" s="4">
        <v>3</v>
      </c>
      <c r="J778" s="4">
        <v>142</v>
      </c>
      <c r="K778" s="4">
        <v>0</v>
      </c>
      <c r="L778" s="4">
        <v>-5</v>
      </c>
      <c r="M778" s="4">
        <v>5</v>
      </c>
      <c r="N778" s="5">
        <v>14.1</v>
      </c>
      <c r="O778" s="7">
        <f t="shared" si="96"/>
        <v>3</v>
      </c>
      <c r="P778" s="7">
        <f t="shared" si="97"/>
        <v>3</v>
      </c>
      <c r="Q778" s="7">
        <f t="shared" si="98"/>
        <v>3</v>
      </c>
      <c r="R778" s="7">
        <f t="shared" si="99"/>
        <v>9</v>
      </c>
      <c r="S778" s="8">
        <f t="shared" si="100"/>
        <v>97.1</v>
      </c>
      <c r="T778" s="7" t="str">
        <f t="shared" si="101"/>
        <v>C - Entwicklungspotenzial</v>
      </c>
      <c r="U778" s="4">
        <f>ROUND(((E778-Hilfswerte!$B$20)/Hilfswerte!$B$21)+((F778-Hilfswerte!$B$22)/Hilfswerte!$B$23)+((G778-Hilfswerte!$B$24)/Hilfswerte!$B$25)+0.1*INDEX(Hilfswerte!$B$4:$B$15,MATCH(C778,Hilfswerte!$A$4:$A$15,0)),2)</f>
        <v>-0.88</v>
      </c>
      <c r="V778" s="4">
        <f>ROUND(SQRT((((E778-Hilfswerte!$B$20)/Hilfswerte!$B$21)-Hilfswerte!$B$28)^2+(((F778-Hilfswerte!$B$22)/Hilfswerte!$B$23)-Hilfswerte!$B$29)^2+(((G778-Hilfswerte!$B$24)/Hilfswerte!$B$25)-Hilfswerte!$B$30)^2),3)</f>
        <v>0.877</v>
      </c>
      <c r="W778" s="4">
        <f>ROUND(E778*Hilfswerte!$B$31,0)</f>
        <v>4522</v>
      </c>
      <c r="X778" s="4">
        <f t="shared" si="102"/>
        <v>2492</v>
      </c>
      <c r="Y778" s="4" t="str">
        <f>IF(T778="A - Top-Kunde","bereits Top-Kunde",IF(AND(V778&lt;=Hilfswerte!$B$34,H778&lt;0.5*W778),"Hoch",IF(AND(V778&lt;=Hilfswerte!$B$35,H778&lt;0.7*W778),"Mittel","Niedrig")))</f>
        <v>Mittel</v>
      </c>
      <c r="Z778" s="4">
        <f t="shared" si="103"/>
        <v>7.1</v>
      </c>
      <c r="AA778" s="4" t="str">
        <f>IF(J778&gt;365,"Bereits abgewandert (Segment D)",IF(Z778&gt;=Hilfswerte!$B$38,"Rot - akut gefaehrdet",IF(Z778&gt;=Hilfswerte!$B$39,"Gelb - beobachten","Gruen - stabil")))</f>
        <v>Gruen - stabil</v>
      </c>
    </row>
    <row r="779" spans="1:27" ht="15" customHeight="1" x14ac:dyDescent="0.25">
      <c r="A779" s="4" t="s">
        <v>1105</v>
      </c>
      <c r="B779" s="4" t="s">
        <v>617</v>
      </c>
      <c r="C779" s="4" t="s">
        <v>65</v>
      </c>
      <c r="D779" s="4" t="s">
        <v>48</v>
      </c>
      <c r="E779" s="4">
        <v>143</v>
      </c>
      <c r="F779" s="5">
        <v>38.4</v>
      </c>
      <c r="G779" s="5">
        <v>17.899999999999999</v>
      </c>
      <c r="H779" s="6">
        <v>34610</v>
      </c>
      <c r="I779" s="4">
        <v>2</v>
      </c>
      <c r="J779" s="4">
        <v>29</v>
      </c>
      <c r="K779" s="4">
        <v>0</v>
      </c>
      <c r="L779" s="4">
        <v>4</v>
      </c>
      <c r="M779" s="4">
        <v>1</v>
      </c>
      <c r="N779" s="5">
        <v>5.5</v>
      </c>
      <c r="O779" s="7">
        <f t="shared" si="96"/>
        <v>5</v>
      </c>
      <c r="P779" s="7">
        <f t="shared" si="97"/>
        <v>2</v>
      </c>
      <c r="Q779" s="7">
        <f t="shared" si="98"/>
        <v>5</v>
      </c>
      <c r="R779" s="7">
        <f t="shared" si="99"/>
        <v>12</v>
      </c>
      <c r="S779" s="8">
        <f t="shared" si="100"/>
        <v>121.6</v>
      </c>
      <c r="T779" s="7" t="str">
        <f t="shared" si="101"/>
        <v>B - Kernkunde</v>
      </c>
      <c r="U779" s="4">
        <f>ROUND(((E779-Hilfswerte!$B$20)/Hilfswerte!$B$21)+((F779-Hilfswerte!$B$22)/Hilfswerte!$B$23)+((G779-Hilfswerte!$B$24)/Hilfswerte!$B$25)+0.1*INDEX(Hilfswerte!$B$4:$B$15,MATCH(C779,Hilfswerte!$A$4:$A$15,0)),2)</f>
        <v>1.45</v>
      </c>
      <c r="V779" s="4">
        <f>ROUND(SQRT((((E779-Hilfswerte!$B$20)/Hilfswerte!$B$21)-Hilfswerte!$B$28)^2+(((F779-Hilfswerte!$B$22)/Hilfswerte!$B$23)-Hilfswerte!$B$29)^2+(((G779-Hilfswerte!$B$24)/Hilfswerte!$B$25)-Hilfswerte!$B$30)^2),3)</f>
        <v>1.0669999999999999</v>
      </c>
      <c r="W779" s="4">
        <f>ROUND(E779*Hilfswerte!$B$31,0)</f>
        <v>29393</v>
      </c>
      <c r="X779" s="4">
        <f t="shared" si="102"/>
        <v>0</v>
      </c>
      <c r="Y779" s="4" t="str">
        <f>IF(T779="A - Top-Kunde","bereits Top-Kunde",IF(AND(V779&lt;=Hilfswerte!$B$34,H779&lt;0.5*W779),"Hoch",IF(AND(V779&lt;=Hilfswerte!$B$35,H779&lt;0.7*W779),"Mittel","Niedrig")))</f>
        <v>Niedrig</v>
      </c>
      <c r="Z779" s="4">
        <f t="shared" si="103"/>
        <v>2.2999999999999998</v>
      </c>
      <c r="AA779" s="4" t="str">
        <f>IF(J779&gt;365,"Bereits abgewandert (Segment D)",IF(Z779&gt;=Hilfswerte!$B$38,"Rot - akut gefaehrdet",IF(Z779&gt;=Hilfswerte!$B$39,"Gelb - beobachten","Gruen - stabil")))</f>
        <v>Gruen - stabil</v>
      </c>
    </row>
    <row r="780" spans="1:27" ht="15" customHeight="1" x14ac:dyDescent="0.25">
      <c r="A780" s="4" t="s">
        <v>1106</v>
      </c>
      <c r="B780" s="4" t="s">
        <v>1107</v>
      </c>
      <c r="C780" s="4" t="s">
        <v>84</v>
      </c>
      <c r="D780" s="4" t="s">
        <v>106</v>
      </c>
      <c r="E780" s="4">
        <v>269</v>
      </c>
      <c r="F780" s="5">
        <v>86.6</v>
      </c>
      <c r="G780" s="5">
        <v>8.9</v>
      </c>
      <c r="H780" s="6">
        <v>19000</v>
      </c>
      <c r="I780" s="4">
        <v>2</v>
      </c>
      <c r="J780" s="4">
        <v>143</v>
      </c>
      <c r="K780" s="4">
        <v>0</v>
      </c>
      <c r="L780" s="4">
        <v>9</v>
      </c>
      <c r="M780" s="4">
        <v>2</v>
      </c>
      <c r="N780" s="5">
        <v>26.6</v>
      </c>
      <c r="O780" s="7">
        <f t="shared" si="96"/>
        <v>3</v>
      </c>
      <c r="P780" s="7">
        <f t="shared" si="97"/>
        <v>2</v>
      </c>
      <c r="Q780" s="7">
        <f t="shared" si="98"/>
        <v>5</v>
      </c>
      <c r="R780" s="7">
        <f t="shared" si="99"/>
        <v>10</v>
      </c>
      <c r="S780" s="8">
        <f t="shared" si="100"/>
        <v>110.6</v>
      </c>
      <c r="T780" s="7" t="str">
        <f t="shared" si="101"/>
        <v>B - Kernkunde</v>
      </c>
      <c r="U780" s="4">
        <f>ROUND(((E780-Hilfswerte!$B$20)/Hilfswerte!$B$21)+((F780-Hilfswerte!$B$22)/Hilfswerte!$B$23)+((G780-Hilfswerte!$B$24)/Hilfswerte!$B$25)+0.1*INDEX(Hilfswerte!$B$4:$B$15,MATCH(C780,Hilfswerte!$A$4:$A$15,0)),2)</f>
        <v>1.49</v>
      </c>
      <c r="V780" s="4">
        <f>ROUND(SQRT((((E780-Hilfswerte!$B$20)/Hilfswerte!$B$21)-Hilfswerte!$B$28)^2+(((F780-Hilfswerte!$B$22)/Hilfswerte!$B$23)-Hilfswerte!$B$29)^2+(((G780-Hilfswerte!$B$24)/Hilfswerte!$B$25)-Hilfswerte!$B$30)^2),3)</f>
        <v>1.0509999999999999</v>
      </c>
      <c r="W780" s="4">
        <f>ROUND(E780*Hilfswerte!$B$31,0)</f>
        <v>55292</v>
      </c>
      <c r="X780" s="4">
        <f t="shared" si="102"/>
        <v>36292</v>
      </c>
      <c r="Y780" s="4" t="str">
        <f>IF(T780="A - Top-Kunde","bereits Top-Kunde",IF(AND(V780&lt;=Hilfswerte!$B$34,H780&lt;0.5*W780),"Hoch",IF(AND(V780&lt;=Hilfswerte!$B$35,H780&lt;0.7*W780),"Mittel","Niedrig")))</f>
        <v>Mittel</v>
      </c>
      <c r="Z780" s="4">
        <f t="shared" si="103"/>
        <v>9</v>
      </c>
      <c r="AA780" s="4" t="str">
        <f>IF(J780&gt;365,"Bereits abgewandert (Segment D)",IF(Z780&gt;=Hilfswerte!$B$38,"Rot - akut gefaehrdet",IF(Z780&gt;=Hilfswerte!$B$39,"Gelb - beobachten","Gruen - stabil")))</f>
        <v>Gruen - stabil</v>
      </c>
    </row>
    <row r="781" spans="1:27" ht="15" customHeight="1" x14ac:dyDescent="0.25">
      <c r="A781" s="4" t="s">
        <v>1108</v>
      </c>
      <c r="B781" s="4" t="s">
        <v>1098</v>
      </c>
      <c r="C781" s="4" t="s">
        <v>51</v>
      </c>
      <c r="D781" s="4" t="s">
        <v>106</v>
      </c>
      <c r="E781" s="4">
        <v>66</v>
      </c>
      <c r="F781" s="5">
        <v>19.7</v>
      </c>
      <c r="G781" s="5">
        <v>9</v>
      </c>
      <c r="H781" s="6">
        <v>17430</v>
      </c>
      <c r="I781" s="4">
        <v>3</v>
      </c>
      <c r="J781" s="4">
        <v>69</v>
      </c>
      <c r="K781" s="4">
        <v>0</v>
      </c>
      <c r="L781" s="4">
        <v>-5</v>
      </c>
      <c r="M781" s="4">
        <v>4</v>
      </c>
      <c r="N781" s="5">
        <v>25.1</v>
      </c>
      <c r="O781" s="7">
        <f t="shared" si="96"/>
        <v>4</v>
      </c>
      <c r="P781" s="7">
        <f t="shared" si="97"/>
        <v>3</v>
      </c>
      <c r="Q781" s="7">
        <f t="shared" si="98"/>
        <v>5</v>
      </c>
      <c r="R781" s="7">
        <f t="shared" si="99"/>
        <v>12</v>
      </c>
      <c r="S781" s="8">
        <f t="shared" si="100"/>
        <v>132.6</v>
      </c>
      <c r="T781" s="7" t="str">
        <f t="shared" si="101"/>
        <v>A - Top-Kunde</v>
      </c>
      <c r="U781" s="4">
        <f>ROUND(((E781-Hilfswerte!$B$20)/Hilfswerte!$B$21)+((F781-Hilfswerte!$B$22)/Hilfswerte!$B$23)+((G781-Hilfswerte!$B$24)/Hilfswerte!$B$25)+0.1*INDEX(Hilfswerte!$B$4:$B$15,MATCH(C781,Hilfswerte!$A$4:$A$15,0)),2)</f>
        <v>-0.23</v>
      </c>
      <c r="V781" s="4">
        <f>ROUND(SQRT((((E781-Hilfswerte!$B$20)/Hilfswerte!$B$21)-Hilfswerte!$B$28)^2+(((F781-Hilfswerte!$B$22)/Hilfswerte!$B$23)-Hilfswerte!$B$29)^2+(((G781-Hilfswerte!$B$24)/Hilfswerte!$B$25)-Hilfswerte!$B$30)^2),3)</f>
        <v>0.64500000000000002</v>
      </c>
      <c r="W781" s="4">
        <f>ROUND(E781*Hilfswerte!$B$31,0)</f>
        <v>13566</v>
      </c>
      <c r="X781" s="4">
        <f t="shared" si="102"/>
        <v>0</v>
      </c>
      <c r="Y781" s="4" t="str">
        <f>IF(T781="A - Top-Kunde","bereits Top-Kunde",IF(AND(V781&lt;=Hilfswerte!$B$34,H781&lt;0.5*W781),"Hoch",IF(AND(V781&lt;=Hilfswerte!$B$35,H781&lt;0.7*W781),"Mittel","Niedrig")))</f>
        <v>bereits Top-Kunde</v>
      </c>
      <c r="Z781" s="4">
        <f t="shared" si="103"/>
        <v>3.5</v>
      </c>
      <c r="AA781" s="4" t="str">
        <f>IF(J781&gt;365,"Bereits abgewandert (Segment D)",IF(Z781&gt;=Hilfswerte!$B$38,"Rot - akut gefaehrdet",IF(Z781&gt;=Hilfswerte!$B$39,"Gelb - beobachten","Gruen - stabil")))</f>
        <v>Gruen - stabil</v>
      </c>
    </row>
    <row r="782" spans="1:27" ht="15" customHeight="1" x14ac:dyDescent="0.25">
      <c r="A782" s="4" t="s">
        <v>1109</v>
      </c>
      <c r="B782" s="4" t="s">
        <v>439</v>
      </c>
      <c r="C782" s="4" t="s">
        <v>62</v>
      </c>
      <c r="D782" s="4" t="s">
        <v>30</v>
      </c>
      <c r="E782" s="4">
        <v>393</v>
      </c>
      <c r="F782" s="5">
        <v>74.400000000000006</v>
      </c>
      <c r="G782" s="5">
        <v>8.3000000000000007</v>
      </c>
      <c r="H782" s="6">
        <v>11580</v>
      </c>
      <c r="I782" s="4">
        <v>1</v>
      </c>
      <c r="J782" s="4">
        <v>152</v>
      </c>
      <c r="K782" s="4">
        <v>0</v>
      </c>
      <c r="L782" s="4">
        <v>19</v>
      </c>
      <c r="M782" s="4">
        <v>5</v>
      </c>
      <c r="N782" s="5">
        <v>28</v>
      </c>
      <c r="O782" s="7">
        <f t="shared" si="96"/>
        <v>3</v>
      </c>
      <c r="P782" s="7">
        <f t="shared" si="97"/>
        <v>1</v>
      </c>
      <c r="Q782" s="7">
        <f t="shared" si="98"/>
        <v>5</v>
      </c>
      <c r="R782" s="7">
        <f t="shared" si="99"/>
        <v>9</v>
      </c>
      <c r="S782" s="8">
        <f t="shared" si="100"/>
        <v>98.3</v>
      </c>
      <c r="T782" s="7" t="str">
        <f t="shared" si="101"/>
        <v>C - Entwicklungspotenzial</v>
      </c>
      <c r="U782" s="4">
        <f>ROUND(((E782-Hilfswerte!$B$20)/Hilfswerte!$B$21)+((F782-Hilfswerte!$B$22)/Hilfswerte!$B$23)+((G782-Hilfswerte!$B$24)/Hilfswerte!$B$25)+0.1*INDEX(Hilfswerte!$B$4:$B$15,MATCH(C782,Hilfswerte!$A$4:$A$15,0)),2)</f>
        <v>2.12</v>
      </c>
      <c r="V782" s="4">
        <f>ROUND(SQRT((((E782-Hilfswerte!$B$20)/Hilfswerte!$B$21)-Hilfswerte!$B$28)^2+(((F782-Hilfswerte!$B$22)/Hilfswerte!$B$23)-Hilfswerte!$B$29)^2+(((G782-Hilfswerte!$B$24)/Hilfswerte!$B$25)-Hilfswerte!$B$30)^2),3)</f>
        <v>1.2589999999999999</v>
      </c>
      <c r="W782" s="4">
        <f>ROUND(E782*Hilfswerte!$B$31,0)</f>
        <v>80780</v>
      </c>
      <c r="X782" s="4">
        <f t="shared" si="102"/>
        <v>69200</v>
      </c>
      <c r="Y782" s="4" t="str">
        <f>IF(T782="A - Top-Kunde","bereits Top-Kunde",IF(AND(V782&lt;=Hilfswerte!$B$34,H782&lt;0.5*W782),"Hoch",IF(AND(V782&lt;=Hilfswerte!$B$35,H782&lt;0.7*W782),"Mittel","Niedrig")))</f>
        <v>Niedrig</v>
      </c>
      <c r="Z782" s="4">
        <f t="shared" si="103"/>
        <v>11.4</v>
      </c>
      <c r="AA782" s="4" t="str">
        <f>IF(J782&gt;365,"Bereits abgewandert (Segment D)",IF(Z782&gt;=Hilfswerte!$B$38,"Rot - akut gefaehrdet",IF(Z782&gt;=Hilfswerte!$B$39,"Gelb - beobachten","Gruen - stabil")))</f>
        <v>Gruen - stabil</v>
      </c>
    </row>
    <row r="783" spans="1:27" ht="15" customHeight="1" x14ac:dyDescent="0.25">
      <c r="A783" s="4" t="s">
        <v>1110</v>
      </c>
      <c r="B783" s="4" t="s">
        <v>103</v>
      </c>
      <c r="C783" s="4" t="s">
        <v>55</v>
      </c>
      <c r="D783" s="4" t="s">
        <v>93</v>
      </c>
      <c r="E783" s="4">
        <v>182</v>
      </c>
      <c r="F783" s="5">
        <v>33.799999999999997</v>
      </c>
      <c r="G783" s="5">
        <v>1.7</v>
      </c>
      <c r="H783" s="6">
        <v>3580</v>
      </c>
      <c r="I783" s="4">
        <v>2</v>
      </c>
      <c r="J783" s="4">
        <v>298</v>
      </c>
      <c r="K783" s="4">
        <v>0</v>
      </c>
      <c r="L783" s="4">
        <v>17</v>
      </c>
      <c r="M783" s="4">
        <v>6</v>
      </c>
      <c r="N783" s="5">
        <v>-8.4</v>
      </c>
      <c r="O783" s="7">
        <f t="shared" si="96"/>
        <v>2</v>
      </c>
      <c r="P783" s="7">
        <f t="shared" si="97"/>
        <v>2</v>
      </c>
      <c r="Q783" s="7">
        <f t="shared" si="98"/>
        <v>4</v>
      </c>
      <c r="R783" s="7">
        <f t="shared" si="99"/>
        <v>8</v>
      </c>
      <c r="S783" s="8">
        <f t="shared" si="100"/>
        <v>70.7</v>
      </c>
      <c r="T783" s="7" t="str">
        <f t="shared" si="101"/>
        <v>C - Entwicklungspotenzial</v>
      </c>
      <c r="U783" s="4">
        <f>ROUND(((E783-Hilfswerte!$B$20)/Hilfswerte!$B$21)+((F783-Hilfswerte!$B$22)/Hilfswerte!$B$23)+((G783-Hilfswerte!$B$24)/Hilfswerte!$B$25)+0.1*INDEX(Hilfswerte!$B$4:$B$15,MATCH(C783,Hilfswerte!$A$4:$A$15,0)),2)</f>
        <v>-0.69</v>
      </c>
      <c r="V783" s="4">
        <f>ROUND(SQRT((((E783-Hilfswerte!$B$20)/Hilfswerte!$B$21)-Hilfswerte!$B$28)^2+(((F783-Hilfswerte!$B$22)/Hilfswerte!$B$23)-Hilfswerte!$B$29)^2+(((G783-Hilfswerte!$B$24)/Hilfswerte!$B$25)-Hilfswerte!$B$30)^2),3)</f>
        <v>1.5129999999999999</v>
      </c>
      <c r="W783" s="4">
        <f>ROUND(E783*Hilfswerte!$B$31,0)</f>
        <v>37409</v>
      </c>
      <c r="X783" s="4">
        <f t="shared" si="102"/>
        <v>33829</v>
      </c>
      <c r="Y783" s="4" t="str">
        <f>IF(T783="A - Top-Kunde","bereits Top-Kunde",IF(AND(V783&lt;=Hilfswerte!$B$34,H783&lt;0.5*W783),"Hoch",IF(AND(V783&lt;=Hilfswerte!$B$35,H783&lt;0.7*W783),"Mittel","Niedrig")))</f>
        <v>Niedrig</v>
      </c>
      <c r="Z783" s="4">
        <f t="shared" si="103"/>
        <v>21.7</v>
      </c>
      <c r="AA783" s="4" t="str">
        <f>IF(J783&gt;365,"Bereits abgewandert (Segment D)",IF(Z783&gt;=Hilfswerte!$B$38,"Rot - akut gefaehrdet",IF(Z783&gt;=Hilfswerte!$B$39,"Gelb - beobachten","Gruen - stabil")))</f>
        <v>Rot - akut gefaehrdet</v>
      </c>
    </row>
    <row r="784" spans="1:27" ht="15" customHeight="1" x14ac:dyDescent="0.25">
      <c r="A784" s="4" t="s">
        <v>1111</v>
      </c>
      <c r="B784" s="4" t="s">
        <v>61</v>
      </c>
      <c r="C784" s="4" t="s">
        <v>62</v>
      </c>
      <c r="D784" s="4" t="s">
        <v>106</v>
      </c>
      <c r="E784" s="4">
        <v>240</v>
      </c>
      <c r="F784" s="5">
        <v>48.8</v>
      </c>
      <c r="G784" s="5">
        <v>8</v>
      </c>
      <c r="H784" s="6">
        <v>16360</v>
      </c>
      <c r="I784" s="4">
        <v>2</v>
      </c>
      <c r="J784" s="4">
        <v>171</v>
      </c>
      <c r="K784" s="4">
        <v>0</v>
      </c>
      <c r="L784" s="4">
        <v>8</v>
      </c>
      <c r="M784" s="4">
        <v>4</v>
      </c>
      <c r="N784" s="5">
        <v>1.6</v>
      </c>
      <c r="O784" s="7">
        <f t="shared" si="96"/>
        <v>3</v>
      </c>
      <c r="P784" s="7">
        <f t="shared" si="97"/>
        <v>2</v>
      </c>
      <c r="Q784" s="7">
        <f t="shared" si="98"/>
        <v>5</v>
      </c>
      <c r="R784" s="7">
        <f t="shared" si="99"/>
        <v>10</v>
      </c>
      <c r="S784" s="8">
        <f t="shared" si="100"/>
        <v>98.4</v>
      </c>
      <c r="T784" s="7" t="str">
        <f t="shared" si="101"/>
        <v>C - Entwicklungspotenzial</v>
      </c>
      <c r="U784" s="4">
        <f>ROUND(((E784-Hilfswerte!$B$20)/Hilfswerte!$B$21)+((F784-Hilfswerte!$B$22)/Hilfswerte!$B$23)+((G784-Hilfswerte!$B$24)/Hilfswerte!$B$25)+0.1*INDEX(Hilfswerte!$B$4:$B$15,MATCH(C784,Hilfswerte!$A$4:$A$15,0)),2)</f>
        <v>0.96</v>
      </c>
      <c r="V784" s="4">
        <f>ROUND(SQRT((((E784-Hilfswerte!$B$20)/Hilfswerte!$B$21)-Hilfswerte!$B$28)^2+(((F784-Hilfswerte!$B$22)/Hilfswerte!$B$23)-Hilfswerte!$B$29)^2+(((G784-Hilfswerte!$B$24)/Hilfswerte!$B$25)-Hilfswerte!$B$30)^2),3)</f>
        <v>0.63</v>
      </c>
      <c r="W784" s="4">
        <f>ROUND(E784*Hilfswerte!$B$31,0)</f>
        <v>49331</v>
      </c>
      <c r="X784" s="4">
        <f t="shared" si="102"/>
        <v>32971</v>
      </c>
      <c r="Y784" s="4" t="str">
        <f>IF(T784="A - Top-Kunde","bereits Top-Kunde",IF(AND(V784&lt;=Hilfswerte!$B$34,H784&lt;0.5*W784),"Hoch",IF(AND(V784&lt;=Hilfswerte!$B$35,H784&lt;0.7*W784),"Mittel","Niedrig")))</f>
        <v>Hoch</v>
      </c>
      <c r="Z784" s="4">
        <f t="shared" si="103"/>
        <v>10.199999999999999</v>
      </c>
      <c r="AA784" s="4" t="str">
        <f>IF(J784&gt;365,"Bereits abgewandert (Segment D)",IF(Z784&gt;=Hilfswerte!$B$38,"Rot - akut gefaehrdet",IF(Z784&gt;=Hilfswerte!$B$39,"Gelb - beobachten","Gruen - stabil")))</f>
        <v>Gruen - stabil</v>
      </c>
    </row>
    <row r="785" spans="1:27" ht="15" customHeight="1" x14ac:dyDescent="0.25">
      <c r="A785" s="4" t="s">
        <v>1112</v>
      </c>
      <c r="B785" s="4" t="s">
        <v>227</v>
      </c>
      <c r="C785" s="4" t="s">
        <v>89</v>
      </c>
      <c r="D785" s="4" t="s">
        <v>30</v>
      </c>
      <c r="E785" s="4">
        <v>918</v>
      </c>
      <c r="F785" s="5">
        <v>181.6</v>
      </c>
      <c r="G785" s="5">
        <v>10.6</v>
      </c>
      <c r="H785" s="6">
        <v>30740</v>
      </c>
      <c r="I785" s="4">
        <v>2</v>
      </c>
      <c r="J785" s="4">
        <v>270</v>
      </c>
      <c r="K785" s="4">
        <v>0</v>
      </c>
      <c r="L785" s="4">
        <v>12</v>
      </c>
      <c r="M785" s="4">
        <v>4</v>
      </c>
      <c r="N785" s="5">
        <v>22.7</v>
      </c>
      <c r="O785" s="7">
        <f t="shared" si="96"/>
        <v>2</v>
      </c>
      <c r="P785" s="7">
        <f t="shared" si="97"/>
        <v>2</v>
      </c>
      <c r="Q785" s="7">
        <f t="shared" si="98"/>
        <v>5</v>
      </c>
      <c r="R785" s="7">
        <f t="shared" si="99"/>
        <v>9</v>
      </c>
      <c r="S785" s="8">
        <f t="shared" si="100"/>
        <v>97.8</v>
      </c>
      <c r="T785" s="7" t="str">
        <f t="shared" si="101"/>
        <v>C - Entwicklungspotenzial</v>
      </c>
      <c r="U785" s="4">
        <f>ROUND(((E785-Hilfswerte!$B$20)/Hilfswerte!$B$21)+((F785-Hilfswerte!$B$22)/Hilfswerte!$B$23)+((G785-Hilfswerte!$B$24)/Hilfswerte!$B$25)+0.1*INDEX(Hilfswerte!$B$4:$B$15,MATCH(C785,Hilfswerte!$A$4:$A$15,0)),2)</f>
        <v>6.54</v>
      </c>
      <c r="V785" s="4">
        <f>ROUND(SQRT((((E785-Hilfswerte!$B$20)/Hilfswerte!$B$21)-Hilfswerte!$B$28)^2+(((F785-Hilfswerte!$B$22)/Hilfswerte!$B$23)-Hilfswerte!$B$29)^2+(((G785-Hilfswerte!$B$24)/Hilfswerte!$B$25)-Hilfswerte!$B$30)^2),3)</f>
        <v>4.13</v>
      </c>
      <c r="W785" s="4">
        <f>ROUND(E785*Hilfswerte!$B$31,0)</f>
        <v>188691</v>
      </c>
      <c r="X785" s="4">
        <f t="shared" si="102"/>
        <v>157951</v>
      </c>
      <c r="Y785" s="4" t="str">
        <f>IF(T785="A - Top-Kunde","bereits Top-Kunde",IF(AND(V785&lt;=Hilfswerte!$B$34,H785&lt;0.5*W785),"Hoch",IF(AND(V785&lt;=Hilfswerte!$B$35,H785&lt;0.7*W785),"Mittel","Niedrig")))</f>
        <v>Niedrig</v>
      </c>
      <c r="Z785" s="4">
        <f t="shared" si="103"/>
        <v>15.9</v>
      </c>
      <c r="AA785" s="4" t="str">
        <f>IF(J785&gt;365,"Bereits abgewandert (Segment D)",IF(Z785&gt;=Hilfswerte!$B$38,"Rot - akut gefaehrdet",IF(Z785&gt;=Hilfswerte!$B$39,"Gelb - beobachten","Gruen - stabil")))</f>
        <v>Gelb - beobachten</v>
      </c>
    </row>
    <row r="786" spans="1:27" ht="15" customHeight="1" x14ac:dyDescent="0.25">
      <c r="A786" s="4" t="s">
        <v>1113</v>
      </c>
      <c r="B786" s="4" t="s">
        <v>339</v>
      </c>
      <c r="C786" s="4" t="s">
        <v>65</v>
      </c>
      <c r="D786" s="4" t="s">
        <v>30</v>
      </c>
      <c r="E786" s="4">
        <v>30</v>
      </c>
      <c r="F786" s="5">
        <v>11.7</v>
      </c>
      <c r="G786" s="5">
        <v>6</v>
      </c>
      <c r="H786" s="6">
        <v>850</v>
      </c>
      <c r="I786" s="4">
        <v>3</v>
      </c>
      <c r="J786" s="4">
        <v>11</v>
      </c>
      <c r="K786" s="4">
        <v>0</v>
      </c>
      <c r="L786" s="4">
        <v>0</v>
      </c>
      <c r="M786" s="4">
        <v>4</v>
      </c>
      <c r="N786" s="5">
        <v>12.3</v>
      </c>
      <c r="O786" s="7">
        <f t="shared" si="96"/>
        <v>5</v>
      </c>
      <c r="P786" s="7">
        <f t="shared" si="97"/>
        <v>3</v>
      </c>
      <c r="Q786" s="7">
        <f t="shared" si="98"/>
        <v>2</v>
      </c>
      <c r="R786" s="7">
        <f t="shared" si="99"/>
        <v>10</v>
      </c>
      <c r="S786" s="8">
        <f t="shared" si="100"/>
        <v>106.2</v>
      </c>
      <c r="T786" s="7" t="str">
        <f t="shared" si="101"/>
        <v>B - Kernkunde</v>
      </c>
      <c r="U786" s="4">
        <f>ROUND(((E786-Hilfswerte!$B$20)/Hilfswerte!$B$21)+((F786-Hilfswerte!$B$22)/Hilfswerte!$B$23)+((G786-Hilfswerte!$B$24)/Hilfswerte!$B$25)+0.1*INDEX(Hilfswerte!$B$4:$B$15,MATCH(C786,Hilfswerte!$A$4:$A$15,0)),2)</f>
        <v>-1.4</v>
      </c>
      <c r="V786" s="4">
        <f>ROUND(SQRT((((E786-Hilfswerte!$B$20)/Hilfswerte!$B$21)-Hilfswerte!$B$28)^2+(((F786-Hilfswerte!$B$22)/Hilfswerte!$B$23)-Hilfswerte!$B$29)^2+(((G786-Hilfswerte!$B$24)/Hilfswerte!$B$25)-Hilfswerte!$B$30)^2),3)</f>
        <v>1.117</v>
      </c>
      <c r="W786" s="4">
        <f>ROUND(E786*Hilfswerte!$B$31,0)</f>
        <v>6166</v>
      </c>
      <c r="X786" s="4">
        <f t="shared" si="102"/>
        <v>5316</v>
      </c>
      <c r="Y786" s="4" t="str">
        <f>IF(T786="A - Top-Kunde","bereits Top-Kunde",IF(AND(V786&lt;=Hilfswerte!$B$34,H786&lt;0.5*W786),"Hoch",IF(AND(V786&lt;=Hilfswerte!$B$35,H786&lt;0.7*W786),"Mittel","Niedrig")))</f>
        <v>Mittel</v>
      </c>
      <c r="Z786" s="4">
        <f t="shared" si="103"/>
        <v>0.6</v>
      </c>
      <c r="AA786" s="4" t="str">
        <f>IF(J786&gt;365,"Bereits abgewandert (Segment D)",IF(Z786&gt;=Hilfswerte!$B$38,"Rot - akut gefaehrdet",IF(Z786&gt;=Hilfswerte!$B$39,"Gelb - beobachten","Gruen - stabil")))</f>
        <v>Gruen - stabil</v>
      </c>
    </row>
    <row r="787" spans="1:27" ht="15" customHeight="1" x14ac:dyDescent="0.25">
      <c r="A787" s="4" t="s">
        <v>1114</v>
      </c>
      <c r="B787" s="4" t="s">
        <v>258</v>
      </c>
      <c r="C787" s="4" t="s">
        <v>51</v>
      </c>
      <c r="D787" s="4" t="s">
        <v>93</v>
      </c>
      <c r="E787" s="4">
        <v>22</v>
      </c>
      <c r="F787" s="5">
        <v>3.9</v>
      </c>
      <c r="G787" s="5">
        <v>21.1</v>
      </c>
      <c r="H787" s="6">
        <v>5380</v>
      </c>
      <c r="I787" s="4">
        <v>3</v>
      </c>
      <c r="J787" s="4">
        <v>26</v>
      </c>
      <c r="K787" s="4">
        <v>1</v>
      </c>
      <c r="L787" s="4">
        <v>23</v>
      </c>
      <c r="M787" s="4">
        <v>1</v>
      </c>
      <c r="N787" s="5">
        <v>-17.100000000000001</v>
      </c>
      <c r="O787" s="7">
        <f t="shared" si="96"/>
        <v>5</v>
      </c>
      <c r="P787" s="7">
        <f t="shared" si="97"/>
        <v>3</v>
      </c>
      <c r="Q787" s="7">
        <f t="shared" si="98"/>
        <v>4</v>
      </c>
      <c r="R787" s="7">
        <f t="shared" si="99"/>
        <v>12</v>
      </c>
      <c r="S787" s="8">
        <f t="shared" si="100"/>
        <v>98.6</v>
      </c>
      <c r="T787" s="7" t="str">
        <f t="shared" si="101"/>
        <v>C - Entwicklungspotenzial</v>
      </c>
      <c r="U787" s="4">
        <f>ROUND(((E787-Hilfswerte!$B$20)/Hilfswerte!$B$21)+((F787-Hilfswerte!$B$22)/Hilfswerte!$B$23)+((G787-Hilfswerte!$B$24)/Hilfswerte!$B$25)+0.1*INDEX(Hilfswerte!$B$4:$B$15,MATCH(C787,Hilfswerte!$A$4:$A$15,0)),2)</f>
        <v>1.22</v>
      </c>
      <c r="V787" s="4">
        <f>ROUND(SQRT((((E787-Hilfswerte!$B$20)/Hilfswerte!$B$21)-Hilfswerte!$B$28)^2+(((F787-Hilfswerte!$B$22)/Hilfswerte!$B$23)-Hilfswerte!$B$29)^2+(((G787-Hilfswerte!$B$24)/Hilfswerte!$B$25)-Hilfswerte!$B$30)^2),3)</f>
        <v>1.7949999999999999</v>
      </c>
      <c r="W787" s="4">
        <f>ROUND(E787*Hilfswerte!$B$31,0)</f>
        <v>4522</v>
      </c>
      <c r="X787" s="4">
        <f t="shared" si="102"/>
        <v>0</v>
      </c>
      <c r="Y787" s="4" t="str">
        <f>IF(T787="A - Top-Kunde","bereits Top-Kunde",IF(AND(V787&lt;=Hilfswerte!$B$34,H787&lt;0.5*W787),"Hoch",IF(AND(V787&lt;=Hilfswerte!$B$35,H787&lt;0.7*W787),"Mittel","Niedrig")))</f>
        <v>Niedrig</v>
      </c>
      <c r="Z787" s="4">
        <f t="shared" si="103"/>
        <v>15.7</v>
      </c>
      <c r="AA787" s="4" t="str">
        <f>IF(J787&gt;365,"Bereits abgewandert (Segment D)",IF(Z787&gt;=Hilfswerte!$B$38,"Rot - akut gefaehrdet",IF(Z787&gt;=Hilfswerte!$B$39,"Gelb - beobachten","Gruen - stabil")))</f>
        <v>Gelb - beobachten</v>
      </c>
    </row>
    <row r="788" spans="1:27" ht="15" customHeight="1" x14ac:dyDescent="0.25">
      <c r="A788" s="4" t="s">
        <v>1115</v>
      </c>
      <c r="B788" s="4" t="s">
        <v>162</v>
      </c>
      <c r="C788" s="4" t="s">
        <v>47</v>
      </c>
      <c r="D788" s="4" t="s">
        <v>30</v>
      </c>
      <c r="E788" s="4">
        <v>30</v>
      </c>
      <c r="F788" s="5">
        <v>14.8</v>
      </c>
      <c r="G788" s="5">
        <v>18.100000000000001</v>
      </c>
      <c r="H788" s="6">
        <v>2080</v>
      </c>
      <c r="I788" s="4">
        <v>4</v>
      </c>
      <c r="J788" s="4">
        <v>4</v>
      </c>
      <c r="K788" s="4">
        <v>1</v>
      </c>
      <c r="L788" s="4">
        <v>5</v>
      </c>
      <c r="M788" s="4">
        <v>4</v>
      </c>
      <c r="N788" s="5">
        <v>-5</v>
      </c>
      <c r="O788" s="7">
        <f t="shared" si="96"/>
        <v>5</v>
      </c>
      <c r="P788" s="7">
        <f t="shared" si="97"/>
        <v>4</v>
      </c>
      <c r="Q788" s="7">
        <f t="shared" si="98"/>
        <v>3</v>
      </c>
      <c r="R788" s="7">
        <f t="shared" si="99"/>
        <v>12</v>
      </c>
      <c r="S788" s="8">
        <f t="shared" si="100"/>
        <v>110</v>
      </c>
      <c r="T788" s="7" t="str">
        <f t="shared" si="101"/>
        <v>B - Kernkunde</v>
      </c>
      <c r="U788" s="4">
        <f>ROUND(((E788-Hilfswerte!$B$20)/Hilfswerte!$B$21)+((F788-Hilfswerte!$B$22)/Hilfswerte!$B$23)+((G788-Hilfswerte!$B$24)/Hilfswerte!$B$25)+0.1*INDEX(Hilfswerte!$B$4:$B$15,MATCH(C788,Hilfswerte!$A$4:$A$15,0)),2)</f>
        <v>0.71</v>
      </c>
      <c r="V788" s="4">
        <f>ROUND(SQRT((((E788-Hilfswerte!$B$20)/Hilfswerte!$B$21)-Hilfswerte!$B$28)^2+(((F788-Hilfswerte!$B$22)/Hilfswerte!$B$23)-Hilfswerte!$B$29)^2+(((G788-Hilfswerte!$B$24)/Hilfswerte!$B$25)-Hilfswerte!$B$30)^2),3)</f>
        <v>1.3080000000000001</v>
      </c>
      <c r="W788" s="4">
        <f>ROUND(E788*Hilfswerte!$B$31,0)</f>
        <v>6166</v>
      </c>
      <c r="X788" s="4">
        <f t="shared" si="102"/>
        <v>4086</v>
      </c>
      <c r="Y788" s="4" t="str">
        <f>IF(T788="A - Top-Kunde","bereits Top-Kunde",IF(AND(V788&lt;=Hilfswerte!$B$34,H788&lt;0.5*W788),"Hoch",IF(AND(V788&lt;=Hilfswerte!$B$35,H788&lt;0.7*W788),"Mittel","Niedrig")))</f>
        <v>Niedrig</v>
      </c>
      <c r="Z788" s="4">
        <f t="shared" si="103"/>
        <v>6.2</v>
      </c>
      <c r="AA788" s="4" t="str">
        <f>IF(J788&gt;365,"Bereits abgewandert (Segment D)",IF(Z788&gt;=Hilfswerte!$B$38,"Rot - akut gefaehrdet",IF(Z788&gt;=Hilfswerte!$B$39,"Gelb - beobachten","Gruen - stabil")))</f>
        <v>Gruen - stabil</v>
      </c>
    </row>
    <row r="789" spans="1:27" ht="15" customHeight="1" x14ac:dyDescent="0.25">
      <c r="A789" s="4" t="s">
        <v>1116</v>
      </c>
      <c r="B789" s="4" t="s">
        <v>249</v>
      </c>
      <c r="C789" s="4" t="s">
        <v>89</v>
      </c>
      <c r="D789" s="4" t="s">
        <v>30</v>
      </c>
      <c r="E789" s="4">
        <v>157</v>
      </c>
      <c r="F789" s="5">
        <v>63.8</v>
      </c>
      <c r="G789" s="5">
        <v>1.1000000000000001</v>
      </c>
      <c r="H789" s="6">
        <v>18410</v>
      </c>
      <c r="I789" s="4">
        <v>3</v>
      </c>
      <c r="J789" s="4">
        <v>268</v>
      </c>
      <c r="K789" s="4">
        <v>0</v>
      </c>
      <c r="L789" s="4">
        <v>2</v>
      </c>
      <c r="M789" s="4">
        <v>6</v>
      </c>
      <c r="N789" s="5">
        <v>-1.5</v>
      </c>
      <c r="O789" s="7">
        <f t="shared" si="96"/>
        <v>2</v>
      </c>
      <c r="P789" s="7">
        <f t="shared" si="97"/>
        <v>3</v>
      </c>
      <c r="Q789" s="7">
        <f t="shared" si="98"/>
        <v>5</v>
      </c>
      <c r="R789" s="7">
        <f t="shared" si="99"/>
        <v>10</v>
      </c>
      <c r="S789" s="8">
        <f t="shared" si="100"/>
        <v>98.7</v>
      </c>
      <c r="T789" s="7" t="str">
        <f t="shared" si="101"/>
        <v>C - Entwicklungspotenzial</v>
      </c>
      <c r="U789" s="4">
        <f>ROUND(((E789-Hilfswerte!$B$20)/Hilfswerte!$B$21)+((F789-Hilfswerte!$B$22)/Hilfswerte!$B$23)+((G789-Hilfswerte!$B$24)/Hilfswerte!$B$25)+0.1*INDEX(Hilfswerte!$B$4:$B$15,MATCH(C789,Hilfswerte!$A$4:$A$15,0)),2)</f>
        <v>-0.35</v>
      </c>
      <c r="V789" s="4">
        <f>ROUND(SQRT((((E789-Hilfswerte!$B$20)/Hilfswerte!$B$21)-Hilfswerte!$B$28)^2+(((F789-Hilfswerte!$B$22)/Hilfswerte!$B$23)-Hilfswerte!$B$29)^2+(((G789-Hilfswerte!$B$24)/Hilfswerte!$B$25)-Hilfswerte!$B$30)^2),3)</f>
        <v>1.6739999999999999</v>
      </c>
      <c r="W789" s="4">
        <f>ROUND(E789*Hilfswerte!$B$31,0)</f>
        <v>32271</v>
      </c>
      <c r="X789" s="4">
        <f t="shared" si="102"/>
        <v>13861</v>
      </c>
      <c r="Y789" s="4" t="str">
        <f>IF(T789="A - Top-Kunde","bereits Top-Kunde",IF(AND(V789&lt;=Hilfswerte!$B$34,H789&lt;0.5*W789),"Hoch",IF(AND(V789&lt;=Hilfswerte!$B$35,H789&lt;0.7*W789),"Mittel","Niedrig")))</f>
        <v>Niedrig</v>
      </c>
      <c r="Z789" s="4">
        <f t="shared" si="103"/>
        <v>14.4</v>
      </c>
      <c r="AA789" s="4" t="str">
        <f>IF(J789&gt;365,"Bereits abgewandert (Segment D)",IF(Z789&gt;=Hilfswerte!$B$38,"Rot - akut gefaehrdet",IF(Z789&gt;=Hilfswerte!$B$39,"Gelb - beobachten","Gruen - stabil")))</f>
        <v>Gelb - beobachten</v>
      </c>
    </row>
    <row r="790" spans="1:27" ht="15" customHeight="1" x14ac:dyDescent="0.25">
      <c r="A790" s="4" t="s">
        <v>1117</v>
      </c>
      <c r="B790" s="4" t="s">
        <v>723</v>
      </c>
      <c r="C790" s="4" t="s">
        <v>47</v>
      </c>
      <c r="D790" s="4" t="s">
        <v>93</v>
      </c>
      <c r="E790" s="4">
        <v>140</v>
      </c>
      <c r="F790" s="5">
        <v>31.9</v>
      </c>
      <c r="G790" s="5">
        <v>20.5</v>
      </c>
      <c r="H790" s="6">
        <v>7300</v>
      </c>
      <c r="I790" s="4">
        <v>2</v>
      </c>
      <c r="J790" s="4">
        <v>39</v>
      </c>
      <c r="K790" s="4">
        <v>0</v>
      </c>
      <c r="L790" s="4">
        <v>14</v>
      </c>
      <c r="M790" s="4">
        <v>1</v>
      </c>
      <c r="N790" s="5">
        <v>3.9</v>
      </c>
      <c r="O790" s="7">
        <f t="shared" si="96"/>
        <v>4</v>
      </c>
      <c r="P790" s="7">
        <f t="shared" si="97"/>
        <v>2</v>
      </c>
      <c r="Q790" s="7">
        <f t="shared" si="98"/>
        <v>4</v>
      </c>
      <c r="R790" s="7">
        <f t="shared" si="99"/>
        <v>10</v>
      </c>
      <c r="S790" s="8">
        <f t="shared" si="100"/>
        <v>97.8</v>
      </c>
      <c r="T790" s="7" t="str">
        <f t="shared" si="101"/>
        <v>C - Entwicklungspotenzial</v>
      </c>
      <c r="U790" s="4">
        <f>ROUND(((E790-Hilfswerte!$B$20)/Hilfswerte!$B$21)+((F790-Hilfswerte!$B$22)/Hilfswerte!$B$23)+((G790-Hilfswerte!$B$24)/Hilfswerte!$B$25)+0.1*INDEX(Hilfswerte!$B$4:$B$15,MATCH(C790,Hilfswerte!$A$4:$A$15,0)),2)</f>
        <v>1.87</v>
      </c>
      <c r="V790" s="4">
        <f>ROUND(SQRT((((E790-Hilfswerte!$B$20)/Hilfswerte!$B$21)-Hilfswerte!$B$28)^2+(((F790-Hilfswerte!$B$22)/Hilfswerte!$B$23)-Hilfswerte!$B$29)^2+(((G790-Hilfswerte!$B$24)/Hilfswerte!$B$25)-Hilfswerte!$B$30)^2),3)</f>
        <v>1.4830000000000001</v>
      </c>
      <c r="W790" s="4">
        <f>ROUND(E790*Hilfswerte!$B$31,0)</f>
        <v>28776</v>
      </c>
      <c r="X790" s="4">
        <f t="shared" si="102"/>
        <v>21476</v>
      </c>
      <c r="Y790" s="4" t="str">
        <f>IF(T790="A - Top-Kunde","bereits Top-Kunde",IF(AND(V790&lt;=Hilfswerte!$B$34,H790&lt;0.5*W790),"Hoch",IF(AND(V790&lt;=Hilfswerte!$B$35,H790&lt;0.7*W790),"Mittel","Niedrig")))</f>
        <v>Niedrig</v>
      </c>
      <c r="Z790" s="4">
        <f t="shared" si="103"/>
        <v>4.8</v>
      </c>
      <c r="AA790" s="4" t="str">
        <f>IF(J790&gt;365,"Bereits abgewandert (Segment D)",IF(Z790&gt;=Hilfswerte!$B$38,"Rot - akut gefaehrdet",IF(Z790&gt;=Hilfswerte!$B$39,"Gelb - beobachten","Gruen - stabil")))</f>
        <v>Gruen - stabil</v>
      </c>
    </row>
    <row r="791" spans="1:27" ht="15" customHeight="1" x14ac:dyDescent="0.25">
      <c r="A791" s="4" t="s">
        <v>1118</v>
      </c>
      <c r="B791" s="4" t="s">
        <v>1002</v>
      </c>
      <c r="C791" s="4" t="s">
        <v>89</v>
      </c>
      <c r="D791" s="4" t="s">
        <v>30</v>
      </c>
      <c r="E791" s="4">
        <v>79</v>
      </c>
      <c r="F791" s="5">
        <v>12.7</v>
      </c>
      <c r="G791" s="5">
        <v>7</v>
      </c>
      <c r="H791" s="6">
        <v>0</v>
      </c>
      <c r="I791" s="4">
        <v>0</v>
      </c>
      <c r="J791" s="4">
        <v>410</v>
      </c>
      <c r="K791" s="4">
        <v>0</v>
      </c>
      <c r="L791" s="4">
        <v>8</v>
      </c>
      <c r="M791" s="4">
        <v>0</v>
      </c>
      <c r="N791" s="5">
        <v>-49.7</v>
      </c>
      <c r="O791" s="7">
        <f t="shared" si="96"/>
        <v>1</v>
      </c>
      <c r="P791" s="7">
        <f t="shared" si="97"/>
        <v>1</v>
      </c>
      <c r="Q791" s="7">
        <f t="shared" si="98"/>
        <v>1</v>
      </c>
      <c r="R791" s="7">
        <f t="shared" si="99"/>
        <v>3</v>
      </c>
      <c r="S791" s="8">
        <f t="shared" si="100"/>
        <v>2.8</v>
      </c>
      <c r="T791" s="7" t="str">
        <f t="shared" si="101"/>
        <v>D - Abwanderungsrisiko</v>
      </c>
      <c r="U791" s="4">
        <f>ROUND(((E791-Hilfswerte!$B$20)/Hilfswerte!$B$21)+((F791-Hilfswerte!$B$22)/Hilfswerte!$B$23)+((G791-Hilfswerte!$B$24)/Hilfswerte!$B$25)+0.1*INDEX(Hilfswerte!$B$4:$B$15,MATCH(C791,Hilfswerte!$A$4:$A$15,0)),2)</f>
        <v>-0.67</v>
      </c>
      <c r="V791" s="4">
        <f>ROUND(SQRT((((E791-Hilfswerte!$B$20)/Hilfswerte!$B$21)-Hilfswerte!$B$28)^2+(((F791-Hilfswerte!$B$22)/Hilfswerte!$B$23)-Hilfswerte!$B$29)^2+(((G791-Hilfswerte!$B$24)/Hilfswerte!$B$25)-Hilfswerte!$B$30)^2),3)</f>
        <v>0.89</v>
      </c>
      <c r="W791" s="4">
        <f>ROUND(E791*Hilfswerte!$B$31,0)</f>
        <v>16238</v>
      </c>
      <c r="X791" s="4">
        <f t="shared" si="102"/>
        <v>16238</v>
      </c>
      <c r="Y791" s="4" t="str">
        <f>IF(T791="A - Top-Kunde","bereits Top-Kunde",IF(AND(V791&lt;=Hilfswerte!$B$34,H791&lt;0.5*W791),"Hoch",IF(AND(V791&lt;=Hilfswerte!$B$35,H791&lt;0.7*W791),"Mittel","Niedrig")))</f>
        <v>Mittel</v>
      </c>
      <c r="Z791" s="4">
        <f t="shared" si="103"/>
        <v>42</v>
      </c>
      <c r="AA791" s="4" t="str">
        <f>IF(J791&gt;365,"Bereits abgewandert (Segment D)",IF(Z791&gt;=Hilfswerte!$B$38,"Rot - akut gefaehrdet",IF(Z791&gt;=Hilfswerte!$B$39,"Gelb - beobachten","Gruen - stabil")))</f>
        <v>Bereits abgewandert (Segment D)</v>
      </c>
    </row>
    <row r="792" spans="1:27" ht="15" customHeight="1" x14ac:dyDescent="0.25">
      <c r="A792" s="4" t="s">
        <v>1119</v>
      </c>
      <c r="B792" s="4" t="s">
        <v>97</v>
      </c>
      <c r="C792" s="4" t="s">
        <v>47</v>
      </c>
      <c r="D792" s="4" t="s">
        <v>30</v>
      </c>
      <c r="E792" s="4">
        <v>54</v>
      </c>
      <c r="F792" s="5">
        <v>10.7</v>
      </c>
      <c r="G792" s="5">
        <v>11.4</v>
      </c>
      <c r="H792" s="6">
        <v>5600</v>
      </c>
      <c r="I792" s="4">
        <v>3</v>
      </c>
      <c r="J792" s="4">
        <v>4</v>
      </c>
      <c r="K792" s="4">
        <v>0</v>
      </c>
      <c r="L792" s="4">
        <v>-2</v>
      </c>
      <c r="M792" s="4">
        <v>6</v>
      </c>
      <c r="N792" s="5">
        <v>14.2</v>
      </c>
      <c r="O792" s="7">
        <f t="shared" si="96"/>
        <v>5</v>
      </c>
      <c r="P792" s="7">
        <f t="shared" si="97"/>
        <v>3</v>
      </c>
      <c r="Q792" s="7">
        <f t="shared" si="98"/>
        <v>4</v>
      </c>
      <c r="R792" s="7">
        <f t="shared" si="99"/>
        <v>12</v>
      </c>
      <c r="S792" s="8">
        <f t="shared" si="100"/>
        <v>127.1</v>
      </c>
      <c r="T792" s="7" t="str">
        <f t="shared" si="101"/>
        <v>A - Top-Kunde</v>
      </c>
      <c r="U792" s="4">
        <f>ROUND(((E792-Hilfswerte!$B$20)/Hilfswerte!$B$21)+((F792-Hilfswerte!$B$22)/Hilfswerte!$B$23)+((G792-Hilfswerte!$B$24)/Hilfswerte!$B$25)+0.1*INDEX(Hilfswerte!$B$4:$B$15,MATCH(C792,Hilfswerte!$A$4:$A$15,0)),2)</f>
        <v>-0.32</v>
      </c>
      <c r="V792" s="4">
        <f>ROUND(SQRT((((E792-Hilfswerte!$B$20)/Hilfswerte!$B$21)-Hilfswerte!$B$28)^2+(((F792-Hilfswerte!$B$22)/Hilfswerte!$B$23)-Hilfswerte!$B$29)^2+(((G792-Hilfswerte!$B$24)/Hilfswerte!$B$25)-Hilfswerte!$B$30)^2),3)</f>
        <v>0.68700000000000006</v>
      </c>
      <c r="W792" s="4">
        <f>ROUND(E792*Hilfswerte!$B$31,0)</f>
        <v>11099</v>
      </c>
      <c r="X792" s="4">
        <f t="shared" si="102"/>
        <v>5499</v>
      </c>
      <c r="Y792" s="4" t="str">
        <f>IF(T792="A - Top-Kunde","bereits Top-Kunde",IF(AND(V792&lt;=Hilfswerte!$B$34,H792&lt;0.5*W792),"Hoch",IF(AND(V792&lt;=Hilfswerte!$B$35,H792&lt;0.7*W792),"Mittel","Niedrig")))</f>
        <v>bereits Top-Kunde</v>
      </c>
      <c r="Z792" s="4">
        <f t="shared" si="103"/>
        <v>0.2</v>
      </c>
      <c r="AA792" s="4" t="str">
        <f>IF(J792&gt;365,"Bereits abgewandert (Segment D)",IF(Z792&gt;=Hilfswerte!$B$38,"Rot - akut gefaehrdet",IF(Z792&gt;=Hilfswerte!$B$39,"Gelb - beobachten","Gruen - stabil")))</f>
        <v>Gruen - stabil</v>
      </c>
    </row>
    <row r="793" spans="1:27" ht="15" customHeight="1" x14ac:dyDescent="0.25">
      <c r="A793" s="4" t="s">
        <v>1120</v>
      </c>
      <c r="B793" s="4" t="s">
        <v>46</v>
      </c>
      <c r="C793" s="4" t="s">
        <v>51</v>
      </c>
      <c r="D793" s="4" t="s">
        <v>30</v>
      </c>
      <c r="E793" s="4">
        <v>226</v>
      </c>
      <c r="F793" s="5">
        <v>45.6</v>
      </c>
      <c r="G793" s="5">
        <v>21.9</v>
      </c>
      <c r="H793" s="6">
        <v>61820</v>
      </c>
      <c r="I793" s="4">
        <v>7</v>
      </c>
      <c r="J793" s="4">
        <v>27</v>
      </c>
      <c r="K793" s="4">
        <v>0</v>
      </c>
      <c r="L793" s="4">
        <v>19</v>
      </c>
      <c r="M793" s="4">
        <v>5</v>
      </c>
      <c r="N793" s="5">
        <v>60.8</v>
      </c>
      <c r="O793" s="7">
        <f t="shared" si="96"/>
        <v>5</v>
      </c>
      <c r="P793" s="7">
        <f t="shared" si="97"/>
        <v>5</v>
      </c>
      <c r="Q793" s="7">
        <f t="shared" si="98"/>
        <v>5</v>
      </c>
      <c r="R793" s="7">
        <f t="shared" si="99"/>
        <v>15</v>
      </c>
      <c r="S793" s="8">
        <f t="shared" si="100"/>
        <v>174.7</v>
      </c>
      <c r="T793" s="7" t="str">
        <f t="shared" si="101"/>
        <v>A - Top-Kunde</v>
      </c>
      <c r="U793" s="4">
        <f>ROUND(((E793-Hilfswerte!$B$20)/Hilfswerte!$B$21)+((F793-Hilfswerte!$B$22)/Hilfswerte!$B$23)+((G793-Hilfswerte!$B$24)/Hilfswerte!$B$25)+0.1*INDEX(Hilfswerte!$B$4:$B$15,MATCH(C793,Hilfswerte!$A$4:$A$15,0)),2)</f>
        <v>2.97</v>
      </c>
      <c r="V793" s="4">
        <f>ROUND(SQRT((((E793-Hilfswerte!$B$20)/Hilfswerte!$B$21)-Hilfswerte!$B$28)^2+(((F793-Hilfswerte!$B$22)/Hilfswerte!$B$23)-Hilfswerte!$B$29)^2+(((G793-Hilfswerte!$B$24)/Hilfswerte!$B$25)-Hilfswerte!$B$30)^2),3)</f>
        <v>1.722</v>
      </c>
      <c r="W793" s="4">
        <f>ROUND(E793*Hilfswerte!$B$31,0)</f>
        <v>46453</v>
      </c>
      <c r="X793" s="4">
        <f t="shared" si="102"/>
        <v>0</v>
      </c>
      <c r="Y793" s="4" t="str">
        <f>IF(T793="A - Top-Kunde","bereits Top-Kunde",IF(AND(V793&lt;=Hilfswerte!$B$34,H793&lt;0.5*W793),"Hoch",IF(AND(V793&lt;=Hilfswerte!$B$35,H793&lt;0.7*W793),"Mittel","Niedrig")))</f>
        <v>bereits Top-Kunde</v>
      </c>
      <c r="Z793" s="4">
        <f t="shared" si="103"/>
        <v>5.2</v>
      </c>
      <c r="AA793" s="4" t="str">
        <f>IF(J793&gt;365,"Bereits abgewandert (Segment D)",IF(Z793&gt;=Hilfswerte!$B$38,"Rot - akut gefaehrdet",IF(Z793&gt;=Hilfswerte!$B$39,"Gelb - beobachten","Gruen - stabil")))</f>
        <v>Gruen - stabil</v>
      </c>
    </row>
    <row r="794" spans="1:27" ht="15" customHeight="1" x14ac:dyDescent="0.25">
      <c r="A794" s="4" t="s">
        <v>1121</v>
      </c>
      <c r="B794" s="4" t="s">
        <v>261</v>
      </c>
      <c r="C794" s="4" t="s">
        <v>55</v>
      </c>
      <c r="D794" s="4" t="s">
        <v>30</v>
      </c>
      <c r="E794" s="4">
        <v>102</v>
      </c>
      <c r="F794" s="5">
        <v>15.3</v>
      </c>
      <c r="G794" s="5">
        <v>10.3</v>
      </c>
      <c r="H794" s="6">
        <v>16400</v>
      </c>
      <c r="I794" s="4">
        <v>7</v>
      </c>
      <c r="J794" s="4">
        <v>2</v>
      </c>
      <c r="K794" s="4">
        <v>2</v>
      </c>
      <c r="L794" s="4">
        <v>1</v>
      </c>
      <c r="M794" s="4">
        <v>2</v>
      </c>
      <c r="N794" s="5">
        <v>-11.3</v>
      </c>
      <c r="O794" s="7">
        <f t="shared" si="96"/>
        <v>5</v>
      </c>
      <c r="P794" s="7">
        <f t="shared" si="97"/>
        <v>5</v>
      </c>
      <c r="Q794" s="7">
        <f t="shared" si="98"/>
        <v>5</v>
      </c>
      <c r="R794" s="7">
        <f t="shared" si="99"/>
        <v>15</v>
      </c>
      <c r="S794" s="8">
        <f t="shared" si="100"/>
        <v>132.1</v>
      </c>
      <c r="T794" s="7" t="str">
        <f t="shared" si="101"/>
        <v>A - Top-Kunde</v>
      </c>
      <c r="U794" s="4">
        <f>ROUND(((E794-Hilfswerte!$B$20)/Hilfswerte!$B$21)+((F794-Hilfswerte!$B$22)/Hilfswerte!$B$23)+((G794-Hilfswerte!$B$24)/Hilfswerte!$B$25)+0.1*INDEX(Hilfswerte!$B$4:$B$15,MATCH(C794,Hilfswerte!$A$4:$A$15,0)),2)</f>
        <v>0</v>
      </c>
      <c r="V794" s="4">
        <f>ROUND(SQRT((((E794-Hilfswerte!$B$20)/Hilfswerte!$B$21)-Hilfswerte!$B$28)^2+(((F794-Hilfswerte!$B$22)/Hilfswerte!$B$23)-Hilfswerte!$B$29)^2+(((G794-Hilfswerte!$B$24)/Hilfswerte!$B$25)-Hilfswerte!$B$30)^2),3)</f>
        <v>0.51200000000000001</v>
      </c>
      <c r="W794" s="4">
        <f>ROUND(E794*Hilfswerte!$B$31,0)</f>
        <v>20966</v>
      </c>
      <c r="X794" s="4">
        <f t="shared" si="102"/>
        <v>4566</v>
      </c>
      <c r="Y794" s="4" t="str">
        <f>IF(T794="A - Top-Kunde","bereits Top-Kunde",IF(AND(V794&lt;=Hilfswerte!$B$34,H794&lt;0.5*W794),"Hoch",IF(AND(V794&lt;=Hilfswerte!$B$35,H794&lt;0.7*W794),"Mittel","Niedrig")))</f>
        <v>bereits Top-Kunde</v>
      </c>
      <c r="Z794" s="4">
        <f t="shared" si="103"/>
        <v>10.8</v>
      </c>
      <c r="AA794" s="4" t="str">
        <f>IF(J794&gt;365,"Bereits abgewandert (Segment D)",IF(Z794&gt;=Hilfswerte!$B$38,"Rot - akut gefaehrdet",IF(Z794&gt;=Hilfswerte!$B$39,"Gelb - beobachten","Gruen - stabil")))</f>
        <v>Gruen - stabil</v>
      </c>
    </row>
    <row r="795" spans="1:27" ht="15" customHeight="1" x14ac:dyDescent="0.25">
      <c r="A795" s="4" t="s">
        <v>1122</v>
      </c>
      <c r="B795" s="4" t="s">
        <v>1065</v>
      </c>
      <c r="C795" s="4" t="s">
        <v>29</v>
      </c>
      <c r="D795" s="4" t="s">
        <v>30</v>
      </c>
      <c r="E795" s="4">
        <v>138</v>
      </c>
      <c r="F795" s="5">
        <v>35</v>
      </c>
      <c r="G795" s="5">
        <v>14.7</v>
      </c>
      <c r="H795" s="6">
        <v>8990</v>
      </c>
      <c r="I795" s="4">
        <v>6</v>
      </c>
      <c r="J795" s="4">
        <v>23</v>
      </c>
      <c r="K795" s="4">
        <v>1</v>
      </c>
      <c r="L795" s="4">
        <v>10</v>
      </c>
      <c r="M795" s="4">
        <v>4</v>
      </c>
      <c r="N795" s="5">
        <v>23.9</v>
      </c>
      <c r="O795" s="7">
        <f t="shared" si="96"/>
        <v>5</v>
      </c>
      <c r="P795" s="7">
        <f t="shared" si="97"/>
        <v>5</v>
      </c>
      <c r="Q795" s="7">
        <f t="shared" si="98"/>
        <v>5</v>
      </c>
      <c r="R795" s="7">
        <f t="shared" si="99"/>
        <v>15</v>
      </c>
      <c r="S795" s="8">
        <f t="shared" si="100"/>
        <v>153</v>
      </c>
      <c r="T795" s="7" t="str">
        <f t="shared" si="101"/>
        <v>A - Top-Kunde</v>
      </c>
      <c r="U795" s="4">
        <f>ROUND(((E795-Hilfswerte!$B$20)/Hilfswerte!$B$21)+((F795-Hilfswerte!$B$22)/Hilfswerte!$B$23)+((G795-Hilfswerte!$B$24)/Hilfswerte!$B$25)+0.1*INDEX(Hilfswerte!$B$4:$B$15,MATCH(C795,Hilfswerte!$A$4:$A$15,0)),2)</f>
        <v>1.18</v>
      </c>
      <c r="V795" s="4">
        <f>ROUND(SQRT((((E795-Hilfswerte!$B$20)/Hilfswerte!$B$21)-Hilfswerte!$B$28)^2+(((F795-Hilfswerte!$B$22)/Hilfswerte!$B$23)-Hilfswerte!$B$29)^2+(((G795-Hilfswerte!$B$24)/Hilfswerte!$B$25)-Hilfswerte!$B$30)^2),3)</f>
        <v>0.56999999999999995</v>
      </c>
      <c r="W795" s="4">
        <f>ROUND(E795*Hilfswerte!$B$31,0)</f>
        <v>28365</v>
      </c>
      <c r="X795" s="4">
        <f t="shared" si="102"/>
        <v>19375</v>
      </c>
      <c r="Y795" s="4" t="str">
        <f>IF(T795="A - Top-Kunde","bereits Top-Kunde",IF(AND(V795&lt;=Hilfswerte!$B$34,H795&lt;0.5*W795),"Hoch",IF(AND(V795&lt;=Hilfswerte!$B$35,H795&lt;0.7*W795),"Mittel","Niedrig")))</f>
        <v>bereits Top-Kunde</v>
      </c>
      <c r="Z795" s="4">
        <f t="shared" si="103"/>
        <v>6.2</v>
      </c>
      <c r="AA795" s="4" t="str">
        <f>IF(J795&gt;365,"Bereits abgewandert (Segment D)",IF(Z795&gt;=Hilfswerte!$B$38,"Rot - akut gefaehrdet",IF(Z795&gt;=Hilfswerte!$B$39,"Gelb - beobachten","Gruen - stabil")))</f>
        <v>Gruen - stabil</v>
      </c>
    </row>
    <row r="796" spans="1:27" ht="15" customHeight="1" x14ac:dyDescent="0.25">
      <c r="A796" s="4" t="s">
        <v>1123</v>
      </c>
      <c r="B796" s="4" t="s">
        <v>181</v>
      </c>
      <c r="C796" s="4" t="s">
        <v>59</v>
      </c>
      <c r="D796" s="4" t="s">
        <v>30</v>
      </c>
      <c r="E796" s="4">
        <v>95</v>
      </c>
      <c r="F796" s="5">
        <v>20.6</v>
      </c>
      <c r="G796" s="5">
        <v>0.6</v>
      </c>
      <c r="H796" s="6">
        <v>9610</v>
      </c>
      <c r="I796" s="4">
        <v>3</v>
      </c>
      <c r="J796" s="4">
        <v>86</v>
      </c>
      <c r="K796" s="4">
        <v>0</v>
      </c>
      <c r="L796" s="4">
        <v>-5</v>
      </c>
      <c r="M796" s="4">
        <v>6</v>
      </c>
      <c r="N796" s="5">
        <v>15</v>
      </c>
      <c r="O796" s="7">
        <f t="shared" si="96"/>
        <v>4</v>
      </c>
      <c r="P796" s="7">
        <f t="shared" si="97"/>
        <v>3</v>
      </c>
      <c r="Q796" s="7">
        <f t="shared" si="98"/>
        <v>5</v>
      </c>
      <c r="R796" s="7">
        <f t="shared" si="99"/>
        <v>12</v>
      </c>
      <c r="S796" s="8">
        <f t="shared" si="100"/>
        <v>127.5</v>
      </c>
      <c r="T796" s="7" t="str">
        <f t="shared" si="101"/>
        <v>A - Top-Kunde</v>
      </c>
      <c r="U796" s="4">
        <f>ROUND(((E796-Hilfswerte!$B$20)/Hilfswerte!$B$21)+((F796-Hilfswerte!$B$22)/Hilfswerte!$B$23)+((G796-Hilfswerte!$B$24)/Hilfswerte!$B$25)+0.1*INDEX(Hilfswerte!$B$4:$B$15,MATCH(C796,Hilfswerte!$A$4:$A$15,0)),2)</f>
        <v>-1.84</v>
      </c>
      <c r="V796" s="4">
        <f>ROUND(SQRT((((E796-Hilfswerte!$B$20)/Hilfswerte!$B$21)-Hilfswerte!$B$28)^2+(((F796-Hilfswerte!$B$22)/Hilfswerte!$B$23)-Hilfswerte!$B$29)^2+(((G796-Hilfswerte!$B$24)/Hilfswerte!$B$25)-Hilfswerte!$B$30)^2),3)</f>
        <v>1.74</v>
      </c>
      <c r="W796" s="4">
        <f>ROUND(E796*Hilfswerte!$B$31,0)</f>
        <v>19527</v>
      </c>
      <c r="X796" s="4">
        <f t="shared" si="102"/>
        <v>9917</v>
      </c>
      <c r="Y796" s="4" t="str">
        <f>IF(T796="A - Top-Kunde","bereits Top-Kunde",IF(AND(V796&lt;=Hilfswerte!$B$34,H796&lt;0.5*W796),"Hoch",IF(AND(V796&lt;=Hilfswerte!$B$35,H796&lt;0.7*W796),"Mittel","Niedrig")))</f>
        <v>bereits Top-Kunde</v>
      </c>
      <c r="Z796" s="4">
        <f t="shared" si="103"/>
        <v>4.3</v>
      </c>
      <c r="AA796" s="4" t="str">
        <f>IF(J796&gt;365,"Bereits abgewandert (Segment D)",IF(Z796&gt;=Hilfswerte!$B$38,"Rot - akut gefaehrdet",IF(Z796&gt;=Hilfswerte!$B$39,"Gelb - beobachten","Gruen - stabil")))</f>
        <v>Gruen - stabil</v>
      </c>
    </row>
    <row r="797" spans="1:27" ht="15" customHeight="1" x14ac:dyDescent="0.25">
      <c r="A797" s="4" t="s">
        <v>1124</v>
      </c>
      <c r="B797" s="4" t="s">
        <v>514</v>
      </c>
      <c r="C797" s="4" t="s">
        <v>47</v>
      </c>
      <c r="D797" s="4" t="s">
        <v>30</v>
      </c>
      <c r="E797" s="4">
        <v>192</v>
      </c>
      <c r="F797" s="5">
        <v>45</v>
      </c>
      <c r="G797" s="5">
        <v>20.100000000000001</v>
      </c>
      <c r="H797" s="6">
        <v>2770</v>
      </c>
      <c r="I797" s="4">
        <v>1</v>
      </c>
      <c r="J797" s="4">
        <v>151</v>
      </c>
      <c r="K797" s="4">
        <v>0</v>
      </c>
      <c r="L797" s="4">
        <v>21</v>
      </c>
      <c r="M797" s="4">
        <v>2</v>
      </c>
      <c r="N797" s="5">
        <v>-33.4</v>
      </c>
      <c r="O797" s="7">
        <f t="shared" si="96"/>
        <v>3</v>
      </c>
      <c r="P797" s="7">
        <f t="shared" si="97"/>
        <v>1</v>
      </c>
      <c r="Q797" s="7">
        <f t="shared" si="98"/>
        <v>4</v>
      </c>
      <c r="R797" s="7">
        <f t="shared" si="99"/>
        <v>8</v>
      </c>
      <c r="S797" s="8">
        <f t="shared" si="100"/>
        <v>57</v>
      </c>
      <c r="T797" s="7" t="str">
        <f t="shared" si="101"/>
        <v>C - Entwicklungspotenzial</v>
      </c>
      <c r="U797" s="4">
        <f>ROUND(((E797-Hilfswerte!$B$20)/Hilfswerte!$B$21)+((F797-Hilfswerte!$B$22)/Hilfswerte!$B$23)+((G797-Hilfswerte!$B$24)/Hilfswerte!$B$25)+0.1*INDEX(Hilfswerte!$B$4:$B$15,MATCH(C797,Hilfswerte!$A$4:$A$15,0)),2)</f>
        <v>2.27</v>
      </c>
      <c r="V797" s="4">
        <f>ROUND(SQRT((((E797-Hilfswerte!$B$20)/Hilfswerte!$B$21)-Hilfswerte!$B$28)^2+(((F797-Hilfswerte!$B$22)/Hilfswerte!$B$23)-Hilfswerte!$B$29)^2+(((G797-Hilfswerte!$B$24)/Hilfswerte!$B$25)-Hilfswerte!$B$30)^2),3)</f>
        <v>1.4219999999999999</v>
      </c>
      <c r="W797" s="4">
        <f>ROUND(E797*Hilfswerte!$B$31,0)</f>
        <v>39465</v>
      </c>
      <c r="X797" s="4">
        <f t="shared" si="102"/>
        <v>36695</v>
      </c>
      <c r="Y797" s="4" t="str">
        <f>IF(T797="A - Top-Kunde","bereits Top-Kunde",IF(AND(V797&lt;=Hilfswerte!$B$34,H797&lt;0.5*W797),"Hoch",IF(AND(V797&lt;=Hilfswerte!$B$35,H797&lt;0.7*W797),"Mittel","Niedrig")))</f>
        <v>Niedrig</v>
      </c>
      <c r="Z797" s="4">
        <f t="shared" si="103"/>
        <v>25.1</v>
      </c>
      <c r="AA797" s="4" t="str">
        <f>IF(J797&gt;365,"Bereits abgewandert (Segment D)",IF(Z797&gt;=Hilfswerte!$B$38,"Rot - akut gefaehrdet",IF(Z797&gt;=Hilfswerte!$B$39,"Gelb - beobachten","Gruen - stabil")))</f>
        <v>Rot - akut gefaehrdet</v>
      </c>
    </row>
    <row r="798" spans="1:27" ht="15" customHeight="1" x14ac:dyDescent="0.25">
      <c r="A798" s="4" t="s">
        <v>1125</v>
      </c>
      <c r="B798" s="4" t="s">
        <v>1050</v>
      </c>
      <c r="C798" s="4" t="s">
        <v>47</v>
      </c>
      <c r="D798" s="4" t="s">
        <v>48</v>
      </c>
      <c r="E798" s="4">
        <v>55</v>
      </c>
      <c r="F798" s="5">
        <v>15.2</v>
      </c>
      <c r="G798" s="5">
        <v>4.4000000000000004</v>
      </c>
      <c r="H798" s="6">
        <v>1200</v>
      </c>
      <c r="I798" s="4">
        <v>2</v>
      </c>
      <c r="J798" s="4">
        <v>314</v>
      </c>
      <c r="K798" s="4">
        <v>1</v>
      </c>
      <c r="L798" s="4">
        <v>14</v>
      </c>
      <c r="M798" s="4">
        <v>4</v>
      </c>
      <c r="N798" s="5">
        <v>-1</v>
      </c>
      <c r="O798" s="7">
        <f t="shared" si="96"/>
        <v>2</v>
      </c>
      <c r="P798" s="7">
        <f t="shared" si="97"/>
        <v>2</v>
      </c>
      <c r="Q798" s="7">
        <f t="shared" si="98"/>
        <v>3</v>
      </c>
      <c r="R798" s="7">
        <f t="shared" si="99"/>
        <v>7</v>
      </c>
      <c r="S798" s="8">
        <f t="shared" si="100"/>
        <v>59.3</v>
      </c>
      <c r="T798" s="7" t="str">
        <f t="shared" si="101"/>
        <v>C - Entwicklungspotenzial</v>
      </c>
      <c r="U798" s="4">
        <f>ROUND(((E798-Hilfswerte!$B$20)/Hilfswerte!$B$21)+((F798-Hilfswerte!$B$22)/Hilfswerte!$B$23)+((G798-Hilfswerte!$B$24)/Hilfswerte!$B$25)+0.1*INDEX(Hilfswerte!$B$4:$B$15,MATCH(C798,Hilfswerte!$A$4:$A$15,0)),2)</f>
        <v>-1.35</v>
      </c>
      <c r="V798" s="4">
        <f>ROUND(SQRT((((E798-Hilfswerte!$B$20)/Hilfswerte!$B$21)-Hilfswerte!$B$28)^2+(((F798-Hilfswerte!$B$22)/Hilfswerte!$B$23)-Hilfswerte!$B$29)^2+(((G798-Hilfswerte!$B$24)/Hilfswerte!$B$25)-Hilfswerte!$B$30)^2),3)</f>
        <v>1.2509999999999999</v>
      </c>
      <c r="W798" s="4">
        <f>ROUND(E798*Hilfswerte!$B$31,0)</f>
        <v>11305</v>
      </c>
      <c r="X798" s="4">
        <f t="shared" si="102"/>
        <v>10105</v>
      </c>
      <c r="Y798" s="4" t="str">
        <f>IF(T798="A - Top-Kunde","bereits Top-Kunde",IF(AND(V798&lt;=Hilfswerte!$B$34,H798&lt;0.5*W798),"Hoch",IF(AND(V798&lt;=Hilfswerte!$B$35,H798&lt;0.7*W798),"Mittel","Niedrig")))</f>
        <v>Niedrig</v>
      </c>
      <c r="Z798" s="4">
        <f t="shared" si="103"/>
        <v>21.9</v>
      </c>
      <c r="AA798" s="4" t="str">
        <f>IF(J798&gt;365,"Bereits abgewandert (Segment D)",IF(Z798&gt;=Hilfswerte!$B$38,"Rot - akut gefaehrdet",IF(Z798&gt;=Hilfswerte!$B$39,"Gelb - beobachten","Gruen - stabil")))</f>
        <v>Rot - akut gefaehrdet</v>
      </c>
    </row>
    <row r="799" spans="1:27" ht="15" customHeight="1" x14ac:dyDescent="0.25">
      <c r="A799" s="4" t="s">
        <v>1126</v>
      </c>
      <c r="B799" s="4" t="s">
        <v>397</v>
      </c>
      <c r="C799" s="4" t="s">
        <v>55</v>
      </c>
      <c r="D799" s="4" t="s">
        <v>30</v>
      </c>
      <c r="E799" s="4">
        <v>9</v>
      </c>
      <c r="F799" s="5">
        <v>1.6</v>
      </c>
      <c r="G799" s="5">
        <v>8.8000000000000007</v>
      </c>
      <c r="H799" s="6">
        <v>890</v>
      </c>
      <c r="I799" s="4">
        <v>7</v>
      </c>
      <c r="J799" s="4">
        <v>2</v>
      </c>
      <c r="K799" s="4">
        <v>3</v>
      </c>
      <c r="L799" s="4">
        <v>40</v>
      </c>
      <c r="M799" s="4">
        <v>3</v>
      </c>
      <c r="N799" s="5">
        <v>16.600000000000001</v>
      </c>
      <c r="O799" s="7">
        <f t="shared" si="96"/>
        <v>5</v>
      </c>
      <c r="P799" s="7">
        <f t="shared" si="97"/>
        <v>5</v>
      </c>
      <c r="Q799" s="7">
        <f t="shared" si="98"/>
        <v>2</v>
      </c>
      <c r="R799" s="7">
        <f t="shared" si="99"/>
        <v>12</v>
      </c>
      <c r="S799" s="8">
        <f t="shared" si="100"/>
        <v>98.3</v>
      </c>
      <c r="T799" s="7" t="str">
        <f t="shared" si="101"/>
        <v>C - Entwicklungspotenzial</v>
      </c>
      <c r="U799" s="4">
        <f>ROUND(((E799-Hilfswerte!$B$20)/Hilfswerte!$B$21)+((F799-Hilfswerte!$B$22)/Hilfswerte!$B$23)+((G799-Hilfswerte!$B$24)/Hilfswerte!$B$25)+0.1*INDEX(Hilfswerte!$B$4:$B$15,MATCH(C799,Hilfswerte!$A$4:$A$15,0)),2)</f>
        <v>-0.88</v>
      </c>
      <c r="V799" s="4">
        <f>ROUND(SQRT((((E799-Hilfswerte!$B$20)/Hilfswerte!$B$21)-Hilfswerte!$B$28)^2+(((F799-Hilfswerte!$B$22)/Hilfswerte!$B$23)-Hilfswerte!$B$29)^2+(((G799-Hilfswerte!$B$24)/Hilfswerte!$B$25)-Hilfswerte!$B$30)^2),3)</f>
        <v>1.014</v>
      </c>
      <c r="W799" s="4">
        <f>ROUND(E799*Hilfswerte!$B$31,0)</f>
        <v>1850</v>
      </c>
      <c r="X799" s="4">
        <f t="shared" si="102"/>
        <v>960</v>
      </c>
      <c r="Y799" s="4" t="str">
        <f>IF(T799="A - Top-Kunde","bereits Top-Kunde",IF(AND(V799&lt;=Hilfswerte!$B$34,H799&lt;0.5*W799),"Hoch",IF(AND(V799&lt;=Hilfswerte!$B$35,H799&lt;0.7*W799),"Mittel","Niedrig")))</f>
        <v>Mittel</v>
      </c>
      <c r="Z799" s="4">
        <f t="shared" si="103"/>
        <v>17.100000000000001</v>
      </c>
      <c r="AA799" s="4" t="str">
        <f>IF(J799&gt;365,"Bereits abgewandert (Segment D)",IF(Z799&gt;=Hilfswerte!$B$38,"Rot - akut gefaehrdet",IF(Z799&gt;=Hilfswerte!$B$39,"Gelb - beobachten","Gruen - stabil")))</f>
        <v>Gelb - beobachten</v>
      </c>
    </row>
    <row r="800" spans="1:27" ht="15" customHeight="1" x14ac:dyDescent="0.25">
      <c r="A800" s="4" t="s">
        <v>1127</v>
      </c>
      <c r="B800" s="4" t="s">
        <v>510</v>
      </c>
      <c r="C800" s="4" t="s">
        <v>59</v>
      </c>
      <c r="D800" s="4" t="s">
        <v>93</v>
      </c>
      <c r="E800" s="4">
        <v>112</v>
      </c>
      <c r="F800" s="5">
        <v>13.1</v>
      </c>
      <c r="G800" s="5">
        <v>7.5</v>
      </c>
      <c r="H800" s="6">
        <v>10770</v>
      </c>
      <c r="I800" s="4">
        <v>2</v>
      </c>
      <c r="J800" s="4">
        <v>25</v>
      </c>
      <c r="K800" s="4">
        <v>0</v>
      </c>
      <c r="L800" s="4">
        <v>6</v>
      </c>
      <c r="M800" s="4">
        <v>2</v>
      </c>
      <c r="N800" s="5">
        <v>-17.3</v>
      </c>
      <c r="O800" s="7">
        <f t="shared" si="96"/>
        <v>5</v>
      </c>
      <c r="P800" s="7">
        <f t="shared" si="97"/>
        <v>2</v>
      </c>
      <c r="Q800" s="7">
        <f t="shared" si="98"/>
        <v>5</v>
      </c>
      <c r="R800" s="7">
        <f t="shared" si="99"/>
        <v>12</v>
      </c>
      <c r="S800" s="8">
        <f t="shared" si="100"/>
        <v>109.6</v>
      </c>
      <c r="T800" s="7" t="str">
        <f t="shared" si="101"/>
        <v>B - Kernkunde</v>
      </c>
      <c r="U800" s="4">
        <f>ROUND(((E800-Hilfswerte!$B$20)/Hilfswerte!$B$21)+((F800-Hilfswerte!$B$22)/Hilfswerte!$B$23)+((G800-Hilfswerte!$B$24)/Hilfswerte!$B$25)+0.1*INDEX(Hilfswerte!$B$4:$B$15,MATCH(C800,Hilfswerte!$A$4:$A$15,0)),2)</f>
        <v>-0.81</v>
      </c>
      <c r="V800" s="4">
        <f>ROUND(SQRT((((E800-Hilfswerte!$B$20)/Hilfswerte!$B$21)-Hilfswerte!$B$28)^2+(((F800-Hilfswerte!$B$22)/Hilfswerte!$B$23)-Hilfswerte!$B$29)^2+(((G800-Hilfswerte!$B$24)/Hilfswerte!$B$25)-Hilfswerte!$B$30)^2),3)</f>
        <v>0.77400000000000002</v>
      </c>
      <c r="W800" s="4">
        <f>ROUND(E800*Hilfswerte!$B$31,0)</f>
        <v>23021</v>
      </c>
      <c r="X800" s="4">
        <f t="shared" si="102"/>
        <v>12251</v>
      </c>
      <c r="Y800" s="4" t="str">
        <f>IF(T800="A - Top-Kunde","bereits Top-Kunde",IF(AND(V800&lt;=Hilfswerte!$B$34,H800&lt;0.5*W800),"Hoch",IF(AND(V800&lt;=Hilfswerte!$B$35,H800&lt;0.7*W800),"Mittel","Niedrig")))</f>
        <v>Hoch</v>
      </c>
      <c r="Z800" s="4">
        <f t="shared" si="103"/>
        <v>9.4</v>
      </c>
      <c r="AA800" s="4" t="str">
        <f>IF(J800&gt;365,"Bereits abgewandert (Segment D)",IF(Z800&gt;=Hilfswerte!$B$38,"Rot - akut gefaehrdet",IF(Z800&gt;=Hilfswerte!$B$39,"Gelb - beobachten","Gruen - stabil")))</f>
        <v>Gruen - stabil</v>
      </c>
    </row>
    <row r="801" spans="1:27" ht="15" customHeight="1" x14ac:dyDescent="0.25">
      <c r="A801" s="4" t="s">
        <v>1128</v>
      </c>
      <c r="B801" s="4" t="s">
        <v>582</v>
      </c>
      <c r="C801" s="4" t="s">
        <v>59</v>
      </c>
      <c r="D801" s="4" t="s">
        <v>30</v>
      </c>
      <c r="E801" s="4">
        <v>79</v>
      </c>
      <c r="F801" s="5">
        <v>19.399999999999999</v>
      </c>
      <c r="G801" s="5">
        <v>11.6</v>
      </c>
      <c r="H801" s="6">
        <v>24180</v>
      </c>
      <c r="I801" s="4">
        <v>4</v>
      </c>
      <c r="J801" s="4">
        <v>138</v>
      </c>
      <c r="K801" s="4">
        <v>1</v>
      </c>
      <c r="L801" s="4">
        <v>1</v>
      </c>
      <c r="M801" s="4">
        <v>3</v>
      </c>
      <c r="N801" s="5">
        <v>-1.7</v>
      </c>
      <c r="O801" s="7">
        <f t="shared" si="96"/>
        <v>3</v>
      </c>
      <c r="P801" s="7">
        <f t="shared" si="97"/>
        <v>4</v>
      </c>
      <c r="Q801" s="7">
        <f t="shared" si="98"/>
        <v>5</v>
      </c>
      <c r="R801" s="7">
        <f t="shared" si="99"/>
        <v>12</v>
      </c>
      <c r="S801" s="8">
        <f t="shared" si="100"/>
        <v>112.9</v>
      </c>
      <c r="T801" s="7" t="str">
        <f t="shared" si="101"/>
        <v>B - Kernkunde</v>
      </c>
      <c r="U801" s="4">
        <f>ROUND(((E801-Hilfswerte!$B$20)/Hilfswerte!$B$21)+((F801-Hilfswerte!$B$22)/Hilfswerte!$B$23)+((G801-Hilfswerte!$B$24)/Hilfswerte!$B$25)+0.1*INDEX(Hilfswerte!$B$4:$B$15,MATCH(C801,Hilfswerte!$A$4:$A$15,0)),2)</f>
        <v>-0.18</v>
      </c>
      <c r="V801" s="4">
        <f>ROUND(SQRT((((E801-Hilfswerte!$B$20)/Hilfswerte!$B$21)-Hilfswerte!$B$28)^2+(((F801-Hilfswerte!$B$22)/Hilfswerte!$B$23)-Hilfswerte!$B$29)^2+(((G801-Hilfswerte!$B$24)/Hilfswerte!$B$25)-Hilfswerte!$B$30)^2),3)</f>
        <v>0.505</v>
      </c>
      <c r="W801" s="4">
        <f>ROUND(E801*Hilfswerte!$B$31,0)</f>
        <v>16238</v>
      </c>
      <c r="X801" s="4">
        <f t="shared" si="102"/>
        <v>0</v>
      </c>
      <c r="Y801" s="4" t="str">
        <f>IF(T801="A - Top-Kunde","bereits Top-Kunde",IF(AND(V801&lt;=Hilfswerte!$B$34,H801&lt;0.5*W801),"Hoch",IF(AND(V801&lt;=Hilfswerte!$B$35,H801&lt;0.7*W801),"Mittel","Niedrig")))</f>
        <v>Niedrig</v>
      </c>
      <c r="Z801" s="4">
        <f t="shared" si="103"/>
        <v>10.8</v>
      </c>
      <c r="AA801" s="4" t="str">
        <f>IF(J801&gt;365,"Bereits abgewandert (Segment D)",IF(Z801&gt;=Hilfswerte!$B$38,"Rot - akut gefaehrdet",IF(Z801&gt;=Hilfswerte!$B$39,"Gelb - beobachten","Gruen - stabil")))</f>
        <v>Gruen - stabil</v>
      </c>
    </row>
    <row r="802" spans="1:27" ht="15" customHeight="1" x14ac:dyDescent="0.25">
      <c r="A802" s="4" t="s">
        <v>1129</v>
      </c>
      <c r="B802" s="4" t="s">
        <v>275</v>
      </c>
      <c r="C802" s="4" t="s">
        <v>74</v>
      </c>
      <c r="D802" s="4" t="s">
        <v>30</v>
      </c>
      <c r="E802" s="4">
        <v>104</v>
      </c>
      <c r="F802" s="5">
        <v>23.9</v>
      </c>
      <c r="G802" s="5">
        <v>7.7</v>
      </c>
      <c r="H802" s="6">
        <v>3810</v>
      </c>
      <c r="I802" s="4">
        <v>2</v>
      </c>
      <c r="J802" s="4">
        <v>37</v>
      </c>
      <c r="K802" s="4">
        <v>0</v>
      </c>
      <c r="L802" s="4">
        <v>5</v>
      </c>
      <c r="M802" s="4">
        <v>5</v>
      </c>
      <c r="N802" s="5">
        <v>-6.4</v>
      </c>
      <c r="O802" s="7">
        <f t="shared" si="96"/>
        <v>4</v>
      </c>
      <c r="P802" s="7">
        <f t="shared" si="97"/>
        <v>2</v>
      </c>
      <c r="Q802" s="7">
        <f t="shared" si="98"/>
        <v>4</v>
      </c>
      <c r="R802" s="7">
        <f t="shared" si="99"/>
        <v>10</v>
      </c>
      <c r="S802" s="8">
        <f t="shared" si="100"/>
        <v>95.3</v>
      </c>
      <c r="T802" s="7" t="str">
        <f t="shared" si="101"/>
        <v>C - Entwicklungspotenzial</v>
      </c>
      <c r="U802" s="4">
        <f>ROUND(((E802-Hilfswerte!$B$20)/Hilfswerte!$B$21)+((F802-Hilfswerte!$B$22)/Hilfswerte!$B$23)+((G802-Hilfswerte!$B$24)/Hilfswerte!$B$25)+0.1*INDEX(Hilfswerte!$B$4:$B$15,MATCH(C802,Hilfswerte!$A$4:$A$15,0)),2)</f>
        <v>-0.56000000000000005</v>
      </c>
      <c r="V802" s="4">
        <f>ROUND(SQRT((((E802-Hilfswerte!$B$20)/Hilfswerte!$B$21)-Hilfswerte!$B$28)^2+(((F802-Hilfswerte!$B$22)/Hilfswerte!$B$23)-Hilfswerte!$B$29)^2+(((G802-Hilfswerte!$B$24)/Hilfswerte!$B$25)-Hilfswerte!$B$30)^2),3)</f>
        <v>0.66700000000000004</v>
      </c>
      <c r="W802" s="4">
        <f>ROUND(E802*Hilfswerte!$B$31,0)</f>
        <v>21377</v>
      </c>
      <c r="X802" s="4">
        <f t="shared" si="102"/>
        <v>17567</v>
      </c>
      <c r="Y802" s="4" t="str">
        <f>IF(T802="A - Top-Kunde","bereits Top-Kunde",IF(AND(V802&lt;=Hilfswerte!$B$34,H802&lt;0.5*W802),"Hoch",IF(AND(V802&lt;=Hilfswerte!$B$35,H802&lt;0.7*W802),"Mittel","Niedrig")))</f>
        <v>Hoch</v>
      </c>
      <c r="Z802" s="4">
        <f t="shared" si="103"/>
        <v>5.4</v>
      </c>
      <c r="AA802" s="4" t="str">
        <f>IF(J802&gt;365,"Bereits abgewandert (Segment D)",IF(Z802&gt;=Hilfswerte!$B$38,"Rot - akut gefaehrdet",IF(Z802&gt;=Hilfswerte!$B$39,"Gelb - beobachten","Gruen - stabil")))</f>
        <v>Gruen - stabil</v>
      </c>
    </row>
    <row r="803" spans="1:27" ht="15" customHeight="1" x14ac:dyDescent="0.25">
      <c r="A803" s="4" t="s">
        <v>1130</v>
      </c>
      <c r="B803" s="4" t="s">
        <v>1037</v>
      </c>
      <c r="C803" s="4" t="s">
        <v>65</v>
      </c>
      <c r="D803" s="4" t="s">
        <v>30</v>
      </c>
      <c r="E803" s="4">
        <v>145</v>
      </c>
      <c r="F803" s="5">
        <v>31.7</v>
      </c>
      <c r="G803" s="5">
        <v>8.1</v>
      </c>
      <c r="H803" s="6">
        <v>19340</v>
      </c>
      <c r="I803" s="4">
        <v>7</v>
      </c>
      <c r="J803" s="4">
        <v>17</v>
      </c>
      <c r="K803" s="4">
        <v>1</v>
      </c>
      <c r="L803" s="4">
        <v>3</v>
      </c>
      <c r="M803" s="4">
        <v>5</v>
      </c>
      <c r="N803" s="5">
        <v>13.6</v>
      </c>
      <c r="O803" s="7">
        <f t="shared" si="96"/>
        <v>5</v>
      </c>
      <c r="P803" s="7">
        <f t="shared" si="97"/>
        <v>5</v>
      </c>
      <c r="Q803" s="7">
        <f t="shared" si="98"/>
        <v>5</v>
      </c>
      <c r="R803" s="7">
        <f t="shared" si="99"/>
        <v>15</v>
      </c>
      <c r="S803" s="8">
        <f t="shared" si="100"/>
        <v>149.9</v>
      </c>
      <c r="T803" s="7" t="str">
        <f t="shared" si="101"/>
        <v>A - Top-Kunde</v>
      </c>
      <c r="U803" s="4">
        <f>ROUND(((E803-Hilfswerte!$B$20)/Hilfswerte!$B$21)+((F803-Hilfswerte!$B$22)/Hilfswerte!$B$23)+((G803-Hilfswerte!$B$24)/Hilfswerte!$B$25)+0.1*INDEX(Hilfswerte!$B$4:$B$15,MATCH(C803,Hilfswerte!$A$4:$A$15,0)),2)</f>
        <v>-0.21</v>
      </c>
      <c r="V803" s="4">
        <f>ROUND(SQRT((((E803-Hilfswerte!$B$20)/Hilfswerte!$B$21)-Hilfswerte!$B$28)^2+(((F803-Hilfswerte!$B$22)/Hilfswerte!$B$23)-Hilfswerte!$B$29)^2+(((G803-Hilfswerte!$B$24)/Hilfswerte!$B$25)-Hilfswerte!$B$30)^2),3)</f>
        <v>0.51400000000000001</v>
      </c>
      <c r="W803" s="4">
        <f>ROUND(E803*Hilfswerte!$B$31,0)</f>
        <v>29804</v>
      </c>
      <c r="X803" s="4">
        <f t="shared" si="102"/>
        <v>10464</v>
      </c>
      <c r="Y803" s="4" t="str">
        <f>IF(T803="A - Top-Kunde","bereits Top-Kunde",IF(AND(V803&lt;=Hilfswerte!$B$34,H803&lt;0.5*W803),"Hoch",IF(AND(V803&lt;=Hilfswerte!$B$35,H803&lt;0.7*W803),"Mittel","Niedrig")))</f>
        <v>bereits Top-Kunde</v>
      </c>
      <c r="Z803" s="4">
        <f t="shared" si="103"/>
        <v>4.5</v>
      </c>
      <c r="AA803" s="4" t="str">
        <f>IF(J803&gt;365,"Bereits abgewandert (Segment D)",IF(Z803&gt;=Hilfswerte!$B$38,"Rot - akut gefaehrdet",IF(Z803&gt;=Hilfswerte!$B$39,"Gelb - beobachten","Gruen - stabil")))</f>
        <v>Gruen - stabil</v>
      </c>
    </row>
    <row r="804" spans="1:27" ht="15" customHeight="1" x14ac:dyDescent="0.25">
      <c r="A804" s="4" t="s">
        <v>1131</v>
      </c>
      <c r="B804" s="4" t="s">
        <v>229</v>
      </c>
      <c r="C804" s="4" t="s">
        <v>38</v>
      </c>
      <c r="D804" s="4" t="s">
        <v>30</v>
      </c>
      <c r="E804" s="4">
        <v>68</v>
      </c>
      <c r="F804" s="5">
        <v>15.3</v>
      </c>
      <c r="G804" s="5">
        <v>14.3</v>
      </c>
      <c r="H804" s="6">
        <v>0</v>
      </c>
      <c r="I804" s="4">
        <v>0</v>
      </c>
      <c r="J804" s="4">
        <v>693</v>
      </c>
      <c r="K804" s="4">
        <v>0</v>
      </c>
      <c r="L804" s="4">
        <v>37</v>
      </c>
      <c r="M804" s="4">
        <v>0</v>
      </c>
      <c r="N804" s="5">
        <v>-82.2</v>
      </c>
      <c r="O804" s="7">
        <f t="shared" si="96"/>
        <v>1</v>
      </c>
      <c r="P804" s="7">
        <f t="shared" si="97"/>
        <v>1</v>
      </c>
      <c r="Q804" s="7">
        <f t="shared" si="98"/>
        <v>1</v>
      </c>
      <c r="R804" s="7">
        <f t="shared" si="99"/>
        <v>3</v>
      </c>
      <c r="S804" s="8">
        <f t="shared" si="100"/>
        <v>-22.2</v>
      </c>
      <c r="T804" s="7" t="str">
        <f t="shared" si="101"/>
        <v>D - Abwanderungsrisiko</v>
      </c>
      <c r="U804" s="4">
        <f>ROUND(((E804-Hilfswerte!$B$20)/Hilfswerte!$B$21)+((F804-Hilfswerte!$B$22)/Hilfswerte!$B$23)+((G804-Hilfswerte!$B$24)/Hilfswerte!$B$25)+0.1*INDEX(Hilfswerte!$B$4:$B$15,MATCH(C804,Hilfswerte!$A$4:$A$15,0)),2)</f>
        <v>0.54</v>
      </c>
      <c r="V804" s="4">
        <f>ROUND(SQRT((((E804-Hilfswerte!$B$20)/Hilfswerte!$B$21)-Hilfswerte!$B$28)^2+(((F804-Hilfswerte!$B$22)/Hilfswerte!$B$23)-Hilfswerte!$B$29)^2+(((G804-Hilfswerte!$B$24)/Hilfswerte!$B$25)-Hilfswerte!$B$30)^2),3)</f>
        <v>0.76400000000000001</v>
      </c>
      <c r="W804" s="4">
        <f>ROUND(E804*Hilfswerte!$B$31,0)</f>
        <v>13977</v>
      </c>
      <c r="X804" s="4">
        <f t="shared" si="102"/>
        <v>13977</v>
      </c>
      <c r="Y804" s="4" t="str">
        <f>IF(T804="A - Top-Kunde","bereits Top-Kunde",IF(AND(V804&lt;=Hilfswerte!$B$34,H804&lt;0.5*W804),"Hoch",IF(AND(V804&lt;=Hilfswerte!$B$35,H804&lt;0.7*W804),"Mittel","Niedrig")))</f>
        <v>Hoch</v>
      </c>
      <c r="Z804" s="4">
        <f t="shared" si="103"/>
        <v>74.900000000000006</v>
      </c>
      <c r="AA804" s="4" t="str">
        <f>IF(J804&gt;365,"Bereits abgewandert (Segment D)",IF(Z804&gt;=Hilfswerte!$B$38,"Rot - akut gefaehrdet",IF(Z804&gt;=Hilfswerte!$B$39,"Gelb - beobachten","Gruen - stabil")))</f>
        <v>Bereits abgewandert (Segment D)</v>
      </c>
    </row>
    <row r="805" spans="1:27" ht="15" customHeight="1" x14ac:dyDescent="0.25">
      <c r="A805" s="4" t="s">
        <v>1132</v>
      </c>
      <c r="B805" s="4" t="s">
        <v>1045</v>
      </c>
      <c r="C805" s="4" t="s">
        <v>55</v>
      </c>
      <c r="D805" s="4" t="s">
        <v>30</v>
      </c>
      <c r="E805" s="4">
        <v>490</v>
      </c>
      <c r="F805" s="5">
        <v>85.6</v>
      </c>
      <c r="G805" s="5">
        <v>12.5</v>
      </c>
      <c r="H805" s="6">
        <v>119780</v>
      </c>
      <c r="I805" s="4">
        <v>4</v>
      </c>
      <c r="J805" s="4">
        <v>90</v>
      </c>
      <c r="K805" s="4">
        <v>0</v>
      </c>
      <c r="L805" s="4">
        <v>17</v>
      </c>
      <c r="M805" s="4">
        <v>4</v>
      </c>
      <c r="N805" s="5">
        <v>8.1999999999999993</v>
      </c>
      <c r="O805" s="7">
        <f t="shared" si="96"/>
        <v>4</v>
      </c>
      <c r="P805" s="7">
        <f t="shared" si="97"/>
        <v>4</v>
      </c>
      <c r="Q805" s="7">
        <f t="shared" si="98"/>
        <v>5</v>
      </c>
      <c r="R805" s="7">
        <f t="shared" si="99"/>
        <v>13</v>
      </c>
      <c r="S805" s="8">
        <f t="shared" si="100"/>
        <v>129</v>
      </c>
      <c r="T805" s="7" t="str">
        <f t="shared" si="101"/>
        <v>A - Top-Kunde</v>
      </c>
      <c r="U805" s="4">
        <f>ROUND(((E805-Hilfswerte!$B$20)/Hilfswerte!$B$21)+((F805-Hilfswerte!$B$22)/Hilfswerte!$B$23)+((G805-Hilfswerte!$B$24)/Hilfswerte!$B$25)+0.1*INDEX(Hilfswerte!$B$4:$B$15,MATCH(C805,Hilfswerte!$A$4:$A$15,0)),2)</f>
        <v>3.28</v>
      </c>
      <c r="V805" s="4">
        <f>ROUND(SQRT((((E805-Hilfswerte!$B$20)/Hilfswerte!$B$21)-Hilfswerte!$B$28)^2+(((F805-Hilfswerte!$B$22)/Hilfswerte!$B$23)-Hilfswerte!$B$29)^2+(((G805-Hilfswerte!$B$24)/Hilfswerte!$B$25)-Hilfswerte!$B$30)^2),3)</f>
        <v>1.641</v>
      </c>
      <c r="W805" s="4">
        <f>ROUND(E805*Hilfswerte!$B$31,0)</f>
        <v>100718</v>
      </c>
      <c r="X805" s="4">
        <f t="shared" si="102"/>
        <v>0</v>
      </c>
      <c r="Y805" s="4" t="str">
        <f>IF(T805="A - Top-Kunde","bereits Top-Kunde",IF(AND(V805&lt;=Hilfswerte!$B$34,H805&lt;0.5*W805),"Hoch",IF(AND(V805&lt;=Hilfswerte!$B$35,H805&lt;0.7*W805),"Mittel","Niedrig")))</f>
        <v>bereits Top-Kunde</v>
      </c>
      <c r="Z805" s="4">
        <f t="shared" si="103"/>
        <v>7.9</v>
      </c>
      <c r="AA805" s="4" t="str">
        <f>IF(J805&gt;365,"Bereits abgewandert (Segment D)",IF(Z805&gt;=Hilfswerte!$B$38,"Rot - akut gefaehrdet",IF(Z805&gt;=Hilfswerte!$B$39,"Gelb - beobachten","Gruen - stabil")))</f>
        <v>Gruen - stabil</v>
      </c>
    </row>
    <row r="806" spans="1:27" ht="15" customHeight="1" x14ac:dyDescent="0.25">
      <c r="A806" s="4" t="s">
        <v>1133</v>
      </c>
      <c r="B806" s="4" t="s">
        <v>795</v>
      </c>
      <c r="C806" s="4" t="s">
        <v>65</v>
      </c>
      <c r="D806" s="4" t="s">
        <v>52</v>
      </c>
      <c r="E806" s="4">
        <v>73</v>
      </c>
      <c r="F806" s="5">
        <v>20.3</v>
      </c>
      <c r="G806" s="5">
        <v>12.7</v>
      </c>
      <c r="H806" s="6">
        <v>3260</v>
      </c>
      <c r="I806" s="4">
        <v>3</v>
      </c>
      <c r="J806" s="4">
        <v>44</v>
      </c>
      <c r="K806" s="4">
        <v>0</v>
      </c>
      <c r="L806" s="4">
        <v>-2</v>
      </c>
      <c r="M806" s="4">
        <v>3</v>
      </c>
      <c r="N806" s="5">
        <v>-27.6</v>
      </c>
      <c r="O806" s="7">
        <f t="shared" si="96"/>
        <v>4</v>
      </c>
      <c r="P806" s="7">
        <f t="shared" si="97"/>
        <v>3</v>
      </c>
      <c r="Q806" s="7">
        <f t="shared" si="98"/>
        <v>4</v>
      </c>
      <c r="R806" s="7">
        <f t="shared" si="99"/>
        <v>11</v>
      </c>
      <c r="S806" s="8">
        <f t="shared" si="100"/>
        <v>96.2</v>
      </c>
      <c r="T806" s="7" t="str">
        <f t="shared" si="101"/>
        <v>C - Entwicklungspotenzial</v>
      </c>
      <c r="U806" s="4">
        <f>ROUND(((E806-Hilfswerte!$B$20)/Hilfswerte!$B$21)+((F806-Hilfswerte!$B$22)/Hilfswerte!$B$23)+((G806-Hilfswerte!$B$24)/Hilfswerte!$B$25)+0.1*INDEX(Hilfswerte!$B$4:$B$15,MATCH(C806,Hilfswerte!$A$4:$A$15,0)),2)</f>
        <v>0</v>
      </c>
      <c r="V806" s="4">
        <f>ROUND(SQRT((((E806-Hilfswerte!$B$20)/Hilfswerte!$B$21)-Hilfswerte!$B$28)^2+(((F806-Hilfswerte!$B$22)/Hilfswerte!$B$23)-Hilfswerte!$B$29)^2+(((G806-Hilfswerte!$B$24)/Hilfswerte!$B$25)-Hilfswerte!$B$30)^2),3)</f>
        <v>0.56200000000000006</v>
      </c>
      <c r="W806" s="4">
        <f>ROUND(E806*Hilfswerte!$B$31,0)</f>
        <v>15005</v>
      </c>
      <c r="X806" s="4">
        <f t="shared" si="102"/>
        <v>11745</v>
      </c>
      <c r="Y806" s="4" t="str">
        <f>IF(T806="A - Top-Kunde","bereits Top-Kunde",IF(AND(V806&lt;=Hilfswerte!$B$34,H806&lt;0.5*W806),"Hoch",IF(AND(V806&lt;=Hilfswerte!$B$35,H806&lt;0.7*W806),"Mittel","Niedrig")))</f>
        <v>Hoch</v>
      </c>
      <c r="Z806" s="4">
        <f t="shared" si="103"/>
        <v>13.2</v>
      </c>
      <c r="AA806" s="4" t="str">
        <f>IF(J806&gt;365,"Bereits abgewandert (Segment D)",IF(Z806&gt;=Hilfswerte!$B$38,"Rot - akut gefaehrdet",IF(Z806&gt;=Hilfswerte!$B$39,"Gelb - beobachten","Gruen - stabil")))</f>
        <v>Gruen - stabil</v>
      </c>
    </row>
    <row r="807" spans="1:27" ht="15" customHeight="1" x14ac:dyDescent="0.25">
      <c r="A807" s="4" t="s">
        <v>1134</v>
      </c>
      <c r="B807" s="4" t="s">
        <v>520</v>
      </c>
      <c r="C807" s="4" t="s">
        <v>84</v>
      </c>
      <c r="D807" s="4" t="s">
        <v>30</v>
      </c>
      <c r="E807" s="4">
        <v>152</v>
      </c>
      <c r="F807" s="5">
        <v>37.799999999999997</v>
      </c>
      <c r="G807" s="5">
        <v>21.9</v>
      </c>
      <c r="H807" s="6">
        <v>6100</v>
      </c>
      <c r="I807" s="4">
        <v>3</v>
      </c>
      <c r="J807" s="4">
        <v>20</v>
      </c>
      <c r="K807" s="4">
        <v>1</v>
      </c>
      <c r="L807" s="4">
        <v>25</v>
      </c>
      <c r="M807" s="4">
        <v>2</v>
      </c>
      <c r="N807" s="5">
        <v>4.5</v>
      </c>
      <c r="O807" s="7">
        <f t="shared" si="96"/>
        <v>5</v>
      </c>
      <c r="P807" s="7">
        <f t="shared" si="97"/>
        <v>3</v>
      </c>
      <c r="Q807" s="7">
        <f t="shared" si="98"/>
        <v>4</v>
      </c>
      <c r="R807" s="7">
        <f t="shared" si="99"/>
        <v>12</v>
      </c>
      <c r="S807" s="8">
        <f t="shared" si="100"/>
        <v>108.8</v>
      </c>
      <c r="T807" s="7" t="str">
        <f t="shared" si="101"/>
        <v>B - Kernkunde</v>
      </c>
      <c r="U807" s="4">
        <f>ROUND(((E807-Hilfswerte!$B$20)/Hilfswerte!$B$21)+((F807-Hilfswerte!$B$22)/Hilfswerte!$B$23)+((G807-Hilfswerte!$B$24)/Hilfswerte!$B$25)+0.1*INDEX(Hilfswerte!$B$4:$B$15,MATCH(C807,Hilfswerte!$A$4:$A$15,0)),2)</f>
        <v>2.17</v>
      </c>
      <c r="V807" s="4">
        <f>ROUND(SQRT((((E807-Hilfswerte!$B$20)/Hilfswerte!$B$21)-Hilfswerte!$B$28)^2+(((F807-Hilfswerte!$B$22)/Hilfswerte!$B$23)-Hilfswerte!$B$29)^2+(((G807-Hilfswerte!$B$24)/Hilfswerte!$B$25)-Hilfswerte!$B$30)^2),3)</f>
        <v>1.698</v>
      </c>
      <c r="W807" s="4">
        <f>ROUND(E807*Hilfswerte!$B$31,0)</f>
        <v>31243</v>
      </c>
      <c r="X807" s="4">
        <f t="shared" si="102"/>
        <v>25143</v>
      </c>
      <c r="Y807" s="4" t="str">
        <f>IF(T807="A - Top-Kunde","bereits Top-Kunde",IF(AND(V807&lt;=Hilfswerte!$B$34,H807&lt;0.5*W807),"Hoch",IF(AND(V807&lt;=Hilfswerte!$B$35,H807&lt;0.7*W807),"Mittel","Niedrig")))</f>
        <v>Niedrig</v>
      </c>
      <c r="Z807" s="4">
        <f t="shared" si="103"/>
        <v>9</v>
      </c>
      <c r="AA807" s="4" t="str">
        <f>IF(J807&gt;365,"Bereits abgewandert (Segment D)",IF(Z807&gt;=Hilfswerte!$B$38,"Rot - akut gefaehrdet",IF(Z807&gt;=Hilfswerte!$B$39,"Gelb - beobachten","Gruen - stabil")))</f>
        <v>Gruen - stabil</v>
      </c>
    </row>
    <row r="808" spans="1:27" ht="15" customHeight="1" x14ac:dyDescent="0.25">
      <c r="A808" s="4" t="s">
        <v>1135</v>
      </c>
      <c r="B808" s="4" t="s">
        <v>483</v>
      </c>
      <c r="C808" s="4" t="s">
        <v>89</v>
      </c>
      <c r="D808" s="4" t="s">
        <v>30</v>
      </c>
      <c r="E808" s="4">
        <v>30</v>
      </c>
      <c r="F808" s="5">
        <v>8.3000000000000007</v>
      </c>
      <c r="G808" s="5">
        <v>13.6</v>
      </c>
      <c r="H808" s="6">
        <v>1590</v>
      </c>
      <c r="I808" s="4">
        <v>2</v>
      </c>
      <c r="J808" s="4">
        <v>61</v>
      </c>
      <c r="K808" s="4">
        <v>0</v>
      </c>
      <c r="L808" s="4">
        <v>-5</v>
      </c>
      <c r="M808" s="4">
        <v>6</v>
      </c>
      <c r="N808" s="5">
        <v>34</v>
      </c>
      <c r="O808" s="7">
        <f t="shared" si="96"/>
        <v>4</v>
      </c>
      <c r="P808" s="7">
        <f t="shared" si="97"/>
        <v>2</v>
      </c>
      <c r="Q808" s="7">
        <f t="shared" si="98"/>
        <v>3</v>
      </c>
      <c r="R808" s="7">
        <f t="shared" si="99"/>
        <v>9</v>
      </c>
      <c r="S808" s="8">
        <f t="shared" si="100"/>
        <v>107</v>
      </c>
      <c r="T808" s="7" t="str">
        <f t="shared" si="101"/>
        <v>B - Kernkunde</v>
      </c>
      <c r="U808" s="4">
        <f>ROUND(((E808-Hilfswerte!$B$20)/Hilfswerte!$B$21)+((F808-Hilfswerte!$B$22)/Hilfswerte!$B$23)+((G808-Hilfswerte!$B$24)/Hilfswerte!$B$25)+0.1*INDEX(Hilfswerte!$B$4:$B$15,MATCH(C808,Hilfswerte!$A$4:$A$15,0)),2)</f>
        <v>0.09</v>
      </c>
      <c r="V808" s="4">
        <f>ROUND(SQRT((((E808-Hilfswerte!$B$20)/Hilfswerte!$B$21)-Hilfswerte!$B$28)^2+(((F808-Hilfswerte!$B$22)/Hilfswerte!$B$23)-Hilfswerte!$B$29)^2+(((G808-Hilfswerte!$B$24)/Hilfswerte!$B$25)-Hilfswerte!$B$30)^2),3)</f>
        <v>0.877</v>
      </c>
      <c r="W808" s="4">
        <f>ROUND(E808*Hilfswerte!$B$31,0)</f>
        <v>6166</v>
      </c>
      <c r="X808" s="4">
        <f t="shared" si="102"/>
        <v>4576</v>
      </c>
      <c r="Y808" s="4" t="str">
        <f>IF(T808="A - Top-Kunde","bereits Top-Kunde",IF(AND(V808&lt;=Hilfswerte!$B$34,H808&lt;0.5*W808),"Hoch",IF(AND(V808&lt;=Hilfswerte!$B$35,H808&lt;0.7*W808),"Mittel","Niedrig")))</f>
        <v>Mittel</v>
      </c>
      <c r="Z808" s="4">
        <f t="shared" si="103"/>
        <v>3.1</v>
      </c>
      <c r="AA808" s="4" t="str">
        <f>IF(J808&gt;365,"Bereits abgewandert (Segment D)",IF(Z808&gt;=Hilfswerte!$B$38,"Rot - akut gefaehrdet",IF(Z808&gt;=Hilfswerte!$B$39,"Gelb - beobachten","Gruen - stabil")))</f>
        <v>Gruen - stabil</v>
      </c>
    </row>
    <row r="809" spans="1:27" ht="15" customHeight="1" x14ac:dyDescent="0.25">
      <c r="A809" s="4" t="s">
        <v>1136</v>
      </c>
      <c r="B809" s="4" t="s">
        <v>207</v>
      </c>
      <c r="C809" s="4" t="s">
        <v>51</v>
      </c>
      <c r="D809" s="4" t="s">
        <v>52</v>
      </c>
      <c r="E809" s="4">
        <v>14</v>
      </c>
      <c r="F809" s="5">
        <v>2.5</v>
      </c>
      <c r="G809" s="5">
        <v>17</v>
      </c>
      <c r="H809" s="6">
        <v>910</v>
      </c>
      <c r="I809" s="4">
        <v>3</v>
      </c>
      <c r="J809" s="4">
        <v>91</v>
      </c>
      <c r="K809" s="4">
        <v>0</v>
      </c>
      <c r="L809" s="4">
        <v>5</v>
      </c>
      <c r="M809" s="4">
        <v>6</v>
      </c>
      <c r="N809" s="5">
        <v>13.1</v>
      </c>
      <c r="O809" s="7">
        <f t="shared" si="96"/>
        <v>3</v>
      </c>
      <c r="P809" s="7">
        <f t="shared" si="97"/>
        <v>3</v>
      </c>
      <c r="Q809" s="7">
        <f t="shared" si="98"/>
        <v>2</v>
      </c>
      <c r="R809" s="7">
        <f t="shared" si="99"/>
        <v>8</v>
      </c>
      <c r="S809" s="8">
        <f t="shared" si="100"/>
        <v>85.1</v>
      </c>
      <c r="T809" s="7" t="str">
        <f t="shared" si="101"/>
        <v>C - Entwicklungspotenzial</v>
      </c>
      <c r="U809" s="4">
        <f>ROUND(((E809-Hilfswerte!$B$20)/Hilfswerte!$B$21)+((F809-Hilfswerte!$B$22)/Hilfswerte!$B$23)+((G809-Hilfswerte!$B$24)/Hilfswerte!$B$25)+0.1*INDEX(Hilfswerte!$B$4:$B$15,MATCH(C809,Hilfswerte!$A$4:$A$15,0)),2)</f>
        <v>0.51</v>
      </c>
      <c r="V809" s="4">
        <f>ROUND(SQRT((((E809-Hilfswerte!$B$20)/Hilfswerte!$B$21)-Hilfswerte!$B$28)^2+(((F809-Hilfswerte!$B$22)/Hilfswerte!$B$23)-Hilfswerte!$B$29)^2+(((G809-Hilfswerte!$B$24)/Hilfswerte!$B$25)-Hilfswerte!$B$30)^2),3)</f>
        <v>1.2949999999999999</v>
      </c>
      <c r="W809" s="4">
        <f>ROUND(E809*Hilfswerte!$B$31,0)</f>
        <v>2878</v>
      </c>
      <c r="X809" s="4">
        <f t="shared" si="102"/>
        <v>1968</v>
      </c>
      <c r="Y809" s="4" t="str">
        <f>IF(T809="A - Top-Kunde","bereits Top-Kunde",IF(AND(V809&lt;=Hilfswerte!$B$34,H809&lt;0.5*W809),"Hoch",IF(AND(V809&lt;=Hilfswerte!$B$35,H809&lt;0.7*W809),"Mittel","Niedrig")))</f>
        <v>Niedrig</v>
      </c>
      <c r="Z809" s="4">
        <f t="shared" si="103"/>
        <v>5.6</v>
      </c>
      <c r="AA809" s="4" t="str">
        <f>IF(J809&gt;365,"Bereits abgewandert (Segment D)",IF(Z809&gt;=Hilfswerte!$B$38,"Rot - akut gefaehrdet",IF(Z809&gt;=Hilfswerte!$B$39,"Gelb - beobachten","Gruen - stabil")))</f>
        <v>Gruen - stabil</v>
      </c>
    </row>
    <row r="810" spans="1:27" ht="15" customHeight="1" x14ac:dyDescent="0.25">
      <c r="A810" s="4" t="s">
        <v>1137</v>
      </c>
      <c r="B810" s="4" t="s">
        <v>37</v>
      </c>
      <c r="C810" s="4" t="s">
        <v>47</v>
      </c>
      <c r="D810" s="4" t="s">
        <v>30</v>
      </c>
      <c r="E810" s="4">
        <v>38</v>
      </c>
      <c r="F810" s="5">
        <v>11</v>
      </c>
      <c r="G810" s="5">
        <v>2.8</v>
      </c>
      <c r="H810" s="6">
        <v>1070</v>
      </c>
      <c r="I810" s="4">
        <v>1</v>
      </c>
      <c r="J810" s="4">
        <v>238</v>
      </c>
      <c r="K810" s="4">
        <v>0</v>
      </c>
      <c r="L810" s="4">
        <v>0</v>
      </c>
      <c r="M810" s="4">
        <v>4</v>
      </c>
      <c r="N810" s="5">
        <v>-8.9</v>
      </c>
      <c r="O810" s="7">
        <f t="shared" si="96"/>
        <v>2</v>
      </c>
      <c r="P810" s="7">
        <f t="shared" si="97"/>
        <v>1</v>
      </c>
      <c r="Q810" s="7">
        <f t="shared" si="98"/>
        <v>3</v>
      </c>
      <c r="R810" s="7">
        <f t="shared" si="99"/>
        <v>6</v>
      </c>
      <c r="S810" s="8">
        <f t="shared" si="100"/>
        <v>55.6</v>
      </c>
      <c r="T810" s="7" t="str">
        <f t="shared" si="101"/>
        <v>C - Entwicklungspotenzial</v>
      </c>
      <c r="U810" s="4">
        <f>ROUND(((E810-Hilfswerte!$B$20)/Hilfswerte!$B$21)+((F810-Hilfswerte!$B$22)/Hilfswerte!$B$23)+((G810-Hilfswerte!$B$24)/Hilfswerte!$B$25)+0.1*INDEX(Hilfswerte!$B$4:$B$15,MATCH(C810,Hilfswerte!$A$4:$A$15,0)),2)</f>
        <v>-1.75</v>
      </c>
      <c r="V810" s="4">
        <f>ROUND(SQRT((((E810-Hilfswerte!$B$20)/Hilfswerte!$B$21)-Hilfswerte!$B$28)^2+(((F810-Hilfswerte!$B$22)/Hilfswerte!$B$23)-Hilfswerte!$B$29)^2+(((G810-Hilfswerte!$B$24)/Hilfswerte!$B$25)-Hilfswerte!$B$30)^2),3)</f>
        <v>1.5229999999999999</v>
      </c>
      <c r="W810" s="4">
        <f>ROUND(E810*Hilfswerte!$B$31,0)</f>
        <v>7811</v>
      </c>
      <c r="X810" s="4">
        <f t="shared" si="102"/>
        <v>6741</v>
      </c>
      <c r="Y810" s="4" t="str">
        <f>IF(T810="A - Top-Kunde","bereits Top-Kunde",IF(AND(V810&lt;=Hilfswerte!$B$34,H810&lt;0.5*W810),"Hoch",IF(AND(V810&lt;=Hilfswerte!$B$35,H810&lt;0.7*W810),"Mittel","Niedrig")))</f>
        <v>Niedrig</v>
      </c>
      <c r="Z810" s="4">
        <f t="shared" si="103"/>
        <v>15.5</v>
      </c>
      <c r="AA810" s="4" t="str">
        <f>IF(J810&gt;365,"Bereits abgewandert (Segment D)",IF(Z810&gt;=Hilfswerte!$B$38,"Rot - akut gefaehrdet",IF(Z810&gt;=Hilfswerte!$B$39,"Gelb - beobachten","Gruen - stabil")))</f>
        <v>Gelb - beobachten</v>
      </c>
    </row>
    <row r="811" spans="1:27" ht="15" customHeight="1" x14ac:dyDescent="0.25">
      <c r="A811" s="4" t="s">
        <v>1138</v>
      </c>
      <c r="B811" s="4" t="s">
        <v>1139</v>
      </c>
      <c r="C811" s="4" t="s">
        <v>59</v>
      </c>
      <c r="D811" s="4" t="s">
        <v>117</v>
      </c>
      <c r="E811" s="4">
        <v>151</v>
      </c>
      <c r="F811" s="5">
        <v>15.4</v>
      </c>
      <c r="G811" s="5">
        <v>9.1</v>
      </c>
      <c r="H811" s="6">
        <v>11370</v>
      </c>
      <c r="I811" s="4">
        <v>2</v>
      </c>
      <c r="J811" s="4">
        <v>71</v>
      </c>
      <c r="K811" s="4">
        <v>0</v>
      </c>
      <c r="L811" s="4">
        <v>2</v>
      </c>
      <c r="M811" s="4">
        <v>2</v>
      </c>
      <c r="N811" s="5">
        <v>-11.4</v>
      </c>
      <c r="O811" s="7">
        <f t="shared" si="96"/>
        <v>4</v>
      </c>
      <c r="P811" s="7">
        <f t="shared" si="97"/>
        <v>2</v>
      </c>
      <c r="Q811" s="7">
        <f t="shared" si="98"/>
        <v>5</v>
      </c>
      <c r="R811" s="7">
        <f t="shared" si="99"/>
        <v>11</v>
      </c>
      <c r="S811" s="8">
        <f t="shared" si="100"/>
        <v>103.7</v>
      </c>
      <c r="T811" s="7" t="str">
        <f t="shared" si="101"/>
        <v>C - Entwicklungspotenzial</v>
      </c>
      <c r="U811" s="4">
        <f>ROUND(((E811-Hilfswerte!$B$20)/Hilfswerte!$B$21)+((F811-Hilfswerte!$B$22)/Hilfswerte!$B$23)+((G811-Hilfswerte!$B$24)/Hilfswerte!$B$25)+0.1*INDEX(Hilfswerte!$B$4:$B$15,MATCH(C811,Hilfswerte!$A$4:$A$15,0)),2)</f>
        <v>-0.34</v>
      </c>
      <c r="V811" s="4">
        <f>ROUND(SQRT((((E811-Hilfswerte!$B$20)/Hilfswerte!$B$21)-Hilfswerte!$B$28)^2+(((F811-Hilfswerte!$B$22)/Hilfswerte!$B$23)-Hilfswerte!$B$29)^2+(((G811-Hilfswerte!$B$24)/Hilfswerte!$B$25)-Hilfswerte!$B$30)^2),3)</f>
        <v>0.52800000000000002</v>
      </c>
      <c r="W811" s="4">
        <f>ROUND(E811*Hilfswerte!$B$31,0)</f>
        <v>31037</v>
      </c>
      <c r="X811" s="4">
        <f t="shared" si="102"/>
        <v>19667</v>
      </c>
      <c r="Y811" s="4" t="str">
        <f>IF(T811="A - Top-Kunde","bereits Top-Kunde",IF(AND(V811&lt;=Hilfswerte!$B$34,H811&lt;0.5*W811),"Hoch",IF(AND(V811&lt;=Hilfswerte!$B$35,H811&lt;0.7*W811),"Mittel","Niedrig")))</f>
        <v>Hoch</v>
      </c>
      <c r="Z811" s="4">
        <f t="shared" si="103"/>
        <v>8.5</v>
      </c>
      <c r="AA811" s="4" t="str">
        <f>IF(J811&gt;365,"Bereits abgewandert (Segment D)",IF(Z811&gt;=Hilfswerte!$B$38,"Rot - akut gefaehrdet",IF(Z811&gt;=Hilfswerte!$B$39,"Gelb - beobachten","Gruen - stabil")))</f>
        <v>Gruen - stabil</v>
      </c>
    </row>
    <row r="812" spans="1:27" ht="15" customHeight="1" x14ac:dyDescent="0.25">
      <c r="A812" s="4" t="s">
        <v>1140</v>
      </c>
      <c r="B812" s="4" t="s">
        <v>514</v>
      </c>
      <c r="C812" s="4" t="s">
        <v>55</v>
      </c>
      <c r="D812" s="4" t="s">
        <v>106</v>
      </c>
      <c r="E812" s="4">
        <v>23</v>
      </c>
      <c r="F812" s="5">
        <v>5.4</v>
      </c>
      <c r="G812" s="5">
        <v>21.9</v>
      </c>
      <c r="H812" s="6">
        <v>810</v>
      </c>
      <c r="I812" s="4">
        <v>1</v>
      </c>
      <c r="J812" s="4">
        <v>135</v>
      </c>
      <c r="K812" s="4">
        <v>0</v>
      </c>
      <c r="L812" s="4">
        <v>4</v>
      </c>
      <c r="M812" s="4">
        <v>4</v>
      </c>
      <c r="N812" s="5">
        <v>4.0999999999999996</v>
      </c>
      <c r="O812" s="7">
        <f t="shared" si="96"/>
        <v>3</v>
      </c>
      <c r="P812" s="7">
        <f t="shared" si="97"/>
        <v>1</v>
      </c>
      <c r="Q812" s="7">
        <f t="shared" si="98"/>
        <v>2</v>
      </c>
      <c r="R812" s="7">
        <f t="shared" si="99"/>
        <v>6</v>
      </c>
      <c r="S812" s="8">
        <f t="shared" si="100"/>
        <v>60.9</v>
      </c>
      <c r="T812" s="7" t="str">
        <f t="shared" si="101"/>
        <v>C - Entwicklungspotenzial</v>
      </c>
      <c r="U812" s="4">
        <f>ROUND(((E812-Hilfswerte!$B$20)/Hilfswerte!$B$21)+((F812-Hilfswerte!$B$22)/Hilfswerte!$B$23)+((G812-Hilfswerte!$B$24)/Hilfswerte!$B$25)+0.1*INDEX(Hilfswerte!$B$4:$B$15,MATCH(C812,Hilfswerte!$A$4:$A$15,0)),2)</f>
        <v>1.33</v>
      </c>
      <c r="V812" s="4">
        <f>ROUND(SQRT((((E812-Hilfswerte!$B$20)/Hilfswerte!$B$21)-Hilfswerte!$B$28)^2+(((F812-Hilfswerte!$B$22)/Hilfswerte!$B$23)-Hilfswerte!$B$29)^2+(((G812-Hilfswerte!$B$24)/Hilfswerte!$B$25)-Hilfswerte!$B$30)^2),3)</f>
        <v>1.897</v>
      </c>
      <c r="W812" s="4">
        <f>ROUND(E812*Hilfswerte!$B$31,0)</f>
        <v>4728</v>
      </c>
      <c r="X812" s="4">
        <f t="shared" si="102"/>
        <v>3918</v>
      </c>
      <c r="Y812" s="4" t="str">
        <f>IF(T812="A - Top-Kunde","bereits Top-Kunde",IF(AND(V812&lt;=Hilfswerte!$B$34,H812&lt;0.5*W812),"Hoch",IF(AND(V812&lt;=Hilfswerte!$B$35,H812&lt;0.7*W812),"Mittel","Niedrig")))</f>
        <v>Niedrig</v>
      </c>
      <c r="Z812" s="4">
        <f t="shared" si="103"/>
        <v>7.6</v>
      </c>
      <c r="AA812" s="4" t="str">
        <f>IF(J812&gt;365,"Bereits abgewandert (Segment D)",IF(Z812&gt;=Hilfswerte!$B$38,"Rot - akut gefaehrdet",IF(Z812&gt;=Hilfswerte!$B$39,"Gelb - beobachten","Gruen - stabil")))</f>
        <v>Gruen - stabil</v>
      </c>
    </row>
    <row r="813" spans="1:27" ht="15" customHeight="1" x14ac:dyDescent="0.25">
      <c r="A813" s="4" t="s">
        <v>1141</v>
      </c>
      <c r="B813" s="4" t="s">
        <v>808</v>
      </c>
      <c r="C813" s="4" t="s">
        <v>65</v>
      </c>
      <c r="D813" s="4" t="s">
        <v>48</v>
      </c>
      <c r="E813" s="4">
        <v>229</v>
      </c>
      <c r="F813" s="5">
        <v>54.2</v>
      </c>
      <c r="G813" s="5">
        <v>18.2</v>
      </c>
      <c r="H813" s="6">
        <v>17490</v>
      </c>
      <c r="I813" s="4">
        <v>3</v>
      </c>
      <c r="J813" s="4">
        <v>13</v>
      </c>
      <c r="K813" s="4">
        <v>0</v>
      </c>
      <c r="L813" s="4">
        <v>-2</v>
      </c>
      <c r="M813" s="4">
        <v>1</v>
      </c>
      <c r="N813" s="5">
        <v>6.7</v>
      </c>
      <c r="O813" s="7">
        <f t="shared" si="96"/>
        <v>5</v>
      </c>
      <c r="P813" s="7">
        <f t="shared" si="97"/>
        <v>3</v>
      </c>
      <c r="Q813" s="7">
        <f t="shared" si="98"/>
        <v>5</v>
      </c>
      <c r="R813" s="7">
        <f t="shared" si="99"/>
        <v>13</v>
      </c>
      <c r="S813" s="8">
        <f t="shared" si="100"/>
        <v>133.4</v>
      </c>
      <c r="T813" s="7" t="str">
        <f t="shared" si="101"/>
        <v>A - Top-Kunde</v>
      </c>
      <c r="U813" s="4">
        <f>ROUND(((E813-Hilfswerte!$B$20)/Hilfswerte!$B$21)+((F813-Hilfswerte!$B$22)/Hilfswerte!$B$23)+((G813-Hilfswerte!$B$24)/Hilfswerte!$B$25)+0.1*INDEX(Hilfswerte!$B$4:$B$15,MATCH(C813,Hilfswerte!$A$4:$A$15,0)),2)</f>
        <v>2.16</v>
      </c>
      <c r="V813" s="4">
        <f>ROUND(SQRT((((E813-Hilfswerte!$B$20)/Hilfswerte!$B$21)-Hilfswerte!$B$28)^2+(((F813-Hilfswerte!$B$22)/Hilfswerte!$B$23)-Hilfswerte!$B$29)^2+(((G813-Hilfswerte!$B$24)/Hilfswerte!$B$25)-Hilfswerte!$B$30)^2),3)</f>
        <v>1.179</v>
      </c>
      <c r="W813" s="4">
        <f>ROUND(E813*Hilfswerte!$B$31,0)</f>
        <v>47070</v>
      </c>
      <c r="X813" s="4">
        <f t="shared" si="102"/>
        <v>29580</v>
      </c>
      <c r="Y813" s="4" t="str">
        <f>IF(T813="A - Top-Kunde","bereits Top-Kunde",IF(AND(V813&lt;=Hilfswerte!$B$34,H813&lt;0.5*W813),"Hoch",IF(AND(V813&lt;=Hilfswerte!$B$35,H813&lt;0.7*W813),"Mittel","Niedrig")))</f>
        <v>bereits Top-Kunde</v>
      </c>
      <c r="Z813" s="4">
        <f t="shared" si="103"/>
        <v>0.7</v>
      </c>
      <c r="AA813" s="4" t="str">
        <f>IF(J813&gt;365,"Bereits abgewandert (Segment D)",IF(Z813&gt;=Hilfswerte!$B$38,"Rot - akut gefaehrdet",IF(Z813&gt;=Hilfswerte!$B$39,"Gelb - beobachten","Gruen - stabil")))</f>
        <v>Gruen - stabil</v>
      </c>
    </row>
    <row r="814" spans="1:27" ht="15" customHeight="1" x14ac:dyDescent="0.25">
      <c r="A814" s="4" t="s">
        <v>1142</v>
      </c>
      <c r="B814" s="4" t="s">
        <v>589</v>
      </c>
      <c r="C814" s="4" t="s">
        <v>55</v>
      </c>
      <c r="D814" s="4" t="s">
        <v>30</v>
      </c>
      <c r="E814" s="4">
        <v>294</v>
      </c>
      <c r="F814" s="5">
        <v>43.4</v>
      </c>
      <c r="G814" s="5">
        <v>21.1</v>
      </c>
      <c r="H814" s="6">
        <v>15600</v>
      </c>
      <c r="I814" s="4">
        <v>1</v>
      </c>
      <c r="J814" s="4">
        <v>79</v>
      </c>
      <c r="K814" s="4">
        <v>0</v>
      </c>
      <c r="L814" s="4">
        <v>0</v>
      </c>
      <c r="M814" s="4">
        <v>3</v>
      </c>
      <c r="N814" s="5">
        <v>-35.799999999999997</v>
      </c>
      <c r="O814" s="7">
        <f t="shared" si="96"/>
        <v>4</v>
      </c>
      <c r="P814" s="7">
        <f t="shared" si="97"/>
        <v>1</v>
      </c>
      <c r="Q814" s="7">
        <f t="shared" si="98"/>
        <v>5</v>
      </c>
      <c r="R814" s="7">
        <f t="shared" si="99"/>
        <v>10</v>
      </c>
      <c r="S814" s="8">
        <f t="shared" si="100"/>
        <v>82.1</v>
      </c>
      <c r="T814" s="7" t="str">
        <f t="shared" si="101"/>
        <v>C - Entwicklungspotenzial</v>
      </c>
      <c r="U814" s="4">
        <f>ROUND(((E814-Hilfswerte!$B$20)/Hilfswerte!$B$21)+((F814-Hilfswerte!$B$22)/Hilfswerte!$B$23)+((G814-Hilfswerte!$B$24)/Hilfswerte!$B$25)+0.1*INDEX(Hilfswerte!$B$4:$B$15,MATCH(C814,Hilfswerte!$A$4:$A$15,0)),2)</f>
        <v>3.04</v>
      </c>
      <c r="V814" s="4">
        <f>ROUND(SQRT((((E814-Hilfswerte!$B$20)/Hilfswerte!$B$21)-Hilfswerte!$B$28)^2+(((F814-Hilfswerte!$B$22)/Hilfswerte!$B$23)-Hilfswerte!$B$29)^2+(((G814-Hilfswerte!$B$24)/Hilfswerte!$B$25)-Hilfswerte!$B$30)^2),3)</f>
        <v>1.6639999999999999</v>
      </c>
      <c r="W814" s="4">
        <f>ROUND(E814*Hilfswerte!$B$31,0)</f>
        <v>60431</v>
      </c>
      <c r="X814" s="4">
        <f t="shared" si="102"/>
        <v>44831</v>
      </c>
      <c r="Y814" s="4" t="str">
        <f>IF(T814="A - Top-Kunde","bereits Top-Kunde",IF(AND(V814&lt;=Hilfswerte!$B$34,H814&lt;0.5*W814),"Hoch",IF(AND(V814&lt;=Hilfswerte!$B$35,H814&lt;0.7*W814),"Mittel","Niedrig")))</f>
        <v>Niedrig</v>
      </c>
      <c r="Z814" s="4">
        <f t="shared" si="103"/>
        <v>18.3</v>
      </c>
      <c r="AA814" s="4" t="str">
        <f>IF(J814&gt;365,"Bereits abgewandert (Segment D)",IF(Z814&gt;=Hilfswerte!$B$38,"Rot - akut gefaehrdet",IF(Z814&gt;=Hilfswerte!$B$39,"Gelb - beobachten","Gruen - stabil")))</f>
        <v>Gelb - beobachten</v>
      </c>
    </row>
    <row r="815" spans="1:27" ht="15" customHeight="1" x14ac:dyDescent="0.25">
      <c r="A815" s="4" t="s">
        <v>1143</v>
      </c>
      <c r="B815" s="4" t="s">
        <v>505</v>
      </c>
      <c r="C815" s="4" t="s">
        <v>33</v>
      </c>
      <c r="D815" s="4" t="s">
        <v>30</v>
      </c>
      <c r="E815" s="4">
        <v>229</v>
      </c>
      <c r="F815" s="5">
        <v>54.1</v>
      </c>
      <c r="G815" s="5">
        <v>20.399999999999999</v>
      </c>
      <c r="H815" s="6">
        <v>10970</v>
      </c>
      <c r="I815" s="4">
        <v>2</v>
      </c>
      <c r="J815" s="4">
        <v>272</v>
      </c>
      <c r="K815" s="4">
        <v>0</v>
      </c>
      <c r="L815" s="4">
        <v>6</v>
      </c>
      <c r="M815" s="4">
        <v>5</v>
      </c>
      <c r="N815" s="5">
        <v>16.100000000000001</v>
      </c>
      <c r="O815" s="7">
        <f t="shared" si="96"/>
        <v>2</v>
      </c>
      <c r="P815" s="7">
        <f t="shared" si="97"/>
        <v>2</v>
      </c>
      <c r="Q815" s="7">
        <f t="shared" si="98"/>
        <v>5</v>
      </c>
      <c r="R815" s="7">
        <f t="shared" si="99"/>
        <v>9</v>
      </c>
      <c r="S815" s="8">
        <f t="shared" si="100"/>
        <v>96.3</v>
      </c>
      <c r="T815" s="7" t="str">
        <f t="shared" si="101"/>
        <v>C - Entwicklungspotenzial</v>
      </c>
      <c r="U815" s="4">
        <f>ROUND(((E815-Hilfswerte!$B$20)/Hilfswerte!$B$21)+((F815-Hilfswerte!$B$22)/Hilfswerte!$B$23)+((G815-Hilfswerte!$B$24)/Hilfswerte!$B$25)+0.1*INDEX(Hilfswerte!$B$4:$B$15,MATCH(C815,Hilfswerte!$A$4:$A$15,0)),2)</f>
        <v>2.58</v>
      </c>
      <c r="V815" s="4">
        <f>ROUND(SQRT((((E815-Hilfswerte!$B$20)/Hilfswerte!$B$21)-Hilfswerte!$B$28)^2+(((F815-Hilfswerte!$B$22)/Hilfswerte!$B$23)-Hilfswerte!$B$29)^2+(((G815-Hilfswerte!$B$24)/Hilfswerte!$B$25)-Hilfswerte!$B$30)^2),3)</f>
        <v>1.512</v>
      </c>
      <c r="W815" s="4">
        <f>ROUND(E815*Hilfswerte!$B$31,0)</f>
        <v>47070</v>
      </c>
      <c r="X815" s="4">
        <f t="shared" si="102"/>
        <v>36100</v>
      </c>
      <c r="Y815" s="4" t="str">
        <f>IF(T815="A - Top-Kunde","bereits Top-Kunde",IF(AND(V815&lt;=Hilfswerte!$B$34,H815&lt;0.5*W815),"Hoch",IF(AND(V815&lt;=Hilfswerte!$B$35,H815&lt;0.7*W815),"Mittel","Niedrig")))</f>
        <v>Niedrig</v>
      </c>
      <c r="Z815" s="4">
        <f t="shared" si="103"/>
        <v>14.8</v>
      </c>
      <c r="AA815" s="4" t="str">
        <f>IF(J815&gt;365,"Bereits abgewandert (Segment D)",IF(Z815&gt;=Hilfswerte!$B$38,"Rot - akut gefaehrdet",IF(Z815&gt;=Hilfswerte!$B$39,"Gelb - beobachten","Gruen - stabil")))</f>
        <v>Gelb - beobachten</v>
      </c>
    </row>
    <row r="816" spans="1:27" ht="15" customHeight="1" x14ac:dyDescent="0.25">
      <c r="A816" s="4" t="s">
        <v>1144</v>
      </c>
      <c r="B816" s="4" t="s">
        <v>156</v>
      </c>
      <c r="C816" s="4" t="s">
        <v>55</v>
      </c>
      <c r="D816" s="4" t="s">
        <v>77</v>
      </c>
      <c r="E816" s="4">
        <v>19</v>
      </c>
      <c r="F816" s="5">
        <v>4.5</v>
      </c>
      <c r="G816" s="5">
        <v>1.7</v>
      </c>
      <c r="H816" s="6">
        <v>0</v>
      </c>
      <c r="I816" s="4">
        <v>0</v>
      </c>
      <c r="J816" s="4">
        <v>671</v>
      </c>
      <c r="K816" s="4">
        <v>0</v>
      </c>
      <c r="L816" s="4">
        <v>-2</v>
      </c>
      <c r="M816" s="4">
        <v>0</v>
      </c>
      <c r="N816" s="5">
        <v>-75</v>
      </c>
      <c r="O816" s="7">
        <f t="shared" si="96"/>
        <v>1</v>
      </c>
      <c r="P816" s="7">
        <f t="shared" si="97"/>
        <v>1</v>
      </c>
      <c r="Q816" s="7">
        <f t="shared" si="98"/>
        <v>1</v>
      </c>
      <c r="R816" s="7">
        <f t="shared" si="99"/>
        <v>3</v>
      </c>
      <c r="S816" s="8">
        <f t="shared" si="100"/>
        <v>-7.5</v>
      </c>
      <c r="T816" s="7" t="str">
        <f t="shared" si="101"/>
        <v>D - Abwanderungsrisiko</v>
      </c>
      <c r="U816" s="4">
        <f>ROUND(((E816-Hilfswerte!$B$20)/Hilfswerte!$B$21)+((F816-Hilfswerte!$B$22)/Hilfswerte!$B$23)+((G816-Hilfswerte!$B$24)/Hilfswerte!$B$25)+0.1*INDEX(Hilfswerte!$B$4:$B$15,MATCH(C816,Hilfswerte!$A$4:$A$15,0)),2)</f>
        <v>-1.91</v>
      </c>
      <c r="V816" s="4">
        <f>ROUND(SQRT((((E816-Hilfswerte!$B$20)/Hilfswerte!$B$21)-Hilfswerte!$B$28)^2+(((F816-Hilfswerte!$B$22)/Hilfswerte!$B$23)-Hilfswerte!$B$29)^2+(((G816-Hilfswerte!$B$24)/Hilfswerte!$B$25)-Hilfswerte!$B$30)^2),3)</f>
        <v>1.744</v>
      </c>
      <c r="W816" s="4">
        <f>ROUND(E816*Hilfswerte!$B$31,0)</f>
        <v>3905</v>
      </c>
      <c r="X816" s="4">
        <f t="shared" si="102"/>
        <v>3905</v>
      </c>
      <c r="Y816" s="4" t="str">
        <f>IF(T816="A - Top-Kunde","bereits Top-Kunde",IF(AND(V816&lt;=Hilfswerte!$B$34,H816&lt;0.5*W816),"Hoch",IF(AND(V816&lt;=Hilfswerte!$B$35,H816&lt;0.7*W816),"Mittel","Niedrig")))</f>
        <v>Niedrig</v>
      </c>
      <c r="Z816" s="4">
        <f t="shared" si="103"/>
        <v>63.6</v>
      </c>
      <c r="AA816" s="4" t="str">
        <f>IF(J816&gt;365,"Bereits abgewandert (Segment D)",IF(Z816&gt;=Hilfswerte!$B$38,"Rot - akut gefaehrdet",IF(Z816&gt;=Hilfswerte!$B$39,"Gelb - beobachten","Gruen - stabil")))</f>
        <v>Bereits abgewandert (Segment D)</v>
      </c>
    </row>
    <row r="817" spans="1:27" ht="15" customHeight="1" x14ac:dyDescent="0.25">
      <c r="A817" s="4" t="s">
        <v>1145</v>
      </c>
      <c r="B817" s="4" t="s">
        <v>101</v>
      </c>
      <c r="C817" s="4" t="s">
        <v>59</v>
      </c>
      <c r="D817" s="4" t="s">
        <v>30</v>
      </c>
      <c r="E817" s="4">
        <v>47</v>
      </c>
      <c r="F817" s="5">
        <v>9.1</v>
      </c>
      <c r="G817" s="5">
        <v>17.600000000000001</v>
      </c>
      <c r="H817" s="6">
        <v>18150</v>
      </c>
      <c r="I817" s="4">
        <v>5</v>
      </c>
      <c r="J817" s="4">
        <v>10</v>
      </c>
      <c r="K817" s="4">
        <v>2</v>
      </c>
      <c r="L817" s="4">
        <v>8</v>
      </c>
      <c r="M817" s="4">
        <v>3</v>
      </c>
      <c r="N817" s="5">
        <v>4</v>
      </c>
      <c r="O817" s="7">
        <f t="shared" si="96"/>
        <v>5</v>
      </c>
      <c r="P817" s="7">
        <f t="shared" si="97"/>
        <v>5</v>
      </c>
      <c r="Q817" s="7">
        <f t="shared" si="98"/>
        <v>5</v>
      </c>
      <c r="R817" s="7">
        <f t="shared" si="99"/>
        <v>15</v>
      </c>
      <c r="S817" s="8">
        <f t="shared" si="100"/>
        <v>137.6</v>
      </c>
      <c r="T817" s="7" t="str">
        <f t="shared" si="101"/>
        <v>A - Top-Kunde</v>
      </c>
      <c r="U817" s="4">
        <f>ROUND(((E817-Hilfswerte!$B$20)/Hilfswerte!$B$21)+((F817-Hilfswerte!$B$22)/Hilfswerte!$B$23)+((G817-Hilfswerte!$B$24)/Hilfswerte!$B$25)+0.1*INDEX(Hilfswerte!$B$4:$B$15,MATCH(C817,Hilfswerte!$A$4:$A$15,0)),2)</f>
        <v>0.45</v>
      </c>
      <c r="V817" s="4">
        <f>ROUND(SQRT((((E817-Hilfswerte!$B$20)/Hilfswerte!$B$21)-Hilfswerte!$B$28)^2+(((F817-Hilfswerte!$B$22)/Hilfswerte!$B$23)-Hilfswerte!$B$29)^2+(((G817-Hilfswerte!$B$24)/Hilfswerte!$B$25)-Hilfswerte!$B$30)^2),3)</f>
        <v>1.2490000000000001</v>
      </c>
      <c r="W817" s="4">
        <f>ROUND(E817*Hilfswerte!$B$31,0)</f>
        <v>9661</v>
      </c>
      <c r="X817" s="4">
        <f t="shared" si="102"/>
        <v>0</v>
      </c>
      <c r="Y817" s="4" t="str">
        <f>IF(T817="A - Top-Kunde","bereits Top-Kunde",IF(AND(V817&lt;=Hilfswerte!$B$34,H817&lt;0.5*W817),"Hoch",IF(AND(V817&lt;=Hilfswerte!$B$35,H817&lt;0.7*W817),"Mittel","Niedrig")))</f>
        <v>bereits Top-Kunde</v>
      </c>
      <c r="Z817" s="4">
        <f t="shared" si="103"/>
        <v>8.1</v>
      </c>
      <c r="AA817" s="4" t="str">
        <f>IF(J817&gt;365,"Bereits abgewandert (Segment D)",IF(Z817&gt;=Hilfswerte!$B$38,"Rot - akut gefaehrdet",IF(Z817&gt;=Hilfswerte!$B$39,"Gelb - beobachten","Gruen - stabil")))</f>
        <v>Gruen - stabil</v>
      </c>
    </row>
    <row r="818" spans="1:27" ht="15" customHeight="1" x14ac:dyDescent="0.25">
      <c r="A818" s="4" t="s">
        <v>1146</v>
      </c>
      <c r="B818" s="4" t="s">
        <v>42</v>
      </c>
      <c r="C818" s="4" t="s">
        <v>59</v>
      </c>
      <c r="D818" s="4" t="s">
        <v>117</v>
      </c>
      <c r="E818" s="4">
        <v>96</v>
      </c>
      <c r="F818" s="5">
        <v>21.4</v>
      </c>
      <c r="G818" s="5">
        <v>10.5</v>
      </c>
      <c r="H818" s="6">
        <v>31480</v>
      </c>
      <c r="I818" s="4">
        <v>6</v>
      </c>
      <c r="J818" s="4">
        <v>21</v>
      </c>
      <c r="K818" s="4">
        <v>1</v>
      </c>
      <c r="L818" s="4">
        <v>9</v>
      </c>
      <c r="M818" s="4">
        <v>5</v>
      </c>
      <c r="N818" s="5">
        <v>7</v>
      </c>
      <c r="O818" s="7">
        <f t="shared" si="96"/>
        <v>5</v>
      </c>
      <c r="P818" s="7">
        <f t="shared" si="97"/>
        <v>5</v>
      </c>
      <c r="Q818" s="7">
        <f t="shared" si="98"/>
        <v>5</v>
      </c>
      <c r="R818" s="7">
        <f t="shared" si="99"/>
        <v>15</v>
      </c>
      <c r="S818" s="8">
        <f t="shared" si="100"/>
        <v>144.80000000000001</v>
      </c>
      <c r="T818" s="7" t="str">
        <f t="shared" si="101"/>
        <v>A - Top-Kunde</v>
      </c>
      <c r="U818" s="4">
        <f>ROUND(((E818-Hilfswerte!$B$20)/Hilfswerte!$B$21)+((F818-Hilfswerte!$B$22)/Hilfswerte!$B$23)+((G818-Hilfswerte!$B$24)/Hilfswerte!$B$25)+0.1*INDEX(Hilfswerte!$B$4:$B$15,MATCH(C818,Hilfswerte!$A$4:$A$15,0)),2)</f>
        <v>-0.25</v>
      </c>
      <c r="V818" s="4">
        <f>ROUND(SQRT((((E818-Hilfswerte!$B$20)/Hilfswerte!$B$21)-Hilfswerte!$B$28)^2+(((F818-Hilfswerte!$B$22)/Hilfswerte!$B$23)-Hilfswerte!$B$29)^2+(((G818-Hilfswerte!$B$24)/Hilfswerte!$B$25)-Hilfswerte!$B$30)^2),3)</f>
        <v>0.438</v>
      </c>
      <c r="W818" s="4">
        <f>ROUND(E818*Hilfswerte!$B$31,0)</f>
        <v>19732</v>
      </c>
      <c r="X818" s="4">
        <f t="shared" si="102"/>
        <v>0</v>
      </c>
      <c r="Y818" s="4" t="str">
        <f>IF(T818="A - Top-Kunde","bereits Top-Kunde",IF(AND(V818&lt;=Hilfswerte!$B$34,H818&lt;0.5*W818),"Hoch",IF(AND(V818&lt;=Hilfswerte!$B$35,H818&lt;0.7*W818),"Mittel","Niedrig")))</f>
        <v>bereits Top-Kunde</v>
      </c>
      <c r="Z818" s="4">
        <f t="shared" si="103"/>
        <v>5.9</v>
      </c>
      <c r="AA818" s="4" t="str">
        <f>IF(J818&gt;365,"Bereits abgewandert (Segment D)",IF(Z818&gt;=Hilfswerte!$B$38,"Rot - akut gefaehrdet",IF(Z818&gt;=Hilfswerte!$B$39,"Gelb - beobachten","Gruen - stabil")))</f>
        <v>Gruen - stabil</v>
      </c>
    </row>
    <row r="819" spans="1:27" ht="15" customHeight="1" x14ac:dyDescent="0.25">
      <c r="A819" s="4" t="s">
        <v>1147</v>
      </c>
      <c r="B819" s="4" t="s">
        <v>497</v>
      </c>
      <c r="C819" s="4" t="s">
        <v>59</v>
      </c>
      <c r="D819" s="4" t="s">
        <v>30</v>
      </c>
      <c r="E819" s="4">
        <v>92</v>
      </c>
      <c r="F819" s="5">
        <v>8.3000000000000007</v>
      </c>
      <c r="G819" s="5">
        <v>17.8</v>
      </c>
      <c r="H819" s="6">
        <v>11920</v>
      </c>
      <c r="I819" s="4">
        <v>6</v>
      </c>
      <c r="J819" s="4">
        <v>13</v>
      </c>
      <c r="K819" s="4">
        <v>1</v>
      </c>
      <c r="L819" s="4">
        <v>6</v>
      </c>
      <c r="M819" s="4">
        <v>6</v>
      </c>
      <c r="N819" s="5">
        <v>-14.6</v>
      </c>
      <c r="O819" s="7">
        <f t="shared" si="96"/>
        <v>5</v>
      </c>
      <c r="P819" s="7">
        <f t="shared" si="97"/>
        <v>5</v>
      </c>
      <c r="Q819" s="7">
        <f t="shared" si="98"/>
        <v>5</v>
      </c>
      <c r="R819" s="7">
        <f t="shared" si="99"/>
        <v>15</v>
      </c>
      <c r="S819" s="8">
        <f t="shared" si="100"/>
        <v>134.9</v>
      </c>
      <c r="T819" s="7" t="str">
        <f t="shared" si="101"/>
        <v>A - Top-Kunde</v>
      </c>
      <c r="U819" s="4">
        <f>ROUND(((E819-Hilfswerte!$B$20)/Hilfswerte!$B$21)+((F819-Hilfswerte!$B$22)/Hilfswerte!$B$23)+((G819-Hilfswerte!$B$24)/Hilfswerte!$B$25)+0.1*INDEX(Hilfswerte!$B$4:$B$15,MATCH(C819,Hilfswerte!$A$4:$A$15,0)),2)</f>
        <v>0.66</v>
      </c>
      <c r="V819" s="4">
        <f>ROUND(SQRT((((E819-Hilfswerte!$B$20)/Hilfswerte!$B$21)-Hilfswerte!$B$28)^2+(((F819-Hilfswerte!$B$22)/Hilfswerte!$B$23)-Hilfswerte!$B$29)^2+(((G819-Hilfswerte!$B$24)/Hilfswerte!$B$25)-Hilfswerte!$B$30)^2),3)</f>
        <v>1.216</v>
      </c>
      <c r="W819" s="4">
        <f>ROUND(E819*Hilfswerte!$B$31,0)</f>
        <v>18910</v>
      </c>
      <c r="X819" s="4">
        <f t="shared" si="102"/>
        <v>6990</v>
      </c>
      <c r="Y819" s="4" t="str">
        <f>IF(T819="A - Top-Kunde","bereits Top-Kunde",IF(AND(V819&lt;=Hilfswerte!$B$34,H819&lt;0.5*W819),"Hoch",IF(AND(V819&lt;=Hilfswerte!$B$35,H819&lt;0.7*W819),"Mittel","Niedrig")))</f>
        <v>bereits Top-Kunde</v>
      </c>
      <c r="Z819" s="4">
        <f t="shared" si="103"/>
        <v>10.7</v>
      </c>
      <c r="AA819" s="4" t="str">
        <f>IF(J819&gt;365,"Bereits abgewandert (Segment D)",IF(Z819&gt;=Hilfswerte!$B$38,"Rot - akut gefaehrdet",IF(Z819&gt;=Hilfswerte!$B$39,"Gelb - beobachten","Gruen - stabil")))</f>
        <v>Gruen - stabil</v>
      </c>
    </row>
    <row r="820" spans="1:27" ht="15" customHeight="1" x14ac:dyDescent="0.25">
      <c r="A820" s="4" t="s">
        <v>1148</v>
      </c>
      <c r="B820" s="4" t="s">
        <v>559</v>
      </c>
      <c r="C820" s="4" t="s">
        <v>59</v>
      </c>
      <c r="D820" s="4" t="s">
        <v>30</v>
      </c>
      <c r="E820" s="4">
        <v>315</v>
      </c>
      <c r="F820" s="5">
        <v>66.599999999999994</v>
      </c>
      <c r="G820" s="5">
        <v>20.2</v>
      </c>
      <c r="H820" s="6">
        <v>135630</v>
      </c>
      <c r="I820" s="4">
        <v>4</v>
      </c>
      <c r="J820" s="4">
        <v>38</v>
      </c>
      <c r="K820" s="4">
        <v>2</v>
      </c>
      <c r="L820" s="4">
        <v>5</v>
      </c>
      <c r="M820" s="4">
        <v>1</v>
      </c>
      <c r="N820" s="5">
        <v>15.4</v>
      </c>
      <c r="O820" s="7">
        <f t="shared" si="96"/>
        <v>4</v>
      </c>
      <c r="P820" s="7">
        <f t="shared" si="97"/>
        <v>4</v>
      </c>
      <c r="Q820" s="7">
        <f t="shared" si="98"/>
        <v>5</v>
      </c>
      <c r="R820" s="7">
        <f t="shared" si="99"/>
        <v>13</v>
      </c>
      <c r="S820" s="8">
        <f t="shared" si="100"/>
        <v>124.2</v>
      </c>
      <c r="T820" s="7" t="str">
        <f t="shared" si="101"/>
        <v>B - Kernkunde</v>
      </c>
      <c r="U820" s="4">
        <f>ROUND(((E820-Hilfswerte!$B$20)/Hilfswerte!$B$21)+((F820-Hilfswerte!$B$22)/Hilfswerte!$B$23)+((G820-Hilfswerte!$B$24)/Hilfswerte!$B$25)+0.1*INDEX(Hilfswerte!$B$4:$B$15,MATCH(C820,Hilfswerte!$A$4:$A$15,0)),2)</f>
        <v>3.04</v>
      </c>
      <c r="V820" s="4">
        <f>ROUND(SQRT((((E820-Hilfswerte!$B$20)/Hilfswerte!$B$21)-Hilfswerte!$B$28)^2+(((F820-Hilfswerte!$B$22)/Hilfswerte!$B$23)-Hilfswerte!$B$29)^2+(((G820-Hilfswerte!$B$24)/Hilfswerte!$B$25)-Hilfswerte!$B$30)^2),3)</f>
        <v>1.6459999999999999</v>
      </c>
      <c r="W820" s="4">
        <f>ROUND(E820*Hilfswerte!$B$31,0)</f>
        <v>64747</v>
      </c>
      <c r="X820" s="4">
        <f t="shared" si="102"/>
        <v>0</v>
      </c>
      <c r="Y820" s="4" t="str">
        <f>IF(T820="A - Top-Kunde","bereits Top-Kunde",IF(AND(V820&lt;=Hilfswerte!$B$34,H820&lt;0.5*W820),"Hoch",IF(AND(V820&lt;=Hilfswerte!$B$35,H820&lt;0.7*W820),"Mittel","Niedrig")))</f>
        <v>Niedrig</v>
      </c>
      <c r="Z820" s="4">
        <f t="shared" si="103"/>
        <v>8.9</v>
      </c>
      <c r="AA820" s="4" t="str">
        <f>IF(J820&gt;365,"Bereits abgewandert (Segment D)",IF(Z820&gt;=Hilfswerte!$B$38,"Rot - akut gefaehrdet",IF(Z820&gt;=Hilfswerte!$B$39,"Gelb - beobachten","Gruen - stabil")))</f>
        <v>Gruen - stabil</v>
      </c>
    </row>
    <row r="821" spans="1:27" ht="15" customHeight="1" x14ac:dyDescent="0.25">
      <c r="A821" s="4" t="s">
        <v>1149</v>
      </c>
      <c r="B821" s="4" t="s">
        <v>99</v>
      </c>
      <c r="C821" s="4" t="s">
        <v>55</v>
      </c>
      <c r="D821" s="4" t="s">
        <v>77</v>
      </c>
      <c r="E821" s="4">
        <v>35</v>
      </c>
      <c r="F821" s="5">
        <v>7.6</v>
      </c>
      <c r="G821" s="5">
        <v>5.2</v>
      </c>
      <c r="H821" s="6">
        <v>1160</v>
      </c>
      <c r="I821" s="4">
        <v>2</v>
      </c>
      <c r="J821" s="4">
        <v>277</v>
      </c>
      <c r="K821" s="4">
        <v>1</v>
      </c>
      <c r="L821" s="4">
        <v>11</v>
      </c>
      <c r="M821" s="4">
        <v>3</v>
      </c>
      <c r="N821" s="5">
        <v>-25.5</v>
      </c>
      <c r="O821" s="7">
        <f t="shared" si="96"/>
        <v>2</v>
      </c>
      <c r="P821" s="7">
        <f t="shared" si="97"/>
        <v>2</v>
      </c>
      <c r="Q821" s="7">
        <f t="shared" si="98"/>
        <v>3</v>
      </c>
      <c r="R821" s="7">
        <f t="shared" si="99"/>
        <v>7</v>
      </c>
      <c r="S821" s="8">
        <f t="shared" si="100"/>
        <v>48</v>
      </c>
      <c r="T821" s="7" t="str">
        <f t="shared" si="101"/>
        <v>C - Entwicklungspotenzial</v>
      </c>
      <c r="U821" s="4">
        <f>ROUND(((E821-Hilfswerte!$B$20)/Hilfswerte!$B$21)+((F821-Hilfswerte!$B$22)/Hilfswerte!$B$23)+((G821-Hilfswerte!$B$24)/Hilfswerte!$B$25)+0.1*INDEX(Hilfswerte!$B$4:$B$15,MATCH(C821,Hilfswerte!$A$4:$A$15,0)),2)</f>
        <v>-1.23</v>
      </c>
      <c r="V821" s="4">
        <f>ROUND(SQRT((((E821-Hilfswerte!$B$20)/Hilfswerte!$B$21)-Hilfswerte!$B$28)^2+(((F821-Hilfswerte!$B$22)/Hilfswerte!$B$23)-Hilfswerte!$B$29)^2+(((G821-Hilfswerte!$B$24)/Hilfswerte!$B$25)-Hilfswerte!$B$30)^2),3)</f>
        <v>1.2350000000000001</v>
      </c>
      <c r="W821" s="4">
        <f>ROUND(E821*Hilfswerte!$B$31,0)</f>
        <v>7194</v>
      </c>
      <c r="X821" s="4">
        <f t="shared" si="102"/>
        <v>6034</v>
      </c>
      <c r="Y821" s="4" t="str">
        <f>IF(T821="A - Top-Kunde","bereits Top-Kunde",IF(AND(V821&lt;=Hilfswerte!$B$34,H821&lt;0.5*W821),"Hoch",IF(AND(V821&lt;=Hilfswerte!$B$35,H821&lt;0.7*W821),"Mittel","Niedrig")))</f>
        <v>Niedrig</v>
      </c>
      <c r="Z821" s="4">
        <f t="shared" si="103"/>
        <v>29.3</v>
      </c>
      <c r="AA821" s="4" t="str">
        <f>IF(J821&gt;365,"Bereits abgewandert (Segment D)",IF(Z821&gt;=Hilfswerte!$B$38,"Rot - akut gefaehrdet",IF(Z821&gt;=Hilfswerte!$B$39,"Gelb - beobachten","Gruen - stabil")))</f>
        <v>Rot - akut gefaehrdet</v>
      </c>
    </row>
    <row r="822" spans="1:27" ht="15" customHeight="1" x14ac:dyDescent="0.25">
      <c r="A822" s="4" t="s">
        <v>1150</v>
      </c>
      <c r="B822" s="4" t="s">
        <v>955</v>
      </c>
      <c r="C822" s="4" t="s">
        <v>29</v>
      </c>
      <c r="D822" s="4" t="s">
        <v>77</v>
      </c>
      <c r="E822" s="4">
        <v>44</v>
      </c>
      <c r="F822" s="5">
        <v>10.5</v>
      </c>
      <c r="G822" s="5">
        <v>11.8</v>
      </c>
      <c r="H822" s="6">
        <v>5100</v>
      </c>
      <c r="I822" s="4">
        <v>3</v>
      </c>
      <c r="J822" s="4">
        <v>84</v>
      </c>
      <c r="K822" s="4">
        <v>0</v>
      </c>
      <c r="L822" s="4">
        <v>12</v>
      </c>
      <c r="M822" s="4">
        <v>2</v>
      </c>
      <c r="N822" s="5">
        <v>-3.9</v>
      </c>
      <c r="O822" s="7">
        <f t="shared" si="96"/>
        <v>4</v>
      </c>
      <c r="P822" s="7">
        <f t="shared" si="97"/>
        <v>3</v>
      </c>
      <c r="Q822" s="7">
        <f t="shared" si="98"/>
        <v>4</v>
      </c>
      <c r="R822" s="7">
        <f t="shared" si="99"/>
        <v>11</v>
      </c>
      <c r="S822" s="8">
        <f t="shared" si="100"/>
        <v>104.5</v>
      </c>
      <c r="T822" s="7" t="str">
        <f t="shared" si="101"/>
        <v>C - Entwicklungspotenzial</v>
      </c>
      <c r="U822" s="4">
        <f>ROUND(((E822-Hilfswerte!$B$20)/Hilfswerte!$B$21)+((F822-Hilfswerte!$B$22)/Hilfswerte!$B$23)+((G822-Hilfswerte!$B$24)/Hilfswerte!$B$25)+0.1*INDEX(Hilfswerte!$B$4:$B$15,MATCH(C822,Hilfswerte!$A$4:$A$15,0)),2)</f>
        <v>-0.12</v>
      </c>
      <c r="V822" s="4">
        <f>ROUND(SQRT((((E822-Hilfswerte!$B$20)/Hilfswerte!$B$21)-Hilfswerte!$B$28)^2+(((F822-Hilfswerte!$B$22)/Hilfswerte!$B$23)-Hilfswerte!$B$29)^2+(((G822-Hilfswerte!$B$24)/Hilfswerte!$B$25)-Hilfswerte!$B$30)^2),3)</f>
        <v>0.72599999999999998</v>
      </c>
      <c r="W822" s="4">
        <f>ROUND(E822*Hilfswerte!$B$31,0)</f>
        <v>9044</v>
      </c>
      <c r="X822" s="4">
        <f t="shared" si="102"/>
        <v>3944</v>
      </c>
      <c r="Y822" s="4" t="str">
        <f>IF(T822="A - Top-Kunde","bereits Top-Kunde",IF(AND(V822&lt;=Hilfswerte!$B$34,H822&lt;0.5*W822),"Hoch",IF(AND(V822&lt;=Hilfswerte!$B$35,H822&lt;0.7*W822),"Mittel","Niedrig")))</f>
        <v>Mittel</v>
      </c>
      <c r="Z822" s="4">
        <f t="shared" si="103"/>
        <v>8.1999999999999993</v>
      </c>
      <c r="AA822" s="4" t="str">
        <f>IF(J822&gt;365,"Bereits abgewandert (Segment D)",IF(Z822&gt;=Hilfswerte!$B$38,"Rot - akut gefaehrdet",IF(Z822&gt;=Hilfswerte!$B$39,"Gelb - beobachten","Gruen - stabil")))</f>
        <v>Gruen - stabil</v>
      </c>
    </row>
    <row r="823" spans="1:27" ht="15" customHeight="1" x14ac:dyDescent="0.25">
      <c r="A823" s="4" t="s">
        <v>1151</v>
      </c>
      <c r="B823" s="4" t="s">
        <v>1045</v>
      </c>
      <c r="C823" s="4" t="s">
        <v>84</v>
      </c>
      <c r="D823" s="4" t="s">
        <v>48</v>
      </c>
      <c r="E823" s="4">
        <v>63</v>
      </c>
      <c r="F823" s="5">
        <v>7.7</v>
      </c>
      <c r="G823" s="5">
        <v>3.4</v>
      </c>
      <c r="H823" s="6">
        <v>8940</v>
      </c>
      <c r="I823" s="4">
        <v>3</v>
      </c>
      <c r="J823" s="4">
        <v>105</v>
      </c>
      <c r="K823" s="4">
        <v>0</v>
      </c>
      <c r="L823" s="4">
        <v>-5</v>
      </c>
      <c r="M823" s="4">
        <v>3</v>
      </c>
      <c r="N823" s="5">
        <v>11.4</v>
      </c>
      <c r="O823" s="7">
        <f t="shared" si="96"/>
        <v>3</v>
      </c>
      <c r="P823" s="7">
        <f t="shared" si="97"/>
        <v>3</v>
      </c>
      <c r="Q823" s="7">
        <f t="shared" si="98"/>
        <v>5</v>
      </c>
      <c r="R823" s="7">
        <f t="shared" si="99"/>
        <v>11</v>
      </c>
      <c r="S823" s="8">
        <f t="shared" si="100"/>
        <v>115.7</v>
      </c>
      <c r="T823" s="7" t="str">
        <f t="shared" si="101"/>
        <v>B - Kernkunde</v>
      </c>
      <c r="U823" s="4">
        <f>ROUND(((E823-Hilfswerte!$B$20)/Hilfswerte!$B$21)+((F823-Hilfswerte!$B$22)/Hilfswerte!$B$23)+((G823-Hilfswerte!$B$24)/Hilfswerte!$B$25)+0.1*INDEX(Hilfswerte!$B$4:$B$15,MATCH(C823,Hilfswerte!$A$4:$A$15,0)),2)</f>
        <v>-1.69</v>
      </c>
      <c r="V823" s="4">
        <f>ROUND(SQRT((((E823-Hilfswerte!$B$20)/Hilfswerte!$B$21)-Hilfswerte!$B$28)^2+(((F823-Hilfswerte!$B$22)/Hilfswerte!$B$23)-Hilfswerte!$B$29)^2+(((G823-Hilfswerte!$B$24)/Hilfswerte!$B$25)-Hilfswerte!$B$30)^2),3)</f>
        <v>1.425</v>
      </c>
      <c r="W823" s="4">
        <f>ROUND(E823*Hilfswerte!$B$31,0)</f>
        <v>12949</v>
      </c>
      <c r="X823" s="4">
        <f t="shared" si="102"/>
        <v>4009</v>
      </c>
      <c r="Y823" s="4" t="str">
        <f>IF(T823="A - Top-Kunde","bereits Top-Kunde",IF(AND(V823&lt;=Hilfswerte!$B$34,H823&lt;0.5*W823),"Hoch",IF(AND(V823&lt;=Hilfswerte!$B$35,H823&lt;0.7*W823),"Mittel","Niedrig")))</f>
        <v>Niedrig</v>
      </c>
      <c r="Z823" s="4">
        <f t="shared" si="103"/>
        <v>5.3</v>
      </c>
      <c r="AA823" s="4" t="str">
        <f>IF(J823&gt;365,"Bereits abgewandert (Segment D)",IF(Z823&gt;=Hilfswerte!$B$38,"Rot - akut gefaehrdet",IF(Z823&gt;=Hilfswerte!$B$39,"Gelb - beobachten","Gruen - stabil")))</f>
        <v>Gruen - stabil</v>
      </c>
    </row>
    <row r="824" spans="1:27" ht="15" customHeight="1" x14ac:dyDescent="0.25">
      <c r="A824" s="4" t="s">
        <v>1152</v>
      </c>
      <c r="B824" s="4" t="s">
        <v>1153</v>
      </c>
      <c r="C824" s="4" t="s">
        <v>59</v>
      </c>
      <c r="D824" s="4" t="s">
        <v>30</v>
      </c>
      <c r="E824" s="4">
        <v>102</v>
      </c>
      <c r="F824" s="5">
        <v>27.4</v>
      </c>
      <c r="G824" s="5">
        <v>19.5</v>
      </c>
      <c r="H824" s="6">
        <v>1320</v>
      </c>
      <c r="I824" s="4">
        <v>1</v>
      </c>
      <c r="J824" s="4">
        <v>78</v>
      </c>
      <c r="K824" s="4">
        <v>0</v>
      </c>
      <c r="L824" s="4">
        <v>-5</v>
      </c>
      <c r="M824" s="4">
        <v>1</v>
      </c>
      <c r="N824" s="5">
        <v>32</v>
      </c>
      <c r="O824" s="7">
        <f t="shared" si="96"/>
        <v>4</v>
      </c>
      <c r="P824" s="7">
        <f t="shared" si="97"/>
        <v>1</v>
      </c>
      <c r="Q824" s="7">
        <f t="shared" si="98"/>
        <v>3</v>
      </c>
      <c r="R824" s="7">
        <f t="shared" si="99"/>
        <v>8</v>
      </c>
      <c r="S824" s="8">
        <f t="shared" si="100"/>
        <v>96</v>
      </c>
      <c r="T824" s="7" t="str">
        <f t="shared" si="101"/>
        <v>C - Entwicklungspotenzial</v>
      </c>
      <c r="U824" s="4">
        <f>ROUND(((E824-Hilfswerte!$B$20)/Hilfswerte!$B$21)+((F824-Hilfswerte!$B$22)/Hilfswerte!$B$23)+((G824-Hilfswerte!$B$24)/Hilfswerte!$B$25)+0.1*INDEX(Hilfswerte!$B$4:$B$15,MATCH(C824,Hilfswerte!$A$4:$A$15,0)),2)</f>
        <v>1.31</v>
      </c>
      <c r="V824" s="4">
        <f>ROUND(SQRT((((E824-Hilfswerte!$B$20)/Hilfswerte!$B$21)-Hilfswerte!$B$28)^2+(((F824-Hilfswerte!$B$22)/Hilfswerte!$B$23)-Hilfswerte!$B$29)^2+(((G824-Hilfswerte!$B$24)/Hilfswerte!$B$25)-Hilfswerte!$B$30)^2),3)</f>
        <v>1.3580000000000001</v>
      </c>
      <c r="W824" s="4">
        <f>ROUND(E824*Hilfswerte!$B$31,0)</f>
        <v>20966</v>
      </c>
      <c r="X824" s="4">
        <f t="shared" si="102"/>
        <v>19646</v>
      </c>
      <c r="Y824" s="4" t="str">
        <f>IF(T824="A - Top-Kunde","bereits Top-Kunde",IF(AND(V824&lt;=Hilfswerte!$B$34,H824&lt;0.5*W824),"Hoch",IF(AND(V824&lt;=Hilfswerte!$B$35,H824&lt;0.7*W824),"Mittel","Niedrig")))</f>
        <v>Niedrig</v>
      </c>
      <c r="Z824" s="4">
        <f t="shared" si="103"/>
        <v>3.9</v>
      </c>
      <c r="AA824" s="4" t="str">
        <f>IF(J824&gt;365,"Bereits abgewandert (Segment D)",IF(Z824&gt;=Hilfswerte!$B$38,"Rot - akut gefaehrdet",IF(Z824&gt;=Hilfswerte!$B$39,"Gelb - beobachten","Gruen - stabil")))</f>
        <v>Gruen - stabil</v>
      </c>
    </row>
    <row r="825" spans="1:27" ht="15" customHeight="1" x14ac:dyDescent="0.25">
      <c r="A825" s="4" t="s">
        <v>1154</v>
      </c>
      <c r="B825" s="4" t="s">
        <v>585</v>
      </c>
      <c r="C825" s="4" t="s">
        <v>38</v>
      </c>
      <c r="D825" s="4" t="s">
        <v>122</v>
      </c>
      <c r="E825" s="4">
        <v>27</v>
      </c>
      <c r="F825" s="5">
        <v>9</v>
      </c>
      <c r="G825" s="5">
        <v>20.3</v>
      </c>
      <c r="H825" s="6">
        <v>2390</v>
      </c>
      <c r="I825" s="4">
        <v>1</v>
      </c>
      <c r="J825" s="4">
        <v>32</v>
      </c>
      <c r="K825" s="4">
        <v>0</v>
      </c>
      <c r="L825" s="4">
        <v>-5</v>
      </c>
      <c r="M825" s="4">
        <v>1</v>
      </c>
      <c r="N825" s="5">
        <v>6.8</v>
      </c>
      <c r="O825" s="7">
        <f t="shared" si="96"/>
        <v>4</v>
      </c>
      <c r="P825" s="7">
        <f t="shared" si="97"/>
        <v>1</v>
      </c>
      <c r="Q825" s="7">
        <f t="shared" si="98"/>
        <v>3</v>
      </c>
      <c r="R825" s="7">
        <f t="shared" si="99"/>
        <v>8</v>
      </c>
      <c r="S825" s="8">
        <f t="shared" si="100"/>
        <v>83.4</v>
      </c>
      <c r="T825" s="7" t="str">
        <f t="shared" si="101"/>
        <v>C - Entwicklungspotenzial</v>
      </c>
      <c r="U825" s="4">
        <f>ROUND(((E825-Hilfswerte!$B$20)/Hilfswerte!$B$21)+((F825-Hilfswerte!$B$22)/Hilfswerte!$B$23)+((G825-Hilfswerte!$B$24)/Hilfswerte!$B$25)+0.1*INDEX(Hilfswerte!$B$4:$B$15,MATCH(C825,Hilfswerte!$A$4:$A$15,0)),2)</f>
        <v>1.2</v>
      </c>
      <c r="V825" s="4">
        <f>ROUND(SQRT((((E825-Hilfswerte!$B$20)/Hilfswerte!$B$21)-Hilfswerte!$B$28)^2+(((F825-Hilfswerte!$B$22)/Hilfswerte!$B$23)-Hilfswerte!$B$29)^2+(((G825-Hilfswerte!$B$24)/Hilfswerte!$B$25)-Hilfswerte!$B$30)^2),3)</f>
        <v>1.6459999999999999</v>
      </c>
      <c r="W825" s="4">
        <f>ROUND(E825*Hilfswerte!$B$31,0)</f>
        <v>5550</v>
      </c>
      <c r="X825" s="4">
        <f t="shared" si="102"/>
        <v>3160</v>
      </c>
      <c r="Y825" s="4" t="str">
        <f>IF(T825="A - Top-Kunde","bereits Top-Kunde",IF(AND(V825&lt;=Hilfswerte!$B$34,H825&lt;0.5*W825),"Hoch",IF(AND(V825&lt;=Hilfswerte!$B$35,H825&lt;0.7*W825),"Mittel","Niedrig")))</f>
        <v>Niedrig</v>
      </c>
      <c r="Z825" s="4">
        <f t="shared" si="103"/>
        <v>1.6</v>
      </c>
      <c r="AA825" s="4" t="str">
        <f>IF(J825&gt;365,"Bereits abgewandert (Segment D)",IF(Z825&gt;=Hilfswerte!$B$38,"Rot - akut gefaehrdet",IF(Z825&gt;=Hilfswerte!$B$39,"Gelb - beobachten","Gruen - stabil")))</f>
        <v>Gruen - stabil</v>
      </c>
    </row>
    <row r="826" spans="1:27" ht="15" customHeight="1" x14ac:dyDescent="0.25">
      <c r="A826" s="4" t="s">
        <v>1155</v>
      </c>
      <c r="B826" s="4" t="s">
        <v>198</v>
      </c>
      <c r="C826" s="4" t="s">
        <v>33</v>
      </c>
      <c r="D826" s="4" t="s">
        <v>30</v>
      </c>
      <c r="E826" s="4">
        <v>1020</v>
      </c>
      <c r="F826" s="5">
        <v>296.10000000000002</v>
      </c>
      <c r="G826" s="5">
        <v>3</v>
      </c>
      <c r="H826" s="6">
        <v>409740</v>
      </c>
      <c r="I826" s="4">
        <v>2</v>
      </c>
      <c r="J826" s="4">
        <v>29</v>
      </c>
      <c r="K826" s="4">
        <v>0</v>
      </c>
      <c r="L826" s="4">
        <v>4</v>
      </c>
      <c r="M826" s="4">
        <v>3</v>
      </c>
      <c r="N826" s="5">
        <v>-4.0999999999999996</v>
      </c>
      <c r="O826" s="7">
        <f t="shared" si="96"/>
        <v>5</v>
      </c>
      <c r="P826" s="7">
        <f t="shared" si="97"/>
        <v>2</v>
      </c>
      <c r="Q826" s="7">
        <f t="shared" si="98"/>
        <v>5</v>
      </c>
      <c r="R826" s="7">
        <f t="shared" si="99"/>
        <v>12</v>
      </c>
      <c r="S826" s="8">
        <f t="shared" si="100"/>
        <v>116.8</v>
      </c>
      <c r="T826" s="7" t="str">
        <f t="shared" si="101"/>
        <v>B - Kernkunde</v>
      </c>
      <c r="U826" s="4">
        <f>ROUND(((E826-Hilfswerte!$B$20)/Hilfswerte!$B$21)+((F826-Hilfswerte!$B$22)/Hilfswerte!$B$23)+((G826-Hilfswerte!$B$24)/Hilfswerte!$B$25)+0.1*INDEX(Hilfswerte!$B$4:$B$15,MATCH(C826,Hilfswerte!$A$4:$A$15,0)),2)</f>
        <v>7.57</v>
      </c>
      <c r="V826" s="4">
        <f>ROUND(SQRT((((E826-Hilfswerte!$B$20)/Hilfswerte!$B$21)-Hilfswerte!$B$28)^2+(((F826-Hilfswerte!$B$22)/Hilfswerte!$B$23)-Hilfswerte!$B$29)^2+(((G826-Hilfswerte!$B$24)/Hilfswerte!$B$25)-Hilfswerte!$B$30)^2),3)</f>
        <v>6.0620000000000003</v>
      </c>
      <c r="W826" s="4">
        <f>ROUND(E826*Hilfswerte!$B$31,0)</f>
        <v>209657</v>
      </c>
      <c r="X826" s="4">
        <f t="shared" si="102"/>
        <v>0</v>
      </c>
      <c r="Y826" s="4" t="str">
        <f>IF(T826="A - Top-Kunde","bereits Top-Kunde",IF(AND(V826&lt;=Hilfswerte!$B$34,H826&lt;0.5*W826),"Hoch",IF(AND(V826&lt;=Hilfswerte!$B$35,H826&lt;0.7*W826),"Mittel","Niedrig")))</f>
        <v>Niedrig</v>
      </c>
      <c r="Z826" s="4">
        <f t="shared" si="103"/>
        <v>3.9</v>
      </c>
      <c r="AA826" s="4" t="str">
        <f>IF(J826&gt;365,"Bereits abgewandert (Segment D)",IF(Z826&gt;=Hilfswerte!$B$38,"Rot - akut gefaehrdet",IF(Z826&gt;=Hilfswerte!$B$39,"Gelb - beobachten","Gruen - stabil")))</f>
        <v>Gruen - stabil</v>
      </c>
    </row>
    <row r="827" spans="1:27" ht="15" customHeight="1" x14ac:dyDescent="0.25">
      <c r="A827" s="4" t="s">
        <v>1156</v>
      </c>
      <c r="B827" s="4" t="s">
        <v>1157</v>
      </c>
      <c r="C827" s="4" t="s">
        <v>38</v>
      </c>
      <c r="D827" s="4" t="s">
        <v>30</v>
      </c>
      <c r="E827" s="4">
        <v>262</v>
      </c>
      <c r="F827" s="5">
        <v>80.7</v>
      </c>
      <c r="G827" s="5">
        <v>8.6</v>
      </c>
      <c r="H827" s="6">
        <v>0</v>
      </c>
      <c r="I827" s="4">
        <v>0</v>
      </c>
      <c r="J827" s="4">
        <v>873</v>
      </c>
      <c r="K827" s="4">
        <v>0</v>
      </c>
      <c r="L827" s="4">
        <v>-5</v>
      </c>
      <c r="M827" s="4">
        <v>0</v>
      </c>
      <c r="N827" s="5">
        <v>-75.3</v>
      </c>
      <c r="O827" s="7">
        <f t="shared" si="96"/>
        <v>1</v>
      </c>
      <c r="P827" s="7">
        <f t="shared" si="97"/>
        <v>1</v>
      </c>
      <c r="Q827" s="7">
        <f t="shared" si="98"/>
        <v>1</v>
      </c>
      <c r="R827" s="7">
        <f t="shared" si="99"/>
        <v>3</v>
      </c>
      <c r="S827" s="8">
        <f t="shared" si="100"/>
        <v>-7.7</v>
      </c>
      <c r="T827" s="7" t="str">
        <f t="shared" si="101"/>
        <v>D - Abwanderungsrisiko</v>
      </c>
      <c r="U827" s="4">
        <f>ROUND(((E827-Hilfswerte!$B$20)/Hilfswerte!$B$21)+((F827-Hilfswerte!$B$22)/Hilfswerte!$B$23)+((G827-Hilfswerte!$B$24)/Hilfswerte!$B$25)+0.1*INDEX(Hilfswerte!$B$4:$B$15,MATCH(C827,Hilfswerte!$A$4:$A$15,0)),2)</f>
        <v>1.64</v>
      </c>
      <c r="V827" s="4">
        <f>ROUND(SQRT((((E827-Hilfswerte!$B$20)/Hilfswerte!$B$21)-Hilfswerte!$B$28)^2+(((F827-Hilfswerte!$B$22)/Hilfswerte!$B$23)-Hilfswerte!$B$29)^2+(((G827-Hilfswerte!$B$24)/Hilfswerte!$B$25)-Hilfswerte!$B$30)^2),3)</f>
        <v>0.96899999999999997</v>
      </c>
      <c r="W827" s="4">
        <f>ROUND(E827*Hilfswerte!$B$31,0)</f>
        <v>53853</v>
      </c>
      <c r="X827" s="4">
        <f t="shared" si="102"/>
        <v>53853</v>
      </c>
      <c r="Y827" s="4" t="str">
        <f>IF(T827="A - Top-Kunde","bereits Top-Kunde",IF(AND(V827&lt;=Hilfswerte!$B$34,H827&lt;0.5*W827),"Hoch",IF(AND(V827&lt;=Hilfswerte!$B$35,H827&lt;0.7*W827),"Mittel","Niedrig")))</f>
        <v>Mittel</v>
      </c>
      <c r="Z827" s="4">
        <f t="shared" si="103"/>
        <v>73.8</v>
      </c>
      <c r="AA827" s="4" t="str">
        <f>IF(J827&gt;365,"Bereits abgewandert (Segment D)",IF(Z827&gt;=Hilfswerte!$B$38,"Rot - akut gefaehrdet",IF(Z827&gt;=Hilfswerte!$B$39,"Gelb - beobachten","Gruen - stabil")))</f>
        <v>Bereits abgewandert (Segment D)</v>
      </c>
    </row>
    <row r="828" spans="1:27" ht="15" customHeight="1" x14ac:dyDescent="0.25">
      <c r="A828" s="4" t="s">
        <v>1158</v>
      </c>
      <c r="B828" s="4" t="s">
        <v>273</v>
      </c>
      <c r="C828" s="4" t="s">
        <v>51</v>
      </c>
      <c r="D828" s="4" t="s">
        <v>30</v>
      </c>
      <c r="E828" s="4">
        <v>263</v>
      </c>
      <c r="F828" s="5">
        <v>53.1</v>
      </c>
      <c r="G828" s="5">
        <v>2.2999999999999998</v>
      </c>
      <c r="H828" s="6">
        <v>5650</v>
      </c>
      <c r="I828" s="4">
        <v>1</v>
      </c>
      <c r="J828" s="4">
        <v>352</v>
      </c>
      <c r="K828" s="4">
        <v>1</v>
      </c>
      <c r="L828" s="4">
        <v>13</v>
      </c>
      <c r="M828" s="4">
        <v>3</v>
      </c>
      <c r="N828" s="5">
        <v>32</v>
      </c>
      <c r="O828" s="7">
        <f t="shared" si="96"/>
        <v>2</v>
      </c>
      <c r="P828" s="7">
        <f t="shared" si="97"/>
        <v>1</v>
      </c>
      <c r="Q828" s="7">
        <f t="shared" si="98"/>
        <v>4</v>
      </c>
      <c r="R828" s="7">
        <f t="shared" si="99"/>
        <v>7</v>
      </c>
      <c r="S828" s="8">
        <f t="shared" si="100"/>
        <v>76.099999999999994</v>
      </c>
      <c r="T828" s="7" t="str">
        <f t="shared" si="101"/>
        <v>C - Entwicklungspotenzial</v>
      </c>
      <c r="U828" s="4">
        <f>ROUND(((E828-Hilfswerte!$B$20)/Hilfswerte!$B$21)+((F828-Hilfswerte!$B$22)/Hilfswerte!$B$23)+((G828-Hilfswerte!$B$24)/Hilfswerte!$B$25)+0.1*INDEX(Hilfswerte!$B$4:$B$15,MATCH(C828,Hilfswerte!$A$4:$A$15,0)),2)</f>
        <v>0.16</v>
      </c>
      <c r="V828" s="4">
        <f>ROUND(SQRT((((E828-Hilfswerte!$B$20)/Hilfswerte!$B$21)-Hilfswerte!$B$28)^2+(((F828-Hilfswerte!$B$22)/Hilfswerte!$B$23)-Hilfswerte!$B$29)^2+(((G828-Hilfswerte!$B$24)/Hilfswerte!$B$25)-Hilfswerte!$B$30)^2),3)</f>
        <v>1.4990000000000001</v>
      </c>
      <c r="W828" s="4">
        <f>ROUND(E828*Hilfswerte!$B$31,0)</f>
        <v>54059</v>
      </c>
      <c r="X828" s="4">
        <f t="shared" si="102"/>
        <v>48409</v>
      </c>
      <c r="Y828" s="4" t="str">
        <f>IF(T828="A - Top-Kunde","bereits Top-Kunde",IF(AND(V828&lt;=Hilfswerte!$B$34,H828&lt;0.5*W828),"Hoch",IF(AND(V828&lt;=Hilfswerte!$B$35,H828&lt;0.7*W828),"Mittel","Niedrig")))</f>
        <v>Niedrig</v>
      </c>
      <c r="Z828" s="4">
        <f t="shared" si="103"/>
        <v>23.2</v>
      </c>
      <c r="AA828" s="4" t="str">
        <f>IF(J828&gt;365,"Bereits abgewandert (Segment D)",IF(Z828&gt;=Hilfswerte!$B$38,"Rot - akut gefaehrdet",IF(Z828&gt;=Hilfswerte!$B$39,"Gelb - beobachten","Gruen - stabil")))</f>
        <v>Rot - akut gefaehrdet</v>
      </c>
    </row>
    <row r="829" spans="1:27" ht="15" customHeight="1" x14ac:dyDescent="0.25">
      <c r="A829" s="4" t="s">
        <v>1159</v>
      </c>
      <c r="B829" s="4" t="s">
        <v>559</v>
      </c>
      <c r="C829" s="4" t="s">
        <v>62</v>
      </c>
      <c r="D829" s="4" t="s">
        <v>30</v>
      </c>
      <c r="E829" s="4">
        <v>8</v>
      </c>
      <c r="F829" s="5">
        <v>1.7</v>
      </c>
      <c r="G829" s="5">
        <v>3.2</v>
      </c>
      <c r="H829" s="6">
        <v>2670</v>
      </c>
      <c r="I829" s="4">
        <v>2</v>
      </c>
      <c r="J829" s="4">
        <v>212</v>
      </c>
      <c r="K829" s="4">
        <v>0</v>
      </c>
      <c r="L829" s="4">
        <v>-5</v>
      </c>
      <c r="M829" s="4">
        <v>1</v>
      </c>
      <c r="N829" s="5">
        <v>13.5</v>
      </c>
      <c r="O829" s="7">
        <f t="shared" si="96"/>
        <v>2</v>
      </c>
      <c r="P829" s="7">
        <f t="shared" si="97"/>
        <v>2</v>
      </c>
      <c r="Q829" s="7">
        <f t="shared" si="98"/>
        <v>4</v>
      </c>
      <c r="R829" s="7">
        <f t="shared" si="99"/>
        <v>8</v>
      </c>
      <c r="S829" s="8">
        <f t="shared" si="100"/>
        <v>86.8</v>
      </c>
      <c r="T829" s="7" t="str">
        <f t="shared" si="101"/>
        <v>C - Entwicklungspotenzial</v>
      </c>
      <c r="U829" s="4">
        <f>ROUND(((E829-Hilfswerte!$B$20)/Hilfswerte!$B$21)+((F829-Hilfswerte!$B$22)/Hilfswerte!$B$23)+((G829-Hilfswerte!$B$24)/Hilfswerte!$B$25)+0.1*INDEX(Hilfswerte!$B$4:$B$15,MATCH(C829,Hilfswerte!$A$4:$A$15,0)),2)</f>
        <v>-1.65</v>
      </c>
      <c r="V829" s="4">
        <f>ROUND(SQRT((((E829-Hilfswerte!$B$20)/Hilfswerte!$B$21)-Hilfswerte!$B$28)^2+(((F829-Hilfswerte!$B$22)/Hilfswerte!$B$23)-Hilfswerte!$B$29)^2+(((G829-Hilfswerte!$B$24)/Hilfswerte!$B$25)-Hilfswerte!$B$30)^2),3)</f>
        <v>1.5820000000000001</v>
      </c>
      <c r="W829" s="4">
        <f>ROUND(E829*Hilfswerte!$B$31,0)</f>
        <v>1644</v>
      </c>
      <c r="X829" s="4">
        <f t="shared" si="102"/>
        <v>0</v>
      </c>
      <c r="Y829" s="4" t="str">
        <f>IF(T829="A - Top-Kunde","bereits Top-Kunde",IF(AND(V829&lt;=Hilfswerte!$B$34,H829&lt;0.5*W829),"Hoch",IF(AND(V829&lt;=Hilfswerte!$B$35,H829&lt;0.7*W829),"Mittel","Niedrig")))</f>
        <v>Niedrig</v>
      </c>
      <c r="Z829" s="4">
        <f t="shared" si="103"/>
        <v>10.6</v>
      </c>
      <c r="AA829" s="4" t="str">
        <f>IF(J829&gt;365,"Bereits abgewandert (Segment D)",IF(Z829&gt;=Hilfswerte!$B$38,"Rot - akut gefaehrdet",IF(Z829&gt;=Hilfswerte!$B$39,"Gelb - beobachten","Gruen - stabil")))</f>
        <v>Gruen - stabil</v>
      </c>
    </row>
    <row r="830" spans="1:27" ht="15" customHeight="1" x14ac:dyDescent="0.25">
      <c r="A830" s="4" t="s">
        <v>1160</v>
      </c>
      <c r="B830" s="4" t="s">
        <v>1161</v>
      </c>
      <c r="C830" s="4" t="s">
        <v>55</v>
      </c>
      <c r="D830" s="4" t="s">
        <v>30</v>
      </c>
      <c r="E830" s="4">
        <v>155</v>
      </c>
      <c r="F830" s="5">
        <v>42.4</v>
      </c>
      <c r="G830" s="5">
        <v>20.5</v>
      </c>
      <c r="H830" s="6">
        <v>11170</v>
      </c>
      <c r="I830" s="4">
        <v>2</v>
      </c>
      <c r="J830" s="4">
        <v>230</v>
      </c>
      <c r="K830" s="4">
        <v>0</v>
      </c>
      <c r="L830" s="4">
        <v>0</v>
      </c>
      <c r="M830" s="4">
        <v>2</v>
      </c>
      <c r="N830" s="5">
        <v>24.1</v>
      </c>
      <c r="O830" s="7">
        <f t="shared" si="96"/>
        <v>2</v>
      </c>
      <c r="P830" s="7">
        <f t="shared" si="97"/>
        <v>2</v>
      </c>
      <c r="Q830" s="7">
        <f t="shared" si="98"/>
        <v>5</v>
      </c>
      <c r="R830" s="7">
        <f t="shared" si="99"/>
        <v>9</v>
      </c>
      <c r="S830" s="8">
        <f t="shared" si="100"/>
        <v>102.1</v>
      </c>
      <c r="T830" s="7" t="str">
        <f t="shared" si="101"/>
        <v>C - Entwicklungspotenzial</v>
      </c>
      <c r="U830" s="4">
        <f>ROUND(((E830-Hilfswerte!$B$20)/Hilfswerte!$B$21)+((F830-Hilfswerte!$B$22)/Hilfswerte!$B$23)+((G830-Hilfswerte!$B$24)/Hilfswerte!$B$25)+0.1*INDEX(Hilfswerte!$B$4:$B$15,MATCH(C830,Hilfswerte!$A$4:$A$15,0)),2)</f>
        <v>2.34</v>
      </c>
      <c r="V830" s="4">
        <f>ROUND(SQRT((((E830-Hilfswerte!$B$20)/Hilfswerte!$B$21)-Hilfswerte!$B$28)^2+(((F830-Hilfswerte!$B$22)/Hilfswerte!$B$23)-Hilfswerte!$B$29)^2+(((G830-Hilfswerte!$B$24)/Hilfswerte!$B$25)-Hilfswerte!$B$30)^2),3)</f>
        <v>1.478</v>
      </c>
      <c r="W830" s="4">
        <f>ROUND(E830*Hilfswerte!$B$31,0)</f>
        <v>31860</v>
      </c>
      <c r="X830" s="4">
        <f t="shared" si="102"/>
        <v>20690</v>
      </c>
      <c r="Y830" s="4" t="str">
        <f>IF(T830="A - Top-Kunde","bereits Top-Kunde",IF(AND(V830&lt;=Hilfswerte!$B$34,H830&lt;0.5*W830),"Hoch",IF(AND(V830&lt;=Hilfswerte!$B$35,H830&lt;0.7*W830),"Mittel","Niedrig")))</f>
        <v>Niedrig</v>
      </c>
      <c r="Z830" s="4">
        <f t="shared" si="103"/>
        <v>11.5</v>
      </c>
      <c r="AA830" s="4" t="str">
        <f>IF(J830&gt;365,"Bereits abgewandert (Segment D)",IF(Z830&gt;=Hilfswerte!$B$38,"Rot - akut gefaehrdet",IF(Z830&gt;=Hilfswerte!$B$39,"Gelb - beobachten","Gruen - stabil")))</f>
        <v>Gruen - stabil</v>
      </c>
    </row>
    <row r="831" spans="1:27" ht="15" customHeight="1" x14ac:dyDescent="0.25">
      <c r="A831" s="4" t="s">
        <v>1162</v>
      </c>
      <c r="B831" s="4" t="s">
        <v>1157</v>
      </c>
      <c r="C831" s="4" t="s">
        <v>65</v>
      </c>
      <c r="D831" s="4" t="s">
        <v>30</v>
      </c>
      <c r="E831" s="4">
        <v>208</v>
      </c>
      <c r="F831" s="5">
        <v>76.599999999999994</v>
      </c>
      <c r="G831" s="5">
        <v>14.2</v>
      </c>
      <c r="H831" s="6">
        <v>6750</v>
      </c>
      <c r="I831" s="4">
        <v>1</v>
      </c>
      <c r="J831" s="4">
        <v>215</v>
      </c>
      <c r="K831" s="4">
        <v>0</v>
      </c>
      <c r="L831" s="4">
        <v>10</v>
      </c>
      <c r="M831" s="4">
        <v>6</v>
      </c>
      <c r="N831" s="5">
        <v>19.100000000000001</v>
      </c>
      <c r="O831" s="7">
        <f t="shared" si="96"/>
        <v>2</v>
      </c>
      <c r="P831" s="7">
        <f t="shared" si="97"/>
        <v>1</v>
      </c>
      <c r="Q831" s="7">
        <f t="shared" si="98"/>
        <v>4</v>
      </c>
      <c r="R831" s="7">
        <f t="shared" si="99"/>
        <v>7</v>
      </c>
      <c r="S831" s="8">
        <f t="shared" si="100"/>
        <v>76.599999999999994</v>
      </c>
      <c r="T831" s="7" t="str">
        <f t="shared" si="101"/>
        <v>C - Entwicklungspotenzial</v>
      </c>
      <c r="U831" s="4">
        <f>ROUND(((E831-Hilfswerte!$B$20)/Hilfswerte!$B$21)+((F831-Hilfswerte!$B$22)/Hilfswerte!$B$23)+((G831-Hilfswerte!$B$24)/Hilfswerte!$B$25)+0.1*INDEX(Hilfswerte!$B$4:$B$15,MATCH(C831,Hilfswerte!$A$4:$A$15,0)),2)</f>
        <v>1.83</v>
      </c>
      <c r="V831" s="4">
        <f>ROUND(SQRT((((E831-Hilfswerte!$B$20)/Hilfswerte!$B$21)-Hilfswerte!$B$28)^2+(((F831-Hilfswerte!$B$22)/Hilfswerte!$B$23)-Hilfswerte!$B$29)^2+(((G831-Hilfswerte!$B$24)/Hilfswerte!$B$25)-Hilfswerte!$B$30)^2),3)</f>
        <v>0.86599999999999999</v>
      </c>
      <c r="W831" s="4">
        <f>ROUND(E831*Hilfswerte!$B$31,0)</f>
        <v>42754</v>
      </c>
      <c r="X831" s="4">
        <f t="shared" si="102"/>
        <v>36004</v>
      </c>
      <c r="Y831" s="4" t="str">
        <f>IF(T831="A - Top-Kunde","bereits Top-Kunde",IF(AND(V831&lt;=Hilfswerte!$B$34,H831&lt;0.5*W831),"Hoch",IF(AND(V831&lt;=Hilfswerte!$B$35,H831&lt;0.7*W831),"Mittel","Niedrig")))</f>
        <v>Mittel</v>
      </c>
      <c r="Z831" s="4">
        <f t="shared" si="103"/>
        <v>12.8</v>
      </c>
      <c r="AA831" s="4" t="str">
        <f>IF(J831&gt;365,"Bereits abgewandert (Segment D)",IF(Z831&gt;=Hilfswerte!$B$38,"Rot - akut gefaehrdet",IF(Z831&gt;=Hilfswerte!$B$39,"Gelb - beobachten","Gruen - stabil")))</f>
        <v>Gruen - stabil</v>
      </c>
    </row>
    <row r="832" spans="1:27" ht="15" customHeight="1" x14ac:dyDescent="0.25">
      <c r="A832" s="4" t="s">
        <v>1163</v>
      </c>
      <c r="B832" s="4" t="s">
        <v>520</v>
      </c>
      <c r="C832" s="4" t="s">
        <v>38</v>
      </c>
      <c r="D832" s="4" t="s">
        <v>30</v>
      </c>
      <c r="E832" s="4">
        <v>26</v>
      </c>
      <c r="F832" s="5">
        <v>5.0999999999999996</v>
      </c>
      <c r="G832" s="5">
        <v>11.6</v>
      </c>
      <c r="H832" s="6">
        <v>1320</v>
      </c>
      <c r="I832" s="4">
        <v>3</v>
      </c>
      <c r="J832" s="4">
        <v>3</v>
      </c>
      <c r="K832" s="4">
        <v>0</v>
      </c>
      <c r="L832" s="4">
        <v>8</v>
      </c>
      <c r="M832" s="4">
        <v>1</v>
      </c>
      <c r="N832" s="5">
        <v>-16.399999999999999</v>
      </c>
      <c r="O832" s="7">
        <f t="shared" si="96"/>
        <v>5</v>
      </c>
      <c r="P832" s="7">
        <f t="shared" si="97"/>
        <v>3</v>
      </c>
      <c r="Q832" s="7">
        <f t="shared" si="98"/>
        <v>3</v>
      </c>
      <c r="R832" s="7">
        <f t="shared" si="99"/>
        <v>11</v>
      </c>
      <c r="S832" s="8">
        <f t="shared" si="100"/>
        <v>99.4</v>
      </c>
      <c r="T832" s="7" t="str">
        <f t="shared" si="101"/>
        <v>C - Entwicklungspotenzial</v>
      </c>
      <c r="U832" s="4">
        <f>ROUND(((E832-Hilfswerte!$B$20)/Hilfswerte!$B$21)+((F832-Hilfswerte!$B$22)/Hilfswerte!$B$23)+((G832-Hilfswerte!$B$24)/Hilfswerte!$B$25)+0.1*INDEX(Hilfswerte!$B$4:$B$15,MATCH(C832,Hilfswerte!$A$4:$A$15,0)),2)</f>
        <v>-0.25</v>
      </c>
      <c r="V832" s="4">
        <f>ROUND(SQRT((((E832-Hilfswerte!$B$20)/Hilfswerte!$B$21)-Hilfswerte!$B$28)^2+(((F832-Hilfswerte!$B$22)/Hilfswerte!$B$23)-Hilfswerte!$B$29)^2+(((G832-Hilfswerte!$B$24)/Hilfswerte!$B$25)-Hilfswerte!$B$30)^2),3)</f>
        <v>0.84499999999999997</v>
      </c>
      <c r="W832" s="4">
        <f>ROUND(E832*Hilfswerte!$B$31,0)</f>
        <v>5344</v>
      </c>
      <c r="X832" s="4">
        <f t="shared" si="102"/>
        <v>4024</v>
      </c>
      <c r="Y832" s="4" t="str">
        <f>IF(T832="A - Top-Kunde","bereits Top-Kunde",IF(AND(V832&lt;=Hilfswerte!$B$34,H832&lt;0.5*W832),"Hoch",IF(AND(V832&lt;=Hilfswerte!$B$35,H832&lt;0.7*W832),"Mittel","Niedrig")))</f>
        <v>Mittel</v>
      </c>
      <c r="Z832" s="4">
        <f t="shared" si="103"/>
        <v>8.3000000000000007</v>
      </c>
      <c r="AA832" s="4" t="str">
        <f>IF(J832&gt;365,"Bereits abgewandert (Segment D)",IF(Z832&gt;=Hilfswerte!$B$38,"Rot - akut gefaehrdet",IF(Z832&gt;=Hilfswerte!$B$39,"Gelb - beobachten","Gruen - stabil")))</f>
        <v>Gruen - stabil</v>
      </c>
    </row>
    <row r="833" spans="1:27" ht="15" customHeight="1" x14ac:dyDescent="0.25">
      <c r="A833" s="4" t="s">
        <v>1164</v>
      </c>
      <c r="B833" s="4" t="s">
        <v>483</v>
      </c>
      <c r="C833" s="4" t="s">
        <v>55</v>
      </c>
      <c r="D833" s="4" t="s">
        <v>30</v>
      </c>
      <c r="E833" s="4">
        <v>22</v>
      </c>
      <c r="F833" s="5">
        <v>3</v>
      </c>
      <c r="G833" s="5">
        <v>15</v>
      </c>
      <c r="H833" s="6">
        <v>0</v>
      </c>
      <c r="I833" s="4">
        <v>0</v>
      </c>
      <c r="J833" s="4">
        <v>419</v>
      </c>
      <c r="K833" s="4">
        <v>0</v>
      </c>
      <c r="L833" s="4">
        <v>16</v>
      </c>
      <c r="M833" s="4">
        <v>0</v>
      </c>
      <c r="N833" s="5">
        <v>-31.3</v>
      </c>
      <c r="O833" s="7">
        <f t="shared" si="96"/>
        <v>1</v>
      </c>
      <c r="P833" s="7">
        <f t="shared" si="97"/>
        <v>1</v>
      </c>
      <c r="Q833" s="7">
        <f t="shared" si="98"/>
        <v>1</v>
      </c>
      <c r="R833" s="7">
        <f t="shared" si="99"/>
        <v>3</v>
      </c>
      <c r="S833" s="8">
        <f t="shared" si="100"/>
        <v>9.6</v>
      </c>
      <c r="T833" s="7" t="str">
        <f t="shared" si="101"/>
        <v>D - Abwanderungsrisiko</v>
      </c>
      <c r="U833" s="4">
        <f>ROUND(((E833-Hilfswerte!$B$20)/Hilfswerte!$B$21)+((F833-Hilfswerte!$B$22)/Hilfswerte!$B$23)+((G833-Hilfswerte!$B$24)/Hilfswerte!$B$25)+0.1*INDEX(Hilfswerte!$B$4:$B$15,MATCH(C833,Hilfswerte!$A$4:$A$15,0)),2)</f>
        <v>0.18</v>
      </c>
      <c r="V833" s="4">
        <f>ROUND(SQRT((((E833-Hilfswerte!$B$20)/Hilfswerte!$B$21)-Hilfswerte!$B$28)^2+(((F833-Hilfswerte!$B$22)/Hilfswerte!$B$23)-Hilfswerte!$B$29)^2+(((G833-Hilfswerte!$B$24)/Hilfswerte!$B$25)-Hilfswerte!$B$30)^2),3)</f>
        <v>1.0669999999999999</v>
      </c>
      <c r="W833" s="4">
        <f>ROUND(E833*Hilfswerte!$B$31,0)</f>
        <v>4522</v>
      </c>
      <c r="X833" s="4">
        <f t="shared" si="102"/>
        <v>4522</v>
      </c>
      <c r="Y833" s="4" t="str">
        <f>IF(T833="A - Top-Kunde","bereits Top-Kunde",IF(AND(V833&lt;=Hilfswerte!$B$34,H833&lt;0.5*W833),"Hoch",IF(AND(V833&lt;=Hilfswerte!$B$35,H833&lt;0.7*W833),"Mittel","Niedrig")))</f>
        <v>Mittel</v>
      </c>
      <c r="Z833" s="4">
        <f t="shared" si="103"/>
        <v>36.700000000000003</v>
      </c>
      <c r="AA833" s="4" t="str">
        <f>IF(J833&gt;365,"Bereits abgewandert (Segment D)",IF(Z833&gt;=Hilfswerte!$B$38,"Rot - akut gefaehrdet",IF(Z833&gt;=Hilfswerte!$B$39,"Gelb - beobachten","Gruen - stabil")))</f>
        <v>Bereits abgewandert (Segment D)</v>
      </c>
    </row>
    <row r="834" spans="1:27" ht="15" customHeight="1" x14ac:dyDescent="0.25">
      <c r="A834" s="4" t="s">
        <v>1165</v>
      </c>
      <c r="B834" s="4" t="s">
        <v>1153</v>
      </c>
      <c r="C834" s="4" t="s">
        <v>59</v>
      </c>
      <c r="D834" s="4" t="s">
        <v>30</v>
      </c>
      <c r="E834" s="4">
        <v>124</v>
      </c>
      <c r="F834" s="5">
        <v>30.5</v>
      </c>
      <c r="G834" s="5">
        <v>4.7</v>
      </c>
      <c r="H834" s="6">
        <v>2120</v>
      </c>
      <c r="I834" s="4">
        <v>1</v>
      </c>
      <c r="J834" s="4">
        <v>244</v>
      </c>
      <c r="K834" s="4">
        <v>0</v>
      </c>
      <c r="L834" s="4">
        <v>-2</v>
      </c>
      <c r="M834" s="4">
        <v>4</v>
      </c>
      <c r="N834" s="5">
        <v>-1.3</v>
      </c>
      <c r="O834" s="7">
        <f t="shared" ref="O834:O897" si="104">IF(J834&gt;365,1,IF(J834&lt;=30,5,IF(J834&lt;=90,4,IF(J834&lt;=180,3,2))))</f>
        <v>2</v>
      </c>
      <c r="P834" s="7">
        <f t="shared" ref="P834:P897" si="105">IF(I834&gt;=5,5,IF(I834&gt;=4,4,IF(I834&gt;=3,3,IF(I834&gt;=2,2,1))))</f>
        <v>1</v>
      </c>
      <c r="Q834" s="7">
        <f t="shared" ref="Q834:Q897" si="106">IF(H834&gt;=7500,5,IF(H834&gt;=2500,4,IF(H834&gt;=1000,3,IF(H834&gt;=1,2,1))))</f>
        <v>3</v>
      </c>
      <c r="R834" s="7">
        <f t="shared" ref="R834:R897" si="107">O834+P834+Q834</f>
        <v>6</v>
      </c>
      <c r="S834" s="8">
        <f t="shared" ref="S834:S897" si="108">ROUND(10*R834+0.5*N834-6*K834-0.3*MAX(0,L834),1)</f>
        <v>59.4</v>
      </c>
      <c r="T834" s="7" t="str">
        <f t="shared" ref="T834:T897" si="109">IF(J834&gt;365,"D - Abwanderungsrisiko",IF(S834&gt;=125,"A - Top-Kunde",IF(S834&gt;=105,"B - Kernkunde","C - Entwicklungspotenzial")))</f>
        <v>C - Entwicklungspotenzial</v>
      </c>
      <c r="U834" s="4">
        <f>ROUND(((E834-Hilfswerte!$B$20)/Hilfswerte!$B$21)+((F834-Hilfswerte!$B$22)/Hilfswerte!$B$23)+((G834-Hilfswerte!$B$24)/Hilfswerte!$B$25)+0.1*INDEX(Hilfswerte!$B$4:$B$15,MATCH(C834,Hilfswerte!$A$4:$A$15,0)),2)</f>
        <v>-0.89</v>
      </c>
      <c r="V834" s="4">
        <f>ROUND(SQRT((((E834-Hilfswerte!$B$20)/Hilfswerte!$B$21)-Hilfswerte!$B$28)^2+(((F834-Hilfswerte!$B$22)/Hilfswerte!$B$23)-Hilfswerte!$B$29)^2+(((G834-Hilfswerte!$B$24)/Hilfswerte!$B$25)-Hilfswerte!$B$30)^2),3)</f>
        <v>1.0580000000000001</v>
      </c>
      <c r="W834" s="4">
        <f>ROUND(E834*Hilfswerte!$B$31,0)</f>
        <v>25488</v>
      </c>
      <c r="X834" s="4">
        <f t="shared" ref="X834:X897" si="110">MAX(0,W834-H834)</f>
        <v>23368</v>
      </c>
      <c r="Y834" s="4" t="str">
        <f>IF(T834="A - Top-Kunde","bereits Top-Kunde",IF(AND(V834&lt;=Hilfswerte!$B$34,H834&lt;0.5*W834),"Hoch",IF(AND(V834&lt;=Hilfswerte!$B$35,H834&lt;0.7*W834),"Mittel","Niedrig")))</f>
        <v>Mittel</v>
      </c>
      <c r="Z834" s="4">
        <f t="shared" ref="Z834:Z897" si="111">ROUND(0.4*MAX(0,-N834)+3*K834+0.2*MAX(0,L834)+0.05*J834,1)</f>
        <v>12.7</v>
      </c>
      <c r="AA834" s="4" t="str">
        <f>IF(J834&gt;365,"Bereits abgewandert (Segment D)",IF(Z834&gt;=Hilfswerte!$B$38,"Rot - akut gefaehrdet",IF(Z834&gt;=Hilfswerte!$B$39,"Gelb - beobachten","Gruen - stabil")))</f>
        <v>Gruen - stabil</v>
      </c>
    </row>
    <row r="835" spans="1:27" ht="15" customHeight="1" x14ac:dyDescent="0.25">
      <c r="A835" s="4" t="s">
        <v>1166</v>
      </c>
      <c r="B835" s="4" t="s">
        <v>355</v>
      </c>
      <c r="C835" s="4" t="s">
        <v>89</v>
      </c>
      <c r="D835" s="4" t="s">
        <v>30</v>
      </c>
      <c r="E835" s="4">
        <v>7</v>
      </c>
      <c r="F835" s="5">
        <v>2</v>
      </c>
      <c r="G835" s="5">
        <v>1.6</v>
      </c>
      <c r="H835" s="6">
        <v>200</v>
      </c>
      <c r="I835" s="4">
        <v>1</v>
      </c>
      <c r="J835" s="4">
        <v>88</v>
      </c>
      <c r="K835" s="4">
        <v>0</v>
      </c>
      <c r="L835" s="4">
        <v>15</v>
      </c>
      <c r="M835" s="4">
        <v>6</v>
      </c>
      <c r="N835" s="5">
        <v>-8.6</v>
      </c>
      <c r="O835" s="7">
        <f t="shared" si="104"/>
        <v>4</v>
      </c>
      <c r="P835" s="7">
        <f t="shared" si="105"/>
        <v>1</v>
      </c>
      <c r="Q835" s="7">
        <f t="shared" si="106"/>
        <v>2</v>
      </c>
      <c r="R835" s="7">
        <f t="shared" si="107"/>
        <v>7</v>
      </c>
      <c r="S835" s="8">
        <f t="shared" si="108"/>
        <v>61.2</v>
      </c>
      <c r="T835" s="7" t="str">
        <f t="shared" si="109"/>
        <v>C - Entwicklungspotenzial</v>
      </c>
      <c r="U835" s="4">
        <f>ROUND(((E835-Hilfswerte!$B$20)/Hilfswerte!$B$21)+((F835-Hilfswerte!$B$22)/Hilfswerte!$B$23)+((G835-Hilfswerte!$B$24)/Hilfswerte!$B$25)+0.1*INDEX(Hilfswerte!$B$4:$B$15,MATCH(C835,Hilfswerte!$A$4:$A$15,0)),2)</f>
        <v>-2.0299999999999998</v>
      </c>
      <c r="V835" s="4">
        <f>ROUND(SQRT((((E835-Hilfswerte!$B$20)/Hilfswerte!$B$21)-Hilfswerte!$B$28)^2+(((F835-Hilfswerte!$B$22)/Hilfswerte!$B$23)-Hilfswerte!$B$29)^2+(((G835-Hilfswerte!$B$24)/Hilfswerte!$B$25)-Hilfswerte!$B$30)^2),3)</f>
        <v>1.792</v>
      </c>
      <c r="W835" s="4">
        <f>ROUND(E835*Hilfswerte!$B$31,0)</f>
        <v>1439</v>
      </c>
      <c r="X835" s="4">
        <f t="shared" si="110"/>
        <v>1239</v>
      </c>
      <c r="Y835" s="4" t="str">
        <f>IF(T835="A - Top-Kunde","bereits Top-Kunde",IF(AND(V835&lt;=Hilfswerte!$B$34,H835&lt;0.5*W835),"Hoch",IF(AND(V835&lt;=Hilfswerte!$B$35,H835&lt;0.7*W835),"Mittel","Niedrig")))</f>
        <v>Niedrig</v>
      </c>
      <c r="Z835" s="4">
        <f t="shared" si="111"/>
        <v>10.8</v>
      </c>
      <c r="AA835" s="4" t="str">
        <f>IF(J835&gt;365,"Bereits abgewandert (Segment D)",IF(Z835&gt;=Hilfswerte!$B$38,"Rot - akut gefaehrdet",IF(Z835&gt;=Hilfswerte!$B$39,"Gelb - beobachten","Gruen - stabil")))</f>
        <v>Gruen - stabil</v>
      </c>
    </row>
    <row r="836" spans="1:27" ht="15" customHeight="1" x14ac:dyDescent="0.25">
      <c r="A836" s="4" t="s">
        <v>1167</v>
      </c>
      <c r="B836" s="4" t="s">
        <v>559</v>
      </c>
      <c r="C836" s="4" t="s">
        <v>89</v>
      </c>
      <c r="D836" s="4" t="s">
        <v>30</v>
      </c>
      <c r="E836" s="4">
        <v>5</v>
      </c>
      <c r="F836" s="5">
        <v>1.8</v>
      </c>
      <c r="G836" s="5">
        <v>12.2</v>
      </c>
      <c r="H836" s="6">
        <v>290</v>
      </c>
      <c r="I836" s="4">
        <v>4</v>
      </c>
      <c r="J836" s="4">
        <v>74</v>
      </c>
      <c r="K836" s="4">
        <v>0</v>
      </c>
      <c r="L836" s="4">
        <v>3</v>
      </c>
      <c r="M836" s="4">
        <v>1</v>
      </c>
      <c r="N836" s="5">
        <v>10.3</v>
      </c>
      <c r="O836" s="7">
        <f t="shared" si="104"/>
        <v>4</v>
      </c>
      <c r="P836" s="7">
        <f t="shared" si="105"/>
        <v>4</v>
      </c>
      <c r="Q836" s="7">
        <f t="shared" si="106"/>
        <v>2</v>
      </c>
      <c r="R836" s="7">
        <f t="shared" si="107"/>
        <v>10</v>
      </c>
      <c r="S836" s="8">
        <f t="shared" si="108"/>
        <v>104.3</v>
      </c>
      <c r="T836" s="7" t="str">
        <f t="shared" si="109"/>
        <v>C - Entwicklungspotenzial</v>
      </c>
      <c r="U836" s="4">
        <f>ROUND(((E836-Hilfswerte!$B$20)/Hilfswerte!$B$21)+((F836-Hilfswerte!$B$22)/Hilfswerte!$B$23)+((G836-Hilfswerte!$B$24)/Hilfswerte!$B$25)+0.1*INDEX(Hilfswerte!$B$4:$B$15,MATCH(C836,Hilfswerte!$A$4:$A$15,0)),2)</f>
        <v>-0.35</v>
      </c>
      <c r="V836" s="4">
        <f>ROUND(SQRT((((E836-Hilfswerte!$B$20)/Hilfswerte!$B$21)-Hilfswerte!$B$28)^2+(((F836-Hilfswerte!$B$22)/Hilfswerte!$B$23)-Hilfswerte!$B$29)^2+(((G836-Hilfswerte!$B$24)/Hilfswerte!$B$25)-Hilfswerte!$B$30)^2),3)</f>
        <v>0.96199999999999997</v>
      </c>
      <c r="W836" s="4">
        <f>ROUND(E836*Hilfswerte!$B$31,0)</f>
        <v>1028</v>
      </c>
      <c r="X836" s="4">
        <f t="shared" si="110"/>
        <v>738</v>
      </c>
      <c r="Y836" s="4" t="str">
        <f>IF(T836="A - Top-Kunde","bereits Top-Kunde",IF(AND(V836&lt;=Hilfswerte!$B$34,H836&lt;0.5*W836),"Hoch",IF(AND(V836&lt;=Hilfswerte!$B$35,H836&lt;0.7*W836),"Mittel","Niedrig")))</f>
        <v>Mittel</v>
      </c>
      <c r="Z836" s="4">
        <f t="shared" si="111"/>
        <v>4.3</v>
      </c>
      <c r="AA836" s="4" t="str">
        <f>IF(J836&gt;365,"Bereits abgewandert (Segment D)",IF(Z836&gt;=Hilfswerte!$B$38,"Rot - akut gefaehrdet",IF(Z836&gt;=Hilfswerte!$B$39,"Gelb - beobachten","Gruen - stabil")))</f>
        <v>Gruen - stabil</v>
      </c>
    </row>
    <row r="837" spans="1:27" ht="15" customHeight="1" x14ac:dyDescent="0.25">
      <c r="A837" s="4" t="s">
        <v>1168</v>
      </c>
      <c r="B837" s="4" t="s">
        <v>40</v>
      </c>
      <c r="C837" s="4" t="s">
        <v>55</v>
      </c>
      <c r="D837" s="4" t="s">
        <v>30</v>
      </c>
      <c r="E837" s="4">
        <v>435</v>
      </c>
      <c r="F837" s="5">
        <v>91.3</v>
      </c>
      <c r="G837" s="5">
        <v>10.1</v>
      </c>
      <c r="H837" s="6">
        <v>0</v>
      </c>
      <c r="I837" s="4">
        <v>0</v>
      </c>
      <c r="J837" s="4">
        <v>506</v>
      </c>
      <c r="K837" s="4">
        <v>0</v>
      </c>
      <c r="L837" s="4">
        <v>27</v>
      </c>
      <c r="M837" s="4">
        <v>0</v>
      </c>
      <c r="N837" s="5">
        <v>-87.2</v>
      </c>
      <c r="O837" s="7">
        <f t="shared" si="104"/>
        <v>1</v>
      </c>
      <c r="P837" s="7">
        <f t="shared" si="105"/>
        <v>1</v>
      </c>
      <c r="Q837" s="7">
        <f t="shared" si="106"/>
        <v>1</v>
      </c>
      <c r="R837" s="7">
        <f t="shared" si="107"/>
        <v>3</v>
      </c>
      <c r="S837" s="8">
        <f t="shared" si="108"/>
        <v>-21.7</v>
      </c>
      <c r="T837" s="7" t="str">
        <f t="shared" si="109"/>
        <v>D - Abwanderungsrisiko</v>
      </c>
      <c r="U837" s="4">
        <f>ROUND(((E837-Hilfswerte!$B$20)/Hilfswerte!$B$21)+((F837-Hilfswerte!$B$22)/Hilfswerte!$B$23)+((G837-Hilfswerte!$B$24)/Hilfswerte!$B$25)+0.1*INDEX(Hilfswerte!$B$4:$B$15,MATCH(C837,Hilfswerte!$A$4:$A$15,0)),2)</f>
        <v>2.77</v>
      </c>
      <c r="V837" s="4">
        <f>ROUND(SQRT((((E837-Hilfswerte!$B$20)/Hilfswerte!$B$21)-Hilfswerte!$B$28)^2+(((F837-Hilfswerte!$B$22)/Hilfswerte!$B$23)-Hilfswerte!$B$29)^2+(((G837-Hilfswerte!$B$24)/Hilfswerte!$B$25)-Hilfswerte!$B$30)^2),3)</f>
        <v>1.5089999999999999</v>
      </c>
      <c r="W837" s="4">
        <f>ROUND(E837*Hilfswerte!$B$31,0)</f>
        <v>89413</v>
      </c>
      <c r="X837" s="4">
        <f t="shared" si="110"/>
        <v>89413</v>
      </c>
      <c r="Y837" s="4" t="str">
        <f>IF(T837="A - Top-Kunde","bereits Top-Kunde",IF(AND(V837&lt;=Hilfswerte!$B$34,H837&lt;0.5*W837),"Hoch",IF(AND(V837&lt;=Hilfswerte!$B$35,H837&lt;0.7*W837),"Mittel","Niedrig")))</f>
        <v>Niedrig</v>
      </c>
      <c r="Z837" s="4">
        <f t="shared" si="111"/>
        <v>65.599999999999994</v>
      </c>
      <c r="AA837" s="4" t="str">
        <f>IF(J837&gt;365,"Bereits abgewandert (Segment D)",IF(Z837&gt;=Hilfswerte!$B$38,"Rot - akut gefaehrdet",IF(Z837&gt;=Hilfswerte!$B$39,"Gelb - beobachten","Gruen - stabil")))</f>
        <v>Bereits abgewandert (Segment D)</v>
      </c>
    </row>
    <row r="838" spans="1:27" ht="15" customHeight="1" x14ac:dyDescent="0.25">
      <c r="A838" s="4" t="s">
        <v>1169</v>
      </c>
      <c r="B838" s="4" t="s">
        <v>83</v>
      </c>
      <c r="C838" s="4" t="s">
        <v>62</v>
      </c>
      <c r="D838" s="4" t="s">
        <v>30</v>
      </c>
      <c r="E838" s="4">
        <v>72</v>
      </c>
      <c r="F838" s="5">
        <v>12.1</v>
      </c>
      <c r="G838" s="5">
        <v>9.1999999999999993</v>
      </c>
      <c r="H838" s="6">
        <v>1170</v>
      </c>
      <c r="I838" s="4">
        <v>1</v>
      </c>
      <c r="J838" s="4">
        <v>162</v>
      </c>
      <c r="K838" s="4">
        <v>0</v>
      </c>
      <c r="L838" s="4">
        <v>10</v>
      </c>
      <c r="M838" s="4">
        <v>4</v>
      </c>
      <c r="N838" s="5">
        <v>8.3000000000000007</v>
      </c>
      <c r="O838" s="7">
        <f t="shared" si="104"/>
        <v>3</v>
      </c>
      <c r="P838" s="7">
        <f t="shared" si="105"/>
        <v>1</v>
      </c>
      <c r="Q838" s="7">
        <f t="shared" si="106"/>
        <v>3</v>
      </c>
      <c r="R838" s="7">
        <f t="shared" si="107"/>
        <v>7</v>
      </c>
      <c r="S838" s="8">
        <f t="shared" si="108"/>
        <v>71.2</v>
      </c>
      <c r="T838" s="7" t="str">
        <f t="shared" si="109"/>
        <v>C - Entwicklungspotenzial</v>
      </c>
      <c r="U838" s="4">
        <f>ROUND(((E838-Hilfswerte!$B$20)/Hilfswerte!$B$21)+((F838-Hilfswerte!$B$22)/Hilfswerte!$B$23)+((G838-Hilfswerte!$B$24)/Hilfswerte!$B$25)+0.1*INDEX(Hilfswerte!$B$4:$B$15,MATCH(C838,Hilfswerte!$A$4:$A$15,0)),2)</f>
        <v>-0.23</v>
      </c>
      <c r="V838" s="4">
        <f>ROUND(SQRT((((E838-Hilfswerte!$B$20)/Hilfswerte!$B$21)-Hilfswerte!$B$28)^2+(((F838-Hilfswerte!$B$22)/Hilfswerte!$B$23)-Hilfswerte!$B$29)^2+(((G838-Hilfswerte!$B$24)/Hilfswerte!$B$25)-Hilfswerte!$B$30)^2),3)</f>
        <v>0.69299999999999995</v>
      </c>
      <c r="W838" s="4">
        <f>ROUND(E838*Hilfswerte!$B$31,0)</f>
        <v>14799</v>
      </c>
      <c r="X838" s="4">
        <f t="shared" si="110"/>
        <v>13629</v>
      </c>
      <c r="Y838" s="4" t="str">
        <f>IF(T838="A - Top-Kunde","bereits Top-Kunde",IF(AND(V838&lt;=Hilfswerte!$B$34,H838&lt;0.5*W838),"Hoch",IF(AND(V838&lt;=Hilfswerte!$B$35,H838&lt;0.7*W838),"Mittel","Niedrig")))</f>
        <v>Hoch</v>
      </c>
      <c r="Z838" s="4">
        <f t="shared" si="111"/>
        <v>10.1</v>
      </c>
      <c r="AA838" s="4" t="str">
        <f>IF(J838&gt;365,"Bereits abgewandert (Segment D)",IF(Z838&gt;=Hilfswerte!$B$38,"Rot - akut gefaehrdet",IF(Z838&gt;=Hilfswerte!$B$39,"Gelb - beobachten","Gruen - stabil")))</f>
        <v>Gruen - stabil</v>
      </c>
    </row>
    <row r="839" spans="1:27" ht="15" customHeight="1" x14ac:dyDescent="0.25">
      <c r="A839" s="4" t="s">
        <v>1170</v>
      </c>
      <c r="B839" s="4" t="s">
        <v>797</v>
      </c>
      <c r="C839" s="4" t="s">
        <v>89</v>
      </c>
      <c r="D839" s="4" t="s">
        <v>30</v>
      </c>
      <c r="E839" s="4">
        <v>255</v>
      </c>
      <c r="F839" s="5">
        <v>48.6</v>
      </c>
      <c r="G839" s="5">
        <v>19.100000000000001</v>
      </c>
      <c r="H839" s="6">
        <v>48640</v>
      </c>
      <c r="I839" s="4">
        <v>1</v>
      </c>
      <c r="J839" s="4">
        <v>309</v>
      </c>
      <c r="K839" s="4">
        <v>0</v>
      </c>
      <c r="L839" s="4">
        <v>14</v>
      </c>
      <c r="M839" s="4">
        <v>4</v>
      </c>
      <c r="N839" s="5">
        <v>16.7</v>
      </c>
      <c r="O839" s="7">
        <f t="shared" si="104"/>
        <v>2</v>
      </c>
      <c r="P839" s="7">
        <f t="shared" si="105"/>
        <v>1</v>
      </c>
      <c r="Q839" s="7">
        <f t="shared" si="106"/>
        <v>5</v>
      </c>
      <c r="R839" s="7">
        <f t="shared" si="107"/>
        <v>8</v>
      </c>
      <c r="S839" s="8">
        <f t="shared" si="108"/>
        <v>84.2</v>
      </c>
      <c r="T839" s="7" t="str">
        <f t="shared" si="109"/>
        <v>C - Entwicklungspotenzial</v>
      </c>
      <c r="U839" s="4">
        <f>ROUND(((E839-Hilfswerte!$B$20)/Hilfswerte!$B$21)+((F839-Hilfswerte!$B$22)/Hilfswerte!$B$23)+((G839-Hilfswerte!$B$24)/Hilfswerte!$B$25)+0.1*INDEX(Hilfswerte!$B$4:$B$15,MATCH(C839,Hilfswerte!$A$4:$A$15,0)),2)</f>
        <v>2.65</v>
      </c>
      <c r="V839" s="4">
        <f>ROUND(SQRT((((E839-Hilfswerte!$B$20)/Hilfswerte!$B$21)-Hilfswerte!$B$28)^2+(((F839-Hilfswerte!$B$22)/Hilfswerte!$B$23)-Hilfswerte!$B$29)^2+(((G839-Hilfswerte!$B$24)/Hilfswerte!$B$25)-Hilfswerte!$B$30)^2),3)</f>
        <v>1.323</v>
      </c>
      <c r="W839" s="4">
        <f>ROUND(E839*Hilfswerte!$B$31,0)</f>
        <v>52414</v>
      </c>
      <c r="X839" s="4">
        <f t="shared" si="110"/>
        <v>3774</v>
      </c>
      <c r="Y839" s="4" t="str">
        <f>IF(T839="A - Top-Kunde","bereits Top-Kunde",IF(AND(V839&lt;=Hilfswerte!$B$34,H839&lt;0.5*W839),"Hoch",IF(AND(V839&lt;=Hilfswerte!$B$35,H839&lt;0.7*W839),"Mittel","Niedrig")))</f>
        <v>Niedrig</v>
      </c>
      <c r="Z839" s="4">
        <f t="shared" si="111"/>
        <v>18.3</v>
      </c>
      <c r="AA839" s="4" t="str">
        <f>IF(J839&gt;365,"Bereits abgewandert (Segment D)",IF(Z839&gt;=Hilfswerte!$B$38,"Rot - akut gefaehrdet",IF(Z839&gt;=Hilfswerte!$B$39,"Gelb - beobachten","Gruen - stabil")))</f>
        <v>Gelb - beobachten</v>
      </c>
    </row>
    <row r="840" spans="1:27" ht="15" customHeight="1" x14ac:dyDescent="0.25">
      <c r="A840" s="4" t="s">
        <v>1171</v>
      </c>
      <c r="B840" s="4" t="s">
        <v>894</v>
      </c>
      <c r="C840" s="4" t="s">
        <v>51</v>
      </c>
      <c r="D840" s="4" t="s">
        <v>30</v>
      </c>
      <c r="E840" s="4">
        <v>6</v>
      </c>
      <c r="F840" s="5">
        <v>1.5</v>
      </c>
      <c r="G840" s="5">
        <v>1.1000000000000001</v>
      </c>
      <c r="H840" s="6">
        <v>2410</v>
      </c>
      <c r="I840" s="4">
        <v>4</v>
      </c>
      <c r="J840" s="4">
        <v>24</v>
      </c>
      <c r="K840" s="4">
        <v>0</v>
      </c>
      <c r="L840" s="4">
        <v>10</v>
      </c>
      <c r="M840" s="4">
        <v>3</v>
      </c>
      <c r="N840" s="5">
        <v>33.5</v>
      </c>
      <c r="O840" s="7">
        <f t="shared" si="104"/>
        <v>5</v>
      </c>
      <c r="P840" s="7">
        <f t="shared" si="105"/>
        <v>4</v>
      </c>
      <c r="Q840" s="7">
        <f t="shared" si="106"/>
        <v>3</v>
      </c>
      <c r="R840" s="7">
        <f t="shared" si="107"/>
        <v>12</v>
      </c>
      <c r="S840" s="8">
        <f t="shared" si="108"/>
        <v>133.80000000000001</v>
      </c>
      <c r="T840" s="7" t="str">
        <f t="shared" si="109"/>
        <v>A - Top-Kunde</v>
      </c>
      <c r="U840" s="4">
        <f>ROUND(((E840-Hilfswerte!$B$20)/Hilfswerte!$B$21)+((F840-Hilfswerte!$B$22)/Hilfswerte!$B$23)+((G840-Hilfswerte!$B$24)/Hilfswerte!$B$25)+0.1*INDEX(Hilfswerte!$B$4:$B$15,MATCH(C840,Hilfswerte!$A$4:$A$15,0)),2)</f>
        <v>-2.06</v>
      </c>
      <c r="V840" s="4">
        <f>ROUND(SQRT((((E840-Hilfswerte!$B$20)/Hilfswerte!$B$21)-Hilfswerte!$B$28)^2+(((F840-Hilfswerte!$B$22)/Hilfswerte!$B$23)-Hilfswerte!$B$29)^2+(((G840-Hilfswerte!$B$24)/Hilfswerte!$B$25)-Hilfswerte!$B$30)^2),3)</f>
        <v>1.865</v>
      </c>
      <c r="W840" s="4">
        <f>ROUND(E840*Hilfswerte!$B$31,0)</f>
        <v>1233</v>
      </c>
      <c r="X840" s="4">
        <f t="shared" si="110"/>
        <v>0</v>
      </c>
      <c r="Y840" s="4" t="str">
        <f>IF(T840="A - Top-Kunde","bereits Top-Kunde",IF(AND(V840&lt;=Hilfswerte!$B$34,H840&lt;0.5*W840),"Hoch",IF(AND(V840&lt;=Hilfswerte!$B$35,H840&lt;0.7*W840),"Mittel","Niedrig")))</f>
        <v>bereits Top-Kunde</v>
      </c>
      <c r="Z840" s="4">
        <f t="shared" si="111"/>
        <v>3.2</v>
      </c>
      <c r="AA840" s="4" t="str">
        <f>IF(J840&gt;365,"Bereits abgewandert (Segment D)",IF(Z840&gt;=Hilfswerte!$B$38,"Rot - akut gefaehrdet",IF(Z840&gt;=Hilfswerte!$B$39,"Gelb - beobachten","Gruen - stabil")))</f>
        <v>Gruen - stabil</v>
      </c>
    </row>
    <row r="841" spans="1:27" ht="15" customHeight="1" x14ac:dyDescent="0.25">
      <c r="A841" s="4" t="s">
        <v>1172</v>
      </c>
      <c r="B841" s="4" t="s">
        <v>308</v>
      </c>
      <c r="C841" s="4" t="s">
        <v>33</v>
      </c>
      <c r="D841" s="4" t="s">
        <v>30</v>
      </c>
      <c r="E841" s="4">
        <v>25</v>
      </c>
      <c r="F841" s="5">
        <v>4.4000000000000004</v>
      </c>
      <c r="G841" s="5">
        <v>14.3</v>
      </c>
      <c r="H841" s="6">
        <v>16540</v>
      </c>
      <c r="I841" s="4">
        <v>4</v>
      </c>
      <c r="J841" s="4">
        <v>23</v>
      </c>
      <c r="K841" s="4">
        <v>0</v>
      </c>
      <c r="L841" s="4">
        <v>0</v>
      </c>
      <c r="M841" s="4">
        <v>6</v>
      </c>
      <c r="N841" s="5">
        <v>9.4</v>
      </c>
      <c r="O841" s="7">
        <f t="shared" si="104"/>
        <v>5</v>
      </c>
      <c r="P841" s="7">
        <f t="shared" si="105"/>
        <v>4</v>
      </c>
      <c r="Q841" s="7">
        <f t="shared" si="106"/>
        <v>5</v>
      </c>
      <c r="R841" s="7">
        <f t="shared" si="107"/>
        <v>14</v>
      </c>
      <c r="S841" s="8">
        <f t="shared" si="108"/>
        <v>144.69999999999999</v>
      </c>
      <c r="T841" s="7" t="str">
        <f t="shared" si="109"/>
        <v>A - Top-Kunde</v>
      </c>
      <c r="U841" s="4">
        <f>ROUND(((E841-Hilfswerte!$B$20)/Hilfswerte!$B$21)+((F841-Hilfswerte!$B$22)/Hilfswerte!$B$23)+((G841-Hilfswerte!$B$24)/Hilfswerte!$B$25)+0.1*INDEX(Hilfswerte!$B$4:$B$15,MATCH(C841,Hilfswerte!$A$4:$A$15,0)),2)</f>
        <v>-0.15</v>
      </c>
      <c r="V841" s="4">
        <f>ROUND(SQRT((((E841-Hilfswerte!$B$20)/Hilfswerte!$B$21)-Hilfswerte!$B$28)^2+(((F841-Hilfswerte!$B$22)/Hilfswerte!$B$23)-Hilfswerte!$B$29)^2+(((G841-Hilfswerte!$B$24)/Hilfswerte!$B$25)-Hilfswerte!$B$30)^2),3)</f>
        <v>0.98499999999999999</v>
      </c>
      <c r="W841" s="4">
        <f>ROUND(E841*Hilfswerte!$B$31,0)</f>
        <v>5139</v>
      </c>
      <c r="X841" s="4">
        <f t="shared" si="110"/>
        <v>0</v>
      </c>
      <c r="Y841" s="4" t="str">
        <f>IF(T841="A - Top-Kunde","bereits Top-Kunde",IF(AND(V841&lt;=Hilfswerte!$B$34,H841&lt;0.5*W841),"Hoch",IF(AND(V841&lt;=Hilfswerte!$B$35,H841&lt;0.7*W841),"Mittel","Niedrig")))</f>
        <v>bereits Top-Kunde</v>
      </c>
      <c r="Z841" s="4">
        <f t="shared" si="111"/>
        <v>1.2</v>
      </c>
      <c r="AA841" s="4" t="str">
        <f>IF(J841&gt;365,"Bereits abgewandert (Segment D)",IF(Z841&gt;=Hilfswerte!$B$38,"Rot - akut gefaehrdet",IF(Z841&gt;=Hilfswerte!$B$39,"Gelb - beobachten","Gruen - stabil")))</f>
        <v>Gruen - stabil</v>
      </c>
    </row>
    <row r="842" spans="1:27" ht="15" customHeight="1" x14ac:dyDescent="0.25">
      <c r="A842" s="4" t="s">
        <v>1173</v>
      </c>
      <c r="B842" s="4" t="s">
        <v>541</v>
      </c>
      <c r="C842" s="4" t="s">
        <v>51</v>
      </c>
      <c r="D842" s="4" t="s">
        <v>117</v>
      </c>
      <c r="E842" s="4">
        <v>219</v>
      </c>
      <c r="F842" s="5">
        <v>80.900000000000006</v>
      </c>
      <c r="G842" s="5">
        <v>0.8</v>
      </c>
      <c r="H842" s="6">
        <v>0</v>
      </c>
      <c r="I842" s="4">
        <v>0</v>
      </c>
      <c r="J842" s="4">
        <v>780</v>
      </c>
      <c r="K842" s="4">
        <v>0</v>
      </c>
      <c r="L842" s="4">
        <v>14</v>
      </c>
      <c r="M842" s="4">
        <v>0</v>
      </c>
      <c r="N842" s="5">
        <v>-63.2</v>
      </c>
      <c r="O842" s="7">
        <f t="shared" si="104"/>
        <v>1</v>
      </c>
      <c r="P842" s="7">
        <f t="shared" si="105"/>
        <v>1</v>
      </c>
      <c r="Q842" s="7">
        <f t="shared" si="106"/>
        <v>1</v>
      </c>
      <c r="R842" s="7">
        <f t="shared" si="107"/>
        <v>3</v>
      </c>
      <c r="S842" s="8">
        <f t="shared" si="108"/>
        <v>-5.8</v>
      </c>
      <c r="T842" s="7" t="str">
        <f t="shared" si="109"/>
        <v>D - Abwanderungsrisiko</v>
      </c>
      <c r="U842" s="4">
        <f>ROUND(((E842-Hilfswerte!$B$20)/Hilfswerte!$B$21)+((F842-Hilfswerte!$B$22)/Hilfswerte!$B$23)+((G842-Hilfswerte!$B$24)/Hilfswerte!$B$25)+0.1*INDEX(Hilfswerte!$B$4:$B$15,MATCH(C842,Hilfswerte!$A$4:$A$15,0)),2)</f>
        <v>0.23</v>
      </c>
      <c r="V842" s="4">
        <f>ROUND(SQRT((((E842-Hilfswerte!$B$20)/Hilfswerte!$B$21)-Hilfswerte!$B$28)^2+(((F842-Hilfswerte!$B$22)/Hilfswerte!$B$23)-Hilfswerte!$B$29)^2+(((G842-Hilfswerte!$B$24)/Hilfswerte!$B$25)-Hilfswerte!$B$30)^2),3)</f>
        <v>1.841</v>
      </c>
      <c r="W842" s="4">
        <f>ROUND(E842*Hilfswerte!$B$31,0)</f>
        <v>45015</v>
      </c>
      <c r="X842" s="4">
        <f t="shared" si="110"/>
        <v>45015</v>
      </c>
      <c r="Y842" s="4" t="str">
        <f>IF(T842="A - Top-Kunde","bereits Top-Kunde",IF(AND(V842&lt;=Hilfswerte!$B$34,H842&lt;0.5*W842),"Hoch",IF(AND(V842&lt;=Hilfswerte!$B$35,H842&lt;0.7*W842),"Mittel","Niedrig")))</f>
        <v>Niedrig</v>
      </c>
      <c r="Z842" s="4">
        <f t="shared" si="111"/>
        <v>67.099999999999994</v>
      </c>
      <c r="AA842" s="4" t="str">
        <f>IF(J842&gt;365,"Bereits abgewandert (Segment D)",IF(Z842&gt;=Hilfswerte!$B$38,"Rot - akut gefaehrdet",IF(Z842&gt;=Hilfswerte!$B$39,"Gelb - beobachten","Gruen - stabil")))</f>
        <v>Bereits abgewandert (Segment D)</v>
      </c>
    </row>
    <row r="843" spans="1:27" ht="15" customHeight="1" x14ac:dyDescent="0.25">
      <c r="A843" s="4" t="s">
        <v>1174</v>
      </c>
      <c r="B843" s="4" t="s">
        <v>408</v>
      </c>
      <c r="C843" s="4" t="s">
        <v>84</v>
      </c>
      <c r="D843" s="4" t="s">
        <v>30</v>
      </c>
      <c r="E843" s="4">
        <v>47</v>
      </c>
      <c r="F843" s="5">
        <v>9.6</v>
      </c>
      <c r="G843" s="5">
        <v>12</v>
      </c>
      <c r="H843" s="6">
        <v>2220</v>
      </c>
      <c r="I843" s="4">
        <v>2</v>
      </c>
      <c r="J843" s="4">
        <v>134</v>
      </c>
      <c r="K843" s="4">
        <v>0</v>
      </c>
      <c r="L843" s="4">
        <v>14</v>
      </c>
      <c r="M843" s="4">
        <v>5</v>
      </c>
      <c r="N843" s="5">
        <v>-16.600000000000001</v>
      </c>
      <c r="O843" s="7">
        <f t="shared" si="104"/>
        <v>3</v>
      </c>
      <c r="P843" s="7">
        <f t="shared" si="105"/>
        <v>2</v>
      </c>
      <c r="Q843" s="7">
        <f t="shared" si="106"/>
        <v>3</v>
      </c>
      <c r="R843" s="7">
        <f t="shared" si="107"/>
        <v>8</v>
      </c>
      <c r="S843" s="8">
        <f t="shared" si="108"/>
        <v>67.5</v>
      </c>
      <c r="T843" s="7" t="str">
        <f t="shared" si="109"/>
        <v>C - Entwicklungspotenzial</v>
      </c>
      <c r="U843" s="4">
        <f>ROUND(((E843-Hilfswerte!$B$20)/Hilfswerte!$B$21)+((F843-Hilfswerte!$B$22)/Hilfswerte!$B$23)+((G843-Hilfswerte!$B$24)/Hilfswerte!$B$25)+0.1*INDEX(Hilfswerte!$B$4:$B$15,MATCH(C843,Hilfswerte!$A$4:$A$15,0)),2)</f>
        <v>-0.36</v>
      </c>
      <c r="V843" s="4">
        <f>ROUND(SQRT((((E843-Hilfswerte!$B$20)/Hilfswerte!$B$21)-Hilfswerte!$B$28)^2+(((F843-Hilfswerte!$B$22)/Hilfswerte!$B$23)-Hilfswerte!$B$29)^2+(((G843-Hilfswerte!$B$24)/Hilfswerte!$B$25)-Hilfswerte!$B$30)^2),3)</f>
        <v>0.73199999999999998</v>
      </c>
      <c r="W843" s="4">
        <f>ROUND(E843*Hilfswerte!$B$31,0)</f>
        <v>9661</v>
      </c>
      <c r="X843" s="4">
        <f t="shared" si="110"/>
        <v>7441</v>
      </c>
      <c r="Y843" s="4" t="str">
        <f>IF(T843="A - Top-Kunde","bereits Top-Kunde",IF(AND(V843&lt;=Hilfswerte!$B$34,H843&lt;0.5*W843),"Hoch",IF(AND(V843&lt;=Hilfswerte!$B$35,H843&lt;0.7*W843),"Mittel","Niedrig")))</f>
        <v>Hoch</v>
      </c>
      <c r="Z843" s="4">
        <f t="shared" si="111"/>
        <v>16.100000000000001</v>
      </c>
      <c r="AA843" s="4" t="str">
        <f>IF(J843&gt;365,"Bereits abgewandert (Segment D)",IF(Z843&gt;=Hilfswerte!$B$38,"Rot - akut gefaehrdet",IF(Z843&gt;=Hilfswerte!$B$39,"Gelb - beobachten","Gruen - stabil")))</f>
        <v>Gelb - beobachten</v>
      </c>
    </row>
    <row r="844" spans="1:27" ht="15" customHeight="1" x14ac:dyDescent="0.25">
      <c r="A844" s="4" t="s">
        <v>1175</v>
      </c>
      <c r="B844" s="4" t="s">
        <v>1176</v>
      </c>
      <c r="C844" s="4" t="s">
        <v>62</v>
      </c>
      <c r="D844" s="4" t="s">
        <v>77</v>
      </c>
      <c r="E844" s="4">
        <v>117</v>
      </c>
      <c r="F844" s="5">
        <v>13.6</v>
      </c>
      <c r="G844" s="5">
        <v>19.5</v>
      </c>
      <c r="H844" s="6">
        <v>3850</v>
      </c>
      <c r="I844" s="4">
        <v>3</v>
      </c>
      <c r="J844" s="4">
        <v>179</v>
      </c>
      <c r="K844" s="4">
        <v>0</v>
      </c>
      <c r="L844" s="4">
        <v>1</v>
      </c>
      <c r="M844" s="4">
        <v>4</v>
      </c>
      <c r="N844" s="5">
        <v>-9.9</v>
      </c>
      <c r="O844" s="7">
        <f t="shared" si="104"/>
        <v>3</v>
      </c>
      <c r="P844" s="7">
        <f t="shared" si="105"/>
        <v>3</v>
      </c>
      <c r="Q844" s="7">
        <f t="shared" si="106"/>
        <v>4</v>
      </c>
      <c r="R844" s="7">
        <f t="shared" si="107"/>
        <v>10</v>
      </c>
      <c r="S844" s="8">
        <f t="shared" si="108"/>
        <v>94.8</v>
      </c>
      <c r="T844" s="7" t="str">
        <f t="shared" si="109"/>
        <v>C - Entwicklungspotenzial</v>
      </c>
      <c r="U844" s="4">
        <f>ROUND(((E844-Hilfswerte!$B$20)/Hilfswerte!$B$21)+((F844-Hilfswerte!$B$22)/Hilfswerte!$B$23)+((G844-Hilfswerte!$B$24)/Hilfswerte!$B$25)+0.1*INDEX(Hilfswerte!$B$4:$B$15,MATCH(C844,Hilfswerte!$A$4:$A$15,0)),2)</f>
        <v>1.62</v>
      </c>
      <c r="V844" s="4">
        <f>ROUND(SQRT((((E844-Hilfswerte!$B$20)/Hilfswerte!$B$21)-Hilfswerte!$B$28)^2+(((F844-Hilfswerte!$B$22)/Hilfswerte!$B$23)-Hilfswerte!$B$29)^2+(((G844-Hilfswerte!$B$24)/Hilfswerte!$B$25)-Hilfswerte!$B$30)^2),3)</f>
        <v>1.403</v>
      </c>
      <c r="W844" s="4">
        <f>ROUND(E844*Hilfswerte!$B$31,0)</f>
        <v>24049</v>
      </c>
      <c r="X844" s="4">
        <f t="shared" si="110"/>
        <v>20199</v>
      </c>
      <c r="Y844" s="4" t="str">
        <f>IF(T844="A - Top-Kunde","bereits Top-Kunde",IF(AND(V844&lt;=Hilfswerte!$B$34,H844&lt;0.5*W844),"Hoch",IF(AND(V844&lt;=Hilfswerte!$B$35,H844&lt;0.7*W844),"Mittel","Niedrig")))</f>
        <v>Niedrig</v>
      </c>
      <c r="Z844" s="4">
        <f t="shared" si="111"/>
        <v>13.1</v>
      </c>
      <c r="AA844" s="4" t="str">
        <f>IF(J844&gt;365,"Bereits abgewandert (Segment D)",IF(Z844&gt;=Hilfswerte!$B$38,"Rot - akut gefaehrdet",IF(Z844&gt;=Hilfswerte!$B$39,"Gelb - beobachten","Gruen - stabil")))</f>
        <v>Gruen - stabil</v>
      </c>
    </row>
    <row r="845" spans="1:27" ht="15" customHeight="1" x14ac:dyDescent="0.25">
      <c r="A845" s="4" t="s">
        <v>1177</v>
      </c>
      <c r="B845" s="4" t="s">
        <v>54</v>
      </c>
      <c r="C845" s="4" t="s">
        <v>38</v>
      </c>
      <c r="D845" s="4" t="s">
        <v>30</v>
      </c>
      <c r="E845" s="4">
        <v>75</v>
      </c>
      <c r="F845" s="5">
        <v>20.5</v>
      </c>
      <c r="G845" s="5">
        <v>4.4000000000000004</v>
      </c>
      <c r="H845" s="6">
        <v>1670</v>
      </c>
      <c r="I845" s="4">
        <v>2</v>
      </c>
      <c r="J845" s="4">
        <v>163</v>
      </c>
      <c r="K845" s="4">
        <v>0</v>
      </c>
      <c r="L845" s="4">
        <v>8</v>
      </c>
      <c r="M845" s="4">
        <v>5</v>
      </c>
      <c r="N845" s="5">
        <v>-1.4</v>
      </c>
      <c r="O845" s="7">
        <f t="shared" si="104"/>
        <v>3</v>
      </c>
      <c r="P845" s="7">
        <f t="shared" si="105"/>
        <v>2</v>
      </c>
      <c r="Q845" s="7">
        <f t="shared" si="106"/>
        <v>3</v>
      </c>
      <c r="R845" s="7">
        <f t="shared" si="107"/>
        <v>8</v>
      </c>
      <c r="S845" s="8">
        <f t="shared" si="108"/>
        <v>76.900000000000006</v>
      </c>
      <c r="T845" s="7" t="str">
        <f t="shared" si="109"/>
        <v>C - Entwicklungspotenzial</v>
      </c>
      <c r="U845" s="4">
        <f>ROUND(((E845-Hilfswerte!$B$20)/Hilfswerte!$B$21)+((F845-Hilfswerte!$B$22)/Hilfswerte!$B$23)+((G845-Hilfswerte!$B$24)/Hilfswerte!$B$25)+0.1*INDEX(Hilfswerte!$B$4:$B$15,MATCH(C845,Hilfswerte!$A$4:$A$15,0)),2)</f>
        <v>-0.91</v>
      </c>
      <c r="V845" s="4">
        <f>ROUND(SQRT((((E845-Hilfswerte!$B$20)/Hilfswerte!$B$21)-Hilfswerte!$B$28)^2+(((F845-Hilfswerte!$B$22)/Hilfswerte!$B$23)-Hilfswerte!$B$29)^2+(((G845-Hilfswerte!$B$24)/Hilfswerte!$B$25)-Hilfswerte!$B$30)^2),3)</f>
        <v>1.1919999999999999</v>
      </c>
      <c r="W845" s="4">
        <f>ROUND(E845*Hilfswerte!$B$31,0)</f>
        <v>15416</v>
      </c>
      <c r="X845" s="4">
        <f t="shared" si="110"/>
        <v>13746</v>
      </c>
      <c r="Y845" s="4" t="str">
        <f>IF(T845="A - Top-Kunde","bereits Top-Kunde",IF(AND(V845&lt;=Hilfswerte!$B$34,H845&lt;0.5*W845),"Hoch",IF(AND(V845&lt;=Hilfswerte!$B$35,H845&lt;0.7*W845),"Mittel","Niedrig")))</f>
        <v>Niedrig</v>
      </c>
      <c r="Z845" s="4">
        <f t="shared" si="111"/>
        <v>10.3</v>
      </c>
      <c r="AA845" s="4" t="str">
        <f>IF(J845&gt;365,"Bereits abgewandert (Segment D)",IF(Z845&gt;=Hilfswerte!$B$38,"Rot - akut gefaehrdet",IF(Z845&gt;=Hilfswerte!$B$39,"Gelb - beobachten","Gruen - stabil")))</f>
        <v>Gruen - stabil</v>
      </c>
    </row>
    <row r="846" spans="1:27" ht="15" customHeight="1" x14ac:dyDescent="0.25">
      <c r="A846" s="4" t="s">
        <v>1178</v>
      </c>
      <c r="B846" s="4" t="s">
        <v>64</v>
      </c>
      <c r="C846" s="4" t="s">
        <v>84</v>
      </c>
      <c r="D846" s="4" t="s">
        <v>30</v>
      </c>
      <c r="E846" s="4">
        <v>109</v>
      </c>
      <c r="F846" s="5">
        <v>10.9</v>
      </c>
      <c r="G846" s="5">
        <v>16.2</v>
      </c>
      <c r="H846" s="6">
        <v>20250</v>
      </c>
      <c r="I846" s="4">
        <v>3</v>
      </c>
      <c r="J846" s="4">
        <v>70</v>
      </c>
      <c r="K846" s="4">
        <v>0</v>
      </c>
      <c r="L846" s="4">
        <v>13</v>
      </c>
      <c r="M846" s="4">
        <v>2</v>
      </c>
      <c r="N846" s="5">
        <v>5.3</v>
      </c>
      <c r="O846" s="7">
        <f t="shared" si="104"/>
        <v>4</v>
      </c>
      <c r="P846" s="7">
        <f t="shared" si="105"/>
        <v>3</v>
      </c>
      <c r="Q846" s="7">
        <f t="shared" si="106"/>
        <v>5</v>
      </c>
      <c r="R846" s="7">
        <f t="shared" si="107"/>
        <v>12</v>
      </c>
      <c r="S846" s="8">
        <f t="shared" si="108"/>
        <v>118.8</v>
      </c>
      <c r="T846" s="7" t="str">
        <f t="shared" si="109"/>
        <v>B - Kernkunde</v>
      </c>
      <c r="U846" s="4">
        <f>ROUND(((E846-Hilfswerte!$B$20)/Hilfswerte!$B$21)+((F846-Hilfswerte!$B$22)/Hilfswerte!$B$23)+((G846-Hilfswerte!$B$24)/Hilfswerte!$B$25)+0.1*INDEX(Hilfswerte!$B$4:$B$15,MATCH(C846,Hilfswerte!$A$4:$A$15,0)),2)</f>
        <v>0.6</v>
      </c>
      <c r="V846" s="4">
        <f>ROUND(SQRT((((E846-Hilfswerte!$B$20)/Hilfswerte!$B$21)-Hilfswerte!$B$28)^2+(((F846-Hilfswerte!$B$22)/Hilfswerte!$B$23)-Hilfswerte!$B$29)^2+(((G846-Hilfswerte!$B$24)/Hilfswerte!$B$25)-Hilfswerte!$B$30)^2),3)</f>
        <v>0.96099999999999997</v>
      </c>
      <c r="W846" s="4">
        <f>ROUND(E846*Hilfswerte!$B$31,0)</f>
        <v>22405</v>
      </c>
      <c r="X846" s="4">
        <f t="shared" si="110"/>
        <v>2155</v>
      </c>
      <c r="Y846" s="4" t="str">
        <f>IF(T846="A - Top-Kunde","bereits Top-Kunde",IF(AND(V846&lt;=Hilfswerte!$B$34,H846&lt;0.5*W846),"Hoch",IF(AND(V846&lt;=Hilfswerte!$B$35,H846&lt;0.7*W846),"Mittel","Niedrig")))</f>
        <v>Niedrig</v>
      </c>
      <c r="Z846" s="4">
        <f t="shared" si="111"/>
        <v>6.1</v>
      </c>
      <c r="AA846" s="4" t="str">
        <f>IF(J846&gt;365,"Bereits abgewandert (Segment D)",IF(Z846&gt;=Hilfswerte!$B$38,"Rot - akut gefaehrdet",IF(Z846&gt;=Hilfswerte!$B$39,"Gelb - beobachten","Gruen - stabil")))</f>
        <v>Gruen - stabil</v>
      </c>
    </row>
    <row r="847" spans="1:27" ht="15" customHeight="1" x14ac:dyDescent="0.25">
      <c r="A847" s="4" t="s">
        <v>1179</v>
      </c>
      <c r="B847" s="4" t="s">
        <v>40</v>
      </c>
      <c r="C847" s="4" t="s">
        <v>33</v>
      </c>
      <c r="D847" s="4" t="s">
        <v>106</v>
      </c>
      <c r="E847" s="4">
        <v>5</v>
      </c>
      <c r="F847" s="5">
        <v>1</v>
      </c>
      <c r="G847" s="5">
        <v>12.6</v>
      </c>
      <c r="H847" s="6">
        <v>380</v>
      </c>
      <c r="I847" s="4">
        <v>2</v>
      </c>
      <c r="J847" s="4">
        <v>188</v>
      </c>
      <c r="K847" s="4">
        <v>0</v>
      </c>
      <c r="L847" s="4">
        <v>-5</v>
      </c>
      <c r="M847" s="4">
        <v>1</v>
      </c>
      <c r="N847" s="5">
        <v>1.1000000000000001</v>
      </c>
      <c r="O847" s="7">
        <f t="shared" si="104"/>
        <v>2</v>
      </c>
      <c r="P847" s="7">
        <f t="shared" si="105"/>
        <v>2</v>
      </c>
      <c r="Q847" s="7">
        <f t="shared" si="106"/>
        <v>2</v>
      </c>
      <c r="R847" s="7">
        <f t="shared" si="107"/>
        <v>6</v>
      </c>
      <c r="S847" s="8">
        <f t="shared" si="108"/>
        <v>60.6</v>
      </c>
      <c r="T847" s="7" t="str">
        <f t="shared" si="109"/>
        <v>C - Entwicklungspotenzial</v>
      </c>
      <c r="U847" s="4">
        <f>ROUND(((E847-Hilfswerte!$B$20)/Hilfswerte!$B$21)+((F847-Hilfswerte!$B$22)/Hilfswerte!$B$23)+((G847-Hilfswerte!$B$24)/Hilfswerte!$B$25)+0.1*INDEX(Hilfswerte!$B$4:$B$15,MATCH(C847,Hilfswerte!$A$4:$A$15,0)),2)</f>
        <v>-0.56999999999999995</v>
      </c>
      <c r="V847" s="4">
        <f>ROUND(SQRT((((E847-Hilfswerte!$B$20)/Hilfswerte!$B$21)-Hilfswerte!$B$28)^2+(((F847-Hilfswerte!$B$22)/Hilfswerte!$B$23)-Hilfswerte!$B$29)^2+(((G847-Hilfswerte!$B$24)/Hilfswerte!$B$25)-Hilfswerte!$B$30)^2),3)</f>
        <v>0.98399999999999999</v>
      </c>
      <c r="W847" s="4">
        <f>ROUND(E847*Hilfswerte!$B$31,0)</f>
        <v>1028</v>
      </c>
      <c r="X847" s="4">
        <f t="shared" si="110"/>
        <v>648</v>
      </c>
      <c r="Y847" s="4" t="str">
        <f>IF(T847="A - Top-Kunde","bereits Top-Kunde",IF(AND(V847&lt;=Hilfswerte!$B$34,H847&lt;0.5*W847),"Hoch",IF(AND(V847&lt;=Hilfswerte!$B$35,H847&lt;0.7*W847),"Mittel","Niedrig")))</f>
        <v>Mittel</v>
      </c>
      <c r="Z847" s="4">
        <f t="shared" si="111"/>
        <v>9.4</v>
      </c>
      <c r="AA847" s="4" t="str">
        <f>IF(J847&gt;365,"Bereits abgewandert (Segment D)",IF(Z847&gt;=Hilfswerte!$B$38,"Rot - akut gefaehrdet",IF(Z847&gt;=Hilfswerte!$B$39,"Gelb - beobachten","Gruen - stabil")))</f>
        <v>Gruen - stabil</v>
      </c>
    </row>
    <row r="848" spans="1:27" ht="15" customHeight="1" x14ac:dyDescent="0.25">
      <c r="A848" s="4" t="s">
        <v>1180</v>
      </c>
      <c r="B848" s="4" t="s">
        <v>723</v>
      </c>
      <c r="C848" s="4" t="s">
        <v>59</v>
      </c>
      <c r="D848" s="4" t="s">
        <v>52</v>
      </c>
      <c r="E848" s="4">
        <v>384</v>
      </c>
      <c r="F848" s="5">
        <v>58</v>
      </c>
      <c r="G848" s="5">
        <v>4.4000000000000004</v>
      </c>
      <c r="H848" s="6">
        <v>20950</v>
      </c>
      <c r="I848" s="4">
        <v>3</v>
      </c>
      <c r="J848" s="4">
        <v>18</v>
      </c>
      <c r="K848" s="4">
        <v>0</v>
      </c>
      <c r="L848" s="4">
        <v>-2</v>
      </c>
      <c r="M848" s="4">
        <v>2</v>
      </c>
      <c r="N848" s="5">
        <v>10.3</v>
      </c>
      <c r="O848" s="7">
        <f t="shared" si="104"/>
        <v>5</v>
      </c>
      <c r="P848" s="7">
        <f t="shared" si="105"/>
        <v>3</v>
      </c>
      <c r="Q848" s="7">
        <f t="shared" si="106"/>
        <v>5</v>
      </c>
      <c r="R848" s="7">
        <f t="shared" si="107"/>
        <v>13</v>
      </c>
      <c r="S848" s="8">
        <f t="shared" si="108"/>
        <v>135.19999999999999</v>
      </c>
      <c r="T848" s="7" t="str">
        <f t="shared" si="109"/>
        <v>A - Top-Kunde</v>
      </c>
      <c r="U848" s="4">
        <f>ROUND(((E848-Hilfswerte!$B$20)/Hilfswerte!$B$21)+((F848-Hilfswerte!$B$22)/Hilfswerte!$B$23)+((G848-Hilfswerte!$B$24)/Hilfswerte!$B$25)+0.1*INDEX(Hilfswerte!$B$4:$B$15,MATCH(C848,Hilfswerte!$A$4:$A$15,0)),2)</f>
        <v>0.67</v>
      </c>
      <c r="V848" s="4">
        <f>ROUND(SQRT((((E848-Hilfswerte!$B$20)/Hilfswerte!$B$21)-Hilfswerte!$B$28)^2+(((F848-Hilfswerte!$B$22)/Hilfswerte!$B$23)-Hilfswerte!$B$29)^2+(((G848-Hilfswerte!$B$24)/Hilfswerte!$B$25)-Hilfswerte!$B$30)^2),3)</f>
        <v>1.4710000000000001</v>
      </c>
      <c r="W848" s="4">
        <f>ROUND(E848*Hilfswerte!$B$31,0)</f>
        <v>78930</v>
      </c>
      <c r="X848" s="4">
        <f t="shared" si="110"/>
        <v>57980</v>
      </c>
      <c r="Y848" s="4" t="str">
        <f>IF(T848="A - Top-Kunde","bereits Top-Kunde",IF(AND(V848&lt;=Hilfswerte!$B$34,H848&lt;0.5*W848),"Hoch",IF(AND(V848&lt;=Hilfswerte!$B$35,H848&lt;0.7*W848),"Mittel","Niedrig")))</f>
        <v>bereits Top-Kunde</v>
      </c>
      <c r="Z848" s="4">
        <f t="shared" si="111"/>
        <v>0.9</v>
      </c>
      <c r="AA848" s="4" t="str">
        <f>IF(J848&gt;365,"Bereits abgewandert (Segment D)",IF(Z848&gt;=Hilfswerte!$B$38,"Rot - akut gefaehrdet",IF(Z848&gt;=Hilfswerte!$B$39,"Gelb - beobachten","Gruen - stabil")))</f>
        <v>Gruen - stabil</v>
      </c>
    </row>
    <row r="849" spans="1:27" ht="15" customHeight="1" x14ac:dyDescent="0.25">
      <c r="A849" s="4" t="s">
        <v>1181</v>
      </c>
      <c r="B849" s="4" t="s">
        <v>395</v>
      </c>
      <c r="C849" s="4" t="s">
        <v>74</v>
      </c>
      <c r="D849" s="4" t="s">
        <v>93</v>
      </c>
      <c r="E849" s="4">
        <v>280</v>
      </c>
      <c r="F849" s="5">
        <v>69.7</v>
      </c>
      <c r="G849" s="5">
        <v>16.899999999999999</v>
      </c>
      <c r="H849" s="6">
        <v>38120</v>
      </c>
      <c r="I849" s="4">
        <v>2</v>
      </c>
      <c r="J849" s="4">
        <v>331</v>
      </c>
      <c r="K849" s="4">
        <v>0</v>
      </c>
      <c r="L849" s="4">
        <v>5</v>
      </c>
      <c r="M849" s="4">
        <v>4</v>
      </c>
      <c r="N849" s="5">
        <v>-11.8</v>
      </c>
      <c r="O849" s="7">
        <f t="shared" si="104"/>
        <v>2</v>
      </c>
      <c r="P849" s="7">
        <f t="shared" si="105"/>
        <v>2</v>
      </c>
      <c r="Q849" s="7">
        <f t="shared" si="106"/>
        <v>5</v>
      </c>
      <c r="R849" s="7">
        <f t="shared" si="107"/>
        <v>9</v>
      </c>
      <c r="S849" s="8">
        <f t="shared" si="108"/>
        <v>82.6</v>
      </c>
      <c r="T849" s="7" t="str">
        <f t="shared" si="109"/>
        <v>C - Entwicklungspotenzial</v>
      </c>
      <c r="U849" s="4">
        <f>ROUND(((E849-Hilfswerte!$B$20)/Hilfswerte!$B$21)+((F849-Hilfswerte!$B$22)/Hilfswerte!$B$23)+((G849-Hilfswerte!$B$24)/Hilfswerte!$B$25)+0.1*INDEX(Hilfswerte!$B$4:$B$15,MATCH(C849,Hilfswerte!$A$4:$A$15,0)),2)</f>
        <v>2.48</v>
      </c>
      <c r="V849" s="4">
        <f>ROUND(SQRT((((E849-Hilfswerte!$B$20)/Hilfswerte!$B$21)-Hilfswerte!$B$28)^2+(((F849-Hilfswerte!$B$22)/Hilfswerte!$B$23)-Hilfswerte!$B$29)^2+(((G849-Hilfswerte!$B$24)/Hilfswerte!$B$25)-Hilfswerte!$B$30)^2),3)</f>
        <v>1.1759999999999999</v>
      </c>
      <c r="W849" s="4">
        <f>ROUND(E849*Hilfswerte!$B$31,0)</f>
        <v>57553</v>
      </c>
      <c r="X849" s="4">
        <f t="shared" si="110"/>
        <v>19433</v>
      </c>
      <c r="Y849" s="4" t="str">
        <f>IF(T849="A - Top-Kunde","bereits Top-Kunde",IF(AND(V849&lt;=Hilfswerte!$B$34,H849&lt;0.5*W849),"Hoch",IF(AND(V849&lt;=Hilfswerte!$B$35,H849&lt;0.7*W849),"Mittel","Niedrig")))</f>
        <v>Niedrig</v>
      </c>
      <c r="Z849" s="4">
        <f t="shared" si="111"/>
        <v>22.3</v>
      </c>
      <c r="AA849" s="4" t="str">
        <f>IF(J849&gt;365,"Bereits abgewandert (Segment D)",IF(Z849&gt;=Hilfswerte!$B$38,"Rot - akut gefaehrdet",IF(Z849&gt;=Hilfswerte!$B$39,"Gelb - beobachten","Gruen - stabil")))</f>
        <v>Rot - akut gefaehrdet</v>
      </c>
    </row>
    <row r="850" spans="1:27" ht="15" customHeight="1" x14ac:dyDescent="0.25">
      <c r="A850" s="4" t="s">
        <v>1182</v>
      </c>
      <c r="B850" s="4" t="s">
        <v>1183</v>
      </c>
      <c r="C850" s="4" t="s">
        <v>38</v>
      </c>
      <c r="D850" s="4" t="s">
        <v>48</v>
      </c>
      <c r="E850" s="4">
        <v>47</v>
      </c>
      <c r="F850" s="5">
        <v>15.1</v>
      </c>
      <c r="G850" s="5">
        <v>20.2</v>
      </c>
      <c r="H850" s="6">
        <v>0</v>
      </c>
      <c r="I850" s="4">
        <v>0</v>
      </c>
      <c r="J850" s="4">
        <v>576</v>
      </c>
      <c r="K850" s="4">
        <v>0</v>
      </c>
      <c r="L850" s="4">
        <v>2</v>
      </c>
      <c r="M850" s="4">
        <v>0</v>
      </c>
      <c r="N850" s="5">
        <v>-45.8</v>
      </c>
      <c r="O850" s="7">
        <f t="shared" si="104"/>
        <v>1</v>
      </c>
      <c r="P850" s="7">
        <f t="shared" si="105"/>
        <v>1</v>
      </c>
      <c r="Q850" s="7">
        <f t="shared" si="106"/>
        <v>1</v>
      </c>
      <c r="R850" s="7">
        <f t="shared" si="107"/>
        <v>3</v>
      </c>
      <c r="S850" s="8">
        <f t="shared" si="108"/>
        <v>6.5</v>
      </c>
      <c r="T850" s="7" t="str">
        <f t="shared" si="109"/>
        <v>D - Abwanderungsrisiko</v>
      </c>
      <c r="U850" s="4">
        <f>ROUND(((E850-Hilfswerte!$B$20)/Hilfswerte!$B$21)+((F850-Hilfswerte!$B$22)/Hilfswerte!$B$23)+((G850-Hilfswerte!$B$24)/Hilfswerte!$B$25)+0.1*INDEX(Hilfswerte!$B$4:$B$15,MATCH(C850,Hilfswerte!$A$4:$A$15,0)),2)</f>
        <v>1.38</v>
      </c>
      <c r="V850" s="4">
        <f>ROUND(SQRT((((E850-Hilfswerte!$B$20)/Hilfswerte!$B$21)-Hilfswerte!$B$28)^2+(((F850-Hilfswerte!$B$22)/Hilfswerte!$B$23)-Hilfswerte!$B$29)^2+(((G850-Hilfswerte!$B$24)/Hilfswerte!$B$25)-Hilfswerte!$B$30)^2),3)</f>
        <v>1.571</v>
      </c>
      <c r="W850" s="4">
        <f>ROUND(E850*Hilfswerte!$B$31,0)</f>
        <v>9661</v>
      </c>
      <c r="X850" s="4">
        <f t="shared" si="110"/>
        <v>9661</v>
      </c>
      <c r="Y850" s="4" t="str">
        <f>IF(T850="A - Top-Kunde","bereits Top-Kunde",IF(AND(V850&lt;=Hilfswerte!$B$34,H850&lt;0.5*W850),"Hoch",IF(AND(V850&lt;=Hilfswerte!$B$35,H850&lt;0.7*W850),"Mittel","Niedrig")))</f>
        <v>Niedrig</v>
      </c>
      <c r="Z850" s="4">
        <f t="shared" si="111"/>
        <v>47.5</v>
      </c>
      <c r="AA850" s="4" t="str">
        <f>IF(J850&gt;365,"Bereits abgewandert (Segment D)",IF(Z850&gt;=Hilfswerte!$B$38,"Rot - akut gefaehrdet",IF(Z850&gt;=Hilfswerte!$B$39,"Gelb - beobachten","Gruen - stabil")))</f>
        <v>Bereits abgewandert (Segment D)</v>
      </c>
    </row>
    <row r="851" spans="1:27" ht="15" customHeight="1" x14ac:dyDescent="0.25">
      <c r="A851" s="4" t="s">
        <v>1184</v>
      </c>
      <c r="B851" s="4" t="s">
        <v>669</v>
      </c>
      <c r="C851" s="4" t="s">
        <v>33</v>
      </c>
      <c r="D851" s="4" t="s">
        <v>30</v>
      </c>
      <c r="E851" s="4">
        <v>103</v>
      </c>
      <c r="F851" s="5">
        <v>18.600000000000001</v>
      </c>
      <c r="G851" s="5">
        <v>19.100000000000001</v>
      </c>
      <c r="H851" s="6">
        <v>5610</v>
      </c>
      <c r="I851" s="4">
        <v>1</v>
      </c>
      <c r="J851" s="4">
        <v>106</v>
      </c>
      <c r="K851" s="4">
        <v>0</v>
      </c>
      <c r="L851" s="4">
        <v>11</v>
      </c>
      <c r="M851" s="4">
        <v>1</v>
      </c>
      <c r="N851" s="5">
        <v>2</v>
      </c>
      <c r="O851" s="7">
        <f t="shared" si="104"/>
        <v>3</v>
      </c>
      <c r="P851" s="7">
        <f t="shared" si="105"/>
        <v>1</v>
      </c>
      <c r="Q851" s="7">
        <f t="shared" si="106"/>
        <v>4</v>
      </c>
      <c r="R851" s="7">
        <f t="shared" si="107"/>
        <v>8</v>
      </c>
      <c r="S851" s="8">
        <f t="shared" si="108"/>
        <v>77.7</v>
      </c>
      <c r="T851" s="7" t="str">
        <f t="shared" si="109"/>
        <v>C - Entwicklungspotenzial</v>
      </c>
      <c r="U851" s="4">
        <f>ROUND(((E851-Hilfswerte!$B$20)/Hilfswerte!$B$21)+((F851-Hilfswerte!$B$22)/Hilfswerte!$B$23)+((G851-Hilfswerte!$B$24)/Hilfswerte!$B$25)+0.1*INDEX(Hilfswerte!$B$4:$B$15,MATCH(C851,Hilfswerte!$A$4:$A$15,0)),2)</f>
        <v>1.2</v>
      </c>
      <c r="V851" s="4">
        <f>ROUND(SQRT((((E851-Hilfswerte!$B$20)/Hilfswerte!$B$21)-Hilfswerte!$B$28)^2+(((F851-Hilfswerte!$B$22)/Hilfswerte!$B$23)-Hilfswerte!$B$29)^2+(((G851-Hilfswerte!$B$24)/Hilfswerte!$B$25)-Hilfswerte!$B$30)^2),3)</f>
        <v>1.3280000000000001</v>
      </c>
      <c r="W851" s="4">
        <f>ROUND(E851*Hilfswerte!$B$31,0)</f>
        <v>21171</v>
      </c>
      <c r="X851" s="4">
        <f t="shared" si="110"/>
        <v>15561</v>
      </c>
      <c r="Y851" s="4" t="str">
        <f>IF(T851="A - Top-Kunde","bereits Top-Kunde",IF(AND(V851&lt;=Hilfswerte!$B$34,H851&lt;0.5*W851),"Hoch",IF(AND(V851&lt;=Hilfswerte!$B$35,H851&lt;0.7*W851),"Mittel","Niedrig")))</f>
        <v>Niedrig</v>
      </c>
      <c r="Z851" s="4">
        <f t="shared" si="111"/>
        <v>7.5</v>
      </c>
      <c r="AA851" s="4" t="str">
        <f>IF(J851&gt;365,"Bereits abgewandert (Segment D)",IF(Z851&gt;=Hilfswerte!$B$38,"Rot - akut gefaehrdet",IF(Z851&gt;=Hilfswerte!$B$39,"Gelb - beobachten","Gruen - stabil")))</f>
        <v>Gruen - stabil</v>
      </c>
    </row>
    <row r="852" spans="1:27" ht="15" customHeight="1" x14ac:dyDescent="0.25">
      <c r="A852" s="4" t="s">
        <v>1185</v>
      </c>
      <c r="B852" s="4" t="s">
        <v>233</v>
      </c>
      <c r="C852" s="4" t="s">
        <v>55</v>
      </c>
      <c r="D852" s="4" t="s">
        <v>30</v>
      </c>
      <c r="E852" s="4">
        <v>18</v>
      </c>
      <c r="F852" s="5">
        <v>3.4</v>
      </c>
      <c r="G852" s="5">
        <v>9.6999999999999993</v>
      </c>
      <c r="H852" s="6">
        <v>0</v>
      </c>
      <c r="I852" s="4">
        <v>0</v>
      </c>
      <c r="J852" s="4">
        <v>427</v>
      </c>
      <c r="K852" s="4">
        <v>0</v>
      </c>
      <c r="L852" s="4">
        <v>3</v>
      </c>
      <c r="M852" s="4">
        <v>0</v>
      </c>
      <c r="N852" s="5">
        <v>-82</v>
      </c>
      <c r="O852" s="7">
        <f t="shared" si="104"/>
        <v>1</v>
      </c>
      <c r="P852" s="7">
        <f t="shared" si="105"/>
        <v>1</v>
      </c>
      <c r="Q852" s="7">
        <f t="shared" si="106"/>
        <v>1</v>
      </c>
      <c r="R852" s="7">
        <f t="shared" si="107"/>
        <v>3</v>
      </c>
      <c r="S852" s="8">
        <f t="shared" si="108"/>
        <v>-11.9</v>
      </c>
      <c r="T852" s="7" t="str">
        <f t="shared" si="109"/>
        <v>D - Abwanderungsrisiko</v>
      </c>
      <c r="U852" s="4">
        <f>ROUND(((E852-Hilfswerte!$B$20)/Hilfswerte!$B$21)+((F852-Hilfswerte!$B$22)/Hilfswerte!$B$23)+((G852-Hilfswerte!$B$24)/Hilfswerte!$B$25)+0.1*INDEX(Hilfswerte!$B$4:$B$15,MATCH(C852,Hilfswerte!$A$4:$A$15,0)),2)</f>
        <v>-0.67</v>
      </c>
      <c r="V852" s="4">
        <f>ROUND(SQRT((((E852-Hilfswerte!$B$20)/Hilfswerte!$B$21)-Hilfswerte!$B$28)^2+(((F852-Hilfswerte!$B$22)/Hilfswerte!$B$23)-Hilfswerte!$B$29)^2+(((G852-Hilfswerte!$B$24)/Hilfswerte!$B$25)-Hilfswerte!$B$30)^2),3)</f>
        <v>0.92</v>
      </c>
      <c r="W852" s="4">
        <f>ROUND(E852*Hilfswerte!$B$31,0)</f>
        <v>3700</v>
      </c>
      <c r="X852" s="4">
        <f t="shared" si="110"/>
        <v>3700</v>
      </c>
      <c r="Y852" s="4" t="str">
        <f>IF(T852="A - Top-Kunde","bereits Top-Kunde",IF(AND(V852&lt;=Hilfswerte!$B$34,H852&lt;0.5*W852),"Hoch",IF(AND(V852&lt;=Hilfswerte!$B$35,H852&lt;0.7*W852),"Mittel","Niedrig")))</f>
        <v>Mittel</v>
      </c>
      <c r="Z852" s="4">
        <f t="shared" si="111"/>
        <v>54.8</v>
      </c>
      <c r="AA852" s="4" t="str">
        <f>IF(J852&gt;365,"Bereits abgewandert (Segment D)",IF(Z852&gt;=Hilfswerte!$B$38,"Rot - akut gefaehrdet",IF(Z852&gt;=Hilfswerte!$B$39,"Gelb - beobachten","Gruen - stabil")))</f>
        <v>Bereits abgewandert (Segment D)</v>
      </c>
    </row>
    <row r="853" spans="1:27" ht="15" customHeight="1" x14ac:dyDescent="0.25">
      <c r="A853" s="4" t="s">
        <v>1186</v>
      </c>
      <c r="B853" s="4" t="s">
        <v>973</v>
      </c>
      <c r="C853" s="4" t="s">
        <v>51</v>
      </c>
      <c r="D853" s="4" t="s">
        <v>52</v>
      </c>
      <c r="E853" s="4">
        <v>8</v>
      </c>
      <c r="F853" s="5">
        <v>1.8</v>
      </c>
      <c r="G853" s="5">
        <v>19.3</v>
      </c>
      <c r="H853" s="6">
        <v>360</v>
      </c>
      <c r="I853" s="4">
        <v>2</v>
      </c>
      <c r="J853" s="4">
        <v>181</v>
      </c>
      <c r="K853" s="4">
        <v>0</v>
      </c>
      <c r="L853" s="4">
        <v>29</v>
      </c>
      <c r="M853" s="4">
        <v>1</v>
      </c>
      <c r="N853" s="5">
        <v>0.6</v>
      </c>
      <c r="O853" s="7">
        <f t="shared" si="104"/>
        <v>2</v>
      </c>
      <c r="P853" s="7">
        <f t="shared" si="105"/>
        <v>2</v>
      </c>
      <c r="Q853" s="7">
        <f t="shared" si="106"/>
        <v>2</v>
      </c>
      <c r="R853" s="7">
        <f t="shared" si="107"/>
        <v>6</v>
      </c>
      <c r="S853" s="8">
        <f t="shared" si="108"/>
        <v>51.6</v>
      </c>
      <c r="T853" s="7" t="str">
        <f t="shared" si="109"/>
        <v>C - Entwicklungspotenzial</v>
      </c>
      <c r="U853" s="4">
        <f>ROUND(((E853-Hilfswerte!$B$20)/Hilfswerte!$B$21)+((F853-Hilfswerte!$B$22)/Hilfswerte!$B$23)+((G853-Hilfswerte!$B$24)/Hilfswerte!$B$25)+0.1*INDEX(Hilfswerte!$B$4:$B$15,MATCH(C853,Hilfswerte!$A$4:$A$15,0)),2)</f>
        <v>0.84</v>
      </c>
      <c r="V853" s="4">
        <f>ROUND(SQRT((((E853-Hilfswerte!$B$20)/Hilfswerte!$B$21)-Hilfswerte!$B$28)^2+(((F853-Hilfswerte!$B$22)/Hilfswerte!$B$23)-Hilfswerte!$B$29)^2+(((G853-Hilfswerte!$B$24)/Hilfswerte!$B$25)-Hilfswerte!$B$30)^2),3)</f>
        <v>1.591</v>
      </c>
      <c r="W853" s="4">
        <f>ROUND(E853*Hilfswerte!$B$31,0)</f>
        <v>1644</v>
      </c>
      <c r="X853" s="4">
        <f t="shared" si="110"/>
        <v>1284</v>
      </c>
      <c r="Y853" s="4" t="str">
        <f>IF(T853="A - Top-Kunde","bereits Top-Kunde",IF(AND(V853&lt;=Hilfswerte!$B$34,H853&lt;0.5*W853),"Hoch",IF(AND(V853&lt;=Hilfswerte!$B$35,H853&lt;0.7*W853),"Mittel","Niedrig")))</f>
        <v>Niedrig</v>
      </c>
      <c r="Z853" s="4">
        <f t="shared" si="111"/>
        <v>14.9</v>
      </c>
      <c r="AA853" s="4" t="str">
        <f>IF(J853&gt;365,"Bereits abgewandert (Segment D)",IF(Z853&gt;=Hilfswerte!$B$38,"Rot - akut gefaehrdet",IF(Z853&gt;=Hilfswerte!$B$39,"Gelb - beobachten","Gruen - stabil")))</f>
        <v>Gelb - beobachten</v>
      </c>
    </row>
    <row r="854" spans="1:27" ht="15" customHeight="1" x14ac:dyDescent="0.25">
      <c r="A854" s="4" t="s">
        <v>1187</v>
      </c>
      <c r="B854" s="4" t="s">
        <v>981</v>
      </c>
      <c r="C854" s="4" t="s">
        <v>65</v>
      </c>
      <c r="D854" s="4" t="s">
        <v>30</v>
      </c>
      <c r="E854" s="4">
        <v>117</v>
      </c>
      <c r="F854" s="5">
        <v>41.3</v>
      </c>
      <c r="G854" s="5">
        <v>8.1999999999999993</v>
      </c>
      <c r="H854" s="6">
        <v>29650</v>
      </c>
      <c r="I854" s="4">
        <v>4</v>
      </c>
      <c r="J854" s="4">
        <v>18</v>
      </c>
      <c r="K854" s="4">
        <v>0</v>
      </c>
      <c r="L854" s="4">
        <v>-5</v>
      </c>
      <c r="M854" s="4">
        <v>3</v>
      </c>
      <c r="N854" s="5">
        <v>4.9000000000000004</v>
      </c>
      <c r="O854" s="7">
        <f t="shared" si="104"/>
        <v>5</v>
      </c>
      <c r="P854" s="7">
        <f t="shared" si="105"/>
        <v>4</v>
      </c>
      <c r="Q854" s="7">
        <f t="shared" si="106"/>
        <v>5</v>
      </c>
      <c r="R854" s="7">
        <f t="shared" si="107"/>
        <v>14</v>
      </c>
      <c r="S854" s="8">
        <f t="shared" si="108"/>
        <v>142.5</v>
      </c>
      <c r="T854" s="7" t="str">
        <f t="shared" si="109"/>
        <v>A - Top-Kunde</v>
      </c>
      <c r="U854" s="4">
        <f>ROUND(((E854-Hilfswerte!$B$20)/Hilfswerte!$B$21)+((F854-Hilfswerte!$B$22)/Hilfswerte!$B$23)+((G854-Hilfswerte!$B$24)/Hilfswerte!$B$25)+0.1*INDEX(Hilfswerte!$B$4:$B$15,MATCH(C854,Hilfswerte!$A$4:$A$15,0)),2)</f>
        <v>-0.14000000000000001</v>
      </c>
      <c r="V854" s="4">
        <f>ROUND(SQRT((((E854-Hilfswerte!$B$20)/Hilfswerte!$B$21)-Hilfswerte!$B$28)^2+(((F854-Hilfswerte!$B$22)/Hilfswerte!$B$23)-Hilfswerte!$B$29)^2+(((G854-Hilfswerte!$B$24)/Hilfswerte!$B$25)-Hilfswerte!$B$30)^2),3)</f>
        <v>0.52800000000000002</v>
      </c>
      <c r="W854" s="4">
        <f>ROUND(E854*Hilfswerte!$B$31,0)</f>
        <v>24049</v>
      </c>
      <c r="X854" s="4">
        <f t="shared" si="110"/>
        <v>0</v>
      </c>
      <c r="Y854" s="4" t="str">
        <f>IF(T854="A - Top-Kunde","bereits Top-Kunde",IF(AND(V854&lt;=Hilfswerte!$B$34,H854&lt;0.5*W854),"Hoch",IF(AND(V854&lt;=Hilfswerte!$B$35,H854&lt;0.7*W854),"Mittel","Niedrig")))</f>
        <v>bereits Top-Kunde</v>
      </c>
      <c r="Z854" s="4">
        <f t="shared" si="111"/>
        <v>0.9</v>
      </c>
      <c r="AA854" s="4" t="str">
        <f>IF(J854&gt;365,"Bereits abgewandert (Segment D)",IF(Z854&gt;=Hilfswerte!$B$38,"Rot - akut gefaehrdet",IF(Z854&gt;=Hilfswerte!$B$39,"Gelb - beobachten","Gruen - stabil")))</f>
        <v>Gruen - stabil</v>
      </c>
    </row>
    <row r="855" spans="1:27" ht="15" customHeight="1" x14ac:dyDescent="0.25">
      <c r="A855" s="4" t="s">
        <v>1188</v>
      </c>
      <c r="B855" s="4" t="s">
        <v>1074</v>
      </c>
      <c r="C855" s="4" t="s">
        <v>55</v>
      </c>
      <c r="D855" s="4" t="s">
        <v>30</v>
      </c>
      <c r="E855" s="4">
        <v>163</v>
      </c>
      <c r="F855" s="5">
        <v>26.7</v>
      </c>
      <c r="G855" s="5">
        <v>13.6</v>
      </c>
      <c r="H855" s="6">
        <v>24090</v>
      </c>
      <c r="I855" s="4">
        <v>4</v>
      </c>
      <c r="J855" s="4">
        <v>26</v>
      </c>
      <c r="K855" s="4">
        <v>0</v>
      </c>
      <c r="L855" s="4">
        <v>12</v>
      </c>
      <c r="M855" s="4">
        <v>2</v>
      </c>
      <c r="N855" s="5">
        <v>4.2</v>
      </c>
      <c r="O855" s="7">
        <f t="shared" si="104"/>
        <v>5</v>
      </c>
      <c r="P855" s="7">
        <f t="shared" si="105"/>
        <v>4</v>
      </c>
      <c r="Q855" s="7">
        <f t="shared" si="106"/>
        <v>5</v>
      </c>
      <c r="R855" s="7">
        <f t="shared" si="107"/>
        <v>14</v>
      </c>
      <c r="S855" s="8">
        <f t="shared" si="108"/>
        <v>138.5</v>
      </c>
      <c r="T855" s="7" t="str">
        <f t="shared" si="109"/>
        <v>A - Top-Kunde</v>
      </c>
      <c r="U855" s="4">
        <f>ROUND(((E855-Hilfswerte!$B$20)/Hilfswerte!$B$21)+((F855-Hilfswerte!$B$22)/Hilfswerte!$B$23)+((G855-Hilfswerte!$B$24)/Hilfswerte!$B$25)+0.1*INDEX(Hilfswerte!$B$4:$B$15,MATCH(C855,Hilfswerte!$A$4:$A$15,0)),2)</f>
        <v>0.99</v>
      </c>
      <c r="V855" s="4">
        <f>ROUND(SQRT((((E855-Hilfswerte!$B$20)/Hilfswerte!$B$21)-Hilfswerte!$B$28)^2+(((F855-Hilfswerte!$B$22)/Hilfswerte!$B$23)-Hilfswerte!$B$29)^2+(((G855-Hilfswerte!$B$24)/Hilfswerte!$B$25)-Hilfswerte!$B$30)^2),3)</f>
        <v>0.42799999999999999</v>
      </c>
      <c r="W855" s="4">
        <f>ROUND(E855*Hilfswerte!$B$31,0)</f>
        <v>33504</v>
      </c>
      <c r="X855" s="4">
        <f t="shared" si="110"/>
        <v>9414</v>
      </c>
      <c r="Y855" s="4" t="str">
        <f>IF(T855="A - Top-Kunde","bereits Top-Kunde",IF(AND(V855&lt;=Hilfswerte!$B$34,H855&lt;0.5*W855),"Hoch",IF(AND(V855&lt;=Hilfswerte!$B$35,H855&lt;0.7*W855),"Mittel","Niedrig")))</f>
        <v>bereits Top-Kunde</v>
      </c>
      <c r="Z855" s="4">
        <f t="shared" si="111"/>
        <v>3.7</v>
      </c>
      <c r="AA855" s="4" t="str">
        <f>IF(J855&gt;365,"Bereits abgewandert (Segment D)",IF(Z855&gt;=Hilfswerte!$B$38,"Rot - akut gefaehrdet",IF(Z855&gt;=Hilfswerte!$B$39,"Gelb - beobachten","Gruen - stabil")))</f>
        <v>Gruen - stabil</v>
      </c>
    </row>
    <row r="856" spans="1:27" ht="15" customHeight="1" x14ac:dyDescent="0.25">
      <c r="A856" s="4" t="s">
        <v>1189</v>
      </c>
      <c r="B856" s="4" t="s">
        <v>337</v>
      </c>
      <c r="C856" s="4" t="s">
        <v>84</v>
      </c>
      <c r="D856" s="4" t="s">
        <v>56</v>
      </c>
      <c r="E856" s="4">
        <v>45</v>
      </c>
      <c r="F856" s="5">
        <v>8.6999999999999993</v>
      </c>
      <c r="G856" s="5">
        <v>6.6</v>
      </c>
      <c r="H856" s="6">
        <v>4990</v>
      </c>
      <c r="I856" s="4">
        <v>3</v>
      </c>
      <c r="J856" s="4">
        <v>17</v>
      </c>
      <c r="K856" s="4">
        <v>0</v>
      </c>
      <c r="L856" s="4">
        <v>5</v>
      </c>
      <c r="M856" s="4">
        <v>6</v>
      </c>
      <c r="N856" s="5">
        <v>-8.9</v>
      </c>
      <c r="O856" s="7">
        <f t="shared" si="104"/>
        <v>5</v>
      </c>
      <c r="P856" s="7">
        <f t="shared" si="105"/>
        <v>3</v>
      </c>
      <c r="Q856" s="7">
        <f t="shared" si="106"/>
        <v>4</v>
      </c>
      <c r="R856" s="7">
        <f t="shared" si="107"/>
        <v>12</v>
      </c>
      <c r="S856" s="8">
        <f t="shared" si="108"/>
        <v>114.1</v>
      </c>
      <c r="T856" s="7" t="str">
        <f t="shared" si="109"/>
        <v>B - Kernkunde</v>
      </c>
      <c r="U856" s="4">
        <f>ROUND(((E856-Hilfswerte!$B$20)/Hilfswerte!$B$21)+((F856-Hilfswerte!$B$22)/Hilfswerte!$B$23)+((G856-Hilfswerte!$B$24)/Hilfswerte!$B$25)+0.1*INDEX(Hilfswerte!$B$4:$B$15,MATCH(C856,Hilfswerte!$A$4:$A$15,0)),2)</f>
        <v>-1.24</v>
      </c>
      <c r="V856" s="4">
        <f>ROUND(SQRT((((E856-Hilfswerte!$B$20)/Hilfswerte!$B$21)-Hilfswerte!$B$28)^2+(((F856-Hilfswerte!$B$22)/Hilfswerte!$B$23)-Hilfswerte!$B$29)^2+(((G856-Hilfswerte!$B$24)/Hilfswerte!$B$25)-Hilfswerte!$B$30)^2),3)</f>
        <v>1.04</v>
      </c>
      <c r="W856" s="4">
        <f>ROUND(E856*Hilfswerte!$B$31,0)</f>
        <v>9250</v>
      </c>
      <c r="X856" s="4">
        <f t="shared" si="110"/>
        <v>4260</v>
      </c>
      <c r="Y856" s="4" t="str">
        <f>IF(T856="A - Top-Kunde","bereits Top-Kunde",IF(AND(V856&lt;=Hilfswerte!$B$34,H856&lt;0.5*W856),"Hoch",IF(AND(V856&lt;=Hilfswerte!$B$35,H856&lt;0.7*W856),"Mittel","Niedrig")))</f>
        <v>Mittel</v>
      </c>
      <c r="Z856" s="4">
        <f t="shared" si="111"/>
        <v>5.4</v>
      </c>
      <c r="AA856" s="4" t="str">
        <f>IF(J856&gt;365,"Bereits abgewandert (Segment D)",IF(Z856&gt;=Hilfswerte!$B$38,"Rot - akut gefaehrdet",IF(Z856&gt;=Hilfswerte!$B$39,"Gelb - beobachten","Gruen - stabil")))</f>
        <v>Gruen - stabil</v>
      </c>
    </row>
    <row r="857" spans="1:27" ht="15" customHeight="1" x14ac:dyDescent="0.25">
      <c r="A857" s="4" t="s">
        <v>1190</v>
      </c>
      <c r="B857" s="4" t="s">
        <v>233</v>
      </c>
      <c r="C857" s="4" t="s">
        <v>74</v>
      </c>
      <c r="D857" s="4" t="s">
        <v>30</v>
      </c>
      <c r="E857" s="4">
        <v>24</v>
      </c>
      <c r="F857" s="5">
        <v>5.7</v>
      </c>
      <c r="G857" s="5">
        <v>14.2</v>
      </c>
      <c r="H857" s="6">
        <v>410</v>
      </c>
      <c r="I857" s="4">
        <v>2</v>
      </c>
      <c r="J857" s="4">
        <v>192</v>
      </c>
      <c r="K857" s="4">
        <v>0</v>
      </c>
      <c r="L857" s="4">
        <v>0</v>
      </c>
      <c r="M857" s="4">
        <v>4</v>
      </c>
      <c r="N857" s="5">
        <v>-8.1999999999999993</v>
      </c>
      <c r="O857" s="7">
        <f t="shared" si="104"/>
        <v>2</v>
      </c>
      <c r="P857" s="7">
        <f t="shared" si="105"/>
        <v>2</v>
      </c>
      <c r="Q857" s="7">
        <f t="shared" si="106"/>
        <v>2</v>
      </c>
      <c r="R857" s="7">
        <f t="shared" si="107"/>
        <v>6</v>
      </c>
      <c r="S857" s="8">
        <f t="shared" si="108"/>
        <v>55.9</v>
      </c>
      <c r="T857" s="7" t="str">
        <f t="shared" si="109"/>
        <v>C - Entwicklungspotenzial</v>
      </c>
      <c r="U857" s="4">
        <f>ROUND(((E857-Hilfswerte!$B$20)/Hilfswerte!$B$21)+((F857-Hilfswerte!$B$22)/Hilfswerte!$B$23)+((G857-Hilfswerte!$B$24)/Hilfswerte!$B$25)+0.1*INDEX(Hilfswerte!$B$4:$B$15,MATCH(C857,Hilfswerte!$A$4:$A$15,0)),2)</f>
        <v>-0.2</v>
      </c>
      <c r="V857" s="4">
        <f>ROUND(SQRT((((E857-Hilfswerte!$B$20)/Hilfswerte!$B$21)-Hilfswerte!$B$28)^2+(((F857-Hilfswerte!$B$22)/Hilfswerte!$B$23)-Hilfswerte!$B$29)^2+(((G857-Hilfswerte!$B$24)/Hilfswerte!$B$25)-Hilfswerte!$B$30)^2),3)</f>
        <v>0.96599999999999997</v>
      </c>
      <c r="W857" s="4">
        <f>ROUND(E857*Hilfswerte!$B$31,0)</f>
        <v>4933</v>
      </c>
      <c r="X857" s="4">
        <f t="shared" si="110"/>
        <v>4523</v>
      </c>
      <c r="Y857" s="4" t="str">
        <f>IF(T857="A - Top-Kunde","bereits Top-Kunde",IF(AND(V857&lt;=Hilfswerte!$B$34,H857&lt;0.5*W857),"Hoch",IF(AND(V857&lt;=Hilfswerte!$B$35,H857&lt;0.7*W857),"Mittel","Niedrig")))</f>
        <v>Mittel</v>
      </c>
      <c r="Z857" s="4">
        <f t="shared" si="111"/>
        <v>12.9</v>
      </c>
      <c r="AA857" s="4" t="str">
        <f>IF(J857&gt;365,"Bereits abgewandert (Segment D)",IF(Z857&gt;=Hilfswerte!$B$38,"Rot - akut gefaehrdet",IF(Z857&gt;=Hilfswerte!$B$39,"Gelb - beobachten","Gruen - stabil")))</f>
        <v>Gruen - stabil</v>
      </c>
    </row>
    <row r="858" spans="1:27" ht="15" customHeight="1" x14ac:dyDescent="0.25">
      <c r="A858" s="4" t="s">
        <v>1191</v>
      </c>
      <c r="B858" s="4" t="s">
        <v>360</v>
      </c>
      <c r="C858" s="4" t="s">
        <v>74</v>
      </c>
      <c r="D858" s="4" t="s">
        <v>77</v>
      </c>
      <c r="E858" s="4">
        <v>125</v>
      </c>
      <c r="F858" s="5">
        <v>33.299999999999997</v>
      </c>
      <c r="G858" s="5">
        <v>11.8</v>
      </c>
      <c r="H858" s="6">
        <v>6110</v>
      </c>
      <c r="I858" s="4">
        <v>2</v>
      </c>
      <c r="J858" s="4">
        <v>295</v>
      </c>
      <c r="K858" s="4">
        <v>0</v>
      </c>
      <c r="L858" s="4">
        <v>4</v>
      </c>
      <c r="M858" s="4">
        <v>6</v>
      </c>
      <c r="N858" s="5">
        <v>-13.6</v>
      </c>
      <c r="O858" s="7">
        <f t="shared" si="104"/>
        <v>2</v>
      </c>
      <c r="P858" s="7">
        <f t="shared" si="105"/>
        <v>2</v>
      </c>
      <c r="Q858" s="7">
        <f t="shared" si="106"/>
        <v>4</v>
      </c>
      <c r="R858" s="7">
        <f t="shared" si="107"/>
        <v>8</v>
      </c>
      <c r="S858" s="8">
        <f t="shared" si="108"/>
        <v>72</v>
      </c>
      <c r="T858" s="7" t="str">
        <f t="shared" si="109"/>
        <v>C - Entwicklungspotenzial</v>
      </c>
      <c r="U858" s="4">
        <f>ROUND(((E858-Hilfswerte!$B$20)/Hilfswerte!$B$21)+((F858-Hilfswerte!$B$22)/Hilfswerte!$B$23)+((G858-Hilfswerte!$B$24)/Hilfswerte!$B$25)+0.1*INDEX(Hilfswerte!$B$4:$B$15,MATCH(C858,Hilfswerte!$A$4:$A$15,0)),2)</f>
        <v>0.35</v>
      </c>
      <c r="V858" s="4">
        <f>ROUND(SQRT((((E858-Hilfswerte!$B$20)/Hilfswerte!$B$21)-Hilfswerte!$B$28)^2+(((F858-Hilfswerte!$B$22)/Hilfswerte!$B$23)-Hilfswerte!$B$29)^2+(((G858-Hilfswerte!$B$24)/Hilfswerte!$B$25)-Hilfswerte!$B$30)^2),3)</f>
        <v>0.218</v>
      </c>
      <c r="W858" s="4">
        <f>ROUND(E858*Hilfswerte!$B$31,0)</f>
        <v>25693</v>
      </c>
      <c r="X858" s="4">
        <f t="shared" si="110"/>
        <v>19583</v>
      </c>
      <c r="Y858" s="4" t="str">
        <f>IF(T858="A - Top-Kunde","bereits Top-Kunde",IF(AND(V858&lt;=Hilfswerte!$B$34,H858&lt;0.5*W858),"Hoch",IF(AND(V858&lt;=Hilfswerte!$B$35,H858&lt;0.7*W858),"Mittel","Niedrig")))</f>
        <v>Hoch</v>
      </c>
      <c r="Z858" s="4">
        <f t="shared" si="111"/>
        <v>21</v>
      </c>
      <c r="AA858" s="4" t="str">
        <f>IF(J858&gt;365,"Bereits abgewandert (Segment D)",IF(Z858&gt;=Hilfswerte!$B$38,"Rot - akut gefaehrdet",IF(Z858&gt;=Hilfswerte!$B$39,"Gelb - beobachten","Gruen - stabil")))</f>
        <v>Rot - akut gefaehrdet</v>
      </c>
    </row>
    <row r="859" spans="1:27" ht="15" customHeight="1" x14ac:dyDescent="0.25">
      <c r="A859" s="4" t="s">
        <v>1192</v>
      </c>
      <c r="B859" s="4" t="s">
        <v>402</v>
      </c>
      <c r="C859" s="4" t="s">
        <v>74</v>
      </c>
      <c r="D859" s="4" t="s">
        <v>77</v>
      </c>
      <c r="E859" s="4">
        <v>69</v>
      </c>
      <c r="F859" s="5">
        <v>19</v>
      </c>
      <c r="G859" s="5">
        <v>1.3</v>
      </c>
      <c r="H859" s="6">
        <v>4030</v>
      </c>
      <c r="I859" s="4">
        <v>5</v>
      </c>
      <c r="J859" s="4">
        <v>11</v>
      </c>
      <c r="K859" s="4">
        <v>0</v>
      </c>
      <c r="L859" s="4">
        <v>25</v>
      </c>
      <c r="M859" s="4">
        <v>5</v>
      </c>
      <c r="N859" s="5">
        <v>-5.2</v>
      </c>
      <c r="O859" s="7">
        <f t="shared" si="104"/>
        <v>5</v>
      </c>
      <c r="P859" s="7">
        <f t="shared" si="105"/>
        <v>5</v>
      </c>
      <c r="Q859" s="7">
        <f t="shared" si="106"/>
        <v>4</v>
      </c>
      <c r="R859" s="7">
        <f t="shared" si="107"/>
        <v>14</v>
      </c>
      <c r="S859" s="8">
        <f t="shared" si="108"/>
        <v>129.9</v>
      </c>
      <c r="T859" s="7" t="str">
        <f t="shared" si="109"/>
        <v>A - Top-Kunde</v>
      </c>
      <c r="U859" s="4">
        <f>ROUND(((E859-Hilfswerte!$B$20)/Hilfswerte!$B$21)+((F859-Hilfswerte!$B$22)/Hilfswerte!$B$23)+((G859-Hilfswerte!$B$24)/Hilfswerte!$B$25)+0.1*INDEX(Hilfswerte!$B$4:$B$15,MATCH(C859,Hilfswerte!$A$4:$A$15,0)),2)</f>
        <v>-1.82</v>
      </c>
      <c r="V859" s="4">
        <f>ROUND(SQRT((((E859-Hilfswerte!$B$20)/Hilfswerte!$B$21)-Hilfswerte!$B$28)^2+(((F859-Hilfswerte!$B$22)/Hilfswerte!$B$23)-Hilfswerte!$B$29)^2+(((G859-Hilfswerte!$B$24)/Hilfswerte!$B$25)-Hilfswerte!$B$30)^2),3)</f>
        <v>1.663</v>
      </c>
      <c r="W859" s="4">
        <f>ROUND(E859*Hilfswerte!$B$31,0)</f>
        <v>14183</v>
      </c>
      <c r="X859" s="4">
        <f t="shared" si="110"/>
        <v>10153</v>
      </c>
      <c r="Y859" s="4" t="str">
        <f>IF(T859="A - Top-Kunde","bereits Top-Kunde",IF(AND(V859&lt;=Hilfswerte!$B$34,H859&lt;0.5*W859),"Hoch",IF(AND(V859&lt;=Hilfswerte!$B$35,H859&lt;0.7*W859),"Mittel","Niedrig")))</f>
        <v>bereits Top-Kunde</v>
      </c>
      <c r="Z859" s="4">
        <f t="shared" si="111"/>
        <v>7.6</v>
      </c>
      <c r="AA859" s="4" t="str">
        <f>IF(J859&gt;365,"Bereits abgewandert (Segment D)",IF(Z859&gt;=Hilfswerte!$B$38,"Rot - akut gefaehrdet",IF(Z859&gt;=Hilfswerte!$B$39,"Gelb - beobachten","Gruen - stabil")))</f>
        <v>Gruen - stabil</v>
      </c>
    </row>
    <row r="860" spans="1:27" ht="15" customHeight="1" x14ac:dyDescent="0.25">
      <c r="A860" s="4" t="s">
        <v>1193</v>
      </c>
      <c r="B860" s="4" t="s">
        <v>83</v>
      </c>
      <c r="C860" s="4" t="s">
        <v>29</v>
      </c>
      <c r="D860" s="4" t="s">
        <v>52</v>
      </c>
      <c r="E860" s="4">
        <v>226</v>
      </c>
      <c r="F860" s="5">
        <v>33.200000000000003</v>
      </c>
      <c r="G860" s="5">
        <v>14.7</v>
      </c>
      <c r="H860" s="6">
        <v>57620</v>
      </c>
      <c r="I860" s="4">
        <v>6</v>
      </c>
      <c r="J860" s="4">
        <v>20</v>
      </c>
      <c r="K860" s="4">
        <v>0</v>
      </c>
      <c r="L860" s="4">
        <v>8</v>
      </c>
      <c r="M860" s="4">
        <v>2</v>
      </c>
      <c r="N860" s="5">
        <v>-15.6</v>
      </c>
      <c r="O860" s="7">
        <f t="shared" si="104"/>
        <v>5</v>
      </c>
      <c r="P860" s="7">
        <f t="shared" si="105"/>
        <v>5</v>
      </c>
      <c r="Q860" s="7">
        <f t="shared" si="106"/>
        <v>5</v>
      </c>
      <c r="R860" s="7">
        <f t="shared" si="107"/>
        <v>15</v>
      </c>
      <c r="S860" s="8">
        <f t="shared" si="108"/>
        <v>139.80000000000001</v>
      </c>
      <c r="T860" s="7" t="str">
        <f t="shared" si="109"/>
        <v>A - Top-Kunde</v>
      </c>
      <c r="U860" s="4">
        <f>ROUND(((E860-Hilfswerte!$B$20)/Hilfswerte!$B$21)+((F860-Hilfswerte!$B$22)/Hilfswerte!$B$23)+((G860-Hilfswerte!$B$24)/Hilfswerte!$B$25)+0.1*INDEX(Hilfswerte!$B$4:$B$15,MATCH(C860,Hilfswerte!$A$4:$A$15,0)),2)</f>
        <v>1.53</v>
      </c>
      <c r="V860" s="4">
        <f>ROUND(SQRT((((E860-Hilfswerte!$B$20)/Hilfswerte!$B$21)-Hilfswerte!$B$28)^2+(((F860-Hilfswerte!$B$22)/Hilfswerte!$B$23)-Hilfswerte!$B$29)^2+(((G860-Hilfswerte!$B$24)/Hilfswerte!$B$25)-Hilfswerte!$B$30)^2),3)</f>
        <v>0.61399999999999999</v>
      </c>
      <c r="W860" s="4">
        <f>ROUND(E860*Hilfswerte!$B$31,0)</f>
        <v>46453</v>
      </c>
      <c r="X860" s="4">
        <f t="shared" si="110"/>
        <v>0</v>
      </c>
      <c r="Y860" s="4" t="str">
        <f>IF(T860="A - Top-Kunde","bereits Top-Kunde",IF(AND(V860&lt;=Hilfswerte!$B$34,H860&lt;0.5*W860),"Hoch",IF(AND(V860&lt;=Hilfswerte!$B$35,H860&lt;0.7*W860),"Mittel","Niedrig")))</f>
        <v>bereits Top-Kunde</v>
      </c>
      <c r="Z860" s="4">
        <f t="shared" si="111"/>
        <v>8.8000000000000007</v>
      </c>
      <c r="AA860" s="4" t="str">
        <f>IF(J860&gt;365,"Bereits abgewandert (Segment D)",IF(Z860&gt;=Hilfswerte!$B$38,"Rot - akut gefaehrdet",IF(Z860&gt;=Hilfswerte!$B$39,"Gelb - beobachten","Gruen - stabil")))</f>
        <v>Gruen - stabil</v>
      </c>
    </row>
    <row r="861" spans="1:27" ht="15" customHeight="1" x14ac:dyDescent="0.25">
      <c r="A861" s="4" t="s">
        <v>1194</v>
      </c>
      <c r="B861" s="4" t="s">
        <v>508</v>
      </c>
      <c r="C861" s="4" t="s">
        <v>55</v>
      </c>
      <c r="D861" s="4" t="s">
        <v>117</v>
      </c>
      <c r="E861" s="4">
        <v>141</v>
      </c>
      <c r="F861" s="5">
        <v>42.4</v>
      </c>
      <c r="G861" s="5">
        <v>1.5</v>
      </c>
      <c r="H861" s="6">
        <v>18320</v>
      </c>
      <c r="I861" s="4">
        <v>2</v>
      </c>
      <c r="J861" s="4">
        <v>57</v>
      </c>
      <c r="K861" s="4">
        <v>0</v>
      </c>
      <c r="L861" s="4">
        <v>11</v>
      </c>
      <c r="M861" s="4">
        <v>3</v>
      </c>
      <c r="N861" s="5">
        <v>4.5</v>
      </c>
      <c r="O861" s="7">
        <f t="shared" si="104"/>
        <v>4</v>
      </c>
      <c r="P861" s="7">
        <f t="shared" si="105"/>
        <v>2</v>
      </c>
      <c r="Q861" s="7">
        <f t="shared" si="106"/>
        <v>5</v>
      </c>
      <c r="R861" s="7">
        <f t="shared" si="107"/>
        <v>11</v>
      </c>
      <c r="S861" s="8">
        <f t="shared" si="108"/>
        <v>109</v>
      </c>
      <c r="T861" s="7" t="str">
        <f t="shared" si="109"/>
        <v>B - Kernkunde</v>
      </c>
      <c r="U861" s="4">
        <f>ROUND(((E861-Hilfswerte!$B$20)/Hilfswerte!$B$21)+((F861-Hilfswerte!$B$22)/Hilfswerte!$B$23)+((G861-Hilfswerte!$B$24)/Hilfswerte!$B$25)+0.1*INDEX(Hilfswerte!$B$4:$B$15,MATCH(C861,Hilfswerte!$A$4:$A$15,0)),2)</f>
        <v>-0.74</v>
      </c>
      <c r="V861" s="4">
        <f>ROUND(SQRT((((E861-Hilfswerte!$B$20)/Hilfswerte!$B$21)-Hilfswerte!$B$28)^2+(((F861-Hilfswerte!$B$22)/Hilfswerte!$B$23)-Hilfswerte!$B$29)^2+(((G861-Hilfswerte!$B$24)/Hilfswerte!$B$25)-Hilfswerte!$B$30)^2),3)</f>
        <v>1.548</v>
      </c>
      <c r="W861" s="4">
        <f>ROUND(E861*Hilfswerte!$B$31,0)</f>
        <v>28982</v>
      </c>
      <c r="X861" s="4">
        <f t="shared" si="110"/>
        <v>10662</v>
      </c>
      <c r="Y861" s="4" t="str">
        <f>IF(T861="A - Top-Kunde","bereits Top-Kunde",IF(AND(V861&lt;=Hilfswerte!$B$34,H861&lt;0.5*W861),"Hoch",IF(AND(V861&lt;=Hilfswerte!$B$35,H861&lt;0.7*W861),"Mittel","Niedrig")))</f>
        <v>Niedrig</v>
      </c>
      <c r="Z861" s="4">
        <f t="shared" si="111"/>
        <v>5.0999999999999996</v>
      </c>
      <c r="AA861" s="4" t="str">
        <f>IF(J861&gt;365,"Bereits abgewandert (Segment D)",IF(Z861&gt;=Hilfswerte!$B$38,"Rot - akut gefaehrdet",IF(Z861&gt;=Hilfswerte!$B$39,"Gelb - beobachten","Gruen - stabil")))</f>
        <v>Gruen - stabil</v>
      </c>
    </row>
    <row r="862" spans="1:27" ht="15" customHeight="1" x14ac:dyDescent="0.25">
      <c r="A862" s="4" t="s">
        <v>1195</v>
      </c>
      <c r="B862" s="4" t="s">
        <v>219</v>
      </c>
      <c r="C862" s="4" t="s">
        <v>84</v>
      </c>
      <c r="D862" s="4" t="s">
        <v>30</v>
      </c>
      <c r="E862" s="4">
        <v>179</v>
      </c>
      <c r="F862" s="5">
        <v>42.4</v>
      </c>
      <c r="G862" s="5">
        <v>17.7</v>
      </c>
      <c r="H862" s="6">
        <v>12520</v>
      </c>
      <c r="I862" s="4">
        <v>3</v>
      </c>
      <c r="J862" s="4">
        <v>3</v>
      </c>
      <c r="K862" s="4">
        <v>0</v>
      </c>
      <c r="L862" s="4">
        <v>6</v>
      </c>
      <c r="M862" s="4">
        <v>3</v>
      </c>
      <c r="N862" s="5">
        <v>7.9</v>
      </c>
      <c r="O862" s="7">
        <f t="shared" si="104"/>
        <v>5</v>
      </c>
      <c r="P862" s="7">
        <f t="shared" si="105"/>
        <v>3</v>
      </c>
      <c r="Q862" s="7">
        <f t="shared" si="106"/>
        <v>5</v>
      </c>
      <c r="R862" s="7">
        <f t="shared" si="107"/>
        <v>13</v>
      </c>
      <c r="S862" s="8">
        <f t="shared" si="108"/>
        <v>132.19999999999999</v>
      </c>
      <c r="T862" s="7" t="str">
        <f t="shared" si="109"/>
        <v>A - Top-Kunde</v>
      </c>
      <c r="U862" s="4">
        <f>ROUND(((E862-Hilfswerte!$B$20)/Hilfswerte!$B$21)+((F862-Hilfswerte!$B$22)/Hilfswerte!$B$23)+((G862-Hilfswerte!$B$24)/Hilfswerte!$B$25)+0.1*INDEX(Hilfswerte!$B$4:$B$15,MATCH(C862,Hilfswerte!$A$4:$A$15,0)),2)</f>
        <v>1.7</v>
      </c>
      <c r="V862" s="4">
        <f>ROUND(SQRT((((E862-Hilfswerte!$B$20)/Hilfswerte!$B$21)-Hilfswerte!$B$28)^2+(((F862-Hilfswerte!$B$22)/Hilfswerte!$B$23)-Hilfswerte!$B$29)^2+(((G862-Hilfswerte!$B$24)/Hilfswerte!$B$25)-Hilfswerte!$B$30)^2),3)</f>
        <v>1.0349999999999999</v>
      </c>
      <c r="W862" s="4">
        <f>ROUND(E862*Hilfswerte!$B$31,0)</f>
        <v>36793</v>
      </c>
      <c r="X862" s="4">
        <f t="shared" si="110"/>
        <v>24273</v>
      </c>
      <c r="Y862" s="4" t="str">
        <f>IF(T862="A - Top-Kunde","bereits Top-Kunde",IF(AND(V862&lt;=Hilfswerte!$B$34,H862&lt;0.5*W862),"Hoch",IF(AND(V862&lt;=Hilfswerte!$B$35,H862&lt;0.7*W862),"Mittel","Niedrig")))</f>
        <v>bereits Top-Kunde</v>
      </c>
      <c r="Z862" s="4">
        <f t="shared" si="111"/>
        <v>1.4</v>
      </c>
      <c r="AA862" s="4" t="str">
        <f>IF(J862&gt;365,"Bereits abgewandert (Segment D)",IF(Z862&gt;=Hilfswerte!$B$38,"Rot - akut gefaehrdet",IF(Z862&gt;=Hilfswerte!$B$39,"Gelb - beobachten","Gruen - stabil")))</f>
        <v>Gruen - stabil</v>
      </c>
    </row>
    <row r="863" spans="1:27" ht="15" customHeight="1" x14ac:dyDescent="0.25">
      <c r="A863" s="4" t="s">
        <v>1196</v>
      </c>
      <c r="B863" s="4" t="s">
        <v>249</v>
      </c>
      <c r="C863" s="4" t="s">
        <v>29</v>
      </c>
      <c r="D863" s="4" t="s">
        <v>117</v>
      </c>
      <c r="E863" s="4">
        <v>517</v>
      </c>
      <c r="F863" s="5">
        <v>125.4</v>
      </c>
      <c r="G863" s="5">
        <v>17.8</v>
      </c>
      <c r="H863" s="6">
        <v>115220</v>
      </c>
      <c r="I863" s="4">
        <v>8</v>
      </c>
      <c r="J863" s="4">
        <v>52</v>
      </c>
      <c r="K863" s="4">
        <v>2</v>
      </c>
      <c r="L863" s="4">
        <v>16</v>
      </c>
      <c r="M863" s="4">
        <v>5</v>
      </c>
      <c r="N863" s="5">
        <v>12.1</v>
      </c>
      <c r="O863" s="7">
        <f t="shared" si="104"/>
        <v>4</v>
      </c>
      <c r="P863" s="7">
        <f t="shared" si="105"/>
        <v>5</v>
      </c>
      <c r="Q863" s="7">
        <f t="shared" si="106"/>
        <v>5</v>
      </c>
      <c r="R863" s="7">
        <f t="shared" si="107"/>
        <v>14</v>
      </c>
      <c r="S863" s="8">
        <f t="shared" si="108"/>
        <v>129.30000000000001</v>
      </c>
      <c r="T863" s="7" t="str">
        <f t="shared" si="109"/>
        <v>A - Top-Kunde</v>
      </c>
      <c r="U863" s="4">
        <f>ROUND(((E863-Hilfswerte!$B$20)/Hilfswerte!$B$21)+((F863-Hilfswerte!$B$22)/Hilfswerte!$B$23)+((G863-Hilfswerte!$B$24)/Hilfswerte!$B$25)+0.1*INDEX(Hilfswerte!$B$4:$B$15,MATCH(C863,Hilfswerte!$A$4:$A$15,0)),2)</f>
        <v>4.93</v>
      </c>
      <c r="V863" s="4">
        <f>ROUND(SQRT((((E863-Hilfswerte!$B$20)/Hilfswerte!$B$21)-Hilfswerte!$B$28)^2+(((F863-Hilfswerte!$B$22)/Hilfswerte!$B$23)-Hilfswerte!$B$29)^2+(((G863-Hilfswerte!$B$24)/Hilfswerte!$B$25)-Hilfswerte!$B$30)^2),3)</f>
        <v>2.4159999999999999</v>
      </c>
      <c r="W863" s="4">
        <f>ROUND(E863*Hilfswerte!$B$31,0)</f>
        <v>106267</v>
      </c>
      <c r="X863" s="4">
        <f t="shared" si="110"/>
        <v>0</v>
      </c>
      <c r="Y863" s="4" t="str">
        <f>IF(T863="A - Top-Kunde","bereits Top-Kunde",IF(AND(V863&lt;=Hilfswerte!$B$34,H863&lt;0.5*W863),"Hoch",IF(AND(V863&lt;=Hilfswerte!$B$35,H863&lt;0.7*W863),"Mittel","Niedrig")))</f>
        <v>bereits Top-Kunde</v>
      </c>
      <c r="Z863" s="4">
        <f t="shared" si="111"/>
        <v>11.8</v>
      </c>
      <c r="AA863" s="4" t="str">
        <f>IF(J863&gt;365,"Bereits abgewandert (Segment D)",IF(Z863&gt;=Hilfswerte!$B$38,"Rot - akut gefaehrdet",IF(Z863&gt;=Hilfswerte!$B$39,"Gelb - beobachten","Gruen - stabil")))</f>
        <v>Gruen - stabil</v>
      </c>
    </row>
    <row r="864" spans="1:27" ht="15" customHeight="1" x14ac:dyDescent="0.25">
      <c r="A864" s="4" t="s">
        <v>1197</v>
      </c>
      <c r="B864" s="4" t="s">
        <v>110</v>
      </c>
      <c r="C864" s="4" t="s">
        <v>51</v>
      </c>
      <c r="D864" s="4" t="s">
        <v>77</v>
      </c>
      <c r="E864" s="4">
        <v>56</v>
      </c>
      <c r="F864" s="5">
        <v>22.6</v>
      </c>
      <c r="G864" s="5">
        <v>13.2</v>
      </c>
      <c r="H864" s="6">
        <v>28390</v>
      </c>
      <c r="I864" s="4">
        <v>5</v>
      </c>
      <c r="J864" s="4">
        <v>9</v>
      </c>
      <c r="K864" s="4">
        <v>2</v>
      </c>
      <c r="L864" s="4">
        <v>8</v>
      </c>
      <c r="M864" s="4">
        <v>2</v>
      </c>
      <c r="N864" s="5">
        <v>9.1999999999999993</v>
      </c>
      <c r="O864" s="7">
        <f t="shared" si="104"/>
        <v>5</v>
      </c>
      <c r="P864" s="7">
        <f t="shared" si="105"/>
        <v>5</v>
      </c>
      <c r="Q864" s="7">
        <f t="shared" si="106"/>
        <v>5</v>
      </c>
      <c r="R864" s="7">
        <f t="shared" si="107"/>
        <v>15</v>
      </c>
      <c r="S864" s="8">
        <f t="shared" si="108"/>
        <v>140.19999999999999</v>
      </c>
      <c r="T864" s="7" t="str">
        <f t="shared" si="109"/>
        <v>A - Top-Kunde</v>
      </c>
      <c r="U864" s="4">
        <f>ROUND(((E864-Hilfswerte!$B$20)/Hilfswerte!$B$21)+((F864-Hilfswerte!$B$22)/Hilfswerte!$B$23)+((G864-Hilfswerte!$B$24)/Hilfswerte!$B$25)+0.1*INDEX(Hilfswerte!$B$4:$B$15,MATCH(C864,Hilfswerte!$A$4:$A$15,0)),2)</f>
        <v>0.45</v>
      </c>
      <c r="V864" s="4">
        <f>ROUND(SQRT((((E864-Hilfswerte!$B$20)/Hilfswerte!$B$21)-Hilfswerte!$B$28)^2+(((F864-Hilfswerte!$B$22)/Hilfswerte!$B$23)-Hilfswerte!$B$29)^2+(((G864-Hilfswerte!$B$24)/Hilfswerte!$B$25)-Hilfswerte!$B$30)^2),3)</f>
        <v>0.63200000000000001</v>
      </c>
      <c r="W864" s="4">
        <f>ROUND(E864*Hilfswerte!$B$31,0)</f>
        <v>11511</v>
      </c>
      <c r="X864" s="4">
        <f t="shared" si="110"/>
        <v>0</v>
      </c>
      <c r="Y864" s="4" t="str">
        <f>IF(T864="A - Top-Kunde","bereits Top-Kunde",IF(AND(V864&lt;=Hilfswerte!$B$34,H864&lt;0.5*W864),"Hoch",IF(AND(V864&lt;=Hilfswerte!$B$35,H864&lt;0.7*W864),"Mittel","Niedrig")))</f>
        <v>bereits Top-Kunde</v>
      </c>
      <c r="Z864" s="4">
        <f t="shared" si="111"/>
        <v>8.1</v>
      </c>
      <c r="AA864" s="4" t="str">
        <f>IF(J864&gt;365,"Bereits abgewandert (Segment D)",IF(Z864&gt;=Hilfswerte!$B$38,"Rot - akut gefaehrdet",IF(Z864&gt;=Hilfswerte!$B$39,"Gelb - beobachten","Gruen - stabil")))</f>
        <v>Gruen - stabil</v>
      </c>
    </row>
    <row r="865" spans="1:27" ht="15" customHeight="1" x14ac:dyDescent="0.25">
      <c r="A865" s="4" t="s">
        <v>1198</v>
      </c>
      <c r="B865" s="4" t="s">
        <v>40</v>
      </c>
      <c r="C865" s="4" t="s">
        <v>55</v>
      </c>
      <c r="D865" s="4" t="s">
        <v>30</v>
      </c>
      <c r="E865" s="4">
        <v>62</v>
      </c>
      <c r="F865" s="5">
        <v>6.8</v>
      </c>
      <c r="G865" s="5">
        <v>3.3</v>
      </c>
      <c r="H865" s="6">
        <v>135380</v>
      </c>
      <c r="I865" s="4">
        <v>3</v>
      </c>
      <c r="J865" s="4">
        <v>102</v>
      </c>
      <c r="K865" s="4">
        <v>1</v>
      </c>
      <c r="L865" s="4">
        <v>26</v>
      </c>
      <c r="M865" s="4">
        <v>3</v>
      </c>
      <c r="N865" s="5">
        <v>24.2</v>
      </c>
      <c r="O865" s="7">
        <f t="shared" si="104"/>
        <v>3</v>
      </c>
      <c r="P865" s="7">
        <f t="shared" si="105"/>
        <v>3</v>
      </c>
      <c r="Q865" s="7">
        <f t="shared" si="106"/>
        <v>5</v>
      </c>
      <c r="R865" s="7">
        <f t="shared" si="107"/>
        <v>11</v>
      </c>
      <c r="S865" s="8">
        <f t="shared" si="108"/>
        <v>108.3</v>
      </c>
      <c r="T865" s="7" t="str">
        <f t="shared" si="109"/>
        <v>B - Kernkunde</v>
      </c>
      <c r="U865" s="4">
        <f>ROUND(((E865-Hilfswerte!$B$20)/Hilfswerte!$B$21)+((F865-Hilfswerte!$B$22)/Hilfswerte!$B$23)+((G865-Hilfswerte!$B$24)/Hilfswerte!$B$25)+0.1*INDEX(Hilfswerte!$B$4:$B$15,MATCH(C865,Hilfswerte!$A$4:$A$15,0)),2)</f>
        <v>-1.43</v>
      </c>
      <c r="V865" s="4">
        <f>ROUND(SQRT((((E865-Hilfswerte!$B$20)/Hilfswerte!$B$21)-Hilfswerte!$B$28)^2+(((F865-Hilfswerte!$B$22)/Hilfswerte!$B$23)-Hilfswerte!$B$29)^2+(((G865-Hilfswerte!$B$24)/Hilfswerte!$B$25)-Hilfswerte!$B$30)^2),3)</f>
        <v>1.446</v>
      </c>
      <c r="W865" s="4">
        <f>ROUND(E865*Hilfswerte!$B$31,0)</f>
        <v>12744</v>
      </c>
      <c r="X865" s="4">
        <f t="shared" si="110"/>
        <v>0</v>
      </c>
      <c r="Y865" s="4" t="str">
        <f>IF(T865="A - Top-Kunde","bereits Top-Kunde",IF(AND(V865&lt;=Hilfswerte!$B$34,H865&lt;0.5*W865),"Hoch",IF(AND(V865&lt;=Hilfswerte!$B$35,H865&lt;0.7*W865),"Mittel","Niedrig")))</f>
        <v>Niedrig</v>
      </c>
      <c r="Z865" s="4">
        <f t="shared" si="111"/>
        <v>13.3</v>
      </c>
      <c r="AA865" s="4" t="str">
        <f>IF(J865&gt;365,"Bereits abgewandert (Segment D)",IF(Z865&gt;=Hilfswerte!$B$38,"Rot - akut gefaehrdet",IF(Z865&gt;=Hilfswerte!$B$39,"Gelb - beobachten","Gruen - stabil")))</f>
        <v>Gruen - stabil</v>
      </c>
    </row>
    <row r="866" spans="1:27" ht="15" customHeight="1" x14ac:dyDescent="0.25">
      <c r="A866" s="4" t="s">
        <v>1199</v>
      </c>
      <c r="B866" s="4" t="s">
        <v>787</v>
      </c>
      <c r="C866" s="4" t="s">
        <v>47</v>
      </c>
      <c r="D866" s="4" t="s">
        <v>30</v>
      </c>
      <c r="E866" s="4">
        <v>17</v>
      </c>
      <c r="F866" s="5">
        <v>4.3</v>
      </c>
      <c r="G866" s="5">
        <v>18.7</v>
      </c>
      <c r="H866" s="6">
        <v>540</v>
      </c>
      <c r="I866" s="4">
        <v>5</v>
      </c>
      <c r="J866" s="4">
        <v>18</v>
      </c>
      <c r="K866" s="4">
        <v>0</v>
      </c>
      <c r="L866" s="4">
        <v>20</v>
      </c>
      <c r="M866" s="4">
        <v>5</v>
      </c>
      <c r="N866" s="5">
        <v>-25.2</v>
      </c>
      <c r="O866" s="7">
        <f t="shared" si="104"/>
        <v>5</v>
      </c>
      <c r="P866" s="7">
        <f t="shared" si="105"/>
        <v>5</v>
      </c>
      <c r="Q866" s="7">
        <f t="shared" si="106"/>
        <v>2</v>
      </c>
      <c r="R866" s="7">
        <f t="shared" si="107"/>
        <v>12</v>
      </c>
      <c r="S866" s="8">
        <f t="shared" si="108"/>
        <v>101.4</v>
      </c>
      <c r="T866" s="7" t="str">
        <f t="shared" si="109"/>
        <v>C - Entwicklungspotenzial</v>
      </c>
      <c r="U866" s="4">
        <f>ROUND(((E866-Hilfswerte!$B$20)/Hilfswerte!$B$21)+((F866-Hilfswerte!$B$22)/Hilfswerte!$B$23)+((G866-Hilfswerte!$B$24)/Hilfswerte!$B$25)+0.1*INDEX(Hilfswerte!$B$4:$B$15,MATCH(C866,Hilfswerte!$A$4:$A$15,0)),2)</f>
        <v>0.56000000000000005</v>
      </c>
      <c r="V866" s="4">
        <f>ROUND(SQRT((((E866-Hilfswerte!$B$20)/Hilfswerte!$B$21)-Hilfswerte!$B$28)^2+(((F866-Hilfswerte!$B$22)/Hilfswerte!$B$23)-Hilfswerte!$B$29)^2+(((G866-Hilfswerte!$B$24)/Hilfswerte!$B$25)-Hilfswerte!$B$30)^2),3)</f>
        <v>1.48</v>
      </c>
      <c r="W866" s="4">
        <f>ROUND(E866*Hilfswerte!$B$31,0)</f>
        <v>3494</v>
      </c>
      <c r="X866" s="4">
        <f t="shared" si="110"/>
        <v>2954</v>
      </c>
      <c r="Y866" s="4" t="str">
        <f>IF(T866="A - Top-Kunde","bereits Top-Kunde",IF(AND(V866&lt;=Hilfswerte!$B$34,H866&lt;0.5*W866),"Hoch",IF(AND(V866&lt;=Hilfswerte!$B$35,H866&lt;0.7*W866),"Mittel","Niedrig")))</f>
        <v>Niedrig</v>
      </c>
      <c r="Z866" s="4">
        <f t="shared" si="111"/>
        <v>15</v>
      </c>
      <c r="AA866" s="4" t="str">
        <f>IF(J866&gt;365,"Bereits abgewandert (Segment D)",IF(Z866&gt;=Hilfswerte!$B$38,"Rot - akut gefaehrdet",IF(Z866&gt;=Hilfswerte!$B$39,"Gelb - beobachten","Gruen - stabil")))</f>
        <v>Gelb - beobachten</v>
      </c>
    </row>
    <row r="867" spans="1:27" ht="15" customHeight="1" x14ac:dyDescent="0.25">
      <c r="A867" s="4" t="s">
        <v>1200</v>
      </c>
      <c r="B867" s="4" t="s">
        <v>669</v>
      </c>
      <c r="C867" s="4" t="s">
        <v>38</v>
      </c>
      <c r="D867" s="4" t="s">
        <v>30</v>
      </c>
      <c r="E867" s="4">
        <v>34</v>
      </c>
      <c r="F867" s="5">
        <v>8.8000000000000007</v>
      </c>
      <c r="G867" s="5">
        <v>9.6999999999999993</v>
      </c>
      <c r="H867" s="6">
        <v>1960</v>
      </c>
      <c r="I867" s="4">
        <v>1</v>
      </c>
      <c r="J867" s="4">
        <v>91</v>
      </c>
      <c r="K867" s="4">
        <v>0</v>
      </c>
      <c r="L867" s="4">
        <v>7</v>
      </c>
      <c r="M867" s="4">
        <v>2</v>
      </c>
      <c r="N867" s="5">
        <v>7.4</v>
      </c>
      <c r="O867" s="7">
        <f t="shared" si="104"/>
        <v>3</v>
      </c>
      <c r="P867" s="7">
        <f t="shared" si="105"/>
        <v>1</v>
      </c>
      <c r="Q867" s="7">
        <f t="shared" si="106"/>
        <v>3</v>
      </c>
      <c r="R867" s="7">
        <f t="shared" si="107"/>
        <v>7</v>
      </c>
      <c r="S867" s="8">
        <f t="shared" si="108"/>
        <v>71.599999999999994</v>
      </c>
      <c r="T867" s="7" t="str">
        <f t="shared" si="109"/>
        <v>C - Entwicklungspotenzial</v>
      </c>
      <c r="U867" s="4">
        <f>ROUND(((E867-Hilfswerte!$B$20)/Hilfswerte!$B$21)+((F867-Hilfswerte!$B$22)/Hilfswerte!$B$23)+((G867-Hilfswerte!$B$24)/Hilfswerte!$B$25)+0.1*INDEX(Hilfswerte!$B$4:$B$15,MATCH(C867,Hilfswerte!$A$4:$A$15,0)),2)</f>
        <v>-0.45</v>
      </c>
      <c r="V867" s="4">
        <f>ROUND(SQRT((((E867-Hilfswerte!$B$20)/Hilfswerte!$B$21)-Hilfswerte!$B$28)^2+(((F867-Hilfswerte!$B$22)/Hilfswerte!$B$23)-Hilfswerte!$B$29)^2+(((G867-Hilfswerte!$B$24)/Hilfswerte!$B$25)-Hilfswerte!$B$30)^2),3)</f>
        <v>0.80800000000000005</v>
      </c>
      <c r="W867" s="4">
        <f>ROUND(E867*Hilfswerte!$B$31,0)</f>
        <v>6989</v>
      </c>
      <c r="X867" s="4">
        <f t="shared" si="110"/>
        <v>5029</v>
      </c>
      <c r="Y867" s="4" t="str">
        <f>IF(T867="A - Top-Kunde","bereits Top-Kunde",IF(AND(V867&lt;=Hilfswerte!$B$34,H867&lt;0.5*W867),"Hoch",IF(AND(V867&lt;=Hilfswerte!$B$35,H867&lt;0.7*W867),"Mittel","Niedrig")))</f>
        <v>Hoch</v>
      </c>
      <c r="Z867" s="4">
        <f t="shared" si="111"/>
        <v>6</v>
      </c>
      <c r="AA867" s="4" t="str">
        <f>IF(J867&gt;365,"Bereits abgewandert (Segment D)",IF(Z867&gt;=Hilfswerte!$B$38,"Rot - akut gefaehrdet",IF(Z867&gt;=Hilfswerte!$B$39,"Gelb - beobachten","Gruen - stabil")))</f>
        <v>Gruen - stabil</v>
      </c>
    </row>
    <row r="868" spans="1:27" ht="15" customHeight="1" x14ac:dyDescent="0.25">
      <c r="A868" s="4" t="s">
        <v>1201</v>
      </c>
      <c r="B868" s="4" t="s">
        <v>130</v>
      </c>
      <c r="C868" s="4" t="s">
        <v>51</v>
      </c>
      <c r="D868" s="4" t="s">
        <v>30</v>
      </c>
      <c r="E868" s="4">
        <v>35</v>
      </c>
      <c r="F868" s="5">
        <v>8.1999999999999993</v>
      </c>
      <c r="G868" s="5">
        <v>16</v>
      </c>
      <c r="H868" s="6">
        <v>1340</v>
      </c>
      <c r="I868" s="4">
        <v>3</v>
      </c>
      <c r="J868" s="4">
        <v>44</v>
      </c>
      <c r="K868" s="4">
        <v>0</v>
      </c>
      <c r="L868" s="4">
        <v>8</v>
      </c>
      <c r="M868" s="4">
        <v>4</v>
      </c>
      <c r="N868" s="5">
        <v>16.100000000000001</v>
      </c>
      <c r="O868" s="7">
        <f t="shared" si="104"/>
        <v>4</v>
      </c>
      <c r="P868" s="7">
        <f t="shared" si="105"/>
        <v>3</v>
      </c>
      <c r="Q868" s="7">
        <f t="shared" si="106"/>
        <v>3</v>
      </c>
      <c r="R868" s="7">
        <f t="shared" si="107"/>
        <v>10</v>
      </c>
      <c r="S868" s="8">
        <f t="shared" si="108"/>
        <v>105.7</v>
      </c>
      <c r="T868" s="7" t="str">
        <f t="shared" si="109"/>
        <v>B - Kernkunde</v>
      </c>
      <c r="U868" s="4">
        <f>ROUND(((E868-Hilfswerte!$B$20)/Hilfswerte!$B$21)+((F868-Hilfswerte!$B$22)/Hilfswerte!$B$23)+((G868-Hilfswerte!$B$24)/Hilfswerte!$B$25)+0.1*INDEX(Hilfswerte!$B$4:$B$15,MATCH(C868,Hilfswerte!$A$4:$A$15,0)),2)</f>
        <v>0.55000000000000004</v>
      </c>
      <c r="V868" s="4">
        <f>ROUND(SQRT((((E868-Hilfswerte!$B$20)/Hilfswerte!$B$21)-Hilfswerte!$B$28)^2+(((F868-Hilfswerte!$B$22)/Hilfswerte!$B$23)-Hilfswerte!$B$29)^2+(((G868-Hilfswerte!$B$24)/Hilfswerte!$B$25)-Hilfswerte!$B$30)^2),3)</f>
        <v>1.087</v>
      </c>
      <c r="W868" s="4">
        <f>ROUND(E868*Hilfswerte!$B$31,0)</f>
        <v>7194</v>
      </c>
      <c r="X868" s="4">
        <f t="shared" si="110"/>
        <v>5854</v>
      </c>
      <c r="Y868" s="4" t="str">
        <f>IF(T868="A - Top-Kunde","bereits Top-Kunde",IF(AND(V868&lt;=Hilfswerte!$B$34,H868&lt;0.5*W868),"Hoch",IF(AND(V868&lt;=Hilfswerte!$B$35,H868&lt;0.7*W868),"Mittel","Niedrig")))</f>
        <v>Mittel</v>
      </c>
      <c r="Z868" s="4">
        <f t="shared" si="111"/>
        <v>3.8</v>
      </c>
      <c r="AA868" s="4" t="str">
        <f>IF(J868&gt;365,"Bereits abgewandert (Segment D)",IF(Z868&gt;=Hilfswerte!$B$38,"Rot - akut gefaehrdet",IF(Z868&gt;=Hilfswerte!$B$39,"Gelb - beobachten","Gruen - stabil")))</f>
        <v>Gruen - stabil</v>
      </c>
    </row>
    <row r="869" spans="1:27" ht="15" customHeight="1" x14ac:dyDescent="0.25">
      <c r="A869" s="4" t="s">
        <v>1202</v>
      </c>
      <c r="B869" s="4" t="s">
        <v>188</v>
      </c>
      <c r="C869" s="4" t="s">
        <v>65</v>
      </c>
      <c r="D869" s="4" t="s">
        <v>56</v>
      </c>
      <c r="E869" s="4">
        <v>26</v>
      </c>
      <c r="F869" s="5">
        <v>8.1999999999999993</v>
      </c>
      <c r="G869" s="5">
        <v>16.399999999999999</v>
      </c>
      <c r="H869" s="6">
        <v>640</v>
      </c>
      <c r="I869" s="4">
        <v>2</v>
      </c>
      <c r="J869" s="4">
        <v>331</v>
      </c>
      <c r="K869" s="4">
        <v>0</v>
      </c>
      <c r="L869" s="4">
        <v>15</v>
      </c>
      <c r="M869" s="4">
        <v>1</v>
      </c>
      <c r="N869" s="5">
        <v>-10.1</v>
      </c>
      <c r="O869" s="7">
        <f t="shared" si="104"/>
        <v>2</v>
      </c>
      <c r="P869" s="7">
        <f t="shared" si="105"/>
        <v>2</v>
      </c>
      <c r="Q869" s="7">
        <f t="shared" si="106"/>
        <v>2</v>
      </c>
      <c r="R869" s="7">
        <f t="shared" si="107"/>
        <v>6</v>
      </c>
      <c r="S869" s="8">
        <f t="shared" si="108"/>
        <v>50.5</v>
      </c>
      <c r="T869" s="7" t="str">
        <f t="shared" si="109"/>
        <v>C - Entwicklungspotenzial</v>
      </c>
      <c r="U869" s="4">
        <f>ROUND(((E869-Hilfswerte!$B$20)/Hilfswerte!$B$21)+((F869-Hilfswerte!$B$22)/Hilfswerte!$B$23)+((G869-Hilfswerte!$B$24)/Hilfswerte!$B$25)+0.1*INDEX(Hilfswerte!$B$4:$B$15,MATCH(C869,Hilfswerte!$A$4:$A$15,0)),2)</f>
        <v>0.17</v>
      </c>
      <c r="V869" s="4">
        <f>ROUND(SQRT((((E869-Hilfswerte!$B$20)/Hilfswerte!$B$21)-Hilfswerte!$B$28)^2+(((F869-Hilfswerte!$B$22)/Hilfswerte!$B$23)-Hilfswerte!$B$29)^2+(((G869-Hilfswerte!$B$24)/Hilfswerte!$B$25)-Hilfswerte!$B$30)^2),3)</f>
        <v>1.1519999999999999</v>
      </c>
      <c r="W869" s="4">
        <f>ROUND(E869*Hilfswerte!$B$31,0)</f>
        <v>5344</v>
      </c>
      <c r="X869" s="4">
        <f t="shared" si="110"/>
        <v>4704</v>
      </c>
      <c r="Y869" s="4" t="str">
        <f>IF(T869="A - Top-Kunde","bereits Top-Kunde",IF(AND(V869&lt;=Hilfswerte!$B$34,H869&lt;0.5*W869),"Hoch",IF(AND(V869&lt;=Hilfswerte!$B$35,H869&lt;0.7*W869),"Mittel","Niedrig")))</f>
        <v>Niedrig</v>
      </c>
      <c r="Z869" s="4">
        <f t="shared" si="111"/>
        <v>23.6</v>
      </c>
      <c r="AA869" s="4" t="str">
        <f>IF(J869&gt;365,"Bereits abgewandert (Segment D)",IF(Z869&gt;=Hilfswerte!$B$38,"Rot - akut gefaehrdet",IF(Z869&gt;=Hilfswerte!$B$39,"Gelb - beobachten","Gruen - stabil")))</f>
        <v>Rot - akut gefaehrdet</v>
      </c>
    </row>
    <row r="870" spans="1:27" ht="15" customHeight="1" x14ac:dyDescent="0.25">
      <c r="A870" s="4" t="s">
        <v>1203</v>
      </c>
      <c r="B870" s="4" t="s">
        <v>981</v>
      </c>
      <c r="C870" s="4" t="s">
        <v>84</v>
      </c>
      <c r="D870" s="4" t="s">
        <v>30</v>
      </c>
      <c r="E870" s="4">
        <v>102</v>
      </c>
      <c r="F870" s="5">
        <v>18.100000000000001</v>
      </c>
      <c r="G870" s="5">
        <v>15</v>
      </c>
      <c r="H870" s="6">
        <v>7140</v>
      </c>
      <c r="I870" s="4">
        <v>2</v>
      </c>
      <c r="J870" s="4">
        <v>60</v>
      </c>
      <c r="K870" s="4">
        <v>0</v>
      </c>
      <c r="L870" s="4">
        <v>0</v>
      </c>
      <c r="M870" s="4">
        <v>1</v>
      </c>
      <c r="N870" s="5">
        <v>16.600000000000001</v>
      </c>
      <c r="O870" s="7">
        <f t="shared" si="104"/>
        <v>4</v>
      </c>
      <c r="P870" s="7">
        <f t="shared" si="105"/>
        <v>2</v>
      </c>
      <c r="Q870" s="7">
        <f t="shared" si="106"/>
        <v>4</v>
      </c>
      <c r="R870" s="7">
        <f t="shared" si="107"/>
        <v>10</v>
      </c>
      <c r="S870" s="8">
        <f t="shared" si="108"/>
        <v>108.3</v>
      </c>
      <c r="T870" s="7" t="str">
        <f t="shared" si="109"/>
        <v>B - Kernkunde</v>
      </c>
      <c r="U870" s="4">
        <f>ROUND(((E870-Hilfswerte!$B$20)/Hilfswerte!$B$21)+((F870-Hilfswerte!$B$22)/Hilfswerte!$B$23)+((G870-Hilfswerte!$B$24)/Hilfswerte!$B$25)+0.1*INDEX(Hilfswerte!$B$4:$B$15,MATCH(C870,Hilfswerte!$A$4:$A$15,0)),2)</f>
        <v>0.51</v>
      </c>
      <c r="V870" s="4">
        <f>ROUND(SQRT((((E870-Hilfswerte!$B$20)/Hilfswerte!$B$21)-Hilfswerte!$B$28)^2+(((F870-Hilfswerte!$B$22)/Hilfswerte!$B$23)-Hilfswerte!$B$29)^2+(((G870-Hilfswerte!$B$24)/Hilfswerte!$B$25)-Hilfswerte!$B$30)^2),3)</f>
        <v>0.751</v>
      </c>
      <c r="W870" s="4">
        <f>ROUND(E870*Hilfswerte!$B$31,0)</f>
        <v>20966</v>
      </c>
      <c r="X870" s="4">
        <f t="shared" si="110"/>
        <v>13826</v>
      </c>
      <c r="Y870" s="4" t="str">
        <f>IF(T870="A - Top-Kunde","bereits Top-Kunde",IF(AND(V870&lt;=Hilfswerte!$B$34,H870&lt;0.5*W870),"Hoch",IF(AND(V870&lt;=Hilfswerte!$B$35,H870&lt;0.7*W870),"Mittel","Niedrig")))</f>
        <v>Hoch</v>
      </c>
      <c r="Z870" s="4">
        <f t="shared" si="111"/>
        <v>3</v>
      </c>
      <c r="AA870" s="4" t="str">
        <f>IF(J870&gt;365,"Bereits abgewandert (Segment D)",IF(Z870&gt;=Hilfswerte!$B$38,"Rot - akut gefaehrdet",IF(Z870&gt;=Hilfswerte!$B$39,"Gelb - beobachten","Gruen - stabil")))</f>
        <v>Gruen - stabil</v>
      </c>
    </row>
    <row r="871" spans="1:27" ht="15" customHeight="1" x14ac:dyDescent="0.25">
      <c r="A871" s="4" t="s">
        <v>1204</v>
      </c>
      <c r="B871" s="4" t="s">
        <v>76</v>
      </c>
      <c r="C871" s="4" t="s">
        <v>38</v>
      </c>
      <c r="D871" s="4" t="s">
        <v>30</v>
      </c>
      <c r="E871" s="4">
        <v>15</v>
      </c>
      <c r="F871" s="5">
        <v>3</v>
      </c>
      <c r="G871" s="5">
        <v>13.6</v>
      </c>
      <c r="H871" s="6">
        <v>810</v>
      </c>
      <c r="I871" s="4">
        <v>3</v>
      </c>
      <c r="J871" s="4">
        <v>82</v>
      </c>
      <c r="K871" s="4">
        <v>1</v>
      </c>
      <c r="L871" s="4">
        <v>-5</v>
      </c>
      <c r="M871" s="4">
        <v>6</v>
      </c>
      <c r="N871" s="5">
        <v>-6</v>
      </c>
      <c r="O871" s="7">
        <f t="shared" si="104"/>
        <v>4</v>
      </c>
      <c r="P871" s="7">
        <f t="shared" si="105"/>
        <v>3</v>
      </c>
      <c r="Q871" s="7">
        <f t="shared" si="106"/>
        <v>2</v>
      </c>
      <c r="R871" s="7">
        <f t="shared" si="107"/>
        <v>9</v>
      </c>
      <c r="S871" s="8">
        <f t="shared" si="108"/>
        <v>81</v>
      </c>
      <c r="T871" s="7" t="str">
        <f t="shared" si="109"/>
        <v>C - Entwicklungspotenzial</v>
      </c>
      <c r="U871" s="4">
        <f>ROUND(((E871-Hilfswerte!$B$20)/Hilfswerte!$B$21)+((F871-Hilfswerte!$B$22)/Hilfswerte!$B$23)+((G871-Hilfswerte!$B$24)/Hilfswerte!$B$25)+0.1*INDEX(Hilfswerte!$B$4:$B$15,MATCH(C871,Hilfswerte!$A$4:$A$15,0)),2)</f>
        <v>-0.02</v>
      </c>
      <c r="V871" s="4">
        <f>ROUND(SQRT((((E871-Hilfswerte!$B$20)/Hilfswerte!$B$21)-Hilfswerte!$B$28)^2+(((F871-Hilfswerte!$B$22)/Hilfswerte!$B$23)-Hilfswerte!$B$29)^2+(((G871-Hilfswerte!$B$24)/Hilfswerte!$B$25)-Hilfswerte!$B$30)^2),3)</f>
        <v>0.97899999999999998</v>
      </c>
      <c r="W871" s="4">
        <f>ROUND(E871*Hilfswerte!$B$31,0)</f>
        <v>3083</v>
      </c>
      <c r="X871" s="4">
        <f t="shared" si="110"/>
        <v>2273</v>
      </c>
      <c r="Y871" s="4" t="str">
        <f>IF(T871="A - Top-Kunde","bereits Top-Kunde",IF(AND(V871&lt;=Hilfswerte!$B$34,H871&lt;0.5*W871),"Hoch",IF(AND(V871&lt;=Hilfswerte!$B$35,H871&lt;0.7*W871),"Mittel","Niedrig")))</f>
        <v>Mittel</v>
      </c>
      <c r="Z871" s="4">
        <f t="shared" si="111"/>
        <v>9.5</v>
      </c>
      <c r="AA871" s="4" t="str">
        <f>IF(J871&gt;365,"Bereits abgewandert (Segment D)",IF(Z871&gt;=Hilfswerte!$B$38,"Rot - akut gefaehrdet",IF(Z871&gt;=Hilfswerte!$B$39,"Gelb - beobachten","Gruen - stabil")))</f>
        <v>Gruen - stabil</v>
      </c>
    </row>
    <row r="872" spans="1:27" ht="15" customHeight="1" x14ac:dyDescent="0.25">
      <c r="A872" s="4" t="s">
        <v>1205</v>
      </c>
      <c r="B872" s="4" t="s">
        <v>582</v>
      </c>
      <c r="C872" s="4" t="s">
        <v>65</v>
      </c>
      <c r="D872" s="4" t="s">
        <v>30</v>
      </c>
      <c r="E872" s="4">
        <v>111</v>
      </c>
      <c r="F872" s="5">
        <v>32.799999999999997</v>
      </c>
      <c r="G872" s="5">
        <v>18.8</v>
      </c>
      <c r="H872" s="6">
        <v>3850</v>
      </c>
      <c r="I872" s="4">
        <v>2</v>
      </c>
      <c r="J872" s="4">
        <v>43</v>
      </c>
      <c r="K872" s="4">
        <v>0</v>
      </c>
      <c r="L872" s="4">
        <v>28</v>
      </c>
      <c r="M872" s="4">
        <v>4</v>
      </c>
      <c r="N872" s="5">
        <v>18.899999999999999</v>
      </c>
      <c r="O872" s="7">
        <f t="shared" si="104"/>
        <v>4</v>
      </c>
      <c r="P872" s="7">
        <f t="shared" si="105"/>
        <v>2</v>
      </c>
      <c r="Q872" s="7">
        <f t="shared" si="106"/>
        <v>4</v>
      </c>
      <c r="R872" s="7">
        <f t="shared" si="107"/>
        <v>10</v>
      </c>
      <c r="S872" s="8">
        <f t="shared" si="108"/>
        <v>101.1</v>
      </c>
      <c r="T872" s="7" t="str">
        <f t="shared" si="109"/>
        <v>C - Entwicklungspotenzial</v>
      </c>
      <c r="U872" s="4">
        <f>ROUND(((E872-Hilfswerte!$B$20)/Hilfswerte!$B$21)+((F872-Hilfswerte!$B$22)/Hilfswerte!$B$23)+((G872-Hilfswerte!$B$24)/Hilfswerte!$B$25)+0.1*INDEX(Hilfswerte!$B$4:$B$15,MATCH(C872,Hilfswerte!$A$4:$A$15,0)),2)</f>
        <v>1.36</v>
      </c>
      <c r="V872" s="4">
        <f>ROUND(SQRT((((E872-Hilfswerte!$B$20)/Hilfswerte!$B$21)-Hilfswerte!$B$28)^2+(((F872-Hilfswerte!$B$22)/Hilfswerte!$B$23)-Hilfswerte!$B$29)^2+(((G872-Hilfswerte!$B$24)/Hilfswerte!$B$25)-Hilfswerte!$B$30)^2),3)</f>
        <v>1.232</v>
      </c>
      <c r="W872" s="4">
        <f>ROUND(E872*Hilfswerte!$B$31,0)</f>
        <v>22816</v>
      </c>
      <c r="X872" s="4">
        <f t="shared" si="110"/>
        <v>18966</v>
      </c>
      <c r="Y872" s="4" t="str">
        <f>IF(T872="A - Top-Kunde","bereits Top-Kunde",IF(AND(V872&lt;=Hilfswerte!$B$34,H872&lt;0.5*W872),"Hoch",IF(AND(V872&lt;=Hilfswerte!$B$35,H872&lt;0.7*W872),"Mittel","Niedrig")))</f>
        <v>Niedrig</v>
      </c>
      <c r="Z872" s="4">
        <f t="shared" si="111"/>
        <v>7.8</v>
      </c>
      <c r="AA872" s="4" t="str">
        <f>IF(J872&gt;365,"Bereits abgewandert (Segment D)",IF(Z872&gt;=Hilfswerte!$B$38,"Rot - akut gefaehrdet",IF(Z872&gt;=Hilfswerte!$B$39,"Gelb - beobachten","Gruen - stabil")))</f>
        <v>Gruen - stabil</v>
      </c>
    </row>
    <row r="873" spans="1:27" ht="15" customHeight="1" x14ac:dyDescent="0.25">
      <c r="A873" s="4" t="s">
        <v>1206</v>
      </c>
      <c r="B873" s="4" t="s">
        <v>277</v>
      </c>
      <c r="C873" s="4" t="s">
        <v>65</v>
      </c>
      <c r="D873" s="4" t="s">
        <v>93</v>
      </c>
      <c r="E873" s="4">
        <v>50</v>
      </c>
      <c r="F873" s="5">
        <v>18.2</v>
      </c>
      <c r="G873" s="5">
        <v>6</v>
      </c>
      <c r="H873" s="6">
        <v>7820</v>
      </c>
      <c r="I873" s="4">
        <v>4</v>
      </c>
      <c r="J873" s="4">
        <v>39</v>
      </c>
      <c r="K873" s="4">
        <v>0</v>
      </c>
      <c r="L873" s="4">
        <v>1</v>
      </c>
      <c r="M873" s="4">
        <v>4</v>
      </c>
      <c r="N873" s="5">
        <v>-21.5</v>
      </c>
      <c r="O873" s="7">
        <f t="shared" si="104"/>
        <v>4</v>
      </c>
      <c r="P873" s="7">
        <f t="shared" si="105"/>
        <v>4</v>
      </c>
      <c r="Q873" s="7">
        <f t="shared" si="106"/>
        <v>5</v>
      </c>
      <c r="R873" s="7">
        <f t="shared" si="107"/>
        <v>13</v>
      </c>
      <c r="S873" s="8">
        <f t="shared" si="108"/>
        <v>119</v>
      </c>
      <c r="T873" s="7" t="str">
        <f t="shared" si="109"/>
        <v>B - Kernkunde</v>
      </c>
      <c r="U873" s="4">
        <f>ROUND(((E873-Hilfswerte!$B$20)/Hilfswerte!$B$21)+((F873-Hilfswerte!$B$22)/Hilfswerte!$B$23)+((G873-Hilfswerte!$B$24)/Hilfswerte!$B$25)+0.1*INDEX(Hilfswerte!$B$4:$B$15,MATCH(C873,Hilfswerte!$A$4:$A$15,0)),2)</f>
        <v>-1.2</v>
      </c>
      <c r="V873" s="4">
        <f>ROUND(SQRT((((E873-Hilfswerte!$B$20)/Hilfswerte!$B$21)-Hilfswerte!$B$28)^2+(((F873-Hilfswerte!$B$22)/Hilfswerte!$B$23)-Hilfswerte!$B$29)^2+(((G873-Hilfswerte!$B$24)/Hilfswerte!$B$25)-Hilfswerte!$B$30)^2),3)</f>
        <v>1.0289999999999999</v>
      </c>
      <c r="W873" s="4">
        <f>ROUND(E873*Hilfswerte!$B$31,0)</f>
        <v>10277</v>
      </c>
      <c r="X873" s="4">
        <f t="shared" si="110"/>
        <v>2457</v>
      </c>
      <c r="Y873" s="4" t="str">
        <f>IF(T873="A - Top-Kunde","bereits Top-Kunde",IF(AND(V873&lt;=Hilfswerte!$B$34,H873&lt;0.5*W873),"Hoch",IF(AND(V873&lt;=Hilfswerte!$B$35,H873&lt;0.7*W873),"Mittel","Niedrig")))</f>
        <v>Niedrig</v>
      </c>
      <c r="Z873" s="4">
        <f t="shared" si="111"/>
        <v>10.8</v>
      </c>
      <c r="AA873" s="4" t="str">
        <f>IF(J873&gt;365,"Bereits abgewandert (Segment D)",IF(Z873&gt;=Hilfswerte!$B$38,"Rot - akut gefaehrdet",IF(Z873&gt;=Hilfswerte!$B$39,"Gelb - beobachten","Gruen - stabil")))</f>
        <v>Gruen - stabil</v>
      </c>
    </row>
    <row r="874" spans="1:27" ht="15" customHeight="1" x14ac:dyDescent="0.25">
      <c r="A874" s="4" t="s">
        <v>1207</v>
      </c>
      <c r="B874" s="4" t="s">
        <v>353</v>
      </c>
      <c r="C874" s="4" t="s">
        <v>47</v>
      </c>
      <c r="D874" s="4" t="s">
        <v>30</v>
      </c>
      <c r="E874" s="4">
        <v>87</v>
      </c>
      <c r="F874" s="5">
        <v>20.2</v>
      </c>
      <c r="G874" s="5">
        <v>21.3</v>
      </c>
      <c r="H874" s="6">
        <v>1960</v>
      </c>
      <c r="I874" s="4">
        <v>2</v>
      </c>
      <c r="J874" s="4">
        <v>82</v>
      </c>
      <c r="K874" s="4">
        <v>0</v>
      </c>
      <c r="L874" s="4">
        <v>1</v>
      </c>
      <c r="M874" s="4">
        <v>5</v>
      </c>
      <c r="N874" s="5">
        <v>-5.4</v>
      </c>
      <c r="O874" s="7">
        <f t="shared" si="104"/>
        <v>4</v>
      </c>
      <c r="P874" s="7">
        <f t="shared" si="105"/>
        <v>2</v>
      </c>
      <c r="Q874" s="7">
        <f t="shared" si="106"/>
        <v>3</v>
      </c>
      <c r="R874" s="7">
        <f t="shared" si="107"/>
        <v>9</v>
      </c>
      <c r="S874" s="8">
        <f t="shared" si="108"/>
        <v>87</v>
      </c>
      <c r="T874" s="7" t="str">
        <f t="shared" si="109"/>
        <v>C - Entwicklungspotenzial</v>
      </c>
      <c r="U874" s="4">
        <f>ROUND(((E874-Hilfswerte!$B$20)/Hilfswerte!$B$21)+((F874-Hilfswerte!$B$22)/Hilfswerte!$B$23)+((G874-Hilfswerte!$B$24)/Hilfswerte!$B$25)+0.1*INDEX(Hilfswerte!$B$4:$B$15,MATCH(C874,Hilfswerte!$A$4:$A$15,0)),2)</f>
        <v>1.56</v>
      </c>
      <c r="V874" s="4">
        <f>ROUND(SQRT((((E874-Hilfswerte!$B$20)/Hilfswerte!$B$21)-Hilfswerte!$B$28)^2+(((F874-Hilfswerte!$B$22)/Hilfswerte!$B$23)-Hilfswerte!$B$29)^2+(((G874-Hilfswerte!$B$24)/Hilfswerte!$B$25)-Hilfswerte!$B$30)^2),3)</f>
        <v>1.6679999999999999</v>
      </c>
      <c r="W874" s="4">
        <f>ROUND(E874*Hilfswerte!$B$31,0)</f>
        <v>17883</v>
      </c>
      <c r="X874" s="4">
        <f t="shared" si="110"/>
        <v>15923</v>
      </c>
      <c r="Y874" s="4" t="str">
        <f>IF(T874="A - Top-Kunde","bereits Top-Kunde",IF(AND(V874&lt;=Hilfswerte!$B$34,H874&lt;0.5*W874),"Hoch",IF(AND(V874&lt;=Hilfswerte!$B$35,H874&lt;0.7*W874),"Mittel","Niedrig")))</f>
        <v>Niedrig</v>
      </c>
      <c r="Z874" s="4">
        <f t="shared" si="111"/>
        <v>6.5</v>
      </c>
      <c r="AA874" s="4" t="str">
        <f>IF(J874&gt;365,"Bereits abgewandert (Segment D)",IF(Z874&gt;=Hilfswerte!$B$38,"Rot - akut gefaehrdet",IF(Z874&gt;=Hilfswerte!$B$39,"Gelb - beobachten","Gruen - stabil")))</f>
        <v>Gruen - stabil</v>
      </c>
    </row>
    <row r="875" spans="1:27" ht="15" customHeight="1" x14ac:dyDescent="0.25">
      <c r="A875" s="4" t="s">
        <v>1208</v>
      </c>
      <c r="B875" s="4" t="s">
        <v>1065</v>
      </c>
      <c r="C875" s="4" t="s">
        <v>51</v>
      </c>
      <c r="D875" s="4" t="s">
        <v>56</v>
      </c>
      <c r="E875" s="4">
        <v>28</v>
      </c>
      <c r="F875" s="5">
        <v>6.4</v>
      </c>
      <c r="G875" s="5">
        <v>0.4</v>
      </c>
      <c r="H875" s="6">
        <v>1070</v>
      </c>
      <c r="I875" s="4">
        <v>2</v>
      </c>
      <c r="J875" s="4">
        <v>20</v>
      </c>
      <c r="K875" s="4">
        <v>0</v>
      </c>
      <c r="L875" s="4">
        <v>16</v>
      </c>
      <c r="M875" s="4">
        <v>4</v>
      </c>
      <c r="N875" s="5">
        <v>5.9</v>
      </c>
      <c r="O875" s="7">
        <f t="shared" si="104"/>
        <v>5</v>
      </c>
      <c r="P875" s="7">
        <f t="shared" si="105"/>
        <v>2</v>
      </c>
      <c r="Q875" s="7">
        <f t="shared" si="106"/>
        <v>3</v>
      </c>
      <c r="R875" s="7">
        <f t="shared" si="107"/>
        <v>10</v>
      </c>
      <c r="S875" s="8">
        <f t="shared" si="108"/>
        <v>98.2</v>
      </c>
      <c r="T875" s="7" t="str">
        <f t="shared" si="109"/>
        <v>C - Entwicklungspotenzial</v>
      </c>
      <c r="U875" s="4">
        <f>ROUND(((E875-Hilfswerte!$B$20)/Hilfswerte!$B$21)+((F875-Hilfswerte!$B$22)/Hilfswerte!$B$23)+((G875-Hilfswerte!$B$24)/Hilfswerte!$B$25)+0.1*INDEX(Hilfswerte!$B$4:$B$15,MATCH(C875,Hilfswerte!$A$4:$A$15,0)),2)</f>
        <v>-1.99</v>
      </c>
      <c r="V875" s="4">
        <f>ROUND(SQRT((((E875-Hilfswerte!$B$20)/Hilfswerte!$B$21)-Hilfswerte!$B$28)^2+(((F875-Hilfswerte!$B$22)/Hilfswerte!$B$23)-Hilfswerte!$B$29)^2+(((G875-Hilfswerte!$B$24)/Hilfswerte!$B$25)-Hilfswerte!$B$30)^2),3)</f>
        <v>1.9019999999999999</v>
      </c>
      <c r="W875" s="4">
        <f>ROUND(E875*Hilfswerte!$B$31,0)</f>
        <v>5755</v>
      </c>
      <c r="X875" s="4">
        <f t="shared" si="110"/>
        <v>4685</v>
      </c>
      <c r="Y875" s="4" t="str">
        <f>IF(T875="A - Top-Kunde","bereits Top-Kunde",IF(AND(V875&lt;=Hilfswerte!$B$34,H875&lt;0.5*W875),"Hoch",IF(AND(V875&lt;=Hilfswerte!$B$35,H875&lt;0.7*W875),"Mittel","Niedrig")))</f>
        <v>Niedrig</v>
      </c>
      <c r="Z875" s="4">
        <f t="shared" si="111"/>
        <v>4.2</v>
      </c>
      <c r="AA875" s="4" t="str">
        <f>IF(J875&gt;365,"Bereits abgewandert (Segment D)",IF(Z875&gt;=Hilfswerte!$B$38,"Rot - akut gefaehrdet",IF(Z875&gt;=Hilfswerte!$B$39,"Gelb - beobachten","Gruen - stabil")))</f>
        <v>Gruen - stabil</v>
      </c>
    </row>
    <row r="876" spans="1:27" ht="15" customHeight="1" x14ac:dyDescent="0.25">
      <c r="A876" s="4" t="s">
        <v>1209</v>
      </c>
      <c r="B876" s="4" t="s">
        <v>46</v>
      </c>
      <c r="C876" s="4" t="s">
        <v>51</v>
      </c>
      <c r="D876" s="4" t="s">
        <v>30</v>
      </c>
      <c r="E876" s="4">
        <v>109</v>
      </c>
      <c r="F876" s="5">
        <v>18.399999999999999</v>
      </c>
      <c r="G876" s="5">
        <v>13.4</v>
      </c>
      <c r="H876" s="6">
        <v>1890</v>
      </c>
      <c r="I876" s="4">
        <v>2</v>
      </c>
      <c r="J876" s="4">
        <v>71</v>
      </c>
      <c r="K876" s="4">
        <v>0</v>
      </c>
      <c r="L876" s="4">
        <v>3</v>
      </c>
      <c r="M876" s="4">
        <v>6</v>
      </c>
      <c r="N876" s="5">
        <v>-12.7</v>
      </c>
      <c r="O876" s="7">
        <f t="shared" si="104"/>
        <v>4</v>
      </c>
      <c r="P876" s="7">
        <f t="shared" si="105"/>
        <v>2</v>
      </c>
      <c r="Q876" s="7">
        <f t="shared" si="106"/>
        <v>3</v>
      </c>
      <c r="R876" s="7">
        <f t="shared" si="107"/>
        <v>9</v>
      </c>
      <c r="S876" s="8">
        <f t="shared" si="108"/>
        <v>82.8</v>
      </c>
      <c r="T876" s="7" t="str">
        <f t="shared" si="109"/>
        <v>C - Entwicklungspotenzial</v>
      </c>
      <c r="U876" s="4">
        <f>ROUND(((E876-Hilfswerte!$B$20)/Hilfswerte!$B$21)+((F876-Hilfswerte!$B$22)/Hilfswerte!$B$23)+((G876-Hilfswerte!$B$24)/Hilfswerte!$B$25)+0.1*INDEX(Hilfswerte!$B$4:$B$15,MATCH(C876,Hilfswerte!$A$4:$A$15,0)),2)</f>
        <v>0.63</v>
      </c>
      <c r="V876" s="4">
        <f>ROUND(SQRT((((E876-Hilfswerte!$B$20)/Hilfswerte!$B$21)-Hilfswerte!$B$28)^2+(((F876-Hilfswerte!$B$22)/Hilfswerte!$B$23)-Hilfswerte!$B$29)^2+(((G876-Hilfswerte!$B$24)/Hilfswerte!$B$25)-Hilfswerte!$B$30)^2),3)</f>
        <v>0.55100000000000005</v>
      </c>
      <c r="W876" s="4">
        <f>ROUND(E876*Hilfswerte!$B$31,0)</f>
        <v>22405</v>
      </c>
      <c r="X876" s="4">
        <f t="shared" si="110"/>
        <v>20515</v>
      </c>
      <c r="Y876" s="4" t="str">
        <f>IF(T876="A - Top-Kunde","bereits Top-Kunde",IF(AND(V876&lt;=Hilfswerte!$B$34,H876&lt;0.5*W876),"Hoch",IF(AND(V876&lt;=Hilfswerte!$B$35,H876&lt;0.7*W876),"Mittel","Niedrig")))</f>
        <v>Hoch</v>
      </c>
      <c r="Z876" s="4">
        <f t="shared" si="111"/>
        <v>9.1999999999999993</v>
      </c>
      <c r="AA876" s="4" t="str">
        <f>IF(J876&gt;365,"Bereits abgewandert (Segment D)",IF(Z876&gt;=Hilfswerte!$B$38,"Rot - akut gefaehrdet",IF(Z876&gt;=Hilfswerte!$B$39,"Gelb - beobachten","Gruen - stabil")))</f>
        <v>Gruen - stabil</v>
      </c>
    </row>
    <row r="877" spans="1:27" ht="15" customHeight="1" x14ac:dyDescent="0.25">
      <c r="A877" s="4" t="s">
        <v>1210</v>
      </c>
      <c r="B877" s="4" t="s">
        <v>711</v>
      </c>
      <c r="C877" s="4" t="s">
        <v>65</v>
      </c>
      <c r="D877" s="4" t="s">
        <v>30</v>
      </c>
      <c r="E877" s="4">
        <v>54</v>
      </c>
      <c r="F877" s="5">
        <v>13.5</v>
      </c>
      <c r="G877" s="5">
        <v>13</v>
      </c>
      <c r="H877" s="6">
        <v>3150</v>
      </c>
      <c r="I877" s="4">
        <v>6</v>
      </c>
      <c r="J877" s="4">
        <v>13</v>
      </c>
      <c r="K877" s="4">
        <v>0</v>
      </c>
      <c r="L877" s="4">
        <v>-5</v>
      </c>
      <c r="M877" s="4">
        <v>5</v>
      </c>
      <c r="N877" s="5">
        <v>41.7</v>
      </c>
      <c r="O877" s="7">
        <f t="shared" si="104"/>
        <v>5</v>
      </c>
      <c r="P877" s="7">
        <f t="shared" si="105"/>
        <v>5</v>
      </c>
      <c r="Q877" s="7">
        <f t="shared" si="106"/>
        <v>4</v>
      </c>
      <c r="R877" s="7">
        <f t="shared" si="107"/>
        <v>14</v>
      </c>
      <c r="S877" s="8">
        <f t="shared" si="108"/>
        <v>160.9</v>
      </c>
      <c r="T877" s="7" t="str">
        <f t="shared" si="109"/>
        <v>A - Top-Kunde</v>
      </c>
      <c r="U877" s="4">
        <f>ROUND(((E877-Hilfswerte!$B$20)/Hilfswerte!$B$21)+((F877-Hilfswerte!$B$22)/Hilfswerte!$B$23)+((G877-Hilfswerte!$B$24)/Hilfswerte!$B$25)+0.1*INDEX(Hilfswerte!$B$4:$B$15,MATCH(C877,Hilfswerte!$A$4:$A$15,0)),2)</f>
        <v>-0.15</v>
      </c>
      <c r="V877" s="4">
        <f>ROUND(SQRT((((E877-Hilfswerte!$B$20)/Hilfswerte!$B$21)-Hilfswerte!$B$28)^2+(((F877-Hilfswerte!$B$22)/Hilfswerte!$B$23)-Hilfswerte!$B$29)^2+(((G877-Hilfswerte!$B$24)/Hilfswerte!$B$25)-Hilfswerte!$B$30)^2),3)</f>
        <v>0.71099999999999997</v>
      </c>
      <c r="W877" s="4">
        <f>ROUND(E877*Hilfswerte!$B$31,0)</f>
        <v>11099</v>
      </c>
      <c r="X877" s="4">
        <f t="shared" si="110"/>
        <v>7949</v>
      </c>
      <c r="Y877" s="4" t="str">
        <f>IF(T877="A - Top-Kunde","bereits Top-Kunde",IF(AND(V877&lt;=Hilfswerte!$B$34,H877&lt;0.5*W877),"Hoch",IF(AND(V877&lt;=Hilfswerte!$B$35,H877&lt;0.7*W877),"Mittel","Niedrig")))</f>
        <v>bereits Top-Kunde</v>
      </c>
      <c r="Z877" s="4">
        <f t="shared" si="111"/>
        <v>0.7</v>
      </c>
      <c r="AA877" s="4" t="str">
        <f>IF(J877&gt;365,"Bereits abgewandert (Segment D)",IF(Z877&gt;=Hilfswerte!$B$38,"Rot - akut gefaehrdet",IF(Z877&gt;=Hilfswerte!$B$39,"Gelb - beobachten","Gruen - stabil")))</f>
        <v>Gruen - stabil</v>
      </c>
    </row>
    <row r="878" spans="1:27" ht="15" customHeight="1" x14ac:dyDescent="0.25">
      <c r="A878" s="4" t="s">
        <v>1211</v>
      </c>
      <c r="B878" s="4" t="s">
        <v>58</v>
      </c>
      <c r="C878" s="4" t="s">
        <v>29</v>
      </c>
      <c r="D878" s="4" t="s">
        <v>30</v>
      </c>
      <c r="E878" s="4">
        <v>74</v>
      </c>
      <c r="F878" s="5">
        <v>21</v>
      </c>
      <c r="G878" s="5">
        <v>14.3</v>
      </c>
      <c r="H878" s="6">
        <v>3450</v>
      </c>
      <c r="I878" s="4">
        <v>1</v>
      </c>
      <c r="J878" s="4">
        <v>254</v>
      </c>
      <c r="K878" s="4">
        <v>0</v>
      </c>
      <c r="L878" s="4">
        <v>14</v>
      </c>
      <c r="M878" s="4">
        <v>6</v>
      </c>
      <c r="N878" s="5">
        <v>12.3</v>
      </c>
      <c r="O878" s="7">
        <f t="shared" si="104"/>
        <v>2</v>
      </c>
      <c r="P878" s="7">
        <f t="shared" si="105"/>
        <v>1</v>
      </c>
      <c r="Q878" s="7">
        <f t="shared" si="106"/>
        <v>4</v>
      </c>
      <c r="R878" s="7">
        <f t="shared" si="107"/>
        <v>7</v>
      </c>
      <c r="S878" s="8">
        <f t="shared" si="108"/>
        <v>72</v>
      </c>
      <c r="T878" s="7" t="str">
        <f t="shared" si="109"/>
        <v>C - Entwicklungspotenzial</v>
      </c>
      <c r="U878" s="4">
        <f>ROUND(((E878-Hilfswerte!$B$20)/Hilfswerte!$B$21)+((F878-Hilfswerte!$B$22)/Hilfswerte!$B$23)+((G878-Hilfswerte!$B$24)/Hilfswerte!$B$25)+0.1*INDEX(Hilfswerte!$B$4:$B$15,MATCH(C878,Hilfswerte!$A$4:$A$15,0)),2)</f>
        <v>0.59</v>
      </c>
      <c r="V878" s="4">
        <f>ROUND(SQRT((((E878-Hilfswerte!$B$20)/Hilfswerte!$B$21)-Hilfswerte!$B$28)^2+(((F878-Hilfswerte!$B$22)/Hilfswerte!$B$23)-Hilfswerte!$B$29)^2+(((G878-Hilfswerte!$B$24)/Hilfswerte!$B$25)-Hilfswerte!$B$30)^2),3)</f>
        <v>0.7</v>
      </c>
      <c r="W878" s="4">
        <f>ROUND(E878*Hilfswerte!$B$31,0)</f>
        <v>15210</v>
      </c>
      <c r="X878" s="4">
        <f t="shared" si="110"/>
        <v>11760</v>
      </c>
      <c r="Y878" s="4" t="str">
        <f>IF(T878="A - Top-Kunde","bereits Top-Kunde",IF(AND(V878&lt;=Hilfswerte!$B$34,H878&lt;0.5*W878),"Hoch",IF(AND(V878&lt;=Hilfswerte!$B$35,H878&lt;0.7*W878),"Mittel","Niedrig")))</f>
        <v>Hoch</v>
      </c>
      <c r="Z878" s="4">
        <f t="shared" si="111"/>
        <v>15.5</v>
      </c>
      <c r="AA878" s="4" t="str">
        <f>IF(J878&gt;365,"Bereits abgewandert (Segment D)",IF(Z878&gt;=Hilfswerte!$B$38,"Rot - akut gefaehrdet",IF(Z878&gt;=Hilfswerte!$B$39,"Gelb - beobachten","Gruen - stabil")))</f>
        <v>Gelb - beobachten</v>
      </c>
    </row>
    <row r="879" spans="1:27" ht="15" customHeight="1" x14ac:dyDescent="0.25">
      <c r="A879" s="4" t="s">
        <v>1212</v>
      </c>
      <c r="B879" s="4" t="s">
        <v>214</v>
      </c>
      <c r="C879" s="4" t="s">
        <v>51</v>
      </c>
      <c r="D879" s="4" t="s">
        <v>30</v>
      </c>
      <c r="E879" s="4">
        <v>127</v>
      </c>
      <c r="F879" s="5">
        <v>29.6</v>
      </c>
      <c r="G879" s="5">
        <v>8.3000000000000007</v>
      </c>
      <c r="H879" s="6">
        <v>2770</v>
      </c>
      <c r="I879" s="4">
        <v>3</v>
      </c>
      <c r="J879" s="4">
        <v>307</v>
      </c>
      <c r="K879" s="4">
        <v>0</v>
      </c>
      <c r="L879" s="4">
        <v>32</v>
      </c>
      <c r="M879" s="4">
        <v>2</v>
      </c>
      <c r="N879" s="5">
        <v>-2.2000000000000002</v>
      </c>
      <c r="O879" s="7">
        <f t="shared" si="104"/>
        <v>2</v>
      </c>
      <c r="P879" s="7">
        <f t="shared" si="105"/>
        <v>3</v>
      </c>
      <c r="Q879" s="7">
        <f t="shared" si="106"/>
        <v>4</v>
      </c>
      <c r="R879" s="7">
        <f t="shared" si="107"/>
        <v>9</v>
      </c>
      <c r="S879" s="8">
        <f t="shared" si="108"/>
        <v>79.3</v>
      </c>
      <c r="T879" s="7" t="str">
        <f t="shared" si="109"/>
        <v>C - Entwicklungspotenzial</v>
      </c>
      <c r="U879" s="4">
        <f>ROUND(((E879-Hilfswerte!$B$20)/Hilfswerte!$B$21)+((F879-Hilfswerte!$B$22)/Hilfswerte!$B$23)+((G879-Hilfswerte!$B$24)/Hilfswerte!$B$25)+0.1*INDEX(Hilfswerte!$B$4:$B$15,MATCH(C879,Hilfswerte!$A$4:$A$15,0)),2)</f>
        <v>0.1</v>
      </c>
      <c r="V879" s="4">
        <f>ROUND(SQRT((((E879-Hilfswerte!$B$20)/Hilfswerte!$B$21)-Hilfswerte!$B$28)^2+(((F879-Hilfswerte!$B$22)/Hilfswerte!$B$23)-Hilfswerte!$B$29)^2+(((G879-Hilfswerte!$B$24)/Hilfswerte!$B$25)-Hilfswerte!$B$30)^2),3)</f>
        <v>0.51400000000000001</v>
      </c>
      <c r="W879" s="4">
        <f>ROUND(E879*Hilfswerte!$B$31,0)</f>
        <v>26104</v>
      </c>
      <c r="X879" s="4">
        <f t="shared" si="110"/>
        <v>23334</v>
      </c>
      <c r="Y879" s="4" t="str">
        <f>IF(T879="A - Top-Kunde","bereits Top-Kunde",IF(AND(V879&lt;=Hilfswerte!$B$34,H879&lt;0.5*W879),"Hoch",IF(AND(V879&lt;=Hilfswerte!$B$35,H879&lt;0.7*W879),"Mittel","Niedrig")))</f>
        <v>Hoch</v>
      </c>
      <c r="Z879" s="4">
        <f t="shared" si="111"/>
        <v>22.6</v>
      </c>
      <c r="AA879" s="4" t="str">
        <f>IF(J879&gt;365,"Bereits abgewandert (Segment D)",IF(Z879&gt;=Hilfswerte!$B$38,"Rot - akut gefaehrdet",IF(Z879&gt;=Hilfswerte!$B$39,"Gelb - beobachten","Gruen - stabil")))</f>
        <v>Rot - akut gefaehrdet</v>
      </c>
    </row>
    <row r="880" spans="1:27" ht="15" customHeight="1" x14ac:dyDescent="0.25">
      <c r="A880" s="4" t="s">
        <v>1213</v>
      </c>
      <c r="B880" s="4" t="s">
        <v>1045</v>
      </c>
      <c r="C880" s="4" t="s">
        <v>33</v>
      </c>
      <c r="D880" s="4" t="s">
        <v>30</v>
      </c>
      <c r="E880" s="4">
        <v>23</v>
      </c>
      <c r="F880" s="5">
        <v>3.7</v>
      </c>
      <c r="G880" s="5">
        <v>7.9</v>
      </c>
      <c r="H880" s="6">
        <v>770</v>
      </c>
      <c r="I880" s="4">
        <v>1</v>
      </c>
      <c r="J880" s="4">
        <v>143</v>
      </c>
      <c r="K880" s="4">
        <v>0</v>
      </c>
      <c r="L880" s="4">
        <v>14</v>
      </c>
      <c r="M880" s="4">
        <v>3</v>
      </c>
      <c r="N880" s="5">
        <v>-15.5</v>
      </c>
      <c r="O880" s="7">
        <f t="shared" si="104"/>
        <v>3</v>
      </c>
      <c r="P880" s="7">
        <f t="shared" si="105"/>
        <v>1</v>
      </c>
      <c r="Q880" s="7">
        <f t="shared" si="106"/>
        <v>2</v>
      </c>
      <c r="R880" s="7">
        <f t="shared" si="107"/>
        <v>6</v>
      </c>
      <c r="S880" s="8">
        <f t="shared" si="108"/>
        <v>48.1</v>
      </c>
      <c r="T880" s="7" t="str">
        <f t="shared" si="109"/>
        <v>C - Entwicklungspotenzial</v>
      </c>
      <c r="U880" s="4">
        <f>ROUND(((E880-Hilfswerte!$B$20)/Hilfswerte!$B$21)+((F880-Hilfswerte!$B$22)/Hilfswerte!$B$23)+((G880-Hilfswerte!$B$24)/Hilfswerte!$B$25)+0.1*INDEX(Hilfswerte!$B$4:$B$15,MATCH(C880,Hilfswerte!$A$4:$A$15,0)),2)</f>
        <v>-1.19</v>
      </c>
      <c r="V880" s="4">
        <f>ROUND(SQRT((((E880-Hilfswerte!$B$20)/Hilfswerte!$B$21)-Hilfswerte!$B$28)^2+(((F880-Hilfswerte!$B$22)/Hilfswerte!$B$23)-Hilfswerte!$B$29)^2+(((G880-Hilfswerte!$B$24)/Hilfswerte!$B$25)-Hilfswerte!$B$30)^2),3)</f>
        <v>1.016</v>
      </c>
      <c r="W880" s="4">
        <f>ROUND(E880*Hilfswerte!$B$31,0)</f>
        <v>4728</v>
      </c>
      <c r="X880" s="4">
        <f t="shared" si="110"/>
        <v>3958</v>
      </c>
      <c r="Y880" s="4" t="str">
        <f>IF(T880="A - Top-Kunde","bereits Top-Kunde",IF(AND(V880&lt;=Hilfswerte!$B$34,H880&lt;0.5*W880),"Hoch",IF(AND(V880&lt;=Hilfswerte!$B$35,H880&lt;0.7*W880),"Mittel","Niedrig")))</f>
        <v>Mittel</v>
      </c>
      <c r="Z880" s="4">
        <f t="shared" si="111"/>
        <v>16.2</v>
      </c>
      <c r="AA880" s="4" t="str">
        <f>IF(J880&gt;365,"Bereits abgewandert (Segment D)",IF(Z880&gt;=Hilfswerte!$B$38,"Rot - akut gefaehrdet",IF(Z880&gt;=Hilfswerte!$B$39,"Gelb - beobachten","Gruen - stabil")))</f>
        <v>Gelb - beobachten</v>
      </c>
    </row>
    <row r="881" spans="1:27" ht="15" customHeight="1" x14ac:dyDescent="0.25">
      <c r="A881" s="4" t="s">
        <v>1214</v>
      </c>
      <c r="B881" s="4" t="s">
        <v>681</v>
      </c>
      <c r="C881" s="4" t="s">
        <v>74</v>
      </c>
      <c r="D881" s="4" t="s">
        <v>30</v>
      </c>
      <c r="E881" s="4">
        <v>19</v>
      </c>
      <c r="F881" s="5">
        <v>4.8</v>
      </c>
      <c r="G881" s="5">
        <v>20.6</v>
      </c>
      <c r="H881" s="6">
        <v>580</v>
      </c>
      <c r="I881" s="4">
        <v>1</v>
      </c>
      <c r="J881" s="4">
        <v>142</v>
      </c>
      <c r="K881" s="4">
        <v>0</v>
      </c>
      <c r="L881" s="4">
        <v>13</v>
      </c>
      <c r="M881" s="4">
        <v>6</v>
      </c>
      <c r="N881" s="5">
        <v>18.399999999999999</v>
      </c>
      <c r="O881" s="7">
        <f t="shared" si="104"/>
        <v>3</v>
      </c>
      <c r="P881" s="7">
        <f t="shared" si="105"/>
        <v>1</v>
      </c>
      <c r="Q881" s="7">
        <f t="shared" si="106"/>
        <v>2</v>
      </c>
      <c r="R881" s="7">
        <f t="shared" si="107"/>
        <v>6</v>
      </c>
      <c r="S881" s="8">
        <f t="shared" si="108"/>
        <v>65.3</v>
      </c>
      <c r="T881" s="7" t="str">
        <f t="shared" si="109"/>
        <v>C - Entwicklungspotenzial</v>
      </c>
      <c r="U881" s="4">
        <f>ROUND(((E881-Hilfswerte!$B$20)/Hilfswerte!$B$21)+((F881-Hilfswerte!$B$22)/Hilfswerte!$B$23)+((G881-Hilfswerte!$B$24)/Hilfswerte!$B$25)+0.1*INDEX(Hilfswerte!$B$4:$B$15,MATCH(C881,Hilfswerte!$A$4:$A$15,0)),2)</f>
        <v>0.78</v>
      </c>
      <c r="V881" s="4">
        <f>ROUND(SQRT((((E881-Hilfswerte!$B$20)/Hilfswerte!$B$21)-Hilfswerte!$B$28)^2+(((F881-Hilfswerte!$B$22)/Hilfswerte!$B$23)-Hilfswerte!$B$29)^2+(((G881-Hilfswerte!$B$24)/Hilfswerte!$B$25)-Hilfswerte!$B$30)^2),3)</f>
        <v>1.7250000000000001</v>
      </c>
      <c r="W881" s="4">
        <f>ROUND(E881*Hilfswerte!$B$31,0)</f>
        <v>3905</v>
      </c>
      <c r="X881" s="4">
        <f t="shared" si="110"/>
        <v>3325</v>
      </c>
      <c r="Y881" s="4" t="str">
        <f>IF(T881="A - Top-Kunde","bereits Top-Kunde",IF(AND(V881&lt;=Hilfswerte!$B$34,H881&lt;0.5*W881),"Hoch",IF(AND(V881&lt;=Hilfswerte!$B$35,H881&lt;0.7*W881),"Mittel","Niedrig")))</f>
        <v>Niedrig</v>
      </c>
      <c r="Z881" s="4">
        <f t="shared" si="111"/>
        <v>9.6999999999999993</v>
      </c>
      <c r="AA881" s="4" t="str">
        <f>IF(J881&gt;365,"Bereits abgewandert (Segment D)",IF(Z881&gt;=Hilfswerte!$B$38,"Rot - akut gefaehrdet",IF(Z881&gt;=Hilfswerte!$B$39,"Gelb - beobachten","Gruen - stabil")))</f>
        <v>Gruen - stabil</v>
      </c>
    </row>
    <row r="882" spans="1:27" ht="15" customHeight="1" x14ac:dyDescent="0.25">
      <c r="A882" s="4" t="s">
        <v>1215</v>
      </c>
      <c r="B882" s="4" t="s">
        <v>455</v>
      </c>
      <c r="C882" s="4" t="s">
        <v>29</v>
      </c>
      <c r="D882" s="4" t="s">
        <v>30</v>
      </c>
      <c r="E882" s="4">
        <v>49</v>
      </c>
      <c r="F882" s="5">
        <v>18.100000000000001</v>
      </c>
      <c r="G882" s="5">
        <v>18</v>
      </c>
      <c r="H882" s="6">
        <v>4330</v>
      </c>
      <c r="I882" s="4">
        <v>4</v>
      </c>
      <c r="J882" s="4">
        <v>4</v>
      </c>
      <c r="K882" s="4">
        <v>1</v>
      </c>
      <c r="L882" s="4">
        <v>-1</v>
      </c>
      <c r="M882" s="4">
        <v>1</v>
      </c>
      <c r="N882" s="5">
        <v>-16.100000000000001</v>
      </c>
      <c r="O882" s="7">
        <f t="shared" si="104"/>
        <v>5</v>
      </c>
      <c r="P882" s="7">
        <f t="shared" si="105"/>
        <v>4</v>
      </c>
      <c r="Q882" s="7">
        <f t="shared" si="106"/>
        <v>4</v>
      </c>
      <c r="R882" s="7">
        <f t="shared" si="107"/>
        <v>13</v>
      </c>
      <c r="S882" s="8">
        <f t="shared" si="108"/>
        <v>116</v>
      </c>
      <c r="T882" s="7" t="str">
        <f t="shared" si="109"/>
        <v>B - Kernkunde</v>
      </c>
      <c r="U882" s="4">
        <f>ROUND(((E882-Hilfswerte!$B$20)/Hilfswerte!$B$21)+((F882-Hilfswerte!$B$22)/Hilfswerte!$B$23)+((G882-Hilfswerte!$B$24)/Hilfswerte!$B$25)+0.1*INDEX(Hilfswerte!$B$4:$B$15,MATCH(C882,Hilfswerte!$A$4:$A$15,0)),2)</f>
        <v>1.02</v>
      </c>
      <c r="V882" s="4">
        <f>ROUND(SQRT((((E882-Hilfswerte!$B$20)/Hilfswerte!$B$21)-Hilfswerte!$B$28)^2+(((F882-Hilfswerte!$B$22)/Hilfswerte!$B$23)-Hilfswerte!$B$29)^2+(((G882-Hilfswerte!$B$24)/Hilfswerte!$B$25)-Hilfswerte!$B$30)^2),3)</f>
        <v>1.242</v>
      </c>
      <c r="W882" s="4">
        <f>ROUND(E882*Hilfswerte!$B$31,0)</f>
        <v>10072</v>
      </c>
      <c r="X882" s="4">
        <f t="shared" si="110"/>
        <v>5742</v>
      </c>
      <c r="Y882" s="4" t="str">
        <f>IF(T882="A - Top-Kunde","bereits Top-Kunde",IF(AND(V882&lt;=Hilfswerte!$B$34,H882&lt;0.5*W882),"Hoch",IF(AND(V882&lt;=Hilfswerte!$B$35,H882&lt;0.7*W882),"Mittel","Niedrig")))</f>
        <v>Niedrig</v>
      </c>
      <c r="Z882" s="4">
        <f t="shared" si="111"/>
        <v>9.6</v>
      </c>
      <c r="AA882" s="4" t="str">
        <f>IF(J882&gt;365,"Bereits abgewandert (Segment D)",IF(Z882&gt;=Hilfswerte!$B$38,"Rot - akut gefaehrdet",IF(Z882&gt;=Hilfswerte!$B$39,"Gelb - beobachten","Gruen - stabil")))</f>
        <v>Gruen - stabil</v>
      </c>
    </row>
    <row r="883" spans="1:27" ht="15" customHeight="1" x14ac:dyDescent="0.25">
      <c r="A883" s="4" t="s">
        <v>1216</v>
      </c>
      <c r="B883" s="4" t="s">
        <v>190</v>
      </c>
      <c r="C883" s="4" t="s">
        <v>74</v>
      </c>
      <c r="D883" s="4" t="s">
        <v>30</v>
      </c>
      <c r="E883" s="4">
        <v>33</v>
      </c>
      <c r="F883" s="5">
        <v>5.3</v>
      </c>
      <c r="G883" s="5">
        <v>1.6</v>
      </c>
      <c r="H883" s="6">
        <v>3590</v>
      </c>
      <c r="I883" s="4">
        <v>3</v>
      </c>
      <c r="J883" s="4">
        <v>207</v>
      </c>
      <c r="K883" s="4">
        <v>1</v>
      </c>
      <c r="L883" s="4">
        <v>-5</v>
      </c>
      <c r="M883" s="4">
        <v>3</v>
      </c>
      <c r="N883" s="5">
        <v>3.3</v>
      </c>
      <c r="O883" s="7">
        <f t="shared" si="104"/>
        <v>2</v>
      </c>
      <c r="P883" s="7">
        <f t="shared" si="105"/>
        <v>3</v>
      </c>
      <c r="Q883" s="7">
        <f t="shared" si="106"/>
        <v>4</v>
      </c>
      <c r="R883" s="7">
        <f t="shared" si="107"/>
        <v>9</v>
      </c>
      <c r="S883" s="8">
        <f t="shared" si="108"/>
        <v>85.7</v>
      </c>
      <c r="T883" s="7" t="str">
        <f t="shared" si="109"/>
        <v>C - Entwicklungspotenzial</v>
      </c>
      <c r="U883" s="4">
        <f>ROUND(((E883-Hilfswerte!$B$20)/Hilfswerte!$B$21)+((F883-Hilfswerte!$B$22)/Hilfswerte!$B$23)+((G883-Hilfswerte!$B$24)/Hilfswerte!$B$25)+0.1*INDEX(Hilfswerte!$B$4:$B$15,MATCH(C883,Hilfswerte!$A$4:$A$15,0)),2)</f>
        <v>-2.17</v>
      </c>
      <c r="V883" s="4">
        <f>ROUND(SQRT((((E883-Hilfswerte!$B$20)/Hilfswerte!$B$21)-Hilfswerte!$B$28)^2+(((F883-Hilfswerte!$B$22)/Hilfswerte!$B$23)-Hilfswerte!$B$29)^2+(((G883-Hilfswerte!$B$24)/Hilfswerte!$B$25)-Hilfswerte!$B$30)^2),3)</f>
        <v>1.732</v>
      </c>
      <c r="W883" s="4">
        <f>ROUND(E883*Hilfswerte!$B$31,0)</f>
        <v>6783</v>
      </c>
      <c r="X883" s="4">
        <f t="shared" si="110"/>
        <v>3193</v>
      </c>
      <c r="Y883" s="4" t="str">
        <f>IF(T883="A - Top-Kunde","bereits Top-Kunde",IF(AND(V883&lt;=Hilfswerte!$B$34,H883&lt;0.5*W883),"Hoch",IF(AND(V883&lt;=Hilfswerte!$B$35,H883&lt;0.7*W883),"Mittel","Niedrig")))</f>
        <v>Niedrig</v>
      </c>
      <c r="Z883" s="4">
        <f t="shared" si="111"/>
        <v>13.4</v>
      </c>
      <c r="AA883" s="4" t="str">
        <f>IF(J883&gt;365,"Bereits abgewandert (Segment D)",IF(Z883&gt;=Hilfswerte!$B$38,"Rot - akut gefaehrdet",IF(Z883&gt;=Hilfswerte!$B$39,"Gelb - beobachten","Gruen - stabil")))</f>
        <v>Gruen - stabil</v>
      </c>
    </row>
    <row r="884" spans="1:27" ht="15" customHeight="1" x14ac:dyDescent="0.25">
      <c r="A884" s="4" t="s">
        <v>1217</v>
      </c>
      <c r="B884" s="4" t="s">
        <v>395</v>
      </c>
      <c r="C884" s="4" t="s">
        <v>29</v>
      </c>
      <c r="D884" s="4" t="s">
        <v>30</v>
      </c>
      <c r="E884" s="4">
        <v>89</v>
      </c>
      <c r="F884" s="5">
        <v>15</v>
      </c>
      <c r="G884" s="5">
        <v>20.2</v>
      </c>
      <c r="H884" s="6">
        <v>136900</v>
      </c>
      <c r="I884" s="4">
        <v>6</v>
      </c>
      <c r="J884" s="4">
        <v>159</v>
      </c>
      <c r="K884" s="4">
        <v>0</v>
      </c>
      <c r="L884" s="4">
        <v>17</v>
      </c>
      <c r="M884" s="4">
        <v>6</v>
      </c>
      <c r="N884" s="5">
        <v>-7.1</v>
      </c>
      <c r="O884" s="7">
        <f t="shared" si="104"/>
        <v>3</v>
      </c>
      <c r="P884" s="7">
        <f t="shared" si="105"/>
        <v>5</v>
      </c>
      <c r="Q884" s="7">
        <f t="shared" si="106"/>
        <v>5</v>
      </c>
      <c r="R884" s="7">
        <f t="shared" si="107"/>
        <v>13</v>
      </c>
      <c r="S884" s="8">
        <f t="shared" si="108"/>
        <v>121.4</v>
      </c>
      <c r="T884" s="7" t="str">
        <f t="shared" si="109"/>
        <v>B - Kernkunde</v>
      </c>
      <c r="U884" s="4">
        <f>ROUND(((E884-Hilfswerte!$B$20)/Hilfswerte!$B$21)+((F884-Hilfswerte!$B$22)/Hilfswerte!$B$23)+((G884-Hilfswerte!$B$24)/Hilfswerte!$B$25)+0.1*INDEX(Hilfswerte!$B$4:$B$15,MATCH(C884,Hilfswerte!$A$4:$A$15,0)),2)</f>
        <v>1.49</v>
      </c>
      <c r="V884" s="4">
        <f>ROUND(SQRT((((E884-Hilfswerte!$B$20)/Hilfswerte!$B$21)-Hilfswerte!$B$28)^2+(((F884-Hilfswerte!$B$22)/Hilfswerte!$B$23)-Hilfswerte!$B$29)^2+(((G884-Hilfswerte!$B$24)/Hilfswerte!$B$25)-Hilfswerte!$B$30)^2),3)</f>
        <v>1.522</v>
      </c>
      <c r="W884" s="4">
        <f>ROUND(E884*Hilfswerte!$B$31,0)</f>
        <v>18294</v>
      </c>
      <c r="X884" s="4">
        <f t="shared" si="110"/>
        <v>0</v>
      </c>
      <c r="Y884" s="4" t="str">
        <f>IF(T884="A - Top-Kunde","bereits Top-Kunde",IF(AND(V884&lt;=Hilfswerte!$B$34,H884&lt;0.5*W884),"Hoch",IF(AND(V884&lt;=Hilfswerte!$B$35,H884&lt;0.7*W884),"Mittel","Niedrig")))</f>
        <v>Niedrig</v>
      </c>
      <c r="Z884" s="4">
        <f t="shared" si="111"/>
        <v>14.2</v>
      </c>
      <c r="AA884" s="4" t="str">
        <f>IF(J884&gt;365,"Bereits abgewandert (Segment D)",IF(Z884&gt;=Hilfswerte!$B$38,"Rot - akut gefaehrdet",IF(Z884&gt;=Hilfswerte!$B$39,"Gelb - beobachten","Gruen - stabil")))</f>
        <v>Gelb - beobachten</v>
      </c>
    </row>
    <row r="885" spans="1:27" ht="15" customHeight="1" x14ac:dyDescent="0.25">
      <c r="A885" s="4" t="s">
        <v>1218</v>
      </c>
      <c r="B885" s="4" t="s">
        <v>196</v>
      </c>
      <c r="C885" s="4" t="s">
        <v>55</v>
      </c>
      <c r="D885" s="4" t="s">
        <v>30</v>
      </c>
      <c r="E885" s="4">
        <v>126</v>
      </c>
      <c r="F885" s="5">
        <v>22.4</v>
      </c>
      <c r="G885" s="5">
        <v>16.3</v>
      </c>
      <c r="H885" s="6">
        <v>0</v>
      </c>
      <c r="I885" s="4">
        <v>0</v>
      </c>
      <c r="J885" s="4">
        <v>726</v>
      </c>
      <c r="K885" s="4">
        <v>0</v>
      </c>
      <c r="L885" s="4">
        <v>14</v>
      </c>
      <c r="M885" s="4">
        <v>0</v>
      </c>
      <c r="N885" s="5">
        <v>-81.900000000000006</v>
      </c>
      <c r="O885" s="7">
        <f t="shared" si="104"/>
        <v>1</v>
      </c>
      <c r="P885" s="7">
        <f t="shared" si="105"/>
        <v>1</v>
      </c>
      <c r="Q885" s="7">
        <f t="shared" si="106"/>
        <v>1</v>
      </c>
      <c r="R885" s="7">
        <f t="shared" si="107"/>
        <v>3</v>
      </c>
      <c r="S885" s="8">
        <f t="shared" si="108"/>
        <v>-15.2</v>
      </c>
      <c r="T885" s="7" t="str">
        <f t="shared" si="109"/>
        <v>D - Abwanderungsrisiko</v>
      </c>
      <c r="U885" s="4">
        <f>ROUND(((E885-Hilfswerte!$B$20)/Hilfswerte!$B$21)+((F885-Hilfswerte!$B$22)/Hilfswerte!$B$23)+((G885-Hilfswerte!$B$24)/Hilfswerte!$B$25)+0.1*INDEX(Hilfswerte!$B$4:$B$15,MATCH(C885,Hilfswerte!$A$4:$A$15,0)),2)</f>
        <v>1.19</v>
      </c>
      <c r="V885" s="4">
        <f>ROUND(SQRT((((E885-Hilfswerte!$B$20)/Hilfswerte!$B$21)-Hilfswerte!$B$28)^2+(((F885-Hilfswerte!$B$22)/Hilfswerte!$B$23)-Hilfswerte!$B$29)^2+(((G885-Hilfswerte!$B$24)/Hilfswerte!$B$25)-Hilfswerte!$B$30)^2),3)</f>
        <v>0.872</v>
      </c>
      <c r="W885" s="4">
        <f>ROUND(E885*Hilfswerte!$B$31,0)</f>
        <v>25899</v>
      </c>
      <c r="X885" s="4">
        <f t="shared" si="110"/>
        <v>25899</v>
      </c>
      <c r="Y885" s="4" t="str">
        <f>IF(T885="A - Top-Kunde","bereits Top-Kunde",IF(AND(V885&lt;=Hilfswerte!$B$34,H885&lt;0.5*W885),"Hoch",IF(AND(V885&lt;=Hilfswerte!$B$35,H885&lt;0.7*W885),"Mittel","Niedrig")))</f>
        <v>Mittel</v>
      </c>
      <c r="Z885" s="4">
        <f t="shared" si="111"/>
        <v>71.900000000000006</v>
      </c>
      <c r="AA885" s="4" t="str">
        <f>IF(J885&gt;365,"Bereits abgewandert (Segment D)",IF(Z885&gt;=Hilfswerte!$B$38,"Rot - akut gefaehrdet",IF(Z885&gt;=Hilfswerte!$B$39,"Gelb - beobachten","Gruen - stabil")))</f>
        <v>Bereits abgewandert (Segment D)</v>
      </c>
    </row>
    <row r="886" spans="1:27" ht="15" customHeight="1" x14ac:dyDescent="0.25">
      <c r="A886" s="4" t="s">
        <v>1219</v>
      </c>
      <c r="B886" s="4" t="s">
        <v>870</v>
      </c>
      <c r="C886" s="4" t="s">
        <v>33</v>
      </c>
      <c r="D886" s="4" t="s">
        <v>93</v>
      </c>
      <c r="E886" s="4">
        <v>167</v>
      </c>
      <c r="F886" s="5">
        <v>35.9</v>
      </c>
      <c r="G886" s="5">
        <v>8.6</v>
      </c>
      <c r="H886" s="6">
        <v>24540</v>
      </c>
      <c r="I886" s="4">
        <v>2</v>
      </c>
      <c r="J886" s="4">
        <v>178</v>
      </c>
      <c r="K886" s="4">
        <v>0</v>
      </c>
      <c r="L886" s="4">
        <v>31</v>
      </c>
      <c r="M886" s="4">
        <v>2</v>
      </c>
      <c r="N886" s="5">
        <v>-4</v>
      </c>
      <c r="O886" s="7">
        <f t="shared" si="104"/>
        <v>3</v>
      </c>
      <c r="P886" s="7">
        <f t="shared" si="105"/>
        <v>2</v>
      </c>
      <c r="Q886" s="7">
        <f t="shared" si="106"/>
        <v>5</v>
      </c>
      <c r="R886" s="7">
        <f t="shared" si="107"/>
        <v>10</v>
      </c>
      <c r="S886" s="8">
        <f t="shared" si="108"/>
        <v>88.7</v>
      </c>
      <c r="T886" s="7" t="str">
        <f t="shared" si="109"/>
        <v>C - Entwicklungspotenzial</v>
      </c>
      <c r="U886" s="4">
        <f>ROUND(((E886-Hilfswerte!$B$20)/Hilfswerte!$B$21)+((F886-Hilfswerte!$B$22)/Hilfswerte!$B$23)+((G886-Hilfswerte!$B$24)/Hilfswerte!$B$25)+0.1*INDEX(Hilfswerte!$B$4:$B$15,MATCH(C886,Hilfswerte!$A$4:$A$15,0)),2)</f>
        <v>0.12</v>
      </c>
      <c r="V886" s="4">
        <f>ROUND(SQRT((((E886-Hilfswerte!$B$20)/Hilfswerte!$B$21)-Hilfswerte!$B$28)^2+(((F886-Hilfswerte!$B$22)/Hilfswerte!$B$23)-Hilfswerte!$B$29)^2+(((G886-Hilfswerte!$B$24)/Hilfswerte!$B$25)-Hilfswerte!$B$30)^2),3)</f>
        <v>0.41599999999999998</v>
      </c>
      <c r="W886" s="4">
        <f>ROUND(E886*Hilfswerte!$B$31,0)</f>
        <v>34326</v>
      </c>
      <c r="X886" s="4">
        <f t="shared" si="110"/>
        <v>9786</v>
      </c>
      <c r="Y886" s="4" t="str">
        <f>IF(T886="A - Top-Kunde","bereits Top-Kunde",IF(AND(V886&lt;=Hilfswerte!$B$34,H886&lt;0.5*W886),"Hoch",IF(AND(V886&lt;=Hilfswerte!$B$35,H886&lt;0.7*W886),"Mittel","Niedrig")))</f>
        <v>Niedrig</v>
      </c>
      <c r="Z886" s="4">
        <f t="shared" si="111"/>
        <v>16.7</v>
      </c>
      <c r="AA886" s="4" t="str">
        <f>IF(J886&gt;365,"Bereits abgewandert (Segment D)",IF(Z886&gt;=Hilfswerte!$B$38,"Rot - akut gefaehrdet",IF(Z886&gt;=Hilfswerte!$B$39,"Gelb - beobachten","Gruen - stabil")))</f>
        <v>Gelb - beobachten</v>
      </c>
    </row>
    <row r="887" spans="1:27" ht="15" customHeight="1" x14ac:dyDescent="0.25">
      <c r="A887" s="4" t="s">
        <v>1220</v>
      </c>
      <c r="B887" s="4" t="s">
        <v>842</v>
      </c>
      <c r="C887" s="4" t="s">
        <v>59</v>
      </c>
      <c r="D887" s="4" t="s">
        <v>30</v>
      </c>
      <c r="E887" s="4">
        <v>191</v>
      </c>
      <c r="F887" s="5">
        <v>26.6</v>
      </c>
      <c r="G887" s="5">
        <v>15.4</v>
      </c>
      <c r="H887" s="6">
        <v>35040</v>
      </c>
      <c r="I887" s="4">
        <v>3</v>
      </c>
      <c r="J887" s="4">
        <v>25</v>
      </c>
      <c r="K887" s="4">
        <v>0</v>
      </c>
      <c r="L887" s="4">
        <v>-5</v>
      </c>
      <c r="M887" s="4">
        <v>3</v>
      </c>
      <c r="N887" s="5">
        <v>21.6</v>
      </c>
      <c r="O887" s="7">
        <f t="shared" si="104"/>
        <v>5</v>
      </c>
      <c r="P887" s="7">
        <f t="shared" si="105"/>
        <v>3</v>
      </c>
      <c r="Q887" s="7">
        <f t="shared" si="106"/>
        <v>5</v>
      </c>
      <c r="R887" s="7">
        <f t="shared" si="107"/>
        <v>13</v>
      </c>
      <c r="S887" s="8">
        <f t="shared" si="108"/>
        <v>140.80000000000001</v>
      </c>
      <c r="T887" s="7" t="str">
        <f t="shared" si="109"/>
        <v>A - Top-Kunde</v>
      </c>
      <c r="U887" s="4">
        <f>ROUND(((E887-Hilfswerte!$B$20)/Hilfswerte!$B$21)+((F887-Hilfswerte!$B$22)/Hilfswerte!$B$23)+((G887-Hilfswerte!$B$24)/Hilfswerte!$B$25)+0.1*INDEX(Hilfswerte!$B$4:$B$15,MATCH(C887,Hilfswerte!$A$4:$A$15,0)),2)</f>
        <v>1.03</v>
      </c>
      <c r="V887" s="4">
        <f>ROUND(SQRT((((E887-Hilfswerte!$B$20)/Hilfswerte!$B$21)-Hilfswerte!$B$28)^2+(((F887-Hilfswerte!$B$22)/Hilfswerte!$B$23)-Hilfswerte!$B$29)^2+(((G887-Hilfswerte!$B$24)/Hilfswerte!$B$25)-Hilfswerte!$B$30)^2),3)</f>
        <v>0.70199999999999996</v>
      </c>
      <c r="W887" s="4">
        <f>ROUND(E887*Hilfswerte!$B$31,0)</f>
        <v>39259</v>
      </c>
      <c r="X887" s="4">
        <f t="shared" si="110"/>
        <v>4219</v>
      </c>
      <c r="Y887" s="4" t="str">
        <f>IF(T887="A - Top-Kunde","bereits Top-Kunde",IF(AND(V887&lt;=Hilfswerte!$B$34,H887&lt;0.5*W887),"Hoch",IF(AND(V887&lt;=Hilfswerte!$B$35,H887&lt;0.7*W887),"Mittel","Niedrig")))</f>
        <v>bereits Top-Kunde</v>
      </c>
      <c r="Z887" s="4">
        <f t="shared" si="111"/>
        <v>1.3</v>
      </c>
      <c r="AA887" s="4" t="str">
        <f>IF(J887&gt;365,"Bereits abgewandert (Segment D)",IF(Z887&gt;=Hilfswerte!$B$38,"Rot - akut gefaehrdet",IF(Z887&gt;=Hilfswerte!$B$39,"Gelb - beobachten","Gruen - stabil")))</f>
        <v>Gruen - stabil</v>
      </c>
    </row>
    <row r="888" spans="1:27" ht="15" customHeight="1" x14ac:dyDescent="0.25">
      <c r="A888" s="4" t="s">
        <v>1221</v>
      </c>
      <c r="B888" s="4" t="s">
        <v>327</v>
      </c>
      <c r="C888" s="4" t="s">
        <v>38</v>
      </c>
      <c r="D888" s="4" t="s">
        <v>56</v>
      </c>
      <c r="E888" s="4">
        <v>31</v>
      </c>
      <c r="F888" s="5">
        <v>6.6</v>
      </c>
      <c r="G888" s="5">
        <v>19.5</v>
      </c>
      <c r="H888" s="6">
        <v>3170</v>
      </c>
      <c r="I888" s="4">
        <v>1</v>
      </c>
      <c r="J888" s="4">
        <v>27</v>
      </c>
      <c r="K888" s="4">
        <v>1</v>
      </c>
      <c r="L888" s="4">
        <v>6</v>
      </c>
      <c r="M888" s="4">
        <v>6</v>
      </c>
      <c r="N888" s="5">
        <v>2.6</v>
      </c>
      <c r="O888" s="7">
        <f t="shared" si="104"/>
        <v>5</v>
      </c>
      <c r="P888" s="7">
        <f t="shared" si="105"/>
        <v>1</v>
      </c>
      <c r="Q888" s="7">
        <f t="shared" si="106"/>
        <v>4</v>
      </c>
      <c r="R888" s="7">
        <f t="shared" si="107"/>
        <v>10</v>
      </c>
      <c r="S888" s="8">
        <f t="shared" si="108"/>
        <v>93.5</v>
      </c>
      <c r="T888" s="7" t="str">
        <f t="shared" si="109"/>
        <v>C - Entwicklungspotenzial</v>
      </c>
      <c r="U888" s="4">
        <f>ROUND(((E888-Hilfswerte!$B$20)/Hilfswerte!$B$21)+((F888-Hilfswerte!$B$22)/Hilfswerte!$B$23)+((G888-Hilfswerte!$B$24)/Hilfswerte!$B$25)+0.1*INDEX(Hilfswerte!$B$4:$B$15,MATCH(C888,Hilfswerte!$A$4:$A$15,0)),2)</f>
        <v>1.05</v>
      </c>
      <c r="V888" s="4">
        <f>ROUND(SQRT((((E888-Hilfswerte!$B$20)/Hilfswerte!$B$21)-Hilfswerte!$B$28)^2+(((F888-Hilfswerte!$B$22)/Hilfswerte!$B$23)-Hilfswerte!$B$29)^2+(((G888-Hilfswerte!$B$24)/Hilfswerte!$B$25)-Hilfswerte!$B$30)^2),3)</f>
        <v>1.5449999999999999</v>
      </c>
      <c r="W888" s="4">
        <f>ROUND(E888*Hilfswerte!$B$31,0)</f>
        <v>6372</v>
      </c>
      <c r="X888" s="4">
        <f t="shared" si="110"/>
        <v>3202</v>
      </c>
      <c r="Y888" s="4" t="str">
        <f>IF(T888="A - Top-Kunde","bereits Top-Kunde",IF(AND(V888&lt;=Hilfswerte!$B$34,H888&lt;0.5*W888),"Hoch",IF(AND(V888&lt;=Hilfswerte!$B$35,H888&lt;0.7*W888),"Mittel","Niedrig")))</f>
        <v>Niedrig</v>
      </c>
      <c r="Z888" s="4">
        <f t="shared" si="111"/>
        <v>5.6</v>
      </c>
      <c r="AA888" s="4" t="str">
        <f>IF(J888&gt;365,"Bereits abgewandert (Segment D)",IF(Z888&gt;=Hilfswerte!$B$38,"Rot - akut gefaehrdet",IF(Z888&gt;=Hilfswerte!$B$39,"Gelb - beobachten","Gruen - stabil")))</f>
        <v>Gruen - stabil</v>
      </c>
    </row>
    <row r="889" spans="1:27" ht="15" customHeight="1" x14ac:dyDescent="0.25">
      <c r="A889" s="4" t="s">
        <v>1222</v>
      </c>
      <c r="B889" s="4" t="s">
        <v>181</v>
      </c>
      <c r="C889" s="4" t="s">
        <v>59</v>
      </c>
      <c r="D889" s="4" t="s">
        <v>52</v>
      </c>
      <c r="E889" s="4">
        <v>38</v>
      </c>
      <c r="F889" s="5">
        <v>5.9</v>
      </c>
      <c r="G889" s="5">
        <v>4.9000000000000004</v>
      </c>
      <c r="H889" s="6">
        <v>0</v>
      </c>
      <c r="I889" s="4">
        <v>0</v>
      </c>
      <c r="J889" s="4">
        <v>861</v>
      </c>
      <c r="K889" s="4">
        <v>0</v>
      </c>
      <c r="L889" s="4">
        <v>21</v>
      </c>
      <c r="M889" s="4">
        <v>0</v>
      </c>
      <c r="N889" s="5">
        <v>-35.5</v>
      </c>
      <c r="O889" s="7">
        <f t="shared" si="104"/>
        <v>1</v>
      </c>
      <c r="P889" s="7">
        <f t="shared" si="105"/>
        <v>1</v>
      </c>
      <c r="Q889" s="7">
        <f t="shared" si="106"/>
        <v>1</v>
      </c>
      <c r="R889" s="7">
        <f t="shared" si="107"/>
        <v>3</v>
      </c>
      <c r="S889" s="8">
        <f t="shared" si="108"/>
        <v>6</v>
      </c>
      <c r="T889" s="7" t="str">
        <f t="shared" si="109"/>
        <v>D - Abwanderungsrisiko</v>
      </c>
      <c r="U889" s="4">
        <f>ROUND(((E889-Hilfswerte!$B$20)/Hilfswerte!$B$21)+((F889-Hilfswerte!$B$22)/Hilfswerte!$B$23)+((G889-Hilfswerte!$B$24)/Hilfswerte!$B$25)+0.1*INDEX(Hilfswerte!$B$4:$B$15,MATCH(C889,Hilfswerte!$A$4:$A$15,0)),2)</f>
        <v>-1.67</v>
      </c>
      <c r="V889" s="4">
        <f>ROUND(SQRT((((E889-Hilfswerte!$B$20)/Hilfswerte!$B$21)-Hilfswerte!$B$28)^2+(((F889-Hilfswerte!$B$22)/Hilfswerte!$B$23)-Hilfswerte!$B$29)^2+(((G889-Hilfswerte!$B$24)/Hilfswerte!$B$25)-Hilfswerte!$B$30)^2),3)</f>
        <v>1.28</v>
      </c>
      <c r="W889" s="4">
        <f>ROUND(E889*Hilfswerte!$B$31,0)</f>
        <v>7811</v>
      </c>
      <c r="X889" s="4">
        <f t="shared" si="110"/>
        <v>7811</v>
      </c>
      <c r="Y889" s="4" t="str">
        <f>IF(T889="A - Top-Kunde","bereits Top-Kunde",IF(AND(V889&lt;=Hilfswerte!$B$34,H889&lt;0.5*W889),"Hoch",IF(AND(V889&lt;=Hilfswerte!$B$35,H889&lt;0.7*W889),"Mittel","Niedrig")))</f>
        <v>Niedrig</v>
      </c>
      <c r="Z889" s="4">
        <f t="shared" si="111"/>
        <v>61.5</v>
      </c>
      <c r="AA889" s="4" t="str">
        <f>IF(J889&gt;365,"Bereits abgewandert (Segment D)",IF(Z889&gt;=Hilfswerte!$B$38,"Rot - akut gefaehrdet",IF(Z889&gt;=Hilfswerte!$B$39,"Gelb - beobachten","Gruen - stabil")))</f>
        <v>Bereits abgewandert (Segment D)</v>
      </c>
    </row>
    <row r="890" spans="1:27" ht="15" customHeight="1" x14ac:dyDescent="0.25">
      <c r="A890" s="4" t="s">
        <v>1223</v>
      </c>
      <c r="B890" s="4" t="s">
        <v>1224</v>
      </c>
      <c r="C890" s="4" t="s">
        <v>84</v>
      </c>
      <c r="D890" s="4" t="s">
        <v>30</v>
      </c>
      <c r="E890" s="4">
        <v>13</v>
      </c>
      <c r="F890" s="5">
        <v>1.8</v>
      </c>
      <c r="G890" s="5">
        <v>21.3</v>
      </c>
      <c r="H890" s="6">
        <v>1210</v>
      </c>
      <c r="I890" s="4">
        <v>4</v>
      </c>
      <c r="J890" s="4">
        <v>26</v>
      </c>
      <c r="K890" s="4">
        <v>1</v>
      </c>
      <c r="L890" s="4">
        <v>0</v>
      </c>
      <c r="M890" s="4">
        <v>5</v>
      </c>
      <c r="N890" s="5">
        <v>35.6</v>
      </c>
      <c r="O890" s="7">
        <f t="shared" si="104"/>
        <v>5</v>
      </c>
      <c r="P890" s="7">
        <f t="shared" si="105"/>
        <v>4</v>
      </c>
      <c r="Q890" s="7">
        <f t="shared" si="106"/>
        <v>3</v>
      </c>
      <c r="R890" s="7">
        <f t="shared" si="107"/>
        <v>12</v>
      </c>
      <c r="S890" s="8">
        <f t="shared" si="108"/>
        <v>131.80000000000001</v>
      </c>
      <c r="T890" s="7" t="str">
        <f t="shared" si="109"/>
        <v>A - Top-Kunde</v>
      </c>
      <c r="U890" s="4">
        <f>ROUND(((E890-Hilfswerte!$B$20)/Hilfswerte!$B$21)+((F890-Hilfswerte!$B$22)/Hilfswerte!$B$23)+((G890-Hilfswerte!$B$24)/Hilfswerte!$B$25)+0.1*INDEX(Hilfswerte!$B$4:$B$15,MATCH(C890,Hilfswerte!$A$4:$A$15,0)),2)</f>
        <v>0.83</v>
      </c>
      <c r="V890" s="4">
        <f>ROUND(SQRT((((E890-Hilfswerte!$B$20)/Hilfswerte!$B$21)-Hilfswerte!$B$28)^2+(((F890-Hilfswerte!$B$22)/Hilfswerte!$B$23)-Hilfswerte!$B$29)^2+(((G890-Hilfswerte!$B$24)/Hilfswerte!$B$25)-Hilfswerte!$B$30)^2),3)</f>
        <v>1.849</v>
      </c>
      <c r="W890" s="4">
        <f>ROUND(E890*Hilfswerte!$B$31,0)</f>
        <v>2672</v>
      </c>
      <c r="X890" s="4">
        <f t="shared" si="110"/>
        <v>1462</v>
      </c>
      <c r="Y890" s="4" t="str">
        <f>IF(T890="A - Top-Kunde","bereits Top-Kunde",IF(AND(V890&lt;=Hilfswerte!$B$34,H890&lt;0.5*W890),"Hoch",IF(AND(V890&lt;=Hilfswerte!$B$35,H890&lt;0.7*W890),"Mittel","Niedrig")))</f>
        <v>bereits Top-Kunde</v>
      </c>
      <c r="Z890" s="4">
        <f t="shared" si="111"/>
        <v>4.3</v>
      </c>
      <c r="AA890" s="4" t="str">
        <f>IF(J890&gt;365,"Bereits abgewandert (Segment D)",IF(Z890&gt;=Hilfswerte!$B$38,"Rot - akut gefaehrdet",IF(Z890&gt;=Hilfswerte!$B$39,"Gelb - beobachten","Gruen - stabil")))</f>
        <v>Gruen - stabil</v>
      </c>
    </row>
    <row r="891" spans="1:27" ht="15" customHeight="1" x14ac:dyDescent="0.25">
      <c r="A891" s="4" t="s">
        <v>1225</v>
      </c>
      <c r="B891" s="4" t="s">
        <v>834</v>
      </c>
      <c r="C891" s="4" t="s">
        <v>62</v>
      </c>
      <c r="D891" s="4" t="s">
        <v>30</v>
      </c>
      <c r="E891" s="4">
        <v>26</v>
      </c>
      <c r="F891" s="5">
        <v>5.5</v>
      </c>
      <c r="G891" s="5">
        <v>9.8000000000000007</v>
      </c>
      <c r="H891" s="6">
        <v>1630</v>
      </c>
      <c r="I891" s="4">
        <v>4</v>
      </c>
      <c r="J891" s="4">
        <v>345</v>
      </c>
      <c r="K891" s="4">
        <v>1</v>
      </c>
      <c r="L891" s="4">
        <v>-5</v>
      </c>
      <c r="M891" s="4">
        <v>5</v>
      </c>
      <c r="N891" s="5">
        <v>15.3</v>
      </c>
      <c r="O891" s="7">
        <f t="shared" si="104"/>
        <v>2</v>
      </c>
      <c r="P891" s="7">
        <f t="shared" si="105"/>
        <v>4</v>
      </c>
      <c r="Q891" s="7">
        <f t="shared" si="106"/>
        <v>3</v>
      </c>
      <c r="R891" s="7">
        <f t="shared" si="107"/>
        <v>9</v>
      </c>
      <c r="S891" s="8">
        <f t="shared" si="108"/>
        <v>91.7</v>
      </c>
      <c r="T891" s="7" t="str">
        <f t="shared" si="109"/>
        <v>C - Entwicklungspotenzial</v>
      </c>
      <c r="U891" s="4">
        <f>ROUND(((E891-Hilfswerte!$B$20)/Hilfswerte!$B$21)+((F891-Hilfswerte!$B$22)/Hilfswerte!$B$23)+((G891-Hilfswerte!$B$24)/Hilfswerte!$B$25)+0.1*INDEX(Hilfswerte!$B$4:$B$15,MATCH(C891,Hilfswerte!$A$4:$A$15,0)),2)</f>
        <v>-0.45</v>
      </c>
      <c r="V891" s="4">
        <f>ROUND(SQRT((((E891-Hilfswerte!$B$20)/Hilfswerte!$B$21)-Hilfswerte!$B$28)^2+(((F891-Hilfswerte!$B$22)/Hilfswerte!$B$23)-Hilfswerte!$B$29)^2+(((G891-Hilfswerte!$B$24)/Hilfswerte!$B$25)-Hilfswerte!$B$30)^2),3)</f>
        <v>0.86699999999999999</v>
      </c>
      <c r="W891" s="4">
        <f>ROUND(E891*Hilfswerte!$B$31,0)</f>
        <v>5344</v>
      </c>
      <c r="X891" s="4">
        <f t="shared" si="110"/>
        <v>3714</v>
      </c>
      <c r="Y891" s="4" t="str">
        <f>IF(T891="A - Top-Kunde","bereits Top-Kunde",IF(AND(V891&lt;=Hilfswerte!$B$34,H891&lt;0.5*W891),"Hoch",IF(AND(V891&lt;=Hilfswerte!$B$35,H891&lt;0.7*W891),"Mittel","Niedrig")))</f>
        <v>Mittel</v>
      </c>
      <c r="Z891" s="4">
        <f t="shared" si="111"/>
        <v>20.3</v>
      </c>
      <c r="AA891" s="4" t="str">
        <f>IF(J891&gt;365,"Bereits abgewandert (Segment D)",IF(Z891&gt;=Hilfswerte!$B$38,"Rot - akut gefaehrdet",IF(Z891&gt;=Hilfswerte!$B$39,"Gelb - beobachten","Gruen - stabil")))</f>
        <v>Rot - akut gefaehrdet</v>
      </c>
    </row>
    <row r="892" spans="1:27" ht="15" customHeight="1" x14ac:dyDescent="0.25">
      <c r="A892" s="4" t="s">
        <v>1226</v>
      </c>
      <c r="B892" s="4" t="s">
        <v>384</v>
      </c>
      <c r="C892" s="4" t="s">
        <v>47</v>
      </c>
      <c r="D892" s="4" t="s">
        <v>30</v>
      </c>
      <c r="E892" s="4">
        <v>48</v>
      </c>
      <c r="F892" s="5">
        <v>8.1</v>
      </c>
      <c r="G892" s="5">
        <v>8.3000000000000007</v>
      </c>
      <c r="H892" s="6">
        <v>5210</v>
      </c>
      <c r="I892" s="4">
        <v>3</v>
      </c>
      <c r="J892" s="4">
        <v>91</v>
      </c>
      <c r="K892" s="4">
        <v>1</v>
      </c>
      <c r="L892" s="4">
        <v>6</v>
      </c>
      <c r="M892" s="4">
        <v>3</v>
      </c>
      <c r="N892" s="5">
        <v>18.7</v>
      </c>
      <c r="O892" s="7">
        <f t="shared" si="104"/>
        <v>3</v>
      </c>
      <c r="P892" s="7">
        <f t="shared" si="105"/>
        <v>3</v>
      </c>
      <c r="Q892" s="7">
        <f t="shared" si="106"/>
        <v>4</v>
      </c>
      <c r="R892" s="7">
        <f t="shared" si="107"/>
        <v>10</v>
      </c>
      <c r="S892" s="8">
        <f t="shared" si="108"/>
        <v>101.6</v>
      </c>
      <c r="T892" s="7" t="str">
        <f t="shared" si="109"/>
        <v>C - Entwicklungspotenzial</v>
      </c>
      <c r="U892" s="4">
        <f>ROUND(((E892-Hilfswerte!$B$20)/Hilfswerte!$B$21)+((F892-Hilfswerte!$B$22)/Hilfswerte!$B$23)+((G892-Hilfswerte!$B$24)/Hilfswerte!$B$25)+0.1*INDEX(Hilfswerte!$B$4:$B$15,MATCH(C892,Hilfswerte!$A$4:$A$15,0)),2)</f>
        <v>-0.89</v>
      </c>
      <c r="V892" s="4">
        <f>ROUND(SQRT((((E892-Hilfswerte!$B$20)/Hilfswerte!$B$21)-Hilfswerte!$B$28)^2+(((F892-Hilfswerte!$B$22)/Hilfswerte!$B$23)-Hilfswerte!$B$29)^2+(((G892-Hilfswerte!$B$24)/Hilfswerte!$B$25)-Hilfswerte!$B$30)^2),3)</f>
        <v>0.871</v>
      </c>
      <c r="W892" s="4">
        <f>ROUND(E892*Hilfswerte!$B$31,0)</f>
        <v>9866</v>
      </c>
      <c r="X892" s="4">
        <f t="shared" si="110"/>
        <v>4656</v>
      </c>
      <c r="Y892" s="4" t="str">
        <f>IF(T892="A - Top-Kunde","bereits Top-Kunde",IF(AND(V892&lt;=Hilfswerte!$B$34,H892&lt;0.5*W892),"Hoch",IF(AND(V892&lt;=Hilfswerte!$B$35,H892&lt;0.7*W892),"Mittel","Niedrig")))</f>
        <v>Mittel</v>
      </c>
      <c r="Z892" s="4">
        <f t="shared" si="111"/>
        <v>8.8000000000000007</v>
      </c>
      <c r="AA892" s="4" t="str">
        <f>IF(J892&gt;365,"Bereits abgewandert (Segment D)",IF(Z892&gt;=Hilfswerte!$B$38,"Rot - akut gefaehrdet",IF(Z892&gt;=Hilfswerte!$B$39,"Gelb - beobachten","Gruen - stabil")))</f>
        <v>Gruen - stabil</v>
      </c>
    </row>
    <row r="893" spans="1:27" ht="15" customHeight="1" x14ac:dyDescent="0.25">
      <c r="A893" s="4" t="s">
        <v>1227</v>
      </c>
      <c r="B893" s="4" t="s">
        <v>35</v>
      </c>
      <c r="C893" s="4" t="s">
        <v>29</v>
      </c>
      <c r="D893" s="4" t="s">
        <v>30</v>
      </c>
      <c r="E893" s="4">
        <v>32</v>
      </c>
      <c r="F893" s="5">
        <v>12.4</v>
      </c>
      <c r="G893" s="5">
        <v>2.7</v>
      </c>
      <c r="H893" s="6">
        <v>6970</v>
      </c>
      <c r="I893" s="4">
        <v>2</v>
      </c>
      <c r="J893" s="4">
        <v>50</v>
      </c>
      <c r="K893" s="4">
        <v>0</v>
      </c>
      <c r="L893" s="4">
        <v>0</v>
      </c>
      <c r="M893" s="4">
        <v>2</v>
      </c>
      <c r="N893" s="5">
        <v>13.2</v>
      </c>
      <c r="O893" s="7">
        <f t="shared" si="104"/>
        <v>4</v>
      </c>
      <c r="P893" s="7">
        <f t="shared" si="105"/>
        <v>2</v>
      </c>
      <c r="Q893" s="7">
        <f t="shared" si="106"/>
        <v>4</v>
      </c>
      <c r="R893" s="7">
        <f t="shared" si="107"/>
        <v>10</v>
      </c>
      <c r="S893" s="8">
        <f t="shared" si="108"/>
        <v>106.6</v>
      </c>
      <c r="T893" s="7" t="str">
        <f t="shared" si="109"/>
        <v>B - Kernkunde</v>
      </c>
      <c r="U893" s="4">
        <f>ROUND(((E893-Hilfswerte!$B$20)/Hilfswerte!$B$21)+((F893-Hilfswerte!$B$22)/Hilfswerte!$B$23)+((G893-Hilfswerte!$B$24)/Hilfswerte!$B$25)+0.1*INDEX(Hilfswerte!$B$4:$B$15,MATCH(C893,Hilfswerte!$A$4:$A$15,0)),2)</f>
        <v>-1.58</v>
      </c>
      <c r="V893" s="4">
        <f>ROUND(SQRT((((E893-Hilfswerte!$B$20)/Hilfswerte!$B$21)-Hilfswerte!$B$28)^2+(((F893-Hilfswerte!$B$22)/Hilfswerte!$B$23)-Hilfswerte!$B$29)^2+(((G893-Hilfswerte!$B$24)/Hilfswerte!$B$25)-Hilfswerte!$B$30)^2),3)</f>
        <v>1.5389999999999999</v>
      </c>
      <c r="W893" s="4">
        <f>ROUND(E893*Hilfswerte!$B$31,0)</f>
        <v>6577</v>
      </c>
      <c r="X893" s="4">
        <f t="shared" si="110"/>
        <v>0</v>
      </c>
      <c r="Y893" s="4" t="str">
        <f>IF(T893="A - Top-Kunde","bereits Top-Kunde",IF(AND(V893&lt;=Hilfswerte!$B$34,H893&lt;0.5*W893),"Hoch",IF(AND(V893&lt;=Hilfswerte!$B$35,H893&lt;0.7*W893),"Mittel","Niedrig")))</f>
        <v>Niedrig</v>
      </c>
      <c r="Z893" s="4">
        <f t="shared" si="111"/>
        <v>2.5</v>
      </c>
      <c r="AA893" s="4" t="str">
        <f>IF(J893&gt;365,"Bereits abgewandert (Segment D)",IF(Z893&gt;=Hilfswerte!$B$38,"Rot - akut gefaehrdet",IF(Z893&gt;=Hilfswerte!$B$39,"Gelb - beobachten","Gruen - stabil")))</f>
        <v>Gruen - stabil</v>
      </c>
    </row>
    <row r="894" spans="1:27" ht="15" customHeight="1" x14ac:dyDescent="0.25">
      <c r="A894" s="4" t="s">
        <v>1228</v>
      </c>
      <c r="B894" s="4" t="s">
        <v>1229</v>
      </c>
      <c r="C894" s="4" t="s">
        <v>84</v>
      </c>
      <c r="D894" s="4" t="s">
        <v>30</v>
      </c>
      <c r="E894" s="4">
        <v>168</v>
      </c>
      <c r="F894" s="5">
        <v>59</v>
      </c>
      <c r="G894" s="5">
        <v>1.6</v>
      </c>
      <c r="H894" s="6">
        <v>108170</v>
      </c>
      <c r="I894" s="4">
        <v>7</v>
      </c>
      <c r="J894" s="4">
        <v>26</v>
      </c>
      <c r="K894" s="4">
        <v>0</v>
      </c>
      <c r="L894" s="4">
        <v>10</v>
      </c>
      <c r="M894" s="4">
        <v>5</v>
      </c>
      <c r="N894" s="5">
        <v>-6.2</v>
      </c>
      <c r="O894" s="7">
        <f t="shared" si="104"/>
        <v>5</v>
      </c>
      <c r="P894" s="7">
        <f t="shared" si="105"/>
        <v>5</v>
      </c>
      <c r="Q894" s="7">
        <f t="shared" si="106"/>
        <v>5</v>
      </c>
      <c r="R894" s="7">
        <f t="shared" si="107"/>
        <v>15</v>
      </c>
      <c r="S894" s="8">
        <f t="shared" si="108"/>
        <v>143.9</v>
      </c>
      <c r="T894" s="7" t="str">
        <f t="shared" si="109"/>
        <v>A - Top-Kunde</v>
      </c>
      <c r="U894" s="4">
        <f>ROUND(((E894-Hilfswerte!$B$20)/Hilfswerte!$B$21)+((F894-Hilfswerte!$B$22)/Hilfswerte!$B$23)+((G894-Hilfswerte!$B$24)/Hilfswerte!$B$25)+0.1*INDEX(Hilfswerte!$B$4:$B$15,MATCH(C894,Hilfswerte!$A$4:$A$15,0)),2)</f>
        <v>-0.6</v>
      </c>
      <c r="V894" s="4">
        <f>ROUND(SQRT((((E894-Hilfswerte!$B$20)/Hilfswerte!$B$21)-Hilfswerte!$B$28)^2+(((F894-Hilfswerte!$B$22)/Hilfswerte!$B$23)-Hilfswerte!$B$29)^2+(((G894-Hilfswerte!$B$24)/Hilfswerte!$B$25)-Hilfswerte!$B$30)^2),3)</f>
        <v>1.5740000000000001</v>
      </c>
      <c r="W894" s="4">
        <f>ROUND(E894*Hilfswerte!$B$31,0)</f>
        <v>34532</v>
      </c>
      <c r="X894" s="4">
        <f t="shared" si="110"/>
        <v>0</v>
      </c>
      <c r="Y894" s="4" t="str">
        <f>IF(T894="A - Top-Kunde","bereits Top-Kunde",IF(AND(V894&lt;=Hilfswerte!$B$34,H894&lt;0.5*W894),"Hoch",IF(AND(V894&lt;=Hilfswerte!$B$35,H894&lt;0.7*W894),"Mittel","Niedrig")))</f>
        <v>bereits Top-Kunde</v>
      </c>
      <c r="Z894" s="4">
        <f t="shared" si="111"/>
        <v>5.8</v>
      </c>
      <c r="AA894" s="4" t="str">
        <f>IF(J894&gt;365,"Bereits abgewandert (Segment D)",IF(Z894&gt;=Hilfswerte!$B$38,"Rot - akut gefaehrdet",IF(Z894&gt;=Hilfswerte!$B$39,"Gelb - beobachten","Gruen - stabil")))</f>
        <v>Gruen - stabil</v>
      </c>
    </row>
    <row r="895" spans="1:27" ht="15" customHeight="1" x14ac:dyDescent="0.25">
      <c r="A895" s="4" t="s">
        <v>1230</v>
      </c>
      <c r="B895" s="4" t="s">
        <v>1176</v>
      </c>
      <c r="C895" s="4" t="s">
        <v>74</v>
      </c>
      <c r="D895" s="4" t="s">
        <v>52</v>
      </c>
      <c r="E895" s="4">
        <v>123</v>
      </c>
      <c r="F895" s="5">
        <v>16.100000000000001</v>
      </c>
      <c r="G895" s="5">
        <v>16.5</v>
      </c>
      <c r="H895" s="6">
        <v>75900</v>
      </c>
      <c r="I895" s="4">
        <v>6</v>
      </c>
      <c r="J895" s="4">
        <v>10</v>
      </c>
      <c r="K895" s="4">
        <v>1</v>
      </c>
      <c r="L895" s="4">
        <v>0</v>
      </c>
      <c r="M895" s="4">
        <v>6</v>
      </c>
      <c r="N895" s="5">
        <v>-2.9</v>
      </c>
      <c r="O895" s="7">
        <f t="shared" si="104"/>
        <v>5</v>
      </c>
      <c r="P895" s="7">
        <f t="shared" si="105"/>
        <v>5</v>
      </c>
      <c r="Q895" s="7">
        <f t="shared" si="106"/>
        <v>5</v>
      </c>
      <c r="R895" s="7">
        <f t="shared" si="107"/>
        <v>15</v>
      </c>
      <c r="S895" s="8">
        <f t="shared" si="108"/>
        <v>142.6</v>
      </c>
      <c r="T895" s="7" t="str">
        <f t="shared" si="109"/>
        <v>A - Top-Kunde</v>
      </c>
      <c r="U895" s="4">
        <f>ROUND(((E895-Hilfswerte!$B$20)/Hilfswerte!$B$21)+((F895-Hilfswerte!$B$22)/Hilfswerte!$B$23)+((G895-Hilfswerte!$B$24)/Hilfswerte!$B$25)+0.1*INDEX(Hilfswerte!$B$4:$B$15,MATCH(C895,Hilfswerte!$A$4:$A$15,0)),2)</f>
        <v>0.77</v>
      </c>
      <c r="V895" s="4">
        <f>ROUND(SQRT((((E895-Hilfswerte!$B$20)/Hilfswerte!$B$21)-Hilfswerte!$B$28)^2+(((F895-Hilfswerte!$B$22)/Hilfswerte!$B$23)-Hilfswerte!$B$29)^2+(((G895-Hilfswerte!$B$24)/Hilfswerte!$B$25)-Hilfswerte!$B$30)^2),3)</f>
        <v>0.94499999999999995</v>
      </c>
      <c r="W895" s="4">
        <f>ROUND(E895*Hilfswerte!$B$31,0)</f>
        <v>25282</v>
      </c>
      <c r="X895" s="4">
        <f t="shared" si="110"/>
        <v>0</v>
      </c>
      <c r="Y895" s="4" t="str">
        <f>IF(T895="A - Top-Kunde","bereits Top-Kunde",IF(AND(V895&lt;=Hilfswerte!$B$34,H895&lt;0.5*W895),"Hoch",IF(AND(V895&lt;=Hilfswerte!$B$35,H895&lt;0.7*W895),"Mittel","Niedrig")))</f>
        <v>bereits Top-Kunde</v>
      </c>
      <c r="Z895" s="4">
        <f t="shared" si="111"/>
        <v>4.7</v>
      </c>
      <c r="AA895" s="4" t="str">
        <f>IF(J895&gt;365,"Bereits abgewandert (Segment D)",IF(Z895&gt;=Hilfswerte!$B$38,"Rot - akut gefaehrdet",IF(Z895&gt;=Hilfswerte!$B$39,"Gelb - beobachten","Gruen - stabil")))</f>
        <v>Gruen - stabil</v>
      </c>
    </row>
    <row r="896" spans="1:27" ht="15" customHeight="1" x14ac:dyDescent="0.25">
      <c r="A896" s="4" t="s">
        <v>1231</v>
      </c>
      <c r="B896" s="4" t="s">
        <v>870</v>
      </c>
      <c r="C896" s="4" t="s">
        <v>62</v>
      </c>
      <c r="D896" s="4" t="s">
        <v>30</v>
      </c>
      <c r="E896" s="4">
        <v>73</v>
      </c>
      <c r="F896" s="5">
        <v>12.5</v>
      </c>
      <c r="G896" s="5">
        <v>1.2</v>
      </c>
      <c r="H896" s="6">
        <v>17400</v>
      </c>
      <c r="I896" s="4">
        <v>8</v>
      </c>
      <c r="J896" s="4">
        <v>65</v>
      </c>
      <c r="K896" s="4">
        <v>2</v>
      </c>
      <c r="L896" s="4">
        <v>14</v>
      </c>
      <c r="M896" s="4">
        <v>2</v>
      </c>
      <c r="N896" s="5">
        <v>33.700000000000003</v>
      </c>
      <c r="O896" s="7">
        <f t="shared" si="104"/>
        <v>4</v>
      </c>
      <c r="P896" s="7">
        <f t="shared" si="105"/>
        <v>5</v>
      </c>
      <c r="Q896" s="7">
        <f t="shared" si="106"/>
        <v>5</v>
      </c>
      <c r="R896" s="7">
        <f t="shared" si="107"/>
        <v>14</v>
      </c>
      <c r="S896" s="8">
        <f t="shared" si="108"/>
        <v>140.69999999999999</v>
      </c>
      <c r="T896" s="7" t="str">
        <f t="shared" si="109"/>
        <v>A - Top-Kunde</v>
      </c>
      <c r="U896" s="4">
        <f>ROUND(((E896-Hilfswerte!$B$20)/Hilfswerte!$B$21)+((F896-Hilfswerte!$B$22)/Hilfswerte!$B$23)+((G896-Hilfswerte!$B$24)/Hilfswerte!$B$25)+0.1*INDEX(Hilfswerte!$B$4:$B$15,MATCH(C896,Hilfswerte!$A$4:$A$15,0)),2)</f>
        <v>-1.49</v>
      </c>
      <c r="V896" s="4">
        <f>ROUND(SQRT((((E896-Hilfswerte!$B$20)/Hilfswerte!$B$21)-Hilfswerte!$B$28)^2+(((F896-Hilfswerte!$B$22)/Hilfswerte!$B$23)-Hilfswerte!$B$29)^2+(((G896-Hilfswerte!$B$24)/Hilfswerte!$B$25)-Hilfswerte!$B$30)^2),3)</f>
        <v>1.702</v>
      </c>
      <c r="W896" s="4">
        <f>ROUND(E896*Hilfswerte!$B$31,0)</f>
        <v>15005</v>
      </c>
      <c r="X896" s="4">
        <f t="shared" si="110"/>
        <v>0</v>
      </c>
      <c r="Y896" s="4" t="str">
        <f>IF(T896="A - Top-Kunde","bereits Top-Kunde",IF(AND(V896&lt;=Hilfswerte!$B$34,H896&lt;0.5*W896),"Hoch",IF(AND(V896&lt;=Hilfswerte!$B$35,H896&lt;0.7*W896),"Mittel","Niedrig")))</f>
        <v>bereits Top-Kunde</v>
      </c>
      <c r="Z896" s="4">
        <f t="shared" si="111"/>
        <v>12.1</v>
      </c>
      <c r="AA896" s="4" t="str">
        <f>IF(J896&gt;365,"Bereits abgewandert (Segment D)",IF(Z896&gt;=Hilfswerte!$B$38,"Rot - akut gefaehrdet",IF(Z896&gt;=Hilfswerte!$B$39,"Gelb - beobachten","Gruen - stabil")))</f>
        <v>Gruen - stabil</v>
      </c>
    </row>
    <row r="897" spans="1:27" ht="15" customHeight="1" x14ac:dyDescent="0.25">
      <c r="A897" s="4" t="s">
        <v>1232</v>
      </c>
      <c r="B897" s="4" t="s">
        <v>903</v>
      </c>
      <c r="C897" s="4" t="s">
        <v>33</v>
      </c>
      <c r="D897" s="4" t="s">
        <v>77</v>
      </c>
      <c r="E897" s="4">
        <v>5</v>
      </c>
      <c r="F897" s="5">
        <v>1.1000000000000001</v>
      </c>
      <c r="G897" s="5">
        <v>16.899999999999999</v>
      </c>
      <c r="H897" s="6">
        <v>150</v>
      </c>
      <c r="I897" s="4">
        <v>1</v>
      </c>
      <c r="J897" s="4">
        <v>165</v>
      </c>
      <c r="K897" s="4">
        <v>0</v>
      </c>
      <c r="L897" s="4">
        <v>11</v>
      </c>
      <c r="M897" s="4">
        <v>6</v>
      </c>
      <c r="N897" s="5">
        <v>-31.5</v>
      </c>
      <c r="O897" s="7">
        <f t="shared" si="104"/>
        <v>3</v>
      </c>
      <c r="P897" s="7">
        <f t="shared" si="105"/>
        <v>1</v>
      </c>
      <c r="Q897" s="7">
        <f t="shared" si="106"/>
        <v>2</v>
      </c>
      <c r="R897" s="7">
        <f t="shared" si="107"/>
        <v>6</v>
      </c>
      <c r="S897" s="8">
        <f t="shared" si="108"/>
        <v>41</v>
      </c>
      <c r="T897" s="7" t="str">
        <f t="shared" si="109"/>
        <v>C - Entwicklungspotenzial</v>
      </c>
      <c r="U897" s="4">
        <f>ROUND(((E897-Hilfswerte!$B$20)/Hilfswerte!$B$21)+((F897-Hilfswerte!$B$22)/Hilfswerte!$B$23)+((G897-Hilfswerte!$B$24)/Hilfswerte!$B$25)+0.1*INDEX(Hilfswerte!$B$4:$B$15,MATCH(C897,Hilfswerte!$A$4:$A$15,0)),2)</f>
        <v>0.11</v>
      </c>
      <c r="V897" s="4">
        <f>ROUND(SQRT((((E897-Hilfswerte!$B$20)/Hilfswerte!$B$21)-Hilfswerte!$B$28)^2+(((F897-Hilfswerte!$B$22)/Hilfswerte!$B$23)-Hilfswerte!$B$29)^2+(((G897-Hilfswerte!$B$24)/Hilfswerte!$B$25)-Hilfswerte!$B$30)^2),3)</f>
        <v>1.3160000000000001</v>
      </c>
      <c r="W897" s="4">
        <f>ROUND(E897*Hilfswerte!$B$31,0)</f>
        <v>1028</v>
      </c>
      <c r="X897" s="4">
        <f t="shared" si="110"/>
        <v>878</v>
      </c>
      <c r="Y897" s="4" t="str">
        <f>IF(T897="A - Top-Kunde","bereits Top-Kunde",IF(AND(V897&lt;=Hilfswerte!$B$34,H897&lt;0.5*W897),"Hoch",IF(AND(V897&lt;=Hilfswerte!$B$35,H897&lt;0.7*W897),"Mittel","Niedrig")))</f>
        <v>Niedrig</v>
      </c>
      <c r="Z897" s="4">
        <f t="shared" si="111"/>
        <v>23.1</v>
      </c>
      <c r="AA897" s="4" t="str">
        <f>IF(J897&gt;365,"Bereits abgewandert (Segment D)",IF(Z897&gt;=Hilfswerte!$B$38,"Rot - akut gefaehrdet",IF(Z897&gt;=Hilfswerte!$B$39,"Gelb - beobachten","Gruen - stabil")))</f>
        <v>Rot - akut gefaehrdet</v>
      </c>
    </row>
    <row r="898" spans="1:27" ht="15" customHeight="1" x14ac:dyDescent="0.25">
      <c r="A898" s="4" t="s">
        <v>1233</v>
      </c>
      <c r="B898" s="4" t="s">
        <v>171</v>
      </c>
      <c r="C898" s="4" t="s">
        <v>59</v>
      </c>
      <c r="D898" s="4" t="s">
        <v>52</v>
      </c>
      <c r="E898" s="4">
        <v>41</v>
      </c>
      <c r="F898" s="5">
        <v>9.1999999999999993</v>
      </c>
      <c r="G898" s="5">
        <v>3.5</v>
      </c>
      <c r="H898" s="6">
        <v>2520</v>
      </c>
      <c r="I898" s="4">
        <v>2</v>
      </c>
      <c r="J898" s="4">
        <v>313</v>
      </c>
      <c r="K898" s="4">
        <v>0</v>
      </c>
      <c r="L898" s="4">
        <v>-3</v>
      </c>
      <c r="M898" s="4">
        <v>2</v>
      </c>
      <c r="N898" s="5">
        <v>-16.3</v>
      </c>
      <c r="O898" s="7">
        <f t="shared" ref="O898:O961" si="112">IF(J898&gt;365,1,IF(J898&lt;=30,5,IF(J898&lt;=90,4,IF(J898&lt;=180,3,2))))</f>
        <v>2</v>
      </c>
      <c r="P898" s="7">
        <f t="shared" ref="P898:P961" si="113">IF(I898&gt;=5,5,IF(I898&gt;=4,4,IF(I898&gt;=3,3,IF(I898&gt;=2,2,1))))</f>
        <v>2</v>
      </c>
      <c r="Q898" s="7">
        <f t="shared" ref="Q898:Q961" si="114">IF(H898&gt;=7500,5,IF(H898&gt;=2500,4,IF(H898&gt;=1000,3,IF(H898&gt;=1,2,1))))</f>
        <v>4</v>
      </c>
      <c r="R898" s="7">
        <f t="shared" ref="R898:R961" si="115">O898+P898+Q898</f>
        <v>8</v>
      </c>
      <c r="S898" s="8">
        <f t="shared" ref="S898:S961" si="116">ROUND(10*R898+0.5*N898-6*K898-0.3*MAX(0,L898),1)</f>
        <v>71.900000000000006</v>
      </c>
      <c r="T898" s="7" t="str">
        <f t="shared" ref="T898:T961" si="117">IF(J898&gt;365,"D - Abwanderungsrisiko",IF(S898&gt;=125,"A - Top-Kunde",IF(S898&gt;=105,"B - Kernkunde","C - Entwicklungspotenzial")))</f>
        <v>C - Entwicklungspotenzial</v>
      </c>
      <c r="U898" s="4">
        <f>ROUND(((E898-Hilfswerte!$B$20)/Hilfswerte!$B$21)+((F898-Hilfswerte!$B$22)/Hilfswerte!$B$23)+((G898-Hilfswerte!$B$24)/Hilfswerte!$B$25)+0.1*INDEX(Hilfswerte!$B$4:$B$15,MATCH(C898,Hilfswerte!$A$4:$A$15,0)),2)</f>
        <v>-1.82</v>
      </c>
      <c r="V898" s="4">
        <f>ROUND(SQRT((((E898-Hilfswerte!$B$20)/Hilfswerte!$B$21)-Hilfswerte!$B$28)^2+(((F898-Hilfswerte!$B$22)/Hilfswerte!$B$23)-Hilfswerte!$B$29)^2+(((G898-Hilfswerte!$B$24)/Hilfswerte!$B$25)-Hilfswerte!$B$30)^2),3)</f>
        <v>1.4330000000000001</v>
      </c>
      <c r="W898" s="4">
        <f>ROUND(E898*Hilfswerte!$B$31,0)</f>
        <v>8427</v>
      </c>
      <c r="X898" s="4">
        <f t="shared" ref="X898:X961" si="118">MAX(0,W898-H898)</f>
        <v>5907</v>
      </c>
      <c r="Y898" s="4" t="str">
        <f>IF(T898="A - Top-Kunde","bereits Top-Kunde",IF(AND(V898&lt;=Hilfswerte!$B$34,H898&lt;0.5*W898),"Hoch",IF(AND(V898&lt;=Hilfswerte!$B$35,H898&lt;0.7*W898),"Mittel","Niedrig")))</f>
        <v>Niedrig</v>
      </c>
      <c r="Z898" s="4">
        <f t="shared" ref="Z898:Z961" si="119">ROUND(0.4*MAX(0,-N898)+3*K898+0.2*MAX(0,L898)+0.05*J898,1)</f>
        <v>22.2</v>
      </c>
      <c r="AA898" s="4" t="str">
        <f>IF(J898&gt;365,"Bereits abgewandert (Segment D)",IF(Z898&gt;=Hilfswerte!$B$38,"Rot - akut gefaehrdet",IF(Z898&gt;=Hilfswerte!$B$39,"Gelb - beobachten","Gruen - stabil")))</f>
        <v>Rot - akut gefaehrdet</v>
      </c>
    </row>
    <row r="899" spans="1:27" ht="15" customHeight="1" x14ac:dyDescent="0.25">
      <c r="A899" s="4" t="s">
        <v>1234</v>
      </c>
      <c r="B899" s="4" t="s">
        <v>152</v>
      </c>
      <c r="C899" s="4" t="s">
        <v>29</v>
      </c>
      <c r="D899" s="4" t="s">
        <v>30</v>
      </c>
      <c r="E899" s="4">
        <v>11</v>
      </c>
      <c r="F899" s="5">
        <v>3</v>
      </c>
      <c r="G899" s="5">
        <v>6.2</v>
      </c>
      <c r="H899" s="6">
        <v>250</v>
      </c>
      <c r="I899" s="4">
        <v>1</v>
      </c>
      <c r="J899" s="4">
        <v>364</v>
      </c>
      <c r="K899" s="4">
        <v>0</v>
      </c>
      <c r="L899" s="4">
        <v>22</v>
      </c>
      <c r="M899" s="4">
        <v>6</v>
      </c>
      <c r="N899" s="5">
        <v>-6.1</v>
      </c>
      <c r="O899" s="7">
        <f t="shared" si="112"/>
        <v>2</v>
      </c>
      <c r="P899" s="7">
        <f t="shared" si="113"/>
        <v>1</v>
      </c>
      <c r="Q899" s="7">
        <f t="shared" si="114"/>
        <v>2</v>
      </c>
      <c r="R899" s="7">
        <f t="shared" si="115"/>
        <v>5</v>
      </c>
      <c r="S899" s="8">
        <f t="shared" si="116"/>
        <v>40.4</v>
      </c>
      <c r="T899" s="7" t="str">
        <f t="shared" si="117"/>
        <v>C - Entwicklungspotenzial</v>
      </c>
      <c r="U899" s="4">
        <f>ROUND(((E899-Hilfswerte!$B$20)/Hilfswerte!$B$21)+((F899-Hilfswerte!$B$22)/Hilfswerte!$B$23)+((G899-Hilfswerte!$B$24)/Hilfswerte!$B$25)+0.1*INDEX(Hilfswerte!$B$4:$B$15,MATCH(C899,Hilfswerte!$A$4:$A$15,0)),2)</f>
        <v>-1.29</v>
      </c>
      <c r="V899" s="4">
        <f>ROUND(SQRT((((E899-Hilfswerte!$B$20)/Hilfswerte!$B$21)-Hilfswerte!$B$28)^2+(((F899-Hilfswerte!$B$22)/Hilfswerte!$B$23)-Hilfswerte!$B$29)^2+(((G899-Hilfswerte!$B$24)/Hilfswerte!$B$25)-Hilfswerte!$B$30)^2),3)</f>
        <v>1.2130000000000001</v>
      </c>
      <c r="W899" s="4">
        <f>ROUND(E899*Hilfswerte!$B$31,0)</f>
        <v>2261</v>
      </c>
      <c r="X899" s="4">
        <f t="shared" si="118"/>
        <v>2011</v>
      </c>
      <c r="Y899" s="4" t="str">
        <f>IF(T899="A - Top-Kunde","bereits Top-Kunde",IF(AND(V899&lt;=Hilfswerte!$B$34,H899&lt;0.5*W899),"Hoch",IF(AND(V899&lt;=Hilfswerte!$B$35,H899&lt;0.7*W899),"Mittel","Niedrig")))</f>
        <v>Niedrig</v>
      </c>
      <c r="Z899" s="4">
        <f t="shared" si="119"/>
        <v>25</v>
      </c>
      <c r="AA899" s="4" t="str">
        <f>IF(J899&gt;365,"Bereits abgewandert (Segment D)",IF(Z899&gt;=Hilfswerte!$B$38,"Rot - akut gefaehrdet",IF(Z899&gt;=Hilfswerte!$B$39,"Gelb - beobachten","Gruen - stabil")))</f>
        <v>Rot - akut gefaehrdet</v>
      </c>
    </row>
    <row r="900" spans="1:27" ht="15" customHeight="1" x14ac:dyDescent="0.25">
      <c r="A900" s="4" t="s">
        <v>1235</v>
      </c>
      <c r="B900" s="4" t="s">
        <v>593</v>
      </c>
      <c r="C900" s="4" t="s">
        <v>74</v>
      </c>
      <c r="D900" s="4" t="s">
        <v>77</v>
      </c>
      <c r="E900" s="4">
        <v>27</v>
      </c>
      <c r="F900" s="5">
        <v>6.1</v>
      </c>
      <c r="G900" s="5">
        <v>9.1</v>
      </c>
      <c r="H900" s="6">
        <v>7230</v>
      </c>
      <c r="I900" s="4">
        <v>3</v>
      </c>
      <c r="J900" s="4">
        <v>56</v>
      </c>
      <c r="K900" s="4">
        <v>0</v>
      </c>
      <c r="L900" s="4">
        <v>10</v>
      </c>
      <c r="M900" s="4">
        <v>6</v>
      </c>
      <c r="N900" s="5">
        <v>30.8</v>
      </c>
      <c r="O900" s="7">
        <f t="shared" si="112"/>
        <v>4</v>
      </c>
      <c r="P900" s="7">
        <f t="shared" si="113"/>
        <v>3</v>
      </c>
      <c r="Q900" s="7">
        <f t="shared" si="114"/>
        <v>4</v>
      </c>
      <c r="R900" s="7">
        <f t="shared" si="115"/>
        <v>11</v>
      </c>
      <c r="S900" s="8">
        <f t="shared" si="116"/>
        <v>122.4</v>
      </c>
      <c r="T900" s="7" t="str">
        <f t="shared" si="117"/>
        <v>B - Kernkunde</v>
      </c>
      <c r="U900" s="4">
        <f>ROUND(((E900-Hilfswerte!$B$20)/Hilfswerte!$B$21)+((F900-Hilfswerte!$B$22)/Hilfswerte!$B$23)+((G900-Hilfswerte!$B$24)/Hilfswerte!$B$25)+0.1*INDEX(Hilfswerte!$B$4:$B$15,MATCH(C900,Hilfswerte!$A$4:$A$15,0)),2)</f>
        <v>-0.99</v>
      </c>
      <c r="V900" s="4">
        <f>ROUND(SQRT((((E900-Hilfswerte!$B$20)/Hilfswerte!$B$21)-Hilfswerte!$B$28)^2+(((F900-Hilfswerte!$B$22)/Hilfswerte!$B$23)-Hilfswerte!$B$29)^2+(((G900-Hilfswerte!$B$24)/Hilfswerte!$B$25)-Hilfswerte!$B$30)^2),3)</f>
        <v>0.89200000000000002</v>
      </c>
      <c r="W900" s="4">
        <f>ROUND(E900*Hilfswerte!$B$31,0)</f>
        <v>5550</v>
      </c>
      <c r="X900" s="4">
        <f t="shared" si="118"/>
        <v>0</v>
      </c>
      <c r="Y900" s="4" t="str">
        <f>IF(T900="A - Top-Kunde","bereits Top-Kunde",IF(AND(V900&lt;=Hilfswerte!$B$34,H900&lt;0.5*W900),"Hoch",IF(AND(V900&lt;=Hilfswerte!$B$35,H900&lt;0.7*W900),"Mittel","Niedrig")))</f>
        <v>Niedrig</v>
      </c>
      <c r="Z900" s="4">
        <f t="shared" si="119"/>
        <v>4.8</v>
      </c>
      <c r="AA900" s="4" t="str">
        <f>IF(J900&gt;365,"Bereits abgewandert (Segment D)",IF(Z900&gt;=Hilfswerte!$B$38,"Rot - akut gefaehrdet",IF(Z900&gt;=Hilfswerte!$B$39,"Gelb - beobachten","Gruen - stabil")))</f>
        <v>Gruen - stabil</v>
      </c>
    </row>
    <row r="901" spans="1:27" ht="15" customHeight="1" x14ac:dyDescent="0.25">
      <c r="A901" s="4" t="s">
        <v>1236</v>
      </c>
      <c r="B901" s="4" t="s">
        <v>61</v>
      </c>
      <c r="C901" s="4" t="s">
        <v>84</v>
      </c>
      <c r="D901" s="4" t="s">
        <v>30</v>
      </c>
      <c r="E901" s="4">
        <v>155</v>
      </c>
      <c r="F901" s="5">
        <v>23.9</v>
      </c>
      <c r="G901" s="5">
        <v>17</v>
      </c>
      <c r="H901" s="6">
        <v>6960</v>
      </c>
      <c r="I901" s="4">
        <v>1</v>
      </c>
      <c r="J901" s="4">
        <v>348</v>
      </c>
      <c r="K901" s="4">
        <v>0</v>
      </c>
      <c r="L901" s="4">
        <v>-5</v>
      </c>
      <c r="M901" s="4">
        <v>2</v>
      </c>
      <c r="N901" s="5">
        <v>36.1</v>
      </c>
      <c r="O901" s="7">
        <f t="shared" si="112"/>
        <v>2</v>
      </c>
      <c r="P901" s="7">
        <f t="shared" si="113"/>
        <v>1</v>
      </c>
      <c r="Q901" s="7">
        <f t="shared" si="114"/>
        <v>4</v>
      </c>
      <c r="R901" s="7">
        <f t="shared" si="115"/>
        <v>7</v>
      </c>
      <c r="S901" s="8">
        <f t="shared" si="116"/>
        <v>88.1</v>
      </c>
      <c r="T901" s="7" t="str">
        <f t="shared" si="117"/>
        <v>C - Entwicklungspotenzial</v>
      </c>
      <c r="U901" s="4">
        <f>ROUND(((E901-Hilfswerte!$B$20)/Hilfswerte!$B$21)+((F901-Hilfswerte!$B$22)/Hilfswerte!$B$23)+((G901-Hilfswerte!$B$24)/Hilfswerte!$B$25)+0.1*INDEX(Hilfswerte!$B$4:$B$15,MATCH(C901,Hilfswerte!$A$4:$A$15,0)),2)</f>
        <v>1.1599999999999999</v>
      </c>
      <c r="V901" s="4">
        <f>ROUND(SQRT((((E901-Hilfswerte!$B$20)/Hilfswerte!$B$21)-Hilfswerte!$B$28)^2+(((F901-Hilfswerte!$B$22)/Hilfswerte!$B$23)-Hilfswerte!$B$29)^2+(((G901-Hilfswerte!$B$24)/Hilfswerte!$B$25)-Hilfswerte!$B$30)^2),3)</f>
        <v>0.95399999999999996</v>
      </c>
      <c r="W901" s="4">
        <f>ROUND(E901*Hilfswerte!$B$31,0)</f>
        <v>31860</v>
      </c>
      <c r="X901" s="4">
        <f t="shared" si="118"/>
        <v>24900</v>
      </c>
      <c r="Y901" s="4" t="str">
        <f>IF(T901="A - Top-Kunde","bereits Top-Kunde",IF(AND(V901&lt;=Hilfswerte!$B$34,H901&lt;0.5*W901),"Hoch",IF(AND(V901&lt;=Hilfswerte!$B$35,H901&lt;0.7*W901),"Mittel","Niedrig")))</f>
        <v>Mittel</v>
      </c>
      <c r="Z901" s="4">
        <f t="shared" si="119"/>
        <v>17.399999999999999</v>
      </c>
      <c r="AA901" s="4" t="str">
        <f>IF(J901&gt;365,"Bereits abgewandert (Segment D)",IF(Z901&gt;=Hilfswerte!$B$38,"Rot - akut gefaehrdet",IF(Z901&gt;=Hilfswerte!$B$39,"Gelb - beobachten","Gruen - stabil")))</f>
        <v>Gelb - beobachten</v>
      </c>
    </row>
    <row r="902" spans="1:27" ht="15" customHeight="1" x14ac:dyDescent="0.25">
      <c r="A902" s="4" t="s">
        <v>1237</v>
      </c>
      <c r="B902" s="4" t="s">
        <v>505</v>
      </c>
      <c r="C902" s="4" t="s">
        <v>38</v>
      </c>
      <c r="D902" s="4" t="s">
        <v>30</v>
      </c>
      <c r="E902" s="4">
        <v>226</v>
      </c>
      <c r="F902" s="5">
        <v>56.1</v>
      </c>
      <c r="G902" s="5">
        <v>17.5</v>
      </c>
      <c r="H902" s="6">
        <v>0</v>
      </c>
      <c r="I902" s="4">
        <v>0</v>
      </c>
      <c r="J902" s="4">
        <v>828</v>
      </c>
      <c r="K902" s="4">
        <v>0</v>
      </c>
      <c r="L902" s="4">
        <v>9</v>
      </c>
      <c r="M902" s="4">
        <v>0</v>
      </c>
      <c r="N902" s="5">
        <v>-83.2</v>
      </c>
      <c r="O902" s="7">
        <f t="shared" si="112"/>
        <v>1</v>
      </c>
      <c r="P902" s="7">
        <f t="shared" si="113"/>
        <v>1</v>
      </c>
      <c r="Q902" s="7">
        <f t="shared" si="114"/>
        <v>1</v>
      </c>
      <c r="R902" s="7">
        <f t="shared" si="115"/>
        <v>3</v>
      </c>
      <c r="S902" s="8">
        <f t="shared" si="116"/>
        <v>-14.3</v>
      </c>
      <c r="T902" s="7" t="str">
        <f t="shared" si="117"/>
        <v>D - Abwanderungsrisiko</v>
      </c>
      <c r="U902" s="4">
        <f>ROUND(((E902-Hilfswerte!$B$20)/Hilfswerte!$B$21)+((F902-Hilfswerte!$B$22)/Hilfswerte!$B$23)+((G902-Hilfswerte!$B$24)/Hilfswerte!$B$25)+0.1*INDEX(Hilfswerte!$B$4:$B$15,MATCH(C902,Hilfswerte!$A$4:$A$15,0)),2)</f>
        <v>2.46</v>
      </c>
      <c r="V902" s="4">
        <f>ROUND(SQRT((((E902-Hilfswerte!$B$20)/Hilfswerte!$B$21)-Hilfswerte!$B$28)^2+(((F902-Hilfswerte!$B$22)/Hilfswerte!$B$23)-Hilfswerte!$B$29)^2+(((G902-Hilfswerte!$B$24)/Hilfswerte!$B$25)-Hilfswerte!$B$30)^2),3)</f>
        <v>1.0820000000000001</v>
      </c>
      <c r="W902" s="4">
        <f>ROUND(E902*Hilfswerte!$B$31,0)</f>
        <v>46453</v>
      </c>
      <c r="X902" s="4">
        <f t="shared" si="118"/>
        <v>46453</v>
      </c>
      <c r="Y902" s="4" t="str">
        <f>IF(T902="A - Top-Kunde","bereits Top-Kunde",IF(AND(V902&lt;=Hilfswerte!$B$34,H902&lt;0.5*W902),"Hoch",IF(AND(V902&lt;=Hilfswerte!$B$35,H902&lt;0.7*W902),"Mittel","Niedrig")))</f>
        <v>Mittel</v>
      </c>
      <c r="Z902" s="4">
        <f t="shared" si="119"/>
        <v>76.5</v>
      </c>
      <c r="AA902" s="4" t="str">
        <f>IF(J902&gt;365,"Bereits abgewandert (Segment D)",IF(Z902&gt;=Hilfswerte!$B$38,"Rot - akut gefaehrdet",IF(Z902&gt;=Hilfswerte!$B$39,"Gelb - beobachten","Gruen - stabil")))</f>
        <v>Bereits abgewandert (Segment D)</v>
      </c>
    </row>
    <row r="903" spans="1:27" ht="15" customHeight="1" x14ac:dyDescent="0.25">
      <c r="A903" s="4" t="s">
        <v>1238</v>
      </c>
      <c r="B903" s="4" t="s">
        <v>533</v>
      </c>
      <c r="C903" s="4" t="s">
        <v>89</v>
      </c>
      <c r="D903" s="4" t="s">
        <v>30</v>
      </c>
      <c r="E903" s="4">
        <v>24</v>
      </c>
      <c r="F903" s="5">
        <v>5.3</v>
      </c>
      <c r="G903" s="5">
        <v>12.1</v>
      </c>
      <c r="H903" s="6">
        <v>2940</v>
      </c>
      <c r="I903" s="4">
        <v>2</v>
      </c>
      <c r="J903" s="4">
        <v>21</v>
      </c>
      <c r="K903" s="4">
        <v>0</v>
      </c>
      <c r="L903" s="4">
        <v>-5</v>
      </c>
      <c r="M903" s="4">
        <v>4</v>
      </c>
      <c r="N903" s="5">
        <v>12.8</v>
      </c>
      <c r="O903" s="7">
        <f t="shared" si="112"/>
        <v>5</v>
      </c>
      <c r="P903" s="7">
        <f t="shared" si="113"/>
        <v>2</v>
      </c>
      <c r="Q903" s="7">
        <f t="shared" si="114"/>
        <v>4</v>
      </c>
      <c r="R903" s="7">
        <f t="shared" si="115"/>
        <v>11</v>
      </c>
      <c r="S903" s="8">
        <f t="shared" si="116"/>
        <v>116.4</v>
      </c>
      <c r="T903" s="7" t="str">
        <f t="shared" si="117"/>
        <v>B - Kernkunde</v>
      </c>
      <c r="U903" s="4">
        <f>ROUND(((E903-Hilfswerte!$B$20)/Hilfswerte!$B$21)+((F903-Hilfswerte!$B$22)/Hilfswerte!$B$23)+((G903-Hilfswerte!$B$24)/Hilfswerte!$B$25)+0.1*INDEX(Hilfswerte!$B$4:$B$15,MATCH(C903,Hilfswerte!$A$4:$A$15,0)),2)</f>
        <v>-0.23</v>
      </c>
      <c r="V903" s="4">
        <f>ROUND(SQRT((((E903-Hilfswerte!$B$20)/Hilfswerte!$B$21)-Hilfswerte!$B$28)^2+(((F903-Hilfswerte!$B$22)/Hilfswerte!$B$23)-Hilfswerte!$B$29)^2+(((G903-Hilfswerte!$B$24)/Hilfswerte!$B$25)-Hilfswerte!$B$30)^2),3)</f>
        <v>0.85799999999999998</v>
      </c>
      <c r="W903" s="4">
        <f>ROUND(E903*Hilfswerte!$B$31,0)</f>
        <v>4933</v>
      </c>
      <c r="X903" s="4">
        <f t="shared" si="118"/>
        <v>1993</v>
      </c>
      <c r="Y903" s="4" t="str">
        <f>IF(T903="A - Top-Kunde","bereits Top-Kunde",IF(AND(V903&lt;=Hilfswerte!$B$34,H903&lt;0.5*W903),"Hoch",IF(AND(V903&lt;=Hilfswerte!$B$35,H903&lt;0.7*W903),"Mittel","Niedrig")))</f>
        <v>Mittel</v>
      </c>
      <c r="Z903" s="4">
        <f t="shared" si="119"/>
        <v>1.1000000000000001</v>
      </c>
      <c r="AA903" s="4" t="str">
        <f>IF(J903&gt;365,"Bereits abgewandert (Segment D)",IF(Z903&gt;=Hilfswerte!$B$38,"Rot - akut gefaehrdet",IF(Z903&gt;=Hilfswerte!$B$39,"Gelb - beobachten","Gruen - stabil")))</f>
        <v>Gruen - stabil</v>
      </c>
    </row>
    <row r="904" spans="1:27" ht="15" customHeight="1" x14ac:dyDescent="0.25">
      <c r="A904" s="4" t="s">
        <v>1239</v>
      </c>
      <c r="B904" s="4" t="s">
        <v>275</v>
      </c>
      <c r="C904" s="4" t="s">
        <v>89</v>
      </c>
      <c r="D904" s="4" t="s">
        <v>77</v>
      </c>
      <c r="E904" s="4">
        <v>32</v>
      </c>
      <c r="F904" s="5">
        <v>8.1</v>
      </c>
      <c r="G904" s="5">
        <v>11.2</v>
      </c>
      <c r="H904" s="6">
        <v>0</v>
      </c>
      <c r="I904" s="4">
        <v>0</v>
      </c>
      <c r="J904" s="4">
        <v>499</v>
      </c>
      <c r="K904" s="4">
        <v>0</v>
      </c>
      <c r="L904" s="4">
        <v>36</v>
      </c>
      <c r="M904" s="4">
        <v>0</v>
      </c>
      <c r="N904" s="5">
        <v>-89.4</v>
      </c>
      <c r="O904" s="7">
        <f t="shared" si="112"/>
        <v>1</v>
      </c>
      <c r="P904" s="7">
        <f t="shared" si="113"/>
        <v>1</v>
      </c>
      <c r="Q904" s="7">
        <f t="shared" si="114"/>
        <v>1</v>
      </c>
      <c r="R904" s="7">
        <f t="shared" si="115"/>
        <v>3</v>
      </c>
      <c r="S904" s="8">
        <f t="shared" si="116"/>
        <v>-25.5</v>
      </c>
      <c r="T904" s="7" t="str">
        <f t="shared" si="117"/>
        <v>D - Abwanderungsrisiko</v>
      </c>
      <c r="U904" s="4">
        <f>ROUND(((E904-Hilfswerte!$B$20)/Hilfswerte!$B$21)+((F904-Hilfswerte!$B$22)/Hilfswerte!$B$23)+((G904-Hilfswerte!$B$24)/Hilfswerte!$B$25)+0.1*INDEX(Hilfswerte!$B$4:$B$15,MATCH(C904,Hilfswerte!$A$4:$A$15,0)),2)</f>
        <v>-0.28000000000000003</v>
      </c>
      <c r="V904" s="4">
        <f>ROUND(SQRT((((E904-Hilfswerte!$B$20)/Hilfswerte!$B$21)-Hilfswerte!$B$28)^2+(((F904-Hilfswerte!$B$22)/Hilfswerte!$B$23)-Hilfswerte!$B$29)^2+(((G904-Hilfswerte!$B$24)/Hilfswerte!$B$25)-Hilfswerte!$B$30)^2),3)</f>
        <v>0.78700000000000003</v>
      </c>
      <c r="W904" s="4">
        <f>ROUND(E904*Hilfswerte!$B$31,0)</f>
        <v>6577</v>
      </c>
      <c r="X904" s="4">
        <f t="shared" si="118"/>
        <v>6577</v>
      </c>
      <c r="Y904" s="4" t="str">
        <f>IF(T904="A - Top-Kunde","bereits Top-Kunde",IF(AND(V904&lt;=Hilfswerte!$B$34,H904&lt;0.5*W904),"Hoch",IF(AND(V904&lt;=Hilfswerte!$B$35,H904&lt;0.7*W904),"Mittel","Niedrig")))</f>
        <v>Hoch</v>
      </c>
      <c r="Z904" s="4">
        <f t="shared" si="119"/>
        <v>67.900000000000006</v>
      </c>
      <c r="AA904" s="4" t="str">
        <f>IF(J904&gt;365,"Bereits abgewandert (Segment D)",IF(Z904&gt;=Hilfswerte!$B$38,"Rot - akut gefaehrdet",IF(Z904&gt;=Hilfswerte!$B$39,"Gelb - beobachten","Gruen - stabil")))</f>
        <v>Bereits abgewandert (Segment D)</v>
      </c>
    </row>
    <row r="905" spans="1:27" ht="15" customHeight="1" x14ac:dyDescent="0.25">
      <c r="A905" s="4" t="s">
        <v>1240</v>
      </c>
      <c r="B905" s="4" t="s">
        <v>657</v>
      </c>
      <c r="C905" s="4" t="s">
        <v>89</v>
      </c>
      <c r="D905" s="4" t="s">
        <v>30</v>
      </c>
      <c r="E905" s="4">
        <v>117</v>
      </c>
      <c r="F905" s="5">
        <v>20.6</v>
      </c>
      <c r="G905" s="5">
        <v>7.1</v>
      </c>
      <c r="H905" s="6">
        <v>35990</v>
      </c>
      <c r="I905" s="4">
        <v>3</v>
      </c>
      <c r="J905" s="4">
        <v>188</v>
      </c>
      <c r="K905" s="4">
        <v>0</v>
      </c>
      <c r="L905" s="4">
        <v>-5</v>
      </c>
      <c r="M905" s="4">
        <v>4</v>
      </c>
      <c r="N905" s="5">
        <v>21.3</v>
      </c>
      <c r="O905" s="7">
        <f t="shared" si="112"/>
        <v>2</v>
      </c>
      <c r="P905" s="7">
        <f t="shared" si="113"/>
        <v>3</v>
      </c>
      <c r="Q905" s="7">
        <f t="shared" si="114"/>
        <v>5</v>
      </c>
      <c r="R905" s="7">
        <f t="shared" si="115"/>
        <v>10</v>
      </c>
      <c r="S905" s="8">
        <f t="shared" si="116"/>
        <v>110.7</v>
      </c>
      <c r="T905" s="7" t="str">
        <f t="shared" si="117"/>
        <v>B - Kernkunde</v>
      </c>
      <c r="U905" s="4">
        <f>ROUND(((E905-Hilfswerte!$B$20)/Hilfswerte!$B$21)+((F905-Hilfswerte!$B$22)/Hilfswerte!$B$23)+((G905-Hilfswerte!$B$24)/Hilfswerte!$B$25)+0.1*INDEX(Hilfswerte!$B$4:$B$15,MATCH(C905,Hilfswerte!$A$4:$A$15,0)),2)</f>
        <v>-0.35</v>
      </c>
      <c r="V905" s="4">
        <f>ROUND(SQRT((((E905-Hilfswerte!$B$20)/Hilfswerte!$B$21)-Hilfswerte!$B$28)^2+(((F905-Hilfswerte!$B$22)/Hilfswerte!$B$23)-Hilfswerte!$B$29)^2+(((G905-Hilfswerte!$B$24)/Hilfswerte!$B$25)-Hilfswerte!$B$30)^2),3)</f>
        <v>0.753</v>
      </c>
      <c r="W905" s="4">
        <f>ROUND(E905*Hilfswerte!$B$31,0)</f>
        <v>24049</v>
      </c>
      <c r="X905" s="4">
        <f t="shared" si="118"/>
        <v>0</v>
      </c>
      <c r="Y905" s="4" t="str">
        <f>IF(T905="A - Top-Kunde","bereits Top-Kunde",IF(AND(V905&lt;=Hilfswerte!$B$34,H905&lt;0.5*W905),"Hoch",IF(AND(V905&lt;=Hilfswerte!$B$35,H905&lt;0.7*W905),"Mittel","Niedrig")))</f>
        <v>Niedrig</v>
      </c>
      <c r="Z905" s="4">
        <f t="shared" si="119"/>
        <v>9.4</v>
      </c>
      <c r="AA905" s="4" t="str">
        <f>IF(J905&gt;365,"Bereits abgewandert (Segment D)",IF(Z905&gt;=Hilfswerte!$B$38,"Rot - akut gefaehrdet",IF(Z905&gt;=Hilfswerte!$B$39,"Gelb - beobachten","Gruen - stabil")))</f>
        <v>Gruen - stabil</v>
      </c>
    </row>
    <row r="906" spans="1:27" ht="15" customHeight="1" x14ac:dyDescent="0.25">
      <c r="A906" s="4" t="s">
        <v>1241</v>
      </c>
      <c r="B906" s="4" t="s">
        <v>955</v>
      </c>
      <c r="C906" s="4" t="s">
        <v>65</v>
      </c>
      <c r="D906" s="4" t="s">
        <v>30</v>
      </c>
      <c r="E906" s="4">
        <v>120</v>
      </c>
      <c r="F906" s="5">
        <v>17.3</v>
      </c>
      <c r="G906" s="5">
        <v>20.2</v>
      </c>
      <c r="H906" s="6">
        <v>6920</v>
      </c>
      <c r="I906" s="4">
        <v>3</v>
      </c>
      <c r="J906" s="4">
        <v>16</v>
      </c>
      <c r="K906" s="4">
        <v>0</v>
      </c>
      <c r="L906" s="4">
        <v>20</v>
      </c>
      <c r="M906" s="4">
        <v>4</v>
      </c>
      <c r="N906" s="5">
        <v>-3.7</v>
      </c>
      <c r="O906" s="7">
        <f t="shared" si="112"/>
        <v>5</v>
      </c>
      <c r="P906" s="7">
        <f t="shared" si="113"/>
        <v>3</v>
      </c>
      <c r="Q906" s="7">
        <f t="shared" si="114"/>
        <v>4</v>
      </c>
      <c r="R906" s="7">
        <f t="shared" si="115"/>
        <v>12</v>
      </c>
      <c r="S906" s="8">
        <f t="shared" si="116"/>
        <v>112.2</v>
      </c>
      <c r="T906" s="7" t="str">
        <f t="shared" si="117"/>
        <v>B - Kernkunde</v>
      </c>
      <c r="U906" s="4">
        <f>ROUND(((E906-Hilfswerte!$B$20)/Hilfswerte!$B$21)+((F906-Hilfswerte!$B$22)/Hilfswerte!$B$23)+((G906-Hilfswerte!$B$24)/Hilfswerte!$B$25)+0.1*INDEX(Hilfswerte!$B$4:$B$15,MATCH(C906,Hilfswerte!$A$4:$A$15,0)),2)</f>
        <v>1.34</v>
      </c>
      <c r="V906" s="4">
        <f>ROUND(SQRT((((E906-Hilfswerte!$B$20)/Hilfswerte!$B$21)-Hilfswerte!$B$28)^2+(((F906-Hilfswerte!$B$22)/Hilfswerte!$B$23)-Hilfswerte!$B$29)^2+(((G906-Hilfswerte!$B$24)/Hilfswerte!$B$25)-Hilfswerte!$B$30)^2),3)</f>
        <v>1.488</v>
      </c>
      <c r="W906" s="4">
        <f>ROUND(E906*Hilfswerte!$B$31,0)</f>
        <v>24666</v>
      </c>
      <c r="X906" s="4">
        <f t="shared" si="118"/>
        <v>17746</v>
      </c>
      <c r="Y906" s="4" t="str">
        <f>IF(T906="A - Top-Kunde","bereits Top-Kunde",IF(AND(V906&lt;=Hilfswerte!$B$34,H906&lt;0.5*W906),"Hoch",IF(AND(V906&lt;=Hilfswerte!$B$35,H906&lt;0.7*W906),"Mittel","Niedrig")))</f>
        <v>Niedrig</v>
      </c>
      <c r="Z906" s="4">
        <f t="shared" si="119"/>
        <v>6.3</v>
      </c>
      <c r="AA906" s="4" t="str">
        <f>IF(J906&gt;365,"Bereits abgewandert (Segment D)",IF(Z906&gt;=Hilfswerte!$B$38,"Rot - akut gefaehrdet",IF(Z906&gt;=Hilfswerte!$B$39,"Gelb - beobachten","Gruen - stabil")))</f>
        <v>Gruen - stabil</v>
      </c>
    </row>
    <row r="907" spans="1:27" ht="15" customHeight="1" x14ac:dyDescent="0.25">
      <c r="A907" s="4" t="s">
        <v>1242</v>
      </c>
      <c r="B907" s="4" t="s">
        <v>1243</v>
      </c>
      <c r="C907" s="4" t="s">
        <v>29</v>
      </c>
      <c r="D907" s="4" t="s">
        <v>122</v>
      </c>
      <c r="E907" s="4">
        <v>46</v>
      </c>
      <c r="F907" s="5">
        <v>5.5</v>
      </c>
      <c r="G907" s="5">
        <v>20.8</v>
      </c>
      <c r="H907" s="6">
        <v>0</v>
      </c>
      <c r="I907" s="4">
        <v>0</v>
      </c>
      <c r="J907" s="4">
        <v>857</v>
      </c>
      <c r="K907" s="4">
        <v>0</v>
      </c>
      <c r="L907" s="4">
        <v>7</v>
      </c>
      <c r="M907" s="4">
        <v>0</v>
      </c>
      <c r="N907" s="5">
        <v>-48.1</v>
      </c>
      <c r="O907" s="7">
        <f t="shared" si="112"/>
        <v>1</v>
      </c>
      <c r="P907" s="7">
        <f t="shared" si="113"/>
        <v>1</v>
      </c>
      <c r="Q907" s="7">
        <f t="shared" si="114"/>
        <v>1</v>
      </c>
      <c r="R907" s="7">
        <f t="shared" si="115"/>
        <v>3</v>
      </c>
      <c r="S907" s="8">
        <f t="shared" si="116"/>
        <v>3.9</v>
      </c>
      <c r="T907" s="7" t="str">
        <f t="shared" si="117"/>
        <v>D - Abwanderungsrisiko</v>
      </c>
      <c r="U907" s="4">
        <f>ROUND(((E907-Hilfswerte!$B$20)/Hilfswerte!$B$21)+((F907-Hilfswerte!$B$22)/Hilfswerte!$B$23)+((G907-Hilfswerte!$B$24)/Hilfswerte!$B$25)+0.1*INDEX(Hilfswerte!$B$4:$B$15,MATCH(C907,Hilfswerte!$A$4:$A$15,0)),2)</f>
        <v>1.23</v>
      </c>
      <c r="V907" s="4">
        <f>ROUND(SQRT((((E907-Hilfswerte!$B$20)/Hilfswerte!$B$21)-Hilfswerte!$B$28)^2+(((F907-Hilfswerte!$B$22)/Hilfswerte!$B$23)-Hilfswerte!$B$29)^2+(((G907-Hilfswerte!$B$24)/Hilfswerte!$B$25)-Hilfswerte!$B$30)^2),3)</f>
        <v>1.71</v>
      </c>
      <c r="W907" s="4">
        <f>ROUND(E907*Hilfswerte!$B$31,0)</f>
        <v>9455</v>
      </c>
      <c r="X907" s="4">
        <f t="shared" si="118"/>
        <v>9455</v>
      </c>
      <c r="Y907" s="4" t="str">
        <f>IF(T907="A - Top-Kunde","bereits Top-Kunde",IF(AND(V907&lt;=Hilfswerte!$B$34,H907&lt;0.5*W907),"Hoch",IF(AND(V907&lt;=Hilfswerte!$B$35,H907&lt;0.7*W907),"Mittel","Niedrig")))</f>
        <v>Niedrig</v>
      </c>
      <c r="Z907" s="4">
        <f t="shared" si="119"/>
        <v>63.5</v>
      </c>
      <c r="AA907" s="4" t="str">
        <f>IF(J907&gt;365,"Bereits abgewandert (Segment D)",IF(Z907&gt;=Hilfswerte!$B$38,"Rot - akut gefaehrdet",IF(Z907&gt;=Hilfswerte!$B$39,"Gelb - beobachten","Gruen - stabil")))</f>
        <v>Bereits abgewandert (Segment D)</v>
      </c>
    </row>
    <row r="908" spans="1:27" ht="15" customHeight="1" x14ac:dyDescent="0.25">
      <c r="A908" s="4" t="s">
        <v>1244</v>
      </c>
      <c r="B908" s="4" t="s">
        <v>192</v>
      </c>
      <c r="C908" s="4" t="s">
        <v>47</v>
      </c>
      <c r="D908" s="4" t="s">
        <v>30</v>
      </c>
      <c r="E908" s="4">
        <v>379</v>
      </c>
      <c r="F908" s="5">
        <v>66.900000000000006</v>
      </c>
      <c r="G908" s="5">
        <v>18.899999999999999</v>
      </c>
      <c r="H908" s="6">
        <v>0</v>
      </c>
      <c r="I908" s="4">
        <v>0</v>
      </c>
      <c r="J908" s="4">
        <v>432</v>
      </c>
      <c r="K908" s="4">
        <v>0</v>
      </c>
      <c r="L908" s="4">
        <v>5</v>
      </c>
      <c r="M908" s="4">
        <v>0</v>
      </c>
      <c r="N908" s="5">
        <v>-58.6</v>
      </c>
      <c r="O908" s="7">
        <f t="shared" si="112"/>
        <v>1</v>
      </c>
      <c r="P908" s="7">
        <f t="shared" si="113"/>
        <v>1</v>
      </c>
      <c r="Q908" s="7">
        <f t="shared" si="114"/>
        <v>1</v>
      </c>
      <c r="R908" s="7">
        <f t="shared" si="115"/>
        <v>3</v>
      </c>
      <c r="S908" s="8">
        <f t="shared" si="116"/>
        <v>-0.8</v>
      </c>
      <c r="T908" s="7" t="str">
        <f t="shared" si="117"/>
        <v>D - Abwanderungsrisiko</v>
      </c>
      <c r="U908" s="4">
        <f>ROUND(((E908-Hilfswerte!$B$20)/Hilfswerte!$B$21)+((F908-Hilfswerte!$B$22)/Hilfswerte!$B$23)+((G908-Hilfswerte!$B$24)/Hilfswerte!$B$25)+0.1*INDEX(Hilfswerte!$B$4:$B$15,MATCH(C908,Hilfswerte!$A$4:$A$15,0)),2)</f>
        <v>3.27</v>
      </c>
      <c r="V908" s="4">
        <f>ROUND(SQRT((((E908-Hilfswerte!$B$20)/Hilfswerte!$B$21)-Hilfswerte!$B$28)^2+(((F908-Hilfswerte!$B$22)/Hilfswerte!$B$23)-Hilfswerte!$B$29)^2+(((G908-Hilfswerte!$B$24)/Hilfswerte!$B$25)-Hilfswerte!$B$30)^2),3)</f>
        <v>1.609</v>
      </c>
      <c r="W908" s="4">
        <f>ROUND(E908*Hilfswerte!$B$31,0)</f>
        <v>77902</v>
      </c>
      <c r="X908" s="4">
        <f t="shared" si="118"/>
        <v>77902</v>
      </c>
      <c r="Y908" s="4" t="str">
        <f>IF(T908="A - Top-Kunde","bereits Top-Kunde",IF(AND(V908&lt;=Hilfswerte!$B$34,H908&lt;0.5*W908),"Hoch",IF(AND(V908&lt;=Hilfswerte!$B$35,H908&lt;0.7*W908),"Mittel","Niedrig")))</f>
        <v>Niedrig</v>
      </c>
      <c r="Z908" s="4">
        <f t="shared" si="119"/>
        <v>46</v>
      </c>
      <c r="AA908" s="4" t="str">
        <f>IF(J908&gt;365,"Bereits abgewandert (Segment D)",IF(Z908&gt;=Hilfswerte!$B$38,"Rot - akut gefaehrdet",IF(Z908&gt;=Hilfswerte!$B$39,"Gelb - beobachten","Gruen - stabil")))</f>
        <v>Bereits abgewandert (Segment D)</v>
      </c>
    </row>
    <row r="909" spans="1:27" ht="15" customHeight="1" x14ac:dyDescent="0.25">
      <c r="A909" s="4" t="s">
        <v>1245</v>
      </c>
      <c r="B909" s="4" t="s">
        <v>1065</v>
      </c>
      <c r="C909" s="4" t="s">
        <v>33</v>
      </c>
      <c r="D909" s="4" t="s">
        <v>30</v>
      </c>
      <c r="E909" s="4">
        <v>132</v>
      </c>
      <c r="F909" s="5">
        <v>16.8</v>
      </c>
      <c r="G909" s="5">
        <v>6.6</v>
      </c>
      <c r="H909" s="6">
        <v>16710</v>
      </c>
      <c r="I909" s="4">
        <v>3</v>
      </c>
      <c r="J909" s="4">
        <v>131</v>
      </c>
      <c r="K909" s="4">
        <v>1</v>
      </c>
      <c r="L909" s="4">
        <v>28</v>
      </c>
      <c r="M909" s="4">
        <v>2</v>
      </c>
      <c r="N909" s="5">
        <v>-21.5</v>
      </c>
      <c r="O909" s="7">
        <f t="shared" si="112"/>
        <v>3</v>
      </c>
      <c r="P909" s="7">
        <f t="shared" si="113"/>
        <v>3</v>
      </c>
      <c r="Q909" s="7">
        <f t="shared" si="114"/>
        <v>5</v>
      </c>
      <c r="R909" s="7">
        <f t="shared" si="115"/>
        <v>11</v>
      </c>
      <c r="S909" s="8">
        <f t="shared" si="116"/>
        <v>84.9</v>
      </c>
      <c r="T909" s="7" t="str">
        <f t="shared" si="117"/>
        <v>C - Entwicklungspotenzial</v>
      </c>
      <c r="U909" s="4">
        <f>ROUND(((E909-Hilfswerte!$B$20)/Hilfswerte!$B$21)+((F909-Hilfswerte!$B$22)/Hilfswerte!$B$23)+((G909-Hilfswerte!$B$24)/Hilfswerte!$B$25)+0.1*INDEX(Hilfswerte!$B$4:$B$15,MATCH(C909,Hilfswerte!$A$4:$A$15,0)),2)</f>
        <v>-0.69</v>
      </c>
      <c r="V909" s="4">
        <f>ROUND(SQRT((((E909-Hilfswerte!$B$20)/Hilfswerte!$B$21)-Hilfswerte!$B$28)^2+(((F909-Hilfswerte!$B$22)/Hilfswerte!$B$23)-Hilfswerte!$B$29)^2+(((G909-Hilfswerte!$B$24)/Hilfswerte!$B$25)-Hilfswerte!$B$30)^2),3)</f>
        <v>0.83699999999999997</v>
      </c>
      <c r="W909" s="4">
        <f>ROUND(E909*Hilfswerte!$B$31,0)</f>
        <v>27132</v>
      </c>
      <c r="X909" s="4">
        <f t="shared" si="118"/>
        <v>10422</v>
      </c>
      <c r="Y909" s="4" t="str">
        <f>IF(T909="A - Top-Kunde","bereits Top-Kunde",IF(AND(V909&lt;=Hilfswerte!$B$34,H909&lt;0.5*W909),"Hoch",IF(AND(V909&lt;=Hilfswerte!$B$35,H909&lt;0.7*W909),"Mittel","Niedrig")))</f>
        <v>Mittel</v>
      </c>
      <c r="Z909" s="4">
        <f t="shared" si="119"/>
        <v>23.8</v>
      </c>
      <c r="AA909" s="4" t="str">
        <f>IF(J909&gt;365,"Bereits abgewandert (Segment D)",IF(Z909&gt;=Hilfswerte!$B$38,"Rot - akut gefaehrdet",IF(Z909&gt;=Hilfswerte!$B$39,"Gelb - beobachten","Gruen - stabil")))</f>
        <v>Rot - akut gefaehrdet</v>
      </c>
    </row>
    <row r="910" spans="1:27" ht="15" customHeight="1" x14ac:dyDescent="0.25">
      <c r="A910" s="4" t="s">
        <v>1246</v>
      </c>
      <c r="B910" s="4" t="s">
        <v>148</v>
      </c>
      <c r="C910" s="4" t="s">
        <v>29</v>
      </c>
      <c r="D910" s="4" t="s">
        <v>30</v>
      </c>
      <c r="E910" s="4">
        <v>225</v>
      </c>
      <c r="F910" s="5">
        <v>34</v>
      </c>
      <c r="G910" s="5">
        <v>16.899999999999999</v>
      </c>
      <c r="H910" s="6">
        <v>12950</v>
      </c>
      <c r="I910" s="4">
        <v>2</v>
      </c>
      <c r="J910" s="4">
        <v>289</v>
      </c>
      <c r="K910" s="4">
        <v>0</v>
      </c>
      <c r="L910" s="4">
        <v>-2</v>
      </c>
      <c r="M910" s="4">
        <v>6</v>
      </c>
      <c r="N910" s="5">
        <v>-6.2</v>
      </c>
      <c r="O910" s="7">
        <f t="shared" si="112"/>
        <v>2</v>
      </c>
      <c r="P910" s="7">
        <f t="shared" si="113"/>
        <v>2</v>
      </c>
      <c r="Q910" s="7">
        <f t="shared" si="114"/>
        <v>5</v>
      </c>
      <c r="R910" s="7">
        <f t="shared" si="115"/>
        <v>9</v>
      </c>
      <c r="S910" s="8">
        <f t="shared" si="116"/>
        <v>86.9</v>
      </c>
      <c r="T910" s="7" t="str">
        <f t="shared" si="117"/>
        <v>C - Entwicklungspotenzial</v>
      </c>
      <c r="U910" s="4">
        <f>ROUND(((E910-Hilfswerte!$B$20)/Hilfswerte!$B$21)+((F910-Hilfswerte!$B$22)/Hilfswerte!$B$23)+((G910-Hilfswerte!$B$24)/Hilfswerte!$B$25)+0.1*INDEX(Hilfswerte!$B$4:$B$15,MATCH(C910,Hilfswerte!$A$4:$A$15,0)),2)</f>
        <v>1.89</v>
      </c>
      <c r="V910" s="4">
        <f>ROUND(SQRT((((E910-Hilfswerte!$B$20)/Hilfswerte!$B$21)-Hilfswerte!$B$28)^2+(((F910-Hilfswerte!$B$22)/Hilfswerte!$B$23)-Hilfswerte!$B$29)^2+(((G910-Hilfswerte!$B$24)/Hilfswerte!$B$25)-Hilfswerte!$B$30)^2),3)</f>
        <v>0.93899999999999995</v>
      </c>
      <c r="W910" s="4">
        <f>ROUND(E910*Hilfswerte!$B$31,0)</f>
        <v>46248</v>
      </c>
      <c r="X910" s="4">
        <f t="shared" si="118"/>
        <v>33298</v>
      </c>
      <c r="Y910" s="4" t="str">
        <f>IF(T910="A - Top-Kunde","bereits Top-Kunde",IF(AND(V910&lt;=Hilfswerte!$B$34,H910&lt;0.5*W910),"Hoch",IF(AND(V910&lt;=Hilfswerte!$B$35,H910&lt;0.7*W910),"Mittel","Niedrig")))</f>
        <v>Mittel</v>
      </c>
      <c r="Z910" s="4">
        <f t="shared" si="119"/>
        <v>16.899999999999999</v>
      </c>
      <c r="AA910" s="4" t="str">
        <f>IF(J910&gt;365,"Bereits abgewandert (Segment D)",IF(Z910&gt;=Hilfswerte!$B$38,"Rot - akut gefaehrdet",IF(Z910&gt;=Hilfswerte!$B$39,"Gelb - beobachten","Gruen - stabil")))</f>
        <v>Gelb - beobachten</v>
      </c>
    </row>
    <row r="911" spans="1:27" ht="15" customHeight="1" x14ac:dyDescent="0.25">
      <c r="A911" s="4" t="s">
        <v>1247</v>
      </c>
      <c r="B911" s="4" t="s">
        <v>820</v>
      </c>
      <c r="C911" s="4" t="s">
        <v>89</v>
      </c>
      <c r="D911" s="4" t="s">
        <v>30</v>
      </c>
      <c r="E911" s="4">
        <v>736</v>
      </c>
      <c r="F911" s="5">
        <v>114.1</v>
      </c>
      <c r="G911" s="5">
        <v>6.1</v>
      </c>
      <c r="H911" s="6">
        <v>9330</v>
      </c>
      <c r="I911" s="4">
        <v>1</v>
      </c>
      <c r="J911" s="4">
        <v>116</v>
      </c>
      <c r="K911" s="4">
        <v>0</v>
      </c>
      <c r="L911" s="4">
        <v>11</v>
      </c>
      <c r="M911" s="4">
        <v>5</v>
      </c>
      <c r="N911" s="5">
        <v>24.3</v>
      </c>
      <c r="O911" s="7">
        <f t="shared" si="112"/>
        <v>3</v>
      </c>
      <c r="P911" s="7">
        <f t="shared" si="113"/>
        <v>1</v>
      </c>
      <c r="Q911" s="7">
        <f t="shared" si="114"/>
        <v>5</v>
      </c>
      <c r="R911" s="7">
        <f t="shared" si="115"/>
        <v>9</v>
      </c>
      <c r="S911" s="8">
        <f t="shared" si="116"/>
        <v>98.9</v>
      </c>
      <c r="T911" s="7" t="str">
        <f t="shared" si="117"/>
        <v>C - Entwicklungspotenzial</v>
      </c>
      <c r="U911" s="4">
        <f>ROUND(((E911-Hilfswerte!$B$20)/Hilfswerte!$B$21)+((F911-Hilfswerte!$B$22)/Hilfswerte!$B$23)+((G911-Hilfswerte!$B$24)/Hilfswerte!$B$25)+0.1*INDEX(Hilfswerte!$B$4:$B$15,MATCH(C911,Hilfswerte!$A$4:$A$15,0)),2)</f>
        <v>3.83</v>
      </c>
      <c r="V911" s="4">
        <f>ROUND(SQRT((((E911-Hilfswerte!$B$20)/Hilfswerte!$B$21)-Hilfswerte!$B$28)^2+(((F911-Hilfswerte!$B$22)/Hilfswerte!$B$23)-Hilfswerte!$B$29)^2+(((G911-Hilfswerte!$B$24)/Hilfswerte!$B$25)-Hilfswerte!$B$30)^2),3)</f>
        <v>2.911</v>
      </c>
      <c r="W911" s="4">
        <f>ROUND(E911*Hilfswerte!$B$31,0)</f>
        <v>151282</v>
      </c>
      <c r="X911" s="4">
        <f t="shared" si="118"/>
        <v>141952</v>
      </c>
      <c r="Y911" s="4" t="str">
        <f>IF(T911="A - Top-Kunde","bereits Top-Kunde",IF(AND(V911&lt;=Hilfswerte!$B$34,H911&lt;0.5*W911),"Hoch",IF(AND(V911&lt;=Hilfswerte!$B$35,H911&lt;0.7*W911),"Mittel","Niedrig")))</f>
        <v>Niedrig</v>
      </c>
      <c r="Z911" s="4">
        <f t="shared" si="119"/>
        <v>8</v>
      </c>
      <c r="AA911" s="4" t="str">
        <f>IF(J911&gt;365,"Bereits abgewandert (Segment D)",IF(Z911&gt;=Hilfswerte!$B$38,"Rot - akut gefaehrdet",IF(Z911&gt;=Hilfswerte!$B$39,"Gelb - beobachten","Gruen - stabil")))</f>
        <v>Gruen - stabil</v>
      </c>
    </row>
    <row r="912" spans="1:27" ht="15" customHeight="1" x14ac:dyDescent="0.25">
      <c r="A912" s="4" t="s">
        <v>1248</v>
      </c>
      <c r="B912" s="4" t="s">
        <v>241</v>
      </c>
      <c r="C912" s="4" t="s">
        <v>47</v>
      </c>
      <c r="D912" s="4" t="s">
        <v>106</v>
      </c>
      <c r="E912" s="4">
        <v>70</v>
      </c>
      <c r="F912" s="5">
        <v>11.8</v>
      </c>
      <c r="G912" s="5">
        <v>15.1</v>
      </c>
      <c r="H912" s="6">
        <v>1840</v>
      </c>
      <c r="I912" s="4">
        <v>2</v>
      </c>
      <c r="J912" s="4">
        <v>251</v>
      </c>
      <c r="K912" s="4">
        <v>0</v>
      </c>
      <c r="L912" s="4">
        <v>-2</v>
      </c>
      <c r="M912" s="4">
        <v>3</v>
      </c>
      <c r="N912" s="5">
        <v>-3.1</v>
      </c>
      <c r="O912" s="7">
        <f t="shared" si="112"/>
        <v>2</v>
      </c>
      <c r="P912" s="7">
        <f t="shared" si="113"/>
        <v>2</v>
      </c>
      <c r="Q912" s="7">
        <f t="shared" si="114"/>
        <v>3</v>
      </c>
      <c r="R912" s="7">
        <f t="shared" si="115"/>
        <v>7</v>
      </c>
      <c r="S912" s="8">
        <f t="shared" si="116"/>
        <v>68.5</v>
      </c>
      <c r="T912" s="7" t="str">
        <f t="shared" si="117"/>
        <v>C - Entwicklungspotenzial</v>
      </c>
      <c r="U912" s="4">
        <f>ROUND(((E912-Hilfswerte!$B$20)/Hilfswerte!$B$21)+((F912-Hilfswerte!$B$22)/Hilfswerte!$B$23)+((G912-Hilfswerte!$B$24)/Hilfswerte!$B$25)+0.1*INDEX(Hilfswerte!$B$4:$B$15,MATCH(C912,Hilfswerte!$A$4:$A$15,0)),2)</f>
        <v>0.35</v>
      </c>
      <c r="V912" s="4">
        <f>ROUND(SQRT((((E912-Hilfswerte!$B$20)/Hilfswerte!$B$21)-Hilfswerte!$B$28)^2+(((F912-Hilfswerte!$B$22)/Hilfswerte!$B$23)-Hilfswerte!$B$29)^2+(((G912-Hilfswerte!$B$24)/Hilfswerte!$B$25)-Hilfswerte!$B$30)^2),3)</f>
        <v>0.879</v>
      </c>
      <c r="W912" s="4">
        <f>ROUND(E912*Hilfswerte!$B$31,0)</f>
        <v>14388</v>
      </c>
      <c r="X912" s="4">
        <f t="shared" si="118"/>
        <v>12548</v>
      </c>
      <c r="Y912" s="4" t="str">
        <f>IF(T912="A - Top-Kunde","bereits Top-Kunde",IF(AND(V912&lt;=Hilfswerte!$B$34,H912&lt;0.5*W912),"Hoch",IF(AND(V912&lt;=Hilfswerte!$B$35,H912&lt;0.7*W912),"Mittel","Niedrig")))</f>
        <v>Mittel</v>
      </c>
      <c r="Z912" s="4">
        <f t="shared" si="119"/>
        <v>13.8</v>
      </c>
      <c r="AA912" s="4" t="str">
        <f>IF(J912&gt;365,"Bereits abgewandert (Segment D)",IF(Z912&gt;=Hilfswerte!$B$38,"Rot - akut gefaehrdet",IF(Z912&gt;=Hilfswerte!$B$39,"Gelb - beobachten","Gruen - stabil")))</f>
        <v>Gelb - beobachten</v>
      </c>
    </row>
    <row r="913" spans="1:27" ht="15" customHeight="1" x14ac:dyDescent="0.25">
      <c r="A913" s="4" t="s">
        <v>1249</v>
      </c>
      <c r="B913" s="4" t="s">
        <v>210</v>
      </c>
      <c r="C913" s="4" t="s">
        <v>47</v>
      </c>
      <c r="D913" s="4" t="s">
        <v>30</v>
      </c>
      <c r="E913" s="4">
        <v>46</v>
      </c>
      <c r="F913" s="5">
        <v>10.7</v>
      </c>
      <c r="G913" s="5">
        <v>21.1</v>
      </c>
      <c r="H913" s="6">
        <v>2390</v>
      </c>
      <c r="I913" s="4">
        <v>2</v>
      </c>
      <c r="J913" s="4">
        <v>319</v>
      </c>
      <c r="K913" s="4">
        <v>0</v>
      </c>
      <c r="L913" s="4">
        <v>27</v>
      </c>
      <c r="M913" s="4">
        <v>3</v>
      </c>
      <c r="N913" s="5">
        <v>16.7</v>
      </c>
      <c r="O913" s="7">
        <f t="shared" si="112"/>
        <v>2</v>
      </c>
      <c r="P913" s="7">
        <f t="shared" si="113"/>
        <v>2</v>
      </c>
      <c r="Q913" s="7">
        <f t="shared" si="114"/>
        <v>3</v>
      </c>
      <c r="R913" s="7">
        <f t="shared" si="115"/>
        <v>7</v>
      </c>
      <c r="S913" s="8">
        <f t="shared" si="116"/>
        <v>70.3</v>
      </c>
      <c r="T913" s="7" t="str">
        <f t="shared" si="117"/>
        <v>C - Entwicklungspotenzial</v>
      </c>
      <c r="U913" s="4">
        <f>ROUND(((E913-Hilfswerte!$B$20)/Hilfswerte!$B$21)+((F913-Hilfswerte!$B$22)/Hilfswerte!$B$23)+((G913-Hilfswerte!$B$24)/Hilfswerte!$B$25)+0.1*INDEX(Hilfswerte!$B$4:$B$15,MATCH(C913,Hilfswerte!$A$4:$A$15,0)),2)</f>
        <v>1.18</v>
      </c>
      <c r="V913" s="4">
        <f>ROUND(SQRT((((E913-Hilfswerte!$B$20)/Hilfswerte!$B$21)-Hilfswerte!$B$28)^2+(((F913-Hilfswerte!$B$22)/Hilfswerte!$B$23)-Hilfswerte!$B$29)^2+(((G913-Hilfswerte!$B$24)/Hilfswerte!$B$25)-Hilfswerte!$B$30)^2),3)</f>
        <v>1.724</v>
      </c>
      <c r="W913" s="4">
        <f>ROUND(E913*Hilfswerte!$B$31,0)</f>
        <v>9455</v>
      </c>
      <c r="X913" s="4">
        <f t="shared" si="118"/>
        <v>7065</v>
      </c>
      <c r="Y913" s="4" t="str">
        <f>IF(T913="A - Top-Kunde","bereits Top-Kunde",IF(AND(V913&lt;=Hilfswerte!$B$34,H913&lt;0.5*W913),"Hoch",IF(AND(V913&lt;=Hilfswerte!$B$35,H913&lt;0.7*W913),"Mittel","Niedrig")))</f>
        <v>Niedrig</v>
      </c>
      <c r="Z913" s="4">
        <f t="shared" si="119"/>
        <v>21.4</v>
      </c>
      <c r="AA913" s="4" t="str">
        <f>IF(J913&gt;365,"Bereits abgewandert (Segment D)",IF(Z913&gt;=Hilfswerte!$B$38,"Rot - akut gefaehrdet",IF(Z913&gt;=Hilfswerte!$B$39,"Gelb - beobachten","Gruen - stabil")))</f>
        <v>Rot - akut gefaehrdet</v>
      </c>
    </row>
    <row r="914" spans="1:27" ht="15" customHeight="1" x14ac:dyDescent="0.25">
      <c r="A914" s="4" t="s">
        <v>1250</v>
      </c>
      <c r="B914" s="4" t="s">
        <v>467</v>
      </c>
      <c r="C914" s="4" t="s">
        <v>65</v>
      </c>
      <c r="D914" s="4" t="s">
        <v>30</v>
      </c>
      <c r="E914" s="4">
        <v>35</v>
      </c>
      <c r="F914" s="5">
        <v>7</v>
      </c>
      <c r="G914" s="5">
        <v>1.5</v>
      </c>
      <c r="H914" s="6">
        <v>1030</v>
      </c>
      <c r="I914" s="4">
        <v>2</v>
      </c>
      <c r="J914" s="4">
        <v>163</v>
      </c>
      <c r="K914" s="4">
        <v>0</v>
      </c>
      <c r="L914" s="4">
        <v>11</v>
      </c>
      <c r="M914" s="4">
        <v>6</v>
      </c>
      <c r="N914" s="5">
        <v>17.2</v>
      </c>
      <c r="O914" s="7">
        <f t="shared" si="112"/>
        <v>3</v>
      </c>
      <c r="P914" s="7">
        <f t="shared" si="113"/>
        <v>2</v>
      </c>
      <c r="Q914" s="7">
        <f t="shared" si="114"/>
        <v>3</v>
      </c>
      <c r="R914" s="7">
        <f t="shared" si="115"/>
        <v>8</v>
      </c>
      <c r="S914" s="8">
        <f t="shared" si="116"/>
        <v>85.3</v>
      </c>
      <c r="T914" s="7" t="str">
        <f t="shared" si="117"/>
        <v>C - Entwicklungspotenzial</v>
      </c>
      <c r="U914" s="4">
        <f>ROUND(((E914-Hilfswerte!$B$20)/Hilfswerte!$B$21)+((F914-Hilfswerte!$B$22)/Hilfswerte!$B$23)+((G914-Hilfswerte!$B$24)/Hilfswerte!$B$25)+0.1*INDEX(Hilfswerte!$B$4:$B$15,MATCH(C914,Hilfswerte!$A$4:$A$15,0)),2)</f>
        <v>-2.1800000000000002</v>
      </c>
      <c r="V914" s="4">
        <f>ROUND(SQRT((((E914-Hilfswerte!$B$20)/Hilfswerte!$B$21)-Hilfswerte!$B$28)^2+(((F914-Hilfswerte!$B$22)/Hilfswerte!$B$23)-Hilfswerte!$B$29)^2+(((G914-Hilfswerte!$B$24)/Hilfswerte!$B$25)-Hilfswerte!$B$30)^2),3)</f>
        <v>1.7330000000000001</v>
      </c>
      <c r="W914" s="4">
        <f>ROUND(E914*Hilfswerte!$B$31,0)</f>
        <v>7194</v>
      </c>
      <c r="X914" s="4">
        <f t="shared" si="118"/>
        <v>6164</v>
      </c>
      <c r="Y914" s="4" t="str">
        <f>IF(T914="A - Top-Kunde","bereits Top-Kunde",IF(AND(V914&lt;=Hilfswerte!$B$34,H914&lt;0.5*W914),"Hoch",IF(AND(V914&lt;=Hilfswerte!$B$35,H914&lt;0.7*W914),"Mittel","Niedrig")))</f>
        <v>Niedrig</v>
      </c>
      <c r="Z914" s="4">
        <f t="shared" si="119"/>
        <v>10.4</v>
      </c>
      <c r="AA914" s="4" t="str">
        <f>IF(J914&gt;365,"Bereits abgewandert (Segment D)",IF(Z914&gt;=Hilfswerte!$B$38,"Rot - akut gefaehrdet",IF(Z914&gt;=Hilfswerte!$B$39,"Gelb - beobachten","Gruen - stabil")))</f>
        <v>Gruen - stabil</v>
      </c>
    </row>
    <row r="915" spans="1:27" ht="15" customHeight="1" x14ac:dyDescent="0.25">
      <c r="A915" s="4" t="s">
        <v>1251</v>
      </c>
      <c r="B915" s="4" t="s">
        <v>200</v>
      </c>
      <c r="C915" s="4" t="s">
        <v>59</v>
      </c>
      <c r="D915" s="4" t="s">
        <v>30</v>
      </c>
      <c r="E915" s="4">
        <v>47</v>
      </c>
      <c r="F915" s="5">
        <v>13.7</v>
      </c>
      <c r="G915" s="5">
        <v>16.8</v>
      </c>
      <c r="H915" s="6">
        <v>0</v>
      </c>
      <c r="I915" s="4">
        <v>0</v>
      </c>
      <c r="J915" s="4">
        <v>829</v>
      </c>
      <c r="K915" s="4">
        <v>0</v>
      </c>
      <c r="L915" s="4">
        <v>23</v>
      </c>
      <c r="M915" s="4">
        <v>0</v>
      </c>
      <c r="N915" s="5">
        <v>-43.5</v>
      </c>
      <c r="O915" s="7">
        <f t="shared" si="112"/>
        <v>1</v>
      </c>
      <c r="P915" s="7">
        <f t="shared" si="113"/>
        <v>1</v>
      </c>
      <c r="Q915" s="7">
        <f t="shared" si="114"/>
        <v>1</v>
      </c>
      <c r="R915" s="7">
        <f t="shared" si="115"/>
        <v>3</v>
      </c>
      <c r="S915" s="8">
        <f t="shared" si="116"/>
        <v>1.4</v>
      </c>
      <c r="T915" s="7" t="str">
        <f t="shared" si="117"/>
        <v>D - Abwanderungsrisiko</v>
      </c>
      <c r="U915" s="4">
        <f>ROUND(((E915-Hilfswerte!$B$20)/Hilfswerte!$B$21)+((F915-Hilfswerte!$B$22)/Hilfswerte!$B$23)+((G915-Hilfswerte!$B$24)/Hilfswerte!$B$25)+0.1*INDEX(Hilfswerte!$B$4:$B$15,MATCH(C915,Hilfswerte!$A$4:$A$15,0)),2)</f>
        <v>0.4</v>
      </c>
      <c r="V915" s="4">
        <f>ROUND(SQRT((((E915-Hilfswerte!$B$20)/Hilfswerte!$B$21)-Hilfswerte!$B$28)^2+(((F915-Hilfswerte!$B$22)/Hilfswerte!$B$23)-Hilfswerte!$B$29)^2+(((G915-Hilfswerte!$B$24)/Hilfswerte!$B$25)-Hilfswerte!$B$30)^2),3)</f>
        <v>1.113</v>
      </c>
      <c r="W915" s="4">
        <f>ROUND(E915*Hilfswerte!$B$31,0)</f>
        <v>9661</v>
      </c>
      <c r="X915" s="4">
        <f t="shared" si="118"/>
        <v>9661</v>
      </c>
      <c r="Y915" s="4" t="str">
        <f>IF(T915="A - Top-Kunde","bereits Top-Kunde",IF(AND(V915&lt;=Hilfswerte!$B$34,H915&lt;0.5*W915),"Hoch",IF(AND(V915&lt;=Hilfswerte!$B$35,H915&lt;0.7*W915),"Mittel","Niedrig")))</f>
        <v>Mittel</v>
      </c>
      <c r="Z915" s="4">
        <f t="shared" si="119"/>
        <v>63.5</v>
      </c>
      <c r="AA915" s="4" t="str">
        <f>IF(J915&gt;365,"Bereits abgewandert (Segment D)",IF(Z915&gt;=Hilfswerte!$B$38,"Rot - akut gefaehrdet",IF(Z915&gt;=Hilfswerte!$B$39,"Gelb - beobachten","Gruen - stabil")))</f>
        <v>Bereits abgewandert (Segment D)</v>
      </c>
    </row>
    <row r="916" spans="1:27" ht="15" customHeight="1" x14ac:dyDescent="0.25">
      <c r="A916" s="4" t="s">
        <v>1252</v>
      </c>
      <c r="B916" s="4" t="s">
        <v>341</v>
      </c>
      <c r="C916" s="4" t="s">
        <v>65</v>
      </c>
      <c r="D916" s="4" t="s">
        <v>30</v>
      </c>
      <c r="E916" s="4">
        <v>159</v>
      </c>
      <c r="F916" s="5">
        <v>44.3</v>
      </c>
      <c r="G916" s="5">
        <v>3.6</v>
      </c>
      <c r="H916" s="6">
        <v>1950</v>
      </c>
      <c r="I916" s="4">
        <v>2</v>
      </c>
      <c r="J916" s="4">
        <v>61</v>
      </c>
      <c r="K916" s="4">
        <v>1</v>
      </c>
      <c r="L916" s="4">
        <v>-5</v>
      </c>
      <c r="M916" s="4">
        <v>2</v>
      </c>
      <c r="N916" s="5">
        <v>13</v>
      </c>
      <c r="O916" s="7">
        <f t="shared" si="112"/>
        <v>4</v>
      </c>
      <c r="P916" s="7">
        <f t="shared" si="113"/>
        <v>2</v>
      </c>
      <c r="Q916" s="7">
        <f t="shared" si="114"/>
        <v>3</v>
      </c>
      <c r="R916" s="7">
        <f t="shared" si="115"/>
        <v>9</v>
      </c>
      <c r="S916" s="8">
        <f t="shared" si="116"/>
        <v>90.5</v>
      </c>
      <c r="T916" s="7" t="str">
        <f t="shared" si="117"/>
        <v>C - Entwicklungspotenzial</v>
      </c>
      <c r="U916" s="4">
        <f>ROUND(((E916-Hilfswerte!$B$20)/Hilfswerte!$B$21)+((F916-Hilfswerte!$B$22)/Hilfswerte!$B$23)+((G916-Hilfswerte!$B$24)/Hilfswerte!$B$25)+0.1*INDEX(Hilfswerte!$B$4:$B$15,MATCH(C916,Hilfswerte!$A$4:$A$15,0)),2)</f>
        <v>-0.64</v>
      </c>
      <c r="V916" s="4">
        <f>ROUND(SQRT((((E916-Hilfswerte!$B$20)/Hilfswerte!$B$21)-Hilfswerte!$B$28)^2+(((F916-Hilfswerte!$B$22)/Hilfswerte!$B$23)-Hilfswerte!$B$29)^2+(((G916-Hilfswerte!$B$24)/Hilfswerte!$B$25)-Hilfswerte!$B$30)^2),3)</f>
        <v>1.2150000000000001</v>
      </c>
      <c r="W916" s="4">
        <f>ROUND(E916*Hilfswerte!$B$31,0)</f>
        <v>32682</v>
      </c>
      <c r="X916" s="4">
        <f t="shared" si="118"/>
        <v>30732</v>
      </c>
      <c r="Y916" s="4" t="str">
        <f>IF(T916="A - Top-Kunde","bereits Top-Kunde",IF(AND(V916&lt;=Hilfswerte!$B$34,H916&lt;0.5*W916),"Hoch",IF(AND(V916&lt;=Hilfswerte!$B$35,H916&lt;0.7*W916),"Mittel","Niedrig")))</f>
        <v>Niedrig</v>
      </c>
      <c r="Z916" s="4">
        <f t="shared" si="119"/>
        <v>6.1</v>
      </c>
      <c r="AA916" s="4" t="str">
        <f>IF(J916&gt;365,"Bereits abgewandert (Segment D)",IF(Z916&gt;=Hilfswerte!$B$38,"Rot - akut gefaehrdet",IF(Z916&gt;=Hilfswerte!$B$39,"Gelb - beobachten","Gruen - stabil")))</f>
        <v>Gruen - stabil</v>
      </c>
    </row>
    <row r="917" spans="1:27" ht="15" customHeight="1" x14ac:dyDescent="0.25">
      <c r="A917" s="4" t="s">
        <v>1253</v>
      </c>
      <c r="B917" s="4" t="s">
        <v>183</v>
      </c>
      <c r="C917" s="4" t="s">
        <v>59</v>
      </c>
      <c r="D917" s="4" t="s">
        <v>30</v>
      </c>
      <c r="E917" s="4">
        <v>75</v>
      </c>
      <c r="F917" s="5">
        <v>17</v>
      </c>
      <c r="G917" s="5">
        <v>0.3</v>
      </c>
      <c r="H917" s="6">
        <v>17030</v>
      </c>
      <c r="I917" s="4">
        <v>6</v>
      </c>
      <c r="J917" s="4">
        <v>14</v>
      </c>
      <c r="K917" s="4">
        <v>0</v>
      </c>
      <c r="L917" s="4">
        <v>7</v>
      </c>
      <c r="M917" s="4">
        <v>2</v>
      </c>
      <c r="N917" s="5">
        <v>-37.9</v>
      </c>
      <c r="O917" s="7">
        <f t="shared" si="112"/>
        <v>5</v>
      </c>
      <c r="P917" s="7">
        <f t="shared" si="113"/>
        <v>5</v>
      </c>
      <c r="Q917" s="7">
        <f t="shared" si="114"/>
        <v>5</v>
      </c>
      <c r="R917" s="7">
        <f t="shared" si="115"/>
        <v>15</v>
      </c>
      <c r="S917" s="8">
        <f t="shared" si="116"/>
        <v>129</v>
      </c>
      <c r="T917" s="7" t="str">
        <f t="shared" si="117"/>
        <v>A - Top-Kunde</v>
      </c>
      <c r="U917" s="4">
        <f>ROUND(((E917-Hilfswerte!$B$20)/Hilfswerte!$B$21)+((F917-Hilfswerte!$B$22)/Hilfswerte!$B$23)+((G917-Hilfswerte!$B$24)/Hilfswerte!$B$25)+0.1*INDEX(Hilfswerte!$B$4:$B$15,MATCH(C917,Hilfswerte!$A$4:$A$15,0)),2)</f>
        <v>-2.04</v>
      </c>
      <c r="V917" s="4">
        <f>ROUND(SQRT((((E917-Hilfswerte!$B$20)/Hilfswerte!$B$21)-Hilfswerte!$B$28)^2+(((F917-Hilfswerte!$B$22)/Hilfswerte!$B$23)-Hilfswerte!$B$29)^2+(((G917-Hilfswerte!$B$24)/Hilfswerte!$B$25)-Hilfswerte!$B$30)^2),3)</f>
        <v>1.8149999999999999</v>
      </c>
      <c r="W917" s="4">
        <f>ROUND(E917*Hilfswerte!$B$31,0)</f>
        <v>15416</v>
      </c>
      <c r="X917" s="4">
        <f t="shared" si="118"/>
        <v>0</v>
      </c>
      <c r="Y917" s="4" t="str">
        <f>IF(T917="A - Top-Kunde","bereits Top-Kunde",IF(AND(V917&lt;=Hilfswerte!$B$34,H917&lt;0.5*W917),"Hoch",IF(AND(V917&lt;=Hilfswerte!$B$35,H917&lt;0.7*W917),"Mittel","Niedrig")))</f>
        <v>bereits Top-Kunde</v>
      </c>
      <c r="Z917" s="4">
        <f t="shared" si="119"/>
        <v>17.3</v>
      </c>
      <c r="AA917" s="4" t="str">
        <f>IF(J917&gt;365,"Bereits abgewandert (Segment D)",IF(Z917&gt;=Hilfswerte!$B$38,"Rot - akut gefaehrdet",IF(Z917&gt;=Hilfswerte!$B$39,"Gelb - beobachten","Gruen - stabil")))</f>
        <v>Gelb - beobachten</v>
      </c>
    </row>
    <row r="918" spans="1:27" ht="15" customHeight="1" x14ac:dyDescent="0.25">
      <c r="A918" s="4" t="s">
        <v>1254</v>
      </c>
      <c r="B918" s="4" t="s">
        <v>587</v>
      </c>
      <c r="C918" s="4" t="s">
        <v>47</v>
      </c>
      <c r="D918" s="4" t="s">
        <v>30</v>
      </c>
      <c r="E918" s="4">
        <v>134</v>
      </c>
      <c r="F918" s="5">
        <v>28.2</v>
      </c>
      <c r="G918" s="5">
        <v>13.7</v>
      </c>
      <c r="H918" s="6">
        <v>23520</v>
      </c>
      <c r="I918" s="4">
        <v>3</v>
      </c>
      <c r="J918" s="4">
        <v>115</v>
      </c>
      <c r="K918" s="4">
        <v>0</v>
      </c>
      <c r="L918" s="4">
        <v>17</v>
      </c>
      <c r="M918" s="4">
        <v>6</v>
      </c>
      <c r="N918" s="5">
        <v>1.5</v>
      </c>
      <c r="O918" s="7">
        <f t="shared" si="112"/>
        <v>3</v>
      </c>
      <c r="P918" s="7">
        <f t="shared" si="113"/>
        <v>3</v>
      </c>
      <c r="Q918" s="7">
        <f t="shared" si="114"/>
        <v>5</v>
      </c>
      <c r="R918" s="7">
        <f t="shared" si="115"/>
        <v>11</v>
      </c>
      <c r="S918" s="8">
        <f t="shared" si="116"/>
        <v>105.7</v>
      </c>
      <c r="T918" s="7" t="str">
        <f t="shared" si="117"/>
        <v>B - Kernkunde</v>
      </c>
      <c r="U918" s="4">
        <f>ROUND(((E918-Hilfswerte!$B$20)/Hilfswerte!$B$21)+((F918-Hilfswerte!$B$22)/Hilfswerte!$B$23)+((G918-Hilfswerte!$B$24)/Hilfswerte!$B$25)+0.1*INDEX(Hilfswerte!$B$4:$B$15,MATCH(C918,Hilfswerte!$A$4:$A$15,0)),2)</f>
        <v>0.7</v>
      </c>
      <c r="V918" s="4">
        <f>ROUND(SQRT((((E918-Hilfswerte!$B$20)/Hilfswerte!$B$21)-Hilfswerte!$B$28)^2+(((F918-Hilfswerte!$B$22)/Hilfswerte!$B$23)-Hilfswerte!$B$29)^2+(((G918-Hilfswerte!$B$24)/Hilfswerte!$B$25)-Hilfswerte!$B$30)^2),3)</f>
        <v>0.45300000000000001</v>
      </c>
      <c r="W918" s="4">
        <f>ROUND(E918*Hilfswerte!$B$31,0)</f>
        <v>27543</v>
      </c>
      <c r="X918" s="4">
        <f t="shared" si="118"/>
        <v>4023</v>
      </c>
      <c r="Y918" s="4" t="str">
        <f>IF(T918="A - Top-Kunde","bereits Top-Kunde",IF(AND(V918&lt;=Hilfswerte!$B$34,H918&lt;0.5*W918),"Hoch",IF(AND(V918&lt;=Hilfswerte!$B$35,H918&lt;0.7*W918),"Mittel","Niedrig")))</f>
        <v>Niedrig</v>
      </c>
      <c r="Z918" s="4">
        <f t="shared" si="119"/>
        <v>9.1999999999999993</v>
      </c>
      <c r="AA918" s="4" t="str">
        <f>IF(J918&gt;365,"Bereits abgewandert (Segment D)",IF(Z918&gt;=Hilfswerte!$B$38,"Rot - akut gefaehrdet",IF(Z918&gt;=Hilfswerte!$B$39,"Gelb - beobachten","Gruen - stabil")))</f>
        <v>Gruen - stabil</v>
      </c>
    </row>
    <row r="919" spans="1:27" ht="15" customHeight="1" x14ac:dyDescent="0.25">
      <c r="A919" s="4" t="s">
        <v>1255</v>
      </c>
      <c r="B919" s="4" t="s">
        <v>1256</v>
      </c>
      <c r="C919" s="4" t="s">
        <v>55</v>
      </c>
      <c r="D919" s="4" t="s">
        <v>117</v>
      </c>
      <c r="E919" s="4">
        <v>98</v>
      </c>
      <c r="F919" s="5">
        <v>12.9</v>
      </c>
      <c r="G919" s="5">
        <v>16.7</v>
      </c>
      <c r="H919" s="6">
        <v>0</v>
      </c>
      <c r="I919" s="4">
        <v>0</v>
      </c>
      <c r="J919" s="4">
        <v>382</v>
      </c>
      <c r="K919" s="4">
        <v>0</v>
      </c>
      <c r="L919" s="4">
        <v>-3</v>
      </c>
      <c r="M919" s="4">
        <v>0</v>
      </c>
      <c r="N919" s="5">
        <v>-80.599999999999994</v>
      </c>
      <c r="O919" s="7">
        <f t="shared" si="112"/>
        <v>1</v>
      </c>
      <c r="P919" s="7">
        <f t="shared" si="113"/>
        <v>1</v>
      </c>
      <c r="Q919" s="7">
        <f t="shared" si="114"/>
        <v>1</v>
      </c>
      <c r="R919" s="7">
        <f t="shared" si="115"/>
        <v>3</v>
      </c>
      <c r="S919" s="8">
        <f t="shared" si="116"/>
        <v>-10.3</v>
      </c>
      <c r="T919" s="7" t="str">
        <f t="shared" si="117"/>
        <v>D - Abwanderungsrisiko</v>
      </c>
      <c r="U919" s="4">
        <f>ROUND(((E919-Hilfswerte!$B$20)/Hilfswerte!$B$21)+((F919-Hilfswerte!$B$22)/Hilfswerte!$B$23)+((G919-Hilfswerte!$B$24)/Hilfswerte!$B$25)+0.1*INDEX(Hilfswerte!$B$4:$B$15,MATCH(C919,Hilfswerte!$A$4:$A$15,0)),2)</f>
        <v>0.96</v>
      </c>
      <c r="V919" s="4">
        <f>ROUND(SQRT((((E919-Hilfswerte!$B$20)/Hilfswerte!$B$21)-Hilfswerte!$B$28)^2+(((F919-Hilfswerte!$B$22)/Hilfswerte!$B$23)-Hilfswerte!$B$29)^2+(((G919-Hilfswerte!$B$24)/Hilfswerte!$B$25)-Hilfswerte!$B$30)^2),3)</f>
        <v>1.0229999999999999</v>
      </c>
      <c r="W919" s="4">
        <f>ROUND(E919*Hilfswerte!$B$31,0)</f>
        <v>20144</v>
      </c>
      <c r="X919" s="4">
        <f t="shared" si="118"/>
        <v>20144</v>
      </c>
      <c r="Y919" s="4" t="str">
        <f>IF(T919="A - Top-Kunde","bereits Top-Kunde",IF(AND(V919&lt;=Hilfswerte!$B$34,H919&lt;0.5*W919),"Hoch",IF(AND(V919&lt;=Hilfswerte!$B$35,H919&lt;0.7*W919),"Mittel","Niedrig")))</f>
        <v>Mittel</v>
      </c>
      <c r="Z919" s="4">
        <f t="shared" si="119"/>
        <v>51.3</v>
      </c>
      <c r="AA919" s="4" t="str">
        <f>IF(J919&gt;365,"Bereits abgewandert (Segment D)",IF(Z919&gt;=Hilfswerte!$B$38,"Rot - akut gefaehrdet",IF(Z919&gt;=Hilfswerte!$B$39,"Gelb - beobachten","Gruen - stabil")))</f>
        <v>Bereits abgewandert (Segment D)</v>
      </c>
    </row>
    <row r="920" spans="1:27" ht="15" customHeight="1" x14ac:dyDescent="0.25">
      <c r="A920" s="4" t="s">
        <v>1257</v>
      </c>
      <c r="B920" s="4" t="s">
        <v>267</v>
      </c>
      <c r="C920" s="4" t="s">
        <v>47</v>
      </c>
      <c r="D920" s="4" t="s">
        <v>30</v>
      </c>
      <c r="E920" s="4">
        <v>654</v>
      </c>
      <c r="F920" s="5">
        <v>188.8</v>
      </c>
      <c r="G920" s="5">
        <v>3.6</v>
      </c>
      <c r="H920" s="6">
        <v>13160</v>
      </c>
      <c r="I920" s="4">
        <v>1</v>
      </c>
      <c r="J920" s="4">
        <v>167</v>
      </c>
      <c r="K920" s="4">
        <v>0</v>
      </c>
      <c r="L920" s="4">
        <v>-5</v>
      </c>
      <c r="M920" s="4">
        <v>2</v>
      </c>
      <c r="N920" s="5">
        <v>10.199999999999999</v>
      </c>
      <c r="O920" s="7">
        <f t="shared" si="112"/>
        <v>3</v>
      </c>
      <c r="P920" s="7">
        <f t="shared" si="113"/>
        <v>1</v>
      </c>
      <c r="Q920" s="7">
        <f t="shared" si="114"/>
        <v>5</v>
      </c>
      <c r="R920" s="7">
        <f t="shared" si="115"/>
        <v>9</v>
      </c>
      <c r="S920" s="8">
        <f t="shared" si="116"/>
        <v>95.1</v>
      </c>
      <c r="T920" s="7" t="str">
        <f t="shared" si="117"/>
        <v>C - Entwicklungspotenzial</v>
      </c>
      <c r="U920" s="4">
        <f>ROUND(((E920-Hilfswerte!$B$20)/Hilfswerte!$B$21)+((F920-Hilfswerte!$B$22)/Hilfswerte!$B$23)+((G920-Hilfswerte!$B$24)/Hilfswerte!$B$25)+0.1*INDEX(Hilfswerte!$B$4:$B$15,MATCH(C920,Hilfswerte!$A$4:$A$15,0)),2)</f>
        <v>4.22</v>
      </c>
      <c r="V920" s="4">
        <f>ROUND(SQRT((((E920-Hilfswerte!$B$20)/Hilfswerte!$B$21)-Hilfswerte!$B$28)^2+(((F920-Hilfswerte!$B$22)/Hilfswerte!$B$23)-Hilfswerte!$B$29)^2+(((G920-Hilfswerte!$B$24)/Hilfswerte!$B$25)-Hilfswerte!$B$30)^2),3)</f>
        <v>3.6379999999999999</v>
      </c>
      <c r="W920" s="4">
        <f>ROUND(E920*Hilfswerte!$B$31,0)</f>
        <v>134427</v>
      </c>
      <c r="X920" s="4">
        <f t="shared" si="118"/>
        <v>121267</v>
      </c>
      <c r="Y920" s="4" t="str">
        <f>IF(T920="A - Top-Kunde","bereits Top-Kunde",IF(AND(V920&lt;=Hilfswerte!$B$34,H920&lt;0.5*W920),"Hoch",IF(AND(V920&lt;=Hilfswerte!$B$35,H920&lt;0.7*W920),"Mittel","Niedrig")))</f>
        <v>Niedrig</v>
      </c>
      <c r="Z920" s="4">
        <f t="shared" si="119"/>
        <v>8.4</v>
      </c>
      <c r="AA920" s="4" t="str">
        <f>IF(J920&gt;365,"Bereits abgewandert (Segment D)",IF(Z920&gt;=Hilfswerte!$B$38,"Rot - akut gefaehrdet",IF(Z920&gt;=Hilfswerte!$B$39,"Gelb - beobachten","Gruen - stabil")))</f>
        <v>Gruen - stabil</v>
      </c>
    </row>
    <row r="921" spans="1:27" ht="15" customHeight="1" x14ac:dyDescent="0.25">
      <c r="A921" s="4" t="s">
        <v>1258</v>
      </c>
      <c r="B921" s="4" t="s">
        <v>312</v>
      </c>
      <c r="C921" s="4" t="s">
        <v>29</v>
      </c>
      <c r="D921" s="4" t="s">
        <v>117</v>
      </c>
      <c r="E921" s="4">
        <v>111</v>
      </c>
      <c r="F921" s="5">
        <v>21</v>
      </c>
      <c r="G921" s="5">
        <v>16.600000000000001</v>
      </c>
      <c r="H921" s="6">
        <v>15290</v>
      </c>
      <c r="I921" s="4">
        <v>3</v>
      </c>
      <c r="J921" s="4">
        <v>26</v>
      </c>
      <c r="K921" s="4">
        <v>0</v>
      </c>
      <c r="L921" s="4">
        <v>-4</v>
      </c>
      <c r="M921" s="4">
        <v>3</v>
      </c>
      <c r="N921" s="5">
        <v>20.2</v>
      </c>
      <c r="O921" s="7">
        <f t="shared" si="112"/>
        <v>5</v>
      </c>
      <c r="P921" s="7">
        <f t="shared" si="113"/>
        <v>3</v>
      </c>
      <c r="Q921" s="7">
        <f t="shared" si="114"/>
        <v>5</v>
      </c>
      <c r="R921" s="7">
        <f t="shared" si="115"/>
        <v>13</v>
      </c>
      <c r="S921" s="8">
        <f t="shared" si="116"/>
        <v>140.1</v>
      </c>
      <c r="T921" s="7" t="str">
        <f t="shared" si="117"/>
        <v>A - Top-Kunde</v>
      </c>
      <c r="U921" s="4">
        <f>ROUND(((E921-Hilfswerte!$B$20)/Hilfswerte!$B$21)+((F921-Hilfswerte!$B$22)/Hilfswerte!$B$23)+((G921-Hilfswerte!$B$24)/Hilfswerte!$B$25)+0.1*INDEX(Hilfswerte!$B$4:$B$15,MATCH(C921,Hilfswerte!$A$4:$A$15,0)),2)</f>
        <v>1.1200000000000001</v>
      </c>
      <c r="V921" s="4">
        <f>ROUND(SQRT((((E921-Hilfswerte!$B$20)/Hilfswerte!$B$21)-Hilfswerte!$B$28)^2+(((F921-Hilfswerte!$B$22)/Hilfswerte!$B$23)-Hilfswerte!$B$29)^2+(((G921-Hilfswerte!$B$24)/Hilfswerte!$B$25)-Hilfswerte!$B$30)^2),3)</f>
        <v>0.93799999999999994</v>
      </c>
      <c r="W921" s="4">
        <f>ROUND(E921*Hilfswerte!$B$31,0)</f>
        <v>22816</v>
      </c>
      <c r="X921" s="4">
        <f t="shared" si="118"/>
        <v>7526</v>
      </c>
      <c r="Y921" s="4" t="str">
        <f>IF(T921="A - Top-Kunde","bereits Top-Kunde",IF(AND(V921&lt;=Hilfswerte!$B$34,H921&lt;0.5*W921),"Hoch",IF(AND(V921&lt;=Hilfswerte!$B$35,H921&lt;0.7*W921),"Mittel","Niedrig")))</f>
        <v>bereits Top-Kunde</v>
      </c>
      <c r="Z921" s="4">
        <f t="shared" si="119"/>
        <v>1.3</v>
      </c>
      <c r="AA921" s="4" t="str">
        <f>IF(J921&gt;365,"Bereits abgewandert (Segment D)",IF(Z921&gt;=Hilfswerte!$B$38,"Rot - akut gefaehrdet",IF(Z921&gt;=Hilfswerte!$B$39,"Gelb - beobachten","Gruen - stabil")))</f>
        <v>Gruen - stabil</v>
      </c>
    </row>
    <row r="922" spans="1:27" ht="15" customHeight="1" x14ac:dyDescent="0.25">
      <c r="A922" s="4" t="s">
        <v>1259</v>
      </c>
      <c r="B922" s="4" t="s">
        <v>453</v>
      </c>
      <c r="C922" s="4" t="s">
        <v>65</v>
      </c>
      <c r="D922" s="4" t="s">
        <v>30</v>
      </c>
      <c r="E922" s="4">
        <v>74</v>
      </c>
      <c r="F922" s="5">
        <v>30.2</v>
      </c>
      <c r="G922" s="5">
        <v>3.7</v>
      </c>
      <c r="H922" s="6">
        <v>810</v>
      </c>
      <c r="I922" s="4">
        <v>2</v>
      </c>
      <c r="J922" s="4">
        <v>327</v>
      </c>
      <c r="K922" s="4">
        <v>1</v>
      </c>
      <c r="L922" s="4">
        <v>3</v>
      </c>
      <c r="M922" s="4">
        <v>6</v>
      </c>
      <c r="N922" s="5">
        <v>-13.1</v>
      </c>
      <c r="O922" s="7">
        <f t="shared" si="112"/>
        <v>2</v>
      </c>
      <c r="P922" s="7">
        <f t="shared" si="113"/>
        <v>2</v>
      </c>
      <c r="Q922" s="7">
        <f t="shared" si="114"/>
        <v>2</v>
      </c>
      <c r="R922" s="7">
        <f t="shared" si="115"/>
        <v>6</v>
      </c>
      <c r="S922" s="8">
        <f t="shared" si="116"/>
        <v>46.6</v>
      </c>
      <c r="T922" s="7" t="str">
        <f t="shared" si="117"/>
        <v>C - Entwicklungspotenzial</v>
      </c>
      <c r="U922" s="4">
        <f>ROUND(((E922-Hilfswerte!$B$20)/Hilfswerte!$B$21)+((F922-Hilfswerte!$B$22)/Hilfswerte!$B$23)+((G922-Hilfswerte!$B$24)/Hilfswerte!$B$25)+0.1*INDEX(Hilfswerte!$B$4:$B$15,MATCH(C922,Hilfswerte!$A$4:$A$15,0)),2)</f>
        <v>-1.24</v>
      </c>
      <c r="V922" s="4">
        <f>ROUND(SQRT((((E922-Hilfswerte!$B$20)/Hilfswerte!$B$21)-Hilfswerte!$B$28)^2+(((F922-Hilfswerte!$B$22)/Hilfswerte!$B$23)-Hilfswerte!$B$29)^2+(((G922-Hilfswerte!$B$24)/Hilfswerte!$B$25)-Hilfswerte!$B$30)^2),3)</f>
        <v>1.264</v>
      </c>
      <c r="W922" s="4">
        <f>ROUND(E922*Hilfswerte!$B$31,0)</f>
        <v>15210</v>
      </c>
      <c r="X922" s="4">
        <f t="shared" si="118"/>
        <v>14400</v>
      </c>
      <c r="Y922" s="4" t="str">
        <f>IF(T922="A - Top-Kunde","bereits Top-Kunde",IF(AND(V922&lt;=Hilfswerte!$B$34,H922&lt;0.5*W922),"Hoch",IF(AND(V922&lt;=Hilfswerte!$B$35,H922&lt;0.7*W922),"Mittel","Niedrig")))</f>
        <v>Niedrig</v>
      </c>
      <c r="Z922" s="4">
        <f t="shared" si="119"/>
        <v>25.2</v>
      </c>
      <c r="AA922" s="4" t="str">
        <f>IF(J922&gt;365,"Bereits abgewandert (Segment D)",IF(Z922&gt;=Hilfswerte!$B$38,"Rot - akut gefaehrdet",IF(Z922&gt;=Hilfswerte!$B$39,"Gelb - beobachten","Gruen - stabil")))</f>
        <v>Rot - akut gefaehrdet</v>
      </c>
    </row>
    <row r="923" spans="1:27" ht="15" customHeight="1" x14ac:dyDescent="0.25">
      <c r="A923" s="4" t="s">
        <v>1260</v>
      </c>
      <c r="B923" s="4" t="s">
        <v>617</v>
      </c>
      <c r="C923" s="4" t="s">
        <v>47</v>
      </c>
      <c r="D923" s="4" t="s">
        <v>48</v>
      </c>
      <c r="E923" s="4">
        <v>173</v>
      </c>
      <c r="F923" s="5">
        <v>40.799999999999997</v>
      </c>
      <c r="G923" s="5">
        <v>13.2</v>
      </c>
      <c r="H923" s="6">
        <v>3990</v>
      </c>
      <c r="I923" s="4">
        <v>1</v>
      </c>
      <c r="J923" s="4">
        <v>252</v>
      </c>
      <c r="K923" s="4">
        <v>0</v>
      </c>
      <c r="L923" s="4">
        <v>15</v>
      </c>
      <c r="M923" s="4">
        <v>3</v>
      </c>
      <c r="N923" s="5">
        <v>18.8</v>
      </c>
      <c r="O923" s="7">
        <f t="shared" si="112"/>
        <v>2</v>
      </c>
      <c r="P923" s="7">
        <f t="shared" si="113"/>
        <v>1</v>
      </c>
      <c r="Q923" s="7">
        <f t="shared" si="114"/>
        <v>4</v>
      </c>
      <c r="R923" s="7">
        <f t="shared" si="115"/>
        <v>7</v>
      </c>
      <c r="S923" s="8">
        <f t="shared" si="116"/>
        <v>74.900000000000006</v>
      </c>
      <c r="T923" s="7" t="str">
        <f t="shared" si="117"/>
        <v>C - Entwicklungspotenzial</v>
      </c>
      <c r="U923" s="4">
        <f>ROUND(((E923-Hilfswerte!$B$20)/Hilfswerte!$B$21)+((F923-Hilfswerte!$B$22)/Hilfswerte!$B$23)+((G923-Hilfswerte!$B$24)/Hilfswerte!$B$25)+0.1*INDEX(Hilfswerte!$B$4:$B$15,MATCH(C923,Hilfswerte!$A$4:$A$15,0)),2)</f>
        <v>1.02</v>
      </c>
      <c r="V923" s="4">
        <f>ROUND(SQRT((((E923-Hilfswerte!$B$20)/Hilfswerte!$B$21)-Hilfswerte!$B$28)^2+(((F923-Hilfswerte!$B$22)/Hilfswerte!$B$23)-Hilfswerte!$B$29)^2+(((G923-Hilfswerte!$B$24)/Hilfswerte!$B$25)-Hilfswerte!$B$30)^2),3)</f>
        <v>0.32200000000000001</v>
      </c>
      <c r="W923" s="4">
        <f>ROUND(E923*Hilfswerte!$B$31,0)</f>
        <v>35559</v>
      </c>
      <c r="X923" s="4">
        <f t="shared" si="118"/>
        <v>31569</v>
      </c>
      <c r="Y923" s="4" t="str">
        <f>IF(T923="A - Top-Kunde","bereits Top-Kunde",IF(AND(V923&lt;=Hilfswerte!$B$34,H923&lt;0.5*W923),"Hoch",IF(AND(V923&lt;=Hilfswerte!$B$35,H923&lt;0.7*W923),"Mittel","Niedrig")))</f>
        <v>Hoch</v>
      </c>
      <c r="Z923" s="4">
        <f t="shared" si="119"/>
        <v>15.6</v>
      </c>
      <c r="AA923" s="4" t="str">
        <f>IF(J923&gt;365,"Bereits abgewandert (Segment D)",IF(Z923&gt;=Hilfswerte!$B$38,"Rot - akut gefaehrdet",IF(Z923&gt;=Hilfswerte!$B$39,"Gelb - beobachten","Gruen - stabil")))</f>
        <v>Gelb - beobachten</v>
      </c>
    </row>
    <row r="924" spans="1:27" ht="15" customHeight="1" x14ac:dyDescent="0.25">
      <c r="A924" s="4" t="s">
        <v>1261</v>
      </c>
      <c r="B924" s="4" t="s">
        <v>1139</v>
      </c>
      <c r="C924" s="4" t="s">
        <v>51</v>
      </c>
      <c r="D924" s="4" t="s">
        <v>93</v>
      </c>
      <c r="E924" s="4">
        <v>143</v>
      </c>
      <c r="F924" s="5">
        <v>20.399999999999999</v>
      </c>
      <c r="G924" s="5">
        <v>7.2</v>
      </c>
      <c r="H924" s="6">
        <v>67610</v>
      </c>
      <c r="I924" s="4">
        <v>3</v>
      </c>
      <c r="J924" s="4">
        <v>23</v>
      </c>
      <c r="K924" s="4">
        <v>1</v>
      </c>
      <c r="L924" s="4">
        <v>4</v>
      </c>
      <c r="M924" s="4">
        <v>2</v>
      </c>
      <c r="N924" s="5">
        <v>3.4</v>
      </c>
      <c r="O924" s="7">
        <f t="shared" si="112"/>
        <v>5</v>
      </c>
      <c r="P924" s="7">
        <f t="shared" si="113"/>
        <v>3</v>
      </c>
      <c r="Q924" s="7">
        <f t="shared" si="114"/>
        <v>5</v>
      </c>
      <c r="R924" s="7">
        <f t="shared" si="115"/>
        <v>13</v>
      </c>
      <c r="S924" s="8">
        <f t="shared" si="116"/>
        <v>124.5</v>
      </c>
      <c r="T924" s="7" t="str">
        <f t="shared" si="117"/>
        <v>B - Kernkunde</v>
      </c>
      <c r="U924" s="4">
        <f>ROUND(((E924-Hilfswerte!$B$20)/Hilfswerte!$B$21)+((F924-Hilfswerte!$B$22)/Hilfswerte!$B$23)+((G924-Hilfswerte!$B$24)/Hilfswerte!$B$25)+0.1*INDEX(Hilfswerte!$B$4:$B$15,MATCH(C924,Hilfswerte!$A$4:$A$15,0)),2)</f>
        <v>-0.17</v>
      </c>
      <c r="V924" s="4">
        <f>ROUND(SQRT((((E924-Hilfswerte!$B$20)/Hilfswerte!$B$21)-Hilfswerte!$B$28)^2+(((F924-Hilfswerte!$B$22)/Hilfswerte!$B$23)-Hilfswerte!$B$29)^2+(((G924-Hilfswerte!$B$24)/Hilfswerte!$B$25)-Hilfswerte!$B$30)^2),3)</f>
        <v>0.71699999999999997</v>
      </c>
      <c r="W924" s="4">
        <f>ROUND(E924*Hilfswerte!$B$31,0)</f>
        <v>29393</v>
      </c>
      <c r="X924" s="4">
        <f t="shared" si="118"/>
        <v>0</v>
      </c>
      <c r="Y924" s="4" t="str">
        <f>IF(T924="A - Top-Kunde","bereits Top-Kunde",IF(AND(V924&lt;=Hilfswerte!$B$34,H924&lt;0.5*W924),"Hoch",IF(AND(V924&lt;=Hilfswerte!$B$35,H924&lt;0.7*W924),"Mittel","Niedrig")))</f>
        <v>Niedrig</v>
      </c>
      <c r="Z924" s="4">
        <f t="shared" si="119"/>
        <v>5</v>
      </c>
      <c r="AA924" s="4" t="str">
        <f>IF(J924&gt;365,"Bereits abgewandert (Segment D)",IF(Z924&gt;=Hilfswerte!$B$38,"Rot - akut gefaehrdet",IF(Z924&gt;=Hilfswerte!$B$39,"Gelb - beobachten","Gruen - stabil")))</f>
        <v>Gruen - stabil</v>
      </c>
    </row>
    <row r="925" spans="1:27" ht="15" customHeight="1" x14ac:dyDescent="0.25">
      <c r="A925" s="4" t="s">
        <v>1262</v>
      </c>
      <c r="B925" s="4" t="s">
        <v>397</v>
      </c>
      <c r="C925" s="4" t="s">
        <v>62</v>
      </c>
      <c r="D925" s="4" t="s">
        <v>30</v>
      </c>
      <c r="E925" s="4">
        <v>102</v>
      </c>
      <c r="F925" s="5">
        <v>19.5</v>
      </c>
      <c r="G925" s="5">
        <v>6.2</v>
      </c>
      <c r="H925" s="6">
        <v>3400</v>
      </c>
      <c r="I925" s="4">
        <v>2</v>
      </c>
      <c r="J925" s="4">
        <v>122</v>
      </c>
      <c r="K925" s="4">
        <v>0</v>
      </c>
      <c r="L925" s="4">
        <v>5</v>
      </c>
      <c r="M925" s="4">
        <v>3</v>
      </c>
      <c r="N925" s="5">
        <v>-11.4</v>
      </c>
      <c r="O925" s="7">
        <f t="shared" si="112"/>
        <v>3</v>
      </c>
      <c r="P925" s="7">
        <f t="shared" si="113"/>
        <v>2</v>
      </c>
      <c r="Q925" s="7">
        <f t="shared" si="114"/>
        <v>4</v>
      </c>
      <c r="R925" s="7">
        <f t="shared" si="115"/>
        <v>9</v>
      </c>
      <c r="S925" s="8">
        <f t="shared" si="116"/>
        <v>82.8</v>
      </c>
      <c r="T925" s="7" t="str">
        <f t="shared" si="117"/>
        <v>C - Entwicklungspotenzial</v>
      </c>
      <c r="U925" s="4">
        <f>ROUND(((E925-Hilfswerte!$B$20)/Hilfswerte!$B$21)+((F925-Hilfswerte!$B$22)/Hilfswerte!$B$23)+((G925-Hilfswerte!$B$24)/Hilfswerte!$B$25)+0.1*INDEX(Hilfswerte!$B$4:$B$15,MATCH(C925,Hilfswerte!$A$4:$A$15,0)),2)</f>
        <v>-0.45</v>
      </c>
      <c r="V925" s="4">
        <f>ROUND(SQRT((((E925-Hilfswerte!$B$20)/Hilfswerte!$B$21)-Hilfswerte!$B$28)^2+(((F925-Hilfswerte!$B$22)/Hilfswerte!$B$23)-Hilfswerte!$B$29)^2+(((G925-Hilfswerte!$B$24)/Hilfswerte!$B$25)-Hilfswerte!$B$30)^2),3)</f>
        <v>0.90500000000000003</v>
      </c>
      <c r="W925" s="4">
        <f>ROUND(E925*Hilfswerte!$B$31,0)</f>
        <v>20966</v>
      </c>
      <c r="X925" s="4">
        <f t="shared" si="118"/>
        <v>17566</v>
      </c>
      <c r="Y925" s="4" t="str">
        <f>IF(T925="A - Top-Kunde","bereits Top-Kunde",IF(AND(V925&lt;=Hilfswerte!$B$34,H925&lt;0.5*W925),"Hoch",IF(AND(V925&lt;=Hilfswerte!$B$35,H925&lt;0.7*W925),"Mittel","Niedrig")))</f>
        <v>Mittel</v>
      </c>
      <c r="Z925" s="4">
        <f t="shared" si="119"/>
        <v>11.7</v>
      </c>
      <c r="AA925" s="4" t="str">
        <f>IF(J925&gt;365,"Bereits abgewandert (Segment D)",IF(Z925&gt;=Hilfswerte!$B$38,"Rot - akut gefaehrdet",IF(Z925&gt;=Hilfswerte!$B$39,"Gelb - beobachten","Gruen - stabil")))</f>
        <v>Gruen - stabil</v>
      </c>
    </row>
    <row r="926" spans="1:27" ht="15" customHeight="1" x14ac:dyDescent="0.25">
      <c r="A926" s="4" t="s">
        <v>1263</v>
      </c>
      <c r="B926" s="4" t="s">
        <v>200</v>
      </c>
      <c r="C926" s="4" t="s">
        <v>59</v>
      </c>
      <c r="D926" s="4" t="s">
        <v>30</v>
      </c>
      <c r="E926" s="4">
        <v>165</v>
      </c>
      <c r="F926" s="5">
        <v>29.1</v>
      </c>
      <c r="G926" s="5">
        <v>16.100000000000001</v>
      </c>
      <c r="H926" s="6">
        <v>2140</v>
      </c>
      <c r="I926" s="4">
        <v>2</v>
      </c>
      <c r="J926" s="4">
        <v>27</v>
      </c>
      <c r="K926" s="4">
        <v>0</v>
      </c>
      <c r="L926" s="4">
        <v>2</v>
      </c>
      <c r="M926" s="4">
        <v>2</v>
      </c>
      <c r="N926" s="5">
        <v>-7.2</v>
      </c>
      <c r="O926" s="7">
        <f t="shared" si="112"/>
        <v>5</v>
      </c>
      <c r="P926" s="7">
        <f t="shared" si="113"/>
        <v>2</v>
      </c>
      <c r="Q926" s="7">
        <f t="shared" si="114"/>
        <v>3</v>
      </c>
      <c r="R926" s="7">
        <f t="shared" si="115"/>
        <v>10</v>
      </c>
      <c r="S926" s="8">
        <f t="shared" si="116"/>
        <v>95.8</v>
      </c>
      <c r="T926" s="7" t="str">
        <f t="shared" si="117"/>
        <v>C - Entwicklungspotenzial</v>
      </c>
      <c r="U926" s="4">
        <f>ROUND(((E926-Hilfswerte!$B$20)/Hilfswerte!$B$21)+((F926-Hilfswerte!$B$22)/Hilfswerte!$B$23)+((G926-Hilfswerte!$B$24)/Hilfswerte!$B$25)+0.1*INDEX(Hilfswerte!$B$4:$B$15,MATCH(C926,Hilfswerte!$A$4:$A$15,0)),2)</f>
        <v>1.07</v>
      </c>
      <c r="V926" s="4">
        <f>ROUND(SQRT((((E926-Hilfswerte!$B$20)/Hilfswerte!$B$21)-Hilfswerte!$B$28)^2+(((F926-Hilfswerte!$B$22)/Hilfswerte!$B$23)-Hilfswerte!$B$29)^2+(((G926-Hilfswerte!$B$24)/Hilfswerte!$B$25)-Hilfswerte!$B$30)^2),3)</f>
        <v>0.79200000000000004</v>
      </c>
      <c r="W926" s="4">
        <f>ROUND(E926*Hilfswerte!$B$31,0)</f>
        <v>33915</v>
      </c>
      <c r="X926" s="4">
        <f t="shared" si="118"/>
        <v>31775</v>
      </c>
      <c r="Y926" s="4" t="str">
        <f>IF(T926="A - Top-Kunde","bereits Top-Kunde",IF(AND(V926&lt;=Hilfswerte!$B$34,H926&lt;0.5*W926),"Hoch",IF(AND(V926&lt;=Hilfswerte!$B$35,H926&lt;0.7*W926),"Mittel","Niedrig")))</f>
        <v>Hoch</v>
      </c>
      <c r="Z926" s="4">
        <f t="shared" si="119"/>
        <v>4.5999999999999996</v>
      </c>
      <c r="AA926" s="4" t="str">
        <f>IF(J926&gt;365,"Bereits abgewandert (Segment D)",IF(Z926&gt;=Hilfswerte!$B$38,"Rot - akut gefaehrdet",IF(Z926&gt;=Hilfswerte!$B$39,"Gelb - beobachten","Gruen - stabil")))</f>
        <v>Gruen - stabil</v>
      </c>
    </row>
    <row r="927" spans="1:27" ht="15" customHeight="1" x14ac:dyDescent="0.25">
      <c r="A927" s="4" t="s">
        <v>1264</v>
      </c>
      <c r="B927" s="4" t="s">
        <v>799</v>
      </c>
      <c r="C927" s="4" t="s">
        <v>33</v>
      </c>
      <c r="D927" s="4" t="s">
        <v>30</v>
      </c>
      <c r="E927" s="4">
        <v>59</v>
      </c>
      <c r="F927" s="5">
        <v>12.7</v>
      </c>
      <c r="G927" s="5">
        <v>14.4</v>
      </c>
      <c r="H927" s="6">
        <v>0</v>
      </c>
      <c r="I927" s="4">
        <v>0</v>
      </c>
      <c r="J927" s="4">
        <v>418</v>
      </c>
      <c r="K927" s="4">
        <v>0</v>
      </c>
      <c r="L927" s="4">
        <v>-5</v>
      </c>
      <c r="M927" s="4">
        <v>0</v>
      </c>
      <c r="N927" s="5">
        <v>-81.099999999999994</v>
      </c>
      <c r="O927" s="7">
        <f t="shared" si="112"/>
        <v>1</v>
      </c>
      <c r="P927" s="7">
        <f t="shared" si="113"/>
        <v>1</v>
      </c>
      <c r="Q927" s="7">
        <f t="shared" si="114"/>
        <v>1</v>
      </c>
      <c r="R927" s="7">
        <f t="shared" si="115"/>
        <v>3</v>
      </c>
      <c r="S927" s="8">
        <f t="shared" si="116"/>
        <v>-10.6</v>
      </c>
      <c r="T927" s="7" t="str">
        <f t="shared" si="117"/>
        <v>D - Abwanderungsrisiko</v>
      </c>
      <c r="U927" s="4">
        <f>ROUND(((E927-Hilfswerte!$B$20)/Hilfswerte!$B$21)+((F927-Hilfswerte!$B$22)/Hilfswerte!$B$23)+((G927-Hilfswerte!$B$24)/Hilfswerte!$B$25)+0.1*INDEX(Hilfswerte!$B$4:$B$15,MATCH(C927,Hilfswerte!$A$4:$A$15,0)),2)</f>
        <v>0.16</v>
      </c>
      <c r="V927" s="4">
        <f>ROUND(SQRT((((E927-Hilfswerte!$B$20)/Hilfswerte!$B$21)-Hilfswerte!$B$28)^2+(((F927-Hilfswerte!$B$22)/Hilfswerte!$B$23)-Hilfswerte!$B$29)^2+(((G927-Hilfswerte!$B$24)/Hilfswerte!$B$25)-Hilfswerte!$B$30)^2),3)</f>
        <v>0.82099999999999995</v>
      </c>
      <c r="W927" s="4">
        <f>ROUND(E927*Hilfswerte!$B$31,0)</f>
        <v>12127</v>
      </c>
      <c r="X927" s="4">
        <f t="shared" si="118"/>
        <v>12127</v>
      </c>
      <c r="Y927" s="4" t="str">
        <f>IF(T927="A - Top-Kunde","bereits Top-Kunde",IF(AND(V927&lt;=Hilfswerte!$B$34,H927&lt;0.5*W927),"Hoch",IF(AND(V927&lt;=Hilfswerte!$B$35,H927&lt;0.7*W927),"Mittel","Niedrig")))</f>
        <v>Hoch</v>
      </c>
      <c r="Z927" s="4">
        <f t="shared" si="119"/>
        <v>53.3</v>
      </c>
      <c r="AA927" s="4" t="str">
        <f>IF(J927&gt;365,"Bereits abgewandert (Segment D)",IF(Z927&gt;=Hilfswerte!$B$38,"Rot - akut gefaehrdet",IF(Z927&gt;=Hilfswerte!$B$39,"Gelb - beobachten","Gruen - stabil")))</f>
        <v>Bereits abgewandert (Segment D)</v>
      </c>
    </row>
    <row r="928" spans="1:27" ht="15" customHeight="1" x14ac:dyDescent="0.25">
      <c r="A928" s="4" t="s">
        <v>1265</v>
      </c>
      <c r="B928" s="4" t="s">
        <v>569</v>
      </c>
      <c r="C928" s="4" t="s">
        <v>89</v>
      </c>
      <c r="D928" s="4" t="s">
        <v>93</v>
      </c>
      <c r="E928" s="4">
        <v>36</v>
      </c>
      <c r="F928" s="5">
        <v>13.1</v>
      </c>
      <c r="G928" s="5">
        <v>16</v>
      </c>
      <c r="H928" s="6">
        <v>550</v>
      </c>
      <c r="I928" s="4">
        <v>3</v>
      </c>
      <c r="J928" s="4">
        <v>147</v>
      </c>
      <c r="K928" s="4">
        <v>0</v>
      </c>
      <c r="L928" s="4">
        <v>14</v>
      </c>
      <c r="M928" s="4">
        <v>3</v>
      </c>
      <c r="N928" s="5">
        <v>-2</v>
      </c>
      <c r="O928" s="7">
        <f t="shared" si="112"/>
        <v>3</v>
      </c>
      <c r="P928" s="7">
        <f t="shared" si="113"/>
        <v>3</v>
      </c>
      <c r="Q928" s="7">
        <f t="shared" si="114"/>
        <v>2</v>
      </c>
      <c r="R928" s="7">
        <f t="shared" si="115"/>
        <v>8</v>
      </c>
      <c r="S928" s="8">
        <f t="shared" si="116"/>
        <v>74.8</v>
      </c>
      <c r="T928" s="7" t="str">
        <f t="shared" si="117"/>
        <v>C - Entwicklungspotenzial</v>
      </c>
      <c r="U928" s="4">
        <f>ROUND(((E928-Hilfswerte!$B$20)/Hilfswerte!$B$21)+((F928-Hilfswerte!$B$22)/Hilfswerte!$B$23)+((G928-Hilfswerte!$B$24)/Hilfswerte!$B$25)+0.1*INDEX(Hilfswerte!$B$4:$B$15,MATCH(C928,Hilfswerte!$A$4:$A$15,0)),2)</f>
        <v>0.59</v>
      </c>
      <c r="V928" s="4">
        <f>ROUND(SQRT((((E928-Hilfswerte!$B$20)/Hilfswerte!$B$21)-Hilfswerte!$B$28)^2+(((F928-Hilfswerte!$B$22)/Hilfswerte!$B$23)-Hilfswerte!$B$29)^2+(((G928-Hilfswerte!$B$24)/Hilfswerte!$B$25)-Hilfswerte!$B$30)^2),3)</f>
        <v>1.044</v>
      </c>
      <c r="W928" s="4">
        <f>ROUND(E928*Hilfswerte!$B$31,0)</f>
        <v>7400</v>
      </c>
      <c r="X928" s="4">
        <f t="shared" si="118"/>
        <v>6850</v>
      </c>
      <c r="Y928" s="4" t="str">
        <f>IF(T928="A - Top-Kunde","bereits Top-Kunde",IF(AND(V928&lt;=Hilfswerte!$B$34,H928&lt;0.5*W928),"Hoch",IF(AND(V928&lt;=Hilfswerte!$B$35,H928&lt;0.7*W928),"Mittel","Niedrig")))</f>
        <v>Mittel</v>
      </c>
      <c r="Z928" s="4">
        <f t="shared" si="119"/>
        <v>11</v>
      </c>
      <c r="AA928" s="4" t="str">
        <f>IF(J928&gt;365,"Bereits abgewandert (Segment D)",IF(Z928&gt;=Hilfswerte!$B$38,"Rot - akut gefaehrdet",IF(Z928&gt;=Hilfswerte!$B$39,"Gelb - beobachten","Gruen - stabil")))</f>
        <v>Gruen - stabil</v>
      </c>
    </row>
    <row r="929" spans="1:27" ht="15" customHeight="1" x14ac:dyDescent="0.25">
      <c r="A929" s="4" t="s">
        <v>1266</v>
      </c>
      <c r="B929" s="4" t="s">
        <v>160</v>
      </c>
      <c r="C929" s="4" t="s">
        <v>51</v>
      </c>
      <c r="D929" s="4" t="s">
        <v>30</v>
      </c>
      <c r="E929" s="4">
        <v>11</v>
      </c>
      <c r="F929" s="5">
        <v>1.2</v>
      </c>
      <c r="G929" s="5">
        <v>21.5</v>
      </c>
      <c r="H929" s="6">
        <v>0</v>
      </c>
      <c r="I929" s="4">
        <v>0</v>
      </c>
      <c r="J929" s="4">
        <v>435</v>
      </c>
      <c r="K929" s="4">
        <v>0</v>
      </c>
      <c r="L929" s="4">
        <v>-2</v>
      </c>
      <c r="M929" s="4">
        <v>0</v>
      </c>
      <c r="N929" s="5">
        <v>-53.1</v>
      </c>
      <c r="O929" s="7">
        <f t="shared" si="112"/>
        <v>1</v>
      </c>
      <c r="P929" s="7">
        <f t="shared" si="113"/>
        <v>1</v>
      </c>
      <c r="Q929" s="7">
        <f t="shared" si="114"/>
        <v>1</v>
      </c>
      <c r="R929" s="7">
        <f t="shared" si="115"/>
        <v>3</v>
      </c>
      <c r="S929" s="8">
        <f t="shared" si="116"/>
        <v>3.5</v>
      </c>
      <c r="T929" s="7" t="str">
        <f t="shared" si="117"/>
        <v>D - Abwanderungsrisiko</v>
      </c>
      <c r="U929" s="4">
        <f>ROUND(((E929-Hilfswerte!$B$20)/Hilfswerte!$B$21)+((F929-Hilfswerte!$B$22)/Hilfswerte!$B$23)+((G929-Hilfswerte!$B$24)/Hilfswerte!$B$25)+0.1*INDEX(Hilfswerte!$B$4:$B$15,MATCH(C929,Hilfswerte!$A$4:$A$15,0)),2)</f>
        <v>1.19</v>
      </c>
      <c r="V929" s="4">
        <f>ROUND(SQRT((((E929-Hilfswerte!$B$20)/Hilfswerte!$B$21)-Hilfswerte!$B$28)^2+(((F929-Hilfswerte!$B$22)/Hilfswerte!$B$23)-Hilfswerte!$B$29)^2+(((G929-Hilfswerte!$B$24)/Hilfswerte!$B$25)-Hilfswerte!$B$30)^2),3)</f>
        <v>1.8839999999999999</v>
      </c>
      <c r="W929" s="4">
        <f>ROUND(E929*Hilfswerte!$B$31,0)</f>
        <v>2261</v>
      </c>
      <c r="X929" s="4">
        <f t="shared" si="118"/>
        <v>2261</v>
      </c>
      <c r="Y929" s="4" t="str">
        <f>IF(T929="A - Top-Kunde","bereits Top-Kunde",IF(AND(V929&lt;=Hilfswerte!$B$34,H929&lt;0.5*W929),"Hoch",IF(AND(V929&lt;=Hilfswerte!$B$35,H929&lt;0.7*W929),"Mittel","Niedrig")))</f>
        <v>Niedrig</v>
      </c>
      <c r="Z929" s="4">
        <f t="shared" si="119"/>
        <v>43</v>
      </c>
      <c r="AA929" s="4" t="str">
        <f>IF(J929&gt;365,"Bereits abgewandert (Segment D)",IF(Z929&gt;=Hilfswerte!$B$38,"Rot - akut gefaehrdet",IF(Z929&gt;=Hilfswerte!$B$39,"Gelb - beobachten","Gruen - stabil")))</f>
        <v>Bereits abgewandert (Segment D)</v>
      </c>
    </row>
    <row r="930" spans="1:27" ht="15" customHeight="1" x14ac:dyDescent="0.25">
      <c r="A930" s="4" t="s">
        <v>1267</v>
      </c>
      <c r="B930" s="4" t="s">
        <v>824</v>
      </c>
      <c r="C930" s="4" t="s">
        <v>65</v>
      </c>
      <c r="D930" s="4" t="s">
        <v>30</v>
      </c>
      <c r="E930" s="4">
        <v>719</v>
      </c>
      <c r="F930" s="5">
        <v>172.4</v>
      </c>
      <c r="G930" s="5">
        <v>3</v>
      </c>
      <c r="H930" s="6">
        <v>0</v>
      </c>
      <c r="I930" s="4">
        <v>0</v>
      </c>
      <c r="J930" s="4">
        <v>460</v>
      </c>
      <c r="K930" s="4">
        <v>0</v>
      </c>
      <c r="L930" s="4">
        <v>-5</v>
      </c>
      <c r="M930" s="4">
        <v>0</v>
      </c>
      <c r="N930" s="5">
        <v>-88.4</v>
      </c>
      <c r="O930" s="7">
        <f t="shared" si="112"/>
        <v>1</v>
      </c>
      <c r="P930" s="7">
        <f t="shared" si="113"/>
        <v>1</v>
      </c>
      <c r="Q930" s="7">
        <f t="shared" si="114"/>
        <v>1</v>
      </c>
      <c r="R930" s="7">
        <f t="shared" si="115"/>
        <v>3</v>
      </c>
      <c r="S930" s="8">
        <f t="shared" si="116"/>
        <v>-14.2</v>
      </c>
      <c r="T930" s="7" t="str">
        <f t="shared" si="117"/>
        <v>D - Abwanderungsrisiko</v>
      </c>
      <c r="U930" s="4">
        <f>ROUND(((E930-Hilfswerte!$B$20)/Hilfswerte!$B$21)+((F930-Hilfswerte!$B$22)/Hilfswerte!$B$23)+((G930-Hilfswerte!$B$24)/Hilfswerte!$B$25)+0.1*INDEX(Hilfswerte!$B$4:$B$15,MATCH(C930,Hilfswerte!$A$4:$A$15,0)),2)</f>
        <v>3.97</v>
      </c>
      <c r="V930" s="4">
        <f>ROUND(SQRT((((E930-Hilfswerte!$B$20)/Hilfswerte!$B$21)-Hilfswerte!$B$28)^2+(((F930-Hilfswerte!$B$22)/Hilfswerte!$B$23)-Hilfswerte!$B$29)^2+(((G930-Hilfswerte!$B$24)/Hilfswerte!$B$25)-Hilfswerte!$B$30)^2),3)</f>
        <v>3.63</v>
      </c>
      <c r="W930" s="4">
        <f>ROUND(E930*Hilfswerte!$B$31,0)</f>
        <v>147788</v>
      </c>
      <c r="X930" s="4">
        <f t="shared" si="118"/>
        <v>147788</v>
      </c>
      <c r="Y930" s="4" t="str">
        <f>IF(T930="A - Top-Kunde","bereits Top-Kunde",IF(AND(V930&lt;=Hilfswerte!$B$34,H930&lt;0.5*W930),"Hoch",IF(AND(V930&lt;=Hilfswerte!$B$35,H930&lt;0.7*W930),"Mittel","Niedrig")))</f>
        <v>Niedrig</v>
      </c>
      <c r="Z930" s="4">
        <f t="shared" si="119"/>
        <v>58.4</v>
      </c>
      <c r="AA930" s="4" t="str">
        <f>IF(J930&gt;365,"Bereits abgewandert (Segment D)",IF(Z930&gt;=Hilfswerte!$B$38,"Rot - akut gefaehrdet",IF(Z930&gt;=Hilfswerte!$B$39,"Gelb - beobachten","Gruen - stabil")))</f>
        <v>Bereits abgewandert (Segment D)</v>
      </c>
    </row>
    <row r="931" spans="1:27" ht="15" customHeight="1" x14ac:dyDescent="0.25">
      <c r="A931" s="4" t="s">
        <v>1268</v>
      </c>
      <c r="B931" s="4" t="s">
        <v>676</v>
      </c>
      <c r="C931" s="4" t="s">
        <v>47</v>
      </c>
      <c r="D931" s="4" t="s">
        <v>30</v>
      </c>
      <c r="E931" s="4">
        <v>317</v>
      </c>
      <c r="F931" s="5">
        <v>104.5</v>
      </c>
      <c r="G931" s="5">
        <v>0.5</v>
      </c>
      <c r="H931" s="6">
        <v>25280</v>
      </c>
      <c r="I931" s="4">
        <v>3</v>
      </c>
      <c r="J931" s="4">
        <v>19</v>
      </c>
      <c r="K931" s="4">
        <v>0</v>
      </c>
      <c r="L931" s="4">
        <v>17</v>
      </c>
      <c r="M931" s="4">
        <v>2</v>
      </c>
      <c r="N931" s="5">
        <v>6.3</v>
      </c>
      <c r="O931" s="7">
        <f t="shared" si="112"/>
        <v>5</v>
      </c>
      <c r="P931" s="7">
        <f t="shared" si="113"/>
        <v>3</v>
      </c>
      <c r="Q931" s="7">
        <f t="shared" si="114"/>
        <v>5</v>
      </c>
      <c r="R931" s="7">
        <f t="shared" si="115"/>
        <v>13</v>
      </c>
      <c r="S931" s="8">
        <f t="shared" si="116"/>
        <v>128.1</v>
      </c>
      <c r="T931" s="7" t="str">
        <f t="shared" si="117"/>
        <v>A - Top-Kunde</v>
      </c>
      <c r="U931" s="4">
        <f>ROUND(((E931-Hilfswerte!$B$20)/Hilfswerte!$B$21)+((F931-Hilfswerte!$B$22)/Hilfswerte!$B$23)+((G931-Hilfswerte!$B$24)/Hilfswerte!$B$25)+0.1*INDEX(Hilfswerte!$B$4:$B$15,MATCH(C931,Hilfswerte!$A$4:$A$15,0)),2)</f>
        <v>0.76</v>
      </c>
      <c r="V931" s="4">
        <f>ROUND(SQRT((((E931-Hilfswerte!$B$20)/Hilfswerte!$B$21)-Hilfswerte!$B$28)^2+(((F931-Hilfswerte!$B$22)/Hilfswerte!$B$23)-Hilfswerte!$B$29)^2+(((G931-Hilfswerte!$B$24)/Hilfswerte!$B$25)-Hilfswerte!$B$30)^2),3)</f>
        <v>2.181</v>
      </c>
      <c r="W931" s="4">
        <f>ROUND(E931*Hilfswerte!$B$31,0)</f>
        <v>65158</v>
      </c>
      <c r="X931" s="4">
        <f t="shared" si="118"/>
        <v>39878</v>
      </c>
      <c r="Y931" s="4" t="str">
        <f>IF(T931="A - Top-Kunde","bereits Top-Kunde",IF(AND(V931&lt;=Hilfswerte!$B$34,H931&lt;0.5*W931),"Hoch",IF(AND(V931&lt;=Hilfswerte!$B$35,H931&lt;0.7*W931),"Mittel","Niedrig")))</f>
        <v>bereits Top-Kunde</v>
      </c>
      <c r="Z931" s="4">
        <f t="shared" si="119"/>
        <v>4.4000000000000004</v>
      </c>
      <c r="AA931" s="4" t="str">
        <f>IF(J931&gt;365,"Bereits abgewandert (Segment D)",IF(Z931&gt;=Hilfswerte!$B$38,"Rot - akut gefaehrdet",IF(Z931&gt;=Hilfswerte!$B$39,"Gelb - beobachten","Gruen - stabil")))</f>
        <v>Gruen - stabil</v>
      </c>
    </row>
    <row r="932" spans="1:27" ht="15" customHeight="1" x14ac:dyDescent="0.25">
      <c r="A932" s="4" t="s">
        <v>1269</v>
      </c>
      <c r="B932" s="4" t="s">
        <v>325</v>
      </c>
      <c r="C932" s="4" t="s">
        <v>65</v>
      </c>
      <c r="D932" s="4" t="s">
        <v>93</v>
      </c>
      <c r="E932" s="4">
        <v>25</v>
      </c>
      <c r="F932" s="5">
        <v>5.0999999999999996</v>
      </c>
      <c r="G932" s="5">
        <v>6</v>
      </c>
      <c r="H932" s="6">
        <v>1950</v>
      </c>
      <c r="I932" s="4">
        <v>1</v>
      </c>
      <c r="J932" s="4">
        <v>230</v>
      </c>
      <c r="K932" s="4">
        <v>0</v>
      </c>
      <c r="L932" s="4">
        <v>-2</v>
      </c>
      <c r="M932" s="4">
        <v>3</v>
      </c>
      <c r="N932" s="5">
        <v>-4.5</v>
      </c>
      <c r="O932" s="7">
        <f t="shared" si="112"/>
        <v>2</v>
      </c>
      <c r="P932" s="7">
        <f t="shared" si="113"/>
        <v>1</v>
      </c>
      <c r="Q932" s="7">
        <f t="shared" si="114"/>
        <v>3</v>
      </c>
      <c r="R932" s="7">
        <f t="shared" si="115"/>
        <v>6</v>
      </c>
      <c r="S932" s="8">
        <f t="shared" si="116"/>
        <v>57.8</v>
      </c>
      <c r="T932" s="7" t="str">
        <f t="shared" si="117"/>
        <v>C - Entwicklungspotenzial</v>
      </c>
      <c r="U932" s="4">
        <f>ROUND(((E932-Hilfswerte!$B$20)/Hilfswerte!$B$21)+((F932-Hilfswerte!$B$22)/Hilfswerte!$B$23)+((G932-Hilfswerte!$B$24)/Hilfswerte!$B$25)+0.1*INDEX(Hilfswerte!$B$4:$B$15,MATCH(C932,Hilfswerte!$A$4:$A$15,0)),2)</f>
        <v>-1.54</v>
      </c>
      <c r="V932" s="4">
        <f>ROUND(SQRT((((E932-Hilfswerte!$B$20)/Hilfswerte!$B$21)-Hilfswerte!$B$28)^2+(((F932-Hilfswerte!$B$22)/Hilfswerte!$B$23)-Hilfswerte!$B$29)^2+(((G932-Hilfswerte!$B$24)/Hilfswerte!$B$25)-Hilfswerte!$B$30)^2),3)</f>
        <v>1.1830000000000001</v>
      </c>
      <c r="W932" s="4">
        <f>ROUND(E932*Hilfswerte!$B$31,0)</f>
        <v>5139</v>
      </c>
      <c r="X932" s="4">
        <f t="shared" si="118"/>
        <v>3189</v>
      </c>
      <c r="Y932" s="4" t="str">
        <f>IF(T932="A - Top-Kunde","bereits Top-Kunde",IF(AND(V932&lt;=Hilfswerte!$B$34,H932&lt;0.5*W932),"Hoch",IF(AND(V932&lt;=Hilfswerte!$B$35,H932&lt;0.7*W932),"Mittel","Niedrig")))</f>
        <v>Niedrig</v>
      </c>
      <c r="Z932" s="4">
        <f t="shared" si="119"/>
        <v>13.3</v>
      </c>
      <c r="AA932" s="4" t="str">
        <f>IF(J932&gt;365,"Bereits abgewandert (Segment D)",IF(Z932&gt;=Hilfswerte!$B$38,"Rot - akut gefaehrdet",IF(Z932&gt;=Hilfswerte!$B$39,"Gelb - beobachten","Gruen - stabil")))</f>
        <v>Gruen - stabil</v>
      </c>
    </row>
    <row r="933" spans="1:27" ht="15" customHeight="1" x14ac:dyDescent="0.25">
      <c r="A933" s="4" t="s">
        <v>1270</v>
      </c>
      <c r="B933" s="4" t="s">
        <v>410</v>
      </c>
      <c r="C933" s="4" t="s">
        <v>62</v>
      </c>
      <c r="D933" s="4" t="s">
        <v>48</v>
      </c>
      <c r="E933" s="4">
        <v>184</v>
      </c>
      <c r="F933" s="5">
        <v>30.5</v>
      </c>
      <c r="G933" s="5">
        <v>1.6</v>
      </c>
      <c r="H933" s="6">
        <v>6590</v>
      </c>
      <c r="I933" s="4">
        <v>2</v>
      </c>
      <c r="J933" s="4">
        <v>137</v>
      </c>
      <c r="K933" s="4">
        <v>0</v>
      </c>
      <c r="L933" s="4">
        <v>19</v>
      </c>
      <c r="M933" s="4">
        <v>2</v>
      </c>
      <c r="N933" s="5">
        <v>36.200000000000003</v>
      </c>
      <c r="O933" s="7">
        <f t="shared" si="112"/>
        <v>3</v>
      </c>
      <c r="P933" s="7">
        <f t="shared" si="113"/>
        <v>2</v>
      </c>
      <c r="Q933" s="7">
        <f t="shared" si="114"/>
        <v>4</v>
      </c>
      <c r="R933" s="7">
        <f t="shared" si="115"/>
        <v>9</v>
      </c>
      <c r="S933" s="8">
        <f t="shared" si="116"/>
        <v>102.4</v>
      </c>
      <c r="T933" s="7" t="str">
        <f t="shared" si="117"/>
        <v>C - Entwicklungspotenzial</v>
      </c>
      <c r="U933" s="4">
        <f>ROUND(((E933-Hilfswerte!$B$20)/Hilfswerte!$B$21)+((F933-Hilfswerte!$B$22)/Hilfswerte!$B$23)+((G933-Hilfswerte!$B$24)/Hilfswerte!$B$25)+0.1*INDEX(Hilfswerte!$B$4:$B$15,MATCH(C933,Hilfswerte!$A$4:$A$15,0)),2)</f>
        <v>-0.63</v>
      </c>
      <c r="V933" s="4">
        <f>ROUND(SQRT((((E933-Hilfswerte!$B$20)/Hilfswerte!$B$21)-Hilfswerte!$B$28)^2+(((F933-Hilfswerte!$B$22)/Hilfswerte!$B$23)-Hilfswerte!$B$29)^2+(((G933-Hilfswerte!$B$24)/Hilfswerte!$B$25)-Hilfswerte!$B$30)^2),3)</f>
        <v>1.5329999999999999</v>
      </c>
      <c r="W933" s="4">
        <f>ROUND(E933*Hilfswerte!$B$31,0)</f>
        <v>37820</v>
      </c>
      <c r="X933" s="4">
        <f t="shared" si="118"/>
        <v>31230</v>
      </c>
      <c r="Y933" s="4" t="str">
        <f>IF(T933="A - Top-Kunde","bereits Top-Kunde",IF(AND(V933&lt;=Hilfswerte!$B$34,H933&lt;0.5*W933),"Hoch",IF(AND(V933&lt;=Hilfswerte!$B$35,H933&lt;0.7*W933),"Mittel","Niedrig")))</f>
        <v>Niedrig</v>
      </c>
      <c r="Z933" s="4">
        <f t="shared" si="119"/>
        <v>10.7</v>
      </c>
      <c r="AA933" s="4" t="str">
        <f>IF(J933&gt;365,"Bereits abgewandert (Segment D)",IF(Z933&gt;=Hilfswerte!$B$38,"Rot - akut gefaehrdet",IF(Z933&gt;=Hilfswerte!$B$39,"Gelb - beobachten","Gruen - stabil")))</f>
        <v>Gruen - stabil</v>
      </c>
    </row>
    <row r="934" spans="1:27" ht="15" customHeight="1" x14ac:dyDescent="0.25">
      <c r="A934" s="4" t="s">
        <v>1271</v>
      </c>
      <c r="B934" s="4" t="s">
        <v>101</v>
      </c>
      <c r="C934" s="4" t="s">
        <v>62</v>
      </c>
      <c r="D934" s="4" t="s">
        <v>77</v>
      </c>
      <c r="E934" s="4">
        <v>19</v>
      </c>
      <c r="F934" s="5">
        <v>3</v>
      </c>
      <c r="G934" s="5">
        <v>12.6</v>
      </c>
      <c r="H934" s="6">
        <v>780</v>
      </c>
      <c r="I934" s="4">
        <v>4</v>
      </c>
      <c r="J934" s="4">
        <v>107</v>
      </c>
      <c r="K934" s="4">
        <v>0</v>
      </c>
      <c r="L934" s="4">
        <v>2</v>
      </c>
      <c r="M934" s="4">
        <v>1</v>
      </c>
      <c r="N934" s="5">
        <v>-8.8000000000000007</v>
      </c>
      <c r="O934" s="7">
        <f t="shared" si="112"/>
        <v>3</v>
      </c>
      <c r="P934" s="7">
        <f t="shared" si="113"/>
        <v>4</v>
      </c>
      <c r="Q934" s="7">
        <f t="shared" si="114"/>
        <v>2</v>
      </c>
      <c r="R934" s="7">
        <f t="shared" si="115"/>
        <v>9</v>
      </c>
      <c r="S934" s="8">
        <f t="shared" si="116"/>
        <v>85</v>
      </c>
      <c r="T934" s="7" t="str">
        <f t="shared" si="117"/>
        <v>C - Entwicklungspotenzial</v>
      </c>
      <c r="U934" s="4">
        <f>ROUND(((E934-Hilfswerte!$B$20)/Hilfswerte!$B$21)+((F934-Hilfswerte!$B$22)/Hilfswerte!$B$23)+((G934-Hilfswerte!$B$24)/Hilfswerte!$B$25)+0.1*INDEX(Hilfswerte!$B$4:$B$15,MATCH(C934,Hilfswerte!$A$4:$A$15,0)),2)</f>
        <v>-0.08</v>
      </c>
      <c r="V934" s="4">
        <f>ROUND(SQRT((((E934-Hilfswerte!$B$20)/Hilfswerte!$B$21)-Hilfswerte!$B$28)^2+(((F934-Hilfswerte!$B$22)/Hilfswerte!$B$23)-Hilfswerte!$B$29)^2+(((G934-Hilfswerte!$B$24)/Hilfswerte!$B$25)-Hilfswerte!$B$30)^2),3)</f>
        <v>0.91700000000000004</v>
      </c>
      <c r="W934" s="4">
        <f>ROUND(E934*Hilfswerte!$B$31,0)</f>
        <v>3905</v>
      </c>
      <c r="X934" s="4">
        <f t="shared" si="118"/>
        <v>3125</v>
      </c>
      <c r="Y934" s="4" t="str">
        <f>IF(T934="A - Top-Kunde","bereits Top-Kunde",IF(AND(V934&lt;=Hilfswerte!$B$34,H934&lt;0.5*W934),"Hoch",IF(AND(V934&lt;=Hilfswerte!$B$35,H934&lt;0.7*W934),"Mittel","Niedrig")))</f>
        <v>Mittel</v>
      </c>
      <c r="Z934" s="4">
        <f t="shared" si="119"/>
        <v>9.3000000000000007</v>
      </c>
      <c r="AA934" s="4" t="str">
        <f>IF(J934&gt;365,"Bereits abgewandert (Segment D)",IF(Z934&gt;=Hilfswerte!$B$38,"Rot - akut gefaehrdet",IF(Z934&gt;=Hilfswerte!$B$39,"Gelb - beobachten","Gruen - stabil")))</f>
        <v>Gruen - stabil</v>
      </c>
    </row>
    <row r="935" spans="1:27" ht="15" customHeight="1" x14ac:dyDescent="0.25">
      <c r="A935" s="4" t="s">
        <v>1272</v>
      </c>
      <c r="B935" s="4" t="s">
        <v>422</v>
      </c>
      <c r="C935" s="4" t="s">
        <v>65</v>
      </c>
      <c r="D935" s="4" t="s">
        <v>117</v>
      </c>
      <c r="E935" s="4">
        <v>57</v>
      </c>
      <c r="F935" s="5">
        <v>10.199999999999999</v>
      </c>
      <c r="G935" s="5">
        <v>8.9</v>
      </c>
      <c r="H935" s="6">
        <v>0</v>
      </c>
      <c r="I935" s="4">
        <v>0</v>
      </c>
      <c r="J935" s="4">
        <v>548</v>
      </c>
      <c r="K935" s="4">
        <v>0</v>
      </c>
      <c r="L935" s="4">
        <v>21</v>
      </c>
      <c r="M935" s="4">
        <v>0</v>
      </c>
      <c r="N935" s="5">
        <v>-65.599999999999994</v>
      </c>
      <c r="O935" s="7">
        <f t="shared" si="112"/>
        <v>1</v>
      </c>
      <c r="P935" s="7">
        <f t="shared" si="113"/>
        <v>1</v>
      </c>
      <c r="Q935" s="7">
        <f t="shared" si="114"/>
        <v>1</v>
      </c>
      <c r="R935" s="7">
        <f t="shared" si="115"/>
        <v>3</v>
      </c>
      <c r="S935" s="8">
        <f t="shared" si="116"/>
        <v>-9.1</v>
      </c>
      <c r="T935" s="7" t="str">
        <f t="shared" si="117"/>
        <v>D - Abwanderungsrisiko</v>
      </c>
      <c r="U935" s="4">
        <f>ROUND(((E935-Hilfswerte!$B$20)/Hilfswerte!$B$21)+((F935-Hilfswerte!$B$22)/Hilfswerte!$B$23)+((G935-Hilfswerte!$B$24)/Hilfswerte!$B$25)+0.1*INDEX(Hilfswerte!$B$4:$B$15,MATCH(C935,Hilfswerte!$A$4:$A$15,0)),2)</f>
        <v>-0.85</v>
      </c>
      <c r="V935" s="4">
        <f>ROUND(SQRT((((E935-Hilfswerte!$B$20)/Hilfswerte!$B$21)-Hilfswerte!$B$28)^2+(((F935-Hilfswerte!$B$22)/Hilfswerte!$B$23)-Hilfswerte!$B$29)^2+(((G935-Hilfswerte!$B$24)/Hilfswerte!$B$25)-Hilfswerte!$B$30)^2),3)</f>
        <v>0.77600000000000002</v>
      </c>
      <c r="W935" s="4">
        <f>ROUND(E935*Hilfswerte!$B$31,0)</f>
        <v>11716</v>
      </c>
      <c r="X935" s="4">
        <f t="shared" si="118"/>
        <v>11716</v>
      </c>
      <c r="Y935" s="4" t="str">
        <f>IF(T935="A - Top-Kunde","bereits Top-Kunde",IF(AND(V935&lt;=Hilfswerte!$B$34,H935&lt;0.5*W935),"Hoch",IF(AND(V935&lt;=Hilfswerte!$B$35,H935&lt;0.7*W935),"Mittel","Niedrig")))</f>
        <v>Hoch</v>
      </c>
      <c r="Z935" s="4">
        <f t="shared" si="119"/>
        <v>57.8</v>
      </c>
      <c r="AA935" s="4" t="str">
        <f>IF(J935&gt;365,"Bereits abgewandert (Segment D)",IF(Z935&gt;=Hilfswerte!$B$38,"Rot - akut gefaehrdet",IF(Z935&gt;=Hilfswerte!$B$39,"Gelb - beobachten","Gruen - stabil")))</f>
        <v>Bereits abgewandert (Segment D)</v>
      </c>
    </row>
    <row r="936" spans="1:27" ht="15" customHeight="1" x14ac:dyDescent="0.25">
      <c r="A936" s="4" t="s">
        <v>1273</v>
      </c>
      <c r="B936" s="4" t="s">
        <v>99</v>
      </c>
      <c r="C936" s="4" t="s">
        <v>59</v>
      </c>
      <c r="D936" s="4" t="s">
        <v>52</v>
      </c>
      <c r="E936" s="4">
        <v>88</v>
      </c>
      <c r="F936" s="5">
        <v>19.399999999999999</v>
      </c>
      <c r="G936" s="5">
        <v>10.9</v>
      </c>
      <c r="H936" s="6">
        <v>1190</v>
      </c>
      <c r="I936" s="4">
        <v>1</v>
      </c>
      <c r="J936" s="4">
        <v>284</v>
      </c>
      <c r="K936" s="4">
        <v>0</v>
      </c>
      <c r="L936" s="4">
        <v>10</v>
      </c>
      <c r="M936" s="4">
        <v>5</v>
      </c>
      <c r="N936" s="5">
        <v>-32.700000000000003</v>
      </c>
      <c r="O936" s="7">
        <f t="shared" si="112"/>
        <v>2</v>
      </c>
      <c r="P936" s="7">
        <f t="shared" si="113"/>
        <v>1</v>
      </c>
      <c r="Q936" s="7">
        <f t="shared" si="114"/>
        <v>3</v>
      </c>
      <c r="R936" s="7">
        <f t="shared" si="115"/>
        <v>6</v>
      </c>
      <c r="S936" s="8">
        <f t="shared" si="116"/>
        <v>40.700000000000003</v>
      </c>
      <c r="T936" s="7" t="str">
        <f t="shared" si="117"/>
        <v>C - Entwicklungspotenzial</v>
      </c>
      <c r="U936" s="4">
        <f>ROUND(((E936-Hilfswerte!$B$20)/Hilfswerte!$B$21)+((F936-Hilfswerte!$B$22)/Hilfswerte!$B$23)+((G936-Hilfswerte!$B$24)/Hilfswerte!$B$25)+0.1*INDEX(Hilfswerte!$B$4:$B$15,MATCH(C936,Hilfswerte!$A$4:$A$15,0)),2)</f>
        <v>-0.26</v>
      </c>
      <c r="V936" s="4">
        <f>ROUND(SQRT((((E936-Hilfswerte!$B$20)/Hilfswerte!$B$21)-Hilfswerte!$B$28)^2+(((F936-Hilfswerte!$B$22)/Hilfswerte!$B$23)-Hilfswerte!$B$29)^2+(((G936-Hilfswerte!$B$24)/Hilfswerte!$B$25)-Hilfswerte!$B$30)^2),3)</f>
        <v>0.47499999999999998</v>
      </c>
      <c r="W936" s="4">
        <f>ROUND(E936*Hilfswerte!$B$31,0)</f>
        <v>18088</v>
      </c>
      <c r="X936" s="4">
        <f t="shared" si="118"/>
        <v>16898</v>
      </c>
      <c r="Y936" s="4" t="str">
        <f>IF(T936="A - Top-Kunde","bereits Top-Kunde",IF(AND(V936&lt;=Hilfswerte!$B$34,H936&lt;0.5*W936),"Hoch",IF(AND(V936&lt;=Hilfswerte!$B$35,H936&lt;0.7*W936),"Mittel","Niedrig")))</f>
        <v>Hoch</v>
      </c>
      <c r="Z936" s="4">
        <f t="shared" si="119"/>
        <v>29.3</v>
      </c>
      <c r="AA936" s="4" t="str">
        <f>IF(J936&gt;365,"Bereits abgewandert (Segment D)",IF(Z936&gt;=Hilfswerte!$B$38,"Rot - akut gefaehrdet",IF(Z936&gt;=Hilfswerte!$B$39,"Gelb - beobachten","Gruen - stabil")))</f>
        <v>Rot - akut gefaehrdet</v>
      </c>
    </row>
    <row r="937" spans="1:27" ht="15" customHeight="1" x14ac:dyDescent="0.25">
      <c r="A937" s="4" t="s">
        <v>1274</v>
      </c>
      <c r="B937" s="4" t="s">
        <v>645</v>
      </c>
      <c r="C937" s="4" t="s">
        <v>51</v>
      </c>
      <c r="D937" s="4" t="s">
        <v>106</v>
      </c>
      <c r="E937" s="4">
        <v>118</v>
      </c>
      <c r="F937" s="5">
        <v>37</v>
      </c>
      <c r="G937" s="5">
        <v>14.5</v>
      </c>
      <c r="H937" s="6">
        <v>8050</v>
      </c>
      <c r="I937" s="4">
        <v>1</v>
      </c>
      <c r="J937" s="4">
        <v>364</v>
      </c>
      <c r="K937" s="4">
        <v>0</v>
      </c>
      <c r="L937" s="4">
        <v>18</v>
      </c>
      <c r="M937" s="4">
        <v>4</v>
      </c>
      <c r="N937" s="5">
        <v>9.1</v>
      </c>
      <c r="O937" s="7">
        <f t="shared" si="112"/>
        <v>2</v>
      </c>
      <c r="P937" s="7">
        <f t="shared" si="113"/>
        <v>1</v>
      </c>
      <c r="Q937" s="7">
        <f t="shared" si="114"/>
        <v>5</v>
      </c>
      <c r="R937" s="7">
        <f t="shared" si="115"/>
        <v>8</v>
      </c>
      <c r="S937" s="8">
        <f t="shared" si="116"/>
        <v>79.2</v>
      </c>
      <c r="T937" s="7" t="str">
        <f t="shared" si="117"/>
        <v>C - Entwicklungspotenzial</v>
      </c>
      <c r="U937" s="4">
        <f>ROUND(((E937-Hilfswerte!$B$20)/Hilfswerte!$B$21)+((F937-Hilfswerte!$B$22)/Hilfswerte!$B$23)+((G937-Hilfswerte!$B$24)/Hilfswerte!$B$25)+0.1*INDEX(Hilfswerte!$B$4:$B$15,MATCH(C937,Hilfswerte!$A$4:$A$15,0)),2)</f>
        <v>1.18</v>
      </c>
      <c r="V937" s="4">
        <f>ROUND(SQRT((((E937-Hilfswerte!$B$20)/Hilfswerte!$B$21)-Hilfswerte!$B$28)^2+(((F937-Hilfswerte!$B$22)/Hilfswerte!$B$23)-Hilfswerte!$B$29)^2+(((G937-Hilfswerte!$B$24)/Hilfswerte!$B$25)-Hilfswerte!$B$30)^2),3)</f>
        <v>0.56299999999999994</v>
      </c>
      <c r="W937" s="4">
        <f>ROUND(E937*Hilfswerte!$B$31,0)</f>
        <v>24254</v>
      </c>
      <c r="X937" s="4">
        <f t="shared" si="118"/>
        <v>16204</v>
      </c>
      <c r="Y937" s="4" t="str">
        <f>IF(T937="A - Top-Kunde","bereits Top-Kunde",IF(AND(V937&lt;=Hilfswerte!$B$34,H937&lt;0.5*W937),"Hoch",IF(AND(V937&lt;=Hilfswerte!$B$35,H937&lt;0.7*W937),"Mittel","Niedrig")))</f>
        <v>Hoch</v>
      </c>
      <c r="Z937" s="4">
        <f t="shared" si="119"/>
        <v>21.8</v>
      </c>
      <c r="AA937" s="4" t="str">
        <f>IF(J937&gt;365,"Bereits abgewandert (Segment D)",IF(Z937&gt;=Hilfswerte!$B$38,"Rot - akut gefaehrdet",IF(Z937&gt;=Hilfswerte!$B$39,"Gelb - beobachten","Gruen - stabil")))</f>
        <v>Rot - akut gefaehrdet</v>
      </c>
    </row>
    <row r="938" spans="1:27" ht="15" customHeight="1" x14ac:dyDescent="0.25">
      <c r="A938" s="4" t="s">
        <v>1275</v>
      </c>
      <c r="B938" s="4" t="s">
        <v>50</v>
      </c>
      <c r="C938" s="4" t="s">
        <v>89</v>
      </c>
      <c r="D938" s="4" t="s">
        <v>30</v>
      </c>
      <c r="E938" s="4">
        <v>67</v>
      </c>
      <c r="F938" s="5">
        <v>17.3</v>
      </c>
      <c r="G938" s="5">
        <v>22</v>
      </c>
      <c r="H938" s="6">
        <v>2670</v>
      </c>
      <c r="I938" s="4">
        <v>2</v>
      </c>
      <c r="J938" s="4">
        <v>103</v>
      </c>
      <c r="K938" s="4">
        <v>1</v>
      </c>
      <c r="L938" s="4">
        <v>9</v>
      </c>
      <c r="M938" s="4">
        <v>3</v>
      </c>
      <c r="N938" s="5">
        <v>25.1</v>
      </c>
      <c r="O938" s="7">
        <f t="shared" si="112"/>
        <v>3</v>
      </c>
      <c r="P938" s="7">
        <f t="shared" si="113"/>
        <v>2</v>
      </c>
      <c r="Q938" s="7">
        <f t="shared" si="114"/>
        <v>4</v>
      </c>
      <c r="R938" s="7">
        <f t="shared" si="115"/>
        <v>9</v>
      </c>
      <c r="S938" s="8">
        <f t="shared" si="116"/>
        <v>93.9</v>
      </c>
      <c r="T938" s="7" t="str">
        <f t="shared" si="117"/>
        <v>C - Entwicklungspotenzial</v>
      </c>
      <c r="U938" s="4">
        <f>ROUND(((E938-Hilfswerte!$B$20)/Hilfswerte!$B$21)+((F938-Hilfswerte!$B$22)/Hilfswerte!$B$23)+((G938-Hilfswerte!$B$24)/Hilfswerte!$B$25)+0.1*INDEX(Hilfswerte!$B$4:$B$15,MATCH(C938,Hilfswerte!$A$4:$A$15,0)),2)</f>
        <v>1.75</v>
      </c>
      <c r="V938" s="4">
        <f>ROUND(SQRT((((E938-Hilfswerte!$B$20)/Hilfswerte!$B$21)-Hilfswerte!$B$28)^2+(((F938-Hilfswerte!$B$22)/Hilfswerte!$B$23)-Hilfswerte!$B$29)^2+(((G938-Hilfswerte!$B$24)/Hilfswerte!$B$25)-Hilfswerte!$B$30)^2),3)</f>
        <v>1.804</v>
      </c>
      <c r="W938" s="4">
        <f>ROUND(E938*Hilfswerte!$B$31,0)</f>
        <v>13772</v>
      </c>
      <c r="X938" s="4">
        <f t="shared" si="118"/>
        <v>11102</v>
      </c>
      <c r="Y938" s="4" t="str">
        <f>IF(T938="A - Top-Kunde","bereits Top-Kunde",IF(AND(V938&lt;=Hilfswerte!$B$34,H938&lt;0.5*W938),"Hoch",IF(AND(V938&lt;=Hilfswerte!$B$35,H938&lt;0.7*W938),"Mittel","Niedrig")))</f>
        <v>Niedrig</v>
      </c>
      <c r="Z938" s="4">
        <f t="shared" si="119"/>
        <v>10</v>
      </c>
      <c r="AA938" s="4" t="str">
        <f>IF(J938&gt;365,"Bereits abgewandert (Segment D)",IF(Z938&gt;=Hilfswerte!$B$38,"Rot - akut gefaehrdet",IF(Z938&gt;=Hilfswerte!$B$39,"Gelb - beobachten","Gruen - stabil")))</f>
        <v>Gruen - stabil</v>
      </c>
    </row>
    <row r="939" spans="1:27" ht="15" customHeight="1" x14ac:dyDescent="0.25">
      <c r="A939" s="4" t="s">
        <v>1276</v>
      </c>
      <c r="B939" s="4" t="s">
        <v>741</v>
      </c>
      <c r="C939" s="4" t="s">
        <v>89</v>
      </c>
      <c r="D939" s="4" t="s">
        <v>30</v>
      </c>
      <c r="E939" s="4">
        <v>43</v>
      </c>
      <c r="F939" s="5">
        <v>16</v>
      </c>
      <c r="G939" s="5">
        <v>14.9</v>
      </c>
      <c r="H939" s="6">
        <v>2270</v>
      </c>
      <c r="I939" s="4">
        <v>1</v>
      </c>
      <c r="J939" s="4">
        <v>218</v>
      </c>
      <c r="K939" s="4">
        <v>0</v>
      </c>
      <c r="L939" s="4">
        <v>-5</v>
      </c>
      <c r="M939" s="4">
        <v>3</v>
      </c>
      <c r="N939" s="5">
        <v>2.7</v>
      </c>
      <c r="O939" s="7">
        <f t="shared" si="112"/>
        <v>2</v>
      </c>
      <c r="P939" s="7">
        <f t="shared" si="113"/>
        <v>1</v>
      </c>
      <c r="Q939" s="7">
        <f t="shared" si="114"/>
        <v>3</v>
      </c>
      <c r="R939" s="7">
        <f t="shared" si="115"/>
        <v>6</v>
      </c>
      <c r="S939" s="8">
        <f t="shared" si="116"/>
        <v>61.4</v>
      </c>
      <c r="T939" s="7" t="str">
        <f t="shared" si="117"/>
        <v>C - Entwicklungspotenzial</v>
      </c>
      <c r="U939" s="4">
        <f>ROUND(((E939-Hilfswerte!$B$20)/Hilfswerte!$B$21)+((F939-Hilfswerte!$B$22)/Hilfswerte!$B$23)+((G939-Hilfswerte!$B$24)/Hilfswerte!$B$25)+0.1*INDEX(Hilfswerte!$B$4:$B$15,MATCH(C939,Hilfswerte!$A$4:$A$15,0)),2)</f>
        <v>0.49</v>
      </c>
      <c r="V939" s="4">
        <f>ROUND(SQRT((((E939-Hilfswerte!$B$20)/Hilfswerte!$B$21)-Hilfswerte!$B$28)^2+(((F939-Hilfswerte!$B$22)/Hilfswerte!$B$23)-Hilfswerte!$B$29)^2+(((G939-Hilfswerte!$B$24)/Hilfswerte!$B$25)-Hilfswerte!$B$30)^2),3)</f>
        <v>0.88200000000000001</v>
      </c>
      <c r="W939" s="4">
        <f>ROUND(E939*Hilfswerte!$B$31,0)</f>
        <v>8838</v>
      </c>
      <c r="X939" s="4">
        <f t="shared" si="118"/>
        <v>6568</v>
      </c>
      <c r="Y939" s="4" t="str">
        <f>IF(T939="A - Top-Kunde","bereits Top-Kunde",IF(AND(V939&lt;=Hilfswerte!$B$34,H939&lt;0.5*W939),"Hoch",IF(AND(V939&lt;=Hilfswerte!$B$35,H939&lt;0.7*W939),"Mittel","Niedrig")))</f>
        <v>Mittel</v>
      </c>
      <c r="Z939" s="4">
        <f t="shared" si="119"/>
        <v>10.9</v>
      </c>
      <c r="AA939" s="4" t="str">
        <f>IF(J939&gt;365,"Bereits abgewandert (Segment D)",IF(Z939&gt;=Hilfswerte!$B$38,"Rot - akut gefaehrdet",IF(Z939&gt;=Hilfswerte!$B$39,"Gelb - beobachten","Gruen - stabil")))</f>
        <v>Gruen - stabil</v>
      </c>
    </row>
    <row r="940" spans="1:27" ht="15" customHeight="1" x14ac:dyDescent="0.25">
      <c r="A940" s="4" t="s">
        <v>1277</v>
      </c>
      <c r="B940" s="4" t="s">
        <v>601</v>
      </c>
      <c r="C940" s="4" t="s">
        <v>33</v>
      </c>
      <c r="D940" s="4" t="s">
        <v>77</v>
      </c>
      <c r="E940" s="4">
        <v>21</v>
      </c>
      <c r="F940" s="5">
        <v>5.4</v>
      </c>
      <c r="G940" s="5">
        <v>18.2</v>
      </c>
      <c r="H940" s="6">
        <v>820</v>
      </c>
      <c r="I940" s="4">
        <v>2</v>
      </c>
      <c r="J940" s="4">
        <v>52</v>
      </c>
      <c r="K940" s="4">
        <v>0</v>
      </c>
      <c r="L940" s="4">
        <v>4</v>
      </c>
      <c r="M940" s="4">
        <v>6</v>
      </c>
      <c r="N940" s="5">
        <v>17.3</v>
      </c>
      <c r="O940" s="7">
        <f t="shared" si="112"/>
        <v>4</v>
      </c>
      <c r="P940" s="7">
        <f t="shared" si="113"/>
        <v>2</v>
      </c>
      <c r="Q940" s="7">
        <f t="shared" si="114"/>
        <v>2</v>
      </c>
      <c r="R940" s="7">
        <f t="shared" si="115"/>
        <v>8</v>
      </c>
      <c r="S940" s="8">
        <f t="shared" si="116"/>
        <v>87.5</v>
      </c>
      <c r="T940" s="7" t="str">
        <f t="shared" si="117"/>
        <v>C - Entwicklungspotenzial</v>
      </c>
      <c r="U940" s="4">
        <f>ROUND(((E940-Hilfswerte!$B$20)/Hilfswerte!$B$21)+((F940-Hilfswerte!$B$22)/Hilfswerte!$B$23)+((G940-Hilfswerte!$B$24)/Hilfswerte!$B$25)+0.1*INDEX(Hilfswerte!$B$4:$B$15,MATCH(C940,Hilfswerte!$A$4:$A$15,0)),2)</f>
        <v>0.47</v>
      </c>
      <c r="V940" s="4">
        <f>ROUND(SQRT((((E940-Hilfswerte!$B$20)/Hilfswerte!$B$21)-Hilfswerte!$B$28)^2+(((F940-Hilfswerte!$B$22)/Hilfswerte!$B$23)-Hilfswerte!$B$29)^2+(((G940-Hilfswerte!$B$24)/Hilfswerte!$B$25)-Hilfswerte!$B$30)^2),3)</f>
        <v>1.4</v>
      </c>
      <c r="W940" s="4">
        <f>ROUND(E940*Hilfswerte!$B$31,0)</f>
        <v>4316</v>
      </c>
      <c r="X940" s="4">
        <f t="shared" si="118"/>
        <v>3496</v>
      </c>
      <c r="Y940" s="4" t="str">
        <f>IF(T940="A - Top-Kunde","bereits Top-Kunde",IF(AND(V940&lt;=Hilfswerte!$B$34,H940&lt;0.5*W940),"Hoch",IF(AND(V940&lt;=Hilfswerte!$B$35,H940&lt;0.7*W940),"Mittel","Niedrig")))</f>
        <v>Niedrig</v>
      </c>
      <c r="Z940" s="4">
        <f t="shared" si="119"/>
        <v>3.4</v>
      </c>
      <c r="AA940" s="4" t="str">
        <f>IF(J940&gt;365,"Bereits abgewandert (Segment D)",IF(Z940&gt;=Hilfswerte!$B$38,"Rot - akut gefaehrdet",IF(Z940&gt;=Hilfswerte!$B$39,"Gelb - beobachten","Gruen - stabil")))</f>
        <v>Gruen - stabil</v>
      </c>
    </row>
    <row r="941" spans="1:27" ht="15" customHeight="1" x14ac:dyDescent="0.25">
      <c r="A941" s="4" t="s">
        <v>1278</v>
      </c>
      <c r="B941" s="4" t="s">
        <v>611</v>
      </c>
      <c r="C941" s="4" t="s">
        <v>47</v>
      </c>
      <c r="D941" s="4" t="s">
        <v>30</v>
      </c>
      <c r="E941" s="4">
        <v>14</v>
      </c>
      <c r="F941" s="5">
        <v>2.7</v>
      </c>
      <c r="G941" s="5">
        <v>9.1</v>
      </c>
      <c r="H941" s="6">
        <v>790</v>
      </c>
      <c r="I941" s="4">
        <v>4</v>
      </c>
      <c r="J941" s="4">
        <v>11</v>
      </c>
      <c r="K941" s="4">
        <v>2</v>
      </c>
      <c r="L941" s="4">
        <v>4</v>
      </c>
      <c r="M941" s="4">
        <v>6</v>
      </c>
      <c r="N941" s="5">
        <v>-20.100000000000001</v>
      </c>
      <c r="O941" s="7">
        <f t="shared" si="112"/>
        <v>5</v>
      </c>
      <c r="P941" s="7">
        <f t="shared" si="113"/>
        <v>4</v>
      </c>
      <c r="Q941" s="7">
        <f t="shared" si="114"/>
        <v>2</v>
      </c>
      <c r="R941" s="7">
        <f t="shared" si="115"/>
        <v>11</v>
      </c>
      <c r="S941" s="8">
        <f t="shared" si="116"/>
        <v>86.8</v>
      </c>
      <c r="T941" s="7" t="str">
        <f t="shared" si="117"/>
        <v>C - Entwicklungspotenzial</v>
      </c>
      <c r="U941" s="4">
        <f>ROUND(((E941-Hilfswerte!$B$20)/Hilfswerte!$B$21)+((F941-Hilfswerte!$B$22)/Hilfswerte!$B$23)+((G941-Hilfswerte!$B$24)/Hilfswerte!$B$25)+0.1*INDEX(Hilfswerte!$B$4:$B$15,MATCH(C941,Hilfswerte!$A$4:$A$15,0)),2)</f>
        <v>-1</v>
      </c>
      <c r="V941" s="4">
        <f>ROUND(SQRT((((E941-Hilfswerte!$B$20)/Hilfswerte!$B$21)-Hilfswerte!$B$28)^2+(((F941-Hilfswerte!$B$22)/Hilfswerte!$B$23)-Hilfswerte!$B$29)^2+(((G941-Hilfswerte!$B$24)/Hilfswerte!$B$25)-Hilfswerte!$B$30)^2),3)</f>
        <v>0.96899999999999997</v>
      </c>
      <c r="W941" s="4">
        <f>ROUND(E941*Hilfswerte!$B$31,0)</f>
        <v>2878</v>
      </c>
      <c r="X941" s="4">
        <f t="shared" si="118"/>
        <v>2088</v>
      </c>
      <c r="Y941" s="4" t="str">
        <f>IF(T941="A - Top-Kunde","bereits Top-Kunde",IF(AND(V941&lt;=Hilfswerte!$B$34,H941&lt;0.5*W941),"Hoch",IF(AND(V941&lt;=Hilfswerte!$B$35,H941&lt;0.7*W941),"Mittel","Niedrig")))</f>
        <v>Mittel</v>
      </c>
      <c r="Z941" s="4">
        <f t="shared" si="119"/>
        <v>15.4</v>
      </c>
      <c r="AA941" s="4" t="str">
        <f>IF(J941&gt;365,"Bereits abgewandert (Segment D)",IF(Z941&gt;=Hilfswerte!$B$38,"Rot - akut gefaehrdet",IF(Z941&gt;=Hilfswerte!$B$39,"Gelb - beobachten","Gruen - stabil")))</f>
        <v>Gelb - beobachten</v>
      </c>
    </row>
    <row r="942" spans="1:27" ht="15" customHeight="1" x14ac:dyDescent="0.25">
      <c r="A942" s="4" t="s">
        <v>1279</v>
      </c>
      <c r="B942" s="4" t="s">
        <v>1280</v>
      </c>
      <c r="C942" s="4" t="s">
        <v>33</v>
      </c>
      <c r="D942" s="4" t="s">
        <v>30</v>
      </c>
      <c r="E942" s="4">
        <v>32</v>
      </c>
      <c r="F942" s="5">
        <v>6.1</v>
      </c>
      <c r="G942" s="5">
        <v>10</v>
      </c>
      <c r="H942" s="6">
        <v>32490</v>
      </c>
      <c r="I942" s="4">
        <v>6</v>
      </c>
      <c r="J942" s="4">
        <v>28</v>
      </c>
      <c r="K942" s="4">
        <v>2</v>
      </c>
      <c r="L942" s="4">
        <v>9</v>
      </c>
      <c r="M942" s="4">
        <v>4</v>
      </c>
      <c r="N942" s="5">
        <v>4.8</v>
      </c>
      <c r="O942" s="7">
        <f t="shared" si="112"/>
        <v>5</v>
      </c>
      <c r="P942" s="7">
        <f t="shared" si="113"/>
        <v>5</v>
      </c>
      <c r="Q942" s="7">
        <f t="shared" si="114"/>
        <v>5</v>
      </c>
      <c r="R942" s="7">
        <f t="shared" si="115"/>
        <v>15</v>
      </c>
      <c r="S942" s="8">
        <f t="shared" si="116"/>
        <v>137.69999999999999</v>
      </c>
      <c r="T942" s="7" t="str">
        <f t="shared" si="117"/>
        <v>A - Top-Kunde</v>
      </c>
      <c r="U942" s="4">
        <f>ROUND(((E942-Hilfswerte!$B$20)/Hilfswerte!$B$21)+((F942-Hilfswerte!$B$22)/Hilfswerte!$B$23)+((G942-Hilfswerte!$B$24)/Hilfswerte!$B$25)+0.1*INDEX(Hilfswerte!$B$4:$B$15,MATCH(C942,Hilfswerte!$A$4:$A$15,0)),2)</f>
        <v>-0.78</v>
      </c>
      <c r="V942" s="4">
        <f>ROUND(SQRT((((E942-Hilfswerte!$B$20)/Hilfswerte!$B$21)-Hilfswerte!$B$28)^2+(((F942-Hilfswerte!$B$22)/Hilfswerte!$B$23)-Hilfswerte!$B$29)^2+(((G942-Hilfswerte!$B$24)/Hilfswerte!$B$25)-Hilfswerte!$B$30)^2),3)</f>
        <v>0.83399999999999996</v>
      </c>
      <c r="W942" s="4">
        <f>ROUND(E942*Hilfswerte!$B$31,0)</f>
        <v>6577</v>
      </c>
      <c r="X942" s="4">
        <f t="shared" si="118"/>
        <v>0</v>
      </c>
      <c r="Y942" s="4" t="str">
        <f>IF(T942="A - Top-Kunde","bereits Top-Kunde",IF(AND(V942&lt;=Hilfswerte!$B$34,H942&lt;0.5*W942),"Hoch",IF(AND(V942&lt;=Hilfswerte!$B$35,H942&lt;0.7*W942),"Mittel","Niedrig")))</f>
        <v>bereits Top-Kunde</v>
      </c>
      <c r="Z942" s="4">
        <f t="shared" si="119"/>
        <v>9.1999999999999993</v>
      </c>
      <c r="AA942" s="4" t="str">
        <f>IF(J942&gt;365,"Bereits abgewandert (Segment D)",IF(Z942&gt;=Hilfswerte!$B$38,"Rot - akut gefaehrdet",IF(Z942&gt;=Hilfswerte!$B$39,"Gelb - beobachten","Gruen - stabil")))</f>
        <v>Gruen - stabil</v>
      </c>
    </row>
    <row r="943" spans="1:27" ht="15" customHeight="1" x14ac:dyDescent="0.25">
      <c r="A943" s="4" t="s">
        <v>1281</v>
      </c>
      <c r="B943" s="4" t="s">
        <v>261</v>
      </c>
      <c r="C943" s="4" t="s">
        <v>33</v>
      </c>
      <c r="D943" s="4" t="s">
        <v>77</v>
      </c>
      <c r="E943" s="4">
        <v>35</v>
      </c>
      <c r="F943" s="5">
        <v>7.5</v>
      </c>
      <c r="G943" s="5">
        <v>10.1</v>
      </c>
      <c r="H943" s="6">
        <v>1190</v>
      </c>
      <c r="I943" s="4">
        <v>4</v>
      </c>
      <c r="J943" s="4">
        <v>150</v>
      </c>
      <c r="K943" s="4">
        <v>0</v>
      </c>
      <c r="L943" s="4">
        <v>12</v>
      </c>
      <c r="M943" s="4">
        <v>3</v>
      </c>
      <c r="N943" s="5">
        <v>43</v>
      </c>
      <c r="O943" s="7">
        <f t="shared" si="112"/>
        <v>3</v>
      </c>
      <c r="P943" s="7">
        <f t="shared" si="113"/>
        <v>4</v>
      </c>
      <c r="Q943" s="7">
        <f t="shared" si="114"/>
        <v>3</v>
      </c>
      <c r="R943" s="7">
        <f t="shared" si="115"/>
        <v>10</v>
      </c>
      <c r="S943" s="8">
        <f t="shared" si="116"/>
        <v>117.9</v>
      </c>
      <c r="T943" s="7" t="str">
        <f t="shared" si="117"/>
        <v>B - Kernkunde</v>
      </c>
      <c r="U943" s="4">
        <f>ROUND(((E943-Hilfswerte!$B$20)/Hilfswerte!$B$21)+((F943-Hilfswerte!$B$22)/Hilfswerte!$B$23)+((G943-Hilfswerte!$B$24)/Hilfswerte!$B$25)+0.1*INDEX(Hilfswerte!$B$4:$B$15,MATCH(C943,Hilfswerte!$A$4:$A$15,0)),2)</f>
        <v>-0.72</v>
      </c>
      <c r="V943" s="4">
        <f>ROUND(SQRT((((E943-Hilfswerte!$B$20)/Hilfswerte!$B$21)-Hilfswerte!$B$28)^2+(((F943-Hilfswerte!$B$22)/Hilfswerte!$B$23)-Hilfswerte!$B$29)^2+(((G943-Hilfswerte!$B$24)/Hilfswerte!$B$25)-Hilfswerte!$B$30)^2),3)</f>
        <v>0.80400000000000005</v>
      </c>
      <c r="W943" s="4">
        <f>ROUND(E943*Hilfswerte!$B$31,0)</f>
        <v>7194</v>
      </c>
      <c r="X943" s="4">
        <f t="shared" si="118"/>
        <v>6004</v>
      </c>
      <c r="Y943" s="4" t="str">
        <f>IF(T943="A - Top-Kunde","bereits Top-Kunde",IF(AND(V943&lt;=Hilfswerte!$B$34,H943&lt;0.5*W943),"Hoch",IF(AND(V943&lt;=Hilfswerte!$B$35,H943&lt;0.7*W943),"Mittel","Niedrig")))</f>
        <v>Hoch</v>
      </c>
      <c r="Z943" s="4">
        <f t="shared" si="119"/>
        <v>9.9</v>
      </c>
      <c r="AA943" s="4" t="str">
        <f>IF(J943&gt;365,"Bereits abgewandert (Segment D)",IF(Z943&gt;=Hilfswerte!$B$38,"Rot - akut gefaehrdet",IF(Z943&gt;=Hilfswerte!$B$39,"Gelb - beobachten","Gruen - stabil")))</f>
        <v>Gruen - stabil</v>
      </c>
    </row>
    <row r="944" spans="1:27" ht="15" customHeight="1" x14ac:dyDescent="0.25">
      <c r="A944" s="4" t="s">
        <v>1282</v>
      </c>
      <c r="B944" s="4" t="s">
        <v>483</v>
      </c>
      <c r="C944" s="4" t="s">
        <v>29</v>
      </c>
      <c r="D944" s="4" t="s">
        <v>106</v>
      </c>
      <c r="E944" s="4">
        <v>24</v>
      </c>
      <c r="F944" s="5">
        <v>3.8</v>
      </c>
      <c r="G944" s="5">
        <v>19.100000000000001</v>
      </c>
      <c r="H944" s="6">
        <v>520</v>
      </c>
      <c r="I944" s="4">
        <v>4</v>
      </c>
      <c r="J944" s="4">
        <v>22</v>
      </c>
      <c r="K944" s="4">
        <v>0</v>
      </c>
      <c r="L944" s="4">
        <v>6</v>
      </c>
      <c r="M944" s="4">
        <v>1</v>
      </c>
      <c r="N944" s="5">
        <v>-14.4</v>
      </c>
      <c r="O944" s="7">
        <f t="shared" si="112"/>
        <v>5</v>
      </c>
      <c r="P944" s="7">
        <f t="shared" si="113"/>
        <v>4</v>
      </c>
      <c r="Q944" s="7">
        <f t="shared" si="114"/>
        <v>2</v>
      </c>
      <c r="R944" s="7">
        <f t="shared" si="115"/>
        <v>11</v>
      </c>
      <c r="S944" s="8">
        <f t="shared" si="116"/>
        <v>101</v>
      </c>
      <c r="T944" s="7" t="str">
        <f t="shared" si="117"/>
        <v>C - Entwicklungspotenzial</v>
      </c>
      <c r="U944" s="4">
        <f>ROUND(((E944-Hilfswerte!$B$20)/Hilfswerte!$B$21)+((F944-Hilfswerte!$B$22)/Hilfswerte!$B$23)+((G944-Hilfswerte!$B$24)/Hilfswerte!$B$25)+0.1*INDEX(Hilfswerte!$B$4:$B$15,MATCH(C944,Hilfswerte!$A$4:$A$15,0)),2)</f>
        <v>0.83</v>
      </c>
      <c r="V944" s="4">
        <f>ROUND(SQRT((((E944-Hilfswerte!$B$20)/Hilfswerte!$B$21)-Hilfswerte!$B$28)^2+(((F944-Hilfswerte!$B$22)/Hilfswerte!$B$23)-Hilfswerte!$B$29)^2+(((G944-Hilfswerte!$B$24)/Hilfswerte!$B$25)-Hilfswerte!$B$30)^2),3)</f>
        <v>1.522</v>
      </c>
      <c r="W944" s="4">
        <f>ROUND(E944*Hilfswerte!$B$31,0)</f>
        <v>4933</v>
      </c>
      <c r="X944" s="4">
        <f t="shared" si="118"/>
        <v>4413</v>
      </c>
      <c r="Y944" s="4" t="str">
        <f>IF(T944="A - Top-Kunde","bereits Top-Kunde",IF(AND(V944&lt;=Hilfswerte!$B$34,H944&lt;0.5*W944),"Hoch",IF(AND(V944&lt;=Hilfswerte!$B$35,H944&lt;0.7*W944),"Mittel","Niedrig")))</f>
        <v>Niedrig</v>
      </c>
      <c r="Z944" s="4">
        <f t="shared" si="119"/>
        <v>8.1</v>
      </c>
      <c r="AA944" s="4" t="str">
        <f>IF(J944&gt;365,"Bereits abgewandert (Segment D)",IF(Z944&gt;=Hilfswerte!$B$38,"Rot - akut gefaehrdet",IF(Z944&gt;=Hilfswerte!$B$39,"Gelb - beobachten","Gruen - stabil")))</f>
        <v>Gruen - stabil</v>
      </c>
    </row>
    <row r="945" spans="1:27" ht="15" customHeight="1" x14ac:dyDescent="0.25">
      <c r="A945" s="4" t="s">
        <v>1283</v>
      </c>
      <c r="B945" s="4" t="s">
        <v>1050</v>
      </c>
      <c r="C945" s="4" t="s">
        <v>47</v>
      </c>
      <c r="D945" s="4" t="s">
        <v>30</v>
      </c>
      <c r="E945" s="4">
        <v>78</v>
      </c>
      <c r="F945" s="5">
        <v>17.100000000000001</v>
      </c>
      <c r="G945" s="5">
        <v>4.4000000000000004</v>
      </c>
      <c r="H945" s="6">
        <v>6560</v>
      </c>
      <c r="I945" s="4">
        <v>3</v>
      </c>
      <c r="J945" s="4">
        <v>13</v>
      </c>
      <c r="K945" s="4">
        <v>0</v>
      </c>
      <c r="L945" s="4">
        <v>8</v>
      </c>
      <c r="M945" s="4">
        <v>5</v>
      </c>
      <c r="N945" s="5">
        <v>27.7</v>
      </c>
      <c r="O945" s="7">
        <f t="shared" si="112"/>
        <v>5</v>
      </c>
      <c r="P945" s="7">
        <f t="shared" si="113"/>
        <v>3</v>
      </c>
      <c r="Q945" s="7">
        <f t="shared" si="114"/>
        <v>4</v>
      </c>
      <c r="R945" s="7">
        <f t="shared" si="115"/>
        <v>12</v>
      </c>
      <c r="S945" s="8">
        <f t="shared" si="116"/>
        <v>131.5</v>
      </c>
      <c r="T945" s="7" t="str">
        <f t="shared" si="117"/>
        <v>A - Top-Kunde</v>
      </c>
      <c r="U945" s="4">
        <f>ROUND(((E945-Hilfswerte!$B$20)/Hilfswerte!$B$21)+((F945-Hilfswerte!$B$22)/Hilfswerte!$B$23)+((G945-Hilfswerte!$B$24)/Hilfswerte!$B$25)+0.1*INDEX(Hilfswerte!$B$4:$B$15,MATCH(C945,Hilfswerte!$A$4:$A$15,0)),2)</f>
        <v>-1.22</v>
      </c>
      <c r="V945" s="4">
        <f>ROUND(SQRT((((E945-Hilfswerte!$B$20)/Hilfswerte!$B$21)-Hilfswerte!$B$28)^2+(((F945-Hilfswerte!$B$22)/Hilfswerte!$B$23)-Hilfswerte!$B$29)^2+(((G945-Hilfswerte!$B$24)/Hilfswerte!$B$25)-Hilfswerte!$B$30)^2),3)</f>
        <v>1.2050000000000001</v>
      </c>
      <c r="W945" s="4">
        <f>ROUND(E945*Hilfswerte!$B$31,0)</f>
        <v>16033</v>
      </c>
      <c r="X945" s="4">
        <f t="shared" si="118"/>
        <v>9473</v>
      </c>
      <c r="Y945" s="4" t="str">
        <f>IF(T945="A - Top-Kunde","bereits Top-Kunde",IF(AND(V945&lt;=Hilfswerte!$B$34,H945&lt;0.5*W945),"Hoch",IF(AND(V945&lt;=Hilfswerte!$B$35,H945&lt;0.7*W945),"Mittel","Niedrig")))</f>
        <v>bereits Top-Kunde</v>
      </c>
      <c r="Z945" s="4">
        <f t="shared" si="119"/>
        <v>2.2999999999999998</v>
      </c>
      <c r="AA945" s="4" t="str">
        <f>IF(J945&gt;365,"Bereits abgewandert (Segment D)",IF(Z945&gt;=Hilfswerte!$B$38,"Rot - akut gefaehrdet",IF(Z945&gt;=Hilfswerte!$B$39,"Gelb - beobachten","Gruen - stabil")))</f>
        <v>Gruen - stabil</v>
      </c>
    </row>
    <row r="946" spans="1:27" ht="15" customHeight="1" x14ac:dyDescent="0.25">
      <c r="A946" s="4" t="s">
        <v>1284</v>
      </c>
      <c r="B946" s="4" t="s">
        <v>350</v>
      </c>
      <c r="C946" s="4" t="s">
        <v>59</v>
      </c>
      <c r="D946" s="4" t="s">
        <v>48</v>
      </c>
      <c r="E946" s="4">
        <v>28</v>
      </c>
      <c r="F946" s="5">
        <v>6</v>
      </c>
      <c r="G946" s="5">
        <v>18.899999999999999</v>
      </c>
      <c r="H946" s="6">
        <v>3460</v>
      </c>
      <c r="I946" s="4">
        <v>1</v>
      </c>
      <c r="J946" s="4">
        <v>273</v>
      </c>
      <c r="K946" s="4">
        <v>0</v>
      </c>
      <c r="L946" s="4">
        <v>-5</v>
      </c>
      <c r="M946" s="4">
        <v>6</v>
      </c>
      <c r="N946" s="5">
        <v>9.1999999999999993</v>
      </c>
      <c r="O946" s="7">
        <f t="shared" si="112"/>
        <v>2</v>
      </c>
      <c r="P946" s="7">
        <f t="shared" si="113"/>
        <v>1</v>
      </c>
      <c r="Q946" s="7">
        <f t="shared" si="114"/>
        <v>4</v>
      </c>
      <c r="R946" s="7">
        <f t="shared" si="115"/>
        <v>7</v>
      </c>
      <c r="S946" s="8">
        <f t="shared" si="116"/>
        <v>74.599999999999994</v>
      </c>
      <c r="T946" s="7" t="str">
        <f t="shared" si="117"/>
        <v>C - Entwicklungspotenzial</v>
      </c>
      <c r="U946" s="4">
        <f>ROUND(((E946-Hilfswerte!$B$20)/Hilfswerte!$B$21)+((F946-Hilfswerte!$B$22)/Hilfswerte!$B$23)+((G946-Hilfswerte!$B$24)/Hilfswerte!$B$25)+0.1*INDEX(Hilfswerte!$B$4:$B$15,MATCH(C946,Hilfswerte!$A$4:$A$15,0)),2)</f>
        <v>0.52</v>
      </c>
      <c r="V946" s="4">
        <f>ROUND(SQRT((((E946-Hilfswerte!$B$20)/Hilfswerte!$B$21)-Hilfswerte!$B$28)^2+(((F946-Hilfswerte!$B$22)/Hilfswerte!$B$23)-Hilfswerte!$B$29)^2+(((G946-Hilfswerte!$B$24)/Hilfswerte!$B$25)-Hilfswerte!$B$30)^2),3)</f>
        <v>1.474</v>
      </c>
      <c r="W946" s="4">
        <f>ROUND(E946*Hilfswerte!$B$31,0)</f>
        <v>5755</v>
      </c>
      <c r="X946" s="4">
        <f t="shared" si="118"/>
        <v>2295</v>
      </c>
      <c r="Y946" s="4" t="str">
        <f>IF(T946="A - Top-Kunde","bereits Top-Kunde",IF(AND(V946&lt;=Hilfswerte!$B$34,H946&lt;0.5*W946),"Hoch",IF(AND(V946&lt;=Hilfswerte!$B$35,H946&lt;0.7*W946),"Mittel","Niedrig")))</f>
        <v>Niedrig</v>
      </c>
      <c r="Z946" s="4">
        <f t="shared" si="119"/>
        <v>13.7</v>
      </c>
      <c r="AA946" s="4" t="str">
        <f>IF(J946&gt;365,"Bereits abgewandert (Segment D)",IF(Z946&gt;=Hilfswerte!$B$38,"Rot - akut gefaehrdet",IF(Z946&gt;=Hilfswerte!$B$39,"Gelb - beobachten","Gruen - stabil")))</f>
        <v>Gelb - beobachten</v>
      </c>
    </row>
    <row r="947" spans="1:27" ht="15" customHeight="1" x14ac:dyDescent="0.25">
      <c r="A947" s="4" t="s">
        <v>1285</v>
      </c>
      <c r="B947" s="4" t="s">
        <v>190</v>
      </c>
      <c r="C947" s="4" t="s">
        <v>51</v>
      </c>
      <c r="D947" s="4" t="s">
        <v>52</v>
      </c>
      <c r="E947" s="4">
        <v>212</v>
      </c>
      <c r="F947" s="5">
        <v>36</v>
      </c>
      <c r="G947" s="5">
        <v>17.2</v>
      </c>
      <c r="H947" s="6">
        <v>113720</v>
      </c>
      <c r="I947" s="4">
        <v>3</v>
      </c>
      <c r="J947" s="4">
        <v>70</v>
      </c>
      <c r="K947" s="4">
        <v>1</v>
      </c>
      <c r="L947" s="4">
        <v>3</v>
      </c>
      <c r="M947" s="4">
        <v>4</v>
      </c>
      <c r="N947" s="5">
        <v>1.7</v>
      </c>
      <c r="O947" s="7">
        <f t="shared" si="112"/>
        <v>4</v>
      </c>
      <c r="P947" s="7">
        <f t="shared" si="113"/>
        <v>3</v>
      </c>
      <c r="Q947" s="7">
        <f t="shared" si="114"/>
        <v>5</v>
      </c>
      <c r="R947" s="7">
        <f t="shared" si="115"/>
        <v>12</v>
      </c>
      <c r="S947" s="8">
        <f t="shared" si="116"/>
        <v>114</v>
      </c>
      <c r="T947" s="7" t="str">
        <f t="shared" si="117"/>
        <v>B - Kernkunde</v>
      </c>
      <c r="U947" s="4">
        <f>ROUND(((E947-Hilfswerte!$B$20)/Hilfswerte!$B$21)+((F947-Hilfswerte!$B$22)/Hilfswerte!$B$23)+((G947-Hilfswerte!$B$24)/Hilfswerte!$B$25)+0.1*INDEX(Hilfswerte!$B$4:$B$15,MATCH(C947,Hilfswerte!$A$4:$A$15,0)),2)</f>
        <v>2</v>
      </c>
      <c r="V947" s="4">
        <f>ROUND(SQRT((((E947-Hilfswerte!$B$20)/Hilfswerte!$B$21)-Hilfswerte!$B$28)^2+(((F947-Hilfswerte!$B$22)/Hilfswerte!$B$23)-Hilfswerte!$B$29)^2+(((G947-Hilfswerte!$B$24)/Hilfswerte!$B$25)-Hilfswerte!$B$30)^2),3)</f>
        <v>0.97099999999999997</v>
      </c>
      <c r="W947" s="4">
        <f>ROUND(E947*Hilfswerte!$B$31,0)</f>
        <v>43576</v>
      </c>
      <c r="X947" s="4">
        <f t="shared" si="118"/>
        <v>0</v>
      </c>
      <c r="Y947" s="4" t="str">
        <f>IF(T947="A - Top-Kunde","bereits Top-Kunde",IF(AND(V947&lt;=Hilfswerte!$B$34,H947&lt;0.5*W947),"Hoch",IF(AND(V947&lt;=Hilfswerte!$B$35,H947&lt;0.7*W947),"Mittel","Niedrig")))</f>
        <v>Niedrig</v>
      </c>
      <c r="Z947" s="4">
        <f t="shared" si="119"/>
        <v>7.1</v>
      </c>
      <c r="AA947" s="4" t="str">
        <f>IF(J947&gt;365,"Bereits abgewandert (Segment D)",IF(Z947&gt;=Hilfswerte!$B$38,"Rot - akut gefaehrdet",IF(Z947&gt;=Hilfswerte!$B$39,"Gelb - beobachten","Gruen - stabil")))</f>
        <v>Gruen - stabil</v>
      </c>
    </row>
    <row r="948" spans="1:27" ht="15" customHeight="1" x14ac:dyDescent="0.25">
      <c r="A948" s="4" t="s">
        <v>1286</v>
      </c>
      <c r="B948" s="4" t="s">
        <v>782</v>
      </c>
      <c r="C948" s="4" t="s">
        <v>51</v>
      </c>
      <c r="D948" s="4" t="s">
        <v>30</v>
      </c>
      <c r="E948" s="4">
        <v>71</v>
      </c>
      <c r="F948" s="5">
        <v>15.2</v>
      </c>
      <c r="G948" s="5">
        <v>15.9</v>
      </c>
      <c r="H948" s="6">
        <v>15350</v>
      </c>
      <c r="I948" s="4">
        <v>2</v>
      </c>
      <c r="J948" s="4">
        <v>166</v>
      </c>
      <c r="K948" s="4">
        <v>0</v>
      </c>
      <c r="L948" s="4">
        <v>12</v>
      </c>
      <c r="M948" s="4">
        <v>4</v>
      </c>
      <c r="N948" s="5">
        <v>12.3</v>
      </c>
      <c r="O948" s="7">
        <f t="shared" si="112"/>
        <v>3</v>
      </c>
      <c r="P948" s="7">
        <f t="shared" si="113"/>
        <v>2</v>
      </c>
      <c r="Q948" s="7">
        <f t="shared" si="114"/>
        <v>5</v>
      </c>
      <c r="R948" s="7">
        <f t="shared" si="115"/>
        <v>10</v>
      </c>
      <c r="S948" s="8">
        <f t="shared" si="116"/>
        <v>102.6</v>
      </c>
      <c r="T948" s="7" t="str">
        <f t="shared" si="117"/>
        <v>C - Entwicklungspotenzial</v>
      </c>
      <c r="U948" s="4">
        <f>ROUND(((E948-Hilfswerte!$B$20)/Hilfswerte!$B$21)+((F948-Hilfswerte!$B$22)/Hilfswerte!$B$23)+((G948-Hilfswerte!$B$24)/Hilfswerte!$B$25)+0.1*INDEX(Hilfswerte!$B$4:$B$15,MATCH(C948,Hilfswerte!$A$4:$A$15,0)),2)</f>
        <v>0.81</v>
      </c>
      <c r="V948" s="4">
        <f>ROUND(SQRT((((E948-Hilfswerte!$B$20)/Hilfswerte!$B$21)-Hilfswerte!$B$28)^2+(((F948-Hilfswerte!$B$22)/Hilfswerte!$B$23)-Hilfswerte!$B$29)^2+(((G948-Hilfswerte!$B$24)/Hilfswerte!$B$25)-Hilfswerte!$B$30)^2),3)</f>
        <v>0.94199999999999995</v>
      </c>
      <c r="W948" s="4">
        <f>ROUND(E948*Hilfswerte!$B$31,0)</f>
        <v>14594</v>
      </c>
      <c r="X948" s="4">
        <f t="shared" si="118"/>
        <v>0</v>
      </c>
      <c r="Y948" s="4" t="str">
        <f>IF(T948="A - Top-Kunde","bereits Top-Kunde",IF(AND(V948&lt;=Hilfswerte!$B$34,H948&lt;0.5*W948),"Hoch",IF(AND(V948&lt;=Hilfswerte!$B$35,H948&lt;0.7*W948),"Mittel","Niedrig")))</f>
        <v>Niedrig</v>
      </c>
      <c r="Z948" s="4">
        <f t="shared" si="119"/>
        <v>10.7</v>
      </c>
      <c r="AA948" s="4" t="str">
        <f>IF(J948&gt;365,"Bereits abgewandert (Segment D)",IF(Z948&gt;=Hilfswerte!$B$38,"Rot - akut gefaehrdet",IF(Z948&gt;=Hilfswerte!$B$39,"Gelb - beobachten","Gruen - stabil")))</f>
        <v>Gruen - stabil</v>
      </c>
    </row>
    <row r="949" spans="1:27" ht="15" customHeight="1" x14ac:dyDescent="0.25">
      <c r="A949" s="4" t="s">
        <v>1287</v>
      </c>
      <c r="B949" s="4" t="s">
        <v>836</v>
      </c>
      <c r="C949" s="4" t="s">
        <v>51</v>
      </c>
      <c r="D949" s="4" t="s">
        <v>30</v>
      </c>
      <c r="E949" s="4">
        <v>311</v>
      </c>
      <c r="F949" s="5">
        <v>118.6</v>
      </c>
      <c r="G949" s="5">
        <v>16.899999999999999</v>
      </c>
      <c r="H949" s="6">
        <v>12120</v>
      </c>
      <c r="I949" s="4">
        <v>1</v>
      </c>
      <c r="J949" s="4">
        <v>153</v>
      </c>
      <c r="K949" s="4">
        <v>1</v>
      </c>
      <c r="L949" s="4">
        <v>16</v>
      </c>
      <c r="M949" s="4">
        <v>5</v>
      </c>
      <c r="N949" s="5">
        <v>-18</v>
      </c>
      <c r="O949" s="7">
        <f t="shared" si="112"/>
        <v>3</v>
      </c>
      <c r="P949" s="7">
        <f t="shared" si="113"/>
        <v>1</v>
      </c>
      <c r="Q949" s="7">
        <f t="shared" si="114"/>
        <v>5</v>
      </c>
      <c r="R949" s="7">
        <f t="shared" si="115"/>
        <v>9</v>
      </c>
      <c r="S949" s="8">
        <f t="shared" si="116"/>
        <v>70.2</v>
      </c>
      <c r="T949" s="7" t="str">
        <f t="shared" si="117"/>
        <v>C - Entwicklungspotenzial</v>
      </c>
      <c r="U949" s="4">
        <f>ROUND(((E949-Hilfswerte!$B$20)/Hilfswerte!$B$21)+((F949-Hilfswerte!$B$22)/Hilfswerte!$B$23)+((G949-Hilfswerte!$B$24)/Hilfswerte!$B$25)+0.1*INDEX(Hilfswerte!$B$4:$B$15,MATCH(C949,Hilfswerte!$A$4:$A$15,0)),2)</f>
        <v>3.86</v>
      </c>
      <c r="V949" s="4">
        <f>ROUND(SQRT((((E949-Hilfswerte!$B$20)/Hilfswerte!$B$21)-Hilfswerte!$B$28)^2+(((F949-Hilfswerte!$B$22)/Hilfswerte!$B$23)-Hilfswerte!$B$29)^2+(((G949-Hilfswerte!$B$24)/Hilfswerte!$B$25)-Hilfswerte!$B$30)^2),3)</f>
        <v>1.8240000000000001</v>
      </c>
      <c r="W949" s="4">
        <f>ROUND(E949*Hilfswerte!$B$31,0)</f>
        <v>63925</v>
      </c>
      <c r="X949" s="4">
        <f t="shared" si="118"/>
        <v>51805</v>
      </c>
      <c r="Y949" s="4" t="str">
        <f>IF(T949="A - Top-Kunde","bereits Top-Kunde",IF(AND(V949&lt;=Hilfswerte!$B$34,H949&lt;0.5*W949),"Hoch",IF(AND(V949&lt;=Hilfswerte!$B$35,H949&lt;0.7*W949),"Mittel","Niedrig")))</f>
        <v>Niedrig</v>
      </c>
      <c r="Z949" s="4">
        <f t="shared" si="119"/>
        <v>21.1</v>
      </c>
      <c r="AA949" s="4" t="str">
        <f>IF(J949&gt;365,"Bereits abgewandert (Segment D)",IF(Z949&gt;=Hilfswerte!$B$38,"Rot - akut gefaehrdet",IF(Z949&gt;=Hilfswerte!$B$39,"Gelb - beobachten","Gruen - stabil")))</f>
        <v>Rot - akut gefaehrdet</v>
      </c>
    </row>
    <row r="950" spans="1:27" ht="15" customHeight="1" x14ac:dyDescent="0.25">
      <c r="A950" s="4" t="s">
        <v>1288</v>
      </c>
      <c r="B950" s="4" t="s">
        <v>900</v>
      </c>
      <c r="C950" s="4" t="s">
        <v>84</v>
      </c>
      <c r="D950" s="4" t="s">
        <v>52</v>
      </c>
      <c r="E950" s="4">
        <v>64</v>
      </c>
      <c r="F950" s="5">
        <v>13.1</v>
      </c>
      <c r="G950" s="5">
        <v>16.399999999999999</v>
      </c>
      <c r="H950" s="6">
        <v>2890</v>
      </c>
      <c r="I950" s="4">
        <v>1</v>
      </c>
      <c r="J950" s="4">
        <v>141</v>
      </c>
      <c r="K950" s="4">
        <v>0</v>
      </c>
      <c r="L950" s="4">
        <v>0</v>
      </c>
      <c r="M950" s="4">
        <v>5</v>
      </c>
      <c r="N950" s="5">
        <v>-3.3</v>
      </c>
      <c r="O950" s="7">
        <f t="shared" si="112"/>
        <v>3</v>
      </c>
      <c r="P950" s="7">
        <f t="shared" si="113"/>
        <v>1</v>
      </c>
      <c r="Q950" s="7">
        <f t="shared" si="114"/>
        <v>4</v>
      </c>
      <c r="R950" s="7">
        <f t="shared" si="115"/>
        <v>8</v>
      </c>
      <c r="S950" s="8">
        <f t="shared" si="116"/>
        <v>78.400000000000006</v>
      </c>
      <c r="T950" s="7" t="str">
        <f t="shared" si="117"/>
        <v>C - Entwicklungspotenzial</v>
      </c>
      <c r="U950" s="4">
        <f>ROUND(((E950-Hilfswerte!$B$20)/Hilfswerte!$B$21)+((F950-Hilfswerte!$B$22)/Hilfswerte!$B$23)+((G950-Hilfswerte!$B$24)/Hilfswerte!$B$25)+0.1*INDEX(Hilfswerte!$B$4:$B$15,MATCH(C950,Hilfswerte!$A$4:$A$15,0)),2)</f>
        <v>0.48</v>
      </c>
      <c r="V950" s="4">
        <f>ROUND(SQRT((((E950-Hilfswerte!$B$20)/Hilfswerte!$B$21)-Hilfswerte!$B$28)^2+(((F950-Hilfswerte!$B$22)/Hilfswerte!$B$23)-Hilfswerte!$B$29)^2+(((G950-Hilfswerte!$B$24)/Hilfswerte!$B$25)-Hilfswerte!$B$30)^2),3)</f>
        <v>1.0349999999999999</v>
      </c>
      <c r="W950" s="4">
        <f>ROUND(E950*Hilfswerte!$B$31,0)</f>
        <v>13155</v>
      </c>
      <c r="X950" s="4">
        <f t="shared" si="118"/>
        <v>10265</v>
      </c>
      <c r="Y950" s="4" t="str">
        <f>IF(T950="A - Top-Kunde","bereits Top-Kunde",IF(AND(V950&lt;=Hilfswerte!$B$34,H950&lt;0.5*W950),"Hoch",IF(AND(V950&lt;=Hilfswerte!$B$35,H950&lt;0.7*W950),"Mittel","Niedrig")))</f>
        <v>Mittel</v>
      </c>
      <c r="Z950" s="4">
        <f t="shared" si="119"/>
        <v>8.4</v>
      </c>
      <c r="AA950" s="4" t="str">
        <f>IF(J950&gt;365,"Bereits abgewandert (Segment D)",IF(Z950&gt;=Hilfswerte!$B$38,"Rot - akut gefaehrdet",IF(Z950&gt;=Hilfswerte!$B$39,"Gelb - beobachten","Gruen - stabil")))</f>
        <v>Gruen - stabil</v>
      </c>
    </row>
    <row r="951" spans="1:27" ht="15" customHeight="1" x14ac:dyDescent="0.25">
      <c r="A951" s="4" t="s">
        <v>1289</v>
      </c>
      <c r="B951" s="4" t="s">
        <v>165</v>
      </c>
      <c r="C951" s="4" t="s">
        <v>74</v>
      </c>
      <c r="D951" s="4" t="s">
        <v>52</v>
      </c>
      <c r="E951" s="4">
        <v>16</v>
      </c>
      <c r="F951" s="5">
        <v>3.3</v>
      </c>
      <c r="G951" s="5">
        <v>4</v>
      </c>
      <c r="H951" s="6">
        <v>1980</v>
      </c>
      <c r="I951" s="4">
        <v>3</v>
      </c>
      <c r="J951" s="4">
        <v>55</v>
      </c>
      <c r="K951" s="4">
        <v>1</v>
      </c>
      <c r="L951" s="4">
        <v>18</v>
      </c>
      <c r="M951" s="4">
        <v>4</v>
      </c>
      <c r="N951" s="5">
        <v>9.9</v>
      </c>
      <c r="O951" s="7">
        <f t="shared" si="112"/>
        <v>4</v>
      </c>
      <c r="P951" s="7">
        <f t="shared" si="113"/>
        <v>3</v>
      </c>
      <c r="Q951" s="7">
        <f t="shared" si="114"/>
        <v>3</v>
      </c>
      <c r="R951" s="7">
        <f t="shared" si="115"/>
        <v>10</v>
      </c>
      <c r="S951" s="8">
        <f t="shared" si="116"/>
        <v>93.6</v>
      </c>
      <c r="T951" s="7" t="str">
        <f t="shared" si="117"/>
        <v>C - Entwicklungspotenzial</v>
      </c>
      <c r="U951" s="4">
        <f>ROUND(((E951-Hilfswerte!$B$20)/Hilfswerte!$B$21)+((F951-Hilfswerte!$B$22)/Hilfswerte!$B$23)+((G951-Hilfswerte!$B$24)/Hilfswerte!$B$25)+0.1*INDEX(Hilfswerte!$B$4:$B$15,MATCH(C951,Hilfswerte!$A$4:$A$15,0)),2)</f>
        <v>-1.9</v>
      </c>
      <c r="V951" s="4">
        <f>ROUND(SQRT((((E951-Hilfswerte!$B$20)/Hilfswerte!$B$21)-Hilfswerte!$B$28)^2+(((F951-Hilfswerte!$B$22)/Hilfswerte!$B$23)-Hilfswerte!$B$29)^2+(((G951-Hilfswerte!$B$24)/Hilfswerte!$B$25)-Hilfswerte!$B$30)^2),3)</f>
        <v>1.454</v>
      </c>
      <c r="W951" s="4">
        <f>ROUND(E951*Hilfswerte!$B$31,0)</f>
        <v>3289</v>
      </c>
      <c r="X951" s="4">
        <f t="shared" si="118"/>
        <v>1309</v>
      </c>
      <c r="Y951" s="4" t="str">
        <f>IF(T951="A - Top-Kunde","bereits Top-Kunde",IF(AND(V951&lt;=Hilfswerte!$B$34,H951&lt;0.5*W951),"Hoch",IF(AND(V951&lt;=Hilfswerte!$B$35,H951&lt;0.7*W951),"Mittel","Niedrig")))</f>
        <v>Niedrig</v>
      </c>
      <c r="Z951" s="4">
        <f t="shared" si="119"/>
        <v>9.4</v>
      </c>
      <c r="AA951" s="4" t="str">
        <f>IF(J951&gt;365,"Bereits abgewandert (Segment D)",IF(Z951&gt;=Hilfswerte!$B$38,"Rot - akut gefaehrdet",IF(Z951&gt;=Hilfswerte!$B$39,"Gelb - beobachten","Gruen - stabil")))</f>
        <v>Gruen - stabil</v>
      </c>
    </row>
    <row r="952" spans="1:27" ht="15" customHeight="1" x14ac:dyDescent="0.25">
      <c r="A952" s="4" t="s">
        <v>1290</v>
      </c>
      <c r="B952" s="4" t="s">
        <v>474</v>
      </c>
      <c r="C952" s="4" t="s">
        <v>38</v>
      </c>
      <c r="D952" s="4" t="s">
        <v>30</v>
      </c>
      <c r="E952" s="4">
        <v>144</v>
      </c>
      <c r="F952" s="5">
        <v>33</v>
      </c>
      <c r="G952" s="5">
        <v>7.4</v>
      </c>
      <c r="H952" s="6">
        <v>11880</v>
      </c>
      <c r="I952" s="4">
        <v>1</v>
      </c>
      <c r="J952" s="4">
        <v>244</v>
      </c>
      <c r="K952" s="4">
        <v>0</v>
      </c>
      <c r="L952" s="4">
        <v>15</v>
      </c>
      <c r="M952" s="4">
        <v>1</v>
      </c>
      <c r="N952" s="5">
        <v>-15.9</v>
      </c>
      <c r="O952" s="7">
        <f t="shared" si="112"/>
        <v>2</v>
      </c>
      <c r="P952" s="7">
        <f t="shared" si="113"/>
        <v>1</v>
      </c>
      <c r="Q952" s="7">
        <f t="shared" si="114"/>
        <v>5</v>
      </c>
      <c r="R952" s="7">
        <f t="shared" si="115"/>
        <v>8</v>
      </c>
      <c r="S952" s="8">
        <f t="shared" si="116"/>
        <v>67.599999999999994</v>
      </c>
      <c r="T952" s="7" t="str">
        <f t="shared" si="117"/>
        <v>C - Entwicklungspotenzial</v>
      </c>
      <c r="U952" s="4">
        <f>ROUND(((E952-Hilfswerte!$B$20)/Hilfswerte!$B$21)+((F952-Hilfswerte!$B$22)/Hilfswerte!$B$23)+((G952-Hilfswerte!$B$24)/Hilfswerte!$B$25)+0.1*INDEX(Hilfswerte!$B$4:$B$15,MATCH(C952,Hilfswerte!$A$4:$A$15,0)),2)</f>
        <v>0.09</v>
      </c>
      <c r="V952" s="4">
        <f>ROUND(SQRT((((E952-Hilfswerte!$B$20)/Hilfswerte!$B$21)-Hilfswerte!$B$28)^2+(((F952-Hilfswerte!$B$22)/Hilfswerte!$B$23)-Hilfswerte!$B$29)^2+(((G952-Hilfswerte!$B$24)/Hilfswerte!$B$25)-Hilfswerte!$B$30)^2),3)</f>
        <v>0.61899999999999999</v>
      </c>
      <c r="W952" s="4">
        <f>ROUND(E952*Hilfswerte!$B$31,0)</f>
        <v>29599</v>
      </c>
      <c r="X952" s="4">
        <f t="shared" si="118"/>
        <v>17719</v>
      </c>
      <c r="Y952" s="4" t="str">
        <f>IF(T952="A - Top-Kunde","bereits Top-Kunde",IF(AND(V952&lt;=Hilfswerte!$B$34,H952&lt;0.5*W952),"Hoch",IF(AND(V952&lt;=Hilfswerte!$B$35,H952&lt;0.7*W952),"Mittel","Niedrig")))</f>
        <v>Hoch</v>
      </c>
      <c r="Z952" s="4">
        <f t="shared" si="119"/>
        <v>21.6</v>
      </c>
      <c r="AA952" s="4" t="str">
        <f>IF(J952&gt;365,"Bereits abgewandert (Segment D)",IF(Z952&gt;=Hilfswerte!$B$38,"Rot - akut gefaehrdet",IF(Z952&gt;=Hilfswerte!$B$39,"Gelb - beobachten","Gruen - stabil")))</f>
        <v>Rot - akut gefaehrdet</v>
      </c>
    </row>
    <row r="953" spans="1:27" ht="15" customHeight="1" x14ac:dyDescent="0.25">
      <c r="A953" s="4" t="s">
        <v>1291</v>
      </c>
      <c r="B953" s="4" t="s">
        <v>639</v>
      </c>
      <c r="C953" s="4" t="s">
        <v>62</v>
      </c>
      <c r="D953" s="4" t="s">
        <v>30</v>
      </c>
      <c r="E953" s="4">
        <v>59</v>
      </c>
      <c r="F953" s="5">
        <v>10.199999999999999</v>
      </c>
      <c r="G953" s="5">
        <v>11.3</v>
      </c>
      <c r="H953" s="6">
        <v>1290</v>
      </c>
      <c r="I953" s="4">
        <v>5</v>
      </c>
      <c r="J953" s="4">
        <v>4</v>
      </c>
      <c r="K953" s="4">
        <v>2</v>
      </c>
      <c r="L953" s="4">
        <v>12</v>
      </c>
      <c r="M953" s="4">
        <v>1</v>
      </c>
      <c r="N953" s="5">
        <v>21</v>
      </c>
      <c r="O953" s="7">
        <f t="shared" si="112"/>
        <v>5</v>
      </c>
      <c r="P953" s="7">
        <f t="shared" si="113"/>
        <v>5</v>
      </c>
      <c r="Q953" s="7">
        <f t="shared" si="114"/>
        <v>3</v>
      </c>
      <c r="R953" s="7">
        <f t="shared" si="115"/>
        <v>13</v>
      </c>
      <c r="S953" s="8">
        <f t="shared" si="116"/>
        <v>124.9</v>
      </c>
      <c r="T953" s="7" t="str">
        <f t="shared" si="117"/>
        <v>B - Kernkunde</v>
      </c>
      <c r="U953" s="4">
        <f>ROUND(((E953-Hilfswerte!$B$20)/Hilfswerte!$B$21)+((F953-Hilfswerte!$B$22)/Hilfswerte!$B$23)+((G953-Hilfswerte!$B$24)/Hilfswerte!$B$25)+0.1*INDEX(Hilfswerte!$B$4:$B$15,MATCH(C953,Hilfswerte!$A$4:$A$15,0)),2)</f>
        <v>0.01</v>
      </c>
      <c r="V953" s="4">
        <f>ROUND(SQRT((((E953-Hilfswerte!$B$20)/Hilfswerte!$B$21)-Hilfswerte!$B$28)^2+(((F953-Hilfswerte!$B$22)/Hilfswerte!$B$23)-Hilfswerte!$B$29)^2+(((G953-Hilfswerte!$B$24)/Hilfswerte!$B$25)-Hilfswerte!$B$30)^2),3)</f>
        <v>0.67800000000000005</v>
      </c>
      <c r="W953" s="4">
        <f>ROUND(E953*Hilfswerte!$B$31,0)</f>
        <v>12127</v>
      </c>
      <c r="X953" s="4">
        <f t="shared" si="118"/>
        <v>10837</v>
      </c>
      <c r="Y953" s="4" t="str">
        <f>IF(T953="A - Top-Kunde","bereits Top-Kunde",IF(AND(V953&lt;=Hilfswerte!$B$34,H953&lt;0.5*W953),"Hoch",IF(AND(V953&lt;=Hilfswerte!$B$35,H953&lt;0.7*W953),"Mittel","Niedrig")))</f>
        <v>Hoch</v>
      </c>
      <c r="Z953" s="4">
        <f t="shared" si="119"/>
        <v>8.6</v>
      </c>
      <c r="AA953" s="4" t="str">
        <f>IF(J953&gt;365,"Bereits abgewandert (Segment D)",IF(Z953&gt;=Hilfswerte!$B$38,"Rot - akut gefaehrdet",IF(Z953&gt;=Hilfswerte!$B$39,"Gelb - beobachten","Gruen - stabil")))</f>
        <v>Gruen - stabil</v>
      </c>
    </row>
    <row r="954" spans="1:27" ht="15" customHeight="1" x14ac:dyDescent="0.25">
      <c r="A954" s="4" t="s">
        <v>1292</v>
      </c>
      <c r="B954" s="4" t="s">
        <v>134</v>
      </c>
      <c r="C954" s="4" t="s">
        <v>33</v>
      </c>
      <c r="D954" s="4" t="s">
        <v>30</v>
      </c>
      <c r="E954" s="4">
        <v>89</v>
      </c>
      <c r="F954" s="5">
        <v>18</v>
      </c>
      <c r="G954" s="5">
        <v>19.100000000000001</v>
      </c>
      <c r="H954" s="6">
        <v>23120</v>
      </c>
      <c r="I954" s="4">
        <v>4</v>
      </c>
      <c r="J954" s="4">
        <v>7</v>
      </c>
      <c r="K954" s="4">
        <v>1</v>
      </c>
      <c r="L954" s="4">
        <v>12</v>
      </c>
      <c r="M954" s="4">
        <v>5</v>
      </c>
      <c r="N954" s="5">
        <v>-26.3</v>
      </c>
      <c r="O954" s="7">
        <f t="shared" si="112"/>
        <v>5</v>
      </c>
      <c r="P954" s="7">
        <f t="shared" si="113"/>
        <v>4</v>
      </c>
      <c r="Q954" s="7">
        <f t="shared" si="114"/>
        <v>5</v>
      </c>
      <c r="R954" s="7">
        <f t="shared" si="115"/>
        <v>14</v>
      </c>
      <c r="S954" s="8">
        <f t="shared" si="116"/>
        <v>117.3</v>
      </c>
      <c r="T954" s="7" t="str">
        <f t="shared" si="117"/>
        <v>B - Kernkunde</v>
      </c>
      <c r="U954" s="4">
        <f>ROUND(((E954-Hilfswerte!$B$20)/Hilfswerte!$B$21)+((F954-Hilfswerte!$B$22)/Hilfswerte!$B$23)+((G954-Hilfswerte!$B$24)/Hilfswerte!$B$25)+0.1*INDEX(Hilfswerte!$B$4:$B$15,MATCH(C954,Hilfswerte!$A$4:$A$15,0)),2)</f>
        <v>1.1299999999999999</v>
      </c>
      <c r="V954" s="4">
        <f>ROUND(SQRT((((E954-Hilfswerte!$B$20)/Hilfswerte!$B$21)-Hilfswerte!$B$28)^2+(((F954-Hilfswerte!$B$22)/Hilfswerte!$B$23)-Hilfswerte!$B$29)^2+(((G954-Hilfswerte!$B$24)/Hilfswerte!$B$25)-Hilfswerte!$B$30)^2),3)</f>
        <v>1.3440000000000001</v>
      </c>
      <c r="W954" s="4">
        <f>ROUND(E954*Hilfswerte!$B$31,0)</f>
        <v>18294</v>
      </c>
      <c r="X954" s="4">
        <f t="shared" si="118"/>
        <v>0</v>
      </c>
      <c r="Y954" s="4" t="str">
        <f>IF(T954="A - Top-Kunde","bereits Top-Kunde",IF(AND(V954&lt;=Hilfswerte!$B$34,H954&lt;0.5*W954),"Hoch",IF(AND(V954&lt;=Hilfswerte!$B$35,H954&lt;0.7*W954),"Mittel","Niedrig")))</f>
        <v>Niedrig</v>
      </c>
      <c r="Z954" s="4">
        <f t="shared" si="119"/>
        <v>16.3</v>
      </c>
      <c r="AA954" s="4" t="str">
        <f>IF(J954&gt;365,"Bereits abgewandert (Segment D)",IF(Z954&gt;=Hilfswerte!$B$38,"Rot - akut gefaehrdet",IF(Z954&gt;=Hilfswerte!$B$39,"Gelb - beobachten","Gruen - stabil")))</f>
        <v>Gelb - beobachten</v>
      </c>
    </row>
    <row r="955" spans="1:27" ht="15" customHeight="1" x14ac:dyDescent="0.25">
      <c r="A955" s="4" t="s">
        <v>1293</v>
      </c>
      <c r="B955" s="4" t="s">
        <v>1107</v>
      </c>
      <c r="C955" s="4" t="s">
        <v>29</v>
      </c>
      <c r="D955" s="4" t="s">
        <v>106</v>
      </c>
      <c r="E955" s="4">
        <v>72</v>
      </c>
      <c r="F955" s="5">
        <v>20.6</v>
      </c>
      <c r="G955" s="5">
        <v>6.1</v>
      </c>
      <c r="H955" s="6">
        <v>450</v>
      </c>
      <c r="I955" s="4">
        <v>1</v>
      </c>
      <c r="J955" s="4">
        <v>124</v>
      </c>
      <c r="K955" s="4">
        <v>0</v>
      </c>
      <c r="L955" s="4">
        <v>-5</v>
      </c>
      <c r="M955" s="4">
        <v>2</v>
      </c>
      <c r="N955" s="5">
        <v>3.2</v>
      </c>
      <c r="O955" s="7">
        <f t="shared" si="112"/>
        <v>3</v>
      </c>
      <c r="P955" s="7">
        <f t="shared" si="113"/>
        <v>1</v>
      </c>
      <c r="Q955" s="7">
        <f t="shared" si="114"/>
        <v>2</v>
      </c>
      <c r="R955" s="7">
        <f t="shared" si="115"/>
        <v>6</v>
      </c>
      <c r="S955" s="8">
        <f t="shared" si="116"/>
        <v>61.6</v>
      </c>
      <c r="T955" s="7" t="str">
        <f t="shared" si="117"/>
        <v>C - Entwicklungspotenzial</v>
      </c>
      <c r="U955" s="4">
        <f>ROUND(((E955-Hilfswerte!$B$20)/Hilfswerte!$B$21)+((F955-Hilfswerte!$B$22)/Hilfswerte!$B$23)+((G955-Hilfswerte!$B$24)/Hilfswerte!$B$25)+0.1*INDEX(Hilfswerte!$B$4:$B$15,MATCH(C955,Hilfswerte!$A$4:$A$15,0)),2)</f>
        <v>-0.72</v>
      </c>
      <c r="V955" s="4">
        <f>ROUND(SQRT((((E955-Hilfswerte!$B$20)/Hilfswerte!$B$21)-Hilfswerte!$B$28)^2+(((F955-Hilfswerte!$B$22)/Hilfswerte!$B$23)-Hilfswerte!$B$29)^2+(((G955-Hilfswerte!$B$24)/Hilfswerte!$B$25)-Hilfswerte!$B$30)^2),3)</f>
        <v>0.95899999999999996</v>
      </c>
      <c r="W955" s="4">
        <f>ROUND(E955*Hilfswerte!$B$31,0)</f>
        <v>14799</v>
      </c>
      <c r="X955" s="4">
        <f t="shared" si="118"/>
        <v>14349</v>
      </c>
      <c r="Y955" s="4" t="str">
        <f>IF(T955="A - Top-Kunde","bereits Top-Kunde",IF(AND(V955&lt;=Hilfswerte!$B$34,H955&lt;0.5*W955),"Hoch",IF(AND(V955&lt;=Hilfswerte!$B$35,H955&lt;0.7*W955),"Mittel","Niedrig")))</f>
        <v>Mittel</v>
      </c>
      <c r="Z955" s="4">
        <f t="shared" si="119"/>
        <v>6.2</v>
      </c>
      <c r="AA955" s="4" t="str">
        <f>IF(J955&gt;365,"Bereits abgewandert (Segment D)",IF(Z955&gt;=Hilfswerte!$B$38,"Rot - akut gefaehrdet",IF(Z955&gt;=Hilfswerte!$B$39,"Gelb - beobachten","Gruen - stabil")))</f>
        <v>Gruen - stabil</v>
      </c>
    </row>
    <row r="956" spans="1:27" ht="15" customHeight="1" x14ac:dyDescent="0.25">
      <c r="A956" s="4" t="s">
        <v>1294</v>
      </c>
      <c r="B956" s="4" t="s">
        <v>158</v>
      </c>
      <c r="C956" s="4" t="s">
        <v>51</v>
      </c>
      <c r="D956" s="4" t="s">
        <v>30</v>
      </c>
      <c r="E956" s="4">
        <v>18</v>
      </c>
      <c r="F956" s="5">
        <v>4</v>
      </c>
      <c r="G956" s="5">
        <v>15.7</v>
      </c>
      <c r="H956" s="6">
        <v>1000</v>
      </c>
      <c r="I956" s="4">
        <v>3</v>
      </c>
      <c r="J956" s="4">
        <v>53</v>
      </c>
      <c r="K956" s="4">
        <v>1</v>
      </c>
      <c r="L956" s="4">
        <v>-2</v>
      </c>
      <c r="M956" s="4">
        <v>6</v>
      </c>
      <c r="N956" s="5">
        <v>19.2</v>
      </c>
      <c r="O956" s="7">
        <f t="shared" si="112"/>
        <v>4</v>
      </c>
      <c r="P956" s="7">
        <f t="shared" si="113"/>
        <v>3</v>
      </c>
      <c r="Q956" s="7">
        <f t="shared" si="114"/>
        <v>3</v>
      </c>
      <c r="R956" s="7">
        <f t="shared" si="115"/>
        <v>10</v>
      </c>
      <c r="S956" s="8">
        <f t="shared" si="116"/>
        <v>103.6</v>
      </c>
      <c r="T956" s="7" t="str">
        <f t="shared" si="117"/>
        <v>C - Entwicklungspotenzial</v>
      </c>
      <c r="U956" s="4">
        <f>ROUND(((E956-Hilfswerte!$B$20)/Hilfswerte!$B$21)+((F956-Hilfswerte!$B$22)/Hilfswerte!$B$23)+((G956-Hilfswerte!$B$24)/Hilfswerte!$B$25)+0.1*INDEX(Hilfswerte!$B$4:$B$15,MATCH(C956,Hilfswerte!$A$4:$A$15,0)),2)</f>
        <v>0.35</v>
      </c>
      <c r="V956" s="4">
        <f>ROUND(SQRT((((E956-Hilfswerte!$B$20)/Hilfswerte!$B$21)-Hilfswerte!$B$28)^2+(((F956-Hilfswerte!$B$22)/Hilfswerte!$B$23)-Hilfswerte!$B$29)^2+(((G956-Hilfswerte!$B$24)/Hilfswerte!$B$25)-Hilfswerte!$B$30)^2),3)</f>
        <v>1.133</v>
      </c>
      <c r="W956" s="4">
        <f>ROUND(E956*Hilfswerte!$B$31,0)</f>
        <v>3700</v>
      </c>
      <c r="X956" s="4">
        <f t="shared" si="118"/>
        <v>2700</v>
      </c>
      <c r="Y956" s="4" t="str">
        <f>IF(T956="A - Top-Kunde","bereits Top-Kunde",IF(AND(V956&lt;=Hilfswerte!$B$34,H956&lt;0.5*W956),"Hoch",IF(AND(V956&lt;=Hilfswerte!$B$35,H956&lt;0.7*W956),"Mittel","Niedrig")))</f>
        <v>Mittel</v>
      </c>
      <c r="Z956" s="4">
        <f t="shared" si="119"/>
        <v>5.7</v>
      </c>
      <c r="AA956" s="4" t="str">
        <f>IF(J956&gt;365,"Bereits abgewandert (Segment D)",IF(Z956&gt;=Hilfswerte!$B$38,"Rot - akut gefaehrdet",IF(Z956&gt;=Hilfswerte!$B$39,"Gelb - beobachten","Gruen - stabil")))</f>
        <v>Gruen - stabil</v>
      </c>
    </row>
    <row r="957" spans="1:27" ht="15" customHeight="1" x14ac:dyDescent="0.25">
      <c r="A957" s="4" t="s">
        <v>1295</v>
      </c>
      <c r="B957" s="4" t="s">
        <v>780</v>
      </c>
      <c r="C957" s="4" t="s">
        <v>84</v>
      </c>
      <c r="D957" s="4" t="s">
        <v>30</v>
      </c>
      <c r="E957" s="4">
        <v>86</v>
      </c>
      <c r="F957" s="5">
        <v>17.2</v>
      </c>
      <c r="G957" s="5">
        <v>14.4</v>
      </c>
      <c r="H957" s="6">
        <v>70390</v>
      </c>
      <c r="I957" s="4">
        <v>5</v>
      </c>
      <c r="J957" s="4">
        <v>81</v>
      </c>
      <c r="K957" s="4">
        <v>1</v>
      </c>
      <c r="L957" s="4">
        <v>17</v>
      </c>
      <c r="M957" s="4">
        <v>5</v>
      </c>
      <c r="N957" s="5">
        <v>22.7</v>
      </c>
      <c r="O957" s="7">
        <f t="shared" si="112"/>
        <v>4</v>
      </c>
      <c r="P957" s="7">
        <f t="shared" si="113"/>
        <v>5</v>
      </c>
      <c r="Q957" s="7">
        <f t="shared" si="114"/>
        <v>5</v>
      </c>
      <c r="R957" s="7">
        <f t="shared" si="115"/>
        <v>14</v>
      </c>
      <c r="S957" s="8">
        <f t="shared" si="116"/>
        <v>140.30000000000001</v>
      </c>
      <c r="T957" s="7" t="str">
        <f t="shared" si="117"/>
        <v>A - Top-Kunde</v>
      </c>
      <c r="U957" s="4">
        <f>ROUND(((E957-Hilfswerte!$B$20)/Hilfswerte!$B$21)+((F957-Hilfswerte!$B$22)/Hilfswerte!$B$23)+((G957-Hilfswerte!$B$24)/Hilfswerte!$B$25)+0.1*INDEX(Hilfswerte!$B$4:$B$15,MATCH(C957,Hilfswerte!$A$4:$A$15,0)),2)</f>
        <v>0.33</v>
      </c>
      <c r="V957" s="4">
        <f>ROUND(SQRT((((E957-Hilfswerte!$B$20)/Hilfswerte!$B$21)-Hilfswerte!$B$28)^2+(((F957-Hilfswerte!$B$22)/Hilfswerte!$B$23)-Hilfswerte!$B$29)^2+(((G957-Hilfswerte!$B$24)/Hilfswerte!$B$25)-Hilfswerte!$B$30)^2),3)</f>
        <v>0.71699999999999997</v>
      </c>
      <c r="W957" s="4">
        <f>ROUND(E957*Hilfswerte!$B$31,0)</f>
        <v>17677</v>
      </c>
      <c r="X957" s="4">
        <f t="shared" si="118"/>
        <v>0</v>
      </c>
      <c r="Y957" s="4" t="str">
        <f>IF(T957="A - Top-Kunde","bereits Top-Kunde",IF(AND(V957&lt;=Hilfswerte!$B$34,H957&lt;0.5*W957),"Hoch",IF(AND(V957&lt;=Hilfswerte!$B$35,H957&lt;0.7*W957),"Mittel","Niedrig")))</f>
        <v>bereits Top-Kunde</v>
      </c>
      <c r="Z957" s="4">
        <f t="shared" si="119"/>
        <v>10.5</v>
      </c>
      <c r="AA957" s="4" t="str">
        <f>IF(J957&gt;365,"Bereits abgewandert (Segment D)",IF(Z957&gt;=Hilfswerte!$B$38,"Rot - akut gefaehrdet",IF(Z957&gt;=Hilfswerte!$B$39,"Gelb - beobachten","Gruen - stabil")))</f>
        <v>Gruen - stabil</v>
      </c>
    </row>
    <row r="958" spans="1:27" ht="15" customHeight="1" x14ac:dyDescent="0.25">
      <c r="A958" s="4" t="s">
        <v>1296</v>
      </c>
      <c r="B958" s="4" t="s">
        <v>698</v>
      </c>
      <c r="C958" s="4" t="s">
        <v>55</v>
      </c>
      <c r="D958" s="4" t="s">
        <v>30</v>
      </c>
      <c r="E958" s="4">
        <v>43</v>
      </c>
      <c r="F958" s="5">
        <v>6.4</v>
      </c>
      <c r="G958" s="5">
        <v>17.8</v>
      </c>
      <c r="H958" s="6">
        <v>0</v>
      </c>
      <c r="I958" s="4">
        <v>0</v>
      </c>
      <c r="J958" s="4">
        <v>377</v>
      </c>
      <c r="K958" s="4">
        <v>0</v>
      </c>
      <c r="L958" s="4">
        <v>9</v>
      </c>
      <c r="M958" s="4">
        <v>0</v>
      </c>
      <c r="N958" s="5">
        <v>-34.5</v>
      </c>
      <c r="O958" s="7">
        <f t="shared" si="112"/>
        <v>1</v>
      </c>
      <c r="P958" s="7">
        <f t="shared" si="113"/>
        <v>1</v>
      </c>
      <c r="Q958" s="7">
        <f t="shared" si="114"/>
        <v>1</v>
      </c>
      <c r="R958" s="7">
        <f t="shared" si="115"/>
        <v>3</v>
      </c>
      <c r="S958" s="8">
        <f t="shared" si="116"/>
        <v>10.1</v>
      </c>
      <c r="T958" s="7" t="str">
        <f t="shared" si="117"/>
        <v>D - Abwanderungsrisiko</v>
      </c>
      <c r="U958" s="4">
        <f>ROUND(((E958-Hilfswerte!$B$20)/Hilfswerte!$B$21)+((F958-Hilfswerte!$B$22)/Hilfswerte!$B$23)+((G958-Hilfswerte!$B$24)/Hilfswerte!$B$25)+0.1*INDEX(Hilfswerte!$B$4:$B$15,MATCH(C958,Hilfswerte!$A$4:$A$15,0)),2)</f>
        <v>0.78</v>
      </c>
      <c r="V958" s="4">
        <f>ROUND(SQRT((((E958-Hilfswerte!$B$20)/Hilfswerte!$B$21)-Hilfswerte!$B$28)^2+(((F958-Hilfswerte!$B$22)/Hilfswerte!$B$23)-Hilfswerte!$B$29)^2+(((G958-Hilfswerte!$B$24)/Hilfswerte!$B$25)-Hilfswerte!$B$30)^2),3)</f>
        <v>1.302</v>
      </c>
      <c r="W958" s="4">
        <f>ROUND(E958*Hilfswerte!$B$31,0)</f>
        <v>8838</v>
      </c>
      <c r="X958" s="4">
        <f t="shared" si="118"/>
        <v>8838</v>
      </c>
      <c r="Y958" s="4" t="str">
        <f>IF(T958="A - Top-Kunde","bereits Top-Kunde",IF(AND(V958&lt;=Hilfswerte!$B$34,H958&lt;0.5*W958),"Hoch",IF(AND(V958&lt;=Hilfswerte!$B$35,H958&lt;0.7*W958),"Mittel","Niedrig")))</f>
        <v>Niedrig</v>
      </c>
      <c r="Z958" s="4">
        <f t="shared" si="119"/>
        <v>34.5</v>
      </c>
      <c r="AA958" s="4" t="str">
        <f>IF(J958&gt;365,"Bereits abgewandert (Segment D)",IF(Z958&gt;=Hilfswerte!$B$38,"Rot - akut gefaehrdet",IF(Z958&gt;=Hilfswerte!$B$39,"Gelb - beobachten","Gruen - stabil")))</f>
        <v>Bereits abgewandert (Segment D)</v>
      </c>
    </row>
    <row r="959" spans="1:27" ht="15" customHeight="1" x14ac:dyDescent="0.25">
      <c r="A959" s="4" t="s">
        <v>1297</v>
      </c>
      <c r="B959" s="4" t="s">
        <v>300</v>
      </c>
      <c r="C959" s="4" t="s">
        <v>89</v>
      </c>
      <c r="D959" s="4" t="s">
        <v>77</v>
      </c>
      <c r="E959" s="4">
        <v>123</v>
      </c>
      <c r="F959" s="5">
        <v>18.5</v>
      </c>
      <c r="G959" s="5">
        <v>20.100000000000001</v>
      </c>
      <c r="H959" s="6">
        <v>5310</v>
      </c>
      <c r="I959" s="4">
        <v>2</v>
      </c>
      <c r="J959" s="4">
        <v>91</v>
      </c>
      <c r="K959" s="4">
        <v>0</v>
      </c>
      <c r="L959" s="4">
        <v>4</v>
      </c>
      <c r="M959" s="4">
        <v>4</v>
      </c>
      <c r="N959" s="5">
        <v>-10.5</v>
      </c>
      <c r="O959" s="7">
        <f t="shared" si="112"/>
        <v>3</v>
      </c>
      <c r="P959" s="7">
        <f t="shared" si="113"/>
        <v>2</v>
      </c>
      <c r="Q959" s="7">
        <f t="shared" si="114"/>
        <v>4</v>
      </c>
      <c r="R959" s="7">
        <f t="shared" si="115"/>
        <v>9</v>
      </c>
      <c r="S959" s="8">
        <f t="shared" si="116"/>
        <v>83.6</v>
      </c>
      <c r="T959" s="7" t="str">
        <f t="shared" si="117"/>
        <v>C - Entwicklungspotenzial</v>
      </c>
      <c r="U959" s="4">
        <f>ROUND(((E959-Hilfswerte!$B$20)/Hilfswerte!$B$21)+((F959-Hilfswerte!$B$22)/Hilfswerte!$B$23)+((G959-Hilfswerte!$B$24)/Hilfswerte!$B$25)+0.1*INDEX(Hilfswerte!$B$4:$B$15,MATCH(C959,Hilfswerte!$A$4:$A$15,0)),2)</f>
        <v>1.71</v>
      </c>
      <c r="V959" s="4">
        <f>ROUND(SQRT((((E959-Hilfswerte!$B$20)/Hilfswerte!$B$21)-Hilfswerte!$B$28)^2+(((F959-Hilfswerte!$B$22)/Hilfswerte!$B$23)-Hilfswerte!$B$29)^2+(((G959-Hilfswerte!$B$24)/Hilfswerte!$B$25)-Hilfswerte!$B$30)^2),3)</f>
        <v>1.466</v>
      </c>
      <c r="W959" s="4">
        <f>ROUND(E959*Hilfswerte!$B$31,0)</f>
        <v>25282</v>
      </c>
      <c r="X959" s="4">
        <f t="shared" si="118"/>
        <v>19972</v>
      </c>
      <c r="Y959" s="4" t="str">
        <f>IF(T959="A - Top-Kunde","bereits Top-Kunde",IF(AND(V959&lt;=Hilfswerte!$B$34,H959&lt;0.5*W959),"Hoch",IF(AND(V959&lt;=Hilfswerte!$B$35,H959&lt;0.7*W959),"Mittel","Niedrig")))</f>
        <v>Niedrig</v>
      </c>
      <c r="Z959" s="4">
        <f t="shared" si="119"/>
        <v>9.6</v>
      </c>
      <c r="AA959" s="4" t="str">
        <f>IF(J959&gt;365,"Bereits abgewandert (Segment D)",IF(Z959&gt;=Hilfswerte!$B$38,"Rot - akut gefaehrdet",IF(Z959&gt;=Hilfswerte!$B$39,"Gelb - beobachten","Gruen - stabil")))</f>
        <v>Gruen - stabil</v>
      </c>
    </row>
    <row r="960" spans="1:27" ht="15" customHeight="1" x14ac:dyDescent="0.25">
      <c r="A960" s="4" t="s">
        <v>1298</v>
      </c>
      <c r="B960" s="4" t="s">
        <v>71</v>
      </c>
      <c r="C960" s="4" t="s">
        <v>55</v>
      </c>
      <c r="D960" s="4" t="s">
        <v>30</v>
      </c>
      <c r="E960" s="4">
        <v>153</v>
      </c>
      <c r="F960" s="5">
        <v>26.2</v>
      </c>
      <c r="G960" s="5">
        <v>17.5</v>
      </c>
      <c r="H960" s="6">
        <v>40750</v>
      </c>
      <c r="I960" s="4">
        <v>5</v>
      </c>
      <c r="J960" s="4">
        <v>8</v>
      </c>
      <c r="K960" s="4">
        <v>1</v>
      </c>
      <c r="L960" s="4">
        <v>14</v>
      </c>
      <c r="M960" s="4">
        <v>6</v>
      </c>
      <c r="N960" s="5">
        <v>42.4</v>
      </c>
      <c r="O960" s="7">
        <f t="shared" si="112"/>
        <v>5</v>
      </c>
      <c r="P960" s="7">
        <f t="shared" si="113"/>
        <v>5</v>
      </c>
      <c r="Q960" s="7">
        <f t="shared" si="114"/>
        <v>5</v>
      </c>
      <c r="R960" s="7">
        <f t="shared" si="115"/>
        <v>15</v>
      </c>
      <c r="S960" s="8">
        <f t="shared" si="116"/>
        <v>161</v>
      </c>
      <c r="T960" s="7" t="str">
        <f t="shared" si="117"/>
        <v>A - Top-Kunde</v>
      </c>
      <c r="U960" s="4">
        <f>ROUND(((E960-Hilfswerte!$B$20)/Hilfswerte!$B$21)+((F960-Hilfswerte!$B$22)/Hilfswerte!$B$23)+((G960-Hilfswerte!$B$24)/Hilfswerte!$B$25)+0.1*INDEX(Hilfswerte!$B$4:$B$15,MATCH(C960,Hilfswerte!$A$4:$A$15,0)),2)</f>
        <v>1.56</v>
      </c>
      <c r="V960" s="4">
        <f>ROUND(SQRT((((E960-Hilfswerte!$B$20)/Hilfswerte!$B$21)-Hilfswerte!$B$28)^2+(((F960-Hilfswerte!$B$22)/Hilfswerte!$B$23)-Hilfswerte!$B$29)^2+(((G960-Hilfswerte!$B$24)/Hilfswerte!$B$25)-Hilfswerte!$B$30)^2),3)</f>
        <v>1.022</v>
      </c>
      <c r="W960" s="4">
        <f>ROUND(E960*Hilfswerte!$B$31,0)</f>
        <v>31449</v>
      </c>
      <c r="X960" s="4">
        <f t="shared" si="118"/>
        <v>0</v>
      </c>
      <c r="Y960" s="4" t="str">
        <f>IF(T960="A - Top-Kunde","bereits Top-Kunde",IF(AND(V960&lt;=Hilfswerte!$B$34,H960&lt;0.5*W960),"Hoch",IF(AND(V960&lt;=Hilfswerte!$B$35,H960&lt;0.7*W960),"Mittel","Niedrig")))</f>
        <v>bereits Top-Kunde</v>
      </c>
      <c r="Z960" s="4">
        <f t="shared" si="119"/>
        <v>6.2</v>
      </c>
      <c r="AA960" s="4" t="str">
        <f>IF(J960&gt;365,"Bereits abgewandert (Segment D)",IF(Z960&gt;=Hilfswerte!$B$38,"Rot - akut gefaehrdet",IF(Z960&gt;=Hilfswerte!$B$39,"Gelb - beobachten","Gruen - stabil")))</f>
        <v>Gruen - stabil</v>
      </c>
    </row>
    <row r="961" spans="1:27" ht="15" customHeight="1" x14ac:dyDescent="0.25">
      <c r="A961" s="4" t="s">
        <v>1299</v>
      </c>
      <c r="B961" s="4" t="s">
        <v>1005</v>
      </c>
      <c r="C961" s="4" t="s">
        <v>65</v>
      </c>
      <c r="D961" s="4" t="s">
        <v>117</v>
      </c>
      <c r="E961" s="4">
        <v>390</v>
      </c>
      <c r="F961" s="5">
        <v>143.69999999999999</v>
      </c>
      <c r="G961" s="5">
        <v>10.8</v>
      </c>
      <c r="H961" s="6">
        <v>19870</v>
      </c>
      <c r="I961" s="4">
        <v>4</v>
      </c>
      <c r="J961" s="4">
        <v>20</v>
      </c>
      <c r="K961" s="4">
        <v>0</v>
      </c>
      <c r="L961" s="4">
        <v>10</v>
      </c>
      <c r="M961" s="4">
        <v>1</v>
      </c>
      <c r="N961" s="5">
        <v>12</v>
      </c>
      <c r="O961" s="7">
        <f t="shared" si="112"/>
        <v>5</v>
      </c>
      <c r="P961" s="7">
        <f t="shared" si="113"/>
        <v>4</v>
      </c>
      <c r="Q961" s="7">
        <f t="shared" si="114"/>
        <v>5</v>
      </c>
      <c r="R961" s="7">
        <f t="shared" si="115"/>
        <v>14</v>
      </c>
      <c r="S961" s="8">
        <f t="shared" si="116"/>
        <v>143</v>
      </c>
      <c r="T961" s="7" t="str">
        <f t="shared" si="117"/>
        <v>A - Top-Kunde</v>
      </c>
      <c r="U961" s="4">
        <f>ROUND(((E961-Hilfswerte!$B$20)/Hilfswerte!$B$21)+((F961-Hilfswerte!$B$22)/Hilfswerte!$B$23)+((G961-Hilfswerte!$B$24)/Hilfswerte!$B$25)+0.1*INDEX(Hilfswerte!$B$4:$B$15,MATCH(C961,Hilfswerte!$A$4:$A$15,0)),2)</f>
        <v>3.28</v>
      </c>
      <c r="V961" s="4">
        <f>ROUND(SQRT((((E961-Hilfswerte!$B$20)/Hilfswerte!$B$21)-Hilfswerte!$B$28)^2+(((F961-Hilfswerte!$B$22)/Hilfswerte!$B$23)-Hilfswerte!$B$29)^2+(((G961-Hilfswerte!$B$24)/Hilfswerte!$B$25)-Hilfswerte!$B$30)^2),3)</f>
        <v>2.1389999999999998</v>
      </c>
      <c r="W961" s="4">
        <f>ROUND(E961*Hilfswerte!$B$31,0)</f>
        <v>80163</v>
      </c>
      <c r="X961" s="4">
        <f t="shared" si="118"/>
        <v>60293</v>
      </c>
      <c r="Y961" s="4" t="str">
        <f>IF(T961="A - Top-Kunde","bereits Top-Kunde",IF(AND(V961&lt;=Hilfswerte!$B$34,H961&lt;0.5*W961),"Hoch",IF(AND(V961&lt;=Hilfswerte!$B$35,H961&lt;0.7*W961),"Mittel","Niedrig")))</f>
        <v>bereits Top-Kunde</v>
      </c>
      <c r="Z961" s="4">
        <f t="shared" si="119"/>
        <v>3</v>
      </c>
      <c r="AA961" s="4" t="str">
        <f>IF(J961&gt;365,"Bereits abgewandert (Segment D)",IF(Z961&gt;=Hilfswerte!$B$38,"Rot - akut gefaehrdet",IF(Z961&gt;=Hilfswerte!$B$39,"Gelb - beobachten","Gruen - stabil")))</f>
        <v>Gruen - stabil</v>
      </c>
    </row>
    <row r="962" spans="1:27" ht="15" customHeight="1" x14ac:dyDescent="0.25">
      <c r="A962" s="4" t="s">
        <v>1300</v>
      </c>
      <c r="B962" s="4" t="s">
        <v>310</v>
      </c>
      <c r="C962" s="4" t="s">
        <v>59</v>
      </c>
      <c r="D962" s="4" t="s">
        <v>30</v>
      </c>
      <c r="E962" s="4">
        <v>28</v>
      </c>
      <c r="F962" s="5">
        <v>8.4</v>
      </c>
      <c r="G962" s="5">
        <v>21.5</v>
      </c>
      <c r="H962" s="6">
        <v>150</v>
      </c>
      <c r="I962" s="4">
        <v>1</v>
      </c>
      <c r="J962" s="4">
        <v>123</v>
      </c>
      <c r="K962" s="4">
        <v>0</v>
      </c>
      <c r="L962" s="4">
        <v>-5</v>
      </c>
      <c r="M962" s="4">
        <v>1</v>
      </c>
      <c r="N962" s="5">
        <v>30</v>
      </c>
      <c r="O962" s="7">
        <f t="shared" ref="O962:O1025" si="120">IF(J962&gt;365,1,IF(J962&lt;=30,5,IF(J962&lt;=90,4,IF(J962&lt;=180,3,2))))</f>
        <v>3</v>
      </c>
      <c r="P962" s="7">
        <f t="shared" ref="P962:P1025" si="121">IF(I962&gt;=5,5,IF(I962&gt;=4,4,IF(I962&gt;=3,3,IF(I962&gt;=2,2,1))))</f>
        <v>1</v>
      </c>
      <c r="Q962" s="7">
        <f t="shared" ref="Q962:Q1025" si="122">IF(H962&gt;=7500,5,IF(H962&gt;=2500,4,IF(H962&gt;=1000,3,IF(H962&gt;=1,2,1))))</f>
        <v>2</v>
      </c>
      <c r="R962" s="7">
        <f t="shared" ref="R962:R1025" si="123">O962+P962+Q962</f>
        <v>6</v>
      </c>
      <c r="S962" s="8">
        <f t="shared" ref="S962:S1025" si="124">ROUND(10*R962+0.5*N962-6*K962-0.3*MAX(0,L962),1)</f>
        <v>75</v>
      </c>
      <c r="T962" s="7" t="str">
        <f t="shared" ref="T962:T1025" si="125">IF(J962&gt;365,"D - Abwanderungsrisiko",IF(S962&gt;=125,"A - Top-Kunde",IF(S962&gt;=105,"B - Kernkunde","C - Entwicklungspotenzial")))</f>
        <v>C - Entwicklungspotenzial</v>
      </c>
      <c r="U962" s="4">
        <f>ROUND(((E962-Hilfswerte!$B$20)/Hilfswerte!$B$21)+((F962-Hilfswerte!$B$22)/Hilfswerte!$B$23)+((G962-Hilfswerte!$B$24)/Hilfswerte!$B$25)+0.1*INDEX(Hilfswerte!$B$4:$B$15,MATCH(C962,Hilfswerte!$A$4:$A$15,0)),2)</f>
        <v>0.97</v>
      </c>
      <c r="V962" s="4">
        <f>ROUND(SQRT((((E962-Hilfswerte!$B$20)/Hilfswerte!$B$21)-Hilfswerte!$B$28)^2+(((F962-Hilfswerte!$B$22)/Hilfswerte!$B$23)-Hilfswerte!$B$29)^2+(((G962-Hilfswerte!$B$24)/Hilfswerte!$B$25)-Hilfswerte!$B$30)^2),3)</f>
        <v>1.8169999999999999</v>
      </c>
      <c r="W962" s="4">
        <f>ROUND(E962*Hilfswerte!$B$31,0)</f>
        <v>5755</v>
      </c>
      <c r="X962" s="4">
        <f t="shared" ref="X962:X1025" si="126">MAX(0,W962-H962)</f>
        <v>5605</v>
      </c>
      <c r="Y962" s="4" t="str">
        <f>IF(T962="A - Top-Kunde","bereits Top-Kunde",IF(AND(V962&lt;=Hilfswerte!$B$34,H962&lt;0.5*W962),"Hoch",IF(AND(V962&lt;=Hilfswerte!$B$35,H962&lt;0.7*W962),"Mittel","Niedrig")))</f>
        <v>Niedrig</v>
      </c>
      <c r="Z962" s="4">
        <f t="shared" ref="Z962:Z1025" si="127">ROUND(0.4*MAX(0,-N962)+3*K962+0.2*MAX(0,L962)+0.05*J962,1)</f>
        <v>6.2</v>
      </c>
      <c r="AA962" s="4" t="str">
        <f>IF(J962&gt;365,"Bereits abgewandert (Segment D)",IF(Z962&gt;=Hilfswerte!$B$38,"Rot - akut gefaehrdet",IF(Z962&gt;=Hilfswerte!$B$39,"Gelb - beobachten","Gruen - stabil")))</f>
        <v>Gruen - stabil</v>
      </c>
    </row>
    <row r="963" spans="1:27" ht="15" customHeight="1" x14ac:dyDescent="0.25">
      <c r="A963" s="4" t="s">
        <v>1301</v>
      </c>
      <c r="B963" s="4" t="s">
        <v>659</v>
      </c>
      <c r="C963" s="4" t="s">
        <v>55</v>
      </c>
      <c r="D963" s="4" t="s">
        <v>178</v>
      </c>
      <c r="E963" s="4">
        <v>38</v>
      </c>
      <c r="F963" s="5">
        <v>9.6</v>
      </c>
      <c r="G963" s="5">
        <v>0.3</v>
      </c>
      <c r="H963" s="6">
        <v>1410</v>
      </c>
      <c r="I963" s="4">
        <v>2</v>
      </c>
      <c r="J963" s="4">
        <v>56</v>
      </c>
      <c r="K963" s="4">
        <v>1</v>
      </c>
      <c r="L963" s="4">
        <v>-4</v>
      </c>
      <c r="M963" s="4">
        <v>1</v>
      </c>
      <c r="N963" s="5">
        <v>30.4</v>
      </c>
      <c r="O963" s="7">
        <f t="shared" si="120"/>
        <v>4</v>
      </c>
      <c r="P963" s="7">
        <f t="shared" si="121"/>
        <v>2</v>
      </c>
      <c r="Q963" s="7">
        <f t="shared" si="122"/>
        <v>3</v>
      </c>
      <c r="R963" s="7">
        <f t="shared" si="123"/>
        <v>9</v>
      </c>
      <c r="S963" s="8">
        <f t="shared" si="124"/>
        <v>99.2</v>
      </c>
      <c r="T963" s="7" t="str">
        <f t="shared" si="125"/>
        <v>C - Entwicklungspotenzial</v>
      </c>
      <c r="U963" s="4">
        <f>ROUND(((E963-Hilfswerte!$B$20)/Hilfswerte!$B$21)+((F963-Hilfswerte!$B$22)/Hilfswerte!$B$23)+((G963-Hilfswerte!$B$24)/Hilfswerte!$B$25)+0.1*INDEX(Hilfswerte!$B$4:$B$15,MATCH(C963,Hilfswerte!$A$4:$A$15,0)),2)</f>
        <v>-1.96</v>
      </c>
      <c r="V963" s="4">
        <f>ROUND(SQRT((((E963-Hilfswerte!$B$20)/Hilfswerte!$B$21)-Hilfswerte!$B$28)^2+(((F963-Hilfswerte!$B$22)/Hilfswerte!$B$23)-Hilfswerte!$B$29)^2+(((G963-Hilfswerte!$B$24)/Hilfswerte!$B$25)-Hilfswerte!$B$30)^2),3)</f>
        <v>1.8879999999999999</v>
      </c>
      <c r="W963" s="4">
        <f>ROUND(E963*Hilfswerte!$B$31,0)</f>
        <v>7811</v>
      </c>
      <c r="X963" s="4">
        <f t="shared" si="126"/>
        <v>6401</v>
      </c>
      <c r="Y963" s="4" t="str">
        <f>IF(T963="A - Top-Kunde","bereits Top-Kunde",IF(AND(V963&lt;=Hilfswerte!$B$34,H963&lt;0.5*W963),"Hoch",IF(AND(V963&lt;=Hilfswerte!$B$35,H963&lt;0.7*W963),"Mittel","Niedrig")))</f>
        <v>Niedrig</v>
      </c>
      <c r="Z963" s="4">
        <f t="shared" si="127"/>
        <v>5.8</v>
      </c>
      <c r="AA963" s="4" t="str">
        <f>IF(J963&gt;365,"Bereits abgewandert (Segment D)",IF(Z963&gt;=Hilfswerte!$B$38,"Rot - akut gefaehrdet",IF(Z963&gt;=Hilfswerte!$B$39,"Gelb - beobachten","Gruen - stabil")))</f>
        <v>Gruen - stabil</v>
      </c>
    </row>
    <row r="964" spans="1:27" ht="15" customHeight="1" x14ac:dyDescent="0.25">
      <c r="A964" s="4" t="s">
        <v>1302</v>
      </c>
      <c r="B964" s="4" t="s">
        <v>176</v>
      </c>
      <c r="C964" s="4" t="s">
        <v>65</v>
      </c>
      <c r="D964" s="4" t="s">
        <v>30</v>
      </c>
      <c r="E964" s="4">
        <v>180</v>
      </c>
      <c r="F964" s="5">
        <v>45.2</v>
      </c>
      <c r="G964" s="5">
        <v>18.100000000000001</v>
      </c>
      <c r="H964" s="6">
        <v>8330</v>
      </c>
      <c r="I964" s="4">
        <v>1</v>
      </c>
      <c r="J964" s="4">
        <v>331</v>
      </c>
      <c r="K964" s="4">
        <v>0</v>
      </c>
      <c r="L964" s="4">
        <v>7</v>
      </c>
      <c r="M964" s="4">
        <v>6</v>
      </c>
      <c r="N964" s="5">
        <v>58.2</v>
      </c>
      <c r="O964" s="7">
        <f t="shared" si="120"/>
        <v>2</v>
      </c>
      <c r="P964" s="7">
        <f t="shared" si="121"/>
        <v>1</v>
      </c>
      <c r="Q964" s="7">
        <f t="shared" si="122"/>
        <v>5</v>
      </c>
      <c r="R964" s="7">
        <f t="shared" si="123"/>
        <v>8</v>
      </c>
      <c r="S964" s="8">
        <f t="shared" si="124"/>
        <v>107</v>
      </c>
      <c r="T964" s="7" t="str">
        <f t="shared" si="125"/>
        <v>B - Kernkunde</v>
      </c>
      <c r="U964" s="4">
        <f>ROUND(((E964-Hilfswerte!$B$20)/Hilfswerte!$B$21)+((F964-Hilfswerte!$B$22)/Hilfswerte!$B$23)+((G964-Hilfswerte!$B$24)/Hilfswerte!$B$25)+0.1*INDEX(Hilfswerte!$B$4:$B$15,MATCH(C964,Hilfswerte!$A$4:$A$15,0)),2)</f>
        <v>1.77</v>
      </c>
      <c r="V964" s="4">
        <f>ROUND(SQRT((((E964-Hilfswerte!$B$20)/Hilfswerte!$B$21)-Hilfswerte!$B$28)^2+(((F964-Hilfswerte!$B$22)/Hilfswerte!$B$23)-Hilfswerte!$B$29)^2+(((G964-Hilfswerte!$B$24)/Hilfswerte!$B$25)-Hilfswerte!$B$30)^2),3)</f>
        <v>1.1040000000000001</v>
      </c>
      <c r="W964" s="4">
        <f>ROUND(E964*Hilfswerte!$B$31,0)</f>
        <v>36998</v>
      </c>
      <c r="X964" s="4">
        <f t="shared" si="126"/>
        <v>28668</v>
      </c>
      <c r="Y964" s="4" t="str">
        <f>IF(T964="A - Top-Kunde","bereits Top-Kunde",IF(AND(V964&lt;=Hilfswerte!$B$34,H964&lt;0.5*W964),"Hoch",IF(AND(V964&lt;=Hilfswerte!$B$35,H964&lt;0.7*W964),"Mittel","Niedrig")))</f>
        <v>Mittel</v>
      </c>
      <c r="Z964" s="4">
        <f t="shared" si="127"/>
        <v>18</v>
      </c>
      <c r="AA964" s="4" t="str">
        <f>IF(J964&gt;365,"Bereits abgewandert (Segment D)",IF(Z964&gt;=Hilfswerte!$B$38,"Rot - akut gefaehrdet",IF(Z964&gt;=Hilfswerte!$B$39,"Gelb - beobachten","Gruen - stabil")))</f>
        <v>Gelb - beobachten</v>
      </c>
    </row>
    <row r="965" spans="1:27" ht="15" customHeight="1" x14ac:dyDescent="0.25">
      <c r="A965" s="4" t="s">
        <v>1303</v>
      </c>
      <c r="B965" s="4" t="s">
        <v>1304</v>
      </c>
      <c r="C965" s="4" t="s">
        <v>74</v>
      </c>
      <c r="D965" s="4" t="s">
        <v>30</v>
      </c>
      <c r="E965" s="4">
        <v>331</v>
      </c>
      <c r="F965" s="5">
        <v>82.3</v>
      </c>
      <c r="G965" s="5">
        <v>12.8</v>
      </c>
      <c r="H965" s="6">
        <v>0</v>
      </c>
      <c r="I965" s="4">
        <v>0</v>
      </c>
      <c r="J965" s="4">
        <v>487</v>
      </c>
      <c r="K965" s="4">
        <v>0</v>
      </c>
      <c r="L965" s="4">
        <v>22</v>
      </c>
      <c r="M965" s="4">
        <v>0</v>
      </c>
      <c r="N965" s="5">
        <v>-68</v>
      </c>
      <c r="O965" s="7">
        <f t="shared" si="120"/>
        <v>1</v>
      </c>
      <c r="P965" s="7">
        <f t="shared" si="121"/>
        <v>1</v>
      </c>
      <c r="Q965" s="7">
        <f t="shared" si="122"/>
        <v>1</v>
      </c>
      <c r="R965" s="7">
        <f t="shared" si="123"/>
        <v>3</v>
      </c>
      <c r="S965" s="8">
        <f t="shared" si="124"/>
        <v>-10.6</v>
      </c>
      <c r="T965" s="7" t="str">
        <f t="shared" si="125"/>
        <v>D - Abwanderungsrisiko</v>
      </c>
      <c r="U965" s="4">
        <f>ROUND(((E965-Hilfswerte!$B$20)/Hilfswerte!$B$21)+((F965-Hilfswerte!$B$22)/Hilfswerte!$B$23)+((G965-Hilfswerte!$B$24)/Hilfswerte!$B$25)+0.1*INDEX(Hilfswerte!$B$4:$B$15,MATCH(C965,Hilfswerte!$A$4:$A$15,0)),2)</f>
        <v>2.27</v>
      </c>
      <c r="V965" s="4">
        <f>ROUND(SQRT((((E965-Hilfswerte!$B$20)/Hilfswerte!$B$21)-Hilfswerte!$B$28)^2+(((F965-Hilfswerte!$B$22)/Hilfswerte!$B$23)-Hilfswerte!$B$29)^2+(((G965-Hilfswerte!$B$24)/Hilfswerte!$B$25)-Hilfswerte!$B$30)^2),3)</f>
        <v>1.097</v>
      </c>
      <c r="W965" s="4">
        <f>ROUND(E965*Hilfswerte!$B$31,0)</f>
        <v>68036</v>
      </c>
      <c r="X965" s="4">
        <f t="shared" si="126"/>
        <v>68036</v>
      </c>
      <c r="Y965" s="4" t="str">
        <f>IF(T965="A - Top-Kunde","bereits Top-Kunde",IF(AND(V965&lt;=Hilfswerte!$B$34,H965&lt;0.5*W965),"Hoch",IF(AND(V965&lt;=Hilfswerte!$B$35,H965&lt;0.7*W965),"Mittel","Niedrig")))</f>
        <v>Mittel</v>
      </c>
      <c r="Z965" s="4">
        <f t="shared" si="127"/>
        <v>56</v>
      </c>
      <c r="AA965" s="4" t="str">
        <f>IF(J965&gt;365,"Bereits abgewandert (Segment D)",IF(Z965&gt;=Hilfswerte!$B$38,"Rot - akut gefaehrdet",IF(Z965&gt;=Hilfswerte!$B$39,"Gelb - beobachten","Gruen - stabil")))</f>
        <v>Bereits abgewandert (Segment D)</v>
      </c>
    </row>
    <row r="966" spans="1:27" ht="15" customHeight="1" x14ac:dyDescent="0.25">
      <c r="A966" s="4" t="s">
        <v>1305</v>
      </c>
      <c r="B966" s="4" t="s">
        <v>447</v>
      </c>
      <c r="C966" s="4" t="s">
        <v>29</v>
      </c>
      <c r="D966" s="4" t="s">
        <v>30</v>
      </c>
      <c r="E966" s="4">
        <v>95</v>
      </c>
      <c r="F966" s="5">
        <v>26.8</v>
      </c>
      <c r="G966" s="5">
        <v>17.8</v>
      </c>
      <c r="H966" s="6">
        <v>2680</v>
      </c>
      <c r="I966" s="4">
        <v>1</v>
      </c>
      <c r="J966" s="4">
        <v>259</v>
      </c>
      <c r="K966" s="4">
        <v>1</v>
      </c>
      <c r="L966" s="4">
        <v>27</v>
      </c>
      <c r="M966" s="4">
        <v>1</v>
      </c>
      <c r="N966" s="5">
        <v>-8.4</v>
      </c>
      <c r="O966" s="7">
        <f t="shared" si="120"/>
        <v>2</v>
      </c>
      <c r="P966" s="7">
        <f t="shared" si="121"/>
        <v>1</v>
      </c>
      <c r="Q966" s="7">
        <f t="shared" si="122"/>
        <v>4</v>
      </c>
      <c r="R966" s="7">
        <f t="shared" si="123"/>
        <v>7</v>
      </c>
      <c r="S966" s="8">
        <f t="shared" si="124"/>
        <v>51.7</v>
      </c>
      <c r="T966" s="7" t="str">
        <f t="shared" si="125"/>
        <v>C - Entwicklungspotenzial</v>
      </c>
      <c r="U966" s="4">
        <f>ROUND(((E966-Hilfswerte!$B$20)/Hilfswerte!$B$21)+((F966-Hilfswerte!$B$22)/Hilfswerte!$B$23)+((G966-Hilfswerte!$B$24)/Hilfswerte!$B$25)+0.1*INDEX(Hilfswerte!$B$4:$B$15,MATCH(C966,Hilfswerte!$A$4:$A$15,0)),2)</f>
        <v>1.34</v>
      </c>
      <c r="V966" s="4">
        <f>ROUND(SQRT((((E966-Hilfswerte!$B$20)/Hilfswerte!$B$21)-Hilfswerte!$B$28)^2+(((F966-Hilfswerte!$B$22)/Hilfswerte!$B$23)-Hilfswerte!$B$29)^2+(((G966-Hilfswerte!$B$24)/Hilfswerte!$B$25)-Hilfswerte!$B$30)^2),3)</f>
        <v>1.1080000000000001</v>
      </c>
      <c r="W966" s="4">
        <f>ROUND(E966*Hilfswerte!$B$31,0)</f>
        <v>19527</v>
      </c>
      <c r="X966" s="4">
        <f t="shared" si="126"/>
        <v>16847</v>
      </c>
      <c r="Y966" s="4" t="str">
        <f>IF(T966="A - Top-Kunde","bereits Top-Kunde",IF(AND(V966&lt;=Hilfswerte!$B$34,H966&lt;0.5*W966),"Hoch",IF(AND(V966&lt;=Hilfswerte!$B$35,H966&lt;0.7*W966),"Mittel","Niedrig")))</f>
        <v>Mittel</v>
      </c>
      <c r="Z966" s="4">
        <f t="shared" si="127"/>
        <v>24.7</v>
      </c>
      <c r="AA966" s="4" t="str">
        <f>IF(J966&gt;365,"Bereits abgewandert (Segment D)",IF(Z966&gt;=Hilfswerte!$B$38,"Rot - akut gefaehrdet",IF(Z966&gt;=Hilfswerte!$B$39,"Gelb - beobachten","Gruen - stabil")))</f>
        <v>Rot - akut gefaehrdet</v>
      </c>
    </row>
    <row r="967" spans="1:27" ht="15" customHeight="1" x14ac:dyDescent="0.25">
      <c r="A967" s="4" t="s">
        <v>1306</v>
      </c>
      <c r="B967" s="4" t="s">
        <v>397</v>
      </c>
      <c r="C967" s="4" t="s">
        <v>59</v>
      </c>
      <c r="D967" s="4" t="s">
        <v>122</v>
      </c>
      <c r="E967" s="4">
        <v>42</v>
      </c>
      <c r="F967" s="5">
        <v>7.2</v>
      </c>
      <c r="G967" s="5">
        <v>18.8</v>
      </c>
      <c r="H967" s="6">
        <v>4670</v>
      </c>
      <c r="I967" s="4">
        <v>9</v>
      </c>
      <c r="J967" s="4">
        <v>14</v>
      </c>
      <c r="K967" s="4">
        <v>4</v>
      </c>
      <c r="L967" s="4">
        <v>0</v>
      </c>
      <c r="M967" s="4">
        <v>4</v>
      </c>
      <c r="N967" s="5">
        <v>13.5</v>
      </c>
      <c r="O967" s="7">
        <f t="shared" si="120"/>
        <v>5</v>
      </c>
      <c r="P967" s="7">
        <f t="shared" si="121"/>
        <v>5</v>
      </c>
      <c r="Q967" s="7">
        <f t="shared" si="122"/>
        <v>4</v>
      </c>
      <c r="R967" s="7">
        <f t="shared" si="123"/>
        <v>14</v>
      </c>
      <c r="S967" s="8">
        <f t="shared" si="124"/>
        <v>122.8</v>
      </c>
      <c r="T967" s="7" t="str">
        <f t="shared" si="125"/>
        <v>B - Kernkunde</v>
      </c>
      <c r="U967" s="4">
        <f>ROUND(((E967-Hilfswerte!$B$20)/Hilfswerte!$B$21)+((F967-Hilfswerte!$B$22)/Hilfswerte!$B$23)+((G967-Hilfswerte!$B$24)/Hilfswerte!$B$25)+0.1*INDEX(Hilfswerte!$B$4:$B$15,MATCH(C967,Hilfswerte!$A$4:$A$15,0)),2)</f>
        <v>0.57999999999999996</v>
      </c>
      <c r="V967" s="4">
        <f>ROUND(SQRT((((E967-Hilfswerte!$B$20)/Hilfswerte!$B$21)-Hilfswerte!$B$28)^2+(((F967-Hilfswerte!$B$22)/Hilfswerte!$B$23)-Hilfswerte!$B$29)^2+(((G967-Hilfswerte!$B$24)/Hilfswerte!$B$25)-Hilfswerte!$B$30)^2),3)</f>
        <v>1.429</v>
      </c>
      <c r="W967" s="4">
        <f>ROUND(E967*Hilfswerte!$B$31,0)</f>
        <v>8633</v>
      </c>
      <c r="X967" s="4">
        <f t="shared" si="126"/>
        <v>3963</v>
      </c>
      <c r="Y967" s="4" t="str">
        <f>IF(T967="A - Top-Kunde","bereits Top-Kunde",IF(AND(V967&lt;=Hilfswerte!$B$34,H967&lt;0.5*W967),"Hoch",IF(AND(V967&lt;=Hilfswerte!$B$35,H967&lt;0.7*W967),"Mittel","Niedrig")))</f>
        <v>Niedrig</v>
      </c>
      <c r="Z967" s="4">
        <f t="shared" si="127"/>
        <v>12.7</v>
      </c>
      <c r="AA967" s="4" t="str">
        <f>IF(J967&gt;365,"Bereits abgewandert (Segment D)",IF(Z967&gt;=Hilfswerte!$B$38,"Rot - akut gefaehrdet",IF(Z967&gt;=Hilfswerte!$B$39,"Gelb - beobachten","Gruen - stabil")))</f>
        <v>Gruen - stabil</v>
      </c>
    </row>
    <row r="968" spans="1:27" ht="15" customHeight="1" x14ac:dyDescent="0.25">
      <c r="A968" s="4" t="s">
        <v>1307</v>
      </c>
      <c r="B968" s="4" t="s">
        <v>822</v>
      </c>
      <c r="C968" s="4" t="s">
        <v>29</v>
      </c>
      <c r="D968" s="4" t="s">
        <v>122</v>
      </c>
      <c r="E968" s="4">
        <v>29</v>
      </c>
      <c r="F968" s="5">
        <v>8.6999999999999993</v>
      </c>
      <c r="G968" s="5">
        <v>17.8</v>
      </c>
      <c r="H968" s="6">
        <v>320</v>
      </c>
      <c r="I968" s="4">
        <v>2</v>
      </c>
      <c r="J968" s="4">
        <v>215</v>
      </c>
      <c r="K968" s="4">
        <v>0</v>
      </c>
      <c r="L968" s="4">
        <v>16</v>
      </c>
      <c r="M968" s="4">
        <v>4</v>
      </c>
      <c r="N968" s="5">
        <v>3.9</v>
      </c>
      <c r="O968" s="7">
        <f t="shared" si="120"/>
        <v>2</v>
      </c>
      <c r="P968" s="7">
        <f t="shared" si="121"/>
        <v>2</v>
      </c>
      <c r="Q968" s="7">
        <f t="shared" si="122"/>
        <v>2</v>
      </c>
      <c r="R968" s="7">
        <f t="shared" si="123"/>
        <v>6</v>
      </c>
      <c r="S968" s="8">
        <f t="shared" si="124"/>
        <v>57.2</v>
      </c>
      <c r="T968" s="7" t="str">
        <f t="shared" si="125"/>
        <v>C - Entwicklungspotenzial</v>
      </c>
      <c r="U968" s="4">
        <f>ROUND(((E968-Hilfswerte!$B$20)/Hilfswerte!$B$21)+((F968-Hilfswerte!$B$22)/Hilfswerte!$B$23)+((G968-Hilfswerte!$B$24)/Hilfswerte!$B$25)+0.1*INDEX(Hilfswerte!$B$4:$B$15,MATCH(C968,Hilfswerte!$A$4:$A$15,0)),2)</f>
        <v>0.74</v>
      </c>
      <c r="V968" s="4">
        <f>ROUND(SQRT((((E968-Hilfswerte!$B$20)/Hilfswerte!$B$21)-Hilfswerte!$B$28)^2+(((F968-Hilfswerte!$B$22)/Hilfswerte!$B$23)-Hilfswerte!$B$29)^2+(((G968-Hilfswerte!$B$24)/Hilfswerte!$B$25)-Hilfswerte!$B$30)^2),3)</f>
        <v>1.31</v>
      </c>
      <c r="W968" s="4">
        <f>ROUND(E968*Hilfswerte!$B$31,0)</f>
        <v>5961</v>
      </c>
      <c r="X968" s="4">
        <f t="shared" si="126"/>
        <v>5641</v>
      </c>
      <c r="Y968" s="4" t="str">
        <f>IF(T968="A - Top-Kunde","bereits Top-Kunde",IF(AND(V968&lt;=Hilfswerte!$B$34,H968&lt;0.5*W968),"Hoch",IF(AND(V968&lt;=Hilfswerte!$B$35,H968&lt;0.7*W968),"Mittel","Niedrig")))</f>
        <v>Niedrig</v>
      </c>
      <c r="Z968" s="4">
        <f t="shared" si="127"/>
        <v>14</v>
      </c>
      <c r="AA968" s="4" t="str">
        <f>IF(J968&gt;365,"Bereits abgewandert (Segment D)",IF(Z968&gt;=Hilfswerte!$B$38,"Rot - akut gefaehrdet",IF(Z968&gt;=Hilfswerte!$B$39,"Gelb - beobachten","Gruen - stabil")))</f>
        <v>Gelb - beobachten</v>
      </c>
    </row>
    <row r="969" spans="1:27" ht="15" customHeight="1" x14ac:dyDescent="0.25">
      <c r="A969" s="4" t="s">
        <v>1308</v>
      </c>
      <c r="B969" s="4" t="s">
        <v>912</v>
      </c>
      <c r="C969" s="4" t="s">
        <v>55</v>
      </c>
      <c r="D969" s="4" t="s">
        <v>30</v>
      </c>
      <c r="E969" s="4">
        <v>120</v>
      </c>
      <c r="F969" s="5">
        <v>43.3</v>
      </c>
      <c r="G969" s="5">
        <v>2.8</v>
      </c>
      <c r="H969" s="6">
        <v>9320</v>
      </c>
      <c r="I969" s="4">
        <v>5</v>
      </c>
      <c r="J969" s="4">
        <v>12</v>
      </c>
      <c r="K969" s="4">
        <v>2</v>
      </c>
      <c r="L969" s="4">
        <v>14</v>
      </c>
      <c r="M969" s="4">
        <v>4</v>
      </c>
      <c r="N969" s="5">
        <v>-1.8</v>
      </c>
      <c r="O969" s="7">
        <f t="shared" si="120"/>
        <v>5</v>
      </c>
      <c r="P969" s="7">
        <f t="shared" si="121"/>
        <v>5</v>
      </c>
      <c r="Q969" s="7">
        <f t="shared" si="122"/>
        <v>5</v>
      </c>
      <c r="R969" s="7">
        <f t="shared" si="123"/>
        <v>15</v>
      </c>
      <c r="S969" s="8">
        <f t="shared" si="124"/>
        <v>132.9</v>
      </c>
      <c r="T969" s="7" t="str">
        <f t="shared" si="125"/>
        <v>A - Top-Kunde</v>
      </c>
      <c r="U969" s="4">
        <f>ROUND(((E969-Hilfswerte!$B$20)/Hilfswerte!$B$21)+((F969-Hilfswerte!$B$22)/Hilfswerte!$B$23)+((G969-Hilfswerte!$B$24)/Hilfswerte!$B$25)+0.1*INDEX(Hilfswerte!$B$4:$B$15,MATCH(C969,Hilfswerte!$A$4:$A$15,0)),2)</f>
        <v>-0.61</v>
      </c>
      <c r="V969" s="4">
        <f>ROUND(SQRT((((E969-Hilfswerte!$B$20)/Hilfswerte!$B$21)-Hilfswerte!$B$28)^2+(((F969-Hilfswerte!$B$22)/Hilfswerte!$B$23)-Hilfswerte!$B$29)^2+(((G969-Hilfswerte!$B$24)/Hilfswerte!$B$25)-Hilfswerte!$B$30)^2),3)</f>
        <v>1.3540000000000001</v>
      </c>
      <c r="W969" s="4">
        <f>ROUND(E969*Hilfswerte!$B$31,0)</f>
        <v>24666</v>
      </c>
      <c r="X969" s="4">
        <f t="shared" si="126"/>
        <v>15346</v>
      </c>
      <c r="Y969" s="4" t="str">
        <f>IF(T969="A - Top-Kunde","bereits Top-Kunde",IF(AND(V969&lt;=Hilfswerte!$B$34,H969&lt;0.5*W969),"Hoch",IF(AND(V969&lt;=Hilfswerte!$B$35,H969&lt;0.7*W969),"Mittel","Niedrig")))</f>
        <v>bereits Top-Kunde</v>
      </c>
      <c r="Z969" s="4">
        <f t="shared" si="127"/>
        <v>10.1</v>
      </c>
      <c r="AA969" s="4" t="str">
        <f>IF(J969&gt;365,"Bereits abgewandert (Segment D)",IF(Z969&gt;=Hilfswerte!$B$38,"Rot - akut gefaehrdet",IF(Z969&gt;=Hilfswerte!$B$39,"Gelb - beobachten","Gruen - stabil")))</f>
        <v>Gruen - stabil</v>
      </c>
    </row>
    <row r="970" spans="1:27" ht="15" customHeight="1" x14ac:dyDescent="0.25">
      <c r="A970" s="4" t="s">
        <v>1309</v>
      </c>
      <c r="B970" s="4" t="s">
        <v>756</v>
      </c>
      <c r="C970" s="4" t="s">
        <v>47</v>
      </c>
      <c r="D970" s="4" t="s">
        <v>30</v>
      </c>
      <c r="E970" s="4">
        <v>89</v>
      </c>
      <c r="F970" s="5">
        <v>13.7</v>
      </c>
      <c r="G970" s="5">
        <v>2.2999999999999998</v>
      </c>
      <c r="H970" s="6">
        <v>6820</v>
      </c>
      <c r="I970" s="4">
        <v>4</v>
      </c>
      <c r="J970" s="4">
        <v>76</v>
      </c>
      <c r="K970" s="4">
        <v>1</v>
      </c>
      <c r="L970" s="4">
        <v>-5</v>
      </c>
      <c r="M970" s="4">
        <v>2</v>
      </c>
      <c r="N970" s="5">
        <v>-2.7</v>
      </c>
      <c r="O970" s="7">
        <f t="shared" si="120"/>
        <v>4</v>
      </c>
      <c r="P970" s="7">
        <f t="shared" si="121"/>
        <v>4</v>
      </c>
      <c r="Q970" s="7">
        <f t="shared" si="122"/>
        <v>4</v>
      </c>
      <c r="R970" s="7">
        <f t="shared" si="123"/>
        <v>12</v>
      </c>
      <c r="S970" s="8">
        <f t="shared" si="124"/>
        <v>112.7</v>
      </c>
      <c r="T970" s="7" t="str">
        <f t="shared" si="125"/>
        <v>B - Kernkunde</v>
      </c>
      <c r="U970" s="4">
        <f>ROUND(((E970-Hilfswerte!$B$20)/Hilfswerte!$B$21)+((F970-Hilfswerte!$B$22)/Hilfswerte!$B$23)+((G970-Hilfswerte!$B$24)/Hilfswerte!$B$25)+0.1*INDEX(Hilfswerte!$B$4:$B$15,MATCH(C970,Hilfswerte!$A$4:$A$15,0)),2)</f>
        <v>-1.56</v>
      </c>
      <c r="V970" s="4">
        <f>ROUND(SQRT((((E970-Hilfswerte!$B$20)/Hilfswerte!$B$21)-Hilfswerte!$B$28)^2+(((F970-Hilfswerte!$B$22)/Hilfswerte!$B$23)-Hilfswerte!$B$29)^2+(((G970-Hilfswerte!$B$24)/Hilfswerte!$B$25)-Hilfswerte!$B$30)^2),3)</f>
        <v>1.5169999999999999</v>
      </c>
      <c r="W970" s="4">
        <f>ROUND(E970*Hilfswerte!$B$31,0)</f>
        <v>18294</v>
      </c>
      <c r="X970" s="4">
        <f t="shared" si="126"/>
        <v>11474</v>
      </c>
      <c r="Y970" s="4" t="str">
        <f>IF(T970="A - Top-Kunde","bereits Top-Kunde",IF(AND(V970&lt;=Hilfswerte!$B$34,H970&lt;0.5*W970),"Hoch",IF(AND(V970&lt;=Hilfswerte!$B$35,H970&lt;0.7*W970),"Mittel","Niedrig")))</f>
        <v>Niedrig</v>
      </c>
      <c r="Z970" s="4">
        <f t="shared" si="127"/>
        <v>7.9</v>
      </c>
      <c r="AA970" s="4" t="str">
        <f>IF(J970&gt;365,"Bereits abgewandert (Segment D)",IF(Z970&gt;=Hilfswerte!$B$38,"Rot - akut gefaehrdet",IF(Z970&gt;=Hilfswerte!$B$39,"Gelb - beobachten","Gruen - stabil")))</f>
        <v>Gruen - stabil</v>
      </c>
    </row>
    <row r="971" spans="1:27" ht="15" customHeight="1" x14ac:dyDescent="0.25">
      <c r="A971" s="4" t="s">
        <v>1310</v>
      </c>
      <c r="B971" s="4" t="s">
        <v>474</v>
      </c>
      <c r="C971" s="4" t="s">
        <v>38</v>
      </c>
      <c r="D971" s="4" t="s">
        <v>30</v>
      </c>
      <c r="E971" s="4">
        <v>24</v>
      </c>
      <c r="F971" s="5">
        <v>5.9</v>
      </c>
      <c r="G971" s="5">
        <v>19.5</v>
      </c>
      <c r="H971" s="6">
        <v>1300</v>
      </c>
      <c r="I971" s="4">
        <v>4</v>
      </c>
      <c r="J971" s="4">
        <v>12</v>
      </c>
      <c r="K971" s="4">
        <v>0</v>
      </c>
      <c r="L971" s="4">
        <v>-5</v>
      </c>
      <c r="M971" s="4">
        <v>6</v>
      </c>
      <c r="N971" s="5">
        <v>6.1</v>
      </c>
      <c r="O971" s="7">
        <f t="shared" si="120"/>
        <v>5</v>
      </c>
      <c r="P971" s="7">
        <f t="shared" si="121"/>
        <v>4</v>
      </c>
      <c r="Q971" s="7">
        <f t="shared" si="122"/>
        <v>3</v>
      </c>
      <c r="R971" s="7">
        <f t="shared" si="123"/>
        <v>12</v>
      </c>
      <c r="S971" s="8">
        <f t="shared" si="124"/>
        <v>123.1</v>
      </c>
      <c r="T971" s="7" t="str">
        <f t="shared" si="125"/>
        <v>B - Kernkunde</v>
      </c>
      <c r="U971" s="4">
        <f>ROUND(((E971-Hilfswerte!$B$20)/Hilfswerte!$B$21)+((F971-Hilfswerte!$B$22)/Hilfswerte!$B$23)+((G971-Hilfswerte!$B$24)/Hilfswerte!$B$25)+0.1*INDEX(Hilfswerte!$B$4:$B$15,MATCH(C971,Hilfswerte!$A$4:$A$15,0)),2)</f>
        <v>1.01</v>
      </c>
      <c r="V971" s="4">
        <f>ROUND(SQRT((((E971-Hilfswerte!$B$20)/Hilfswerte!$B$21)-Hilfswerte!$B$28)^2+(((F971-Hilfswerte!$B$22)/Hilfswerte!$B$23)-Hilfswerte!$B$29)^2+(((G971-Hilfswerte!$B$24)/Hilfswerte!$B$25)-Hilfswerte!$B$30)^2),3)</f>
        <v>1.5609999999999999</v>
      </c>
      <c r="W971" s="4">
        <f>ROUND(E971*Hilfswerte!$B$31,0)</f>
        <v>4933</v>
      </c>
      <c r="X971" s="4">
        <f t="shared" si="126"/>
        <v>3633</v>
      </c>
      <c r="Y971" s="4" t="str">
        <f>IF(T971="A - Top-Kunde","bereits Top-Kunde",IF(AND(V971&lt;=Hilfswerte!$B$34,H971&lt;0.5*W971),"Hoch",IF(AND(V971&lt;=Hilfswerte!$B$35,H971&lt;0.7*W971),"Mittel","Niedrig")))</f>
        <v>Niedrig</v>
      </c>
      <c r="Z971" s="4">
        <f t="shared" si="127"/>
        <v>0.6</v>
      </c>
      <c r="AA971" s="4" t="str">
        <f>IF(J971&gt;365,"Bereits abgewandert (Segment D)",IF(Z971&gt;=Hilfswerte!$B$38,"Rot - akut gefaehrdet",IF(Z971&gt;=Hilfswerte!$B$39,"Gelb - beobachten","Gruen - stabil")))</f>
        <v>Gruen - stabil</v>
      </c>
    </row>
    <row r="972" spans="1:27" ht="15" customHeight="1" x14ac:dyDescent="0.25">
      <c r="A972" s="4" t="s">
        <v>1311</v>
      </c>
      <c r="B972" s="4" t="s">
        <v>428</v>
      </c>
      <c r="C972" s="4" t="s">
        <v>29</v>
      </c>
      <c r="D972" s="4" t="s">
        <v>30</v>
      </c>
      <c r="E972" s="4">
        <v>19</v>
      </c>
      <c r="F972" s="5">
        <v>4.2</v>
      </c>
      <c r="G972" s="5">
        <v>0.4</v>
      </c>
      <c r="H972" s="6">
        <v>1920</v>
      </c>
      <c r="I972" s="4">
        <v>4</v>
      </c>
      <c r="J972" s="4">
        <v>22</v>
      </c>
      <c r="K972" s="4">
        <v>2</v>
      </c>
      <c r="L972" s="4">
        <v>21</v>
      </c>
      <c r="M972" s="4">
        <v>1</v>
      </c>
      <c r="N972" s="5">
        <v>0.3</v>
      </c>
      <c r="O972" s="7">
        <f t="shared" si="120"/>
        <v>5</v>
      </c>
      <c r="P972" s="7">
        <f t="shared" si="121"/>
        <v>4</v>
      </c>
      <c r="Q972" s="7">
        <f t="shared" si="122"/>
        <v>3</v>
      </c>
      <c r="R972" s="7">
        <f t="shared" si="123"/>
        <v>12</v>
      </c>
      <c r="S972" s="8">
        <f t="shared" si="124"/>
        <v>101.9</v>
      </c>
      <c r="T972" s="7" t="str">
        <f t="shared" si="125"/>
        <v>C - Entwicklungspotenzial</v>
      </c>
      <c r="U972" s="4">
        <f>ROUND(((E972-Hilfswerte!$B$20)/Hilfswerte!$B$21)+((F972-Hilfswerte!$B$22)/Hilfswerte!$B$23)+((G972-Hilfswerte!$B$24)/Hilfswerte!$B$25)+0.1*INDEX(Hilfswerte!$B$4:$B$15,MATCH(C972,Hilfswerte!$A$4:$A$15,0)),2)</f>
        <v>-2.15</v>
      </c>
      <c r="V972" s="4">
        <f>ROUND(SQRT((((E972-Hilfswerte!$B$20)/Hilfswerte!$B$21)-Hilfswerte!$B$28)^2+(((F972-Hilfswerte!$B$22)/Hilfswerte!$B$23)-Hilfswerte!$B$29)^2+(((G972-Hilfswerte!$B$24)/Hilfswerte!$B$25)-Hilfswerte!$B$30)^2),3)</f>
        <v>1.927</v>
      </c>
      <c r="W972" s="4">
        <f>ROUND(E972*Hilfswerte!$B$31,0)</f>
        <v>3905</v>
      </c>
      <c r="X972" s="4">
        <f t="shared" si="126"/>
        <v>1985</v>
      </c>
      <c r="Y972" s="4" t="str">
        <f>IF(T972="A - Top-Kunde","bereits Top-Kunde",IF(AND(V972&lt;=Hilfswerte!$B$34,H972&lt;0.5*W972),"Hoch",IF(AND(V972&lt;=Hilfswerte!$B$35,H972&lt;0.7*W972),"Mittel","Niedrig")))</f>
        <v>Niedrig</v>
      </c>
      <c r="Z972" s="4">
        <f t="shared" si="127"/>
        <v>11.3</v>
      </c>
      <c r="AA972" s="4" t="str">
        <f>IF(J972&gt;365,"Bereits abgewandert (Segment D)",IF(Z972&gt;=Hilfswerte!$B$38,"Rot - akut gefaehrdet",IF(Z972&gt;=Hilfswerte!$B$39,"Gelb - beobachten","Gruen - stabil")))</f>
        <v>Gruen - stabil</v>
      </c>
    </row>
    <row r="973" spans="1:27" ht="15" customHeight="1" x14ac:dyDescent="0.25">
      <c r="A973" s="4" t="s">
        <v>1312</v>
      </c>
      <c r="B973" s="4" t="s">
        <v>154</v>
      </c>
      <c r="C973" s="4" t="s">
        <v>29</v>
      </c>
      <c r="D973" s="4" t="s">
        <v>56</v>
      </c>
      <c r="E973" s="4">
        <v>464</v>
      </c>
      <c r="F973" s="5">
        <v>93</v>
      </c>
      <c r="G973" s="5">
        <v>21.9</v>
      </c>
      <c r="H973" s="6">
        <v>12080</v>
      </c>
      <c r="I973" s="4">
        <v>1</v>
      </c>
      <c r="J973" s="4">
        <v>185</v>
      </c>
      <c r="K973" s="4">
        <v>0</v>
      </c>
      <c r="L973" s="4">
        <v>4</v>
      </c>
      <c r="M973" s="4">
        <v>1</v>
      </c>
      <c r="N973" s="5">
        <v>22.7</v>
      </c>
      <c r="O973" s="7">
        <f t="shared" si="120"/>
        <v>2</v>
      </c>
      <c r="P973" s="7">
        <f t="shared" si="121"/>
        <v>1</v>
      </c>
      <c r="Q973" s="7">
        <f t="shared" si="122"/>
        <v>5</v>
      </c>
      <c r="R973" s="7">
        <f t="shared" si="123"/>
        <v>8</v>
      </c>
      <c r="S973" s="8">
        <f t="shared" si="124"/>
        <v>90.2</v>
      </c>
      <c r="T973" s="7" t="str">
        <f t="shared" si="125"/>
        <v>C - Entwicklungspotenzial</v>
      </c>
      <c r="U973" s="4">
        <f>ROUND(((E973-Hilfswerte!$B$20)/Hilfswerte!$B$21)+((F973-Hilfswerte!$B$22)/Hilfswerte!$B$23)+((G973-Hilfswerte!$B$24)/Hilfswerte!$B$25)+0.1*INDEX(Hilfswerte!$B$4:$B$15,MATCH(C973,Hilfswerte!$A$4:$A$15,0)),2)</f>
        <v>4.7699999999999996</v>
      </c>
      <c r="V973" s="4">
        <f>ROUND(SQRT((((E973-Hilfswerte!$B$20)/Hilfswerte!$B$21)-Hilfswerte!$B$28)^2+(((F973-Hilfswerte!$B$22)/Hilfswerte!$B$23)-Hilfswerte!$B$29)^2+(((G973-Hilfswerte!$B$24)/Hilfswerte!$B$25)-Hilfswerte!$B$30)^2),3)</f>
        <v>2.343</v>
      </c>
      <c r="W973" s="4">
        <f>ROUND(E973*Hilfswerte!$B$31,0)</f>
        <v>95373</v>
      </c>
      <c r="X973" s="4">
        <f t="shared" si="126"/>
        <v>83293</v>
      </c>
      <c r="Y973" s="4" t="str">
        <f>IF(T973="A - Top-Kunde","bereits Top-Kunde",IF(AND(V973&lt;=Hilfswerte!$B$34,H973&lt;0.5*W973),"Hoch",IF(AND(V973&lt;=Hilfswerte!$B$35,H973&lt;0.7*W973),"Mittel","Niedrig")))</f>
        <v>Niedrig</v>
      </c>
      <c r="Z973" s="4">
        <f t="shared" si="127"/>
        <v>10.1</v>
      </c>
      <c r="AA973" s="4" t="str">
        <f>IF(J973&gt;365,"Bereits abgewandert (Segment D)",IF(Z973&gt;=Hilfswerte!$B$38,"Rot - akut gefaehrdet",IF(Z973&gt;=Hilfswerte!$B$39,"Gelb - beobachten","Gruen - stabil")))</f>
        <v>Gruen - stabil</v>
      </c>
    </row>
    <row r="974" spans="1:27" ht="15" customHeight="1" x14ac:dyDescent="0.25">
      <c r="A974" s="4" t="s">
        <v>1313</v>
      </c>
      <c r="B974" s="4" t="s">
        <v>392</v>
      </c>
      <c r="C974" s="4" t="s">
        <v>65</v>
      </c>
      <c r="D974" s="4" t="s">
        <v>30</v>
      </c>
      <c r="E974" s="4">
        <v>14</v>
      </c>
      <c r="F974" s="5">
        <v>4.4000000000000004</v>
      </c>
      <c r="G974" s="5">
        <v>16.2</v>
      </c>
      <c r="H974" s="6">
        <v>720</v>
      </c>
      <c r="I974" s="4">
        <v>2</v>
      </c>
      <c r="J974" s="4">
        <v>139</v>
      </c>
      <c r="K974" s="4">
        <v>0</v>
      </c>
      <c r="L974" s="4">
        <v>1</v>
      </c>
      <c r="M974" s="4">
        <v>2</v>
      </c>
      <c r="N974" s="5">
        <v>-28.7</v>
      </c>
      <c r="O974" s="7">
        <f t="shared" si="120"/>
        <v>3</v>
      </c>
      <c r="P974" s="7">
        <f t="shared" si="121"/>
        <v>2</v>
      </c>
      <c r="Q974" s="7">
        <f t="shared" si="122"/>
        <v>2</v>
      </c>
      <c r="R974" s="7">
        <f t="shared" si="123"/>
        <v>7</v>
      </c>
      <c r="S974" s="8">
        <f t="shared" si="124"/>
        <v>55.4</v>
      </c>
      <c r="T974" s="7" t="str">
        <f t="shared" si="125"/>
        <v>C - Entwicklungspotenzial</v>
      </c>
      <c r="U974" s="4">
        <f>ROUND(((E974-Hilfswerte!$B$20)/Hilfswerte!$B$21)+((F974-Hilfswerte!$B$22)/Hilfswerte!$B$23)+((G974-Hilfswerte!$B$24)/Hilfswerte!$B$25)+0.1*INDEX(Hilfswerte!$B$4:$B$15,MATCH(C974,Hilfswerte!$A$4:$A$15,0)),2)</f>
        <v>0.02</v>
      </c>
      <c r="V974" s="4">
        <f>ROUND(SQRT((((E974-Hilfswerte!$B$20)/Hilfswerte!$B$21)-Hilfswerte!$B$28)^2+(((F974-Hilfswerte!$B$22)/Hilfswerte!$B$23)-Hilfswerte!$B$29)^2+(((G974-Hilfswerte!$B$24)/Hilfswerte!$B$25)-Hilfswerte!$B$30)^2),3)</f>
        <v>1.19</v>
      </c>
      <c r="W974" s="4">
        <f>ROUND(E974*Hilfswerte!$B$31,0)</f>
        <v>2878</v>
      </c>
      <c r="X974" s="4">
        <f t="shared" si="126"/>
        <v>2158</v>
      </c>
      <c r="Y974" s="4" t="str">
        <f>IF(T974="A - Top-Kunde","bereits Top-Kunde",IF(AND(V974&lt;=Hilfswerte!$B$34,H974&lt;0.5*W974),"Hoch",IF(AND(V974&lt;=Hilfswerte!$B$35,H974&lt;0.7*W974),"Mittel","Niedrig")))</f>
        <v>Niedrig</v>
      </c>
      <c r="Z974" s="4">
        <f t="shared" si="127"/>
        <v>18.600000000000001</v>
      </c>
      <c r="AA974" s="4" t="str">
        <f>IF(J974&gt;365,"Bereits abgewandert (Segment D)",IF(Z974&gt;=Hilfswerte!$B$38,"Rot - akut gefaehrdet",IF(Z974&gt;=Hilfswerte!$B$39,"Gelb - beobachten","Gruen - stabil")))</f>
        <v>Gelb - beobachten</v>
      </c>
    </row>
    <row r="975" spans="1:27" ht="15" customHeight="1" x14ac:dyDescent="0.25">
      <c r="A975" s="4" t="s">
        <v>1314</v>
      </c>
      <c r="B975" s="4" t="s">
        <v>1315</v>
      </c>
      <c r="C975" s="4" t="s">
        <v>51</v>
      </c>
      <c r="D975" s="4" t="s">
        <v>117</v>
      </c>
      <c r="E975" s="4">
        <v>27</v>
      </c>
      <c r="F975" s="5">
        <v>6.6</v>
      </c>
      <c r="G975" s="5">
        <v>5.9</v>
      </c>
      <c r="H975" s="6">
        <v>360</v>
      </c>
      <c r="I975" s="4">
        <v>2</v>
      </c>
      <c r="J975" s="4">
        <v>55</v>
      </c>
      <c r="K975" s="4">
        <v>0</v>
      </c>
      <c r="L975" s="4">
        <v>11</v>
      </c>
      <c r="M975" s="4">
        <v>2</v>
      </c>
      <c r="N975" s="5">
        <v>30.7</v>
      </c>
      <c r="O975" s="7">
        <f t="shared" si="120"/>
        <v>4</v>
      </c>
      <c r="P975" s="7">
        <f t="shared" si="121"/>
        <v>2</v>
      </c>
      <c r="Q975" s="7">
        <f t="shared" si="122"/>
        <v>2</v>
      </c>
      <c r="R975" s="7">
        <f t="shared" si="123"/>
        <v>8</v>
      </c>
      <c r="S975" s="8">
        <f t="shared" si="124"/>
        <v>92.1</v>
      </c>
      <c r="T975" s="7" t="str">
        <f t="shared" si="125"/>
        <v>C - Entwicklungspotenzial</v>
      </c>
      <c r="U975" s="4">
        <f>ROUND(((E975-Hilfswerte!$B$20)/Hilfswerte!$B$21)+((F975-Hilfswerte!$B$22)/Hilfswerte!$B$23)+((G975-Hilfswerte!$B$24)/Hilfswerte!$B$25)+0.1*INDEX(Hilfswerte!$B$4:$B$15,MATCH(C975,Hilfswerte!$A$4:$A$15,0)),2)</f>
        <v>-1.1200000000000001</v>
      </c>
      <c r="V975" s="4">
        <f>ROUND(SQRT((((E975-Hilfswerte!$B$20)/Hilfswerte!$B$21)-Hilfswerte!$B$28)^2+(((F975-Hilfswerte!$B$22)/Hilfswerte!$B$23)-Hilfswerte!$B$29)^2+(((G975-Hilfswerte!$B$24)/Hilfswerte!$B$25)-Hilfswerte!$B$30)^2),3)</f>
        <v>1.177</v>
      </c>
      <c r="W975" s="4">
        <f>ROUND(E975*Hilfswerte!$B$31,0)</f>
        <v>5550</v>
      </c>
      <c r="X975" s="4">
        <f t="shared" si="126"/>
        <v>5190</v>
      </c>
      <c r="Y975" s="4" t="str">
        <f>IF(T975="A - Top-Kunde","bereits Top-Kunde",IF(AND(V975&lt;=Hilfswerte!$B$34,H975&lt;0.5*W975),"Hoch",IF(AND(V975&lt;=Hilfswerte!$B$35,H975&lt;0.7*W975),"Mittel","Niedrig")))</f>
        <v>Niedrig</v>
      </c>
      <c r="Z975" s="4">
        <f t="shared" si="127"/>
        <v>5</v>
      </c>
      <c r="AA975" s="4" t="str">
        <f>IF(J975&gt;365,"Bereits abgewandert (Segment D)",IF(Z975&gt;=Hilfswerte!$B$38,"Rot - akut gefaehrdet",IF(Z975&gt;=Hilfswerte!$B$39,"Gelb - beobachten","Gruen - stabil")))</f>
        <v>Gruen - stabil</v>
      </c>
    </row>
    <row r="976" spans="1:27" ht="15" customHeight="1" x14ac:dyDescent="0.25">
      <c r="A976" s="4" t="s">
        <v>1316</v>
      </c>
      <c r="B976" s="4" t="s">
        <v>142</v>
      </c>
      <c r="C976" s="4" t="s">
        <v>51</v>
      </c>
      <c r="D976" s="4" t="s">
        <v>93</v>
      </c>
      <c r="E976" s="4">
        <v>112</v>
      </c>
      <c r="F976" s="5">
        <v>26.9</v>
      </c>
      <c r="G976" s="5">
        <v>19.399999999999999</v>
      </c>
      <c r="H976" s="6">
        <v>39280</v>
      </c>
      <c r="I976" s="4">
        <v>2</v>
      </c>
      <c r="J976" s="4">
        <v>227</v>
      </c>
      <c r="K976" s="4">
        <v>0</v>
      </c>
      <c r="L976" s="4">
        <v>-5</v>
      </c>
      <c r="M976" s="4">
        <v>4</v>
      </c>
      <c r="N976" s="5">
        <v>22.3</v>
      </c>
      <c r="O976" s="7">
        <f t="shared" si="120"/>
        <v>2</v>
      </c>
      <c r="P976" s="7">
        <f t="shared" si="121"/>
        <v>2</v>
      </c>
      <c r="Q976" s="7">
        <f t="shared" si="122"/>
        <v>5</v>
      </c>
      <c r="R976" s="7">
        <f t="shared" si="123"/>
        <v>9</v>
      </c>
      <c r="S976" s="8">
        <f t="shared" si="124"/>
        <v>101.2</v>
      </c>
      <c r="T976" s="7" t="str">
        <f t="shared" si="125"/>
        <v>C - Entwicklungspotenzial</v>
      </c>
      <c r="U976" s="4">
        <f>ROUND(((E976-Hilfswerte!$B$20)/Hilfswerte!$B$21)+((F976-Hilfswerte!$B$22)/Hilfswerte!$B$23)+((G976-Hilfswerte!$B$24)/Hilfswerte!$B$25)+0.1*INDEX(Hilfswerte!$B$4:$B$15,MATCH(C976,Hilfswerte!$A$4:$A$15,0)),2)</f>
        <v>1.75</v>
      </c>
      <c r="V976" s="4">
        <f>ROUND(SQRT((((E976-Hilfswerte!$B$20)/Hilfswerte!$B$21)-Hilfswerte!$B$28)^2+(((F976-Hilfswerte!$B$22)/Hilfswerte!$B$23)-Hilfswerte!$B$29)^2+(((G976-Hilfswerte!$B$24)/Hilfswerte!$B$25)-Hilfswerte!$B$30)^2),3)</f>
        <v>1.3360000000000001</v>
      </c>
      <c r="W976" s="4">
        <f>ROUND(E976*Hilfswerte!$B$31,0)</f>
        <v>23021</v>
      </c>
      <c r="X976" s="4">
        <f t="shared" si="126"/>
        <v>0</v>
      </c>
      <c r="Y976" s="4" t="str">
        <f>IF(T976="A - Top-Kunde","bereits Top-Kunde",IF(AND(V976&lt;=Hilfswerte!$B$34,H976&lt;0.5*W976),"Hoch",IF(AND(V976&lt;=Hilfswerte!$B$35,H976&lt;0.7*W976),"Mittel","Niedrig")))</f>
        <v>Niedrig</v>
      </c>
      <c r="Z976" s="4">
        <f t="shared" si="127"/>
        <v>11.4</v>
      </c>
      <c r="AA976" s="4" t="str">
        <f>IF(J976&gt;365,"Bereits abgewandert (Segment D)",IF(Z976&gt;=Hilfswerte!$B$38,"Rot - akut gefaehrdet",IF(Z976&gt;=Hilfswerte!$B$39,"Gelb - beobachten","Gruen - stabil")))</f>
        <v>Gruen - stabil</v>
      </c>
    </row>
    <row r="977" spans="1:27" ht="15" customHeight="1" x14ac:dyDescent="0.25">
      <c r="A977" s="4" t="s">
        <v>1317</v>
      </c>
      <c r="B977" s="4" t="s">
        <v>481</v>
      </c>
      <c r="C977" s="4" t="s">
        <v>38</v>
      </c>
      <c r="D977" s="4" t="s">
        <v>30</v>
      </c>
      <c r="E977" s="4">
        <v>351</v>
      </c>
      <c r="F977" s="5">
        <v>120.1</v>
      </c>
      <c r="G977" s="5">
        <v>5.4</v>
      </c>
      <c r="H977" s="6">
        <v>6330</v>
      </c>
      <c r="I977" s="4">
        <v>3</v>
      </c>
      <c r="J977" s="4">
        <v>39</v>
      </c>
      <c r="K977" s="4">
        <v>0</v>
      </c>
      <c r="L977" s="4">
        <v>5</v>
      </c>
      <c r="M977" s="4">
        <v>1</v>
      </c>
      <c r="N977" s="5">
        <v>12.3</v>
      </c>
      <c r="O977" s="7">
        <f t="shared" si="120"/>
        <v>4</v>
      </c>
      <c r="P977" s="7">
        <f t="shared" si="121"/>
        <v>3</v>
      </c>
      <c r="Q977" s="7">
        <f t="shared" si="122"/>
        <v>4</v>
      </c>
      <c r="R977" s="7">
        <f t="shared" si="123"/>
        <v>11</v>
      </c>
      <c r="S977" s="8">
        <f t="shared" si="124"/>
        <v>114.7</v>
      </c>
      <c r="T977" s="7" t="str">
        <f t="shared" si="125"/>
        <v>B - Kernkunde</v>
      </c>
      <c r="U977" s="4">
        <f>ROUND(((E977-Hilfswerte!$B$20)/Hilfswerte!$B$21)+((F977-Hilfswerte!$B$22)/Hilfswerte!$B$23)+((G977-Hilfswerte!$B$24)/Hilfswerte!$B$25)+0.1*INDEX(Hilfswerte!$B$4:$B$15,MATCH(C977,Hilfswerte!$A$4:$A$15,0)),2)</f>
        <v>2.23</v>
      </c>
      <c r="V977" s="4">
        <f>ROUND(SQRT((((E977-Hilfswerte!$B$20)/Hilfswerte!$B$21)-Hilfswerte!$B$28)^2+(((F977-Hilfswerte!$B$22)/Hilfswerte!$B$23)-Hilfswerte!$B$29)^2+(((G977-Hilfswerte!$B$24)/Hilfswerte!$B$25)-Hilfswerte!$B$30)^2),3)</f>
        <v>1.919</v>
      </c>
      <c r="W977" s="4">
        <f>ROUND(E977*Hilfswerte!$B$31,0)</f>
        <v>72147</v>
      </c>
      <c r="X977" s="4">
        <f t="shared" si="126"/>
        <v>65817</v>
      </c>
      <c r="Y977" s="4" t="str">
        <f>IF(T977="A - Top-Kunde","bereits Top-Kunde",IF(AND(V977&lt;=Hilfswerte!$B$34,H977&lt;0.5*W977),"Hoch",IF(AND(V977&lt;=Hilfswerte!$B$35,H977&lt;0.7*W977),"Mittel","Niedrig")))</f>
        <v>Niedrig</v>
      </c>
      <c r="Z977" s="4">
        <f t="shared" si="127"/>
        <v>3</v>
      </c>
      <c r="AA977" s="4" t="str">
        <f>IF(J977&gt;365,"Bereits abgewandert (Segment D)",IF(Z977&gt;=Hilfswerte!$B$38,"Rot - akut gefaehrdet",IF(Z977&gt;=Hilfswerte!$B$39,"Gelb - beobachten","Gruen - stabil")))</f>
        <v>Gruen - stabil</v>
      </c>
    </row>
    <row r="978" spans="1:27" ht="15" customHeight="1" x14ac:dyDescent="0.25">
      <c r="A978" s="4" t="s">
        <v>1318</v>
      </c>
      <c r="B978" s="4" t="s">
        <v>130</v>
      </c>
      <c r="C978" s="4" t="s">
        <v>65</v>
      </c>
      <c r="D978" s="4" t="s">
        <v>77</v>
      </c>
      <c r="E978" s="4">
        <v>100</v>
      </c>
      <c r="F978" s="5">
        <v>14.7</v>
      </c>
      <c r="G978" s="5">
        <v>5.9</v>
      </c>
      <c r="H978" s="6">
        <v>0</v>
      </c>
      <c r="I978" s="4">
        <v>0</v>
      </c>
      <c r="J978" s="4">
        <v>533</v>
      </c>
      <c r="K978" s="4">
        <v>0</v>
      </c>
      <c r="L978" s="4">
        <v>-3</v>
      </c>
      <c r="M978" s="4">
        <v>0</v>
      </c>
      <c r="N978" s="5">
        <v>-66.5</v>
      </c>
      <c r="O978" s="7">
        <f t="shared" si="120"/>
        <v>1</v>
      </c>
      <c r="P978" s="7">
        <f t="shared" si="121"/>
        <v>1</v>
      </c>
      <c r="Q978" s="7">
        <f t="shared" si="122"/>
        <v>1</v>
      </c>
      <c r="R978" s="7">
        <f t="shared" si="123"/>
        <v>3</v>
      </c>
      <c r="S978" s="8">
        <f t="shared" si="124"/>
        <v>-3.3</v>
      </c>
      <c r="T978" s="7" t="str">
        <f t="shared" si="125"/>
        <v>D - Abwanderungsrisiko</v>
      </c>
      <c r="U978" s="4">
        <f>ROUND(((E978-Hilfswerte!$B$20)/Hilfswerte!$B$21)+((F978-Hilfswerte!$B$22)/Hilfswerte!$B$23)+((G978-Hilfswerte!$B$24)/Hilfswerte!$B$25)+0.1*INDEX(Hilfswerte!$B$4:$B$15,MATCH(C978,Hilfswerte!$A$4:$A$15,0)),2)</f>
        <v>-1.06</v>
      </c>
      <c r="V978" s="4">
        <f>ROUND(SQRT((((E978-Hilfswerte!$B$20)/Hilfswerte!$B$21)-Hilfswerte!$B$28)^2+(((F978-Hilfswerte!$B$22)/Hilfswerte!$B$23)-Hilfswerte!$B$29)^2+(((G978-Hilfswerte!$B$24)/Hilfswerte!$B$25)-Hilfswerte!$B$30)^2),3)</f>
        <v>0.98299999999999998</v>
      </c>
      <c r="W978" s="4">
        <f>ROUND(E978*Hilfswerte!$B$31,0)</f>
        <v>20555</v>
      </c>
      <c r="X978" s="4">
        <f t="shared" si="126"/>
        <v>20555</v>
      </c>
      <c r="Y978" s="4" t="str">
        <f>IF(T978="A - Top-Kunde","bereits Top-Kunde",IF(AND(V978&lt;=Hilfswerte!$B$34,H978&lt;0.5*W978),"Hoch",IF(AND(V978&lt;=Hilfswerte!$B$35,H978&lt;0.7*W978),"Mittel","Niedrig")))</f>
        <v>Mittel</v>
      </c>
      <c r="Z978" s="4">
        <f t="shared" si="127"/>
        <v>53.3</v>
      </c>
      <c r="AA978" s="4" t="str">
        <f>IF(J978&gt;365,"Bereits abgewandert (Segment D)",IF(Z978&gt;=Hilfswerte!$B$38,"Rot - akut gefaehrdet",IF(Z978&gt;=Hilfswerte!$B$39,"Gelb - beobachten","Gruen - stabil")))</f>
        <v>Bereits abgewandert (Segment D)</v>
      </c>
    </row>
    <row r="979" spans="1:27" ht="15" customHeight="1" x14ac:dyDescent="0.25">
      <c r="A979" s="4" t="s">
        <v>1319</v>
      </c>
      <c r="B979" s="4" t="s">
        <v>462</v>
      </c>
      <c r="C979" s="4" t="s">
        <v>51</v>
      </c>
      <c r="D979" s="4" t="s">
        <v>106</v>
      </c>
      <c r="E979" s="4">
        <v>68</v>
      </c>
      <c r="F979" s="5">
        <v>17.5</v>
      </c>
      <c r="G979" s="5">
        <v>3.3</v>
      </c>
      <c r="H979" s="6">
        <v>15190</v>
      </c>
      <c r="I979" s="4">
        <v>8</v>
      </c>
      <c r="J979" s="4">
        <v>5</v>
      </c>
      <c r="K979" s="4">
        <v>3</v>
      </c>
      <c r="L979" s="4">
        <v>22</v>
      </c>
      <c r="M979" s="4">
        <v>3</v>
      </c>
      <c r="N979" s="5">
        <v>17.600000000000001</v>
      </c>
      <c r="O979" s="7">
        <f t="shared" si="120"/>
        <v>5</v>
      </c>
      <c r="P979" s="7">
        <f t="shared" si="121"/>
        <v>5</v>
      </c>
      <c r="Q979" s="7">
        <f t="shared" si="122"/>
        <v>5</v>
      </c>
      <c r="R979" s="7">
        <f t="shared" si="123"/>
        <v>15</v>
      </c>
      <c r="S979" s="8">
        <f t="shared" si="124"/>
        <v>134.19999999999999</v>
      </c>
      <c r="T979" s="7" t="str">
        <f t="shared" si="125"/>
        <v>A - Top-Kunde</v>
      </c>
      <c r="U979" s="4">
        <f>ROUND(((E979-Hilfswerte!$B$20)/Hilfswerte!$B$21)+((F979-Hilfswerte!$B$22)/Hilfswerte!$B$23)+((G979-Hilfswerte!$B$24)/Hilfswerte!$B$25)+0.1*INDEX(Hilfswerte!$B$4:$B$15,MATCH(C979,Hilfswerte!$A$4:$A$15,0)),2)</f>
        <v>-1.1599999999999999</v>
      </c>
      <c r="V979" s="4">
        <f>ROUND(SQRT((((E979-Hilfswerte!$B$20)/Hilfswerte!$B$21)-Hilfswerte!$B$28)^2+(((F979-Hilfswerte!$B$22)/Hilfswerte!$B$23)-Hilfswerte!$B$29)^2+(((G979-Hilfswerte!$B$24)/Hilfswerte!$B$25)-Hilfswerte!$B$30)^2),3)</f>
        <v>1.375</v>
      </c>
      <c r="W979" s="4">
        <f>ROUND(E979*Hilfswerte!$B$31,0)</f>
        <v>13977</v>
      </c>
      <c r="X979" s="4">
        <f t="shared" si="126"/>
        <v>0</v>
      </c>
      <c r="Y979" s="4" t="str">
        <f>IF(T979="A - Top-Kunde","bereits Top-Kunde",IF(AND(V979&lt;=Hilfswerte!$B$34,H979&lt;0.5*W979),"Hoch",IF(AND(V979&lt;=Hilfswerte!$B$35,H979&lt;0.7*W979),"Mittel","Niedrig")))</f>
        <v>bereits Top-Kunde</v>
      </c>
      <c r="Z979" s="4">
        <f t="shared" si="127"/>
        <v>13.7</v>
      </c>
      <c r="AA979" s="4" t="str">
        <f>IF(J979&gt;365,"Bereits abgewandert (Segment D)",IF(Z979&gt;=Hilfswerte!$B$38,"Rot - akut gefaehrdet",IF(Z979&gt;=Hilfswerte!$B$39,"Gelb - beobachten","Gruen - stabil")))</f>
        <v>Gelb - beobachten</v>
      </c>
    </row>
    <row r="980" spans="1:27" ht="15" customHeight="1" x14ac:dyDescent="0.25">
      <c r="A980" s="4" t="s">
        <v>1320</v>
      </c>
      <c r="B980" s="4" t="s">
        <v>190</v>
      </c>
      <c r="C980" s="4" t="s">
        <v>38</v>
      </c>
      <c r="D980" s="4" t="s">
        <v>30</v>
      </c>
      <c r="E980" s="4">
        <v>74</v>
      </c>
      <c r="F980" s="5">
        <v>12.4</v>
      </c>
      <c r="G980" s="5">
        <v>8.8000000000000007</v>
      </c>
      <c r="H980" s="6">
        <v>13470</v>
      </c>
      <c r="I980" s="4">
        <v>6</v>
      </c>
      <c r="J980" s="4">
        <v>16</v>
      </c>
      <c r="K980" s="4">
        <v>1</v>
      </c>
      <c r="L980" s="4">
        <v>1</v>
      </c>
      <c r="M980" s="4">
        <v>4</v>
      </c>
      <c r="N980" s="5">
        <v>8.9</v>
      </c>
      <c r="O980" s="7">
        <f t="shared" si="120"/>
        <v>5</v>
      </c>
      <c r="P980" s="7">
        <f t="shared" si="121"/>
        <v>5</v>
      </c>
      <c r="Q980" s="7">
        <f t="shared" si="122"/>
        <v>5</v>
      </c>
      <c r="R980" s="7">
        <f t="shared" si="123"/>
        <v>15</v>
      </c>
      <c r="S980" s="8">
        <f t="shared" si="124"/>
        <v>148.19999999999999</v>
      </c>
      <c r="T980" s="7" t="str">
        <f t="shared" si="125"/>
        <v>A - Top-Kunde</v>
      </c>
      <c r="U980" s="4">
        <f>ROUND(((E980-Hilfswerte!$B$20)/Hilfswerte!$B$21)+((F980-Hilfswerte!$B$22)/Hilfswerte!$B$23)+((G980-Hilfswerte!$B$24)/Hilfswerte!$B$25)+0.1*INDEX(Hilfswerte!$B$4:$B$15,MATCH(C980,Hilfswerte!$A$4:$A$15,0)),2)</f>
        <v>-0.36</v>
      </c>
      <c r="V980" s="4">
        <f>ROUND(SQRT((((E980-Hilfswerte!$B$20)/Hilfswerte!$B$21)-Hilfswerte!$B$28)^2+(((F980-Hilfswerte!$B$22)/Hilfswerte!$B$23)-Hilfswerte!$B$29)^2+(((G980-Hilfswerte!$B$24)/Hilfswerte!$B$25)-Hilfswerte!$B$30)^2),3)</f>
        <v>0.71599999999999997</v>
      </c>
      <c r="W980" s="4">
        <f>ROUND(E980*Hilfswerte!$B$31,0)</f>
        <v>15210</v>
      </c>
      <c r="X980" s="4">
        <f t="shared" si="126"/>
        <v>1740</v>
      </c>
      <c r="Y980" s="4" t="str">
        <f>IF(T980="A - Top-Kunde","bereits Top-Kunde",IF(AND(V980&lt;=Hilfswerte!$B$34,H980&lt;0.5*W980),"Hoch",IF(AND(V980&lt;=Hilfswerte!$B$35,H980&lt;0.7*W980),"Mittel","Niedrig")))</f>
        <v>bereits Top-Kunde</v>
      </c>
      <c r="Z980" s="4">
        <f t="shared" si="127"/>
        <v>4</v>
      </c>
      <c r="AA980" s="4" t="str">
        <f>IF(J980&gt;365,"Bereits abgewandert (Segment D)",IF(Z980&gt;=Hilfswerte!$B$38,"Rot - akut gefaehrdet",IF(Z980&gt;=Hilfswerte!$B$39,"Gelb - beobachten","Gruen - stabil")))</f>
        <v>Gruen - stabil</v>
      </c>
    </row>
    <row r="981" spans="1:27" ht="15" customHeight="1" x14ac:dyDescent="0.25">
      <c r="A981" s="4" t="s">
        <v>1321</v>
      </c>
      <c r="B981" s="4" t="s">
        <v>627</v>
      </c>
      <c r="C981" s="4" t="s">
        <v>74</v>
      </c>
      <c r="D981" s="4" t="s">
        <v>30</v>
      </c>
      <c r="E981" s="4">
        <v>442</v>
      </c>
      <c r="F981" s="5">
        <v>109.4</v>
      </c>
      <c r="G981" s="5">
        <v>16.899999999999999</v>
      </c>
      <c r="H981" s="6">
        <v>62800</v>
      </c>
      <c r="I981" s="4">
        <v>3</v>
      </c>
      <c r="J981" s="4">
        <v>79</v>
      </c>
      <c r="K981" s="4">
        <v>0</v>
      </c>
      <c r="L981" s="4">
        <v>17</v>
      </c>
      <c r="M981" s="4">
        <v>3</v>
      </c>
      <c r="N981" s="5">
        <v>38.200000000000003</v>
      </c>
      <c r="O981" s="7">
        <f t="shared" si="120"/>
        <v>4</v>
      </c>
      <c r="P981" s="7">
        <f t="shared" si="121"/>
        <v>3</v>
      </c>
      <c r="Q981" s="7">
        <f t="shared" si="122"/>
        <v>5</v>
      </c>
      <c r="R981" s="7">
        <f t="shared" si="123"/>
        <v>12</v>
      </c>
      <c r="S981" s="8">
        <f t="shared" si="124"/>
        <v>134</v>
      </c>
      <c r="T981" s="7" t="str">
        <f t="shared" si="125"/>
        <v>A - Top-Kunde</v>
      </c>
      <c r="U981" s="4">
        <f>ROUND(((E981-Hilfswerte!$B$20)/Hilfswerte!$B$21)+((F981-Hilfswerte!$B$22)/Hilfswerte!$B$23)+((G981-Hilfswerte!$B$24)/Hilfswerte!$B$25)+0.1*INDEX(Hilfswerte!$B$4:$B$15,MATCH(C981,Hilfswerte!$A$4:$A$15,0)),2)</f>
        <v>3.89</v>
      </c>
      <c r="V981" s="4">
        <f>ROUND(SQRT((((E981-Hilfswerte!$B$20)/Hilfswerte!$B$21)-Hilfswerte!$B$28)^2+(((F981-Hilfswerte!$B$22)/Hilfswerte!$B$23)-Hilfswerte!$B$29)^2+(((G981-Hilfswerte!$B$24)/Hilfswerte!$B$25)-Hilfswerte!$B$30)^2),3)</f>
        <v>1.968</v>
      </c>
      <c r="W981" s="4">
        <f>ROUND(E981*Hilfswerte!$B$31,0)</f>
        <v>90851</v>
      </c>
      <c r="X981" s="4">
        <f t="shared" si="126"/>
        <v>28051</v>
      </c>
      <c r="Y981" s="4" t="str">
        <f>IF(T981="A - Top-Kunde","bereits Top-Kunde",IF(AND(V981&lt;=Hilfswerte!$B$34,H981&lt;0.5*W981),"Hoch",IF(AND(V981&lt;=Hilfswerte!$B$35,H981&lt;0.7*W981),"Mittel","Niedrig")))</f>
        <v>bereits Top-Kunde</v>
      </c>
      <c r="Z981" s="4">
        <f t="shared" si="127"/>
        <v>7.4</v>
      </c>
      <c r="AA981" s="4" t="str">
        <f>IF(J981&gt;365,"Bereits abgewandert (Segment D)",IF(Z981&gt;=Hilfswerte!$B$38,"Rot - akut gefaehrdet",IF(Z981&gt;=Hilfswerte!$B$39,"Gelb - beobachten","Gruen - stabil")))</f>
        <v>Gruen - stabil</v>
      </c>
    </row>
    <row r="982" spans="1:27" ht="15" customHeight="1" x14ac:dyDescent="0.25">
      <c r="A982" s="4" t="s">
        <v>1322</v>
      </c>
      <c r="B982" s="4" t="s">
        <v>1323</v>
      </c>
      <c r="C982" s="4" t="s">
        <v>47</v>
      </c>
      <c r="D982" s="4" t="s">
        <v>30</v>
      </c>
      <c r="E982" s="4">
        <v>753</v>
      </c>
      <c r="F982" s="5">
        <v>215.6</v>
      </c>
      <c r="G982" s="5">
        <v>18.7</v>
      </c>
      <c r="H982" s="6">
        <v>36110</v>
      </c>
      <c r="I982" s="4">
        <v>2</v>
      </c>
      <c r="J982" s="4">
        <v>254</v>
      </c>
      <c r="K982" s="4">
        <v>0</v>
      </c>
      <c r="L982" s="4">
        <v>-5</v>
      </c>
      <c r="M982" s="4">
        <v>1</v>
      </c>
      <c r="N982" s="5">
        <v>16.8</v>
      </c>
      <c r="O982" s="7">
        <f t="shared" si="120"/>
        <v>2</v>
      </c>
      <c r="P982" s="7">
        <f t="shared" si="121"/>
        <v>2</v>
      </c>
      <c r="Q982" s="7">
        <f t="shared" si="122"/>
        <v>5</v>
      </c>
      <c r="R982" s="7">
        <f t="shared" si="123"/>
        <v>9</v>
      </c>
      <c r="S982" s="8">
        <f t="shared" si="124"/>
        <v>98.4</v>
      </c>
      <c r="T982" s="7" t="str">
        <f t="shared" si="125"/>
        <v>C - Entwicklungspotenzial</v>
      </c>
      <c r="U982" s="4">
        <f>ROUND(((E982-Hilfswerte!$B$20)/Hilfswerte!$B$21)+((F982-Hilfswerte!$B$22)/Hilfswerte!$B$23)+((G982-Hilfswerte!$B$24)/Hilfswerte!$B$25)+0.1*INDEX(Hilfswerte!$B$4:$B$15,MATCH(C982,Hilfswerte!$A$4:$A$15,0)),2)</f>
        <v>7.52</v>
      </c>
      <c r="V982" s="4">
        <f>ROUND(SQRT((((E982-Hilfswerte!$B$20)/Hilfswerte!$B$21)-Hilfswerte!$B$28)^2+(((F982-Hilfswerte!$B$22)/Hilfswerte!$B$23)-Hilfswerte!$B$29)^2+(((G982-Hilfswerte!$B$24)/Hilfswerte!$B$25)-Hilfswerte!$B$30)^2),3)</f>
        <v>4.2430000000000003</v>
      </c>
      <c r="W982" s="4">
        <f>ROUND(E982*Hilfswerte!$B$31,0)</f>
        <v>154776</v>
      </c>
      <c r="X982" s="4">
        <f t="shared" si="126"/>
        <v>118666</v>
      </c>
      <c r="Y982" s="4" t="str">
        <f>IF(T982="A - Top-Kunde","bereits Top-Kunde",IF(AND(V982&lt;=Hilfswerte!$B$34,H982&lt;0.5*W982),"Hoch",IF(AND(V982&lt;=Hilfswerte!$B$35,H982&lt;0.7*W982),"Mittel","Niedrig")))</f>
        <v>Niedrig</v>
      </c>
      <c r="Z982" s="4">
        <f t="shared" si="127"/>
        <v>12.7</v>
      </c>
      <c r="AA982" s="4" t="str">
        <f>IF(J982&gt;365,"Bereits abgewandert (Segment D)",IF(Z982&gt;=Hilfswerte!$B$38,"Rot - akut gefaehrdet",IF(Z982&gt;=Hilfswerte!$B$39,"Gelb - beobachten","Gruen - stabil")))</f>
        <v>Gruen - stabil</v>
      </c>
    </row>
    <row r="983" spans="1:27" ht="15" customHeight="1" x14ac:dyDescent="0.25">
      <c r="A983" s="4" t="s">
        <v>1324</v>
      </c>
      <c r="B983" s="4" t="s">
        <v>1157</v>
      </c>
      <c r="C983" s="4" t="s">
        <v>51</v>
      </c>
      <c r="D983" s="4" t="s">
        <v>122</v>
      </c>
      <c r="E983" s="4">
        <v>15</v>
      </c>
      <c r="F983" s="5">
        <v>2.9</v>
      </c>
      <c r="G983" s="5">
        <v>11</v>
      </c>
      <c r="H983" s="6">
        <v>150</v>
      </c>
      <c r="I983" s="4">
        <v>1</v>
      </c>
      <c r="J983" s="4">
        <v>354</v>
      </c>
      <c r="K983" s="4">
        <v>1</v>
      </c>
      <c r="L983" s="4">
        <v>-5</v>
      </c>
      <c r="M983" s="4">
        <v>3</v>
      </c>
      <c r="N983" s="5">
        <v>2</v>
      </c>
      <c r="O983" s="7">
        <f t="shared" si="120"/>
        <v>2</v>
      </c>
      <c r="P983" s="7">
        <f t="shared" si="121"/>
        <v>1</v>
      </c>
      <c r="Q983" s="7">
        <f t="shared" si="122"/>
        <v>2</v>
      </c>
      <c r="R983" s="7">
        <f t="shared" si="123"/>
        <v>5</v>
      </c>
      <c r="S983" s="8">
        <f t="shared" si="124"/>
        <v>45</v>
      </c>
      <c r="T983" s="7" t="str">
        <f t="shared" si="125"/>
        <v>C - Entwicklungspotenzial</v>
      </c>
      <c r="U983" s="4">
        <f>ROUND(((E983-Hilfswerte!$B$20)/Hilfswerte!$B$21)+((F983-Hilfswerte!$B$22)/Hilfswerte!$B$23)+((G983-Hilfswerte!$B$24)/Hilfswerte!$B$25)+0.1*INDEX(Hilfswerte!$B$4:$B$15,MATCH(C983,Hilfswerte!$A$4:$A$15,0)),2)</f>
        <v>-0.43</v>
      </c>
      <c r="V983" s="4">
        <f>ROUND(SQRT((((E983-Hilfswerte!$B$20)/Hilfswerte!$B$21)-Hilfswerte!$B$28)^2+(((F983-Hilfswerte!$B$22)/Hilfswerte!$B$23)-Hilfswerte!$B$29)^2+(((G983-Hilfswerte!$B$24)/Hilfswerte!$B$25)-Hilfswerte!$B$30)^2),3)</f>
        <v>0.90500000000000003</v>
      </c>
      <c r="W983" s="4">
        <f>ROUND(E983*Hilfswerte!$B$31,0)</f>
        <v>3083</v>
      </c>
      <c r="X983" s="4">
        <f t="shared" si="126"/>
        <v>2933</v>
      </c>
      <c r="Y983" s="4" t="str">
        <f>IF(T983="A - Top-Kunde","bereits Top-Kunde",IF(AND(V983&lt;=Hilfswerte!$B$34,H983&lt;0.5*W983),"Hoch",IF(AND(V983&lt;=Hilfswerte!$B$35,H983&lt;0.7*W983),"Mittel","Niedrig")))</f>
        <v>Mittel</v>
      </c>
      <c r="Z983" s="4">
        <f t="shared" si="127"/>
        <v>20.7</v>
      </c>
      <c r="AA983" s="4" t="str">
        <f>IF(J983&gt;365,"Bereits abgewandert (Segment D)",IF(Z983&gt;=Hilfswerte!$B$38,"Rot - akut gefaehrdet",IF(Z983&gt;=Hilfswerte!$B$39,"Gelb - beobachten","Gruen - stabil")))</f>
        <v>Rot - akut gefaehrdet</v>
      </c>
    </row>
    <row r="984" spans="1:27" ht="15" customHeight="1" x14ac:dyDescent="0.25">
      <c r="A984" s="4" t="s">
        <v>1325</v>
      </c>
      <c r="B984" s="4" t="s">
        <v>587</v>
      </c>
      <c r="C984" s="4" t="s">
        <v>47</v>
      </c>
      <c r="D984" s="4" t="s">
        <v>30</v>
      </c>
      <c r="E984" s="4">
        <v>23</v>
      </c>
      <c r="F984" s="5">
        <v>4.7</v>
      </c>
      <c r="G984" s="5">
        <v>4.0999999999999996</v>
      </c>
      <c r="H984" s="6">
        <v>670</v>
      </c>
      <c r="I984" s="4">
        <v>2</v>
      </c>
      <c r="J984" s="4">
        <v>328</v>
      </c>
      <c r="K984" s="4">
        <v>0</v>
      </c>
      <c r="L984" s="4">
        <v>1</v>
      </c>
      <c r="M984" s="4">
        <v>4</v>
      </c>
      <c r="N984" s="5">
        <v>3.1</v>
      </c>
      <c r="O984" s="7">
        <f t="shared" si="120"/>
        <v>2</v>
      </c>
      <c r="P984" s="7">
        <f t="shared" si="121"/>
        <v>2</v>
      </c>
      <c r="Q984" s="7">
        <f t="shared" si="122"/>
        <v>2</v>
      </c>
      <c r="R984" s="7">
        <f t="shared" si="123"/>
        <v>6</v>
      </c>
      <c r="S984" s="8">
        <f t="shared" si="124"/>
        <v>61.3</v>
      </c>
      <c r="T984" s="7" t="str">
        <f t="shared" si="125"/>
        <v>C - Entwicklungspotenzial</v>
      </c>
      <c r="U984" s="4">
        <f>ROUND(((E984-Hilfswerte!$B$20)/Hilfswerte!$B$21)+((F984-Hilfswerte!$B$22)/Hilfswerte!$B$23)+((G984-Hilfswerte!$B$24)/Hilfswerte!$B$25)+0.1*INDEX(Hilfswerte!$B$4:$B$15,MATCH(C984,Hilfswerte!$A$4:$A$15,0)),2)</f>
        <v>-1.72</v>
      </c>
      <c r="V984" s="4">
        <f>ROUND(SQRT((((E984-Hilfswerte!$B$20)/Hilfswerte!$B$21)-Hilfswerte!$B$28)^2+(((F984-Hilfswerte!$B$22)/Hilfswerte!$B$23)-Hilfswerte!$B$29)^2+(((G984-Hilfswerte!$B$24)/Hilfswerte!$B$25)-Hilfswerte!$B$30)^2),3)</f>
        <v>1.417</v>
      </c>
      <c r="W984" s="4">
        <f>ROUND(E984*Hilfswerte!$B$31,0)</f>
        <v>4728</v>
      </c>
      <c r="X984" s="4">
        <f t="shared" si="126"/>
        <v>4058</v>
      </c>
      <c r="Y984" s="4" t="str">
        <f>IF(T984="A - Top-Kunde","bereits Top-Kunde",IF(AND(V984&lt;=Hilfswerte!$B$34,H984&lt;0.5*W984),"Hoch",IF(AND(V984&lt;=Hilfswerte!$B$35,H984&lt;0.7*W984),"Mittel","Niedrig")))</f>
        <v>Niedrig</v>
      </c>
      <c r="Z984" s="4">
        <f t="shared" si="127"/>
        <v>16.600000000000001</v>
      </c>
      <c r="AA984" s="4" t="str">
        <f>IF(J984&gt;365,"Bereits abgewandert (Segment D)",IF(Z984&gt;=Hilfswerte!$B$38,"Rot - akut gefaehrdet",IF(Z984&gt;=Hilfswerte!$B$39,"Gelb - beobachten","Gruen - stabil")))</f>
        <v>Gelb - beobachten</v>
      </c>
    </row>
    <row r="985" spans="1:27" ht="15" customHeight="1" x14ac:dyDescent="0.25">
      <c r="A985" s="4" t="s">
        <v>1326</v>
      </c>
      <c r="B985" s="4" t="s">
        <v>76</v>
      </c>
      <c r="C985" s="4" t="s">
        <v>65</v>
      </c>
      <c r="D985" s="4" t="s">
        <v>30</v>
      </c>
      <c r="E985" s="4">
        <v>32</v>
      </c>
      <c r="F985" s="5">
        <v>8.5</v>
      </c>
      <c r="G985" s="5">
        <v>8.8000000000000007</v>
      </c>
      <c r="H985" s="6">
        <v>6620</v>
      </c>
      <c r="I985" s="4">
        <v>5</v>
      </c>
      <c r="J985" s="4">
        <v>71</v>
      </c>
      <c r="K985" s="4">
        <v>1</v>
      </c>
      <c r="L985" s="4">
        <v>-1</v>
      </c>
      <c r="M985" s="4">
        <v>4</v>
      </c>
      <c r="N985" s="5">
        <v>1.6</v>
      </c>
      <c r="O985" s="7">
        <f t="shared" si="120"/>
        <v>4</v>
      </c>
      <c r="P985" s="7">
        <f t="shared" si="121"/>
        <v>5</v>
      </c>
      <c r="Q985" s="7">
        <f t="shared" si="122"/>
        <v>4</v>
      </c>
      <c r="R985" s="7">
        <f t="shared" si="123"/>
        <v>13</v>
      </c>
      <c r="S985" s="8">
        <f t="shared" si="124"/>
        <v>124.8</v>
      </c>
      <c r="T985" s="7" t="str">
        <f t="shared" si="125"/>
        <v>B - Kernkunde</v>
      </c>
      <c r="U985" s="4">
        <f>ROUND(((E985-Hilfswerte!$B$20)/Hilfswerte!$B$21)+((F985-Hilfswerte!$B$22)/Hilfswerte!$B$23)+((G985-Hilfswerte!$B$24)/Hilfswerte!$B$25)+0.1*INDEX(Hilfswerte!$B$4:$B$15,MATCH(C985,Hilfswerte!$A$4:$A$15,0)),2)</f>
        <v>-1</v>
      </c>
      <c r="V985" s="4">
        <f>ROUND(SQRT((((E985-Hilfswerte!$B$20)/Hilfswerte!$B$21)-Hilfswerte!$B$28)^2+(((F985-Hilfswerte!$B$22)/Hilfswerte!$B$23)-Hilfswerte!$B$29)^2+(((G985-Hilfswerte!$B$24)/Hilfswerte!$B$25)-Hilfswerte!$B$30)^2),3)</f>
        <v>0.87</v>
      </c>
      <c r="W985" s="4">
        <f>ROUND(E985*Hilfswerte!$B$31,0)</f>
        <v>6577</v>
      </c>
      <c r="X985" s="4">
        <f t="shared" si="126"/>
        <v>0</v>
      </c>
      <c r="Y985" s="4" t="str">
        <f>IF(T985="A - Top-Kunde","bereits Top-Kunde",IF(AND(V985&lt;=Hilfswerte!$B$34,H985&lt;0.5*W985),"Hoch",IF(AND(V985&lt;=Hilfswerte!$B$35,H985&lt;0.7*W985),"Mittel","Niedrig")))</f>
        <v>Niedrig</v>
      </c>
      <c r="Z985" s="4">
        <f t="shared" si="127"/>
        <v>6.6</v>
      </c>
      <c r="AA985" s="4" t="str">
        <f>IF(J985&gt;365,"Bereits abgewandert (Segment D)",IF(Z985&gt;=Hilfswerte!$B$38,"Rot - akut gefaehrdet",IF(Z985&gt;=Hilfswerte!$B$39,"Gelb - beobachten","Gruen - stabil")))</f>
        <v>Gruen - stabil</v>
      </c>
    </row>
    <row r="986" spans="1:27" ht="15" customHeight="1" x14ac:dyDescent="0.25">
      <c r="A986" s="4" t="s">
        <v>1327</v>
      </c>
      <c r="B986" s="4" t="s">
        <v>518</v>
      </c>
      <c r="C986" s="4" t="s">
        <v>38</v>
      </c>
      <c r="D986" s="4" t="s">
        <v>30</v>
      </c>
      <c r="E986" s="4">
        <v>66</v>
      </c>
      <c r="F986" s="5">
        <v>23</v>
      </c>
      <c r="G986" s="5">
        <v>21</v>
      </c>
      <c r="H986" s="6">
        <v>1640</v>
      </c>
      <c r="I986" s="4">
        <v>2</v>
      </c>
      <c r="J986" s="4">
        <v>64</v>
      </c>
      <c r="K986" s="4">
        <v>1</v>
      </c>
      <c r="L986" s="4">
        <v>19</v>
      </c>
      <c r="M986" s="4">
        <v>2</v>
      </c>
      <c r="N986" s="5">
        <v>6.2</v>
      </c>
      <c r="O986" s="7">
        <f t="shared" si="120"/>
        <v>4</v>
      </c>
      <c r="P986" s="7">
        <f t="shared" si="121"/>
        <v>2</v>
      </c>
      <c r="Q986" s="7">
        <f t="shared" si="122"/>
        <v>3</v>
      </c>
      <c r="R986" s="7">
        <f t="shared" si="123"/>
        <v>9</v>
      </c>
      <c r="S986" s="8">
        <f t="shared" si="124"/>
        <v>81.400000000000006</v>
      </c>
      <c r="T986" s="7" t="str">
        <f t="shared" si="125"/>
        <v>C - Entwicklungspotenzial</v>
      </c>
      <c r="U986" s="4">
        <f>ROUND(((E986-Hilfswerte!$B$20)/Hilfswerte!$B$21)+((F986-Hilfswerte!$B$22)/Hilfswerte!$B$23)+((G986-Hilfswerte!$B$24)/Hilfswerte!$B$25)+0.1*INDEX(Hilfswerte!$B$4:$B$15,MATCH(C986,Hilfswerte!$A$4:$A$15,0)),2)</f>
        <v>1.73</v>
      </c>
      <c r="V986" s="4">
        <f>ROUND(SQRT((((E986-Hilfswerte!$B$20)/Hilfswerte!$B$21)-Hilfswerte!$B$28)^2+(((F986-Hilfswerte!$B$22)/Hilfswerte!$B$23)-Hilfswerte!$B$29)^2+(((G986-Hilfswerte!$B$24)/Hilfswerte!$B$25)-Hilfswerte!$B$30)^2),3)</f>
        <v>1.635</v>
      </c>
      <c r="W986" s="4">
        <f>ROUND(E986*Hilfswerte!$B$31,0)</f>
        <v>13566</v>
      </c>
      <c r="X986" s="4">
        <f t="shared" si="126"/>
        <v>11926</v>
      </c>
      <c r="Y986" s="4" t="str">
        <f>IF(T986="A - Top-Kunde","bereits Top-Kunde",IF(AND(V986&lt;=Hilfswerte!$B$34,H986&lt;0.5*W986),"Hoch",IF(AND(V986&lt;=Hilfswerte!$B$35,H986&lt;0.7*W986),"Mittel","Niedrig")))</f>
        <v>Niedrig</v>
      </c>
      <c r="Z986" s="4">
        <f t="shared" si="127"/>
        <v>10</v>
      </c>
      <c r="AA986" s="4" t="str">
        <f>IF(J986&gt;365,"Bereits abgewandert (Segment D)",IF(Z986&gt;=Hilfswerte!$B$38,"Rot - akut gefaehrdet",IF(Z986&gt;=Hilfswerte!$B$39,"Gelb - beobachten","Gruen - stabil")))</f>
        <v>Gruen - stabil</v>
      </c>
    </row>
    <row r="987" spans="1:27" ht="15" customHeight="1" x14ac:dyDescent="0.25">
      <c r="A987" s="4" t="s">
        <v>1328</v>
      </c>
      <c r="B987" s="4" t="s">
        <v>251</v>
      </c>
      <c r="C987" s="4" t="s">
        <v>51</v>
      </c>
      <c r="D987" s="4" t="s">
        <v>93</v>
      </c>
      <c r="E987" s="4">
        <v>6</v>
      </c>
      <c r="F987" s="5">
        <v>1.2</v>
      </c>
      <c r="G987" s="5">
        <v>16.600000000000001</v>
      </c>
      <c r="H987" s="6">
        <v>550</v>
      </c>
      <c r="I987" s="4">
        <v>3</v>
      </c>
      <c r="J987" s="4">
        <v>45</v>
      </c>
      <c r="K987" s="4">
        <v>0</v>
      </c>
      <c r="L987" s="4">
        <v>16</v>
      </c>
      <c r="M987" s="4">
        <v>5</v>
      </c>
      <c r="N987" s="5">
        <v>4.0999999999999996</v>
      </c>
      <c r="O987" s="7">
        <f t="shared" si="120"/>
        <v>4</v>
      </c>
      <c r="P987" s="7">
        <f t="shared" si="121"/>
        <v>3</v>
      </c>
      <c r="Q987" s="7">
        <f t="shared" si="122"/>
        <v>2</v>
      </c>
      <c r="R987" s="7">
        <f t="shared" si="123"/>
        <v>9</v>
      </c>
      <c r="S987" s="8">
        <f t="shared" si="124"/>
        <v>87.3</v>
      </c>
      <c r="T987" s="7" t="str">
        <f t="shared" si="125"/>
        <v>C - Entwicklungspotenzial</v>
      </c>
      <c r="U987" s="4">
        <f>ROUND(((E987-Hilfswerte!$B$20)/Hilfswerte!$B$21)+((F987-Hilfswerte!$B$22)/Hilfswerte!$B$23)+((G987-Hilfswerte!$B$24)/Hilfswerte!$B$25)+0.1*INDEX(Hilfswerte!$B$4:$B$15,MATCH(C987,Hilfswerte!$A$4:$A$15,0)),2)</f>
        <v>0.39</v>
      </c>
      <c r="V987" s="4">
        <f>ROUND(SQRT((((E987-Hilfswerte!$B$20)/Hilfswerte!$B$21)-Hilfswerte!$B$28)^2+(((F987-Hilfswerte!$B$22)/Hilfswerte!$B$23)-Hilfswerte!$B$29)^2+(((G987-Hilfswerte!$B$24)/Hilfswerte!$B$25)-Hilfswerte!$B$30)^2),3)</f>
        <v>1.2809999999999999</v>
      </c>
      <c r="W987" s="4">
        <f>ROUND(E987*Hilfswerte!$B$31,0)</f>
        <v>1233</v>
      </c>
      <c r="X987" s="4">
        <f t="shared" si="126"/>
        <v>683</v>
      </c>
      <c r="Y987" s="4" t="str">
        <f>IF(T987="A - Top-Kunde","bereits Top-Kunde",IF(AND(V987&lt;=Hilfswerte!$B$34,H987&lt;0.5*W987),"Hoch",IF(AND(V987&lt;=Hilfswerte!$B$35,H987&lt;0.7*W987),"Mittel","Niedrig")))</f>
        <v>Niedrig</v>
      </c>
      <c r="Z987" s="4">
        <f t="shared" si="127"/>
        <v>5.5</v>
      </c>
      <c r="AA987" s="4" t="str">
        <f>IF(J987&gt;365,"Bereits abgewandert (Segment D)",IF(Z987&gt;=Hilfswerte!$B$38,"Rot - akut gefaehrdet",IF(Z987&gt;=Hilfswerte!$B$39,"Gelb - beobachten","Gruen - stabil")))</f>
        <v>Gruen - stabil</v>
      </c>
    </row>
    <row r="988" spans="1:27" ht="15" customHeight="1" x14ac:dyDescent="0.25">
      <c r="A988" s="4" t="s">
        <v>1329</v>
      </c>
      <c r="B988" s="4" t="s">
        <v>451</v>
      </c>
      <c r="C988" s="4" t="s">
        <v>84</v>
      </c>
      <c r="D988" s="4" t="s">
        <v>117</v>
      </c>
      <c r="E988" s="4">
        <v>254</v>
      </c>
      <c r="F988" s="5">
        <v>42.7</v>
      </c>
      <c r="G988" s="5">
        <v>6</v>
      </c>
      <c r="H988" s="6">
        <v>171500</v>
      </c>
      <c r="I988" s="4">
        <v>4</v>
      </c>
      <c r="J988" s="4">
        <v>21</v>
      </c>
      <c r="K988" s="4">
        <v>0</v>
      </c>
      <c r="L988" s="4">
        <v>-5</v>
      </c>
      <c r="M988" s="4">
        <v>1</v>
      </c>
      <c r="N988" s="5">
        <v>-15.9</v>
      </c>
      <c r="O988" s="7">
        <f t="shared" si="120"/>
        <v>5</v>
      </c>
      <c r="P988" s="7">
        <f t="shared" si="121"/>
        <v>4</v>
      </c>
      <c r="Q988" s="7">
        <f t="shared" si="122"/>
        <v>5</v>
      </c>
      <c r="R988" s="7">
        <f t="shared" si="123"/>
        <v>14</v>
      </c>
      <c r="S988" s="8">
        <f t="shared" si="124"/>
        <v>132.1</v>
      </c>
      <c r="T988" s="7" t="str">
        <f t="shared" si="125"/>
        <v>A - Top-Kunde</v>
      </c>
      <c r="U988" s="4">
        <f>ROUND(((E988-Hilfswerte!$B$20)/Hilfswerte!$B$21)+((F988-Hilfswerte!$B$22)/Hilfswerte!$B$23)+((G988-Hilfswerte!$B$24)/Hilfswerte!$B$25)+0.1*INDEX(Hilfswerte!$B$4:$B$15,MATCH(C988,Hilfswerte!$A$4:$A$15,0)),2)</f>
        <v>0.17</v>
      </c>
      <c r="V988" s="4">
        <f>ROUND(SQRT((((E988-Hilfswerte!$B$20)/Hilfswerte!$B$21)-Hilfswerte!$B$28)^2+(((F988-Hilfswerte!$B$22)/Hilfswerte!$B$23)-Hilfswerte!$B$29)^2+(((G988-Hilfswerte!$B$24)/Hilfswerte!$B$25)-Hilfswerte!$B$30)^2),3)</f>
        <v>0.91100000000000003</v>
      </c>
      <c r="W988" s="4">
        <f>ROUND(E988*Hilfswerte!$B$31,0)</f>
        <v>52209</v>
      </c>
      <c r="X988" s="4">
        <f t="shared" si="126"/>
        <v>0</v>
      </c>
      <c r="Y988" s="4" t="str">
        <f>IF(T988="A - Top-Kunde","bereits Top-Kunde",IF(AND(V988&lt;=Hilfswerte!$B$34,H988&lt;0.5*W988),"Hoch",IF(AND(V988&lt;=Hilfswerte!$B$35,H988&lt;0.7*W988),"Mittel","Niedrig")))</f>
        <v>bereits Top-Kunde</v>
      </c>
      <c r="Z988" s="4">
        <f t="shared" si="127"/>
        <v>7.4</v>
      </c>
      <c r="AA988" s="4" t="str">
        <f>IF(J988&gt;365,"Bereits abgewandert (Segment D)",IF(Z988&gt;=Hilfswerte!$B$38,"Rot - akut gefaehrdet",IF(Z988&gt;=Hilfswerte!$B$39,"Gelb - beobachten","Gruen - stabil")))</f>
        <v>Gruen - stabil</v>
      </c>
    </row>
    <row r="989" spans="1:27" ht="15" customHeight="1" x14ac:dyDescent="0.25">
      <c r="A989" s="4" t="s">
        <v>1330</v>
      </c>
      <c r="B989" s="4" t="s">
        <v>497</v>
      </c>
      <c r="C989" s="4" t="s">
        <v>47</v>
      </c>
      <c r="D989" s="4" t="s">
        <v>93</v>
      </c>
      <c r="E989" s="4">
        <v>104</v>
      </c>
      <c r="F989" s="5">
        <v>28.4</v>
      </c>
      <c r="G989" s="5">
        <v>9</v>
      </c>
      <c r="H989" s="6">
        <v>5440</v>
      </c>
      <c r="I989" s="4">
        <v>6</v>
      </c>
      <c r="J989" s="4">
        <v>26</v>
      </c>
      <c r="K989" s="4">
        <v>0</v>
      </c>
      <c r="L989" s="4">
        <v>-4</v>
      </c>
      <c r="M989" s="4">
        <v>1</v>
      </c>
      <c r="N989" s="5">
        <v>-7.5</v>
      </c>
      <c r="O989" s="7">
        <f t="shared" si="120"/>
        <v>5</v>
      </c>
      <c r="P989" s="7">
        <f t="shared" si="121"/>
        <v>5</v>
      </c>
      <c r="Q989" s="7">
        <f t="shared" si="122"/>
        <v>4</v>
      </c>
      <c r="R989" s="7">
        <f t="shared" si="123"/>
        <v>14</v>
      </c>
      <c r="S989" s="8">
        <f t="shared" si="124"/>
        <v>136.30000000000001</v>
      </c>
      <c r="T989" s="7" t="str">
        <f t="shared" si="125"/>
        <v>A - Top-Kunde</v>
      </c>
      <c r="U989" s="4">
        <f>ROUND(((E989-Hilfswerte!$B$20)/Hilfswerte!$B$21)+((F989-Hilfswerte!$B$22)/Hilfswerte!$B$23)+((G989-Hilfswerte!$B$24)/Hilfswerte!$B$25)+0.1*INDEX(Hilfswerte!$B$4:$B$15,MATCH(C989,Hilfswerte!$A$4:$A$15,0)),2)</f>
        <v>-0.17</v>
      </c>
      <c r="V989" s="4">
        <f>ROUND(SQRT((((E989-Hilfswerte!$B$20)/Hilfswerte!$B$21)-Hilfswerte!$B$28)^2+(((F989-Hilfswerte!$B$22)/Hilfswerte!$B$23)-Hilfswerte!$B$29)^2+(((G989-Hilfswerte!$B$24)/Hilfswerte!$B$25)-Hilfswerte!$B$30)^2),3)</f>
        <v>0.47299999999999998</v>
      </c>
      <c r="W989" s="4">
        <f>ROUND(E989*Hilfswerte!$B$31,0)</f>
        <v>21377</v>
      </c>
      <c r="X989" s="4">
        <f t="shared" si="126"/>
        <v>15937</v>
      </c>
      <c r="Y989" s="4" t="str">
        <f>IF(T989="A - Top-Kunde","bereits Top-Kunde",IF(AND(V989&lt;=Hilfswerte!$B$34,H989&lt;0.5*W989),"Hoch",IF(AND(V989&lt;=Hilfswerte!$B$35,H989&lt;0.7*W989),"Mittel","Niedrig")))</f>
        <v>bereits Top-Kunde</v>
      </c>
      <c r="Z989" s="4">
        <f t="shared" si="127"/>
        <v>4.3</v>
      </c>
      <c r="AA989" s="4" t="str">
        <f>IF(J989&gt;365,"Bereits abgewandert (Segment D)",IF(Z989&gt;=Hilfswerte!$B$38,"Rot - akut gefaehrdet",IF(Z989&gt;=Hilfswerte!$B$39,"Gelb - beobachten","Gruen - stabil")))</f>
        <v>Gruen - stabil</v>
      </c>
    </row>
    <row r="990" spans="1:27" ht="15" customHeight="1" x14ac:dyDescent="0.25">
      <c r="A990" s="4" t="s">
        <v>1331</v>
      </c>
      <c r="B990" s="4" t="s">
        <v>331</v>
      </c>
      <c r="C990" s="4" t="s">
        <v>38</v>
      </c>
      <c r="D990" s="4" t="s">
        <v>117</v>
      </c>
      <c r="E990" s="4">
        <v>123</v>
      </c>
      <c r="F990" s="5">
        <v>19.8</v>
      </c>
      <c r="G990" s="5">
        <v>3.8</v>
      </c>
      <c r="H990" s="6">
        <v>16660</v>
      </c>
      <c r="I990" s="4">
        <v>3</v>
      </c>
      <c r="J990" s="4">
        <v>8</v>
      </c>
      <c r="K990" s="4">
        <v>1</v>
      </c>
      <c r="L990" s="4">
        <v>-5</v>
      </c>
      <c r="M990" s="4">
        <v>6</v>
      </c>
      <c r="N990" s="5">
        <v>7.9</v>
      </c>
      <c r="O990" s="7">
        <f t="shared" si="120"/>
        <v>5</v>
      </c>
      <c r="P990" s="7">
        <f t="shared" si="121"/>
        <v>3</v>
      </c>
      <c r="Q990" s="7">
        <f t="shared" si="122"/>
        <v>5</v>
      </c>
      <c r="R990" s="7">
        <f t="shared" si="123"/>
        <v>13</v>
      </c>
      <c r="S990" s="8">
        <f t="shared" si="124"/>
        <v>128</v>
      </c>
      <c r="T990" s="7" t="str">
        <f t="shared" si="125"/>
        <v>A - Top-Kunde</v>
      </c>
      <c r="U990" s="4">
        <f>ROUND(((E990-Hilfswerte!$B$20)/Hilfswerte!$B$21)+((F990-Hilfswerte!$B$22)/Hilfswerte!$B$23)+((G990-Hilfswerte!$B$24)/Hilfswerte!$B$25)+0.1*INDEX(Hilfswerte!$B$4:$B$15,MATCH(C990,Hilfswerte!$A$4:$A$15,0)),2)</f>
        <v>-0.81</v>
      </c>
      <c r="V990" s="4">
        <f>ROUND(SQRT((((E990-Hilfswerte!$B$20)/Hilfswerte!$B$21)-Hilfswerte!$B$28)^2+(((F990-Hilfswerte!$B$22)/Hilfswerte!$B$23)-Hilfswerte!$B$29)^2+(((G990-Hilfswerte!$B$24)/Hilfswerte!$B$25)-Hilfswerte!$B$30)^2),3)</f>
        <v>1.2350000000000001</v>
      </c>
      <c r="W990" s="4">
        <f>ROUND(E990*Hilfswerte!$B$31,0)</f>
        <v>25282</v>
      </c>
      <c r="X990" s="4">
        <f t="shared" si="126"/>
        <v>8622</v>
      </c>
      <c r="Y990" s="4" t="str">
        <f>IF(T990="A - Top-Kunde","bereits Top-Kunde",IF(AND(V990&lt;=Hilfswerte!$B$34,H990&lt;0.5*W990),"Hoch",IF(AND(V990&lt;=Hilfswerte!$B$35,H990&lt;0.7*W990),"Mittel","Niedrig")))</f>
        <v>bereits Top-Kunde</v>
      </c>
      <c r="Z990" s="4">
        <f t="shared" si="127"/>
        <v>3.4</v>
      </c>
      <c r="AA990" s="4" t="str">
        <f>IF(J990&gt;365,"Bereits abgewandert (Segment D)",IF(Z990&gt;=Hilfswerte!$B$38,"Rot - akut gefaehrdet",IF(Z990&gt;=Hilfswerte!$B$39,"Gelb - beobachten","Gruen - stabil")))</f>
        <v>Gruen - stabil</v>
      </c>
    </row>
    <row r="991" spans="1:27" ht="15" customHeight="1" x14ac:dyDescent="0.25">
      <c r="A991" s="4" t="s">
        <v>1332</v>
      </c>
      <c r="B991" s="4" t="s">
        <v>842</v>
      </c>
      <c r="C991" s="4" t="s">
        <v>38</v>
      </c>
      <c r="D991" s="4" t="s">
        <v>30</v>
      </c>
      <c r="E991" s="4">
        <v>1241</v>
      </c>
      <c r="F991" s="5">
        <v>364.5</v>
      </c>
      <c r="G991" s="5">
        <v>19.399999999999999</v>
      </c>
      <c r="H991" s="6">
        <v>18600</v>
      </c>
      <c r="I991" s="4">
        <v>1</v>
      </c>
      <c r="J991" s="4">
        <v>314</v>
      </c>
      <c r="K991" s="4">
        <v>0</v>
      </c>
      <c r="L991" s="4">
        <v>10</v>
      </c>
      <c r="M991" s="4">
        <v>1</v>
      </c>
      <c r="N991" s="5">
        <v>-8.1999999999999993</v>
      </c>
      <c r="O991" s="7">
        <f t="shared" si="120"/>
        <v>2</v>
      </c>
      <c r="P991" s="7">
        <f t="shared" si="121"/>
        <v>1</v>
      </c>
      <c r="Q991" s="7">
        <f t="shared" si="122"/>
        <v>5</v>
      </c>
      <c r="R991" s="7">
        <f t="shared" si="123"/>
        <v>8</v>
      </c>
      <c r="S991" s="8">
        <f t="shared" si="124"/>
        <v>72.900000000000006</v>
      </c>
      <c r="T991" s="7" t="str">
        <f t="shared" si="125"/>
        <v>C - Entwicklungspotenzial</v>
      </c>
      <c r="U991" s="4">
        <f>ROUND(((E991-Hilfswerte!$B$20)/Hilfswerte!$B$21)+((F991-Hilfswerte!$B$22)/Hilfswerte!$B$23)+((G991-Hilfswerte!$B$24)/Hilfswerte!$B$25)+0.1*INDEX(Hilfswerte!$B$4:$B$15,MATCH(C991,Hilfswerte!$A$4:$A$15,0)),2)</f>
        <v>12.67</v>
      </c>
      <c r="V991" s="4">
        <f>ROUND(SQRT((((E991-Hilfswerte!$B$20)/Hilfswerte!$B$21)-Hilfswerte!$B$28)^2+(((F991-Hilfswerte!$B$22)/Hilfswerte!$B$23)-Hilfswerte!$B$29)^2+(((G991-Hilfswerte!$B$24)/Hilfswerte!$B$25)-Hilfswerte!$B$30)^2),3)</f>
        <v>7.5869999999999997</v>
      </c>
      <c r="W991" s="4">
        <f>ROUND(E991*Hilfswerte!$B$31,0)</f>
        <v>255083</v>
      </c>
      <c r="X991" s="4">
        <f t="shared" si="126"/>
        <v>236483</v>
      </c>
      <c r="Y991" s="4" t="str">
        <f>IF(T991="A - Top-Kunde","bereits Top-Kunde",IF(AND(V991&lt;=Hilfswerte!$B$34,H991&lt;0.5*W991),"Hoch",IF(AND(V991&lt;=Hilfswerte!$B$35,H991&lt;0.7*W991),"Mittel","Niedrig")))</f>
        <v>Niedrig</v>
      </c>
      <c r="Z991" s="4">
        <f t="shared" si="127"/>
        <v>21</v>
      </c>
      <c r="AA991" s="4" t="str">
        <f>IF(J991&gt;365,"Bereits abgewandert (Segment D)",IF(Z991&gt;=Hilfswerte!$B$38,"Rot - akut gefaehrdet",IF(Z991&gt;=Hilfswerte!$B$39,"Gelb - beobachten","Gruen - stabil")))</f>
        <v>Rot - akut gefaehrdet</v>
      </c>
    </row>
    <row r="992" spans="1:27" ht="15" customHeight="1" x14ac:dyDescent="0.25">
      <c r="A992" s="4" t="s">
        <v>1333</v>
      </c>
      <c r="B992" s="4" t="s">
        <v>50</v>
      </c>
      <c r="C992" s="4" t="s">
        <v>29</v>
      </c>
      <c r="D992" s="4" t="s">
        <v>30</v>
      </c>
      <c r="E992" s="4">
        <v>271</v>
      </c>
      <c r="F992" s="5">
        <v>49</v>
      </c>
      <c r="G992" s="5">
        <v>10.8</v>
      </c>
      <c r="H992" s="6">
        <v>0</v>
      </c>
      <c r="I992" s="4">
        <v>0</v>
      </c>
      <c r="J992" s="4">
        <v>663</v>
      </c>
      <c r="K992" s="4">
        <v>0</v>
      </c>
      <c r="L992" s="4">
        <v>10</v>
      </c>
      <c r="M992" s="4">
        <v>0</v>
      </c>
      <c r="N992" s="5">
        <v>-30.3</v>
      </c>
      <c r="O992" s="7">
        <f t="shared" si="120"/>
        <v>1</v>
      </c>
      <c r="P992" s="7">
        <f t="shared" si="121"/>
        <v>1</v>
      </c>
      <c r="Q992" s="7">
        <f t="shared" si="122"/>
        <v>1</v>
      </c>
      <c r="R992" s="7">
        <f t="shared" si="123"/>
        <v>3</v>
      </c>
      <c r="S992" s="8">
        <f t="shared" si="124"/>
        <v>11.9</v>
      </c>
      <c r="T992" s="7" t="str">
        <f t="shared" si="125"/>
        <v>D - Abwanderungsrisiko</v>
      </c>
      <c r="U992" s="4">
        <f>ROUND(((E992-Hilfswerte!$B$20)/Hilfswerte!$B$21)+((F992-Hilfswerte!$B$22)/Hilfswerte!$B$23)+((G992-Hilfswerte!$B$24)/Hilfswerte!$B$25)+0.1*INDEX(Hilfswerte!$B$4:$B$15,MATCH(C992,Hilfswerte!$A$4:$A$15,0)),2)</f>
        <v>1.39</v>
      </c>
      <c r="V992" s="4">
        <f>ROUND(SQRT((((E992-Hilfswerte!$B$20)/Hilfswerte!$B$21)-Hilfswerte!$B$28)^2+(((F992-Hilfswerte!$B$22)/Hilfswerte!$B$23)-Hilfswerte!$B$29)^2+(((G992-Hilfswerte!$B$24)/Hilfswerte!$B$25)-Hilfswerte!$B$30)^2),3)</f>
        <v>0.49299999999999999</v>
      </c>
      <c r="W992" s="4">
        <f>ROUND(E992*Hilfswerte!$B$31,0)</f>
        <v>55703</v>
      </c>
      <c r="X992" s="4">
        <f t="shared" si="126"/>
        <v>55703</v>
      </c>
      <c r="Y992" s="4" t="str">
        <f>IF(T992="A - Top-Kunde","bereits Top-Kunde",IF(AND(V992&lt;=Hilfswerte!$B$34,H992&lt;0.5*W992),"Hoch",IF(AND(V992&lt;=Hilfswerte!$B$35,H992&lt;0.7*W992),"Mittel","Niedrig")))</f>
        <v>Hoch</v>
      </c>
      <c r="Z992" s="4">
        <f t="shared" si="127"/>
        <v>47.3</v>
      </c>
      <c r="AA992" s="4" t="str">
        <f>IF(J992&gt;365,"Bereits abgewandert (Segment D)",IF(Z992&gt;=Hilfswerte!$B$38,"Rot - akut gefaehrdet",IF(Z992&gt;=Hilfswerte!$B$39,"Gelb - beobachten","Gruen - stabil")))</f>
        <v>Bereits abgewandert (Segment D)</v>
      </c>
    </row>
    <row r="993" spans="1:27" ht="15" customHeight="1" x14ac:dyDescent="0.25">
      <c r="A993" s="4" t="s">
        <v>1334</v>
      </c>
      <c r="B993" s="4" t="s">
        <v>263</v>
      </c>
      <c r="C993" s="4" t="s">
        <v>89</v>
      </c>
      <c r="D993" s="4" t="s">
        <v>77</v>
      </c>
      <c r="E993" s="4">
        <v>36</v>
      </c>
      <c r="F993" s="5">
        <v>6</v>
      </c>
      <c r="G993" s="5">
        <v>13.6</v>
      </c>
      <c r="H993" s="6">
        <v>0</v>
      </c>
      <c r="I993" s="4">
        <v>0</v>
      </c>
      <c r="J993" s="4">
        <v>629</v>
      </c>
      <c r="K993" s="4">
        <v>0</v>
      </c>
      <c r="L993" s="4">
        <v>32</v>
      </c>
      <c r="M993" s="4">
        <v>0</v>
      </c>
      <c r="N993" s="5">
        <v>-30.8</v>
      </c>
      <c r="O993" s="7">
        <f t="shared" si="120"/>
        <v>1</v>
      </c>
      <c r="P993" s="7">
        <f t="shared" si="121"/>
        <v>1</v>
      </c>
      <c r="Q993" s="7">
        <f t="shared" si="122"/>
        <v>1</v>
      </c>
      <c r="R993" s="7">
        <f t="shared" si="123"/>
        <v>3</v>
      </c>
      <c r="S993" s="8">
        <f t="shared" si="124"/>
        <v>5</v>
      </c>
      <c r="T993" s="7" t="str">
        <f t="shared" si="125"/>
        <v>D - Abwanderungsrisiko</v>
      </c>
      <c r="U993" s="4">
        <f>ROUND(((E993-Hilfswerte!$B$20)/Hilfswerte!$B$21)+((F993-Hilfswerte!$B$22)/Hilfswerte!$B$23)+((G993-Hilfswerte!$B$24)/Hilfswerte!$B$25)+0.1*INDEX(Hilfswerte!$B$4:$B$15,MATCH(C993,Hilfswerte!$A$4:$A$15,0)),2)</f>
        <v>0.08</v>
      </c>
      <c r="V993" s="4">
        <f>ROUND(SQRT((((E993-Hilfswerte!$B$20)/Hilfswerte!$B$21)-Hilfswerte!$B$28)^2+(((F993-Hilfswerte!$B$22)/Hilfswerte!$B$23)-Hilfswerte!$B$29)^2+(((G993-Hilfswerte!$B$24)/Hilfswerte!$B$25)-Hilfswerte!$B$30)^2),3)</f>
        <v>0.88600000000000001</v>
      </c>
      <c r="W993" s="4">
        <f>ROUND(E993*Hilfswerte!$B$31,0)</f>
        <v>7400</v>
      </c>
      <c r="X993" s="4">
        <f t="shared" si="126"/>
        <v>7400</v>
      </c>
      <c r="Y993" s="4" t="str">
        <f>IF(T993="A - Top-Kunde","bereits Top-Kunde",IF(AND(V993&lt;=Hilfswerte!$B$34,H993&lt;0.5*W993),"Hoch",IF(AND(V993&lt;=Hilfswerte!$B$35,H993&lt;0.7*W993),"Mittel","Niedrig")))</f>
        <v>Mittel</v>
      </c>
      <c r="Z993" s="4">
        <f t="shared" si="127"/>
        <v>50.2</v>
      </c>
      <c r="AA993" s="4" t="str">
        <f>IF(J993&gt;365,"Bereits abgewandert (Segment D)",IF(Z993&gt;=Hilfswerte!$B$38,"Rot - akut gefaehrdet",IF(Z993&gt;=Hilfswerte!$B$39,"Gelb - beobachten","Gruen - stabil")))</f>
        <v>Bereits abgewandert (Segment D)</v>
      </c>
    </row>
    <row r="994" spans="1:27" ht="15" customHeight="1" x14ac:dyDescent="0.25">
      <c r="A994" s="4" t="s">
        <v>1335</v>
      </c>
      <c r="B994" s="4" t="s">
        <v>267</v>
      </c>
      <c r="C994" s="4" t="s">
        <v>59</v>
      </c>
      <c r="D994" s="4" t="s">
        <v>30</v>
      </c>
      <c r="E994" s="4">
        <v>24</v>
      </c>
      <c r="F994" s="5">
        <v>2.2000000000000002</v>
      </c>
      <c r="G994" s="5">
        <v>13.5</v>
      </c>
      <c r="H994" s="6">
        <v>2410</v>
      </c>
      <c r="I994" s="4">
        <v>4</v>
      </c>
      <c r="J994" s="4">
        <v>4</v>
      </c>
      <c r="K994" s="4">
        <v>0</v>
      </c>
      <c r="L994" s="4">
        <v>6</v>
      </c>
      <c r="M994" s="4">
        <v>1</v>
      </c>
      <c r="N994" s="5">
        <v>38.4</v>
      </c>
      <c r="O994" s="7">
        <f t="shared" si="120"/>
        <v>5</v>
      </c>
      <c r="P994" s="7">
        <f t="shared" si="121"/>
        <v>4</v>
      </c>
      <c r="Q994" s="7">
        <f t="shared" si="122"/>
        <v>3</v>
      </c>
      <c r="R994" s="7">
        <f t="shared" si="123"/>
        <v>12</v>
      </c>
      <c r="S994" s="8">
        <f t="shared" si="124"/>
        <v>137.4</v>
      </c>
      <c r="T994" s="7" t="str">
        <f t="shared" si="125"/>
        <v>A - Top-Kunde</v>
      </c>
      <c r="U994" s="4">
        <f>ROUND(((E994-Hilfswerte!$B$20)/Hilfswerte!$B$21)+((F994-Hilfswerte!$B$22)/Hilfswerte!$B$23)+((G994-Hilfswerte!$B$24)/Hilfswerte!$B$25)+0.1*INDEX(Hilfswerte!$B$4:$B$15,MATCH(C994,Hilfswerte!$A$4:$A$15,0)),2)</f>
        <v>-0.43</v>
      </c>
      <c r="V994" s="4">
        <f>ROUND(SQRT((((E994-Hilfswerte!$B$20)/Hilfswerte!$B$21)-Hilfswerte!$B$28)^2+(((F994-Hilfswerte!$B$22)/Hilfswerte!$B$23)-Hilfswerte!$B$29)^2+(((G994-Hilfswerte!$B$24)/Hilfswerte!$B$25)-Hilfswerte!$B$30)^2),3)</f>
        <v>0.95699999999999996</v>
      </c>
      <c r="W994" s="4">
        <f>ROUND(E994*Hilfswerte!$B$31,0)</f>
        <v>4933</v>
      </c>
      <c r="X994" s="4">
        <f t="shared" si="126"/>
        <v>2523</v>
      </c>
      <c r="Y994" s="4" t="str">
        <f>IF(T994="A - Top-Kunde","bereits Top-Kunde",IF(AND(V994&lt;=Hilfswerte!$B$34,H994&lt;0.5*W994),"Hoch",IF(AND(V994&lt;=Hilfswerte!$B$35,H994&lt;0.7*W994),"Mittel","Niedrig")))</f>
        <v>bereits Top-Kunde</v>
      </c>
      <c r="Z994" s="4">
        <f t="shared" si="127"/>
        <v>1.4</v>
      </c>
      <c r="AA994" s="4" t="str">
        <f>IF(J994&gt;365,"Bereits abgewandert (Segment D)",IF(Z994&gt;=Hilfswerte!$B$38,"Rot - akut gefaehrdet",IF(Z994&gt;=Hilfswerte!$B$39,"Gelb - beobachten","Gruen - stabil")))</f>
        <v>Gruen - stabil</v>
      </c>
    </row>
    <row r="995" spans="1:27" ht="15" customHeight="1" x14ac:dyDescent="0.25">
      <c r="A995" s="4" t="s">
        <v>1336</v>
      </c>
      <c r="B995" s="4" t="s">
        <v>353</v>
      </c>
      <c r="C995" s="4" t="s">
        <v>59</v>
      </c>
      <c r="D995" s="4" t="s">
        <v>93</v>
      </c>
      <c r="E995" s="4">
        <v>37</v>
      </c>
      <c r="F995" s="5">
        <v>6.7</v>
      </c>
      <c r="G995" s="5">
        <v>18</v>
      </c>
      <c r="H995" s="6">
        <v>980</v>
      </c>
      <c r="I995" s="4">
        <v>3</v>
      </c>
      <c r="J995" s="4">
        <v>38</v>
      </c>
      <c r="K995" s="4">
        <v>1</v>
      </c>
      <c r="L995" s="4">
        <v>9</v>
      </c>
      <c r="M995" s="4">
        <v>3</v>
      </c>
      <c r="N995" s="5">
        <v>1.1000000000000001</v>
      </c>
      <c r="O995" s="7">
        <f t="shared" si="120"/>
        <v>4</v>
      </c>
      <c r="P995" s="7">
        <f t="shared" si="121"/>
        <v>3</v>
      </c>
      <c r="Q995" s="7">
        <f t="shared" si="122"/>
        <v>2</v>
      </c>
      <c r="R995" s="7">
        <f t="shared" si="123"/>
        <v>9</v>
      </c>
      <c r="S995" s="8">
        <f t="shared" si="124"/>
        <v>81.900000000000006</v>
      </c>
      <c r="T995" s="7" t="str">
        <f t="shared" si="125"/>
        <v>C - Entwicklungspotenzial</v>
      </c>
      <c r="U995" s="4">
        <f>ROUND(((E995-Hilfswerte!$B$20)/Hilfswerte!$B$21)+((F995-Hilfswerte!$B$22)/Hilfswerte!$B$23)+((G995-Hilfswerte!$B$24)/Hilfswerte!$B$25)+0.1*INDEX(Hilfswerte!$B$4:$B$15,MATCH(C995,Hilfswerte!$A$4:$A$15,0)),2)</f>
        <v>0.42</v>
      </c>
      <c r="V995" s="4">
        <f>ROUND(SQRT((((E995-Hilfswerte!$B$20)/Hilfswerte!$B$21)-Hilfswerte!$B$28)^2+(((F995-Hilfswerte!$B$22)/Hilfswerte!$B$23)-Hilfswerte!$B$29)^2+(((G995-Hilfswerte!$B$24)/Hilfswerte!$B$25)-Hilfswerte!$B$30)^2),3)</f>
        <v>1.3360000000000001</v>
      </c>
      <c r="W995" s="4">
        <f>ROUND(E995*Hilfswerte!$B$31,0)</f>
        <v>7605</v>
      </c>
      <c r="X995" s="4">
        <f t="shared" si="126"/>
        <v>6625</v>
      </c>
      <c r="Y995" s="4" t="str">
        <f>IF(T995="A - Top-Kunde","bereits Top-Kunde",IF(AND(V995&lt;=Hilfswerte!$B$34,H995&lt;0.5*W995),"Hoch",IF(AND(V995&lt;=Hilfswerte!$B$35,H995&lt;0.7*W995),"Mittel","Niedrig")))</f>
        <v>Niedrig</v>
      </c>
      <c r="Z995" s="4">
        <f t="shared" si="127"/>
        <v>6.7</v>
      </c>
      <c r="AA995" s="4" t="str">
        <f>IF(J995&gt;365,"Bereits abgewandert (Segment D)",IF(Z995&gt;=Hilfswerte!$B$38,"Rot - akut gefaehrdet",IF(Z995&gt;=Hilfswerte!$B$39,"Gelb - beobachten","Gruen - stabil")))</f>
        <v>Gruen - stabil</v>
      </c>
    </row>
    <row r="996" spans="1:27" ht="15" customHeight="1" x14ac:dyDescent="0.25">
      <c r="A996" s="4" t="s">
        <v>1337</v>
      </c>
      <c r="B996" s="4" t="s">
        <v>256</v>
      </c>
      <c r="C996" s="4" t="s">
        <v>47</v>
      </c>
      <c r="D996" s="4" t="s">
        <v>30</v>
      </c>
      <c r="E996" s="4">
        <v>46</v>
      </c>
      <c r="F996" s="5">
        <v>11.3</v>
      </c>
      <c r="G996" s="5">
        <v>6</v>
      </c>
      <c r="H996" s="6">
        <v>4750</v>
      </c>
      <c r="I996" s="4">
        <v>4</v>
      </c>
      <c r="J996" s="4">
        <v>30</v>
      </c>
      <c r="K996" s="4">
        <v>0</v>
      </c>
      <c r="L996" s="4">
        <v>12</v>
      </c>
      <c r="M996" s="4">
        <v>6</v>
      </c>
      <c r="N996" s="5">
        <v>12.8</v>
      </c>
      <c r="O996" s="7">
        <f t="shared" si="120"/>
        <v>5</v>
      </c>
      <c r="P996" s="7">
        <f t="shared" si="121"/>
        <v>4</v>
      </c>
      <c r="Q996" s="7">
        <f t="shared" si="122"/>
        <v>4</v>
      </c>
      <c r="R996" s="7">
        <f t="shared" si="123"/>
        <v>13</v>
      </c>
      <c r="S996" s="8">
        <f t="shared" si="124"/>
        <v>132.80000000000001</v>
      </c>
      <c r="T996" s="7" t="str">
        <f t="shared" si="125"/>
        <v>A - Top-Kunde</v>
      </c>
      <c r="U996" s="4">
        <f>ROUND(((E996-Hilfswerte!$B$20)/Hilfswerte!$B$21)+((F996-Hilfswerte!$B$22)/Hilfswerte!$B$23)+((G996-Hilfswerte!$B$24)/Hilfswerte!$B$25)+0.1*INDEX(Hilfswerte!$B$4:$B$15,MATCH(C996,Hilfswerte!$A$4:$A$15,0)),2)</f>
        <v>-1.2</v>
      </c>
      <c r="V996" s="4">
        <f>ROUND(SQRT((((E996-Hilfswerte!$B$20)/Hilfswerte!$B$21)-Hilfswerte!$B$28)^2+(((F996-Hilfswerte!$B$22)/Hilfswerte!$B$23)-Hilfswerte!$B$29)^2+(((G996-Hilfswerte!$B$24)/Hilfswerte!$B$25)-Hilfswerte!$B$30)^2),3)</f>
        <v>1.0860000000000001</v>
      </c>
      <c r="W996" s="4">
        <f>ROUND(E996*Hilfswerte!$B$31,0)</f>
        <v>9455</v>
      </c>
      <c r="X996" s="4">
        <f t="shared" si="126"/>
        <v>4705</v>
      </c>
      <c r="Y996" s="4" t="str">
        <f>IF(T996="A - Top-Kunde","bereits Top-Kunde",IF(AND(V996&lt;=Hilfswerte!$B$34,H996&lt;0.5*W996),"Hoch",IF(AND(V996&lt;=Hilfswerte!$B$35,H996&lt;0.7*W996),"Mittel","Niedrig")))</f>
        <v>bereits Top-Kunde</v>
      </c>
      <c r="Z996" s="4">
        <f t="shared" si="127"/>
        <v>3.9</v>
      </c>
      <c r="AA996" s="4" t="str">
        <f>IF(J996&gt;365,"Bereits abgewandert (Segment D)",IF(Z996&gt;=Hilfswerte!$B$38,"Rot - akut gefaehrdet",IF(Z996&gt;=Hilfswerte!$B$39,"Gelb - beobachten","Gruen - stabil")))</f>
        <v>Gruen - stabil</v>
      </c>
    </row>
    <row r="997" spans="1:27" ht="15" customHeight="1" x14ac:dyDescent="0.25">
      <c r="A997" s="4" t="s">
        <v>1338</v>
      </c>
      <c r="B997" s="4" t="s">
        <v>110</v>
      </c>
      <c r="C997" s="4" t="s">
        <v>74</v>
      </c>
      <c r="D997" s="4" t="s">
        <v>117</v>
      </c>
      <c r="E997" s="4">
        <v>227</v>
      </c>
      <c r="F997" s="5">
        <v>58.1</v>
      </c>
      <c r="G997" s="5">
        <v>20.2</v>
      </c>
      <c r="H997" s="6">
        <v>14600</v>
      </c>
      <c r="I997" s="4">
        <v>5</v>
      </c>
      <c r="J997" s="4">
        <v>146</v>
      </c>
      <c r="K997" s="4">
        <v>0</v>
      </c>
      <c r="L997" s="4">
        <v>-5</v>
      </c>
      <c r="M997" s="4">
        <v>1</v>
      </c>
      <c r="N997" s="5">
        <v>12.2</v>
      </c>
      <c r="O997" s="7">
        <f t="shared" si="120"/>
        <v>3</v>
      </c>
      <c r="P997" s="7">
        <f t="shared" si="121"/>
        <v>5</v>
      </c>
      <c r="Q997" s="7">
        <f t="shared" si="122"/>
        <v>5</v>
      </c>
      <c r="R997" s="7">
        <f t="shared" si="123"/>
        <v>13</v>
      </c>
      <c r="S997" s="8">
        <f t="shared" si="124"/>
        <v>136.1</v>
      </c>
      <c r="T997" s="7" t="str">
        <f t="shared" si="125"/>
        <v>A - Top-Kunde</v>
      </c>
      <c r="U997" s="4">
        <f>ROUND(((E997-Hilfswerte!$B$20)/Hilfswerte!$B$21)+((F997-Hilfswerte!$B$22)/Hilfswerte!$B$23)+((G997-Hilfswerte!$B$24)/Hilfswerte!$B$25)+0.1*INDEX(Hilfswerte!$B$4:$B$15,MATCH(C997,Hilfswerte!$A$4:$A$15,0)),2)</f>
        <v>2.56</v>
      </c>
      <c r="V997" s="4">
        <f>ROUND(SQRT((((E997-Hilfswerte!$B$20)/Hilfswerte!$B$21)-Hilfswerte!$B$28)^2+(((F997-Hilfswerte!$B$22)/Hilfswerte!$B$23)-Hilfswerte!$B$29)^2+(((G997-Hilfswerte!$B$24)/Hilfswerte!$B$25)-Hilfswerte!$B$30)^2),3)</f>
        <v>1.496</v>
      </c>
      <c r="W997" s="4">
        <f>ROUND(E997*Hilfswerte!$B$31,0)</f>
        <v>46659</v>
      </c>
      <c r="X997" s="4">
        <f t="shared" si="126"/>
        <v>32059</v>
      </c>
      <c r="Y997" s="4" t="str">
        <f>IF(T997="A - Top-Kunde","bereits Top-Kunde",IF(AND(V997&lt;=Hilfswerte!$B$34,H997&lt;0.5*W997),"Hoch",IF(AND(V997&lt;=Hilfswerte!$B$35,H997&lt;0.7*W997),"Mittel","Niedrig")))</f>
        <v>bereits Top-Kunde</v>
      </c>
      <c r="Z997" s="4">
        <f t="shared" si="127"/>
        <v>7.3</v>
      </c>
      <c r="AA997" s="4" t="str">
        <f>IF(J997&gt;365,"Bereits abgewandert (Segment D)",IF(Z997&gt;=Hilfswerte!$B$38,"Rot - akut gefaehrdet",IF(Z997&gt;=Hilfswerte!$B$39,"Gelb - beobachten","Gruen - stabil")))</f>
        <v>Gruen - stabil</v>
      </c>
    </row>
    <row r="998" spans="1:27" ht="15" customHeight="1" x14ac:dyDescent="0.25">
      <c r="A998" s="4" t="s">
        <v>1339</v>
      </c>
      <c r="B998" s="4" t="s">
        <v>698</v>
      </c>
      <c r="C998" s="4" t="s">
        <v>38</v>
      </c>
      <c r="D998" s="4" t="s">
        <v>56</v>
      </c>
      <c r="E998" s="4">
        <v>325</v>
      </c>
      <c r="F998" s="5">
        <v>94.1</v>
      </c>
      <c r="G998" s="5">
        <v>7.6</v>
      </c>
      <c r="H998" s="6">
        <v>376630</v>
      </c>
      <c r="I998" s="4">
        <v>4</v>
      </c>
      <c r="J998" s="4">
        <v>17</v>
      </c>
      <c r="K998" s="4">
        <v>0</v>
      </c>
      <c r="L998" s="4">
        <v>-5</v>
      </c>
      <c r="M998" s="4">
        <v>5</v>
      </c>
      <c r="N998" s="5">
        <v>15.8</v>
      </c>
      <c r="O998" s="7">
        <f t="shared" si="120"/>
        <v>5</v>
      </c>
      <c r="P998" s="7">
        <f t="shared" si="121"/>
        <v>4</v>
      </c>
      <c r="Q998" s="7">
        <f t="shared" si="122"/>
        <v>5</v>
      </c>
      <c r="R998" s="7">
        <f t="shared" si="123"/>
        <v>14</v>
      </c>
      <c r="S998" s="8">
        <f t="shared" si="124"/>
        <v>147.9</v>
      </c>
      <c r="T998" s="7" t="str">
        <f t="shared" si="125"/>
        <v>A - Top-Kunde</v>
      </c>
      <c r="U998" s="4">
        <f>ROUND(((E998-Hilfswerte!$B$20)/Hilfswerte!$B$21)+((F998-Hilfswerte!$B$22)/Hilfswerte!$B$23)+((G998-Hilfswerte!$B$24)/Hilfswerte!$B$25)+0.1*INDEX(Hilfswerte!$B$4:$B$15,MATCH(C998,Hilfswerte!$A$4:$A$15,0)),2)</f>
        <v>2</v>
      </c>
      <c r="V998" s="4">
        <f>ROUND(SQRT((((E998-Hilfswerte!$B$20)/Hilfswerte!$B$21)-Hilfswerte!$B$28)^2+(((F998-Hilfswerte!$B$22)/Hilfswerte!$B$23)-Hilfswerte!$B$29)^2+(((G998-Hilfswerte!$B$24)/Hilfswerte!$B$25)-Hilfswerte!$B$30)^2),3)</f>
        <v>1.349</v>
      </c>
      <c r="W998" s="4">
        <f>ROUND(E998*Hilfswerte!$B$31,0)</f>
        <v>66802</v>
      </c>
      <c r="X998" s="4">
        <f t="shared" si="126"/>
        <v>0</v>
      </c>
      <c r="Y998" s="4" t="str">
        <f>IF(T998="A - Top-Kunde","bereits Top-Kunde",IF(AND(V998&lt;=Hilfswerte!$B$34,H998&lt;0.5*W998),"Hoch",IF(AND(V998&lt;=Hilfswerte!$B$35,H998&lt;0.7*W998),"Mittel","Niedrig")))</f>
        <v>bereits Top-Kunde</v>
      </c>
      <c r="Z998" s="4">
        <f t="shared" si="127"/>
        <v>0.9</v>
      </c>
      <c r="AA998" s="4" t="str">
        <f>IF(J998&gt;365,"Bereits abgewandert (Segment D)",IF(Z998&gt;=Hilfswerte!$B$38,"Rot - akut gefaehrdet",IF(Z998&gt;=Hilfswerte!$B$39,"Gelb - beobachten","Gruen - stabil")))</f>
        <v>Gruen - stabil</v>
      </c>
    </row>
    <row r="999" spans="1:27" ht="15" customHeight="1" x14ac:dyDescent="0.25">
      <c r="A999" s="4" t="s">
        <v>1340</v>
      </c>
      <c r="B999" s="4" t="s">
        <v>114</v>
      </c>
      <c r="C999" s="4" t="s">
        <v>47</v>
      </c>
      <c r="D999" s="4" t="s">
        <v>52</v>
      </c>
      <c r="E999" s="4">
        <v>121</v>
      </c>
      <c r="F999" s="5">
        <v>28.3</v>
      </c>
      <c r="G999" s="5">
        <v>10.3</v>
      </c>
      <c r="H999" s="6">
        <v>4130</v>
      </c>
      <c r="I999" s="4">
        <v>1</v>
      </c>
      <c r="J999" s="4">
        <v>353</v>
      </c>
      <c r="K999" s="4">
        <v>0</v>
      </c>
      <c r="L999" s="4">
        <v>-5</v>
      </c>
      <c r="M999" s="4">
        <v>5</v>
      </c>
      <c r="N999" s="5">
        <v>6.1</v>
      </c>
      <c r="O999" s="7">
        <f t="shared" si="120"/>
        <v>2</v>
      </c>
      <c r="P999" s="7">
        <f t="shared" si="121"/>
        <v>1</v>
      </c>
      <c r="Q999" s="7">
        <f t="shared" si="122"/>
        <v>4</v>
      </c>
      <c r="R999" s="7">
        <f t="shared" si="123"/>
        <v>7</v>
      </c>
      <c r="S999" s="8">
        <f t="shared" si="124"/>
        <v>73.099999999999994</v>
      </c>
      <c r="T999" s="7" t="str">
        <f t="shared" si="125"/>
        <v>C - Entwicklungspotenzial</v>
      </c>
      <c r="U999" s="4">
        <f>ROUND(((E999-Hilfswerte!$B$20)/Hilfswerte!$B$21)+((F999-Hilfswerte!$B$22)/Hilfswerte!$B$23)+((G999-Hilfswerte!$B$24)/Hilfswerte!$B$25)+0.1*INDEX(Hilfswerte!$B$4:$B$15,MATCH(C999,Hilfswerte!$A$4:$A$15,0)),2)</f>
        <v>0.11</v>
      </c>
      <c r="V999" s="4">
        <f>ROUND(SQRT((((E999-Hilfswerte!$B$20)/Hilfswerte!$B$21)-Hilfswerte!$B$28)^2+(((F999-Hilfswerte!$B$22)/Hilfswerte!$B$23)-Hilfswerte!$B$29)^2+(((G999-Hilfswerte!$B$24)/Hilfswerte!$B$25)-Hilfswerte!$B$30)^2),3)</f>
        <v>0.29699999999999999</v>
      </c>
      <c r="W999" s="4">
        <f>ROUND(E999*Hilfswerte!$B$31,0)</f>
        <v>24871</v>
      </c>
      <c r="X999" s="4">
        <f t="shared" si="126"/>
        <v>20741</v>
      </c>
      <c r="Y999" s="4" t="str">
        <f>IF(T999="A - Top-Kunde","bereits Top-Kunde",IF(AND(V999&lt;=Hilfswerte!$B$34,H999&lt;0.5*W999),"Hoch",IF(AND(V999&lt;=Hilfswerte!$B$35,H999&lt;0.7*W999),"Mittel","Niedrig")))</f>
        <v>Hoch</v>
      </c>
      <c r="Z999" s="4">
        <f t="shared" si="127"/>
        <v>17.7</v>
      </c>
      <c r="AA999" s="4" t="str">
        <f>IF(J999&gt;365,"Bereits abgewandert (Segment D)",IF(Z999&gt;=Hilfswerte!$B$38,"Rot - akut gefaehrdet",IF(Z999&gt;=Hilfswerte!$B$39,"Gelb - beobachten","Gruen - stabil")))</f>
        <v>Gelb - beobachten</v>
      </c>
    </row>
    <row r="1000" spans="1:27" ht="15" customHeight="1" x14ac:dyDescent="0.25">
      <c r="A1000" s="4" t="s">
        <v>1341</v>
      </c>
      <c r="B1000" s="4" t="s">
        <v>210</v>
      </c>
      <c r="C1000" s="4" t="s">
        <v>59</v>
      </c>
      <c r="D1000" s="4" t="s">
        <v>30</v>
      </c>
      <c r="E1000" s="4">
        <v>61</v>
      </c>
      <c r="F1000" s="5">
        <v>9.1</v>
      </c>
      <c r="G1000" s="5">
        <v>11.7</v>
      </c>
      <c r="H1000" s="6">
        <v>4370</v>
      </c>
      <c r="I1000" s="4">
        <v>3</v>
      </c>
      <c r="J1000" s="4">
        <v>74</v>
      </c>
      <c r="K1000" s="4">
        <v>1</v>
      </c>
      <c r="L1000" s="4">
        <v>7</v>
      </c>
      <c r="M1000" s="4">
        <v>2</v>
      </c>
      <c r="N1000" s="5">
        <v>23.4</v>
      </c>
      <c r="O1000" s="7">
        <f t="shared" si="120"/>
        <v>4</v>
      </c>
      <c r="P1000" s="7">
        <f t="shared" si="121"/>
        <v>3</v>
      </c>
      <c r="Q1000" s="7">
        <f t="shared" si="122"/>
        <v>4</v>
      </c>
      <c r="R1000" s="7">
        <f t="shared" si="123"/>
        <v>11</v>
      </c>
      <c r="S1000" s="8">
        <f t="shared" si="124"/>
        <v>113.6</v>
      </c>
      <c r="T1000" s="7" t="str">
        <f t="shared" si="125"/>
        <v>B - Kernkunde</v>
      </c>
      <c r="U1000" s="4">
        <f>ROUND(((E1000-Hilfswerte!$B$20)/Hilfswerte!$B$21)+((F1000-Hilfswerte!$B$22)/Hilfswerte!$B$23)+((G1000-Hilfswerte!$B$24)/Hilfswerte!$B$25)+0.1*INDEX(Hilfswerte!$B$4:$B$15,MATCH(C1000,Hilfswerte!$A$4:$A$15,0)),2)</f>
        <v>-0.43</v>
      </c>
      <c r="V1000" s="4">
        <f>ROUND(SQRT((((E1000-Hilfswerte!$B$20)/Hilfswerte!$B$21)-Hilfswerte!$B$28)^2+(((F1000-Hilfswerte!$B$22)/Hilfswerte!$B$23)-Hilfswerte!$B$29)^2+(((G1000-Hilfswerte!$B$24)/Hilfswerte!$B$25)-Hilfswerte!$B$30)^2),3)</f>
        <v>0.69099999999999995</v>
      </c>
      <c r="W1000" s="4">
        <f>ROUND(E1000*Hilfswerte!$B$31,0)</f>
        <v>12538</v>
      </c>
      <c r="X1000" s="4">
        <f t="shared" si="126"/>
        <v>8168</v>
      </c>
      <c r="Y1000" s="4" t="str">
        <f>IF(T1000="A - Top-Kunde","bereits Top-Kunde",IF(AND(V1000&lt;=Hilfswerte!$B$34,H1000&lt;0.5*W1000),"Hoch",IF(AND(V1000&lt;=Hilfswerte!$B$35,H1000&lt;0.7*W1000),"Mittel","Niedrig")))</f>
        <v>Hoch</v>
      </c>
      <c r="Z1000" s="4">
        <f t="shared" si="127"/>
        <v>8.1</v>
      </c>
      <c r="AA1000" s="4" t="str">
        <f>IF(J1000&gt;365,"Bereits abgewandert (Segment D)",IF(Z1000&gt;=Hilfswerte!$B$38,"Rot - akut gefaehrdet",IF(Z1000&gt;=Hilfswerte!$B$39,"Gelb - beobachten","Gruen - stabil")))</f>
        <v>Gruen - stabil</v>
      </c>
    </row>
    <row r="1001" spans="1:27" ht="15" customHeight="1" x14ac:dyDescent="0.25">
      <c r="A1001" s="4" t="s">
        <v>1342</v>
      </c>
      <c r="B1001" s="4" t="s">
        <v>676</v>
      </c>
      <c r="C1001" s="4" t="s">
        <v>89</v>
      </c>
      <c r="D1001" s="4" t="s">
        <v>52</v>
      </c>
      <c r="E1001" s="4">
        <v>628</v>
      </c>
      <c r="F1001" s="5">
        <v>169.1</v>
      </c>
      <c r="G1001" s="5">
        <v>18.399999999999999</v>
      </c>
      <c r="H1001" s="6">
        <v>410600</v>
      </c>
      <c r="I1001" s="4">
        <v>5</v>
      </c>
      <c r="J1001" s="4">
        <v>30</v>
      </c>
      <c r="K1001" s="4">
        <v>1</v>
      </c>
      <c r="L1001" s="4">
        <v>24</v>
      </c>
      <c r="M1001" s="4">
        <v>3</v>
      </c>
      <c r="N1001" s="5">
        <v>39.200000000000003</v>
      </c>
      <c r="O1001" s="7">
        <f t="shared" si="120"/>
        <v>5</v>
      </c>
      <c r="P1001" s="7">
        <f t="shared" si="121"/>
        <v>5</v>
      </c>
      <c r="Q1001" s="7">
        <f t="shared" si="122"/>
        <v>5</v>
      </c>
      <c r="R1001" s="7">
        <f t="shared" si="123"/>
        <v>15</v>
      </c>
      <c r="S1001" s="8">
        <f t="shared" si="124"/>
        <v>156.4</v>
      </c>
      <c r="T1001" s="7" t="str">
        <f t="shared" si="125"/>
        <v>A - Top-Kunde</v>
      </c>
      <c r="U1001" s="4">
        <f>ROUND(((E1001-Hilfswerte!$B$20)/Hilfswerte!$B$21)+((F1001-Hilfswerte!$B$22)/Hilfswerte!$B$23)+((G1001-Hilfswerte!$B$24)/Hilfswerte!$B$25)+0.1*INDEX(Hilfswerte!$B$4:$B$15,MATCH(C1001,Hilfswerte!$A$4:$A$15,0)),2)</f>
        <v>6.31</v>
      </c>
      <c r="V1001" s="4">
        <f>ROUND(SQRT((((E1001-Hilfswerte!$B$20)/Hilfswerte!$B$21)-Hilfswerte!$B$28)^2+(((F1001-Hilfswerte!$B$22)/Hilfswerte!$B$23)-Hilfswerte!$B$29)^2+(((G1001-Hilfswerte!$B$24)/Hilfswerte!$B$25)-Hilfswerte!$B$30)^2),3)</f>
        <v>3.2879999999999998</v>
      </c>
      <c r="W1001" s="4">
        <f>ROUND(E1001*Hilfswerte!$B$31,0)</f>
        <v>129083</v>
      </c>
      <c r="X1001" s="4">
        <f t="shared" si="126"/>
        <v>0</v>
      </c>
      <c r="Y1001" s="4" t="str">
        <f>IF(T1001="A - Top-Kunde","bereits Top-Kunde",IF(AND(V1001&lt;=Hilfswerte!$B$34,H1001&lt;0.5*W1001),"Hoch",IF(AND(V1001&lt;=Hilfswerte!$B$35,H1001&lt;0.7*W1001),"Mittel","Niedrig")))</f>
        <v>bereits Top-Kunde</v>
      </c>
      <c r="Z1001" s="4">
        <f t="shared" si="127"/>
        <v>9.3000000000000007</v>
      </c>
      <c r="AA1001" s="4" t="str">
        <f>IF(J1001&gt;365,"Bereits abgewandert (Segment D)",IF(Z1001&gt;=Hilfswerte!$B$38,"Rot - akut gefaehrdet",IF(Z1001&gt;=Hilfswerte!$B$39,"Gelb - beobachten","Gruen - stabil")))</f>
        <v>Gruen - stabil</v>
      </c>
    </row>
    <row r="1002" spans="1:27" ht="15" customHeight="1" x14ac:dyDescent="0.25">
      <c r="A1002" s="4" t="s">
        <v>1343</v>
      </c>
      <c r="B1002" s="4" t="s">
        <v>112</v>
      </c>
      <c r="C1002" s="4" t="s">
        <v>33</v>
      </c>
      <c r="D1002" s="4" t="s">
        <v>30</v>
      </c>
      <c r="E1002" s="4">
        <v>71</v>
      </c>
      <c r="F1002" s="5">
        <v>11.4</v>
      </c>
      <c r="G1002" s="5">
        <v>6.9</v>
      </c>
      <c r="H1002" s="6">
        <v>2430</v>
      </c>
      <c r="I1002" s="4">
        <v>6</v>
      </c>
      <c r="J1002" s="4">
        <v>12</v>
      </c>
      <c r="K1002" s="4">
        <v>0</v>
      </c>
      <c r="L1002" s="4">
        <v>0</v>
      </c>
      <c r="M1002" s="4">
        <v>2</v>
      </c>
      <c r="N1002" s="5">
        <v>15.4</v>
      </c>
      <c r="O1002" s="7">
        <f t="shared" si="120"/>
        <v>5</v>
      </c>
      <c r="P1002" s="7">
        <f t="shared" si="121"/>
        <v>5</v>
      </c>
      <c r="Q1002" s="7">
        <f t="shared" si="122"/>
        <v>3</v>
      </c>
      <c r="R1002" s="7">
        <f t="shared" si="123"/>
        <v>13</v>
      </c>
      <c r="S1002" s="8">
        <f t="shared" si="124"/>
        <v>137.69999999999999</v>
      </c>
      <c r="T1002" s="7" t="str">
        <f t="shared" si="125"/>
        <v>A - Top-Kunde</v>
      </c>
      <c r="U1002" s="4">
        <f>ROUND(((E1002-Hilfswerte!$B$20)/Hilfswerte!$B$21)+((F1002-Hilfswerte!$B$22)/Hilfswerte!$B$23)+((G1002-Hilfswerte!$B$24)/Hilfswerte!$B$25)+0.1*INDEX(Hilfswerte!$B$4:$B$15,MATCH(C1002,Hilfswerte!$A$4:$A$15,0)),2)</f>
        <v>-1.01</v>
      </c>
      <c r="V1002" s="4">
        <f>ROUND(SQRT((((E1002-Hilfswerte!$B$20)/Hilfswerte!$B$21)-Hilfswerte!$B$28)^2+(((F1002-Hilfswerte!$B$22)/Hilfswerte!$B$23)-Hilfswerte!$B$29)^2+(((G1002-Hilfswerte!$B$24)/Hilfswerte!$B$25)-Hilfswerte!$B$30)^2),3)</f>
        <v>0.92900000000000005</v>
      </c>
      <c r="W1002" s="4">
        <f>ROUND(E1002*Hilfswerte!$B$31,0)</f>
        <v>14594</v>
      </c>
      <c r="X1002" s="4">
        <f t="shared" si="126"/>
        <v>12164</v>
      </c>
      <c r="Y1002" s="4" t="str">
        <f>IF(T1002="A - Top-Kunde","bereits Top-Kunde",IF(AND(V1002&lt;=Hilfswerte!$B$34,H1002&lt;0.5*W1002),"Hoch",IF(AND(V1002&lt;=Hilfswerte!$B$35,H1002&lt;0.7*W1002),"Mittel","Niedrig")))</f>
        <v>bereits Top-Kunde</v>
      </c>
      <c r="Z1002" s="4">
        <f t="shared" si="127"/>
        <v>0.6</v>
      </c>
      <c r="AA1002" s="4" t="str">
        <f>IF(J1002&gt;365,"Bereits abgewandert (Segment D)",IF(Z1002&gt;=Hilfswerte!$B$38,"Rot - akut gefaehrdet",IF(Z1002&gt;=Hilfswerte!$B$39,"Gelb - beobachten","Gruen - stabil")))</f>
        <v>Gruen - stabil</v>
      </c>
    </row>
    <row r="1003" spans="1:27" ht="15" customHeight="1" x14ac:dyDescent="0.25">
      <c r="A1003" s="4" t="s">
        <v>1344</v>
      </c>
      <c r="B1003" s="4" t="s">
        <v>518</v>
      </c>
      <c r="C1003" s="4" t="s">
        <v>62</v>
      </c>
      <c r="D1003" s="4" t="s">
        <v>52</v>
      </c>
      <c r="E1003" s="4">
        <v>99</v>
      </c>
      <c r="F1003" s="5">
        <v>19</v>
      </c>
      <c r="G1003" s="5">
        <v>13.3</v>
      </c>
      <c r="H1003" s="6">
        <v>18620</v>
      </c>
      <c r="I1003" s="4">
        <v>4</v>
      </c>
      <c r="J1003" s="4">
        <v>9</v>
      </c>
      <c r="K1003" s="4">
        <v>1</v>
      </c>
      <c r="L1003" s="4">
        <v>-2</v>
      </c>
      <c r="M1003" s="4">
        <v>3</v>
      </c>
      <c r="N1003" s="5">
        <v>-20.100000000000001</v>
      </c>
      <c r="O1003" s="7">
        <f t="shared" si="120"/>
        <v>5</v>
      </c>
      <c r="P1003" s="7">
        <f t="shared" si="121"/>
        <v>4</v>
      </c>
      <c r="Q1003" s="7">
        <f t="shared" si="122"/>
        <v>5</v>
      </c>
      <c r="R1003" s="7">
        <f t="shared" si="123"/>
        <v>14</v>
      </c>
      <c r="S1003" s="8">
        <f t="shared" si="124"/>
        <v>124</v>
      </c>
      <c r="T1003" s="7" t="str">
        <f t="shared" si="125"/>
        <v>B - Kernkunde</v>
      </c>
      <c r="U1003" s="4">
        <f>ROUND(((E1003-Hilfswerte!$B$20)/Hilfswerte!$B$21)+((F1003-Hilfswerte!$B$22)/Hilfswerte!$B$23)+((G1003-Hilfswerte!$B$24)/Hilfswerte!$B$25)+0.1*INDEX(Hilfswerte!$B$4:$B$15,MATCH(C1003,Hilfswerte!$A$4:$A$15,0)),2)</f>
        <v>0.66</v>
      </c>
      <c r="V1003" s="4">
        <f>ROUND(SQRT((((E1003-Hilfswerte!$B$20)/Hilfswerte!$B$21)-Hilfswerte!$B$28)^2+(((F1003-Hilfswerte!$B$22)/Hilfswerte!$B$23)-Hilfswerte!$B$29)^2+(((G1003-Hilfswerte!$B$24)/Hilfswerte!$B$25)-Hilfswerte!$B$30)^2),3)</f>
        <v>0.55600000000000005</v>
      </c>
      <c r="W1003" s="4">
        <f>ROUND(E1003*Hilfswerte!$B$31,0)</f>
        <v>20349</v>
      </c>
      <c r="X1003" s="4">
        <f t="shared" si="126"/>
        <v>1729</v>
      </c>
      <c r="Y1003" s="4" t="str">
        <f>IF(T1003="A - Top-Kunde","bereits Top-Kunde",IF(AND(V1003&lt;=Hilfswerte!$B$34,H1003&lt;0.5*W1003),"Hoch",IF(AND(V1003&lt;=Hilfswerte!$B$35,H1003&lt;0.7*W1003),"Mittel","Niedrig")))</f>
        <v>Niedrig</v>
      </c>
      <c r="Z1003" s="4">
        <f t="shared" si="127"/>
        <v>11.5</v>
      </c>
      <c r="AA1003" s="4" t="str">
        <f>IF(J1003&gt;365,"Bereits abgewandert (Segment D)",IF(Z1003&gt;=Hilfswerte!$B$38,"Rot - akut gefaehrdet",IF(Z1003&gt;=Hilfswerte!$B$39,"Gelb - beobachten","Gruen - stabil")))</f>
        <v>Gruen - stabil</v>
      </c>
    </row>
    <row r="1004" spans="1:27" ht="15" customHeight="1" x14ac:dyDescent="0.25">
      <c r="A1004" s="4" t="s">
        <v>1345</v>
      </c>
      <c r="B1004" s="4" t="s">
        <v>464</v>
      </c>
      <c r="C1004" s="4" t="s">
        <v>65</v>
      </c>
      <c r="D1004" s="4" t="s">
        <v>30</v>
      </c>
      <c r="E1004" s="4">
        <v>45</v>
      </c>
      <c r="F1004" s="5">
        <v>13.1</v>
      </c>
      <c r="G1004" s="5">
        <v>1.5</v>
      </c>
      <c r="H1004" s="6">
        <v>1110</v>
      </c>
      <c r="I1004" s="4">
        <v>2</v>
      </c>
      <c r="J1004" s="4">
        <v>85</v>
      </c>
      <c r="K1004" s="4">
        <v>0</v>
      </c>
      <c r="L1004" s="4">
        <v>26</v>
      </c>
      <c r="M1004" s="4">
        <v>2</v>
      </c>
      <c r="N1004" s="5">
        <v>2.4</v>
      </c>
      <c r="O1004" s="7">
        <f t="shared" si="120"/>
        <v>4</v>
      </c>
      <c r="P1004" s="7">
        <f t="shared" si="121"/>
        <v>2</v>
      </c>
      <c r="Q1004" s="7">
        <f t="shared" si="122"/>
        <v>3</v>
      </c>
      <c r="R1004" s="7">
        <f t="shared" si="123"/>
        <v>9</v>
      </c>
      <c r="S1004" s="8">
        <f t="shared" si="124"/>
        <v>83.4</v>
      </c>
      <c r="T1004" s="7" t="str">
        <f t="shared" si="125"/>
        <v>C - Entwicklungspotenzial</v>
      </c>
      <c r="U1004" s="4">
        <f>ROUND(((E1004-Hilfswerte!$B$20)/Hilfswerte!$B$21)+((F1004-Hilfswerte!$B$22)/Hilfswerte!$B$23)+((G1004-Hilfswerte!$B$24)/Hilfswerte!$B$25)+0.1*INDEX(Hilfswerte!$B$4:$B$15,MATCH(C1004,Hilfswerte!$A$4:$A$15,0)),2)</f>
        <v>-2.02</v>
      </c>
      <c r="V1004" s="4">
        <f>ROUND(SQRT((((E1004-Hilfswerte!$B$20)/Hilfswerte!$B$21)-Hilfswerte!$B$28)^2+(((F1004-Hilfswerte!$B$22)/Hilfswerte!$B$23)-Hilfswerte!$B$29)^2+(((G1004-Hilfswerte!$B$24)/Hilfswerte!$B$25)-Hilfswerte!$B$30)^2),3)</f>
        <v>1.6870000000000001</v>
      </c>
      <c r="W1004" s="4">
        <f>ROUND(E1004*Hilfswerte!$B$31,0)</f>
        <v>9250</v>
      </c>
      <c r="X1004" s="4">
        <f t="shared" si="126"/>
        <v>8140</v>
      </c>
      <c r="Y1004" s="4" t="str">
        <f>IF(T1004="A - Top-Kunde","bereits Top-Kunde",IF(AND(V1004&lt;=Hilfswerte!$B$34,H1004&lt;0.5*W1004),"Hoch",IF(AND(V1004&lt;=Hilfswerte!$B$35,H1004&lt;0.7*W1004),"Mittel","Niedrig")))</f>
        <v>Niedrig</v>
      </c>
      <c r="Z1004" s="4">
        <f t="shared" si="127"/>
        <v>9.5</v>
      </c>
      <c r="AA1004" s="4" t="str">
        <f>IF(J1004&gt;365,"Bereits abgewandert (Segment D)",IF(Z1004&gt;=Hilfswerte!$B$38,"Rot - akut gefaehrdet",IF(Z1004&gt;=Hilfswerte!$B$39,"Gelb - beobachten","Gruen - stabil")))</f>
        <v>Gruen - stabil</v>
      </c>
    </row>
    <row r="1005" spans="1:27" ht="15" customHeight="1" x14ac:dyDescent="0.25">
      <c r="A1005" s="4" t="s">
        <v>1346</v>
      </c>
      <c r="B1005" s="4" t="s">
        <v>312</v>
      </c>
      <c r="C1005" s="4" t="s">
        <v>65</v>
      </c>
      <c r="D1005" s="4" t="s">
        <v>30</v>
      </c>
      <c r="E1005" s="4">
        <v>9</v>
      </c>
      <c r="F1005" s="5">
        <v>1.7</v>
      </c>
      <c r="G1005" s="5">
        <v>20.3</v>
      </c>
      <c r="H1005" s="6">
        <v>1630</v>
      </c>
      <c r="I1005" s="4">
        <v>4</v>
      </c>
      <c r="J1005" s="4">
        <v>79</v>
      </c>
      <c r="K1005" s="4">
        <v>0</v>
      </c>
      <c r="L1005" s="4">
        <v>6</v>
      </c>
      <c r="M1005" s="4">
        <v>2</v>
      </c>
      <c r="N1005" s="5">
        <v>-11.8</v>
      </c>
      <c r="O1005" s="7">
        <f t="shared" si="120"/>
        <v>4</v>
      </c>
      <c r="P1005" s="7">
        <f t="shared" si="121"/>
        <v>4</v>
      </c>
      <c r="Q1005" s="7">
        <f t="shared" si="122"/>
        <v>3</v>
      </c>
      <c r="R1005" s="7">
        <f t="shared" si="123"/>
        <v>11</v>
      </c>
      <c r="S1005" s="8">
        <f t="shared" si="124"/>
        <v>102.3</v>
      </c>
      <c r="T1005" s="7" t="str">
        <f t="shared" si="125"/>
        <v>C - Entwicklungspotenzial</v>
      </c>
      <c r="U1005" s="4">
        <f>ROUND(((E1005-Hilfswerte!$B$20)/Hilfswerte!$B$21)+((F1005-Hilfswerte!$B$22)/Hilfswerte!$B$23)+((G1005-Hilfswerte!$B$24)/Hilfswerte!$B$25)+0.1*INDEX(Hilfswerte!$B$4:$B$15,MATCH(C1005,Hilfswerte!$A$4:$A$15,0)),2)</f>
        <v>0.6</v>
      </c>
      <c r="V1005" s="4">
        <f>ROUND(SQRT((((E1005-Hilfswerte!$B$20)/Hilfswerte!$B$21)-Hilfswerte!$B$28)^2+(((F1005-Hilfswerte!$B$22)/Hilfswerte!$B$23)-Hilfswerte!$B$29)^2+(((G1005-Hilfswerte!$B$24)/Hilfswerte!$B$25)-Hilfswerte!$B$30)^2),3)</f>
        <v>1.7210000000000001</v>
      </c>
      <c r="W1005" s="4">
        <f>ROUND(E1005*Hilfswerte!$B$31,0)</f>
        <v>1850</v>
      </c>
      <c r="X1005" s="4">
        <f t="shared" si="126"/>
        <v>220</v>
      </c>
      <c r="Y1005" s="4" t="str">
        <f>IF(T1005="A - Top-Kunde","bereits Top-Kunde",IF(AND(V1005&lt;=Hilfswerte!$B$34,H1005&lt;0.5*W1005),"Hoch",IF(AND(V1005&lt;=Hilfswerte!$B$35,H1005&lt;0.7*W1005),"Mittel","Niedrig")))</f>
        <v>Niedrig</v>
      </c>
      <c r="Z1005" s="4">
        <f t="shared" si="127"/>
        <v>9.9</v>
      </c>
      <c r="AA1005" s="4" t="str">
        <f>IF(J1005&gt;365,"Bereits abgewandert (Segment D)",IF(Z1005&gt;=Hilfswerte!$B$38,"Rot - akut gefaehrdet",IF(Z1005&gt;=Hilfswerte!$B$39,"Gelb - beobachten","Gruen - stabil")))</f>
        <v>Gruen - stabil</v>
      </c>
    </row>
    <row r="1006" spans="1:27" ht="15" customHeight="1" x14ac:dyDescent="0.25">
      <c r="A1006" s="4" t="s">
        <v>1347</v>
      </c>
      <c r="B1006" s="4" t="s">
        <v>741</v>
      </c>
      <c r="C1006" s="4" t="s">
        <v>74</v>
      </c>
      <c r="D1006" s="4" t="s">
        <v>178</v>
      </c>
      <c r="E1006" s="4">
        <v>37</v>
      </c>
      <c r="F1006" s="5">
        <v>13.3</v>
      </c>
      <c r="G1006" s="5">
        <v>2.1</v>
      </c>
      <c r="H1006" s="6">
        <v>250</v>
      </c>
      <c r="I1006" s="4">
        <v>3</v>
      </c>
      <c r="J1006" s="4">
        <v>355</v>
      </c>
      <c r="K1006" s="4">
        <v>0</v>
      </c>
      <c r="L1006" s="4">
        <v>24</v>
      </c>
      <c r="M1006" s="4">
        <v>4</v>
      </c>
      <c r="N1006" s="5">
        <v>20.2</v>
      </c>
      <c r="O1006" s="7">
        <f t="shared" si="120"/>
        <v>2</v>
      </c>
      <c r="P1006" s="7">
        <f t="shared" si="121"/>
        <v>3</v>
      </c>
      <c r="Q1006" s="7">
        <f t="shared" si="122"/>
        <v>2</v>
      </c>
      <c r="R1006" s="7">
        <f t="shared" si="123"/>
        <v>7</v>
      </c>
      <c r="S1006" s="8">
        <f t="shared" si="124"/>
        <v>72.900000000000006</v>
      </c>
      <c r="T1006" s="7" t="str">
        <f t="shared" si="125"/>
        <v>C - Entwicklungspotenzial</v>
      </c>
      <c r="U1006" s="4">
        <f>ROUND(((E1006-Hilfswerte!$B$20)/Hilfswerte!$B$21)+((F1006-Hilfswerte!$B$22)/Hilfswerte!$B$23)+((G1006-Hilfswerte!$B$24)/Hilfswerte!$B$25)+0.1*INDEX(Hilfswerte!$B$4:$B$15,MATCH(C1006,Hilfswerte!$A$4:$A$15,0)),2)</f>
        <v>-1.93</v>
      </c>
      <c r="V1006" s="4">
        <f>ROUND(SQRT((((E1006-Hilfswerte!$B$20)/Hilfswerte!$B$21)-Hilfswerte!$B$28)^2+(((F1006-Hilfswerte!$B$22)/Hilfswerte!$B$23)-Hilfswerte!$B$29)^2+(((G1006-Hilfswerte!$B$24)/Hilfswerte!$B$25)-Hilfswerte!$B$30)^2),3)</f>
        <v>1.611</v>
      </c>
      <c r="W1006" s="4">
        <f>ROUND(E1006*Hilfswerte!$B$31,0)</f>
        <v>7605</v>
      </c>
      <c r="X1006" s="4">
        <f t="shared" si="126"/>
        <v>7355</v>
      </c>
      <c r="Y1006" s="4" t="str">
        <f>IF(T1006="A - Top-Kunde","bereits Top-Kunde",IF(AND(V1006&lt;=Hilfswerte!$B$34,H1006&lt;0.5*W1006),"Hoch",IF(AND(V1006&lt;=Hilfswerte!$B$35,H1006&lt;0.7*W1006),"Mittel","Niedrig")))</f>
        <v>Niedrig</v>
      </c>
      <c r="Z1006" s="4">
        <f t="shared" si="127"/>
        <v>22.6</v>
      </c>
      <c r="AA1006" s="4" t="str">
        <f>IF(J1006&gt;365,"Bereits abgewandert (Segment D)",IF(Z1006&gt;=Hilfswerte!$B$38,"Rot - akut gefaehrdet",IF(Z1006&gt;=Hilfswerte!$B$39,"Gelb - beobachten","Gruen - stabil")))</f>
        <v>Rot - akut gefaehrdet</v>
      </c>
    </row>
    <row r="1007" spans="1:27" ht="15" customHeight="1" x14ac:dyDescent="0.25">
      <c r="A1007" s="4" t="s">
        <v>1348</v>
      </c>
      <c r="B1007" s="4" t="s">
        <v>183</v>
      </c>
      <c r="C1007" s="4" t="s">
        <v>51</v>
      </c>
      <c r="D1007" s="4" t="s">
        <v>30</v>
      </c>
      <c r="E1007" s="4">
        <v>107</v>
      </c>
      <c r="F1007" s="5">
        <v>22.3</v>
      </c>
      <c r="G1007" s="5">
        <v>12.5</v>
      </c>
      <c r="H1007" s="6">
        <v>25190</v>
      </c>
      <c r="I1007" s="4">
        <v>2</v>
      </c>
      <c r="J1007" s="4">
        <v>359</v>
      </c>
      <c r="K1007" s="4">
        <v>0</v>
      </c>
      <c r="L1007" s="4">
        <v>-5</v>
      </c>
      <c r="M1007" s="4">
        <v>1</v>
      </c>
      <c r="N1007" s="5">
        <v>15.4</v>
      </c>
      <c r="O1007" s="7">
        <f t="shared" si="120"/>
        <v>2</v>
      </c>
      <c r="P1007" s="7">
        <f t="shared" si="121"/>
        <v>2</v>
      </c>
      <c r="Q1007" s="7">
        <f t="shared" si="122"/>
        <v>5</v>
      </c>
      <c r="R1007" s="7">
        <f t="shared" si="123"/>
        <v>9</v>
      </c>
      <c r="S1007" s="8">
        <f t="shared" si="124"/>
        <v>97.7</v>
      </c>
      <c r="T1007" s="7" t="str">
        <f t="shared" si="125"/>
        <v>C - Entwicklungspotenzial</v>
      </c>
      <c r="U1007" s="4">
        <f>ROUND(((E1007-Hilfswerte!$B$20)/Hilfswerte!$B$21)+((F1007-Hilfswerte!$B$22)/Hilfswerte!$B$23)+((G1007-Hilfswerte!$B$24)/Hilfswerte!$B$25)+0.1*INDEX(Hilfswerte!$B$4:$B$15,MATCH(C1007,Hilfswerte!$A$4:$A$15,0)),2)</f>
        <v>0.55000000000000004</v>
      </c>
      <c r="V1007" s="4">
        <f>ROUND(SQRT((((E1007-Hilfswerte!$B$20)/Hilfswerte!$B$21)-Hilfswerte!$B$28)^2+(((F1007-Hilfswerte!$B$22)/Hilfswerte!$B$23)-Hilfswerte!$B$29)^2+(((G1007-Hilfswerte!$B$24)/Hilfswerte!$B$25)-Hilfswerte!$B$30)^2),3)</f>
        <v>0.43</v>
      </c>
      <c r="W1007" s="4">
        <f>ROUND(E1007*Hilfswerte!$B$31,0)</f>
        <v>21993</v>
      </c>
      <c r="X1007" s="4">
        <f t="shared" si="126"/>
        <v>0</v>
      </c>
      <c r="Y1007" s="4" t="str">
        <f>IF(T1007="A - Top-Kunde","bereits Top-Kunde",IF(AND(V1007&lt;=Hilfswerte!$B$34,H1007&lt;0.5*W1007),"Hoch",IF(AND(V1007&lt;=Hilfswerte!$B$35,H1007&lt;0.7*W1007),"Mittel","Niedrig")))</f>
        <v>Niedrig</v>
      </c>
      <c r="Z1007" s="4">
        <f t="shared" si="127"/>
        <v>18</v>
      </c>
      <c r="AA1007" s="4" t="str">
        <f>IF(J1007&gt;365,"Bereits abgewandert (Segment D)",IF(Z1007&gt;=Hilfswerte!$B$38,"Rot - akut gefaehrdet",IF(Z1007&gt;=Hilfswerte!$B$39,"Gelb - beobachten","Gruen - stabil")))</f>
        <v>Gelb - beobachten</v>
      </c>
    </row>
    <row r="1008" spans="1:27" ht="15" customHeight="1" x14ac:dyDescent="0.25">
      <c r="A1008" s="4" t="s">
        <v>1349</v>
      </c>
      <c r="B1008" s="4" t="s">
        <v>447</v>
      </c>
      <c r="C1008" s="4" t="s">
        <v>59</v>
      </c>
      <c r="D1008" s="4" t="s">
        <v>30</v>
      </c>
      <c r="E1008" s="4">
        <v>69</v>
      </c>
      <c r="F1008" s="5">
        <v>18.399999999999999</v>
      </c>
      <c r="G1008" s="5">
        <v>14.8</v>
      </c>
      <c r="H1008" s="6">
        <v>6450</v>
      </c>
      <c r="I1008" s="4">
        <v>1</v>
      </c>
      <c r="J1008" s="4">
        <v>274</v>
      </c>
      <c r="K1008" s="4">
        <v>0</v>
      </c>
      <c r="L1008" s="4">
        <v>20</v>
      </c>
      <c r="M1008" s="4">
        <v>6</v>
      </c>
      <c r="N1008" s="5">
        <v>30.3</v>
      </c>
      <c r="O1008" s="7">
        <f t="shared" si="120"/>
        <v>2</v>
      </c>
      <c r="P1008" s="7">
        <f t="shared" si="121"/>
        <v>1</v>
      </c>
      <c r="Q1008" s="7">
        <f t="shared" si="122"/>
        <v>4</v>
      </c>
      <c r="R1008" s="7">
        <f t="shared" si="123"/>
        <v>7</v>
      </c>
      <c r="S1008" s="8">
        <f t="shared" si="124"/>
        <v>79.2</v>
      </c>
      <c r="T1008" s="7" t="str">
        <f t="shared" si="125"/>
        <v>C - Entwicklungspotenzial</v>
      </c>
      <c r="U1008" s="4">
        <f>ROUND(((E1008-Hilfswerte!$B$20)/Hilfswerte!$B$21)+((F1008-Hilfswerte!$B$22)/Hilfswerte!$B$23)+((G1008-Hilfswerte!$B$24)/Hilfswerte!$B$25)+0.1*INDEX(Hilfswerte!$B$4:$B$15,MATCH(C1008,Hilfswerte!$A$4:$A$15,0)),2)</f>
        <v>0.26</v>
      </c>
      <c r="V1008" s="4">
        <f>ROUND(SQRT((((E1008-Hilfswerte!$B$20)/Hilfswerte!$B$21)-Hilfswerte!$B$28)^2+(((F1008-Hilfswerte!$B$22)/Hilfswerte!$B$23)-Hilfswerte!$B$29)^2+(((G1008-Hilfswerte!$B$24)/Hilfswerte!$B$25)-Hilfswerte!$B$30)^2),3)</f>
        <v>0.78900000000000003</v>
      </c>
      <c r="W1008" s="4">
        <f>ROUND(E1008*Hilfswerte!$B$31,0)</f>
        <v>14183</v>
      </c>
      <c r="X1008" s="4">
        <f t="shared" si="126"/>
        <v>7733</v>
      </c>
      <c r="Y1008" s="4" t="str">
        <f>IF(T1008="A - Top-Kunde","bereits Top-Kunde",IF(AND(V1008&lt;=Hilfswerte!$B$34,H1008&lt;0.5*W1008),"Hoch",IF(AND(V1008&lt;=Hilfswerte!$B$35,H1008&lt;0.7*W1008),"Mittel","Niedrig")))</f>
        <v>Hoch</v>
      </c>
      <c r="Z1008" s="4">
        <f t="shared" si="127"/>
        <v>17.7</v>
      </c>
      <c r="AA1008" s="4" t="str">
        <f>IF(J1008&gt;365,"Bereits abgewandert (Segment D)",IF(Z1008&gt;=Hilfswerte!$B$38,"Rot - akut gefaehrdet",IF(Z1008&gt;=Hilfswerte!$B$39,"Gelb - beobachten","Gruen - stabil")))</f>
        <v>Gelb - beobachten</v>
      </c>
    </row>
    <row r="1009" spans="1:27" ht="15" customHeight="1" x14ac:dyDescent="0.25">
      <c r="A1009" s="4" t="s">
        <v>1350</v>
      </c>
      <c r="B1009" s="4" t="s">
        <v>735</v>
      </c>
      <c r="C1009" s="4" t="s">
        <v>65</v>
      </c>
      <c r="D1009" s="4" t="s">
        <v>117</v>
      </c>
      <c r="E1009" s="4">
        <v>134</v>
      </c>
      <c r="F1009" s="5">
        <v>19.899999999999999</v>
      </c>
      <c r="G1009" s="5">
        <v>8.6999999999999993</v>
      </c>
      <c r="H1009" s="6">
        <v>0</v>
      </c>
      <c r="I1009" s="4">
        <v>0</v>
      </c>
      <c r="J1009" s="4">
        <v>428</v>
      </c>
      <c r="K1009" s="4">
        <v>0</v>
      </c>
      <c r="L1009" s="4">
        <v>13</v>
      </c>
      <c r="M1009" s="4">
        <v>0</v>
      </c>
      <c r="N1009" s="5">
        <v>-49.7</v>
      </c>
      <c r="O1009" s="7">
        <f t="shared" si="120"/>
        <v>1</v>
      </c>
      <c r="P1009" s="7">
        <f t="shared" si="121"/>
        <v>1</v>
      </c>
      <c r="Q1009" s="7">
        <f t="shared" si="122"/>
        <v>1</v>
      </c>
      <c r="R1009" s="7">
        <f t="shared" si="123"/>
        <v>3</v>
      </c>
      <c r="S1009" s="8">
        <f t="shared" si="124"/>
        <v>1.3</v>
      </c>
      <c r="T1009" s="7" t="str">
        <f t="shared" si="125"/>
        <v>D - Abwanderungsrisiko</v>
      </c>
      <c r="U1009" s="4">
        <f>ROUND(((E1009-Hilfswerte!$B$20)/Hilfswerte!$B$21)+((F1009-Hilfswerte!$B$22)/Hilfswerte!$B$23)+((G1009-Hilfswerte!$B$24)/Hilfswerte!$B$25)+0.1*INDEX(Hilfswerte!$B$4:$B$15,MATCH(C1009,Hilfswerte!$A$4:$A$15,0)),2)</f>
        <v>-0.38</v>
      </c>
      <c r="V1009" s="4">
        <f>ROUND(SQRT((((E1009-Hilfswerte!$B$20)/Hilfswerte!$B$21)-Hilfswerte!$B$28)^2+(((F1009-Hilfswerte!$B$22)/Hilfswerte!$B$23)-Hilfswerte!$B$29)^2+(((G1009-Hilfswerte!$B$24)/Hilfswerte!$B$25)-Hilfswerte!$B$30)^2),3)</f>
        <v>0.53100000000000003</v>
      </c>
      <c r="W1009" s="4">
        <f>ROUND(E1009*Hilfswerte!$B$31,0)</f>
        <v>27543</v>
      </c>
      <c r="X1009" s="4">
        <f t="shared" si="126"/>
        <v>27543</v>
      </c>
      <c r="Y1009" s="4" t="str">
        <f>IF(T1009="A - Top-Kunde","bereits Top-Kunde",IF(AND(V1009&lt;=Hilfswerte!$B$34,H1009&lt;0.5*W1009),"Hoch",IF(AND(V1009&lt;=Hilfswerte!$B$35,H1009&lt;0.7*W1009),"Mittel","Niedrig")))</f>
        <v>Hoch</v>
      </c>
      <c r="Z1009" s="4">
        <f t="shared" si="127"/>
        <v>43.9</v>
      </c>
      <c r="AA1009" s="4" t="str">
        <f>IF(J1009&gt;365,"Bereits abgewandert (Segment D)",IF(Z1009&gt;=Hilfswerte!$B$38,"Rot - akut gefaehrdet",IF(Z1009&gt;=Hilfswerte!$B$39,"Gelb - beobachten","Gruen - stabil")))</f>
        <v>Bereits abgewandert (Segment D)</v>
      </c>
    </row>
    <row r="1010" spans="1:27" ht="15" customHeight="1" x14ac:dyDescent="0.25">
      <c r="A1010" s="4" t="s">
        <v>1351</v>
      </c>
      <c r="B1010" s="4" t="s">
        <v>198</v>
      </c>
      <c r="C1010" s="4" t="s">
        <v>65</v>
      </c>
      <c r="D1010" s="4" t="s">
        <v>30</v>
      </c>
      <c r="E1010" s="4">
        <v>678</v>
      </c>
      <c r="F1010" s="5">
        <v>136.9</v>
      </c>
      <c r="G1010" s="5">
        <v>19.8</v>
      </c>
      <c r="H1010" s="6">
        <v>30260</v>
      </c>
      <c r="I1010" s="4">
        <v>6</v>
      </c>
      <c r="J1010" s="4">
        <v>28</v>
      </c>
      <c r="K1010" s="4">
        <v>1</v>
      </c>
      <c r="L1010" s="4">
        <v>13</v>
      </c>
      <c r="M1010" s="4">
        <v>6</v>
      </c>
      <c r="N1010" s="5">
        <v>18.3</v>
      </c>
      <c r="O1010" s="7">
        <f t="shared" si="120"/>
        <v>5</v>
      </c>
      <c r="P1010" s="7">
        <f t="shared" si="121"/>
        <v>5</v>
      </c>
      <c r="Q1010" s="7">
        <f t="shared" si="122"/>
        <v>5</v>
      </c>
      <c r="R1010" s="7">
        <f t="shared" si="123"/>
        <v>15</v>
      </c>
      <c r="S1010" s="8">
        <f t="shared" si="124"/>
        <v>149.30000000000001</v>
      </c>
      <c r="T1010" s="7" t="str">
        <f t="shared" si="125"/>
        <v>A - Top-Kunde</v>
      </c>
      <c r="U1010" s="4">
        <f>ROUND(((E1010-Hilfswerte!$B$20)/Hilfswerte!$B$21)+((F1010-Hilfswerte!$B$22)/Hilfswerte!$B$23)+((G1010-Hilfswerte!$B$24)/Hilfswerte!$B$25)+0.1*INDEX(Hilfswerte!$B$4:$B$15,MATCH(C1010,Hilfswerte!$A$4:$A$15,0)),2)</f>
        <v>5.82</v>
      </c>
      <c r="V1010" s="4">
        <f>ROUND(SQRT((((E1010-Hilfswerte!$B$20)/Hilfswerte!$B$21)-Hilfswerte!$B$28)^2+(((F1010-Hilfswerte!$B$22)/Hilfswerte!$B$23)-Hilfswerte!$B$29)^2+(((G1010-Hilfswerte!$B$24)/Hilfswerte!$B$25)-Hilfswerte!$B$30)^2),3)</f>
        <v>3.1360000000000001</v>
      </c>
      <c r="W1010" s="4">
        <f>ROUND(E1010*Hilfswerte!$B$31,0)</f>
        <v>139360</v>
      </c>
      <c r="X1010" s="4">
        <f t="shared" si="126"/>
        <v>109100</v>
      </c>
      <c r="Y1010" s="4" t="str">
        <f>IF(T1010="A - Top-Kunde","bereits Top-Kunde",IF(AND(V1010&lt;=Hilfswerte!$B$34,H1010&lt;0.5*W1010),"Hoch",IF(AND(V1010&lt;=Hilfswerte!$B$35,H1010&lt;0.7*W1010),"Mittel","Niedrig")))</f>
        <v>bereits Top-Kunde</v>
      </c>
      <c r="Z1010" s="4">
        <f t="shared" si="127"/>
        <v>7</v>
      </c>
      <c r="AA1010" s="4" t="str">
        <f>IF(J1010&gt;365,"Bereits abgewandert (Segment D)",IF(Z1010&gt;=Hilfswerte!$B$38,"Rot - akut gefaehrdet",IF(Z1010&gt;=Hilfswerte!$B$39,"Gelb - beobachten","Gruen - stabil")))</f>
        <v>Gruen - stabil</v>
      </c>
    </row>
    <row r="1011" spans="1:27" ht="15" customHeight="1" x14ac:dyDescent="0.25">
      <c r="A1011" s="4" t="s">
        <v>1352</v>
      </c>
      <c r="B1011" s="4" t="s">
        <v>207</v>
      </c>
      <c r="C1011" s="4" t="s">
        <v>89</v>
      </c>
      <c r="D1011" s="4" t="s">
        <v>30</v>
      </c>
      <c r="E1011" s="4">
        <v>160</v>
      </c>
      <c r="F1011" s="5">
        <v>52.2</v>
      </c>
      <c r="G1011" s="5">
        <v>19.399999999999999</v>
      </c>
      <c r="H1011" s="6">
        <v>1930</v>
      </c>
      <c r="I1011" s="4">
        <v>1</v>
      </c>
      <c r="J1011" s="4">
        <v>290</v>
      </c>
      <c r="K1011" s="4">
        <v>0</v>
      </c>
      <c r="L1011" s="4">
        <v>19</v>
      </c>
      <c r="M1011" s="4">
        <v>2</v>
      </c>
      <c r="N1011" s="5">
        <v>13.3</v>
      </c>
      <c r="O1011" s="7">
        <f t="shared" si="120"/>
        <v>2</v>
      </c>
      <c r="P1011" s="7">
        <f t="shared" si="121"/>
        <v>1</v>
      </c>
      <c r="Q1011" s="7">
        <f t="shared" si="122"/>
        <v>3</v>
      </c>
      <c r="R1011" s="7">
        <f t="shared" si="123"/>
        <v>6</v>
      </c>
      <c r="S1011" s="8">
        <f t="shared" si="124"/>
        <v>61</v>
      </c>
      <c r="T1011" s="7" t="str">
        <f t="shared" si="125"/>
        <v>C - Entwicklungspotenzial</v>
      </c>
      <c r="U1011" s="4">
        <f>ROUND(((E1011-Hilfswerte!$B$20)/Hilfswerte!$B$21)+((F1011-Hilfswerte!$B$22)/Hilfswerte!$B$23)+((G1011-Hilfswerte!$B$24)/Hilfswerte!$B$25)+0.1*INDEX(Hilfswerte!$B$4:$B$15,MATCH(C1011,Hilfswerte!$A$4:$A$15,0)),2)</f>
        <v>2.36</v>
      </c>
      <c r="V1011" s="4">
        <f>ROUND(SQRT((((E1011-Hilfswerte!$B$20)/Hilfswerte!$B$21)-Hilfswerte!$B$28)^2+(((F1011-Hilfswerte!$B$22)/Hilfswerte!$B$23)-Hilfswerte!$B$29)^2+(((G1011-Hilfswerte!$B$24)/Hilfswerte!$B$25)-Hilfswerte!$B$30)^2),3)</f>
        <v>1.327</v>
      </c>
      <c r="W1011" s="4">
        <f>ROUND(E1011*Hilfswerte!$B$31,0)</f>
        <v>32887</v>
      </c>
      <c r="X1011" s="4">
        <f t="shared" si="126"/>
        <v>30957</v>
      </c>
      <c r="Y1011" s="4" t="str">
        <f>IF(T1011="A - Top-Kunde","bereits Top-Kunde",IF(AND(V1011&lt;=Hilfswerte!$B$34,H1011&lt;0.5*W1011),"Hoch",IF(AND(V1011&lt;=Hilfswerte!$B$35,H1011&lt;0.7*W1011),"Mittel","Niedrig")))</f>
        <v>Niedrig</v>
      </c>
      <c r="Z1011" s="4">
        <f t="shared" si="127"/>
        <v>18.3</v>
      </c>
      <c r="AA1011" s="4" t="str">
        <f>IF(J1011&gt;365,"Bereits abgewandert (Segment D)",IF(Z1011&gt;=Hilfswerte!$B$38,"Rot - akut gefaehrdet",IF(Z1011&gt;=Hilfswerte!$B$39,"Gelb - beobachten","Gruen - stabil")))</f>
        <v>Gelb - beobachten</v>
      </c>
    </row>
    <row r="1012" spans="1:27" ht="15" customHeight="1" x14ac:dyDescent="0.25">
      <c r="A1012" s="4" t="s">
        <v>1353</v>
      </c>
      <c r="B1012" s="4" t="s">
        <v>582</v>
      </c>
      <c r="C1012" s="4" t="s">
        <v>89</v>
      </c>
      <c r="D1012" s="4" t="s">
        <v>30</v>
      </c>
      <c r="E1012" s="4">
        <v>10</v>
      </c>
      <c r="F1012" s="5">
        <v>2.1</v>
      </c>
      <c r="G1012" s="5">
        <v>15.7</v>
      </c>
      <c r="H1012" s="6">
        <v>710</v>
      </c>
      <c r="I1012" s="4">
        <v>1</v>
      </c>
      <c r="J1012" s="4">
        <v>147</v>
      </c>
      <c r="K1012" s="4">
        <v>0</v>
      </c>
      <c r="L1012" s="4">
        <v>0</v>
      </c>
      <c r="M1012" s="4">
        <v>4</v>
      </c>
      <c r="N1012" s="5">
        <v>-19.5</v>
      </c>
      <c r="O1012" s="7">
        <f t="shared" si="120"/>
        <v>3</v>
      </c>
      <c r="P1012" s="7">
        <f t="shared" si="121"/>
        <v>1</v>
      </c>
      <c r="Q1012" s="7">
        <f t="shared" si="122"/>
        <v>2</v>
      </c>
      <c r="R1012" s="7">
        <f t="shared" si="123"/>
        <v>6</v>
      </c>
      <c r="S1012" s="8">
        <f t="shared" si="124"/>
        <v>50.3</v>
      </c>
      <c r="T1012" s="7" t="str">
        <f t="shared" si="125"/>
        <v>C - Entwicklungspotenzial</v>
      </c>
      <c r="U1012" s="4">
        <f>ROUND(((E1012-Hilfswerte!$B$20)/Hilfswerte!$B$21)+((F1012-Hilfswerte!$B$22)/Hilfswerte!$B$23)+((G1012-Hilfswerte!$B$24)/Hilfswerte!$B$25)+0.1*INDEX(Hilfswerte!$B$4:$B$15,MATCH(C1012,Hilfswerte!$A$4:$A$15,0)),2)</f>
        <v>0.23</v>
      </c>
      <c r="V1012" s="4">
        <f>ROUND(SQRT((((E1012-Hilfswerte!$B$20)/Hilfswerte!$B$21)-Hilfswerte!$B$28)^2+(((F1012-Hilfswerte!$B$22)/Hilfswerte!$B$23)-Hilfswerte!$B$29)^2+(((G1012-Hilfswerte!$B$24)/Hilfswerte!$B$25)-Hilfswerte!$B$30)^2),3)</f>
        <v>1.171</v>
      </c>
      <c r="W1012" s="4">
        <f>ROUND(E1012*Hilfswerte!$B$31,0)</f>
        <v>2055</v>
      </c>
      <c r="X1012" s="4">
        <f t="shared" si="126"/>
        <v>1345</v>
      </c>
      <c r="Y1012" s="4" t="str">
        <f>IF(T1012="A - Top-Kunde","bereits Top-Kunde",IF(AND(V1012&lt;=Hilfswerte!$B$34,H1012&lt;0.5*W1012),"Hoch",IF(AND(V1012&lt;=Hilfswerte!$B$35,H1012&lt;0.7*W1012),"Mittel","Niedrig")))</f>
        <v>Niedrig</v>
      </c>
      <c r="Z1012" s="4">
        <f t="shared" si="127"/>
        <v>15.2</v>
      </c>
      <c r="AA1012" s="4" t="str">
        <f>IF(J1012&gt;365,"Bereits abgewandert (Segment D)",IF(Z1012&gt;=Hilfswerte!$B$38,"Rot - akut gefaehrdet",IF(Z1012&gt;=Hilfswerte!$B$39,"Gelb - beobachten","Gruen - stabil")))</f>
        <v>Gelb - beobachten</v>
      </c>
    </row>
    <row r="1013" spans="1:27" ht="15" customHeight="1" x14ac:dyDescent="0.25">
      <c r="A1013" s="4" t="s">
        <v>1354</v>
      </c>
      <c r="B1013" s="4" t="s">
        <v>756</v>
      </c>
      <c r="C1013" s="4" t="s">
        <v>51</v>
      </c>
      <c r="D1013" s="4" t="s">
        <v>93</v>
      </c>
      <c r="E1013" s="4">
        <v>58</v>
      </c>
      <c r="F1013" s="5">
        <v>13.1</v>
      </c>
      <c r="G1013" s="5">
        <v>18.600000000000001</v>
      </c>
      <c r="H1013" s="6">
        <v>2610</v>
      </c>
      <c r="I1013" s="4">
        <v>4</v>
      </c>
      <c r="J1013" s="4">
        <v>13</v>
      </c>
      <c r="K1013" s="4">
        <v>0</v>
      </c>
      <c r="L1013" s="4">
        <v>-3</v>
      </c>
      <c r="M1013" s="4">
        <v>2</v>
      </c>
      <c r="N1013" s="5">
        <v>-4.5999999999999996</v>
      </c>
      <c r="O1013" s="7">
        <f t="shared" si="120"/>
        <v>5</v>
      </c>
      <c r="P1013" s="7">
        <f t="shared" si="121"/>
        <v>4</v>
      </c>
      <c r="Q1013" s="7">
        <f t="shared" si="122"/>
        <v>4</v>
      </c>
      <c r="R1013" s="7">
        <f t="shared" si="123"/>
        <v>13</v>
      </c>
      <c r="S1013" s="8">
        <f t="shared" si="124"/>
        <v>127.7</v>
      </c>
      <c r="T1013" s="7" t="str">
        <f t="shared" si="125"/>
        <v>A - Top-Kunde</v>
      </c>
      <c r="U1013" s="4">
        <f>ROUND(((E1013-Hilfswerte!$B$20)/Hilfswerte!$B$21)+((F1013-Hilfswerte!$B$22)/Hilfswerte!$B$23)+((G1013-Hilfswerte!$B$24)/Hilfswerte!$B$25)+0.1*INDEX(Hilfswerte!$B$4:$B$15,MATCH(C1013,Hilfswerte!$A$4:$A$15,0)),2)</f>
        <v>1.1499999999999999</v>
      </c>
      <c r="V1013" s="4">
        <f>ROUND(SQRT((((E1013-Hilfswerte!$B$20)/Hilfswerte!$B$21)-Hilfswerte!$B$28)^2+(((F1013-Hilfswerte!$B$22)/Hilfswerte!$B$23)-Hilfswerte!$B$29)^2+(((G1013-Hilfswerte!$B$24)/Hilfswerte!$B$25)-Hilfswerte!$B$30)^2),3)</f>
        <v>1.3380000000000001</v>
      </c>
      <c r="W1013" s="4">
        <f>ROUND(E1013*Hilfswerte!$B$31,0)</f>
        <v>11922</v>
      </c>
      <c r="X1013" s="4">
        <f t="shared" si="126"/>
        <v>9312</v>
      </c>
      <c r="Y1013" s="4" t="str">
        <f>IF(T1013="A - Top-Kunde","bereits Top-Kunde",IF(AND(V1013&lt;=Hilfswerte!$B$34,H1013&lt;0.5*W1013),"Hoch",IF(AND(V1013&lt;=Hilfswerte!$B$35,H1013&lt;0.7*W1013),"Mittel","Niedrig")))</f>
        <v>bereits Top-Kunde</v>
      </c>
      <c r="Z1013" s="4">
        <f t="shared" si="127"/>
        <v>2.5</v>
      </c>
      <c r="AA1013" s="4" t="str">
        <f>IF(J1013&gt;365,"Bereits abgewandert (Segment D)",IF(Z1013&gt;=Hilfswerte!$B$38,"Rot - akut gefaehrdet",IF(Z1013&gt;=Hilfswerte!$B$39,"Gelb - beobachten","Gruen - stabil")))</f>
        <v>Gruen - stabil</v>
      </c>
    </row>
    <row r="1014" spans="1:27" ht="15" customHeight="1" x14ac:dyDescent="0.25">
      <c r="A1014" s="4" t="s">
        <v>1355</v>
      </c>
      <c r="B1014" s="4" t="s">
        <v>378</v>
      </c>
      <c r="C1014" s="4" t="s">
        <v>51</v>
      </c>
      <c r="D1014" s="4" t="s">
        <v>30</v>
      </c>
      <c r="E1014" s="4">
        <v>82</v>
      </c>
      <c r="F1014" s="5">
        <v>15.1</v>
      </c>
      <c r="G1014" s="5">
        <v>14.9</v>
      </c>
      <c r="H1014" s="6">
        <v>0</v>
      </c>
      <c r="I1014" s="4">
        <v>0</v>
      </c>
      <c r="J1014" s="4">
        <v>413</v>
      </c>
      <c r="K1014" s="4">
        <v>0</v>
      </c>
      <c r="L1014" s="4">
        <v>5</v>
      </c>
      <c r="M1014" s="4">
        <v>0</v>
      </c>
      <c r="N1014" s="5">
        <v>-30.9</v>
      </c>
      <c r="O1014" s="7">
        <f t="shared" si="120"/>
        <v>1</v>
      </c>
      <c r="P1014" s="7">
        <f t="shared" si="121"/>
        <v>1</v>
      </c>
      <c r="Q1014" s="7">
        <f t="shared" si="122"/>
        <v>1</v>
      </c>
      <c r="R1014" s="7">
        <f t="shared" si="123"/>
        <v>3</v>
      </c>
      <c r="S1014" s="8">
        <f t="shared" si="124"/>
        <v>13.1</v>
      </c>
      <c r="T1014" s="7" t="str">
        <f t="shared" si="125"/>
        <v>D - Abwanderungsrisiko</v>
      </c>
      <c r="U1014" s="4">
        <f>ROUND(((E1014-Hilfswerte!$B$20)/Hilfswerte!$B$21)+((F1014-Hilfswerte!$B$22)/Hilfswerte!$B$23)+((G1014-Hilfswerte!$B$24)/Hilfswerte!$B$25)+0.1*INDEX(Hilfswerte!$B$4:$B$15,MATCH(C1014,Hilfswerte!$A$4:$A$15,0)),2)</f>
        <v>0.7</v>
      </c>
      <c r="V1014" s="4">
        <f>ROUND(SQRT((((E1014-Hilfswerte!$B$20)/Hilfswerte!$B$21)-Hilfswerte!$B$28)^2+(((F1014-Hilfswerte!$B$22)/Hilfswerte!$B$23)-Hilfswerte!$B$29)^2+(((G1014-Hilfswerte!$B$24)/Hilfswerte!$B$25)-Hilfswerte!$B$30)^2),3)</f>
        <v>0.80100000000000005</v>
      </c>
      <c r="W1014" s="4">
        <f>ROUND(E1014*Hilfswerte!$B$31,0)</f>
        <v>16855</v>
      </c>
      <c r="X1014" s="4">
        <f t="shared" si="126"/>
        <v>16855</v>
      </c>
      <c r="Y1014" s="4" t="str">
        <f>IF(T1014="A - Top-Kunde","bereits Top-Kunde",IF(AND(V1014&lt;=Hilfswerte!$B$34,H1014&lt;0.5*W1014),"Hoch",IF(AND(V1014&lt;=Hilfswerte!$B$35,H1014&lt;0.7*W1014),"Mittel","Niedrig")))</f>
        <v>Hoch</v>
      </c>
      <c r="Z1014" s="4">
        <f t="shared" si="127"/>
        <v>34</v>
      </c>
      <c r="AA1014" s="4" t="str">
        <f>IF(J1014&gt;365,"Bereits abgewandert (Segment D)",IF(Z1014&gt;=Hilfswerte!$B$38,"Rot - akut gefaehrdet",IF(Z1014&gt;=Hilfswerte!$B$39,"Gelb - beobachten","Gruen - stabil")))</f>
        <v>Bereits abgewandert (Segment D)</v>
      </c>
    </row>
    <row r="1015" spans="1:27" ht="15" customHeight="1" x14ac:dyDescent="0.25">
      <c r="A1015" s="4" t="s">
        <v>1356</v>
      </c>
      <c r="B1015" s="4" t="s">
        <v>388</v>
      </c>
      <c r="C1015" s="4" t="s">
        <v>33</v>
      </c>
      <c r="D1015" s="4" t="s">
        <v>178</v>
      </c>
      <c r="E1015" s="4">
        <v>95</v>
      </c>
      <c r="F1015" s="5">
        <v>19.7</v>
      </c>
      <c r="G1015" s="5">
        <v>11.2</v>
      </c>
      <c r="H1015" s="6">
        <v>13980</v>
      </c>
      <c r="I1015" s="4">
        <v>3</v>
      </c>
      <c r="J1015" s="4">
        <v>232</v>
      </c>
      <c r="K1015" s="4">
        <v>0</v>
      </c>
      <c r="L1015" s="4">
        <v>21</v>
      </c>
      <c r="M1015" s="4">
        <v>1</v>
      </c>
      <c r="N1015" s="5">
        <v>9.6999999999999993</v>
      </c>
      <c r="O1015" s="7">
        <f t="shared" si="120"/>
        <v>2</v>
      </c>
      <c r="P1015" s="7">
        <f t="shared" si="121"/>
        <v>3</v>
      </c>
      <c r="Q1015" s="7">
        <f t="shared" si="122"/>
        <v>5</v>
      </c>
      <c r="R1015" s="7">
        <f t="shared" si="123"/>
        <v>10</v>
      </c>
      <c r="S1015" s="8">
        <f t="shared" si="124"/>
        <v>98.6</v>
      </c>
      <c r="T1015" s="7" t="str">
        <f t="shared" si="125"/>
        <v>C - Entwicklungspotenzial</v>
      </c>
      <c r="U1015" s="4">
        <f>ROUND(((E1015-Hilfswerte!$B$20)/Hilfswerte!$B$21)+((F1015-Hilfswerte!$B$22)/Hilfswerte!$B$23)+((G1015-Hilfswerte!$B$24)/Hilfswerte!$B$25)+0.1*INDEX(Hilfswerte!$B$4:$B$15,MATCH(C1015,Hilfswerte!$A$4:$A$15,0)),2)</f>
        <v>-7.0000000000000007E-2</v>
      </c>
      <c r="V1015" s="4">
        <f>ROUND(SQRT((((E1015-Hilfswerte!$B$20)/Hilfswerte!$B$21)-Hilfswerte!$B$28)^2+(((F1015-Hilfswerte!$B$22)/Hilfswerte!$B$23)-Hilfswerte!$B$29)^2+(((G1015-Hilfswerte!$B$24)/Hilfswerte!$B$25)-Hilfswerte!$B$30)^2),3)</f>
        <v>0.44800000000000001</v>
      </c>
      <c r="W1015" s="4">
        <f>ROUND(E1015*Hilfswerte!$B$31,0)</f>
        <v>19527</v>
      </c>
      <c r="X1015" s="4">
        <f t="shared" si="126"/>
        <v>5547</v>
      </c>
      <c r="Y1015" s="4" t="str">
        <f>IF(T1015="A - Top-Kunde","bereits Top-Kunde",IF(AND(V1015&lt;=Hilfswerte!$B$34,H1015&lt;0.5*W1015),"Hoch",IF(AND(V1015&lt;=Hilfswerte!$B$35,H1015&lt;0.7*W1015),"Mittel","Niedrig")))</f>
        <v>Niedrig</v>
      </c>
      <c r="Z1015" s="4">
        <f t="shared" si="127"/>
        <v>15.8</v>
      </c>
      <c r="AA1015" s="4" t="str">
        <f>IF(J1015&gt;365,"Bereits abgewandert (Segment D)",IF(Z1015&gt;=Hilfswerte!$B$38,"Rot - akut gefaehrdet",IF(Z1015&gt;=Hilfswerte!$B$39,"Gelb - beobachten","Gruen - stabil")))</f>
        <v>Gelb - beobachten</v>
      </c>
    </row>
    <row r="1016" spans="1:27" ht="15" customHeight="1" x14ac:dyDescent="0.25">
      <c r="A1016" s="4" t="s">
        <v>1357</v>
      </c>
      <c r="B1016" s="4" t="s">
        <v>525</v>
      </c>
      <c r="C1016" s="4" t="s">
        <v>55</v>
      </c>
      <c r="D1016" s="4" t="s">
        <v>77</v>
      </c>
      <c r="E1016" s="4">
        <v>29</v>
      </c>
      <c r="F1016" s="5">
        <v>4.7</v>
      </c>
      <c r="G1016" s="5">
        <v>3.5</v>
      </c>
      <c r="H1016" s="6">
        <v>700</v>
      </c>
      <c r="I1016" s="4">
        <v>2</v>
      </c>
      <c r="J1016" s="4">
        <v>79</v>
      </c>
      <c r="K1016" s="4">
        <v>1</v>
      </c>
      <c r="L1016" s="4">
        <v>0</v>
      </c>
      <c r="M1016" s="4">
        <v>1</v>
      </c>
      <c r="N1016" s="5">
        <v>10.199999999999999</v>
      </c>
      <c r="O1016" s="7">
        <f t="shared" si="120"/>
        <v>4</v>
      </c>
      <c r="P1016" s="7">
        <f t="shared" si="121"/>
        <v>2</v>
      </c>
      <c r="Q1016" s="7">
        <f t="shared" si="122"/>
        <v>2</v>
      </c>
      <c r="R1016" s="7">
        <f t="shared" si="123"/>
        <v>8</v>
      </c>
      <c r="S1016" s="8">
        <f t="shared" si="124"/>
        <v>79.099999999999994</v>
      </c>
      <c r="T1016" s="7" t="str">
        <f t="shared" si="125"/>
        <v>C - Entwicklungspotenzial</v>
      </c>
      <c r="U1016" s="4">
        <f>ROUND(((E1016-Hilfswerte!$B$20)/Hilfswerte!$B$21)+((F1016-Hilfswerte!$B$22)/Hilfswerte!$B$23)+((G1016-Hilfswerte!$B$24)/Hilfswerte!$B$25)+0.1*INDEX(Hilfswerte!$B$4:$B$15,MATCH(C1016,Hilfswerte!$A$4:$A$15,0)),2)</f>
        <v>-1.58</v>
      </c>
      <c r="V1016" s="4">
        <f>ROUND(SQRT((((E1016-Hilfswerte!$B$20)/Hilfswerte!$B$21)-Hilfswerte!$B$28)^2+(((F1016-Hilfswerte!$B$22)/Hilfswerte!$B$23)-Hilfswerte!$B$29)^2+(((G1016-Hilfswerte!$B$24)/Hilfswerte!$B$25)-Hilfswerte!$B$30)^2),3)</f>
        <v>1.484</v>
      </c>
      <c r="W1016" s="4">
        <f>ROUND(E1016*Hilfswerte!$B$31,0)</f>
        <v>5961</v>
      </c>
      <c r="X1016" s="4">
        <f t="shared" si="126"/>
        <v>5261</v>
      </c>
      <c r="Y1016" s="4" t="str">
        <f>IF(T1016="A - Top-Kunde","bereits Top-Kunde",IF(AND(V1016&lt;=Hilfswerte!$B$34,H1016&lt;0.5*W1016),"Hoch",IF(AND(V1016&lt;=Hilfswerte!$B$35,H1016&lt;0.7*W1016),"Mittel","Niedrig")))</f>
        <v>Niedrig</v>
      </c>
      <c r="Z1016" s="4">
        <f t="shared" si="127"/>
        <v>7</v>
      </c>
      <c r="AA1016" s="4" t="str">
        <f>IF(J1016&gt;365,"Bereits abgewandert (Segment D)",IF(Z1016&gt;=Hilfswerte!$B$38,"Rot - akut gefaehrdet",IF(Z1016&gt;=Hilfswerte!$B$39,"Gelb - beobachten","Gruen - stabil")))</f>
        <v>Gruen - stabil</v>
      </c>
    </row>
    <row r="1017" spans="1:27" ht="15" customHeight="1" x14ac:dyDescent="0.25">
      <c r="A1017" s="4" t="s">
        <v>1358</v>
      </c>
      <c r="B1017" s="4" t="s">
        <v>836</v>
      </c>
      <c r="C1017" s="4" t="s">
        <v>55</v>
      </c>
      <c r="D1017" s="4" t="s">
        <v>52</v>
      </c>
      <c r="E1017" s="4">
        <v>15</v>
      </c>
      <c r="F1017" s="5">
        <v>3.7</v>
      </c>
      <c r="G1017" s="5">
        <v>21.8</v>
      </c>
      <c r="H1017" s="6">
        <v>990</v>
      </c>
      <c r="I1017" s="4">
        <v>4</v>
      </c>
      <c r="J1017" s="4">
        <v>23</v>
      </c>
      <c r="K1017" s="4">
        <v>1</v>
      </c>
      <c r="L1017" s="4">
        <v>18</v>
      </c>
      <c r="M1017" s="4">
        <v>1</v>
      </c>
      <c r="N1017" s="5">
        <v>-5.0999999999999996</v>
      </c>
      <c r="O1017" s="7">
        <f t="shared" si="120"/>
        <v>5</v>
      </c>
      <c r="P1017" s="7">
        <f t="shared" si="121"/>
        <v>4</v>
      </c>
      <c r="Q1017" s="7">
        <f t="shared" si="122"/>
        <v>2</v>
      </c>
      <c r="R1017" s="7">
        <f t="shared" si="123"/>
        <v>11</v>
      </c>
      <c r="S1017" s="8">
        <f t="shared" si="124"/>
        <v>96.1</v>
      </c>
      <c r="T1017" s="7" t="str">
        <f t="shared" si="125"/>
        <v>C - Entwicklungspotenzial</v>
      </c>
      <c r="U1017" s="4">
        <f>ROUND(((E1017-Hilfswerte!$B$20)/Hilfswerte!$B$21)+((F1017-Hilfswerte!$B$22)/Hilfswerte!$B$23)+((G1017-Hilfswerte!$B$24)/Hilfswerte!$B$25)+0.1*INDEX(Hilfswerte!$B$4:$B$15,MATCH(C1017,Hilfswerte!$A$4:$A$15,0)),2)</f>
        <v>1.25</v>
      </c>
      <c r="V1017" s="4">
        <f>ROUND(SQRT((((E1017-Hilfswerte!$B$20)/Hilfswerte!$B$21)-Hilfswerte!$B$28)^2+(((F1017-Hilfswerte!$B$22)/Hilfswerte!$B$23)-Hilfswerte!$B$29)^2+(((G1017-Hilfswerte!$B$24)/Hilfswerte!$B$25)-Hilfswerte!$B$30)^2),3)</f>
        <v>1.9039999999999999</v>
      </c>
      <c r="W1017" s="4">
        <f>ROUND(E1017*Hilfswerte!$B$31,0)</f>
        <v>3083</v>
      </c>
      <c r="X1017" s="4">
        <f t="shared" si="126"/>
        <v>2093</v>
      </c>
      <c r="Y1017" s="4" t="str">
        <f>IF(T1017="A - Top-Kunde","bereits Top-Kunde",IF(AND(V1017&lt;=Hilfswerte!$B$34,H1017&lt;0.5*W1017),"Hoch",IF(AND(V1017&lt;=Hilfswerte!$B$35,H1017&lt;0.7*W1017),"Mittel","Niedrig")))</f>
        <v>Niedrig</v>
      </c>
      <c r="Z1017" s="4">
        <f t="shared" si="127"/>
        <v>9.8000000000000007</v>
      </c>
      <c r="AA1017" s="4" t="str">
        <f>IF(J1017&gt;365,"Bereits abgewandert (Segment D)",IF(Z1017&gt;=Hilfswerte!$B$38,"Rot - akut gefaehrdet",IF(Z1017&gt;=Hilfswerte!$B$39,"Gelb - beobachten","Gruen - stabil")))</f>
        <v>Gruen - stabil</v>
      </c>
    </row>
    <row r="1018" spans="1:27" ht="15" customHeight="1" x14ac:dyDescent="0.25">
      <c r="A1018" s="4" t="s">
        <v>1359</v>
      </c>
      <c r="B1018" s="4" t="s">
        <v>870</v>
      </c>
      <c r="C1018" s="4" t="s">
        <v>33</v>
      </c>
      <c r="D1018" s="4" t="s">
        <v>30</v>
      </c>
      <c r="E1018" s="4">
        <v>204</v>
      </c>
      <c r="F1018" s="5">
        <v>21.4</v>
      </c>
      <c r="G1018" s="5">
        <v>8.9</v>
      </c>
      <c r="H1018" s="6">
        <v>11400</v>
      </c>
      <c r="I1018" s="4">
        <v>4</v>
      </c>
      <c r="J1018" s="4">
        <v>28</v>
      </c>
      <c r="K1018" s="4">
        <v>0</v>
      </c>
      <c r="L1018" s="4">
        <v>2</v>
      </c>
      <c r="M1018" s="4">
        <v>2</v>
      </c>
      <c r="N1018" s="5">
        <v>1.8</v>
      </c>
      <c r="O1018" s="7">
        <f t="shared" si="120"/>
        <v>5</v>
      </c>
      <c r="P1018" s="7">
        <f t="shared" si="121"/>
        <v>4</v>
      </c>
      <c r="Q1018" s="7">
        <f t="shared" si="122"/>
        <v>5</v>
      </c>
      <c r="R1018" s="7">
        <f t="shared" si="123"/>
        <v>14</v>
      </c>
      <c r="S1018" s="8">
        <f t="shared" si="124"/>
        <v>140.30000000000001</v>
      </c>
      <c r="T1018" s="7" t="str">
        <f t="shared" si="125"/>
        <v>A - Top-Kunde</v>
      </c>
      <c r="U1018" s="4">
        <f>ROUND(((E1018-Hilfswerte!$B$20)/Hilfswerte!$B$21)+((F1018-Hilfswerte!$B$22)/Hilfswerte!$B$23)+((G1018-Hilfswerte!$B$24)/Hilfswerte!$B$25)+0.1*INDEX(Hilfswerte!$B$4:$B$15,MATCH(C1018,Hilfswerte!$A$4:$A$15,0)),2)</f>
        <v>0.06</v>
      </c>
      <c r="V1018" s="4">
        <f>ROUND(SQRT((((E1018-Hilfswerte!$B$20)/Hilfswerte!$B$21)-Hilfswerte!$B$28)^2+(((F1018-Hilfswerte!$B$22)/Hilfswerte!$B$23)-Hilfswerte!$B$29)^2+(((G1018-Hilfswerte!$B$24)/Hilfswerte!$B$25)-Hilfswerte!$B$30)^2),3)</f>
        <v>0.496</v>
      </c>
      <c r="W1018" s="4">
        <f>ROUND(E1018*Hilfswerte!$B$31,0)</f>
        <v>41931</v>
      </c>
      <c r="X1018" s="4">
        <f t="shared" si="126"/>
        <v>30531</v>
      </c>
      <c r="Y1018" s="4" t="str">
        <f>IF(T1018="A - Top-Kunde","bereits Top-Kunde",IF(AND(V1018&lt;=Hilfswerte!$B$34,H1018&lt;0.5*W1018),"Hoch",IF(AND(V1018&lt;=Hilfswerte!$B$35,H1018&lt;0.7*W1018),"Mittel","Niedrig")))</f>
        <v>bereits Top-Kunde</v>
      </c>
      <c r="Z1018" s="4">
        <f t="shared" si="127"/>
        <v>1.8</v>
      </c>
      <c r="AA1018" s="4" t="str">
        <f>IF(J1018&gt;365,"Bereits abgewandert (Segment D)",IF(Z1018&gt;=Hilfswerte!$B$38,"Rot - akut gefaehrdet",IF(Z1018&gt;=Hilfswerte!$B$39,"Gelb - beobachten","Gruen - stabil")))</f>
        <v>Gruen - stabil</v>
      </c>
    </row>
    <row r="1019" spans="1:27" ht="15" customHeight="1" x14ac:dyDescent="0.25">
      <c r="A1019" s="4" t="s">
        <v>1360</v>
      </c>
      <c r="B1019" s="4" t="s">
        <v>210</v>
      </c>
      <c r="C1019" s="4" t="s">
        <v>51</v>
      </c>
      <c r="D1019" s="4" t="s">
        <v>30</v>
      </c>
      <c r="E1019" s="4">
        <v>95</v>
      </c>
      <c r="F1019" s="5">
        <v>10.5</v>
      </c>
      <c r="G1019" s="5">
        <v>6.7</v>
      </c>
      <c r="H1019" s="6">
        <v>8160</v>
      </c>
      <c r="I1019" s="4">
        <v>2</v>
      </c>
      <c r="J1019" s="4">
        <v>83</v>
      </c>
      <c r="K1019" s="4">
        <v>1</v>
      </c>
      <c r="L1019" s="4">
        <v>-2</v>
      </c>
      <c r="M1019" s="4">
        <v>3</v>
      </c>
      <c r="N1019" s="5">
        <v>0.9</v>
      </c>
      <c r="O1019" s="7">
        <f t="shared" si="120"/>
        <v>4</v>
      </c>
      <c r="P1019" s="7">
        <f t="shared" si="121"/>
        <v>2</v>
      </c>
      <c r="Q1019" s="7">
        <f t="shared" si="122"/>
        <v>5</v>
      </c>
      <c r="R1019" s="7">
        <f t="shared" si="123"/>
        <v>11</v>
      </c>
      <c r="S1019" s="8">
        <f t="shared" si="124"/>
        <v>104.5</v>
      </c>
      <c r="T1019" s="7" t="str">
        <f t="shared" si="125"/>
        <v>C - Entwicklungspotenzial</v>
      </c>
      <c r="U1019" s="4">
        <f>ROUND(((E1019-Hilfswerte!$B$20)/Hilfswerte!$B$21)+((F1019-Hilfswerte!$B$22)/Hilfswerte!$B$23)+((G1019-Hilfswerte!$B$24)/Hilfswerte!$B$25)+0.1*INDEX(Hilfswerte!$B$4:$B$15,MATCH(C1019,Hilfswerte!$A$4:$A$15,0)),2)</f>
        <v>-0.63</v>
      </c>
      <c r="V1019" s="4">
        <f>ROUND(SQRT((((E1019-Hilfswerte!$B$20)/Hilfswerte!$B$21)-Hilfswerte!$B$28)^2+(((F1019-Hilfswerte!$B$22)/Hilfswerte!$B$23)-Hilfswerte!$B$29)^2+(((G1019-Hilfswerte!$B$24)/Hilfswerte!$B$25)-Hilfswerte!$B$30)^2),3)</f>
        <v>0.92100000000000004</v>
      </c>
      <c r="W1019" s="4">
        <f>ROUND(E1019*Hilfswerte!$B$31,0)</f>
        <v>19527</v>
      </c>
      <c r="X1019" s="4">
        <f t="shared" si="126"/>
        <v>11367</v>
      </c>
      <c r="Y1019" s="4" t="str">
        <f>IF(T1019="A - Top-Kunde","bereits Top-Kunde",IF(AND(V1019&lt;=Hilfswerte!$B$34,H1019&lt;0.5*W1019),"Hoch",IF(AND(V1019&lt;=Hilfswerte!$B$35,H1019&lt;0.7*W1019),"Mittel","Niedrig")))</f>
        <v>Mittel</v>
      </c>
      <c r="Z1019" s="4">
        <f t="shared" si="127"/>
        <v>7.2</v>
      </c>
      <c r="AA1019" s="4" t="str">
        <f>IF(J1019&gt;365,"Bereits abgewandert (Segment D)",IF(Z1019&gt;=Hilfswerte!$B$38,"Rot - akut gefaehrdet",IF(Z1019&gt;=Hilfswerte!$B$39,"Gelb - beobachten","Gruen - stabil")))</f>
        <v>Gruen - stabil</v>
      </c>
    </row>
    <row r="1020" spans="1:27" ht="15" customHeight="1" x14ac:dyDescent="0.25">
      <c r="A1020" s="4" t="s">
        <v>1361</v>
      </c>
      <c r="B1020" s="4" t="s">
        <v>176</v>
      </c>
      <c r="C1020" s="4" t="s">
        <v>38</v>
      </c>
      <c r="D1020" s="4" t="s">
        <v>93</v>
      </c>
      <c r="E1020" s="4">
        <v>5</v>
      </c>
      <c r="F1020" s="5">
        <v>1.2</v>
      </c>
      <c r="G1020" s="5">
        <v>5.6</v>
      </c>
      <c r="H1020" s="6">
        <v>400</v>
      </c>
      <c r="I1020" s="4">
        <v>3</v>
      </c>
      <c r="J1020" s="4">
        <v>48</v>
      </c>
      <c r="K1020" s="4">
        <v>1</v>
      </c>
      <c r="L1020" s="4">
        <v>2</v>
      </c>
      <c r="M1020" s="4">
        <v>5</v>
      </c>
      <c r="N1020" s="5">
        <v>-25.2</v>
      </c>
      <c r="O1020" s="7">
        <f t="shared" si="120"/>
        <v>4</v>
      </c>
      <c r="P1020" s="7">
        <f t="shared" si="121"/>
        <v>3</v>
      </c>
      <c r="Q1020" s="7">
        <f t="shared" si="122"/>
        <v>2</v>
      </c>
      <c r="R1020" s="7">
        <f t="shared" si="123"/>
        <v>9</v>
      </c>
      <c r="S1020" s="8">
        <f t="shared" si="124"/>
        <v>70.8</v>
      </c>
      <c r="T1020" s="7" t="str">
        <f t="shared" si="125"/>
        <v>C - Entwicklungspotenzial</v>
      </c>
      <c r="U1020" s="4">
        <f>ROUND(((E1020-Hilfswerte!$B$20)/Hilfswerte!$B$21)+((F1020-Hilfswerte!$B$22)/Hilfswerte!$B$23)+((G1020-Hilfswerte!$B$24)/Hilfswerte!$B$25)+0.1*INDEX(Hilfswerte!$B$4:$B$15,MATCH(C1020,Hilfswerte!$A$4:$A$15,0)),2)</f>
        <v>-1.37</v>
      </c>
      <c r="V1020" s="4">
        <f>ROUND(SQRT((((E1020-Hilfswerte!$B$20)/Hilfswerte!$B$21)-Hilfswerte!$B$28)^2+(((F1020-Hilfswerte!$B$22)/Hilfswerte!$B$23)-Hilfswerte!$B$29)^2+(((G1020-Hilfswerte!$B$24)/Hilfswerte!$B$25)-Hilfswerte!$B$30)^2),3)</f>
        <v>1.3069999999999999</v>
      </c>
      <c r="W1020" s="4">
        <f>ROUND(E1020*Hilfswerte!$B$31,0)</f>
        <v>1028</v>
      </c>
      <c r="X1020" s="4">
        <f t="shared" si="126"/>
        <v>628</v>
      </c>
      <c r="Y1020" s="4" t="str">
        <f>IF(T1020="A - Top-Kunde","bereits Top-Kunde",IF(AND(V1020&lt;=Hilfswerte!$B$34,H1020&lt;0.5*W1020),"Hoch",IF(AND(V1020&lt;=Hilfswerte!$B$35,H1020&lt;0.7*W1020),"Mittel","Niedrig")))</f>
        <v>Niedrig</v>
      </c>
      <c r="Z1020" s="4">
        <f t="shared" si="127"/>
        <v>15.9</v>
      </c>
      <c r="AA1020" s="4" t="str">
        <f>IF(J1020&gt;365,"Bereits abgewandert (Segment D)",IF(Z1020&gt;=Hilfswerte!$B$38,"Rot - akut gefaehrdet",IF(Z1020&gt;=Hilfswerte!$B$39,"Gelb - beobachten","Gruen - stabil")))</f>
        <v>Gelb - beobachten</v>
      </c>
    </row>
    <row r="1021" spans="1:27" ht="15" customHeight="1" x14ac:dyDescent="0.25">
      <c r="A1021" s="4" t="s">
        <v>1362</v>
      </c>
      <c r="B1021" s="4" t="s">
        <v>138</v>
      </c>
      <c r="C1021" s="4" t="s">
        <v>74</v>
      </c>
      <c r="D1021" s="4" t="s">
        <v>52</v>
      </c>
      <c r="E1021" s="4">
        <v>541</v>
      </c>
      <c r="F1021" s="5">
        <v>90.1</v>
      </c>
      <c r="G1021" s="5">
        <v>16</v>
      </c>
      <c r="H1021" s="6">
        <v>107040</v>
      </c>
      <c r="I1021" s="4">
        <v>5</v>
      </c>
      <c r="J1021" s="4">
        <v>11</v>
      </c>
      <c r="K1021" s="4">
        <v>1</v>
      </c>
      <c r="L1021" s="4">
        <v>7</v>
      </c>
      <c r="M1021" s="4">
        <v>4</v>
      </c>
      <c r="N1021" s="5">
        <v>-14.6</v>
      </c>
      <c r="O1021" s="7">
        <f t="shared" si="120"/>
        <v>5</v>
      </c>
      <c r="P1021" s="7">
        <f t="shared" si="121"/>
        <v>5</v>
      </c>
      <c r="Q1021" s="7">
        <f t="shared" si="122"/>
        <v>5</v>
      </c>
      <c r="R1021" s="7">
        <f t="shared" si="123"/>
        <v>15</v>
      </c>
      <c r="S1021" s="8">
        <f t="shared" si="124"/>
        <v>134.6</v>
      </c>
      <c r="T1021" s="7" t="str">
        <f t="shared" si="125"/>
        <v>A - Top-Kunde</v>
      </c>
      <c r="U1021" s="4">
        <f>ROUND(((E1021-Hilfswerte!$B$20)/Hilfswerte!$B$21)+((F1021-Hilfswerte!$B$22)/Hilfswerte!$B$23)+((G1021-Hilfswerte!$B$24)/Hilfswerte!$B$25)+0.1*INDEX(Hilfswerte!$B$4:$B$15,MATCH(C1021,Hilfswerte!$A$4:$A$15,0)),2)</f>
        <v>3.82</v>
      </c>
      <c r="V1021" s="4">
        <f>ROUND(SQRT((((E1021-Hilfswerte!$B$20)/Hilfswerte!$B$21)-Hilfswerte!$B$28)^2+(((F1021-Hilfswerte!$B$22)/Hilfswerte!$B$23)-Hilfswerte!$B$29)^2+(((G1021-Hilfswerte!$B$24)/Hilfswerte!$B$25)-Hilfswerte!$B$30)^2),3)</f>
        <v>2.0070000000000001</v>
      </c>
      <c r="W1021" s="4">
        <f>ROUND(E1021*Hilfswerte!$B$31,0)</f>
        <v>111200</v>
      </c>
      <c r="X1021" s="4">
        <f t="shared" si="126"/>
        <v>4160</v>
      </c>
      <c r="Y1021" s="4" t="str">
        <f>IF(T1021="A - Top-Kunde","bereits Top-Kunde",IF(AND(V1021&lt;=Hilfswerte!$B$34,H1021&lt;0.5*W1021),"Hoch",IF(AND(V1021&lt;=Hilfswerte!$B$35,H1021&lt;0.7*W1021),"Mittel","Niedrig")))</f>
        <v>bereits Top-Kunde</v>
      </c>
      <c r="Z1021" s="4">
        <f t="shared" si="127"/>
        <v>10.8</v>
      </c>
      <c r="AA1021" s="4" t="str">
        <f>IF(J1021&gt;365,"Bereits abgewandert (Segment D)",IF(Z1021&gt;=Hilfswerte!$B$38,"Rot - akut gefaehrdet",IF(Z1021&gt;=Hilfswerte!$B$39,"Gelb - beobachten","Gruen - stabil")))</f>
        <v>Gruen - stabil</v>
      </c>
    </row>
    <row r="1022" spans="1:27" ht="15" customHeight="1" x14ac:dyDescent="0.25">
      <c r="A1022" s="4" t="s">
        <v>1363</v>
      </c>
      <c r="B1022" s="4" t="s">
        <v>1364</v>
      </c>
      <c r="C1022" s="4" t="s">
        <v>74</v>
      </c>
      <c r="D1022" s="4" t="s">
        <v>30</v>
      </c>
      <c r="E1022" s="4">
        <v>238</v>
      </c>
      <c r="F1022" s="5">
        <v>69.8</v>
      </c>
      <c r="G1022" s="5">
        <v>8.9</v>
      </c>
      <c r="H1022" s="6">
        <v>7530</v>
      </c>
      <c r="I1022" s="4">
        <v>1</v>
      </c>
      <c r="J1022" s="4">
        <v>192</v>
      </c>
      <c r="K1022" s="4">
        <v>0</v>
      </c>
      <c r="L1022" s="4">
        <v>17</v>
      </c>
      <c r="M1022" s="4">
        <v>3</v>
      </c>
      <c r="N1022" s="5">
        <v>4.2</v>
      </c>
      <c r="O1022" s="7">
        <f t="shared" si="120"/>
        <v>2</v>
      </c>
      <c r="P1022" s="7">
        <f t="shared" si="121"/>
        <v>1</v>
      </c>
      <c r="Q1022" s="7">
        <f t="shared" si="122"/>
        <v>5</v>
      </c>
      <c r="R1022" s="7">
        <f t="shared" si="123"/>
        <v>8</v>
      </c>
      <c r="S1022" s="8">
        <f t="shared" si="124"/>
        <v>77</v>
      </c>
      <c r="T1022" s="7" t="str">
        <f t="shared" si="125"/>
        <v>C - Entwicklungspotenzial</v>
      </c>
      <c r="U1022" s="4">
        <f>ROUND(((E1022-Hilfswerte!$B$20)/Hilfswerte!$B$21)+((F1022-Hilfswerte!$B$22)/Hilfswerte!$B$23)+((G1022-Hilfswerte!$B$24)/Hilfswerte!$B$25)+0.1*INDEX(Hilfswerte!$B$4:$B$15,MATCH(C1022,Hilfswerte!$A$4:$A$15,0)),2)</f>
        <v>1.03</v>
      </c>
      <c r="V1022" s="4">
        <f>ROUND(SQRT((((E1022-Hilfswerte!$B$20)/Hilfswerte!$B$21)-Hilfswerte!$B$28)^2+(((F1022-Hilfswerte!$B$22)/Hilfswerte!$B$23)-Hilfswerte!$B$29)^2+(((G1022-Hilfswerte!$B$24)/Hilfswerte!$B$25)-Hilfswerte!$B$30)^2),3)</f>
        <v>0.75</v>
      </c>
      <c r="W1022" s="4">
        <f>ROUND(E1022*Hilfswerte!$B$31,0)</f>
        <v>48920</v>
      </c>
      <c r="X1022" s="4">
        <f t="shared" si="126"/>
        <v>41390</v>
      </c>
      <c r="Y1022" s="4" t="str">
        <f>IF(T1022="A - Top-Kunde","bereits Top-Kunde",IF(AND(V1022&lt;=Hilfswerte!$B$34,H1022&lt;0.5*W1022),"Hoch",IF(AND(V1022&lt;=Hilfswerte!$B$35,H1022&lt;0.7*W1022),"Mittel","Niedrig")))</f>
        <v>Hoch</v>
      </c>
      <c r="Z1022" s="4">
        <f t="shared" si="127"/>
        <v>13</v>
      </c>
      <c r="AA1022" s="4" t="str">
        <f>IF(J1022&gt;365,"Bereits abgewandert (Segment D)",IF(Z1022&gt;=Hilfswerte!$B$38,"Rot - akut gefaehrdet",IF(Z1022&gt;=Hilfswerte!$B$39,"Gelb - beobachten","Gruen - stabil")))</f>
        <v>Gruen - stabil</v>
      </c>
    </row>
    <row r="1023" spans="1:27" ht="15" customHeight="1" x14ac:dyDescent="0.25">
      <c r="A1023" s="4" t="s">
        <v>1365</v>
      </c>
      <c r="B1023" s="4" t="s">
        <v>1364</v>
      </c>
      <c r="C1023" s="4" t="s">
        <v>65</v>
      </c>
      <c r="D1023" s="4" t="s">
        <v>30</v>
      </c>
      <c r="E1023" s="4">
        <v>58</v>
      </c>
      <c r="F1023" s="5">
        <v>14.1</v>
      </c>
      <c r="G1023" s="5">
        <v>0.8</v>
      </c>
      <c r="H1023" s="6">
        <v>1890</v>
      </c>
      <c r="I1023" s="4">
        <v>2</v>
      </c>
      <c r="J1023" s="4">
        <v>102</v>
      </c>
      <c r="K1023" s="4">
        <v>0</v>
      </c>
      <c r="L1023" s="4">
        <v>-5</v>
      </c>
      <c r="M1023" s="4">
        <v>1</v>
      </c>
      <c r="N1023" s="5">
        <v>14.5</v>
      </c>
      <c r="O1023" s="7">
        <f t="shared" si="120"/>
        <v>3</v>
      </c>
      <c r="P1023" s="7">
        <f t="shared" si="121"/>
        <v>2</v>
      </c>
      <c r="Q1023" s="7">
        <f t="shared" si="122"/>
        <v>3</v>
      </c>
      <c r="R1023" s="7">
        <f t="shared" si="123"/>
        <v>8</v>
      </c>
      <c r="S1023" s="8">
        <f t="shared" si="124"/>
        <v>87.3</v>
      </c>
      <c r="T1023" s="7" t="str">
        <f t="shared" si="125"/>
        <v>C - Entwicklungspotenzial</v>
      </c>
      <c r="U1023" s="4">
        <f>ROUND(((E1023-Hilfswerte!$B$20)/Hilfswerte!$B$21)+((F1023-Hilfswerte!$B$22)/Hilfswerte!$B$23)+((G1023-Hilfswerte!$B$24)/Hilfswerte!$B$25)+0.1*INDEX(Hilfswerte!$B$4:$B$15,MATCH(C1023,Hilfswerte!$A$4:$A$15,0)),2)</f>
        <v>-2.06</v>
      </c>
      <c r="V1023" s="4">
        <f>ROUND(SQRT((((E1023-Hilfswerte!$B$20)/Hilfswerte!$B$21)-Hilfswerte!$B$28)^2+(((F1023-Hilfswerte!$B$22)/Hilfswerte!$B$23)-Hilfswerte!$B$29)^2+(((G1023-Hilfswerte!$B$24)/Hilfswerte!$B$25)-Hilfswerte!$B$30)^2),3)</f>
        <v>1.77</v>
      </c>
      <c r="W1023" s="4">
        <f>ROUND(E1023*Hilfswerte!$B$31,0)</f>
        <v>11922</v>
      </c>
      <c r="X1023" s="4">
        <f t="shared" si="126"/>
        <v>10032</v>
      </c>
      <c r="Y1023" s="4" t="str">
        <f>IF(T1023="A - Top-Kunde","bereits Top-Kunde",IF(AND(V1023&lt;=Hilfswerte!$B$34,H1023&lt;0.5*W1023),"Hoch",IF(AND(V1023&lt;=Hilfswerte!$B$35,H1023&lt;0.7*W1023),"Mittel","Niedrig")))</f>
        <v>Niedrig</v>
      </c>
      <c r="Z1023" s="4">
        <f t="shared" si="127"/>
        <v>5.0999999999999996</v>
      </c>
      <c r="AA1023" s="4" t="str">
        <f>IF(J1023&gt;365,"Bereits abgewandert (Segment D)",IF(Z1023&gt;=Hilfswerte!$B$38,"Rot - akut gefaehrdet",IF(Z1023&gt;=Hilfswerte!$B$39,"Gelb - beobachten","Gruen - stabil")))</f>
        <v>Gruen - stabil</v>
      </c>
    </row>
    <row r="1024" spans="1:27" ht="15" customHeight="1" x14ac:dyDescent="0.25">
      <c r="A1024" s="4" t="s">
        <v>1366</v>
      </c>
      <c r="B1024" s="4" t="s">
        <v>374</v>
      </c>
      <c r="C1024" s="4" t="s">
        <v>29</v>
      </c>
      <c r="D1024" s="4" t="s">
        <v>77</v>
      </c>
      <c r="E1024" s="4">
        <v>29</v>
      </c>
      <c r="F1024" s="5">
        <v>7.4</v>
      </c>
      <c r="G1024" s="5">
        <v>5.3</v>
      </c>
      <c r="H1024" s="6">
        <v>0</v>
      </c>
      <c r="I1024" s="4">
        <v>0</v>
      </c>
      <c r="J1024" s="4">
        <v>811</v>
      </c>
      <c r="K1024" s="4">
        <v>0</v>
      </c>
      <c r="L1024" s="4">
        <v>1</v>
      </c>
      <c r="M1024" s="4">
        <v>0</v>
      </c>
      <c r="N1024" s="5">
        <v>-73</v>
      </c>
      <c r="O1024" s="7">
        <f t="shared" si="120"/>
        <v>1</v>
      </c>
      <c r="P1024" s="7">
        <f t="shared" si="121"/>
        <v>1</v>
      </c>
      <c r="Q1024" s="7">
        <f t="shared" si="122"/>
        <v>1</v>
      </c>
      <c r="R1024" s="7">
        <f t="shared" si="123"/>
        <v>3</v>
      </c>
      <c r="S1024" s="8">
        <f t="shared" si="124"/>
        <v>-6.8</v>
      </c>
      <c r="T1024" s="7" t="str">
        <f t="shared" si="125"/>
        <v>D - Abwanderungsrisiko</v>
      </c>
      <c r="U1024" s="4">
        <f>ROUND(((E1024-Hilfswerte!$B$20)/Hilfswerte!$B$21)+((F1024-Hilfswerte!$B$22)/Hilfswerte!$B$23)+((G1024-Hilfswerte!$B$24)/Hilfswerte!$B$25)+0.1*INDEX(Hilfswerte!$B$4:$B$15,MATCH(C1024,Hilfswerte!$A$4:$A$15,0)),2)</f>
        <v>-1.27</v>
      </c>
      <c r="V1024" s="4">
        <f>ROUND(SQRT((((E1024-Hilfswerte!$B$20)/Hilfswerte!$B$21)-Hilfswerte!$B$28)^2+(((F1024-Hilfswerte!$B$22)/Hilfswerte!$B$23)-Hilfswerte!$B$29)^2+(((G1024-Hilfswerte!$B$24)/Hilfswerte!$B$25)-Hilfswerte!$B$30)^2),3)</f>
        <v>1.236</v>
      </c>
      <c r="W1024" s="4">
        <f>ROUND(E1024*Hilfswerte!$B$31,0)</f>
        <v>5961</v>
      </c>
      <c r="X1024" s="4">
        <f t="shared" si="126"/>
        <v>5961</v>
      </c>
      <c r="Y1024" s="4" t="str">
        <f>IF(T1024="A - Top-Kunde","bereits Top-Kunde",IF(AND(V1024&lt;=Hilfswerte!$B$34,H1024&lt;0.5*W1024),"Hoch",IF(AND(V1024&lt;=Hilfswerte!$B$35,H1024&lt;0.7*W1024),"Mittel","Niedrig")))</f>
        <v>Niedrig</v>
      </c>
      <c r="Z1024" s="4">
        <f t="shared" si="127"/>
        <v>70</v>
      </c>
      <c r="AA1024" s="4" t="str">
        <f>IF(J1024&gt;365,"Bereits abgewandert (Segment D)",IF(Z1024&gt;=Hilfswerte!$B$38,"Rot - akut gefaehrdet",IF(Z1024&gt;=Hilfswerte!$B$39,"Gelb - beobachten","Gruen - stabil")))</f>
        <v>Bereits abgewandert (Segment D)</v>
      </c>
    </row>
    <row r="1025" spans="1:27" ht="15" customHeight="1" x14ac:dyDescent="0.25">
      <c r="A1025" s="4" t="s">
        <v>1367</v>
      </c>
      <c r="B1025" s="4" t="s">
        <v>35</v>
      </c>
      <c r="C1025" s="4" t="s">
        <v>38</v>
      </c>
      <c r="D1025" s="4" t="s">
        <v>30</v>
      </c>
      <c r="E1025" s="4">
        <v>34</v>
      </c>
      <c r="F1025" s="5">
        <v>7.8</v>
      </c>
      <c r="G1025" s="5">
        <v>2.1</v>
      </c>
      <c r="H1025" s="6">
        <v>3640</v>
      </c>
      <c r="I1025" s="4">
        <v>7</v>
      </c>
      <c r="J1025" s="4">
        <v>6</v>
      </c>
      <c r="K1025" s="4">
        <v>1</v>
      </c>
      <c r="L1025" s="4">
        <v>30</v>
      </c>
      <c r="M1025" s="4">
        <v>5</v>
      </c>
      <c r="N1025" s="5">
        <v>-29.5</v>
      </c>
      <c r="O1025" s="7">
        <f t="shared" si="120"/>
        <v>5</v>
      </c>
      <c r="P1025" s="7">
        <f t="shared" si="121"/>
        <v>5</v>
      </c>
      <c r="Q1025" s="7">
        <f t="shared" si="122"/>
        <v>4</v>
      </c>
      <c r="R1025" s="7">
        <f t="shared" si="123"/>
        <v>14</v>
      </c>
      <c r="S1025" s="8">
        <f t="shared" si="124"/>
        <v>110.3</v>
      </c>
      <c r="T1025" s="7" t="str">
        <f t="shared" si="125"/>
        <v>B - Kernkunde</v>
      </c>
      <c r="U1025" s="4">
        <f>ROUND(((E1025-Hilfswerte!$B$20)/Hilfswerte!$B$21)+((F1025-Hilfswerte!$B$22)/Hilfswerte!$B$23)+((G1025-Hilfswerte!$B$24)/Hilfswerte!$B$25)+0.1*INDEX(Hilfswerte!$B$4:$B$15,MATCH(C1025,Hilfswerte!$A$4:$A$15,0)),2)</f>
        <v>-1.68</v>
      </c>
      <c r="V1025" s="4">
        <f>ROUND(SQRT((((E1025-Hilfswerte!$B$20)/Hilfswerte!$B$21)-Hilfswerte!$B$28)^2+(((F1025-Hilfswerte!$B$22)/Hilfswerte!$B$23)-Hilfswerte!$B$29)^2+(((G1025-Hilfswerte!$B$24)/Hilfswerte!$B$25)-Hilfswerte!$B$30)^2),3)</f>
        <v>1.645</v>
      </c>
      <c r="W1025" s="4">
        <f>ROUND(E1025*Hilfswerte!$B$31,0)</f>
        <v>6989</v>
      </c>
      <c r="X1025" s="4">
        <f t="shared" si="126"/>
        <v>3349</v>
      </c>
      <c r="Y1025" s="4" t="str">
        <f>IF(T1025="A - Top-Kunde","bereits Top-Kunde",IF(AND(V1025&lt;=Hilfswerte!$B$34,H1025&lt;0.5*W1025),"Hoch",IF(AND(V1025&lt;=Hilfswerte!$B$35,H1025&lt;0.7*W1025),"Mittel","Niedrig")))</f>
        <v>Niedrig</v>
      </c>
      <c r="Z1025" s="4">
        <f t="shared" si="127"/>
        <v>21.1</v>
      </c>
      <c r="AA1025" s="4" t="str">
        <f>IF(J1025&gt;365,"Bereits abgewandert (Segment D)",IF(Z1025&gt;=Hilfswerte!$B$38,"Rot - akut gefaehrdet",IF(Z1025&gt;=Hilfswerte!$B$39,"Gelb - beobachten","Gruen - stabil")))</f>
        <v>Rot - akut gefaehrdet</v>
      </c>
    </row>
    <row r="1026" spans="1:27" ht="15" customHeight="1" x14ac:dyDescent="0.25">
      <c r="A1026" s="4" t="s">
        <v>1368</v>
      </c>
      <c r="B1026" s="4" t="s">
        <v>639</v>
      </c>
      <c r="C1026" s="4" t="s">
        <v>29</v>
      </c>
      <c r="D1026" s="4" t="s">
        <v>30</v>
      </c>
      <c r="E1026" s="4">
        <v>47</v>
      </c>
      <c r="F1026" s="5">
        <v>14.1</v>
      </c>
      <c r="G1026" s="5">
        <v>9.6999999999999993</v>
      </c>
      <c r="H1026" s="6">
        <v>3420</v>
      </c>
      <c r="I1026" s="4">
        <v>2</v>
      </c>
      <c r="J1026" s="4">
        <v>277</v>
      </c>
      <c r="K1026" s="4">
        <v>0</v>
      </c>
      <c r="L1026" s="4">
        <v>26</v>
      </c>
      <c r="M1026" s="4">
        <v>5</v>
      </c>
      <c r="N1026" s="5">
        <v>-27.8</v>
      </c>
      <c r="O1026" s="7">
        <f t="shared" ref="O1026:O1089" si="128">IF(J1026&gt;365,1,IF(J1026&lt;=30,5,IF(J1026&lt;=90,4,IF(J1026&lt;=180,3,2))))</f>
        <v>2</v>
      </c>
      <c r="P1026" s="7">
        <f t="shared" ref="P1026:P1089" si="129">IF(I1026&gt;=5,5,IF(I1026&gt;=4,4,IF(I1026&gt;=3,3,IF(I1026&gt;=2,2,1))))</f>
        <v>2</v>
      </c>
      <c r="Q1026" s="7">
        <f t="shared" ref="Q1026:Q1089" si="130">IF(H1026&gt;=7500,5,IF(H1026&gt;=2500,4,IF(H1026&gt;=1000,3,IF(H1026&gt;=1,2,1))))</f>
        <v>4</v>
      </c>
      <c r="R1026" s="7">
        <f t="shared" ref="R1026:R1089" si="131">O1026+P1026+Q1026</f>
        <v>8</v>
      </c>
      <c r="S1026" s="8">
        <f t="shared" ref="S1026:S1089" si="132">ROUND(10*R1026+0.5*N1026-6*K1026-0.3*MAX(0,L1026),1)</f>
        <v>58.3</v>
      </c>
      <c r="T1026" s="7" t="str">
        <f t="shared" ref="T1026:T1089" si="133">IF(J1026&gt;365,"D - Abwanderungsrisiko",IF(S1026&gt;=125,"A - Top-Kunde",IF(S1026&gt;=105,"B - Kernkunde","C - Entwicklungspotenzial")))</f>
        <v>C - Entwicklungspotenzial</v>
      </c>
      <c r="U1026" s="4">
        <f>ROUND(((E1026-Hilfswerte!$B$20)/Hilfswerte!$B$21)+((F1026-Hilfswerte!$B$22)/Hilfswerte!$B$23)+((G1026-Hilfswerte!$B$24)/Hilfswerte!$B$25)+0.1*INDEX(Hilfswerte!$B$4:$B$15,MATCH(C1026,Hilfswerte!$A$4:$A$15,0)),2)</f>
        <v>-0.38</v>
      </c>
      <c r="V1026" s="4">
        <f>ROUND(SQRT((((E1026-Hilfswerte!$B$20)/Hilfswerte!$B$21)-Hilfswerte!$B$28)^2+(((F1026-Hilfswerte!$B$22)/Hilfswerte!$B$23)-Hilfswerte!$B$29)^2+(((G1026-Hilfswerte!$B$24)/Hilfswerte!$B$25)-Hilfswerte!$B$30)^2),3)</f>
        <v>0.70899999999999996</v>
      </c>
      <c r="W1026" s="4">
        <f>ROUND(E1026*Hilfswerte!$B$31,0)</f>
        <v>9661</v>
      </c>
      <c r="X1026" s="4">
        <f t="shared" ref="X1026:X1089" si="134">MAX(0,W1026-H1026)</f>
        <v>6241</v>
      </c>
      <c r="Y1026" s="4" t="str">
        <f>IF(T1026="A - Top-Kunde","bereits Top-Kunde",IF(AND(V1026&lt;=Hilfswerte!$B$34,H1026&lt;0.5*W1026),"Hoch",IF(AND(V1026&lt;=Hilfswerte!$B$35,H1026&lt;0.7*W1026),"Mittel","Niedrig")))</f>
        <v>Hoch</v>
      </c>
      <c r="Z1026" s="4">
        <f t="shared" ref="Z1026:Z1089" si="135">ROUND(0.4*MAX(0,-N1026)+3*K1026+0.2*MAX(0,L1026)+0.05*J1026,1)</f>
        <v>30.2</v>
      </c>
      <c r="AA1026" s="4" t="str">
        <f>IF(J1026&gt;365,"Bereits abgewandert (Segment D)",IF(Z1026&gt;=Hilfswerte!$B$38,"Rot - akut gefaehrdet",IF(Z1026&gt;=Hilfswerte!$B$39,"Gelb - beobachten","Gruen - stabil")))</f>
        <v>Rot - akut gefaehrdet</v>
      </c>
    </row>
    <row r="1027" spans="1:27" ht="15" customHeight="1" x14ac:dyDescent="0.25">
      <c r="A1027" s="4" t="s">
        <v>1369</v>
      </c>
      <c r="B1027" s="4" t="s">
        <v>40</v>
      </c>
      <c r="C1027" s="4" t="s">
        <v>89</v>
      </c>
      <c r="D1027" s="4" t="s">
        <v>93</v>
      </c>
      <c r="E1027" s="4">
        <v>51</v>
      </c>
      <c r="F1027" s="5">
        <v>9.4</v>
      </c>
      <c r="G1027" s="5">
        <v>6.1</v>
      </c>
      <c r="H1027" s="6">
        <v>11360</v>
      </c>
      <c r="I1027" s="4">
        <v>4</v>
      </c>
      <c r="J1027" s="4">
        <v>81</v>
      </c>
      <c r="K1027" s="4">
        <v>2</v>
      </c>
      <c r="L1027" s="4">
        <v>-5</v>
      </c>
      <c r="M1027" s="4">
        <v>2</v>
      </c>
      <c r="N1027" s="5">
        <v>11.3</v>
      </c>
      <c r="O1027" s="7">
        <f t="shared" si="128"/>
        <v>4</v>
      </c>
      <c r="P1027" s="7">
        <f t="shared" si="129"/>
        <v>4</v>
      </c>
      <c r="Q1027" s="7">
        <f t="shared" si="130"/>
        <v>5</v>
      </c>
      <c r="R1027" s="7">
        <f t="shared" si="131"/>
        <v>13</v>
      </c>
      <c r="S1027" s="8">
        <f t="shared" si="132"/>
        <v>123.7</v>
      </c>
      <c r="T1027" s="7" t="str">
        <f t="shared" si="133"/>
        <v>B - Kernkunde</v>
      </c>
      <c r="U1027" s="4">
        <f>ROUND(((E1027-Hilfswerte!$B$20)/Hilfswerte!$B$21)+((F1027-Hilfswerte!$B$22)/Hilfswerte!$B$23)+((G1027-Hilfswerte!$B$24)/Hilfswerte!$B$25)+0.1*INDEX(Hilfswerte!$B$4:$B$15,MATCH(C1027,Hilfswerte!$A$4:$A$15,0)),2)</f>
        <v>-0.99</v>
      </c>
      <c r="V1027" s="4">
        <f>ROUND(SQRT((((E1027-Hilfswerte!$B$20)/Hilfswerte!$B$21)-Hilfswerte!$B$28)^2+(((F1027-Hilfswerte!$B$22)/Hilfswerte!$B$23)-Hilfswerte!$B$29)^2+(((G1027-Hilfswerte!$B$24)/Hilfswerte!$B$25)-Hilfswerte!$B$30)^2),3)</f>
        <v>1.08</v>
      </c>
      <c r="W1027" s="4">
        <f>ROUND(E1027*Hilfswerte!$B$31,0)</f>
        <v>10483</v>
      </c>
      <c r="X1027" s="4">
        <f t="shared" si="134"/>
        <v>0</v>
      </c>
      <c r="Y1027" s="4" t="str">
        <f>IF(T1027="A - Top-Kunde","bereits Top-Kunde",IF(AND(V1027&lt;=Hilfswerte!$B$34,H1027&lt;0.5*W1027),"Hoch",IF(AND(V1027&lt;=Hilfswerte!$B$35,H1027&lt;0.7*W1027),"Mittel","Niedrig")))</f>
        <v>Niedrig</v>
      </c>
      <c r="Z1027" s="4">
        <f t="shared" si="135"/>
        <v>10.1</v>
      </c>
      <c r="AA1027" s="4" t="str">
        <f>IF(J1027&gt;365,"Bereits abgewandert (Segment D)",IF(Z1027&gt;=Hilfswerte!$B$38,"Rot - akut gefaehrdet",IF(Z1027&gt;=Hilfswerte!$B$39,"Gelb - beobachten","Gruen - stabil")))</f>
        <v>Gruen - stabil</v>
      </c>
    </row>
    <row r="1028" spans="1:27" ht="15" customHeight="1" x14ac:dyDescent="0.25">
      <c r="A1028" s="4" t="s">
        <v>1370</v>
      </c>
      <c r="B1028" s="4" t="s">
        <v>395</v>
      </c>
      <c r="C1028" s="4" t="s">
        <v>59</v>
      </c>
      <c r="D1028" s="4" t="s">
        <v>30</v>
      </c>
      <c r="E1028" s="4">
        <v>788</v>
      </c>
      <c r="F1028" s="5">
        <v>132.5</v>
      </c>
      <c r="G1028" s="5">
        <v>13.2</v>
      </c>
      <c r="H1028" s="6">
        <v>214140</v>
      </c>
      <c r="I1028" s="4">
        <v>7</v>
      </c>
      <c r="J1028" s="4">
        <v>21</v>
      </c>
      <c r="K1028" s="4">
        <v>0</v>
      </c>
      <c r="L1028" s="4">
        <v>13</v>
      </c>
      <c r="M1028" s="4">
        <v>5</v>
      </c>
      <c r="N1028" s="5">
        <v>-10.1</v>
      </c>
      <c r="O1028" s="7">
        <f t="shared" si="128"/>
        <v>5</v>
      </c>
      <c r="P1028" s="7">
        <f t="shared" si="129"/>
        <v>5</v>
      </c>
      <c r="Q1028" s="7">
        <f t="shared" si="130"/>
        <v>5</v>
      </c>
      <c r="R1028" s="7">
        <f t="shared" si="131"/>
        <v>15</v>
      </c>
      <c r="S1028" s="8">
        <f t="shared" si="132"/>
        <v>141.1</v>
      </c>
      <c r="T1028" s="7" t="str">
        <f t="shared" si="133"/>
        <v>A - Top-Kunde</v>
      </c>
      <c r="U1028" s="4">
        <f>ROUND(((E1028-Hilfswerte!$B$20)/Hilfswerte!$B$21)+((F1028-Hilfswerte!$B$22)/Hilfswerte!$B$23)+((G1028-Hilfswerte!$B$24)/Hilfswerte!$B$25)+0.1*INDEX(Hilfswerte!$B$4:$B$15,MATCH(C1028,Hilfswerte!$A$4:$A$15,0)),2)</f>
        <v>5.14</v>
      </c>
      <c r="V1028" s="4">
        <f>ROUND(SQRT((((E1028-Hilfswerte!$B$20)/Hilfswerte!$B$21)-Hilfswerte!$B$28)^2+(((F1028-Hilfswerte!$B$22)/Hilfswerte!$B$23)-Hilfswerte!$B$29)^2+(((G1028-Hilfswerte!$B$24)/Hilfswerte!$B$25)-Hilfswerte!$B$30)^2),3)</f>
        <v>3.173</v>
      </c>
      <c r="W1028" s="4">
        <f>ROUND(E1028*Hilfswerte!$B$31,0)</f>
        <v>161970</v>
      </c>
      <c r="X1028" s="4">
        <f t="shared" si="134"/>
        <v>0</v>
      </c>
      <c r="Y1028" s="4" t="str">
        <f>IF(T1028="A - Top-Kunde","bereits Top-Kunde",IF(AND(V1028&lt;=Hilfswerte!$B$34,H1028&lt;0.5*W1028),"Hoch",IF(AND(V1028&lt;=Hilfswerte!$B$35,H1028&lt;0.7*W1028),"Mittel","Niedrig")))</f>
        <v>bereits Top-Kunde</v>
      </c>
      <c r="Z1028" s="4">
        <f t="shared" si="135"/>
        <v>7.7</v>
      </c>
      <c r="AA1028" s="4" t="str">
        <f>IF(J1028&gt;365,"Bereits abgewandert (Segment D)",IF(Z1028&gt;=Hilfswerte!$B$38,"Rot - akut gefaehrdet",IF(Z1028&gt;=Hilfswerte!$B$39,"Gelb - beobachten","Gruen - stabil")))</f>
        <v>Gruen - stabil</v>
      </c>
    </row>
    <row r="1029" spans="1:27" ht="15" customHeight="1" x14ac:dyDescent="0.25">
      <c r="A1029" s="4" t="s">
        <v>1371</v>
      </c>
      <c r="B1029" s="4" t="s">
        <v>822</v>
      </c>
      <c r="C1029" s="4" t="s">
        <v>47</v>
      </c>
      <c r="D1029" s="4" t="s">
        <v>30</v>
      </c>
      <c r="E1029" s="4">
        <v>734</v>
      </c>
      <c r="F1029" s="5">
        <v>269.39999999999998</v>
      </c>
      <c r="G1029" s="5">
        <v>8.4</v>
      </c>
      <c r="H1029" s="6">
        <v>31880</v>
      </c>
      <c r="I1029" s="4">
        <v>3</v>
      </c>
      <c r="J1029" s="4">
        <v>67</v>
      </c>
      <c r="K1029" s="4">
        <v>0</v>
      </c>
      <c r="L1029" s="4">
        <v>17</v>
      </c>
      <c r="M1029" s="4">
        <v>1</v>
      </c>
      <c r="N1029" s="5">
        <v>9.1999999999999993</v>
      </c>
      <c r="O1029" s="7">
        <f t="shared" si="128"/>
        <v>4</v>
      </c>
      <c r="P1029" s="7">
        <f t="shared" si="129"/>
        <v>3</v>
      </c>
      <c r="Q1029" s="7">
        <f t="shared" si="130"/>
        <v>5</v>
      </c>
      <c r="R1029" s="7">
        <f t="shared" si="131"/>
        <v>12</v>
      </c>
      <c r="S1029" s="8">
        <f t="shared" si="132"/>
        <v>119.5</v>
      </c>
      <c r="T1029" s="7" t="str">
        <f t="shared" si="133"/>
        <v>B - Kernkunde</v>
      </c>
      <c r="U1029" s="4">
        <f>ROUND(((E1029-Hilfswerte!$B$20)/Hilfswerte!$B$21)+((F1029-Hilfswerte!$B$22)/Hilfswerte!$B$23)+((G1029-Hilfswerte!$B$24)/Hilfswerte!$B$25)+0.1*INDEX(Hilfswerte!$B$4:$B$15,MATCH(C1029,Hilfswerte!$A$4:$A$15,0)),2)</f>
        <v>6.78</v>
      </c>
      <c r="V1029" s="4">
        <f>ROUND(SQRT((((E1029-Hilfswerte!$B$20)/Hilfswerte!$B$21)-Hilfswerte!$B$28)^2+(((F1029-Hilfswerte!$B$22)/Hilfswerte!$B$23)-Hilfswerte!$B$29)^2+(((G1029-Hilfswerte!$B$24)/Hilfswerte!$B$25)-Hilfswerte!$B$30)^2),3)</f>
        <v>4.8550000000000004</v>
      </c>
      <c r="W1029" s="4">
        <f>ROUND(E1029*Hilfswerte!$B$31,0)</f>
        <v>150871</v>
      </c>
      <c r="X1029" s="4">
        <f t="shared" si="134"/>
        <v>118991</v>
      </c>
      <c r="Y1029" s="4" t="str">
        <f>IF(T1029="A - Top-Kunde","bereits Top-Kunde",IF(AND(V1029&lt;=Hilfswerte!$B$34,H1029&lt;0.5*W1029),"Hoch",IF(AND(V1029&lt;=Hilfswerte!$B$35,H1029&lt;0.7*W1029),"Mittel","Niedrig")))</f>
        <v>Niedrig</v>
      </c>
      <c r="Z1029" s="4">
        <f t="shared" si="135"/>
        <v>6.8</v>
      </c>
      <c r="AA1029" s="4" t="str">
        <f>IF(J1029&gt;365,"Bereits abgewandert (Segment D)",IF(Z1029&gt;=Hilfswerte!$B$38,"Rot - akut gefaehrdet",IF(Z1029&gt;=Hilfswerte!$B$39,"Gelb - beobachten","Gruen - stabil")))</f>
        <v>Gruen - stabil</v>
      </c>
    </row>
    <row r="1030" spans="1:27" ht="15" customHeight="1" x14ac:dyDescent="0.25">
      <c r="A1030" s="4" t="s">
        <v>1372</v>
      </c>
      <c r="B1030" s="4" t="s">
        <v>142</v>
      </c>
      <c r="C1030" s="4" t="s">
        <v>29</v>
      </c>
      <c r="D1030" s="4" t="s">
        <v>30</v>
      </c>
      <c r="E1030" s="4">
        <v>526</v>
      </c>
      <c r="F1030" s="5">
        <v>85</v>
      </c>
      <c r="G1030" s="5">
        <v>9.9</v>
      </c>
      <c r="H1030" s="6">
        <v>99990</v>
      </c>
      <c r="I1030" s="4">
        <v>2</v>
      </c>
      <c r="J1030" s="4">
        <v>314</v>
      </c>
      <c r="K1030" s="4">
        <v>1</v>
      </c>
      <c r="L1030" s="4">
        <v>6</v>
      </c>
      <c r="M1030" s="4">
        <v>1</v>
      </c>
      <c r="N1030" s="5">
        <v>-10.199999999999999</v>
      </c>
      <c r="O1030" s="7">
        <f t="shared" si="128"/>
        <v>2</v>
      </c>
      <c r="P1030" s="7">
        <f t="shared" si="129"/>
        <v>2</v>
      </c>
      <c r="Q1030" s="7">
        <f t="shared" si="130"/>
        <v>5</v>
      </c>
      <c r="R1030" s="7">
        <f t="shared" si="131"/>
        <v>9</v>
      </c>
      <c r="S1030" s="8">
        <f t="shared" si="132"/>
        <v>77.099999999999994</v>
      </c>
      <c r="T1030" s="7" t="str">
        <f t="shared" si="133"/>
        <v>C - Entwicklungspotenzial</v>
      </c>
      <c r="U1030" s="4">
        <f>ROUND(((E1030-Hilfswerte!$B$20)/Hilfswerte!$B$21)+((F1030-Hilfswerte!$B$22)/Hilfswerte!$B$23)+((G1030-Hilfswerte!$B$24)/Hilfswerte!$B$25)+0.1*INDEX(Hilfswerte!$B$4:$B$15,MATCH(C1030,Hilfswerte!$A$4:$A$15,0)),2)</f>
        <v>2.98</v>
      </c>
      <c r="V1030" s="4">
        <f>ROUND(SQRT((((E1030-Hilfswerte!$B$20)/Hilfswerte!$B$21)-Hilfswerte!$B$28)^2+(((F1030-Hilfswerte!$B$22)/Hilfswerte!$B$23)-Hilfswerte!$B$29)^2+(((G1030-Hilfswerte!$B$24)/Hilfswerte!$B$25)-Hilfswerte!$B$30)^2),3)</f>
        <v>1.768</v>
      </c>
      <c r="W1030" s="4">
        <f>ROUND(E1030*Hilfswerte!$B$31,0)</f>
        <v>108117</v>
      </c>
      <c r="X1030" s="4">
        <f t="shared" si="134"/>
        <v>8127</v>
      </c>
      <c r="Y1030" s="4" t="str">
        <f>IF(T1030="A - Top-Kunde","bereits Top-Kunde",IF(AND(V1030&lt;=Hilfswerte!$B$34,H1030&lt;0.5*W1030),"Hoch",IF(AND(V1030&lt;=Hilfswerte!$B$35,H1030&lt;0.7*W1030),"Mittel","Niedrig")))</f>
        <v>Niedrig</v>
      </c>
      <c r="Z1030" s="4">
        <f t="shared" si="135"/>
        <v>24</v>
      </c>
      <c r="AA1030" s="4" t="str">
        <f>IF(J1030&gt;365,"Bereits abgewandert (Segment D)",IF(Z1030&gt;=Hilfswerte!$B$38,"Rot - akut gefaehrdet",IF(Z1030&gt;=Hilfswerte!$B$39,"Gelb - beobachten","Gruen - stabil")))</f>
        <v>Rot - akut gefaehrdet</v>
      </c>
    </row>
    <row r="1031" spans="1:27" ht="15" customHeight="1" x14ac:dyDescent="0.25">
      <c r="A1031" s="4" t="s">
        <v>1373</v>
      </c>
      <c r="B1031" s="4" t="s">
        <v>1002</v>
      </c>
      <c r="C1031" s="4" t="s">
        <v>38</v>
      </c>
      <c r="D1031" s="4" t="s">
        <v>48</v>
      </c>
      <c r="E1031" s="4">
        <v>24</v>
      </c>
      <c r="F1031" s="5">
        <v>2.9</v>
      </c>
      <c r="G1031" s="5">
        <v>11.3</v>
      </c>
      <c r="H1031" s="6">
        <v>1580</v>
      </c>
      <c r="I1031" s="4">
        <v>5</v>
      </c>
      <c r="J1031" s="4">
        <v>13</v>
      </c>
      <c r="K1031" s="4">
        <v>1</v>
      </c>
      <c r="L1031" s="4">
        <v>6</v>
      </c>
      <c r="M1031" s="4">
        <v>1</v>
      </c>
      <c r="N1031" s="5">
        <v>32.700000000000003</v>
      </c>
      <c r="O1031" s="7">
        <f t="shared" si="128"/>
        <v>5</v>
      </c>
      <c r="P1031" s="7">
        <f t="shared" si="129"/>
        <v>5</v>
      </c>
      <c r="Q1031" s="7">
        <f t="shared" si="130"/>
        <v>3</v>
      </c>
      <c r="R1031" s="7">
        <f t="shared" si="131"/>
        <v>13</v>
      </c>
      <c r="S1031" s="8">
        <f t="shared" si="132"/>
        <v>138.6</v>
      </c>
      <c r="T1031" s="7" t="str">
        <f t="shared" si="133"/>
        <v>A - Top-Kunde</v>
      </c>
      <c r="U1031" s="4">
        <f>ROUND(((E1031-Hilfswerte!$B$20)/Hilfswerte!$B$21)+((F1031-Hilfswerte!$B$22)/Hilfswerte!$B$23)+((G1031-Hilfswerte!$B$24)/Hilfswerte!$B$25)+0.1*INDEX(Hilfswerte!$B$4:$B$15,MATCH(C1031,Hilfswerte!$A$4:$A$15,0)),2)</f>
        <v>-0.35</v>
      </c>
      <c r="V1031" s="4">
        <f>ROUND(SQRT((((E1031-Hilfswerte!$B$20)/Hilfswerte!$B$21)-Hilfswerte!$B$28)^2+(((F1031-Hilfswerte!$B$22)/Hilfswerte!$B$23)-Hilfswerte!$B$29)^2+(((G1031-Hilfswerte!$B$24)/Hilfswerte!$B$25)-Hilfswerte!$B$30)^2),3)</f>
        <v>0.877</v>
      </c>
      <c r="W1031" s="4">
        <f>ROUND(E1031*Hilfswerte!$B$31,0)</f>
        <v>4933</v>
      </c>
      <c r="X1031" s="4">
        <f t="shared" si="134"/>
        <v>3353</v>
      </c>
      <c r="Y1031" s="4" t="str">
        <f>IF(T1031="A - Top-Kunde","bereits Top-Kunde",IF(AND(V1031&lt;=Hilfswerte!$B$34,H1031&lt;0.5*W1031),"Hoch",IF(AND(V1031&lt;=Hilfswerte!$B$35,H1031&lt;0.7*W1031),"Mittel","Niedrig")))</f>
        <v>bereits Top-Kunde</v>
      </c>
      <c r="Z1031" s="4">
        <f t="shared" si="135"/>
        <v>4.9000000000000004</v>
      </c>
      <c r="AA1031" s="4" t="str">
        <f>IF(J1031&gt;365,"Bereits abgewandert (Segment D)",IF(Z1031&gt;=Hilfswerte!$B$38,"Rot - akut gefaehrdet",IF(Z1031&gt;=Hilfswerte!$B$39,"Gelb - beobachten","Gruen - stabil")))</f>
        <v>Gruen - stabil</v>
      </c>
    </row>
    <row r="1032" spans="1:27" ht="15" customHeight="1" x14ac:dyDescent="0.25">
      <c r="A1032" s="4" t="s">
        <v>1374</v>
      </c>
      <c r="B1032" s="4" t="s">
        <v>378</v>
      </c>
      <c r="C1032" s="4" t="s">
        <v>59</v>
      </c>
      <c r="D1032" s="4" t="s">
        <v>30</v>
      </c>
      <c r="E1032" s="4">
        <v>683</v>
      </c>
      <c r="F1032" s="5">
        <v>217.5</v>
      </c>
      <c r="G1032" s="5">
        <v>2.5</v>
      </c>
      <c r="H1032" s="6">
        <v>22500</v>
      </c>
      <c r="I1032" s="4">
        <v>5</v>
      </c>
      <c r="J1032" s="4">
        <v>33</v>
      </c>
      <c r="K1032" s="4">
        <v>1</v>
      </c>
      <c r="L1032" s="4">
        <v>17</v>
      </c>
      <c r="M1032" s="4">
        <v>6</v>
      </c>
      <c r="N1032" s="5">
        <v>12.5</v>
      </c>
      <c r="O1032" s="7">
        <f t="shared" si="128"/>
        <v>4</v>
      </c>
      <c r="P1032" s="7">
        <f t="shared" si="129"/>
        <v>5</v>
      </c>
      <c r="Q1032" s="7">
        <f t="shared" si="130"/>
        <v>5</v>
      </c>
      <c r="R1032" s="7">
        <f t="shared" si="131"/>
        <v>14</v>
      </c>
      <c r="S1032" s="8">
        <f t="shared" si="132"/>
        <v>135.19999999999999</v>
      </c>
      <c r="T1032" s="7" t="str">
        <f t="shared" si="133"/>
        <v>A - Top-Kunde</v>
      </c>
      <c r="U1032" s="4">
        <f>ROUND(((E1032-Hilfswerte!$B$20)/Hilfswerte!$B$21)+((F1032-Hilfswerte!$B$22)/Hilfswerte!$B$23)+((G1032-Hilfswerte!$B$24)/Hilfswerte!$B$25)+0.1*INDEX(Hilfswerte!$B$4:$B$15,MATCH(C1032,Hilfswerte!$A$4:$A$15,0)),2)</f>
        <v>4.53</v>
      </c>
      <c r="V1032" s="4">
        <f>ROUND(SQRT((((E1032-Hilfswerte!$B$20)/Hilfswerte!$B$21)-Hilfswerte!$B$28)^2+(((F1032-Hilfswerte!$B$22)/Hilfswerte!$B$23)-Hilfswerte!$B$29)^2+(((G1032-Hilfswerte!$B$24)/Hilfswerte!$B$25)-Hilfswerte!$B$30)^2),3)</f>
        <v>4.1609999999999996</v>
      </c>
      <c r="W1032" s="4">
        <f>ROUND(E1032*Hilfswerte!$B$31,0)</f>
        <v>140388</v>
      </c>
      <c r="X1032" s="4">
        <f t="shared" si="134"/>
        <v>117888</v>
      </c>
      <c r="Y1032" s="4" t="str">
        <f>IF(T1032="A - Top-Kunde","bereits Top-Kunde",IF(AND(V1032&lt;=Hilfswerte!$B$34,H1032&lt;0.5*W1032),"Hoch",IF(AND(V1032&lt;=Hilfswerte!$B$35,H1032&lt;0.7*W1032),"Mittel","Niedrig")))</f>
        <v>bereits Top-Kunde</v>
      </c>
      <c r="Z1032" s="4">
        <f t="shared" si="135"/>
        <v>8.1</v>
      </c>
      <c r="AA1032" s="4" t="str">
        <f>IF(J1032&gt;365,"Bereits abgewandert (Segment D)",IF(Z1032&gt;=Hilfswerte!$B$38,"Rot - akut gefaehrdet",IF(Z1032&gt;=Hilfswerte!$B$39,"Gelb - beobachten","Gruen - stabil")))</f>
        <v>Gruen - stabil</v>
      </c>
    </row>
    <row r="1033" spans="1:27" ht="15" customHeight="1" x14ac:dyDescent="0.25">
      <c r="A1033" s="4" t="s">
        <v>1375</v>
      </c>
      <c r="B1033" s="4" t="s">
        <v>395</v>
      </c>
      <c r="C1033" s="4" t="s">
        <v>55</v>
      </c>
      <c r="D1033" s="4" t="s">
        <v>30</v>
      </c>
      <c r="E1033" s="4">
        <v>17</v>
      </c>
      <c r="F1033" s="5">
        <v>2.8</v>
      </c>
      <c r="G1033" s="5">
        <v>15.3</v>
      </c>
      <c r="H1033" s="6">
        <v>430</v>
      </c>
      <c r="I1033" s="4">
        <v>1</v>
      </c>
      <c r="J1033" s="4">
        <v>296</v>
      </c>
      <c r="K1033" s="4">
        <v>0</v>
      </c>
      <c r="L1033" s="4">
        <v>3</v>
      </c>
      <c r="M1033" s="4">
        <v>4</v>
      </c>
      <c r="N1033" s="5">
        <v>-5.8</v>
      </c>
      <c r="O1033" s="7">
        <f t="shared" si="128"/>
        <v>2</v>
      </c>
      <c r="P1033" s="7">
        <f t="shared" si="129"/>
        <v>1</v>
      </c>
      <c r="Q1033" s="7">
        <f t="shared" si="130"/>
        <v>2</v>
      </c>
      <c r="R1033" s="7">
        <f t="shared" si="131"/>
        <v>5</v>
      </c>
      <c r="S1033" s="8">
        <f t="shared" si="132"/>
        <v>46.2</v>
      </c>
      <c r="T1033" s="7" t="str">
        <f t="shared" si="133"/>
        <v>C - Entwicklungspotenzial</v>
      </c>
      <c r="U1033" s="4">
        <f>ROUND(((E1033-Hilfswerte!$B$20)/Hilfswerte!$B$21)+((F1033-Hilfswerte!$B$22)/Hilfswerte!$B$23)+((G1033-Hilfswerte!$B$24)/Hilfswerte!$B$25)+0.1*INDEX(Hilfswerte!$B$4:$B$15,MATCH(C1033,Hilfswerte!$A$4:$A$15,0)),2)</f>
        <v>0.21</v>
      </c>
      <c r="V1033" s="4">
        <f>ROUND(SQRT((((E1033-Hilfswerte!$B$20)/Hilfswerte!$B$21)-Hilfswerte!$B$28)^2+(((F1033-Hilfswerte!$B$22)/Hilfswerte!$B$23)-Hilfswerte!$B$29)^2+(((G1033-Hilfswerte!$B$24)/Hilfswerte!$B$25)-Hilfswerte!$B$30)^2),3)</f>
        <v>1.109</v>
      </c>
      <c r="W1033" s="4">
        <f>ROUND(E1033*Hilfswerte!$B$31,0)</f>
        <v>3494</v>
      </c>
      <c r="X1033" s="4">
        <f t="shared" si="134"/>
        <v>3064</v>
      </c>
      <c r="Y1033" s="4" t="str">
        <f>IF(T1033="A - Top-Kunde","bereits Top-Kunde",IF(AND(V1033&lt;=Hilfswerte!$B$34,H1033&lt;0.5*W1033),"Hoch",IF(AND(V1033&lt;=Hilfswerte!$B$35,H1033&lt;0.7*W1033),"Mittel","Niedrig")))</f>
        <v>Mittel</v>
      </c>
      <c r="Z1033" s="4">
        <f t="shared" si="135"/>
        <v>17.7</v>
      </c>
      <c r="AA1033" s="4" t="str">
        <f>IF(J1033&gt;365,"Bereits abgewandert (Segment D)",IF(Z1033&gt;=Hilfswerte!$B$38,"Rot - akut gefaehrdet",IF(Z1033&gt;=Hilfswerte!$B$39,"Gelb - beobachten","Gruen - stabil")))</f>
        <v>Gelb - beobachten</v>
      </c>
    </row>
    <row r="1034" spans="1:27" ht="15" customHeight="1" x14ac:dyDescent="0.25">
      <c r="A1034" s="4" t="s">
        <v>1376</v>
      </c>
      <c r="B1034" s="4" t="s">
        <v>1139</v>
      </c>
      <c r="C1034" s="4" t="s">
        <v>65</v>
      </c>
      <c r="D1034" s="4" t="s">
        <v>77</v>
      </c>
      <c r="E1034" s="4">
        <v>57</v>
      </c>
      <c r="F1034" s="5">
        <v>16.2</v>
      </c>
      <c r="G1034" s="5">
        <v>0.5</v>
      </c>
      <c r="H1034" s="6">
        <v>810</v>
      </c>
      <c r="I1034" s="4">
        <v>2</v>
      </c>
      <c r="J1034" s="4">
        <v>8</v>
      </c>
      <c r="K1034" s="4">
        <v>0</v>
      </c>
      <c r="L1034" s="4">
        <v>-5</v>
      </c>
      <c r="M1034" s="4">
        <v>2</v>
      </c>
      <c r="N1034" s="5">
        <v>25.5</v>
      </c>
      <c r="O1034" s="7">
        <f t="shared" si="128"/>
        <v>5</v>
      </c>
      <c r="P1034" s="7">
        <f t="shared" si="129"/>
        <v>2</v>
      </c>
      <c r="Q1034" s="7">
        <f t="shared" si="130"/>
        <v>2</v>
      </c>
      <c r="R1034" s="7">
        <f t="shared" si="131"/>
        <v>9</v>
      </c>
      <c r="S1034" s="8">
        <f t="shared" si="132"/>
        <v>102.8</v>
      </c>
      <c r="T1034" s="7" t="str">
        <f t="shared" si="133"/>
        <v>C - Entwicklungspotenzial</v>
      </c>
      <c r="U1034" s="4">
        <f>ROUND(((E1034-Hilfswerte!$B$20)/Hilfswerte!$B$21)+((F1034-Hilfswerte!$B$22)/Hilfswerte!$B$23)+((G1034-Hilfswerte!$B$24)/Hilfswerte!$B$25)+0.1*INDEX(Hilfswerte!$B$4:$B$15,MATCH(C1034,Hilfswerte!$A$4:$A$15,0)),2)</f>
        <v>-2.08</v>
      </c>
      <c r="V1034" s="4">
        <f>ROUND(SQRT((((E1034-Hilfswerte!$B$20)/Hilfswerte!$B$21)-Hilfswerte!$B$28)^2+(((F1034-Hilfswerte!$B$22)/Hilfswerte!$B$23)-Hilfswerte!$B$29)^2+(((G1034-Hilfswerte!$B$24)/Hilfswerte!$B$25)-Hilfswerte!$B$30)^2),3)</f>
        <v>1.8069999999999999</v>
      </c>
      <c r="W1034" s="4">
        <f>ROUND(E1034*Hilfswerte!$B$31,0)</f>
        <v>11716</v>
      </c>
      <c r="X1034" s="4">
        <f t="shared" si="134"/>
        <v>10906</v>
      </c>
      <c r="Y1034" s="4" t="str">
        <f>IF(T1034="A - Top-Kunde","bereits Top-Kunde",IF(AND(V1034&lt;=Hilfswerte!$B$34,H1034&lt;0.5*W1034),"Hoch",IF(AND(V1034&lt;=Hilfswerte!$B$35,H1034&lt;0.7*W1034),"Mittel","Niedrig")))</f>
        <v>Niedrig</v>
      </c>
      <c r="Z1034" s="4">
        <f t="shared" si="135"/>
        <v>0.4</v>
      </c>
      <c r="AA1034" s="4" t="str">
        <f>IF(J1034&gt;365,"Bereits abgewandert (Segment D)",IF(Z1034&gt;=Hilfswerte!$B$38,"Rot - akut gefaehrdet",IF(Z1034&gt;=Hilfswerte!$B$39,"Gelb - beobachten","Gruen - stabil")))</f>
        <v>Gruen - stabil</v>
      </c>
    </row>
    <row r="1035" spans="1:27" ht="15" customHeight="1" x14ac:dyDescent="0.25">
      <c r="A1035" s="4" t="s">
        <v>1377</v>
      </c>
      <c r="B1035" s="4" t="s">
        <v>37</v>
      </c>
      <c r="C1035" s="4" t="s">
        <v>59</v>
      </c>
      <c r="D1035" s="4" t="s">
        <v>30</v>
      </c>
      <c r="E1035" s="4">
        <v>45</v>
      </c>
      <c r="F1035" s="5">
        <v>7.2</v>
      </c>
      <c r="G1035" s="5">
        <v>6.1</v>
      </c>
      <c r="H1035" s="6">
        <v>7610</v>
      </c>
      <c r="I1035" s="4">
        <v>4</v>
      </c>
      <c r="J1035" s="4">
        <v>5</v>
      </c>
      <c r="K1035" s="4">
        <v>2</v>
      </c>
      <c r="L1035" s="4">
        <v>17</v>
      </c>
      <c r="M1035" s="4">
        <v>6</v>
      </c>
      <c r="N1035" s="5">
        <v>-25.1</v>
      </c>
      <c r="O1035" s="7">
        <f t="shared" si="128"/>
        <v>5</v>
      </c>
      <c r="P1035" s="7">
        <f t="shared" si="129"/>
        <v>4</v>
      </c>
      <c r="Q1035" s="7">
        <f t="shared" si="130"/>
        <v>5</v>
      </c>
      <c r="R1035" s="7">
        <f t="shared" si="131"/>
        <v>14</v>
      </c>
      <c r="S1035" s="8">
        <f t="shared" si="132"/>
        <v>110.4</v>
      </c>
      <c r="T1035" s="7" t="str">
        <f t="shared" si="133"/>
        <v>B - Kernkunde</v>
      </c>
      <c r="U1035" s="4">
        <f>ROUND(((E1035-Hilfswerte!$B$20)/Hilfswerte!$B$21)+((F1035-Hilfswerte!$B$22)/Hilfswerte!$B$23)+((G1035-Hilfswerte!$B$24)/Hilfswerte!$B$25)+0.1*INDEX(Hilfswerte!$B$4:$B$15,MATCH(C1035,Hilfswerte!$A$4:$A$15,0)),2)</f>
        <v>-1.42</v>
      </c>
      <c r="V1035" s="4">
        <f>ROUND(SQRT((((E1035-Hilfswerte!$B$20)/Hilfswerte!$B$21)-Hilfswerte!$B$28)^2+(((F1035-Hilfswerte!$B$22)/Hilfswerte!$B$23)-Hilfswerte!$B$29)^2+(((G1035-Hilfswerte!$B$24)/Hilfswerte!$B$25)-Hilfswerte!$B$30)^2),3)</f>
        <v>1.111</v>
      </c>
      <c r="W1035" s="4">
        <f>ROUND(E1035*Hilfswerte!$B$31,0)</f>
        <v>9250</v>
      </c>
      <c r="X1035" s="4">
        <f t="shared" si="134"/>
        <v>1640</v>
      </c>
      <c r="Y1035" s="4" t="str">
        <f>IF(T1035="A - Top-Kunde","bereits Top-Kunde",IF(AND(V1035&lt;=Hilfswerte!$B$34,H1035&lt;0.5*W1035),"Hoch",IF(AND(V1035&lt;=Hilfswerte!$B$35,H1035&lt;0.7*W1035),"Mittel","Niedrig")))</f>
        <v>Niedrig</v>
      </c>
      <c r="Z1035" s="4">
        <f t="shared" si="135"/>
        <v>19.7</v>
      </c>
      <c r="AA1035" s="4" t="str">
        <f>IF(J1035&gt;365,"Bereits abgewandert (Segment D)",IF(Z1035&gt;=Hilfswerte!$B$38,"Rot - akut gefaehrdet",IF(Z1035&gt;=Hilfswerte!$B$39,"Gelb - beobachten","Gruen - stabil")))</f>
        <v>Gelb - beobachten</v>
      </c>
    </row>
    <row r="1036" spans="1:27" ht="15" customHeight="1" x14ac:dyDescent="0.25">
      <c r="A1036" s="4" t="s">
        <v>1378</v>
      </c>
      <c r="B1036" s="4" t="s">
        <v>698</v>
      </c>
      <c r="C1036" s="4" t="s">
        <v>38</v>
      </c>
      <c r="D1036" s="4" t="s">
        <v>30</v>
      </c>
      <c r="E1036" s="4">
        <v>119</v>
      </c>
      <c r="F1036" s="5">
        <v>16.899999999999999</v>
      </c>
      <c r="G1036" s="5">
        <v>18.3</v>
      </c>
      <c r="H1036" s="6">
        <v>22320</v>
      </c>
      <c r="I1036" s="4">
        <v>3</v>
      </c>
      <c r="J1036" s="4">
        <v>17</v>
      </c>
      <c r="K1036" s="4">
        <v>1</v>
      </c>
      <c r="L1036" s="4">
        <v>25</v>
      </c>
      <c r="M1036" s="4">
        <v>1</v>
      </c>
      <c r="N1036" s="5">
        <v>30</v>
      </c>
      <c r="O1036" s="7">
        <f t="shared" si="128"/>
        <v>5</v>
      </c>
      <c r="P1036" s="7">
        <f t="shared" si="129"/>
        <v>3</v>
      </c>
      <c r="Q1036" s="7">
        <f t="shared" si="130"/>
        <v>5</v>
      </c>
      <c r="R1036" s="7">
        <f t="shared" si="131"/>
        <v>13</v>
      </c>
      <c r="S1036" s="8">
        <f t="shared" si="132"/>
        <v>131.5</v>
      </c>
      <c r="T1036" s="7" t="str">
        <f t="shared" si="133"/>
        <v>A - Top-Kunde</v>
      </c>
      <c r="U1036" s="4">
        <f>ROUND(((E1036-Hilfswerte!$B$20)/Hilfswerte!$B$21)+((F1036-Hilfswerte!$B$22)/Hilfswerte!$B$23)+((G1036-Hilfswerte!$B$24)/Hilfswerte!$B$25)+0.1*INDEX(Hilfswerte!$B$4:$B$15,MATCH(C1036,Hilfswerte!$A$4:$A$15,0)),2)</f>
        <v>1.42</v>
      </c>
      <c r="V1036" s="4">
        <f>ROUND(SQRT((((E1036-Hilfswerte!$B$20)/Hilfswerte!$B$21)-Hilfswerte!$B$28)^2+(((F1036-Hilfswerte!$B$22)/Hilfswerte!$B$23)-Hilfswerte!$B$29)^2+(((G1036-Hilfswerte!$B$24)/Hilfswerte!$B$25)-Hilfswerte!$B$30)^2),3)</f>
        <v>1.204</v>
      </c>
      <c r="W1036" s="4">
        <f>ROUND(E1036*Hilfswerte!$B$31,0)</f>
        <v>24460</v>
      </c>
      <c r="X1036" s="4">
        <f t="shared" si="134"/>
        <v>2140</v>
      </c>
      <c r="Y1036" s="4" t="str">
        <f>IF(T1036="A - Top-Kunde","bereits Top-Kunde",IF(AND(V1036&lt;=Hilfswerte!$B$34,H1036&lt;0.5*W1036),"Hoch",IF(AND(V1036&lt;=Hilfswerte!$B$35,H1036&lt;0.7*W1036),"Mittel","Niedrig")))</f>
        <v>bereits Top-Kunde</v>
      </c>
      <c r="Z1036" s="4">
        <f t="shared" si="135"/>
        <v>8.9</v>
      </c>
      <c r="AA1036" s="4" t="str">
        <f>IF(J1036&gt;365,"Bereits abgewandert (Segment D)",IF(Z1036&gt;=Hilfswerte!$B$38,"Rot - akut gefaehrdet",IF(Z1036&gt;=Hilfswerte!$B$39,"Gelb - beobachten","Gruen - stabil")))</f>
        <v>Gruen - stabil</v>
      </c>
    </row>
    <row r="1037" spans="1:27" ht="15" customHeight="1" x14ac:dyDescent="0.25">
      <c r="A1037" s="4" t="s">
        <v>1379</v>
      </c>
      <c r="B1037" s="4" t="s">
        <v>369</v>
      </c>
      <c r="C1037" s="4" t="s">
        <v>62</v>
      </c>
      <c r="D1037" s="4" t="s">
        <v>30</v>
      </c>
      <c r="E1037" s="4">
        <v>323</v>
      </c>
      <c r="F1037" s="5">
        <v>65.5</v>
      </c>
      <c r="G1037" s="5">
        <v>20</v>
      </c>
      <c r="H1037" s="6">
        <v>28250</v>
      </c>
      <c r="I1037" s="4">
        <v>2</v>
      </c>
      <c r="J1037" s="4">
        <v>350</v>
      </c>
      <c r="K1037" s="4">
        <v>0</v>
      </c>
      <c r="L1037" s="4">
        <v>0</v>
      </c>
      <c r="M1037" s="4">
        <v>6</v>
      </c>
      <c r="N1037" s="5">
        <v>29.1</v>
      </c>
      <c r="O1037" s="7">
        <f t="shared" si="128"/>
        <v>2</v>
      </c>
      <c r="P1037" s="7">
        <f t="shared" si="129"/>
        <v>2</v>
      </c>
      <c r="Q1037" s="7">
        <f t="shared" si="130"/>
        <v>5</v>
      </c>
      <c r="R1037" s="7">
        <f t="shared" si="131"/>
        <v>9</v>
      </c>
      <c r="S1037" s="8">
        <f t="shared" si="132"/>
        <v>104.6</v>
      </c>
      <c r="T1037" s="7" t="str">
        <f t="shared" si="133"/>
        <v>C - Entwicklungspotenzial</v>
      </c>
      <c r="U1037" s="4">
        <f>ROUND(((E1037-Hilfswerte!$B$20)/Hilfswerte!$B$21)+((F1037-Hilfswerte!$B$22)/Hilfswerte!$B$23)+((G1037-Hilfswerte!$B$24)/Hilfswerte!$B$25)+0.1*INDEX(Hilfswerte!$B$4:$B$15,MATCH(C1037,Hilfswerte!$A$4:$A$15,0)),2)</f>
        <v>3.52</v>
      </c>
      <c r="V1037" s="4">
        <f>ROUND(SQRT((((E1037-Hilfswerte!$B$20)/Hilfswerte!$B$21)-Hilfswerte!$B$28)^2+(((F1037-Hilfswerte!$B$22)/Hilfswerte!$B$23)-Hilfswerte!$B$29)^2+(((G1037-Hilfswerte!$B$24)/Hilfswerte!$B$25)-Hilfswerte!$B$30)^2),3)</f>
        <v>1.6259999999999999</v>
      </c>
      <c r="W1037" s="4">
        <f>ROUND(E1037*Hilfswerte!$B$31,0)</f>
        <v>66391</v>
      </c>
      <c r="X1037" s="4">
        <f t="shared" si="134"/>
        <v>38141</v>
      </c>
      <c r="Y1037" s="4" t="str">
        <f>IF(T1037="A - Top-Kunde","bereits Top-Kunde",IF(AND(V1037&lt;=Hilfswerte!$B$34,H1037&lt;0.5*W1037),"Hoch",IF(AND(V1037&lt;=Hilfswerte!$B$35,H1037&lt;0.7*W1037),"Mittel","Niedrig")))</f>
        <v>Niedrig</v>
      </c>
      <c r="Z1037" s="4">
        <f t="shared" si="135"/>
        <v>17.5</v>
      </c>
      <c r="AA1037" s="4" t="str">
        <f>IF(J1037&gt;365,"Bereits abgewandert (Segment D)",IF(Z1037&gt;=Hilfswerte!$B$38,"Rot - akut gefaehrdet",IF(Z1037&gt;=Hilfswerte!$B$39,"Gelb - beobachten","Gruen - stabil")))</f>
        <v>Gelb - beobachten</v>
      </c>
    </row>
    <row r="1038" spans="1:27" ht="15" customHeight="1" x14ac:dyDescent="0.25">
      <c r="A1038" s="4" t="s">
        <v>1380</v>
      </c>
      <c r="B1038" s="4" t="s">
        <v>870</v>
      </c>
      <c r="C1038" s="4" t="s">
        <v>29</v>
      </c>
      <c r="D1038" s="4" t="s">
        <v>30</v>
      </c>
      <c r="E1038" s="4">
        <v>780</v>
      </c>
      <c r="F1038" s="5">
        <v>116.5</v>
      </c>
      <c r="G1038" s="5">
        <v>8.6</v>
      </c>
      <c r="H1038" s="6">
        <v>35260</v>
      </c>
      <c r="I1038" s="4">
        <v>1</v>
      </c>
      <c r="J1038" s="4">
        <v>120</v>
      </c>
      <c r="K1038" s="4">
        <v>0</v>
      </c>
      <c r="L1038" s="4">
        <v>22</v>
      </c>
      <c r="M1038" s="4">
        <v>4</v>
      </c>
      <c r="N1038" s="5">
        <v>13.6</v>
      </c>
      <c r="O1038" s="7">
        <f t="shared" si="128"/>
        <v>3</v>
      </c>
      <c r="P1038" s="7">
        <f t="shared" si="129"/>
        <v>1</v>
      </c>
      <c r="Q1038" s="7">
        <f t="shared" si="130"/>
        <v>5</v>
      </c>
      <c r="R1038" s="7">
        <f t="shared" si="131"/>
        <v>9</v>
      </c>
      <c r="S1038" s="8">
        <f t="shared" si="132"/>
        <v>90.2</v>
      </c>
      <c r="T1038" s="7" t="str">
        <f t="shared" si="133"/>
        <v>C - Entwicklungspotenzial</v>
      </c>
      <c r="U1038" s="4">
        <f>ROUND(((E1038-Hilfswerte!$B$20)/Hilfswerte!$B$21)+((F1038-Hilfswerte!$B$22)/Hilfswerte!$B$23)+((G1038-Hilfswerte!$B$24)/Hilfswerte!$B$25)+0.1*INDEX(Hilfswerte!$B$4:$B$15,MATCH(C1038,Hilfswerte!$A$4:$A$15,0)),2)</f>
        <v>4.43</v>
      </c>
      <c r="V1038" s="4">
        <f>ROUND(SQRT((((E1038-Hilfswerte!$B$20)/Hilfswerte!$B$21)-Hilfswerte!$B$28)^2+(((F1038-Hilfswerte!$B$22)/Hilfswerte!$B$23)-Hilfswerte!$B$29)^2+(((G1038-Hilfswerte!$B$24)/Hilfswerte!$B$25)-Hilfswerte!$B$30)^2),3)</f>
        <v>3.01</v>
      </c>
      <c r="W1038" s="4">
        <f>ROUND(E1038*Hilfswerte!$B$31,0)</f>
        <v>160326</v>
      </c>
      <c r="X1038" s="4">
        <f t="shared" si="134"/>
        <v>125066</v>
      </c>
      <c r="Y1038" s="4" t="str">
        <f>IF(T1038="A - Top-Kunde","bereits Top-Kunde",IF(AND(V1038&lt;=Hilfswerte!$B$34,H1038&lt;0.5*W1038),"Hoch",IF(AND(V1038&lt;=Hilfswerte!$B$35,H1038&lt;0.7*W1038),"Mittel","Niedrig")))</f>
        <v>Niedrig</v>
      </c>
      <c r="Z1038" s="4">
        <f t="shared" si="135"/>
        <v>10.4</v>
      </c>
      <c r="AA1038" s="4" t="str">
        <f>IF(J1038&gt;365,"Bereits abgewandert (Segment D)",IF(Z1038&gt;=Hilfswerte!$B$38,"Rot - akut gefaehrdet",IF(Z1038&gt;=Hilfswerte!$B$39,"Gelb - beobachten","Gruen - stabil")))</f>
        <v>Gruen - stabil</v>
      </c>
    </row>
    <row r="1039" spans="1:27" ht="15" customHeight="1" x14ac:dyDescent="0.25">
      <c r="A1039" s="4" t="s">
        <v>1381</v>
      </c>
      <c r="B1039" s="4" t="s">
        <v>735</v>
      </c>
      <c r="C1039" s="4" t="s">
        <v>38</v>
      </c>
      <c r="D1039" s="4" t="s">
        <v>178</v>
      </c>
      <c r="E1039" s="4">
        <v>25</v>
      </c>
      <c r="F1039" s="5">
        <v>6.6</v>
      </c>
      <c r="G1039" s="5">
        <v>6.7</v>
      </c>
      <c r="H1039" s="6">
        <v>0</v>
      </c>
      <c r="I1039" s="4">
        <v>0</v>
      </c>
      <c r="J1039" s="4">
        <v>437</v>
      </c>
      <c r="K1039" s="4">
        <v>0</v>
      </c>
      <c r="L1039" s="4">
        <v>3</v>
      </c>
      <c r="M1039" s="4">
        <v>0</v>
      </c>
      <c r="N1039" s="5">
        <v>-88.7</v>
      </c>
      <c r="O1039" s="7">
        <f t="shared" si="128"/>
        <v>1</v>
      </c>
      <c r="P1039" s="7">
        <f t="shared" si="129"/>
        <v>1</v>
      </c>
      <c r="Q1039" s="7">
        <f t="shared" si="130"/>
        <v>1</v>
      </c>
      <c r="R1039" s="7">
        <f t="shared" si="131"/>
        <v>3</v>
      </c>
      <c r="S1039" s="8">
        <f t="shared" si="132"/>
        <v>-15.3</v>
      </c>
      <c r="T1039" s="7" t="str">
        <f t="shared" si="133"/>
        <v>D - Abwanderungsrisiko</v>
      </c>
      <c r="U1039" s="4">
        <f>ROUND(((E1039-Hilfswerte!$B$20)/Hilfswerte!$B$21)+((F1039-Hilfswerte!$B$22)/Hilfswerte!$B$23)+((G1039-Hilfswerte!$B$24)/Hilfswerte!$B$25)+0.1*INDEX(Hilfswerte!$B$4:$B$15,MATCH(C1039,Hilfswerte!$A$4:$A$15,0)),2)</f>
        <v>-1.01</v>
      </c>
      <c r="V1039" s="4">
        <f>ROUND(SQRT((((E1039-Hilfswerte!$B$20)/Hilfswerte!$B$21)-Hilfswerte!$B$28)^2+(((F1039-Hilfswerte!$B$22)/Hilfswerte!$B$23)-Hilfswerte!$B$29)^2+(((G1039-Hilfswerte!$B$24)/Hilfswerte!$B$25)-Hilfswerte!$B$30)^2),3)</f>
        <v>1.0940000000000001</v>
      </c>
      <c r="W1039" s="4">
        <f>ROUND(E1039*Hilfswerte!$B$31,0)</f>
        <v>5139</v>
      </c>
      <c r="X1039" s="4">
        <f t="shared" si="134"/>
        <v>5139</v>
      </c>
      <c r="Y1039" s="4" t="str">
        <f>IF(T1039="A - Top-Kunde","bereits Top-Kunde",IF(AND(V1039&lt;=Hilfswerte!$B$34,H1039&lt;0.5*W1039),"Hoch",IF(AND(V1039&lt;=Hilfswerte!$B$35,H1039&lt;0.7*W1039),"Mittel","Niedrig")))</f>
        <v>Mittel</v>
      </c>
      <c r="Z1039" s="4">
        <f t="shared" si="135"/>
        <v>57.9</v>
      </c>
      <c r="AA1039" s="4" t="str">
        <f>IF(J1039&gt;365,"Bereits abgewandert (Segment D)",IF(Z1039&gt;=Hilfswerte!$B$38,"Rot - akut gefaehrdet",IF(Z1039&gt;=Hilfswerte!$B$39,"Gelb - beobachten","Gruen - stabil")))</f>
        <v>Bereits abgewandert (Segment D)</v>
      </c>
    </row>
    <row r="1040" spans="1:27" ht="15" customHeight="1" x14ac:dyDescent="0.25">
      <c r="A1040" s="4" t="s">
        <v>1382</v>
      </c>
      <c r="B1040" s="4" t="s">
        <v>188</v>
      </c>
      <c r="C1040" s="4" t="s">
        <v>29</v>
      </c>
      <c r="D1040" s="4" t="s">
        <v>30</v>
      </c>
      <c r="E1040" s="4">
        <v>100</v>
      </c>
      <c r="F1040" s="5">
        <v>21.7</v>
      </c>
      <c r="G1040" s="5">
        <v>6.2</v>
      </c>
      <c r="H1040" s="6">
        <v>15280</v>
      </c>
      <c r="I1040" s="4">
        <v>2</v>
      </c>
      <c r="J1040" s="4">
        <v>7</v>
      </c>
      <c r="K1040" s="4">
        <v>0</v>
      </c>
      <c r="L1040" s="4">
        <v>16</v>
      </c>
      <c r="M1040" s="4">
        <v>4</v>
      </c>
      <c r="N1040" s="5">
        <v>20.7</v>
      </c>
      <c r="O1040" s="7">
        <f t="shared" si="128"/>
        <v>5</v>
      </c>
      <c r="P1040" s="7">
        <f t="shared" si="129"/>
        <v>2</v>
      </c>
      <c r="Q1040" s="7">
        <f t="shared" si="130"/>
        <v>5</v>
      </c>
      <c r="R1040" s="7">
        <f t="shared" si="131"/>
        <v>12</v>
      </c>
      <c r="S1040" s="8">
        <f t="shared" si="132"/>
        <v>125.6</v>
      </c>
      <c r="T1040" s="7" t="str">
        <f t="shared" si="133"/>
        <v>A - Top-Kunde</v>
      </c>
      <c r="U1040" s="4">
        <f>ROUND(((E1040-Hilfswerte!$B$20)/Hilfswerte!$B$21)+((F1040-Hilfswerte!$B$22)/Hilfswerte!$B$23)+((G1040-Hilfswerte!$B$24)/Hilfswerte!$B$25)+0.1*INDEX(Hilfswerte!$B$4:$B$15,MATCH(C1040,Hilfswerte!$A$4:$A$15,0)),2)</f>
        <v>-0.56999999999999995</v>
      </c>
      <c r="V1040" s="4">
        <f>ROUND(SQRT((((E1040-Hilfswerte!$B$20)/Hilfswerte!$B$21)-Hilfswerte!$B$28)^2+(((F1040-Hilfswerte!$B$22)/Hilfswerte!$B$23)-Hilfswerte!$B$29)^2+(((G1040-Hilfswerte!$B$24)/Hilfswerte!$B$25)-Hilfswerte!$B$30)^2),3)</f>
        <v>0.89400000000000002</v>
      </c>
      <c r="W1040" s="4">
        <f>ROUND(E1040*Hilfswerte!$B$31,0)</f>
        <v>20555</v>
      </c>
      <c r="X1040" s="4">
        <f t="shared" si="134"/>
        <v>5275</v>
      </c>
      <c r="Y1040" s="4" t="str">
        <f>IF(T1040="A - Top-Kunde","bereits Top-Kunde",IF(AND(V1040&lt;=Hilfswerte!$B$34,H1040&lt;0.5*W1040),"Hoch",IF(AND(V1040&lt;=Hilfswerte!$B$35,H1040&lt;0.7*W1040),"Mittel","Niedrig")))</f>
        <v>bereits Top-Kunde</v>
      </c>
      <c r="Z1040" s="4">
        <f t="shared" si="135"/>
        <v>3.6</v>
      </c>
      <c r="AA1040" s="4" t="str">
        <f>IF(J1040&gt;365,"Bereits abgewandert (Segment D)",IF(Z1040&gt;=Hilfswerte!$B$38,"Rot - akut gefaehrdet",IF(Z1040&gt;=Hilfswerte!$B$39,"Gelb - beobachten","Gruen - stabil")))</f>
        <v>Gruen - stabil</v>
      </c>
    </row>
    <row r="1041" spans="1:27" ht="15" customHeight="1" x14ac:dyDescent="0.25">
      <c r="A1041" s="4" t="s">
        <v>1383</v>
      </c>
      <c r="B1041" s="4" t="s">
        <v>341</v>
      </c>
      <c r="C1041" s="4" t="s">
        <v>33</v>
      </c>
      <c r="D1041" s="4" t="s">
        <v>30</v>
      </c>
      <c r="E1041" s="4">
        <v>32</v>
      </c>
      <c r="F1041" s="5">
        <v>10.6</v>
      </c>
      <c r="G1041" s="5">
        <v>0.7</v>
      </c>
      <c r="H1041" s="6">
        <v>3510</v>
      </c>
      <c r="I1041" s="4">
        <v>5</v>
      </c>
      <c r="J1041" s="4">
        <v>78</v>
      </c>
      <c r="K1041" s="4">
        <v>0</v>
      </c>
      <c r="L1041" s="4">
        <v>25</v>
      </c>
      <c r="M1041" s="4">
        <v>6</v>
      </c>
      <c r="N1041" s="5">
        <v>-15.5</v>
      </c>
      <c r="O1041" s="7">
        <f t="shared" si="128"/>
        <v>4</v>
      </c>
      <c r="P1041" s="7">
        <f t="shared" si="129"/>
        <v>5</v>
      </c>
      <c r="Q1041" s="7">
        <f t="shared" si="130"/>
        <v>4</v>
      </c>
      <c r="R1041" s="7">
        <f t="shared" si="131"/>
        <v>13</v>
      </c>
      <c r="S1041" s="8">
        <f t="shared" si="132"/>
        <v>114.8</v>
      </c>
      <c r="T1041" s="7" t="str">
        <f t="shared" si="133"/>
        <v>B - Kernkunde</v>
      </c>
      <c r="U1041" s="4">
        <f>ROUND(((E1041-Hilfswerte!$B$20)/Hilfswerte!$B$21)+((F1041-Hilfswerte!$B$22)/Hilfswerte!$B$23)+((G1041-Hilfswerte!$B$24)/Hilfswerte!$B$25)+0.1*INDEX(Hilfswerte!$B$4:$B$15,MATCH(C1041,Hilfswerte!$A$4:$A$15,0)),2)</f>
        <v>-2.17</v>
      </c>
      <c r="V1041" s="4">
        <f>ROUND(SQRT((((E1041-Hilfswerte!$B$20)/Hilfswerte!$B$21)-Hilfswerte!$B$28)^2+(((F1041-Hilfswerte!$B$22)/Hilfswerte!$B$23)-Hilfswerte!$B$29)^2+(((G1041-Hilfswerte!$B$24)/Hilfswerte!$B$25)-Hilfswerte!$B$30)^2),3)</f>
        <v>1.8320000000000001</v>
      </c>
      <c r="W1041" s="4">
        <f>ROUND(E1041*Hilfswerte!$B$31,0)</f>
        <v>6577</v>
      </c>
      <c r="X1041" s="4">
        <f t="shared" si="134"/>
        <v>3067</v>
      </c>
      <c r="Y1041" s="4" t="str">
        <f>IF(T1041="A - Top-Kunde","bereits Top-Kunde",IF(AND(V1041&lt;=Hilfswerte!$B$34,H1041&lt;0.5*W1041),"Hoch",IF(AND(V1041&lt;=Hilfswerte!$B$35,H1041&lt;0.7*W1041),"Mittel","Niedrig")))</f>
        <v>Niedrig</v>
      </c>
      <c r="Z1041" s="4">
        <f t="shared" si="135"/>
        <v>15.1</v>
      </c>
      <c r="AA1041" s="4" t="str">
        <f>IF(J1041&gt;365,"Bereits abgewandert (Segment D)",IF(Z1041&gt;=Hilfswerte!$B$38,"Rot - akut gefaehrdet",IF(Z1041&gt;=Hilfswerte!$B$39,"Gelb - beobachten","Gruen - stabil")))</f>
        <v>Gelb - beobachten</v>
      </c>
    </row>
    <row r="1042" spans="1:27" ht="15" customHeight="1" x14ac:dyDescent="0.25">
      <c r="A1042" s="4" t="s">
        <v>1384</v>
      </c>
      <c r="B1042" s="4" t="s">
        <v>422</v>
      </c>
      <c r="C1042" s="4" t="s">
        <v>33</v>
      </c>
      <c r="D1042" s="4" t="s">
        <v>30</v>
      </c>
      <c r="E1042" s="4">
        <v>25</v>
      </c>
      <c r="F1042" s="5">
        <v>7.1</v>
      </c>
      <c r="G1042" s="5">
        <v>9.1</v>
      </c>
      <c r="H1042" s="6">
        <v>0</v>
      </c>
      <c r="I1042" s="4">
        <v>0</v>
      </c>
      <c r="J1042" s="4">
        <v>864</v>
      </c>
      <c r="K1042" s="4">
        <v>0</v>
      </c>
      <c r="L1042" s="4">
        <v>33</v>
      </c>
      <c r="M1042" s="4">
        <v>0</v>
      </c>
      <c r="N1042" s="5">
        <v>-37</v>
      </c>
      <c r="O1042" s="7">
        <f t="shared" si="128"/>
        <v>1</v>
      </c>
      <c r="P1042" s="7">
        <f t="shared" si="129"/>
        <v>1</v>
      </c>
      <c r="Q1042" s="7">
        <f t="shared" si="130"/>
        <v>1</v>
      </c>
      <c r="R1042" s="7">
        <f t="shared" si="131"/>
        <v>3</v>
      </c>
      <c r="S1042" s="8">
        <f t="shared" si="132"/>
        <v>1.6</v>
      </c>
      <c r="T1042" s="7" t="str">
        <f t="shared" si="133"/>
        <v>D - Abwanderungsrisiko</v>
      </c>
      <c r="U1042" s="4">
        <f>ROUND(((E1042-Hilfswerte!$B$20)/Hilfswerte!$B$21)+((F1042-Hilfswerte!$B$22)/Hilfswerte!$B$23)+((G1042-Hilfswerte!$B$24)/Hilfswerte!$B$25)+0.1*INDEX(Hilfswerte!$B$4:$B$15,MATCH(C1042,Hilfswerte!$A$4:$A$15,0)),2)</f>
        <v>-0.93</v>
      </c>
      <c r="V1042" s="4">
        <f>ROUND(SQRT((((E1042-Hilfswerte!$B$20)/Hilfswerte!$B$21)-Hilfswerte!$B$28)^2+(((F1042-Hilfswerte!$B$22)/Hilfswerte!$B$23)-Hilfswerte!$B$29)^2+(((G1042-Hilfswerte!$B$24)/Hilfswerte!$B$25)-Hilfswerte!$B$30)^2),3)</f>
        <v>0.88700000000000001</v>
      </c>
      <c r="W1042" s="4">
        <f>ROUND(E1042*Hilfswerte!$B$31,0)</f>
        <v>5139</v>
      </c>
      <c r="X1042" s="4">
        <f t="shared" si="134"/>
        <v>5139</v>
      </c>
      <c r="Y1042" s="4" t="str">
        <f>IF(T1042="A - Top-Kunde","bereits Top-Kunde",IF(AND(V1042&lt;=Hilfswerte!$B$34,H1042&lt;0.5*W1042),"Hoch",IF(AND(V1042&lt;=Hilfswerte!$B$35,H1042&lt;0.7*W1042),"Mittel","Niedrig")))</f>
        <v>Mittel</v>
      </c>
      <c r="Z1042" s="4">
        <f t="shared" si="135"/>
        <v>64.599999999999994</v>
      </c>
      <c r="AA1042" s="4" t="str">
        <f>IF(J1042&gt;365,"Bereits abgewandert (Segment D)",IF(Z1042&gt;=Hilfswerte!$B$38,"Rot - akut gefaehrdet",IF(Z1042&gt;=Hilfswerte!$B$39,"Gelb - beobachten","Gruen - stabil")))</f>
        <v>Bereits abgewandert (Segment D)</v>
      </c>
    </row>
    <row r="1043" spans="1:27" ht="15" customHeight="1" x14ac:dyDescent="0.25">
      <c r="A1043" s="4" t="s">
        <v>1385</v>
      </c>
      <c r="B1043" s="4" t="s">
        <v>897</v>
      </c>
      <c r="C1043" s="4" t="s">
        <v>84</v>
      </c>
      <c r="D1043" s="4" t="s">
        <v>30</v>
      </c>
      <c r="E1043" s="4">
        <v>110</v>
      </c>
      <c r="F1043" s="5">
        <v>25.6</v>
      </c>
      <c r="G1043" s="5">
        <v>3.6</v>
      </c>
      <c r="H1043" s="6">
        <v>31030</v>
      </c>
      <c r="I1043" s="4">
        <v>4</v>
      </c>
      <c r="J1043" s="4">
        <v>16</v>
      </c>
      <c r="K1043" s="4">
        <v>0</v>
      </c>
      <c r="L1043" s="4">
        <v>15</v>
      </c>
      <c r="M1043" s="4">
        <v>6</v>
      </c>
      <c r="N1043" s="5">
        <v>8.6</v>
      </c>
      <c r="O1043" s="7">
        <f t="shared" si="128"/>
        <v>5</v>
      </c>
      <c r="P1043" s="7">
        <f t="shared" si="129"/>
        <v>4</v>
      </c>
      <c r="Q1043" s="7">
        <f t="shared" si="130"/>
        <v>5</v>
      </c>
      <c r="R1043" s="7">
        <f t="shared" si="131"/>
        <v>14</v>
      </c>
      <c r="S1043" s="8">
        <f t="shared" si="132"/>
        <v>139.80000000000001</v>
      </c>
      <c r="T1043" s="7" t="str">
        <f t="shared" si="133"/>
        <v>A - Top-Kunde</v>
      </c>
      <c r="U1043" s="4">
        <f>ROUND(((E1043-Hilfswerte!$B$20)/Hilfswerte!$B$21)+((F1043-Hilfswerte!$B$22)/Hilfswerte!$B$23)+((G1043-Hilfswerte!$B$24)/Hilfswerte!$B$25)+0.1*INDEX(Hilfswerte!$B$4:$B$15,MATCH(C1043,Hilfswerte!$A$4:$A$15,0)),2)</f>
        <v>-1.1299999999999999</v>
      </c>
      <c r="V1043" s="4">
        <f>ROUND(SQRT((((E1043-Hilfswerte!$B$20)/Hilfswerte!$B$21)-Hilfswerte!$B$28)^2+(((F1043-Hilfswerte!$B$22)/Hilfswerte!$B$23)-Hilfswerte!$B$29)^2+(((G1043-Hilfswerte!$B$24)/Hilfswerte!$B$25)-Hilfswerte!$B$30)^2),3)</f>
        <v>1.252</v>
      </c>
      <c r="W1043" s="4">
        <f>ROUND(E1043*Hilfswerte!$B$31,0)</f>
        <v>22610</v>
      </c>
      <c r="X1043" s="4">
        <f t="shared" si="134"/>
        <v>0</v>
      </c>
      <c r="Y1043" s="4" t="str">
        <f>IF(T1043="A - Top-Kunde","bereits Top-Kunde",IF(AND(V1043&lt;=Hilfswerte!$B$34,H1043&lt;0.5*W1043),"Hoch",IF(AND(V1043&lt;=Hilfswerte!$B$35,H1043&lt;0.7*W1043),"Mittel","Niedrig")))</f>
        <v>bereits Top-Kunde</v>
      </c>
      <c r="Z1043" s="4">
        <f t="shared" si="135"/>
        <v>3.8</v>
      </c>
      <c r="AA1043" s="4" t="str">
        <f>IF(J1043&gt;365,"Bereits abgewandert (Segment D)",IF(Z1043&gt;=Hilfswerte!$B$38,"Rot - akut gefaehrdet",IF(Z1043&gt;=Hilfswerte!$B$39,"Gelb - beobachten","Gruen - stabil")))</f>
        <v>Gruen - stabil</v>
      </c>
    </row>
    <row r="1044" spans="1:27" ht="15" customHeight="1" x14ac:dyDescent="0.25">
      <c r="A1044" s="4" t="s">
        <v>1386</v>
      </c>
      <c r="B1044" s="4" t="s">
        <v>836</v>
      </c>
      <c r="C1044" s="4" t="s">
        <v>55</v>
      </c>
      <c r="D1044" s="4" t="s">
        <v>30</v>
      </c>
      <c r="E1044" s="4">
        <v>218</v>
      </c>
      <c r="F1044" s="5">
        <v>53.5</v>
      </c>
      <c r="G1044" s="5">
        <v>16.100000000000001</v>
      </c>
      <c r="H1044" s="6">
        <v>8340</v>
      </c>
      <c r="I1044" s="4">
        <v>3</v>
      </c>
      <c r="J1044" s="4">
        <v>175</v>
      </c>
      <c r="K1044" s="4">
        <v>1</v>
      </c>
      <c r="L1044" s="4">
        <v>20</v>
      </c>
      <c r="M1044" s="4">
        <v>1</v>
      </c>
      <c r="N1044" s="5">
        <v>2.1</v>
      </c>
      <c r="O1044" s="7">
        <f t="shared" si="128"/>
        <v>3</v>
      </c>
      <c r="P1044" s="7">
        <f t="shared" si="129"/>
        <v>3</v>
      </c>
      <c r="Q1044" s="7">
        <f t="shared" si="130"/>
        <v>5</v>
      </c>
      <c r="R1044" s="7">
        <f t="shared" si="131"/>
        <v>11</v>
      </c>
      <c r="S1044" s="8">
        <f t="shared" si="132"/>
        <v>99.1</v>
      </c>
      <c r="T1044" s="7" t="str">
        <f t="shared" si="133"/>
        <v>C - Entwicklungspotenzial</v>
      </c>
      <c r="U1044" s="4">
        <f>ROUND(((E1044-Hilfswerte!$B$20)/Hilfswerte!$B$21)+((F1044-Hilfswerte!$B$22)/Hilfswerte!$B$23)+((G1044-Hilfswerte!$B$24)/Hilfswerte!$B$25)+0.1*INDEX(Hilfswerte!$B$4:$B$15,MATCH(C1044,Hilfswerte!$A$4:$A$15,0)),2)</f>
        <v>2.11</v>
      </c>
      <c r="V1044" s="4">
        <f>ROUND(SQRT((((E1044-Hilfswerte!$B$20)/Hilfswerte!$B$21)-Hilfswerte!$B$28)^2+(((F1044-Hilfswerte!$B$22)/Hilfswerte!$B$23)-Hilfswerte!$B$29)^2+(((G1044-Hilfswerte!$B$24)/Hilfswerte!$B$25)-Hilfswerte!$B$30)^2),3)</f>
        <v>0.85499999999999998</v>
      </c>
      <c r="W1044" s="4">
        <f>ROUND(E1044*Hilfswerte!$B$31,0)</f>
        <v>44809</v>
      </c>
      <c r="X1044" s="4">
        <f t="shared" si="134"/>
        <v>36469</v>
      </c>
      <c r="Y1044" s="4" t="str">
        <f>IF(T1044="A - Top-Kunde","bereits Top-Kunde",IF(AND(V1044&lt;=Hilfswerte!$B$34,H1044&lt;0.5*W1044),"Hoch",IF(AND(V1044&lt;=Hilfswerte!$B$35,H1044&lt;0.7*W1044),"Mittel","Niedrig")))</f>
        <v>Mittel</v>
      </c>
      <c r="Z1044" s="4">
        <f t="shared" si="135"/>
        <v>15.8</v>
      </c>
      <c r="AA1044" s="4" t="str">
        <f>IF(J1044&gt;365,"Bereits abgewandert (Segment D)",IF(Z1044&gt;=Hilfswerte!$B$38,"Rot - akut gefaehrdet",IF(Z1044&gt;=Hilfswerte!$B$39,"Gelb - beobachten","Gruen - stabil")))</f>
        <v>Gelb - beobachten</v>
      </c>
    </row>
    <row r="1045" spans="1:27" ht="15" customHeight="1" x14ac:dyDescent="0.25">
      <c r="A1045" s="4" t="s">
        <v>1387</v>
      </c>
      <c r="B1045" s="4" t="s">
        <v>169</v>
      </c>
      <c r="C1045" s="4" t="s">
        <v>47</v>
      </c>
      <c r="D1045" s="4" t="s">
        <v>30</v>
      </c>
      <c r="E1045" s="4">
        <v>7</v>
      </c>
      <c r="F1045" s="5">
        <v>2.1</v>
      </c>
      <c r="G1045" s="5">
        <v>13.4</v>
      </c>
      <c r="H1045" s="6">
        <v>240</v>
      </c>
      <c r="I1045" s="4">
        <v>2</v>
      </c>
      <c r="J1045" s="4">
        <v>18</v>
      </c>
      <c r="K1045" s="4">
        <v>0</v>
      </c>
      <c r="L1045" s="4">
        <v>6</v>
      </c>
      <c r="M1045" s="4">
        <v>3</v>
      </c>
      <c r="N1045" s="5">
        <v>12.2</v>
      </c>
      <c r="O1045" s="7">
        <f t="shared" si="128"/>
        <v>5</v>
      </c>
      <c r="P1045" s="7">
        <f t="shared" si="129"/>
        <v>2</v>
      </c>
      <c r="Q1045" s="7">
        <f t="shared" si="130"/>
        <v>2</v>
      </c>
      <c r="R1045" s="7">
        <f t="shared" si="131"/>
        <v>9</v>
      </c>
      <c r="S1045" s="8">
        <f t="shared" si="132"/>
        <v>94.3</v>
      </c>
      <c r="T1045" s="7" t="str">
        <f t="shared" si="133"/>
        <v>C - Entwicklungspotenzial</v>
      </c>
      <c r="U1045" s="4">
        <f>ROUND(((E1045-Hilfswerte!$B$20)/Hilfswerte!$B$21)+((F1045-Hilfswerte!$B$22)/Hilfswerte!$B$23)+((G1045-Hilfswerte!$B$24)/Hilfswerte!$B$25)+0.1*INDEX(Hilfswerte!$B$4:$B$15,MATCH(C1045,Hilfswerte!$A$4:$A$15,0)),2)</f>
        <v>-0.36</v>
      </c>
      <c r="V1045" s="4">
        <f>ROUND(SQRT((((E1045-Hilfswerte!$B$20)/Hilfswerte!$B$21)-Hilfswerte!$B$28)^2+(((F1045-Hilfswerte!$B$22)/Hilfswerte!$B$23)-Hilfswerte!$B$29)^2+(((G1045-Hilfswerte!$B$24)/Hilfswerte!$B$25)-Hilfswerte!$B$30)^2),3)</f>
        <v>1.0009999999999999</v>
      </c>
      <c r="W1045" s="4">
        <f>ROUND(E1045*Hilfswerte!$B$31,0)</f>
        <v>1439</v>
      </c>
      <c r="X1045" s="4">
        <f t="shared" si="134"/>
        <v>1199</v>
      </c>
      <c r="Y1045" s="4" t="str">
        <f>IF(T1045="A - Top-Kunde","bereits Top-Kunde",IF(AND(V1045&lt;=Hilfswerte!$B$34,H1045&lt;0.5*W1045),"Hoch",IF(AND(V1045&lt;=Hilfswerte!$B$35,H1045&lt;0.7*W1045),"Mittel","Niedrig")))</f>
        <v>Mittel</v>
      </c>
      <c r="Z1045" s="4">
        <f t="shared" si="135"/>
        <v>2.1</v>
      </c>
      <c r="AA1045" s="4" t="str">
        <f>IF(J1045&gt;365,"Bereits abgewandert (Segment D)",IF(Z1045&gt;=Hilfswerte!$B$38,"Rot - akut gefaehrdet",IF(Z1045&gt;=Hilfswerte!$B$39,"Gelb - beobachten","Gruen - stabil")))</f>
        <v>Gruen - stabil</v>
      </c>
    </row>
    <row r="1046" spans="1:27" ht="15" customHeight="1" x14ac:dyDescent="0.25">
      <c r="A1046" s="4" t="s">
        <v>1388</v>
      </c>
      <c r="B1046" s="4" t="s">
        <v>402</v>
      </c>
      <c r="C1046" s="4" t="s">
        <v>65</v>
      </c>
      <c r="D1046" s="4" t="s">
        <v>30</v>
      </c>
      <c r="E1046" s="4">
        <v>80</v>
      </c>
      <c r="F1046" s="5">
        <v>25</v>
      </c>
      <c r="G1046" s="5">
        <v>21.2</v>
      </c>
      <c r="H1046" s="6">
        <v>5370</v>
      </c>
      <c r="I1046" s="4">
        <v>2</v>
      </c>
      <c r="J1046" s="4">
        <v>153</v>
      </c>
      <c r="K1046" s="4">
        <v>1</v>
      </c>
      <c r="L1046" s="4">
        <v>0</v>
      </c>
      <c r="M1046" s="4">
        <v>2</v>
      </c>
      <c r="N1046" s="5">
        <v>-8.5</v>
      </c>
      <c r="O1046" s="7">
        <f t="shared" si="128"/>
        <v>3</v>
      </c>
      <c r="P1046" s="7">
        <f t="shared" si="129"/>
        <v>2</v>
      </c>
      <c r="Q1046" s="7">
        <f t="shared" si="130"/>
        <v>4</v>
      </c>
      <c r="R1046" s="7">
        <f t="shared" si="131"/>
        <v>9</v>
      </c>
      <c r="S1046" s="8">
        <f t="shared" si="132"/>
        <v>79.8</v>
      </c>
      <c r="T1046" s="7" t="str">
        <f t="shared" si="133"/>
        <v>C - Entwicklungspotenzial</v>
      </c>
      <c r="U1046" s="4">
        <f>ROUND(((E1046-Hilfswerte!$B$20)/Hilfswerte!$B$21)+((F1046-Hilfswerte!$B$22)/Hilfswerte!$B$23)+((G1046-Hilfswerte!$B$24)/Hilfswerte!$B$25)+0.1*INDEX(Hilfswerte!$B$4:$B$15,MATCH(C1046,Hilfswerte!$A$4:$A$15,0)),2)</f>
        <v>1.47</v>
      </c>
      <c r="V1046" s="4">
        <f>ROUND(SQRT((((E1046-Hilfswerte!$B$20)/Hilfswerte!$B$21)-Hilfswerte!$B$28)^2+(((F1046-Hilfswerte!$B$22)/Hilfswerte!$B$23)-Hilfswerte!$B$29)^2+(((G1046-Hilfswerte!$B$24)/Hilfswerte!$B$25)-Hilfswerte!$B$30)^2),3)</f>
        <v>1.645</v>
      </c>
      <c r="W1046" s="4">
        <f>ROUND(E1046*Hilfswerte!$B$31,0)</f>
        <v>16444</v>
      </c>
      <c r="X1046" s="4">
        <f t="shared" si="134"/>
        <v>11074</v>
      </c>
      <c r="Y1046" s="4" t="str">
        <f>IF(T1046="A - Top-Kunde","bereits Top-Kunde",IF(AND(V1046&lt;=Hilfswerte!$B$34,H1046&lt;0.5*W1046),"Hoch",IF(AND(V1046&lt;=Hilfswerte!$B$35,H1046&lt;0.7*W1046),"Mittel","Niedrig")))</f>
        <v>Niedrig</v>
      </c>
      <c r="Z1046" s="4">
        <f t="shared" si="135"/>
        <v>14.1</v>
      </c>
      <c r="AA1046" s="4" t="str">
        <f>IF(J1046&gt;365,"Bereits abgewandert (Segment D)",IF(Z1046&gt;=Hilfswerte!$B$38,"Rot - akut gefaehrdet",IF(Z1046&gt;=Hilfswerte!$B$39,"Gelb - beobachten","Gruen - stabil")))</f>
        <v>Gelb - beobachten</v>
      </c>
    </row>
    <row r="1047" spans="1:27" ht="15" customHeight="1" x14ac:dyDescent="0.25">
      <c r="A1047" s="4" t="s">
        <v>1389</v>
      </c>
      <c r="B1047" s="4" t="s">
        <v>176</v>
      </c>
      <c r="C1047" s="4" t="s">
        <v>84</v>
      </c>
      <c r="D1047" s="4" t="s">
        <v>30</v>
      </c>
      <c r="E1047" s="4">
        <v>27</v>
      </c>
      <c r="F1047" s="5">
        <v>5.4</v>
      </c>
      <c r="G1047" s="5">
        <v>18.600000000000001</v>
      </c>
      <c r="H1047" s="6">
        <v>0</v>
      </c>
      <c r="I1047" s="4">
        <v>0</v>
      </c>
      <c r="J1047" s="4">
        <v>530</v>
      </c>
      <c r="K1047" s="4">
        <v>0</v>
      </c>
      <c r="L1047" s="4">
        <v>0</v>
      </c>
      <c r="M1047" s="4">
        <v>0</v>
      </c>
      <c r="N1047" s="5">
        <v>-75.2</v>
      </c>
      <c r="O1047" s="7">
        <f t="shared" si="128"/>
        <v>1</v>
      </c>
      <c r="P1047" s="7">
        <f t="shared" si="129"/>
        <v>1</v>
      </c>
      <c r="Q1047" s="7">
        <f t="shared" si="130"/>
        <v>1</v>
      </c>
      <c r="R1047" s="7">
        <f t="shared" si="131"/>
        <v>3</v>
      </c>
      <c r="S1047" s="8">
        <f t="shared" si="132"/>
        <v>-7.6</v>
      </c>
      <c r="T1047" s="7" t="str">
        <f t="shared" si="133"/>
        <v>D - Abwanderungsrisiko</v>
      </c>
      <c r="U1047" s="4">
        <f>ROUND(((E1047-Hilfswerte!$B$20)/Hilfswerte!$B$21)+((F1047-Hilfswerte!$B$22)/Hilfswerte!$B$23)+((G1047-Hilfswerte!$B$24)/Hilfswerte!$B$25)+0.1*INDEX(Hilfswerte!$B$4:$B$15,MATCH(C1047,Hilfswerte!$A$4:$A$15,0)),2)</f>
        <v>0.53</v>
      </c>
      <c r="V1047" s="4">
        <f>ROUND(SQRT((((E1047-Hilfswerte!$B$20)/Hilfswerte!$B$21)-Hilfswerte!$B$28)^2+(((F1047-Hilfswerte!$B$22)/Hilfswerte!$B$23)-Hilfswerte!$B$29)^2+(((G1047-Hilfswerte!$B$24)/Hilfswerte!$B$25)-Hilfswerte!$B$30)^2),3)</f>
        <v>1.44</v>
      </c>
      <c r="W1047" s="4">
        <f>ROUND(E1047*Hilfswerte!$B$31,0)</f>
        <v>5550</v>
      </c>
      <c r="X1047" s="4">
        <f t="shared" si="134"/>
        <v>5550</v>
      </c>
      <c r="Y1047" s="4" t="str">
        <f>IF(T1047="A - Top-Kunde","bereits Top-Kunde",IF(AND(V1047&lt;=Hilfswerte!$B$34,H1047&lt;0.5*W1047),"Hoch",IF(AND(V1047&lt;=Hilfswerte!$B$35,H1047&lt;0.7*W1047),"Mittel","Niedrig")))</f>
        <v>Niedrig</v>
      </c>
      <c r="Z1047" s="4">
        <f t="shared" si="135"/>
        <v>56.6</v>
      </c>
      <c r="AA1047" s="4" t="str">
        <f>IF(J1047&gt;365,"Bereits abgewandert (Segment D)",IF(Z1047&gt;=Hilfswerte!$B$38,"Rot - akut gefaehrdet",IF(Z1047&gt;=Hilfswerte!$B$39,"Gelb - beobachten","Gruen - stabil")))</f>
        <v>Bereits abgewandert (Segment D)</v>
      </c>
    </row>
    <row r="1048" spans="1:27" ht="15" customHeight="1" x14ac:dyDescent="0.25">
      <c r="A1048" s="4" t="s">
        <v>1390</v>
      </c>
      <c r="B1048" s="4" t="s">
        <v>273</v>
      </c>
      <c r="C1048" s="4" t="s">
        <v>62</v>
      </c>
      <c r="D1048" s="4" t="s">
        <v>30</v>
      </c>
      <c r="E1048" s="4">
        <v>34</v>
      </c>
      <c r="F1048" s="5">
        <v>6.1</v>
      </c>
      <c r="G1048" s="5">
        <v>14.8</v>
      </c>
      <c r="H1048" s="6">
        <v>4860</v>
      </c>
      <c r="I1048" s="4">
        <v>2</v>
      </c>
      <c r="J1048" s="4">
        <v>74</v>
      </c>
      <c r="K1048" s="4">
        <v>1</v>
      </c>
      <c r="L1048" s="4">
        <v>13</v>
      </c>
      <c r="M1048" s="4">
        <v>5</v>
      </c>
      <c r="N1048" s="5">
        <v>16.3</v>
      </c>
      <c r="O1048" s="7">
        <f t="shared" si="128"/>
        <v>4</v>
      </c>
      <c r="P1048" s="7">
        <f t="shared" si="129"/>
        <v>2</v>
      </c>
      <c r="Q1048" s="7">
        <f t="shared" si="130"/>
        <v>4</v>
      </c>
      <c r="R1048" s="7">
        <f t="shared" si="131"/>
        <v>10</v>
      </c>
      <c r="S1048" s="8">
        <f t="shared" si="132"/>
        <v>98.3</v>
      </c>
      <c r="T1048" s="7" t="str">
        <f t="shared" si="133"/>
        <v>C - Entwicklungspotenzial</v>
      </c>
      <c r="U1048" s="4">
        <f>ROUND(((E1048-Hilfswerte!$B$20)/Hilfswerte!$B$21)+((F1048-Hilfswerte!$B$22)/Hilfswerte!$B$23)+((G1048-Hilfswerte!$B$24)/Hilfswerte!$B$25)+0.1*INDEX(Hilfswerte!$B$4:$B$15,MATCH(C1048,Hilfswerte!$A$4:$A$15,0)),2)</f>
        <v>0.38</v>
      </c>
      <c r="V1048" s="4">
        <f>ROUND(SQRT((((E1048-Hilfswerte!$B$20)/Hilfswerte!$B$21)-Hilfswerte!$B$28)^2+(((F1048-Hilfswerte!$B$22)/Hilfswerte!$B$23)-Hilfswerte!$B$29)^2+(((G1048-Hilfswerte!$B$24)/Hilfswerte!$B$25)-Hilfswerte!$B$30)^2),3)</f>
        <v>0.98699999999999999</v>
      </c>
      <c r="W1048" s="4">
        <f>ROUND(E1048*Hilfswerte!$B$31,0)</f>
        <v>6989</v>
      </c>
      <c r="X1048" s="4">
        <f t="shared" si="134"/>
        <v>2129</v>
      </c>
      <c r="Y1048" s="4" t="str">
        <f>IF(T1048="A - Top-Kunde","bereits Top-Kunde",IF(AND(V1048&lt;=Hilfswerte!$B$34,H1048&lt;0.5*W1048),"Hoch",IF(AND(V1048&lt;=Hilfswerte!$B$35,H1048&lt;0.7*W1048),"Mittel","Niedrig")))</f>
        <v>Mittel</v>
      </c>
      <c r="Z1048" s="4">
        <f t="shared" si="135"/>
        <v>9.3000000000000007</v>
      </c>
      <c r="AA1048" s="4" t="str">
        <f>IF(J1048&gt;365,"Bereits abgewandert (Segment D)",IF(Z1048&gt;=Hilfswerte!$B$38,"Rot - akut gefaehrdet",IF(Z1048&gt;=Hilfswerte!$B$39,"Gelb - beobachten","Gruen - stabil")))</f>
        <v>Gruen - stabil</v>
      </c>
    </row>
    <row r="1049" spans="1:27" ht="15" customHeight="1" x14ac:dyDescent="0.25">
      <c r="A1049" s="4" t="s">
        <v>1391</v>
      </c>
      <c r="B1049" s="4" t="s">
        <v>630</v>
      </c>
      <c r="C1049" s="4" t="s">
        <v>33</v>
      </c>
      <c r="D1049" s="4" t="s">
        <v>30</v>
      </c>
      <c r="E1049" s="4">
        <v>7</v>
      </c>
      <c r="F1049" s="5">
        <v>1.4</v>
      </c>
      <c r="G1049" s="5">
        <v>9.9</v>
      </c>
      <c r="H1049" s="6">
        <v>150</v>
      </c>
      <c r="I1049" s="4">
        <v>1</v>
      </c>
      <c r="J1049" s="4">
        <v>217</v>
      </c>
      <c r="K1049" s="4">
        <v>0</v>
      </c>
      <c r="L1049" s="4">
        <v>8</v>
      </c>
      <c r="M1049" s="4">
        <v>2</v>
      </c>
      <c r="N1049" s="5">
        <v>6.4</v>
      </c>
      <c r="O1049" s="7">
        <f t="shared" si="128"/>
        <v>2</v>
      </c>
      <c r="P1049" s="7">
        <f t="shared" si="129"/>
        <v>1</v>
      </c>
      <c r="Q1049" s="7">
        <f t="shared" si="130"/>
        <v>2</v>
      </c>
      <c r="R1049" s="7">
        <f t="shared" si="131"/>
        <v>5</v>
      </c>
      <c r="S1049" s="8">
        <f t="shared" si="132"/>
        <v>50.8</v>
      </c>
      <c r="T1049" s="7" t="str">
        <f t="shared" si="133"/>
        <v>C - Entwicklungspotenzial</v>
      </c>
      <c r="U1049" s="4">
        <f>ROUND(((E1049-Hilfswerte!$B$20)/Hilfswerte!$B$21)+((F1049-Hilfswerte!$B$22)/Hilfswerte!$B$23)+((G1049-Hilfswerte!$B$24)/Hilfswerte!$B$25)+0.1*INDEX(Hilfswerte!$B$4:$B$15,MATCH(C1049,Hilfswerte!$A$4:$A$15,0)),2)</f>
        <v>-0.98</v>
      </c>
      <c r="V1049" s="4">
        <f>ROUND(SQRT((((E1049-Hilfswerte!$B$20)/Hilfswerte!$B$21)-Hilfswerte!$B$28)^2+(((F1049-Hilfswerte!$B$22)/Hilfswerte!$B$23)-Hilfswerte!$B$29)^2+(((G1049-Hilfswerte!$B$24)/Hilfswerte!$B$25)-Hilfswerte!$B$30)^2),3)</f>
        <v>0.97</v>
      </c>
      <c r="W1049" s="4">
        <f>ROUND(E1049*Hilfswerte!$B$31,0)</f>
        <v>1439</v>
      </c>
      <c r="X1049" s="4">
        <f t="shared" si="134"/>
        <v>1289</v>
      </c>
      <c r="Y1049" s="4" t="str">
        <f>IF(T1049="A - Top-Kunde","bereits Top-Kunde",IF(AND(V1049&lt;=Hilfswerte!$B$34,H1049&lt;0.5*W1049),"Hoch",IF(AND(V1049&lt;=Hilfswerte!$B$35,H1049&lt;0.7*W1049),"Mittel","Niedrig")))</f>
        <v>Mittel</v>
      </c>
      <c r="Z1049" s="4">
        <f t="shared" si="135"/>
        <v>12.5</v>
      </c>
      <c r="AA1049" s="4" t="str">
        <f>IF(J1049&gt;365,"Bereits abgewandert (Segment D)",IF(Z1049&gt;=Hilfswerte!$B$38,"Rot - akut gefaehrdet",IF(Z1049&gt;=Hilfswerte!$B$39,"Gelb - beobachten","Gruen - stabil")))</f>
        <v>Gruen - stabil</v>
      </c>
    </row>
    <row r="1050" spans="1:27" ht="15" customHeight="1" x14ac:dyDescent="0.25">
      <c r="A1050" s="4" t="s">
        <v>1392</v>
      </c>
      <c r="B1050" s="4" t="s">
        <v>350</v>
      </c>
      <c r="C1050" s="4" t="s">
        <v>74</v>
      </c>
      <c r="D1050" s="4" t="s">
        <v>30</v>
      </c>
      <c r="E1050" s="4">
        <v>127</v>
      </c>
      <c r="F1050" s="5">
        <v>22.8</v>
      </c>
      <c r="G1050" s="5">
        <v>8.3000000000000007</v>
      </c>
      <c r="H1050" s="6">
        <v>12060</v>
      </c>
      <c r="I1050" s="4">
        <v>2</v>
      </c>
      <c r="J1050" s="4">
        <v>193</v>
      </c>
      <c r="K1050" s="4">
        <v>0</v>
      </c>
      <c r="L1050" s="4">
        <v>16</v>
      </c>
      <c r="M1050" s="4">
        <v>4</v>
      </c>
      <c r="N1050" s="5">
        <v>35.6</v>
      </c>
      <c r="O1050" s="7">
        <f t="shared" si="128"/>
        <v>2</v>
      </c>
      <c r="P1050" s="7">
        <f t="shared" si="129"/>
        <v>2</v>
      </c>
      <c r="Q1050" s="7">
        <f t="shared" si="130"/>
        <v>5</v>
      </c>
      <c r="R1050" s="7">
        <f t="shared" si="131"/>
        <v>9</v>
      </c>
      <c r="S1050" s="8">
        <f t="shared" si="132"/>
        <v>103</v>
      </c>
      <c r="T1050" s="7" t="str">
        <f t="shared" si="133"/>
        <v>C - Entwicklungspotenzial</v>
      </c>
      <c r="U1050" s="4">
        <f>ROUND(((E1050-Hilfswerte!$B$20)/Hilfswerte!$B$21)+((F1050-Hilfswerte!$B$22)/Hilfswerte!$B$23)+((G1050-Hilfswerte!$B$24)/Hilfswerte!$B$25)+0.1*INDEX(Hilfswerte!$B$4:$B$15,MATCH(C1050,Hilfswerte!$A$4:$A$15,0)),2)</f>
        <v>-0.39</v>
      </c>
      <c r="V1050" s="4">
        <f>ROUND(SQRT((((E1050-Hilfswerte!$B$20)/Hilfswerte!$B$21)-Hilfswerte!$B$28)^2+(((F1050-Hilfswerte!$B$22)/Hilfswerte!$B$23)-Hilfswerte!$B$29)^2+(((G1050-Hilfswerte!$B$24)/Hilfswerte!$B$25)-Hilfswerte!$B$30)^2),3)</f>
        <v>0.56100000000000005</v>
      </c>
      <c r="W1050" s="4">
        <f>ROUND(E1050*Hilfswerte!$B$31,0)</f>
        <v>26104</v>
      </c>
      <c r="X1050" s="4">
        <f t="shared" si="134"/>
        <v>14044</v>
      </c>
      <c r="Y1050" s="4" t="str">
        <f>IF(T1050="A - Top-Kunde","bereits Top-Kunde",IF(AND(V1050&lt;=Hilfswerte!$B$34,H1050&lt;0.5*W1050),"Hoch",IF(AND(V1050&lt;=Hilfswerte!$B$35,H1050&lt;0.7*W1050),"Mittel","Niedrig")))</f>
        <v>Hoch</v>
      </c>
      <c r="Z1050" s="4">
        <f t="shared" si="135"/>
        <v>12.9</v>
      </c>
      <c r="AA1050" s="4" t="str">
        <f>IF(J1050&gt;365,"Bereits abgewandert (Segment D)",IF(Z1050&gt;=Hilfswerte!$B$38,"Rot - akut gefaehrdet",IF(Z1050&gt;=Hilfswerte!$B$39,"Gelb - beobachten","Gruen - stabil")))</f>
        <v>Gruen - stabil</v>
      </c>
    </row>
    <row r="1051" spans="1:27" ht="15" customHeight="1" x14ac:dyDescent="0.25">
      <c r="A1051" s="4" t="s">
        <v>1393</v>
      </c>
      <c r="B1051" s="4" t="s">
        <v>79</v>
      </c>
      <c r="C1051" s="4" t="s">
        <v>55</v>
      </c>
      <c r="D1051" s="4" t="s">
        <v>106</v>
      </c>
      <c r="E1051" s="4">
        <v>176</v>
      </c>
      <c r="F1051" s="5">
        <v>39</v>
      </c>
      <c r="G1051" s="5">
        <v>17.8</v>
      </c>
      <c r="H1051" s="6">
        <v>3680</v>
      </c>
      <c r="I1051" s="4">
        <v>1</v>
      </c>
      <c r="J1051" s="4">
        <v>204</v>
      </c>
      <c r="K1051" s="4">
        <v>0</v>
      </c>
      <c r="L1051" s="4">
        <v>10</v>
      </c>
      <c r="M1051" s="4">
        <v>2</v>
      </c>
      <c r="N1051" s="5">
        <v>3.7</v>
      </c>
      <c r="O1051" s="7">
        <f t="shared" si="128"/>
        <v>2</v>
      </c>
      <c r="P1051" s="7">
        <f t="shared" si="129"/>
        <v>1</v>
      </c>
      <c r="Q1051" s="7">
        <f t="shared" si="130"/>
        <v>4</v>
      </c>
      <c r="R1051" s="7">
        <f t="shared" si="131"/>
        <v>7</v>
      </c>
      <c r="S1051" s="8">
        <f t="shared" si="132"/>
        <v>68.900000000000006</v>
      </c>
      <c r="T1051" s="7" t="str">
        <f t="shared" si="133"/>
        <v>C - Entwicklungspotenzial</v>
      </c>
      <c r="U1051" s="4">
        <f>ROUND(((E1051-Hilfswerte!$B$20)/Hilfswerte!$B$21)+((F1051-Hilfswerte!$B$22)/Hilfswerte!$B$23)+((G1051-Hilfswerte!$B$24)/Hilfswerte!$B$25)+0.1*INDEX(Hilfswerte!$B$4:$B$15,MATCH(C1051,Hilfswerte!$A$4:$A$15,0)),2)</f>
        <v>1.94</v>
      </c>
      <c r="V1051" s="4">
        <f>ROUND(SQRT((((E1051-Hilfswerte!$B$20)/Hilfswerte!$B$21)-Hilfswerte!$B$28)^2+(((F1051-Hilfswerte!$B$22)/Hilfswerte!$B$23)-Hilfswerte!$B$29)^2+(((G1051-Hilfswerte!$B$24)/Hilfswerte!$B$25)-Hilfswerte!$B$30)^2),3)</f>
        <v>1.0469999999999999</v>
      </c>
      <c r="W1051" s="4">
        <f>ROUND(E1051*Hilfswerte!$B$31,0)</f>
        <v>36176</v>
      </c>
      <c r="X1051" s="4">
        <f t="shared" si="134"/>
        <v>32496</v>
      </c>
      <c r="Y1051" s="4" t="str">
        <f>IF(T1051="A - Top-Kunde","bereits Top-Kunde",IF(AND(V1051&lt;=Hilfswerte!$B$34,H1051&lt;0.5*W1051),"Hoch",IF(AND(V1051&lt;=Hilfswerte!$B$35,H1051&lt;0.7*W1051),"Mittel","Niedrig")))</f>
        <v>Mittel</v>
      </c>
      <c r="Z1051" s="4">
        <f t="shared" si="135"/>
        <v>12.2</v>
      </c>
      <c r="AA1051" s="4" t="str">
        <f>IF(J1051&gt;365,"Bereits abgewandert (Segment D)",IF(Z1051&gt;=Hilfswerte!$B$38,"Rot - akut gefaehrdet",IF(Z1051&gt;=Hilfswerte!$B$39,"Gelb - beobachten","Gruen - stabil")))</f>
        <v>Gruen - stabil</v>
      </c>
    </row>
    <row r="1052" spans="1:27" ht="15" customHeight="1" x14ac:dyDescent="0.25">
      <c r="A1052" s="4" t="s">
        <v>1394</v>
      </c>
      <c r="B1052" s="4" t="s">
        <v>514</v>
      </c>
      <c r="C1052" s="4" t="s">
        <v>33</v>
      </c>
      <c r="D1052" s="4" t="s">
        <v>30</v>
      </c>
      <c r="E1052" s="4">
        <v>130</v>
      </c>
      <c r="F1052" s="5">
        <v>36.799999999999997</v>
      </c>
      <c r="G1052" s="5">
        <v>13.2</v>
      </c>
      <c r="H1052" s="6">
        <v>8370</v>
      </c>
      <c r="I1052" s="4">
        <v>1</v>
      </c>
      <c r="J1052" s="4">
        <v>247</v>
      </c>
      <c r="K1052" s="4">
        <v>0</v>
      </c>
      <c r="L1052" s="4">
        <v>29</v>
      </c>
      <c r="M1052" s="4">
        <v>6</v>
      </c>
      <c r="N1052" s="5">
        <v>-1.2</v>
      </c>
      <c r="O1052" s="7">
        <f t="shared" si="128"/>
        <v>2</v>
      </c>
      <c r="P1052" s="7">
        <f t="shared" si="129"/>
        <v>1</v>
      </c>
      <c r="Q1052" s="7">
        <f t="shared" si="130"/>
        <v>5</v>
      </c>
      <c r="R1052" s="7">
        <f t="shared" si="131"/>
        <v>8</v>
      </c>
      <c r="S1052" s="8">
        <f t="shared" si="132"/>
        <v>70.7</v>
      </c>
      <c r="T1052" s="7" t="str">
        <f t="shared" si="133"/>
        <v>C - Entwicklungspotenzial</v>
      </c>
      <c r="U1052" s="4">
        <f>ROUND(((E1052-Hilfswerte!$B$20)/Hilfswerte!$B$21)+((F1052-Hilfswerte!$B$22)/Hilfswerte!$B$23)+((G1052-Hilfswerte!$B$24)/Hilfswerte!$B$25)+0.1*INDEX(Hilfswerte!$B$4:$B$15,MATCH(C1052,Hilfswerte!$A$4:$A$15,0)),2)</f>
        <v>0.71</v>
      </c>
      <c r="V1052" s="4">
        <f>ROUND(SQRT((((E1052-Hilfswerte!$B$20)/Hilfswerte!$B$21)-Hilfswerte!$B$28)^2+(((F1052-Hilfswerte!$B$22)/Hilfswerte!$B$23)-Hilfswerte!$B$29)^2+(((G1052-Hilfswerte!$B$24)/Hilfswerte!$B$25)-Hilfswerte!$B$30)^2),3)</f>
        <v>0.35399999999999998</v>
      </c>
      <c r="W1052" s="4">
        <f>ROUND(E1052*Hilfswerte!$B$31,0)</f>
        <v>26721</v>
      </c>
      <c r="X1052" s="4">
        <f t="shared" si="134"/>
        <v>18351</v>
      </c>
      <c r="Y1052" s="4" t="str">
        <f>IF(T1052="A - Top-Kunde","bereits Top-Kunde",IF(AND(V1052&lt;=Hilfswerte!$B$34,H1052&lt;0.5*W1052),"Hoch",IF(AND(V1052&lt;=Hilfswerte!$B$35,H1052&lt;0.7*W1052),"Mittel","Niedrig")))</f>
        <v>Hoch</v>
      </c>
      <c r="Z1052" s="4">
        <f t="shared" si="135"/>
        <v>18.600000000000001</v>
      </c>
      <c r="AA1052" s="4" t="str">
        <f>IF(J1052&gt;365,"Bereits abgewandert (Segment D)",IF(Z1052&gt;=Hilfswerte!$B$38,"Rot - akut gefaehrdet",IF(Z1052&gt;=Hilfswerte!$B$39,"Gelb - beobachten","Gruen - stabil")))</f>
        <v>Gelb - beobachten</v>
      </c>
    </row>
    <row r="1053" spans="1:27" ht="15" customHeight="1" x14ac:dyDescent="0.25">
      <c r="A1053" s="4" t="s">
        <v>1395</v>
      </c>
      <c r="B1053" s="4" t="s">
        <v>245</v>
      </c>
      <c r="C1053" s="4" t="s">
        <v>55</v>
      </c>
      <c r="D1053" s="4" t="s">
        <v>48</v>
      </c>
      <c r="E1053" s="4">
        <v>29</v>
      </c>
      <c r="F1053" s="5">
        <v>7.6</v>
      </c>
      <c r="G1053" s="5">
        <v>19.399999999999999</v>
      </c>
      <c r="H1053" s="6">
        <v>730</v>
      </c>
      <c r="I1053" s="4">
        <v>2</v>
      </c>
      <c r="J1053" s="4">
        <v>80</v>
      </c>
      <c r="K1053" s="4">
        <v>0</v>
      </c>
      <c r="L1053" s="4">
        <v>6</v>
      </c>
      <c r="M1053" s="4">
        <v>1</v>
      </c>
      <c r="N1053" s="5">
        <v>33.9</v>
      </c>
      <c r="O1053" s="7">
        <f t="shared" si="128"/>
        <v>4</v>
      </c>
      <c r="P1053" s="7">
        <f t="shared" si="129"/>
        <v>2</v>
      </c>
      <c r="Q1053" s="7">
        <f t="shared" si="130"/>
        <v>2</v>
      </c>
      <c r="R1053" s="7">
        <f t="shared" si="131"/>
        <v>8</v>
      </c>
      <c r="S1053" s="8">
        <f t="shared" si="132"/>
        <v>95.2</v>
      </c>
      <c r="T1053" s="7" t="str">
        <f t="shared" si="133"/>
        <v>C - Entwicklungspotenzial</v>
      </c>
      <c r="U1053" s="4">
        <f>ROUND(((E1053-Hilfswerte!$B$20)/Hilfswerte!$B$21)+((F1053-Hilfswerte!$B$22)/Hilfswerte!$B$23)+((G1053-Hilfswerte!$B$24)/Hilfswerte!$B$25)+0.1*INDEX(Hilfswerte!$B$4:$B$15,MATCH(C1053,Hilfswerte!$A$4:$A$15,0)),2)</f>
        <v>1</v>
      </c>
      <c r="V1053" s="4">
        <f>ROUND(SQRT((((E1053-Hilfswerte!$B$20)/Hilfswerte!$B$21)-Hilfswerte!$B$28)^2+(((F1053-Hilfswerte!$B$22)/Hilfswerte!$B$23)-Hilfswerte!$B$29)^2+(((G1053-Hilfswerte!$B$24)/Hilfswerte!$B$25)-Hilfswerte!$B$30)^2),3)</f>
        <v>1.528</v>
      </c>
      <c r="W1053" s="4">
        <f>ROUND(E1053*Hilfswerte!$B$31,0)</f>
        <v>5961</v>
      </c>
      <c r="X1053" s="4">
        <f t="shared" si="134"/>
        <v>5231</v>
      </c>
      <c r="Y1053" s="4" t="str">
        <f>IF(T1053="A - Top-Kunde","bereits Top-Kunde",IF(AND(V1053&lt;=Hilfswerte!$B$34,H1053&lt;0.5*W1053),"Hoch",IF(AND(V1053&lt;=Hilfswerte!$B$35,H1053&lt;0.7*W1053),"Mittel","Niedrig")))</f>
        <v>Niedrig</v>
      </c>
      <c r="Z1053" s="4">
        <f t="shared" si="135"/>
        <v>5.2</v>
      </c>
      <c r="AA1053" s="4" t="str">
        <f>IF(J1053&gt;365,"Bereits abgewandert (Segment D)",IF(Z1053&gt;=Hilfswerte!$B$38,"Rot - akut gefaehrdet",IF(Z1053&gt;=Hilfswerte!$B$39,"Gelb - beobachten","Gruen - stabil")))</f>
        <v>Gruen - stabil</v>
      </c>
    </row>
    <row r="1054" spans="1:27" ht="15" customHeight="1" x14ac:dyDescent="0.25">
      <c r="A1054" s="4" t="s">
        <v>1396</v>
      </c>
      <c r="B1054" s="4" t="s">
        <v>574</v>
      </c>
      <c r="C1054" s="4" t="s">
        <v>84</v>
      </c>
      <c r="D1054" s="4" t="s">
        <v>30</v>
      </c>
      <c r="E1054" s="4">
        <v>147</v>
      </c>
      <c r="F1054" s="5">
        <v>21.4</v>
      </c>
      <c r="G1054" s="5">
        <v>19.100000000000001</v>
      </c>
      <c r="H1054" s="6">
        <v>1790</v>
      </c>
      <c r="I1054" s="4">
        <v>2</v>
      </c>
      <c r="J1054" s="4">
        <v>31</v>
      </c>
      <c r="K1054" s="4">
        <v>0</v>
      </c>
      <c r="L1054" s="4">
        <v>19</v>
      </c>
      <c r="M1054" s="4">
        <v>1</v>
      </c>
      <c r="N1054" s="5">
        <v>13.1</v>
      </c>
      <c r="O1054" s="7">
        <f t="shared" si="128"/>
        <v>4</v>
      </c>
      <c r="P1054" s="7">
        <f t="shared" si="129"/>
        <v>2</v>
      </c>
      <c r="Q1054" s="7">
        <f t="shared" si="130"/>
        <v>3</v>
      </c>
      <c r="R1054" s="7">
        <f t="shared" si="131"/>
        <v>9</v>
      </c>
      <c r="S1054" s="8">
        <f t="shared" si="132"/>
        <v>90.9</v>
      </c>
      <c r="T1054" s="7" t="str">
        <f t="shared" si="133"/>
        <v>C - Entwicklungspotenzial</v>
      </c>
      <c r="U1054" s="4">
        <f>ROUND(((E1054-Hilfswerte!$B$20)/Hilfswerte!$B$21)+((F1054-Hilfswerte!$B$22)/Hilfswerte!$B$23)+((G1054-Hilfswerte!$B$24)/Hilfswerte!$B$25)+0.1*INDEX(Hilfswerte!$B$4:$B$15,MATCH(C1054,Hilfswerte!$A$4:$A$15,0)),2)</f>
        <v>1.41</v>
      </c>
      <c r="V1054" s="4">
        <f>ROUND(SQRT((((E1054-Hilfswerte!$B$20)/Hilfswerte!$B$21)-Hilfswerte!$B$28)^2+(((F1054-Hilfswerte!$B$22)/Hilfswerte!$B$23)-Hilfswerte!$B$29)^2+(((G1054-Hilfswerte!$B$24)/Hilfswerte!$B$25)-Hilfswerte!$B$30)^2),3)</f>
        <v>1.29</v>
      </c>
      <c r="W1054" s="4">
        <f>ROUND(E1054*Hilfswerte!$B$31,0)</f>
        <v>30215</v>
      </c>
      <c r="X1054" s="4">
        <f t="shared" si="134"/>
        <v>28425</v>
      </c>
      <c r="Y1054" s="4" t="str">
        <f>IF(T1054="A - Top-Kunde","bereits Top-Kunde",IF(AND(V1054&lt;=Hilfswerte!$B$34,H1054&lt;0.5*W1054),"Hoch",IF(AND(V1054&lt;=Hilfswerte!$B$35,H1054&lt;0.7*W1054),"Mittel","Niedrig")))</f>
        <v>Niedrig</v>
      </c>
      <c r="Z1054" s="4">
        <f t="shared" si="135"/>
        <v>5.4</v>
      </c>
      <c r="AA1054" s="4" t="str">
        <f>IF(J1054&gt;365,"Bereits abgewandert (Segment D)",IF(Z1054&gt;=Hilfswerte!$B$38,"Rot - akut gefaehrdet",IF(Z1054&gt;=Hilfswerte!$B$39,"Gelb - beobachten","Gruen - stabil")))</f>
        <v>Gruen - stabil</v>
      </c>
    </row>
    <row r="1055" spans="1:27" ht="15" customHeight="1" x14ac:dyDescent="0.25">
      <c r="A1055" s="4" t="s">
        <v>1397</v>
      </c>
      <c r="B1055" s="4" t="s">
        <v>314</v>
      </c>
      <c r="C1055" s="4" t="s">
        <v>29</v>
      </c>
      <c r="D1055" s="4" t="s">
        <v>30</v>
      </c>
      <c r="E1055" s="4">
        <v>148</v>
      </c>
      <c r="F1055" s="5">
        <v>34</v>
      </c>
      <c r="G1055" s="5">
        <v>2.5</v>
      </c>
      <c r="H1055" s="6">
        <v>26290</v>
      </c>
      <c r="I1055" s="4">
        <v>3</v>
      </c>
      <c r="J1055" s="4">
        <v>50</v>
      </c>
      <c r="K1055" s="4">
        <v>1</v>
      </c>
      <c r="L1055" s="4">
        <v>11</v>
      </c>
      <c r="M1055" s="4">
        <v>6</v>
      </c>
      <c r="N1055" s="5">
        <v>-0.2</v>
      </c>
      <c r="O1055" s="7">
        <f t="shared" si="128"/>
        <v>4</v>
      </c>
      <c r="P1055" s="7">
        <f t="shared" si="129"/>
        <v>3</v>
      </c>
      <c r="Q1055" s="7">
        <f t="shared" si="130"/>
        <v>5</v>
      </c>
      <c r="R1055" s="7">
        <f t="shared" si="131"/>
        <v>12</v>
      </c>
      <c r="S1055" s="8">
        <f t="shared" si="132"/>
        <v>110.6</v>
      </c>
      <c r="T1055" s="7" t="str">
        <f t="shared" si="133"/>
        <v>B - Kernkunde</v>
      </c>
      <c r="U1055" s="4">
        <f>ROUND(((E1055-Hilfswerte!$B$20)/Hilfswerte!$B$21)+((F1055-Hilfswerte!$B$22)/Hilfswerte!$B$23)+((G1055-Hilfswerte!$B$24)/Hilfswerte!$B$25)+0.1*INDEX(Hilfswerte!$B$4:$B$15,MATCH(C1055,Hilfswerte!$A$4:$A$15,0)),2)</f>
        <v>-0.73</v>
      </c>
      <c r="V1055" s="4">
        <f>ROUND(SQRT((((E1055-Hilfswerte!$B$20)/Hilfswerte!$B$21)-Hilfswerte!$B$28)^2+(((F1055-Hilfswerte!$B$22)/Hilfswerte!$B$23)-Hilfswerte!$B$29)^2+(((G1055-Hilfswerte!$B$24)/Hilfswerte!$B$25)-Hilfswerte!$B$30)^2),3)</f>
        <v>1.387</v>
      </c>
      <c r="W1055" s="4">
        <f>ROUND(E1055*Hilfswerte!$B$31,0)</f>
        <v>30421</v>
      </c>
      <c r="X1055" s="4">
        <f t="shared" si="134"/>
        <v>4131</v>
      </c>
      <c r="Y1055" s="4" t="str">
        <f>IF(T1055="A - Top-Kunde","bereits Top-Kunde",IF(AND(V1055&lt;=Hilfswerte!$B$34,H1055&lt;0.5*W1055),"Hoch",IF(AND(V1055&lt;=Hilfswerte!$B$35,H1055&lt;0.7*W1055),"Mittel","Niedrig")))</f>
        <v>Niedrig</v>
      </c>
      <c r="Z1055" s="4">
        <f t="shared" si="135"/>
        <v>7.8</v>
      </c>
      <c r="AA1055" s="4" t="str">
        <f>IF(J1055&gt;365,"Bereits abgewandert (Segment D)",IF(Z1055&gt;=Hilfswerte!$B$38,"Rot - akut gefaehrdet",IF(Z1055&gt;=Hilfswerte!$B$39,"Gelb - beobachten","Gruen - stabil")))</f>
        <v>Gruen - stabil</v>
      </c>
    </row>
    <row r="1056" spans="1:27" ht="15" customHeight="1" x14ac:dyDescent="0.25">
      <c r="A1056" s="4" t="s">
        <v>1398</v>
      </c>
      <c r="B1056" s="4" t="s">
        <v>1037</v>
      </c>
      <c r="C1056" s="4" t="s">
        <v>89</v>
      </c>
      <c r="D1056" s="4" t="s">
        <v>30</v>
      </c>
      <c r="E1056" s="4">
        <v>51</v>
      </c>
      <c r="F1056" s="5">
        <v>8.1</v>
      </c>
      <c r="G1056" s="5">
        <v>17.600000000000001</v>
      </c>
      <c r="H1056" s="6">
        <v>6580</v>
      </c>
      <c r="I1056" s="4">
        <v>3</v>
      </c>
      <c r="J1056" s="4">
        <v>169</v>
      </c>
      <c r="K1056" s="4">
        <v>0</v>
      </c>
      <c r="L1056" s="4">
        <v>6</v>
      </c>
      <c r="M1056" s="4">
        <v>6</v>
      </c>
      <c r="N1056" s="5">
        <v>7.2</v>
      </c>
      <c r="O1056" s="7">
        <f t="shared" si="128"/>
        <v>3</v>
      </c>
      <c r="P1056" s="7">
        <f t="shared" si="129"/>
        <v>3</v>
      </c>
      <c r="Q1056" s="7">
        <f t="shared" si="130"/>
        <v>4</v>
      </c>
      <c r="R1056" s="7">
        <f t="shared" si="131"/>
        <v>10</v>
      </c>
      <c r="S1056" s="8">
        <f t="shared" si="132"/>
        <v>101.8</v>
      </c>
      <c r="T1056" s="7" t="str">
        <f t="shared" si="133"/>
        <v>C - Entwicklungspotenzial</v>
      </c>
      <c r="U1056" s="4">
        <f>ROUND(((E1056-Hilfswerte!$B$20)/Hilfswerte!$B$21)+((F1056-Hilfswerte!$B$22)/Hilfswerte!$B$23)+((G1056-Hilfswerte!$B$24)/Hilfswerte!$B$25)+0.1*INDEX(Hilfswerte!$B$4:$B$15,MATCH(C1056,Hilfswerte!$A$4:$A$15,0)),2)</f>
        <v>0.81</v>
      </c>
      <c r="V1056" s="4">
        <f>ROUND(SQRT((((E1056-Hilfswerte!$B$20)/Hilfswerte!$B$21)-Hilfswerte!$B$28)^2+(((F1056-Hilfswerte!$B$22)/Hilfswerte!$B$23)-Hilfswerte!$B$29)^2+(((G1056-Hilfswerte!$B$24)/Hilfswerte!$B$25)-Hilfswerte!$B$30)^2),3)</f>
        <v>1.2490000000000001</v>
      </c>
      <c r="W1056" s="4">
        <f>ROUND(E1056*Hilfswerte!$B$31,0)</f>
        <v>10483</v>
      </c>
      <c r="X1056" s="4">
        <f t="shared" si="134"/>
        <v>3903</v>
      </c>
      <c r="Y1056" s="4" t="str">
        <f>IF(T1056="A - Top-Kunde","bereits Top-Kunde",IF(AND(V1056&lt;=Hilfswerte!$B$34,H1056&lt;0.5*W1056),"Hoch",IF(AND(V1056&lt;=Hilfswerte!$B$35,H1056&lt;0.7*W1056),"Mittel","Niedrig")))</f>
        <v>Niedrig</v>
      </c>
      <c r="Z1056" s="4">
        <f t="shared" si="135"/>
        <v>9.6999999999999993</v>
      </c>
      <c r="AA1056" s="4" t="str">
        <f>IF(J1056&gt;365,"Bereits abgewandert (Segment D)",IF(Z1056&gt;=Hilfswerte!$B$38,"Rot - akut gefaehrdet",IF(Z1056&gt;=Hilfswerte!$B$39,"Gelb - beobachten","Gruen - stabil")))</f>
        <v>Gruen - stabil</v>
      </c>
    </row>
    <row r="1057" spans="1:27" ht="15" customHeight="1" x14ac:dyDescent="0.25">
      <c r="A1057" s="4" t="s">
        <v>1399</v>
      </c>
      <c r="B1057" s="4" t="s">
        <v>279</v>
      </c>
      <c r="C1057" s="4" t="s">
        <v>47</v>
      </c>
      <c r="D1057" s="4" t="s">
        <v>30</v>
      </c>
      <c r="E1057" s="4">
        <v>266</v>
      </c>
      <c r="F1057" s="5">
        <v>52.7</v>
      </c>
      <c r="G1057" s="5">
        <v>0.7</v>
      </c>
      <c r="H1057" s="6">
        <v>12240</v>
      </c>
      <c r="I1057" s="4">
        <v>3</v>
      </c>
      <c r="J1057" s="4">
        <v>36</v>
      </c>
      <c r="K1057" s="4">
        <v>0</v>
      </c>
      <c r="L1057" s="4">
        <v>18</v>
      </c>
      <c r="M1057" s="4">
        <v>6</v>
      </c>
      <c r="N1057" s="5">
        <v>13</v>
      </c>
      <c r="O1057" s="7">
        <f t="shared" si="128"/>
        <v>4</v>
      </c>
      <c r="P1057" s="7">
        <f t="shared" si="129"/>
        <v>3</v>
      </c>
      <c r="Q1057" s="7">
        <f t="shared" si="130"/>
        <v>5</v>
      </c>
      <c r="R1057" s="7">
        <f t="shared" si="131"/>
        <v>12</v>
      </c>
      <c r="S1057" s="8">
        <f t="shared" si="132"/>
        <v>121.1</v>
      </c>
      <c r="T1057" s="7" t="str">
        <f t="shared" si="133"/>
        <v>B - Kernkunde</v>
      </c>
      <c r="U1057" s="4">
        <f>ROUND(((E1057-Hilfswerte!$B$20)/Hilfswerte!$B$21)+((F1057-Hilfswerte!$B$22)/Hilfswerte!$B$23)+((G1057-Hilfswerte!$B$24)/Hilfswerte!$B$25)+0.1*INDEX(Hilfswerte!$B$4:$B$15,MATCH(C1057,Hilfswerte!$A$4:$A$15,0)),2)</f>
        <v>-0.36</v>
      </c>
      <c r="V1057" s="4">
        <f>ROUND(SQRT((((E1057-Hilfswerte!$B$20)/Hilfswerte!$B$21)-Hilfswerte!$B$28)^2+(((F1057-Hilfswerte!$B$22)/Hilfswerte!$B$23)-Hilfswerte!$B$29)^2+(((G1057-Hilfswerte!$B$24)/Hilfswerte!$B$25)-Hilfswerte!$B$30)^2),3)</f>
        <v>1.7430000000000001</v>
      </c>
      <c r="W1057" s="4">
        <f>ROUND(E1057*Hilfswerte!$B$31,0)</f>
        <v>54675</v>
      </c>
      <c r="X1057" s="4">
        <f t="shared" si="134"/>
        <v>42435</v>
      </c>
      <c r="Y1057" s="4" t="str">
        <f>IF(T1057="A - Top-Kunde","bereits Top-Kunde",IF(AND(V1057&lt;=Hilfswerte!$B$34,H1057&lt;0.5*W1057),"Hoch",IF(AND(V1057&lt;=Hilfswerte!$B$35,H1057&lt;0.7*W1057),"Mittel","Niedrig")))</f>
        <v>Niedrig</v>
      </c>
      <c r="Z1057" s="4">
        <f t="shared" si="135"/>
        <v>5.4</v>
      </c>
      <c r="AA1057" s="4" t="str">
        <f>IF(J1057&gt;365,"Bereits abgewandert (Segment D)",IF(Z1057&gt;=Hilfswerte!$B$38,"Rot - akut gefaehrdet",IF(Z1057&gt;=Hilfswerte!$B$39,"Gelb - beobachten","Gruen - stabil")))</f>
        <v>Gruen - stabil</v>
      </c>
    </row>
    <row r="1058" spans="1:27" ht="15" customHeight="1" x14ac:dyDescent="0.25">
      <c r="A1058" s="4" t="s">
        <v>1400</v>
      </c>
      <c r="B1058" s="4" t="s">
        <v>1229</v>
      </c>
      <c r="C1058" s="4" t="s">
        <v>89</v>
      </c>
      <c r="D1058" s="4" t="s">
        <v>30</v>
      </c>
      <c r="E1058" s="4">
        <v>111</v>
      </c>
      <c r="F1058" s="5">
        <v>24.7</v>
      </c>
      <c r="G1058" s="5">
        <v>4.3</v>
      </c>
      <c r="H1058" s="6">
        <v>21660</v>
      </c>
      <c r="I1058" s="4">
        <v>6</v>
      </c>
      <c r="J1058" s="4">
        <v>21</v>
      </c>
      <c r="K1058" s="4">
        <v>1</v>
      </c>
      <c r="L1058" s="4">
        <v>5</v>
      </c>
      <c r="M1058" s="4">
        <v>3</v>
      </c>
      <c r="N1058" s="5">
        <v>4.4000000000000004</v>
      </c>
      <c r="O1058" s="7">
        <f t="shared" si="128"/>
        <v>5</v>
      </c>
      <c r="P1058" s="7">
        <f t="shared" si="129"/>
        <v>5</v>
      </c>
      <c r="Q1058" s="7">
        <f t="shared" si="130"/>
        <v>5</v>
      </c>
      <c r="R1058" s="7">
        <f t="shared" si="131"/>
        <v>15</v>
      </c>
      <c r="S1058" s="8">
        <f t="shared" si="132"/>
        <v>144.69999999999999</v>
      </c>
      <c r="T1058" s="7" t="str">
        <f t="shared" si="133"/>
        <v>A - Top-Kunde</v>
      </c>
      <c r="U1058" s="4">
        <f>ROUND(((E1058-Hilfswerte!$B$20)/Hilfswerte!$B$21)+((F1058-Hilfswerte!$B$22)/Hilfswerte!$B$23)+((G1058-Hilfswerte!$B$24)/Hilfswerte!$B$25)+0.1*INDEX(Hilfswerte!$B$4:$B$15,MATCH(C1058,Hilfswerte!$A$4:$A$15,0)),2)</f>
        <v>-0.74</v>
      </c>
      <c r="V1058" s="4">
        <f>ROUND(SQRT((((E1058-Hilfswerte!$B$20)/Hilfswerte!$B$21)-Hilfswerte!$B$28)^2+(((F1058-Hilfswerte!$B$22)/Hilfswerte!$B$23)-Hilfswerte!$B$29)^2+(((G1058-Hilfswerte!$B$24)/Hilfswerte!$B$25)-Hilfswerte!$B$30)^2),3)</f>
        <v>1.147</v>
      </c>
      <c r="W1058" s="4">
        <f>ROUND(E1058*Hilfswerte!$B$31,0)</f>
        <v>22816</v>
      </c>
      <c r="X1058" s="4">
        <f t="shared" si="134"/>
        <v>1156</v>
      </c>
      <c r="Y1058" s="4" t="str">
        <f>IF(T1058="A - Top-Kunde","bereits Top-Kunde",IF(AND(V1058&lt;=Hilfswerte!$B$34,H1058&lt;0.5*W1058),"Hoch",IF(AND(V1058&lt;=Hilfswerte!$B$35,H1058&lt;0.7*W1058),"Mittel","Niedrig")))</f>
        <v>bereits Top-Kunde</v>
      </c>
      <c r="Z1058" s="4">
        <f t="shared" si="135"/>
        <v>5.0999999999999996</v>
      </c>
      <c r="AA1058" s="4" t="str">
        <f>IF(J1058&gt;365,"Bereits abgewandert (Segment D)",IF(Z1058&gt;=Hilfswerte!$B$38,"Rot - akut gefaehrdet",IF(Z1058&gt;=Hilfswerte!$B$39,"Gelb - beobachten","Gruen - stabil")))</f>
        <v>Gruen - stabil</v>
      </c>
    </row>
    <row r="1059" spans="1:27" ht="15" customHeight="1" x14ac:dyDescent="0.25">
      <c r="A1059" s="4" t="s">
        <v>1401</v>
      </c>
      <c r="B1059" s="4" t="s">
        <v>350</v>
      </c>
      <c r="C1059" s="4" t="s">
        <v>65</v>
      </c>
      <c r="D1059" s="4" t="s">
        <v>93</v>
      </c>
      <c r="E1059" s="4">
        <v>37</v>
      </c>
      <c r="F1059" s="5">
        <v>12.3</v>
      </c>
      <c r="G1059" s="5">
        <v>14.1</v>
      </c>
      <c r="H1059" s="6">
        <v>980</v>
      </c>
      <c r="I1059" s="4">
        <v>3</v>
      </c>
      <c r="J1059" s="4">
        <v>48</v>
      </c>
      <c r="K1059" s="4">
        <v>1</v>
      </c>
      <c r="L1059" s="4">
        <v>1</v>
      </c>
      <c r="M1059" s="4">
        <v>1</v>
      </c>
      <c r="N1059" s="5">
        <v>-4.0999999999999996</v>
      </c>
      <c r="O1059" s="7">
        <f t="shared" si="128"/>
        <v>4</v>
      </c>
      <c r="P1059" s="7">
        <f t="shared" si="129"/>
        <v>3</v>
      </c>
      <c r="Q1059" s="7">
        <f t="shared" si="130"/>
        <v>2</v>
      </c>
      <c r="R1059" s="7">
        <f t="shared" si="131"/>
        <v>9</v>
      </c>
      <c r="S1059" s="8">
        <f t="shared" si="132"/>
        <v>81.7</v>
      </c>
      <c r="T1059" s="7" t="str">
        <f t="shared" si="133"/>
        <v>C - Entwicklungspotenzial</v>
      </c>
      <c r="U1059" s="4">
        <f>ROUND(((E1059-Hilfswerte!$B$20)/Hilfswerte!$B$21)+((F1059-Hilfswerte!$B$22)/Hilfswerte!$B$23)+((G1059-Hilfswerte!$B$24)/Hilfswerte!$B$25)+0.1*INDEX(Hilfswerte!$B$4:$B$15,MATCH(C1059,Hilfswerte!$A$4:$A$15,0)),2)</f>
        <v>-7.0000000000000007E-2</v>
      </c>
      <c r="V1059" s="4">
        <f>ROUND(SQRT((((E1059-Hilfswerte!$B$20)/Hilfswerte!$B$21)-Hilfswerte!$B$28)^2+(((F1059-Hilfswerte!$B$22)/Hilfswerte!$B$23)-Hilfswerte!$B$29)^2+(((G1059-Hilfswerte!$B$24)/Hilfswerte!$B$25)-Hilfswerte!$B$30)^2),3)</f>
        <v>0.85399999999999998</v>
      </c>
      <c r="W1059" s="4">
        <f>ROUND(E1059*Hilfswerte!$B$31,0)</f>
        <v>7605</v>
      </c>
      <c r="X1059" s="4">
        <f t="shared" si="134"/>
        <v>6625</v>
      </c>
      <c r="Y1059" s="4" t="str">
        <f>IF(T1059="A - Top-Kunde","bereits Top-Kunde",IF(AND(V1059&lt;=Hilfswerte!$B$34,H1059&lt;0.5*W1059),"Hoch",IF(AND(V1059&lt;=Hilfswerte!$B$35,H1059&lt;0.7*W1059),"Mittel","Niedrig")))</f>
        <v>Mittel</v>
      </c>
      <c r="Z1059" s="4">
        <f t="shared" si="135"/>
        <v>7.2</v>
      </c>
      <c r="AA1059" s="4" t="str">
        <f>IF(J1059&gt;365,"Bereits abgewandert (Segment D)",IF(Z1059&gt;=Hilfswerte!$B$38,"Rot - akut gefaehrdet",IF(Z1059&gt;=Hilfswerte!$B$39,"Gelb - beobachten","Gruen - stabil")))</f>
        <v>Gruen - stabil</v>
      </c>
    </row>
    <row r="1060" spans="1:27" ht="15" customHeight="1" x14ac:dyDescent="0.25">
      <c r="A1060" s="4" t="s">
        <v>1402</v>
      </c>
      <c r="B1060" s="4" t="s">
        <v>192</v>
      </c>
      <c r="C1060" s="4" t="s">
        <v>55</v>
      </c>
      <c r="D1060" s="4" t="s">
        <v>48</v>
      </c>
      <c r="E1060" s="4">
        <v>185</v>
      </c>
      <c r="F1060" s="5">
        <v>40.6</v>
      </c>
      <c r="G1060" s="5">
        <v>15.8</v>
      </c>
      <c r="H1060" s="6">
        <v>68320</v>
      </c>
      <c r="I1060" s="4">
        <v>3</v>
      </c>
      <c r="J1060" s="4">
        <v>27</v>
      </c>
      <c r="K1060" s="4">
        <v>0</v>
      </c>
      <c r="L1060" s="4">
        <v>6</v>
      </c>
      <c r="M1060" s="4">
        <v>3</v>
      </c>
      <c r="N1060" s="5">
        <v>7.7</v>
      </c>
      <c r="O1060" s="7">
        <f t="shared" si="128"/>
        <v>5</v>
      </c>
      <c r="P1060" s="7">
        <f t="shared" si="129"/>
        <v>3</v>
      </c>
      <c r="Q1060" s="7">
        <f t="shared" si="130"/>
        <v>5</v>
      </c>
      <c r="R1060" s="7">
        <f t="shared" si="131"/>
        <v>13</v>
      </c>
      <c r="S1060" s="8">
        <f t="shared" si="132"/>
        <v>132.1</v>
      </c>
      <c r="T1060" s="7" t="str">
        <f t="shared" si="133"/>
        <v>A - Top-Kunde</v>
      </c>
      <c r="U1060" s="4">
        <f>ROUND(((E1060-Hilfswerte!$B$20)/Hilfswerte!$B$21)+((F1060-Hilfswerte!$B$22)/Hilfswerte!$B$23)+((G1060-Hilfswerte!$B$24)/Hilfswerte!$B$25)+0.1*INDEX(Hilfswerte!$B$4:$B$15,MATCH(C1060,Hilfswerte!$A$4:$A$15,0)),2)</f>
        <v>1.69</v>
      </c>
      <c r="V1060" s="4">
        <f>ROUND(SQRT((((E1060-Hilfswerte!$B$20)/Hilfswerte!$B$21)-Hilfswerte!$B$28)^2+(((F1060-Hilfswerte!$B$22)/Hilfswerte!$B$23)-Hilfswerte!$B$29)^2+(((G1060-Hilfswerte!$B$24)/Hilfswerte!$B$25)-Hilfswerte!$B$30)^2),3)</f>
        <v>0.73499999999999999</v>
      </c>
      <c r="W1060" s="4">
        <f>ROUND(E1060*Hilfswerte!$B$31,0)</f>
        <v>38026</v>
      </c>
      <c r="X1060" s="4">
        <f t="shared" si="134"/>
        <v>0</v>
      </c>
      <c r="Y1060" s="4" t="str">
        <f>IF(T1060="A - Top-Kunde","bereits Top-Kunde",IF(AND(V1060&lt;=Hilfswerte!$B$34,H1060&lt;0.5*W1060),"Hoch",IF(AND(V1060&lt;=Hilfswerte!$B$35,H1060&lt;0.7*W1060),"Mittel","Niedrig")))</f>
        <v>bereits Top-Kunde</v>
      </c>
      <c r="Z1060" s="4">
        <f t="shared" si="135"/>
        <v>2.6</v>
      </c>
      <c r="AA1060" s="4" t="str">
        <f>IF(J1060&gt;365,"Bereits abgewandert (Segment D)",IF(Z1060&gt;=Hilfswerte!$B$38,"Rot - akut gefaehrdet",IF(Z1060&gt;=Hilfswerte!$B$39,"Gelb - beobachten","Gruen - stabil")))</f>
        <v>Gruen - stabil</v>
      </c>
    </row>
    <row r="1061" spans="1:27" ht="15" customHeight="1" x14ac:dyDescent="0.25">
      <c r="A1061" s="4" t="s">
        <v>1403</v>
      </c>
      <c r="B1061" s="4" t="s">
        <v>834</v>
      </c>
      <c r="C1061" s="4" t="s">
        <v>47</v>
      </c>
      <c r="D1061" s="4" t="s">
        <v>30</v>
      </c>
      <c r="E1061" s="4">
        <v>34</v>
      </c>
      <c r="F1061" s="5">
        <v>12.9</v>
      </c>
      <c r="G1061" s="5">
        <v>6.6</v>
      </c>
      <c r="H1061" s="6">
        <v>0</v>
      </c>
      <c r="I1061" s="4">
        <v>0</v>
      </c>
      <c r="J1061" s="4">
        <v>513</v>
      </c>
      <c r="K1061" s="4">
        <v>0</v>
      </c>
      <c r="L1061" s="4">
        <v>3</v>
      </c>
      <c r="M1061" s="4">
        <v>0</v>
      </c>
      <c r="N1061" s="5">
        <v>-87.3</v>
      </c>
      <c r="O1061" s="7">
        <f t="shared" si="128"/>
        <v>1</v>
      </c>
      <c r="P1061" s="7">
        <f t="shared" si="129"/>
        <v>1</v>
      </c>
      <c r="Q1061" s="7">
        <f t="shared" si="130"/>
        <v>1</v>
      </c>
      <c r="R1061" s="7">
        <f t="shared" si="131"/>
        <v>3</v>
      </c>
      <c r="S1061" s="8">
        <f t="shared" si="132"/>
        <v>-14.6</v>
      </c>
      <c r="T1061" s="7" t="str">
        <f t="shared" si="133"/>
        <v>D - Abwanderungsrisiko</v>
      </c>
      <c r="U1061" s="4">
        <f>ROUND(((E1061-Hilfswerte!$B$20)/Hilfswerte!$B$21)+((F1061-Hilfswerte!$B$22)/Hilfswerte!$B$23)+((G1061-Hilfswerte!$B$24)/Hilfswerte!$B$25)+0.1*INDEX(Hilfswerte!$B$4:$B$15,MATCH(C1061,Hilfswerte!$A$4:$A$15,0)),2)</f>
        <v>-1.1299999999999999</v>
      </c>
      <c r="V1061" s="4">
        <f>ROUND(SQRT((((E1061-Hilfswerte!$B$20)/Hilfswerte!$B$21)-Hilfswerte!$B$28)^2+(((F1061-Hilfswerte!$B$22)/Hilfswerte!$B$23)-Hilfswerte!$B$29)^2+(((G1061-Hilfswerte!$B$24)/Hilfswerte!$B$25)-Hilfswerte!$B$30)^2),3)</f>
        <v>1.03</v>
      </c>
      <c r="W1061" s="4">
        <f>ROUND(E1061*Hilfswerte!$B$31,0)</f>
        <v>6989</v>
      </c>
      <c r="X1061" s="4">
        <f t="shared" si="134"/>
        <v>6989</v>
      </c>
      <c r="Y1061" s="4" t="str">
        <f>IF(T1061="A - Top-Kunde","bereits Top-Kunde",IF(AND(V1061&lt;=Hilfswerte!$B$34,H1061&lt;0.5*W1061),"Hoch",IF(AND(V1061&lt;=Hilfswerte!$B$35,H1061&lt;0.7*W1061),"Mittel","Niedrig")))</f>
        <v>Mittel</v>
      </c>
      <c r="Z1061" s="4">
        <f t="shared" si="135"/>
        <v>61.2</v>
      </c>
      <c r="AA1061" s="4" t="str">
        <f>IF(J1061&gt;365,"Bereits abgewandert (Segment D)",IF(Z1061&gt;=Hilfswerte!$B$38,"Rot - akut gefaehrdet",IF(Z1061&gt;=Hilfswerte!$B$39,"Gelb - beobachten","Gruen - stabil")))</f>
        <v>Bereits abgewandert (Segment D)</v>
      </c>
    </row>
    <row r="1062" spans="1:27" ht="15" customHeight="1" x14ac:dyDescent="0.25">
      <c r="A1062" s="4" t="s">
        <v>1404</v>
      </c>
      <c r="B1062" s="4" t="s">
        <v>430</v>
      </c>
      <c r="C1062" s="4" t="s">
        <v>29</v>
      </c>
      <c r="D1062" s="4" t="s">
        <v>122</v>
      </c>
      <c r="E1062" s="4">
        <v>56</v>
      </c>
      <c r="F1062" s="5">
        <v>13.4</v>
      </c>
      <c r="G1062" s="5">
        <v>7.1</v>
      </c>
      <c r="H1062" s="6">
        <v>3840</v>
      </c>
      <c r="I1062" s="4">
        <v>3</v>
      </c>
      <c r="J1062" s="4">
        <v>18</v>
      </c>
      <c r="K1062" s="4">
        <v>1</v>
      </c>
      <c r="L1062" s="4">
        <v>-2</v>
      </c>
      <c r="M1062" s="4">
        <v>2</v>
      </c>
      <c r="N1062" s="5">
        <v>7.3</v>
      </c>
      <c r="O1062" s="7">
        <f t="shared" si="128"/>
        <v>5</v>
      </c>
      <c r="P1062" s="7">
        <f t="shared" si="129"/>
        <v>3</v>
      </c>
      <c r="Q1062" s="7">
        <f t="shared" si="130"/>
        <v>4</v>
      </c>
      <c r="R1062" s="7">
        <f t="shared" si="131"/>
        <v>12</v>
      </c>
      <c r="S1062" s="8">
        <f t="shared" si="132"/>
        <v>117.7</v>
      </c>
      <c r="T1062" s="7" t="str">
        <f t="shared" si="133"/>
        <v>B - Kernkunde</v>
      </c>
      <c r="U1062" s="4">
        <f>ROUND(((E1062-Hilfswerte!$B$20)/Hilfswerte!$B$21)+((F1062-Hilfswerte!$B$22)/Hilfswerte!$B$23)+((G1062-Hilfswerte!$B$24)/Hilfswerte!$B$25)+0.1*INDEX(Hilfswerte!$B$4:$B$15,MATCH(C1062,Hilfswerte!$A$4:$A$15,0)),2)</f>
        <v>-0.76</v>
      </c>
      <c r="V1062" s="4">
        <f>ROUND(SQRT((((E1062-Hilfswerte!$B$20)/Hilfswerte!$B$21)-Hilfswerte!$B$28)^2+(((F1062-Hilfswerte!$B$22)/Hilfswerte!$B$23)-Hilfswerte!$B$29)^2+(((G1062-Hilfswerte!$B$24)/Hilfswerte!$B$25)-Hilfswerte!$B$30)^2),3)</f>
        <v>0.91900000000000004</v>
      </c>
      <c r="W1062" s="4">
        <f>ROUND(E1062*Hilfswerte!$B$31,0)</f>
        <v>11511</v>
      </c>
      <c r="X1062" s="4">
        <f t="shared" si="134"/>
        <v>7671</v>
      </c>
      <c r="Y1062" s="4" t="str">
        <f>IF(T1062="A - Top-Kunde","bereits Top-Kunde",IF(AND(V1062&lt;=Hilfswerte!$B$34,H1062&lt;0.5*W1062),"Hoch",IF(AND(V1062&lt;=Hilfswerte!$B$35,H1062&lt;0.7*W1062),"Mittel","Niedrig")))</f>
        <v>Mittel</v>
      </c>
      <c r="Z1062" s="4">
        <f t="shared" si="135"/>
        <v>3.9</v>
      </c>
      <c r="AA1062" s="4" t="str">
        <f>IF(J1062&gt;365,"Bereits abgewandert (Segment D)",IF(Z1062&gt;=Hilfswerte!$B$38,"Rot - akut gefaehrdet",IF(Z1062&gt;=Hilfswerte!$B$39,"Gelb - beobachten","Gruen - stabil")))</f>
        <v>Gruen - stabil</v>
      </c>
    </row>
    <row r="1063" spans="1:27" ht="15" customHeight="1" x14ac:dyDescent="0.25">
      <c r="A1063" s="4" t="s">
        <v>1405</v>
      </c>
      <c r="B1063" s="4" t="s">
        <v>782</v>
      </c>
      <c r="C1063" s="4" t="s">
        <v>59</v>
      </c>
      <c r="D1063" s="4" t="s">
        <v>52</v>
      </c>
      <c r="E1063" s="4">
        <v>23</v>
      </c>
      <c r="F1063" s="5">
        <v>5.3</v>
      </c>
      <c r="G1063" s="5">
        <v>9.8000000000000007</v>
      </c>
      <c r="H1063" s="6">
        <v>1190</v>
      </c>
      <c r="I1063" s="4">
        <v>1</v>
      </c>
      <c r="J1063" s="4">
        <v>174</v>
      </c>
      <c r="K1063" s="4">
        <v>0</v>
      </c>
      <c r="L1063" s="4">
        <v>-5</v>
      </c>
      <c r="M1063" s="4">
        <v>3</v>
      </c>
      <c r="N1063" s="5">
        <v>20.2</v>
      </c>
      <c r="O1063" s="7">
        <f t="shared" si="128"/>
        <v>3</v>
      </c>
      <c r="P1063" s="7">
        <f t="shared" si="129"/>
        <v>1</v>
      </c>
      <c r="Q1063" s="7">
        <f t="shared" si="130"/>
        <v>3</v>
      </c>
      <c r="R1063" s="7">
        <f t="shared" si="131"/>
        <v>7</v>
      </c>
      <c r="S1063" s="8">
        <f t="shared" si="132"/>
        <v>80.099999999999994</v>
      </c>
      <c r="T1063" s="7" t="str">
        <f t="shared" si="133"/>
        <v>C - Entwicklungspotenzial</v>
      </c>
      <c r="U1063" s="4">
        <f>ROUND(((E1063-Hilfswerte!$B$20)/Hilfswerte!$B$21)+((F1063-Hilfswerte!$B$22)/Hilfswerte!$B$23)+((G1063-Hilfswerte!$B$24)/Hilfswerte!$B$25)+0.1*INDEX(Hilfswerte!$B$4:$B$15,MATCH(C1063,Hilfswerte!$A$4:$A$15,0)),2)</f>
        <v>-0.96</v>
      </c>
      <c r="V1063" s="4">
        <f>ROUND(SQRT((((E1063-Hilfswerte!$B$20)/Hilfswerte!$B$21)-Hilfswerte!$B$28)^2+(((F1063-Hilfswerte!$B$22)/Hilfswerte!$B$23)-Hilfswerte!$B$29)^2+(((G1063-Hilfswerte!$B$24)/Hilfswerte!$B$25)-Hilfswerte!$B$30)^2),3)</f>
        <v>0.878</v>
      </c>
      <c r="W1063" s="4">
        <f>ROUND(E1063*Hilfswerte!$B$31,0)</f>
        <v>4728</v>
      </c>
      <c r="X1063" s="4">
        <f t="shared" si="134"/>
        <v>3538</v>
      </c>
      <c r="Y1063" s="4" t="str">
        <f>IF(T1063="A - Top-Kunde","bereits Top-Kunde",IF(AND(V1063&lt;=Hilfswerte!$B$34,H1063&lt;0.5*W1063),"Hoch",IF(AND(V1063&lt;=Hilfswerte!$B$35,H1063&lt;0.7*W1063),"Mittel","Niedrig")))</f>
        <v>Mittel</v>
      </c>
      <c r="Z1063" s="4">
        <f t="shared" si="135"/>
        <v>8.6999999999999993</v>
      </c>
      <c r="AA1063" s="4" t="str">
        <f>IF(J1063&gt;365,"Bereits abgewandert (Segment D)",IF(Z1063&gt;=Hilfswerte!$B$38,"Rot - akut gefaehrdet",IF(Z1063&gt;=Hilfswerte!$B$39,"Gelb - beobachten","Gruen - stabil")))</f>
        <v>Gruen - stabil</v>
      </c>
    </row>
    <row r="1064" spans="1:27" ht="15" customHeight="1" x14ac:dyDescent="0.25">
      <c r="A1064" s="4" t="s">
        <v>1406</v>
      </c>
      <c r="B1064" s="4" t="s">
        <v>114</v>
      </c>
      <c r="C1064" s="4" t="s">
        <v>47</v>
      </c>
      <c r="D1064" s="4" t="s">
        <v>30</v>
      </c>
      <c r="E1064" s="4">
        <v>219</v>
      </c>
      <c r="F1064" s="5">
        <v>56.2</v>
      </c>
      <c r="G1064" s="5">
        <v>19.100000000000001</v>
      </c>
      <c r="H1064" s="6">
        <v>1880</v>
      </c>
      <c r="I1064" s="4">
        <v>1</v>
      </c>
      <c r="J1064" s="4">
        <v>320</v>
      </c>
      <c r="K1064" s="4">
        <v>0</v>
      </c>
      <c r="L1064" s="4">
        <v>-5</v>
      </c>
      <c r="M1064" s="4">
        <v>2</v>
      </c>
      <c r="N1064" s="5">
        <v>26.1</v>
      </c>
      <c r="O1064" s="7">
        <f t="shared" si="128"/>
        <v>2</v>
      </c>
      <c r="P1064" s="7">
        <f t="shared" si="129"/>
        <v>1</v>
      </c>
      <c r="Q1064" s="7">
        <f t="shared" si="130"/>
        <v>3</v>
      </c>
      <c r="R1064" s="7">
        <f t="shared" si="131"/>
        <v>6</v>
      </c>
      <c r="S1064" s="8">
        <f t="shared" si="132"/>
        <v>73.099999999999994</v>
      </c>
      <c r="T1064" s="7" t="str">
        <f t="shared" si="133"/>
        <v>C - Entwicklungspotenzial</v>
      </c>
      <c r="U1064" s="4">
        <f>ROUND(((E1064-Hilfswerte!$B$20)/Hilfswerte!$B$21)+((F1064-Hilfswerte!$B$22)/Hilfswerte!$B$23)+((G1064-Hilfswerte!$B$24)/Hilfswerte!$B$25)+0.1*INDEX(Hilfswerte!$B$4:$B$15,MATCH(C1064,Hilfswerte!$A$4:$A$15,0)),2)</f>
        <v>2.4300000000000002</v>
      </c>
      <c r="V1064" s="4">
        <f>ROUND(SQRT((((E1064-Hilfswerte!$B$20)/Hilfswerte!$B$21)-Hilfswerte!$B$28)^2+(((F1064-Hilfswerte!$B$22)/Hilfswerte!$B$23)-Hilfswerte!$B$29)^2+(((G1064-Hilfswerte!$B$24)/Hilfswerte!$B$25)-Hilfswerte!$B$30)^2),3)</f>
        <v>1.3149999999999999</v>
      </c>
      <c r="W1064" s="4">
        <f>ROUND(E1064*Hilfswerte!$B$31,0)</f>
        <v>45015</v>
      </c>
      <c r="X1064" s="4">
        <f t="shared" si="134"/>
        <v>43135</v>
      </c>
      <c r="Y1064" s="4" t="str">
        <f>IF(T1064="A - Top-Kunde","bereits Top-Kunde",IF(AND(V1064&lt;=Hilfswerte!$B$34,H1064&lt;0.5*W1064),"Hoch",IF(AND(V1064&lt;=Hilfswerte!$B$35,H1064&lt;0.7*W1064),"Mittel","Niedrig")))</f>
        <v>Niedrig</v>
      </c>
      <c r="Z1064" s="4">
        <f t="shared" si="135"/>
        <v>16</v>
      </c>
      <c r="AA1064" s="4" t="str">
        <f>IF(J1064&gt;365,"Bereits abgewandert (Segment D)",IF(Z1064&gt;=Hilfswerte!$B$38,"Rot - akut gefaehrdet",IF(Z1064&gt;=Hilfswerte!$B$39,"Gelb - beobachten","Gruen - stabil")))</f>
        <v>Gelb - beobachten</v>
      </c>
    </row>
    <row r="1065" spans="1:27" ht="15" customHeight="1" x14ac:dyDescent="0.25">
      <c r="A1065" s="4" t="s">
        <v>1407</v>
      </c>
      <c r="B1065" s="4" t="s">
        <v>567</v>
      </c>
      <c r="C1065" s="4" t="s">
        <v>74</v>
      </c>
      <c r="D1065" s="4" t="s">
        <v>30</v>
      </c>
      <c r="E1065" s="4">
        <v>20</v>
      </c>
      <c r="F1065" s="5">
        <v>5.8</v>
      </c>
      <c r="G1065" s="5">
        <v>20</v>
      </c>
      <c r="H1065" s="6">
        <v>4690</v>
      </c>
      <c r="I1065" s="4">
        <v>3</v>
      </c>
      <c r="J1065" s="4">
        <v>52</v>
      </c>
      <c r="K1065" s="4">
        <v>1</v>
      </c>
      <c r="L1065" s="4">
        <v>6</v>
      </c>
      <c r="M1065" s="4">
        <v>6</v>
      </c>
      <c r="N1065" s="5">
        <v>2.6</v>
      </c>
      <c r="O1065" s="7">
        <f t="shared" si="128"/>
        <v>4</v>
      </c>
      <c r="P1065" s="7">
        <f t="shared" si="129"/>
        <v>3</v>
      </c>
      <c r="Q1065" s="7">
        <f t="shared" si="130"/>
        <v>4</v>
      </c>
      <c r="R1065" s="7">
        <f t="shared" si="131"/>
        <v>11</v>
      </c>
      <c r="S1065" s="8">
        <f t="shared" si="132"/>
        <v>103.5</v>
      </c>
      <c r="T1065" s="7" t="str">
        <f t="shared" si="133"/>
        <v>C - Entwicklungspotenzial</v>
      </c>
      <c r="U1065" s="4">
        <f>ROUND(((E1065-Hilfswerte!$B$20)/Hilfswerte!$B$21)+((F1065-Hilfswerte!$B$22)/Hilfswerte!$B$23)+((G1065-Hilfswerte!$B$24)/Hilfswerte!$B$25)+0.1*INDEX(Hilfswerte!$B$4:$B$15,MATCH(C1065,Hilfswerte!$A$4:$A$15,0)),2)</f>
        <v>0.7</v>
      </c>
      <c r="V1065" s="4">
        <f>ROUND(SQRT((((E1065-Hilfswerte!$B$20)/Hilfswerte!$B$21)-Hilfswerte!$B$28)^2+(((F1065-Hilfswerte!$B$22)/Hilfswerte!$B$23)-Hilfswerte!$B$29)^2+(((G1065-Hilfswerte!$B$24)/Hilfswerte!$B$25)-Hilfswerte!$B$30)^2),3)</f>
        <v>1.635</v>
      </c>
      <c r="W1065" s="4">
        <f>ROUND(E1065*Hilfswerte!$B$31,0)</f>
        <v>4111</v>
      </c>
      <c r="X1065" s="4">
        <f t="shared" si="134"/>
        <v>0</v>
      </c>
      <c r="Y1065" s="4" t="str">
        <f>IF(T1065="A - Top-Kunde","bereits Top-Kunde",IF(AND(V1065&lt;=Hilfswerte!$B$34,H1065&lt;0.5*W1065),"Hoch",IF(AND(V1065&lt;=Hilfswerte!$B$35,H1065&lt;0.7*W1065),"Mittel","Niedrig")))</f>
        <v>Niedrig</v>
      </c>
      <c r="Z1065" s="4">
        <f t="shared" si="135"/>
        <v>6.8</v>
      </c>
      <c r="AA1065" s="4" t="str">
        <f>IF(J1065&gt;365,"Bereits abgewandert (Segment D)",IF(Z1065&gt;=Hilfswerte!$B$38,"Rot - akut gefaehrdet",IF(Z1065&gt;=Hilfswerte!$B$39,"Gelb - beobachten","Gruen - stabil")))</f>
        <v>Gruen - stabil</v>
      </c>
    </row>
    <row r="1066" spans="1:27" ht="15" customHeight="1" x14ac:dyDescent="0.25">
      <c r="A1066" s="4" t="s">
        <v>1408</v>
      </c>
      <c r="B1066" s="4" t="s">
        <v>300</v>
      </c>
      <c r="C1066" s="4" t="s">
        <v>84</v>
      </c>
      <c r="D1066" s="4" t="s">
        <v>56</v>
      </c>
      <c r="E1066" s="4">
        <v>113</v>
      </c>
      <c r="F1066" s="5">
        <v>17.399999999999999</v>
      </c>
      <c r="G1066" s="5">
        <v>12.1</v>
      </c>
      <c r="H1066" s="6">
        <v>2990</v>
      </c>
      <c r="I1066" s="4">
        <v>1</v>
      </c>
      <c r="J1066" s="4">
        <v>151</v>
      </c>
      <c r="K1066" s="4">
        <v>0</v>
      </c>
      <c r="L1066" s="4">
        <v>22</v>
      </c>
      <c r="M1066" s="4">
        <v>1</v>
      </c>
      <c r="N1066" s="5">
        <v>8.6999999999999993</v>
      </c>
      <c r="O1066" s="7">
        <f t="shared" si="128"/>
        <v>3</v>
      </c>
      <c r="P1066" s="7">
        <f t="shared" si="129"/>
        <v>1</v>
      </c>
      <c r="Q1066" s="7">
        <f t="shared" si="130"/>
        <v>4</v>
      </c>
      <c r="R1066" s="7">
        <f t="shared" si="131"/>
        <v>8</v>
      </c>
      <c r="S1066" s="8">
        <f t="shared" si="132"/>
        <v>77.8</v>
      </c>
      <c r="T1066" s="7" t="str">
        <f t="shared" si="133"/>
        <v>C - Entwicklungspotenzial</v>
      </c>
      <c r="U1066" s="4">
        <f>ROUND(((E1066-Hilfswerte!$B$20)/Hilfswerte!$B$21)+((F1066-Hilfswerte!$B$22)/Hilfswerte!$B$23)+((G1066-Hilfswerte!$B$24)/Hilfswerte!$B$25)+0.1*INDEX(Hilfswerte!$B$4:$B$15,MATCH(C1066,Hilfswerte!$A$4:$A$15,0)),2)</f>
        <v>0.08</v>
      </c>
      <c r="V1066" s="4">
        <f>ROUND(SQRT((((E1066-Hilfswerte!$B$20)/Hilfswerte!$B$21)-Hilfswerte!$B$28)^2+(((F1066-Hilfswerte!$B$22)/Hilfswerte!$B$23)-Hilfswerte!$B$29)^2+(((G1066-Hilfswerte!$B$24)/Hilfswerte!$B$25)-Hilfswerte!$B$30)^2),3)</f>
        <v>0.45600000000000002</v>
      </c>
      <c r="W1066" s="4">
        <f>ROUND(E1066*Hilfswerte!$B$31,0)</f>
        <v>23227</v>
      </c>
      <c r="X1066" s="4">
        <f t="shared" si="134"/>
        <v>20237</v>
      </c>
      <c r="Y1066" s="4" t="str">
        <f>IF(T1066="A - Top-Kunde","bereits Top-Kunde",IF(AND(V1066&lt;=Hilfswerte!$B$34,H1066&lt;0.5*W1066),"Hoch",IF(AND(V1066&lt;=Hilfswerte!$B$35,H1066&lt;0.7*W1066),"Mittel","Niedrig")))</f>
        <v>Hoch</v>
      </c>
      <c r="Z1066" s="4">
        <f t="shared" si="135"/>
        <v>12</v>
      </c>
      <c r="AA1066" s="4" t="str">
        <f>IF(J1066&gt;365,"Bereits abgewandert (Segment D)",IF(Z1066&gt;=Hilfswerte!$B$38,"Rot - akut gefaehrdet",IF(Z1066&gt;=Hilfswerte!$B$39,"Gelb - beobachten","Gruen - stabil")))</f>
        <v>Gruen - stabil</v>
      </c>
    </row>
    <row r="1067" spans="1:27" ht="15" customHeight="1" x14ac:dyDescent="0.25">
      <c r="A1067" s="4" t="s">
        <v>1409</v>
      </c>
      <c r="B1067" s="4" t="s">
        <v>146</v>
      </c>
      <c r="C1067" s="4" t="s">
        <v>65</v>
      </c>
      <c r="D1067" s="4" t="s">
        <v>30</v>
      </c>
      <c r="E1067" s="4">
        <v>41</v>
      </c>
      <c r="F1067" s="5">
        <v>12.9</v>
      </c>
      <c r="G1067" s="5">
        <v>16.399999999999999</v>
      </c>
      <c r="H1067" s="6">
        <v>7660</v>
      </c>
      <c r="I1067" s="4">
        <v>4</v>
      </c>
      <c r="J1067" s="4">
        <v>70</v>
      </c>
      <c r="K1067" s="4">
        <v>0</v>
      </c>
      <c r="L1067" s="4">
        <v>-4</v>
      </c>
      <c r="M1067" s="4">
        <v>6</v>
      </c>
      <c r="N1067" s="5">
        <v>-16.600000000000001</v>
      </c>
      <c r="O1067" s="7">
        <f t="shared" si="128"/>
        <v>4</v>
      </c>
      <c r="P1067" s="7">
        <f t="shared" si="129"/>
        <v>4</v>
      </c>
      <c r="Q1067" s="7">
        <f t="shared" si="130"/>
        <v>5</v>
      </c>
      <c r="R1067" s="7">
        <f t="shared" si="131"/>
        <v>13</v>
      </c>
      <c r="S1067" s="8">
        <f t="shared" si="132"/>
        <v>121.7</v>
      </c>
      <c r="T1067" s="7" t="str">
        <f t="shared" si="133"/>
        <v>B - Kernkunde</v>
      </c>
      <c r="U1067" s="4">
        <f>ROUND(((E1067-Hilfswerte!$B$20)/Hilfswerte!$B$21)+((F1067-Hilfswerte!$B$22)/Hilfswerte!$B$23)+((G1067-Hilfswerte!$B$24)/Hilfswerte!$B$25)+0.1*INDEX(Hilfswerte!$B$4:$B$15,MATCH(C1067,Hilfswerte!$A$4:$A$15,0)),2)</f>
        <v>0.32</v>
      </c>
      <c r="V1067" s="4">
        <f>ROUND(SQRT((((E1067-Hilfswerte!$B$20)/Hilfswerte!$B$21)-Hilfswerte!$B$28)^2+(((F1067-Hilfswerte!$B$22)/Hilfswerte!$B$23)-Hilfswerte!$B$29)^2+(((G1067-Hilfswerte!$B$24)/Hilfswerte!$B$25)-Hilfswerte!$B$30)^2),3)</f>
        <v>1.0820000000000001</v>
      </c>
      <c r="W1067" s="4">
        <f>ROUND(E1067*Hilfswerte!$B$31,0)</f>
        <v>8427</v>
      </c>
      <c r="X1067" s="4">
        <f t="shared" si="134"/>
        <v>767</v>
      </c>
      <c r="Y1067" s="4" t="str">
        <f>IF(T1067="A - Top-Kunde","bereits Top-Kunde",IF(AND(V1067&lt;=Hilfswerte!$B$34,H1067&lt;0.5*W1067),"Hoch",IF(AND(V1067&lt;=Hilfswerte!$B$35,H1067&lt;0.7*W1067),"Mittel","Niedrig")))</f>
        <v>Niedrig</v>
      </c>
      <c r="Z1067" s="4">
        <f t="shared" si="135"/>
        <v>10.1</v>
      </c>
      <c r="AA1067" s="4" t="str">
        <f>IF(J1067&gt;365,"Bereits abgewandert (Segment D)",IF(Z1067&gt;=Hilfswerte!$B$38,"Rot - akut gefaehrdet",IF(Z1067&gt;=Hilfswerte!$B$39,"Gelb - beobachten","Gruen - stabil")))</f>
        <v>Gruen - stabil</v>
      </c>
    </row>
    <row r="1068" spans="1:27" ht="15" customHeight="1" x14ac:dyDescent="0.25">
      <c r="A1068" s="4" t="s">
        <v>1410</v>
      </c>
      <c r="B1068" s="4" t="s">
        <v>676</v>
      </c>
      <c r="C1068" s="4" t="s">
        <v>55</v>
      </c>
      <c r="D1068" s="4" t="s">
        <v>93</v>
      </c>
      <c r="E1068" s="4">
        <v>114</v>
      </c>
      <c r="F1068" s="5">
        <v>39.5</v>
      </c>
      <c r="G1068" s="5">
        <v>16.600000000000001</v>
      </c>
      <c r="H1068" s="6">
        <v>0</v>
      </c>
      <c r="I1068" s="4">
        <v>0</v>
      </c>
      <c r="J1068" s="4">
        <v>497</v>
      </c>
      <c r="K1068" s="4">
        <v>0</v>
      </c>
      <c r="L1068" s="4">
        <v>15</v>
      </c>
      <c r="M1068" s="4">
        <v>0</v>
      </c>
      <c r="N1068" s="5">
        <v>-89.4</v>
      </c>
      <c r="O1068" s="7">
        <f t="shared" si="128"/>
        <v>1</v>
      </c>
      <c r="P1068" s="7">
        <f t="shared" si="129"/>
        <v>1</v>
      </c>
      <c r="Q1068" s="7">
        <f t="shared" si="130"/>
        <v>1</v>
      </c>
      <c r="R1068" s="7">
        <f t="shared" si="131"/>
        <v>3</v>
      </c>
      <c r="S1068" s="8">
        <f t="shared" si="132"/>
        <v>-19.2</v>
      </c>
      <c r="T1068" s="7" t="str">
        <f t="shared" si="133"/>
        <v>D - Abwanderungsrisiko</v>
      </c>
      <c r="U1068" s="4">
        <f>ROUND(((E1068-Hilfswerte!$B$20)/Hilfswerte!$B$21)+((F1068-Hilfswerte!$B$22)/Hilfswerte!$B$23)+((G1068-Hilfswerte!$B$24)/Hilfswerte!$B$25)+0.1*INDEX(Hilfswerte!$B$4:$B$15,MATCH(C1068,Hilfswerte!$A$4:$A$15,0)),2)</f>
        <v>1.49</v>
      </c>
      <c r="V1068" s="4">
        <f>ROUND(SQRT((((E1068-Hilfswerte!$B$20)/Hilfswerte!$B$21)-Hilfswerte!$B$28)^2+(((F1068-Hilfswerte!$B$22)/Hilfswerte!$B$23)-Hilfswerte!$B$29)^2+(((G1068-Hilfswerte!$B$24)/Hilfswerte!$B$25)-Hilfswerte!$B$30)^2),3)</f>
        <v>0.88600000000000001</v>
      </c>
      <c r="W1068" s="4">
        <f>ROUND(E1068*Hilfswerte!$B$31,0)</f>
        <v>23432</v>
      </c>
      <c r="X1068" s="4">
        <f t="shared" si="134"/>
        <v>23432</v>
      </c>
      <c r="Y1068" s="4" t="str">
        <f>IF(T1068="A - Top-Kunde","bereits Top-Kunde",IF(AND(V1068&lt;=Hilfswerte!$B$34,H1068&lt;0.5*W1068),"Hoch",IF(AND(V1068&lt;=Hilfswerte!$B$35,H1068&lt;0.7*W1068),"Mittel","Niedrig")))</f>
        <v>Mittel</v>
      </c>
      <c r="Z1068" s="4">
        <f t="shared" si="135"/>
        <v>63.6</v>
      </c>
      <c r="AA1068" s="4" t="str">
        <f>IF(J1068&gt;365,"Bereits abgewandert (Segment D)",IF(Z1068&gt;=Hilfswerte!$B$38,"Rot - akut gefaehrdet",IF(Z1068&gt;=Hilfswerte!$B$39,"Gelb - beobachten","Gruen - stabil")))</f>
        <v>Bereits abgewandert (Segment D)</v>
      </c>
    </row>
    <row r="1069" spans="1:27" ht="15" customHeight="1" x14ac:dyDescent="0.25">
      <c r="A1069" s="4" t="s">
        <v>1411</v>
      </c>
      <c r="B1069" s="4" t="s">
        <v>865</v>
      </c>
      <c r="C1069" s="4" t="s">
        <v>89</v>
      </c>
      <c r="D1069" s="4" t="s">
        <v>30</v>
      </c>
      <c r="E1069" s="4">
        <v>245</v>
      </c>
      <c r="F1069" s="5">
        <v>42.4</v>
      </c>
      <c r="G1069" s="5">
        <v>12.4</v>
      </c>
      <c r="H1069" s="6">
        <v>81860</v>
      </c>
      <c r="I1069" s="4">
        <v>3</v>
      </c>
      <c r="J1069" s="4">
        <v>24</v>
      </c>
      <c r="K1069" s="4">
        <v>0</v>
      </c>
      <c r="L1069" s="4">
        <v>2</v>
      </c>
      <c r="M1069" s="4">
        <v>5</v>
      </c>
      <c r="N1069" s="5">
        <v>-4.4000000000000004</v>
      </c>
      <c r="O1069" s="7">
        <f t="shared" si="128"/>
        <v>5</v>
      </c>
      <c r="P1069" s="7">
        <f t="shared" si="129"/>
        <v>3</v>
      </c>
      <c r="Q1069" s="7">
        <f t="shared" si="130"/>
        <v>5</v>
      </c>
      <c r="R1069" s="7">
        <f t="shared" si="131"/>
        <v>13</v>
      </c>
      <c r="S1069" s="8">
        <f t="shared" si="132"/>
        <v>127.2</v>
      </c>
      <c r="T1069" s="7" t="str">
        <f t="shared" si="133"/>
        <v>A - Top-Kunde</v>
      </c>
      <c r="U1069" s="4">
        <f>ROUND(((E1069-Hilfswerte!$B$20)/Hilfswerte!$B$21)+((F1069-Hilfswerte!$B$22)/Hilfswerte!$B$23)+((G1069-Hilfswerte!$B$24)/Hilfswerte!$B$25)+0.1*INDEX(Hilfswerte!$B$4:$B$15,MATCH(C1069,Hilfswerte!$A$4:$A$15,0)),2)</f>
        <v>1.44</v>
      </c>
      <c r="V1069" s="4">
        <f>ROUND(SQRT((((E1069-Hilfswerte!$B$20)/Hilfswerte!$B$21)-Hilfswerte!$B$28)^2+(((F1069-Hilfswerte!$B$22)/Hilfswerte!$B$23)-Hilfswerte!$B$29)^2+(((G1069-Hilfswerte!$B$24)/Hilfswerte!$B$25)-Hilfswerte!$B$30)^2),3)</f>
        <v>0.39200000000000002</v>
      </c>
      <c r="W1069" s="4">
        <f>ROUND(E1069*Hilfswerte!$B$31,0)</f>
        <v>50359</v>
      </c>
      <c r="X1069" s="4">
        <f t="shared" si="134"/>
        <v>0</v>
      </c>
      <c r="Y1069" s="4" t="str">
        <f>IF(T1069="A - Top-Kunde","bereits Top-Kunde",IF(AND(V1069&lt;=Hilfswerte!$B$34,H1069&lt;0.5*W1069),"Hoch",IF(AND(V1069&lt;=Hilfswerte!$B$35,H1069&lt;0.7*W1069),"Mittel","Niedrig")))</f>
        <v>bereits Top-Kunde</v>
      </c>
      <c r="Z1069" s="4">
        <f t="shared" si="135"/>
        <v>3.4</v>
      </c>
      <c r="AA1069" s="4" t="str">
        <f>IF(J1069&gt;365,"Bereits abgewandert (Segment D)",IF(Z1069&gt;=Hilfswerte!$B$38,"Rot - akut gefaehrdet",IF(Z1069&gt;=Hilfswerte!$B$39,"Gelb - beobachten","Gruen - stabil")))</f>
        <v>Gruen - stabil</v>
      </c>
    </row>
    <row r="1070" spans="1:27" ht="15" customHeight="1" x14ac:dyDescent="0.25">
      <c r="A1070" s="4" t="s">
        <v>1412</v>
      </c>
      <c r="B1070" s="4" t="s">
        <v>587</v>
      </c>
      <c r="C1070" s="4" t="s">
        <v>29</v>
      </c>
      <c r="D1070" s="4" t="s">
        <v>30</v>
      </c>
      <c r="E1070" s="4">
        <v>16</v>
      </c>
      <c r="F1070" s="5">
        <v>3.2</v>
      </c>
      <c r="G1070" s="5">
        <v>3.9</v>
      </c>
      <c r="H1070" s="6">
        <v>4130</v>
      </c>
      <c r="I1070" s="4">
        <v>5</v>
      </c>
      <c r="J1070" s="4">
        <v>179</v>
      </c>
      <c r="K1070" s="4">
        <v>0</v>
      </c>
      <c r="L1070" s="4">
        <v>-5</v>
      </c>
      <c r="M1070" s="4">
        <v>4</v>
      </c>
      <c r="N1070" s="5">
        <v>-15.3</v>
      </c>
      <c r="O1070" s="7">
        <f t="shared" si="128"/>
        <v>3</v>
      </c>
      <c r="P1070" s="7">
        <f t="shared" si="129"/>
        <v>5</v>
      </c>
      <c r="Q1070" s="7">
        <f t="shared" si="130"/>
        <v>4</v>
      </c>
      <c r="R1070" s="7">
        <f t="shared" si="131"/>
        <v>12</v>
      </c>
      <c r="S1070" s="8">
        <f t="shared" si="132"/>
        <v>112.4</v>
      </c>
      <c r="T1070" s="7" t="str">
        <f t="shared" si="133"/>
        <v>B - Kernkunde</v>
      </c>
      <c r="U1070" s="4">
        <f>ROUND(((E1070-Hilfswerte!$B$20)/Hilfswerte!$B$21)+((F1070-Hilfswerte!$B$22)/Hilfswerte!$B$23)+((G1070-Hilfswerte!$B$24)/Hilfswerte!$B$25)+0.1*INDEX(Hilfswerte!$B$4:$B$15,MATCH(C1070,Hilfswerte!$A$4:$A$15,0)),2)</f>
        <v>-1.63</v>
      </c>
      <c r="V1070" s="4">
        <f>ROUND(SQRT((((E1070-Hilfswerte!$B$20)/Hilfswerte!$B$21)-Hilfswerte!$B$28)^2+(((F1070-Hilfswerte!$B$22)/Hilfswerte!$B$23)-Hilfswerte!$B$29)^2+(((G1070-Hilfswerte!$B$24)/Hilfswerte!$B$25)-Hilfswerte!$B$30)^2),3)</f>
        <v>1.4670000000000001</v>
      </c>
      <c r="W1070" s="4">
        <f>ROUND(E1070*Hilfswerte!$B$31,0)</f>
        <v>3289</v>
      </c>
      <c r="X1070" s="4">
        <f t="shared" si="134"/>
        <v>0</v>
      </c>
      <c r="Y1070" s="4" t="str">
        <f>IF(T1070="A - Top-Kunde","bereits Top-Kunde",IF(AND(V1070&lt;=Hilfswerte!$B$34,H1070&lt;0.5*W1070),"Hoch",IF(AND(V1070&lt;=Hilfswerte!$B$35,H1070&lt;0.7*W1070),"Mittel","Niedrig")))</f>
        <v>Niedrig</v>
      </c>
      <c r="Z1070" s="4">
        <f t="shared" si="135"/>
        <v>15.1</v>
      </c>
      <c r="AA1070" s="4" t="str">
        <f>IF(J1070&gt;365,"Bereits abgewandert (Segment D)",IF(Z1070&gt;=Hilfswerte!$B$38,"Rot - akut gefaehrdet",IF(Z1070&gt;=Hilfswerte!$B$39,"Gelb - beobachten","Gruen - stabil")))</f>
        <v>Gelb - beobachten</v>
      </c>
    </row>
    <row r="1071" spans="1:27" ht="15" customHeight="1" x14ac:dyDescent="0.25">
      <c r="A1071" s="4" t="s">
        <v>1413</v>
      </c>
      <c r="B1071" s="4" t="s">
        <v>567</v>
      </c>
      <c r="C1071" s="4" t="s">
        <v>59</v>
      </c>
      <c r="D1071" s="4" t="s">
        <v>30</v>
      </c>
      <c r="E1071" s="4">
        <v>52</v>
      </c>
      <c r="F1071" s="5">
        <v>20.399999999999999</v>
      </c>
      <c r="G1071" s="5">
        <v>16.5</v>
      </c>
      <c r="H1071" s="6">
        <v>4940</v>
      </c>
      <c r="I1071" s="4">
        <v>6</v>
      </c>
      <c r="J1071" s="4">
        <v>8</v>
      </c>
      <c r="K1071" s="4">
        <v>1</v>
      </c>
      <c r="L1071" s="4">
        <v>11</v>
      </c>
      <c r="M1071" s="4">
        <v>6</v>
      </c>
      <c r="N1071" s="5">
        <v>16.5</v>
      </c>
      <c r="O1071" s="7">
        <f t="shared" si="128"/>
        <v>5</v>
      </c>
      <c r="P1071" s="7">
        <f t="shared" si="129"/>
        <v>5</v>
      </c>
      <c r="Q1071" s="7">
        <f t="shared" si="130"/>
        <v>4</v>
      </c>
      <c r="R1071" s="7">
        <f t="shared" si="131"/>
        <v>14</v>
      </c>
      <c r="S1071" s="8">
        <f t="shared" si="132"/>
        <v>139</v>
      </c>
      <c r="T1071" s="7" t="str">
        <f t="shared" si="133"/>
        <v>A - Top-Kunde</v>
      </c>
      <c r="U1071" s="4">
        <f>ROUND(((E1071-Hilfswerte!$B$20)/Hilfswerte!$B$21)+((F1071-Hilfswerte!$B$22)/Hilfswerte!$B$23)+((G1071-Hilfswerte!$B$24)/Hilfswerte!$B$25)+0.1*INDEX(Hilfswerte!$B$4:$B$15,MATCH(C1071,Hilfswerte!$A$4:$A$15,0)),2)</f>
        <v>0.5</v>
      </c>
      <c r="V1071" s="4">
        <f>ROUND(SQRT((((E1071-Hilfswerte!$B$20)/Hilfswerte!$B$21)-Hilfswerte!$B$28)^2+(((F1071-Hilfswerte!$B$22)/Hilfswerte!$B$23)-Hilfswerte!$B$29)^2+(((G1071-Hilfswerte!$B$24)/Hilfswerte!$B$25)-Hilfswerte!$B$30)^2),3)</f>
        <v>1.022</v>
      </c>
      <c r="W1071" s="4">
        <f>ROUND(E1071*Hilfswerte!$B$31,0)</f>
        <v>10688</v>
      </c>
      <c r="X1071" s="4">
        <f t="shared" si="134"/>
        <v>5748</v>
      </c>
      <c r="Y1071" s="4" t="str">
        <f>IF(T1071="A - Top-Kunde","bereits Top-Kunde",IF(AND(V1071&lt;=Hilfswerte!$B$34,H1071&lt;0.5*W1071),"Hoch",IF(AND(V1071&lt;=Hilfswerte!$B$35,H1071&lt;0.7*W1071),"Mittel","Niedrig")))</f>
        <v>bereits Top-Kunde</v>
      </c>
      <c r="Z1071" s="4">
        <f t="shared" si="135"/>
        <v>5.6</v>
      </c>
      <c r="AA1071" s="4" t="str">
        <f>IF(J1071&gt;365,"Bereits abgewandert (Segment D)",IF(Z1071&gt;=Hilfswerte!$B$38,"Rot - akut gefaehrdet",IF(Z1071&gt;=Hilfswerte!$B$39,"Gelb - beobachten","Gruen - stabil")))</f>
        <v>Gruen - stabil</v>
      </c>
    </row>
    <row r="1072" spans="1:27" ht="15" customHeight="1" x14ac:dyDescent="0.25">
      <c r="A1072" s="4" t="s">
        <v>1414</v>
      </c>
      <c r="B1072" s="4" t="s">
        <v>1183</v>
      </c>
      <c r="C1072" s="4" t="s">
        <v>65</v>
      </c>
      <c r="D1072" s="4" t="s">
        <v>48</v>
      </c>
      <c r="E1072" s="4">
        <v>109</v>
      </c>
      <c r="F1072" s="5">
        <v>29.7</v>
      </c>
      <c r="G1072" s="5">
        <v>20.5</v>
      </c>
      <c r="H1072" s="6">
        <v>1030</v>
      </c>
      <c r="I1072" s="4">
        <v>1</v>
      </c>
      <c r="J1072" s="4">
        <v>42</v>
      </c>
      <c r="K1072" s="4">
        <v>0</v>
      </c>
      <c r="L1072" s="4">
        <v>4</v>
      </c>
      <c r="M1072" s="4">
        <v>3</v>
      </c>
      <c r="N1072" s="5">
        <v>-6.6</v>
      </c>
      <c r="O1072" s="7">
        <f t="shared" si="128"/>
        <v>4</v>
      </c>
      <c r="P1072" s="7">
        <f t="shared" si="129"/>
        <v>1</v>
      </c>
      <c r="Q1072" s="7">
        <f t="shared" si="130"/>
        <v>3</v>
      </c>
      <c r="R1072" s="7">
        <f t="shared" si="131"/>
        <v>8</v>
      </c>
      <c r="S1072" s="8">
        <f t="shared" si="132"/>
        <v>75.5</v>
      </c>
      <c r="T1072" s="7" t="str">
        <f t="shared" si="133"/>
        <v>C - Entwicklungspotenzial</v>
      </c>
      <c r="U1072" s="4">
        <f>ROUND(((E1072-Hilfswerte!$B$20)/Hilfswerte!$B$21)+((F1072-Hilfswerte!$B$22)/Hilfswerte!$B$23)+((G1072-Hilfswerte!$B$24)/Hilfswerte!$B$25)+0.1*INDEX(Hilfswerte!$B$4:$B$15,MATCH(C1072,Hilfswerte!$A$4:$A$15,0)),2)</f>
        <v>1.57</v>
      </c>
      <c r="V1072" s="4">
        <f>ROUND(SQRT((((E1072-Hilfswerte!$B$20)/Hilfswerte!$B$21)-Hilfswerte!$B$28)^2+(((F1072-Hilfswerte!$B$22)/Hilfswerte!$B$23)-Hilfswerte!$B$29)^2+(((G1072-Hilfswerte!$B$24)/Hilfswerte!$B$25)-Hilfswerte!$B$30)^2),3)</f>
        <v>1.5029999999999999</v>
      </c>
      <c r="W1072" s="4">
        <f>ROUND(E1072*Hilfswerte!$B$31,0)</f>
        <v>22405</v>
      </c>
      <c r="X1072" s="4">
        <f t="shared" si="134"/>
        <v>21375</v>
      </c>
      <c r="Y1072" s="4" t="str">
        <f>IF(T1072="A - Top-Kunde","bereits Top-Kunde",IF(AND(V1072&lt;=Hilfswerte!$B$34,H1072&lt;0.5*W1072),"Hoch",IF(AND(V1072&lt;=Hilfswerte!$B$35,H1072&lt;0.7*W1072),"Mittel","Niedrig")))</f>
        <v>Niedrig</v>
      </c>
      <c r="Z1072" s="4">
        <f t="shared" si="135"/>
        <v>5.5</v>
      </c>
      <c r="AA1072" s="4" t="str">
        <f>IF(J1072&gt;365,"Bereits abgewandert (Segment D)",IF(Z1072&gt;=Hilfswerte!$B$38,"Rot - akut gefaehrdet",IF(Z1072&gt;=Hilfswerte!$B$39,"Gelb - beobachten","Gruen - stabil")))</f>
        <v>Gruen - stabil</v>
      </c>
    </row>
    <row r="1073" spans="1:27" ht="15" customHeight="1" x14ac:dyDescent="0.25">
      <c r="A1073" s="4" t="s">
        <v>1415</v>
      </c>
      <c r="B1073" s="4" t="s">
        <v>439</v>
      </c>
      <c r="C1073" s="4" t="s">
        <v>65</v>
      </c>
      <c r="D1073" s="4" t="s">
        <v>48</v>
      </c>
      <c r="E1073" s="4">
        <v>58</v>
      </c>
      <c r="F1073" s="5">
        <v>12.4</v>
      </c>
      <c r="G1073" s="5">
        <v>18</v>
      </c>
      <c r="H1073" s="6">
        <v>7520</v>
      </c>
      <c r="I1073" s="4">
        <v>2</v>
      </c>
      <c r="J1073" s="4">
        <v>362</v>
      </c>
      <c r="K1073" s="4">
        <v>0</v>
      </c>
      <c r="L1073" s="4">
        <v>28</v>
      </c>
      <c r="M1073" s="4">
        <v>1</v>
      </c>
      <c r="N1073" s="5">
        <v>10.199999999999999</v>
      </c>
      <c r="O1073" s="7">
        <f t="shared" si="128"/>
        <v>2</v>
      </c>
      <c r="P1073" s="7">
        <f t="shared" si="129"/>
        <v>2</v>
      </c>
      <c r="Q1073" s="7">
        <f t="shared" si="130"/>
        <v>5</v>
      </c>
      <c r="R1073" s="7">
        <f t="shared" si="131"/>
        <v>9</v>
      </c>
      <c r="S1073" s="8">
        <f t="shared" si="132"/>
        <v>86.7</v>
      </c>
      <c r="T1073" s="7" t="str">
        <f t="shared" si="133"/>
        <v>C - Entwicklungspotenzial</v>
      </c>
      <c r="U1073" s="4">
        <f>ROUND(((E1073-Hilfswerte!$B$20)/Hilfswerte!$B$21)+((F1073-Hilfswerte!$B$22)/Hilfswerte!$B$23)+((G1073-Hilfswerte!$B$24)/Hilfswerte!$B$25)+0.1*INDEX(Hilfswerte!$B$4:$B$15,MATCH(C1073,Hilfswerte!$A$4:$A$15,0)),2)</f>
        <v>0.64</v>
      </c>
      <c r="V1073" s="4">
        <f>ROUND(SQRT((((E1073-Hilfswerte!$B$20)/Hilfswerte!$B$21)-Hilfswerte!$B$28)^2+(((F1073-Hilfswerte!$B$22)/Hilfswerte!$B$23)-Hilfswerte!$B$29)^2+(((G1073-Hilfswerte!$B$24)/Hilfswerte!$B$25)-Hilfswerte!$B$30)^2),3)</f>
        <v>1.26</v>
      </c>
      <c r="W1073" s="4">
        <f>ROUND(E1073*Hilfswerte!$B$31,0)</f>
        <v>11922</v>
      </c>
      <c r="X1073" s="4">
        <f t="shared" si="134"/>
        <v>4402</v>
      </c>
      <c r="Y1073" s="4" t="str">
        <f>IF(T1073="A - Top-Kunde","bereits Top-Kunde",IF(AND(V1073&lt;=Hilfswerte!$B$34,H1073&lt;0.5*W1073),"Hoch",IF(AND(V1073&lt;=Hilfswerte!$B$35,H1073&lt;0.7*W1073),"Mittel","Niedrig")))</f>
        <v>Niedrig</v>
      </c>
      <c r="Z1073" s="4">
        <f t="shared" si="135"/>
        <v>23.7</v>
      </c>
      <c r="AA1073" s="4" t="str">
        <f>IF(J1073&gt;365,"Bereits abgewandert (Segment D)",IF(Z1073&gt;=Hilfswerte!$B$38,"Rot - akut gefaehrdet",IF(Z1073&gt;=Hilfswerte!$B$39,"Gelb - beobachten","Gruen - stabil")))</f>
        <v>Rot - akut gefaehrdet</v>
      </c>
    </row>
    <row r="1074" spans="1:27" ht="15" customHeight="1" x14ac:dyDescent="0.25">
      <c r="A1074" s="4" t="s">
        <v>1416</v>
      </c>
      <c r="B1074" s="4" t="s">
        <v>576</v>
      </c>
      <c r="C1074" s="4" t="s">
        <v>84</v>
      </c>
      <c r="D1074" s="4" t="s">
        <v>48</v>
      </c>
      <c r="E1074" s="4">
        <v>8</v>
      </c>
      <c r="F1074" s="5">
        <v>0.8</v>
      </c>
      <c r="G1074" s="5">
        <v>3</v>
      </c>
      <c r="H1074" s="6">
        <v>190</v>
      </c>
      <c r="I1074" s="4">
        <v>3</v>
      </c>
      <c r="J1074" s="4">
        <v>28</v>
      </c>
      <c r="K1074" s="4">
        <v>1</v>
      </c>
      <c r="L1074" s="4">
        <v>-5</v>
      </c>
      <c r="M1074" s="4">
        <v>3</v>
      </c>
      <c r="N1074" s="5">
        <v>17.899999999999999</v>
      </c>
      <c r="O1074" s="7">
        <f t="shared" si="128"/>
        <v>5</v>
      </c>
      <c r="P1074" s="7">
        <f t="shared" si="129"/>
        <v>3</v>
      </c>
      <c r="Q1074" s="7">
        <f t="shared" si="130"/>
        <v>2</v>
      </c>
      <c r="R1074" s="7">
        <f t="shared" si="131"/>
        <v>10</v>
      </c>
      <c r="S1074" s="8">
        <f t="shared" si="132"/>
        <v>103</v>
      </c>
      <c r="T1074" s="7" t="str">
        <f t="shared" si="133"/>
        <v>C - Entwicklungspotenzial</v>
      </c>
      <c r="U1074" s="4">
        <f>ROUND(((E1074-Hilfswerte!$B$20)/Hilfswerte!$B$21)+((F1074-Hilfswerte!$B$22)/Hilfswerte!$B$23)+((G1074-Hilfswerte!$B$24)/Hilfswerte!$B$25)+0.1*INDEX(Hilfswerte!$B$4:$B$15,MATCH(C1074,Hilfswerte!$A$4:$A$15,0)),2)</f>
        <v>-2.11</v>
      </c>
      <c r="V1074" s="4">
        <f>ROUND(SQRT((((E1074-Hilfswerte!$B$20)/Hilfswerte!$B$21)-Hilfswerte!$B$28)^2+(((F1074-Hilfswerte!$B$22)/Hilfswerte!$B$23)-Hilfswerte!$B$29)^2+(((G1074-Hilfswerte!$B$24)/Hilfswerte!$B$25)-Hilfswerte!$B$30)^2),3)</f>
        <v>1.6140000000000001</v>
      </c>
      <c r="W1074" s="4">
        <f>ROUND(E1074*Hilfswerte!$B$31,0)</f>
        <v>1644</v>
      </c>
      <c r="X1074" s="4">
        <f t="shared" si="134"/>
        <v>1454</v>
      </c>
      <c r="Y1074" s="4" t="str">
        <f>IF(T1074="A - Top-Kunde","bereits Top-Kunde",IF(AND(V1074&lt;=Hilfswerte!$B$34,H1074&lt;0.5*W1074),"Hoch",IF(AND(V1074&lt;=Hilfswerte!$B$35,H1074&lt;0.7*W1074),"Mittel","Niedrig")))</f>
        <v>Niedrig</v>
      </c>
      <c r="Z1074" s="4">
        <f t="shared" si="135"/>
        <v>4.4000000000000004</v>
      </c>
      <c r="AA1074" s="4" t="str">
        <f>IF(J1074&gt;365,"Bereits abgewandert (Segment D)",IF(Z1074&gt;=Hilfswerte!$B$38,"Rot - akut gefaehrdet",IF(Z1074&gt;=Hilfswerte!$B$39,"Gelb - beobachten","Gruen - stabil")))</f>
        <v>Gruen - stabil</v>
      </c>
    </row>
    <row r="1075" spans="1:27" ht="15" customHeight="1" x14ac:dyDescent="0.25">
      <c r="A1075" s="4" t="s">
        <v>1417</v>
      </c>
      <c r="B1075" s="4" t="s">
        <v>261</v>
      </c>
      <c r="C1075" s="4" t="s">
        <v>33</v>
      </c>
      <c r="D1075" s="4" t="s">
        <v>30</v>
      </c>
      <c r="E1075" s="4">
        <v>54</v>
      </c>
      <c r="F1075" s="5">
        <v>11.1</v>
      </c>
      <c r="G1075" s="5">
        <v>19.7</v>
      </c>
      <c r="H1075" s="6">
        <v>1330</v>
      </c>
      <c r="I1075" s="4">
        <v>1</v>
      </c>
      <c r="J1075" s="4">
        <v>221</v>
      </c>
      <c r="K1075" s="4">
        <v>0</v>
      </c>
      <c r="L1075" s="4">
        <v>34</v>
      </c>
      <c r="M1075" s="4">
        <v>4</v>
      </c>
      <c r="N1075" s="5">
        <v>2.7</v>
      </c>
      <c r="O1075" s="7">
        <f t="shared" si="128"/>
        <v>2</v>
      </c>
      <c r="P1075" s="7">
        <f t="shared" si="129"/>
        <v>1</v>
      </c>
      <c r="Q1075" s="7">
        <f t="shared" si="130"/>
        <v>3</v>
      </c>
      <c r="R1075" s="7">
        <f t="shared" si="131"/>
        <v>6</v>
      </c>
      <c r="S1075" s="8">
        <f t="shared" si="132"/>
        <v>51.2</v>
      </c>
      <c r="T1075" s="7" t="str">
        <f t="shared" si="133"/>
        <v>C - Entwicklungspotenzial</v>
      </c>
      <c r="U1075" s="4">
        <f>ROUND(((E1075-Hilfswerte!$B$20)/Hilfswerte!$B$21)+((F1075-Hilfswerte!$B$22)/Hilfswerte!$B$23)+((G1075-Hilfswerte!$B$24)/Hilfswerte!$B$25)+0.1*INDEX(Hilfswerte!$B$4:$B$15,MATCH(C1075,Hilfswerte!$A$4:$A$15,0)),2)</f>
        <v>0.95</v>
      </c>
      <c r="V1075" s="4">
        <f>ROUND(SQRT((((E1075-Hilfswerte!$B$20)/Hilfswerte!$B$21)-Hilfswerte!$B$28)^2+(((F1075-Hilfswerte!$B$22)/Hilfswerte!$B$23)-Hilfswerte!$B$29)^2+(((G1075-Hilfswerte!$B$24)/Hilfswerte!$B$25)-Hilfswerte!$B$30)^2),3)</f>
        <v>1.51</v>
      </c>
      <c r="W1075" s="4">
        <f>ROUND(E1075*Hilfswerte!$B$31,0)</f>
        <v>11099</v>
      </c>
      <c r="X1075" s="4">
        <f t="shared" si="134"/>
        <v>9769</v>
      </c>
      <c r="Y1075" s="4" t="str">
        <f>IF(T1075="A - Top-Kunde","bereits Top-Kunde",IF(AND(V1075&lt;=Hilfswerte!$B$34,H1075&lt;0.5*W1075),"Hoch",IF(AND(V1075&lt;=Hilfswerte!$B$35,H1075&lt;0.7*W1075),"Mittel","Niedrig")))</f>
        <v>Niedrig</v>
      </c>
      <c r="Z1075" s="4">
        <f t="shared" si="135"/>
        <v>17.899999999999999</v>
      </c>
      <c r="AA1075" s="4" t="str">
        <f>IF(J1075&gt;365,"Bereits abgewandert (Segment D)",IF(Z1075&gt;=Hilfswerte!$B$38,"Rot - akut gefaehrdet",IF(Z1075&gt;=Hilfswerte!$B$39,"Gelb - beobachten","Gruen - stabil")))</f>
        <v>Gelb - beobachten</v>
      </c>
    </row>
    <row r="1076" spans="1:27" ht="15" customHeight="1" x14ac:dyDescent="0.25">
      <c r="A1076" s="4" t="s">
        <v>1418</v>
      </c>
      <c r="B1076" s="4" t="s">
        <v>58</v>
      </c>
      <c r="C1076" s="4" t="s">
        <v>47</v>
      </c>
      <c r="D1076" s="4" t="s">
        <v>77</v>
      </c>
      <c r="E1076" s="4">
        <v>163</v>
      </c>
      <c r="F1076" s="5">
        <v>63.3</v>
      </c>
      <c r="G1076" s="5">
        <v>18.5</v>
      </c>
      <c r="H1076" s="6">
        <v>17450</v>
      </c>
      <c r="I1076" s="4">
        <v>1</v>
      </c>
      <c r="J1076" s="4">
        <v>63</v>
      </c>
      <c r="K1076" s="4">
        <v>0</v>
      </c>
      <c r="L1076" s="4">
        <v>17</v>
      </c>
      <c r="M1076" s="4">
        <v>6</v>
      </c>
      <c r="N1076" s="5">
        <v>-27.7</v>
      </c>
      <c r="O1076" s="7">
        <f t="shared" si="128"/>
        <v>4</v>
      </c>
      <c r="P1076" s="7">
        <f t="shared" si="129"/>
        <v>1</v>
      </c>
      <c r="Q1076" s="7">
        <f t="shared" si="130"/>
        <v>5</v>
      </c>
      <c r="R1076" s="7">
        <f t="shared" si="131"/>
        <v>10</v>
      </c>
      <c r="S1076" s="8">
        <f t="shared" si="132"/>
        <v>81.099999999999994</v>
      </c>
      <c r="T1076" s="7" t="str">
        <f t="shared" si="133"/>
        <v>C - Entwicklungspotenzial</v>
      </c>
      <c r="U1076" s="4">
        <f>ROUND(((E1076-Hilfswerte!$B$20)/Hilfswerte!$B$21)+((F1076-Hilfswerte!$B$22)/Hilfswerte!$B$23)+((G1076-Hilfswerte!$B$24)/Hilfswerte!$B$25)+0.1*INDEX(Hilfswerte!$B$4:$B$15,MATCH(C1076,Hilfswerte!$A$4:$A$15,0)),2)</f>
        <v>2.2200000000000002</v>
      </c>
      <c r="V1076" s="4">
        <f>ROUND(SQRT((((E1076-Hilfswerte!$B$20)/Hilfswerte!$B$21)-Hilfswerte!$B$28)^2+(((F1076-Hilfswerte!$B$22)/Hilfswerte!$B$23)-Hilfswerte!$B$29)^2+(((G1076-Hilfswerte!$B$24)/Hilfswerte!$B$25)-Hilfswerte!$B$30)^2),3)</f>
        <v>1.246</v>
      </c>
      <c r="W1076" s="4">
        <f>ROUND(E1076*Hilfswerte!$B$31,0)</f>
        <v>33504</v>
      </c>
      <c r="X1076" s="4">
        <f t="shared" si="134"/>
        <v>16054</v>
      </c>
      <c r="Y1076" s="4" t="str">
        <f>IF(T1076="A - Top-Kunde","bereits Top-Kunde",IF(AND(V1076&lt;=Hilfswerte!$B$34,H1076&lt;0.5*W1076),"Hoch",IF(AND(V1076&lt;=Hilfswerte!$B$35,H1076&lt;0.7*W1076),"Mittel","Niedrig")))</f>
        <v>Niedrig</v>
      </c>
      <c r="Z1076" s="4">
        <f t="shared" si="135"/>
        <v>17.600000000000001</v>
      </c>
      <c r="AA1076" s="4" t="str">
        <f>IF(J1076&gt;365,"Bereits abgewandert (Segment D)",IF(Z1076&gt;=Hilfswerte!$B$38,"Rot - akut gefaehrdet",IF(Z1076&gt;=Hilfswerte!$B$39,"Gelb - beobachten","Gruen - stabil")))</f>
        <v>Gelb - beobachten</v>
      </c>
    </row>
    <row r="1077" spans="1:27" ht="15" customHeight="1" x14ac:dyDescent="0.25">
      <c r="A1077" s="4" t="s">
        <v>1419</v>
      </c>
      <c r="B1077" s="4" t="s">
        <v>110</v>
      </c>
      <c r="C1077" s="4" t="s">
        <v>74</v>
      </c>
      <c r="D1077" s="4" t="s">
        <v>93</v>
      </c>
      <c r="E1077" s="4">
        <v>64</v>
      </c>
      <c r="F1077" s="5">
        <v>8.3000000000000007</v>
      </c>
      <c r="G1077" s="5">
        <v>3.2</v>
      </c>
      <c r="H1077" s="6">
        <v>3350</v>
      </c>
      <c r="I1077" s="4">
        <v>1</v>
      </c>
      <c r="J1077" s="4">
        <v>188</v>
      </c>
      <c r="K1077" s="4">
        <v>0</v>
      </c>
      <c r="L1077" s="4">
        <v>6</v>
      </c>
      <c r="M1077" s="4">
        <v>5</v>
      </c>
      <c r="N1077" s="5">
        <v>9.6999999999999993</v>
      </c>
      <c r="O1077" s="7">
        <f t="shared" si="128"/>
        <v>2</v>
      </c>
      <c r="P1077" s="7">
        <f t="shared" si="129"/>
        <v>1</v>
      </c>
      <c r="Q1077" s="7">
        <f t="shared" si="130"/>
        <v>4</v>
      </c>
      <c r="R1077" s="7">
        <f t="shared" si="131"/>
        <v>7</v>
      </c>
      <c r="S1077" s="8">
        <f t="shared" si="132"/>
        <v>73.099999999999994</v>
      </c>
      <c r="T1077" s="7" t="str">
        <f t="shared" si="133"/>
        <v>C - Entwicklungspotenzial</v>
      </c>
      <c r="U1077" s="4">
        <f>ROUND(((E1077-Hilfswerte!$B$20)/Hilfswerte!$B$21)+((F1077-Hilfswerte!$B$22)/Hilfswerte!$B$23)+((G1077-Hilfswerte!$B$24)/Hilfswerte!$B$25)+0.1*INDEX(Hilfswerte!$B$4:$B$15,MATCH(C1077,Hilfswerte!$A$4:$A$15,0)),2)</f>
        <v>-1.73</v>
      </c>
      <c r="V1077" s="4">
        <f>ROUND(SQRT((((E1077-Hilfswerte!$B$20)/Hilfswerte!$B$21)-Hilfswerte!$B$28)^2+(((F1077-Hilfswerte!$B$22)/Hilfswerte!$B$23)-Hilfswerte!$B$29)^2+(((G1077-Hilfswerte!$B$24)/Hilfswerte!$B$25)-Hilfswerte!$B$30)^2),3)</f>
        <v>1.4470000000000001</v>
      </c>
      <c r="W1077" s="4">
        <f>ROUND(E1077*Hilfswerte!$B$31,0)</f>
        <v>13155</v>
      </c>
      <c r="X1077" s="4">
        <f t="shared" si="134"/>
        <v>9805</v>
      </c>
      <c r="Y1077" s="4" t="str">
        <f>IF(T1077="A - Top-Kunde","bereits Top-Kunde",IF(AND(V1077&lt;=Hilfswerte!$B$34,H1077&lt;0.5*W1077),"Hoch",IF(AND(V1077&lt;=Hilfswerte!$B$35,H1077&lt;0.7*W1077),"Mittel","Niedrig")))</f>
        <v>Niedrig</v>
      </c>
      <c r="Z1077" s="4">
        <f t="shared" si="135"/>
        <v>10.6</v>
      </c>
      <c r="AA1077" s="4" t="str">
        <f>IF(J1077&gt;365,"Bereits abgewandert (Segment D)",IF(Z1077&gt;=Hilfswerte!$B$38,"Rot - akut gefaehrdet",IF(Z1077&gt;=Hilfswerte!$B$39,"Gelb - beobachten","Gruen - stabil")))</f>
        <v>Gruen - stabil</v>
      </c>
    </row>
    <row r="1078" spans="1:27" ht="15" customHeight="1" x14ac:dyDescent="0.25">
      <c r="A1078" s="4" t="s">
        <v>1420</v>
      </c>
      <c r="B1078" s="4" t="s">
        <v>605</v>
      </c>
      <c r="C1078" s="4" t="s">
        <v>47</v>
      </c>
      <c r="D1078" s="4" t="s">
        <v>30</v>
      </c>
      <c r="E1078" s="4">
        <v>9</v>
      </c>
      <c r="F1078" s="5">
        <v>2.6</v>
      </c>
      <c r="G1078" s="5">
        <v>7.2</v>
      </c>
      <c r="H1078" s="6">
        <v>630</v>
      </c>
      <c r="I1078" s="4">
        <v>3</v>
      </c>
      <c r="J1078" s="4">
        <v>32</v>
      </c>
      <c r="K1078" s="4">
        <v>1</v>
      </c>
      <c r="L1078" s="4">
        <v>6</v>
      </c>
      <c r="M1078" s="4">
        <v>1</v>
      </c>
      <c r="N1078" s="5">
        <v>6.3</v>
      </c>
      <c r="O1078" s="7">
        <f t="shared" si="128"/>
        <v>4</v>
      </c>
      <c r="P1078" s="7">
        <f t="shared" si="129"/>
        <v>3</v>
      </c>
      <c r="Q1078" s="7">
        <f t="shared" si="130"/>
        <v>2</v>
      </c>
      <c r="R1078" s="7">
        <f t="shared" si="131"/>
        <v>9</v>
      </c>
      <c r="S1078" s="8">
        <f t="shared" si="132"/>
        <v>85.4</v>
      </c>
      <c r="T1078" s="7" t="str">
        <f t="shared" si="133"/>
        <v>C - Entwicklungspotenzial</v>
      </c>
      <c r="U1078" s="4">
        <f>ROUND(((E1078-Hilfswerte!$B$20)/Hilfswerte!$B$21)+((F1078-Hilfswerte!$B$22)/Hilfswerte!$B$23)+((G1078-Hilfswerte!$B$24)/Hilfswerte!$B$25)+0.1*INDEX(Hilfswerte!$B$4:$B$15,MATCH(C1078,Hilfswerte!$A$4:$A$15,0)),2)</f>
        <v>-1.33</v>
      </c>
      <c r="V1078" s="4">
        <f>ROUND(SQRT((((E1078-Hilfswerte!$B$20)/Hilfswerte!$B$21)-Hilfswerte!$B$28)^2+(((F1078-Hilfswerte!$B$22)/Hilfswerte!$B$23)-Hilfswerte!$B$29)^2+(((G1078-Hilfswerte!$B$24)/Hilfswerte!$B$25)-Hilfswerte!$B$30)^2),3)</f>
        <v>1.1240000000000001</v>
      </c>
      <c r="W1078" s="4">
        <f>ROUND(E1078*Hilfswerte!$B$31,0)</f>
        <v>1850</v>
      </c>
      <c r="X1078" s="4">
        <f t="shared" si="134"/>
        <v>1220</v>
      </c>
      <c r="Y1078" s="4" t="str">
        <f>IF(T1078="A - Top-Kunde","bereits Top-Kunde",IF(AND(V1078&lt;=Hilfswerte!$B$34,H1078&lt;0.5*W1078),"Hoch",IF(AND(V1078&lt;=Hilfswerte!$B$35,H1078&lt;0.7*W1078),"Mittel","Niedrig")))</f>
        <v>Mittel</v>
      </c>
      <c r="Z1078" s="4">
        <f t="shared" si="135"/>
        <v>5.8</v>
      </c>
      <c r="AA1078" s="4" t="str">
        <f>IF(J1078&gt;365,"Bereits abgewandert (Segment D)",IF(Z1078&gt;=Hilfswerte!$B$38,"Rot - akut gefaehrdet",IF(Z1078&gt;=Hilfswerte!$B$39,"Gelb - beobachten","Gruen - stabil")))</f>
        <v>Gruen - stabil</v>
      </c>
    </row>
    <row r="1079" spans="1:27" ht="15" customHeight="1" x14ac:dyDescent="0.25">
      <c r="A1079" s="4" t="s">
        <v>1421</v>
      </c>
      <c r="B1079" s="4" t="s">
        <v>238</v>
      </c>
      <c r="C1079" s="4" t="s">
        <v>51</v>
      </c>
      <c r="D1079" s="4" t="s">
        <v>93</v>
      </c>
      <c r="E1079" s="4">
        <v>6</v>
      </c>
      <c r="F1079" s="5">
        <v>1.2</v>
      </c>
      <c r="G1079" s="5">
        <v>21.1</v>
      </c>
      <c r="H1079" s="6">
        <v>810</v>
      </c>
      <c r="I1079" s="4">
        <v>1</v>
      </c>
      <c r="J1079" s="4">
        <v>109</v>
      </c>
      <c r="K1079" s="4">
        <v>0</v>
      </c>
      <c r="L1079" s="4">
        <v>25</v>
      </c>
      <c r="M1079" s="4">
        <v>4</v>
      </c>
      <c r="N1079" s="5">
        <v>28.6</v>
      </c>
      <c r="O1079" s="7">
        <f t="shared" si="128"/>
        <v>3</v>
      </c>
      <c r="P1079" s="7">
        <f t="shared" si="129"/>
        <v>1</v>
      </c>
      <c r="Q1079" s="7">
        <f t="shared" si="130"/>
        <v>2</v>
      </c>
      <c r="R1079" s="7">
        <f t="shared" si="131"/>
        <v>6</v>
      </c>
      <c r="S1079" s="8">
        <f t="shared" si="132"/>
        <v>66.8</v>
      </c>
      <c r="T1079" s="7" t="str">
        <f t="shared" si="133"/>
        <v>C - Entwicklungspotenzial</v>
      </c>
      <c r="U1079" s="4">
        <f>ROUND(((E1079-Hilfswerte!$B$20)/Hilfswerte!$B$21)+((F1079-Hilfswerte!$B$22)/Hilfswerte!$B$23)+((G1079-Hilfswerte!$B$24)/Hilfswerte!$B$25)+0.1*INDEX(Hilfswerte!$B$4:$B$15,MATCH(C1079,Hilfswerte!$A$4:$A$15,0)),2)</f>
        <v>1.1100000000000001</v>
      </c>
      <c r="V1079" s="4">
        <f>ROUND(SQRT((((E1079-Hilfswerte!$B$20)/Hilfswerte!$B$21)-Hilfswerte!$B$28)^2+(((F1079-Hilfswerte!$B$22)/Hilfswerte!$B$23)-Hilfswerte!$B$29)^2+(((G1079-Hilfswerte!$B$24)/Hilfswerte!$B$25)-Hilfswerte!$B$30)^2),3)</f>
        <v>1.837</v>
      </c>
      <c r="W1079" s="4">
        <f>ROUND(E1079*Hilfswerte!$B$31,0)</f>
        <v>1233</v>
      </c>
      <c r="X1079" s="4">
        <f t="shared" si="134"/>
        <v>423</v>
      </c>
      <c r="Y1079" s="4" t="str">
        <f>IF(T1079="A - Top-Kunde","bereits Top-Kunde",IF(AND(V1079&lt;=Hilfswerte!$B$34,H1079&lt;0.5*W1079),"Hoch",IF(AND(V1079&lt;=Hilfswerte!$B$35,H1079&lt;0.7*W1079),"Mittel","Niedrig")))</f>
        <v>Niedrig</v>
      </c>
      <c r="Z1079" s="4">
        <f t="shared" si="135"/>
        <v>10.5</v>
      </c>
      <c r="AA1079" s="4" t="str">
        <f>IF(J1079&gt;365,"Bereits abgewandert (Segment D)",IF(Z1079&gt;=Hilfswerte!$B$38,"Rot - akut gefaehrdet",IF(Z1079&gt;=Hilfswerte!$B$39,"Gelb - beobachten","Gruen - stabil")))</f>
        <v>Gruen - stabil</v>
      </c>
    </row>
    <row r="1080" spans="1:27" ht="15" customHeight="1" x14ac:dyDescent="0.25">
      <c r="A1080" s="4" t="s">
        <v>1422</v>
      </c>
      <c r="B1080" s="4" t="s">
        <v>251</v>
      </c>
      <c r="C1080" s="4" t="s">
        <v>47</v>
      </c>
      <c r="D1080" s="4" t="s">
        <v>48</v>
      </c>
      <c r="E1080" s="4">
        <v>93</v>
      </c>
      <c r="F1080" s="5">
        <v>20.3</v>
      </c>
      <c r="G1080" s="5">
        <v>21.1</v>
      </c>
      <c r="H1080" s="6">
        <v>14920</v>
      </c>
      <c r="I1080" s="4">
        <v>5</v>
      </c>
      <c r="J1080" s="4">
        <v>59</v>
      </c>
      <c r="K1080" s="4">
        <v>0</v>
      </c>
      <c r="L1080" s="4">
        <v>1</v>
      </c>
      <c r="M1080" s="4">
        <v>3</v>
      </c>
      <c r="N1080" s="5">
        <v>28.5</v>
      </c>
      <c r="O1080" s="7">
        <f t="shared" si="128"/>
        <v>4</v>
      </c>
      <c r="P1080" s="7">
        <f t="shared" si="129"/>
        <v>5</v>
      </c>
      <c r="Q1080" s="7">
        <f t="shared" si="130"/>
        <v>5</v>
      </c>
      <c r="R1080" s="7">
        <f t="shared" si="131"/>
        <v>14</v>
      </c>
      <c r="S1080" s="8">
        <f t="shared" si="132"/>
        <v>154</v>
      </c>
      <c r="T1080" s="7" t="str">
        <f t="shared" si="133"/>
        <v>A - Top-Kunde</v>
      </c>
      <c r="U1080" s="4">
        <f>ROUND(((E1080-Hilfswerte!$B$20)/Hilfswerte!$B$21)+((F1080-Hilfswerte!$B$22)/Hilfswerte!$B$23)+((G1080-Hilfswerte!$B$24)/Hilfswerte!$B$25)+0.1*INDEX(Hilfswerte!$B$4:$B$15,MATCH(C1080,Hilfswerte!$A$4:$A$15,0)),2)</f>
        <v>1.56</v>
      </c>
      <c r="V1080" s="4">
        <f>ROUND(SQRT((((E1080-Hilfswerte!$B$20)/Hilfswerte!$B$21)-Hilfswerte!$B$28)^2+(((F1080-Hilfswerte!$B$22)/Hilfswerte!$B$23)-Hilfswerte!$B$29)^2+(((G1080-Hilfswerte!$B$24)/Hilfswerte!$B$25)-Hilfswerte!$B$30)^2),3)</f>
        <v>1.6319999999999999</v>
      </c>
      <c r="W1080" s="4">
        <f>ROUND(E1080*Hilfswerte!$B$31,0)</f>
        <v>19116</v>
      </c>
      <c r="X1080" s="4">
        <f t="shared" si="134"/>
        <v>4196</v>
      </c>
      <c r="Y1080" s="4" t="str">
        <f>IF(T1080="A - Top-Kunde","bereits Top-Kunde",IF(AND(V1080&lt;=Hilfswerte!$B$34,H1080&lt;0.5*W1080),"Hoch",IF(AND(V1080&lt;=Hilfswerte!$B$35,H1080&lt;0.7*W1080),"Mittel","Niedrig")))</f>
        <v>bereits Top-Kunde</v>
      </c>
      <c r="Z1080" s="4">
        <f t="shared" si="135"/>
        <v>3.2</v>
      </c>
      <c r="AA1080" s="4" t="str">
        <f>IF(J1080&gt;365,"Bereits abgewandert (Segment D)",IF(Z1080&gt;=Hilfswerte!$B$38,"Rot - akut gefaehrdet",IF(Z1080&gt;=Hilfswerte!$B$39,"Gelb - beobachten","Gruen - stabil")))</f>
        <v>Gruen - stabil</v>
      </c>
    </row>
    <row r="1081" spans="1:27" ht="15" customHeight="1" x14ac:dyDescent="0.25">
      <c r="A1081" s="4" t="s">
        <v>1423</v>
      </c>
      <c r="B1081" s="4" t="s">
        <v>167</v>
      </c>
      <c r="C1081" s="4" t="s">
        <v>59</v>
      </c>
      <c r="D1081" s="4" t="s">
        <v>30</v>
      </c>
      <c r="E1081" s="4">
        <v>158</v>
      </c>
      <c r="F1081" s="5">
        <v>30.7</v>
      </c>
      <c r="G1081" s="5">
        <v>5.8</v>
      </c>
      <c r="H1081" s="6">
        <v>32110</v>
      </c>
      <c r="I1081" s="4">
        <v>3</v>
      </c>
      <c r="J1081" s="4">
        <v>41</v>
      </c>
      <c r="K1081" s="4">
        <v>0</v>
      </c>
      <c r="L1081" s="4">
        <v>2</v>
      </c>
      <c r="M1081" s="4">
        <v>2</v>
      </c>
      <c r="N1081" s="5">
        <v>-3.7</v>
      </c>
      <c r="O1081" s="7">
        <f t="shared" si="128"/>
        <v>4</v>
      </c>
      <c r="P1081" s="7">
        <f t="shared" si="129"/>
        <v>3</v>
      </c>
      <c r="Q1081" s="7">
        <f t="shared" si="130"/>
        <v>5</v>
      </c>
      <c r="R1081" s="7">
        <f t="shared" si="131"/>
        <v>12</v>
      </c>
      <c r="S1081" s="8">
        <f t="shared" si="132"/>
        <v>117.6</v>
      </c>
      <c r="T1081" s="7" t="str">
        <f t="shared" si="133"/>
        <v>B - Kernkunde</v>
      </c>
      <c r="U1081" s="4">
        <f>ROUND(((E1081-Hilfswerte!$B$20)/Hilfswerte!$B$21)+((F1081-Hilfswerte!$B$22)/Hilfswerte!$B$23)+((G1081-Hilfswerte!$B$24)/Hilfswerte!$B$25)+0.1*INDEX(Hilfswerte!$B$4:$B$15,MATCH(C1081,Hilfswerte!$A$4:$A$15,0)),2)</f>
        <v>-0.56000000000000005</v>
      </c>
      <c r="V1081" s="4">
        <f>ROUND(SQRT((((E1081-Hilfswerte!$B$20)/Hilfswerte!$B$21)-Hilfswerte!$B$28)^2+(((F1081-Hilfswerte!$B$22)/Hilfswerte!$B$23)-Hilfswerte!$B$29)^2+(((G1081-Hilfswerte!$B$24)/Hilfswerte!$B$25)-Hilfswerte!$B$30)^2),3)</f>
        <v>0.86899999999999999</v>
      </c>
      <c r="W1081" s="4">
        <f>ROUND(E1081*Hilfswerte!$B$31,0)</f>
        <v>32476</v>
      </c>
      <c r="X1081" s="4">
        <f t="shared" si="134"/>
        <v>366</v>
      </c>
      <c r="Y1081" s="4" t="str">
        <f>IF(T1081="A - Top-Kunde","bereits Top-Kunde",IF(AND(V1081&lt;=Hilfswerte!$B$34,H1081&lt;0.5*W1081),"Hoch",IF(AND(V1081&lt;=Hilfswerte!$B$35,H1081&lt;0.7*W1081),"Mittel","Niedrig")))</f>
        <v>Niedrig</v>
      </c>
      <c r="Z1081" s="4">
        <f t="shared" si="135"/>
        <v>3.9</v>
      </c>
      <c r="AA1081" s="4" t="str">
        <f>IF(J1081&gt;365,"Bereits abgewandert (Segment D)",IF(Z1081&gt;=Hilfswerte!$B$38,"Rot - akut gefaehrdet",IF(Z1081&gt;=Hilfswerte!$B$39,"Gelb - beobachten","Gruen - stabil")))</f>
        <v>Gruen - stabil</v>
      </c>
    </row>
    <row r="1082" spans="1:27" ht="15" customHeight="1" x14ac:dyDescent="0.25">
      <c r="A1082" s="4" t="s">
        <v>1424</v>
      </c>
      <c r="B1082" s="4" t="s">
        <v>192</v>
      </c>
      <c r="C1082" s="4" t="s">
        <v>55</v>
      </c>
      <c r="D1082" s="4" t="s">
        <v>178</v>
      </c>
      <c r="E1082" s="4">
        <v>107</v>
      </c>
      <c r="F1082" s="5">
        <v>24</v>
      </c>
      <c r="G1082" s="5">
        <v>21</v>
      </c>
      <c r="H1082" s="6">
        <v>2070</v>
      </c>
      <c r="I1082" s="4">
        <v>2</v>
      </c>
      <c r="J1082" s="4">
        <v>231</v>
      </c>
      <c r="K1082" s="4">
        <v>0</v>
      </c>
      <c r="L1082" s="4">
        <v>7</v>
      </c>
      <c r="M1082" s="4">
        <v>3</v>
      </c>
      <c r="N1082" s="5">
        <v>19.7</v>
      </c>
      <c r="O1082" s="7">
        <f t="shared" si="128"/>
        <v>2</v>
      </c>
      <c r="P1082" s="7">
        <f t="shared" si="129"/>
        <v>2</v>
      </c>
      <c r="Q1082" s="7">
        <f t="shared" si="130"/>
        <v>3</v>
      </c>
      <c r="R1082" s="7">
        <f t="shared" si="131"/>
        <v>7</v>
      </c>
      <c r="S1082" s="8">
        <f t="shared" si="132"/>
        <v>77.8</v>
      </c>
      <c r="T1082" s="7" t="str">
        <f t="shared" si="133"/>
        <v>C - Entwicklungspotenzial</v>
      </c>
      <c r="U1082" s="4">
        <f>ROUND(((E1082-Hilfswerte!$B$20)/Hilfswerte!$B$21)+((F1082-Hilfswerte!$B$22)/Hilfswerte!$B$23)+((G1082-Hilfswerte!$B$24)/Hilfswerte!$B$25)+0.1*INDEX(Hilfswerte!$B$4:$B$15,MATCH(C1082,Hilfswerte!$A$4:$A$15,0)),2)</f>
        <v>1.88</v>
      </c>
      <c r="V1082" s="4">
        <f>ROUND(SQRT((((E1082-Hilfswerte!$B$20)/Hilfswerte!$B$21)-Hilfswerte!$B$28)^2+(((F1082-Hilfswerte!$B$22)/Hilfswerte!$B$23)-Hilfswerte!$B$29)^2+(((G1082-Hilfswerte!$B$24)/Hilfswerte!$B$25)-Hilfswerte!$B$30)^2),3)</f>
        <v>1.595</v>
      </c>
      <c r="W1082" s="4">
        <f>ROUND(E1082*Hilfswerte!$B$31,0)</f>
        <v>21993</v>
      </c>
      <c r="X1082" s="4">
        <f t="shared" si="134"/>
        <v>19923</v>
      </c>
      <c r="Y1082" s="4" t="str">
        <f>IF(T1082="A - Top-Kunde","bereits Top-Kunde",IF(AND(V1082&lt;=Hilfswerte!$B$34,H1082&lt;0.5*W1082),"Hoch",IF(AND(V1082&lt;=Hilfswerte!$B$35,H1082&lt;0.7*W1082),"Mittel","Niedrig")))</f>
        <v>Niedrig</v>
      </c>
      <c r="Z1082" s="4">
        <f t="shared" si="135"/>
        <v>13</v>
      </c>
      <c r="AA1082" s="4" t="str">
        <f>IF(J1082&gt;365,"Bereits abgewandert (Segment D)",IF(Z1082&gt;=Hilfswerte!$B$38,"Rot - akut gefaehrdet",IF(Z1082&gt;=Hilfswerte!$B$39,"Gelb - beobachten","Gruen - stabil")))</f>
        <v>Gruen - stabil</v>
      </c>
    </row>
    <row r="1083" spans="1:27" ht="15" customHeight="1" x14ac:dyDescent="0.25">
      <c r="A1083" s="4" t="s">
        <v>1425</v>
      </c>
      <c r="B1083" s="4" t="s">
        <v>467</v>
      </c>
      <c r="C1083" s="4" t="s">
        <v>51</v>
      </c>
      <c r="D1083" s="4" t="s">
        <v>30</v>
      </c>
      <c r="E1083" s="4">
        <v>8</v>
      </c>
      <c r="F1083" s="5">
        <v>1.9</v>
      </c>
      <c r="G1083" s="5">
        <v>8.5</v>
      </c>
      <c r="H1083" s="6">
        <v>1280</v>
      </c>
      <c r="I1083" s="4">
        <v>5</v>
      </c>
      <c r="J1083" s="4">
        <v>27</v>
      </c>
      <c r="K1083" s="4">
        <v>1</v>
      </c>
      <c r="L1083" s="4">
        <v>26</v>
      </c>
      <c r="M1083" s="4">
        <v>3</v>
      </c>
      <c r="N1083" s="5">
        <v>32.1</v>
      </c>
      <c r="O1083" s="7">
        <f t="shared" si="128"/>
        <v>5</v>
      </c>
      <c r="P1083" s="7">
        <f t="shared" si="129"/>
        <v>5</v>
      </c>
      <c r="Q1083" s="7">
        <f t="shared" si="130"/>
        <v>3</v>
      </c>
      <c r="R1083" s="7">
        <f t="shared" si="131"/>
        <v>13</v>
      </c>
      <c r="S1083" s="8">
        <f t="shared" si="132"/>
        <v>132.30000000000001</v>
      </c>
      <c r="T1083" s="7" t="str">
        <f t="shared" si="133"/>
        <v>A - Top-Kunde</v>
      </c>
      <c r="U1083" s="4">
        <f>ROUND(((E1083-Hilfswerte!$B$20)/Hilfswerte!$B$21)+((F1083-Hilfswerte!$B$22)/Hilfswerte!$B$23)+((G1083-Hilfswerte!$B$24)/Hilfswerte!$B$25)+0.1*INDEX(Hilfswerte!$B$4:$B$15,MATCH(C1083,Hilfswerte!$A$4:$A$15,0)),2)</f>
        <v>-0.87</v>
      </c>
      <c r="V1083" s="4">
        <f>ROUND(SQRT((((E1083-Hilfswerte!$B$20)/Hilfswerte!$B$21)-Hilfswerte!$B$28)^2+(((F1083-Hilfswerte!$B$22)/Hilfswerte!$B$23)-Hilfswerte!$B$29)^2+(((G1083-Hilfswerte!$B$24)/Hilfswerte!$B$25)-Hilfswerte!$B$30)^2),3)</f>
        <v>1.032</v>
      </c>
      <c r="W1083" s="4">
        <f>ROUND(E1083*Hilfswerte!$B$31,0)</f>
        <v>1644</v>
      </c>
      <c r="X1083" s="4">
        <f t="shared" si="134"/>
        <v>364</v>
      </c>
      <c r="Y1083" s="4" t="str">
        <f>IF(T1083="A - Top-Kunde","bereits Top-Kunde",IF(AND(V1083&lt;=Hilfswerte!$B$34,H1083&lt;0.5*W1083),"Hoch",IF(AND(V1083&lt;=Hilfswerte!$B$35,H1083&lt;0.7*W1083),"Mittel","Niedrig")))</f>
        <v>bereits Top-Kunde</v>
      </c>
      <c r="Z1083" s="4">
        <f t="shared" si="135"/>
        <v>9.6</v>
      </c>
      <c r="AA1083" s="4" t="str">
        <f>IF(J1083&gt;365,"Bereits abgewandert (Segment D)",IF(Z1083&gt;=Hilfswerte!$B$38,"Rot - akut gefaehrdet",IF(Z1083&gt;=Hilfswerte!$B$39,"Gelb - beobachten","Gruen - stabil")))</f>
        <v>Gruen - stabil</v>
      </c>
    </row>
    <row r="1084" spans="1:27" ht="15" customHeight="1" x14ac:dyDescent="0.25">
      <c r="A1084" s="4" t="s">
        <v>1426</v>
      </c>
      <c r="B1084" s="4" t="s">
        <v>533</v>
      </c>
      <c r="C1084" s="4" t="s">
        <v>62</v>
      </c>
      <c r="D1084" s="4" t="s">
        <v>30</v>
      </c>
      <c r="E1084" s="4">
        <v>176</v>
      </c>
      <c r="F1084" s="5">
        <v>31.5</v>
      </c>
      <c r="G1084" s="5">
        <v>5</v>
      </c>
      <c r="H1084" s="6">
        <v>0</v>
      </c>
      <c r="I1084" s="4">
        <v>0</v>
      </c>
      <c r="J1084" s="4">
        <v>477</v>
      </c>
      <c r="K1084" s="4">
        <v>0</v>
      </c>
      <c r="L1084" s="4">
        <v>17</v>
      </c>
      <c r="M1084" s="4">
        <v>0</v>
      </c>
      <c r="N1084" s="5">
        <v>-44.9</v>
      </c>
      <c r="O1084" s="7">
        <f t="shared" si="128"/>
        <v>1</v>
      </c>
      <c r="P1084" s="7">
        <f t="shared" si="129"/>
        <v>1</v>
      </c>
      <c r="Q1084" s="7">
        <f t="shared" si="130"/>
        <v>1</v>
      </c>
      <c r="R1084" s="7">
        <f t="shared" si="131"/>
        <v>3</v>
      </c>
      <c r="S1084" s="8">
        <f t="shared" si="132"/>
        <v>2.5</v>
      </c>
      <c r="T1084" s="7" t="str">
        <f t="shared" si="133"/>
        <v>D - Abwanderungsrisiko</v>
      </c>
      <c r="U1084" s="4">
        <f>ROUND(((E1084-Hilfswerte!$B$20)/Hilfswerte!$B$21)+((F1084-Hilfswerte!$B$22)/Hilfswerte!$B$23)+((G1084-Hilfswerte!$B$24)/Hilfswerte!$B$25)+0.1*INDEX(Hilfswerte!$B$4:$B$15,MATCH(C1084,Hilfswerte!$A$4:$A$15,0)),2)</f>
        <v>-0.11</v>
      </c>
      <c r="V1084" s="4">
        <f>ROUND(SQRT((((E1084-Hilfswerte!$B$20)/Hilfswerte!$B$21)-Hilfswerte!$B$28)^2+(((F1084-Hilfswerte!$B$22)/Hilfswerte!$B$23)-Hilfswerte!$B$29)^2+(((G1084-Hilfswerte!$B$24)/Hilfswerte!$B$25)-Hilfswerte!$B$30)^2),3)</f>
        <v>0.99299999999999999</v>
      </c>
      <c r="W1084" s="4">
        <f>ROUND(E1084*Hilfswerte!$B$31,0)</f>
        <v>36176</v>
      </c>
      <c r="X1084" s="4">
        <f t="shared" si="134"/>
        <v>36176</v>
      </c>
      <c r="Y1084" s="4" t="str">
        <f>IF(T1084="A - Top-Kunde","bereits Top-Kunde",IF(AND(V1084&lt;=Hilfswerte!$B$34,H1084&lt;0.5*W1084),"Hoch",IF(AND(V1084&lt;=Hilfswerte!$B$35,H1084&lt;0.7*W1084),"Mittel","Niedrig")))</f>
        <v>Mittel</v>
      </c>
      <c r="Z1084" s="4">
        <f t="shared" si="135"/>
        <v>45.2</v>
      </c>
      <c r="AA1084" s="4" t="str">
        <f>IF(J1084&gt;365,"Bereits abgewandert (Segment D)",IF(Z1084&gt;=Hilfswerte!$B$38,"Rot - akut gefaehrdet",IF(Z1084&gt;=Hilfswerte!$B$39,"Gelb - beobachten","Gruen - stabil")))</f>
        <v>Bereits abgewandert (Segment D)</v>
      </c>
    </row>
    <row r="1085" spans="1:27" ht="15" customHeight="1" x14ac:dyDescent="0.25">
      <c r="A1085" s="4" t="s">
        <v>1427</v>
      </c>
      <c r="B1085" s="4" t="s">
        <v>146</v>
      </c>
      <c r="C1085" s="4" t="s">
        <v>38</v>
      </c>
      <c r="D1085" s="4" t="s">
        <v>77</v>
      </c>
      <c r="E1085" s="4">
        <v>14</v>
      </c>
      <c r="F1085" s="5">
        <v>3.9</v>
      </c>
      <c r="G1085" s="5">
        <v>8.6999999999999993</v>
      </c>
      <c r="H1085" s="6">
        <v>0</v>
      </c>
      <c r="I1085" s="4">
        <v>0</v>
      </c>
      <c r="J1085" s="4">
        <v>461</v>
      </c>
      <c r="K1085" s="4">
        <v>0</v>
      </c>
      <c r="L1085" s="4">
        <v>-2</v>
      </c>
      <c r="M1085" s="4">
        <v>0</v>
      </c>
      <c r="N1085" s="5">
        <v>-78.900000000000006</v>
      </c>
      <c r="O1085" s="7">
        <f t="shared" si="128"/>
        <v>1</v>
      </c>
      <c r="P1085" s="7">
        <f t="shared" si="129"/>
        <v>1</v>
      </c>
      <c r="Q1085" s="7">
        <f t="shared" si="130"/>
        <v>1</v>
      </c>
      <c r="R1085" s="7">
        <f t="shared" si="131"/>
        <v>3</v>
      </c>
      <c r="S1085" s="8">
        <f t="shared" si="132"/>
        <v>-9.5</v>
      </c>
      <c r="T1085" s="7" t="str">
        <f t="shared" si="133"/>
        <v>D - Abwanderungsrisiko</v>
      </c>
      <c r="U1085" s="4">
        <f>ROUND(((E1085-Hilfswerte!$B$20)/Hilfswerte!$B$21)+((F1085-Hilfswerte!$B$22)/Hilfswerte!$B$23)+((G1085-Hilfswerte!$B$24)/Hilfswerte!$B$25)+0.1*INDEX(Hilfswerte!$B$4:$B$15,MATCH(C1085,Hilfswerte!$A$4:$A$15,0)),2)</f>
        <v>-0.79</v>
      </c>
      <c r="V1085" s="4">
        <f>ROUND(SQRT((((E1085-Hilfswerte!$B$20)/Hilfswerte!$B$21)-Hilfswerte!$B$28)^2+(((F1085-Hilfswerte!$B$22)/Hilfswerte!$B$23)-Hilfswerte!$B$29)^2+(((G1085-Hilfswerte!$B$24)/Hilfswerte!$B$25)-Hilfswerte!$B$30)^2),3)</f>
        <v>0.97899999999999998</v>
      </c>
      <c r="W1085" s="4">
        <f>ROUND(E1085*Hilfswerte!$B$31,0)</f>
        <v>2878</v>
      </c>
      <c r="X1085" s="4">
        <f t="shared" si="134"/>
        <v>2878</v>
      </c>
      <c r="Y1085" s="4" t="str">
        <f>IF(T1085="A - Top-Kunde","bereits Top-Kunde",IF(AND(V1085&lt;=Hilfswerte!$B$34,H1085&lt;0.5*W1085),"Hoch",IF(AND(V1085&lt;=Hilfswerte!$B$35,H1085&lt;0.7*W1085),"Mittel","Niedrig")))</f>
        <v>Mittel</v>
      </c>
      <c r="Z1085" s="4">
        <f t="shared" si="135"/>
        <v>54.6</v>
      </c>
      <c r="AA1085" s="4" t="str">
        <f>IF(J1085&gt;365,"Bereits abgewandert (Segment D)",IF(Z1085&gt;=Hilfswerte!$B$38,"Rot - akut gefaehrdet",IF(Z1085&gt;=Hilfswerte!$B$39,"Gelb - beobachten","Gruen - stabil")))</f>
        <v>Bereits abgewandert (Segment D)</v>
      </c>
    </row>
    <row r="1086" spans="1:27" ht="15" customHeight="1" x14ac:dyDescent="0.25">
      <c r="A1086" s="4" t="s">
        <v>1428</v>
      </c>
      <c r="B1086" s="4" t="s">
        <v>593</v>
      </c>
      <c r="C1086" s="4" t="s">
        <v>51</v>
      </c>
      <c r="D1086" s="4" t="s">
        <v>52</v>
      </c>
      <c r="E1086" s="4">
        <v>137</v>
      </c>
      <c r="F1086" s="5">
        <v>18.100000000000001</v>
      </c>
      <c r="G1086" s="5">
        <v>2.8</v>
      </c>
      <c r="H1086" s="6">
        <v>8610</v>
      </c>
      <c r="I1086" s="4">
        <v>1</v>
      </c>
      <c r="J1086" s="4">
        <v>138</v>
      </c>
      <c r="K1086" s="4">
        <v>0</v>
      </c>
      <c r="L1086" s="4">
        <v>-5</v>
      </c>
      <c r="M1086" s="4">
        <v>3</v>
      </c>
      <c r="N1086" s="5">
        <v>-8.1999999999999993</v>
      </c>
      <c r="O1086" s="7">
        <f t="shared" si="128"/>
        <v>3</v>
      </c>
      <c r="P1086" s="7">
        <f t="shared" si="129"/>
        <v>1</v>
      </c>
      <c r="Q1086" s="7">
        <f t="shared" si="130"/>
        <v>5</v>
      </c>
      <c r="R1086" s="7">
        <f t="shared" si="131"/>
        <v>9</v>
      </c>
      <c r="S1086" s="8">
        <f t="shared" si="132"/>
        <v>85.9</v>
      </c>
      <c r="T1086" s="7" t="str">
        <f t="shared" si="133"/>
        <v>C - Entwicklungspotenzial</v>
      </c>
      <c r="U1086" s="4">
        <f>ROUND(((E1086-Hilfswerte!$B$20)/Hilfswerte!$B$21)+((F1086-Hilfswerte!$B$22)/Hilfswerte!$B$23)+((G1086-Hilfswerte!$B$24)/Hilfswerte!$B$25)+0.1*INDEX(Hilfswerte!$B$4:$B$15,MATCH(C1086,Hilfswerte!$A$4:$A$15,0)),2)</f>
        <v>-0.93</v>
      </c>
      <c r="V1086" s="4">
        <f>ROUND(SQRT((((E1086-Hilfswerte!$B$20)/Hilfswerte!$B$21)-Hilfswerte!$B$28)^2+(((F1086-Hilfswerte!$B$22)/Hilfswerte!$B$23)-Hilfswerte!$B$29)^2+(((G1086-Hilfswerte!$B$24)/Hilfswerte!$B$25)-Hilfswerte!$B$30)^2),3)</f>
        <v>1.387</v>
      </c>
      <c r="W1086" s="4">
        <f>ROUND(E1086*Hilfswerte!$B$31,0)</f>
        <v>28160</v>
      </c>
      <c r="X1086" s="4">
        <f t="shared" si="134"/>
        <v>19550</v>
      </c>
      <c r="Y1086" s="4" t="str">
        <f>IF(T1086="A - Top-Kunde","bereits Top-Kunde",IF(AND(V1086&lt;=Hilfswerte!$B$34,H1086&lt;0.5*W1086),"Hoch",IF(AND(V1086&lt;=Hilfswerte!$B$35,H1086&lt;0.7*W1086),"Mittel","Niedrig")))</f>
        <v>Niedrig</v>
      </c>
      <c r="Z1086" s="4">
        <f t="shared" si="135"/>
        <v>10.199999999999999</v>
      </c>
      <c r="AA1086" s="4" t="str">
        <f>IF(J1086&gt;365,"Bereits abgewandert (Segment D)",IF(Z1086&gt;=Hilfswerte!$B$38,"Rot - akut gefaehrdet",IF(Z1086&gt;=Hilfswerte!$B$39,"Gelb - beobachten","Gruen - stabil")))</f>
        <v>Gruen - stabil</v>
      </c>
    </row>
    <row r="1087" spans="1:27" ht="15" customHeight="1" x14ac:dyDescent="0.25">
      <c r="A1087" s="4" t="s">
        <v>1429</v>
      </c>
      <c r="B1087" s="4" t="s">
        <v>277</v>
      </c>
      <c r="C1087" s="4" t="s">
        <v>51</v>
      </c>
      <c r="D1087" s="4" t="s">
        <v>30</v>
      </c>
      <c r="E1087" s="4">
        <v>118</v>
      </c>
      <c r="F1087" s="5">
        <v>18.8</v>
      </c>
      <c r="G1087" s="5">
        <v>16.600000000000001</v>
      </c>
      <c r="H1087" s="6">
        <v>12870</v>
      </c>
      <c r="I1087" s="4">
        <v>1</v>
      </c>
      <c r="J1087" s="4">
        <v>167</v>
      </c>
      <c r="K1087" s="4">
        <v>0</v>
      </c>
      <c r="L1087" s="4">
        <v>16</v>
      </c>
      <c r="M1087" s="4">
        <v>1</v>
      </c>
      <c r="N1087" s="5">
        <v>-24.3</v>
      </c>
      <c r="O1087" s="7">
        <f t="shared" si="128"/>
        <v>3</v>
      </c>
      <c r="P1087" s="7">
        <f t="shared" si="129"/>
        <v>1</v>
      </c>
      <c r="Q1087" s="7">
        <f t="shared" si="130"/>
        <v>5</v>
      </c>
      <c r="R1087" s="7">
        <f t="shared" si="131"/>
        <v>9</v>
      </c>
      <c r="S1087" s="8">
        <f t="shared" si="132"/>
        <v>73.099999999999994</v>
      </c>
      <c r="T1087" s="7" t="str">
        <f t="shared" si="133"/>
        <v>C - Entwicklungspotenzial</v>
      </c>
      <c r="U1087" s="4">
        <f>ROUND(((E1087-Hilfswerte!$B$20)/Hilfswerte!$B$21)+((F1087-Hilfswerte!$B$22)/Hilfswerte!$B$23)+((G1087-Hilfswerte!$B$24)/Hilfswerte!$B$25)+0.1*INDEX(Hilfswerte!$B$4:$B$15,MATCH(C1087,Hilfswerte!$A$4:$A$15,0)),2)</f>
        <v>1.19</v>
      </c>
      <c r="V1087" s="4">
        <f>ROUND(SQRT((((E1087-Hilfswerte!$B$20)/Hilfswerte!$B$21)-Hilfswerte!$B$28)^2+(((F1087-Hilfswerte!$B$22)/Hilfswerte!$B$23)-Hilfswerte!$B$29)^2+(((G1087-Hilfswerte!$B$24)/Hilfswerte!$B$25)-Hilfswerte!$B$30)^2),3)</f>
        <v>0.94499999999999995</v>
      </c>
      <c r="W1087" s="4">
        <f>ROUND(E1087*Hilfswerte!$B$31,0)</f>
        <v>24254</v>
      </c>
      <c r="X1087" s="4">
        <f t="shared" si="134"/>
        <v>11384</v>
      </c>
      <c r="Y1087" s="4" t="str">
        <f>IF(T1087="A - Top-Kunde","bereits Top-Kunde",IF(AND(V1087&lt;=Hilfswerte!$B$34,H1087&lt;0.5*W1087),"Hoch",IF(AND(V1087&lt;=Hilfswerte!$B$35,H1087&lt;0.7*W1087),"Mittel","Niedrig")))</f>
        <v>Mittel</v>
      </c>
      <c r="Z1087" s="4">
        <f t="shared" si="135"/>
        <v>21.3</v>
      </c>
      <c r="AA1087" s="4" t="str">
        <f>IF(J1087&gt;365,"Bereits abgewandert (Segment D)",IF(Z1087&gt;=Hilfswerte!$B$38,"Rot - akut gefaehrdet",IF(Z1087&gt;=Hilfswerte!$B$39,"Gelb - beobachten","Gruen - stabil")))</f>
        <v>Rot - akut gefaehrdet</v>
      </c>
    </row>
    <row r="1088" spans="1:27" ht="15" customHeight="1" x14ac:dyDescent="0.25">
      <c r="A1088" s="4" t="s">
        <v>1430</v>
      </c>
      <c r="B1088" s="4" t="s">
        <v>273</v>
      </c>
      <c r="C1088" s="4" t="s">
        <v>47</v>
      </c>
      <c r="D1088" s="4" t="s">
        <v>30</v>
      </c>
      <c r="E1088" s="4">
        <v>32</v>
      </c>
      <c r="F1088" s="5">
        <v>8.1</v>
      </c>
      <c r="G1088" s="5">
        <v>19.3</v>
      </c>
      <c r="H1088" s="6">
        <v>790</v>
      </c>
      <c r="I1088" s="4">
        <v>2</v>
      </c>
      <c r="J1088" s="4">
        <v>51</v>
      </c>
      <c r="K1088" s="4">
        <v>0</v>
      </c>
      <c r="L1088" s="4">
        <v>-5</v>
      </c>
      <c r="M1088" s="4">
        <v>6</v>
      </c>
      <c r="N1088" s="5">
        <v>-0.7</v>
      </c>
      <c r="O1088" s="7">
        <f t="shared" si="128"/>
        <v>4</v>
      </c>
      <c r="P1088" s="7">
        <f t="shared" si="129"/>
        <v>2</v>
      </c>
      <c r="Q1088" s="7">
        <f t="shared" si="130"/>
        <v>2</v>
      </c>
      <c r="R1088" s="7">
        <f t="shared" si="131"/>
        <v>8</v>
      </c>
      <c r="S1088" s="8">
        <f t="shared" si="132"/>
        <v>79.7</v>
      </c>
      <c r="T1088" s="7" t="str">
        <f t="shared" si="133"/>
        <v>C - Entwicklungspotenzial</v>
      </c>
      <c r="U1088" s="4">
        <f>ROUND(((E1088-Hilfswerte!$B$20)/Hilfswerte!$B$21)+((F1088-Hilfswerte!$B$22)/Hilfswerte!$B$23)+((G1088-Hilfswerte!$B$24)/Hilfswerte!$B$25)+0.1*INDEX(Hilfswerte!$B$4:$B$15,MATCH(C1088,Hilfswerte!$A$4:$A$15,0)),2)</f>
        <v>0.79</v>
      </c>
      <c r="V1088" s="4">
        <f>ROUND(SQRT((((E1088-Hilfswerte!$B$20)/Hilfswerte!$B$21)-Hilfswerte!$B$28)^2+(((F1088-Hilfswerte!$B$22)/Hilfswerte!$B$23)-Hilfswerte!$B$29)^2+(((G1088-Hilfswerte!$B$24)/Hilfswerte!$B$25)-Hilfswerte!$B$30)^2),3)</f>
        <v>1.506</v>
      </c>
      <c r="W1088" s="4">
        <f>ROUND(E1088*Hilfswerte!$B$31,0)</f>
        <v>6577</v>
      </c>
      <c r="X1088" s="4">
        <f t="shared" si="134"/>
        <v>5787</v>
      </c>
      <c r="Y1088" s="4" t="str">
        <f>IF(T1088="A - Top-Kunde","bereits Top-Kunde",IF(AND(V1088&lt;=Hilfswerte!$B$34,H1088&lt;0.5*W1088),"Hoch",IF(AND(V1088&lt;=Hilfswerte!$B$35,H1088&lt;0.7*W1088),"Mittel","Niedrig")))</f>
        <v>Niedrig</v>
      </c>
      <c r="Z1088" s="4">
        <f t="shared" si="135"/>
        <v>2.8</v>
      </c>
      <c r="AA1088" s="4" t="str">
        <f>IF(J1088&gt;365,"Bereits abgewandert (Segment D)",IF(Z1088&gt;=Hilfswerte!$B$38,"Rot - akut gefaehrdet",IF(Z1088&gt;=Hilfswerte!$B$39,"Gelb - beobachten","Gruen - stabil")))</f>
        <v>Gruen - stabil</v>
      </c>
    </row>
    <row r="1089" spans="1:27" ht="15" customHeight="1" x14ac:dyDescent="0.25">
      <c r="A1089" s="4" t="s">
        <v>1431</v>
      </c>
      <c r="B1089" s="4" t="s">
        <v>188</v>
      </c>
      <c r="C1089" s="4" t="s">
        <v>29</v>
      </c>
      <c r="D1089" s="4" t="s">
        <v>30</v>
      </c>
      <c r="E1089" s="4">
        <v>131</v>
      </c>
      <c r="F1089" s="5">
        <v>57.7</v>
      </c>
      <c r="G1089" s="5">
        <v>15.1</v>
      </c>
      <c r="H1089" s="6">
        <v>41320</v>
      </c>
      <c r="I1089" s="4">
        <v>4</v>
      </c>
      <c r="J1089" s="4">
        <v>167</v>
      </c>
      <c r="K1089" s="4">
        <v>0</v>
      </c>
      <c r="L1089" s="4">
        <v>15</v>
      </c>
      <c r="M1089" s="4">
        <v>1</v>
      </c>
      <c r="N1089" s="5">
        <v>-27.3</v>
      </c>
      <c r="O1089" s="7">
        <f t="shared" si="128"/>
        <v>3</v>
      </c>
      <c r="P1089" s="7">
        <f t="shared" si="129"/>
        <v>4</v>
      </c>
      <c r="Q1089" s="7">
        <f t="shared" si="130"/>
        <v>5</v>
      </c>
      <c r="R1089" s="7">
        <f t="shared" si="131"/>
        <v>12</v>
      </c>
      <c r="S1089" s="8">
        <f t="shared" si="132"/>
        <v>101.9</v>
      </c>
      <c r="T1089" s="7" t="str">
        <f t="shared" si="133"/>
        <v>C - Entwicklungspotenzial</v>
      </c>
      <c r="U1089" s="4">
        <f>ROUND(((E1089-Hilfswerte!$B$20)/Hilfswerte!$B$21)+((F1089-Hilfswerte!$B$22)/Hilfswerte!$B$23)+((G1089-Hilfswerte!$B$24)/Hilfswerte!$B$25)+0.1*INDEX(Hilfswerte!$B$4:$B$15,MATCH(C1089,Hilfswerte!$A$4:$A$15,0)),2)</f>
        <v>1.63</v>
      </c>
      <c r="V1089" s="4">
        <f>ROUND(SQRT((((E1089-Hilfswerte!$B$20)/Hilfswerte!$B$21)-Hilfswerte!$B$28)^2+(((F1089-Hilfswerte!$B$22)/Hilfswerte!$B$23)-Hilfswerte!$B$29)^2+(((G1089-Hilfswerte!$B$24)/Hilfswerte!$B$25)-Hilfswerte!$B$30)^2),3)</f>
        <v>0.73199999999999998</v>
      </c>
      <c r="W1089" s="4">
        <f>ROUND(E1089*Hilfswerte!$B$31,0)</f>
        <v>26927</v>
      </c>
      <c r="X1089" s="4">
        <f t="shared" si="134"/>
        <v>0</v>
      </c>
      <c r="Y1089" s="4" t="str">
        <f>IF(T1089="A - Top-Kunde","bereits Top-Kunde",IF(AND(V1089&lt;=Hilfswerte!$B$34,H1089&lt;0.5*W1089),"Hoch",IF(AND(V1089&lt;=Hilfswerte!$B$35,H1089&lt;0.7*W1089),"Mittel","Niedrig")))</f>
        <v>Niedrig</v>
      </c>
      <c r="Z1089" s="4">
        <f t="shared" si="135"/>
        <v>22.3</v>
      </c>
      <c r="AA1089" s="4" t="str">
        <f>IF(J1089&gt;365,"Bereits abgewandert (Segment D)",IF(Z1089&gt;=Hilfswerte!$B$38,"Rot - akut gefaehrdet",IF(Z1089&gt;=Hilfswerte!$B$39,"Gelb - beobachten","Gruen - stabil")))</f>
        <v>Rot - akut gefaehrdet</v>
      </c>
    </row>
    <row r="1090" spans="1:27" ht="15" customHeight="1" x14ac:dyDescent="0.25">
      <c r="A1090" s="4" t="s">
        <v>1432</v>
      </c>
      <c r="B1090" s="4" t="s">
        <v>543</v>
      </c>
      <c r="C1090" s="4" t="s">
        <v>33</v>
      </c>
      <c r="D1090" s="4" t="s">
        <v>30</v>
      </c>
      <c r="E1090" s="4">
        <v>32</v>
      </c>
      <c r="F1090" s="5">
        <v>6.7</v>
      </c>
      <c r="G1090" s="5">
        <v>3.6</v>
      </c>
      <c r="H1090" s="6">
        <v>290</v>
      </c>
      <c r="I1090" s="4">
        <v>1</v>
      </c>
      <c r="J1090" s="4">
        <v>207</v>
      </c>
      <c r="K1090" s="4">
        <v>0</v>
      </c>
      <c r="L1090" s="4">
        <v>17</v>
      </c>
      <c r="M1090" s="4">
        <v>4</v>
      </c>
      <c r="N1090" s="5">
        <v>38.799999999999997</v>
      </c>
      <c r="O1090" s="7">
        <f t="shared" ref="O1090:O1153" si="136">IF(J1090&gt;365,1,IF(J1090&lt;=30,5,IF(J1090&lt;=90,4,IF(J1090&lt;=180,3,2))))</f>
        <v>2</v>
      </c>
      <c r="P1090" s="7">
        <f t="shared" ref="P1090:P1153" si="137">IF(I1090&gt;=5,5,IF(I1090&gt;=4,4,IF(I1090&gt;=3,3,IF(I1090&gt;=2,2,1))))</f>
        <v>1</v>
      </c>
      <c r="Q1090" s="7">
        <f t="shared" ref="Q1090:Q1153" si="138">IF(H1090&gt;=7500,5,IF(H1090&gt;=2500,4,IF(H1090&gt;=1000,3,IF(H1090&gt;=1,2,1))))</f>
        <v>2</v>
      </c>
      <c r="R1090" s="7">
        <f t="shared" ref="R1090:R1153" si="139">O1090+P1090+Q1090</f>
        <v>5</v>
      </c>
      <c r="S1090" s="8">
        <f t="shared" ref="S1090:S1153" si="140">ROUND(10*R1090+0.5*N1090-6*K1090-0.3*MAX(0,L1090),1)</f>
        <v>64.3</v>
      </c>
      <c r="T1090" s="7" t="str">
        <f t="shared" ref="T1090:T1153" si="141">IF(J1090&gt;365,"D - Abwanderungsrisiko",IF(S1090&gt;=125,"A - Top-Kunde",IF(S1090&gt;=105,"B - Kernkunde","C - Entwicklungspotenzial")))</f>
        <v>C - Entwicklungspotenzial</v>
      </c>
      <c r="U1090" s="4">
        <f>ROUND(((E1090-Hilfswerte!$B$20)/Hilfswerte!$B$21)+((F1090-Hilfswerte!$B$22)/Hilfswerte!$B$23)+((G1090-Hilfswerte!$B$24)/Hilfswerte!$B$25)+0.1*INDEX(Hilfswerte!$B$4:$B$15,MATCH(C1090,Hilfswerte!$A$4:$A$15,0)),2)</f>
        <v>-1.78</v>
      </c>
      <c r="V1090" s="4">
        <f>ROUND(SQRT((((E1090-Hilfswerte!$B$20)/Hilfswerte!$B$21)-Hilfswerte!$B$28)^2+(((F1090-Hilfswerte!$B$22)/Hilfswerte!$B$23)-Hilfswerte!$B$29)^2+(((G1090-Hilfswerte!$B$24)/Hilfswerte!$B$25)-Hilfswerte!$B$30)^2),3)</f>
        <v>1.4510000000000001</v>
      </c>
      <c r="W1090" s="4">
        <f>ROUND(E1090*Hilfswerte!$B$31,0)</f>
        <v>6577</v>
      </c>
      <c r="X1090" s="4">
        <f t="shared" ref="X1090:X1153" si="142">MAX(0,W1090-H1090)</f>
        <v>6287</v>
      </c>
      <c r="Y1090" s="4" t="str">
        <f>IF(T1090="A - Top-Kunde","bereits Top-Kunde",IF(AND(V1090&lt;=Hilfswerte!$B$34,H1090&lt;0.5*W1090),"Hoch",IF(AND(V1090&lt;=Hilfswerte!$B$35,H1090&lt;0.7*W1090),"Mittel","Niedrig")))</f>
        <v>Niedrig</v>
      </c>
      <c r="Z1090" s="4">
        <f t="shared" ref="Z1090:Z1153" si="143">ROUND(0.4*MAX(0,-N1090)+3*K1090+0.2*MAX(0,L1090)+0.05*J1090,1)</f>
        <v>13.8</v>
      </c>
      <c r="AA1090" s="4" t="str">
        <f>IF(J1090&gt;365,"Bereits abgewandert (Segment D)",IF(Z1090&gt;=Hilfswerte!$B$38,"Rot - akut gefaehrdet",IF(Z1090&gt;=Hilfswerte!$B$39,"Gelb - beobachten","Gruen - stabil")))</f>
        <v>Gelb - beobachten</v>
      </c>
    </row>
    <row r="1091" spans="1:27" ht="15" customHeight="1" x14ac:dyDescent="0.25">
      <c r="A1091" s="4" t="s">
        <v>1433</v>
      </c>
      <c r="B1091" s="4" t="s">
        <v>865</v>
      </c>
      <c r="C1091" s="4" t="s">
        <v>51</v>
      </c>
      <c r="D1091" s="4" t="s">
        <v>30</v>
      </c>
      <c r="E1091" s="4">
        <v>53</v>
      </c>
      <c r="F1091" s="5">
        <v>7.6</v>
      </c>
      <c r="G1091" s="5">
        <v>12.5</v>
      </c>
      <c r="H1091" s="6">
        <v>1820</v>
      </c>
      <c r="I1091" s="4">
        <v>1</v>
      </c>
      <c r="J1091" s="4">
        <v>210</v>
      </c>
      <c r="K1091" s="4">
        <v>0</v>
      </c>
      <c r="L1091" s="4">
        <v>28</v>
      </c>
      <c r="M1091" s="4">
        <v>3</v>
      </c>
      <c r="N1091" s="5">
        <v>40.1</v>
      </c>
      <c r="O1091" s="7">
        <f t="shared" si="136"/>
        <v>2</v>
      </c>
      <c r="P1091" s="7">
        <f t="shared" si="137"/>
        <v>1</v>
      </c>
      <c r="Q1091" s="7">
        <f t="shared" si="138"/>
        <v>3</v>
      </c>
      <c r="R1091" s="7">
        <f t="shared" si="139"/>
        <v>6</v>
      </c>
      <c r="S1091" s="8">
        <f t="shared" si="140"/>
        <v>71.7</v>
      </c>
      <c r="T1091" s="7" t="str">
        <f t="shared" si="141"/>
        <v>C - Entwicklungspotenzial</v>
      </c>
      <c r="U1091" s="4">
        <f>ROUND(((E1091-Hilfswerte!$B$20)/Hilfswerte!$B$21)+((F1091-Hilfswerte!$B$22)/Hilfswerte!$B$23)+((G1091-Hilfswerte!$B$24)/Hilfswerte!$B$25)+0.1*INDEX(Hilfswerte!$B$4:$B$15,MATCH(C1091,Hilfswerte!$A$4:$A$15,0)),2)</f>
        <v>0.06</v>
      </c>
      <c r="V1091" s="4">
        <f>ROUND(SQRT((((E1091-Hilfswerte!$B$20)/Hilfswerte!$B$21)-Hilfswerte!$B$28)^2+(((F1091-Hilfswerte!$B$22)/Hilfswerte!$B$23)-Hilfswerte!$B$29)^2+(((G1091-Hilfswerte!$B$24)/Hilfswerte!$B$25)-Hilfswerte!$B$30)^2),3)</f>
        <v>0.75800000000000001</v>
      </c>
      <c r="W1091" s="4">
        <f>ROUND(E1091*Hilfswerte!$B$31,0)</f>
        <v>10894</v>
      </c>
      <c r="X1091" s="4">
        <f t="shared" si="142"/>
        <v>9074</v>
      </c>
      <c r="Y1091" s="4" t="str">
        <f>IF(T1091="A - Top-Kunde","bereits Top-Kunde",IF(AND(V1091&lt;=Hilfswerte!$B$34,H1091&lt;0.5*W1091),"Hoch",IF(AND(V1091&lt;=Hilfswerte!$B$35,H1091&lt;0.7*W1091),"Mittel","Niedrig")))</f>
        <v>Hoch</v>
      </c>
      <c r="Z1091" s="4">
        <f t="shared" si="143"/>
        <v>16.100000000000001</v>
      </c>
      <c r="AA1091" s="4" t="str">
        <f>IF(J1091&gt;365,"Bereits abgewandert (Segment D)",IF(Z1091&gt;=Hilfswerte!$B$38,"Rot - akut gefaehrdet",IF(Z1091&gt;=Hilfswerte!$B$39,"Gelb - beobachten","Gruen - stabil")))</f>
        <v>Gelb - beobachten</v>
      </c>
    </row>
    <row r="1092" spans="1:27" ht="15" customHeight="1" x14ac:dyDescent="0.25">
      <c r="A1092" s="4" t="s">
        <v>1434</v>
      </c>
      <c r="B1092" s="4" t="s">
        <v>144</v>
      </c>
      <c r="C1092" s="4" t="s">
        <v>84</v>
      </c>
      <c r="D1092" s="4" t="s">
        <v>93</v>
      </c>
      <c r="E1092" s="4">
        <v>69</v>
      </c>
      <c r="F1092" s="5">
        <v>13.3</v>
      </c>
      <c r="G1092" s="5">
        <v>12.9</v>
      </c>
      <c r="H1092" s="6">
        <v>3330</v>
      </c>
      <c r="I1092" s="4">
        <v>3</v>
      </c>
      <c r="J1092" s="4">
        <v>102</v>
      </c>
      <c r="K1092" s="4">
        <v>2</v>
      </c>
      <c r="L1092" s="4">
        <v>-4</v>
      </c>
      <c r="M1092" s="4">
        <v>5</v>
      </c>
      <c r="N1092" s="5">
        <v>4</v>
      </c>
      <c r="O1092" s="7">
        <f t="shared" si="136"/>
        <v>3</v>
      </c>
      <c r="P1092" s="7">
        <f t="shared" si="137"/>
        <v>3</v>
      </c>
      <c r="Q1092" s="7">
        <f t="shared" si="138"/>
        <v>4</v>
      </c>
      <c r="R1092" s="7">
        <f t="shared" si="139"/>
        <v>10</v>
      </c>
      <c r="S1092" s="8">
        <f t="shared" si="140"/>
        <v>90</v>
      </c>
      <c r="T1092" s="7" t="str">
        <f t="shared" si="141"/>
        <v>C - Entwicklungspotenzial</v>
      </c>
      <c r="U1092" s="4">
        <f>ROUND(((E1092-Hilfswerte!$B$20)/Hilfswerte!$B$21)+((F1092-Hilfswerte!$B$22)/Hilfswerte!$B$23)+((G1092-Hilfswerte!$B$24)/Hilfswerte!$B$25)+0.1*INDEX(Hilfswerte!$B$4:$B$15,MATCH(C1092,Hilfswerte!$A$4:$A$15,0)),2)</f>
        <v>-0.05</v>
      </c>
      <c r="V1092" s="4">
        <f>ROUND(SQRT((((E1092-Hilfswerte!$B$20)/Hilfswerte!$B$21)-Hilfswerte!$B$28)^2+(((F1092-Hilfswerte!$B$22)/Hilfswerte!$B$23)-Hilfswerte!$B$29)^2+(((G1092-Hilfswerte!$B$24)/Hilfswerte!$B$25)-Hilfswerte!$B$30)^2),3)</f>
        <v>0.66500000000000004</v>
      </c>
      <c r="W1092" s="4">
        <f>ROUND(E1092*Hilfswerte!$B$31,0)</f>
        <v>14183</v>
      </c>
      <c r="X1092" s="4">
        <f t="shared" si="142"/>
        <v>10853</v>
      </c>
      <c r="Y1092" s="4" t="str">
        <f>IF(T1092="A - Top-Kunde","bereits Top-Kunde",IF(AND(V1092&lt;=Hilfswerte!$B$34,H1092&lt;0.5*W1092),"Hoch",IF(AND(V1092&lt;=Hilfswerte!$B$35,H1092&lt;0.7*W1092),"Mittel","Niedrig")))</f>
        <v>Hoch</v>
      </c>
      <c r="Z1092" s="4">
        <f t="shared" si="143"/>
        <v>11.1</v>
      </c>
      <c r="AA1092" s="4" t="str">
        <f>IF(J1092&gt;365,"Bereits abgewandert (Segment D)",IF(Z1092&gt;=Hilfswerte!$B$38,"Rot - akut gefaehrdet",IF(Z1092&gt;=Hilfswerte!$B$39,"Gelb - beobachten","Gruen - stabil")))</f>
        <v>Gruen - stabil</v>
      </c>
    </row>
    <row r="1093" spans="1:27" ht="15" customHeight="1" x14ac:dyDescent="0.25">
      <c r="A1093" s="4" t="s">
        <v>1435</v>
      </c>
      <c r="B1093" s="4" t="s">
        <v>114</v>
      </c>
      <c r="C1093" s="4" t="s">
        <v>38</v>
      </c>
      <c r="D1093" s="4" t="s">
        <v>106</v>
      </c>
      <c r="E1093" s="4">
        <v>41</v>
      </c>
      <c r="F1093" s="5">
        <v>8.4</v>
      </c>
      <c r="G1093" s="5">
        <v>1.4</v>
      </c>
      <c r="H1093" s="6">
        <v>3180</v>
      </c>
      <c r="I1093" s="4">
        <v>1</v>
      </c>
      <c r="J1093" s="4">
        <v>85</v>
      </c>
      <c r="K1093" s="4">
        <v>0</v>
      </c>
      <c r="L1093" s="4">
        <v>-5</v>
      </c>
      <c r="M1093" s="4">
        <v>4</v>
      </c>
      <c r="N1093" s="5">
        <v>0</v>
      </c>
      <c r="O1093" s="7">
        <f t="shared" si="136"/>
        <v>4</v>
      </c>
      <c r="P1093" s="7">
        <f t="shared" si="137"/>
        <v>1</v>
      </c>
      <c r="Q1093" s="7">
        <f t="shared" si="138"/>
        <v>4</v>
      </c>
      <c r="R1093" s="7">
        <f t="shared" si="139"/>
        <v>9</v>
      </c>
      <c r="S1093" s="8">
        <f t="shared" si="140"/>
        <v>90</v>
      </c>
      <c r="T1093" s="7" t="str">
        <f t="shared" si="141"/>
        <v>C - Entwicklungspotenzial</v>
      </c>
      <c r="U1093" s="4">
        <f>ROUND(((E1093-Hilfswerte!$B$20)/Hilfswerte!$B$21)+((F1093-Hilfswerte!$B$22)/Hilfswerte!$B$23)+((G1093-Hilfswerte!$B$24)/Hilfswerte!$B$25)+0.1*INDEX(Hilfswerte!$B$4:$B$15,MATCH(C1093,Hilfswerte!$A$4:$A$15,0)),2)</f>
        <v>-1.75</v>
      </c>
      <c r="V1093" s="4">
        <f>ROUND(SQRT((((E1093-Hilfswerte!$B$20)/Hilfswerte!$B$21)-Hilfswerte!$B$28)^2+(((F1093-Hilfswerte!$B$22)/Hilfswerte!$B$23)-Hilfswerte!$B$29)^2+(((G1093-Hilfswerte!$B$24)/Hilfswerte!$B$25)-Hilfswerte!$B$30)^2),3)</f>
        <v>1.7310000000000001</v>
      </c>
      <c r="W1093" s="4">
        <f>ROUND(E1093*Hilfswerte!$B$31,0)</f>
        <v>8427</v>
      </c>
      <c r="X1093" s="4">
        <f t="shared" si="142"/>
        <v>5247</v>
      </c>
      <c r="Y1093" s="4" t="str">
        <f>IF(T1093="A - Top-Kunde","bereits Top-Kunde",IF(AND(V1093&lt;=Hilfswerte!$B$34,H1093&lt;0.5*W1093),"Hoch",IF(AND(V1093&lt;=Hilfswerte!$B$35,H1093&lt;0.7*W1093),"Mittel","Niedrig")))</f>
        <v>Niedrig</v>
      </c>
      <c r="Z1093" s="4">
        <f t="shared" si="143"/>
        <v>4.3</v>
      </c>
      <c r="AA1093" s="4" t="str">
        <f>IF(J1093&gt;365,"Bereits abgewandert (Segment D)",IF(Z1093&gt;=Hilfswerte!$B$38,"Rot - akut gefaehrdet",IF(Z1093&gt;=Hilfswerte!$B$39,"Gelb - beobachten","Gruen - stabil")))</f>
        <v>Gruen - stabil</v>
      </c>
    </row>
    <row r="1094" spans="1:27" ht="15" customHeight="1" x14ac:dyDescent="0.25">
      <c r="A1094" s="4" t="s">
        <v>1436</v>
      </c>
      <c r="B1094" s="4" t="s">
        <v>447</v>
      </c>
      <c r="C1094" s="4" t="s">
        <v>89</v>
      </c>
      <c r="D1094" s="4" t="s">
        <v>30</v>
      </c>
      <c r="E1094" s="4">
        <v>263</v>
      </c>
      <c r="F1094" s="5">
        <v>33.299999999999997</v>
      </c>
      <c r="G1094" s="5">
        <v>20.399999999999999</v>
      </c>
      <c r="H1094" s="6">
        <v>0</v>
      </c>
      <c r="I1094" s="4">
        <v>0</v>
      </c>
      <c r="J1094" s="4">
        <v>633</v>
      </c>
      <c r="K1094" s="4">
        <v>0</v>
      </c>
      <c r="L1094" s="4">
        <v>0</v>
      </c>
      <c r="M1094" s="4">
        <v>0</v>
      </c>
      <c r="N1094" s="5">
        <v>-64.5</v>
      </c>
      <c r="O1094" s="7">
        <f t="shared" si="136"/>
        <v>1</v>
      </c>
      <c r="P1094" s="7">
        <f t="shared" si="137"/>
        <v>1</v>
      </c>
      <c r="Q1094" s="7">
        <f t="shared" si="138"/>
        <v>1</v>
      </c>
      <c r="R1094" s="7">
        <f t="shared" si="139"/>
        <v>3</v>
      </c>
      <c r="S1094" s="8">
        <f t="shared" si="140"/>
        <v>-2.2999999999999998</v>
      </c>
      <c r="T1094" s="7" t="str">
        <f t="shared" si="141"/>
        <v>D - Abwanderungsrisiko</v>
      </c>
      <c r="U1094" s="4">
        <f>ROUND(((E1094-Hilfswerte!$B$20)/Hilfswerte!$B$21)+((F1094-Hilfswerte!$B$22)/Hilfswerte!$B$23)+((G1094-Hilfswerte!$B$24)/Hilfswerte!$B$25)+0.1*INDEX(Hilfswerte!$B$4:$B$15,MATCH(C1094,Hilfswerte!$A$4:$A$15,0)),2)</f>
        <v>2.62</v>
      </c>
      <c r="V1094" s="4">
        <f>ROUND(SQRT((((E1094-Hilfswerte!$B$20)/Hilfswerte!$B$21)-Hilfswerte!$B$28)^2+(((F1094-Hilfswerte!$B$22)/Hilfswerte!$B$23)-Hilfswerte!$B$29)^2+(((G1094-Hilfswerte!$B$24)/Hilfswerte!$B$25)-Hilfswerte!$B$30)^2),3)</f>
        <v>1.518</v>
      </c>
      <c r="W1094" s="4">
        <f>ROUND(E1094*Hilfswerte!$B$31,0)</f>
        <v>54059</v>
      </c>
      <c r="X1094" s="4">
        <f t="shared" si="142"/>
        <v>54059</v>
      </c>
      <c r="Y1094" s="4" t="str">
        <f>IF(T1094="A - Top-Kunde","bereits Top-Kunde",IF(AND(V1094&lt;=Hilfswerte!$B$34,H1094&lt;0.5*W1094),"Hoch",IF(AND(V1094&lt;=Hilfswerte!$B$35,H1094&lt;0.7*W1094),"Mittel","Niedrig")))</f>
        <v>Niedrig</v>
      </c>
      <c r="Z1094" s="4">
        <f t="shared" si="143"/>
        <v>57.5</v>
      </c>
      <c r="AA1094" s="4" t="str">
        <f>IF(J1094&gt;365,"Bereits abgewandert (Segment D)",IF(Z1094&gt;=Hilfswerte!$B$38,"Rot - akut gefaehrdet",IF(Z1094&gt;=Hilfswerte!$B$39,"Gelb - beobachten","Gruen - stabil")))</f>
        <v>Bereits abgewandert (Segment D)</v>
      </c>
    </row>
    <row r="1095" spans="1:27" ht="15" customHeight="1" x14ac:dyDescent="0.25">
      <c r="A1095" s="4" t="s">
        <v>1437</v>
      </c>
      <c r="B1095" s="4" t="s">
        <v>376</v>
      </c>
      <c r="C1095" s="4" t="s">
        <v>55</v>
      </c>
      <c r="D1095" s="4" t="s">
        <v>106</v>
      </c>
      <c r="E1095" s="4">
        <v>54</v>
      </c>
      <c r="F1095" s="5">
        <v>9.4</v>
      </c>
      <c r="G1095" s="5">
        <v>21.8</v>
      </c>
      <c r="H1095" s="6">
        <v>6140</v>
      </c>
      <c r="I1095" s="4">
        <v>3</v>
      </c>
      <c r="J1095" s="4">
        <v>179</v>
      </c>
      <c r="K1095" s="4">
        <v>0</v>
      </c>
      <c r="L1095" s="4">
        <v>7</v>
      </c>
      <c r="M1095" s="4">
        <v>3</v>
      </c>
      <c r="N1095" s="5">
        <v>-1</v>
      </c>
      <c r="O1095" s="7">
        <f t="shared" si="136"/>
        <v>3</v>
      </c>
      <c r="P1095" s="7">
        <f t="shared" si="137"/>
        <v>3</v>
      </c>
      <c r="Q1095" s="7">
        <f t="shared" si="138"/>
        <v>4</v>
      </c>
      <c r="R1095" s="7">
        <f t="shared" si="139"/>
        <v>10</v>
      </c>
      <c r="S1095" s="8">
        <f t="shared" si="140"/>
        <v>97.4</v>
      </c>
      <c r="T1095" s="7" t="str">
        <f t="shared" si="141"/>
        <v>C - Entwicklungspotenzial</v>
      </c>
      <c r="U1095" s="4">
        <f>ROUND(((E1095-Hilfswerte!$B$20)/Hilfswerte!$B$21)+((F1095-Hilfswerte!$B$22)/Hilfswerte!$B$23)+((G1095-Hilfswerte!$B$24)/Hilfswerte!$B$25)+0.1*INDEX(Hilfswerte!$B$4:$B$15,MATCH(C1095,Hilfswerte!$A$4:$A$15,0)),2)</f>
        <v>1.52</v>
      </c>
      <c r="V1095" s="4">
        <f>ROUND(SQRT((((E1095-Hilfswerte!$B$20)/Hilfswerte!$B$21)-Hilfswerte!$B$28)^2+(((F1095-Hilfswerte!$B$22)/Hilfswerte!$B$23)-Hilfswerte!$B$29)^2+(((G1095-Hilfswerte!$B$24)/Hilfswerte!$B$25)-Hilfswerte!$B$30)^2),3)</f>
        <v>1.823</v>
      </c>
      <c r="W1095" s="4">
        <f>ROUND(E1095*Hilfswerte!$B$31,0)</f>
        <v>11099</v>
      </c>
      <c r="X1095" s="4">
        <f t="shared" si="142"/>
        <v>4959</v>
      </c>
      <c r="Y1095" s="4" t="str">
        <f>IF(T1095="A - Top-Kunde","bereits Top-Kunde",IF(AND(V1095&lt;=Hilfswerte!$B$34,H1095&lt;0.5*W1095),"Hoch",IF(AND(V1095&lt;=Hilfswerte!$B$35,H1095&lt;0.7*W1095),"Mittel","Niedrig")))</f>
        <v>Niedrig</v>
      </c>
      <c r="Z1095" s="4">
        <f t="shared" si="143"/>
        <v>10.8</v>
      </c>
      <c r="AA1095" s="4" t="str">
        <f>IF(J1095&gt;365,"Bereits abgewandert (Segment D)",IF(Z1095&gt;=Hilfswerte!$B$38,"Rot - akut gefaehrdet",IF(Z1095&gt;=Hilfswerte!$B$39,"Gelb - beobachten","Gruen - stabil")))</f>
        <v>Gruen - stabil</v>
      </c>
    </row>
    <row r="1096" spans="1:27" ht="15" customHeight="1" x14ac:dyDescent="0.25">
      <c r="A1096" s="4" t="s">
        <v>1438</v>
      </c>
      <c r="B1096" s="4" t="s">
        <v>263</v>
      </c>
      <c r="C1096" s="4" t="s">
        <v>65</v>
      </c>
      <c r="D1096" s="4" t="s">
        <v>52</v>
      </c>
      <c r="E1096" s="4">
        <v>18</v>
      </c>
      <c r="F1096" s="5">
        <v>3.4</v>
      </c>
      <c r="G1096" s="5">
        <v>12.8</v>
      </c>
      <c r="H1096" s="6">
        <v>0</v>
      </c>
      <c r="I1096" s="4">
        <v>0</v>
      </c>
      <c r="J1096" s="4">
        <v>899</v>
      </c>
      <c r="K1096" s="4">
        <v>0</v>
      </c>
      <c r="L1096" s="4">
        <v>22</v>
      </c>
      <c r="M1096" s="4">
        <v>0</v>
      </c>
      <c r="N1096" s="5">
        <v>-40.700000000000003</v>
      </c>
      <c r="O1096" s="7">
        <f t="shared" si="136"/>
        <v>1</v>
      </c>
      <c r="P1096" s="7">
        <f t="shared" si="137"/>
        <v>1</v>
      </c>
      <c r="Q1096" s="7">
        <f t="shared" si="138"/>
        <v>1</v>
      </c>
      <c r="R1096" s="7">
        <f t="shared" si="139"/>
        <v>3</v>
      </c>
      <c r="S1096" s="8">
        <f t="shared" si="140"/>
        <v>3.1</v>
      </c>
      <c r="T1096" s="7" t="str">
        <f t="shared" si="141"/>
        <v>D - Abwanderungsrisiko</v>
      </c>
      <c r="U1096" s="4">
        <f>ROUND(((E1096-Hilfswerte!$B$20)/Hilfswerte!$B$21)+((F1096-Hilfswerte!$B$22)/Hilfswerte!$B$23)+((G1096-Hilfswerte!$B$24)/Hilfswerte!$B$25)+0.1*INDEX(Hilfswerte!$B$4:$B$15,MATCH(C1096,Hilfswerte!$A$4:$A$15,0)),2)</f>
        <v>-0.52</v>
      </c>
      <c r="V1096" s="4">
        <f>ROUND(SQRT((((E1096-Hilfswerte!$B$20)/Hilfswerte!$B$21)-Hilfswerte!$B$28)^2+(((F1096-Hilfswerte!$B$22)/Hilfswerte!$B$23)-Hilfswerte!$B$29)^2+(((G1096-Hilfswerte!$B$24)/Hilfswerte!$B$25)-Hilfswerte!$B$30)^2),3)</f>
        <v>0.92400000000000004</v>
      </c>
      <c r="W1096" s="4">
        <f>ROUND(E1096*Hilfswerte!$B$31,0)</f>
        <v>3700</v>
      </c>
      <c r="X1096" s="4">
        <f t="shared" si="142"/>
        <v>3700</v>
      </c>
      <c r="Y1096" s="4" t="str">
        <f>IF(T1096="A - Top-Kunde","bereits Top-Kunde",IF(AND(V1096&lt;=Hilfswerte!$B$34,H1096&lt;0.5*W1096),"Hoch",IF(AND(V1096&lt;=Hilfswerte!$B$35,H1096&lt;0.7*W1096),"Mittel","Niedrig")))</f>
        <v>Mittel</v>
      </c>
      <c r="Z1096" s="4">
        <f t="shared" si="143"/>
        <v>65.599999999999994</v>
      </c>
      <c r="AA1096" s="4" t="str">
        <f>IF(J1096&gt;365,"Bereits abgewandert (Segment D)",IF(Z1096&gt;=Hilfswerte!$B$38,"Rot - akut gefaehrdet",IF(Z1096&gt;=Hilfswerte!$B$39,"Gelb - beobachten","Gruen - stabil")))</f>
        <v>Bereits abgewandert (Segment D)</v>
      </c>
    </row>
    <row r="1097" spans="1:27" ht="15" customHeight="1" x14ac:dyDescent="0.25">
      <c r="A1097" s="4" t="s">
        <v>1439</v>
      </c>
      <c r="B1097" s="4" t="s">
        <v>288</v>
      </c>
      <c r="C1097" s="4" t="s">
        <v>59</v>
      </c>
      <c r="D1097" s="4" t="s">
        <v>30</v>
      </c>
      <c r="E1097" s="4">
        <v>94</v>
      </c>
      <c r="F1097" s="5">
        <v>13.2</v>
      </c>
      <c r="G1097" s="5">
        <v>20.9</v>
      </c>
      <c r="H1097" s="6">
        <v>7200</v>
      </c>
      <c r="I1097" s="4">
        <v>5</v>
      </c>
      <c r="J1097" s="4">
        <v>41</v>
      </c>
      <c r="K1097" s="4">
        <v>1</v>
      </c>
      <c r="L1097" s="4">
        <v>-1</v>
      </c>
      <c r="M1097" s="4">
        <v>1</v>
      </c>
      <c r="N1097" s="5">
        <v>14.1</v>
      </c>
      <c r="O1097" s="7">
        <f t="shared" si="136"/>
        <v>4</v>
      </c>
      <c r="P1097" s="7">
        <f t="shared" si="137"/>
        <v>5</v>
      </c>
      <c r="Q1097" s="7">
        <f t="shared" si="138"/>
        <v>4</v>
      </c>
      <c r="R1097" s="7">
        <f t="shared" si="139"/>
        <v>13</v>
      </c>
      <c r="S1097" s="8">
        <f t="shared" si="140"/>
        <v>131.1</v>
      </c>
      <c r="T1097" s="7" t="str">
        <f t="shared" si="141"/>
        <v>A - Top-Kunde</v>
      </c>
      <c r="U1097" s="4">
        <f>ROUND(((E1097-Hilfswerte!$B$20)/Hilfswerte!$B$21)+((F1097-Hilfswerte!$B$22)/Hilfswerte!$B$23)+((G1097-Hilfswerte!$B$24)/Hilfswerte!$B$25)+0.1*INDEX(Hilfswerte!$B$4:$B$15,MATCH(C1097,Hilfswerte!$A$4:$A$15,0)),2)</f>
        <v>1.25</v>
      </c>
      <c r="V1097" s="4">
        <f>ROUND(SQRT((((E1097-Hilfswerte!$B$20)/Hilfswerte!$B$21)-Hilfswerte!$B$28)^2+(((F1097-Hilfswerte!$B$22)/Hilfswerte!$B$23)-Hilfswerte!$B$29)^2+(((G1097-Hilfswerte!$B$24)/Hilfswerte!$B$25)-Hilfswerte!$B$30)^2),3)</f>
        <v>1.631</v>
      </c>
      <c r="W1097" s="4">
        <f>ROUND(E1097*Hilfswerte!$B$31,0)</f>
        <v>19321</v>
      </c>
      <c r="X1097" s="4">
        <f t="shared" si="142"/>
        <v>12121</v>
      </c>
      <c r="Y1097" s="4" t="str">
        <f>IF(T1097="A - Top-Kunde","bereits Top-Kunde",IF(AND(V1097&lt;=Hilfswerte!$B$34,H1097&lt;0.5*W1097),"Hoch",IF(AND(V1097&lt;=Hilfswerte!$B$35,H1097&lt;0.7*W1097),"Mittel","Niedrig")))</f>
        <v>bereits Top-Kunde</v>
      </c>
      <c r="Z1097" s="4">
        <f t="shared" si="143"/>
        <v>5.0999999999999996</v>
      </c>
      <c r="AA1097" s="4" t="str">
        <f>IF(J1097&gt;365,"Bereits abgewandert (Segment D)",IF(Z1097&gt;=Hilfswerte!$B$38,"Rot - akut gefaehrdet",IF(Z1097&gt;=Hilfswerte!$B$39,"Gelb - beobachten","Gruen - stabil")))</f>
        <v>Gruen - stabil</v>
      </c>
    </row>
    <row r="1098" spans="1:27" ht="15" customHeight="1" x14ac:dyDescent="0.25">
      <c r="A1098" s="4" t="s">
        <v>1440</v>
      </c>
      <c r="B1098" s="4" t="s">
        <v>1157</v>
      </c>
      <c r="C1098" s="4" t="s">
        <v>84</v>
      </c>
      <c r="D1098" s="4" t="s">
        <v>30</v>
      </c>
      <c r="E1098" s="4">
        <v>147</v>
      </c>
      <c r="F1098" s="5">
        <v>32.5</v>
      </c>
      <c r="G1098" s="5">
        <v>21.9</v>
      </c>
      <c r="H1098" s="6">
        <v>4450</v>
      </c>
      <c r="I1098" s="4">
        <v>4</v>
      </c>
      <c r="J1098" s="4">
        <v>103</v>
      </c>
      <c r="K1098" s="4">
        <v>1</v>
      </c>
      <c r="L1098" s="4">
        <v>-5</v>
      </c>
      <c r="M1098" s="4">
        <v>4</v>
      </c>
      <c r="N1098" s="5">
        <v>28.5</v>
      </c>
      <c r="O1098" s="7">
        <f t="shared" si="136"/>
        <v>3</v>
      </c>
      <c r="P1098" s="7">
        <f t="shared" si="137"/>
        <v>4</v>
      </c>
      <c r="Q1098" s="7">
        <f t="shared" si="138"/>
        <v>4</v>
      </c>
      <c r="R1098" s="7">
        <f t="shared" si="139"/>
        <v>11</v>
      </c>
      <c r="S1098" s="8">
        <f t="shared" si="140"/>
        <v>118.3</v>
      </c>
      <c r="T1098" s="7" t="str">
        <f t="shared" si="141"/>
        <v>B - Kernkunde</v>
      </c>
      <c r="U1098" s="4">
        <f>ROUND(((E1098-Hilfswerte!$B$20)/Hilfswerte!$B$21)+((F1098-Hilfswerte!$B$22)/Hilfswerte!$B$23)+((G1098-Hilfswerte!$B$24)/Hilfswerte!$B$25)+0.1*INDEX(Hilfswerte!$B$4:$B$15,MATCH(C1098,Hilfswerte!$A$4:$A$15,0)),2)</f>
        <v>2.06</v>
      </c>
      <c r="V1098" s="4">
        <f>ROUND(SQRT((((E1098-Hilfswerte!$B$20)/Hilfswerte!$B$21)-Hilfswerte!$B$28)^2+(((F1098-Hilfswerte!$B$22)/Hilfswerte!$B$23)-Hilfswerte!$B$29)^2+(((G1098-Hilfswerte!$B$24)/Hilfswerte!$B$25)-Hilfswerte!$B$30)^2),3)</f>
        <v>1.702</v>
      </c>
      <c r="W1098" s="4">
        <f>ROUND(E1098*Hilfswerte!$B$31,0)</f>
        <v>30215</v>
      </c>
      <c r="X1098" s="4">
        <f t="shared" si="142"/>
        <v>25765</v>
      </c>
      <c r="Y1098" s="4" t="str">
        <f>IF(T1098="A - Top-Kunde","bereits Top-Kunde",IF(AND(V1098&lt;=Hilfswerte!$B$34,H1098&lt;0.5*W1098),"Hoch",IF(AND(V1098&lt;=Hilfswerte!$B$35,H1098&lt;0.7*W1098),"Mittel","Niedrig")))</f>
        <v>Niedrig</v>
      </c>
      <c r="Z1098" s="4">
        <f t="shared" si="143"/>
        <v>8.1999999999999993</v>
      </c>
      <c r="AA1098" s="4" t="str">
        <f>IF(J1098&gt;365,"Bereits abgewandert (Segment D)",IF(Z1098&gt;=Hilfswerte!$B$38,"Rot - akut gefaehrdet",IF(Z1098&gt;=Hilfswerte!$B$39,"Gelb - beobachten","Gruen - stabil")))</f>
        <v>Gruen - stabil</v>
      </c>
    </row>
    <row r="1099" spans="1:27" ht="15" customHeight="1" x14ac:dyDescent="0.25">
      <c r="A1099" s="4" t="s">
        <v>1441</v>
      </c>
      <c r="B1099" s="4" t="s">
        <v>1442</v>
      </c>
      <c r="C1099" s="4" t="s">
        <v>47</v>
      </c>
      <c r="D1099" s="4" t="s">
        <v>30</v>
      </c>
      <c r="E1099" s="4">
        <v>34</v>
      </c>
      <c r="F1099" s="5">
        <v>5.2</v>
      </c>
      <c r="G1099" s="5">
        <v>18.5</v>
      </c>
      <c r="H1099" s="6">
        <v>300</v>
      </c>
      <c r="I1099" s="4">
        <v>1</v>
      </c>
      <c r="J1099" s="4">
        <v>159</v>
      </c>
      <c r="K1099" s="4">
        <v>0</v>
      </c>
      <c r="L1099" s="4">
        <v>1</v>
      </c>
      <c r="M1099" s="4">
        <v>4</v>
      </c>
      <c r="N1099" s="5">
        <v>-18.100000000000001</v>
      </c>
      <c r="O1099" s="7">
        <f t="shared" si="136"/>
        <v>3</v>
      </c>
      <c r="P1099" s="7">
        <f t="shared" si="137"/>
        <v>1</v>
      </c>
      <c r="Q1099" s="7">
        <f t="shared" si="138"/>
        <v>2</v>
      </c>
      <c r="R1099" s="7">
        <f t="shared" si="139"/>
        <v>6</v>
      </c>
      <c r="S1099" s="8">
        <f t="shared" si="140"/>
        <v>50.7</v>
      </c>
      <c r="T1099" s="7" t="str">
        <f t="shared" si="141"/>
        <v>C - Entwicklungspotenzial</v>
      </c>
      <c r="U1099" s="4">
        <f>ROUND(((E1099-Hilfswerte!$B$20)/Hilfswerte!$B$21)+((F1099-Hilfswerte!$B$22)/Hilfswerte!$B$23)+((G1099-Hilfswerte!$B$24)/Hilfswerte!$B$25)+0.1*INDEX(Hilfswerte!$B$4:$B$15,MATCH(C1099,Hilfswerte!$A$4:$A$15,0)),2)</f>
        <v>0.62</v>
      </c>
      <c r="V1099" s="4">
        <f>ROUND(SQRT((((E1099-Hilfswerte!$B$20)/Hilfswerte!$B$21)-Hilfswerte!$B$28)^2+(((F1099-Hilfswerte!$B$22)/Hilfswerte!$B$23)-Hilfswerte!$B$29)^2+(((G1099-Hilfswerte!$B$24)/Hilfswerte!$B$25)-Hilfswerte!$B$30)^2),3)</f>
        <v>1.417</v>
      </c>
      <c r="W1099" s="4">
        <f>ROUND(E1099*Hilfswerte!$B$31,0)</f>
        <v>6989</v>
      </c>
      <c r="X1099" s="4">
        <f t="shared" si="142"/>
        <v>6689</v>
      </c>
      <c r="Y1099" s="4" t="str">
        <f>IF(T1099="A - Top-Kunde","bereits Top-Kunde",IF(AND(V1099&lt;=Hilfswerte!$B$34,H1099&lt;0.5*W1099),"Hoch",IF(AND(V1099&lt;=Hilfswerte!$B$35,H1099&lt;0.7*W1099),"Mittel","Niedrig")))</f>
        <v>Niedrig</v>
      </c>
      <c r="Z1099" s="4">
        <f t="shared" si="143"/>
        <v>15.4</v>
      </c>
      <c r="AA1099" s="4" t="str">
        <f>IF(J1099&gt;365,"Bereits abgewandert (Segment D)",IF(Z1099&gt;=Hilfswerte!$B$38,"Rot - akut gefaehrdet",IF(Z1099&gt;=Hilfswerte!$B$39,"Gelb - beobachten","Gruen - stabil")))</f>
        <v>Gelb - beobachten</v>
      </c>
    </row>
    <row r="1100" spans="1:27" ht="15" customHeight="1" x14ac:dyDescent="0.25">
      <c r="A1100" s="4" t="s">
        <v>1443</v>
      </c>
      <c r="B1100" s="4" t="s">
        <v>261</v>
      </c>
      <c r="C1100" s="4" t="s">
        <v>89</v>
      </c>
      <c r="D1100" s="4" t="s">
        <v>30</v>
      </c>
      <c r="E1100" s="4">
        <v>18</v>
      </c>
      <c r="F1100" s="5">
        <v>4</v>
      </c>
      <c r="G1100" s="5">
        <v>15.3</v>
      </c>
      <c r="H1100" s="6">
        <v>4280</v>
      </c>
      <c r="I1100" s="4">
        <v>5</v>
      </c>
      <c r="J1100" s="4">
        <v>52</v>
      </c>
      <c r="K1100" s="4">
        <v>1</v>
      </c>
      <c r="L1100" s="4">
        <v>22</v>
      </c>
      <c r="M1100" s="4">
        <v>6</v>
      </c>
      <c r="N1100" s="5">
        <v>-1</v>
      </c>
      <c r="O1100" s="7">
        <f t="shared" si="136"/>
        <v>4</v>
      </c>
      <c r="P1100" s="7">
        <f t="shared" si="137"/>
        <v>5</v>
      </c>
      <c r="Q1100" s="7">
        <f t="shared" si="138"/>
        <v>4</v>
      </c>
      <c r="R1100" s="7">
        <f t="shared" si="139"/>
        <v>13</v>
      </c>
      <c r="S1100" s="8">
        <f t="shared" si="140"/>
        <v>116.9</v>
      </c>
      <c r="T1100" s="7" t="str">
        <f t="shared" si="141"/>
        <v>B - Kernkunde</v>
      </c>
      <c r="U1100" s="4">
        <f>ROUND(((E1100-Hilfswerte!$B$20)/Hilfswerte!$B$21)+((F1100-Hilfswerte!$B$22)/Hilfswerte!$B$23)+((G1100-Hilfswerte!$B$24)/Hilfswerte!$B$25)+0.1*INDEX(Hilfswerte!$B$4:$B$15,MATCH(C1100,Hilfswerte!$A$4:$A$15,0)),2)</f>
        <v>0.23</v>
      </c>
      <c r="V1100" s="4">
        <f>ROUND(SQRT((((E1100-Hilfswerte!$B$20)/Hilfswerte!$B$21)-Hilfswerte!$B$28)^2+(((F1100-Hilfswerte!$B$22)/Hilfswerte!$B$23)-Hilfswerte!$B$29)^2+(((G1100-Hilfswerte!$B$24)/Hilfswerte!$B$25)-Hilfswerte!$B$30)^2),3)</f>
        <v>1.0940000000000001</v>
      </c>
      <c r="W1100" s="4">
        <f>ROUND(E1100*Hilfswerte!$B$31,0)</f>
        <v>3700</v>
      </c>
      <c r="X1100" s="4">
        <f t="shared" si="142"/>
        <v>0</v>
      </c>
      <c r="Y1100" s="4" t="str">
        <f>IF(T1100="A - Top-Kunde","bereits Top-Kunde",IF(AND(V1100&lt;=Hilfswerte!$B$34,H1100&lt;0.5*W1100),"Hoch",IF(AND(V1100&lt;=Hilfswerte!$B$35,H1100&lt;0.7*W1100),"Mittel","Niedrig")))</f>
        <v>Niedrig</v>
      </c>
      <c r="Z1100" s="4">
        <f t="shared" si="143"/>
        <v>10.4</v>
      </c>
      <c r="AA1100" s="4" t="str">
        <f>IF(J1100&gt;365,"Bereits abgewandert (Segment D)",IF(Z1100&gt;=Hilfswerte!$B$38,"Rot - akut gefaehrdet",IF(Z1100&gt;=Hilfswerte!$B$39,"Gelb - beobachten","Gruen - stabil")))</f>
        <v>Gruen - stabil</v>
      </c>
    </row>
    <row r="1101" spans="1:27" ht="15" customHeight="1" x14ac:dyDescent="0.25">
      <c r="A1101" s="4" t="s">
        <v>1444</v>
      </c>
      <c r="B1101" s="4" t="s">
        <v>73</v>
      </c>
      <c r="C1101" s="4" t="s">
        <v>51</v>
      </c>
      <c r="D1101" s="4" t="s">
        <v>30</v>
      </c>
      <c r="E1101" s="4">
        <v>562</v>
      </c>
      <c r="F1101" s="5">
        <v>135</v>
      </c>
      <c r="G1101" s="5">
        <v>13.1</v>
      </c>
      <c r="H1101" s="6">
        <v>53830</v>
      </c>
      <c r="I1101" s="4">
        <v>4</v>
      </c>
      <c r="J1101" s="4">
        <v>40</v>
      </c>
      <c r="K1101" s="4">
        <v>0</v>
      </c>
      <c r="L1101" s="4">
        <v>12</v>
      </c>
      <c r="M1101" s="4">
        <v>4</v>
      </c>
      <c r="N1101" s="5">
        <v>17</v>
      </c>
      <c r="O1101" s="7">
        <f t="shared" si="136"/>
        <v>4</v>
      </c>
      <c r="P1101" s="7">
        <f t="shared" si="137"/>
        <v>4</v>
      </c>
      <c r="Q1101" s="7">
        <f t="shared" si="138"/>
        <v>5</v>
      </c>
      <c r="R1101" s="7">
        <f t="shared" si="139"/>
        <v>13</v>
      </c>
      <c r="S1101" s="8">
        <f t="shared" si="140"/>
        <v>134.9</v>
      </c>
      <c r="T1101" s="7" t="str">
        <f t="shared" si="141"/>
        <v>A - Top-Kunde</v>
      </c>
      <c r="U1101" s="4">
        <f>ROUND(((E1101-Hilfswerte!$B$20)/Hilfswerte!$B$21)+((F1101-Hilfswerte!$B$22)/Hilfswerte!$B$23)+((G1101-Hilfswerte!$B$24)/Hilfswerte!$B$25)+0.1*INDEX(Hilfswerte!$B$4:$B$15,MATCH(C1101,Hilfswerte!$A$4:$A$15,0)),2)</f>
        <v>4.63</v>
      </c>
      <c r="V1101" s="4">
        <f>ROUND(SQRT((((E1101-Hilfswerte!$B$20)/Hilfswerte!$B$21)-Hilfswerte!$B$28)^2+(((F1101-Hilfswerte!$B$22)/Hilfswerte!$B$23)-Hilfswerte!$B$29)^2+(((G1101-Hilfswerte!$B$24)/Hilfswerte!$B$25)-Hilfswerte!$B$30)^2),3)</f>
        <v>2.4540000000000002</v>
      </c>
      <c r="W1101" s="4">
        <f>ROUND(E1101*Hilfswerte!$B$31,0)</f>
        <v>115517</v>
      </c>
      <c r="X1101" s="4">
        <f t="shared" si="142"/>
        <v>61687</v>
      </c>
      <c r="Y1101" s="4" t="str">
        <f>IF(T1101="A - Top-Kunde","bereits Top-Kunde",IF(AND(V1101&lt;=Hilfswerte!$B$34,H1101&lt;0.5*W1101),"Hoch",IF(AND(V1101&lt;=Hilfswerte!$B$35,H1101&lt;0.7*W1101),"Mittel","Niedrig")))</f>
        <v>bereits Top-Kunde</v>
      </c>
      <c r="Z1101" s="4">
        <f t="shared" si="143"/>
        <v>4.4000000000000004</v>
      </c>
      <c r="AA1101" s="4" t="str">
        <f>IF(J1101&gt;365,"Bereits abgewandert (Segment D)",IF(Z1101&gt;=Hilfswerte!$B$38,"Rot - akut gefaehrdet",IF(Z1101&gt;=Hilfswerte!$B$39,"Gelb - beobachten","Gruen - stabil")))</f>
        <v>Gruen - stabil</v>
      </c>
    </row>
    <row r="1102" spans="1:27" ht="15" customHeight="1" x14ac:dyDescent="0.25">
      <c r="A1102" s="4" t="s">
        <v>1445</v>
      </c>
      <c r="B1102" s="4" t="s">
        <v>1139</v>
      </c>
      <c r="C1102" s="4" t="s">
        <v>89</v>
      </c>
      <c r="D1102" s="4" t="s">
        <v>77</v>
      </c>
      <c r="E1102" s="4">
        <v>11</v>
      </c>
      <c r="F1102" s="5">
        <v>3.2</v>
      </c>
      <c r="G1102" s="5">
        <v>14.2</v>
      </c>
      <c r="H1102" s="6">
        <v>390</v>
      </c>
      <c r="I1102" s="4">
        <v>5</v>
      </c>
      <c r="J1102" s="4">
        <v>21</v>
      </c>
      <c r="K1102" s="4">
        <v>2</v>
      </c>
      <c r="L1102" s="4">
        <v>-5</v>
      </c>
      <c r="M1102" s="4">
        <v>2</v>
      </c>
      <c r="N1102" s="5">
        <v>31.4</v>
      </c>
      <c r="O1102" s="7">
        <f t="shared" si="136"/>
        <v>5</v>
      </c>
      <c r="P1102" s="7">
        <f t="shared" si="137"/>
        <v>5</v>
      </c>
      <c r="Q1102" s="7">
        <f t="shared" si="138"/>
        <v>2</v>
      </c>
      <c r="R1102" s="7">
        <f t="shared" si="139"/>
        <v>12</v>
      </c>
      <c r="S1102" s="8">
        <f t="shared" si="140"/>
        <v>123.7</v>
      </c>
      <c r="T1102" s="7" t="str">
        <f t="shared" si="141"/>
        <v>B - Kernkunde</v>
      </c>
      <c r="U1102" s="4">
        <f>ROUND(((E1102-Hilfswerte!$B$20)/Hilfswerte!$B$21)+((F1102-Hilfswerte!$B$22)/Hilfswerte!$B$23)+((G1102-Hilfswerte!$B$24)/Hilfswerte!$B$25)+0.1*INDEX(Hilfswerte!$B$4:$B$15,MATCH(C1102,Hilfswerte!$A$4:$A$15,0)),2)</f>
        <v>0.01</v>
      </c>
      <c r="V1102" s="4">
        <f>ROUND(SQRT((((E1102-Hilfswerte!$B$20)/Hilfswerte!$B$21)-Hilfswerte!$B$28)^2+(((F1102-Hilfswerte!$B$22)/Hilfswerte!$B$23)-Hilfswerte!$B$29)^2+(((G1102-Hilfswerte!$B$24)/Hilfswerte!$B$25)-Hilfswerte!$B$30)^2),3)</f>
        <v>1.0289999999999999</v>
      </c>
      <c r="W1102" s="4">
        <f>ROUND(E1102*Hilfswerte!$B$31,0)</f>
        <v>2261</v>
      </c>
      <c r="X1102" s="4">
        <f t="shared" si="142"/>
        <v>1871</v>
      </c>
      <c r="Y1102" s="4" t="str">
        <f>IF(T1102="A - Top-Kunde","bereits Top-Kunde",IF(AND(V1102&lt;=Hilfswerte!$B$34,H1102&lt;0.5*W1102),"Hoch",IF(AND(V1102&lt;=Hilfswerte!$B$35,H1102&lt;0.7*W1102),"Mittel","Niedrig")))</f>
        <v>Mittel</v>
      </c>
      <c r="Z1102" s="4">
        <f t="shared" si="143"/>
        <v>7.1</v>
      </c>
      <c r="AA1102" s="4" t="str">
        <f>IF(J1102&gt;365,"Bereits abgewandert (Segment D)",IF(Z1102&gt;=Hilfswerte!$B$38,"Rot - akut gefaehrdet",IF(Z1102&gt;=Hilfswerte!$B$39,"Gelb - beobachten","Gruen - stabil")))</f>
        <v>Gruen - stabil</v>
      </c>
    </row>
    <row r="1103" spans="1:27" ht="15" customHeight="1" x14ac:dyDescent="0.25">
      <c r="A1103" s="4" t="s">
        <v>1446</v>
      </c>
      <c r="B1103" s="4" t="s">
        <v>698</v>
      </c>
      <c r="C1103" s="4" t="s">
        <v>38</v>
      </c>
      <c r="D1103" s="4" t="s">
        <v>106</v>
      </c>
      <c r="E1103" s="4">
        <v>26</v>
      </c>
      <c r="F1103" s="5">
        <v>6</v>
      </c>
      <c r="G1103" s="5">
        <v>2</v>
      </c>
      <c r="H1103" s="6">
        <v>3160</v>
      </c>
      <c r="I1103" s="4">
        <v>8</v>
      </c>
      <c r="J1103" s="4">
        <v>22</v>
      </c>
      <c r="K1103" s="4">
        <v>0</v>
      </c>
      <c r="L1103" s="4">
        <v>10</v>
      </c>
      <c r="M1103" s="4">
        <v>1</v>
      </c>
      <c r="N1103" s="5">
        <v>-11.7</v>
      </c>
      <c r="O1103" s="7">
        <f t="shared" si="136"/>
        <v>5</v>
      </c>
      <c r="P1103" s="7">
        <f t="shared" si="137"/>
        <v>5</v>
      </c>
      <c r="Q1103" s="7">
        <f t="shared" si="138"/>
        <v>4</v>
      </c>
      <c r="R1103" s="7">
        <f t="shared" si="139"/>
        <v>14</v>
      </c>
      <c r="S1103" s="8">
        <f t="shared" si="140"/>
        <v>131.19999999999999</v>
      </c>
      <c r="T1103" s="7" t="str">
        <f t="shared" si="141"/>
        <v>A - Top-Kunde</v>
      </c>
      <c r="U1103" s="4">
        <f>ROUND(((E1103-Hilfswerte!$B$20)/Hilfswerte!$B$21)+((F1103-Hilfswerte!$B$22)/Hilfswerte!$B$23)+((G1103-Hilfswerte!$B$24)/Hilfswerte!$B$25)+0.1*INDEX(Hilfswerte!$B$4:$B$15,MATCH(C1103,Hilfswerte!$A$4:$A$15,0)),2)</f>
        <v>-1.76</v>
      </c>
      <c r="V1103" s="4">
        <f>ROUND(SQRT((((E1103-Hilfswerte!$B$20)/Hilfswerte!$B$21)-Hilfswerte!$B$28)^2+(((F1103-Hilfswerte!$B$22)/Hilfswerte!$B$23)-Hilfswerte!$B$29)^2+(((G1103-Hilfswerte!$B$24)/Hilfswerte!$B$25)-Hilfswerte!$B$30)^2),3)</f>
        <v>1.6819999999999999</v>
      </c>
      <c r="W1103" s="4">
        <f>ROUND(E1103*Hilfswerte!$B$31,0)</f>
        <v>5344</v>
      </c>
      <c r="X1103" s="4">
        <f t="shared" si="142"/>
        <v>2184</v>
      </c>
      <c r="Y1103" s="4" t="str">
        <f>IF(T1103="A - Top-Kunde","bereits Top-Kunde",IF(AND(V1103&lt;=Hilfswerte!$B$34,H1103&lt;0.5*W1103),"Hoch",IF(AND(V1103&lt;=Hilfswerte!$B$35,H1103&lt;0.7*W1103),"Mittel","Niedrig")))</f>
        <v>bereits Top-Kunde</v>
      </c>
      <c r="Z1103" s="4">
        <f t="shared" si="143"/>
        <v>7.8</v>
      </c>
      <c r="AA1103" s="4" t="str">
        <f>IF(J1103&gt;365,"Bereits abgewandert (Segment D)",IF(Z1103&gt;=Hilfswerte!$B$38,"Rot - akut gefaehrdet",IF(Z1103&gt;=Hilfswerte!$B$39,"Gelb - beobachten","Gruen - stabil")))</f>
        <v>Gruen - stabil</v>
      </c>
    </row>
    <row r="1104" spans="1:27" ht="15" customHeight="1" x14ac:dyDescent="0.25">
      <c r="A1104" s="4" t="s">
        <v>1447</v>
      </c>
      <c r="B1104" s="4" t="s">
        <v>611</v>
      </c>
      <c r="C1104" s="4" t="s">
        <v>29</v>
      </c>
      <c r="D1104" s="4" t="s">
        <v>30</v>
      </c>
      <c r="E1104" s="4">
        <v>69</v>
      </c>
      <c r="F1104" s="5">
        <v>17.7</v>
      </c>
      <c r="G1104" s="5">
        <v>15.4</v>
      </c>
      <c r="H1104" s="6">
        <v>2380</v>
      </c>
      <c r="I1104" s="4">
        <v>4</v>
      </c>
      <c r="J1104" s="4">
        <v>77</v>
      </c>
      <c r="K1104" s="4">
        <v>0</v>
      </c>
      <c r="L1104" s="4">
        <v>-3</v>
      </c>
      <c r="M1104" s="4">
        <v>1</v>
      </c>
      <c r="N1104" s="5">
        <v>-3.9</v>
      </c>
      <c r="O1104" s="7">
        <f t="shared" si="136"/>
        <v>4</v>
      </c>
      <c r="P1104" s="7">
        <f t="shared" si="137"/>
        <v>4</v>
      </c>
      <c r="Q1104" s="7">
        <f t="shared" si="138"/>
        <v>3</v>
      </c>
      <c r="R1104" s="7">
        <f t="shared" si="139"/>
        <v>11</v>
      </c>
      <c r="S1104" s="8">
        <f t="shared" si="140"/>
        <v>108.1</v>
      </c>
      <c r="T1104" s="7" t="str">
        <f t="shared" si="141"/>
        <v>B - Kernkunde</v>
      </c>
      <c r="U1104" s="4">
        <f>ROUND(((E1104-Hilfswerte!$B$20)/Hilfswerte!$B$21)+((F1104-Hilfswerte!$B$22)/Hilfswerte!$B$23)+((G1104-Hilfswerte!$B$24)/Hilfswerte!$B$25)+0.1*INDEX(Hilfswerte!$B$4:$B$15,MATCH(C1104,Hilfswerte!$A$4:$A$15,0)),2)</f>
        <v>0.69</v>
      </c>
      <c r="V1104" s="4">
        <f>ROUND(SQRT((((E1104-Hilfswerte!$B$20)/Hilfswerte!$B$21)-Hilfswerte!$B$28)^2+(((F1104-Hilfswerte!$B$22)/Hilfswerte!$B$23)-Hilfswerte!$B$29)^2+(((G1104-Hilfswerte!$B$24)/Hilfswerte!$B$25)-Hilfswerte!$B$30)^2),3)</f>
        <v>0.86499999999999999</v>
      </c>
      <c r="W1104" s="4">
        <f>ROUND(E1104*Hilfswerte!$B$31,0)</f>
        <v>14183</v>
      </c>
      <c r="X1104" s="4">
        <f t="shared" si="142"/>
        <v>11803</v>
      </c>
      <c r="Y1104" s="4" t="str">
        <f>IF(T1104="A - Top-Kunde","bereits Top-Kunde",IF(AND(V1104&lt;=Hilfswerte!$B$34,H1104&lt;0.5*W1104),"Hoch",IF(AND(V1104&lt;=Hilfswerte!$B$35,H1104&lt;0.7*W1104),"Mittel","Niedrig")))</f>
        <v>Mittel</v>
      </c>
      <c r="Z1104" s="4">
        <f t="shared" si="143"/>
        <v>5.4</v>
      </c>
      <c r="AA1104" s="4" t="str">
        <f>IF(J1104&gt;365,"Bereits abgewandert (Segment D)",IF(Z1104&gt;=Hilfswerte!$B$38,"Rot - akut gefaehrdet",IF(Z1104&gt;=Hilfswerte!$B$39,"Gelb - beobachten","Gruen - stabil")))</f>
        <v>Gruen - stabil</v>
      </c>
    </row>
    <row r="1105" spans="1:27" ht="15" customHeight="1" x14ac:dyDescent="0.25">
      <c r="A1105" s="4" t="s">
        <v>1448</v>
      </c>
      <c r="B1105" s="4" t="s">
        <v>346</v>
      </c>
      <c r="C1105" s="4" t="s">
        <v>29</v>
      </c>
      <c r="D1105" s="4" t="s">
        <v>30</v>
      </c>
      <c r="E1105" s="4">
        <v>61</v>
      </c>
      <c r="F1105" s="5">
        <v>25</v>
      </c>
      <c r="G1105" s="5">
        <v>0.4</v>
      </c>
      <c r="H1105" s="6">
        <v>2230</v>
      </c>
      <c r="I1105" s="4">
        <v>3</v>
      </c>
      <c r="J1105" s="4">
        <v>7</v>
      </c>
      <c r="K1105" s="4">
        <v>1</v>
      </c>
      <c r="L1105" s="4">
        <v>5</v>
      </c>
      <c r="M1105" s="4">
        <v>4</v>
      </c>
      <c r="N1105" s="5">
        <v>30.6</v>
      </c>
      <c r="O1105" s="7">
        <f t="shared" si="136"/>
        <v>5</v>
      </c>
      <c r="P1105" s="7">
        <f t="shared" si="137"/>
        <v>3</v>
      </c>
      <c r="Q1105" s="7">
        <f t="shared" si="138"/>
        <v>3</v>
      </c>
      <c r="R1105" s="7">
        <f t="shared" si="139"/>
        <v>11</v>
      </c>
      <c r="S1105" s="8">
        <f t="shared" si="140"/>
        <v>117.8</v>
      </c>
      <c r="T1105" s="7" t="str">
        <f t="shared" si="141"/>
        <v>B - Kernkunde</v>
      </c>
      <c r="U1105" s="4">
        <f>ROUND(((E1105-Hilfswerte!$B$20)/Hilfswerte!$B$21)+((F1105-Hilfswerte!$B$22)/Hilfswerte!$B$23)+((G1105-Hilfswerte!$B$24)/Hilfswerte!$B$25)+0.1*INDEX(Hilfswerte!$B$4:$B$15,MATCH(C1105,Hilfswerte!$A$4:$A$15,0)),2)</f>
        <v>-1.6</v>
      </c>
      <c r="V1105" s="4">
        <f>ROUND(SQRT((((E1105-Hilfswerte!$B$20)/Hilfswerte!$B$21)-Hilfswerte!$B$28)^2+(((F1105-Hilfswerte!$B$22)/Hilfswerte!$B$23)-Hilfswerte!$B$29)^2+(((G1105-Hilfswerte!$B$24)/Hilfswerte!$B$25)-Hilfswerte!$B$30)^2),3)</f>
        <v>1.79</v>
      </c>
      <c r="W1105" s="4">
        <f>ROUND(E1105*Hilfswerte!$B$31,0)</f>
        <v>12538</v>
      </c>
      <c r="X1105" s="4">
        <f t="shared" si="142"/>
        <v>10308</v>
      </c>
      <c r="Y1105" s="4" t="str">
        <f>IF(T1105="A - Top-Kunde","bereits Top-Kunde",IF(AND(V1105&lt;=Hilfswerte!$B$34,H1105&lt;0.5*W1105),"Hoch",IF(AND(V1105&lt;=Hilfswerte!$B$35,H1105&lt;0.7*W1105),"Mittel","Niedrig")))</f>
        <v>Niedrig</v>
      </c>
      <c r="Z1105" s="4">
        <f t="shared" si="143"/>
        <v>4.4000000000000004</v>
      </c>
      <c r="AA1105" s="4" t="str">
        <f>IF(J1105&gt;365,"Bereits abgewandert (Segment D)",IF(Z1105&gt;=Hilfswerte!$B$38,"Rot - akut gefaehrdet",IF(Z1105&gt;=Hilfswerte!$B$39,"Gelb - beobachten","Gruen - stabil")))</f>
        <v>Gruen - stabil</v>
      </c>
    </row>
    <row r="1106" spans="1:27" ht="15" customHeight="1" x14ac:dyDescent="0.25">
      <c r="A1106" s="4" t="s">
        <v>1449</v>
      </c>
      <c r="B1106" s="4" t="s">
        <v>261</v>
      </c>
      <c r="C1106" s="4" t="s">
        <v>65</v>
      </c>
      <c r="D1106" s="4" t="s">
        <v>30</v>
      </c>
      <c r="E1106" s="4">
        <v>253</v>
      </c>
      <c r="F1106" s="5">
        <v>72.5</v>
      </c>
      <c r="G1106" s="5">
        <v>8.3000000000000007</v>
      </c>
      <c r="H1106" s="6">
        <v>6450</v>
      </c>
      <c r="I1106" s="4">
        <v>1</v>
      </c>
      <c r="J1106" s="4">
        <v>118</v>
      </c>
      <c r="K1106" s="4">
        <v>0</v>
      </c>
      <c r="L1106" s="4">
        <v>14</v>
      </c>
      <c r="M1106" s="4">
        <v>5</v>
      </c>
      <c r="N1106" s="5">
        <v>-12.8</v>
      </c>
      <c r="O1106" s="7">
        <f t="shared" si="136"/>
        <v>3</v>
      </c>
      <c r="P1106" s="7">
        <f t="shared" si="137"/>
        <v>1</v>
      </c>
      <c r="Q1106" s="7">
        <f t="shared" si="138"/>
        <v>4</v>
      </c>
      <c r="R1106" s="7">
        <f t="shared" si="139"/>
        <v>8</v>
      </c>
      <c r="S1106" s="8">
        <f t="shared" si="140"/>
        <v>69.400000000000006</v>
      </c>
      <c r="T1106" s="7" t="str">
        <f t="shared" si="141"/>
        <v>C - Entwicklungspotenzial</v>
      </c>
      <c r="U1106" s="4">
        <f>ROUND(((E1106-Hilfswerte!$B$20)/Hilfswerte!$B$21)+((F1106-Hilfswerte!$B$22)/Hilfswerte!$B$23)+((G1106-Hilfswerte!$B$24)/Hilfswerte!$B$25)+0.1*INDEX(Hilfswerte!$B$4:$B$15,MATCH(C1106,Hilfswerte!$A$4:$A$15,0)),2)</f>
        <v>1.02</v>
      </c>
      <c r="V1106" s="4">
        <f>ROUND(SQRT((((E1106-Hilfswerte!$B$20)/Hilfswerte!$B$21)-Hilfswerte!$B$28)^2+(((F1106-Hilfswerte!$B$22)/Hilfswerte!$B$23)-Hilfswerte!$B$29)^2+(((G1106-Hilfswerte!$B$24)/Hilfswerte!$B$25)-Hilfswerte!$B$30)^2),3)</f>
        <v>0.86199999999999999</v>
      </c>
      <c r="W1106" s="4">
        <f>ROUND(E1106*Hilfswerte!$B$31,0)</f>
        <v>52003</v>
      </c>
      <c r="X1106" s="4">
        <f t="shared" si="142"/>
        <v>45553</v>
      </c>
      <c r="Y1106" s="4" t="str">
        <f>IF(T1106="A - Top-Kunde","bereits Top-Kunde",IF(AND(V1106&lt;=Hilfswerte!$B$34,H1106&lt;0.5*W1106),"Hoch",IF(AND(V1106&lt;=Hilfswerte!$B$35,H1106&lt;0.7*W1106),"Mittel","Niedrig")))</f>
        <v>Mittel</v>
      </c>
      <c r="Z1106" s="4">
        <f t="shared" si="143"/>
        <v>13.8</v>
      </c>
      <c r="AA1106" s="4" t="str">
        <f>IF(J1106&gt;365,"Bereits abgewandert (Segment D)",IF(Z1106&gt;=Hilfswerte!$B$38,"Rot - akut gefaehrdet",IF(Z1106&gt;=Hilfswerte!$B$39,"Gelb - beobachten","Gruen - stabil")))</f>
        <v>Gelb - beobachten</v>
      </c>
    </row>
    <row r="1107" spans="1:27" ht="15" customHeight="1" x14ac:dyDescent="0.25">
      <c r="A1107" s="4" t="s">
        <v>1450</v>
      </c>
      <c r="B1107" s="4" t="s">
        <v>947</v>
      </c>
      <c r="C1107" s="4" t="s">
        <v>59</v>
      </c>
      <c r="D1107" s="4" t="s">
        <v>30</v>
      </c>
      <c r="E1107" s="4">
        <v>154</v>
      </c>
      <c r="F1107" s="5">
        <v>35.6</v>
      </c>
      <c r="G1107" s="5">
        <v>8.6</v>
      </c>
      <c r="H1107" s="6">
        <v>12220</v>
      </c>
      <c r="I1107" s="4">
        <v>3</v>
      </c>
      <c r="J1107" s="4">
        <v>97</v>
      </c>
      <c r="K1107" s="4">
        <v>0</v>
      </c>
      <c r="L1107" s="4">
        <v>-5</v>
      </c>
      <c r="M1107" s="4">
        <v>2</v>
      </c>
      <c r="N1107" s="5">
        <v>-5.3</v>
      </c>
      <c r="O1107" s="7">
        <f t="shared" si="136"/>
        <v>3</v>
      </c>
      <c r="P1107" s="7">
        <f t="shared" si="137"/>
        <v>3</v>
      </c>
      <c r="Q1107" s="7">
        <f t="shared" si="138"/>
        <v>5</v>
      </c>
      <c r="R1107" s="7">
        <f t="shared" si="139"/>
        <v>11</v>
      </c>
      <c r="S1107" s="8">
        <f t="shared" si="140"/>
        <v>107.4</v>
      </c>
      <c r="T1107" s="7" t="str">
        <f t="shared" si="141"/>
        <v>B - Kernkunde</v>
      </c>
      <c r="U1107" s="4">
        <f>ROUND(((E1107-Hilfswerte!$B$20)/Hilfswerte!$B$21)+((F1107-Hilfswerte!$B$22)/Hilfswerte!$B$23)+((G1107-Hilfswerte!$B$24)/Hilfswerte!$B$25)+0.1*INDEX(Hilfswerte!$B$4:$B$15,MATCH(C1107,Hilfswerte!$A$4:$A$15,0)),2)</f>
        <v>-0.05</v>
      </c>
      <c r="V1107" s="4">
        <f>ROUND(SQRT((((E1107-Hilfswerte!$B$20)/Hilfswerte!$B$21)-Hilfswerte!$B$28)^2+(((F1107-Hilfswerte!$B$22)/Hilfswerte!$B$23)-Hilfswerte!$B$29)^2+(((G1107-Hilfswerte!$B$24)/Hilfswerte!$B$25)-Hilfswerte!$B$30)^2),3)</f>
        <v>0.42</v>
      </c>
      <c r="W1107" s="4">
        <f>ROUND(E1107*Hilfswerte!$B$31,0)</f>
        <v>31654</v>
      </c>
      <c r="X1107" s="4">
        <f t="shared" si="142"/>
        <v>19434</v>
      </c>
      <c r="Y1107" s="4" t="str">
        <f>IF(T1107="A - Top-Kunde","bereits Top-Kunde",IF(AND(V1107&lt;=Hilfswerte!$B$34,H1107&lt;0.5*W1107),"Hoch",IF(AND(V1107&lt;=Hilfswerte!$B$35,H1107&lt;0.7*W1107),"Mittel","Niedrig")))</f>
        <v>Hoch</v>
      </c>
      <c r="Z1107" s="4">
        <f t="shared" si="143"/>
        <v>7</v>
      </c>
      <c r="AA1107" s="4" t="str">
        <f>IF(J1107&gt;365,"Bereits abgewandert (Segment D)",IF(Z1107&gt;=Hilfswerte!$B$38,"Rot - akut gefaehrdet",IF(Z1107&gt;=Hilfswerte!$B$39,"Gelb - beobachten","Gruen - stabil")))</f>
        <v>Gruen - stabil</v>
      </c>
    </row>
    <row r="1108" spans="1:27" ht="15" customHeight="1" x14ac:dyDescent="0.25">
      <c r="A1108" s="4" t="s">
        <v>1451</v>
      </c>
      <c r="B1108" s="4" t="s">
        <v>46</v>
      </c>
      <c r="C1108" s="4" t="s">
        <v>29</v>
      </c>
      <c r="D1108" s="4" t="s">
        <v>30</v>
      </c>
      <c r="E1108" s="4">
        <v>40</v>
      </c>
      <c r="F1108" s="5">
        <v>16.5</v>
      </c>
      <c r="G1108" s="5">
        <v>4.9000000000000004</v>
      </c>
      <c r="H1108" s="6">
        <v>6290</v>
      </c>
      <c r="I1108" s="4">
        <v>1</v>
      </c>
      <c r="J1108" s="4">
        <v>168</v>
      </c>
      <c r="K1108" s="4">
        <v>0</v>
      </c>
      <c r="L1108" s="4">
        <v>25</v>
      </c>
      <c r="M1108" s="4">
        <v>5</v>
      </c>
      <c r="N1108" s="5">
        <v>10.199999999999999</v>
      </c>
      <c r="O1108" s="7">
        <f t="shared" si="136"/>
        <v>3</v>
      </c>
      <c r="P1108" s="7">
        <f t="shared" si="137"/>
        <v>1</v>
      </c>
      <c r="Q1108" s="7">
        <f t="shared" si="138"/>
        <v>4</v>
      </c>
      <c r="R1108" s="7">
        <f t="shared" si="139"/>
        <v>8</v>
      </c>
      <c r="S1108" s="8">
        <f t="shared" si="140"/>
        <v>77.599999999999994</v>
      </c>
      <c r="T1108" s="7" t="str">
        <f t="shared" si="141"/>
        <v>C - Entwicklungspotenzial</v>
      </c>
      <c r="U1108" s="4">
        <f>ROUND(((E1108-Hilfswerte!$B$20)/Hilfswerte!$B$21)+((F1108-Hilfswerte!$B$22)/Hilfswerte!$B$23)+((G1108-Hilfswerte!$B$24)/Hilfswerte!$B$25)+0.1*INDEX(Hilfswerte!$B$4:$B$15,MATCH(C1108,Hilfswerte!$A$4:$A$15,0)),2)</f>
        <v>-1.1200000000000001</v>
      </c>
      <c r="V1108" s="4">
        <f>ROUND(SQRT((((E1108-Hilfswerte!$B$20)/Hilfswerte!$B$21)-Hilfswerte!$B$28)^2+(((F1108-Hilfswerte!$B$22)/Hilfswerte!$B$23)-Hilfswerte!$B$29)^2+(((G1108-Hilfswerte!$B$24)/Hilfswerte!$B$25)-Hilfswerte!$B$30)^2),3)</f>
        <v>1.202</v>
      </c>
      <c r="W1108" s="4">
        <f>ROUND(E1108*Hilfswerte!$B$31,0)</f>
        <v>8222</v>
      </c>
      <c r="X1108" s="4">
        <f t="shared" si="142"/>
        <v>1932</v>
      </c>
      <c r="Y1108" s="4" t="str">
        <f>IF(T1108="A - Top-Kunde","bereits Top-Kunde",IF(AND(V1108&lt;=Hilfswerte!$B$34,H1108&lt;0.5*W1108),"Hoch",IF(AND(V1108&lt;=Hilfswerte!$B$35,H1108&lt;0.7*W1108),"Mittel","Niedrig")))</f>
        <v>Niedrig</v>
      </c>
      <c r="Z1108" s="4">
        <f t="shared" si="143"/>
        <v>13.4</v>
      </c>
      <c r="AA1108" s="4" t="str">
        <f>IF(J1108&gt;365,"Bereits abgewandert (Segment D)",IF(Z1108&gt;=Hilfswerte!$B$38,"Rot - akut gefaehrdet",IF(Z1108&gt;=Hilfswerte!$B$39,"Gelb - beobachten","Gruen - stabil")))</f>
        <v>Gruen - stabil</v>
      </c>
    </row>
    <row r="1109" spans="1:27" ht="15" customHeight="1" x14ac:dyDescent="0.25">
      <c r="A1109" s="4" t="s">
        <v>1452</v>
      </c>
      <c r="B1109" s="4" t="s">
        <v>35</v>
      </c>
      <c r="C1109" s="4" t="s">
        <v>65</v>
      </c>
      <c r="D1109" s="4" t="s">
        <v>30</v>
      </c>
      <c r="E1109" s="4">
        <v>86</v>
      </c>
      <c r="F1109" s="5">
        <v>20.6</v>
      </c>
      <c r="G1109" s="5">
        <v>16.399999999999999</v>
      </c>
      <c r="H1109" s="6">
        <v>1080</v>
      </c>
      <c r="I1109" s="4">
        <v>1</v>
      </c>
      <c r="J1109" s="4">
        <v>364</v>
      </c>
      <c r="K1109" s="4">
        <v>0</v>
      </c>
      <c r="L1109" s="4">
        <v>13</v>
      </c>
      <c r="M1109" s="4">
        <v>6</v>
      </c>
      <c r="N1109" s="5">
        <v>-5.3</v>
      </c>
      <c r="O1109" s="7">
        <f t="shared" si="136"/>
        <v>2</v>
      </c>
      <c r="P1109" s="7">
        <f t="shared" si="137"/>
        <v>1</v>
      </c>
      <c r="Q1109" s="7">
        <f t="shared" si="138"/>
        <v>3</v>
      </c>
      <c r="R1109" s="7">
        <f t="shared" si="139"/>
        <v>6</v>
      </c>
      <c r="S1109" s="8">
        <f t="shared" si="140"/>
        <v>53.5</v>
      </c>
      <c r="T1109" s="7" t="str">
        <f t="shared" si="141"/>
        <v>C - Entwicklungspotenzial</v>
      </c>
      <c r="U1109" s="4">
        <f>ROUND(((E1109-Hilfswerte!$B$20)/Hilfswerte!$B$21)+((F1109-Hilfswerte!$B$22)/Hilfswerte!$B$23)+((G1109-Hilfswerte!$B$24)/Hilfswerte!$B$25)+0.1*INDEX(Hilfswerte!$B$4:$B$15,MATCH(C1109,Hilfswerte!$A$4:$A$15,0)),2)</f>
        <v>0.65</v>
      </c>
      <c r="V1109" s="4">
        <f>ROUND(SQRT((((E1109-Hilfswerte!$B$20)/Hilfswerte!$B$21)-Hilfswerte!$B$28)^2+(((F1109-Hilfswerte!$B$22)/Hilfswerte!$B$23)-Hilfswerte!$B$29)^2+(((G1109-Hilfswerte!$B$24)/Hilfswerte!$B$25)-Hilfswerte!$B$30)^2),3)</f>
        <v>0.94599999999999995</v>
      </c>
      <c r="W1109" s="4">
        <f>ROUND(E1109*Hilfswerte!$B$31,0)</f>
        <v>17677</v>
      </c>
      <c r="X1109" s="4">
        <f t="shared" si="142"/>
        <v>16597</v>
      </c>
      <c r="Y1109" s="4" t="str">
        <f>IF(T1109="A - Top-Kunde","bereits Top-Kunde",IF(AND(V1109&lt;=Hilfswerte!$B$34,H1109&lt;0.5*W1109),"Hoch",IF(AND(V1109&lt;=Hilfswerte!$B$35,H1109&lt;0.7*W1109),"Mittel","Niedrig")))</f>
        <v>Mittel</v>
      </c>
      <c r="Z1109" s="4">
        <f t="shared" si="143"/>
        <v>22.9</v>
      </c>
      <c r="AA1109" s="4" t="str">
        <f>IF(J1109&gt;365,"Bereits abgewandert (Segment D)",IF(Z1109&gt;=Hilfswerte!$B$38,"Rot - akut gefaehrdet",IF(Z1109&gt;=Hilfswerte!$B$39,"Gelb - beobachten","Gruen - stabil")))</f>
        <v>Rot - akut gefaehrdet</v>
      </c>
    </row>
    <row r="1110" spans="1:27" ht="15" customHeight="1" x14ac:dyDescent="0.25">
      <c r="A1110" s="4" t="s">
        <v>1453</v>
      </c>
      <c r="B1110" s="4" t="s">
        <v>645</v>
      </c>
      <c r="C1110" s="4" t="s">
        <v>55</v>
      </c>
      <c r="D1110" s="4" t="s">
        <v>48</v>
      </c>
      <c r="E1110" s="4">
        <v>24</v>
      </c>
      <c r="F1110" s="5">
        <v>2.4</v>
      </c>
      <c r="G1110" s="5">
        <v>18</v>
      </c>
      <c r="H1110" s="6">
        <v>1380</v>
      </c>
      <c r="I1110" s="4">
        <v>1</v>
      </c>
      <c r="J1110" s="4">
        <v>181</v>
      </c>
      <c r="K1110" s="4">
        <v>0</v>
      </c>
      <c r="L1110" s="4">
        <v>17</v>
      </c>
      <c r="M1110" s="4">
        <v>6</v>
      </c>
      <c r="N1110" s="5">
        <v>-12.2</v>
      </c>
      <c r="O1110" s="7">
        <f t="shared" si="136"/>
        <v>2</v>
      </c>
      <c r="P1110" s="7">
        <f t="shared" si="137"/>
        <v>1</v>
      </c>
      <c r="Q1110" s="7">
        <f t="shared" si="138"/>
        <v>3</v>
      </c>
      <c r="R1110" s="7">
        <f t="shared" si="139"/>
        <v>6</v>
      </c>
      <c r="S1110" s="8">
        <f t="shared" si="140"/>
        <v>48.8</v>
      </c>
      <c r="T1110" s="7" t="str">
        <f t="shared" si="141"/>
        <v>C - Entwicklungspotenzial</v>
      </c>
      <c r="U1110" s="4">
        <f>ROUND(((E1110-Hilfswerte!$B$20)/Hilfswerte!$B$21)+((F1110-Hilfswerte!$B$22)/Hilfswerte!$B$23)+((G1110-Hilfswerte!$B$24)/Hilfswerte!$B$25)+0.1*INDEX(Hilfswerte!$B$4:$B$15,MATCH(C1110,Hilfswerte!$A$4:$A$15,0)),2)</f>
        <v>0.66</v>
      </c>
      <c r="V1110" s="4">
        <f>ROUND(SQRT((((E1110-Hilfswerte!$B$20)/Hilfswerte!$B$21)-Hilfswerte!$B$28)^2+(((F1110-Hilfswerte!$B$22)/Hilfswerte!$B$23)-Hilfswerte!$B$29)^2+(((G1110-Hilfswerte!$B$24)/Hilfswerte!$B$25)-Hilfswerte!$B$30)^2),3)</f>
        <v>1.3939999999999999</v>
      </c>
      <c r="W1110" s="4">
        <f>ROUND(E1110*Hilfswerte!$B$31,0)</f>
        <v>4933</v>
      </c>
      <c r="X1110" s="4">
        <f t="shared" si="142"/>
        <v>3553</v>
      </c>
      <c r="Y1110" s="4" t="str">
        <f>IF(T1110="A - Top-Kunde","bereits Top-Kunde",IF(AND(V1110&lt;=Hilfswerte!$B$34,H1110&lt;0.5*W1110),"Hoch",IF(AND(V1110&lt;=Hilfswerte!$B$35,H1110&lt;0.7*W1110),"Mittel","Niedrig")))</f>
        <v>Niedrig</v>
      </c>
      <c r="Z1110" s="4">
        <f t="shared" si="143"/>
        <v>17.3</v>
      </c>
      <c r="AA1110" s="4" t="str">
        <f>IF(J1110&gt;365,"Bereits abgewandert (Segment D)",IF(Z1110&gt;=Hilfswerte!$B$38,"Rot - akut gefaehrdet",IF(Z1110&gt;=Hilfswerte!$B$39,"Gelb - beobachten","Gruen - stabil")))</f>
        <v>Gelb - beobachten</v>
      </c>
    </row>
    <row r="1111" spans="1:27" ht="15" customHeight="1" x14ac:dyDescent="0.25">
      <c r="A1111" s="4" t="s">
        <v>1454</v>
      </c>
      <c r="B1111" s="4" t="s">
        <v>441</v>
      </c>
      <c r="C1111" s="4" t="s">
        <v>74</v>
      </c>
      <c r="D1111" s="4" t="s">
        <v>52</v>
      </c>
      <c r="E1111" s="4">
        <v>234</v>
      </c>
      <c r="F1111" s="5">
        <v>36.4</v>
      </c>
      <c r="G1111" s="5">
        <v>3.3</v>
      </c>
      <c r="H1111" s="6">
        <v>24860</v>
      </c>
      <c r="I1111" s="4">
        <v>6</v>
      </c>
      <c r="J1111" s="4">
        <v>31</v>
      </c>
      <c r="K1111" s="4">
        <v>0</v>
      </c>
      <c r="L1111" s="4">
        <v>1</v>
      </c>
      <c r="M1111" s="4">
        <v>3</v>
      </c>
      <c r="N1111" s="5">
        <v>-32.9</v>
      </c>
      <c r="O1111" s="7">
        <f t="shared" si="136"/>
        <v>4</v>
      </c>
      <c r="P1111" s="7">
        <f t="shared" si="137"/>
        <v>5</v>
      </c>
      <c r="Q1111" s="7">
        <f t="shared" si="138"/>
        <v>5</v>
      </c>
      <c r="R1111" s="7">
        <f t="shared" si="139"/>
        <v>14</v>
      </c>
      <c r="S1111" s="8">
        <f t="shared" si="140"/>
        <v>123.3</v>
      </c>
      <c r="T1111" s="7" t="str">
        <f t="shared" si="141"/>
        <v>B - Kernkunde</v>
      </c>
      <c r="U1111" s="4">
        <f>ROUND(((E1111-Hilfswerte!$B$20)/Hilfswerte!$B$21)+((F1111-Hilfswerte!$B$22)/Hilfswerte!$B$23)+((G1111-Hilfswerte!$B$24)/Hilfswerte!$B$25)+0.1*INDEX(Hilfswerte!$B$4:$B$15,MATCH(C1111,Hilfswerte!$A$4:$A$15,0)),2)</f>
        <v>-0.48</v>
      </c>
      <c r="V1111" s="4">
        <f>ROUND(SQRT((((E1111-Hilfswerte!$B$20)/Hilfswerte!$B$21)-Hilfswerte!$B$28)^2+(((F1111-Hilfswerte!$B$22)/Hilfswerte!$B$23)-Hilfswerte!$B$29)^2+(((G1111-Hilfswerte!$B$24)/Hilfswerte!$B$25)-Hilfswerte!$B$30)^2),3)</f>
        <v>1.288</v>
      </c>
      <c r="W1111" s="4">
        <f>ROUND(E1111*Hilfswerte!$B$31,0)</f>
        <v>48098</v>
      </c>
      <c r="X1111" s="4">
        <f t="shared" si="142"/>
        <v>23238</v>
      </c>
      <c r="Y1111" s="4" t="str">
        <f>IF(T1111="A - Top-Kunde","bereits Top-Kunde",IF(AND(V1111&lt;=Hilfswerte!$B$34,H1111&lt;0.5*W1111),"Hoch",IF(AND(V1111&lt;=Hilfswerte!$B$35,H1111&lt;0.7*W1111),"Mittel","Niedrig")))</f>
        <v>Niedrig</v>
      </c>
      <c r="Z1111" s="4">
        <f t="shared" si="143"/>
        <v>14.9</v>
      </c>
      <c r="AA1111" s="4" t="str">
        <f>IF(J1111&gt;365,"Bereits abgewandert (Segment D)",IF(Z1111&gt;=Hilfswerte!$B$38,"Rot - akut gefaehrdet",IF(Z1111&gt;=Hilfswerte!$B$39,"Gelb - beobachten","Gruen - stabil")))</f>
        <v>Gelb - beobachten</v>
      </c>
    </row>
    <row r="1112" spans="1:27" ht="15" customHeight="1" x14ac:dyDescent="0.25">
      <c r="A1112" s="4" t="s">
        <v>1455</v>
      </c>
      <c r="B1112" s="4" t="s">
        <v>369</v>
      </c>
      <c r="C1112" s="4" t="s">
        <v>62</v>
      </c>
      <c r="D1112" s="4" t="s">
        <v>30</v>
      </c>
      <c r="E1112" s="4">
        <v>16</v>
      </c>
      <c r="F1112" s="5">
        <v>2.4</v>
      </c>
      <c r="G1112" s="5">
        <v>5</v>
      </c>
      <c r="H1112" s="6">
        <v>0</v>
      </c>
      <c r="I1112" s="4">
        <v>0</v>
      </c>
      <c r="J1112" s="4">
        <v>686</v>
      </c>
      <c r="K1112" s="4">
        <v>0</v>
      </c>
      <c r="L1112" s="4">
        <v>12</v>
      </c>
      <c r="M1112" s="4">
        <v>0</v>
      </c>
      <c r="N1112" s="5">
        <v>-61</v>
      </c>
      <c r="O1112" s="7">
        <f t="shared" si="136"/>
        <v>1</v>
      </c>
      <c r="P1112" s="7">
        <f t="shared" si="137"/>
        <v>1</v>
      </c>
      <c r="Q1112" s="7">
        <f t="shared" si="138"/>
        <v>1</v>
      </c>
      <c r="R1112" s="7">
        <f t="shared" si="139"/>
        <v>3</v>
      </c>
      <c r="S1112" s="8">
        <f t="shared" si="140"/>
        <v>-4.0999999999999996</v>
      </c>
      <c r="T1112" s="7" t="str">
        <f t="shared" si="141"/>
        <v>D - Abwanderungsrisiko</v>
      </c>
      <c r="U1112" s="4">
        <f>ROUND(((E1112-Hilfswerte!$B$20)/Hilfswerte!$B$21)+((F1112-Hilfswerte!$B$22)/Hilfswerte!$B$23)+((G1112-Hilfswerte!$B$24)/Hilfswerte!$B$25)+0.1*INDEX(Hilfswerte!$B$4:$B$15,MATCH(C1112,Hilfswerte!$A$4:$A$15,0)),2)</f>
        <v>-1.32</v>
      </c>
      <c r="V1112" s="4">
        <f>ROUND(SQRT((((E1112-Hilfswerte!$B$20)/Hilfswerte!$B$21)-Hilfswerte!$B$28)^2+(((F1112-Hilfswerte!$B$22)/Hilfswerte!$B$23)-Hilfswerte!$B$29)^2+(((G1112-Hilfswerte!$B$24)/Hilfswerte!$B$25)-Hilfswerte!$B$30)^2),3)</f>
        <v>1.34</v>
      </c>
      <c r="W1112" s="4">
        <f>ROUND(E1112*Hilfswerte!$B$31,0)</f>
        <v>3289</v>
      </c>
      <c r="X1112" s="4">
        <f t="shared" si="142"/>
        <v>3289</v>
      </c>
      <c r="Y1112" s="4" t="str">
        <f>IF(T1112="A - Top-Kunde","bereits Top-Kunde",IF(AND(V1112&lt;=Hilfswerte!$B$34,H1112&lt;0.5*W1112),"Hoch",IF(AND(V1112&lt;=Hilfswerte!$B$35,H1112&lt;0.7*W1112),"Mittel","Niedrig")))</f>
        <v>Niedrig</v>
      </c>
      <c r="Z1112" s="4">
        <f t="shared" si="143"/>
        <v>61.1</v>
      </c>
      <c r="AA1112" s="4" t="str">
        <f>IF(J1112&gt;365,"Bereits abgewandert (Segment D)",IF(Z1112&gt;=Hilfswerte!$B$38,"Rot - akut gefaehrdet",IF(Z1112&gt;=Hilfswerte!$B$39,"Gelb - beobachten","Gruen - stabil")))</f>
        <v>Bereits abgewandert (Segment D)</v>
      </c>
    </row>
    <row r="1113" spans="1:27" ht="15" customHeight="1" x14ac:dyDescent="0.25">
      <c r="A1113" s="4" t="s">
        <v>1456</v>
      </c>
      <c r="B1113" s="4" t="s">
        <v>69</v>
      </c>
      <c r="C1113" s="4" t="s">
        <v>38</v>
      </c>
      <c r="D1113" s="4" t="s">
        <v>30</v>
      </c>
      <c r="E1113" s="4">
        <v>170</v>
      </c>
      <c r="F1113" s="5">
        <v>67</v>
      </c>
      <c r="G1113" s="5">
        <v>21.7</v>
      </c>
      <c r="H1113" s="6">
        <v>5610</v>
      </c>
      <c r="I1113" s="4">
        <v>4</v>
      </c>
      <c r="J1113" s="4">
        <v>20</v>
      </c>
      <c r="K1113" s="4">
        <v>1</v>
      </c>
      <c r="L1113" s="4">
        <v>7</v>
      </c>
      <c r="M1113" s="4">
        <v>4</v>
      </c>
      <c r="N1113" s="5">
        <v>-3.2</v>
      </c>
      <c r="O1113" s="7">
        <f t="shared" si="136"/>
        <v>5</v>
      </c>
      <c r="P1113" s="7">
        <f t="shared" si="137"/>
        <v>4</v>
      </c>
      <c r="Q1113" s="7">
        <f t="shared" si="138"/>
        <v>4</v>
      </c>
      <c r="R1113" s="7">
        <f t="shared" si="139"/>
        <v>13</v>
      </c>
      <c r="S1113" s="8">
        <f t="shared" si="140"/>
        <v>120.3</v>
      </c>
      <c r="T1113" s="7" t="str">
        <f t="shared" si="141"/>
        <v>B - Kernkunde</v>
      </c>
      <c r="U1113" s="4">
        <f>ROUND(((E1113-Hilfswerte!$B$20)/Hilfswerte!$B$21)+((F1113-Hilfswerte!$B$22)/Hilfswerte!$B$23)+((G1113-Hilfswerte!$B$24)/Hilfswerte!$B$25)+0.1*INDEX(Hilfswerte!$B$4:$B$15,MATCH(C1113,Hilfswerte!$A$4:$A$15,0)),2)</f>
        <v>3.08</v>
      </c>
      <c r="V1113" s="4">
        <f>ROUND(SQRT((((E1113-Hilfswerte!$B$20)/Hilfswerte!$B$21)-Hilfswerte!$B$28)^2+(((F1113-Hilfswerte!$B$22)/Hilfswerte!$B$23)-Hilfswerte!$B$29)^2+(((G1113-Hilfswerte!$B$24)/Hilfswerte!$B$25)-Hilfswerte!$B$30)^2),3)</f>
        <v>1.748</v>
      </c>
      <c r="W1113" s="4">
        <f>ROUND(E1113*Hilfswerte!$B$31,0)</f>
        <v>34943</v>
      </c>
      <c r="X1113" s="4">
        <f t="shared" si="142"/>
        <v>29333</v>
      </c>
      <c r="Y1113" s="4" t="str">
        <f>IF(T1113="A - Top-Kunde","bereits Top-Kunde",IF(AND(V1113&lt;=Hilfswerte!$B$34,H1113&lt;0.5*W1113),"Hoch",IF(AND(V1113&lt;=Hilfswerte!$B$35,H1113&lt;0.7*W1113),"Mittel","Niedrig")))</f>
        <v>Niedrig</v>
      </c>
      <c r="Z1113" s="4">
        <f t="shared" si="143"/>
        <v>6.7</v>
      </c>
      <c r="AA1113" s="4" t="str">
        <f>IF(J1113&gt;365,"Bereits abgewandert (Segment D)",IF(Z1113&gt;=Hilfswerte!$B$38,"Rot - akut gefaehrdet",IF(Z1113&gt;=Hilfswerte!$B$39,"Gelb - beobachten","Gruen - stabil")))</f>
        <v>Gruen - stabil</v>
      </c>
    </row>
    <row r="1114" spans="1:27" ht="15" customHeight="1" x14ac:dyDescent="0.25">
      <c r="A1114" s="4" t="s">
        <v>1457</v>
      </c>
      <c r="B1114" s="4" t="s">
        <v>331</v>
      </c>
      <c r="C1114" s="4" t="s">
        <v>33</v>
      </c>
      <c r="D1114" s="4" t="s">
        <v>30</v>
      </c>
      <c r="E1114" s="4">
        <v>423</v>
      </c>
      <c r="F1114" s="5">
        <v>70.599999999999994</v>
      </c>
      <c r="G1114" s="5">
        <v>18.8</v>
      </c>
      <c r="H1114" s="6">
        <v>158570</v>
      </c>
      <c r="I1114" s="4">
        <v>4</v>
      </c>
      <c r="J1114" s="4">
        <v>86</v>
      </c>
      <c r="K1114" s="4">
        <v>0</v>
      </c>
      <c r="L1114" s="4">
        <v>6</v>
      </c>
      <c r="M1114" s="4">
        <v>6</v>
      </c>
      <c r="N1114" s="5">
        <v>16.399999999999999</v>
      </c>
      <c r="O1114" s="7">
        <f t="shared" si="136"/>
        <v>4</v>
      </c>
      <c r="P1114" s="7">
        <f t="shared" si="137"/>
        <v>4</v>
      </c>
      <c r="Q1114" s="7">
        <f t="shared" si="138"/>
        <v>5</v>
      </c>
      <c r="R1114" s="7">
        <f t="shared" si="139"/>
        <v>13</v>
      </c>
      <c r="S1114" s="8">
        <f t="shared" si="140"/>
        <v>136.4</v>
      </c>
      <c r="T1114" s="7" t="str">
        <f t="shared" si="141"/>
        <v>A - Top-Kunde</v>
      </c>
      <c r="U1114" s="4">
        <f>ROUND(((E1114-Hilfswerte!$B$20)/Hilfswerte!$B$21)+((F1114-Hilfswerte!$B$22)/Hilfswerte!$B$23)+((G1114-Hilfswerte!$B$24)/Hilfswerte!$B$25)+0.1*INDEX(Hilfswerte!$B$4:$B$15,MATCH(C1114,Hilfswerte!$A$4:$A$15,0)),2)</f>
        <v>3.46</v>
      </c>
      <c r="V1114" s="4">
        <f>ROUND(SQRT((((E1114-Hilfswerte!$B$20)/Hilfswerte!$B$21)-Hilfswerte!$B$28)^2+(((F1114-Hilfswerte!$B$22)/Hilfswerte!$B$23)-Hilfswerte!$B$29)^2+(((G1114-Hilfswerte!$B$24)/Hilfswerte!$B$25)-Hilfswerte!$B$30)^2),3)</f>
        <v>1.732</v>
      </c>
      <c r="W1114" s="4">
        <f>ROUND(E1114*Hilfswerte!$B$31,0)</f>
        <v>86946</v>
      </c>
      <c r="X1114" s="4">
        <f t="shared" si="142"/>
        <v>0</v>
      </c>
      <c r="Y1114" s="4" t="str">
        <f>IF(T1114="A - Top-Kunde","bereits Top-Kunde",IF(AND(V1114&lt;=Hilfswerte!$B$34,H1114&lt;0.5*W1114),"Hoch",IF(AND(V1114&lt;=Hilfswerte!$B$35,H1114&lt;0.7*W1114),"Mittel","Niedrig")))</f>
        <v>bereits Top-Kunde</v>
      </c>
      <c r="Z1114" s="4">
        <f t="shared" si="143"/>
        <v>5.5</v>
      </c>
      <c r="AA1114" s="4" t="str">
        <f>IF(J1114&gt;365,"Bereits abgewandert (Segment D)",IF(Z1114&gt;=Hilfswerte!$B$38,"Rot - akut gefaehrdet",IF(Z1114&gt;=Hilfswerte!$B$39,"Gelb - beobachten","Gruen - stabil")))</f>
        <v>Gruen - stabil</v>
      </c>
    </row>
    <row r="1115" spans="1:27" ht="15" customHeight="1" x14ac:dyDescent="0.25">
      <c r="A1115" s="4" t="s">
        <v>1458</v>
      </c>
      <c r="B1115" s="4" t="s">
        <v>834</v>
      </c>
      <c r="C1115" s="4" t="s">
        <v>29</v>
      </c>
      <c r="D1115" s="4" t="s">
        <v>30</v>
      </c>
      <c r="E1115" s="4">
        <v>86</v>
      </c>
      <c r="F1115" s="5">
        <v>23.1</v>
      </c>
      <c r="G1115" s="5">
        <v>15.7</v>
      </c>
      <c r="H1115" s="6">
        <v>12350</v>
      </c>
      <c r="I1115" s="4">
        <v>6</v>
      </c>
      <c r="J1115" s="4">
        <v>44</v>
      </c>
      <c r="K1115" s="4">
        <v>2</v>
      </c>
      <c r="L1115" s="4">
        <v>9</v>
      </c>
      <c r="M1115" s="4">
        <v>5</v>
      </c>
      <c r="N1115" s="5">
        <v>-2.2000000000000002</v>
      </c>
      <c r="O1115" s="7">
        <f t="shared" si="136"/>
        <v>4</v>
      </c>
      <c r="P1115" s="7">
        <f t="shared" si="137"/>
        <v>5</v>
      </c>
      <c r="Q1115" s="7">
        <f t="shared" si="138"/>
        <v>5</v>
      </c>
      <c r="R1115" s="7">
        <f t="shared" si="139"/>
        <v>14</v>
      </c>
      <c r="S1115" s="8">
        <f t="shared" si="140"/>
        <v>124.2</v>
      </c>
      <c r="T1115" s="7" t="str">
        <f t="shared" si="141"/>
        <v>B - Kernkunde</v>
      </c>
      <c r="U1115" s="4">
        <f>ROUND(((E1115-Hilfswerte!$B$20)/Hilfswerte!$B$21)+((F1115-Hilfswerte!$B$22)/Hilfswerte!$B$23)+((G1115-Hilfswerte!$B$24)/Hilfswerte!$B$25)+0.1*INDEX(Hilfswerte!$B$4:$B$15,MATCH(C1115,Hilfswerte!$A$4:$A$15,0)),2)</f>
        <v>0.91</v>
      </c>
      <c r="V1115" s="4">
        <f>ROUND(SQRT((((E1115-Hilfswerte!$B$20)/Hilfswerte!$B$21)-Hilfswerte!$B$28)^2+(((F1115-Hilfswerte!$B$22)/Hilfswerte!$B$23)-Hilfswerte!$B$29)^2+(((G1115-Hilfswerte!$B$24)/Hilfswerte!$B$25)-Hilfswerte!$B$30)^2),3)</f>
        <v>0.83499999999999996</v>
      </c>
      <c r="W1115" s="4">
        <f>ROUND(E1115*Hilfswerte!$B$31,0)</f>
        <v>17677</v>
      </c>
      <c r="X1115" s="4">
        <f t="shared" si="142"/>
        <v>5327</v>
      </c>
      <c r="Y1115" s="4" t="str">
        <f>IF(T1115="A - Top-Kunde","bereits Top-Kunde",IF(AND(V1115&lt;=Hilfswerte!$B$34,H1115&lt;0.5*W1115),"Hoch",IF(AND(V1115&lt;=Hilfswerte!$B$35,H1115&lt;0.7*W1115),"Mittel","Niedrig")))</f>
        <v>Mittel</v>
      </c>
      <c r="Z1115" s="4">
        <f t="shared" si="143"/>
        <v>10.9</v>
      </c>
      <c r="AA1115" s="4" t="str">
        <f>IF(J1115&gt;365,"Bereits abgewandert (Segment D)",IF(Z1115&gt;=Hilfswerte!$B$38,"Rot - akut gefaehrdet",IF(Z1115&gt;=Hilfswerte!$B$39,"Gelb - beobachten","Gruen - stabil")))</f>
        <v>Gruen - stabil</v>
      </c>
    </row>
    <row r="1116" spans="1:27" ht="15" customHeight="1" x14ac:dyDescent="0.25">
      <c r="A1116" s="4" t="s">
        <v>1459</v>
      </c>
      <c r="B1116" s="4" t="s">
        <v>820</v>
      </c>
      <c r="C1116" s="4" t="s">
        <v>38</v>
      </c>
      <c r="D1116" s="4" t="s">
        <v>30</v>
      </c>
      <c r="E1116" s="4">
        <v>26</v>
      </c>
      <c r="F1116" s="5">
        <v>7</v>
      </c>
      <c r="G1116" s="5">
        <v>15.9</v>
      </c>
      <c r="H1116" s="6">
        <v>300</v>
      </c>
      <c r="I1116" s="4">
        <v>1</v>
      </c>
      <c r="J1116" s="4">
        <v>272</v>
      </c>
      <c r="K1116" s="4">
        <v>0</v>
      </c>
      <c r="L1116" s="4">
        <v>10</v>
      </c>
      <c r="M1116" s="4">
        <v>1</v>
      </c>
      <c r="N1116" s="5">
        <v>-2.8</v>
      </c>
      <c r="O1116" s="7">
        <f t="shared" si="136"/>
        <v>2</v>
      </c>
      <c r="P1116" s="7">
        <f t="shared" si="137"/>
        <v>1</v>
      </c>
      <c r="Q1116" s="7">
        <f t="shared" si="138"/>
        <v>2</v>
      </c>
      <c r="R1116" s="7">
        <f t="shared" si="139"/>
        <v>5</v>
      </c>
      <c r="S1116" s="8">
        <f t="shared" si="140"/>
        <v>45.6</v>
      </c>
      <c r="T1116" s="7" t="str">
        <f t="shared" si="141"/>
        <v>C - Entwicklungspotenzial</v>
      </c>
      <c r="U1116" s="4">
        <f>ROUND(((E1116-Hilfswerte!$B$20)/Hilfswerte!$B$21)+((F1116-Hilfswerte!$B$22)/Hilfswerte!$B$23)+((G1116-Hilfswerte!$B$24)/Hilfswerte!$B$25)+0.1*INDEX(Hilfswerte!$B$4:$B$15,MATCH(C1116,Hilfswerte!$A$4:$A$15,0)),2)</f>
        <v>0.46</v>
      </c>
      <c r="V1116" s="4">
        <f>ROUND(SQRT((((E1116-Hilfswerte!$B$20)/Hilfswerte!$B$21)-Hilfswerte!$B$28)^2+(((F1116-Hilfswerte!$B$22)/Hilfswerte!$B$23)-Hilfswerte!$B$29)^2+(((G1116-Hilfswerte!$B$24)/Hilfswerte!$B$25)-Hilfswerte!$B$30)^2),3)</f>
        <v>1.107</v>
      </c>
      <c r="W1116" s="4">
        <f>ROUND(E1116*Hilfswerte!$B$31,0)</f>
        <v>5344</v>
      </c>
      <c r="X1116" s="4">
        <f t="shared" si="142"/>
        <v>5044</v>
      </c>
      <c r="Y1116" s="4" t="str">
        <f>IF(T1116="A - Top-Kunde","bereits Top-Kunde",IF(AND(V1116&lt;=Hilfswerte!$B$34,H1116&lt;0.5*W1116),"Hoch",IF(AND(V1116&lt;=Hilfswerte!$B$35,H1116&lt;0.7*W1116),"Mittel","Niedrig")))</f>
        <v>Mittel</v>
      </c>
      <c r="Z1116" s="4">
        <f t="shared" si="143"/>
        <v>16.7</v>
      </c>
      <c r="AA1116" s="4" t="str">
        <f>IF(J1116&gt;365,"Bereits abgewandert (Segment D)",IF(Z1116&gt;=Hilfswerte!$B$38,"Rot - akut gefaehrdet",IF(Z1116&gt;=Hilfswerte!$B$39,"Gelb - beobachten","Gruen - stabil")))</f>
        <v>Gelb - beobachten</v>
      </c>
    </row>
    <row r="1117" spans="1:27" ht="15" customHeight="1" x14ac:dyDescent="0.25">
      <c r="A1117" s="4" t="s">
        <v>1460</v>
      </c>
      <c r="B1117" s="4" t="s">
        <v>267</v>
      </c>
      <c r="C1117" s="4" t="s">
        <v>89</v>
      </c>
      <c r="D1117" s="4" t="s">
        <v>52</v>
      </c>
      <c r="E1117" s="4">
        <v>245</v>
      </c>
      <c r="F1117" s="5">
        <v>31.2</v>
      </c>
      <c r="G1117" s="5">
        <v>2.4</v>
      </c>
      <c r="H1117" s="6">
        <v>19540</v>
      </c>
      <c r="I1117" s="4">
        <v>2</v>
      </c>
      <c r="J1117" s="4">
        <v>271</v>
      </c>
      <c r="K1117" s="4">
        <v>0</v>
      </c>
      <c r="L1117" s="4">
        <v>20</v>
      </c>
      <c r="M1117" s="4">
        <v>2</v>
      </c>
      <c r="N1117" s="5">
        <v>-10.8</v>
      </c>
      <c r="O1117" s="7">
        <f t="shared" si="136"/>
        <v>2</v>
      </c>
      <c r="P1117" s="7">
        <f t="shared" si="137"/>
        <v>2</v>
      </c>
      <c r="Q1117" s="7">
        <f t="shared" si="138"/>
        <v>5</v>
      </c>
      <c r="R1117" s="7">
        <f t="shared" si="139"/>
        <v>9</v>
      </c>
      <c r="S1117" s="8">
        <f t="shared" si="140"/>
        <v>78.599999999999994</v>
      </c>
      <c r="T1117" s="7" t="str">
        <f t="shared" si="141"/>
        <v>C - Entwicklungspotenzial</v>
      </c>
      <c r="U1117" s="4">
        <f>ROUND(((E1117-Hilfswerte!$B$20)/Hilfswerte!$B$21)+((F1117-Hilfswerte!$B$22)/Hilfswerte!$B$23)+((G1117-Hilfswerte!$B$24)/Hilfswerte!$B$25)+0.1*INDEX(Hilfswerte!$B$4:$B$15,MATCH(C1117,Hilfswerte!$A$4:$A$15,0)),2)</f>
        <v>-0.35</v>
      </c>
      <c r="V1117" s="4">
        <f>ROUND(SQRT((((E1117-Hilfswerte!$B$20)/Hilfswerte!$B$21)-Hilfswerte!$B$28)^2+(((F1117-Hilfswerte!$B$22)/Hilfswerte!$B$23)-Hilfswerte!$B$29)^2+(((G1117-Hilfswerte!$B$24)/Hilfswerte!$B$25)-Hilfswerte!$B$30)^2),3)</f>
        <v>1.4430000000000001</v>
      </c>
      <c r="W1117" s="4">
        <f>ROUND(E1117*Hilfswerte!$B$31,0)</f>
        <v>50359</v>
      </c>
      <c r="X1117" s="4">
        <f t="shared" si="142"/>
        <v>30819</v>
      </c>
      <c r="Y1117" s="4" t="str">
        <f>IF(T1117="A - Top-Kunde","bereits Top-Kunde",IF(AND(V1117&lt;=Hilfswerte!$B$34,H1117&lt;0.5*W1117),"Hoch",IF(AND(V1117&lt;=Hilfswerte!$B$35,H1117&lt;0.7*W1117),"Mittel","Niedrig")))</f>
        <v>Niedrig</v>
      </c>
      <c r="Z1117" s="4">
        <f t="shared" si="143"/>
        <v>21.9</v>
      </c>
      <c r="AA1117" s="4" t="str">
        <f>IF(J1117&gt;365,"Bereits abgewandert (Segment D)",IF(Z1117&gt;=Hilfswerte!$B$38,"Rot - akut gefaehrdet",IF(Z1117&gt;=Hilfswerte!$B$39,"Gelb - beobachten","Gruen - stabil")))</f>
        <v>Rot - akut gefaehrdet</v>
      </c>
    </row>
    <row r="1118" spans="1:27" ht="15" customHeight="1" x14ac:dyDescent="0.25">
      <c r="A1118" s="4" t="s">
        <v>1461</v>
      </c>
      <c r="B1118" s="4" t="s">
        <v>527</v>
      </c>
      <c r="C1118" s="4" t="s">
        <v>74</v>
      </c>
      <c r="D1118" s="4" t="s">
        <v>30</v>
      </c>
      <c r="E1118" s="4">
        <v>165</v>
      </c>
      <c r="F1118" s="5">
        <v>28.9</v>
      </c>
      <c r="G1118" s="5">
        <v>6.2</v>
      </c>
      <c r="H1118" s="6">
        <v>3840</v>
      </c>
      <c r="I1118" s="4">
        <v>1</v>
      </c>
      <c r="J1118" s="4">
        <v>314</v>
      </c>
      <c r="K1118" s="4">
        <v>0</v>
      </c>
      <c r="L1118" s="4">
        <v>28</v>
      </c>
      <c r="M1118" s="4">
        <v>2</v>
      </c>
      <c r="N1118" s="5">
        <v>-12.6</v>
      </c>
      <c r="O1118" s="7">
        <f t="shared" si="136"/>
        <v>2</v>
      </c>
      <c r="P1118" s="7">
        <f t="shared" si="137"/>
        <v>1</v>
      </c>
      <c r="Q1118" s="7">
        <f t="shared" si="138"/>
        <v>4</v>
      </c>
      <c r="R1118" s="7">
        <f t="shared" si="139"/>
        <v>7</v>
      </c>
      <c r="S1118" s="8">
        <f t="shared" si="140"/>
        <v>55.3</v>
      </c>
      <c r="T1118" s="7" t="str">
        <f t="shared" si="141"/>
        <v>C - Entwicklungspotenzial</v>
      </c>
      <c r="U1118" s="4">
        <f>ROUND(((E1118-Hilfswerte!$B$20)/Hilfswerte!$B$21)+((F1118-Hilfswerte!$B$22)/Hilfswerte!$B$23)+((G1118-Hilfswerte!$B$24)/Hilfswerte!$B$25)+0.1*INDEX(Hilfswerte!$B$4:$B$15,MATCH(C1118,Hilfswerte!$A$4:$A$15,0)),2)</f>
        <v>-0.45</v>
      </c>
      <c r="V1118" s="4">
        <f>ROUND(SQRT((((E1118-Hilfswerte!$B$20)/Hilfswerte!$B$21)-Hilfswerte!$B$28)^2+(((F1118-Hilfswerte!$B$22)/Hilfswerte!$B$23)-Hilfswerte!$B$29)^2+(((G1118-Hilfswerte!$B$24)/Hilfswerte!$B$25)-Hilfswerte!$B$30)^2),3)</f>
        <v>0.81100000000000005</v>
      </c>
      <c r="W1118" s="4">
        <f>ROUND(E1118*Hilfswerte!$B$31,0)</f>
        <v>33915</v>
      </c>
      <c r="X1118" s="4">
        <f t="shared" si="142"/>
        <v>30075</v>
      </c>
      <c r="Y1118" s="4" t="str">
        <f>IF(T1118="A - Top-Kunde","bereits Top-Kunde",IF(AND(V1118&lt;=Hilfswerte!$B$34,H1118&lt;0.5*W1118),"Hoch",IF(AND(V1118&lt;=Hilfswerte!$B$35,H1118&lt;0.7*W1118),"Mittel","Niedrig")))</f>
        <v>Hoch</v>
      </c>
      <c r="Z1118" s="4">
        <f t="shared" si="143"/>
        <v>26.3</v>
      </c>
      <c r="AA1118" s="4" t="str">
        <f>IF(J1118&gt;365,"Bereits abgewandert (Segment D)",IF(Z1118&gt;=Hilfswerte!$B$38,"Rot - akut gefaehrdet",IF(Z1118&gt;=Hilfswerte!$B$39,"Gelb - beobachten","Gruen - stabil")))</f>
        <v>Rot - akut gefaehrdet</v>
      </c>
    </row>
    <row r="1119" spans="1:27" ht="15" customHeight="1" x14ac:dyDescent="0.25">
      <c r="A1119" s="4" t="s">
        <v>1462</v>
      </c>
      <c r="B1119" s="4" t="s">
        <v>397</v>
      </c>
      <c r="C1119" s="4" t="s">
        <v>33</v>
      </c>
      <c r="D1119" s="4" t="s">
        <v>30</v>
      </c>
      <c r="E1119" s="4">
        <v>39</v>
      </c>
      <c r="F1119" s="5">
        <v>11.2</v>
      </c>
      <c r="G1119" s="5">
        <v>6.9</v>
      </c>
      <c r="H1119" s="6">
        <v>4960</v>
      </c>
      <c r="I1119" s="4">
        <v>4</v>
      </c>
      <c r="J1119" s="4">
        <v>44</v>
      </c>
      <c r="K1119" s="4">
        <v>1</v>
      </c>
      <c r="L1119" s="4">
        <v>13</v>
      </c>
      <c r="M1119" s="4">
        <v>4</v>
      </c>
      <c r="N1119" s="5">
        <v>14</v>
      </c>
      <c r="O1119" s="7">
        <f t="shared" si="136"/>
        <v>4</v>
      </c>
      <c r="P1119" s="7">
        <f t="shared" si="137"/>
        <v>4</v>
      </c>
      <c r="Q1119" s="7">
        <f t="shared" si="138"/>
        <v>4</v>
      </c>
      <c r="R1119" s="7">
        <f t="shared" si="139"/>
        <v>12</v>
      </c>
      <c r="S1119" s="8">
        <f t="shared" si="140"/>
        <v>117.1</v>
      </c>
      <c r="T1119" s="7" t="str">
        <f t="shared" si="141"/>
        <v>B - Kernkunde</v>
      </c>
      <c r="U1119" s="4">
        <f>ROUND(((E1119-Hilfswerte!$B$20)/Hilfswerte!$B$21)+((F1119-Hilfswerte!$B$22)/Hilfswerte!$B$23)+((G1119-Hilfswerte!$B$24)/Hilfswerte!$B$25)+0.1*INDEX(Hilfswerte!$B$4:$B$15,MATCH(C1119,Hilfswerte!$A$4:$A$15,0)),2)</f>
        <v>-1.1499999999999999</v>
      </c>
      <c r="V1119" s="4">
        <f>ROUND(SQRT((((E1119-Hilfswerte!$B$20)/Hilfswerte!$B$21)-Hilfswerte!$B$28)^2+(((F1119-Hilfswerte!$B$22)/Hilfswerte!$B$23)-Hilfswerte!$B$29)^2+(((G1119-Hilfswerte!$B$24)/Hilfswerte!$B$25)-Hilfswerte!$B$30)^2),3)</f>
        <v>0.999</v>
      </c>
      <c r="W1119" s="4">
        <f>ROUND(E1119*Hilfswerte!$B$31,0)</f>
        <v>8016</v>
      </c>
      <c r="X1119" s="4">
        <f t="shared" si="142"/>
        <v>3056</v>
      </c>
      <c r="Y1119" s="4" t="str">
        <f>IF(T1119="A - Top-Kunde","bereits Top-Kunde",IF(AND(V1119&lt;=Hilfswerte!$B$34,H1119&lt;0.5*W1119),"Hoch",IF(AND(V1119&lt;=Hilfswerte!$B$35,H1119&lt;0.7*W1119),"Mittel","Niedrig")))</f>
        <v>Mittel</v>
      </c>
      <c r="Z1119" s="4">
        <f t="shared" si="143"/>
        <v>7.8</v>
      </c>
      <c r="AA1119" s="4" t="str">
        <f>IF(J1119&gt;365,"Bereits abgewandert (Segment D)",IF(Z1119&gt;=Hilfswerte!$B$38,"Rot - akut gefaehrdet",IF(Z1119&gt;=Hilfswerte!$B$39,"Gelb - beobachten","Gruen - stabil")))</f>
        <v>Gruen - stabil</v>
      </c>
    </row>
    <row r="1120" spans="1:27" ht="15" customHeight="1" x14ac:dyDescent="0.25">
      <c r="A1120" s="4" t="s">
        <v>1463</v>
      </c>
      <c r="B1120" s="4" t="s">
        <v>124</v>
      </c>
      <c r="C1120" s="4" t="s">
        <v>55</v>
      </c>
      <c r="D1120" s="4" t="s">
        <v>48</v>
      </c>
      <c r="E1120" s="4">
        <v>691</v>
      </c>
      <c r="F1120" s="5">
        <v>119.1</v>
      </c>
      <c r="G1120" s="5">
        <v>4.5</v>
      </c>
      <c r="H1120" s="6">
        <v>54740</v>
      </c>
      <c r="I1120" s="4">
        <v>1</v>
      </c>
      <c r="J1120" s="4">
        <v>229</v>
      </c>
      <c r="K1120" s="4">
        <v>0</v>
      </c>
      <c r="L1120" s="4">
        <v>16</v>
      </c>
      <c r="M1120" s="4">
        <v>2</v>
      </c>
      <c r="N1120" s="5">
        <v>23.4</v>
      </c>
      <c r="O1120" s="7">
        <f t="shared" si="136"/>
        <v>2</v>
      </c>
      <c r="P1120" s="7">
        <f t="shared" si="137"/>
        <v>1</v>
      </c>
      <c r="Q1120" s="7">
        <f t="shared" si="138"/>
        <v>5</v>
      </c>
      <c r="R1120" s="7">
        <f t="shared" si="139"/>
        <v>8</v>
      </c>
      <c r="S1120" s="8">
        <f t="shared" si="140"/>
        <v>86.9</v>
      </c>
      <c r="T1120" s="7" t="str">
        <f t="shared" si="141"/>
        <v>C - Entwicklungspotenzial</v>
      </c>
      <c r="U1120" s="4">
        <f>ROUND(((E1120-Hilfswerte!$B$20)/Hilfswerte!$B$21)+((F1120-Hilfswerte!$B$22)/Hilfswerte!$B$23)+((G1120-Hilfswerte!$B$24)/Hilfswerte!$B$25)+0.1*INDEX(Hilfswerte!$B$4:$B$15,MATCH(C1120,Hilfswerte!$A$4:$A$15,0)),2)</f>
        <v>3.47</v>
      </c>
      <c r="V1120" s="4">
        <f>ROUND(SQRT((((E1120-Hilfswerte!$B$20)/Hilfswerte!$B$21)-Hilfswerte!$B$28)^2+(((F1120-Hilfswerte!$B$22)/Hilfswerte!$B$23)-Hilfswerte!$B$29)^2+(((G1120-Hilfswerte!$B$24)/Hilfswerte!$B$25)-Hilfswerte!$B$30)^2),3)</f>
        <v>2.8820000000000001</v>
      </c>
      <c r="W1120" s="4">
        <f>ROUND(E1120*Hilfswerte!$B$31,0)</f>
        <v>142032</v>
      </c>
      <c r="X1120" s="4">
        <f t="shared" si="142"/>
        <v>87292</v>
      </c>
      <c r="Y1120" s="4" t="str">
        <f>IF(T1120="A - Top-Kunde","bereits Top-Kunde",IF(AND(V1120&lt;=Hilfswerte!$B$34,H1120&lt;0.5*W1120),"Hoch",IF(AND(V1120&lt;=Hilfswerte!$B$35,H1120&lt;0.7*W1120),"Mittel","Niedrig")))</f>
        <v>Niedrig</v>
      </c>
      <c r="Z1120" s="4">
        <f t="shared" si="143"/>
        <v>14.7</v>
      </c>
      <c r="AA1120" s="4" t="str">
        <f>IF(J1120&gt;365,"Bereits abgewandert (Segment D)",IF(Z1120&gt;=Hilfswerte!$B$38,"Rot - akut gefaehrdet",IF(Z1120&gt;=Hilfswerte!$B$39,"Gelb - beobachten","Gruen - stabil")))</f>
        <v>Gelb - beobachten</v>
      </c>
    </row>
    <row r="1121" spans="1:27" ht="15" customHeight="1" x14ac:dyDescent="0.25">
      <c r="A1121" s="4" t="s">
        <v>1464</v>
      </c>
      <c r="B1121" s="4" t="s">
        <v>190</v>
      </c>
      <c r="C1121" s="4" t="s">
        <v>74</v>
      </c>
      <c r="D1121" s="4" t="s">
        <v>178</v>
      </c>
      <c r="E1121" s="4">
        <v>70</v>
      </c>
      <c r="F1121" s="5">
        <v>15.4</v>
      </c>
      <c r="G1121" s="5">
        <v>4.2</v>
      </c>
      <c r="H1121" s="6">
        <v>1150</v>
      </c>
      <c r="I1121" s="4">
        <v>1</v>
      </c>
      <c r="J1121" s="4">
        <v>132</v>
      </c>
      <c r="K1121" s="4">
        <v>0</v>
      </c>
      <c r="L1121" s="4">
        <v>7</v>
      </c>
      <c r="M1121" s="4">
        <v>2</v>
      </c>
      <c r="N1121" s="5">
        <v>-1.9</v>
      </c>
      <c r="O1121" s="7">
        <f t="shared" si="136"/>
        <v>3</v>
      </c>
      <c r="P1121" s="7">
        <f t="shared" si="137"/>
        <v>1</v>
      </c>
      <c r="Q1121" s="7">
        <f t="shared" si="138"/>
        <v>3</v>
      </c>
      <c r="R1121" s="7">
        <f t="shared" si="139"/>
        <v>7</v>
      </c>
      <c r="S1121" s="8">
        <f t="shared" si="140"/>
        <v>67</v>
      </c>
      <c r="T1121" s="7" t="str">
        <f t="shared" si="141"/>
        <v>C - Entwicklungspotenzial</v>
      </c>
      <c r="U1121" s="4">
        <f>ROUND(((E1121-Hilfswerte!$B$20)/Hilfswerte!$B$21)+((F1121-Hilfswerte!$B$22)/Hilfswerte!$B$23)+((G1121-Hilfswerte!$B$24)/Hilfswerte!$B$25)+0.1*INDEX(Hilfswerte!$B$4:$B$15,MATCH(C1121,Hilfswerte!$A$4:$A$15,0)),2)</f>
        <v>-1.42</v>
      </c>
      <c r="V1121" s="4">
        <f>ROUND(SQRT((((E1121-Hilfswerte!$B$20)/Hilfswerte!$B$21)-Hilfswerte!$B$28)^2+(((F1121-Hilfswerte!$B$22)/Hilfswerte!$B$23)-Hilfswerte!$B$29)^2+(((G1121-Hilfswerte!$B$24)/Hilfswerte!$B$25)-Hilfswerte!$B$30)^2),3)</f>
        <v>1.254</v>
      </c>
      <c r="W1121" s="4">
        <f>ROUND(E1121*Hilfswerte!$B$31,0)</f>
        <v>14388</v>
      </c>
      <c r="X1121" s="4">
        <f t="shared" si="142"/>
        <v>13238</v>
      </c>
      <c r="Y1121" s="4" t="str">
        <f>IF(T1121="A - Top-Kunde","bereits Top-Kunde",IF(AND(V1121&lt;=Hilfswerte!$B$34,H1121&lt;0.5*W1121),"Hoch",IF(AND(V1121&lt;=Hilfswerte!$B$35,H1121&lt;0.7*W1121),"Mittel","Niedrig")))</f>
        <v>Niedrig</v>
      </c>
      <c r="Z1121" s="4">
        <f t="shared" si="143"/>
        <v>8.8000000000000007</v>
      </c>
      <c r="AA1121" s="4" t="str">
        <f>IF(J1121&gt;365,"Bereits abgewandert (Segment D)",IF(Z1121&gt;=Hilfswerte!$B$38,"Rot - akut gefaehrdet",IF(Z1121&gt;=Hilfswerte!$B$39,"Gelb - beobachten","Gruen - stabil")))</f>
        <v>Gruen - stabil</v>
      </c>
    </row>
    <row r="1122" spans="1:27" ht="15" customHeight="1" x14ac:dyDescent="0.25">
      <c r="A1122" s="4" t="s">
        <v>1465</v>
      </c>
      <c r="B1122" s="4" t="s">
        <v>50</v>
      </c>
      <c r="C1122" s="4" t="s">
        <v>55</v>
      </c>
      <c r="D1122" s="4" t="s">
        <v>106</v>
      </c>
      <c r="E1122" s="4">
        <v>70</v>
      </c>
      <c r="F1122" s="5">
        <v>13.5</v>
      </c>
      <c r="G1122" s="5">
        <v>5.5</v>
      </c>
      <c r="H1122" s="6">
        <v>5000</v>
      </c>
      <c r="I1122" s="4">
        <v>1</v>
      </c>
      <c r="J1122" s="4">
        <v>219</v>
      </c>
      <c r="K1122" s="4">
        <v>0</v>
      </c>
      <c r="L1122" s="4">
        <v>0</v>
      </c>
      <c r="M1122" s="4">
        <v>6</v>
      </c>
      <c r="N1122" s="5">
        <v>-7.3</v>
      </c>
      <c r="O1122" s="7">
        <f t="shared" si="136"/>
        <v>2</v>
      </c>
      <c r="P1122" s="7">
        <f t="shared" si="137"/>
        <v>1</v>
      </c>
      <c r="Q1122" s="7">
        <f t="shared" si="138"/>
        <v>4</v>
      </c>
      <c r="R1122" s="7">
        <f t="shared" si="139"/>
        <v>7</v>
      </c>
      <c r="S1122" s="8">
        <f t="shared" si="140"/>
        <v>66.400000000000006</v>
      </c>
      <c r="T1122" s="7" t="str">
        <f t="shared" si="141"/>
        <v>C - Entwicklungspotenzial</v>
      </c>
      <c r="U1122" s="4">
        <f>ROUND(((E1122-Hilfswerte!$B$20)/Hilfswerte!$B$21)+((F1122-Hilfswerte!$B$22)/Hilfswerte!$B$23)+((G1122-Hilfswerte!$B$24)/Hilfswerte!$B$25)+0.1*INDEX(Hilfswerte!$B$4:$B$15,MATCH(C1122,Hilfswerte!$A$4:$A$15,0)),2)</f>
        <v>-0.93</v>
      </c>
      <c r="V1122" s="4">
        <f>ROUND(SQRT((((E1122-Hilfswerte!$B$20)/Hilfswerte!$B$21)-Hilfswerte!$B$28)^2+(((F1122-Hilfswerte!$B$22)/Hilfswerte!$B$23)-Hilfswerte!$B$29)^2+(((G1122-Hilfswerte!$B$24)/Hilfswerte!$B$25)-Hilfswerte!$B$30)^2),3)</f>
        <v>1.089</v>
      </c>
      <c r="W1122" s="4">
        <f>ROUND(E1122*Hilfswerte!$B$31,0)</f>
        <v>14388</v>
      </c>
      <c r="X1122" s="4">
        <f t="shared" si="142"/>
        <v>9388</v>
      </c>
      <c r="Y1122" s="4" t="str">
        <f>IF(T1122="A - Top-Kunde","bereits Top-Kunde",IF(AND(V1122&lt;=Hilfswerte!$B$34,H1122&lt;0.5*W1122),"Hoch",IF(AND(V1122&lt;=Hilfswerte!$B$35,H1122&lt;0.7*W1122),"Mittel","Niedrig")))</f>
        <v>Mittel</v>
      </c>
      <c r="Z1122" s="4">
        <f t="shared" si="143"/>
        <v>13.9</v>
      </c>
      <c r="AA1122" s="4" t="str">
        <f>IF(J1122&gt;365,"Bereits abgewandert (Segment D)",IF(Z1122&gt;=Hilfswerte!$B$38,"Rot - akut gefaehrdet",IF(Z1122&gt;=Hilfswerte!$B$39,"Gelb - beobachten","Gruen - stabil")))</f>
        <v>Gelb - beobachten</v>
      </c>
    </row>
    <row r="1123" spans="1:27" ht="15" customHeight="1" x14ac:dyDescent="0.25">
      <c r="A1123" s="4" t="s">
        <v>1466</v>
      </c>
      <c r="B1123" s="4" t="s">
        <v>108</v>
      </c>
      <c r="C1123" s="4" t="s">
        <v>65</v>
      </c>
      <c r="D1123" s="4" t="s">
        <v>30</v>
      </c>
      <c r="E1123" s="4">
        <v>318</v>
      </c>
      <c r="F1123" s="5">
        <v>57</v>
      </c>
      <c r="G1123" s="5">
        <v>17.3</v>
      </c>
      <c r="H1123" s="6">
        <v>83130</v>
      </c>
      <c r="I1123" s="4">
        <v>5</v>
      </c>
      <c r="J1123" s="4">
        <v>4</v>
      </c>
      <c r="K1123" s="4">
        <v>2</v>
      </c>
      <c r="L1123" s="4">
        <v>2</v>
      </c>
      <c r="M1123" s="4">
        <v>5</v>
      </c>
      <c r="N1123" s="5">
        <v>-6</v>
      </c>
      <c r="O1123" s="7">
        <f t="shared" si="136"/>
        <v>5</v>
      </c>
      <c r="P1123" s="7">
        <f t="shared" si="137"/>
        <v>5</v>
      </c>
      <c r="Q1123" s="7">
        <f t="shared" si="138"/>
        <v>5</v>
      </c>
      <c r="R1123" s="7">
        <f t="shared" si="139"/>
        <v>15</v>
      </c>
      <c r="S1123" s="8">
        <f t="shared" si="140"/>
        <v>134.4</v>
      </c>
      <c r="T1123" s="7" t="str">
        <f t="shared" si="141"/>
        <v>A - Top-Kunde</v>
      </c>
      <c r="U1123" s="4">
        <f>ROUND(((E1123-Hilfswerte!$B$20)/Hilfswerte!$B$21)+((F1123-Hilfswerte!$B$22)/Hilfswerte!$B$23)+((G1123-Hilfswerte!$B$24)/Hilfswerte!$B$25)+0.1*INDEX(Hilfswerte!$B$4:$B$15,MATCH(C1123,Hilfswerte!$A$4:$A$15,0)),2)</f>
        <v>2.44</v>
      </c>
      <c r="V1123" s="4">
        <f>ROUND(SQRT((((E1123-Hilfswerte!$B$20)/Hilfswerte!$B$21)-Hilfswerte!$B$28)^2+(((F1123-Hilfswerte!$B$22)/Hilfswerte!$B$23)-Hilfswerte!$B$29)^2+(((G1123-Hilfswerte!$B$24)/Hilfswerte!$B$25)-Hilfswerte!$B$30)^2),3)</f>
        <v>1.2130000000000001</v>
      </c>
      <c r="W1123" s="4">
        <f>ROUND(E1123*Hilfswerte!$B$31,0)</f>
        <v>65364</v>
      </c>
      <c r="X1123" s="4">
        <f t="shared" si="142"/>
        <v>0</v>
      </c>
      <c r="Y1123" s="4" t="str">
        <f>IF(T1123="A - Top-Kunde","bereits Top-Kunde",IF(AND(V1123&lt;=Hilfswerte!$B$34,H1123&lt;0.5*W1123),"Hoch",IF(AND(V1123&lt;=Hilfswerte!$B$35,H1123&lt;0.7*W1123),"Mittel","Niedrig")))</f>
        <v>bereits Top-Kunde</v>
      </c>
      <c r="Z1123" s="4">
        <f t="shared" si="143"/>
        <v>9</v>
      </c>
      <c r="AA1123" s="4" t="str">
        <f>IF(J1123&gt;365,"Bereits abgewandert (Segment D)",IF(Z1123&gt;=Hilfswerte!$B$38,"Rot - akut gefaehrdet",IF(Z1123&gt;=Hilfswerte!$B$39,"Gelb - beobachten","Gruen - stabil")))</f>
        <v>Gruen - stabil</v>
      </c>
    </row>
    <row r="1124" spans="1:27" ht="15" customHeight="1" x14ac:dyDescent="0.25">
      <c r="A1124" s="4" t="s">
        <v>1467</v>
      </c>
      <c r="B1124" s="4" t="s">
        <v>1315</v>
      </c>
      <c r="C1124" s="4" t="s">
        <v>89</v>
      </c>
      <c r="D1124" s="4" t="s">
        <v>30</v>
      </c>
      <c r="E1124" s="4">
        <v>51</v>
      </c>
      <c r="F1124" s="5">
        <v>8.4</v>
      </c>
      <c r="G1124" s="5">
        <v>10.4</v>
      </c>
      <c r="H1124" s="6">
        <v>9270</v>
      </c>
      <c r="I1124" s="4">
        <v>2</v>
      </c>
      <c r="J1124" s="4">
        <v>42</v>
      </c>
      <c r="K1124" s="4">
        <v>0</v>
      </c>
      <c r="L1124" s="4">
        <v>8</v>
      </c>
      <c r="M1124" s="4">
        <v>3</v>
      </c>
      <c r="N1124" s="5">
        <v>-15.3</v>
      </c>
      <c r="O1124" s="7">
        <f t="shared" si="136"/>
        <v>4</v>
      </c>
      <c r="P1124" s="7">
        <f t="shared" si="137"/>
        <v>2</v>
      </c>
      <c r="Q1124" s="7">
        <f t="shared" si="138"/>
        <v>5</v>
      </c>
      <c r="R1124" s="7">
        <f t="shared" si="139"/>
        <v>11</v>
      </c>
      <c r="S1124" s="8">
        <f t="shared" si="140"/>
        <v>100</v>
      </c>
      <c r="T1124" s="7" t="str">
        <f t="shared" si="141"/>
        <v>C - Entwicklungspotenzial</v>
      </c>
      <c r="U1124" s="4">
        <f>ROUND(((E1124-Hilfswerte!$B$20)/Hilfswerte!$B$21)+((F1124-Hilfswerte!$B$22)/Hilfswerte!$B$23)+((G1124-Hilfswerte!$B$24)/Hilfswerte!$B$25)+0.1*INDEX(Hilfswerte!$B$4:$B$15,MATCH(C1124,Hilfswerte!$A$4:$A$15,0)),2)</f>
        <v>-0.32</v>
      </c>
      <c r="V1124" s="4">
        <f>ROUND(SQRT((((E1124-Hilfswerte!$B$20)/Hilfswerte!$B$21)-Hilfswerte!$B$28)^2+(((F1124-Hilfswerte!$B$22)/Hilfswerte!$B$23)-Hilfswerte!$B$29)^2+(((G1124-Hilfswerte!$B$24)/Hilfswerte!$B$25)-Hilfswerte!$B$30)^2),3)</f>
        <v>0.73699999999999999</v>
      </c>
      <c r="W1124" s="4">
        <f>ROUND(E1124*Hilfswerte!$B$31,0)</f>
        <v>10483</v>
      </c>
      <c r="X1124" s="4">
        <f t="shared" si="142"/>
        <v>1213</v>
      </c>
      <c r="Y1124" s="4" t="str">
        <f>IF(T1124="A - Top-Kunde","bereits Top-Kunde",IF(AND(V1124&lt;=Hilfswerte!$B$34,H1124&lt;0.5*W1124),"Hoch",IF(AND(V1124&lt;=Hilfswerte!$B$35,H1124&lt;0.7*W1124),"Mittel","Niedrig")))</f>
        <v>Niedrig</v>
      </c>
      <c r="Z1124" s="4">
        <f t="shared" si="143"/>
        <v>9.8000000000000007</v>
      </c>
      <c r="AA1124" s="4" t="str">
        <f>IF(J1124&gt;365,"Bereits abgewandert (Segment D)",IF(Z1124&gt;=Hilfswerte!$B$38,"Rot - akut gefaehrdet",IF(Z1124&gt;=Hilfswerte!$B$39,"Gelb - beobachten","Gruen - stabil")))</f>
        <v>Gruen - stabil</v>
      </c>
    </row>
    <row r="1125" spans="1:27" ht="15" customHeight="1" x14ac:dyDescent="0.25">
      <c r="A1125" s="4" t="s">
        <v>1468</v>
      </c>
      <c r="B1125" s="4" t="s">
        <v>1050</v>
      </c>
      <c r="C1125" s="4" t="s">
        <v>62</v>
      </c>
      <c r="D1125" s="4" t="s">
        <v>30</v>
      </c>
      <c r="E1125" s="4">
        <v>75</v>
      </c>
      <c r="F1125" s="5">
        <v>9.6</v>
      </c>
      <c r="G1125" s="5">
        <v>0.4</v>
      </c>
      <c r="H1125" s="6">
        <v>11230</v>
      </c>
      <c r="I1125" s="4">
        <v>5</v>
      </c>
      <c r="J1125" s="4">
        <v>70</v>
      </c>
      <c r="K1125" s="4">
        <v>0</v>
      </c>
      <c r="L1125" s="4">
        <v>26</v>
      </c>
      <c r="M1125" s="4">
        <v>3</v>
      </c>
      <c r="N1125" s="5">
        <v>-39.4</v>
      </c>
      <c r="O1125" s="7">
        <f t="shared" si="136"/>
        <v>4</v>
      </c>
      <c r="P1125" s="7">
        <f t="shared" si="137"/>
        <v>5</v>
      </c>
      <c r="Q1125" s="7">
        <f t="shared" si="138"/>
        <v>5</v>
      </c>
      <c r="R1125" s="7">
        <f t="shared" si="139"/>
        <v>14</v>
      </c>
      <c r="S1125" s="8">
        <f t="shared" si="140"/>
        <v>112.5</v>
      </c>
      <c r="T1125" s="7" t="str">
        <f t="shared" si="141"/>
        <v>B - Kernkunde</v>
      </c>
      <c r="U1125" s="4">
        <f>ROUND(((E1125-Hilfswerte!$B$20)/Hilfswerte!$B$21)+((F1125-Hilfswerte!$B$22)/Hilfswerte!$B$23)+((G1125-Hilfswerte!$B$24)/Hilfswerte!$B$25)+0.1*INDEX(Hilfswerte!$B$4:$B$15,MATCH(C1125,Hilfswerte!$A$4:$A$15,0)),2)</f>
        <v>-1.66</v>
      </c>
      <c r="V1125" s="4">
        <f>ROUND(SQRT((((E1125-Hilfswerte!$B$20)/Hilfswerte!$B$21)-Hilfswerte!$B$28)^2+(((F1125-Hilfswerte!$B$22)/Hilfswerte!$B$23)-Hilfswerte!$B$29)^2+(((G1125-Hilfswerte!$B$24)/Hilfswerte!$B$25)-Hilfswerte!$B$30)^2),3)</f>
        <v>1.833</v>
      </c>
      <c r="W1125" s="4">
        <f>ROUND(E1125*Hilfswerte!$B$31,0)</f>
        <v>15416</v>
      </c>
      <c r="X1125" s="4">
        <f t="shared" si="142"/>
        <v>4186</v>
      </c>
      <c r="Y1125" s="4" t="str">
        <f>IF(T1125="A - Top-Kunde","bereits Top-Kunde",IF(AND(V1125&lt;=Hilfswerte!$B$34,H1125&lt;0.5*W1125),"Hoch",IF(AND(V1125&lt;=Hilfswerte!$B$35,H1125&lt;0.7*W1125),"Mittel","Niedrig")))</f>
        <v>Niedrig</v>
      </c>
      <c r="Z1125" s="4">
        <f t="shared" si="143"/>
        <v>24.5</v>
      </c>
      <c r="AA1125" s="4" t="str">
        <f>IF(J1125&gt;365,"Bereits abgewandert (Segment D)",IF(Z1125&gt;=Hilfswerte!$B$38,"Rot - akut gefaehrdet",IF(Z1125&gt;=Hilfswerte!$B$39,"Gelb - beobachten","Gruen - stabil")))</f>
        <v>Rot - akut gefaehrdet</v>
      </c>
    </row>
    <row r="1126" spans="1:27" ht="15" customHeight="1" x14ac:dyDescent="0.25">
      <c r="A1126" s="4" t="s">
        <v>1469</v>
      </c>
      <c r="B1126" s="4" t="s">
        <v>743</v>
      </c>
      <c r="C1126" s="4" t="s">
        <v>55</v>
      </c>
      <c r="D1126" s="4" t="s">
        <v>93</v>
      </c>
      <c r="E1126" s="4">
        <v>50</v>
      </c>
      <c r="F1126" s="5">
        <v>5.6</v>
      </c>
      <c r="G1126" s="5">
        <v>12.2</v>
      </c>
      <c r="H1126" s="6">
        <v>12100</v>
      </c>
      <c r="I1126" s="4">
        <v>1</v>
      </c>
      <c r="J1126" s="4">
        <v>208</v>
      </c>
      <c r="K1126" s="4">
        <v>0</v>
      </c>
      <c r="L1126" s="4">
        <v>20</v>
      </c>
      <c r="M1126" s="4">
        <v>5</v>
      </c>
      <c r="N1126" s="5">
        <v>9.9</v>
      </c>
      <c r="O1126" s="7">
        <f t="shared" si="136"/>
        <v>2</v>
      </c>
      <c r="P1126" s="7">
        <f t="shared" si="137"/>
        <v>1</v>
      </c>
      <c r="Q1126" s="7">
        <f t="shared" si="138"/>
        <v>5</v>
      </c>
      <c r="R1126" s="7">
        <f t="shared" si="139"/>
        <v>8</v>
      </c>
      <c r="S1126" s="8">
        <f t="shared" si="140"/>
        <v>79</v>
      </c>
      <c r="T1126" s="7" t="str">
        <f t="shared" si="141"/>
        <v>C - Entwicklungspotenzial</v>
      </c>
      <c r="U1126" s="4">
        <f>ROUND(((E1126-Hilfswerte!$B$20)/Hilfswerte!$B$21)+((F1126-Hilfswerte!$B$22)/Hilfswerte!$B$23)+((G1126-Hilfswerte!$B$24)/Hilfswerte!$B$25)+0.1*INDEX(Hilfswerte!$B$4:$B$15,MATCH(C1126,Hilfswerte!$A$4:$A$15,0)),2)</f>
        <v>-0.09</v>
      </c>
      <c r="V1126" s="4">
        <f>ROUND(SQRT((((E1126-Hilfswerte!$B$20)/Hilfswerte!$B$21)-Hilfswerte!$B$28)^2+(((F1126-Hilfswerte!$B$22)/Hilfswerte!$B$23)-Hilfswerte!$B$29)^2+(((G1126-Hilfswerte!$B$24)/Hilfswerte!$B$25)-Hilfswerte!$B$30)^2),3)</f>
        <v>0.78200000000000003</v>
      </c>
      <c r="W1126" s="4">
        <f>ROUND(E1126*Hilfswerte!$B$31,0)</f>
        <v>10277</v>
      </c>
      <c r="X1126" s="4">
        <f t="shared" si="142"/>
        <v>0</v>
      </c>
      <c r="Y1126" s="4" t="str">
        <f>IF(T1126="A - Top-Kunde","bereits Top-Kunde",IF(AND(V1126&lt;=Hilfswerte!$B$34,H1126&lt;0.5*W1126),"Hoch",IF(AND(V1126&lt;=Hilfswerte!$B$35,H1126&lt;0.7*W1126),"Mittel","Niedrig")))</f>
        <v>Niedrig</v>
      </c>
      <c r="Z1126" s="4">
        <f t="shared" si="143"/>
        <v>14.4</v>
      </c>
      <c r="AA1126" s="4" t="str">
        <f>IF(J1126&gt;365,"Bereits abgewandert (Segment D)",IF(Z1126&gt;=Hilfswerte!$B$38,"Rot - akut gefaehrdet",IF(Z1126&gt;=Hilfswerte!$B$39,"Gelb - beobachten","Gruen - stabil")))</f>
        <v>Gelb - beobachten</v>
      </c>
    </row>
    <row r="1127" spans="1:27" ht="15" customHeight="1" x14ac:dyDescent="0.25">
      <c r="A1127" s="4" t="s">
        <v>1470</v>
      </c>
      <c r="B1127" s="4" t="s">
        <v>890</v>
      </c>
      <c r="C1127" s="4" t="s">
        <v>65</v>
      </c>
      <c r="D1127" s="4" t="s">
        <v>106</v>
      </c>
      <c r="E1127" s="4">
        <v>23</v>
      </c>
      <c r="F1127" s="5">
        <v>9.4</v>
      </c>
      <c r="G1127" s="5">
        <v>7.8</v>
      </c>
      <c r="H1127" s="6">
        <v>11680</v>
      </c>
      <c r="I1127" s="4">
        <v>3</v>
      </c>
      <c r="J1127" s="4">
        <v>122</v>
      </c>
      <c r="K1127" s="4">
        <v>0</v>
      </c>
      <c r="L1127" s="4">
        <v>12</v>
      </c>
      <c r="M1127" s="4">
        <v>3</v>
      </c>
      <c r="N1127" s="5">
        <v>-12.6</v>
      </c>
      <c r="O1127" s="7">
        <f t="shared" si="136"/>
        <v>3</v>
      </c>
      <c r="P1127" s="7">
        <f t="shared" si="137"/>
        <v>3</v>
      </c>
      <c r="Q1127" s="7">
        <f t="shared" si="138"/>
        <v>5</v>
      </c>
      <c r="R1127" s="7">
        <f t="shared" si="139"/>
        <v>11</v>
      </c>
      <c r="S1127" s="8">
        <f t="shared" si="140"/>
        <v>100.1</v>
      </c>
      <c r="T1127" s="7" t="str">
        <f t="shared" si="141"/>
        <v>C - Entwicklungspotenzial</v>
      </c>
      <c r="U1127" s="4">
        <f>ROUND(((E1127-Hilfswerte!$B$20)/Hilfswerte!$B$21)+((F1127-Hilfswerte!$B$22)/Hilfswerte!$B$23)+((G1127-Hilfswerte!$B$24)/Hilfswerte!$B$25)+0.1*INDEX(Hilfswerte!$B$4:$B$15,MATCH(C1127,Hilfswerte!$A$4:$A$15,0)),2)</f>
        <v>-1.19</v>
      </c>
      <c r="V1127" s="4">
        <f>ROUND(SQRT((((E1127-Hilfswerte!$B$20)/Hilfswerte!$B$21)-Hilfswerte!$B$28)^2+(((F1127-Hilfswerte!$B$22)/Hilfswerte!$B$23)-Hilfswerte!$B$29)^2+(((G1127-Hilfswerte!$B$24)/Hilfswerte!$B$25)-Hilfswerte!$B$30)^2),3)</f>
        <v>0.96599999999999997</v>
      </c>
      <c r="W1127" s="4">
        <f>ROUND(E1127*Hilfswerte!$B$31,0)</f>
        <v>4728</v>
      </c>
      <c r="X1127" s="4">
        <f t="shared" si="142"/>
        <v>0</v>
      </c>
      <c r="Y1127" s="4" t="str">
        <f>IF(T1127="A - Top-Kunde","bereits Top-Kunde",IF(AND(V1127&lt;=Hilfswerte!$B$34,H1127&lt;0.5*W1127),"Hoch",IF(AND(V1127&lt;=Hilfswerte!$B$35,H1127&lt;0.7*W1127),"Mittel","Niedrig")))</f>
        <v>Niedrig</v>
      </c>
      <c r="Z1127" s="4">
        <f t="shared" si="143"/>
        <v>13.5</v>
      </c>
      <c r="AA1127" s="4" t="str">
        <f>IF(J1127&gt;365,"Bereits abgewandert (Segment D)",IF(Z1127&gt;=Hilfswerte!$B$38,"Rot - akut gefaehrdet",IF(Z1127&gt;=Hilfswerte!$B$39,"Gelb - beobachten","Gruen - stabil")))</f>
        <v>Gruen - stabil</v>
      </c>
    </row>
    <row r="1128" spans="1:27" ht="15" customHeight="1" x14ac:dyDescent="0.25">
      <c r="A1128" s="4" t="s">
        <v>1471</v>
      </c>
      <c r="B1128" s="4" t="s">
        <v>353</v>
      </c>
      <c r="C1128" s="4" t="s">
        <v>59</v>
      </c>
      <c r="D1128" s="4" t="s">
        <v>77</v>
      </c>
      <c r="E1128" s="4">
        <v>429</v>
      </c>
      <c r="F1128" s="5">
        <v>132.4</v>
      </c>
      <c r="G1128" s="5">
        <v>21.4</v>
      </c>
      <c r="H1128" s="6">
        <v>42640</v>
      </c>
      <c r="I1128" s="4">
        <v>1</v>
      </c>
      <c r="J1128" s="4">
        <v>288</v>
      </c>
      <c r="K1128" s="4">
        <v>0</v>
      </c>
      <c r="L1128" s="4">
        <v>7</v>
      </c>
      <c r="M1128" s="4">
        <v>4</v>
      </c>
      <c r="N1128" s="5">
        <v>-1.6</v>
      </c>
      <c r="O1128" s="7">
        <f t="shared" si="136"/>
        <v>2</v>
      </c>
      <c r="P1128" s="7">
        <f t="shared" si="137"/>
        <v>1</v>
      </c>
      <c r="Q1128" s="7">
        <f t="shared" si="138"/>
        <v>5</v>
      </c>
      <c r="R1128" s="7">
        <f t="shared" si="139"/>
        <v>8</v>
      </c>
      <c r="S1128" s="8">
        <f t="shared" si="140"/>
        <v>77.099999999999994</v>
      </c>
      <c r="T1128" s="7" t="str">
        <f t="shared" si="141"/>
        <v>C - Entwicklungspotenzial</v>
      </c>
      <c r="U1128" s="4">
        <f>ROUND(((E1128-Hilfswerte!$B$20)/Hilfswerte!$B$21)+((F1128-Hilfswerte!$B$22)/Hilfswerte!$B$23)+((G1128-Hilfswerte!$B$24)/Hilfswerte!$B$25)+0.1*INDEX(Hilfswerte!$B$4:$B$15,MATCH(C1128,Hilfswerte!$A$4:$A$15,0)),2)</f>
        <v>4.91</v>
      </c>
      <c r="V1128" s="4">
        <f>ROUND(SQRT((((E1128-Hilfswerte!$B$20)/Hilfswerte!$B$21)-Hilfswerte!$B$28)^2+(((F1128-Hilfswerte!$B$22)/Hilfswerte!$B$23)-Hilfswerte!$B$29)^2+(((G1128-Hilfswerte!$B$24)/Hilfswerte!$B$25)-Hilfswerte!$B$30)^2),3)</f>
        <v>2.6059999999999999</v>
      </c>
      <c r="W1128" s="4">
        <f>ROUND(E1128*Hilfswerte!$B$31,0)</f>
        <v>88179</v>
      </c>
      <c r="X1128" s="4">
        <f t="shared" si="142"/>
        <v>45539</v>
      </c>
      <c r="Y1128" s="4" t="str">
        <f>IF(T1128="A - Top-Kunde","bereits Top-Kunde",IF(AND(V1128&lt;=Hilfswerte!$B$34,H1128&lt;0.5*W1128),"Hoch",IF(AND(V1128&lt;=Hilfswerte!$B$35,H1128&lt;0.7*W1128),"Mittel","Niedrig")))</f>
        <v>Niedrig</v>
      </c>
      <c r="Z1128" s="4">
        <f t="shared" si="143"/>
        <v>16.399999999999999</v>
      </c>
      <c r="AA1128" s="4" t="str">
        <f>IF(J1128&gt;365,"Bereits abgewandert (Segment D)",IF(Z1128&gt;=Hilfswerte!$B$38,"Rot - akut gefaehrdet",IF(Z1128&gt;=Hilfswerte!$B$39,"Gelb - beobachten","Gruen - stabil")))</f>
        <v>Gelb - beobachten</v>
      </c>
    </row>
    <row r="1129" spans="1:27" ht="15" customHeight="1" x14ac:dyDescent="0.25">
      <c r="A1129" s="4" t="s">
        <v>1472</v>
      </c>
      <c r="B1129" s="4" t="s">
        <v>483</v>
      </c>
      <c r="C1129" s="4" t="s">
        <v>65</v>
      </c>
      <c r="D1129" s="4" t="s">
        <v>30</v>
      </c>
      <c r="E1129" s="4">
        <v>9</v>
      </c>
      <c r="F1129" s="5">
        <v>3.6</v>
      </c>
      <c r="G1129" s="5">
        <v>20.6</v>
      </c>
      <c r="H1129" s="6">
        <v>9930</v>
      </c>
      <c r="I1129" s="4">
        <v>5</v>
      </c>
      <c r="J1129" s="4">
        <v>88</v>
      </c>
      <c r="K1129" s="4">
        <v>1</v>
      </c>
      <c r="L1129" s="4">
        <v>17</v>
      </c>
      <c r="M1129" s="4">
        <v>5</v>
      </c>
      <c r="N1129" s="5">
        <v>23.6</v>
      </c>
      <c r="O1129" s="7">
        <f t="shared" si="136"/>
        <v>4</v>
      </c>
      <c r="P1129" s="7">
        <f t="shared" si="137"/>
        <v>5</v>
      </c>
      <c r="Q1129" s="7">
        <f t="shared" si="138"/>
        <v>5</v>
      </c>
      <c r="R1129" s="7">
        <f t="shared" si="139"/>
        <v>14</v>
      </c>
      <c r="S1129" s="8">
        <f t="shared" si="140"/>
        <v>140.69999999999999</v>
      </c>
      <c r="T1129" s="7" t="str">
        <f t="shared" si="141"/>
        <v>A - Top-Kunde</v>
      </c>
      <c r="U1129" s="4">
        <f>ROUND(((E1129-Hilfswerte!$B$20)/Hilfswerte!$B$21)+((F1129-Hilfswerte!$B$22)/Hilfswerte!$B$23)+((G1129-Hilfswerte!$B$24)/Hilfswerte!$B$25)+0.1*INDEX(Hilfswerte!$B$4:$B$15,MATCH(C1129,Hilfswerte!$A$4:$A$15,0)),2)</f>
        <v>0.68</v>
      </c>
      <c r="V1129" s="4">
        <f>ROUND(SQRT((((E1129-Hilfswerte!$B$20)/Hilfswerte!$B$21)-Hilfswerte!$B$28)^2+(((F1129-Hilfswerte!$B$22)/Hilfswerte!$B$23)-Hilfswerte!$B$29)^2+(((G1129-Hilfswerte!$B$24)/Hilfswerte!$B$25)-Hilfswerte!$B$30)^2),3)</f>
        <v>1.7490000000000001</v>
      </c>
      <c r="W1129" s="4">
        <f>ROUND(E1129*Hilfswerte!$B$31,0)</f>
        <v>1850</v>
      </c>
      <c r="X1129" s="4">
        <f t="shared" si="142"/>
        <v>0</v>
      </c>
      <c r="Y1129" s="4" t="str">
        <f>IF(T1129="A - Top-Kunde","bereits Top-Kunde",IF(AND(V1129&lt;=Hilfswerte!$B$34,H1129&lt;0.5*W1129),"Hoch",IF(AND(V1129&lt;=Hilfswerte!$B$35,H1129&lt;0.7*W1129),"Mittel","Niedrig")))</f>
        <v>bereits Top-Kunde</v>
      </c>
      <c r="Z1129" s="4">
        <f t="shared" si="143"/>
        <v>10.8</v>
      </c>
      <c r="AA1129" s="4" t="str">
        <f>IF(J1129&gt;365,"Bereits abgewandert (Segment D)",IF(Z1129&gt;=Hilfswerte!$B$38,"Rot - akut gefaehrdet",IF(Z1129&gt;=Hilfswerte!$B$39,"Gelb - beobachten","Gruen - stabil")))</f>
        <v>Gruen - stabil</v>
      </c>
    </row>
    <row r="1130" spans="1:27" ht="15" customHeight="1" x14ac:dyDescent="0.25">
      <c r="A1130" s="4" t="s">
        <v>1473</v>
      </c>
      <c r="B1130" s="4" t="s">
        <v>288</v>
      </c>
      <c r="C1130" s="4" t="s">
        <v>47</v>
      </c>
      <c r="D1130" s="4" t="s">
        <v>30</v>
      </c>
      <c r="E1130" s="4">
        <v>469</v>
      </c>
      <c r="F1130" s="5">
        <v>151.80000000000001</v>
      </c>
      <c r="G1130" s="5">
        <v>18.8</v>
      </c>
      <c r="H1130" s="6">
        <v>12960</v>
      </c>
      <c r="I1130" s="4">
        <v>1</v>
      </c>
      <c r="J1130" s="4">
        <v>74</v>
      </c>
      <c r="K1130" s="4">
        <v>0</v>
      </c>
      <c r="L1130" s="4">
        <v>-5</v>
      </c>
      <c r="M1130" s="4">
        <v>4</v>
      </c>
      <c r="N1130" s="5">
        <v>41.7</v>
      </c>
      <c r="O1130" s="7">
        <f t="shared" si="136"/>
        <v>4</v>
      </c>
      <c r="P1130" s="7">
        <f t="shared" si="137"/>
        <v>1</v>
      </c>
      <c r="Q1130" s="7">
        <f t="shared" si="138"/>
        <v>5</v>
      </c>
      <c r="R1130" s="7">
        <f t="shared" si="139"/>
        <v>10</v>
      </c>
      <c r="S1130" s="8">
        <f t="shared" si="140"/>
        <v>120.9</v>
      </c>
      <c r="T1130" s="7" t="str">
        <f t="shared" si="141"/>
        <v>B - Kernkunde</v>
      </c>
      <c r="U1130" s="4">
        <f>ROUND(((E1130-Hilfswerte!$B$20)/Hilfswerte!$B$21)+((F1130-Hilfswerte!$B$22)/Hilfswerte!$B$23)+((G1130-Hilfswerte!$B$24)/Hilfswerte!$B$25)+0.1*INDEX(Hilfswerte!$B$4:$B$15,MATCH(C1130,Hilfswerte!$A$4:$A$15,0)),2)</f>
        <v>5.17</v>
      </c>
      <c r="V1130" s="4">
        <f>ROUND(SQRT((((E1130-Hilfswerte!$B$20)/Hilfswerte!$B$21)-Hilfswerte!$B$28)^2+(((F1130-Hilfswerte!$B$22)/Hilfswerte!$B$23)-Hilfswerte!$B$29)^2+(((G1130-Hilfswerte!$B$24)/Hilfswerte!$B$25)-Hilfswerte!$B$30)^2),3)</f>
        <v>2.7130000000000001</v>
      </c>
      <c r="W1130" s="4">
        <f>ROUND(E1130*Hilfswerte!$B$31,0)</f>
        <v>96401</v>
      </c>
      <c r="X1130" s="4">
        <f t="shared" si="142"/>
        <v>83441</v>
      </c>
      <c r="Y1130" s="4" t="str">
        <f>IF(T1130="A - Top-Kunde","bereits Top-Kunde",IF(AND(V1130&lt;=Hilfswerte!$B$34,H1130&lt;0.5*W1130),"Hoch",IF(AND(V1130&lt;=Hilfswerte!$B$35,H1130&lt;0.7*W1130),"Mittel","Niedrig")))</f>
        <v>Niedrig</v>
      </c>
      <c r="Z1130" s="4">
        <f t="shared" si="143"/>
        <v>3.7</v>
      </c>
      <c r="AA1130" s="4" t="str">
        <f>IF(J1130&gt;365,"Bereits abgewandert (Segment D)",IF(Z1130&gt;=Hilfswerte!$B$38,"Rot - akut gefaehrdet",IF(Z1130&gt;=Hilfswerte!$B$39,"Gelb - beobachten","Gruen - stabil")))</f>
        <v>Gruen - stabil</v>
      </c>
    </row>
    <row r="1131" spans="1:27" ht="15" customHeight="1" x14ac:dyDescent="0.25">
      <c r="A1131" s="4" t="s">
        <v>1474</v>
      </c>
      <c r="B1131" s="4" t="s">
        <v>95</v>
      </c>
      <c r="C1131" s="4" t="s">
        <v>62</v>
      </c>
      <c r="D1131" s="4" t="s">
        <v>30</v>
      </c>
      <c r="E1131" s="4">
        <v>66</v>
      </c>
      <c r="F1131" s="5">
        <v>19.2</v>
      </c>
      <c r="G1131" s="5">
        <v>16.399999999999999</v>
      </c>
      <c r="H1131" s="6">
        <v>5150</v>
      </c>
      <c r="I1131" s="4">
        <v>3</v>
      </c>
      <c r="J1131" s="4">
        <v>26</v>
      </c>
      <c r="K1131" s="4">
        <v>2</v>
      </c>
      <c r="L1131" s="4">
        <v>19</v>
      </c>
      <c r="M1131" s="4">
        <v>5</v>
      </c>
      <c r="N1131" s="5">
        <v>33.200000000000003</v>
      </c>
      <c r="O1131" s="7">
        <f t="shared" si="136"/>
        <v>5</v>
      </c>
      <c r="P1131" s="7">
        <f t="shared" si="137"/>
        <v>3</v>
      </c>
      <c r="Q1131" s="7">
        <f t="shared" si="138"/>
        <v>4</v>
      </c>
      <c r="R1131" s="7">
        <f t="shared" si="139"/>
        <v>12</v>
      </c>
      <c r="S1131" s="8">
        <f t="shared" si="140"/>
        <v>118.9</v>
      </c>
      <c r="T1131" s="7" t="str">
        <f t="shared" si="141"/>
        <v>B - Kernkunde</v>
      </c>
      <c r="U1131" s="4">
        <f>ROUND(((E1131-Hilfswerte!$B$20)/Hilfswerte!$B$21)+((F1131-Hilfswerte!$B$22)/Hilfswerte!$B$23)+((G1131-Hilfswerte!$B$24)/Hilfswerte!$B$25)+0.1*INDEX(Hilfswerte!$B$4:$B$15,MATCH(C1131,Hilfswerte!$A$4:$A$15,0)),2)</f>
        <v>1.01</v>
      </c>
      <c r="V1131" s="4">
        <f>ROUND(SQRT((((E1131-Hilfswerte!$B$20)/Hilfswerte!$B$21)-Hilfswerte!$B$28)^2+(((F1131-Hilfswerte!$B$22)/Hilfswerte!$B$23)-Hilfswerte!$B$29)^2+(((G1131-Hilfswerte!$B$24)/Hilfswerte!$B$25)-Hilfswerte!$B$30)^2),3)</f>
        <v>0.98799999999999999</v>
      </c>
      <c r="W1131" s="4">
        <f>ROUND(E1131*Hilfswerte!$B$31,0)</f>
        <v>13566</v>
      </c>
      <c r="X1131" s="4">
        <f t="shared" si="142"/>
        <v>8416</v>
      </c>
      <c r="Y1131" s="4" t="str">
        <f>IF(T1131="A - Top-Kunde","bereits Top-Kunde",IF(AND(V1131&lt;=Hilfswerte!$B$34,H1131&lt;0.5*W1131),"Hoch",IF(AND(V1131&lt;=Hilfswerte!$B$35,H1131&lt;0.7*W1131),"Mittel","Niedrig")))</f>
        <v>Mittel</v>
      </c>
      <c r="Z1131" s="4">
        <f t="shared" si="143"/>
        <v>11.1</v>
      </c>
      <c r="AA1131" s="4" t="str">
        <f>IF(J1131&gt;365,"Bereits abgewandert (Segment D)",IF(Z1131&gt;=Hilfswerte!$B$38,"Rot - akut gefaehrdet",IF(Z1131&gt;=Hilfswerte!$B$39,"Gelb - beobachten","Gruen - stabil")))</f>
        <v>Gruen - stabil</v>
      </c>
    </row>
    <row r="1132" spans="1:27" ht="15" customHeight="1" x14ac:dyDescent="0.25">
      <c r="A1132" s="4" t="s">
        <v>1475</v>
      </c>
      <c r="B1132" s="4" t="s">
        <v>970</v>
      </c>
      <c r="C1132" s="4" t="s">
        <v>59</v>
      </c>
      <c r="D1132" s="4" t="s">
        <v>77</v>
      </c>
      <c r="E1132" s="4">
        <v>36</v>
      </c>
      <c r="F1132" s="5">
        <v>4.0999999999999996</v>
      </c>
      <c r="G1132" s="5">
        <v>9.1</v>
      </c>
      <c r="H1132" s="6">
        <v>4730</v>
      </c>
      <c r="I1132" s="4">
        <v>4</v>
      </c>
      <c r="J1132" s="4">
        <v>54</v>
      </c>
      <c r="K1132" s="4">
        <v>0</v>
      </c>
      <c r="L1132" s="4">
        <v>7</v>
      </c>
      <c r="M1132" s="4">
        <v>3</v>
      </c>
      <c r="N1132" s="5">
        <v>11.1</v>
      </c>
      <c r="O1132" s="7">
        <f t="shared" si="136"/>
        <v>4</v>
      </c>
      <c r="P1132" s="7">
        <f t="shared" si="137"/>
        <v>4</v>
      </c>
      <c r="Q1132" s="7">
        <f t="shared" si="138"/>
        <v>4</v>
      </c>
      <c r="R1132" s="7">
        <f t="shared" si="139"/>
        <v>12</v>
      </c>
      <c r="S1132" s="8">
        <f t="shared" si="140"/>
        <v>123.5</v>
      </c>
      <c r="T1132" s="7" t="str">
        <f t="shared" si="141"/>
        <v>B - Kernkunde</v>
      </c>
      <c r="U1132" s="4">
        <f>ROUND(((E1132-Hilfswerte!$B$20)/Hilfswerte!$B$21)+((F1132-Hilfswerte!$B$22)/Hilfswerte!$B$23)+((G1132-Hilfswerte!$B$24)/Hilfswerte!$B$25)+0.1*INDEX(Hilfswerte!$B$4:$B$15,MATCH(C1132,Hilfswerte!$A$4:$A$15,0)),2)</f>
        <v>-1.04</v>
      </c>
      <c r="V1132" s="4">
        <f>ROUND(SQRT((((E1132-Hilfswerte!$B$20)/Hilfswerte!$B$21)-Hilfswerte!$B$28)^2+(((F1132-Hilfswerte!$B$22)/Hilfswerte!$B$23)-Hilfswerte!$B$29)^2+(((G1132-Hilfswerte!$B$24)/Hilfswerte!$B$25)-Hilfswerte!$B$30)^2),3)</f>
        <v>0.89100000000000001</v>
      </c>
      <c r="W1132" s="4">
        <f>ROUND(E1132*Hilfswerte!$B$31,0)</f>
        <v>7400</v>
      </c>
      <c r="X1132" s="4">
        <f t="shared" si="142"/>
        <v>2670</v>
      </c>
      <c r="Y1132" s="4" t="str">
        <f>IF(T1132="A - Top-Kunde","bereits Top-Kunde",IF(AND(V1132&lt;=Hilfswerte!$B$34,H1132&lt;0.5*W1132),"Hoch",IF(AND(V1132&lt;=Hilfswerte!$B$35,H1132&lt;0.7*W1132),"Mittel","Niedrig")))</f>
        <v>Mittel</v>
      </c>
      <c r="Z1132" s="4">
        <f t="shared" si="143"/>
        <v>4.0999999999999996</v>
      </c>
      <c r="AA1132" s="4" t="str">
        <f>IF(J1132&gt;365,"Bereits abgewandert (Segment D)",IF(Z1132&gt;=Hilfswerte!$B$38,"Rot - akut gefaehrdet",IF(Z1132&gt;=Hilfswerte!$B$39,"Gelb - beobachten","Gruen - stabil")))</f>
        <v>Gruen - stabil</v>
      </c>
    </row>
    <row r="1133" spans="1:27" ht="15" customHeight="1" x14ac:dyDescent="0.25">
      <c r="A1133" s="4" t="s">
        <v>1476</v>
      </c>
      <c r="B1133" s="4" t="s">
        <v>531</v>
      </c>
      <c r="C1133" s="4" t="s">
        <v>33</v>
      </c>
      <c r="D1133" s="4" t="s">
        <v>93</v>
      </c>
      <c r="E1133" s="4">
        <v>84</v>
      </c>
      <c r="F1133" s="5">
        <v>20.9</v>
      </c>
      <c r="G1133" s="5">
        <v>5.3</v>
      </c>
      <c r="H1133" s="6">
        <v>10460</v>
      </c>
      <c r="I1133" s="4">
        <v>2</v>
      </c>
      <c r="J1133" s="4">
        <v>312</v>
      </c>
      <c r="K1133" s="4">
        <v>1</v>
      </c>
      <c r="L1133" s="4">
        <v>9</v>
      </c>
      <c r="M1133" s="4">
        <v>1</v>
      </c>
      <c r="N1133" s="5">
        <v>1.7</v>
      </c>
      <c r="O1133" s="7">
        <f t="shared" si="136"/>
        <v>2</v>
      </c>
      <c r="P1133" s="7">
        <f t="shared" si="137"/>
        <v>2</v>
      </c>
      <c r="Q1133" s="7">
        <f t="shared" si="138"/>
        <v>5</v>
      </c>
      <c r="R1133" s="7">
        <f t="shared" si="139"/>
        <v>9</v>
      </c>
      <c r="S1133" s="8">
        <f t="shared" si="140"/>
        <v>82.2</v>
      </c>
      <c r="T1133" s="7" t="str">
        <f t="shared" si="141"/>
        <v>C - Entwicklungspotenzial</v>
      </c>
      <c r="U1133" s="4">
        <f>ROUND(((E1133-Hilfswerte!$B$20)/Hilfswerte!$B$21)+((F1133-Hilfswerte!$B$22)/Hilfswerte!$B$23)+((G1133-Hilfswerte!$B$24)/Hilfswerte!$B$25)+0.1*INDEX(Hilfswerte!$B$4:$B$15,MATCH(C1133,Hilfswerte!$A$4:$A$15,0)),2)</f>
        <v>-1.03</v>
      </c>
      <c r="V1133" s="4">
        <f>ROUND(SQRT((((E1133-Hilfswerte!$B$20)/Hilfswerte!$B$21)-Hilfswerte!$B$28)^2+(((F1133-Hilfswerte!$B$22)/Hilfswerte!$B$23)-Hilfswerte!$B$29)^2+(((G1133-Hilfswerte!$B$24)/Hilfswerte!$B$25)-Hilfswerte!$B$30)^2),3)</f>
        <v>1.048</v>
      </c>
      <c r="W1133" s="4">
        <f>ROUND(E1133*Hilfswerte!$B$31,0)</f>
        <v>17266</v>
      </c>
      <c r="X1133" s="4">
        <f t="shared" si="142"/>
        <v>6806</v>
      </c>
      <c r="Y1133" s="4" t="str">
        <f>IF(T1133="A - Top-Kunde","bereits Top-Kunde",IF(AND(V1133&lt;=Hilfswerte!$B$34,H1133&lt;0.5*W1133),"Hoch",IF(AND(V1133&lt;=Hilfswerte!$B$35,H1133&lt;0.7*W1133),"Mittel","Niedrig")))</f>
        <v>Mittel</v>
      </c>
      <c r="Z1133" s="4">
        <f t="shared" si="143"/>
        <v>20.399999999999999</v>
      </c>
      <c r="AA1133" s="4" t="str">
        <f>IF(J1133&gt;365,"Bereits abgewandert (Segment D)",IF(Z1133&gt;=Hilfswerte!$B$38,"Rot - akut gefaehrdet",IF(Z1133&gt;=Hilfswerte!$B$39,"Gelb - beobachten","Gruen - stabil")))</f>
        <v>Rot - akut gefaehrdet</v>
      </c>
    </row>
    <row r="1134" spans="1:27" ht="15" customHeight="1" x14ac:dyDescent="0.25">
      <c r="A1134" s="4" t="s">
        <v>1477</v>
      </c>
      <c r="B1134" s="4" t="s">
        <v>1074</v>
      </c>
      <c r="C1134" s="4" t="s">
        <v>59</v>
      </c>
      <c r="D1134" s="4" t="s">
        <v>30</v>
      </c>
      <c r="E1134" s="4">
        <v>210</v>
      </c>
      <c r="F1134" s="5">
        <v>36.700000000000003</v>
      </c>
      <c r="G1134" s="5">
        <v>11.2</v>
      </c>
      <c r="H1134" s="6">
        <v>38860</v>
      </c>
      <c r="I1134" s="4">
        <v>2</v>
      </c>
      <c r="J1134" s="4">
        <v>330</v>
      </c>
      <c r="K1134" s="4">
        <v>0</v>
      </c>
      <c r="L1134" s="4">
        <v>14</v>
      </c>
      <c r="M1134" s="4">
        <v>3</v>
      </c>
      <c r="N1134" s="5">
        <v>-23.3</v>
      </c>
      <c r="O1134" s="7">
        <f t="shared" si="136"/>
        <v>2</v>
      </c>
      <c r="P1134" s="7">
        <f t="shared" si="137"/>
        <v>2</v>
      </c>
      <c r="Q1134" s="7">
        <f t="shared" si="138"/>
        <v>5</v>
      </c>
      <c r="R1134" s="7">
        <f t="shared" si="139"/>
        <v>9</v>
      </c>
      <c r="S1134" s="8">
        <f t="shared" si="140"/>
        <v>74.2</v>
      </c>
      <c r="T1134" s="7" t="str">
        <f t="shared" si="141"/>
        <v>C - Entwicklungspotenzial</v>
      </c>
      <c r="U1134" s="4">
        <f>ROUND(((E1134-Hilfswerte!$B$20)/Hilfswerte!$B$21)+((F1134-Hilfswerte!$B$22)/Hilfswerte!$B$23)+((G1134-Hilfswerte!$B$24)/Hilfswerte!$B$25)+0.1*INDEX(Hilfswerte!$B$4:$B$15,MATCH(C1134,Hilfswerte!$A$4:$A$15,0)),2)</f>
        <v>0.63</v>
      </c>
      <c r="V1134" s="4">
        <f>ROUND(SQRT((((E1134-Hilfswerte!$B$20)/Hilfswerte!$B$21)-Hilfswerte!$B$28)^2+(((F1134-Hilfswerte!$B$22)/Hilfswerte!$B$23)-Hilfswerte!$B$29)^2+(((G1134-Hilfswerte!$B$24)/Hilfswerte!$B$25)-Hilfswerte!$B$30)^2),3)</f>
        <v>0.184</v>
      </c>
      <c r="W1134" s="4">
        <f>ROUND(E1134*Hilfswerte!$B$31,0)</f>
        <v>43165</v>
      </c>
      <c r="X1134" s="4">
        <f t="shared" si="142"/>
        <v>4305</v>
      </c>
      <c r="Y1134" s="4" t="str">
        <f>IF(T1134="A - Top-Kunde","bereits Top-Kunde",IF(AND(V1134&lt;=Hilfswerte!$B$34,H1134&lt;0.5*W1134),"Hoch",IF(AND(V1134&lt;=Hilfswerte!$B$35,H1134&lt;0.7*W1134),"Mittel","Niedrig")))</f>
        <v>Niedrig</v>
      </c>
      <c r="Z1134" s="4">
        <f t="shared" si="143"/>
        <v>28.6</v>
      </c>
      <c r="AA1134" s="4" t="str">
        <f>IF(J1134&gt;365,"Bereits abgewandert (Segment D)",IF(Z1134&gt;=Hilfswerte!$B$38,"Rot - akut gefaehrdet",IF(Z1134&gt;=Hilfswerte!$B$39,"Gelb - beobachten","Gruen - stabil")))</f>
        <v>Rot - akut gefaehrdet</v>
      </c>
    </row>
    <row r="1135" spans="1:27" ht="15" customHeight="1" x14ac:dyDescent="0.25">
      <c r="A1135" s="4" t="s">
        <v>1478</v>
      </c>
      <c r="B1135" s="4" t="s">
        <v>402</v>
      </c>
      <c r="C1135" s="4" t="s">
        <v>84</v>
      </c>
      <c r="D1135" s="4" t="s">
        <v>30</v>
      </c>
      <c r="E1135" s="4">
        <v>70</v>
      </c>
      <c r="F1135" s="5">
        <v>15.7</v>
      </c>
      <c r="G1135" s="5">
        <v>8.1999999999999993</v>
      </c>
      <c r="H1135" s="6">
        <v>3490</v>
      </c>
      <c r="I1135" s="4">
        <v>3</v>
      </c>
      <c r="J1135" s="4">
        <v>6</v>
      </c>
      <c r="K1135" s="4">
        <v>0</v>
      </c>
      <c r="L1135" s="4">
        <v>-2</v>
      </c>
      <c r="M1135" s="4">
        <v>5</v>
      </c>
      <c r="N1135" s="5">
        <v>7.7</v>
      </c>
      <c r="O1135" s="7">
        <f t="shared" si="136"/>
        <v>5</v>
      </c>
      <c r="P1135" s="7">
        <f t="shared" si="137"/>
        <v>3</v>
      </c>
      <c r="Q1135" s="7">
        <f t="shared" si="138"/>
        <v>4</v>
      </c>
      <c r="R1135" s="7">
        <f t="shared" si="139"/>
        <v>12</v>
      </c>
      <c r="S1135" s="8">
        <f t="shared" si="140"/>
        <v>123.9</v>
      </c>
      <c r="T1135" s="7" t="str">
        <f t="shared" si="141"/>
        <v>B - Kernkunde</v>
      </c>
      <c r="U1135" s="4">
        <f>ROUND(((E1135-Hilfswerte!$B$20)/Hilfswerte!$B$21)+((F1135-Hilfswerte!$B$22)/Hilfswerte!$B$23)+((G1135-Hilfswerte!$B$24)/Hilfswerte!$B$25)+0.1*INDEX(Hilfswerte!$B$4:$B$15,MATCH(C1135,Hilfswerte!$A$4:$A$15,0)),2)</f>
        <v>-0.75</v>
      </c>
      <c r="V1135" s="4">
        <f>ROUND(SQRT((((E1135-Hilfswerte!$B$20)/Hilfswerte!$B$21)-Hilfswerte!$B$28)^2+(((F1135-Hilfswerte!$B$22)/Hilfswerte!$B$23)-Hilfswerte!$B$29)^2+(((G1135-Hilfswerte!$B$24)/Hilfswerte!$B$25)-Hilfswerte!$B$30)^2),3)</f>
        <v>0.747</v>
      </c>
      <c r="W1135" s="4">
        <f>ROUND(E1135*Hilfswerte!$B$31,0)</f>
        <v>14388</v>
      </c>
      <c r="X1135" s="4">
        <f t="shared" si="142"/>
        <v>10898</v>
      </c>
      <c r="Y1135" s="4" t="str">
        <f>IF(T1135="A - Top-Kunde","bereits Top-Kunde",IF(AND(V1135&lt;=Hilfswerte!$B$34,H1135&lt;0.5*W1135),"Hoch",IF(AND(V1135&lt;=Hilfswerte!$B$35,H1135&lt;0.7*W1135),"Mittel","Niedrig")))</f>
        <v>Hoch</v>
      </c>
      <c r="Z1135" s="4">
        <f t="shared" si="143"/>
        <v>0.3</v>
      </c>
      <c r="AA1135" s="4" t="str">
        <f>IF(J1135&gt;365,"Bereits abgewandert (Segment D)",IF(Z1135&gt;=Hilfswerte!$B$38,"Rot - akut gefaehrdet",IF(Z1135&gt;=Hilfswerte!$B$39,"Gelb - beobachten","Gruen - stabil")))</f>
        <v>Gruen - stabil</v>
      </c>
    </row>
    <row r="1136" spans="1:27" ht="15" customHeight="1" x14ac:dyDescent="0.25">
      <c r="A1136" s="4" t="s">
        <v>1479</v>
      </c>
      <c r="B1136" s="4" t="s">
        <v>134</v>
      </c>
      <c r="C1136" s="4" t="s">
        <v>62</v>
      </c>
      <c r="D1136" s="4" t="s">
        <v>30</v>
      </c>
      <c r="E1136" s="4">
        <v>46</v>
      </c>
      <c r="F1136" s="5">
        <v>13.7</v>
      </c>
      <c r="G1136" s="5">
        <v>10.6</v>
      </c>
      <c r="H1136" s="6">
        <v>10640</v>
      </c>
      <c r="I1136" s="4">
        <v>5</v>
      </c>
      <c r="J1136" s="4">
        <v>104</v>
      </c>
      <c r="K1136" s="4">
        <v>0</v>
      </c>
      <c r="L1136" s="4">
        <v>-5</v>
      </c>
      <c r="M1136" s="4">
        <v>4</v>
      </c>
      <c r="N1136" s="5">
        <v>11.7</v>
      </c>
      <c r="O1136" s="7">
        <f t="shared" si="136"/>
        <v>3</v>
      </c>
      <c r="P1136" s="7">
        <f t="shared" si="137"/>
        <v>5</v>
      </c>
      <c r="Q1136" s="7">
        <f t="shared" si="138"/>
        <v>5</v>
      </c>
      <c r="R1136" s="7">
        <f t="shared" si="139"/>
        <v>13</v>
      </c>
      <c r="S1136" s="8">
        <f t="shared" si="140"/>
        <v>135.9</v>
      </c>
      <c r="T1136" s="7" t="str">
        <f t="shared" si="141"/>
        <v>A - Top-Kunde</v>
      </c>
      <c r="U1136" s="4">
        <f>ROUND(((E1136-Hilfswerte!$B$20)/Hilfswerte!$B$21)+((F1136-Hilfswerte!$B$22)/Hilfswerte!$B$23)+((G1136-Hilfswerte!$B$24)/Hilfswerte!$B$25)+0.1*INDEX(Hilfswerte!$B$4:$B$15,MATCH(C1136,Hilfswerte!$A$4:$A$15,0)),2)</f>
        <v>-0.09</v>
      </c>
      <c r="V1136" s="4">
        <f>ROUND(SQRT((((E1136-Hilfswerte!$B$20)/Hilfswerte!$B$21)-Hilfswerte!$B$28)^2+(((F1136-Hilfswerte!$B$22)/Hilfswerte!$B$23)-Hilfswerte!$B$29)^2+(((G1136-Hilfswerte!$B$24)/Hilfswerte!$B$25)-Hilfswerte!$B$30)^2),3)</f>
        <v>0.68200000000000005</v>
      </c>
      <c r="W1136" s="4">
        <f>ROUND(E1136*Hilfswerte!$B$31,0)</f>
        <v>9455</v>
      </c>
      <c r="X1136" s="4">
        <f t="shared" si="142"/>
        <v>0</v>
      </c>
      <c r="Y1136" s="4" t="str">
        <f>IF(T1136="A - Top-Kunde","bereits Top-Kunde",IF(AND(V1136&lt;=Hilfswerte!$B$34,H1136&lt;0.5*W1136),"Hoch",IF(AND(V1136&lt;=Hilfswerte!$B$35,H1136&lt;0.7*W1136),"Mittel","Niedrig")))</f>
        <v>bereits Top-Kunde</v>
      </c>
      <c r="Z1136" s="4">
        <f t="shared" si="143"/>
        <v>5.2</v>
      </c>
      <c r="AA1136" s="4" t="str">
        <f>IF(J1136&gt;365,"Bereits abgewandert (Segment D)",IF(Z1136&gt;=Hilfswerte!$B$38,"Rot - akut gefaehrdet",IF(Z1136&gt;=Hilfswerte!$B$39,"Gelb - beobachten","Gruen - stabil")))</f>
        <v>Gruen - stabil</v>
      </c>
    </row>
    <row r="1137" spans="1:27" ht="15" customHeight="1" x14ac:dyDescent="0.25">
      <c r="A1137" s="4" t="s">
        <v>1480</v>
      </c>
      <c r="B1137" s="4" t="s">
        <v>110</v>
      </c>
      <c r="C1137" s="4" t="s">
        <v>89</v>
      </c>
      <c r="D1137" s="4" t="s">
        <v>30</v>
      </c>
      <c r="E1137" s="4">
        <v>188</v>
      </c>
      <c r="F1137" s="5">
        <v>41.7</v>
      </c>
      <c r="G1137" s="5">
        <v>10.3</v>
      </c>
      <c r="H1137" s="6">
        <v>38210</v>
      </c>
      <c r="I1137" s="4">
        <v>3</v>
      </c>
      <c r="J1137" s="4">
        <v>81</v>
      </c>
      <c r="K1137" s="4">
        <v>0</v>
      </c>
      <c r="L1137" s="4">
        <v>7</v>
      </c>
      <c r="M1137" s="4">
        <v>6</v>
      </c>
      <c r="N1137" s="5">
        <v>-34.299999999999997</v>
      </c>
      <c r="O1137" s="7">
        <f t="shared" si="136"/>
        <v>4</v>
      </c>
      <c r="P1137" s="7">
        <f t="shared" si="137"/>
        <v>3</v>
      </c>
      <c r="Q1137" s="7">
        <f t="shared" si="138"/>
        <v>5</v>
      </c>
      <c r="R1137" s="7">
        <f t="shared" si="139"/>
        <v>12</v>
      </c>
      <c r="S1137" s="8">
        <f t="shared" si="140"/>
        <v>100.8</v>
      </c>
      <c r="T1137" s="7" t="str">
        <f t="shared" si="141"/>
        <v>C - Entwicklungspotenzial</v>
      </c>
      <c r="U1137" s="4">
        <f>ROUND(((E1137-Hilfswerte!$B$20)/Hilfswerte!$B$21)+((F1137-Hilfswerte!$B$22)/Hilfswerte!$B$23)+((G1137-Hilfswerte!$B$24)/Hilfswerte!$B$25)+0.1*INDEX(Hilfswerte!$B$4:$B$15,MATCH(C1137,Hilfswerte!$A$4:$A$15,0)),2)</f>
        <v>0.85</v>
      </c>
      <c r="V1137" s="4">
        <f>ROUND(SQRT((((E1137-Hilfswerte!$B$20)/Hilfswerte!$B$21)-Hilfswerte!$B$28)^2+(((F1137-Hilfswerte!$B$22)/Hilfswerte!$B$23)-Hilfswerte!$B$29)^2+(((G1137-Hilfswerte!$B$24)/Hilfswerte!$B$25)-Hilfswerte!$B$30)^2),3)</f>
        <v>0.185</v>
      </c>
      <c r="W1137" s="4">
        <f>ROUND(E1137*Hilfswerte!$B$31,0)</f>
        <v>38643</v>
      </c>
      <c r="X1137" s="4">
        <f t="shared" si="142"/>
        <v>433</v>
      </c>
      <c r="Y1137" s="4" t="str">
        <f>IF(T1137="A - Top-Kunde","bereits Top-Kunde",IF(AND(V1137&lt;=Hilfswerte!$B$34,H1137&lt;0.5*W1137),"Hoch",IF(AND(V1137&lt;=Hilfswerte!$B$35,H1137&lt;0.7*W1137),"Mittel","Niedrig")))</f>
        <v>Niedrig</v>
      </c>
      <c r="Z1137" s="4">
        <f t="shared" si="143"/>
        <v>19.2</v>
      </c>
      <c r="AA1137" s="4" t="str">
        <f>IF(J1137&gt;365,"Bereits abgewandert (Segment D)",IF(Z1137&gt;=Hilfswerte!$B$38,"Rot - akut gefaehrdet",IF(Z1137&gt;=Hilfswerte!$B$39,"Gelb - beobachten","Gruen - stabil")))</f>
        <v>Gelb - beobachten</v>
      </c>
    </row>
    <row r="1138" spans="1:27" ht="15" customHeight="1" x14ac:dyDescent="0.25">
      <c r="A1138" s="4" t="s">
        <v>1481</v>
      </c>
      <c r="B1138" s="4" t="s">
        <v>1161</v>
      </c>
      <c r="C1138" s="4" t="s">
        <v>55</v>
      </c>
      <c r="D1138" s="4" t="s">
        <v>30</v>
      </c>
      <c r="E1138" s="4">
        <v>26</v>
      </c>
      <c r="F1138" s="5">
        <v>7.2</v>
      </c>
      <c r="G1138" s="5">
        <v>19.100000000000001</v>
      </c>
      <c r="H1138" s="6">
        <v>680</v>
      </c>
      <c r="I1138" s="4">
        <v>1</v>
      </c>
      <c r="J1138" s="4">
        <v>154</v>
      </c>
      <c r="K1138" s="4">
        <v>0</v>
      </c>
      <c r="L1138" s="4">
        <v>8</v>
      </c>
      <c r="M1138" s="4">
        <v>4</v>
      </c>
      <c r="N1138" s="5">
        <v>14.1</v>
      </c>
      <c r="O1138" s="7">
        <f t="shared" si="136"/>
        <v>3</v>
      </c>
      <c r="P1138" s="7">
        <f t="shared" si="137"/>
        <v>1</v>
      </c>
      <c r="Q1138" s="7">
        <f t="shared" si="138"/>
        <v>2</v>
      </c>
      <c r="R1138" s="7">
        <f t="shared" si="139"/>
        <v>6</v>
      </c>
      <c r="S1138" s="8">
        <f t="shared" si="140"/>
        <v>64.7</v>
      </c>
      <c r="T1138" s="7" t="str">
        <f t="shared" si="141"/>
        <v>C - Entwicklungspotenzial</v>
      </c>
      <c r="U1138" s="4">
        <f>ROUND(((E1138-Hilfswerte!$B$20)/Hilfswerte!$B$21)+((F1138-Hilfswerte!$B$22)/Hilfswerte!$B$23)+((G1138-Hilfswerte!$B$24)/Hilfswerte!$B$25)+0.1*INDEX(Hilfswerte!$B$4:$B$15,MATCH(C1138,Hilfswerte!$A$4:$A$15,0)),2)</f>
        <v>0.93</v>
      </c>
      <c r="V1138" s="4">
        <f>ROUND(SQRT((((E1138-Hilfswerte!$B$20)/Hilfswerte!$B$21)-Hilfswerte!$B$28)^2+(((F1138-Hilfswerte!$B$22)/Hilfswerte!$B$23)-Hilfswerte!$B$29)^2+(((G1138-Hilfswerte!$B$24)/Hilfswerte!$B$25)-Hilfswerte!$B$30)^2),3)</f>
        <v>1.4950000000000001</v>
      </c>
      <c r="W1138" s="4">
        <f>ROUND(E1138*Hilfswerte!$B$31,0)</f>
        <v>5344</v>
      </c>
      <c r="X1138" s="4">
        <f t="shared" si="142"/>
        <v>4664</v>
      </c>
      <c r="Y1138" s="4" t="str">
        <f>IF(T1138="A - Top-Kunde","bereits Top-Kunde",IF(AND(V1138&lt;=Hilfswerte!$B$34,H1138&lt;0.5*W1138),"Hoch",IF(AND(V1138&lt;=Hilfswerte!$B$35,H1138&lt;0.7*W1138),"Mittel","Niedrig")))</f>
        <v>Niedrig</v>
      </c>
      <c r="Z1138" s="4">
        <f t="shared" si="143"/>
        <v>9.3000000000000007</v>
      </c>
      <c r="AA1138" s="4" t="str">
        <f>IF(J1138&gt;365,"Bereits abgewandert (Segment D)",IF(Z1138&gt;=Hilfswerte!$B$38,"Rot - akut gefaehrdet",IF(Z1138&gt;=Hilfswerte!$B$39,"Gelb - beobachten","Gruen - stabil")))</f>
        <v>Gruen - stabil</v>
      </c>
    </row>
    <row r="1139" spans="1:27" ht="15" customHeight="1" x14ac:dyDescent="0.25">
      <c r="A1139" s="4" t="s">
        <v>1482</v>
      </c>
      <c r="B1139" s="4" t="s">
        <v>384</v>
      </c>
      <c r="C1139" s="4" t="s">
        <v>84</v>
      </c>
      <c r="D1139" s="4" t="s">
        <v>52</v>
      </c>
      <c r="E1139" s="4">
        <v>77</v>
      </c>
      <c r="F1139" s="5">
        <v>12.4</v>
      </c>
      <c r="G1139" s="5">
        <v>4.2</v>
      </c>
      <c r="H1139" s="6">
        <v>10460</v>
      </c>
      <c r="I1139" s="4">
        <v>2</v>
      </c>
      <c r="J1139" s="4">
        <v>54</v>
      </c>
      <c r="K1139" s="4">
        <v>0</v>
      </c>
      <c r="L1139" s="4">
        <v>-4</v>
      </c>
      <c r="M1139" s="4">
        <v>6</v>
      </c>
      <c r="N1139" s="5">
        <v>-5.7</v>
      </c>
      <c r="O1139" s="7">
        <f t="shared" si="136"/>
        <v>4</v>
      </c>
      <c r="P1139" s="7">
        <f t="shared" si="137"/>
        <v>2</v>
      </c>
      <c r="Q1139" s="7">
        <f t="shared" si="138"/>
        <v>5</v>
      </c>
      <c r="R1139" s="7">
        <f t="shared" si="139"/>
        <v>11</v>
      </c>
      <c r="S1139" s="8">
        <f t="shared" si="140"/>
        <v>107.2</v>
      </c>
      <c r="T1139" s="7" t="str">
        <f t="shared" si="141"/>
        <v>B - Kernkunde</v>
      </c>
      <c r="U1139" s="4">
        <f>ROUND(((E1139-Hilfswerte!$B$20)/Hilfswerte!$B$21)+((F1139-Hilfswerte!$B$22)/Hilfswerte!$B$23)+((G1139-Hilfswerte!$B$24)/Hilfswerte!$B$25)+0.1*INDEX(Hilfswerte!$B$4:$B$15,MATCH(C1139,Hilfswerte!$A$4:$A$15,0)),2)</f>
        <v>-1.42</v>
      </c>
      <c r="V1139" s="4">
        <f>ROUND(SQRT((((E1139-Hilfswerte!$B$20)/Hilfswerte!$B$21)-Hilfswerte!$B$28)^2+(((F1139-Hilfswerte!$B$22)/Hilfswerte!$B$23)-Hilfswerte!$B$29)^2+(((G1139-Hilfswerte!$B$24)/Hilfswerte!$B$25)-Hilfswerte!$B$30)^2),3)</f>
        <v>1.2629999999999999</v>
      </c>
      <c r="W1139" s="4">
        <f>ROUND(E1139*Hilfswerte!$B$31,0)</f>
        <v>15827</v>
      </c>
      <c r="X1139" s="4">
        <f t="shared" si="142"/>
        <v>5367</v>
      </c>
      <c r="Y1139" s="4" t="str">
        <f>IF(T1139="A - Top-Kunde","bereits Top-Kunde",IF(AND(V1139&lt;=Hilfswerte!$B$34,H1139&lt;0.5*W1139),"Hoch",IF(AND(V1139&lt;=Hilfswerte!$B$35,H1139&lt;0.7*W1139),"Mittel","Niedrig")))</f>
        <v>Niedrig</v>
      </c>
      <c r="Z1139" s="4">
        <f t="shared" si="143"/>
        <v>5</v>
      </c>
      <c r="AA1139" s="4" t="str">
        <f>IF(J1139&gt;365,"Bereits abgewandert (Segment D)",IF(Z1139&gt;=Hilfswerte!$B$38,"Rot - akut gefaehrdet",IF(Z1139&gt;=Hilfswerte!$B$39,"Gelb - beobachten","Gruen - stabil")))</f>
        <v>Gruen - stabil</v>
      </c>
    </row>
    <row r="1140" spans="1:27" ht="15" customHeight="1" x14ac:dyDescent="0.25">
      <c r="A1140" s="4" t="s">
        <v>1483</v>
      </c>
      <c r="B1140" s="4" t="s">
        <v>64</v>
      </c>
      <c r="C1140" s="4" t="s">
        <v>47</v>
      </c>
      <c r="D1140" s="4" t="s">
        <v>106</v>
      </c>
      <c r="E1140" s="4">
        <v>49</v>
      </c>
      <c r="F1140" s="5">
        <v>15.7</v>
      </c>
      <c r="G1140" s="5">
        <v>2.2000000000000002</v>
      </c>
      <c r="H1140" s="6">
        <v>0</v>
      </c>
      <c r="I1140" s="4">
        <v>0</v>
      </c>
      <c r="J1140" s="4">
        <v>544</v>
      </c>
      <c r="K1140" s="4">
        <v>0</v>
      </c>
      <c r="L1140" s="4">
        <v>22</v>
      </c>
      <c r="M1140" s="4">
        <v>0</v>
      </c>
      <c r="N1140" s="5">
        <v>-49.8</v>
      </c>
      <c r="O1140" s="7">
        <f t="shared" si="136"/>
        <v>1</v>
      </c>
      <c r="P1140" s="7">
        <f t="shared" si="137"/>
        <v>1</v>
      </c>
      <c r="Q1140" s="7">
        <f t="shared" si="138"/>
        <v>1</v>
      </c>
      <c r="R1140" s="7">
        <f t="shared" si="139"/>
        <v>3</v>
      </c>
      <c r="S1140" s="8">
        <f t="shared" si="140"/>
        <v>-1.5</v>
      </c>
      <c r="T1140" s="7" t="str">
        <f t="shared" si="141"/>
        <v>D - Abwanderungsrisiko</v>
      </c>
      <c r="U1140" s="4">
        <f>ROUND(((E1140-Hilfswerte!$B$20)/Hilfswerte!$B$21)+((F1140-Hilfswerte!$B$22)/Hilfswerte!$B$23)+((G1140-Hilfswerte!$B$24)/Hilfswerte!$B$25)+0.1*INDEX(Hilfswerte!$B$4:$B$15,MATCH(C1140,Hilfswerte!$A$4:$A$15,0)),2)</f>
        <v>-1.71</v>
      </c>
      <c r="V1140" s="4">
        <f>ROUND(SQRT((((E1140-Hilfswerte!$B$20)/Hilfswerte!$B$21)-Hilfswerte!$B$28)^2+(((F1140-Hilfswerte!$B$22)/Hilfswerte!$B$23)-Hilfswerte!$B$29)^2+(((G1140-Hilfswerte!$B$24)/Hilfswerte!$B$25)-Hilfswerte!$B$30)^2),3)</f>
        <v>1.5680000000000001</v>
      </c>
      <c r="W1140" s="4">
        <f>ROUND(E1140*Hilfswerte!$B$31,0)</f>
        <v>10072</v>
      </c>
      <c r="X1140" s="4">
        <f t="shared" si="142"/>
        <v>10072</v>
      </c>
      <c r="Y1140" s="4" t="str">
        <f>IF(T1140="A - Top-Kunde","bereits Top-Kunde",IF(AND(V1140&lt;=Hilfswerte!$B$34,H1140&lt;0.5*W1140),"Hoch",IF(AND(V1140&lt;=Hilfswerte!$B$35,H1140&lt;0.7*W1140),"Mittel","Niedrig")))</f>
        <v>Niedrig</v>
      </c>
      <c r="Z1140" s="4">
        <f t="shared" si="143"/>
        <v>51.5</v>
      </c>
      <c r="AA1140" s="4" t="str">
        <f>IF(J1140&gt;365,"Bereits abgewandert (Segment D)",IF(Z1140&gt;=Hilfswerte!$B$38,"Rot - akut gefaehrdet",IF(Z1140&gt;=Hilfswerte!$B$39,"Gelb - beobachten","Gruen - stabil")))</f>
        <v>Bereits abgewandert (Segment D)</v>
      </c>
    </row>
    <row r="1141" spans="1:27" ht="15" customHeight="1" x14ac:dyDescent="0.25">
      <c r="A1141" s="4" t="s">
        <v>1484</v>
      </c>
      <c r="B1141" s="4" t="s">
        <v>365</v>
      </c>
      <c r="C1141" s="4" t="s">
        <v>84</v>
      </c>
      <c r="D1141" s="4" t="s">
        <v>30</v>
      </c>
      <c r="E1141" s="4">
        <v>28</v>
      </c>
      <c r="F1141" s="5">
        <v>5.8</v>
      </c>
      <c r="G1141" s="5">
        <v>8.6</v>
      </c>
      <c r="H1141" s="6">
        <v>0</v>
      </c>
      <c r="I1141" s="4">
        <v>0</v>
      </c>
      <c r="J1141" s="4">
        <v>736</v>
      </c>
      <c r="K1141" s="4">
        <v>0</v>
      </c>
      <c r="L1141" s="4">
        <v>0</v>
      </c>
      <c r="M1141" s="4">
        <v>0</v>
      </c>
      <c r="N1141" s="5">
        <v>-43</v>
      </c>
      <c r="O1141" s="7">
        <f t="shared" si="136"/>
        <v>1</v>
      </c>
      <c r="P1141" s="7">
        <f t="shared" si="137"/>
        <v>1</v>
      </c>
      <c r="Q1141" s="7">
        <f t="shared" si="138"/>
        <v>1</v>
      </c>
      <c r="R1141" s="7">
        <f t="shared" si="139"/>
        <v>3</v>
      </c>
      <c r="S1141" s="8">
        <f t="shared" si="140"/>
        <v>8.5</v>
      </c>
      <c r="T1141" s="7" t="str">
        <f t="shared" si="141"/>
        <v>D - Abwanderungsrisiko</v>
      </c>
      <c r="U1141" s="4">
        <f>ROUND(((E1141-Hilfswerte!$B$20)/Hilfswerte!$B$21)+((F1141-Hilfswerte!$B$22)/Hilfswerte!$B$23)+((G1141-Hilfswerte!$B$24)/Hilfswerte!$B$25)+0.1*INDEX(Hilfswerte!$B$4:$B$15,MATCH(C1141,Hilfswerte!$A$4:$A$15,0)),2)</f>
        <v>-1.05</v>
      </c>
      <c r="V1141" s="4">
        <f>ROUND(SQRT((((E1141-Hilfswerte!$B$20)/Hilfswerte!$B$21)-Hilfswerte!$B$28)^2+(((F1141-Hilfswerte!$B$22)/Hilfswerte!$B$23)-Hilfswerte!$B$29)^2+(((G1141-Hilfswerte!$B$24)/Hilfswerte!$B$25)-Hilfswerte!$B$30)^2),3)</f>
        <v>0.92600000000000005</v>
      </c>
      <c r="W1141" s="4">
        <f>ROUND(E1141*Hilfswerte!$B$31,0)</f>
        <v>5755</v>
      </c>
      <c r="X1141" s="4">
        <f t="shared" si="142"/>
        <v>5755</v>
      </c>
      <c r="Y1141" s="4" t="str">
        <f>IF(T1141="A - Top-Kunde","bereits Top-Kunde",IF(AND(V1141&lt;=Hilfswerte!$B$34,H1141&lt;0.5*W1141),"Hoch",IF(AND(V1141&lt;=Hilfswerte!$B$35,H1141&lt;0.7*W1141),"Mittel","Niedrig")))</f>
        <v>Mittel</v>
      </c>
      <c r="Z1141" s="4">
        <f t="shared" si="143"/>
        <v>54</v>
      </c>
      <c r="AA1141" s="4" t="str">
        <f>IF(J1141&gt;365,"Bereits abgewandert (Segment D)",IF(Z1141&gt;=Hilfswerte!$B$38,"Rot - akut gefaehrdet",IF(Z1141&gt;=Hilfswerte!$B$39,"Gelb - beobachten","Gruen - stabil")))</f>
        <v>Bereits abgewandert (Segment D)</v>
      </c>
    </row>
    <row r="1142" spans="1:27" ht="15" customHeight="1" x14ac:dyDescent="0.25">
      <c r="A1142" s="4" t="s">
        <v>1485</v>
      </c>
      <c r="B1142" s="4" t="s">
        <v>518</v>
      </c>
      <c r="C1142" s="4" t="s">
        <v>62</v>
      </c>
      <c r="D1142" s="4" t="s">
        <v>30</v>
      </c>
      <c r="E1142" s="4">
        <v>76</v>
      </c>
      <c r="F1142" s="5">
        <v>17</v>
      </c>
      <c r="G1142" s="5">
        <v>1.2</v>
      </c>
      <c r="H1142" s="6">
        <v>0</v>
      </c>
      <c r="I1142" s="4">
        <v>0</v>
      </c>
      <c r="J1142" s="4">
        <v>586</v>
      </c>
      <c r="K1142" s="4">
        <v>0</v>
      </c>
      <c r="L1142" s="4">
        <v>12</v>
      </c>
      <c r="M1142" s="4">
        <v>0</v>
      </c>
      <c r="N1142" s="5">
        <v>-88.3</v>
      </c>
      <c r="O1142" s="7">
        <f t="shared" si="136"/>
        <v>1</v>
      </c>
      <c r="P1142" s="7">
        <f t="shared" si="137"/>
        <v>1</v>
      </c>
      <c r="Q1142" s="7">
        <f t="shared" si="138"/>
        <v>1</v>
      </c>
      <c r="R1142" s="7">
        <f t="shared" si="139"/>
        <v>3</v>
      </c>
      <c r="S1142" s="8">
        <f t="shared" si="140"/>
        <v>-17.8</v>
      </c>
      <c r="T1142" s="7" t="str">
        <f t="shared" si="141"/>
        <v>D - Abwanderungsrisiko</v>
      </c>
      <c r="U1142" s="4">
        <f>ROUND(((E1142-Hilfswerte!$B$20)/Hilfswerte!$B$21)+((F1142-Hilfswerte!$B$22)/Hilfswerte!$B$23)+((G1142-Hilfswerte!$B$24)/Hilfswerte!$B$25)+0.1*INDEX(Hilfswerte!$B$4:$B$15,MATCH(C1142,Hilfswerte!$A$4:$A$15,0)),2)</f>
        <v>-1.4</v>
      </c>
      <c r="V1142" s="4">
        <f>ROUND(SQRT((((E1142-Hilfswerte!$B$20)/Hilfswerte!$B$21)-Hilfswerte!$B$28)^2+(((F1142-Hilfswerte!$B$22)/Hilfswerte!$B$23)-Hilfswerte!$B$29)^2+(((G1142-Hilfswerte!$B$24)/Hilfswerte!$B$25)-Hilfswerte!$B$30)^2),3)</f>
        <v>1.679</v>
      </c>
      <c r="W1142" s="4">
        <f>ROUND(E1142*Hilfswerte!$B$31,0)</f>
        <v>15622</v>
      </c>
      <c r="X1142" s="4">
        <f t="shared" si="142"/>
        <v>15622</v>
      </c>
      <c r="Y1142" s="4" t="str">
        <f>IF(T1142="A - Top-Kunde","bereits Top-Kunde",IF(AND(V1142&lt;=Hilfswerte!$B$34,H1142&lt;0.5*W1142),"Hoch",IF(AND(V1142&lt;=Hilfswerte!$B$35,H1142&lt;0.7*W1142),"Mittel","Niedrig")))</f>
        <v>Niedrig</v>
      </c>
      <c r="Z1142" s="4">
        <f t="shared" si="143"/>
        <v>67</v>
      </c>
      <c r="AA1142" s="4" t="str">
        <f>IF(J1142&gt;365,"Bereits abgewandert (Segment D)",IF(Z1142&gt;=Hilfswerte!$B$38,"Rot - akut gefaehrdet",IF(Z1142&gt;=Hilfswerte!$B$39,"Gelb - beobachten","Gruen - stabil")))</f>
        <v>Bereits abgewandert (Segment D)</v>
      </c>
    </row>
    <row r="1143" spans="1:27" ht="15" customHeight="1" x14ac:dyDescent="0.25">
      <c r="A1143" s="4" t="s">
        <v>1486</v>
      </c>
      <c r="B1143" s="4" t="s">
        <v>372</v>
      </c>
      <c r="C1143" s="4" t="s">
        <v>62</v>
      </c>
      <c r="D1143" s="4" t="s">
        <v>30</v>
      </c>
      <c r="E1143" s="4">
        <v>109</v>
      </c>
      <c r="F1143" s="5">
        <v>27.6</v>
      </c>
      <c r="G1143" s="5">
        <v>19.399999999999999</v>
      </c>
      <c r="H1143" s="6">
        <v>1560</v>
      </c>
      <c r="I1143" s="4">
        <v>2</v>
      </c>
      <c r="J1143" s="4">
        <v>288</v>
      </c>
      <c r="K1143" s="4">
        <v>0</v>
      </c>
      <c r="L1143" s="4">
        <v>4</v>
      </c>
      <c r="M1143" s="4">
        <v>6</v>
      </c>
      <c r="N1143" s="5">
        <v>7.2</v>
      </c>
      <c r="O1143" s="7">
        <f t="shared" si="136"/>
        <v>2</v>
      </c>
      <c r="P1143" s="7">
        <f t="shared" si="137"/>
        <v>2</v>
      </c>
      <c r="Q1143" s="7">
        <f t="shared" si="138"/>
        <v>3</v>
      </c>
      <c r="R1143" s="7">
        <f t="shared" si="139"/>
        <v>7</v>
      </c>
      <c r="S1143" s="8">
        <f t="shared" si="140"/>
        <v>72.400000000000006</v>
      </c>
      <c r="T1143" s="7" t="str">
        <f t="shared" si="141"/>
        <v>C - Entwicklungspotenzial</v>
      </c>
      <c r="U1143" s="4">
        <f>ROUND(((E1143-Hilfswerte!$B$20)/Hilfswerte!$B$21)+((F1143-Hilfswerte!$B$22)/Hilfswerte!$B$23)+((G1143-Hilfswerte!$B$24)/Hilfswerte!$B$25)+0.1*INDEX(Hilfswerte!$B$4:$B$15,MATCH(C1143,Hilfswerte!$A$4:$A$15,0)),2)</f>
        <v>1.82</v>
      </c>
      <c r="V1143" s="4">
        <f>ROUND(SQRT((((E1143-Hilfswerte!$B$20)/Hilfswerte!$B$21)-Hilfswerte!$B$28)^2+(((F1143-Hilfswerte!$B$22)/Hilfswerte!$B$23)-Hilfswerte!$B$29)^2+(((G1143-Hilfswerte!$B$24)/Hilfswerte!$B$25)-Hilfswerte!$B$30)^2),3)</f>
        <v>1.3360000000000001</v>
      </c>
      <c r="W1143" s="4">
        <f>ROUND(E1143*Hilfswerte!$B$31,0)</f>
        <v>22405</v>
      </c>
      <c r="X1143" s="4">
        <f t="shared" si="142"/>
        <v>20845</v>
      </c>
      <c r="Y1143" s="4" t="str">
        <f>IF(T1143="A - Top-Kunde","bereits Top-Kunde",IF(AND(V1143&lt;=Hilfswerte!$B$34,H1143&lt;0.5*W1143),"Hoch",IF(AND(V1143&lt;=Hilfswerte!$B$35,H1143&lt;0.7*W1143),"Mittel","Niedrig")))</f>
        <v>Niedrig</v>
      </c>
      <c r="Z1143" s="4">
        <f t="shared" si="143"/>
        <v>15.2</v>
      </c>
      <c r="AA1143" s="4" t="str">
        <f>IF(J1143&gt;365,"Bereits abgewandert (Segment D)",IF(Z1143&gt;=Hilfswerte!$B$38,"Rot - akut gefaehrdet",IF(Z1143&gt;=Hilfswerte!$B$39,"Gelb - beobachten","Gruen - stabil")))</f>
        <v>Gelb - beobachten</v>
      </c>
    </row>
    <row r="1144" spans="1:27" ht="15" customHeight="1" x14ac:dyDescent="0.25">
      <c r="A1144" s="4" t="s">
        <v>1487</v>
      </c>
      <c r="B1144" s="4" t="s">
        <v>32</v>
      </c>
      <c r="C1144" s="4" t="s">
        <v>59</v>
      </c>
      <c r="D1144" s="4" t="s">
        <v>77</v>
      </c>
      <c r="E1144" s="4">
        <v>247</v>
      </c>
      <c r="F1144" s="5">
        <v>36.299999999999997</v>
      </c>
      <c r="G1144" s="5">
        <v>14</v>
      </c>
      <c r="H1144" s="6">
        <v>36470</v>
      </c>
      <c r="I1144" s="4">
        <v>2</v>
      </c>
      <c r="J1144" s="4">
        <v>154</v>
      </c>
      <c r="K1144" s="4">
        <v>0</v>
      </c>
      <c r="L1144" s="4">
        <v>21</v>
      </c>
      <c r="M1144" s="4">
        <v>3</v>
      </c>
      <c r="N1144" s="5">
        <v>-4.2</v>
      </c>
      <c r="O1144" s="7">
        <f t="shared" si="136"/>
        <v>3</v>
      </c>
      <c r="P1144" s="7">
        <f t="shared" si="137"/>
        <v>2</v>
      </c>
      <c r="Q1144" s="7">
        <f t="shared" si="138"/>
        <v>5</v>
      </c>
      <c r="R1144" s="7">
        <f t="shared" si="139"/>
        <v>10</v>
      </c>
      <c r="S1144" s="8">
        <f t="shared" si="140"/>
        <v>91.6</v>
      </c>
      <c r="T1144" s="7" t="str">
        <f t="shared" si="141"/>
        <v>C - Entwicklungspotenzial</v>
      </c>
      <c r="U1144" s="4">
        <f>ROUND(((E1144-Hilfswerte!$B$20)/Hilfswerte!$B$21)+((F1144-Hilfswerte!$B$22)/Hilfswerte!$B$23)+((G1144-Hilfswerte!$B$24)/Hilfswerte!$B$25)+0.1*INDEX(Hilfswerte!$B$4:$B$15,MATCH(C1144,Hilfswerte!$A$4:$A$15,0)),2)</f>
        <v>1.22</v>
      </c>
      <c r="V1144" s="4">
        <f>ROUND(SQRT((((E1144-Hilfswerte!$B$20)/Hilfswerte!$B$21)-Hilfswerte!$B$28)^2+(((F1144-Hilfswerte!$B$22)/Hilfswerte!$B$23)-Hilfswerte!$B$29)^2+(((G1144-Hilfswerte!$B$24)/Hilfswerte!$B$25)-Hilfswerte!$B$30)^2),3)</f>
        <v>0.56000000000000005</v>
      </c>
      <c r="W1144" s="4">
        <f>ROUND(E1144*Hilfswerte!$B$31,0)</f>
        <v>50770</v>
      </c>
      <c r="X1144" s="4">
        <f t="shared" si="142"/>
        <v>14300</v>
      </c>
      <c r="Y1144" s="4" t="str">
        <f>IF(T1144="A - Top-Kunde","bereits Top-Kunde",IF(AND(V1144&lt;=Hilfswerte!$B$34,H1144&lt;0.5*W1144),"Hoch",IF(AND(V1144&lt;=Hilfswerte!$B$35,H1144&lt;0.7*W1144),"Mittel","Niedrig")))</f>
        <v>Niedrig</v>
      </c>
      <c r="Z1144" s="4">
        <f t="shared" si="143"/>
        <v>13.6</v>
      </c>
      <c r="AA1144" s="4" t="str">
        <f>IF(J1144&gt;365,"Bereits abgewandert (Segment D)",IF(Z1144&gt;=Hilfswerte!$B$38,"Rot - akut gefaehrdet",IF(Z1144&gt;=Hilfswerte!$B$39,"Gelb - beobachten","Gruen - stabil")))</f>
        <v>Gruen - stabil</v>
      </c>
    </row>
    <row r="1145" spans="1:27" ht="15" customHeight="1" x14ac:dyDescent="0.25">
      <c r="A1145" s="4" t="s">
        <v>1488</v>
      </c>
      <c r="B1145" s="4" t="s">
        <v>430</v>
      </c>
      <c r="C1145" s="4" t="s">
        <v>84</v>
      </c>
      <c r="D1145" s="4" t="s">
        <v>30</v>
      </c>
      <c r="E1145" s="4">
        <v>49</v>
      </c>
      <c r="F1145" s="5">
        <v>10.4</v>
      </c>
      <c r="G1145" s="5">
        <v>20</v>
      </c>
      <c r="H1145" s="6">
        <v>0</v>
      </c>
      <c r="I1145" s="4">
        <v>0</v>
      </c>
      <c r="J1145" s="4">
        <v>734</v>
      </c>
      <c r="K1145" s="4">
        <v>0</v>
      </c>
      <c r="L1145" s="4">
        <v>15</v>
      </c>
      <c r="M1145" s="4">
        <v>0</v>
      </c>
      <c r="N1145" s="5">
        <v>-76.900000000000006</v>
      </c>
      <c r="O1145" s="7">
        <f t="shared" si="136"/>
        <v>1</v>
      </c>
      <c r="P1145" s="7">
        <f t="shared" si="137"/>
        <v>1</v>
      </c>
      <c r="Q1145" s="7">
        <f t="shared" si="138"/>
        <v>1</v>
      </c>
      <c r="R1145" s="7">
        <f t="shared" si="139"/>
        <v>3</v>
      </c>
      <c r="S1145" s="8">
        <f t="shared" si="140"/>
        <v>-13</v>
      </c>
      <c r="T1145" s="7" t="str">
        <f t="shared" si="141"/>
        <v>D - Abwanderungsrisiko</v>
      </c>
      <c r="U1145" s="4">
        <f>ROUND(((E1145-Hilfswerte!$B$20)/Hilfswerte!$B$21)+((F1145-Hilfswerte!$B$22)/Hilfswerte!$B$23)+((G1145-Hilfswerte!$B$24)/Hilfswerte!$B$25)+0.1*INDEX(Hilfswerte!$B$4:$B$15,MATCH(C1145,Hilfswerte!$A$4:$A$15,0)),2)</f>
        <v>0.94</v>
      </c>
      <c r="V1145" s="4">
        <f>ROUND(SQRT((((E1145-Hilfswerte!$B$20)/Hilfswerte!$B$21)-Hilfswerte!$B$28)^2+(((F1145-Hilfswerte!$B$22)/Hilfswerte!$B$23)-Hilfswerte!$B$29)^2+(((G1145-Hilfswerte!$B$24)/Hilfswerte!$B$25)-Hilfswerte!$B$30)^2),3)</f>
        <v>1.5640000000000001</v>
      </c>
      <c r="W1145" s="4">
        <f>ROUND(E1145*Hilfswerte!$B$31,0)</f>
        <v>10072</v>
      </c>
      <c r="X1145" s="4">
        <f t="shared" si="142"/>
        <v>10072</v>
      </c>
      <c r="Y1145" s="4" t="str">
        <f>IF(T1145="A - Top-Kunde","bereits Top-Kunde",IF(AND(V1145&lt;=Hilfswerte!$B$34,H1145&lt;0.5*W1145),"Hoch",IF(AND(V1145&lt;=Hilfswerte!$B$35,H1145&lt;0.7*W1145),"Mittel","Niedrig")))</f>
        <v>Niedrig</v>
      </c>
      <c r="Z1145" s="4">
        <f t="shared" si="143"/>
        <v>70.5</v>
      </c>
      <c r="AA1145" s="4" t="str">
        <f>IF(J1145&gt;365,"Bereits abgewandert (Segment D)",IF(Z1145&gt;=Hilfswerte!$B$38,"Rot - akut gefaehrdet",IF(Z1145&gt;=Hilfswerte!$B$39,"Gelb - beobachten","Gruen - stabil")))</f>
        <v>Bereits abgewandert (Segment D)</v>
      </c>
    </row>
    <row r="1146" spans="1:27" ht="15" customHeight="1" x14ac:dyDescent="0.25">
      <c r="A1146" s="4" t="s">
        <v>1489</v>
      </c>
      <c r="B1146" s="4" t="s">
        <v>54</v>
      </c>
      <c r="C1146" s="4" t="s">
        <v>84</v>
      </c>
      <c r="D1146" s="4" t="s">
        <v>30</v>
      </c>
      <c r="E1146" s="4">
        <v>152</v>
      </c>
      <c r="F1146" s="5">
        <v>42.7</v>
      </c>
      <c r="G1146" s="5">
        <v>21.6</v>
      </c>
      <c r="H1146" s="6">
        <v>32740</v>
      </c>
      <c r="I1146" s="4">
        <v>5</v>
      </c>
      <c r="J1146" s="4">
        <v>13</v>
      </c>
      <c r="K1146" s="4">
        <v>0</v>
      </c>
      <c r="L1146" s="4">
        <v>-5</v>
      </c>
      <c r="M1146" s="4">
        <v>1</v>
      </c>
      <c r="N1146" s="5">
        <v>5.6</v>
      </c>
      <c r="O1146" s="7">
        <f t="shared" si="136"/>
        <v>5</v>
      </c>
      <c r="P1146" s="7">
        <f t="shared" si="137"/>
        <v>5</v>
      </c>
      <c r="Q1146" s="7">
        <f t="shared" si="138"/>
        <v>5</v>
      </c>
      <c r="R1146" s="7">
        <f t="shared" si="139"/>
        <v>15</v>
      </c>
      <c r="S1146" s="8">
        <f t="shared" si="140"/>
        <v>152.80000000000001</v>
      </c>
      <c r="T1146" s="7" t="str">
        <f t="shared" si="141"/>
        <v>A - Top-Kunde</v>
      </c>
      <c r="U1146" s="4">
        <f>ROUND(((E1146-Hilfswerte!$B$20)/Hilfswerte!$B$21)+((F1146-Hilfswerte!$B$22)/Hilfswerte!$B$23)+((G1146-Hilfswerte!$B$24)/Hilfswerte!$B$25)+0.1*INDEX(Hilfswerte!$B$4:$B$15,MATCH(C1146,Hilfswerte!$A$4:$A$15,0)),2)</f>
        <v>2.21</v>
      </c>
      <c r="V1146" s="4">
        <f>ROUND(SQRT((((E1146-Hilfswerte!$B$20)/Hilfswerte!$B$21)-Hilfswerte!$B$28)^2+(((F1146-Hilfswerte!$B$22)/Hilfswerte!$B$23)-Hilfswerte!$B$29)^2+(((G1146-Hilfswerte!$B$24)/Hilfswerte!$B$25)-Hilfswerte!$B$30)^2),3)</f>
        <v>1.653</v>
      </c>
      <c r="W1146" s="4">
        <f>ROUND(E1146*Hilfswerte!$B$31,0)</f>
        <v>31243</v>
      </c>
      <c r="X1146" s="4">
        <f t="shared" si="142"/>
        <v>0</v>
      </c>
      <c r="Y1146" s="4" t="str">
        <f>IF(T1146="A - Top-Kunde","bereits Top-Kunde",IF(AND(V1146&lt;=Hilfswerte!$B$34,H1146&lt;0.5*W1146),"Hoch",IF(AND(V1146&lt;=Hilfswerte!$B$35,H1146&lt;0.7*W1146),"Mittel","Niedrig")))</f>
        <v>bereits Top-Kunde</v>
      </c>
      <c r="Z1146" s="4">
        <f t="shared" si="143"/>
        <v>0.7</v>
      </c>
      <c r="AA1146" s="4" t="str">
        <f>IF(J1146&gt;365,"Bereits abgewandert (Segment D)",IF(Z1146&gt;=Hilfswerte!$B$38,"Rot - akut gefaehrdet",IF(Z1146&gt;=Hilfswerte!$B$39,"Gelb - beobachten","Gruen - stabil")))</f>
        <v>Gruen - stabil</v>
      </c>
    </row>
    <row r="1147" spans="1:27" ht="15" customHeight="1" x14ac:dyDescent="0.25">
      <c r="A1147" s="4" t="s">
        <v>1490</v>
      </c>
      <c r="B1147" s="4" t="s">
        <v>567</v>
      </c>
      <c r="C1147" s="4" t="s">
        <v>84</v>
      </c>
      <c r="D1147" s="4" t="s">
        <v>30</v>
      </c>
      <c r="E1147" s="4">
        <v>38</v>
      </c>
      <c r="F1147" s="5">
        <v>6.5</v>
      </c>
      <c r="G1147" s="5">
        <v>1.4</v>
      </c>
      <c r="H1147" s="6">
        <v>7660</v>
      </c>
      <c r="I1147" s="4">
        <v>2</v>
      </c>
      <c r="J1147" s="4">
        <v>137</v>
      </c>
      <c r="K1147" s="4">
        <v>0</v>
      </c>
      <c r="L1147" s="4">
        <v>1</v>
      </c>
      <c r="M1147" s="4">
        <v>6</v>
      </c>
      <c r="N1147" s="5">
        <v>22.6</v>
      </c>
      <c r="O1147" s="7">
        <f t="shared" si="136"/>
        <v>3</v>
      </c>
      <c r="P1147" s="7">
        <f t="shared" si="137"/>
        <v>2</v>
      </c>
      <c r="Q1147" s="7">
        <f t="shared" si="138"/>
        <v>5</v>
      </c>
      <c r="R1147" s="7">
        <f t="shared" si="139"/>
        <v>10</v>
      </c>
      <c r="S1147" s="8">
        <f t="shared" si="140"/>
        <v>111</v>
      </c>
      <c r="T1147" s="7" t="str">
        <f t="shared" si="141"/>
        <v>B - Kernkunde</v>
      </c>
      <c r="U1147" s="4">
        <f>ROUND(((E1147-Hilfswerte!$B$20)/Hilfswerte!$B$21)+((F1147-Hilfswerte!$B$22)/Hilfswerte!$B$23)+((G1147-Hilfswerte!$B$24)/Hilfswerte!$B$25)+0.1*INDEX(Hilfswerte!$B$4:$B$15,MATCH(C1147,Hilfswerte!$A$4:$A$15,0)),2)</f>
        <v>-2.13</v>
      </c>
      <c r="V1147" s="4">
        <f>ROUND(SQRT((((E1147-Hilfswerte!$B$20)/Hilfswerte!$B$21)-Hilfswerte!$B$28)^2+(((F1147-Hilfswerte!$B$22)/Hilfswerte!$B$23)-Hilfswerte!$B$29)^2+(((G1147-Hilfswerte!$B$24)/Hilfswerte!$B$25)-Hilfswerte!$B$30)^2),3)</f>
        <v>1.746</v>
      </c>
      <c r="W1147" s="4">
        <f>ROUND(E1147*Hilfswerte!$B$31,0)</f>
        <v>7811</v>
      </c>
      <c r="X1147" s="4">
        <f t="shared" si="142"/>
        <v>151</v>
      </c>
      <c r="Y1147" s="4" t="str">
        <f>IF(T1147="A - Top-Kunde","bereits Top-Kunde",IF(AND(V1147&lt;=Hilfswerte!$B$34,H1147&lt;0.5*W1147),"Hoch",IF(AND(V1147&lt;=Hilfswerte!$B$35,H1147&lt;0.7*W1147),"Mittel","Niedrig")))</f>
        <v>Niedrig</v>
      </c>
      <c r="Z1147" s="4">
        <f t="shared" si="143"/>
        <v>7.1</v>
      </c>
      <c r="AA1147" s="4" t="str">
        <f>IF(J1147&gt;365,"Bereits abgewandert (Segment D)",IF(Z1147&gt;=Hilfswerte!$B$38,"Rot - akut gefaehrdet",IF(Z1147&gt;=Hilfswerte!$B$39,"Gelb - beobachten","Gruen - stabil")))</f>
        <v>Gruen - stabil</v>
      </c>
    </row>
    <row r="1148" spans="1:27" ht="15" customHeight="1" x14ac:dyDescent="0.25">
      <c r="A1148" s="4" t="s">
        <v>1491</v>
      </c>
      <c r="B1148" s="4" t="s">
        <v>1153</v>
      </c>
      <c r="C1148" s="4" t="s">
        <v>62</v>
      </c>
      <c r="D1148" s="4" t="s">
        <v>30</v>
      </c>
      <c r="E1148" s="4">
        <v>83</v>
      </c>
      <c r="F1148" s="5">
        <v>12.7</v>
      </c>
      <c r="G1148" s="5">
        <v>20.8</v>
      </c>
      <c r="H1148" s="6">
        <v>4770</v>
      </c>
      <c r="I1148" s="4">
        <v>5</v>
      </c>
      <c r="J1148" s="4">
        <v>30</v>
      </c>
      <c r="K1148" s="4">
        <v>1</v>
      </c>
      <c r="L1148" s="4">
        <v>34</v>
      </c>
      <c r="M1148" s="4">
        <v>2</v>
      </c>
      <c r="N1148" s="5">
        <v>17.7</v>
      </c>
      <c r="O1148" s="7">
        <f t="shared" si="136"/>
        <v>5</v>
      </c>
      <c r="P1148" s="7">
        <f t="shared" si="137"/>
        <v>5</v>
      </c>
      <c r="Q1148" s="7">
        <f t="shared" si="138"/>
        <v>4</v>
      </c>
      <c r="R1148" s="7">
        <f t="shared" si="139"/>
        <v>14</v>
      </c>
      <c r="S1148" s="8">
        <f t="shared" si="140"/>
        <v>132.69999999999999</v>
      </c>
      <c r="T1148" s="7" t="str">
        <f t="shared" si="141"/>
        <v>A - Top-Kunde</v>
      </c>
      <c r="U1148" s="4">
        <f>ROUND(((E1148-Hilfswerte!$B$20)/Hilfswerte!$B$21)+((F1148-Hilfswerte!$B$22)/Hilfswerte!$B$23)+((G1148-Hilfswerte!$B$24)/Hilfswerte!$B$25)+0.1*INDEX(Hilfswerte!$B$4:$B$15,MATCH(C1148,Hilfswerte!$A$4:$A$15,0)),2)</f>
        <v>1.67</v>
      </c>
      <c r="V1148" s="4">
        <f>ROUND(SQRT((((E1148-Hilfswerte!$B$20)/Hilfswerte!$B$21)-Hilfswerte!$B$28)^2+(((F1148-Hilfswerte!$B$22)/Hilfswerte!$B$23)-Hilfswerte!$B$29)^2+(((G1148-Hilfswerte!$B$24)/Hilfswerte!$B$25)-Hilfswerte!$B$30)^2),3)</f>
        <v>1.6279999999999999</v>
      </c>
      <c r="W1148" s="4">
        <f>ROUND(E1148*Hilfswerte!$B$31,0)</f>
        <v>17060</v>
      </c>
      <c r="X1148" s="4">
        <f t="shared" si="142"/>
        <v>12290</v>
      </c>
      <c r="Y1148" s="4" t="str">
        <f>IF(T1148="A - Top-Kunde","bereits Top-Kunde",IF(AND(V1148&lt;=Hilfswerte!$B$34,H1148&lt;0.5*W1148),"Hoch",IF(AND(V1148&lt;=Hilfswerte!$B$35,H1148&lt;0.7*W1148),"Mittel","Niedrig")))</f>
        <v>bereits Top-Kunde</v>
      </c>
      <c r="Z1148" s="4">
        <f t="shared" si="143"/>
        <v>11.3</v>
      </c>
      <c r="AA1148" s="4" t="str">
        <f>IF(J1148&gt;365,"Bereits abgewandert (Segment D)",IF(Z1148&gt;=Hilfswerte!$B$38,"Rot - akut gefaehrdet",IF(Z1148&gt;=Hilfswerte!$B$39,"Gelb - beobachten","Gruen - stabil")))</f>
        <v>Gruen - stabil</v>
      </c>
    </row>
    <row r="1149" spans="1:27" ht="15" customHeight="1" x14ac:dyDescent="0.25">
      <c r="A1149" s="4" t="s">
        <v>1492</v>
      </c>
      <c r="B1149" s="4" t="s">
        <v>415</v>
      </c>
      <c r="C1149" s="4" t="s">
        <v>89</v>
      </c>
      <c r="D1149" s="4" t="s">
        <v>56</v>
      </c>
      <c r="E1149" s="4">
        <v>61</v>
      </c>
      <c r="F1149" s="5">
        <v>12.1</v>
      </c>
      <c r="G1149" s="5">
        <v>5.3</v>
      </c>
      <c r="H1149" s="6">
        <v>12900</v>
      </c>
      <c r="I1149" s="4">
        <v>3</v>
      </c>
      <c r="J1149" s="4">
        <v>138</v>
      </c>
      <c r="K1149" s="4">
        <v>0</v>
      </c>
      <c r="L1149" s="4">
        <v>9</v>
      </c>
      <c r="M1149" s="4">
        <v>5</v>
      </c>
      <c r="N1149" s="5">
        <v>9.6</v>
      </c>
      <c r="O1149" s="7">
        <f t="shared" si="136"/>
        <v>3</v>
      </c>
      <c r="P1149" s="7">
        <f t="shared" si="137"/>
        <v>3</v>
      </c>
      <c r="Q1149" s="7">
        <f t="shared" si="138"/>
        <v>5</v>
      </c>
      <c r="R1149" s="7">
        <f t="shared" si="139"/>
        <v>11</v>
      </c>
      <c r="S1149" s="8">
        <f t="shared" si="140"/>
        <v>112.1</v>
      </c>
      <c r="T1149" s="7" t="str">
        <f t="shared" si="141"/>
        <v>B - Kernkunde</v>
      </c>
      <c r="U1149" s="4">
        <f>ROUND(((E1149-Hilfswerte!$B$20)/Hilfswerte!$B$21)+((F1149-Hilfswerte!$B$22)/Hilfswerte!$B$23)+((G1149-Hilfswerte!$B$24)/Hilfswerte!$B$25)+0.1*INDEX(Hilfswerte!$B$4:$B$15,MATCH(C1149,Hilfswerte!$A$4:$A$15,0)),2)</f>
        <v>-1.02</v>
      </c>
      <c r="V1149" s="4">
        <f>ROUND(SQRT((((E1149-Hilfswerte!$B$20)/Hilfswerte!$B$21)-Hilfswerte!$B$28)^2+(((F1149-Hilfswerte!$B$22)/Hilfswerte!$B$23)-Hilfswerte!$B$29)^2+(((G1149-Hilfswerte!$B$24)/Hilfswerte!$B$25)-Hilfswerte!$B$30)^2),3)</f>
        <v>1.1399999999999999</v>
      </c>
      <c r="W1149" s="4">
        <f>ROUND(E1149*Hilfswerte!$B$31,0)</f>
        <v>12538</v>
      </c>
      <c r="X1149" s="4">
        <f t="shared" si="142"/>
        <v>0</v>
      </c>
      <c r="Y1149" s="4" t="str">
        <f>IF(T1149="A - Top-Kunde","bereits Top-Kunde",IF(AND(V1149&lt;=Hilfswerte!$B$34,H1149&lt;0.5*W1149),"Hoch",IF(AND(V1149&lt;=Hilfswerte!$B$35,H1149&lt;0.7*W1149),"Mittel","Niedrig")))</f>
        <v>Niedrig</v>
      </c>
      <c r="Z1149" s="4">
        <f t="shared" si="143"/>
        <v>8.6999999999999993</v>
      </c>
      <c r="AA1149" s="4" t="str">
        <f>IF(J1149&gt;365,"Bereits abgewandert (Segment D)",IF(Z1149&gt;=Hilfswerte!$B$38,"Rot - akut gefaehrdet",IF(Z1149&gt;=Hilfswerte!$B$39,"Gelb - beobachten","Gruen - stabil")))</f>
        <v>Gruen - stabil</v>
      </c>
    </row>
    <row r="1150" spans="1:27" ht="15" customHeight="1" x14ac:dyDescent="0.25">
      <c r="A1150" s="4" t="s">
        <v>1493</v>
      </c>
      <c r="B1150" s="4" t="s">
        <v>86</v>
      </c>
      <c r="C1150" s="4" t="s">
        <v>55</v>
      </c>
      <c r="D1150" s="4" t="s">
        <v>30</v>
      </c>
      <c r="E1150" s="4">
        <v>97</v>
      </c>
      <c r="F1150" s="5">
        <v>20.5</v>
      </c>
      <c r="G1150" s="5">
        <v>19.899999999999999</v>
      </c>
      <c r="H1150" s="6">
        <v>1370</v>
      </c>
      <c r="I1150" s="4">
        <v>1</v>
      </c>
      <c r="J1150" s="4">
        <v>319</v>
      </c>
      <c r="K1150" s="4">
        <v>0</v>
      </c>
      <c r="L1150" s="4">
        <v>12</v>
      </c>
      <c r="M1150" s="4">
        <v>1</v>
      </c>
      <c r="N1150" s="5">
        <v>-14.2</v>
      </c>
      <c r="O1150" s="7">
        <f t="shared" si="136"/>
        <v>2</v>
      </c>
      <c r="P1150" s="7">
        <f t="shared" si="137"/>
        <v>1</v>
      </c>
      <c r="Q1150" s="7">
        <f t="shared" si="138"/>
        <v>3</v>
      </c>
      <c r="R1150" s="7">
        <f t="shared" si="139"/>
        <v>6</v>
      </c>
      <c r="S1150" s="8">
        <f t="shared" si="140"/>
        <v>49.3</v>
      </c>
      <c r="T1150" s="7" t="str">
        <f t="shared" si="141"/>
        <v>C - Entwicklungspotenzial</v>
      </c>
      <c r="U1150" s="4">
        <f>ROUND(((E1150-Hilfswerte!$B$20)/Hilfswerte!$B$21)+((F1150-Hilfswerte!$B$22)/Hilfswerte!$B$23)+((G1150-Hilfswerte!$B$24)/Hilfswerte!$B$25)+0.1*INDEX(Hilfswerte!$B$4:$B$15,MATCH(C1150,Hilfswerte!$A$4:$A$15,0)),2)</f>
        <v>1.6</v>
      </c>
      <c r="V1150" s="4">
        <f>ROUND(SQRT((((E1150-Hilfswerte!$B$20)/Hilfswerte!$B$21)-Hilfswerte!$B$28)^2+(((F1150-Hilfswerte!$B$22)/Hilfswerte!$B$23)-Hilfswerte!$B$29)^2+(((G1150-Hilfswerte!$B$24)/Hilfswerte!$B$25)-Hilfswerte!$B$30)^2),3)</f>
        <v>1.446</v>
      </c>
      <c r="W1150" s="4">
        <f>ROUND(E1150*Hilfswerte!$B$31,0)</f>
        <v>19938</v>
      </c>
      <c r="X1150" s="4">
        <f t="shared" si="142"/>
        <v>18568</v>
      </c>
      <c r="Y1150" s="4" t="str">
        <f>IF(T1150="A - Top-Kunde","bereits Top-Kunde",IF(AND(V1150&lt;=Hilfswerte!$B$34,H1150&lt;0.5*W1150),"Hoch",IF(AND(V1150&lt;=Hilfswerte!$B$35,H1150&lt;0.7*W1150),"Mittel","Niedrig")))</f>
        <v>Niedrig</v>
      </c>
      <c r="Z1150" s="4">
        <f t="shared" si="143"/>
        <v>24</v>
      </c>
      <c r="AA1150" s="4" t="str">
        <f>IF(J1150&gt;365,"Bereits abgewandert (Segment D)",IF(Z1150&gt;=Hilfswerte!$B$38,"Rot - akut gefaehrdet",IF(Z1150&gt;=Hilfswerte!$B$39,"Gelb - beobachten","Gruen - stabil")))</f>
        <v>Rot - akut gefaehrdet</v>
      </c>
    </row>
    <row r="1151" spans="1:27" ht="15" customHeight="1" x14ac:dyDescent="0.25">
      <c r="A1151" s="4" t="s">
        <v>1494</v>
      </c>
      <c r="B1151" s="4" t="s">
        <v>40</v>
      </c>
      <c r="C1151" s="4" t="s">
        <v>33</v>
      </c>
      <c r="D1151" s="4" t="s">
        <v>30</v>
      </c>
      <c r="E1151" s="4">
        <v>15</v>
      </c>
      <c r="F1151" s="5">
        <v>1.9</v>
      </c>
      <c r="G1151" s="5">
        <v>5.8</v>
      </c>
      <c r="H1151" s="6">
        <v>4610</v>
      </c>
      <c r="I1151" s="4">
        <v>4</v>
      </c>
      <c r="J1151" s="4">
        <v>7</v>
      </c>
      <c r="K1151" s="4">
        <v>0</v>
      </c>
      <c r="L1151" s="4">
        <v>9</v>
      </c>
      <c r="M1151" s="4">
        <v>3</v>
      </c>
      <c r="N1151" s="5">
        <v>38.200000000000003</v>
      </c>
      <c r="O1151" s="7">
        <f t="shared" si="136"/>
        <v>5</v>
      </c>
      <c r="P1151" s="7">
        <f t="shared" si="137"/>
        <v>4</v>
      </c>
      <c r="Q1151" s="7">
        <f t="shared" si="138"/>
        <v>4</v>
      </c>
      <c r="R1151" s="7">
        <f t="shared" si="139"/>
        <v>13</v>
      </c>
      <c r="S1151" s="8">
        <f t="shared" si="140"/>
        <v>146.4</v>
      </c>
      <c r="T1151" s="7" t="str">
        <f t="shared" si="141"/>
        <v>A - Top-Kunde</v>
      </c>
      <c r="U1151" s="4">
        <f>ROUND(((E1151-Hilfswerte!$B$20)/Hilfswerte!$B$21)+((F1151-Hilfswerte!$B$22)/Hilfswerte!$B$23)+((G1151-Hilfswerte!$B$24)/Hilfswerte!$B$25)+0.1*INDEX(Hilfswerte!$B$4:$B$15,MATCH(C1151,Hilfswerte!$A$4:$A$15,0)),2)</f>
        <v>-1.59</v>
      </c>
      <c r="V1151" s="4">
        <f>ROUND(SQRT((((E1151-Hilfswerte!$B$20)/Hilfswerte!$B$21)-Hilfswerte!$B$28)^2+(((F1151-Hilfswerte!$B$22)/Hilfswerte!$B$23)-Hilfswerte!$B$29)^2+(((G1151-Hilfswerte!$B$24)/Hilfswerte!$B$25)-Hilfswerte!$B$30)^2),3)</f>
        <v>1.256</v>
      </c>
      <c r="W1151" s="4">
        <f>ROUND(E1151*Hilfswerte!$B$31,0)</f>
        <v>3083</v>
      </c>
      <c r="X1151" s="4">
        <f t="shared" si="142"/>
        <v>0</v>
      </c>
      <c r="Y1151" s="4" t="str">
        <f>IF(T1151="A - Top-Kunde","bereits Top-Kunde",IF(AND(V1151&lt;=Hilfswerte!$B$34,H1151&lt;0.5*W1151),"Hoch",IF(AND(V1151&lt;=Hilfswerte!$B$35,H1151&lt;0.7*W1151),"Mittel","Niedrig")))</f>
        <v>bereits Top-Kunde</v>
      </c>
      <c r="Z1151" s="4">
        <f t="shared" si="143"/>
        <v>2.2000000000000002</v>
      </c>
      <c r="AA1151" s="4" t="str">
        <f>IF(J1151&gt;365,"Bereits abgewandert (Segment D)",IF(Z1151&gt;=Hilfswerte!$B$38,"Rot - akut gefaehrdet",IF(Z1151&gt;=Hilfswerte!$B$39,"Gelb - beobachten","Gruen - stabil")))</f>
        <v>Gruen - stabil</v>
      </c>
    </row>
    <row r="1152" spans="1:27" ht="15" customHeight="1" x14ac:dyDescent="0.25">
      <c r="A1152" s="4" t="s">
        <v>1495</v>
      </c>
      <c r="B1152" s="4" t="s">
        <v>1183</v>
      </c>
      <c r="C1152" s="4" t="s">
        <v>55</v>
      </c>
      <c r="D1152" s="4" t="s">
        <v>30</v>
      </c>
      <c r="E1152" s="4">
        <v>160</v>
      </c>
      <c r="F1152" s="5">
        <v>40</v>
      </c>
      <c r="G1152" s="5">
        <v>2.2999999999999998</v>
      </c>
      <c r="H1152" s="6">
        <v>2270</v>
      </c>
      <c r="I1152" s="4">
        <v>1</v>
      </c>
      <c r="J1152" s="4">
        <v>58</v>
      </c>
      <c r="K1152" s="4">
        <v>0</v>
      </c>
      <c r="L1152" s="4">
        <v>3</v>
      </c>
      <c r="M1152" s="4">
        <v>6</v>
      </c>
      <c r="N1152" s="5">
        <v>14.7</v>
      </c>
      <c r="O1152" s="7">
        <f t="shared" si="136"/>
        <v>4</v>
      </c>
      <c r="P1152" s="7">
        <f t="shared" si="137"/>
        <v>1</v>
      </c>
      <c r="Q1152" s="7">
        <f t="shared" si="138"/>
        <v>3</v>
      </c>
      <c r="R1152" s="7">
        <f t="shared" si="139"/>
        <v>8</v>
      </c>
      <c r="S1152" s="8">
        <f t="shared" si="140"/>
        <v>86.5</v>
      </c>
      <c r="T1152" s="7" t="str">
        <f t="shared" si="141"/>
        <v>C - Entwicklungspotenzial</v>
      </c>
      <c r="U1152" s="4">
        <f>ROUND(((E1152-Hilfswerte!$B$20)/Hilfswerte!$B$21)+((F1152-Hilfswerte!$B$22)/Hilfswerte!$B$23)+((G1152-Hilfswerte!$B$24)/Hilfswerte!$B$25)+0.1*INDEX(Hilfswerte!$B$4:$B$15,MATCH(C1152,Hilfswerte!$A$4:$A$15,0)),2)</f>
        <v>-0.56999999999999995</v>
      </c>
      <c r="V1152" s="4">
        <f>ROUND(SQRT((((E1152-Hilfswerte!$B$20)/Hilfswerte!$B$21)-Hilfswerte!$B$28)^2+(((F1152-Hilfswerte!$B$22)/Hilfswerte!$B$23)-Hilfswerte!$B$29)^2+(((G1152-Hilfswerte!$B$24)/Hilfswerte!$B$25)-Hilfswerte!$B$30)^2),3)</f>
        <v>1.4159999999999999</v>
      </c>
      <c r="W1152" s="4">
        <f>ROUND(E1152*Hilfswerte!$B$31,0)</f>
        <v>32887</v>
      </c>
      <c r="X1152" s="4">
        <f t="shared" si="142"/>
        <v>30617</v>
      </c>
      <c r="Y1152" s="4" t="str">
        <f>IF(T1152="A - Top-Kunde","bereits Top-Kunde",IF(AND(V1152&lt;=Hilfswerte!$B$34,H1152&lt;0.5*W1152),"Hoch",IF(AND(V1152&lt;=Hilfswerte!$B$35,H1152&lt;0.7*W1152),"Mittel","Niedrig")))</f>
        <v>Niedrig</v>
      </c>
      <c r="Z1152" s="4">
        <f t="shared" si="143"/>
        <v>3.5</v>
      </c>
      <c r="AA1152" s="4" t="str">
        <f>IF(J1152&gt;365,"Bereits abgewandert (Segment D)",IF(Z1152&gt;=Hilfswerte!$B$38,"Rot - akut gefaehrdet",IF(Z1152&gt;=Hilfswerte!$B$39,"Gelb - beobachten","Gruen - stabil")))</f>
        <v>Gruen - stabil</v>
      </c>
    </row>
    <row r="1153" spans="1:27" ht="15" customHeight="1" x14ac:dyDescent="0.25">
      <c r="A1153" s="4" t="s">
        <v>1496</v>
      </c>
      <c r="B1153" s="4" t="s">
        <v>225</v>
      </c>
      <c r="C1153" s="4" t="s">
        <v>74</v>
      </c>
      <c r="D1153" s="4" t="s">
        <v>30</v>
      </c>
      <c r="E1153" s="4">
        <v>66</v>
      </c>
      <c r="F1153" s="5">
        <v>17.600000000000001</v>
      </c>
      <c r="G1153" s="5">
        <v>8.6999999999999993</v>
      </c>
      <c r="H1153" s="6">
        <v>3260</v>
      </c>
      <c r="I1153" s="4">
        <v>4</v>
      </c>
      <c r="J1153" s="4">
        <v>25</v>
      </c>
      <c r="K1153" s="4">
        <v>0</v>
      </c>
      <c r="L1153" s="4">
        <v>27</v>
      </c>
      <c r="M1153" s="4">
        <v>3</v>
      </c>
      <c r="N1153" s="5">
        <v>31.5</v>
      </c>
      <c r="O1153" s="7">
        <f t="shared" si="136"/>
        <v>5</v>
      </c>
      <c r="P1153" s="7">
        <f t="shared" si="137"/>
        <v>4</v>
      </c>
      <c r="Q1153" s="7">
        <f t="shared" si="138"/>
        <v>4</v>
      </c>
      <c r="R1153" s="7">
        <f t="shared" si="139"/>
        <v>13</v>
      </c>
      <c r="S1153" s="8">
        <f t="shared" si="140"/>
        <v>137.69999999999999</v>
      </c>
      <c r="T1153" s="7" t="str">
        <f t="shared" si="141"/>
        <v>A - Top-Kunde</v>
      </c>
      <c r="U1153" s="4">
        <f>ROUND(((E1153-Hilfswerte!$B$20)/Hilfswerte!$B$21)+((F1153-Hilfswerte!$B$22)/Hilfswerte!$B$23)+((G1153-Hilfswerte!$B$24)/Hilfswerte!$B$25)+0.1*INDEX(Hilfswerte!$B$4:$B$15,MATCH(C1153,Hilfswerte!$A$4:$A$15,0)),2)</f>
        <v>-0.68</v>
      </c>
      <c r="V1153" s="4">
        <f>ROUND(SQRT((((E1153-Hilfswerte!$B$20)/Hilfswerte!$B$21)-Hilfswerte!$B$28)^2+(((F1153-Hilfswerte!$B$22)/Hilfswerte!$B$23)-Hilfswerte!$B$29)^2+(((G1153-Hilfswerte!$B$24)/Hilfswerte!$B$25)-Hilfswerte!$B$30)^2),3)</f>
        <v>0.69099999999999995</v>
      </c>
      <c r="W1153" s="4">
        <f>ROUND(E1153*Hilfswerte!$B$31,0)</f>
        <v>13566</v>
      </c>
      <c r="X1153" s="4">
        <f t="shared" si="142"/>
        <v>10306</v>
      </c>
      <c r="Y1153" s="4" t="str">
        <f>IF(T1153="A - Top-Kunde","bereits Top-Kunde",IF(AND(V1153&lt;=Hilfswerte!$B$34,H1153&lt;0.5*W1153),"Hoch",IF(AND(V1153&lt;=Hilfswerte!$B$35,H1153&lt;0.7*W1153),"Mittel","Niedrig")))</f>
        <v>bereits Top-Kunde</v>
      </c>
      <c r="Z1153" s="4">
        <f t="shared" si="143"/>
        <v>6.7</v>
      </c>
      <c r="AA1153" s="4" t="str">
        <f>IF(J1153&gt;365,"Bereits abgewandert (Segment D)",IF(Z1153&gt;=Hilfswerte!$B$38,"Rot - akut gefaehrdet",IF(Z1153&gt;=Hilfswerte!$B$39,"Gelb - beobachten","Gruen - stabil")))</f>
        <v>Gruen - stabil</v>
      </c>
    </row>
    <row r="1154" spans="1:27" ht="15" customHeight="1" x14ac:dyDescent="0.25">
      <c r="A1154" s="4" t="s">
        <v>1497</v>
      </c>
      <c r="B1154" s="4" t="s">
        <v>241</v>
      </c>
      <c r="C1154" s="4" t="s">
        <v>38</v>
      </c>
      <c r="D1154" s="4" t="s">
        <v>106</v>
      </c>
      <c r="E1154" s="4">
        <v>82</v>
      </c>
      <c r="F1154" s="5">
        <v>19.600000000000001</v>
      </c>
      <c r="G1154" s="5">
        <v>12.1</v>
      </c>
      <c r="H1154" s="6">
        <v>1590</v>
      </c>
      <c r="I1154" s="4">
        <v>4</v>
      </c>
      <c r="J1154" s="4">
        <v>86</v>
      </c>
      <c r="K1154" s="4">
        <v>1</v>
      </c>
      <c r="L1154" s="4">
        <v>13</v>
      </c>
      <c r="M1154" s="4">
        <v>3</v>
      </c>
      <c r="N1154" s="5">
        <v>23.3</v>
      </c>
      <c r="O1154" s="7">
        <f t="shared" ref="O1154:O1217" si="144">IF(J1154&gt;365,1,IF(J1154&lt;=30,5,IF(J1154&lt;=90,4,IF(J1154&lt;=180,3,2))))</f>
        <v>4</v>
      </c>
      <c r="P1154" s="7">
        <f t="shared" ref="P1154:P1217" si="145">IF(I1154&gt;=5,5,IF(I1154&gt;=4,4,IF(I1154&gt;=3,3,IF(I1154&gt;=2,2,1))))</f>
        <v>4</v>
      </c>
      <c r="Q1154" s="7">
        <f t="shared" ref="Q1154:Q1217" si="146">IF(H1154&gt;=7500,5,IF(H1154&gt;=2500,4,IF(H1154&gt;=1000,3,IF(H1154&gt;=1,2,1))))</f>
        <v>3</v>
      </c>
      <c r="R1154" s="7">
        <f t="shared" ref="R1154:R1217" si="147">O1154+P1154+Q1154</f>
        <v>11</v>
      </c>
      <c r="S1154" s="8">
        <f t="shared" ref="S1154:S1217" si="148">ROUND(10*R1154+0.5*N1154-6*K1154-0.3*MAX(0,L1154),1)</f>
        <v>111.8</v>
      </c>
      <c r="T1154" s="7" t="str">
        <f t="shared" ref="T1154:T1217" si="149">IF(J1154&gt;365,"D - Abwanderungsrisiko",IF(S1154&gt;=125,"A - Top-Kunde",IF(S1154&gt;=105,"B - Kernkunde","C - Entwicklungspotenzial")))</f>
        <v>B - Kernkunde</v>
      </c>
      <c r="U1154" s="4">
        <f>ROUND(((E1154-Hilfswerte!$B$20)/Hilfswerte!$B$21)+((F1154-Hilfswerte!$B$22)/Hilfswerte!$B$23)+((G1154-Hilfswerte!$B$24)/Hilfswerte!$B$25)+0.1*INDEX(Hilfswerte!$B$4:$B$15,MATCH(C1154,Hilfswerte!$A$4:$A$15,0)),2)</f>
        <v>0.33</v>
      </c>
      <c r="V1154" s="4">
        <f>ROUND(SQRT((((E1154-Hilfswerte!$B$20)/Hilfswerte!$B$21)-Hilfswerte!$B$28)^2+(((F1154-Hilfswerte!$B$22)/Hilfswerte!$B$23)-Hilfswerte!$B$29)^2+(((G1154-Hilfswerte!$B$24)/Hilfswerte!$B$25)-Hilfswerte!$B$30)^2),3)</f>
        <v>0.50900000000000001</v>
      </c>
      <c r="W1154" s="4">
        <f>ROUND(E1154*Hilfswerte!$B$31,0)</f>
        <v>16855</v>
      </c>
      <c r="X1154" s="4">
        <f t="shared" ref="X1154:X1217" si="150">MAX(0,W1154-H1154)</f>
        <v>15265</v>
      </c>
      <c r="Y1154" s="4" t="str">
        <f>IF(T1154="A - Top-Kunde","bereits Top-Kunde",IF(AND(V1154&lt;=Hilfswerte!$B$34,H1154&lt;0.5*W1154),"Hoch",IF(AND(V1154&lt;=Hilfswerte!$B$35,H1154&lt;0.7*W1154),"Mittel","Niedrig")))</f>
        <v>Hoch</v>
      </c>
      <c r="Z1154" s="4">
        <f t="shared" ref="Z1154:Z1217" si="151">ROUND(0.4*MAX(0,-N1154)+3*K1154+0.2*MAX(0,L1154)+0.05*J1154,1)</f>
        <v>9.9</v>
      </c>
      <c r="AA1154" s="4" t="str">
        <f>IF(J1154&gt;365,"Bereits abgewandert (Segment D)",IF(Z1154&gt;=Hilfswerte!$B$38,"Rot - akut gefaehrdet",IF(Z1154&gt;=Hilfswerte!$B$39,"Gelb - beobachten","Gruen - stabil")))</f>
        <v>Gruen - stabil</v>
      </c>
    </row>
    <row r="1155" spans="1:27" ht="15" customHeight="1" x14ac:dyDescent="0.25">
      <c r="A1155" s="4" t="s">
        <v>1498</v>
      </c>
      <c r="B1155" s="4" t="s">
        <v>64</v>
      </c>
      <c r="C1155" s="4" t="s">
        <v>55</v>
      </c>
      <c r="D1155" s="4" t="s">
        <v>30</v>
      </c>
      <c r="E1155" s="4">
        <v>53</v>
      </c>
      <c r="F1155" s="5">
        <v>11.9</v>
      </c>
      <c r="G1155" s="5">
        <v>13.8</v>
      </c>
      <c r="H1155" s="6">
        <v>650</v>
      </c>
      <c r="I1155" s="4">
        <v>2</v>
      </c>
      <c r="J1155" s="4">
        <v>41</v>
      </c>
      <c r="K1155" s="4">
        <v>0</v>
      </c>
      <c r="L1155" s="4">
        <v>5</v>
      </c>
      <c r="M1155" s="4">
        <v>6</v>
      </c>
      <c r="N1155" s="5">
        <v>30.2</v>
      </c>
      <c r="O1155" s="7">
        <f t="shared" si="144"/>
        <v>4</v>
      </c>
      <c r="P1155" s="7">
        <f t="shared" si="145"/>
        <v>2</v>
      </c>
      <c r="Q1155" s="7">
        <f t="shared" si="146"/>
        <v>2</v>
      </c>
      <c r="R1155" s="7">
        <f t="shared" si="147"/>
        <v>8</v>
      </c>
      <c r="S1155" s="8">
        <f t="shared" si="148"/>
        <v>93.6</v>
      </c>
      <c r="T1155" s="7" t="str">
        <f t="shared" si="149"/>
        <v>C - Entwicklungspotenzial</v>
      </c>
      <c r="U1155" s="4">
        <f>ROUND(((E1155-Hilfswerte!$B$20)/Hilfswerte!$B$21)+((F1155-Hilfswerte!$B$22)/Hilfswerte!$B$23)+((G1155-Hilfswerte!$B$24)/Hilfswerte!$B$25)+0.1*INDEX(Hilfswerte!$B$4:$B$15,MATCH(C1155,Hilfswerte!$A$4:$A$15,0)),2)</f>
        <v>0.28999999999999998</v>
      </c>
      <c r="V1155" s="4">
        <f>ROUND(SQRT((((E1155-Hilfswerte!$B$20)/Hilfswerte!$B$21)-Hilfswerte!$B$28)^2+(((F1155-Hilfswerte!$B$22)/Hilfswerte!$B$23)-Hilfswerte!$B$29)^2+(((G1155-Hilfswerte!$B$24)/Hilfswerte!$B$25)-Hilfswerte!$B$30)^2),3)</f>
        <v>0.79</v>
      </c>
      <c r="W1155" s="4">
        <f>ROUND(E1155*Hilfswerte!$B$31,0)</f>
        <v>10894</v>
      </c>
      <c r="X1155" s="4">
        <f t="shared" si="150"/>
        <v>10244</v>
      </c>
      <c r="Y1155" s="4" t="str">
        <f>IF(T1155="A - Top-Kunde","bereits Top-Kunde",IF(AND(V1155&lt;=Hilfswerte!$B$34,H1155&lt;0.5*W1155),"Hoch",IF(AND(V1155&lt;=Hilfswerte!$B$35,H1155&lt;0.7*W1155),"Mittel","Niedrig")))</f>
        <v>Hoch</v>
      </c>
      <c r="Z1155" s="4">
        <f t="shared" si="151"/>
        <v>3.1</v>
      </c>
      <c r="AA1155" s="4" t="str">
        <f>IF(J1155&gt;365,"Bereits abgewandert (Segment D)",IF(Z1155&gt;=Hilfswerte!$B$38,"Rot - akut gefaehrdet",IF(Z1155&gt;=Hilfswerte!$B$39,"Gelb - beobachten","Gruen - stabil")))</f>
        <v>Gruen - stabil</v>
      </c>
    </row>
    <row r="1156" spans="1:27" ht="15" customHeight="1" x14ac:dyDescent="0.25">
      <c r="A1156" s="4" t="s">
        <v>1499</v>
      </c>
      <c r="B1156" s="4" t="s">
        <v>435</v>
      </c>
      <c r="C1156" s="4" t="s">
        <v>65</v>
      </c>
      <c r="D1156" s="4" t="s">
        <v>30</v>
      </c>
      <c r="E1156" s="4">
        <v>140</v>
      </c>
      <c r="F1156" s="5">
        <v>31.3</v>
      </c>
      <c r="G1156" s="5">
        <v>3.4</v>
      </c>
      <c r="H1156" s="6">
        <v>4920</v>
      </c>
      <c r="I1156" s="4">
        <v>2</v>
      </c>
      <c r="J1156" s="4">
        <v>12</v>
      </c>
      <c r="K1156" s="4">
        <v>0</v>
      </c>
      <c r="L1156" s="4">
        <v>16</v>
      </c>
      <c r="M1156" s="4">
        <v>5</v>
      </c>
      <c r="N1156" s="5">
        <v>32.299999999999997</v>
      </c>
      <c r="O1156" s="7">
        <f t="shared" si="144"/>
        <v>5</v>
      </c>
      <c r="P1156" s="7">
        <f t="shared" si="145"/>
        <v>2</v>
      </c>
      <c r="Q1156" s="7">
        <f t="shared" si="146"/>
        <v>4</v>
      </c>
      <c r="R1156" s="7">
        <f t="shared" si="147"/>
        <v>11</v>
      </c>
      <c r="S1156" s="8">
        <f t="shared" si="148"/>
        <v>121.4</v>
      </c>
      <c r="T1156" s="7" t="str">
        <f t="shared" si="149"/>
        <v>B - Kernkunde</v>
      </c>
      <c r="U1156" s="4">
        <f>ROUND(((E1156-Hilfswerte!$B$20)/Hilfswerte!$B$21)+((F1156-Hilfswerte!$B$22)/Hilfswerte!$B$23)+((G1156-Hilfswerte!$B$24)/Hilfswerte!$B$25)+0.1*INDEX(Hilfswerte!$B$4:$B$15,MATCH(C1156,Hilfswerte!$A$4:$A$15,0)),2)</f>
        <v>-0.99</v>
      </c>
      <c r="V1156" s="4">
        <f>ROUND(SQRT((((E1156-Hilfswerte!$B$20)/Hilfswerte!$B$21)-Hilfswerte!$B$28)^2+(((F1156-Hilfswerte!$B$22)/Hilfswerte!$B$23)-Hilfswerte!$B$29)^2+(((G1156-Hilfswerte!$B$24)/Hilfswerte!$B$25)-Hilfswerte!$B$30)^2),3)</f>
        <v>1.2509999999999999</v>
      </c>
      <c r="W1156" s="4">
        <f>ROUND(E1156*Hilfswerte!$B$31,0)</f>
        <v>28776</v>
      </c>
      <c r="X1156" s="4">
        <f t="shared" si="150"/>
        <v>23856</v>
      </c>
      <c r="Y1156" s="4" t="str">
        <f>IF(T1156="A - Top-Kunde","bereits Top-Kunde",IF(AND(V1156&lt;=Hilfswerte!$B$34,H1156&lt;0.5*W1156),"Hoch",IF(AND(V1156&lt;=Hilfswerte!$B$35,H1156&lt;0.7*W1156),"Mittel","Niedrig")))</f>
        <v>Niedrig</v>
      </c>
      <c r="Z1156" s="4">
        <f t="shared" si="151"/>
        <v>3.8</v>
      </c>
      <c r="AA1156" s="4" t="str">
        <f>IF(J1156&gt;365,"Bereits abgewandert (Segment D)",IF(Z1156&gt;=Hilfswerte!$B$38,"Rot - akut gefaehrdet",IF(Z1156&gt;=Hilfswerte!$B$39,"Gelb - beobachten","Gruen - stabil")))</f>
        <v>Gruen - stabil</v>
      </c>
    </row>
    <row r="1157" spans="1:27" ht="15" customHeight="1" x14ac:dyDescent="0.25">
      <c r="A1157" s="4" t="s">
        <v>1500</v>
      </c>
      <c r="B1157" s="4" t="s">
        <v>169</v>
      </c>
      <c r="C1157" s="4" t="s">
        <v>62</v>
      </c>
      <c r="D1157" s="4" t="s">
        <v>77</v>
      </c>
      <c r="E1157" s="4">
        <v>321</v>
      </c>
      <c r="F1157" s="5">
        <v>59</v>
      </c>
      <c r="G1157" s="5">
        <v>20.100000000000001</v>
      </c>
      <c r="H1157" s="6">
        <v>74380</v>
      </c>
      <c r="I1157" s="4">
        <v>4</v>
      </c>
      <c r="J1157" s="4">
        <v>24</v>
      </c>
      <c r="K1157" s="4">
        <v>0</v>
      </c>
      <c r="L1157" s="4">
        <v>17</v>
      </c>
      <c r="M1157" s="4">
        <v>6</v>
      </c>
      <c r="N1157" s="5">
        <v>-15.5</v>
      </c>
      <c r="O1157" s="7">
        <f t="shared" si="144"/>
        <v>5</v>
      </c>
      <c r="P1157" s="7">
        <f t="shared" si="145"/>
        <v>4</v>
      </c>
      <c r="Q1157" s="7">
        <f t="shared" si="146"/>
        <v>5</v>
      </c>
      <c r="R1157" s="7">
        <f t="shared" si="147"/>
        <v>14</v>
      </c>
      <c r="S1157" s="8">
        <f t="shared" si="148"/>
        <v>127.2</v>
      </c>
      <c r="T1157" s="7" t="str">
        <f t="shared" si="149"/>
        <v>A - Top-Kunde</v>
      </c>
      <c r="U1157" s="4">
        <f>ROUND(((E1157-Hilfswerte!$B$20)/Hilfswerte!$B$21)+((F1157-Hilfswerte!$B$22)/Hilfswerte!$B$23)+((G1157-Hilfswerte!$B$24)/Hilfswerte!$B$25)+0.1*INDEX(Hilfswerte!$B$4:$B$15,MATCH(C1157,Hilfswerte!$A$4:$A$15,0)),2)</f>
        <v>3.41</v>
      </c>
      <c r="V1157" s="4">
        <f>ROUND(SQRT((((E1157-Hilfswerte!$B$20)/Hilfswerte!$B$21)-Hilfswerte!$B$28)^2+(((F1157-Hilfswerte!$B$22)/Hilfswerte!$B$23)-Hilfswerte!$B$29)^2+(((G1157-Hilfswerte!$B$24)/Hilfswerte!$B$25)-Hilfswerte!$B$30)^2),3)</f>
        <v>1.6040000000000001</v>
      </c>
      <c r="W1157" s="4">
        <f>ROUND(E1157*Hilfswerte!$B$31,0)</f>
        <v>65980</v>
      </c>
      <c r="X1157" s="4">
        <f t="shared" si="150"/>
        <v>0</v>
      </c>
      <c r="Y1157" s="4" t="str">
        <f>IF(T1157="A - Top-Kunde","bereits Top-Kunde",IF(AND(V1157&lt;=Hilfswerte!$B$34,H1157&lt;0.5*W1157),"Hoch",IF(AND(V1157&lt;=Hilfswerte!$B$35,H1157&lt;0.7*W1157),"Mittel","Niedrig")))</f>
        <v>bereits Top-Kunde</v>
      </c>
      <c r="Z1157" s="4">
        <f t="shared" si="151"/>
        <v>10.8</v>
      </c>
      <c r="AA1157" s="4" t="str">
        <f>IF(J1157&gt;365,"Bereits abgewandert (Segment D)",IF(Z1157&gt;=Hilfswerte!$B$38,"Rot - akut gefaehrdet",IF(Z1157&gt;=Hilfswerte!$B$39,"Gelb - beobachten","Gruen - stabil")))</f>
        <v>Gruen - stabil</v>
      </c>
    </row>
    <row r="1158" spans="1:27" ht="15" customHeight="1" x14ac:dyDescent="0.25">
      <c r="A1158" s="4" t="s">
        <v>1501</v>
      </c>
      <c r="B1158" s="4" t="s">
        <v>1229</v>
      </c>
      <c r="C1158" s="4" t="s">
        <v>55</v>
      </c>
      <c r="D1158" s="4" t="s">
        <v>30</v>
      </c>
      <c r="E1158" s="4">
        <v>123</v>
      </c>
      <c r="F1158" s="5">
        <v>25.3</v>
      </c>
      <c r="G1158" s="5">
        <v>10.1</v>
      </c>
      <c r="H1158" s="6">
        <v>6580</v>
      </c>
      <c r="I1158" s="4">
        <v>2</v>
      </c>
      <c r="J1158" s="4">
        <v>173</v>
      </c>
      <c r="K1158" s="4">
        <v>0</v>
      </c>
      <c r="L1158" s="4">
        <v>3</v>
      </c>
      <c r="M1158" s="4">
        <v>6</v>
      </c>
      <c r="N1158" s="5">
        <v>-27.7</v>
      </c>
      <c r="O1158" s="7">
        <f t="shared" si="144"/>
        <v>3</v>
      </c>
      <c r="P1158" s="7">
        <f t="shared" si="145"/>
        <v>2</v>
      </c>
      <c r="Q1158" s="7">
        <f t="shared" si="146"/>
        <v>4</v>
      </c>
      <c r="R1158" s="7">
        <f t="shared" si="147"/>
        <v>9</v>
      </c>
      <c r="S1158" s="8">
        <f t="shared" si="148"/>
        <v>75.3</v>
      </c>
      <c r="T1158" s="7" t="str">
        <f t="shared" si="149"/>
        <v>C - Entwicklungspotenzial</v>
      </c>
      <c r="U1158" s="4">
        <f>ROUND(((E1158-Hilfswerte!$B$20)/Hilfswerte!$B$21)+((F1158-Hilfswerte!$B$22)/Hilfswerte!$B$23)+((G1158-Hilfswerte!$B$24)/Hilfswerte!$B$25)+0.1*INDEX(Hilfswerte!$B$4:$B$15,MATCH(C1158,Hilfswerte!$A$4:$A$15,0)),2)</f>
        <v>0.24</v>
      </c>
      <c r="V1158" s="4">
        <f>ROUND(SQRT((((E1158-Hilfswerte!$B$20)/Hilfswerte!$B$21)-Hilfswerte!$B$28)^2+(((F1158-Hilfswerte!$B$22)/Hilfswerte!$B$23)-Hilfswerte!$B$29)^2+(((G1158-Hilfswerte!$B$24)/Hilfswerte!$B$25)-Hilfswerte!$B$30)^2),3)</f>
        <v>0.34200000000000003</v>
      </c>
      <c r="W1158" s="4">
        <f>ROUND(E1158*Hilfswerte!$B$31,0)</f>
        <v>25282</v>
      </c>
      <c r="X1158" s="4">
        <f t="shared" si="150"/>
        <v>18702</v>
      </c>
      <c r="Y1158" s="4" t="str">
        <f>IF(T1158="A - Top-Kunde","bereits Top-Kunde",IF(AND(V1158&lt;=Hilfswerte!$B$34,H1158&lt;0.5*W1158),"Hoch",IF(AND(V1158&lt;=Hilfswerte!$B$35,H1158&lt;0.7*W1158),"Mittel","Niedrig")))</f>
        <v>Hoch</v>
      </c>
      <c r="Z1158" s="4">
        <f t="shared" si="151"/>
        <v>20.3</v>
      </c>
      <c r="AA1158" s="4" t="str">
        <f>IF(J1158&gt;365,"Bereits abgewandert (Segment D)",IF(Z1158&gt;=Hilfswerte!$B$38,"Rot - akut gefaehrdet",IF(Z1158&gt;=Hilfswerte!$B$39,"Gelb - beobachten","Gruen - stabil")))</f>
        <v>Rot - akut gefaehrdet</v>
      </c>
    </row>
    <row r="1159" spans="1:27" ht="15" customHeight="1" x14ac:dyDescent="0.25">
      <c r="A1159" s="4" t="s">
        <v>1502</v>
      </c>
      <c r="B1159" s="4" t="s">
        <v>669</v>
      </c>
      <c r="C1159" s="4" t="s">
        <v>89</v>
      </c>
      <c r="D1159" s="4" t="s">
        <v>30</v>
      </c>
      <c r="E1159" s="4">
        <v>73</v>
      </c>
      <c r="F1159" s="5">
        <v>19.5</v>
      </c>
      <c r="G1159" s="5">
        <v>1.8</v>
      </c>
      <c r="H1159" s="6">
        <v>540</v>
      </c>
      <c r="I1159" s="4">
        <v>1</v>
      </c>
      <c r="J1159" s="4">
        <v>279</v>
      </c>
      <c r="K1159" s="4">
        <v>0</v>
      </c>
      <c r="L1159" s="4">
        <v>-5</v>
      </c>
      <c r="M1159" s="4">
        <v>6</v>
      </c>
      <c r="N1159" s="5">
        <v>52.5</v>
      </c>
      <c r="O1159" s="7">
        <f t="shared" si="144"/>
        <v>2</v>
      </c>
      <c r="P1159" s="7">
        <f t="shared" si="145"/>
        <v>1</v>
      </c>
      <c r="Q1159" s="7">
        <f t="shared" si="146"/>
        <v>2</v>
      </c>
      <c r="R1159" s="7">
        <f t="shared" si="147"/>
        <v>5</v>
      </c>
      <c r="S1159" s="8">
        <f t="shared" si="148"/>
        <v>76.3</v>
      </c>
      <c r="T1159" s="7" t="str">
        <f t="shared" si="149"/>
        <v>C - Entwicklungspotenzial</v>
      </c>
      <c r="U1159" s="4">
        <f>ROUND(((E1159-Hilfswerte!$B$20)/Hilfswerte!$B$21)+((F1159-Hilfswerte!$B$22)/Hilfswerte!$B$23)+((G1159-Hilfswerte!$B$24)/Hilfswerte!$B$25)+0.1*INDEX(Hilfswerte!$B$4:$B$15,MATCH(C1159,Hilfswerte!$A$4:$A$15,0)),2)</f>
        <v>-1.4</v>
      </c>
      <c r="V1159" s="4">
        <f>ROUND(SQRT((((E1159-Hilfswerte!$B$20)/Hilfswerte!$B$21)-Hilfswerte!$B$28)^2+(((F1159-Hilfswerte!$B$22)/Hilfswerte!$B$23)-Hilfswerte!$B$29)^2+(((G1159-Hilfswerte!$B$24)/Hilfswerte!$B$25)-Hilfswerte!$B$30)^2),3)</f>
        <v>1.5820000000000001</v>
      </c>
      <c r="W1159" s="4">
        <f>ROUND(E1159*Hilfswerte!$B$31,0)</f>
        <v>15005</v>
      </c>
      <c r="X1159" s="4">
        <f t="shared" si="150"/>
        <v>14465</v>
      </c>
      <c r="Y1159" s="4" t="str">
        <f>IF(T1159="A - Top-Kunde","bereits Top-Kunde",IF(AND(V1159&lt;=Hilfswerte!$B$34,H1159&lt;0.5*W1159),"Hoch",IF(AND(V1159&lt;=Hilfswerte!$B$35,H1159&lt;0.7*W1159),"Mittel","Niedrig")))</f>
        <v>Niedrig</v>
      </c>
      <c r="Z1159" s="4">
        <f t="shared" si="151"/>
        <v>14</v>
      </c>
      <c r="AA1159" s="4" t="str">
        <f>IF(J1159&gt;365,"Bereits abgewandert (Segment D)",IF(Z1159&gt;=Hilfswerte!$B$38,"Rot - akut gefaehrdet",IF(Z1159&gt;=Hilfswerte!$B$39,"Gelb - beobachten","Gruen - stabil")))</f>
        <v>Gelb - beobachten</v>
      </c>
    </row>
    <row r="1160" spans="1:27" ht="15" customHeight="1" x14ac:dyDescent="0.25">
      <c r="A1160" s="4" t="s">
        <v>1503</v>
      </c>
      <c r="B1160" s="4" t="s">
        <v>162</v>
      </c>
      <c r="C1160" s="4" t="s">
        <v>29</v>
      </c>
      <c r="D1160" s="4" t="s">
        <v>30</v>
      </c>
      <c r="E1160" s="4">
        <v>71</v>
      </c>
      <c r="F1160" s="5">
        <v>10.9</v>
      </c>
      <c r="G1160" s="5">
        <v>11.1</v>
      </c>
      <c r="H1160" s="6">
        <v>0</v>
      </c>
      <c r="I1160" s="4">
        <v>0</v>
      </c>
      <c r="J1160" s="4">
        <v>836</v>
      </c>
      <c r="K1160" s="4">
        <v>0</v>
      </c>
      <c r="L1160" s="4">
        <v>0</v>
      </c>
      <c r="M1160" s="4">
        <v>0</v>
      </c>
      <c r="N1160" s="5">
        <v>-41.9</v>
      </c>
      <c r="O1160" s="7">
        <f t="shared" si="144"/>
        <v>1</v>
      </c>
      <c r="P1160" s="7">
        <f t="shared" si="145"/>
        <v>1</v>
      </c>
      <c r="Q1160" s="7">
        <f t="shared" si="146"/>
        <v>1</v>
      </c>
      <c r="R1160" s="7">
        <f t="shared" si="147"/>
        <v>3</v>
      </c>
      <c r="S1160" s="8">
        <f t="shared" si="148"/>
        <v>9.1</v>
      </c>
      <c r="T1160" s="7" t="str">
        <f t="shared" si="149"/>
        <v>D - Abwanderungsrisiko</v>
      </c>
      <c r="U1160" s="4">
        <f>ROUND(((E1160-Hilfswerte!$B$20)/Hilfswerte!$B$21)+((F1160-Hilfswerte!$B$22)/Hilfswerte!$B$23)+((G1160-Hilfswerte!$B$24)/Hilfswerte!$B$25)+0.1*INDEX(Hilfswerte!$B$4:$B$15,MATCH(C1160,Hilfswerte!$A$4:$A$15,0)),2)</f>
        <v>-0.11</v>
      </c>
      <c r="V1160" s="4">
        <f>ROUND(SQRT((((E1160-Hilfswerte!$B$20)/Hilfswerte!$B$21)-Hilfswerte!$B$28)^2+(((F1160-Hilfswerte!$B$22)/Hilfswerte!$B$23)-Hilfswerte!$B$29)^2+(((G1160-Hilfswerte!$B$24)/Hilfswerte!$B$25)-Hilfswerte!$B$30)^2),3)</f>
        <v>0.63500000000000001</v>
      </c>
      <c r="W1160" s="4">
        <f>ROUND(E1160*Hilfswerte!$B$31,0)</f>
        <v>14594</v>
      </c>
      <c r="X1160" s="4">
        <f t="shared" si="150"/>
        <v>14594</v>
      </c>
      <c r="Y1160" s="4" t="str">
        <f>IF(T1160="A - Top-Kunde","bereits Top-Kunde",IF(AND(V1160&lt;=Hilfswerte!$B$34,H1160&lt;0.5*W1160),"Hoch",IF(AND(V1160&lt;=Hilfswerte!$B$35,H1160&lt;0.7*W1160),"Mittel","Niedrig")))</f>
        <v>Hoch</v>
      </c>
      <c r="Z1160" s="4">
        <f t="shared" si="151"/>
        <v>58.6</v>
      </c>
      <c r="AA1160" s="4" t="str">
        <f>IF(J1160&gt;365,"Bereits abgewandert (Segment D)",IF(Z1160&gt;=Hilfswerte!$B$38,"Rot - akut gefaehrdet",IF(Z1160&gt;=Hilfswerte!$B$39,"Gelb - beobachten","Gruen - stabil")))</f>
        <v>Bereits abgewandert (Segment D)</v>
      </c>
    </row>
    <row r="1161" spans="1:27" ht="15" customHeight="1" x14ac:dyDescent="0.25">
      <c r="A1161" s="4" t="s">
        <v>1504</v>
      </c>
      <c r="B1161" s="4" t="s">
        <v>50</v>
      </c>
      <c r="C1161" s="4" t="s">
        <v>55</v>
      </c>
      <c r="D1161" s="4" t="s">
        <v>52</v>
      </c>
      <c r="E1161" s="4">
        <v>126</v>
      </c>
      <c r="F1161" s="5">
        <v>25.3</v>
      </c>
      <c r="G1161" s="5">
        <v>18.3</v>
      </c>
      <c r="H1161" s="6">
        <v>22820</v>
      </c>
      <c r="I1161" s="4">
        <v>2</v>
      </c>
      <c r="J1161" s="4">
        <v>59</v>
      </c>
      <c r="K1161" s="4">
        <v>0</v>
      </c>
      <c r="L1161" s="4">
        <v>-5</v>
      </c>
      <c r="M1161" s="4">
        <v>3</v>
      </c>
      <c r="N1161" s="5">
        <v>29.3</v>
      </c>
      <c r="O1161" s="7">
        <f t="shared" si="144"/>
        <v>4</v>
      </c>
      <c r="P1161" s="7">
        <f t="shared" si="145"/>
        <v>2</v>
      </c>
      <c r="Q1161" s="7">
        <f t="shared" si="146"/>
        <v>5</v>
      </c>
      <c r="R1161" s="7">
        <f t="shared" si="147"/>
        <v>11</v>
      </c>
      <c r="S1161" s="8">
        <f t="shared" si="148"/>
        <v>124.7</v>
      </c>
      <c r="T1161" s="7" t="str">
        <f t="shared" si="149"/>
        <v>B - Kernkunde</v>
      </c>
      <c r="U1161" s="4">
        <f>ROUND(((E1161-Hilfswerte!$B$20)/Hilfswerte!$B$21)+((F1161-Hilfswerte!$B$22)/Hilfswerte!$B$23)+((G1161-Hilfswerte!$B$24)/Hilfswerte!$B$25)+0.1*INDEX(Hilfswerte!$B$4:$B$15,MATCH(C1161,Hilfswerte!$A$4:$A$15,0)),2)</f>
        <v>1.56</v>
      </c>
      <c r="V1161" s="4">
        <f>ROUND(SQRT((((E1161-Hilfswerte!$B$20)/Hilfswerte!$B$21)-Hilfswerte!$B$28)^2+(((F1161-Hilfswerte!$B$22)/Hilfswerte!$B$23)-Hilfswerte!$B$29)^2+(((G1161-Hilfswerte!$B$24)/Hilfswerte!$B$25)-Hilfswerte!$B$30)^2),3)</f>
        <v>1.161</v>
      </c>
      <c r="W1161" s="4">
        <f>ROUND(E1161*Hilfswerte!$B$31,0)</f>
        <v>25899</v>
      </c>
      <c r="X1161" s="4">
        <f t="shared" si="150"/>
        <v>3079</v>
      </c>
      <c r="Y1161" s="4" t="str">
        <f>IF(T1161="A - Top-Kunde","bereits Top-Kunde",IF(AND(V1161&lt;=Hilfswerte!$B$34,H1161&lt;0.5*W1161),"Hoch",IF(AND(V1161&lt;=Hilfswerte!$B$35,H1161&lt;0.7*W1161),"Mittel","Niedrig")))</f>
        <v>Niedrig</v>
      </c>
      <c r="Z1161" s="4">
        <f t="shared" si="151"/>
        <v>3</v>
      </c>
      <c r="AA1161" s="4" t="str">
        <f>IF(J1161&gt;365,"Bereits abgewandert (Segment D)",IF(Z1161&gt;=Hilfswerte!$B$38,"Rot - akut gefaehrdet",IF(Z1161&gt;=Hilfswerte!$B$39,"Gelb - beobachten","Gruen - stabil")))</f>
        <v>Gruen - stabil</v>
      </c>
    </row>
    <row r="1162" spans="1:27" ht="15" customHeight="1" x14ac:dyDescent="0.25">
      <c r="A1162" s="4" t="s">
        <v>1505</v>
      </c>
      <c r="B1162" s="4" t="s">
        <v>81</v>
      </c>
      <c r="C1162" s="4" t="s">
        <v>65</v>
      </c>
      <c r="D1162" s="4" t="s">
        <v>30</v>
      </c>
      <c r="E1162" s="4">
        <v>18</v>
      </c>
      <c r="F1162" s="5">
        <v>4.4000000000000004</v>
      </c>
      <c r="G1162" s="5">
        <v>6.2</v>
      </c>
      <c r="H1162" s="6">
        <v>2770</v>
      </c>
      <c r="I1162" s="4">
        <v>4</v>
      </c>
      <c r="J1162" s="4">
        <v>41</v>
      </c>
      <c r="K1162" s="4">
        <v>0</v>
      </c>
      <c r="L1162" s="4">
        <v>3</v>
      </c>
      <c r="M1162" s="4">
        <v>6</v>
      </c>
      <c r="N1162" s="5">
        <v>-10.4</v>
      </c>
      <c r="O1162" s="7">
        <f t="shared" si="144"/>
        <v>4</v>
      </c>
      <c r="P1162" s="7">
        <f t="shared" si="145"/>
        <v>4</v>
      </c>
      <c r="Q1162" s="7">
        <f t="shared" si="146"/>
        <v>4</v>
      </c>
      <c r="R1162" s="7">
        <f t="shared" si="147"/>
        <v>12</v>
      </c>
      <c r="S1162" s="8">
        <f t="shared" si="148"/>
        <v>113.9</v>
      </c>
      <c r="T1162" s="7" t="str">
        <f t="shared" si="149"/>
        <v>B - Kernkunde</v>
      </c>
      <c r="U1162" s="4">
        <f>ROUND(((E1162-Hilfswerte!$B$20)/Hilfswerte!$B$21)+((F1162-Hilfswerte!$B$22)/Hilfswerte!$B$23)+((G1162-Hilfswerte!$B$24)/Hilfswerte!$B$25)+0.1*INDEX(Hilfswerte!$B$4:$B$15,MATCH(C1162,Hilfswerte!$A$4:$A$15,0)),2)</f>
        <v>-1.55</v>
      </c>
      <c r="V1162" s="4">
        <f>ROUND(SQRT((((E1162-Hilfswerte!$B$20)/Hilfswerte!$B$21)-Hilfswerte!$B$28)^2+(((F1162-Hilfswerte!$B$22)/Hilfswerte!$B$23)-Hilfswerte!$B$29)^2+(((G1162-Hilfswerte!$B$24)/Hilfswerte!$B$25)-Hilfswerte!$B$30)^2),3)</f>
        <v>1.1830000000000001</v>
      </c>
      <c r="W1162" s="4">
        <f>ROUND(E1162*Hilfswerte!$B$31,0)</f>
        <v>3700</v>
      </c>
      <c r="X1162" s="4">
        <f t="shared" si="150"/>
        <v>930</v>
      </c>
      <c r="Y1162" s="4" t="str">
        <f>IF(T1162="A - Top-Kunde","bereits Top-Kunde",IF(AND(V1162&lt;=Hilfswerte!$B$34,H1162&lt;0.5*W1162),"Hoch",IF(AND(V1162&lt;=Hilfswerte!$B$35,H1162&lt;0.7*W1162),"Mittel","Niedrig")))</f>
        <v>Niedrig</v>
      </c>
      <c r="Z1162" s="4">
        <f t="shared" si="151"/>
        <v>6.8</v>
      </c>
      <c r="AA1162" s="4" t="str">
        <f>IF(J1162&gt;365,"Bereits abgewandert (Segment D)",IF(Z1162&gt;=Hilfswerte!$B$38,"Rot - akut gefaehrdet",IF(Z1162&gt;=Hilfswerte!$B$39,"Gelb - beobachten","Gruen - stabil")))</f>
        <v>Gruen - stabil</v>
      </c>
    </row>
    <row r="1163" spans="1:27" ht="15" customHeight="1" x14ac:dyDescent="0.25">
      <c r="A1163" s="4" t="s">
        <v>1506</v>
      </c>
      <c r="B1163" s="4" t="s">
        <v>325</v>
      </c>
      <c r="C1163" s="4" t="s">
        <v>62</v>
      </c>
      <c r="D1163" s="4" t="s">
        <v>117</v>
      </c>
      <c r="E1163" s="4">
        <v>19</v>
      </c>
      <c r="F1163" s="5">
        <v>5.2</v>
      </c>
      <c r="G1163" s="5">
        <v>6.6</v>
      </c>
      <c r="H1163" s="6">
        <v>1470</v>
      </c>
      <c r="I1163" s="4">
        <v>2</v>
      </c>
      <c r="J1163" s="4">
        <v>129</v>
      </c>
      <c r="K1163" s="4">
        <v>0</v>
      </c>
      <c r="L1163" s="4">
        <v>25</v>
      </c>
      <c r="M1163" s="4">
        <v>5</v>
      </c>
      <c r="N1163" s="5">
        <v>-19.100000000000001</v>
      </c>
      <c r="O1163" s="7">
        <f t="shared" si="144"/>
        <v>3</v>
      </c>
      <c r="P1163" s="7">
        <f t="shared" si="145"/>
        <v>2</v>
      </c>
      <c r="Q1163" s="7">
        <f t="shared" si="146"/>
        <v>3</v>
      </c>
      <c r="R1163" s="7">
        <f t="shared" si="147"/>
        <v>8</v>
      </c>
      <c r="S1163" s="8">
        <f t="shared" si="148"/>
        <v>63</v>
      </c>
      <c r="T1163" s="7" t="str">
        <f t="shared" si="149"/>
        <v>C - Entwicklungspotenzial</v>
      </c>
      <c r="U1163" s="4">
        <f>ROUND(((E1163-Hilfswerte!$B$20)/Hilfswerte!$B$21)+((F1163-Hilfswerte!$B$22)/Hilfswerte!$B$23)+((G1163-Hilfswerte!$B$24)/Hilfswerte!$B$25)+0.1*INDEX(Hilfswerte!$B$4:$B$15,MATCH(C1163,Hilfswerte!$A$4:$A$15,0)),2)</f>
        <v>-1</v>
      </c>
      <c r="V1163" s="4">
        <f>ROUND(SQRT((((E1163-Hilfswerte!$B$20)/Hilfswerte!$B$21)-Hilfswerte!$B$28)^2+(((F1163-Hilfswerte!$B$22)/Hilfswerte!$B$23)-Hilfswerte!$B$29)^2+(((G1163-Hilfswerte!$B$24)/Hilfswerte!$B$25)-Hilfswerte!$B$30)^2),3)</f>
        <v>1.1319999999999999</v>
      </c>
      <c r="W1163" s="4">
        <f>ROUND(E1163*Hilfswerte!$B$31,0)</f>
        <v>3905</v>
      </c>
      <c r="X1163" s="4">
        <f t="shared" si="150"/>
        <v>2435</v>
      </c>
      <c r="Y1163" s="4" t="str">
        <f>IF(T1163="A - Top-Kunde","bereits Top-Kunde",IF(AND(V1163&lt;=Hilfswerte!$B$34,H1163&lt;0.5*W1163),"Hoch",IF(AND(V1163&lt;=Hilfswerte!$B$35,H1163&lt;0.7*W1163),"Mittel","Niedrig")))</f>
        <v>Mittel</v>
      </c>
      <c r="Z1163" s="4">
        <f t="shared" si="151"/>
        <v>19.100000000000001</v>
      </c>
      <c r="AA1163" s="4" t="str">
        <f>IF(J1163&gt;365,"Bereits abgewandert (Segment D)",IF(Z1163&gt;=Hilfswerte!$B$38,"Rot - akut gefaehrdet",IF(Z1163&gt;=Hilfswerte!$B$39,"Gelb - beobachten","Gruen - stabil")))</f>
        <v>Gelb - beobachten</v>
      </c>
    </row>
    <row r="1164" spans="1:27" ht="15" customHeight="1" x14ac:dyDescent="0.25">
      <c r="A1164" s="4" t="s">
        <v>1507</v>
      </c>
      <c r="B1164" s="4" t="s">
        <v>363</v>
      </c>
      <c r="C1164" s="4" t="s">
        <v>51</v>
      </c>
      <c r="D1164" s="4" t="s">
        <v>52</v>
      </c>
      <c r="E1164" s="4">
        <v>373</v>
      </c>
      <c r="F1164" s="5">
        <v>70.099999999999994</v>
      </c>
      <c r="G1164" s="5">
        <v>14.1</v>
      </c>
      <c r="H1164" s="6">
        <v>53240</v>
      </c>
      <c r="I1164" s="4">
        <v>4</v>
      </c>
      <c r="J1164" s="4">
        <v>20</v>
      </c>
      <c r="K1164" s="4">
        <v>0</v>
      </c>
      <c r="L1164" s="4">
        <v>28</v>
      </c>
      <c r="M1164" s="4">
        <v>2</v>
      </c>
      <c r="N1164" s="5">
        <v>13.1</v>
      </c>
      <c r="O1164" s="7">
        <f t="shared" si="144"/>
        <v>5</v>
      </c>
      <c r="P1164" s="7">
        <f t="shared" si="145"/>
        <v>4</v>
      </c>
      <c r="Q1164" s="7">
        <f t="shared" si="146"/>
        <v>5</v>
      </c>
      <c r="R1164" s="7">
        <f t="shared" si="147"/>
        <v>14</v>
      </c>
      <c r="S1164" s="8">
        <f t="shared" si="148"/>
        <v>138.19999999999999</v>
      </c>
      <c r="T1164" s="7" t="str">
        <f t="shared" si="149"/>
        <v>A - Top-Kunde</v>
      </c>
      <c r="U1164" s="4">
        <f>ROUND(((E1164-Hilfswerte!$B$20)/Hilfswerte!$B$21)+((F1164-Hilfswerte!$B$22)/Hilfswerte!$B$23)+((G1164-Hilfswerte!$B$24)/Hilfswerte!$B$25)+0.1*INDEX(Hilfswerte!$B$4:$B$15,MATCH(C1164,Hilfswerte!$A$4:$A$15,0)),2)</f>
        <v>2.81</v>
      </c>
      <c r="V1164" s="4">
        <f>ROUND(SQRT((((E1164-Hilfswerte!$B$20)/Hilfswerte!$B$21)-Hilfswerte!$B$28)^2+(((F1164-Hilfswerte!$B$22)/Hilfswerte!$B$23)-Hilfswerte!$B$29)^2+(((G1164-Hilfswerte!$B$24)/Hilfswerte!$B$25)-Hilfswerte!$B$30)^2),3)</f>
        <v>1.1519999999999999</v>
      </c>
      <c r="W1164" s="4">
        <f>ROUND(E1164*Hilfswerte!$B$31,0)</f>
        <v>76669</v>
      </c>
      <c r="X1164" s="4">
        <f t="shared" si="150"/>
        <v>23429</v>
      </c>
      <c r="Y1164" s="4" t="str">
        <f>IF(T1164="A - Top-Kunde","bereits Top-Kunde",IF(AND(V1164&lt;=Hilfswerte!$B$34,H1164&lt;0.5*W1164),"Hoch",IF(AND(V1164&lt;=Hilfswerte!$B$35,H1164&lt;0.7*W1164),"Mittel","Niedrig")))</f>
        <v>bereits Top-Kunde</v>
      </c>
      <c r="Z1164" s="4">
        <f t="shared" si="151"/>
        <v>6.6</v>
      </c>
      <c r="AA1164" s="4" t="str">
        <f>IF(J1164&gt;365,"Bereits abgewandert (Segment D)",IF(Z1164&gt;=Hilfswerte!$B$38,"Rot - akut gefaehrdet",IF(Z1164&gt;=Hilfswerte!$B$39,"Gelb - beobachten","Gruen - stabil")))</f>
        <v>Gruen - stabil</v>
      </c>
    </row>
    <row r="1165" spans="1:27" ht="15" customHeight="1" x14ac:dyDescent="0.25">
      <c r="A1165" s="4" t="s">
        <v>1508</v>
      </c>
      <c r="B1165" s="4" t="s">
        <v>1037</v>
      </c>
      <c r="C1165" s="4" t="s">
        <v>74</v>
      </c>
      <c r="D1165" s="4" t="s">
        <v>30</v>
      </c>
      <c r="E1165" s="4">
        <v>43</v>
      </c>
      <c r="F1165" s="5">
        <v>8</v>
      </c>
      <c r="G1165" s="5">
        <v>10.6</v>
      </c>
      <c r="H1165" s="6">
        <v>1430</v>
      </c>
      <c r="I1165" s="4">
        <v>2</v>
      </c>
      <c r="J1165" s="4">
        <v>11</v>
      </c>
      <c r="K1165" s="4">
        <v>0</v>
      </c>
      <c r="L1165" s="4">
        <v>-5</v>
      </c>
      <c r="M1165" s="4">
        <v>6</v>
      </c>
      <c r="N1165" s="5">
        <v>-11.4</v>
      </c>
      <c r="O1165" s="7">
        <f t="shared" si="144"/>
        <v>5</v>
      </c>
      <c r="P1165" s="7">
        <f t="shared" si="145"/>
        <v>2</v>
      </c>
      <c r="Q1165" s="7">
        <f t="shared" si="146"/>
        <v>3</v>
      </c>
      <c r="R1165" s="7">
        <f t="shared" si="147"/>
        <v>10</v>
      </c>
      <c r="S1165" s="8">
        <f t="shared" si="148"/>
        <v>94.3</v>
      </c>
      <c r="T1165" s="7" t="str">
        <f t="shared" si="149"/>
        <v>C - Entwicklungspotenzial</v>
      </c>
      <c r="U1165" s="4">
        <f>ROUND(((E1165-Hilfswerte!$B$20)/Hilfswerte!$B$21)+((F1165-Hilfswerte!$B$22)/Hilfswerte!$B$23)+((G1165-Hilfswerte!$B$24)/Hilfswerte!$B$25)+0.1*INDEX(Hilfswerte!$B$4:$B$15,MATCH(C1165,Hilfswerte!$A$4:$A$15,0)),2)</f>
        <v>-0.65</v>
      </c>
      <c r="V1165" s="4">
        <f>ROUND(SQRT((((E1165-Hilfswerte!$B$20)/Hilfswerte!$B$21)-Hilfswerte!$B$28)^2+(((F1165-Hilfswerte!$B$22)/Hilfswerte!$B$23)-Hilfswerte!$B$29)^2+(((G1165-Hilfswerte!$B$24)/Hilfswerte!$B$25)-Hilfswerte!$B$30)^2),3)</f>
        <v>0.76</v>
      </c>
      <c r="W1165" s="4">
        <f>ROUND(E1165*Hilfswerte!$B$31,0)</f>
        <v>8838</v>
      </c>
      <c r="X1165" s="4">
        <f t="shared" si="150"/>
        <v>7408</v>
      </c>
      <c r="Y1165" s="4" t="str">
        <f>IF(T1165="A - Top-Kunde","bereits Top-Kunde",IF(AND(V1165&lt;=Hilfswerte!$B$34,H1165&lt;0.5*W1165),"Hoch",IF(AND(V1165&lt;=Hilfswerte!$B$35,H1165&lt;0.7*W1165),"Mittel","Niedrig")))</f>
        <v>Hoch</v>
      </c>
      <c r="Z1165" s="4">
        <f t="shared" si="151"/>
        <v>5.0999999999999996</v>
      </c>
      <c r="AA1165" s="4" t="str">
        <f>IF(J1165&gt;365,"Bereits abgewandert (Segment D)",IF(Z1165&gt;=Hilfswerte!$B$38,"Rot - akut gefaehrdet",IF(Z1165&gt;=Hilfswerte!$B$39,"Gelb - beobachten","Gruen - stabil")))</f>
        <v>Gruen - stabil</v>
      </c>
    </row>
    <row r="1166" spans="1:27" ht="15" customHeight="1" x14ac:dyDescent="0.25">
      <c r="A1166" s="4" t="s">
        <v>1509</v>
      </c>
      <c r="B1166" s="4" t="s">
        <v>906</v>
      </c>
      <c r="C1166" s="4" t="s">
        <v>47</v>
      </c>
      <c r="D1166" s="4" t="s">
        <v>30</v>
      </c>
      <c r="E1166" s="4">
        <v>39</v>
      </c>
      <c r="F1166" s="5">
        <v>9.1</v>
      </c>
      <c r="G1166" s="5">
        <v>21.8</v>
      </c>
      <c r="H1166" s="6">
        <v>190</v>
      </c>
      <c r="I1166" s="4">
        <v>1</v>
      </c>
      <c r="J1166" s="4">
        <v>317</v>
      </c>
      <c r="K1166" s="4">
        <v>0</v>
      </c>
      <c r="L1166" s="4">
        <v>0</v>
      </c>
      <c r="M1166" s="4">
        <v>3</v>
      </c>
      <c r="N1166" s="5">
        <v>-4</v>
      </c>
      <c r="O1166" s="7">
        <f t="shared" si="144"/>
        <v>2</v>
      </c>
      <c r="P1166" s="7">
        <f t="shared" si="145"/>
        <v>1</v>
      </c>
      <c r="Q1166" s="7">
        <f t="shared" si="146"/>
        <v>2</v>
      </c>
      <c r="R1166" s="7">
        <f t="shared" si="147"/>
        <v>5</v>
      </c>
      <c r="S1166" s="8">
        <f t="shared" si="148"/>
        <v>48</v>
      </c>
      <c r="T1166" s="7" t="str">
        <f t="shared" si="149"/>
        <v>C - Entwicklungspotenzial</v>
      </c>
      <c r="U1166" s="4">
        <f>ROUND(((E1166-Hilfswerte!$B$20)/Hilfswerte!$B$21)+((F1166-Hilfswerte!$B$22)/Hilfswerte!$B$23)+((G1166-Hilfswerte!$B$24)/Hilfswerte!$B$25)+0.1*INDEX(Hilfswerte!$B$4:$B$15,MATCH(C1166,Hilfswerte!$A$4:$A$15,0)),2)</f>
        <v>1.24</v>
      </c>
      <c r="V1166" s="4">
        <f>ROUND(SQRT((((E1166-Hilfswerte!$B$20)/Hilfswerte!$B$21)-Hilfswerte!$B$28)^2+(((F1166-Hilfswerte!$B$22)/Hilfswerte!$B$23)-Hilfswerte!$B$29)^2+(((G1166-Hilfswerte!$B$24)/Hilfswerte!$B$25)-Hilfswerte!$B$30)^2),3)</f>
        <v>1.8420000000000001</v>
      </c>
      <c r="W1166" s="4">
        <f>ROUND(E1166*Hilfswerte!$B$31,0)</f>
        <v>8016</v>
      </c>
      <c r="X1166" s="4">
        <f t="shared" si="150"/>
        <v>7826</v>
      </c>
      <c r="Y1166" s="4" t="str">
        <f>IF(T1166="A - Top-Kunde","bereits Top-Kunde",IF(AND(V1166&lt;=Hilfswerte!$B$34,H1166&lt;0.5*W1166),"Hoch",IF(AND(V1166&lt;=Hilfswerte!$B$35,H1166&lt;0.7*W1166),"Mittel","Niedrig")))</f>
        <v>Niedrig</v>
      </c>
      <c r="Z1166" s="4">
        <f t="shared" si="151"/>
        <v>17.5</v>
      </c>
      <c r="AA1166" s="4" t="str">
        <f>IF(J1166&gt;365,"Bereits abgewandert (Segment D)",IF(Z1166&gt;=Hilfswerte!$B$38,"Rot - akut gefaehrdet",IF(Z1166&gt;=Hilfswerte!$B$39,"Gelb - beobachten","Gruen - stabil")))</f>
        <v>Gelb - beobachten</v>
      </c>
    </row>
    <row r="1167" spans="1:27" ht="15" customHeight="1" x14ac:dyDescent="0.25">
      <c r="A1167" s="4" t="s">
        <v>1510</v>
      </c>
      <c r="B1167" s="4" t="s">
        <v>229</v>
      </c>
      <c r="C1167" s="4" t="s">
        <v>47</v>
      </c>
      <c r="D1167" s="4" t="s">
        <v>93</v>
      </c>
      <c r="E1167" s="4">
        <v>519</v>
      </c>
      <c r="F1167" s="5">
        <v>99.3</v>
      </c>
      <c r="G1167" s="5">
        <v>1.8</v>
      </c>
      <c r="H1167" s="6">
        <v>50990</v>
      </c>
      <c r="I1167" s="4">
        <v>5</v>
      </c>
      <c r="J1167" s="4">
        <v>19</v>
      </c>
      <c r="K1167" s="4">
        <v>1</v>
      </c>
      <c r="L1167" s="4">
        <v>10</v>
      </c>
      <c r="M1167" s="4">
        <v>2</v>
      </c>
      <c r="N1167" s="5">
        <v>-32.6</v>
      </c>
      <c r="O1167" s="7">
        <f t="shared" si="144"/>
        <v>5</v>
      </c>
      <c r="P1167" s="7">
        <f t="shared" si="145"/>
        <v>5</v>
      </c>
      <c r="Q1167" s="7">
        <f t="shared" si="146"/>
        <v>5</v>
      </c>
      <c r="R1167" s="7">
        <f t="shared" si="147"/>
        <v>15</v>
      </c>
      <c r="S1167" s="8">
        <f t="shared" si="148"/>
        <v>124.7</v>
      </c>
      <c r="T1167" s="7" t="str">
        <f t="shared" si="149"/>
        <v>B - Kernkunde</v>
      </c>
      <c r="U1167" s="4">
        <f>ROUND(((E1167-Hilfswerte!$B$20)/Hilfswerte!$B$21)+((F1167-Hilfswerte!$B$22)/Hilfswerte!$B$23)+((G1167-Hilfswerte!$B$24)/Hilfswerte!$B$25)+0.1*INDEX(Hilfswerte!$B$4:$B$15,MATCH(C1167,Hilfswerte!$A$4:$A$15,0)),2)</f>
        <v>1.74</v>
      </c>
      <c r="V1167" s="4">
        <f>ROUND(SQRT((((E1167-Hilfswerte!$B$20)/Hilfswerte!$B$21)-Hilfswerte!$B$28)^2+(((F1167-Hilfswerte!$B$22)/Hilfswerte!$B$23)-Hilfswerte!$B$29)^2+(((G1167-Hilfswerte!$B$24)/Hilfswerte!$B$25)-Hilfswerte!$B$30)^2),3)</f>
        <v>2.3940000000000001</v>
      </c>
      <c r="W1167" s="4">
        <f>ROUND(E1167*Hilfswerte!$B$31,0)</f>
        <v>106678</v>
      </c>
      <c r="X1167" s="4">
        <f t="shared" si="150"/>
        <v>55688</v>
      </c>
      <c r="Y1167" s="4" t="str">
        <f>IF(T1167="A - Top-Kunde","bereits Top-Kunde",IF(AND(V1167&lt;=Hilfswerte!$B$34,H1167&lt;0.5*W1167),"Hoch",IF(AND(V1167&lt;=Hilfswerte!$B$35,H1167&lt;0.7*W1167),"Mittel","Niedrig")))</f>
        <v>Niedrig</v>
      </c>
      <c r="Z1167" s="4">
        <f t="shared" si="151"/>
        <v>19</v>
      </c>
      <c r="AA1167" s="4" t="str">
        <f>IF(J1167&gt;365,"Bereits abgewandert (Segment D)",IF(Z1167&gt;=Hilfswerte!$B$38,"Rot - akut gefaehrdet",IF(Z1167&gt;=Hilfswerte!$B$39,"Gelb - beobachten","Gruen - stabil")))</f>
        <v>Gelb - beobachten</v>
      </c>
    </row>
    <row r="1168" spans="1:27" ht="15" customHeight="1" x14ac:dyDescent="0.25">
      <c r="A1168" s="4" t="s">
        <v>1511</v>
      </c>
      <c r="B1168" s="4" t="s">
        <v>369</v>
      </c>
      <c r="C1168" s="4" t="s">
        <v>65</v>
      </c>
      <c r="D1168" s="4" t="s">
        <v>48</v>
      </c>
      <c r="E1168" s="4">
        <v>25</v>
      </c>
      <c r="F1168" s="5">
        <v>6.5</v>
      </c>
      <c r="G1168" s="5">
        <v>0.3</v>
      </c>
      <c r="H1168" s="6">
        <v>4350</v>
      </c>
      <c r="I1168" s="4">
        <v>1</v>
      </c>
      <c r="J1168" s="4">
        <v>122</v>
      </c>
      <c r="K1168" s="4">
        <v>0</v>
      </c>
      <c r="L1168" s="4">
        <v>4</v>
      </c>
      <c r="M1168" s="4">
        <v>5</v>
      </c>
      <c r="N1168" s="5">
        <v>6.7</v>
      </c>
      <c r="O1168" s="7">
        <f t="shared" si="144"/>
        <v>3</v>
      </c>
      <c r="P1168" s="7">
        <f t="shared" si="145"/>
        <v>1</v>
      </c>
      <c r="Q1168" s="7">
        <f t="shared" si="146"/>
        <v>4</v>
      </c>
      <c r="R1168" s="7">
        <f t="shared" si="147"/>
        <v>8</v>
      </c>
      <c r="S1168" s="8">
        <f t="shared" si="148"/>
        <v>82.2</v>
      </c>
      <c r="T1168" s="7" t="str">
        <f t="shared" si="149"/>
        <v>C - Entwicklungspotenzial</v>
      </c>
      <c r="U1168" s="4">
        <f>ROUND(((E1168-Hilfswerte!$B$20)/Hilfswerte!$B$21)+((F1168-Hilfswerte!$B$22)/Hilfswerte!$B$23)+((G1168-Hilfswerte!$B$24)/Hilfswerte!$B$25)+0.1*INDEX(Hilfswerte!$B$4:$B$15,MATCH(C1168,Hilfswerte!$A$4:$A$15,0)),2)</f>
        <v>-2.42</v>
      </c>
      <c r="V1168" s="4">
        <f>ROUND(SQRT((((E1168-Hilfswerte!$B$20)/Hilfswerte!$B$21)-Hilfswerte!$B$28)^2+(((F1168-Hilfswerte!$B$22)/Hilfswerte!$B$23)-Hilfswerte!$B$29)^2+(((G1168-Hilfswerte!$B$24)/Hilfswerte!$B$25)-Hilfswerte!$B$30)^2),3)</f>
        <v>1.92</v>
      </c>
      <c r="W1168" s="4">
        <f>ROUND(E1168*Hilfswerte!$B$31,0)</f>
        <v>5139</v>
      </c>
      <c r="X1168" s="4">
        <f t="shared" si="150"/>
        <v>789</v>
      </c>
      <c r="Y1168" s="4" t="str">
        <f>IF(T1168="A - Top-Kunde","bereits Top-Kunde",IF(AND(V1168&lt;=Hilfswerte!$B$34,H1168&lt;0.5*W1168),"Hoch",IF(AND(V1168&lt;=Hilfswerte!$B$35,H1168&lt;0.7*W1168),"Mittel","Niedrig")))</f>
        <v>Niedrig</v>
      </c>
      <c r="Z1168" s="4">
        <f t="shared" si="151"/>
        <v>6.9</v>
      </c>
      <c r="AA1168" s="4" t="str">
        <f>IF(J1168&gt;365,"Bereits abgewandert (Segment D)",IF(Z1168&gt;=Hilfswerte!$B$38,"Rot - akut gefaehrdet",IF(Z1168&gt;=Hilfswerte!$B$39,"Gelb - beobachten","Gruen - stabil")))</f>
        <v>Gruen - stabil</v>
      </c>
    </row>
    <row r="1169" spans="1:27" ht="15" customHeight="1" x14ac:dyDescent="0.25">
      <c r="A1169" s="4" t="s">
        <v>1512</v>
      </c>
      <c r="B1169" s="4" t="s">
        <v>169</v>
      </c>
      <c r="C1169" s="4" t="s">
        <v>74</v>
      </c>
      <c r="D1169" s="4" t="s">
        <v>30</v>
      </c>
      <c r="E1169" s="4">
        <v>78</v>
      </c>
      <c r="F1169" s="5">
        <v>15</v>
      </c>
      <c r="G1169" s="5">
        <v>5.2</v>
      </c>
      <c r="H1169" s="6">
        <v>14820</v>
      </c>
      <c r="I1169" s="4">
        <v>4</v>
      </c>
      <c r="J1169" s="4">
        <v>6</v>
      </c>
      <c r="K1169" s="4">
        <v>1</v>
      </c>
      <c r="L1169" s="4">
        <v>17</v>
      </c>
      <c r="M1169" s="4">
        <v>5</v>
      </c>
      <c r="N1169" s="5">
        <v>10.199999999999999</v>
      </c>
      <c r="O1169" s="7">
        <f t="shared" si="144"/>
        <v>5</v>
      </c>
      <c r="P1169" s="7">
        <f t="shared" si="145"/>
        <v>4</v>
      </c>
      <c r="Q1169" s="7">
        <f t="shared" si="146"/>
        <v>5</v>
      </c>
      <c r="R1169" s="7">
        <f t="shared" si="147"/>
        <v>14</v>
      </c>
      <c r="S1169" s="8">
        <f t="shared" si="148"/>
        <v>134</v>
      </c>
      <c r="T1169" s="7" t="str">
        <f t="shared" si="149"/>
        <v>A - Top-Kunde</v>
      </c>
      <c r="U1169" s="4">
        <f>ROUND(((E1169-Hilfswerte!$B$20)/Hilfswerte!$B$21)+((F1169-Hilfswerte!$B$22)/Hilfswerte!$B$23)+((G1169-Hilfswerte!$B$24)/Hilfswerte!$B$25)+0.1*INDEX(Hilfswerte!$B$4:$B$15,MATCH(C1169,Hilfswerte!$A$4:$A$15,0)),2)</f>
        <v>-1.23</v>
      </c>
      <c r="V1169" s="4">
        <f>ROUND(SQRT((((E1169-Hilfswerte!$B$20)/Hilfswerte!$B$21)-Hilfswerte!$B$28)^2+(((F1169-Hilfswerte!$B$22)/Hilfswerte!$B$23)-Hilfswerte!$B$29)^2+(((G1169-Hilfswerte!$B$24)/Hilfswerte!$B$25)-Hilfswerte!$B$30)^2),3)</f>
        <v>1.1060000000000001</v>
      </c>
      <c r="W1169" s="4">
        <f>ROUND(E1169*Hilfswerte!$B$31,0)</f>
        <v>16033</v>
      </c>
      <c r="X1169" s="4">
        <f t="shared" si="150"/>
        <v>1213</v>
      </c>
      <c r="Y1169" s="4" t="str">
        <f>IF(T1169="A - Top-Kunde","bereits Top-Kunde",IF(AND(V1169&lt;=Hilfswerte!$B$34,H1169&lt;0.5*W1169),"Hoch",IF(AND(V1169&lt;=Hilfswerte!$B$35,H1169&lt;0.7*W1169),"Mittel","Niedrig")))</f>
        <v>bereits Top-Kunde</v>
      </c>
      <c r="Z1169" s="4">
        <f t="shared" si="151"/>
        <v>6.7</v>
      </c>
      <c r="AA1169" s="4" t="str">
        <f>IF(J1169&gt;365,"Bereits abgewandert (Segment D)",IF(Z1169&gt;=Hilfswerte!$B$38,"Rot - akut gefaehrdet",IF(Z1169&gt;=Hilfswerte!$B$39,"Gelb - beobachten","Gruen - stabil")))</f>
        <v>Gruen - stabil</v>
      </c>
    </row>
    <row r="1170" spans="1:27" ht="15" customHeight="1" x14ac:dyDescent="0.25">
      <c r="A1170" s="4" t="s">
        <v>1513</v>
      </c>
      <c r="B1170" s="4" t="s">
        <v>447</v>
      </c>
      <c r="C1170" s="4" t="s">
        <v>29</v>
      </c>
      <c r="D1170" s="4" t="s">
        <v>93</v>
      </c>
      <c r="E1170" s="4">
        <v>31</v>
      </c>
      <c r="F1170" s="5">
        <v>7</v>
      </c>
      <c r="G1170" s="5">
        <v>3.3</v>
      </c>
      <c r="H1170" s="6">
        <v>8300</v>
      </c>
      <c r="I1170" s="4">
        <v>3</v>
      </c>
      <c r="J1170" s="4">
        <v>63</v>
      </c>
      <c r="K1170" s="4">
        <v>2</v>
      </c>
      <c r="L1170" s="4">
        <v>0</v>
      </c>
      <c r="M1170" s="4">
        <v>1</v>
      </c>
      <c r="N1170" s="5">
        <v>-7.8</v>
      </c>
      <c r="O1170" s="7">
        <f t="shared" si="144"/>
        <v>4</v>
      </c>
      <c r="P1170" s="7">
        <f t="shared" si="145"/>
        <v>3</v>
      </c>
      <c r="Q1170" s="7">
        <f t="shared" si="146"/>
        <v>5</v>
      </c>
      <c r="R1170" s="7">
        <f t="shared" si="147"/>
        <v>12</v>
      </c>
      <c r="S1170" s="8">
        <f t="shared" si="148"/>
        <v>104.1</v>
      </c>
      <c r="T1170" s="7" t="str">
        <f t="shared" si="149"/>
        <v>C - Entwicklungspotenzial</v>
      </c>
      <c r="U1170" s="4">
        <f>ROUND(((E1170-Hilfswerte!$B$20)/Hilfswerte!$B$21)+((F1170-Hilfswerte!$B$22)/Hilfswerte!$B$23)+((G1170-Hilfswerte!$B$24)/Hilfswerte!$B$25)+0.1*INDEX(Hilfswerte!$B$4:$B$15,MATCH(C1170,Hilfswerte!$A$4:$A$15,0)),2)</f>
        <v>-1.59</v>
      </c>
      <c r="V1170" s="4">
        <f>ROUND(SQRT((((E1170-Hilfswerte!$B$20)/Hilfswerte!$B$21)-Hilfswerte!$B$28)^2+(((F1170-Hilfswerte!$B$22)/Hilfswerte!$B$23)-Hilfswerte!$B$29)^2+(((G1170-Hilfswerte!$B$24)/Hilfswerte!$B$25)-Hilfswerte!$B$30)^2),3)</f>
        <v>1.4910000000000001</v>
      </c>
      <c r="W1170" s="4">
        <f>ROUND(E1170*Hilfswerte!$B$31,0)</f>
        <v>6372</v>
      </c>
      <c r="X1170" s="4">
        <f t="shared" si="150"/>
        <v>0</v>
      </c>
      <c r="Y1170" s="4" t="str">
        <f>IF(T1170="A - Top-Kunde","bereits Top-Kunde",IF(AND(V1170&lt;=Hilfswerte!$B$34,H1170&lt;0.5*W1170),"Hoch",IF(AND(V1170&lt;=Hilfswerte!$B$35,H1170&lt;0.7*W1170),"Mittel","Niedrig")))</f>
        <v>Niedrig</v>
      </c>
      <c r="Z1170" s="4">
        <f t="shared" si="151"/>
        <v>12.3</v>
      </c>
      <c r="AA1170" s="4" t="str">
        <f>IF(J1170&gt;365,"Bereits abgewandert (Segment D)",IF(Z1170&gt;=Hilfswerte!$B$38,"Rot - akut gefaehrdet",IF(Z1170&gt;=Hilfswerte!$B$39,"Gelb - beobachten","Gruen - stabil")))</f>
        <v>Gruen - stabil</v>
      </c>
    </row>
    <row r="1171" spans="1:27" ht="15" customHeight="1" x14ac:dyDescent="0.25">
      <c r="A1171" s="4" t="s">
        <v>1514</v>
      </c>
      <c r="B1171" s="4" t="s">
        <v>140</v>
      </c>
      <c r="C1171" s="4" t="s">
        <v>89</v>
      </c>
      <c r="D1171" s="4" t="s">
        <v>30</v>
      </c>
      <c r="E1171" s="4">
        <v>82</v>
      </c>
      <c r="F1171" s="5">
        <v>17.2</v>
      </c>
      <c r="G1171" s="5">
        <v>10</v>
      </c>
      <c r="H1171" s="6">
        <v>0</v>
      </c>
      <c r="I1171" s="4">
        <v>0</v>
      </c>
      <c r="J1171" s="4">
        <v>581</v>
      </c>
      <c r="K1171" s="4">
        <v>0</v>
      </c>
      <c r="L1171" s="4">
        <v>4</v>
      </c>
      <c r="M1171" s="4">
        <v>0</v>
      </c>
      <c r="N1171" s="5">
        <v>-64.3</v>
      </c>
      <c r="O1171" s="7">
        <f t="shared" si="144"/>
        <v>1</v>
      </c>
      <c r="P1171" s="7">
        <f t="shared" si="145"/>
        <v>1</v>
      </c>
      <c r="Q1171" s="7">
        <f t="shared" si="146"/>
        <v>1</v>
      </c>
      <c r="R1171" s="7">
        <f t="shared" si="147"/>
        <v>3</v>
      </c>
      <c r="S1171" s="8">
        <f t="shared" si="148"/>
        <v>-3.4</v>
      </c>
      <c r="T1171" s="7" t="str">
        <f t="shared" si="149"/>
        <v>D - Abwanderungsrisiko</v>
      </c>
      <c r="U1171" s="4">
        <f>ROUND(((E1171-Hilfswerte!$B$20)/Hilfswerte!$B$21)+((F1171-Hilfswerte!$B$22)/Hilfswerte!$B$23)+((G1171-Hilfswerte!$B$24)/Hilfswerte!$B$25)+0.1*INDEX(Hilfswerte!$B$4:$B$15,MATCH(C1171,Hilfswerte!$A$4:$A$15,0)),2)</f>
        <v>-0.1</v>
      </c>
      <c r="V1171" s="4">
        <f>ROUND(SQRT((((E1171-Hilfswerte!$B$20)/Hilfswerte!$B$21)-Hilfswerte!$B$28)^2+(((F1171-Hilfswerte!$B$22)/Hilfswerte!$B$23)-Hilfswerte!$B$29)^2+(((G1171-Hilfswerte!$B$24)/Hilfswerte!$B$25)-Hilfswerte!$B$30)^2),3)</f>
        <v>0.55300000000000005</v>
      </c>
      <c r="W1171" s="4">
        <f>ROUND(E1171*Hilfswerte!$B$31,0)</f>
        <v>16855</v>
      </c>
      <c r="X1171" s="4">
        <f t="shared" si="150"/>
        <v>16855</v>
      </c>
      <c r="Y1171" s="4" t="str">
        <f>IF(T1171="A - Top-Kunde","bereits Top-Kunde",IF(AND(V1171&lt;=Hilfswerte!$B$34,H1171&lt;0.5*W1171),"Hoch",IF(AND(V1171&lt;=Hilfswerte!$B$35,H1171&lt;0.7*W1171),"Mittel","Niedrig")))</f>
        <v>Hoch</v>
      </c>
      <c r="Z1171" s="4">
        <f t="shared" si="151"/>
        <v>55.6</v>
      </c>
      <c r="AA1171" s="4" t="str">
        <f>IF(J1171&gt;365,"Bereits abgewandert (Segment D)",IF(Z1171&gt;=Hilfswerte!$B$38,"Rot - akut gefaehrdet",IF(Z1171&gt;=Hilfswerte!$B$39,"Gelb - beobachten","Gruen - stabil")))</f>
        <v>Bereits abgewandert (Segment D)</v>
      </c>
    </row>
    <row r="1172" spans="1:27" ht="15" customHeight="1" x14ac:dyDescent="0.25">
      <c r="A1172" s="4" t="s">
        <v>1515</v>
      </c>
      <c r="B1172" s="4" t="s">
        <v>808</v>
      </c>
      <c r="C1172" s="4" t="s">
        <v>59</v>
      </c>
      <c r="D1172" s="4" t="s">
        <v>30</v>
      </c>
      <c r="E1172" s="4">
        <v>92</v>
      </c>
      <c r="F1172" s="5">
        <v>14.2</v>
      </c>
      <c r="G1172" s="5">
        <v>19.899999999999999</v>
      </c>
      <c r="H1172" s="6">
        <v>21740</v>
      </c>
      <c r="I1172" s="4">
        <v>1</v>
      </c>
      <c r="J1172" s="4">
        <v>54</v>
      </c>
      <c r="K1172" s="4">
        <v>0</v>
      </c>
      <c r="L1172" s="4">
        <v>2</v>
      </c>
      <c r="M1172" s="4">
        <v>5</v>
      </c>
      <c r="N1172" s="5">
        <v>1.5</v>
      </c>
      <c r="O1172" s="7">
        <f t="shared" si="144"/>
        <v>4</v>
      </c>
      <c r="P1172" s="7">
        <f t="shared" si="145"/>
        <v>1</v>
      </c>
      <c r="Q1172" s="7">
        <f t="shared" si="146"/>
        <v>5</v>
      </c>
      <c r="R1172" s="7">
        <f t="shared" si="147"/>
        <v>10</v>
      </c>
      <c r="S1172" s="8">
        <f t="shared" si="148"/>
        <v>100.2</v>
      </c>
      <c r="T1172" s="7" t="str">
        <f t="shared" si="149"/>
        <v>C - Entwicklungspotenzial</v>
      </c>
      <c r="U1172" s="4">
        <f>ROUND(((E1172-Hilfswerte!$B$20)/Hilfswerte!$B$21)+((F1172-Hilfswerte!$B$22)/Hilfswerte!$B$23)+((G1172-Hilfswerte!$B$24)/Hilfswerte!$B$25)+0.1*INDEX(Hilfswerte!$B$4:$B$15,MATCH(C1172,Hilfswerte!$A$4:$A$15,0)),2)</f>
        <v>1.1000000000000001</v>
      </c>
      <c r="V1172" s="4">
        <f>ROUND(SQRT((((E1172-Hilfswerte!$B$20)/Hilfswerte!$B$21)-Hilfswerte!$B$28)^2+(((F1172-Hilfswerte!$B$22)/Hilfswerte!$B$23)-Hilfswerte!$B$29)^2+(((G1172-Hilfswerte!$B$24)/Hilfswerte!$B$25)-Hilfswerte!$B$30)^2),3)</f>
        <v>1.4790000000000001</v>
      </c>
      <c r="W1172" s="4">
        <f>ROUND(E1172*Hilfswerte!$B$31,0)</f>
        <v>18910</v>
      </c>
      <c r="X1172" s="4">
        <f t="shared" si="150"/>
        <v>0</v>
      </c>
      <c r="Y1172" s="4" t="str">
        <f>IF(T1172="A - Top-Kunde","bereits Top-Kunde",IF(AND(V1172&lt;=Hilfswerte!$B$34,H1172&lt;0.5*W1172),"Hoch",IF(AND(V1172&lt;=Hilfswerte!$B$35,H1172&lt;0.7*W1172),"Mittel","Niedrig")))</f>
        <v>Niedrig</v>
      </c>
      <c r="Z1172" s="4">
        <f t="shared" si="151"/>
        <v>3.1</v>
      </c>
      <c r="AA1172" s="4" t="str">
        <f>IF(J1172&gt;365,"Bereits abgewandert (Segment D)",IF(Z1172&gt;=Hilfswerte!$B$38,"Rot - akut gefaehrdet",IF(Z1172&gt;=Hilfswerte!$B$39,"Gelb - beobachten","Gruen - stabil")))</f>
        <v>Gruen - stabil</v>
      </c>
    </row>
    <row r="1173" spans="1:27" ht="15" customHeight="1" x14ac:dyDescent="0.25">
      <c r="A1173" s="4" t="s">
        <v>1516</v>
      </c>
      <c r="B1173" s="4" t="s">
        <v>1002</v>
      </c>
      <c r="C1173" s="4" t="s">
        <v>62</v>
      </c>
      <c r="D1173" s="4" t="s">
        <v>30</v>
      </c>
      <c r="E1173" s="4">
        <v>13</v>
      </c>
      <c r="F1173" s="5">
        <v>2.2999999999999998</v>
      </c>
      <c r="G1173" s="5">
        <v>11.5</v>
      </c>
      <c r="H1173" s="6">
        <v>160</v>
      </c>
      <c r="I1173" s="4">
        <v>1</v>
      </c>
      <c r="J1173" s="4">
        <v>281</v>
      </c>
      <c r="K1173" s="4">
        <v>1</v>
      </c>
      <c r="L1173" s="4">
        <v>11</v>
      </c>
      <c r="M1173" s="4">
        <v>4</v>
      </c>
      <c r="N1173" s="5">
        <v>-4</v>
      </c>
      <c r="O1173" s="7">
        <f t="shared" si="144"/>
        <v>2</v>
      </c>
      <c r="P1173" s="7">
        <f t="shared" si="145"/>
        <v>1</v>
      </c>
      <c r="Q1173" s="7">
        <f t="shared" si="146"/>
        <v>2</v>
      </c>
      <c r="R1173" s="7">
        <f t="shared" si="147"/>
        <v>5</v>
      </c>
      <c r="S1173" s="8">
        <f t="shared" si="148"/>
        <v>38.700000000000003</v>
      </c>
      <c r="T1173" s="7" t="str">
        <f t="shared" si="149"/>
        <v>C - Entwicklungspotenzial</v>
      </c>
      <c r="U1173" s="4">
        <f>ROUND(((E1173-Hilfswerte!$B$20)/Hilfswerte!$B$21)+((F1173-Hilfswerte!$B$22)/Hilfswerte!$B$23)+((G1173-Hilfswerte!$B$24)/Hilfswerte!$B$25)+0.1*INDEX(Hilfswerte!$B$4:$B$15,MATCH(C1173,Hilfswerte!$A$4:$A$15,0)),2)</f>
        <v>-0.3</v>
      </c>
      <c r="V1173" s="4">
        <f>ROUND(SQRT((((E1173-Hilfswerte!$B$20)/Hilfswerte!$B$21)-Hilfswerte!$B$28)^2+(((F1173-Hilfswerte!$B$22)/Hilfswerte!$B$23)-Hilfswerte!$B$29)^2+(((G1173-Hilfswerte!$B$24)/Hilfswerte!$B$25)-Hilfswerte!$B$30)^2),3)</f>
        <v>0.91900000000000004</v>
      </c>
      <c r="W1173" s="4">
        <f>ROUND(E1173*Hilfswerte!$B$31,0)</f>
        <v>2672</v>
      </c>
      <c r="X1173" s="4">
        <f t="shared" si="150"/>
        <v>2512</v>
      </c>
      <c r="Y1173" s="4" t="str">
        <f>IF(T1173="A - Top-Kunde","bereits Top-Kunde",IF(AND(V1173&lt;=Hilfswerte!$B$34,H1173&lt;0.5*W1173),"Hoch",IF(AND(V1173&lt;=Hilfswerte!$B$35,H1173&lt;0.7*W1173),"Mittel","Niedrig")))</f>
        <v>Mittel</v>
      </c>
      <c r="Z1173" s="4">
        <f t="shared" si="151"/>
        <v>20.9</v>
      </c>
      <c r="AA1173" s="4" t="str">
        <f>IF(J1173&gt;365,"Bereits abgewandert (Segment D)",IF(Z1173&gt;=Hilfswerte!$B$38,"Rot - akut gefaehrdet",IF(Z1173&gt;=Hilfswerte!$B$39,"Gelb - beobachten","Gruen - stabil")))</f>
        <v>Rot - akut gefaehrdet</v>
      </c>
    </row>
    <row r="1174" spans="1:27" ht="15" customHeight="1" x14ac:dyDescent="0.25">
      <c r="A1174" s="4" t="s">
        <v>1517</v>
      </c>
      <c r="B1174" s="4" t="s">
        <v>572</v>
      </c>
      <c r="C1174" s="4" t="s">
        <v>84</v>
      </c>
      <c r="D1174" s="4" t="s">
        <v>30</v>
      </c>
      <c r="E1174" s="4">
        <v>51</v>
      </c>
      <c r="F1174" s="5">
        <v>16.600000000000001</v>
      </c>
      <c r="G1174" s="5">
        <v>0.7</v>
      </c>
      <c r="H1174" s="6">
        <v>10730</v>
      </c>
      <c r="I1174" s="4">
        <v>3</v>
      </c>
      <c r="J1174" s="4">
        <v>131</v>
      </c>
      <c r="K1174" s="4">
        <v>0</v>
      </c>
      <c r="L1174" s="4">
        <v>14</v>
      </c>
      <c r="M1174" s="4">
        <v>6</v>
      </c>
      <c r="N1174" s="5">
        <v>-6.7</v>
      </c>
      <c r="O1174" s="7">
        <f t="shared" si="144"/>
        <v>3</v>
      </c>
      <c r="P1174" s="7">
        <f t="shared" si="145"/>
        <v>3</v>
      </c>
      <c r="Q1174" s="7">
        <f t="shared" si="146"/>
        <v>5</v>
      </c>
      <c r="R1174" s="7">
        <f t="shared" si="147"/>
        <v>11</v>
      </c>
      <c r="S1174" s="8">
        <f t="shared" si="148"/>
        <v>102.5</v>
      </c>
      <c r="T1174" s="7" t="str">
        <f t="shared" si="149"/>
        <v>C - Entwicklungspotenzial</v>
      </c>
      <c r="U1174" s="4">
        <f>ROUND(((E1174-Hilfswerte!$B$20)/Hilfswerte!$B$21)+((F1174-Hilfswerte!$B$22)/Hilfswerte!$B$23)+((G1174-Hilfswerte!$B$24)/Hilfswerte!$B$25)+0.1*INDEX(Hilfswerte!$B$4:$B$15,MATCH(C1174,Hilfswerte!$A$4:$A$15,0)),2)</f>
        <v>-2.0099999999999998</v>
      </c>
      <c r="V1174" s="4">
        <f>ROUND(SQRT((((E1174-Hilfswerte!$B$20)/Hilfswerte!$B$21)-Hilfswerte!$B$28)^2+(((F1174-Hilfswerte!$B$22)/Hilfswerte!$B$23)-Hilfswerte!$B$29)^2+(((G1174-Hilfswerte!$B$24)/Hilfswerte!$B$25)-Hilfswerte!$B$30)^2),3)</f>
        <v>1.782</v>
      </c>
      <c r="W1174" s="4">
        <f>ROUND(E1174*Hilfswerte!$B$31,0)</f>
        <v>10483</v>
      </c>
      <c r="X1174" s="4">
        <f t="shared" si="150"/>
        <v>0</v>
      </c>
      <c r="Y1174" s="4" t="str">
        <f>IF(T1174="A - Top-Kunde","bereits Top-Kunde",IF(AND(V1174&lt;=Hilfswerte!$B$34,H1174&lt;0.5*W1174),"Hoch",IF(AND(V1174&lt;=Hilfswerte!$B$35,H1174&lt;0.7*W1174),"Mittel","Niedrig")))</f>
        <v>Niedrig</v>
      </c>
      <c r="Z1174" s="4">
        <f t="shared" si="151"/>
        <v>12</v>
      </c>
      <c r="AA1174" s="4" t="str">
        <f>IF(J1174&gt;365,"Bereits abgewandert (Segment D)",IF(Z1174&gt;=Hilfswerte!$B$38,"Rot - akut gefaehrdet",IF(Z1174&gt;=Hilfswerte!$B$39,"Gelb - beobachten","Gruen - stabil")))</f>
        <v>Gruen - stabil</v>
      </c>
    </row>
    <row r="1175" spans="1:27" ht="15" customHeight="1" x14ac:dyDescent="0.25">
      <c r="A1175" s="4" t="s">
        <v>1518</v>
      </c>
      <c r="B1175" s="4" t="s">
        <v>589</v>
      </c>
      <c r="C1175" s="4" t="s">
        <v>55</v>
      </c>
      <c r="D1175" s="4" t="s">
        <v>30</v>
      </c>
      <c r="E1175" s="4">
        <v>814</v>
      </c>
      <c r="F1175" s="5">
        <v>118.1</v>
      </c>
      <c r="G1175" s="5">
        <v>12.6</v>
      </c>
      <c r="H1175" s="6">
        <v>107570</v>
      </c>
      <c r="I1175" s="4">
        <v>3</v>
      </c>
      <c r="J1175" s="4">
        <v>59</v>
      </c>
      <c r="K1175" s="4">
        <v>0</v>
      </c>
      <c r="L1175" s="4">
        <v>-4</v>
      </c>
      <c r="M1175" s="4">
        <v>1</v>
      </c>
      <c r="N1175" s="5">
        <v>-3.7</v>
      </c>
      <c r="O1175" s="7">
        <f t="shared" si="144"/>
        <v>4</v>
      </c>
      <c r="P1175" s="7">
        <f t="shared" si="145"/>
        <v>3</v>
      </c>
      <c r="Q1175" s="7">
        <f t="shared" si="146"/>
        <v>5</v>
      </c>
      <c r="R1175" s="7">
        <f t="shared" si="147"/>
        <v>12</v>
      </c>
      <c r="S1175" s="8">
        <f t="shared" si="148"/>
        <v>118.2</v>
      </c>
      <c r="T1175" s="7" t="str">
        <f t="shared" si="149"/>
        <v>B - Kernkunde</v>
      </c>
      <c r="U1175" s="4">
        <f>ROUND(((E1175-Hilfswerte!$B$20)/Hilfswerte!$B$21)+((F1175-Hilfswerte!$B$22)/Hilfswerte!$B$23)+((G1175-Hilfswerte!$B$24)/Hilfswerte!$B$25)+0.1*INDEX(Hilfswerte!$B$4:$B$15,MATCH(C1175,Hilfswerte!$A$4:$A$15,0)),2)</f>
        <v>5.27</v>
      </c>
      <c r="V1175" s="4">
        <f>ROUND(SQRT((((E1175-Hilfswerte!$B$20)/Hilfswerte!$B$21)-Hilfswerte!$B$28)^2+(((F1175-Hilfswerte!$B$22)/Hilfswerte!$B$23)-Hilfswerte!$B$29)^2+(((G1175-Hilfswerte!$B$24)/Hilfswerte!$B$25)-Hilfswerte!$B$30)^2),3)</f>
        <v>3.13</v>
      </c>
      <c r="W1175" s="4">
        <f>ROUND(E1175*Hilfswerte!$B$31,0)</f>
        <v>167315</v>
      </c>
      <c r="X1175" s="4">
        <f t="shared" si="150"/>
        <v>59745</v>
      </c>
      <c r="Y1175" s="4" t="str">
        <f>IF(T1175="A - Top-Kunde","bereits Top-Kunde",IF(AND(V1175&lt;=Hilfswerte!$B$34,H1175&lt;0.5*W1175),"Hoch",IF(AND(V1175&lt;=Hilfswerte!$B$35,H1175&lt;0.7*W1175),"Mittel","Niedrig")))</f>
        <v>Niedrig</v>
      </c>
      <c r="Z1175" s="4">
        <f t="shared" si="151"/>
        <v>4.4000000000000004</v>
      </c>
      <c r="AA1175" s="4" t="str">
        <f>IF(J1175&gt;365,"Bereits abgewandert (Segment D)",IF(Z1175&gt;=Hilfswerte!$B$38,"Rot - akut gefaehrdet",IF(Z1175&gt;=Hilfswerte!$B$39,"Gelb - beobachten","Gruen - stabil")))</f>
        <v>Gruen - stabil</v>
      </c>
    </row>
    <row r="1176" spans="1:27" ht="15" customHeight="1" x14ac:dyDescent="0.25">
      <c r="A1176" s="4" t="s">
        <v>1519</v>
      </c>
      <c r="B1176" s="4" t="s">
        <v>1037</v>
      </c>
      <c r="C1176" s="4" t="s">
        <v>89</v>
      </c>
      <c r="D1176" s="4" t="s">
        <v>30</v>
      </c>
      <c r="E1176" s="4">
        <v>63</v>
      </c>
      <c r="F1176" s="5">
        <v>11.6</v>
      </c>
      <c r="G1176" s="5">
        <v>10.5</v>
      </c>
      <c r="H1176" s="6">
        <v>4030</v>
      </c>
      <c r="I1176" s="4">
        <v>5</v>
      </c>
      <c r="J1176" s="4">
        <v>77</v>
      </c>
      <c r="K1176" s="4">
        <v>0</v>
      </c>
      <c r="L1176" s="4">
        <v>-5</v>
      </c>
      <c r="M1176" s="4">
        <v>4</v>
      </c>
      <c r="N1176" s="5">
        <v>5.2</v>
      </c>
      <c r="O1176" s="7">
        <f t="shared" si="144"/>
        <v>4</v>
      </c>
      <c r="P1176" s="7">
        <f t="shared" si="145"/>
        <v>5</v>
      </c>
      <c r="Q1176" s="7">
        <f t="shared" si="146"/>
        <v>4</v>
      </c>
      <c r="R1176" s="7">
        <f t="shared" si="147"/>
        <v>13</v>
      </c>
      <c r="S1176" s="8">
        <f t="shared" si="148"/>
        <v>132.6</v>
      </c>
      <c r="T1176" s="7" t="str">
        <f t="shared" si="149"/>
        <v>A - Top-Kunde</v>
      </c>
      <c r="U1176" s="4">
        <f>ROUND(((E1176-Hilfswerte!$B$20)/Hilfswerte!$B$21)+((F1176-Hilfswerte!$B$22)/Hilfswerte!$B$23)+((G1176-Hilfswerte!$B$24)/Hilfswerte!$B$25)+0.1*INDEX(Hilfswerte!$B$4:$B$15,MATCH(C1176,Hilfswerte!$A$4:$A$15,0)),2)</f>
        <v>-0.2</v>
      </c>
      <c r="V1176" s="4">
        <f>ROUND(SQRT((((E1176-Hilfswerte!$B$20)/Hilfswerte!$B$21)-Hilfswerte!$B$28)^2+(((F1176-Hilfswerte!$B$22)/Hilfswerte!$B$23)-Hilfswerte!$B$29)^2+(((G1176-Hilfswerte!$B$24)/Hilfswerte!$B$25)-Hilfswerte!$B$30)^2),3)</f>
        <v>0.65800000000000003</v>
      </c>
      <c r="W1176" s="4">
        <f>ROUND(E1176*Hilfswerte!$B$31,0)</f>
        <v>12949</v>
      </c>
      <c r="X1176" s="4">
        <f t="shared" si="150"/>
        <v>8919</v>
      </c>
      <c r="Y1176" s="4" t="str">
        <f>IF(T1176="A - Top-Kunde","bereits Top-Kunde",IF(AND(V1176&lt;=Hilfswerte!$B$34,H1176&lt;0.5*W1176),"Hoch",IF(AND(V1176&lt;=Hilfswerte!$B$35,H1176&lt;0.7*W1176),"Mittel","Niedrig")))</f>
        <v>bereits Top-Kunde</v>
      </c>
      <c r="Z1176" s="4">
        <f t="shared" si="151"/>
        <v>3.9</v>
      </c>
      <c r="AA1176" s="4" t="str">
        <f>IF(J1176&gt;365,"Bereits abgewandert (Segment D)",IF(Z1176&gt;=Hilfswerte!$B$38,"Rot - akut gefaehrdet",IF(Z1176&gt;=Hilfswerte!$B$39,"Gelb - beobachten","Gruen - stabil")))</f>
        <v>Gruen - stabil</v>
      </c>
    </row>
    <row r="1177" spans="1:27" ht="15" customHeight="1" x14ac:dyDescent="0.25">
      <c r="A1177" s="4" t="s">
        <v>1520</v>
      </c>
      <c r="B1177" s="4" t="s">
        <v>559</v>
      </c>
      <c r="C1177" s="4" t="s">
        <v>65</v>
      </c>
      <c r="D1177" s="4" t="s">
        <v>106</v>
      </c>
      <c r="E1177" s="4">
        <v>197</v>
      </c>
      <c r="F1177" s="5">
        <v>46.8</v>
      </c>
      <c r="G1177" s="5">
        <v>8.3000000000000007</v>
      </c>
      <c r="H1177" s="6">
        <v>8580</v>
      </c>
      <c r="I1177" s="4">
        <v>3</v>
      </c>
      <c r="J1177" s="4">
        <v>237</v>
      </c>
      <c r="K1177" s="4">
        <v>1</v>
      </c>
      <c r="L1177" s="4">
        <v>11</v>
      </c>
      <c r="M1177" s="4">
        <v>6</v>
      </c>
      <c r="N1177" s="5">
        <v>-9.1999999999999993</v>
      </c>
      <c r="O1177" s="7">
        <f t="shared" si="144"/>
        <v>2</v>
      </c>
      <c r="P1177" s="7">
        <f t="shared" si="145"/>
        <v>3</v>
      </c>
      <c r="Q1177" s="7">
        <f t="shared" si="146"/>
        <v>5</v>
      </c>
      <c r="R1177" s="7">
        <f t="shared" si="147"/>
        <v>10</v>
      </c>
      <c r="S1177" s="8">
        <f t="shared" si="148"/>
        <v>86.1</v>
      </c>
      <c r="T1177" s="7" t="str">
        <f t="shared" si="149"/>
        <v>C - Entwicklungspotenzial</v>
      </c>
      <c r="U1177" s="4">
        <f>ROUND(((E1177-Hilfswerte!$B$20)/Hilfswerte!$B$21)+((F1177-Hilfswerte!$B$22)/Hilfswerte!$B$23)+((G1177-Hilfswerte!$B$24)/Hilfswerte!$B$25)+0.1*INDEX(Hilfswerte!$B$4:$B$15,MATCH(C1177,Hilfswerte!$A$4:$A$15,0)),2)</f>
        <v>0.31</v>
      </c>
      <c r="V1177" s="4">
        <f>ROUND(SQRT((((E1177-Hilfswerte!$B$20)/Hilfswerte!$B$21)-Hilfswerte!$B$28)^2+(((F1177-Hilfswerte!$B$22)/Hilfswerte!$B$23)-Hilfswerte!$B$29)^2+(((G1177-Hilfswerte!$B$24)/Hilfswerte!$B$25)-Hilfswerte!$B$30)^2),3)</f>
        <v>0.50700000000000001</v>
      </c>
      <c r="W1177" s="4">
        <f>ROUND(E1177*Hilfswerte!$B$31,0)</f>
        <v>40493</v>
      </c>
      <c r="X1177" s="4">
        <f t="shared" si="150"/>
        <v>31913</v>
      </c>
      <c r="Y1177" s="4" t="str">
        <f>IF(T1177="A - Top-Kunde","bereits Top-Kunde",IF(AND(V1177&lt;=Hilfswerte!$B$34,H1177&lt;0.5*W1177),"Hoch",IF(AND(V1177&lt;=Hilfswerte!$B$35,H1177&lt;0.7*W1177),"Mittel","Niedrig")))</f>
        <v>Hoch</v>
      </c>
      <c r="Z1177" s="4">
        <f t="shared" si="151"/>
        <v>20.7</v>
      </c>
      <c r="AA1177" s="4" t="str">
        <f>IF(J1177&gt;365,"Bereits abgewandert (Segment D)",IF(Z1177&gt;=Hilfswerte!$B$38,"Rot - akut gefaehrdet",IF(Z1177&gt;=Hilfswerte!$B$39,"Gelb - beobachten","Gruen - stabil")))</f>
        <v>Rot - akut gefaehrdet</v>
      </c>
    </row>
    <row r="1178" spans="1:27" ht="15" customHeight="1" x14ac:dyDescent="0.25">
      <c r="A1178" s="4" t="s">
        <v>1521</v>
      </c>
      <c r="B1178" s="4" t="s">
        <v>525</v>
      </c>
      <c r="C1178" s="4" t="s">
        <v>65</v>
      </c>
      <c r="D1178" s="4" t="s">
        <v>52</v>
      </c>
      <c r="E1178" s="4">
        <v>274</v>
      </c>
      <c r="F1178" s="5">
        <v>75.599999999999994</v>
      </c>
      <c r="G1178" s="5">
        <v>9.9</v>
      </c>
      <c r="H1178" s="6">
        <v>69420</v>
      </c>
      <c r="I1178" s="4">
        <v>3</v>
      </c>
      <c r="J1178" s="4">
        <v>272</v>
      </c>
      <c r="K1178" s="4">
        <v>0</v>
      </c>
      <c r="L1178" s="4">
        <v>4</v>
      </c>
      <c r="M1178" s="4">
        <v>2</v>
      </c>
      <c r="N1178" s="5">
        <v>-1.7</v>
      </c>
      <c r="O1178" s="7">
        <f t="shared" si="144"/>
        <v>2</v>
      </c>
      <c r="P1178" s="7">
        <f t="shared" si="145"/>
        <v>3</v>
      </c>
      <c r="Q1178" s="7">
        <f t="shared" si="146"/>
        <v>5</v>
      </c>
      <c r="R1178" s="7">
        <f t="shared" si="147"/>
        <v>10</v>
      </c>
      <c r="S1178" s="8">
        <f t="shared" si="148"/>
        <v>98</v>
      </c>
      <c r="T1178" s="7" t="str">
        <f t="shared" si="149"/>
        <v>C - Entwicklungspotenzial</v>
      </c>
      <c r="U1178" s="4">
        <f>ROUND(((E1178-Hilfswerte!$B$20)/Hilfswerte!$B$21)+((F1178-Hilfswerte!$B$22)/Hilfswerte!$B$23)+((G1178-Hilfswerte!$B$24)/Hilfswerte!$B$25)+0.1*INDEX(Hilfswerte!$B$4:$B$15,MATCH(C1178,Hilfswerte!$A$4:$A$15,0)),2)</f>
        <v>1.42</v>
      </c>
      <c r="V1178" s="4">
        <f>ROUND(SQRT((((E1178-Hilfswerte!$B$20)/Hilfswerte!$B$21)-Hilfswerte!$B$28)^2+(((F1178-Hilfswerte!$B$22)/Hilfswerte!$B$23)-Hilfswerte!$B$29)^2+(((G1178-Hilfswerte!$B$24)/Hilfswerte!$B$25)-Hilfswerte!$B$30)^2),3)</f>
        <v>0.84899999999999998</v>
      </c>
      <c r="W1178" s="4">
        <f>ROUND(E1178*Hilfswerte!$B$31,0)</f>
        <v>56320</v>
      </c>
      <c r="X1178" s="4">
        <f t="shared" si="150"/>
        <v>0</v>
      </c>
      <c r="Y1178" s="4" t="str">
        <f>IF(T1178="A - Top-Kunde","bereits Top-Kunde",IF(AND(V1178&lt;=Hilfswerte!$B$34,H1178&lt;0.5*W1178),"Hoch",IF(AND(V1178&lt;=Hilfswerte!$B$35,H1178&lt;0.7*W1178),"Mittel","Niedrig")))</f>
        <v>Niedrig</v>
      </c>
      <c r="Z1178" s="4">
        <f t="shared" si="151"/>
        <v>15.1</v>
      </c>
      <c r="AA1178" s="4" t="str">
        <f>IF(J1178&gt;365,"Bereits abgewandert (Segment D)",IF(Z1178&gt;=Hilfswerte!$B$38,"Rot - akut gefaehrdet",IF(Z1178&gt;=Hilfswerte!$B$39,"Gelb - beobachten","Gruen - stabil")))</f>
        <v>Gelb - beobachten</v>
      </c>
    </row>
    <row r="1179" spans="1:27" ht="15" customHeight="1" x14ac:dyDescent="0.25">
      <c r="A1179" s="4" t="s">
        <v>1522</v>
      </c>
      <c r="B1179" s="4" t="s">
        <v>1161</v>
      </c>
      <c r="C1179" s="4" t="s">
        <v>89</v>
      </c>
      <c r="D1179" s="4" t="s">
        <v>30</v>
      </c>
      <c r="E1179" s="4">
        <v>105</v>
      </c>
      <c r="F1179" s="5">
        <v>17.2</v>
      </c>
      <c r="G1179" s="5">
        <v>3.6</v>
      </c>
      <c r="H1179" s="6">
        <v>1410</v>
      </c>
      <c r="I1179" s="4">
        <v>1</v>
      </c>
      <c r="J1179" s="4">
        <v>23</v>
      </c>
      <c r="K1179" s="4">
        <v>0</v>
      </c>
      <c r="L1179" s="4">
        <v>-5</v>
      </c>
      <c r="M1179" s="4">
        <v>1</v>
      </c>
      <c r="N1179" s="5">
        <v>-12.9</v>
      </c>
      <c r="O1179" s="7">
        <f t="shared" si="144"/>
        <v>5</v>
      </c>
      <c r="P1179" s="7">
        <f t="shared" si="145"/>
        <v>1</v>
      </c>
      <c r="Q1179" s="7">
        <f t="shared" si="146"/>
        <v>3</v>
      </c>
      <c r="R1179" s="7">
        <f t="shared" si="147"/>
        <v>9</v>
      </c>
      <c r="S1179" s="8">
        <f t="shared" si="148"/>
        <v>83.6</v>
      </c>
      <c r="T1179" s="7" t="str">
        <f t="shared" si="149"/>
        <v>C - Entwicklungspotenzial</v>
      </c>
      <c r="U1179" s="4">
        <f>ROUND(((E1179-Hilfswerte!$B$20)/Hilfswerte!$B$21)+((F1179-Hilfswerte!$B$22)/Hilfswerte!$B$23)+((G1179-Hilfswerte!$B$24)/Hilfswerte!$B$25)+0.1*INDEX(Hilfswerte!$B$4:$B$15,MATCH(C1179,Hilfswerte!$A$4:$A$15,0)),2)</f>
        <v>-1.01</v>
      </c>
      <c r="V1179" s="4">
        <f>ROUND(SQRT((((E1179-Hilfswerte!$B$20)/Hilfswerte!$B$21)-Hilfswerte!$B$28)^2+(((F1179-Hilfswerte!$B$22)/Hilfswerte!$B$23)-Hilfswerte!$B$29)^2+(((G1179-Hilfswerte!$B$24)/Hilfswerte!$B$25)-Hilfswerte!$B$30)^2),3)</f>
        <v>1.2909999999999999</v>
      </c>
      <c r="W1179" s="4">
        <f>ROUND(E1179*Hilfswerte!$B$31,0)</f>
        <v>21582</v>
      </c>
      <c r="X1179" s="4">
        <f t="shared" si="150"/>
        <v>20172</v>
      </c>
      <c r="Y1179" s="4" t="str">
        <f>IF(T1179="A - Top-Kunde","bereits Top-Kunde",IF(AND(V1179&lt;=Hilfswerte!$B$34,H1179&lt;0.5*W1179),"Hoch",IF(AND(V1179&lt;=Hilfswerte!$B$35,H1179&lt;0.7*W1179),"Mittel","Niedrig")))</f>
        <v>Niedrig</v>
      </c>
      <c r="Z1179" s="4">
        <f t="shared" si="151"/>
        <v>6.3</v>
      </c>
      <c r="AA1179" s="4" t="str">
        <f>IF(J1179&gt;365,"Bereits abgewandert (Segment D)",IF(Z1179&gt;=Hilfswerte!$B$38,"Rot - akut gefaehrdet",IF(Z1179&gt;=Hilfswerte!$B$39,"Gelb - beobachten","Gruen - stabil")))</f>
        <v>Gruen - stabil</v>
      </c>
    </row>
    <row r="1180" spans="1:27" ht="15" customHeight="1" x14ac:dyDescent="0.25">
      <c r="A1180" s="4" t="s">
        <v>1523</v>
      </c>
      <c r="B1180" s="4" t="s">
        <v>256</v>
      </c>
      <c r="C1180" s="4" t="s">
        <v>55</v>
      </c>
      <c r="D1180" s="4" t="s">
        <v>93</v>
      </c>
      <c r="E1180" s="4">
        <v>259</v>
      </c>
      <c r="F1180" s="5">
        <v>54.5</v>
      </c>
      <c r="G1180" s="5">
        <v>21.8</v>
      </c>
      <c r="H1180" s="6">
        <v>30790</v>
      </c>
      <c r="I1180" s="4">
        <v>2</v>
      </c>
      <c r="J1180" s="4">
        <v>121</v>
      </c>
      <c r="K1180" s="4">
        <v>0</v>
      </c>
      <c r="L1180" s="4">
        <v>-5</v>
      </c>
      <c r="M1180" s="4">
        <v>4</v>
      </c>
      <c r="N1180" s="5">
        <v>-25.1</v>
      </c>
      <c r="O1180" s="7">
        <f t="shared" si="144"/>
        <v>3</v>
      </c>
      <c r="P1180" s="7">
        <f t="shared" si="145"/>
        <v>2</v>
      </c>
      <c r="Q1180" s="7">
        <f t="shared" si="146"/>
        <v>5</v>
      </c>
      <c r="R1180" s="7">
        <f t="shared" si="147"/>
        <v>10</v>
      </c>
      <c r="S1180" s="8">
        <f t="shared" si="148"/>
        <v>87.5</v>
      </c>
      <c r="T1180" s="7" t="str">
        <f t="shared" si="149"/>
        <v>C - Entwicklungspotenzial</v>
      </c>
      <c r="U1180" s="4">
        <f>ROUND(((E1180-Hilfswerte!$B$20)/Hilfswerte!$B$21)+((F1180-Hilfswerte!$B$22)/Hilfswerte!$B$23)+((G1180-Hilfswerte!$B$24)/Hilfswerte!$B$25)+0.1*INDEX(Hilfswerte!$B$4:$B$15,MATCH(C1180,Hilfswerte!$A$4:$A$15,0)),2)</f>
        <v>3.21</v>
      </c>
      <c r="V1180" s="4">
        <f>ROUND(SQRT((((E1180-Hilfswerte!$B$20)/Hilfswerte!$B$21)-Hilfswerte!$B$28)^2+(((F1180-Hilfswerte!$B$22)/Hilfswerte!$B$23)-Hilfswerte!$B$29)^2+(((G1180-Hilfswerte!$B$24)/Hilfswerte!$B$25)-Hilfswerte!$B$30)^2),3)</f>
        <v>1.7529999999999999</v>
      </c>
      <c r="W1180" s="4">
        <f>ROUND(E1180*Hilfswerte!$B$31,0)</f>
        <v>53236</v>
      </c>
      <c r="X1180" s="4">
        <f t="shared" si="150"/>
        <v>22446</v>
      </c>
      <c r="Y1180" s="4" t="str">
        <f>IF(T1180="A - Top-Kunde","bereits Top-Kunde",IF(AND(V1180&lt;=Hilfswerte!$B$34,H1180&lt;0.5*W1180),"Hoch",IF(AND(V1180&lt;=Hilfswerte!$B$35,H1180&lt;0.7*W1180),"Mittel","Niedrig")))</f>
        <v>Niedrig</v>
      </c>
      <c r="Z1180" s="4">
        <f t="shared" si="151"/>
        <v>16.100000000000001</v>
      </c>
      <c r="AA1180" s="4" t="str">
        <f>IF(J1180&gt;365,"Bereits abgewandert (Segment D)",IF(Z1180&gt;=Hilfswerte!$B$38,"Rot - akut gefaehrdet",IF(Z1180&gt;=Hilfswerte!$B$39,"Gelb - beobachten","Gruen - stabil")))</f>
        <v>Gelb - beobachten</v>
      </c>
    </row>
    <row r="1181" spans="1:27" ht="15" customHeight="1" x14ac:dyDescent="0.25">
      <c r="A1181" s="4" t="s">
        <v>1524</v>
      </c>
      <c r="B1181" s="4" t="s">
        <v>395</v>
      </c>
      <c r="C1181" s="4" t="s">
        <v>74</v>
      </c>
      <c r="D1181" s="4" t="s">
        <v>93</v>
      </c>
      <c r="E1181" s="4">
        <v>10</v>
      </c>
      <c r="F1181" s="5">
        <v>1.8</v>
      </c>
      <c r="G1181" s="5">
        <v>18.399999999999999</v>
      </c>
      <c r="H1181" s="6">
        <v>230</v>
      </c>
      <c r="I1181" s="4">
        <v>1</v>
      </c>
      <c r="J1181" s="4">
        <v>124</v>
      </c>
      <c r="K1181" s="4">
        <v>1</v>
      </c>
      <c r="L1181" s="4">
        <v>21</v>
      </c>
      <c r="M1181" s="4">
        <v>1</v>
      </c>
      <c r="N1181" s="5">
        <v>21.6</v>
      </c>
      <c r="O1181" s="7">
        <f t="shared" si="144"/>
        <v>3</v>
      </c>
      <c r="P1181" s="7">
        <f t="shared" si="145"/>
        <v>1</v>
      </c>
      <c r="Q1181" s="7">
        <f t="shared" si="146"/>
        <v>2</v>
      </c>
      <c r="R1181" s="7">
        <f t="shared" si="147"/>
        <v>6</v>
      </c>
      <c r="S1181" s="8">
        <f t="shared" si="148"/>
        <v>58.5</v>
      </c>
      <c r="T1181" s="7" t="str">
        <f t="shared" si="149"/>
        <v>C - Entwicklungspotenzial</v>
      </c>
      <c r="U1181" s="4">
        <f>ROUND(((E1181-Hilfswerte!$B$20)/Hilfswerte!$B$21)+((F1181-Hilfswerte!$B$22)/Hilfswerte!$B$23)+((G1181-Hilfswerte!$B$24)/Hilfswerte!$B$25)+0.1*INDEX(Hilfswerte!$B$4:$B$15,MATCH(C1181,Hilfswerte!$A$4:$A$15,0)),2)</f>
        <v>0.34</v>
      </c>
      <c r="V1181" s="4">
        <f>ROUND(SQRT((((E1181-Hilfswerte!$B$20)/Hilfswerte!$B$21)-Hilfswerte!$B$28)^2+(((F1181-Hilfswerte!$B$22)/Hilfswerte!$B$23)-Hilfswerte!$B$29)^2+(((G1181-Hilfswerte!$B$24)/Hilfswerte!$B$25)-Hilfswerte!$B$30)^2),3)</f>
        <v>1.474</v>
      </c>
      <c r="W1181" s="4">
        <f>ROUND(E1181*Hilfswerte!$B$31,0)</f>
        <v>2055</v>
      </c>
      <c r="X1181" s="4">
        <f t="shared" si="150"/>
        <v>1825</v>
      </c>
      <c r="Y1181" s="4" t="str">
        <f>IF(T1181="A - Top-Kunde","bereits Top-Kunde",IF(AND(V1181&lt;=Hilfswerte!$B$34,H1181&lt;0.5*W1181),"Hoch",IF(AND(V1181&lt;=Hilfswerte!$B$35,H1181&lt;0.7*W1181),"Mittel","Niedrig")))</f>
        <v>Niedrig</v>
      </c>
      <c r="Z1181" s="4">
        <f t="shared" si="151"/>
        <v>13.4</v>
      </c>
      <c r="AA1181" s="4" t="str">
        <f>IF(J1181&gt;365,"Bereits abgewandert (Segment D)",IF(Z1181&gt;=Hilfswerte!$B$38,"Rot - akut gefaehrdet",IF(Z1181&gt;=Hilfswerte!$B$39,"Gelb - beobachten","Gruen - stabil")))</f>
        <v>Gruen - stabil</v>
      </c>
    </row>
    <row r="1182" spans="1:27" ht="15" customHeight="1" x14ac:dyDescent="0.25">
      <c r="A1182" s="4" t="s">
        <v>1525</v>
      </c>
      <c r="B1182" s="4" t="s">
        <v>514</v>
      </c>
      <c r="C1182" s="4" t="s">
        <v>47</v>
      </c>
      <c r="D1182" s="4" t="s">
        <v>30</v>
      </c>
      <c r="E1182" s="4">
        <v>244</v>
      </c>
      <c r="F1182" s="5">
        <v>52.9</v>
      </c>
      <c r="G1182" s="5">
        <v>17.8</v>
      </c>
      <c r="H1182" s="6">
        <v>15760</v>
      </c>
      <c r="I1182" s="4">
        <v>2</v>
      </c>
      <c r="J1182" s="4">
        <v>242</v>
      </c>
      <c r="K1182" s="4">
        <v>0</v>
      </c>
      <c r="L1182" s="4">
        <v>12</v>
      </c>
      <c r="M1182" s="4">
        <v>2</v>
      </c>
      <c r="N1182" s="5">
        <v>-10.4</v>
      </c>
      <c r="O1182" s="7">
        <f t="shared" si="144"/>
        <v>2</v>
      </c>
      <c r="P1182" s="7">
        <f t="shared" si="145"/>
        <v>2</v>
      </c>
      <c r="Q1182" s="7">
        <f t="shared" si="146"/>
        <v>5</v>
      </c>
      <c r="R1182" s="7">
        <f t="shared" si="147"/>
        <v>9</v>
      </c>
      <c r="S1182" s="8">
        <f t="shared" si="148"/>
        <v>81.2</v>
      </c>
      <c r="T1182" s="7" t="str">
        <f t="shared" si="149"/>
        <v>C - Entwicklungspotenzial</v>
      </c>
      <c r="U1182" s="4">
        <f>ROUND(((E1182-Hilfswerte!$B$20)/Hilfswerte!$B$21)+((F1182-Hilfswerte!$B$22)/Hilfswerte!$B$23)+((G1182-Hilfswerte!$B$24)/Hilfswerte!$B$25)+0.1*INDEX(Hilfswerte!$B$4:$B$15,MATCH(C1182,Hilfswerte!$A$4:$A$15,0)),2)</f>
        <v>2.27</v>
      </c>
      <c r="V1182" s="4">
        <f>ROUND(SQRT((((E1182-Hilfswerte!$B$20)/Hilfswerte!$B$21)-Hilfswerte!$B$28)^2+(((F1182-Hilfswerte!$B$22)/Hilfswerte!$B$23)-Hilfswerte!$B$29)^2+(((G1182-Hilfswerte!$B$24)/Hilfswerte!$B$25)-Hilfswerte!$B$30)^2),3)</f>
        <v>1.1299999999999999</v>
      </c>
      <c r="W1182" s="4">
        <f>ROUND(E1182*Hilfswerte!$B$31,0)</f>
        <v>50153</v>
      </c>
      <c r="X1182" s="4">
        <f t="shared" si="150"/>
        <v>34393</v>
      </c>
      <c r="Y1182" s="4" t="str">
        <f>IF(T1182="A - Top-Kunde","bereits Top-Kunde",IF(AND(V1182&lt;=Hilfswerte!$B$34,H1182&lt;0.5*W1182),"Hoch",IF(AND(V1182&lt;=Hilfswerte!$B$35,H1182&lt;0.7*W1182),"Mittel","Niedrig")))</f>
        <v>Mittel</v>
      </c>
      <c r="Z1182" s="4">
        <f t="shared" si="151"/>
        <v>18.7</v>
      </c>
      <c r="AA1182" s="4" t="str">
        <f>IF(J1182&gt;365,"Bereits abgewandert (Segment D)",IF(Z1182&gt;=Hilfswerte!$B$38,"Rot - akut gefaehrdet",IF(Z1182&gt;=Hilfswerte!$B$39,"Gelb - beobachten","Gruen - stabil")))</f>
        <v>Gelb - beobachten</v>
      </c>
    </row>
    <row r="1183" spans="1:27" ht="15" customHeight="1" x14ac:dyDescent="0.25">
      <c r="A1183" s="4" t="s">
        <v>1526</v>
      </c>
      <c r="B1183" s="4" t="s">
        <v>282</v>
      </c>
      <c r="C1183" s="4" t="s">
        <v>33</v>
      </c>
      <c r="D1183" s="4" t="s">
        <v>30</v>
      </c>
      <c r="E1183" s="4">
        <v>302</v>
      </c>
      <c r="F1183" s="5">
        <v>53.8</v>
      </c>
      <c r="G1183" s="5">
        <v>4.4000000000000004</v>
      </c>
      <c r="H1183" s="6">
        <v>63340</v>
      </c>
      <c r="I1183" s="4">
        <v>2</v>
      </c>
      <c r="J1183" s="4">
        <v>213</v>
      </c>
      <c r="K1183" s="4">
        <v>1</v>
      </c>
      <c r="L1183" s="4">
        <v>27</v>
      </c>
      <c r="M1183" s="4">
        <v>1</v>
      </c>
      <c r="N1183" s="5">
        <v>-6.6</v>
      </c>
      <c r="O1183" s="7">
        <f t="shared" si="144"/>
        <v>2</v>
      </c>
      <c r="P1183" s="7">
        <f t="shared" si="145"/>
        <v>2</v>
      </c>
      <c r="Q1183" s="7">
        <f t="shared" si="146"/>
        <v>5</v>
      </c>
      <c r="R1183" s="7">
        <f t="shared" si="147"/>
        <v>9</v>
      </c>
      <c r="S1183" s="8">
        <f t="shared" si="148"/>
        <v>72.599999999999994</v>
      </c>
      <c r="T1183" s="7" t="str">
        <f t="shared" si="149"/>
        <v>C - Entwicklungspotenzial</v>
      </c>
      <c r="U1183" s="4">
        <f>ROUND(((E1183-Hilfswerte!$B$20)/Hilfswerte!$B$21)+((F1183-Hilfswerte!$B$22)/Hilfswerte!$B$23)+((G1183-Hilfswerte!$B$24)/Hilfswerte!$B$25)+0.1*INDEX(Hilfswerte!$B$4:$B$15,MATCH(C1183,Hilfswerte!$A$4:$A$15,0)),2)</f>
        <v>0.35</v>
      </c>
      <c r="V1183" s="4">
        <f>ROUND(SQRT((((E1183-Hilfswerte!$B$20)/Hilfswerte!$B$21)-Hilfswerte!$B$28)^2+(((F1183-Hilfswerte!$B$22)/Hilfswerte!$B$23)-Hilfswerte!$B$29)^2+(((G1183-Hilfswerte!$B$24)/Hilfswerte!$B$25)-Hilfswerte!$B$30)^2),3)</f>
        <v>1.26</v>
      </c>
      <c r="W1183" s="4">
        <f>ROUND(E1183*Hilfswerte!$B$31,0)</f>
        <v>62075</v>
      </c>
      <c r="X1183" s="4">
        <f t="shared" si="150"/>
        <v>0</v>
      </c>
      <c r="Y1183" s="4" t="str">
        <f>IF(T1183="A - Top-Kunde","bereits Top-Kunde",IF(AND(V1183&lt;=Hilfswerte!$B$34,H1183&lt;0.5*W1183),"Hoch",IF(AND(V1183&lt;=Hilfswerte!$B$35,H1183&lt;0.7*W1183),"Mittel","Niedrig")))</f>
        <v>Niedrig</v>
      </c>
      <c r="Z1183" s="4">
        <f t="shared" si="151"/>
        <v>21.7</v>
      </c>
      <c r="AA1183" s="4" t="str">
        <f>IF(J1183&gt;365,"Bereits abgewandert (Segment D)",IF(Z1183&gt;=Hilfswerte!$B$38,"Rot - akut gefaehrdet",IF(Z1183&gt;=Hilfswerte!$B$39,"Gelb - beobachten","Gruen - stabil")))</f>
        <v>Rot - akut gefaehrdet</v>
      </c>
    </row>
    <row r="1184" spans="1:27" ht="15" customHeight="1" x14ac:dyDescent="0.25">
      <c r="A1184" s="4" t="s">
        <v>1527</v>
      </c>
      <c r="B1184" s="4" t="s">
        <v>605</v>
      </c>
      <c r="C1184" s="4" t="s">
        <v>74</v>
      </c>
      <c r="D1184" s="4" t="s">
        <v>52</v>
      </c>
      <c r="E1184" s="4">
        <v>135</v>
      </c>
      <c r="F1184" s="5">
        <v>36.799999999999997</v>
      </c>
      <c r="G1184" s="5">
        <v>22</v>
      </c>
      <c r="H1184" s="6">
        <v>5980</v>
      </c>
      <c r="I1184" s="4">
        <v>1</v>
      </c>
      <c r="J1184" s="4">
        <v>164</v>
      </c>
      <c r="K1184" s="4">
        <v>0</v>
      </c>
      <c r="L1184" s="4">
        <v>0</v>
      </c>
      <c r="M1184" s="4">
        <v>5</v>
      </c>
      <c r="N1184" s="5">
        <v>8.8000000000000007</v>
      </c>
      <c r="O1184" s="7">
        <f t="shared" si="144"/>
        <v>3</v>
      </c>
      <c r="P1184" s="7">
        <f t="shared" si="145"/>
        <v>1</v>
      </c>
      <c r="Q1184" s="7">
        <f t="shared" si="146"/>
        <v>4</v>
      </c>
      <c r="R1184" s="7">
        <f t="shared" si="147"/>
        <v>8</v>
      </c>
      <c r="S1184" s="8">
        <f t="shared" si="148"/>
        <v>84.4</v>
      </c>
      <c r="T1184" s="7" t="str">
        <f t="shared" si="149"/>
        <v>C - Entwicklungspotenzial</v>
      </c>
      <c r="U1184" s="4">
        <f>ROUND(((E1184-Hilfswerte!$B$20)/Hilfswerte!$B$21)+((F1184-Hilfswerte!$B$22)/Hilfswerte!$B$23)+((G1184-Hilfswerte!$B$24)/Hilfswerte!$B$25)+0.1*INDEX(Hilfswerte!$B$4:$B$15,MATCH(C1184,Hilfswerte!$A$4:$A$15,0)),2)</f>
        <v>2.0699999999999998</v>
      </c>
      <c r="V1184" s="4">
        <f>ROUND(SQRT((((E1184-Hilfswerte!$B$20)/Hilfswerte!$B$21)-Hilfswerte!$B$28)^2+(((F1184-Hilfswerte!$B$22)/Hilfswerte!$B$23)-Hilfswerte!$B$29)^2+(((G1184-Hilfswerte!$B$24)/Hilfswerte!$B$25)-Hilfswerte!$B$30)^2),3)</f>
        <v>1.7190000000000001</v>
      </c>
      <c r="W1184" s="4">
        <f>ROUND(E1184*Hilfswerte!$B$31,0)</f>
        <v>27749</v>
      </c>
      <c r="X1184" s="4">
        <f t="shared" si="150"/>
        <v>21769</v>
      </c>
      <c r="Y1184" s="4" t="str">
        <f>IF(T1184="A - Top-Kunde","bereits Top-Kunde",IF(AND(V1184&lt;=Hilfswerte!$B$34,H1184&lt;0.5*W1184),"Hoch",IF(AND(V1184&lt;=Hilfswerte!$B$35,H1184&lt;0.7*W1184),"Mittel","Niedrig")))</f>
        <v>Niedrig</v>
      </c>
      <c r="Z1184" s="4">
        <f t="shared" si="151"/>
        <v>8.1999999999999993</v>
      </c>
      <c r="AA1184" s="4" t="str">
        <f>IF(J1184&gt;365,"Bereits abgewandert (Segment D)",IF(Z1184&gt;=Hilfswerte!$B$38,"Rot - akut gefaehrdet",IF(Z1184&gt;=Hilfswerte!$B$39,"Gelb - beobachten","Gruen - stabil")))</f>
        <v>Gruen - stabil</v>
      </c>
    </row>
    <row r="1185" spans="1:27" ht="15" customHeight="1" x14ac:dyDescent="0.25">
      <c r="A1185" s="4" t="s">
        <v>1528</v>
      </c>
      <c r="B1185" s="4" t="s">
        <v>71</v>
      </c>
      <c r="C1185" s="4" t="s">
        <v>51</v>
      </c>
      <c r="D1185" s="4" t="s">
        <v>30</v>
      </c>
      <c r="E1185" s="4">
        <v>17</v>
      </c>
      <c r="F1185" s="5">
        <v>4.9000000000000004</v>
      </c>
      <c r="G1185" s="5">
        <v>18.899999999999999</v>
      </c>
      <c r="H1185" s="6">
        <v>1740</v>
      </c>
      <c r="I1185" s="4">
        <v>4</v>
      </c>
      <c r="J1185" s="4">
        <v>6</v>
      </c>
      <c r="K1185" s="4">
        <v>0</v>
      </c>
      <c r="L1185" s="4">
        <v>3</v>
      </c>
      <c r="M1185" s="4">
        <v>6</v>
      </c>
      <c r="N1185" s="5">
        <v>29.4</v>
      </c>
      <c r="O1185" s="7">
        <f t="shared" si="144"/>
        <v>5</v>
      </c>
      <c r="P1185" s="7">
        <f t="shared" si="145"/>
        <v>4</v>
      </c>
      <c r="Q1185" s="7">
        <f t="shared" si="146"/>
        <v>3</v>
      </c>
      <c r="R1185" s="7">
        <f t="shared" si="147"/>
        <v>12</v>
      </c>
      <c r="S1185" s="8">
        <f t="shared" si="148"/>
        <v>133.80000000000001</v>
      </c>
      <c r="T1185" s="7" t="str">
        <f t="shared" si="149"/>
        <v>A - Top-Kunde</v>
      </c>
      <c r="U1185" s="4">
        <f>ROUND(((E1185-Hilfswerte!$B$20)/Hilfswerte!$B$21)+((F1185-Hilfswerte!$B$22)/Hilfswerte!$B$23)+((G1185-Hilfswerte!$B$24)/Hilfswerte!$B$25)+0.1*INDEX(Hilfswerte!$B$4:$B$15,MATCH(C1185,Hilfswerte!$A$4:$A$15,0)),2)</f>
        <v>0.87</v>
      </c>
      <c r="V1185" s="4">
        <f>ROUND(SQRT((((E1185-Hilfswerte!$B$20)/Hilfswerte!$B$21)-Hilfswerte!$B$28)^2+(((F1185-Hilfswerte!$B$22)/Hilfswerte!$B$23)-Hilfswerte!$B$29)^2+(((G1185-Hilfswerte!$B$24)/Hilfswerte!$B$25)-Hilfswerte!$B$30)^2),3)</f>
        <v>1.5009999999999999</v>
      </c>
      <c r="W1185" s="4">
        <f>ROUND(E1185*Hilfswerte!$B$31,0)</f>
        <v>3494</v>
      </c>
      <c r="X1185" s="4">
        <f t="shared" si="150"/>
        <v>1754</v>
      </c>
      <c r="Y1185" s="4" t="str">
        <f>IF(T1185="A - Top-Kunde","bereits Top-Kunde",IF(AND(V1185&lt;=Hilfswerte!$B$34,H1185&lt;0.5*W1185),"Hoch",IF(AND(V1185&lt;=Hilfswerte!$B$35,H1185&lt;0.7*W1185),"Mittel","Niedrig")))</f>
        <v>bereits Top-Kunde</v>
      </c>
      <c r="Z1185" s="4">
        <f t="shared" si="151"/>
        <v>0.9</v>
      </c>
      <c r="AA1185" s="4" t="str">
        <f>IF(J1185&gt;365,"Bereits abgewandert (Segment D)",IF(Z1185&gt;=Hilfswerte!$B$38,"Rot - akut gefaehrdet",IF(Z1185&gt;=Hilfswerte!$B$39,"Gelb - beobachten","Gruen - stabil")))</f>
        <v>Gruen - stabil</v>
      </c>
    </row>
    <row r="1186" spans="1:27" ht="15" customHeight="1" x14ac:dyDescent="0.25">
      <c r="A1186" s="4" t="s">
        <v>1529</v>
      </c>
      <c r="B1186" s="4" t="s">
        <v>212</v>
      </c>
      <c r="C1186" s="4" t="s">
        <v>29</v>
      </c>
      <c r="D1186" s="4" t="s">
        <v>30</v>
      </c>
      <c r="E1186" s="4">
        <v>22</v>
      </c>
      <c r="F1186" s="5">
        <v>6.7</v>
      </c>
      <c r="G1186" s="5">
        <v>14.4</v>
      </c>
      <c r="H1186" s="6">
        <v>1200</v>
      </c>
      <c r="I1186" s="4">
        <v>3</v>
      </c>
      <c r="J1186" s="4">
        <v>108</v>
      </c>
      <c r="K1186" s="4">
        <v>1</v>
      </c>
      <c r="L1186" s="4">
        <v>6</v>
      </c>
      <c r="M1186" s="4">
        <v>5</v>
      </c>
      <c r="N1186" s="5">
        <v>5.0999999999999996</v>
      </c>
      <c r="O1186" s="7">
        <f t="shared" si="144"/>
        <v>3</v>
      </c>
      <c r="P1186" s="7">
        <f t="shared" si="145"/>
        <v>3</v>
      </c>
      <c r="Q1186" s="7">
        <f t="shared" si="146"/>
        <v>3</v>
      </c>
      <c r="R1186" s="7">
        <f t="shared" si="147"/>
        <v>9</v>
      </c>
      <c r="S1186" s="8">
        <f t="shared" si="148"/>
        <v>84.8</v>
      </c>
      <c r="T1186" s="7" t="str">
        <f t="shared" si="149"/>
        <v>C - Entwicklungspotenzial</v>
      </c>
      <c r="U1186" s="4">
        <f>ROUND(((E1186-Hilfswerte!$B$20)/Hilfswerte!$B$21)+((F1186-Hilfswerte!$B$22)/Hilfswerte!$B$23)+((G1186-Hilfswerte!$B$24)/Hilfswerte!$B$25)+0.1*INDEX(Hilfswerte!$B$4:$B$15,MATCH(C1186,Hilfswerte!$A$4:$A$15,0)),2)</f>
        <v>0.13</v>
      </c>
      <c r="V1186" s="4">
        <f>ROUND(SQRT((((E1186-Hilfswerte!$B$20)/Hilfswerte!$B$21)-Hilfswerte!$B$28)^2+(((F1186-Hilfswerte!$B$22)/Hilfswerte!$B$23)-Hilfswerte!$B$29)^2+(((G1186-Hilfswerte!$B$24)/Hilfswerte!$B$25)-Hilfswerte!$B$30)^2),3)</f>
        <v>0.97699999999999998</v>
      </c>
      <c r="W1186" s="4">
        <f>ROUND(E1186*Hilfswerte!$B$31,0)</f>
        <v>4522</v>
      </c>
      <c r="X1186" s="4">
        <f t="shared" si="150"/>
        <v>3322</v>
      </c>
      <c r="Y1186" s="4" t="str">
        <f>IF(T1186="A - Top-Kunde","bereits Top-Kunde",IF(AND(V1186&lt;=Hilfswerte!$B$34,H1186&lt;0.5*W1186),"Hoch",IF(AND(V1186&lt;=Hilfswerte!$B$35,H1186&lt;0.7*W1186),"Mittel","Niedrig")))</f>
        <v>Mittel</v>
      </c>
      <c r="Z1186" s="4">
        <f t="shared" si="151"/>
        <v>9.6</v>
      </c>
      <c r="AA1186" s="4" t="str">
        <f>IF(J1186&gt;365,"Bereits abgewandert (Segment D)",IF(Z1186&gt;=Hilfswerte!$B$38,"Rot - akut gefaehrdet",IF(Z1186&gt;=Hilfswerte!$B$39,"Gelb - beobachten","Gruen - stabil")))</f>
        <v>Gruen - stabil</v>
      </c>
    </row>
    <row r="1187" spans="1:27" ht="15" customHeight="1" x14ac:dyDescent="0.25">
      <c r="A1187" s="4" t="s">
        <v>1530</v>
      </c>
      <c r="B1187" s="4" t="s">
        <v>369</v>
      </c>
      <c r="C1187" s="4" t="s">
        <v>55</v>
      </c>
      <c r="D1187" s="4" t="s">
        <v>30</v>
      </c>
      <c r="E1187" s="4">
        <v>115</v>
      </c>
      <c r="F1187" s="5">
        <v>14.5</v>
      </c>
      <c r="G1187" s="5">
        <v>3.4</v>
      </c>
      <c r="H1187" s="6">
        <v>5950</v>
      </c>
      <c r="I1187" s="4">
        <v>2</v>
      </c>
      <c r="J1187" s="4">
        <v>2</v>
      </c>
      <c r="K1187" s="4">
        <v>0</v>
      </c>
      <c r="L1187" s="4">
        <v>-2</v>
      </c>
      <c r="M1187" s="4">
        <v>1</v>
      </c>
      <c r="N1187" s="5">
        <v>12.3</v>
      </c>
      <c r="O1187" s="7">
        <f t="shared" si="144"/>
        <v>5</v>
      </c>
      <c r="P1187" s="7">
        <f t="shared" si="145"/>
        <v>2</v>
      </c>
      <c r="Q1187" s="7">
        <f t="shared" si="146"/>
        <v>4</v>
      </c>
      <c r="R1187" s="7">
        <f t="shared" si="147"/>
        <v>11</v>
      </c>
      <c r="S1187" s="8">
        <f t="shared" si="148"/>
        <v>116.2</v>
      </c>
      <c r="T1187" s="7" t="str">
        <f t="shared" si="149"/>
        <v>B - Kernkunde</v>
      </c>
      <c r="U1187" s="4">
        <f>ROUND(((E1187-Hilfswerte!$B$20)/Hilfswerte!$B$21)+((F1187-Hilfswerte!$B$22)/Hilfswerte!$B$23)+((G1187-Hilfswerte!$B$24)/Hilfswerte!$B$25)+0.1*INDEX(Hilfswerte!$B$4:$B$15,MATCH(C1187,Hilfswerte!$A$4:$A$15,0)),2)</f>
        <v>-1.05</v>
      </c>
      <c r="V1187" s="4">
        <f>ROUND(SQRT((((E1187-Hilfswerte!$B$20)/Hilfswerte!$B$21)-Hilfswerte!$B$28)^2+(((F1187-Hilfswerte!$B$22)/Hilfswerte!$B$23)-Hilfswerte!$B$29)^2+(((G1187-Hilfswerte!$B$24)/Hilfswerte!$B$25)-Hilfswerte!$B$30)^2),3)</f>
        <v>1.3280000000000001</v>
      </c>
      <c r="W1187" s="4">
        <f>ROUND(E1187*Hilfswerte!$B$31,0)</f>
        <v>23638</v>
      </c>
      <c r="X1187" s="4">
        <f t="shared" si="150"/>
        <v>17688</v>
      </c>
      <c r="Y1187" s="4" t="str">
        <f>IF(T1187="A - Top-Kunde","bereits Top-Kunde",IF(AND(V1187&lt;=Hilfswerte!$B$34,H1187&lt;0.5*W1187),"Hoch",IF(AND(V1187&lt;=Hilfswerte!$B$35,H1187&lt;0.7*W1187),"Mittel","Niedrig")))</f>
        <v>Niedrig</v>
      </c>
      <c r="Z1187" s="4">
        <f t="shared" si="151"/>
        <v>0.1</v>
      </c>
      <c r="AA1187" s="4" t="str">
        <f>IF(J1187&gt;365,"Bereits abgewandert (Segment D)",IF(Z1187&gt;=Hilfswerte!$B$38,"Rot - akut gefaehrdet",IF(Z1187&gt;=Hilfswerte!$B$39,"Gelb - beobachten","Gruen - stabil")))</f>
        <v>Gruen - stabil</v>
      </c>
    </row>
    <row r="1188" spans="1:27" ht="15" customHeight="1" x14ac:dyDescent="0.25">
      <c r="A1188" s="4" t="s">
        <v>1531</v>
      </c>
      <c r="B1188" s="4" t="s">
        <v>639</v>
      </c>
      <c r="C1188" s="4" t="s">
        <v>29</v>
      </c>
      <c r="D1188" s="4" t="s">
        <v>30</v>
      </c>
      <c r="E1188" s="4">
        <v>191</v>
      </c>
      <c r="F1188" s="5">
        <v>47.3</v>
      </c>
      <c r="G1188" s="5">
        <v>1.3</v>
      </c>
      <c r="H1188" s="6">
        <v>16580</v>
      </c>
      <c r="I1188" s="4">
        <v>2</v>
      </c>
      <c r="J1188" s="4">
        <v>140</v>
      </c>
      <c r="K1188" s="4">
        <v>1</v>
      </c>
      <c r="L1188" s="4">
        <v>-4</v>
      </c>
      <c r="M1188" s="4">
        <v>4</v>
      </c>
      <c r="N1188" s="5">
        <v>-10.4</v>
      </c>
      <c r="O1188" s="7">
        <f t="shared" si="144"/>
        <v>3</v>
      </c>
      <c r="P1188" s="7">
        <f t="shared" si="145"/>
        <v>2</v>
      </c>
      <c r="Q1188" s="7">
        <f t="shared" si="146"/>
        <v>5</v>
      </c>
      <c r="R1188" s="7">
        <f t="shared" si="147"/>
        <v>10</v>
      </c>
      <c r="S1188" s="8">
        <f t="shared" si="148"/>
        <v>88.8</v>
      </c>
      <c r="T1188" s="7" t="str">
        <f t="shared" si="149"/>
        <v>C - Entwicklungspotenzial</v>
      </c>
      <c r="U1188" s="4">
        <f>ROUND(((E1188-Hilfswerte!$B$20)/Hilfswerte!$B$21)+((F1188-Hilfswerte!$B$22)/Hilfswerte!$B$23)+((G1188-Hilfswerte!$B$24)/Hilfswerte!$B$25)+0.1*INDEX(Hilfswerte!$B$4:$B$15,MATCH(C1188,Hilfswerte!$A$4:$A$15,0)),2)</f>
        <v>-0.5</v>
      </c>
      <c r="V1188" s="4">
        <f>ROUND(SQRT((((E1188-Hilfswerte!$B$20)/Hilfswerte!$B$21)-Hilfswerte!$B$28)^2+(((F1188-Hilfswerte!$B$22)/Hilfswerte!$B$23)-Hilfswerte!$B$29)^2+(((G1188-Hilfswerte!$B$24)/Hilfswerte!$B$25)-Hilfswerte!$B$30)^2),3)</f>
        <v>1.5860000000000001</v>
      </c>
      <c r="W1188" s="4">
        <f>ROUND(E1188*Hilfswerte!$B$31,0)</f>
        <v>39259</v>
      </c>
      <c r="X1188" s="4">
        <f t="shared" si="150"/>
        <v>22679</v>
      </c>
      <c r="Y1188" s="4" t="str">
        <f>IF(T1188="A - Top-Kunde","bereits Top-Kunde",IF(AND(V1188&lt;=Hilfswerte!$B$34,H1188&lt;0.5*W1188),"Hoch",IF(AND(V1188&lt;=Hilfswerte!$B$35,H1188&lt;0.7*W1188),"Mittel","Niedrig")))</f>
        <v>Niedrig</v>
      </c>
      <c r="Z1188" s="4">
        <f t="shared" si="151"/>
        <v>14.2</v>
      </c>
      <c r="AA1188" s="4" t="str">
        <f>IF(J1188&gt;365,"Bereits abgewandert (Segment D)",IF(Z1188&gt;=Hilfswerte!$B$38,"Rot - akut gefaehrdet",IF(Z1188&gt;=Hilfswerte!$B$39,"Gelb - beobachten","Gruen - stabil")))</f>
        <v>Gelb - beobachten</v>
      </c>
    </row>
    <row r="1189" spans="1:27" ht="15" customHeight="1" x14ac:dyDescent="0.25">
      <c r="A1189" s="4" t="s">
        <v>1532</v>
      </c>
      <c r="B1189" s="4" t="s">
        <v>108</v>
      </c>
      <c r="C1189" s="4" t="s">
        <v>65</v>
      </c>
      <c r="D1189" s="4" t="s">
        <v>30</v>
      </c>
      <c r="E1189" s="4">
        <v>40</v>
      </c>
      <c r="F1189" s="5">
        <v>8</v>
      </c>
      <c r="G1189" s="5">
        <v>14.6</v>
      </c>
      <c r="H1189" s="6">
        <v>5300</v>
      </c>
      <c r="I1189" s="4">
        <v>2</v>
      </c>
      <c r="J1189" s="4">
        <v>63</v>
      </c>
      <c r="K1189" s="4">
        <v>1</v>
      </c>
      <c r="L1189" s="4">
        <v>-4</v>
      </c>
      <c r="M1189" s="4">
        <v>1</v>
      </c>
      <c r="N1189" s="5">
        <v>17.600000000000001</v>
      </c>
      <c r="O1189" s="7">
        <f t="shared" si="144"/>
        <v>4</v>
      </c>
      <c r="P1189" s="7">
        <f t="shared" si="145"/>
        <v>2</v>
      </c>
      <c r="Q1189" s="7">
        <f t="shared" si="146"/>
        <v>4</v>
      </c>
      <c r="R1189" s="7">
        <f t="shared" si="147"/>
        <v>10</v>
      </c>
      <c r="S1189" s="8">
        <f t="shared" si="148"/>
        <v>102.8</v>
      </c>
      <c r="T1189" s="7" t="str">
        <f t="shared" si="149"/>
        <v>C - Entwicklungspotenzial</v>
      </c>
      <c r="U1189" s="4">
        <f>ROUND(((E1189-Hilfswerte!$B$20)/Hilfswerte!$B$21)+((F1189-Hilfswerte!$B$22)/Hilfswerte!$B$23)+((G1189-Hilfswerte!$B$24)/Hilfswerte!$B$25)+0.1*INDEX(Hilfswerte!$B$4:$B$15,MATCH(C1189,Hilfswerte!$A$4:$A$15,0)),2)</f>
        <v>-0.06</v>
      </c>
      <c r="V1189" s="4">
        <f>ROUND(SQRT((((E1189-Hilfswerte!$B$20)/Hilfswerte!$B$21)-Hilfswerte!$B$28)^2+(((F1189-Hilfswerte!$B$22)/Hilfswerte!$B$23)-Hilfswerte!$B$29)^2+(((G1189-Hilfswerte!$B$24)/Hilfswerte!$B$25)-Hilfswerte!$B$30)^2),3)</f>
        <v>0.93400000000000005</v>
      </c>
      <c r="W1189" s="4">
        <f>ROUND(E1189*Hilfswerte!$B$31,0)</f>
        <v>8222</v>
      </c>
      <c r="X1189" s="4">
        <f t="shared" si="150"/>
        <v>2922</v>
      </c>
      <c r="Y1189" s="4" t="str">
        <f>IF(T1189="A - Top-Kunde","bereits Top-Kunde",IF(AND(V1189&lt;=Hilfswerte!$B$34,H1189&lt;0.5*W1189),"Hoch",IF(AND(V1189&lt;=Hilfswerte!$B$35,H1189&lt;0.7*W1189),"Mittel","Niedrig")))</f>
        <v>Mittel</v>
      </c>
      <c r="Z1189" s="4">
        <f t="shared" si="151"/>
        <v>6.2</v>
      </c>
      <c r="AA1189" s="4" t="str">
        <f>IF(J1189&gt;365,"Bereits abgewandert (Segment D)",IF(Z1189&gt;=Hilfswerte!$B$38,"Rot - akut gefaehrdet",IF(Z1189&gt;=Hilfswerte!$B$39,"Gelb - beobachten","Gruen - stabil")))</f>
        <v>Gruen - stabil</v>
      </c>
    </row>
    <row r="1190" spans="1:27" ht="15" customHeight="1" x14ac:dyDescent="0.25">
      <c r="A1190" s="4" t="s">
        <v>1533</v>
      </c>
      <c r="B1190" s="4" t="s">
        <v>919</v>
      </c>
      <c r="C1190" s="4" t="s">
        <v>55</v>
      </c>
      <c r="D1190" s="4" t="s">
        <v>30</v>
      </c>
      <c r="E1190" s="4">
        <v>297</v>
      </c>
      <c r="F1190" s="5">
        <v>31.3</v>
      </c>
      <c r="G1190" s="5">
        <v>18</v>
      </c>
      <c r="H1190" s="6">
        <v>18720</v>
      </c>
      <c r="I1190" s="4">
        <v>2</v>
      </c>
      <c r="J1190" s="4">
        <v>3</v>
      </c>
      <c r="K1190" s="4">
        <v>0</v>
      </c>
      <c r="L1190" s="4">
        <v>14</v>
      </c>
      <c r="M1190" s="4">
        <v>6</v>
      </c>
      <c r="N1190" s="5">
        <v>8.3000000000000007</v>
      </c>
      <c r="O1190" s="7">
        <f t="shared" si="144"/>
        <v>5</v>
      </c>
      <c r="P1190" s="7">
        <f t="shared" si="145"/>
        <v>2</v>
      </c>
      <c r="Q1190" s="7">
        <f t="shared" si="146"/>
        <v>5</v>
      </c>
      <c r="R1190" s="7">
        <f t="shared" si="147"/>
        <v>12</v>
      </c>
      <c r="S1190" s="8">
        <f t="shared" si="148"/>
        <v>120</v>
      </c>
      <c r="T1190" s="7" t="str">
        <f t="shared" si="149"/>
        <v>B - Kernkunde</v>
      </c>
      <c r="U1190" s="4">
        <f>ROUND(((E1190-Hilfswerte!$B$20)/Hilfswerte!$B$21)+((F1190-Hilfswerte!$B$22)/Hilfswerte!$B$23)+((G1190-Hilfswerte!$B$24)/Hilfswerte!$B$25)+0.1*INDEX(Hilfswerte!$B$4:$B$15,MATCH(C1190,Hilfswerte!$A$4:$A$15,0)),2)</f>
        <v>2.35</v>
      </c>
      <c r="V1190" s="4">
        <f>ROUND(SQRT((((E1190-Hilfswerte!$B$20)/Hilfswerte!$B$21)-Hilfswerte!$B$28)^2+(((F1190-Hilfswerte!$B$22)/Hilfswerte!$B$23)-Hilfswerte!$B$29)^2+(((G1190-Hilfswerte!$B$24)/Hilfswerte!$B$25)-Hilfswerte!$B$30)^2),3)</f>
        <v>1.218</v>
      </c>
      <c r="W1190" s="4">
        <f>ROUND(E1190*Hilfswerte!$B$31,0)</f>
        <v>61047</v>
      </c>
      <c r="X1190" s="4">
        <f t="shared" si="150"/>
        <v>42327</v>
      </c>
      <c r="Y1190" s="4" t="str">
        <f>IF(T1190="A - Top-Kunde","bereits Top-Kunde",IF(AND(V1190&lt;=Hilfswerte!$B$34,H1190&lt;0.5*W1190),"Hoch",IF(AND(V1190&lt;=Hilfswerte!$B$35,H1190&lt;0.7*W1190),"Mittel","Niedrig")))</f>
        <v>Niedrig</v>
      </c>
      <c r="Z1190" s="4">
        <f t="shared" si="151"/>
        <v>3</v>
      </c>
      <c r="AA1190" s="4" t="str">
        <f>IF(J1190&gt;365,"Bereits abgewandert (Segment D)",IF(Z1190&gt;=Hilfswerte!$B$38,"Rot - akut gefaehrdet",IF(Z1190&gt;=Hilfswerte!$B$39,"Gelb - beobachten","Gruen - stabil")))</f>
        <v>Gruen - stabil</v>
      </c>
    </row>
    <row r="1191" spans="1:27" ht="15" customHeight="1" x14ac:dyDescent="0.25">
      <c r="A1191" s="4" t="s">
        <v>1534</v>
      </c>
      <c r="B1191" s="4" t="s">
        <v>144</v>
      </c>
      <c r="C1191" s="4" t="s">
        <v>89</v>
      </c>
      <c r="D1191" s="4" t="s">
        <v>30</v>
      </c>
      <c r="E1191" s="4">
        <v>60</v>
      </c>
      <c r="F1191" s="5">
        <v>11.6</v>
      </c>
      <c r="G1191" s="5">
        <v>13.8</v>
      </c>
      <c r="H1191" s="6">
        <v>5530</v>
      </c>
      <c r="I1191" s="4">
        <v>3</v>
      </c>
      <c r="J1191" s="4">
        <v>143</v>
      </c>
      <c r="K1191" s="4">
        <v>0</v>
      </c>
      <c r="L1191" s="4">
        <v>11</v>
      </c>
      <c r="M1191" s="4">
        <v>4</v>
      </c>
      <c r="N1191" s="5">
        <v>0.7</v>
      </c>
      <c r="O1191" s="7">
        <f t="shared" si="144"/>
        <v>3</v>
      </c>
      <c r="P1191" s="7">
        <f t="shared" si="145"/>
        <v>3</v>
      </c>
      <c r="Q1191" s="7">
        <f t="shared" si="146"/>
        <v>4</v>
      </c>
      <c r="R1191" s="7">
        <f t="shared" si="147"/>
        <v>10</v>
      </c>
      <c r="S1191" s="8">
        <f t="shared" si="148"/>
        <v>97.1</v>
      </c>
      <c r="T1191" s="7" t="str">
        <f t="shared" si="149"/>
        <v>C - Entwicklungspotenzial</v>
      </c>
      <c r="U1191" s="4">
        <f>ROUND(((E1191-Hilfswerte!$B$20)/Hilfswerte!$B$21)+((F1191-Hilfswerte!$B$22)/Hilfswerte!$B$23)+((G1191-Hilfswerte!$B$24)/Hilfswerte!$B$25)+0.1*INDEX(Hilfswerte!$B$4:$B$15,MATCH(C1191,Hilfswerte!$A$4:$A$15,0)),2)</f>
        <v>0.31</v>
      </c>
      <c r="V1191" s="4">
        <f>ROUND(SQRT((((E1191-Hilfswerte!$B$20)/Hilfswerte!$B$21)-Hilfswerte!$B$28)^2+(((F1191-Hilfswerte!$B$22)/Hilfswerte!$B$23)-Hilfswerte!$B$29)^2+(((G1191-Hilfswerte!$B$24)/Hilfswerte!$B$25)-Hilfswerte!$B$30)^2),3)</f>
        <v>0.77500000000000002</v>
      </c>
      <c r="W1191" s="4">
        <f>ROUND(E1191*Hilfswerte!$B$31,0)</f>
        <v>12333</v>
      </c>
      <c r="X1191" s="4">
        <f t="shared" si="150"/>
        <v>6803</v>
      </c>
      <c r="Y1191" s="4" t="str">
        <f>IF(T1191="A - Top-Kunde","bereits Top-Kunde",IF(AND(V1191&lt;=Hilfswerte!$B$34,H1191&lt;0.5*W1191),"Hoch",IF(AND(V1191&lt;=Hilfswerte!$B$35,H1191&lt;0.7*W1191),"Mittel","Niedrig")))</f>
        <v>Hoch</v>
      </c>
      <c r="Z1191" s="4">
        <f t="shared" si="151"/>
        <v>9.4</v>
      </c>
      <c r="AA1191" s="4" t="str">
        <f>IF(J1191&gt;365,"Bereits abgewandert (Segment D)",IF(Z1191&gt;=Hilfswerte!$B$38,"Rot - akut gefaehrdet",IF(Z1191&gt;=Hilfswerte!$B$39,"Gelb - beobachten","Gruen - stabil")))</f>
        <v>Gruen - stabil</v>
      </c>
    </row>
    <row r="1192" spans="1:27" ht="15" customHeight="1" x14ac:dyDescent="0.25">
      <c r="A1192" s="4" t="s">
        <v>1535</v>
      </c>
      <c r="B1192" s="4" t="s">
        <v>703</v>
      </c>
      <c r="C1192" s="4" t="s">
        <v>74</v>
      </c>
      <c r="D1192" s="4" t="s">
        <v>30</v>
      </c>
      <c r="E1192" s="4">
        <v>59</v>
      </c>
      <c r="F1192" s="5">
        <v>11.8</v>
      </c>
      <c r="G1192" s="5">
        <v>13.2</v>
      </c>
      <c r="H1192" s="6">
        <v>5370</v>
      </c>
      <c r="I1192" s="4">
        <v>4</v>
      </c>
      <c r="J1192" s="4">
        <v>18</v>
      </c>
      <c r="K1192" s="4">
        <v>0</v>
      </c>
      <c r="L1192" s="4">
        <v>18</v>
      </c>
      <c r="M1192" s="4">
        <v>1</v>
      </c>
      <c r="N1192" s="5">
        <v>-25.7</v>
      </c>
      <c r="O1192" s="7">
        <f t="shared" si="144"/>
        <v>5</v>
      </c>
      <c r="P1192" s="7">
        <f t="shared" si="145"/>
        <v>4</v>
      </c>
      <c r="Q1192" s="7">
        <f t="shared" si="146"/>
        <v>4</v>
      </c>
      <c r="R1192" s="7">
        <f t="shared" si="147"/>
        <v>13</v>
      </c>
      <c r="S1192" s="8">
        <f t="shared" si="148"/>
        <v>111.8</v>
      </c>
      <c r="T1192" s="7" t="str">
        <f t="shared" si="149"/>
        <v>B - Kernkunde</v>
      </c>
      <c r="U1192" s="4">
        <f>ROUND(((E1192-Hilfswerte!$B$20)/Hilfswerte!$B$21)+((F1192-Hilfswerte!$B$22)/Hilfswerte!$B$23)+((G1192-Hilfswerte!$B$24)/Hilfswerte!$B$25)+0.1*INDEX(Hilfswerte!$B$4:$B$15,MATCH(C1192,Hilfswerte!$A$4:$A$15,0)),2)</f>
        <v>-0.1</v>
      </c>
      <c r="V1192" s="4">
        <f>ROUND(SQRT((((E1192-Hilfswerte!$B$20)/Hilfswerte!$B$21)-Hilfswerte!$B$28)^2+(((F1192-Hilfswerte!$B$22)/Hilfswerte!$B$23)-Hilfswerte!$B$29)^2+(((G1192-Hilfswerte!$B$24)/Hilfswerte!$B$25)-Hilfswerte!$B$30)^2),3)</f>
        <v>0.72899999999999998</v>
      </c>
      <c r="W1192" s="4">
        <f>ROUND(E1192*Hilfswerte!$B$31,0)</f>
        <v>12127</v>
      </c>
      <c r="X1192" s="4">
        <f t="shared" si="150"/>
        <v>6757</v>
      </c>
      <c r="Y1192" s="4" t="str">
        <f>IF(T1192="A - Top-Kunde","bereits Top-Kunde",IF(AND(V1192&lt;=Hilfswerte!$B$34,H1192&lt;0.5*W1192),"Hoch",IF(AND(V1192&lt;=Hilfswerte!$B$35,H1192&lt;0.7*W1192),"Mittel","Niedrig")))</f>
        <v>Hoch</v>
      </c>
      <c r="Z1192" s="4">
        <f t="shared" si="151"/>
        <v>14.8</v>
      </c>
      <c r="AA1192" s="4" t="str">
        <f>IF(J1192&gt;365,"Bereits abgewandert (Segment D)",IF(Z1192&gt;=Hilfswerte!$B$38,"Rot - akut gefaehrdet",IF(Z1192&gt;=Hilfswerte!$B$39,"Gelb - beobachten","Gruen - stabil")))</f>
        <v>Gelb - beobachten</v>
      </c>
    </row>
    <row r="1193" spans="1:27" ht="15" customHeight="1" x14ac:dyDescent="0.25">
      <c r="A1193" s="4" t="s">
        <v>1536</v>
      </c>
      <c r="B1193" s="4" t="s">
        <v>198</v>
      </c>
      <c r="C1193" s="4" t="s">
        <v>51</v>
      </c>
      <c r="D1193" s="4" t="s">
        <v>30</v>
      </c>
      <c r="E1193" s="4">
        <v>65</v>
      </c>
      <c r="F1193" s="5">
        <v>18</v>
      </c>
      <c r="G1193" s="5">
        <v>16.2</v>
      </c>
      <c r="H1193" s="6">
        <v>5830</v>
      </c>
      <c r="I1193" s="4">
        <v>2</v>
      </c>
      <c r="J1193" s="4">
        <v>355</v>
      </c>
      <c r="K1193" s="4">
        <v>1</v>
      </c>
      <c r="L1193" s="4">
        <v>37</v>
      </c>
      <c r="M1193" s="4">
        <v>6</v>
      </c>
      <c r="N1193" s="5">
        <v>2.2999999999999998</v>
      </c>
      <c r="O1193" s="7">
        <f t="shared" si="144"/>
        <v>2</v>
      </c>
      <c r="P1193" s="7">
        <f t="shared" si="145"/>
        <v>2</v>
      </c>
      <c r="Q1193" s="7">
        <f t="shared" si="146"/>
        <v>4</v>
      </c>
      <c r="R1193" s="7">
        <f t="shared" si="147"/>
        <v>8</v>
      </c>
      <c r="S1193" s="8">
        <f t="shared" si="148"/>
        <v>64.099999999999994</v>
      </c>
      <c r="T1193" s="7" t="str">
        <f t="shared" si="149"/>
        <v>C - Entwicklungspotenzial</v>
      </c>
      <c r="U1193" s="4">
        <f>ROUND(((E1193-Hilfswerte!$B$20)/Hilfswerte!$B$21)+((F1193-Hilfswerte!$B$22)/Hilfswerte!$B$23)+((G1193-Hilfswerte!$B$24)/Hilfswerte!$B$25)+0.1*INDEX(Hilfswerte!$B$4:$B$15,MATCH(C1193,Hilfswerte!$A$4:$A$15,0)),2)</f>
        <v>0.88</v>
      </c>
      <c r="V1193" s="4">
        <f>ROUND(SQRT((((E1193-Hilfswerte!$B$20)/Hilfswerte!$B$21)-Hilfswerte!$B$28)^2+(((F1193-Hilfswerte!$B$22)/Hilfswerte!$B$23)-Hilfswerte!$B$29)^2+(((G1193-Hilfswerte!$B$24)/Hilfswerte!$B$25)-Hilfswerte!$B$30)^2),3)</f>
        <v>0.97199999999999998</v>
      </c>
      <c r="W1193" s="4">
        <f>ROUND(E1193*Hilfswerte!$B$31,0)</f>
        <v>13360</v>
      </c>
      <c r="X1193" s="4">
        <f t="shared" si="150"/>
        <v>7530</v>
      </c>
      <c r="Y1193" s="4" t="str">
        <f>IF(T1193="A - Top-Kunde","bereits Top-Kunde",IF(AND(V1193&lt;=Hilfswerte!$B$34,H1193&lt;0.5*W1193),"Hoch",IF(AND(V1193&lt;=Hilfswerte!$B$35,H1193&lt;0.7*W1193),"Mittel","Niedrig")))</f>
        <v>Mittel</v>
      </c>
      <c r="Z1193" s="4">
        <f t="shared" si="151"/>
        <v>28.2</v>
      </c>
      <c r="AA1193" s="4" t="str">
        <f>IF(J1193&gt;365,"Bereits abgewandert (Segment D)",IF(Z1193&gt;=Hilfswerte!$B$38,"Rot - akut gefaehrdet",IF(Z1193&gt;=Hilfswerte!$B$39,"Gelb - beobachten","Gruen - stabil")))</f>
        <v>Rot - akut gefaehrdet</v>
      </c>
    </row>
    <row r="1194" spans="1:27" ht="15" customHeight="1" x14ac:dyDescent="0.25">
      <c r="A1194" s="4" t="s">
        <v>1537</v>
      </c>
      <c r="B1194" s="4" t="s">
        <v>441</v>
      </c>
      <c r="C1194" s="4" t="s">
        <v>74</v>
      </c>
      <c r="D1194" s="4" t="s">
        <v>122</v>
      </c>
      <c r="E1194" s="4">
        <v>15</v>
      </c>
      <c r="F1194" s="5">
        <v>4.3</v>
      </c>
      <c r="G1194" s="5">
        <v>2.2000000000000002</v>
      </c>
      <c r="H1194" s="6">
        <v>2310</v>
      </c>
      <c r="I1194" s="4">
        <v>4</v>
      </c>
      <c r="J1194" s="4">
        <v>62</v>
      </c>
      <c r="K1194" s="4">
        <v>0</v>
      </c>
      <c r="L1194" s="4">
        <v>5</v>
      </c>
      <c r="M1194" s="4">
        <v>4</v>
      </c>
      <c r="N1194" s="5">
        <v>-2.5</v>
      </c>
      <c r="O1194" s="7">
        <f t="shared" si="144"/>
        <v>4</v>
      </c>
      <c r="P1194" s="7">
        <f t="shared" si="145"/>
        <v>4</v>
      </c>
      <c r="Q1194" s="7">
        <f t="shared" si="146"/>
        <v>3</v>
      </c>
      <c r="R1194" s="7">
        <f t="shared" si="147"/>
        <v>11</v>
      </c>
      <c r="S1194" s="8">
        <f t="shared" si="148"/>
        <v>107.3</v>
      </c>
      <c r="T1194" s="7" t="str">
        <f t="shared" si="149"/>
        <v>B - Kernkunde</v>
      </c>
      <c r="U1194" s="4">
        <f>ROUND(((E1194-Hilfswerte!$B$20)/Hilfswerte!$B$21)+((F1194-Hilfswerte!$B$22)/Hilfswerte!$B$23)+((G1194-Hilfswerte!$B$24)/Hilfswerte!$B$25)+0.1*INDEX(Hilfswerte!$B$4:$B$15,MATCH(C1194,Hilfswerte!$A$4:$A$15,0)),2)</f>
        <v>-2.17</v>
      </c>
      <c r="V1194" s="4">
        <f>ROUND(SQRT((((E1194-Hilfswerte!$B$20)/Hilfswerte!$B$21)-Hilfswerte!$B$28)^2+(((F1194-Hilfswerte!$B$22)/Hilfswerte!$B$23)-Hilfswerte!$B$29)^2+(((G1194-Hilfswerte!$B$24)/Hilfswerte!$B$25)-Hilfswerte!$B$30)^2),3)</f>
        <v>1.6830000000000001</v>
      </c>
      <c r="W1194" s="4">
        <f>ROUND(E1194*Hilfswerte!$B$31,0)</f>
        <v>3083</v>
      </c>
      <c r="X1194" s="4">
        <f t="shared" si="150"/>
        <v>773</v>
      </c>
      <c r="Y1194" s="4" t="str">
        <f>IF(T1194="A - Top-Kunde","bereits Top-Kunde",IF(AND(V1194&lt;=Hilfswerte!$B$34,H1194&lt;0.5*W1194),"Hoch",IF(AND(V1194&lt;=Hilfswerte!$B$35,H1194&lt;0.7*W1194),"Mittel","Niedrig")))</f>
        <v>Niedrig</v>
      </c>
      <c r="Z1194" s="4">
        <f t="shared" si="151"/>
        <v>5.0999999999999996</v>
      </c>
      <c r="AA1194" s="4" t="str">
        <f>IF(J1194&gt;365,"Bereits abgewandert (Segment D)",IF(Z1194&gt;=Hilfswerte!$B$38,"Rot - akut gefaehrdet",IF(Z1194&gt;=Hilfswerte!$B$39,"Gelb - beobachten","Gruen - stabil")))</f>
        <v>Gruen - stabil</v>
      </c>
    </row>
    <row r="1195" spans="1:27" ht="15" customHeight="1" x14ac:dyDescent="0.25">
      <c r="A1195" s="4" t="s">
        <v>1538</v>
      </c>
      <c r="B1195" s="4" t="s">
        <v>1176</v>
      </c>
      <c r="C1195" s="4" t="s">
        <v>84</v>
      </c>
      <c r="D1195" s="4" t="s">
        <v>30</v>
      </c>
      <c r="E1195" s="4">
        <v>74</v>
      </c>
      <c r="F1195" s="5">
        <v>15.7</v>
      </c>
      <c r="G1195" s="5">
        <v>12.1</v>
      </c>
      <c r="H1195" s="6">
        <v>11790</v>
      </c>
      <c r="I1195" s="4">
        <v>5</v>
      </c>
      <c r="J1195" s="4">
        <v>57</v>
      </c>
      <c r="K1195" s="4">
        <v>0</v>
      </c>
      <c r="L1195" s="4">
        <v>11</v>
      </c>
      <c r="M1195" s="4">
        <v>6</v>
      </c>
      <c r="N1195" s="5">
        <v>20.399999999999999</v>
      </c>
      <c r="O1195" s="7">
        <f t="shared" si="144"/>
        <v>4</v>
      </c>
      <c r="P1195" s="7">
        <f t="shared" si="145"/>
        <v>5</v>
      </c>
      <c r="Q1195" s="7">
        <f t="shared" si="146"/>
        <v>5</v>
      </c>
      <c r="R1195" s="7">
        <f t="shared" si="147"/>
        <v>14</v>
      </c>
      <c r="S1195" s="8">
        <f t="shared" si="148"/>
        <v>146.9</v>
      </c>
      <c r="T1195" s="7" t="str">
        <f t="shared" si="149"/>
        <v>A - Top-Kunde</v>
      </c>
      <c r="U1195" s="4">
        <f>ROUND(((E1195-Hilfswerte!$B$20)/Hilfswerte!$B$21)+((F1195-Hilfswerte!$B$22)/Hilfswerte!$B$23)+((G1195-Hilfswerte!$B$24)/Hilfswerte!$B$25)+0.1*INDEX(Hilfswerte!$B$4:$B$15,MATCH(C1195,Hilfswerte!$A$4:$A$15,0)),2)</f>
        <v>-0.12</v>
      </c>
      <c r="V1195" s="4">
        <f>ROUND(SQRT((((E1195-Hilfswerte!$B$20)/Hilfswerte!$B$21)-Hilfswerte!$B$28)^2+(((F1195-Hilfswerte!$B$22)/Hilfswerte!$B$23)-Hilfswerte!$B$29)^2+(((G1195-Hilfswerte!$B$24)/Hilfswerte!$B$25)-Hilfswerte!$B$30)^2),3)</f>
        <v>0.57999999999999996</v>
      </c>
      <c r="W1195" s="4">
        <f>ROUND(E1195*Hilfswerte!$B$31,0)</f>
        <v>15210</v>
      </c>
      <c r="X1195" s="4">
        <f t="shared" si="150"/>
        <v>3420</v>
      </c>
      <c r="Y1195" s="4" t="str">
        <f>IF(T1195="A - Top-Kunde","bereits Top-Kunde",IF(AND(V1195&lt;=Hilfswerte!$B$34,H1195&lt;0.5*W1195),"Hoch",IF(AND(V1195&lt;=Hilfswerte!$B$35,H1195&lt;0.7*W1195),"Mittel","Niedrig")))</f>
        <v>bereits Top-Kunde</v>
      </c>
      <c r="Z1195" s="4">
        <f t="shared" si="151"/>
        <v>5.0999999999999996</v>
      </c>
      <c r="AA1195" s="4" t="str">
        <f>IF(J1195&gt;365,"Bereits abgewandert (Segment D)",IF(Z1195&gt;=Hilfswerte!$B$38,"Rot - akut gefaehrdet",IF(Z1195&gt;=Hilfswerte!$B$39,"Gelb - beobachten","Gruen - stabil")))</f>
        <v>Gruen - stabil</v>
      </c>
    </row>
    <row r="1196" spans="1:27" ht="15" customHeight="1" x14ac:dyDescent="0.25">
      <c r="A1196" s="4" t="s">
        <v>1539</v>
      </c>
      <c r="B1196" s="4" t="s">
        <v>176</v>
      </c>
      <c r="C1196" s="4" t="s">
        <v>29</v>
      </c>
      <c r="D1196" s="4" t="s">
        <v>30</v>
      </c>
      <c r="E1196" s="4">
        <v>192</v>
      </c>
      <c r="F1196" s="5">
        <v>54.5</v>
      </c>
      <c r="G1196" s="5">
        <v>13.7</v>
      </c>
      <c r="H1196" s="6">
        <v>24890</v>
      </c>
      <c r="I1196" s="4">
        <v>3</v>
      </c>
      <c r="J1196" s="4">
        <v>73</v>
      </c>
      <c r="K1196" s="4">
        <v>0</v>
      </c>
      <c r="L1196" s="4">
        <v>12</v>
      </c>
      <c r="M1196" s="4">
        <v>1</v>
      </c>
      <c r="N1196" s="5">
        <v>6.5</v>
      </c>
      <c r="O1196" s="7">
        <f t="shared" si="144"/>
        <v>4</v>
      </c>
      <c r="P1196" s="7">
        <f t="shared" si="145"/>
        <v>3</v>
      </c>
      <c r="Q1196" s="7">
        <f t="shared" si="146"/>
        <v>5</v>
      </c>
      <c r="R1196" s="7">
        <f t="shared" si="147"/>
        <v>12</v>
      </c>
      <c r="S1196" s="8">
        <f t="shared" si="148"/>
        <v>119.7</v>
      </c>
      <c r="T1196" s="7" t="str">
        <f t="shared" si="149"/>
        <v>B - Kernkunde</v>
      </c>
      <c r="U1196" s="4">
        <f>ROUND(((E1196-Hilfswerte!$B$20)/Hilfswerte!$B$21)+((F1196-Hilfswerte!$B$22)/Hilfswerte!$B$23)+((G1196-Hilfswerte!$B$24)/Hilfswerte!$B$25)+0.1*INDEX(Hilfswerte!$B$4:$B$15,MATCH(C1196,Hilfswerte!$A$4:$A$15,0)),2)</f>
        <v>1.61</v>
      </c>
      <c r="V1196" s="4">
        <f>ROUND(SQRT((((E1196-Hilfswerte!$B$20)/Hilfswerte!$B$21)-Hilfswerte!$B$28)^2+(((F1196-Hilfswerte!$B$22)/Hilfswerte!$B$23)-Hilfswerte!$B$29)^2+(((G1196-Hilfswerte!$B$24)/Hilfswerte!$B$25)-Hilfswerte!$B$30)^2),3)</f>
        <v>0.51</v>
      </c>
      <c r="W1196" s="4">
        <f>ROUND(E1196*Hilfswerte!$B$31,0)</f>
        <v>39465</v>
      </c>
      <c r="X1196" s="4">
        <f t="shared" si="150"/>
        <v>14575</v>
      </c>
      <c r="Y1196" s="4" t="str">
        <f>IF(T1196="A - Top-Kunde","bereits Top-Kunde",IF(AND(V1196&lt;=Hilfswerte!$B$34,H1196&lt;0.5*W1196),"Hoch",IF(AND(V1196&lt;=Hilfswerte!$B$35,H1196&lt;0.7*W1196),"Mittel","Niedrig")))</f>
        <v>Mittel</v>
      </c>
      <c r="Z1196" s="4">
        <f t="shared" si="151"/>
        <v>6.1</v>
      </c>
      <c r="AA1196" s="4" t="str">
        <f>IF(J1196&gt;365,"Bereits abgewandert (Segment D)",IF(Z1196&gt;=Hilfswerte!$B$38,"Rot - akut gefaehrdet",IF(Z1196&gt;=Hilfswerte!$B$39,"Gelb - beobachten","Gruen - stabil")))</f>
        <v>Gruen - stabil</v>
      </c>
    </row>
    <row r="1197" spans="1:27" ht="15" customHeight="1" x14ac:dyDescent="0.25">
      <c r="A1197" s="4" t="s">
        <v>1540</v>
      </c>
      <c r="B1197" s="4" t="s">
        <v>58</v>
      </c>
      <c r="C1197" s="4" t="s">
        <v>89</v>
      </c>
      <c r="D1197" s="4" t="s">
        <v>48</v>
      </c>
      <c r="E1197" s="4">
        <v>49</v>
      </c>
      <c r="F1197" s="5">
        <v>8.6999999999999993</v>
      </c>
      <c r="G1197" s="5">
        <v>2.6</v>
      </c>
      <c r="H1197" s="6">
        <v>0</v>
      </c>
      <c r="I1197" s="4">
        <v>0</v>
      </c>
      <c r="J1197" s="4">
        <v>603</v>
      </c>
      <c r="K1197" s="4">
        <v>0</v>
      </c>
      <c r="L1197" s="4">
        <v>2</v>
      </c>
      <c r="M1197" s="4">
        <v>0</v>
      </c>
      <c r="N1197" s="5">
        <v>-30.5</v>
      </c>
      <c r="O1197" s="7">
        <f t="shared" si="144"/>
        <v>1</v>
      </c>
      <c r="P1197" s="7">
        <f t="shared" si="145"/>
        <v>1</v>
      </c>
      <c r="Q1197" s="7">
        <f t="shared" si="146"/>
        <v>1</v>
      </c>
      <c r="R1197" s="7">
        <f t="shared" si="147"/>
        <v>3</v>
      </c>
      <c r="S1197" s="8">
        <f t="shared" si="148"/>
        <v>14.2</v>
      </c>
      <c r="T1197" s="7" t="str">
        <f t="shared" si="149"/>
        <v>D - Abwanderungsrisiko</v>
      </c>
      <c r="U1197" s="4">
        <f>ROUND(((E1197-Hilfswerte!$B$20)/Hilfswerte!$B$21)+((F1197-Hilfswerte!$B$22)/Hilfswerte!$B$23)+((G1197-Hilfswerte!$B$24)/Hilfswerte!$B$25)+0.1*INDEX(Hilfswerte!$B$4:$B$15,MATCH(C1197,Hilfswerte!$A$4:$A$15,0)),2)</f>
        <v>-1.57</v>
      </c>
      <c r="V1197" s="4">
        <f>ROUND(SQRT((((E1197-Hilfswerte!$B$20)/Hilfswerte!$B$21)-Hilfswerte!$B$28)^2+(((F1197-Hilfswerte!$B$22)/Hilfswerte!$B$23)-Hilfswerte!$B$29)^2+(((G1197-Hilfswerte!$B$24)/Hilfswerte!$B$25)-Hilfswerte!$B$30)^2),3)</f>
        <v>1.5489999999999999</v>
      </c>
      <c r="W1197" s="4">
        <f>ROUND(E1197*Hilfswerte!$B$31,0)</f>
        <v>10072</v>
      </c>
      <c r="X1197" s="4">
        <f t="shared" si="150"/>
        <v>10072</v>
      </c>
      <c r="Y1197" s="4" t="str">
        <f>IF(T1197="A - Top-Kunde","bereits Top-Kunde",IF(AND(V1197&lt;=Hilfswerte!$B$34,H1197&lt;0.5*W1197),"Hoch",IF(AND(V1197&lt;=Hilfswerte!$B$35,H1197&lt;0.7*W1197),"Mittel","Niedrig")))</f>
        <v>Niedrig</v>
      </c>
      <c r="Z1197" s="4">
        <f t="shared" si="151"/>
        <v>42.8</v>
      </c>
      <c r="AA1197" s="4" t="str">
        <f>IF(J1197&gt;365,"Bereits abgewandert (Segment D)",IF(Z1197&gt;=Hilfswerte!$B$38,"Rot - akut gefaehrdet",IF(Z1197&gt;=Hilfswerte!$B$39,"Gelb - beobachten","Gruen - stabil")))</f>
        <v>Bereits abgewandert (Segment D)</v>
      </c>
    </row>
    <row r="1198" spans="1:27" ht="15" customHeight="1" x14ac:dyDescent="0.25">
      <c r="A1198" s="4" t="s">
        <v>1541</v>
      </c>
      <c r="B1198" s="4" t="s">
        <v>645</v>
      </c>
      <c r="C1198" s="4" t="s">
        <v>55</v>
      </c>
      <c r="D1198" s="4" t="s">
        <v>30</v>
      </c>
      <c r="E1198" s="4">
        <v>127</v>
      </c>
      <c r="F1198" s="5">
        <v>20.399999999999999</v>
      </c>
      <c r="G1198" s="5">
        <v>4.5</v>
      </c>
      <c r="H1198" s="6">
        <v>16990</v>
      </c>
      <c r="I1198" s="4">
        <v>3</v>
      </c>
      <c r="J1198" s="4">
        <v>39</v>
      </c>
      <c r="K1198" s="4">
        <v>0</v>
      </c>
      <c r="L1198" s="4">
        <v>0</v>
      </c>
      <c r="M1198" s="4">
        <v>4</v>
      </c>
      <c r="N1198" s="5">
        <v>-25.5</v>
      </c>
      <c r="O1198" s="7">
        <f t="shared" si="144"/>
        <v>4</v>
      </c>
      <c r="P1198" s="7">
        <f t="shared" si="145"/>
        <v>3</v>
      </c>
      <c r="Q1198" s="7">
        <f t="shared" si="146"/>
        <v>5</v>
      </c>
      <c r="R1198" s="7">
        <f t="shared" si="147"/>
        <v>12</v>
      </c>
      <c r="S1198" s="8">
        <f t="shared" si="148"/>
        <v>107.3</v>
      </c>
      <c r="T1198" s="7" t="str">
        <f t="shared" si="149"/>
        <v>B - Kernkunde</v>
      </c>
      <c r="U1198" s="4">
        <f>ROUND(((E1198-Hilfswerte!$B$20)/Hilfswerte!$B$21)+((F1198-Hilfswerte!$B$22)/Hilfswerte!$B$23)+((G1198-Hilfswerte!$B$24)/Hilfswerte!$B$25)+0.1*INDEX(Hilfswerte!$B$4:$B$15,MATCH(C1198,Hilfswerte!$A$4:$A$15,0)),2)</f>
        <v>-0.72</v>
      </c>
      <c r="V1198" s="4">
        <f>ROUND(SQRT((((E1198-Hilfswerte!$B$20)/Hilfswerte!$B$21)-Hilfswerte!$B$28)^2+(((F1198-Hilfswerte!$B$22)/Hilfswerte!$B$23)-Hilfswerte!$B$29)^2+(((G1198-Hilfswerte!$B$24)/Hilfswerte!$B$25)-Hilfswerte!$B$30)^2),3)</f>
        <v>1.123</v>
      </c>
      <c r="W1198" s="4">
        <f>ROUND(E1198*Hilfswerte!$B$31,0)</f>
        <v>26104</v>
      </c>
      <c r="X1198" s="4">
        <f t="shared" si="150"/>
        <v>9114</v>
      </c>
      <c r="Y1198" s="4" t="str">
        <f>IF(T1198="A - Top-Kunde","bereits Top-Kunde",IF(AND(V1198&lt;=Hilfswerte!$B$34,H1198&lt;0.5*W1198),"Hoch",IF(AND(V1198&lt;=Hilfswerte!$B$35,H1198&lt;0.7*W1198),"Mittel","Niedrig")))</f>
        <v>Mittel</v>
      </c>
      <c r="Z1198" s="4">
        <f t="shared" si="151"/>
        <v>12.2</v>
      </c>
      <c r="AA1198" s="4" t="str">
        <f>IF(J1198&gt;365,"Bereits abgewandert (Segment D)",IF(Z1198&gt;=Hilfswerte!$B$38,"Rot - akut gefaehrdet",IF(Z1198&gt;=Hilfswerte!$B$39,"Gelb - beobachten","Gruen - stabil")))</f>
        <v>Gruen - stabil</v>
      </c>
    </row>
    <row r="1199" spans="1:27" ht="15" customHeight="1" x14ac:dyDescent="0.25">
      <c r="A1199" s="4" t="s">
        <v>1542</v>
      </c>
      <c r="B1199" s="4" t="s">
        <v>947</v>
      </c>
      <c r="C1199" s="4" t="s">
        <v>51</v>
      </c>
      <c r="D1199" s="4" t="s">
        <v>30</v>
      </c>
      <c r="E1199" s="4">
        <v>60</v>
      </c>
      <c r="F1199" s="5">
        <v>13</v>
      </c>
      <c r="G1199" s="5">
        <v>15.8</v>
      </c>
      <c r="H1199" s="6">
        <v>780</v>
      </c>
      <c r="I1199" s="4">
        <v>3</v>
      </c>
      <c r="J1199" s="4">
        <v>288</v>
      </c>
      <c r="K1199" s="4">
        <v>0</v>
      </c>
      <c r="L1199" s="4">
        <v>6</v>
      </c>
      <c r="M1199" s="4">
        <v>1</v>
      </c>
      <c r="N1199" s="5">
        <v>1.4</v>
      </c>
      <c r="O1199" s="7">
        <f t="shared" si="144"/>
        <v>2</v>
      </c>
      <c r="P1199" s="7">
        <f t="shared" si="145"/>
        <v>3</v>
      </c>
      <c r="Q1199" s="7">
        <f t="shared" si="146"/>
        <v>2</v>
      </c>
      <c r="R1199" s="7">
        <f t="shared" si="147"/>
        <v>7</v>
      </c>
      <c r="S1199" s="8">
        <f t="shared" si="148"/>
        <v>68.900000000000006</v>
      </c>
      <c r="T1199" s="7" t="str">
        <f t="shared" si="149"/>
        <v>C - Entwicklungspotenzial</v>
      </c>
      <c r="U1199" s="4">
        <f>ROUND(((E1199-Hilfswerte!$B$20)/Hilfswerte!$B$21)+((F1199-Hilfswerte!$B$22)/Hilfswerte!$B$23)+((G1199-Hilfswerte!$B$24)/Hilfswerte!$B$25)+0.1*INDEX(Hilfswerte!$B$4:$B$15,MATCH(C1199,Hilfswerte!$A$4:$A$15,0)),2)</f>
        <v>0.71</v>
      </c>
      <c r="V1199" s="4">
        <f>ROUND(SQRT((((E1199-Hilfswerte!$B$20)/Hilfswerte!$B$21)-Hilfswerte!$B$28)^2+(((F1199-Hilfswerte!$B$22)/Hilfswerte!$B$23)-Hilfswerte!$B$29)^2+(((G1199-Hilfswerte!$B$24)/Hilfswerte!$B$25)-Hilfswerte!$B$30)^2),3)</f>
        <v>0.96899999999999997</v>
      </c>
      <c r="W1199" s="4">
        <f>ROUND(E1199*Hilfswerte!$B$31,0)</f>
        <v>12333</v>
      </c>
      <c r="X1199" s="4">
        <f t="shared" si="150"/>
        <v>11553</v>
      </c>
      <c r="Y1199" s="4" t="str">
        <f>IF(T1199="A - Top-Kunde","bereits Top-Kunde",IF(AND(V1199&lt;=Hilfswerte!$B$34,H1199&lt;0.5*W1199),"Hoch",IF(AND(V1199&lt;=Hilfswerte!$B$35,H1199&lt;0.7*W1199),"Mittel","Niedrig")))</f>
        <v>Mittel</v>
      </c>
      <c r="Z1199" s="4">
        <f t="shared" si="151"/>
        <v>15.6</v>
      </c>
      <c r="AA1199" s="4" t="str">
        <f>IF(J1199&gt;365,"Bereits abgewandert (Segment D)",IF(Z1199&gt;=Hilfswerte!$B$38,"Rot - akut gefaehrdet",IF(Z1199&gt;=Hilfswerte!$B$39,"Gelb - beobachten","Gruen - stabil")))</f>
        <v>Gelb - beobachten</v>
      </c>
    </row>
    <row r="1200" spans="1:27" ht="15" customHeight="1" x14ac:dyDescent="0.25">
      <c r="A1200" s="4" t="s">
        <v>1543</v>
      </c>
      <c r="B1200" s="4" t="s">
        <v>144</v>
      </c>
      <c r="C1200" s="4" t="s">
        <v>33</v>
      </c>
      <c r="D1200" s="4" t="s">
        <v>30</v>
      </c>
      <c r="E1200" s="4">
        <v>37</v>
      </c>
      <c r="F1200" s="5">
        <v>5.2</v>
      </c>
      <c r="G1200" s="5">
        <v>19.100000000000001</v>
      </c>
      <c r="H1200" s="6">
        <v>150</v>
      </c>
      <c r="I1200" s="4">
        <v>1</v>
      </c>
      <c r="J1200" s="4">
        <v>202</v>
      </c>
      <c r="K1200" s="4">
        <v>0</v>
      </c>
      <c r="L1200" s="4">
        <v>-5</v>
      </c>
      <c r="M1200" s="4">
        <v>5</v>
      </c>
      <c r="N1200" s="5">
        <v>-6.8</v>
      </c>
      <c r="O1200" s="7">
        <f t="shared" si="144"/>
        <v>2</v>
      </c>
      <c r="P1200" s="7">
        <f t="shared" si="145"/>
        <v>1</v>
      </c>
      <c r="Q1200" s="7">
        <f t="shared" si="146"/>
        <v>2</v>
      </c>
      <c r="R1200" s="7">
        <f t="shared" si="147"/>
        <v>5</v>
      </c>
      <c r="S1200" s="8">
        <f t="shared" si="148"/>
        <v>46.6</v>
      </c>
      <c r="T1200" s="7" t="str">
        <f t="shared" si="149"/>
        <v>C - Entwicklungspotenzial</v>
      </c>
      <c r="U1200" s="4">
        <f>ROUND(((E1200-Hilfswerte!$B$20)/Hilfswerte!$B$21)+((F1200-Hilfswerte!$B$22)/Hilfswerte!$B$23)+((G1200-Hilfswerte!$B$24)/Hilfswerte!$B$25)+0.1*INDEX(Hilfswerte!$B$4:$B$15,MATCH(C1200,Hilfswerte!$A$4:$A$15,0)),2)</f>
        <v>0.67</v>
      </c>
      <c r="V1200" s="4">
        <f>ROUND(SQRT((((E1200-Hilfswerte!$B$20)/Hilfswerte!$B$21)-Hilfswerte!$B$28)^2+(((F1200-Hilfswerte!$B$22)/Hilfswerte!$B$23)-Hilfswerte!$B$29)^2+(((G1200-Hilfswerte!$B$24)/Hilfswerte!$B$25)-Hilfswerte!$B$30)^2),3)</f>
        <v>1.4910000000000001</v>
      </c>
      <c r="W1200" s="4">
        <f>ROUND(E1200*Hilfswerte!$B$31,0)</f>
        <v>7605</v>
      </c>
      <c r="X1200" s="4">
        <f t="shared" si="150"/>
        <v>7455</v>
      </c>
      <c r="Y1200" s="4" t="str">
        <f>IF(T1200="A - Top-Kunde","bereits Top-Kunde",IF(AND(V1200&lt;=Hilfswerte!$B$34,H1200&lt;0.5*W1200),"Hoch",IF(AND(V1200&lt;=Hilfswerte!$B$35,H1200&lt;0.7*W1200),"Mittel","Niedrig")))</f>
        <v>Niedrig</v>
      </c>
      <c r="Z1200" s="4">
        <f t="shared" si="151"/>
        <v>12.8</v>
      </c>
      <c r="AA1200" s="4" t="str">
        <f>IF(J1200&gt;365,"Bereits abgewandert (Segment D)",IF(Z1200&gt;=Hilfswerte!$B$38,"Rot - akut gefaehrdet",IF(Z1200&gt;=Hilfswerte!$B$39,"Gelb - beobachten","Gruen - stabil")))</f>
        <v>Gruen - stabil</v>
      </c>
    </row>
    <row r="1201" spans="1:27" ht="15" customHeight="1" x14ac:dyDescent="0.25">
      <c r="A1201" s="4" t="s">
        <v>1544</v>
      </c>
      <c r="B1201" s="4" t="s">
        <v>148</v>
      </c>
      <c r="C1201" s="4" t="s">
        <v>65</v>
      </c>
      <c r="D1201" s="4" t="s">
        <v>52</v>
      </c>
      <c r="E1201" s="4">
        <v>55</v>
      </c>
      <c r="F1201" s="5">
        <v>16.8</v>
      </c>
      <c r="G1201" s="5">
        <v>17.399999999999999</v>
      </c>
      <c r="H1201" s="6">
        <v>1280</v>
      </c>
      <c r="I1201" s="4">
        <v>2</v>
      </c>
      <c r="J1201" s="4">
        <v>54</v>
      </c>
      <c r="K1201" s="4">
        <v>0</v>
      </c>
      <c r="L1201" s="4">
        <v>12</v>
      </c>
      <c r="M1201" s="4">
        <v>1</v>
      </c>
      <c r="N1201" s="5">
        <v>4</v>
      </c>
      <c r="O1201" s="7">
        <f t="shared" si="144"/>
        <v>4</v>
      </c>
      <c r="P1201" s="7">
        <f t="shared" si="145"/>
        <v>2</v>
      </c>
      <c r="Q1201" s="7">
        <f t="shared" si="146"/>
        <v>3</v>
      </c>
      <c r="R1201" s="7">
        <f t="shared" si="147"/>
        <v>9</v>
      </c>
      <c r="S1201" s="8">
        <f t="shared" si="148"/>
        <v>88.4</v>
      </c>
      <c r="T1201" s="7" t="str">
        <f t="shared" si="149"/>
        <v>C - Entwicklungspotenzial</v>
      </c>
      <c r="U1201" s="4">
        <f>ROUND(((E1201-Hilfswerte!$B$20)/Hilfswerte!$B$21)+((F1201-Hilfswerte!$B$22)/Hilfswerte!$B$23)+((G1201-Hilfswerte!$B$24)/Hilfswerte!$B$25)+0.1*INDEX(Hilfswerte!$B$4:$B$15,MATCH(C1201,Hilfswerte!$A$4:$A$15,0)),2)</f>
        <v>0.61</v>
      </c>
      <c r="V1201" s="4">
        <f>ROUND(SQRT((((E1201-Hilfswerte!$B$20)/Hilfswerte!$B$21)-Hilfswerte!$B$28)^2+(((F1201-Hilfswerte!$B$22)/Hilfswerte!$B$23)-Hilfswerte!$B$29)^2+(((G1201-Hilfswerte!$B$24)/Hilfswerte!$B$25)-Hilfswerte!$B$30)^2),3)</f>
        <v>1.157</v>
      </c>
      <c r="W1201" s="4">
        <f>ROUND(E1201*Hilfswerte!$B$31,0)</f>
        <v>11305</v>
      </c>
      <c r="X1201" s="4">
        <f t="shared" si="150"/>
        <v>10025</v>
      </c>
      <c r="Y1201" s="4" t="str">
        <f>IF(T1201="A - Top-Kunde","bereits Top-Kunde",IF(AND(V1201&lt;=Hilfswerte!$B$34,H1201&lt;0.5*W1201),"Hoch",IF(AND(V1201&lt;=Hilfswerte!$B$35,H1201&lt;0.7*W1201),"Mittel","Niedrig")))</f>
        <v>Niedrig</v>
      </c>
      <c r="Z1201" s="4">
        <f t="shared" si="151"/>
        <v>5.0999999999999996</v>
      </c>
      <c r="AA1201" s="4" t="str">
        <f>IF(J1201&gt;365,"Bereits abgewandert (Segment D)",IF(Z1201&gt;=Hilfswerte!$B$38,"Rot - akut gefaehrdet",IF(Z1201&gt;=Hilfswerte!$B$39,"Gelb - beobachten","Gruen - stabil")))</f>
        <v>Gruen - stabil</v>
      </c>
    </row>
    <row r="1202" spans="1:27" ht="15" customHeight="1" x14ac:dyDescent="0.25">
      <c r="A1202" s="4" t="s">
        <v>1545</v>
      </c>
      <c r="B1202" s="4" t="s">
        <v>467</v>
      </c>
      <c r="C1202" s="4" t="s">
        <v>38</v>
      </c>
      <c r="D1202" s="4" t="s">
        <v>30</v>
      </c>
      <c r="E1202" s="4">
        <v>22</v>
      </c>
      <c r="F1202" s="5">
        <v>6.6</v>
      </c>
      <c r="G1202" s="5">
        <v>21.7</v>
      </c>
      <c r="H1202" s="6">
        <v>0</v>
      </c>
      <c r="I1202" s="4">
        <v>0</v>
      </c>
      <c r="J1202" s="4">
        <v>820</v>
      </c>
      <c r="K1202" s="4">
        <v>0</v>
      </c>
      <c r="L1202" s="4">
        <v>12</v>
      </c>
      <c r="M1202" s="4">
        <v>0</v>
      </c>
      <c r="N1202" s="5">
        <v>-86.6</v>
      </c>
      <c r="O1202" s="7">
        <f t="shared" si="144"/>
        <v>1</v>
      </c>
      <c r="P1202" s="7">
        <f t="shared" si="145"/>
        <v>1</v>
      </c>
      <c r="Q1202" s="7">
        <f t="shared" si="146"/>
        <v>1</v>
      </c>
      <c r="R1202" s="7">
        <f t="shared" si="147"/>
        <v>3</v>
      </c>
      <c r="S1202" s="8">
        <f t="shared" si="148"/>
        <v>-16.899999999999999</v>
      </c>
      <c r="T1202" s="7" t="str">
        <f t="shared" si="149"/>
        <v>D - Abwanderungsrisiko</v>
      </c>
      <c r="U1202" s="4">
        <f>ROUND(((E1202-Hilfswerte!$B$20)/Hilfswerte!$B$21)+((F1202-Hilfswerte!$B$22)/Hilfswerte!$B$23)+((G1202-Hilfswerte!$B$24)/Hilfswerte!$B$25)+0.1*INDEX(Hilfswerte!$B$4:$B$15,MATCH(C1202,Hilfswerte!$A$4:$A$15,0)),2)</f>
        <v>1.36</v>
      </c>
      <c r="V1202" s="4">
        <f>ROUND(SQRT((((E1202-Hilfswerte!$B$20)/Hilfswerte!$B$21)-Hilfswerte!$B$28)^2+(((F1202-Hilfswerte!$B$22)/Hilfswerte!$B$23)-Hilfswerte!$B$29)^2+(((G1202-Hilfswerte!$B$24)/Hilfswerte!$B$25)-Hilfswerte!$B$30)^2),3)</f>
        <v>1.8640000000000001</v>
      </c>
      <c r="W1202" s="4">
        <f>ROUND(E1202*Hilfswerte!$B$31,0)</f>
        <v>4522</v>
      </c>
      <c r="X1202" s="4">
        <f t="shared" si="150"/>
        <v>4522</v>
      </c>
      <c r="Y1202" s="4" t="str">
        <f>IF(T1202="A - Top-Kunde","bereits Top-Kunde",IF(AND(V1202&lt;=Hilfswerte!$B$34,H1202&lt;0.5*W1202),"Hoch",IF(AND(V1202&lt;=Hilfswerte!$B$35,H1202&lt;0.7*W1202),"Mittel","Niedrig")))</f>
        <v>Niedrig</v>
      </c>
      <c r="Z1202" s="4">
        <f t="shared" si="151"/>
        <v>78</v>
      </c>
      <c r="AA1202" s="4" t="str">
        <f>IF(J1202&gt;365,"Bereits abgewandert (Segment D)",IF(Z1202&gt;=Hilfswerte!$B$38,"Rot - akut gefaehrdet",IF(Z1202&gt;=Hilfswerte!$B$39,"Gelb - beobachten","Gruen - stabil")))</f>
        <v>Bereits abgewandert (Segment D)</v>
      </c>
    </row>
    <row r="1203" spans="1:27" ht="15" customHeight="1" x14ac:dyDescent="0.25">
      <c r="A1203" s="4" t="s">
        <v>1546</v>
      </c>
      <c r="B1203" s="4" t="s">
        <v>623</v>
      </c>
      <c r="C1203" s="4" t="s">
        <v>74</v>
      </c>
      <c r="D1203" s="4" t="s">
        <v>30</v>
      </c>
      <c r="E1203" s="4">
        <v>59</v>
      </c>
      <c r="F1203" s="5">
        <v>16.7</v>
      </c>
      <c r="G1203" s="5">
        <v>2.1</v>
      </c>
      <c r="H1203" s="6">
        <v>0</v>
      </c>
      <c r="I1203" s="4">
        <v>0</v>
      </c>
      <c r="J1203" s="4">
        <v>780</v>
      </c>
      <c r="K1203" s="4">
        <v>0</v>
      </c>
      <c r="L1203" s="4">
        <v>13</v>
      </c>
      <c r="M1203" s="4">
        <v>0</v>
      </c>
      <c r="N1203" s="5">
        <v>-40.5</v>
      </c>
      <c r="O1203" s="7">
        <f t="shared" si="144"/>
        <v>1</v>
      </c>
      <c r="P1203" s="7">
        <f t="shared" si="145"/>
        <v>1</v>
      </c>
      <c r="Q1203" s="7">
        <f t="shared" si="146"/>
        <v>1</v>
      </c>
      <c r="R1203" s="7">
        <f t="shared" si="147"/>
        <v>3</v>
      </c>
      <c r="S1203" s="8">
        <f t="shared" si="148"/>
        <v>5.9</v>
      </c>
      <c r="T1203" s="7" t="str">
        <f t="shared" si="149"/>
        <v>D - Abwanderungsrisiko</v>
      </c>
      <c r="U1203" s="4">
        <f>ROUND(((E1203-Hilfswerte!$B$20)/Hilfswerte!$B$21)+((F1203-Hilfswerte!$B$22)/Hilfswerte!$B$23)+((G1203-Hilfswerte!$B$24)/Hilfswerte!$B$25)+0.1*INDEX(Hilfswerte!$B$4:$B$15,MATCH(C1203,Hilfswerte!$A$4:$A$15,0)),2)</f>
        <v>-1.77</v>
      </c>
      <c r="V1203" s="4">
        <f>ROUND(SQRT((((E1203-Hilfswerte!$B$20)/Hilfswerte!$B$21)-Hilfswerte!$B$28)^2+(((F1203-Hilfswerte!$B$22)/Hilfswerte!$B$23)-Hilfswerte!$B$29)^2+(((G1203-Hilfswerte!$B$24)/Hilfswerte!$B$25)-Hilfswerte!$B$30)^2),3)</f>
        <v>1.5649999999999999</v>
      </c>
      <c r="W1203" s="4">
        <f>ROUND(E1203*Hilfswerte!$B$31,0)</f>
        <v>12127</v>
      </c>
      <c r="X1203" s="4">
        <f t="shared" si="150"/>
        <v>12127</v>
      </c>
      <c r="Y1203" s="4" t="str">
        <f>IF(T1203="A - Top-Kunde","bereits Top-Kunde",IF(AND(V1203&lt;=Hilfswerte!$B$34,H1203&lt;0.5*W1203),"Hoch",IF(AND(V1203&lt;=Hilfswerte!$B$35,H1203&lt;0.7*W1203),"Mittel","Niedrig")))</f>
        <v>Niedrig</v>
      </c>
      <c r="Z1203" s="4">
        <f t="shared" si="151"/>
        <v>57.8</v>
      </c>
      <c r="AA1203" s="4" t="str">
        <f>IF(J1203&gt;365,"Bereits abgewandert (Segment D)",IF(Z1203&gt;=Hilfswerte!$B$38,"Rot - akut gefaehrdet",IF(Z1203&gt;=Hilfswerte!$B$39,"Gelb - beobachten","Gruen - stabil")))</f>
        <v>Bereits abgewandert (Segment D)</v>
      </c>
    </row>
    <row r="1204" spans="1:27" ht="15" customHeight="1" x14ac:dyDescent="0.25">
      <c r="A1204" s="4" t="s">
        <v>1547</v>
      </c>
      <c r="B1204" s="4" t="s">
        <v>54</v>
      </c>
      <c r="C1204" s="4" t="s">
        <v>29</v>
      </c>
      <c r="D1204" s="4" t="s">
        <v>48</v>
      </c>
      <c r="E1204" s="4">
        <v>54</v>
      </c>
      <c r="F1204" s="5">
        <v>10.6</v>
      </c>
      <c r="G1204" s="5">
        <v>20.7</v>
      </c>
      <c r="H1204" s="6">
        <v>8100</v>
      </c>
      <c r="I1204" s="4">
        <v>3</v>
      </c>
      <c r="J1204" s="4">
        <v>365</v>
      </c>
      <c r="K1204" s="4">
        <v>0</v>
      </c>
      <c r="L1204" s="4">
        <v>18</v>
      </c>
      <c r="M1204" s="4">
        <v>5</v>
      </c>
      <c r="N1204" s="5">
        <v>17.2</v>
      </c>
      <c r="O1204" s="7">
        <f t="shared" si="144"/>
        <v>2</v>
      </c>
      <c r="P1204" s="7">
        <f t="shared" si="145"/>
        <v>3</v>
      </c>
      <c r="Q1204" s="7">
        <f t="shared" si="146"/>
        <v>5</v>
      </c>
      <c r="R1204" s="7">
        <f t="shared" si="147"/>
        <v>10</v>
      </c>
      <c r="S1204" s="8">
        <f t="shared" si="148"/>
        <v>103.2</v>
      </c>
      <c r="T1204" s="7" t="str">
        <f t="shared" si="149"/>
        <v>C - Entwicklungspotenzial</v>
      </c>
      <c r="U1204" s="4">
        <f>ROUND(((E1204-Hilfswerte!$B$20)/Hilfswerte!$B$21)+((F1204-Hilfswerte!$B$22)/Hilfswerte!$B$23)+((G1204-Hilfswerte!$B$24)/Hilfswerte!$B$25)+0.1*INDEX(Hilfswerte!$B$4:$B$15,MATCH(C1204,Hilfswerte!$A$4:$A$15,0)),2)</f>
        <v>1.34</v>
      </c>
      <c r="V1204" s="4">
        <f>ROUND(SQRT((((E1204-Hilfswerte!$B$20)/Hilfswerte!$B$21)-Hilfswerte!$B$28)^2+(((F1204-Hilfswerte!$B$22)/Hilfswerte!$B$23)-Hilfswerte!$B$29)^2+(((G1204-Hilfswerte!$B$24)/Hilfswerte!$B$25)-Hilfswerte!$B$30)^2),3)</f>
        <v>1.6559999999999999</v>
      </c>
      <c r="W1204" s="4">
        <f>ROUND(E1204*Hilfswerte!$B$31,0)</f>
        <v>11099</v>
      </c>
      <c r="X1204" s="4">
        <f t="shared" si="150"/>
        <v>2999</v>
      </c>
      <c r="Y1204" s="4" t="str">
        <f>IF(T1204="A - Top-Kunde","bereits Top-Kunde",IF(AND(V1204&lt;=Hilfswerte!$B$34,H1204&lt;0.5*W1204),"Hoch",IF(AND(V1204&lt;=Hilfswerte!$B$35,H1204&lt;0.7*W1204),"Mittel","Niedrig")))</f>
        <v>Niedrig</v>
      </c>
      <c r="Z1204" s="4">
        <f t="shared" si="151"/>
        <v>21.9</v>
      </c>
      <c r="AA1204" s="4" t="str">
        <f>IF(J1204&gt;365,"Bereits abgewandert (Segment D)",IF(Z1204&gt;=Hilfswerte!$B$38,"Rot - akut gefaehrdet",IF(Z1204&gt;=Hilfswerte!$B$39,"Gelb - beobachten","Gruen - stabil")))</f>
        <v>Rot - akut gefaehrdet</v>
      </c>
    </row>
    <row r="1205" spans="1:27" ht="15" customHeight="1" x14ac:dyDescent="0.25">
      <c r="A1205" s="4" t="s">
        <v>1548</v>
      </c>
      <c r="B1205" s="4" t="s">
        <v>32</v>
      </c>
      <c r="C1205" s="4" t="s">
        <v>59</v>
      </c>
      <c r="D1205" s="4" t="s">
        <v>30</v>
      </c>
      <c r="E1205" s="4">
        <v>23</v>
      </c>
      <c r="F1205" s="5">
        <v>2.7</v>
      </c>
      <c r="G1205" s="5">
        <v>12.2</v>
      </c>
      <c r="H1205" s="6">
        <v>470</v>
      </c>
      <c r="I1205" s="4">
        <v>1</v>
      </c>
      <c r="J1205" s="4">
        <v>279</v>
      </c>
      <c r="K1205" s="4">
        <v>0</v>
      </c>
      <c r="L1205" s="4">
        <v>1</v>
      </c>
      <c r="M1205" s="4">
        <v>2</v>
      </c>
      <c r="N1205" s="5">
        <v>-14.2</v>
      </c>
      <c r="O1205" s="7">
        <f t="shared" si="144"/>
        <v>2</v>
      </c>
      <c r="P1205" s="7">
        <f t="shared" si="145"/>
        <v>1</v>
      </c>
      <c r="Q1205" s="7">
        <f t="shared" si="146"/>
        <v>2</v>
      </c>
      <c r="R1205" s="7">
        <f t="shared" si="147"/>
        <v>5</v>
      </c>
      <c r="S1205" s="8">
        <f t="shared" si="148"/>
        <v>42.6</v>
      </c>
      <c r="T1205" s="7" t="str">
        <f t="shared" si="149"/>
        <v>C - Entwicklungspotenzial</v>
      </c>
      <c r="U1205" s="4">
        <f>ROUND(((E1205-Hilfswerte!$B$20)/Hilfswerte!$B$21)+((F1205-Hilfswerte!$B$22)/Hilfswerte!$B$23)+((G1205-Hilfswerte!$B$24)/Hilfswerte!$B$25)+0.1*INDEX(Hilfswerte!$B$4:$B$15,MATCH(C1205,Hilfswerte!$A$4:$A$15,0)),2)</f>
        <v>-0.63</v>
      </c>
      <c r="V1205" s="4">
        <f>ROUND(SQRT((((E1205-Hilfswerte!$B$20)/Hilfswerte!$B$21)-Hilfswerte!$B$28)^2+(((F1205-Hilfswerte!$B$22)/Hilfswerte!$B$23)-Hilfswerte!$B$29)^2+(((G1205-Hilfswerte!$B$24)/Hilfswerte!$B$25)-Hilfswerte!$B$30)^2),3)</f>
        <v>0.89600000000000002</v>
      </c>
      <c r="W1205" s="4">
        <f>ROUND(E1205*Hilfswerte!$B$31,0)</f>
        <v>4728</v>
      </c>
      <c r="X1205" s="4">
        <f t="shared" si="150"/>
        <v>4258</v>
      </c>
      <c r="Y1205" s="4" t="str">
        <f>IF(T1205="A - Top-Kunde","bereits Top-Kunde",IF(AND(V1205&lt;=Hilfswerte!$B$34,H1205&lt;0.5*W1205),"Hoch",IF(AND(V1205&lt;=Hilfswerte!$B$35,H1205&lt;0.7*W1205),"Mittel","Niedrig")))</f>
        <v>Mittel</v>
      </c>
      <c r="Z1205" s="4">
        <f t="shared" si="151"/>
        <v>19.8</v>
      </c>
      <c r="AA1205" s="4" t="str">
        <f>IF(J1205&gt;365,"Bereits abgewandert (Segment D)",IF(Z1205&gt;=Hilfswerte!$B$38,"Rot - akut gefaehrdet",IF(Z1205&gt;=Hilfswerte!$B$39,"Gelb - beobachten","Gruen - stabil")))</f>
        <v>Gelb - beobachten</v>
      </c>
    </row>
    <row r="1206" spans="1:27" ht="15" customHeight="1" x14ac:dyDescent="0.25">
      <c r="A1206" s="4" t="s">
        <v>1549</v>
      </c>
      <c r="B1206" s="4" t="s">
        <v>61</v>
      </c>
      <c r="C1206" s="4" t="s">
        <v>51</v>
      </c>
      <c r="D1206" s="4" t="s">
        <v>30</v>
      </c>
      <c r="E1206" s="4">
        <v>48</v>
      </c>
      <c r="F1206" s="5">
        <v>15.3</v>
      </c>
      <c r="G1206" s="5">
        <v>7.7</v>
      </c>
      <c r="H1206" s="6">
        <v>2280</v>
      </c>
      <c r="I1206" s="4">
        <v>3</v>
      </c>
      <c r="J1206" s="4">
        <v>62</v>
      </c>
      <c r="K1206" s="4">
        <v>0</v>
      </c>
      <c r="L1206" s="4">
        <v>13</v>
      </c>
      <c r="M1206" s="4">
        <v>5</v>
      </c>
      <c r="N1206" s="5">
        <v>-1</v>
      </c>
      <c r="O1206" s="7">
        <f t="shared" si="144"/>
        <v>4</v>
      </c>
      <c r="P1206" s="7">
        <f t="shared" si="145"/>
        <v>3</v>
      </c>
      <c r="Q1206" s="7">
        <f t="shared" si="146"/>
        <v>3</v>
      </c>
      <c r="R1206" s="7">
        <f t="shared" si="147"/>
        <v>10</v>
      </c>
      <c r="S1206" s="8">
        <f t="shared" si="148"/>
        <v>95.6</v>
      </c>
      <c r="T1206" s="7" t="str">
        <f t="shared" si="149"/>
        <v>C - Entwicklungspotenzial</v>
      </c>
      <c r="U1206" s="4">
        <f>ROUND(((E1206-Hilfswerte!$B$20)/Hilfswerte!$B$21)+((F1206-Hilfswerte!$B$22)/Hilfswerte!$B$23)+((G1206-Hilfswerte!$B$24)/Hilfswerte!$B$25)+0.1*INDEX(Hilfswerte!$B$4:$B$15,MATCH(C1206,Hilfswerte!$A$4:$A$15,0)),2)</f>
        <v>-0.59</v>
      </c>
      <c r="V1206" s="4">
        <f>ROUND(SQRT((((E1206-Hilfswerte!$B$20)/Hilfswerte!$B$21)-Hilfswerte!$B$28)^2+(((F1206-Hilfswerte!$B$22)/Hilfswerte!$B$23)-Hilfswerte!$B$29)^2+(((G1206-Hilfswerte!$B$24)/Hilfswerte!$B$25)-Hilfswerte!$B$30)^2),3)</f>
        <v>0.85599999999999998</v>
      </c>
      <c r="W1206" s="4">
        <f>ROUND(E1206*Hilfswerte!$B$31,0)</f>
        <v>9866</v>
      </c>
      <c r="X1206" s="4">
        <f t="shared" si="150"/>
        <v>7586</v>
      </c>
      <c r="Y1206" s="4" t="str">
        <f>IF(T1206="A - Top-Kunde","bereits Top-Kunde",IF(AND(V1206&lt;=Hilfswerte!$B$34,H1206&lt;0.5*W1206),"Hoch",IF(AND(V1206&lt;=Hilfswerte!$B$35,H1206&lt;0.7*W1206),"Mittel","Niedrig")))</f>
        <v>Mittel</v>
      </c>
      <c r="Z1206" s="4">
        <f t="shared" si="151"/>
        <v>6.1</v>
      </c>
      <c r="AA1206" s="4" t="str">
        <f>IF(J1206&gt;365,"Bereits abgewandert (Segment D)",IF(Z1206&gt;=Hilfswerte!$B$38,"Rot - akut gefaehrdet",IF(Z1206&gt;=Hilfswerte!$B$39,"Gelb - beobachten","Gruen - stabil")))</f>
        <v>Gruen - stabil</v>
      </c>
    </row>
    <row r="1207" spans="1:27" ht="15" customHeight="1" x14ac:dyDescent="0.25">
      <c r="A1207" s="4" t="s">
        <v>1550</v>
      </c>
      <c r="B1207" s="4" t="s">
        <v>533</v>
      </c>
      <c r="C1207" s="4" t="s">
        <v>55</v>
      </c>
      <c r="D1207" s="4" t="s">
        <v>93</v>
      </c>
      <c r="E1207" s="4">
        <v>277</v>
      </c>
      <c r="F1207" s="5">
        <v>81</v>
      </c>
      <c r="G1207" s="5">
        <v>10.8</v>
      </c>
      <c r="H1207" s="6">
        <v>20950</v>
      </c>
      <c r="I1207" s="4">
        <v>2</v>
      </c>
      <c r="J1207" s="4">
        <v>277</v>
      </c>
      <c r="K1207" s="4">
        <v>0</v>
      </c>
      <c r="L1207" s="4">
        <v>8</v>
      </c>
      <c r="M1207" s="4">
        <v>4</v>
      </c>
      <c r="N1207" s="5">
        <v>3.5</v>
      </c>
      <c r="O1207" s="7">
        <f t="shared" si="144"/>
        <v>2</v>
      </c>
      <c r="P1207" s="7">
        <f t="shared" si="145"/>
        <v>2</v>
      </c>
      <c r="Q1207" s="7">
        <f t="shared" si="146"/>
        <v>5</v>
      </c>
      <c r="R1207" s="7">
        <f t="shared" si="147"/>
        <v>9</v>
      </c>
      <c r="S1207" s="8">
        <f t="shared" si="148"/>
        <v>89.4</v>
      </c>
      <c r="T1207" s="7" t="str">
        <f t="shared" si="149"/>
        <v>C - Entwicklungspotenzial</v>
      </c>
      <c r="U1207" s="4">
        <f>ROUND(((E1207-Hilfswerte!$B$20)/Hilfswerte!$B$21)+((F1207-Hilfswerte!$B$22)/Hilfswerte!$B$23)+((G1207-Hilfswerte!$B$24)/Hilfswerte!$B$25)+0.1*INDEX(Hilfswerte!$B$4:$B$15,MATCH(C1207,Hilfswerte!$A$4:$A$15,0)),2)</f>
        <v>2.02</v>
      </c>
      <c r="V1207" s="4">
        <f>ROUND(SQRT((((E1207-Hilfswerte!$B$20)/Hilfswerte!$B$21)-Hilfswerte!$B$28)^2+(((F1207-Hilfswerte!$B$22)/Hilfswerte!$B$23)-Hilfswerte!$B$29)^2+(((G1207-Hilfswerte!$B$24)/Hilfswerte!$B$25)-Hilfswerte!$B$30)^2),3)</f>
        <v>0.91400000000000003</v>
      </c>
      <c r="W1207" s="4">
        <f>ROUND(E1207*Hilfswerte!$B$31,0)</f>
        <v>56936</v>
      </c>
      <c r="X1207" s="4">
        <f t="shared" si="150"/>
        <v>35986</v>
      </c>
      <c r="Y1207" s="4" t="str">
        <f>IF(T1207="A - Top-Kunde","bereits Top-Kunde",IF(AND(V1207&lt;=Hilfswerte!$B$34,H1207&lt;0.5*W1207),"Hoch",IF(AND(V1207&lt;=Hilfswerte!$B$35,H1207&lt;0.7*W1207),"Mittel","Niedrig")))</f>
        <v>Mittel</v>
      </c>
      <c r="Z1207" s="4">
        <f t="shared" si="151"/>
        <v>15.5</v>
      </c>
      <c r="AA1207" s="4" t="str">
        <f>IF(J1207&gt;365,"Bereits abgewandert (Segment D)",IF(Z1207&gt;=Hilfswerte!$B$38,"Rot - akut gefaehrdet",IF(Z1207&gt;=Hilfswerte!$B$39,"Gelb - beobachten","Gruen - stabil")))</f>
        <v>Gelb - beobachten</v>
      </c>
    </row>
    <row r="1208" spans="1:27" ht="15" customHeight="1" x14ac:dyDescent="0.25">
      <c r="A1208" s="4" t="s">
        <v>1551</v>
      </c>
      <c r="B1208" s="4" t="s">
        <v>369</v>
      </c>
      <c r="C1208" s="4" t="s">
        <v>29</v>
      </c>
      <c r="D1208" s="4" t="s">
        <v>30</v>
      </c>
      <c r="E1208" s="4">
        <v>130</v>
      </c>
      <c r="F1208" s="5">
        <v>32.9</v>
      </c>
      <c r="G1208" s="5">
        <v>13</v>
      </c>
      <c r="H1208" s="6">
        <v>7490</v>
      </c>
      <c r="I1208" s="4">
        <v>2</v>
      </c>
      <c r="J1208" s="4">
        <v>73</v>
      </c>
      <c r="K1208" s="4">
        <v>0</v>
      </c>
      <c r="L1208" s="4">
        <v>10</v>
      </c>
      <c r="M1208" s="4">
        <v>3</v>
      </c>
      <c r="N1208" s="5">
        <v>8.1</v>
      </c>
      <c r="O1208" s="7">
        <f t="shared" si="144"/>
        <v>4</v>
      </c>
      <c r="P1208" s="7">
        <f t="shared" si="145"/>
        <v>2</v>
      </c>
      <c r="Q1208" s="7">
        <f t="shared" si="146"/>
        <v>4</v>
      </c>
      <c r="R1208" s="7">
        <f t="shared" si="147"/>
        <v>10</v>
      </c>
      <c r="S1208" s="8">
        <f t="shared" si="148"/>
        <v>101.1</v>
      </c>
      <c r="T1208" s="7" t="str">
        <f t="shared" si="149"/>
        <v>C - Entwicklungspotenzial</v>
      </c>
      <c r="U1208" s="4">
        <f>ROUND(((E1208-Hilfswerte!$B$20)/Hilfswerte!$B$21)+((F1208-Hilfswerte!$B$22)/Hilfswerte!$B$23)+((G1208-Hilfswerte!$B$24)/Hilfswerte!$B$25)+0.1*INDEX(Hilfswerte!$B$4:$B$15,MATCH(C1208,Hilfswerte!$A$4:$A$15,0)),2)</f>
        <v>0.84</v>
      </c>
      <c r="V1208" s="4">
        <f>ROUND(SQRT((((E1208-Hilfswerte!$B$20)/Hilfswerte!$B$21)-Hilfswerte!$B$28)^2+(((F1208-Hilfswerte!$B$22)/Hilfswerte!$B$23)-Hilfswerte!$B$29)^2+(((G1208-Hilfswerte!$B$24)/Hilfswerte!$B$25)-Hilfswerte!$B$30)^2),3)</f>
        <v>0.33700000000000002</v>
      </c>
      <c r="W1208" s="4">
        <f>ROUND(E1208*Hilfswerte!$B$31,0)</f>
        <v>26721</v>
      </c>
      <c r="X1208" s="4">
        <f t="shared" si="150"/>
        <v>19231</v>
      </c>
      <c r="Y1208" s="4" t="str">
        <f>IF(T1208="A - Top-Kunde","bereits Top-Kunde",IF(AND(V1208&lt;=Hilfswerte!$B$34,H1208&lt;0.5*W1208),"Hoch",IF(AND(V1208&lt;=Hilfswerte!$B$35,H1208&lt;0.7*W1208),"Mittel","Niedrig")))</f>
        <v>Hoch</v>
      </c>
      <c r="Z1208" s="4">
        <f t="shared" si="151"/>
        <v>5.7</v>
      </c>
      <c r="AA1208" s="4" t="str">
        <f>IF(J1208&gt;365,"Bereits abgewandert (Segment D)",IF(Z1208&gt;=Hilfswerte!$B$38,"Rot - akut gefaehrdet",IF(Z1208&gt;=Hilfswerte!$B$39,"Gelb - beobachten","Gruen - stabil")))</f>
        <v>Gruen - stabil</v>
      </c>
    </row>
    <row r="1209" spans="1:27" ht="15" customHeight="1" x14ac:dyDescent="0.25">
      <c r="A1209" s="4" t="s">
        <v>1552</v>
      </c>
      <c r="B1209" s="4" t="s">
        <v>625</v>
      </c>
      <c r="C1209" s="4" t="s">
        <v>74</v>
      </c>
      <c r="D1209" s="4" t="s">
        <v>30</v>
      </c>
      <c r="E1209" s="4">
        <v>51</v>
      </c>
      <c r="F1209" s="5">
        <v>8</v>
      </c>
      <c r="G1209" s="5">
        <v>11.2</v>
      </c>
      <c r="H1209" s="6">
        <v>350</v>
      </c>
      <c r="I1209" s="4">
        <v>2</v>
      </c>
      <c r="J1209" s="4">
        <v>352</v>
      </c>
      <c r="K1209" s="4">
        <v>1</v>
      </c>
      <c r="L1209" s="4">
        <v>-3</v>
      </c>
      <c r="M1209" s="4">
        <v>4</v>
      </c>
      <c r="N1209" s="5">
        <v>3</v>
      </c>
      <c r="O1209" s="7">
        <f t="shared" si="144"/>
        <v>2</v>
      </c>
      <c r="P1209" s="7">
        <f t="shared" si="145"/>
        <v>2</v>
      </c>
      <c r="Q1209" s="7">
        <f t="shared" si="146"/>
        <v>2</v>
      </c>
      <c r="R1209" s="7">
        <f t="shared" si="147"/>
        <v>6</v>
      </c>
      <c r="S1209" s="8">
        <f t="shared" si="148"/>
        <v>55.5</v>
      </c>
      <c r="T1209" s="7" t="str">
        <f t="shared" si="149"/>
        <v>C - Entwicklungspotenzial</v>
      </c>
      <c r="U1209" s="4">
        <f>ROUND(((E1209-Hilfswerte!$B$20)/Hilfswerte!$B$21)+((F1209-Hilfswerte!$B$22)/Hilfswerte!$B$23)+((G1209-Hilfswerte!$B$24)/Hilfswerte!$B$25)+0.1*INDEX(Hilfswerte!$B$4:$B$15,MATCH(C1209,Hilfswerte!$A$4:$A$15,0)),2)</f>
        <v>-0.52</v>
      </c>
      <c r="V1209" s="4">
        <f>ROUND(SQRT((((E1209-Hilfswerte!$B$20)/Hilfswerte!$B$21)-Hilfswerte!$B$28)^2+(((F1209-Hilfswerte!$B$22)/Hilfswerte!$B$23)-Hilfswerte!$B$29)^2+(((G1209-Hilfswerte!$B$24)/Hilfswerte!$B$25)-Hilfswerte!$B$30)^2),3)</f>
        <v>0.73</v>
      </c>
      <c r="W1209" s="4">
        <f>ROUND(E1209*Hilfswerte!$B$31,0)</f>
        <v>10483</v>
      </c>
      <c r="X1209" s="4">
        <f t="shared" si="150"/>
        <v>10133</v>
      </c>
      <c r="Y1209" s="4" t="str">
        <f>IF(T1209="A - Top-Kunde","bereits Top-Kunde",IF(AND(V1209&lt;=Hilfswerte!$B$34,H1209&lt;0.5*W1209),"Hoch",IF(AND(V1209&lt;=Hilfswerte!$B$35,H1209&lt;0.7*W1209),"Mittel","Niedrig")))</f>
        <v>Hoch</v>
      </c>
      <c r="Z1209" s="4">
        <f t="shared" si="151"/>
        <v>20.6</v>
      </c>
      <c r="AA1209" s="4" t="str">
        <f>IF(J1209&gt;365,"Bereits abgewandert (Segment D)",IF(Z1209&gt;=Hilfswerte!$B$38,"Rot - akut gefaehrdet",IF(Z1209&gt;=Hilfswerte!$B$39,"Gelb - beobachten","Gruen - stabil")))</f>
        <v>Rot - akut gefaehrdet</v>
      </c>
    </row>
    <row r="1210" spans="1:27" ht="15" customHeight="1" x14ac:dyDescent="0.25">
      <c r="A1210" s="4" t="s">
        <v>1553</v>
      </c>
      <c r="B1210" s="4" t="s">
        <v>797</v>
      </c>
      <c r="C1210" s="4" t="s">
        <v>62</v>
      </c>
      <c r="D1210" s="4" t="s">
        <v>30</v>
      </c>
      <c r="E1210" s="4">
        <v>11</v>
      </c>
      <c r="F1210" s="5">
        <v>2.2000000000000002</v>
      </c>
      <c r="G1210" s="5">
        <v>12.5</v>
      </c>
      <c r="H1210" s="6">
        <v>2280</v>
      </c>
      <c r="I1210" s="4">
        <v>6</v>
      </c>
      <c r="J1210" s="4">
        <v>1</v>
      </c>
      <c r="K1210" s="4">
        <v>2</v>
      </c>
      <c r="L1210" s="4">
        <v>30</v>
      </c>
      <c r="M1210" s="4">
        <v>5</v>
      </c>
      <c r="N1210" s="5">
        <v>2.2999999999999998</v>
      </c>
      <c r="O1210" s="7">
        <f t="shared" si="144"/>
        <v>5</v>
      </c>
      <c r="P1210" s="7">
        <f t="shared" si="145"/>
        <v>5</v>
      </c>
      <c r="Q1210" s="7">
        <f t="shared" si="146"/>
        <v>3</v>
      </c>
      <c r="R1210" s="7">
        <f t="shared" si="147"/>
        <v>13</v>
      </c>
      <c r="S1210" s="8">
        <f t="shared" si="148"/>
        <v>110.2</v>
      </c>
      <c r="T1210" s="7" t="str">
        <f t="shared" si="149"/>
        <v>B - Kernkunde</v>
      </c>
      <c r="U1210" s="4">
        <f>ROUND(((E1210-Hilfswerte!$B$20)/Hilfswerte!$B$21)+((F1210-Hilfswerte!$B$22)/Hilfswerte!$B$23)+((G1210-Hilfswerte!$B$24)/Hilfswerte!$B$25)+0.1*INDEX(Hilfswerte!$B$4:$B$15,MATCH(C1210,Hilfswerte!$A$4:$A$15,0)),2)</f>
        <v>-0.15</v>
      </c>
      <c r="V1210" s="4">
        <f>ROUND(SQRT((((E1210-Hilfswerte!$B$20)/Hilfswerte!$B$21)-Hilfswerte!$B$28)^2+(((F1210-Hilfswerte!$B$22)/Hilfswerte!$B$23)-Hilfswerte!$B$29)^2+(((G1210-Hilfswerte!$B$24)/Hilfswerte!$B$25)-Hilfswerte!$B$30)^2),3)</f>
        <v>0.94699999999999995</v>
      </c>
      <c r="W1210" s="4">
        <f>ROUND(E1210*Hilfswerte!$B$31,0)</f>
        <v>2261</v>
      </c>
      <c r="X1210" s="4">
        <f t="shared" si="150"/>
        <v>0</v>
      </c>
      <c r="Y1210" s="4" t="str">
        <f>IF(T1210="A - Top-Kunde","bereits Top-Kunde",IF(AND(V1210&lt;=Hilfswerte!$B$34,H1210&lt;0.5*W1210),"Hoch",IF(AND(V1210&lt;=Hilfswerte!$B$35,H1210&lt;0.7*W1210),"Mittel","Niedrig")))</f>
        <v>Niedrig</v>
      </c>
      <c r="Z1210" s="4">
        <f t="shared" si="151"/>
        <v>12.1</v>
      </c>
      <c r="AA1210" s="4" t="str">
        <f>IF(J1210&gt;365,"Bereits abgewandert (Segment D)",IF(Z1210&gt;=Hilfswerte!$B$38,"Rot - akut gefaehrdet",IF(Z1210&gt;=Hilfswerte!$B$39,"Gelb - beobachten","Gruen - stabil")))</f>
        <v>Gruen - stabil</v>
      </c>
    </row>
    <row r="1211" spans="1:27" ht="15" customHeight="1" x14ac:dyDescent="0.25">
      <c r="A1211" s="4" t="s">
        <v>1554</v>
      </c>
      <c r="B1211" s="4" t="s">
        <v>870</v>
      </c>
      <c r="C1211" s="4" t="s">
        <v>74</v>
      </c>
      <c r="D1211" s="4" t="s">
        <v>30</v>
      </c>
      <c r="E1211" s="4">
        <v>13</v>
      </c>
      <c r="F1211" s="5">
        <v>2.1</v>
      </c>
      <c r="G1211" s="5">
        <v>15.5</v>
      </c>
      <c r="H1211" s="6">
        <v>1230</v>
      </c>
      <c r="I1211" s="4">
        <v>2</v>
      </c>
      <c r="J1211" s="4">
        <v>67</v>
      </c>
      <c r="K1211" s="4">
        <v>0</v>
      </c>
      <c r="L1211" s="4">
        <v>11</v>
      </c>
      <c r="M1211" s="4">
        <v>2</v>
      </c>
      <c r="N1211" s="5">
        <v>19.5</v>
      </c>
      <c r="O1211" s="7">
        <f t="shared" si="144"/>
        <v>4</v>
      </c>
      <c r="P1211" s="7">
        <f t="shared" si="145"/>
        <v>2</v>
      </c>
      <c r="Q1211" s="7">
        <f t="shared" si="146"/>
        <v>3</v>
      </c>
      <c r="R1211" s="7">
        <f t="shared" si="147"/>
        <v>9</v>
      </c>
      <c r="S1211" s="8">
        <f t="shared" si="148"/>
        <v>96.5</v>
      </c>
      <c r="T1211" s="7" t="str">
        <f t="shared" si="149"/>
        <v>C - Entwicklungspotenzial</v>
      </c>
      <c r="U1211" s="4">
        <f>ROUND(((E1211-Hilfswerte!$B$20)/Hilfswerte!$B$21)+((F1211-Hilfswerte!$B$22)/Hilfswerte!$B$23)+((G1211-Hilfswerte!$B$24)/Hilfswerte!$B$25)+0.1*INDEX(Hilfswerte!$B$4:$B$15,MATCH(C1211,Hilfswerte!$A$4:$A$15,0)),2)</f>
        <v>-0.11</v>
      </c>
      <c r="V1211" s="4">
        <f>ROUND(SQRT((((E1211-Hilfswerte!$B$20)/Hilfswerte!$B$21)-Hilfswerte!$B$28)^2+(((F1211-Hilfswerte!$B$22)/Hilfswerte!$B$23)-Hilfswerte!$B$29)^2+(((G1211-Hilfswerte!$B$24)/Hilfswerte!$B$25)-Hilfswerte!$B$30)^2),3)</f>
        <v>1.145</v>
      </c>
      <c r="W1211" s="4">
        <f>ROUND(E1211*Hilfswerte!$B$31,0)</f>
        <v>2672</v>
      </c>
      <c r="X1211" s="4">
        <f t="shared" si="150"/>
        <v>1442</v>
      </c>
      <c r="Y1211" s="4" t="str">
        <f>IF(T1211="A - Top-Kunde","bereits Top-Kunde",IF(AND(V1211&lt;=Hilfswerte!$B$34,H1211&lt;0.5*W1211),"Hoch",IF(AND(V1211&lt;=Hilfswerte!$B$35,H1211&lt;0.7*W1211),"Mittel","Niedrig")))</f>
        <v>Mittel</v>
      </c>
      <c r="Z1211" s="4">
        <f t="shared" si="151"/>
        <v>5.6</v>
      </c>
      <c r="AA1211" s="4" t="str">
        <f>IF(J1211&gt;365,"Bereits abgewandert (Segment D)",IF(Z1211&gt;=Hilfswerte!$B$38,"Rot - akut gefaehrdet",IF(Z1211&gt;=Hilfswerte!$B$39,"Gelb - beobachten","Gruen - stabil")))</f>
        <v>Gruen - stabil</v>
      </c>
    </row>
    <row r="1212" spans="1:27" ht="15" customHeight="1" x14ac:dyDescent="0.25">
      <c r="A1212" s="4" t="s">
        <v>1555</v>
      </c>
      <c r="B1212" s="4" t="s">
        <v>277</v>
      </c>
      <c r="C1212" s="4" t="s">
        <v>89</v>
      </c>
      <c r="D1212" s="4" t="s">
        <v>30</v>
      </c>
      <c r="E1212" s="4">
        <v>121</v>
      </c>
      <c r="F1212" s="5">
        <v>40.1</v>
      </c>
      <c r="G1212" s="5">
        <v>7.5</v>
      </c>
      <c r="H1212" s="6">
        <v>7410</v>
      </c>
      <c r="I1212" s="4">
        <v>3</v>
      </c>
      <c r="J1212" s="4">
        <v>152</v>
      </c>
      <c r="K1212" s="4">
        <v>0</v>
      </c>
      <c r="L1212" s="4">
        <v>13</v>
      </c>
      <c r="M1212" s="4">
        <v>4</v>
      </c>
      <c r="N1212" s="5">
        <v>12.6</v>
      </c>
      <c r="O1212" s="7">
        <f t="shared" si="144"/>
        <v>3</v>
      </c>
      <c r="P1212" s="7">
        <f t="shared" si="145"/>
        <v>3</v>
      </c>
      <c r="Q1212" s="7">
        <f t="shared" si="146"/>
        <v>4</v>
      </c>
      <c r="R1212" s="7">
        <f t="shared" si="147"/>
        <v>10</v>
      </c>
      <c r="S1212" s="8">
        <f t="shared" si="148"/>
        <v>102.4</v>
      </c>
      <c r="T1212" s="7" t="str">
        <f t="shared" si="149"/>
        <v>C - Entwicklungspotenzial</v>
      </c>
      <c r="U1212" s="4">
        <f>ROUND(((E1212-Hilfswerte!$B$20)/Hilfswerte!$B$21)+((F1212-Hilfswerte!$B$22)/Hilfswerte!$B$23)+((G1212-Hilfswerte!$B$24)/Hilfswerte!$B$25)+0.1*INDEX(Hilfswerte!$B$4:$B$15,MATCH(C1212,Hilfswerte!$A$4:$A$15,0)),2)</f>
        <v>0.09</v>
      </c>
      <c r="V1212" s="4">
        <f>ROUND(SQRT((((E1212-Hilfswerte!$B$20)/Hilfswerte!$B$21)-Hilfswerte!$B$28)^2+(((F1212-Hilfswerte!$B$22)/Hilfswerte!$B$23)-Hilfswerte!$B$29)^2+(((G1212-Hilfswerte!$B$24)/Hilfswerte!$B$25)-Hilfswerte!$B$30)^2),3)</f>
        <v>0.623</v>
      </c>
      <c r="W1212" s="4">
        <f>ROUND(E1212*Hilfswerte!$B$31,0)</f>
        <v>24871</v>
      </c>
      <c r="X1212" s="4">
        <f t="shared" si="150"/>
        <v>17461</v>
      </c>
      <c r="Y1212" s="4" t="str">
        <f>IF(T1212="A - Top-Kunde","bereits Top-Kunde",IF(AND(V1212&lt;=Hilfswerte!$B$34,H1212&lt;0.5*W1212),"Hoch",IF(AND(V1212&lt;=Hilfswerte!$B$35,H1212&lt;0.7*W1212),"Mittel","Niedrig")))</f>
        <v>Hoch</v>
      </c>
      <c r="Z1212" s="4">
        <f t="shared" si="151"/>
        <v>10.199999999999999</v>
      </c>
      <c r="AA1212" s="4" t="str">
        <f>IF(J1212&gt;365,"Bereits abgewandert (Segment D)",IF(Z1212&gt;=Hilfswerte!$B$38,"Rot - akut gefaehrdet",IF(Z1212&gt;=Hilfswerte!$B$39,"Gelb - beobachten","Gruen - stabil")))</f>
        <v>Gruen - stabil</v>
      </c>
    </row>
    <row r="1213" spans="1:27" ht="15" customHeight="1" x14ac:dyDescent="0.25">
      <c r="A1213" s="4" t="s">
        <v>1556</v>
      </c>
      <c r="B1213" s="4" t="s">
        <v>165</v>
      </c>
      <c r="C1213" s="4" t="s">
        <v>62</v>
      </c>
      <c r="D1213" s="4" t="s">
        <v>93</v>
      </c>
      <c r="E1213" s="4">
        <v>299</v>
      </c>
      <c r="F1213" s="5">
        <v>59.1</v>
      </c>
      <c r="G1213" s="5">
        <v>7.6</v>
      </c>
      <c r="H1213" s="6">
        <v>9960</v>
      </c>
      <c r="I1213" s="4">
        <v>4</v>
      </c>
      <c r="J1213" s="4">
        <v>26</v>
      </c>
      <c r="K1213" s="4">
        <v>0</v>
      </c>
      <c r="L1213" s="4">
        <v>25</v>
      </c>
      <c r="M1213" s="4">
        <v>3</v>
      </c>
      <c r="N1213" s="5">
        <v>12.2</v>
      </c>
      <c r="O1213" s="7">
        <f t="shared" si="144"/>
        <v>5</v>
      </c>
      <c r="P1213" s="7">
        <f t="shared" si="145"/>
        <v>4</v>
      </c>
      <c r="Q1213" s="7">
        <f t="shared" si="146"/>
        <v>5</v>
      </c>
      <c r="R1213" s="7">
        <f t="shared" si="147"/>
        <v>14</v>
      </c>
      <c r="S1213" s="8">
        <f t="shared" si="148"/>
        <v>138.6</v>
      </c>
      <c r="T1213" s="7" t="str">
        <f t="shared" si="149"/>
        <v>A - Top-Kunde</v>
      </c>
      <c r="U1213" s="4">
        <f>ROUND(((E1213-Hilfswerte!$B$20)/Hilfswerte!$B$21)+((F1213-Hilfswerte!$B$22)/Hilfswerte!$B$23)+((G1213-Hilfswerte!$B$24)/Hilfswerte!$B$25)+0.1*INDEX(Hilfswerte!$B$4:$B$15,MATCH(C1213,Hilfswerte!$A$4:$A$15,0)),2)</f>
        <v>1.33</v>
      </c>
      <c r="V1213" s="4">
        <f>ROUND(SQRT((((E1213-Hilfswerte!$B$20)/Hilfswerte!$B$21)-Hilfswerte!$B$28)^2+(((F1213-Hilfswerte!$B$22)/Hilfswerte!$B$23)-Hilfswerte!$B$29)^2+(((G1213-Hilfswerte!$B$24)/Hilfswerte!$B$25)-Hilfswerte!$B$30)^2),3)</f>
        <v>0.89200000000000002</v>
      </c>
      <c r="W1213" s="4">
        <f>ROUND(E1213*Hilfswerte!$B$31,0)</f>
        <v>61458</v>
      </c>
      <c r="X1213" s="4">
        <f t="shared" si="150"/>
        <v>51498</v>
      </c>
      <c r="Y1213" s="4" t="str">
        <f>IF(T1213="A - Top-Kunde","bereits Top-Kunde",IF(AND(V1213&lt;=Hilfswerte!$B$34,H1213&lt;0.5*W1213),"Hoch",IF(AND(V1213&lt;=Hilfswerte!$B$35,H1213&lt;0.7*W1213),"Mittel","Niedrig")))</f>
        <v>bereits Top-Kunde</v>
      </c>
      <c r="Z1213" s="4">
        <f t="shared" si="151"/>
        <v>6.3</v>
      </c>
      <c r="AA1213" s="4" t="str">
        <f>IF(J1213&gt;365,"Bereits abgewandert (Segment D)",IF(Z1213&gt;=Hilfswerte!$B$38,"Rot - akut gefaehrdet",IF(Z1213&gt;=Hilfswerte!$B$39,"Gelb - beobachten","Gruen - stabil")))</f>
        <v>Gruen - stabil</v>
      </c>
    </row>
    <row r="1214" spans="1:27" ht="15" customHeight="1" x14ac:dyDescent="0.25">
      <c r="A1214" s="4" t="s">
        <v>1557</v>
      </c>
      <c r="B1214" s="4" t="s">
        <v>249</v>
      </c>
      <c r="C1214" s="4" t="s">
        <v>47</v>
      </c>
      <c r="D1214" s="4" t="s">
        <v>93</v>
      </c>
      <c r="E1214" s="4">
        <v>282</v>
      </c>
      <c r="F1214" s="5">
        <v>64</v>
      </c>
      <c r="G1214" s="5">
        <v>6.9</v>
      </c>
      <c r="H1214" s="6">
        <v>39440</v>
      </c>
      <c r="I1214" s="4">
        <v>6</v>
      </c>
      <c r="J1214" s="4">
        <v>30</v>
      </c>
      <c r="K1214" s="4">
        <v>0</v>
      </c>
      <c r="L1214" s="4">
        <v>10</v>
      </c>
      <c r="M1214" s="4">
        <v>1</v>
      </c>
      <c r="N1214" s="5">
        <v>-6.1</v>
      </c>
      <c r="O1214" s="7">
        <f t="shared" si="144"/>
        <v>5</v>
      </c>
      <c r="P1214" s="7">
        <f t="shared" si="145"/>
        <v>5</v>
      </c>
      <c r="Q1214" s="7">
        <f t="shared" si="146"/>
        <v>5</v>
      </c>
      <c r="R1214" s="7">
        <f t="shared" si="147"/>
        <v>15</v>
      </c>
      <c r="S1214" s="8">
        <f t="shared" si="148"/>
        <v>144</v>
      </c>
      <c r="T1214" s="7" t="str">
        <f t="shared" si="149"/>
        <v>A - Top-Kunde</v>
      </c>
      <c r="U1214" s="4">
        <f>ROUND(((E1214-Hilfswerte!$B$20)/Hilfswerte!$B$21)+((F1214-Hilfswerte!$B$22)/Hilfswerte!$B$23)+((G1214-Hilfswerte!$B$24)/Hilfswerte!$B$25)+0.1*INDEX(Hilfswerte!$B$4:$B$15,MATCH(C1214,Hilfswerte!$A$4:$A$15,0)),2)</f>
        <v>0.9</v>
      </c>
      <c r="V1214" s="4">
        <f>ROUND(SQRT((((E1214-Hilfswerte!$B$20)/Hilfswerte!$B$21)-Hilfswerte!$B$28)^2+(((F1214-Hilfswerte!$B$22)/Hilfswerte!$B$23)-Hilfswerte!$B$29)^2+(((G1214-Hilfswerte!$B$24)/Hilfswerte!$B$25)-Hilfswerte!$B$30)^2),3)</f>
        <v>0.96699999999999997</v>
      </c>
      <c r="W1214" s="4">
        <f>ROUND(E1214*Hilfswerte!$B$31,0)</f>
        <v>57964</v>
      </c>
      <c r="X1214" s="4">
        <f t="shared" si="150"/>
        <v>18524</v>
      </c>
      <c r="Y1214" s="4" t="str">
        <f>IF(T1214="A - Top-Kunde","bereits Top-Kunde",IF(AND(V1214&lt;=Hilfswerte!$B$34,H1214&lt;0.5*W1214),"Hoch",IF(AND(V1214&lt;=Hilfswerte!$B$35,H1214&lt;0.7*W1214),"Mittel","Niedrig")))</f>
        <v>bereits Top-Kunde</v>
      </c>
      <c r="Z1214" s="4">
        <f t="shared" si="151"/>
        <v>5.9</v>
      </c>
      <c r="AA1214" s="4" t="str">
        <f>IF(J1214&gt;365,"Bereits abgewandert (Segment D)",IF(Z1214&gt;=Hilfswerte!$B$38,"Rot - akut gefaehrdet",IF(Z1214&gt;=Hilfswerte!$B$39,"Gelb - beobachten","Gruen - stabil")))</f>
        <v>Gruen - stabil</v>
      </c>
    </row>
    <row r="1215" spans="1:27" ht="15" customHeight="1" x14ac:dyDescent="0.25">
      <c r="A1215" s="4" t="s">
        <v>1558</v>
      </c>
      <c r="B1215" s="4" t="s">
        <v>1020</v>
      </c>
      <c r="C1215" s="4" t="s">
        <v>59</v>
      </c>
      <c r="D1215" s="4" t="s">
        <v>30</v>
      </c>
      <c r="E1215" s="4">
        <v>148</v>
      </c>
      <c r="F1215" s="5">
        <v>41.6</v>
      </c>
      <c r="G1215" s="5">
        <v>18.7</v>
      </c>
      <c r="H1215" s="6">
        <v>2600</v>
      </c>
      <c r="I1215" s="4">
        <v>2</v>
      </c>
      <c r="J1215" s="4">
        <v>350</v>
      </c>
      <c r="K1215" s="4">
        <v>0</v>
      </c>
      <c r="L1215" s="4">
        <v>5</v>
      </c>
      <c r="M1215" s="4">
        <v>3</v>
      </c>
      <c r="N1215" s="5">
        <v>7.6</v>
      </c>
      <c r="O1215" s="7">
        <f t="shared" si="144"/>
        <v>2</v>
      </c>
      <c r="P1215" s="7">
        <f t="shared" si="145"/>
        <v>2</v>
      </c>
      <c r="Q1215" s="7">
        <f t="shared" si="146"/>
        <v>4</v>
      </c>
      <c r="R1215" s="7">
        <f t="shared" si="147"/>
        <v>8</v>
      </c>
      <c r="S1215" s="8">
        <f t="shared" si="148"/>
        <v>82.3</v>
      </c>
      <c r="T1215" s="7" t="str">
        <f t="shared" si="149"/>
        <v>C - Entwicklungspotenzial</v>
      </c>
      <c r="U1215" s="4">
        <f>ROUND(((E1215-Hilfswerte!$B$20)/Hilfswerte!$B$21)+((F1215-Hilfswerte!$B$22)/Hilfswerte!$B$23)+((G1215-Hilfswerte!$B$24)/Hilfswerte!$B$25)+0.1*INDEX(Hilfswerte!$B$4:$B$15,MATCH(C1215,Hilfswerte!$A$4:$A$15,0)),2)</f>
        <v>1.64</v>
      </c>
      <c r="V1215" s="4">
        <f>ROUND(SQRT((((E1215-Hilfswerte!$B$20)/Hilfswerte!$B$21)-Hilfswerte!$B$28)^2+(((F1215-Hilfswerte!$B$22)/Hilfswerte!$B$23)-Hilfswerte!$B$29)^2+(((G1215-Hilfswerte!$B$24)/Hilfswerte!$B$25)-Hilfswerte!$B$30)^2),3)</f>
        <v>1.194</v>
      </c>
      <c r="W1215" s="4">
        <f>ROUND(E1215*Hilfswerte!$B$31,0)</f>
        <v>30421</v>
      </c>
      <c r="X1215" s="4">
        <f t="shared" si="150"/>
        <v>27821</v>
      </c>
      <c r="Y1215" s="4" t="str">
        <f>IF(T1215="A - Top-Kunde","bereits Top-Kunde",IF(AND(V1215&lt;=Hilfswerte!$B$34,H1215&lt;0.5*W1215),"Hoch",IF(AND(V1215&lt;=Hilfswerte!$B$35,H1215&lt;0.7*W1215),"Mittel","Niedrig")))</f>
        <v>Niedrig</v>
      </c>
      <c r="Z1215" s="4">
        <f t="shared" si="151"/>
        <v>18.5</v>
      </c>
      <c r="AA1215" s="4" t="str">
        <f>IF(J1215&gt;365,"Bereits abgewandert (Segment D)",IF(Z1215&gt;=Hilfswerte!$B$38,"Rot - akut gefaehrdet",IF(Z1215&gt;=Hilfswerte!$B$39,"Gelb - beobachten","Gruen - stabil")))</f>
        <v>Gelb - beobachten</v>
      </c>
    </row>
    <row r="1216" spans="1:27" ht="15" customHeight="1" x14ac:dyDescent="0.25">
      <c r="A1216" s="4" t="s">
        <v>1559</v>
      </c>
      <c r="B1216" s="4" t="s">
        <v>400</v>
      </c>
      <c r="C1216" s="4" t="s">
        <v>59</v>
      </c>
      <c r="D1216" s="4" t="s">
        <v>56</v>
      </c>
      <c r="E1216" s="4">
        <v>402</v>
      </c>
      <c r="F1216" s="5">
        <v>75.099999999999994</v>
      </c>
      <c r="G1216" s="5">
        <v>15.4</v>
      </c>
      <c r="H1216" s="6">
        <v>160640</v>
      </c>
      <c r="I1216" s="4">
        <v>2</v>
      </c>
      <c r="J1216" s="4">
        <v>180</v>
      </c>
      <c r="K1216" s="4">
        <v>0</v>
      </c>
      <c r="L1216" s="4">
        <v>-5</v>
      </c>
      <c r="M1216" s="4">
        <v>3</v>
      </c>
      <c r="N1216" s="5">
        <v>26.6</v>
      </c>
      <c r="O1216" s="7">
        <f t="shared" si="144"/>
        <v>3</v>
      </c>
      <c r="P1216" s="7">
        <f t="shared" si="145"/>
        <v>2</v>
      </c>
      <c r="Q1216" s="7">
        <f t="shared" si="146"/>
        <v>5</v>
      </c>
      <c r="R1216" s="7">
        <f t="shared" si="147"/>
        <v>10</v>
      </c>
      <c r="S1216" s="8">
        <f t="shared" si="148"/>
        <v>113.3</v>
      </c>
      <c r="T1216" s="7" t="str">
        <f t="shared" si="149"/>
        <v>B - Kernkunde</v>
      </c>
      <c r="U1216" s="4">
        <f>ROUND(((E1216-Hilfswerte!$B$20)/Hilfswerte!$B$21)+((F1216-Hilfswerte!$B$22)/Hilfswerte!$B$23)+((G1216-Hilfswerte!$B$24)/Hilfswerte!$B$25)+0.1*INDEX(Hilfswerte!$B$4:$B$15,MATCH(C1216,Hilfswerte!$A$4:$A$15,0)),2)</f>
        <v>2.81</v>
      </c>
      <c r="V1216" s="4">
        <f>ROUND(SQRT((((E1216-Hilfswerte!$B$20)/Hilfswerte!$B$21)-Hilfswerte!$B$28)^2+(((F1216-Hilfswerte!$B$22)/Hilfswerte!$B$23)-Hilfswerte!$B$29)^2+(((G1216-Hilfswerte!$B$24)/Hilfswerte!$B$25)-Hilfswerte!$B$30)^2),3)</f>
        <v>1.381</v>
      </c>
      <c r="W1216" s="4">
        <f>ROUND(E1216*Hilfswerte!$B$31,0)</f>
        <v>82630</v>
      </c>
      <c r="X1216" s="4">
        <f t="shared" si="150"/>
        <v>0</v>
      </c>
      <c r="Y1216" s="4" t="str">
        <f>IF(T1216="A - Top-Kunde","bereits Top-Kunde",IF(AND(V1216&lt;=Hilfswerte!$B$34,H1216&lt;0.5*W1216),"Hoch",IF(AND(V1216&lt;=Hilfswerte!$B$35,H1216&lt;0.7*W1216),"Mittel","Niedrig")))</f>
        <v>Niedrig</v>
      </c>
      <c r="Z1216" s="4">
        <f t="shared" si="151"/>
        <v>9</v>
      </c>
      <c r="AA1216" s="4" t="str">
        <f>IF(J1216&gt;365,"Bereits abgewandert (Segment D)",IF(Z1216&gt;=Hilfswerte!$B$38,"Rot - akut gefaehrdet",IF(Z1216&gt;=Hilfswerte!$B$39,"Gelb - beobachten","Gruen - stabil")))</f>
        <v>Gruen - stabil</v>
      </c>
    </row>
    <row r="1217" spans="1:27" ht="15" customHeight="1" x14ac:dyDescent="0.25">
      <c r="A1217" s="4" t="s">
        <v>1560</v>
      </c>
      <c r="B1217" s="4" t="s">
        <v>142</v>
      </c>
      <c r="C1217" s="4" t="s">
        <v>38</v>
      </c>
      <c r="D1217" s="4" t="s">
        <v>93</v>
      </c>
      <c r="E1217" s="4">
        <v>57</v>
      </c>
      <c r="F1217" s="5">
        <v>8</v>
      </c>
      <c r="G1217" s="5">
        <v>17.600000000000001</v>
      </c>
      <c r="H1217" s="6">
        <v>3220</v>
      </c>
      <c r="I1217" s="4">
        <v>4</v>
      </c>
      <c r="J1217" s="4">
        <v>113</v>
      </c>
      <c r="K1217" s="4">
        <v>0</v>
      </c>
      <c r="L1217" s="4">
        <v>6</v>
      </c>
      <c r="M1217" s="4">
        <v>4</v>
      </c>
      <c r="N1217" s="5">
        <v>-30.4</v>
      </c>
      <c r="O1217" s="7">
        <f t="shared" si="144"/>
        <v>3</v>
      </c>
      <c r="P1217" s="7">
        <f t="shared" si="145"/>
        <v>4</v>
      </c>
      <c r="Q1217" s="7">
        <f t="shared" si="146"/>
        <v>4</v>
      </c>
      <c r="R1217" s="7">
        <f t="shared" si="147"/>
        <v>11</v>
      </c>
      <c r="S1217" s="8">
        <f t="shared" si="148"/>
        <v>93</v>
      </c>
      <c r="T1217" s="7" t="str">
        <f t="shared" si="149"/>
        <v>C - Entwicklungspotenzial</v>
      </c>
      <c r="U1217" s="4">
        <f>ROUND(((E1217-Hilfswerte!$B$20)/Hilfswerte!$B$21)+((F1217-Hilfswerte!$B$22)/Hilfswerte!$B$23)+((G1217-Hilfswerte!$B$24)/Hilfswerte!$B$25)+0.1*INDEX(Hilfswerte!$B$4:$B$15,MATCH(C1217,Hilfswerte!$A$4:$A$15,0)),2)</f>
        <v>0.88</v>
      </c>
      <c r="V1217" s="4">
        <f>ROUND(SQRT((((E1217-Hilfswerte!$B$20)/Hilfswerte!$B$21)-Hilfswerte!$B$28)^2+(((F1217-Hilfswerte!$B$22)/Hilfswerte!$B$23)-Hilfswerte!$B$29)^2+(((G1217-Hilfswerte!$B$24)/Hilfswerte!$B$25)-Hilfswerte!$B$30)^2),3)</f>
        <v>1.24</v>
      </c>
      <c r="W1217" s="4">
        <f>ROUND(E1217*Hilfswerte!$B$31,0)</f>
        <v>11716</v>
      </c>
      <c r="X1217" s="4">
        <f t="shared" si="150"/>
        <v>8496</v>
      </c>
      <c r="Y1217" s="4" t="str">
        <f>IF(T1217="A - Top-Kunde","bereits Top-Kunde",IF(AND(V1217&lt;=Hilfswerte!$B$34,H1217&lt;0.5*W1217),"Hoch",IF(AND(V1217&lt;=Hilfswerte!$B$35,H1217&lt;0.7*W1217),"Mittel","Niedrig")))</f>
        <v>Niedrig</v>
      </c>
      <c r="Z1217" s="4">
        <f t="shared" si="151"/>
        <v>19</v>
      </c>
      <c r="AA1217" s="4" t="str">
        <f>IF(J1217&gt;365,"Bereits abgewandert (Segment D)",IF(Z1217&gt;=Hilfswerte!$B$38,"Rot - akut gefaehrdet",IF(Z1217&gt;=Hilfswerte!$B$39,"Gelb - beobachten","Gruen - stabil")))</f>
        <v>Gelb - beobachten</v>
      </c>
    </row>
    <row r="1218" spans="1:27" ht="15" customHeight="1" x14ac:dyDescent="0.25">
      <c r="A1218" s="4" t="s">
        <v>1561</v>
      </c>
      <c r="B1218" s="4" t="s">
        <v>1050</v>
      </c>
      <c r="C1218" s="4" t="s">
        <v>55</v>
      </c>
      <c r="D1218" s="4" t="s">
        <v>30</v>
      </c>
      <c r="E1218" s="4">
        <v>54</v>
      </c>
      <c r="F1218" s="5">
        <v>10.6</v>
      </c>
      <c r="G1218" s="5">
        <v>9.6</v>
      </c>
      <c r="H1218" s="6">
        <v>0</v>
      </c>
      <c r="I1218" s="4">
        <v>0</v>
      </c>
      <c r="J1218" s="4">
        <v>628</v>
      </c>
      <c r="K1218" s="4">
        <v>0</v>
      </c>
      <c r="L1218" s="4">
        <v>15</v>
      </c>
      <c r="M1218" s="4">
        <v>0</v>
      </c>
      <c r="N1218" s="5">
        <v>-72.3</v>
      </c>
      <c r="O1218" s="7">
        <f t="shared" ref="O1218:O1281" si="152">IF(J1218&gt;365,1,IF(J1218&lt;=30,5,IF(J1218&lt;=90,4,IF(J1218&lt;=180,3,2))))</f>
        <v>1</v>
      </c>
      <c r="P1218" s="7">
        <f t="shared" ref="P1218:P1281" si="153">IF(I1218&gt;=5,5,IF(I1218&gt;=4,4,IF(I1218&gt;=3,3,IF(I1218&gt;=2,2,1))))</f>
        <v>1</v>
      </c>
      <c r="Q1218" s="7">
        <f t="shared" ref="Q1218:Q1281" si="154">IF(H1218&gt;=7500,5,IF(H1218&gt;=2500,4,IF(H1218&gt;=1000,3,IF(H1218&gt;=1,2,1))))</f>
        <v>1</v>
      </c>
      <c r="R1218" s="7">
        <f t="shared" ref="R1218:R1281" si="155">O1218+P1218+Q1218</f>
        <v>3</v>
      </c>
      <c r="S1218" s="8">
        <f t="shared" ref="S1218:S1281" si="156">ROUND(10*R1218+0.5*N1218-6*K1218-0.3*MAX(0,L1218),1)</f>
        <v>-10.7</v>
      </c>
      <c r="T1218" s="7" t="str">
        <f t="shared" ref="T1218:T1281" si="157">IF(J1218&gt;365,"D - Abwanderungsrisiko",IF(S1218&gt;=125,"A - Top-Kunde",IF(S1218&gt;=105,"B - Kernkunde","C - Entwicklungspotenzial")))</f>
        <v>D - Abwanderungsrisiko</v>
      </c>
      <c r="U1218" s="4">
        <f>ROUND(((E1218-Hilfswerte!$B$20)/Hilfswerte!$B$21)+((F1218-Hilfswerte!$B$22)/Hilfswerte!$B$23)+((G1218-Hilfswerte!$B$24)/Hilfswerte!$B$25)+0.1*INDEX(Hilfswerte!$B$4:$B$15,MATCH(C1218,Hilfswerte!$A$4:$A$15,0)),2)</f>
        <v>-0.4</v>
      </c>
      <c r="V1218" s="4">
        <f>ROUND(SQRT((((E1218-Hilfswerte!$B$20)/Hilfswerte!$B$21)-Hilfswerte!$B$28)^2+(((F1218-Hilfswerte!$B$22)/Hilfswerte!$B$23)-Hilfswerte!$B$29)^2+(((G1218-Hilfswerte!$B$24)/Hilfswerte!$B$25)-Hilfswerte!$B$30)^2),3)</f>
        <v>0.73399999999999999</v>
      </c>
      <c r="W1218" s="4">
        <f>ROUND(E1218*Hilfswerte!$B$31,0)</f>
        <v>11099</v>
      </c>
      <c r="X1218" s="4">
        <f t="shared" ref="X1218:X1281" si="158">MAX(0,W1218-H1218)</f>
        <v>11099</v>
      </c>
      <c r="Y1218" s="4" t="str">
        <f>IF(T1218="A - Top-Kunde","bereits Top-Kunde",IF(AND(V1218&lt;=Hilfswerte!$B$34,H1218&lt;0.5*W1218),"Hoch",IF(AND(V1218&lt;=Hilfswerte!$B$35,H1218&lt;0.7*W1218),"Mittel","Niedrig")))</f>
        <v>Hoch</v>
      </c>
      <c r="Z1218" s="4">
        <f t="shared" ref="Z1218:Z1281" si="159">ROUND(0.4*MAX(0,-N1218)+3*K1218+0.2*MAX(0,L1218)+0.05*J1218,1)</f>
        <v>63.3</v>
      </c>
      <c r="AA1218" s="4" t="str">
        <f>IF(J1218&gt;365,"Bereits abgewandert (Segment D)",IF(Z1218&gt;=Hilfswerte!$B$38,"Rot - akut gefaehrdet",IF(Z1218&gt;=Hilfswerte!$B$39,"Gelb - beobachten","Gruen - stabil")))</f>
        <v>Bereits abgewandert (Segment D)</v>
      </c>
    </row>
    <row r="1219" spans="1:27" ht="15" customHeight="1" x14ac:dyDescent="0.25">
      <c r="A1219" s="4" t="s">
        <v>1562</v>
      </c>
      <c r="B1219" s="4" t="s">
        <v>474</v>
      </c>
      <c r="C1219" s="4" t="s">
        <v>38</v>
      </c>
      <c r="D1219" s="4" t="s">
        <v>77</v>
      </c>
      <c r="E1219" s="4">
        <v>5</v>
      </c>
      <c r="F1219" s="5">
        <v>1.9</v>
      </c>
      <c r="G1219" s="5">
        <v>12.7</v>
      </c>
      <c r="H1219" s="6">
        <v>760</v>
      </c>
      <c r="I1219" s="4">
        <v>2</v>
      </c>
      <c r="J1219" s="4">
        <v>146</v>
      </c>
      <c r="K1219" s="4">
        <v>0</v>
      </c>
      <c r="L1219" s="4">
        <v>2</v>
      </c>
      <c r="M1219" s="4">
        <v>3</v>
      </c>
      <c r="N1219" s="5">
        <v>25.1</v>
      </c>
      <c r="O1219" s="7">
        <f t="shared" si="152"/>
        <v>3</v>
      </c>
      <c r="P1219" s="7">
        <f t="shared" si="153"/>
        <v>2</v>
      </c>
      <c r="Q1219" s="7">
        <f t="shared" si="154"/>
        <v>2</v>
      </c>
      <c r="R1219" s="7">
        <f t="shared" si="155"/>
        <v>7</v>
      </c>
      <c r="S1219" s="8">
        <f t="shared" si="156"/>
        <v>82</v>
      </c>
      <c r="T1219" s="7" t="str">
        <f t="shared" si="157"/>
        <v>C - Entwicklungspotenzial</v>
      </c>
      <c r="U1219" s="4">
        <f>ROUND(((E1219-Hilfswerte!$B$20)/Hilfswerte!$B$21)+((F1219-Hilfswerte!$B$22)/Hilfswerte!$B$23)+((G1219-Hilfswerte!$B$24)/Hilfswerte!$B$25)+0.1*INDEX(Hilfswerte!$B$4:$B$15,MATCH(C1219,Hilfswerte!$A$4:$A$15,0)),2)</f>
        <v>-0.23</v>
      </c>
      <c r="V1219" s="4">
        <f>ROUND(SQRT((((E1219-Hilfswerte!$B$20)/Hilfswerte!$B$21)-Hilfswerte!$B$28)^2+(((F1219-Hilfswerte!$B$22)/Hilfswerte!$B$23)-Hilfswerte!$B$29)^2+(((G1219-Hilfswerte!$B$24)/Hilfswerte!$B$25)-Hilfswerte!$B$30)^2),3)</f>
        <v>0.97599999999999998</v>
      </c>
      <c r="W1219" s="4">
        <f>ROUND(E1219*Hilfswerte!$B$31,0)</f>
        <v>1028</v>
      </c>
      <c r="X1219" s="4">
        <f t="shared" si="158"/>
        <v>268</v>
      </c>
      <c r="Y1219" s="4" t="str">
        <f>IF(T1219="A - Top-Kunde","bereits Top-Kunde",IF(AND(V1219&lt;=Hilfswerte!$B$34,H1219&lt;0.5*W1219),"Hoch",IF(AND(V1219&lt;=Hilfswerte!$B$35,H1219&lt;0.7*W1219),"Mittel","Niedrig")))</f>
        <v>Niedrig</v>
      </c>
      <c r="Z1219" s="4">
        <f t="shared" si="159"/>
        <v>7.7</v>
      </c>
      <c r="AA1219" s="4" t="str">
        <f>IF(J1219&gt;365,"Bereits abgewandert (Segment D)",IF(Z1219&gt;=Hilfswerte!$B$38,"Rot - akut gefaehrdet",IF(Z1219&gt;=Hilfswerte!$B$39,"Gelb - beobachten","Gruen - stabil")))</f>
        <v>Gruen - stabil</v>
      </c>
    </row>
    <row r="1220" spans="1:27" ht="15" customHeight="1" x14ac:dyDescent="0.25">
      <c r="A1220" s="4" t="s">
        <v>1563</v>
      </c>
      <c r="B1220" s="4" t="s">
        <v>589</v>
      </c>
      <c r="C1220" s="4" t="s">
        <v>29</v>
      </c>
      <c r="D1220" s="4" t="s">
        <v>30</v>
      </c>
      <c r="E1220" s="4">
        <v>311</v>
      </c>
      <c r="F1220" s="5">
        <v>60.9</v>
      </c>
      <c r="G1220" s="5">
        <v>15.4</v>
      </c>
      <c r="H1220" s="6">
        <v>27460</v>
      </c>
      <c r="I1220" s="4">
        <v>1</v>
      </c>
      <c r="J1220" s="4">
        <v>232</v>
      </c>
      <c r="K1220" s="4">
        <v>0</v>
      </c>
      <c r="L1220" s="4">
        <v>21</v>
      </c>
      <c r="M1220" s="4">
        <v>5</v>
      </c>
      <c r="N1220" s="5">
        <v>-34.5</v>
      </c>
      <c r="O1220" s="7">
        <f t="shared" si="152"/>
        <v>2</v>
      </c>
      <c r="P1220" s="7">
        <f t="shared" si="153"/>
        <v>1</v>
      </c>
      <c r="Q1220" s="7">
        <f t="shared" si="154"/>
        <v>5</v>
      </c>
      <c r="R1220" s="7">
        <f t="shared" si="155"/>
        <v>8</v>
      </c>
      <c r="S1220" s="8">
        <f t="shared" si="156"/>
        <v>56.5</v>
      </c>
      <c r="T1220" s="7" t="str">
        <f t="shared" si="157"/>
        <v>C - Entwicklungspotenzial</v>
      </c>
      <c r="U1220" s="4">
        <f>ROUND(((E1220-Hilfswerte!$B$20)/Hilfswerte!$B$21)+((F1220-Hilfswerte!$B$22)/Hilfswerte!$B$23)+((G1220-Hilfswerte!$B$24)/Hilfswerte!$B$25)+0.1*INDEX(Hilfswerte!$B$4:$B$15,MATCH(C1220,Hilfswerte!$A$4:$A$15,0)),2)</f>
        <v>2.5</v>
      </c>
      <c r="V1220" s="4">
        <f>ROUND(SQRT((((E1220-Hilfswerte!$B$20)/Hilfswerte!$B$21)-Hilfswerte!$B$28)^2+(((F1220-Hilfswerte!$B$22)/Hilfswerte!$B$23)-Hilfswerte!$B$29)^2+(((G1220-Hilfswerte!$B$24)/Hilfswerte!$B$25)-Hilfswerte!$B$30)^2),3)</f>
        <v>0.998</v>
      </c>
      <c r="W1220" s="4">
        <f>ROUND(E1220*Hilfswerte!$B$31,0)</f>
        <v>63925</v>
      </c>
      <c r="X1220" s="4">
        <f t="shared" si="158"/>
        <v>36465</v>
      </c>
      <c r="Y1220" s="4" t="str">
        <f>IF(T1220="A - Top-Kunde","bereits Top-Kunde",IF(AND(V1220&lt;=Hilfswerte!$B$34,H1220&lt;0.5*W1220),"Hoch",IF(AND(V1220&lt;=Hilfswerte!$B$35,H1220&lt;0.7*W1220),"Mittel","Niedrig")))</f>
        <v>Mittel</v>
      </c>
      <c r="Z1220" s="4">
        <f t="shared" si="159"/>
        <v>29.6</v>
      </c>
      <c r="AA1220" s="4" t="str">
        <f>IF(J1220&gt;365,"Bereits abgewandert (Segment D)",IF(Z1220&gt;=Hilfswerte!$B$38,"Rot - akut gefaehrdet",IF(Z1220&gt;=Hilfswerte!$B$39,"Gelb - beobachten","Gruen - stabil")))</f>
        <v>Rot - akut gefaehrdet</v>
      </c>
    </row>
    <row r="1221" spans="1:27" ht="15" customHeight="1" x14ac:dyDescent="0.25">
      <c r="A1221" s="4" t="s">
        <v>1564</v>
      </c>
      <c r="B1221" s="4" t="s">
        <v>1045</v>
      </c>
      <c r="C1221" s="4" t="s">
        <v>55</v>
      </c>
      <c r="D1221" s="4" t="s">
        <v>77</v>
      </c>
      <c r="E1221" s="4">
        <v>76</v>
      </c>
      <c r="F1221" s="5">
        <v>18.399999999999999</v>
      </c>
      <c r="G1221" s="5">
        <v>13.2</v>
      </c>
      <c r="H1221" s="6">
        <v>3760</v>
      </c>
      <c r="I1221" s="4">
        <v>3</v>
      </c>
      <c r="J1221" s="4">
        <v>139</v>
      </c>
      <c r="K1221" s="4">
        <v>0</v>
      </c>
      <c r="L1221" s="4">
        <v>-5</v>
      </c>
      <c r="M1221" s="4">
        <v>2</v>
      </c>
      <c r="N1221" s="5">
        <v>36.5</v>
      </c>
      <c r="O1221" s="7">
        <f t="shared" si="152"/>
        <v>3</v>
      </c>
      <c r="P1221" s="7">
        <f t="shared" si="153"/>
        <v>3</v>
      </c>
      <c r="Q1221" s="7">
        <f t="shared" si="154"/>
        <v>4</v>
      </c>
      <c r="R1221" s="7">
        <f t="shared" si="155"/>
        <v>10</v>
      </c>
      <c r="S1221" s="8">
        <f t="shared" si="156"/>
        <v>118.3</v>
      </c>
      <c r="T1221" s="7" t="str">
        <f t="shared" si="157"/>
        <v>B - Kernkunde</v>
      </c>
      <c r="U1221" s="4">
        <f>ROUND(((E1221-Hilfswerte!$B$20)/Hilfswerte!$B$21)+((F1221-Hilfswerte!$B$22)/Hilfswerte!$B$23)+((G1221-Hilfswerte!$B$24)/Hilfswerte!$B$25)+0.1*INDEX(Hilfswerte!$B$4:$B$15,MATCH(C1221,Hilfswerte!$A$4:$A$15,0)),2)</f>
        <v>0.41</v>
      </c>
      <c r="V1221" s="4">
        <f>ROUND(SQRT((((E1221-Hilfswerte!$B$20)/Hilfswerte!$B$21)-Hilfswerte!$B$28)^2+(((F1221-Hilfswerte!$B$22)/Hilfswerte!$B$23)-Hilfswerte!$B$29)^2+(((G1221-Hilfswerte!$B$24)/Hilfswerte!$B$25)-Hilfswerte!$B$30)^2),3)</f>
        <v>0.61</v>
      </c>
      <c r="W1221" s="4">
        <f>ROUND(E1221*Hilfswerte!$B$31,0)</f>
        <v>15622</v>
      </c>
      <c r="X1221" s="4">
        <f t="shared" si="158"/>
        <v>11862</v>
      </c>
      <c r="Y1221" s="4" t="str">
        <f>IF(T1221="A - Top-Kunde","bereits Top-Kunde",IF(AND(V1221&lt;=Hilfswerte!$B$34,H1221&lt;0.5*W1221),"Hoch",IF(AND(V1221&lt;=Hilfswerte!$B$35,H1221&lt;0.7*W1221),"Mittel","Niedrig")))</f>
        <v>Hoch</v>
      </c>
      <c r="Z1221" s="4">
        <f t="shared" si="159"/>
        <v>7</v>
      </c>
      <c r="AA1221" s="4" t="str">
        <f>IF(J1221&gt;365,"Bereits abgewandert (Segment D)",IF(Z1221&gt;=Hilfswerte!$B$38,"Rot - akut gefaehrdet",IF(Z1221&gt;=Hilfswerte!$B$39,"Gelb - beobachten","Gruen - stabil")))</f>
        <v>Gruen - stabil</v>
      </c>
    </row>
    <row r="1222" spans="1:27" ht="15" customHeight="1" x14ac:dyDescent="0.25">
      <c r="A1222" s="4" t="s">
        <v>1565</v>
      </c>
      <c r="B1222" s="4" t="s">
        <v>314</v>
      </c>
      <c r="C1222" s="4" t="s">
        <v>55</v>
      </c>
      <c r="D1222" s="4" t="s">
        <v>77</v>
      </c>
      <c r="E1222" s="4">
        <v>130</v>
      </c>
      <c r="F1222" s="5">
        <v>29.1</v>
      </c>
      <c r="G1222" s="5">
        <v>16.5</v>
      </c>
      <c r="H1222" s="6">
        <v>98860</v>
      </c>
      <c r="I1222" s="4">
        <v>7</v>
      </c>
      <c r="J1222" s="4">
        <v>20</v>
      </c>
      <c r="K1222" s="4">
        <v>2</v>
      </c>
      <c r="L1222" s="4">
        <v>-1</v>
      </c>
      <c r="M1222" s="4">
        <v>4</v>
      </c>
      <c r="N1222" s="5">
        <v>-2.2999999999999998</v>
      </c>
      <c r="O1222" s="7">
        <f t="shared" si="152"/>
        <v>5</v>
      </c>
      <c r="P1222" s="7">
        <f t="shared" si="153"/>
        <v>5</v>
      </c>
      <c r="Q1222" s="7">
        <f t="shared" si="154"/>
        <v>5</v>
      </c>
      <c r="R1222" s="7">
        <f t="shared" si="155"/>
        <v>15</v>
      </c>
      <c r="S1222" s="8">
        <f t="shared" si="156"/>
        <v>136.9</v>
      </c>
      <c r="T1222" s="7" t="str">
        <f t="shared" si="157"/>
        <v>A - Top-Kunde</v>
      </c>
      <c r="U1222" s="4">
        <f>ROUND(((E1222-Hilfswerte!$B$20)/Hilfswerte!$B$21)+((F1222-Hilfswerte!$B$22)/Hilfswerte!$B$23)+((G1222-Hilfswerte!$B$24)/Hilfswerte!$B$25)+0.1*INDEX(Hilfswerte!$B$4:$B$15,MATCH(C1222,Hilfswerte!$A$4:$A$15,0)),2)</f>
        <v>1.36</v>
      </c>
      <c r="V1222" s="4">
        <f>ROUND(SQRT((((E1222-Hilfswerte!$B$20)/Hilfswerte!$B$21)-Hilfswerte!$B$28)^2+(((F1222-Hilfswerte!$B$22)/Hilfswerte!$B$23)-Hilfswerte!$B$29)^2+(((G1222-Hilfswerte!$B$24)/Hilfswerte!$B$25)-Hilfswerte!$B$30)^2),3)</f>
        <v>0.86899999999999999</v>
      </c>
      <c r="W1222" s="4">
        <f>ROUND(E1222*Hilfswerte!$B$31,0)</f>
        <v>26721</v>
      </c>
      <c r="X1222" s="4">
        <f t="shared" si="158"/>
        <v>0</v>
      </c>
      <c r="Y1222" s="4" t="str">
        <f>IF(T1222="A - Top-Kunde","bereits Top-Kunde",IF(AND(V1222&lt;=Hilfswerte!$B$34,H1222&lt;0.5*W1222),"Hoch",IF(AND(V1222&lt;=Hilfswerte!$B$35,H1222&lt;0.7*W1222),"Mittel","Niedrig")))</f>
        <v>bereits Top-Kunde</v>
      </c>
      <c r="Z1222" s="4">
        <f t="shared" si="159"/>
        <v>7.9</v>
      </c>
      <c r="AA1222" s="4" t="str">
        <f>IF(J1222&gt;365,"Bereits abgewandert (Segment D)",IF(Z1222&gt;=Hilfswerte!$B$38,"Rot - akut gefaehrdet",IF(Z1222&gt;=Hilfswerte!$B$39,"Gelb - beobachten","Gruen - stabil")))</f>
        <v>Gruen - stabil</v>
      </c>
    </row>
    <row r="1223" spans="1:27" ht="15" customHeight="1" x14ac:dyDescent="0.25">
      <c r="A1223" s="4" t="s">
        <v>1566</v>
      </c>
      <c r="B1223" s="4" t="s">
        <v>286</v>
      </c>
      <c r="C1223" s="4" t="s">
        <v>55</v>
      </c>
      <c r="D1223" s="4" t="s">
        <v>30</v>
      </c>
      <c r="E1223" s="4">
        <v>9</v>
      </c>
      <c r="F1223" s="5">
        <v>2.1</v>
      </c>
      <c r="G1223" s="5">
        <v>8.9</v>
      </c>
      <c r="H1223" s="6">
        <v>750</v>
      </c>
      <c r="I1223" s="4">
        <v>4</v>
      </c>
      <c r="J1223" s="4">
        <v>25</v>
      </c>
      <c r="K1223" s="4">
        <v>0</v>
      </c>
      <c r="L1223" s="4">
        <v>19</v>
      </c>
      <c r="M1223" s="4">
        <v>1</v>
      </c>
      <c r="N1223" s="5">
        <v>-12.8</v>
      </c>
      <c r="O1223" s="7">
        <f t="shared" si="152"/>
        <v>5</v>
      </c>
      <c r="P1223" s="7">
        <f t="shared" si="153"/>
        <v>4</v>
      </c>
      <c r="Q1223" s="7">
        <f t="shared" si="154"/>
        <v>2</v>
      </c>
      <c r="R1223" s="7">
        <f t="shared" si="155"/>
        <v>11</v>
      </c>
      <c r="S1223" s="8">
        <f t="shared" si="156"/>
        <v>97.9</v>
      </c>
      <c r="T1223" s="7" t="str">
        <f t="shared" si="157"/>
        <v>C - Entwicklungspotenzial</v>
      </c>
      <c r="U1223" s="4">
        <f>ROUND(((E1223-Hilfswerte!$B$20)/Hilfswerte!$B$21)+((F1223-Hilfswerte!$B$22)/Hilfswerte!$B$23)+((G1223-Hilfswerte!$B$24)/Hilfswerte!$B$25)+0.1*INDEX(Hilfswerte!$B$4:$B$15,MATCH(C1223,Hilfswerte!$A$4:$A$15,0)),2)</f>
        <v>-0.86</v>
      </c>
      <c r="V1223" s="4">
        <f>ROUND(SQRT((((E1223-Hilfswerte!$B$20)/Hilfswerte!$B$21)-Hilfswerte!$B$28)^2+(((F1223-Hilfswerte!$B$22)/Hilfswerte!$B$23)-Hilfswerte!$B$29)^2+(((G1223-Hilfswerte!$B$24)/Hilfswerte!$B$25)-Hilfswerte!$B$30)^2),3)</f>
        <v>1.002</v>
      </c>
      <c r="W1223" s="4">
        <f>ROUND(E1223*Hilfswerte!$B$31,0)</f>
        <v>1850</v>
      </c>
      <c r="X1223" s="4">
        <f t="shared" si="158"/>
        <v>1100</v>
      </c>
      <c r="Y1223" s="4" t="str">
        <f>IF(T1223="A - Top-Kunde","bereits Top-Kunde",IF(AND(V1223&lt;=Hilfswerte!$B$34,H1223&lt;0.5*W1223),"Hoch",IF(AND(V1223&lt;=Hilfswerte!$B$35,H1223&lt;0.7*W1223),"Mittel","Niedrig")))</f>
        <v>Mittel</v>
      </c>
      <c r="Z1223" s="4">
        <f t="shared" si="159"/>
        <v>10.199999999999999</v>
      </c>
      <c r="AA1223" s="4" t="str">
        <f>IF(J1223&gt;365,"Bereits abgewandert (Segment D)",IF(Z1223&gt;=Hilfswerte!$B$38,"Rot - akut gefaehrdet",IF(Z1223&gt;=Hilfswerte!$B$39,"Gelb - beobachten","Gruen - stabil")))</f>
        <v>Gruen - stabil</v>
      </c>
    </row>
    <row r="1224" spans="1:27" ht="15" customHeight="1" x14ac:dyDescent="0.25">
      <c r="A1224" s="4" t="s">
        <v>1567</v>
      </c>
      <c r="B1224" s="4" t="s">
        <v>505</v>
      </c>
      <c r="C1224" s="4" t="s">
        <v>74</v>
      </c>
      <c r="D1224" s="4" t="s">
        <v>30</v>
      </c>
      <c r="E1224" s="4">
        <v>20</v>
      </c>
      <c r="F1224" s="5">
        <v>5.5</v>
      </c>
      <c r="G1224" s="5">
        <v>19.399999999999999</v>
      </c>
      <c r="H1224" s="6">
        <v>2120</v>
      </c>
      <c r="I1224" s="4">
        <v>4</v>
      </c>
      <c r="J1224" s="4">
        <v>9</v>
      </c>
      <c r="K1224" s="4">
        <v>0</v>
      </c>
      <c r="L1224" s="4">
        <v>35</v>
      </c>
      <c r="M1224" s="4">
        <v>5</v>
      </c>
      <c r="N1224" s="5">
        <v>18.100000000000001</v>
      </c>
      <c r="O1224" s="7">
        <f t="shared" si="152"/>
        <v>5</v>
      </c>
      <c r="P1224" s="7">
        <f t="shared" si="153"/>
        <v>4</v>
      </c>
      <c r="Q1224" s="7">
        <f t="shared" si="154"/>
        <v>3</v>
      </c>
      <c r="R1224" s="7">
        <f t="shared" si="155"/>
        <v>12</v>
      </c>
      <c r="S1224" s="8">
        <f t="shared" si="156"/>
        <v>118.6</v>
      </c>
      <c r="T1224" s="7" t="str">
        <f t="shared" si="157"/>
        <v>B - Kernkunde</v>
      </c>
      <c r="U1224" s="4">
        <f>ROUND(((E1224-Hilfswerte!$B$20)/Hilfswerte!$B$21)+((F1224-Hilfswerte!$B$22)/Hilfswerte!$B$23)+((G1224-Hilfswerte!$B$24)/Hilfswerte!$B$25)+0.1*INDEX(Hilfswerte!$B$4:$B$15,MATCH(C1224,Hilfswerte!$A$4:$A$15,0)),2)</f>
        <v>0.6</v>
      </c>
      <c r="V1224" s="4">
        <f>ROUND(SQRT((((E1224-Hilfswerte!$B$20)/Hilfswerte!$B$21)-Hilfswerte!$B$28)^2+(((F1224-Hilfswerte!$B$22)/Hilfswerte!$B$23)-Hilfswerte!$B$29)^2+(((G1224-Hilfswerte!$B$24)/Hilfswerte!$B$25)-Hilfswerte!$B$30)^2),3)</f>
        <v>1.5569999999999999</v>
      </c>
      <c r="W1224" s="4">
        <f>ROUND(E1224*Hilfswerte!$B$31,0)</f>
        <v>4111</v>
      </c>
      <c r="X1224" s="4">
        <f t="shared" si="158"/>
        <v>1991</v>
      </c>
      <c r="Y1224" s="4" t="str">
        <f>IF(T1224="A - Top-Kunde","bereits Top-Kunde",IF(AND(V1224&lt;=Hilfswerte!$B$34,H1224&lt;0.5*W1224),"Hoch",IF(AND(V1224&lt;=Hilfswerte!$B$35,H1224&lt;0.7*W1224),"Mittel","Niedrig")))</f>
        <v>Niedrig</v>
      </c>
      <c r="Z1224" s="4">
        <f t="shared" si="159"/>
        <v>7.5</v>
      </c>
      <c r="AA1224" s="4" t="str">
        <f>IF(J1224&gt;365,"Bereits abgewandert (Segment D)",IF(Z1224&gt;=Hilfswerte!$B$38,"Rot - akut gefaehrdet",IF(Z1224&gt;=Hilfswerte!$B$39,"Gelb - beobachten","Gruen - stabil")))</f>
        <v>Gruen - stabil</v>
      </c>
    </row>
    <row r="1225" spans="1:27" ht="15" customHeight="1" x14ac:dyDescent="0.25">
      <c r="A1225" s="4" t="s">
        <v>1568</v>
      </c>
      <c r="B1225" s="4" t="s">
        <v>134</v>
      </c>
      <c r="C1225" s="4" t="s">
        <v>62</v>
      </c>
      <c r="D1225" s="4" t="s">
        <v>117</v>
      </c>
      <c r="E1225" s="4">
        <v>298</v>
      </c>
      <c r="F1225" s="5">
        <v>74.599999999999994</v>
      </c>
      <c r="G1225" s="5">
        <v>13.8</v>
      </c>
      <c r="H1225" s="6">
        <v>17160</v>
      </c>
      <c r="I1225" s="4">
        <v>3</v>
      </c>
      <c r="J1225" s="4">
        <v>26</v>
      </c>
      <c r="K1225" s="4">
        <v>1</v>
      </c>
      <c r="L1225" s="4">
        <v>-3</v>
      </c>
      <c r="M1225" s="4">
        <v>2</v>
      </c>
      <c r="N1225" s="5">
        <v>-13.5</v>
      </c>
      <c r="O1225" s="7">
        <f t="shared" si="152"/>
        <v>5</v>
      </c>
      <c r="P1225" s="7">
        <f t="shared" si="153"/>
        <v>3</v>
      </c>
      <c r="Q1225" s="7">
        <f t="shared" si="154"/>
        <v>5</v>
      </c>
      <c r="R1225" s="7">
        <f t="shared" si="155"/>
        <v>13</v>
      </c>
      <c r="S1225" s="8">
        <f t="shared" si="156"/>
        <v>117.3</v>
      </c>
      <c r="T1225" s="7" t="str">
        <f t="shared" si="157"/>
        <v>B - Kernkunde</v>
      </c>
      <c r="U1225" s="4">
        <f>ROUND(((E1225-Hilfswerte!$B$20)/Hilfswerte!$B$21)+((F1225-Hilfswerte!$B$22)/Hilfswerte!$B$23)+((G1225-Hilfswerte!$B$24)/Hilfswerte!$B$25)+0.1*INDEX(Hilfswerte!$B$4:$B$15,MATCH(C1225,Hilfswerte!$A$4:$A$15,0)),2)</f>
        <v>2.59</v>
      </c>
      <c r="V1225" s="4">
        <f>ROUND(SQRT((((E1225-Hilfswerte!$B$20)/Hilfswerte!$B$21)-Hilfswerte!$B$28)^2+(((F1225-Hilfswerte!$B$22)/Hilfswerte!$B$23)-Hilfswerte!$B$29)^2+(((G1225-Hilfswerte!$B$24)/Hilfswerte!$B$25)-Hilfswerte!$B$30)^2),3)</f>
        <v>0.96199999999999997</v>
      </c>
      <c r="W1225" s="4">
        <f>ROUND(E1225*Hilfswerte!$B$31,0)</f>
        <v>61253</v>
      </c>
      <c r="X1225" s="4">
        <f t="shared" si="158"/>
        <v>44093</v>
      </c>
      <c r="Y1225" s="4" t="str">
        <f>IF(T1225="A - Top-Kunde","bereits Top-Kunde",IF(AND(V1225&lt;=Hilfswerte!$B$34,H1225&lt;0.5*W1225),"Hoch",IF(AND(V1225&lt;=Hilfswerte!$B$35,H1225&lt;0.7*W1225),"Mittel","Niedrig")))</f>
        <v>Mittel</v>
      </c>
      <c r="Z1225" s="4">
        <f t="shared" si="159"/>
        <v>9.6999999999999993</v>
      </c>
      <c r="AA1225" s="4" t="str">
        <f>IF(J1225&gt;365,"Bereits abgewandert (Segment D)",IF(Z1225&gt;=Hilfswerte!$B$38,"Rot - akut gefaehrdet",IF(Z1225&gt;=Hilfswerte!$B$39,"Gelb - beobachten","Gruen - stabil")))</f>
        <v>Gruen - stabil</v>
      </c>
    </row>
    <row r="1226" spans="1:27" ht="15" customHeight="1" x14ac:dyDescent="0.25">
      <c r="A1226" s="4" t="s">
        <v>1569</v>
      </c>
      <c r="B1226" s="4" t="s">
        <v>520</v>
      </c>
      <c r="C1226" s="4" t="s">
        <v>65</v>
      </c>
      <c r="D1226" s="4" t="s">
        <v>30</v>
      </c>
      <c r="E1226" s="4">
        <v>263</v>
      </c>
      <c r="F1226" s="5">
        <v>51.1</v>
      </c>
      <c r="G1226" s="5">
        <v>15</v>
      </c>
      <c r="H1226" s="6">
        <v>0</v>
      </c>
      <c r="I1226" s="4">
        <v>0</v>
      </c>
      <c r="J1226" s="4">
        <v>767</v>
      </c>
      <c r="K1226" s="4">
        <v>0</v>
      </c>
      <c r="L1226" s="4">
        <v>-1</v>
      </c>
      <c r="M1226" s="4">
        <v>0</v>
      </c>
      <c r="N1226" s="5">
        <v>-31.3</v>
      </c>
      <c r="O1226" s="7">
        <f t="shared" si="152"/>
        <v>1</v>
      </c>
      <c r="P1226" s="7">
        <f t="shared" si="153"/>
        <v>1</v>
      </c>
      <c r="Q1226" s="7">
        <f t="shared" si="154"/>
        <v>1</v>
      </c>
      <c r="R1226" s="7">
        <f t="shared" si="155"/>
        <v>3</v>
      </c>
      <c r="S1226" s="8">
        <f t="shared" si="156"/>
        <v>14.4</v>
      </c>
      <c r="T1226" s="7" t="str">
        <f t="shared" si="157"/>
        <v>D - Abwanderungsrisiko</v>
      </c>
      <c r="U1226" s="4">
        <f>ROUND(((E1226-Hilfswerte!$B$20)/Hilfswerte!$B$21)+((F1226-Hilfswerte!$B$22)/Hilfswerte!$B$23)+((G1226-Hilfswerte!$B$24)/Hilfswerte!$B$25)+0.1*INDEX(Hilfswerte!$B$4:$B$15,MATCH(C1226,Hilfswerte!$A$4:$A$15,0)),2)</f>
        <v>1.74</v>
      </c>
      <c r="V1226" s="4">
        <f>ROUND(SQRT((((E1226-Hilfswerte!$B$20)/Hilfswerte!$B$21)-Hilfswerte!$B$28)^2+(((F1226-Hilfswerte!$B$22)/Hilfswerte!$B$23)-Hilfswerte!$B$29)^2+(((G1226-Hilfswerte!$B$24)/Hilfswerte!$B$25)-Hilfswerte!$B$30)^2),3)</f>
        <v>0.76700000000000002</v>
      </c>
      <c r="W1226" s="4">
        <f>ROUND(E1226*Hilfswerte!$B$31,0)</f>
        <v>54059</v>
      </c>
      <c r="X1226" s="4">
        <f t="shared" si="158"/>
        <v>54059</v>
      </c>
      <c r="Y1226" s="4" t="str">
        <f>IF(T1226="A - Top-Kunde","bereits Top-Kunde",IF(AND(V1226&lt;=Hilfswerte!$B$34,H1226&lt;0.5*W1226),"Hoch",IF(AND(V1226&lt;=Hilfswerte!$B$35,H1226&lt;0.7*W1226),"Mittel","Niedrig")))</f>
        <v>Hoch</v>
      </c>
      <c r="Z1226" s="4">
        <f t="shared" si="159"/>
        <v>50.9</v>
      </c>
      <c r="AA1226" s="4" t="str">
        <f>IF(J1226&gt;365,"Bereits abgewandert (Segment D)",IF(Z1226&gt;=Hilfswerte!$B$38,"Rot - akut gefaehrdet",IF(Z1226&gt;=Hilfswerte!$B$39,"Gelb - beobachten","Gruen - stabil")))</f>
        <v>Bereits abgewandert (Segment D)</v>
      </c>
    </row>
    <row r="1227" spans="1:27" ht="15" customHeight="1" x14ac:dyDescent="0.25">
      <c r="A1227" s="4" t="s">
        <v>1570</v>
      </c>
      <c r="B1227" s="4" t="s">
        <v>756</v>
      </c>
      <c r="C1227" s="4" t="s">
        <v>74</v>
      </c>
      <c r="D1227" s="4" t="s">
        <v>48</v>
      </c>
      <c r="E1227" s="4">
        <v>225</v>
      </c>
      <c r="F1227" s="5">
        <v>51.5</v>
      </c>
      <c r="G1227" s="5">
        <v>7.6</v>
      </c>
      <c r="H1227" s="6">
        <v>0</v>
      </c>
      <c r="I1227" s="4">
        <v>0</v>
      </c>
      <c r="J1227" s="4">
        <v>405</v>
      </c>
      <c r="K1227" s="4">
        <v>0</v>
      </c>
      <c r="L1227" s="4">
        <v>14</v>
      </c>
      <c r="M1227" s="4">
        <v>0</v>
      </c>
      <c r="N1227" s="5">
        <v>-37.1</v>
      </c>
      <c r="O1227" s="7">
        <f t="shared" si="152"/>
        <v>1</v>
      </c>
      <c r="P1227" s="7">
        <f t="shared" si="153"/>
        <v>1</v>
      </c>
      <c r="Q1227" s="7">
        <f t="shared" si="154"/>
        <v>1</v>
      </c>
      <c r="R1227" s="7">
        <f t="shared" si="155"/>
        <v>3</v>
      </c>
      <c r="S1227" s="8">
        <f t="shared" si="156"/>
        <v>7.3</v>
      </c>
      <c r="T1227" s="7" t="str">
        <f t="shared" si="157"/>
        <v>D - Abwanderungsrisiko</v>
      </c>
      <c r="U1227" s="4">
        <f>ROUND(((E1227-Hilfswerte!$B$20)/Hilfswerte!$B$21)+((F1227-Hilfswerte!$B$22)/Hilfswerte!$B$23)+((G1227-Hilfswerte!$B$24)/Hilfswerte!$B$25)+0.1*INDEX(Hilfswerte!$B$4:$B$15,MATCH(C1227,Hilfswerte!$A$4:$A$15,0)),2)</f>
        <v>0.44</v>
      </c>
      <c r="V1227" s="4">
        <f>ROUND(SQRT((((E1227-Hilfswerte!$B$20)/Hilfswerte!$B$21)-Hilfswerte!$B$28)^2+(((F1227-Hilfswerte!$B$22)/Hilfswerte!$B$23)-Hilfswerte!$B$29)^2+(((G1227-Hilfswerte!$B$24)/Hilfswerte!$B$25)-Hilfswerte!$B$30)^2),3)</f>
        <v>0.67200000000000004</v>
      </c>
      <c r="W1227" s="4">
        <f>ROUND(E1227*Hilfswerte!$B$31,0)</f>
        <v>46248</v>
      </c>
      <c r="X1227" s="4">
        <f t="shared" si="158"/>
        <v>46248</v>
      </c>
      <c r="Y1227" s="4" t="str">
        <f>IF(T1227="A - Top-Kunde","bereits Top-Kunde",IF(AND(V1227&lt;=Hilfswerte!$B$34,H1227&lt;0.5*W1227),"Hoch",IF(AND(V1227&lt;=Hilfswerte!$B$35,H1227&lt;0.7*W1227),"Mittel","Niedrig")))</f>
        <v>Hoch</v>
      </c>
      <c r="Z1227" s="4">
        <f t="shared" si="159"/>
        <v>37.9</v>
      </c>
      <c r="AA1227" s="4" t="str">
        <f>IF(J1227&gt;365,"Bereits abgewandert (Segment D)",IF(Z1227&gt;=Hilfswerte!$B$38,"Rot - akut gefaehrdet",IF(Z1227&gt;=Hilfswerte!$B$39,"Gelb - beobachten","Gruen - stabil")))</f>
        <v>Bereits abgewandert (Segment D)</v>
      </c>
    </row>
    <row r="1228" spans="1:27" ht="15" customHeight="1" x14ac:dyDescent="0.25">
      <c r="A1228" s="4" t="s">
        <v>1571</v>
      </c>
      <c r="B1228" s="4" t="s">
        <v>284</v>
      </c>
      <c r="C1228" s="4" t="s">
        <v>62</v>
      </c>
      <c r="D1228" s="4" t="s">
        <v>93</v>
      </c>
      <c r="E1228" s="4">
        <v>106</v>
      </c>
      <c r="F1228" s="5">
        <v>30.2</v>
      </c>
      <c r="G1228" s="5">
        <v>20.2</v>
      </c>
      <c r="H1228" s="6">
        <v>1640</v>
      </c>
      <c r="I1228" s="4">
        <v>3</v>
      </c>
      <c r="J1228" s="4">
        <v>16</v>
      </c>
      <c r="K1228" s="4">
        <v>0</v>
      </c>
      <c r="L1228" s="4">
        <v>-5</v>
      </c>
      <c r="M1228" s="4">
        <v>2</v>
      </c>
      <c r="N1228" s="5">
        <v>5.4</v>
      </c>
      <c r="O1228" s="7">
        <f t="shared" si="152"/>
        <v>5</v>
      </c>
      <c r="P1228" s="7">
        <f t="shared" si="153"/>
        <v>3</v>
      </c>
      <c r="Q1228" s="7">
        <f t="shared" si="154"/>
        <v>3</v>
      </c>
      <c r="R1228" s="7">
        <f t="shared" si="155"/>
        <v>11</v>
      </c>
      <c r="S1228" s="8">
        <f t="shared" si="156"/>
        <v>112.7</v>
      </c>
      <c r="T1228" s="7" t="str">
        <f t="shared" si="157"/>
        <v>B - Kernkunde</v>
      </c>
      <c r="U1228" s="4">
        <f>ROUND(((E1228-Hilfswerte!$B$20)/Hilfswerte!$B$21)+((F1228-Hilfswerte!$B$22)/Hilfswerte!$B$23)+((G1228-Hilfswerte!$B$24)/Hilfswerte!$B$25)+0.1*INDEX(Hilfswerte!$B$4:$B$15,MATCH(C1228,Hilfswerte!$A$4:$A$15,0)),2)</f>
        <v>1.98</v>
      </c>
      <c r="V1228" s="4">
        <f>ROUND(SQRT((((E1228-Hilfswerte!$B$20)/Hilfswerte!$B$21)-Hilfswerte!$B$28)^2+(((F1228-Hilfswerte!$B$22)/Hilfswerte!$B$23)-Hilfswerte!$B$29)^2+(((G1228-Hilfswerte!$B$24)/Hilfswerte!$B$25)-Hilfswerte!$B$30)^2),3)</f>
        <v>1.4570000000000001</v>
      </c>
      <c r="W1228" s="4">
        <f>ROUND(E1228*Hilfswerte!$B$31,0)</f>
        <v>21788</v>
      </c>
      <c r="X1228" s="4">
        <f t="shared" si="158"/>
        <v>20148</v>
      </c>
      <c r="Y1228" s="4" t="str">
        <f>IF(T1228="A - Top-Kunde","bereits Top-Kunde",IF(AND(V1228&lt;=Hilfswerte!$B$34,H1228&lt;0.5*W1228),"Hoch",IF(AND(V1228&lt;=Hilfswerte!$B$35,H1228&lt;0.7*W1228),"Mittel","Niedrig")))</f>
        <v>Niedrig</v>
      </c>
      <c r="Z1228" s="4">
        <f t="shared" si="159"/>
        <v>0.8</v>
      </c>
      <c r="AA1228" s="4" t="str">
        <f>IF(J1228&gt;365,"Bereits abgewandert (Segment D)",IF(Z1228&gt;=Hilfswerte!$B$38,"Rot - akut gefaehrdet",IF(Z1228&gt;=Hilfswerte!$B$39,"Gelb - beobachten","Gruen - stabil")))</f>
        <v>Gruen - stabil</v>
      </c>
    </row>
    <row r="1229" spans="1:27" ht="15" customHeight="1" x14ac:dyDescent="0.25">
      <c r="A1229" s="4" t="s">
        <v>1572</v>
      </c>
      <c r="B1229" s="4" t="s">
        <v>657</v>
      </c>
      <c r="C1229" s="4" t="s">
        <v>65</v>
      </c>
      <c r="D1229" s="4" t="s">
        <v>30</v>
      </c>
      <c r="E1229" s="4">
        <v>118</v>
      </c>
      <c r="F1229" s="5">
        <v>29.3</v>
      </c>
      <c r="G1229" s="5">
        <v>8.9</v>
      </c>
      <c r="H1229" s="6">
        <v>5320</v>
      </c>
      <c r="I1229" s="4">
        <v>2</v>
      </c>
      <c r="J1229" s="4">
        <v>180</v>
      </c>
      <c r="K1229" s="4">
        <v>1</v>
      </c>
      <c r="L1229" s="4">
        <v>-3</v>
      </c>
      <c r="M1229" s="4">
        <v>6</v>
      </c>
      <c r="N1229" s="5">
        <v>-5.4</v>
      </c>
      <c r="O1229" s="7">
        <f t="shared" si="152"/>
        <v>3</v>
      </c>
      <c r="P1229" s="7">
        <f t="shared" si="153"/>
        <v>2</v>
      </c>
      <c r="Q1229" s="7">
        <f t="shared" si="154"/>
        <v>4</v>
      </c>
      <c r="R1229" s="7">
        <f t="shared" si="155"/>
        <v>9</v>
      </c>
      <c r="S1229" s="8">
        <f t="shared" si="156"/>
        <v>81.3</v>
      </c>
      <c r="T1229" s="7" t="str">
        <f t="shared" si="157"/>
        <v>C - Entwicklungspotenzial</v>
      </c>
      <c r="U1229" s="4">
        <f>ROUND(((E1229-Hilfswerte!$B$20)/Hilfswerte!$B$21)+((F1229-Hilfswerte!$B$22)/Hilfswerte!$B$23)+((G1229-Hilfswerte!$B$24)/Hilfswerte!$B$25)+0.1*INDEX(Hilfswerte!$B$4:$B$15,MATCH(C1229,Hilfswerte!$A$4:$A$15,0)),2)</f>
        <v>-0.25</v>
      </c>
      <c r="V1229" s="4">
        <f>ROUND(SQRT((((E1229-Hilfswerte!$B$20)/Hilfswerte!$B$21)-Hilfswerte!$B$28)^2+(((F1229-Hilfswerte!$B$22)/Hilfswerte!$B$23)-Hilfswerte!$B$29)^2+(((G1229-Hilfswerte!$B$24)/Hilfswerte!$B$25)-Hilfswerte!$B$30)^2),3)</f>
        <v>0.44900000000000001</v>
      </c>
      <c r="W1229" s="4">
        <f>ROUND(E1229*Hilfswerte!$B$31,0)</f>
        <v>24254</v>
      </c>
      <c r="X1229" s="4">
        <f t="shared" si="158"/>
        <v>18934</v>
      </c>
      <c r="Y1229" s="4" t="str">
        <f>IF(T1229="A - Top-Kunde","bereits Top-Kunde",IF(AND(V1229&lt;=Hilfswerte!$B$34,H1229&lt;0.5*W1229),"Hoch",IF(AND(V1229&lt;=Hilfswerte!$B$35,H1229&lt;0.7*W1229),"Mittel","Niedrig")))</f>
        <v>Hoch</v>
      </c>
      <c r="Z1229" s="4">
        <f t="shared" si="159"/>
        <v>14.2</v>
      </c>
      <c r="AA1229" s="4" t="str">
        <f>IF(J1229&gt;365,"Bereits abgewandert (Segment D)",IF(Z1229&gt;=Hilfswerte!$B$38,"Rot - akut gefaehrdet",IF(Z1229&gt;=Hilfswerte!$B$39,"Gelb - beobachten","Gruen - stabil")))</f>
        <v>Gelb - beobachten</v>
      </c>
    </row>
    <row r="1230" spans="1:27" ht="15" customHeight="1" x14ac:dyDescent="0.25">
      <c r="A1230" s="4" t="s">
        <v>1573</v>
      </c>
      <c r="B1230" s="4" t="s">
        <v>222</v>
      </c>
      <c r="C1230" s="4" t="s">
        <v>65</v>
      </c>
      <c r="D1230" s="4" t="s">
        <v>30</v>
      </c>
      <c r="E1230" s="4">
        <v>185</v>
      </c>
      <c r="F1230" s="5">
        <v>47.5</v>
      </c>
      <c r="G1230" s="5">
        <v>11.9</v>
      </c>
      <c r="H1230" s="6">
        <v>45760</v>
      </c>
      <c r="I1230" s="4">
        <v>4</v>
      </c>
      <c r="J1230" s="4">
        <v>12</v>
      </c>
      <c r="K1230" s="4">
        <v>0</v>
      </c>
      <c r="L1230" s="4">
        <v>13</v>
      </c>
      <c r="M1230" s="4">
        <v>6</v>
      </c>
      <c r="N1230" s="5">
        <v>23</v>
      </c>
      <c r="O1230" s="7">
        <f t="shared" si="152"/>
        <v>5</v>
      </c>
      <c r="P1230" s="7">
        <f t="shared" si="153"/>
        <v>4</v>
      </c>
      <c r="Q1230" s="7">
        <f t="shared" si="154"/>
        <v>5</v>
      </c>
      <c r="R1230" s="7">
        <f t="shared" si="155"/>
        <v>14</v>
      </c>
      <c r="S1230" s="8">
        <f t="shared" si="156"/>
        <v>147.6</v>
      </c>
      <c r="T1230" s="7" t="str">
        <f t="shared" si="157"/>
        <v>A - Top-Kunde</v>
      </c>
      <c r="U1230" s="4">
        <f>ROUND(((E1230-Hilfswerte!$B$20)/Hilfswerte!$B$21)+((F1230-Hilfswerte!$B$22)/Hilfswerte!$B$23)+((G1230-Hilfswerte!$B$24)/Hilfswerte!$B$25)+0.1*INDEX(Hilfswerte!$B$4:$B$15,MATCH(C1230,Hilfswerte!$A$4:$A$15,0)),2)</f>
        <v>0.85</v>
      </c>
      <c r="V1230" s="4">
        <f>ROUND(SQRT((((E1230-Hilfswerte!$B$20)/Hilfswerte!$B$21)-Hilfswerte!$B$28)^2+(((F1230-Hilfswerte!$B$22)/Hilfswerte!$B$23)-Hilfswerte!$B$29)^2+(((G1230-Hilfswerte!$B$24)/Hilfswerte!$B$25)-Hilfswerte!$B$30)^2),3)</f>
        <v>0.222</v>
      </c>
      <c r="W1230" s="4">
        <f>ROUND(E1230*Hilfswerte!$B$31,0)</f>
        <v>38026</v>
      </c>
      <c r="X1230" s="4">
        <f t="shared" si="158"/>
        <v>0</v>
      </c>
      <c r="Y1230" s="4" t="str">
        <f>IF(T1230="A - Top-Kunde","bereits Top-Kunde",IF(AND(V1230&lt;=Hilfswerte!$B$34,H1230&lt;0.5*W1230),"Hoch",IF(AND(V1230&lt;=Hilfswerte!$B$35,H1230&lt;0.7*W1230),"Mittel","Niedrig")))</f>
        <v>bereits Top-Kunde</v>
      </c>
      <c r="Z1230" s="4">
        <f t="shared" si="159"/>
        <v>3.2</v>
      </c>
      <c r="AA1230" s="4" t="str">
        <f>IF(J1230&gt;365,"Bereits abgewandert (Segment D)",IF(Z1230&gt;=Hilfswerte!$B$38,"Rot - akut gefaehrdet",IF(Z1230&gt;=Hilfswerte!$B$39,"Gelb - beobachten","Gruen - stabil")))</f>
        <v>Gruen - stabil</v>
      </c>
    </row>
    <row r="1231" spans="1:27" ht="15" customHeight="1" x14ac:dyDescent="0.25">
      <c r="A1231" s="4" t="s">
        <v>1574</v>
      </c>
      <c r="B1231" s="4" t="s">
        <v>765</v>
      </c>
      <c r="C1231" s="4" t="s">
        <v>74</v>
      </c>
      <c r="D1231" s="4" t="s">
        <v>30</v>
      </c>
      <c r="E1231" s="4">
        <v>337</v>
      </c>
      <c r="F1231" s="5">
        <v>76.099999999999994</v>
      </c>
      <c r="G1231" s="5">
        <v>16.8</v>
      </c>
      <c r="H1231" s="6">
        <v>6750</v>
      </c>
      <c r="I1231" s="4">
        <v>2</v>
      </c>
      <c r="J1231" s="4">
        <v>138</v>
      </c>
      <c r="K1231" s="4">
        <v>1</v>
      </c>
      <c r="L1231" s="4">
        <v>35</v>
      </c>
      <c r="M1231" s="4">
        <v>4</v>
      </c>
      <c r="N1231" s="5">
        <v>26.9</v>
      </c>
      <c r="O1231" s="7">
        <f t="shared" si="152"/>
        <v>3</v>
      </c>
      <c r="P1231" s="7">
        <f t="shared" si="153"/>
        <v>2</v>
      </c>
      <c r="Q1231" s="7">
        <f t="shared" si="154"/>
        <v>4</v>
      </c>
      <c r="R1231" s="7">
        <f t="shared" si="155"/>
        <v>9</v>
      </c>
      <c r="S1231" s="8">
        <f t="shared" si="156"/>
        <v>87</v>
      </c>
      <c r="T1231" s="7" t="str">
        <f t="shared" si="157"/>
        <v>C - Entwicklungspotenzial</v>
      </c>
      <c r="U1231" s="4">
        <f>ROUND(((E1231-Hilfswerte!$B$20)/Hilfswerte!$B$21)+((F1231-Hilfswerte!$B$22)/Hilfswerte!$B$23)+((G1231-Hilfswerte!$B$24)/Hilfswerte!$B$25)+0.1*INDEX(Hilfswerte!$B$4:$B$15,MATCH(C1231,Hilfswerte!$A$4:$A$15,0)),2)</f>
        <v>2.82</v>
      </c>
      <c r="V1231" s="4">
        <f>ROUND(SQRT((((E1231-Hilfswerte!$B$20)/Hilfswerte!$B$21)-Hilfswerte!$B$28)^2+(((F1231-Hilfswerte!$B$22)/Hilfswerte!$B$23)-Hilfswerte!$B$29)^2+(((G1231-Hilfswerte!$B$24)/Hilfswerte!$B$25)-Hilfswerte!$B$30)^2),3)</f>
        <v>1.34</v>
      </c>
      <c r="W1231" s="4">
        <f>ROUND(E1231*Hilfswerte!$B$31,0)</f>
        <v>69269</v>
      </c>
      <c r="X1231" s="4">
        <f t="shared" si="158"/>
        <v>62519</v>
      </c>
      <c r="Y1231" s="4" t="str">
        <f>IF(T1231="A - Top-Kunde","bereits Top-Kunde",IF(AND(V1231&lt;=Hilfswerte!$B$34,H1231&lt;0.5*W1231),"Hoch",IF(AND(V1231&lt;=Hilfswerte!$B$35,H1231&lt;0.7*W1231),"Mittel","Niedrig")))</f>
        <v>Niedrig</v>
      </c>
      <c r="Z1231" s="4">
        <f t="shared" si="159"/>
        <v>16.899999999999999</v>
      </c>
      <c r="AA1231" s="4" t="str">
        <f>IF(J1231&gt;365,"Bereits abgewandert (Segment D)",IF(Z1231&gt;=Hilfswerte!$B$38,"Rot - akut gefaehrdet",IF(Z1231&gt;=Hilfswerte!$B$39,"Gelb - beobachten","Gruen - stabil")))</f>
        <v>Gelb - beobachten</v>
      </c>
    </row>
    <row r="1232" spans="1:27" ht="15" customHeight="1" x14ac:dyDescent="0.25">
      <c r="A1232" s="4" t="s">
        <v>1575</v>
      </c>
      <c r="B1232" s="4" t="s">
        <v>630</v>
      </c>
      <c r="C1232" s="4" t="s">
        <v>65</v>
      </c>
      <c r="D1232" s="4" t="s">
        <v>30</v>
      </c>
      <c r="E1232" s="4">
        <v>36</v>
      </c>
      <c r="F1232" s="5">
        <v>15.9</v>
      </c>
      <c r="G1232" s="5">
        <v>10.7</v>
      </c>
      <c r="H1232" s="6">
        <v>2620</v>
      </c>
      <c r="I1232" s="4">
        <v>1</v>
      </c>
      <c r="J1232" s="4">
        <v>260</v>
      </c>
      <c r="K1232" s="4">
        <v>0</v>
      </c>
      <c r="L1232" s="4">
        <v>13</v>
      </c>
      <c r="M1232" s="4">
        <v>3</v>
      </c>
      <c r="N1232" s="5">
        <v>40.700000000000003</v>
      </c>
      <c r="O1232" s="7">
        <f t="shared" si="152"/>
        <v>2</v>
      </c>
      <c r="P1232" s="7">
        <f t="shared" si="153"/>
        <v>1</v>
      </c>
      <c r="Q1232" s="7">
        <f t="shared" si="154"/>
        <v>4</v>
      </c>
      <c r="R1232" s="7">
        <f t="shared" si="155"/>
        <v>7</v>
      </c>
      <c r="S1232" s="8">
        <f t="shared" si="156"/>
        <v>86.5</v>
      </c>
      <c r="T1232" s="7" t="str">
        <f t="shared" si="157"/>
        <v>C - Entwicklungspotenzial</v>
      </c>
      <c r="U1232" s="4">
        <f>ROUND(((E1232-Hilfswerte!$B$20)/Hilfswerte!$B$21)+((F1232-Hilfswerte!$B$22)/Hilfswerte!$B$23)+((G1232-Hilfswerte!$B$24)/Hilfswerte!$B$25)+0.1*INDEX(Hilfswerte!$B$4:$B$15,MATCH(C1232,Hilfswerte!$A$4:$A$15,0)),2)</f>
        <v>-0.55000000000000004</v>
      </c>
      <c r="V1232" s="4">
        <f>ROUND(SQRT((((E1232-Hilfswerte!$B$20)/Hilfswerte!$B$21)-Hilfswerte!$B$28)^2+(((F1232-Hilfswerte!$B$22)/Hilfswerte!$B$23)-Hilfswerte!$B$29)^2+(((G1232-Hilfswerte!$B$24)/Hilfswerte!$B$25)-Hilfswerte!$B$30)^2),3)</f>
        <v>0.68899999999999995</v>
      </c>
      <c r="W1232" s="4">
        <f>ROUND(E1232*Hilfswerte!$B$31,0)</f>
        <v>7400</v>
      </c>
      <c r="X1232" s="4">
        <f t="shared" si="158"/>
        <v>4780</v>
      </c>
      <c r="Y1232" s="4" t="str">
        <f>IF(T1232="A - Top-Kunde","bereits Top-Kunde",IF(AND(V1232&lt;=Hilfswerte!$B$34,H1232&lt;0.5*W1232),"Hoch",IF(AND(V1232&lt;=Hilfswerte!$B$35,H1232&lt;0.7*W1232),"Mittel","Niedrig")))</f>
        <v>Hoch</v>
      </c>
      <c r="Z1232" s="4">
        <f t="shared" si="159"/>
        <v>15.6</v>
      </c>
      <c r="AA1232" s="4" t="str">
        <f>IF(J1232&gt;365,"Bereits abgewandert (Segment D)",IF(Z1232&gt;=Hilfswerte!$B$38,"Rot - akut gefaehrdet",IF(Z1232&gt;=Hilfswerte!$B$39,"Gelb - beobachten","Gruen - stabil")))</f>
        <v>Gelb - beobachten</v>
      </c>
    </row>
    <row r="1233" spans="1:27" ht="15" customHeight="1" x14ac:dyDescent="0.25">
      <c r="A1233" s="4" t="s">
        <v>1576</v>
      </c>
      <c r="B1233" s="4" t="s">
        <v>520</v>
      </c>
      <c r="C1233" s="4" t="s">
        <v>55</v>
      </c>
      <c r="D1233" s="4" t="s">
        <v>30</v>
      </c>
      <c r="E1233" s="4">
        <v>401</v>
      </c>
      <c r="F1233" s="5">
        <v>78</v>
      </c>
      <c r="G1233" s="5">
        <v>2.1</v>
      </c>
      <c r="H1233" s="6">
        <v>10350</v>
      </c>
      <c r="I1233" s="4">
        <v>1</v>
      </c>
      <c r="J1233" s="4">
        <v>365</v>
      </c>
      <c r="K1233" s="4">
        <v>0</v>
      </c>
      <c r="L1233" s="4">
        <v>0</v>
      </c>
      <c r="M1233" s="4">
        <v>3</v>
      </c>
      <c r="N1233" s="5">
        <v>6.4</v>
      </c>
      <c r="O1233" s="7">
        <f t="shared" si="152"/>
        <v>2</v>
      </c>
      <c r="P1233" s="7">
        <f t="shared" si="153"/>
        <v>1</v>
      </c>
      <c r="Q1233" s="7">
        <f t="shared" si="154"/>
        <v>5</v>
      </c>
      <c r="R1233" s="7">
        <f t="shared" si="155"/>
        <v>8</v>
      </c>
      <c r="S1233" s="8">
        <f t="shared" si="156"/>
        <v>83.2</v>
      </c>
      <c r="T1233" s="7" t="str">
        <f t="shared" si="157"/>
        <v>C - Entwicklungspotenzial</v>
      </c>
      <c r="U1233" s="4">
        <f>ROUND(((E1233-Hilfswerte!$B$20)/Hilfswerte!$B$21)+((F1233-Hilfswerte!$B$22)/Hilfswerte!$B$23)+((G1233-Hilfswerte!$B$24)/Hilfswerte!$B$25)+0.1*INDEX(Hilfswerte!$B$4:$B$15,MATCH(C1233,Hilfswerte!$A$4:$A$15,0)),2)</f>
        <v>1.1100000000000001</v>
      </c>
      <c r="V1233" s="4">
        <f>ROUND(SQRT((((E1233-Hilfswerte!$B$20)/Hilfswerte!$B$21)-Hilfswerte!$B$28)^2+(((F1233-Hilfswerte!$B$22)/Hilfswerte!$B$23)-Hilfswerte!$B$29)^2+(((G1233-Hilfswerte!$B$24)/Hilfswerte!$B$25)-Hilfswerte!$B$30)^2),3)</f>
        <v>1.903</v>
      </c>
      <c r="W1233" s="4">
        <f>ROUND(E1233*Hilfswerte!$B$31,0)</f>
        <v>82424</v>
      </c>
      <c r="X1233" s="4">
        <f t="shared" si="158"/>
        <v>72074</v>
      </c>
      <c r="Y1233" s="4" t="str">
        <f>IF(T1233="A - Top-Kunde","bereits Top-Kunde",IF(AND(V1233&lt;=Hilfswerte!$B$34,H1233&lt;0.5*W1233),"Hoch",IF(AND(V1233&lt;=Hilfswerte!$B$35,H1233&lt;0.7*W1233),"Mittel","Niedrig")))</f>
        <v>Niedrig</v>
      </c>
      <c r="Z1233" s="4">
        <f t="shared" si="159"/>
        <v>18.3</v>
      </c>
      <c r="AA1233" s="4" t="str">
        <f>IF(J1233&gt;365,"Bereits abgewandert (Segment D)",IF(Z1233&gt;=Hilfswerte!$B$38,"Rot - akut gefaehrdet",IF(Z1233&gt;=Hilfswerte!$B$39,"Gelb - beobachten","Gruen - stabil")))</f>
        <v>Gelb - beobachten</v>
      </c>
    </row>
    <row r="1234" spans="1:27" ht="15" customHeight="1" x14ac:dyDescent="0.25">
      <c r="A1234" s="4" t="s">
        <v>1577</v>
      </c>
      <c r="B1234" s="4" t="s">
        <v>451</v>
      </c>
      <c r="C1234" s="4" t="s">
        <v>74</v>
      </c>
      <c r="D1234" s="4" t="s">
        <v>30</v>
      </c>
      <c r="E1234" s="4">
        <v>87</v>
      </c>
      <c r="F1234" s="5">
        <v>24.7</v>
      </c>
      <c r="G1234" s="5">
        <v>6.5</v>
      </c>
      <c r="H1234" s="6">
        <v>8010</v>
      </c>
      <c r="I1234" s="4">
        <v>4</v>
      </c>
      <c r="J1234" s="4">
        <v>69</v>
      </c>
      <c r="K1234" s="4">
        <v>1</v>
      </c>
      <c r="L1234" s="4">
        <v>10</v>
      </c>
      <c r="M1234" s="4">
        <v>6</v>
      </c>
      <c r="N1234" s="5">
        <v>15.7</v>
      </c>
      <c r="O1234" s="7">
        <f t="shared" si="152"/>
        <v>4</v>
      </c>
      <c r="P1234" s="7">
        <f t="shared" si="153"/>
        <v>4</v>
      </c>
      <c r="Q1234" s="7">
        <f t="shared" si="154"/>
        <v>5</v>
      </c>
      <c r="R1234" s="7">
        <f t="shared" si="155"/>
        <v>13</v>
      </c>
      <c r="S1234" s="8">
        <f t="shared" si="156"/>
        <v>128.9</v>
      </c>
      <c r="T1234" s="7" t="str">
        <f t="shared" si="157"/>
        <v>A - Top-Kunde</v>
      </c>
      <c r="U1234" s="4">
        <f>ROUND(((E1234-Hilfswerte!$B$20)/Hilfswerte!$B$21)+((F1234-Hilfswerte!$B$22)/Hilfswerte!$B$23)+((G1234-Hilfswerte!$B$24)/Hilfswerte!$B$25)+0.1*INDEX(Hilfswerte!$B$4:$B$15,MATCH(C1234,Hilfswerte!$A$4:$A$15,0)),2)</f>
        <v>-0.81</v>
      </c>
      <c r="V1234" s="4">
        <f>ROUND(SQRT((((E1234-Hilfswerte!$B$20)/Hilfswerte!$B$21)-Hilfswerte!$B$28)^2+(((F1234-Hilfswerte!$B$22)/Hilfswerte!$B$23)-Hilfswerte!$B$29)^2+(((G1234-Hilfswerte!$B$24)/Hilfswerte!$B$25)-Hilfswerte!$B$30)^2),3)</f>
        <v>0.85499999999999998</v>
      </c>
      <c r="W1234" s="4">
        <f>ROUND(E1234*Hilfswerte!$B$31,0)</f>
        <v>17883</v>
      </c>
      <c r="X1234" s="4">
        <f t="shared" si="158"/>
        <v>9873</v>
      </c>
      <c r="Y1234" s="4" t="str">
        <f>IF(T1234="A - Top-Kunde","bereits Top-Kunde",IF(AND(V1234&lt;=Hilfswerte!$B$34,H1234&lt;0.5*W1234),"Hoch",IF(AND(V1234&lt;=Hilfswerte!$B$35,H1234&lt;0.7*W1234),"Mittel","Niedrig")))</f>
        <v>bereits Top-Kunde</v>
      </c>
      <c r="Z1234" s="4">
        <f t="shared" si="159"/>
        <v>8.5</v>
      </c>
      <c r="AA1234" s="4" t="str">
        <f>IF(J1234&gt;365,"Bereits abgewandert (Segment D)",IF(Z1234&gt;=Hilfswerte!$B$38,"Rot - akut gefaehrdet",IF(Z1234&gt;=Hilfswerte!$B$39,"Gelb - beobachten","Gruen - stabil")))</f>
        <v>Gruen - stabil</v>
      </c>
    </row>
    <row r="1235" spans="1:27" ht="15" customHeight="1" x14ac:dyDescent="0.25">
      <c r="A1235" s="4" t="s">
        <v>1578</v>
      </c>
      <c r="B1235" s="4" t="s">
        <v>541</v>
      </c>
      <c r="C1235" s="4" t="s">
        <v>33</v>
      </c>
      <c r="D1235" s="4" t="s">
        <v>48</v>
      </c>
      <c r="E1235" s="4">
        <v>235</v>
      </c>
      <c r="F1235" s="5">
        <v>48.7</v>
      </c>
      <c r="G1235" s="5">
        <v>0.6</v>
      </c>
      <c r="H1235" s="6">
        <v>109970</v>
      </c>
      <c r="I1235" s="4">
        <v>4</v>
      </c>
      <c r="J1235" s="4">
        <v>28</v>
      </c>
      <c r="K1235" s="4">
        <v>0</v>
      </c>
      <c r="L1235" s="4">
        <v>-5</v>
      </c>
      <c r="M1235" s="4">
        <v>5</v>
      </c>
      <c r="N1235" s="5">
        <v>-34</v>
      </c>
      <c r="O1235" s="7">
        <f t="shared" si="152"/>
        <v>5</v>
      </c>
      <c r="P1235" s="7">
        <f t="shared" si="153"/>
        <v>4</v>
      </c>
      <c r="Q1235" s="7">
        <f t="shared" si="154"/>
        <v>5</v>
      </c>
      <c r="R1235" s="7">
        <f t="shared" si="155"/>
        <v>14</v>
      </c>
      <c r="S1235" s="8">
        <f t="shared" si="156"/>
        <v>123</v>
      </c>
      <c r="T1235" s="7" t="str">
        <f t="shared" si="157"/>
        <v>B - Kernkunde</v>
      </c>
      <c r="U1235" s="4">
        <f>ROUND(((E1235-Hilfswerte!$B$20)/Hilfswerte!$B$21)+((F1235-Hilfswerte!$B$22)/Hilfswerte!$B$23)+((G1235-Hilfswerte!$B$24)/Hilfswerte!$B$25)+0.1*INDEX(Hilfswerte!$B$4:$B$15,MATCH(C1235,Hilfswerte!$A$4:$A$15,0)),2)</f>
        <v>-0.63</v>
      </c>
      <c r="V1235" s="4">
        <f>ROUND(SQRT((((E1235-Hilfswerte!$B$20)/Hilfswerte!$B$21)-Hilfswerte!$B$28)^2+(((F1235-Hilfswerte!$B$22)/Hilfswerte!$B$23)-Hilfswerte!$B$29)^2+(((G1235-Hilfswerte!$B$24)/Hilfswerte!$B$25)-Hilfswerte!$B$30)^2),3)</f>
        <v>1.7210000000000001</v>
      </c>
      <c r="W1235" s="4">
        <f>ROUND(E1235*Hilfswerte!$B$31,0)</f>
        <v>48303</v>
      </c>
      <c r="X1235" s="4">
        <f t="shared" si="158"/>
        <v>0</v>
      </c>
      <c r="Y1235" s="4" t="str">
        <f>IF(T1235="A - Top-Kunde","bereits Top-Kunde",IF(AND(V1235&lt;=Hilfswerte!$B$34,H1235&lt;0.5*W1235),"Hoch",IF(AND(V1235&lt;=Hilfswerte!$B$35,H1235&lt;0.7*W1235),"Mittel","Niedrig")))</f>
        <v>Niedrig</v>
      </c>
      <c r="Z1235" s="4">
        <f t="shared" si="159"/>
        <v>15</v>
      </c>
      <c r="AA1235" s="4" t="str">
        <f>IF(J1235&gt;365,"Bereits abgewandert (Segment D)",IF(Z1235&gt;=Hilfswerte!$B$38,"Rot - akut gefaehrdet",IF(Z1235&gt;=Hilfswerte!$B$39,"Gelb - beobachten","Gruen - stabil")))</f>
        <v>Gelb - beobachten</v>
      </c>
    </row>
    <row r="1236" spans="1:27" ht="15" customHeight="1" x14ac:dyDescent="0.25">
      <c r="A1236" s="4" t="s">
        <v>1579</v>
      </c>
      <c r="B1236" s="4" t="s">
        <v>420</v>
      </c>
      <c r="C1236" s="4" t="s">
        <v>59</v>
      </c>
      <c r="D1236" s="4" t="s">
        <v>77</v>
      </c>
      <c r="E1236" s="4">
        <v>10</v>
      </c>
      <c r="F1236" s="5">
        <v>1.5</v>
      </c>
      <c r="G1236" s="5">
        <v>10.199999999999999</v>
      </c>
      <c r="H1236" s="6">
        <v>1240</v>
      </c>
      <c r="I1236" s="4">
        <v>3</v>
      </c>
      <c r="J1236" s="4">
        <v>43</v>
      </c>
      <c r="K1236" s="4">
        <v>0</v>
      </c>
      <c r="L1236" s="4">
        <v>-5</v>
      </c>
      <c r="M1236" s="4">
        <v>1</v>
      </c>
      <c r="N1236" s="5">
        <v>-0.7</v>
      </c>
      <c r="O1236" s="7">
        <f t="shared" si="152"/>
        <v>4</v>
      </c>
      <c r="P1236" s="7">
        <f t="shared" si="153"/>
        <v>3</v>
      </c>
      <c r="Q1236" s="7">
        <f t="shared" si="154"/>
        <v>3</v>
      </c>
      <c r="R1236" s="7">
        <f t="shared" si="155"/>
        <v>10</v>
      </c>
      <c r="S1236" s="8">
        <f t="shared" si="156"/>
        <v>99.7</v>
      </c>
      <c r="T1236" s="7" t="str">
        <f t="shared" si="157"/>
        <v>C - Entwicklungspotenzial</v>
      </c>
      <c r="U1236" s="4">
        <f>ROUND(((E1236-Hilfswerte!$B$20)/Hilfswerte!$B$21)+((F1236-Hilfswerte!$B$22)/Hilfswerte!$B$23)+((G1236-Hilfswerte!$B$24)/Hilfswerte!$B$25)+0.1*INDEX(Hilfswerte!$B$4:$B$15,MATCH(C1236,Hilfswerte!$A$4:$A$15,0)),2)</f>
        <v>-1.02</v>
      </c>
      <c r="V1236" s="4">
        <f>ROUND(SQRT((((E1236-Hilfswerte!$B$20)/Hilfswerte!$B$21)-Hilfswerte!$B$28)^2+(((F1236-Hilfswerte!$B$22)/Hilfswerte!$B$23)-Hilfswerte!$B$29)^2+(((G1236-Hilfswerte!$B$24)/Hilfswerte!$B$25)-Hilfswerte!$B$30)^2),3)</f>
        <v>0.95099999999999996</v>
      </c>
      <c r="W1236" s="4">
        <f>ROUND(E1236*Hilfswerte!$B$31,0)</f>
        <v>2055</v>
      </c>
      <c r="X1236" s="4">
        <f t="shared" si="158"/>
        <v>815</v>
      </c>
      <c r="Y1236" s="4" t="str">
        <f>IF(T1236="A - Top-Kunde","bereits Top-Kunde",IF(AND(V1236&lt;=Hilfswerte!$B$34,H1236&lt;0.5*W1236),"Hoch",IF(AND(V1236&lt;=Hilfswerte!$B$35,H1236&lt;0.7*W1236),"Mittel","Niedrig")))</f>
        <v>Mittel</v>
      </c>
      <c r="Z1236" s="4">
        <f t="shared" si="159"/>
        <v>2.4</v>
      </c>
      <c r="AA1236" s="4" t="str">
        <f>IF(J1236&gt;365,"Bereits abgewandert (Segment D)",IF(Z1236&gt;=Hilfswerte!$B$38,"Rot - akut gefaehrdet",IF(Z1236&gt;=Hilfswerte!$B$39,"Gelb - beobachten","Gruen - stabil")))</f>
        <v>Gruen - stabil</v>
      </c>
    </row>
    <row r="1237" spans="1:27" ht="15" customHeight="1" x14ac:dyDescent="0.25">
      <c r="A1237" s="4" t="s">
        <v>1580</v>
      </c>
      <c r="B1237" s="4" t="s">
        <v>233</v>
      </c>
      <c r="C1237" s="4" t="s">
        <v>29</v>
      </c>
      <c r="D1237" s="4" t="s">
        <v>77</v>
      </c>
      <c r="E1237" s="4">
        <v>64</v>
      </c>
      <c r="F1237" s="5">
        <v>14.2</v>
      </c>
      <c r="G1237" s="5">
        <v>4.5999999999999996</v>
      </c>
      <c r="H1237" s="6">
        <v>150</v>
      </c>
      <c r="I1237" s="4">
        <v>1</v>
      </c>
      <c r="J1237" s="4">
        <v>307</v>
      </c>
      <c r="K1237" s="4">
        <v>0</v>
      </c>
      <c r="L1237" s="4">
        <v>14</v>
      </c>
      <c r="M1237" s="4">
        <v>6</v>
      </c>
      <c r="N1237" s="5">
        <v>16.399999999999999</v>
      </c>
      <c r="O1237" s="7">
        <f t="shared" si="152"/>
        <v>2</v>
      </c>
      <c r="P1237" s="7">
        <f t="shared" si="153"/>
        <v>1</v>
      </c>
      <c r="Q1237" s="7">
        <f t="shared" si="154"/>
        <v>2</v>
      </c>
      <c r="R1237" s="7">
        <f t="shared" si="155"/>
        <v>5</v>
      </c>
      <c r="S1237" s="8">
        <f t="shared" si="156"/>
        <v>54</v>
      </c>
      <c r="T1237" s="7" t="str">
        <f t="shared" si="157"/>
        <v>C - Entwicklungspotenzial</v>
      </c>
      <c r="U1237" s="4">
        <f>ROUND(((E1237-Hilfswerte!$B$20)/Hilfswerte!$B$21)+((F1237-Hilfswerte!$B$22)/Hilfswerte!$B$23)+((G1237-Hilfswerte!$B$24)/Hilfswerte!$B$25)+0.1*INDEX(Hilfswerte!$B$4:$B$15,MATCH(C1237,Hilfswerte!$A$4:$A$15,0)),2)</f>
        <v>-1.1100000000000001</v>
      </c>
      <c r="V1237" s="4">
        <f>ROUND(SQRT((((E1237-Hilfswerte!$B$20)/Hilfswerte!$B$21)-Hilfswerte!$B$28)^2+(((F1237-Hilfswerte!$B$22)/Hilfswerte!$B$23)-Hilfswerte!$B$29)^2+(((G1237-Hilfswerte!$B$24)/Hilfswerte!$B$25)-Hilfswerte!$B$30)^2),3)</f>
        <v>1.2150000000000001</v>
      </c>
      <c r="W1237" s="4">
        <f>ROUND(E1237*Hilfswerte!$B$31,0)</f>
        <v>13155</v>
      </c>
      <c r="X1237" s="4">
        <f t="shared" si="158"/>
        <v>13005</v>
      </c>
      <c r="Y1237" s="4" t="str">
        <f>IF(T1237="A - Top-Kunde","bereits Top-Kunde",IF(AND(V1237&lt;=Hilfswerte!$B$34,H1237&lt;0.5*W1237),"Hoch",IF(AND(V1237&lt;=Hilfswerte!$B$35,H1237&lt;0.7*W1237),"Mittel","Niedrig")))</f>
        <v>Niedrig</v>
      </c>
      <c r="Z1237" s="4">
        <f t="shared" si="159"/>
        <v>18.2</v>
      </c>
      <c r="AA1237" s="4" t="str">
        <f>IF(J1237&gt;365,"Bereits abgewandert (Segment D)",IF(Z1237&gt;=Hilfswerte!$B$38,"Rot - akut gefaehrdet",IF(Z1237&gt;=Hilfswerte!$B$39,"Gelb - beobachten","Gruen - stabil")))</f>
        <v>Gelb - beobachten</v>
      </c>
    </row>
    <row r="1238" spans="1:27" ht="15" customHeight="1" x14ac:dyDescent="0.25">
      <c r="A1238" s="4" t="s">
        <v>1581</v>
      </c>
      <c r="B1238" s="4" t="s">
        <v>1153</v>
      </c>
      <c r="C1238" s="4" t="s">
        <v>55</v>
      </c>
      <c r="D1238" s="4" t="s">
        <v>48</v>
      </c>
      <c r="E1238" s="4">
        <v>211</v>
      </c>
      <c r="F1238" s="5">
        <v>64.900000000000006</v>
      </c>
      <c r="G1238" s="5">
        <v>3.8</v>
      </c>
      <c r="H1238" s="6">
        <v>8840</v>
      </c>
      <c r="I1238" s="4">
        <v>3</v>
      </c>
      <c r="J1238" s="4">
        <v>17</v>
      </c>
      <c r="K1238" s="4">
        <v>0</v>
      </c>
      <c r="L1238" s="4">
        <v>23</v>
      </c>
      <c r="M1238" s="4">
        <v>4</v>
      </c>
      <c r="N1238" s="5">
        <v>7.1</v>
      </c>
      <c r="O1238" s="7">
        <f t="shared" si="152"/>
        <v>5</v>
      </c>
      <c r="P1238" s="7">
        <f t="shared" si="153"/>
        <v>3</v>
      </c>
      <c r="Q1238" s="7">
        <f t="shared" si="154"/>
        <v>5</v>
      </c>
      <c r="R1238" s="7">
        <f t="shared" si="155"/>
        <v>13</v>
      </c>
      <c r="S1238" s="8">
        <f t="shared" si="156"/>
        <v>126.7</v>
      </c>
      <c r="T1238" s="7" t="str">
        <f t="shared" si="157"/>
        <v>A - Top-Kunde</v>
      </c>
      <c r="U1238" s="4">
        <f>ROUND(((E1238-Hilfswerte!$B$20)/Hilfswerte!$B$21)+((F1238-Hilfswerte!$B$22)/Hilfswerte!$B$23)+((G1238-Hilfswerte!$B$24)/Hilfswerte!$B$25)+0.1*INDEX(Hilfswerte!$B$4:$B$15,MATCH(C1238,Hilfswerte!$A$4:$A$15,0)),2)</f>
        <v>0.33</v>
      </c>
      <c r="V1238" s="4">
        <f>ROUND(SQRT((((E1238-Hilfswerte!$B$20)/Hilfswerte!$B$21)-Hilfswerte!$B$28)^2+(((F1238-Hilfswerte!$B$22)/Hilfswerte!$B$23)-Hilfswerte!$B$29)^2+(((G1238-Hilfswerte!$B$24)/Hilfswerte!$B$25)-Hilfswerte!$B$30)^2),3)</f>
        <v>1.2889999999999999</v>
      </c>
      <c r="W1238" s="4">
        <f>ROUND(E1238*Hilfswerte!$B$31,0)</f>
        <v>43370</v>
      </c>
      <c r="X1238" s="4">
        <f t="shared" si="158"/>
        <v>34530</v>
      </c>
      <c r="Y1238" s="4" t="str">
        <f>IF(T1238="A - Top-Kunde","bereits Top-Kunde",IF(AND(V1238&lt;=Hilfswerte!$B$34,H1238&lt;0.5*W1238),"Hoch",IF(AND(V1238&lt;=Hilfswerte!$B$35,H1238&lt;0.7*W1238),"Mittel","Niedrig")))</f>
        <v>bereits Top-Kunde</v>
      </c>
      <c r="Z1238" s="4">
        <f t="shared" si="159"/>
        <v>5.5</v>
      </c>
      <c r="AA1238" s="4" t="str">
        <f>IF(J1238&gt;365,"Bereits abgewandert (Segment D)",IF(Z1238&gt;=Hilfswerte!$B$38,"Rot - akut gefaehrdet",IF(Z1238&gt;=Hilfswerte!$B$39,"Gelb - beobachten","Gruen - stabil")))</f>
        <v>Gruen - stabil</v>
      </c>
    </row>
    <row r="1239" spans="1:27" ht="15" customHeight="1" x14ac:dyDescent="0.25">
      <c r="A1239" s="4" t="s">
        <v>1582</v>
      </c>
      <c r="B1239" s="4" t="s">
        <v>200</v>
      </c>
      <c r="C1239" s="4" t="s">
        <v>74</v>
      </c>
      <c r="D1239" s="4" t="s">
        <v>30</v>
      </c>
      <c r="E1239" s="4">
        <v>45</v>
      </c>
      <c r="F1239" s="5">
        <v>8.3000000000000007</v>
      </c>
      <c r="G1239" s="5">
        <v>7.9</v>
      </c>
      <c r="H1239" s="6">
        <v>0</v>
      </c>
      <c r="I1239" s="4">
        <v>0</v>
      </c>
      <c r="J1239" s="4">
        <v>844</v>
      </c>
      <c r="K1239" s="4">
        <v>0</v>
      </c>
      <c r="L1239" s="4">
        <v>9</v>
      </c>
      <c r="M1239" s="4">
        <v>0</v>
      </c>
      <c r="N1239" s="5">
        <v>-85.2</v>
      </c>
      <c r="O1239" s="7">
        <f t="shared" si="152"/>
        <v>1</v>
      </c>
      <c r="P1239" s="7">
        <f t="shared" si="153"/>
        <v>1</v>
      </c>
      <c r="Q1239" s="7">
        <f t="shared" si="154"/>
        <v>1</v>
      </c>
      <c r="R1239" s="7">
        <f t="shared" si="155"/>
        <v>3</v>
      </c>
      <c r="S1239" s="8">
        <f t="shared" si="156"/>
        <v>-15.3</v>
      </c>
      <c r="T1239" s="7" t="str">
        <f t="shared" si="157"/>
        <v>D - Abwanderungsrisiko</v>
      </c>
      <c r="U1239" s="4">
        <f>ROUND(((E1239-Hilfswerte!$B$20)/Hilfswerte!$B$21)+((F1239-Hilfswerte!$B$22)/Hilfswerte!$B$23)+((G1239-Hilfswerte!$B$24)/Hilfswerte!$B$25)+0.1*INDEX(Hilfswerte!$B$4:$B$15,MATCH(C1239,Hilfswerte!$A$4:$A$15,0)),2)</f>
        <v>-1.06</v>
      </c>
      <c r="V1239" s="4">
        <f>ROUND(SQRT((((E1239-Hilfswerte!$B$20)/Hilfswerte!$B$21)-Hilfswerte!$B$28)^2+(((F1239-Hilfswerte!$B$22)/Hilfswerte!$B$23)-Hilfswerte!$B$29)^2+(((G1239-Hilfswerte!$B$24)/Hilfswerte!$B$25)-Hilfswerte!$B$30)^2),3)</f>
        <v>0.91100000000000003</v>
      </c>
      <c r="W1239" s="4">
        <f>ROUND(E1239*Hilfswerte!$B$31,0)</f>
        <v>9250</v>
      </c>
      <c r="X1239" s="4">
        <f t="shared" si="158"/>
        <v>9250</v>
      </c>
      <c r="Y1239" s="4" t="str">
        <f>IF(T1239="A - Top-Kunde","bereits Top-Kunde",IF(AND(V1239&lt;=Hilfswerte!$B$34,H1239&lt;0.5*W1239),"Hoch",IF(AND(V1239&lt;=Hilfswerte!$B$35,H1239&lt;0.7*W1239),"Mittel","Niedrig")))</f>
        <v>Mittel</v>
      </c>
      <c r="Z1239" s="4">
        <f t="shared" si="159"/>
        <v>78.099999999999994</v>
      </c>
      <c r="AA1239" s="4" t="str">
        <f>IF(J1239&gt;365,"Bereits abgewandert (Segment D)",IF(Z1239&gt;=Hilfswerte!$B$38,"Rot - akut gefaehrdet",IF(Z1239&gt;=Hilfswerte!$B$39,"Gelb - beobachten","Gruen - stabil")))</f>
        <v>Bereits abgewandert (Segment D)</v>
      </c>
    </row>
    <row r="1240" spans="1:27" ht="15" customHeight="1" x14ac:dyDescent="0.25">
      <c r="A1240" s="4" t="s">
        <v>1583</v>
      </c>
      <c r="B1240" s="4" t="s">
        <v>210</v>
      </c>
      <c r="C1240" s="4" t="s">
        <v>59</v>
      </c>
      <c r="D1240" s="4" t="s">
        <v>93</v>
      </c>
      <c r="E1240" s="4">
        <v>97</v>
      </c>
      <c r="F1240" s="5">
        <v>17.7</v>
      </c>
      <c r="G1240" s="5">
        <v>6.7</v>
      </c>
      <c r="H1240" s="6">
        <v>62830</v>
      </c>
      <c r="I1240" s="4">
        <v>6</v>
      </c>
      <c r="J1240" s="4">
        <v>9</v>
      </c>
      <c r="K1240" s="4">
        <v>0</v>
      </c>
      <c r="L1240" s="4">
        <v>17</v>
      </c>
      <c r="M1240" s="4">
        <v>2</v>
      </c>
      <c r="N1240" s="5">
        <v>-6.8</v>
      </c>
      <c r="O1240" s="7">
        <f t="shared" si="152"/>
        <v>5</v>
      </c>
      <c r="P1240" s="7">
        <f t="shared" si="153"/>
        <v>5</v>
      </c>
      <c r="Q1240" s="7">
        <f t="shared" si="154"/>
        <v>5</v>
      </c>
      <c r="R1240" s="7">
        <f t="shared" si="155"/>
        <v>15</v>
      </c>
      <c r="S1240" s="8">
        <f t="shared" si="156"/>
        <v>141.5</v>
      </c>
      <c r="T1240" s="7" t="str">
        <f t="shared" si="157"/>
        <v>A - Top-Kunde</v>
      </c>
      <c r="U1240" s="4">
        <f>ROUND(((E1240-Hilfswerte!$B$20)/Hilfswerte!$B$21)+((F1240-Hilfswerte!$B$22)/Hilfswerte!$B$23)+((G1240-Hilfswerte!$B$24)/Hilfswerte!$B$25)+0.1*INDEX(Hilfswerte!$B$4:$B$15,MATCH(C1240,Hilfswerte!$A$4:$A$15,0)),2)</f>
        <v>-0.91</v>
      </c>
      <c r="V1240" s="4">
        <f>ROUND(SQRT((((E1240-Hilfswerte!$B$20)/Hilfswerte!$B$21)-Hilfswerte!$B$28)^2+(((F1240-Hilfswerte!$B$22)/Hilfswerte!$B$23)-Hilfswerte!$B$29)^2+(((G1240-Hilfswerte!$B$24)/Hilfswerte!$B$25)-Hilfswerte!$B$30)^2),3)</f>
        <v>0.85599999999999998</v>
      </c>
      <c r="W1240" s="4">
        <f>ROUND(E1240*Hilfswerte!$B$31,0)</f>
        <v>19938</v>
      </c>
      <c r="X1240" s="4">
        <f t="shared" si="158"/>
        <v>0</v>
      </c>
      <c r="Y1240" s="4" t="str">
        <f>IF(T1240="A - Top-Kunde","bereits Top-Kunde",IF(AND(V1240&lt;=Hilfswerte!$B$34,H1240&lt;0.5*W1240),"Hoch",IF(AND(V1240&lt;=Hilfswerte!$B$35,H1240&lt;0.7*W1240),"Mittel","Niedrig")))</f>
        <v>bereits Top-Kunde</v>
      </c>
      <c r="Z1240" s="4">
        <f t="shared" si="159"/>
        <v>6.6</v>
      </c>
      <c r="AA1240" s="4" t="str">
        <f>IF(J1240&gt;365,"Bereits abgewandert (Segment D)",IF(Z1240&gt;=Hilfswerte!$B$38,"Rot - akut gefaehrdet",IF(Z1240&gt;=Hilfswerte!$B$39,"Gelb - beobachten","Gruen - stabil")))</f>
        <v>Gruen - stabil</v>
      </c>
    </row>
    <row r="1241" spans="1:27" ht="15" customHeight="1" x14ac:dyDescent="0.25">
      <c r="A1241" s="4" t="s">
        <v>1584</v>
      </c>
      <c r="B1241" s="4" t="s">
        <v>569</v>
      </c>
      <c r="C1241" s="4" t="s">
        <v>84</v>
      </c>
      <c r="D1241" s="4" t="s">
        <v>30</v>
      </c>
      <c r="E1241" s="4">
        <v>30</v>
      </c>
      <c r="F1241" s="5">
        <v>4</v>
      </c>
      <c r="G1241" s="5">
        <v>7.7</v>
      </c>
      <c r="H1241" s="6">
        <v>5930</v>
      </c>
      <c r="I1241" s="4">
        <v>5</v>
      </c>
      <c r="J1241" s="4">
        <v>2</v>
      </c>
      <c r="K1241" s="4">
        <v>2</v>
      </c>
      <c r="L1241" s="4">
        <v>0</v>
      </c>
      <c r="M1241" s="4">
        <v>2</v>
      </c>
      <c r="N1241" s="5">
        <v>-9.8000000000000007</v>
      </c>
      <c r="O1241" s="7">
        <f t="shared" si="152"/>
        <v>5</v>
      </c>
      <c r="P1241" s="7">
        <f t="shared" si="153"/>
        <v>5</v>
      </c>
      <c r="Q1241" s="7">
        <f t="shared" si="154"/>
        <v>4</v>
      </c>
      <c r="R1241" s="7">
        <f t="shared" si="155"/>
        <v>14</v>
      </c>
      <c r="S1241" s="8">
        <f t="shared" si="156"/>
        <v>123.1</v>
      </c>
      <c r="T1241" s="7" t="str">
        <f t="shared" si="157"/>
        <v>B - Kernkunde</v>
      </c>
      <c r="U1241" s="4">
        <f>ROUND(((E1241-Hilfswerte!$B$20)/Hilfswerte!$B$21)+((F1241-Hilfswerte!$B$22)/Hilfswerte!$B$23)+((G1241-Hilfswerte!$B$24)/Hilfswerte!$B$25)+0.1*INDEX(Hilfswerte!$B$4:$B$15,MATCH(C1241,Hilfswerte!$A$4:$A$15,0)),2)</f>
        <v>-1.21</v>
      </c>
      <c r="V1241" s="4">
        <f>ROUND(SQRT((((E1241-Hilfswerte!$B$20)/Hilfswerte!$B$21)-Hilfswerte!$B$28)^2+(((F1241-Hilfswerte!$B$22)/Hilfswerte!$B$23)-Hilfswerte!$B$29)^2+(((G1241-Hilfswerte!$B$24)/Hilfswerte!$B$25)-Hilfswerte!$B$30)^2),3)</f>
        <v>1.012</v>
      </c>
      <c r="W1241" s="4">
        <f>ROUND(E1241*Hilfswerte!$B$31,0)</f>
        <v>6166</v>
      </c>
      <c r="X1241" s="4">
        <f t="shared" si="158"/>
        <v>236</v>
      </c>
      <c r="Y1241" s="4" t="str">
        <f>IF(T1241="A - Top-Kunde","bereits Top-Kunde",IF(AND(V1241&lt;=Hilfswerte!$B$34,H1241&lt;0.5*W1241),"Hoch",IF(AND(V1241&lt;=Hilfswerte!$B$35,H1241&lt;0.7*W1241),"Mittel","Niedrig")))</f>
        <v>Niedrig</v>
      </c>
      <c r="Z1241" s="4">
        <f t="shared" si="159"/>
        <v>10</v>
      </c>
      <c r="AA1241" s="4" t="str">
        <f>IF(J1241&gt;365,"Bereits abgewandert (Segment D)",IF(Z1241&gt;=Hilfswerte!$B$38,"Rot - akut gefaehrdet",IF(Z1241&gt;=Hilfswerte!$B$39,"Gelb - beobachten","Gruen - stabil")))</f>
        <v>Gruen - stabil</v>
      </c>
    </row>
    <row r="1242" spans="1:27" ht="15" customHeight="1" x14ac:dyDescent="0.25">
      <c r="A1242" s="4" t="s">
        <v>1585</v>
      </c>
      <c r="B1242" s="4" t="s">
        <v>703</v>
      </c>
      <c r="C1242" s="4" t="s">
        <v>89</v>
      </c>
      <c r="D1242" s="4" t="s">
        <v>117</v>
      </c>
      <c r="E1242" s="4">
        <v>307</v>
      </c>
      <c r="F1242" s="5">
        <v>81.5</v>
      </c>
      <c r="G1242" s="5">
        <v>0.9</v>
      </c>
      <c r="H1242" s="6">
        <v>39410</v>
      </c>
      <c r="I1242" s="4">
        <v>5</v>
      </c>
      <c r="J1242" s="4">
        <v>23</v>
      </c>
      <c r="K1242" s="4">
        <v>0</v>
      </c>
      <c r="L1242" s="4">
        <v>2</v>
      </c>
      <c r="M1242" s="4">
        <v>2</v>
      </c>
      <c r="N1242" s="5">
        <v>13</v>
      </c>
      <c r="O1242" s="7">
        <f t="shared" si="152"/>
        <v>5</v>
      </c>
      <c r="P1242" s="7">
        <f t="shared" si="153"/>
        <v>5</v>
      </c>
      <c r="Q1242" s="7">
        <f t="shared" si="154"/>
        <v>5</v>
      </c>
      <c r="R1242" s="7">
        <f t="shared" si="155"/>
        <v>15</v>
      </c>
      <c r="S1242" s="8">
        <f t="shared" si="156"/>
        <v>155.9</v>
      </c>
      <c r="T1242" s="7" t="str">
        <f t="shared" si="157"/>
        <v>A - Top-Kunde</v>
      </c>
      <c r="U1242" s="4">
        <f>ROUND(((E1242-Hilfswerte!$B$20)/Hilfswerte!$B$21)+((F1242-Hilfswerte!$B$22)/Hilfswerte!$B$23)+((G1242-Hilfswerte!$B$24)/Hilfswerte!$B$25)+0.1*INDEX(Hilfswerte!$B$4:$B$15,MATCH(C1242,Hilfswerte!$A$4:$A$15,0)),2)</f>
        <v>0.57999999999999996</v>
      </c>
      <c r="V1242" s="4">
        <f>ROUND(SQRT((((E1242-Hilfswerte!$B$20)/Hilfswerte!$B$21)-Hilfswerte!$B$28)^2+(((F1242-Hilfswerte!$B$22)/Hilfswerte!$B$23)-Hilfswerte!$B$29)^2+(((G1242-Hilfswerte!$B$24)/Hilfswerte!$B$25)-Hilfswerte!$B$30)^2),3)</f>
        <v>1.9139999999999999</v>
      </c>
      <c r="W1242" s="4">
        <f>ROUND(E1242*Hilfswerte!$B$31,0)</f>
        <v>63103</v>
      </c>
      <c r="X1242" s="4">
        <f t="shared" si="158"/>
        <v>23693</v>
      </c>
      <c r="Y1242" s="4" t="str">
        <f>IF(T1242="A - Top-Kunde","bereits Top-Kunde",IF(AND(V1242&lt;=Hilfswerte!$B$34,H1242&lt;0.5*W1242),"Hoch",IF(AND(V1242&lt;=Hilfswerte!$B$35,H1242&lt;0.7*W1242),"Mittel","Niedrig")))</f>
        <v>bereits Top-Kunde</v>
      </c>
      <c r="Z1242" s="4">
        <f t="shared" si="159"/>
        <v>1.6</v>
      </c>
      <c r="AA1242" s="4" t="str">
        <f>IF(J1242&gt;365,"Bereits abgewandert (Segment D)",IF(Z1242&gt;=Hilfswerte!$B$38,"Rot - akut gefaehrdet",IF(Z1242&gt;=Hilfswerte!$B$39,"Gelb - beobachten","Gruen - stabil")))</f>
        <v>Gruen - stabil</v>
      </c>
    </row>
    <row r="1243" spans="1:27" ht="15" customHeight="1" x14ac:dyDescent="0.25">
      <c r="A1243" s="4" t="s">
        <v>1586</v>
      </c>
      <c r="B1243" s="4" t="s">
        <v>574</v>
      </c>
      <c r="C1243" s="4" t="s">
        <v>74</v>
      </c>
      <c r="D1243" s="4" t="s">
        <v>56</v>
      </c>
      <c r="E1243" s="4">
        <v>7</v>
      </c>
      <c r="F1243" s="5">
        <v>1.4</v>
      </c>
      <c r="G1243" s="5">
        <v>9.6</v>
      </c>
      <c r="H1243" s="6">
        <v>0</v>
      </c>
      <c r="I1243" s="4">
        <v>0</v>
      </c>
      <c r="J1243" s="4">
        <v>515</v>
      </c>
      <c r="K1243" s="4">
        <v>0</v>
      </c>
      <c r="L1243" s="4">
        <v>-5</v>
      </c>
      <c r="M1243" s="4">
        <v>0</v>
      </c>
      <c r="N1243" s="5">
        <v>-87.7</v>
      </c>
      <c r="O1243" s="7">
        <f t="shared" si="152"/>
        <v>1</v>
      </c>
      <c r="P1243" s="7">
        <f t="shared" si="153"/>
        <v>1</v>
      </c>
      <c r="Q1243" s="7">
        <f t="shared" si="154"/>
        <v>1</v>
      </c>
      <c r="R1243" s="7">
        <f t="shared" si="155"/>
        <v>3</v>
      </c>
      <c r="S1243" s="8">
        <f t="shared" si="156"/>
        <v>-13.9</v>
      </c>
      <c r="T1243" s="7" t="str">
        <f t="shared" si="157"/>
        <v>D - Abwanderungsrisiko</v>
      </c>
      <c r="U1243" s="4">
        <f>ROUND(((E1243-Hilfswerte!$B$20)/Hilfswerte!$B$21)+((F1243-Hilfswerte!$B$22)/Hilfswerte!$B$23)+((G1243-Hilfswerte!$B$24)/Hilfswerte!$B$25)+0.1*INDEX(Hilfswerte!$B$4:$B$15,MATCH(C1243,Hilfswerte!$A$4:$A$15,0)),2)</f>
        <v>-1.08</v>
      </c>
      <c r="V1243" s="4">
        <f>ROUND(SQRT((((E1243-Hilfswerte!$B$20)/Hilfswerte!$B$21)-Hilfswerte!$B$28)^2+(((F1243-Hilfswerte!$B$22)/Hilfswerte!$B$23)-Hilfswerte!$B$29)^2+(((G1243-Hilfswerte!$B$24)/Hilfswerte!$B$25)-Hilfswerte!$B$30)^2),3)</f>
        <v>0.98099999999999998</v>
      </c>
      <c r="W1243" s="4">
        <f>ROUND(E1243*Hilfswerte!$B$31,0)</f>
        <v>1439</v>
      </c>
      <c r="X1243" s="4">
        <f t="shared" si="158"/>
        <v>1439</v>
      </c>
      <c r="Y1243" s="4" t="str">
        <f>IF(T1243="A - Top-Kunde","bereits Top-Kunde",IF(AND(V1243&lt;=Hilfswerte!$B$34,H1243&lt;0.5*W1243),"Hoch",IF(AND(V1243&lt;=Hilfswerte!$B$35,H1243&lt;0.7*W1243),"Mittel","Niedrig")))</f>
        <v>Mittel</v>
      </c>
      <c r="Z1243" s="4">
        <f t="shared" si="159"/>
        <v>60.8</v>
      </c>
      <c r="AA1243" s="4" t="str">
        <f>IF(J1243&gt;365,"Bereits abgewandert (Segment D)",IF(Z1243&gt;=Hilfswerte!$B$38,"Rot - akut gefaehrdet",IF(Z1243&gt;=Hilfswerte!$B$39,"Gelb - beobachten","Gruen - stabil")))</f>
        <v>Bereits abgewandert (Segment D)</v>
      </c>
    </row>
    <row r="1244" spans="1:27" ht="15" customHeight="1" x14ac:dyDescent="0.25">
      <c r="A1244" s="4" t="s">
        <v>1587</v>
      </c>
      <c r="B1244" s="4" t="s">
        <v>970</v>
      </c>
      <c r="C1244" s="4" t="s">
        <v>84</v>
      </c>
      <c r="D1244" s="4" t="s">
        <v>56</v>
      </c>
      <c r="E1244" s="4">
        <v>104</v>
      </c>
      <c r="F1244" s="5">
        <v>17.3</v>
      </c>
      <c r="G1244" s="5">
        <v>6.1</v>
      </c>
      <c r="H1244" s="6">
        <v>8140</v>
      </c>
      <c r="I1244" s="4">
        <v>2</v>
      </c>
      <c r="J1244" s="4">
        <v>194</v>
      </c>
      <c r="K1244" s="4">
        <v>0</v>
      </c>
      <c r="L1244" s="4">
        <v>3</v>
      </c>
      <c r="M1244" s="4">
        <v>1</v>
      </c>
      <c r="N1244" s="5">
        <v>-19.600000000000001</v>
      </c>
      <c r="O1244" s="7">
        <f t="shared" si="152"/>
        <v>2</v>
      </c>
      <c r="P1244" s="7">
        <f t="shared" si="153"/>
        <v>2</v>
      </c>
      <c r="Q1244" s="7">
        <f t="shared" si="154"/>
        <v>5</v>
      </c>
      <c r="R1244" s="7">
        <f t="shared" si="155"/>
        <v>9</v>
      </c>
      <c r="S1244" s="8">
        <f t="shared" si="156"/>
        <v>79.3</v>
      </c>
      <c r="T1244" s="7" t="str">
        <f t="shared" si="157"/>
        <v>C - Entwicklungspotenzial</v>
      </c>
      <c r="U1244" s="4">
        <f>ROUND(((E1244-Hilfswerte!$B$20)/Hilfswerte!$B$21)+((F1244-Hilfswerte!$B$22)/Hilfswerte!$B$23)+((G1244-Hilfswerte!$B$24)/Hilfswerte!$B$25)+0.1*INDEX(Hilfswerte!$B$4:$B$15,MATCH(C1244,Hilfswerte!$A$4:$A$15,0)),2)</f>
        <v>-0.91</v>
      </c>
      <c r="V1244" s="4">
        <f>ROUND(SQRT((((E1244-Hilfswerte!$B$20)/Hilfswerte!$B$21)-Hilfswerte!$B$28)^2+(((F1244-Hilfswerte!$B$22)/Hilfswerte!$B$23)-Hilfswerte!$B$29)^2+(((G1244-Hilfswerte!$B$24)/Hilfswerte!$B$25)-Hilfswerte!$B$30)^2),3)</f>
        <v>0.93100000000000005</v>
      </c>
      <c r="W1244" s="4">
        <f>ROUND(E1244*Hilfswerte!$B$31,0)</f>
        <v>21377</v>
      </c>
      <c r="X1244" s="4">
        <f t="shared" si="158"/>
        <v>13237</v>
      </c>
      <c r="Y1244" s="4" t="str">
        <f>IF(T1244="A - Top-Kunde","bereits Top-Kunde",IF(AND(V1244&lt;=Hilfswerte!$B$34,H1244&lt;0.5*W1244),"Hoch",IF(AND(V1244&lt;=Hilfswerte!$B$35,H1244&lt;0.7*W1244),"Mittel","Niedrig")))</f>
        <v>Mittel</v>
      </c>
      <c r="Z1244" s="4">
        <f t="shared" si="159"/>
        <v>18.100000000000001</v>
      </c>
      <c r="AA1244" s="4" t="str">
        <f>IF(J1244&gt;365,"Bereits abgewandert (Segment D)",IF(Z1244&gt;=Hilfswerte!$B$38,"Rot - akut gefaehrdet",IF(Z1244&gt;=Hilfswerte!$B$39,"Gelb - beobachten","Gruen - stabil")))</f>
        <v>Gelb - beobachten</v>
      </c>
    </row>
    <row r="1245" spans="1:27" ht="15" customHeight="1" x14ac:dyDescent="0.25">
      <c r="A1245" s="4" t="s">
        <v>1588</v>
      </c>
      <c r="B1245" s="4" t="s">
        <v>241</v>
      </c>
      <c r="C1245" s="4" t="s">
        <v>33</v>
      </c>
      <c r="D1245" s="4" t="s">
        <v>56</v>
      </c>
      <c r="E1245" s="4">
        <v>85</v>
      </c>
      <c r="F1245" s="5">
        <v>15.2</v>
      </c>
      <c r="G1245" s="5">
        <v>11.2</v>
      </c>
      <c r="H1245" s="6">
        <v>5170</v>
      </c>
      <c r="I1245" s="4">
        <v>2</v>
      </c>
      <c r="J1245" s="4">
        <v>352</v>
      </c>
      <c r="K1245" s="4">
        <v>0</v>
      </c>
      <c r="L1245" s="4">
        <v>25</v>
      </c>
      <c r="M1245" s="4">
        <v>1</v>
      </c>
      <c r="N1245" s="5">
        <v>11.9</v>
      </c>
      <c r="O1245" s="7">
        <f t="shared" si="152"/>
        <v>2</v>
      </c>
      <c r="P1245" s="7">
        <f t="shared" si="153"/>
        <v>2</v>
      </c>
      <c r="Q1245" s="7">
        <f t="shared" si="154"/>
        <v>4</v>
      </c>
      <c r="R1245" s="7">
        <f t="shared" si="155"/>
        <v>8</v>
      </c>
      <c r="S1245" s="8">
        <f t="shared" si="156"/>
        <v>78.5</v>
      </c>
      <c r="T1245" s="7" t="str">
        <f t="shared" si="157"/>
        <v>C - Entwicklungspotenzial</v>
      </c>
      <c r="U1245" s="4">
        <f>ROUND(((E1245-Hilfswerte!$B$20)/Hilfswerte!$B$21)+((F1245-Hilfswerte!$B$22)/Hilfswerte!$B$23)+((G1245-Hilfswerte!$B$24)/Hilfswerte!$B$25)+0.1*INDEX(Hilfswerte!$B$4:$B$15,MATCH(C1245,Hilfswerte!$A$4:$A$15,0)),2)</f>
        <v>-0.19</v>
      </c>
      <c r="V1245" s="4">
        <f>ROUND(SQRT((((E1245-Hilfswerte!$B$20)/Hilfswerte!$B$21)-Hilfswerte!$B$28)^2+(((F1245-Hilfswerte!$B$22)/Hilfswerte!$B$23)-Hilfswerte!$B$29)^2+(((G1245-Hilfswerte!$B$24)/Hilfswerte!$B$25)-Hilfswerte!$B$30)^2),3)</f>
        <v>0.53700000000000003</v>
      </c>
      <c r="W1245" s="4">
        <f>ROUND(E1245*Hilfswerte!$B$31,0)</f>
        <v>17471</v>
      </c>
      <c r="X1245" s="4">
        <f t="shared" si="158"/>
        <v>12301</v>
      </c>
      <c r="Y1245" s="4" t="str">
        <f>IF(T1245="A - Top-Kunde","bereits Top-Kunde",IF(AND(V1245&lt;=Hilfswerte!$B$34,H1245&lt;0.5*W1245),"Hoch",IF(AND(V1245&lt;=Hilfswerte!$B$35,H1245&lt;0.7*W1245),"Mittel","Niedrig")))</f>
        <v>Hoch</v>
      </c>
      <c r="Z1245" s="4">
        <f t="shared" si="159"/>
        <v>22.6</v>
      </c>
      <c r="AA1245" s="4" t="str">
        <f>IF(J1245&gt;365,"Bereits abgewandert (Segment D)",IF(Z1245&gt;=Hilfswerte!$B$38,"Rot - akut gefaehrdet",IF(Z1245&gt;=Hilfswerte!$B$39,"Gelb - beobachten","Gruen - stabil")))</f>
        <v>Rot - akut gefaehrdet</v>
      </c>
    </row>
    <row r="1246" spans="1:27" ht="15" customHeight="1" x14ac:dyDescent="0.25">
      <c r="A1246" s="4" t="s">
        <v>1589</v>
      </c>
      <c r="B1246" s="4" t="s">
        <v>797</v>
      </c>
      <c r="C1246" s="4" t="s">
        <v>29</v>
      </c>
      <c r="D1246" s="4" t="s">
        <v>30</v>
      </c>
      <c r="E1246" s="4">
        <v>61</v>
      </c>
      <c r="F1246" s="5">
        <v>14</v>
      </c>
      <c r="G1246" s="5">
        <v>5.9</v>
      </c>
      <c r="H1246" s="6">
        <v>1370</v>
      </c>
      <c r="I1246" s="4">
        <v>1</v>
      </c>
      <c r="J1246" s="4">
        <v>138</v>
      </c>
      <c r="K1246" s="4">
        <v>0</v>
      </c>
      <c r="L1246" s="4">
        <v>14</v>
      </c>
      <c r="M1246" s="4">
        <v>3</v>
      </c>
      <c r="N1246" s="5">
        <v>-14</v>
      </c>
      <c r="O1246" s="7">
        <f t="shared" si="152"/>
        <v>3</v>
      </c>
      <c r="P1246" s="7">
        <f t="shared" si="153"/>
        <v>1</v>
      </c>
      <c r="Q1246" s="7">
        <f t="shared" si="154"/>
        <v>3</v>
      </c>
      <c r="R1246" s="7">
        <f t="shared" si="155"/>
        <v>7</v>
      </c>
      <c r="S1246" s="8">
        <f t="shared" si="156"/>
        <v>58.8</v>
      </c>
      <c r="T1246" s="7" t="str">
        <f t="shared" si="157"/>
        <v>C - Entwicklungspotenzial</v>
      </c>
      <c r="U1246" s="4">
        <f>ROUND(((E1246-Hilfswerte!$B$20)/Hilfswerte!$B$21)+((F1246-Hilfswerte!$B$22)/Hilfswerte!$B$23)+((G1246-Hilfswerte!$B$24)/Hilfswerte!$B$25)+0.1*INDEX(Hilfswerte!$B$4:$B$15,MATCH(C1246,Hilfswerte!$A$4:$A$15,0)),2)</f>
        <v>-0.92</v>
      </c>
      <c r="V1246" s="4">
        <f>ROUND(SQRT((((E1246-Hilfswerte!$B$20)/Hilfswerte!$B$21)-Hilfswerte!$B$28)^2+(((F1246-Hilfswerte!$B$22)/Hilfswerte!$B$23)-Hilfswerte!$B$29)^2+(((G1246-Hilfswerte!$B$24)/Hilfswerte!$B$25)-Hilfswerte!$B$30)^2),3)</f>
        <v>1.0489999999999999</v>
      </c>
      <c r="W1246" s="4">
        <f>ROUND(E1246*Hilfswerte!$B$31,0)</f>
        <v>12538</v>
      </c>
      <c r="X1246" s="4">
        <f t="shared" si="158"/>
        <v>11168</v>
      </c>
      <c r="Y1246" s="4" t="str">
        <f>IF(T1246="A - Top-Kunde","bereits Top-Kunde",IF(AND(V1246&lt;=Hilfswerte!$B$34,H1246&lt;0.5*W1246),"Hoch",IF(AND(V1246&lt;=Hilfswerte!$B$35,H1246&lt;0.7*W1246),"Mittel","Niedrig")))</f>
        <v>Mittel</v>
      </c>
      <c r="Z1246" s="4">
        <f t="shared" si="159"/>
        <v>15.3</v>
      </c>
      <c r="AA1246" s="4" t="str">
        <f>IF(J1246&gt;365,"Bereits abgewandert (Segment D)",IF(Z1246&gt;=Hilfswerte!$B$38,"Rot - akut gefaehrdet",IF(Z1246&gt;=Hilfswerte!$B$39,"Gelb - beobachten","Gruen - stabil")))</f>
        <v>Gelb - beobachten</v>
      </c>
    </row>
    <row r="1247" spans="1:27" ht="15" customHeight="1" x14ac:dyDescent="0.25">
      <c r="A1247" s="4" t="s">
        <v>1590</v>
      </c>
      <c r="B1247" s="4" t="s">
        <v>348</v>
      </c>
      <c r="C1247" s="4" t="s">
        <v>38</v>
      </c>
      <c r="D1247" s="4" t="s">
        <v>30</v>
      </c>
      <c r="E1247" s="4">
        <v>33</v>
      </c>
      <c r="F1247" s="5">
        <v>9.4</v>
      </c>
      <c r="G1247" s="5">
        <v>15.8</v>
      </c>
      <c r="H1247" s="6">
        <v>3560</v>
      </c>
      <c r="I1247" s="4">
        <v>4</v>
      </c>
      <c r="J1247" s="4">
        <v>26</v>
      </c>
      <c r="K1247" s="4">
        <v>1</v>
      </c>
      <c r="L1247" s="4">
        <v>-3</v>
      </c>
      <c r="M1247" s="4">
        <v>4</v>
      </c>
      <c r="N1247" s="5">
        <v>-1.6</v>
      </c>
      <c r="O1247" s="7">
        <f t="shared" si="152"/>
        <v>5</v>
      </c>
      <c r="P1247" s="7">
        <f t="shared" si="153"/>
        <v>4</v>
      </c>
      <c r="Q1247" s="7">
        <f t="shared" si="154"/>
        <v>4</v>
      </c>
      <c r="R1247" s="7">
        <f t="shared" si="155"/>
        <v>13</v>
      </c>
      <c r="S1247" s="8">
        <f t="shared" si="156"/>
        <v>123.2</v>
      </c>
      <c r="T1247" s="7" t="str">
        <f t="shared" si="157"/>
        <v>B - Kernkunde</v>
      </c>
      <c r="U1247" s="4">
        <f>ROUND(((E1247-Hilfswerte!$B$20)/Hilfswerte!$B$21)+((F1247-Hilfswerte!$B$22)/Hilfswerte!$B$23)+((G1247-Hilfswerte!$B$24)/Hilfswerte!$B$25)+0.1*INDEX(Hilfswerte!$B$4:$B$15,MATCH(C1247,Hilfswerte!$A$4:$A$15,0)),2)</f>
        <v>0.52</v>
      </c>
      <c r="V1247" s="4">
        <f>ROUND(SQRT((((E1247-Hilfswerte!$B$20)/Hilfswerte!$B$21)-Hilfswerte!$B$28)^2+(((F1247-Hilfswerte!$B$22)/Hilfswerte!$B$23)-Hilfswerte!$B$29)^2+(((G1247-Hilfswerte!$B$24)/Hilfswerte!$B$25)-Hilfswerte!$B$30)^2),3)</f>
        <v>1.0580000000000001</v>
      </c>
      <c r="W1247" s="4">
        <f>ROUND(E1247*Hilfswerte!$B$31,0)</f>
        <v>6783</v>
      </c>
      <c r="X1247" s="4">
        <f t="shared" si="158"/>
        <v>3223</v>
      </c>
      <c r="Y1247" s="4" t="str">
        <f>IF(T1247="A - Top-Kunde","bereits Top-Kunde",IF(AND(V1247&lt;=Hilfswerte!$B$34,H1247&lt;0.5*W1247),"Hoch",IF(AND(V1247&lt;=Hilfswerte!$B$35,H1247&lt;0.7*W1247),"Mittel","Niedrig")))</f>
        <v>Mittel</v>
      </c>
      <c r="Z1247" s="4">
        <f t="shared" si="159"/>
        <v>4.9000000000000004</v>
      </c>
      <c r="AA1247" s="4" t="str">
        <f>IF(J1247&gt;365,"Bereits abgewandert (Segment D)",IF(Z1247&gt;=Hilfswerte!$B$38,"Rot - akut gefaehrdet",IF(Z1247&gt;=Hilfswerte!$B$39,"Gelb - beobachten","Gruen - stabil")))</f>
        <v>Gruen - stabil</v>
      </c>
    </row>
    <row r="1248" spans="1:27" ht="15" customHeight="1" x14ac:dyDescent="0.25">
      <c r="A1248" s="4" t="s">
        <v>1591</v>
      </c>
      <c r="B1248" s="4" t="s">
        <v>245</v>
      </c>
      <c r="C1248" s="4" t="s">
        <v>51</v>
      </c>
      <c r="D1248" s="4" t="s">
        <v>30</v>
      </c>
      <c r="E1248" s="4">
        <v>147</v>
      </c>
      <c r="F1248" s="5">
        <v>50</v>
      </c>
      <c r="G1248" s="5">
        <v>2.8</v>
      </c>
      <c r="H1248" s="6">
        <v>3590</v>
      </c>
      <c r="I1248" s="4">
        <v>1</v>
      </c>
      <c r="J1248" s="4">
        <v>181</v>
      </c>
      <c r="K1248" s="4">
        <v>0</v>
      </c>
      <c r="L1248" s="4">
        <v>20</v>
      </c>
      <c r="M1248" s="4">
        <v>2</v>
      </c>
      <c r="N1248" s="5">
        <v>1</v>
      </c>
      <c r="O1248" s="7">
        <f t="shared" si="152"/>
        <v>2</v>
      </c>
      <c r="P1248" s="7">
        <f t="shared" si="153"/>
        <v>1</v>
      </c>
      <c r="Q1248" s="7">
        <f t="shared" si="154"/>
        <v>4</v>
      </c>
      <c r="R1248" s="7">
        <f t="shared" si="155"/>
        <v>7</v>
      </c>
      <c r="S1248" s="8">
        <f t="shared" si="156"/>
        <v>64.5</v>
      </c>
      <c r="T1248" s="7" t="str">
        <f t="shared" si="157"/>
        <v>C - Entwicklungspotenzial</v>
      </c>
      <c r="U1248" s="4">
        <f>ROUND(((E1248-Hilfswerte!$B$20)/Hilfswerte!$B$21)+((F1248-Hilfswerte!$B$22)/Hilfswerte!$B$23)+((G1248-Hilfswerte!$B$24)/Hilfswerte!$B$25)+0.1*INDEX(Hilfswerte!$B$4:$B$15,MATCH(C1248,Hilfswerte!$A$4:$A$15,0)),2)</f>
        <v>-0.32</v>
      </c>
      <c r="V1248" s="4">
        <f>ROUND(SQRT((((E1248-Hilfswerte!$B$20)/Hilfswerte!$B$21)-Hilfswerte!$B$28)^2+(((F1248-Hilfswerte!$B$22)/Hilfswerte!$B$23)-Hilfswerte!$B$29)^2+(((G1248-Hilfswerte!$B$24)/Hilfswerte!$B$25)-Hilfswerte!$B$30)^2),3)</f>
        <v>1.357</v>
      </c>
      <c r="W1248" s="4">
        <f>ROUND(E1248*Hilfswerte!$B$31,0)</f>
        <v>30215</v>
      </c>
      <c r="X1248" s="4">
        <f t="shared" si="158"/>
        <v>26625</v>
      </c>
      <c r="Y1248" s="4" t="str">
        <f>IF(T1248="A - Top-Kunde","bereits Top-Kunde",IF(AND(V1248&lt;=Hilfswerte!$B$34,H1248&lt;0.5*W1248),"Hoch",IF(AND(V1248&lt;=Hilfswerte!$B$35,H1248&lt;0.7*W1248),"Mittel","Niedrig")))</f>
        <v>Niedrig</v>
      </c>
      <c r="Z1248" s="4">
        <f t="shared" si="159"/>
        <v>13.1</v>
      </c>
      <c r="AA1248" s="4" t="str">
        <f>IF(J1248&gt;365,"Bereits abgewandert (Segment D)",IF(Z1248&gt;=Hilfswerte!$B$38,"Rot - akut gefaehrdet",IF(Z1248&gt;=Hilfswerte!$B$39,"Gelb - beobachten","Gruen - stabil")))</f>
        <v>Gruen - stabil</v>
      </c>
    </row>
    <row r="1249" spans="1:27" ht="15" customHeight="1" x14ac:dyDescent="0.25">
      <c r="A1249" s="4" t="s">
        <v>1592</v>
      </c>
      <c r="B1249" s="4" t="s">
        <v>339</v>
      </c>
      <c r="C1249" s="4" t="s">
        <v>55</v>
      </c>
      <c r="D1249" s="4" t="s">
        <v>30</v>
      </c>
      <c r="E1249" s="4">
        <v>66</v>
      </c>
      <c r="F1249" s="5">
        <v>16.899999999999999</v>
      </c>
      <c r="G1249" s="5">
        <v>3.8</v>
      </c>
      <c r="H1249" s="6">
        <v>1840</v>
      </c>
      <c r="I1249" s="4">
        <v>1</v>
      </c>
      <c r="J1249" s="4">
        <v>320</v>
      </c>
      <c r="K1249" s="4">
        <v>0</v>
      </c>
      <c r="L1249" s="4">
        <v>0</v>
      </c>
      <c r="M1249" s="4">
        <v>5</v>
      </c>
      <c r="N1249" s="5">
        <v>-0.8</v>
      </c>
      <c r="O1249" s="7">
        <f t="shared" si="152"/>
        <v>2</v>
      </c>
      <c r="P1249" s="7">
        <f t="shared" si="153"/>
        <v>1</v>
      </c>
      <c r="Q1249" s="7">
        <f t="shared" si="154"/>
        <v>3</v>
      </c>
      <c r="R1249" s="7">
        <f t="shared" si="155"/>
        <v>6</v>
      </c>
      <c r="S1249" s="8">
        <f t="shared" si="156"/>
        <v>59.6</v>
      </c>
      <c r="T1249" s="7" t="str">
        <f t="shared" si="157"/>
        <v>C - Entwicklungspotenzial</v>
      </c>
      <c r="U1249" s="4">
        <f>ROUND(((E1249-Hilfswerte!$B$20)/Hilfswerte!$B$21)+((F1249-Hilfswerte!$B$22)/Hilfswerte!$B$23)+((G1249-Hilfswerte!$B$24)/Hilfswerte!$B$25)+0.1*INDEX(Hilfswerte!$B$4:$B$15,MATCH(C1249,Hilfswerte!$A$4:$A$15,0)),2)</f>
        <v>-1.1499999999999999</v>
      </c>
      <c r="V1249" s="4">
        <f>ROUND(SQRT((((E1249-Hilfswerte!$B$20)/Hilfswerte!$B$21)-Hilfswerte!$B$28)^2+(((F1249-Hilfswerte!$B$22)/Hilfswerte!$B$23)-Hilfswerte!$B$29)^2+(((G1249-Hilfswerte!$B$24)/Hilfswerte!$B$25)-Hilfswerte!$B$30)^2),3)</f>
        <v>1.3089999999999999</v>
      </c>
      <c r="W1249" s="4">
        <f>ROUND(E1249*Hilfswerte!$B$31,0)</f>
        <v>13566</v>
      </c>
      <c r="X1249" s="4">
        <f t="shared" si="158"/>
        <v>11726</v>
      </c>
      <c r="Y1249" s="4" t="str">
        <f>IF(T1249="A - Top-Kunde","bereits Top-Kunde",IF(AND(V1249&lt;=Hilfswerte!$B$34,H1249&lt;0.5*W1249),"Hoch",IF(AND(V1249&lt;=Hilfswerte!$B$35,H1249&lt;0.7*W1249),"Mittel","Niedrig")))</f>
        <v>Niedrig</v>
      </c>
      <c r="Z1249" s="4">
        <f t="shared" si="159"/>
        <v>16.3</v>
      </c>
      <c r="AA1249" s="4" t="str">
        <f>IF(J1249&gt;365,"Bereits abgewandert (Segment D)",IF(Z1249&gt;=Hilfswerte!$B$38,"Rot - akut gefaehrdet",IF(Z1249&gt;=Hilfswerte!$B$39,"Gelb - beobachten","Gruen - stabil")))</f>
        <v>Gelb - beobachten</v>
      </c>
    </row>
    <row r="1250" spans="1:27" ht="15" customHeight="1" x14ac:dyDescent="0.25">
      <c r="A1250" s="4" t="s">
        <v>1593</v>
      </c>
      <c r="B1250" s="4" t="s">
        <v>439</v>
      </c>
      <c r="C1250" s="4" t="s">
        <v>89</v>
      </c>
      <c r="D1250" s="4" t="s">
        <v>30</v>
      </c>
      <c r="E1250" s="4">
        <v>540</v>
      </c>
      <c r="F1250" s="5">
        <v>121</v>
      </c>
      <c r="G1250" s="5">
        <v>5</v>
      </c>
      <c r="H1250" s="6">
        <v>10680</v>
      </c>
      <c r="I1250" s="4">
        <v>2</v>
      </c>
      <c r="J1250" s="4">
        <v>91</v>
      </c>
      <c r="K1250" s="4">
        <v>0</v>
      </c>
      <c r="L1250" s="4">
        <v>14</v>
      </c>
      <c r="M1250" s="4">
        <v>3</v>
      </c>
      <c r="N1250" s="5">
        <v>27.3</v>
      </c>
      <c r="O1250" s="7">
        <f t="shared" si="152"/>
        <v>3</v>
      </c>
      <c r="P1250" s="7">
        <f t="shared" si="153"/>
        <v>2</v>
      </c>
      <c r="Q1250" s="7">
        <f t="shared" si="154"/>
        <v>5</v>
      </c>
      <c r="R1250" s="7">
        <f t="shared" si="155"/>
        <v>10</v>
      </c>
      <c r="S1250" s="8">
        <f t="shared" si="156"/>
        <v>109.5</v>
      </c>
      <c r="T1250" s="7" t="str">
        <f t="shared" si="157"/>
        <v>B - Kernkunde</v>
      </c>
      <c r="U1250" s="4">
        <f>ROUND(((E1250-Hilfswerte!$B$20)/Hilfswerte!$B$21)+((F1250-Hilfswerte!$B$22)/Hilfswerte!$B$23)+((G1250-Hilfswerte!$B$24)/Hilfswerte!$B$25)+0.1*INDEX(Hilfswerte!$B$4:$B$15,MATCH(C1250,Hilfswerte!$A$4:$A$15,0)),2)</f>
        <v>2.94</v>
      </c>
      <c r="V1250" s="4">
        <f>ROUND(SQRT((((E1250-Hilfswerte!$B$20)/Hilfswerte!$B$21)-Hilfswerte!$B$28)^2+(((F1250-Hilfswerte!$B$22)/Hilfswerte!$B$23)-Hilfswerte!$B$29)^2+(((G1250-Hilfswerte!$B$24)/Hilfswerte!$B$25)-Hilfswerte!$B$30)^2),3)</f>
        <v>2.403</v>
      </c>
      <c r="W1250" s="4">
        <f>ROUND(E1250*Hilfswerte!$B$31,0)</f>
        <v>110995</v>
      </c>
      <c r="X1250" s="4">
        <f t="shared" si="158"/>
        <v>100315</v>
      </c>
      <c r="Y1250" s="4" t="str">
        <f>IF(T1250="A - Top-Kunde","bereits Top-Kunde",IF(AND(V1250&lt;=Hilfswerte!$B$34,H1250&lt;0.5*W1250),"Hoch",IF(AND(V1250&lt;=Hilfswerte!$B$35,H1250&lt;0.7*W1250),"Mittel","Niedrig")))</f>
        <v>Niedrig</v>
      </c>
      <c r="Z1250" s="4">
        <f t="shared" si="159"/>
        <v>7.4</v>
      </c>
      <c r="AA1250" s="4" t="str">
        <f>IF(J1250&gt;365,"Bereits abgewandert (Segment D)",IF(Z1250&gt;=Hilfswerte!$B$38,"Rot - akut gefaehrdet",IF(Z1250&gt;=Hilfswerte!$B$39,"Gelb - beobachten","Gruen - stabil")))</f>
        <v>Gruen - stabil</v>
      </c>
    </row>
    <row r="1251" spans="1:27" ht="15" customHeight="1" x14ac:dyDescent="0.25">
      <c r="A1251" s="4" t="s">
        <v>1594</v>
      </c>
      <c r="B1251" s="4" t="s">
        <v>433</v>
      </c>
      <c r="C1251" s="4" t="s">
        <v>47</v>
      </c>
      <c r="D1251" s="4" t="s">
        <v>52</v>
      </c>
      <c r="E1251" s="4">
        <v>133</v>
      </c>
      <c r="F1251" s="5">
        <v>32.4</v>
      </c>
      <c r="G1251" s="5">
        <v>15.3</v>
      </c>
      <c r="H1251" s="6">
        <v>57680</v>
      </c>
      <c r="I1251" s="4">
        <v>2</v>
      </c>
      <c r="J1251" s="4">
        <v>117</v>
      </c>
      <c r="K1251" s="4">
        <v>1</v>
      </c>
      <c r="L1251" s="4">
        <v>21</v>
      </c>
      <c r="M1251" s="4">
        <v>2</v>
      </c>
      <c r="N1251" s="5">
        <v>-3.4</v>
      </c>
      <c r="O1251" s="7">
        <f t="shared" si="152"/>
        <v>3</v>
      </c>
      <c r="P1251" s="7">
        <f t="shared" si="153"/>
        <v>2</v>
      </c>
      <c r="Q1251" s="7">
        <f t="shared" si="154"/>
        <v>5</v>
      </c>
      <c r="R1251" s="7">
        <f t="shared" si="155"/>
        <v>10</v>
      </c>
      <c r="S1251" s="8">
        <f t="shared" si="156"/>
        <v>86</v>
      </c>
      <c r="T1251" s="7" t="str">
        <f t="shared" si="157"/>
        <v>C - Entwicklungspotenzial</v>
      </c>
      <c r="U1251" s="4">
        <f>ROUND(((E1251-Hilfswerte!$B$20)/Hilfswerte!$B$21)+((F1251-Hilfswerte!$B$22)/Hilfswerte!$B$23)+((G1251-Hilfswerte!$B$24)/Hilfswerte!$B$25)+0.1*INDEX(Hilfswerte!$B$4:$B$15,MATCH(C1251,Hilfswerte!$A$4:$A$15,0)),2)</f>
        <v>1.03</v>
      </c>
      <c r="V1251" s="4">
        <f>ROUND(SQRT((((E1251-Hilfswerte!$B$20)/Hilfswerte!$B$21)-Hilfswerte!$B$28)^2+(((F1251-Hilfswerte!$B$22)/Hilfswerte!$B$23)-Hilfswerte!$B$29)^2+(((G1251-Hilfswerte!$B$24)/Hilfswerte!$B$25)-Hilfswerte!$B$30)^2),3)</f>
        <v>0.67200000000000004</v>
      </c>
      <c r="W1251" s="4">
        <f>ROUND(E1251*Hilfswerte!$B$31,0)</f>
        <v>27338</v>
      </c>
      <c r="X1251" s="4">
        <f t="shared" si="158"/>
        <v>0</v>
      </c>
      <c r="Y1251" s="4" t="str">
        <f>IF(T1251="A - Top-Kunde","bereits Top-Kunde",IF(AND(V1251&lt;=Hilfswerte!$B$34,H1251&lt;0.5*W1251),"Hoch",IF(AND(V1251&lt;=Hilfswerte!$B$35,H1251&lt;0.7*W1251),"Mittel","Niedrig")))</f>
        <v>Niedrig</v>
      </c>
      <c r="Z1251" s="4">
        <f t="shared" si="159"/>
        <v>14.4</v>
      </c>
      <c r="AA1251" s="4" t="str">
        <f>IF(J1251&gt;365,"Bereits abgewandert (Segment D)",IF(Z1251&gt;=Hilfswerte!$B$38,"Rot - akut gefaehrdet",IF(Z1251&gt;=Hilfswerte!$B$39,"Gelb - beobachten","Gruen - stabil")))</f>
        <v>Gelb - beobachten</v>
      </c>
    </row>
    <row r="1252" spans="1:27" ht="15" customHeight="1" x14ac:dyDescent="0.25">
      <c r="A1252" s="4" t="s">
        <v>1595</v>
      </c>
      <c r="B1252" s="4" t="s">
        <v>58</v>
      </c>
      <c r="C1252" s="4" t="s">
        <v>33</v>
      </c>
      <c r="D1252" s="4" t="s">
        <v>30</v>
      </c>
      <c r="E1252" s="4">
        <v>18</v>
      </c>
      <c r="F1252" s="5">
        <v>4.2</v>
      </c>
      <c r="G1252" s="5">
        <v>0.6</v>
      </c>
      <c r="H1252" s="6">
        <v>1770</v>
      </c>
      <c r="I1252" s="4">
        <v>6</v>
      </c>
      <c r="J1252" s="4">
        <v>4</v>
      </c>
      <c r="K1252" s="4">
        <v>0</v>
      </c>
      <c r="L1252" s="4">
        <v>15</v>
      </c>
      <c r="M1252" s="4">
        <v>3</v>
      </c>
      <c r="N1252" s="5">
        <v>8.6999999999999993</v>
      </c>
      <c r="O1252" s="7">
        <f t="shared" si="152"/>
        <v>5</v>
      </c>
      <c r="P1252" s="7">
        <f t="shared" si="153"/>
        <v>5</v>
      </c>
      <c r="Q1252" s="7">
        <f t="shared" si="154"/>
        <v>3</v>
      </c>
      <c r="R1252" s="7">
        <f t="shared" si="155"/>
        <v>13</v>
      </c>
      <c r="S1252" s="8">
        <f t="shared" si="156"/>
        <v>129.9</v>
      </c>
      <c r="T1252" s="7" t="str">
        <f t="shared" si="157"/>
        <v>A - Top-Kunde</v>
      </c>
      <c r="U1252" s="4">
        <f>ROUND(((E1252-Hilfswerte!$B$20)/Hilfswerte!$B$21)+((F1252-Hilfswerte!$B$22)/Hilfswerte!$B$23)+((G1252-Hilfswerte!$B$24)/Hilfswerte!$B$25)+0.1*INDEX(Hilfswerte!$B$4:$B$15,MATCH(C1252,Hilfswerte!$A$4:$A$15,0)),2)</f>
        <v>-2.36</v>
      </c>
      <c r="V1252" s="4">
        <f>ROUND(SQRT((((E1252-Hilfswerte!$B$20)/Hilfswerte!$B$21)-Hilfswerte!$B$28)^2+(((F1252-Hilfswerte!$B$22)/Hilfswerte!$B$23)-Hilfswerte!$B$29)^2+(((G1252-Hilfswerte!$B$24)/Hilfswerte!$B$25)-Hilfswerte!$B$30)^2),3)</f>
        <v>1.9</v>
      </c>
      <c r="W1252" s="4">
        <f>ROUND(E1252*Hilfswerte!$B$31,0)</f>
        <v>3700</v>
      </c>
      <c r="X1252" s="4">
        <f t="shared" si="158"/>
        <v>1930</v>
      </c>
      <c r="Y1252" s="4" t="str">
        <f>IF(T1252="A - Top-Kunde","bereits Top-Kunde",IF(AND(V1252&lt;=Hilfswerte!$B$34,H1252&lt;0.5*W1252),"Hoch",IF(AND(V1252&lt;=Hilfswerte!$B$35,H1252&lt;0.7*W1252),"Mittel","Niedrig")))</f>
        <v>bereits Top-Kunde</v>
      </c>
      <c r="Z1252" s="4">
        <f t="shared" si="159"/>
        <v>3.2</v>
      </c>
      <c r="AA1252" s="4" t="str">
        <f>IF(J1252&gt;365,"Bereits abgewandert (Segment D)",IF(Z1252&gt;=Hilfswerte!$B$38,"Rot - akut gefaehrdet",IF(Z1252&gt;=Hilfswerte!$B$39,"Gelb - beobachten","Gruen - stabil")))</f>
        <v>Gruen - stabil</v>
      </c>
    </row>
    <row r="1253" spans="1:27" ht="15" customHeight="1" x14ac:dyDescent="0.25">
      <c r="A1253" s="4" t="s">
        <v>1596</v>
      </c>
      <c r="B1253" s="4" t="s">
        <v>282</v>
      </c>
      <c r="C1253" s="4" t="s">
        <v>51</v>
      </c>
      <c r="D1253" s="4" t="s">
        <v>30</v>
      </c>
      <c r="E1253" s="4">
        <v>97</v>
      </c>
      <c r="F1253" s="5">
        <v>21.5</v>
      </c>
      <c r="G1253" s="5">
        <v>20.6</v>
      </c>
      <c r="H1253" s="6">
        <v>6320</v>
      </c>
      <c r="I1253" s="4">
        <v>1</v>
      </c>
      <c r="J1253" s="4">
        <v>2</v>
      </c>
      <c r="K1253" s="4">
        <v>0</v>
      </c>
      <c r="L1253" s="4">
        <v>11</v>
      </c>
      <c r="M1253" s="4">
        <v>5</v>
      </c>
      <c r="N1253" s="5">
        <v>-24</v>
      </c>
      <c r="O1253" s="7">
        <f t="shared" si="152"/>
        <v>5</v>
      </c>
      <c r="P1253" s="7">
        <f t="shared" si="153"/>
        <v>1</v>
      </c>
      <c r="Q1253" s="7">
        <f t="shared" si="154"/>
        <v>4</v>
      </c>
      <c r="R1253" s="7">
        <f t="shared" si="155"/>
        <v>10</v>
      </c>
      <c r="S1253" s="8">
        <f t="shared" si="156"/>
        <v>84.7</v>
      </c>
      <c r="T1253" s="7" t="str">
        <f t="shared" si="157"/>
        <v>C - Entwicklungspotenzial</v>
      </c>
      <c r="U1253" s="4">
        <f>ROUND(((E1253-Hilfswerte!$B$20)/Hilfswerte!$B$21)+((F1253-Hilfswerte!$B$22)/Hilfswerte!$B$23)+((G1253-Hilfswerte!$B$24)/Hilfswerte!$B$25)+0.1*INDEX(Hilfswerte!$B$4:$B$15,MATCH(C1253,Hilfswerte!$A$4:$A$15,0)),2)</f>
        <v>1.78</v>
      </c>
      <c r="V1253" s="4">
        <f>ROUND(SQRT((((E1253-Hilfswerte!$B$20)/Hilfswerte!$B$21)-Hilfswerte!$B$28)^2+(((F1253-Hilfswerte!$B$22)/Hilfswerte!$B$23)-Hilfswerte!$B$29)^2+(((G1253-Hilfswerte!$B$24)/Hilfswerte!$B$25)-Hilfswerte!$B$30)^2),3)</f>
        <v>1.548</v>
      </c>
      <c r="W1253" s="4">
        <f>ROUND(E1253*Hilfswerte!$B$31,0)</f>
        <v>19938</v>
      </c>
      <c r="X1253" s="4">
        <f t="shared" si="158"/>
        <v>13618</v>
      </c>
      <c r="Y1253" s="4" t="str">
        <f>IF(T1253="A - Top-Kunde","bereits Top-Kunde",IF(AND(V1253&lt;=Hilfswerte!$B$34,H1253&lt;0.5*W1253),"Hoch",IF(AND(V1253&lt;=Hilfswerte!$B$35,H1253&lt;0.7*W1253),"Mittel","Niedrig")))</f>
        <v>Niedrig</v>
      </c>
      <c r="Z1253" s="4">
        <f t="shared" si="159"/>
        <v>11.9</v>
      </c>
      <c r="AA1253" s="4" t="str">
        <f>IF(J1253&gt;365,"Bereits abgewandert (Segment D)",IF(Z1253&gt;=Hilfswerte!$B$38,"Rot - akut gefaehrdet",IF(Z1253&gt;=Hilfswerte!$B$39,"Gelb - beobachten","Gruen - stabil")))</f>
        <v>Gruen - stabil</v>
      </c>
    </row>
    <row r="1254" spans="1:27" ht="15" customHeight="1" x14ac:dyDescent="0.25">
      <c r="A1254" s="4" t="s">
        <v>1597</v>
      </c>
      <c r="B1254" s="4" t="s">
        <v>620</v>
      </c>
      <c r="C1254" s="4" t="s">
        <v>62</v>
      </c>
      <c r="D1254" s="4" t="s">
        <v>77</v>
      </c>
      <c r="E1254" s="4">
        <v>54</v>
      </c>
      <c r="F1254" s="5">
        <v>12.9</v>
      </c>
      <c r="G1254" s="5">
        <v>10.1</v>
      </c>
      <c r="H1254" s="6">
        <v>2560</v>
      </c>
      <c r="I1254" s="4">
        <v>4</v>
      </c>
      <c r="J1254" s="4">
        <v>22</v>
      </c>
      <c r="K1254" s="4">
        <v>0</v>
      </c>
      <c r="L1254" s="4">
        <v>-2</v>
      </c>
      <c r="M1254" s="4">
        <v>4</v>
      </c>
      <c r="N1254" s="5">
        <v>-12.9</v>
      </c>
      <c r="O1254" s="7">
        <f t="shared" si="152"/>
        <v>5</v>
      </c>
      <c r="P1254" s="7">
        <f t="shared" si="153"/>
        <v>4</v>
      </c>
      <c r="Q1254" s="7">
        <f t="shared" si="154"/>
        <v>4</v>
      </c>
      <c r="R1254" s="7">
        <f t="shared" si="155"/>
        <v>13</v>
      </c>
      <c r="S1254" s="8">
        <f t="shared" si="156"/>
        <v>123.6</v>
      </c>
      <c r="T1254" s="7" t="str">
        <f t="shared" si="157"/>
        <v>B - Kernkunde</v>
      </c>
      <c r="U1254" s="4">
        <f>ROUND(((E1254-Hilfswerte!$B$20)/Hilfswerte!$B$21)+((F1254-Hilfswerte!$B$22)/Hilfswerte!$B$23)+((G1254-Hilfswerte!$B$24)/Hilfswerte!$B$25)+0.1*INDEX(Hilfswerte!$B$4:$B$15,MATCH(C1254,Hilfswerte!$A$4:$A$15,0)),2)</f>
        <v>-0.15</v>
      </c>
      <c r="V1254" s="4">
        <f>ROUND(SQRT((((E1254-Hilfswerte!$B$20)/Hilfswerte!$B$21)-Hilfswerte!$B$28)^2+(((F1254-Hilfswerte!$B$22)/Hilfswerte!$B$23)-Hilfswerte!$B$29)^2+(((G1254-Hilfswerte!$B$24)/Hilfswerte!$B$25)-Hilfswerte!$B$30)^2),3)</f>
        <v>0.68200000000000005</v>
      </c>
      <c r="W1254" s="4">
        <f>ROUND(E1254*Hilfswerte!$B$31,0)</f>
        <v>11099</v>
      </c>
      <c r="X1254" s="4">
        <f t="shared" si="158"/>
        <v>8539</v>
      </c>
      <c r="Y1254" s="4" t="str">
        <f>IF(T1254="A - Top-Kunde","bereits Top-Kunde",IF(AND(V1254&lt;=Hilfswerte!$B$34,H1254&lt;0.5*W1254),"Hoch",IF(AND(V1254&lt;=Hilfswerte!$B$35,H1254&lt;0.7*W1254),"Mittel","Niedrig")))</f>
        <v>Hoch</v>
      </c>
      <c r="Z1254" s="4">
        <f t="shared" si="159"/>
        <v>6.3</v>
      </c>
      <c r="AA1254" s="4" t="str">
        <f>IF(J1254&gt;365,"Bereits abgewandert (Segment D)",IF(Z1254&gt;=Hilfswerte!$B$38,"Rot - akut gefaehrdet",IF(Z1254&gt;=Hilfswerte!$B$39,"Gelb - beobachten","Gruen - stabil")))</f>
        <v>Gruen - stabil</v>
      </c>
    </row>
    <row r="1255" spans="1:27" ht="15" customHeight="1" x14ac:dyDescent="0.25">
      <c r="A1255" s="4" t="s">
        <v>1598</v>
      </c>
      <c r="B1255" s="4" t="s">
        <v>799</v>
      </c>
      <c r="C1255" s="4" t="s">
        <v>59</v>
      </c>
      <c r="D1255" s="4" t="s">
        <v>93</v>
      </c>
      <c r="E1255" s="4">
        <v>8</v>
      </c>
      <c r="F1255" s="5">
        <v>1.1000000000000001</v>
      </c>
      <c r="G1255" s="5">
        <v>21.5</v>
      </c>
      <c r="H1255" s="6">
        <v>510</v>
      </c>
      <c r="I1255" s="4">
        <v>2</v>
      </c>
      <c r="J1255" s="4">
        <v>220</v>
      </c>
      <c r="K1255" s="4">
        <v>0</v>
      </c>
      <c r="L1255" s="4">
        <v>13</v>
      </c>
      <c r="M1255" s="4">
        <v>5</v>
      </c>
      <c r="N1255" s="5">
        <v>6.2</v>
      </c>
      <c r="O1255" s="7">
        <f t="shared" si="152"/>
        <v>2</v>
      </c>
      <c r="P1255" s="7">
        <f t="shared" si="153"/>
        <v>2</v>
      </c>
      <c r="Q1255" s="7">
        <f t="shared" si="154"/>
        <v>2</v>
      </c>
      <c r="R1255" s="7">
        <f t="shared" si="155"/>
        <v>6</v>
      </c>
      <c r="S1255" s="8">
        <f t="shared" si="156"/>
        <v>59.2</v>
      </c>
      <c r="T1255" s="7" t="str">
        <f t="shared" si="157"/>
        <v>C - Entwicklungspotenzial</v>
      </c>
      <c r="U1255" s="4">
        <f>ROUND(((E1255-Hilfswerte!$B$20)/Hilfswerte!$B$21)+((F1255-Hilfswerte!$B$22)/Hilfswerte!$B$23)+((G1255-Hilfswerte!$B$24)/Hilfswerte!$B$25)+0.1*INDEX(Hilfswerte!$B$4:$B$15,MATCH(C1255,Hilfswerte!$A$4:$A$15,0)),2)</f>
        <v>0.76</v>
      </c>
      <c r="V1255" s="4">
        <f>ROUND(SQRT((((E1255-Hilfswerte!$B$20)/Hilfswerte!$B$21)-Hilfswerte!$B$28)^2+(((F1255-Hilfswerte!$B$22)/Hilfswerte!$B$23)-Hilfswerte!$B$29)^2+(((G1255-Hilfswerte!$B$24)/Hilfswerte!$B$25)-Hilfswerte!$B$30)^2),3)</f>
        <v>1.889</v>
      </c>
      <c r="W1255" s="4">
        <f>ROUND(E1255*Hilfswerte!$B$31,0)</f>
        <v>1644</v>
      </c>
      <c r="X1255" s="4">
        <f t="shared" si="158"/>
        <v>1134</v>
      </c>
      <c r="Y1255" s="4" t="str">
        <f>IF(T1255="A - Top-Kunde","bereits Top-Kunde",IF(AND(V1255&lt;=Hilfswerte!$B$34,H1255&lt;0.5*W1255),"Hoch",IF(AND(V1255&lt;=Hilfswerte!$B$35,H1255&lt;0.7*W1255),"Mittel","Niedrig")))</f>
        <v>Niedrig</v>
      </c>
      <c r="Z1255" s="4">
        <f t="shared" si="159"/>
        <v>13.6</v>
      </c>
      <c r="AA1255" s="4" t="str">
        <f>IF(J1255&gt;365,"Bereits abgewandert (Segment D)",IF(Z1255&gt;=Hilfswerte!$B$38,"Rot - akut gefaehrdet",IF(Z1255&gt;=Hilfswerte!$B$39,"Gelb - beobachten","Gruen - stabil")))</f>
        <v>Gruen - stabil</v>
      </c>
    </row>
    <row r="1256" spans="1:27" ht="15" customHeight="1" x14ac:dyDescent="0.25">
      <c r="A1256" s="4" t="s">
        <v>1599</v>
      </c>
      <c r="B1256" s="4" t="s">
        <v>1600</v>
      </c>
      <c r="C1256" s="4" t="s">
        <v>65</v>
      </c>
      <c r="D1256" s="4" t="s">
        <v>93</v>
      </c>
      <c r="E1256" s="4">
        <v>192</v>
      </c>
      <c r="F1256" s="5">
        <v>58.8</v>
      </c>
      <c r="G1256" s="5">
        <v>9</v>
      </c>
      <c r="H1256" s="6">
        <v>103430</v>
      </c>
      <c r="I1256" s="4">
        <v>3</v>
      </c>
      <c r="J1256" s="4">
        <v>12</v>
      </c>
      <c r="K1256" s="4">
        <v>0</v>
      </c>
      <c r="L1256" s="4">
        <v>6</v>
      </c>
      <c r="M1256" s="4">
        <v>4</v>
      </c>
      <c r="N1256" s="5">
        <v>31.6</v>
      </c>
      <c r="O1256" s="7">
        <f t="shared" si="152"/>
        <v>5</v>
      </c>
      <c r="P1256" s="7">
        <f t="shared" si="153"/>
        <v>3</v>
      </c>
      <c r="Q1256" s="7">
        <f t="shared" si="154"/>
        <v>5</v>
      </c>
      <c r="R1256" s="7">
        <f t="shared" si="155"/>
        <v>13</v>
      </c>
      <c r="S1256" s="8">
        <f t="shared" si="156"/>
        <v>144</v>
      </c>
      <c r="T1256" s="7" t="str">
        <f t="shared" si="157"/>
        <v>A - Top-Kunde</v>
      </c>
      <c r="U1256" s="4">
        <f>ROUND(((E1256-Hilfswerte!$B$20)/Hilfswerte!$B$21)+((F1256-Hilfswerte!$B$22)/Hilfswerte!$B$23)+((G1256-Hilfswerte!$B$24)/Hilfswerte!$B$25)+0.1*INDEX(Hilfswerte!$B$4:$B$15,MATCH(C1256,Hilfswerte!$A$4:$A$15,0)),2)</f>
        <v>0.62</v>
      </c>
      <c r="V1256" s="4">
        <f>ROUND(SQRT((((E1256-Hilfswerte!$B$20)/Hilfswerte!$B$21)-Hilfswerte!$B$28)^2+(((F1256-Hilfswerte!$B$22)/Hilfswerte!$B$23)-Hilfswerte!$B$29)^2+(((G1256-Hilfswerte!$B$24)/Hilfswerte!$B$25)-Hilfswerte!$B$30)^2),3)</f>
        <v>0.52900000000000003</v>
      </c>
      <c r="W1256" s="4">
        <f>ROUND(E1256*Hilfswerte!$B$31,0)</f>
        <v>39465</v>
      </c>
      <c r="X1256" s="4">
        <f t="shared" si="158"/>
        <v>0</v>
      </c>
      <c r="Y1256" s="4" t="str">
        <f>IF(T1256="A - Top-Kunde","bereits Top-Kunde",IF(AND(V1256&lt;=Hilfswerte!$B$34,H1256&lt;0.5*W1256),"Hoch",IF(AND(V1256&lt;=Hilfswerte!$B$35,H1256&lt;0.7*W1256),"Mittel","Niedrig")))</f>
        <v>bereits Top-Kunde</v>
      </c>
      <c r="Z1256" s="4">
        <f t="shared" si="159"/>
        <v>1.8</v>
      </c>
      <c r="AA1256" s="4" t="str">
        <f>IF(J1256&gt;365,"Bereits abgewandert (Segment D)",IF(Z1256&gt;=Hilfswerte!$B$38,"Rot - akut gefaehrdet",IF(Z1256&gt;=Hilfswerte!$B$39,"Gelb - beobachten","Gruen - stabil")))</f>
        <v>Gruen - stabil</v>
      </c>
    </row>
    <row r="1257" spans="1:27" ht="15" customHeight="1" x14ac:dyDescent="0.25">
      <c r="A1257" s="4" t="s">
        <v>1601</v>
      </c>
      <c r="B1257" s="4" t="s">
        <v>50</v>
      </c>
      <c r="C1257" s="4" t="s">
        <v>51</v>
      </c>
      <c r="D1257" s="4" t="s">
        <v>30</v>
      </c>
      <c r="E1257" s="4">
        <v>35</v>
      </c>
      <c r="F1257" s="5">
        <v>10.4</v>
      </c>
      <c r="G1257" s="5">
        <v>5.9</v>
      </c>
      <c r="H1257" s="6">
        <v>2030</v>
      </c>
      <c r="I1257" s="4">
        <v>5</v>
      </c>
      <c r="J1257" s="4">
        <v>16</v>
      </c>
      <c r="K1257" s="4">
        <v>0</v>
      </c>
      <c r="L1257" s="4">
        <v>13</v>
      </c>
      <c r="M1257" s="4">
        <v>1</v>
      </c>
      <c r="N1257" s="5">
        <v>8.4</v>
      </c>
      <c r="O1257" s="7">
        <f t="shared" si="152"/>
        <v>5</v>
      </c>
      <c r="P1257" s="7">
        <f t="shared" si="153"/>
        <v>5</v>
      </c>
      <c r="Q1257" s="7">
        <f t="shared" si="154"/>
        <v>3</v>
      </c>
      <c r="R1257" s="7">
        <f t="shared" si="155"/>
        <v>13</v>
      </c>
      <c r="S1257" s="8">
        <f t="shared" si="156"/>
        <v>130.30000000000001</v>
      </c>
      <c r="T1257" s="7" t="str">
        <f t="shared" si="157"/>
        <v>A - Top-Kunde</v>
      </c>
      <c r="U1257" s="4">
        <f>ROUND(((E1257-Hilfswerte!$B$20)/Hilfswerte!$B$21)+((F1257-Hilfswerte!$B$22)/Hilfswerte!$B$23)+((G1257-Hilfswerte!$B$24)/Hilfswerte!$B$25)+0.1*INDEX(Hilfswerte!$B$4:$B$15,MATCH(C1257,Hilfswerte!$A$4:$A$15,0)),2)</f>
        <v>-1.02</v>
      </c>
      <c r="V1257" s="4">
        <f>ROUND(SQRT((((E1257-Hilfswerte!$B$20)/Hilfswerte!$B$21)-Hilfswerte!$B$28)^2+(((F1257-Hilfswerte!$B$22)/Hilfswerte!$B$23)-Hilfswerte!$B$29)^2+(((G1257-Hilfswerte!$B$24)/Hilfswerte!$B$25)-Hilfswerte!$B$30)^2),3)</f>
        <v>1.1279999999999999</v>
      </c>
      <c r="W1257" s="4">
        <f>ROUND(E1257*Hilfswerte!$B$31,0)</f>
        <v>7194</v>
      </c>
      <c r="X1257" s="4">
        <f t="shared" si="158"/>
        <v>5164</v>
      </c>
      <c r="Y1257" s="4" t="str">
        <f>IF(T1257="A - Top-Kunde","bereits Top-Kunde",IF(AND(V1257&lt;=Hilfswerte!$B$34,H1257&lt;0.5*W1257),"Hoch",IF(AND(V1257&lt;=Hilfswerte!$B$35,H1257&lt;0.7*W1257),"Mittel","Niedrig")))</f>
        <v>bereits Top-Kunde</v>
      </c>
      <c r="Z1257" s="4">
        <f t="shared" si="159"/>
        <v>3.4</v>
      </c>
      <c r="AA1257" s="4" t="str">
        <f>IF(J1257&gt;365,"Bereits abgewandert (Segment D)",IF(Z1257&gt;=Hilfswerte!$B$38,"Rot - akut gefaehrdet",IF(Z1257&gt;=Hilfswerte!$B$39,"Gelb - beobachten","Gruen - stabil")))</f>
        <v>Gruen - stabil</v>
      </c>
    </row>
    <row r="1258" spans="1:27" ht="15" customHeight="1" x14ac:dyDescent="0.25">
      <c r="A1258" s="4" t="s">
        <v>1602</v>
      </c>
      <c r="B1258" s="4" t="s">
        <v>378</v>
      </c>
      <c r="C1258" s="4" t="s">
        <v>47</v>
      </c>
      <c r="D1258" s="4" t="s">
        <v>30</v>
      </c>
      <c r="E1258" s="4">
        <v>105</v>
      </c>
      <c r="F1258" s="5">
        <v>20.7</v>
      </c>
      <c r="G1258" s="5">
        <v>8.5</v>
      </c>
      <c r="H1258" s="6">
        <v>9740</v>
      </c>
      <c r="I1258" s="4">
        <v>1</v>
      </c>
      <c r="J1258" s="4">
        <v>207</v>
      </c>
      <c r="K1258" s="4">
        <v>0</v>
      </c>
      <c r="L1258" s="4">
        <v>11</v>
      </c>
      <c r="M1258" s="4">
        <v>1</v>
      </c>
      <c r="N1258" s="5">
        <v>-1.1000000000000001</v>
      </c>
      <c r="O1258" s="7">
        <f t="shared" si="152"/>
        <v>2</v>
      </c>
      <c r="P1258" s="7">
        <f t="shared" si="153"/>
        <v>1</v>
      </c>
      <c r="Q1258" s="7">
        <f t="shared" si="154"/>
        <v>5</v>
      </c>
      <c r="R1258" s="7">
        <f t="shared" si="155"/>
        <v>8</v>
      </c>
      <c r="S1258" s="8">
        <f t="shared" si="156"/>
        <v>76.2</v>
      </c>
      <c r="T1258" s="7" t="str">
        <f t="shared" si="157"/>
        <v>C - Entwicklungspotenzial</v>
      </c>
      <c r="U1258" s="4">
        <f>ROUND(((E1258-Hilfswerte!$B$20)/Hilfswerte!$B$21)+((F1258-Hilfswerte!$B$22)/Hilfswerte!$B$23)+((G1258-Hilfswerte!$B$24)/Hilfswerte!$B$25)+0.1*INDEX(Hilfswerte!$B$4:$B$15,MATCH(C1258,Hilfswerte!$A$4:$A$15,0)),2)</f>
        <v>-0.38</v>
      </c>
      <c r="V1258" s="4">
        <f>ROUND(SQRT((((E1258-Hilfswerte!$B$20)/Hilfswerte!$B$21)-Hilfswerte!$B$28)^2+(((F1258-Hilfswerte!$B$22)/Hilfswerte!$B$23)-Hilfswerte!$B$29)^2+(((G1258-Hilfswerte!$B$24)/Hilfswerte!$B$25)-Hilfswerte!$B$30)^2),3)</f>
        <v>0.59099999999999997</v>
      </c>
      <c r="W1258" s="4">
        <f>ROUND(E1258*Hilfswerte!$B$31,0)</f>
        <v>21582</v>
      </c>
      <c r="X1258" s="4">
        <f t="shared" si="158"/>
        <v>11842</v>
      </c>
      <c r="Y1258" s="4" t="str">
        <f>IF(T1258="A - Top-Kunde","bereits Top-Kunde",IF(AND(V1258&lt;=Hilfswerte!$B$34,H1258&lt;0.5*W1258),"Hoch",IF(AND(V1258&lt;=Hilfswerte!$B$35,H1258&lt;0.7*W1258),"Mittel","Niedrig")))</f>
        <v>Hoch</v>
      </c>
      <c r="Z1258" s="4">
        <f t="shared" si="159"/>
        <v>13</v>
      </c>
      <c r="AA1258" s="4" t="str">
        <f>IF(J1258&gt;365,"Bereits abgewandert (Segment D)",IF(Z1258&gt;=Hilfswerte!$B$38,"Rot - akut gefaehrdet",IF(Z1258&gt;=Hilfswerte!$B$39,"Gelb - beobachten","Gruen - stabil")))</f>
        <v>Gruen - stabil</v>
      </c>
    </row>
    <row r="1259" spans="1:27" ht="15" customHeight="1" x14ac:dyDescent="0.25">
      <c r="A1259" s="4" t="s">
        <v>1603</v>
      </c>
      <c r="B1259" s="4" t="s">
        <v>659</v>
      </c>
      <c r="C1259" s="4" t="s">
        <v>59</v>
      </c>
      <c r="D1259" s="4" t="s">
        <v>30</v>
      </c>
      <c r="E1259" s="4">
        <v>186</v>
      </c>
      <c r="F1259" s="5">
        <v>50.8</v>
      </c>
      <c r="G1259" s="5">
        <v>21.1</v>
      </c>
      <c r="H1259" s="6">
        <v>4240</v>
      </c>
      <c r="I1259" s="4">
        <v>2</v>
      </c>
      <c r="J1259" s="4">
        <v>10</v>
      </c>
      <c r="K1259" s="4">
        <v>1</v>
      </c>
      <c r="L1259" s="4">
        <v>5</v>
      </c>
      <c r="M1259" s="4">
        <v>1</v>
      </c>
      <c r="N1259" s="5">
        <v>-3.3</v>
      </c>
      <c r="O1259" s="7">
        <f t="shared" si="152"/>
        <v>5</v>
      </c>
      <c r="P1259" s="7">
        <f t="shared" si="153"/>
        <v>2</v>
      </c>
      <c r="Q1259" s="7">
        <f t="shared" si="154"/>
        <v>4</v>
      </c>
      <c r="R1259" s="7">
        <f t="shared" si="155"/>
        <v>11</v>
      </c>
      <c r="S1259" s="8">
        <f t="shared" si="156"/>
        <v>100.9</v>
      </c>
      <c r="T1259" s="7" t="str">
        <f t="shared" si="157"/>
        <v>C - Entwicklungspotenzial</v>
      </c>
      <c r="U1259" s="4">
        <f>ROUND(((E1259-Hilfswerte!$B$20)/Hilfswerte!$B$21)+((F1259-Hilfswerte!$B$22)/Hilfswerte!$B$23)+((G1259-Hilfswerte!$B$24)/Hilfswerte!$B$25)+0.1*INDEX(Hilfswerte!$B$4:$B$15,MATCH(C1259,Hilfswerte!$A$4:$A$15,0)),2)</f>
        <v>2.35</v>
      </c>
      <c r="V1259" s="4">
        <f>ROUND(SQRT((((E1259-Hilfswerte!$B$20)/Hilfswerte!$B$21)-Hilfswerte!$B$28)^2+(((F1259-Hilfswerte!$B$22)/Hilfswerte!$B$23)-Hilfswerte!$B$29)^2+(((G1259-Hilfswerte!$B$24)/Hilfswerte!$B$25)-Hilfswerte!$B$30)^2),3)</f>
        <v>1.59</v>
      </c>
      <c r="W1259" s="4">
        <f>ROUND(E1259*Hilfswerte!$B$31,0)</f>
        <v>38232</v>
      </c>
      <c r="X1259" s="4">
        <f t="shared" si="158"/>
        <v>33992</v>
      </c>
      <c r="Y1259" s="4" t="str">
        <f>IF(T1259="A - Top-Kunde","bereits Top-Kunde",IF(AND(V1259&lt;=Hilfswerte!$B$34,H1259&lt;0.5*W1259),"Hoch",IF(AND(V1259&lt;=Hilfswerte!$B$35,H1259&lt;0.7*W1259),"Mittel","Niedrig")))</f>
        <v>Niedrig</v>
      </c>
      <c r="Z1259" s="4">
        <f t="shared" si="159"/>
        <v>5.8</v>
      </c>
      <c r="AA1259" s="4" t="str">
        <f>IF(J1259&gt;365,"Bereits abgewandert (Segment D)",IF(Z1259&gt;=Hilfswerte!$B$38,"Rot - akut gefaehrdet",IF(Z1259&gt;=Hilfswerte!$B$39,"Gelb - beobachten","Gruen - stabil")))</f>
        <v>Gruen - stabil</v>
      </c>
    </row>
    <row r="1260" spans="1:27" ht="15" customHeight="1" x14ac:dyDescent="0.25">
      <c r="A1260" s="4" t="s">
        <v>1604</v>
      </c>
      <c r="B1260" s="4" t="s">
        <v>569</v>
      </c>
      <c r="C1260" s="4" t="s">
        <v>89</v>
      </c>
      <c r="D1260" s="4" t="s">
        <v>30</v>
      </c>
      <c r="E1260" s="4">
        <v>25</v>
      </c>
      <c r="F1260" s="5">
        <v>7.6</v>
      </c>
      <c r="G1260" s="5">
        <v>7.1</v>
      </c>
      <c r="H1260" s="6">
        <v>9900</v>
      </c>
      <c r="I1260" s="4">
        <v>8</v>
      </c>
      <c r="J1260" s="4">
        <v>19</v>
      </c>
      <c r="K1260" s="4">
        <v>1</v>
      </c>
      <c r="L1260" s="4">
        <v>-5</v>
      </c>
      <c r="M1260" s="4">
        <v>6</v>
      </c>
      <c r="N1260" s="5">
        <v>26.6</v>
      </c>
      <c r="O1260" s="7">
        <f t="shared" si="152"/>
        <v>5</v>
      </c>
      <c r="P1260" s="7">
        <f t="shared" si="153"/>
        <v>5</v>
      </c>
      <c r="Q1260" s="7">
        <f t="shared" si="154"/>
        <v>5</v>
      </c>
      <c r="R1260" s="7">
        <f t="shared" si="155"/>
        <v>15</v>
      </c>
      <c r="S1260" s="8">
        <f t="shared" si="156"/>
        <v>157.30000000000001</v>
      </c>
      <c r="T1260" s="7" t="str">
        <f t="shared" si="157"/>
        <v>A - Top-Kunde</v>
      </c>
      <c r="U1260" s="4">
        <f>ROUND(((E1260-Hilfswerte!$B$20)/Hilfswerte!$B$21)+((F1260-Hilfswerte!$B$22)/Hilfswerte!$B$23)+((G1260-Hilfswerte!$B$24)/Hilfswerte!$B$25)+0.1*INDEX(Hilfswerte!$B$4:$B$15,MATCH(C1260,Hilfswerte!$A$4:$A$15,0)),2)</f>
        <v>-0.97</v>
      </c>
      <c r="V1260" s="4">
        <f>ROUND(SQRT((((E1260-Hilfswerte!$B$20)/Hilfswerte!$B$21)-Hilfswerte!$B$28)^2+(((F1260-Hilfswerte!$B$22)/Hilfswerte!$B$23)-Hilfswerte!$B$29)^2+(((G1260-Hilfswerte!$B$24)/Hilfswerte!$B$25)-Hilfswerte!$B$30)^2),3)</f>
        <v>1.044</v>
      </c>
      <c r="W1260" s="4">
        <f>ROUND(E1260*Hilfswerte!$B$31,0)</f>
        <v>5139</v>
      </c>
      <c r="X1260" s="4">
        <f t="shared" si="158"/>
        <v>0</v>
      </c>
      <c r="Y1260" s="4" t="str">
        <f>IF(T1260="A - Top-Kunde","bereits Top-Kunde",IF(AND(V1260&lt;=Hilfswerte!$B$34,H1260&lt;0.5*W1260),"Hoch",IF(AND(V1260&lt;=Hilfswerte!$B$35,H1260&lt;0.7*W1260),"Mittel","Niedrig")))</f>
        <v>bereits Top-Kunde</v>
      </c>
      <c r="Z1260" s="4">
        <f t="shared" si="159"/>
        <v>4</v>
      </c>
      <c r="AA1260" s="4" t="str">
        <f>IF(J1260&gt;365,"Bereits abgewandert (Segment D)",IF(Z1260&gt;=Hilfswerte!$B$38,"Rot - akut gefaehrdet",IF(Z1260&gt;=Hilfswerte!$B$39,"Gelb - beobachten","Gruen - stabil")))</f>
        <v>Gruen - stabil</v>
      </c>
    </row>
    <row r="1261" spans="1:27" ht="15" customHeight="1" x14ac:dyDescent="0.25">
      <c r="A1261" s="4" t="s">
        <v>1605</v>
      </c>
      <c r="B1261" s="4" t="s">
        <v>101</v>
      </c>
      <c r="C1261" s="4" t="s">
        <v>38</v>
      </c>
      <c r="D1261" s="4" t="s">
        <v>106</v>
      </c>
      <c r="E1261" s="4">
        <v>195</v>
      </c>
      <c r="F1261" s="5">
        <v>45.1</v>
      </c>
      <c r="G1261" s="5">
        <v>12.4</v>
      </c>
      <c r="H1261" s="6">
        <v>10540</v>
      </c>
      <c r="I1261" s="4">
        <v>1</v>
      </c>
      <c r="J1261" s="4">
        <v>300</v>
      </c>
      <c r="K1261" s="4">
        <v>0</v>
      </c>
      <c r="L1261" s="4">
        <v>35</v>
      </c>
      <c r="M1261" s="4">
        <v>4</v>
      </c>
      <c r="N1261" s="5">
        <v>-15.8</v>
      </c>
      <c r="O1261" s="7">
        <f t="shared" si="152"/>
        <v>2</v>
      </c>
      <c r="P1261" s="7">
        <f t="shared" si="153"/>
        <v>1</v>
      </c>
      <c r="Q1261" s="7">
        <f t="shared" si="154"/>
        <v>5</v>
      </c>
      <c r="R1261" s="7">
        <f t="shared" si="155"/>
        <v>8</v>
      </c>
      <c r="S1261" s="8">
        <f t="shared" si="156"/>
        <v>61.6</v>
      </c>
      <c r="T1261" s="7" t="str">
        <f t="shared" si="157"/>
        <v>C - Entwicklungspotenzial</v>
      </c>
      <c r="U1261" s="4">
        <f>ROUND(((E1261-Hilfswerte!$B$20)/Hilfswerte!$B$21)+((F1261-Hilfswerte!$B$22)/Hilfswerte!$B$23)+((G1261-Hilfswerte!$B$24)/Hilfswerte!$B$25)+0.1*INDEX(Hilfswerte!$B$4:$B$15,MATCH(C1261,Hilfswerte!$A$4:$A$15,0)),2)</f>
        <v>1.32</v>
      </c>
      <c r="V1261" s="4">
        <f>ROUND(SQRT((((E1261-Hilfswerte!$B$20)/Hilfswerte!$B$21)-Hilfswerte!$B$28)^2+(((F1261-Hilfswerte!$B$22)/Hilfswerte!$B$23)-Hilfswerte!$B$29)^2+(((G1261-Hilfswerte!$B$24)/Hilfswerte!$B$25)-Hilfswerte!$B$30)^2),3)</f>
        <v>0.26</v>
      </c>
      <c r="W1261" s="4">
        <f>ROUND(E1261*Hilfswerte!$B$31,0)</f>
        <v>40081</v>
      </c>
      <c r="X1261" s="4">
        <f t="shared" si="158"/>
        <v>29541</v>
      </c>
      <c r="Y1261" s="4" t="str">
        <f>IF(T1261="A - Top-Kunde","bereits Top-Kunde",IF(AND(V1261&lt;=Hilfswerte!$B$34,H1261&lt;0.5*W1261),"Hoch",IF(AND(V1261&lt;=Hilfswerte!$B$35,H1261&lt;0.7*W1261),"Mittel","Niedrig")))</f>
        <v>Hoch</v>
      </c>
      <c r="Z1261" s="4">
        <f t="shared" si="159"/>
        <v>28.3</v>
      </c>
      <c r="AA1261" s="4" t="str">
        <f>IF(J1261&gt;365,"Bereits abgewandert (Segment D)",IF(Z1261&gt;=Hilfswerte!$B$38,"Rot - akut gefaehrdet",IF(Z1261&gt;=Hilfswerte!$B$39,"Gelb - beobachten","Gruen - stabil")))</f>
        <v>Rot - akut gefaehrdet</v>
      </c>
    </row>
    <row r="1262" spans="1:27" ht="15" customHeight="1" x14ac:dyDescent="0.25">
      <c r="A1262" s="4" t="s">
        <v>1606</v>
      </c>
      <c r="B1262" s="4" t="s">
        <v>83</v>
      </c>
      <c r="C1262" s="4" t="s">
        <v>59</v>
      </c>
      <c r="D1262" s="4" t="s">
        <v>30</v>
      </c>
      <c r="E1262" s="4">
        <v>771</v>
      </c>
      <c r="F1262" s="5">
        <v>107.4</v>
      </c>
      <c r="G1262" s="5">
        <v>3.8</v>
      </c>
      <c r="H1262" s="6">
        <v>132830</v>
      </c>
      <c r="I1262" s="4">
        <v>2</v>
      </c>
      <c r="J1262" s="4">
        <v>50</v>
      </c>
      <c r="K1262" s="4">
        <v>0</v>
      </c>
      <c r="L1262" s="4">
        <v>8</v>
      </c>
      <c r="M1262" s="4">
        <v>2</v>
      </c>
      <c r="N1262" s="5">
        <v>-7</v>
      </c>
      <c r="O1262" s="7">
        <f t="shared" si="152"/>
        <v>4</v>
      </c>
      <c r="P1262" s="7">
        <f t="shared" si="153"/>
        <v>2</v>
      </c>
      <c r="Q1262" s="7">
        <f t="shared" si="154"/>
        <v>5</v>
      </c>
      <c r="R1262" s="7">
        <f t="shared" si="155"/>
        <v>11</v>
      </c>
      <c r="S1262" s="8">
        <f t="shared" si="156"/>
        <v>104.1</v>
      </c>
      <c r="T1262" s="7" t="str">
        <f t="shared" si="157"/>
        <v>C - Entwicklungspotenzial</v>
      </c>
      <c r="U1262" s="4">
        <f>ROUND(((E1262-Hilfswerte!$B$20)/Hilfswerte!$B$21)+((F1262-Hilfswerte!$B$22)/Hilfswerte!$B$23)+((G1262-Hilfswerte!$B$24)/Hilfswerte!$B$25)+0.1*INDEX(Hilfswerte!$B$4:$B$15,MATCH(C1262,Hilfswerte!$A$4:$A$15,0)),2)</f>
        <v>3.12</v>
      </c>
      <c r="V1262" s="4">
        <f>ROUND(SQRT((((E1262-Hilfswerte!$B$20)/Hilfswerte!$B$21)-Hilfswerte!$B$28)^2+(((F1262-Hilfswerte!$B$22)/Hilfswerte!$B$23)-Hilfswerte!$B$29)^2+(((G1262-Hilfswerte!$B$24)/Hilfswerte!$B$25)-Hilfswerte!$B$30)^2),3)</f>
        <v>3.1030000000000002</v>
      </c>
      <c r="W1262" s="4">
        <f>ROUND(E1262*Hilfswerte!$B$31,0)</f>
        <v>158476</v>
      </c>
      <c r="X1262" s="4">
        <f t="shared" si="158"/>
        <v>25646</v>
      </c>
      <c r="Y1262" s="4" t="str">
        <f>IF(T1262="A - Top-Kunde","bereits Top-Kunde",IF(AND(V1262&lt;=Hilfswerte!$B$34,H1262&lt;0.5*W1262),"Hoch",IF(AND(V1262&lt;=Hilfswerte!$B$35,H1262&lt;0.7*W1262),"Mittel","Niedrig")))</f>
        <v>Niedrig</v>
      </c>
      <c r="Z1262" s="4">
        <f t="shared" si="159"/>
        <v>6.9</v>
      </c>
      <c r="AA1262" s="4" t="str">
        <f>IF(J1262&gt;365,"Bereits abgewandert (Segment D)",IF(Z1262&gt;=Hilfswerte!$B$38,"Rot - akut gefaehrdet",IF(Z1262&gt;=Hilfswerte!$B$39,"Gelb - beobachten","Gruen - stabil")))</f>
        <v>Gruen - stabil</v>
      </c>
    </row>
    <row r="1263" spans="1:27" ht="15" customHeight="1" x14ac:dyDescent="0.25">
      <c r="A1263" s="4" t="s">
        <v>1607</v>
      </c>
      <c r="B1263" s="4" t="s">
        <v>279</v>
      </c>
      <c r="C1263" s="4" t="s">
        <v>33</v>
      </c>
      <c r="D1263" s="4" t="s">
        <v>30</v>
      </c>
      <c r="E1263" s="4">
        <v>61</v>
      </c>
      <c r="F1263" s="5">
        <v>11.7</v>
      </c>
      <c r="G1263" s="5">
        <v>9.3000000000000007</v>
      </c>
      <c r="H1263" s="6">
        <v>710</v>
      </c>
      <c r="I1263" s="4">
        <v>1</v>
      </c>
      <c r="J1263" s="4">
        <v>224</v>
      </c>
      <c r="K1263" s="4">
        <v>0</v>
      </c>
      <c r="L1263" s="4">
        <v>16</v>
      </c>
      <c r="M1263" s="4">
        <v>2</v>
      </c>
      <c r="N1263" s="5">
        <v>2.1</v>
      </c>
      <c r="O1263" s="7">
        <f t="shared" si="152"/>
        <v>2</v>
      </c>
      <c r="P1263" s="7">
        <f t="shared" si="153"/>
        <v>1</v>
      </c>
      <c r="Q1263" s="7">
        <f t="shared" si="154"/>
        <v>2</v>
      </c>
      <c r="R1263" s="7">
        <f t="shared" si="155"/>
        <v>5</v>
      </c>
      <c r="S1263" s="8">
        <f t="shared" si="156"/>
        <v>46.3</v>
      </c>
      <c r="T1263" s="7" t="str">
        <f t="shared" si="157"/>
        <v>C - Entwicklungspotenzial</v>
      </c>
      <c r="U1263" s="4">
        <f>ROUND(((E1263-Hilfswerte!$B$20)/Hilfswerte!$B$21)+((F1263-Hilfswerte!$B$22)/Hilfswerte!$B$23)+((G1263-Hilfswerte!$B$24)/Hilfswerte!$B$25)+0.1*INDEX(Hilfswerte!$B$4:$B$15,MATCH(C1263,Hilfswerte!$A$4:$A$15,0)),2)</f>
        <v>-0.66</v>
      </c>
      <c r="V1263" s="4">
        <f>ROUND(SQRT((((E1263-Hilfswerte!$B$20)/Hilfswerte!$B$21)-Hilfswerte!$B$28)^2+(((F1263-Hilfswerte!$B$22)/Hilfswerte!$B$23)-Hilfswerte!$B$29)^2+(((G1263-Hilfswerte!$B$24)/Hilfswerte!$B$25)-Hilfswerte!$B$30)^2),3)</f>
        <v>0.72</v>
      </c>
      <c r="W1263" s="4">
        <f>ROUND(E1263*Hilfswerte!$B$31,0)</f>
        <v>12538</v>
      </c>
      <c r="X1263" s="4">
        <f t="shared" si="158"/>
        <v>11828</v>
      </c>
      <c r="Y1263" s="4" t="str">
        <f>IF(T1263="A - Top-Kunde","bereits Top-Kunde",IF(AND(V1263&lt;=Hilfswerte!$B$34,H1263&lt;0.5*W1263),"Hoch",IF(AND(V1263&lt;=Hilfswerte!$B$35,H1263&lt;0.7*W1263),"Mittel","Niedrig")))</f>
        <v>Hoch</v>
      </c>
      <c r="Z1263" s="4">
        <f t="shared" si="159"/>
        <v>14.4</v>
      </c>
      <c r="AA1263" s="4" t="str">
        <f>IF(J1263&gt;365,"Bereits abgewandert (Segment D)",IF(Z1263&gt;=Hilfswerte!$B$38,"Rot - akut gefaehrdet",IF(Z1263&gt;=Hilfswerte!$B$39,"Gelb - beobachten","Gruen - stabil")))</f>
        <v>Gelb - beobachten</v>
      </c>
    </row>
    <row r="1264" spans="1:27" ht="15" customHeight="1" x14ac:dyDescent="0.25">
      <c r="A1264" s="4" t="s">
        <v>1608</v>
      </c>
      <c r="B1264" s="4" t="s">
        <v>659</v>
      </c>
      <c r="C1264" s="4" t="s">
        <v>29</v>
      </c>
      <c r="D1264" s="4" t="s">
        <v>30</v>
      </c>
      <c r="E1264" s="4">
        <v>150</v>
      </c>
      <c r="F1264" s="5">
        <v>24.8</v>
      </c>
      <c r="G1264" s="5">
        <v>18.7</v>
      </c>
      <c r="H1264" s="6">
        <v>18070</v>
      </c>
      <c r="I1264" s="4">
        <v>2</v>
      </c>
      <c r="J1264" s="4">
        <v>86</v>
      </c>
      <c r="K1264" s="4">
        <v>0</v>
      </c>
      <c r="L1264" s="4">
        <v>9</v>
      </c>
      <c r="M1264" s="4">
        <v>5</v>
      </c>
      <c r="N1264" s="5">
        <v>-4.3</v>
      </c>
      <c r="O1264" s="7">
        <f t="shared" si="152"/>
        <v>4</v>
      </c>
      <c r="P1264" s="7">
        <f t="shared" si="153"/>
        <v>2</v>
      </c>
      <c r="Q1264" s="7">
        <f t="shared" si="154"/>
        <v>5</v>
      </c>
      <c r="R1264" s="7">
        <f t="shared" si="155"/>
        <v>11</v>
      </c>
      <c r="S1264" s="8">
        <f t="shared" si="156"/>
        <v>105.2</v>
      </c>
      <c r="T1264" s="7" t="str">
        <f t="shared" si="157"/>
        <v>B - Kernkunde</v>
      </c>
      <c r="U1264" s="4">
        <f>ROUND(((E1264-Hilfswerte!$B$20)/Hilfswerte!$B$21)+((F1264-Hilfswerte!$B$22)/Hilfswerte!$B$23)+((G1264-Hilfswerte!$B$24)/Hilfswerte!$B$25)+0.1*INDEX(Hilfswerte!$B$4:$B$15,MATCH(C1264,Hilfswerte!$A$4:$A$15,0)),2)</f>
        <v>1.69</v>
      </c>
      <c r="V1264" s="4">
        <f>ROUND(SQRT((((E1264-Hilfswerte!$B$20)/Hilfswerte!$B$21)-Hilfswerte!$B$28)^2+(((F1264-Hilfswerte!$B$22)/Hilfswerte!$B$23)-Hilfswerte!$B$29)^2+(((G1264-Hilfswerte!$B$24)/Hilfswerte!$B$25)-Hilfswerte!$B$30)^2),3)</f>
        <v>1.214</v>
      </c>
      <c r="W1264" s="4">
        <f>ROUND(E1264*Hilfswerte!$B$31,0)</f>
        <v>30832</v>
      </c>
      <c r="X1264" s="4">
        <f t="shared" si="158"/>
        <v>12762</v>
      </c>
      <c r="Y1264" s="4" t="str">
        <f>IF(T1264="A - Top-Kunde","bereits Top-Kunde",IF(AND(V1264&lt;=Hilfswerte!$B$34,H1264&lt;0.5*W1264),"Hoch",IF(AND(V1264&lt;=Hilfswerte!$B$35,H1264&lt;0.7*W1264),"Mittel","Niedrig")))</f>
        <v>Niedrig</v>
      </c>
      <c r="Z1264" s="4">
        <f t="shared" si="159"/>
        <v>7.8</v>
      </c>
      <c r="AA1264" s="4" t="str">
        <f>IF(J1264&gt;365,"Bereits abgewandert (Segment D)",IF(Z1264&gt;=Hilfswerte!$B$38,"Rot - akut gefaehrdet",IF(Z1264&gt;=Hilfswerte!$B$39,"Gelb - beobachten","Gruen - stabil")))</f>
        <v>Gruen - stabil</v>
      </c>
    </row>
    <row r="1265" spans="1:27" ht="15" customHeight="1" x14ac:dyDescent="0.25">
      <c r="A1265" s="4" t="s">
        <v>1609</v>
      </c>
      <c r="B1265" s="4" t="s">
        <v>282</v>
      </c>
      <c r="C1265" s="4" t="s">
        <v>29</v>
      </c>
      <c r="D1265" s="4" t="s">
        <v>30</v>
      </c>
      <c r="E1265" s="4">
        <v>54</v>
      </c>
      <c r="F1265" s="5">
        <v>15.5</v>
      </c>
      <c r="G1265" s="5">
        <v>13.7</v>
      </c>
      <c r="H1265" s="6">
        <v>4590</v>
      </c>
      <c r="I1265" s="4">
        <v>2</v>
      </c>
      <c r="J1265" s="4">
        <v>155</v>
      </c>
      <c r="K1265" s="4">
        <v>0</v>
      </c>
      <c r="L1265" s="4">
        <v>11</v>
      </c>
      <c r="M1265" s="4">
        <v>5</v>
      </c>
      <c r="N1265" s="5">
        <v>14.3</v>
      </c>
      <c r="O1265" s="7">
        <f t="shared" si="152"/>
        <v>3</v>
      </c>
      <c r="P1265" s="7">
        <f t="shared" si="153"/>
        <v>2</v>
      </c>
      <c r="Q1265" s="7">
        <f t="shared" si="154"/>
        <v>4</v>
      </c>
      <c r="R1265" s="7">
        <f t="shared" si="155"/>
        <v>9</v>
      </c>
      <c r="S1265" s="8">
        <f t="shared" si="156"/>
        <v>93.9</v>
      </c>
      <c r="T1265" s="7" t="str">
        <f t="shared" si="157"/>
        <v>C - Entwicklungspotenzial</v>
      </c>
      <c r="U1265" s="4">
        <f>ROUND(((E1265-Hilfswerte!$B$20)/Hilfswerte!$B$21)+((F1265-Hilfswerte!$B$22)/Hilfswerte!$B$23)+((G1265-Hilfswerte!$B$24)/Hilfswerte!$B$25)+0.1*INDEX(Hilfswerte!$B$4:$B$15,MATCH(C1265,Hilfswerte!$A$4:$A$15,0)),2)</f>
        <v>0.31</v>
      </c>
      <c r="V1265" s="4">
        <f>ROUND(SQRT((((E1265-Hilfswerte!$B$20)/Hilfswerte!$B$21)-Hilfswerte!$B$28)^2+(((F1265-Hilfswerte!$B$22)/Hilfswerte!$B$23)-Hilfswerte!$B$29)^2+(((G1265-Hilfswerte!$B$24)/Hilfswerte!$B$25)-Hilfswerte!$B$30)^2),3)</f>
        <v>0.74199999999999999</v>
      </c>
      <c r="W1265" s="4">
        <f>ROUND(E1265*Hilfswerte!$B$31,0)</f>
        <v>11099</v>
      </c>
      <c r="X1265" s="4">
        <f t="shared" si="158"/>
        <v>6509</v>
      </c>
      <c r="Y1265" s="4" t="str">
        <f>IF(T1265="A - Top-Kunde","bereits Top-Kunde",IF(AND(V1265&lt;=Hilfswerte!$B$34,H1265&lt;0.5*W1265),"Hoch",IF(AND(V1265&lt;=Hilfswerte!$B$35,H1265&lt;0.7*W1265),"Mittel","Niedrig")))</f>
        <v>Hoch</v>
      </c>
      <c r="Z1265" s="4">
        <f t="shared" si="159"/>
        <v>10</v>
      </c>
      <c r="AA1265" s="4" t="str">
        <f>IF(J1265&gt;365,"Bereits abgewandert (Segment D)",IF(Z1265&gt;=Hilfswerte!$B$38,"Rot - akut gefaehrdet",IF(Z1265&gt;=Hilfswerte!$B$39,"Gelb - beobachten","Gruen - stabil")))</f>
        <v>Gruen - stabil</v>
      </c>
    </row>
    <row r="1266" spans="1:27" ht="15" customHeight="1" x14ac:dyDescent="0.25">
      <c r="A1266" s="4" t="s">
        <v>1610</v>
      </c>
      <c r="B1266" s="4" t="s">
        <v>400</v>
      </c>
      <c r="C1266" s="4" t="s">
        <v>74</v>
      </c>
      <c r="D1266" s="4" t="s">
        <v>30</v>
      </c>
      <c r="E1266" s="4">
        <v>35</v>
      </c>
      <c r="F1266" s="5">
        <v>10.199999999999999</v>
      </c>
      <c r="G1266" s="5">
        <v>4.5</v>
      </c>
      <c r="H1266" s="6">
        <v>4080</v>
      </c>
      <c r="I1266" s="4">
        <v>2</v>
      </c>
      <c r="J1266" s="4">
        <v>25</v>
      </c>
      <c r="K1266" s="4">
        <v>0</v>
      </c>
      <c r="L1266" s="4">
        <v>3</v>
      </c>
      <c r="M1266" s="4">
        <v>2</v>
      </c>
      <c r="N1266" s="5">
        <v>-21.9</v>
      </c>
      <c r="O1266" s="7">
        <f t="shared" si="152"/>
        <v>5</v>
      </c>
      <c r="P1266" s="7">
        <f t="shared" si="153"/>
        <v>2</v>
      </c>
      <c r="Q1266" s="7">
        <f t="shared" si="154"/>
        <v>4</v>
      </c>
      <c r="R1266" s="7">
        <f t="shared" si="155"/>
        <v>11</v>
      </c>
      <c r="S1266" s="8">
        <f t="shared" si="156"/>
        <v>98.2</v>
      </c>
      <c r="T1266" s="7" t="str">
        <f t="shared" si="157"/>
        <v>C - Entwicklungspotenzial</v>
      </c>
      <c r="U1266" s="4">
        <f>ROUND(((E1266-Hilfswerte!$B$20)/Hilfswerte!$B$21)+((F1266-Hilfswerte!$B$22)/Hilfswerte!$B$23)+((G1266-Hilfswerte!$B$24)/Hilfswerte!$B$25)+0.1*INDEX(Hilfswerte!$B$4:$B$15,MATCH(C1266,Hilfswerte!$A$4:$A$15,0)),2)</f>
        <v>-1.61</v>
      </c>
      <c r="V1266" s="4">
        <f>ROUND(SQRT((((E1266-Hilfswerte!$B$20)/Hilfswerte!$B$21)-Hilfswerte!$B$28)^2+(((F1266-Hilfswerte!$B$22)/Hilfswerte!$B$23)-Hilfswerte!$B$29)^2+(((G1266-Hilfswerte!$B$24)/Hilfswerte!$B$25)-Hilfswerte!$B$30)^2),3)</f>
        <v>1.304</v>
      </c>
      <c r="W1266" s="4">
        <f>ROUND(E1266*Hilfswerte!$B$31,0)</f>
        <v>7194</v>
      </c>
      <c r="X1266" s="4">
        <f t="shared" si="158"/>
        <v>3114</v>
      </c>
      <c r="Y1266" s="4" t="str">
        <f>IF(T1266="A - Top-Kunde","bereits Top-Kunde",IF(AND(V1266&lt;=Hilfswerte!$B$34,H1266&lt;0.5*W1266),"Hoch",IF(AND(V1266&lt;=Hilfswerte!$B$35,H1266&lt;0.7*W1266),"Mittel","Niedrig")))</f>
        <v>Niedrig</v>
      </c>
      <c r="Z1266" s="4">
        <f t="shared" si="159"/>
        <v>10.6</v>
      </c>
      <c r="AA1266" s="4" t="str">
        <f>IF(J1266&gt;365,"Bereits abgewandert (Segment D)",IF(Z1266&gt;=Hilfswerte!$B$38,"Rot - akut gefaehrdet",IF(Z1266&gt;=Hilfswerte!$B$39,"Gelb - beobachten","Gruen - stabil")))</f>
        <v>Gruen - stabil</v>
      </c>
    </row>
    <row r="1267" spans="1:27" ht="15" customHeight="1" x14ac:dyDescent="0.25">
      <c r="A1267" s="4" t="s">
        <v>1611</v>
      </c>
      <c r="B1267" s="4" t="s">
        <v>146</v>
      </c>
      <c r="C1267" s="4" t="s">
        <v>89</v>
      </c>
      <c r="D1267" s="4" t="s">
        <v>30</v>
      </c>
      <c r="E1267" s="4">
        <v>72</v>
      </c>
      <c r="F1267" s="5">
        <v>21.1</v>
      </c>
      <c r="G1267" s="5">
        <v>19.100000000000001</v>
      </c>
      <c r="H1267" s="6">
        <v>6250</v>
      </c>
      <c r="I1267" s="4">
        <v>5</v>
      </c>
      <c r="J1267" s="4">
        <v>7</v>
      </c>
      <c r="K1267" s="4">
        <v>0</v>
      </c>
      <c r="L1267" s="4">
        <v>-5</v>
      </c>
      <c r="M1267" s="4">
        <v>5</v>
      </c>
      <c r="N1267" s="5">
        <v>21.4</v>
      </c>
      <c r="O1267" s="7">
        <f t="shared" si="152"/>
        <v>5</v>
      </c>
      <c r="P1267" s="7">
        <f t="shared" si="153"/>
        <v>5</v>
      </c>
      <c r="Q1267" s="7">
        <f t="shared" si="154"/>
        <v>4</v>
      </c>
      <c r="R1267" s="7">
        <f t="shared" si="155"/>
        <v>14</v>
      </c>
      <c r="S1267" s="8">
        <f t="shared" si="156"/>
        <v>150.69999999999999</v>
      </c>
      <c r="T1267" s="7" t="str">
        <f t="shared" si="157"/>
        <v>A - Top-Kunde</v>
      </c>
      <c r="U1267" s="4">
        <f>ROUND(((E1267-Hilfswerte!$B$20)/Hilfswerte!$B$21)+((F1267-Hilfswerte!$B$22)/Hilfswerte!$B$23)+((G1267-Hilfswerte!$B$24)/Hilfswerte!$B$25)+0.1*INDEX(Hilfswerte!$B$4:$B$15,MATCH(C1267,Hilfswerte!$A$4:$A$15,0)),2)</f>
        <v>1.38</v>
      </c>
      <c r="V1267" s="4">
        <f>ROUND(SQRT((((E1267-Hilfswerte!$B$20)/Hilfswerte!$B$21)-Hilfswerte!$B$28)^2+(((F1267-Hilfswerte!$B$22)/Hilfswerte!$B$23)-Hilfswerte!$B$29)^2+(((G1267-Hilfswerte!$B$24)/Hilfswerte!$B$25)-Hilfswerte!$B$30)^2),3)</f>
        <v>1.351</v>
      </c>
      <c r="W1267" s="4">
        <f>ROUND(E1267*Hilfswerte!$B$31,0)</f>
        <v>14799</v>
      </c>
      <c r="X1267" s="4">
        <f t="shared" si="158"/>
        <v>8549</v>
      </c>
      <c r="Y1267" s="4" t="str">
        <f>IF(T1267="A - Top-Kunde","bereits Top-Kunde",IF(AND(V1267&lt;=Hilfswerte!$B$34,H1267&lt;0.5*W1267),"Hoch",IF(AND(V1267&lt;=Hilfswerte!$B$35,H1267&lt;0.7*W1267),"Mittel","Niedrig")))</f>
        <v>bereits Top-Kunde</v>
      </c>
      <c r="Z1267" s="4">
        <f t="shared" si="159"/>
        <v>0.4</v>
      </c>
      <c r="AA1267" s="4" t="str">
        <f>IF(J1267&gt;365,"Bereits abgewandert (Segment D)",IF(Z1267&gt;=Hilfswerte!$B$38,"Rot - akut gefaehrdet",IF(Z1267&gt;=Hilfswerte!$B$39,"Gelb - beobachten","Gruen - stabil")))</f>
        <v>Gruen - stabil</v>
      </c>
    </row>
    <row r="1268" spans="1:27" ht="15" customHeight="1" x14ac:dyDescent="0.25">
      <c r="A1268" s="4" t="s">
        <v>1612</v>
      </c>
      <c r="B1268" s="4" t="s">
        <v>605</v>
      </c>
      <c r="C1268" s="4" t="s">
        <v>51</v>
      </c>
      <c r="D1268" s="4" t="s">
        <v>93</v>
      </c>
      <c r="E1268" s="4">
        <v>53</v>
      </c>
      <c r="F1268" s="5">
        <v>15.7</v>
      </c>
      <c r="G1268" s="5">
        <v>5.2</v>
      </c>
      <c r="H1268" s="6">
        <v>1100</v>
      </c>
      <c r="I1268" s="4">
        <v>3</v>
      </c>
      <c r="J1268" s="4">
        <v>78</v>
      </c>
      <c r="K1268" s="4">
        <v>0</v>
      </c>
      <c r="L1268" s="4">
        <v>14</v>
      </c>
      <c r="M1268" s="4">
        <v>5</v>
      </c>
      <c r="N1268" s="5">
        <v>-27.4</v>
      </c>
      <c r="O1268" s="7">
        <f t="shared" si="152"/>
        <v>4</v>
      </c>
      <c r="P1268" s="7">
        <f t="shared" si="153"/>
        <v>3</v>
      </c>
      <c r="Q1268" s="7">
        <f t="shared" si="154"/>
        <v>3</v>
      </c>
      <c r="R1268" s="7">
        <f t="shared" si="155"/>
        <v>10</v>
      </c>
      <c r="S1268" s="8">
        <f t="shared" si="156"/>
        <v>82.1</v>
      </c>
      <c r="T1268" s="7" t="str">
        <f t="shared" si="157"/>
        <v>C - Entwicklungspotenzial</v>
      </c>
      <c r="U1268" s="4">
        <f>ROUND(((E1268-Hilfswerte!$B$20)/Hilfswerte!$B$21)+((F1268-Hilfswerte!$B$22)/Hilfswerte!$B$23)+((G1268-Hilfswerte!$B$24)/Hilfswerte!$B$25)+0.1*INDEX(Hilfswerte!$B$4:$B$15,MATCH(C1268,Hilfswerte!$A$4:$A$15,0)),2)</f>
        <v>-0.96</v>
      </c>
      <c r="V1268" s="4">
        <f>ROUND(SQRT((((E1268-Hilfswerte!$B$20)/Hilfswerte!$B$21)-Hilfswerte!$B$28)^2+(((F1268-Hilfswerte!$B$22)/Hilfswerte!$B$23)-Hilfswerte!$B$29)^2+(((G1268-Hilfswerte!$B$24)/Hilfswerte!$B$25)-Hilfswerte!$B$30)^2),3)</f>
        <v>1.143</v>
      </c>
      <c r="W1268" s="4">
        <f>ROUND(E1268*Hilfswerte!$B$31,0)</f>
        <v>10894</v>
      </c>
      <c r="X1268" s="4">
        <f t="shared" si="158"/>
        <v>9794</v>
      </c>
      <c r="Y1268" s="4" t="str">
        <f>IF(T1268="A - Top-Kunde","bereits Top-Kunde",IF(AND(V1268&lt;=Hilfswerte!$B$34,H1268&lt;0.5*W1268),"Hoch",IF(AND(V1268&lt;=Hilfswerte!$B$35,H1268&lt;0.7*W1268),"Mittel","Niedrig")))</f>
        <v>Mittel</v>
      </c>
      <c r="Z1268" s="4">
        <f t="shared" si="159"/>
        <v>17.7</v>
      </c>
      <c r="AA1268" s="4" t="str">
        <f>IF(J1268&gt;365,"Bereits abgewandert (Segment D)",IF(Z1268&gt;=Hilfswerte!$B$38,"Rot - akut gefaehrdet",IF(Z1268&gt;=Hilfswerte!$B$39,"Gelb - beobachten","Gruen - stabil")))</f>
        <v>Gelb - beobachten</v>
      </c>
    </row>
    <row r="1269" spans="1:27" ht="15" customHeight="1" x14ac:dyDescent="0.25">
      <c r="A1269" s="4" t="s">
        <v>1613</v>
      </c>
      <c r="B1269" s="4" t="s">
        <v>1074</v>
      </c>
      <c r="C1269" s="4" t="s">
        <v>62</v>
      </c>
      <c r="D1269" s="4" t="s">
        <v>30</v>
      </c>
      <c r="E1269" s="4">
        <v>37</v>
      </c>
      <c r="F1269" s="5">
        <v>9.6999999999999993</v>
      </c>
      <c r="G1269" s="5">
        <v>15.5</v>
      </c>
      <c r="H1269" s="6">
        <v>2650</v>
      </c>
      <c r="I1269" s="4">
        <v>2</v>
      </c>
      <c r="J1269" s="4">
        <v>197</v>
      </c>
      <c r="K1269" s="4">
        <v>0</v>
      </c>
      <c r="L1269" s="4">
        <v>13</v>
      </c>
      <c r="M1269" s="4">
        <v>1</v>
      </c>
      <c r="N1269" s="5">
        <v>1.8</v>
      </c>
      <c r="O1269" s="7">
        <f t="shared" si="152"/>
        <v>2</v>
      </c>
      <c r="P1269" s="7">
        <f t="shared" si="153"/>
        <v>2</v>
      </c>
      <c r="Q1269" s="7">
        <f t="shared" si="154"/>
        <v>4</v>
      </c>
      <c r="R1269" s="7">
        <f t="shared" si="155"/>
        <v>8</v>
      </c>
      <c r="S1269" s="8">
        <f t="shared" si="156"/>
        <v>77</v>
      </c>
      <c r="T1269" s="7" t="str">
        <f t="shared" si="157"/>
        <v>C - Entwicklungspotenzial</v>
      </c>
      <c r="U1269" s="4">
        <f>ROUND(((E1269-Hilfswerte!$B$20)/Hilfswerte!$B$21)+((F1269-Hilfswerte!$B$22)/Hilfswerte!$B$23)+((G1269-Hilfswerte!$B$24)/Hilfswerte!$B$25)+0.1*INDEX(Hilfswerte!$B$4:$B$15,MATCH(C1269,Hilfswerte!$A$4:$A$15,0)),2)</f>
        <v>0.56999999999999995</v>
      </c>
      <c r="V1269" s="4">
        <f>ROUND(SQRT((((E1269-Hilfswerte!$B$20)/Hilfswerte!$B$21)-Hilfswerte!$B$28)^2+(((F1269-Hilfswerte!$B$22)/Hilfswerte!$B$23)-Hilfswerte!$B$29)^2+(((G1269-Hilfswerte!$B$24)/Hilfswerte!$B$25)-Hilfswerte!$B$30)^2),3)</f>
        <v>1.014</v>
      </c>
      <c r="W1269" s="4">
        <f>ROUND(E1269*Hilfswerte!$B$31,0)</f>
        <v>7605</v>
      </c>
      <c r="X1269" s="4">
        <f t="shared" si="158"/>
        <v>4955</v>
      </c>
      <c r="Y1269" s="4" t="str">
        <f>IF(T1269="A - Top-Kunde","bereits Top-Kunde",IF(AND(V1269&lt;=Hilfswerte!$B$34,H1269&lt;0.5*W1269),"Hoch",IF(AND(V1269&lt;=Hilfswerte!$B$35,H1269&lt;0.7*W1269),"Mittel","Niedrig")))</f>
        <v>Mittel</v>
      </c>
      <c r="Z1269" s="4">
        <f t="shared" si="159"/>
        <v>12.5</v>
      </c>
      <c r="AA1269" s="4" t="str">
        <f>IF(J1269&gt;365,"Bereits abgewandert (Segment D)",IF(Z1269&gt;=Hilfswerte!$B$38,"Rot - akut gefaehrdet",IF(Z1269&gt;=Hilfswerte!$B$39,"Gelb - beobachten","Gruen - stabil")))</f>
        <v>Gruen - stabil</v>
      </c>
    </row>
    <row r="1270" spans="1:27" ht="15" customHeight="1" x14ac:dyDescent="0.25">
      <c r="A1270" s="4" t="s">
        <v>1614</v>
      </c>
      <c r="B1270" s="4" t="s">
        <v>1161</v>
      </c>
      <c r="C1270" s="4" t="s">
        <v>74</v>
      </c>
      <c r="D1270" s="4" t="s">
        <v>30</v>
      </c>
      <c r="E1270" s="4">
        <v>31</v>
      </c>
      <c r="F1270" s="5">
        <v>6.9</v>
      </c>
      <c r="G1270" s="5">
        <v>19.7</v>
      </c>
      <c r="H1270" s="6">
        <v>0</v>
      </c>
      <c r="I1270" s="4">
        <v>0</v>
      </c>
      <c r="J1270" s="4">
        <v>398</v>
      </c>
      <c r="K1270" s="4">
        <v>0</v>
      </c>
      <c r="L1270" s="4">
        <v>1</v>
      </c>
      <c r="M1270" s="4">
        <v>0</v>
      </c>
      <c r="N1270" s="5">
        <v>-66.2</v>
      </c>
      <c r="O1270" s="7">
        <f t="shared" si="152"/>
        <v>1</v>
      </c>
      <c r="P1270" s="7">
        <f t="shared" si="153"/>
        <v>1</v>
      </c>
      <c r="Q1270" s="7">
        <f t="shared" si="154"/>
        <v>1</v>
      </c>
      <c r="R1270" s="7">
        <f t="shared" si="155"/>
        <v>3</v>
      </c>
      <c r="S1270" s="8">
        <f t="shared" si="156"/>
        <v>-3.4</v>
      </c>
      <c r="T1270" s="7" t="str">
        <f t="shared" si="157"/>
        <v>D - Abwanderungsrisiko</v>
      </c>
      <c r="U1270" s="4">
        <f>ROUND(((E1270-Hilfswerte!$B$20)/Hilfswerte!$B$21)+((F1270-Hilfswerte!$B$22)/Hilfswerte!$B$23)+((G1270-Hilfswerte!$B$24)/Hilfswerte!$B$25)+0.1*INDEX(Hilfswerte!$B$4:$B$15,MATCH(C1270,Hilfswerte!$A$4:$A$15,0)),2)</f>
        <v>0.72</v>
      </c>
      <c r="V1270" s="4">
        <f>ROUND(SQRT((((E1270-Hilfswerte!$B$20)/Hilfswerte!$B$21)-Hilfswerte!$B$28)^2+(((F1270-Hilfswerte!$B$22)/Hilfswerte!$B$23)-Hilfswerte!$B$29)^2+(((G1270-Hilfswerte!$B$24)/Hilfswerte!$B$25)-Hilfswerte!$B$30)^2),3)</f>
        <v>1.57</v>
      </c>
      <c r="W1270" s="4">
        <f>ROUND(E1270*Hilfswerte!$B$31,0)</f>
        <v>6372</v>
      </c>
      <c r="X1270" s="4">
        <f t="shared" si="158"/>
        <v>6372</v>
      </c>
      <c r="Y1270" s="4" t="str">
        <f>IF(T1270="A - Top-Kunde","bereits Top-Kunde",IF(AND(V1270&lt;=Hilfswerte!$B$34,H1270&lt;0.5*W1270),"Hoch",IF(AND(V1270&lt;=Hilfswerte!$B$35,H1270&lt;0.7*W1270),"Mittel","Niedrig")))</f>
        <v>Niedrig</v>
      </c>
      <c r="Z1270" s="4">
        <f t="shared" si="159"/>
        <v>46.6</v>
      </c>
      <c r="AA1270" s="4" t="str">
        <f>IF(J1270&gt;365,"Bereits abgewandert (Segment D)",IF(Z1270&gt;=Hilfswerte!$B$38,"Rot - akut gefaehrdet",IF(Z1270&gt;=Hilfswerte!$B$39,"Gelb - beobachten","Gruen - stabil")))</f>
        <v>Bereits abgewandert (Segment D)</v>
      </c>
    </row>
    <row r="1271" spans="1:27" ht="15" customHeight="1" x14ac:dyDescent="0.25">
      <c r="A1271" s="4" t="s">
        <v>1615</v>
      </c>
      <c r="B1271" s="4" t="s">
        <v>148</v>
      </c>
      <c r="C1271" s="4" t="s">
        <v>65</v>
      </c>
      <c r="D1271" s="4" t="s">
        <v>30</v>
      </c>
      <c r="E1271" s="4">
        <v>55</v>
      </c>
      <c r="F1271" s="5">
        <v>9.6999999999999993</v>
      </c>
      <c r="G1271" s="5">
        <v>6.5</v>
      </c>
      <c r="H1271" s="6">
        <v>1490</v>
      </c>
      <c r="I1271" s="4">
        <v>2</v>
      </c>
      <c r="J1271" s="4">
        <v>1</v>
      </c>
      <c r="K1271" s="4">
        <v>0</v>
      </c>
      <c r="L1271" s="4">
        <v>11</v>
      </c>
      <c r="M1271" s="4">
        <v>3</v>
      </c>
      <c r="N1271" s="5">
        <v>-19.2</v>
      </c>
      <c r="O1271" s="7">
        <f t="shared" si="152"/>
        <v>5</v>
      </c>
      <c r="P1271" s="7">
        <f t="shared" si="153"/>
        <v>2</v>
      </c>
      <c r="Q1271" s="7">
        <f t="shared" si="154"/>
        <v>3</v>
      </c>
      <c r="R1271" s="7">
        <f t="shared" si="155"/>
        <v>10</v>
      </c>
      <c r="S1271" s="8">
        <f t="shared" si="156"/>
        <v>87.1</v>
      </c>
      <c r="T1271" s="7" t="str">
        <f t="shared" si="157"/>
        <v>C - Entwicklungspotenzial</v>
      </c>
      <c r="U1271" s="4">
        <f>ROUND(((E1271-Hilfswerte!$B$20)/Hilfswerte!$B$21)+((F1271-Hilfswerte!$B$22)/Hilfswerte!$B$23)+((G1271-Hilfswerte!$B$24)/Hilfswerte!$B$25)+0.1*INDEX(Hilfswerte!$B$4:$B$15,MATCH(C1271,Hilfswerte!$A$4:$A$15,0)),2)</f>
        <v>-1.25</v>
      </c>
      <c r="V1271" s="4">
        <f>ROUND(SQRT((((E1271-Hilfswerte!$B$20)/Hilfswerte!$B$21)-Hilfswerte!$B$28)^2+(((F1271-Hilfswerte!$B$22)/Hilfswerte!$B$23)-Hilfswerte!$B$29)^2+(((G1271-Hilfswerte!$B$24)/Hilfswerte!$B$25)-Hilfswerte!$B$30)^2),3)</f>
        <v>1.022</v>
      </c>
      <c r="W1271" s="4">
        <f>ROUND(E1271*Hilfswerte!$B$31,0)</f>
        <v>11305</v>
      </c>
      <c r="X1271" s="4">
        <f t="shared" si="158"/>
        <v>9815</v>
      </c>
      <c r="Y1271" s="4" t="str">
        <f>IF(T1271="A - Top-Kunde","bereits Top-Kunde",IF(AND(V1271&lt;=Hilfswerte!$B$34,H1271&lt;0.5*W1271),"Hoch",IF(AND(V1271&lt;=Hilfswerte!$B$35,H1271&lt;0.7*W1271),"Mittel","Niedrig")))</f>
        <v>Mittel</v>
      </c>
      <c r="Z1271" s="4">
        <f t="shared" si="159"/>
        <v>9.9</v>
      </c>
      <c r="AA1271" s="4" t="str">
        <f>IF(J1271&gt;365,"Bereits abgewandert (Segment D)",IF(Z1271&gt;=Hilfswerte!$B$38,"Rot - akut gefaehrdet",IF(Z1271&gt;=Hilfswerte!$B$39,"Gelb - beobachten","Gruen - stabil")))</f>
        <v>Gruen - stabil</v>
      </c>
    </row>
    <row r="1272" spans="1:27" ht="15" customHeight="1" x14ac:dyDescent="0.25">
      <c r="A1272" s="4" t="s">
        <v>1616</v>
      </c>
      <c r="B1272" s="4" t="s">
        <v>808</v>
      </c>
      <c r="C1272" s="4" t="s">
        <v>33</v>
      </c>
      <c r="D1272" s="4" t="s">
        <v>52</v>
      </c>
      <c r="E1272" s="4">
        <v>86</v>
      </c>
      <c r="F1272" s="5">
        <v>10.1</v>
      </c>
      <c r="G1272" s="5">
        <v>4.3</v>
      </c>
      <c r="H1272" s="6">
        <v>4950</v>
      </c>
      <c r="I1272" s="4">
        <v>6</v>
      </c>
      <c r="J1272" s="4">
        <v>160</v>
      </c>
      <c r="K1272" s="4">
        <v>0</v>
      </c>
      <c r="L1272" s="4">
        <v>-5</v>
      </c>
      <c r="M1272" s="4">
        <v>4</v>
      </c>
      <c r="N1272" s="5">
        <v>-11.8</v>
      </c>
      <c r="O1272" s="7">
        <f t="shared" si="152"/>
        <v>3</v>
      </c>
      <c r="P1272" s="7">
        <f t="shared" si="153"/>
        <v>5</v>
      </c>
      <c r="Q1272" s="7">
        <f t="shared" si="154"/>
        <v>4</v>
      </c>
      <c r="R1272" s="7">
        <f t="shared" si="155"/>
        <v>12</v>
      </c>
      <c r="S1272" s="8">
        <f t="shared" si="156"/>
        <v>114.1</v>
      </c>
      <c r="T1272" s="7" t="str">
        <f t="shared" si="157"/>
        <v>B - Kernkunde</v>
      </c>
      <c r="U1272" s="4">
        <f>ROUND(((E1272-Hilfswerte!$B$20)/Hilfswerte!$B$21)+((F1272-Hilfswerte!$B$22)/Hilfswerte!$B$23)+((G1272-Hilfswerte!$B$24)/Hilfswerte!$B$25)+0.1*INDEX(Hilfswerte!$B$4:$B$15,MATCH(C1272,Hilfswerte!$A$4:$A$15,0)),2)</f>
        <v>-1.38</v>
      </c>
      <c r="V1272" s="4">
        <f>ROUND(SQRT((((E1272-Hilfswerte!$B$20)/Hilfswerte!$B$21)-Hilfswerte!$B$28)^2+(((F1272-Hilfswerte!$B$22)/Hilfswerte!$B$23)-Hilfswerte!$B$29)^2+(((G1272-Hilfswerte!$B$24)/Hilfswerte!$B$25)-Hilfswerte!$B$30)^2),3)</f>
        <v>1.254</v>
      </c>
      <c r="W1272" s="4">
        <f>ROUND(E1272*Hilfswerte!$B$31,0)</f>
        <v>17677</v>
      </c>
      <c r="X1272" s="4">
        <f t="shared" si="158"/>
        <v>12727</v>
      </c>
      <c r="Y1272" s="4" t="str">
        <f>IF(T1272="A - Top-Kunde","bereits Top-Kunde",IF(AND(V1272&lt;=Hilfswerte!$B$34,H1272&lt;0.5*W1272),"Hoch",IF(AND(V1272&lt;=Hilfswerte!$B$35,H1272&lt;0.7*W1272),"Mittel","Niedrig")))</f>
        <v>Niedrig</v>
      </c>
      <c r="Z1272" s="4">
        <f t="shared" si="159"/>
        <v>12.7</v>
      </c>
      <c r="AA1272" s="4" t="str">
        <f>IF(J1272&gt;365,"Bereits abgewandert (Segment D)",IF(Z1272&gt;=Hilfswerte!$B$38,"Rot - akut gefaehrdet",IF(Z1272&gt;=Hilfswerte!$B$39,"Gelb - beobachten","Gruen - stabil")))</f>
        <v>Gruen - stabil</v>
      </c>
    </row>
    <row r="1273" spans="1:27" ht="15" customHeight="1" x14ac:dyDescent="0.25">
      <c r="A1273" s="4" t="s">
        <v>1617</v>
      </c>
      <c r="B1273" s="4" t="s">
        <v>585</v>
      </c>
      <c r="C1273" s="4" t="s">
        <v>89</v>
      </c>
      <c r="D1273" s="4" t="s">
        <v>77</v>
      </c>
      <c r="E1273" s="4">
        <v>255</v>
      </c>
      <c r="F1273" s="5">
        <v>66.599999999999994</v>
      </c>
      <c r="G1273" s="5">
        <v>19.3</v>
      </c>
      <c r="H1273" s="6">
        <v>57100</v>
      </c>
      <c r="I1273" s="4">
        <v>2</v>
      </c>
      <c r="J1273" s="4">
        <v>49</v>
      </c>
      <c r="K1273" s="4">
        <v>0</v>
      </c>
      <c r="L1273" s="4">
        <v>-5</v>
      </c>
      <c r="M1273" s="4">
        <v>6</v>
      </c>
      <c r="N1273" s="5">
        <v>0.5</v>
      </c>
      <c r="O1273" s="7">
        <f t="shared" si="152"/>
        <v>4</v>
      </c>
      <c r="P1273" s="7">
        <f t="shared" si="153"/>
        <v>2</v>
      </c>
      <c r="Q1273" s="7">
        <f t="shared" si="154"/>
        <v>5</v>
      </c>
      <c r="R1273" s="7">
        <f t="shared" si="155"/>
        <v>11</v>
      </c>
      <c r="S1273" s="8">
        <f t="shared" si="156"/>
        <v>110.3</v>
      </c>
      <c r="T1273" s="7" t="str">
        <f t="shared" si="157"/>
        <v>B - Kernkunde</v>
      </c>
      <c r="U1273" s="4">
        <f>ROUND(((E1273-Hilfswerte!$B$20)/Hilfswerte!$B$21)+((F1273-Hilfswerte!$B$22)/Hilfswerte!$B$23)+((G1273-Hilfswerte!$B$24)/Hilfswerte!$B$25)+0.1*INDEX(Hilfswerte!$B$4:$B$15,MATCH(C1273,Hilfswerte!$A$4:$A$15,0)),2)</f>
        <v>3.01</v>
      </c>
      <c r="V1273" s="4">
        <f>ROUND(SQRT((((E1273-Hilfswerte!$B$20)/Hilfswerte!$B$21)-Hilfswerte!$B$28)^2+(((F1273-Hilfswerte!$B$22)/Hilfswerte!$B$23)-Hilfswerte!$B$29)^2+(((G1273-Hilfswerte!$B$24)/Hilfswerte!$B$25)-Hilfswerte!$B$30)^2),3)</f>
        <v>1.4359999999999999</v>
      </c>
      <c r="W1273" s="4">
        <f>ROUND(E1273*Hilfswerte!$B$31,0)</f>
        <v>52414</v>
      </c>
      <c r="X1273" s="4">
        <f t="shared" si="158"/>
        <v>0</v>
      </c>
      <c r="Y1273" s="4" t="str">
        <f>IF(T1273="A - Top-Kunde","bereits Top-Kunde",IF(AND(V1273&lt;=Hilfswerte!$B$34,H1273&lt;0.5*W1273),"Hoch",IF(AND(V1273&lt;=Hilfswerte!$B$35,H1273&lt;0.7*W1273),"Mittel","Niedrig")))</f>
        <v>Niedrig</v>
      </c>
      <c r="Z1273" s="4">
        <f t="shared" si="159"/>
        <v>2.5</v>
      </c>
      <c r="AA1273" s="4" t="str">
        <f>IF(J1273&gt;365,"Bereits abgewandert (Segment D)",IF(Z1273&gt;=Hilfswerte!$B$38,"Rot - akut gefaehrdet",IF(Z1273&gt;=Hilfswerte!$B$39,"Gelb - beobachten","Gruen - stabil")))</f>
        <v>Gruen - stabil</v>
      </c>
    </row>
    <row r="1274" spans="1:27" ht="15" customHeight="1" x14ac:dyDescent="0.25">
      <c r="A1274" s="4" t="s">
        <v>1618</v>
      </c>
      <c r="B1274" s="4" t="s">
        <v>900</v>
      </c>
      <c r="C1274" s="4" t="s">
        <v>38</v>
      </c>
      <c r="D1274" s="4" t="s">
        <v>30</v>
      </c>
      <c r="E1274" s="4">
        <v>169</v>
      </c>
      <c r="F1274" s="5">
        <v>36.700000000000003</v>
      </c>
      <c r="G1274" s="5">
        <v>2.7</v>
      </c>
      <c r="H1274" s="6">
        <v>63930</v>
      </c>
      <c r="I1274" s="4">
        <v>5</v>
      </c>
      <c r="J1274" s="4">
        <v>76</v>
      </c>
      <c r="K1274" s="4">
        <v>0</v>
      </c>
      <c r="L1274" s="4">
        <v>6</v>
      </c>
      <c r="M1274" s="4">
        <v>3</v>
      </c>
      <c r="N1274" s="5">
        <v>-2.4</v>
      </c>
      <c r="O1274" s="7">
        <f t="shared" si="152"/>
        <v>4</v>
      </c>
      <c r="P1274" s="7">
        <f t="shared" si="153"/>
        <v>5</v>
      </c>
      <c r="Q1274" s="7">
        <f t="shared" si="154"/>
        <v>5</v>
      </c>
      <c r="R1274" s="7">
        <f t="shared" si="155"/>
        <v>14</v>
      </c>
      <c r="S1274" s="8">
        <f t="shared" si="156"/>
        <v>137</v>
      </c>
      <c r="T1274" s="7" t="str">
        <f t="shared" si="157"/>
        <v>A - Top-Kunde</v>
      </c>
      <c r="U1274" s="4">
        <f>ROUND(((E1274-Hilfswerte!$B$20)/Hilfswerte!$B$21)+((F1274-Hilfswerte!$B$22)/Hilfswerte!$B$23)+((G1274-Hilfswerte!$B$24)/Hilfswerte!$B$25)+0.1*INDEX(Hilfswerte!$B$4:$B$15,MATCH(C1274,Hilfswerte!$A$4:$A$15,0)),2)</f>
        <v>-0.49</v>
      </c>
      <c r="V1274" s="4">
        <f>ROUND(SQRT((((E1274-Hilfswerte!$B$20)/Hilfswerte!$B$21)-Hilfswerte!$B$28)^2+(((F1274-Hilfswerte!$B$22)/Hilfswerte!$B$23)-Hilfswerte!$B$29)^2+(((G1274-Hilfswerte!$B$24)/Hilfswerte!$B$25)-Hilfswerte!$B$30)^2),3)</f>
        <v>1.351</v>
      </c>
      <c r="W1274" s="4">
        <f>ROUND(E1274*Hilfswerte!$B$31,0)</f>
        <v>34737</v>
      </c>
      <c r="X1274" s="4">
        <f t="shared" si="158"/>
        <v>0</v>
      </c>
      <c r="Y1274" s="4" t="str">
        <f>IF(T1274="A - Top-Kunde","bereits Top-Kunde",IF(AND(V1274&lt;=Hilfswerte!$B$34,H1274&lt;0.5*W1274),"Hoch",IF(AND(V1274&lt;=Hilfswerte!$B$35,H1274&lt;0.7*W1274),"Mittel","Niedrig")))</f>
        <v>bereits Top-Kunde</v>
      </c>
      <c r="Z1274" s="4">
        <f t="shared" si="159"/>
        <v>6</v>
      </c>
      <c r="AA1274" s="4" t="str">
        <f>IF(J1274&gt;365,"Bereits abgewandert (Segment D)",IF(Z1274&gt;=Hilfswerte!$B$38,"Rot - akut gefaehrdet",IF(Z1274&gt;=Hilfswerte!$B$39,"Gelb - beobachten","Gruen - stabil")))</f>
        <v>Gruen - stabil</v>
      </c>
    </row>
    <row r="1275" spans="1:27" ht="15" customHeight="1" x14ac:dyDescent="0.25">
      <c r="A1275" s="4" t="s">
        <v>1619</v>
      </c>
      <c r="B1275" s="4" t="s">
        <v>176</v>
      </c>
      <c r="C1275" s="4" t="s">
        <v>65</v>
      </c>
      <c r="D1275" s="4" t="s">
        <v>30</v>
      </c>
      <c r="E1275" s="4">
        <v>25</v>
      </c>
      <c r="F1275" s="5">
        <v>8.4</v>
      </c>
      <c r="G1275" s="5">
        <v>16.399999999999999</v>
      </c>
      <c r="H1275" s="6">
        <v>1360</v>
      </c>
      <c r="I1275" s="4">
        <v>2</v>
      </c>
      <c r="J1275" s="4">
        <v>48</v>
      </c>
      <c r="K1275" s="4">
        <v>0</v>
      </c>
      <c r="L1275" s="4">
        <v>-3</v>
      </c>
      <c r="M1275" s="4">
        <v>2</v>
      </c>
      <c r="N1275" s="5">
        <v>1.2</v>
      </c>
      <c r="O1275" s="7">
        <f t="shared" si="152"/>
        <v>4</v>
      </c>
      <c r="P1275" s="7">
        <f t="shared" si="153"/>
        <v>2</v>
      </c>
      <c r="Q1275" s="7">
        <f t="shared" si="154"/>
        <v>3</v>
      </c>
      <c r="R1275" s="7">
        <f t="shared" si="155"/>
        <v>9</v>
      </c>
      <c r="S1275" s="8">
        <f t="shared" si="156"/>
        <v>90.6</v>
      </c>
      <c r="T1275" s="7" t="str">
        <f t="shared" si="157"/>
        <v>C - Entwicklungspotenzial</v>
      </c>
      <c r="U1275" s="4">
        <f>ROUND(((E1275-Hilfswerte!$B$20)/Hilfswerte!$B$21)+((F1275-Hilfswerte!$B$22)/Hilfswerte!$B$23)+((G1275-Hilfswerte!$B$24)/Hilfswerte!$B$25)+0.1*INDEX(Hilfswerte!$B$4:$B$15,MATCH(C1275,Hilfswerte!$A$4:$A$15,0)),2)</f>
        <v>0.17</v>
      </c>
      <c r="V1275" s="4">
        <f>ROUND(SQRT((((E1275-Hilfswerte!$B$20)/Hilfswerte!$B$21)-Hilfswerte!$B$28)^2+(((F1275-Hilfswerte!$B$22)/Hilfswerte!$B$23)-Hilfswerte!$B$29)^2+(((G1275-Hilfswerte!$B$24)/Hilfswerte!$B$25)-Hilfswerte!$B$30)^2),3)</f>
        <v>1.1519999999999999</v>
      </c>
      <c r="W1275" s="4">
        <f>ROUND(E1275*Hilfswerte!$B$31,0)</f>
        <v>5139</v>
      </c>
      <c r="X1275" s="4">
        <f t="shared" si="158"/>
        <v>3779</v>
      </c>
      <c r="Y1275" s="4" t="str">
        <f>IF(T1275="A - Top-Kunde","bereits Top-Kunde",IF(AND(V1275&lt;=Hilfswerte!$B$34,H1275&lt;0.5*W1275),"Hoch",IF(AND(V1275&lt;=Hilfswerte!$B$35,H1275&lt;0.7*W1275),"Mittel","Niedrig")))</f>
        <v>Niedrig</v>
      </c>
      <c r="Z1275" s="4">
        <f t="shared" si="159"/>
        <v>2.4</v>
      </c>
      <c r="AA1275" s="4" t="str">
        <f>IF(J1275&gt;365,"Bereits abgewandert (Segment D)",IF(Z1275&gt;=Hilfswerte!$B$38,"Rot - akut gefaehrdet",IF(Z1275&gt;=Hilfswerte!$B$39,"Gelb - beobachten","Gruen - stabil")))</f>
        <v>Gruen - stabil</v>
      </c>
    </row>
    <row r="1276" spans="1:27" ht="15" customHeight="1" x14ac:dyDescent="0.25">
      <c r="A1276" s="4" t="s">
        <v>1620</v>
      </c>
      <c r="B1276" s="4" t="s">
        <v>587</v>
      </c>
      <c r="C1276" s="4" t="s">
        <v>62</v>
      </c>
      <c r="D1276" s="4" t="s">
        <v>30</v>
      </c>
      <c r="E1276" s="4">
        <v>37</v>
      </c>
      <c r="F1276" s="5">
        <v>9</v>
      </c>
      <c r="G1276" s="5">
        <v>11.4</v>
      </c>
      <c r="H1276" s="6">
        <v>810</v>
      </c>
      <c r="I1276" s="4">
        <v>6</v>
      </c>
      <c r="J1276" s="4">
        <v>52</v>
      </c>
      <c r="K1276" s="4">
        <v>1</v>
      </c>
      <c r="L1276" s="4">
        <v>4</v>
      </c>
      <c r="M1276" s="4">
        <v>1</v>
      </c>
      <c r="N1276" s="5">
        <v>-21.4</v>
      </c>
      <c r="O1276" s="7">
        <f t="shared" si="152"/>
        <v>4</v>
      </c>
      <c r="P1276" s="7">
        <f t="shared" si="153"/>
        <v>5</v>
      </c>
      <c r="Q1276" s="7">
        <f t="shared" si="154"/>
        <v>2</v>
      </c>
      <c r="R1276" s="7">
        <f t="shared" si="155"/>
        <v>11</v>
      </c>
      <c r="S1276" s="8">
        <f t="shared" si="156"/>
        <v>92.1</v>
      </c>
      <c r="T1276" s="7" t="str">
        <f t="shared" si="157"/>
        <v>C - Entwicklungspotenzial</v>
      </c>
      <c r="U1276" s="4">
        <f>ROUND(((E1276-Hilfswerte!$B$20)/Hilfswerte!$B$21)+((F1276-Hilfswerte!$B$22)/Hilfswerte!$B$23)+((G1276-Hilfswerte!$B$24)/Hilfswerte!$B$25)+0.1*INDEX(Hilfswerte!$B$4:$B$15,MATCH(C1276,Hilfswerte!$A$4:$A$15,0)),2)</f>
        <v>-0.09</v>
      </c>
      <c r="V1276" s="4">
        <f>ROUND(SQRT((((E1276-Hilfswerte!$B$20)/Hilfswerte!$B$21)-Hilfswerte!$B$28)^2+(((F1276-Hilfswerte!$B$22)/Hilfswerte!$B$23)-Hilfswerte!$B$29)^2+(((G1276-Hilfswerte!$B$24)/Hilfswerte!$B$25)-Hilfswerte!$B$30)^2),3)</f>
        <v>0.76100000000000001</v>
      </c>
      <c r="W1276" s="4">
        <f>ROUND(E1276*Hilfswerte!$B$31,0)</f>
        <v>7605</v>
      </c>
      <c r="X1276" s="4">
        <f t="shared" si="158"/>
        <v>6795</v>
      </c>
      <c r="Y1276" s="4" t="str">
        <f>IF(T1276="A - Top-Kunde","bereits Top-Kunde",IF(AND(V1276&lt;=Hilfswerte!$B$34,H1276&lt;0.5*W1276),"Hoch",IF(AND(V1276&lt;=Hilfswerte!$B$35,H1276&lt;0.7*W1276),"Mittel","Niedrig")))</f>
        <v>Hoch</v>
      </c>
      <c r="Z1276" s="4">
        <f t="shared" si="159"/>
        <v>15</v>
      </c>
      <c r="AA1276" s="4" t="str">
        <f>IF(J1276&gt;365,"Bereits abgewandert (Segment D)",IF(Z1276&gt;=Hilfswerte!$B$38,"Rot - akut gefaehrdet",IF(Z1276&gt;=Hilfswerte!$B$39,"Gelb - beobachten","Gruen - stabil")))</f>
        <v>Gelb - beobachten</v>
      </c>
    </row>
    <row r="1277" spans="1:27" ht="15" customHeight="1" x14ac:dyDescent="0.25">
      <c r="A1277" s="4" t="s">
        <v>1621</v>
      </c>
      <c r="B1277" s="4" t="s">
        <v>1442</v>
      </c>
      <c r="C1277" s="4" t="s">
        <v>55</v>
      </c>
      <c r="D1277" s="4" t="s">
        <v>122</v>
      </c>
      <c r="E1277" s="4">
        <v>178</v>
      </c>
      <c r="F1277" s="5">
        <v>38.1</v>
      </c>
      <c r="G1277" s="5">
        <v>10.199999999999999</v>
      </c>
      <c r="H1277" s="6">
        <v>5020</v>
      </c>
      <c r="I1277" s="4">
        <v>1</v>
      </c>
      <c r="J1277" s="4">
        <v>152</v>
      </c>
      <c r="K1277" s="4">
        <v>0</v>
      </c>
      <c r="L1277" s="4">
        <v>1</v>
      </c>
      <c r="M1277" s="4">
        <v>3</v>
      </c>
      <c r="N1277" s="5">
        <v>13.3</v>
      </c>
      <c r="O1277" s="7">
        <f t="shared" si="152"/>
        <v>3</v>
      </c>
      <c r="P1277" s="7">
        <f t="shared" si="153"/>
        <v>1</v>
      </c>
      <c r="Q1277" s="7">
        <f t="shared" si="154"/>
        <v>4</v>
      </c>
      <c r="R1277" s="7">
        <f t="shared" si="155"/>
        <v>8</v>
      </c>
      <c r="S1277" s="8">
        <f t="shared" si="156"/>
        <v>86.4</v>
      </c>
      <c r="T1277" s="7" t="str">
        <f t="shared" si="157"/>
        <v>C - Entwicklungspotenzial</v>
      </c>
      <c r="U1277" s="4">
        <f>ROUND(((E1277-Hilfswerte!$B$20)/Hilfswerte!$B$21)+((F1277-Hilfswerte!$B$22)/Hilfswerte!$B$23)+((G1277-Hilfswerte!$B$24)/Hilfswerte!$B$25)+0.1*INDEX(Hilfswerte!$B$4:$B$15,MATCH(C1277,Hilfswerte!$A$4:$A$15,0)),2)</f>
        <v>0.72</v>
      </c>
      <c r="V1277" s="4">
        <f>ROUND(SQRT((((E1277-Hilfswerte!$B$20)/Hilfswerte!$B$21)-Hilfswerte!$B$28)^2+(((F1277-Hilfswerte!$B$22)/Hilfswerte!$B$23)-Hilfswerte!$B$29)^2+(((G1277-Hilfswerte!$B$24)/Hilfswerte!$B$25)-Hilfswerte!$B$30)^2),3)</f>
        <v>0.16700000000000001</v>
      </c>
      <c r="W1277" s="4">
        <f>ROUND(E1277*Hilfswerte!$B$31,0)</f>
        <v>36587</v>
      </c>
      <c r="X1277" s="4">
        <f t="shared" si="158"/>
        <v>31567</v>
      </c>
      <c r="Y1277" s="4" t="str">
        <f>IF(T1277="A - Top-Kunde","bereits Top-Kunde",IF(AND(V1277&lt;=Hilfswerte!$B$34,H1277&lt;0.5*W1277),"Hoch",IF(AND(V1277&lt;=Hilfswerte!$B$35,H1277&lt;0.7*W1277),"Mittel","Niedrig")))</f>
        <v>Hoch</v>
      </c>
      <c r="Z1277" s="4">
        <f t="shared" si="159"/>
        <v>7.8</v>
      </c>
      <c r="AA1277" s="4" t="str">
        <f>IF(J1277&gt;365,"Bereits abgewandert (Segment D)",IF(Z1277&gt;=Hilfswerte!$B$38,"Rot - akut gefaehrdet",IF(Z1277&gt;=Hilfswerte!$B$39,"Gelb - beobachten","Gruen - stabil")))</f>
        <v>Gruen - stabil</v>
      </c>
    </row>
    <row r="1278" spans="1:27" ht="15" customHeight="1" x14ac:dyDescent="0.25">
      <c r="A1278" s="4" t="s">
        <v>1622</v>
      </c>
      <c r="B1278" s="4" t="s">
        <v>1364</v>
      </c>
      <c r="C1278" s="4" t="s">
        <v>89</v>
      </c>
      <c r="D1278" s="4" t="s">
        <v>30</v>
      </c>
      <c r="E1278" s="4">
        <v>90</v>
      </c>
      <c r="F1278" s="5">
        <v>23</v>
      </c>
      <c r="G1278" s="5">
        <v>13.4</v>
      </c>
      <c r="H1278" s="6">
        <v>15160</v>
      </c>
      <c r="I1278" s="4">
        <v>7</v>
      </c>
      <c r="J1278" s="4">
        <v>63</v>
      </c>
      <c r="K1278" s="4">
        <v>1</v>
      </c>
      <c r="L1278" s="4">
        <v>11</v>
      </c>
      <c r="M1278" s="4">
        <v>2</v>
      </c>
      <c r="N1278" s="5">
        <v>9.6999999999999993</v>
      </c>
      <c r="O1278" s="7">
        <f t="shared" si="152"/>
        <v>4</v>
      </c>
      <c r="P1278" s="7">
        <f t="shared" si="153"/>
        <v>5</v>
      </c>
      <c r="Q1278" s="7">
        <f t="shared" si="154"/>
        <v>5</v>
      </c>
      <c r="R1278" s="7">
        <f t="shared" si="155"/>
        <v>14</v>
      </c>
      <c r="S1278" s="8">
        <f t="shared" si="156"/>
        <v>135.6</v>
      </c>
      <c r="T1278" s="7" t="str">
        <f t="shared" si="157"/>
        <v>A - Top-Kunde</v>
      </c>
      <c r="U1278" s="4">
        <f>ROUND(((E1278-Hilfswerte!$B$20)/Hilfswerte!$B$21)+((F1278-Hilfswerte!$B$22)/Hilfswerte!$B$23)+((G1278-Hilfswerte!$B$24)/Hilfswerte!$B$25)+0.1*INDEX(Hilfswerte!$B$4:$B$15,MATCH(C1278,Hilfswerte!$A$4:$A$15,0)),2)</f>
        <v>0.57999999999999996</v>
      </c>
      <c r="V1278" s="4">
        <f>ROUND(SQRT((((E1278-Hilfswerte!$B$20)/Hilfswerte!$B$21)-Hilfswerte!$B$28)^2+(((F1278-Hilfswerte!$B$22)/Hilfswerte!$B$23)-Hilfswerte!$B$29)^2+(((G1278-Hilfswerte!$B$24)/Hilfswerte!$B$25)-Hilfswerte!$B$30)^2),3)</f>
        <v>0.54800000000000004</v>
      </c>
      <c r="W1278" s="4">
        <f>ROUND(E1278*Hilfswerte!$B$31,0)</f>
        <v>18499</v>
      </c>
      <c r="X1278" s="4">
        <f t="shared" si="158"/>
        <v>3339</v>
      </c>
      <c r="Y1278" s="4" t="str">
        <f>IF(T1278="A - Top-Kunde","bereits Top-Kunde",IF(AND(V1278&lt;=Hilfswerte!$B$34,H1278&lt;0.5*W1278),"Hoch",IF(AND(V1278&lt;=Hilfswerte!$B$35,H1278&lt;0.7*W1278),"Mittel","Niedrig")))</f>
        <v>bereits Top-Kunde</v>
      </c>
      <c r="Z1278" s="4">
        <f t="shared" si="159"/>
        <v>8.4</v>
      </c>
      <c r="AA1278" s="4" t="str">
        <f>IF(J1278&gt;365,"Bereits abgewandert (Segment D)",IF(Z1278&gt;=Hilfswerte!$B$38,"Rot - akut gefaehrdet",IF(Z1278&gt;=Hilfswerte!$B$39,"Gelb - beobachten","Gruen - stabil")))</f>
        <v>Gruen - stabil</v>
      </c>
    </row>
    <row r="1279" spans="1:27" ht="15" customHeight="1" x14ac:dyDescent="0.25">
      <c r="A1279" s="4" t="s">
        <v>1623</v>
      </c>
      <c r="B1279" s="4" t="s">
        <v>520</v>
      </c>
      <c r="C1279" s="4" t="s">
        <v>38</v>
      </c>
      <c r="D1279" s="4" t="s">
        <v>30</v>
      </c>
      <c r="E1279" s="4">
        <v>40</v>
      </c>
      <c r="F1279" s="5">
        <v>6.9</v>
      </c>
      <c r="G1279" s="5">
        <v>7.1</v>
      </c>
      <c r="H1279" s="6">
        <v>460</v>
      </c>
      <c r="I1279" s="4">
        <v>3</v>
      </c>
      <c r="J1279" s="4">
        <v>144</v>
      </c>
      <c r="K1279" s="4">
        <v>0</v>
      </c>
      <c r="L1279" s="4">
        <v>11</v>
      </c>
      <c r="M1279" s="4">
        <v>5</v>
      </c>
      <c r="N1279" s="5">
        <v>-10.3</v>
      </c>
      <c r="O1279" s="7">
        <f t="shared" si="152"/>
        <v>3</v>
      </c>
      <c r="P1279" s="7">
        <f t="shared" si="153"/>
        <v>3</v>
      </c>
      <c r="Q1279" s="7">
        <f t="shared" si="154"/>
        <v>2</v>
      </c>
      <c r="R1279" s="7">
        <f t="shared" si="155"/>
        <v>8</v>
      </c>
      <c r="S1279" s="8">
        <f t="shared" si="156"/>
        <v>71.599999999999994</v>
      </c>
      <c r="T1279" s="7" t="str">
        <f t="shared" si="157"/>
        <v>C - Entwicklungspotenzial</v>
      </c>
      <c r="U1279" s="4">
        <f>ROUND(((E1279-Hilfswerte!$B$20)/Hilfswerte!$B$21)+((F1279-Hilfswerte!$B$22)/Hilfswerte!$B$23)+((G1279-Hilfswerte!$B$24)/Hilfswerte!$B$25)+0.1*INDEX(Hilfswerte!$B$4:$B$15,MATCH(C1279,Hilfswerte!$A$4:$A$15,0)),2)</f>
        <v>-0.88</v>
      </c>
      <c r="V1279" s="4">
        <f>ROUND(SQRT((((E1279-Hilfswerte!$B$20)/Hilfswerte!$B$21)-Hilfswerte!$B$28)^2+(((F1279-Hilfswerte!$B$22)/Hilfswerte!$B$23)-Hilfswerte!$B$29)^2+(((G1279-Hilfswerte!$B$24)/Hilfswerte!$B$25)-Hilfswerte!$B$30)^2),3)</f>
        <v>1.0149999999999999</v>
      </c>
      <c r="W1279" s="4">
        <f>ROUND(E1279*Hilfswerte!$B$31,0)</f>
        <v>8222</v>
      </c>
      <c r="X1279" s="4">
        <f t="shared" si="158"/>
        <v>7762</v>
      </c>
      <c r="Y1279" s="4" t="str">
        <f>IF(T1279="A - Top-Kunde","bereits Top-Kunde",IF(AND(V1279&lt;=Hilfswerte!$B$34,H1279&lt;0.5*W1279),"Hoch",IF(AND(V1279&lt;=Hilfswerte!$B$35,H1279&lt;0.7*W1279),"Mittel","Niedrig")))</f>
        <v>Mittel</v>
      </c>
      <c r="Z1279" s="4">
        <f t="shared" si="159"/>
        <v>13.5</v>
      </c>
      <c r="AA1279" s="4" t="str">
        <f>IF(J1279&gt;365,"Bereits abgewandert (Segment D)",IF(Z1279&gt;=Hilfswerte!$B$38,"Rot - akut gefaehrdet",IF(Z1279&gt;=Hilfswerte!$B$39,"Gelb - beobachten","Gruen - stabil")))</f>
        <v>Gruen - stabil</v>
      </c>
    </row>
    <row r="1280" spans="1:27" ht="15" customHeight="1" x14ac:dyDescent="0.25">
      <c r="A1280" s="4" t="s">
        <v>1624</v>
      </c>
      <c r="B1280" s="4" t="s">
        <v>593</v>
      </c>
      <c r="C1280" s="4" t="s">
        <v>29</v>
      </c>
      <c r="D1280" s="4" t="s">
        <v>30</v>
      </c>
      <c r="E1280" s="4">
        <v>15</v>
      </c>
      <c r="F1280" s="5">
        <v>3.3</v>
      </c>
      <c r="G1280" s="5">
        <v>9</v>
      </c>
      <c r="H1280" s="6">
        <v>350</v>
      </c>
      <c r="I1280" s="4">
        <v>1</v>
      </c>
      <c r="J1280" s="4">
        <v>89</v>
      </c>
      <c r="K1280" s="4">
        <v>0</v>
      </c>
      <c r="L1280" s="4">
        <v>8</v>
      </c>
      <c r="M1280" s="4">
        <v>3</v>
      </c>
      <c r="N1280" s="5">
        <v>3.2</v>
      </c>
      <c r="O1280" s="7">
        <f t="shared" si="152"/>
        <v>4</v>
      </c>
      <c r="P1280" s="7">
        <f t="shared" si="153"/>
        <v>1</v>
      </c>
      <c r="Q1280" s="7">
        <f t="shared" si="154"/>
        <v>2</v>
      </c>
      <c r="R1280" s="7">
        <f t="shared" si="155"/>
        <v>7</v>
      </c>
      <c r="S1280" s="8">
        <f t="shared" si="156"/>
        <v>69.2</v>
      </c>
      <c r="T1280" s="7" t="str">
        <f t="shared" si="157"/>
        <v>C - Entwicklungspotenzial</v>
      </c>
      <c r="U1280" s="4">
        <f>ROUND(((E1280-Hilfswerte!$B$20)/Hilfswerte!$B$21)+((F1280-Hilfswerte!$B$22)/Hilfswerte!$B$23)+((G1280-Hilfswerte!$B$24)/Hilfswerte!$B$25)+0.1*INDEX(Hilfswerte!$B$4:$B$15,MATCH(C1280,Hilfswerte!$A$4:$A$15,0)),2)</f>
        <v>-0.82</v>
      </c>
      <c r="V1280" s="4">
        <f>ROUND(SQRT((((E1280-Hilfswerte!$B$20)/Hilfswerte!$B$21)-Hilfswerte!$B$28)^2+(((F1280-Hilfswerte!$B$22)/Hilfswerte!$B$23)-Hilfswerte!$B$29)^2+(((G1280-Hilfswerte!$B$24)/Hilfswerte!$B$25)-Hilfswerte!$B$30)^2),3)</f>
        <v>0.96499999999999997</v>
      </c>
      <c r="W1280" s="4">
        <f>ROUND(E1280*Hilfswerte!$B$31,0)</f>
        <v>3083</v>
      </c>
      <c r="X1280" s="4">
        <f t="shared" si="158"/>
        <v>2733</v>
      </c>
      <c r="Y1280" s="4" t="str">
        <f>IF(T1280="A - Top-Kunde","bereits Top-Kunde",IF(AND(V1280&lt;=Hilfswerte!$B$34,H1280&lt;0.5*W1280),"Hoch",IF(AND(V1280&lt;=Hilfswerte!$B$35,H1280&lt;0.7*W1280),"Mittel","Niedrig")))</f>
        <v>Mittel</v>
      </c>
      <c r="Z1280" s="4">
        <f t="shared" si="159"/>
        <v>6.1</v>
      </c>
      <c r="AA1280" s="4" t="str">
        <f>IF(J1280&gt;365,"Bereits abgewandert (Segment D)",IF(Z1280&gt;=Hilfswerte!$B$38,"Rot - akut gefaehrdet",IF(Z1280&gt;=Hilfswerte!$B$39,"Gelb - beobachten","Gruen - stabil")))</f>
        <v>Gruen - stabil</v>
      </c>
    </row>
    <row r="1281" spans="1:27" ht="15" customHeight="1" x14ac:dyDescent="0.25">
      <c r="A1281" s="4" t="s">
        <v>1625</v>
      </c>
      <c r="B1281" s="4" t="s">
        <v>687</v>
      </c>
      <c r="C1281" s="4" t="s">
        <v>47</v>
      </c>
      <c r="D1281" s="4" t="s">
        <v>30</v>
      </c>
      <c r="E1281" s="4">
        <v>55</v>
      </c>
      <c r="F1281" s="5">
        <v>13</v>
      </c>
      <c r="G1281" s="5">
        <v>2.5</v>
      </c>
      <c r="H1281" s="6">
        <v>6960</v>
      </c>
      <c r="I1281" s="4">
        <v>2</v>
      </c>
      <c r="J1281" s="4">
        <v>16</v>
      </c>
      <c r="K1281" s="4">
        <v>1</v>
      </c>
      <c r="L1281" s="4">
        <v>6</v>
      </c>
      <c r="M1281" s="4">
        <v>3</v>
      </c>
      <c r="N1281" s="5">
        <v>20.9</v>
      </c>
      <c r="O1281" s="7">
        <f t="shared" si="152"/>
        <v>5</v>
      </c>
      <c r="P1281" s="7">
        <f t="shared" si="153"/>
        <v>2</v>
      </c>
      <c r="Q1281" s="7">
        <f t="shared" si="154"/>
        <v>4</v>
      </c>
      <c r="R1281" s="7">
        <f t="shared" si="155"/>
        <v>11</v>
      </c>
      <c r="S1281" s="8">
        <f t="shared" si="156"/>
        <v>112.7</v>
      </c>
      <c r="T1281" s="7" t="str">
        <f t="shared" si="157"/>
        <v>B - Kernkunde</v>
      </c>
      <c r="U1281" s="4">
        <f>ROUND(((E1281-Hilfswerte!$B$20)/Hilfswerte!$B$21)+((F1281-Hilfswerte!$B$22)/Hilfswerte!$B$23)+((G1281-Hilfswerte!$B$24)/Hilfswerte!$B$25)+0.1*INDEX(Hilfswerte!$B$4:$B$15,MATCH(C1281,Hilfswerte!$A$4:$A$15,0)),2)</f>
        <v>-1.69</v>
      </c>
      <c r="V1281" s="4">
        <f>ROUND(SQRT((((E1281-Hilfswerte!$B$20)/Hilfswerte!$B$21)-Hilfswerte!$B$28)^2+(((F1281-Hilfswerte!$B$22)/Hilfswerte!$B$23)-Hilfswerte!$B$29)^2+(((G1281-Hilfswerte!$B$24)/Hilfswerte!$B$25)-Hilfswerte!$B$30)^2),3)</f>
        <v>1.53</v>
      </c>
      <c r="W1281" s="4">
        <f>ROUND(E1281*Hilfswerte!$B$31,0)</f>
        <v>11305</v>
      </c>
      <c r="X1281" s="4">
        <f t="shared" si="158"/>
        <v>4345</v>
      </c>
      <c r="Y1281" s="4" t="str">
        <f>IF(T1281="A - Top-Kunde","bereits Top-Kunde",IF(AND(V1281&lt;=Hilfswerte!$B$34,H1281&lt;0.5*W1281),"Hoch",IF(AND(V1281&lt;=Hilfswerte!$B$35,H1281&lt;0.7*W1281),"Mittel","Niedrig")))</f>
        <v>Niedrig</v>
      </c>
      <c r="Z1281" s="4">
        <f t="shared" si="159"/>
        <v>5</v>
      </c>
      <c r="AA1281" s="4" t="str">
        <f>IF(J1281&gt;365,"Bereits abgewandert (Segment D)",IF(Z1281&gt;=Hilfswerte!$B$38,"Rot - akut gefaehrdet",IF(Z1281&gt;=Hilfswerte!$B$39,"Gelb - beobachten","Gruen - stabil")))</f>
        <v>Gruen - stabil</v>
      </c>
    </row>
    <row r="1282" spans="1:27" ht="15" customHeight="1" x14ac:dyDescent="0.25">
      <c r="A1282" s="4" t="s">
        <v>1626</v>
      </c>
      <c r="B1282" s="4" t="s">
        <v>676</v>
      </c>
      <c r="C1282" s="4" t="s">
        <v>74</v>
      </c>
      <c r="D1282" s="4" t="s">
        <v>56</v>
      </c>
      <c r="E1282" s="4">
        <v>51</v>
      </c>
      <c r="F1282" s="5">
        <v>15.1</v>
      </c>
      <c r="G1282" s="5">
        <v>15.4</v>
      </c>
      <c r="H1282" s="6">
        <v>7810</v>
      </c>
      <c r="I1282" s="4">
        <v>6</v>
      </c>
      <c r="J1282" s="4">
        <v>23</v>
      </c>
      <c r="K1282" s="4">
        <v>0</v>
      </c>
      <c r="L1282" s="4">
        <v>33</v>
      </c>
      <c r="M1282" s="4">
        <v>5</v>
      </c>
      <c r="N1282" s="5">
        <v>29.3</v>
      </c>
      <c r="O1282" s="7">
        <f t="shared" ref="O1282:O1345" si="160">IF(J1282&gt;365,1,IF(J1282&lt;=30,5,IF(J1282&lt;=90,4,IF(J1282&lt;=180,3,2))))</f>
        <v>5</v>
      </c>
      <c r="P1282" s="7">
        <f t="shared" ref="P1282:P1345" si="161">IF(I1282&gt;=5,5,IF(I1282&gt;=4,4,IF(I1282&gt;=3,3,IF(I1282&gt;=2,2,1))))</f>
        <v>5</v>
      </c>
      <c r="Q1282" s="7">
        <f t="shared" ref="Q1282:Q1345" si="162">IF(H1282&gt;=7500,5,IF(H1282&gt;=2500,4,IF(H1282&gt;=1000,3,IF(H1282&gt;=1,2,1))))</f>
        <v>5</v>
      </c>
      <c r="R1282" s="7">
        <f t="shared" ref="R1282:R1345" si="163">O1282+P1282+Q1282</f>
        <v>15</v>
      </c>
      <c r="S1282" s="8">
        <f t="shared" ref="S1282:S1345" si="164">ROUND(10*R1282+0.5*N1282-6*K1282-0.3*MAX(0,L1282),1)</f>
        <v>154.80000000000001</v>
      </c>
      <c r="T1282" s="7" t="str">
        <f t="shared" ref="T1282:T1345" si="165">IF(J1282&gt;365,"D - Abwanderungsrisiko",IF(S1282&gt;=125,"A - Top-Kunde",IF(S1282&gt;=105,"B - Kernkunde","C - Entwicklungspotenzial")))</f>
        <v>A - Top-Kunde</v>
      </c>
      <c r="U1282" s="4">
        <f>ROUND(((E1282-Hilfswerte!$B$20)/Hilfswerte!$B$21)+((F1282-Hilfswerte!$B$22)/Hilfswerte!$B$23)+((G1282-Hilfswerte!$B$24)/Hilfswerte!$B$25)+0.1*INDEX(Hilfswerte!$B$4:$B$15,MATCH(C1282,Hilfswerte!$A$4:$A$15,0)),2)</f>
        <v>0.27</v>
      </c>
      <c r="V1282" s="4">
        <f>ROUND(SQRT((((E1282-Hilfswerte!$B$20)/Hilfswerte!$B$21)-Hilfswerte!$B$28)^2+(((F1282-Hilfswerte!$B$22)/Hilfswerte!$B$23)-Hilfswerte!$B$29)^2+(((G1282-Hilfswerte!$B$24)/Hilfswerte!$B$25)-Hilfswerte!$B$30)^2),3)</f>
        <v>0.92500000000000004</v>
      </c>
      <c r="W1282" s="4">
        <f>ROUND(E1282*Hilfswerte!$B$31,0)</f>
        <v>10483</v>
      </c>
      <c r="X1282" s="4">
        <f t="shared" ref="X1282:X1345" si="166">MAX(0,W1282-H1282)</f>
        <v>2673</v>
      </c>
      <c r="Y1282" s="4" t="str">
        <f>IF(T1282="A - Top-Kunde","bereits Top-Kunde",IF(AND(V1282&lt;=Hilfswerte!$B$34,H1282&lt;0.5*W1282),"Hoch",IF(AND(V1282&lt;=Hilfswerte!$B$35,H1282&lt;0.7*W1282),"Mittel","Niedrig")))</f>
        <v>bereits Top-Kunde</v>
      </c>
      <c r="Z1282" s="4">
        <f t="shared" ref="Z1282:Z1345" si="167">ROUND(0.4*MAX(0,-N1282)+3*K1282+0.2*MAX(0,L1282)+0.05*J1282,1)</f>
        <v>7.8</v>
      </c>
      <c r="AA1282" s="4" t="str">
        <f>IF(J1282&gt;365,"Bereits abgewandert (Segment D)",IF(Z1282&gt;=Hilfswerte!$B$38,"Rot - akut gefaehrdet",IF(Z1282&gt;=Hilfswerte!$B$39,"Gelb - beobachten","Gruen - stabil")))</f>
        <v>Gruen - stabil</v>
      </c>
    </row>
    <row r="1283" spans="1:27" ht="15" customHeight="1" x14ac:dyDescent="0.25">
      <c r="A1283" s="4" t="s">
        <v>1627</v>
      </c>
      <c r="B1283" s="4" t="s">
        <v>1002</v>
      </c>
      <c r="C1283" s="4" t="s">
        <v>62</v>
      </c>
      <c r="D1283" s="4" t="s">
        <v>30</v>
      </c>
      <c r="E1283" s="4">
        <v>45</v>
      </c>
      <c r="F1283" s="5">
        <v>7.2</v>
      </c>
      <c r="G1283" s="5">
        <v>3.8</v>
      </c>
      <c r="H1283" s="6">
        <v>18590</v>
      </c>
      <c r="I1283" s="4">
        <v>3</v>
      </c>
      <c r="J1283" s="4">
        <v>62</v>
      </c>
      <c r="K1283" s="4">
        <v>0</v>
      </c>
      <c r="L1283" s="4">
        <v>0</v>
      </c>
      <c r="M1283" s="4">
        <v>3</v>
      </c>
      <c r="N1283" s="5">
        <v>-10.8</v>
      </c>
      <c r="O1283" s="7">
        <f t="shared" si="160"/>
        <v>4</v>
      </c>
      <c r="P1283" s="7">
        <f t="shared" si="161"/>
        <v>3</v>
      </c>
      <c r="Q1283" s="7">
        <f t="shared" si="162"/>
        <v>5</v>
      </c>
      <c r="R1283" s="7">
        <f t="shared" si="163"/>
        <v>12</v>
      </c>
      <c r="S1283" s="8">
        <f t="shared" si="164"/>
        <v>114.6</v>
      </c>
      <c r="T1283" s="7" t="str">
        <f t="shared" si="165"/>
        <v>B - Kernkunde</v>
      </c>
      <c r="U1283" s="4">
        <f>ROUND(((E1283-Hilfswerte!$B$20)/Hilfswerte!$B$21)+((F1283-Hilfswerte!$B$22)/Hilfswerte!$B$23)+((G1283-Hilfswerte!$B$24)/Hilfswerte!$B$25)+0.1*INDEX(Hilfswerte!$B$4:$B$15,MATCH(C1283,Hilfswerte!$A$4:$A$15,0)),2)</f>
        <v>-1.29</v>
      </c>
      <c r="V1283" s="4">
        <f>ROUND(SQRT((((E1283-Hilfswerte!$B$20)/Hilfswerte!$B$21)-Hilfswerte!$B$28)^2+(((F1283-Hilfswerte!$B$22)/Hilfswerte!$B$23)-Hilfswerte!$B$29)^2+(((G1283-Hilfswerte!$B$24)/Hilfswerte!$B$25)-Hilfswerte!$B$30)^2),3)</f>
        <v>1.4</v>
      </c>
      <c r="W1283" s="4">
        <f>ROUND(E1283*Hilfswerte!$B$31,0)</f>
        <v>9250</v>
      </c>
      <c r="X1283" s="4">
        <f t="shared" si="166"/>
        <v>0</v>
      </c>
      <c r="Y1283" s="4" t="str">
        <f>IF(T1283="A - Top-Kunde","bereits Top-Kunde",IF(AND(V1283&lt;=Hilfswerte!$B$34,H1283&lt;0.5*W1283),"Hoch",IF(AND(V1283&lt;=Hilfswerte!$B$35,H1283&lt;0.7*W1283),"Mittel","Niedrig")))</f>
        <v>Niedrig</v>
      </c>
      <c r="Z1283" s="4">
        <f t="shared" si="167"/>
        <v>7.4</v>
      </c>
      <c r="AA1283" s="4" t="str">
        <f>IF(J1283&gt;365,"Bereits abgewandert (Segment D)",IF(Z1283&gt;=Hilfswerte!$B$38,"Rot - akut gefaehrdet",IF(Z1283&gt;=Hilfswerte!$B$39,"Gelb - beobachten","Gruen - stabil")))</f>
        <v>Gruen - stabil</v>
      </c>
    </row>
    <row r="1284" spans="1:27" ht="15" customHeight="1" x14ac:dyDescent="0.25">
      <c r="A1284" s="4" t="s">
        <v>1628</v>
      </c>
      <c r="B1284" s="4" t="s">
        <v>275</v>
      </c>
      <c r="C1284" s="4" t="s">
        <v>59</v>
      </c>
      <c r="D1284" s="4" t="s">
        <v>48</v>
      </c>
      <c r="E1284" s="4">
        <v>98</v>
      </c>
      <c r="F1284" s="5">
        <v>24.1</v>
      </c>
      <c r="G1284" s="5">
        <v>20.6</v>
      </c>
      <c r="H1284" s="6">
        <v>13450</v>
      </c>
      <c r="I1284" s="4">
        <v>1</v>
      </c>
      <c r="J1284" s="4">
        <v>239</v>
      </c>
      <c r="K1284" s="4">
        <v>0</v>
      </c>
      <c r="L1284" s="4">
        <v>14</v>
      </c>
      <c r="M1284" s="4">
        <v>4</v>
      </c>
      <c r="N1284" s="5">
        <v>-27</v>
      </c>
      <c r="O1284" s="7">
        <f t="shared" si="160"/>
        <v>2</v>
      </c>
      <c r="P1284" s="7">
        <f t="shared" si="161"/>
        <v>1</v>
      </c>
      <c r="Q1284" s="7">
        <f t="shared" si="162"/>
        <v>5</v>
      </c>
      <c r="R1284" s="7">
        <f t="shared" si="163"/>
        <v>8</v>
      </c>
      <c r="S1284" s="8">
        <f t="shared" si="164"/>
        <v>62.3</v>
      </c>
      <c r="T1284" s="7" t="str">
        <f t="shared" si="165"/>
        <v>C - Entwicklungspotenzial</v>
      </c>
      <c r="U1284" s="4">
        <f>ROUND(((E1284-Hilfswerte!$B$20)/Hilfswerte!$B$21)+((F1284-Hilfswerte!$B$22)/Hilfswerte!$B$23)+((G1284-Hilfswerte!$B$24)/Hilfswerte!$B$25)+0.1*INDEX(Hilfswerte!$B$4:$B$15,MATCH(C1284,Hilfswerte!$A$4:$A$15,0)),2)</f>
        <v>1.41</v>
      </c>
      <c r="V1284" s="4">
        <f>ROUND(SQRT((((E1284-Hilfswerte!$B$20)/Hilfswerte!$B$21)-Hilfswerte!$B$28)^2+(((F1284-Hilfswerte!$B$22)/Hilfswerte!$B$23)-Hilfswerte!$B$29)^2+(((G1284-Hilfswerte!$B$24)/Hilfswerte!$B$25)-Hilfswerte!$B$30)^2),3)</f>
        <v>1.54</v>
      </c>
      <c r="W1284" s="4">
        <f>ROUND(E1284*Hilfswerte!$B$31,0)</f>
        <v>20144</v>
      </c>
      <c r="X1284" s="4">
        <f t="shared" si="166"/>
        <v>6694</v>
      </c>
      <c r="Y1284" s="4" t="str">
        <f>IF(T1284="A - Top-Kunde","bereits Top-Kunde",IF(AND(V1284&lt;=Hilfswerte!$B$34,H1284&lt;0.5*W1284),"Hoch",IF(AND(V1284&lt;=Hilfswerte!$B$35,H1284&lt;0.7*W1284),"Mittel","Niedrig")))</f>
        <v>Niedrig</v>
      </c>
      <c r="Z1284" s="4">
        <f t="shared" si="167"/>
        <v>25.6</v>
      </c>
      <c r="AA1284" s="4" t="str">
        <f>IF(J1284&gt;365,"Bereits abgewandert (Segment D)",IF(Z1284&gt;=Hilfswerte!$B$38,"Rot - akut gefaehrdet",IF(Z1284&gt;=Hilfswerte!$B$39,"Gelb - beobachten","Gruen - stabil")))</f>
        <v>Rot - akut gefaehrdet</v>
      </c>
    </row>
    <row r="1285" spans="1:27" ht="15" customHeight="1" x14ac:dyDescent="0.25">
      <c r="A1285" s="4" t="s">
        <v>1629</v>
      </c>
      <c r="B1285" s="4" t="s">
        <v>219</v>
      </c>
      <c r="C1285" s="4" t="s">
        <v>84</v>
      </c>
      <c r="D1285" s="4" t="s">
        <v>30</v>
      </c>
      <c r="E1285" s="4">
        <v>64</v>
      </c>
      <c r="F1285" s="5">
        <v>8.1</v>
      </c>
      <c r="G1285" s="5">
        <v>17.7</v>
      </c>
      <c r="H1285" s="6">
        <v>5310</v>
      </c>
      <c r="I1285" s="4">
        <v>5</v>
      </c>
      <c r="J1285" s="4">
        <v>9</v>
      </c>
      <c r="K1285" s="4">
        <v>0</v>
      </c>
      <c r="L1285" s="4">
        <v>4</v>
      </c>
      <c r="M1285" s="4">
        <v>6</v>
      </c>
      <c r="N1285" s="5">
        <v>12.6</v>
      </c>
      <c r="O1285" s="7">
        <f t="shared" si="160"/>
        <v>5</v>
      </c>
      <c r="P1285" s="7">
        <f t="shared" si="161"/>
        <v>5</v>
      </c>
      <c r="Q1285" s="7">
        <f t="shared" si="162"/>
        <v>4</v>
      </c>
      <c r="R1285" s="7">
        <f t="shared" si="163"/>
        <v>14</v>
      </c>
      <c r="S1285" s="8">
        <f t="shared" si="164"/>
        <v>145.1</v>
      </c>
      <c r="T1285" s="7" t="str">
        <f t="shared" si="165"/>
        <v>A - Top-Kunde</v>
      </c>
      <c r="U1285" s="4">
        <f>ROUND(((E1285-Hilfswerte!$B$20)/Hilfswerte!$B$21)+((F1285-Hilfswerte!$B$22)/Hilfswerte!$B$23)+((G1285-Hilfswerte!$B$24)/Hilfswerte!$B$25)+0.1*INDEX(Hilfswerte!$B$4:$B$15,MATCH(C1285,Hilfswerte!$A$4:$A$15,0)),2)</f>
        <v>0.59</v>
      </c>
      <c r="V1285" s="4">
        <f>ROUND(SQRT((((E1285-Hilfswerte!$B$20)/Hilfswerte!$B$21)-Hilfswerte!$B$28)^2+(((F1285-Hilfswerte!$B$22)/Hilfswerte!$B$23)-Hilfswerte!$B$29)^2+(((G1285-Hilfswerte!$B$24)/Hilfswerte!$B$25)-Hilfswerte!$B$30)^2),3)</f>
        <v>1.2410000000000001</v>
      </c>
      <c r="W1285" s="4">
        <f>ROUND(E1285*Hilfswerte!$B$31,0)</f>
        <v>13155</v>
      </c>
      <c r="X1285" s="4">
        <f t="shared" si="166"/>
        <v>7845</v>
      </c>
      <c r="Y1285" s="4" t="str">
        <f>IF(T1285="A - Top-Kunde","bereits Top-Kunde",IF(AND(V1285&lt;=Hilfswerte!$B$34,H1285&lt;0.5*W1285),"Hoch",IF(AND(V1285&lt;=Hilfswerte!$B$35,H1285&lt;0.7*W1285),"Mittel","Niedrig")))</f>
        <v>bereits Top-Kunde</v>
      </c>
      <c r="Z1285" s="4">
        <f t="shared" si="167"/>
        <v>1.3</v>
      </c>
      <c r="AA1285" s="4" t="str">
        <f>IF(J1285&gt;365,"Bereits abgewandert (Segment D)",IF(Z1285&gt;=Hilfswerte!$B$38,"Rot - akut gefaehrdet",IF(Z1285&gt;=Hilfswerte!$B$39,"Gelb - beobachten","Gruen - stabil")))</f>
        <v>Gruen - stabil</v>
      </c>
    </row>
    <row r="1286" spans="1:27" ht="15" customHeight="1" x14ac:dyDescent="0.25">
      <c r="A1286" s="4" t="s">
        <v>1630</v>
      </c>
      <c r="B1286" s="4" t="s">
        <v>942</v>
      </c>
      <c r="C1286" s="4" t="s">
        <v>55</v>
      </c>
      <c r="D1286" s="4" t="s">
        <v>122</v>
      </c>
      <c r="E1286" s="4">
        <v>79</v>
      </c>
      <c r="F1286" s="5">
        <v>18</v>
      </c>
      <c r="G1286" s="5">
        <v>9.4</v>
      </c>
      <c r="H1286" s="6">
        <v>7960</v>
      </c>
      <c r="I1286" s="4">
        <v>3</v>
      </c>
      <c r="J1286" s="4">
        <v>1</v>
      </c>
      <c r="K1286" s="4">
        <v>0</v>
      </c>
      <c r="L1286" s="4">
        <v>14</v>
      </c>
      <c r="M1286" s="4">
        <v>3</v>
      </c>
      <c r="N1286" s="5">
        <v>10.9</v>
      </c>
      <c r="O1286" s="7">
        <f t="shared" si="160"/>
        <v>5</v>
      </c>
      <c r="P1286" s="7">
        <f t="shared" si="161"/>
        <v>3</v>
      </c>
      <c r="Q1286" s="7">
        <f t="shared" si="162"/>
        <v>5</v>
      </c>
      <c r="R1286" s="7">
        <f t="shared" si="163"/>
        <v>13</v>
      </c>
      <c r="S1286" s="8">
        <f t="shared" si="164"/>
        <v>131.30000000000001</v>
      </c>
      <c r="T1286" s="7" t="str">
        <f t="shared" si="165"/>
        <v>A - Top-Kunde</v>
      </c>
      <c r="U1286" s="4">
        <f>ROUND(((E1286-Hilfswerte!$B$20)/Hilfswerte!$B$21)+((F1286-Hilfswerte!$B$22)/Hilfswerte!$B$23)+((G1286-Hilfswerte!$B$24)/Hilfswerte!$B$25)+0.1*INDEX(Hilfswerte!$B$4:$B$15,MATCH(C1286,Hilfswerte!$A$4:$A$15,0)),2)</f>
        <v>-0.19</v>
      </c>
      <c r="V1286" s="4">
        <f>ROUND(SQRT((((E1286-Hilfswerte!$B$20)/Hilfswerte!$B$21)-Hilfswerte!$B$28)^2+(((F1286-Hilfswerte!$B$22)/Hilfswerte!$B$23)-Hilfswerte!$B$29)^2+(((G1286-Hilfswerte!$B$24)/Hilfswerte!$B$25)-Hilfswerte!$B$30)^2),3)</f>
        <v>0.59199999999999997</v>
      </c>
      <c r="W1286" s="4">
        <f>ROUND(E1286*Hilfswerte!$B$31,0)</f>
        <v>16238</v>
      </c>
      <c r="X1286" s="4">
        <f t="shared" si="166"/>
        <v>8278</v>
      </c>
      <c r="Y1286" s="4" t="str">
        <f>IF(T1286="A - Top-Kunde","bereits Top-Kunde",IF(AND(V1286&lt;=Hilfswerte!$B$34,H1286&lt;0.5*W1286),"Hoch",IF(AND(V1286&lt;=Hilfswerte!$B$35,H1286&lt;0.7*W1286),"Mittel","Niedrig")))</f>
        <v>bereits Top-Kunde</v>
      </c>
      <c r="Z1286" s="4">
        <f t="shared" si="167"/>
        <v>2.9</v>
      </c>
      <c r="AA1286" s="4" t="str">
        <f>IF(J1286&gt;365,"Bereits abgewandert (Segment D)",IF(Z1286&gt;=Hilfswerte!$B$38,"Rot - akut gefaehrdet",IF(Z1286&gt;=Hilfswerte!$B$39,"Gelb - beobachten","Gruen - stabil")))</f>
        <v>Gruen - stabil</v>
      </c>
    </row>
    <row r="1287" spans="1:27" ht="15" customHeight="1" x14ac:dyDescent="0.25">
      <c r="A1287" s="4" t="s">
        <v>1631</v>
      </c>
      <c r="B1287" s="4" t="s">
        <v>310</v>
      </c>
      <c r="C1287" s="4" t="s">
        <v>55</v>
      </c>
      <c r="D1287" s="4" t="s">
        <v>117</v>
      </c>
      <c r="E1287" s="4">
        <v>34</v>
      </c>
      <c r="F1287" s="5">
        <v>9.6999999999999993</v>
      </c>
      <c r="G1287" s="5">
        <v>8.8000000000000007</v>
      </c>
      <c r="H1287" s="6">
        <v>1440</v>
      </c>
      <c r="I1287" s="4">
        <v>2</v>
      </c>
      <c r="J1287" s="4">
        <v>59</v>
      </c>
      <c r="K1287" s="4">
        <v>0</v>
      </c>
      <c r="L1287" s="4">
        <v>12</v>
      </c>
      <c r="M1287" s="4">
        <v>4</v>
      </c>
      <c r="N1287" s="5">
        <v>-14.4</v>
      </c>
      <c r="O1287" s="7">
        <f t="shared" si="160"/>
        <v>4</v>
      </c>
      <c r="P1287" s="7">
        <f t="shared" si="161"/>
        <v>2</v>
      </c>
      <c r="Q1287" s="7">
        <f t="shared" si="162"/>
        <v>3</v>
      </c>
      <c r="R1287" s="7">
        <f t="shared" si="163"/>
        <v>9</v>
      </c>
      <c r="S1287" s="8">
        <f t="shared" si="164"/>
        <v>79.2</v>
      </c>
      <c r="T1287" s="7" t="str">
        <f t="shared" si="165"/>
        <v>C - Entwicklungspotenzial</v>
      </c>
      <c r="U1287" s="4">
        <f>ROUND(((E1287-Hilfswerte!$B$20)/Hilfswerte!$B$21)+((F1287-Hilfswerte!$B$22)/Hilfswerte!$B$23)+((G1287-Hilfswerte!$B$24)/Hilfswerte!$B$25)+0.1*INDEX(Hilfswerte!$B$4:$B$15,MATCH(C1287,Hilfswerte!$A$4:$A$15,0)),2)</f>
        <v>-0.63</v>
      </c>
      <c r="V1287" s="4">
        <f>ROUND(SQRT((((E1287-Hilfswerte!$B$20)/Hilfswerte!$B$21)-Hilfswerte!$B$28)^2+(((F1287-Hilfswerte!$B$22)/Hilfswerte!$B$23)-Hilfswerte!$B$29)^2+(((G1287-Hilfswerte!$B$24)/Hilfswerte!$B$25)-Hilfswerte!$B$30)^2),3)</f>
        <v>0.85199999999999998</v>
      </c>
      <c r="W1287" s="4">
        <f>ROUND(E1287*Hilfswerte!$B$31,0)</f>
        <v>6989</v>
      </c>
      <c r="X1287" s="4">
        <f t="shared" si="166"/>
        <v>5549</v>
      </c>
      <c r="Y1287" s="4" t="str">
        <f>IF(T1287="A - Top-Kunde","bereits Top-Kunde",IF(AND(V1287&lt;=Hilfswerte!$B$34,H1287&lt;0.5*W1287),"Hoch",IF(AND(V1287&lt;=Hilfswerte!$B$35,H1287&lt;0.7*W1287),"Mittel","Niedrig")))</f>
        <v>Mittel</v>
      </c>
      <c r="Z1287" s="4">
        <f t="shared" si="167"/>
        <v>11.1</v>
      </c>
      <c r="AA1287" s="4" t="str">
        <f>IF(J1287&gt;365,"Bereits abgewandert (Segment D)",IF(Z1287&gt;=Hilfswerte!$B$38,"Rot - akut gefaehrdet",IF(Z1287&gt;=Hilfswerte!$B$39,"Gelb - beobachten","Gruen - stabil")))</f>
        <v>Gruen - stabil</v>
      </c>
    </row>
    <row r="1288" spans="1:27" ht="15" customHeight="1" x14ac:dyDescent="0.25">
      <c r="A1288" s="4" t="s">
        <v>1632</v>
      </c>
      <c r="B1288" s="4" t="s">
        <v>808</v>
      </c>
      <c r="C1288" s="4" t="s">
        <v>74</v>
      </c>
      <c r="D1288" s="4" t="s">
        <v>106</v>
      </c>
      <c r="E1288" s="4">
        <v>61</v>
      </c>
      <c r="F1288" s="5">
        <v>14</v>
      </c>
      <c r="G1288" s="5">
        <v>13.7</v>
      </c>
      <c r="H1288" s="6">
        <v>8070</v>
      </c>
      <c r="I1288" s="4">
        <v>2</v>
      </c>
      <c r="J1288" s="4">
        <v>55</v>
      </c>
      <c r="K1288" s="4">
        <v>0</v>
      </c>
      <c r="L1288" s="4">
        <v>-5</v>
      </c>
      <c r="M1288" s="4">
        <v>4</v>
      </c>
      <c r="N1288" s="5">
        <v>-16</v>
      </c>
      <c r="O1288" s="7">
        <f t="shared" si="160"/>
        <v>4</v>
      </c>
      <c r="P1288" s="7">
        <f t="shared" si="161"/>
        <v>2</v>
      </c>
      <c r="Q1288" s="7">
        <f t="shared" si="162"/>
        <v>5</v>
      </c>
      <c r="R1288" s="7">
        <f t="shared" si="163"/>
        <v>11</v>
      </c>
      <c r="S1288" s="8">
        <f t="shared" si="164"/>
        <v>102</v>
      </c>
      <c r="T1288" s="7" t="str">
        <f t="shared" si="165"/>
        <v>C - Entwicklungspotenzial</v>
      </c>
      <c r="U1288" s="4">
        <f>ROUND(((E1288-Hilfswerte!$B$20)/Hilfswerte!$B$21)+((F1288-Hilfswerte!$B$22)/Hilfswerte!$B$23)+((G1288-Hilfswerte!$B$24)/Hilfswerte!$B$25)+0.1*INDEX(Hilfswerte!$B$4:$B$15,MATCH(C1288,Hilfswerte!$A$4:$A$15,0)),2)</f>
        <v>0.03</v>
      </c>
      <c r="V1288" s="4">
        <f>ROUND(SQRT((((E1288-Hilfswerte!$B$20)/Hilfswerte!$B$21)-Hilfswerte!$B$28)^2+(((F1288-Hilfswerte!$B$22)/Hilfswerte!$B$23)-Hilfswerte!$B$29)^2+(((G1288-Hilfswerte!$B$24)/Hilfswerte!$B$25)-Hilfswerte!$B$30)^2),3)</f>
        <v>0.73799999999999999</v>
      </c>
      <c r="W1288" s="4">
        <f>ROUND(E1288*Hilfswerte!$B$31,0)</f>
        <v>12538</v>
      </c>
      <c r="X1288" s="4">
        <f t="shared" si="166"/>
        <v>4468</v>
      </c>
      <c r="Y1288" s="4" t="str">
        <f>IF(T1288="A - Top-Kunde","bereits Top-Kunde",IF(AND(V1288&lt;=Hilfswerte!$B$34,H1288&lt;0.5*W1288),"Hoch",IF(AND(V1288&lt;=Hilfswerte!$B$35,H1288&lt;0.7*W1288),"Mittel","Niedrig")))</f>
        <v>Mittel</v>
      </c>
      <c r="Z1288" s="4">
        <f t="shared" si="167"/>
        <v>9.1999999999999993</v>
      </c>
      <c r="AA1288" s="4" t="str">
        <f>IF(J1288&gt;365,"Bereits abgewandert (Segment D)",IF(Z1288&gt;=Hilfswerte!$B$38,"Rot - akut gefaehrdet",IF(Z1288&gt;=Hilfswerte!$B$39,"Gelb - beobachten","Gruen - stabil")))</f>
        <v>Gruen - stabil</v>
      </c>
    </row>
    <row r="1289" spans="1:27" ht="15" customHeight="1" x14ac:dyDescent="0.25">
      <c r="A1289" s="4" t="s">
        <v>1633</v>
      </c>
      <c r="B1289" s="4" t="s">
        <v>824</v>
      </c>
      <c r="C1289" s="4" t="s">
        <v>33</v>
      </c>
      <c r="D1289" s="4" t="s">
        <v>93</v>
      </c>
      <c r="E1289" s="4">
        <v>127</v>
      </c>
      <c r="F1289" s="5">
        <v>23.7</v>
      </c>
      <c r="G1289" s="5">
        <v>14.4</v>
      </c>
      <c r="H1289" s="6">
        <v>3470</v>
      </c>
      <c r="I1289" s="4">
        <v>2</v>
      </c>
      <c r="J1289" s="4">
        <v>70</v>
      </c>
      <c r="K1289" s="4">
        <v>0</v>
      </c>
      <c r="L1289" s="4">
        <v>-1</v>
      </c>
      <c r="M1289" s="4">
        <v>5</v>
      </c>
      <c r="N1289" s="5">
        <v>-4.7</v>
      </c>
      <c r="O1289" s="7">
        <f t="shared" si="160"/>
        <v>4</v>
      </c>
      <c r="P1289" s="7">
        <f t="shared" si="161"/>
        <v>2</v>
      </c>
      <c r="Q1289" s="7">
        <f t="shared" si="162"/>
        <v>4</v>
      </c>
      <c r="R1289" s="7">
        <f t="shared" si="163"/>
        <v>10</v>
      </c>
      <c r="S1289" s="8">
        <f t="shared" si="164"/>
        <v>97.7</v>
      </c>
      <c r="T1289" s="7" t="str">
        <f t="shared" si="165"/>
        <v>C - Entwicklungspotenzial</v>
      </c>
      <c r="U1289" s="4">
        <f>ROUND(((E1289-Hilfswerte!$B$20)/Hilfswerte!$B$21)+((F1289-Hilfswerte!$B$22)/Hilfswerte!$B$23)+((G1289-Hilfswerte!$B$24)/Hilfswerte!$B$25)+0.1*INDEX(Hilfswerte!$B$4:$B$15,MATCH(C1289,Hilfswerte!$A$4:$A$15,0)),2)</f>
        <v>0.65</v>
      </c>
      <c r="V1289" s="4">
        <f>ROUND(SQRT((((E1289-Hilfswerte!$B$20)/Hilfswerte!$B$21)-Hilfswerte!$B$28)^2+(((F1289-Hilfswerte!$B$22)/Hilfswerte!$B$23)-Hilfswerte!$B$29)^2+(((G1289-Hilfswerte!$B$24)/Hilfswerte!$B$25)-Hilfswerte!$B$30)^2),3)</f>
        <v>0.59099999999999997</v>
      </c>
      <c r="W1289" s="4">
        <f>ROUND(E1289*Hilfswerte!$B$31,0)</f>
        <v>26104</v>
      </c>
      <c r="X1289" s="4">
        <f t="shared" si="166"/>
        <v>22634</v>
      </c>
      <c r="Y1289" s="4" t="str">
        <f>IF(T1289="A - Top-Kunde","bereits Top-Kunde",IF(AND(V1289&lt;=Hilfswerte!$B$34,H1289&lt;0.5*W1289),"Hoch",IF(AND(V1289&lt;=Hilfswerte!$B$35,H1289&lt;0.7*W1289),"Mittel","Niedrig")))</f>
        <v>Hoch</v>
      </c>
      <c r="Z1289" s="4">
        <f t="shared" si="167"/>
        <v>5.4</v>
      </c>
      <c r="AA1289" s="4" t="str">
        <f>IF(J1289&gt;365,"Bereits abgewandert (Segment D)",IF(Z1289&gt;=Hilfswerte!$B$38,"Rot - akut gefaehrdet",IF(Z1289&gt;=Hilfswerte!$B$39,"Gelb - beobachten","Gruen - stabil")))</f>
        <v>Gruen - stabil</v>
      </c>
    </row>
    <row r="1290" spans="1:27" ht="15" customHeight="1" x14ac:dyDescent="0.25">
      <c r="A1290" s="4" t="s">
        <v>1634</v>
      </c>
      <c r="B1290" s="4" t="s">
        <v>703</v>
      </c>
      <c r="C1290" s="4" t="s">
        <v>33</v>
      </c>
      <c r="D1290" s="4" t="s">
        <v>30</v>
      </c>
      <c r="E1290" s="4">
        <v>39</v>
      </c>
      <c r="F1290" s="5">
        <v>7.5</v>
      </c>
      <c r="G1290" s="5">
        <v>7.8</v>
      </c>
      <c r="H1290" s="6">
        <v>6180</v>
      </c>
      <c r="I1290" s="4">
        <v>4</v>
      </c>
      <c r="J1290" s="4">
        <v>4</v>
      </c>
      <c r="K1290" s="4">
        <v>1</v>
      </c>
      <c r="L1290" s="4">
        <v>12</v>
      </c>
      <c r="M1290" s="4">
        <v>4</v>
      </c>
      <c r="N1290" s="5">
        <v>-4</v>
      </c>
      <c r="O1290" s="7">
        <f t="shared" si="160"/>
        <v>5</v>
      </c>
      <c r="P1290" s="7">
        <f t="shared" si="161"/>
        <v>4</v>
      </c>
      <c r="Q1290" s="7">
        <f t="shared" si="162"/>
        <v>4</v>
      </c>
      <c r="R1290" s="7">
        <f t="shared" si="163"/>
        <v>13</v>
      </c>
      <c r="S1290" s="8">
        <f t="shared" si="164"/>
        <v>118.4</v>
      </c>
      <c r="T1290" s="7" t="str">
        <f t="shared" si="165"/>
        <v>B - Kernkunde</v>
      </c>
      <c r="U1290" s="4">
        <f>ROUND(((E1290-Hilfswerte!$B$20)/Hilfswerte!$B$21)+((F1290-Hilfswerte!$B$22)/Hilfswerte!$B$23)+((G1290-Hilfswerte!$B$24)/Hilfswerte!$B$25)+0.1*INDEX(Hilfswerte!$B$4:$B$15,MATCH(C1290,Hilfswerte!$A$4:$A$15,0)),2)</f>
        <v>-1.07</v>
      </c>
      <c r="V1290" s="4">
        <f>ROUND(SQRT((((E1290-Hilfswerte!$B$20)/Hilfswerte!$B$21)-Hilfswerte!$B$28)^2+(((F1290-Hilfswerte!$B$22)/Hilfswerte!$B$23)-Hilfswerte!$B$29)^2+(((G1290-Hilfswerte!$B$24)/Hilfswerte!$B$25)-Hilfswerte!$B$30)^2),3)</f>
        <v>0.94299999999999995</v>
      </c>
      <c r="W1290" s="4">
        <f>ROUND(E1290*Hilfswerte!$B$31,0)</f>
        <v>8016</v>
      </c>
      <c r="X1290" s="4">
        <f t="shared" si="166"/>
        <v>1836</v>
      </c>
      <c r="Y1290" s="4" t="str">
        <f>IF(T1290="A - Top-Kunde","bereits Top-Kunde",IF(AND(V1290&lt;=Hilfswerte!$B$34,H1290&lt;0.5*W1290),"Hoch",IF(AND(V1290&lt;=Hilfswerte!$B$35,H1290&lt;0.7*W1290),"Mittel","Niedrig")))</f>
        <v>Niedrig</v>
      </c>
      <c r="Z1290" s="4">
        <f t="shared" si="167"/>
        <v>7.2</v>
      </c>
      <c r="AA1290" s="4" t="str">
        <f>IF(J1290&gt;365,"Bereits abgewandert (Segment D)",IF(Z1290&gt;=Hilfswerte!$B$38,"Rot - akut gefaehrdet",IF(Z1290&gt;=Hilfswerte!$B$39,"Gelb - beobachten","Gruen - stabil")))</f>
        <v>Gruen - stabil</v>
      </c>
    </row>
    <row r="1291" spans="1:27" ht="15" customHeight="1" x14ac:dyDescent="0.25">
      <c r="A1291" s="4" t="s">
        <v>1635</v>
      </c>
      <c r="B1291" s="4" t="s">
        <v>464</v>
      </c>
      <c r="C1291" s="4" t="s">
        <v>65</v>
      </c>
      <c r="D1291" s="4" t="s">
        <v>30</v>
      </c>
      <c r="E1291" s="4">
        <v>331</v>
      </c>
      <c r="F1291" s="5">
        <v>105.2</v>
      </c>
      <c r="G1291" s="5">
        <v>13.6</v>
      </c>
      <c r="H1291" s="6">
        <v>2390</v>
      </c>
      <c r="I1291" s="4">
        <v>2</v>
      </c>
      <c r="J1291" s="4">
        <v>319</v>
      </c>
      <c r="K1291" s="4">
        <v>0</v>
      </c>
      <c r="L1291" s="4">
        <v>2</v>
      </c>
      <c r="M1291" s="4">
        <v>3</v>
      </c>
      <c r="N1291" s="5">
        <v>-22.4</v>
      </c>
      <c r="O1291" s="7">
        <f t="shared" si="160"/>
        <v>2</v>
      </c>
      <c r="P1291" s="7">
        <f t="shared" si="161"/>
        <v>2</v>
      </c>
      <c r="Q1291" s="7">
        <f t="shared" si="162"/>
        <v>3</v>
      </c>
      <c r="R1291" s="7">
        <f t="shared" si="163"/>
        <v>7</v>
      </c>
      <c r="S1291" s="8">
        <f t="shared" si="164"/>
        <v>58.2</v>
      </c>
      <c r="T1291" s="7" t="str">
        <f t="shared" si="165"/>
        <v>C - Entwicklungspotenzial</v>
      </c>
      <c r="U1291" s="4">
        <f>ROUND(((E1291-Hilfswerte!$B$20)/Hilfswerte!$B$21)+((F1291-Hilfswerte!$B$22)/Hilfswerte!$B$23)+((G1291-Hilfswerte!$B$24)/Hilfswerte!$B$25)+0.1*INDEX(Hilfswerte!$B$4:$B$15,MATCH(C1291,Hilfswerte!$A$4:$A$15,0)),2)</f>
        <v>2.78</v>
      </c>
      <c r="V1291" s="4">
        <f>ROUND(SQRT((((E1291-Hilfswerte!$B$20)/Hilfswerte!$B$21)-Hilfswerte!$B$28)^2+(((F1291-Hilfswerte!$B$22)/Hilfswerte!$B$23)-Hilfswerte!$B$29)^2+(((G1291-Hilfswerte!$B$24)/Hilfswerte!$B$25)-Hilfswerte!$B$30)^2),3)</f>
        <v>1.456</v>
      </c>
      <c r="W1291" s="4">
        <f>ROUND(E1291*Hilfswerte!$B$31,0)</f>
        <v>68036</v>
      </c>
      <c r="X1291" s="4">
        <f t="shared" si="166"/>
        <v>65646</v>
      </c>
      <c r="Y1291" s="4" t="str">
        <f>IF(T1291="A - Top-Kunde","bereits Top-Kunde",IF(AND(V1291&lt;=Hilfswerte!$B$34,H1291&lt;0.5*W1291),"Hoch",IF(AND(V1291&lt;=Hilfswerte!$B$35,H1291&lt;0.7*W1291),"Mittel","Niedrig")))</f>
        <v>Niedrig</v>
      </c>
      <c r="Z1291" s="4">
        <f t="shared" si="167"/>
        <v>25.3</v>
      </c>
      <c r="AA1291" s="4" t="str">
        <f>IF(J1291&gt;365,"Bereits abgewandert (Segment D)",IF(Z1291&gt;=Hilfswerte!$B$38,"Rot - akut gefaehrdet",IF(Z1291&gt;=Hilfswerte!$B$39,"Gelb - beobachten","Gruen - stabil")))</f>
        <v>Rot - akut gefaehrdet</v>
      </c>
    </row>
    <row r="1292" spans="1:27" ht="15" customHeight="1" x14ac:dyDescent="0.25">
      <c r="A1292" s="4" t="s">
        <v>1636</v>
      </c>
      <c r="B1292" s="4" t="s">
        <v>1074</v>
      </c>
      <c r="C1292" s="4" t="s">
        <v>47</v>
      </c>
      <c r="D1292" s="4" t="s">
        <v>30</v>
      </c>
      <c r="E1292" s="4">
        <v>10</v>
      </c>
      <c r="F1292" s="5">
        <v>1.8</v>
      </c>
      <c r="G1292" s="5">
        <v>3.5</v>
      </c>
      <c r="H1292" s="6">
        <v>0</v>
      </c>
      <c r="I1292" s="4">
        <v>0</v>
      </c>
      <c r="J1292" s="4">
        <v>865</v>
      </c>
      <c r="K1292" s="4">
        <v>0</v>
      </c>
      <c r="L1292" s="4">
        <v>27</v>
      </c>
      <c r="M1292" s="4">
        <v>0</v>
      </c>
      <c r="N1292" s="5">
        <v>-62.3</v>
      </c>
      <c r="O1292" s="7">
        <f t="shared" si="160"/>
        <v>1</v>
      </c>
      <c r="P1292" s="7">
        <f t="shared" si="161"/>
        <v>1</v>
      </c>
      <c r="Q1292" s="7">
        <f t="shared" si="162"/>
        <v>1</v>
      </c>
      <c r="R1292" s="7">
        <f t="shared" si="163"/>
        <v>3</v>
      </c>
      <c r="S1292" s="8">
        <f t="shared" si="164"/>
        <v>-9.3000000000000007</v>
      </c>
      <c r="T1292" s="7" t="str">
        <f t="shared" si="165"/>
        <v>D - Abwanderungsrisiko</v>
      </c>
      <c r="U1292" s="4">
        <f>ROUND(((E1292-Hilfswerte!$B$20)/Hilfswerte!$B$21)+((F1292-Hilfswerte!$B$22)/Hilfswerte!$B$23)+((G1292-Hilfswerte!$B$24)/Hilfswerte!$B$25)+0.1*INDEX(Hilfswerte!$B$4:$B$15,MATCH(C1292,Hilfswerte!$A$4:$A$15,0)),2)</f>
        <v>-1.92</v>
      </c>
      <c r="V1292" s="4">
        <f>ROUND(SQRT((((E1292-Hilfswerte!$B$20)/Hilfswerte!$B$21)-Hilfswerte!$B$28)^2+(((F1292-Hilfswerte!$B$22)/Hilfswerte!$B$23)-Hilfswerte!$B$29)^2+(((G1292-Hilfswerte!$B$24)/Hilfswerte!$B$25)-Hilfswerte!$B$30)^2),3)</f>
        <v>1.5389999999999999</v>
      </c>
      <c r="W1292" s="4">
        <f>ROUND(E1292*Hilfswerte!$B$31,0)</f>
        <v>2055</v>
      </c>
      <c r="X1292" s="4">
        <f t="shared" si="166"/>
        <v>2055</v>
      </c>
      <c r="Y1292" s="4" t="str">
        <f>IF(T1292="A - Top-Kunde","bereits Top-Kunde",IF(AND(V1292&lt;=Hilfswerte!$B$34,H1292&lt;0.5*W1292),"Hoch",IF(AND(V1292&lt;=Hilfswerte!$B$35,H1292&lt;0.7*W1292),"Mittel","Niedrig")))</f>
        <v>Niedrig</v>
      </c>
      <c r="Z1292" s="4">
        <f t="shared" si="167"/>
        <v>73.599999999999994</v>
      </c>
      <c r="AA1292" s="4" t="str">
        <f>IF(J1292&gt;365,"Bereits abgewandert (Segment D)",IF(Z1292&gt;=Hilfswerte!$B$38,"Rot - akut gefaehrdet",IF(Z1292&gt;=Hilfswerte!$B$39,"Gelb - beobachten","Gruen - stabil")))</f>
        <v>Bereits abgewandert (Segment D)</v>
      </c>
    </row>
    <row r="1293" spans="1:27" ht="15" customHeight="1" x14ac:dyDescent="0.25">
      <c r="A1293" s="4" t="s">
        <v>1637</v>
      </c>
      <c r="B1293" s="4" t="s">
        <v>605</v>
      </c>
      <c r="C1293" s="4" t="s">
        <v>29</v>
      </c>
      <c r="D1293" s="4" t="s">
        <v>30</v>
      </c>
      <c r="E1293" s="4">
        <v>92</v>
      </c>
      <c r="F1293" s="5">
        <v>19.600000000000001</v>
      </c>
      <c r="G1293" s="5">
        <v>3.2</v>
      </c>
      <c r="H1293" s="6">
        <v>17860</v>
      </c>
      <c r="I1293" s="4">
        <v>2</v>
      </c>
      <c r="J1293" s="4">
        <v>53</v>
      </c>
      <c r="K1293" s="4">
        <v>0</v>
      </c>
      <c r="L1293" s="4">
        <v>30</v>
      </c>
      <c r="M1293" s="4">
        <v>2</v>
      </c>
      <c r="N1293" s="5">
        <v>35.9</v>
      </c>
      <c r="O1293" s="7">
        <f t="shared" si="160"/>
        <v>4</v>
      </c>
      <c r="P1293" s="7">
        <f t="shared" si="161"/>
        <v>2</v>
      </c>
      <c r="Q1293" s="7">
        <f t="shared" si="162"/>
        <v>5</v>
      </c>
      <c r="R1293" s="7">
        <f t="shared" si="163"/>
        <v>11</v>
      </c>
      <c r="S1293" s="8">
        <f t="shared" si="164"/>
        <v>119</v>
      </c>
      <c r="T1293" s="7" t="str">
        <f t="shared" si="165"/>
        <v>B - Kernkunde</v>
      </c>
      <c r="U1293" s="4">
        <f>ROUND(((E1293-Hilfswerte!$B$20)/Hilfswerte!$B$21)+((F1293-Hilfswerte!$B$22)/Hilfswerte!$B$23)+((G1293-Hilfswerte!$B$24)/Hilfswerte!$B$25)+0.1*INDEX(Hilfswerte!$B$4:$B$15,MATCH(C1293,Hilfswerte!$A$4:$A$15,0)),2)</f>
        <v>-1.1200000000000001</v>
      </c>
      <c r="V1293" s="4">
        <f>ROUND(SQRT((((E1293-Hilfswerte!$B$20)/Hilfswerte!$B$21)-Hilfswerte!$B$28)^2+(((F1293-Hilfswerte!$B$22)/Hilfswerte!$B$23)-Hilfswerte!$B$29)^2+(((G1293-Hilfswerte!$B$24)/Hilfswerte!$B$25)-Hilfswerte!$B$30)^2),3)</f>
        <v>1.3520000000000001</v>
      </c>
      <c r="W1293" s="4">
        <f>ROUND(E1293*Hilfswerte!$B$31,0)</f>
        <v>18910</v>
      </c>
      <c r="X1293" s="4">
        <f t="shared" si="166"/>
        <v>1050</v>
      </c>
      <c r="Y1293" s="4" t="str">
        <f>IF(T1293="A - Top-Kunde","bereits Top-Kunde",IF(AND(V1293&lt;=Hilfswerte!$B$34,H1293&lt;0.5*W1293),"Hoch",IF(AND(V1293&lt;=Hilfswerte!$B$35,H1293&lt;0.7*W1293),"Mittel","Niedrig")))</f>
        <v>Niedrig</v>
      </c>
      <c r="Z1293" s="4">
        <f t="shared" si="167"/>
        <v>8.6999999999999993</v>
      </c>
      <c r="AA1293" s="4" t="str">
        <f>IF(J1293&gt;365,"Bereits abgewandert (Segment D)",IF(Z1293&gt;=Hilfswerte!$B$38,"Rot - akut gefaehrdet",IF(Z1293&gt;=Hilfswerte!$B$39,"Gelb - beobachten","Gruen - stabil")))</f>
        <v>Gruen - stabil</v>
      </c>
    </row>
    <row r="1294" spans="1:27" ht="15" customHeight="1" x14ac:dyDescent="0.25">
      <c r="A1294" s="4" t="s">
        <v>1638</v>
      </c>
      <c r="B1294" s="4" t="s">
        <v>797</v>
      </c>
      <c r="C1294" s="4" t="s">
        <v>29</v>
      </c>
      <c r="D1294" s="4" t="s">
        <v>30</v>
      </c>
      <c r="E1294" s="4">
        <v>163</v>
      </c>
      <c r="F1294" s="5">
        <v>38.299999999999997</v>
      </c>
      <c r="G1294" s="5">
        <v>15.4</v>
      </c>
      <c r="H1294" s="6">
        <v>16020</v>
      </c>
      <c r="I1294" s="4">
        <v>3</v>
      </c>
      <c r="J1294" s="4">
        <v>70</v>
      </c>
      <c r="K1294" s="4">
        <v>0</v>
      </c>
      <c r="L1294" s="4">
        <v>15</v>
      </c>
      <c r="M1294" s="4">
        <v>4</v>
      </c>
      <c r="N1294" s="5">
        <v>-1.1000000000000001</v>
      </c>
      <c r="O1294" s="7">
        <f t="shared" si="160"/>
        <v>4</v>
      </c>
      <c r="P1294" s="7">
        <f t="shared" si="161"/>
        <v>3</v>
      </c>
      <c r="Q1294" s="7">
        <f t="shared" si="162"/>
        <v>5</v>
      </c>
      <c r="R1294" s="7">
        <f t="shared" si="163"/>
        <v>12</v>
      </c>
      <c r="S1294" s="8">
        <f t="shared" si="164"/>
        <v>115</v>
      </c>
      <c r="T1294" s="7" t="str">
        <f t="shared" si="165"/>
        <v>B - Kernkunde</v>
      </c>
      <c r="U1294" s="4">
        <f>ROUND(((E1294-Hilfswerte!$B$20)/Hilfswerte!$B$21)+((F1294-Hilfswerte!$B$22)/Hilfswerte!$B$23)+((G1294-Hilfswerte!$B$24)/Hilfswerte!$B$25)+0.1*INDEX(Hilfswerte!$B$4:$B$15,MATCH(C1294,Hilfswerte!$A$4:$A$15,0)),2)</f>
        <v>1.46</v>
      </c>
      <c r="V1294" s="4">
        <f>ROUND(SQRT((((E1294-Hilfswerte!$B$20)/Hilfswerte!$B$21)-Hilfswerte!$B$28)^2+(((F1294-Hilfswerte!$B$22)/Hilfswerte!$B$23)-Hilfswerte!$B$29)^2+(((G1294-Hilfswerte!$B$24)/Hilfswerte!$B$25)-Hilfswerte!$B$30)^2),3)</f>
        <v>0.66600000000000004</v>
      </c>
      <c r="W1294" s="4">
        <f>ROUND(E1294*Hilfswerte!$B$31,0)</f>
        <v>33504</v>
      </c>
      <c r="X1294" s="4">
        <f t="shared" si="166"/>
        <v>17484</v>
      </c>
      <c r="Y1294" s="4" t="str">
        <f>IF(T1294="A - Top-Kunde","bereits Top-Kunde",IF(AND(V1294&lt;=Hilfswerte!$B$34,H1294&lt;0.5*W1294),"Hoch",IF(AND(V1294&lt;=Hilfswerte!$B$35,H1294&lt;0.7*W1294),"Mittel","Niedrig")))</f>
        <v>Hoch</v>
      </c>
      <c r="Z1294" s="4">
        <f t="shared" si="167"/>
        <v>6.9</v>
      </c>
      <c r="AA1294" s="4" t="str">
        <f>IF(J1294&gt;365,"Bereits abgewandert (Segment D)",IF(Z1294&gt;=Hilfswerte!$B$38,"Rot - akut gefaehrdet",IF(Z1294&gt;=Hilfswerte!$B$39,"Gelb - beobachten","Gruen - stabil")))</f>
        <v>Gruen - stabil</v>
      </c>
    </row>
    <row r="1295" spans="1:27" ht="15" customHeight="1" x14ac:dyDescent="0.25">
      <c r="A1295" s="4" t="s">
        <v>1639</v>
      </c>
      <c r="B1295" s="4" t="s">
        <v>160</v>
      </c>
      <c r="C1295" s="4" t="s">
        <v>89</v>
      </c>
      <c r="D1295" s="4" t="s">
        <v>48</v>
      </c>
      <c r="E1295" s="4">
        <v>64</v>
      </c>
      <c r="F1295" s="5">
        <v>13.4</v>
      </c>
      <c r="G1295" s="5">
        <v>21.6</v>
      </c>
      <c r="H1295" s="6">
        <v>19750</v>
      </c>
      <c r="I1295" s="4">
        <v>4</v>
      </c>
      <c r="J1295" s="4">
        <v>74</v>
      </c>
      <c r="K1295" s="4">
        <v>1</v>
      </c>
      <c r="L1295" s="4">
        <v>12</v>
      </c>
      <c r="M1295" s="4">
        <v>3</v>
      </c>
      <c r="N1295" s="5">
        <v>-1.7</v>
      </c>
      <c r="O1295" s="7">
        <f t="shared" si="160"/>
        <v>4</v>
      </c>
      <c r="P1295" s="7">
        <f t="shared" si="161"/>
        <v>4</v>
      </c>
      <c r="Q1295" s="7">
        <f t="shared" si="162"/>
        <v>5</v>
      </c>
      <c r="R1295" s="7">
        <f t="shared" si="163"/>
        <v>13</v>
      </c>
      <c r="S1295" s="8">
        <f t="shared" si="164"/>
        <v>119.6</v>
      </c>
      <c r="T1295" s="7" t="str">
        <f t="shared" si="165"/>
        <v>B - Kernkunde</v>
      </c>
      <c r="U1295" s="4">
        <f>ROUND(((E1295-Hilfswerte!$B$20)/Hilfswerte!$B$21)+((F1295-Hilfswerte!$B$22)/Hilfswerte!$B$23)+((G1295-Hilfswerte!$B$24)/Hilfswerte!$B$25)+0.1*INDEX(Hilfswerte!$B$4:$B$15,MATCH(C1295,Hilfswerte!$A$4:$A$15,0)),2)</f>
        <v>1.6</v>
      </c>
      <c r="V1295" s="4">
        <f>ROUND(SQRT((((E1295-Hilfswerte!$B$20)/Hilfswerte!$B$21)-Hilfswerte!$B$28)^2+(((F1295-Hilfswerte!$B$22)/Hilfswerte!$B$23)-Hilfswerte!$B$29)^2+(((G1295-Hilfswerte!$B$24)/Hilfswerte!$B$25)-Hilfswerte!$B$30)^2),3)</f>
        <v>1.7629999999999999</v>
      </c>
      <c r="W1295" s="4">
        <f>ROUND(E1295*Hilfswerte!$B$31,0)</f>
        <v>13155</v>
      </c>
      <c r="X1295" s="4">
        <f t="shared" si="166"/>
        <v>0</v>
      </c>
      <c r="Y1295" s="4" t="str">
        <f>IF(T1295="A - Top-Kunde","bereits Top-Kunde",IF(AND(V1295&lt;=Hilfswerte!$B$34,H1295&lt;0.5*W1295),"Hoch",IF(AND(V1295&lt;=Hilfswerte!$B$35,H1295&lt;0.7*W1295),"Mittel","Niedrig")))</f>
        <v>Niedrig</v>
      </c>
      <c r="Z1295" s="4">
        <f t="shared" si="167"/>
        <v>9.8000000000000007</v>
      </c>
      <c r="AA1295" s="4" t="str">
        <f>IF(J1295&gt;365,"Bereits abgewandert (Segment D)",IF(Z1295&gt;=Hilfswerte!$B$38,"Rot - akut gefaehrdet",IF(Z1295&gt;=Hilfswerte!$B$39,"Gelb - beobachten","Gruen - stabil")))</f>
        <v>Gruen - stabil</v>
      </c>
    </row>
    <row r="1296" spans="1:27" ht="15" customHeight="1" x14ac:dyDescent="0.25">
      <c r="A1296" s="4" t="s">
        <v>1640</v>
      </c>
      <c r="B1296" s="4" t="s">
        <v>306</v>
      </c>
      <c r="C1296" s="4" t="s">
        <v>29</v>
      </c>
      <c r="D1296" s="4" t="s">
        <v>30</v>
      </c>
      <c r="E1296" s="4">
        <v>54</v>
      </c>
      <c r="F1296" s="5">
        <v>13.9</v>
      </c>
      <c r="G1296" s="5">
        <v>15.9</v>
      </c>
      <c r="H1296" s="6">
        <v>670</v>
      </c>
      <c r="I1296" s="4">
        <v>1</v>
      </c>
      <c r="J1296" s="4">
        <v>334</v>
      </c>
      <c r="K1296" s="4">
        <v>0</v>
      </c>
      <c r="L1296" s="4">
        <v>14</v>
      </c>
      <c r="M1296" s="4">
        <v>6</v>
      </c>
      <c r="N1296" s="5">
        <v>8.9</v>
      </c>
      <c r="O1296" s="7">
        <f t="shared" si="160"/>
        <v>2</v>
      </c>
      <c r="P1296" s="7">
        <f t="shared" si="161"/>
        <v>1</v>
      </c>
      <c r="Q1296" s="7">
        <f t="shared" si="162"/>
        <v>2</v>
      </c>
      <c r="R1296" s="7">
        <f t="shared" si="163"/>
        <v>5</v>
      </c>
      <c r="S1296" s="8">
        <f t="shared" si="164"/>
        <v>50.3</v>
      </c>
      <c r="T1296" s="7" t="str">
        <f t="shared" si="165"/>
        <v>C - Entwicklungspotenzial</v>
      </c>
      <c r="U1296" s="4">
        <f>ROUND(((E1296-Hilfswerte!$B$20)/Hilfswerte!$B$21)+((F1296-Hilfswerte!$B$22)/Hilfswerte!$B$23)+((G1296-Hilfswerte!$B$24)/Hilfswerte!$B$25)+0.1*INDEX(Hilfswerte!$B$4:$B$15,MATCH(C1296,Hilfswerte!$A$4:$A$15,0)),2)</f>
        <v>0.63</v>
      </c>
      <c r="V1296" s="4">
        <f>ROUND(SQRT((((E1296-Hilfswerte!$B$20)/Hilfswerte!$B$21)-Hilfswerte!$B$28)^2+(((F1296-Hilfswerte!$B$22)/Hilfswerte!$B$23)-Hilfswerte!$B$29)^2+(((G1296-Hilfswerte!$B$24)/Hilfswerte!$B$25)-Hilfswerte!$B$30)^2),3)</f>
        <v>0.98599999999999999</v>
      </c>
      <c r="W1296" s="4">
        <f>ROUND(E1296*Hilfswerte!$B$31,0)</f>
        <v>11099</v>
      </c>
      <c r="X1296" s="4">
        <f t="shared" si="166"/>
        <v>10429</v>
      </c>
      <c r="Y1296" s="4" t="str">
        <f>IF(T1296="A - Top-Kunde","bereits Top-Kunde",IF(AND(V1296&lt;=Hilfswerte!$B$34,H1296&lt;0.5*W1296),"Hoch",IF(AND(V1296&lt;=Hilfswerte!$B$35,H1296&lt;0.7*W1296),"Mittel","Niedrig")))</f>
        <v>Mittel</v>
      </c>
      <c r="Z1296" s="4">
        <f t="shared" si="167"/>
        <v>19.5</v>
      </c>
      <c r="AA1296" s="4" t="str">
        <f>IF(J1296&gt;365,"Bereits abgewandert (Segment D)",IF(Z1296&gt;=Hilfswerte!$B$38,"Rot - akut gefaehrdet",IF(Z1296&gt;=Hilfswerte!$B$39,"Gelb - beobachten","Gruen - stabil")))</f>
        <v>Gelb - beobachten</v>
      </c>
    </row>
    <row r="1297" spans="1:27" ht="15" customHeight="1" x14ac:dyDescent="0.25">
      <c r="A1297" s="4" t="s">
        <v>1641</v>
      </c>
      <c r="B1297" s="4" t="s">
        <v>1364</v>
      </c>
      <c r="C1297" s="4" t="s">
        <v>55</v>
      </c>
      <c r="D1297" s="4" t="s">
        <v>30</v>
      </c>
      <c r="E1297" s="4">
        <v>114</v>
      </c>
      <c r="F1297" s="5">
        <v>22.2</v>
      </c>
      <c r="G1297" s="5">
        <v>9</v>
      </c>
      <c r="H1297" s="6">
        <v>26370</v>
      </c>
      <c r="I1297" s="4">
        <v>5</v>
      </c>
      <c r="J1297" s="4">
        <v>92</v>
      </c>
      <c r="K1297" s="4">
        <v>3</v>
      </c>
      <c r="L1297" s="4">
        <v>-4</v>
      </c>
      <c r="M1297" s="4">
        <v>1</v>
      </c>
      <c r="N1297" s="5">
        <v>-2.9</v>
      </c>
      <c r="O1297" s="7">
        <f t="shared" si="160"/>
        <v>3</v>
      </c>
      <c r="P1297" s="7">
        <f t="shared" si="161"/>
        <v>5</v>
      </c>
      <c r="Q1297" s="7">
        <f t="shared" si="162"/>
        <v>5</v>
      </c>
      <c r="R1297" s="7">
        <f t="shared" si="163"/>
        <v>13</v>
      </c>
      <c r="S1297" s="8">
        <f t="shared" si="164"/>
        <v>110.6</v>
      </c>
      <c r="T1297" s="7" t="str">
        <f t="shared" si="165"/>
        <v>B - Kernkunde</v>
      </c>
      <c r="U1297" s="4">
        <f>ROUND(((E1297-Hilfswerte!$B$20)/Hilfswerte!$B$21)+((F1297-Hilfswerte!$B$22)/Hilfswerte!$B$23)+((G1297-Hilfswerte!$B$24)/Hilfswerte!$B$25)+0.1*INDEX(Hilfswerte!$B$4:$B$15,MATCH(C1297,Hilfswerte!$A$4:$A$15,0)),2)</f>
        <v>-0.03</v>
      </c>
      <c r="V1297" s="4">
        <f>ROUND(SQRT((((E1297-Hilfswerte!$B$20)/Hilfswerte!$B$21)-Hilfswerte!$B$28)^2+(((F1297-Hilfswerte!$B$22)/Hilfswerte!$B$23)-Hilfswerte!$B$29)^2+(((G1297-Hilfswerte!$B$24)/Hilfswerte!$B$25)-Hilfswerte!$B$30)^2),3)</f>
        <v>0.503</v>
      </c>
      <c r="W1297" s="4">
        <f>ROUND(E1297*Hilfswerte!$B$31,0)</f>
        <v>23432</v>
      </c>
      <c r="X1297" s="4">
        <f t="shared" si="166"/>
        <v>0</v>
      </c>
      <c r="Y1297" s="4" t="str">
        <f>IF(T1297="A - Top-Kunde","bereits Top-Kunde",IF(AND(V1297&lt;=Hilfswerte!$B$34,H1297&lt;0.5*W1297),"Hoch",IF(AND(V1297&lt;=Hilfswerte!$B$35,H1297&lt;0.7*W1297),"Mittel","Niedrig")))</f>
        <v>Niedrig</v>
      </c>
      <c r="Z1297" s="4">
        <f t="shared" si="167"/>
        <v>14.8</v>
      </c>
      <c r="AA1297" s="4" t="str">
        <f>IF(J1297&gt;365,"Bereits abgewandert (Segment D)",IF(Z1297&gt;=Hilfswerte!$B$38,"Rot - akut gefaehrdet",IF(Z1297&gt;=Hilfswerte!$B$39,"Gelb - beobachten","Gruen - stabil")))</f>
        <v>Gelb - beobachten</v>
      </c>
    </row>
    <row r="1298" spans="1:27" ht="15" customHeight="1" x14ac:dyDescent="0.25">
      <c r="A1298" s="4" t="s">
        <v>1642</v>
      </c>
      <c r="B1298" s="4" t="s">
        <v>462</v>
      </c>
      <c r="C1298" s="4" t="s">
        <v>84</v>
      </c>
      <c r="D1298" s="4" t="s">
        <v>30</v>
      </c>
      <c r="E1298" s="4">
        <v>82</v>
      </c>
      <c r="F1298" s="5">
        <v>12.3</v>
      </c>
      <c r="G1298" s="5">
        <v>7.1</v>
      </c>
      <c r="H1298" s="6">
        <v>1130</v>
      </c>
      <c r="I1298" s="4">
        <v>1</v>
      </c>
      <c r="J1298" s="4">
        <v>183</v>
      </c>
      <c r="K1298" s="4">
        <v>0</v>
      </c>
      <c r="L1298" s="4">
        <v>5</v>
      </c>
      <c r="M1298" s="4">
        <v>2</v>
      </c>
      <c r="N1298" s="5">
        <v>16.399999999999999</v>
      </c>
      <c r="O1298" s="7">
        <f t="shared" si="160"/>
        <v>2</v>
      </c>
      <c r="P1298" s="7">
        <f t="shared" si="161"/>
        <v>1</v>
      </c>
      <c r="Q1298" s="7">
        <f t="shared" si="162"/>
        <v>3</v>
      </c>
      <c r="R1298" s="7">
        <f t="shared" si="163"/>
        <v>6</v>
      </c>
      <c r="S1298" s="8">
        <f t="shared" si="164"/>
        <v>66.7</v>
      </c>
      <c r="T1298" s="7" t="str">
        <f t="shared" si="165"/>
        <v>C - Entwicklungspotenzial</v>
      </c>
      <c r="U1298" s="4">
        <f>ROUND(((E1298-Hilfswerte!$B$20)/Hilfswerte!$B$21)+((F1298-Hilfswerte!$B$22)/Hilfswerte!$B$23)+((G1298-Hilfswerte!$B$24)/Hilfswerte!$B$25)+0.1*INDEX(Hilfswerte!$B$4:$B$15,MATCH(C1298,Hilfswerte!$A$4:$A$15,0)),2)</f>
        <v>-0.94</v>
      </c>
      <c r="V1298" s="4">
        <f>ROUND(SQRT((((E1298-Hilfswerte!$B$20)/Hilfswerte!$B$21)-Hilfswerte!$B$28)^2+(((F1298-Hilfswerte!$B$22)/Hilfswerte!$B$23)-Hilfswerte!$B$29)^2+(((G1298-Hilfswerte!$B$24)/Hilfswerte!$B$25)-Hilfswerte!$B$30)^2),3)</f>
        <v>0.877</v>
      </c>
      <c r="W1298" s="4">
        <f>ROUND(E1298*Hilfswerte!$B$31,0)</f>
        <v>16855</v>
      </c>
      <c r="X1298" s="4">
        <f t="shared" si="166"/>
        <v>15725</v>
      </c>
      <c r="Y1298" s="4" t="str">
        <f>IF(T1298="A - Top-Kunde","bereits Top-Kunde",IF(AND(V1298&lt;=Hilfswerte!$B$34,H1298&lt;0.5*W1298),"Hoch",IF(AND(V1298&lt;=Hilfswerte!$B$35,H1298&lt;0.7*W1298),"Mittel","Niedrig")))</f>
        <v>Mittel</v>
      </c>
      <c r="Z1298" s="4">
        <f t="shared" si="167"/>
        <v>10.199999999999999</v>
      </c>
      <c r="AA1298" s="4" t="str">
        <f>IF(J1298&gt;365,"Bereits abgewandert (Segment D)",IF(Z1298&gt;=Hilfswerte!$B$38,"Rot - akut gefaehrdet",IF(Z1298&gt;=Hilfswerte!$B$39,"Gelb - beobachten","Gruen - stabil")))</f>
        <v>Gruen - stabil</v>
      </c>
    </row>
    <row r="1299" spans="1:27" ht="15" customHeight="1" x14ac:dyDescent="0.25">
      <c r="A1299" s="4" t="s">
        <v>1643</v>
      </c>
      <c r="B1299" s="4" t="s">
        <v>900</v>
      </c>
      <c r="C1299" s="4" t="s">
        <v>65</v>
      </c>
      <c r="D1299" s="4" t="s">
        <v>30</v>
      </c>
      <c r="E1299" s="4">
        <v>78</v>
      </c>
      <c r="F1299" s="5">
        <v>21.8</v>
      </c>
      <c r="G1299" s="5">
        <v>1.4</v>
      </c>
      <c r="H1299" s="6">
        <v>5610</v>
      </c>
      <c r="I1299" s="4">
        <v>2</v>
      </c>
      <c r="J1299" s="4">
        <v>299</v>
      </c>
      <c r="K1299" s="4">
        <v>1</v>
      </c>
      <c r="L1299" s="4">
        <v>-1</v>
      </c>
      <c r="M1299" s="4">
        <v>4</v>
      </c>
      <c r="N1299" s="5">
        <v>34.6</v>
      </c>
      <c r="O1299" s="7">
        <f t="shared" si="160"/>
        <v>2</v>
      </c>
      <c r="P1299" s="7">
        <f t="shared" si="161"/>
        <v>2</v>
      </c>
      <c r="Q1299" s="7">
        <f t="shared" si="162"/>
        <v>4</v>
      </c>
      <c r="R1299" s="7">
        <f t="shared" si="163"/>
        <v>8</v>
      </c>
      <c r="S1299" s="8">
        <f t="shared" si="164"/>
        <v>91.3</v>
      </c>
      <c r="T1299" s="7" t="str">
        <f t="shared" si="165"/>
        <v>C - Entwicklungspotenzial</v>
      </c>
      <c r="U1299" s="4">
        <f>ROUND(((E1299-Hilfswerte!$B$20)/Hilfswerte!$B$21)+((F1299-Hilfswerte!$B$22)/Hilfswerte!$B$23)+((G1299-Hilfswerte!$B$24)/Hilfswerte!$B$25)+0.1*INDEX(Hilfswerte!$B$4:$B$15,MATCH(C1299,Hilfswerte!$A$4:$A$15,0)),2)</f>
        <v>-1.74</v>
      </c>
      <c r="V1299" s="4">
        <f>ROUND(SQRT((((E1299-Hilfswerte!$B$20)/Hilfswerte!$B$21)-Hilfswerte!$B$28)^2+(((F1299-Hilfswerte!$B$22)/Hilfswerte!$B$23)-Hilfswerte!$B$29)^2+(((G1299-Hilfswerte!$B$24)/Hilfswerte!$B$25)-Hilfswerte!$B$30)^2),3)</f>
        <v>1.629</v>
      </c>
      <c r="W1299" s="4">
        <f>ROUND(E1299*Hilfswerte!$B$31,0)</f>
        <v>16033</v>
      </c>
      <c r="X1299" s="4">
        <f t="shared" si="166"/>
        <v>10423</v>
      </c>
      <c r="Y1299" s="4" t="str">
        <f>IF(T1299="A - Top-Kunde","bereits Top-Kunde",IF(AND(V1299&lt;=Hilfswerte!$B$34,H1299&lt;0.5*W1299),"Hoch",IF(AND(V1299&lt;=Hilfswerte!$B$35,H1299&lt;0.7*W1299),"Mittel","Niedrig")))</f>
        <v>Niedrig</v>
      </c>
      <c r="Z1299" s="4">
        <f t="shared" si="167"/>
        <v>18</v>
      </c>
      <c r="AA1299" s="4" t="str">
        <f>IF(J1299&gt;365,"Bereits abgewandert (Segment D)",IF(Z1299&gt;=Hilfswerte!$B$38,"Rot - akut gefaehrdet",IF(Z1299&gt;=Hilfswerte!$B$39,"Gelb - beobachten","Gruen - stabil")))</f>
        <v>Gelb - beobachten</v>
      </c>
    </row>
    <row r="1300" spans="1:27" ht="15" customHeight="1" x14ac:dyDescent="0.25">
      <c r="A1300" s="4" t="s">
        <v>1644</v>
      </c>
      <c r="B1300" s="4" t="s">
        <v>217</v>
      </c>
      <c r="C1300" s="4" t="s">
        <v>51</v>
      </c>
      <c r="D1300" s="4" t="s">
        <v>30</v>
      </c>
      <c r="E1300" s="4">
        <v>163</v>
      </c>
      <c r="F1300" s="5">
        <v>28.1</v>
      </c>
      <c r="G1300" s="5">
        <v>8.6999999999999993</v>
      </c>
      <c r="H1300" s="6">
        <v>1560</v>
      </c>
      <c r="I1300" s="4">
        <v>1</v>
      </c>
      <c r="J1300" s="4">
        <v>250</v>
      </c>
      <c r="K1300" s="4">
        <v>0</v>
      </c>
      <c r="L1300" s="4">
        <v>-2</v>
      </c>
      <c r="M1300" s="4">
        <v>3</v>
      </c>
      <c r="N1300" s="5">
        <v>-27.7</v>
      </c>
      <c r="O1300" s="7">
        <f t="shared" si="160"/>
        <v>2</v>
      </c>
      <c r="P1300" s="7">
        <f t="shared" si="161"/>
        <v>1</v>
      </c>
      <c r="Q1300" s="7">
        <f t="shared" si="162"/>
        <v>3</v>
      </c>
      <c r="R1300" s="7">
        <f t="shared" si="163"/>
        <v>6</v>
      </c>
      <c r="S1300" s="8">
        <f t="shared" si="164"/>
        <v>46.2</v>
      </c>
      <c r="T1300" s="7" t="str">
        <f t="shared" si="165"/>
        <v>C - Entwicklungspotenzial</v>
      </c>
      <c r="U1300" s="4">
        <f>ROUND(((E1300-Hilfswerte!$B$20)/Hilfswerte!$B$21)+((F1300-Hilfswerte!$B$22)/Hilfswerte!$B$23)+((G1300-Hilfswerte!$B$24)/Hilfswerte!$B$25)+0.1*INDEX(Hilfswerte!$B$4:$B$15,MATCH(C1300,Hilfswerte!$A$4:$A$15,0)),2)</f>
        <v>0.28999999999999998</v>
      </c>
      <c r="V1300" s="4">
        <f>ROUND(SQRT((((E1300-Hilfswerte!$B$20)/Hilfswerte!$B$21)-Hilfswerte!$B$28)^2+(((F1300-Hilfswerte!$B$22)/Hilfswerte!$B$23)-Hilfswerte!$B$29)^2+(((G1300-Hilfswerte!$B$24)/Hilfswerte!$B$25)-Hilfswerte!$B$30)^2),3)</f>
        <v>0.435</v>
      </c>
      <c r="W1300" s="4">
        <f>ROUND(E1300*Hilfswerte!$B$31,0)</f>
        <v>33504</v>
      </c>
      <c r="X1300" s="4">
        <f t="shared" si="166"/>
        <v>31944</v>
      </c>
      <c r="Y1300" s="4" t="str">
        <f>IF(T1300="A - Top-Kunde","bereits Top-Kunde",IF(AND(V1300&lt;=Hilfswerte!$B$34,H1300&lt;0.5*W1300),"Hoch",IF(AND(V1300&lt;=Hilfswerte!$B$35,H1300&lt;0.7*W1300),"Mittel","Niedrig")))</f>
        <v>Hoch</v>
      </c>
      <c r="Z1300" s="4">
        <f t="shared" si="167"/>
        <v>23.6</v>
      </c>
      <c r="AA1300" s="4" t="str">
        <f>IF(J1300&gt;365,"Bereits abgewandert (Segment D)",IF(Z1300&gt;=Hilfswerte!$B$38,"Rot - akut gefaehrdet",IF(Z1300&gt;=Hilfswerte!$B$39,"Gelb - beobachten","Gruen - stabil")))</f>
        <v>Rot - akut gefaehrdet</v>
      </c>
    </row>
    <row r="1301" spans="1:27" ht="15" customHeight="1" x14ac:dyDescent="0.25">
      <c r="A1301" s="4" t="s">
        <v>1645</v>
      </c>
      <c r="B1301" s="4" t="s">
        <v>451</v>
      </c>
      <c r="C1301" s="4" t="s">
        <v>74</v>
      </c>
      <c r="D1301" s="4" t="s">
        <v>30</v>
      </c>
      <c r="E1301" s="4">
        <v>146</v>
      </c>
      <c r="F1301" s="5">
        <v>28.3</v>
      </c>
      <c r="G1301" s="5">
        <v>3.4</v>
      </c>
      <c r="H1301" s="6">
        <v>6360</v>
      </c>
      <c r="I1301" s="4">
        <v>1</v>
      </c>
      <c r="J1301" s="4">
        <v>137</v>
      </c>
      <c r="K1301" s="4">
        <v>0</v>
      </c>
      <c r="L1301" s="4">
        <v>14</v>
      </c>
      <c r="M1301" s="4">
        <v>4</v>
      </c>
      <c r="N1301" s="5">
        <v>9.5</v>
      </c>
      <c r="O1301" s="7">
        <f t="shared" si="160"/>
        <v>3</v>
      </c>
      <c r="P1301" s="7">
        <f t="shared" si="161"/>
        <v>1</v>
      </c>
      <c r="Q1301" s="7">
        <f t="shared" si="162"/>
        <v>4</v>
      </c>
      <c r="R1301" s="7">
        <f t="shared" si="163"/>
        <v>8</v>
      </c>
      <c r="S1301" s="8">
        <f t="shared" si="164"/>
        <v>80.599999999999994</v>
      </c>
      <c r="T1301" s="7" t="str">
        <f t="shared" si="165"/>
        <v>C - Entwicklungspotenzial</v>
      </c>
      <c r="U1301" s="4">
        <f>ROUND(((E1301-Hilfswerte!$B$20)/Hilfswerte!$B$21)+((F1301-Hilfswerte!$B$22)/Hilfswerte!$B$23)+((G1301-Hilfswerte!$B$24)/Hilfswerte!$B$25)+0.1*INDEX(Hilfswerte!$B$4:$B$15,MATCH(C1301,Hilfswerte!$A$4:$A$15,0)),2)</f>
        <v>-0.99</v>
      </c>
      <c r="V1301" s="4">
        <f>ROUND(SQRT((((E1301-Hilfswerte!$B$20)/Hilfswerte!$B$21)-Hilfswerte!$B$28)^2+(((F1301-Hilfswerte!$B$22)/Hilfswerte!$B$23)-Hilfswerte!$B$29)^2+(((G1301-Hilfswerte!$B$24)/Hilfswerte!$B$25)-Hilfswerte!$B$30)^2),3)</f>
        <v>1.2549999999999999</v>
      </c>
      <c r="W1301" s="4">
        <f>ROUND(E1301*Hilfswerte!$B$31,0)</f>
        <v>30010</v>
      </c>
      <c r="X1301" s="4">
        <f t="shared" si="166"/>
        <v>23650</v>
      </c>
      <c r="Y1301" s="4" t="str">
        <f>IF(T1301="A - Top-Kunde","bereits Top-Kunde",IF(AND(V1301&lt;=Hilfswerte!$B$34,H1301&lt;0.5*W1301),"Hoch",IF(AND(V1301&lt;=Hilfswerte!$B$35,H1301&lt;0.7*W1301),"Mittel","Niedrig")))</f>
        <v>Niedrig</v>
      </c>
      <c r="Z1301" s="4">
        <f t="shared" si="167"/>
        <v>9.6999999999999993</v>
      </c>
      <c r="AA1301" s="4" t="str">
        <f>IF(J1301&gt;365,"Bereits abgewandert (Segment D)",IF(Z1301&gt;=Hilfswerte!$B$38,"Rot - akut gefaehrdet",IF(Z1301&gt;=Hilfswerte!$B$39,"Gelb - beobachten","Gruen - stabil")))</f>
        <v>Gruen - stabil</v>
      </c>
    </row>
    <row r="1302" spans="1:27" ht="15" customHeight="1" x14ac:dyDescent="0.25">
      <c r="A1302" s="4" t="s">
        <v>1646</v>
      </c>
      <c r="B1302" s="4" t="s">
        <v>238</v>
      </c>
      <c r="C1302" s="4" t="s">
        <v>65</v>
      </c>
      <c r="D1302" s="4" t="s">
        <v>30</v>
      </c>
      <c r="E1302" s="4">
        <v>21</v>
      </c>
      <c r="F1302" s="5">
        <v>5.3</v>
      </c>
      <c r="G1302" s="5">
        <v>16</v>
      </c>
      <c r="H1302" s="6">
        <v>950</v>
      </c>
      <c r="I1302" s="4">
        <v>2</v>
      </c>
      <c r="J1302" s="4">
        <v>117</v>
      </c>
      <c r="K1302" s="4">
        <v>1</v>
      </c>
      <c r="L1302" s="4">
        <v>19</v>
      </c>
      <c r="M1302" s="4">
        <v>4</v>
      </c>
      <c r="N1302" s="5">
        <v>15.2</v>
      </c>
      <c r="O1302" s="7">
        <f t="shared" si="160"/>
        <v>3</v>
      </c>
      <c r="P1302" s="7">
        <f t="shared" si="161"/>
        <v>2</v>
      </c>
      <c r="Q1302" s="7">
        <f t="shared" si="162"/>
        <v>2</v>
      </c>
      <c r="R1302" s="7">
        <f t="shared" si="163"/>
        <v>7</v>
      </c>
      <c r="S1302" s="8">
        <f t="shared" si="164"/>
        <v>65.900000000000006</v>
      </c>
      <c r="T1302" s="7" t="str">
        <f t="shared" si="165"/>
        <v>C - Entwicklungspotenzial</v>
      </c>
      <c r="U1302" s="4">
        <f>ROUND(((E1302-Hilfswerte!$B$20)/Hilfswerte!$B$21)+((F1302-Hilfswerte!$B$22)/Hilfswerte!$B$23)+((G1302-Hilfswerte!$B$24)/Hilfswerte!$B$25)+0.1*INDEX(Hilfswerte!$B$4:$B$15,MATCH(C1302,Hilfswerte!$A$4:$A$15,0)),2)</f>
        <v>0.03</v>
      </c>
      <c r="V1302" s="4">
        <f>ROUND(SQRT((((E1302-Hilfswerte!$B$20)/Hilfswerte!$B$21)-Hilfswerte!$B$28)^2+(((F1302-Hilfswerte!$B$22)/Hilfswerte!$B$23)-Hilfswerte!$B$29)^2+(((G1302-Hilfswerte!$B$24)/Hilfswerte!$B$25)-Hilfswerte!$B$30)^2),3)</f>
        <v>1.145</v>
      </c>
      <c r="W1302" s="4">
        <f>ROUND(E1302*Hilfswerte!$B$31,0)</f>
        <v>4316</v>
      </c>
      <c r="X1302" s="4">
        <f t="shared" si="166"/>
        <v>3366</v>
      </c>
      <c r="Y1302" s="4" t="str">
        <f>IF(T1302="A - Top-Kunde","bereits Top-Kunde",IF(AND(V1302&lt;=Hilfswerte!$B$34,H1302&lt;0.5*W1302),"Hoch",IF(AND(V1302&lt;=Hilfswerte!$B$35,H1302&lt;0.7*W1302),"Mittel","Niedrig")))</f>
        <v>Mittel</v>
      </c>
      <c r="Z1302" s="4">
        <f t="shared" si="167"/>
        <v>12.7</v>
      </c>
      <c r="AA1302" s="4" t="str">
        <f>IF(J1302&gt;365,"Bereits abgewandert (Segment D)",IF(Z1302&gt;=Hilfswerte!$B$38,"Rot - akut gefaehrdet",IF(Z1302&gt;=Hilfswerte!$B$39,"Gelb - beobachten","Gruen - stabil")))</f>
        <v>Gruen - stabil</v>
      </c>
    </row>
    <row r="1303" spans="1:27" ht="15" customHeight="1" x14ac:dyDescent="0.25">
      <c r="A1303" s="4" t="s">
        <v>1647</v>
      </c>
      <c r="B1303" s="4" t="s">
        <v>275</v>
      </c>
      <c r="C1303" s="4" t="s">
        <v>74</v>
      </c>
      <c r="D1303" s="4" t="s">
        <v>30</v>
      </c>
      <c r="E1303" s="4">
        <v>191</v>
      </c>
      <c r="F1303" s="5">
        <v>30.1</v>
      </c>
      <c r="G1303" s="5">
        <v>1</v>
      </c>
      <c r="H1303" s="6">
        <v>2400</v>
      </c>
      <c r="I1303" s="4">
        <v>1</v>
      </c>
      <c r="J1303" s="4">
        <v>145</v>
      </c>
      <c r="K1303" s="4">
        <v>0</v>
      </c>
      <c r="L1303" s="4">
        <v>8</v>
      </c>
      <c r="M1303" s="4">
        <v>6</v>
      </c>
      <c r="N1303" s="5">
        <v>24.7</v>
      </c>
      <c r="O1303" s="7">
        <f t="shared" si="160"/>
        <v>3</v>
      </c>
      <c r="P1303" s="7">
        <f t="shared" si="161"/>
        <v>1</v>
      </c>
      <c r="Q1303" s="7">
        <f t="shared" si="162"/>
        <v>3</v>
      </c>
      <c r="R1303" s="7">
        <f t="shared" si="163"/>
        <v>7</v>
      </c>
      <c r="S1303" s="8">
        <f t="shared" si="164"/>
        <v>80</v>
      </c>
      <c r="T1303" s="7" t="str">
        <f t="shared" si="165"/>
        <v>C - Entwicklungspotenzial</v>
      </c>
      <c r="U1303" s="4">
        <f>ROUND(((E1303-Hilfswerte!$B$20)/Hilfswerte!$B$21)+((F1303-Hilfswerte!$B$22)/Hilfswerte!$B$23)+((G1303-Hilfswerte!$B$24)/Hilfswerte!$B$25)+0.1*INDEX(Hilfswerte!$B$4:$B$15,MATCH(C1303,Hilfswerte!$A$4:$A$15,0)),2)</f>
        <v>-1.1399999999999999</v>
      </c>
      <c r="V1303" s="4">
        <f>ROUND(SQRT((((E1303-Hilfswerte!$B$20)/Hilfswerte!$B$21)-Hilfswerte!$B$28)^2+(((F1303-Hilfswerte!$B$22)/Hilfswerte!$B$23)-Hilfswerte!$B$29)^2+(((G1303-Hilfswerte!$B$24)/Hilfswerte!$B$25)-Hilfswerte!$B$30)^2),3)</f>
        <v>1.63</v>
      </c>
      <c r="W1303" s="4">
        <f>ROUND(E1303*Hilfswerte!$B$31,0)</f>
        <v>39259</v>
      </c>
      <c r="X1303" s="4">
        <f t="shared" si="166"/>
        <v>36859</v>
      </c>
      <c r="Y1303" s="4" t="str">
        <f>IF(T1303="A - Top-Kunde","bereits Top-Kunde",IF(AND(V1303&lt;=Hilfswerte!$B$34,H1303&lt;0.5*W1303),"Hoch",IF(AND(V1303&lt;=Hilfswerte!$B$35,H1303&lt;0.7*W1303),"Mittel","Niedrig")))</f>
        <v>Niedrig</v>
      </c>
      <c r="Z1303" s="4">
        <f t="shared" si="167"/>
        <v>8.9</v>
      </c>
      <c r="AA1303" s="4" t="str">
        <f>IF(J1303&gt;365,"Bereits abgewandert (Segment D)",IF(Z1303&gt;=Hilfswerte!$B$38,"Rot - akut gefaehrdet",IF(Z1303&gt;=Hilfswerte!$B$39,"Gelb - beobachten","Gruen - stabil")))</f>
        <v>Gruen - stabil</v>
      </c>
    </row>
    <row r="1304" spans="1:27" ht="15" customHeight="1" x14ac:dyDescent="0.25">
      <c r="A1304" s="4" t="s">
        <v>1648</v>
      </c>
      <c r="B1304" s="4" t="s">
        <v>701</v>
      </c>
      <c r="C1304" s="4" t="s">
        <v>89</v>
      </c>
      <c r="D1304" s="4" t="s">
        <v>30</v>
      </c>
      <c r="E1304" s="4">
        <v>230</v>
      </c>
      <c r="F1304" s="5">
        <v>77.2</v>
      </c>
      <c r="G1304" s="5">
        <v>9.9</v>
      </c>
      <c r="H1304" s="6">
        <v>9780</v>
      </c>
      <c r="I1304" s="4">
        <v>2</v>
      </c>
      <c r="J1304" s="4">
        <v>35</v>
      </c>
      <c r="K1304" s="4">
        <v>0</v>
      </c>
      <c r="L1304" s="4">
        <v>5</v>
      </c>
      <c r="M1304" s="4">
        <v>5</v>
      </c>
      <c r="N1304" s="5">
        <v>-7.5</v>
      </c>
      <c r="O1304" s="7">
        <f t="shared" si="160"/>
        <v>4</v>
      </c>
      <c r="P1304" s="7">
        <f t="shared" si="161"/>
        <v>2</v>
      </c>
      <c r="Q1304" s="7">
        <f t="shared" si="162"/>
        <v>5</v>
      </c>
      <c r="R1304" s="7">
        <f t="shared" si="163"/>
        <v>11</v>
      </c>
      <c r="S1304" s="8">
        <f t="shared" si="164"/>
        <v>104.8</v>
      </c>
      <c r="T1304" s="7" t="str">
        <f t="shared" si="165"/>
        <v>C - Entwicklungspotenzial</v>
      </c>
      <c r="U1304" s="4">
        <f>ROUND(((E1304-Hilfswerte!$B$20)/Hilfswerte!$B$21)+((F1304-Hilfswerte!$B$22)/Hilfswerte!$B$23)+((G1304-Hilfswerte!$B$24)/Hilfswerte!$B$25)+0.1*INDEX(Hilfswerte!$B$4:$B$15,MATCH(C1304,Hilfswerte!$A$4:$A$15,0)),2)</f>
        <v>1.6</v>
      </c>
      <c r="V1304" s="4">
        <f>ROUND(SQRT((((E1304-Hilfswerte!$B$20)/Hilfswerte!$B$21)-Hilfswerte!$B$28)^2+(((F1304-Hilfswerte!$B$22)/Hilfswerte!$B$23)-Hilfswerte!$B$29)^2+(((G1304-Hilfswerte!$B$24)/Hilfswerte!$B$25)-Hilfswerte!$B$30)^2),3)</f>
        <v>0.79</v>
      </c>
      <c r="W1304" s="4">
        <f>ROUND(E1304*Hilfswerte!$B$31,0)</f>
        <v>47276</v>
      </c>
      <c r="X1304" s="4">
        <f t="shared" si="166"/>
        <v>37496</v>
      </c>
      <c r="Y1304" s="4" t="str">
        <f>IF(T1304="A - Top-Kunde","bereits Top-Kunde",IF(AND(V1304&lt;=Hilfswerte!$B$34,H1304&lt;0.5*W1304),"Hoch",IF(AND(V1304&lt;=Hilfswerte!$B$35,H1304&lt;0.7*W1304),"Mittel","Niedrig")))</f>
        <v>Hoch</v>
      </c>
      <c r="Z1304" s="4">
        <f t="shared" si="167"/>
        <v>5.8</v>
      </c>
      <c r="AA1304" s="4" t="str">
        <f>IF(J1304&gt;365,"Bereits abgewandert (Segment D)",IF(Z1304&gt;=Hilfswerte!$B$38,"Rot - akut gefaehrdet",IF(Z1304&gt;=Hilfswerte!$B$39,"Gelb - beobachten","Gruen - stabil")))</f>
        <v>Gruen - stabil</v>
      </c>
    </row>
    <row r="1305" spans="1:27" ht="15" customHeight="1" x14ac:dyDescent="0.25">
      <c r="A1305" s="4" t="s">
        <v>1649</v>
      </c>
      <c r="B1305" s="4" t="s">
        <v>1442</v>
      </c>
      <c r="C1305" s="4" t="s">
        <v>84</v>
      </c>
      <c r="D1305" s="4" t="s">
        <v>30</v>
      </c>
      <c r="E1305" s="4">
        <v>153</v>
      </c>
      <c r="F1305" s="5">
        <v>38.200000000000003</v>
      </c>
      <c r="G1305" s="5">
        <v>11.7</v>
      </c>
      <c r="H1305" s="6">
        <v>24730</v>
      </c>
      <c r="I1305" s="4">
        <v>6</v>
      </c>
      <c r="J1305" s="4">
        <v>68</v>
      </c>
      <c r="K1305" s="4">
        <v>2</v>
      </c>
      <c r="L1305" s="4">
        <v>-5</v>
      </c>
      <c r="M1305" s="4">
        <v>5</v>
      </c>
      <c r="N1305" s="5">
        <v>0.4</v>
      </c>
      <c r="O1305" s="7">
        <f t="shared" si="160"/>
        <v>4</v>
      </c>
      <c r="P1305" s="7">
        <f t="shared" si="161"/>
        <v>5</v>
      </c>
      <c r="Q1305" s="7">
        <f t="shared" si="162"/>
        <v>5</v>
      </c>
      <c r="R1305" s="7">
        <f t="shared" si="163"/>
        <v>14</v>
      </c>
      <c r="S1305" s="8">
        <f t="shared" si="164"/>
        <v>128.19999999999999</v>
      </c>
      <c r="T1305" s="7" t="str">
        <f t="shared" si="165"/>
        <v>A - Top-Kunde</v>
      </c>
      <c r="U1305" s="4">
        <f>ROUND(((E1305-Hilfswerte!$B$20)/Hilfswerte!$B$21)+((F1305-Hilfswerte!$B$22)/Hilfswerte!$B$23)+((G1305-Hilfswerte!$B$24)/Hilfswerte!$B$25)+0.1*INDEX(Hilfswerte!$B$4:$B$15,MATCH(C1305,Hilfswerte!$A$4:$A$15,0)),2)</f>
        <v>0.56000000000000005</v>
      </c>
      <c r="V1305" s="4">
        <f>ROUND(SQRT((((E1305-Hilfswerte!$B$20)/Hilfswerte!$B$21)-Hilfswerte!$B$28)^2+(((F1305-Hilfswerte!$B$22)/Hilfswerte!$B$23)-Hilfswerte!$B$29)^2+(((G1305-Hilfswerte!$B$24)/Hilfswerte!$B$25)-Hilfswerte!$B$30)^2),3)</f>
        <v>9.9000000000000005E-2</v>
      </c>
      <c r="W1305" s="4">
        <f>ROUND(E1305*Hilfswerte!$B$31,0)</f>
        <v>31449</v>
      </c>
      <c r="X1305" s="4">
        <f t="shared" si="166"/>
        <v>6719</v>
      </c>
      <c r="Y1305" s="4" t="str">
        <f>IF(T1305="A - Top-Kunde","bereits Top-Kunde",IF(AND(V1305&lt;=Hilfswerte!$B$34,H1305&lt;0.5*W1305),"Hoch",IF(AND(V1305&lt;=Hilfswerte!$B$35,H1305&lt;0.7*W1305),"Mittel","Niedrig")))</f>
        <v>bereits Top-Kunde</v>
      </c>
      <c r="Z1305" s="4">
        <f t="shared" si="167"/>
        <v>9.4</v>
      </c>
      <c r="AA1305" s="4" t="str">
        <f>IF(J1305&gt;365,"Bereits abgewandert (Segment D)",IF(Z1305&gt;=Hilfswerte!$B$38,"Rot - akut gefaehrdet",IF(Z1305&gt;=Hilfswerte!$B$39,"Gelb - beobachten","Gruen - stabil")))</f>
        <v>Gruen - stabil</v>
      </c>
    </row>
    <row r="1306" spans="1:27" ht="15" customHeight="1" x14ac:dyDescent="0.25">
      <c r="A1306" s="4" t="s">
        <v>1650</v>
      </c>
      <c r="B1306" s="4" t="s">
        <v>650</v>
      </c>
      <c r="C1306" s="4" t="s">
        <v>51</v>
      </c>
      <c r="D1306" s="4" t="s">
        <v>30</v>
      </c>
      <c r="E1306" s="4">
        <v>28</v>
      </c>
      <c r="F1306" s="5">
        <v>7.2</v>
      </c>
      <c r="G1306" s="5">
        <v>7.6</v>
      </c>
      <c r="H1306" s="6">
        <v>900</v>
      </c>
      <c r="I1306" s="4">
        <v>5</v>
      </c>
      <c r="J1306" s="4">
        <v>89</v>
      </c>
      <c r="K1306" s="4">
        <v>1</v>
      </c>
      <c r="L1306" s="4">
        <v>-1</v>
      </c>
      <c r="M1306" s="4">
        <v>2</v>
      </c>
      <c r="N1306" s="5">
        <v>10.8</v>
      </c>
      <c r="O1306" s="7">
        <f t="shared" si="160"/>
        <v>4</v>
      </c>
      <c r="P1306" s="7">
        <f t="shared" si="161"/>
        <v>5</v>
      </c>
      <c r="Q1306" s="7">
        <f t="shared" si="162"/>
        <v>2</v>
      </c>
      <c r="R1306" s="7">
        <f t="shared" si="163"/>
        <v>11</v>
      </c>
      <c r="S1306" s="8">
        <f t="shared" si="164"/>
        <v>109.4</v>
      </c>
      <c r="T1306" s="7" t="str">
        <f t="shared" si="165"/>
        <v>B - Kernkunde</v>
      </c>
      <c r="U1306" s="4">
        <f>ROUND(((E1306-Hilfswerte!$B$20)/Hilfswerte!$B$21)+((F1306-Hilfswerte!$B$22)/Hilfswerte!$B$23)+((G1306-Hilfswerte!$B$24)/Hilfswerte!$B$25)+0.1*INDEX(Hilfswerte!$B$4:$B$15,MATCH(C1306,Hilfswerte!$A$4:$A$15,0)),2)</f>
        <v>-0.84</v>
      </c>
      <c r="V1306" s="4">
        <f>ROUND(SQRT((((E1306-Hilfswerte!$B$20)/Hilfswerte!$B$21)-Hilfswerte!$B$28)^2+(((F1306-Hilfswerte!$B$22)/Hilfswerte!$B$23)-Hilfswerte!$B$29)^2+(((G1306-Hilfswerte!$B$24)/Hilfswerte!$B$25)-Hilfswerte!$B$30)^2),3)</f>
        <v>0.99299999999999999</v>
      </c>
      <c r="W1306" s="4">
        <f>ROUND(E1306*Hilfswerte!$B$31,0)</f>
        <v>5755</v>
      </c>
      <c r="X1306" s="4">
        <f t="shared" si="166"/>
        <v>4855</v>
      </c>
      <c r="Y1306" s="4" t="str">
        <f>IF(T1306="A - Top-Kunde","bereits Top-Kunde",IF(AND(V1306&lt;=Hilfswerte!$B$34,H1306&lt;0.5*W1306),"Hoch",IF(AND(V1306&lt;=Hilfswerte!$B$35,H1306&lt;0.7*W1306),"Mittel","Niedrig")))</f>
        <v>Mittel</v>
      </c>
      <c r="Z1306" s="4">
        <f t="shared" si="167"/>
        <v>7.5</v>
      </c>
      <c r="AA1306" s="4" t="str">
        <f>IF(J1306&gt;365,"Bereits abgewandert (Segment D)",IF(Z1306&gt;=Hilfswerte!$B$38,"Rot - akut gefaehrdet",IF(Z1306&gt;=Hilfswerte!$B$39,"Gelb - beobachten","Gruen - stabil")))</f>
        <v>Gruen - stabil</v>
      </c>
    </row>
    <row r="1307" spans="1:27" ht="15" customHeight="1" x14ac:dyDescent="0.25">
      <c r="A1307" s="4" t="s">
        <v>1651</v>
      </c>
      <c r="B1307" s="4" t="s">
        <v>32</v>
      </c>
      <c r="C1307" s="4" t="s">
        <v>89</v>
      </c>
      <c r="D1307" s="4" t="s">
        <v>178</v>
      </c>
      <c r="E1307" s="4">
        <v>327</v>
      </c>
      <c r="F1307" s="5">
        <v>109</v>
      </c>
      <c r="G1307" s="5">
        <v>12.9</v>
      </c>
      <c r="H1307" s="6">
        <v>11940</v>
      </c>
      <c r="I1307" s="4">
        <v>3</v>
      </c>
      <c r="J1307" s="4">
        <v>360</v>
      </c>
      <c r="K1307" s="4">
        <v>0</v>
      </c>
      <c r="L1307" s="4">
        <v>-5</v>
      </c>
      <c r="M1307" s="4">
        <v>2</v>
      </c>
      <c r="N1307" s="5">
        <v>23.4</v>
      </c>
      <c r="O1307" s="7">
        <f t="shared" si="160"/>
        <v>2</v>
      </c>
      <c r="P1307" s="7">
        <f t="shared" si="161"/>
        <v>3</v>
      </c>
      <c r="Q1307" s="7">
        <f t="shared" si="162"/>
        <v>5</v>
      </c>
      <c r="R1307" s="7">
        <f t="shared" si="163"/>
        <v>10</v>
      </c>
      <c r="S1307" s="8">
        <f t="shared" si="164"/>
        <v>111.7</v>
      </c>
      <c r="T1307" s="7" t="str">
        <f t="shared" si="165"/>
        <v>B - Kernkunde</v>
      </c>
      <c r="U1307" s="4">
        <f>ROUND(((E1307-Hilfswerte!$B$20)/Hilfswerte!$B$21)+((F1307-Hilfswerte!$B$22)/Hilfswerte!$B$23)+((G1307-Hilfswerte!$B$24)/Hilfswerte!$B$25)+0.1*INDEX(Hilfswerte!$B$4:$B$15,MATCH(C1307,Hilfswerte!$A$4:$A$15,0)),2)</f>
        <v>3.07</v>
      </c>
      <c r="V1307" s="4">
        <f>ROUND(SQRT((((E1307-Hilfswerte!$B$20)/Hilfswerte!$B$21)-Hilfswerte!$B$28)^2+(((F1307-Hilfswerte!$B$22)/Hilfswerte!$B$23)-Hilfswerte!$B$29)^2+(((G1307-Hilfswerte!$B$24)/Hilfswerte!$B$25)-Hilfswerte!$B$30)^2),3)</f>
        <v>1.482</v>
      </c>
      <c r="W1307" s="4">
        <f>ROUND(E1307*Hilfswerte!$B$31,0)</f>
        <v>67214</v>
      </c>
      <c r="X1307" s="4">
        <f t="shared" si="166"/>
        <v>55274</v>
      </c>
      <c r="Y1307" s="4" t="str">
        <f>IF(T1307="A - Top-Kunde","bereits Top-Kunde",IF(AND(V1307&lt;=Hilfswerte!$B$34,H1307&lt;0.5*W1307),"Hoch",IF(AND(V1307&lt;=Hilfswerte!$B$35,H1307&lt;0.7*W1307),"Mittel","Niedrig")))</f>
        <v>Niedrig</v>
      </c>
      <c r="Z1307" s="4">
        <f t="shared" si="167"/>
        <v>18</v>
      </c>
      <c r="AA1307" s="4" t="str">
        <f>IF(J1307&gt;365,"Bereits abgewandert (Segment D)",IF(Z1307&gt;=Hilfswerte!$B$38,"Rot - akut gefaehrdet",IF(Z1307&gt;=Hilfswerte!$B$39,"Gelb - beobachten","Gruen - stabil")))</f>
        <v>Gelb - beobachten</v>
      </c>
    </row>
    <row r="1308" spans="1:27" ht="15" customHeight="1" x14ac:dyDescent="0.25">
      <c r="A1308" s="4" t="s">
        <v>1652</v>
      </c>
      <c r="B1308" s="4" t="s">
        <v>1139</v>
      </c>
      <c r="C1308" s="4" t="s">
        <v>59</v>
      </c>
      <c r="D1308" s="4" t="s">
        <v>30</v>
      </c>
      <c r="E1308" s="4">
        <v>95</v>
      </c>
      <c r="F1308" s="5">
        <v>19.5</v>
      </c>
      <c r="G1308" s="5">
        <v>16.7</v>
      </c>
      <c r="H1308" s="6">
        <v>12710</v>
      </c>
      <c r="I1308" s="4">
        <v>3</v>
      </c>
      <c r="J1308" s="4">
        <v>50</v>
      </c>
      <c r="K1308" s="4">
        <v>0</v>
      </c>
      <c r="L1308" s="4">
        <v>8</v>
      </c>
      <c r="M1308" s="4">
        <v>2</v>
      </c>
      <c r="N1308" s="5">
        <v>9.6</v>
      </c>
      <c r="O1308" s="7">
        <f t="shared" si="160"/>
        <v>4</v>
      </c>
      <c r="P1308" s="7">
        <f t="shared" si="161"/>
        <v>3</v>
      </c>
      <c r="Q1308" s="7">
        <f t="shared" si="162"/>
        <v>5</v>
      </c>
      <c r="R1308" s="7">
        <f t="shared" si="163"/>
        <v>12</v>
      </c>
      <c r="S1308" s="8">
        <f t="shared" si="164"/>
        <v>122.4</v>
      </c>
      <c r="T1308" s="7" t="str">
        <f t="shared" si="165"/>
        <v>B - Kernkunde</v>
      </c>
      <c r="U1308" s="4">
        <f>ROUND(((E1308-Hilfswerte!$B$20)/Hilfswerte!$B$21)+((F1308-Hilfswerte!$B$22)/Hilfswerte!$B$23)+((G1308-Hilfswerte!$B$24)/Hilfswerte!$B$25)+0.1*INDEX(Hilfswerte!$B$4:$B$15,MATCH(C1308,Hilfswerte!$A$4:$A$15,0)),2)</f>
        <v>0.7</v>
      </c>
      <c r="V1308" s="4">
        <f>ROUND(SQRT((((E1308-Hilfswerte!$B$20)/Hilfswerte!$B$21)-Hilfswerte!$B$28)^2+(((F1308-Hilfswerte!$B$22)/Hilfswerte!$B$23)-Hilfswerte!$B$29)^2+(((G1308-Hilfswerte!$B$24)/Hilfswerte!$B$25)-Hilfswerte!$B$30)^2),3)</f>
        <v>0.98099999999999998</v>
      </c>
      <c r="W1308" s="4">
        <f>ROUND(E1308*Hilfswerte!$B$31,0)</f>
        <v>19527</v>
      </c>
      <c r="X1308" s="4">
        <f t="shared" si="166"/>
        <v>6817</v>
      </c>
      <c r="Y1308" s="4" t="str">
        <f>IF(T1308="A - Top-Kunde","bereits Top-Kunde",IF(AND(V1308&lt;=Hilfswerte!$B$34,H1308&lt;0.5*W1308),"Hoch",IF(AND(V1308&lt;=Hilfswerte!$B$35,H1308&lt;0.7*W1308),"Mittel","Niedrig")))</f>
        <v>Mittel</v>
      </c>
      <c r="Z1308" s="4">
        <f t="shared" si="167"/>
        <v>4.0999999999999996</v>
      </c>
      <c r="AA1308" s="4" t="str">
        <f>IF(J1308&gt;365,"Bereits abgewandert (Segment D)",IF(Z1308&gt;=Hilfswerte!$B$38,"Rot - akut gefaehrdet",IF(Z1308&gt;=Hilfswerte!$B$39,"Gelb - beobachten","Gruen - stabil")))</f>
        <v>Gruen - stabil</v>
      </c>
    </row>
    <row r="1309" spans="1:27" ht="15" customHeight="1" x14ac:dyDescent="0.25">
      <c r="A1309" s="4" t="s">
        <v>1653</v>
      </c>
      <c r="B1309" s="4" t="s">
        <v>1050</v>
      </c>
      <c r="C1309" s="4" t="s">
        <v>55</v>
      </c>
      <c r="D1309" s="4" t="s">
        <v>30</v>
      </c>
      <c r="E1309" s="4">
        <v>15</v>
      </c>
      <c r="F1309" s="5">
        <v>3.6</v>
      </c>
      <c r="G1309" s="5">
        <v>14.6</v>
      </c>
      <c r="H1309" s="6">
        <v>9190</v>
      </c>
      <c r="I1309" s="4">
        <v>4</v>
      </c>
      <c r="J1309" s="4">
        <v>5</v>
      </c>
      <c r="K1309" s="4">
        <v>1</v>
      </c>
      <c r="L1309" s="4">
        <v>8</v>
      </c>
      <c r="M1309" s="4">
        <v>4</v>
      </c>
      <c r="N1309" s="5">
        <v>17.7</v>
      </c>
      <c r="O1309" s="7">
        <f t="shared" si="160"/>
        <v>5</v>
      </c>
      <c r="P1309" s="7">
        <f t="shared" si="161"/>
        <v>4</v>
      </c>
      <c r="Q1309" s="7">
        <f t="shared" si="162"/>
        <v>5</v>
      </c>
      <c r="R1309" s="7">
        <f t="shared" si="163"/>
        <v>14</v>
      </c>
      <c r="S1309" s="8">
        <f t="shared" si="164"/>
        <v>140.5</v>
      </c>
      <c r="T1309" s="7" t="str">
        <f t="shared" si="165"/>
        <v>A - Top-Kunde</v>
      </c>
      <c r="U1309" s="4">
        <f>ROUND(((E1309-Hilfswerte!$B$20)/Hilfswerte!$B$21)+((F1309-Hilfswerte!$B$22)/Hilfswerte!$B$23)+((G1309-Hilfswerte!$B$24)/Hilfswerte!$B$25)+0.1*INDEX(Hilfswerte!$B$4:$B$15,MATCH(C1309,Hilfswerte!$A$4:$A$15,0)),2)</f>
        <v>0.1</v>
      </c>
      <c r="V1309" s="4">
        <f>ROUND(SQRT((((E1309-Hilfswerte!$B$20)/Hilfswerte!$B$21)-Hilfswerte!$B$28)^2+(((F1309-Hilfswerte!$B$22)/Hilfswerte!$B$23)-Hilfswerte!$B$29)^2+(((G1309-Hilfswerte!$B$24)/Hilfswerte!$B$25)-Hilfswerte!$B$30)^2),3)</f>
        <v>1.0449999999999999</v>
      </c>
      <c r="W1309" s="4">
        <f>ROUND(E1309*Hilfswerte!$B$31,0)</f>
        <v>3083</v>
      </c>
      <c r="X1309" s="4">
        <f t="shared" si="166"/>
        <v>0</v>
      </c>
      <c r="Y1309" s="4" t="str">
        <f>IF(T1309="A - Top-Kunde","bereits Top-Kunde",IF(AND(V1309&lt;=Hilfswerte!$B$34,H1309&lt;0.5*W1309),"Hoch",IF(AND(V1309&lt;=Hilfswerte!$B$35,H1309&lt;0.7*W1309),"Mittel","Niedrig")))</f>
        <v>bereits Top-Kunde</v>
      </c>
      <c r="Z1309" s="4">
        <f t="shared" si="167"/>
        <v>4.9000000000000004</v>
      </c>
      <c r="AA1309" s="4" t="str">
        <f>IF(J1309&gt;365,"Bereits abgewandert (Segment D)",IF(Z1309&gt;=Hilfswerte!$B$38,"Rot - akut gefaehrdet",IF(Z1309&gt;=Hilfswerte!$B$39,"Gelb - beobachten","Gruen - stabil")))</f>
        <v>Gruen - stabil</v>
      </c>
    </row>
    <row r="1310" spans="1:27" ht="15" customHeight="1" x14ac:dyDescent="0.25">
      <c r="A1310" s="4" t="s">
        <v>1654</v>
      </c>
      <c r="B1310" s="4" t="s">
        <v>582</v>
      </c>
      <c r="C1310" s="4" t="s">
        <v>47</v>
      </c>
      <c r="D1310" s="4" t="s">
        <v>106</v>
      </c>
      <c r="E1310" s="4">
        <v>71</v>
      </c>
      <c r="F1310" s="5">
        <v>15.4</v>
      </c>
      <c r="G1310" s="5">
        <v>7.5</v>
      </c>
      <c r="H1310" s="6">
        <v>2890</v>
      </c>
      <c r="I1310" s="4">
        <v>1</v>
      </c>
      <c r="J1310" s="4">
        <v>321</v>
      </c>
      <c r="K1310" s="4">
        <v>0</v>
      </c>
      <c r="L1310" s="4">
        <v>-5</v>
      </c>
      <c r="M1310" s="4">
        <v>6</v>
      </c>
      <c r="N1310" s="5">
        <v>-5.3</v>
      </c>
      <c r="O1310" s="7">
        <f t="shared" si="160"/>
        <v>2</v>
      </c>
      <c r="P1310" s="7">
        <f t="shared" si="161"/>
        <v>1</v>
      </c>
      <c r="Q1310" s="7">
        <f t="shared" si="162"/>
        <v>4</v>
      </c>
      <c r="R1310" s="7">
        <f t="shared" si="163"/>
        <v>7</v>
      </c>
      <c r="S1310" s="8">
        <f t="shared" si="164"/>
        <v>67.400000000000006</v>
      </c>
      <c r="T1310" s="7" t="str">
        <f t="shared" si="165"/>
        <v>C - Entwicklungspotenzial</v>
      </c>
      <c r="U1310" s="4">
        <f>ROUND(((E1310-Hilfswerte!$B$20)/Hilfswerte!$B$21)+((F1310-Hilfswerte!$B$22)/Hilfswerte!$B$23)+((G1310-Hilfswerte!$B$24)/Hilfswerte!$B$25)+0.1*INDEX(Hilfswerte!$B$4:$B$15,MATCH(C1310,Hilfswerte!$A$4:$A$15,0)),2)</f>
        <v>-0.78</v>
      </c>
      <c r="V1310" s="4">
        <f>ROUND(SQRT((((E1310-Hilfswerte!$B$20)/Hilfswerte!$B$21)-Hilfswerte!$B$28)^2+(((F1310-Hilfswerte!$B$22)/Hilfswerte!$B$23)-Hilfswerte!$B$29)^2+(((G1310-Hilfswerte!$B$24)/Hilfswerte!$B$25)-Hilfswerte!$B$30)^2),3)</f>
        <v>0.82299999999999995</v>
      </c>
      <c r="W1310" s="4">
        <f>ROUND(E1310*Hilfswerte!$B$31,0)</f>
        <v>14594</v>
      </c>
      <c r="X1310" s="4">
        <f t="shared" si="166"/>
        <v>11704</v>
      </c>
      <c r="Y1310" s="4" t="str">
        <f>IF(T1310="A - Top-Kunde","bereits Top-Kunde",IF(AND(V1310&lt;=Hilfswerte!$B$34,H1310&lt;0.5*W1310),"Hoch",IF(AND(V1310&lt;=Hilfswerte!$B$35,H1310&lt;0.7*W1310),"Mittel","Niedrig")))</f>
        <v>Hoch</v>
      </c>
      <c r="Z1310" s="4">
        <f t="shared" si="167"/>
        <v>18.2</v>
      </c>
      <c r="AA1310" s="4" t="str">
        <f>IF(J1310&gt;365,"Bereits abgewandert (Segment D)",IF(Z1310&gt;=Hilfswerte!$B$38,"Rot - akut gefaehrdet",IF(Z1310&gt;=Hilfswerte!$B$39,"Gelb - beobachten","Gruen - stabil")))</f>
        <v>Gelb - beobachten</v>
      </c>
    </row>
    <row r="1311" spans="1:27" ht="15" customHeight="1" x14ac:dyDescent="0.25">
      <c r="A1311" s="4" t="s">
        <v>1655</v>
      </c>
      <c r="B1311" s="4" t="s">
        <v>348</v>
      </c>
      <c r="C1311" s="4" t="s">
        <v>59</v>
      </c>
      <c r="D1311" s="4" t="s">
        <v>93</v>
      </c>
      <c r="E1311" s="4">
        <v>427</v>
      </c>
      <c r="F1311" s="5">
        <v>121</v>
      </c>
      <c r="G1311" s="5">
        <v>5.3</v>
      </c>
      <c r="H1311" s="6">
        <v>0</v>
      </c>
      <c r="I1311" s="4">
        <v>0</v>
      </c>
      <c r="J1311" s="4">
        <v>395</v>
      </c>
      <c r="K1311" s="4">
        <v>0</v>
      </c>
      <c r="L1311" s="4">
        <v>9</v>
      </c>
      <c r="M1311" s="4">
        <v>0</v>
      </c>
      <c r="N1311" s="5">
        <v>-77.7</v>
      </c>
      <c r="O1311" s="7">
        <f t="shared" si="160"/>
        <v>1</v>
      </c>
      <c r="P1311" s="7">
        <f t="shared" si="161"/>
        <v>1</v>
      </c>
      <c r="Q1311" s="7">
        <f t="shared" si="162"/>
        <v>1</v>
      </c>
      <c r="R1311" s="7">
        <f t="shared" si="163"/>
        <v>3</v>
      </c>
      <c r="S1311" s="8">
        <f t="shared" si="164"/>
        <v>-11.6</v>
      </c>
      <c r="T1311" s="7" t="str">
        <f t="shared" si="165"/>
        <v>D - Abwanderungsrisiko</v>
      </c>
      <c r="U1311" s="4">
        <f>ROUND(((E1311-Hilfswerte!$B$20)/Hilfswerte!$B$21)+((F1311-Hilfswerte!$B$22)/Hilfswerte!$B$23)+((G1311-Hilfswerte!$B$24)/Hilfswerte!$B$25)+0.1*INDEX(Hilfswerte!$B$4:$B$15,MATCH(C1311,Hilfswerte!$A$4:$A$15,0)),2)</f>
        <v>2.14</v>
      </c>
      <c r="V1311" s="4">
        <f>ROUND(SQRT((((E1311-Hilfswerte!$B$20)/Hilfswerte!$B$21)-Hilfswerte!$B$28)^2+(((F1311-Hilfswerte!$B$22)/Hilfswerte!$B$23)-Hilfswerte!$B$29)^2+(((G1311-Hilfswerte!$B$24)/Hilfswerte!$B$25)-Hilfswerte!$B$30)^2),3)</f>
        <v>2.0920000000000001</v>
      </c>
      <c r="W1311" s="4">
        <f>ROUND(E1311*Hilfswerte!$B$31,0)</f>
        <v>87768</v>
      </c>
      <c r="X1311" s="4">
        <f t="shared" si="166"/>
        <v>87768</v>
      </c>
      <c r="Y1311" s="4" t="str">
        <f>IF(T1311="A - Top-Kunde","bereits Top-Kunde",IF(AND(V1311&lt;=Hilfswerte!$B$34,H1311&lt;0.5*W1311),"Hoch",IF(AND(V1311&lt;=Hilfswerte!$B$35,H1311&lt;0.7*W1311),"Mittel","Niedrig")))</f>
        <v>Niedrig</v>
      </c>
      <c r="Z1311" s="4">
        <f t="shared" si="167"/>
        <v>52.6</v>
      </c>
      <c r="AA1311" s="4" t="str">
        <f>IF(J1311&gt;365,"Bereits abgewandert (Segment D)",IF(Z1311&gt;=Hilfswerte!$B$38,"Rot - akut gefaehrdet",IF(Z1311&gt;=Hilfswerte!$B$39,"Gelb - beobachten","Gruen - stabil")))</f>
        <v>Bereits abgewandert (Segment D)</v>
      </c>
    </row>
    <row r="1312" spans="1:27" ht="15" customHeight="1" x14ac:dyDescent="0.25">
      <c r="A1312" s="4" t="s">
        <v>1656</v>
      </c>
      <c r="B1312" s="4" t="s">
        <v>249</v>
      </c>
      <c r="C1312" s="4" t="s">
        <v>47</v>
      </c>
      <c r="D1312" s="4" t="s">
        <v>30</v>
      </c>
      <c r="E1312" s="4">
        <v>1199</v>
      </c>
      <c r="F1312" s="5">
        <v>173.1</v>
      </c>
      <c r="G1312" s="5">
        <v>8.6999999999999993</v>
      </c>
      <c r="H1312" s="6">
        <v>218270</v>
      </c>
      <c r="I1312" s="4">
        <v>2</v>
      </c>
      <c r="J1312" s="4">
        <v>260</v>
      </c>
      <c r="K1312" s="4">
        <v>1</v>
      </c>
      <c r="L1312" s="4">
        <v>-4</v>
      </c>
      <c r="M1312" s="4">
        <v>1</v>
      </c>
      <c r="N1312" s="5">
        <v>28.6</v>
      </c>
      <c r="O1312" s="7">
        <f t="shared" si="160"/>
        <v>2</v>
      </c>
      <c r="P1312" s="7">
        <f t="shared" si="161"/>
        <v>2</v>
      </c>
      <c r="Q1312" s="7">
        <f t="shared" si="162"/>
        <v>5</v>
      </c>
      <c r="R1312" s="7">
        <f t="shared" si="163"/>
        <v>9</v>
      </c>
      <c r="S1312" s="8">
        <f t="shared" si="164"/>
        <v>98.3</v>
      </c>
      <c r="T1312" s="7" t="str">
        <f t="shared" si="165"/>
        <v>C - Entwicklungspotenzial</v>
      </c>
      <c r="U1312" s="4">
        <f>ROUND(((E1312-Hilfswerte!$B$20)/Hilfswerte!$B$21)+((F1312-Hilfswerte!$B$22)/Hilfswerte!$B$23)+((G1312-Hilfswerte!$B$24)/Hilfswerte!$B$25)+0.1*INDEX(Hilfswerte!$B$4:$B$15,MATCH(C1312,Hilfswerte!$A$4:$A$15,0)),2)</f>
        <v>7.07</v>
      </c>
      <c r="V1312" s="4">
        <f>ROUND(SQRT((((E1312-Hilfswerte!$B$20)/Hilfswerte!$B$21)-Hilfswerte!$B$28)^2+(((F1312-Hilfswerte!$B$22)/Hilfswerte!$B$23)-Hilfswerte!$B$29)^2+(((G1312-Hilfswerte!$B$24)/Hilfswerte!$B$25)-Hilfswerte!$B$30)^2),3)</f>
        <v>5.0579999999999998</v>
      </c>
      <c r="W1312" s="4">
        <f>ROUND(E1312*Hilfswerte!$B$31,0)</f>
        <v>246450</v>
      </c>
      <c r="X1312" s="4">
        <f t="shared" si="166"/>
        <v>28180</v>
      </c>
      <c r="Y1312" s="4" t="str">
        <f>IF(T1312="A - Top-Kunde","bereits Top-Kunde",IF(AND(V1312&lt;=Hilfswerte!$B$34,H1312&lt;0.5*W1312),"Hoch",IF(AND(V1312&lt;=Hilfswerte!$B$35,H1312&lt;0.7*W1312),"Mittel","Niedrig")))</f>
        <v>Niedrig</v>
      </c>
      <c r="Z1312" s="4">
        <f t="shared" si="167"/>
        <v>16</v>
      </c>
      <c r="AA1312" s="4" t="str">
        <f>IF(J1312&gt;365,"Bereits abgewandert (Segment D)",IF(Z1312&gt;=Hilfswerte!$B$38,"Rot - akut gefaehrdet",IF(Z1312&gt;=Hilfswerte!$B$39,"Gelb - beobachten","Gruen - stabil")))</f>
        <v>Gelb - beobachten</v>
      </c>
    </row>
    <row r="1313" spans="1:27" ht="15" customHeight="1" x14ac:dyDescent="0.25">
      <c r="A1313" s="4" t="s">
        <v>1657</v>
      </c>
      <c r="B1313" s="4" t="s">
        <v>834</v>
      </c>
      <c r="C1313" s="4" t="s">
        <v>65</v>
      </c>
      <c r="D1313" s="4" t="s">
        <v>30</v>
      </c>
      <c r="E1313" s="4">
        <v>27</v>
      </c>
      <c r="F1313" s="5">
        <v>8</v>
      </c>
      <c r="G1313" s="5">
        <v>9.1</v>
      </c>
      <c r="H1313" s="6">
        <v>6460</v>
      </c>
      <c r="I1313" s="4">
        <v>3</v>
      </c>
      <c r="J1313" s="4">
        <v>37</v>
      </c>
      <c r="K1313" s="4">
        <v>0</v>
      </c>
      <c r="L1313" s="4">
        <v>4</v>
      </c>
      <c r="M1313" s="4">
        <v>3</v>
      </c>
      <c r="N1313" s="5">
        <v>-1.3</v>
      </c>
      <c r="O1313" s="7">
        <f t="shared" si="160"/>
        <v>4</v>
      </c>
      <c r="P1313" s="7">
        <f t="shared" si="161"/>
        <v>3</v>
      </c>
      <c r="Q1313" s="7">
        <f t="shared" si="162"/>
        <v>4</v>
      </c>
      <c r="R1313" s="7">
        <f t="shared" si="163"/>
        <v>11</v>
      </c>
      <c r="S1313" s="8">
        <f t="shared" si="164"/>
        <v>108.2</v>
      </c>
      <c r="T1313" s="7" t="str">
        <f t="shared" si="165"/>
        <v>B - Kernkunde</v>
      </c>
      <c r="U1313" s="4">
        <f>ROUND(((E1313-Hilfswerte!$B$20)/Hilfswerte!$B$21)+((F1313-Hilfswerte!$B$22)/Hilfswerte!$B$23)+((G1313-Hilfswerte!$B$24)/Hilfswerte!$B$25)+0.1*INDEX(Hilfswerte!$B$4:$B$15,MATCH(C1313,Hilfswerte!$A$4:$A$15,0)),2)</f>
        <v>-0.99</v>
      </c>
      <c r="V1313" s="4">
        <f>ROUND(SQRT((((E1313-Hilfswerte!$B$20)/Hilfswerte!$B$21)-Hilfswerte!$B$28)^2+(((F1313-Hilfswerte!$B$22)/Hilfswerte!$B$23)-Hilfswerte!$B$29)^2+(((G1313-Hilfswerte!$B$24)/Hilfswerte!$B$25)-Hilfswerte!$B$30)^2),3)</f>
        <v>0.871</v>
      </c>
      <c r="W1313" s="4">
        <f>ROUND(E1313*Hilfswerte!$B$31,0)</f>
        <v>5550</v>
      </c>
      <c r="X1313" s="4">
        <f t="shared" si="166"/>
        <v>0</v>
      </c>
      <c r="Y1313" s="4" t="str">
        <f>IF(T1313="A - Top-Kunde","bereits Top-Kunde",IF(AND(V1313&lt;=Hilfswerte!$B$34,H1313&lt;0.5*W1313),"Hoch",IF(AND(V1313&lt;=Hilfswerte!$B$35,H1313&lt;0.7*W1313),"Mittel","Niedrig")))</f>
        <v>Niedrig</v>
      </c>
      <c r="Z1313" s="4">
        <f t="shared" si="167"/>
        <v>3.2</v>
      </c>
      <c r="AA1313" s="4" t="str">
        <f>IF(J1313&gt;365,"Bereits abgewandert (Segment D)",IF(Z1313&gt;=Hilfswerte!$B$38,"Rot - akut gefaehrdet",IF(Z1313&gt;=Hilfswerte!$B$39,"Gelb - beobachten","Gruen - stabil")))</f>
        <v>Gruen - stabil</v>
      </c>
    </row>
    <row r="1314" spans="1:27" ht="15" customHeight="1" x14ac:dyDescent="0.25">
      <c r="A1314" s="4" t="s">
        <v>1658</v>
      </c>
      <c r="B1314" s="4" t="s">
        <v>900</v>
      </c>
      <c r="C1314" s="4" t="s">
        <v>47</v>
      </c>
      <c r="D1314" s="4" t="s">
        <v>52</v>
      </c>
      <c r="E1314" s="4">
        <v>43</v>
      </c>
      <c r="F1314" s="5">
        <v>13.4</v>
      </c>
      <c r="G1314" s="5">
        <v>14.3</v>
      </c>
      <c r="H1314" s="6">
        <v>8980</v>
      </c>
      <c r="I1314" s="4">
        <v>2</v>
      </c>
      <c r="J1314" s="4">
        <v>22</v>
      </c>
      <c r="K1314" s="4">
        <v>0</v>
      </c>
      <c r="L1314" s="4">
        <v>7</v>
      </c>
      <c r="M1314" s="4">
        <v>6</v>
      </c>
      <c r="N1314" s="5">
        <v>16.5</v>
      </c>
      <c r="O1314" s="7">
        <f t="shared" si="160"/>
        <v>5</v>
      </c>
      <c r="P1314" s="7">
        <f t="shared" si="161"/>
        <v>2</v>
      </c>
      <c r="Q1314" s="7">
        <f t="shared" si="162"/>
        <v>5</v>
      </c>
      <c r="R1314" s="7">
        <f t="shared" si="163"/>
        <v>12</v>
      </c>
      <c r="S1314" s="8">
        <f t="shared" si="164"/>
        <v>126.2</v>
      </c>
      <c r="T1314" s="7" t="str">
        <f t="shared" si="165"/>
        <v>A - Top-Kunde</v>
      </c>
      <c r="U1314" s="4">
        <f>ROUND(((E1314-Hilfswerte!$B$20)/Hilfswerte!$B$21)+((F1314-Hilfswerte!$B$22)/Hilfswerte!$B$23)+((G1314-Hilfswerte!$B$24)/Hilfswerte!$B$25)+0.1*INDEX(Hilfswerte!$B$4:$B$15,MATCH(C1314,Hilfswerte!$A$4:$A$15,0)),2)</f>
        <v>0.14000000000000001</v>
      </c>
      <c r="V1314" s="4">
        <f>ROUND(SQRT((((E1314-Hilfswerte!$B$20)/Hilfswerte!$B$21)-Hilfswerte!$B$28)^2+(((F1314-Hilfswerte!$B$22)/Hilfswerte!$B$23)-Hilfswerte!$B$29)^2+(((G1314-Hilfswerte!$B$24)/Hilfswerte!$B$25)-Hilfswerte!$B$30)^2),3)</f>
        <v>0.84499999999999997</v>
      </c>
      <c r="W1314" s="4">
        <f>ROUND(E1314*Hilfswerte!$B$31,0)</f>
        <v>8838</v>
      </c>
      <c r="X1314" s="4">
        <f t="shared" si="166"/>
        <v>0</v>
      </c>
      <c r="Y1314" s="4" t="str">
        <f>IF(T1314="A - Top-Kunde","bereits Top-Kunde",IF(AND(V1314&lt;=Hilfswerte!$B$34,H1314&lt;0.5*W1314),"Hoch",IF(AND(V1314&lt;=Hilfswerte!$B$35,H1314&lt;0.7*W1314),"Mittel","Niedrig")))</f>
        <v>bereits Top-Kunde</v>
      </c>
      <c r="Z1314" s="4">
        <f t="shared" si="167"/>
        <v>2.5</v>
      </c>
      <c r="AA1314" s="4" t="str">
        <f>IF(J1314&gt;365,"Bereits abgewandert (Segment D)",IF(Z1314&gt;=Hilfswerte!$B$38,"Rot - akut gefaehrdet",IF(Z1314&gt;=Hilfswerte!$B$39,"Gelb - beobachten","Gruen - stabil")))</f>
        <v>Gruen - stabil</v>
      </c>
    </row>
    <row r="1315" spans="1:27" ht="15" customHeight="1" x14ac:dyDescent="0.25">
      <c r="A1315" s="4" t="s">
        <v>1659</v>
      </c>
      <c r="B1315" s="4" t="s">
        <v>836</v>
      </c>
      <c r="C1315" s="4" t="s">
        <v>38</v>
      </c>
      <c r="D1315" s="4" t="s">
        <v>30</v>
      </c>
      <c r="E1315" s="4">
        <v>124</v>
      </c>
      <c r="F1315" s="5">
        <v>26.9</v>
      </c>
      <c r="G1315" s="5">
        <v>12.3</v>
      </c>
      <c r="H1315" s="6">
        <v>2380</v>
      </c>
      <c r="I1315" s="4">
        <v>1</v>
      </c>
      <c r="J1315" s="4">
        <v>310</v>
      </c>
      <c r="K1315" s="4">
        <v>0</v>
      </c>
      <c r="L1315" s="4">
        <v>5</v>
      </c>
      <c r="M1315" s="4">
        <v>4</v>
      </c>
      <c r="N1315" s="5">
        <v>22.7</v>
      </c>
      <c r="O1315" s="7">
        <f t="shared" si="160"/>
        <v>2</v>
      </c>
      <c r="P1315" s="7">
        <f t="shared" si="161"/>
        <v>1</v>
      </c>
      <c r="Q1315" s="7">
        <f t="shared" si="162"/>
        <v>3</v>
      </c>
      <c r="R1315" s="7">
        <f t="shared" si="163"/>
        <v>6</v>
      </c>
      <c r="S1315" s="8">
        <f t="shared" si="164"/>
        <v>69.900000000000006</v>
      </c>
      <c r="T1315" s="7" t="str">
        <f t="shared" si="165"/>
        <v>C - Entwicklungspotenzial</v>
      </c>
      <c r="U1315" s="4">
        <f>ROUND(((E1315-Hilfswerte!$B$20)/Hilfswerte!$B$21)+((F1315-Hilfswerte!$B$22)/Hilfswerte!$B$23)+((G1315-Hilfswerte!$B$24)/Hilfswerte!$B$25)+0.1*INDEX(Hilfswerte!$B$4:$B$15,MATCH(C1315,Hilfswerte!$A$4:$A$15,0)),2)</f>
        <v>0.67</v>
      </c>
      <c r="V1315" s="4">
        <f>ROUND(SQRT((((E1315-Hilfswerte!$B$20)/Hilfswerte!$B$21)-Hilfswerte!$B$28)^2+(((F1315-Hilfswerte!$B$22)/Hilfswerte!$B$23)-Hilfswerte!$B$29)^2+(((G1315-Hilfswerte!$B$24)/Hilfswerte!$B$25)-Hilfswerte!$B$30)^2),3)</f>
        <v>0.31900000000000001</v>
      </c>
      <c r="W1315" s="4">
        <f>ROUND(E1315*Hilfswerte!$B$31,0)</f>
        <v>25488</v>
      </c>
      <c r="X1315" s="4">
        <f t="shared" si="166"/>
        <v>23108</v>
      </c>
      <c r="Y1315" s="4" t="str">
        <f>IF(T1315="A - Top-Kunde","bereits Top-Kunde",IF(AND(V1315&lt;=Hilfswerte!$B$34,H1315&lt;0.5*W1315),"Hoch",IF(AND(V1315&lt;=Hilfswerte!$B$35,H1315&lt;0.7*W1315),"Mittel","Niedrig")))</f>
        <v>Hoch</v>
      </c>
      <c r="Z1315" s="4">
        <f t="shared" si="167"/>
        <v>16.5</v>
      </c>
      <c r="AA1315" s="4" t="str">
        <f>IF(J1315&gt;365,"Bereits abgewandert (Segment D)",IF(Z1315&gt;=Hilfswerte!$B$38,"Rot - akut gefaehrdet",IF(Z1315&gt;=Hilfswerte!$B$39,"Gelb - beobachten","Gruen - stabil")))</f>
        <v>Gelb - beobachten</v>
      </c>
    </row>
    <row r="1316" spans="1:27" ht="15" customHeight="1" x14ac:dyDescent="0.25">
      <c r="A1316" s="4" t="s">
        <v>1660</v>
      </c>
      <c r="B1316" s="4" t="s">
        <v>233</v>
      </c>
      <c r="C1316" s="4" t="s">
        <v>65</v>
      </c>
      <c r="D1316" s="4" t="s">
        <v>30</v>
      </c>
      <c r="E1316" s="4">
        <v>18</v>
      </c>
      <c r="F1316" s="5">
        <v>4.8</v>
      </c>
      <c r="G1316" s="5">
        <v>16.100000000000001</v>
      </c>
      <c r="H1316" s="6">
        <v>920</v>
      </c>
      <c r="I1316" s="4">
        <v>4</v>
      </c>
      <c r="J1316" s="4">
        <v>92</v>
      </c>
      <c r="K1316" s="4">
        <v>0</v>
      </c>
      <c r="L1316" s="4">
        <v>7</v>
      </c>
      <c r="M1316" s="4">
        <v>2</v>
      </c>
      <c r="N1316" s="5">
        <v>5.2</v>
      </c>
      <c r="O1316" s="7">
        <f t="shared" si="160"/>
        <v>3</v>
      </c>
      <c r="P1316" s="7">
        <f t="shared" si="161"/>
        <v>4</v>
      </c>
      <c r="Q1316" s="7">
        <f t="shared" si="162"/>
        <v>2</v>
      </c>
      <c r="R1316" s="7">
        <f t="shared" si="163"/>
        <v>9</v>
      </c>
      <c r="S1316" s="8">
        <f t="shared" si="164"/>
        <v>90.5</v>
      </c>
      <c r="T1316" s="7" t="str">
        <f t="shared" si="165"/>
        <v>C - Entwicklungspotenzial</v>
      </c>
      <c r="U1316" s="4">
        <f>ROUND(((E1316-Hilfswerte!$B$20)/Hilfswerte!$B$21)+((F1316-Hilfswerte!$B$22)/Hilfswerte!$B$23)+((G1316-Hilfswerte!$B$24)/Hilfswerte!$B$25)+0.1*INDEX(Hilfswerte!$B$4:$B$15,MATCH(C1316,Hilfswerte!$A$4:$A$15,0)),2)</f>
        <v>0.03</v>
      </c>
      <c r="V1316" s="4">
        <f>ROUND(SQRT((((E1316-Hilfswerte!$B$20)/Hilfswerte!$B$21)-Hilfswerte!$B$28)^2+(((F1316-Hilfswerte!$B$22)/Hilfswerte!$B$23)-Hilfswerte!$B$29)^2+(((G1316-Hilfswerte!$B$24)/Hilfswerte!$B$25)-Hilfswerte!$B$30)^2),3)</f>
        <v>1.167</v>
      </c>
      <c r="W1316" s="4">
        <f>ROUND(E1316*Hilfswerte!$B$31,0)</f>
        <v>3700</v>
      </c>
      <c r="X1316" s="4">
        <f t="shared" si="166"/>
        <v>2780</v>
      </c>
      <c r="Y1316" s="4" t="str">
        <f>IF(T1316="A - Top-Kunde","bereits Top-Kunde",IF(AND(V1316&lt;=Hilfswerte!$B$34,H1316&lt;0.5*W1316),"Hoch",IF(AND(V1316&lt;=Hilfswerte!$B$35,H1316&lt;0.7*W1316),"Mittel","Niedrig")))</f>
        <v>Niedrig</v>
      </c>
      <c r="Z1316" s="4">
        <f t="shared" si="167"/>
        <v>6</v>
      </c>
      <c r="AA1316" s="4" t="str">
        <f>IF(J1316&gt;365,"Bereits abgewandert (Segment D)",IF(Z1316&gt;=Hilfswerte!$B$38,"Rot - akut gefaehrdet",IF(Z1316&gt;=Hilfswerte!$B$39,"Gelb - beobachten","Gruen - stabil")))</f>
        <v>Gruen - stabil</v>
      </c>
    </row>
    <row r="1317" spans="1:27" ht="15" customHeight="1" x14ac:dyDescent="0.25">
      <c r="A1317" s="4" t="s">
        <v>1661</v>
      </c>
      <c r="B1317" s="4" t="s">
        <v>514</v>
      </c>
      <c r="C1317" s="4" t="s">
        <v>55</v>
      </c>
      <c r="D1317" s="4" t="s">
        <v>30</v>
      </c>
      <c r="E1317" s="4">
        <v>17</v>
      </c>
      <c r="F1317" s="5">
        <v>2.2999999999999998</v>
      </c>
      <c r="G1317" s="5">
        <v>8.8000000000000007</v>
      </c>
      <c r="H1317" s="6">
        <v>310</v>
      </c>
      <c r="I1317" s="4">
        <v>1</v>
      </c>
      <c r="J1317" s="4">
        <v>309</v>
      </c>
      <c r="K1317" s="4">
        <v>0</v>
      </c>
      <c r="L1317" s="4">
        <v>17</v>
      </c>
      <c r="M1317" s="4">
        <v>5</v>
      </c>
      <c r="N1317" s="5">
        <v>-0.9</v>
      </c>
      <c r="O1317" s="7">
        <f t="shared" si="160"/>
        <v>2</v>
      </c>
      <c r="P1317" s="7">
        <f t="shared" si="161"/>
        <v>1</v>
      </c>
      <c r="Q1317" s="7">
        <f t="shared" si="162"/>
        <v>2</v>
      </c>
      <c r="R1317" s="7">
        <f t="shared" si="163"/>
        <v>5</v>
      </c>
      <c r="S1317" s="8">
        <f t="shared" si="164"/>
        <v>44.5</v>
      </c>
      <c r="T1317" s="7" t="str">
        <f t="shared" si="165"/>
        <v>C - Entwicklungspotenzial</v>
      </c>
      <c r="U1317" s="4">
        <f>ROUND(((E1317-Hilfswerte!$B$20)/Hilfswerte!$B$21)+((F1317-Hilfswerte!$B$22)/Hilfswerte!$B$23)+((G1317-Hilfswerte!$B$24)/Hilfswerte!$B$25)+0.1*INDEX(Hilfswerte!$B$4:$B$15,MATCH(C1317,Hilfswerte!$A$4:$A$15,0)),2)</f>
        <v>-0.83</v>
      </c>
      <c r="V1317" s="4">
        <f>ROUND(SQRT((((E1317-Hilfswerte!$B$20)/Hilfswerte!$B$21)-Hilfswerte!$B$28)^2+(((F1317-Hilfswerte!$B$22)/Hilfswerte!$B$23)-Hilfswerte!$B$29)^2+(((G1317-Hilfswerte!$B$24)/Hilfswerte!$B$25)-Hilfswerte!$B$30)^2),3)</f>
        <v>0.98299999999999998</v>
      </c>
      <c r="W1317" s="4">
        <f>ROUND(E1317*Hilfswerte!$B$31,0)</f>
        <v>3494</v>
      </c>
      <c r="X1317" s="4">
        <f t="shared" si="166"/>
        <v>3184</v>
      </c>
      <c r="Y1317" s="4" t="str">
        <f>IF(T1317="A - Top-Kunde","bereits Top-Kunde",IF(AND(V1317&lt;=Hilfswerte!$B$34,H1317&lt;0.5*W1317),"Hoch",IF(AND(V1317&lt;=Hilfswerte!$B$35,H1317&lt;0.7*W1317),"Mittel","Niedrig")))</f>
        <v>Mittel</v>
      </c>
      <c r="Z1317" s="4">
        <f t="shared" si="167"/>
        <v>19.2</v>
      </c>
      <c r="AA1317" s="4" t="str">
        <f>IF(J1317&gt;365,"Bereits abgewandert (Segment D)",IF(Z1317&gt;=Hilfswerte!$B$38,"Rot - akut gefaehrdet",IF(Z1317&gt;=Hilfswerte!$B$39,"Gelb - beobachten","Gruen - stabil")))</f>
        <v>Gelb - beobachten</v>
      </c>
    </row>
    <row r="1318" spans="1:27" ht="15" customHeight="1" x14ac:dyDescent="0.25">
      <c r="A1318" s="4" t="s">
        <v>1662</v>
      </c>
      <c r="B1318" s="4" t="s">
        <v>402</v>
      </c>
      <c r="C1318" s="4" t="s">
        <v>62</v>
      </c>
      <c r="D1318" s="4" t="s">
        <v>56</v>
      </c>
      <c r="E1318" s="4">
        <v>177</v>
      </c>
      <c r="F1318" s="5">
        <v>32.4</v>
      </c>
      <c r="G1318" s="5">
        <v>1.7</v>
      </c>
      <c r="H1318" s="6">
        <v>0</v>
      </c>
      <c r="I1318" s="4">
        <v>0</v>
      </c>
      <c r="J1318" s="4">
        <v>512</v>
      </c>
      <c r="K1318" s="4">
        <v>0</v>
      </c>
      <c r="L1318" s="4">
        <v>11</v>
      </c>
      <c r="M1318" s="4">
        <v>0</v>
      </c>
      <c r="N1318" s="5">
        <v>-38.6</v>
      </c>
      <c r="O1318" s="7">
        <f t="shared" si="160"/>
        <v>1</v>
      </c>
      <c r="P1318" s="7">
        <f t="shared" si="161"/>
        <v>1</v>
      </c>
      <c r="Q1318" s="7">
        <f t="shared" si="162"/>
        <v>1</v>
      </c>
      <c r="R1318" s="7">
        <f t="shared" si="163"/>
        <v>3</v>
      </c>
      <c r="S1318" s="8">
        <f t="shared" si="164"/>
        <v>7.4</v>
      </c>
      <c r="T1318" s="7" t="str">
        <f t="shared" si="165"/>
        <v>D - Abwanderungsrisiko</v>
      </c>
      <c r="U1318" s="4">
        <f>ROUND(((E1318-Hilfswerte!$B$20)/Hilfswerte!$B$21)+((F1318-Hilfswerte!$B$22)/Hilfswerte!$B$23)+((G1318-Hilfswerte!$B$24)/Hilfswerte!$B$25)+0.1*INDEX(Hilfswerte!$B$4:$B$15,MATCH(C1318,Hilfswerte!$A$4:$A$15,0)),2)</f>
        <v>-0.61</v>
      </c>
      <c r="V1318" s="4">
        <f>ROUND(SQRT((((E1318-Hilfswerte!$B$20)/Hilfswerte!$B$21)-Hilfswerte!$B$28)^2+(((F1318-Hilfswerte!$B$22)/Hilfswerte!$B$23)-Hilfswerte!$B$29)^2+(((G1318-Hilfswerte!$B$24)/Hilfswerte!$B$25)-Hilfswerte!$B$30)^2),3)</f>
        <v>1.514</v>
      </c>
      <c r="W1318" s="4">
        <f>ROUND(E1318*Hilfswerte!$B$31,0)</f>
        <v>36382</v>
      </c>
      <c r="X1318" s="4">
        <f t="shared" si="166"/>
        <v>36382</v>
      </c>
      <c r="Y1318" s="4" t="str">
        <f>IF(T1318="A - Top-Kunde","bereits Top-Kunde",IF(AND(V1318&lt;=Hilfswerte!$B$34,H1318&lt;0.5*W1318),"Hoch",IF(AND(V1318&lt;=Hilfswerte!$B$35,H1318&lt;0.7*W1318),"Mittel","Niedrig")))</f>
        <v>Niedrig</v>
      </c>
      <c r="Z1318" s="4">
        <f t="shared" si="167"/>
        <v>43.2</v>
      </c>
      <c r="AA1318" s="4" t="str">
        <f>IF(J1318&gt;365,"Bereits abgewandert (Segment D)",IF(Z1318&gt;=Hilfswerte!$B$38,"Rot - akut gefaehrdet",IF(Z1318&gt;=Hilfswerte!$B$39,"Gelb - beobachten","Gruen - stabil")))</f>
        <v>Bereits abgewandert (Segment D)</v>
      </c>
    </row>
    <row r="1319" spans="1:27" ht="15" customHeight="1" x14ac:dyDescent="0.25">
      <c r="A1319" s="4" t="s">
        <v>1663</v>
      </c>
      <c r="B1319" s="4" t="s">
        <v>219</v>
      </c>
      <c r="C1319" s="4" t="s">
        <v>62</v>
      </c>
      <c r="D1319" s="4" t="s">
        <v>52</v>
      </c>
      <c r="E1319" s="4">
        <v>42</v>
      </c>
      <c r="F1319" s="5">
        <v>6.7</v>
      </c>
      <c r="G1319" s="5">
        <v>2.8</v>
      </c>
      <c r="H1319" s="6">
        <v>2870</v>
      </c>
      <c r="I1319" s="4">
        <v>2</v>
      </c>
      <c r="J1319" s="4">
        <v>111</v>
      </c>
      <c r="K1319" s="4">
        <v>0</v>
      </c>
      <c r="L1319" s="4">
        <v>14</v>
      </c>
      <c r="M1319" s="4">
        <v>1</v>
      </c>
      <c r="N1319" s="5">
        <v>5.8</v>
      </c>
      <c r="O1319" s="7">
        <f t="shared" si="160"/>
        <v>3</v>
      </c>
      <c r="P1319" s="7">
        <f t="shared" si="161"/>
        <v>2</v>
      </c>
      <c r="Q1319" s="7">
        <f t="shared" si="162"/>
        <v>4</v>
      </c>
      <c r="R1319" s="7">
        <f t="shared" si="163"/>
        <v>9</v>
      </c>
      <c r="S1319" s="8">
        <f t="shared" si="164"/>
        <v>88.7</v>
      </c>
      <c r="T1319" s="7" t="str">
        <f t="shared" si="165"/>
        <v>C - Entwicklungspotenzial</v>
      </c>
      <c r="U1319" s="4">
        <f>ROUND(((E1319-Hilfswerte!$B$20)/Hilfswerte!$B$21)+((F1319-Hilfswerte!$B$22)/Hilfswerte!$B$23)+((G1319-Hilfswerte!$B$24)/Hilfswerte!$B$25)+0.1*INDEX(Hilfswerte!$B$4:$B$15,MATCH(C1319,Hilfswerte!$A$4:$A$15,0)),2)</f>
        <v>-1.48</v>
      </c>
      <c r="V1319" s="4">
        <f>ROUND(SQRT((((E1319-Hilfswerte!$B$20)/Hilfswerte!$B$21)-Hilfswerte!$B$28)^2+(((F1319-Hilfswerte!$B$22)/Hilfswerte!$B$23)-Hilfswerte!$B$29)^2+(((G1319-Hilfswerte!$B$24)/Hilfswerte!$B$25)-Hilfswerte!$B$30)^2),3)</f>
        <v>1.544</v>
      </c>
      <c r="W1319" s="4">
        <f>ROUND(E1319*Hilfswerte!$B$31,0)</f>
        <v>8633</v>
      </c>
      <c r="X1319" s="4">
        <f t="shared" si="166"/>
        <v>5763</v>
      </c>
      <c r="Y1319" s="4" t="str">
        <f>IF(T1319="A - Top-Kunde","bereits Top-Kunde",IF(AND(V1319&lt;=Hilfswerte!$B$34,H1319&lt;0.5*W1319),"Hoch",IF(AND(V1319&lt;=Hilfswerte!$B$35,H1319&lt;0.7*W1319),"Mittel","Niedrig")))</f>
        <v>Niedrig</v>
      </c>
      <c r="Z1319" s="4">
        <f t="shared" si="167"/>
        <v>8.4</v>
      </c>
      <c r="AA1319" s="4" t="str">
        <f>IF(J1319&gt;365,"Bereits abgewandert (Segment D)",IF(Z1319&gt;=Hilfswerte!$B$38,"Rot - akut gefaehrdet",IF(Z1319&gt;=Hilfswerte!$B$39,"Gelb - beobachten","Gruen - stabil")))</f>
        <v>Gruen - stabil</v>
      </c>
    </row>
    <row r="1320" spans="1:27" ht="15" customHeight="1" x14ac:dyDescent="0.25">
      <c r="A1320" s="4" t="s">
        <v>1664</v>
      </c>
      <c r="B1320" s="4" t="s">
        <v>483</v>
      </c>
      <c r="C1320" s="4" t="s">
        <v>47</v>
      </c>
      <c r="D1320" s="4" t="s">
        <v>30</v>
      </c>
      <c r="E1320" s="4">
        <v>133</v>
      </c>
      <c r="F1320" s="5">
        <v>29.4</v>
      </c>
      <c r="G1320" s="5">
        <v>13</v>
      </c>
      <c r="H1320" s="6">
        <v>3240</v>
      </c>
      <c r="I1320" s="4">
        <v>3</v>
      </c>
      <c r="J1320" s="4">
        <v>52</v>
      </c>
      <c r="K1320" s="4">
        <v>1</v>
      </c>
      <c r="L1320" s="4">
        <v>-1</v>
      </c>
      <c r="M1320" s="4">
        <v>4</v>
      </c>
      <c r="N1320" s="5">
        <v>-17.899999999999999</v>
      </c>
      <c r="O1320" s="7">
        <f t="shared" si="160"/>
        <v>4</v>
      </c>
      <c r="P1320" s="7">
        <f t="shared" si="161"/>
        <v>3</v>
      </c>
      <c r="Q1320" s="7">
        <f t="shared" si="162"/>
        <v>4</v>
      </c>
      <c r="R1320" s="7">
        <f t="shared" si="163"/>
        <v>11</v>
      </c>
      <c r="S1320" s="8">
        <f t="shared" si="164"/>
        <v>95.1</v>
      </c>
      <c r="T1320" s="7" t="str">
        <f t="shared" si="165"/>
        <v>C - Entwicklungspotenzial</v>
      </c>
      <c r="U1320" s="4">
        <f>ROUND(((E1320-Hilfswerte!$B$20)/Hilfswerte!$B$21)+((F1320-Hilfswerte!$B$22)/Hilfswerte!$B$23)+((G1320-Hilfswerte!$B$24)/Hilfswerte!$B$25)+0.1*INDEX(Hilfswerte!$B$4:$B$15,MATCH(C1320,Hilfswerte!$A$4:$A$15,0)),2)</f>
        <v>0.61</v>
      </c>
      <c r="V1320" s="4">
        <f>ROUND(SQRT((((E1320-Hilfswerte!$B$20)/Hilfswerte!$B$21)-Hilfswerte!$B$28)^2+(((F1320-Hilfswerte!$B$22)/Hilfswerte!$B$23)-Hilfswerte!$B$29)^2+(((G1320-Hilfswerte!$B$24)/Hilfswerte!$B$25)-Hilfswerte!$B$30)^2),3)</f>
        <v>0.35299999999999998</v>
      </c>
      <c r="W1320" s="4">
        <f>ROUND(E1320*Hilfswerte!$B$31,0)</f>
        <v>27338</v>
      </c>
      <c r="X1320" s="4">
        <f t="shared" si="166"/>
        <v>24098</v>
      </c>
      <c r="Y1320" s="4" t="str">
        <f>IF(T1320="A - Top-Kunde","bereits Top-Kunde",IF(AND(V1320&lt;=Hilfswerte!$B$34,H1320&lt;0.5*W1320),"Hoch",IF(AND(V1320&lt;=Hilfswerte!$B$35,H1320&lt;0.7*W1320),"Mittel","Niedrig")))</f>
        <v>Hoch</v>
      </c>
      <c r="Z1320" s="4">
        <f t="shared" si="167"/>
        <v>12.8</v>
      </c>
      <c r="AA1320" s="4" t="str">
        <f>IF(J1320&gt;365,"Bereits abgewandert (Segment D)",IF(Z1320&gt;=Hilfswerte!$B$38,"Rot - akut gefaehrdet",IF(Z1320&gt;=Hilfswerte!$B$39,"Gelb - beobachten","Gruen - stabil")))</f>
        <v>Gruen - stabil</v>
      </c>
    </row>
    <row r="1321" spans="1:27" ht="15" customHeight="1" x14ac:dyDescent="0.25">
      <c r="A1321" s="4" t="s">
        <v>1665</v>
      </c>
      <c r="B1321" s="4" t="s">
        <v>405</v>
      </c>
      <c r="C1321" s="4" t="s">
        <v>59</v>
      </c>
      <c r="D1321" s="4" t="s">
        <v>30</v>
      </c>
      <c r="E1321" s="4">
        <v>361</v>
      </c>
      <c r="F1321" s="5">
        <v>52.4</v>
      </c>
      <c r="G1321" s="5">
        <v>11</v>
      </c>
      <c r="H1321" s="6">
        <v>0</v>
      </c>
      <c r="I1321" s="4">
        <v>0</v>
      </c>
      <c r="J1321" s="4">
        <v>854</v>
      </c>
      <c r="K1321" s="4">
        <v>0</v>
      </c>
      <c r="L1321" s="4">
        <v>5</v>
      </c>
      <c r="M1321" s="4">
        <v>0</v>
      </c>
      <c r="N1321" s="5">
        <v>-45.3</v>
      </c>
      <c r="O1321" s="7">
        <f t="shared" si="160"/>
        <v>1</v>
      </c>
      <c r="P1321" s="7">
        <f t="shared" si="161"/>
        <v>1</v>
      </c>
      <c r="Q1321" s="7">
        <f t="shared" si="162"/>
        <v>1</v>
      </c>
      <c r="R1321" s="7">
        <f t="shared" si="163"/>
        <v>3</v>
      </c>
      <c r="S1321" s="8">
        <f t="shared" si="164"/>
        <v>5.9</v>
      </c>
      <c r="T1321" s="7" t="str">
        <f t="shared" si="165"/>
        <v>D - Abwanderungsrisiko</v>
      </c>
      <c r="U1321" s="4">
        <f>ROUND(((E1321-Hilfswerte!$B$20)/Hilfswerte!$B$21)+((F1321-Hilfswerte!$B$22)/Hilfswerte!$B$23)+((G1321-Hilfswerte!$B$24)/Hilfswerte!$B$25)+0.1*INDEX(Hilfswerte!$B$4:$B$15,MATCH(C1321,Hilfswerte!$A$4:$A$15,0)),2)</f>
        <v>1.52</v>
      </c>
      <c r="V1321" s="4">
        <f>ROUND(SQRT((((E1321-Hilfswerte!$B$20)/Hilfswerte!$B$21)-Hilfswerte!$B$28)^2+(((F1321-Hilfswerte!$B$22)/Hilfswerte!$B$23)-Hilfswerte!$B$29)^2+(((G1321-Hilfswerte!$B$24)/Hilfswerte!$B$25)-Hilfswerte!$B$30)^2),3)</f>
        <v>0.871</v>
      </c>
      <c r="W1321" s="4">
        <f>ROUND(E1321*Hilfswerte!$B$31,0)</f>
        <v>74202</v>
      </c>
      <c r="X1321" s="4">
        <f t="shared" si="166"/>
        <v>74202</v>
      </c>
      <c r="Y1321" s="4" t="str">
        <f>IF(T1321="A - Top-Kunde","bereits Top-Kunde",IF(AND(V1321&lt;=Hilfswerte!$B$34,H1321&lt;0.5*W1321),"Hoch",IF(AND(V1321&lt;=Hilfswerte!$B$35,H1321&lt;0.7*W1321),"Mittel","Niedrig")))</f>
        <v>Mittel</v>
      </c>
      <c r="Z1321" s="4">
        <f t="shared" si="167"/>
        <v>61.8</v>
      </c>
      <c r="AA1321" s="4" t="str">
        <f>IF(J1321&gt;365,"Bereits abgewandert (Segment D)",IF(Z1321&gt;=Hilfswerte!$B$38,"Rot - akut gefaehrdet",IF(Z1321&gt;=Hilfswerte!$B$39,"Gelb - beobachten","Gruen - stabil")))</f>
        <v>Bereits abgewandert (Segment D)</v>
      </c>
    </row>
    <row r="1322" spans="1:27" ht="15" customHeight="1" x14ac:dyDescent="0.25">
      <c r="A1322" s="4" t="s">
        <v>1666</v>
      </c>
      <c r="B1322" s="4" t="s">
        <v>227</v>
      </c>
      <c r="C1322" s="4" t="s">
        <v>29</v>
      </c>
      <c r="D1322" s="4" t="s">
        <v>30</v>
      </c>
      <c r="E1322" s="4">
        <v>88</v>
      </c>
      <c r="F1322" s="5">
        <v>21.7</v>
      </c>
      <c r="G1322" s="5">
        <v>6</v>
      </c>
      <c r="H1322" s="6">
        <v>0</v>
      </c>
      <c r="I1322" s="4">
        <v>0</v>
      </c>
      <c r="J1322" s="4">
        <v>443</v>
      </c>
      <c r="K1322" s="4">
        <v>0</v>
      </c>
      <c r="L1322" s="4">
        <v>7</v>
      </c>
      <c r="M1322" s="4">
        <v>0</v>
      </c>
      <c r="N1322" s="5">
        <v>-39.9</v>
      </c>
      <c r="O1322" s="7">
        <f t="shared" si="160"/>
        <v>1</v>
      </c>
      <c r="P1322" s="7">
        <f t="shared" si="161"/>
        <v>1</v>
      </c>
      <c r="Q1322" s="7">
        <f t="shared" si="162"/>
        <v>1</v>
      </c>
      <c r="R1322" s="7">
        <f t="shared" si="163"/>
        <v>3</v>
      </c>
      <c r="S1322" s="8">
        <f t="shared" si="164"/>
        <v>8</v>
      </c>
      <c r="T1322" s="7" t="str">
        <f t="shared" si="165"/>
        <v>D - Abwanderungsrisiko</v>
      </c>
      <c r="U1322" s="4">
        <f>ROUND(((E1322-Hilfswerte!$B$20)/Hilfswerte!$B$21)+((F1322-Hilfswerte!$B$22)/Hilfswerte!$B$23)+((G1322-Hilfswerte!$B$24)/Hilfswerte!$B$25)+0.1*INDEX(Hilfswerte!$B$4:$B$15,MATCH(C1322,Hilfswerte!$A$4:$A$15,0)),2)</f>
        <v>-0.65</v>
      </c>
      <c r="V1322" s="4">
        <f>ROUND(SQRT((((E1322-Hilfswerte!$B$20)/Hilfswerte!$B$21)-Hilfswerte!$B$28)^2+(((F1322-Hilfswerte!$B$22)/Hilfswerte!$B$23)-Hilfswerte!$B$29)^2+(((G1322-Hilfswerte!$B$24)/Hilfswerte!$B$25)-Hilfswerte!$B$30)^2),3)</f>
        <v>0.93899999999999995</v>
      </c>
      <c r="W1322" s="4">
        <f>ROUND(E1322*Hilfswerte!$B$31,0)</f>
        <v>18088</v>
      </c>
      <c r="X1322" s="4">
        <f t="shared" si="166"/>
        <v>18088</v>
      </c>
      <c r="Y1322" s="4" t="str">
        <f>IF(T1322="A - Top-Kunde","bereits Top-Kunde",IF(AND(V1322&lt;=Hilfswerte!$B$34,H1322&lt;0.5*W1322),"Hoch",IF(AND(V1322&lt;=Hilfswerte!$B$35,H1322&lt;0.7*W1322),"Mittel","Niedrig")))</f>
        <v>Mittel</v>
      </c>
      <c r="Z1322" s="4">
        <f t="shared" si="167"/>
        <v>39.5</v>
      </c>
      <c r="AA1322" s="4" t="str">
        <f>IF(J1322&gt;365,"Bereits abgewandert (Segment D)",IF(Z1322&gt;=Hilfswerte!$B$38,"Rot - akut gefaehrdet",IF(Z1322&gt;=Hilfswerte!$B$39,"Gelb - beobachten","Gruen - stabil")))</f>
        <v>Bereits abgewandert (Segment D)</v>
      </c>
    </row>
    <row r="1323" spans="1:27" ht="15" customHeight="1" x14ac:dyDescent="0.25">
      <c r="A1323" s="4" t="s">
        <v>1667</v>
      </c>
      <c r="B1323" s="4" t="s">
        <v>314</v>
      </c>
      <c r="C1323" s="4" t="s">
        <v>51</v>
      </c>
      <c r="D1323" s="4" t="s">
        <v>30</v>
      </c>
      <c r="E1323" s="4">
        <v>43</v>
      </c>
      <c r="F1323" s="5">
        <v>10.3</v>
      </c>
      <c r="G1323" s="5">
        <v>12.5</v>
      </c>
      <c r="H1323" s="6">
        <v>690</v>
      </c>
      <c r="I1323" s="4">
        <v>1</v>
      </c>
      <c r="J1323" s="4">
        <v>362</v>
      </c>
      <c r="K1323" s="4">
        <v>0</v>
      </c>
      <c r="L1323" s="4">
        <v>28</v>
      </c>
      <c r="M1323" s="4">
        <v>1</v>
      </c>
      <c r="N1323" s="5">
        <v>-4.9000000000000004</v>
      </c>
      <c r="O1323" s="7">
        <f t="shared" si="160"/>
        <v>2</v>
      </c>
      <c r="P1323" s="7">
        <f t="shared" si="161"/>
        <v>1</v>
      </c>
      <c r="Q1323" s="7">
        <f t="shared" si="162"/>
        <v>2</v>
      </c>
      <c r="R1323" s="7">
        <f t="shared" si="163"/>
        <v>5</v>
      </c>
      <c r="S1323" s="8">
        <f t="shared" si="164"/>
        <v>39.200000000000003</v>
      </c>
      <c r="T1323" s="7" t="str">
        <f t="shared" si="165"/>
        <v>C - Entwicklungspotenzial</v>
      </c>
      <c r="U1323" s="4">
        <f>ROUND(((E1323-Hilfswerte!$B$20)/Hilfswerte!$B$21)+((F1323-Hilfswerte!$B$22)/Hilfswerte!$B$23)+((G1323-Hilfswerte!$B$24)/Hilfswerte!$B$25)+0.1*INDEX(Hilfswerte!$B$4:$B$15,MATCH(C1323,Hilfswerte!$A$4:$A$15,0)),2)</f>
        <v>0.06</v>
      </c>
      <c r="V1323" s="4">
        <f>ROUND(SQRT((((E1323-Hilfswerte!$B$20)/Hilfswerte!$B$21)-Hilfswerte!$B$28)^2+(((F1323-Hilfswerte!$B$22)/Hilfswerte!$B$23)-Hilfswerte!$B$29)^2+(((G1323-Hilfswerte!$B$24)/Hilfswerte!$B$25)-Hilfswerte!$B$30)^2),3)</f>
        <v>0.754</v>
      </c>
      <c r="W1323" s="4">
        <f>ROUND(E1323*Hilfswerte!$B$31,0)</f>
        <v>8838</v>
      </c>
      <c r="X1323" s="4">
        <f t="shared" si="166"/>
        <v>8148</v>
      </c>
      <c r="Y1323" s="4" t="str">
        <f>IF(T1323="A - Top-Kunde","bereits Top-Kunde",IF(AND(V1323&lt;=Hilfswerte!$B$34,H1323&lt;0.5*W1323),"Hoch",IF(AND(V1323&lt;=Hilfswerte!$B$35,H1323&lt;0.7*W1323),"Mittel","Niedrig")))</f>
        <v>Hoch</v>
      </c>
      <c r="Z1323" s="4">
        <f t="shared" si="167"/>
        <v>25.7</v>
      </c>
      <c r="AA1323" s="4" t="str">
        <f>IF(J1323&gt;365,"Bereits abgewandert (Segment D)",IF(Z1323&gt;=Hilfswerte!$B$38,"Rot - akut gefaehrdet",IF(Z1323&gt;=Hilfswerte!$B$39,"Gelb - beobachten","Gruen - stabil")))</f>
        <v>Rot - akut gefaehrdet</v>
      </c>
    </row>
    <row r="1324" spans="1:27" ht="15" customHeight="1" x14ac:dyDescent="0.25">
      <c r="A1324" s="4" t="s">
        <v>1668</v>
      </c>
      <c r="B1324" s="4" t="s">
        <v>418</v>
      </c>
      <c r="C1324" s="4" t="s">
        <v>65</v>
      </c>
      <c r="D1324" s="4" t="s">
        <v>30</v>
      </c>
      <c r="E1324" s="4">
        <v>75</v>
      </c>
      <c r="F1324" s="5">
        <v>15.9</v>
      </c>
      <c r="G1324" s="5">
        <v>15.8</v>
      </c>
      <c r="H1324" s="6">
        <v>12280</v>
      </c>
      <c r="I1324" s="4">
        <v>3</v>
      </c>
      <c r="J1324" s="4">
        <v>162</v>
      </c>
      <c r="K1324" s="4">
        <v>0</v>
      </c>
      <c r="L1324" s="4">
        <v>28</v>
      </c>
      <c r="M1324" s="4">
        <v>6</v>
      </c>
      <c r="N1324" s="5">
        <v>30.3</v>
      </c>
      <c r="O1324" s="7">
        <f t="shared" si="160"/>
        <v>3</v>
      </c>
      <c r="P1324" s="7">
        <f t="shared" si="161"/>
        <v>3</v>
      </c>
      <c r="Q1324" s="7">
        <f t="shared" si="162"/>
        <v>5</v>
      </c>
      <c r="R1324" s="7">
        <f t="shared" si="163"/>
        <v>11</v>
      </c>
      <c r="S1324" s="8">
        <f t="shared" si="164"/>
        <v>116.8</v>
      </c>
      <c r="T1324" s="7" t="str">
        <f t="shared" si="165"/>
        <v>B - Kernkunde</v>
      </c>
      <c r="U1324" s="4">
        <f>ROUND(((E1324-Hilfswerte!$B$20)/Hilfswerte!$B$21)+((F1324-Hilfswerte!$B$22)/Hilfswerte!$B$23)+((G1324-Hilfswerte!$B$24)/Hilfswerte!$B$25)+0.1*INDEX(Hilfswerte!$B$4:$B$15,MATCH(C1324,Hilfswerte!$A$4:$A$15,0)),2)</f>
        <v>0.42</v>
      </c>
      <c r="V1324" s="4">
        <f>ROUND(SQRT((((E1324-Hilfswerte!$B$20)/Hilfswerte!$B$21)-Hilfswerte!$B$28)^2+(((F1324-Hilfswerte!$B$22)/Hilfswerte!$B$23)-Hilfswerte!$B$29)^2+(((G1324-Hilfswerte!$B$24)/Hilfswerte!$B$25)-Hilfswerte!$B$30)^2),3)</f>
        <v>0.91700000000000004</v>
      </c>
      <c r="W1324" s="4">
        <f>ROUND(E1324*Hilfswerte!$B$31,0)</f>
        <v>15416</v>
      </c>
      <c r="X1324" s="4">
        <f t="shared" si="166"/>
        <v>3136</v>
      </c>
      <c r="Y1324" s="4" t="str">
        <f>IF(T1324="A - Top-Kunde","bereits Top-Kunde",IF(AND(V1324&lt;=Hilfswerte!$B$34,H1324&lt;0.5*W1324),"Hoch",IF(AND(V1324&lt;=Hilfswerte!$B$35,H1324&lt;0.7*W1324),"Mittel","Niedrig")))</f>
        <v>Niedrig</v>
      </c>
      <c r="Z1324" s="4">
        <f t="shared" si="167"/>
        <v>13.7</v>
      </c>
      <c r="AA1324" s="4" t="str">
        <f>IF(J1324&gt;365,"Bereits abgewandert (Segment D)",IF(Z1324&gt;=Hilfswerte!$B$38,"Rot - akut gefaehrdet",IF(Z1324&gt;=Hilfswerte!$B$39,"Gelb - beobachten","Gruen - stabil")))</f>
        <v>Gelb - beobachten</v>
      </c>
    </row>
    <row r="1325" spans="1:27" ht="15" customHeight="1" x14ac:dyDescent="0.25">
      <c r="A1325" s="4" t="s">
        <v>1669</v>
      </c>
      <c r="B1325" s="4" t="s">
        <v>650</v>
      </c>
      <c r="C1325" s="4" t="s">
        <v>62</v>
      </c>
      <c r="D1325" s="4" t="s">
        <v>30</v>
      </c>
      <c r="E1325" s="4">
        <v>13</v>
      </c>
      <c r="F1325" s="5">
        <v>2.2000000000000002</v>
      </c>
      <c r="G1325" s="5">
        <v>18.899999999999999</v>
      </c>
      <c r="H1325" s="6">
        <v>810</v>
      </c>
      <c r="I1325" s="4">
        <v>2</v>
      </c>
      <c r="J1325" s="4">
        <v>134</v>
      </c>
      <c r="K1325" s="4">
        <v>0</v>
      </c>
      <c r="L1325" s="4">
        <v>-5</v>
      </c>
      <c r="M1325" s="4">
        <v>2</v>
      </c>
      <c r="N1325" s="5">
        <v>-7.8</v>
      </c>
      <c r="O1325" s="7">
        <f t="shared" si="160"/>
        <v>3</v>
      </c>
      <c r="P1325" s="7">
        <f t="shared" si="161"/>
        <v>2</v>
      </c>
      <c r="Q1325" s="7">
        <f t="shared" si="162"/>
        <v>2</v>
      </c>
      <c r="R1325" s="7">
        <f t="shared" si="163"/>
        <v>7</v>
      </c>
      <c r="S1325" s="8">
        <f t="shared" si="164"/>
        <v>66.099999999999994</v>
      </c>
      <c r="T1325" s="7" t="str">
        <f t="shared" si="165"/>
        <v>C - Entwicklungspotenzial</v>
      </c>
      <c r="U1325" s="4">
        <f>ROUND(((E1325-Hilfswerte!$B$20)/Hilfswerte!$B$21)+((F1325-Hilfswerte!$B$22)/Hilfswerte!$B$23)+((G1325-Hilfswerte!$B$24)/Hilfswerte!$B$25)+0.1*INDEX(Hilfswerte!$B$4:$B$15,MATCH(C1325,Hilfswerte!$A$4:$A$15,0)),2)</f>
        <v>0.88</v>
      </c>
      <c r="V1325" s="4">
        <f>ROUND(SQRT((((E1325-Hilfswerte!$B$20)/Hilfswerte!$B$21)-Hilfswerte!$B$28)^2+(((F1325-Hilfswerte!$B$22)/Hilfswerte!$B$23)-Hilfswerte!$B$29)^2+(((G1325-Hilfswerte!$B$24)/Hilfswerte!$B$25)-Hilfswerte!$B$30)^2),3)</f>
        <v>1.528</v>
      </c>
      <c r="W1325" s="4">
        <f>ROUND(E1325*Hilfswerte!$B$31,0)</f>
        <v>2672</v>
      </c>
      <c r="X1325" s="4">
        <f t="shared" si="166"/>
        <v>1862</v>
      </c>
      <c r="Y1325" s="4" t="str">
        <f>IF(T1325="A - Top-Kunde","bereits Top-Kunde",IF(AND(V1325&lt;=Hilfswerte!$B$34,H1325&lt;0.5*W1325),"Hoch",IF(AND(V1325&lt;=Hilfswerte!$B$35,H1325&lt;0.7*W1325),"Mittel","Niedrig")))</f>
        <v>Niedrig</v>
      </c>
      <c r="Z1325" s="4">
        <f t="shared" si="167"/>
        <v>9.8000000000000007</v>
      </c>
      <c r="AA1325" s="4" t="str">
        <f>IF(J1325&gt;365,"Bereits abgewandert (Segment D)",IF(Z1325&gt;=Hilfswerte!$B$38,"Rot - akut gefaehrdet",IF(Z1325&gt;=Hilfswerte!$B$39,"Gelb - beobachten","Gruen - stabil")))</f>
        <v>Gruen - stabil</v>
      </c>
    </row>
    <row r="1326" spans="1:27" ht="15" customHeight="1" x14ac:dyDescent="0.25">
      <c r="A1326" s="4" t="s">
        <v>1670</v>
      </c>
      <c r="B1326" s="4" t="s">
        <v>508</v>
      </c>
      <c r="C1326" s="4" t="s">
        <v>55</v>
      </c>
      <c r="D1326" s="4" t="s">
        <v>30</v>
      </c>
      <c r="E1326" s="4">
        <v>333</v>
      </c>
      <c r="F1326" s="5">
        <v>57.3</v>
      </c>
      <c r="G1326" s="5">
        <v>16.8</v>
      </c>
      <c r="H1326" s="6">
        <v>26040</v>
      </c>
      <c r="I1326" s="4">
        <v>5</v>
      </c>
      <c r="J1326" s="4">
        <v>21</v>
      </c>
      <c r="K1326" s="4">
        <v>0</v>
      </c>
      <c r="L1326" s="4">
        <v>2</v>
      </c>
      <c r="M1326" s="4">
        <v>3</v>
      </c>
      <c r="N1326" s="5">
        <v>-7.5</v>
      </c>
      <c r="O1326" s="7">
        <f t="shared" si="160"/>
        <v>5</v>
      </c>
      <c r="P1326" s="7">
        <f t="shared" si="161"/>
        <v>5</v>
      </c>
      <c r="Q1326" s="7">
        <f t="shared" si="162"/>
        <v>5</v>
      </c>
      <c r="R1326" s="7">
        <f t="shared" si="163"/>
        <v>15</v>
      </c>
      <c r="S1326" s="8">
        <f t="shared" si="164"/>
        <v>145.69999999999999</v>
      </c>
      <c r="T1326" s="7" t="str">
        <f t="shared" si="165"/>
        <v>A - Top-Kunde</v>
      </c>
      <c r="U1326" s="4">
        <f>ROUND(((E1326-Hilfswerte!$B$20)/Hilfswerte!$B$21)+((F1326-Hilfswerte!$B$22)/Hilfswerte!$B$23)+((G1326-Hilfswerte!$B$24)/Hilfswerte!$B$25)+0.1*INDEX(Hilfswerte!$B$4:$B$15,MATCH(C1326,Hilfswerte!$A$4:$A$15,0)),2)</f>
        <v>2.78</v>
      </c>
      <c r="V1326" s="4">
        <f>ROUND(SQRT((((E1326-Hilfswerte!$B$20)/Hilfswerte!$B$21)-Hilfswerte!$B$28)^2+(((F1326-Hilfswerte!$B$22)/Hilfswerte!$B$23)-Hilfswerte!$B$29)^2+(((G1326-Hilfswerte!$B$24)/Hilfswerte!$B$25)-Hilfswerte!$B$30)^2),3)</f>
        <v>1.19</v>
      </c>
      <c r="W1326" s="4">
        <f>ROUND(E1326*Hilfswerte!$B$31,0)</f>
        <v>68447</v>
      </c>
      <c r="X1326" s="4">
        <f t="shared" si="166"/>
        <v>42407</v>
      </c>
      <c r="Y1326" s="4" t="str">
        <f>IF(T1326="A - Top-Kunde","bereits Top-Kunde",IF(AND(V1326&lt;=Hilfswerte!$B$34,H1326&lt;0.5*W1326),"Hoch",IF(AND(V1326&lt;=Hilfswerte!$B$35,H1326&lt;0.7*W1326),"Mittel","Niedrig")))</f>
        <v>bereits Top-Kunde</v>
      </c>
      <c r="Z1326" s="4">
        <f t="shared" si="167"/>
        <v>4.5</v>
      </c>
      <c r="AA1326" s="4" t="str">
        <f>IF(J1326&gt;365,"Bereits abgewandert (Segment D)",IF(Z1326&gt;=Hilfswerte!$B$38,"Rot - akut gefaehrdet",IF(Z1326&gt;=Hilfswerte!$B$39,"Gelb - beobachten","Gruen - stabil")))</f>
        <v>Gruen - stabil</v>
      </c>
    </row>
    <row r="1327" spans="1:27" ht="15" customHeight="1" x14ac:dyDescent="0.25">
      <c r="A1327" s="4" t="s">
        <v>1671</v>
      </c>
      <c r="B1327" s="4" t="s">
        <v>1020</v>
      </c>
      <c r="C1327" s="4" t="s">
        <v>55</v>
      </c>
      <c r="D1327" s="4" t="s">
        <v>30</v>
      </c>
      <c r="E1327" s="4">
        <v>108</v>
      </c>
      <c r="F1327" s="5">
        <v>17.5</v>
      </c>
      <c r="G1327" s="5">
        <v>5.6</v>
      </c>
      <c r="H1327" s="6">
        <v>0</v>
      </c>
      <c r="I1327" s="4">
        <v>0</v>
      </c>
      <c r="J1327" s="4">
        <v>674</v>
      </c>
      <c r="K1327" s="4">
        <v>0</v>
      </c>
      <c r="L1327" s="4">
        <v>1</v>
      </c>
      <c r="M1327" s="4">
        <v>0</v>
      </c>
      <c r="N1327" s="5">
        <v>-45.5</v>
      </c>
      <c r="O1327" s="7">
        <f t="shared" si="160"/>
        <v>1</v>
      </c>
      <c r="P1327" s="7">
        <f t="shared" si="161"/>
        <v>1</v>
      </c>
      <c r="Q1327" s="7">
        <f t="shared" si="162"/>
        <v>1</v>
      </c>
      <c r="R1327" s="7">
        <f t="shared" si="163"/>
        <v>3</v>
      </c>
      <c r="S1327" s="8">
        <f t="shared" si="164"/>
        <v>7</v>
      </c>
      <c r="T1327" s="7" t="str">
        <f t="shared" si="165"/>
        <v>D - Abwanderungsrisiko</v>
      </c>
      <c r="U1327" s="4">
        <f>ROUND(((E1327-Hilfswerte!$B$20)/Hilfswerte!$B$21)+((F1327-Hilfswerte!$B$22)/Hilfswerte!$B$23)+((G1327-Hilfswerte!$B$24)/Hilfswerte!$B$25)+0.1*INDEX(Hilfswerte!$B$4:$B$15,MATCH(C1327,Hilfswerte!$A$4:$A$15,0)),2)</f>
        <v>-0.68</v>
      </c>
      <c r="V1327" s="4">
        <f>ROUND(SQRT((((E1327-Hilfswerte!$B$20)/Hilfswerte!$B$21)-Hilfswerte!$B$28)^2+(((F1327-Hilfswerte!$B$22)/Hilfswerte!$B$23)-Hilfswerte!$B$29)^2+(((G1327-Hilfswerte!$B$24)/Hilfswerte!$B$25)-Hilfswerte!$B$30)^2),3)</f>
        <v>0.995</v>
      </c>
      <c r="W1327" s="4">
        <f>ROUND(E1327*Hilfswerte!$B$31,0)</f>
        <v>22199</v>
      </c>
      <c r="X1327" s="4">
        <f t="shared" si="166"/>
        <v>22199</v>
      </c>
      <c r="Y1327" s="4" t="str">
        <f>IF(T1327="A - Top-Kunde","bereits Top-Kunde",IF(AND(V1327&lt;=Hilfswerte!$B$34,H1327&lt;0.5*W1327),"Hoch",IF(AND(V1327&lt;=Hilfswerte!$B$35,H1327&lt;0.7*W1327),"Mittel","Niedrig")))</f>
        <v>Mittel</v>
      </c>
      <c r="Z1327" s="4">
        <f t="shared" si="167"/>
        <v>52.1</v>
      </c>
      <c r="AA1327" s="4" t="str">
        <f>IF(J1327&gt;365,"Bereits abgewandert (Segment D)",IF(Z1327&gt;=Hilfswerte!$B$38,"Rot - akut gefaehrdet",IF(Z1327&gt;=Hilfswerte!$B$39,"Gelb - beobachten","Gruen - stabil")))</f>
        <v>Bereits abgewandert (Segment D)</v>
      </c>
    </row>
    <row r="1328" spans="1:27" ht="15" customHeight="1" x14ac:dyDescent="0.25">
      <c r="A1328" s="4" t="s">
        <v>1672</v>
      </c>
      <c r="B1328" s="4" t="s">
        <v>1020</v>
      </c>
      <c r="C1328" s="4" t="s">
        <v>62</v>
      </c>
      <c r="D1328" s="4" t="s">
        <v>30</v>
      </c>
      <c r="E1328" s="4">
        <v>17</v>
      </c>
      <c r="F1328" s="5">
        <v>3.2</v>
      </c>
      <c r="G1328" s="5">
        <v>18</v>
      </c>
      <c r="H1328" s="6">
        <v>3640</v>
      </c>
      <c r="I1328" s="4">
        <v>2</v>
      </c>
      <c r="J1328" s="4">
        <v>45</v>
      </c>
      <c r="K1328" s="4">
        <v>1</v>
      </c>
      <c r="L1328" s="4">
        <v>9</v>
      </c>
      <c r="M1328" s="4">
        <v>5</v>
      </c>
      <c r="N1328" s="5">
        <v>-3.5</v>
      </c>
      <c r="O1328" s="7">
        <f t="shared" si="160"/>
        <v>4</v>
      </c>
      <c r="P1328" s="7">
        <f t="shared" si="161"/>
        <v>2</v>
      </c>
      <c r="Q1328" s="7">
        <f t="shared" si="162"/>
        <v>4</v>
      </c>
      <c r="R1328" s="7">
        <f t="shared" si="163"/>
        <v>10</v>
      </c>
      <c r="S1328" s="8">
        <f t="shared" si="164"/>
        <v>89.6</v>
      </c>
      <c r="T1328" s="7" t="str">
        <f t="shared" si="165"/>
        <v>C - Entwicklungspotenzial</v>
      </c>
      <c r="U1328" s="4">
        <f>ROUND(((E1328-Hilfswerte!$B$20)/Hilfswerte!$B$21)+((F1328-Hilfswerte!$B$22)/Hilfswerte!$B$23)+((G1328-Hilfswerte!$B$24)/Hilfswerte!$B$25)+0.1*INDEX(Hilfswerte!$B$4:$B$15,MATCH(C1328,Hilfswerte!$A$4:$A$15,0)),2)</f>
        <v>0.77</v>
      </c>
      <c r="V1328" s="4">
        <f>ROUND(SQRT((((E1328-Hilfswerte!$B$20)/Hilfswerte!$B$21)-Hilfswerte!$B$28)^2+(((F1328-Hilfswerte!$B$22)/Hilfswerte!$B$23)-Hilfswerte!$B$29)^2+(((G1328-Hilfswerte!$B$24)/Hilfswerte!$B$25)-Hilfswerte!$B$30)^2),3)</f>
        <v>1.401</v>
      </c>
      <c r="W1328" s="4">
        <f>ROUND(E1328*Hilfswerte!$B$31,0)</f>
        <v>3494</v>
      </c>
      <c r="X1328" s="4">
        <f t="shared" si="166"/>
        <v>0</v>
      </c>
      <c r="Y1328" s="4" t="str">
        <f>IF(T1328="A - Top-Kunde","bereits Top-Kunde",IF(AND(V1328&lt;=Hilfswerte!$B$34,H1328&lt;0.5*W1328),"Hoch",IF(AND(V1328&lt;=Hilfswerte!$B$35,H1328&lt;0.7*W1328),"Mittel","Niedrig")))</f>
        <v>Niedrig</v>
      </c>
      <c r="Z1328" s="4">
        <f t="shared" si="167"/>
        <v>8.5</v>
      </c>
      <c r="AA1328" s="4" t="str">
        <f>IF(J1328&gt;365,"Bereits abgewandert (Segment D)",IF(Z1328&gt;=Hilfswerte!$B$38,"Rot - akut gefaehrdet",IF(Z1328&gt;=Hilfswerte!$B$39,"Gelb - beobachten","Gruen - stabil")))</f>
        <v>Gruen - stabil</v>
      </c>
    </row>
    <row r="1329" spans="1:27" ht="15" customHeight="1" x14ac:dyDescent="0.25">
      <c r="A1329" s="4" t="s">
        <v>1673</v>
      </c>
      <c r="B1329" s="4" t="s">
        <v>569</v>
      </c>
      <c r="C1329" s="4" t="s">
        <v>38</v>
      </c>
      <c r="D1329" s="4" t="s">
        <v>30</v>
      </c>
      <c r="E1329" s="4">
        <v>237</v>
      </c>
      <c r="F1329" s="5">
        <v>99.1</v>
      </c>
      <c r="G1329" s="5">
        <v>18.600000000000001</v>
      </c>
      <c r="H1329" s="6">
        <v>34360</v>
      </c>
      <c r="I1329" s="4">
        <v>2</v>
      </c>
      <c r="J1329" s="4">
        <v>66</v>
      </c>
      <c r="K1329" s="4">
        <v>0</v>
      </c>
      <c r="L1329" s="4">
        <v>-2</v>
      </c>
      <c r="M1329" s="4">
        <v>5</v>
      </c>
      <c r="N1329" s="5">
        <v>30.6</v>
      </c>
      <c r="O1329" s="7">
        <f t="shared" si="160"/>
        <v>4</v>
      </c>
      <c r="P1329" s="7">
        <f t="shared" si="161"/>
        <v>2</v>
      </c>
      <c r="Q1329" s="7">
        <f t="shared" si="162"/>
        <v>5</v>
      </c>
      <c r="R1329" s="7">
        <f t="shared" si="163"/>
        <v>11</v>
      </c>
      <c r="S1329" s="8">
        <f t="shared" si="164"/>
        <v>125.3</v>
      </c>
      <c r="T1329" s="7" t="str">
        <f t="shared" si="165"/>
        <v>A - Top-Kunde</v>
      </c>
      <c r="U1329" s="4">
        <f>ROUND(((E1329-Hilfswerte!$B$20)/Hilfswerte!$B$21)+((F1329-Hilfswerte!$B$22)/Hilfswerte!$B$23)+((G1329-Hilfswerte!$B$24)/Hilfswerte!$B$25)+0.1*INDEX(Hilfswerte!$B$4:$B$15,MATCH(C1329,Hilfswerte!$A$4:$A$15,0)),2)</f>
        <v>3.46</v>
      </c>
      <c r="V1329" s="4">
        <f>ROUND(SQRT((((E1329-Hilfswerte!$B$20)/Hilfswerte!$B$21)-Hilfswerte!$B$28)^2+(((F1329-Hilfswerte!$B$22)/Hilfswerte!$B$23)-Hilfswerte!$B$29)^2+(((G1329-Hilfswerte!$B$24)/Hilfswerte!$B$25)-Hilfswerte!$B$30)^2),3)</f>
        <v>1.6419999999999999</v>
      </c>
      <c r="W1329" s="4">
        <f>ROUND(E1329*Hilfswerte!$B$31,0)</f>
        <v>48714</v>
      </c>
      <c r="X1329" s="4">
        <f t="shared" si="166"/>
        <v>14354</v>
      </c>
      <c r="Y1329" s="4" t="str">
        <f>IF(T1329="A - Top-Kunde","bereits Top-Kunde",IF(AND(V1329&lt;=Hilfswerte!$B$34,H1329&lt;0.5*W1329),"Hoch",IF(AND(V1329&lt;=Hilfswerte!$B$35,H1329&lt;0.7*W1329),"Mittel","Niedrig")))</f>
        <v>bereits Top-Kunde</v>
      </c>
      <c r="Z1329" s="4">
        <f t="shared" si="167"/>
        <v>3.3</v>
      </c>
      <c r="AA1329" s="4" t="str">
        <f>IF(J1329&gt;365,"Bereits abgewandert (Segment D)",IF(Z1329&gt;=Hilfswerte!$B$38,"Rot - akut gefaehrdet",IF(Z1329&gt;=Hilfswerte!$B$39,"Gelb - beobachten","Gruen - stabil")))</f>
        <v>Gruen - stabil</v>
      </c>
    </row>
    <row r="1330" spans="1:27" ht="15" customHeight="1" x14ac:dyDescent="0.25">
      <c r="A1330" s="4" t="s">
        <v>1674</v>
      </c>
      <c r="B1330" s="4" t="s">
        <v>348</v>
      </c>
      <c r="C1330" s="4" t="s">
        <v>55</v>
      </c>
      <c r="D1330" s="4" t="s">
        <v>30</v>
      </c>
      <c r="E1330" s="4">
        <v>293</v>
      </c>
      <c r="F1330" s="5">
        <v>60.4</v>
      </c>
      <c r="G1330" s="5">
        <v>18.3</v>
      </c>
      <c r="H1330" s="6">
        <v>1930</v>
      </c>
      <c r="I1330" s="4">
        <v>5</v>
      </c>
      <c r="J1330" s="4">
        <v>38</v>
      </c>
      <c r="K1330" s="4">
        <v>0</v>
      </c>
      <c r="L1330" s="4">
        <v>18</v>
      </c>
      <c r="M1330" s="4">
        <v>6</v>
      </c>
      <c r="N1330" s="5">
        <v>10.8</v>
      </c>
      <c r="O1330" s="7">
        <f t="shared" si="160"/>
        <v>4</v>
      </c>
      <c r="P1330" s="7">
        <f t="shared" si="161"/>
        <v>5</v>
      </c>
      <c r="Q1330" s="7">
        <f t="shared" si="162"/>
        <v>3</v>
      </c>
      <c r="R1330" s="7">
        <f t="shared" si="163"/>
        <v>12</v>
      </c>
      <c r="S1330" s="8">
        <f t="shared" si="164"/>
        <v>120</v>
      </c>
      <c r="T1330" s="7" t="str">
        <f t="shared" si="165"/>
        <v>B - Kernkunde</v>
      </c>
      <c r="U1330" s="4">
        <f>ROUND(((E1330-Hilfswerte!$B$20)/Hilfswerte!$B$21)+((F1330-Hilfswerte!$B$22)/Hilfswerte!$B$23)+((G1330-Hilfswerte!$B$24)/Hilfswerte!$B$25)+0.1*INDEX(Hilfswerte!$B$4:$B$15,MATCH(C1330,Hilfswerte!$A$4:$A$15,0)),2)</f>
        <v>2.9</v>
      </c>
      <c r="V1330" s="4">
        <f>ROUND(SQRT((((E1330-Hilfswerte!$B$20)/Hilfswerte!$B$21)-Hilfswerte!$B$28)^2+(((F1330-Hilfswerte!$B$22)/Hilfswerte!$B$23)-Hilfswerte!$B$29)^2+(((G1330-Hilfswerte!$B$24)/Hilfswerte!$B$25)-Hilfswerte!$B$30)^2),3)</f>
        <v>1.3129999999999999</v>
      </c>
      <c r="W1330" s="4">
        <f>ROUND(E1330*Hilfswerte!$B$31,0)</f>
        <v>60225</v>
      </c>
      <c r="X1330" s="4">
        <f t="shared" si="166"/>
        <v>58295</v>
      </c>
      <c r="Y1330" s="4" t="str">
        <f>IF(T1330="A - Top-Kunde","bereits Top-Kunde",IF(AND(V1330&lt;=Hilfswerte!$B$34,H1330&lt;0.5*W1330),"Hoch",IF(AND(V1330&lt;=Hilfswerte!$B$35,H1330&lt;0.7*W1330),"Mittel","Niedrig")))</f>
        <v>Niedrig</v>
      </c>
      <c r="Z1330" s="4">
        <f t="shared" si="167"/>
        <v>5.5</v>
      </c>
      <c r="AA1330" s="4" t="str">
        <f>IF(J1330&gt;365,"Bereits abgewandert (Segment D)",IF(Z1330&gt;=Hilfswerte!$B$38,"Rot - akut gefaehrdet",IF(Z1330&gt;=Hilfswerte!$B$39,"Gelb - beobachten","Gruen - stabil")))</f>
        <v>Gruen - stabil</v>
      </c>
    </row>
    <row r="1331" spans="1:27" ht="15" customHeight="1" x14ac:dyDescent="0.25">
      <c r="A1331" s="4" t="s">
        <v>1675</v>
      </c>
      <c r="B1331" s="4" t="s">
        <v>585</v>
      </c>
      <c r="C1331" s="4" t="s">
        <v>51</v>
      </c>
      <c r="D1331" s="4" t="s">
        <v>30</v>
      </c>
      <c r="E1331" s="4">
        <v>5</v>
      </c>
      <c r="F1331" s="5">
        <v>1.2</v>
      </c>
      <c r="G1331" s="5">
        <v>17.2</v>
      </c>
      <c r="H1331" s="6">
        <v>150</v>
      </c>
      <c r="I1331" s="4">
        <v>1</v>
      </c>
      <c r="J1331" s="4">
        <v>147</v>
      </c>
      <c r="K1331" s="4">
        <v>0</v>
      </c>
      <c r="L1331" s="4">
        <v>0</v>
      </c>
      <c r="M1331" s="4">
        <v>4</v>
      </c>
      <c r="N1331" s="5">
        <v>26.3</v>
      </c>
      <c r="O1331" s="7">
        <f t="shared" si="160"/>
        <v>3</v>
      </c>
      <c r="P1331" s="7">
        <f t="shared" si="161"/>
        <v>1</v>
      </c>
      <c r="Q1331" s="7">
        <f t="shared" si="162"/>
        <v>2</v>
      </c>
      <c r="R1331" s="7">
        <f t="shared" si="163"/>
        <v>6</v>
      </c>
      <c r="S1331" s="8">
        <f t="shared" si="164"/>
        <v>73.2</v>
      </c>
      <c r="T1331" s="7" t="str">
        <f t="shared" si="165"/>
        <v>C - Entwicklungspotenzial</v>
      </c>
      <c r="U1331" s="4">
        <f>ROUND(((E1331-Hilfswerte!$B$20)/Hilfswerte!$B$21)+((F1331-Hilfswerte!$B$22)/Hilfswerte!$B$23)+((G1331-Hilfswerte!$B$24)/Hilfswerte!$B$25)+0.1*INDEX(Hilfswerte!$B$4:$B$15,MATCH(C1331,Hilfswerte!$A$4:$A$15,0)),2)</f>
        <v>0.48</v>
      </c>
      <c r="V1331" s="4">
        <f>ROUND(SQRT((((E1331-Hilfswerte!$B$20)/Hilfswerte!$B$21)-Hilfswerte!$B$28)^2+(((F1331-Hilfswerte!$B$22)/Hilfswerte!$B$23)-Hilfswerte!$B$29)^2+(((G1331-Hilfswerte!$B$24)/Hilfswerte!$B$25)-Hilfswerte!$B$30)^2),3)</f>
        <v>1.3480000000000001</v>
      </c>
      <c r="W1331" s="4">
        <f>ROUND(E1331*Hilfswerte!$B$31,0)</f>
        <v>1028</v>
      </c>
      <c r="X1331" s="4">
        <f t="shared" si="166"/>
        <v>878</v>
      </c>
      <c r="Y1331" s="4" t="str">
        <f>IF(T1331="A - Top-Kunde","bereits Top-Kunde",IF(AND(V1331&lt;=Hilfswerte!$B$34,H1331&lt;0.5*W1331),"Hoch",IF(AND(V1331&lt;=Hilfswerte!$B$35,H1331&lt;0.7*W1331),"Mittel","Niedrig")))</f>
        <v>Niedrig</v>
      </c>
      <c r="Z1331" s="4">
        <f t="shared" si="167"/>
        <v>7.4</v>
      </c>
      <c r="AA1331" s="4" t="str">
        <f>IF(J1331&gt;365,"Bereits abgewandert (Segment D)",IF(Z1331&gt;=Hilfswerte!$B$38,"Rot - akut gefaehrdet",IF(Z1331&gt;=Hilfswerte!$B$39,"Gelb - beobachten","Gruen - stabil")))</f>
        <v>Gruen - stabil</v>
      </c>
    </row>
    <row r="1332" spans="1:27" ht="15" customHeight="1" x14ac:dyDescent="0.25">
      <c r="A1332" s="4" t="s">
        <v>1676</v>
      </c>
      <c r="B1332" s="4" t="s">
        <v>1243</v>
      </c>
      <c r="C1332" s="4" t="s">
        <v>38</v>
      </c>
      <c r="D1332" s="4" t="s">
        <v>30</v>
      </c>
      <c r="E1332" s="4">
        <v>28</v>
      </c>
      <c r="F1332" s="5">
        <v>7.6</v>
      </c>
      <c r="G1332" s="5">
        <v>12.9</v>
      </c>
      <c r="H1332" s="6">
        <v>1000</v>
      </c>
      <c r="I1332" s="4">
        <v>4</v>
      </c>
      <c r="J1332" s="4">
        <v>12</v>
      </c>
      <c r="K1332" s="4">
        <v>0</v>
      </c>
      <c r="L1332" s="4">
        <v>32</v>
      </c>
      <c r="M1332" s="4">
        <v>2</v>
      </c>
      <c r="N1332" s="5">
        <v>0</v>
      </c>
      <c r="O1332" s="7">
        <f t="shared" si="160"/>
        <v>5</v>
      </c>
      <c r="P1332" s="7">
        <f t="shared" si="161"/>
        <v>4</v>
      </c>
      <c r="Q1332" s="7">
        <f t="shared" si="162"/>
        <v>3</v>
      </c>
      <c r="R1332" s="7">
        <f t="shared" si="163"/>
        <v>12</v>
      </c>
      <c r="S1332" s="8">
        <f t="shared" si="164"/>
        <v>110.4</v>
      </c>
      <c r="T1332" s="7" t="str">
        <f t="shared" si="165"/>
        <v>B - Kernkunde</v>
      </c>
      <c r="U1332" s="4">
        <f>ROUND(((E1332-Hilfswerte!$B$20)/Hilfswerte!$B$21)+((F1332-Hilfswerte!$B$22)/Hilfswerte!$B$23)+((G1332-Hilfswerte!$B$24)/Hilfswerte!$B$25)+0.1*INDEX(Hilfswerte!$B$4:$B$15,MATCH(C1332,Hilfswerte!$A$4:$A$15,0)),2)</f>
        <v>0.01</v>
      </c>
      <c r="V1332" s="4">
        <f>ROUND(SQRT((((E1332-Hilfswerte!$B$20)/Hilfswerte!$B$21)-Hilfswerte!$B$28)^2+(((F1332-Hilfswerte!$B$22)/Hilfswerte!$B$23)-Hilfswerte!$B$29)^2+(((G1332-Hilfswerte!$B$24)/Hilfswerte!$B$25)-Hilfswerte!$B$30)^2),3)</f>
        <v>0.84899999999999998</v>
      </c>
      <c r="W1332" s="4">
        <f>ROUND(E1332*Hilfswerte!$B$31,0)</f>
        <v>5755</v>
      </c>
      <c r="X1332" s="4">
        <f t="shared" si="166"/>
        <v>4755</v>
      </c>
      <c r="Y1332" s="4" t="str">
        <f>IF(T1332="A - Top-Kunde","bereits Top-Kunde",IF(AND(V1332&lt;=Hilfswerte!$B$34,H1332&lt;0.5*W1332),"Hoch",IF(AND(V1332&lt;=Hilfswerte!$B$35,H1332&lt;0.7*W1332),"Mittel","Niedrig")))</f>
        <v>Mittel</v>
      </c>
      <c r="Z1332" s="4">
        <f t="shared" si="167"/>
        <v>7</v>
      </c>
      <c r="AA1332" s="4" t="str">
        <f>IF(J1332&gt;365,"Bereits abgewandert (Segment D)",IF(Z1332&gt;=Hilfswerte!$B$38,"Rot - akut gefaehrdet",IF(Z1332&gt;=Hilfswerte!$B$39,"Gelb - beobachten","Gruen - stabil")))</f>
        <v>Gruen - stabil</v>
      </c>
    </row>
    <row r="1333" spans="1:27" ht="15" customHeight="1" x14ac:dyDescent="0.25">
      <c r="A1333" s="4" t="s">
        <v>1677</v>
      </c>
      <c r="B1333" s="4" t="s">
        <v>346</v>
      </c>
      <c r="C1333" s="4" t="s">
        <v>47</v>
      </c>
      <c r="D1333" s="4" t="s">
        <v>30</v>
      </c>
      <c r="E1333" s="4">
        <v>47</v>
      </c>
      <c r="F1333" s="5">
        <v>24</v>
      </c>
      <c r="G1333" s="5">
        <v>0.5</v>
      </c>
      <c r="H1333" s="6">
        <v>6120</v>
      </c>
      <c r="I1333" s="4">
        <v>6</v>
      </c>
      <c r="J1333" s="4">
        <v>8</v>
      </c>
      <c r="K1333" s="4">
        <v>1</v>
      </c>
      <c r="L1333" s="4">
        <v>-5</v>
      </c>
      <c r="M1333" s="4">
        <v>4</v>
      </c>
      <c r="N1333" s="5">
        <v>13.6</v>
      </c>
      <c r="O1333" s="7">
        <f t="shared" si="160"/>
        <v>5</v>
      </c>
      <c r="P1333" s="7">
        <f t="shared" si="161"/>
        <v>5</v>
      </c>
      <c r="Q1333" s="7">
        <f t="shared" si="162"/>
        <v>4</v>
      </c>
      <c r="R1333" s="7">
        <f t="shared" si="163"/>
        <v>14</v>
      </c>
      <c r="S1333" s="8">
        <f t="shared" si="164"/>
        <v>140.80000000000001</v>
      </c>
      <c r="T1333" s="7" t="str">
        <f t="shared" si="165"/>
        <v>A - Top-Kunde</v>
      </c>
      <c r="U1333" s="4">
        <f>ROUND(((E1333-Hilfswerte!$B$20)/Hilfswerte!$B$21)+((F1333-Hilfswerte!$B$22)/Hilfswerte!$B$23)+((G1333-Hilfswerte!$B$24)/Hilfswerte!$B$25)+0.1*INDEX(Hilfswerte!$B$4:$B$15,MATCH(C1333,Hilfswerte!$A$4:$A$15,0)),2)</f>
        <v>-1.84</v>
      </c>
      <c r="V1333" s="4">
        <f>ROUND(SQRT((((E1333-Hilfswerte!$B$20)/Hilfswerte!$B$21)-Hilfswerte!$B$28)^2+(((F1333-Hilfswerte!$B$22)/Hilfswerte!$B$23)-Hilfswerte!$B$29)^2+(((G1333-Hilfswerte!$B$24)/Hilfswerte!$B$25)-Hilfswerte!$B$30)^2),3)</f>
        <v>1.794</v>
      </c>
      <c r="W1333" s="4">
        <f>ROUND(E1333*Hilfswerte!$B$31,0)</f>
        <v>9661</v>
      </c>
      <c r="X1333" s="4">
        <f t="shared" si="166"/>
        <v>3541</v>
      </c>
      <c r="Y1333" s="4" t="str">
        <f>IF(T1333="A - Top-Kunde","bereits Top-Kunde",IF(AND(V1333&lt;=Hilfswerte!$B$34,H1333&lt;0.5*W1333),"Hoch",IF(AND(V1333&lt;=Hilfswerte!$B$35,H1333&lt;0.7*W1333),"Mittel","Niedrig")))</f>
        <v>bereits Top-Kunde</v>
      </c>
      <c r="Z1333" s="4">
        <f t="shared" si="167"/>
        <v>3.4</v>
      </c>
      <c r="AA1333" s="4" t="str">
        <f>IF(J1333&gt;365,"Bereits abgewandert (Segment D)",IF(Z1333&gt;=Hilfswerte!$B$38,"Rot - akut gefaehrdet",IF(Z1333&gt;=Hilfswerte!$B$39,"Gelb - beobachten","Gruen - stabil")))</f>
        <v>Gruen - stabil</v>
      </c>
    </row>
    <row r="1334" spans="1:27" ht="15" customHeight="1" x14ac:dyDescent="0.25">
      <c r="A1334" s="4" t="s">
        <v>1678</v>
      </c>
      <c r="B1334" s="4" t="s">
        <v>50</v>
      </c>
      <c r="C1334" s="4" t="s">
        <v>84</v>
      </c>
      <c r="D1334" s="4" t="s">
        <v>30</v>
      </c>
      <c r="E1334" s="4">
        <v>64</v>
      </c>
      <c r="F1334" s="5">
        <v>10.1</v>
      </c>
      <c r="G1334" s="5">
        <v>13.9</v>
      </c>
      <c r="H1334" s="6">
        <v>3210</v>
      </c>
      <c r="I1334" s="4">
        <v>3</v>
      </c>
      <c r="J1334" s="4">
        <v>9</v>
      </c>
      <c r="K1334" s="4">
        <v>1</v>
      </c>
      <c r="L1334" s="4">
        <v>4</v>
      </c>
      <c r="M1334" s="4">
        <v>1</v>
      </c>
      <c r="N1334" s="5">
        <v>14.1</v>
      </c>
      <c r="O1334" s="7">
        <f t="shared" si="160"/>
        <v>5</v>
      </c>
      <c r="P1334" s="7">
        <f t="shared" si="161"/>
        <v>3</v>
      </c>
      <c r="Q1334" s="7">
        <f t="shared" si="162"/>
        <v>4</v>
      </c>
      <c r="R1334" s="7">
        <f t="shared" si="163"/>
        <v>12</v>
      </c>
      <c r="S1334" s="8">
        <f t="shared" si="164"/>
        <v>119.9</v>
      </c>
      <c r="T1334" s="7" t="str">
        <f t="shared" si="165"/>
        <v>B - Kernkunde</v>
      </c>
      <c r="U1334" s="4">
        <f>ROUND(((E1334-Hilfswerte!$B$20)/Hilfswerte!$B$21)+((F1334-Hilfswerte!$B$22)/Hilfswerte!$B$23)+((G1334-Hilfswerte!$B$24)/Hilfswerte!$B$25)+0.1*INDEX(Hilfswerte!$B$4:$B$15,MATCH(C1334,Hilfswerte!$A$4:$A$15,0)),2)</f>
        <v>0.03</v>
      </c>
      <c r="V1334" s="4">
        <f>ROUND(SQRT((((E1334-Hilfswerte!$B$20)/Hilfswerte!$B$21)-Hilfswerte!$B$28)^2+(((F1334-Hilfswerte!$B$22)/Hilfswerte!$B$23)-Hilfswerte!$B$29)^2+(((G1334-Hilfswerte!$B$24)/Hilfswerte!$B$25)-Hilfswerte!$B$30)^2),3)</f>
        <v>0.79</v>
      </c>
      <c r="W1334" s="4">
        <f>ROUND(E1334*Hilfswerte!$B$31,0)</f>
        <v>13155</v>
      </c>
      <c r="X1334" s="4">
        <f t="shared" si="166"/>
        <v>9945</v>
      </c>
      <c r="Y1334" s="4" t="str">
        <f>IF(T1334="A - Top-Kunde","bereits Top-Kunde",IF(AND(V1334&lt;=Hilfswerte!$B$34,H1334&lt;0.5*W1334),"Hoch",IF(AND(V1334&lt;=Hilfswerte!$B$35,H1334&lt;0.7*W1334),"Mittel","Niedrig")))</f>
        <v>Hoch</v>
      </c>
      <c r="Z1334" s="4">
        <f t="shared" si="167"/>
        <v>4.3</v>
      </c>
      <c r="AA1334" s="4" t="str">
        <f>IF(J1334&gt;365,"Bereits abgewandert (Segment D)",IF(Z1334&gt;=Hilfswerte!$B$38,"Rot - akut gefaehrdet",IF(Z1334&gt;=Hilfswerte!$B$39,"Gelb - beobachten","Gruen - stabil")))</f>
        <v>Gruen - stabil</v>
      </c>
    </row>
    <row r="1335" spans="1:27" ht="15" customHeight="1" x14ac:dyDescent="0.25">
      <c r="A1335" s="4" t="s">
        <v>1679</v>
      </c>
      <c r="B1335" s="4" t="s">
        <v>676</v>
      </c>
      <c r="C1335" s="4" t="s">
        <v>65</v>
      </c>
      <c r="D1335" s="4" t="s">
        <v>30</v>
      </c>
      <c r="E1335" s="4">
        <v>153</v>
      </c>
      <c r="F1335" s="5">
        <v>68.8</v>
      </c>
      <c r="G1335" s="5">
        <v>10.5</v>
      </c>
      <c r="H1335" s="6">
        <v>8820</v>
      </c>
      <c r="I1335" s="4">
        <v>2</v>
      </c>
      <c r="J1335" s="4">
        <v>16</v>
      </c>
      <c r="K1335" s="4">
        <v>0</v>
      </c>
      <c r="L1335" s="4">
        <v>27</v>
      </c>
      <c r="M1335" s="4">
        <v>1</v>
      </c>
      <c r="N1335" s="5">
        <v>-33.4</v>
      </c>
      <c r="O1335" s="7">
        <f t="shared" si="160"/>
        <v>5</v>
      </c>
      <c r="P1335" s="7">
        <f t="shared" si="161"/>
        <v>2</v>
      </c>
      <c r="Q1335" s="7">
        <f t="shared" si="162"/>
        <v>5</v>
      </c>
      <c r="R1335" s="7">
        <f t="shared" si="163"/>
        <v>12</v>
      </c>
      <c r="S1335" s="8">
        <f t="shared" si="164"/>
        <v>95.2</v>
      </c>
      <c r="T1335" s="7" t="str">
        <f t="shared" si="165"/>
        <v>C - Entwicklungspotenzial</v>
      </c>
      <c r="U1335" s="4">
        <f>ROUND(((E1335-Hilfswerte!$B$20)/Hilfswerte!$B$21)+((F1335-Hilfswerte!$B$22)/Hilfswerte!$B$23)+((G1335-Hilfswerte!$B$24)/Hilfswerte!$B$25)+0.1*INDEX(Hilfswerte!$B$4:$B$15,MATCH(C1335,Hilfswerte!$A$4:$A$15,0)),2)</f>
        <v>0.87</v>
      </c>
      <c r="V1335" s="4">
        <f>ROUND(SQRT((((E1335-Hilfswerte!$B$20)/Hilfswerte!$B$21)-Hilfswerte!$B$28)^2+(((F1335-Hilfswerte!$B$22)/Hilfswerte!$B$23)-Hilfswerte!$B$29)^2+(((G1335-Hilfswerte!$B$24)/Hilfswerte!$B$25)-Hilfswerte!$B$30)^2),3)</f>
        <v>0.57599999999999996</v>
      </c>
      <c r="W1335" s="4">
        <f>ROUND(E1335*Hilfswerte!$B$31,0)</f>
        <v>31449</v>
      </c>
      <c r="X1335" s="4">
        <f t="shared" si="166"/>
        <v>22629</v>
      </c>
      <c r="Y1335" s="4" t="str">
        <f>IF(T1335="A - Top-Kunde","bereits Top-Kunde",IF(AND(V1335&lt;=Hilfswerte!$B$34,H1335&lt;0.5*W1335),"Hoch",IF(AND(V1335&lt;=Hilfswerte!$B$35,H1335&lt;0.7*W1335),"Mittel","Niedrig")))</f>
        <v>Hoch</v>
      </c>
      <c r="Z1335" s="4">
        <f t="shared" si="167"/>
        <v>19.600000000000001</v>
      </c>
      <c r="AA1335" s="4" t="str">
        <f>IF(J1335&gt;365,"Bereits abgewandert (Segment D)",IF(Z1335&gt;=Hilfswerte!$B$38,"Rot - akut gefaehrdet",IF(Z1335&gt;=Hilfswerte!$B$39,"Gelb - beobachten","Gruen - stabil")))</f>
        <v>Gelb - beobachten</v>
      </c>
    </row>
    <row r="1336" spans="1:27" ht="15" customHeight="1" x14ac:dyDescent="0.25">
      <c r="A1336" s="4" t="s">
        <v>1680</v>
      </c>
      <c r="B1336" s="4" t="s">
        <v>71</v>
      </c>
      <c r="C1336" s="4" t="s">
        <v>84</v>
      </c>
      <c r="D1336" s="4" t="s">
        <v>30</v>
      </c>
      <c r="E1336" s="4">
        <v>534</v>
      </c>
      <c r="F1336" s="5">
        <v>88.9</v>
      </c>
      <c r="G1336" s="5">
        <v>17.7</v>
      </c>
      <c r="H1336" s="6">
        <v>22060</v>
      </c>
      <c r="I1336" s="4">
        <v>1</v>
      </c>
      <c r="J1336" s="4">
        <v>44</v>
      </c>
      <c r="K1336" s="4">
        <v>0</v>
      </c>
      <c r="L1336" s="4">
        <v>15</v>
      </c>
      <c r="M1336" s="4">
        <v>2</v>
      </c>
      <c r="N1336" s="5">
        <v>23</v>
      </c>
      <c r="O1336" s="7">
        <f t="shared" si="160"/>
        <v>4</v>
      </c>
      <c r="P1336" s="7">
        <f t="shared" si="161"/>
        <v>1</v>
      </c>
      <c r="Q1336" s="7">
        <f t="shared" si="162"/>
        <v>5</v>
      </c>
      <c r="R1336" s="7">
        <f t="shared" si="163"/>
        <v>10</v>
      </c>
      <c r="S1336" s="8">
        <f t="shared" si="164"/>
        <v>107</v>
      </c>
      <c r="T1336" s="7" t="str">
        <f t="shared" si="165"/>
        <v>B - Kernkunde</v>
      </c>
      <c r="U1336" s="4">
        <f>ROUND(((E1336-Hilfswerte!$B$20)/Hilfswerte!$B$21)+((F1336-Hilfswerte!$B$22)/Hilfswerte!$B$23)+((G1336-Hilfswerte!$B$24)/Hilfswerte!$B$25)+0.1*INDEX(Hilfswerte!$B$4:$B$15,MATCH(C1336,Hilfswerte!$A$4:$A$15,0)),2)</f>
        <v>4.0599999999999996</v>
      </c>
      <c r="V1336" s="4">
        <f>ROUND(SQRT((((E1336-Hilfswerte!$B$20)/Hilfswerte!$B$21)-Hilfswerte!$B$28)^2+(((F1336-Hilfswerte!$B$22)/Hilfswerte!$B$23)-Hilfswerte!$B$29)^2+(((G1336-Hilfswerte!$B$24)/Hilfswerte!$B$25)-Hilfswerte!$B$30)^2),3)</f>
        <v>2.0920000000000001</v>
      </c>
      <c r="W1336" s="4">
        <f>ROUND(E1336*Hilfswerte!$B$31,0)</f>
        <v>109762</v>
      </c>
      <c r="X1336" s="4">
        <f t="shared" si="166"/>
        <v>87702</v>
      </c>
      <c r="Y1336" s="4" t="str">
        <f>IF(T1336="A - Top-Kunde","bereits Top-Kunde",IF(AND(V1336&lt;=Hilfswerte!$B$34,H1336&lt;0.5*W1336),"Hoch",IF(AND(V1336&lt;=Hilfswerte!$B$35,H1336&lt;0.7*W1336),"Mittel","Niedrig")))</f>
        <v>Niedrig</v>
      </c>
      <c r="Z1336" s="4">
        <f t="shared" si="167"/>
        <v>5.2</v>
      </c>
      <c r="AA1336" s="4" t="str">
        <f>IF(J1336&gt;365,"Bereits abgewandert (Segment D)",IF(Z1336&gt;=Hilfswerte!$B$38,"Rot - akut gefaehrdet",IF(Z1336&gt;=Hilfswerte!$B$39,"Gelb - beobachten","Gruen - stabil")))</f>
        <v>Gruen - stabil</v>
      </c>
    </row>
    <row r="1337" spans="1:27" ht="15" customHeight="1" x14ac:dyDescent="0.25">
      <c r="A1337" s="4" t="s">
        <v>1681</v>
      </c>
      <c r="B1337" s="4" t="s">
        <v>314</v>
      </c>
      <c r="C1337" s="4" t="s">
        <v>62</v>
      </c>
      <c r="D1337" s="4" t="s">
        <v>30</v>
      </c>
      <c r="E1337" s="4">
        <v>196</v>
      </c>
      <c r="F1337" s="5">
        <v>26.7</v>
      </c>
      <c r="G1337" s="5">
        <v>0.6</v>
      </c>
      <c r="H1337" s="6">
        <v>0</v>
      </c>
      <c r="I1337" s="4">
        <v>0</v>
      </c>
      <c r="J1337" s="4">
        <v>588</v>
      </c>
      <c r="K1337" s="4">
        <v>0</v>
      </c>
      <c r="L1337" s="4">
        <v>-4</v>
      </c>
      <c r="M1337" s="4">
        <v>0</v>
      </c>
      <c r="N1337" s="5">
        <v>-82.4</v>
      </c>
      <c r="O1337" s="7">
        <f t="shared" si="160"/>
        <v>1</v>
      </c>
      <c r="P1337" s="7">
        <f t="shared" si="161"/>
        <v>1</v>
      </c>
      <c r="Q1337" s="7">
        <f t="shared" si="162"/>
        <v>1</v>
      </c>
      <c r="R1337" s="7">
        <f t="shared" si="163"/>
        <v>3</v>
      </c>
      <c r="S1337" s="8">
        <f t="shared" si="164"/>
        <v>-11.2</v>
      </c>
      <c r="T1337" s="7" t="str">
        <f t="shared" si="165"/>
        <v>D - Abwanderungsrisiko</v>
      </c>
      <c r="U1337" s="4">
        <f>ROUND(((E1337-Hilfswerte!$B$20)/Hilfswerte!$B$21)+((F1337-Hilfswerte!$B$22)/Hilfswerte!$B$23)+((G1337-Hilfswerte!$B$24)/Hilfswerte!$B$25)+0.1*INDEX(Hilfswerte!$B$4:$B$15,MATCH(C1337,Hilfswerte!$A$4:$A$15,0)),2)</f>
        <v>-0.81</v>
      </c>
      <c r="V1337" s="4">
        <f>ROUND(SQRT((((E1337-Hilfswerte!$B$20)/Hilfswerte!$B$21)-Hilfswerte!$B$28)^2+(((F1337-Hilfswerte!$B$22)/Hilfswerte!$B$23)-Hilfswerte!$B$29)^2+(((G1337-Hilfswerte!$B$24)/Hilfswerte!$B$25)-Hilfswerte!$B$30)^2),3)</f>
        <v>1.7010000000000001</v>
      </c>
      <c r="W1337" s="4">
        <f>ROUND(E1337*Hilfswerte!$B$31,0)</f>
        <v>40287</v>
      </c>
      <c r="X1337" s="4">
        <f t="shared" si="166"/>
        <v>40287</v>
      </c>
      <c r="Y1337" s="4" t="str">
        <f>IF(T1337="A - Top-Kunde","bereits Top-Kunde",IF(AND(V1337&lt;=Hilfswerte!$B$34,H1337&lt;0.5*W1337),"Hoch",IF(AND(V1337&lt;=Hilfswerte!$B$35,H1337&lt;0.7*W1337),"Mittel","Niedrig")))</f>
        <v>Niedrig</v>
      </c>
      <c r="Z1337" s="4">
        <f t="shared" si="167"/>
        <v>62.4</v>
      </c>
      <c r="AA1337" s="4" t="str">
        <f>IF(J1337&gt;365,"Bereits abgewandert (Segment D)",IF(Z1337&gt;=Hilfswerte!$B$38,"Rot - akut gefaehrdet",IF(Z1337&gt;=Hilfswerte!$B$39,"Gelb - beobachten","Gruen - stabil")))</f>
        <v>Bereits abgewandert (Segment D)</v>
      </c>
    </row>
    <row r="1338" spans="1:27" ht="15" customHeight="1" x14ac:dyDescent="0.25">
      <c r="A1338" s="4" t="s">
        <v>1682</v>
      </c>
      <c r="B1338" s="4" t="s">
        <v>900</v>
      </c>
      <c r="C1338" s="4" t="s">
        <v>89</v>
      </c>
      <c r="D1338" s="4" t="s">
        <v>178</v>
      </c>
      <c r="E1338" s="4">
        <v>304</v>
      </c>
      <c r="F1338" s="5">
        <v>40.5</v>
      </c>
      <c r="G1338" s="5">
        <v>14.1</v>
      </c>
      <c r="H1338" s="6">
        <v>8070</v>
      </c>
      <c r="I1338" s="4">
        <v>2</v>
      </c>
      <c r="J1338" s="4">
        <v>180</v>
      </c>
      <c r="K1338" s="4">
        <v>0</v>
      </c>
      <c r="L1338" s="4">
        <v>7</v>
      </c>
      <c r="M1338" s="4">
        <v>2</v>
      </c>
      <c r="N1338" s="5">
        <v>42.5</v>
      </c>
      <c r="O1338" s="7">
        <f t="shared" si="160"/>
        <v>3</v>
      </c>
      <c r="P1338" s="7">
        <f t="shared" si="161"/>
        <v>2</v>
      </c>
      <c r="Q1338" s="7">
        <f t="shared" si="162"/>
        <v>5</v>
      </c>
      <c r="R1338" s="7">
        <f t="shared" si="163"/>
        <v>10</v>
      </c>
      <c r="S1338" s="8">
        <f t="shared" si="164"/>
        <v>119.2</v>
      </c>
      <c r="T1338" s="7" t="str">
        <f t="shared" si="165"/>
        <v>B - Kernkunde</v>
      </c>
      <c r="U1338" s="4">
        <f>ROUND(((E1338-Hilfswerte!$B$20)/Hilfswerte!$B$21)+((F1338-Hilfswerte!$B$22)/Hilfswerte!$B$23)+((G1338-Hilfswerte!$B$24)/Hilfswerte!$B$25)+0.1*INDEX(Hilfswerte!$B$4:$B$15,MATCH(C1338,Hilfswerte!$A$4:$A$15,0)),2)</f>
        <v>1.92</v>
      </c>
      <c r="V1338" s="4">
        <f>ROUND(SQRT((((E1338-Hilfswerte!$B$20)/Hilfswerte!$B$21)-Hilfswerte!$B$28)^2+(((F1338-Hilfswerte!$B$22)/Hilfswerte!$B$23)-Hilfswerte!$B$29)^2+(((G1338-Hilfswerte!$B$24)/Hilfswerte!$B$25)-Hilfswerte!$B$30)^2),3)</f>
        <v>0.745</v>
      </c>
      <c r="W1338" s="4">
        <f>ROUND(E1338*Hilfswerte!$B$31,0)</f>
        <v>62486</v>
      </c>
      <c r="X1338" s="4">
        <f t="shared" si="166"/>
        <v>54416</v>
      </c>
      <c r="Y1338" s="4" t="str">
        <f>IF(T1338="A - Top-Kunde","bereits Top-Kunde",IF(AND(V1338&lt;=Hilfswerte!$B$34,H1338&lt;0.5*W1338),"Hoch",IF(AND(V1338&lt;=Hilfswerte!$B$35,H1338&lt;0.7*W1338),"Mittel","Niedrig")))</f>
        <v>Hoch</v>
      </c>
      <c r="Z1338" s="4">
        <f t="shared" si="167"/>
        <v>10.4</v>
      </c>
      <c r="AA1338" s="4" t="str">
        <f>IF(J1338&gt;365,"Bereits abgewandert (Segment D)",IF(Z1338&gt;=Hilfswerte!$B$38,"Rot - akut gefaehrdet",IF(Z1338&gt;=Hilfswerte!$B$39,"Gelb - beobachten","Gruen - stabil")))</f>
        <v>Gruen - stabil</v>
      </c>
    </row>
    <row r="1339" spans="1:27" ht="15" customHeight="1" x14ac:dyDescent="0.25">
      <c r="A1339" s="4" t="s">
        <v>1683</v>
      </c>
      <c r="B1339" s="4" t="s">
        <v>148</v>
      </c>
      <c r="C1339" s="4" t="s">
        <v>84</v>
      </c>
      <c r="D1339" s="4" t="s">
        <v>48</v>
      </c>
      <c r="E1339" s="4">
        <v>68</v>
      </c>
      <c r="F1339" s="5">
        <v>11.9</v>
      </c>
      <c r="G1339" s="5">
        <v>5.9</v>
      </c>
      <c r="H1339" s="6">
        <v>2470</v>
      </c>
      <c r="I1339" s="4">
        <v>2</v>
      </c>
      <c r="J1339" s="4">
        <v>2</v>
      </c>
      <c r="K1339" s="4">
        <v>0</v>
      </c>
      <c r="L1339" s="4">
        <v>12</v>
      </c>
      <c r="M1339" s="4">
        <v>5</v>
      </c>
      <c r="N1339" s="5">
        <v>20.3</v>
      </c>
      <c r="O1339" s="7">
        <f t="shared" si="160"/>
        <v>5</v>
      </c>
      <c r="P1339" s="7">
        <f t="shared" si="161"/>
        <v>2</v>
      </c>
      <c r="Q1339" s="7">
        <f t="shared" si="162"/>
        <v>3</v>
      </c>
      <c r="R1339" s="7">
        <f t="shared" si="163"/>
        <v>10</v>
      </c>
      <c r="S1339" s="8">
        <f t="shared" si="164"/>
        <v>106.6</v>
      </c>
      <c r="T1339" s="7" t="str">
        <f t="shared" si="165"/>
        <v>B - Kernkunde</v>
      </c>
      <c r="U1339" s="4">
        <f>ROUND(((E1339-Hilfswerte!$B$20)/Hilfswerte!$B$21)+((F1339-Hilfswerte!$B$22)/Hilfswerte!$B$23)+((G1339-Hilfswerte!$B$24)/Hilfswerte!$B$25)+0.1*INDEX(Hilfswerte!$B$4:$B$15,MATCH(C1339,Hilfswerte!$A$4:$A$15,0)),2)</f>
        <v>-1.19</v>
      </c>
      <c r="V1339" s="4">
        <f>ROUND(SQRT((((E1339-Hilfswerte!$B$20)/Hilfswerte!$B$21)-Hilfswerte!$B$28)^2+(((F1339-Hilfswerte!$B$22)/Hilfswerte!$B$23)-Hilfswerte!$B$29)^2+(((G1339-Hilfswerte!$B$24)/Hilfswerte!$B$25)-Hilfswerte!$B$30)^2),3)</f>
        <v>1.052</v>
      </c>
      <c r="W1339" s="4">
        <f>ROUND(E1339*Hilfswerte!$B$31,0)</f>
        <v>13977</v>
      </c>
      <c r="X1339" s="4">
        <f t="shared" si="166"/>
        <v>11507</v>
      </c>
      <c r="Y1339" s="4" t="str">
        <f>IF(T1339="A - Top-Kunde","bereits Top-Kunde",IF(AND(V1339&lt;=Hilfswerte!$B$34,H1339&lt;0.5*W1339),"Hoch",IF(AND(V1339&lt;=Hilfswerte!$B$35,H1339&lt;0.7*W1339),"Mittel","Niedrig")))</f>
        <v>Mittel</v>
      </c>
      <c r="Z1339" s="4">
        <f t="shared" si="167"/>
        <v>2.5</v>
      </c>
      <c r="AA1339" s="4" t="str">
        <f>IF(J1339&gt;365,"Bereits abgewandert (Segment D)",IF(Z1339&gt;=Hilfswerte!$B$38,"Rot - akut gefaehrdet",IF(Z1339&gt;=Hilfswerte!$B$39,"Gelb - beobachten","Gruen - stabil")))</f>
        <v>Gruen - stabil</v>
      </c>
    </row>
    <row r="1340" spans="1:27" ht="15" customHeight="1" x14ac:dyDescent="0.25">
      <c r="A1340" s="4" t="s">
        <v>1684</v>
      </c>
      <c r="B1340" s="4" t="s">
        <v>144</v>
      </c>
      <c r="C1340" s="4" t="s">
        <v>29</v>
      </c>
      <c r="D1340" s="4" t="s">
        <v>30</v>
      </c>
      <c r="E1340" s="4">
        <v>66</v>
      </c>
      <c r="F1340" s="5">
        <v>11.6</v>
      </c>
      <c r="G1340" s="5">
        <v>1.5</v>
      </c>
      <c r="H1340" s="6">
        <v>2380</v>
      </c>
      <c r="I1340" s="4">
        <v>2</v>
      </c>
      <c r="J1340" s="4">
        <v>283</v>
      </c>
      <c r="K1340" s="4">
        <v>0</v>
      </c>
      <c r="L1340" s="4">
        <v>-4</v>
      </c>
      <c r="M1340" s="4">
        <v>3</v>
      </c>
      <c r="N1340" s="5">
        <v>-40.799999999999997</v>
      </c>
      <c r="O1340" s="7">
        <f t="shared" si="160"/>
        <v>2</v>
      </c>
      <c r="P1340" s="7">
        <f t="shared" si="161"/>
        <v>2</v>
      </c>
      <c r="Q1340" s="7">
        <f t="shared" si="162"/>
        <v>3</v>
      </c>
      <c r="R1340" s="7">
        <f t="shared" si="163"/>
        <v>7</v>
      </c>
      <c r="S1340" s="8">
        <f t="shared" si="164"/>
        <v>49.6</v>
      </c>
      <c r="T1340" s="7" t="str">
        <f t="shared" si="165"/>
        <v>C - Entwicklungspotenzial</v>
      </c>
      <c r="U1340" s="4">
        <f>ROUND(((E1340-Hilfswerte!$B$20)/Hilfswerte!$B$21)+((F1340-Hilfswerte!$B$22)/Hilfswerte!$B$23)+((G1340-Hilfswerte!$B$24)/Hilfswerte!$B$25)+0.1*INDEX(Hilfswerte!$B$4:$B$15,MATCH(C1340,Hilfswerte!$A$4:$A$15,0)),2)</f>
        <v>-1.64</v>
      </c>
      <c r="V1340" s="4">
        <f>ROUND(SQRT((((E1340-Hilfswerte!$B$20)/Hilfswerte!$B$21)-Hilfswerte!$B$28)^2+(((F1340-Hilfswerte!$B$22)/Hilfswerte!$B$23)-Hilfswerte!$B$29)^2+(((G1340-Hilfswerte!$B$24)/Hilfswerte!$B$25)-Hilfswerte!$B$30)^2),3)</f>
        <v>1.669</v>
      </c>
      <c r="W1340" s="4">
        <f>ROUND(E1340*Hilfswerte!$B$31,0)</f>
        <v>13566</v>
      </c>
      <c r="X1340" s="4">
        <f t="shared" si="166"/>
        <v>11186</v>
      </c>
      <c r="Y1340" s="4" t="str">
        <f>IF(T1340="A - Top-Kunde","bereits Top-Kunde",IF(AND(V1340&lt;=Hilfswerte!$B$34,H1340&lt;0.5*W1340),"Hoch",IF(AND(V1340&lt;=Hilfswerte!$B$35,H1340&lt;0.7*W1340),"Mittel","Niedrig")))</f>
        <v>Niedrig</v>
      </c>
      <c r="Z1340" s="4">
        <f t="shared" si="167"/>
        <v>30.5</v>
      </c>
      <c r="AA1340" s="4" t="str">
        <f>IF(J1340&gt;365,"Bereits abgewandert (Segment D)",IF(Z1340&gt;=Hilfswerte!$B$38,"Rot - akut gefaehrdet",IF(Z1340&gt;=Hilfswerte!$B$39,"Gelb - beobachten","Gruen - stabil")))</f>
        <v>Rot - akut gefaehrdet</v>
      </c>
    </row>
    <row r="1341" spans="1:27" ht="15" customHeight="1" x14ac:dyDescent="0.25">
      <c r="A1341" s="4" t="s">
        <v>1685</v>
      </c>
      <c r="B1341" s="4" t="s">
        <v>388</v>
      </c>
      <c r="C1341" s="4" t="s">
        <v>65</v>
      </c>
      <c r="D1341" s="4" t="s">
        <v>52</v>
      </c>
      <c r="E1341" s="4">
        <v>111</v>
      </c>
      <c r="F1341" s="5">
        <v>46</v>
      </c>
      <c r="G1341" s="5">
        <v>4.4000000000000004</v>
      </c>
      <c r="H1341" s="6">
        <v>5110</v>
      </c>
      <c r="I1341" s="4">
        <v>3</v>
      </c>
      <c r="J1341" s="4">
        <v>54</v>
      </c>
      <c r="K1341" s="4">
        <v>1</v>
      </c>
      <c r="L1341" s="4">
        <v>25</v>
      </c>
      <c r="M1341" s="4">
        <v>4</v>
      </c>
      <c r="N1341" s="5">
        <v>-11.5</v>
      </c>
      <c r="O1341" s="7">
        <f t="shared" si="160"/>
        <v>4</v>
      </c>
      <c r="P1341" s="7">
        <f t="shared" si="161"/>
        <v>3</v>
      </c>
      <c r="Q1341" s="7">
        <f t="shared" si="162"/>
        <v>4</v>
      </c>
      <c r="R1341" s="7">
        <f t="shared" si="163"/>
        <v>11</v>
      </c>
      <c r="S1341" s="8">
        <f t="shared" si="164"/>
        <v>90.8</v>
      </c>
      <c r="T1341" s="7" t="str">
        <f t="shared" si="165"/>
        <v>C - Entwicklungspotenzial</v>
      </c>
      <c r="U1341" s="4">
        <f>ROUND(((E1341-Hilfswerte!$B$20)/Hilfswerte!$B$21)+((F1341-Hilfswerte!$B$22)/Hilfswerte!$B$23)+((G1341-Hilfswerte!$B$24)/Hilfswerte!$B$25)+0.1*INDEX(Hilfswerte!$B$4:$B$15,MATCH(C1341,Hilfswerte!$A$4:$A$15,0)),2)</f>
        <v>-0.69</v>
      </c>
      <c r="V1341" s="4">
        <f>ROUND(SQRT((((E1341-Hilfswerte!$B$20)/Hilfswerte!$B$21)-Hilfswerte!$B$28)^2+(((F1341-Hilfswerte!$B$22)/Hilfswerte!$B$23)-Hilfswerte!$B$29)^2+(((G1341-Hilfswerte!$B$24)/Hilfswerte!$B$25)-Hilfswerte!$B$30)^2),3)</f>
        <v>1.1180000000000001</v>
      </c>
      <c r="W1341" s="4">
        <f>ROUND(E1341*Hilfswerte!$B$31,0)</f>
        <v>22816</v>
      </c>
      <c r="X1341" s="4">
        <f t="shared" si="166"/>
        <v>17706</v>
      </c>
      <c r="Y1341" s="4" t="str">
        <f>IF(T1341="A - Top-Kunde","bereits Top-Kunde",IF(AND(V1341&lt;=Hilfswerte!$B$34,H1341&lt;0.5*W1341),"Hoch",IF(AND(V1341&lt;=Hilfswerte!$B$35,H1341&lt;0.7*W1341),"Mittel","Niedrig")))</f>
        <v>Mittel</v>
      </c>
      <c r="Z1341" s="4">
        <f t="shared" si="167"/>
        <v>15.3</v>
      </c>
      <c r="AA1341" s="4" t="str">
        <f>IF(J1341&gt;365,"Bereits abgewandert (Segment D)",IF(Z1341&gt;=Hilfswerte!$B$38,"Rot - akut gefaehrdet",IF(Z1341&gt;=Hilfswerte!$B$39,"Gelb - beobachten","Gruen - stabil")))</f>
        <v>Gelb - beobachten</v>
      </c>
    </row>
    <row r="1342" spans="1:27" ht="15" customHeight="1" x14ac:dyDescent="0.25">
      <c r="A1342" s="4" t="s">
        <v>1686</v>
      </c>
      <c r="B1342" s="4" t="s">
        <v>402</v>
      </c>
      <c r="C1342" s="4" t="s">
        <v>38</v>
      </c>
      <c r="D1342" s="4" t="s">
        <v>56</v>
      </c>
      <c r="E1342" s="4">
        <v>32</v>
      </c>
      <c r="F1342" s="5">
        <v>7.6</v>
      </c>
      <c r="G1342" s="5">
        <v>10.6</v>
      </c>
      <c r="H1342" s="6">
        <v>1000</v>
      </c>
      <c r="I1342" s="4">
        <v>2</v>
      </c>
      <c r="J1342" s="4">
        <v>39</v>
      </c>
      <c r="K1342" s="4">
        <v>0</v>
      </c>
      <c r="L1342" s="4">
        <v>37</v>
      </c>
      <c r="M1342" s="4">
        <v>2</v>
      </c>
      <c r="N1342" s="5">
        <v>-3.8</v>
      </c>
      <c r="O1342" s="7">
        <f t="shared" si="160"/>
        <v>4</v>
      </c>
      <c r="P1342" s="7">
        <f t="shared" si="161"/>
        <v>2</v>
      </c>
      <c r="Q1342" s="7">
        <f t="shared" si="162"/>
        <v>3</v>
      </c>
      <c r="R1342" s="7">
        <f t="shared" si="163"/>
        <v>9</v>
      </c>
      <c r="S1342" s="8">
        <f t="shared" si="164"/>
        <v>77</v>
      </c>
      <c r="T1342" s="7" t="str">
        <f t="shared" si="165"/>
        <v>C - Entwicklungspotenzial</v>
      </c>
      <c r="U1342" s="4">
        <f>ROUND(((E1342-Hilfswerte!$B$20)/Hilfswerte!$B$21)+((F1342-Hilfswerte!$B$22)/Hilfswerte!$B$23)+((G1342-Hilfswerte!$B$24)/Hilfswerte!$B$25)+0.1*INDEX(Hilfswerte!$B$4:$B$15,MATCH(C1342,Hilfswerte!$A$4:$A$15,0)),2)</f>
        <v>-0.34</v>
      </c>
      <c r="V1342" s="4">
        <f>ROUND(SQRT((((E1342-Hilfswerte!$B$20)/Hilfswerte!$B$21)-Hilfswerte!$B$28)^2+(((F1342-Hilfswerte!$B$22)/Hilfswerte!$B$23)-Hilfswerte!$B$29)^2+(((G1342-Hilfswerte!$B$24)/Hilfswerte!$B$25)-Hilfswerte!$B$30)^2),3)</f>
        <v>0.79900000000000004</v>
      </c>
      <c r="W1342" s="4">
        <f>ROUND(E1342*Hilfswerte!$B$31,0)</f>
        <v>6577</v>
      </c>
      <c r="X1342" s="4">
        <f t="shared" si="166"/>
        <v>5577</v>
      </c>
      <c r="Y1342" s="4" t="str">
        <f>IF(T1342="A - Top-Kunde","bereits Top-Kunde",IF(AND(V1342&lt;=Hilfswerte!$B$34,H1342&lt;0.5*W1342),"Hoch",IF(AND(V1342&lt;=Hilfswerte!$B$35,H1342&lt;0.7*W1342),"Mittel","Niedrig")))</f>
        <v>Hoch</v>
      </c>
      <c r="Z1342" s="4">
        <f t="shared" si="167"/>
        <v>10.9</v>
      </c>
      <c r="AA1342" s="4" t="str">
        <f>IF(J1342&gt;365,"Bereits abgewandert (Segment D)",IF(Z1342&gt;=Hilfswerte!$B$38,"Rot - akut gefaehrdet",IF(Z1342&gt;=Hilfswerte!$B$39,"Gelb - beobachten","Gruen - stabil")))</f>
        <v>Gruen - stabil</v>
      </c>
    </row>
    <row r="1343" spans="1:27" ht="15" customHeight="1" x14ac:dyDescent="0.25">
      <c r="A1343" s="4" t="s">
        <v>1687</v>
      </c>
      <c r="B1343" s="4" t="s">
        <v>304</v>
      </c>
      <c r="C1343" s="4" t="s">
        <v>29</v>
      </c>
      <c r="D1343" s="4" t="s">
        <v>30</v>
      </c>
      <c r="E1343" s="4">
        <v>255</v>
      </c>
      <c r="F1343" s="5">
        <v>66.2</v>
      </c>
      <c r="G1343" s="5">
        <v>11.5</v>
      </c>
      <c r="H1343" s="6">
        <v>125360</v>
      </c>
      <c r="I1343" s="4">
        <v>6</v>
      </c>
      <c r="J1343" s="4">
        <v>10</v>
      </c>
      <c r="K1343" s="4">
        <v>0</v>
      </c>
      <c r="L1343" s="4">
        <v>-4</v>
      </c>
      <c r="M1343" s="4">
        <v>4</v>
      </c>
      <c r="N1343" s="5">
        <v>-7.3</v>
      </c>
      <c r="O1343" s="7">
        <f t="shared" si="160"/>
        <v>5</v>
      </c>
      <c r="P1343" s="7">
        <f t="shared" si="161"/>
        <v>5</v>
      </c>
      <c r="Q1343" s="7">
        <f t="shared" si="162"/>
        <v>5</v>
      </c>
      <c r="R1343" s="7">
        <f t="shared" si="163"/>
        <v>15</v>
      </c>
      <c r="S1343" s="8">
        <f t="shared" si="164"/>
        <v>146.4</v>
      </c>
      <c r="T1343" s="7" t="str">
        <f t="shared" si="165"/>
        <v>A - Top-Kunde</v>
      </c>
      <c r="U1343" s="4">
        <f>ROUND(((E1343-Hilfswerte!$B$20)/Hilfswerte!$B$21)+((F1343-Hilfswerte!$B$22)/Hilfswerte!$B$23)+((G1343-Hilfswerte!$B$24)/Hilfswerte!$B$25)+0.1*INDEX(Hilfswerte!$B$4:$B$15,MATCH(C1343,Hilfswerte!$A$4:$A$15,0)),2)</f>
        <v>1.74</v>
      </c>
      <c r="V1343" s="4">
        <f>ROUND(SQRT((((E1343-Hilfswerte!$B$20)/Hilfswerte!$B$21)-Hilfswerte!$B$28)^2+(((F1343-Hilfswerte!$B$22)/Hilfswerte!$B$23)-Hilfswerte!$B$29)^2+(((G1343-Hilfswerte!$B$24)/Hilfswerte!$B$25)-Hilfswerte!$B$30)^2),3)</f>
        <v>0.63900000000000001</v>
      </c>
      <c r="W1343" s="4">
        <f>ROUND(E1343*Hilfswerte!$B$31,0)</f>
        <v>52414</v>
      </c>
      <c r="X1343" s="4">
        <f t="shared" si="166"/>
        <v>0</v>
      </c>
      <c r="Y1343" s="4" t="str">
        <f>IF(T1343="A - Top-Kunde","bereits Top-Kunde",IF(AND(V1343&lt;=Hilfswerte!$B$34,H1343&lt;0.5*W1343),"Hoch",IF(AND(V1343&lt;=Hilfswerte!$B$35,H1343&lt;0.7*W1343),"Mittel","Niedrig")))</f>
        <v>bereits Top-Kunde</v>
      </c>
      <c r="Z1343" s="4">
        <f t="shared" si="167"/>
        <v>3.4</v>
      </c>
      <c r="AA1343" s="4" t="str">
        <f>IF(J1343&gt;365,"Bereits abgewandert (Segment D)",IF(Z1343&gt;=Hilfswerte!$B$38,"Rot - akut gefaehrdet",IF(Z1343&gt;=Hilfswerte!$B$39,"Gelb - beobachten","Gruen - stabil")))</f>
        <v>Gruen - stabil</v>
      </c>
    </row>
    <row r="1344" spans="1:27" ht="15" customHeight="1" x14ac:dyDescent="0.25">
      <c r="A1344" s="4" t="s">
        <v>1688</v>
      </c>
      <c r="B1344" s="4" t="s">
        <v>617</v>
      </c>
      <c r="C1344" s="4" t="s">
        <v>38</v>
      </c>
      <c r="D1344" s="4" t="s">
        <v>117</v>
      </c>
      <c r="E1344" s="4">
        <v>278</v>
      </c>
      <c r="F1344" s="5">
        <v>69.900000000000006</v>
      </c>
      <c r="G1344" s="5">
        <v>15.2</v>
      </c>
      <c r="H1344" s="6">
        <v>2240</v>
      </c>
      <c r="I1344" s="4">
        <v>1</v>
      </c>
      <c r="J1344" s="4">
        <v>325</v>
      </c>
      <c r="K1344" s="4">
        <v>0</v>
      </c>
      <c r="L1344" s="4">
        <v>0</v>
      </c>
      <c r="M1344" s="4">
        <v>5</v>
      </c>
      <c r="N1344" s="5">
        <v>31.6</v>
      </c>
      <c r="O1344" s="7">
        <f t="shared" si="160"/>
        <v>2</v>
      </c>
      <c r="P1344" s="7">
        <f t="shared" si="161"/>
        <v>1</v>
      </c>
      <c r="Q1344" s="7">
        <f t="shared" si="162"/>
        <v>3</v>
      </c>
      <c r="R1344" s="7">
        <f t="shared" si="163"/>
        <v>6</v>
      </c>
      <c r="S1344" s="8">
        <f t="shared" si="164"/>
        <v>75.8</v>
      </c>
      <c r="T1344" s="7" t="str">
        <f t="shared" si="165"/>
        <v>C - Entwicklungspotenzial</v>
      </c>
      <c r="U1344" s="4">
        <f>ROUND(((E1344-Hilfswerte!$B$20)/Hilfswerte!$B$21)+((F1344-Hilfswerte!$B$22)/Hilfswerte!$B$23)+((G1344-Hilfswerte!$B$24)/Hilfswerte!$B$25)+0.1*INDEX(Hilfswerte!$B$4:$B$15,MATCH(C1344,Hilfswerte!$A$4:$A$15,0)),2)</f>
        <v>2.56</v>
      </c>
      <c r="V1344" s="4">
        <f>ROUND(SQRT((((E1344-Hilfswerte!$B$20)/Hilfswerte!$B$21)-Hilfswerte!$B$28)^2+(((F1344-Hilfswerte!$B$22)/Hilfswerte!$B$23)-Hilfswerte!$B$29)^2+(((G1344-Hilfswerte!$B$24)/Hilfswerte!$B$25)-Hilfswerte!$B$30)^2),3)</f>
        <v>0.98199999999999998</v>
      </c>
      <c r="W1344" s="4">
        <f>ROUND(E1344*Hilfswerte!$B$31,0)</f>
        <v>57142</v>
      </c>
      <c r="X1344" s="4">
        <f t="shared" si="166"/>
        <v>54902</v>
      </c>
      <c r="Y1344" s="4" t="str">
        <f>IF(T1344="A - Top-Kunde","bereits Top-Kunde",IF(AND(V1344&lt;=Hilfswerte!$B$34,H1344&lt;0.5*W1344),"Hoch",IF(AND(V1344&lt;=Hilfswerte!$B$35,H1344&lt;0.7*W1344),"Mittel","Niedrig")))</f>
        <v>Mittel</v>
      </c>
      <c r="Z1344" s="4">
        <f t="shared" si="167"/>
        <v>16.3</v>
      </c>
      <c r="AA1344" s="4" t="str">
        <f>IF(J1344&gt;365,"Bereits abgewandert (Segment D)",IF(Z1344&gt;=Hilfswerte!$B$38,"Rot - akut gefaehrdet",IF(Z1344&gt;=Hilfswerte!$B$39,"Gelb - beobachten","Gruen - stabil")))</f>
        <v>Gelb - beobachten</v>
      </c>
    </row>
    <row r="1345" spans="1:27" ht="15" customHeight="1" x14ac:dyDescent="0.25">
      <c r="A1345" s="4" t="s">
        <v>1689</v>
      </c>
      <c r="B1345" s="4" t="s">
        <v>337</v>
      </c>
      <c r="C1345" s="4" t="s">
        <v>38</v>
      </c>
      <c r="D1345" s="4" t="s">
        <v>30</v>
      </c>
      <c r="E1345" s="4">
        <v>56</v>
      </c>
      <c r="F1345" s="5">
        <v>12.8</v>
      </c>
      <c r="G1345" s="5">
        <v>14.5</v>
      </c>
      <c r="H1345" s="6">
        <v>5410</v>
      </c>
      <c r="I1345" s="4">
        <v>3</v>
      </c>
      <c r="J1345" s="4">
        <v>10</v>
      </c>
      <c r="K1345" s="4">
        <v>1</v>
      </c>
      <c r="L1345" s="4">
        <v>14</v>
      </c>
      <c r="M1345" s="4">
        <v>5</v>
      </c>
      <c r="N1345" s="5">
        <v>-14.4</v>
      </c>
      <c r="O1345" s="7">
        <f t="shared" si="160"/>
        <v>5</v>
      </c>
      <c r="P1345" s="7">
        <f t="shared" si="161"/>
        <v>3</v>
      </c>
      <c r="Q1345" s="7">
        <f t="shared" si="162"/>
        <v>4</v>
      </c>
      <c r="R1345" s="7">
        <f t="shared" si="163"/>
        <v>12</v>
      </c>
      <c r="S1345" s="8">
        <f t="shared" si="164"/>
        <v>102.6</v>
      </c>
      <c r="T1345" s="7" t="str">
        <f t="shared" si="165"/>
        <v>C - Entwicklungspotenzial</v>
      </c>
      <c r="U1345" s="4">
        <f>ROUND(((E1345-Hilfswerte!$B$20)/Hilfswerte!$B$21)+((F1345-Hilfswerte!$B$22)/Hilfswerte!$B$23)+((G1345-Hilfswerte!$B$24)/Hilfswerte!$B$25)+0.1*INDEX(Hilfswerte!$B$4:$B$15,MATCH(C1345,Hilfswerte!$A$4:$A$15,0)),2)</f>
        <v>0.47</v>
      </c>
      <c r="V1345" s="4">
        <f>ROUND(SQRT((((E1345-Hilfswerte!$B$20)/Hilfswerte!$B$21)-Hilfswerte!$B$28)^2+(((F1345-Hilfswerte!$B$22)/Hilfswerte!$B$23)-Hilfswerte!$B$29)^2+(((G1345-Hilfswerte!$B$24)/Hilfswerte!$B$25)-Hilfswerte!$B$30)^2),3)</f>
        <v>0.83699999999999997</v>
      </c>
      <c r="W1345" s="4">
        <f>ROUND(E1345*Hilfswerte!$B$31,0)</f>
        <v>11511</v>
      </c>
      <c r="X1345" s="4">
        <f t="shared" si="166"/>
        <v>6101</v>
      </c>
      <c r="Y1345" s="4" t="str">
        <f>IF(T1345="A - Top-Kunde","bereits Top-Kunde",IF(AND(V1345&lt;=Hilfswerte!$B$34,H1345&lt;0.5*W1345),"Hoch",IF(AND(V1345&lt;=Hilfswerte!$B$35,H1345&lt;0.7*W1345),"Mittel","Niedrig")))</f>
        <v>Hoch</v>
      </c>
      <c r="Z1345" s="4">
        <f t="shared" si="167"/>
        <v>12.1</v>
      </c>
      <c r="AA1345" s="4" t="str">
        <f>IF(J1345&gt;365,"Bereits abgewandert (Segment D)",IF(Z1345&gt;=Hilfswerte!$B$38,"Rot - akut gefaehrdet",IF(Z1345&gt;=Hilfswerte!$B$39,"Gelb - beobachten","Gruen - stabil")))</f>
        <v>Gruen - stabil</v>
      </c>
    </row>
    <row r="1346" spans="1:27" ht="15" customHeight="1" x14ac:dyDescent="0.25">
      <c r="A1346" s="4" t="s">
        <v>1690</v>
      </c>
      <c r="B1346" s="4" t="s">
        <v>395</v>
      </c>
      <c r="C1346" s="4" t="s">
        <v>51</v>
      </c>
      <c r="D1346" s="4" t="s">
        <v>30</v>
      </c>
      <c r="E1346" s="4">
        <v>49</v>
      </c>
      <c r="F1346" s="5">
        <v>6.9</v>
      </c>
      <c r="G1346" s="5">
        <v>18.8</v>
      </c>
      <c r="H1346" s="6">
        <v>8490</v>
      </c>
      <c r="I1346" s="4">
        <v>3</v>
      </c>
      <c r="J1346" s="4">
        <v>57</v>
      </c>
      <c r="K1346" s="4">
        <v>1</v>
      </c>
      <c r="L1346" s="4">
        <v>12</v>
      </c>
      <c r="M1346" s="4">
        <v>5</v>
      </c>
      <c r="N1346" s="5">
        <v>5.7</v>
      </c>
      <c r="O1346" s="7">
        <f t="shared" ref="O1346:O1409" si="168">IF(J1346&gt;365,1,IF(J1346&lt;=30,5,IF(J1346&lt;=90,4,IF(J1346&lt;=180,3,2))))</f>
        <v>4</v>
      </c>
      <c r="P1346" s="7">
        <f t="shared" ref="P1346:P1409" si="169">IF(I1346&gt;=5,5,IF(I1346&gt;=4,4,IF(I1346&gt;=3,3,IF(I1346&gt;=2,2,1))))</f>
        <v>3</v>
      </c>
      <c r="Q1346" s="7">
        <f t="shared" ref="Q1346:Q1409" si="170">IF(H1346&gt;=7500,5,IF(H1346&gt;=2500,4,IF(H1346&gt;=1000,3,IF(H1346&gt;=1,2,1))))</f>
        <v>5</v>
      </c>
      <c r="R1346" s="7">
        <f t="shared" ref="R1346:R1409" si="171">O1346+P1346+Q1346</f>
        <v>12</v>
      </c>
      <c r="S1346" s="8">
        <f t="shared" ref="S1346:S1409" si="172">ROUND(10*R1346+0.5*N1346-6*K1346-0.3*MAX(0,L1346),1)</f>
        <v>113.3</v>
      </c>
      <c r="T1346" s="7" t="str">
        <f t="shared" ref="T1346:T1409" si="173">IF(J1346&gt;365,"D - Abwanderungsrisiko",IF(S1346&gt;=125,"A - Top-Kunde",IF(S1346&gt;=105,"B - Kernkunde","C - Entwicklungspotenzial")))</f>
        <v>B - Kernkunde</v>
      </c>
      <c r="U1346" s="4">
        <f>ROUND(((E1346-Hilfswerte!$B$20)/Hilfswerte!$B$21)+((F1346-Hilfswerte!$B$22)/Hilfswerte!$B$23)+((G1346-Hilfswerte!$B$24)/Hilfswerte!$B$25)+0.1*INDEX(Hilfswerte!$B$4:$B$15,MATCH(C1346,Hilfswerte!$A$4:$A$15,0)),2)</f>
        <v>1.03</v>
      </c>
      <c r="V1346" s="4">
        <f>ROUND(SQRT((((E1346-Hilfswerte!$B$20)/Hilfswerte!$B$21)-Hilfswerte!$B$28)^2+(((F1346-Hilfswerte!$B$22)/Hilfswerte!$B$23)-Hilfswerte!$B$29)^2+(((G1346-Hilfswerte!$B$24)/Hilfswerte!$B$25)-Hilfswerte!$B$30)^2),3)</f>
        <v>1.42</v>
      </c>
      <c r="W1346" s="4">
        <f>ROUND(E1346*Hilfswerte!$B$31,0)</f>
        <v>10072</v>
      </c>
      <c r="X1346" s="4">
        <f t="shared" ref="X1346:X1409" si="174">MAX(0,W1346-H1346)</f>
        <v>1582</v>
      </c>
      <c r="Y1346" s="4" t="str">
        <f>IF(T1346="A - Top-Kunde","bereits Top-Kunde",IF(AND(V1346&lt;=Hilfswerte!$B$34,H1346&lt;0.5*W1346),"Hoch",IF(AND(V1346&lt;=Hilfswerte!$B$35,H1346&lt;0.7*W1346),"Mittel","Niedrig")))</f>
        <v>Niedrig</v>
      </c>
      <c r="Z1346" s="4">
        <f t="shared" ref="Z1346:Z1409" si="175">ROUND(0.4*MAX(0,-N1346)+3*K1346+0.2*MAX(0,L1346)+0.05*J1346,1)</f>
        <v>8.3000000000000007</v>
      </c>
      <c r="AA1346" s="4" t="str">
        <f>IF(J1346&gt;365,"Bereits abgewandert (Segment D)",IF(Z1346&gt;=Hilfswerte!$B$38,"Rot - akut gefaehrdet",IF(Z1346&gt;=Hilfswerte!$B$39,"Gelb - beobachten","Gruen - stabil")))</f>
        <v>Gruen - stabil</v>
      </c>
    </row>
    <row r="1347" spans="1:27" ht="15" customHeight="1" x14ac:dyDescent="0.25">
      <c r="A1347" s="4" t="s">
        <v>1691</v>
      </c>
      <c r="B1347" s="4" t="s">
        <v>551</v>
      </c>
      <c r="C1347" s="4" t="s">
        <v>65</v>
      </c>
      <c r="D1347" s="4" t="s">
        <v>30</v>
      </c>
      <c r="E1347" s="4">
        <v>31</v>
      </c>
      <c r="F1347" s="5">
        <v>6.7</v>
      </c>
      <c r="G1347" s="5">
        <v>5</v>
      </c>
      <c r="H1347" s="6">
        <v>7990</v>
      </c>
      <c r="I1347" s="4">
        <v>4</v>
      </c>
      <c r="J1347" s="4">
        <v>52</v>
      </c>
      <c r="K1347" s="4">
        <v>1</v>
      </c>
      <c r="L1347" s="4">
        <v>20</v>
      </c>
      <c r="M1347" s="4">
        <v>4</v>
      </c>
      <c r="N1347" s="5">
        <v>-5.8</v>
      </c>
      <c r="O1347" s="7">
        <f t="shared" si="168"/>
        <v>4</v>
      </c>
      <c r="P1347" s="7">
        <f t="shared" si="169"/>
        <v>4</v>
      </c>
      <c r="Q1347" s="7">
        <f t="shared" si="170"/>
        <v>5</v>
      </c>
      <c r="R1347" s="7">
        <f t="shared" si="171"/>
        <v>13</v>
      </c>
      <c r="S1347" s="8">
        <f t="shared" si="172"/>
        <v>115.1</v>
      </c>
      <c r="T1347" s="7" t="str">
        <f t="shared" si="173"/>
        <v>B - Kernkunde</v>
      </c>
      <c r="U1347" s="4">
        <f>ROUND(((E1347-Hilfswerte!$B$20)/Hilfswerte!$B$21)+((F1347-Hilfswerte!$B$22)/Hilfswerte!$B$23)+((G1347-Hilfswerte!$B$24)/Hilfswerte!$B$25)+0.1*INDEX(Hilfswerte!$B$4:$B$15,MATCH(C1347,Hilfswerte!$A$4:$A$15,0)),2)</f>
        <v>-1.64</v>
      </c>
      <c r="V1347" s="4">
        <f>ROUND(SQRT((((E1347-Hilfswerte!$B$20)/Hilfswerte!$B$21)-Hilfswerte!$B$28)^2+(((F1347-Hilfswerte!$B$22)/Hilfswerte!$B$23)-Hilfswerte!$B$29)^2+(((G1347-Hilfswerte!$B$24)/Hilfswerte!$B$25)-Hilfswerte!$B$30)^2),3)</f>
        <v>1.274</v>
      </c>
      <c r="W1347" s="4">
        <f>ROUND(E1347*Hilfswerte!$B$31,0)</f>
        <v>6372</v>
      </c>
      <c r="X1347" s="4">
        <f t="shared" si="174"/>
        <v>0</v>
      </c>
      <c r="Y1347" s="4" t="str">
        <f>IF(T1347="A - Top-Kunde","bereits Top-Kunde",IF(AND(V1347&lt;=Hilfswerte!$B$34,H1347&lt;0.5*W1347),"Hoch",IF(AND(V1347&lt;=Hilfswerte!$B$35,H1347&lt;0.7*W1347),"Mittel","Niedrig")))</f>
        <v>Niedrig</v>
      </c>
      <c r="Z1347" s="4">
        <f t="shared" si="175"/>
        <v>11.9</v>
      </c>
      <c r="AA1347" s="4" t="str">
        <f>IF(J1347&gt;365,"Bereits abgewandert (Segment D)",IF(Z1347&gt;=Hilfswerte!$B$38,"Rot - akut gefaehrdet",IF(Z1347&gt;=Hilfswerte!$B$39,"Gelb - beobachten","Gruen - stabil")))</f>
        <v>Gruen - stabil</v>
      </c>
    </row>
    <row r="1348" spans="1:27" ht="15" customHeight="1" x14ac:dyDescent="0.25">
      <c r="A1348" s="4" t="s">
        <v>1692</v>
      </c>
      <c r="B1348" s="4" t="s">
        <v>508</v>
      </c>
      <c r="C1348" s="4" t="s">
        <v>29</v>
      </c>
      <c r="D1348" s="4" t="s">
        <v>106</v>
      </c>
      <c r="E1348" s="4">
        <v>112</v>
      </c>
      <c r="F1348" s="5">
        <v>16.7</v>
      </c>
      <c r="G1348" s="5">
        <v>2.5</v>
      </c>
      <c r="H1348" s="6">
        <v>34050</v>
      </c>
      <c r="I1348" s="4">
        <v>4</v>
      </c>
      <c r="J1348" s="4">
        <v>8</v>
      </c>
      <c r="K1348" s="4">
        <v>0</v>
      </c>
      <c r="L1348" s="4">
        <v>-1</v>
      </c>
      <c r="M1348" s="4">
        <v>4</v>
      </c>
      <c r="N1348" s="5">
        <v>-17.100000000000001</v>
      </c>
      <c r="O1348" s="7">
        <f t="shared" si="168"/>
        <v>5</v>
      </c>
      <c r="P1348" s="7">
        <f t="shared" si="169"/>
        <v>4</v>
      </c>
      <c r="Q1348" s="7">
        <f t="shared" si="170"/>
        <v>5</v>
      </c>
      <c r="R1348" s="7">
        <f t="shared" si="171"/>
        <v>14</v>
      </c>
      <c r="S1348" s="8">
        <f t="shared" si="172"/>
        <v>131.5</v>
      </c>
      <c r="T1348" s="7" t="str">
        <f t="shared" si="173"/>
        <v>A - Top-Kunde</v>
      </c>
      <c r="U1348" s="4">
        <f>ROUND(((E1348-Hilfswerte!$B$20)/Hilfswerte!$B$21)+((F1348-Hilfswerte!$B$22)/Hilfswerte!$B$23)+((G1348-Hilfswerte!$B$24)/Hilfswerte!$B$25)+0.1*INDEX(Hilfswerte!$B$4:$B$15,MATCH(C1348,Hilfswerte!$A$4:$A$15,0)),2)</f>
        <v>-1.19</v>
      </c>
      <c r="V1348" s="4">
        <f>ROUND(SQRT((((E1348-Hilfswerte!$B$20)/Hilfswerte!$B$21)-Hilfswerte!$B$28)^2+(((F1348-Hilfswerte!$B$22)/Hilfswerte!$B$23)-Hilfswerte!$B$29)^2+(((G1348-Hilfswerte!$B$24)/Hilfswerte!$B$25)-Hilfswerte!$B$30)^2),3)</f>
        <v>1.4530000000000001</v>
      </c>
      <c r="W1348" s="4">
        <f>ROUND(E1348*Hilfswerte!$B$31,0)</f>
        <v>23021</v>
      </c>
      <c r="X1348" s="4">
        <f t="shared" si="174"/>
        <v>0</v>
      </c>
      <c r="Y1348" s="4" t="str">
        <f>IF(T1348="A - Top-Kunde","bereits Top-Kunde",IF(AND(V1348&lt;=Hilfswerte!$B$34,H1348&lt;0.5*W1348),"Hoch",IF(AND(V1348&lt;=Hilfswerte!$B$35,H1348&lt;0.7*W1348),"Mittel","Niedrig")))</f>
        <v>bereits Top-Kunde</v>
      </c>
      <c r="Z1348" s="4">
        <f t="shared" si="175"/>
        <v>7.2</v>
      </c>
      <c r="AA1348" s="4" t="str">
        <f>IF(J1348&gt;365,"Bereits abgewandert (Segment D)",IF(Z1348&gt;=Hilfswerte!$B$38,"Rot - akut gefaehrdet",IF(Z1348&gt;=Hilfswerte!$B$39,"Gelb - beobachten","Gruen - stabil")))</f>
        <v>Gruen - stabil</v>
      </c>
    </row>
    <row r="1349" spans="1:27" ht="15" customHeight="1" x14ac:dyDescent="0.25">
      <c r="A1349" s="4" t="s">
        <v>1693</v>
      </c>
      <c r="B1349" s="4" t="s">
        <v>520</v>
      </c>
      <c r="C1349" s="4" t="s">
        <v>38</v>
      </c>
      <c r="D1349" s="4" t="s">
        <v>30</v>
      </c>
      <c r="E1349" s="4">
        <v>41</v>
      </c>
      <c r="F1349" s="5">
        <v>8.1999999999999993</v>
      </c>
      <c r="G1349" s="5">
        <v>13.7</v>
      </c>
      <c r="H1349" s="6">
        <v>10340</v>
      </c>
      <c r="I1349" s="4">
        <v>4</v>
      </c>
      <c r="J1349" s="4">
        <v>47</v>
      </c>
      <c r="K1349" s="4">
        <v>1</v>
      </c>
      <c r="L1349" s="4">
        <v>21</v>
      </c>
      <c r="M1349" s="4">
        <v>5</v>
      </c>
      <c r="N1349" s="5">
        <v>-23.5</v>
      </c>
      <c r="O1349" s="7">
        <f t="shared" si="168"/>
        <v>4</v>
      </c>
      <c r="P1349" s="7">
        <f t="shared" si="169"/>
        <v>4</v>
      </c>
      <c r="Q1349" s="7">
        <f t="shared" si="170"/>
        <v>5</v>
      </c>
      <c r="R1349" s="7">
        <f t="shared" si="171"/>
        <v>13</v>
      </c>
      <c r="S1349" s="8">
        <f t="shared" si="172"/>
        <v>106</v>
      </c>
      <c r="T1349" s="7" t="str">
        <f t="shared" si="173"/>
        <v>B - Kernkunde</v>
      </c>
      <c r="U1349" s="4">
        <f>ROUND(((E1349-Hilfswerte!$B$20)/Hilfswerte!$B$21)+((F1349-Hilfswerte!$B$22)/Hilfswerte!$B$23)+((G1349-Hilfswerte!$B$24)/Hilfswerte!$B$25)+0.1*INDEX(Hilfswerte!$B$4:$B$15,MATCH(C1349,Hilfswerte!$A$4:$A$15,0)),2)</f>
        <v>0.2</v>
      </c>
      <c r="V1349" s="4">
        <f>ROUND(SQRT((((E1349-Hilfswerte!$B$20)/Hilfswerte!$B$21)-Hilfswerte!$B$28)^2+(((F1349-Hilfswerte!$B$22)/Hilfswerte!$B$23)-Hilfswerte!$B$29)^2+(((G1349-Hilfswerte!$B$24)/Hilfswerte!$B$25)-Hilfswerte!$B$30)^2),3)</f>
        <v>0.85499999999999998</v>
      </c>
      <c r="W1349" s="4">
        <f>ROUND(E1349*Hilfswerte!$B$31,0)</f>
        <v>8427</v>
      </c>
      <c r="X1349" s="4">
        <f t="shared" si="174"/>
        <v>0</v>
      </c>
      <c r="Y1349" s="4" t="str">
        <f>IF(T1349="A - Top-Kunde","bereits Top-Kunde",IF(AND(V1349&lt;=Hilfswerte!$B$34,H1349&lt;0.5*W1349),"Hoch",IF(AND(V1349&lt;=Hilfswerte!$B$35,H1349&lt;0.7*W1349),"Mittel","Niedrig")))</f>
        <v>Niedrig</v>
      </c>
      <c r="Z1349" s="4">
        <f t="shared" si="175"/>
        <v>19</v>
      </c>
      <c r="AA1349" s="4" t="str">
        <f>IF(J1349&gt;365,"Bereits abgewandert (Segment D)",IF(Z1349&gt;=Hilfswerte!$B$38,"Rot - akut gefaehrdet",IF(Z1349&gt;=Hilfswerte!$B$39,"Gelb - beobachten","Gruen - stabil")))</f>
        <v>Gelb - beobachten</v>
      </c>
    </row>
    <row r="1350" spans="1:27" ht="15" customHeight="1" x14ac:dyDescent="0.25">
      <c r="A1350" s="4" t="s">
        <v>1694</v>
      </c>
      <c r="B1350" s="4" t="s">
        <v>906</v>
      </c>
      <c r="C1350" s="4" t="s">
        <v>38</v>
      </c>
      <c r="D1350" s="4" t="s">
        <v>56</v>
      </c>
      <c r="E1350" s="4">
        <v>52</v>
      </c>
      <c r="F1350" s="5">
        <v>6.7</v>
      </c>
      <c r="G1350" s="5">
        <v>3.5</v>
      </c>
      <c r="H1350" s="6">
        <v>0</v>
      </c>
      <c r="I1350" s="4">
        <v>0</v>
      </c>
      <c r="J1350" s="4">
        <v>495</v>
      </c>
      <c r="K1350" s="4">
        <v>0</v>
      </c>
      <c r="L1350" s="4">
        <v>5</v>
      </c>
      <c r="M1350" s="4">
        <v>0</v>
      </c>
      <c r="N1350" s="5">
        <v>-89.8</v>
      </c>
      <c r="O1350" s="7">
        <f t="shared" si="168"/>
        <v>1</v>
      </c>
      <c r="P1350" s="7">
        <f t="shared" si="169"/>
        <v>1</v>
      </c>
      <c r="Q1350" s="7">
        <f t="shared" si="170"/>
        <v>1</v>
      </c>
      <c r="R1350" s="7">
        <f t="shared" si="171"/>
        <v>3</v>
      </c>
      <c r="S1350" s="8">
        <f t="shared" si="172"/>
        <v>-16.399999999999999</v>
      </c>
      <c r="T1350" s="7" t="str">
        <f t="shared" si="173"/>
        <v>D - Abwanderungsrisiko</v>
      </c>
      <c r="U1350" s="4">
        <f>ROUND(((E1350-Hilfswerte!$B$20)/Hilfswerte!$B$21)+((F1350-Hilfswerte!$B$22)/Hilfswerte!$B$23)+((G1350-Hilfswerte!$B$24)/Hilfswerte!$B$25)+0.1*INDEX(Hilfswerte!$B$4:$B$15,MATCH(C1350,Hilfswerte!$A$4:$A$15,0)),2)</f>
        <v>-1.4</v>
      </c>
      <c r="V1350" s="4">
        <f>ROUND(SQRT((((E1350-Hilfswerte!$B$20)/Hilfswerte!$B$21)-Hilfswerte!$B$28)^2+(((F1350-Hilfswerte!$B$22)/Hilfswerte!$B$23)-Hilfswerte!$B$29)^2+(((G1350-Hilfswerte!$B$24)/Hilfswerte!$B$25)-Hilfswerte!$B$30)^2),3)</f>
        <v>1.4330000000000001</v>
      </c>
      <c r="W1350" s="4">
        <f>ROUND(E1350*Hilfswerte!$B$31,0)</f>
        <v>10688</v>
      </c>
      <c r="X1350" s="4">
        <f t="shared" si="174"/>
        <v>10688</v>
      </c>
      <c r="Y1350" s="4" t="str">
        <f>IF(T1350="A - Top-Kunde","bereits Top-Kunde",IF(AND(V1350&lt;=Hilfswerte!$B$34,H1350&lt;0.5*W1350),"Hoch",IF(AND(V1350&lt;=Hilfswerte!$B$35,H1350&lt;0.7*W1350),"Mittel","Niedrig")))</f>
        <v>Niedrig</v>
      </c>
      <c r="Z1350" s="4">
        <f t="shared" si="175"/>
        <v>61.7</v>
      </c>
      <c r="AA1350" s="4" t="str">
        <f>IF(J1350&gt;365,"Bereits abgewandert (Segment D)",IF(Z1350&gt;=Hilfswerte!$B$38,"Rot - akut gefaehrdet",IF(Z1350&gt;=Hilfswerte!$B$39,"Gelb - beobachten","Gruen - stabil")))</f>
        <v>Bereits abgewandert (Segment D)</v>
      </c>
    </row>
    <row r="1351" spans="1:27" ht="15" customHeight="1" x14ac:dyDescent="0.25">
      <c r="A1351" s="4" t="s">
        <v>1695</v>
      </c>
      <c r="B1351" s="4" t="s">
        <v>83</v>
      </c>
      <c r="C1351" s="4" t="s">
        <v>29</v>
      </c>
      <c r="D1351" s="4" t="s">
        <v>30</v>
      </c>
      <c r="E1351" s="4">
        <v>18</v>
      </c>
      <c r="F1351" s="5">
        <v>5.9</v>
      </c>
      <c r="G1351" s="5">
        <v>0.7</v>
      </c>
      <c r="H1351" s="6">
        <v>3170</v>
      </c>
      <c r="I1351" s="4">
        <v>1</v>
      </c>
      <c r="J1351" s="4">
        <v>217</v>
      </c>
      <c r="K1351" s="4">
        <v>1</v>
      </c>
      <c r="L1351" s="4">
        <v>12</v>
      </c>
      <c r="M1351" s="4">
        <v>6</v>
      </c>
      <c r="N1351" s="5">
        <v>7.6</v>
      </c>
      <c r="O1351" s="7">
        <f t="shared" si="168"/>
        <v>2</v>
      </c>
      <c r="P1351" s="7">
        <f t="shared" si="169"/>
        <v>1</v>
      </c>
      <c r="Q1351" s="7">
        <f t="shared" si="170"/>
        <v>4</v>
      </c>
      <c r="R1351" s="7">
        <f t="shared" si="171"/>
        <v>7</v>
      </c>
      <c r="S1351" s="8">
        <f t="shared" si="172"/>
        <v>64.2</v>
      </c>
      <c r="T1351" s="7" t="str">
        <f t="shared" si="173"/>
        <v>C - Entwicklungspotenzial</v>
      </c>
      <c r="U1351" s="4">
        <f>ROUND(((E1351-Hilfswerte!$B$20)/Hilfswerte!$B$21)+((F1351-Hilfswerte!$B$22)/Hilfswerte!$B$23)+((G1351-Hilfswerte!$B$24)/Hilfswerte!$B$25)+0.1*INDEX(Hilfswerte!$B$4:$B$15,MATCH(C1351,Hilfswerte!$A$4:$A$15,0)),2)</f>
        <v>-2.08</v>
      </c>
      <c r="V1351" s="4">
        <f>ROUND(SQRT((((E1351-Hilfswerte!$B$20)/Hilfswerte!$B$21)-Hilfswerte!$B$28)^2+(((F1351-Hilfswerte!$B$22)/Hilfswerte!$B$23)-Hilfswerte!$B$29)^2+(((G1351-Hilfswerte!$B$24)/Hilfswerte!$B$25)-Hilfswerte!$B$30)^2),3)</f>
        <v>1.8759999999999999</v>
      </c>
      <c r="W1351" s="4">
        <f>ROUND(E1351*Hilfswerte!$B$31,0)</f>
        <v>3700</v>
      </c>
      <c r="X1351" s="4">
        <f t="shared" si="174"/>
        <v>530</v>
      </c>
      <c r="Y1351" s="4" t="str">
        <f>IF(T1351="A - Top-Kunde","bereits Top-Kunde",IF(AND(V1351&lt;=Hilfswerte!$B$34,H1351&lt;0.5*W1351),"Hoch",IF(AND(V1351&lt;=Hilfswerte!$B$35,H1351&lt;0.7*W1351),"Mittel","Niedrig")))</f>
        <v>Niedrig</v>
      </c>
      <c r="Z1351" s="4">
        <f t="shared" si="175"/>
        <v>16.3</v>
      </c>
      <c r="AA1351" s="4" t="str">
        <f>IF(J1351&gt;365,"Bereits abgewandert (Segment D)",IF(Z1351&gt;=Hilfswerte!$B$38,"Rot - akut gefaehrdet",IF(Z1351&gt;=Hilfswerte!$B$39,"Gelb - beobachten","Gruen - stabil")))</f>
        <v>Gelb - beobachten</v>
      </c>
    </row>
    <row r="1352" spans="1:27" ht="15" customHeight="1" x14ac:dyDescent="0.25">
      <c r="A1352" s="4" t="s">
        <v>1696</v>
      </c>
      <c r="B1352" s="4" t="s">
        <v>1697</v>
      </c>
      <c r="C1352" s="4" t="s">
        <v>74</v>
      </c>
      <c r="D1352" s="4" t="s">
        <v>106</v>
      </c>
      <c r="E1352" s="4">
        <v>284</v>
      </c>
      <c r="F1352" s="5">
        <v>80.900000000000006</v>
      </c>
      <c r="G1352" s="5">
        <v>21</v>
      </c>
      <c r="H1352" s="6">
        <v>19210</v>
      </c>
      <c r="I1352" s="4">
        <v>1</v>
      </c>
      <c r="J1352" s="4">
        <v>331</v>
      </c>
      <c r="K1352" s="4">
        <v>0</v>
      </c>
      <c r="L1352" s="4">
        <v>1</v>
      </c>
      <c r="M1352" s="4">
        <v>2</v>
      </c>
      <c r="N1352" s="5">
        <v>-15.5</v>
      </c>
      <c r="O1352" s="7">
        <f t="shared" si="168"/>
        <v>2</v>
      </c>
      <c r="P1352" s="7">
        <f t="shared" si="169"/>
        <v>1</v>
      </c>
      <c r="Q1352" s="7">
        <f t="shared" si="170"/>
        <v>5</v>
      </c>
      <c r="R1352" s="7">
        <f t="shared" si="171"/>
        <v>8</v>
      </c>
      <c r="S1352" s="8">
        <f t="shared" si="172"/>
        <v>72</v>
      </c>
      <c r="T1352" s="7" t="str">
        <f t="shared" si="173"/>
        <v>C - Entwicklungspotenzial</v>
      </c>
      <c r="U1352" s="4">
        <f>ROUND(((E1352-Hilfswerte!$B$20)/Hilfswerte!$B$21)+((F1352-Hilfswerte!$B$22)/Hilfswerte!$B$23)+((G1352-Hilfswerte!$B$24)/Hilfswerte!$B$25)+0.1*INDEX(Hilfswerte!$B$4:$B$15,MATCH(C1352,Hilfswerte!$A$4:$A$15,0)),2)</f>
        <v>3.35</v>
      </c>
      <c r="V1352" s="4">
        <f>ROUND(SQRT((((E1352-Hilfswerte!$B$20)/Hilfswerte!$B$21)-Hilfswerte!$B$28)^2+(((F1352-Hilfswerte!$B$22)/Hilfswerte!$B$23)-Hilfswerte!$B$29)^2+(((G1352-Hilfswerte!$B$24)/Hilfswerte!$B$25)-Hilfswerte!$B$30)^2),3)</f>
        <v>1.8089999999999999</v>
      </c>
      <c r="W1352" s="4">
        <f>ROUND(E1352*Hilfswerte!$B$31,0)</f>
        <v>58375</v>
      </c>
      <c r="X1352" s="4">
        <f t="shared" si="174"/>
        <v>39165</v>
      </c>
      <c r="Y1352" s="4" t="str">
        <f>IF(T1352="A - Top-Kunde","bereits Top-Kunde",IF(AND(V1352&lt;=Hilfswerte!$B$34,H1352&lt;0.5*W1352),"Hoch",IF(AND(V1352&lt;=Hilfswerte!$B$35,H1352&lt;0.7*W1352),"Mittel","Niedrig")))</f>
        <v>Niedrig</v>
      </c>
      <c r="Z1352" s="4">
        <f t="shared" si="175"/>
        <v>23</v>
      </c>
      <c r="AA1352" s="4" t="str">
        <f>IF(J1352&gt;365,"Bereits abgewandert (Segment D)",IF(Z1352&gt;=Hilfswerte!$B$38,"Rot - akut gefaehrdet",IF(Z1352&gt;=Hilfswerte!$B$39,"Gelb - beobachten","Gruen - stabil")))</f>
        <v>Rot - akut gefaehrdet</v>
      </c>
    </row>
    <row r="1353" spans="1:27" ht="15" customHeight="1" x14ac:dyDescent="0.25">
      <c r="A1353" s="4" t="s">
        <v>1698</v>
      </c>
      <c r="B1353" s="4" t="s">
        <v>249</v>
      </c>
      <c r="C1353" s="4" t="s">
        <v>33</v>
      </c>
      <c r="D1353" s="4" t="s">
        <v>30</v>
      </c>
      <c r="E1353" s="4">
        <v>75</v>
      </c>
      <c r="F1353" s="5">
        <v>15</v>
      </c>
      <c r="G1353" s="5">
        <v>4.7</v>
      </c>
      <c r="H1353" s="6">
        <v>7460</v>
      </c>
      <c r="I1353" s="4">
        <v>3</v>
      </c>
      <c r="J1353" s="4">
        <v>22</v>
      </c>
      <c r="K1353" s="4">
        <v>0</v>
      </c>
      <c r="L1353" s="4">
        <v>21</v>
      </c>
      <c r="M1353" s="4">
        <v>6</v>
      </c>
      <c r="N1353" s="5">
        <v>40.200000000000003</v>
      </c>
      <c r="O1353" s="7">
        <f t="shared" si="168"/>
        <v>5</v>
      </c>
      <c r="P1353" s="7">
        <f t="shared" si="169"/>
        <v>3</v>
      </c>
      <c r="Q1353" s="7">
        <f t="shared" si="170"/>
        <v>4</v>
      </c>
      <c r="R1353" s="7">
        <f t="shared" si="171"/>
        <v>12</v>
      </c>
      <c r="S1353" s="8">
        <f t="shared" si="172"/>
        <v>133.80000000000001</v>
      </c>
      <c r="T1353" s="7" t="str">
        <f t="shared" si="173"/>
        <v>A - Top-Kunde</v>
      </c>
      <c r="U1353" s="4">
        <f>ROUND(((E1353-Hilfswerte!$B$20)/Hilfswerte!$B$21)+((F1353-Hilfswerte!$B$22)/Hilfswerte!$B$23)+((G1353-Hilfswerte!$B$24)/Hilfswerte!$B$25)+0.1*INDEX(Hilfswerte!$B$4:$B$15,MATCH(C1353,Hilfswerte!$A$4:$A$15,0)),2)</f>
        <v>-1.27</v>
      </c>
      <c r="V1353" s="4">
        <f>ROUND(SQRT((((E1353-Hilfswerte!$B$20)/Hilfswerte!$B$21)-Hilfswerte!$B$28)^2+(((F1353-Hilfswerte!$B$22)/Hilfswerte!$B$23)-Hilfswerte!$B$29)^2+(((G1353-Hilfswerte!$B$24)/Hilfswerte!$B$25)-Hilfswerte!$B$30)^2),3)</f>
        <v>1.18</v>
      </c>
      <c r="W1353" s="4">
        <f>ROUND(E1353*Hilfswerte!$B$31,0)</f>
        <v>15416</v>
      </c>
      <c r="X1353" s="4">
        <f t="shared" si="174"/>
        <v>7956</v>
      </c>
      <c r="Y1353" s="4" t="str">
        <f>IF(T1353="A - Top-Kunde","bereits Top-Kunde",IF(AND(V1353&lt;=Hilfswerte!$B$34,H1353&lt;0.5*W1353),"Hoch",IF(AND(V1353&lt;=Hilfswerte!$B$35,H1353&lt;0.7*W1353),"Mittel","Niedrig")))</f>
        <v>bereits Top-Kunde</v>
      </c>
      <c r="Z1353" s="4">
        <f t="shared" si="175"/>
        <v>5.3</v>
      </c>
      <c r="AA1353" s="4" t="str">
        <f>IF(J1353&gt;365,"Bereits abgewandert (Segment D)",IF(Z1353&gt;=Hilfswerte!$B$38,"Rot - akut gefaehrdet",IF(Z1353&gt;=Hilfswerte!$B$39,"Gelb - beobachten","Gruen - stabil")))</f>
        <v>Gruen - stabil</v>
      </c>
    </row>
    <row r="1354" spans="1:27" ht="15" customHeight="1" x14ac:dyDescent="0.25">
      <c r="A1354" s="4" t="s">
        <v>1699</v>
      </c>
      <c r="B1354" s="4" t="s">
        <v>623</v>
      </c>
      <c r="C1354" s="4" t="s">
        <v>29</v>
      </c>
      <c r="D1354" s="4" t="s">
        <v>93</v>
      </c>
      <c r="E1354" s="4">
        <v>51</v>
      </c>
      <c r="F1354" s="5">
        <v>9.5</v>
      </c>
      <c r="G1354" s="5">
        <v>16.899999999999999</v>
      </c>
      <c r="H1354" s="6">
        <v>0</v>
      </c>
      <c r="I1354" s="4">
        <v>0</v>
      </c>
      <c r="J1354" s="4">
        <v>377</v>
      </c>
      <c r="K1354" s="4">
        <v>0</v>
      </c>
      <c r="L1354" s="4">
        <v>-5</v>
      </c>
      <c r="M1354" s="4">
        <v>0</v>
      </c>
      <c r="N1354" s="5">
        <v>-41.8</v>
      </c>
      <c r="O1354" s="7">
        <f t="shared" si="168"/>
        <v>1</v>
      </c>
      <c r="P1354" s="7">
        <f t="shared" si="169"/>
        <v>1</v>
      </c>
      <c r="Q1354" s="7">
        <f t="shared" si="170"/>
        <v>1</v>
      </c>
      <c r="R1354" s="7">
        <f t="shared" si="171"/>
        <v>3</v>
      </c>
      <c r="S1354" s="8">
        <f t="shared" si="172"/>
        <v>9.1</v>
      </c>
      <c r="T1354" s="7" t="str">
        <f t="shared" si="173"/>
        <v>D - Abwanderungsrisiko</v>
      </c>
      <c r="U1354" s="4">
        <f>ROUND(((E1354-Hilfswerte!$B$20)/Hilfswerte!$B$21)+((F1354-Hilfswerte!$B$22)/Hilfswerte!$B$23)+((G1354-Hilfswerte!$B$24)/Hilfswerte!$B$25)+0.1*INDEX(Hilfswerte!$B$4:$B$15,MATCH(C1354,Hilfswerte!$A$4:$A$15,0)),2)</f>
        <v>0.7</v>
      </c>
      <c r="V1354" s="4">
        <f>ROUND(SQRT((((E1354-Hilfswerte!$B$20)/Hilfswerte!$B$21)-Hilfswerte!$B$28)^2+(((F1354-Hilfswerte!$B$22)/Hilfswerte!$B$23)-Hilfswerte!$B$29)^2+(((G1354-Hilfswerte!$B$24)/Hilfswerte!$B$25)-Hilfswerte!$B$30)^2),3)</f>
        <v>1.149</v>
      </c>
      <c r="W1354" s="4">
        <f>ROUND(E1354*Hilfswerte!$B$31,0)</f>
        <v>10483</v>
      </c>
      <c r="X1354" s="4">
        <f t="shared" si="174"/>
        <v>10483</v>
      </c>
      <c r="Y1354" s="4" t="str">
        <f>IF(T1354="A - Top-Kunde","bereits Top-Kunde",IF(AND(V1354&lt;=Hilfswerte!$B$34,H1354&lt;0.5*W1354),"Hoch",IF(AND(V1354&lt;=Hilfswerte!$B$35,H1354&lt;0.7*W1354),"Mittel","Niedrig")))</f>
        <v>Niedrig</v>
      </c>
      <c r="Z1354" s="4">
        <f t="shared" si="175"/>
        <v>35.6</v>
      </c>
      <c r="AA1354" s="4" t="str">
        <f>IF(J1354&gt;365,"Bereits abgewandert (Segment D)",IF(Z1354&gt;=Hilfswerte!$B$38,"Rot - akut gefaehrdet",IF(Z1354&gt;=Hilfswerte!$B$39,"Gelb - beobachten","Gruen - stabil")))</f>
        <v>Bereits abgewandert (Segment D)</v>
      </c>
    </row>
    <row r="1355" spans="1:27" ht="15" customHeight="1" x14ac:dyDescent="0.25">
      <c r="A1355" s="4" t="s">
        <v>1700</v>
      </c>
      <c r="B1355" s="4" t="s">
        <v>459</v>
      </c>
      <c r="C1355" s="4" t="s">
        <v>47</v>
      </c>
      <c r="D1355" s="4" t="s">
        <v>56</v>
      </c>
      <c r="E1355" s="4">
        <v>30</v>
      </c>
      <c r="F1355" s="5">
        <v>8.6</v>
      </c>
      <c r="G1355" s="5">
        <v>6</v>
      </c>
      <c r="H1355" s="6">
        <v>1160</v>
      </c>
      <c r="I1355" s="4">
        <v>1</v>
      </c>
      <c r="J1355" s="4">
        <v>30</v>
      </c>
      <c r="K1355" s="4">
        <v>0</v>
      </c>
      <c r="L1355" s="4">
        <v>9</v>
      </c>
      <c r="M1355" s="4">
        <v>4</v>
      </c>
      <c r="N1355" s="5">
        <v>3.6</v>
      </c>
      <c r="O1355" s="7">
        <f t="shared" si="168"/>
        <v>5</v>
      </c>
      <c r="P1355" s="7">
        <f t="shared" si="169"/>
        <v>1</v>
      </c>
      <c r="Q1355" s="7">
        <f t="shared" si="170"/>
        <v>3</v>
      </c>
      <c r="R1355" s="7">
        <f t="shared" si="171"/>
        <v>9</v>
      </c>
      <c r="S1355" s="8">
        <f t="shared" si="172"/>
        <v>89.1</v>
      </c>
      <c r="T1355" s="7" t="str">
        <f t="shared" si="173"/>
        <v>C - Entwicklungspotenzial</v>
      </c>
      <c r="U1355" s="4">
        <f>ROUND(((E1355-Hilfswerte!$B$20)/Hilfswerte!$B$21)+((F1355-Hilfswerte!$B$22)/Hilfswerte!$B$23)+((G1355-Hilfswerte!$B$24)/Hilfswerte!$B$25)+0.1*INDEX(Hilfswerte!$B$4:$B$15,MATCH(C1355,Hilfswerte!$A$4:$A$15,0)),2)</f>
        <v>-1.32</v>
      </c>
      <c r="V1355" s="4">
        <f>ROUND(SQRT((((E1355-Hilfswerte!$B$20)/Hilfswerte!$B$21)-Hilfswerte!$B$28)^2+(((F1355-Hilfswerte!$B$22)/Hilfswerte!$B$23)-Hilfswerte!$B$29)^2+(((G1355-Hilfswerte!$B$24)/Hilfswerte!$B$25)-Hilfswerte!$B$30)^2),3)</f>
        <v>1.1419999999999999</v>
      </c>
      <c r="W1355" s="4">
        <f>ROUND(E1355*Hilfswerte!$B$31,0)</f>
        <v>6166</v>
      </c>
      <c r="X1355" s="4">
        <f t="shared" si="174"/>
        <v>5006</v>
      </c>
      <c r="Y1355" s="4" t="str">
        <f>IF(T1355="A - Top-Kunde","bereits Top-Kunde",IF(AND(V1355&lt;=Hilfswerte!$B$34,H1355&lt;0.5*W1355),"Hoch",IF(AND(V1355&lt;=Hilfswerte!$B$35,H1355&lt;0.7*W1355),"Mittel","Niedrig")))</f>
        <v>Mittel</v>
      </c>
      <c r="Z1355" s="4">
        <f t="shared" si="175"/>
        <v>3.3</v>
      </c>
      <c r="AA1355" s="4" t="str">
        <f>IF(J1355&gt;365,"Bereits abgewandert (Segment D)",IF(Z1355&gt;=Hilfswerte!$B$38,"Rot - akut gefaehrdet",IF(Z1355&gt;=Hilfswerte!$B$39,"Gelb - beobachten","Gruen - stabil")))</f>
        <v>Gruen - stabil</v>
      </c>
    </row>
    <row r="1356" spans="1:27" ht="15" customHeight="1" x14ac:dyDescent="0.25">
      <c r="A1356" s="4" t="s">
        <v>1701</v>
      </c>
      <c r="B1356" s="4" t="s">
        <v>1007</v>
      </c>
      <c r="C1356" s="4" t="s">
        <v>47</v>
      </c>
      <c r="D1356" s="4" t="s">
        <v>30</v>
      </c>
      <c r="E1356" s="4">
        <v>16</v>
      </c>
      <c r="F1356" s="5">
        <v>5.9</v>
      </c>
      <c r="G1356" s="5">
        <v>18</v>
      </c>
      <c r="H1356" s="6">
        <v>370</v>
      </c>
      <c r="I1356" s="4">
        <v>2</v>
      </c>
      <c r="J1356" s="4">
        <v>226</v>
      </c>
      <c r="K1356" s="4">
        <v>0</v>
      </c>
      <c r="L1356" s="4">
        <v>-1</v>
      </c>
      <c r="M1356" s="4">
        <v>2</v>
      </c>
      <c r="N1356" s="5">
        <v>7.1</v>
      </c>
      <c r="O1356" s="7">
        <f t="shared" si="168"/>
        <v>2</v>
      </c>
      <c r="P1356" s="7">
        <f t="shared" si="169"/>
        <v>2</v>
      </c>
      <c r="Q1356" s="7">
        <f t="shared" si="170"/>
        <v>2</v>
      </c>
      <c r="R1356" s="7">
        <f t="shared" si="171"/>
        <v>6</v>
      </c>
      <c r="S1356" s="8">
        <f t="shared" si="172"/>
        <v>63.6</v>
      </c>
      <c r="T1356" s="7" t="str">
        <f t="shared" si="173"/>
        <v>C - Entwicklungspotenzial</v>
      </c>
      <c r="U1356" s="4">
        <f>ROUND(((E1356-Hilfswerte!$B$20)/Hilfswerte!$B$21)+((F1356-Hilfswerte!$B$22)/Hilfswerte!$B$23)+((G1356-Hilfswerte!$B$24)/Hilfswerte!$B$25)+0.1*INDEX(Hilfswerte!$B$4:$B$15,MATCH(C1356,Hilfswerte!$A$4:$A$15,0)),2)</f>
        <v>0.48</v>
      </c>
      <c r="V1356" s="4">
        <f>ROUND(SQRT((((E1356-Hilfswerte!$B$20)/Hilfswerte!$B$21)-Hilfswerte!$B$28)^2+(((F1356-Hilfswerte!$B$22)/Hilfswerte!$B$23)-Hilfswerte!$B$29)^2+(((G1356-Hilfswerte!$B$24)/Hilfswerte!$B$25)-Hilfswerte!$B$30)^2),3)</f>
        <v>1.3819999999999999</v>
      </c>
      <c r="W1356" s="4">
        <f>ROUND(E1356*Hilfswerte!$B$31,0)</f>
        <v>3289</v>
      </c>
      <c r="X1356" s="4">
        <f t="shared" si="174"/>
        <v>2919</v>
      </c>
      <c r="Y1356" s="4" t="str">
        <f>IF(T1356="A - Top-Kunde","bereits Top-Kunde",IF(AND(V1356&lt;=Hilfswerte!$B$34,H1356&lt;0.5*W1356),"Hoch",IF(AND(V1356&lt;=Hilfswerte!$B$35,H1356&lt;0.7*W1356),"Mittel","Niedrig")))</f>
        <v>Niedrig</v>
      </c>
      <c r="Z1356" s="4">
        <f t="shared" si="175"/>
        <v>11.3</v>
      </c>
      <c r="AA1356" s="4" t="str">
        <f>IF(J1356&gt;365,"Bereits abgewandert (Segment D)",IF(Z1356&gt;=Hilfswerte!$B$38,"Rot - akut gefaehrdet",IF(Z1356&gt;=Hilfswerte!$B$39,"Gelb - beobachten","Gruen - stabil")))</f>
        <v>Gruen - stabil</v>
      </c>
    </row>
    <row r="1357" spans="1:27" ht="15" customHeight="1" x14ac:dyDescent="0.25">
      <c r="A1357" s="4" t="s">
        <v>1702</v>
      </c>
      <c r="B1357" s="4" t="s">
        <v>589</v>
      </c>
      <c r="C1357" s="4" t="s">
        <v>89</v>
      </c>
      <c r="D1357" s="4" t="s">
        <v>30</v>
      </c>
      <c r="E1357" s="4">
        <v>504</v>
      </c>
      <c r="F1357" s="5">
        <v>109.7</v>
      </c>
      <c r="G1357" s="5">
        <v>17.3</v>
      </c>
      <c r="H1357" s="6">
        <v>66940</v>
      </c>
      <c r="I1357" s="4">
        <v>1</v>
      </c>
      <c r="J1357" s="4">
        <v>323</v>
      </c>
      <c r="K1357" s="4">
        <v>0</v>
      </c>
      <c r="L1357" s="4">
        <v>-5</v>
      </c>
      <c r="M1357" s="4">
        <v>3</v>
      </c>
      <c r="N1357" s="5">
        <v>2.2000000000000002</v>
      </c>
      <c r="O1357" s="7">
        <f t="shared" si="168"/>
        <v>2</v>
      </c>
      <c r="P1357" s="7">
        <f t="shared" si="169"/>
        <v>1</v>
      </c>
      <c r="Q1357" s="7">
        <f t="shared" si="170"/>
        <v>5</v>
      </c>
      <c r="R1357" s="7">
        <f t="shared" si="171"/>
        <v>8</v>
      </c>
      <c r="S1357" s="8">
        <f t="shared" si="172"/>
        <v>81.099999999999994</v>
      </c>
      <c r="T1357" s="7" t="str">
        <f t="shared" si="173"/>
        <v>C - Entwicklungspotenzial</v>
      </c>
      <c r="U1357" s="4">
        <f>ROUND(((E1357-Hilfswerte!$B$20)/Hilfswerte!$B$21)+((F1357-Hilfswerte!$B$22)/Hilfswerte!$B$23)+((G1357-Hilfswerte!$B$24)/Hilfswerte!$B$25)+0.1*INDEX(Hilfswerte!$B$4:$B$15,MATCH(C1357,Hilfswerte!$A$4:$A$15,0)),2)</f>
        <v>4.54</v>
      </c>
      <c r="V1357" s="4">
        <f>ROUND(SQRT((((E1357-Hilfswerte!$B$20)/Hilfswerte!$B$21)-Hilfswerte!$B$28)^2+(((F1357-Hilfswerte!$B$22)/Hilfswerte!$B$23)-Hilfswerte!$B$29)^2+(((G1357-Hilfswerte!$B$24)/Hilfswerte!$B$25)-Hilfswerte!$B$30)^2),3)</f>
        <v>2.1669999999999998</v>
      </c>
      <c r="W1357" s="4">
        <f>ROUND(E1357*Hilfswerte!$B$31,0)</f>
        <v>103595</v>
      </c>
      <c r="X1357" s="4">
        <f t="shared" si="174"/>
        <v>36655</v>
      </c>
      <c r="Y1357" s="4" t="str">
        <f>IF(T1357="A - Top-Kunde","bereits Top-Kunde",IF(AND(V1357&lt;=Hilfswerte!$B$34,H1357&lt;0.5*W1357),"Hoch",IF(AND(V1357&lt;=Hilfswerte!$B$35,H1357&lt;0.7*W1357),"Mittel","Niedrig")))</f>
        <v>Niedrig</v>
      </c>
      <c r="Z1357" s="4">
        <f t="shared" si="175"/>
        <v>16.2</v>
      </c>
      <c r="AA1357" s="4" t="str">
        <f>IF(J1357&gt;365,"Bereits abgewandert (Segment D)",IF(Z1357&gt;=Hilfswerte!$B$38,"Rot - akut gefaehrdet",IF(Z1357&gt;=Hilfswerte!$B$39,"Gelb - beobachten","Gruen - stabil")))</f>
        <v>Gelb - beobachten</v>
      </c>
    </row>
    <row r="1358" spans="1:27" ht="15" customHeight="1" x14ac:dyDescent="0.25">
      <c r="A1358" s="4" t="s">
        <v>1703</v>
      </c>
      <c r="B1358" s="4" t="s">
        <v>453</v>
      </c>
      <c r="C1358" s="4" t="s">
        <v>84</v>
      </c>
      <c r="D1358" s="4" t="s">
        <v>30</v>
      </c>
      <c r="E1358" s="4">
        <v>63</v>
      </c>
      <c r="F1358" s="5">
        <v>9.6</v>
      </c>
      <c r="G1358" s="5">
        <v>2.4</v>
      </c>
      <c r="H1358" s="6">
        <v>35200</v>
      </c>
      <c r="I1358" s="4">
        <v>6</v>
      </c>
      <c r="J1358" s="4">
        <v>1</v>
      </c>
      <c r="K1358" s="4">
        <v>1</v>
      </c>
      <c r="L1358" s="4">
        <v>-5</v>
      </c>
      <c r="M1358" s="4">
        <v>5</v>
      </c>
      <c r="N1358" s="5">
        <v>5.8</v>
      </c>
      <c r="O1358" s="7">
        <f t="shared" si="168"/>
        <v>5</v>
      </c>
      <c r="P1358" s="7">
        <f t="shared" si="169"/>
        <v>5</v>
      </c>
      <c r="Q1358" s="7">
        <f t="shared" si="170"/>
        <v>5</v>
      </c>
      <c r="R1358" s="7">
        <f t="shared" si="171"/>
        <v>15</v>
      </c>
      <c r="S1358" s="8">
        <f t="shared" si="172"/>
        <v>146.9</v>
      </c>
      <c r="T1358" s="7" t="str">
        <f t="shared" si="173"/>
        <v>A - Top-Kunde</v>
      </c>
      <c r="U1358" s="4">
        <f>ROUND(((E1358-Hilfswerte!$B$20)/Hilfswerte!$B$21)+((F1358-Hilfswerte!$B$22)/Hilfswerte!$B$23)+((G1358-Hilfswerte!$B$24)/Hilfswerte!$B$25)+0.1*INDEX(Hilfswerte!$B$4:$B$15,MATCH(C1358,Hilfswerte!$A$4:$A$15,0)),2)</f>
        <v>-1.81</v>
      </c>
      <c r="V1358" s="4">
        <f>ROUND(SQRT((((E1358-Hilfswerte!$B$20)/Hilfswerte!$B$21)-Hilfswerte!$B$28)^2+(((F1358-Hilfswerte!$B$22)/Hilfswerte!$B$23)-Hilfswerte!$B$29)^2+(((G1358-Hilfswerte!$B$24)/Hilfswerte!$B$25)-Hilfswerte!$B$30)^2),3)</f>
        <v>1.5529999999999999</v>
      </c>
      <c r="W1358" s="4">
        <f>ROUND(E1358*Hilfswerte!$B$31,0)</f>
        <v>12949</v>
      </c>
      <c r="X1358" s="4">
        <f t="shared" si="174"/>
        <v>0</v>
      </c>
      <c r="Y1358" s="4" t="str">
        <f>IF(T1358="A - Top-Kunde","bereits Top-Kunde",IF(AND(V1358&lt;=Hilfswerte!$B$34,H1358&lt;0.5*W1358),"Hoch",IF(AND(V1358&lt;=Hilfswerte!$B$35,H1358&lt;0.7*W1358),"Mittel","Niedrig")))</f>
        <v>bereits Top-Kunde</v>
      </c>
      <c r="Z1358" s="4">
        <f t="shared" si="175"/>
        <v>3.1</v>
      </c>
      <c r="AA1358" s="4" t="str">
        <f>IF(J1358&gt;365,"Bereits abgewandert (Segment D)",IF(Z1358&gt;=Hilfswerte!$B$38,"Rot - akut gefaehrdet",IF(Z1358&gt;=Hilfswerte!$B$39,"Gelb - beobachten","Gruen - stabil")))</f>
        <v>Gruen - stabil</v>
      </c>
    </row>
    <row r="1359" spans="1:27" ht="15" customHeight="1" x14ac:dyDescent="0.25">
      <c r="A1359" s="4" t="s">
        <v>1704</v>
      </c>
      <c r="B1359" s="4" t="s">
        <v>912</v>
      </c>
      <c r="C1359" s="4" t="s">
        <v>62</v>
      </c>
      <c r="D1359" s="4" t="s">
        <v>106</v>
      </c>
      <c r="E1359" s="4">
        <v>63</v>
      </c>
      <c r="F1359" s="5">
        <v>15.8</v>
      </c>
      <c r="G1359" s="5">
        <v>19.600000000000001</v>
      </c>
      <c r="H1359" s="6">
        <v>0</v>
      </c>
      <c r="I1359" s="4">
        <v>0</v>
      </c>
      <c r="J1359" s="4">
        <v>790</v>
      </c>
      <c r="K1359" s="4">
        <v>0</v>
      </c>
      <c r="L1359" s="4">
        <v>10</v>
      </c>
      <c r="M1359" s="4">
        <v>0</v>
      </c>
      <c r="N1359" s="5">
        <v>-78.900000000000006</v>
      </c>
      <c r="O1359" s="7">
        <f t="shared" si="168"/>
        <v>1</v>
      </c>
      <c r="P1359" s="7">
        <f t="shared" si="169"/>
        <v>1</v>
      </c>
      <c r="Q1359" s="7">
        <f t="shared" si="170"/>
        <v>1</v>
      </c>
      <c r="R1359" s="7">
        <f t="shared" si="171"/>
        <v>3</v>
      </c>
      <c r="S1359" s="8">
        <f t="shared" si="172"/>
        <v>-12.5</v>
      </c>
      <c r="T1359" s="7" t="str">
        <f t="shared" si="173"/>
        <v>D - Abwanderungsrisiko</v>
      </c>
      <c r="U1359" s="4">
        <f>ROUND(((E1359-Hilfswerte!$B$20)/Hilfswerte!$B$21)+((F1359-Hilfswerte!$B$22)/Hilfswerte!$B$23)+((G1359-Hilfswerte!$B$24)/Hilfswerte!$B$25)+0.1*INDEX(Hilfswerte!$B$4:$B$15,MATCH(C1359,Hilfswerte!$A$4:$A$15,0)),2)</f>
        <v>1.45</v>
      </c>
      <c r="V1359" s="4">
        <f>ROUND(SQRT((((E1359-Hilfswerte!$B$20)/Hilfswerte!$B$21)-Hilfswerte!$B$28)^2+(((F1359-Hilfswerte!$B$22)/Hilfswerte!$B$23)-Hilfswerte!$B$29)^2+(((G1359-Hilfswerte!$B$24)/Hilfswerte!$B$25)-Hilfswerte!$B$30)^2),3)</f>
        <v>1.4590000000000001</v>
      </c>
      <c r="W1359" s="4">
        <f>ROUND(E1359*Hilfswerte!$B$31,0)</f>
        <v>12949</v>
      </c>
      <c r="X1359" s="4">
        <f t="shared" si="174"/>
        <v>12949</v>
      </c>
      <c r="Y1359" s="4" t="str">
        <f>IF(T1359="A - Top-Kunde","bereits Top-Kunde",IF(AND(V1359&lt;=Hilfswerte!$B$34,H1359&lt;0.5*W1359),"Hoch",IF(AND(V1359&lt;=Hilfswerte!$B$35,H1359&lt;0.7*W1359),"Mittel","Niedrig")))</f>
        <v>Niedrig</v>
      </c>
      <c r="Z1359" s="4">
        <f t="shared" si="175"/>
        <v>73.099999999999994</v>
      </c>
      <c r="AA1359" s="4" t="str">
        <f>IF(J1359&gt;365,"Bereits abgewandert (Segment D)",IF(Z1359&gt;=Hilfswerte!$B$38,"Rot - akut gefaehrdet",IF(Z1359&gt;=Hilfswerte!$B$39,"Gelb - beobachten","Gruen - stabil")))</f>
        <v>Bereits abgewandert (Segment D)</v>
      </c>
    </row>
    <row r="1360" spans="1:27" ht="15" customHeight="1" x14ac:dyDescent="0.25">
      <c r="A1360" s="4" t="s">
        <v>1705</v>
      </c>
      <c r="B1360" s="4" t="s">
        <v>169</v>
      </c>
      <c r="C1360" s="4" t="s">
        <v>55</v>
      </c>
      <c r="D1360" s="4" t="s">
        <v>30</v>
      </c>
      <c r="E1360" s="4">
        <v>27</v>
      </c>
      <c r="F1360" s="5">
        <v>7.5</v>
      </c>
      <c r="G1360" s="5">
        <v>1.6</v>
      </c>
      <c r="H1360" s="6">
        <v>890</v>
      </c>
      <c r="I1360" s="4">
        <v>6</v>
      </c>
      <c r="J1360" s="4">
        <v>38</v>
      </c>
      <c r="K1360" s="4">
        <v>0</v>
      </c>
      <c r="L1360" s="4">
        <v>5</v>
      </c>
      <c r="M1360" s="4">
        <v>1</v>
      </c>
      <c r="N1360" s="5">
        <v>20.100000000000001</v>
      </c>
      <c r="O1360" s="7">
        <f t="shared" si="168"/>
        <v>4</v>
      </c>
      <c r="P1360" s="7">
        <f t="shared" si="169"/>
        <v>5</v>
      </c>
      <c r="Q1360" s="7">
        <f t="shared" si="170"/>
        <v>2</v>
      </c>
      <c r="R1360" s="7">
        <f t="shared" si="171"/>
        <v>11</v>
      </c>
      <c r="S1360" s="8">
        <f t="shared" si="172"/>
        <v>118.6</v>
      </c>
      <c r="T1360" s="7" t="str">
        <f t="shared" si="173"/>
        <v>B - Kernkunde</v>
      </c>
      <c r="U1360" s="4">
        <f>ROUND(((E1360-Hilfswerte!$B$20)/Hilfswerte!$B$21)+((F1360-Hilfswerte!$B$22)/Hilfswerte!$B$23)+((G1360-Hilfswerte!$B$24)/Hilfswerte!$B$25)+0.1*INDEX(Hilfswerte!$B$4:$B$15,MATCH(C1360,Hilfswerte!$A$4:$A$15,0)),2)</f>
        <v>-1.84</v>
      </c>
      <c r="V1360" s="4">
        <f>ROUND(SQRT((((E1360-Hilfswerte!$B$20)/Hilfswerte!$B$21)-Hilfswerte!$B$28)^2+(((F1360-Hilfswerte!$B$22)/Hilfswerte!$B$23)-Hilfswerte!$B$29)^2+(((G1360-Hilfswerte!$B$24)/Hilfswerte!$B$25)-Hilfswerte!$B$30)^2),3)</f>
        <v>1.728</v>
      </c>
      <c r="W1360" s="4">
        <f>ROUND(E1360*Hilfswerte!$B$31,0)</f>
        <v>5550</v>
      </c>
      <c r="X1360" s="4">
        <f t="shared" si="174"/>
        <v>4660</v>
      </c>
      <c r="Y1360" s="4" t="str">
        <f>IF(T1360="A - Top-Kunde","bereits Top-Kunde",IF(AND(V1360&lt;=Hilfswerte!$B$34,H1360&lt;0.5*W1360),"Hoch",IF(AND(V1360&lt;=Hilfswerte!$B$35,H1360&lt;0.7*W1360),"Mittel","Niedrig")))</f>
        <v>Niedrig</v>
      </c>
      <c r="Z1360" s="4">
        <f t="shared" si="175"/>
        <v>2.9</v>
      </c>
      <c r="AA1360" s="4" t="str">
        <f>IF(J1360&gt;365,"Bereits abgewandert (Segment D)",IF(Z1360&gt;=Hilfswerte!$B$38,"Rot - akut gefaehrdet",IF(Z1360&gt;=Hilfswerte!$B$39,"Gelb - beobachten","Gruen - stabil")))</f>
        <v>Gruen - stabil</v>
      </c>
    </row>
    <row r="1361" spans="1:27" ht="15" customHeight="1" x14ac:dyDescent="0.25">
      <c r="A1361" s="4" t="s">
        <v>1706</v>
      </c>
      <c r="B1361" s="4" t="s">
        <v>698</v>
      </c>
      <c r="C1361" s="4" t="s">
        <v>84</v>
      </c>
      <c r="D1361" s="4" t="s">
        <v>30</v>
      </c>
      <c r="E1361" s="4">
        <v>33</v>
      </c>
      <c r="F1361" s="5">
        <v>8.9</v>
      </c>
      <c r="G1361" s="5">
        <v>9.3000000000000007</v>
      </c>
      <c r="H1361" s="6">
        <v>15150</v>
      </c>
      <c r="I1361" s="4">
        <v>5</v>
      </c>
      <c r="J1361" s="4">
        <v>29</v>
      </c>
      <c r="K1361" s="4">
        <v>1</v>
      </c>
      <c r="L1361" s="4">
        <v>14</v>
      </c>
      <c r="M1361" s="4">
        <v>5</v>
      </c>
      <c r="N1361" s="5">
        <v>8.5</v>
      </c>
      <c r="O1361" s="7">
        <f t="shared" si="168"/>
        <v>5</v>
      </c>
      <c r="P1361" s="7">
        <f t="shared" si="169"/>
        <v>5</v>
      </c>
      <c r="Q1361" s="7">
        <f t="shared" si="170"/>
        <v>5</v>
      </c>
      <c r="R1361" s="7">
        <f t="shared" si="171"/>
        <v>15</v>
      </c>
      <c r="S1361" s="8">
        <f t="shared" si="172"/>
        <v>144.1</v>
      </c>
      <c r="T1361" s="7" t="str">
        <f t="shared" si="173"/>
        <v>A - Top-Kunde</v>
      </c>
      <c r="U1361" s="4">
        <f>ROUND(((E1361-Hilfswerte!$B$20)/Hilfswerte!$B$21)+((F1361-Hilfswerte!$B$22)/Hilfswerte!$B$23)+((G1361-Hilfswerte!$B$24)/Hilfswerte!$B$25)+0.1*INDEX(Hilfswerte!$B$4:$B$15,MATCH(C1361,Hilfswerte!$A$4:$A$15,0)),2)</f>
        <v>-0.86</v>
      </c>
      <c r="V1361" s="4">
        <f>ROUND(SQRT((((E1361-Hilfswerte!$B$20)/Hilfswerte!$B$21)-Hilfswerte!$B$28)^2+(((F1361-Hilfswerte!$B$22)/Hilfswerte!$B$23)-Hilfswerte!$B$29)^2+(((G1361-Hilfswerte!$B$24)/Hilfswerte!$B$25)-Hilfswerte!$B$30)^2),3)</f>
        <v>0.83099999999999996</v>
      </c>
      <c r="W1361" s="4">
        <f>ROUND(E1361*Hilfswerte!$B$31,0)</f>
        <v>6783</v>
      </c>
      <c r="X1361" s="4">
        <f t="shared" si="174"/>
        <v>0</v>
      </c>
      <c r="Y1361" s="4" t="str">
        <f>IF(T1361="A - Top-Kunde","bereits Top-Kunde",IF(AND(V1361&lt;=Hilfswerte!$B$34,H1361&lt;0.5*W1361),"Hoch",IF(AND(V1361&lt;=Hilfswerte!$B$35,H1361&lt;0.7*W1361),"Mittel","Niedrig")))</f>
        <v>bereits Top-Kunde</v>
      </c>
      <c r="Z1361" s="4">
        <f t="shared" si="175"/>
        <v>7.3</v>
      </c>
      <c r="AA1361" s="4" t="str">
        <f>IF(J1361&gt;365,"Bereits abgewandert (Segment D)",IF(Z1361&gt;=Hilfswerte!$B$38,"Rot - akut gefaehrdet",IF(Z1361&gt;=Hilfswerte!$B$39,"Gelb - beobachten","Gruen - stabil")))</f>
        <v>Gruen - stabil</v>
      </c>
    </row>
    <row r="1362" spans="1:27" ht="15" customHeight="1" x14ac:dyDescent="0.25">
      <c r="A1362" s="4" t="s">
        <v>1707</v>
      </c>
      <c r="B1362" s="4" t="s">
        <v>897</v>
      </c>
      <c r="C1362" s="4" t="s">
        <v>84</v>
      </c>
      <c r="D1362" s="4" t="s">
        <v>30</v>
      </c>
      <c r="E1362" s="4">
        <v>23</v>
      </c>
      <c r="F1362" s="5">
        <v>8.4</v>
      </c>
      <c r="G1362" s="5">
        <v>8.6</v>
      </c>
      <c r="H1362" s="6">
        <v>3250</v>
      </c>
      <c r="I1362" s="4">
        <v>3</v>
      </c>
      <c r="J1362" s="4">
        <v>13</v>
      </c>
      <c r="K1362" s="4">
        <v>0</v>
      </c>
      <c r="L1362" s="4">
        <v>7</v>
      </c>
      <c r="M1362" s="4">
        <v>2</v>
      </c>
      <c r="N1362" s="5">
        <v>-8.3000000000000007</v>
      </c>
      <c r="O1362" s="7">
        <f t="shared" si="168"/>
        <v>5</v>
      </c>
      <c r="P1362" s="7">
        <f t="shared" si="169"/>
        <v>3</v>
      </c>
      <c r="Q1362" s="7">
        <f t="shared" si="170"/>
        <v>4</v>
      </c>
      <c r="R1362" s="7">
        <f t="shared" si="171"/>
        <v>12</v>
      </c>
      <c r="S1362" s="8">
        <f t="shared" si="172"/>
        <v>113.8</v>
      </c>
      <c r="T1362" s="7" t="str">
        <f t="shared" si="173"/>
        <v>B - Kernkunde</v>
      </c>
      <c r="U1362" s="4">
        <f>ROUND(((E1362-Hilfswerte!$B$20)/Hilfswerte!$B$21)+((F1362-Hilfswerte!$B$22)/Hilfswerte!$B$23)+((G1362-Hilfswerte!$B$24)/Hilfswerte!$B$25)+0.1*INDEX(Hilfswerte!$B$4:$B$15,MATCH(C1362,Hilfswerte!$A$4:$A$15,0)),2)</f>
        <v>-1.02</v>
      </c>
      <c r="V1362" s="4">
        <f>ROUND(SQRT((((E1362-Hilfswerte!$B$20)/Hilfswerte!$B$21)-Hilfswerte!$B$28)^2+(((F1362-Hilfswerte!$B$22)/Hilfswerte!$B$23)-Hilfswerte!$B$29)^2+(((G1362-Hilfswerte!$B$24)/Hilfswerte!$B$25)-Hilfswerte!$B$30)^2),3)</f>
        <v>0.91200000000000003</v>
      </c>
      <c r="W1362" s="4">
        <f>ROUND(E1362*Hilfswerte!$B$31,0)</f>
        <v>4728</v>
      </c>
      <c r="X1362" s="4">
        <f t="shared" si="174"/>
        <v>1478</v>
      </c>
      <c r="Y1362" s="4" t="str">
        <f>IF(T1362="A - Top-Kunde","bereits Top-Kunde",IF(AND(V1362&lt;=Hilfswerte!$B$34,H1362&lt;0.5*W1362),"Hoch",IF(AND(V1362&lt;=Hilfswerte!$B$35,H1362&lt;0.7*W1362),"Mittel","Niedrig")))</f>
        <v>Mittel</v>
      </c>
      <c r="Z1362" s="4">
        <f t="shared" si="175"/>
        <v>5.4</v>
      </c>
      <c r="AA1362" s="4" t="str">
        <f>IF(J1362&gt;365,"Bereits abgewandert (Segment D)",IF(Z1362&gt;=Hilfswerte!$B$38,"Rot - akut gefaehrdet",IF(Z1362&gt;=Hilfswerte!$B$39,"Gelb - beobachten","Gruen - stabil")))</f>
        <v>Gruen - stabil</v>
      </c>
    </row>
    <row r="1363" spans="1:27" ht="15" customHeight="1" x14ac:dyDescent="0.25">
      <c r="A1363" s="4" t="s">
        <v>1708</v>
      </c>
      <c r="B1363" s="4" t="s">
        <v>271</v>
      </c>
      <c r="C1363" s="4" t="s">
        <v>38</v>
      </c>
      <c r="D1363" s="4" t="s">
        <v>30</v>
      </c>
      <c r="E1363" s="4">
        <v>77</v>
      </c>
      <c r="F1363" s="5">
        <v>20.399999999999999</v>
      </c>
      <c r="G1363" s="5">
        <v>12</v>
      </c>
      <c r="H1363" s="6">
        <v>26060</v>
      </c>
      <c r="I1363" s="4">
        <v>5</v>
      </c>
      <c r="J1363" s="4">
        <v>3</v>
      </c>
      <c r="K1363" s="4">
        <v>1</v>
      </c>
      <c r="L1363" s="4">
        <v>11</v>
      </c>
      <c r="M1363" s="4">
        <v>1</v>
      </c>
      <c r="N1363" s="5">
        <v>0.6</v>
      </c>
      <c r="O1363" s="7">
        <f t="shared" si="168"/>
        <v>5</v>
      </c>
      <c r="P1363" s="7">
        <f t="shared" si="169"/>
        <v>5</v>
      </c>
      <c r="Q1363" s="7">
        <f t="shared" si="170"/>
        <v>5</v>
      </c>
      <c r="R1363" s="7">
        <f t="shared" si="171"/>
        <v>15</v>
      </c>
      <c r="S1363" s="8">
        <f t="shared" si="172"/>
        <v>141</v>
      </c>
      <c r="T1363" s="7" t="str">
        <f t="shared" si="173"/>
        <v>A - Top-Kunde</v>
      </c>
      <c r="U1363" s="4">
        <f>ROUND(((E1363-Hilfswerte!$B$20)/Hilfswerte!$B$21)+((F1363-Hilfswerte!$B$22)/Hilfswerte!$B$23)+((G1363-Hilfswerte!$B$24)/Hilfswerte!$B$25)+0.1*INDEX(Hilfswerte!$B$4:$B$15,MATCH(C1363,Hilfswerte!$A$4:$A$15,0)),2)</f>
        <v>0.3</v>
      </c>
      <c r="V1363" s="4">
        <f>ROUND(SQRT((((E1363-Hilfswerte!$B$20)/Hilfswerte!$B$21)-Hilfswerte!$B$28)^2+(((F1363-Hilfswerte!$B$22)/Hilfswerte!$B$23)-Hilfswerte!$B$29)^2+(((G1363-Hilfswerte!$B$24)/Hilfswerte!$B$25)-Hilfswerte!$B$30)^2),3)</f>
        <v>0.51100000000000001</v>
      </c>
      <c r="W1363" s="4">
        <f>ROUND(E1363*Hilfswerte!$B$31,0)</f>
        <v>15827</v>
      </c>
      <c r="X1363" s="4">
        <f t="shared" si="174"/>
        <v>0</v>
      </c>
      <c r="Y1363" s="4" t="str">
        <f>IF(T1363="A - Top-Kunde","bereits Top-Kunde",IF(AND(V1363&lt;=Hilfswerte!$B$34,H1363&lt;0.5*W1363),"Hoch",IF(AND(V1363&lt;=Hilfswerte!$B$35,H1363&lt;0.7*W1363),"Mittel","Niedrig")))</f>
        <v>bereits Top-Kunde</v>
      </c>
      <c r="Z1363" s="4">
        <f t="shared" si="175"/>
        <v>5.4</v>
      </c>
      <c r="AA1363" s="4" t="str">
        <f>IF(J1363&gt;365,"Bereits abgewandert (Segment D)",IF(Z1363&gt;=Hilfswerte!$B$38,"Rot - akut gefaehrdet",IF(Z1363&gt;=Hilfswerte!$B$39,"Gelb - beobachten","Gruen - stabil")))</f>
        <v>Gruen - stabil</v>
      </c>
    </row>
    <row r="1364" spans="1:27" ht="15" customHeight="1" x14ac:dyDescent="0.25">
      <c r="A1364" s="4" t="s">
        <v>1709</v>
      </c>
      <c r="B1364" s="4" t="s">
        <v>587</v>
      </c>
      <c r="C1364" s="4" t="s">
        <v>62</v>
      </c>
      <c r="D1364" s="4" t="s">
        <v>106</v>
      </c>
      <c r="E1364" s="4">
        <v>103</v>
      </c>
      <c r="F1364" s="5">
        <v>17.600000000000001</v>
      </c>
      <c r="G1364" s="5">
        <v>21</v>
      </c>
      <c r="H1364" s="6">
        <v>3970</v>
      </c>
      <c r="I1364" s="4">
        <v>2</v>
      </c>
      <c r="J1364" s="4">
        <v>141</v>
      </c>
      <c r="K1364" s="4">
        <v>0</v>
      </c>
      <c r="L1364" s="4">
        <v>27</v>
      </c>
      <c r="M1364" s="4">
        <v>4</v>
      </c>
      <c r="N1364" s="5">
        <v>0.3</v>
      </c>
      <c r="O1364" s="7">
        <f t="shared" si="168"/>
        <v>3</v>
      </c>
      <c r="P1364" s="7">
        <f t="shared" si="169"/>
        <v>2</v>
      </c>
      <c r="Q1364" s="7">
        <f t="shared" si="170"/>
        <v>4</v>
      </c>
      <c r="R1364" s="7">
        <f t="shared" si="171"/>
        <v>9</v>
      </c>
      <c r="S1364" s="8">
        <f t="shared" si="172"/>
        <v>82.1</v>
      </c>
      <c r="T1364" s="7" t="str">
        <f t="shared" si="173"/>
        <v>C - Entwicklungspotenzial</v>
      </c>
      <c r="U1364" s="4">
        <f>ROUND(((E1364-Hilfswerte!$B$20)/Hilfswerte!$B$21)+((F1364-Hilfswerte!$B$22)/Hilfswerte!$B$23)+((G1364-Hilfswerte!$B$24)/Hilfswerte!$B$25)+0.1*INDEX(Hilfswerte!$B$4:$B$15,MATCH(C1364,Hilfswerte!$A$4:$A$15,0)),2)</f>
        <v>1.87</v>
      </c>
      <c r="V1364" s="4">
        <f>ROUND(SQRT((((E1364-Hilfswerte!$B$20)/Hilfswerte!$B$21)-Hilfswerte!$B$28)^2+(((F1364-Hilfswerte!$B$22)/Hilfswerte!$B$23)-Hilfswerte!$B$29)^2+(((G1364-Hilfswerte!$B$24)/Hilfswerte!$B$25)-Hilfswerte!$B$30)^2),3)</f>
        <v>1.619</v>
      </c>
      <c r="W1364" s="4">
        <f>ROUND(E1364*Hilfswerte!$B$31,0)</f>
        <v>21171</v>
      </c>
      <c r="X1364" s="4">
        <f t="shared" si="174"/>
        <v>17201</v>
      </c>
      <c r="Y1364" s="4" t="str">
        <f>IF(T1364="A - Top-Kunde","bereits Top-Kunde",IF(AND(V1364&lt;=Hilfswerte!$B$34,H1364&lt;0.5*W1364),"Hoch",IF(AND(V1364&lt;=Hilfswerte!$B$35,H1364&lt;0.7*W1364),"Mittel","Niedrig")))</f>
        <v>Niedrig</v>
      </c>
      <c r="Z1364" s="4">
        <f t="shared" si="175"/>
        <v>12.5</v>
      </c>
      <c r="AA1364" s="4" t="str">
        <f>IF(J1364&gt;365,"Bereits abgewandert (Segment D)",IF(Z1364&gt;=Hilfswerte!$B$38,"Rot - akut gefaehrdet",IF(Z1364&gt;=Hilfswerte!$B$39,"Gelb - beobachten","Gruen - stabil")))</f>
        <v>Gruen - stabil</v>
      </c>
    </row>
    <row r="1365" spans="1:27" ht="15" customHeight="1" x14ac:dyDescent="0.25">
      <c r="A1365" s="4" t="s">
        <v>1710</v>
      </c>
      <c r="B1365" s="4" t="s">
        <v>214</v>
      </c>
      <c r="C1365" s="4" t="s">
        <v>89</v>
      </c>
      <c r="D1365" s="4" t="s">
        <v>117</v>
      </c>
      <c r="E1365" s="4">
        <v>145</v>
      </c>
      <c r="F1365" s="5">
        <v>50.9</v>
      </c>
      <c r="G1365" s="5">
        <v>8.6999999999999993</v>
      </c>
      <c r="H1365" s="6">
        <v>13740</v>
      </c>
      <c r="I1365" s="4">
        <v>3</v>
      </c>
      <c r="J1365" s="4">
        <v>26</v>
      </c>
      <c r="K1365" s="4">
        <v>0</v>
      </c>
      <c r="L1365" s="4">
        <v>21</v>
      </c>
      <c r="M1365" s="4">
        <v>1</v>
      </c>
      <c r="N1365" s="5">
        <v>20.8</v>
      </c>
      <c r="O1365" s="7">
        <f t="shared" si="168"/>
        <v>5</v>
      </c>
      <c r="P1365" s="7">
        <f t="shared" si="169"/>
        <v>3</v>
      </c>
      <c r="Q1365" s="7">
        <f t="shared" si="170"/>
        <v>5</v>
      </c>
      <c r="R1365" s="7">
        <f t="shared" si="171"/>
        <v>13</v>
      </c>
      <c r="S1365" s="8">
        <f t="shared" si="172"/>
        <v>134.1</v>
      </c>
      <c r="T1365" s="7" t="str">
        <f t="shared" si="173"/>
        <v>A - Top-Kunde</v>
      </c>
      <c r="U1365" s="4">
        <f>ROUND(((E1365-Hilfswerte!$B$20)/Hilfswerte!$B$21)+((F1365-Hilfswerte!$B$22)/Hilfswerte!$B$23)+((G1365-Hilfswerte!$B$24)/Hilfswerte!$B$25)+0.1*INDEX(Hilfswerte!$B$4:$B$15,MATCH(C1365,Hilfswerte!$A$4:$A$15,0)),2)</f>
        <v>0.56999999999999995</v>
      </c>
      <c r="V1365" s="4">
        <f>ROUND(SQRT((((E1365-Hilfswerte!$B$20)/Hilfswerte!$B$21)-Hilfswerte!$B$28)^2+(((F1365-Hilfswerte!$B$22)/Hilfswerte!$B$23)-Hilfswerte!$B$29)^2+(((G1365-Hilfswerte!$B$24)/Hilfswerte!$B$25)-Hilfswerte!$B$30)^2),3)</f>
        <v>0.47399999999999998</v>
      </c>
      <c r="W1365" s="4">
        <f>ROUND(E1365*Hilfswerte!$B$31,0)</f>
        <v>29804</v>
      </c>
      <c r="X1365" s="4">
        <f t="shared" si="174"/>
        <v>16064</v>
      </c>
      <c r="Y1365" s="4" t="str">
        <f>IF(T1365="A - Top-Kunde","bereits Top-Kunde",IF(AND(V1365&lt;=Hilfswerte!$B$34,H1365&lt;0.5*W1365),"Hoch",IF(AND(V1365&lt;=Hilfswerte!$B$35,H1365&lt;0.7*W1365),"Mittel","Niedrig")))</f>
        <v>bereits Top-Kunde</v>
      </c>
      <c r="Z1365" s="4">
        <f t="shared" si="175"/>
        <v>5.5</v>
      </c>
      <c r="AA1365" s="4" t="str">
        <f>IF(J1365&gt;365,"Bereits abgewandert (Segment D)",IF(Z1365&gt;=Hilfswerte!$B$38,"Rot - akut gefaehrdet",IF(Z1365&gt;=Hilfswerte!$B$39,"Gelb - beobachten","Gruen - stabil")))</f>
        <v>Gruen - stabil</v>
      </c>
    </row>
    <row r="1366" spans="1:27" ht="15" customHeight="1" x14ac:dyDescent="0.25">
      <c r="A1366" s="4" t="s">
        <v>1711</v>
      </c>
      <c r="B1366" s="4" t="s">
        <v>146</v>
      </c>
      <c r="C1366" s="4" t="s">
        <v>55</v>
      </c>
      <c r="D1366" s="4" t="s">
        <v>30</v>
      </c>
      <c r="E1366" s="4">
        <v>82</v>
      </c>
      <c r="F1366" s="5">
        <v>17.7</v>
      </c>
      <c r="G1366" s="5">
        <v>12.3</v>
      </c>
      <c r="H1366" s="6">
        <v>2600</v>
      </c>
      <c r="I1366" s="4">
        <v>1</v>
      </c>
      <c r="J1366" s="4">
        <v>31</v>
      </c>
      <c r="K1366" s="4">
        <v>0</v>
      </c>
      <c r="L1366" s="4">
        <v>-5</v>
      </c>
      <c r="M1366" s="4">
        <v>6</v>
      </c>
      <c r="N1366" s="5">
        <v>7.8</v>
      </c>
      <c r="O1366" s="7">
        <f t="shared" si="168"/>
        <v>4</v>
      </c>
      <c r="P1366" s="7">
        <f t="shared" si="169"/>
        <v>1</v>
      </c>
      <c r="Q1366" s="7">
        <f t="shared" si="170"/>
        <v>4</v>
      </c>
      <c r="R1366" s="7">
        <f t="shared" si="171"/>
        <v>9</v>
      </c>
      <c r="S1366" s="8">
        <f t="shared" si="172"/>
        <v>93.9</v>
      </c>
      <c r="T1366" s="7" t="str">
        <f t="shared" si="173"/>
        <v>C - Entwicklungspotenzial</v>
      </c>
      <c r="U1366" s="4">
        <f>ROUND(((E1366-Hilfswerte!$B$20)/Hilfswerte!$B$21)+((F1366-Hilfswerte!$B$22)/Hilfswerte!$B$23)+((G1366-Hilfswerte!$B$24)/Hilfswerte!$B$25)+0.1*INDEX(Hilfswerte!$B$4:$B$15,MATCH(C1366,Hilfswerte!$A$4:$A$15,0)),2)</f>
        <v>0.28000000000000003</v>
      </c>
      <c r="V1366" s="4">
        <f>ROUND(SQRT((((E1366-Hilfswerte!$B$20)/Hilfswerte!$B$21)-Hilfswerte!$B$28)^2+(((F1366-Hilfswerte!$B$22)/Hilfswerte!$B$23)-Hilfswerte!$B$29)^2+(((G1366-Hilfswerte!$B$24)/Hilfswerte!$B$25)-Hilfswerte!$B$30)^2),3)</f>
        <v>0.54100000000000004</v>
      </c>
      <c r="W1366" s="4">
        <f>ROUND(E1366*Hilfswerte!$B$31,0)</f>
        <v>16855</v>
      </c>
      <c r="X1366" s="4">
        <f t="shared" si="174"/>
        <v>14255</v>
      </c>
      <c r="Y1366" s="4" t="str">
        <f>IF(T1366="A - Top-Kunde","bereits Top-Kunde",IF(AND(V1366&lt;=Hilfswerte!$B$34,H1366&lt;0.5*W1366),"Hoch",IF(AND(V1366&lt;=Hilfswerte!$B$35,H1366&lt;0.7*W1366),"Mittel","Niedrig")))</f>
        <v>Hoch</v>
      </c>
      <c r="Z1366" s="4">
        <f t="shared" si="175"/>
        <v>1.6</v>
      </c>
      <c r="AA1366" s="4" t="str">
        <f>IF(J1366&gt;365,"Bereits abgewandert (Segment D)",IF(Z1366&gt;=Hilfswerte!$B$38,"Rot - akut gefaehrdet",IF(Z1366&gt;=Hilfswerte!$B$39,"Gelb - beobachten","Gruen - stabil")))</f>
        <v>Gruen - stabil</v>
      </c>
    </row>
    <row r="1367" spans="1:27" ht="15" customHeight="1" x14ac:dyDescent="0.25">
      <c r="A1367" s="4" t="s">
        <v>1712</v>
      </c>
      <c r="B1367" s="4" t="s">
        <v>1065</v>
      </c>
      <c r="C1367" s="4" t="s">
        <v>51</v>
      </c>
      <c r="D1367" s="4" t="s">
        <v>30</v>
      </c>
      <c r="E1367" s="4">
        <v>88</v>
      </c>
      <c r="F1367" s="5">
        <v>20.3</v>
      </c>
      <c r="G1367" s="5">
        <v>21.2</v>
      </c>
      <c r="H1367" s="6">
        <v>0</v>
      </c>
      <c r="I1367" s="4">
        <v>0</v>
      </c>
      <c r="J1367" s="4">
        <v>897</v>
      </c>
      <c r="K1367" s="4">
        <v>0</v>
      </c>
      <c r="L1367" s="4">
        <v>20</v>
      </c>
      <c r="M1367" s="4">
        <v>0</v>
      </c>
      <c r="N1367" s="5">
        <v>-86.6</v>
      </c>
      <c r="O1367" s="7">
        <f t="shared" si="168"/>
        <v>1</v>
      </c>
      <c r="P1367" s="7">
        <f t="shared" si="169"/>
        <v>1</v>
      </c>
      <c r="Q1367" s="7">
        <f t="shared" si="170"/>
        <v>1</v>
      </c>
      <c r="R1367" s="7">
        <f t="shared" si="171"/>
        <v>3</v>
      </c>
      <c r="S1367" s="8">
        <f t="shared" si="172"/>
        <v>-19.3</v>
      </c>
      <c r="T1367" s="7" t="str">
        <f t="shared" si="173"/>
        <v>D - Abwanderungsrisiko</v>
      </c>
      <c r="U1367" s="4">
        <f>ROUND(((E1367-Hilfswerte!$B$20)/Hilfswerte!$B$21)+((F1367-Hilfswerte!$B$22)/Hilfswerte!$B$23)+((G1367-Hilfswerte!$B$24)/Hilfswerte!$B$25)+0.1*INDEX(Hilfswerte!$B$4:$B$15,MATCH(C1367,Hilfswerte!$A$4:$A$15,0)),2)</f>
        <v>1.82</v>
      </c>
      <c r="V1367" s="4">
        <f>ROUND(SQRT((((E1367-Hilfswerte!$B$20)/Hilfswerte!$B$21)-Hilfswerte!$B$28)^2+(((F1367-Hilfswerte!$B$22)/Hilfswerte!$B$23)-Hilfswerte!$B$29)^2+(((G1367-Hilfswerte!$B$24)/Hilfswerte!$B$25)-Hilfswerte!$B$30)^2),3)</f>
        <v>1.6519999999999999</v>
      </c>
      <c r="W1367" s="4">
        <f>ROUND(E1367*Hilfswerte!$B$31,0)</f>
        <v>18088</v>
      </c>
      <c r="X1367" s="4">
        <f t="shared" si="174"/>
        <v>18088</v>
      </c>
      <c r="Y1367" s="4" t="str">
        <f>IF(T1367="A - Top-Kunde","bereits Top-Kunde",IF(AND(V1367&lt;=Hilfswerte!$B$34,H1367&lt;0.5*W1367),"Hoch",IF(AND(V1367&lt;=Hilfswerte!$B$35,H1367&lt;0.7*W1367),"Mittel","Niedrig")))</f>
        <v>Niedrig</v>
      </c>
      <c r="Z1367" s="4">
        <f t="shared" si="175"/>
        <v>83.5</v>
      </c>
      <c r="AA1367" s="4" t="str">
        <f>IF(J1367&gt;365,"Bereits abgewandert (Segment D)",IF(Z1367&gt;=Hilfswerte!$B$38,"Rot - akut gefaehrdet",IF(Z1367&gt;=Hilfswerte!$B$39,"Gelb - beobachten","Gruen - stabil")))</f>
        <v>Bereits abgewandert (Segment D)</v>
      </c>
    </row>
    <row r="1368" spans="1:27" ht="15" customHeight="1" x14ac:dyDescent="0.25">
      <c r="A1368" s="4" t="s">
        <v>1713</v>
      </c>
      <c r="B1368" s="4" t="s">
        <v>422</v>
      </c>
      <c r="C1368" s="4" t="s">
        <v>84</v>
      </c>
      <c r="D1368" s="4" t="s">
        <v>30</v>
      </c>
      <c r="E1368" s="4">
        <v>28</v>
      </c>
      <c r="F1368" s="5">
        <v>2.8</v>
      </c>
      <c r="G1368" s="5">
        <v>6.5</v>
      </c>
      <c r="H1368" s="6">
        <v>2620</v>
      </c>
      <c r="I1368" s="4">
        <v>2</v>
      </c>
      <c r="J1368" s="4">
        <v>363</v>
      </c>
      <c r="K1368" s="4">
        <v>0</v>
      </c>
      <c r="L1368" s="4">
        <v>9</v>
      </c>
      <c r="M1368" s="4">
        <v>4</v>
      </c>
      <c r="N1368" s="5">
        <v>-8.1</v>
      </c>
      <c r="O1368" s="7">
        <f t="shared" si="168"/>
        <v>2</v>
      </c>
      <c r="P1368" s="7">
        <f t="shared" si="169"/>
        <v>2</v>
      </c>
      <c r="Q1368" s="7">
        <f t="shared" si="170"/>
        <v>4</v>
      </c>
      <c r="R1368" s="7">
        <f t="shared" si="171"/>
        <v>8</v>
      </c>
      <c r="S1368" s="8">
        <f t="shared" si="172"/>
        <v>73.3</v>
      </c>
      <c r="T1368" s="7" t="str">
        <f t="shared" si="173"/>
        <v>C - Entwicklungspotenzial</v>
      </c>
      <c r="U1368" s="4">
        <f>ROUND(((E1368-Hilfswerte!$B$20)/Hilfswerte!$B$21)+((F1368-Hilfswerte!$B$22)/Hilfswerte!$B$23)+((G1368-Hilfswerte!$B$24)/Hilfswerte!$B$25)+0.1*INDEX(Hilfswerte!$B$4:$B$15,MATCH(C1368,Hilfswerte!$A$4:$A$15,0)),2)</f>
        <v>-1.43</v>
      </c>
      <c r="V1368" s="4">
        <f>ROUND(SQRT((((E1368-Hilfswerte!$B$20)/Hilfswerte!$B$21)-Hilfswerte!$B$28)^2+(((F1368-Hilfswerte!$B$22)/Hilfswerte!$B$23)-Hilfswerte!$B$29)^2+(((G1368-Hilfswerte!$B$24)/Hilfswerte!$B$25)-Hilfswerte!$B$30)^2),3)</f>
        <v>1.1439999999999999</v>
      </c>
      <c r="W1368" s="4">
        <f>ROUND(E1368*Hilfswerte!$B$31,0)</f>
        <v>5755</v>
      </c>
      <c r="X1368" s="4">
        <f t="shared" si="174"/>
        <v>3135</v>
      </c>
      <c r="Y1368" s="4" t="str">
        <f>IF(T1368="A - Top-Kunde","bereits Top-Kunde",IF(AND(V1368&lt;=Hilfswerte!$B$34,H1368&lt;0.5*W1368),"Hoch",IF(AND(V1368&lt;=Hilfswerte!$B$35,H1368&lt;0.7*W1368),"Mittel","Niedrig")))</f>
        <v>Mittel</v>
      </c>
      <c r="Z1368" s="4">
        <f t="shared" si="175"/>
        <v>23.2</v>
      </c>
      <c r="AA1368" s="4" t="str">
        <f>IF(J1368&gt;365,"Bereits abgewandert (Segment D)",IF(Z1368&gt;=Hilfswerte!$B$38,"Rot - akut gefaehrdet",IF(Z1368&gt;=Hilfswerte!$B$39,"Gelb - beobachten","Gruen - stabil")))</f>
        <v>Rot - akut gefaehrdet</v>
      </c>
    </row>
    <row r="1369" spans="1:27" ht="15" customHeight="1" x14ac:dyDescent="0.25">
      <c r="A1369" s="4" t="s">
        <v>1714</v>
      </c>
      <c r="B1369" s="4" t="s">
        <v>219</v>
      </c>
      <c r="C1369" s="4" t="s">
        <v>38</v>
      </c>
      <c r="D1369" s="4" t="s">
        <v>30</v>
      </c>
      <c r="E1369" s="4">
        <v>659</v>
      </c>
      <c r="F1369" s="5">
        <v>142.80000000000001</v>
      </c>
      <c r="G1369" s="5">
        <v>9.6</v>
      </c>
      <c r="H1369" s="6">
        <v>11450</v>
      </c>
      <c r="I1369" s="4">
        <v>2</v>
      </c>
      <c r="J1369" s="4">
        <v>203</v>
      </c>
      <c r="K1369" s="4">
        <v>0</v>
      </c>
      <c r="L1369" s="4">
        <v>10</v>
      </c>
      <c r="M1369" s="4">
        <v>2</v>
      </c>
      <c r="N1369" s="5">
        <v>-0.9</v>
      </c>
      <c r="O1369" s="7">
        <f t="shared" si="168"/>
        <v>2</v>
      </c>
      <c r="P1369" s="7">
        <f t="shared" si="169"/>
        <v>2</v>
      </c>
      <c r="Q1369" s="7">
        <f t="shared" si="170"/>
        <v>5</v>
      </c>
      <c r="R1369" s="7">
        <f t="shared" si="171"/>
        <v>9</v>
      </c>
      <c r="S1369" s="8">
        <f t="shared" si="172"/>
        <v>86.6</v>
      </c>
      <c r="T1369" s="7" t="str">
        <f t="shared" si="173"/>
        <v>C - Entwicklungspotenzial</v>
      </c>
      <c r="U1369" s="4">
        <f>ROUND(((E1369-Hilfswerte!$B$20)/Hilfswerte!$B$21)+((F1369-Hilfswerte!$B$22)/Hilfswerte!$B$23)+((G1369-Hilfswerte!$B$24)/Hilfswerte!$B$25)+0.1*INDEX(Hilfswerte!$B$4:$B$15,MATCH(C1369,Hilfswerte!$A$4:$A$15,0)),2)</f>
        <v>4.62</v>
      </c>
      <c r="V1369" s="4">
        <f>ROUND(SQRT((((E1369-Hilfswerte!$B$20)/Hilfswerte!$B$21)-Hilfswerte!$B$28)^2+(((F1369-Hilfswerte!$B$22)/Hilfswerte!$B$23)-Hilfswerte!$B$29)^2+(((G1369-Hilfswerte!$B$24)/Hilfswerte!$B$25)-Hilfswerte!$B$30)^2),3)</f>
        <v>2.8439999999999999</v>
      </c>
      <c r="W1369" s="4">
        <f>ROUND(E1369*Hilfswerte!$B$31,0)</f>
        <v>135455</v>
      </c>
      <c r="X1369" s="4">
        <f t="shared" si="174"/>
        <v>124005</v>
      </c>
      <c r="Y1369" s="4" t="str">
        <f>IF(T1369="A - Top-Kunde","bereits Top-Kunde",IF(AND(V1369&lt;=Hilfswerte!$B$34,H1369&lt;0.5*W1369),"Hoch",IF(AND(V1369&lt;=Hilfswerte!$B$35,H1369&lt;0.7*W1369),"Mittel","Niedrig")))</f>
        <v>Niedrig</v>
      </c>
      <c r="Z1369" s="4">
        <f t="shared" si="175"/>
        <v>12.5</v>
      </c>
      <c r="AA1369" s="4" t="str">
        <f>IF(J1369&gt;365,"Bereits abgewandert (Segment D)",IF(Z1369&gt;=Hilfswerte!$B$38,"Rot - akut gefaehrdet",IF(Z1369&gt;=Hilfswerte!$B$39,"Gelb - beobachten","Gruen - stabil")))</f>
        <v>Gruen - stabil</v>
      </c>
    </row>
    <row r="1370" spans="1:27" ht="15" customHeight="1" x14ac:dyDescent="0.25">
      <c r="A1370" s="4" t="s">
        <v>1715</v>
      </c>
      <c r="B1370" s="4" t="s">
        <v>713</v>
      </c>
      <c r="C1370" s="4" t="s">
        <v>84</v>
      </c>
      <c r="D1370" s="4" t="s">
        <v>30</v>
      </c>
      <c r="E1370" s="4">
        <v>36</v>
      </c>
      <c r="F1370" s="5">
        <v>6.9</v>
      </c>
      <c r="G1370" s="5">
        <v>4.4000000000000004</v>
      </c>
      <c r="H1370" s="6">
        <v>1570</v>
      </c>
      <c r="I1370" s="4">
        <v>1</v>
      </c>
      <c r="J1370" s="4">
        <v>106</v>
      </c>
      <c r="K1370" s="4">
        <v>0</v>
      </c>
      <c r="L1370" s="4">
        <v>-2</v>
      </c>
      <c r="M1370" s="4">
        <v>1</v>
      </c>
      <c r="N1370" s="5">
        <v>5</v>
      </c>
      <c r="O1370" s="7">
        <f t="shared" si="168"/>
        <v>3</v>
      </c>
      <c r="P1370" s="7">
        <f t="shared" si="169"/>
        <v>1</v>
      </c>
      <c r="Q1370" s="7">
        <f t="shared" si="170"/>
        <v>3</v>
      </c>
      <c r="R1370" s="7">
        <f t="shared" si="171"/>
        <v>7</v>
      </c>
      <c r="S1370" s="8">
        <f t="shared" si="172"/>
        <v>72.5</v>
      </c>
      <c r="T1370" s="7" t="str">
        <f t="shared" si="173"/>
        <v>C - Entwicklungspotenzial</v>
      </c>
      <c r="U1370" s="4">
        <f>ROUND(((E1370-Hilfswerte!$B$20)/Hilfswerte!$B$21)+((F1370-Hilfswerte!$B$22)/Hilfswerte!$B$23)+((G1370-Hilfswerte!$B$24)/Hilfswerte!$B$25)+0.1*INDEX(Hilfswerte!$B$4:$B$15,MATCH(C1370,Hilfswerte!$A$4:$A$15,0)),2)</f>
        <v>-1.66</v>
      </c>
      <c r="V1370" s="4">
        <f>ROUND(SQRT((((E1370-Hilfswerte!$B$20)/Hilfswerte!$B$21)-Hilfswerte!$B$28)^2+(((F1370-Hilfswerte!$B$22)/Hilfswerte!$B$23)-Hilfswerte!$B$29)^2+(((G1370-Hilfswerte!$B$24)/Hilfswerte!$B$25)-Hilfswerte!$B$30)^2),3)</f>
        <v>1.339</v>
      </c>
      <c r="W1370" s="4">
        <f>ROUND(E1370*Hilfswerte!$B$31,0)</f>
        <v>7400</v>
      </c>
      <c r="X1370" s="4">
        <f t="shared" si="174"/>
        <v>5830</v>
      </c>
      <c r="Y1370" s="4" t="str">
        <f>IF(T1370="A - Top-Kunde","bereits Top-Kunde",IF(AND(V1370&lt;=Hilfswerte!$B$34,H1370&lt;0.5*W1370),"Hoch",IF(AND(V1370&lt;=Hilfswerte!$B$35,H1370&lt;0.7*W1370),"Mittel","Niedrig")))</f>
        <v>Niedrig</v>
      </c>
      <c r="Z1370" s="4">
        <f t="shared" si="175"/>
        <v>5.3</v>
      </c>
      <c r="AA1370" s="4" t="str">
        <f>IF(J1370&gt;365,"Bereits abgewandert (Segment D)",IF(Z1370&gt;=Hilfswerte!$B$38,"Rot - akut gefaehrdet",IF(Z1370&gt;=Hilfswerte!$B$39,"Gelb - beobachten","Gruen - stabil")))</f>
        <v>Gruen - stabil</v>
      </c>
    </row>
    <row r="1371" spans="1:27" ht="15" customHeight="1" x14ac:dyDescent="0.25">
      <c r="A1371" s="4" t="s">
        <v>1716</v>
      </c>
      <c r="B1371" s="4" t="s">
        <v>808</v>
      </c>
      <c r="C1371" s="4" t="s">
        <v>29</v>
      </c>
      <c r="D1371" s="4" t="s">
        <v>30</v>
      </c>
      <c r="E1371" s="4">
        <v>115</v>
      </c>
      <c r="F1371" s="5">
        <v>27.5</v>
      </c>
      <c r="G1371" s="5">
        <v>2</v>
      </c>
      <c r="H1371" s="6">
        <v>0</v>
      </c>
      <c r="I1371" s="4">
        <v>0</v>
      </c>
      <c r="J1371" s="4">
        <v>556</v>
      </c>
      <c r="K1371" s="4">
        <v>0</v>
      </c>
      <c r="L1371" s="4">
        <v>-2</v>
      </c>
      <c r="M1371" s="4">
        <v>0</v>
      </c>
      <c r="N1371" s="5">
        <v>-72.8</v>
      </c>
      <c r="O1371" s="7">
        <f t="shared" si="168"/>
        <v>1</v>
      </c>
      <c r="P1371" s="7">
        <f t="shared" si="169"/>
        <v>1</v>
      </c>
      <c r="Q1371" s="7">
        <f t="shared" si="170"/>
        <v>1</v>
      </c>
      <c r="R1371" s="7">
        <f t="shared" si="171"/>
        <v>3</v>
      </c>
      <c r="S1371" s="8">
        <f t="shared" si="172"/>
        <v>-6.4</v>
      </c>
      <c r="T1371" s="7" t="str">
        <f t="shared" si="173"/>
        <v>D - Abwanderungsrisiko</v>
      </c>
      <c r="U1371" s="4">
        <f>ROUND(((E1371-Hilfswerte!$B$20)/Hilfswerte!$B$21)+((F1371-Hilfswerte!$B$22)/Hilfswerte!$B$23)+((G1371-Hilfswerte!$B$24)/Hilfswerte!$B$25)+0.1*INDEX(Hilfswerte!$B$4:$B$15,MATCH(C1371,Hilfswerte!$A$4:$A$15,0)),2)</f>
        <v>-1.07</v>
      </c>
      <c r="V1371" s="4">
        <f>ROUND(SQRT((((E1371-Hilfswerte!$B$20)/Hilfswerte!$B$21)-Hilfswerte!$B$28)^2+(((F1371-Hilfswerte!$B$22)/Hilfswerte!$B$23)-Hilfswerte!$B$29)^2+(((G1371-Hilfswerte!$B$24)/Hilfswerte!$B$25)-Hilfswerte!$B$30)^2),3)</f>
        <v>1.4910000000000001</v>
      </c>
      <c r="W1371" s="4">
        <f>ROUND(E1371*Hilfswerte!$B$31,0)</f>
        <v>23638</v>
      </c>
      <c r="X1371" s="4">
        <f t="shared" si="174"/>
        <v>23638</v>
      </c>
      <c r="Y1371" s="4" t="str">
        <f>IF(T1371="A - Top-Kunde","bereits Top-Kunde",IF(AND(V1371&lt;=Hilfswerte!$B$34,H1371&lt;0.5*W1371),"Hoch",IF(AND(V1371&lt;=Hilfswerte!$B$35,H1371&lt;0.7*W1371),"Mittel","Niedrig")))</f>
        <v>Niedrig</v>
      </c>
      <c r="Z1371" s="4">
        <f t="shared" si="175"/>
        <v>56.9</v>
      </c>
      <c r="AA1371" s="4" t="str">
        <f>IF(J1371&gt;365,"Bereits abgewandert (Segment D)",IF(Z1371&gt;=Hilfswerte!$B$38,"Rot - akut gefaehrdet",IF(Z1371&gt;=Hilfswerte!$B$39,"Gelb - beobachten","Gruen - stabil")))</f>
        <v>Bereits abgewandert (Segment D)</v>
      </c>
    </row>
    <row r="1372" spans="1:27" ht="15" customHeight="1" x14ac:dyDescent="0.25">
      <c r="A1372" s="4" t="s">
        <v>1717</v>
      </c>
      <c r="B1372" s="4" t="s">
        <v>703</v>
      </c>
      <c r="C1372" s="4" t="s">
        <v>62</v>
      </c>
      <c r="D1372" s="4" t="s">
        <v>30</v>
      </c>
      <c r="E1372" s="4">
        <v>43</v>
      </c>
      <c r="F1372" s="5">
        <v>11.2</v>
      </c>
      <c r="G1372" s="5">
        <v>13.7</v>
      </c>
      <c r="H1372" s="6">
        <v>1990</v>
      </c>
      <c r="I1372" s="4">
        <v>2</v>
      </c>
      <c r="J1372" s="4">
        <v>28</v>
      </c>
      <c r="K1372" s="4">
        <v>0</v>
      </c>
      <c r="L1372" s="4">
        <v>-4</v>
      </c>
      <c r="M1372" s="4">
        <v>6</v>
      </c>
      <c r="N1372" s="5">
        <v>3.5</v>
      </c>
      <c r="O1372" s="7">
        <f t="shared" si="168"/>
        <v>5</v>
      </c>
      <c r="P1372" s="7">
        <f t="shared" si="169"/>
        <v>2</v>
      </c>
      <c r="Q1372" s="7">
        <f t="shared" si="170"/>
        <v>3</v>
      </c>
      <c r="R1372" s="7">
        <f t="shared" si="171"/>
        <v>10</v>
      </c>
      <c r="S1372" s="8">
        <f t="shared" si="172"/>
        <v>101.8</v>
      </c>
      <c r="T1372" s="7" t="str">
        <f t="shared" si="173"/>
        <v>C - Entwicklungspotenzial</v>
      </c>
      <c r="U1372" s="4">
        <f>ROUND(((E1372-Hilfswerte!$B$20)/Hilfswerte!$B$21)+((F1372-Hilfswerte!$B$22)/Hilfswerte!$B$23)+((G1372-Hilfswerte!$B$24)/Hilfswerte!$B$25)+0.1*INDEX(Hilfswerte!$B$4:$B$15,MATCH(C1372,Hilfswerte!$A$4:$A$15,0)),2)</f>
        <v>0.34</v>
      </c>
      <c r="V1372" s="4">
        <f>ROUND(SQRT((((E1372-Hilfswerte!$B$20)/Hilfswerte!$B$21)-Hilfswerte!$B$28)^2+(((F1372-Hilfswerte!$B$22)/Hilfswerte!$B$23)-Hilfswerte!$B$29)^2+(((G1372-Hilfswerte!$B$24)/Hilfswerte!$B$25)-Hilfswerte!$B$30)^2),3)</f>
        <v>0.81599999999999995</v>
      </c>
      <c r="W1372" s="4">
        <f>ROUND(E1372*Hilfswerte!$B$31,0)</f>
        <v>8838</v>
      </c>
      <c r="X1372" s="4">
        <f t="shared" si="174"/>
        <v>6848</v>
      </c>
      <c r="Y1372" s="4" t="str">
        <f>IF(T1372="A - Top-Kunde","bereits Top-Kunde",IF(AND(V1372&lt;=Hilfswerte!$B$34,H1372&lt;0.5*W1372),"Hoch",IF(AND(V1372&lt;=Hilfswerte!$B$35,H1372&lt;0.7*W1372),"Mittel","Niedrig")))</f>
        <v>Hoch</v>
      </c>
      <c r="Z1372" s="4">
        <f t="shared" si="175"/>
        <v>1.4</v>
      </c>
      <c r="AA1372" s="4" t="str">
        <f>IF(J1372&gt;365,"Bereits abgewandert (Segment D)",IF(Z1372&gt;=Hilfswerte!$B$38,"Rot - akut gefaehrdet",IF(Z1372&gt;=Hilfswerte!$B$39,"Gelb - beobachten","Gruen - stabil")))</f>
        <v>Gruen - stabil</v>
      </c>
    </row>
    <row r="1373" spans="1:27" ht="15" customHeight="1" x14ac:dyDescent="0.25">
      <c r="A1373" s="4" t="s">
        <v>1718</v>
      </c>
      <c r="B1373" s="4" t="s">
        <v>110</v>
      </c>
      <c r="C1373" s="4" t="s">
        <v>55</v>
      </c>
      <c r="D1373" s="4" t="s">
        <v>30</v>
      </c>
      <c r="E1373" s="4">
        <v>218</v>
      </c>
      <c r="F1373" s="5">
        <v>36.1</v>
      </c>
      <c r="G1373" s="5">
        <v>8.1999999999999993</v>
      </c>
      <c r="H1373" s="6">
        <v>54600</v>
      </c>
      <c r="I1373" s="4">
        <v>4</v>
      </c>
      <c r="J1373" s="4">
        <v>23</v>
      </c>
      <c r="K1373" s="4">
        <v>0</v>
      </c>
      <c r="L1373" s="4">
        <v>0</v>
      </c>
      <c r="M1373" s="4">
        <v>1</v>
      </c>
      <c r="N1373" s="5">
        <v>-14.9</v>
      </c>
      <c r="O1373" s="7">
        <f t="shared" si="168"/>
        <v>5</v>
      </c>
      <c r="P1373" s="7">
        <f t="shared" si="169"/>
        <v>4</v>
      </c>
      <c r="Q1373" s="7">
        <f t="shared" si="170"/>
        <v>5</v>
      </c>
      <c r="R1373" s="7">
        <f t="shared" si="171"/>
        <v>14</v>
      </c>
      <c r="S1373" s="8">
        <f t="shared" si="172"/>
        <v>132.6</v>
      </c>
      <c r="T1373" s="7" t="str">
        <f t="shared" si="173"/>
        <v>A - Top-Kunde</v>
      </c>
      <c r="U1373" s="4">
        <f>ROUND(((E1373-Hilfswerte!$B$20)/Hilfswerte!$B$21)+((F1373-Hilfswerte!$B$22)/Hilfswerte!$B$23)+((G1373-Hilfswerte!$B$24)/Hilfswerte!$B$25)+0.1*INDEX(Hilfswerte!$B$4:$B$15,MATCH(C1373,Hilfswerte!$A$4:$A$15,0)),2)</f>
        <v>0.54</v>
      </c>
      <c r="V1373" s="4">
        <f>ROUND(SQRT((((E1373-Hilfswerte!$B$20)/Hilfswerte!$B$21)-Hilfswerte!$B$28)^2+(((F1373-Hilfswerte!$B$22)/Hilfswerte!$B$23)-Hilfswerte!$B$29)^2+(((G1373-Hilfswerte!$B$24)/Hilfswerte!$B$25)-Hilfswerte!$B$30)^2),3)</f>
        <v>0.52600000000000002</v>
      </c>
      <c r="W1373" s="4">
        <f>ROUND(E1373*Hilfswerte!$B$31,0)</f>
        <v>44809</v>
      </c>
      <c r="X1373" s="4">
        <f t="shared" si="174"/>
        <v>0</v>
      </c>
      <c r="Y1373" s="4" t="str">
        <f>IF(T1373="A - Top-Kunde","bereits Top-Kunde",IF(AND(V1373&lt;=Hilfswerte!$B$34,H1373&lt;0.5*W1373),"Hoch",IF(AND(V1373&lt;=Hilfswerte!$B$35,H1373&lt;0.7*W1373),"Mittel","Niedrig")))</f>
        <v>bereits Top-Kunde</v>
      </c>
      <c r="Z1373" s="4">
        <f t="shared" si="175"/>
        <v>7.1</v>
      </c>
      <c r="AA1373" s="4" t="str">
        <f>IF(J1373&gt;365,"Bereits abgewandert (Segment D)",IF(Z1373&gt;=Hilfswerte!$B$38,"Rot - akut gefaehrdet",IF(Z1373&gt;=Hilfswerte!$B$39,"Gelb - beobachten","Gruen - stabil")))</f>
        <v>Gruen - stabil</v>
      </c>
    </row>
    <row r="1374" spans="1:27" ht="15" customHeight="1" x14ac:dyDescent="0.25">
      <c r="A1374" s="4" t="s">
        <v>1719</v>
      </c>
      <c r="B1374" s="4" t="s">
        <v>623</v>
      </c>
      <c r="C1374" s="4" t="s">
        <v>62</v>
      </c>
      <c r="D1374" s="4" t="s">
        <v>93</v>
      </c>
      <c r="E1374" s="4">
        <v>83</v>
      </c>
      <c r="F1374" s="5">
        <v>22.9</v>
      </c>
      <c r="G1374" s="5">
        <v>7</v>
      </c>
      <c r="H1374" s="6">
        <v>4370</v>
      </c>
      <c r="I1374" s="4">
        <v>3</v>
      </c>
      <c r="J1374" s="4">
        <v>111</v>
      </c>
      <c r="K1374" s="4">
        <v>1</v>
      </c>
      <c r="L1374" s="4">
        <v>14</v>
      </c>
      <c r="M1374" s="4">
        <v>5</v>
      </c>
      <c r="N1374" s="5">
        <v>-13</v>
      </c>
      <c r="O1374" s="7">
        <f t="shared" si="168"/>
        <v>3</v>
      </c>
      <c r="P1374" s="7">
        <f t="shared" si="169"/>
        <v>3</v>
      </c>
      <c r="Q1374" s="7">
        <f t="shared" si="170"/>
        <v>4</v>
      </c>
      <c r="R1374" s="7">
        <f t="shared" si="171"/>
        <v>10</v>
      </c>
      <c r="S1374" s="8">
        <f t="shared" si="172"/>
        <v>83.3</v>
      </c>
      <c r="T1374" s="7" t="str">
        <f t="shared" si="173"/>
        <v>C - Entwicklungspotenzial</v>
      </c>
      <c r="U1374" s="4">
        <f>ROUND(((E1374-Hilfswerte!$B$20)/Hilfswerte!$B$21)+((F1374-Hilfswerte!$B$22)/Hilfswerte!$B$23)+((G1374-Hilfswerte!$B$24)/Hilfswerte!$B$25)+0.1*INDEX(Hilfswerte!$B$4:$B$15,MATCH(C1374,Hilfswerte!$A$4:$A$15,0)),2)</f>
        <v>-0.34</v>
      </c>
      <c r="V1374" s="4">
        <f>ROUND(SQRT((((E1374-Hilfswerte!$B$20)/Hilfswerte!$B$21)-Hilfswerte!$B$28)^2+(((F1374-Hilfswerte!$B$22)/Hilfswerte!$B$23)-Hilfswerte!$B$29)^2+(((G1374-Hilfswerte!$B$24)/Hilfswerte!$B$25)-Hilfswerte!$B$30)^2),3)</f>
        <v>0.80500000000000005</v>
      </c>
      <c r="W1374" s="4">
        <f>ROUND(E1374*Hilfswerte!$B$31,0)</f>
        <v>17060</v>
      </c>
      <c r="X1374" s="4">
        <f t="shared" si="174"/>
        <v>12690</v>
      </c>
      <c r="Y1374" s="4" t="str">
        <f>IF(T1374="A - Top-Kunde","bereits Top-Kunde",IF(AND(V1374&lt;=Hilfswerte!$B$34,H1374&lt;0.5*W1374),"Hoch",IF(AND(V1374&lt;=Hilfswerte!$B$35,H1374&lt;0.7*W1374),"Mittel","Niedrig")))</f>
        <v>Hoch</v>
      </c>
      <c r="Z1374" s="4">
        <f t="shared" si="175"/>
        <v>16.600000000000001</v>
      </c>
      <c r="AA1374" s="4" t="str">
        <f>IF(J1374&gt;365,"Bereits abgewandert (Segment D)",IF(Z1374&gt;=Hilfswerte!$B$38,"Rot - akut gefaehrdet",IF(Z1374&gt;=Hilfswerte!$B$39,"Gelb - beobachten","Gruen - stabil")))</f>
        <v>Gelb - beobachten</v>
      </c>
    </row>
    <row r="1375" spans="1:27" ht="15" customHeight="1" x14ac:dyDescent="0.25">
      <c r="A1375" s="4" t="s">
        <v>1720</v>
      </c>
      <c r="B1375" s="4" t="s">
        <v>1224</v>
      </c>
      <c r="C1375" s="4" t="s">
        <v>47</v>
      </c>
      <c r="D1375" s="4" t="s">
        <v>30</v>
      </c>
      <c r="E1375" s="4">
        <v>894</v>
      </c>
      <c r="F1375" s="5">
        <v>249.4</v>
      </c>
      <c r="G1375" s="5">
        <v>18.899999999999999</v>
      </c>
      <c r="H1375" s="6">
        <v>22050</v>
      </c>
      <c r="I1375" s="4">
        <v>3</v>
      </c>
      <c r="J1375" s="4">
        <v>177</v>
      </c>
      <c r="K1375" s="4">
        <v>0</v>
      </c>
      <c r="L1375" s="4">
        <v>6</v>
      </c>
      <c r="M1375" s="4">
        <v>4</v>
      </c>
      <c r="N1375" s="5">
        <v>12</v>
      </c>
      <c r="O1375" s="7">
        <f t="shared" si="168"/>
        <v>3</v>
      </c>
      <c r="P1375" s="7">
        <f t="shared" si="169"/>
        <v>3</v>
      </c>
      <c r="Q1375" s="7">
        <f t="shared" si="170"/>
        <v>5</v>
      </c>
      <c r="R1375" s="7">
        <f t="shared" si="171"/>
        <v>11</v>
      </c>
      <c r="S1375" s="8">
        <f t="shared" si="172"/>
        <v>114.2</v>
      </c>
      <c r="T1375" s="7" t="str">
        <f t="shared" si="173"/>
        <v>B - Kernkunde</v>
      </c>
      <c r="U1375" s="4">
        <f>ROUND(((E1375-Hilfswerte!$B$20)/Hilfswerte!$B$21)+((F1375-Hilfswerte!$B$22)/Hilfswerte!$B$23)+((G1375-Hilfswerte!$B$24)/Hilfswerte!$B$25)+0.1*INDEX(Hilfswerte!$B$4:$B$15,MATCH(C1375,Hilfswerte!$A$4:$A$15,0)),2)</f>
        <v>8.77</v>
      </c>
      <c r="V1375" s="4">
        <f>ROUND(SQRT((((E1375-Hilfswerte!$B$20)/Hilfswerte!$B$21)-Hilfswerte!$B$28)^2+(((F1375-Hilfswerte!$B$22)/Hilfswerte!$B$23)-Hilfswerte!$B$29)^2+(((G1375-Hilfswerte!$B$24)/Hilfswerte!$B$25)-Hilfswerte!$B$30)^2),3)</f>
        <v>5.0739999999999998</v>
      </c>
      <c r="W1375" s="4">
        <f>ROUND(E1375*Hilfswerte!$B$31,0)</f>
        <v>183758</v>
      </c>
      <c r="X1375" s="4">
        <f t="shared" si="174"/>
        <v>161708</v>
      </c>
      <c r="Y1375" s="4" t="str">
        <f>IF(T1375="A - Top-Kunde","bereits Top-Kunde",IF(AND(V1375&lt;=Hilfswerte!$B$34,H1375&lt;0.5*W1375),"Hoch",IF(AND(V1375&lt;=Hilfswerte!$B$35,H1375&lt;0.7*W1375),"Mittel","Niedrig")))</f>
        <v>Niedrig</v>
      </c>
      <c r="Z1375" s="4">
        <f t="shared" si="175"/>
        <v>10.1</v>
      </c>
      <c r="AA1375" s="4" t="str">
        <f>IF(J1375&gt;365,"Bereits abgewandert (Segment D)",IF(Z1375&gt;=Hilfswerte!$B$38,"Rot - akut gefaehrdet",IF(Z1375&gt;=Hilfswerte!$B$39,"Gelb - beobachten","Gruen - stabil")))</f>
        <v>Gruen - stabil</v>
      </c>
    </row>
    <row r="1376" spans="1:27" ht="15" customHeight="1" x14ac:dyDescent="0.25">
      <c r="A1376" s="4" t="s">
        <v>1721</v>
      </c>
      <c r="B1376" s="4" t="s">
        <v>282</v>
      </c>
      <c r="C1376" s="4" t="s">
        <v>55</v>
      </c>
      <c r="D1376" s="4" t="s">
        <v>30</v>
      </c>
      <c r="E1376" s="4">
        <v>772</v>
      </c>
      <c r="F1376" s="5">
        <v>215.3</v>
      </c>
      <c r="G1376" s="5">
        <v>10.4</v>
      </c>
      <c r="H1376" s="6">
        <v>0</v>
      </c>
      <c r="I1376" s="4">
        <v>0</v>
      </c>
      <c r="J1376" s="4">
        <v>545</v>
      </c>
      <c r="K1376" s="4">
        <v>0</v>
      </c>
      <c r="L1376" s="4">
        <v>0</v>
      </c>
      <c r="M1376" s="4">
        <v>0</v>
      </c>
      <c r="N1376" s="5">
        <v>-69.8</v>
      </c>
      <c r="O1376" s="7">
        <f t="shared" si="168"/>
        <v>1</v>
      </c>
      <c r="P1376" s="7">
        <f t="shared" si="169"/>
        <v>1</v>
      </c>
      <c r="Q1376" s="7">
        <f t="shared" si="170"/>
        <v>1</v>
      </c>
      <c r="R1376" s="7">
        <f t="shared" si="171"/>
        <v>3</v>
      </c>
      <c r="S1376" s="8">
        <f t="shared" si="172"/>
        <v>-4.9000000000000004</v>
      </c>
      <c r="T1376" s="7" t="str">
        <f t="shared" si="173"/>
        <v>D - Abwanderungsrisiko</v>
      </c>
      <c r="U1376" s="4">
        <f>ROUND(((E1376-Hilfswerte!$B$20)/Hilfswerte!$B$21)+((F1376-Hilfswerte!$B$22)/Hilfswerte!$B$23)+((G1376-Hilfswerte!$B$24)/Hilfswerte!$B$25)+0.1*INDEX(Hilfswerte!$B$4:$B$15,MATCH(C1376,Hilfswerte!$A$4:$A$15,0)),2)</f>
        <v>6.49</v>
      </c>
      <c r="V1376" s="4">
        <f>ROUND(SQRT((((E1376-Hilfswerte!$B$20)/Hilfswerte!$B$21)-Hilfswerte!$B$28)^2+(((F1376-Hilfswerte!$B$22)/Hilfswerte!$B$23)-Hilfswerte!$B$29)^2+(((G1376-Hilfswerte!$B$24)/Hilfswerte!$B$25)-Hilfswerte!$B$30)^2),3)</f>
        <v>4.1210000000000004</v>
      </c>
      <c r="W1376" s="4">
        <f>ROUND(E1376*Hilfswerte!$B$31,0)</f>
        <v>158682</v>
      </c>
      <c r="X1376" s="4">
        <f t="shared" si="174"/>
        <v>158682</v>
      </c>
      <c r="Y1376" s="4" t="str">
        <f>IF(T1376="A - Top-Kunde","bereits Top-Kunde",IF(AND(V1376&lt;=Hilfswerte!$B$34,H1376&lt;0.5*W1376),"Hoch",IF(AND(V1376&lt;=Hilfswerte!$B$35,H1376&lt;0.7*W1376),"Mittel","Niedrig")))</f>
        <v>Niedrig</v>
      </c>
      <c r="Z1376" s="4">
        <f t="shared" si="175"/>
        <v>55.2</v>
      </c>
      <c r="AA1376" s="4" t="str">
        <f>IF(J1376&gt;365,"Bereits abgewandert (Segment D)",IF(Z1376&gt;=Hilfswerte!$B$38,"Rot - akut gefaehrdet",IF(Z1376&gt;=Hilfswerte!$B$39,"Gelb - beobachten","Gruen - stabil")))</f>
        <v>Bereits abgewandert (Segment D)</v>
      </c>
    </row>
    <row r="1377" spans="1:27" ht="15" customHeight="1" x14ac:dyDescent="0.25">
      <c r="A1377" s="4" t="s">
        <v>1722</v>
      </c>
      <c r="B1377" s="4" t="s">
        <v>518</v>
      </c>
      <c r="C1377" s="4" t="s">
        <v>47</v>
      </c>
      <c r="D1377" s="4" t="s">
        <v>30</v>
      </c>
      <c r="E1377" s="4">
        <v>28</v>
      </c>
      <c r="F1377" s="5">
        <v>5.4</v>
      </c>
      <c r="G1377" s="5">
        <v>1.2</v>
      </c>
      <c r="H1377" s="6">
        <v>0</v>
      </c>
      <c r="I1377" s="4">
        <v>0</v>
      </c>
      <c r="J1377" s="4">
        <v>565</v>
      </c>
      <c r="K1377" s="4">
        <v>0</v>
      </c>
      <c r="L1377" s="4">
        <v>29</v>
      </c>
      <c r="M1377" s="4">
        <v>0</v>
      </c>
      <c r="N1377" s="5">
        <v>-75</v>
      </c>
      <c r="O1377" s="7">
        <f t="shared" si="168"/>
        <v>1</v>
      </c>
      <c r="P1377" s="7">
        <f t="shared" si="169"/>
        <v>1</v>
      </c>
      <c r="Q1377" s="7">
        <f t="shared" si="170"/>
        <v>1</v>
      </c>
      <c r="R1377" s="7">
        <f t="shared" si="171"/>
        <v>3</v>
      </c>
      <c r="S1377" s="8">
        <f t="shared" si="172"/>
        <v>-16.2</v>
      </c>
      <c r="T1377" s="7" t="str">
        <f t="shared" si="173"/>
        <v>D - Abwanderungsrisiko</v>
      </c>
      <c r="U1377" s="4">
        <f>ROUND(((E1377-Hilfswerte!$B$20)/Hilfswerte!$B$21)+((F1377-Hilfswerte!$B$22)/Hilfswerte!$B$23)+((G1377-Hilfswerte!$B$24)/Hilfswerte!$B$25)+0.1*INDEX(Hilfswerte!$B$4:$B$15,MATCH(C1377,Hilfswerte!$A$4:$A$15,0)),2)</f>
        <v>-2.15</v>
      </c>
      <c r="V1377" s="4">
        <f>ROUND(SQRT((((E1377-Hilfswerte!$B$20)/Hilfswerte!$B$21)-Hilfswerte!$B$28)^2+(((F1377-Hilfswerte!$B$22)/Hilfswerte!$B$23)-Hilfswerte!$B$29)^2+(((G1377-Hilfswerte!$B$24)/Hilfswerte!$B$25)-Hilfswerte!$B$30)^2),3)</f>
        <v>1.794</v>
      </c>
      <c r="W1377" s="4">
        <f>ROUND(E1377*Hilfswerte!$B$31,0)</f>
        <v>5755</v>
      </c>
      <c r="X1377" s="4">
        <f t="shared" si="174"/>
        <v>5755</v>
      </c>
      <c r="Y1377" s="4" t="str">
        <f>IF(T1377="A - Top-Kunde","bereits Top-Kunde",IF(AND(V1377&lt;=Hilfswerte!$B$34,H1377&lt;0.5*W1377),"Hoch",IF(AND(V1377&lt;=Hilfswerte!$B$35,H1377&lt;0.7*W1377),"Mittel","Niedrig")))</f>
        <v>Niedrig</v>
      </c>
      <c r="Z1377" s="4">
        <f t="shared" si="175"/>
        <v>64.099999999999994</v>
      </c>
      <c r="AA1377" s="4" t="str">
        <f>IF(J1377&gt;365,"Bereits abgewandert (Segment D)",IF(Z1377&gt;=Hilfswerte!$B$38,"Rot - akut gefaehrdet",IF(Z1377&gt;=Hilfswerte!$B$39,"Gelb - beobachten","Gruen - stabil")))</f>
        <v>Bereits abgewandert (Segment D)</v>
      </c>
    </row>
    <row r="1378" spans="1:27" ht="15" customHeight="1" x14ac:dyDescent="0.25">
      <c r="A1378" s="4" t="s">
        <v>1723</v>
      </c>
      <c r="B1378" s="4" t="s">
        <v>1037</v>
      </c>
      <c r="C1378" s="4" t="s">
        <v>74</v>
      </c>
      <c r="D1378" s="4" t="s">
        <v>30</v>
      </c>
      <c r="E1378" s="4">
        <v>28</v>
      </c>
      <c r="F1378" s="5">
        <v>6.4</v>
      </c>
      <c r="G1378" s="5">
        <v>17.3</v>
      </c>
      <c r="H1378" s="6">
        <v>3650</v>
      </c>
      <c r="I1378" s="4">
        <v>1</v>
      </c>
      <c r="J1378" s="4">
        <v>297</v>
      </c>
      <c r="K1378" s="4">
        <v>0</v>
      </c>
      <c r="L1378" s="4">
        <v>17</v>
      </c>
      <c r="M1378" s="4">
        <v>1</v>
      </c>
      <c r="N1378" s="5">
        <v>3.8</v>
      </c>
      <c r="O1378" s="7">
        <f t="shared" si="168"/>
        <v>2</v>
      </c>
      <c r="P1378" s="7">
        <f t="shared" si="169"/>
        <v>1</v>
      </c>
      <c r="Q1378" s="7">
        <f t="shared" si="170"/>
        <v>4</v>
      </c>
      <c r="R1378" s="7">
        <f t="shared" si="171"/>
        <v>7</v>
      </c>
      <c r="S1378" s="8">
        <f t="shared" si="172"/>
        <v>66.8</v>
      </c>
      <c r="T1378" s="7" t="str">
        <f t="shared" si="173"/>
        <v>C - Entwicklungspotenzial</v>
      </c>
      <c r="U1378" s="4">
        <f>ROUND(((E1378-Hilfswerte!$B$20)/Hilfswerte!$B$21)+((F1378-Hilfswerte!$B$22)/Hilfswerte!$B$23)+((G1378-Hilfswerte!$B$24)/Hilfswerte!$B$25)+0.1*INDEX(Hilfswerte!$B$4:$B$15,MATCH(C1378,Hilfswerte!$A$4:$A$15,0)),2)</f>
        <v>0.32</v>
      </c>
      <c r="V1378" s="4">
        <f>ROUND(SQRT((((E1378-Hilfswerte!$B$20)/Hilfswerte!$B$21)-Hilfswerte!$B$28)^2+(((F1378-Hilfswerte!$B$22)/Hilfswerte!$B$23)-Hilfswerte!$B$29)^2+(((G1378-Hilfswerte!$B$24)/Hilfswerte!$B$25)-Hilfswerte!$B$30)^2),3)</f>
        <v>1.268</v>
      </c>
      <c r="W1378" s="4">
        <f>ROUND(E1378*Hilfswerte!$B$31,0)</f>
        <v>5755</v>
      </c>
      <c r="X1378" s="4">
        <f t="shared" si="174"/>
        <v>2105</v>
      </c>
      <c r="Y1378" s="4" t="str">
        <f>IF(T1378="A - Top-Kunde","bereits Top-Kunde",IF(AND(V1378&lt;=Hilfswerte!$B$34,H1378&lt;0.5*W1378),"Hoch",IF(AND(V1378&lt;=Hilfswerte!$B$35,H1378&lt;0.7*W1378),"Mittel","Niedrig")))</f>
        <v>Niedrig</v>
      </c>
      <c r="Z1378" s="4">
        <f t="shared" si="175"/>
        <v>18.3</v>
      </c>
      <c r="AA1378" s="4" t="str">
        <f>IF(J1378&gt;365,"Bereits abgewandert (Segment D)",IF(Z1378&gt;=Hilfswerte!$B$38,"Rot - akut gefaehrdet",IF(Z1378&gt;=Hilfswerte!$B$39,"Gelb - beobachten","Gruen - stabil")))</f>
        <v>Gelb - beobachten</v>
      </c>
    </row>
    <row r="1379" spans="1:27" ht="15" customHeight="1" x14ac:dyDescent="0.25">
      <c r="A1379" s="4" t="s">
        <v>1724</v>
      </c>
      <c r="B1379" s="4" t="s">
        <v>258</v>
      </c>
      <c r="C1379" s="4" t="s">
        <v>59</v>
      </c>
      <c r="D1379" s="4" t="s">
        <v>30</v>
      </c>
      <c r="E1379" s="4">
        <v>38</v>
      </c>
      <c r="F1379" s="5">
        <v>6.3</v>
      </c>
      <c r="G1379" s="5">
        <v>15.3</v>
      </c>
      <c r="H1379" s="6">
        <v>0</v>
      </c>
      <c r="I1379" s="4">
        <v>0</v>
      </c>
      <c r="J1379" s="4">
        <v>665</v>
      </c>
      <c r="K1379" s="4">
        <v>0</v>
      </c>
      <c r="L1379" s="4">
        <v>6</v>
      </c>
      <c r="M1379" s="4">
        <v>0</v>
      </c>
      <c r="N1379" s="5">
        <v>-33.4</v>
      </c>
      <c r="O1379" s="7">
        <f t="shared" si="168"/>
        <v>1</v>
      </c>
      <c r="P1379" s="7">
        <f t="shared" si="169"/>
        <v>1</v>
      </c>
      <c r="Q1379" s="7">
        <f t="shared" si="170"/>
        <v>1</v>
      </c>
      <c r="R1379" s="7">
        <f t="shared" si="171"/>
        <v>3</v>
      </c>
      <c r="S1379" s="8">
        <f t="shared" si="172"/>
        <v>11.5</v>
      </c>
      <c r="T1379" s="7" t="str">
        <f t="shared" si="173"/>
        <v>D - Abwanderungsrisiko</v>
      </c>
      <c r="U1379" s="4">
        <f>ROUND(((E1379-Hilfswerte!$B$20)/Hilfswerte!$B$21)+((F1379-Hilfswerte!$B$22)/Hilfswerte!$B$23)+((G1379-Hilfswerte!$B$24)/Hilfswerte!$B$25)+0.1*INDEX(Hilfswerte!$B$4:$B$15,MATCH(C1379,Hilfswerte!$A$4:$A$15,0)),2)</f>
        <v>-0.01</v>
      </c>
      <c r="V1379" s="4">
        <f>ROUND(SQRT((((E1379-Hilfswerte!$B$20)/Hilfswerte!$B$21)-Hilfswerte!$B$28)^2+(((F1379-Hilfswerte!$B$22)/Hilfswerte!$B$23)-Hilfswerte!$B$29)^2+(((G1379-Hilfswerte!$B$24)/Hilfswerte!$B$25)-Hilfswerte!$B$30)^2),3)</f>
        <v>1.0229999999999999</v>
      </c>
      <c r="W1379" s="4">
        <f>ROUND(E1379*Hilfswerte!$B$31,0)</f>
        <v>7811</v>
      </c>
      <c r="X1379" s="4">
        <f t="shared" si="174"/>
        <v>7811</v>
      </c>
      <c r="Y1379" s="4" t="str">
        <f>IF(T1379="A - Top-Kunde","bereits Top-Kunde",IF(AND(V1379&lt;=Hilfswerte!$B$34,H1379&lt;0.5*W1379),"Hoch",IF(AND(V1379&lt;=Hilfswerte!$B$35,H1379&lt;0.7*W1379),"Mittel","Niedrig")))</f>
        <v>Mittel</v>
      </c>
      <c r="Z1379" s="4">
        <f t="shared" si="175"/>
        <v>47.8</v>
      </c>
      <c r="AA1379" s="4" t="str">
        <f>IF(J1379&gt;365,"Bereits abgewandert (Segment D)",IF(Z1379&gt;=Hilfswerte!$B$38,"Rot - akut gefaehrdet",IF(Z1379&gt;=Hilfswerte!$B$39,"Gelb - beobachten","Gruen - stabil")))</f>
        <v>Bereits abgewandert (Segment D)</v>
      </c>
    </row>
    <row r="1380" spans="1:27" ht="15" customHeight="1" x14ac:dyDescent="0.25">
      <c r="A1380" s="4" t="s">
        <v>1725</v>
      </c>
      <c r="B1380" s="4" t="s">
        <v>1229</v>
      </c>
      <c r="C1380" s="4" t="s">
        <v>29</v>
      </c>
      <c r="D1380" s="4" t="s">
        <v>52</v>
      </c>
      <c r="E1380" s="4">
        <v>82</v>
      </c>
      <c r="F1380" s="5">
        <v>15.7</v>
      </c>
      <c r="G1380" s="5">
        <v>7.3</v>
      </c>
      <c r="H1380" s="6">
        <v>8100</v>
      </c>
      <c r="I1380" s="4">
        <v>2</v>
      </c>
      <c r="J1380" s="4">
        <v>284</v>
      </c>
      <c r="K1380" s="4">
        <v>1</v>
      </c>
      <c r="L1380" s="4">
        <v>16</v>
      </c>
      <c r="M1380" s="4">
        <v>2</v>
      </c>
      <c r="N1380" s="5">
        <v>-19.8</v>
      </c>
      <c r="O1380" s="7">
        <f t="shared" si="168"/>
        <v>2</v>
      </c>
      <c r="P1380" s="7">
        <f t="shared" si="169"/>
        <v>2</v>
      </c>
      <c r="Q1380" s="7">
        <f t="shared" si="170"/>
        <v>5</v>
      </c>
      <c r="R1380" s="7">
        <f t="shared" si="171"/>
        <v>9</v>
      </c>
      <c r="S1380" s="8">
        <f t="shared" si="172"/>
        <v>69.3</v>
      </c>
      <c r="T1380" s="7" t="str">
        <f t="shared" si="173"/>
        <v>C - Entwicklungspotenzial</v>
      </c>
      <c r="U1380" s="4">
        <f>ROUND(((E1380-Hilfswerte!$B$20)/Hilfswerte!$B$21)+((F1380-Hilfswerte!$B$22)/Hilfswerte!$B$23)+((G1380-Hilfswerte!$B$24)/Hilfswerte!$B$25)+0.1*INDEX(Hilfswerte!$B$4:$B$15,MATCH(C1380,Hilfswerte!$A$4:$A$15,0)),2)</f>
        <v>-0.57999999999999996</v>
      </c>
      <c r="V1380" s="4">
        <f>ROUND(SQRT((((E1380-Hilfswerte!$B$20)/Hilfswerte!$B$21)-Hilfswerte!$B$28)^2+(((F1380-Hilfswerte!$B$22)/Hilfswerte!$B$23)-Hilfswerte!$B$29)^2+(((G1380-Hilfswerte!$B$24)/Hilfswerte!$B$25)-Hilfswerte!$B$30)^2),3)</f>
        <v>0.82199999999999995</v>
      </c>
      <c r="W1380" s="4">
        <f>ROUND(E1380*Hilfswerte!$B$31,0)</f>
        <v>16855</v>
      </c>
      <c r="X1380" s="4">
        <f t="shared" si="174"/>
        <v>8755</v>
      </c>
      <c r="Y1380" s="4" t="str">
        <f>IF(T1380="A - Top-Kunde","bereits Top-Kunde",IF(AND(V1380&lt;=Hilfswerte!$B$34,H1380&lt;0.5*W1380),"Hoch",IF(AND(V1380&lt;=Hilfswerte!$B$35,H1380&lt;0.7*W1380),"Mittel","Niedrig")))</f>
        <v>Hoch</v>
      </c>
      <c r="Z1380" s="4">
        <f t="shared" si="175"/>
        <v>28.3</v>
      </c>
      <c r="AA1380" s="4" t="str">
        <f>IF(J1380&gt;365,"Bereits abgewandert (Segment D)",IF(Z1380&gt;=Hilfswerte!$B$38,"Rot - akut gefaehrdet",IF(Z1380&gt;=Hilfswerte!$B$39,"Gelb - beobachten","Gruen - stabil")))</f>
        <v>Rot - akut gefaehrdet</v>
      </c>
    </row>
    <row r="1381" spans="1:27" ht="15" customHeight="1" x14ac:dyDescent="0.25">
      <c r="A1381" s="4" t="s">
        <v>1726</v>
      </c>
      <c r="B1381" s="4" t="s">
        <v>681</v>
      </c>
      <c r="C1381" s="4" t="s">
        <v>29</v>
      </c>
      <c r="D1381" s="4" t="s">
        <v>52</v>
      </c>
      <c r="E1381" s="4">
        <v>39</v>
      </c>
      <c r="F1381" s="5">
        <v>7.2</v>
      </c>
      <c r="G1381" s="5">
        <v>7.9</v>
      </c>
      <c r="H1381" s="6">
        <v>780</v>
      </c>
      <c r="I1381" s="4">
        <v>2</v>
      </c>
      <c r="J1381" s="4">
        <v>26</v>
      </c>
      <c r="K1381" s="4">
        <v>0</v>
      </c>
      <c r="L1381" s="4">
        <v>27</v>
      </c>
      <c r="M1381" s="4">
        <v>4</v>
      </c>
      <c r="N1381" s="5">
        <v>8.8000000000000007</v>
      </c>
      <c r="O1381" s="7">
        <f t="shared" si="168"/>
        <v>5</v>
      </c>
      <c r="P1381" s="7">
        <f t="shared" si="169"/>
        <v>2</v>
      </c>
      <c r="Q1381" s="7">
        <f t="shared" si="170"/>
        <v>2</v>
      </c>
      <c r="R1381" s="7">
        <f t="shared" si="171"/>
        <v>9</v>
      </c>
      <c r="S1381" s="8">
        <f t="shared" si="172"/>
        <v>86.3</v>
      </c>
      <c r="T1381" s="7" t="str">
        <f t="shared" si="173"/>
        <v>C - Entwicklungspotenzial</v>
      </c>
      <c r="U1381" s="4">
        <f>ROUND(((E1381-Hilfswerte!$B$20)/Hilfswerte!$B$21)+((F1381-Hilfswerte!$B$22)/Hilfswerte!$B$23)+((G1381-Hilfswerte!$B$24)/Hilfswerte!$B$25)+0.1*INDEX(Hilfswerte!$B$4:$B$15,MATCH(C1381,Hilfswerte!$A$4:$A$15,0)),2)</f>
        <v>-0.82</v>
      </c>
      <c r="V1381" s="4">
        <f>ROUND(SQRT((((E1381-Hilfswerte!$B$20)/Hilfswerte!$B$21)-Hilfswerte!$B$28)^2+(((F1381-Hilfswerte!$B$22)/Hilfswerte!$B$23)-Hilfswerte!$B$29)^2+(((G1381-Hilfswerte!$B$24)/Hilfswerte!$B$25)-Hilfswerte!$B$30)^2),3)</f>
        <v>0.93799999999999994</v>
      </c>
      <c r="W1381" s="4">
        <f>ROUND(E1381*Hilfswerte!$B$31,0)</f>
        <v>8016</v>
      </c>
      <c r="X1381" s="4">
        <f t="shared" si="174"/>
        <v>7236</v>
      </c>
      <c r="Y1381" s="4" t="str">
        <f>IF(T1381="A - Top-Kunde","bereits Top-Kunde",IF(AND(V1381&lt;=Hilfswerte!$B$34,H1381&lt;0.5*W1381),"Hoch",IF(AND(V1381&lt;=Hilfswerte!$B$35,H1381&lt;0.7*W1381),"Mittel","Niedrig")))</f>
        <v>Mittel</v>
      </c>
      <c r="Z1381" s="4">
        <f t="shared" si="175"/>
        <v>6.7</v>
      </c>
      <c r="AA1381" s="4" t="str">
        <f>IF(J1381&gt;365,"Bereits abgewandert (Segment D)",IF(Z1381&gt;=Hilfswerte!$B$38,"Rot - akut gefaehrdet",IF(Z1381&gt;=Hilfswerte!$B$39,"Gelb - beobachten","Gruen - stabil")))</f>
        <v>Gruen - stabil</v>
      </c>
    </row>
    <row r="1382" spans="1:27" ht="15" customHeight="1" x14ac:dyDescent="0.25">
      <c r="A1382" s="4" t="s">
        <v>1727</v>
      </c>
      <c r="B1382" s="4" t="s">
        <v>676</v>
      </c>
      <c r="C1382" s="4" t="s">
        <v>55</v>
      </c>
      <c r="D1382" s="4" t="s">
        <v>48</v>
      </c>
      <c r="E1382" s="4">
        <v>55</v>
      </c>
      <c r="F1382" s="5">
        <v>7.6</v>
      </c>
      <c r="G1382" s="5">
        <v>1.4</v>
      </c>
      <c r="H1382" s="6">
        <v>3630</v>
      </c>
      <c r="I1382" s="4">
        <v>3</v>
      </c>
      <c r="J1382" s="4">
        <v>30</v>
      </c>
      <c r="K1382" s="4">
        <v>0</v>
      </c>
      <c r="L1382" s="4">
        <v>8</v>
      </c>
      <c r="M1382" s="4">
        <v>2</v>
      </c>
      <c r="N1382" s="5">
        <v>21.8</v>
      </c>
      <c r="O1382" s="7">
        <f t="shared" si="168"/>
        <v>5</v>
      </c>
      <c r="P1382" s="7">
        <f t="shared" si="169"/>
        <v>3</v>
      </c>
      <c r="Q1382" s="7">
        <f t="shared" si="170"/>
        <v>4</v>
      </c>
      <c r="R1382" s="7">
        <f t="shared" si="171"/>
        <v>12</v>
      </c>
      <c r="S1382" s="8">
        <f t="shared" si="172"/>
        <v>128.5</v>
      </c>
      <c r="T1382" s="7" t="str">
        <f t="shared" si="173"/>
        <v>A - Top-Kunde</v>
      </c>
      <c r="U1382" s="4">
        <f>ROUND(((E1382-Hilfswerte!$B$20)/Hilfswerte!$B$21)+((F1382-Hilfswerte!$B$22)/Hilfswerte!$B$23)+((G1382-Hilfswerte!$B$24)/Hilfswerte!$B$25)+0.1*INDEX(Hilfswerte!$B$4:$B$15,MATCH(C1382,Hilfswerte!$A$4:$A$15,0)),2)</f>
        <v>-1.75</v>
      </c>
      <c r="V1382" s="4">
        <f>ROUND(SQRT((((E1382-Hilfswerte!$B$20)/Hilfswerte!$B$21)-Hilfswerte!$B$28)^2+(((F1382-Hilfswerte!$B$22)/Hilfswerte!$B$23)-Hilfswerte!$B$29)^2+(((G1382-Hilfswerte!$B$24)/Hilfswerte!$B$25)-Hilfswerte!$B$30)^2),3)</f>
        <v>1.718</v>
      </c>
      <c r="W1382" s="4">
        <f>ROUND(E1382*Hilfswerte!$B$31,0)</f>
        <v>11305</v>
      </c>
      <c r="X1382" s="4">
        <f t="shared" si="174"/>
        <v>7675</v>
      </c>
      <c r="Y1382" s="4" t="str">
        <f>IF(T1382="A - Top-Kunde","bereits Top-Kunde",IF(AND(V1382&lt;=Hilfswerte!$B$34,H1382&lt;0.5*W1382),"Hoch",IF(AND(V1382&lt;=Hilfswerte!$B$35,H1382&lt;0.7*W1382),"Mittel","Niedrig")))</f>
        <v>bereits Top-Kunde</v>
      </c>
      <c r="Z1382" s="4">
        <f t="shared" si="175"/>
        <v>3.1</v>
      </c>
      <c r="AA1382" s="4" t="str">
        <f>IF(J1382&gt;365,"Bereits abgewandert (Segment D)",IF(Z1382&gt;=Hilfswerte!$B$38,"Rot - akut gefaehrdet",IF(Z1382&gt;=Hilfswerte!$B$39,"Gelb - beobachten","Gruen - stabil")))</f>
        <v>Gruen - stabil</v>
      </c>
    </row>
    <row r="1383" spans="1:27" ht="15" customHeight="1" x14ac:dyDescent="0.25">
      <c r="A1383" s="4" t="s">
        <v>1728</v>
      </c>
      <c r="B1383" s="4" t="s">
        <v>200</v>
      </c>
      <c r="C1383" s="4" t="s">
        <v>65</v>
      </c>
      <c r="D1383" s="4" t="s">
        <v>52</v>
      </c>
      <c r="E1383" s="4">
        <v>412</v>
      </c>
      <c r="F1383" s="5">
        <v>122.9</v>
      </c>
      <c r="G1383" s="5">
        <v>12.9</v>
      </c>
      <c r="H1383" s="6">
        <v>20740</v>
      </c>
      <c r="I1383" s="4">
        <v>2</v>
      </c>
      <c r="J1383" s="4">
        <v>120</v>
      </c>
      <c r="K1383" s="4">
        <v>0</v>
      </c>
      <c r="L1383" s="4">
        <v>2</v>
      </c>
      <c r="M1383" s="4">
        <v>1</v>
      </c>
      <c r="N1383" s="5">
        <v>-12.2</v>
      </c>
      <c r="O1383" s="7">
        <f t="shared" si="168"/>
        <v>3</v>
      </c>
      <c r="P1383" s="7">
        <f t="shared" si="169"/>
        <v>2</v>
      </c>
      <c r="Q1383" s="7">
        <f t="shared" si="170"/>
        <v>5</v>
      </c>
      <c r="R1383" s="7">
        <f t="shared" si="171"/>
        <v>10</v>
      </c>
      <c r="S1383" s="8">
        <f t="shared" si="172"/>
        <v>93.3</v>
      </c>
      <c r="T1383" s="7" t="str">
        <f t="shared" si="173"/>
        <v>C - Entwicklungspotenzial</v>
      </c>
      <c r="U1383" s="4">
        <f>ROUND(((E1383-Hilfswerte!$B$20)/Hilfswerte!$B$21)+((F1383-Hilfswerte!$B$22)/Hilfswerte!$B$23)+((G1383-Hilfswerte!$B$24)/Hilfswerte!$B$25)+0.1*INDEX(Hilfswerte!$B$4:$B$15,MATCH(C1383,Hilfswerte!$A$4:$A$15,0)),2)</f>
        <v>3.34</v>
      </c>
      <c r="V1383" s="4">
        <f>ROUND(SQRT((((E1383-Hilfswerte!$B$20)/Hilfswerte!$B$21)-Hilfswerte!$B$28)^2+(((F1383-Hilfswerte!$B$22)/Hilfswerte!$B$23)-Hilfswerte!$B$29)^2+(((G1383-Hilfswerte!$B$24)/Hilfswerte!$B$25)-Hilfswerte!$B$30)^2),3)</f>
        <v>1.88</v>
      </c>
      <c r="W1383" s="4">
        <f>ROUND(E1383*Hilfswerte!$B$31,0)</f>
        <v>84685</v>
      </c>
      <c r="X1383" s="4">
        <f t="shared" si="174"/>
        <v>63945</v>
      </c>
      <c r="Y1383" s="4" t="str">
        <f>IF(T1383="A - Top-Kunde","bereits Top-Kunde",IF(AND(V1383&lt;=Hilfswerte!$B$34,H1383&lt;0.5*W1383),"Hoch",IF(AND(V1383&lt;=Hilfswerte!$B$35,H1383&lt;0.7*W1383),"Mittel","Niedrig")))</f>
        <v>Niedrig</v>
      </c>
      <c r="Z1383" s="4">
        <f t="shared" si="175"/>
        <v>11.3</v>
      </c>
      <c r="AA1383" s="4" t="str">
        <f>IF(J1383&gt;365,"Bereits abgewandert (Segment D)",IF(Z1383&gt;=Hilfswerte!$B$38,"Rot - akut gefaehrdet",IF(Z1383&gt;=Hilfswerte!$B$39,"Gelb - beobachten","Gruen - stabil")))</f>
        <v>Gruen - stabil</v>
      </c>
    </row>
    <row r="1384" spans="1:27" ht="15" customHeight="1" x14ac:dyDescent="0.25">
      <c r="A1384" s="4" t="s">
        <v>1729</v>
      </c>
      <c r="B1384" s="4" t="s">
        <v>28</v>
      </c>
      <c r="C1384" s="4" t="s">
        <v>59</v>
      </c>
      <c r="D1384" s="4" t="s">
        <v>93</v>
      </c>
      <c r="E1384" s="4">
        <v>18</v>
      </c>
      <c r="F1384" s="5">
        <v>2.5</v>
      </c>
      <c r="G1384" s="5">
        <v>0.3</v>
      </c>
      <c r="H1384" s="6">
        <v>6850</v>
      </c>
      <c r="I1384" s="4">
        <v>7</v>
      </c>
      <c r="J1384" s="4">
        <v>26</v>
      </c>
      <c r="K1384" s="4">
        <v>2</v>
      </c>
      <c r="L1384" s="4">
        <v>6</v>
      </c>
      <c r="M1384" s="4">
        <v>6</v>
      </c>
      <c r="N1384" s="5">
        <v>13.3</v>
      </c>
      <c r="O1384" s="7">
        <f t="shared" si="168"/>
        <v>5</v>
      </c>
      <c r="P1384" s="7">
        <f t="shared" si="169"/>
        <v>5</v>
      </c>
      <c r="Q1384" s="7">
        <f t="shared" si="170"/>
        <v>4</v>
      </c>
      <c r="R1384" s="7">
        <f t="shared" si="171"/>
        <v>14</v>
      </c>
      <c r="S1384" s="8">
        <f t="shared" si="172"/>
        <v>132.9</v>
      </c>
      <c r="T1384" s="7" t="str">
        <f t="shared" si="173"/>
        <v>A - Top-Kunde</v>
      </c>
      <c r="U1384" s="4">
        <f>ROUND(((E1384-Hilfswerte!$B$20)/Hilfswerte!$B$21)+((F1384-Hilfswerte!$B$22)/Hilfswerte!$B$23)+((G1384-Hilfswerte!$B$24)/Hilfswerte!$B$25)+0.1*INDEX(Hilfswerte!$B$4:$B$15,MATCH(C1384,Hilfswerte!$A$4:$A$15,0)),2)</f>
        <v>-2.54</v>
      </c>
      <c r="V1384" s="4">
        <f>ROUND(SQRT((((E1384-Hilfswerte!$B$20)/Hilfswerte!$B$21)-Hilfswerte!$B$28)^2+(((F1384-Hilfswerte!$B$22)/Hilfswerte!$B$23)-Hilfswerte!$B$29)^2+(((G1384-Hilfswerte!$B$24)/Hilfswerte!$B$25)-Hilfswerte!$B$30)^2),3)</f>
        <v>1.952</v>
      </c>
      <c r="W1384" s="4">
        <f>ROUND(E1384*Hilfswerte!$B$31,0)</f>
        <v>3700</v>
      </c>
      <c r="X1384" s="4">
        <f t="shared" si="174"/>
        <v>0</v>
      </c>
      <c r="Y1384" s="4" t="str">
        <f>IF(T1384="A - Top-Kunde","bereits Top-Kunde",IF(AND(V1384&lt;=Hilfswerte!$B$34,H1384&lt;0.5*W1384),"Hoch",IF(AND(V1384&lt;=Hilfswerte!$B$35,H1384&lt;0.7*W1384),"Mittel","Niedrig")))</f>
        <v>bereits Top-Kunde</v>
      </c>
      <c r="Z1384" s="4">
        <f t="shared" si="175"/>
        <v>8.5</v>
      </c>
      <c r="AA1384" s="4" t="str">
        <f>IF(J1384&gt;365,"Bereits abgewandert (Segment D)",IF(Z1384&gt;=Hilfswerte!$B$38,"Rot - akut gefaehrdet",IF(Z1384&gt;=Hilfswerte!$B$39,"Gelb - beobachten","Gruen - stabil")))</f>
        <v>Gruen - stabil</v>
      </c>
    </row>
    <row r="1385" spans="1:27" ht="15" customHeight="1" x14ac:dyDescent="0.25">
      <c r="A1385" s="4" t="s">
        <v>1730</v>
      </c>
      <c r="B1385" s="4" t="s">
        <v>331</v>
      </c>
      <c r="C1385" s="4" t="s">
        <v>29</v>
      </c>
      <c r="D1385" s="4" t="s">
        <v>30</v>
      </c>
      <c r="E1385" s="4">
        <v>111</v>
      </c>
      <c r="F1385" s="5">
        <v>20.2</v>
      </c>
      <c r="G1385" s="5">
        <v>3.9</v>
      </c>
      <c r="H1385" s="6">
        <v>17820</v>
      </c>
      <c r="I1385" s="4">
        <v>4</v>
      </c>
      <c r="J1385" s="4">
        <v>2</v>
      </c>
      <c r="K1385" s="4">
        <v>0</v>
      </c>
      <c r="L1385" s="4">
        <v>0</v>
      </c>
      <c r="M1385" s="4">
        <v>5</v>
      </c>
      <c r="N1385" s="5">
        <v>19.100000000000001</v>
      </c>
      <c r="O1385" s="7">
        <f t="shared" si="168"/>
        <v>5</v>
      </c>
      <c r="P1385" s="7">
        <f t="shared" si="169"/>
        <v>4</v>
      </c>
      <c r="Q1385" s="7">
        <f t="shared" si="170"/>
        <v>5</v>
      </c>
      <c r="R1385" s="7">
        <f t="shared" si="171"/>
        <v>14</v>
      </c>
      <c r="S1385" s="8">
        <f t="shared" si="172"/>
        <v>149.6</v>
      </c>
      <c r="T1385" s="7" t="str">
        <f t="shared" si="173"/>
        <v>A - Top-Kunde</v>
      </c>
      <c r="U1385" s="4">
        <f>ROUND(((E1385-Hilfswerte!$B$20)/Hilfswerte!$B$21)+((F1385-Hilfswerte!$B$22)/Hilfswerte!$B$23)+((G1385-Hilfswerte!$B$24)/Hilfswerte!$B$25)+0.1*INDEX(Hilfswerte!$B$4:$B$15,MATCH(C1385,Hilfswerte!$A$4:$A$15,0)),2)</f>
        <v>-0.91</v>
      </c>
      <c r="V1385" s="4">
        <f>ROUND(SQRT((((E1385-Hilfswerte!$B$20)/Hilfswerte!$B$21)-Hilfswerte!$B$28)^2+(((F1385-Hilfswerte!$B$22)/Hilfswerte!$B$23)-Hilfswerte!$B$29)^2+(((G1385-Hilfswerte!$B$24)/Hilfswerte!$B$25)-Hilfswerte!$B$30)^2),3)</f>
        <v>1.2270000000000001</v>
      </c>
      <c r="W1385" s="4">
        <f>ROUND(E1385*Hilfswerte!$B$31,0)</f>
        <v>22816</v>
      </c>
      <c r="X1385" s="4">
        <f t="shared" si="174"/>
        <v>4996</v>
      </c>
      <c r="Y1385" s="4" t="str">
        <f>IF(T1385="A - Top-Kunde","bereits Top-Kunde",IF(AND(V1385&lt;=Hilfswerte!$B$34,H1385&lt;0.5*W1385),"Hoch",IF(AND(V1385&lt;=Hilfswerte!$B$35,H1385&lt;0.7*W1385),"Mittel","Niedrig")))</f>
        <v>bereits Top-Kunde</v>
      </c>
      <c r="Z1385" s="4">
        <f t="shared" si="175"/>
        <v>0.1</v>
      </c>
      <c r="AA1385" s="4" t="str">
        <f>IF(J1385&gt;365,"Bereits abgewandert (Segment D)",IF(Z1385&gt;=Hilfswerte!$B$38,"Rot - akut gefaehrdet",IF(Z1385&gt;=Hilfswerte!$B$39,"Gelb - beobachten","Gruen - stabil")))</f>
        <v>Gruen - stabil</v>
      </c>
    </row>
    <row r="1386" spans="1:27" ht="15" customHeight="1" x14ac:dyDescent="0.25">
      <c r="A1386" s="4" t="s">
        <v>1731</v>
      </c>
      <c r="B1386" s="4" t="s">
        <v>1732</v>
      </c>
      <c r="C1386" s="4" t="s">
        <v>29</v>
      </c>
      <c r="D1386" s="4" t="s">
        <v>77</v>
      </c>
      <c r="E1386" s="4">
        <v>185</v>
      </c>
      <c r="F1386" s="5">
        <v>27.9</v>
      </c>
      <c r="G1386" s="5">
        <v>2</v>
      </c>
      <c r="H1386" s="6">
        <v>12560</v>
      </c>
      <c r="I1386" s="4">
        <v>1</v>
      </c>
      <c r="J1386" s="4">
        <v>66</v>
      </c>
      <c r="K1386" s="4">
        <v>0</v>
      </c>
      <c r="L1386" s="4">
        <v>-3</v>
      </c>
      <c r="M1386" s="4">
        <v>1</v>
      </c>
      <c r="N1386" s="5">
        <v>-6.3</v>
      </c>
      <c r="O1386" s="7">
        <f t="shared" si="168"/>
        <v>4</v>
      </c>
      <c r="P1386" s="7">
        <f t="shared" si="169"/>
        <v>1</v>
      </c>
      <c r="Q1386" s="7">
        <f t="shared" si="170"/>
        <v>5</v>
      </c>
      <c r="R1386" s="7">
        <f t="shared" si="171"/>
        <v>10</v>
      </c>
      <c r="S1386" s="8">
        <f t="shared" si="172"/>
        <v>96.9</v>
      </c>
      <c r="T1386" s="7" t="str">
        <f t="shared" si="173"/>
        <v>C - Entwicklungspotenzial</v>
      </c>
      <c r="U1386" s="4">
        <f>ROUND(((E1386-Hilfswerte!$B$20)/Hilfswerte!$B$21)+((F1386-Hilfswerte!$B$22)/Hilfswerte!$B$23)+((G1386-Hilfswerte!$B$24)/Hilfswerte!$B$25)+0.1*INDEX(Hilfswerte!$B$4:$B$15,MATCH(C1386,Hilfswerte!$A$4:$A$15,0)),2)</f>
        <v>-0.76</v>
      </c>
      <c r="V1386" s="4">
        <f>ROUND(SQRT((((E1386-Hilfswerte!$B$20)/Hilfswerte!$B$21)-Hilfswerte!$B$28)^2+(((F1386-Hilfswerte!$B$22)/Hilfswerte!$B$23)-Hilfswerte!$B$29)^2+(((G1386-Hilfswerte!$B$24)/Hilfswerte!$B$25)-Hilfswerte!$B$30)^2),3)</f>
        <v>1.4750000000000001</v>
      </c>
      <c r="W1386" s="4">
        <f>ROUND(E1386*Hilfswerte!$B$31,0)</f>
        <v>38026</v>
      </c>
      <c r="X1386" s="4">
        <f t="shared" si="174"/>
        <v>25466</v>
      </c>
      <c r="Y1386" s="4" t="str">
        <f>IF(T1386="A - Top-Kunde","bereits Top-Kunde",IF(AND(V1386&lt;=Hilfswerte!$B$34,H1386&lt;0.5*W1386),"Hoch",IF(AND(V1386&lt;=Hilfswerte!$B$35,H1386&lt;0.7*W1386),"Mittel","Niedrig")))</f>
        <v>Niedrig</v>
      </c>
      <c r="Z1386" s="4">
        <f t="shared" si="175"/>
        <v>5.8</v>
      </c>
      <c r="AA1386" s="4" t="str">
        <f>IF(J1386&gt;365,"Bereits abgewandert (Segment D)",IF(Z1386&gt;=Hilfswerte!$B$38,"Rot - akut gefaehrdet",IF(Z1386&gt;=Hilfswerte!$B$39,"Gelb - beobachten","Gruen - stabil")))</f>
        <v>Gruen - stabil</v>
      </c>
    </row>
    <row r="1387" spans="1:27" ht="15" customHeight="1" x14ac:dyDescent="0.25">
      <c r="A1387" s="4" t="s">
        <v>1733</v>
      </c>
      <c r="B1387" s="4" t="s">
        <v>1229</v>
      </c>
      <c r="C1387" s="4" t="s">
        <v>59</v>
      </c>
      <c r="D1387" s="4" t="s">
        <v>30</v>
      </c>
      <c r="E1387" s="4">
        <v>7</v>
      </c>
      <c r="F1387" s="5">
        <v>1.5</v>
      </c>
      <c r="G1387" s="5">
        <v>9.6</v>
      </c>
      <c r="H1387" s="6">
        <v>150</v>
      </c>
      <c r="I1387" s="4">
        <v>2</v>
      </c>
      <c r="J1387" s="4">
        <v>24</v>
      </c>
      <c r="K1387" s="4">
        <v>0</v>
      </c>
      <c r="L1387" s="4">
        <v>6</v>
      </c>
      <c r="M1387" s="4">
        <v>6</v>
      </c>
      <c r="N1387" s="5">
        <v>16.5</v>
      </c>
      <c r="O1387" s="7">
        <f t="shared" si="168"/>
        <v>5</v>
      </c>
      <c r="P1387" s="7">
        <f t="shared" si="169"/>
        <v>2</v>
      </c>
      <c r="Q1387" s="7">
        <f t="shared" si="170"/>
        <v>2</v>
      </c>
      <c r="R1387" s="7">
        <f t="shared" si="171"/>
        <v>9</v>
      </c>
      <c r="S1387" s="8">
        <f t="shared" si="172"/>
        <v>96.5</v>
      </c>
      <c r="T1387" s="7" t="str">
        <f t="shared" si="173"/>
        <v>C - Entwicklungspotenzial</v>
      </c>
      <c r="U1387" s="4">
        <f>ROUND(((E1387-Hilfswerte!$B$20)/Hilfswerte!$B$21)+((F1387-Hilfswerte!$B$22)/Hilfswerte!$B$23)+((G1387-Hilfswerte!$B$24)/Hilfswerte!$B$25)+0.1*INDEX(Hilfswerte!$B$4:$B$15,MATCH(C1387,Hilfswerte!$A$4:$A$15,0)),2)</f>
        <v>-1.1299999999999999</v>
      </c>
      <c r="V1387" s="4">
        <f>ROUND(SQRT((((E1387-Hilfswerte!$B$20)/Hilfswerte!$B$21)-Hilfswerte!$B$28)^2+(((F1387-Hilfswerte!$B$22)/Hilfswerte!$B$23)-Hilfswerte!$B$29)^2+(((G1387-Hilfswerte!$B$24)/Hilfswerte!$B$25)-Hilfswerte!$B$30)^2),3)</f>
        <v>0.98</v>
      </c>
      <c r="W1387" s="4">
        <f>ROUND(E1387*Hilfswerte!$B$31,0)</f>
        <v>1439</v>
      </c>
      <c r="X1387" s="4">
        <f t="shared" si="174"/>
        <v>1289</v>
      </c>
      <c r="Y1387" s="4" t="str">
        <f>IF(T1387="A - Top-Kunde","bereits Top-Kunde",IF(AND(V1387&lt;=Hilfswerte!$B$34,H1387&lt;0.5*W1387),"Hoch",IF(AND(V1387&lt;=Hilfswerte!$B$35,H1387&lt;0.7*W1387),"Mittel","Niedrig")))</f>
        <v>Mittel</v>
      </c>
      <c r="Z1387" s="4">
        <f t="shared" si="175"/>
        <v>2.4</v>
      </c>
      <c r="AA1387" s="4" t="str">
        <f>IF(J1387&gt;365,"Bereits abgewandert (Segment D)",IF(Z1387&gt;=Hilfswerte!$B$38,"Rot - akut gefaehrdet",IF(Z1387&gt;=Hilfswerte!$B$39,"Gelb - beobachten","Gruen - stabil")))</f>
        <v>Gruen - stabil</v>
      </c>
    </row>
    <row r="1388" spans="1:27" ht="15" customHeight="1" x14ac:dyDescent="0.25">
      <c r="A1388" s="4" t="s">
        <v>1734</v>
      </c>
      <c r="B1388" s="4" t="s">
        <v>1304</v>
      </c>
      <c r="C1388" s="4" t="s">
        <v>51</v>
      </c>
      <c r="D1388" s="4" t="s">
        <v>122</v>
      </c>
      <c r="E1388" s="4">
        <v>144</v>
      </c>
      <c r="F1388" s="5">
        <v>38.6</v>
      </c>
      <c r="G1388" s="5">
        <v>8.6</v>
      </c>
      <c r="H1388" s="6">
        <v>1430</v>
      </c>
      <c r="I1388" s="4">
        <v>1</v>
      </c>
      <c r="J1388" s="4">
        <v>206</v>
      </c>
      <c r="K1388" s="4">
        <v>0</v>
      </c>
      <c r="L1388" s="4">
        <v>7</v>
      </c>
      <c r="M1388" s="4">
        <v>5</v>
      </c>
      <c r="N1388" s="5">
        <v>3.1</v>
      </c>
      <c r="O1388" s="7">
        <f t="shared" si="168"/>
        <v>2</v>
      </c>
      <c r="P1388" s="7">
        <f t="shared" si="169"/>
        <v>1</v>
      </c>
      <c r="Q1388" s="7">
        <f t="shared" si="170"/>
        <v>3</v>
      </c>
      <c r="R1388" s="7">
        <f t="shared" si="171"/>
        <v>6</v>
      </c>
      <c r="S1388" s="8">
        <f t="shared" si="172"/>
        <v>59.5</v>
      </c>
      <c r="T1388" s="7" t="str">
        <f t="shared" si="173"/>
        <v>C - Entwicklungspotenzial</v>
      </c>
      <c r="U1388" s="4">
        <f>ROUND(((E1388-Hilfswerte!$B$20)/Hilfswerte!$B$21)+((F1388-Hilfswerte!$B$22)/Hilfswerte!$B$23)+((G1388-Hilfswerte!$B$24)/Hilfswerte!$B$25)+0.1*INDEX(Hilfswerte!$B$4:$B$15,MATCH(C1388,Hilfswerte!$A$4:$A$15,0)),2)</f>
        <v>0.39</v>
      </c>
      <c r="V1388" s="4">
        <f>ROUND(SQRT((((E1388-Hilfswerte!$B$20)/Hilfswerte!$B$21)-Hilfswerte!$B$28)^2+(((F1388-Hilfswerte!$B$22)/Hilfswerte!$B$23)-Hilfswerte!$B$29)^2+(((G1388-Hilfswerte!$B$24)/Hilfswerte!$B$25)-Hilfswerte!$B$30)^2),3)</f>
        <v>0.42599999999999999</v>
      </c>
      <c r="W1388" s="4">
        <f>ROUND(E1388*Hilfswerte!$B$31,0)</f>
        <v>29599</v>
      </c>
      <c r="X1388" s="4">
        <f t="shared" si="174"/>
        <v>28169</v>
      </c>
      <c r="Y1388" s="4" t="str">
        <f>IF(T1388="A - Top-Kunde","bereits Top-Kunde",IF(AND(V1388&lt;=Hilfswerte!$B$34,H1388&lt;0.5*W1388),"Hoch",IF(AND(V1388&lt;=Hilfswerte!$B$35,H1388&lt;0.7*W1388),"Mittel","Niedrig")))</f>
        <v>Hoch</v>
      </c>
      <c r="Z1388" s="4">
        <f t="shared" si="175"/>
        <v>11.7</v>
      </c>
      <c r="AA1388" s="4" t="str">
        <f>IF(J1388&gt;365,"Bereits abgewandert (Segment D)",IF(Z1388&gt;=Hilfswerte!$B$38,"Rot - akut gefaehrdet",IF(Z1388&gt;=Hilfswerte!$B$39,"Gelb - beobachten","Gruen - stabil")))</f>
        <v>Gruen - stabil</v>
      </c>
    </row>
    <row r="1389" spans="1:27" ht="15" customHeight="1" x14ac:dyDescent="0.25">
      <c r="A1389" s="4" t="s">
        <v>1735</v>
      </c>
      <c r="B1389" s="4" t="s">
        <v>306</v>
      </c>
      <c r="C1389" s="4" t="s">
        <v>89</v>
      </c>
      <c r="D1389" s="4" t="s">
        <v>30</v>
      </c>
      <c r="E1389" s="4">
        <v>24</v>
      </c>
      <c r="F1389" s="5">
        <v>7</v>
      </c>
      <c r="G1389" s="5">
        <v>7.6</v>
      </c>
      <c r="H1389" s="6">
        <v>3340</v>
      </c>
      <c r="I1389" s="4">
        <v>2</v>
      </c>
      <c r="J1389" s="4">
        <v>117</v>
      </c>
      <c r="K1389" s="4">
        <v>1</v>
      </c>
      <c r="L1389" s="4">
        <v>-5</v>
      </c>
      <c r="M1389" s="4">
        <v>3</v>
      </c>
      <c r="N1389" s="5">
        <v>12.1</v>
      </c>
      <c r="O1389" s="7">
        <f t="shared" si="168"/>
        <v>3</v>
      </c>
      <c r="P1389" s="7">
        <f t="shared" si="169"/>
        <v>2</v>
      </c>
      <c r="Q1389" s="7">
        <f t="shared" si="170"/>
        <v>4</v>
      </c>
      <c r="R1389" s="7">
        <f t="shared" si="171"/>
        <v>9</v>
      </c>
      <c r="S1389" s="8">
        <f t="shared" si="172"/>
        <v>90.1</v>
      </c>
      <c r="T1389" s="7" t="str">
        <f t="shared" si="173"/>
        <v>C - Entwicklungspotenzial</v>
      </c>
      <c r="U1389" s="4">
        <f>ROUND(((E1389-Hilfswerte!$B$20)/Hilfswerte!$B$21)+((F1389-Hilfswerte!$B$22)/Hilfswerte!$B$23)+((G1389-Hilfswerte!$B$24)/Hilfswerte!$B$25)+0.1*INDEX(Hilfswerte!$B$4:$B$15,MATCH(C1389,Hilfswerte!$A$4:$A$15,0)),2)</f>
        <v>-0.91</v>
      </c>
      <c r="V1389" s="4">
        <f>ROUND(SQRT((((E1389-Hilfswerte!$B$20)/Hilfswerte!$B$21)-Hilfswerte!$B$28)^2+(((F1389-Hilfswerte!$B$22)/Hilfswerte!$B$23)-Hilfswerte!$B$29)^2+(((G1389-Hilfswerte!$B$24)/Hilfswerte!$B$25)-Hilfswerte!$B$30)^2),3)</f>
        <v>1.0049999999999999</v>
      </c>
      <c r="W1389" s="4">
        <f>ROUND(E1389*Hilfswerte!$B$31,0)</f>
        <v>4933</v>
      </c>
      <c r="X1389" s="4">
        <f t="shared" si="174"/>
        <v>1593</v>
      </c>
      <c r="Y1389" s="4" t="str">
        <f>IF(T1389="A - Top-Kunde","bereits Top-Kunde",IF(AND(V1389&lt;=Hilfswerte!$B$34,H1389&lt;0.5*W1389),"Hoch",IF(AND(V1389&lt;=Hilfswerte!$B$35,H1389&lt;0.7*W1389),"Mittel","Niedrig")))</f>
        <v>Mittel</v>
      </c>
      <c r="Z1389" s="4">
        <f t="shared" si="175"/>
        <v>8.9</v>
      </c>
      <c r="AA1389" s="4" t="str">
        <f>IF(J1389&gt;365,"Bereits abgewandert (Segment D)",IF(Z1389&gt;=Hilfswerte!$B$38,"Rot - akut gefaehrdet",IF(Z1389&gt;=Hilfswerte!$B$39,"Gelb - beobachten","Gruen - stabil")))</f>
        <v>Gruen - stabil</v>
      </c>
    </row>
    <row r="1390" spans="1:27" ht="15" customHeight="1" x14ac:dyDescent="0.25">
      <c r="A1390" s="4" t="s">
        <v>1736</v>
      </c>
      <c r="B1390" s="4" t="s">
        <v>132</v>
      </c>
      <c r="C1390" s="4" t="s">
        <v>47</v>
      </c>
      <c r="D1390" s="4" t="s">
        <v>30</v>
      </c>
      <c r="E1390" s="4">
        <v>56</v>
      </c>
      <c r="F1390" s="5">
        <v>9.8000000000000007</v>
      </c>
      <c r="G1390" s="5">
        <v>9.1999999999999993</v>
      </c>
      <c r="H1390" s="6">
        <v>0</v>
      </c>
      <c r="I1390" s="4">
        <v>0</v>
      </c>
      <c r="J1390" s="4">
        <v>700</v>
      </c>
      <c r="K1390" s="4">
        <v>0</v>
      </c>
      <c r="L1390" s="4">
        <v>10</v>
      </c>
      <c r="M1390" s="4">
        <v>0</v>
      </c>
      <c r="N1390" s="5">
        <v>-83.9</v>
      </c>
      <c r="O1390" s="7">
        <f t="shared" si="168"/>
        <v>1</v>
      </c>
      <c r="P1390" s="7">
        <f t="shared" si="169"/>
        <v>1</v>
      </c>
      <c r="Q1390" s="7">
        <f t="shared" si="170"/>
        <v>1</v>
      </c>
      <c r="R1390" s="7">
        <f t="shared" si="171"/>
        <v>3</v>
      </c>
      <c r="S1390" s="8">
        <f t="shared" si="172"/>
        <v>-15</v>
      </c>
      <c r="T1390" s="7" t="str">
        <f t="shared" si="173"/>
        <v>D - Abwanderungsrisiko</v>
      </c>
      <c r="U1390" s="4">
        <f>ROUND(((E1390-Hilfswerte!$B$20)/Hilfswerte!$B$21)+((F1390-Hilfswerte!$B$22)/Hilfswerte!$B$23)+((G1390-Hilfswerte!$B$24)/Hilfswerte!$B$25)+0.1*INDEX(Hilfswerte!$B$4:$B$15,MATCH(C1390,Hilfswerte!$A$4:$A$15,0)),2)</f>
        <v>-0.68</v>
      </c>
      <c r="V1390" s="4">
        <f>ROUND(SQRT((((E1390-Hilfswerte!$B$20)/Hilfswerte!$B$21)-Hilfswerte!$B$28)^2+(((F1390-Hilfswerte!$B$22)/Hilfswerte!$B$23)-Hilfswerte!$B$29)^2+(((G1390-Hilfswerte!$B$24)/Hilfswerte!$B$25)-Hilfswerte!$B$30)^2),3)</f>
        <v>0.76200000000000001</v>
      </c>
      <c r="W1390" s="4">
        <f>ROUND(E1390*Hilfswerte!$B$31,0)</f>
        <v>11511</v>
      </c>
      <c r="X1390" s="4">
        <f t="shared" si="174"/>
        <v>11511</v>
      </c>
      <c r="Y1390" s="4" t="str">
        <f>IF(T1390="A - Top-Kunde","bereits Top-Kunde",IF(AND(V1390&lt;=Hilfswerte!$B$34,H1390&lt;0.5*W1390),"Hoch",IF(AND(V1390&lt;=Hilfswerte!$B$35,H1390&lt;0.7*W1390),"Mittel","Niedrig")))</f>
        <v>Hoch</v>
      </c>
      <c r="Z1390" s="4">
        <f t="shared" si="175"/>
        <v>70.599999999999994</v>
      </c>
      <c r="AA1390" s="4" t="str">
        <f>IF(J1390&gt;365,"Bereits abgewandert (Segment D)",IF(Z1390&gt;=Hilfswerte!$B$38,"Rot - akut gefaehrdet",IF(Z1390&gt;=Hilfswerte!$B$39,"Gelb - beobachten","Gruen - stabil")))</f>
        <v>Bereits abgewandert (Segment D)</v>
      </c>
    </row>
    <row r="1391" spans="1:27" ht="15" customHeight="1" x14ac:dyDescent="0.25">
      <c r="A1391" s="4" t="s">
        <v>1737</v>
      </c>
      <c r="B1391" s="4" t="s">
        <v>119</v>
      </c>
      <c r="C1391" s="4" t="s">
        <v>55</v>
      </c>
      <c r="D1391" s="4" t="s">
        <v>30</v>
      </c>
      <c r="E1391" s="4">
        <v>158</v>
      </c>
      <c r="F1391" s="5">
        <v>27.5</v>
      </c>
      <c r="G1391" s="5">
        <v>10.8</v>
      </c>
      <c r="H1391" s="6">
        <v>2420</v>
      </c>
      <c r="I1391" s="4">
        <v>1</v>
      </c>
      <c r="J1391" s="4">
        <v>194</v>
      </c>
      <c r="K1391" s="4">
        <v>0</v>
      </c>
      <c r="L1391" s="4">
        <v>31</v>
      </c>
      <c r="M1391" s="4">
        <v>6</v>
      </c>
      <c r="N1391" s="5">
        <v>21.1</v>
      </c>
      <c r="O1391" s="7">
        <f t="shared" si="168"/>
        <v>2</v>
      </c>
      <c r="P1391" s="7">
        <f t="shared" si="169"/>
        <v>1</v>
      </c>
      <c r="Q1391" s="7">
        <f t="shared" si="170"/>
        <v>3</v>
      </c>
      <c r="R1391" s="7">
        <f t="shared" si="171"/>
        <v>6</v>
      </c>
      <c r="S1391" s="8">
        <f t="shared" si="172"/>
        <v>61.3</v>
      </c>
      <c r="T1391" s="7" t="str">
        <f t="shared" si="173"/>
        <v>C - Entwicklungspotenzial</v>
      </c>
      <c r="U1391" s="4">
        <f>ROUND(((E1391-Hilfswerte!$B$20)/Hilfswerte!$B$21)+((F1391-Hilfswerte!$B$22)/Hilfswerte!$B$23)+((G1391-Hilfswerte!$B$24)/Hilfswerte!$B$25)+0.1*INDEX(Hilfswerte!$B$4:$B$15,MATCH(C1391,Hilfswerte!$A$4:$A$15,0)),2)</f>
        <v>0.54</v>
      </c>
      <c r="V1391" s="4">
        <f>ROUND(SQRT((((E1391-Hilfswerte!$B$20)/Hilfswerte!$B$21)-Hilfswerte!$B$28)^2+(((F1391-Hilfswerte!$B$22)/Hilfswerte!$B$23)-Hilfswerte!$B$29)^2+(((G1391-Hilfswerte!$B$24)/Hilfswerte!$B$25)-Hilfswerte!$B$30)^2),3)</f>
        <v>0.19900000000000001</v>
      </c>
      <c r="W1391" s="4">
        <f>ROUND(E1391*Hilfswerte!$B$31,0)</f>
        <v>32476</v>
      </c>
      <c r="X1391" s="4">
        <f t="shared" si="174"/>
        <v>30056</v>
      </c>
      <c r="Y1391" s="4" t="str">
        <f>IF(T1391="A - Top-Kunde","bereits Top-Kunde",IF(AND(V1391&lt;=Hilfswerte!$B$34,H1391&lt;0.5*W1391),"Hoch",IF(AND(V1391&lt;=Hilfswerte!$B$35,H1391&lt;0.7*W1391),"Mittel","Niedrig")))</f>
        <v>Hoch</v>
      </c>
      <c r="Z1391" s="4">
        <f t="shared" si="175"/>
        <v>15.9</v>
      </c>
      <c r="AA1391" s="4" t="str">
        <f>IF(J1391&gt;365,"Bereits abgewandert (Segment D)",IF(Z1391&gt;=Hilfswerte!$B$38,"Rot - akut gefaehrdet",IF(Z1391&gt;=Hilfswerte!$B$39,"Gelb - beobachten","Gruen - stabil")))</f>
        <v>Gelb - beobachten</v>
      </c>
    </row>
    <row r="1392" spans="1:27" ht="15" customHeight="1" x14ac:dyDescent="0.25">
      <c r="A1392" s="4" t="s">
        <v>1738</v>
      </c>
      <c r="B1392" s="4" t="s">
        <v>1098</v>
      </c>
      <c r="C1392" s="4" t="s">
        <v>65</v>
      </c>
      <c r="D1392" s="4" t="s">
        <v>30</v>
      </c>
      <c r="E1392" s="4">
        <v>25</v>
      </c>
      <c r="F1392" s="5">
        <v>6.2</v>
      </c>
      <c r="G1392" s="5">
        <v>12.5</v>
      </c>
      <c r="H1392" s="6">
        <v>380</v>
      </c>
      <c r="I1392" s="4">
        <v>3</v>
      </c>
      <c r="J1392" s="4">
        <v>39</v>
      </c>
      <c r="K1392" s="4">
        <v>1</v>
      </c>
      <c r="L1392" s="4">
        <v>-3</v>
      </c>
      <c r="M1392" s="4">
        <v>1</v>
      </c>
      <c r="N1392" s="5">
        <v>5.6</v>
      </c>
      <c r="O1392" s="7">
        <f t="shared" si="168"/>
        <v>4</v>
      </c>
      <c r="P1392" s="7">
        <f t="shared" si="169"/>
        <v>3</v>
      </c>
      <c r="Q1392" s="7">
        <f t="shared" si="170"/>
        <v>2</v>
      </c>
      <c r="R1392" s="7">
        <f t="shared" si="171"/>
        <v>9</v>
      </c>
      <c r="S1392" s="8">
        <f t="shared" si="172"/>
        <v>86.8</v>
      </c>
      <c r="T1392" s="7" t="str">
        <f t="shared" si="173"/>
        <v>C - Entwicklungspotenzial</v>
      </c>
      <c r="U1392" s="4">
        <f>ROUND(((E1392-Hilfswerte!$B$20)/Hilfswerte!$B$21)+((F1392-Hilfswerte!$B$22)/Hilfswerte!$B$23)+((G1392-Hilfswerte!$B$24)/Hilfswerte!$B$25)+0.1*INDEX(Hilfswerte!$B$4:$B$15,MATCH(C1392,Hilfswerte!$A$4:$A$15,0)),2)</f>
        <v>-0.49</v>
      </c>
      <c r="V1392" s="4">
        <f>ROUND(SQRT((((E1392-Hilfswerte!$B$20)/Hilfswerte!$B$21)-Hilfswerte!$B$28)^2+(((F1392-Hilfswerte!$B$22)/Hilfswerte!$B$23)-Hilfswerte!$B$29)^2+(((G1392-Hilfswerte!$B$24)/Hilfswerte!$B$25)-Hilfswerte!$B$30)^2),3)</f>
        <v>0.85699999999999998</v>
      </c>
      <c r="W1392" s="4">
        <f>ROUND(E1392*Hilfswerte!$B$31,0)</f>
        <v>5139</v>
      </c>
      <c r="X1392" s="4">
        <f t="shared" si="174"/>
        <v>4759</v>
      </c>
      <c r="Y1392" s="4" t="str">
        <f>IF(T1392="A - Top-Kunde","bereits Top-Kunde",IF(AND(V1392&lt;=Hilfswerte!$B$34,H1392&lt;0.5*W1392),"Hoch",IF(AND(V1392&lt;=Hilfswerte!$B$35,H1392&lt;0.7*W1392),"Mittel","Niedrig")))</f>
        <v>Mittel</v>
      </c>
      <c r="Z1392" s="4">
        <f t="shared" si="175"/>
        <v>5</v>
      </c>
      <c r="AA1392" s="4" t="str">
        <f>IF(J1392&gt;365,"Bereits abgewandert (Segment D)",IF(Z1392&gt;=Hilfswerte!$B$38,"Rot - akut gefaehrdet",IF(Z1392&gt;=Hilfswerte!$B$39,"Gelb - beobachten","Gruen - stabil")))</f>
        <v>Gruen - stabil</v>
      </c>
    </row>
    <row r="1393" spans="1:27" ht="15" customHeight="1" x14ac:dyDescent="0.25">
      <c r="A1393" s="4" t="s">
        <v>1739</v>
      </c>
      <c r="B1393" s="4" t="s">
        <v>99</v>
      </c>
      <c r="C1393" s="4" t="s">
        <v>29</v>
      </c>
      <c r="D1393" s="4" t="s">
        <v>52</v>
      </c>
      <c r="E1393" s="4">
        <v>237</v>
      </c>
      <c r="F1393" s="5">
        <v>46.2</v>
      </c>
      <c r="G1393" s="5">
        <v>4.5999999999999996</v>
      </c>
      <c r="H1393" s="6">
        <v>7960</v>
      </c>
      <c r="I1393" s="4">
        <v>1</v>
      </c>
      <c r="J1393" s="4">
        <v>83</v>
      </c>
      <c r="K1393" s="4">
        <v>0</v>
      </c>
      <c r="L1393" s="4">
        <v>29</v>
      </c>
      <c r="M1393" s="4">
        <v>3</v>
      </c>
      <c r="N1393" s="5">
        <v>26</v>
      </c>
      <c r="O1393" s="7">
        <f t="shared" si="168"/>
        <v>4</v>
      </c>
      <c r="P1393" s="7">
        <f t="shared" si="169"/>
        <v>1</v>
      </c>
      <c r="Q1393" s="7">
        <f t="shared" si="170"/>
        <v>5</v>
      </c>
      <c r="R1393" s="7">
        <f t="shared" si="171"/>
        <v>10</v>
      </c>
      <c r="S1393" s="8">
        <f t="shared" si="172"/>
        <v>104.3</v>
      </c>
      <c r="T1393" s="7" t="str">
        <f t="shared" si="173"/>
        <v>C - Entwicklungspotenzial</v>
      </c>
      <c r="U1393" s="4">
        <f>ROUND(((E1393-Hilfswerte!$B$20)/Hilfswerte!$B$21)+((F1393-Hilfswerte!$B$22)/Hilfswerte!$B$23)+((G1393-Hilfswerte!$B$24)/Hilfswerte!$B$25)+0.1*INDEX(Hilfswerte!$B$4:$B$15,MATCH(C1393,Hilfswerte!$A$4:$A$15,0)),2)</f>
        <v>0.21</v>
      </c>
      <c r="V1393" s="4">
        <f>ROUND(SQRT((((E1393-Hilfswerte!$B$20)/Hilfswerte!$B$21)-Hilfswerte!$B$28)^2+(((F1393-Hilfswerte!$B$22)/Hilfswerte!$B$23)-Hilfswerte!$B$29)^2+(((G1393-Hilfswerte!$B$24)/Hilfswerte!$B$25)-Hilfswerte!$B$30)^2),3)</f>
        <v>1.1020000000000001</v>
      </c>
      <c r="W1393" s="4">
        <f>ROUND(E1393*Hilfswerte!$B$31,0)</f>
        <v>48714</v>
      </c>
      <c r="X1393" s="4">
        <f t="shared" si="174"/>
        <v>40754</v>
      </c>
      <c r="Y1393" s="4" t="str">
        <f>IF(T1393="A - Top-Kunde","bereits Top-Kunde",IF(AND(V1393&lt;=Hilfswerte!$B$34,H1393&lt;0.5*W1393),"Hoch",IF(AND(V1393&lt;=Hilfswerte!$B$35,H1393&lt;0.7*W1393),"Mittel","Niedrig")))</f>
        <v>Mittel</v>
      </c>
      <c r="Z1393" s="4">
        <f t="shared" si="175"/>
        <v>10</v>
      </c>
      <c r="AA1393" s="4" t="str">
        <f>IF(J1393&gt;365,"Bereits abgewandert (Segment D)",IF(Z1393&gt;=Hilfswerte!$B$38,"Rot - akut gefaehrdet",IF(Z1393&gt;=Hilfswerte!$B$39,"Gelb - beobachten","Gruen - stabil")))</f>
        <v>Gruen - stabil</v>
      </c>
    </row>
    <row r="1394" spans="1:27" ht="15" customHeight="1" x14ac:dyDescent="0.25">
      <c r="A1394" s="4" t="s">
        <v>1740</v>
      </c>
      <c r="B1394" s="4" t="s">
        <v>806</v>
      </c>
      <c r="C1394" s="4" t="s">
        <v>29</v>
      </c>
      <c r="D1394" s="4" t="s">
        <v>77</v>
      </c>
      <c r="E1394" s="4">
        <v>200</v>
      </c>
      <c r="F1394" s="5">
        <v>64.400000000000006</v>
      </c>
      <c r="G1394" s="5">
        <v>7.1</v>
      </c>
      <c r="H1394" s="6">
        <v>22050</v>
      </c>
      <c r="I1394" s="4">
        <v>4</v>
      </c>
      <c r="J1394" s="4">
        <v>12</v>
      </c>
      <c r="K1394" s="4">
        <v>0</v>
      </c>
      <c r="L1394" s="4">
        <v>20</v>
      </c>
      <c r="M1394" s="4">
        <v>4</v>
      </c>
      <c r="N1394" s="5">
        <v>-20.7</v>
      </c>
      <c r="O1394" s="7">
        <f t="shared" si="168"/>
        <v>5</v>
      </c>
      <c r="P1394" s="7">
        <f t="shared" si="169"/>
        <v>4</v>
      </c>
      <c r="Q1394" s="7">
        <f t="shared" si="170"/>
        <v>5</v>
      </c>
      <c r="R1394" s="7">
        <f t="shared" si="171"/>
        <v>14</v>
      </c>
      <c r="S1394" s="8">
        <f t="shared" si="172"/>
        <v>123.7</v>
      </c>
      <c r="T1394" s="7" t="str">
        <f t="shared" si="173"/>
        <v>B - Kernkunde</v>
      </c>
      <c r="U1394" s="4">
        <f>ROUND(((E1394-Hilfswerte!$B$20)/Hilfswerte!$B$21)+((F1394-Hilfswerte!$B$22)/Hilfswerte!$B$23)+((G1394-Hilfswerte!$B$24)/Hilfswerte!$B$25)+0.1*INDEX(Hilfswerte!$B$4:$B$15,MATCH(C1394,Hilfswerte!$A$4:$A$15,0)),2)</f>
        <v>0.77</v>
      </c>
      <c r="V1394" s="4">
        <f>ROUND(SQRT((((E1394-Hilfswerte!$B$20)/Hilfswerte!$B$21)-Hilfswerte!$B$28)^2+(((F1394-Hilfswerte!$B$22)/Hilfswerte!$B$23)-Hilfswerte!$B$29)^2+(((G1394-Hilfswerte!$B$24)/Hilfswerte!$B$25)-Hilfswerte!$B$30)^2),3)</f>
        <v>0.82399999999999995</v>
      </c>
      <c r="W1394" s="4">
        <f>ROUND(E1394*Hilfswerte!$B$31,0)</f>
        <v>41109</v>
      </c>
      <c r="X1394" s="4">
        <f t="shared" si="174"/>
        <v>19059</v>
      </c>
      <c r="Y1394" s="4" t="str">
        <f>IF(T1394="A - Top-Kunde","bereits Top-Kunde",IF(AND(V1394&lt;=Hilfswerte!$B$34,H1394&lt;0.5*W1394),"Hoch",IF(AND(V1394&lt;=Hilfswerte!$B$35,H1394&lt;0.7*W1394),"Mittel","Niedrig")))</f>
        <v>Mittel</v>
      </c>
      <c r="Z1394" s="4">
        <f t="shared" si="175"/>
        <v>12.9</v>
      </c>
      <c r="AA1394" s="4" t="str">
        <f>IF(J1394&gt;365,"Bereits abgewandert (Segment D)",IF(Z1394&gt;=Hilfswerte!$B$38,"Rot - akut gefaehrdet",IF(Z1394&gt;=Hilfswerte!$B$39,"Gelb - beobachten","Gruen - stabil")))</f>
        <v>Gruen - stabil</v>
      </c>
    </row>
    <row r="1395" spans="1:27" ht="15" customHeight="1" x14ac:dyDescent="0.25">
      <c r="A1395" s="4" t="s">
        <v>1741</v>
      </c>
      <c r="B1395" s="4" t="s">
        <v>455</v>
      </c>
      <c r="C1395" s="4" t="s">
        <v>33</v>
      </c>
      <c r="D1395" s="4" t="s">
        <v>30</v>
      </c>
      <c r="E1395" s="4">
        <v>45</v>
      </c>
      <c r="F1395" s="5">
        <v>10</v>
      </c>
      <c r="G1395" s="5">
        <v>2</v>
      </c>
      <c r="H1395" s="6">
        <v>780</v>
      </c>
      <c r="I1395" s="4">
        <v>3</v>
      </c>
      <c r="J1395" s="4">
        <v>15</v>
      </c>
      <c r="K1395" s="4">
        <v>0</v>
      </c>
      <c r="L1395" s="4">
        <v>9</v>
      </c>
      <c r="M1395" s="4">
        <v>4</v>
      </c>
      <c r="N1395" s="5">
        <v>40.5</v>
      </c>
      <c r="O1395" s="7">
        <f t="shared" si="168"/>
        <v>5</v>
      </c>
      <c r="P1395" s="7">
        <f t="shared" si="169"/>
        <v>3</v>
      </c>
      <c r="Q1395" s="7">
        <f t="shared" si="170"/>
        <v>2</v>
      </c>
      <c r="R1395" s="7">
        <f t="shared" si="171"/>
        <v>10</v>
      </c>
      <c r="S1395" s="8">
        <f t="shared" si="172"/>
        <v>117.6</v>
      </c>
      <c r="T1395" s="7" t="str">
        <f t="shared" si="173"/>
        <v>B - Kernkunde</v>
      </c>
      <c r="U1395" s="4">
        <f>ROUND(((E1395-Hilfswerte!$B$20)/Hilfswerte!$B$21)+((F1395-Hilfswerte!$B$22)/Hilfswerte!$B$23)+((G1395-Hilfswerte!$B$24)/Hilfswerte!$B$25)+0.1*INDEX(Hilfswerte!$B$4:$B$15,MATCH(C1395,Hilfswerte!$A$4:$A$15,0)),2)</f>
        <v>-1.92</v>
      </c>
      <c r="V1395" s="4">
        <f>ROUND(SQRT((((E1395-Hilfswerte!$B$20)/Hilfswerte!$B$21)-Hilfswerte!$B$28)^2+(((F1395-Hilfswerte!$B$22)/Hilfswerte!$B$23)-Hilfswerte!$B$29)^2+(((G1395-Hilfswerte!$B$24)/Hilfswerte!$B$25)-Hilfswerte!$B$30)^2),3)</f>
        <v>1.631</v>
      </c>
      <c r="W1395" s="4">
        <f>ROUND(E1395*Hilfswerte!$B$31,0)</f>
        <v>9250</v>
      </c>
      <c r="X1395" s="4">
        <f t="shared" si="174"/>
        <v>8470</v>
      </c>
      <c r="Y1395" s="4" t="str">
        <f>IF(T1395="A - Top-Kunde","bereits Top-Kunde",IF(AND(V1395&lt;=Hilfswerte!$B$34,H1395&lt;0.5*W1395),"Hoch",IF(AND(V1395&lt;=Hilfswerte!$B$35,H1395&lt;0.7*W1395),"Mittel","Niedrig")))</f>
        <v>Niedrig</v>
      </c>
      <c r="Z1395" s="4">
        <f t="shared" si="175"/>
        <v>2.6</v>
      </c>
      <c r="AA1395" s="4" t="str">
        <f>IF(J1395&gt;365,"Bereits abgewandert (Segment D)",IF(Z1395&gt;=Hilfswerte!$B$38,"Rot - akut gefaehrdet",IF(Z1395&gt;=Hilfswerte!$B$39,"Gelb - beobachten","Gruen - stabil")))</f>
        <v>Gruen - stabil</v>
      </c>
    </row>
    <row r="1396" spans="1:27" ht="15" customHeight="1" x14ac:dyDescent="0.25">
      <c r="A1396" s="4" t="s">
        <v>1742</v>
      </c>
      <c r="B1396" s="4" t="s">
        <v>428</v>
      </c>
      <c r="C1396" s="4" t="s">
        <v>38</v>
      </c>
      <c r="D1396" s="4" t="s">
        <v>48</v>
      </c>
      <c r="E1396" s="4">
        <v>465</v>
      </c>
      <c r="F1396" s="5">
        <v>56.5</v>
      </c>
      <c r="G1396" s="5">
        <v>2.6</v>
      </c>
      <c r="H1396" s="6">
        <v>8220</v>
      </c>
      <c r="I1396" s="4">
        <v>2</v>
      </c>
      <c r="J1396" s="4">
        <v>171</v>
      </c>
      <c r="K1396" s="4">
        <v>0</v>
      </c>
      <c r="L1396" s="4">
        <v>-4</v>
      </c>
      <c r="M1396" s="4">
        <v>4</v>
      </c>
      <c r="N1396" s="5">
        <v>-5.6</v>
      </c>
      <c r="O1396" s="7">
        <f t="shared" si="168"/>
        <v>3</v>
      </c>
      <c r="P1396" s="7">
        <f t="shared" si="169"/>
        <v>2</v>
      </c>
      <c r="Q1396" s="7">
        <f t="shared" si="170"/>
        <v>5</v>
      </c>
      <c r="R1396" s="7">
        <f t="shared" si="171"/>
        <v>10</v>
      </c>
      <c r="S1396" s="8">
        <f t="shared" si="172"/>
        <v>97.2</v>
      </c>
      <c r="T1396" s="7" t="str">
        <f t="shared" si="173"/>
        <v>C - Entwicklungspotenzial</v>
      </c>
      <c r="U1396" s="4">
        <f>ROUND(((E1396-Hilfswerte!$B$20)/Hilfswerte!$B$21)+((F1396-Hilfswerte!$B$22)/Hilfswerte!$B$23)+((G1396-Hilfswerte!$B$24)/Hilfswerte!$B$25)+0.1*INDEX(Hilfswerte!$B$4:$B$15,MATCH(C1396,Hilfswerte!$A$4:$A$15,0)),2)</f>
        <v>1.1200000000000001</v>
      </c>
      <c r="V1396" s="4">
        <f>ROUND(SQRT((((E1396-Hilfswerte!$B$20)/Hilfswerte!$B$21)-Hilfswerte!$B$28)^2+(((F1396-Hilfswerte!$B$22)/Hilfswerte!$B$23)-Hilfswerte!$B$29)^2+(((G1396-Hilfswerte!$B$24)/Hilfswerte!$B$25)-Hilfswerte!$B$30)^2),3)</f>
        <v>1.899</v>
      </c>
      <c r="W1396" s="4">
        <f>ROUND(E1396*Hilfswerte!$B$31,0)</f>
        <v>95579</v>
      </c>
      <c r="X1396" s="4">
        <f t="shared" si="174"/>
        <v>87359</v>
      </c>
      <c r="Y1396" s="4" t="str">
        <f>IF(T1396="A - Top-Kunde","bereits Top-Kunde",IF(AND(V1396&lt;=Hilfswerte!$B$34,H1396&lt;0.5*W1396),"Hoch",IF(AND(V1396&lt;=Hilfswerte!$B$35,H1396&lt;0.7*W1396),"Mittel","Niedrig")))</f>
        <v>Niedrig</v>
      </c>
      <c r="Z1396" s="4">
        <f t="shared" si="175"/>
        <v>10.8</v>
      </c>
      <c r="AA1396" s="4" t="str">
        <f>IF(J1396&gt;365,"Bereits abgewandert (Segment D)",IF(Z1396&gt;=Hilfswerte!$B$38,"Rot - akut gefaehrdet",IF(Z1396&gt;=Hilfswerte!$B$39,"Gelb - beobachten","Gruen - stabil")))</f>
        <v>Gruen - stabil</v>
      </c>
    </row>
    <row r="1397" spans="1:27" ht="15" customHeight="1" x14ac:dyDescent="0.25">
      <c r="A1397" s="4" t="s">
        <v>1743</v>
      </c>
      <c r="B1397" s="4" t="s">
        <v>300</v>
      </c>
      <c r="C1397" s="4" t="s">
        <v>38</v>
      </c>
      <c r="D1397" s="4" t="s">
        <v>30</v>
      </c>
      <c r="E1397" s="4">
        <v>44</v>
      </c>
      <c r="F1397" s="5">
        <v>7.7</v>
      </c>
      <c r="G1397" s="5">
        <v>0.4</v>
      </c>
      <c r="H1397" s="6">
        <v>3790</v>
      </c>
      <c r="I1397" s="4">
        <v>4</v>
      </c>
      <c r="J1397" s="4">
        <v>27</v>
      </c>
      <c r="K1397" s="4">
        <v>0</v>
      </c>
      <c r="L1397" s="4">
        <v>-2</v>
      </c>
      <c r="M1397" s="4">
        <v>3</v>
      </c>
      <c r="N1397" s="5">
        <v>0.8</v>
      </c>
      <c r="O1397" s="7">
        <f t="shared" si="168"/>
        <v>5</v>
      </c>
      <c r="P1397" s="7">
        <f t="shared" si="169"/>
        <v>4</v>
      </c>
      <c r="Q1397" s="7">
        <f t="shared" si="170"/>
        <v>4</v>
      </c>
      <c r="R1397" s="7">
        <f t="shared" si="171"/>
        <v>13</v>
      </c>
      <c r="S1397" s="8">
        <f t="shared" si="172"/>
        <v>130.4</v>
      </c>
      <c r="T1397" s="7" t="str">
        <f t="shared" si="173"/>
        <v>A - Top-Kunde</v>
      </c>
      <c r="U1397" s="4">
        <f>ROUND(((E1397-Hilfswerte!$B$20)/Hilfswerte!$B$21)+((F1397-Hilfswerte!$B$22)/Hilfswerte!$B$23)+((G1397-Hilfswerte!$B$24)/Hilfswerte!$B$25)+0.1*INDEX(Hilfswerte!$B$4:$B$15,MATCH(C1397,Hilfswerte!$A$4:$A$15,0)),2)</f>
        <v>-1.91</v>
      </c>
      <c r="V1397" s="4">
        <f>ROUND(SQRT((((E1397-Hilfswerte!$B$20)/Hilfswerte!$B$21)-Hilfswerte!$B$28)^2+(((F1397-Hilfswerte!$B$22)/Hilfswerte!$B$23)-Hilfswerte!$B$29)^2+(((G1397-Hilfswerte!$B$24)/Hilfswerte!$B$25)-Hilfswerte!$B$30)^2),3)</f>
        <v>1.875</v>
      </c>
      <c r="W1397" s="4">
        <f>ROUND(E1397*Hilfswerte!$B$31,0)</f>
        <v>9044</v>
      </c>
      <c r="X1397" s="4">
        <f t="shared" si="174"/>
        <v>5254</v>
      </c>
      <c r="Y1397" s="4" t="str">
        <f>IF(T1397="A - Top-Kunde","bereits Top-Kunde",IF(AND(V1397&lt;=Hilfswerte!$B$34,H1397&lt;0.5*W1397),"Hoch",IF(AND(V1397&lt;=Hilfswerte!$B$35,H1397&lt;0.7*W1397),"Mittel","Niedrig")))</f>
        <v>bereits Top-Kunde</v>
      </c>
      <c r="Z1397" s="4">
        <f t="shared" si="175"/>
        <v>1.4</v>
      </c>
      <c r="AA1397" s="4" t="str">
        <f>IF(J1397&gt;365,"Bereits abgewandert (Segment D)",IF(Z1397&gt;=Hilfswerte!$B$38,"Rot - akut gefaehrdet",IF(Z1397&gt;=Hilfswerte!$B$39,"Gelb - beobachten","Gruen - stabil")))</f>
        <v>Gruen - stabil</v>
      </c>
    </row>
    <row r="1398" spans="1:27" ht="15" customHeight="1" x14ac:dyDescent="0.25">
      <c r="A1398" s="4" t="s">
        <v>1744</v>
      </c>
      <c r="B1398" s="4" t="s">
        <v>381</v>
      </c>
      <c r="C1398" s="4" t="s">
        <v>38</v>
      </c>
      <c r="D1398" s="4" t="s">
        <v>106</v>
      </c>
      <c r="E1398" s="4">
        <v>185</v>
      </c>
      <c r="F1398" s="5">
        <v>79.5</v>
      </c>
      <c r="G1398" s="5">
        <v>16.7</v>
      </c>
      <c r="H1398" s="6">
        <v>13480</v>
      </c>
      <c r="I1398" s="4">
        <v>1</v>
      </c>
      <c r="J1398" s="4">
        <v>31</v>
      </c>
      <c r="K1398" s="4">
        <v>1</v>
      </c>
      <c r="L1398" s="4">
        <v>4</v>
      </c>
      <c r="M1398" s="4">
        <v>1</v>
      </c>
      <c r="N1398" s="5">
        <v>4.0999999999999996</v>
      </c>
      <c r="O1398" s="7">
        <f t="shared" si="168"/>
        <v>4</v>
      </c>
      <c r="P1398" s="7">
        <f t="shared" si="169"/>
        <v>1</v>
      </c>
      <c r="Q1398" s="7">
        <f t="shared" si="170"/>
        <v>5</v>
      </c>
      <c r="R1398" s="7">
        <f t="shared" si="171"/>
        <v>10</v>
      </c>
      <c r="S1398" s="8">
        <f t="shared" si="172"/>
        <v>94.9</v>
      </c>
      <c r="T1398" s="7" t="str">
        <f t="shared" si="173"/>
        <v>C - Entwicklungspotenzial</v>
      </c>
      <c r="U1398" s="4">
        <f>ROUND(((E1398-Hilfswerte!$B$20)/Hilfswerte!$B$21)+((F1398-Hilfswerte!$B$22)/Hilfswerte!$B$23)+((G1398-Hilfswerte!$B$24)/Hilfswerte!$B$25)+0.1*INDEX(Hilfswerte!$B$4:$B$15,MATCH(C1398,Hilfswerte!$A$4:$A$15,0)),2)</f>
        <v>2.58</v>
      </c>
      <c r="V1398" s="4">
        <f>ROUND(SQRT((((E1398-Hilfswerte!$B$20)/Hilfswerte!$B$21)-Hilfswerte!$B$28)^2+(((F1398-Hilfswerte!$B$22)/Hilfswerte!$B$23)-Hilfswerte!$B$29)^2+(((G1398-Hilfswerte!$B$24)/Hilfswerte!$B$25)-Hilfswerte!$B$30)^2),3)</f>
        <v>1.1559999999999999</v>
      </c>
      <c r="W1398" s="4">
        <f>ROUND(E1398*Hilfswerte!$B$31,0)</f>
        <v>38026</v>
      </c>
      <c r="X1398" s="4">
        <f t="shared" si="174"/>
        <v>24546</v>
      </c>
      <c r="Y1398" s="4" t="str">
        <f>IF(T1398="A - Top-Kunde","bereits Top-Kunde",IF(AND(V1398&lt;=Hilfswerte!$B$34,H1398&lt;0.5*W1398),"Hoch",IF(AND(V1398&lt;=Hilfswerte!$B$35,H1398&lt;0.7*W1398),"Mittel","Niedrig")))</f>
        <v>Niedrig</v>
      </c>
      <c r="Z1398" s="4">
        <f t="shared" si="175"/>
        <v>5.4</v>
      </c>
      <c r="AA1398" s="4" t="str">
        <f>IF(J1398&gt;365,"Bereits abgewandert (Segment D)",IF(Z1398&gt;=Hilfswerte!$B$38,"Rot - akut gefaehrdet",IF(Z1398&gt;=Hilfswerte!$B$39,"Gelb - beobachten","Gruen - stabil")))</f>
        <v>Gruen - stabil</v>
      </c>
    </row>
    <row r="1399" spans="1:27" ht="15" customHeight="1" x14ac:dyDescent="0.25">
      <c r="A1399" s="4" t="s">
        <v>1745</v>
      </c>
      <c r="B1399" s="4" t="s">
        <v>136</v>
      </c>
      <c r="C1399" s="4" t="s">
        <v>38</v>
      </c>
      <c r="D1399" s="4" t="s">
        <v>48</v>
      </c>
      <c r="E1399" s="4">
        <v>116</v>
      </c>
      <c r="F1399" s="5">
        <v>33.200000000000003</v>
      </c>
      <c r="G1399" s="5">
        <v>9.6</v>
      </c>
      <c r="H1399" s="6">
        <v>7500</v>
      </c>
      <c r="I1399" s="4">
        <v>6</v>
      </c>
      <c r="J1399" s="4">
        <v>25</v>
      </c>
      <c r="K1399" s="4">
        <v>0</v>
      </c>
      <c r="L1399" s="4">
        <v>25</v>
      </c>
      <c r="M1399" s="4">
        <v>2</v>
      </c>
      <c r="N1399" s="5">
        <v>10.9</v>
      </c>
      <c r="O1399" s="7">
        <f t="shared" si="168"/>
        <v>5</v>
      </c>
      <c r="P1399" s="7">
        <f t="shared" si="169"/>
        <v>5</v>
      </c>
      <c r="Q1399" s="7">
        <f t="shared" si="170"/>
        <v>5</v>
      </c>
      <c r="R1399" s="7">
        <f t="shared" si="171"/>
        <v>15</v>
      </c>
      <c r="S1399" s="8">
        <f t="shared" si="172"/>
        <v>148</v>
      </c>
      <c r="T1399" s="7" t="str">
        <f t="shared" si="173"/>
        <v>A - Top-Kunde</v>
      </c>
      <c r="U1399" s="4">
        <f>ROUND(((E1399-Hilfswerte!$B$20)/Hilfswerte!$B$21)+((F1399-Hilfswerte!$B$22)/Hilfswerte!$B$23)+((G1399-Hilfswerte!$B$24)/Hilfswerte!$B$25)+0.1*INDEX(Hilfswerte!$B$4:$B$15,MATCH(C1399,Hilfswerte!$A$4:$A$15,0)),2)</f>
        <v>0.32</v>
      </c>
      <c r="V1399" s="4">
        <f>ROUND(SQRT((((E1399-Hilfswerte!$B$20)/Hilfswerte!$B$21)-Hilfswerte!$B$28)^2+(((F1399-Hilfswerte!$B$22)/Hilfswerte!$B$23)-Hilfswerte!$B$29)^2+(((G1399-Hilfswerte!$B$24)/Hilfswerte!$B$25)-Hilfswerte!$B$30)^2),3)</f>
        <v>0.34599999999999997</v>
      </c>
      <c r="W1399" s="4">
        <f>ROUND(E1399*Hilfswerte!$B$31,0)</f>
        <v>23843</v>
      </c>
      <c r="X1399" s="4">
        <f t="shared" si="174"/>
        <v>16343</v>
      </c>
      <c r="Y1399" s="4" t="str">
        <f>IF(T1399="A - Top-Kunde","bereits Top-Kunde",IF(AND(V1399&lt;=Hilfswerte!$B$34,H1399&lt;0.5*W1399),"Hoch",IF(AND(V1399&lt;=Hilfswerte!$B$35,H1399&lt;0.7*W1399),"Mittel","Niedrig")))</f>
        <v>bereits Top-Kunde</v>
      </c>
      <c r="Z1399" s="4">
        <f t="shared" si="175"/>
        <v>6.3</v>
      </c>
      <c r="AA1399" s="4" t="str">
        <f>IF(J1399&gt;365,"Bereits abgewandert (Segment D)",IF(Z1399&gt;=Hilfswerte!$B$38,"Rot - akut gefaehrdet",IF(Z1399&gt;=Hilfswerte!$B$39,"Gelb - beobachten","Gruen - stabil")))</f>
        <v>Gruen - stabil</v>
      </c>
    </row>
    <row r="1400" spans="1:27" ht="15" customHeight="1" x14ac:dyDescent="0.25">
      <c r="A1400" s="4" t="s">
        <v>1746</v>
      </c>
      <c r="B1400" s="4" t="s">
        <v>222</v>
      </c>
      <c r="C1400" s="4" t="s">
        <v>33</v>
      </c>
      <c r="D1400" s="4" t="s">
        <v>48</v>
      </c>
      <c r="E1400" s="4">
        <v>135</v>
      </c>
      <c r="F1400" s="5">
        <v>28.1</v>
      </c>
      <c r="G1400" s="5">
        <v>11.5</v>
      </c>
      <c r="H1400" s="6">
        <v>840</v>
      </c>
      <c r="I1400" s="4">
        <v>1</v>
      </c>
      <c r="J1400" s="4">
        <v>291</v>
      </c>
      <c r="K1400" s="4">
        <v>0</v>
      </c>
      <c r="L1400" s="4">
        <v>9</v>
      </c>
      <c r="M1400" s="4">
        <v>6</v>
      </c>
      <c r="N1400" s="5">
        <v>-3.3</v>
      </c>
      <c r="O1400" s="7">
        <f t="shared" si="168"/>
        <v>2</v>
      </c>
      <c r="P1400" s="7">
        <f t="shared" si="169"/>
        <v>1</v>
      </c>
      <c r="Q1400" s="7">
        <f t="shared" si="170"/>
        <v>2</v>
      </c>
      <c r="R1400" s="7">
        <f t="shared" si="171"/>
        <v>5</v>
      </c>
      <c r="S1400" s="8">
        <f t="shared" si="172"/>
        <v>45.7</v>
      </c>
      <c r="T1400" s="7" t="str">
        <f t="shared" si="173"/>
        <v>C - Entwicklungspotenzial</v>
      </c>
      <c r="U1400" s="4">
        <f>ROUND(((E1400-Hilfswerte!$B$20)/Hilfswerte!$B$21)+((F1400-Hilfswerte!$B$22)/Hilfswerte!$B$23)+((G1400-Hilfswerte!$B$24)/Hilfswerte!$B$25)+0.1*INDEX(Hilfswerte!$B$4:$B$15,MATCH(C1400,Hilfswerte!$A$4:$A$15,0)),2)</f>
        <v>0.3</v>
      </c>
      <c r="V1400" s="4">
        <f>ROUND(SQRT((((E1400-Hilfswerte!$B$20)/Hilfswerte!$B$21)-Hilfswerte!$B$28)^2+(((F1400-Hilfswerte!$B$22)/Hilfswerte!$B$23)-Hilfswerte!$B$29)^2+(((G1400-Hilfswerte!$B$24)/Hilfswerte!$B$25)-Hilfswerte!$B$30)^2),3)</f>
        <v>0.22600000000000001</v>
      </c>
      <c r="W1400" s="4">
        <f>ROUND(E1400*Hilfswerte!$B$31,0)</f>
        <v>27749</v>
      </c>
      <c r="X1400" s="4">
        <f t="shared" si="174"/>
        <v>26909</v>
      </c>
      <c r="Y1400" s="4" t="str">
        <f>IF(T1400="A - Top-Kunde","bereits Top-Kunde",IF(AND(V1400&lt;=Hilfswerte!$B$34,H1400&lt;0.5*W1400),"Hoch",IF(AND(V1400&lt;=Hilfswerte!$B$35,H1400&lt;0.7*W1400),"Mittel","Niedrig")))</f>
        <v>Hoch</v>
      </c>
      <c r="Z1400" s="4">
        <f t="shared" si="175"/>
        <v>17.7</v>
      </c>
      <c r="AA1400" s="4" t="str">
        <f>IF(J1400&gt;365,"Bereits abgewandert (Segment D)",IF(Z1400&gt;=Hilfswerte!$B$38,"Rot - akut gefaehrdet",IF(Z1400&gt;=Hilfswerte!$B$39,"Gelb - beobachten","Gruen - stabil")))</f>
        <v>Gelb - beobachten</v>
      </c>
    </row>
    <row r="1401" spans="1:27" ht="15" customHeight="1" x14ac:dyDescent="0.25">
      <c r="A1401" s="4" t="s">
        <v>1747</v>
      </c>
      <c r="B1401" s="4" t="s">
        <v>376</v>
      </c>
      <c r="C1401" s="4" t="s">
        <v>62</v>
      </c>
      <c r="D1401" s="4" t="s">
        <v>30</v>
      </c>
      <c r="E1401" s="4">
        <v>102</v>
      </c>
      <c r="F1401" s="5">
        <v>18.8</v>
      </c>
      <c r="G1401" s="5">
        <v>13.1</v>
      </c>
      <c r="H1401" s="6">
        <v>5030</v>
      </c>
      <c r="I1401" s="4">
        <v>1</v>
      </c>
      <c r="J1401" s="4">
        <v>309</v>
      </c>
      <c r="K1401" s="4">
        <v>0</v>
      </c>
      <c r="L1401" s="4">
        <v>20</v>
      </c>
      <c r="M1401" s="4">
        <v>4</v>
      </c>
      <c r="N1401" s="5">
        <v>-3.9</v>
      </c>
      <c r="O1401" s="7">
        <f t="shared" si="168"/>
        <v>2</v>
      </c>
      <c r="P1401" s="7">
        <f t="shared" si="169"/>
        <v>1</v>
      </c>
      <c r="Q1401" s="7">
        <f t="shared" si="170"/>
        <v>4</v>
      </c>
      <c r="R1401" s="7">
        <f t="shared" si="171"/>
        <v>7</v>
      </c>
      <c r="S1401" s="8">
        <f t="shared" si="172"/>
        <v>62.1</v>
      </c>
      <c r="T1401" s="7" t="str">
        <f t="shared" si="173"/>
        <v>C - Entwicklungspotenzial</v>
      </c>
      <c r="U1401" s="4">
        <f>ROUND(((E1401-Hilfswerte!$B$20)/Hilfswerte!$B$21)+((F1401-Hilfswerte!$B$22)/Hilfswerte!$B$23)+((G1401-Hilfswerte!$B$24)/Hilfswerte!$B$25)+0.1*INDEX(Hilfswerte!$B$4:$B$15,MATCH(C1401,Hilfswerte!$A$4:$A$15,0)),2)</f>
        <v>0.63</v>
      </c>
      <c r="V1401" s="4">
        <f>ROUND(SQRT((((E1401-Hilfswerte!$B$20)/Hilfswerte!$B$21)-Hilfswerte!$B$28)^2+(((F1401-Hilfswerte!$B$22)/Hilfswerte!$B$23)-Hilfswerte!$B$29)^2+(((G1401-Hilfswerte!$B$24)/Hilfswerte!$B$25)-Hilfswerte!$B$30)^2),3)</f>
        <v>0.53300000000000003</v>
      </c>
      <c r="W1401" s="4">
        <f>ROUND(E1401*Hilfswerte!$B$31,0)</f>
        <v>20966</v>
      </c>
      <c r="X1401" s="4">
        <f t="shared" si="174"/>
        <v>15936</v>
      </c>
      <c r="Y1401" s="4" t="str">
        <f>IF(T1401="A - Top-Kunde","bereits Top-Kunde",IF(AND(V1401&lt;=Hilfswerte!$B$34,H1401&lt;0.5*W1401),"Hoch",IF(AND(V1401&lt;=Hilfswerte!$B$35,H1401&lt;0.7*W1401),"Mittel","Niedrig")))</f>
        <v>Hoch</v>
      </c>
      <c r="Z1401" s="4">
        <f t="shared" si="175"/>
        <v>21</v>
      </c>
      <c r="AA1401" s="4" t="str">
        <f>IF(J1401&gt;365,"Bereits abgewandert (Segment D)",IF(Z1401&gt;=Hilfswerte!$B$38,"Rot - akut gefaehrdet",IF(Z1401&gt;=Hilfswerte!$B$39,"Gelb - beobachten","Gruen - stabil")))</f>
        <v>Rot - akut gefaehrdet</v>
      </c>
    </row>
    <row r="1402" spans="1:27" ht="15" customHeight="1" x14ac:dyDescent="0.25">
      <c r="A1402" s="4" t="s">
        <v>1748</v>
      </c>
      <c r="B1402" s="4" t="s">
        <v>238</v>
      </c>
      <c r="C1402" s="4" t="s">
        <v>65</v>
      </c>
      <c r="D1402" s="4" t="s">
        <v>30</v>
      </c>
      <c r="E1402" s="4">
        <v>112</v>
      </c>
      <c r="F1402" s="5">
        <v>33.799999999999997</v>
      </c>
      <c r="G1402" s="5">
        <v>8.1999999999999993</v>
      </c>
      <c r="H1402" s="6">
        <v>3900</v>
      </c>
      <c r="I1402" s="4">
        <v>6</v>
      </c>
      <c r="J1402" s="4">
        <v>5</v>
      </c>
      <c r="K1402" s="4">
        <v>2</v>
      </c>
      <c r="L1402" s="4">
        <v>1</v>
      </c>
      <c r="M1402" s="4">
        <v>5</v>
      </c>
      <c r="N1402" s="5">
        <v>-4.9000000000000004</v>
      </c>
      <c r="O1402" s="7">
        <f t="shared" si="168"/>
        <v>5</v>
      </c>
      <c r="P1402" s="7">
        <f t="shared" si="169"/>
        <v>5</v>
      </c>
      <c r="Q1402" s="7">
        <f t="shared" si="170"/>
        <v>4</v>
      </c>
      <c r="R1402" s="7">
        <f t="shared" si="171"/>
        <v>14</v>
      </c>
      <c r="S1402" s="8">
        <f t="shared" si="172"/>
        <v>125.3</v>
      </c>
      <c r="T1402" s="7" t="str">
        <f t="shared" si="173"/>
        <v>A - Top-Kunde</v>
      </c>
      <c r="U1402" s="4">
        <f>ROUND(((E1402-Hilfswerte!$B$20)/Hilfswerte!$B$21)+((F1402-Hilfswerte!$B$22)/Hilfswerte!$B$23)+((G1402-Hilfswerte!$B$24)/Hilfswerte!$B$25)+0.1*INDEX(Hilfswerte!$B$4:$B$15,MATCH(C1402,Hilfswerte!$A$4:$A$15,0)),2)</f>
        <v>-0.3</v>
      </c>
      <c r="V1402" s="4">
        <f>ROUND(SQRT((((E1402-Hilfswerte!$B$20)/Hilfswerte!$B$21)-Hilfswerte!$B$28)^2+(((F1402-Hilfswerte!$B$22)/Hilfswerte!$B$23)-Hilfswerte!$B$29)^2+(((G1402-Hilfswerte!$B$24)/Hilfswerte!$B$25)-Hilfswerte!$B$30)^2),3)</f>
        <v>0.53800000000000003</v>
      </c>
      <c r="W1402" s="4">
        <f>ROUND(E1402*Hilfswerte!$B$31,0)</f>
        <v>23021</v>
      </c>
      <c r="X1402" s="4">
        <f t="shared" si="174"/>
        <v>19121</v>
      </c>
      <c r="Y1402" s="4" t="str">
        <f>IF(T1402="A - Top-Kunde","bereits Top-Kunde",IF(AND(V1402&lt;=Hilfswerte!$B$34,H1402&lt;0.5*W1402),"Hoch",IF(AND(V1402&lt;=Hilfswerte!$B$35,H1402&lt;0.7*W1402),"Mittel","Niedrig")))</f>
        <v>bereits Top-Kunde</v>
      </c>
      <c r="Z1402" s="4">
        <f t="shared" si="175"/>
        <v>8.4</v>
      </c>
      <c r="AA1402" s="4" t="str">
        <f>IF(J1402&gt;365,"Bereits abgewandert (Segment D)",IF(Z1402&gt;=Hilfswerte!$B$38,"Rot - akut gefaehrdet",IF(Z1402&gt;=Hilfswerte!$B$39,"Gelb - beobachten","Gruen - stabil")))</f>
        <v>Gruen - stabil</v>
      </c>
    </row>
    <row r="1403" spans="1:27" ht="15" customHeight="1" x14ac:dyDescent="0.25">
      <c r="A1403" s="4" t="s">
        <v>1749</v>
      </c>
      <c r="B1403" s="4" t="s">
        <v>108</v>
      </c>
      <c r="C1403" s="4" t="s">
        <v>33</v>
      </c>
      <c r="D1403" s="4" t="s">
        <v>30</v>
      </c>
      <c r="E1403" s="4">
        <v>129</v>
      </c>
      <c r="F1403" s="5">
        <v>31.5</v>
      </c>
      <c r="G1403" s="5">
        <v>11.8</v>
      </c>
      <c r="H1403" s="6">
        <v>0</v>
      </c>
      <c r="I1403" s="4">
        <v>0</v>
      </c>
      <c r="J1403" s="4">
        <v>780</v>
      </c>
      <c r="K1403" s="4">
        <v>0</v>
      </c>
      <c r="L1403" s="4">
        <v>17</v>
      </c>
      <c r="M1403" s="4">
        <v>0</v>
      </c>
      <c r="N1403" s="5">
        <v>-88.6</v>
      </c>
      <c r="O1403" s="7">
        <f t="shared" si="168"/>
        <v>1</v>
      </c>
      <c r="P1403" s="7">
        <f t="shared" si="169"/>
        <v>1</v>
      </c>
      <c r="Q1403" s="7">
        <f t="shared" si="170"/>
        <v>1</v>
      </c>
      <c r="R1403" s="7">
        <f t="shared" si="171"/>
        <v>3</v>
      </c>
      <c r="S1403" s="8">
        <f t="shared" si="172"/>
        <v>-19.399999999999999</v>
      </c>
      <c r="T1403" s="7" t="str">
        <f t="shared" si="173"/>
        <v>D - Abwanderungsrisiko</v>
      </c>
      <c r="U1403" s="4">
        <f>ROUND(((E1403-Hilfswerte!$B$20)/Hilfswerte!$B$21)+((F1403-Hilfswerte!$B$22)/Hilfswerte!$B$23)+((G1403-Hilfswerte!$B$24)/Hilfswerte!$B$25)+0.1*INDEX(Hilfswerte!$B$4:$B$15,MATCH(C1403,Hilfswerte!$A$4:$A$15,0)),2)</f>
        <v>0.38</v>
      </c>
      <c r="V1403" s="4">
        <f>ROUND(SQRT((((E1403-Hilfswerte!$B$20)/Hilfswerte!$B$21)-Hilfswerte!$B$28)^2+(((F1403-Hilfswerte!$B$22)/Hilfswerte!$B$23)-Hilfswerte!$B$29)^2+(((G1403-Hilfswerte!$B$24)/Hilfswerte!$B$25)-Hilfswerte!$B$30)^2),3)</f>
        <v>0.219</v>
      </c>
      <c r="W1403" s="4">
        <f>ROUND(E1403*Hilfswerte!$B$31,0)</f>
        <v>26515</v>
      </c>
      <c r="X1403" s="4">
        <f t="shared" si="174"/>
        <v>26515</v>
      </c>
      <c r="Y1403" s="4" t="str">
        <f>IF(T1403="A - Top-Kunde","bereits Top-Kunde",IF(AND(V1403&lt;=Hilfswerte!$B$34,H1403&lt;0.5*W1403),"Hoch",IF(AND(V1403&lt;=Hilfswerte!$B$35,H1403&lt;0.7*W1403),"Mittel","Niedrig")))</f>
        <v>Hoch</v>
      </c>
      <c r="Z1403" s="4">
        <f t="shared" si="175"/>
        <v>77.8</v>
      </c>
      <c r="AA1403" s="4" t="str">
        <f>IF(J1403&gt;365,"Bereits abgewandert (Segment D)",IF(Z1403&gt;=Hilfswerte!$B$38,"Rot - akut gefaehrdet",IF(Z1403&gt;=Hilfswerte!$B$39,"Gelb - beobachten","Gruen - stabil")))</f>
        <v>Bereits abgewandert (Segment D)</v>
      </c>
    </row>
    <row r="1404" spans="1:27" ht="15" customHeight="1" x14ac:dyDescent="0.25">
      <c r="A1404" s="4" t="s">
        <v>1750</v>
      </c>
      <c r="B1404" s="4" t="s">
        <v>1153</v>
      </c>
      <c r="C1404" s="4" t="s">
        <v>84</v>
      </c>
      <c r="D1404" s="4" t="s">
        <v>106</v>
      </c>
      <c r="E1404" s="4">
        <v>383</v>
      </c>
      <c r="F1404" s="5">
        <v>74.2</v>
      </c>
      <c r="G1404" s="5">
        <v>8.4</v>
      </c>
      <c r="H1404" s="6">
        <v>6510</v>
      </c>
      <c r="I1404" s="4">
        <v>1</v>
      </c>
      <c r="J1404" s="4">
        <v>246</v>
      </c>
      <c r="K1404" s="4">
        <v>0</v>
      </c>
      <c r="L1404" s="4">
        <v>7</v>
      </c>
      <c r="M1404" s="4">
        <v>2</v>
      </c>
      <c r="N1404" s="5">
        <v>28.6</v>
      </c>
      <c r="O1404" s="7">
        <f t="shared" si="168"/>
        <v>2</v>
      </c>
      <c r="P1404" s="7">
        <f t="shared" si="169"/>
        <v>1</v>
      </c>
      <c r="Q1404" s="7">
        <f t="shared" si="170"/>
        <v>4</v>
      </c>
      <c r="R1404" s="7">
        <f t="shared" si="171"/>
        <v>7</v>
      </c>
      <c r="S1404" s="8">
        <f t="shared" si="172"/>
        <v>82.2</v>
      </c>
      <c r="T1404" s="7" t="str">
        <f t="shared" si="173"/>
        <v>C - Entwicklungspotenzial</v>
      </c>
      <c r="U1404" s="4">
        <f>ROUND(((E1404-Hilfswerte!$B$20)/Hilfswerte!$B$21)+((F1404-Hilfswerte!$B$22)/Hilfswerte!$B$23)+((G1404-Hilfswerte!$B$24)/Hilfswerte!$B$25)+0.1*INDEX(Hilfswerte!$B$4:$B$15,MATCH(C1404,Hilfswerte!$A$4:$A$15,0)),2)</f>
        <v>1.67</v>
      </c>
      <c r="V1404" s="4">
        <f>ROUND(SQRT((((E1404-Hilfswerte!$B$20)/Hilfswerte!$B$21)-Hilfswerte!$B$28)^2+(((F1404-Hilfswerte!$B$22)/Hilfswerte!$B$23)-Hilfswerte!$B$29)^2+(((G1404-Hilfswerte!$B$24)/Hilfswerte!$B$25)-Hilfswerte!$B$30)^2),3)</f>
        <v>1.2190000000000001</v>
      </c>
      <c r="W1404" s="4">
        <f>ROUND(E1404*Hilfswerte!$B$31,0)</f>
        <v>78724</v>
      </c>
      <c r="X1404" s="4">
        <f t="shared" si="174"/>
        <v>72214</v>
      </c>
      <c r="Y1404" s="4" t="str">
        <f>IF(T1404="A - Top-Kunde","bereits Top-Kunde",IF(AND(V1404&lt;=Hilfswerte!$B$34,H1404&lt;0.5*W1404),"Hoch",IF(AND(V1404&lt;=Hilfswerte!$B$35,H1404&lt;0.7*W1404),"Mittel","Niedrig")))</f>
        <v>Niedrig</v>
      </c>
      <c r="Z1404" s="4">
        <f t="shared" si="175"/>
        <v>13.7</v>
      </c>
      <c r="AA1404" s="4" t="str">
        <f>IF(J1404&gt;365,"Bereits abgewandert (Segment D)",IF(Z1404&gt;=Hilfswerte!$B$38,"Rot - akut gefaehrdet",IF(Z1404&gt;=Hilfswerte!$B$39,"Gelb - beobachten","Gruen - stabil")))</f>
        <v>Gelb - beobachten</v>
      </c>
    </row>
    <row r="1405" spans="1:27" ht="15" customHeight="1" x14ac:dyDescent="0.25">
      <c r="A1405" s="4" t="s">
        <v>1751</v>
      </c>
      <c r="B1405" s="4" t="s">
        <v>508</v>
      </c>
      <c r="C1405" s="4" t="s">
        <v>74</v>
      </c>
      <c r="D1405" s="4" t="s">
        <v>30</v>
      </c>
      <c r="E1405" s="4">
        <v>389</v>
      </c>
      <c r="F1405" s="5">
        <v>123.2</v>
      </c>
      <c r="G1405" s="5">
        <v>14.8</v>
      </c>
      <c r="H1405" s="6">
        <v>6820</v>
      </c>
      <c r="I1405" s="4">
        <v>1</v>
      </c>
      <c r="J1405" s="4">
        <v>215</v>
      </c>
      <c r="K1405" s="4">
        <v>0</v>
      </c>
      <c r="L1405" s="4">
        <v>25</v>
      </c>
      <c r="M1405" s="4">
        <v>3</v>
      </c>
      <c r="N1405" s="5">
        <v>-12.8</v>
      </c>
      <c r="O1405" s="7">
        <f t="shared" si="168"/>
        <v>2</v>
      </c>
      <c r="P1405" s="7">
        <f t="shared" si="169"/>
        <v>1</v>
      </c>
      <c r="Q1405" s="7">
        <f t="shared" si="170"/>
        <v>4</v>
      </c>
      <c r="R1405" s="7">
        <f t="shared" si="171"/>
        <v>7</v>
      </c>
      <c r="S1405" s="8">
        <f t="shared" si="172"/>
        <v>56.1</v>
      </c>
      <c r="T1405" s="7" t="str">
        <f t="shared" si="173"/>
        <v>C - Entwicklungspotenzial</v>
      </c>
      <c r="U1405" s="4">
        <f>ROUND(((E1405-Hilfswerte!$B$20)/Hilfswerte!$B$21)+((F1405-Hilfswerte!$B$22)/Hilfswerte!$B$23)+((G1405-Hilfswerte!$B$24)/Hilfswerte!$B$25)+0.1*INDEX(Hilfswerte!$B$4:$B$15,MATCH(C1405,Hilfswerte!$A$4:$A$15,0)),2)</f>
        <v>3.58</v>
      </c>
      <c r="V1405" s="4">
        <f>ROUND(SQRT((((E1405-Hilfswerte!$B$20)/Hilfswerte!$B$21)-Hilfswerte!$B$28)^2+(((F1405-Hilfswerte!$B$22)/Hilfswerte!$B$23)-Hilfswerte!$B$29)^2+(((G1405-Hilfswerte!$B$24)/Hilfswerte!$B$25)-Hilfswerte!$B$30)^2),3)</f>
        <v>1.899</v>
      </c>
      <c r="W1405" s="4">
        <f>ROUND(E1405*Hilfswerte!$B$31,0)</f>
        <v>79957</v>
      </c>
      <c r="X1405" s="4">
        <f t="shared" si="174"/>
        <v>73137</v>
      </c>
      <c r="Y1405" s="4" t="str">
        <f>IF(T1405="A - Top-Kunde","bereits Top-Kunde",IF(AND(V1405&lt;=Hilfswerte!$B$34,H1405&lt;0.5*W1405),"Hoch",IF(AND(V1405&lt;=Hilfswerte!$B$35,H1405&lt;0.7*W1405),"Mittel","Niedrig")))</f>
        <v>Niedrig</v>
      </c>
      <c r="Z1405" s="4">
        <f t="shared" si="175"/>
        <v>20.9</v>
      </c>
      <c r="AA1405" s="4" t="str">
        <f>IF(J1405&gt;365,"Bereits abgewandert (Segment D)",IF(Z1405&gt;=Hilfswerte!$B$38,"Rot - akut gefaehrdet",IF(Z1405&gt;=Hilfswerte!$B$39,"Gelb - beobachten","Gruen - stabil")))</f>
        <v>Rot - akut gefaehrdet</v>
      </c>
    </row>
    <row r="1406" spans="1:27" ht="15" customHeight="1" x14ac:dyDescent="0.25">
      <c r="A1406" s="4" t="s">
        <v>1752</v>
      </c>
      <c r="B1406" s="4" t="s">
        <v>903</v>
      </c>
      <c r="C1406" s="4" t="s">
        <v>51</v>
      </c>
      <c r="D1406" s="4" t="s">
        <v>48</v>
      </c>
      <c r="E1406" s="4">
        <v>48</v>
      </c>
      <c r="F1406" s="5">
        <v>10.8</v>
      </c>
      <c r="G1406" s="5">
        <v>6.3</v>
      </c>
      <c r="H1406" s="6">
        <v>960</v>
      </c>
      <c r="I1406" s="4">
        <v>2</v>
      </c>
      <c r="J1406" s="4">
        <v>102</v>
      </c>
      <c r="K1406" s="4">
        <v>0</v>
      </c>
      <c r="L1406" s="4">
        <v>4</v>
      </c>
      <c r="M1406" s="4">
        <v>2</v>
      </c>
      <c r="N1406" s="5">
        <v>2.7</v>
      </c>
      <c r="O1406" s="7">
        <f t="shared" si="168"/>
        <v>3</v>
      </c>
      <c r="P1406" s="7">
        <f t="shared" si="169"/>
        <v>2</v>
      </c>
      <c r="Q1406" s="7">
        <f t="shared" si="170"/>
        <v>2</v>
      </c>
      <c r="R1406" s="7">
        <f t="shared" si="171"/>
        <v>7</v>
      </c>
      <c r="S1406" s="8">
        <f t="shared" si="172"/>
        <v>70.2</v>
      </c>
      <c r="T1406" s="7" t="str">
        <f t="shared" si="173"/>
        <v>C - Entwicklungspotenzial</v>
      </c>
      <c r="U1406" s="4">
        <f>ROUND(((E1406-Hilfswerte!$B$20)/Hilfswerte!$B$21)+((F1406-Hilfswerte!$B$22)/Hilfswerte!$B$23)+((G1406-Hilfswerte!$B$24)/Hilfswerte!$B$25)+0.1*INDEX(Hilfswerte!$B$4:$B$15,MATCH(C1406,Hilfswerte!$A$4:$A$15,0)),2)</f>
        <v>-0.89</v>
      </c>
      <c r="V1406" s="4">
        <f>ROUND(SQRT((((E1406-Hilfswerte!$B$20)/Hilfswerte!$B$21)-Hilfswerte!$B$28)^2+(((F1406-Hilfswerte!$B$22)/Hilfswerte!$B$23)-Hilfswerte!$B$29)^2+(((G1406-Hilfswerte!$B$24)/Hilfswerte!$B$25)-Hilfswerte!$B$30)^2),3)</f>
        <v>1.05</v>
      </c>
      <c r="W1406" s="4">
        <f>ROUND(E1406*Hilfswerte!$B$31,0)</f>
        <v>9866</v>
      </c>
      <c r="X1406" s="4">
        <f t="shared" si="174"/>
        <v>8906</v>
      </c>
      <c r="Y1406" s="4" t="str">
        <f>IF(T1406="A - Top-Kunde","bereits Top-Kunde",IF(AND(V1406&lt;=Hilfswerte!$B$34,H1406&lt;0.5*W1406),"Hoch",IF(AND(V1406&lt;=Hilfswerte!$B$35,H1406&lt;0.7*W1406),"Mittel","Niedrig")))</f>
        <v>Mittel</v>
      </c>
      <c r="Z1406" s="4">
        <f t="shared" si="175"/>
        <v>5.9</v>
      </c>
      <c r="AA1406" s="4" t="str">
        <f>IF(J1406&gt;365,"Bereits abgewandert (Segment D)",IF(Z1406&gt;=Hilfswerte!$B$38,"Rot - akut gefaehrdet",IF(Z1406&gt;=Hilfswerte!$B$39,"Gelb - beobachten","Gruen - stabil")))</f>
        <v>Gruen - stabil</v>
      </c>
    </row>
    <row r="1407" spans="1:27" ht="15" customHeight="1" x14ac:dyDescent="0.25">
      <c r="A1407" s="4" t="s">
        <v>1753</v>
      </c>
      <c r="B1407" s="4" t="s">
        <v>79</v>
      </c>
      <c r="C1407" s="4" t="s">
        <v>47</v>
      </c>
      <c r="D1407" s="4" t="s">
        <v>30</v>
      </c>
      <c r="E1407" s="4">
        <v>77</v>
      </c>
      <c r="F1407" s="5">
        <v>14.6</v>
      </c>
      <c r="G1407" s="5">
        <v>16.3</v>
      </c>
      <c r="H1407" s="6">
        <v>8540</v>
      </c>
      <c r="I1407" s="4">
        <v>5</v>
      </c>
      <c r="J1407" s="4">
        <v>4</v>
      </c>
      <c r="K1407" s="4">
        <v>1</v>
      </c>
      <c r="L1407" s="4">
        <v>-5</v>
      </c>
      <c r="M1407" s="4">
        <v>3</v>
      </c>
      <c r="N1407" s="5">
        <v>-34.4</v>
      </c>
      <c r="O1407" s="7">
        <f t="shared" si="168"/>
        <v>5</v>
      </c>
      <c r="P1407" s="7">
        <f t="shared" si="169"/>
        <v>5</v>
      </c>
      <c r="Q1407" s="7">
        <f t="shared" si="170"/>
        <v>5</v>
      </c>
      <c r="R1407" s="7">
        <f t="shared" si="171"/>
        <v>15</v>
      </c>
      <c r="S1407" s="8">
        <f t="shared" si="172"/>
        <v>126.8</v>
      </c>
      <c r="T1407" s="7" t="str">
        <f t="shared" si="173"/>
        <v>A - Top-Kunde</v>
      </c>
      <c r="U1407" s="4">
        <f>ROUND(((E1407-Hilfswerte!$B$20)/Hilfswerte!$B$21)+((F1407-Hilfswerte!$B$22)/Hilfswerte!$B$23)+((G1407-Hilfswerte!$B$24)/Hilfswerte!$B$25)+0.1*INDEX(Hilfswerte!$B$4:$B$15,MATCH(C1407,Hilfswerte!$A$4:$A$15,0)),2)</f>
        <v>0.62</v>
      </c>
      <c r="V1407" s="4">
        <f>ROUND(SQRT((((E1407-Hilfswerte!$B$20)/Hilfswerte!$B$21)-Hilfswerte!$B$28)^2+(((F1407-Hilfswerte!$B$22)/Hilfswerte!$B$23)-Hilfswerte!$B$29)^2+(((G1407-Hilfswerte!$B$24)/Hilfswerte!$B$25)-Hilfswerte!$B$30)^2),3)</f>
        <v>0.98699999999999999</v>
      </c>
      <c r="W1407" s="4">
        <f>ROUND(E1407*Hilfswerte!$B$31,0)</f>
        <v>15827</v>
      </c>
      <c r="X1407" s="4">
        <f t="shared" si="174"/>
        <v>7287</v>
      </c>
      <c r="Y1407" s="4" t="str">
        <f>IF(T1407="A - Top-Kunde","bereits Top-Kunde",IF(AND(V1407&lt;=Hilfswerte!$B$34,H1407&lt;0.5*W1407),"Hoch",IF(AND(V1407&lt;=Hilfswerte!$B$35,H1407&lt;0.7*W1407),"Mittel","Niedrig")))</f>
        <v>bereits Top-Kunde</v>
      </c>
      <c r="Z1407" s="4">
        <f t="shared" si="175"/>
        <v>17</v>
      </c>
      <c r="AA1407" s="4" t="str">
        <f>IF(J1407&gt;365,"Bereits abgewandert (Segment D)",IF(Z1407&gt;=Hilfswerte!$B$38,"Rot - akut gefaehrdet",IF(Z1407&gt;=Hilfswerte!$B$39,"Gelb - beobachten","Gruen - stabil")))</f>
        <v>Gelb - beobachten</v>
      </c>
    </row>
    <row r="1408" spans="1:27" ht="15" customHeight="1" x14ac:dyDescent="0.25">
      <c r="A1408" s="4" t="s">
        <v>1754</v>
      </c>
      <c r="B1408" s="4" t="s">
        <v>114</v>
      </c>
      <c r="C1408" s="4" t="s">
        <v>65</v>
      </c>
      <c r="D1408" s="4" t="s">
        <v>30</v>
      </c>
      <c r="E1408" s="4">
        <v>141</v>
      </c>
      <c r="F1408" s="5">
        <v>30.8</v>
      </c>
      <c r="G1408" s="5">
        <v>2</v>
      </c>
      <c r="H1408" s="6">
        <v>32130</v>
      </c>
      <c r="I1408" s="4">
        <v>4</v>
      </c>
      <c r="J1408" s="4">
        <v>62</v>
      </c>
      <c r="K1408" s="4">
        <v>0</v>
      </c>
      <c r="L1408" s="4">
        <v>14</v>
      </c>
      <c r="M1408" s="4">
        <v>6</v>
      </c>
      <c r="N1408" s="5">
        <v>-11.3</v>
      </c>
      <c r="O1408" s="7">
        <f t="shared" si="168"/>
        <v>4</v>
      </c>
      <c r="P1408" s="7">
        <f t="shared" si="169"/>
        <v>4</v>
      </c>
      <c r="Q1408" s="7">
        <f t="shared" si="170"/>
        <v>5</v>
      </c>
      <c r="R1408" s="7">
        <f t="shared" si="171"/>
        <v>13</v>
      </c>
      <c r="S1408" s="8">
        <f t="shared" si="172"/>
        <v>120.2</v>
      </c>
      <c r="T1408" s="7" t="str">
        <f t="shared" si="173"/>
        <v>B - Kernkunde</v>
      </c>
      <c r="U1408" s="4">
        <f>ROUND(((E1408-Hilfswerte!$B$20)/Hilfswerte!$B$21)+((F1408-Hilfswerte!$B$22)/Hilfswerte!$B$23)+((G1408-Hilfswerte!$B$24)/Hilfswerte!$B$25)+0.1*INDEX(Hilfswerte!$B$4:$B$15,MATCH(C1408,Hilfswerte!$A$4:$A$15,0)),2)</f>
        <v>-1.22</v>
      </c>
      <c r="V1408" s="4">
        <f>ROUND(SQRT((((E1408-Hilfswerte!$B$20)/Hilfswerte!$B$21)-Hilfswerte!$B$28)^2+(((F1408-Hilfswerte!$B$22)/Hilfswerte!$B$23)-Hilfswerte!$B$29)^2+(((G1408-Hilfswerte!$B$24)/Hilfswerte!$B$25)-Hilfswerte!$B$30)^2),3)</f>
        <v>1.472</v>
      </c>
      <c r="W1408" s="4">
        <f>ROUND(E1408*Hilfswerte!$B$31,0)</f>
        <v>28982</v>
      </c>
      <c r="X1408" s="4">
        <f t="shared" si="174"/>
        <v>0</v>
      </c>
      <c r="Y1408" s="4" t="str">
        <f>IF(T1408="A - Top-Kunde","bereits Top-Kunde",IF(AND(V1408&lt;=Hilfswerte!$B$34,H1408&lt;0.5*W1408),"Hoch",IF(AND(V1408&lt;=Hilfswerte!$B$35,H1408&lt;0.7*W1408),"Mittel","Niedrig")))</f>
        <v>Niedrig</v>
      </c>
      <c r="Z1408" s="4">
        <f t="shared" si="175"/>
        <v>10.4</v>
      </c>
      <c r="AA1408" s="4" t="str">
        <f>IF(J1408&gt;365,"Bereits abgewandert (Segment D)",IF(Z1408&gt;=Hilfswerte!$B$38,"Rot - akut gefaehrdet",IF(Z1408&gt;=Hilfswerte!$B$39,"Gelb - beobachten","Gruen - stabil")))</f>
        <v>Gruen - stabil</v>
      </c>
    </row>
    <row r="1409" spans="1:27" ht="15" customHeight="1" x14ac:dyDescent="0.25">
      <c r="A1409" s="4" t="s">
        <v>1755</v>
      </c>
      <c r="B1409" s="4" t="s">
        <v>1005</v>
      </c>
      <c r="C1409" s="4" t="s">
        <v>59</v>
      </c>
      <c r="D1409" s="4" t="s">
        <v>30</v>
      </c>
      <c r="E1409" s="4">
        <v>75</v>
      </c>
      <c r="F1409" s="5">
        <v>15</v>
      </c>
      <c r="G1409" s="5">
        <v>3.9</v>
      </c>
      <c r="H1409" s="6">
        <v>7610</v>
      </c>
      <c r="I1409" s="4">
        <v>4</v>
      </c>
      <c r="J1409" s="4">
        <v>77</v>
      </c>
      <c r="K1409" s="4">
        <v>0</v>
      </c>
      <c r="L1409" s="4">
        <v>0</v>
      </c>
      <c r="M1409" s="4">
        <v>3</v>
      </c>
      <c r="N1409" s="5">
        <v>37.799999999999997</v>
      </c>
      <c r="O1409" s="7">
        <f t="shared" si="168"/>
        <v>4</v>
      </c>
      <c r="P1409" s="7">
        <f t="shared" si="169"/>
        <v>4</v>
      </c>
      <c r="Q1409" s="7">
        <f t="shared" si="170"/>
        <v>5</v>
      </c>
      <c r="R1409" s="7">
        <f t="shared" si="171"/>
        <v>13</v>
      </c>
      <c r="S1409" s="8">
        <f t="shared" si="172"/>
        <v>148.9</v>
      </c>
      <c r="T1409" s="7" t="str">
        <f t="shared" si="173"/>
        <v>A - Top-Kunde</v>
      </c>
      <c r="U1409" s="4">
        <f>ROUND(((E1409-Hilfswerte!$B$20)/Hilfswerte!$B$21)+((F1409-Hilfswerte!$B$22)/Hilfswerte!$B$23)+((G1409-Hilfswerte!$B$24)/Hilfswerte!$B$25)+0.1*INDEX(Hilfswerte!$B$4:$B$15,MATCH(C1409,Hilfswerte!$A$4:$A$15,0)),2)</f>
        <v>-1.5</v>
      </c>
      <c r="V1409" s="4">
        <f>ROUND(SQRT((((E1409-Hilfswerte!$B$20)/Hilfswerte!$B$21)-Hilfswerte!$B$28)^2+(((F1409-Hilfswerte!$B$22)/Hilfswerte!$B$23)-Hilfswerte!$B$29)^2+(((G1409-Hilfswerte!$B$24)/Hilfswerte!$B$25)-Hilfswerte!$B$30)^2),3)</f>
        <v>1.292</v>
      </c>
      <c r="W1409" s="4">
        <f>ROUND(E1409*Hilfswerte!$B$31,0)</f>
        <v>15416</v>
      </c>
      <c r="X1409" s="4">
        <f t="shared" si="174"/>
        <v>7806</v>
      </c>
      <c r="Y1409" s="4" t="str">
        <f>IF(T1409="A - Top-Kunde","bereits Top-Kunde",IF(AND(V1409&lt;=Hilfswerte!$B$34,H1409&lt;0.5*W1409),"Hoch",IF(AND(V1409&lt;=Hilfswerte!$B$35,H1409&lt;0.7*W1409),"Mittel","Niedrig")))</f>
        <v>bereits Top-Kunde</v>
      </c>
      <c r="Z1409" s="4">
        <f t="shared" si="175"/>
        <v>3.9</v>
      </c>
      <c r="AA1409" s="4" t="str">
        <f>IF(J1409&gt;365,"Bereits abgewandert (Segment D)",IF(Z1409&gt;=Hilfswerte!$B$38,"Rot - akut gefaehrdet",IF(Z1409&gt;=Hilfswerte!$B$39,"Gelb - beobachten","Gruen - stabil")))</f>
        <v>Gruen - stabil</v>
      </c>
    </row>
    <row r="1410" spans="1:27" ht="15" customHeight="1" x14ac:dyDescent="0.25">
      <c r="A1410" s="4" t="s">
        <v>1756</v>
      </c>
      <c r="B1410" s="4" t="s">
        <v>605</v>
      </c>
      <c r="C1410" s="4" t="s">
        <v>33</v>
      </c>
      <c r="D1410" s="4" t="s">
        <v>30</v>
      </c>
      <c r="E1410" s="4">
        <v>148</v>
      </c>
      <c r="F1410" s="5">
        <v>16.899999999999999</v>
      </c>
      <c r="G1410" s="5">
        <v>0.6</v>
      </c>
      <c r="H1410" s="6">
        <v>9350</v>
      </c>
      <c r="I1410" s="4">
        <v>3</v>
      </c>
      <c r="J1410" s="4">
        <v>9</v>
      </c>
      <c r="K1410" s="4">
        <v>0</v>
      </c>
      <c r="L1410" s="4">
        <v>-5</v>
      </c>
      <c r="M1410" s="4">
        <v>1</v>
      </c>
      <c r="N1410" s="5">
        <v>16.899999999999999</v>
      </c>
      <c r="O1410" s="7">
        <f t="shared" ref="O1410:O1473" si="176">IF(J1410&gt;365,1,IF(J1410&lt;=30,5,IF(J1410&lt;=90,4,IF(J1410&lt;=180,3,2))))</f>
        <v>5</v>
      </c>
      <c r="P1410" s="7">
        <f t="shared" ref="P1410:P1473" si="177">IF(I1410&gt;=5,5,IF(I1410&gt;=4,4,IF(I1410&gt;=3,3,IF(I1410&gt;=2,2,1))))</f>
        <v>3</v>
      </c>
      <c r="Q1410" s="7">
        <f t="shared" ref="Q1410:Q1473" si="178">IF(H1410&gt;=7500,5,IF(H1410&gt;=2500,4,IF(H1410&gt;=1000,3,IF(H1410&gt;=1,2,1))))</f>
        <v>5</v>
      </c>
      <c r="R1410" s="7">
        <f t="shared" ref="R1410:R1473" si="179">O1410+P1410+Q1410</f>
        <v>13</v>
      </c>
      <c r="S1410" s="8">
        <f t="shared" ref="S1410:S1473" si="180">ROUND(10*R1410+0.5*N1410-6*K1410-0.3*MAX(0,L1410),1)</f>
        <v>138.5</v>
      </c>
      <c r="T1410" s="7" t="str">
        <f t="shared" ref="T1410:T1473" si="181">IF(J1410&gt;365,"D - Abwanderungsrisiko",IF(S1410&gt;=125,"A - Top-Kunde",IF(S1410&gt;=105,"B - Kernkunde","C - Entwicklungspotenzial")))</f>
        <v>A - Top-Kunde</v>
      </c>
      <c r="U1410" s="4">
        <f>ROUND(((E1410-Hilfswerte!$B$20)/Hilfswerte!$B$21)+((F1410-Hilfswerte!$B$22)/Hilfswerte!$B$23)+((G1410-Hilfswerte!$B$24)/Hilfswerte!$B$25)+0.1*INDEX(Hilfswerte!$B$4:$B$15,MATCH(C1410,Hilfswerte!$A$4:$A$15,0)),2)</f>
        <v>-1.58</v>
      </c>
      <c r="V1410" s="4">
        <f>ROUND(SQRT((((E1410-Hilfswerte!$B$20)/Hilfswerte!$B$21)-Hilfswerte!$B$28)^2+(((F1410-Hilfswerte!$B$22)/Hilfswerte!$B$23)-Hilfswerte!$B$29)^2+(((G1410-Hilfswerte!$B$24)/Hilfswerte!$B$25)-Hilfswerte!$B$30)^2),3)</f>
        <v>1.728</v>
      </c>
      <c r="W1410" s="4">
        <f>ROUND(E1410*Hilfswerte!$B$31,0)</f>
        <v>30421</v>
      </c>
      <c r="X1410" s="4">
        <f t="shared" ref="X1410:X1473" si="182">MAX(0,W1410-H1410)</f>
        <v>21071</v>
      </c>
      <c r="Y1410" s="4" t="str">
        <f>IF(T1410="A - Top-Kunde","bereits Top-Kunde",IF(AND(V1410&lt;=Hilfswerte!$B$34,H1410&lt;0.5*W1410),"Hoch",IF(AND(V1410&lt;=Hilfswerte!$B$35,H1410&lt;0.7*W1410),"Mittel","Niedrig")))</f>
        <v>bereits Top-Kunde</v>
      </c>
      <c r="Z1410" s="4">
        <f t="shared" ref="Z1410:Z1473" si="183">ROUND(0.4*MAX(0,-N1410)+3*K1410+0.2*MAX(0,L1410)+0.05*J1410,1)</f>
        <v>0.5</v>
      </c>
      <c r="AA1410" s="4" t="str">
        <f>IF(J1410&gt;365,"Bereits abgewandert (Segment D)",IF(Z1410&gt;=Hilfswerte!$B$38,"Rot - akut gefaehrdet",IF(Z1410&gt;=Hilfswerte!$B$39,"Gelb - beobachten","Gruen - stabil")))</f>
        <v>Gruen - stabil</v>
      </c>
    </row>
    <row r="1411" spans="1:27" ht="15" customHeight="1" x14ac:dyDescent="0.25">
      <c r="A1411" s="4" t="s">
        <v>1757</v>
      </c>
      <c r="B1411" s="4" t="s">
        <v>890</v>
      </c>
      <c r="C1411" s="4" t="s">
        <v>84</v>
      </c>
      <c r="D1411" s="4" t="s">
        <v>52</v>
      </c>
      <c r="E1411" s="4">
        <v>207</v>
      </c>
      <c r="F1411" s="5">
        <v>36.200000000000003</v>
      </c>
      <c r="G1411" s="5">
        <v>13.6</v>
      </c>
      <c r="H1411" s="6">
        <v>14590</v>
      </c>
      <c r="I1411" s="4">
        <v>1</v>
      </c>
      <c r="J1411" s="4">
        <v>258</v>
      </c>
      <c r="K1411" s="4">
        <v>0</v>
      </c>
      <c r="L1411" s="4">
        <v>20</v>
      </c>
      <c r="M1411" s="4">
        <v>4</v>
      </c>
      <c r="N1411" s="5">
        <v>10.5</v>
      </c>
      <c r="O1411" s="7">
        <f t="shared" si="176"/>
        <v>2</v>
      </c>
      <c r="P1411" s="7">
        <f t="shared" si="177"/>
        <v>1</v>
      </c>
      <c r="Q1411" s="7">
        <f t="shared" si="178"/>
        <v>5</v>
      </c>
      <c r="R1411" s="7">
        <f t="shared" si="179"/>
        <v>8</v>
      </c>
      <c r="S1411" s="8">
        <f t="shared" si="180"/>
        <v>79.3</v>
      </c>
      <c r="T1411" s="7" t="str">
        <f t="shared" si="181"/>
        <v>C - Entwicklungspotenzial</v>
      </c>
      <c r="U1411" s="4">
        <f>ROUND(((E1411-Hilfswerte!$B$20)/Hilfswerte!$B$21)+((F1411-Hilfswerte!$B$22)/Hilfswerte!$B$23)+((G1411-Hilfswerte!$B$24)/Hilfswerte!$B$25)+0.1*INDEX(Hilfswerte!$B$4:$B$15,MATCH(C1411,Hilfswerte!$A$4:$A$15,0)),2)</f>
        <v>1.06</v>
      </c>
      <c r="V1411" s="4">
        <f>ROUND(SQRT((((E1411-Hilfswerte!$B$20)/Hilfswerte!$B$21)-Hilfswerte!$B$28)^2+(((F1411-Hilfswerte!$B$22)/Hilfswerte!$B$23)-Hilfswerte!$B$29)^2+(((G1411-Hilfswerte!$B$24)/Hilfswerte!$B$25)-Hilfswerte!$B$30)^2),3)</f>
        <v>0.41699999999999998</v>
      </c>
      <c r="W1411" s="4">
        <f>ROUND(E1411*Hilfswerte!$B$31,0)</f>
        <v>42548</v>
      </c>
      <c r="X1411" s="4">
        <f t="shared" si="182"/>
        <v>27958</v>
      </c>
      <c r="Y1411" s="4" t="str">
        <f>IF(T1411="A - Top-Kunde","bereits Top-Kunde",IF(AND(V1411&lt;=Hilfswerte!$B$34,H1411&lt;0.5*W1411),"Hoch",IF(AND(V1411&lt;=Hilfswerte!$B$35,H1411&lt;0.7*W1411),"Mittel","Niedrig")))</f>
        <v>Hoch</v>
      </c>
      <c r="Z1411" s="4">
        <f t="shared" si="183"/>
        <v>16.899999999999999</v>
      </c>
      <c r="AA1411" s="4" t="str">
        <f>IF(J1411&gt;365,"Bereits abgewandert (Segment D)",IF(Z1411&gt;=Hilfswerte!$B$38,"Rot - akut gefaehrdet",IF(Z1411&gt;=Hilfswerte!$B$39,"Gelb - beobachten","Gruen - stabil")))</f>
        <v>Gelb - beobachten</v>
      </c>
    </row>
    <row r="1412" spans="1:27" ht="15" customHeight="1" x14ac:dyDescent="0.25">
      <c r="A1412" s="4" t="s">
        <v>1758</v>
      </c>
      <c r="B1412" s="4" t="s">
        <v>229</v>
      </c>
      <c r="C1412" s="4" t="s">
        <v>29</v>
      </c>
      <c r="D1412" s="4" t="s">
        <v>93</v>
      </c>
      <c r="E1412" s="4">
        <v>61</v>
      </c>
      <c r="F1412" s="5">
        <v>11.4</v>
      </c>
      <c r="G1412" s="5">
        <v>19.600000000000001</v>
      </c>
      <c r="H1412" s="6">
        <v>760</v>
      </c>
      <c r="I1412" s="4">
        <v>3</v>
      </c>
      <c r="J1412" s="4">
        <v>190</v>
      </c>
      <c r="K1412" s="4">
        <v>1</v>
      </c>
      <c r="L1412" s="4">
        <v>12</v>
      </c>
      <c r="M1412" s="4">
        <v>6</v>
      </c>
      <c r="N1412" s="5">
        <v>28</v>
      </c>
      <c r="O1412" s="7">
        <f t="shared" si="176"/>
        <v>2</v>
      </c>
      <c r="P1412" s="7">
        <f t="shared" si="177"/>
        <v>3</v>
      </c>
      <c r="Q1412" s="7">
        <f t="shared" si="178"/>
        <v>2</v>
      </c>
      <c r="R1412" s="7">
        <f t="shared" si="179"/>
        <v>7</v>
      </c>
      <c r="S1412" s="8">
        <f t="shared" si="180"/>
        <v>74.400000000000006</v>
      </c>
      <c r="T1412" s="7" t="str">
        <f t="shared" si="181"/>
        <v>C - Entwicklungspotenzial</v>
      </c>
      <c r="U1412" s="4">
        <f>ROUND(((E1412-Hilfswerte!$B$20)/Hilfswerte!$B$21)+((F1412-Hilfswerte!$B$22)/Hilfswerte!$B$23)+((G1412-Hilfswerte!$B$24)/Hilfswerte!$B$25)+0.1*INDEX(Hilfswerte!$B$4:$B$15,MATCH(C1412,Hilfswerte!$A$4:$A$15,0)),2)</f>
        <v>1.21</v>
      </c>
      <c r="V1412" s="4">
        <f>ROUND(SQRT((((E1412-Hilfswerte!$B$20)/Hilfswerte!$B$21)-Hilfswerte!$B$28)^2+(((F1412-Hilfswerte!$B$22)/Hilfswerte!$B$23)-Hilfswerte!$B$29)^2+(((G1412-Hilfswerte!$B$24)/Hilfswerte!$B$25)-Hilfswerte!$B$30)^2),3)</f>
        <v>1.4850000000000001</v>
      </c>
      <c r="W1412" s="4">
        <f>ROUND(E1412*Hilfswerte!$B$31,0)</f>
        <v>12538</v>
      </c>
      <c r="X1412" s="4">
        <f t="shared" si="182"/>
        <v>11778</v>
      </c>
      <c r="Y1412" s="4" t="str">
        <f>IF(T1412="A - Top-Kunde","bereits Top-Kunde",IF(AND(V1412&lt;=Hilfswerte!$B$34,H1412&lt;0.5*W1412),"Hoch",IF(AND(V1412&lt;=Hilfswerte!$B$35,H1412&lt;0.7*W1412),"Mittel","Niedrig")))</f>
        <v>Niedrig</v>
      </c>
      <c r="Z1412" s="4">
        <f t="shared" si="183"/>
        <v>14.9</v>
      </c>
      <c r="AA1412" s="4" t="str">
        <f>IF(J1412&gt;365,"Bereits abgewandert (Segment D)",IF(Z1412&gt;=Hilfswerte!$B$38,"Rot - akut gefaehrdet",IF(Z1412&gt;=Hilfswerte!$B$39,"Gelb - beobachten","Gruen - stabil")))</f>
        <v>Gelb - beobachten</v>
      </c>
    </row>
    <row r="1413" spans="1:27" ht="15" customHeight="1" x14ac:dyDescent="0.25">
      <c r="A1413" s="4" t="s">
        <v>1759</v>
      </c>
      <c r="B1413" s="4" t="s">
        <v>713</v>
      </c>
      <c r="C1413" s="4" t="s">
        <v>74</v>
      </c>
      <c r="D1413" s="4" t="s">
        <v>93</v>
      </c>
      <c r="E1413" s="4">
        <v>38</v>
      </c>
      <c r="F1413" s="5">
        <v>10.8</v>
      </c>
      <c r="G1413" s="5">
        <v>7.5</v>
      </c>
      <c r="H1413" s="6">
        <v>7770</v>
      </c>
      <c r="I1413" s="4">
        <v>8</v>
      </c>
      <c r="J1413" s="4">
        <v>4</v>
      </c>
      <c r="K1413" s="4">
        <v>1</v>
      </c>
      <c r="L1413" s="4">
        <v>-2</v>
      </c>
      <c r="M1413" s="4">
        <v>1</v>
      </c>
      <c r="N1413" s="5">
        <v>23.1</v>
      </c>
      <c r="O1413" s="7">
        <f t="shared" si="176"/>
        <v>5</v>
      </c>
      <c r="P1413" s="7">
        <f t="shared" si="177"/>
        <v>5</v>
      </c>
      <c r="Q1413" s="7">
        <f t="shared" si="178"/>
        <v>5</v>
      </c>
      <c r="R1413" s="7">
        <f t="shared" si="179"/>
        <v>15</v>
      </c>
      <c r="S1413" s="8">
        <f t="shared" si="180"/>
        <v>155.6</v>
      </c>
      <c r="T1413" s="7" t="str">
        <f t="shared" si="181"/>
        <v>A - Top-Kunde</v>
      </c>
      <c r="U1413" s="4">
        <f>ROUND(((E1413-Hilfswerte!$B$20)/Hilfswerte!$B$21)+((F1413-Hilfswerte!$B$22)/Hilfswerte!$B$23)+((G1413-Hilfswerte!$B$24)/Hilfswerte!$B$25)+0.1*INDEX(Hilfswerte!$B$4:$B$15,MATCH(C1413,Hilfswerte!$A$4:$A$15,0)),2)</f>
        <v>-1.1100000000000001</v>
      </c>
      <c r="V1413" s="4">
        <f>ROUND(SQRT((((E1413-Hilfswerte!$B$20)/Hilfswerte!$B$21)-Hilfswerte!$B$28)^2+(((F1413-Hilfswerte!$B$22)/Hilfswerte!$B$23)-Hilfswerte!$B$29)^2+(((G1413-Hilfswerte!$B$24)/Hilfswerte!$B$25)-Hilfswerte!$B$30)^2),3)</f>
        <v>0.94199999999999995</v>
      </c>
      <c r="W1413" s="4">
        <f>ROUND(E1413*Hilfswerte!$B$31,0)</f>
        <v>7811</v>
      </c>
      <c r="X1413" s="4">
        <f t="shared" si="182"/>
        <v>41</v>
      </c>
      <c r="Y1413" s="4" t="str">
        <f>IF(T1413="A - Top-Kunde","bereits Top-Kunde",IF(AND(V1413&lt;=Hilfswerte!$B$34,H1413&lt;0.5*W1413),"Hoch",IF(AND(V1413&lt;=Hilfswerte!$B$35,H1413&lt;0.7*W1413),"Mittel","Niedrig")))</f>
        <v>bereits Top-Kunde</v>
      </c>
      <c r="Z1413" s="4">
        <f t="shared" si="183"/>
        <v>3.2</v>
      </c>
      <c r="AA1413" s="4" t="str">
        <f>IF(J1413&gt;365,"Bereits abgewandert (Segment D)",IF(Z1413&gt;=Hilfswerte!$B$38,"Rot - akut gefaehrdet",IF(Z1413&gt;=Hilfswerte!$B$39,"Gelb - beobachten","Gruen - stabil")))</f>
        <v>Gruen - stabil</v>
      </c>
    </row>
    <row r="1414" spans="1:27" ht="15" customHeight="1" x14ac:dyDescent="0.25">
      <c r="A1414" s="4" t="s">
        <v>1760</v>
      </c>
      <c r="B1414" s="4" t="s">
        <v>279</v>
      </c>
      <c r="C1414" s="4" t="s">
        <v>55</v>
      </c>
      <c r="D1414" s="4" t="s">
        <v>93</v>
      </c>
      <c r="E1414" s="4">
        <v>383</v>
      </c>
      <c r="F1414" s="5">
        <v>42.1</v>
      </c>
      <c r="G1414" s="5">
        <v>7.9</v>
      </c>
      <c r="H1414" s="6">
        <v>21820</v>
      </c>
      <c r="I1414" s="4">
        <v>2</v>
      </c>
      <c r="J1414" s="4">
        <v>298</v>
      </c>
      <c r="K1414" s="4">
        <v>0</v>
      </c>
      <c r="L1414" s="4">
        <v>23</v>
      </c>
      <c r="M1414" s="4">
        <v>2</v>
      </c>
      <c r="N1414" s="5">
        <v>-12.2</v>
      </c>
      <c r="O1414" s="7">
        <f t="shared" si="176"/>
        <v>2</v>
      </c>
      <c r="P1414" s="7">
        <f t="shared" si="177"/>
        <v>2</v>
      </c>
      <c r="Q1414" s="7">
        <f t="shared" si="178"/>
        <v>5</v>
      </c>
      <c r="R1414" s="7">
        <f t="shared" si="179"/>
        <v>9</v>
      </c>
      <c r="S1414" s="8">
        <f t="shared" si="180"/>
        <v>77</v>
      </c>
      <c r="T1414" s="7" t="str">
        <f t="shared" si="181"/>
        <v>C - Entwicklungspotenzial</v>
      </c>
      <c r="U1414" s="4">
        <f>ROUND(((E1414-Hilfswerte!$B$20)/Hilfswerte!$B$21)+((F1414-Hilfswerte!$B$22)/Hilfswerte!$B$23)+((G1414-Hilfswerte!$B$24)/Hilfswerte!$B$25)+0.1*INDEX(Hilfswerte!$B$4:$B$15,MATCH(C1414,Hilfswerte!$A$4:$A$15,0)),2)</f>
        <v>1.31</v>
      </c>
      <c r="V1414" s="4">
        <f>ROUND(SQRT((((E1414-Hilfswerte!$B$20)/Hilfswerte!$B$21)-Hilfswerte!$B$28)^2+(((F1414-Hilfswerte!$B$22)/Hilfswerte!$B$23)-Hilfswerte!$B$29)^2+(((G1414-Hilfswerte!$B$24)/Hilfswerte!$B$25)-Hilfswerte!$B$30)^2),3)</f>
        <v>1.0649999999999999</v>
      </c>
      <c r="W1414" s="4">
        <f>ROUND(E1414*Hilfswerte!$B$31,0)</f>
        <v>78724</v>
      </c>
      <c r="X1414" s="4">
        <f t="shared" si="182"/>
        <v>56904</v>
      </c>
      <c r="Y1414" s="4" t="str">
        <f>IF(T1414="A - Top-Kunde","bereits Top-Kunde",IF(AND(V1414&lt;=Hilfswerte!$B$34,H1414&lt;0.5*W1414),"Hoch",IF(AND(V1414&lt;=Hilfswerte!$B$35,H1414&lt;0.7*W1414),"Mittel","Niedrig")))</f>
        <v>Mittel</v>
      </c>
      <c r="Z1414" s="4">
        <f t="shared" si="183"/>
        <v>24.4</v>
      </c>
      <c r="AA1414" s="4" t="str">
        <f>IF(J1414&gt;365,"Bereits abgewandert (Segment D)",IF(Z1414&gt;=Hilfswerte!$B$38,"Rot - akut gefaehrdet",IF(Z1414&gt;=Hilfswerte!$B$39,"Gelb - beobachten","Gruen - stabil")))</f>
        <v>Rot - akut gefaehrdet</v>
      </c>
    </row>
    <row r="1415" spans="1:27" ht="15" customHeight="1" x14ac:dyDescent="0.25">
      <c r="A1415" s="4" t="s">
        <v>1761</v>
      </c>
      <c r="B1415" s="4" t="s">
        <v>134</v>
      </c>
      <c r="C1415" s="4" t="s">
        <v>47</v>
      </c>
      <c r="D1415" s="4" t="s">
        <v>30</v>
      </c>
      <c r="E1415" s="4">
        <v>74</v>
      </c>
      <c r="F1415" s="5">
        <v>38.299999999999997</v>
      </c>
      <c r="G1415" s="5">
        <v>0.5</v>
      </c>
      <c r="H1415" s="6">
        <v>4190</v>
      </c>
      <c r="I1415" s="4">
        <v>3</v>
      </c>
      <c r="J1415" s="4">
        <v>18</v>
      </c>
      <c r="K1415" s="4">
        <v>1</v>
      </c>
      <c r="L1415" s="4">
        <v>5</v>
      </c>
      <c r="M1415" s="4">
        <v>1</v>
      </c>
      <c r="N1415" s="5">
        <v>-3.6</v>
      </c>
      <c r="O1415" s="7">
        <f t="shared" si="176"/>
        <v>5</v>
      </c>
      <c r="P1415" s="7">
        <f t="shared" si="177"/>
        <v>3</v>
      </c>
      <c r="Q1415" s="7">
        <f t="shared" si="178"/>
        <v>4</v>
      </c>
      <c r="R1415" s="7">
        <f t="shared" si="179"/>
        <v>12</v>
      </c>
      <c r="S1415" s="8">
        <f t="shared" si="180"/>
        <v>110.7</v>
      </c>
      <c r="T1415" s="7" t="str">
        <f t="shared" si="181"/>
        <v>B - Kernkunde</v>
      </c>
      <c r="U1415" s="4">
        <f>ROUND(((E1415-Hilfswerte!$B$20)/Hilfswerte!$B$21)+((F1415-Hilfswerte!$B$22)/Hilfswerte!$B$23)+((G1415-Hilfswerte!$B$24)/Hilfswerte!$B$25)+0.1*INDEX(Hilfswerte!$B$4:$B$15,MATCH(C1415,Hilfswerte!$A$4:$A$15,0)),2)</f>
        <v>-1.47</v>
      </c>
      <c r="V1415" s="4">
        <f>ROUND(SQRT((((E1415-Hilfswerte!$B$20)/Hilfswerte!$B$21)-Hilfswerte!$B$28)^2+(((F1415-Hilfswerte!$B$22)/Hilfswerte!$B$23)-Hilfswerte!$B$29)^2+(((G1415-Hilfswerte!$B$24)/Hilfswerte!$B$25)-Hilfswerte!$B$30)^2),3)</f>
        <v>1.7470000000000001</v>
      </c>
      <c r="W1415" s="4">
        <f>ROUND(E1415*Hilfswerte!$B$31,0)</f>
        <v>15210</v>
      </c>
      <c r="X1415" s="4">
        <f t="shared" si="182"/>
        <v>11020</v>
      </c>
      <c r="Y1415" s="4" t="str">
        <f>IF(T1415="A - Top-Kunde","bereits Top-Kunde",IF(AND(V1415&lt;=Hilfswerte!$B$34,H1415&lt;0.5*W1415),"Hoch",IF(AND(V1415&lt;=Hilfswerte!$B$35,H1415&lt;0.7*W1415),"Mittel","Niedrig")))</f>
        <v>Niedrig</v>
      </c>
      <c r="Z1415" s="4">
        <f t="shared" si="183"/>
        <v>6.3</v>
      </c>
      <c r="AA1415" s="4" t="str">
        <f>IF(J1415&gt;365,"Bereits abgewandert (Segment D)",IF(Z1415&gt;=Hilfswerte!$B$38,"Rot - akut gefaehrdet",IF(Z1415&gt;=Hilfswerte!$B$39,"Gelb - beobachten","Gruen - stabil")))</f>
        <v>Gruen - stabil</v>
      </c>
    </row>
    <row r="1416" spans="1:27" ht="15" customHeight="1" x14ac:dyDescent="0.25">
      <c r="A1416" s="4" t="s">
        <v>1762</v>
      </c>
      <c r="B1416" s="4" t="s">
        <v>245</v>
      </c>
      <c r="C1416" s="4" t="s">
        <v>89</v>
      </c>
      <c r="D1416" s="4" t="s">
        <v>30</v>
      </c>
      <c r="E1416" s="4">
        <v>114</v>
      </c>
      <c r="F1416" s="5">
        <v>17.100000000000001</v>
      </c>
      <c r="G1416" s="5">
        <v>11.6</v>
      </c>
      <c r="H1416" s="6">
        <v>6430</v>
      </c>
      <c r="I1416" s="4">
        <v>5</v>
      </c>
      <c r="J1416" s="4">
        <v>5</v>
      </c>
      <c r="K1416" s="4">
        <v>1</v>
      </c>
      <c r="L1416" s="4">
        <v>4</v>
      </c>
      <c r="M1416" s="4">
        <v>3</v>
      </c>
      <c r="N1416" s="5">
        <v>-14.9</v>
      </c>
      <c r="O1416" s="7">
        <f t="shared" si="176"/>
        <v>5</v>
      </c>
      <c r="P1416" s="7">
        <f t="shared" si="177"/>
        <v>5</v>
      </c>
      <c r="Q1416" s="7">
        <f t="shared" si="178"/>
        <v>4</v>
      </c>
      <c r="R1416" s="7">
        <f t="shared" si="179"/>
        <v>14</v>
      </c>
      <c r="S1416" s="8">
        <f t="shared" si="180"/>
        <v>125.4</v>
      </c>
      <c r="T1416" s="7" t="str">
        <f t="shared" si="181"/>
        <v>A - Top-Kunde</v>
      </c>
      <c r="U1416" s="4">
        <f>ROUND(((E1416-Hilfswerte!$B$20)/Hilfswerte!$B$21)+((F1416-Hilfswerte!$B$22)/Hilfswerte!$B$23)+((G1416-Hilfswerte!$B$24)/Hilfswerte!$B$25)+0.1*INDEX(Hilfswerte!$B$4:$B$15,MATCH(C1416,Hilfswerte!$A$4:$A$15,0)),2)</f>
        <v>0.28999999999999998</v>
      </c>
      <c r="V1416" s="4">
        <f>ROUND(SQRT((((E1416-Hilfswerte!$B$20)/Hilfswerte!$B$21)-Hilfswerte!$B$28)^2+(((F1416-Hilfswerte!$B$22)/Hilfswerte!$B$23)-Hilfswerte!$B$29)^2+(((G1416-Hilfswerte!$B$24)/Hilfswerte!$B$25)-Hilfswerte!$B$30)^2),3)</f>
        <v>0.44</v>
      </c>
      <c r="W1416" s="4">
        <f>ROUND(E1416*Hilfswerte!$B$31,0)</f>
        <v>23432</v>
      </c>
      <c r="X1416" s="4">
        <f t="shared" si="182"/>
        <v>17002</v>
      </c>
      <c r="Y1416" s="4" t="str">
        <f>IF(T1416="A - Top-Kunde","bereits Top-Kunde",IF(AND(V1416&lt;=Hilfswerte!$B$34,H1416&lt;0.5*W1416),"Hoch",IF(AND(V1416&lt;=Hilfswerte!$B$35,H1416&lt;0.7*W1416),"Mittel","Niedrig")))</f>
        <v>bereits Top-Kunde</v>
      </c>
      <c r="Z1416" s="4">
        <f t="shared" si="183"/>
        <v>10</v>
      </c>
      <c r="AA1416" s="4" t="str">
        <f>IF(J1416&gt;365,"Bereits abgewandert (Segment D)",IF(Z1416&gt;=Hilfswerte!$B$38,"Rot - akut gefaehrdet",IF(Z1416&gt;=Hilfswerte!$B$39,"Gelb - beobachten","Gruen - stabil")))</f>
        <v>Gruen - stabil</v>
      </c>
    </row>
    <row r="1417" spans="1:27" ht="15" customHeight="1" x14ac:dyDescent="0.25">
      <c r="A1417" s="4" t="s">
        <v>1763</v>
      </c>
      <c r="B1417" s="4" t="s">
        <v>225</v>
      </c>
      <c r="C1417" s="4" t="s">
        <v>33</v>
      </c>
      <c r="D1417" s="4" t="s">
        <v>93</v>
      </c>
      <c r="E1417" s="4">
        <v>38</v>
      </c>
      <c r="F1417" s="5">
        <v>7.3</v>
      </c>
      <c r="G1417" s="5">
        <v>19.8</v>
      </c>
      <c r="H1417" s="6">
        <v>340</v>
      </c>
      <c r="I1417" s="4">
        <v>1</v>
      </c>
      <c r="J1417" s="4">
        <v>204</v>
      </c>
      <c r="K1417" s="4">
        <v>0</v>
      </c>
      <c r="L1417" s="4">
        <v>-5</v>
      </c>
      <c r="M1417" s="4">
        <v>1</v>
      </c>
      <c r="N1417" s="5">
        <v>-12.5</v>
      </c>
      <c r="O1417" s="7">
        <f t="shared" si="176"/>
        <v>2</v>
      </c>
      <c r="P1417" s="7">
        <f t="shared" si="177"/>
        <v>1</v>
      </c>
      <c r="Q1417" s="7">
        <f t="shared" si="178"/>
        <v>2</v>
      </c>
      <c r="R1417" s="7">
        <f t="shared" si="179"/>
        <v>5</v>
      </c>
      <c r="S1417" s="8">
        <f t="shared" si="180"/>
        <v>43.8</v>
      </c>
      <c r="T1417" s="7" t="str">
        <f t="shared" si="181"/>
        <v>C - Entwicklungspotenzial</v>
      </c>
      <c r="U1417" s="4">
        <f>ROUND(((E1417-Hilfswerte!$B$20)/Hilfswerte!$B$21)+((F1417-Hilfswerte!$B$22)/Hilfswerte!$B$23)+((G1417-Hilfswerte!$B$24)/Hilfswerte!$B$25)+0.1*INDEX(Hilfswerte!$B$4:$B$15,MATCH(C1417,Hilfswerte!$A$4:$A$15,0)),2)</f>
        <v>0.83</v>
      </c>
      <c r="V1417" s="4">
        <f>ROUND(SQRT((((E1417-Hilfswerte!$B$20)/Hilfswerte!$B$21)-Hilfswerte!$B$28)^2+(((F1417-Hilfswerte!$B$22)/Hilfswerte!$B$23)-Hilfswerte!$B$29)^2+(((G1417-Hilfswerte!$B$24)/Hilfswerte!$B$25)-Hilfswerte!$B$30)^2),3)</f>
        <v>1.57</v>
      </c>
      <c r="W1417" s="4">
        <f>ROUND(E1417*Hilfswerte!$B$31,0)</f>
        <v>7811</v>
      </c>
      <c r="X1417" s="4">
        <f t="shared" si="182"/>
        <v>7471</v>
      </c>
      <c r="Y1417" s="4" t="str">
        <f>IF(T1417="A - Top-Kunde","bereits Top-Kunde",IF(AND(V1417&lt;=Hilfswerte!$B$34,H1417&lt;0.5*W1417),"Hoch",IF(AND(V1417&lt;=Hilfswerte!$B$35,H1417&lt;0.7*W1417),"Mittel","Niedrig")))</f>
        <v>Niedrig</v>
      </c>
      <c r="Z1417" s="4">
        <f t="shared" si="183"/>
        <v>15.2</v>
      </c>
      <c r="AA1417" s="4" t="str">
        <f>IF(J1417&gt;365,"Bereits abgewandert (Segment D)",IF(Z1417&gt;=Hilfswerte!$B$38,"Rot - akut gefaehrdet",IF(Z1417&gt;=Hilfswerte!$B$39,"Gelb - beobachten","Gruen - stabil")))</f>
        <v>Gelb - beobachten</v>
      </c>
    </row>
    <row r="1418" spans="1:27" ht="15" customHeight="1" x14ac:dyDescent="0.25">
      <c r="A1418" s="4" t="s">
        <v>1764</v>
      </c>
      <c r="B1418" s="4" t="s">
        <v>625</v>
      </c>
      <c r="C1418" s="4" t="s">
        <v>62</v>
      </c>
      <c r="D1418" s="4" t="s">
        <v>77</v>
      </c>
      <c r="E1418" s="4">
        <v>92</v>
      </c>
      <c r="F1418" s="5">
        <v>12.2</v>
      </c>
      <c r="G1418" s="5">
        <v>2.2999999999999998</v>
      </c>
      <c r="H1418" s="6">
        <v>2690</v>
      </c>
      <c r="I1418" s="4">
        <v>2</v>
      </c>
      <c r="J1418" s="4">
        <v>224</v>
      </c>
      <c r="K1418" s="4">
        <v>0</v>
      </c>
      <c r="L1418" s="4">
        <v>21</v>
      </c>
      <c r="M1418" s="4">
        <v>4</v>
      </c>
      <c r="N1418" s="5">
        <v>-6.5</v>
      </c>
      <c r="O1418" s="7">
        <f t="shared" si="176"/>
        <v>2</v>
      </c>
      <c r="P1418" s="7">
        <f t="shared" si="177"/>
        <v>2</v>
      </c>
      <c r="Q1418" s="7">
        <f t="shared" si="178"/>
        <v>4</v>
      </c>
      <c r="R1418" s="7">
        <f t="shared" si="179"/>
        <v>8</v>
      </c>
      <c r="S1418" s="8">
        <f t="shared" si="180"/>
        <v>70.5</v>
      </c>
      <c r="T1418" s="7" t="str">
        <f t="shared" si="181"/>
        <v>C - Entwicklungspotenzial</v>
      </c>
      <c r="U1418" s="4">
        <f>ROUND(((E1418-Hilfswerte!$B$20)/Hilfswerte!$B$21)+((F1418-Hilfswerte!$B$22)/Hilfswerte!$B$23)+((G1418-Hilfswerte!$B$24)/Hilfswerte!$B$25)+0.1*INDEX(Hilfswerte!$B$4:$B$15,MATCH(C1418,Hilfswerte!$A$4:$A$15,0)),2)</f>
        <v>-1.24</v>
      </c>
      <c r="V1418" s="4">
        <f>ROUND(SQRT((((E1418-Hilfswerte!$B$20)/Hilfswerte!$B$21)-Hilfswerte!$B$28)^2+(((F1418-Hilfswerte!$B$22)/Hilfswerte!$B$23)-Hilfswerte!$B$29)^2+(((G1418-Hilfswerte!$B$24)/Hilfswerte!$B$25)-Hilfswerte!$B$30)^2),3)</f>
        <v>1.522</v>
      </c>
      <c r="W1418" s="4">
        <f>ROUND(E1418*Hilfswerte!$B$31,0)</f>
        <v>18910</v>
      </c>
      <c r="X1418" s="4">
        <f t="shared" si="182"/>
        <v>16220</v>
      </c>
      <c r="Y1418" s="4" t="str">
        <f>IF(T1418="A - Top-Kunde","bereits Top-Kunde",IF(AND(V1418&lt;=Hilfswerte!$B$34,H1418&lt;0.5*W1418),"Hoch",IF(AND(V1418&lt;=Hilfswerte!$B$35,H1418&lt;0.7*W1418),"Mittel","Niedrig")))</f>
        <v>Niedrig</v>
      </c>
      <c r="Z1418" s="4">
        <f t="shared" si="183"/>
        <v>18</v>
      </c>
      <c r="AA1418" s="4" t="str">
        <f>IF(J1418&gt;365,"Bereits abgewandert (Segment D)",IF(Z1418&gt;=Hilfswerte!$B$38,"Rot - akut gefaehrdet",IF(Z1418&gt;=Hilfswerte!$B$39,"Gelb - beobachten","Gruen - stabil")))</f>
        <v>Gelb - beobachten</v>
      </c>
    </row>
    <row r="1419" spans="1:27" ht="15" customHeight="1" x14ac:dyDescent="0.25">
      <c r="A1419" s="4" t="s">
        <v>1765</v>
      </c>
      <c r="B1419" s="4" t="s">
        <v>83</v>
      </c>
      <c r="C1419" s="4" t="s">
        <v>74</v>
      </c>
      <c r="D1419" s="4" t="s">
        <v>30</v>
      </c>
      <c r="E1419" s="4">
        <v>1584</v>
      </c>
      <c r="F1419" s="5">
        <v>357</v>
      </c>
      <c r="G1419" s="5">
        <v>5.5</v>
      </c>
      <c r="H1419" s="6">
        <v>398610</v>
      </c>
      <c r="I1419" s="4">
        <v>3</v>
      </c>
      <c r="J1419" s="4">
        <v>90</v>
      </c>
      <c r="K1419" s="4">
        <v>0</v>
      </c>
      <c r="L1419" s="4">
        <v>28</v>
      </c>
      <c r="M1419" s="4">
        <v>1</v>
      </c>
      <c r="N1419" s="5">
        <v>18</v>
      </c>
      <c r="O1419" s="7">
        <f t="shared" si="176"/>
        <v>4</v>
      </c>
      <c r="P1419" s="7">
        <f t="shared" si="177"/>
        <v>3</v>
      </c>
      <c r="Q1419" s="7">
        <f t="shared" si="178"/>
        <v>5</v>
      </c>
      <c r="R1419" s="7">
        <f t="shared" si="179"/>
        <v>12</v>
      </c>
      <c r="S1419" s="8">
        <f t="shared" si="180"/>
        <v>120.6</v>
      </c>
      <c r="T1419" s="7" t="str">
        <f t="shared" si="181"/>
        <v>B - Kernkunde</v>
      </c>
      <c r="U1419" s="4">
        <f>ROUND(((E1419-Hilfswerte!$B$20)/Hilfswerte!$B$21)+((F1419-Hilfswerte!$B$22)/Hilfswerte!$B$23)+((G1419-Hilfswerte!$B$24)/Hilfswerte!$B$25)+0.1*INDEX(Hilfswerte!$B$4:$B$15,MATCH(C1419,Hilfswerte!$A$4:$A$15,0)),2)</f>
        <v>11.43</v>
      </c>
      <c r="V1419" s="4">
        <f>ROUND(SQRT((((E1419-Hilfswerte!$B$20)/Hilfswerte!$B$21)-Hilfswerte!$B$28)^2+(((F1419-Hilfswerte!$B$22)/Hilfswerte!$B$23)-Hilfswerte!$B$29)^2+(((G1419-Hilfswerte!$B$24)/Hilfswerte!$B$25)-Hilfswerte!$B$30)^2),3)</f>
        <v>8.41</v>
      </c>
      <c r="W1419" s="4">
        <f>ROUND(E1419*Hilfswerte!$B$31,0)</f>
        <v>325585</v>
      </c>
      <c r="X1419" s="4">
        <f t="shared" si="182"/>
        <v>0</v>
      </c>
      <c r="Y1419" s="4" t="str">
        <f>IF(T1419="A - Top-Kunde","bereits Top-Kunde",IF(AND(V1419&lt;=Hilfswerte!$B$34,H1419&lt;0.5*W1419),"Hoch",IF(AND(V1419&lt;=Hilfswerte!$B$35,H1419&lt;0.7*W1419),"Mittel","Niedrig")))</f>
        <v>Niedrig</v>
      </c>
      <c r="Z1419" s="4">
        <f t="shared" si="183"/>
        <v>10.1</v>
      </c>
      <c r="AA1419" s="4" t="str">
        <f>IF(J1419&gt;365,"Bereits abgewandert (Segment D)",IF(Z1419&gt;=Hilfswerte!$B$38,"Rot - akut gefaehrdet",IF(Z1419&gt;=Hilfswerte!$B$39,"Gelb - beobachten","Gruen - stabil")))</f>
        <v>Gruen - stabil</v>
      </c>
    </row>
    <row r="1420" spans="1:27" ht="15" customHeight="1" x14ac:dyDescent="0.25">
      <c r="A1420" s="4" t="s">
        <v>1766</v>
      </c>
      <c r="B1420" s="4" t="s">
        <v>61</v>
      </c>
      <c r="C1420" s="4" t="s">
        <v>59</v>
      </c>
      <c r="D1420" s="4" t="s">
        <v>106</v>
      </c>
      <c r="E1420" s="4">
        <v>87</v>
      </c>
      <c r="F1420" s="5">
        <v>11.7</v>
      </c>
      <c r="G1420" s="5">
        <v>3.5</v>
      </c>
      <c r="H1420" s="6">
        <v>35040</v>
      </c>
      <c r="I1420" s="4">
        <v>5</v>
      </c>
      <c r="J1420" s="4">
        <v>10</v>
      </c>
      <c r="K1420" s="4">
        <v>0</v>
      </c>
      <c r="L1420" s="4">
        <v>-5</v>
      </c>
      <c r="M1420" s="4">
        <v>3</v>
      </c>
      <c r="N1420" s="5">
        <v>7.8</v>
      </c>
      <c r="O1420" s="7">
        <f t="shared" si="176"/>
        <v>5</v>
      </c>
      <c r="P1420" s="7">
        <f t="shared" si="177"/>
        <v>5</v>
      </c>
      <c r="Q1420" s="7">
        <f t="shared" si="178"/>
        <v>5</v>
      </c>
      <c r="R1420" s="7">
        <f t="shared" si="179"/>
        <v>15</v>
      </c>
      <c r="S1420" s="8">
        <f t="shared" si="180"/>
        <v>153.9</v>
      </c>
      <c r="T1420" s="7" t="str">
        <f t="shared" si="181"/>
        <v>A - Top-Kunde</v>
      </c>
      <c r="U1420" s="4">
        <f>ROUND(((E1420-Hilfswerte!$B$20)/Hilfswerte!$B$21)+((F1420-Hilfswerte!$B$22)/Hilfswerte!$B$23)+((G1420-Hilfswerte!$B$24)/Hilfswerte!$B$25)+0.1*INDEX(Hilfswerte!$B$4:$B$15,MATCH(C1420,Hilfswerte!$A$4:$A$15,0)),2)</f>
        <v>-1.57</v>
      </c>
      <c r="V1420" s="4">
        <f>ROUND(SQRT((((E1420-Hilfswerte!$B$20)/Hilfswerte!$B$21)-Hilfswerte!$B$28)^2+(((F1420-Hilfswerte!$B$22)/Hilfswerte!$B$23)-Hilfswerte!$B$29)^2+(((G1420-Hilfswerte!$B$24)/Hilfswerte!$B$25)-Hilfswerte!$B$30)^2),3)</f>
        <v>1.355</v>
      </c>
      <c r="W1420" s="4">
        <f>ROUND(E1420*Hilfswerte!$B$31,0)</f>
        <v>17883</v>
      </c>
      <c r="X1420" s="4">
        <f t="shared" si="182"/>
        <v>0</v>
      </c>
      <c r="Y1420" s="4" t="str">
        <f>IF(T1420="A - Top-Kunde","bereits Top-Kunde",IF(AND(V1420&lt;=Hilfswerte!$B$34,H1420&lt;0.5*W1420),"Hoch",IF(AND(V1420&lt;=Hilfswerte!$B$35,H1420&lt;0.7*W1420),"Mittel","Niedrig")))</f>
        <v>bereits Top-Kunde</v>
      </c>
      <c r="Z1420" s="4">
        <f t="shared" si="183"/>
        <v>0.5</v>
      </c>
      <c r="AA1420" s="4" t="str">
        <f>IF(J1420&gt;365,"Bereits abgewandert (Segment D)",IF(Z1420&gt;=Hilfswerte!$B$38,"Rot - akut gefaehrdet",IF(Z1420&gt;=Hilfswerte!$B$39,"Gelb - beobachten","Gruen - stabil")))</f>
        <v>Gruen - stabil</v>
      </c>
    </row>
    <row r="1421" spans="1:27" ht="15" customHeight="1" x14ac:dyDescent="0.25">
      <c r="A1421" s="4" t="s">
        <v>1767</v>
      </c>
      <c r="B1421" s="4" t="s">
        <v>553</v>
      </c>
      <c r="C1421" s="4" t="s">
        <v>65</v>
      </c>
      <c r="D1421" s="4" t="s">
        <v>30</v>
      </c>
      <c r="E1421" s="4">
        <v>17</v>
      </c>
      <c r="F1421" s="5">
        <v>5.8</v>
      </c>
      <c r="G1421" s="5">
        <v>8.1</v>
      </c>
      <c r="H1421" s="6">
        <v>630</v>
      </c>
      <c r="I1421" s="4">
        <v>3</v>
      </c>
      <c r="J1421" s="4">
        <v>2</v>
      </c>
      <c r="K1421" s="4">
        <v>2</v>
      </c>
      <c r="L1421" s="4">
        <v>-5</v>
      </c>
      <c r="M1421" s="4">
        <v>3</v>
      </c>
      <c r="N1421" s="5">
        <v>-6.7</v>
      </c>
      <c r="O1421" s="7">
        <f t="shared" si="176"/>
        <v>5</v>
      </c>
      <c r="P1421" s="7">
        <f t="shared" si="177"/>
        <v>3</v>
      </c>
      <c r="Q1421" s="7">
        <f t="shared" si="178"/>
        <v>2</v>
      </c>
      <c r="R1421" s="7">
        <f t="shared" si="179"/>
        <v>10</v>
      </c>
      <c r="S1421" s="8">
        <f t="shared" si="180"/>
        <v>84.7</v>
      </c>
      <c r="T1421" s="7" t="str">
        <f t="shared" si="181"/>
        <v>C - Entwicklungspotenzial</v>
      </c>
      <c r="U1421" s="4">
        <f>ROUND(((E1421-Hilfswerte!$B$20)/Hilfswerte!$B$21)+((F1421-Hilfswerte!$B$22)/Hilfswerte!$B$23)+((G1421-Hilfswerte!$B$24)/Hilfswerte!$B$25)+0.1*INDEX(Hilfswerte!$B$4:$B$15,MATCH(C1421,Hilfswerte!$A$4:$A$15,0)),2)</f>
        <v>-1.23</v>
      </c>
      <c r="V1421" s="4">
        <f>ROUND(SQRT((((E1421-Hilfswerte!$B$20)/Hilfswerte!$B$21)-Hilfswerte!$B$28)^2+(((F1421-Hilfswerte!$B$22)/Hilfswerte!$B$23)-Hilfswerte!$B$29)^2+(((G1421-Hilfswerte!$B$24)/Hilfswerte!$B$25)-Hilfswerte!$B$30)^2),3)</f>
        <v>0.99399999999999999</v>
      </c>
      <c r="W1421" s="4">
        <f>ROUND(E1421*Hilfswerte!$B$31,0)</f>
        <v>3494</v>
      </c>
      <c r="X1421" s="4">
        <f t="shared" si="182"/>
        <v>2864</v>
      </c>
      <c r="Y1421" s="4" t="str">
        <f>IF(T1421="A - Top-Kunde","bereits Top-Kunde",IF(AND(V1421&lt;=Hilfswerte!$B$34,H1421&lt;0.5*W1421),"Hoch",IF(AND(V1421&lt;=Hilfswerte!$B$35,H1421&lt;0.7*W1421),"Mittel","Niedrig")))</f>
        <v>Mittel</v>
      </c>
      <c r="Z1421" s="4">
        <f t="shared" si="183"/>
        <v>8.8000000000000007</v>
      </c>
      <c r="AA1421" s="4" t="str">
        <f>IF(J1421&gt;365,"Bereits abgewandert (Segment D)",IF(Z1421&gt;=Hilfswerte!$B$38,"Rot - akut gefaehrdet",IF(Z1421&gt;=Hilfswerte!$B$39,"Gelb - beobachten","Gruen - stabil")))</f>
        <v>Gruen - stabil</v>
      </c>
    </row>
    <row r="1422" spans="1:27" ht="15" customHeight="1" x14ac:dyDescent="0.25">
      <c r="A1422" s="4" t="s">
        <v>1768</v>
      </c>
      <c r="B1422" s="4" t="s">
        <v>50</v>
      </c>
      <c r="C1422" s="4" t="s">
        <v>59</v>
      </c>
      <c r="D1422" s="4" t="s">
        <v>30</v>
      </c>
      <c r="E1422" s="4">
        <v>124</v>
      </c>
      <c r="F1422" s="5">
        <v>25.2</v>
      </c>
      <c r="G1422" s="5">
        <v>20.3</v>
      </c>
      <c r="H1422" s="6">
        <v>9020</v>
      </c>
      <c r="I1422" s="4">
        <v>1</v>
      </c>
      <c r="J1422" s="4">
        <v>244</v>
      </c>
      <c r="K1422" s="4">
        <v>0</v>
      </c>
      <c r="L1422" s="4">
        <v>22</v>
      </c>
      <c r="M1422" s="4">
        <v>1</v>
      </c>
      <c r="N1422" s="5">
        <v>32.1</v>
      </c>
      <c r="O1422" s="7">
        <f t="shared" si="176"/>
        <v>2</v>
      </c>
      <c r="P1422" s="7">
        <f t="shared" si="177"/>
        <v>1</v>
      </c>
      <c r="Q1422" s="7">
        <f t="shared" si="178"/>
        <v>5</v>
      </c>
      <c r="R1422" s="7">
        <f t="shared" si="179"/>
        <v>8</v>
      </c>
      <c r="S1422" s="8">
        <f t="shared" si="180"/>
        <v>89.5</v>
      </c>
      <c r="T1422" s="7" t="str">
        <f t="shared" si="181"/>
        <v>C - Entwicklungspotenzial</v>
      </c>
      <c r="U1422" s="4">
        <f>ROUND(((E1422-Hilfswerte!$B$20)/Hilfswerte!$B$21)+((F1422-Hilfswerte!$B$22)/Hilfswerte!$B$23)+((G1422-Hilfswerte!$B$24)/Hilfswerte!$B$25)+0.1*INDEX(Hilfswerte!$B$4:$B$15,MATCH(C1422,Hilfswerte!$A$4:$A$15,0)),2)</f>
        <v>1.5</v>
      </c>
      <c r="V1422" s="4">
        <f>ROUND(SQRT((((E1422-Hilfswerte!$B$20)/Hilfswerte!$B$21)-Hilfswerte!$B$28)^2+(((F1422-Hilfswerte!$B$22)/Hilfswerte!$B$23)-Hilfswerte!$B$29)^2+(((G1422-Hilfswerte!$B$24)/Hilfswerte!$B$25)-Hilfswerte!$B$30)^2),3)</f>
        <v>1.472</v>
      </c>
      <c r="W1422" s="4">
        <f>ROUND(E1422*Hilfswerte!$B$31,0)</f>
        <v>25488</v>
      </c>
      <c r="X1422" s="4">
        <f t="shared" si="182"/>
        <v>16468</v>
      </c>
      <c r="Y1422" s="4" t="str">
        <f>IF(T1422="A - Top-Kunde","bereits Top-Kunde",IF(AND(V1422&lt;=Hilfswerte!$B$34,H1422&lt;0.5*W1422),"Hoch",IF(AND(V1422&lt;=Hilfswerte!$B$35,H1422&lt;0.7*W1422),"Mittel","Niedrig")))</f>
        <v>Niedrig</v>
      </c>
      <c r="Z1422" s="4">
        <f t="shared" si="183"/>
        <v>16.600000000000001</v>
      </c>
      <c r="AA1422" s="4" t="str">
        <f>IF(J1422&gt;365,"Bereits abgewandert (Segment D)",IF(Z1422&gt;=Hilfswerte!$B$38,"Rot - akut gefaehrdet",IF(Z1422&gt;=Hilfswerte!$B$39,"Gelb - beobachten","Gruen - stabil")))</f>
        <v>Gelb - beobachten</v>
      </c>
    </row>
    <row r="1423" spans="1:27" ht="15" customHeight="1" x14ac:dyDescent="0.25">
      <c r="A1423" s="4" t="s">
        <v>1769</v>
      </c>
      <c r="B1423" s="4" t="s">
        <v>314</v>
      </c>
      <c r="C1423" s="4" t="s">
        <v>62</v>
      </c>
      <c r="D1423" s="4" t="s">
        <v>30</v>
      </c>
      <c r="E1423" s="4">
        <v>212</v>
      </c>
      <c r="F1423" s="5">
        <v>41.9</v>
      </c>
      <c r="G1423" s="5">
        <v>15.7</v>
      </c>
      <c r="H1423" s="6">
        <v>39170</v>
      </c>
      <c r="I1423" s="4">
        <v>5</v>
      </c>
      <c r="J1423" s="4">
        <v>11</v>
      </c>
      <c r="K1423" s="4">
        <v>1</v>
      </c>
      <c r="L1423" s="4">
        <v>24</v>
      </c>
      <c r="M1423" s="4">
        <v>2</v>
      </c>
      <c r="N1423" s="5">
        <v>-15.1</v>
      </c>
      <c r="O1423" s="7">
        <f t="shared" si="176"/>
        <v>5</v>
      </c>
      <c r="P1423" s="7">
        <f t="shared" si="177"/>
        <v>5</v>
      </c>
      <c r="Q1423" s="7">
        <f t="shared" si="178"/>
        <v>5</v>
      </c>
      <c r="R1423" s="7">
        <f t="shared" si="179"/>
        <v>15</v>
      </c>
      <c r="S1423" s="8">
        <f t="shared" si="180"/>
        <v>129.30000000000001</v>
      </c>
      <c r="T1423" s="7" t="str">
        <f t="shared" si="181"/>
        <v>A - Top-Kunde</v>
      </c>
      <c r="U1423" s="4">
        <f>ROUND(((E1423-Hilfswerte!$B$20)/Hilfswerte!$B$21)+((F1423-Hilfswerte!$B$22)/Hilfswerte!$B$23)+((G1423-Hilfswerte!$B$24)/Hilfswerte!$B$25)+0.1*INDEX(Hilfswerte!$B$4:$B$15,MATCH(C1423,Hilfswerte!$A$4:$A$15,0)),2)</f>
        <v>1.93</v>
      </c>
      <c r="V1423" s="4">
        <f>ROUND(SQRT((((E1423-Hilfswerte!$B$20)/Hilfswerte!$B$21)-Hilfswerte!$B$28)^2+(((F1423-Hilfswerte!$B$22)/Hilfswerte!$B$23)-Hilfswerte!$B$29)^2+(((G1423-Hilfswerte!$B$24)/Hilfswerte!$B$25)-Hilfswerte!$B$30)^2),3)</f>
        <v>0.74199999999999999</v>
      </c>
      <c r="W1423" s="4">
        <f>ROUND(E1423*Hilfswerte!$B$31,0)</f>
        <v>43576</v>
      </c>
      <c r="X1423" s="4">
        <f t="shared" si="182"/>
        <v>4406</v>
      </c>
      <c r="Y1423" s="4" t="str">
        <f>IF(T1423="A - Top-Kunde","bereits Top-Kunde",IF(AND(V1423&lt;=Hilfswerte!$B$34,H1423&lt;0.5*W1423),"Hoch",IF(AND(V1423&lt;=Hilfswerte!$B$35,H1423&lt;0.7*W1423),"Mittel","Niedrig")))</f>
        <v>bereits Top-Kunde</v>
      </c>
      <c r="Z1423" s="4">
        <f t="shared" si="183"/>
        <v>14.4</v>
      </c>
      <c r="AA1423" s="4" t="str">
        <f>IF(J1423&gt;365,"Bereits abgewandert (Segment D)",IF(Z1423&gt;=Hilfswerte!$B$38,"Rot - akut gefaehrdet",IF(Z1423&gt;=Hilfswerte!$B$39,"Gelb - beobachten","Gruen - stabil")))</f>
        <v>Gelb - beobachten</v>
      </c>
    </row>
    <row r="1424" spans="1:27" ht="15" customHeight="1" x14ac:dyDescent="0.25">
      <c r="A1424" s="4" t="s">
        <v>1770</v>
      </c>
      <c r="B1424" s="4" t="s">
        <v>331</v>
      </c>
      <c r="C1424" s="4" t="s">
        <v>47</v>
      </c>
      <c r="D1424" s="4" t="s">
        <v>30</v>
      </c>
      <c r="E1424" s="4">
        <v>90</v>
      </c>
      <c r="F1424" s="5">
        <v>24.5</v>
      </c>
      <c r="G1424" s="5">
        <v>15</v>
      </c>
      <c r="H1424" s="6">
        <v>1390</v>
      </c>
      <c r="I1424" s="4">
        <v>3</v>
      </c>
      <c r="J1424" s="4">
        <v>143</v>
      </c>
      <c r="K1424" s="4">
        <v>0</v>
      </c>
      <c r="L1424" s="4">
        <v>20</v>
      </c>
      <c r="M1424" s="4">
        <v>1</v>
      </c>
      <c r="N1424" s="5">
        <v>-3.2</v>
      </c>
      <c r="O1424" s="7">
        <f t="shared" si="176"/>
        <v>3</v>
      </c>
      <c r="P1424" s="7">
        <f t="shared" si="177"/>
        <v>3</v>
      </c>
      <c r="Q1424" s="7">
        <f t="shared" si="178"/>
        <v>3</v>
      </c>
      <c r="R1424" s="7">
        <f t="shared" si="179"/>
        <v>9</v>
      </c>
      <c r="S1424" s="8">
        <f t="shared" si="180"/>
        <v>82.4</v>
      </c>
      <c r="T1424" s="7" t="str">
        <f t="shared" si="181"/>
        <v>C - Entwicklungspotenzial</v>
      </c>
      <c r="U1424" s="4">
        <f>ROUND(((E1424-Hilfswerte!$B$20)/Hilfswerte!$B$21)+((F1424-Hilfswerte!$B$22)/Hilfswerte!$B$23)+((G1424-Hilfswerte!$B$24)/Hilfswerte!$B$25)+0.1*INDEX(Hilfswerte!$B$4:$B$15,MATCH(C1424,Hilfswerte!$A$4:$A$15,0)),2)</f>
        <v>0.65</v>
      </c>
      <c r="V1424" s="4">
        <f>ROUND(SQRT((((E1424-Hilfswerte!$B$20)/Hilfswerte!$B$21)-Hilfswerte!$B$28)^2+(((F1424-Hilfswerte!$B$22)/Hilfswerte!$B$23)-Hilfswerte!$B$29)^2+(((G1424-Hilfswerte!$B$24)/Hilfswerte!$B$25)-Hilfswerte!$B$30)^2),3)</f>
        <v>0.72599999999999998</v>
      </c>
      <c r="W1424" s="4">
        <f>ROUND(E1424*Hilfswerte!$B$31,0)</f>
        <v>18499</v>
      </c>
      <c r="X1424" s="4">
        <f t="shared" si="182"/>
        <v>17109</v>
      </c>
      <c r="Y1424" s="4" t="str">
        <f>IF(T1424="A - Top-Kunde","bereits Top-Kunde",IF(AND(V1424&lt;=Hilfswerte!$B$34,H1424&lt;0.5*W1424),"Hoch",IF(AND(V1424&lt;=Hilfswerte!$B$35,H1424&lt;0.7*W1424),"Mittel","Niedrig")))</f>
        <v>Hoch</v>
      </c>
      <c r="Z1424" s="4">
        <f t="shared" si="183"/>
        <v>12.4</v>
      </c>
      <c r="AA1424" s="4" t="str">
        <f>IF(J1424&gt;365,"Bereits abgewandert (Segment D)",IF(Z1424&gt;=Hilfswerte!$B$38,"Rot - akut gefaehrdet",IF(Z1424&gt;=Hilfswerte!$B$39,"Gelb - beobachten","Gruen - stabil")))</f>
        <v>Gruen - stabil</v>
      </c>
    </row>
    <row r="1425" spans="1:27" ht="15" customHeight="1" x14ac:dyDescent="0.25">
      <c r="A1425" s="4" t="s">
        <v>1771</v>
      </c>
      <c r="B1425" s="4" t="s">
        <v>756</v>
      </c>
      <c r="C1425" s="4" t="s">
        <v>47</v>
      </c>
      <c r="D1425" s="4" t="s">
        <v>30</v>
      </c>
      <c r="E1425" s="4">
        <v>72</v>
      </c>
      <c r="F1425" s="5">
        <v>14.1</v>
      </c>
      <c r="G1425" s="5">
        <v>7.2</v>
      </c>
      <c r="H1425" s="6">
        <v>760</v>
      </c>
      <c r="I1425" s="4">
        <v>2</v>
      </c>
      <c r="J1425" s="4">
        <v>168</v>
      </c>
      <c r="K1425" s="4">
        <v>0</v>
      </c>
      <c r="L1425" s="4">
        <v>23</v>
      </c>
      <c r="M1425" s="4">
        <v>3</v>
      </c>
      <c r="N1425" s="5">
        <v>8.6999999999999993</v>
      </c>
      <c r="O1425" s="7">
        <f t="shared" si="176"/>
        <v>3</v>
      </c>
      <c r="P1425" s="7">
        <f t="shared" si="177"/>
        <v>2</v>
      </c>
      <c r="Q1425" s="7">
        <f t="shared" si="178"/>
        <v>2</v>
      </c>
      <c r="R1425" s="7">
        <f t="shared" si="179"/>
        <v>7</v>
      </c>
      <c r="S1425" s="8">
        <f t="shared" si="180"/>
        <v>67.5</v>
      </c>
      <c r="T1425" s="7" t="str">
        <f t="shared" si="181"/>
        <v>C - Entwicklungspotenzial</v>
      </c>
      <c r="U1425" s="4">
        <f>ROUND(((E1425-Hilfswerte!$B$20)/Hilfswerte!$B$21)+((F1425-Hilfswerte!$B$22)/Hilfswerte!$B$23)+((G1425-Hilfswerte!$B$24)/Hilfswerte!$B$25)+0.1*INDEX(Hilfswerte!$B$4:$B$15,MATCH(C1425,Hilfswerte!$A$4:$A$15,0)),2)</f>
        <v>-0.85</v>
      </c>
      <c r="V1425" s="4">
        <f>ROUND(SQRT((((E1425-Hilfswerte!$B$20)/Hilfswerte!$B$21)-Hilfswerte!$B$28)^2+(((F1425-Hilfswerte!$B$22)/Hilfswerte!$B$23)-Hilfswerte!$B$29)^2+(((G1425-Hilfswerte!$B$24)/Hilfswerte!$B$25)-Hilfswerte!$B$30)^2),3)</f>
        <v>0.86699999999999999</v>
      </c>
      <c r="W1425" s="4">
        <f>ROUND(E1425*Hilfswerte!$B$31,0)</f>
        <v>14799</v>
      </c>
      <c r="X1425" s="4">
        <f t="shared" si="182"/>
        <v>14039</v>
      </c>
      <c r="Y1425" s="4" t="str">
        <f>IF(T1425="A - Top-Kunde","bereits Top-Kunde",IF(AND(V1425&lt;=Hilfswerte!$B$34,H1425&lt;0.5*W1425),"Hoch",IF(AND(V1425&lt;=Hilfswerte!$B$35,H1425&lt;0.7*W1425),"Mittel","Niedrig")))</f>
        <v>Mittel</v>
      </c>
      <c r="Z1425" s="4">
        <f t="shared" si="183"/>
        <v>13</v>
      </c>
      <c r="AA1425" s="4" t="str">
        <f>IF(J1425&gt;365,"Bereits abgewandert (Segment D)",IF(Z1425&gt;=Hilfswerte!$B$38,"Rot - akut gefaehrdet",IF(Z1425&gt;=Hilfswerte!$B$39,"Gelb - beobachten","Gruen - stabil")))</f>
        <v>Gruen - stabil</v>
      </c>
    </row>
    <row r="1426" spans="1:27" ht="15" customHeight="1" x14ac:dyDescent="0.25">
      <c r="A1426" s="4" t="s">
        <v>1772</v>
      </c>
      <c r="B1426" s="4" t="s">
        <v>462</v>
      </c>
      <c r="C1426" s="4" t="s">
        <v>38</v>
      </c>
      <c r="D1426" s="4" t="s">
        <v>30</v>
      </c>
      <c r="E1426" s="4">
        <v>23</v>
      </c>
      <c r="F1426" s="5">
        <v>8.6999999999999993</v>
      </c>
      <c r="G1426" s="5">
        <v>14.9</v>
      </c>
      <c r="H1426" s="6">
        <v>1070</v>
      </c>
      <c r="I1426" s="4">
        <v>3</v>
      </c>
      <c r="J1426" s="4">
        <v>164</v>
      </c>
      <c r="K1426" s="4">
        <v>0</v>
      </c>
      <c r="L1426" s="4">
        <v>15</v>
      </c>
      <c r="M1426" s="4">
        <v>4</v>
      </c>
      <c r="N1426" s="5">
        <v>-21.1</v>
      </c>
      <c r="O1426" s="7">
        <f t="shared" si="176"/>
        <v>3</v>
      </c>
      <c r="P1426" s="7">
        <f t="shared" si="177"/>
        <v>3</v>
      </c>
      <c r="Q1426" s="7">
        <f t="shared" si="178"/>
        <v>3</v>
      </c>
      <c r="R1426" s="7">
        <f t="shared" si="179"/>
        <v>9</v>
      </c>
      <c r="S1426" s="8">
        <f t="shared" si="180"/>
        <v>75</v>
      </c>
      <c r="T1426" s="7" t="str">
        <f t="shared" si="181"/>
        <v>C - Entwicklungspotenzial</v>
      </c>
      <c r="U1426" s="4">
        <f>ROUND(((E1426-Hilfswerte!$B$20)/Hilfswerte!$B$21)+((F1426-Hilfswerte!$B$22)/Hilfswerte!$B$23)+((G1426-Hilfswerte!$B$24)/Hilfswerte!$B$25)+0.1*INDEX(Hilfswerte!$B$4:$B$15,MATCH(C1426,Hilfswerte!$A$4:$A$15,0)),2)</f>
        <v>0.32</v>
      </c>
      <c r="V1426" s="4">
        <f>ROUND(SQRT((((E1426-Hilfswerte!$B$20)/Hilfswerte!$B$21)-Hilfswerte!$B$28)^2+(((F1426-Hilfswerte!$B$22)/Hilfswerte!$B$23)-Hilfswerte!$B$29)^2+(((G1426-Hilfswerte!$B$24)/Hilfswerte!$B$25)-Hilfswerte!$B$30)^2),3)</f>
        <v>0.998</v>
      </c>
      <c r="W1426" s="4">
        <f>ROUND(E1426*Hilfswerte!$B$31,0)</f>
        <v>4728</v>
      </c>
      <c r="X1426" s="4">
        <f t="shared" si="182"/>
        <v>3658</v>
      </c>
      <c r="Y1426" s="4" t="str">
        <f>IF(T1426="A - Top-Kunde","bereits Top-Kunde",IF(AND(V1426&lt;=Hilfswerte!$B$34,H1426&lt;0.5*W1426),"Hoch",IF(AND(V1426&lt;=Hilfswerte!$B$35,H1426&lt;0.7*W1426),"Mittel","Niedrig")))</f>
        <v>Mittel</v>
      </c>
      <c r="Z1426" s="4">
        <f t="shared" si="183"/>
        <v>19.600000000000001</v>
      </c>
      <c r="AA1426" s="4" t="str">
        <f>IF(J1426&gt;365,"Bereits abgewandert (Segment D)",IF(Z1426&gt;=Hilfswerte!$B$38,"Rot - akut gefaehrdet",IF(Z1426&gt;=Hilfswerte!$B$39,"Gelb - beobachten","Gruen - stabil")))</f>
        <v>Gelb - beobachten</v>
      </c>
    </row>
    <row r="1427" spans="1:27" ht="15" customHeight="1" x14ac:dyDescent="0.25">
      <c r="A1427" s="4" t="s">
        <v>1773</v>
      </c>
      <c r="B1427" s="4" t="s">
        <v>1139</v>
      </c>
      <c r="C1427" s="4" t="s">
        <v>29</v>
      </c>
      <c r="D1427" s="4" t="s">
        <v>30</v>
      </c>
      <c r="E1427" s="4">
        <v>58</v>
      </c>
      <c r="F1427" s="5">
        <v>8.6999999999999993</v>
      </c>
      <c r="G1427" s="5">
        <v>7.3</v>
      </c>
      <c r="H1427" s="6">
        <v>2560</v>
      </c>
      <c r="I1427" s="4">
        <v>5</v>
      </c>
      <c r="J1427" s="4">
        <v>76</v>
      </c>
      <c r="K1427" s="4">
        <v>0</v>
      </c>
      <c r="L1427" s="4">
        <v>9</v>
      </c>
      <c r="M1427" s="4">
        <v>2</v>
      </c>
      <c r="N1427" s="5">
        <v>-1.7</v>
      </c>
      <c r="O1427" s="7">
        <f t="shared" si="176"/>
        <v>4</v>
      </c>
      <c r="P1427" s="7">
        <f t="shared" si="177"/>
        <v>5</v>
      </c>
      <c r="Q1427" s="7">
        <f t="shared" si="178"/>
        <v>4</v>
      </c>
      <c r="R1427" s="7">
        <f t="shared" si="179"/>
        <v>13</v>
      </c>
      <c r="S1427" s="8">
        <f t="shared" si="180"/>
        <v>126.5</v>
      </c>
      <c r="T1427" s="7" t="str">
        <f t="shared" si="181"/>
        <v>A - Top-Kunde</v>
      </c>
      <c r="U1427" s="4">
        <f>ROUND(((E1427-Hilfswerte!$B$20)/Hilfswerte!$B$21)+((F1427-Hilfswerte!$B$22)/Hilfswerte!$B$23)+((G1427-Hilfswerte!$B$24)/Hilfswerte!$B$25)+0.1*INDEX(Hilfswerte!$B$4:$B$15,MATCH(C1427,Hilfswerte!$A$4:$A$15,0)),2)</f>
        <v>-0.81</v>
      </c>
      <c r="V1427" s="4">
        <f>ROUND(SQRT((((E1427-Hilfswerte!$B$20)/Hilfswerte!$B$21)-Hilfswerte!$B$28)^2+(((F1427-Hilfswerte!$B$22)/Hilfswerte!$B$23)-Hilfswerte!$B$29)^2+(((G1427-Hilfswerte!$B$24)/Hilfswerte!$B$25)-Hilfswerte!$B$30)^2),3)</f>
        <v>0.93600000000000005</v>
      </c>
      <c r="W1427" s="4">
        <f>ROUND(E1427*Hilfswerte!$B$31,0)</f>
        <v>11922</v>
      </c>
      <c r="X1427" s="4">
        <f t="shared" si="182"/>
        <v>9362</v>
      </c>
      <c r="Y1427" s="4" t="str">
        <f>IF(T1427="A - Top-Kunde","bereits Top-Kunde",IF(AND(V1427&lt;=Hilfswerte!$B$34,H1427&lt;0.5*W1427),"Hoch",IF(AND(V1427&lt;=Hilfswerte!$B$35,H1427&lt;0.7*W1427),"Mittel","Niedrig")))</f>
        <v>bereits Top-Kunde</v>
      </c>
      <c r="Z1427" s="4">
        <f t="shared" si="183"/>
        <v>6.3</v>
      </c>
      <c r="AA1427" s="4" t="str">
        <f>IF(J1427&gt;365,"Bereits abgewandert (Segment D)",IF(Z1427&gt;=Hilfswerte!$B$38,"Rot - akut gefaehrdet",IF(Z1427&gt;=Hilfswerte!$B$39,"Gelb - beobachten","Gruen - stabil")))</f>
        <v>Gruen - stabil</v>
      </c>
    </row>
    <row r="1428" spans="1:27" ht="15" customHeight="1" x14ac:dyDescent="0.25">
      <c r="A1428" s="4" t="s">
        <v>1774</v>
      </c>
      <c r="B1428" s="4" t="s">
        <v>174</v>
      </c>
      <c r="C1428" s="4" t="s">
        <v>89</v>
      </c>
      <c r="D1428" s="4" t="s">
        <v>48</v>
      </c>
      <c r="E1428" s="4">
        <v>118</v>
      </c>
      <c r="F1428" s="5">
        <v>32.299999999999997</v>
      </c>
      <c r="G1428" s="5">
        <v>2</v>
      </c>
      <c r="H1428" s="6">
        <v>0</v>
      </c>
      <c r="I1428" s="4">
        <v>0</v>
      </c>
      <c r="J1428" s="4">
        <v>714</v>
      </c>
      <c r="K1428" s="4">
        <v>0</v>
      </c>
      <c r="L1428" s="4">
        <v>0</v>
      </c>
      <c r="M1428" s="4">
        <v>0</v>
      </c>
      <c r="N1428" s="5">
        <v>-71</v>
      </c>
      <c r="O1428" s="7">
        <f t="shared" si="176"/>
        <v>1</v>
      </c>
      <c r="P1428" s="7">
        <f t="shared" si="177"/>
        <v>1</v>
      </c>
      <c r="Q1428" s="7">
        <f t="shared" si="178"/>
        <v>1</v>
      </c>
      <c r="R1428" s="7">
        <f t="shared" si="179"/>
        <v>3</v>
      </c>
      <c r="S1428" s="8">
        <f t="shared" si="180"/>
        <v>-5.5</v>
      </c>
      <c r="T1428" s="7" t="str">
        <f t="shared" si="181"/>
        <v>D - Abwanderungsrisiko</v>
      </c>
      <c r="U1428" s="4">
        <f>ROUND(((E1428-Hilfswerte!$B$20)/Hilfswerte!$B$21)+((F1428-Hilfswerte!$B$22)/Hilfswerte!$B$23)+((G1428-Hilfswerte!$B$24)/Hilfswerte!$B$25)+0.1*INDEX(Hilfswerte!$B$4:$B$15,MATCH(C1428,Hilfswerte!$A$4:$A$15,0)),2)</f>
        <v>-0.94</v>
      </c>
      <c r="V1428" s="4">
        <f>ROUND(SQRT((((E1428-Hilfswerte!$B$20)/Hilfswerte!$B$21)-Hilfswerte!$B$28)^2+(((F1428-Hilfswerte!$B$22)/Hilfswerte!$B$23)-Hilfswerte!$B$29)^2+(((G1428-Hilfswerte!$B$24)/Hilfswerte!$B$25)-Hilfswerte!$B$30)^2),3)</f>
        <v>1.4810000000000001</v>
      </c>
      <c r="W1428" s="4">
        <f>ROUND(E1428*Hilfswerte!$B$31,0)</f>
        <v>24254</v>
      </c>
      <c r="X1428" s="4">
        <f t="shared" si="182"/>
        <v>24254</v>
      </c>
      <c r="Y1428" s="4" t="str">
        <f>IF(T1428="A - Top-Kunde","bereits Top-Kunde",IF(AND(V1428&lt;=Hilfswerte!$B$34,H1428&lt;0.5*W1428),"Hoch",IF(AND(V1428&lt;=Hilfswerte!$B$35,H1428&lt;0.7*W1428),"Mittel","Niedrig")))</f>
        <v>Niedrig</v>
      </c>
      <c r="Z1428" s="4">
        <f t="shared" si="183"/>
        <v>64.099999999999994</v>
      </c>
      <c r="AA1428" s="4" t="str">
        <f>IF(J1428&gt;365,"Bereits abgewandert (Segment D)",IF(Z1428&gt;=Hilfswerte!$B$38,"Rot - akut gefaehrdet",IF(Z1428&gt;=Hilfswerte!$B$39,"Gelb - beobachten","Gruen - stabil")))</f>
        <v>Bereits abgewandert (Segment D)</v>
      </c>
    </row>
    <row r="1429" spans="1:27" ht="15" customHeight="1" x14ac:dyDescent="0.25">
      <c r="A1429" s="4" t="s">
        <v>1775</v>
      </c>
      <c r="B1429" s="4" t="s">
        <v>227</v>
      </c>
      <c r="C1429" s="4" t="s">
        <v>38</v>
      </c>
      <c r="D1429" s="4" t="s">
        <v>52</v>
      </c>
      <c r="E1429" s="4">
        <v>126</v>
      </c>
      <c r="F1429" s="5">
        <v>35.6</v>
      </c>
      <c r="G1429" s="5">
        <v>14.9</v>
      </c>
      <c r="H1429" s="6">
        <v>19450</v>
      </c>
      <c r="I1429" s="4">
        <v>6</v>
      </c>
      <c r="J1429" s="4">
        <v>22</v>
      </c>
      <c r="K1429" s="4">
        <v>2</v>
      </c>
      <c r="L1429" s="4">
        <v>4</v>
      </c>
      <c r="M1429" s="4">
        <v>3</v>
      </c>
      <c r="N1429" s="5">
        <v>3.1</v>
      </c>
      <c r="O1429" s="7">
        <f t="shared" si="176"/>
        <v>5</v>
      </c>
      <c r="P1429" s="7">
        <f t="shared" si="177"/>
        <v>5</v>
      </c>
      <c r="Q1429" s="7">
        <f t="shared" si="178"/>
        <v>5</v>
      </c>
      <c r="R1429" s="7">
        <f t="shared" si="179"/>
        <v>15</v>
      </c>
      <c r="S1429" s="8">
        <f t="shared" si="180"/>
        <v>138.4</v>
      </c>
      <c r="T1429" s="7" t="str">
        <f t="shared" si="181"/>
        <v>A - Top-Kunde</v>
      </c>
      <c r="U1429" s="4">
        <f>ROUND(((E1429-Hilfswerte!$B$20)/Hilfswerte!$B$21)+((F1429-Hilfswerte!$B$22)/Hilfswerte!$B$23)+((G1429-Hilfswerte!$B$24)/Hilfswerte!$B$25)+0.1*INDEX(Hilfswerte!$B$4:$B$15,MATCH(C1429,Hilfswerte!$A$4:$A$15,0)),2)</f>
        <v>1.25</v>
      </c>
      <c r="V1429" s="4">
        <f>ROUND(SQRT((((E1429-Hilfswerte!$B$20)/Hilfswerte!$B$21)-Hilfswerte!$B$28)^2+(((F1429-Hilfswerte!$B$22)/Hilfswerte!$B$23)-Hilfswerte!$B$29)^2+(((G1429-Hilfswerte!$B$24)/Hilfswerte!$B$25)-Hilfswerte!$B$30)^2),3)</f>
        <v>0.61299999999999999</v>
      </c>
      <c r="W1429" s="4">
        <f>ROUND(E1429*Hilfswerte!$B$31,0)</f>
        <v>25899</v>
      </c>
      <c r="X1429" s="4">
        <f t="shared" si="182"/>
        <v>6449</v>
      </c>
      <c r="Y1429" s="4" t="str">
        <f>IF(T1429="A - Top-Kunde","bereits Top-Kunde",IF(AND(V1429&lt;=Hilfswerte!$B$34,H1429&lt;0.5*W1429),"Hoch",IF(AND(V1429&lt;=Hilfswerte!$B$35,H1429&lt;0.7*W1429),"Mittel","Niedrig")))</f>
        <v>bereits Top-Kunde</v>
      </c>
      <c r="Z1429" s="4">
        <f t="shared" si="183"/>
        <v>7.9</v>
      </c>
      <c r="AA1429" s="4" t="str">
        <f>IF(J1429&gt;365,"Bereits abgewandert (Segment D)",IF(Z1429&gt;=Hilfswerte!$B$38,"Rot - akut gefaehrdet",IF(Z1429&gt;=Hilfswerte!$B$39,"Gelb - beobachten","Gruen - stabil")))</f>
        <v>Gruen - stabil</v>
      </c>
    </row>
    <row r="1430" spans="1:27" ht="15" customHeight="1" x14ac:dyDescent="0.25">
      <c r="A1430" s="4" t="s">
        <v>1776</v>
      </c>
      <c r="B1430" s="4" t="s">
        <v>601</v>
      </c>
      <c r="C1430" s="4" t="s">
        <v>55</v>
      </c>
      <c r="D1430" s="4" t="s">
        <v>52</v>
      </c>
      <c r="E1430" s="4">
        <v>89</v>
      </c>
      <c r="F1430" s="5">
        <v>15.3</v>
      </c>
      <c r="G1430" s="5">
        <v>20</v>
      </c>
      <c r="H1430" s="6">
        <v>6050</v>
      </c>
      <c r="I1430" s="4">
        <v>3</v>
      </c>
      <c r="J1430" s="4">
        <v>183</v>
      </c>
      <c r="K1430" s="4">
        <v>0</v>
      </c>
      <c r="L1430" s="4">
        <v>0</v>
      </c>
      <c r="M1430" s="4">
        <v>3</v>
      </c>
      <c r="N1430" s="5">
        <v>-32.4</v>
      </c>
      <c r="O1430" s="7">
        <f t="shared" si="176"/>
        <v>2</v>
      </c>
      <c r="P1430" s="7">
        <f t="shared" si="177"/>
        <v>3</v>
      </c>
      <c r="Q1430" s="7">
        <f t="shared" si="178"/>
        <v>4</v>
      </c>
      <c r="R1430" s="7">
        <f t="shared" si="179"/>
        <v>9</v>
      </c>
      <c r="S1430" s="8">
        <f t="shared" si="180"/>
        <v>73.8</v>
      </c>
      <c r="T1430" s="7" t="str">
        <f t="shared" si="181"/>
        <v>C - Entwicklungspotenzial</v>
      </c>
      <c r="U1430" s="4">
        <f>ROUND(((E1430-Hilfswerte!$B$20)/Hilfswerte!$B$21)+((F1430-Hilfswerte!$B$22)/Hilfswerte!$B$23)+((G1430-Hilfswerte!$B$24)/Hilfswerte!$B$25)+0.1*INDEX(Hilfswerte!$B$4:$B$15,MATCH(C1430,Hilfswerte!$A$4:$A$15,0)),2)</f>
        <v>1.49</v>
      </c>
      <c r="V1430" s="4">
        <f>ROUND(SQRT((((E1430-Hilfswerte!$B$20)/Hilfswerte!$B$21)-Hilfswerte!$B$28)^2+(((F1430-Hilfswerte!$B$22)/Hilfswerte!$B$23)-Hilfswerte!$B$29)^2+(((G1430-Hilfswerte!$B$24)/Hilfswerte!$B$25)-Hilfswerte!$B$30)^2),3)</f>
        <v>1.4910000000000001</v>
      </c>
      <c r="W1430" s="4">
        <f>ROUND(E1430*Hilfswerte!$B$31,0)</f>
        <v>18294</v>
      </c>
      <c r="X1430" s="4">
        <f t="shared" si="182"/>
        <v>12244</v>
      </c>
      <c r="Y1430" s="4" t="str">
        <f>IF(T1430="A - Top-Kunde","bereits Top-Kunde",IF(AND(V1430&lt;=Hilfswerte!$B$34,H1430&lt;0.5*W1430),"Hoch",IF(AND(V1430&lt;=Hilfswerte!$B$35,H1430&lt;0.7*W1430),"Mittel","Niedrig")))</f>
        <v>Niedrig</v>
      </c>
      <c r="Z1430" s="4">
        <f t="shared" si="183"/>
        <v>22.1</v>
      </c>
      <c r="AA1430" s="4" t="str">
        <f>IF(J1430&gt;365,"Bereits abgewandert (Segment D)",IF(Z1430&gt;=Hilfswerte!$B$38,"Rot - akut gefaehrdet",IF(Z1430&gt;=Hilfswerte!$B$39,"Gelb - beobachten","Gruen - stabil")))</f>
        <v>Rot - akut gefaehrdet</v>
      </c>
    </row>
    <row r="1431" spans="1:27" ht="15" customHeight="1" x14ac:dyDescent="0.25">
      <c r="A1431" s="4" t="s">
        <v>1777</v>
      </c>
      <c r="B1431" s="4" t="s">
        <v>198</v>
      </c>
      <c r="C1431" s="4" t="s">
        <v>51</v>
      </c>
      <c r="D1431" s="4" t="s">
        <v>30</v>
      </c>
      <c r="E1431" s="4">
        <v>646</v>
      </c>
      <c r="F1431" s="5">
        <v>150.80000000000001</v>
      </c>
      <c r="G1431" s="5">
        <v>14.1</v>
      </c>
      <c r="H1431" s="6">
        <v>119390</v>
      </c>
      <c r="I1431" s="4">
        <v>3</v>
      </c>
      <c r="J1431" s="4">
        <v>15</v>
      </c>
      <c r="K1431" s="4">
        <v>0</v>
      </c>
      <c r="L1431" s="4">
        <v>10</v>
      </c>
      <c r="M1431" s="4">
        <v>2</v>
      </c>
      <c r="N1431" s="5">
        <v>-6.9</v>
      </c>
      <c r="O1431" s="7">
        <f t="shared" si="176"/>
        <v>5</v>
      </c>
      <c r="P1431" s="7">
        <f t="shared" si="177"/>
        <v>3</v>
      </c>
      <c r="Q1431" s="7">
        <f t="shared" si="178"/>
        <v>5</v>
      </c>
      <c r="R1431" s="7">
        <f t="shared" si="179"/>
        <v>13</v>
      </c>
      <c r="S1431" s="8">
        <f t="shared" si="180"/>
        <v>123.6</v>
      </c>
      <c r="T1431" s="7" t="str">
        <f t="shared" si="181"/>
        <v>B - Kernkunde</v>
      </c>
      <c r="U1431" s="4">
        <f>ROUND(((E1431-Hilfswerte!$B$20)/Hilfswerte!$B$21)+((F1431-Hilfswerte!$B$22)/Hilfswerte!$B$23)+((G1431-Hilfswerte!$B$24)/Hilfswerte!$B$25)+0.1*INDEX(Hilfswerte!$B$4:$B$15,MATCH(C1431,Hilfswerte!$A$4:$A$15,0)),2)</f>
        <v>5.43</v>
      </c>
      <c r="V1431" s="4">
        <f>ROUND(SQRT((((E1431-Hilfswerte!$B$20)/Hilfswerte!$B$21)-Hilfswerte!$B$28)^2+(((F1431-Hilfswerte!$B$22)/Hilfswerte!$B$23)-Hilfswerte!$B$29)^2+(((G1431-Hilfswerte!$B$24)/Hilfswerte!$B$25)-Hilfswerte!$B$30)^2),3)</f>
        <v>2.927</v>
      </c>
      <c r="W1431" s="4">
        <f>ROUND(E1431*Hilfswerte!$B$31,0)</f>
        <v>132783</v>
      </c>
      <c r="X1431" s="4">
        <f t="shared" si="182"/>
        <v>13393</v>
      </c>
      <c r="Y1431" s="4" t="str">
        <f>IF(T1431="A - Top-Kunde","bereits Top-Kunde",IF(AND(V1431&lt;=Hilfswerte!$B$34,H1431&lt;0.5*W1431),"Hoch",IF(AND(V1431&lt;=Hilfswerte!$B$35,H1431&lt;0.7*W1431),"Mittel","Niedrig")))</f>
        <v>Niedrig</v>
      </c>
      <c r="Z1431" s="4">
        <f t="shared" si="183"/>
        <v>5.5</v>
      </c>
      <c r="AA1431" s="4" t="str">
        <f>IF(J1431&gt;365,"Bereits abgewandert (Segment D)",IF(Z1431&gt;=Hilfswerte!$B$38,"Rot - akut gefaehrdet",IF(Z1431&gt;=Hilfswerte!$B$39,"Gelb - beobachten","Gruen - stabil")))</f>
        <v>Gruen - stabil</v>
      </c>
    </row>
    <row r="1432" spans="1:27" ht="15" customHeight="1" x14ac:dyDescent="0.25">
      <c r="A1432" s="4" t="s">
        <v>1778</v>
      </c>
      <c r="B1432" s="4" t="s">
        <v>919</v>
      </c>
      <c r="C1432" s="4" t="s">
        <v>51</v>
      </c>
      <c r="D1432" s="4" t="s">
        <v>30</v>
      </c>
      <c r="E1432" s="4">
        <v>17</v>
      </c>
      <c r="F1432" s="5">
        <v>2.4</v>
      </c>
      <c r="G1432" s="5">
        <v>12.7</v>
      </c>
      <c r="H1432" s="6">
        <v>420</v>
      </c>
      <c r="I1432" s="4">
        <v>1</v>
      </c>
      <c r="J1432" s="4">
        <v>45</v>
      </c>
      <c r="K1432" s="4">
        <v>0</v>
      </c>
      <c r="L1432" s="4">
        <v>28</v>
      </c>
      <c r="M1432" s="4">
        <v>4</v>
      </c>
      <c r="N1432" s="5">
        <v>-15.3</v>
      </c>
      <c r="O1432" s="7">
        <f t="shared" si="176"/>
        <v>4</v>
      </c>
      <c r="P1432" s="7">
        <f t="shared" si="177"/>
        <v>1</v>
      </c>
      <c r="Q1432" s="7">
        <f t="shared" si="178"/>
        <v>2</v>
      </c>
      <c r="R1432" s="7">
        <f t="shared" si="179"/>
        <v>7</v>
      </c>
      <c r="S1432" s="8">
        <f t="shared" si="180"/>
        <v>54</v>
      </c>
      <c r="T1432" s="7" t="str">
        <f t="shared" si="181"/>
        <v>C - Entwicklungspotenzial</v>
      </c>
      <c r="U1432" s="4">
        <f>ROUND(((E1432-Hilfswerte!$B$20)/Hilfswerte!$B$21)+((F1432-Hilfswerte!$B$22)/Hilfswerte!$B$23)+((G1432-Hilfswerte!$B$24)/Hilfswerte!$B$25)+0.1*INDEX(Hilfswerte!$B$4:$B$15,MATCH(C1432,Hilfswerte!$A$4:$A$15,0)),2)</f>
        <v>-0.16</v>
      </c>
      <c r="V1432" s="4">
        <f>ROUND(SQRT((((E1432-Hilfswerte!$B$20)/Hilfswerte!$B$21)-Hilfswerte!$B$28)^2+(((F1432-Hilfswerte!$B$22)/Hilfswerte!$B$23)-Hilfswerte!$B$29)^2+(((G1432-Hilfswerte!$B$24)/Hilfswerte!$B$25)-Hilfswerte!$B$30)^2),3)</f>
        <v>0.93500000000000005</v>
      </c>
      <c r="W1432" s="4">
        <f>ROUND(E1432*Hilfswerte!$B$31,0)</f>
        <v>3494</v>
      </c>
      <c r="X1432" s="4">
        <f t="shared" si="182"/>
        <v>3074</v>
      </c>
      <c r="Y1432" s="4" t="str">
        <f>IF(T1432="A - Top-Kunde","bereits Top-Kunde",IF(AND(V1432&lt;=Hilfswerte!$B$34,H1432&lt;0.5*W1432),"Hoch",IF(AND(V1432&lt;=Hilfswerte!$B$35,H1432&lt;0.7*W1432),"Mittel","Niedrig")))</f>
        <v>Mittel</v>
      </c>
      <c r="Z1432" s="4">
        <f t="shared" si="183"/>
        <v>14</v>
      </c>
      <c r="AA1432" s="4" t="str">
        <f>IF(J1432&gt;365,"Bereits abgewandert (Segment D)",IF(Z1432&gt;=Hilfswerte!$B$38,"Rot - akut gefaehrdet",IF(Z1432&gt;=Hilfswerte!$B$39,"Gelb - beobachten","Gruen - stabil")))</f>
        <v>Gelb - beobachten</v>
      </c>
    </row>
    <row r="1433" spans="1:27" ht="15" customHeight="1" x14ac:dyDescent="0.25">
      <c r="A1433" s="4" t="s">
        <v>1779</v>
      </c>
      <c r="B1433" s="4" t="s">
        <v>778</v>
      </c>
      <c r="C1433" s="4" t="s">
        <v>84</v>
      </c>
      <c r="D1433" s="4" t="s">
        <v>30</v>
      </c>
      <c r="E1433" s="4">
        <v>189</v>
      </c>
      <c r="F1433" s="5">
        <v>31.4</v>
      </c>
      <c r="G1433" s="5">
        <v>10.3</v>
      </c>
      <c r="H1433" s="6">
        <v>56690</v>
      </c>
      <c r="I1433" s="4">
        <v>8</v>
      </c>
      <c r="J1433" s="4">
        <v>8</v>
      </c>
      <c r="K1433" s="4">
        <v>1</v>
      </c>
      <c r="L1433" s="4">
        <v>32</v>
      </c>
      <c r="M1433" s="4">
        <v>5</v>
      </c>
      <c r="N1433" s="5">
        <v>10.3</v>
      </c>
      <c r="O1433" s="7">
        <f t="shared" si="176"/>
        <v>5</v>
      </c>
      <c r="P1433" s="7">
        <f t="shared" si="177"/>
        <v>5</v>
      </c>
      <c r="Q1433" s="7">
        <f t="shared" si="178"/>
        <v>5</v>
      </c>
      <c r="R1433" s="7">
        <f t="shared" si="179"/>
        <v>15</v>
      </c>
      <c r="S1433" s="8">
        <f t="shared" si="180"/>
        <v>139.6</v>
      </c>
      <c r="T1433" s="7" t="str">
        <f t="shared" si="181"/>
        <v>A - Top-Kunde</v>
      </c>
      <c r="U1433" s="4">
        <f>ROUND(((E1433-Hilfswerte!$B$20)/Hilfswerte!$B$21)+((F1433-Hilfswerte!$B$22)/Hilfswerte!$B$23)+((G1433-Hilfswerte!$B$24)/Hilfswerte!$B$25)+0.1*INDEX(Hilfswerte!$B$4:$B$15,MATCH(C1433,Hilfswerte!$A$4:$A$15,0)),2)</f>
        <v>0.37</v>
      </c>
      <c r="V1433" s="4">
        <f>ROUND(SQRT((((E1433-Hilfswerte!$B$20)/Hilfswerte!$B$21)-Hilfswerte!$B$28)^2+(((F1433-Hilfswerte!$B$22)/Hilfswerte!$B$23)-Hilfswerte!$B$29)^2+(((G1433-Hilfswerte!$B$24)/Hilfswerte!$B$25)-Hilfswerte!$B$30)^2),3)</f>
        <v>0.20599999999999999</v>
      </c>
      <c r="W1433" s="4">
        <f>ROUND(E1433*Hilfswerte!$B$31,0)</f>
        <v>38848</v>
      </c>
      <c r="X1433" s="4">
        <f t="shared" si="182"/>
        <v>0</v>
      </c>
      <c r="Y1433" s="4" t="str">
        <f>IF(T1433="A - Top-Kunde","bereits Top-Kunde",IF(AND(V1433&lt;=Hilfswerte!$B$34,H1433&lt;0.5*W1433),"Hoch",IF(AND(V1433&lt;=Hilfswerte!$B$35,H1433&lt;0.7*W1433),"Mittel","Niedrig")))</f>
        <v>bereits Top-Kunde</v>
      </c>
      <c r="Z1433" s="4">
        <f t="shared" si="183"/>
        <v>9.8000000000000007</v>
      </c>
      <c r="AA1433" s="4" t="str">
        <f>IF(J1433&gt;365,"Bereits abgewandert (Segment D)",IF(Z1433&gt;=Hilfswerte!$B$38,"Rot - akut gefaehrdet",IF(Z1433&gt;=Hilfswerte!$B$39,"Gelb - beobachten","Gruen - stabil")))</f>
        <v>Gruen - stabil</v>
      </c>
    </row>
    <row r="1434" spans="1:27" ht="15" customHeight="1" x14ac:dyDescent="0.25">
      <c r="A1434" s="4" t="s">
        <v>1780</v>
      </c>
      <c r="B1434" s="4" t="s">
        <v>300</v>
      </c>
      <c r="C1434" s="4" t="s">
        <v>47</v>
      </c>
      <c r="D1434" s="4" t="s">
        <v>30</v>
      </c>
      <c r="E1434" s="4">
        <v>34</v>
      </c>
      <c r="F1434" s="5">
        <v>7.9</v>
      </c>
      <c r="G1434" s="5">
        <v>3.1</v>
      </c>
      <c r="H1434" s="6">
        <v>3230</v>
      </c>
      <c r="I1434" s="4">
        <v>2</v>
      </c>
      <c r="J1434" s="4">
        <v>54</v>
      </c>
      <c r="K1434" s="4">
        <v>0</v>
      </c>
      <c r="L1434" s="4">
        <v>-3</v>
      </c>
      <c r="M1434" s="4">
        <v>4</v>
      </c>
      <c r="N1434" s="5">
        <v>-28.1</v>
      </c>
      <c r="O1434" s="7">
        <f t="shared" si="176"/>
        <v>4</v>
      </c>
      <c r="P1434" s="7">
        <f t="shared" si="177"/>
        <v>2</v>
      </c>
      <c r="Q1434" s="7">
        <f t="shared" si="178"/>
        <v>4</v>
      </c>
      <c r="R1434" s="7">
        <f t="shared" si="179"/>
        <v>10</v>
      </c>
      <c r="S1434" s="8">
        <f t="shared" si="180"/>
        <v>86</v>
      </c>
      <c r="T1434" s="7" t="str">
        <f t="shared" si="181"/>
        <v>C - Entwicklungspotenzial</v>
      </c>
      <c r="U1434" s="4">
        <f>ROUND(((E1434-Hilfswerte!$B$20)/Hilfswerte!$B$21)+((F1434-Hilfswerte!$B$22)/Hilfswerte!$B$23)+((G1434-Hilfswerte!$B$24)/Hilfswerte!$B$25)+0.1*INDEX(Hilfswerte!$B$4:$B$15,MATCH(C1434,Hilfswerte!$A$4:$A$15,0)),2)</f>
        <v>-1.78</v>
      </c>
      <c r="V1434" s="4">
        <f>ROUND(SQRT((((E1434-Hilfswerte!$B$20)/Hilfswerte!$B$21)-Hilfswerte!$B$28)^2+(((F1434-Hilfswerte!$B$22)/Hilfswerte!$B$23)-Hilfswerte!$B$29)^2+(((G1434-Hilfswerte!$B$24)/Hilfswerte!$B$25)-Hilfswerte!$B$30)^2),3)</f>
        <v>1.5069999999999999</v>
      </c>
      <c r="W1434" s="4">
        <f>ROUND(E1434*Hilfswerte!$B$31,0)</f>
        <v>6989</v>
      </c>
      <c r="X1434" s="4">
        <f t="shared" si="182"/>
        <v>3759</v>
      </c>
      <c r="Y1434" s="4" t="str">
        <f>IF(T1434="A - Top-Kunde","bereits Top-Kunde",IF(AND(V1434&lt;=Hilfswerte!$B$34,H1434&lt;0.5*W1434),"Hoch",IF(AND(V1434&lt;=Hilfswerte!$B$35,H1434&lt;0.7*W1434),"Mittel","Niedrig")))</f>
        <v>Niedrig</v>
      </c>
      <c r="Z1434" s="4">
        <f t="shared" si="183"/>
        <v>13.9</v>
      </c>
      <c r="AA1434" s="4" t="str">
        <f>IF(J1434&gt;365,"Bereits abgewandert (Segment D)",IF(Z1434&gt;=Hilfswerte!$B$38,"Rot - akut gefaehrdet",IF(Z1434&gt;=Hilfswerte!$B$39,"Gelb - beobachten","Gruen - stabil")))</f>
        <v>Gelb - beobachten</v>
      </c>
    </row>
    <row r="1435" spans="1:27" ht="15" customHeight="1" x14ac:dyDescent="0.25">
      <c r="A1435" s="4" t="s">
        <v>1781</v>
      </c>
      <c r="B1435" s="4" t="s">
        <v>350</v>
      </c>
      <c r="C1435" s="4" t="s">
        <v>59</v>
      </c>
      <c r="D1435" s="4" t="s">
        <v>117</v>
      </c>
      <c r="E1435" s="4">
        <v>509</v>
      </c>
      <c r="F1435" s="5">
        <v>116.6</v>
      </c>
      <c r="G1435" s="5">
        <v>4.4000000000000004</v>
      </c>
      <c r="H1435" s="6">
        <v>7430</v>
      </c>
      <c r="I1435" s="4">
        <v>4</v>
      </c>
      <c r="J1435" s="4">
        <v>250</v>
      </c>
      <c r="K1435" s="4">
        <v>0</v>
      </c>
      <c r="L1435" s="4">
        <v>-3</v>
      </c>
      <c r="M1435" s="4">
        <v>2</v>
      </c>
      <c r="N1435" s="5">
        <v>4.8</v>
      </c>
      <c r="O1435" s="7">
        <f t="shared" si="176"/>
        <v>2</v>
      </c>
      <c r="P1435" s="7">
        <f t="shared" si="177"/>
        <v>4</v>
      </c>
      <c r="Q1435" s="7">
        <f t="shared" si="178"/>
        <v>4</v>
      </c>
      <c r="R1435" s="7">
        <f t="shared" si="179"/>
        <v>10</v>
      </c>
      <c r="S1435" s="8">
        <f t="shared" si="180"/>
        <v>102.4</v>
      </c>
      <c r="T1435" s="7" t="str">
        <f t="shared" si="181"/>
        <v>C - Entwicklungspotenzial</v>
      </c>
      <c r="U1435" s="4">
        <f>ROUND(((E1435-Hilfswerte!$B$20)/Hilfswerte!$B$21)+((F1435-Hilfswerte!$B$22)/Hilfswerte!$B$23)+((G1435-Hilfswerte!$B$24)/Hilfswerte!$B$25)+0.1*INDEX(Hilfswerte!$B$4:$B$15,MATCH(C1435,Hilfswerte!$A$4:$A$15,0)),2)</f>
        <v>2.27</v>
      </c>
      <c r="V1435" s="4">
        <f>ROUND(SQRT((((E1435-Hilfswerte!$B$20)/Hilfswerte!$B$21)-Hilfswerte!$B$28)^2+(((F1435-Hilfswerte!$B$22)/Hilfswerte!$B$23)-Hilfswerte!$B$29)^2+(((G1435-Hilfswerte!$B$24)/Hilfswerte!$B$25)-Hilfswerte!$B$30)^2),3)</f>
        <v>2.31</v>
      </c>
      <c r="W1435" s="4">
        <f>ROUND(E1435*Hilfswerte!$B$31,0)</f>
        <v>104623</v>
      </c>
      <c r="X1435" s="4">
        <f t="shared" si="182"/>
        <v>97193</v>
      </c>
      <c r="Y1435" s="4" t="str">
        <f>IF(T1435="A - Top-Kunde","bereits Top-Kunde",IF(AND(V1435&lt;=Hilfswerte!$B$34,H1435&lt;0.5*W1435),"Hoch",IF(AND(V1435&lt;=Hilfswerte!$B$35,H1435&lt;0.7*W1435),"Mittel","Niedrig")))</f>
        <v>Niedrig</v>
      </c>
      <c r="Z1435" s="4">
        <f t="shared" si="183"/>
        <v>12.5</v>
      </c>
      <c r="AA1435" s="4" t="str">
        <f>IF(J1435&gt;365,"Bereits abgewandert (Segment D)",IF(Z1435&gt;=Hilfswerte!$B$38,"Rot - akut gefaehrdet",IF(Z1435&gt;=Hilfswerte!$B$39,"Gelb - beobachten","Gruen - stabil")))</f>
        <v>Gruen - stabil</v>
      </c>
    </row>
    <row r="1436" spans="1:27" ht="15" customHeight="1" x14ac:dyDescent="0.25">
      <c r="A1436" s="4" t="s">
        <v>1782</v>
      </c>
      <c r="B1436" s="4" t="s">
        <v>256</v>
      </c>
      <c r="C1436" s="4" t="s">
        <v>89</v>
      </c>
      <c r="D1436" s="4" t="s">
        <v>30</v>
      </c>
      <c r="E1436" s="4">
        <v>71</v>
      </c>
      <c r="F1436" s="5">
        <v>9.1</v>
      </c>
      <c r="G1436" s="5">
        <v>19.8</v>
      </c>
      <c r="H1436" s="6">
        <v>0</v>
      </c>
      <c r="I1436" s="4">
        <v>0</v>
      </c>
      <c r="J1436" s="4">
        <v>720</v>
      </c>
      <c r="K1436" s="4">
        <v>0</v>
      </c>
      <c r="L1436" s="4">
        <v>1</v>
      </c>
      <c r="M1436" s="4">
        <v>0</v>
      </c>
      <c r="N1436" s="5">
        <v>-86.1</v>
      </c>
      <c r="O1436" s="7">
        <f t="shared" si="176"/>
        <v>1</v>
      </c>
      <c r="P1436" s="7">
        <f t="shared" si="177"/>
        <v>1</v>
      </c>
      <c r="Q1436" s="7">
        <f t="shared" si="178"/>
        <v>1</v>
      </c>
      <c r="R1436" s="7">
        <f t="shared" si="179"/>
        <v>3</v>
      </c>
      <c r="S1436" s="8">
        <f t="shared" si="180"/>
        <v>-13.4</v>
      </c>
      <c r="T1436" s="7" t="str">
        <f t="shared" si="181"/>
        <v>D - Abwanderungsrisiko</v>
      </c>
      <c r="U1436" s="4">
        <f>ROUND(((E1436-Hilfswerte!$B$20)/Hilfswerte!$B$21)+((F1436-Hilfswerte!$B$22)/Hilfswerte!$B$23)+((G1436-Hilfswerte!$B$24)/Hilfswerte!$B$25)+0.1*INDEX(Hilfswerte!$B$4:$B$15,MATCH(C1436,Hilfswerte!$A$4:$A$15,0)),2)</f>
        <v>1.27</v>
      </c>
      <c r="V1436" s="4">
        <f>ROUND(SQRT((((E1436-Hilfswerte!$B$20)/Hilfswerte!$B$21)-Hilfswerte!$B$28)^2+(((F1436-Hilfswerte!$B$22)/Hilfswerte!$B$23)-Hilfswerte!$B$29)^2+(((G1436-Hilfswerte!$B$24)/Hilfswerte!$B$25)-Hilfswerte!$B$30)^2),3)</f>
        <v>1.5149999999999999</v>
      </c>
      <c r="W1436" s="4">
        <f>ROUND(E1436*Hilfswerte!$B$31,0)</f>
        <v>14594</v>
      </c>
      <c r="X1436" s="4">
        <f t="shared" si="182"/>
        <v>14594</v>
      </c>
      <c r="Y1436" s="4" t="str">
        <f>IF(T1436="A - Top-Kunde","bereits Top-Kunde",IF(AND(V1436&lt;=Hilfswerte!$B$34,H1436&lt;0.5*W1436),"Hoch",IF(AND(V1436&lt;=Hilfswerte!$B$35,H1436&lt;0.7*W1436),"Mittel","Niedrig")))</f>
        <v>Niedrig</v>
      </c>
      <c r="Z1436" s="4">
        <f t="shared" si="183"/>
        <v>70.599999999999994</v>
      </c>
      <c r="AA1436" s="4" t="str">
        <f>IF(J1436&gt;365,"Bereits abgewandert (Segment D)",IF(Z1436&gt;=Hilfswerte!$B$38,"Rot - akut gefaehrdet",IF(Z1436&gt;=Hilfswerte!$B$39,"Gelb - beobachten","Gruen - stabil")))</f>
        <v>Bereits abgewandert (Segment D)</v>
      </c>
    </row>
    <row r="1437" spans="1:27" ht="15" customHeight="1" x14ac:dyDescent="0.25">
      <c r="A1437" s="4" t="s">
        <v>1783</v>
      </c>
      <c r="B1437" s="4" t="s">
        <v>605</v>
      </c>
      <c r="C1437" s="4" t="s">
        <v>51</v>
      </c>
      <c r="D1437" s="4" t="s">
        <v>30</v>
      </c>
      <c r="E1437" s="4">
        <v>43</v>
      </c>
      <c r="F1437" s="5">
        <v>9.6999999999999993</v>
      </c>
      <c r="G1437" s="5">
        <v>1.9</v>
      </c>
      <c r="H1437" s="6">
        <v>1480</v>
      </c>
      <c r="I1437" s="4">
        <v>2</v>
      </c>
      <c r="J1437" s="4">
        <v>84</v>
      </c>
      <c r="K1437" s="4">
        <v>0</v>
      </c>
      <c r="L1437" s="4">
        <v>13</v>
      </c>
      <c r="M1437" s="4">
        <v>5</v>
      </c>
      <c r="N1437" s="5">
        <v>17.2</v>
      </c>
      <c r="O1437" s="7">
        <f t="shared" si="176"/>
        <v>4</v>
      </c>
      <c r="P1437" s="7">
        <f t="shared" si="177"/>
        <v>2</v>
      </c>
      <c r="Q1437" s="7">
        <f t="shared" si="178"/>
        <v>3</v>
      </c>
      <c r="R1437" s="7">
        <f t="shared" si="179"/>
        <v>9</v>
      </c>
      <c r="S1437" s="8">
        <f t="shared" si="180"/>
        <v>94.7</v>
      </c>
      <c r="T1437" s="7" t="str">
        <f t="shared" si="181"/>
        <v>C - Entwicklungspotenzial</v>
      </c>
      <c r="U1437" s="4">
        <f>ROUND(((E1437-Hilfswerte!$B$20)/Hilfswerte!$B$21)+((F1437-Hilfswerte!$B$22)/Hilfswerte!$B$23)+((G1437-Hilfswerte!$B$24)/Hilfswerte!$B$25)+0.1*INDEX(Hilfswerte!$B$4:$B$15,MATCH(C1437,Hilfswerte!$A$4:$A$15,0)),2)</f>
        <v>-1.63</v>
      </c>
      <c r="V1437" s="4">
        <f>ROUND(SQRT((((E1437-Hilfswerte!$B$20)/Hilfswerte!$B$21)-Hilfswerte!$B$28)^2+(((F1437-Hilfswerte!$B$22)/Hilfswerte!$B$23)-Hilfswerte!$B$29)^2+(((G1437-Hilfswerte!$B$24)/Hilfswerte!$B$25)-Hilfswerte!$B$30)^2),3)</f>
        <v>1.65</v>
      </c>
      <c r="W1437" s="4">
        <f>ROUND(E1437*Hilfswerte!$B$31,0)</f>
        <v>8838</v>
      </c>
      <c r="X1437" s="4">
        <f t="shared" si="182"/>
        <v>7358</v>
      </c>
      <c r="Y1437" s="4" t="str">
        <f>IF(T1437="A - Top-Kunde","bereits Top-Kunde",IF(AND(V1437&lt;=Hilfswerte!$B$34,H1437&lt;0.5*W1437),"Hoch",IF(AND(V1437&lt;=Hilfswerte!$B$35,H1437&lt;0.7*W1437),"Mittel","Niedrig")))</f>
        <v>Niedrig</v>
      </c>
      <c r="Z1437" s="4">
        <f t="shared" si="183"/>
        <v>6.8</v>
      </c>
      <c r="AA1437" s="4" t="str">
        <f>IF(J1437&gt;365,"Bereits abgewandert (Segment D)",IF(Z1437&gt;=Hilfswerte!$B$38,"Rot - akut gefaehrdet",IF(Z1437&gt;=Hilfswerte!$B$39,"Gelb - beobachten","Gruen - stabil")))</f>
        <v>Gruen - stabil</v>
      </c>
    </row>
    <row r="1438" spans="1:27" ht="15" customHeight="1" x14ac:dyDescent="0.25">
      <c r="A1438" s="4" t="s">
        <v>1784</v>
      </c>
      <c r="B1438" s="4" t="s">
        <v>196</v>
      </c>
      <c r="C1438" s="4" t="s">
        <v>51</v>
      </c>
      <c r="D1438" s="4" t="s">
        <v>30</v>
      </c>
      <c r="E1438" s="4">
        <v>346</v>
      </c>
      <c r="F1438" s="5">
        <v>69.3</v>
      </c>
      <c r="G1438" s="5">
        <v>4.8</v>
      </c>
      <c r="H1438" s="6">
        <v>17010</v>
      </c>
      <c r="I1438" s="4">
        <v>1</v>
      </c>
      <c r="J1438" s="4">
        <v>295</v>
      </c>
      <c r="K1438" s="4">
        <v>0</v>
      </c>
      <c r="L1438" s="4">
        <v>-5</v>
      </c>
      <c r="M1438" s="4">
        <v>1</v>
      </c>
      <c r="N1438" s="5">
        <v>-1.1000000000000001</v>
      </c>
      <c r="O1438" s="7">
        <f t="shared" si="176"/>
        <v>2</v>
      </c>
      <c r="P1438" s="7">
        <f t="shared" si="177"/>
        <v>1</v>
      </c>
      <c r="Q1438" s="7">
        <f t="shared" si="178"/>
        <v>5</v>
      </c>
      <c r="R1438" s="7">
        <f t="shared" si="179"/>
        <v>8</v>
      </c>
      <c r="S1438" s="8">
        <f t="shared" si="180"/>
        <v>79.5</v>
      </c>
      <c r="T1438" s="7" t="str">
        <f t="shared" si="181"/>
        <v>C - Entwicklungspotenzial</v>
      </c>
      <c r="U1438" s="4">
        <f>ROUND(((E1438-Hilfswerte!$B$20)/Hilfswerte!$B$21)+((F1438-Hilfswerte!$B$22)/Hilfswerte!$B$23)+((G1438-Hilfswerte!$B$24)/Hilfswerte!$B$25)+0.1*INDEX(Hilfswerte!$B$4:$B$15,MATCH(C1438,Hilfswerte!$A$4:$A$15,0)),2)</f>
        <v>1.2</v>
      </c>
      <c r="V1438" s="4">
        <f>ROUND(SQRT((((E1438-Hilfswerte!$B$20)/Hilfswerte!$B$21)-Hilfswerte!$B$28)^2+(((F1438-Hilfswerte!$B$22)/Hilfswerte!$B$23)-Hilfswerte!$B$29)^2+(((G1438-Hilfswerte!$B$24)/Hilfswerte!$B$25)-Hilfswerte!$B$30)^2),3)</f>
        <v>1.395</v>
      </c>
      <c r="W1438" s="4">
        <f>ROUND(E1438*Hilfswerte!$B$31,0)</f>
        <v>71119</v>
      </c>
      <c r="X1438" s="4">
        <f t="shared" si="182"/>
        <v>54109</v>
      </c>
      <c r="Y1438" s="4" t="str">
        <f>IF(T1438="A - Top-Kunde","bereits Top-Kunde",IF(AND(V1438&lt;=Hilfswerte!$B$34,H1438&lt;0.5*W1438),"Hoch",IF(AND(V1438&lt;=Hilfswerte!$B$35,H1438&lt;0.7*W1438),"Mittel","Niedrig")))</f>
        <v>Niedrig</v>
      </c>
      <c r="Z1438" s="4">
        <f t="shared" si="183"/>
        <v>15.2</v>
      </c>
      <c r="AA1438" s="4" t="str">
        <f>IF(J1438&gt;365,"Bereits abgewandert (Segment D)",IF(Z1438&gt;=Hilfswerte!$B$38,"Rot - akut gefaehrdet",IF(Z1438&gt;=Hilfswerte!$B$39,"Gelb - beobachten","Gruen - stabil")))</f>
        <v>Gelb - beobachten</v>
      </c>
    </row>
    <row r="1439" spans="1:27" ht="15" customHeight="1" x14ac:dyDescent="0.25">
      <c r="A1439" s="4" t="s">
        <v>1785</v>
      </c>
      <c r="B1439" s="4" t="s">
        <v>508</v>
      </c>
      <c r="C1439" s="4" t="s">
        <v>55</v>
      </c>
      <c r="D1439" s="4" t="s">
        <v>178</v>
      </c>
      <c r="E1439" s="4">
        <v>51</v>
      </c>
      <c r="F1439" s="5">
        <v>10.7</v>
      </c>
      <c r="G1439" s="5">
        <v>15.6</v>
      </c>
      <c r="H1439" s="6">
        <v>1650</v>
      </c>
      <c r="I1439" s="4">
        <v>1</v>
      </c>
      <c r="J1439" s="4">
        <v>359</v>
      </c>
      <c r="K1439" s="4">
        <v>1</v>
      </c>
      <c r="L1439" s="4">
        <v>29</v>
      </c>
      <c r="M1439" s="4">
        <v>6</v>
      </c>
      <c r="N1439" s="5">
        <v>-12.2</v>
      </c>
      <c r="O1439" s="7">
        <f t="shared" si="176"/>
        <v>2</v>
      </c>
      <c r="P1439" s="7">
        <f t="shared" si="177"/>
        <v>1</v>
      </c>
      <c r="Q1439" s="7">
        <f t="shared" si="178"/>
        <v>3</v>
      </c>
      <c r="R1439" s="7">
        <f t="shared" si="179"/>
        <v>6</v>
      </c>
      <c r="S1439" s="8">
        <f t="shared" si="180"/>
        <v>39.200000000000003</v>
      </c>
      <c r="T1439" s="7" t="str">
        <f t="shared" si="181"/>
        <v>C - Entwicklungspotenzial</v>
      </c>
      <c r="U1439" s="4">
        <f>ROUND(((E1439-Hilfswerte!$B$20)/Hilfswerte!$B$21)+((F1439-Hilfswerte!$B$22)/Hilfswerte!$B$23)+((G1439-Hilfswerte!$B$24)/Hilfswerte!$B$25)+0.1*INDEX(Hilfswerte!$B$4:$B$15,MATCH(C1439,Hilfswerte!$A$4:$A$15,0)),2)</f>
        <v>0.54</v>
      </c>
      <c r="V1439" s="4">
        <f>ROUND(SQRT((((E1439-Hilfswerte!$B$20)/Hilfswerte!$B$21)-Hilfswerte!$B$28)^2+(((F1439-Hilfswerte!$B$22)/Hilfswerte!$B$23)-Hilfswerte!$B$29)^2+(((G1439-Hilfswerte!$B$24)/Hilfswerte!$B$25)-Hilfswerte!$B$30)^2),3)</f>
        <v>0.98499999999999999</v>
      </c>
      <c r="W1439" s="4">
        <f>ROUND(E1439*Hilfswerte!$B$31,0)</f>
        <v>10483</v>
      </c>
      <c r="X1439" s="4">
        <f t="shared" si="182"/>
        <v>8833</v>
      </c>
      <c r="Y1439" s="4" t="str">
        <f>IF(T1439="A - Top-Kunde","bereits Top-Kunde",IF(AND(V1439&lt;=Hilfswerte!$B$34,H1439&lt;0.5*W1439),"Hoch",IF(AND(V1439&lt;=Hilfswerte!$B$35,H1439&lt;0.7*W1439),"Mittel","Niedrig")))</f>
        <v>Mittel</v>
      </c>
      <c r="Z1439" s="4">
        <f t="shared" si="183"/>
        <v>31.6</v>
      </c>
      <c r="AA1439" s="4" t="str">
        <f>IF(J1439&gt;365,"Bereits abgewandert (Segment D)",IF(Z1439&gt;=Hilfswerte!$B$38,"Rot - akut gefaehrdet",IF(Z1439&gt;=Hilfswerte!$B$39,"Gelb - beobachten","Gruen - stabil")))</f>
        <v>Rot - akut gefaehrdet</v>
      </c>
    </row>
    <row r="1440" spans="1:27" ht="15" customHeight="1" x14ac:dyDescent="0.25">
      <c r="A1440" s="4" t="s">
        <v>1786</v>
      </c>
      <c r="B1440" s="4" t="s">
        <v>101</v>
      </c>
      <c r="C1440" s="4" t="s">
        <v>89</v>
      </c>
      <c r="D1440" s="4" t="s">
        <v>30</v>
      </c>
      <c r="E1440" s="4">
        <v>146</v>
      </c>
      <c r="F1440" s="5">
        <v>20.9</v>
      </c>
      <c r="G1440" s="5">
        <v>11.1</v>
      </c>
      <c r="H1440" s="6">
        <v>14900</v>
      </c>
      <c r="I1440" s="4">
        <v>4</v>
      </c>
      <c r="J1440" s="4">
        <v>20</v>
      </c>
      <c r="K1440" s="4">
        <v>0</v>
      </c>
      <c r="L1440" s="4">
        <v>0</v>
      </c>
      <c r="M1440" s="4">
        <v>6</v>
      </c>
      <c r="N1440" s="5">
        <v>2.6</v>
      </c>
      <c r="O1440" s="7">
        <f t="shared" si="176"/>
        <v>5</v>
      </c>
      <c r="P1440" s="7">
        <f t="shared" si="177"/>
        <v>4</v>
      </c>
      <c r="Q1440" s="7">
        <f t="shared" si="178"/>
        <v>5</v>
      </c>
      <c r="R1440" s="7">
        <f t="shared" si="179"/>
        <v>14</v>
      </c>
      <c r="S1440" s="8">
        <f t="shared" si="180"/>
        <v>141.30000000000001</v>
      </c>
      <c r="T1440" s="7" t="str">
        <f t="shared" si="181"/>
        <v>A - Top-Kunde</v>
      </c>
      <c r="U1440" s="4">
        <f>ROUND(((E1440-Hilfswerte!$B$20)/Hilfswerte!$B$21)+((F1440-Hilfswerte!$B$22)/Hilfswerte!$B$23)+((G1440-Hilfswerte!$B$24)/Hilfswerte!$B$25)+0.1*INDEX(Hilfswerte!$B$4:$B$15,MATCH(C1440,Hilfswerte!$A$4:$A$15,0)),2)</f>
        <v>0.42</v>
      </c>
      <c r="V1440" s="4">
        <f>ROUND(SQRT((((E1440-Hilfswerte!$B$20)/Hilfswerte!$B$21)-Hilfswerte!$B$28)^2+(((F1440-Hilfswerte!$B$22)/Hilfswerte!$B$23)-Hilfswerte!$B$29)^2+(((G1440-Hilfswerte!$B$24)/Hilfswerte!$B$25)-Hilfswerte!$B$30)^2),3)</f>
        <v>0.317</v>
      </c>
      <c r="W1440" s="4">
        <f>ROUND(E1440*Hilfswerte!$B$31,0)</f>
        <v>30010</v>
      </c>
      <c r="X1440" s="4">
        <f t="shared" si="182"/>
        <v>15110</v>
      </c>
      <c r="Y1440" s="4" t="str">
        <f>IF(T1440="A - Top-Kunde","bereits Top-Kunde",IF(AND(V1440&lt;=Hilfswerte!$B$34,H1440&lt;0.5*W1440),"Hoch",IF(AND(V1440&lt;=Hilfswerte!$B$35,H1440&lt;0.7*W1440),"Mittel","Niedrig")))</f>
        <v>bereits Top-Kunde</v>
      </c>
      <c r="Z1440" s="4">
        <f t="shared" si="183"/>
        <v>1</v>
      </c>
      <c r="AA1440" s="4" t="str">
        <f>IF(J1440&gt;365,"Bereits abgewandert (Segment D)",IF(Z1440&gt;=Hilfswerte!$B$38,"Rot - akut gefaehrdet",IF(Z1440&gt;=Hilfswerte!$B$39,"Gelb - beobachten","Gruen - stabil")))</f>
        <v>Gruen - stabil</v>
      </c>
    </row>
    <row r="1441" spans="1:27" ht="15" customHeight="1" x14ac:dyDescent="0.25">
      <c r="A1441" s="4" t="s">
        <v>1787</v>
      </c>
      <c r="B1441" s="4" t="s">
        <v>865</v>
      </c>
      <c r="C1441" s="4" t="s">
        <v>65</v>
      </c>
      <c r="D1441" s="4" t="s">
        <v>56</v>
      </c>
      <c r="E1441" s="4">
        <v>79</v>
      </c>
      <c r="F1441" s="5">
        <v>20.8</v>
      </c>
      <c r="G1441" s="5">
        <v>15.3</v>
      </c>
      <c r="H1441" s="6">
        <v>9490</v>
      </c>
      <c r="I1441" s="4">
        <v>4</v>
      </c>
      <c r="J1441" s="4">
        <v>9</v>
      </c>
      <c r="K1441" s="4">
        <v>0</v>
      </c>
      <c r="L1441" s="4">
        <v>24</v>
      </c>
      <c r="M1441" s="4">
        <v>2</v>
      </c>
      <c r="N1441" s="5">
        <v>2.4</v>
      </c>
      <c r="O1441" s="7">
        <f t="shared" si="176"/>
        <v>5</v>
      </c>
      <c r="P1441" s="7">
        <f t="shared" si="177"/>
        <v>4</v>
      </c>
      <c r="Q1441" s="7">
        <f t="shared" si="178"/>
        <v>5</v>
      </c>
      <c r="R1441" s="7">
        <f t="shared" si="179"/>
        <v>14</v>
      </c>
      <c r="S1441" s="8">
        <f t="shared" si="180"/>
        <v>134</v>
      </c>
      <c r="T1441" s="7" t="str">
        <f t="shared" si="181"/>
        <v>A - Top-Kunde</v>
      </c>
      <c r="U1441" s="4">
        <f>ROUND(((E1441-Hilfswerte!$B$20)/Hilfswerte!$B$21)+((F1441-Hilfswerte!$B$22)/Hilfswerte!$B$23)+((G1441-Hilfswerte!$B$24)/Hilfswerte!$B$25)+0.1*INDEX(Hilfswerte!$B$4:$B$15,MATCH(C1441,Hilfswerte!$A$4:$A$15,0)),2)</f>
        <v>0.45</v>
      </c>
      <c r="V1441" s="4">
        <f>ROUND(SQRT((((E1441-Hilfswerte!$B$20)/Hilfswerte!$B$21)-Hilfswerte!$B$28)^2+(((F1441-Hilfswerte!$B$22)/Hilfswerte!$B$23)-Hilfswerte!$B$29)^2+(((G1441-Hilfswerte!$B$24)/Hilfswerte!$B$25)-Hilfswerte!$B$30)^2),3)</f>
        <v>0.81</v>
      </c>
      <c r="W1441" s="4">
        <f>ROUND(E1441*Hilfswerte!$B$31,0)</f>
        <v>16238</v>
      </c>
      <c r="X1441" s="4">
        <f t="shared" si="182"/>
        <v>6748</v>
      </c>
      <c r="Y1441" s="4" t="str">
        <f>IF(T1441="A - Top-Kunde","bereits Top-Kunde",IF(AND(V1441&lt;=Hilfswerte!$B$34,H1441&lt;0.5*W1441),"Hoch",IF(AND(V1441&lt;=Hilfswerte!$B$35,H1441&lt;0.7*W1441),"Mittel","Niedrig")))</f>
        <v>bereits Top-Kunde</v>
      </c>
      <c r="Z1441" s="4">
        <f t="shared" si="183"/>
        <v>5.3</v>
      </c>
      <c r="AA1441" s="4" t="str">
        <f>IF(J1441&gt;365,"Bereits abgewandert (Segment D)",IF(Z1441&gt;=Hilfswerte!$B$38,"Rot - akut gefaehrdet",IF(Z1441&gt;=Hilfswerte!$B$39,"Gelb - beobachten","Gruen - stabil")))</f>
        <v>Gruen - stabil</v>
      </c>
    </row>
    <row r="1442" spans="1:27" ht="15" customHeight="1" x14ac:dyDescent="0.25">
      <c r="A1442" s="4" t="s">
        <v>1788</v>
      </c>
      <c r="B1442" s="4" t="s">
        <v>1304</v>
      </c>
      <c r="C1442" s="4" t="s">
        <v>59</v>
      </c>
      <c r="D1442" s="4" t="s">
        <v>30</v>
      </c>
      <c r="E1442" s="4">
        <v>149</v>
      </c>
      <c r="F1442" s="5">
        <v>31.7</v>
      </c>
      <c r="G1442" s="5">
        <v>8.1999999999999993</v>
      </c>
      <c r="H1442" s="6">
        <v>28840</v>
      </c>
      <c r="I1442" s="4">
        <v>7</v>
      </c>
      <c r="J1442" s="4">
        <v>30</v>
      </c>
      <c r="K1442" s="4">
        <v>2</v>
      </c>
      <c r="L1442" s="4">
        <v>14</v>
      </c>
      <c r="M1442" s="4">
        <v>6</v>
      </c>
      <c r="N1442" s="5">
        <v>13.9</v>
      </c>
      <c r="O1442" s="7">
        <f t="shared" si="176"/>
        <v>5</v>
      </c>
      <c r="P1442" s="7">
        <f t="shared" si="177"/>
        <v>5</v>
      </c>
      <c r="Q1442" s="7">
        <f t="shared" si="178"/>
        <v>5</v>
      </c>
      <c r="R1442" s="7">
        <f t="shared" si="179"/>
        <v>15</v>
      </c>
      <c r="S1442" s="8">
        <f t="shared" si="180"/>
        <v>140.80000000000001</v>
      </c>
      <c r="T1442" s="7" t="str">
        <f t="shared" si="181"/>
        <v>A - Top-Kunde</v>
      </c>
      <c r="U1442" s="4">
        <f>ROUND(((E1442-Hilfswerte!$B$20)/Hilfswerte!$B$21)+((F1442-Hilfswerte!$B$22)/Hilfswerte!$B$23)+((G1442-Hilfswerte!$B$24)/Hilfswerte!$B$25)+0.1*INDEX(Hilfswerte!$B$4:$B$15,MATCH(C1442,Hilfswerte!$A$4:$A$15,0)),2)</f>
        <v>-0.2</v>
      </c>
      <c r="V1442" s="4">
        <f>ROUND(SQRT((((E1442-Hilfswerte!$B$20)/Hilfswerte!$B$21)-Hilfswerte!$B$28)^2+(((F1442-Hilfswerte!$B$22)/Hilfswerte!$B$23)-Hilfswerte!$B$29)^2+(((G1442-Hilfswerte!$B$24)/Hilfswerte!$B$25)-Hilfswerte!$B$30)^2),3)</f>
        <v>0.496</v>
      </c>
      <c r="W1442" s="4">
        <f>ROUND(E1442*Hilfswerte!$B$31,0)</f>
        <v>30626</v>
      </c>
      <c r="X1442" s="4">
        <f t="shared" si="182"/>
        <v>1786</v>
      </c>
      <c r="Y1442" s="4" t="str">
        <f>IF(T1442="A - Top-Kunde","bereits Top-Kunde",IF(AND(V1442&lt;=Hilfswerte!$B$34,H1442&lt;0.5*W1442),"Hoch",IF(AND(V1442&lt;=Hilfswerte!$B$35,H1442&lt;0.7*W1442),"Mittel","Niedrig")))</f>
        <v>bereits Top-Kunde</v>
      </c>
      <c r="Z1442" s="4">
        <f t="shared" si="183"/>
        <v>10.3</v>
      </c>
      <c r="AA1442" s="4" t="str">
        <f>IF(J1442&gt;365,"Bereits abgewandert (Segment D)",IF(Z1442&gt;=Hilfswerte!$B$38,"Rot - akut gefaehrdet",IF(Z1442&gt;=Hilfswerte!$B$39,"Gelb - beobachten","Gruen - stabil")))</f>
        <v>Gruen - stabil</v>
      </c>
    </row>
    <row r="1443" spans="1:27" ht="15" customHeight="1" x14ac:dyDescent="0.25">
      <c r="A1443" s="4" t="s">
        <v>1789</v>
      </c>
      <c r="B1443" s="4" t="s">
        <v>369</v>
      </c>
      <c r="C1443" s="4" t="s">
        <v>55</v>
      </c>
      <c r="D1443" s="4" t="s">
        <v>30</v>
      </c>
      <c r="E1443" s="4">
        <v>1017</v>
      </c>
      <c r="F1443" s="5">
        <v>184.2</v>
      </c>
      <c r="G1443" s="5">
        <v>13.7</v>
      </c>
      <c r="H1443" s="6">
        <v>147090</v>
      </c>
      <c r="I1443" s="4">
        <v>9</v>
      </c>
      <c r="J1443" s="4">
        <v>19</v>
      </c>
      <c r="K1443" s="4">
        <v>1</v>
      </c>
      <c r="L1443" s="4">
        <v>6</v>
      </c>
      <c r="M1443" s="4">
        <v>5</v>
      </c>
      <c r="N1443" s="5">
        <v>1.6</v>
      </c>
      <c r="O1443" s="7">
        <f t="shared" si="176"/>
        <v>5</v>
      </c>
      <c r="P1443" s="7">
        <f t="shared" si="177"/>
        <v>5</v>
      </c>
      <c r="Q1443" s="7">
        <f t="shared" si="178"/>
        <v>5</v>
      </c>
      <c r="R1443" s="7">
        <f t="shared" si="179"/>
        <v>15</v>
      </c>
      <c r="S1443" s="8">
        <f t="shared" si="180"/>
        <v>143</v>
      </c>
      <c r="T1443" s="7" t="str">
        <f t="shared" si="181"/>
        <v>A - Top-Kunde</v>
      </c>
      <c r="U1443" s="4">
        <f>ROUND(((E1443-Hilfswerte!$B$20)/Hilfswerte!$B$21)+((F1443-Hilfswerte!$B$22)/Hilfswerte!$B$23)+((G1443-Hilfswerte!$B$24)/Hilfswerte!$B$25)+0.1*INDEX(Hilfswerte!$B$4:$B$15,MATCH(C1443,Hilfswerte!$A$4:$A$15,0)),2)</f>
        <v>7.5</v>
      </c>
      <c r="V1443" s="4">
        <f>ROUND(SQRT((((E1443-Hilfswerte!$B$20)/Hilfswerte!$B$21)-Hilfswerte!$B$28)^2+(((F1443-Hilfswerte!$B$22)/Hilfswerte!$B$23)-Hilfswerte!$B$29)^2+(((G1443-Hilfswerte!$B$24)/Hilfswerte!$B$25)-Hilfswerte!$B$30)^2),3)</f>
        <v>4.5110000000000001</v>
      </c>
      <c r="W1443" s="4">
        <f>ROUND(E1443*Hilfswerte!$B$31,0)</f>
        <v>209040</v>
      </c>
      <c r="X1443" s="4">
        <f t="shared" si="182"/>
        <v>61950</v>
      </c>
      <c r="Y1443" s="4" t="str">
        <f>IF(T1443="A - Top-Kunde","bereits Top-Kunde",IF(AND(V1443&lt;=Hilfswerte!$B$34,H1443&lt;0.5*W1443),"Hoch",IF(AND(V1443&lt;=Hilfswerte!$B$35,H1443&lt;0.7*W1443),"Mittel","Niedrig")))</f>
        <v>bereits Top-Kunde</v>
      </c>
      <c r="Z1443" s="4">
        <f t="shared" si="183"/>
        <v>5.2</v>
      </c>
      <c r="AA1443" s="4" t="str">
        <f>IF(J1443&gt;365,"Bereits abgewandert (Segment D)",IF(Z1443&gt;=Hilfswerte!$B$38,"Rot - akut gefaehrdet",IF(Z1443&gt;=Hilfswerte!$B$39,"Gelb - beobachten","Gruen - stabil")))</f>
        <v>Gruen - stabil</v>
      </c>
    </row>
    <row r="1444" spans="1:27" ht="15" customHeight="1" x14ac:dyDescent="0.25">
      <c r="A1444" s="4" t="s">
        <v>1790</v>
      </c>
      <c r="B1444" s="4" t="s">
        <v>405</v>
      </c>
      <c r="C1444" s="4" t="s">
        <v>29</v>
      </c>
      <c r="D1444" s="4" t="s">
        <v>122</v>
      </c>
      <c r="E1444" s="4">
        <v>16</v>
      </c>
      <c r="F1444" s="5">
        <v>5.0999999999999996</v>
      </c>
      <c r="G1444" s="5">
        <v>20</v>
      </c>
      <c r="H1444" s="6">
        <v>520</v>
      </c>
      <c r="I1444" s="4">
        <v>1</v>
      </c>
      <c r="J1444" s="4">
        <v>341</v>
      </c>
      <c r="K1444" s="4">
        <v>0</v>
      </c>
      <c r="L1444" s="4">
        <v>13</v>
      </c>
      <c r="M1444" s="4">
        <v>4</v>
      </c>
      <c r="N1444" s="5">
        <v>10.3</v>
      </c>
      <c r="O1444" s="7">
        <f t="shared" si="176"/>
        <v>2</v>
      </c>
      <c r="P1444" s="7">
        <f t="shared" si="177"/>
        <v>1</v>
      </c>
      <c r="Q1444" s="7">
        <f t="shared" si="178"/>
        <v>2</v>
      </c>
      <c r="R1444" s="7">
        <f t="shared" si="179"/>
        <v>5</v>
      </c>
      <c r="S1444" s="8">
        <f t="shared" si="180"/>
        <v>51.3</v>
      </c>
      <c r="T1444" s="7" t="str">
        <f t="shared" si="181"/>
        <v>C - Entwicklungspotenzial</v>
      </c>
      <c r="U1444" s="4">
        <f>ROUND(((E1444-Hilfswerte!$B$20)/Hilfswerte!$B$21)+((F1444-Hilfswerte!$B$22)/Hilfswerte!$B$23)+((G1444-Hilfswerte!$B$24)/Hilfswerte!$B$25)+0.1*INDEX(Hilfswerte!$B$4:$B$15,MATCH(C1444,Hilfswerte!$A$4:$A$15,0)),2)</f>
        <v>0.96</v>
      </c>
      <c r="V1444" s="4">
        <f>ROUND(SQRT((((E1444-Hilfswerte!$B$20)/Hilfswerte!$B$21)-Hilfswerte!$B$28)^2+(((F1444-Hilfswerte!$B$22)/Hilfswerte!$B$23)-Hilfswerte!$B$29)^2+(((G1444-Hilfswerte!$B$24)/Hilfswerte!$B$25)-Hilfswerte!$B$30)^2),3)</f>
        <v>1.6459999999999999</v>
      </c>
      <c r="W1444" s="4">
        <f>ROUND(E1444*Hilfswerte!$B$31,0)</f>
        <v>3289</v>
      </c>
      <c r="X1444" s="4">
        <f t="shared" si="182"/>
        <v>2769</v>
      </c>
      <c r="Y1444" s="4" t="str">
        <f>IF(T1444="A - Top-Kunde","bereits Top-Kunde",IF(AND(V1444&lt;=Hilfswerte!$B$34,H1444&lt;0.5*W1444),"Hoch",IF(AND(V1444&lt;=Hilfswerte!$B$35,H1444&lt;0.7*W1444),"Mittel","Niedrig")))</f>
        <v>Niedrig</v>
      </c>
      <c r="Z1444" s="4">
        <f t="shared" si="183"/>
        <v>19.7</v>
      </c>
      <c r="AA1444" s="4" t="str">
        <f>IF(J1444&gt;365,"Bereits abgewandert (Segment D)",IF(Z1444&gt;=Hilfswerte!$B$38,"Rot - akut gefaehrdet",IF(Z1444&gt;=Hilfswerte!$B$39,"Gelb - beobachten","Gruen - stabil")))</f>
        <v>Gelb - beobachten</v>
      </c>
    </row>
    <row r="1445" spans="1:27" ht="15" customHeight="1" x14ac:dyDescent="0.25">
      <c r="A1445" s="4" t="s">
        <v>1791</v>
      </c>
      <c r="B1445" s="4" t="s">
        <v>576</v>
      </c>
      <c r="C1445" s="4" t="s">
        <v>38</v>
      </c>
      <c r="D1445" s="4" t="s">
        <v>30</v>
      </c>
      <c r="E1445" s="4">
        <v>126</v>
      </c>
      <c r="F1445" s="5">
        <v>21.5</v>
      </c>
      <c r="G1445" s="5">
        <v>14.3</v>
      </c>
      <c r="H1445" s="6">
        <v>0</v>
      </c>
      <c r="I1445" s="4">
        <v>0</v>
      </c>
      <c r="J1445" s="4">
        <v>402</v>
      </c>
      <c r="K1445" s="4">
        <v>0</v>
      </c>
      <c r="L1445" s="4">
        <v>12</v>
      </c>
      <c r="M1445" s="4">
        <v>0</v>
      </c>
      <c r="N1445" s="5">
        <v>-64.2</v>
      </c>
      <c r="O1445" s="7">
        <f t="shared" si="176"/>
        <v>1</v>
      </c>
      <c r="P1445" s="7">
        <f t="shared" si="177"/>
        <v>1</v>
      </c>
      <c r="Q1445" s="7">
        <f t="shared" si="178"/>
        <v>1</v>
      </c>
      <c r="R1445" s="7">
        <f t="shared" si="179"/>
        <v>3</v>
      </c>
      <c r="S1445" s="8">
        <f t="shared" si="180"/>
        <v>-5.7</v>
      </c>
      <c r="T1445" s="7" t="str">
        <f t="shared" si="181"/>
        <v>D - Abwanderungsrisiko</v>
      </c>
      <c r="U1445" s="4">
        <f>ROUND(((E1445-Hilfswerte!$B$20)/Hilfswerte!$B$21)+((F1445-Hilfswerte!$B$22)/Hilfswerte!$B$23)+((G1445-Hilfswerte!$B$24)/Hilfswerte!$B$25)+0.1*INDEX(Hilfswerte!$B$4:$B$15,MATCH(C1445,Hilfswerte!$A$4:$A$15,0)),2)</f>
        <v>0.9</v>
      </c>
      <c r="V1445" s="4">
        <f>ROUND(SQRT((((E1445-Hilfswerte!$B$20)/Hilfswerte!$B$21)-Hilfswerte!$B$28)^2+(((F1445-Hilfswerte!$B$22)/Hilfswerte!$B$23)-Hilfswerte!$B$29)^2+(((G1445-Hilfswerte!$B$24)/Hilfswerte!$B$25)-Hilfswerte!$B$30)^2),3)</f>
        <v>0.59699999999999998</v>
      </c>
      <c r="W1445" s="4">
        <f>ROUND(E1445*Hilfswerte!$B$31,0)</f>
        <v>25899</v>
      </c>
      <c r="X1445" s="4">
        <f t="shared" si="182"/>
        <v>25899</v>
      </c>
      <c r="Y1445" s="4" t="str">
        <f>IF(T1445="A - Top-Kunde","bereits Top-Kunde",IF(AND(V1445&lt;=Hilfswerte!$B$34,H1445&lt;0.5*W1445),"Hoch",IF(AND(V1445&lt;=Hilfswerte!$B$35,H1445&lt;0.7*W1445),"Mittel","Niedrig")))</f>
        <v>Hoch</v>
      </c>
      <c r="Z1445" s="4">
        <f t="shared" si="183"/>
        <v>48.2</v>
      </c>
      <c r="AA1445" s="4" t="str">
        <f>IF(J1445&gt;365,"Bereits abgewandert (Segment D)",IF(Z1445&gt;=Hilfswerte!$B$38,"Rot - akut gefaehrdet",IF(Z1445&gt;=Hilfswerte!$B$39,"Gelb - beobachten","Gruen - stabil")))</f>
        <v>Bereits abgewandert (Segment D)</v>
      </c>
    </row>
    <row r="1446" spans="1:27" ht="15" customHeight="1" x14ac:dyDescent="0.25">
      <c r="A1446" s="4" t="s">
        <v>1792</v>
      </c>
      <c r="B1446" s="4" t="s">
        <v>1157</v>
      </c>
      <c r="C1446" s="4" t="s">
        <v>51</v>
      </c>
      <c r="D1446" s="4" t="s">
        <v>30</v>
      </c>
      <c r="E1446" s="4">
        <v>81</v>
      </c>
      <c r="F1446" s="5">
        <v>17.7</v>
      </c>
      <c r="G1446" s="5">
        <v>7</v>
      </c>
      <c r="H1446" s="6">
        <v>5880</v>
      </c>
      <c r="I1446" s="4">
        <v>3</v>
      </c>
      <c r="J1446" s="4">
        <v>118</v>
      </c>
      <c r="K1446" s="4">
        <v>0</v>
      </c>
      <c r="L1446" s="4">
        <v>-4</v>
      </c>
      <c r="M1446" s="4">
        <v>5</v>
      </c>
      <c r="N1446" s="5">
        <v>19</v>
      </c>
      <c r="O1446" s="7">
        <f t="shared" si="176"/>
        <v>3</v>
      </c>
      <c r="P1446" s="7">
        <f t="shared" si="177"/>
        <v>3</v>
      </c>
      <c r="Q1446" s="7">
        <f t="shared" si="178"/>
        <v>4</v>
      </c>
      <c r="R1446" s="7">
        <f t="shared" si="179"/>
        <v>10</v>
      </c>
      <c r="S1446" s="8">
        <f t="shared" si="180"/>
        <v>109.5</v>
      </c>
      <c r="T1446" s="7" t="str">
        <f t="shared" si="181"/>
        <v>B - Kernkunde</v>
      </c>
      <c r="U1446" s="4">
        <f>ROUND(((E1446-Hilfswerte!$B$20)/Hilfswerte!$B$21)+((F1446-Hilfswerte!$B$22)/Hilfswerte!$B$23)+((G1446-Hilfswerte!$B$24)/Hilfswerte!$B$25)+0.1*INDEX(Hilfswerte!$B$4:$B$15,MATCH(C1446,Hilfswerte!$A$4:$A$15,0)),2)</f>
        <v>-0.51</v>
      </c>
      <c r="V1446" s="4">
        <f>ROUND(SQRT((((E1446-Hilfswerte!$B$20)/Hilfswerte!$B$21)-Hilfswerte!$B$28)^2+(((F1446-Hilfswerte!$B$22)/Hilfswerte!$B$23)-Hilfswerte!$B$29)^2+(((G1446-Hilfswerte!$B$24)/Hilfswerte!$B$25)-Hilfswerte!$B$30)^2),3)</f>
        <v>0.84399999999999997</v>
      </c>
      <c r="W1446" s="4">
        <f>ROUND(E1446*Hilfswerte!$B$31,0)</f>
        <v>16649</v>
      </c>
      <c r="X1446" s="4">
        <f t="shared" si="182"/>
        <v>10769</v>
      </c>
      <c r="Y1446" s="4" t="str">
        <f>IF(T1446="A - Top-Kunde","bereits Top-Kunde",IF(AND(V1446&lt;=Hilfswerte!$B$34,H1446&lt;0.5*W1446),"Hoch",IF(AND(V1446&lt;=Hilfswerte!$B$35,H1446&lt;0.7*W1446),"Mittel","Niedrig")))</f>
        <v>Mittel</v>
      </c>
      <c r="Z1446" s="4">
        <f t="shared" si="183"/>
        <v>5.9</v>
      </c>
      <c r="AA1446" s="4" t="str">
        <f>IF(J1446&gt;365,"Bereits abgewandert (Segment D)",IF(Z1446&gt;=Hilfswerte!$B$38,"Rot - akut gefaehrdet",IF(Z1446&gt;=Hilfswerte!$B$39,"Gelb - beobachten","Gruen - stabil")))</f>
        <v>Gruen - stabil</v>
      </c>
    </row>
    <row r="1447" spans="1:27" ht="15" customHeight="1" x14ac:dyDescent="0.25">
      <c r="A1447" s="4" t="s">
        <v>1793</v>
      </c>
      <c r="B1447" s="4" t="s">
        <v>105</v>
      </c>
      <c r="C1447" s="4" t="s">
        <v>33</v>
      </c>
      <c r="D1447" s="4" t="s">
        <v>48</v>
      </c>
      <c r="E1447" s="4">
        <v>79</v>
      </c>
      <c r="F1447" s="5">
        <v>23.4</v>
      </c>
      <c r="G1447" s="5">
        <v>17.600000000000001</v>
      </c>
      <c r="H1447" s="6">
        <v>1290</v>
      </c>
      <c r="I1447" s="4">
        <v>2</v>
      </c>
      <c r="J1447" s="4">
        <v>7</v>
      </c>
      <c r="K1447" s="4">
        <v>0</v>
      </c>
      <c r="L1447" s="4">
        <v>4</v>
      </c>
      <c r="M1447" s="4">
        <v>2</v>
      </c>
      <c r="N1447" s="5">
        <v>-9.5</v>
      </c>
      <c r="O1447" s="7">
        <f t="shared" si="176"/>
        <v>5</v>
      </c>
      <c r="P1447" s="7">
        <f t="shared" si="177"/>
        <v>2</v>
      </c>
      <c r="Q1447" s="7">
        <f t="shared" si="178"/>
        <v>3</v>
      </c>
      <c r="R1447" s="7">
        <f t="shared" si="179"/>
        <v>10</v>
      </c>
      <c r="S1447" s="8">
        <f t="shared" si="180"/>
        <v>94.1</v>
      </c>
      <c r="T1447" s="7" t="str">
        <f t="shared" si="181"/>
        <v>C - Entwicklungspotenzial</v>
      </c>
      <c r="U1447" s="4">
        <f>ROUND(((E1447-Hilfswerte!$B$20)/Hilfswerte!$B$21)+((F1447-Hilfswerte!$B$22)/Hilfswerte!$B$23)+((G1447-Hilfswerte!$B$24)/Hilfswerte!$B$25)+0.1*INDEX(Hilfswerte!$B$4:$B$15,MATCH(C1447,Hilfswerte!$A$4:$A$15,0)),2)</f>
        <v>0.94</v>
      </c>
      <c r="V1447" s="4">
        <f>ROUND(SQRT((((E1447-Hilfswerte!$B$20)/Hilfswerte!$B$21)-Hilfswerte!$B$28)^2+(((F1447-Hilfswerte!$B$22)/Hilfswerte!$B$23)-Hilfswerte!$B$29)^2+(((G1447-Hilfswerte!$B$24)/Hilfswerte!$B$25)-Hilfswerte!$B$30)^2),3)</f>
        <v>1.1120000000000001</v>
      </c>
      <c r="W1447" s="4">
        <f>ROUND(E1447*Hilfswerte!$B$31,0)</f>
        <v>16238</v>
      </c>
      <c r="X1447" s="4">
        <f t="shared" si="182"/>
        <v>14948</v>
      </c>
      <c r="Y1447" s="4" t="str">
        <f>IF(T1447="A - Top-Kunde","bereits Top-Kunde",IF(AND(V1447&lt;=Hilfswerte!$B$34,H1447&lt;0.5*W1447),"Hoch",IF(AND(V1447&lt;=Hilfswerte!$B$35,H1447&lt;0.7*W1447),"Mittel","Niedrig")))</f>
        <v>Mittel</v>
      </c>
      <c r="Z1447" s="4">
        <f t="shared" si="183"/>
        <v>5</v>
      </c>
      <c r="AA1447" s="4" t="str">
        <f>IF(J1447&gt;365,"Bereits abgewandert (Segment D)",IF(Z1447&gt;=Hilfswerte!$B$38,"Rot - akut gefaehrdet",IF(Z1447&gt;=Hilfswerte!$B$39,"Gelb - beobachten","Gruen - stabil")))</f>
        <v>Gruen - stabil</v>
      </c>
    </row>
    <row r="1448" spans="1:27" ht="15" customHeight="1" x14ac:dyDescent="0.25">
      <c r="A1448" s="4" t="s">
        <v>1794</v>
      </c>
      <c r="B1448" s="4" t="s">
        <v>743</v>
      </c>
      <c r="C1448" s="4" t="s">
        <v>84</v>
      </c>
      <c r="D1448" s="4" t="s">
        <v>93</v>
      </c>
      <c r="E1448" s="4">
        <v>78</v>
      </c>
      <c r="F1448" s="5">
        <v>14.5</v>
      </c>
      <c r="G1448" s="5">
        <v>17.2</v>
      </c>
      <c r="H1448" s="6">
        <v>13100</v>
      </c>
      <c r="I1448" s="4">
        <v>6</v>
      </c>
      <c r="J1448" s="4">
        <v>17</v>
      </c>
      <c r="K1448" s="4">
        <v>2</v>
      </c>
      <c r="L1448" s="4">
        <v>2</v>
      </c>
      <c r="M1448" s="4">
        <v>3</v>
      </c>
      <c r="N1448" s="5">
        <v>-27.9</v>
      </c>
      <c r="O1448" s="7">
        <f t="shared" si="176"/>
        <v>5</v>
      </c>
      <c r="P1448" s="7">
        <f t="shared" si="177"/>
        <v>5</v>
      </c>
      <c r="Q1448" s="7">
        <f t="shared" si="178"/>
        <v>5</v>
      </c>
      <c r="R1448" s="7">
        <f t="shared" si="179"/>
        <v>15</v>
      </c>
      <c r="S1448" s="8">
        <f t="shared" si="180"/>
        <v>123.5</v>
      </c>
      <c r="T1448" s="7" t="str">
        <f t="shared" si="181"/>
        <v>B - Kernkunde</v>
      </c>
      <c r="U1448" s="4">
        <f>ROUND(((E1448-Hilfswerte!$B$20)/Hilfswerte!$B$21)+((F1448-Hilfswerte!$B$22)/Hilfswerte!$B$23)+((G1448-Hilfswerte!$B$24)/Hilfswerte!$B$25)+0.1*INDEX(Hilfswerte!$B$4:$B$15,MATCH(C1448,Hilfswerte!$A$4:$A$15,0)),2)</f>
        <v>0.69</v>
      </c>
      <c r="V1448" s="4">
        <f>ROUND(SQRT((((E1448-Hilfswerte!$B$20)/Hilfswerte!$B$21)-Hilfswerte!$B$28)^2+(((F1448-Hilfswerte!$B$22)/Hilfswerte!$B$23)-Hilfswerte!$B$29)^2+(((G1448-Hilfswerte!$B$24)/Hilfswerte!$B$25)-Hilfswerte!$B$30)^2),3)</f>
        <v>1.107</v>
      </c>
      <c r="W1448" s="4">
        <f>ROUND(E1448*Hilfswerte!$B$31,0)</f>
        <v>16033</v>
      </c>
      <c r="X1448" s="4">
        <f t="shared" si="182"/>
        <v>2933</v>
      </c>
      <c r="Y1448" s="4" t="str">
        <f>IF(T1448="A - Top-Kunde","bereits Top-Kunde",IF(AND(V1448&lt;=Hilfswerte!$B$34,H1448&lt;0.5*W1448),"Hoch",IF(AND(V1448&lt;=Hilfswerte!$B$35,H1448&lt;0.7*W1448),"Mittel","Niedrig")))</f>
        <v>Niedrig</v>
      </c>
      <c r="Z1448" s="4">
        <f t="shared" si="183"/>
        <v>18.399999999999999</v>
      </c>
      <c r="AA1448" s="4" t="str">
        <f>IF(J1448&gt;365,"Bereits abgewandert (Segment D)",IF(Z1448&gt;=Hilfswerte!$B$38,"Rot - akut gefaehrdet",IF(Z1448&gt;=Hilfswerte!$B$39,"Gelb - beobachten","Gruen - stabil")))</f>
        <v>Gelb - beobachten</v>
      </c>
    </row>
    <row r="1449" spans="1:27" ht="15" customHeight="1" x14ac:dyDescent="0.25">
      <c r="A1449" s="4" t="s">
        <v>1795</v>
      </c>
      <c r="B1449" s="4" t="s">
        <v>249</v>
      </c>
      <c r="C1449" s="4" t="s">
        <v>51</v>
      </c>
      <c r="D1449" s="4" t="s">
        <v>106</v>
      </c>
      <c r="E1449" s="4">
        <v>5</v>
      </c>
      <c r="F1449" s="5">
        <v>0.9</v>
      </c>
      <c r="G1449" s="5">
        <v>5.3</v>
      </c>
      <c r="H1449" s="6">
        <v>280</v>
      </c>
      <c r="I1449" s="4">
        <v>2</v>
      </c>
      <c r="J1449" s="4">
        <v>163</v>
      </c>
      <c r="K1449" s="4">
        <v>0</v>
      </c>
      <c r="L1449" s="4">
        <v>10</v>
      </c>
      <c r="M1449" s="4">
        <v>5</v>
      </c>
      <c r="N1449" s="5">
        <v>-16.899999999999999</v>
      </c>
      <c r="O1449" s="7">
        <f t="shared" si="176"/>
        <v>3</v>
      </c>
      <c r="P1449" s="7">
        <f t="shared" si="177"/>
        <v>2</v>
      </c>
      <c r="Q1449" s="7">
        <f t="shared" si="178"/>
        <v>2</v>
      </c>
      <c r="R1449" s="7">
        <f t="shared" si="179"/>
        <v>7</v>
      </c>
      <c r="S1449" s="8">
        <f t="shared" si="180"/>
        <v>58.6</v>
      </c>
      <c r="T1449" s="7" t="str">
        <f t="shared" si="181"/>
        <v>C - Entwicklungspotenzial</v>
      </c>
      <c r="U1449" s="4">
        <f>ROUND(((E1449-Hilfswerte!$B$20)/Hilfswerte!$B$21)+((F1449-Hilfswerte!$B$22)/Hilfswerte!$B$23)+((G1449-Hilfswerte!$B$24)/Hilfswerte!$B$25)+0.1*INDEX(Hilfswerte!$B$4:$B$15,MATCH(C1449,Hilfswerte!$A$4:$A$15,0)),2)</f>
        <v>-1.41</v>
      </c>
      <c r="V1449" s="4">
        <f>ROUND(SQRT((((E1449-Hilfswerte!$B$20)/Hilfswerte!$B$21)-Hilfswerte!$B$28)^2+(((F1449-Hilfswerte!$B$22)/Hilfswerte!$B$23)-Hilfswerte!$B$29)^2+(((G1449-Hilfswerte!$B$24)/Hilfswerte!$B$25)-Hilfswerte!$B$30)^2),3)</f>
        <v>1.3420000000000001</v>
      </c>
      <c r="W1449" s="4">
        <f>ROUND(E1449*Hilfswerte!$B$31,0)</f>
        <v>1028</v>
      </c>
      <c r="X1449" s="4">
        <f t="shared" si="182"/>
        <v>748</v>
      </c>
      <c r="Y1449" s="4" t="str">
        <f>IF(T1449="A - Top-Kunde","bereits Top-Kunde",IF(AND(V1449&lt;=Hilfswerte!$B$34,H1449&lt;0.5*W1449),"Hoch",IF(AND(V1449&lt;=Hilfswerte!$B$35,H1449&lt;0.7*W1449),"Mittel","Niedrig")))</f>
        <v>Niedrig</v>
      </c>
      <c r="Z1449" s="4">
        <f t="shared" si="183"/>
        <v>16.899999999999999</v>
      </c>
      <c r="AA1449" s="4" t="str">
        <f>IF(J1449&gt;365,"Bereits abgewandert (Segment D)",IF(Z1449&gt;=Hilfswerte!$B$38,"Rot - akut gefaehrdet",IF(Z1449&gt;=Hilfswerte!$B$39,"Gelb - beobachten","Gruen - stabil")))</f>
        <v>Gelb - beobachten</v>
      </c>
    </row>
    <row r="1450" spans="1:27" ht="15" customHeight="1" x14ac:dyDescent="0.25">
      <c r="A1450" s="4" t="s">
        <v>1796</v>
      </c>
      <c r="B1450" s="4" t="s">
        <v>527</v>
      </c>
      <c r="C1450" s="4" t="s">
        <v>59</v>
      </c>
      <c r="D1450" s="4" t="s">
        <v>93</v>
      </c>
      <c r="E1450" s="4">
        <v>271</v>
      </c>
      <c r="F1450" s="5">
        <v>32.6</v>
      </c>
      <c r="G1450" s="5">
        <v>16.3</v>
      </c>
      <c r="H1450" s="6">
        <v>12730</v>
      </c>
      <c r="I1450" s="4">
        <v>3</v>
      </c>
      <c r="J1450" s="4">
        <v>220</v>
      </c>
      <c r="K1450" s="4">
        <v>1</v>
      </c>
      <c r="L1450" s="4">
        <v>9</v>
      </c>
      <c r="M1450" s="4">
        <v>6</v>
      </c>
      <c r="N1450" s="5">
        <v>19.100000000000001</v>
      </c>
      <c r="O1450" s="7">
        <f t="shared" si="176"/>
        <v>2</v>
      </c>
      <c r="P1450" s="7">
        <f t="shared" si="177"/>
        <v>3</v>
      </c>
      <c r="Q1450" s="7">
        <f t="shared" si="178"/>
        <v>5</v>
      </c>
      <c r="R1450" s="7">
        <f t="shared" si="179"/>
        <v>10</v>
      </c>
      <c r="S1450" s="8">
        <f t="shared" si="180"/>
        <v>100.9</v>
      </c>
      <c r="T1450" s="7" t="str">
        <f t="shared" si="181"/>
        <v>C - Entwicklungspotenzial</v>
      </c>
      <c r="U1450" s="4">
        <f>ROUND(((E1450-Hilfswerte!$B$20)/Hilfswerte!$B$21)+((F1450-Hilfswerte!$B$22)/Hilfswerte!$B$23)+((G1450-Hilfswerte!$B$24)/Hilfswerte!$B$25)+0.1*INDEX(Hilfswerte!$B$4:$B$15,MATCH(C1450,Hilfswerte!$A$4:$A$15,0)),2)</f>
        <v>1.62</v>
      </c>
      <c r="V1450" s="4">
        <f>ROUND(SQRT((((E1450-Hilfswerte!$B$20)/Hilfswerte!$B$21)-Hilfswerte!$B$28)^2+(((F1450-Hilfswerte!$B$22)/Hilfswerte!$B$23)-Hilfswerte!$B$29)^2+(((G1450-Hilfswerte!$B$24)/Hilfswerte!$B$25)-Hilfswerte!$B$30)^2),3)</f>
        <v>0.92700000000000005</v>
      </c>
      <c r="W1450" s="4">
        <f>ROUND(E1450*Hilfswerte!$B$31,0)</f>
        <v>55703</v>
      </c>
      <c r="X1450" s="4">
        <f t="shared" si="182"/>
        <v>42973</v>
      </c>
      <c r="Y1450" s="4" t="str">
        <f>IF(T1450="A - Top-Kunde","bereits Top-Kunde",IF(AND(V1450&lt;=Hilfswerte!$B$34,H1450&lt;0.5*W1450),"Hoch",IF(AND(V1450&lt;=Hilfswerte!$B$35,H1450&lt;0.7*W1450),"Mittel","Niedrig")))</f>
        <v>Mittel</v>
      </c>
      <c r="Z1450" s="4">
        <f t="shared" si="183"/>
        <v>15.8</v>
      </c>
      <c r="AA1450" s="4" t="str">
        <f>IF(J1450&gt;365,"Bereits abgewandert (Segment D)",IF(Z1450&gt;=Hilfswerte!$B$38,"Rot - akut gefaehrdet",IF(Z1450&gt;=Hilfswerte!$B$39,"Gelb - beobachten","Gruen - stabil")))</f>
        <v>Gelb - beobachten</v>
      </c>
    </row>
    <row r="1451" spans="1:27" ht="15" customHeight="1" x14ac:dyDescent="0.25">
      <c r="A1451" s="4" t="s">
        <v>1797</v>
      </c>
      <c r="B1451" s="4" t="s">
        <v>238</v>
      </c>
      <c r="C1451" s="4" t="s">
        <v>59</v>
      </c>
      <c r="D1451" s="4" t="s">
        <v>30</v>
      </c>
      <c r="E1451" s="4">
        <v>990</v>
      </c>
      <c r="F1451" s="5">
        <v>355.8</v>
      </c>
      <c r="G1451" s="5">
        <v>2.1</v>
      </c>
      <c r="H1451" s="6">
        <v>29740</v>
      </c>
      <c r="I1451" s="4">
        <v>2</v>
      </c>
      <c r="J1451" s="4">
        <v>322</v>
      </c>
      <c r="K1451" s="4">
        <v>0</v>
      </c>
      <c r="L1451" s="4">
        <v>14</v>
      </c>
      <c r="M1451" s="4">
        <v>5</v>
      </c>
      <c r="N1451" s="5">
        <v>13.2</v>
      </c>
      <c r="O1451" s="7">
        <f t="shared" si="176"/>
        <v>2</v>
      </c>
      <c r="P1451" s="7">
        <f t="shared" si="177"/>
        <v>2</v>
      </c>
      <c r="Q1451" s="7">
        <f t="shared" si="178"/>
        <v>5</v>
      </c>
      <c r="R1451" s="7">
        <f t="shared" si="179"/>
        <v>9</v>
      </c>
      <c r="S1451" s="8">
        <f t="shared" si="180"/>
        <v>92.4</v>
      </c>
      <c r="T1451" s="7" t="str">
        <f t="shared" si="181"/>
        <v>C - Entwicklungspotenzial</v>
      </c>
      <c r="U1451" s="4">
        <f>ROUND(((E1451-Hilfswerte!$B$20)/Hilfswerte!$B$21)+((F1451-Hilfswerte!$B$22)/Hilfswerte!$B$23)+((G1451-Hilfswerte!$B$24)/Hilfswerte!$B$25)+0.1*INDEX(Hilfswerte!$B$4:$B$15,MATCH(C1451,Hilfswerte!$A$4:$A$15,0)),2)</f>
        <v>8.27</v>
      </c>
      <c r="V1451" s="4">
        <f>ROUND(SQRT((((E1451-Hilfswerte!$B$20)/Hilfswerte!$B$21)-Hilfswerte!$B$28)^2+(((F1451-Hilfswerte!$B$22)/Hilfswerte!$B$23)-Hilfswerte!$B$29)^2+(((G1451-Hilfswerte!$B$24)/Hilfswerte!$B$25)-Hilfswerte!$B$30)^2),3)</f>
        <v>6.8879999999999999</v>
      </c>
      <c r="W1451" s="4">
        <f>ROUND(E1451*Hilfswerte!$B$31,0)</f>
        <v>203491</v>
      </c>
      <c r="X1451" s="4">
        <f t="shared" si="182"/>
        <v>173751</v>
      </c>
      <c r="Y1451" s="4" t="str">
        <f>IF(T1451="A - Top-Kunde","bereits Top-Kunde",IF(AND(V1451&lt;=Hilfswerte!$B$34,H1451&lt;0.5*W1451),"Hoch",IF(AND(V1451&lt;=Hilfswerte!$B$35,H1451&lt;0.7*W1451),"Mittel","Niedrig")))</f>
        <v>Niedrig</v>
      </c>
      <c r="Z1451" s="4">
        <f t="shared" si="183"/>
        <v>18.899999999999999</v>
      </c>
      <c r="AA1451" s="4" t="str">
        <f>IF(J1451&gt;365,"Bereits abgewandert (Segment D)",IF(Z1451&gt;=Hilfswerte!$B$38,"Rot - akut gefaehrdet",IF(Z1451&gt;=Hilfswerte!$B$39,"Gelb - beobachten","Gruen - stabil")))</f>
        <v>Gelb - beobachten</v>
      </c>
    </row>
    <row r="1452" spans="1:27" ht="15" customHeight="1" x14ac:dyDescent="0.25">
      <c r="A1452" s="4" t="s">
        <v>1798</v>
      </c>
      <c r="B1452" s="4" t="s">
        <v>1002</v>
      </c>
      <c r="C1452" s="4" t="s">
        <v>84</v>
      </c>
      <c r="D1452" s="4" t="s">
        <v>56</v>
      </c>
      <c r="E1452" s="4">
        <v>60</v>
      </c>
      <c r="F1452" s="5">
        <v>9.6999999999999993</v>
      </c>
      <c r="G1452" s="5">
        <v>14.1</v>
      </c>
      <c r="H1452" s="6">
        <v>12370</v>
      </c>
      <c r="I1452" s="4">
        <v>5</v>
      </c>
      <c r="J1452" s="4">
        <v>25</v>
      </c>
      <c r="K1452" s="4">
        <v>0</v>
      </c>
      <c r="L1452" s="4">
        <v>16</v>
      </c>
      <c r="M1452" s="4">
        <v>2</v>
      </c>
      <c r="N1452" s="5">
        <v>14.1</v>
      </c>
      <c r="O1452" s="7">
        <f t="shared" si="176"/>
        <v>5</v>
      </c>
      <c r="P1452" s="7">
        <f t="shared" si="177"/>
        <v>5</v>
      </c>
      <c r="Q1452" s="7">
        <f t="shared" si="178"/>
        <v>5</v>
      </c>
      <c r="R1452" s="7">
        <f t="shared" si="179"/>
        <v>15</v>
      </c>
      <c r="S1452" s="8">
        <f t="shared" si="180"/>
        <v>152.30000000000001</v>
      </c>
      <c r="T1452" s="7" t="str">
        <f t="shared" si="181"/>
        <v>A - Top-Kunde</v>
      </c>
      <c r="U1452" s="4">
        <f>ROUND(((E1452-Hilfswerte!$B$20)/Hilfswerte!$B$21)+((F1452-Hilfswerte!$B$22)/Hilfswerte!$B$23)+((G1452-Hilfswerte!$B$24)/Hilfswerte!$B$25)+0.1*INDEX(Hilfswerte!$B$4:$B$15,MATCH(C1452,Hilfswerte!$A$4:$A$15,0)),2)</f>
        <v>0.03</v>
      </c>
      <c r="V1452" s="4">
        <f>ROUND(SQRT((((E1452-Hilfswerte!$B$20)/Hilfswerte!$B$21)-Hilfswerte!$B$28)^2+(((F1452-Hilfswerte!$B$22)/Hilfswerte!$B$23)-Hilfswerte!$B$29)^2+(((G1452-Hilfswerte!$B$24)/Hilfswerte!$B$25)-Hilfswerte!$B$30)^2),3)</f>
        <v>0.82199999999999995</v>
      </c>
      <c r="W1452" s="4">
        <f>ROUND(E1452*Hilfswerte!$B$31,0)</f>
        <v>12333</v>
      </c>
      <c r="X1452" s="4">
        <f t="shared" si="182"/>
        <v>0</v>
      </c>
      <c r="Y1452" s="4" t="str">
        <f>IF(T1452="A - Top-Kunde","bereits Top-Kunde",IF(AND(V1452&lt;=Hilfswerte!$B$34,H1452&lt;0.5*W1452),"Hoch",IF(AND(V1452&lt;=Hilfswerte!$B$35,H1452&lt;0.7*W1452),"Mittel","Niedrig")))</f>
        <v>bereits Top-Kunde</v>
      </c>
      <c r="Z1452" s="4">
        <f t="shared" si="183"/>
        <v>4.5</v>
      </c>
      <c r="AA1452" s="4" t="str">
        <f>IF(J1452&gt;365,"Bereits abgewandert (Segment D)",IF(Z1452&gt;=Hilfswerte!$B$38,"Rot - akut gefaehrdet",IF(Z1452&gt;=Hilfswerte!$B$39,"Gelb - beobachten","Gruen - stabil")))</f>
        <v>Gruen - stabil</v>
      </c>
    </row>
    <row r="1453" spans="1:27" ht="15" customHeight="1" x14ac:dyDescent="0.25">
      <c r="A1453" s="4" t="s">
        <v>1799</v>
      </c>
      <c r="B1453" s="4" t="s">
        <v>1037</v>
      </c>
      <c r="C1453" s="4" t="s">
        <v>74</v>
      </c>
      <c r="D1453" s="4" t="s">
        <v>30</v>
      </c>
      <c r="E1453" s="4">
        <v>59</v>
      </c>
      <c r="F1453" s="5">
        <v>24.5</v>
      </c>
      <c r="G1453" s="5">
        <v>8.6999999999999993</v>
      </c>
      <c r="H1453" s="6">
        <v>3040</v>
      </c>
      <c r="I1453" s="4">
        <v>1</v>
      </c>
      <c r="J1453" s="4">
        <v>206</v>
      </c>
      <c r="K1453" s="4">
        <v>0</v>
      </c>
      <c r="L1453" s="4">
        <v>10</v>
      </c>
      <c r="M1453" s="4">
        <v>5</v>
      </c>
      <c r="N1453" s="5">
        <v>24.6</v>
      </c>
      <c r="O1453" s="7">
        <f t="shared" si="176"/>
        <v>2</v>
      </c>
      <c r="P1453" s="7">
        <f t="shared" si="177"/>
        <v>1</v>
      </c>
      <c r="Q1453" s="7">
        <f t="shared" si="178"/>
        <v>4</v>
      </c>
      <c r="R1453" s="7">
        <f t="shared" si="179"/>
        <v>7</v>
      </c>
      <c r="S1453" s="8">
        <f t="shared" si="180"/>
        <v>79.3</v>
      </c>
      <c r="T1453" s="7" t="str">
        <f t="shared" si="181"/>
        <v>C - Entwicklungspotenzial</v>
      </c>
      <c r="U1453" s="4">
        <f>ROUND(((E1453-Hilfswerte!$B$20)/Hilfswerte!$B$21)+((F1453-Hilfswerte!$B$22)/Hilfswerte!$B$23)+((G1453-Hilfswerte!$B$24)/Hilfswerte!$B$25)+0.1*INDEX(Hilfswerte!$B$4:$B$15,MATCH(C1453,Hilfswerte!$A$4:$A$15,0)),2)</f>
        <v>-0.59</v>
      </c>
      <c r="V1453" s="4">
        <f>ROUND(SQRT((((E1453-Hilfswerte!$B$20)/Hilfswerte!$B$21)-Hilfswerte!$B$28)^2+(((F1453-Hilfswerte!$B$22)/Hilfswerte!$B$23)-Hilfswerte!$B$29)^2+(((G1453-Hilfswerte!$B$24)/Hilfswerte!$B$25)-Hilfswerte!$B$30)^2),3)</f>
        <v>0.65500000000000003</v>
      </c>
      <c r="W1453" s="4">
        <f>ROUND(E1453*Hilfswerte!$B$31,0)</f>
        <v>12127</v>
      </c>
      <c r="X1453" s="4">
        <f t="shared" si="182"/>
        <v>9087</v>
      </c>
      <c r="Y1453" s="4" t="str">
        <f>IF(T1453="A - Top-Kunde","bereits Top-Kunde",IF(AND(V1453&lt;=Hilfswerte!$B$34,H1453&lt;0.5*W1453),"Hoch",IF(AND(V1453&lt;=Hilfswerte!$B$35,H1453&lt;0.7*W1453),"Mittel","Niedrig")))</f>
        <v>Hoch</v>
      </c>
      <c r="Z1453" s="4">
        <f t="shared" si="183"/>
        <v>12.3</v>
      </c>
      <c r="AA1453" s="4" t="str">
        <f>IF(J1453&gt;365,"Bereits abgewandert (Segment D)",IF(Z1453&gt;=Hilfswerte!$B$38,"Rot - akut gefaehrdet",IF(Z1453&gt;=Hilfswerte!$B$39,"Gelb - beobachten","Gruen - stabil")))</f>
        <v>Gruen - stabil</v>
      </c>
    </row>
    <row r="1454" spans="1:27" ht="15" customHeight="1" x14ac:dyDescent="0.25">
      <c r="A1454" s="4" t="s">
        <v>1800</v>
      </c>
      <c r="B1454" s="4" t="s">
        <v>312</v>
      </c>
      <c r="C1454" s="4" t="s">
        <v>84</v>
      </c>
      <c r="D1454" s="4" t="s">
        <v>30</v>
      </c>
      <c r="E1454" s="4">
        <v>45</v>
      </c>
      <c r="F1454" s="5">
        <v>5.2</v>
      </c>
      <c r="G1454" s="5">
        <v>21</v>
      </c>
      <c r="H1454" s="6">
        <v>8600</v>
      </c>
      <c r="I1454" s="4">
        <v>7</v>
      </c>
      <c r="J1454" s="4">
        <v>19</v>
      </c>
      <c r="K1454" s="4">
        <v>1</v>
      </c>
      <c r="L1454" s="4">
        <v>-1</v>
      </c>
      <c r="M1454" s="4">
        <v>6</v>
      </c>
      <c r="N1454" s="5">
        <v>-3.8</v>
      </c>
      <c r="O1454" s="7">
        <f t="shared" si="176"/>
        <v>5</v>
      </c>
      <c r="P1454" s="7">
        <f t="shared" si="177"/>
        <v>5</v>
      </c>
      <c r="Q1454" s="7">
        <f t="shared" si="178"/>
        <v>5</v>
      </c>
      <c r="R1454" s="7">
        <f t="shared" si="179"/>
        <v>15</v>
      </c>
      <c r="S1454" s="8">
        <f t="shared" si="180"/>
        <v>142.1</v>
      </c>
      <c r="T1454" s="7" t="str">
        <f t="shared" si="181"/>
        <v>A - Top-Kunde</v>
      </c>
      <c r="U1454" s="4">
        <f>ROUND(((E1454-Hilfswerte!$B$20)/Hilfswerte!$B$21)+((F1454-Hilfswerte!$B$22)/Hilfswerte!$B$23)+((G1454-Hilfswerte!$B$24)/Hilfswerte!$B$25)+0.1*INDEX(Hilfswerte!$B$4:$B$15,MATCH(C1454,Hilfswerte!$A$4:$A$15,0)),2)</f>
        <v>0.98</v>
      </c>
      <c r="V1454" s="4">
        <f>ROUND(SQRT((((E1454-Hilfswerte!$B$20)/Hilfswerte!$B$21)-Hilfswerte!$B$28)^2+(((F1454-Hilfswerte!$B$22)/Hilfswerte!$B$23)-Hilfswerte!$B$29)^2+(((G1454-Hilfswerte!$B$24)/Hilfswerte!$B$25)-Hilfswerte!$B$30)^2),3)</f>
        <v>1.7410000000000001</v>
      </c>
      <c r="W1454" s="4">
        <f>ROUND(E1454*Hilfswerte!$B$31,0)</f>
        <v>9250</v>
      </c>
      <c r="X1454" s="4">
        <f t="shared" si="182"/>
        <v>650</v>
      </c>
      <c r="Y1454" s="4" t="str">
        <f>IF(T1454="A - Top-Kunde","bereits Top-Kunde",IF(AND(V1454&lt;=Hilfswerte!$B$34,H1454&lt;0.5*W1454),"Hoch",IF(AND(V1454&lt;=Hilfswerte!$B$35,H1454&lt;0.7*W1454),"Mittel","Niedrig")))</f>
        <v>bereits Top-Kunde</v>
      </c>
      <c r="Z1454" s="4">
        <f t="shared" si="183"/>
        <v>5.5</v>
      </c>
      <c r="AA1454" s="4" t="str">
        <f>IF(J1454&gt;365,"Bereits abgewandert (Segment D)",IF(Z1454&gt;=Hilfswerte!$B$38,"Rot - akut gefaehrdet",IF(Z1454&gt;=Hilfswerte!$B$39,"Gelb - beobachten","Gruen - stabil")))</f>
        <v>Gruen - stabil</v>
      </c>
    </row>
    <row r="1455" spans="1:27" ht="15" customHeight="1" x14ac:dyDescent="0.25">
      <c r="A1455" s="4" t="s">
        <v>1801</v>
      </c>
      <c r="B1455" s="4" t="s">
        <v>188</v>
      </c>
      <c r="C1455" s="4" t="s">
        <v>89</v>
      </c>
      <c r="D1455" s="4" t="s">
        <v>30</v>
      </c>
      <c r="E1455" s="4">
        <v>71</v>
      </c>
      <c r="F1455" s="5">
        <v>21.4</v>
      </c>
      <c r="G1455" s="5">
        <v>3.9</v>
      </c>
      <c r="H1455" s="6">
        <v>1130</v>
      </c>
      <c r="I1455" s="4">
        <v>1</v>
      </c>
      <c r="J1455" s="4">
        <v>158</v>
      </c>
      <c r="K1455" s="4">
        <v>0</v>
      </c>
      <c r="L1455" s="4">
        <v>-5</v>
      </c>
      <c r="M1455" s="4">
        <v>3</v>
      </c>
      <c r="N1455" s="5">
        <v>-3.7</v>
      </c>
      <c r="O1455" s="7">
        <f t="shared" si="176"/>
        <v>3</v>
      </c>
      <c r="P1455" s="7">
        <f t="shared" si="177"/>
        <v>1</v>
      </c>
      <c r="Q1455" s="7">
        <f t="shared" si="178"/>
        <v>3</v>
      </c>
      <c r="R1455" s="7">
        <f t="shared" si="179"/>
        <v>7</v>
      </c>
      <c r="S1455" s="8">
        <f t="shared" si="180"/>
        <v>68.2</v>
      </c>
      <c r="T1455" s="7" t="str">
        <f t="shared" si="181"/>
        <v>C - Entwicklungspotenzial</v>
      </c>
      <c r="U1455" s="4">
        <f>ROUND(((E1455-Hilfswerte!$B$20)/Hilfswerte!$B$21)+((F1455-Hilfswerte!$B$22)/Hilfswerte!$B$23)+((G1455-Hilfswerte!$B$24)/Hilfswerte!$B$25)+0.1*INDEX(Hilfswerte!$B$4:$B$15,MATCH(C1455,Hilfswerte!$A$4:$A$15,0)),2)</f>
        <v>-1.04</v>
      </c>
      <c r="V1455" s="4">
        <f>ROUND(SQRT((((E1455-Hilfswerte!$B$20)/Hilfswerte!$B$21)-Hilfswerte!$B$28)^2+(((F1455-Hilfswerte!$B$22)/Hilfswerte!$B$23)-Hilfswerte!$B$29)^2+(((G1455-Hilfswerte!$B$24)/Hilfswerte!$B$25)-Hilfswerte!$B$30)^2),3)</f>
        <v>1.266</v>
      </c>
      <c r="W1455" s="4">
        <f>ROUND(E1455*Hilfswerte!$B$31,0)</f>
        <v>14594</v>
      </c>
      <c r="X1455" s="4">
        <f t="shared" si="182"/>
        <v>13464</v>
      </c>
      <c r="Y1455" s="4" t="str">
        <f>IF(T1455="A - Top-Kunde","bereits Top-Kunde",IF(AND(V1455&lt;=Hilfswerte!$B$34,H1455&lt;0.5*W1455),"Hoch",IF(AND(V1455&lt;=Hilfswerte!$B$35,H1455&lt;0.7*W1455),"Mittel","Niedrig")))</f>
        <v>Niedrig</v>
      </c>
      <c r="Z1455" s="4">
        <f t="shared" si="183"/>
        <v>9.4</v>
      </c>
      <c r="AA1455" s="4" t="str">
        <f>IF(J1455&gt;365,"Bereits abgewandert (Segment D)",IF(Z1455&gt;=Hilfswerte!$B$38,"Rot - akut gefaehrdet",IF(Z1455&gt;=Hilfswerte!$B$39,"Gelb - beobachten","Gruen - stabil")))</f>
        <v>Gruen - stabil</v>
      </c>
    </row>
    <row r="1456" spans="1:27" ht="15" customHeight="1" x14ac:dyDescent="0.25">
      <c r="A1456" s="4" t="s">
        <v>1802</v>
      </c>
      <c r="B1456" s="4" t="s">
        <v>410</v>
      </c>
      <c r="C1456" s="4" t="s">
        <v>51</v>
      </c>
      <c r="D1456" s="4" t="s">
        <v>30</v>
      </c>
      <c r="E1456" s="4">
        <v>42</v>
      </c>
      <c r="F1456" s="5">
        <v>7.9</v>
      </c>
      <c r="G1456" s="5">
        <v>0.8</v>
      </c>
      <c r="H1456" s="6">
        <v>3270</v>
      </c>
      <c r="I1456" s="4">
        <v>2</v>
      </c>
      <c r="J1456" s="4">
        <v>78</v>
      </c>
      <c r="K1456" s="4">
        <v>1</v>
      </c>
      <c r="L1456" s="4">
        <v>14</v>
      </c>
      <c r="M1456" s="4">
        <v>4</v>
      </c>
      <c r="N1456" s="5">
        <v>-4.5</v>
      </c>
      <c r="O1456" s="7">
        <f t="shared" si="176"/>
        <v>4</v>
      </c>
      <c r="P1456" s="7">
        <f t="shared" si="177"/>
        <v>2</v>
      </c>
      <c r="Q1456" s="7">
        <f t="shared" si="178"/>
        <v>4</v>
      </c>
      <c r="R1456" s="7">
        <f t="shared" si="179"/>
        <v>10</v>
      </c>
      <c r="S1456" s="8">
        <f t="shared" si="180"/>
        <v>87.6</v>
      </c>
      <c r="T1456" s="7" t="str">
        <f t="shared" si="181"/>
        <v>C - Entwicklungspotenzial</v>
      </c>
      <c r="U1456" s="4">
        <f>ROUND(((E1456-Hilfswerte!$B$20)/Hilfswerte!$B$21)+((F1456-Hilfswerte!$B$22)/Hilfswerte!$B$23)+((G1456-Hilfswerte!$B$24)/Hilfswerte!$B$25)+0.1*INDEX(Hilfswerte!$B$4:$B$15,MATCH(C1456,Hilfswerte!$A$4:$A$15,0)),2)</f>
        <v>-1.84</v>
      </c>
      <c r="V1456" s="4">
        <f>ROUND(SQRT((((E1456-Hilfswerte!$B$20)/Hilfswerte!$B$21)-Hilfswerte!$B$28)^2+(((F1456-Hilfswerte!$B$22)/Hilfswerte!$B$23)-Hilfswerte!$B$29)^2+(((G1456-Hilfswerte!$B$24)/Hilfswerte!$B$25)-Hilfswerte!$B$30)^2),3)</f>
        <v>1.819</v>
      </c>
      <c r="W1456" s="4">
        <f>ROUND(E1456*Hilfswerte!$B$31,0)</f>
        <v>8633</v>
      </c>
      <c r="X1456" s="4">
        <f t="shared" si="182"/>
        <v>5363</v>
      </c>
      <c r="Y1456" s="4" t="str">
        <f>IF(T1456="A - Top-Kunde","bereits Top-Kunde",IF(AND(V1456&lt;=Hilfswerte!$B$34,H1456&lt;0.5*W1456),"Hoch",IF(AND(V1456&lt;=Hilfswerte!$B$35,H1456&lt;0.7*W1456),"Mittel","Niedrig")))</f>
        <v>Niedrig</v>
      </c>
      <c r="Z1456" s="4">
        <f t="shared" si="183"/>
        <v>11.5</v>
      </c>
      <c r="AA1456" s="4" t="str">
        <f>IF(J1456&gt;365,"Bereits abgewandert (Segment D)",IF(Z1456&gt;=Hilfswerte!$B$38,"Rot - akut gefaehrdet",IF(Z1456&gt;=Hilfswerte!$B$39,"Gelb - beobachten","Gruen - stabil")))</f>
        <v>Gruen - stabil</v>
      </c>
    </row>
    <row r="1457" spans="1:27" ht="15" customHeight="1" x14ac:dyDescent="0.25">
      <c r="A1457" s="4" t="s">
        <v>1803</v>
      </c>
      <c r="B1457" s="4" t="s">
        <v>970</v>
      </c>
      <c r="C1457" s="4" t="s">
        <v>65</v>
      </c>
      <c r="D1457" s="4" t="s">
        <v>56</v>
      </c>
      <c r="E1457" s="4">
        <v>116</v>
      </c>
      <c r="F1457" s="5">
        <v>17.8</v>
      </c>
      <c r="G1457" s="5">
        <v>3.3</v>
      </c>
      <c r="H1457" s="6">
        <v>2940</v>
      </c>
      <c r="I1457" s="4">
        <v>1</v>
      </c>
      <c r="J1457" s="4">
        <v>285</v>
      </c>
      <c r="K1457" s="4">
        <v>0</v>
      </c>
      <c r="L1457" s="4">
        <v>23</v>
      </c>
      <c r="M1457" s="4">
        <v>3</v>
      </c>
      <c r="N1457" s="5">
        <v>12.2</v>
      </c>
      <c r="O1457" s="7">
        <f t="shared" si="176"/>
        <v>2</v>
      </c>
      <c r="P1457" s="7">
        <f t="shared" si="177"/>
        <v>1</v>
      </c>
      <c r="Q1457" s="7">
        <f t="shared" si="178"/>
        <v>4</v>
      </c>
      <c r="R1457" s="7">
        <f t="shared" si="179"/>
        <v>7</v>
      </c>
      <c r="S1457" s="8">
        <f t="shared" si="180"/>
        <v>69.2</v>
      </c>
      <c r="T1457" s="7" t="str">
        <f t="shared" si="181"/>
        <v>C - Entwicklungspotenzial</v>
      </c>
      <c r="U1457" s="4">
        <f>ROUND(((E1457-Hilfswerte!$B$20)/Hilfswerte!$B$21)+((F1457-Hilfswerte!$B$22)/Hilfswerte!$B$23)+((G1457-Hilfswerte!$B$24)/Hilfswerte!$B$25)+0.1*INDEX(Hilfswerte!$B$4:$B$15,MATCH(C1457,Hilfswerte!$A$4:$A$15,0)),2)</f>
        <v>-1.35</v>
      </c>
      <c r="V1457" s="4">
        <f>ROUND(SQRT((((E1457-Hilfswerte!$B$20)/Hilfswerte!$B$21)-Hilfswerte!$B$28)^2+(((F1457-Hilfswerte!$B$22)/Hilfswerte!$B$23)-Hilfswerte!$B$29)^2+(((G1457-Hilfswerte!$B$24)/Hilfswerte!$B$25)-Hilfswerte!$B$30)^2),3)</f>
        <v>1.325</v>
      </c>
      <c r="W1457" s="4">
        <f>ROUND(E1457*Hilfswerte!$B$31,0)</f>
        <v>23843</v>
      </c>
      <c r="X1457" s="4">
        <f t="shared" si="182"/>
        <v>20903</v>
      </c>
      <c r="Y1457" s="4" t="str">
        <f>IF(T1457="A - Top-Kunde","bereits Top-Kunde",IF(AND(V1457&lt;=Hilfswerte!$B$34,H1457&lt;0.5*W1457),"Hoch",IF(AND(V1457&lt;=Hilfswerte!$B$35,H1457&lt;0.7*W1457),"Mittel","Niedrig")))</f>
        <v>Niedrig</v>
      </c>
      <c r="Z1457" s="4">
        <f t="shared" si="183"/>
        <v>18.899999999999999</v>
      </c>
      <c r="AA1457" s="4" t="str">
        <f>IF(J1457&gt;365,"Bereits abgewandert (Segment D)",IF(Z1457&gt;=Hilfswerte!$B$38,"Rot - akut gefaehrdet",IF(Z1457&gt;=Hilfswerte!$B$39,"Gelb - beobachten","Gruen - stabil")))</f>
        <v>Gelb - beobachten</v>
      </c>
    </row>
    <row r="1458" spans="1:27" ht="15" customHeight="1" x14ac:dyDescent="0.25">
      <c r="A1458" s="4" t="s">
        <v>1804</v>
      </c>
      <c r="B1458" s="4" t="s">
        <v>865</v>
      </c>
      <c r="C1458" s="4" t="s">
        <v>38</v>
      </c>
      <c r="D1458" s="4" t="s">
        <v>30</v>
      </c>
      <c r="E1458" s="4">
        <v>150</v>
      </c>
      <c r="F1458" s="5">
        <v>28.2</v>
      </c>
      <c r="G1458" s="5">
        <v>19.7</v>
      </c>
      <c r="H1458" s="6">
        <v>9210</v>
      </c>
      <c r="I1458" s="4">
        <v>1</v>
      </c>
      <c r="J1458" s="4">
        <v>357</v>
      </c>
      <c r="K1458" s="4">
        <v>0</v>
      </c>
      <c r="L1458" s="4">
        <v>1</v>
      </c>
      <c r="M1458" s="4">
        <v>5</v>
      </c>
      <c r="N1458" s="5">
        <v>-14.3</v>
      </c>
      <c r="O1458" s="7">
        <f t="shared" si="176"/>
        <v>2</v>
      </c>
      <c r="P1458" s="7">
        <f t="shared" si="177"/>
        <v>1</v>
      </c>
      <c r="Q1458" s="7">
        <f t="shared" si="178"/>
        <v>5</v>
      </c>
      <c r="R1458" s="7">
        <f t="shared" si="179"/>
        <v>8</v>
      </c>
      <c r="S1458" s="8">
        <f t="shared" si="180"/>
        <v>72.599999999999994</v>
      </c>
      <c r="T1458" s="7" t="str">
        <f t="shared" si="181"/>
        <v>C - Entwicklungspotenzial</v>
      </c>
      <c r="U1458" s="4">
        <f>ROUND(((E1458-Hilfswerte!$B$20)/Hilfswerte!$B$21)+((F1458-Hilfswerte!$B$22)/Hilfswerte!$B$23)+((G1458-Hilfswerte!$B$24)/Hilfswerte!$B$25)+0.1*INDEX(Hilfswerte!$B$4:$B$15,MATCH(C1458,Hilfswerte!$A$4:$A$15,0)),2)</f>
        <v>1.98</v>
      </c>
      <c r="V1458" s="4">
        <f>ROUND(SQRT((((E1458-Hilfswerte!$B$20)/Hilfswerte!$B$21)-Hilfswerte!$B$28)^2+(((F1458-Hilfswerte!$B$22)/Hilfswerte!$B$23)-Hilfswerte!$B$29)^2+(((G1458-Hilfswerte!$B$24)/Hilfswerte!$B$25)-Hilfswerte!$B$30)^2),3)</f>
        <v>1.361</v>
      </c>
      <c r="W1458" s="4">
        <f>ROUND(E1458*Hilfswerte!$B$31,0)</f>
        <v>30832</v>
      </c>
      <c r="X1458" s="4">
        <f t="shared" si="182"/>
        <v>21622</v>
      </c>
      <c r="Y1458" s="4" t="str">
        <f>IF(T1458="A - Top-Kunde","bereits Top-Kunde",IF(AND(V1458&lt;=Hilfswerte!$B$34,H1458&lt;0.5*W1458),"Hoch",IF(AND(V1458&lt;=Hilfswerte!$B$35,H1458&lt;0.7*W1458),"Mittel","Niedrig")))</f>
        <v>Niedrig</v>
      </c>
      <c r="Z1458" s="4">
        <f t="shared" si="183"/>
        <v>23.8</v>
      </c>
      <c r="AA1458" s="4" t="str">
        <f>IF(J1458&gt;365,"Bereits abgewandert (Segment D)",IF(Z1458&gt;=Hilfswerte!$B$38,"Rot - akut gefaehrdet",IF(Z1458&gt;=Hilfswerte!$B$39,"Gelb - beobachten","Gruen - stabil")))</f>
        <v>Rot - akut gefaehrdet</v>
      </c>
    </row>
    <row r="1459" spans="1:27" ht="15" customHeight="1" x14ac:dyDescent="0.25">
      <c r="A1459" s="4" t="s">
        <v>1805</v>
      </c>
      <c r="B1459" s="4" t="s">
        <v>341</v>
      </c>
      <c r="C1459" s="4" t="s">
        <v>89</v>
      </c>
      <c r="D1459" s="4" t="s">
        <v>30</v>
      </c>
      <c r="E1459" s="4">
        <v>336</v>
      </c>
      <c r="F1459" s="5">
        <v>60.5</v>
      </c>
      <c r="G1459" s="5">
        <v>7.7</v>
      </c>
      <c r="H1459" s="6">
        <v>90510</v>
      </c>
      <c r="I1459" s="4">
        <v>3</v>
      </c>
      <c r="J1459" s="4">
        <v>45</v>
      </c>
      <c r="K1459" s="4">
        <v>0</v>
      </c>
      <c r="L1459" s="4">
        <v>8</v>
      </c>
      <c r="M1459" s="4">
        <v>4</v>
      </c>
      <c r="N1459" s="5">
        <v>-21.3</v>
      </c>
      <c r="O1459" s="7">
        <f t="shared" si="176"/>
        <v>4</v>
      </c>
      <c r="P1459" s="7">
        <f t="shared" si="177"/>
        <v>3</v>
      </c>
      <c r="Q1459" s="7">
        <f t="shared" si="178"/>
        <v>5</v>
      </c>
      <c r="R1459" s="7">
        <f t="shared" si="179"/>
        <v>12</v>
      </c>
      <c r="S1459" s="8">
        <f t="shared" si="180"/>
        <v>107</v>
      </c>
      <c r="T1459" s="7" t="str">
        <f t="shared" si="181"/>
        <v>B - Kernkunde</v>
      </c>
      <c r="U1459" s="4">
        <f>ROUND(((E1459-Hilfswerte!$B$20)/Hilfswerte!$B$21)+((F1459-Hilfswerte!$B$22)/Hilfswerte!$B$23)+((G1459-Hilfswerte!$B$24)/Hilfswerte!$B$25)+0.1*INDEX(Hilfswerte!$B$4:$B$15,MATCH(C1459,Hilfswerte!$A$4:$A$15,0)),2)</f>
        <v>1.41</v>
      </c>
      <c r="V1459" s="4">
        <f>ROUND(SQRT((((E1459-Hilfswerte!$B$20)/Hilfswerte!$B$21)-Hilfswerte!$B$28)^2+(((F1459-Hilfswerte!$B$22)/Hilfswerte!$B$23)-Hilfswerte!$B$29)^2+(((G1459-Hilfswerte!$B$24)/Hilfswerte!$B$25)-Hilfswerte!$B$30)^2),3)</f>
        <v>1.0009999999999999</v>
      </c>
      <c r="W1459" s="4">
        <f>ROUND(E1459*Hilfswerte!$B$31,0)</f>
        <v>69064</v>
      </c>
      <c r="X1459" s="4">
        <f t="shared" si="182"/>
        <v>0</v>
      </c>
      <c r="Y1459" s="4" t="str">
        <f>IF(T1459="A - Top-Kunde","bereits Top-Kunde",IF(AND(V1459&lt;=Hilfswerte!$B$34,H1459&lt;0.5*W1459),"Hoch",IF(AND(V1459&lt;=Hilfswerte!$B$35,H1459&lt;0.7*W1459),"Mittel","Niedrig")))</f>
        <v>Niedrig</v>
      </c>
      <c r="Z1459" s="4">
        <f t="shared" si="183"/>
        <v>12.4</v>
      </c>
      <c r="AA1459" s="4" t="str">
        <f>IF(J1459&gt;365,"Bereits abgewandert (Segment D)",IF(Z1459&gt;=Hilfswerte!$B$38,"Rot - akut gefaehrdet",IF(Z1459&gt;=Hilfswerte!$B$39,"Gelb - beobachten","Gruen - stabil")))</f>
        <v>Gruen - stabil</v>
      </c>
    </row>
    <row r="1460" spans="1:27" ht="15" customHeight="1" x14ac:dyDescent="0.25">
      <c r="A1460" s="4" t="s">
        <v>1806</v>
      </c>
      <c r="B1460" s="4" t="s">
        <v>165</v>
      </c>
      <c r="C1460" s="4" t="s">
        <v>33</v>
      </c>
      <c r="D1460" s="4" t="s">
        <v>30</v>
      </c>
      <c r="E1460" s="4">
        <v>98</v>
      </c>
      <c r="F1460" s="5">
        <v>21.3</v>
      </c>
      <c r="G1460" s="5">
        <v>4.8</v>
      </c>
      <c r="H1460" s="6">
        <v>35470</v>
      </c>
      <c r="I1460" s="4">
        <v>3</v>
      </c>
      <c r="J1460" s="4">
        <v>116</v>
      </c>
      <c r="K1460" s="4">
        <v>1</v>
      </c>
      <c r="L1460" s="4">
        <v>-5</v>
      </c>
      <c r="M1460" s="4">
        <v>4</v>
      </c>
      <c r="N1460" s="5">
        <v>-2.9</v>
      </c>
      <c r="O1460" s="7">
        <f t="shared" si="176"/>
        <v>3</v>
      </c>
      <c r="P1460" s="7">
        <f t="shared" si="177"/>
        <v>3</v>
      </c>
      <c r="Q1460" s="7">
        <f t="shared" si="178"/>
        <v>5</v>
      </c>
      <c r="R1460" s="7">
        <f t="shared" si="179"/>
        <v>11</v>
      </c>
      <c r="S1460" s="8">
        <f t="shared" si="180"/>
        <v>102.6</v>
      </c>
      <c r="T1460" s="7" t="str">
        <f t="shared" si="181"/>
        <v>C - Entwicklungspotenzial</v>
      </c>
      <c r="U1460" s="4">
        <f>ROUND(((E1460-Hilfswerte!$B$20)/Hilfswerte!$B$21)+((F1460-Hilfswerte!$B$22)/Hilfswerte!$B$23)+((G1460-Hilfswerte!$B$24)/Hilfswerte!$B$25)+0.1*INDEX(Hilfswerte!$B$4:$B$15,MATCH(C1460,Hilfswerte!$A$4:$A$15,0)),2)</f>
        <v>-1.04</v>
      </c>
      <c r="V1460" s="4">
        <f>ROUND(SQRT((((E1460-Hilfswerte!$B$20)/Hilfswerte!$B$21)-Hilfswerte!$B$28)^2+(((F1460-Hilfswerte!$B$22)/Hilfswerte!$B$23)-Hilfswerte!$B$29)^2+(((G1460-Hilfswerte!$B$24)/Hilfswerte!$B$25)-Hilfswerte!$B$30)^2),3)</f>
        <v>1.1000000000000001</v>
      </c>
      <c r="W1460" s="4">
        <f>ROUND(E1460*Hilfswerte!$B$31,0)</f>
        <v>20144</v>
      </c>
      <c r="X1460" s="4">
        <f t="shared" si="182"/>
        <v>0</v>
      </c>
      <c r="Y1460" s="4" t="str">
        <f>IF(T1460="A - Top-Kunde","bereits Top-Kunde",IF(AND(V1460&lt;=Hilfswerte!$B$34,H1460&lt;0.5*W1460),"Hoch",IF(AND(V1460&lt;=Hilfswerte!$B$35,H1460&lt;0.7*W1460),"Mittel","Niedrig")))</f>
        <v>Niedrig</v>
      </c>
      <c r="Z1460" s="4">
        <f t="shared" si="183"/>
        <v>10</v>
      </c>
      <c r="AA1460" s="4" t="str">
        <f>IF(J1460&gt;365,"Bereits abgewandert (Segment D)",IF(Z1460&gt;=Hilfswerte!$B$38,"Rot - akut gefaehrdet",IF(Z1460&gt;=Hilfswerte!$B$39,"Gelb - beobachten","Gruen - stabil")))</f>
        <v>Gruen - stabil</v>
      </c>
    </row>
    <row r="1461" spans="1:27" ht="15" customHeight="1" x14ac:dyDescent="0.25">
      <c r="A1461" s="4" t="s">
        <v>1807</v>
      </c>
      <c r="B1461" s="4" t="s">
        <v>585</v>
      </c>
      <c r="C1461" s="4" t="s">
        <v>33</v>
      </c>
      <c r="D1461" s="4" t="s">
        <v>30</v>
      </c>
      <c r="E1461" s="4">
        <v>33</v>
      </c>
      <c r="F1461" s="5">
        <v>7.5</v>
      </c>
      <c r="G1461" s="5">
        <v>18.5</v>
      </c>
      <c r="H1461" s="6">
        <v>6830</v>
      </c>
      <c r="I1461" s="4">
        <v>3</v>
      </c>
      <c r="J1461" s="4">
        <v>17</v>
      </c>
      <c r="K1461" s="4">
        <v>2</v>
      </c>
      <c r="L1461" s="4">
        <v>4</v>
      </c>
      <c r="M1461" s="4">
        <v>2</v>
      </c>
      <c r="N1461" s="5">
        <v>-9.6999999999999993</v>
      </c>
      <c r="O1461" s="7">
        <f t="shared" si="176"/>
        <v>5</v>
      </c>
      <c r="P1461" s="7">
        <f t="shared" si="177"/>
        <v>3</v>
      </c>
      <c r="Q1461" s="7">
        <f t="shared" si="178"/>
        <v>4</v>
      </c>
      <c r="R1461" s="7">
        <f t="shared" si="179"/>
        <v>12</v>
      </c>
      <c r="S1461" s="8">
        <f t="shared" si="180"/>
        <v>102</v>
      </c>
      <c r="T1461" s="7" t="str">
        <f t="shared" si="181"/>
        <v>C - Entwicklungspotenzial</v>
      </c>
      <c r="U1461" s="4">
        <f>ROUND(((E1461-Hilfswerte!$B$20)/Hilfswerte!$B$21)+((F1461-Hilfswerte!$B$22)/Hilfswerte!$B$23)+((G1461-Hilfswerte!$B$24)/Hilfswerte!$B$25)+0.1*INDEX(Hilfswerte!$B$4:$B$15,MATCH(C1461,Hilfswerte!$A$4:$A$15,0)),2)</f>
        <v>0.6</v>
      </c>
      <c r="V1461" s="4">
        <f>ROUND(SQRT((((E1461-Hilfswerte!$B$20)/Hilfswerte!$B$21)-Hilfswerte!$B$28)^2+(((F1461-Hilfswerte!$B$22)/Hilfswerte!$B$23)-Hilfswerte!$B$29)^2+(((G1461-Hilfswerte!$B$24)/Hilfswerte!$B$25)-Hilfswerte!$B$30)^2),3)</f>
        <v>1.4019999999999999</v>
      </c>
      <c r="W1461" s="4">
        <f>ROUND(E1461*Hilfswerte!$B$31,0)</f>
        <v>6783</v>
      </c>
      <c r="X1461" s="4">
        <f t="shared" si="182"/>
        <v>0</v>
      </c>
      <c r="Y1461" s="4" t="str">
        <f>IF(T1461="A - Top-Kunde","bereits Top-Kunde",IF(AND(V1461&lt;=Hilfswerte!$B$34,H1461&lt;0.5*W1461),"Hoch",IF(AND(V1461&lt;=Hilfswerte!$B$35,H1461&lt;0.7*W1461),"Mittel","Niedrig")))</f>
        <v>Niedrig</v>
      </c>
      <c r="Z1461" s="4">
        <f t="shared" si="183"/>
        <v>11.5</v>
      </c>
      <c r="AA1461" s="4" t="str">
        <f>IF(J1461&gt;365,"Bereits abgewandert (Segment D)",IF(Z1461&gt;=Hilfswerte!$B$38,"Rot - akut gefaehrdet",IF(Z1461&gt;=Hilfswerte!$B$39,"Gelb - beobachten","Gruen - stabil")))</f>
        <v>Gruen - stabil</v>
      </c>
    </row>
    <row r="1462" spans="1:27" ht="15" customHeight="1" x14ac:dyDescent="0.25">
      <c r="A1462" s="4" t="s">
        <v>1808</v>
      </c>
      <c r="B1462" s="4" t="s">
        <v>1809</v>
      </c>
      <c r="C1462" s="4" t="s">
        <v>74</v>
      </c>
      <c r="D1462" s="4" t="s">
        <v>30</v>
      </c>
      <c r="E1462" s="4">
        <v>44</v>
      </c>
      <c r="F1462" s="5">
        <v>5.0999999999999996</v>
      </c>
      <c r="G1462" s="5">
        <v>20.7</v>
      </c>
      <c r="H1462" s="6">
        <v>2310</v>
      </c>
      <c r="I1462" s="4">
        <v>2</v>
      </c>
      <c r="J1462" s="4">
        <v>325</v>
      </c>
      <c r="K1462" s="4">
        <v>0</v>
      </c>
      <c r="L1462" s="4">
        <v>4</v>
      </c>
      <c r="M1462" s="4">
        <v>2</v>
      </c>
      <c r="N1462" s="5">
        <v>-14.5</v>
      </c>
      <c r="O1462" s="7">
        <f t="shared" si="176"/>
        <v>2</v>
      </c>
      <c r="P1462" s="7">
        <f t="shared" si="177"/>
        <v>2</v>
      </c>
      <c r="Q1462" s="7">
        <f t="shared" si="178"/>
        <v>3</v>
      </c>
      <c r="R1462" s="7">
        <f t="shared" si="179"/>
        <v>7</v>
      </c>
      <c r="S1462" s="8">
        <f t="shared" si="180"/>
        <v>61.6</v>
      </c>
      <c r="T1462" s="7" t="str">
        <f t="shared" si="181"/>
        <v>C - Entwicklungspotenzial</v>
      </c>
      <c r="U1462" s="4">
        <f>ROUND(((E1462-Hilfswerte!$B$20)/Hilfswerte!$B$21)+((F1462-Hilfswerte!$B$22)/Hilfswerte!$B$23)+((G1462-Hilfswerte!$B$24)/Hilfswerte!$B$25)+0.1*INDEX(Hilfswerte!$B$4:$B$15,MATCH(C1462,Hilfswerte!$A$4:$A$15,0)),2)</f>
        <v>0.91</v>
      </c>
      <c r="V1462" s="4">
        <f>ROUND(SQRT((((E1462-Hilfswerte!$B$20)/Hilfswerte!$B$21)-Hilfswerte!$B$28)^2+(((F1462-Hilfswerte!$B$22)/Hilfswerte!$B$23)-Hilfswerte!$B$29)^2+(((G1462-Hilfswerte!$B$24)/Hilfswerte!$B$25)-Hilfswerte!$B$30)^2),3)</f>
        <v>1.7010000000000001</v>
      </c>
      <c r="W1462" s="4">
        <f>ROUND(E1462*Hilfswerte!$B$31,0)</f>
        <v>9044</v>
      </c>
      <c r="X1462" s="4">
        <f t="shared" si="182"/>
        <v>6734</v>
      </c>
      <c r="Y1462" s="4" t="str">
        <f>IF(T1462="A - Top-Kunde","bereits Top-Kunde",IF(AND(V1462&lt;=Hilfswerte!$B$34,H1462&lt;0.5*W1462),"Hoch",IF(AND(V1462&lt;=Hilfswerte!$B$35,H1462&lt;0.7*W1462),"Mittel","Niedrig")))</f>
        <v>Niedrig</v>
      </c>
      <c r="Z1462" s="4">
        <f t="shared" si="183"/>
        <v>22.9</v>
      </c>
      <c r="AA1462" s="4" t="str">
        <f>IF(J1462&gt;365,"Bereits abgewandert (Segment D)",IF(Z1462&gt;=Hilfswerte!$B$38,"Rot - akut gefaehrdet",IF(Z1462&gt;=Hilfswerte!$B$39,"Gelb - beobachten","Gruen - stabil")))</f>
        <v>Rot - akut gefaehrdet</v>
      </c>
    </row>
    <row r="1463" spans="1:27" ht="15" customHeight="1" x14ac:dyDescent="0.25">
      <c r="A1463" s="4" t="s">
        <v>1810</v>
      </c>
      <c r="B1463" s="4" t="s">
        <v>589</v>
      </c>
      <c r="C1463" s="4" t="s">
        <v>62</v>
      </c>
      <c r="D1463" s="4" t="s">
        <v>30</v>
      </c>
      <c r="E1463" s="4">
        <v>62</v>
      </c>
      <c r="F1463" s="5">
        <v>12.1</v>
      </c>
      <c r="G1463" s="5">
        <v>3.7</v>
      </c>
      <c r="H1463" s="6">
        <v>18850</v>
      </c>
      <c r="I1463" s="4">
        <v>5</v>
      </c>
      <c r="J1463" s="4">
        <v>171</v>
      </c>
      <c r="K1463" s="4">
        <v>0</v>
      </c>
      <c r="L1463" s="4">
        <v>31</v>
      </c>
      <c r="M1463" s="4">
        <v>1</v>
      </c>
      <c r="N1463" s="5">
        <v>-14.5</v>
      </c>
      <c r="O1463" s="7">
        <f t="shared" si="176"/>
        <v>3</v>
      </c>
      <c r="P1463" s="7">
        <f t="shared" si="177"/>
        <v>5</v>
      </c>
      <c r="Q1463" s="7">
        <f t="shared" si="178"/>
        <v>5</v>
      </c>
      <c r="R1463" s="7">
        <f t="shared" si="179"/>
        <v>13</v>
      </c>
      <c r="S1463" s="8">
        <f t="shared" si="180"/>
        <v>113.5</v>
      </c>
      <c r="T1463" s="7" t="str">
        <f t="shared" si="181"/>
        <v>B - Kernkunde</v>
      </c>
      <c r="U1463" s="4">
        <f>ROUND(((E1463-Hilfswerte!$B$20)/Hilfswerte!$B$21)+((F1463-Hilfswerte!$B$22)/Hilfswerte!$B$23)+((G1463-Hilfswerte!$B$24)/Hilfswerte!$B$25)+0.1*INDEX(Hilfswerte!$B$4:$B$15,MATCH(C1463,Hilfswerte!$A$4:$A$15,0)),2)</f>
        <v>-1.1499999999999999</v>
      </c>
      <c r="V1463" s="4">
        <f>ROUND(SQRT((((E1463-Hilfswerte!$B$20)/Hilfswerte!$B$21)-Hilfswerte!$B$28)^2+(((F1463-Hilfswerte!$B$22)/Hilfswerte!$B$23)-Hilfswerte!$B$29)^2+(((G1463-Hilfswerte!$B$24)/Hilfswerte!$B$25)-Hilfswerte!$B$30)^2),3)</f>
        <v>1.3560000000000001</v>
      </c>
      <c r="W1463" s="4">
        <f>ROUND(E1463*Hilfswerte!$B$31,0)</f>
        <v>12744</v>
      </c>
      <c r="X1463" s="4">
        <f t="shared" si="182"/>
        <v>0</v>
      </c>
      <c r="Y1463" s="4" t="str">
        <f>IF(T1463="A - Top-Kunde","bereits Top-Kunde",IF(AND(V1463&lt;=Hilfswerte!$B$34,H1463&lt;0.5*W1463),"Hoch",IF(AND(V1463&lt;=Hilfswerte!$B$35,H1463&lt;0.7*W1463),"Mittel","Niedrig")))</f>
        <v>Niedrig</v>
      </c>
      <c r="Z1463" s="4">
        <f t="shared" si="183"/>
        <v>20.6</v>
      </c>
      <c r="AA1463" s="4" t="str">
        <f>IF(J1463&gt;365,"Bereits abgewandert (Segment D)",IF(Z1463&gt;=Hilfswerte!$B$38,"Rot - akut gefaehrdet",IF(Z1463&gt;=Hilfswerte!$B$39,"Gelb - beobachten","Gruen - stabil")))</f>
        <v>Rot - akut gefaehrdet</v>
      </c>
    </row>
    <row r="1464" spans="1:27" ht="15" customHeight="1" x14ac:dyDescent="0.25">
      <c r="A1464" s="4" t="s">
        <v>1811</v>
      </c>
      <c r="B1464" s="4" t="s">
        <v>37</v>
      </c>
      <c r="C1464" s="4" t="s">
        <v>62</v>
      </c>
      <c r="D1464" s="4" t="s">
        <v>30</v>
      </c>
      <c r="E1464" s="4">
        <v>59</v>
      </c>
      <c r="F1464" s="5">
        <v>11.9</v>
      </c>
      <c r="G1464" s="5">
        <v>20.3</v>
      </c>
      <c r="H1464" s="6">
        <v>4310</v>
      </c>
      <c r="I1464" s="4">
        <v>1</v>
      </c>
      <c r="J1464" s="4">
        <v>28</v>
      </c>
      <c r="K1464" s="4">
        <v>0</v>
      </c>
      <c r="L1464" s="4">
        <v>17</v>
      </c>
      <c r="M1464" s="4">
        <v>2</v>
      </c>
      <c r="N1464" s="5">
        <v>-16.100000000000001</v>
      </c>
      <c r="O1464" s="7">
        <f t="shared" si="176"/>
        <v>5</v>
      </c>
      <c r="P1464" s="7">
        <f t="shared" si="177"/>
        <v>1</v>
      </c>
      <c r="Q1464" s="7">
        <f t="shared" si="178"/>
        <v>4</v>
      </c>
      <c r="R1464" s="7">
        <f t="shared" si="179"/>
        <v>10</v>
      </c>
      <c r="S1464" s="8">
        <f t="shared" si="180"/>
        <v>86.9</v>
      </c>
      <c r="T1464" s="7" t="str">
        <f t="shared" si="181"/>
        <v>C - Entwicklungspotenzial</v>
      </c>
      <c r="U1464" s="4">
        <f>ROUND(((E1464-Hilfswerte!$B$20)/Hilfswerte!$B$21)+((F1464-Hilfswerte!$B$22)/Hilfswerte!$B$23)+((G1464-Hilfswerte!$B$24)/Hilfswerte!$B$25)+0.1*INDEX(Hilfswerte!$B$4:$B$15,MATCH(C1464,Hilfswerte!$A$4:$A$15,0)),2)</f>
        <v>1.47</v>
      </c>
      <c r="V1464" s="4">
        <f>ROUND(SQRT((((E1464-Hilfswerte!$B$20)/Hilfswerte!$B$21)-Hilfswerte!$B$28)^2+(((F1464-Hilfswerte!$B$22)/Hilfswerte!$B$23)-Hilfswerte!$B$29)^2+(((G1464-Hilfswerte!$B$24)/Hilfswerte!$B$25)-Hilfswerte!$B$30)^2),3)</f>
        <v>1.585</v>
      </c>
      <c r="W1464" s="4">
        <f>ROUND(E1464*Hilfswerte!$B$31,0)</f>
        <v>12127</v>
      </c>
      <c r="X1464" s="4">
        <f t="shared" si="182"/>
        <v>7817</v>
      </c>
      <c r="Y1464" s="4" t="str">
        <f>IF(T1464="A - Top-Kunde","bereits Top-Kunde",IF(AND(V1464&lt;=Hilfswerte!$B$34,H1464&lt;0.5*W1464),"Hoch",IF(AND(V1464&lt;=Hilfswerte!$B$35,H1464&lt;0.7*W1464),"Mittel","Niedrig")))</f>
        <v>Niedrig</v>
      </c>
      <c r="Z1464" s="4">
        <f t="shared" si="183"/>
        <v>11.2</v>
      </c>
      <c r="AA1464" s="4" t="str">
        <f>IF(J1464&gt;365,"Bereits abgewandert (Segment D)",IF(Z1464&gt;=Hilfswerte!$B$38,"Rot - akut gefaehrdet",IF(Z1464&gt;=Hilfswerte!$B$39,"Gelb - beobachten","Gruen - stabil")))</f>
        <v>Gruen - stabil</v>
      </c>
    </row>
    <row r="1465" spans="1:27" ht="15" customHeight="1" x14ac:dyDescent="0.25">
      <c r="A1465" s="4" t="s">
        <v>1812</v>
      </c>
      <c r="B1465" s="4" t="s">
        <v>238</v>
      </c>
      <c r="C1465" s="4" t="s">
        <v>62</v>
      </c>
      <c r="D1465" s="4" t="s">
        <v>30</v>
      </c>
      <c r="E1465" s="4">
        <v>171</v>
      </c>
      <c r="F1465" s="5">
        <v>30.1</v>
      </c>
      <c r="G1465" s="5">
        <v>19.7</v>
      </c>
      <c r="H1465" s="6">
        <v>0</v>
      </c>
      <c r="I1465" s="4">
        <v>0</v>
      </c>
      <c r="J1465" s="4">
        <v>379</v>
      </c>
      <c r="K1465" s="4">
        <v>0</v>
      </c>
      <c r="L1465" s="4">
        <v>5</v>
      </c>
      <c r="M1465" s="4">
        <v>0</v>
      </c>
      <c r="N1465" s="5">
        <v>-69.599999999999994</v>
      </c>
      <c r="O1465" s="7">
        <f t="shared" si="176"/>
        <v>1</v>
      </c>
      <c r="P1465" s="7">
        <f t="shared" si="177"/>
        <v>1</v>
      </c>
      <c r="Q1465" s="7">
        <f t="shared" si="178"/>
        <v>1</v>
      </c>
      <c r="R1465" s="7">
        <f t="shared" si="179"/>
        <v>3</v>
      </c>
      <c r="S1465" s="8">
        <f t="shared" si="180"/>
        <v>-6.3</v>
      </c>
      <c r="T1465" s="7" t="str">
        <f t="shared" si="181"/>
        <v>D - Abwanderungsrisiko</v>
      </c>
      <c r="U1465" s="4">
        <f>ROUND(((E1465-Hilfswerte!$B$20)/Hilfswerte!$B$21)+((F1465-Hilfswerte!$B$22)/Hilfswerte!$B$23)+((G1465-Hilfswerte!$B$24)/Hilfswerte!$B$25)+0.1*INDEX(Hilfswerte!$B$4:$B$15,MATCH(C1465,Hilfswerte!$A$4:$A$15,0)),2)</f>
        <v>2.1800000000000002</v>
      </c>
      <c r="V1465" s="4">
        <f>ROUND(SQRT((((E1465-Hilfswerte!$B$20)/Hilfswerte!$B$21)-Hilfswerte!$B$28)^2+(((F1465-Hilfswerte!$B$22)/Hilfswerte!$B$23)-Hilfswerte!$B$29)^2+(((G1465-Hilfswerte!$B$24)/Hilfswerte!$B$25)-Hilfswerte!$B$30)^2),3)</f>
        <v>1.355</v>
      </c>
      <c r="W1465" s="4">
        <f>ROUND(E1465*Hilfswerte!$B$31,0)</f>
        <v>35148</v>
      </c>
      <c r="X1465" s="4">
        <f t="shared" si="182"/>
        <v>35148</v>
      </c>
      <c r="Y1465" s="4" t="str">
        <f>IF(T1465="A - Top-Kunde","bereits Top-Kunde",IF(AND(V1465&lt;=Hilfswerte!$B$34,H1465&lt;0.5*W1465),"Hoch",IF(AND(V1465&lt;=Hilfswerte!$B$35,H1465&lt;0.7*W1465),"Mittel","Niedrig")))</f>
        <v>Niedrig</v>
      </c>
      <c r="Z1465" s="4">
        <f t="shared" si="183"/>
        <v>47.8</v>
      </c>
      <c r="AA1465" s="4" t="str">
        <f>IF(J1465&gt;365,"Bereits abgewandert (Segment D)",IF(Z1465&gt;=Hilfswerte!$B$38,"Rot - akut gefaehrdet",IF(Z1465&gt;=Hilfswerte!$B$39,"Gelb - beobachten","Gruen - stabil")))</f>
        <v>Bereits abgewandert (Segment D)</v>
      </c>
    </row>
    <row r="1466" spans="1:27" ht="15" customHeight="1" x14ac:dyDescent="0.25">
      <c r="A1466" s="4" t="s">
        <v>1813</v>
      </c>
      <c r="B1466" s="4" t="s">
        <v>518</v>
      </c>
      <c r="C1466" s="4" t="s">
        <v>89</v>
      </c>
      <c r="D1466" s="4" t="s">
        <v>30</v>
      </c>
      <c r="E1466" s="4">
        <v>97</v>
      </c>
      <c r="F1466" s="5">
        <v>33.9</v>
      </c>
      <c r="G1466" s="5">
        <v>5.7</v>
      </c>
      <c r="H1466" s="6">
        <v>2860</v>
      </c>
      <c r="I1466" s="4">
        <v>1</v>
      </c>
      <c r="J1466" s="4">
        <v>190</v>
      </c>
      <c r="K1466" s="4">
        <v>0</v>
      </c>
      <c r="L1466" s="4">
        <v>14</v>
      </c>
      <c r="M1466" s="4">
        <v>6</v>
      </c>
      <c r="N1466" s="5">
        <v>28.8</v>
      </c>
      <c r="O1466" s="7">
        <f t="shared" si="176"/>
        <v>2</v>
      </c>
      <c r="P1466" s="7">
        <f t="shared" si="177"/>
        <v>1</v>
      </c>
      <c r="Q1466" s="7">
        <f t="shared" si="178"/>
        <v>4</v>
      </c>
      <c r="R1466" s="7">
        <f t="shared" si="179"/>
        <v>7</v>
      </c>
      <c r="S1466" s="8">
        <f t="shared" si="180"/>
        <v>80.2</v>
      </c>
      <c r="T1466" s="7" t="str">
        <f t="shared" si="181"/>
        <v>C - Entwicklungspotenzial</v>
      </c>
      <c r="U1466" s="4">
        <f>ROUND(((E1466-Hilfswerte!$B$20)/Hilfswerte!$B$21)+((F1466-Hilfswerte!$B$22)/Hilfswerte!$B$23)+((G1466-Hilfswerte!$B$24)/Hilfswerte!$B$25)+0.1*INDEX(Hilfswerte!$B$4:$B$15,MATCH(C1466,Hilfswerte!$A$4:$A$15,0)),2)</f>
        <v>-0.41</v>
      </c>
      <c r="V1466" s="4">
        <f>ROUND(SQRT((((E1466-Hilfswerte!$B$20)/Hilfswerte!$B$21)-Hilfswerte!$B$28)^2+(((F1466-Hilfswerte!$B$22)/Hilfswerte!$B$23)-Hilfswerte!$B$29)^2+(((G1466-Hilfswerte!$B$24)/Hilfswerte!$B$25)-Hilfswerte!$B$30)^2),3)</f>
        <v>0.92700000000000005</v>
      </c>
      <c r="W1466" s="4">
        <f>ROUND(E1466*Hilfswerte!$B$31,0)</f>
        <v>19938</v>
      </c>
      <c r="X1466" s="4">
        <f t="shared" si="182"/>
        <v>17078</v>
      </c>
      <c r="Y1466" s="4" t="str">
        <f>IF(T1466="A - Top-Kunde","bereits Top-Kunde",IF(AND(V1466&lt;=Hilfswerte!$B$34,H1466&lt;0.5*W1466),"Hoch",IF(AND(V1466&lt;=Hilfswerte!$B$35,H1466&lt;0.7*W1466),"Mittel","Niedrig")))</f>
        <v>Mittel</v>
      </c>
      <c r="Z1466" s="4">
        <f t="shared" si="183"/>
        <v>12.3</v>
      </c>
      <c r="AA1466" s="4" t="str">
        <f>IF(J1466&gt;365,"Bereits abgewandert (Segment D)",IF(Z1466&gt;=Hilfswerte!$B$38,"Rot - akut gefaehrdet",IF(Z1466&gt;=Hilfswerte!$B$39,"Gelb - beobachten","Gruen - stabil")))</f>
        <v>Gruen - stabil</v>
      </c>
    </row>
    <row r="1467" spans="1:27" ht="15" customHeight="1" x14ac:dyDescent="0.25">
      <c r="A1467" s="4" t="s">
        <v>1814</v>
      </c>
      <c r="B1467" s="4" t="s">
        <v>160</v>
      </c>
      <c r="C1467" s="4" t="s">
        <v>59</v>
      </c>
      <c r="D1467" s="4" t="s">
        <v>30</v>
      </c>
      <c r="E1467" s="4">
        <v>34</v>
      </c>
      <c r="F1467" s="5">
        <v>3.6</v>
      </c>
      <c r="G1467" s="5">
        <v>20.7</v>
      </c>
      <c r="H1467" s="6">
        <v>14170</v>
      </c>
      <c r="I1467" s="4">
        <v>3</v>
      </c>
      <c r="J1467" s="4">
        <v>88</v>
      </c>
      <c r="K1467" s="4">
        <v>1</v>
      </c>
      <c r="L1467" s="4">
        <v>2</v>
      </c>
      <c r="M1467" s="4">
        <v>6</v>
      </c>
      <c r="N1467" s="5">
        <v>-4.7</v>
      </c>
      <c r="O1467" s="7">
        <f t="shared" si="176"/>
        <v>4</v>
      </c>
      <c r="P1467" s="7">
        <f t="shared" si="177"/>
        <v>3</v>
      </c>
      <c r="Q1467" s="7">
        <f t="shared" si="178"/>
        <v>5</v>
      </c>
      <c r="R1467" s="7">
        <f t="shared" si="179"/>
        <v>12</v>
      </c>
      <c r="S1467" s="8">
        <f t="shared" si="180"/>
        <v>111.1</v>
      </c>
      <c r="T1467" s="7" t="str">
        <f t="shared" si="181"/>
        <v>B - Kernkunde</v>
      </c>
      <c r="U1467" s="4">
        <f>ROUND(((E1467-Hilfswerte!$B$20)/Hilfswerte!$B$21)+((F1467-Hilfswerte!$B$22)/Hilfswerte!$B$23)+((G1467-Hilfswerte!$B$24)/Hilfswerte!$B$25)+0.1*INDEX(Hilfswerte!$B$4:$B$15,MATCH(C1467,Hilfswerte!$A$4:$A$15,0)),2)</f>
        <v>0.78</v>
      </c>
      <c r="V1467" s="4">
        <f>ROUND(SQRT((((E1467-Hilfswerte!$B$20)/Hilfswerte!$B$21)-Hilfswerte!$B$28)^2+(((F1467-Hilfswerte!$B$22)/Hilfswerte!$B$23)-Hilfswerte!$B$29)^2+(((G1467-Hilfswerte!$B$24)/Hilfswerte!$B$25)-Hilfswerte!$B$30)^2),3)</f>
        <v>1.724</v>
      </c>
      <c r="W1467" s="4">
        <f>ROUND(E1467*Hilfswerte!$B$31,0)</f>
        <v>6989</v>
      </c>
      <c r="X1467" s="4">
        <f t="shared" si="182"/>
        <v>0</v>
      </c>
      <c r="Y1467" s="4" t="str">
        <f>IF(T1467="A - Top-Kunde","bereits Top-Kunde",IF(AND(V1467&lt;=Hilfswerte!$B$34,H1467&lt;0.5*W1467),"Hoch",IF(AND(V1467&lt;=Hilfswerte!$B$35,H1467&lt;0.7*W1467),"Mittel","Niedrig")))</f>
        <v>Niedrig</v>
      </c>
      <c r="Z1467" s="4">
        <f t="shared" si="183"/>
        <v>9.6999999999999993</v>
      </c>
      <c r="AA1467" s="4" t="str">
        <f>IF(J1467&gt;365,"Bereits abgewandert (Segment D)",IF(Z1467&gt;=Hilfswerte!$B$38,"Rot - akut gefaehrdet",IF(Z1467&gt;=Hilfswerte!$B$39,"Gelb - beobachten","Gruen - stabil")))</f>
        <v>Gruen - stabil</v>
      </c>
    </row>
    <row r="1468" spans="1:27" ht="15" customHeight="1" x14ac:dyDescent="0.25">
      <c r="A1468" s="4" t="s">
        <v>1815</v>
      </c>
      <c r="B1468" s="4" t="s">
        <v>154</v>
      </c>
      <c r="C1468" s="4" t="s">
        <v>65</v>
      </c>
      <c r="D1468" s="4" t="s">
        <v>52</v>
      </c>
      <c r="E1468" s="4">
        <v>996</v>
      </c>
      <c r="F1468" s="5">
        <v>249.1</v>
      </c>
      <c r="G1468" s="5">
        <v>9.1999999999999993</v>
      </c>
      <c r="H1468" s="6">
        <v>102950</v>
      </c>
      <c r="I1468" s="4">
        <v>9</v>
      </c>
      <c r="J1468" s="4">
        <v>30</v>
      </c>
      <c r="K1468" s="4">
        <v>0</v>
      </c>
      <c r="L1468" s="4">
        <v>-5</v>
      </c>
      <c r="M1468" s="4">
        <v>4</v>
      </c>
      <c r="N1468" s="5">
        <v>-10.5</v>
      </c>
      <c r="O1468" s="7">
        <f t="shared" si="176"/>
        <v>5</v>
      </c>
      <c r="P1468" s="7">
        <f t="shared" si="177"/>
        <v>5</v>
      </c>
      <c r="Q1468" s="7">
        <f t="shared" si="178"/>
        <v>5</v>
      </c>
      <c r="R1468" s="7">
        <f t="shared" si="179"/>
        <v>15</v>
      </c>
      <c r="S1468" s="8">
        <f t="shared" si="180"/>
        <v>144.80000000000001</v>
      </c>
      <c r="T1468" s="7" t="str">
        <f t="shared" si="181"/>
        <v>A - Top-Kunde</v>
      </c>
      <c r="U1468" s="4">
        <f>ROUND(((E1468-Hilfswerte!$B$20)/Hilfswerte!$B$21)+((F1468-Hilfswerte!$B$22)/Hilfswerte!$B$23)+((G1468-Hilfswerte!$B$24)/Hilfswerte!$B$25)+0.1*INDEX(Hilfswerte!$B$4:$B$15,MATCH(C1468,Hilfswerte!$A$4:$A$15,0)),2)</f>
        <v>7.52</v>
      </c>
      <c r="V1468" s="4">
        <f>ROUND(SQRT((((E1468-Hilfswerte!$B$20)/Hilfswerte!$B$21)-Hilfswerte!$B$28)^2+(((F1468-Hilfswerte!$B$22)/Hilfswerte!$B$23)-Hilfswerte!$B$29)^2+(((G1468-Hilfswerte!$B$24)/Hilfswerte!$B$25)-Hilfswerte!$B$30)^2),3)</f>
        <v>5.2169999999999996</v>
      </c>
      <c r="W1468" s="4">
        <f>ROUND(E1468*Hilfswerte!$B$31,0)</f>
        <v>204724</v>
      </c>
      <c r="X1468" s="4">
        <f t="shared" si="182"/>
        <v>101774</v>
      </c>
      <c r="Y1468" s="4" t="str">
        <f>IF(T1468="A - Top-Kunde","bereits Top-Kunde",IF(AND(V1468&lt;=Hilfswerte!$B$34,H1468&lt;0.5*W1468),"Hoch",IF(AND(V1468&lt;=Hilfswerte!$B$35,H1468&lt;0.7*W1468),"Mittel","Niedrig")))</f>
        <v>bereits Top-Kunde</v>
      </c>
      <c r="Z1468" s="4">
        <f t="shared" si="183"/>
        <v>5.7</v>
      </c>
      <c r="AA1468" s="4" t="str">
        <f>IF(J1468&gt;365,"Bereits abgewandert (Segment D)",IF(Z1468&gt;=Hilfswerte!$B$38,"Rot - akut gefaehrdet",IF(Z1468&gt;=Hilfswerte!$B$39,"Gelb - beobachten","Gruen - stabil")))</f>
        <v>Gruen - stabil</v>
      </c>
    </row>
    <row r="1469" spans="1:27" ht="15" customHeight="1" x14ac:dyDescent="0.25">
      <c r="A1469" s="4" t="s">
        <v>1816</v>
      </c>
      <c r="B1469" s="4" t="s">
        <v>286</v>
      </c>
      <c r="C1469" s="4" t="s">
        <v>47</v>
      </c>
      <c r="D1469" s="4" t="s">
        <v>106</v>
      </c>
      <c r="E1469" s="4">
        <v>67</v>
      </c>
      <c r="F1469" s="5">
        <v>11.1</v>
      </c>
      <c r="G1469" s="5">
        <v>11.9</v>
      </c>
      <c r="H1469" s="6">
        <v>0</v>
      </c>
      <c r="I1469" s="4">
        <v>0</v>
      </c>
      <c r="J1469" s="4">
        <v>740</v>
      </c>
      <c r="K1469" s="4">
        <v>0</v>
      </c>
      <c r="L1469" s="4">
        <v>2</v>
      </c>
      <c r="M1469" s="4">
        <v>0</v>
      </c>
      <c r="N1469" s="5">
        <v>-36.299999999999997</v>
      </c>
      <c r="O1469" s="7">
        <f t="shared" si="176"/>
        <v>1</v>
      </c>
      <c r="P1469" s="7">
        <f t="shared" si="177"/>
        <v>1</v>
      </c>
      <c r="Q1469" s="7">
        <f t="shared" si="178"/>
        <v>1</v>
      </c>
      <c r="R1469" s="7">
        <f t="shared" si="179"/>
        <v>3</v>
      </c>
      <c r="S1469" s="8">
        <f t="shared" si="180"/>
        <v>11.3</v>
      </c>
      <c r="T1469" s="7" t="str">
        <f t="shared" si="181"/>
        <v>D - Abwanderungsrisiko</v>
      </c>
      <c r="U1469" s="4">
        <f>ROUND(((E1469-Hilfswerte!$B$20)/Hilfswerte!$B$21)+((F1469-Hilfswerte!$B$22)/Hilfswerte!$B$23)+((G1469-Hilfswerte!$B$24)/Hilfswerte!$B$25)+0.1*INDEX(Hilfswerte!$B$4:$B$15,MATCH(C1469,Hilfswerte!$A$4:$A$15,0)),2)</f>
        <v>-0.18</v>
      </c>
      <c r="V1469" s="4">
        <f>ROUND(SQRT((((E1469-Hilfswerte!$B$20)/Hilfswerte!$B$21)-Hilfswerte!$B$28)^2+(((F1469-Hilfswerte!$B$22)/Hilfswerte!$B$23)-Hilfswerte!$B$29)^2+(((G1469-Hilfswerte!$B$24)/Hilfswerte!$B$25)-Hilfswerte!$B$30)^2),3)</f>
        <v>0.65200000000000002</v>
      </c>
      <c r="W1469" s="4">
        <f>ROUND(E1469*Hilfswerte!$B$31,0)</f>
        <v>13772</v>
      </c>
      <c r="X1469" s="4">
        <f t="shared" si="182"/>
        <v>13772</v>
      </c>
      <c r="Y1469" s="4" t="str">
        <f>IF(T1469="A - Top-Kunde","bereits Top-Kunde",IF(AND(V1469&lt;=Hilfswerte!$B$34,H1469&lt;0.5*W1469),"Hoch",IF(AND(V1469&lt;=Hilfswerte!$B$35,H1469&lt;0.7*W1469),"Mittel","Niedrig")))</f>
        <v>Hoch</v>
      </c>
      <c r="Z1469" s="4">
        <f t="shared" si="183"/>
        <v>51.9</v>
      </c>
      <c r="AA1469" s="4" t="str">
        <f>IF(J1469&gt;365,"Bereits abgewandert (Segment D)",IF(Z1469&gt;=Hilfswerte!$B$38,"Rot - akut gefaehrdet",IF(Z1469&gt;=Hilfswerte!$B$39,"Gelb - beobachten","Gruen - stabil")))</f>
        <v>Bereits abgewandert (Segment D)</v>
      </c>
    </row>
    <row r="1470" spans="1:27" ht="15" customHeight="1" x14ac:dyDescent="0.25">
      <c r="A1470" s="4" t="s">
        <v>1817</v>
      </c>
      <c r="B1470" s="4" t="s">
        <v>533</v>
      </c>
      <c r="C1470" s="4" t="s">
        <v>65</v>
      </c>
      <c r="D1470" s="4" t="s">
        <v>30</v>
      </c>
      <c r="E1470" s="4">
        <v>107</v>
      </c>
      <c r="F1470" s="5">
        <v>20.7</v>
      </c>
      <c r="G1470" s="5">
        <v>1.4</v>
      </c>
      <c r="H1470" s="6">
        <v>37390</v>
      </c>
      <c r="I1470" s="4">
        <v>4</v>
      </c>
      <c r="J1470" s="4">
        <v>35</v>
      </c>
      <c r="K1470" s="4">
        <v>0</v>
      </c>
      <c r="L1470" s="4">
        <v>2</v>
      </c>
      <c r="M1470" s="4">
        <v>3</v>
      </c>
      <c r="N1470" s="5">
        <v>-23.5</v>
      </c>
      <c r="O1470" s="7">
        <f t="shared" si="176"/>
        <v>4</v>
      </c>
      <c r="P1470" s="7">
        <f t="shared" si="177"/>
        <v>4</v>
      </c>
      <c r="Q1470" s="7">
        <f t="shared" si="178"/>
        <v>5</v>
      </c>
      <c r="R1470" s="7">
        <f t="shared" si="179"/>
        <v>13</v>
      </c>
      <c r="S1470" s="8">
        <f t="shared" si="180"/>
        <v>117.7</v>
      </c>
      <c r="T1470" s="7" t="str">
        <f t="shared" si="181"/>
        <v>B - Kernkunde</v>
      </c>
      <c r="U1470" s="4">
        <f>ROUND(((E1470-Hilfswerte!$B$20)/Hilfswerte!$B$21)+((F1470-Hilfswerte!$B$22)/Hilfswerte!$B$23)+((G1470-Hilfswerte!$B$24)/Hilfswerte!$B$25)+0.1*INDEX(Hilfswerte!$B$4:$B$15,MATCH(C1470,Hilfswerte!$A$4:$A$15,0)),2)</f>
        <v>-1.64</v>
      </c>
      <c r="V1470" s="4">
        <f>ROUND(SQRT((((E1470-Hilfswerte!$B$20)/Hilfswerte!$B$21)-Hilfswerte!$B$28)^2+(((F1470-Hilfswerte!$B$22)/Hilfswerte!$B$23)-Hilfswerte!$B$29)^2+(((G1470-Hilfswerte!$B$24)/Hilfswerte!$B$25)-Hilfswerte!$B$30)^2),3)</f>
        <v>1.6080000000000001</v>
      </c>
      <c r="W1470" s="4">
        <f>ROUND(E1470*Hilfswerte!$B$31,0)</f>
        <v>21993</v>
      </c>
      <c r="X1470" s="4">
        <f t="shared" si="182"/>
        <v>0</v>
      </c>
      <c r="Y1470" s="4" t="str">
        <f>IF(T1470="A - Top-Kunde","bereits Top-Kunde",IF(AND(V1470&lt;=Hilfswerte!$B$34,H1470&lt;0.5*W1470),"Hoch",IF(AND(V1470&lt;=Hilfswerte!$B$35,H1470&lt;0.7*W1470),"Mittel","Niedrig")))</f>
        <v>Niedrig</v>
      </c>
      <c r="Z1470" s="4">
        <f t="shared" si="183"/>
        <v>11.6</v>
      </c>
      <c r="AA1470" s="4" t="str">
        <f>IF(J1470&gt;365,"Bereits abgewandert (Segment D)",IF(Z1470&gt;=Hilfswerte!$B$38,"Rot - akut gefaehrdet",IF(Z1470&gt;=Hilfswerte!$B$39,"Gelb - beobachten","Gruen - stabil")))</f>
        <v>Gruen - stabil</v>
      </c>
    </row>
    <row r="1471" spans="1:27" ht="15" customHeight="1" x14ac:dyDescent="0.25">
      <c r="A1471" s="4" t="s">
        <v>1818</v>
      </c>
      <c r="B1471" s="4" t="s">
        <v>58</v>
      </c>
      <c r="C1471" s="4" t="s">
        <v>55</v>
      </c>
      <c r="D1471" s="4" t="s">
        <v>30</v>
      </c>
      <c r="E1471" s="4">
        <v>15</v>
      </c>
      <c r="F1471" s="5">
        <v>2.2000000000000002</v>
      </c>
      <c r="G1471" s="5">
        <v>18.8</v>
      </c>
      <c r="H1471" s="6">
        <v>1450</v>
      </c>
      <c r="I1471" s="4">
        <v>2</v>
      </c>
      <c r="J1471" s="4">
        <v>27</v>
      </c>
      <c r="K1471" s="4">
        <v>0</v>
      </c>
      <c r="L1471" s="4">
        <v>27</v>
      </c>
      <c r="M1471" s="4">
        <v>3</v>
      </c>
      <c r="N1471" s="5">
        <v>-14.4</v>
      </c>
      <c r="O1471" s="7">
        <f t="shared" si="176"/>
        <v>5</v>
      </c>
      <c r="P1471" s="7">
        <f t="shared" si="177"/>
        <v>2</v>
      </c>
      <c r="Q1471" s="7">
        <f t="shared" si="178"/>
        <v>3</v>
      </c>
      <c r="R1471" s="7">
        <f t="shared" si="179"/>
        <v>10</v>
      </c>
      <c r="S1471" s="8">
        <f t="shared" si="180"/>
        <v>84.7</v>
      </c>
      <c r="T1471" s="7" t="str">
        <f t="shared" si="181"/>
        <v>C - Entwicklungspotenzial</v>
      </c>
      <c r="U1471" s="4">
        <f>ROUND(((E1471-Hilfswerte!$B$20)/Hilfswerte!$B$21)+((F1471-Hilfswerte!$B$22)/Hilfswerte!$B$23)+((G1471-Hilfswerte!$B$24)/Hilfswerte!$B$25)+0.1*INDEX(Hilfswerte!$B$4:$B$15,MATCH(C1471,Hilfswerte!$A$4:$A$15,0)),2)</f>
        <v>0.74</v>
      </c>
      <c r="V1471" s="4">
        <f>ROUND(SQRT((((E1471-Hilfswerte!$B$20)/Hilfswerte!$B$21)-Hilfswerte!$B$28)^2+(((F1471-Hilfswerte!$B$22)/Hilfswerte!$B$23)-Hilfswerte!$B$29)^2+(((G1471-Hilfswerte!$B$24)/Hilfswerte!$B$25)-Hilfswerte!$B$30)^2),3)</f>
        <v>1.512</v>
      </c>
      <c r="W1471" s="4">
        <f>ROUND(E1471*Hilfswerte!$B$31,0)</f>
        <v>3083</v>
      </c>
      <c r="X1471" s="4">
        <f t="shared" si="182"/>
        <v>1633</v>
      </c>
      <c r="Y1471" s="4" t="str">
        <f>IF(T1471="A - Top-Kunde","bereits Top-Kunde",IF(AND(V1471&lt;=Hilfswerte!$B$34,H1471&lt;0.5*W1471),"Hoch",IF(AND(V1471&lt;=Hilfswerte!$B$35,H1471&lt;0.7*W1471),"Mittel","Niedrig")))</f>
        <v>Niedrig</v>
      </c>
      <c r="Z1471" s="4">
        <f t="shared" si="183"/>
        <v>12.5</v>
      </c>
      <c r="AA1471" s="4" t="str">
        <f>IF(J1471&gt;365,"Bereits abgewandert (Segment D)",IF(Z1471&gt;=Hilfswerte!$B$38,"Rot - akut gefaehrdet",IF(Z1471&gt;=Hilfswerte!$B$39,"Gelb - beobachten","Gruen - stabil")))</f>
        <v>Gruen - stabil</v>
      </c>
    </row>
    <row r="1472" spans="1:27" ht="15" customHeight="1" x14ac:dyDescent="0.25">
      <c r="A1472" s="4" t="s">
        <v>1819</v>
      </c>
      <c r="B1472" s="4" t="s">
        <v>582</v>
      </c>
      <c r="C1472" s="4" t="s">
        <v>89</v>
      </c>
      <c r="D1472" s="4" t="s">
        <v>30</v>
      </c>
      <c r="E1472" s="4">
        <v>5</v>
      </c>
      <c r="F1472" s="5">
        <v>2</v>
      </c>
      <c r="G1472" s="5">
        <v>14.9</v>
      </c>
      <c r="H1472" s="6">
        <v>430</v>
      </c>
      <c r="I1472" s="4">
        <v>5</v>
      </c>
      <c r="J1472" s="4">
        <v>22</v>
      </c>
      <c r="K1472" s="4">
        <v>0</v>
      </c>
      <c r="L1472" s="4">
        <v>9</v>
      </c>
      <c r="M1472" s="4">
        <v>4</v>
      </c>
      <c r="N1472" s="5">
        <v>5</v>
      </c>
      <c r="O1472" s="7">
        <f t="shared" si="176"/>
        <v>5</v>
      </c>
      <c r="P1472" s="7">
        <f t="shared" si="177"/>
        <v>5</v>
      </c>
      <c r="Q1472" s="7">
        <f t="shared" si="178"/>
        <v>2</v>
      </c>
      <c r="R1472" s="7">
        <f t="shared" si="179"/>
        <v>12</v>
      </c>
      <c r="S1472" s="8">
        <f t="shared" si="180"/>
        <v>119.8</v>
      </c>
      <c r="T1472" s="7" t="str">
        <f t="shared" si="181"/>
        <v>B - Kernkunde</v>
      </c>
      <c r="U1472" s="4">
        <f>ROUND(((E1472-Hilfswerte!$B$20)/Hilfswerte!$B$21)+((F1472-Hilfswerte!$B$22)/Hilfswerte!$B$23)+((G1472-Hilfswerte!$B$24)/Hilfswerte!$B$25)+0.1*INDEX(Hilfswerte!$B$4:$B$15,MATCH(C1472,Hilfswerte!$A$4:$A$15,0)),2)</f>
        <v>0.08</v>
      </c>
      <c r="V1472" s="4">
        <f>ROUND(SQRT((((E1472-Hilfswerte!$B$20)/Hilfswerte!$B$21)-Hilfswerte!$B$28)^2+(((F1472-Hilfswerte!$B$22)/Hilfswerte!$B$23)-Hilfswerte!$B$29)^2+(((G1472-Hilfswerte!$B$24)/Hilfswerte!$B$25)-Hilfswerte!$B$30)^2),3)</f>
        <v>1.113</v>
      </c>
      <c r="W1472" s="4">
        <f>ROUND(E1472*Hilfswerte!$B$31,0)</f>
        <v>1028</v>
      </c>
      <c r="X1472" s="4">
        <f t="shared" si="182"/>
        <v>598</v>
      </c>
      <c r="Y1472" s="4" t="str">
        <f>IF(T1472="A - Top-Kunde","bereits Top-Kunde",IF(AND(V1472&lt;=Hilfswerte!$B$34,H1472&lt;0.5*W1472),"Hoch",IF(AND(V1472&lt;=Hilfswerte!$B$35,H1472&lt;0.7*W1472),"Mittel","Niedrig")))</f>
        <v>Mittel</v>
      </c>
      <c r="Z1472" s="4">
        <f t="shared" si="183"/>
        <v>2.9</v>
      </c>
      <c r="AA1472" s="4" t="str">
        <f>IF(J1472&gt;365,"Bereits abgewandert (Segment D)",IF(Z1472&gt;=Hilfswerte!$B$38,"Rot - akut gefaehrdet",IF(Z1472&gt;=Hilfswerte!$B$39,"Gelb - beobachten","Gruen - stabil")))</f>
        <v>Gruen - stabil</v>
      </c>
    </row>
    <row r="1473" spans="1:27" ht="15" customHeight="1" x14ac:dyDescent="0.25">
      <c r="A1473" s="4" t="s">
        <v>1820</v>
      </c>
      <c r="B1473" s="4" t="s">
        <v>61</v>
      </c>
      <c r="C1473" s="4" t="s">
        <v>51</v>
      </c>
      <c r="D1473" s="4" t="s">
        <v>30</v>
      </c>
      <c r="E1473" s="4">
        <v>84</v>
      </c>
      <c r="F1473" s="5">
        <v>21.8</v>
      </c>
      <c r="G1473" s="5">
        <v>1.7</v>
      </c>
      <c r="H1473" s="6">
        <v>4680</v>
      </c>
      <c r="I1473" s="4">
        <v>3</v>
      </c>
      <c r="J1473" s="4">
        <v>22</v>
      </c>
      <c r="K1473" s="4">
        <v>1</v>
      </c>
      <c r="L1473" s="4">
        <v>21</v>
      </c>
      <c r="M1473" s="4">
        <v>6</v>
      </c>
      <c r="N1473" s="5">
        <v>4.4000000000000004</v>
      </c>
      <c r="O1473" s="7">
        <f t="shared" si="176"/>
        <v>5</v>
      </c>
      <c r="P1473" s="7">
        <f t="shared" si="177"/>
        <v>3</v>
      </c>
      <c r="Q1473" s="7">
        <f t="shared" si="178"/>
        <v>4</v>
      </c>
      <c r="R1473" s="7">
        <f t="shared" si="179"/>
        <v>12</v>
      </c>
      <c r="S1473" s="8">
        <f t="shared" si="180"/>
        <v>109.9</v>
      </c>
      <c r="T1473" s="7" t="str">
        <f t="shared" si="181"/>
        <v>B - Kernkunde</v>
      </c>
      <c r="U1473" s="4">
        <f>ROUND(((E1473-Hilfswerte!$B$20)/Hilfswerte!$B$21)+((F1473-Hilfswerte!$B$22)/Hilfswerte!$B$23)+((G1473-Hilfswerte!$B$24)/Hilfswerte!$B$25)+0.1*INDEX(Hilfswerte!$B$4:$B$15,MATCH(C1473,Hilfswerte!$A$4:$A$15,0)),2)</f>
        <v>-1.27</v>
      </c>
      <c r="V1473" s="4">
        <f>ROUND(SQRT((((E1473-Hilfswerte!$B$20)/Hilfswerte!$B$21)-Hilfswerte!$B$28)^2+(((F1473-Hilfswerte!$B$22)/Hilfswerte!$B$23)-Hilfswerte!$B$29)^2+(((G1473-Hilfswerte!$B$24)/Hilfswerte!$B$25)-Hilfswerte!$B$30)^2),3)</f>
        <v>1.5780000000000001</v>
      </c>
      <c r="W1473" s="4">
        <f>ROUND(E1473*Hilfswerte!$B$31,0)</f>
        <v>17266</v>
      </c>
      <c r="X1473" s="4">
        <f t="shared" si="182"/>
        <v>12586</v>
      </c>
      <c r="Y1473" s="4" t="str">
        <f>IF(T1473="A - Top-Kunde","bereits Top-Kunde",IF(AND(V1473&lt;=Hilfswerte!$B$34,H1473&lt;0.5*W1473),"Hoch",IF(AND(V1473&lt;=Hilfswerte!$B$35,H1473&lt;0.7*W1473),"Mittel","Niedrig")))</f>
        <v>Niedrig</v>
      </c>
      <c r="Z1473" s="4">
        <f t="shared" si="183"/>
        <v>8.3000000000000007</v>
      </c>
      <c r="AA1473" s="4" t="str">
        <f>IF(J1473&gt;365,"Bereits abgewandert (Segment D)",IF(Z1473&gt;=Hilfswerte!$B$38,"Rot - akut gefaehrdet",IF(Z1473&gt;=Hilfswerte!$B$39,"Gelb - beobachten","Gruen - stabil")))</f>
        <v>Gruen - stabil</v>
      </c>
    </row>
    <row r="1474" spans="1:27" ht="15" customHeight="1" x14ac:dyDescent="0.25">
      <c r="A1474" s="4" t="s">
        <v>1821</v>
      </c>
      <c r="B1474" s="4" t="s">
        <v>402</v>
      </c>
      <c r="C1474" s="4" t="s">
        <v>59</v>
      </c>
      <c r="D1474" s="4" t="s">
        <v>48</v>
      </c>
      <c r="E1474" s="4">
        <v>78</v>
      </c>
      <c r="F1474" s="5">
        <v>23.3</v>
      </c>
      <c r="G1474" s="5">
        <v>16.899999999999999</v>
      </c>
      <c r="H1474" s="6">
        <v>7000</v>
      </c>
      <c r="I1474" s="4">
        <v>4</v>
      </c>
      <c r="J1474" s="4">
        <v>16</v>
      </c>
      <c r="K1474" s="4">
        <v>1</v>
      </c>
      <c r="L1474" s="4">
        <v>2</v>
      </c>
      <c r="M1474" s="4">
        <v>4</v>
      </c>
      <c r="N1474" s="5">
        <v>4.9000000000000004</v>
      </c>
      <c r="O1474" s="7">
        <f t="shared" ref="O1474:O1537" si="184">IF(J1474&gt;365,1,IF(J1474&lt;=30,5,IF(J1474&lt;=90,4,IF(J1474&lt;=180,3,2))))</f>
        <v>5</v>
      </c>
      <c r="P1474" s="7">
        <f t="shared" ref="P1474:P1537" si="185">IF(I1474&gt;=5,5,IF(I1474&gt;=4,4,IF(I1474&gt;=3,3,IF(I1474&gt;=2,2,1))))</f>
        <v>4</v>
      </c>
      <c r="Q1474" s="7">
        <f t="shared" ref="Q1474:Q1537" si="186">IF(H1474&gt;=7500,5,IF(H1474&gt;=2500,4,IF(H1474&gt;=1000,3,IF(H1474&gt;=1,2,1))))</f>
        <v>4</v>
      </c>
      <c r="R1474" s="7">
        <f t="shared" ref="R1474:R1537" si="187">O1474+P1474+Q1474</f>
        <v>13</v>
      </c>
      <c r="S1474" s="8">
        <f t="shared" ref="S1474:S1537" si="188">ROUND(10*R1474+0.5*N1474-6*K1474-0.3*MAX(0,L1474),1)</f>
        <v>125.9</v>
      </c>
      <c r="T1474" s="7" t="str">
        <f t="shared" ref="T1474:T1537" si="189">IF(J1474&gt;365,"D - Abwanderungsrisiko",IF(S1474&gt;=125,"A - Top-Kunde",IF(S1474&gt;=105,"B - Kernkunde","C - Entwicklungspotenzial")))</f>
        <v>A - Top-Kunde</v>
      </c>
      <c r="U1474" s="4">
        <f>ROUND(((E1474-Hilfswerte!$B$20)/Hilfswerte!$B$21)+((F1474-Hilfswerte!$B$22)/Hilfswerte!$B$23)+((G1474-Hilfswerte!$B$24)/Hilfswerte!$B$25)+0.1*INDEX(Hilfswerte!$B$4:$B$15,MATCH(C1474,Hilfswerte!$A$4:$A$15,0)),2)</f>
        <v>0.72</v>
      </c>
      <c r="V1474" s="4">
        <f>ROUND(SQRT((((E1474-Hilfswerte!$B$20)/Hilfswerte!$B$21)-Hilfswerte!$B$28)^2+(((F1474-Hilfswerte!$B$22)/Hilfswerte!$B$23)-Hilfswerte!$B$29)^2+(((G1474-Hilfswerte!$B$24)/Hilfswerte!$B$25)-Hilfswerte!$B$30)^2),3)</f>
        <v>1.014</v>
      </c>
      <c r="W1474" s="4">
        <f>ROUND(E1474*Hilfswerte!$B$31,0)</f>
        <v>16033</v>
      </c>
      <c r="X1474" s="4">
        <f t="shared" ref="X1474:X1537" si="190">MAX(0,W1474-H1474)</f>
        <v>9033</v>
      </c>
      <c r="Y1474" s="4" t="str">
        <f>IF(T1474="A - Top-Kunde","bereits Top-Kunde",IF(AND(V1474&lt;=Hilfswerte!$B$34,H1474&lt;0.5*W1474),"Hoch",IF(AND(V1474&lt;=Hilfswerte!$B$35,H1474&lt;0.7*W1474),"Mittel","Niedrig")))</f>
        <v>bereits Top-Kunde</v>
      </c>
      <c r="Z1474" s="4">
        <f t="shared" ref="Z1474:Z1537" si="191">ROUND(0.4*MAX(0,-N1474)+3*K1474+0.2*MAX(0,L1474)+0.05*J1474,1)</f>
        <v>4.2</v>
      </c>
      <c r="AA1474" s="4" t="str">
        <f>IF(J1474&gt;365,"Bereits abgewandert (Segment D)",IF(Z1474&gt;=Hilfswerte!$B$38,"Rot - akut gefaehrdet",IF(Z1474&gt;=Hilfswerte!$B$39,"Gelb - beobachten","Gruen - stabil")))</f>
        <v>Gruen - stabil</v>
      </c>
    </row>
    <row r="1475" spans="1:27" ht="15" customHeight="1" x14ac:dyDescent="0.25">
      <c r="A1475" s="4" t="s">
        <v>1822</v>
      </c>
      <c r="B1475" s="4" t="s">
        <v>154</v>
      </c>
      <c r="C1475" s="4" t="s">
        <v>59</v>
      </c>
      <c r="D1475" s="4" t="s">
        <v>117</v>
      </c>
      <c r="E1475" s="4">
        <v>27</v>
      </c>
      <c r="F1475" s="5">
        <v>4.9000000000000004</v>
      </c>
      <c r="G1475" s="5">
        <v>20.3</v>
      </c>
      <c r="H1475" s="6">
        <v>290</v>
      </c>
      <c r="I1475" s="4">
        <v>1</v>
      </c>
      <c r="J1475" s="4">
        <v>46</v>
      </c>
      <c r="K1475" s="4">
        <v>0</v>
      </c>
      <c r="L1475" s="4">
        <v>14</v>
      </c>
      <c r="M1475" s="4">
        <v>1</v>
      </c>
      <c r="N1475" s="5">
        <v>-6.8</v>
      </c>
      <c r="O1475" s="7">
        <f t="shared" si="184"/>
        <v>4</v>
      </c>
      <c r="P1475" s="7">
        <f t="shared" si="185"/>
        <v>1</v>
      </c>
      <c r="Q1475" s="7">
        <f t="shared" si="186"/>
        <v>2</v>
      </c>
      <c r="R1475" s="7">
        <f t="shared" si="187"/>
        <v>7</v>
      </c>
      <c r="S1475" s="8">
        <f t="shared" si="188"/>
        <v>62.4</v>
      </c>
      <c r="T1475" s="7" t="str">
        <f t="shared" si="189"/>
        <v>C - Entwicklungspotenzial</v>
      </c>
      <c r="U1475" s="4">
        <f>ROUND(((E1475-Hilfswerte!$B$20)/Hilfswerte!$B$21)+((F1475-Hilfswerte!$B$22)/Hilfswerte!$B$23)+((G1475-Hilfswerte!$B$24)/Hilfswerte!$B$25)+0.1*INDEX(Hilfswerte!$B$4:$B$15,MATCH(C1475,Hilfswerte!$A$4:$A$15,0)),2)</f>
        <v>0.71</v>
      </c>
      <c r="V1475" s="4">
        <f>ROUND(SQRT((((E1475-Hilfswerte!$B$20)/Hilfswerte!$B$21)-Hilfswerte!$B$28)^2+(((F1475-Hilfswerte!$B$22)/Hilfswerte!$B$23)-Hilfswerte!$B$29)^2+(((G1475-Hilfswerte!$B$24)/Hilfswerte!$B$25)-Hilfswerte!$B$30)^2),3)</f>
        <v>1.671</v>
      </c>
      <c r="W1475" s="4">
        <f>ROUND(E1475*Hilfswerte!$B$31,0)</f>
        <v>5550</v>
      </c>
      <c r="X1475" s="4">
        <f t="shared" si="190"/>
        <v>5260</v>
      </c>
      <c r="Y1475" s="4" t="str">
        <f>IF(T1475="A - Top-Kunde","bereits Top-Kunde",IF(AND(V1475&lt;=Hilfswerte!$B$34,H1475&lt;0.5*W1475),"Hoch",IF(AND(V1475&lt;=Hilfswerte!$B$35,H1475&lt;0.7*W1475),"Mittel","Niedrig")))</f>
        <v>Niedrig</v>
      </c>
      <c r="Z1475" s="4">
        <f t="shared" si="191"/>
        <v>7.8</v>
      </c>
      <c r="AA1475" s="4" t="str">
        <f>IF(J1475&gt;365,"Bereits abgewandert (Segment D)",IF(Z1475&gt;=Hilfswerte!$B$38,"Rot - akut gefaehrdet",IF(Z1475&gt;=Hilfswerte!$B$39,"Gelb - beobachten","Gruen - stabil")))</f>
        <v>Gruen - stabil</v>
      </c>
    </row>
    <row r="1476" spans="1:27" ht="15" customHeight="1" x14ac:dyDescent="0.25">
      <c r="A1476" s="4" t="s">
        <v>1823</v>
      </c>
      <c r="B1476" s="4" t="s">
        <v>455</v>
      </c>
      <c r="C1476" s="4" t="s">
        <v>55</v>
      </c>
      <c r="D1476" s="4" t="s">
        <v>30</v>
      </c>
      <c r="E1476" s="4">
        <v>42</v>
      </c>
      <c r="F1476" s="5">
        <v>6.1</v>
      </c>
      <c r="G1476" s="5">
        <v>12.4</v>
      </c>
      <c r="H1476" s="6">
        <v>0</v>
      </c>
      <c r="I1476" s="4">
        <v>0</v>
      </c>
      <c r="J1476" s="4">
        <v>740</v>
      </c>
      <c r="K1476" s="4">
        <v>0</v>
      </c>
      <c r="L1476" s="4">
        <v>21</v>
      </c>
      <c r="M1476" s="4">
        <v>0</v>
      </c>
      <c r="N1476" s="5">
        <v>-41.3</v>
      </c>
      <c r="O1476" s="7">
        <f t="shared" si="184"/>
        <v>1</v>
      </c>
      <c r="P1476" s="7">
        <f t="shared" si="185"/>
        <v>1</v>
      </c>
      <c r="Q1476" s="7">
        <f t="shared" si="186"/>
        <v>1</v>
      </c>
      <c r="R1476" s="7">
        <f t="shared" si="187"/>
        <v>3</v>
      </c>
      <c r="S1476" s="8">
        <f t="shared" si="188"/>
        <v>3.1</v>
      </c>
      <c r="T1476" s="7" t="str">
        <f t="shared" si="189"/>
        <v>D - Abwanderungsrisiko</v>
      </c>
      <c r="U1476" s="4">
        <f>ROUND(((E1476-Hilfswerte!$B$20)/Hilfswerte!$B$21)+((F1476-Hilfswerte!$B$22)/Hilfswerte!$B$23)+((G1476-Hilfswerte!$B$24)/Hilfswerte!$B$25)+0.1*INDEX(Hilfswerte!$B$4:$B$15,MATCH(C1476,Hilfswerte!$A$4:$A$15,0)),2)</f>
        <v>-0.09</v>
      </c>
      <c r="V1476" s="4">
        <f>ROUND(SQRT((((E1476-Hilfswerte!$B$20)/Hilfswerte!$B$21)-Hilfswerte!$B$28)^2+(((F1476-Hilfswerte!$B$22)/Hilfswerte!$B$23)-Hilfswerte!$B$29)^2+(((G1476-Hilfswerte!$B$24)/Hilfswerte!$B$25)-Hilfswerte!$B$30)^2),3)</f>
        <v>0.80400000000000005</v>
      </c>
      <c r="W1476" s="4">
        <f>ROUND(E1476*Hilfswerte!$B$31,0)</f>
        <v>8633</v>
      </c>
      <c r="X1476" s="4">
        <f t="shared" si="190"/>
        <v>8633</v>
      </c>
      <c r="Y1476" s="4" t="str">
        <f>IF(T1476="A - Top-Kunde","bereits Top-Kunde",IF(AND(V1476&lt;=Hilfswerte!$B$34,H1476&lt;0.5*W1476),"Hoch",IF(AND(V1476&lt;=Hilfswerte!$B$35,H1476&lt;0.7*W1476),"Mittel","Niedrig")))</f>
        <v>Hoch</v>
      </c>
      <c r="Z1476" s="4">
        <f t="shared" si="191"/>
        <v>57.7</v>
      </c>
      <c r="AA1476" s="4" t="str">
        <f>IF(J1476&gt;365,"Bereits abgewandert (Segment D)",IF(Z1476&gt;=Hilfswerte!$B$38,"Rot - akut gefaehrdet",IF(Z1476&gt;=Hilfswerte!$B$39,"Gelb - beobachten","Gruen - stabil")))</f>
        <v>Bereits abgewandert (Segment D)</v>
      </c>
    </row>
    <row r="1477" spans="1:27" ht="15" customHeight="1" x14ac:dyDescent="0.25">
      <c r="A1477" s="4" t="s">
        <v>1824</v>
      </c>
      <c r="B1477" s="4" t="s">
        <v>1037</v>
      </c>
      <c r="C1477" s="4" t="s">
        <v>51</v>
      </c>
      <c r="D1477" s="4" t="s">
        <v>48</v>
      </c>
      <c r="E1477" s="4">
        <v>38</v>
      </c>
      <c r="F1477" s="5">
        <v>6.7</v>
      </c>
      <c r="G1477" s="5">
        <v>9</v>
      </c>
      <c r="H1477" s="6">
        <v>1540</v>
      </c>
      <c r="I1477" s="4">
        <v>2</v>
      </c>
      <c r="J1477" s="4">
        <v>58</v>
      </c>
      <c r="K1477" s="4">
        <v>1</v>
      </c>
      <c r="L1477" s="4">
        <v>15</v>
      </c>
      <c r="M1477" s="4">
        <v>3</v>
      </c>
      <c r="N1477" s="5">
        <v>-9.4</v>
      </c>
      <c r="O1477" s="7">
        <f t="shared" si="184"/>
        <v>4</v>
      </c>
      <c r="P1477" s="7">
        <f t="shared" si="185"/>
        <v>2</v>
      </c>
      <c r="Q1477" s="7">
        <f t="shared" si="186"/>
        <v>3</v>
      </c>
      <c r="R1477" s="7">
        <f t="shared" si="187"/>
        <v>9</v>
      </c>
      <c r="S1477" s="8">
        <f t="shared" si="188"/>
        <v>74.8</v>
      </c>
      <c r="T1477" s="7" t="str">
        <f t="shared" si="189"/>
        <v>C - Entwicklungspotenzial</v>
      </c>
      <c r="U1477" s="4">
        <f>ROUND(((E1477-Hilfswerte!$B$20)/Hilfswerte!$B$21)+((F1477-Hilfswerte!$B$22)/Hilfswerte!$B$23)+((G1477-Hilfswerte!$B$24)/Hilfswerte!$B$25)+0.1*INDEX(Hilfswerte!$B$4:$B$15,MATCH(C1477,Hilfswerte!$A$4:$A$15,0)),2)</f>
        <v>-0.57999999999999996</v>
      </c>
      <c r="V1477" s="4">
        <f>ROUND(SQRT((((E1477-Hilfswerte!$B$20)/Hilfswerte!$B$21)-Hilfswerte!$B$28)^2+(((F1477-Hilfswerte!$B$22)/Hilfswerte!$B$23)-Hilfswerte!$B$29)^2+(((G1477-Hilfswerte!$B$24)/Hilfswerte!$B$25)-Hilfswerte!$B$30)^2),3)</f>
        <v>0.86099999999999999</v>
      </c>
      <c r="W1477" s="4">
        <f>ROUND(E1477*Hilfswerte!$B$31,0)</f>
        <v>7811</v>
      </c>
      <c r="X1477" s="4">
        <f t="shared" si="190"/>
        <v>6271</v>
      </c>
      <c r="Y1477" s="4" t="str">
        <f>IF(T1477="A - Top-Kunde","bereits Top-Kunde",IF(AND(V1477&lt;=Hilfswerte!$B$34,H1477&lt;0.5*W1477),"Hoch",IF(AND(V1477&lt;=Hilfswerte!$B$35,H1477&lt;0.7*W1477),"Mittel","Niedrig")))</f>
        <v>Mittel</v>
      </c>
      <c r="Z1477" s="4">
        <f t="shared" si="191"/>
        <v>12.7</v>
      </c>
      <c r="AA1477" s="4" t="str">
        <f>IF(J1477&gt;365,"Bereits abgewandert (Segment D)",IF(Z1477&gt;=Hilfswerte!$B$38,"Rot - akut gefaehrdet",IF(Z1477&gt;=Hilfswerte!$B$39,"Gelb - beobachten","Gruen - stabil")))</f>
        <v>Gruen - stabil</v>
      </c>
    </row>
    <row r="1478" spans="1:27" ht="15" customHeight="1" x14ac:dyDescent="0.25">
      <c r="A1478" s="4" t="s">
        <v>1825</v>
      </c>
      <c r="B1478" s="4" t="s">
        <v>152</v>
      </c>
      <c r="C1478" s="4" t="s">
        <v>55</v>
      </c>
      <c r="D1478" s="4" t="s">
        <v>30</v>
      </c>
      <c r="E1478" s="4">
        <v>25</v>
      </c>
      <c r="F1478" s="5">
        <v>6.5</v>
      </c>
      <c r="G1478" s="5">
        <v>9.6</v>
      </c>
      <c r="H1478" s="6">
        <v>0</v>
      </c>
      <c r="I1478" s="4">
        <v>0</v>
      </c>
      <c r="J1478" s="4">
        <v>738</v>
      </c>
      <c r="K1478" s="4">
        <v>0</v>
      </c>
      <c r="L1478" s="4">
        <v>-4</v>
      </c>
      <c r="M1478" s="4">
        <v>0</v>
      </c>
      <c r="N1478" s="5">
        <v>-46</v>
      </c>
      <c r="O1478" s="7">
        <f t="shared" si="184"/>
        <v>1</v>
      </c>
      <c r="P1478" s="7">
        <f t="shared" si="185"/>
        <v>1</v>
      </c>
      <c r="Q1478" s="7">
        <f t="shared" si="186"/>
        <v>1</v>
      </c>
      <c r="R1478" s="7">
        <f t="shared" si="187"/>
        <v>3</v>
      </c>
      <c r="S1478" s="8">
        <f t="shared" si="188"/>
        <v>7</v>
      </c>
      <c r="T1478" s="7" t="str">
        <f t="shared" si="189"/>
        <v>D - Abwanderungsrisiko</v>
      </c>
      <c r="U1478" s="4">
        <f>ROUND(((E1478-Hilfswerte!$B$20)/Hilfswerte!$B$21)+((F1478-Hilfswerte!$B$22)/Hilfswerte!$B$23)+((G1478-Hilfswerte!$B$24)/Hilfswerte!$B$25)+0.1*INDEX(Hilfswerte!$B$4:$B$15,MATCH(C1478,Hilfswerte!$A$4:$A$15,0)),2)</f>
        <v>-0.6</v>
      </c>
      <c r="V1478" s="4">
        <f>ROUND(SQRT((((E1478-Hilfswerte!$B$20)/Hilfswerte!$B$21)-Hilfswerte!$B$28)^2+(((F1478-Hilfswerte!$B$22)/Hilfswerte!$B$23)-Hilfswerte!$B$29)^2+(((G1478-Hilfswerte!$B$24)/Hilfswerte!$B$25)-Hilfswerte!$B$30)^2),3)</f>
        <v>0.86699999999999999</v>
      </c>
      <c r="W1478" s="4">
        <f>ROUND(E1478*Hilfswerte!$B$31,0)</f>
        <v>5139</v>
      </c>
      <c r="X1478" s="4">
        <f t="shared" si="190"/>
        <v>5139</v>
      </c>
      <c r="Y1478" s="4" t="str">
        <f>IF(T1478="A - Top-Kunde","bereits Top-Kunde",IF(AND(V1478&lt;=Hilfswerte!$B$34,H1478&lt;0.5*W1478),"Hoch",IF(AND(V1478&lt;=Hilfswerte!$B$35,H1478&lt;0.7*W1478),"Mittel","Niedrig")))</f>
        <v>Mittel</v>
      </c>
      <c r="Z1478" s="4">
        <f t="shared" si="191"/>
        <v>55.3</v>
      </c>
      <c r="AA1478" s="4" t="str">
        <f>IF(J1478&gt;365,"Bereits abgewandert (Segment D)",IF(Z1478&gt;=Hilfswerte!$B$38,"Rot - akut gefaehrdet",IF(Z1478&gt;=Hilfswerte!$B$39,"Gelb - beobachten","Gruen - stabil")))</f>
        <v>Bereits abgewandert (Segment D)</v>
      </c>
    </row>
    <row r="1479" spans="1:27" ht="15" customHeight="1" x14ac:dyDescent="0.25">
      <c r="A1479" s="4" t="s">
        <v>1826</v>
      </c>
      <c r="B1479" s="4" t="s">
        <v>890</v>
      </c>
      <c r="C1479" s="4" t="s">
        <v>89</v>
      </c>
      <c r="D1479" s="4" t="s">
        <v>106</v>
      </c>
      <c r="E1479" s="4">
        <v>315</v>
      </c>
      <c r="F1479" s="5">
        <v>49.7</v>
      </c>
      <c r="G1479" s="5">
        <v>12.8</v>
      </c>
      <c r="H1479" s="6">
        <v>107470</v>
      </c>
      <c r="I1479" s="4">
        <v>3</v>
      </c>
      <c r="J1479" s="4">
        <v>6</v>
      </c>
      <c r="K1479" s="4">
        <v>0</v>
      </c>
      <c r="L1479" s="4">
        <v>-5</v>
      </c>
      <c r="M1479" s="4">
        <v>4</v>
      </c>
      <c r="N1479" s="5">
        <v>-6.4</v>
      </c>
      <c r="O1479" s="7">
        <f t="shared" si="184"/>
        <v>5</v>
      </c>
      <c r="P1479" s="7">
        <f t="shared" si="185"/>
        <v>3</v>
      </c>
      <c r="Q1479" s="7">
        <f t="shared" si="186"/>
        <v>5</v>
      </c>
      <c r="R1479" s="7">
        <f t="shared" si="187"/>
        <v>13</v>
      </c>
      <c r="S1479" s="8">
        <f t="shared" si="188"/>
        <v>126.8</v>
      </c>
      <c r="T1479" s="7" t="str">
        <f t="shared" si="189"/>
        <v>A - Top-Kunde</v>
      </c>
      <c r="U1479" s="4">
        <f>ROUND(((E1479-Hilfswerte!$B$20)/Hilfswerte!$B$21)+((F1479-Hilfswerte!$B$22)/Hilfswerte!$B$23)+((G1479-Hilfswerte!$B$24)/Hilfswerte!$B$25)+0.1*INDEX(Hilfswerte!$B$4:$B$15,MATCH(C1479,Hilfswerte!$A$4:$A$15,0)),2)</f>
        <v>1.93</v>
      </c>
      <c r="V1479" s="4">
        <f>ROUND(SQRT((((E1479-Hilfswerte!$B$20)/Hilfswerte!$B$21)-Hilfswerte!$B$28)^2+(((F1479-Hilfswerte!$B$22)/Hilfswerte!$B$23)-Hilfswerte!$B$29)^2+(((G1479-Hilfswerte!$B$24)/Hilfswerte!$B$25)-Hilfswerte!$B$30)^2),3)</f>
        <v>0.71399999999999997</v>
      </c>
      <c r="W1479" s="4">
        <f>ROUND(E1479*Hilfswerte!$B$31,0)</f>
        <v>64747</v>
      </c>
      <c r="X1479" s="4">
        <f t="shared" si="190"/>
        <v>0</v>
      </c>
      <c r="Y1479" s="4" t="str">
        <f>IF(T1479="A - Top-Kunde","bereits Top-Kunde",IF(AND(V1479&lt;=Hilfswerte!$B$34,H1479&lt;0.5*W1479),"Hoch",IF(AND(V1479&lt;=Hilfswerte!$B$35,H1479&lt;0.7*W1479),"Mittel","Niedrig")))</f>
        <v>bereits Top-Kunde</v>
      </c>
      <c r="Z1479" s="4">
        <f t="shared" si="191"/>
        <v>2.9</v>
      </c>
      <c r="AA1479" s="4" t="str">
        <f>IF(J1479&gt;365,"Bereits abgewandert (Segment D)",IF(Z1479&gt;=Hilfswerte!$B$38,"Rot - akut gefaehrdet",IF(Z1479&gt;=Hilfswerte!$B$39,"Gelb - beobachten","Gruen - stabil")))</f>
        <v>Gruen - stabil</v>
      </c>
    </row>
    <row r="1480" spans="1:27" ht="15" customHeight="1" x14ac:dyDescent="0.25">
      <c r="A1480" s="4" t="s">
        <v>1827</v>
      </c>
      <c r="B1480" s="4" t="s">
        <v>171</v>
      </c>
      <c r="C1480" s="4" t="s">
        <v>33</v>
      </c>
      <c r="D1480" s="4" t="s">
        <v>30</v>
      </c>
      <c r="E1480" s="4">
        <v>66</v>
      </c>
      <c r="F1480" s="5">
        <v>20.399999999999999</v>
      </c>
      <c r="G1480" s="5">
        <v>7.4</v>
      </c>
      <c r="H1480" s="6">
        <v>38010</v>
      </c>
      <c r="I1480" s="4">
        <v>6</v>
      </c>
      <c r="J1480" s="4">
        <v>29</v>
      </c>
      <c r="K1480" s="4">
        <v>1</v>
      </c>
      <c r="L1480" s="4">
        <v>2</v>
      </c>
      <c r="M1480" s="4">
        <v>3</v>
      </c>
      <c r="N1480" s="5">
        <v>5.0999999999999996</v>
      </c>
      <c r="O1480" s="7">
        <f t="shared" si="184"/>
        <v>5</v>
      </c>
      <c r="P1480" s="7">
        <f t="shared" si="185"/>
        <v>5</v>
      </c>
      <c r="Q1480" s="7">
        <f t="shared" si="186"/>
        <v>5</v>
      </c>
      <c r="R1480" s="7">
        <f t="shared" si="187"/>
        <v>15</v>
      </c>
      <c r="S1480" s="8">
        <f t="shared" si="188"/>
        <v>146</v>
      </c>
      <c r="T1480" s="7" t="str">
        <f t="shared" si="189"/>
        <v>A - Top-Kunde</v>
      </c>
      <c r="U1480" s="4">
        <f>ROUND(((E1480-Hilfswerte!$B$20)/Hilfswerte!$B$21)+((F1480-Hilfswerte!$B$22)/Hilfswerte!$B$23)+((G1480-Hilfswerte!$B$24)/Hilfswerte!$B$25)+0.1*INDEX(Hilfswerte!$B$4:$B$15,MATCH(C1480,Hilfswerte!$A$4:$A$15,0)),2)</f>
        <v>-0.78</v>
      </c>
      <c r="V1480" s="4">
        <f>ROUND(SQRT((((E1480-Hilfswerte!$B$20)/Hilfswerte!$B$21)-Hilfswerte!$B$28)^2+(((F1480-Hilfswerte!$B$22)/Hilfswerte!$B$23)-Hilfswerte!$B$29)^2+(((G1480-Hilfswerte!$B$24)/Hilfswerte!$B$25)-Hilfswerte!$B$30)^2),3)</f>
        <v>0.80600000000000005</v>
      </c>
      <c r="W1480" s="4">
        <f>ROUND(E1480*Hilfswerte!$B$31,0)</f>
        <v>13566</v>
      </c>
      <c r="X1480" s="4">
        <f t="shared" si="190"/>
        <v>0</v>
      </c>
      <c r="Y1480" s="4" t="str">
        <f>IF(T1480="A - Top-Kunde","bereits Top-Kunde",IF(AND(V1480&lt;=Hilfswerte!$B$34,H1480&lt;0.5*W1480),"Hoch",IF(AND(V1480&lt;=Hilfswerte!$B$35,H1480&lt;0.7*W1480),"Mittel","Niedrig")))</f>
        <v>bereits Top-Kunde</v>
      </c>
      <c r="Z1480" s="4">
        <f t="shared" si="191"/>
        <v>4.9000000000000004</v>
      </c>
      <c r="AA1480" s="4" t="str">
        <f>IF(J1480&gt;365,"Bereits abgewandert (Segment D)",IF(Z1480&gt;=Hilfswerte!$B$38,"Rot - akut gefaehrdet",IF(Z1480&gt;=Hilfswerte!$B$39,"Gelb - beobachten","Gruen - stabil")))</f>
        <v>Gruen - stabil</v>
      </c>
    </row>
    <row r="1481" spans="1:27" ht="15" customHeight="1" x14ac:dyDescent="0.25">
      <c r="A1481" s="4" t="s">
        <v>1828</v>
      </c>
      <c r="B1481" s="4" t="s">
        <v>40</v>
      </c>
      <c r="C1481" s="4" t="s">
        <v>38</v>
      </c>
      <c r="D1481" s="4" t="s">
        <v>30</v>
      </c>
      <c r="E1481" s="4">
        <v>90</v>
      </c>
      <c r="F1481" s="5">
        <v>19.3</v>
      </c>
      <c r="G1481" s="5">
        <v>16.600000000000001</v>
      </c>
      <c r="H1481" s="6">
        <v>33110</v>
      </c>
      <c r="I1481" s="4">
        <v>4</v>
      </c>
      <c r="J1481" s="4">
        <v>7</v>
      </c>
      <c r="K1481" s="4">
        <v>2</v>
      </c>
      <c r="L1481" s="4">
        <v>16</v>
      </c>
      <c r="M1481" s="4">
        <v>1</v>
      </c>
      <c r="N1481" s="5">
        <v>-1</v>
      </c>
      <c r="O1481" s="7">
        <f t="shared" si="184"/>
        <v>5</v>
      </c>
      <c r="P1481" s="7">
        <f t="shared" si="185"/>
        <v>4</v>
      </c>
      <c r="Q1481" s="7">
        <f t="shared" si="186"/>
        <v>5</v>
      </c>
      <c r="R1481" s="7">
        <f t="shared" si="187"/>
        <v>14</v>
      </c>
      <c r="S1481" s="8">
        <f t="shared" si="188"/>
        <v>122.7</v>
      </c>
      <c r="T1481" s="7" t="str">
        <f t="shared" si="189"/>
        <v>B - Kernkunde</v>
      </c>
      <c r="U1481" s="4">
        <f>ROUND(((E1481-Hilfswerte!$B$20)/Hilfswerte!$B$21)+((F1481-Hilfswerte!$B$22)/Hilfswerte!$B$23)+((G1481-Hilfswerte!$B$24)/Hilfswerte!$B$25)+0.1*INDEX(Hilfswerte!$B$4:$B$15,MATCH(C1481,Hilfswerte!$A$4:$A$15,0)),2)</f>
        <v>1.07</v>
      </c>
      <c r="V1481" s="4">
        <f>ROUND(SQRT((((E1481-Hilfswerte!$B$20)/Hilfswerte!$B$21)-Hilfswerte!$B$28)^2+(((F1481-Hilfswerte!$B$22)/Hilfswerte!$B$23)-Hilfswerte!$B$29)^2+(((G1481-Hilfswerte!$B$24)/Hilfswerte!$B$25)-Hilfswerte!$B$30)^2),3)</f>
        <v>0.97499999999999998</v>
      </c>
      <c r="W1481" s="4">
        <f>ROUND(E1481*Hilfswerte!$B$31,0)</f>
        <v>18499</v>
      </c>
      <c r="X1481" s="4">
        <f t="shared" si="190"/>
        <v>0</v>
      </c>
      <c r="Y1481" s="4" t="str">
        <f>IF(T1481="A - Top-Kunde","bereits Top-Kunde",IF(AND(V1481&lt;=Hilfswerte!$B$34,H1481&lt;0.5*W1481),"Hoch",IF(AND(V1481&lt;=Hilfswerte!$B$35,H1481&lt;0.7*W1481),"Mittel","Niedrig")))</f>
        <v>Niedrig</v>
      </c>
      <c r="Z1481" s="4">
        <f t="shared" si="191"/>
        <v>10</v>
      </c>
      <c r="AA1481" s="4" t="str">
        <f>IF(J1481&gt;365,"Bereits abgewandert (Segment D)",IF(Z1481&gt;=Hilfswerte!$B$38,"Rot - akut gefaehrdet",IF(Z1481&gt;=Hilfswerte!$B$39,"Gelb - beobachten","Gruen - stabil")))</f>
        <v>Gruen - stabil</v>
      </c>
    </row>
    <row r="1482" spans="1:27" ht="15" customHeight="1" x14ac:dyDescent="0.25">
      <c r="A1482" s="4" t="s">
        <v>1829</v>
      </c>
      <c r="B1482" s="4" t="s">
        <v>171</v>
      </c>
      <c r="C1482" s="4" t="s">
        <v>38</v>
      </c>
      <c r="D1482" s="4" t="s">
        <v>30</v>
      </c>
      <c r="E1482" s="4">
        <v>188</v>
      </c>
      <c r="F1482" s="5">
        <v>39.9</v>
      </c>
      <c r="G1482" s="5">
        <v>13.2</v>
      </c>
      <c r="H1482" s="6">
        <v>42630</v>
      </c>
      <c r="I1482" s="4">
        <v>6</v>
      </c>
      <c r="J1482" s="4">
        <v>23</v>
      </c>
      <c r="K1482" s="4">
        <v>2</v>
      </c>
      <c r="L1482" s="4">
        <v>23</v>
      </c>
      <c r="M1482" s="4">
        <v>4</v>
      </c>
      <c r="N1482" s="5">
        <v>16</v>
      </c>
      <c r="O1482" s="7">
        <f t="shared" si="184"/>
        <v>5</v>
      </c>
      <c r="P1482" s="7">
        <f t="shared" si="185"/>
        <v>5</v>
      </c>
      <c r="Q1482" s="7">
        <f t="shared" si="186"/>
        <v>5</v>
      </c>
      <c r="R1482" s="7">
        <f t="shared" si="187"/>
        <v>15</v>
      </c>
      <c r="S1482" s="8">
        <f t="shared" si="188"/>
        <v>139.1</v>
      </c>
      <c r="T1482" s="7" t="str">
        <f t="shared" si="189"/>
        <v>A - Top-Kunde</v>
      </c>
      <c r="U1482" s="4">
        <f>ROUND(((E1482-Hilfswerte!$B$20)/Hilfswerte!$B$21)+((F1482-Hilfswerte!$B$22)/Hilfswerte!$B$23)+((G1482-Hilfswerte!$B$24)/Hilfswerte!$B$25)+0.1*INDEX(Hilfswerte!$B$4:$B$15,MATCH(C1482,Hilfswerte!$A$4:$A$15,0)),2)</f>
        <v>1.32</v>
      </c>
      <c r="V1482" s="4">
        <f>ROUND(SQRT((((E1482-Hilfswerte!$B$20)/Hilfswerte!$B$21)-Hilfswerte!$B$28)^2+(((F1482-Hilfswerte!$B$22)/Hilfswerte!$B$23)-Hilfswerte!$B$29)^2+(((G1482-Hilfswerte!$B$24)/Hilfswerte!$B$25)-Hilfswerte!$B$30)^2),3)</f>
        <v>0.33100000000000002</v>
      </c>
      <c r="W1482" s="4">
        <f>ROUND(E1482*Hilfswerte!$B$31,0)</f>
        <v>38643</v>
      </c>
      <c r="X1482" s="4">
        <f t="shared" si="190"/>
        <v>0</v>
      </c>
      <c r="Y1482" s="4" t="str">
        <f>IF(T1482="A - Top-Kunde","bereits Top-Kunde",IF(AND(V1482&lt;=Hilfswerte!$B$34,H1482&lt;0.5*W1482),"Hoch",IF(AND(V1482&lt;=Hilfswerte!$B$35,H1482&lt;0.7*W1482),"Mittel","Niedrig")))</f>
        <v>bereits Top-Kunde</v>
      </c>
      <c r="Z1482" s="4">
        <f t="shared" si="191"/>
        <v>11.8</v>
      </c>
      <c r="AA1482" s="4" t="str">
        <f>IF(J1482&gt;365,"Bereits abgewandert (Segment D)",IF(Z1482&gt;=Hilfswerte!$B$38,"Rot - akut gefaehrdet",IF(Z1482&gt;=Hilfswerte!$B$39,"Gelb - beobachten","Gruen - stabil")))</f>
        <v>Gruen - stabil</v>
      </c>
    </row>
    <row r="1483" spans="1:27" ht="15" customHeight="1" x14ac:dyDescent="0.25">
      <c r="A1483" s="4" t="s">
        <v>1830</v>
      </c>
      <c r="B1483" s="4" t="s">
        <v>152</v>
      </c>
      <c r="C1483" s="4" t="s">
        <v>51</v>
      </c>
      <c r="D1483" s="4" t="s">
        <v>30</v>
      </c>
      <c r="E1483" s="4">
        <v>114</v>
      </c>
      <c r="F1483" s="5">
        <v>14.7</v>
      </c>
      <c r="G1483" s="5">
        <v>1.6</v>
      </c>
      <c r="H1483" s="6">
        <v>13120</v>
      </c>
      <c r="I1483" s="4">
        <v>2</v>
      </c>
      <c r="J1483" s="4">
        <v>50</v>
      </c>
      <c r="K1483" s="4">
        <v>1</v>
      </c>
      <c r="L1483" s="4">
        <v>16</v>
      </c>
      <c r="M1483" s="4">
        <v>2</v>
      </c>
      <c r="N1483" s="5">
        <v>3.4</v>
      </c>
      <c r="O1483" s="7">
        <f t="shared" si="184"/>
        <v>4</v>
      </c>
      <c r="P1483" s="7">
        <f t="shared" si="185"/>
        <v>2</v>
      </c>
      <c r="Q1483" s="7">
        <f t="shared" si="186"/>
        <v>5</v>
      </c>
      <c r="R1483" s="7">
        <f t="shared" si="187"/>
        <v>11</v>
      </c>
      <c r="S1483" s="8">
        <f t="shared" si="188"/>
        <v>100.9</v>
      </c>
      <c r="T1483" s="7" t="str">
        <f t="shared" si="189"/>
        <v>C - Entwicklungspotenzial</v>
      </c>
      <c r="U1483" s="4">
        <f>ROUND(((E1483-Hilfswerte!$B$20)/Hilfswerte!$B$21)+((F1483-Hilfswerte!$B$22)/Hilfswerte!$B$23)+((G1483-Hilfswerte!$B$24)/Hilfswerte!$B$25)+0.1*INDEX(Hilfswerte!$B$4:$B$15,MATCH(C1483,Hilfswerte!$A$4:$A$15,0)),2)</f>
        <v>-1.29</v>
      </c>
      <c r="V1483" s="4">
        <f>ROUND(SQRT((((E1483-Hilfswerte!$B$20)/Hilfswerte!$B$21)-Hilfswerte!$B$28)^2+(((F1483-Hilfswerte!$B$22)/Hilfswerte!$B$23)-Hilfswerte!$B$29)^2+(((G1483-Hilfswerte!$B$24)/Hilfswerte!$B$25)-Hilfswerte!$B$30)^2),3)</f>
        <v>1.5980000000000001</v>
      </c>
      <c r="W1483" s="4">
        <f>ROUND(E1483*Hilfswerte!$B$31,0)</f>
        <v>23432</v>
      </c>
      <c r="X1483" s="4">
        <f t="shared" si="190"/>
        <v>10312</v>
      </c>
      <c r="Y1483" s="4" t="str">
        <f>IF(T1483="A - Top-Kunde","bereits Top-Kunde",IF(AND(V1483&lt;=Hilfswerte!$B$34,H1483&lt;0.5*W1483),"Hoch",IF(AND(V1483&lt;=Hilfswerte!$B$35,H1483&lt;0.7*W1483),"Mittel","Niedrig")))</f>
        <v>Niedrig</v>
      </c>
      <c r="Z1483" s="4">
        <f t="shared" si="191"/>
        <v>8.6999999999999993</v>
      </c>
      <c r="AA1483" s="4" t="str">
        <f>IF(J1483&gt;365,"Bereits abgewandert (Segment D)",IF(Z1483&gt;=Hilfswerte!$B$38,"Rot - akut gefaehrdet",IF(Z1483&gt;=Hilfswerte!$B$39,"Gelb - beobachten","Gruen - stabil")))</f>
        <v>Gruen - stabil</v>
      </c>
    </row>
    <row r="1484" spans="1:27" ht="15" customHeight="1" x14ac:dyDescent="0.25">
      <c r="A1484" s="4" t="s">
        <v>1831</v>
      </c>
      <c r="B1484" s="4" t="s">
        <v>520</v>
      </c>
      <c r="C1484" s="4" t="s">
        <v>38</v>
      </c>
      <c r="D1484" s="4" t="s">
        <v>77</v>
      </c>
      <c r="E1484" s="4">
        <v>42</v>
      </c>
      <c r="F1484" s="5">
        <v>10.9</v>
      </c>
      <c r="G1484" s="5">
        <v>14.9</v>
      </c>
      <c r="H1484" s="6">
        <v>6020</v>
      </c>
      <c r="I1484" s="4">
        <v>5</v>
      </c>
      <c r="J1484" s="4">
        <v>7</v>
      </c>
      <c r="K1484" s="4">
        <v>2</v>
      </c>
      <c r="L1484" s="4">
        <v>16</v>
      </c>
      <c r="M1484" s="4">
        <v>1</v>
      </c>
      <c r="N1484" s="5">
        <v>-7.8</v>
      </c>
      <c r="O1484" s="7">
        <f t="shared" si="184"/>
        <v>5</v>
      </c>
      <c r="P1484" s="7">
        <f t="shared" si="185"/>
        <v>5</v>
      </c>
      <c r="Q1484" s="7">
        <f t="shared" si="186"/>
        <v>4</v>
      </c>
      <c r="R1484" s="7">
        <f t="shared" si="187"/>
        <v>14</v>
      </c>
      <c r="S1484" s="8">
        <f t="shared" si="188"/>
        <v>119.3</v>
      </c>
      <c r="T1484" s="7" t="str">
        <f t="shared" si="189"/>
        <v>B - Kernkunde</v>
      </c>
      <c r="U1484" s="4">
        <f>ROUND(((E1484-Hilfswerte!$B$20)/Hilfswerte!$B$21)+((F1484-Hilfswerte!$B$22)/Hilfswerte!$B$23)+((G1484-Hilfswerte!$B$24)/Hilfswerte!$B$25)+0.1*INDEX(Hilfswerte!$B$4:$B$15,MATCH(C1484,Hilfswerte!$A$4:$A$15,0)),2)</f>
        <v>0.44</v>
      </c>
      <c r="V1484" s="4">
        <f>ROUND(SQRT((((E1484-Hilfswerte!$B$20)/Hilfswerte!$B$21)-Hilfswerte!$B$28)^2+(((F1484-Hilfswerte!$B$22)/Hilfswerte!$B$23)-Hilfswerte!$B$29)^2+(((G1484-Hilfswerte!$B$24)/Hilfswerte!$B$25)-Hilfswerte!$B$30)^2),3)</f>
        <v>0.92900000000000005</v>
      </c>
      <c r="W1484" s="4">
        <f>ROUND(E1484*Hilfswerte!$B$31,0)</f>
        <v>8633</v>
      </c>
      <c r="X1484" s="4">
        <f t="shared" si="190"/>
        <v>2613</v>
      </c>
      <c r="Y1484" s="4" t="str">
        <f>IF(T1484="A - Top-Kunde","bereits Top-Kunde",IF(AND(V1484&lt;=Hilfswerte!$B$34,H1484&lt;0.5*W1484),"Hoch",IF(AND(V1484&lt;=Hilfswerte!$B$35,H1484&lt;0.7*W1484),"Mittel","Niedrig")))</f>
        <v>Mittel</v>
      </c>
      <c r="Z1484" s="4">
        <f t="shared" si="191"/>
        <v>12.7</v>
      </c>
      <c r="AA1484" s="4" t="str">
        <f>IF(J1484&gt;365,"Bereits abgewandert (Segment D)",IF(Z1484&gt;=Hilfswerte!$B$38,"Rot - akut gefaehrdet",IF(Z1484&gt;=Hilfswerte!$B$39,"Gelb - beobachten","Gruen - stabil")))</f>
        <v>Gruen - stabil</v>
      </c>
    </row>
    <row r="1485" spans="1:27" ht="15" customHeight="1" x14ac:dyDescent="0.25">
      <c r="A1485" s="4" t="s">
        <v>1832</v>
      </c>
      <c r="B1485" s="4" t="s">
        <v>400</v>
      </c>
      <c r="C1485" s="4" t="s">
        <v>84</v>
      </c>
      <c r="D1485" s="4" t="s">
        <v>106</v>
      </c>
      <c r="E1485" s="4">
        <v>72</v>
      </c>
      <c r="F1485" s="5">
        <v>10</v>
      </c>
      <c r="G1485" s="5">
        <v>6.5</v>
      </c>
      <c r="H1485" s="6">
        <v>36410</v>
      </c>
      <c r="I1485" s="4">
        <v>4</v>
      </c>
      <c r="J1485" s="4">
        <v>12</v>
      </c>
      <c r="K1485" s="4">
        <v>0</v>
      </c>
      <c r="L1485" s="4">
        <v>-5</v>
      </c>
      <c r="M1485" s="4">
        <v>4</v>
      </c>
      <c r="N1485" s="5">
        <v>26.1</v>
      </c>
      <c r="O1485" s="7">
        <f t="shared" si="184"/>
        <v>5</v>
      </c>
      <c r="P1485" s="7">
        <f t="shared" si="185"/>
        <v>4</v>
      </c>
      <c r="Q1485" s="7">
        <f t="shared" si="186"/>
        <v>5</v>
      </c>
      <c r="R1485" s="7">
        <f t="shared" si="187"/>
        <v>14</v>
      </c>
      <c r="S1485" s="8">
        <f t="shared" si="188"/>
        <v>153.1</v>
      </c>
      <c r="T1485" s="7" t="str">
        <f t="shared" si="189"/>
        <v>A - Top-Kunde</v>
      </c>
      <c r="U1485" s="4">
        <f>ROUND(((E1485-Hilfswerte!$B$20)/Hilfswerte!$B$21)+((F1485-Hilfswerte!$B$22)/Hilfswerte!$B$23)+((G1485-Hilfswerte!$B$24)/Hilfswerte!$B$25)+0.1*INDEX(Hilfswerte!$B$4:$B$15,MATCH(C1485,Hilfswerte!$A$4:$A$15,0)),2)</f>
        <v>-1.1200000000000001</v>
      </c>
      <c r="V1485" s="4">
        <f>ROUND(SQRT((((E1485-Hilfswerte!$B$20)/Hilfswerte!$B$21)-Hilfswerte!$B$28)^2+(((F1485-Hilfswerte!$B$22)/Hilfswerte!$B$23)-Hilfswerte!$B$29)^2+(((G1485-Hilfswerte!$B$24)/Hilfswerte!$B$25)-Hilfswerte!$B$30)^2),3)</f>
        <v>0.98699999999999999</v>
      </c>
      <c r="W1485" s="4">
        <f>ROUND(E1485*Hilfswerte!$B$31,0)</f>
        <v>14799</v>
      </c>
      <c r="X1485" s="4">
        <f t="shared" si="190"/>
        <v>0</v>
      </c>
      <c r="Y1485" s="4" t="str">
        <f>IF(T1485="A - Top-Kunde","bereits Top-Kunde",IF(AND(V1485&lt;=Hilfswerte!$B$34,H1485&lt;0.5*W1485),"Hoch",IF(AND(V1485&lt;=Hilfswerte!$B$35,H1485&lt;0.7*W1485),"Mittel","Niedrig")))</f>
        <v>bereits Top-Kunde</v>
      </c>
      <c r="Z1485" s="4">
        <f t="shared" si="191"/>
        <v>0.6</v>
      </c>
      <c r="AA1485" s="4" t="str">
        <f>IF(J1485&gt;365,"Bereits abgewandert (Segment D)",IF(Z1485&gt;=Hilfswerte!$B$38,"Rot - akut gefaehrdet",IF(Z1485&gt;=Hilfswerte!$B$39,"Gelb - beobachten","Gruen - stabil")))</f>
        <v>Gruen - stabil</v>
      </c>
    </row>
    <row r="1486" spans="1:27" ht="15" customHeight="1" x14ac:dyDescent="0.25">
      <c r="A1486" s="4" t="s">
        <v>1833</v>
      </c>
      <c r="B1486" s="4" t="s">
        <v>441</v>
      </c>
      <c r="C1486" s="4" t="s">
        <v>65</v>
      </c>
      <c r="D1486" s="4" t="s">
        <v>30</v>
      </c>
      <c r="E1486" s="4">
        <v>85</v>
      </c>
      <c r="F1486" s="5">
        <v>14.1</v>
      </c>
      <c r="G1486" s="5">
        <v>19</v>
      </c>
      <c r="H1486" s="6">
        <v>2390</v>
      </c>
      <c r="I1486" s="4">
        <v>2</v>
      </c>
      <c r="J1486" s="4">
        <v>246</v>
      </c>
      <c r="K1486" s="4">
        <v>0</v>
      </c>
      <c r="L1486" s="4">
        <v>4</v>
      </c>
      <c r="M1486" s="4">
        <v>6</v>
      </c>
      <c r="N1486" s="5">
        <v>-29</v>
      </c>
      <c r="O1486" s="7">
        <f t="shared" si="184"/>
        <v>2</v>
      </c>
      <c r="P1486" s="7">
        <f t="shared" si="185"/>
        <v>2</v>
      </c>
      <c r="Q1486" s="7">
        <f t="shared" si="186"/>
        <v>3</v>
      </c>
      <c r="R1486" s="7">
        <f t="shared" si="187"/>
        <v>7</v>
      </c>
      <c r="S1486" s="8">
        <f t="shared" si="188"/>
        <v>54.3</v>
      </c>
      <c r="T1486" s="7" t="str">
        <f t="shared" si="189"/>
        <v>C - Entwicklungspotenzial</v>
      </c>
      <c r="U1486" s="4">
        <f>ROUND(((E1486-Hilfswerte!$B$20)/Hilfswerte!$B$21)+((F1486-Hilfswerte!$B$22)/Hilfswerte!$B$23)+((G1486-Hilfswerte!$B$24)/Hilfswerte!$B$25)+0.1*INDEX(Hilfswerte!$B$4:$B$15,MATCH(C1486,Hilfswerte!$A$4:$A$15,0)),2)</f>
        <v>0.94</v>
      </c>
      <c r="V1486" s="4">
        <f>ROUND(SQRT((((E1486-Hilfswerte!$B$20)/Hilfswerte!$B$21)-Hilfswerte!$B$28)^2+(((F1486-Hilfswerte!$B$22)/Hilfswerte!$B$23)-Hilfswerte!$B$29)^2+(((G1486-Hilfswerte!$B$24)/Hilfswerte!$B$25)-Hilfswerte!$B$30)^2),3)</f>
        <v>1.3540000000000001</v>
      </c>
      <c r="W1486" s="4">
        <f>ROUND(E1486*Hilfswerte!$B$31,0)</f>
        <v>17471</v>
      </c>
      <c r="X1486" s="4">
        <f t="shared" si="190"/>
        <v>15081</v>
      </c>
      <c r="Y1486" s="4" t="str">
        <f>IF(T1486="A - Top-Kunde","bereits Top-Kunde",IF(AND(V1486&lt;=Hilfswerte!$B$34,H1486&lt;0.5*W1486),"Hoch",IF(AND(V1486&lt;=Hilfswerte!$B$35,H1486&lt;0.7*W1486),"Mittel","Niedrig")))</f>
        <v>Niedrig</v>
      </c>
      <c r="Z1486" s="4">
        <f t="shared" si="191"/>
        <v>24.7</v>
      </c>
      <c r="AA1486" s="4" t="str">
        <f>IF(J1486&gt;365,"Bereits abgewandert (Segment D)",IF(Z1486&gt;=Hilfswerte!$B$38,"Rot - akut gefaehrdet",IF(Z1486&gt;=Hilfswerte!$B$39,"Gelb - beobachten","Gruen - stabil")))</f>
        <v>Rot - akut gefaehrdet</v>
      </c>
    </row>
    <row r="1487" spans="1:27" ht="15" customHeight="1" x14ac:dyDescent="0.25">
      <c r="A1487" s="4" t="s">
        <v>1834</v>
      </c>
      <c r="B1487" s="4" t="s">
        <v>795</v>
      </c>
      <c r="C1487" s="4" t="s">
        <v>59</v>
      </c>
      <c r="D1487" s="4" t="s">
        <v>30</v>
      </c>
      <c r="E1487" s="4">
        <v>27</v>
      </c>
      <c r="F1487" s="5">
        <v>4.7</v>
      </c>
      <c r="G1487" s="5">
        <v>11.5</v>
      </c>
      <c r="H1487" s="6">
        <v>690</v>
      </c>
      <c r="I1487" s="4">
        <v>1</v>
      </c>
      <c r="J1487" s="4">
        <v>218</v>
      </c>
      <c r="K1487" s="4">
        <v>0</v>
      </c>
      <c r="L1487" s="4">
        <v>10</v>
      </c>
      <c r="M1487" s="4">
        <v>6</v>
      </c>
      <c r="N1487" s="5">
        <v>-16.399999999999999</v>
      </c>
      <c r="O1487" s="7">
        <f t="shared" si="184"/>
        <v>2</v>
      </c>
      <c r="P1487" s="7">
        <f t="shared" si="185"/>
        <v>1</v>
      </c>
      <c r="Q1487" s="7">
        <f t="shared" si="186"/>
        <v>2</v>
      </c>
      <c r="R1487" s="7">
        <f t="shared" si="187"/>
        <v>5</v>
      </c>
      <c r="S1487" s="8">
        <f t="shared" si="188"/>
        <v>38.799999999999997</v>
      </c>
      <c r="T1487" s="7" t="str">
        <f t="shared" si="189"/>
        <v>C - Entwicklungspotenzial</v>
      </c>
      <c r="U1487" s="4">
        <f>ROUND(((E1487-Hilfswerte!$B$20)/Hilfswerte!$B$21)+((F1487-Hilfswerte!$B$22)/Hilfswerte!$B$23)+((G1487-Hilfswerte!$B$24)/Hilfswerte!$B$25)+0.1*INDEX(Hilfswerte!$B$4:$B$15,MATCH(C1487,Hilfswerte!$A$4:$A$15,0)),2)</f>
        <v>-0.69</v>
      </c>
      <c r="V1487" s="4">
        <f>ROUND(SQRT((((E1487-Hilfswerte!$B$20)/Hilfswerte!$B$21)-Hilfswerte!$B$28)^2+(((F1487-Hilfswerte!$B$22)/Hilfswerte!$B$23)-Hilfswerte!$B$29)^2+(((G1487-Hilfswerte!$B$24)/Hilfswerte!$B$25)-Hilfswerte!$B$30)^2),3)</f>
        <v>0.84599999999999997</v>
      </c>
      <c r="W1487" s="4">
        <f>ROUND(E1487*Hilfswerte!$B$31,0)</f>
        <v>5550</v>
      </c>
      <c r="X1487" s="4">
        <f t="shared" si="190"/>
        <v>4860</v>
      </c>
      <c r="Y1487" s="4" t="str">
        <f>IF(T1487="A - Top-Kunde","bereits Top-Kunde",IF(AND(V1487&lt;=Hilfswerte!$B$34,H1487&lt;0.5*W1487),"Hoch",IF(AND(V1487&lt;=Hilfswerte!$B$35,H1487&lt;0.7*W1487),"Mittel","Niedrig")))</f>
        <v>Mittel</v>
      </c>
      <c r="Z1487" s="4">
        <f t="shared" si="191"/>
        <v>19.5</v>
      </c>
      <c r="AA1487" s="4" t="str">
        <f>IF(J1487&gt;365,"Bereits abgewandert (Segment D)",IF(Z1487&gt;=Hilfswerte!$B$38,"Rot - akut gefaehrdet",IF(Z1487&gt;=Hilfswerte!$B$39,"Gelb - beobachten","Gruen - stabil")))</f>
        <v>Gelb - beobachten</v>
      </c>
    </row>
    <row r="1488" spans="1:27" ht="15" customHeight="1" x14ac:dyDescent="0.25">
      <c r="A1488" s="4" t="s">
        <v>1835</v>
      </c>
      <c r="B1488" s="4" t="s">
        <v>808</v>
      </c>
      <c r="C1488" s="4" t="s">
        <v>33</v>
      </c>
      <c r="D1488" s="4" t="s">
        <v>52</v>
      </c>
      <c r="E1488" s="4">
        <v>94</v>
      </c>
      <c r="F1488" s="5">
        <v>14.2</v>
      </c>
      <c r="G1488" s="5">
        <v>1.1000000000000001</v>
      </c>
      <c r="H1488" s="6">
        <v>0</v>
      </c>
      <c r="I1488" s="4">
        <v>0</v>
      </c>
      <c r="J1488" s="4">
        <v>591</v>
      </c>
      <c r="K1488" s="4">
        <v>0</v>
      </c>
      <c r="L1488" s="4">
        <v>-5</v>
      </c>
      <c r="M1488" s="4">
        <v>0</v>
      </c>
      <c r="N1488" s="5">
        <v>-65.3</v>
      </c>
      <c r="O1488" s="7">
        <f t="shared" si="184"/>
        <v>1</v>
      </c>
      <c r="P1488" s="7">
        <f t="shared" si="185"/>
        <v>1</v>
      </c>
      <c r="Q1488" s="7">
        <f t="shared" si="186"/>
        <v>1</v>
      </c>
      <c r="R1488" s="7">
        <f t="shared" si="187"/>
        <v>3</v>
      </c>
      <c r="S1488" s="8">
        <f t="shared" si="188"/>
        <v>-2.7</v>
      </c>
      <c r="T1488" s="7" t="str">
        <f t="shared" si="189"/>
        <v>D - Abwanderungsrisiko</v>
      </c>
      <c r="U1488" s="4">
        <f>ROUND(((E1488-Hilfswerte!$B$20)/Hilfswerte!$B$21)+((F1488-Hilfswerte!$B$22)/Hilfswerte!$B$23)+((G1488-Hilfswerte!$B$24)/Hilfswerte!$B$25)+0.1*INDEX(Hilfswerte!$B$4:$B$15,MATCH(C1488,Hilfswerte!$A$4:$A$15,0)),2)</f>
        <v>-1.78</v>
      </c>
      <c r="V1488" s="4">
        <f>ROUND(SQRT((((E1488-Hilfswerte!$B$20)/Hilfswerte!$B$21)-Hilfswerte!$B$28)^2+(((F1488-Hilfswerte!$B$22)/Hilfswerte!$B$23)-Hilfswerte!$B$29)^2+(((G1488-Hilfswerte!$B$24)/Hilfswerte!$B$25)-Hilfswerte!$B$30)^2),3)</f>
        <v>1.69</v>
      </c>
      <c r="W1488" s="4">
        <f>ROUND(E1488*Hilfswerte!$B$31,0)</f>
        <v>19321</v>
      </c>
      <c r="X1488" s="4">
        <f t="shared" si="190"/>
        <v>19321</v>
      </c>
      <c r="Y1488" s="4" t="str">
        <f>IF(T1488="A - Top-Kunde","bereits Top-Kunde",IF(AND(V1488&lt;=Hilfswerte!$B$34,H1488&lt;0.5*W1488),"Hoch",IF(AND(V1488&lt;=Hilfswerte!$B$35,H1488&lt;0.7*W1488),"Mittel","Niedrig")))</f>
        <v>Niedrig</v>
      </c>
      <c r="Z1488" s="4">
        <f t="shared" si="191"/>
        <v>55.7</v>
      </c>
      <c r="AA1488" s="4" t="str">
        <f>IF(J1488&gt;365,"Bereits abgewandert (Segment D)",IF(Z1488&gt;=Hilfswerte!$B$38,"Rot - akut gefaehrdet",IF(Z1488&gt;=Hilfswerte!$B$39,"Gelb - beobachten","Gruen - stabil")))</f>
        <v>Bereits abgewandert (Segment D)</v>
      </c>
    </row>
    <row r="1489" spans="1:27" ht="15" customHeight="1" x14ac:dyDescent="0.25">
      <c r="A1489" s="4" t="s">
        <v>1836</v>
      </c>
      <c r="B1489" s="4" t="s">
        <v>1442</v>
      </c>
      <c r="C1489" s="4" t="s">
        <v>51</v>
      </c>
      <c r="D1489" s="4" t="s">
        <v>30</v>
      </c>
      <c r="E1489" s="4">
        <v>25</v>
      </c>
      <c r="F1489" s="5">
        <v>4.7</v>
      </c>
      <c r="G1489" s="5">
        <v>3.5</v>
      </c>
      <c r="H1489" s="6">
        <v>740</v>
      </c>
      <c r="I1489" s="4">
        <v>1</v>
      </c>
      <c r="J1489" s="4">
        <v>277</v>
      </c>
      <c r="K1489" s="4">
        <v>0</v>
      </c>
      <c r="L1489" s="4">
        <v>25</v>
      </c>
      <c r="M1489" s="4">
        <v>6</v>
      </c>
      <c r="N1489" s="5">
        <v>-6.7</v>
      </c>
      <c r="O1489" s="7">
        <f t="shared" si="184"/>
        <v>2</v>
      </c>
      <c r="P1489" s="7">
        <f t="shared" si="185"/>
        <v>1</v>
      </c>
      <c r="Q1489" s="7">
        <f t="shared" si="186"/>
        <v>2</v>
      </c>
      <c r="R1489" s="7">
        <f t="shared" si="187"/>
        <v>5</v>
      </c>
      <c r="S1489" s="8">
        <f t="shared" si="188"/>
        <v>39.200000000000003</v>
      </c>
      <c r="T1489" s="7" t="str">
        <f t="shared" si="189"/>
        <v>C - Entwicklungspotenzial</v>
      </c>
      <c r="U1489" s="4">
        <f>ROUND(((E1489-Hilfswerte!$B$20)/Hilfswerte!$B$21)+((F1489-Hilfswerte!$B$22)/Hilfswerte!$B$23)+((G1489-Hilfswerte!$B$24)/Hilfswerte!$B$25)+0.1*INDEX(Hilfswerte!$B$4:$B$15,MATCH(C1489,Hilfswerte!$A$4:$A$15,0)),2)</f>
        <v>-1.54</v>
      </c>
      <c r="V1489" s="4">
        <f>ROUND(SQRT((((E1489-Hilfswerte!$B$20)/Hilfswerte!$B$21)-Hilfswerte!$B$28)^2+(((F1489-Hilfswerte!$B$22)/Hilfswerte!$B$23)-Hilfswerte!$B$29)^2+(((G1489-Hilfswerte!$B$24)/Hilfswerte!$B$25)-Hilfswerte!$B$30)^2),3)</f>
        <v>1.4910000000000001</v>
      </c>
      <c r="W1489" s="4">
        <f>ROUND(E1489*Hilfswerte!$B$31,0)</f>
        <v>5139</v>
      </c>
      <c r="X1489" s="4">
        <f t="shared" si="190"/>
        <v>4399</v>
      </c>
      <c r="Y1489" s="4" t="str">
        <f>IF(T1489="A - Top-Kunde","bereits Top-Kunde",IF(AND(V1489&lt;=Hilfswerte!$B$34,H1489&lt;0.5*W1489),"Hoch",IF(AND(V1489&lt;=Hilfswerte!$B$35,H1489&lt;0.7*W1489),"Mittel","Niedrig")))</f>
        <v>Niedrig</v>
      </c>
      <c r="Z1489" s="4">
        <f t="shared" si="191"/>
        <v>21.5</v>
      </c>
      <c r="AA1489" s="4" t="str">
        <f>IF(J1489&gt;365,"Bereits abgewandert (Segment D)",IF(Z1489&gt;=Hilfswerte!$B$38,"Rot - akut gefaehrdet",IF(Z1489&gt;=Hilfswerte!$B$39,"Gelb - beobachten","Gruen - stabil")))</f>
        <v>Rot - akut gefaehrdet</v>
      </c>
    </row>
    <row r="1490" spans="1:27" ht="15" customHeight="1" x14ac:dyDescent="0.25">
      <c r="A1490" s="4" t="s">
        <v>1837</v>
      </c>
      <c r="B1490" s="4" t="s">
        <v>200</v>
      </c>
      <c r="C1490" s="4" t="s">
        <v>59</v>
      </c>
      <c r="D1490" s="4" t="s">
        <v>48</v>
      </c>
      <c r="E1490" s="4">
        <v>42</v>
      </c>
      <c r="F1490" s="5">
        <v>10.8</v>
      </c>
      <c r="G1490" s="5">
        <v>2.2999999999999998</v>
      </c>
      <c r="H1490" s="6">
        <v>1470</v>
      </c>
      <c r="I1490" s="4">
        <v>1</v>
      </c>
      <c r="J1490" s="4">
        <v>209</v>
      </c>
      <c r="K1490" s="4">
        <v>0</v>
      </c>
      <c r="L1490" s="4">
        <v>7</v>
      </c>
      <c r="M1490" s="4">
        <v>4</v>
      </c>
      <c r="N1490" s="5">
        <v>1.7</v>
      </c>
      <c r="O1490" s="7">
        <f t="shared" si="184"/>
        <v>2</v>
      </c>
      <c r="P1490" s="7">
        <f t="shared" si="185"/>
        <v>1</v>
      </c>
      <c r="Q1490" s="7">
        <f t="shared" si="186"/>
        <v>3</v>
      </c>
      <c r="R1490" s="7">
        <f t="shared" si="187"/>
        <v>6</v>
      </c>
      <c r="S1490" s="8">
        <f t="shared" si="188"/>
        <v>58.8</v>
      </c>
      <c r="T1490" s="7" t="str">
        <f t="shared" si="189"/>
        <v>C - Entwicklungspotenzial</v>
      </c>
      <c r="U1490" s="4">
        <f>ROUND(((E1490-Hilfswerte!$B$20)/Hilfswerte!$B$21)+((F1490-Hilfswerte!$B$22)/Hilfswerte!$B$23)+((G1490-Hilfswerte!$B$24)/Hilfswerte!$B$25)+0.1*INDEX(Hilfswerte!$B$4:$B$15,MATCH(C1490,Hilfswerte!$A$4:$A$15,0)),2)</f>
        <v>-1.97</v>
      </c>
      <c r="V1490" s="4">
        <f>ROUND(SQRT((((E1490-Hilfswerte!$B$20)/Hilfswerte!$B$21)-Hilfswerte!$B$28)^2+(((F1490-Hilfswerte!$B$22)/Hilfswerte!$B$23)-Hilfswerte!$B$29)^2+(((G1490-Hilfswerte!$B$24)/Hilfswerte!$B$25)-Hilfswerte!$B$30)^2),3)</f>
        <v>1.589</v>
      </c>
      <c r="W1490" s="4">
        <f>ROUND(E1490*Hilfswerte!$B$31,0)</f>
        <v>8633</v>
      </c>
      <c r="X1490" s="4">
        <f t="shared" si="190"/>
        <v>7163</v>
      </c>
      <c r="Y1490" s="4" t="str">
        <f>IF(T1490="A - Top-Kunde","bereits Top-Kunde",IF(AND(V1490&lt;=Hilfswerte!$B$34,H1490&lt;0.5*W1490),"Hoch",IF(AND(V1490&lt;=Hilfswerte!$B$35,H1490&lt;0.7*W1490),"Mittel","Niedrig")))</f>
        <v>Niedrig</v>
      </c>
      <c r="Z1490" s="4">
        <f t="shared" si="191"/>
        <v>11.9</v>
      </c>
      <c r="AA1490" s="4" t="str">
        <f>IF(J1490&gt;365,"Bereits abgewandert (Segment D)",IF(Z1490&gt;=Hilfswerte!$B$38,"Rot - akut gefaehrdet",IF(Z1490&gt;=Hilfswerte!$B$39,"Gelb - beobachten","Gruen - stabil")))</f>
        <v>Gruen - stabil</v>
      </c>
    </row>
    <row r="1491" spans="1:27" ht="15" customHeight="1" x14ac:dyDescent="0.25">
      <c r="A1491" s="4" t="s">
        <v>1838</v>
      </c>
      <c r="B1491" s="4" t="s">
        <v>190</v>
      </c>
      <c r="C1491" s="4" t="s">
        <v>59</v>
      </c>
      <c r="D1491" s="4" t="s">
        <v>30</v>
      </c>
      <c r="E1491" s="4">
        <v>352</v>
      </c>
      <c r="F1491" s="5">
        <v>43</v>
      </c>
      <c r="G1491" s="5">
        <v>17</v>
      </c>
      <c r="H1491" s="6">
        <v>36900</v>
      </c>
      <c r="I1491" s="4">
        <v>2</v>
      </c>
      <c r="J1491" s="4">
        <v>175</v>
      </c>
      <c r="K1491" s="4">
        <v>1</v>
      </c>
      <c r="L1491" s="4">
        <v>19</v>
      </c>
      <c r="M1491" s="4">
        <v>2</v>
      </c>
      <c r="N1491" s="5">
        <v>18.399999999999999</v>
      </c>
      <c r="O1491" s="7">
        <f t="shared" si="184"/>
        <v>3</v>
      </c>
      <c r="P1491" s="7">
        <f t="shared" si="185"/>
        <v>2</v>
      </c>
      <c r="Q1491" s="7">
        <f t="shared" si="186"/>
        <v>5</v>
      </c>
      <c r="R1491" s="7">
        <f t="shared" si="187"/>
        <v>10</v>
      </c>
      <c r="S1491" s="8">
        <f t="shared" si="188"/>
        <v>97.5</v>
      </c>
      <c r="T1491" s="7" t="str">
        <f t="shared" si="189"/>
        <v>C - Entwicklungspotenzial</v>
      </c>
      <c r="U1491" s="4">
        <f>ROUND(((E1491-Hilfswerte!$B$20)/Hilfswerte!$B$21)+((F1491-Hilfswerte!$B$22)/Hilfswerte!$B$23)+((G1491-Hilfswerte!$B$24)/Hilfswerte!$B$25)+0.1*INDEX(Hilfswerte!$B$4:$B$15,MATCH(C1491,Hilfswerte!$A$4:$A$15,0)),2)</f>
        <v>2.27</v>
      </c>
      <c r="V1491" s="4">
        <f>ROUND(SQRT((((E1491-Hilfswerte!$B$20)/Hilfswerte!$B$21)-Hilfswerte!$B$28)^2+(((F1491-Hilfswerte!$B$22)/Hilfswerte!$B$23)-Hilfswerte!$B$29)^2+(((G1491-Hilfswerte!$B$24)/Hilfswerte!$B$25)-Hilfswerte!$B$30)^2),3)</f>
        <v>1.216</v>
      </c>
      <c r="W1491" s="4">
        <f>ROUND(E1491*Hilfswerte!$B$31,0)</f>
        <v>72352</v>
      </c>
      <c r="X1491" s="4">
        <f t="shared" si="190"/>
        <v>35452</v>
      </c>
      <c r="Y1491" s="4" t="str">
        <f>IF(T1491="A - Top-Kunde","bereits Top-Kunde",IF(AND(V1491&lt;=Hilfswerte!$B$34,H1491&lt;0.5*W1491),"Hoch",IF(AND(V1491&lt;=Hilfswerte!$B$35,H1491&lt;0.7*W1491),"Mittel","Niedrig")))</f>
        <v>Niedrig</v>
      </c>
      <c r="Z1491" s="4">
        <f t="shared" si="191"/>
        <v>15.6</v>
      </c>
      <c r="AA1491" s="4" t="str">
        <f>IF(J1491&gt;365,"Bereits abgewandert (Segment D)",IF(Z1491&gt;=Hilfswerte!$B$38,"Rot - akut gefaehrdet",IF(Z1491&gt;=Hilfswerte!$B$39,"Gelb - beobachten","Gruen - stabil")))</f>
        <v>Gelb - beobachten</v>
      </c>
    </row>
    <row r="1492" spans="1:27" ht="15" customHeight="1" x14ac:dyDescent="0.25">
      <c r="A1492" s="4" t="s">
        <v>1839</v>
      </c>
      <c r="B1492" s="4" t="s">
        <v>543</v>
      </c>
      <c r="C1492" s="4" t="s">
        <v>38</v>
      </c>
      <c r="D1492" s="4" t="s">
        <v>93</v>
      </c>
      <c r="E1492" s="4">
        <v>19</v>
      </c>
      <c r="F1492" s="5">
        <v>2.9</v>
      </c>
      <c r="G1492" s="5">
        <v>3.7</v>
      </c>
      <c r="H1492" s="6">
        <v>1220</v>
      </c>
      <c r="I1492" s="4">
        <v>3</v>
      </c>
      <c r="J1492" s="4">
        <v>6</v>
      </c>
      <c r="K1492" s="4">
        <v>1</v>
      </c>
      <c r="L1492" s="4">
        <v>11</v>
      </c>
      <c r="M1492" s="4">
        <v>1</v>
      </c>
      <c r="N1492" s="5">
        <v>28.6</v>
      </c>
      <c r="O1492" s="7">
        <f t="shared" si="184"/>
        <v>5</v>
      </c>
      <c r="P1492" s="7">
        <f t="shared" si="185"/>
        <v>3</v>
      </c>
      <c r="Q1492" s="7">
        <f t="shared" si="186"/>
        <v>3</v>
      </c>
      <c r="R1492" s="7">
        <f t="shared" si="187"/>
        <v>11</v>
      </c>
      <c r="S1492" s="8">
        <f t="shared" si="188"/>
        <v>115</v>
      </c>
      <c r="T1492" s="7" t="str">
        <f t="shared" si="189"/>
        <v>B - Kernkunde</v>
      </c>
      <c r="U1492" s="4">
        <f>ROUND(((E1492-Hilfswerte!$B$20)/Hilfswerte!$B$21)+((F1492-Hilfswerte!$B$22)/Hilfswerte!$B$23)+((G1492-Hilfswerte!$B$24)/Hilfswerte!$B$25)+0.1*INDEX(Hilfswerte!$B$4:$B$15,MATCH(C1492,Hilfswerte!$A$4:$A$15,0)),2)</f>
        <v>-1.58</v>
      </c>
      <c r="V1492" s="4">
        <f>ROUND(SQRT((((E1492-Hilfswerte!$B$20)/Hilfswerte!$B$21)-Hilfswerte!$B$28)^2+(((F1492-Hilfswerte!$B$22)/Hilfswerte!$B$23)-Hilfswerte!$B$29)^2+(((G1492-Hilfswerte!$B$24)/Hilfswerte!$B$25)-Hilfswerte!$B$30)^2),3)</f>
        <v>1.4890000000000001</v>
      </c>
      <c r="W1492" s="4">
        <f>ROUND(E1492*Hilfswerte!$B$31,0)</f>
        <v>3905</v>
      </c>
      <c r="X1492" s="4">
        <f t="shared" si="190"/>
        <v>2685</v>
      </c>
      <c r="Y1492" s="4" t="str">
        <f>IF(T1492="A - Top-Kunde","bereits Top-Kunde",IF(AND(V1492&lt;=Hilfswerte!$B$34,H1492&lt;0.5*W1492),"Hoch",IF(AND(V1492&lt;=Hilfswerte!$B$35,H1492&lt;0.7*W1492),"Mittel","Niedrig")))</f>
        <v>Niedrig</v>
      </c>
      <c r="Z1492" s="4">
        <f t="shared" si="191"/>
        <v>5.5</v>
      </c>
      <c r="AA1492" s="4" t="str">
        <f>IF(J1492&gt;365,"Bereits abgewandert (Segment D)",IF(Z1492&gt;=Hilfswerte!$B$38,"Rot - akut gefaehrdet",IF(Z1492&gt;=Hilfswerte!$B$39,"Gelb - beobachten","Gruen - stabil")))</f>
        <v>Gruen - stabil</v>
      </c>
    </row>
    <row r="1493" spans="1:27" ht="15" customHeight="1" x14ac:dyDescent="0.25">
      <c r="A1493" s="4" t="s">
        <v>1840</v>
      </c>
      <c r="B1493" s="4" t="s">
        <v>505</v>
      </c>
      <c r="C1493" s="4" t="s">
        <v>47</v>
      </c>
      <c r="D1493" s="4" t="s">
        <v>30</v>
      </c>
      <c r="E1493" s="4">
        <v>91</v>
      </c>
      <c r="F1493" s="5">
        <v>27.4</v>
      </c>
      <c r="G1493" s="5">
        <v>17.2</v>
      </c>
      <c r="H1493" s="6">
        <v>10450</v>
      </c>
      <c r="I1493" s="4">
        <v>4</v>
      </c>
      <c r="J1493" s="4">
        <v>26</v>
      </c>
      <c r="K1493" s="4">
        <v>0</v>
      </c>
      <c r="L1493" s="4">
        <v>11</v>
      </c>
      <c r="M1493" s="4">
        <v>5</v>
      </c>
      <c r="N1493" s="5">
        <v>39.200000000000003</v>
      </c>
      <c r="O1493" s="7">
        <f t="shared" si="184"/>
        <v>5</v>
      </c>
      <c r="P1493" s="7">
        <f t="shared" si="185"/>
        <v>4</v>
      </c>
      <c r="Q1493" s="7">
        <f t="shared" si="186"/>
        <v>5</v>
      </c>
      <c r="R1493" s="7">
        <f t="shared" si="187"/>
        <v>14</v>
      </c>
      <c r="S1493" s="8">
        <f t="shared" si="188"/>
        <v>156.30000000000001</v>
      </c>
      <c r="T1493" s="7" t="str">
        <f t="shared" si="189"/>
        <v>A - Top-Kunde</v>
      </c>
      <c r="U1493" s="4">
        <f>ROUND(((E1493-Hilfswerte!$B$20)/Hilfswerte!$B$21)+((F1493-Hilfswerte!$B$22)/Hilfswerte!$B$23)+((G1493-Hilfswerte!$B$24)/Hilfswerte!$B$25)+0.1*INDEX(Hilfswerte!$B$4:$B$15,MATCH(C1493,Hilfswerte!$A$4:$A$15,0)),2)</f>
        <v>1.06</v>
      </c>
      <c r="V1493" s="4">
        <f>ROUND(SQRT((((E1493-Hilfswerte!$B$20)/Hilfswerte!$B$21)-Hilfswerte!$B$28)^2+(((F1493-Hilfswerte!$B$22)/Hilfswerte!$B$23)-Hilfswerte!$B$29)^2+(((G1493-Hilfswerte!$B$24)/Hilfswerte!$B$25)-Hilfswerte!$B$30)^2),3)</f>
        <v>1.022</v>
      </c>
      <c r="W1493" s="4">
        <f>ROUND(E1493*Hilfswerte!$B$31,0)</f>
        <v>18705</v>
      </c>
      <c r="X1493" s="4">
        <f t="shared" si="190"/>
        <v>8255</v>
      </c>
      <c r="Y1493" s="4" t="str">
        <f>IF(T1493="A - Top-Kunde","bereits Top-Kunde",IF(AND(V1493&lt;=Hilfswerte!$B$34,H1493&lt;0.5*W1493),"Hoch",IF(AND(V1493&lt;=Hilfswerte!$B$35,H1493&lt;0.7*W1493),"Mittel","Niedrig")))</f>
        <v>bereits Top-Kunde</v>
      </c>
      <c r="Z1493" s="4">
        <f t="shared" si="191"/>
        <v>3.5</v>
      </c>
      <c r="AA1493" s="4" t="str">
        <f>IF(J1493&gt;365,"Bereits abgewandert (Segment D)",IF(Z1493&gt;=Hilfswerte!$B$38,"Rot - akut gefaehrdet",IF(Z1493&gt;=Hilfswerte!$B$39,"Gelb - beobachten","Gruen - stabil")))</f>
        <v>Gruen - stabil</v>
      </c>
    </row>
    <row r="1494" spans="1:27" ht="15" customHeight="1" x14ac:dyDescent="0.25">
      <c r="A1494" s="4" t="s">
        <v>1841</v>
      </c>
      <c r="B1494" s="4" t="s">
        <v>508</v>
      </c>
      <c r="C1494" s="4" t="s">
        <v>74</v>
      </c>
      <c r="D1494" s="4" t="s">
        <v>30</v>
      </c>
      <c r="E1494" s="4">
        <v>585</v>
      </c>
      <c r="F1494" s="5">
        <v>85.3</v>
      </c>
      <c r="G1494" s="5">
        <v>1.6</v>
      </c>
      <c r="H1494" s="6">
        <v>98640</v>
      </c>
      <c r="I1494" s="4">
        <v>4</v>
      </c>
      <c r="J1494" s="4">
        <v>8</v>
      </c>
      <c r="K1494" s="4">
        <v>2</v>
      </c>
      <c r="L1494" s="4">
        <v>5</v>
      </c>
      <c r="M1494" s="4">
        <v>2</v>
      </c>
      <c r="N1494" s="5">
        <v>-18</v>
      </c>
      <c r="O1494" s="7">
        <f t="shared" si="184"/>
        <v>5</v>
      </c>
      <c r="P1494" s="7">
        <f t="shared" si="185"/>
        <v>4</v>
      </c>
      <c r="Q1494" s="7">
        <f t="shared" si="186"/>
        <v>5</v>
      </c>
      <c r="R1494" s="7">
        <f t="shared" si="187"/>
        <v>14</v>
      </c>
      <c r="S1494" s="8">
        <f t="shared" si="188"/>
        <v>117.5</v>
      </c>
      <c r="T1494" s="7" t="str">
        <f t="shared" si="189"/>
        <v>B - Kernkunde</v>
      </c>
      <c r="U1494" s="4">
        <f>ROUND(((E1494-Hilfswerte!$B$20)/Hilfswerte!$B$21)+((F1494-Hilfswerte!$B$22)/Hilfswerte!$B$23)+((G1494-Hilfswerte!$B$24)/Hilfswerte!$B$25)+0.1*INDEX(Hilfswerte!$B$4:$B$15,MATCH(C1494,Hilfswerte!$A$4:$A$15,0)),2)</f>
        <v>1.63</v>
      </c>
      <c r="V1494" s="4">
        <f>ROUND(SQRT((((E1494-Hilfswerte!$B$20)/Hilfswerte!$B$21)-Hilfswerte!$B$28)^2+(((F1494-Hilfswerte!$B$22)/Hilfswerte!$B$23)-Hilfswerte!$B$29)^2+(((G1494-Hilfswerte!$B$24)/Hilfswerte!$B$25)-Hilfswerte!$B$30)^2),3)</f>
        <v>2.5009999999999999</v>
      </c>
      <c r="W1494" s="4">
        <f>ROUND(E1494*Hilfswerte!$B$31,0)</f>
        <v>120244</v>
      </c>
      <c r="X1494" s="4">
        <f t="shared" si="190"/>
        <v>21604</v>
      </c>
      <c r="Y1494" s="4" t="str">
        <f>IF(T1494="A - Top-Kunde","bereits Top-Kunde",IF(AND(V1494&lt;=Hilfswerte!$B$34,H1494&lt;0.5*W1494),"Hoch",IF(AND(V1494&lt;=Hilfswerte!$B$35,H1494&lt;0.7*W1494),"Mittel","Niedrig")))</f>
        <v>Niedrig</v>
      </c>
      <c r="Z1494" s="4">
        <f t="shared" si="191"/>
        <v>14.6</v>
      </c>
      <c r="AA1494" s="4" t="str">
        <f>IF(J1494&gt;365,"Bereits abgewandert (Segment D)",IF(Z1494&gt;=Hilfswerte!$B$38,"Rot - akut gefaehrdet",IF(Z1494&gt;=Hilfswerte!$B$39,"Gelb - beobachten","Gruen - stabil")))</f>
        <v>Gelb - beobachten</v>
      </c>
    </row>
    <row r="1495" spans="1:27" ht="15" customHeight="1" x14ac:dyDescent="0.25">
      <c r="A1495" s="4" t="s">
        <v>1842</v>
      </c>
      <c r="B1495" s="4" t="s">
        <v>190</v>
      </c>
      <c r="C1495" s="4" t="s">
        <v>89</v>
      </c>
      <c r="D1495" s="4" t="s">
        <v>30</v>
      </c>
      <c r="E1495" s="4">
        <v>10</v>
      </c>
      <c r="F1495" s="5">
        <v>2.2999999999999998</v>
      </c>
      <c r="G1495" s="5">
        <v>14.3</v>
      </c>
      <c r="H1495" s="6">
        <v>790</v>
      </c>
      <c r="I1495" s="4">
        <v>8</v>
      </c>
      <c r="J1495" s="4">
        <v>27</v>
      </c>
      <c r="K1495" s="4">
        <v>2</v>
      </c>
      <c r="L1495" s="4">
        <v>-5</v>
      </c>
      <c r="M1495" s="4">
        <v>3</v>
      </c>
      <c r="N1495" s="5">
        <v>24.4</v>
      </c>
      <c r="O1495" s="7">
        <f t="shared" si="184"/>
        <v>5</v>
      </c>
      <c r="P1495" s="7">
        <f t="shared" si="185"/>
        <v>5</v>
      </c>
      <c r="Q1495" s="7">
        <f t="shared" si="186"/>
        <v>2</v>
      </c>
      <c r="R1495" s="7">
        <f t="shared" si="187"/>
        <v>12</v>
      </c>
      <c r="S1495" s="8">
        <f t="shared" si="188"/>
        <v>120.2</v>
      </c>
      <c r="T1495" s="7" t="str">
        <f t="shared" si="189"/>
        <v>B - Kernkunde</v>
      </c>
      <c r="U1495" s="4">
        <f>ROUND(((E1495-Hilfswerte!$B$20)/Hilfswerte!$B$21)+((F1495-Hilfswerte!$B$22)/Hilfswerte!$B$23)+((G1495-Hilfswerte!$B$24)/Hilfswerte!$B$25)+0.1*INDEX(Hilfswerte!$B$4:$B$15,MATCH(C1495,Hilfswerte!$A$4:$A$15,0)),2)</f>
        <v>0.01</v>
      </c>
      <c r="V1495" s="4">
        <f>ROUND(SQRT((((E1495-Hilfswerte!$B$20)/Hilfswerte!$B$21)-Hilfswerte!$B$28)^2+(((F1495-Hilfswerte!$B$22)/Hilfswerte!$B$23)-Hilfswerte!$B$29)^2+(((G1495-Hilfswerte!$B$24)/Hilfswerte!$B$25)-Hilfswerte!$B$30)^2),3)</f>
        <v>1.0489999999999999</v>
      </c>
      <c r="W1495" s="4">
        <f>ROUND(E1495*Hilfswerte!$B$31,0)</f>
        <v>2055</v>
      </c>
      <c r="X1495" s="4">
        <f t="shared" si="190"/>
        <v>1265</v>
      </c>
      <c r="Y1495" s="4" t="str">
        <f>IF(T1495="A - Top-Kunde","bereits Top-Kunde",IF(AND(V1495&lt;=Hilfswerte!$B$34,H1495&lt;0.5*W1495),"Hoch",IF(AND(V1495&lt;=Hilfswerte!$B$35,H1495&lt;0.7*W1495),"Mittel","Niedrig")))</f>
        <v>Mittel</v>
      </c>
      <c r="Z1495" s="4">
        <f t="shared" si="191"/>
        <v>7.4</v>
      </c>
      <c r="AA1495" s="4" t="str">
        <f>IF(J1495&gt;365,"Bereits abgewandert (Segment D)",IF(Z1495&gt;=Hilfswerte!$B$38,"Rot - akut gefaehrdet",IF(Z1495&gt;=Hilfswerte!$B$39,"Gelb - beobachten","Gruen - stabil")))</f>
        <v>Gruen - stabil</v>
      </c>
    </row>
    <row r="1496" spans="1:27" ht="15" customHeight="1" x14ac:dyDescent="0.25">
      <c r="A1496" s="4" t="s">
        <v>1843</v>
      </c>
      <c r="B1496" s="4" t="s">
        <v>124</v>
      </c>
      <c r="C1496" s="4" t="s">
        <v>84</v>
      </c>
      <c r="D1496" s="4" t="s">
        <v>30</v>
      </c>
      <c r="E1496" s="4">
        <v>190</v>
      </c>
      <c r="F1496" s="5">
        <v>33.1</v>
      </c>
      <c r="G1496" s="5">
        <v>5.5</v>
      </c>
      <c r="H1496" s="6">
        <v>3660</v>
      </c>
      <c r="I1496" s="4">
        <v>1</v>
      </c>
      <c r="J1496" s="4">
        <v>103</v>
      </c>
      <c r="K1496" s="4">
        <v>1</v>
      </c>
      <c r="L1496" s="4">
        <v>19</v>
      </c>
      <c r="M1496" s="4">
        <v>2</v>
      </c>
      <c r="N1496" s="5">
        <v>0.8</v>
      </c>
      <c r="O1496" s="7">
        <f t="shared" si="184"/>
        <v>3</v>
      </c>
      <c r="P1496" s="7">
        <f t="shared" si="185"/>
        <v>1</v>
      </c>
      <c r="Q1496" s="7">
        <f t="shared" si="186"/>
        <v>4</v>
      </c>
      <c r="R1496" s="7">
        <f t="shared" si="187"/>
        <v>8</v>
      </c>
      <c r="S1496" s="8">
        <f t="shared" si="188"/>
        <v>68.7</v>
      </c>
      <c r="T1496" s="7" t="str">
        <f t="shared" si="189"/>
        <v>C - Entwicklungspotenzial</v>
      </c>
      <c r="U1496" s="4">
        <f>ROUND(((E1496-Hilfswerte!$B$20)/Hilfswerte!$B$21)+((F1496-Hilfswerte!$B$22)/Hilfswerte!$B$23)+((G1496-Hilfswerte!$B$24)/Hilfswerte!$B$25)+0.1*INDEX(Hilfswerte!$B$4:$B$15,MATCH(C1496,Hilfswerte!$A$4:$A$15,0)),2)</f>
        <v>-0.35</v>
      </c>
      <c r="V1496" s="4">
        <f>ROUND(SQRT((((E1496-Hilfswerte!$B$20)/Hilfswerte!$B$21)-Hilfswerte!$B$28)^2+(((F1496-Hilfswerte!$B$22)/Hilfswerte!$B$23)-Hilfswerte!$B$29)^2+(((G1496-Hilfswerte!$B$24)/Hilfswerte!$B$25)-Hilfswerte!$B$30)^2),3)</f>
        <v>0.91600000000000004</v>
      </c>
      <c r="W1496" s="4">
        <f>ROUND(E1496*Hilfswerte!$B$31,0)</f>
        <v>39054</v>
      </c>
      <c r="X1496" s="4">
        <f t="shared" si="190"/>
        <v>35394</v>
      </c>
      <c r="Y1496" s="4" t="str">
        <f>IF(T1496="A - Top-Kunde","bereits Top-Kunde",IF(AND(V1496&lt;=Hilfswerte!$B$34,H1496&lt;0.5*W1496),"Hoch",IF(AND(V1496&lt;=Hilfswerte!$B$35,H1496&lt;0.7*W1496),"Mittel","Niedrig")))</f>
        <v>Mittel</v>
      </c>
      <c r="Z1496" s="4">
        <f t="shared" si="191"/>
        <v>12</v>
      </c>
      <c r="AA1496" s="4" t="str">
        <f>IF(J1496&gt;365,"Bereits abgewandert (Segment D)",IF(Z1496&gt;=Hilfswerte!$B$38,"Rot - akut gefaehrdet",IF(Z1496&gt;=Hilfswerte!$B$39,"Gelb - beobachten","Gruen - stabil")))</f>
        <v>Gruen - stabil</v>
      </c>
    </row>
    <row r="1497" spans="1:27" ht="15" customHeight="1" x14ac:dyDescent="0.25">
      <c r="A1497" s="4" t="s">
        <v>1844</v>
      </c>
      <c r="B1497" s="4" t="s">
        <v>1002</v>
      </c>
      <c r="C1497" s="4" t="s">
        <v>47</v>
      </c>
      <c r="D1497" s="4" t="s">
        <v>30</v>
      </c>
      <c r="E1497" s="4">
        <v>42</v>
      </c>
      <c r="F1497" s="5">
        <v>9.6999999999999993</v>
      </c>
      <c r="G1497" s="5">
        <v>0.7</v>
      </c>
      <c r="H1497" s="6">
        <v>1410</v>
      </c>
      <c r="I1497" s="4">
        <v>1</v>
      </c>
      <c r="J1497" s="4">
        <v>323</v>
      </c>
      <c r="K1497" s="4">
        <v>1</v>
      </c>
      <c r="L1497" s="4">
        <v>-5</v>
      </c>
      <c r="M1497" s="4">
        <v>1</v>
      </c>
      <c r="N1497" s="5">
        <v>-23.6</v>
      </c>
      <c r="O1497" s="7">
        <f t="shared" si="184"/>
        <v>2</v>
      </c>
      <c r="P1497" s="7">
        <f t="shared" si="185"/>
        <v>1</v>
      </c>
      <c r="Q1497" s="7">
        <f t="shared" si="186"/>
        <v>3</v>
      </c>
      <c r="R1497" s="7">
        <f t="shared" si="187"/>
        <v>6</v>
      </c>
      <c r="S1497" s="8">
        <f t="shared" si="188"/>
        <v>42.2</v>
      </c>
      <c r="T1497" s="7" t="str">
        <f t="shared" si="189"/>
        <v>C - Entwicklungspotenzial</v>
      </c>
      <c r="U1497" s="4">
        <f>ROUND(((E1497-Hilfswerte!$B$20)/Hilfswerte!$B$21)+((F1497-Hilfswerte!$B$22)/Hilfswerte!$B$23)+((G1497-Hilfswerte!$B$24)/Hilfswerte!$B$25)+0.1*INDEX(Hilfswerte!$B$4:$B$15,MATCH(C1497,Hilfswerte!$A$4:$A$15,0)),2)</f>
        <v>-2.09</v>
      </c>
      <c r="V1497" s="4">
        <f>ROUND(SQRT((((E1497-Hilfswerte!$B$20)/Hilfswerte!$B$21)-Hilfswerte!$B$28)^2+(((F1497-Hilfswerte!$B$22)/Hilfswerte!$B$23)-Hilfswerte!$B$29)^2+(((G1497-Hilfswerte!$B$24)/Hilfswerte!$B$25)-Hilfswerte!$B$30)^2),3)</f>
        <v>1.8240000000000001</v>
      </c>
      <c r="W1497" s="4">
        <f>ROUND(E1497*Hilfswerte!$B$31,0)</f>
        <v>8633</v>
      </c>
      <c r="X1497" s="4">
        <f t="shared" si="190"/>
        <v>7223</v>
      </c>
      <c r="Y1497" s="4" t="str">
        <f>IF(T1497="A - Top-Kunde","bereits Top-Kunde",IF(AND(V1497&lt;=Hilfswerte!$B$34,H1497&lt;0.5*W1497),"Hoch",IF(AND(V1497&lt;=Hilfswerte!$B$35,H1497&lt;0.7*W1497),"Mittel","Niedrig")))</f>
        <v>Niedrig</v>
      </c>
      <c r="Z1497" s="4">
        <f t="shared" si="191"/>
        <v>28.6</v>
      </c>
      <c r="AA1497" s="4" t="str">
        <f>IF(J1497&gt;365,"Bereits abgewandert (Segment D)",IF(Z1497&gt;=Hilfswerte!$B$38,"Rot - akut gefaehrdet",IF(Z1497&gt;=Hilfswerte!$B$39,"Gelb - beobachten","Gruen - stabil")))</f>
        <v>Rot - akut gefaehrdet</v>
      </c>
    </row>
    <row r="1498" spans="1:27" ht="15" customHeight="1" x14ac:dyDescent="0.25">
      <c r="A1498" s="4" t="s">
        <v>1845</v>
      </c>
      <c r="B1498" s="4" t="s">
        <v>464</v>
      </c>
      <c r="C1498" s="4" t="s">
        <v>29</v>
      </c>
      <c r="D1498" s="4" t="s">
        <v>30</v>
      </c>
      <c r="E1498" s="4">
        <v>49</v>
      </c>
      <c r="F1498" s="5">
        <v>15.2</v>
      </c>
      <c r="G1498" s="5">
        <v>12.2</v>
      </c>
      <c r="H1498" s="6">
        <v>3250</v>
      </c>
      <c r="I1498" s="4">
        <v>8</v>
      </c>
      <c r="J1498" s="4">
        <v>25</v>
      </c>
      <c r="K1498" s="4">
        <v>1</v>
      </c>
      <c r="L1498" s="4">
        <v>25</v>
      </c>
      <c r="M1498" s="4">
        <v>2</v>
      </c>
      <c r="N1498" s="5">
        <v>9.9</v>
      </c>
      <c r="O1498" s="7">
        <f t="shared" si="184"/>
        <v>5</v>
      </c>
      <c r="P1498" s="7">
        <f t="shared" si="185"/>
        <v>5</v>
      </c>
      <c r="Q1498" s="7">
        <f t="shared" si="186"/>
        <v>4</v>
      </c>
      <c r="R1498" s="7">
        <f t="shared" si="187"/>
        <v>14</v>
      </c>
      <c r="S1498" s="8">
        <f t="shared" si="188"/>
        <v>131.5</v>
      </c>
      <c r="T1498" s="7" t="str">
        <f t="shared" si="189"/>
        <v>A - Top-Kunde</v>
      </c>
      <c r="U1498" s="4">
        <f>ROUND(((E1498-Hilfswerte!$B$20)/Hilfswerte!$B$21)+((F1498-Hilfswerte!$B$22)/Hilfswerte!$B$23)+((G1498-Hilfswerte!$B$24)/Hilfswerte!$B$25)+0.1*INDEX(Hilfswerte!$B$4:$B$15,MATCH(C1498,Hilfswerte!$A$4:$A$15,0)),2)</f>
        <v>0.05</v>
      </c>
      <c r="V1498" s="4">
        <f>ROUND(SQRT((((E1498-Hilfswerte!$B$20)/Hilfswerte!$B$21)-Hilfswerte!$B$28)^2+(((F1498-Hilfswerte!$B$22)/Hilfswerte!$B$23)-Hilfswerte!$B$29)^2+(((G1498-Hilfswerte!$B$24)/Hilfswerte!$B$25)-Hilfswerte!$B$30)^2),3)</f>
        <v>0.66700000000000004</v>
      </c>
      <c r="W1498" s="4">
        <f>ROUND(E1498*Hilfswerte!$B$31,0)</f>
        <v>10072</v>
      </c>
      <c r="X1498" s="4">
        <f t="shared" si="190"/>
        <v>6822</v>
      </c>
      <c r="Y1498" s="4" t="str">
        <f>IF(T1498="A - Top-Kunde","bereits Top-Kunde",IF(AND(V1498&lt;=Hilfswerte!$B$34,H1498&lt;0.5*W1498),"Hoch",IF(AND(V1498&lt;=Hilfswerte!$B$35,H1498&lt;0.7*W1498),"Mittel","Niedrig")))</f>
        <v>bereits Top-Kunde</v>
      </c>
      <c r="Z1498" s="4">
        <f t="shared" si="191"/>
        <v>9.3000000000000007</v>
      </c>
      <c r="AA1498" s="4" t="str">
        <f>IF(J1498&gt;365,"Bereits abgewandert (Segment D)",IF(Z1498&gt;=Hilfswerte!$B$38,"Rot - akut gefaehrdet",IF(Z1498&gt;=Hilfswerte!$B$39,"Gelb - beobachten","Gruen - stabil")))</f>
        <v>Gruen - stabil</v>
      </c>
    </row>
    <row r="1499" spans="1:27" ht="15" customHeight="1" x14ac:dyDescent="0.25">
      <c r="A1499" s="4" t="s">
        <v>1846</v>
      </c>
      <c r="B1499" s="4" t="s">
        <v>99</v>
      </c>
      <c r="C1499" s="4" t="s">
        <v>89</v>
      </c>
      <c r="D1499" s="4" t="s">
        <v>30</v>
      </c>
      <c r="E1499" s="4">
        <v>195</v>
      </c>
      <c r="F1499" s="5">
        <v>43.9</v>
      </c>
      <c r="G1499" s="5">
        <v>1.4</v>
      </c>
      <c r="H1499" s="6">
        <v>28830</v>
      </c>
      <c r="I1499" s="4">
        <v>4</v>
      </c>
      <c r="J1499" s="4">
        <v>66</v>
      </c>
      <c r="K1499" s="4">
        <v>0</v>
      </c>
      <c r="L1499" s="4">
        <v>-2</v>
      </c>
      <c r="M1499" s="4">
        <v>5</v>
      </c>
      <c r="N1499" s="5">
        <v>22.6</v>
      </c>
      <c r="O1499" s="7">
        <f t="shared" si="184"/>
        <v>4</v>
      </c>
      <c r="P1499" s="7">
        <f t="shared" si="185"/>
        <v>4</v>
      </c>
      <c r="Q1499" s="7">
        <f t="shared" si="186"/>
        <v>5</v>
      </c>
      <c r="R1499" s="7">
        <f t="shared" si="187"/>
        <v>13</v>
      </c>
      <c r="S1499" s="8">
        <f t="shared" si="188"/>
        <v>141.30000000000001</v>
      </c>
      <c r="T1499" s="7" t="str">
        <f t="shared" si="189"/>
        <v>A - Top-Kunde</v>
      </c>
      <c r="U1499" s="4">
        <f>ROUND(((E1499-Hilfswerte!$B$20)/Hilfswerte!$B$21)+((F1499-Hilfswerte!$B$22)/Hilfswerte!$B$23)+((G1499-Hilfswerte!$B$24)/Hilfswerte!$B$25)+0.1*INDEX(Hilfswerte!$B$4:$B$15,MATCH(C1499,Hilfswerte!$A$4:$A$15,0)),2)</f>
        <v>-0.5</v>
      </c>
      <c r="V1499" s="4">
        <f>ROUND(SQRT((((E1499-Hilfswerte!$B$20)/Hilfswerte!$B$21)-Hilfswerte!$B$28)^2+(((F1499-Hilfswerte!$B$22)/Hilfswerte!$B$23)-Hilfswerte!$B$29)^2+(((G1499-Hilfswerte!$B$24)/Hilfswerte!$B$25)-Hilfswerte!$B$30)^2),3)</f>
        <v>1.5660000000000001</v>
      </c>
      <c r="W1499" s="4">
        <f>ROUND(E1499*Hilfswerte!$B$31,0)</f>
        <v>40081</v>
      </c>
      <c r="X1499" s="4">
        <f t="shared" si="190"/>
        <v>11251</v>
      </c>
      <c r="Y1499" s="4" t="str">
        <f>IF(T1499="A - Top-Kunde","bereits Top-Kunde",IF(AND(V1499&lt;=Hilfswerte!$B$34,H1499&lt;0.5*W1499),"Hoch",IF(AND(V1499&lt;=Hilfswerte!$B$35,H1499&lt;0.7*W1499),"Mittel","Niedrig")))</f>
        <v>bereits Top-Kunde</v>
      </c>
      <c r="Z1499" s="4">
        <f t="shared" si="191"/>
        <v>3.3</v>
      </c>
      <c r="AA1499" s="4" t="str">
        <f>IF(J1499&gt;365,"Bereits abgewandert (Segment D)",IF(Z1499&gt;=Hilfswerte!$B$38,"Rot - akut gefaehrdet",IF(Z1499&gt;=Hilfswerte!$B$39,"Gelb - beobachten","Gruen - stabil")))</f>
        <v>Gruen - stabil</v>
      </c>
    </row>
    <row r="1500" spans="1:27" ht="15" customHeight="1" x14ac:dyDescent="0.25">
      <c r="A1500" s="4" t="s">
        <v>1847</v>
      </c>
      <c r="B1500" s="4" t="s">
        <v>462</v>
      </c>
      <c r="C1500" s="4" t="s">
        <v>84</v>
      </c>
      <c r="D1500" s="4" t="s">
        <v>30</v>
      </c>
      <c r="E1500" s="4">
        <v>96</v>
      </c>
      <c r="F1500" s="5">
        <v>23.7</v>
      </c>
      <c r="G1500" s="5">
        <v>5.6</v>
      </c>
      <c r="H1500" s="6">
        <v>8480</v>
      </c>
      <c r="I1500" s="4">
        <v>1</v>
      </c>
      <c r="J1500" s="4">
        <v>112</v>
      </c>
      <c r="K1500" s="4">
        <v>0</v>
      </c>
      <c r="L1500" s="4">
        <v>-5</v>
      </c>
      <c r="M1500" s="4">
        <v>5</v>
      </c>
      <c r="N1500" s="5">
        <v>3.7</v>
      </c>
      <c r="O1500" s="7">
        <f t="shared" si="184"/>
        <v>3</v>
      </c>
      <c r="P1500" s="7">
        <f t="shared" si="185"/>
        <v>1</v>
      </c>
      <c r="Q1500" s="7">
        <f t="shared" si="186"/>
        <v>5</v>
      </c>
      <c r="R1500" s="7">
        <f t="shared" si="187"/>
        <v>9</v>
      </c>
      <c r="S1500" s="8">
        <f t="shared" si="188"/>
        <v>91.9</v>
      </c>
      <c r="T1500" s="7" t="str">
        <f t="shared" si="189"/>
        <v>C - Entwicklungspotenzial</v>
      </c>
      <c r="U1500" s="4">
        <f>ROUND(((E1500-Hilfswerte!$B$20)/Hilfswerte!$B$21)+((F1500-Hilfswerte!$B$22)/Hilfswerte!$B$23)+((G1500-Hilfswerte!$B$24)/Hilfswerte!$B$25)+0.1*INDEX(Hilfswerte!$B$4:$B$15,MATCH(C1500,Hilfswerte!$A$4:$A$15,0)),2)</f>
        <v>-0.91</v>
      </c>
      <c r="V1500" s="4">
        <f>ROUND(SQRT((((E1500-Hilfswerte!$B$20)/Hilfswerte!$B$21)-Hilfswerte!$B$28)^2+(((F1500-Hilfswerte!$B$22)/Hilfswerte!$B$23)-Hilfswerte!$B$29)^2+(((G1500-Hilfswerte!$B$24)/Hilfswerte!$B$25)-Hilfswerte!$B$30)^2),3)</f>
        <v>0.97499999999999998</v>
      </c>
      <c r="W1500" s="4">
        <f>ROUND(E1500*Hilfswerte!$B$31,0)</f>
        <v>19732</v>
      </c>
      <c r="X1500" s="4">
        <f t="shared" si="190"/>
        <v>11252</v>
      </c>
      <c r="Y1500" s="4" t="str">
        <f>IF(T1500="A - Top-Kunde","bereits Top-Kunde",IF(AND(V1500&lt;=Hilfswerte!$B$34,H1500&lt;0.5*W1500),"Hoch",IF(AND(V1500&lt;=Hilfswerte!$B$35,H1500&lt;0.7*W1500),"Mittel","Niedrig")))</f>
        <v>Mittel</v>
      </c>
      <c r="Z1500" s="4">
        <f t="shared" si="191"/>
        <v>5.6</v>
      </c>
      <c r="AA1500" s="4" t="str">
        <f>IF(J1500&gt;365,"Bereits abgewandert (Segment D)",IF(Z1500&gt;=Hilfswerte!$B$38,"Rot - akut gefaehrdet",IF(Z1500&gt;=Hilfswerte!$B$39,"Gelb - beobachten","Gruen - stabil")))</f>
        <v>Gruen - stabil</v>
      </c>
    </row>
    <row r="1501" spans="1:27" ht="15" customHeight="1" x14ac:dyDescent="0.25">
      <c r="A1501" s="4" t="s">
        <v>1848</v>
      </c>
      <c r="B1501" s="4" t="s">
        <v>422</v>
      </c>
      <c r="C1501" s="4" t="s">
        <v>47</v>
      </c>
      <c r="D1501" s="4" t="s">
        <v>30</v>
      </c>
      <c r="E1501" s="4">
        <v>398</v>
      </c>
      <c r="F1501" s="5">
        <v>74.099999999999994</v>
      </c>
      <c r="G1501" s="5">
        <v>5.2</v>
      </c>
      <c r="H1501" s="6">
        <v>54670</v>
      </c>
      <c r="I1501" s="4">
        <v>4</v>
      </c>
      <c r="J1501" s="4">
        <v>118</v>
      </c>
      <c r="K1501" s="4">
        <v>0</v>
      </c>
      <c r="L1501" s="4">
        <v>1</v>
      </c>
      <c r="M1501" s="4">
        <v>3</v>
      </c>
      <c r="N1501" s="5">
        <v>-12.6</v>
      </c>
      <c r="O1501" s="7">
        <f t="shared" si="184"/>
        <v>3</v>
      </c>
      <c r="P1501" s="7">
        <f t="shared" si="185"/>
        <v>4</v>
      </c>
      <c r="Q1501" s="7">
        <f t="shared" si="186"/>
        <v>5</v>
      </c>
      <c r="R1501" s="7">
        <f t="shared" si="187"/>
        <v>12</v>
      </c>
      <c r="S1501" s="8">
        <f t="shared" si="188"/>
        <v>113.4</v>
      </c>
      <c r="T1501" s="7" t="str">
        <f t="shared" si="189"/>
        <v>B - Kernkunde</v>
      </c>
      <c r="U1501" s="4">
        <f>ROUND(((E1501-Hilfswerte!$B$20)/Hilfswerte!$B$21)+((F1501-Hilfswerte!$B$22)/Hilfswerte!$B$23)+((G1501-Hilfswerte!$B$24)/Hilfswerte!$B$25)+0.1*INDEX(Hilfswerte!$B$4:$B$15,MATCH(C1501,Hilfswerte!$A$4:$A$15,0)),2)</f>
        <v>1.31</v>
      </c>
      <c r="V1501" s="4">
        <f>ROUND(SQRT((((E1501-Hilfswerte!$B$20)/Hilfswerte!$B$21)-Hilfswerte!$B$28)^2+(((F1501-Hilfswerte!$B$22)/Hilfswerte!$B$23)-Hilfswerte!$B$29)^2+(((G1501-Hilfswerte!$B$24)/Hilfswerte!$B$25)-Hilfswerte!$B$30)^2),3)</f>
        <v>1.522</v>
      </c>
      <c r="W1501" s="4">
        <f>ROUND(E1501*Hilfswerte!$B$31,0)</f>
        <v>81807</v>
      </c>
      <c r="X1501" s="4">
        <f t="shared" si="190"/>
        <v>27137</v>
      </c>
      <c r="Y1501" s="4" t="str">
        <f>IF(T1501="A - Top-Kunde","bereits Top-Kunde",IF(AND(V1501&lt;=Hilfswerte!$B$34,H1501&lt;0.5*W1501),"Hoch",IF(AND(V1501&lt;=Hilfswerte!$B$35,H1501&lt;0.7*W1501),"Mittel","Niedrig")))</f>
        <v>Niedrig</v>
      </c>
      <c r="Z1501" s="4">
        <f t="shared" si="191"/>
        <v>11.1</v>
      </c>
      <c r="AA1501" s="4" t="str">
        <f>IF(J1501&gt;365,"Bereits abgewandert (Segment D)",IF(Z1501&gt;=Hilfswerte!$B$38,"Rot - akut gefaehrdet",IF(Z1501&gt;=Hilfswerte!$B$39,"Gelb - beobachten","Gruen - stabil")))</f>
        <v>Gruen - stabil</v>
      </c>
    </row>
    <row r="1502" spans="1:27" ht="15" customHeight="1" x14ac:dyDescent="0.25">
      <c r="A1502" s="4" t="s">
        <v>1849</v>
      </c>
      <c r="B1502" s="4" t="s">
        <v>176</v>
      </c>
      <c r="C1502" s="4" t="s">
        <v>89</v>
      </c>
      <c r="D1502" s="4" t="s">
        <v>178</v>
      </c>
      <c r="E1502" s="4">
        <v>110</v>
      </c>
      <c r="F1502" s="5">
        <v>35.700000000000003</v>
      </c>
      <c r="G1502" s="5">
        <v>12.9</v>
      </c>
      <c r="H1502" s="6">
        <v>5750</v>
      </c>
      <c r="I1502" s="4">
        <v>1</v>
      </c>
      <c r="J1502" s="4">
        <v>277</v>
      </c>
      <c r="K1502" s="4">
        <v>0</v>
      </c>
      <c r="L1502" s="4">
        <v>20</v>
      </c>
      <c r="M1502" s="4">
        <v>2</v>
      </c>
      <c r="N1502" s="5">
        <v>44.3</v>
      </c>
      <c r="O1502" s="7">
        <f t="shared" si="184"/>
        <v>2</v>
      </c>
      <c r="P1502" s="7">
        <f t="shared" si="185"/>
        <v>1</v>
      </c>
      <c r="Q1502" s="7">
        <f t="shared" si="186"/>
        <v>4</v>
      </c>
      <c r="R1502" s="7">
        <f t="shared" si="187"/>
        <v>7</v>
      </c>
      <c r="S1502" s="8">
        <f t="shared" si="188"/>
        <v>86.2</v>
      </c>
      <c r="T1502" s="7" t="str">
        <f t="shared" si="189"/>
        <v>C - Entwicklungspotenzial</v>
      </c>
      <c r="U1502" s="4">
        <f>ROUND(((E1502-Hilfswerte!$B$20)/Hilfswerte!$B$21)+((F1502-Hilfswerte!$B$22)/Hilfswerte!$B$23)+((G1502-Hilfswerte!$B$24)/Hilfswerte!$B$25)+0.1*INDEX(Hilfswerte!$B$4:$B$15,MATCH(C1502,Hilfswerte!$A$4:$A$15,0)),2)</f>
        <v>0.82</v>
      </c>
      <c r="V1502" s="4">
        <f>ROUND(SQRT((((E1502-Hilfswerte!$B$20)/Hilfswerte!$B$21)-Hilfswerte!$B$28)^2+(((F1502-Hilfswerte!$B$22)/Hilfswerte!$B$23)-Hilfswerte!$B$29)^2+(((G1502-Hilfswerte!$B$24)/Hilfswerte!$B$25)-Hilfswerte!$B$30)^2),3)</f>
        <v>0.36399999999999999</v>
      </c>
      <c r="W1502" s="4">
        <f>ROUND(E1502*Hilfswerte!$B$31,0)</f>
        <v>22610</v>
      </c>
      <c r="X1502" s="4">
        <f t="shared" si="190"/>
        <v>16860</v>
      </c>
      <c r="Y1502" s="4" t="str">
        <f>IF(T1502="A - Top-Kunde","bereits Top-Kunde",IF(AND(V1502&lt;=Hilfswerte!$B$34,H1502&lt;0.5*W1502),"Hoch",IF(AND(V1502&lt;=Hilfswerte!$B$35,H1502&lt;0.7*W1502),"Mittel","Niedrig")))</f>
        <v>Hoch</v>
      </c>
      <c r="Z1502" s="4">
        <f t="shared" si="191"/>
        <v>17.899999999999999</v>
      </c>
      <c r="AA1502" s="4" t="str">
        <f>IF(J1502&gt;365,"Bereits abgewandert (Segment D)",IF(Z1502&gt;=Hilfswerte!$B$38,"Rot - akut gefaehrdet",IF(Z1502&gt;=Hilfswerte!$B$39,"Gelb - beobachten","Gruen - stabil")))</f>
        <v>Gelb - beobachten</v>
      </c>
    </row>
    <row r="1503" spans="1:27" ht="15" customHeight="1" x14ac:dyDescent="0.25">
      <c r="A1503" s="4" t="s">
        <v>1850</v>
      </c>
      <c r="B1503" s="4" t="s">
        <v>897</v>
      </c>
      <c r="C1503" s="4" t="s">
        <v>38</v>
      </c>
      <c r="D1503" s="4" t="s">
        <v>93</v>
      </c>
      <c r="E1503" s="4">
        <v>167</v>
      </c>
      <c r="F1503" s="5">
        <v>55.8</v>
      </c>
      <c r="G1503" s="5">
        <v>15.4</v>
      </c>
      <c r="H1503" s="6">
        <v>3630</v>
      </c>
      <c r="I1503" s="4">
        <v>1</v>
      </c>
      <c r="J1503" s="4">
        <v>209</v>
      </c>
      <c r="K1503" s="4">
        <v>0</v>
      </c>
      <c r="L1503" s="4">
        <v>0</v>
      </c>
      <c r="M1503" s="4">
        <v>4</v>
      </c>
      <c r="N1503" s="5">
        <v>-26.2</v>
      </c>
      <c r="O1503" s="7">
        <f t="shared" si="184"/>
        <v>2</v>
      </c>
      <c r="P1503" s="7">
        <f t="shared" si="185"/>
        <v>1</v>
      </c>
      <c r="Q1503" s="7">
        <f t="shared" si="186"/>
        <v>4</v>
      </c>
      <c r="R1503" s="7">
        <f t="shared" si="187"/>
        <v>7</v>
      </c>
      <c r="S1503" s="8">
        <f t="shared" si="188"/>
        <v>56.9</v>
      </c>
      <c r="T1503" s="7" t="str">
        <f t="shared" si="189"/>
        <v>C - Entwicklungspotenzial</v>
      </c>
      <c r="U1503" s="4">
        <f>ROUND(((E1503-Hilfswerte!$B$20)/Hilfswerte!$B$21)+((F1503-Hilfswerte!$B$22)/Hilfswerte!$B$23)+((G1503-Hilfswerte!$B$24)/Hilfswerte!$B$25)+0.1*INDEX(Hilfswerte!$B$4:$B$15,MATCH(C1503,Hilfswerte!$A$4:$A$15,0)),2)</f>
        <v>1.87</v>
      </c>
      <c r="V1503" s="4">
        <f>ROUND(SQRT((((E1503-Hilfswerte!$B$20)/Hilfswerte!$B$21)-Hilfswerte!$B$28)^2+(((F1503-Hilfswerte!$B$22)/Hilfswerte!$B$23)-Hilfswerte!$B$29)^2+(((G1503-Hilfswerte!$B$24)/Hilfswerte!$B$25)-Hilfswerte!$B$30)^2),3)</f>
        <v>0.74099999999999999</v>
      </c>
      <c r="W1503" s="4">
        <f>ROUND(E1503*Hilfswerte!$B$31,0)</f>
        <v>34326</v>
      </c>
      <c r="X1503" s="4">
        <f t="shared" si="190"/>
        <v>30696</v>
      </c>
      <c r="Y1503" s="4" t="str">
        <f>IF(T1503="A - Top-Kunde","bereits Top-Kunde",IF(AND(V1503&lt;=Hilfswerte!$B$34,H1503&lt;0.5*W1503),"Hoch",IF(AND(V1503&lt;=Hilfswerte!$B$35,H1503&lt;0.7*W1503),"Mittel","Niedrig")))</f>
        <v>Hoch</v>
      </c>
      <c r="Z1503" s="4">
        <f t="shared" si="191"/>
        <v>20.9</v>
      </c>
      <c r="AA1503" s="4" t="str">
        <f>IF(J1503&gt;365,"Bereits abgewandert (Segment D)",IF(Z1503&gt;=Hilfswerte!$B$38,"Rot - akut gefaehrdet",IF(Z1503&gt;=Hilfswerte!$B$39,"Gelb - beobachten","Gruen - stabil")))</f>
        <v>Rot - akut gefaehrdet</v>
      </c>
    </row>
    <row r="1504" spans="1:27" ht="15" customHeight="1" x14ac:dyDescent="0.25">
      <c r="A1504" s="4" t="s">
        <v>1851</v>
      </c>
      <c r="B1504" s="4" t="s">
        <v>194</v>
      </c>
      <c r="C1504" s="4" t="s">
        <v>59</v>
      </c>
      <c r="D1504" s="4" t="s">
        <v>52</v>
      </c>
      <c r="E1504" s="4">
        <v>47</v>
      </c>
      <c r="F1504" s="5">
        <v>9.6999999999999993</v>
      </c>
      <c r="G1504" s="5">
        <v>5.0999999999999996</v>
      </c>
      <c r="H1504" s="6">
        <v>2050</v>
      </c>
      <c r="I1504" s="4">
        <v>4</v>
      </c>
      <c r="J1504" s="4">
        <v>10</v>
      </c>
      <c r="K1504" s="4">
        <v>1</v>
      </c>
      <c r="L1504" s="4">
        <v>17</v>
      </c>
      <c r="M1504" s="4">
        <v>4</v>
      </c>
      <c r="N1504" s="5">
        <v>-4.0999999999999996</v>
      </c>
      <c r="O1504" s="7">
        <f t="shared" si="184"/>
        <v>5</v>
      </c>
      <c r="P1504" s="7">
        <f t="shared" si="185"/>
        <v>4</v>
      </c>
      <c r="Q1504" s="7">
        <f t="shared" si="186"/>
        <v>3</v>
      </c>
      <c r="R1504" s="7">
        <f t="shared" si="187"/>
        <v>12</v>
      </c>
      <c r="S1504" s="8">
        <f t="shared" si="188"/>
        <v>106.9</v>
      </c>
      <c r="T1504" s="7" t="str">
        <f t="shared" si="189"/>
        <v>B - Kernkunde</v>
      </c>
      <c r="U1504" s="4">
        <f>ROUND(((E1504-Hilfswerte!$B$20)/Hilfswerte!$B$21)+((F1504-Hilfswerte!$B$22)/Hilfswerte!$B$23)+((G1504-Hilfswerte!$B$24)/Hilfswerte!$B$25)+0.1*INDEX(Hilfswerte!$B$4:$B$15,MATCH(C1504,Hilfswerte!$A$4:$A$15,0)),2)</f>
        <v>-1.53</v>
      </c>
      <c r="V1504" s="4">
        <f>ROUND(SQRT((((E1504-Hilfswerte!$B$20)/Hilfswerte!$B$21)-Hilfswerte!$B$28)^2+(((F1504-Hilfswerte!$B$22)/Hilfswerte!$B$23)-Hilfswerte!$B$29)^2+(((G1504-Hilfswerte!$B$24)/Hilfswerte!$B$25)-Hilfswerte!$B$30)^2),3)</f>
        <v>1.208</v>
      </c>
      <c r="W1504" s="4">
        <f>ROUND(E1504*Hilfswerte!$B$31,0)</f>
        <v>9661</v>
      </c>
      <c r="X1504" s="4">
        <f t="shared" si="190"/>
        <v>7611</v>
      </c>
      <c r="Y1504" s="4" t="str">
        <f>IF(T1504="A - Top-Kunde","bereits Top-Kunde",IF(AND(V1504&lt;=Hilfswerte!$B$34,H1504&lt;0.5*W1504),"Hoch",IF(AND(V1504&lt;=Hilfswerte!$B$35,H1504&lt;0.7*W1504),"Mittel","Niedrig")))</f>
        <v>Niedrig</v>
      </c>
      <c r="Z1504" s="4">
        <f t="shared" si="191"/>
        <v>8.5</v>
      </c>
      <c r="AA1504" s="4" t="str">
        <f>IF(J1504&gt;365,"Bereits abgewandert (Segment D)",IF(Z1504&gt;=Hilfswerte!$B$38,"Rot - akut gefaehrdet",IF(Z1504&gt;=Hilfswerte!$B$39,"Gelb - beobachten","Gruen - stabil")))</f>
        <v>Gruen - stabil</v>
      </c>
    </row>
    <row r="1505" spans="1:27" ht="15" customHeight="1" x14ac:dyDescent="0.25">
      <c r="A1505" s="4" t="s">
        <v>1852</v>
      </c>
      <c r="B1505" s="4" t="s">
        <v>492</v>
      </c>
      <c r="C1505" s="4" t="s">
        <v>62</v>
      </c>
      <c r="D1505" s="4" t="s">
        <v>30</v>
      </c>
      <c r="E1505" s="4">
        <v>181</v>
      </c>
      <c r="F1505" s="5">
        <v>45.9</v>
      </c>
      <c r="G1505" s="5">
        <v>8.4</v>
      </c>
      <c r="H1505" s="6">
        <v>10840</v>
      </c>
      <c r="I1505" s="4">
        <v>2</v>
      </c>
      <c r="J1505" s="4">
        <v>295</v>
      </c>
      <c r="K1505" s="4">
        <v>0</v>
      </c>
      <c r="L1505" s="4">
        <v>-5</v>
      </c>
      <c r="M1505" s="4">
        <v>1</v>
      </c>
      <c r="N1505" s="5">
        <v>-5.3</v>
      </c>
      <c r="O1505" s="7">
        <f t="shared" si="184"/>
        <v>2</v>
      </c>
      <c r="P1505" s="7">
        <f t="shared" si="185"/>
        <v>2</v>
      </c>
      <c r="Q1505" s="7">
        <f t="shared" si="186"/>
        <v>5</v>
      </c>
      <c r="R1505" s="7">
        <f t="shared" si="187"/>
        <v>9</v>
      </c>
      <c r="S1505" s="8">
        <f t="shared" si="188"/>
        <v>87.4</v>
      </c>
      <c r="T1505" s="7" t="str">
        <f t="shared" si="189"/>
        <v>C - Entwicklungspotenzial</v>
      </c>
      <c r="U1505" s="4">
        <f>ROUND(((E1505-Hilfswerte!$B$20)/Hilfswerte!$B$21)+((F1505-Hilfswerte!$B$22)/Hilfswerte!$B$23)+((G1505-Hilfswerte!$B$24)/Hilfswerte!$B$25)+0.1*INDEX(Hilfswerte!$B$4:$B$15,MATCH(C1505,Hilfswerte!$A$4:$A$15,0)),2)</f>
        <v>0.72</v>
      </c>
      <c r="V1505" s="4">
        <f>ROUND(SQRT((((E1505-Hilfswerte!$B$20)/Hilfswerte!$B$21)-Hilfswerte!$B$28)^2+(((F1505-Hilfswerte!$B$22)/Hilfswerte!$B$23)-Hilfswerte!$B$29)^2+(((G1505-Hilfswerte!$B$24)/Hilfswerte!$B$25)-Hilfswerte!$B$30)^2),3)</f>
        <v>0.47399999999999998</v>
      </c>
      <c r="W1505" s="4">
        <f>ROUND(E1505*Hilfswerte!$B$31,0)</f>
        <v>37204</v>
      </c>
      <c r="X1505" s="4">
        <f t="shared" si="190"/>
        <v>26364</v>
      </c>
      <c r="Y1505" s="4" t="str">
        <f>IF(T1505="A - Top-Kunde","bereits Top-Kunde",IF(AND(V1505&lt;=Hilfswerte!$B$34,H1505&lt;0.5*W1505),"Hoch",IF(AND(V1505&lt;=Hilfswerte!$B$35,H1505&lt;0.7*W1505),"Mittel","Niedrig")))</f>
        <v>Hoch</v>
      </c>
      <c r="Z1505" s="4">
        <f t="shared" si="191"/>
        <v>16.899999999999999</v>
      </c>
      <c r="AA1505" s="4" t="str">
        <f>IF(J1505&gt;365,"Bereits abgewandert (Segment D)",IF(Z1505&gt;=Hilfswerte!$B$38,"Rot - akut gefaehrdet",IF(Z1505&gt;=Hilfswerte!$B$39,"Gelb - beobachten","Gruen - stabil")))</f>
        <v>Gelb - beobachten</v>
      </c>
    </row>
    <row r="1506" spans="1:27" ht="15" customHeight="1" x14ac:dyDescent="0.25">
      <c r="A1506" s="4" t="s">
        <v>1853</v>
      </c>
      <c r="B1506" s="4" t="s">
        <v>1323</v>
      </c>
      <c r="C1506" s="4" t="s">
        <v>89</v>
      </c>
      <c r="D1506" s="4" t="s">
        <v>30</v>
      </c>
      <c r="E1506" s="4">
        <v>144</v>
      </c>
      <c r="F1506" s="5">
        <v>42</v>
      </c>
      <c r="G1506" s="5">
        <v>14.9</v>
      </c>
      <c r="H1506" s="6">
        <v>85700</v>
      </c>
      <c r="I1506" s="4">
        <v>4</v>
      </c>
      <c r="J1506" s="4">
        <v>3</v>
      </c>
      <c r="K1506" s="4">
        <v>0</v>
      </c>
      <c r="L1506" s="4">
        <v>20</v>
      </c>
      <c r="M1506" s="4">
        <v>6</v>
      </c>
      <c r="N1506" s="5">
        <v>-8.9</v>
      </c>
      <c r="O1506" s="7">
        <f t="shared" si="184"/>
        <v>5</v>
      </c>
      <c r="P1506" s="7">
        <f t="shared" si="185"/>
        <v>4</v>
      </c>
      <c r="Q1506" s="7">
        <f t="shared" si="186"/>
        <v>5</v>
      </c>
      <c r="R1506" s="7">
        <f t="shared" si="187"/>
        <v>14</v>
      </c>
      <c r="S1506" s="8">
        <f t="shared" si="188"/>
        <v>129.6</v>
      </c>
      <c r="T1506" s="7" t="str">
        <f t="shared" si="189"/>
        <v>A - Top-Kunde</v>
      </c>
      <c r="U1506" s="4">
        <f>ROUND(((E1506-Hilfswerte!$B$20)/Hilfswerte!$B$21)+((F1506-Hilfswerte!$B$22)/Hilfswerte!$B$23)+((G1506-Hilfswerte!$B$24)/Hilfswerte!$B$25)+0.1*INDEX(Hilfswerte!$B$4:$B$15,MATCH(C1506,Hilfswerte!$A$4:$A$15,0)),2)</f>
        <v>1.39</v>
      </c>
      <c r="V1506" s="4">
        <f>ROUND(SQRT((((E1506-Hilfswerte!$B$20)/Hilfswerte!$B$21)-Hilfswerte!$B$28)^2+(((F1506-Hilfswerte!$B$22)/Hilfswerte!$B$23)-Hilfswerte!$B$29)^2+(((G1506-Hilfswerte!$B$24)/Hilfswerte!$B$25)-Hilfswerte!$B$30)^2),3)</f>
        <v>0.59899999999999998</v>
      </c>
      <c r="W1506" s="4">
        <f>ROUND(E1506*Hilfswerte!$B$31,0)</f>
        <v>29599</v>
      </c>
      <c r="X1506" s="4">
        <f t="shared" si="190"/>
        <v>0</v>
      </c>
      <c r="Y1506" s="4" t="str">
        <f>IF(T1506="A - Top-Kunde","bereits Top-Kunde",IF(AND(V1506&lt;=Hilfswerte!$B$34,H1506&lt;0.5*W1506),"Hoch",IF(AND(V1506&lt;=Hilfswerte!$B$35,H1506&lt;0.7*W1506),"Mittel","Niedrig")))</f>
        <v>bereits Top-Kunde</v>
      </c>
      <c r="Z1506" s="4">
        <f t="shared" si="191"/>
        <v>7.7</v>
      </c>
      <c r="AA1506" s="4" t="str">
        <f>IF(J1506&gt;365,"Bereits abgewandert (Segment D)",IF(Z1506&gt;=Hilfswerte!$B$38,"Rot - akut gefaehrdet",IF(Z1506&gt;=Hilfswerte!$B$39,"Gelb - beobachten","Gruen - stabil")))</f>
        <v>Gruen - stabil</v>
      </c>
    </row>
    <row r="1507" spans="1:27" ht="15" customHeight="1" x14ac:dyDescent="0.25">
      <c r="A1507" s="4" t="s">
        <v>1854</v>
      </c>
      <c r="B1507" s="4" t="s">
        <v>277</v>
      </c>
      <c r="C1507" s="4" t="s">
        <v>38</v>
      </c>
      <c r="D1507" s="4" t="s">
        <v>30</v>
      </c>
      <c r="E1507" s="4">
        <v>31</v>
      </c>
      <c r="F1507" s="5">
        <v>7</v>
      </c>
      <c r="G1507" s="5">
        <v>14.4</v>
      </c>
      <c r="H1507" s="6">
        <v>810</v>
      </c>
      <c r="I1507" s="4">
        <v>2</v>
      </c>
      <c r="J1507" s="4">
        <v>217</v>
      </c>
      <c r="K1507" s="4">
        <v>0</v>
      </c>
      <c r="L1507" s="4">
        <v>2</v>
      </c>
      <c r="M1507" s="4">
        <v>3</v>
      </c>
      <c r="N1507" s="5">
        <v>22.9</v>
      </c>
      <c r="O1507" s="7">
        <f t="shared" si="184"/>
        <v>2</v>
      </c>
      <c r="P1507" s="7">
        <f t="shared" si="185"/>
        <v>2</v>
      </c>
      <c r="Q1507" s="7">
        <f t="shared" si="186"/>
        <v>2</v>
      </c>
      <c r="R1507" s="7">
        <f t="shared" si="187"/>
        <v>6</v>
      </c>
      <c r="S1507" s="8">
        <f t="shared" si="188"/>
        <v>70.900000000000006</v>
      </c>
      <c r="T1507" s="7" t="str">
        <f t="shared" si="189"/>
        <v>C - Entwicklungspotenzial</v>
      </c>
      <c r="U1507" s="4">
        <f>ROUND(((E1507-Hilfswerte!$B$20)/Hilfswerte!$B$21)+((F1507-Hilfswerte!$B$22)/Hilfswerte!$B$23)+((G1507-Hilfswerte!$B$24)/Hilfswerte!$B$25)+0.1*INDEX(Hilfswerte!$B$4:$B$15,MATCH(C1507,Hilfswerte!$A$4:$A$15,0)),2)</f>
        <v>0.25</v>
      </c>
      <c r="V1507" s="4">
        <f>ROUND(SQRT((((E1507-Hilfswerte!$B$20)/Hilfswerte!$B$21)-Hilfswerte!$B$28)^2+(((F1507-Hilfswerte!$B$22)/Hilfswerte!$B$23)-Hilfswerte!$B$29)^2+(((G1507-Hilfswerte!$B$24)/Hilfswerte!$B$25)-Hilfswerte!$B$30)^2),3)</f>
        <v>0.95</v>
      </c>
      <c r="W1507" s="4">
        <f>ROUND(E1507*Hilfswerte!$B$31,0)</f>
        <v>6372</v>
      </c>
      <c r="X1507" s="4">
        <f t="shared" si="190"/>
        <v>5562</v>
      </c>
      <c r="Y1507" s="4" t="str">
        <f>IF(T1507="A - Top-Kunde","bereits Top-Kunde",IF(AND(V1507&lt;=Hilfswerte!$B$34,H1507&lt;0.5*W1507),"Hoch",IF(AND(V1507&lt;=Hilfswerte!$B$35,H1507&lt;0.7*W1507),"Mittel","Niedrig")))</f>
        <v>Mittel</v>
      </c>
      <c r="Z1507" s="4">
        <f t="shared" si="191"/>
        <v>11.3</v>
      </c>
      <c r="AA1507" s="4" t="str">
        <f>IF(J1507&gt;365,"Bereits abgewandert (Segment D)",IF(Z1507&gt;=Hilfswerte!$B$38,"Rot - akut gefaehrdet",IF(Z1507&gt;=Hilfswerte!$B$39,"Gelb - beobachten","Gruen - stabil")))</f>
        <v>Gruen - stabil</v>
      </c>
    </row>
    <row r="1508" spans="1:27" ht="15" customHeight="1" x14ac:dyDescent="0.25">
      <c r="A1508" s="4" t="s">
        <v>1855</v>
      </c>
      <c r="B1508" s="4" t="s">
        <v>447</v>
      </c>
      <c r="C1508" s="4" t="s">
        <v>38</v>
      </c>
      <c r="D1508" s="4" t="s">
        <v>30</v>
      </c>
      <c r="E1508" s="4">
        <v>544</v>
      </c>
      <c r="F1508" s="5">
        <v>119.7</v>
      </c>
      <c r="G1508" s="5">
        <v>7</v>
      </c>
      <c r="H1508" s="6">
        <v>2860</v>
      </c>
      <c r="I1508" s="4">
        <v>2</v>
      </c>
      <c r="J1508" s="4">
        <v>168</v>
      </c>
      <c r="K1508" s="4">
        <v>0</v>
      </c>
      <c r="L1508" s="4">
        <v>1</v>
      </c>
      <c r="M1508" s="4">
        <v>5</v>
      </c>
      <c r="N1508" s="5">
        <v>45.9</v>
      </c>
      <c r="O1508" s="7">
        <f t="shared" si="184"/>
        <v>3</v>
      </c>
      <c r="P1508" s="7">
        <f t="shared" si="185"/>
        <v>2</v>
      </c>
      <c r="Q1508" s="7">
        <f t="shared" si="186"/>
        <v>4</v>
      </c>
      <c r="R1508" s="7">
        <f t="shared" si="187"/>
        <v>9</v>
      </c>
      <c r="S1508" s="8">
        <f t="shared" si="188"/>
        <v>112.7</v>
      </c>
      <c r="T1508" s="7" t="str">
        <f t="shared" si="189"/>
        <v>B - Kernkunde</v>
      </c>
      <c r="U1508" s="4">
        <f>ROUND(((E1508-Hilfswerte!$B$20)/Hilfswerte!$B$21)+((F1508-Hilfswerte!$B$22)/Hilfswerte!$B$23)+((G1508-Hilfswerte!$B$24)/Hilfswerte!$B$25)+0.1*INDEX(Hilfswerte!$B$4:$B$15,MATCH(C1508,Hilfswerte!$A$4:$A$15,0)),2)</f>
        <v>3.3</v>
      </c>
      <c r="V1508" s="4">
        <f>ROUND(SQRT((((E1508-Hilfswerte!$B$20)/Hilfswerte!$B$21)-Hilfswerte!$B$28)^2+(((F1508-Hilfswerte!$B$22)/Hilfswerte!$B$23)-Hilfswerte!$B$29)^2+(((G1508-Hilfswerte!$B$24)/Hilfswerte!$B$25)-Hilfswerte!$B$30)^2),3)</f>
        <v>2.2879999999999998</v>
      </c>
      <c r="W1508" s="4">
        <f>ROUND(E1508*Hilfswerte!$B$31,0)</f>
        <v>111817</v>
      </c>
      <c r="X1508" s="4">
        <f t="shared" si="190"/>
        <v>108957</v>
      </c>
      <c r="Y1508" s="4" t="str">
        <f>IF(T1508="A - Top-Kunde","bereits Top-Kunde",IF(AND(V1508&lt;=Hilfswerte!$B$34,H1508&lt;0.5*W1508),"Hoch",IF(AND(V1508&lt;=Hilfswerte!$B$35,H1508&lt;0.7*W1508),"Mittel","Niedrig")))</f>
        <v>Niedrig</v>
      </c>
      <c r="Z1508" s="4">
        <f t="shared" si="191"/>
        <v>8.6</v>
      </c>
      <c r="AA1508" s="4" t="str">
        <f>IF(J1508&gt;365,"Bereits abgewandert (Segment D)",IF(Z1508&gt;=Hilfswerte!$B$38,"Rot - akut gefaehrdet",IF(Z1508&gt;=Hilfswerte!$B$39,"Gelb - beobachten","Gruen - stabil")))</f>
        <v>Gruen - stabil</v>
      </c>
    </row>
    <row r="1509" spans="1:27" ht="15" customHeight="1" x14ac:dyDescent="0.25">
      <c r="A1509" s="4" t="s">
        <v>1856</v>
      </c>
      <c r="B1509" s="4" t="s">
        <v>50</v>
      </c>
      <c r="C1509" s="4" t="s">
        <v>65</v>
      </c>
      <c r="D1509" s="4" t="s">
        <v>93</v>
      </c>
      <c r="E1509" s="4">
        <v>79</v>
      </c>
      <c r="F1509" s="5">
        <v>22.8</v>
      </c>
      <c r="G1509" s="5">
        <v>1.3</v>
      </c>
      <c r="H1509" s="6">
        <v>2770</v>
      </c>
      <c r="I1509" s="4">
        <v>1</v>
      </c>
      <c r="J1509" s="4">
        <v>263</v>
      </c>
      <c r="K1509" s="4">
        <v>0</v>
      </c>
      <c r="L1509" s="4">
        <v>1</v>
      </c>
      <c r="M1509" s="4">
        <v>1</v>
      </c>
      <c r="N1509" s="5">
        <v>6.1</v>
      </c>
      <c r="O1509" s="7">
        <f t="shared" si="184"/>
        <v>2</v>
      </c>
      <c r="P1509" s="7">
        <f t="shared" si="185"/>
        <v>1</v>
      </c>
      <c r="Q1509" s="7">
        <f t="shared" si="186"/>
        <v>4</v>
      </c>
      <c r="R1509" s="7">
        <f t="shared" si="187"/>
        <v>7</v>
      </c>
      <c r="S1509" s="8">
        <f t="shared" si="188"/>
        <v>72.8</v>
      </c>
      <c r="T1509" s="7" t="str">
        <f t="shared" si="189"/>
        <v>C - Entwicklungspotenzial</v>
      </c>
      <c r="U1509" s="4">
        <f>ROUND(((E1509-Hilfswerte!$B$20)/Hilfswerte!$B$21)+((F1509-Hilfswerte!$B$22)/Hilfswerte!$B$23)+((G1509-Hilfswerte!$B$24)/Hilfswerte!$B$25)+0.1*INDEX(Hilfswerte!$B$4:$B$15,MATCH(C1509,Hilfswerte!$A$4:$A$15,0)),2)</f>
        <v>-1.74</v>
      </c>
      <c r="V1509" s="4">
        <f>ROUND(SQRT((((E1509-Hilfswerte!$B$20)/Hilfswerte!$B$21)-Hilfswerte!$B$28)^2+(((F1509-Hilfswerte!$B$22)/Hilfswerte!$B$23)-Hilfswerte!$B$29)^2+(((G1509-Hilfswerte!$B$24)/Hilfswerte!$B$25)-Hilfswerte!$B$30)^2),3)</f>
        <v>1.64</v>
      </c>
      <c r="W1509" s="4">
        <f>ROUND(E1509*Hilfswerte!$B$31,0)</f>
        <v>16238</v>
      </c>
      <c r="X1509" s="4">
        <f t="shared" si="190"/>
        <v>13468</v>
      </c>
      <c r="Y1509" s="4" t="str">
        <f>IF(T1509="A - Top-Kunde","bereits Top-Kunde",IF(AND(V1509&lt;=Hilfswerte!$B$34,H1509&lt;0.5*W1509),"Hoch",IF(AND(V1509&lt;=Hilfswerte!$B$35,H1509&lt;0.7*W1509),"Mittel","Niedrig")))</f>
        <v>Niedrig</v>
      </c>
      <c r="Z1509" s="4">
        <f t="shared" si="191"/>
        <v>13.4</v>
      </c>
      <c r="AA1509" s="4" t="str">
        <f>IF(J1509&gt;365,"Bereits abgewandert (Segment D)",IF(Z1509&gt;=Hilfswerte!$B$38,"Rot - akut gefaehrdet",IF(Z1509&gt;=Hilfswerte!$B$39,"Gelb - beobachten","Gruen - stabil")))</f>
        <v>Gruen - stabil</v>
      </c>
    </row>
    <row r="1510" spans="1:27" ht="15" customHeight="1" x14ac:dyDescent="0.25">
      <c r="A1510" s="4" t="s">
        <v>1857</v>
      </c>
      <c r="B1510" s="4" t="s">
        <v>50</v>
      </c>
      <c r="C1510" s="4" t="s">
        <v>65</v>
      </c>
      <c r="D1510" s="4" t="s">
        <v>30</v>
      </c>
      <c r="E1510" s="4">
        <v>129</v>
      </c>
      <c r="F1510" s="5">
        <v>51.3</v>
      </c>
      <c r="G1510" s="5">
        <v>16.399999999999999</v>
      </c>
      <c r="H1510" s="6">
        <v>51060</v>
      </c>
      <c r="I1510" s="4">
        <v>3</v>
      </c>
      <c r="J1510" s="4">
        <v>25</v>
      </c>
      <c r="K1510" s="4">
        <v>0</v>
      </c>
      <c r="L1510" s="4">
        <v>-2</v>
      </c>
      <c r="M1510" s="4">
        <v>3</v>
      </c>
      <c r="N1510" s="5">
        <v>-22.1</v>
      </c>
      <c r="O1510" s="7">
        <f t="shared" si="184"/>
        <v>5</v>
      </c>
      <c r="P1510" s="7">
        <f t="shared" si="185"/>
        <v>3</v>
      </c>
      <c r="Q1510" s="7">
        <f t="shared" si="186"/>
        <v>5</v>
      </c>
      <c r="R1510" s="7">
        <f t="shared" si="187"/>
        <v>13</v>
      </c>
      <c r="S1510" s="8">
        <f t="shared" si="188"/>
        <v>119</v>
      </c>
      <c r="T1510" s="7" t="str">
        <f t="shared" si="189"/>
        <v>B - Kernkunde</v>
      </c>
      <c r="U1510" s="4">
        <f>ROUND(((E1510-Hilfswerte!$B$20)/Hilfswerte!$B$21)+((F1510-Hilfswerte!$B$22)/Hilfswerte!$B$23)+((G1510-Hilfswerte!$B$24)/Hilfswerte!$B$25)+0.1*INDEX(Hilfswerte!$B$4:$B$15,MATCH(C1510,Hilfswerte!$A$4:$A$15,0)),2)</f>
        <v>1.39</v>
      </c>
      <c r="V1510" s="4">
        <f>ROUND(SQRT((((E1510-Hilfswerte!$B$20)/Hilfswerte!$B$21)-Hilfswerte!$B$28)^2+(((F1510-Hilfswerte!$B$22)/Hilfswerte!$B$23)-Hilfswerte!$B$29)^2+(((G1510-Hilfswerte!$B$24)/Hilfswerte!$B$25)-Hilfswerte!$B$30)^2),3)</f>
        <v>0.875</v>
      </c>
      <c r="W1510" s="4">
        <f>ROUND(E1510*Hilfswerte!$B$31,0)</f>
        <v>26515</v>
      </c>
      <c r="X1510" s="4">
        <f t="shared" si="190"/>
        <v>0</v>
      </c>
      <c r="Y1510" s="4" t="str">
        <f>IF(T1510="A - Top-Kunde","bereits Top-Kunde",IF(AND(V1510&lt;=Hilfswerte!$B$34,H1510&lt;0.5*W1510),"Hoch",IF(AND(V1510&lt;=Hilfswerte!$B$35,H1510&lt;0.7*W1510),"Mittel","Niedrig")))</f>
        <v>Niedrig</v>
      </c>
      <c r="Z1510" s="4">
        <f t="shared" si="191"/>
        <v>10.1</v>
      </c>
      <c r="AA1510" s="4" t="str">
        <f>IF(J1510&gt;365,"Bereits abgewandert (Segment D)",IF(Z1510&gt;=Hilfswerte!$B$38,"Rot - akut gefaehrdet",IF(Z1510&gt;=Hilfswerte!$B$39,"Gelb - beobachten","Gruen - stabil")))</f>
        <v>Gruen - stabil</v>
      </c>
    </row>
    <row r="1511" spans="1:27" ht="15" customHeight="1" x14ac:dyDescent="0.25">
      <c r="A1511" s="4" t="s">
        <v>1858</v>
      </c>
      <c r="B1511" s="4" t="s">
        <v>238</v>
      </c>
      <c r="C1511" s="4" t="s">
        <v>51</v>
      </c>
      <c r="D1511" s="4" t="s">
        <v>30</v>
      </c>
      <c r="E1511" s="4">
        <v>64</v>
      </c>
      <c r="F1511" s="5">
        <v>9.8000000000000007</v>
      </c>
      <c r="G1511" s="5">
        <v>11.4</v>
      </c>
      <c r="H1511" s="6">
        <v>1470</v>
      </c>
      <c r="I1511" s="4">
        <v>1</v>
      </c>
      <c r="J1511" s="4">
        <v>356</v>
      </c>
      <c r="K1511" s="4">
        <v>0</v>
      </c>
      <c r="L1511" s="4">
        <v>-5</v>
      </c>
      <c r="M1511" s="4">
        <v>6</v>
      </c>
      <c r="N1511" s="5">
        <v>-16.8</v>
      </c>
      <c r="O1511" s="7">
        <f t="shared" si="184"/>
        <v>2</v>
      </c>
      <c r="P1511" s="7">
        <f t="shared" si="185"/>
        <v>1</v>
      </c>
      <c r="Q1511" s="7">
        <f t="shared" si="186"/>
        <v>3</v>
      </c>
      <c r="R1511" s="7">
        <f t="shared" si="187"/>
        <v>6</v>
      </c>
      <c r="S1511" s="8">
        <f t="shared" si="188"/>
        <v>51.6</v>
      </c>
      <c r="T1511" s="7" t="str">
        <f t="shared" si="189"/>
        <v>C - Entwicklungspotenzial</v>
      </c>
      <c r="U1511" s="4">
        <f>ROUND(((E1511-Hilfswerte!$B$20)/Hilfswerte!$B$21)+((F1511-Hilfswerte!$B$22)/Hilfswerte!$B$23)+((G1511-Hilfswerte!$B$24)/Hilfswerte!$B$25)+0.1*INDEX(Hilfswerte!$B$4:$B$15,MATCH(C1511,Hilfswerte!$A$4:$A$15,0)),2)</f>
        <v>-0.03</v>
      </c>
      <c r="V1511" s="4">
        <f>ROUND(SQRT((((E1511-Hilfswerte!$B$20)/Hilfswerte!$B$21)-Hilfswerte!$B$28)^2+(((F1511-Hilfswerte!$B$22)/Hilfswerte!$B$23)-Hilfswerte!$B$29)^2+(((G1511-Hilfswerte!$B$24)/Hilfswerte!$B$25)-Hilfswerte!$B$30)^2),3)</f>
        <v>0.67</v>
      </c>
      <c r="W1511" s="4">
        <f>ROUND(E1511*Hilfswerte!$B$31,0)</f>
        <v>13155</v>
      </c>
      <c r="X1511" s="4">
        <f t="shared" si="190"/>
        <v>11685</v>
      </c>
      <c r="Y1511" s="4" t="str">
        <f>IF(T1511="A - Top-Kunde","bereits Top-Kunde",IF(AND(V1511&lt;=Hilfswerte!$B$34,H1511&lt;0.5*W1511),"Hoch",IF(AND(V1511&lt;=Hilfswerte!$B$35,H1511&lt;0.7*W1511),"Mittel","Niedrig")))</f>
        <v>Hoch</v>
      </c>
      <c r="Z1511" s="4">
        <f t="shared" si="191"/>
        <v>24.5</v>
      </c>
      <c r="AA1511" s="4" t="str">
        <f>IF(J1511&gt;365,"Bereits abgewandert (Segment D)",IF(Z1511&gt;=Hilfswerte!$B$38,"Rot - akut gefaehrdet",IF(Z1511&gt;=Hilfswerte!$B$39,"Gelb - beobachten","Gruen - stabil")))</f>
        <v>Rot - akut gefaehrdet</v>
      </c>
    </row>
    <row r="1512" spans="1:27" ht="15" customHeight="1" x14ac:dyDescent="0.25">
      <c r="A1512" s="4" t="s">
        <v>1859</v>
      </c>
      <c r="B1512" s="4" t="s">
        <v>101</v>
      </c>
      <c r="C1512" s="4" t="s">
        <v>47</v>
      </c>
      <c r="D1512" s="4" t="s">
        <v>30</v>
      </c>
      <c r="E1512" s="4">
        <v>14</v>
      </c>
      <c r="F1512" s="5">
        <v>2.9</v>
      </c>
      <c r="G1512" s="5">
        <v>16</v>
      </c>
      <c r="H1512" s="6">
        <v>4030</v>
      </c>
      <c r="I1512" s="4">
        <v>5</v>
      </c>
      <c r="J1512" s="4">
        <v>72</v>
      </c>
      <c r="K1512" s="4">
        <v>0</v>
      </c>
      <c r="L1512" s="4">
        <v>3</v>
      </c>
      <c r="M1512" s="4">
        <v>1</v>
      </c>
      <c r="N1512" s="5">
        <v>-4.5</v>
      </c>
      <c r="O1512" s="7">
        <f t="shared" si="184"/>
        <v>4</v>
      </c>
      <c r="P1512" s="7">
        <f t="shared" si="185"/>
        <v>5</v>
      </c>
      <c r="Q1512" s="7">
        <f t="shared" si="186"/>
        <v>4</v>
      </c>
      <c r="R1512" s="7">
        <f t="shared" si="187"/>
        <v>13</v>
      </c>
      <c r="S1512" s="8">
        <f t="shared" si="188"/>
        <v>126.9</v>
      </c>
      <c r="T1512" s="7" t="str">
        <f t="shared" si="189"/>
        <v>A - Top-Kunde</v>
      </c>
      <c r="U1512" s="4">
        <f>ROUND(((E1512-Hilfswerte!$B$20)/Hilfswerte!$B$21)+((F1512-Hilfswerte!$B$22)/Hilfswerte!$B$23)+((G1512-Hilfswerte!$B$24)/Hilfswerte!$B$25)+0.1*INDEX(Hilfswerte!$B$4:$B$15,MATCH(C1512,Hilfswerte!$A$4:$A$15,0)),2)</f>
        <v>0.1</v>
      </c>
      <c r="V1512" s="4">
        <f>ROUND(SQRT((((E1512-Hilfswerte!$B$20)/Hilfswerte!$B$21)-Hilfswerte!$B$28)^2+(((F1512-Hilfswerte!$B$22)/Hilfswerte!$B$23)-Hilfswerte!$B$29)^2+(((G1512-Hilfswerte!$B$24)/Hilfswerte!$B$25)-Hilfswerte!$B$30)^2),3)</f>
        <v>1.1839999999999999</v>
      </c>
      <c r="W1512" s="4">
        <f>ROUND(E1512*Hilfswerte!$B$31,0)</f>
        <v>2878</v>
      </c>
      <c r="X1512" s="4">
        <f t="shared" si="190"/>
        <v>0</v>
      </c>
      <c r="Y1512" s="4" t="str">
        <f>IF(T1512="A - Top-Kunde","bereits Top-Kunde",IF(AND(V1512&lt;=Hilfswerte!$B$34,H1512&lt;0.5*W1512),"Hoch",IF(AND(V1512&lt;=Hilfswerte!$B$35,H1512&lt;0.7*W1512),"Mittel","Niedrig")))</f>
        <v>bereits Top-Kunde</v>
      </c>
      <c r="Z1512" s="4">
        <f t="shared" si="191"/>
        <v>6</v>
      </c>
      <c r="AA1512" s="4" t="str">
        <f>IF(J1512&gt;365,"Bereits abgewandert (Segment D)",IF(Z1512&gt;=Hilfswerte!$B$38,"Rot - akut gefaehrdet",IF(Z1512&gt;=Hilfswerte!$B$39,"Gelb - beobachten","Gruen - stabil")))</f>
        <v>Gruen - stabil</v>
      </c>
    </row>
    <row r="1513" spans="1:27" ht="15" customHeight="1" x14ac:dyDescent="0.25">
      <c r="A1513" s="4" t="s">
        <v>1860</v>
      </c>
      <c r="B1513" s="4" t="s">
        <v>32</v>
      </c>
      <c r="C1513" s="4" t="s">
        <v>89</v>
      </c>
      <c r="D1513" s="4" t="s">
        <v>30</v>
      </c>
      <c r="E1513" s="4">
        <v>68</v>
      </c>
      <c r="F1513" s="5">
        <v>15.9</v>
      </c>
      <c r="G1513" s="5">
        <v>3.9</v>
      </c>
      <c r="H1513" s="6">
        <v>32990</v>
      </c>
      <c r="I1513" s="4">
        <v>4</v>
      </c>
      <c r="J1513" s="4">
        <v>24</v>
      </c>
      <c r="K1513" s="4">
        <v>1</v>
      </c>
      <c r="L1513" s="4">
        <v>-5</v>
      </c>
      <c r="M1513" s="4">
        <v>3</v>
      </c>
      <c r="N1513" s="5">
        <v>29</v>
      </c>
      <c r="O1513" s="7">
        <f t="shared" si="184"/>
        <v>5</v>
      </c>
      <c r="P1513" s="7">
        <f t="shared" si="185"/>
        <v>4</v>
      </c>
      <c r="Q1513" s="7">
        <f t="shared" si="186"/>
        <v>5</v>
      </c>
      <c r="R1513" s="7">
        <f t="shared" si="187"/>
        <v>14</v>
      </c>
      <c r="S1513" s="8">
        <f t="shared" si="188"/>
        <v>148.5</v>
      </c>
      <c r="T1513" s="7" t="str">
        <f t="shared" si="189"/>
        <v>A - Top-Kunde</v>
      </c>
      <c r="U1513" s="4">
        <f>ROUND(((E1513-Hilfswerte!$B$20)/Hilfswerte!$B$21)+((F1513-Hilfswerte!$B$22)/Hilfswerte!$B$23)+((G1513-Hilfswerte!$B$24)/Hilfswerte!$B$25)+0.1*INDEX(Hilfswerte!$B$4:$B$15,MATCH(C1513,Hilfswerte!$A$4:$A$15,0)),2)</f>
        <v>-1.1499999999999999</v>
      </c>
      <c r="V1513" s="4">
        <f>ROUND(SQRT((((E1513-Hilfswerte!$B$20)/Hilfswerte!$B$21)-Hilfswerte!$B$28)^2+(((F1513-Hilfswerte!$B$22)/Hilfswerte!$B$23)-Hilfswerte!$B$29)^2+(((G1513-Hilfswerte!$B$24)/Hilfswerte!$B$25)-Hilfswerte!$B$30)^2),3)</f>
        <v>1.2969999999999999</v>
      </c>
      <c r="W1513" s="4">
        <f>ROUND(E1513*Hilfswerte!$B$31,0)</f>
        <v>13977</v>
      </c>
      <c r="X1513" s="4">
        <f t="shared" si="190"/>
        <v>0</v>
      </c>
      <c r="Y1513" s="4" t="str">
        <f>IF(T1513="A - Top-Kunde","bereits Top-Kunde",IF(AND(V1513&lt;=Hilfswerte!$B$34,H1513&lt;0.5*W1513),"Hoch",IF(AND(V1513&lt;=Hilfswerte!$B$35,H1513&lt;0.7*W1513),"Mittel","Niedrig")))</f>
        <v>bereits Top-Kunde</v>
      </c>
      <c r="Z1513" s="4">
        <f t="shared" si="191"/>
        <v>4.2</v>
      </c>
      <c r="AA1513" s="4" t="str">
        <f>IF(J1513&gt;365,"Bereits abgewandert (Segment D)",IF(Z1513&gt;=Hilfswerte!$B$38,"Rot - akut gefaehrdet",IF(Z1513&gt;=Hilfswerte!$B$39,"Gelb - beobachten","Gruen - stabil")))</f>
        <v>Gruen - stabil</v>
      </c>
    </row>
    <row r="1514" spans="1:27" ht="15" customHeight="1" x14ac:dyDescent="0.25">
      <c r="A1514" s="4" t="s">
        <v>1861</v>
      </c>
      <c r="B1514" s="4" t="s">
        <v>372</v>
      </c>
      <c r="C1514" s="4" t="s">
        <v>84</v>
      </c>
      <c r="D1514" s="4" t="s">
        <v>52</v>
      </c>
      <c r="E1514" s="4">
        <v>42</v>
      </c>
      <c r="F1514" s="5">
        <v>6.8</v>
      </c>
      <c r="G1514" s="5">
        <v>9.4</v>
      </c>
      <c r="H1514" s="6">
        <v>0</v>
      </c>
      <c r="I1514" s="4">
        <v>0</v>
      </c>
      <c r="J1514" s="4">
        <v>854</v>
      </c>
      <c r="K1514" s="4">
        <v>0</v>
      </c>
      <c r="L1514" s="4">
        <v>14</v>
      </c>
      <c r="M1514" s="4">
        <v>0</v>
      </c>
      <c r="N1514" s="5">
        <v>-43.4</v>
      </c>
      <c r="O1514" s="7">
        <f t="shared" si="184"/>
        <v>1</v>
      </c>
      <c r="P1514" s="7">
        <f t="shared" si="185"/>
        <v>1</v>
      </c>
      <c r="Q1514" s="7">
        <f t="shared" si="186"/>
        <v>1</v>
      </c>
      <c r="R1514" s="7">
        <f t="shared" si="187"/>
        <v>3</v>
      </c>
      <c r="S1514" s="8">
        <f t="shared" si="188"/>
        <v>4.0999999999999996</v>
      </c>
      <c r="T1514" s="7" t="str">
        <f t="shared" si="189"/>
        <v>D - Abwanderungsrisiko</v>
      </c>
      <c r="U1514" s="4">
        <f>ROUND(((E1514-Hilfswerte!$B$20)/Hilfswerte!$B$21)+((F1514-Hilfswerte!$B$22)/Hilfswerte!$B$23)+((G1514-Hilfswerte!$B$24)/Hilfswerte!$B$25)+0.1*INDEX(Hilfswerte!$B$4:$B$15,MATCH(C1514,Hilfswerte!$A$4:$A$15,0)),2)</f>
        <v>-0.84</v>
      </c>
      <c r="V1514" s="4">
        <f>ROUND(SQRT((((E1514-Hilfswerte!$B$20)/Hilfswerte!$B$21)-Hilfswerte!$B$28)^2+(((F1514-Hilfswerte!$B$22)/Hilfswerte!$B$23)-Hilfswerte!$B$29)^2+(((G1514-Hilfswerte!$B$24)/Hilfswerte!$B$25)-Hilfswerte!$B$30)^2),3)</f>
        <v>0.82399999999999995</v>
      </c>
      <c r="W1514" s="4">
        <f>ROUND(E1514*Hilfswerte!$B$31,0)</f>
        <v>8633</v>
      </c>
      <c r="X1514" s="4">
        <f t="shared" si="190"/>
        <v>8633</v>
      </c>
      <c r="Y1514" s="4" t="str">
        <f>IF(T1514="A - Top-Kunde","bereits Top-Kunde",IF(AND(V1514&lt;=Hilfswerte!$B$34,H1514&lt;0.5*W1514),"Hoch",IF(AND(V1514&lt;=Hilfswerte!$B$35,H1514&lt;0.7*W1514),"Mittel","Niedrig")))</f>
        <v>Hoch</v>
      </c>
      <c r="Z1514" s="4">
        <f t="shared" si="191"/>
        <v>62.9</v>
      </c>
      <c r="AA1514" s="4" t="str">
        <f>IF(J1514&gt;365,"Bereits abgewandert (Segment D)",IF(Z1514&gt;=Hilfswerte!$B$38,"Rot - akut gefaehrdet",IF(Z1514&gt;=Hilfswerte!$B$39,"Gelb - beobachten","Gruen - stabil")))</f>
        <v>Bereits abgewandert (Segment D)</v>
      </c>
    </row>
    <row r="1515" spans="1:27" ht="15" customHeight="1" x14ac:dyDescent="0.25">
      <c r="A1515" s="4" t="s">
        <v>1862</v>
      </c>
      <c r="B1515" s="4" t="s">
        <v>441</v>
      </c>
      <c r="C1515" s="4" t="s">
        <v>62</v>
      </c>
      <c r="D1515" s="4" t="s">
        <v>48</v>
      </c>
      <c r="E1515" s="4">
        <v>9</v>
      </c>
      <c r="F1515" s="5">
        <v>1.6</v>
      </c>
      <c r="G1515" s="5">
        <v>17.399999999999999</v>
      </c>
      <c r="H1515" s="6">
        <v>150</v>
      </c>
      <c r="I1515" s="4">
        <v>1</v>
      </c>
      <c r="J1515" s="4">
        <v>199</v>
      </c>
      <c r="K1515" s="4">
        <v>0</v>
      </c>
      <c r="L1515" s="4">
        <v>4</v>
      </c>
      <c r="M1515" s="4">
        <v>5</v>
      </c>
      <c r="N1515" s="5">
        <v>-10.3</v>
      </c>
      <c r="O1515" s="7">
        <f t="shared" si="184"/>
        <v>2</v>
      </c>
      <c r="P1515" s="7">
        <f t="shared" si="185"/>
        <v>1</v>
      </c>
      <c r="Q1515" s="7">
        <f t="shared" si="186"/>
        <v>2</v>
      </c>
      <c r="R1515" s="7">
        <f t="shared" si="187"/>
        <v>5</v>
      </c>
      <c r="S1515" s="8">
        <f t="shared" si="188"/>
        <v>43.7</v>
      </c>
      <c r="T1515" s="7" t="str">
        <f t="shared" si="189"/>
        <v>C - Entwicklungspotenzial</v>
      </c>
      <c r="U1515" s="4">
        <f>ROUND(((E1515-Hilfswerte!$B$20)/Hilfswerte!$B$21)+((F1515-Hilfswerte!$B$22)/Hilfswerte!$B$23)+((G1515-Hilfswerte!$B$24)/Hilfswerte!$B$25)+0.1*INDEX(Hilfswerte!$B$4:$B$15,MATCH(C1515,Hilfswerte!$A$4:$A$15,0)),2)</f>
        <v>0.61</v>
      </c>
      <c r="V1515" s="4">
        <f>ROUND(SQRT((((E1515-Hilfswerte!$B$20)/Hilfswerte!$B$21)-Hilfswerte!$B$28)^2+(((F1515-Hilfswerte!$B$22)/Hilfswerte!$B$23)-Hilfswerte!$B$29)^2+(((G1515-Hilfswerte!$B$24)/Hilfswerte!$B$25)-Hilfswerte!$B$30)^2),3)</f>
        <v>1.359</v>
      </c>
      <c r="W1515" s="4">
        <f>ROUND(E1515*Hilfswerte!$B$31,0)</f>
        <v>1850</v>
      </c>
      <c r="X1515" s="4">
        <f t="shared" si="190"/>
        <v>1700</v>
      </c>
      <c r="Y1515" s="4" t="str">
        <f>IF(T1515="A - Top-Kunde","bereits Top-Kunde",IF(AND(V1515&lt;=Hilfswerte!$B$34,H1515&lt;0.5*W1515),"Hoch",IF(AND(V1515&lt;=Hilfswerte!$B$35,H1515&lt;0.7*W1515),"Mittel","Niedrig")))</f>
        <v>Niedrig</v>
      </c>
      <c r="Z1515" s="4">
        <f t="shared" si="191"/>
        <v>14.9</v>
      </c>
      <c r="AA1515" s="4" t="str">
        <f>IF(J1515&gt;365,"Bereits abgewandert (Segment D)",IF(Z1515&gt;=Hilfswerte!$B$38,"Rot - akut gefaehrdet",IF(Z1515&gt;=Hilfswerte!$B$39,"Gelb - beobachten","Gruen - stabil")))</f>
        <v>Gelb - beobachten</v>
      </c>
    </row>
    <row r="1516" spans="1:27" ht="15" customHeight="1" x14ac:dyDescent="0.25">
      <c r="A1516" s="4" t="s">
        <v>1863</v>
      </c>
      <c r="B1516" s="4" t="s">
        <v>430</v>
      </c>
      <c r="C1516" s="4" t="s">
        <v>65</v>
      </c>
      <c r="D1516" s="4" t="s">
        <v>93</v>
      </c>
      <c r="E1516" s="4">
        <v>333</v>
      </c>
      <c r="F1516" s="5">
        <v>73.900000000000006</v>
      </c>
      <c r="G1516" s="5">
        <v>13.5</v>
      </c>
      <c r="H1516" s="6">
        <v>13460</v>
      </c>
      <c r="I1516" s="4">
        <v>1</v>
      </c>
      <c r="J1516" s="4">
        <v>102</v>
      </c>
      <c r="K1516" s="4">
        <v>1</v>
      </c>
      <c r="L1516" s="4">
        <v>8</v>
      </c>
      <c r="M1516" s="4">
        <v>3</v>
      </c>
      <c r="N1516" s="5">
        <v>10.199999999999999</v>
      </c>
      <c r="O1516" s="7">
        <f t="shared" si="184"/>
        <v>3</v>
      </c>
      <c r="P1516" s="7">
        <f t="shared" si="185"/>
        <v>1</v>
      </c>
      <c r="Q1516" s="7">
        <f t="shared" si="186"/>
        <v>5</v>
      </c>
      <c r="R1516" s="7">
        <f t="shared" si="187"/>
        <v>9</v>
      </c>
      <c r="S1516" s="8">
        <f t="shared" si="188"/>
        <v>86.7</v>
      </c>
      <c r="T1516" s="7" t="str">
        <f t="shared" si="189"/>
        <v>C - Entwicklungspotenzial</v>
      </c>
      <c r="U1516" s="4">
        <f>ROUND(((E1516-Hilfswerte!$B$20)/Hilfswerte!$B$21)+((F1516-Hilfswerte!$B$22)/Hilfswerte!$B$23)+((G1516-Hilfswerte!$B$24)/Hilfswerte!$B$25)+0.1*INDEX(Hilfswerte!$B$4:$B$15,MATCH(C1516,Hilfswerte!$A$4:$A$15,0)),2)</f>
        <v>2.21</v>
      </c>
      <c r="V1516" s="4">
        <f>ROUND(SQRT((((E1516-Hilfswerte!$B$20)/Hilfswerte!$B$21)-Hilfswerte!$B$28)^2+(((F1516-Hilfswerte!$B$22)/Hilfswerte!$B$23)-Hilfswerte!$B$29)^2+(((G1516-Hilfswerte!$B$24)/Hilfswerte!$B$25)-Hilfswerte!$B$30)^2),3)</f>
        <v>1.0309999999999999</v>
      </c>
      <c r="W1516" s="4">
        <f>ROUND(E1516*Hilfswerte!$B$31,0)</f>
        <v>68447</v>
      </c>
      <c r="X1516" s="4">
        <f t="shared" si="190"/>
        <v>54987</v>
      </c>
      <c r="Y1516" s="4" t="str">
        <f>IF(T1516="A - Top-Kunde","bereits Top-Kunde",IF(AND(V1516&lt;=Hilfswerte!$B$34,H1516&lt;0.5*W1516),"Hoch",IF(AND(V1516&lt;=Hilfswerte!$B$35,H1516&lt;0.7*W1516),"Mittel","Niedrig")))</f>
        <v>Mittel</v>
      </c>
      <c r="Z1516" s="4">
        <f t="shared" si="191"/>
        <v>9.6999999999999993</v>
      </c>
      <c r="AA1516" s="4" t="str">
        <f>IF(J1516&gt;365,"Bereits abgewandert (Segment D)",IF(Z1516&gt;=Hilfswerte!$B$38,"Rot - akut gefaehrdet",IF(Z1516&gt;=Hilfswerte!$B$39,"Gelb - beobachten","Gruen - stabil")))</f>
        <v>Gruen - stabil</v>
      </c>
    </row>
    <row r="1517" spans="1:27" ht="15" customHeight="1" x14ac:dyDescent="0.25">
      <c r="A1517" s="4" t="s">
        <v>1864</v>
      </c>
      <c r="B1517" s="4" t="s">
        <v>589</v>
      </c>
      <c r="C1517" s="4" t="s">
        <v>33</v>
      </c>
      <c r="D1517" s="4" t="s">
        <v>30</v>
      </c>
      <c r="E1517" s="4">
        <v>251</v>
      </c>
      <c r="F1517" s="5">
        <v>80</v>
      </c>
      <c r="G1517" s="5">
        <v>12.8</v>
      </c>
      <c r="H1517" s="6">
        <v>10120</v>
      </c>
      <c r="I1517" s="4">
        <v>3</v>
      </c>
      <c r="J1517" s="4">
        <v>93</v>
      </c>
      <c r="K1517" s="4">
        <v>0</v>
      </c>
      <c r="L1517" s="4">
        <v>13</v>
      </c>
      <c r="M1517" s="4">
        <v>4</v>
      </c>
      <c r="N1517" s="5">
        <v>-10.7</v>
      </c>
      <c r="O1517" s="7">
        <f t="shared" si="184"/>
        <v>3</v>
      </c>
      <c r="P1517" s="7">
        <f t="shared" si="185"/>
        <v>3</v>
      </c>
      <c r="Q1517" s="7">
        <f t="shared" si="186"/>
        <v>5</v>
      </c>
      <c r="R1517" s="7">
        <f t="shared" si="187"/>
        <v>11</v>
      </c>
      <c r="S1517" s="8">
        <f t="shared" si="188"/>
        <v>100.8</v>
      </c>
      <c r="T1517" s="7" t="str">
        <f t="shared" si="189"/>
        <v>C - Entwicklungspotenzial</v>
      </c>
      <c r="U1517" s="4">
        <f>ROUND(((E1517-Hilfswerte!$B$20)/Hilfswerte!$B$21)+((F1517-Hilfswerte!$B$22)/Hilfswerte!$B$23)+((G1517-Hilfswerte!$B$24)/Hilfswerte!$B$25)+0.1*INDEX(Hilfswerte!$B$4:$B$15,MATCH(C1517,Hilfswerte!$A$4:$A$15,0)),2)</f>
        <v>1.94</v>
      </c>
      <c r="V1517" s="4">
        <f>ROUND(SQRT((((E1517-Hilfswerte!$B$20)/Hilfswerte!$B$21)-Hilfswerte!$B$28)^2+(((F1517-Hilfswerte!$B$22)/Hilfswerte!$B$23)-Hilfswerte!$B$29)^2+(((G1517-Hilfswerte!$B$24)/Hilfswerte!$B$25)-Hilfswerte!$B$30)^2),3)</f>
        <v>0.88100000000000001</v>
      </c>
      <c r="W1517" s="4">
        <f>ROUND(E1517*Hilfswerte!$B$31,0)</f>
        <v>51592</v>
      </c>
      <c r="X1517" s="4">
        <f t="shared" si="190"/>
        <v>41472</v>
      </c>
      <c r="Y1517" s="4" t="str">
        <f>IF(T1517="A - Top-Kunde","bereits Top-Kunde",IF(AND(V1517&lt;=Hilfswerte!$B$34,H1517&lt;0.5*W1517),"Hoch",IF(AND(V1517&lt;=Hilfswerte!$B$35,H1517&lt;0.7*W1517),"Mittel","Niedrig")))</f>
        <v>Mittel</v>
      </c>
      <c r="Z1517" s="4">
        <f t="shared" si="191"/>
        <v>11.5</v>
      </c>
      <c r="AA1517" s="4" t="str">
        <f>IF(J1517&gt;365,"Bereits abgewandert (Segment D)",IF(Z1517&gt;=Hilfswerte!$B$38,"Rot - akut gefaehrdet",IF(Z1517&gt;=Hilfswerte!$B$39,"Gelb - beobachten","Gruen - stabil")))</f>
        <v>Gruen - stabil</v>
      </c>
    </row>
    <row r="1518" spans="1:27" ht="15" customHeight="1" x14ac:dyDescent="0.25">
      <c r="A1518" s="4" t="s">
        <v>1865</v>
      </c>
      <c r="B1518" s="4" t="s">
        <v>64</v>
      </c>
      <c r="C1518" s="4" t="s">
        <v>38</v>
      </c>
      <c r="D1518" s="4" t="s">
        <v>30</v>
      </c>
      <c r="E1518" s="4">
        <v>110</v>
      </c>
      <c r="F1518" s="5">
        <v>37.4</v>
      </c>
      <c r="G1518" s="5">
        <v>18.3</v>
      </c>
      <c r="H1518" s="6">
        <v>9980</v>
      </c>
      <c r="I1518" s="4">
        <v>2</v>
      </c>
      <c r="J1518" s="4">
        <v>89</v>
      </c>
      <c r="K1518" s="4">
        <v>1</v>
      </c>
      <c r="L1518" s="4">
        <v>2</v>
      </c>
      <c r="M1518" s="4">
        <v>3</v>
      </c>
      <c r="N1518" s="5">
        <v>13.1</v>
      </c>
      <c r="O1518" s="7">
        <f t="shared" si="184"/>
        <v>4</v>
      </c>
      <c r="P1518" s="7">
        <f t="shared" si="185"/>
        <v>2</v>
      </c>
      <c r="Q1518" s="7">
        <f t="shared" si="186"/>
        <v>5</v>
      </c>
      <c r="R1518" s="7">
        <f t="shared" si="187"/>
        <v>11</v>
      </c>
      <c r="S1518" s="8">
        <f t="shared" si="188"/>
        <v>110</v>
      </c>
      <c r="T1518" s="7" t="str">
        <f t="shared" si="189"/>
        <v>B - Kernkunde</v>
      </c>
      <c r="U1518" s="4">
        <f>ROUND(((E1518-Hilfswerte!$B$20)/Hilfswerte!$B$21)+((F1518-Hilfswerte!$B$22)/Hilfswerte!$B$23)+((G1518-Hilfswerte!$B$24)/Hilfswerte!$B$25)+0.1*INDEX(Hilfswerte!$B$4:$B$15,MATCH(C1518,Hilfswerte!$A$4:$A$15,0)),2)</f>
        <v>1.75</v>
      </c>
      <c r="V1518" s="4">
        <f>ROUND(SQRT((((E1518-Hilfswerte!$B$20)/Hilfswerte!$B$21)-Hilfswerte!$B$28)^2+(((F1518-Hilfswerte!$B$22)/Hilfswerte!$B$23)-Hilfswerte!$B$29)^2+(((G1518-Hilfswerte!$B$24)/Hilfswerte!$B$25)-Hilfswerte!$B$30)^2),3)</f>
        <v>1.1519999999999999</v>
      </c>
      <c r="W1518" s="4">
        <f>ROUND(E1518*Hilfswerte!$B$31,0)</f>
        <v>22610</v>
      </c>
      <c r="X1518" s="4">
        <f t="shared" si="190"/>
        <v>12630</v>
      </c>
      <c r="Y1518" s="4" t="str">
        <f>IF(T1518="A - Top-Kunde","bereits Top-Kunde",IF(AND(V1518&lt;=Hilfswerte!$B$34,H1518&lt;0.5*W1518),"Hoch",IF(AND(V1518&lt;=Hilfswerte!$B$35,H1518&lt;0.7*W1518),"Mittel","Niedrig")))</f>
        <v>Niedrig</v>
      </c>
      <c r="Z1518" s="4">
        <f t="shared" si="191"/>
        <v>7.9</v>
      </c>
      <c r="AA1518" s="4" t="str">
        <f>IF(J1518&gt;365,"Bereits abgewandert (Segment D)",IF(Z1518&gt;=Hilfswerte!$B$38,"Rot - akut gefaehrdet",IF(Z1518&gt;=Hilfswerte!$B$39,"Gelb - beobachten","Gruen - stabil")))</f>
        <v>Gruen - stabil</v>
      </c>
    </row>
    <row r="1519" spans="1:27" ht="15" customHeight="1" x14ac:dyDescent="0.25">
      <c r="A1519" s="4" t="s">
        <v>1866</v>
      </c>
      <c r="B1519" s="4" t="s">
        <v>247</v>
      </c>
      <c r="C1519" s="4" t="s">
        <v>74</v>
      </c>
      <c r="D1519" s="4" t="s">
        <v>93</v>
      </c>
      <c r="E1519" s="4">
        <v>181</v>
      </c>
      <c r="F1519" s="5">
        <v>33.5</v>
      </c>
      <c r="G1519" s="5">
        <v>10.4</v>
      </c>
      <c r="H1519" s="6">
        <v>3150</v>
      </c>
      <c r="I1519" s="4">
        <v>1</v>
      </c>
      <c r="J1519" s="4">
        <v>217</v>
      </c>
      <c r="K1519" s="4">
        <v>0</v>
      </c>
      <c r="L1519" s="4">
        <v>25</v>
      </c>
      <c r="M1519" s="4">
        <v>3</v>
      </c>
      <c r="N1519" s="5">
        <v>1.1000000000000001</v>
      </c>
      <c r="O1519" s="7">
        <f t="shared" si="184"/>
        <v>2</v>
      </c>
      <c r="P1519" s="7">
        <f t="shared" si="185"/>
        <v>1</v>
      </c>
      <c r="Q1519" s="7">
        <f t="shared" si="186"/>
        <v>4</v>
      </c>
      <c r="R1519" s="7">
        <f t="shared" si="187"/>
        <v>7</v>
      </c>
      <c r="S1519" s="8">
        <f t="shared" si="188"/>
        <v>63.1</v>
      </c>
      <c r="T1519" s="7" t="str">
        <f t="shared" si="189"/>
        <v>C - Entwicklungspotenzial</v>
      </c>
      <c r="U1519" s="4">
        <f>ROUND(((E1519-Hilfswerte!$B$20)/Hilfswerte!$B$21)+((F1519-Hilfswerte!$B$22)/Hilfswerte!$B$23)+((G1519-Hilfswerte!$B$24)/Hilfswerte!$B$25)+0.1*INDEX(Hilfswerte!$B$4:$B$15,MATCH(C1519,Hilfswerte!$A$4:$A$15,0)),2)</f>
        <v>0.37</v>
      </c>
      <c r="V1519" s="4">
        <f>ROUND(SQRT((((E1519-Hilfswerte!$B$20)/Hilfswerte!$B$21)-Hilfswerte!$B$28)^2+(((F1519-Hilfswerte!$B$22)/Hilfswerte!$B$23)-Hilfswerte!$B$29)^2+(((G1519-Hilfswerte!$B$24)/Hilfswerte!$B$25)-Hilfswerte!$B$30)^2),3)</f>
        <v>0.161</v>
      </c>
      <c r="W1519" s="4">
        <f>ROUND(E1519*Hilfswerte!$B$31,0)</f>
        <v>37204</v>
      </c>
      <c r="X1519" s="4">
        <f t="shared" si="190"/>
        <v>34054</v>
      </c>
      <c r="Y1519" s="4" t="str">
        <f>IF(T1519="A - Top-Kunde","bereits Top-Kunde",IF(AND(V1519&lt;=Hilfswerte!$B$34,H1519&lt;0.5*W1519),"Hoch",IF(AND(V1519&lt;=Hilfswerte!$B$35,H1519&lt;0.7*W1519),"Mittel","Niedrig")))</f>
        <v>Hoch</v>
      </c>
      <c r="Z1519" s="4">
        <f t="shared" si="191"/>
        <v>15.9</v>
      </c>
      <c r="AA1519" s="4" t="str">
        <f>IF(J1519&gt;365,"Bereits abgewandert (Segment D)",IF(Z1519&gt;=Hilfswerte!$B$38,"Rot - akut gefaehrdet",IF(Z1519&gt;=Hilfswerte!$B$39,"Gelb - beobachten","Gruen - stabil")))</f>
        <v>Gelb - beobachten</v>
      </c>
    </row>
    <row r="1520" spans="1:27" ht="15" customHeight="1" x14ac:dyDescent="0.25">
      <c r="A1520" s="4" t="s">
        <v>1867</v>
      </c>
      <c r="B1520" s="4" t="s">
        <v>508</v>
      </c>
      <c r="C1520" s="4" t="s">
        <v>51</v>
      </c>
      <c r="D1520" s="4" t="s">
        <v>77</v>
      </c>
      <c r="E1520" s="4">
        <v>236</v>
      </c>
      <c r="F1520" s="5">
        <v>45.9</v>
      </c>
      <c r="G1520" s="5">
        <v>20.7</v>
      </c>
      <c r="H1520" s="6">
        <v>6060</v>
      </c>
      <c r="I1520" s="4">
        <v>1</v>
      </c>
      <c r="J1520" s="4">
        <v>108</v>
      </c>
      <c r="K1520" s="4">
        <v>0</v>
      </c>
      <c r="L1520" s="4">
        <v>24</v>
      </c>
      <c r="M1520" s="4">
        <v>5</v>
      </c>
      <c r="N1520" s="5">
        <v>21.5</v>
      </c>
      <c r="O1520" s="7">
        <f t="shared" si="184"/>
        <v>3</v>
      </c>
      <c r="P1520" s="7">
        <f t="shared" si="185"/>
        <v>1</v>
      </c>
      <c r="Q1520" s="7">
        <f t="shared" si="186"/>
        <v>4</v>
      </c>
      <c r="R1520" s="7">
        <f t="shared" si="187"/>
        <v>8</v>
      </c>
      <c r="S1520" s="8">
        <f t="shared" si="188"/>
        <v>83.6</v>
      </c>
      <c r="T1520" s="7" t="str">
        <f t="shared" si="189"/>
        <v>C - Entwicklungspotenzial</v>
      </c>
      <c r="U1520" s="4">
        <f>ROUND(((E1520-Hilfswerte!$B$20)/Hilfswerte!$B$21)+((F1520-Hilfswerte!$B$22)/Hilfswerte!$B$23)+((G1520-Hilfswerte!$B$24)/Hilfswerte!$B$25)+0.1*INDEX(Hilfswerte!$B$4:$B$15,MATCH(C1520,Hilfswerte!$A$4:$A$15,0)),2)</f>
        <v>2.83</v>
      </c>
      <c r="V1520" s="4">
        <f>ROUND(SQRT((((E1520-Hilfswerte!$B$20)/Hilfswerte!$B$21)-Hilfswerte!$B$28)^2+(((F1520-Hilfswerte!$B$22)/Hilfswerte!$B$23)-Hilfswerte!$B$29)^2+(((G1520-Hilfswerte!$B$24)/Hilfswerte!$B$25)-Hilfswerte!$B$30)^2),3)</f>
        <v>1.542</v>
      </c>
      <c r="W1520" s="4">
        <f>ROUND(E1520*Hilfswerte!$B$31,0)</f>
        <v>48509</v>
      </c>
      <c r="X1520" s="4">
        <f t="shared" si="190"/>
        <v>42449</v>
      </c>
      <c r="Y1520" s="4" t="str">
        <f>IF(T1520="A - Top-Kunde","bereits Top-Kunde",IF(AND(V1520&lt;=Hilfswerte!$B$34,H1520&lt;0.5*W1520),"Hoch",IF(AND(V1520&lt;=Hilfswerte!$B$35,H1520&lt;0.7*W1520),"Mittel","Niedrig")))</f>
        <v>Niedrig</v>
      </c>
      <c r="Z1520" s="4">
        <f t="shared" si="191"/>
        <v>10.199999999999999</v>
      </c>
      <c r="AA1520" s="4" t="str">
        <f>IF(J1520&gt;365,"Bereits abgewandert (Segment D)",IF(Z1520&gt;=Hilfswerte!$B$38,"Rot - akut gefaehrdet",IF(Z1520&gt;=Hilfswerte!$B$39,"Gelb - beobachten","Gruen - stabil")))</f>
        <v>Gruen - stabil</v>
      </c>
    </row>
    <row r="1521" spans="1:27" ht="15" customHeight="1" x14ac:dyDescent="0.25">
      <c r="A1521" s="4" t="s">
        <v>1868</v>
      </c>
      <c r="B1521" s="4" t="s">
        <v>894</v>
      </c>
      <c r="C1521" s="4" t="s">
        <v>47</v>
      </c>
      <c r="D1521" s="4" t="s">
        <v>30</v>
      </c>
      <c r="E1521" s="4">
        <v>64</v>
      </c>
      <c r="F1521" s="5">
        <v>9.3000000000000007</v>
      </c>
      <c r="G1521" s="5">
        <v>18.399999999999999</v>
      </c>
      <c r="H1521" s="6">
        <v>3910</v>
      </c>
      <c r="I1521" s="4">
        <v>4</v>
      </c>
      <c r="J1521" s="4">
        <v>72</v>
      </c>
      <c r="K1521" s="4">
        <v>0</v>
      </c>
      <c r="L1521" s="4">
        <v>-2</v>
      </c>
      <c r="M1521" s="4">
        <v>1</v>
      </c>
      <c r="N1521" s="5">
        <v>17.2</v>
      </c>
      <c r="O1521" s="7">
        <f t="shared" si="184"/>
        <v>4</v>
      </c>
      <c r="P1521" s="7">
        <f t="shared" si="185"/>
        <v>4</v>
      </c>
      <c r="Q1521" s="7">
        <f t="shared" si="186"/>
        <v>4</v>
      </c>
      <c r="R1521" s="7">
        <f t="shared" si="187"/>
        <v>12</v>
      </c>
      <c r="S1521" s="8">
        <f t="shared" si="188"/>
        <v>128.6</v>
      </c>
      <c r="T1521" s="7" t="str">
        <f t="shared" si="189"/>
        <v>A - Top-Kunde</v>
      </c>
      <c r="U1521" s="4">
        <f>ROUND(((E1521-Hilfswerte!$B$20)/Hilfswerte!$B$21)+((F1521-Hilfswerte!$B$22)/Hilfswerte!$B$23)+((G1521-Hilfswerte!$B$24)/Hilfswerte!$B$25)+0.1*INDEX(Hilfswerte!$B$4:$B$15,MATCH(C1521,Hilfswerte!$A$4:$A$15,0)),2)</f>
        <v>0.81</v>
      </c>
      <c r="V1521" s="4">
        <f>ROUND(SQRT((((E1521-Hilfswerte!$B$20)/Hilfswerte!$B$21)-Hilfswerte!$B$28)^2+(((F1521-Hilfswerte!$B$22)/Hilfswerte!$B$23)-Hilfswerte!$B$29)^2+(((G1521-Hilfswerte!$B$24)/Hilfswerte!$B$25)-Hilfswerte!$B$30)^2),3)</f>
        <v>1.327</v>
      </c>
      <c r="W1521" s="4">
        <f>ROUND(E1521*Hilfswerte!$B$31,0)</f>
        <v>13155</v>
      </c>
      <c r="X1521" s="4">
        <f t="shared" si="190"/>
        <v>9245</v>
      </c>
      <c r="Y1521" s="4" t="str">
        <f>IF(T1521="A - Top-Kunde","bereits Top-Kunde",IF(AND(V1521&lt;=Hilfswerte!$B$34,H1521&lt;0.5*W1521),"Hoch",IF(AND(V1521&lt;=Hilfswerte!$B$35,H1521&lt;0.7*W1521),"Mittel","Niedrig")))</f>
        <v>bereits Top-Kunde</v>
      </c>
      <c r="Z1521" s="4">
        <f t="shared" si="191"/>
        <v>3.6</v>
      </c>
      <c r="AA1521" s="4" t="str">
        <f>IF(J1521&gt;365,"Bereits abgewandert (Segment D)",IF(Z1521&gt;=Hilfswerte!$B$38,"Rot - akut gefaehrdet",IF(Z1521&gt;=Hilfswerte!$B$39,"Gelb - beobachten","Gruen - stabil")))</f>
        <v>Gruen - stabil</v>
      </c>
    </row>
    <row r="1522" spans="1:27" ht="15" customHeight="1" x14ac:dyDescent="0.25">
      <c r="A1522" s="4" t="s">
        <v>1869</v>
      </c>
      <c r="B1522" s="4" t="s">
        <v>492</v>
      </c>
      <c r="C1522" s="4" t="s">
        <v>74</v>
      </c>
      <c r="D1522" s="4" t="s">
        <v>30</v>
      </c>
      <c r="E1522" s="4">
        <v>15</v>
      </c>
      <c r="F1522" s="5">
        <v>4.4000000000000004</v>
      </c>
      <c r="G1522" s="5">
        <v>12</v>
      </c>
      <c r="H1522" s="6">
        <v>360</v>
      </c>
      <c r="I1522" s="4">
        <v>3</v>
      </c>
      <c r="J1522" s="4">
        <v>71</v>
      </c>
      <c r="K1522" s="4">
        <v>1</v>
      </c>
      <c r="L1522" s="4">
        <v>9</v>
      </c>
      <c r="M1522" s="4">
        <v>4</v>
      </c>
      <c r="N1522" s="5">
        <v>0.6</v>
      </c>
      <c r="O1522" s="7">
        <f t="shared" si="184"/>
        <v>4</v>
      </c>
      <c r="P1522" s="7">
        <f t="shared" si="185"/>
        <v>3</v>
      </c>
      <c r="Q1522" s="7">
        <f t="shared" si="186"/>
        <v>2</v>
      </c>
      <c r="R1522" s="7">
        <f t="shared" si="187"/>
        <v>9</v>
      </c>
      <c r="S1522" s="8">
        <f t="shared" si="188"/>
        <v>81.599999999999994</v>
      </c>
      <c r="T1522" s="7" t="str">
        <f t="shared" si="189"/>
        <v>C - Entwicklungspotenzial</v>
      </c>
      <c r="U1522" s="4">
        <f>ROUND(((E1522-Hilfswerte!$B$20)/Hilfswerte!$B$21)+((F1522-Hilfswerte!$B$22)/Hilfswerte!$B$23)+((G1522-Hilfswerte!$B$24)/Hilfswerte!$B$25)+0.1*INDEX(Hilfswerte!$B$4:$B$15,MATCH(C1522,Hilfswerte!$A$4:$A$15,0)),2)</f>
        <v>-0.61</v>
      </c>
      <c r="V1522" s="4">
        <f>ROUND(SQRT((((E1522-Hilfswerte!$B$20)/Hilfswerte!$B$21)-Hilfswerte!$B$28)^2+(((F1522-Hilfswerte!$B$22)/Hilfswerte!$B$23)-Hilfswerte!$B$29)^2+(((G1522-Hilfswerte!$B$24)/Hilfswerte!$B$25)-Hilfswerte!$B$30)^2),3)</f>
        <v>0.89400000000000002</v>
      </c>
      <c r="W1522" s="4">
        <f>ROUND(E1522*Hilfswerte!$B$31,0)</f>
        <v>3083</v>
      </c>
      <c r="X1522" s="4">
        <f t="shared" si="190"/>
        <v>2723</v>
      </c>
      <c r="Y1522" s="4" t="str">
        <f>IF(T1522="A - Top-Kunde","bereits Top-Kunde",IF(AND(V1522&lt;=Hilfswerte!$B$34,H1522&lt;0.5*W1522),"Hoch",IF(AND(V1522&lt;=Hilfswerte!$B$35,H1522&lt;0.7*W1522),"Mittel","Niedrig")))</f>
        <v>Mittel</v>
      </c>
      <c r="Z1522" s="4">
        <f t="shared" si="191"/>
        <v>8.4</v>
      </c>
      <c r="AA1522" s="4" t="str">
        <f>IF(J1522&gt;365,"Bereits abgewandert (Segment D)",IF(Z1522&gt;=Hilfswerte!$B$38,"Rot - akut gefaehrdet",IF(Z1522&gt;=Hilfswerte!$B$39,"Gelb - beobachten","Gruen - stabil")))</f>
        <v>Gruen - stabil</v>
      </c>
    </row>
    <row r="1523" spans="1:27" ht="15" customHeight="1" x14ac:dyDescent="0.25">
      <c r="A1523" s="4" t="s">
        <v>1870</v>
      </c>
      <c r="B1523" s="4" t="s">
        <v>71</v>
      </c>
      <c r="C1523" s="4" t="s">
        <v>47</v>
      </c>
      <c r="D1523" s="4" t="s">
        <v>30</v>
      </c>
      <c r="E1523" s="4">
        <v>41</v>
      </c>
      <c r="F1523" s="5">
        <v>11.4</v>
      </c>
      <c r="G1523" s="5">
        <v>9.8000000000000007</v>
      </c>
      <c r="H1523" s="6">
        <v>16690</v>
      </c>
      <c r="I1523" s="4">
        <v>2</v>
      </c>
      <c r="J1523" s="4">
        <v>52</v>
      </c>
      <c r="K1523" s="4">
        <v>0</v>
      </c>
      <c r="L1523" s="4">
        <v>15</v>
      </c>
      <c r="M1523" s="4">
        <v>6</v>
      </c>
      <c r="N1523" s="5">
        <v>-18.8</v>
      </c>
      <c r="O1523" s="7">
        <f t="shared" si="184"/>
        <v>4</v>
      </c>
      <c r="P1523" s="7">
        <f t="shared" si="185"/>
        <v>2</v>
      </c>
      <c r="Q1523" s="7">
        <f t="shared" si="186"/>
        <v>5</v>
      </c>
      <c r="R1523" s="7">
        <f t="shared" si="187"/>
        <v>11</v>
      </c>
      <c r="S1523" s="8">
        <f t="shared" si="188"/>
        <v>96.1</v>
      </c>
      <c r="T1523" s="7" t="str">
        <f t="shared" si="189"/>
        <v>C - Entwicklungspotenzial</v>
      </c>
      <c r="U1523" s="4">
        <f>ROUND(((E1523-Hilfswerte!$B$20)/Hilfswerte!$B$21)+((F1523-Hilfswerte!$B$22)/Hilfswerte!$B$23)+((G1523-Hilfswerte!$B$24)/Hilfswerte!$B$25)+0.1*INDEX(Hilfswerte!$B$4:$B$15,MATCH(C1523,Hilfswerte!$A$4:$A$15,0)),2)</f>
        <v>-0.62</v>
      </c>
      <c r="V1523" s="4">
        <f>ROUND(SQRT((((E1523-Hilfswerte!$B$20)/Hilfswerte!$B$21)-Hilfswerte!$B$28)^2+(((F1523-Hilfswerte!$B$22)/Hilfswerte!$B$23)-Hilfswerte!$B$29)^2+(((G1523-Hilfswerte!$B$24)/Hilfswerte!$B$25)-Hilfswerte!$B$30)^2),3)</f>
        <v>0.752</v>
      </c>
      <c r="W1523" s="4">
        <f>ROUND(E1523*Hilfswerte!$B$31,0)</f>
        <v>8427</v>
      </c>
      <c r="X1523" s="4">
        <f t="shared" si="190"/>
        <v>0</v>
      </c>
      <c r="Y1523" s="4" t="str">
        <f>IF(T1523="A - Top-Kunde","bereits Top-Kunde",IF(AND(V1523&lt;=Hilfswerte!$B$34,H1523&lt;0.5*W1523),"Hoch",IF(AND(V1523&lt;=Hilfswerte!$B$35,H1523&lt;0.7*W1523),"Mittel","Niedrig")))</f>
        <v>Niedrig</v>
      </c>
      <c r="Z1523" s="4">
        <f t="shared" si="191"/>
        <v>13.1</v>
      </c>
      <c r="AA1523" s="4" t="str">
        <f>IF(J1523&gt;365,"Bereits abgewandert (Segment D)",IF(Z1523&gt;=Hilfswerte!$B$38,"Rot - akut gefaehrdet",IF(Z1523&gt;=Hilfswerte!$B$39,"Gelb - beobachten","Gruen - stabil")))</f>
        <v>Gruen - stabil</v>
      </c>
    </row>
    <row r="1524" spans="1:27" ht="15" customHeight="1" x14ac:dyDescent="0.25">
      <c r="A1524" s="4" t="s">
        <v>1871</v>
      </c>
      <c r="B1524" s="4" t="s">
        <v>258</v>
      </c>
      <c r="C1524" s="4" t="s">
        <v>59</v>
      </c>
      <c r="D1524" s="4" t="s">
        <v>30</v>
      </c>
      <c r="E1524" s="4">
        <v>225</v>
      </c>
      <c r="F1524" s="5">
        <v>32.200000000000003</v>
      </c>
      <c r="G1524" s="5">
        <v>10.7</v>
      </c>
      <c r="H1524" s="6">
        <v>5090</v>
      </c>
      <c r="I1524" s="4">
        <v>3</v>
      </c>
      <c r="J1524" s="4">
        <v>71</v>
      </c>
      <c r="K1524" s="4">
        <v>0</v>
      </c>
      <c r="L1524" s="4">
        <v>-5</v>
      </c>
      <c r="M1524" s="4">
        <v>3</v>
      </c>
      <c r="N1524" s="5">
        <v>9.6999999999999993</v>
      </c>
      <c r="O1524" s="7">
        <f t="shared" si="184"/>
        <v>4</v>
      </c>
      <c r="P1524" s="7">
        <f t="shared" si="185"/>
        <v>3</v>
      </c>
      <c r="Q1524" s="7">
        <f t="shared" si="186"/>
        <v>4</v>
      </c>
      <c r="R1524" s="7">
        <f t="shared" si="187"/>
        <v>11</v>
      </c>
      <c r="S1524" s="8">
        <f t="shared" si="188"/>
        <v>114.9</v>
      </c>
      <c r="T1524" s="7" t="str">
        <f t="shared" si="189"/>
        <v>B - Kernkunde</v>
      </c>
      <c r="U1524" s="4">
        <f>ROUND(((E1524-Hilfswerte!$B$20)/Hilfswerte!$B$21)+((F1524-Hilfswerte!$B$22)/Hilfswerte!$B$23)+((G1524-Hilfswerte!$B$24)/Hilfswerte!$B$25)+0.1*INDEX(Hilfswerte!$B$4:$B$15,MATCH(C1524,Hilfswerte!$A$4:$A$15,0)),2)</f>
        <v>0.53</v>
      </c>
      <c r="V1524" s="4">
        <f>ROUND(SQRT((((E1524-Hilfswerte!$B$20)/Hilfswerte!$B$21)-Hilfswerte!$B$28)^2+(((F1524-Hilfswerte!$B$22)/Hilfswerte!$B$23)-Hilfswerte!$B$29)^2+(((G1524-Hilfswerte!$B$24)/Hilfswerte!$B$25)-Hilfswerte!$B$30)^2),3)</f>
        <v>0.27900000000000003</v>
      </c>
      <c r="W1524" s="4">
        <f>ROUND(E1524*Hilfswerte!$B$31,0)</f>
        <v>46248</v>
      </c>
      <c r="X1524" s="4">
        <f t="shared" si="190"/>
        <v>41158</v>
      </c>
      <c r="Y1524" s="4" t="str">
        <f>IF(T1524="A - Top-Kunde","bereits Top-Kunde",IF(AND(V1524&lt;=Hilfswerte!$B$34,H1524&lt;0.5*W1524),"Hoch",IF(AND(V1524&lt;=Hilfswerte!$B$35,H1524&lt;0.7*W1524),"Mittel","Niedrig")))</f>
        <v>Hoch</v>
      </c>
      <c r="Z1524" s="4">
        <f t="shared" si="191"/>
        <v>3.6</v>
      </c>
      <c r="AA1524" s="4" t="str">
        <f>IF(J1524&gt;365,"Bereits abgewandert (Segment D)",IF(Z1524&gt;=Hilfswerte!$B$38,"Rot - akut gefaehrdet",IF(Z1524&gt;=Hilfswerte!$B$39,"Gelb - beobachten","Gruen - stabil")))</f>
        <v>Gruen - stabil</v>
      </c>
    </row>
    <row r="1525" spans="1:27" ht="15" customHeight="1" x14ac:dyDescent="0.25">
      <c r="A1525" s="4" t="s">
        <v>1872</v>
      </c>
      <c r="B1525" s="4" t="s">
        <v>696</v>
      </c>
      <c r="C1525" s="4" t="s">
        <v>59</v>
      </c>
      <c r="D1525" s="4" t="s">
        <v>122</v>
      </c>
      <c r="E1525" s="4">
        <v>231</v>
      </c>
      <c r="F1525" s="5">
        <v>48.2</v>
      </c>
      <c r="G1525" s="5">
        <v>2.1</v>
      </c>
      <c r="H1525" s="6">
        <v>2250</v>
      </c>
      <c r="I1525" s="4">
        <v>1</v>
      </c>
      <c r="J1525" s="4">
        <v>338</v>
      </c>
      <c r="K1525" s="4">
        <v>0</v>
      </c>
      <c r="L1525" s="4">
        <v>19</v>
      </c>
      <c r="M1525" s="4">
        <v>4</v>
      </c>
      <c r="N1525" s="5">
        <v>-21.5</v>
      </c>
      <c r="O1525" s="7">
        <f t="shared" si="184"/>
        <v>2</v>
      </c>
      <c r="P1525" s="7">
        <f t="shared" si="185"/>
        <v>1</v>
      </c>
      <c r="Q1525" s="7">
        <f t="shared" si="186"/>
        <v>3</v>
      </c>
      <c r="R1525" s="7">
        <f t="shared" si="187"/>
        <v>6</v>
      </c>
      <c r="S1525" s="8">
        <f t="shared" si="188"/>
        <v>43.6</v>
      </c>
      <c r="T1525" s="7" t="str">
        <f t="shared" si="189"/>
        <v>C - Entwicklungspotenzial</v>
      </c>
      <c r="U1525" s="4">
        <f>ROUND(((E1525-Hilfswerte!$B$20)/Hilfswerte!$B$21)+((F1525-Hilfswerte!$B$22)/Hilfswerte!$B$23)+((G1525-Hilfswerte!$B$24)/Hilfswerte!$B$25)+0.1*INDEX(Hilfswerte!$B$4:$B$15,MATCH(C1525,Hilfswerte!$A$4:$A$15,0)),2)</f>
        <v>-0.52</v>
      </c>
      <c r="V1525" s="4">
        <f>ROUND(SQRT((((E1525-Hilfswerte!$B$20)/Hilfswerte!$B$21)-Hilfswerte!$B$28)^2+(((F1525-Hilfswerte!$B$22)/Hilfswerte!$B$23)-Hilfswerte!$B$29)^2+(((G1525-Hilfswerte!$B$24)/Hilfswerte!$B$25)-Hilfswerte!$B$30)^2),3)</f>
        <v>1.484</v>
      </c>
      <c r="W1525" s="4">
        <f>ROUND(E1525*Hilfswerte!$B$31,0)</f>
        <v>47481</v>
      </c>
      <c r="X1525" s="4">
        <f t="shared" si="190"/>
        <v>45231</v>
      </c>
      <c r="Y1525" s="4" t="str">
        <f>IF(T1525="A - Top-Kunde","bereits Top-Kunde",IF(AND(V1525&lt;=Hilfswerte!$B$34,H1525&lt;0.5*W1525),"Hoch",IF(AND(V1525&lt;=Hilfswerte!$B$35,H1525&lt;0.7*W1525),"Mittel","Niedrig")))</f>
        <v>Niedrig</v>
      </c>
      <c r="Z1525" s="4">
        <f t="shared" si="191"/>
        <v>29.3</v>
      </c>
      <c r="AA1525" s="4" t="str">
        <f>IF(J1525&gt;365,"Bereits abgewandert (Segment D)",IF(Z1525&gt;=Hilfswerte!$B$38,"Rot - akut gefaehrdet",IF(Z1525&gt;=Hilfswerte!$B$39,"Gelb - beobachten","Gruen - stabil")))</f>
        <v>Rot - akut gefaehrdet</v>
      </c>
    </row>
    <row r="1526" spans="1:27" ht="15" customHeight="1" x14ac:dyDescent="0.25">
      <c r="A1526" s="4" t="s">
        <v>1873</v>
      </c>
      <c r="B1526" s="4" t="s">
        <v>657</v>
      </c>
      <c r="C1526" s="4" t="s">
        <v>65</v>
      </c>
      <c r="D1526" s="4" t="s">
        <v>30</v>
      </c>
      <c r="E1526" s="4">
        <v>5</v>
      </c>
      <c r="F1526" s="5">
        <v>1.3</v>
      </c>
      <c r="G1526" s="5">
        <v>2.6</v>
      </c>
      <c r="H1526" s="6">
        <v>150</v>
      </c>
      <c r="I1526" s="4">
        <v>2</v>
      </c>
      <c r="J1526" s="4">
        <v>111</v>
      </c>
      <c r="K1526" s="4">
        <v>0</v>
      </c>
      <c r="L1526" s="4">
        <v>-5</v>
      </c>
      <c r="M1526" s="4">
        <v>3</v>
      </c>
      <c r="N1526" s="5">
        <v>-1.7</v>
      </c>
      <c r="O1526" s="7">
        <f t="shared" si="184"/>
        <v>3</v>
      </c>
      <c r="P1526" s="7">
        <f t="shared" si="185"/>
        <v>2</v>
      </c>
      <c r="Q1526" s="7">
        <f t="shared" si="186"/>
        <v>2</v>
      </c>
      <c r="R1526" s="7">
        <f t="shared" si="187"/>
        <v>7</v>
      </c>
      <c r="S1526" s="8">
        <f t="shared" si="188"/>
        <v>69.2</v>
      </c>
      <c r="T1526" s="7" t="str">
        <f t="shared" si="189"/>
        <v>C - Entwicklungspotenzial</v>
      </c>
      <c r="U1526" s="4">
        <f>ROUND(((E1526-Hilfswerte!$B$20)/Hilfswerte!$B$21)+((F1526-Hilfswerte!$B$22)/Hilfswerte!$B$23)+((G1526-Hilfswerte!$B$24)/Hilfswerte!$B$25)+0.1*INDEX(Hilfswerte!$B$4:$B$15,MATCH(C1526,Hilfswerte!$A$4:$A$15,0)),2)</f>
        <v>-2.23</v>
      </c>
      <c r="V1526" s="4">
        <f>ROUND(SQRT((((E1526-Hilfswerte!$B$20)/Hilfswerte!$B$21)-Hilfswerte!$B$28)^2+(((F1526-Hilfswerte!$B$22)/Hilfswerte!$B$23)-Hilfswerte!$B$29)^2+(((G1526-Hilfswerte!$B$24)/Hilfswerte!$B$25)-Hilfswerte!$B$30)^2),3)</f>
        <v>1.6679999999999999</v>
      </c>
      <c r="W1526" s="4">
        <f>ROUND(E1526*Hilfswerte!$B$31,0)</f>
        <v>1028</v>
      </c>
      <c r="X1526" s="4">
        <f t="shared" si="190"/>
        <v>878</v>
      </c>
      <c r="Y1526" s="4" t="str">
        <f>IF(T1526="A - Top-Kunde","bereits Top-Kunde",IF(AND(V1526&lt;=Hilfswerte!$B$34,H1526&lt;0.5*W1526),"Hoch",IF(AND(V1526&lt;=Hilfswerte!$B$35,H1526&lt;0.7*W1526),"Mittel","Niedrig")))</f>
        <v>Niedrig</v>
      </c>
      <c r="Z1526" s="4">
        <f t="shared" si="191"/>
        <v>6.2</v>
      </c>
      <c r="AA1526" s="4" t="str">
        <f>IF(J1526&gt;365,"Bereits abgewandert (Segment D)",IF(Z1526&gt;=Hilfswerte!$B$38,"Rot - akut gefaehrdet",IF(Z1526&gt;=Hilfswerte!$B$39,"Gelb - beobachten","Gruen - stabil")))</f>
        <v>Gruen - stabil</v>
      </c>
    </row>
    <row r="1527" spans="1:27" ht="15" customHeight="1" x14ac:dyDescent="0.25">
      <c r="A1527" s="4" t="s">
        <v>1874</v>
      </c>
      <c r="B1527" s="4" t="s">
        <v>136</v>
      </c>
      <c r="C1527" s="4" t="s">
        <v>65</v>
      </c>
      <c r="D1527" s="4" t="s">
        <v>48</v>
      </c>
      <c r="E1527" s="4">
        <v>32</v>
      </c>
      <c r="F1527" s="5">
        <v>4.2</v>
      </c>
      <c r="G1527" s="5">
        <v>15.2</v>
      </c>
      <c r="H1527" s="6">
        <v>1400</v>
      </c>
      <c r="I1527" s="4">
        <v>1</v>
      </c>
      <c r="J1527" s="4">
        <v>136</v>
      </c>
      <c r="K1527" s="4">
        <v>1</v>
      </c>
      <c r="L1527" s="4">
        <v>7</v>
      </c>
      <c r="M1527" s="4">
        <v>3</v>
      </c>
      <c r="N1527" s="5">
        <v>1.8</v>
      </c>
      <c r="O1527" s="7">
        <f t="shared" si="184"/>
        <v>3</v>
      </c>
      <c r="P1527" s="7">
        <f t="shared" si="185"/>
        <v>1</v>
      </c>
      <c r="Q1527" s="7">
        <f t="shared" si="186"/>
        <v>3</v>
      </c>
      <c r="R1527" s="7">
        <f t="shared" si="187"/>
        <v>7</v>
      </c>
      <c r="S1527" s="8">
        <f t="shared" si="188"/>
        <v>62.8</v>
      </c>
      <c r="T1527" s="7" t="str">
        <f t="shared" si="189"/>
        <v>C - Entwicklungspotenzial</v>
      </c>
      <c r="U1527" s="4">
        <f>ROUND(((E1527-Hilfswerte!$B$20)/Hilfswerte!$B$21)+((F1527-Hilfswerte!$B$22)/Hilfswerte!$B$23)+((G1527-Hilfswerte!$B$24)/Hilfswerte!$B$25)+0.1*INDEX(Hilfswerte!$B$4:$B$15,MATCH(C1527,Hilfswerte!$A$4:$A$15,0)),2)</f>
        <v>-7.0000000000000007E-2</v>
      </c>
      <c r="V1527" s="4">
        <f>ROUND(SQRT((((E1527-Hilfswerte!$B$20)/Hilfswerte!$B$21)-Hilfswerte!$B$28)^2+(((F1527-Hilfswerte!$B$22)/Hilfswerte!$B$23)-Hilfswerte!$B$29)^2+(((G1527-Hilfswerte!$B$24)/Hilfswerte!$B$25)-Hilfswerte!$B$30)^2),3)</f>
        <v>1.0489999999999999</v>
      </c>
      <c r="W1527" s="4">
        <f>ROUND(E1527*Hilfswerte!$B$31,0)</f>
        <v>6577</v>
      </c>
      <c r="X1527" s="4">
        <f t="shared" si="190"/>
        <v>5177</v>
      </c>
      <c r="Y1527" s="4" t="str">
        <f>IF(T1527="A - Top-Kunde","bereits Top-Kunde",IF(AND(V1527&lt;=Hilfswerte!$B$34,H1527&lt;0.5*W1527),"Hoch",IF(AND(V1527&lt;=Hilfswerte!$B$35,H1527&lt;0.7*W1527),"Mittel","Niedrig")))</f>
        <v>Mittel</v>
      </c>
      <c r="Z1527" s="4">
        <f t="shared" si="191"/>
        <v>11.2</v>
      </c>
      <c r="AA1527" s="4" t="str">
        <f>IF(J1527&gt;365,"Bereits abgewandert (Segment D)",IF(Z1527&gt;=Hilfswerte!$B$38,"Rot - akut gefaehrdet",IF(Z1527&gt;=Hilfswerte!$B$39,"Gelb - beobachten","Gruen - stabil")))</f>
        <v>Gruen - stabil</v>
      </c>
    </row>
    <row r="1528" spans="1:27" ht="15" customHeight="1" x14ac:dyDescent="0.25">
      <c r="A1528" s="4" t="s">
        <v>1875</v>
      </c>
      <c r="B1528" s="4" t="s">
        <v>657</v>
      </c>
      <c r="C1528" s="4" t="s">
        <v>47</v>
      </c>
      <c r="D1528" s="4" t="s">
        <v>30</v>
      </c>
      <c r="E1528" s="4">
        <v>568</v>
      </c>
      <c r="F1528" s="5">
        <v>200.1</v>
      </c>
      <c r="G1528" s="5">
        <v>4.2</v>
      </c>
      <c r="H1528" s="6">
        <v>92420</v>
      </c>
      <c r="I1528" s="4">
        <v>4</v>
      </c>
      <c r="J1528" s="4">
        <v>17</v>
      </c>
      <c r="K1528" s="4">
        <v>0</v>
      </c>
      <c r="L1528" s="4">
        <v>-5</v>
      </c>
      <c r="M1528" s="4">
        <v>3</v>
      </c>
      <c r="N1528" s="5">
        <v>10.8</v>
      </c>
      <c r="O1528" s="7">
        <f t="shared" si="184"/>
        <v>5</v>
      </c>
      <c r="P1528" s="7">
        <f t="shared" si="185"/>
        <v>4</v>
      </c>
      <c r="Q1528" s="7">
        <f t="shared" si="186"/>
        <v>5</v>
      </c>
      <c r="R1528" s="7">
        <f t="shared" si="187"/>
        <v>14</v>
      </c>
      <c r="S1528" s="8">
        <f t="shared" si="188"/>
        <v>145.4</v>
      </c>
      <c r="T1528" s="7" t="str">
        <f t="shared" si="189"/>
        <v>A - Top-Kunde</v>
      </c>
      <c r="U1528" s="4">
        <f>ROUND(((E1528-Hilfswerte!$B$20)/Hilfswerte!$B$21)+((F1528-Hilfswerte!$B$22)/Hilfswerte!$B$23)+((G1528-Hilfswerte!$B$24)/Hilfswerte!$B$25)+0.1*INDEX(Hilfswerte!$B$4:$B$15,MATCH(C1528,Hilfswerte!$A$4:$A$15,0)),2)</f>
        <v>4.1500000000000004</v>
      </c>
      <c r="V1528" s="4">
        <f>ROUND(SQRT((((E1528-Hilfswerte!$B$20)/Hilfswerte!$B$21)-Hilfswerte!$B$28)^2+(((F1528-Hilfswerte!$B$22)/Hilfswerte!$B$23)-Hilfswerte!$B$29)^2+(((G1528-Hilfswerte!$B$24)/Hilfswerte!$B$25)-Hilfswerte!$B$30)^2),3)</f>
        <v>3.5739999999999998</v>
      </c>
      <c r="W1528" s="4">
        <f>ROUND(E1528*Hilfswerte!$B$31,0)</f>
        <v>116750</v>
      </c>
      <c r="X1528" s="4">
        <f t="shared" si="190"/>
        <v>24330</v>
      </c>
      <c r="Y1528" s="4" t="str">
        <f>IF(T1528="A - Top-Kunde","bereits Top-Kunde",IF(AND(V1528&lt;=Hilfswerte!$B$34,H1528&lt;0.5*W1528),"Hoch",IF(AND(V1528&lt;=Hilfswerte!$B$35,H1528&lt;0.7*W1528),"Mittel","Niedrig")))</f>
        <v>bereits Top-Kunde</v>
      </c>
      <c r="Z1528" s="4">
        <f t="shared" si="191"/>
        <v>0.9</v>
      </c>
      <c r="AA1528" s="4" t="str">
        <f>IF(J1528&gt;365,"Bereits abgewandert (Segment D)",IF(Z1528&gt;=Hilfswerte!$B$38,"Rot - akut gefaehrdet",IF(Z1528&gt;=Hilfswerte!$B$39,"Gelb - beobachten","Gruen - stabil")))</f>
        <v>Gruen - stabil</v>
      </c>
    </row>
    <row r="1529" spans="1:27" ht="15" customHeight="1" x14ac:dyDescent="0.25">
      <c r="A1529" s="4" t="s">
        <v>1876</v>
      </c>
      <c r="B1529" s="4" t="s">
        <v>335</v>
      </c>
      <c r="C1529" s="4" t="s">
        <v>62</v>
      </c>
      <c r="D1529" s="4" t="s">
        <v>48</v>
      </c>
      <c r="E1529" s="4">
        <v>66</v>
      </c>
      <c r="F1529" s="5">
        <v>14.8</v>
      </c>
      <c r="G1529" s="5">
        <v>10.4</v>
      </c>
      <c r="H1529" s="6">
        <v>14730</v>
      </c>
      <c r="I1529" s="4">
        <v>2</v>
      </c>
      <c r="J1529" s="4">
        <v>40</v>
      </c>
      <c r="K1529" s="4">
        <v>0</v>
      </c>
      <c r="L1529" s="4">
        <v>16</v>
      </c>
      <c r="M1529" s="4">
        <v>4</v>
      </c>
      <c r="N1529" s="5">
        <v>-4.2</v>
      </c>
      <c r="O1529" s="7">
        <f t="shared" si="184"/>
        <v>4</v>
      </c>
      <c r="P1529" s="7">
        <f t="shared" si="185"/>
        <v>2</v>
      </c>
      <c r="Q1529" s="7">
        <f t="shared" si="186"/>
        <v>5</v>
      </c>
      <c r="R1529" s="7">
        <f t="shared" si="187"/>
        <v>11</v>
      </c>
      <c r="S1529" s="8">
        <f t="shared" si="188"/>
        <v>103.1</v>
      </c>
      <c r="T1529" s="7" t="str">
        <f t="shared" si="189"/>
        <v>C - Entwicklungspotenzial</v>
      </c>
      <c r="U1529" s="4">
        <f>ROUND(((E1529-Hilfswerte!$B$20)/Hilfswerte!$B$21)+((F1529-Hilfswerte!$B$22)/Hilfswerte!$B$23)+((G1529-Hilfswerte!$B$24)/Hilfswerte!$B$25)+0.1*INDEX(Hilfswerte!$B$4:$B$15,MATCH(C1529,Hilfswerte!$A$4:$A$15,0)),2)</f>
        <v>-0.02</v>
      </c>
      <c r="V1529" s="4">
        <f>ROUND(SQRT((((E1529-Hilfswerte!$B$20)/Hilfswerte!$B$21)-Hilfswerte!$B$28)^2+(((F1529-Hilfswerte!$B$22)/Hilfswerte!$B$23)-Hilfswerte!$B$29)^2+(((G1529-Hilfswerte!$B$24)/Hilfswerte!$B$25)-Hilfswerte!$B$30)^2),3)</f>
        <v>0.61199999999999999</v>
      </c>
      <c r="W1529" s="4">
        <f>ROUND(E1529*Hilfswerte!$B$31,0)</f>
        <v>13566</v>
      </c>
      <c r="X1529" s="4">
        <f t="shared" si="190"/>
        <v>0</v>
      </c>
      <c r="Y1529" s="4" t="str">
        <f>IF(T1529="A - Top-Kunde","bereits Top-Kunde",IF(AND(V1529&lt;=Hilfswerte!$B$34,H1529&lt;0.5*W1529),"Hoch",IF(AND(V1529&lt;=Hilfswerte!$B$35,H1529&lt;0.7*W1529),"Mittel","Niedrig")))</f>
        <v>Niedrig</v>
      </c>
      <c r="Z1529" s="4">
        <f t="shared" si="191"/>
        <v>6.9</v>
      </c>
      <c r="AA1529" s="4" t="str">
        <f>IF(J1529&gt;365,"Bereits abgewandert (Segment D)",IF(Z1529&gt;=Hilfswerte!$B$38,"Rot - akut gefaehrdet",IF(Z1529&gt;=Hilfswerte!$B$39,"Gelb - beobachten","Gruen - stabil")))</f>
        <v>Gruen - stabil</v>
      </c>
    </row>
    <row r="1530" spans="1:27" ht="15" customHeight="1" x14ac:dyDescent="0.25">
      <c r="A1530" s="4" t="s">
        <v>1877</v>
      </c>
      <c r="B1530" s="4" t="s">
        <v>585</v>
      </c>
      <c r="C1530" s="4" t="s">
        <v>74</v>
      </c>
      <c r="D1530" s="4" t="s">
        <v>52</v>
      </c>
      <c r="E1530" s="4">
        <v>464</v>
      </c>
      <c r="F1530" s="5">
        <v>90.1</v>
      </c>
      <c r="G1530" s="5">
        <v>8.1999999999999993</v>
      </c>
      <c r="H1530" s="6">
        <v>0</v>
      </c>
      <c r="I1530" s="4">
        <v>0</v>
      </c>
      <c r="J1530" s="4">
        <v>762</v>
      </c>
      <c r="K1530" s="4">
        <v>0</v>
      </c>
      <c r="L1530" s="4">
        <v>4</v>
      </c>
      <c r="M1530" s="4">
        <v>0</v>
      </c>
      <c r="N1530" s="5">
        <v>-84.5</v>
      </c>
      <c r="O1530" s="7">
        <f t="shared" si="184"/>
        <v>1</v>
      </c>
      <c r="P1530" s="7">
        <f t="shared" si="185"/>
        <v>1</v>
      </c>
      <c r="Q1530" s="7">
        <f t="shared" si="186"/>
        <v>1</v>
      </c>
      <c r="R1530" s="7">
        <f t="shared" si="187"/>
        <v>3</v>
      </c>
      <c r="S1530" s="8">
        <f t="shared" si="188"/>
        <v>-13.5</v>
      </c>
      <c r="T1530" s="7" t="str">
        <f t="shared" si="189"/>
        <v>D - Abwanderungsrisiko</v>
      </c>
      <c r="U1530" s="4">
        <f>ROUND(((E1530-Hilfswerte!$B$20)/Hilfswerte!$B$21)+((F1530-Hilfswerte!$B$22)/Hilfswerte!$B$23)+((G1530-Hilfswerte!$B$24)/Hilfswerte!$B$25)+0.1*INDEX(Hilfswerte!$B$4:$B$15,MATCH(C1530,Hilfswerte!$A$4:$A$15,0)),2)</f>
        <v>2.25</v>
      </c>
      <c r="V1530" s="4">
        <f>ROUND(SQRT((((E1530-Hilfswerte!$B$20)/Hilfswerte!$B$21)-Hilfswerte!$B$28)^2+(((F1530-Hilfswerte!$B$22)/Hilfswerte!$B$23)-Hilfswerte!$B$29)^2+(((G1530-Hilfswerte!$B$24)/Hilfswerte!$B$25)-Hilfswerte!$B$30)^2),3)</f>
        <v>1.653</v>
      </c>
      <c r="W1530" s="4">
        <f>ROUND(E1530*Hilfswerte!$B$31,0)</f>
        <v>95373</v>
      </c>
      <c r="X1530" s="4">
        <f t="shared" si="190"/>
        <v>95373</v>
      </c>
      <c r="Y1530" s="4" t="str">
        <f>IF(T1530="A - Top-Kunde","bereits Top-Kunde",IF(AND(V1530&lt;=Hilfswerte!$B$34,H1530&lt;0.5*W1530),"Hoch",IF(AND(V1530&lt;=Hilfswerte!$B$35,H1530&lt;0.7*W1530),"Mittel","Niedrig")))</f>
        <v>Niedrig</v>
      </c>
      <c r="Z1530" s="4">
        <f t="shared" si="191"/>
        <v>72.7</v>
      </c>
      <c r="AA1530" s="4" t="str">
        <f>IF(J1530&gt;365,"Bereits abgewandert (Segment D)",IF(Z1530&gt;=Hilfswerte!$B$38,"Rot - akut gefaehrdet",IF(Z1530&gt;=Hilfswerte!$B$39,"Gelb - beobachten","Gruen - stabil")))</f>
        <v>Bereits abgewandert (Segment D)</v>
      </c>
    </row>
    <row r="1531" spans="1:27" ht="15" customHeight="1" x14ac:dyDescent="0.25">
      <c r="A1531" s="4" t="s">
        <v>1878</v>
      </c>
      <c r="B1531" s="4" t="s">
        <v>261</v>
      </c>
      <c r="C1531" s="4" t="s">
        <v>33</v>
      </c>
      <c r="D1531" s="4" t="s">
        <v>30</v>
      </c>
      <c r="E1531" s="4">
        <v>117</v>
      </c>
      <c r="F1531" s="5">
        <v>28.8</v>
      </c>
      <c r="G1531" s="5">
        <v>14.2</v>
      </c>
      <c r="H1531" s="6">
        <v>4170</v>
      </c>
      <c r="I1531" s="4">
        <v>3</v>
      </c>
      <c r="J1531" s="4">
        <v>18</v>
      </c>
      <c r="K1531" s="4">
        <v>0</v>
      </c>
      <c r="L1531" s="4">
        <v>26</v>
      </c>
      <c r="M1531" s="4">
        <v>3</v>
      </c>
      <c r="N1531" s="5">
        <v>13.5</v>
      </c>
      <c r="O1531" s="7">
        <f t="shared" si="184"/>
        <v>5</v>
      </c>
      <c r="P1531" s="7">
        <f t="shared" si="185"/>
        <v>3</v>
      </c>
      <c r="Q1531" s="7">
        <f t="shared" si="186"/>
        <v>4</v>
      </c>
      <c r="R1531" s="7">
        <f t="shared" si="187"/>
        <v>12</v>
      </c>
      <c r="S1531" s="8">
        <f t="shared" si="188"/>
        <v>119</v>
      </c>
      <c r="T1531" s="7" t="str">
        <f t="shared" si="189"/>
        <v>B - Kernkunde</v>
      </c>
      <c r="U1531" s="4">
        <f>ROUND(((E1531-Hilfswerte!$B$20)/Hilfswerte!$B$21)+((F1531-Hilfswerte!$B$22)/Hilfswerte!$B$23)+((G1531-Hilfswerte!$B$24)/Hilfswerte!$B$25)+0.1*INDEX(Hilfswerte!$B$4:$B$15,MATCH(C1531,Hilfswerte!$A$4:$A$15,0)),2)</f>
        <v>0.66</v>
      </c>
      <c r="V1531" s="4">
        <f>ROUND(SQRT((((E1531-Hilfswerte!$B$20)/Hilfswerte!$B$21)-Hilfswerte!$B$28)^2+(((F1531-Hilfswerte!$B$22)/Hilfswerte!$B$23)-Hilfswerte!$B$29)^2+(((G1531-Hilfswerte!$B$24)/Hilfswerte!$B$25)-Hilfswerte!$B$30)^2),3)</f>
        <v>0.54500000000000004</v>
      </c>
      <c r="W1531" s="4">
        <f>ROUND(E1531*Hilfswerte!$B$31,0)</f>
        <v>24049</v>
      </c>
      <c r="X1531" s="4">
        <f t="shared" si="190"/>
        <v>19879</v>
      </c>
      <c r="Y1531" s="4" t="str">
        <f>IF(T1531="A - Top-Kunde","bereits Top-Kunde",IF(AND(V1531&lt;=Hilfswerte!$B$34,H1531&lt;0.5*W1531),"Hoch",IF(AND(V1531&lt;=Hilfswerte!$B$35,H1531&lt;0.7*W1531),"Mittel","Niedrig")))</f>
        <v>Hoch</v>
      </c>
      <c r="Z1531" s="4">
        <f t="shared" si="191"/>
        <v>6.1</v>
      </c>
      <c r="AA1531" s="4" t="str">
        <f>IF(J1531&gt;365,"Bereits abgewandert (Segment D)",IF(Z1531&gt;=Hilfswerte!$B$38,"Rot - akut gefaehrdet",IF(Z1531&gt;=Hilfswerte!$B$39,"Gelb - beobachten","Gruen - stabil")))</f>
        <v>Gruen - stabil</v>
      </c>
    </row>
    <row r="1532" spans="1:27" ht="15" customHeight="1" x14ac:dyDescent="0.25">
      <c r="A1532" s="4" t="s">
        <v>1879</v>
      </c>
      <c r="B1532" s="4" t="s">
        <v>593</v>
      </c>
      <c r="C1532" s="4" t="s">
        <v>51</v>
      </c>
      <c r="D1532" s="4" t="s">
        <v>117</v>
      </c>
      <c r="E1532" s="4">
        <v>76</v>
      </c>
      <c r="F1532" s="5">
        <v>24.8</v>
      </c>
      <c r="G1532" s="5">
        <v>12.5</v>
      </c>
      <c r="H1532" s="6">
        <v>70340</v>
      </c>
      <c r="I1532" s="4">
        <v>5</v>
      </c>
      <c r="J1532" s="4">
        <v>2</v>
      </c>
      <c r="K1532" s="4">
        <v>0</v>
      </c>
      <c r="L1532" s="4">
        <v>22</v>
      </c>
      <c r="M1532" s="4">
        <v>2</v>
      </c>
      <c r="N1532" s="5">
        <v>14.1</v>
      </c>
      <c r="O1532" s="7">
        <f t="shared" si="184"/>
        <v>5</v>
      </c>
      <c r="P1532" s="7">
        <f t="shared" si="185"/>
        <v>5</v>
      </c>
      <c r="Q1532" s="7">
        <f t="shared" si="186"/>
        <v>5</v>
      </c>
      <c r="R1532" s="7">
        <f t="shared" si="187"/>
        <v>15</v>
      </c>
      <c r="S1532" s="8">
        <f t="shared" si="188"/>
        <v>150.5</v>
      </c>
      <c r="T1532" s="7" t="str">
        <f t="shared" si="189"/>
        <v>A - Top-Kunde</v>
      </c>
      <c r="U1532" s="4">
        <f>ROUND(((E1532-Hilfswerte!$B$20)/Hilfswerte!$B$21)+((F1532-Hilfswerte!$B$22)/Hilfswerte!$B$23)+((G1532-Hilfswerte!$B$24)/Hilfswerte!$B$25)+0.1*INDEX(Hilfswerte!$B$4:$B$15,MATCH(C1532,Hilfswerte!$A$4:$A$15,0)),2)</f>
        <v>0.47</v>
      </c>
      <c r="V1532" s="4">
        <f>ROUND(SQRT((((E1532-Hilfswerte!$B$20)/Hilfswerte!$B$21)-Hilfswerte!$B$28)^2+(((F1532-Hilfswerte!$B$22)/Hilfswerte!$B$23)-Hilfswerte!$B$29)^2+(((G1532-Hilfswerte!$B$24)/Hilfswerte!$B$25)-Hilfswerte!$B$30)^2),3)</f>
        <v>0.498</v>
      </c>
      <c r="W1532" s="4">
        <f>ROUND(E1532*Hilfswerte!$B$31,0)</f>
        <v>15622</v>
      </c>
      <c r="X1532" s="4">
        <f t="shared" si="190"/>
        <v>0</v>
      </c>
      <c r="Y1532" s="4" t="str">
        <f>IF(T1532="A - Top-Kunde","bereits Top-Kunde",IF(AND(V1532&lt;=Hilfswerte!$B$34,H1532&lt;0.5*W1532),"Hoch",IF(AND(V1532&lt;=Hilfswerte!$B$35,H1532&lt;0.7*W1532),"Mittel","Niedrig")))</f>
        <v>bereits Top-Kunde</v>
      </c>
      <c r="Z1532" s="4">
        <f t="shared" si="191"/>
        <v>4.5</v>
      </c>
      <c r="AA1532" s="4" t="str">
        <f>IF(J1532&gt;365,"Bereits abgewandert (Segment D)",IF(Z1532&gt;=Hilfswerte!$B$38,"Rot - akut gefaehrdet",IF(Z1532&gt;=Hilfswerte!$B$39,"Gelb - beobachten","Gruen - stabil")))</f>
        <v>Gruen - stabil</v>
      </c>
    </row>
    <row r="1533" spans="1:27" ht="15" customHeight="1" x14ac:dyDescent="0.25">
      <c r="A1533" s="4" t="s">
        <v>1880</v>
      </c>
      <c r="B1533" s="4" t="s">
        <v>346</v>
      </c>
      <c r="C1533" s="4" t="s">
        <v>55</v>
      </c>
      <c r="D1533" s="4" t="s">
        <v>48</v>
      </c>
      <c r="E1533" s="4">
        <v>401</v>
      </c>
      <c r="F1533" s="5">
        <v>63.7</v>
      </c>
      <c r="G1533" s="5">
        <v>12.6</v>
      </c>
      <c r="H1533" s="6">
        <v>23260</v>
      </c>
      <c r="I1533" s="4">
        <v>4</v>
      </c>
      <c r="J1533" s="4">
        <v>43</v>
      </c>
      <c r="K1533" s="4">
        <v>0</v>
      </c>
      <c r="L1533" s="4">
        <v>9</v>
      </c>
      <c r="M1533" s="4">
        <v>1</v>
      </c>
      <c r="N1533" s="5">
        <v>-0.2</v>
      </c>
      <c r="O1533" s="7">
        <f t="shared" si="184"/>
        <v>4</v>
      </c>
      <c r="P1533" s="7">
        <f t="shared" si="185"/>
        <v>4</v>
      </c>
      <c r="Q1533" s="7">
        <f t="shared" si="186"/>
        <v>5</v>
      </c>
      <c r="R1533" s="7">
        <f t="shared" si="187"/>
        <v>13</v>
      </c>
      <c r="S1533" s="8">
        <f t="shared" si="188"/>
        <v>127.2</v>
      </c>
      <c r="T1533" s="7" t="str">
        <f t="shared" si="189"/>
        <v>A - Top-Kunde</v>
      </c>
      <c r="U1533" s="4">
        <f>ROUND(((E1533-Hilfswerte!$B$20)/Hilfswerte!$B$21)+((F1533-Hilfswerte!$B$22)/Hilfswerte!$B$23)+((G1533-Hilfswerte!$B$24)/Hilfswerte!$B$25)+0.1*INDEX(Hilfswerte!$B$4:$B$15,MATCH(C1533,Hilfswerte!$A$4:$A$15,0)),2)</f>
        <v>2.52</v>
      </c>
      <c r="V1533" s="4">
        <f>ROUND(SQRT((((E1533-Hilfswerte!$B$20)/Hilfswerte!$B$21)-Hilfswerte!$B$28)^2+(((F1533-Hilfswerte!$B$22)/Hilfswerte!$B$23)-Hilfswerte!$B$29)^2+(((G1533-Hilfswerte!$B$24)/Hilfswerte!$B$25)-Hilfswerte!$B$30)^2),3)</f>
        <v>1.1259999999999999</v>
      </c>
      <c r="W1533" s="4">
        <f>ROUND(E1533*Hilfswerte!$B$31,0)</f>
        <v>82424</v>
      </c>
      <c r="X1533" s="4">
        <f t="shared" si="190"/>
        <v>59164</v>
      </c>
      <c r="Y1533" s="4" t="str">
        <f>IF(T1533="A - Top-Kunde","bereits Top-Kunde",IF(AND(V1533&lt;=Hilfswerte!$B$34,H1533&lt;0.5*W1533),"Hoch",IF(AND(V1533&lt;=Hilfswerte!$B$35,H1533&lt;0.7*W1533),"Mittel","Niedrig")))</f>
        <v>bereits Top-Kunde</v>
      </c>
      <c r="Z1533" s="4">
        <f t="shared" si="191"/>
        <v>4</v>
      </c>
      <c r="AA1533" s="4" t="str">
        <f>IF(J1533&gt;365,"Bereits abgewandert (Segment D)",IF(Z1533&gt;=Hilfswerte!$B$38,"Rot - akut gefaehrdet",IF(Z1533&gt;=Hilfswerte!$B$39,"Gelb - beobachten","Gruen - stabil")))</f>
        <v>Gruen - stabil</v>
      </c>
    </row>
    <row r="1534" spans="1:27" ht="15" customHeight="1" x14ac:dyDescent="0.25">
      <c r="A1534" s="4" t="s">
        <v>1881</v>
      </c>
      <c r="B1534" s="4" t="s">
        <v>758</v>
      </c>
      <c r="C1534" s="4" t="s">
        <v>33</v>
      </c>
      <c r="D1534" s="4" t="s">
        <v>117</v>
      </c>
      <c r="E1534" s="4">
        <v>65</v>
      </c>
      <c r="F1534" s="5">
        <v>14.3</v>
      </c>
      <c r="G1534" s="5">
        <v>7.8</v>
      </c>
      <c r="H1534" s="6">
        <v>4700</v>
      </c>
      <c r="I1534" s="4">
        <v>6</v>
      </c>
      <c r="J1534" s="4">
        <v>6</v>
      </c>
      <c r="K1534" s="4">
        <v>2</v>
      </c>
      <c r="L1534" s="4">
        <v>3</v>
      </c>
      <c r="M1534" s="4">
        <v>2</v>
      </c>
      <c r="N1534" s="5">
        <v>25</v>
      </c>
      <c r="O1534" s="7">
        <f t="shared" si="184"/>
        <v>5</v>
      </c>
      <c r="P1534" s="7">
        <f t="shared" si="185"/>
        <v>5</v>
      </c>
      <c r="Q1534" s="7">
        <f t="shared" si="186"/>
        <v>4</v>
      </c>
      <c r="R1534" s="7">
        <f t="shared" si="187"/>
        <v>14</v>
      </c>
      <c r="S1534" s="8">
        <f t="shared" si="188"/>
        <v>139.6</v>
      </c>
      <c r="T1534" s="7" t="str">
        <f t="shared" si="189"/>
        <v>A - Top-Kunde</v>
      </c>
      <c r="U1534" s="4">
        <f>ROUND(((E1534-Hilfswerte!$B$20)/Hilfswerte!$B$21)+((F1534-Hilfswerte!$B$22)/Hilfswerte!$B$23)+((G1534-Hilfswerte!$B$24)/Hilfswerte!$B$25)+0.1*INDEX(Hilfswerte!$B$4:$B$15,MATCH(C1534,Hilfswerte!$A$4:$A$15,0)),2)</f>
        <v>-0.84</v>
      </c>
      <c r="V1534" s="4">
        <f>ROUND(SQRT((((E1534-Hilfswerte!$B$20)/Hilfswerte!$B$21)-Hilfswerte!$B$28)^2+(((F1534-Hilfswerte!$B$22)/Hilfswerte!$B$23)-Hilfswerte!$B$29)^2+(((G1534-Hilfswerte!$B$24)/Hilfswerte!$B$25)-Hilfswerte!$B$30)^2),3)</f>
        <v>0.81399999999999995</v>
      </c>
      <c r="W1534" s="4">
        <f>ROUND(E1534*Hilfswerte!$B$31,0)</f>
        <v>13360</v>
      </c>
      <c r="X1534" s="4">
        <f t="shared" si="190"/>
        <v>8660</v>
      </c>
      <c r="Y1534" s="4" t="str">
        <f>IF(T1534="A - Top-Kunde","bereits Top-Kunde",IF(AND(V1534&lt;=Hilfswerte!$B$34,H1534&lt;0.5*W1534),"Hoch",IF(AND(V1534&lt;=Hilfswerte!$B$35,H1534&lt;0.7*W1534),"Mittel","Niedrig")))</f>
        <v>bereits Top-Kunde</v>
      </c>
      <c r="Z1534" s="4">
        <f t="shared" si="191"/>
        <v>6.9</v>
      </c>
      <c r="AA1534" s="4" t="str">
        <f>IF(J1534&gt;365,"Bereits abgewandert (Segment D)",IF(Z1534&gt;=Hilfswerte!$B$38,"Rot - akut gefaehrdet",IF(Z1534&gt;=Hilfswerte!$B$39,"Gelb - beobachten","Gruen - stabil")))</f>
        <v>Gruen - stabil</v>
      </c>
    </row>
    <row r="1535" spans="1:27" ht="15" customHeight="1" x14ac:dyDescent="0.25">
      <c r="A1535" s="4" t="s">
        <v>1882</v>
      </c>
      <c r="B1535" s="4" t="s">
        <v>363</v>
      </c>
      <c r="C1535" s="4" t="s">
        <v>38</v>
      </c>
      <c r="D1535" s="4" t="s">
        <v>30</v>
      </c>
      <c r="E1535" s="4">
        <v>48</v>
      </c>
      <c r="F1535" s="5">
        <v>10.9</v>
      </c>
      <c r="G1535" s="5">
        <v>19.899999999999999</v>
      </c>
      <c r="H1535" s="6">
        <v>8780</v>
      </c>
      <c r="I1535" s="4">
        <v>2</v>
      </c>
      <c r="J1535" s="4">
        <v>365</v>
      </c>
      <c r="K1535" s="4">
        <v>2</v>
      </c>
      <c r="L1535" s="4">
        <v>21</v>
      </c>
      <c r="M1535" s="4">
        <v>6</v>
      </c>
      <c r="N1535" s="5">
        <v>-22.7</v>
      </c>
      <c r="O1535" s="7">
        <f t="shared" si="184"/>
        <v>2</v>
      </c>
      <c r="P1535" s="7">
        <f t="shared" si="185"/>
        <v>2</v>
      </c>
      <c r="Q1535" s="7">
        <f t="shared" si="186"/>
        <v>5</v>
      </c>
      <c r="R1535" s="7">
        <f t="shared" si="187"/>
        <v>9</v>
      </c>
      <c r="S1535" s="8">
        <f t="shared" si="188"/>
        <v>60.4</v>
      </c>
      <c r="T1535" s="7" t="str">
        <f t="shared" si="189"/>
        <v>C - Entwicklungspotenzial</v>
      </c>
      <c r="U1535" s="4">
        <f>ROUND(((E1535-Hilfswerte!$B$20)/Hilfswerte!$B$21)+((F1535-Hilfswerte!$B$22)/Hilfswerte!$B$23)+((G1535-Hilfswerte!$B$24)/Hilfswerte!$B$25)+0.1*INDEX(Hilfswerte!$B$4:$B$15,MATCH(C1535,Hilfswerte!$A$4:$A$15,0)),2)</f>
        <v>1.26</v>
      </c>
      <c r="V1535" s="4">
        <f>ROUND(SQRT((((E1535-Hilfswerte!$B$20)/Hilfswerte!$B$21)-Hilfswerte!$B$28)^2+(((F1535-Hilfswerte!$B$22)/Hilfswerte!$B$23)-Hilfswerte!$B$29)^2+(((G1535-Hilfswerte!$B$24)/Hilfswerte!$B$25)-Hilfswerte!$B$30)^2),3)</f>
        <v>1.548</v>
      </c>
      <c r="W1535" s="4">
        <f>ROUND(E1535*Hilfswerte!$B$31,0)</f>
        <v>9866</v>
      </c>
      <c r="X1535" s="4">
        <f t="shared" si="190"/>
        <v>1086</v>
      </c>
      <c r="Y1535" s="4" t="str">
        <f>IF(T1535="A - Top-Kunde","bereits Top-Kunde",IF(AND(V1535&lt;=Hilfswerte!$B$34,H1535&lt;0.5*W1535),"Hoch",IF(AND(V1535&lt;=Hilfswerte!$B$35,H1535&lt;0.7*W1535),"Mittel","Niedrig")))</f>
        <v>Niedrig</v>
      </c>
      <c r="Z1535" s="4">
        <f t="shared" si="191"/>
        <v>37.5</v>
      </c>
      <c r="AA1535" s="4" t="str">
        <f>IF(J1535&gt;365,"Bereits abgewandert (Segment D)",IF(Z1535&gt;=Hilfswerte!$B$38,"Rot - akut gefaehrdet",IF(Z1535&gt;=Hilfswerte!$B$39,"Gelb - beobachten","Gruen - stabil")))</f>
        <v>Rot - akut gefaehrdet</v>
      </c>
    </row>
    <row r="1536" spans="1:27" ht="15" customHeight="1" x14ac:dyDescent="0.25">
      <c r="A1536" s="4" t="s">
        <v>1883</v>
      </c>
      <c r="B1536" s="4" t="s">
        <v>267</v>
      </c>
      <c r="C1536" s="4" t="s">
        <v>55</v>
      </c>
      <c r="D1536" s="4" t="s">
        <v>93</v>
      </c>
      <c r="E1536" s="4">
        <v>23</v>
      </c>
      <c r="F1536" s="5">
        <v>3.5</v>
      </c>
      <c r="G1536" s="5">
        <v>8.1999999999999993</v>
      </c>
      <c r="H1536" s="6">
        <v>1060</v>
      </c>
      <c r="I1536" s="4">
        <v>3</v>
      </c>
      <c r="J1536" s="4">
        <v>117</v>
      </c>
      <c r="K1536" s="4">
        <v>0</v>
      </c>
      <c r="L1536" s="4">
        <v>22</v>
      </c>
      <c r="M1536" s="4">
        <v>4</v>
      </c>
      <c r="N1536" s="5">
        <v>-34.9</v>
      </c>
      <c r="O1536" s="7">
        <f t="shared" si="184"/>
        <v>3</v>
      </c>
      <c r="P1536" s="7">
        <f t="shared" si="185"/>
        <v>3</v>
      </c>
      <c r="Q1536" s="7">
        <f t="shared" si="186"/>
        <v>3</v>
      </c>
      <c r="R1536" s="7">
        <f t="shared" si="187"/>
        <v>9</v>
      </c>
      <c r="S1536" s="8">
        <f t="shared" si="188"/>
        <v>66</v>
      </c>
      <c r="T1536" s="7" t="str">
        <f t="shared" si="189"/>
        <v>C - Entwicklungspotenzial</v>
      </c>
      <c r="U1536" s="4">
        <f>ROUND(((E1536-Hilfswerte!$B$20)/Hilfswerte!$B$21)+((F1536-Hilfswerte!$B$22)/Hilfswerte!$B$23)+((G1536-Hilfswerte!$B$24)/Hilfswerte!$B$25)+0.1*INDEX(Hilfswerte!$B$4:$B$15,MATCH(C1536,Hilfswerte!$A$4:$A$15,0)),2)</f>
        <v>-0.88</v>
      </c>
      <c r="V1536" s="4">
        <f>ROUND(SQRT((((E1536-Hilfswerte!$B$20)/Hilfswerte!$B$21)-Hilfswerte!$B$28)^2+(((F1536-Hilfswerte!$B$22)/Hilfswerte!$B$23)-Hilfswerte!$B$29)^2+(((G1536-Hilfswerte!$B$24)/Hilfswerte!$B$25)-Hilfswerte!$B$30)^2),3)</f>
        <v>0.99399999999999999</v>
      </c>
      <c r="W1536" s="4">
        <f>ROUND(E1536*Hilfswerte!$B$31,0)</f>
        <v>4728</v>
      </c>
      <c r="X1536" s="4">
        <f t="shared" si="190"/>
        <v>3668</v>
      </c>
      <c r="Y1536" s="4" t="str">
        <f>IF(T1536="A - Top-Kunde","bereits Top-Kunde",IF(AND(V1536&lt;=Hilfswerte!$B$34,H1536&lt;0.5*W1536),"Hoch",IF(AND(V1536&lt;=Hilfswerte!$B$35,H1536&lt;0.7*W1536),"Mittel","Niedrig")))</f>
        <v>Mittel</v>
      </c>
      <c r="Z1536" s="4">
        <f t="shared" si="191"/>
        <v>24.2</v>
      </c>
      <c r="AA1536" s="4" t="str">
        <f>IF(J1536&gt;365,"Bereits abgewandert (Segment D)",IF(Z1536&gt;=Hilfswerte!$B$38,"Rot - akut gefaehrdet",IF(Z1536&gt;=Hilfswerte!$B$39,"Gelb - beobachten","Gruen - stabil")))</f>
        <v>Rot - akut gefaehrdet</v>
      </c>
    </row>
    <row r="1537" spans="1:27" ht="15" customHeight="1" x14ac:dyDescent="0.25">
      <c r="A1537" s="4" t="s">
        <v>1884</v>
      </c>
      <c r="B1537" s="4" t="s">
        <v>114</v>
      </c>
      <c r="C1537" s="4" t="s">
        <v>55</v>
      </c>
      <c r="D1537" s="4" t="s">
        <v>30</v>
      </c>
      <c r="E1537" s="4">
        <v>55</v>
      </c>
      <c r="F1537" s="5">
        <v>17</v>
      </c>
      <c r="G1537" s="5">
        <v>7.3</v>
      </c>
      <c r="H1537" s="6">
        <v>770</v>
      </c>
      <c r="I1537" s="4">
        <v>3</v>
      </c>
      <c r="J1537" s="4">
        <v>66</v>
      </c>
      <c r="K1537" s="4">
        <v>1</v>
      </c>
      <c r="L1537" s="4">
        <v>14</v>
      </c>
      <c r="M1537" s="4">
        <v>5</v>
      </c>
      <c r="N1537" s="5">
        <v>17.5</v>
      </c>
      <c r="O1537" s="7">
        <f t="shared" si="184"/>
        <v>4</v>
      </c>
      <c r="P1537" s="7">
        <f t="shared" si="185"/>
        <v>3</v>
      </c>
      <c r="Q1537" s="7">
        <f t="shared" si="186"/>
        <v>2</v>
      </c>
      <c r="R1537" s="7">
        <f t="shared" si="187"/>
        <v>9</v>
      </c>
      <c r="S1537" s="8">
        <f t="shared" si="188"/>
        <v>88.6</v>
      </c>
      <c r="T1537" s="7" t="str">
        <f t="shared" si="189"/>
        <v>C - Entwicklungspotenzial</v>
      </c>
      <c r="U1537" s="4">
        <f>ROUND(((E1537-Hilfswerte!$B$20)/Hilfswerte!$B$21)+((F1537-Hilfswerte!$B$22)/Hilfswerte!$B$23)+((G1537-Hilfswerte!$B$24)/Hilfswerte!$B$25)+0.1*INDEX(Hilfswerte!$B$4:$B$15,MATCH(C1537,Hilfswerte!$A$4:$A$15,0)),2)</f>
        <v>-0.64</v>
      </c>
      <c r="V1537" s="4">
        <f>ROUND(SQRT((((E1537-Hilfswerte!$B$20)/Hilfswerte!$B$21)-Hilfswerte!$B$28)^2+(((F1537-Hilfswerte!$B$22)/Hilfswerte!$B$23)-Hilfswerte!$B$29)^2+(((G1537-Hilfswerte!$B$24)/Hilfswerte!$B$25)-Hilfswerte!$B$30)^2),3)</f>
        <v>0.86899999999999999</v>
      </c>
      <c r="W1537" s="4">
        <f>ROUND(E1537*Hilfswerte!$B$31,0)</f>
        <v>11305</v>
      </c>
      <c r="X1537" s="4">
        <f t="shared" si="190"/>
        <v>10535</v>
      </c>
      <c r="Y1537" s="4" t="str">
        <f>IF(T1537="A - Top-Kunde","bereits Top-Kunde",IF(AND(V1537&lt;=Hilfswerte!$B$34,H1537&lt;0.5*W1537),"Hoch",IF(AND(V1537&lt;=Hilfswerte!$B$35,H1537&lt;0.7*W1537),"Mittel","Niedrig")))</f>
        <v>Mittel</v>
      </c>
      <c r="Z1537" s="4">
        <f t="shared" si="191"/>
        <v>9.1</v>
      </c>
      <c r="AA1537" s="4" t="str">
        <f>IF(J1537&gt;365,"Bereits abgewandert (Segment D)",IF(Z1537&gt;=Hilfswerte!$B$38,"Rot - akut gefaehrdet",IF(Z1537&gt;=Hilfswerte!$B$39,"Gelb - beobachten","Gruen - stabil")))</f>
        <v>Gruen - stabil</v>
      </c>
    </row>
    <row r="1538" spans="1:27" ht="15" customHeight="1" x14ac:dyDescent="0.25">
      <c r="A1538" s="4" t="s">
        <v>1885</v>
      </c>
      <c r="B1538" s="4" t="s">
        <v>970</v>
      </c>
      <c r="C1538" s="4" t="s">
        <v>89</v>
      </c>
      <c r="D1538" s="4" t="s">
        <v>117</v>
      </c>
      <c r="E1538" s="4">
        <v>150</v>
      </c>
      <c r="F1538" s="5">
        <v>28.9</v>
      </c>
      <c r="G1538" s="5">
        <v>15.2</v>
      </c>
      <c r="H1538" s="6">
        <v>0</v>
      </c>
      <c r="I1538" s="4">
        <v>0</v>
      </c>
      <c r="J1538" s="4">
        <v>882</v>
      </c>
      <c r="K1538" s="4">
        <v>0</v>
      </c>
      <c r="L1538" s="4">
        <v>9</v>
      </c>
      <c r="M1538" s="4">
        <v>0</v>
      </c>
      <c r="N1538" s="5">
        <v>-32.5</v>
      </c>
      <c r="O1538" s="7">
        <f t="shared" ref="O1538:O1601" si="192">IF(J1538&gt;365,1,IF(J1538&lt;=30,5,IF(J1538&lt;=90,4,IF(J1538&lt;=180,3,2))))</f>
        <v>1</v>
      </c>
      <c r="P1538" s="7">
        <f t="shared" ref="P1538:P1601" si="193">IF(I1538&gt;=5,5,IF(I1538&gt;=4,4,IF(I1538&gt;=3,3,IF(I1538&gt;=2,2,1))))</f>
        <v>1</v>
      </c>
      <c r="Q1538" s="7">
        <f t="shared" ref="Q1538:Q1601" si="194">IF(H1538&gt;=7500,5,IF(H1538&gt;=2500,4,IF(H1538&gt;=1000,3,IF(H1538&gt;=1,2,1))))</f>
        <v>1</v>
      </c>
      <c r="R1538" s="7">
        <f t="shared" ref="R1538:R1601" si="195">O1538+P1538+Q1538</f>
        <v>3</v>
      </c>
      <c r="S1538" s="8">
        <f t="shared" ref="S1538:S1601" si="196">ROUND(10*R1538+0.5*N1538-6*K1538-0.3*MAX(0,L1538),1)</f>
        <v>11.1</v>
      </c>
      <c r="T1538" s="7" t="str">
        <f t="shared" ref="T1538:T1601" si="197">IF(J1538&gt;365,"D - Abwanderungsrisiko",IF(S1538&gt;=125,"A - Top-Kunde",IF(S1538&gt;=105,"B - Kernkunde","C - Entwicklungspotenzial")))</f>
        <v>D - Abwanderungsrisiko</v>
      </c>
      <c r="U1538" s="4">
        <f>ROUND(((E1538-Hilfswerte!$B$20)/Hilfswerte!$B$21)+((F1538-Hilfswerte!$B$22)/Hilfswerte!$B$23)+((G1538-Hilfswerte!$B$24)/Hilfswerte!$B$25)+0.1*INDEX(Hilfswerte!$B$4:$B$15,MATCH(C1538,Hilfswerte!$A$4:$A$15,0)),2)</f>
        <v>1.23</v>
      </c>
      <c r="V1538" s="4">
        <f>ROUND(SQRT((((E1538-Hilfswerte!$B$20)/Hilfswerte!$B$21)-Hilfswerte!$B$28)^2+(((F1538-Hilfswerte!$B$22)/Hilfswerte!$B$23)-Hilfswerte!$B$29)^2+(((G1538-Hilfswerte!$B$24)/Hilfswerte!$B$25)-Hilfswerte!$B$30)^2),3)</f>
        <v>0.65700000000000003</v>
      </c>
      <c r="W1538" s="4">
        <f>ROUND(E1538*Hilfswerte!$B$31,0)</f>
        <v>30832</v>
      </c>
      <c r="X1538" s="4">
        <f t="shared" ref="X1538:X1601" si="198">MAX(0,W1538-H1538)</f>
        <v>30832</v>
      </c>
      <c r="Y1538" s="4" t="str">
        <f>IF(T1538="A - Top-Kunde","bereits Top-Kunde",IF(AND(V1538&lt;=Hilfswerte!$B$34,H1538&lt;0.5*W1538),"Hoch",IF(AND(V1538&lt;=Hilfswerte!$B$35,H1538&lt;0.7*W1538),"Mittel","Niedrig")))</f>
        <v>Hoch</v>
      </c>
      <c r="Z1538" s="4">
        <f t="shared" ref="Z1538:Z1601" si="199">ROUND(0.4*MAX(0,-N1538)+3*K1538+0.2*MAX(0,L1538)+0.05*J1538,1)</f>
        <v>58.9</v>
      </c>
      <c r="AA1538" s="4" t="str">
        <f>IF(J1538&gt;365,"Bereits abgewandert (Segment D)",IF(Z1538&gt;=Hilfswerte!$B$38,"Rot - akut gefaehrdet",IF(Z1538&gt;=Hilfswerte!$B$39,"Gelb - beobachten","Gruen - stabil")))</f>
        <v>Bereits abgewandert (Segment D)</v>
      </c>
    </row>
    <row r="1539" spans="1:27" ht="15" customHeight="1" x14ac:dyDescent="0.25">
      <c r="A1539" s="4" t="s">
        <v>1886</v>
      </c>
      <c r="B1539" s="4" t="s">
        <v>467</v>
      </c>
      <c r="C1539" s="4" t="s">
        <v>29</v>
      </c>
      <c r="D1539" s="4" t="s">
        <v>30</v>
      </c>
      <c r="E1539" s="4">
        <v>28</v>
      </c>
      <c r="F1539" s="5">
        <v>4.3</v>
      </c>
      <c r="G1539" s="5">
        <v>2</v>
      </c>
      <c r="H1539" s="6">
        <v>6300</v>
      </c>
      <c r="I1539" s="4">
        <v>5</v>
      </c>
      <c r="J1539" s="4">
        <v>12</v>
      </c>
      <c r="K1539" s="4">
        <v>0</v>
      </c>
      <c r="L1539" s="4">
        <v>11</v>
      </c>
      <c r="M1539" s="4">
        <v>4</v>
      </c>
      <c r="N1539" s="5">
        <v>-18</v>
      </c>
      <c r="O1539" s="7">
        <f t="shared" si="192"/>
        <v>5</v>
      </c>
      <c r="P1539" s="7">
        <f t="shared" si="193"/>
        <v>5</v>
      </c>
      <c r="Q1539" s="7">
        <f t="shared" si="194"/>
        <v>4</v>
      </c>
      <c r="R1539" s="7">
        <f t="shared" si="195"/>
        <v>14</v>
      </c>
      <c r="S1539" s="8">
        <f t="shared" si="196"/>
        <v>127.7</v>
      </c>
      <c r="T1539" s="7" t="str">
        <f t="shared" si="197"/>
        <v>A - Top-Kunde</v>
      </c>
      <c r="U1539" s="4">
        <f>ROUND(((E1539-Hilfswerte!$B$20)/Hilfswerte!$B$21)+((F1539-Hilfswerte!$B$22)/Hilfswerte!$B$23)+((G1539-Hilfswerte!$B$24)/Hilfswerte!$B$25)+0.1*INDEX(Hilfswerte!$B$4:$B$15,MATCH(C1539,Hilfswerte!$A$4:$A$15,0)),2)</f>
        <v>-1.86</v>
      </c>
      <c r="V1539" s="4">
        <f>ROUND(SQRT((((E1539-Hilfswerte!$B$20)/Hilfswerte!$B$21)-Hilfswerte!$B$28)^2+(((F1539-Hilfswerte!$B$22)/Hilfswerte!$B$23)-Hilfswerte!$B$29)^2+(((G1539-Hilfswerte!$B$24)/Hilfswerte!$B$25)-Hilfswerte!$B$30)^2),3)</f>
        <v>1.69</v>
      </c>
      <c r="W1539" s="4">
        <f>ROUND(E1539*Hilfswerte!$B$31,0)</f>
        <v>5755</v>
      </c>
      <c r="X1539" s="4">
        <f t="shared" si="198"/>
        <v>0</v>
      </c>
      <c r="Y1539" s="4" t="str">
        <f>IF(T1539="A - Top-Kunde","bereits Top-Kunde",IF(AND(V1539&lt;=Hilfswerte!$B$34,H1539&lt;0.5*W1539),"Hoch",IF(AND(V1539&lt;=Hilfswerte!$B$35,H1539&lt;0.7*W1539),"Mittel","Niedrig")))</f>
        <v>bereits Top-Kunde</v>
      </c>
      <c r="Z1539" s="4">
        <f t="shared" si="199"/>
        <v>10</v>
      </c>
      <c r="AA1539" s="4" t="str">
        <f>IF(J1539&gt;365,"Bereits abgewandert (Segment D)",IF(Z1539&gt;=Hilfswerte!$B$38,"Rot - akut gefaehrdet",IF(Z1539&gt;=Hilfswerte!$B$39,"Gelb - beobachten","Gruen - stabil")))</f>
        <v>Gruen - stabil</v>
      </c>
    </row>
    <row r="1540" spans="1:27" ht="15" customHeight="1" x14ac:dyDescent="0.25">
      <c r="A1540" s="4" t="s">
        <v>1887</v>
      </c>
      <c r="B1540" s="4" t="s">
        <v>481</v>
      </c>
      <c r="C1540" s="4" t="s">
        <v>59</v>
      </c>
      <c r="D1540" s="4" t="s">
        <v>30</v>
      </c>
      <c r="E1540" s="4">
        <v>5</v>
      </c>
      <c r="F1540" s="5">
        <v>1.2</v>
      </c>
      <c r="G1540" s="5">
        <v>21.9</v>
      </c>
      <c r="H1540" s="6">
        <v>0</v>
      </c>
      <c r="I1540" s="4">
        <v>0</v>
      </c>
      <c r="J1540" s="4">
        <v>852</v>
      </c>
      <c r="K1540" s="4">
        <v>0</v>
      </c>
      <c r="L1540" s="4">
        <v>9</v>
      </c>
      <c r="M1540" s="4">
        <v>0</v>
      </c>
      <c r="N1540" s="5">
        <v>-77.2</v>
      </c>
      <c r="O1540" s="7">
        <f t="shared" si="192"/>
        <v>1</v>
      </c>
      <c r="P1540" s="7">
        <f t="shared" si="193"/>
        <v>1</v>
      </c>
      <c r="Q1540" s="7">
        <f t="shared" si="194"/>
        <v>1</v>
      </c>
      <c r="R1540" s="7">
        <f t="shared" si="195"/>
        <v>3</v>
      </c>
      <c r="S1540" s="8">
        <f t="shared" si="196"/>
        <v>-11.3</v>
      </c>
      <c r="T1540" s="7" t="str">
        <f t="shared" si="197"/>
        <v>D - Abwanderungsrisiko</v>
      </c>
      <c r="U1540" s="4">
        <f>ROUND(((E1540-Hilfswerte!$B$20)/Hilfswerte!$B$21)+((F1540-Hilfswerte!$B$22)/Hilfswerte!$B$23)+((G1540-Hilfswerte!$B$24)/Hilfswerte!$B$25)+0.1*INDEX(Hilfswerte!$B$4:$B$15,MATCH(C1540,Hilfswerte!$A$4:$A$15,0)),2)</f>
        <v>0.81</v>
      </c>
      <c r="V1540" s="4">
        <f>ROUND(SQRT((((E1540-Hilfswerte!$B$20)/Hilfswerte!$B$21)-Hilfswerte!$B$28)^2+(((F1540-Hilfswerte!$B$22)/Hilfswerte!$B$23)-Hilfswerte!$B$29)^2+(((G1540-Hilfswerte!$B$24)/Hilfswerte!$B$25)-Hilfswerte!$B$30)^2),3)</f>
        <v>1.948</v>
      </c>
      <c r="W1540" s="4">
        <f>ROUND(E1540*Hilfswerte!$B$31,0)</f>
        <v>1028</v>
      </c>
      <c r="X1540" s="4">
        <f t="shared" si="198"/>
        <v>1028</v>
      </c>
      <c r="Y1540" s="4" t="str">
        <f>IF(T1540="A - Top-Kunde","bereits Top-Kunde",IF(AND(V1540&lt;=Hilfswerte!$B$34,H1540&lt;0.5*W1540),"Hoch",IF(AND(V1540&lt;=Hilfswerte!$B$35,H1540&lt;0.7*W1540),"Mittel","Niedrig")))</f>
        <v>Niedrig</v>
      </c>
      <c r="Z1540" s="4">
        <f t="shared" si="199"/>
        <v>75.3</v>
      </c>
      <c r="AA1540" s="4" t="str">
        <f>IF(J1540&gt;365,"Bereits abgewandert (Segment D)",IF(Z1540&gt;=Hilfswerte!$B$38,"Rot - akut gefaehrdet",IF(Z1540&gt;=Hilfswerte!$B$39,"Gelb - beobachten","Gruen - stabil")))</f>
        <v>Bereits abgewandert (Segment D)</v>
      </c>
    </row>
    <row r="1541" spans="1:27" ht="15" customHeight="1" x14ac:dyDescent="0.25">
      <c r="A1541" s="4" t="s">
        <v>1888</v>
      </c>
      <c r="B1541" s="4" t="s">
        <v>321</v>
      </c>
      <c r="C1541" s="4" t="s">
        <v>47</v>
      </c>
      <c r="D1541" s="4" t="s">
        <v>30</v>
      </c>
      <c r="E1541" s="4">
        <v>15</v>
      </c>
      <c r="F1541" s="5">
        <v>2.7</v>
      </c>
      <c r="G1541" s="5">
        <v>16.600000000000001</v>
      </c>
      <c r="H1541" s="6">
        <v>0</v>
      </c>
      <c r="I1541" s="4">
        <v>0</v>
      </c>
      <c r="J1541" s="4">
        <v>523</v>
      </c>
      <c r="K1541" s="4">
        <v>0</v>
      </c>
      <c r="L1541" s="4">
        <v>23</v>
      </c>
      <c r="M1541" s="4">
        <v>0</v>
      </c>
      <c r="N1541" s="5">
        <v>-59</v>
      </c>
      <c r="O1541" s="7">
        <f t="shared" si="192"/>
        <v>1</v>
      </c>
      <c r="P1541" s="7">
        <f t="shared" si="193"/>
        <v>1</v>
      </c>
      <c r="Q1541" s="7">
        <f t="shared" si="194"/>
        <v>1</v>
      </c>
      <c r="R1541" s="7">
        <f t="shared" si="195"/>
        <v>3</v>
      </c>
      <c r="S1541" s="8">
        <f t="shared" si="196"/>
        <v>-6.4</v>
      </c>
      <c r="T1541" s="7" t="str">
        <f t="shared" si="197"/>
        <v>D - Abwanderungsrisiko</v>
      </c>
      <c r="U1541" s="4">
        <f>ROUND(((E1541-Hilfswerte!$B$20)/Hilfswerte!$B$21)+((F1541-Hilfswerte!$B$22)/Hilfswerte!$B$23)+((G1541-Hilfswerte!$B$24)/Hilfswerte!$B$25)+0.1*INDEX(Hilfswerte!$B$4:$B$15,MATCH(C1541,Hilfswerte!$A$4:$A$15,0)),2)</f>
        <v>0.19</v>
      </c>
      <c r="V1541" s="4">
        <f>ROUND(SQRT((((E1541-Hilfswerte!$B$20)/Hilfswerte!$B$21)-Hilfswerte!$B$28)^2+(((F1541-Hilfswerte!$B$22)/Hilfswerte!$B$23)-Hilfswerte!$B$29)^2+(((G1541-Hilfswerte!$B$24)/Hilfswerte!$B$25)-Hilfswerte!$B$30)^2),3)</f>
        <v>1.2470000000000001</v>
      </c>
      <c r="W1541" s="4">
        <f>ROUND(E1541*Hilfswerte!$B$31,0)</f>
        <v>3083</v>
      </c>
      <c r="X1541" s="4">
        <f t="shared" si="198"/>
        <v>3083</v>
      </c>
      <c r="Y1541" s="4" t="str">
        <f>IF(T1541="A - Top-Kunde","bereits Top-Kunde",IF(AND(V1541&lt;=Hilfswerte!$B$34,H1541&lt;0.5*W1541),"Hoch",IF(AND(V1541&lt;=Hilfswerte!$B$35,H1541&lt;0.7*W1541),"Mittel","Niedrig")))</f>
        <v>Niedrig</v>
      </c>
      <c r="Z1541" s="4">
        <f t="shared" si="199"/>
        <v>54.4</v>
      </c>
      <c r="AA1541" s="4" t="str">
        <f>IF(J1541&gt;365,"Bereits abgewandert (Segment D)",IF(Z1541&gt;=Hilfswerte!$B$38,"Rot - akut gefaehrdet",IF(Z1541&gt;=Hilfswerte!$B$39,"Gelb - beobachten","Gruen - stabil")))</f>
        <v>Bereits abgewandert (Segment D)</v>
      </c>
    </row>
    <row r="1542" spans="1:27" ht="15" customHeight="1" x14ac:dyDescent="0.25">
      <c r="A1542" s="4" t="s">
        <v>1889</v>
      </c>
      <c r="B1542" s="4" t="s">
        <v>363</v>
      </c>
      <c r="C1542" s="4" t="s">
        <v>29</v>
      </c>
      <c r="D1542" s="4" t="s">
        <v>56</v>
      </c>
      <c r="E1542" s="4">
        <v>59</v>
      </c>
      <c r="F1542" s="5">
        <v>16.8</v>
      </c>
      <c r="G1542" s="5">
        <v>8.6999999999999993</v>
      </c>
      <c r="H1542" s="6">
        <v>4490</v>
      </c>
      <c r="I1542" s="4">
        <v>3</v>
      </c>
      <c r="J1542" s="4">
        <v>159</v>
      </c>
      <c r="K1542" s="4">
        <v>1</v>
      </c>
      <c r="L1542" s="4">
        <v>8</v>
      </c>
      <c r="M1542" s="4">
        <v>3</v>
      </c>
      <c r="N1542" s="5">
        <v>-21.2</v>
      </c>
      <c r="O1542" s="7">
        <f t="shared" si="192"/>
        <v>3</v>
      </c>
      <c r="P1542" s="7">
        <f t="shared" si="193"/>
        <v>3</v>
      </c>
      <c r="Q1542" s="7">
        <f t="shared" si="194"/>
        <v>4</v>
      </c>
      <c r="R1542" s="7">
        <f t="shared" si="195"/>
        <v>10</v>
      </c>
      <c r="S1542" s="8">
        <f t="shared" si="196"/>
        <v>81</v>
      </c>
      <c r="T1542" s="7" t="str">
        <f t="shared" si="197"/>
        <v>C - Entwicklungspotenzial</v>
      </c>
      <c r="U1542" s="4">
        <f>ROUND(((E1542-Hilfswerte!$B$20)/Hilfswerte!$B$21)+((F1542-Hilfswerte!$B$22)/Hilfswerte!$B$23)+((G1542-Hilfswerte!$B$24)/Hilfswerte!$B$25)+0.1*INDEX(Hilfswerte!$B$4:$B$15,MATCH(C1542,Hilfswerte!$A$4:$A$15,0)),2)</f>
        <v>-0.43</v>
      </c>
      <c r="V1542" s="4">
        <f>ROUND(SQRT((((E1542-Hilfswerte!$B$20)/Hilfswerte!$B$21)-Hilfswerte!$B$28)^2+(((F1542-Hilfswerte!$B$22)/Hilfswerte!$B$23)-Hilfswerte!$B$29)^2+(((G1542-Hilfswerte!$B$24)/Hilfswerte!$B$25)-Hilfswerte!$B$30)^2),3)</f>
        <v>0.71699999999999997</v>
      </c>
      <c r="W1542" s="4">
        <f>ROUND(E1542*Hilfswerte!$B$31,0)</f>
        <v>12127</v>
      </c>
      <c r="X1542" s="4">
        <f t="shared" si="198"/>
        <v>7637</v>
      </c>
      <c r="Y1542" s="4" t="str">
        <f>IF(T1542="A - Top-Kunde","bereits Top-Kunde",IF(AND(V1542&lt;=Hilfswerte!$B$34,H1542&lt;0.5*W1542),"Hoch",IF(AND(V1542&lt;=Hilfswerte!$B$35,H1542&lt;0.7*W1542),"Mittel","Niedrig")))</f>
        <v>Hoch</v>
      </c>
      <c r="Z1542" s="4">
        <f t="shared" si="199"/>
        <v>21</v>
      </c>
      <c r="AA1542" s="4" t="str">
        <f>IF(J1542&gt;365,"Bereits abgewandert (Segment D)",IF(Z1542&gt;=Hilfswerte!$B$38,"Rot - akut gefaehrdet",IF(Z1542&gt;=Hilfswerte!$B$39,"Gelb - beobachten","Gruen - stabil")))</f>
        <v>Rot - akut gefaehrdet</v>
      </c>
    </row>
    <row r="1543" spans="1:27" ht="15" customHeight="1" x14ac:dyDescent="0.25">
      <c r="A1543" s="4" t="s">
        <v>1890</v>
      </c>
      <c r="B1543" s="4" t="s">
        <v>337</v>
      </c>
      <c r="C1543" s="4" t="s">
        <v>33</v>
      </c>
      <c r="D1543" s="4" t="s">
        <v>30</v>
      </c>
      <c r="E1543" s="4">
        <v>18</v>
      </c>
      <c r="F1543" s="5">
        <v>4.7</v>
      </c>
      <c r="G1543" s="5">
        <v>16.7</v>
      </c>
      <c r="H1543" s="6">
        <v>740</v>
      </c>
      <c r="I1543" s="4">
        <v>5</v>
      </c>
      <c r="J1543" s="4">
        <v>15</v>
      </c>
      <c r="K1543" s="4">
        <v>0</v>
      </c>
      <c r="L1543" s="4">
        <v>-5</v>
      </c>
      <c r="M1543" s="4">
        <v>3</v>
      </c>
      <c r="N1543" s="5">
        <v>-1.8</v>
      </c>
      <c r="O1543" s="7">
        <f t="shared" si="192"/>
        <v>5</v>
      </c>
      <c r="P1543" s="7">
        <f t="shared" si="193"/>
        <v>5</v>
      </c>
      <c r="Q1543" s="7">
        <f t="shared" si="194"/>
        <v>2</v>
      </c>
      <c r="R1543" s="7">
        <f t="shared" si="195"/>
        <v>12</v>
      </c>
      <c r="S1543" s="8">
        <f t="shared" si="196"/>
        <v>119.1</v>
      </c>
      <c r="T1543" s="7" t="str">
        <f t="shared" si="197"/>
        <v>B - Kernkunde</v>
      </c>
      <c r="U1543" s="4">
        <f>ROUND(((E1543-Hilfswerte!$B$20)/Hilfswerte!$B$21)+((F1543-Hilfswerte!$B$22)/Hilfswerte!$B$23)+((G1543-Hilfswerte!$B$24)/Hilfswerte!$B$25)+0.1*INDEX(Hilfswerte!$B$4:$B$15,MATCH(C1543,Hilfswerte!$A$4:$A$15,0)),2)</f>
        <v>0.2</v>
      </c>
      <c r="V1543" s="4">
        <f>ROUND(SQRT((((E1543-Hilfswerte!$B$20)/Hilfswerte!$B$21)-Hilfswerte!$B$28)^2+(((F1543-Hilfswerte!$B$22)/Hilfswerte!$B$23)-Hilfswerte!$B$29)^2+(((G1543-Hilfswerte!$B$24)/Hilfswerte!$B$25)-Hilfswerte!$B$30)^2),3)</f>
        <v>1.2330000000000001</v>
      </c>
      <c r="W1543" s="4">
        <f>ROUND(E1543*Hilfswerte!$B$31,0)</f>
        <v>3700</v>
      </c>
      <c r="X1543" s="4">
        <f t="shared" si="198"/>
        <v>2960</v>
      </c>
      <c r="Y1543" s="4" t="str">
        <f>IF(T1543="A - Top-Kunde","bereits Top-Kunde",IF(AND(V1543&lt;=Hilfswerte!$B$34,H1543&lt;0.5*W1543),"Hoch",IF(AND(V1543&lt;=Hilfswerte!$B$35,H1543&lt;0.7*W1543),"Mittel","Niedrig")))</f>
        <v>Niedrig</v>
      </c>
      <c r="Z1543" s="4">
        <f t="shared" si="199"/>
        <v>1.5</v>
      </c>
      <c r="AA1543" s="4" t="str">
        <f>IF(J1543&gt;365,"Bereits abgewandert (Segment D)",IF(Z1543&gt;=Hilfswerte!$B$38,"Rot - akut gefaehrdet",IF(Z1543&gt;=Hilfswerte!$B$39,"Gelb - beobachten","Gruen - stabil")))</f>
        <v>Gruen - stabil</v>
      </c>
    </row>
    <row r="1544" spans="1:27" ht="15" customHeight="1" x14ac:dyDescent="0.25">
      <c r="A1544" s="4" t="s">
        <v>1891</v>
      </c>
      <c r="B1544" s="4" t="s">
        <v>505</v>
      </c>
      <c r="C1544" s="4" t="s">
        <v>62</v>
      </c>
      <c r="D1544" s="4" t="s">
        <v>30</v>
      </c>
      <c r="E1544" s="4">
        <v>103</v>
      </c>
      <c r="F1544" s="5">
        <v>18.3</v>
      </c>
      <c r="G1544" s="5">
        <v>15</v>
      </c>
      <c r="H1544" s="6">
        <v>5020</v>
      </c>
      <c r="I1544" s="4">
        <v>4</v>
      </c>
      <c r="J1544" s="4">
        <v>13</v>
      </c>
      <c r="K1544" s="4">
        <v>1</v>
      </c>
      <c r="L1544" s="4">
        <v>10</v>
      </c>
      <c r="M1544" s="4">
        <v>2</v>
      </c>
      <c r="N1544" s="5">
        <v>1.9</v>
      </c>
      <c r="O1544" s="7">
        <f t="shared" si="192"/>
        <v>5</v>
      </c>
      <c r="P1544" s="7">
        <f t="shared" si="193"/>
        <v>4</v>
      </c>
      <c r="Q1544" s="7">
        <f t="shared" si="194"/>
        <v>4</v>
      </c>
      <c r="R1544" s="7">
        <f t="shared" si="195"/>
        <v>13</v>
      </c>
      <c r="S1544" s="8">
        <f t="shared" si="196"/>
        <v>122</v>
      </c>
      <c r="T1544" s="7" t="str">
        <f t="shared" si="197"/>
        <v>B - Kernkunde</v>
      </c>
      <c r="U1544" s="4">
        <f>ROUND(((E1544-Hilfswerte!$B$20)/Hilfswerte!$B$21)+((F1544-Hilfswerte!$B$22)/Hilfswerte!$B$23)+((G1544-Hilfswerte!$B$24)/Hilfswerte!$B$25)+0.1*INDEX(Hilfswerte!$B$4:$B$15,MATCH(C1544,Hilfswerte!$A$4:$A$15,0)),2)</f>
        <v>0.93</v>
      </c>
      <c r="V1544" s="4">
        <f>ROUND(SQRT((((E1544-Hilfswerte!$B$20)/Hilfswerte!$B$21)-Hilfswerte!$B$28)^2+(((F1544-Hilfswerte!$B$22)/Hilfswerte!$B$23)-Hilfswerte!$B$29)^2+(((G1544-Hilfswerte!$B$24)/Hilfswerte!$B$25)-Hilfswerte!$B$30)^2),3)</f>
        <v>0.748</v>
      </c>
      <c r="W1544" s="4">
        <f>ROUND(E1544*Hilfswerte!$B$31,0)</f>
        <v>21171</v>
      </c>
      <c r="X1544" s="4">
        <f t="shared" si="198"/>
        <v>16151</v>
      </c>
      <c r="Y1544" s="4" t="str">
        <f>IF(T1544="A - Top-Kunde","bereits Top-Kunde",IF(AND(V1544&lt;=Hilfswerte!$B$34,H1544&lt;0.5*W1544),"Hoch",IF(AND(V1544&lt;=Hilfswerte!$B$35,H1544&lt;0.7*W1544),"Mittel","Niedrig")))</f>
        <v>Hoch</v>
      </c>
      <c r="Z1544" s="4">
        <f t="shared" si="199"/>
        <v>5.7</v>
      </c>
      <c r="AA1544" s="4" t="str">
        <f>IF(J1544&gt;365,"Bereits abgewandert (Segment D)",IF(Z1544&gt;=Hilfswerte!$B$38,"Rot - akut gefaehrdet",IF(Z1544&gt;=Hilfswerte!$B$39,"Gelb - beobachten","Gruen - stabil")))</f>
        <v>Gruen - stabil</v>
      </c>
    </row>
    <row r="1545" spans="1:27" ht="15" customHeight="1" x14ac:dyDescent="0.25">
      <c r="A1545" s="4" t="s">
        <v>1892</v>
      </c>
      <c r="B1545" s="4" t="s">
        <v>269</v>
      </c>
      <c r="C1545" s="4" t="s">
        <v>38</v>
      </c>
      <c r="D1545" s="4" t="s">
        <v>30</v>
      </c>
      <c r="E1545" s="4">
        <v>50</v>
      </c>
      <c r="F1545" s="5">
        <v>13.4</v>
      </c>
      <c r="G1545" s="5">
        <v>20.2</v>
      </c>
      <c r="H1545" s="6">
        <v>3370</v>
      </c>
      <c r="I1545" s="4">
        <v>1</v>
      </c>
      <c r="J1545" s="4">
        <v>133</v>
      </c>
      <c r="K1545" s="4">
        <v>0</v>
      </c>
      <c r="L1545" s="4">
        <v>1</v>
      </c>
      <c r="M1545" s="4">
        <v>3</v>
      </c>
      <c r="N1545" s="5">
        <v>6.3</v>
      </c>
      <c r="O1545" s="7">
        <f t="shared" si="192"/>
        <v>3</v>
      </c>
      <c r="P1545" s="7">
        <f t="shared" si="193"/>
        <v>1</v>
      </c>
      <c r="Q1545" s="7">
        <f t="shared" si="194"/>
        <v>4</v>
      </c>
      <c r="R1545" s="7">
        <f t="shared" si="195"/>
        <v>8</v>
      </c>
      <c r="S1545" s="8">
        <f t="shared" si="196"/>
        <v>82.9</v>
      </c>
      <c r="T1545" s="7" t="str">
        <f t="shared" si="197"/>
        <v>C - Entwicklungspotenzial</v>
      </c>
      <c r="U1545" s="4">
        <f>ROUND(((E1545-Hilfswerte!$B$20)/Hilfswerte!$B$21)+((F1545-Hilfswerte!$B$22)/Hilfswerte!$B$23)+((G1545-Hilfswerte!$B$24)/Hilfswerte!$B$25)+0.1*INDEX(Hilfswerte!$B$4:$B$15,MATCH(C1545,Hilfswerte!$A$4:$A$15,0)),2)</f>
        <v>1.36</v>
      </c>
      <c r="V1545" s="4">
        <f>ROUND(SQRT((((E1545-Hilfswerte!$B$20)/Hilfswerte!$B$21)-Hilfswerte!$B$28)^2+(((F1545-Hilfswerte!$B$22)/Hilfswerte!$B$23)-Hilfswerte!$B$29)^2+(((G1545-Hilfswerte!$B$24)/Hilfswerte!$B$25)-Hilfswerte!$B$30)^2),3)</f>
        <v>1.575</v>
      </c>
      <c r="W1545" s="4">
        <f>ROUND(E1545*Hilfswerte!$B$31,0)</f>
        <v>10277</v>
      </c>
      <c r="X1545" s="4">
        <f t="shared" si="198"/>
        <v>6907</v>
      </c>
      <c r="Y1545" s="4" t="str">
        <f>IF(T1545="A - Top-Kunde","bereits Top-Kunde",IF(AND(V1545&lt;=Hilfswerte!$B$34,H1545&lt;0.5*W1545),"Hoch",IF(AND(V1545&lt;=Hilfswerte!$B$35,H1545&lt;0.7*W1545),"Mittel","Niedrig")))</f>
        <v>Niedrig</v>
      </c>
      <c r="Z1545" s="4">
        <f t="shared" si="199"/>
        <v>6.9</v>
      </c>
      <c r="AA1545" s="4" t="str">
        <f>IF(J1545&gt;365,"Bereits abgewandert (Segment D)",IF(Z1545&gt;=Hilfswerte!$B$38,"Rot - akut gefaehrdet",IF(Z1545&gt;=Hilfswerte!$B$39,"Gelb - beobachten","Gruen - stabil")))</f>
        <v>Gruen - stabil</v>
      </c>
    </row>
    <row r="1546" spans="1:27" ht="15" customHeight="1" x14ac:dyDescent="0.25">
      <c r="A1546" s="4" t="s">
        <v>1893</v>
      </c>
      <c r="B1546" s="4" t="s">
        <v>410</v>
      </c>
      <c r="C1546" s="4" t="s">
        <v>74</v>
      </c>
      <c r="D1546" s="4" t="s">
        <v>106</v>
      </c>
      <c r="E1546" s="4">
        <v>85</v>
      </c>
      <c r="F1546" s="5">
        <v>14.5</v>
      </c>
      <c r="G1546" s="5">
        <v>12.1</v>
      </c>
      <c r="H1546" s="6">
        <v>1380</v>
      </c>
      <c r="I1546" s="4">
        <v>1</v>
      </c>
      <c r="J1546" s="4">
        <v>85</v>
      </c>
      <c r="K1546" s="4">
        <v>1</v>
      </c>
      <c r="L1546" s="4">
        <v>-3</v>
      </c>
      <c r="M1546" s="4">
        <v>4</v>
      </c>
      <c r="N1546" s="5">
        <v>-8.3000000000000007</v>
      </c>
      <c r="O1546" s="7">
        <f t="shared" si="192"/>
        <v>4</v>
      </c>
      <c r="P1546" s="7">
        <f t="shared" si="193"/>
        <v>1</v>
      </c>
      <c r="Q1546" s="7">
        <f t="shared" si="194"/>
        <v>3</v>
      </c>
      <c r="R1546" s="7">
        <f t="shared" si="195"/>
        <v>8</v>
      </c>
      <c r="S1546" s="8">
        <f t="shared" si="196"/>
        <v>69.900000000000006</v>
      </c>
      <c r="T1546" s="7" t="str">
        <f t="shared" si="197"/>
        <v>C - Entwicklungspotenzial</v>
      </c>
      <c r="U1546" s="4">
        <f>ROUND(((E1546-Hilfswerte!$B$20)/Hilfswerte!$B$21)+((F1546-Hilfswerte!$B$22)/Hilfswerte!$B$23)+((G1546-Hilfswerte!$B$24)/Hilfswerte!$B$25)+0.1*INDEX(Hilfswerte!$B$4:$B$15,MATCH(C1546,Hilfswerte!$A$4:$A$15,0)),2)</f>
        <v>-0.12</v>
      </c>
      <c r="V1546" s="4">
        <f>ROUND(SQRT((((E1546-Hilfswerte!$B$20)/Hilfswerte!$B$21)-Hilfswerte!$B$28)^2+(((F1546-Hilfswerte!$B$22)/Hilfswerte!$B$23)-Hilfswerte!$B$29)^2+(((G1546-Hilfswerte!$B$24)/Hilfswerte!$B$25)-Hilfswerte!$B$30)^2),3)</f>
        <v>0.56399999999999995</v>
      </c>
      <c r="W1546" s="4">
        <f>ROUND(E1546*Hilfswerte!$B$31,0)</f>
        <v>17471</v>
      </c>
      <c r="X1546" s="4">
        <f t="shared" si="198"/>
        <v>16091</v>
      </c>
      <c r="Y1546" s="4" t="str">
        <f>IF(T1546="A - Top-Kunde","bereits Top-Kunde",IF(AND(V1546&lt;=Hilfswerte!$B$34,H1546&lt;0.5*W1546),"Hoch",IF(AND(V1546&lt;=Hilfswerte!$B$35,H1546&lt;0.7*W1546),"Mittel","Niedrig")))</f>
        <v>Hoch</v>
      </c>
      <c r="Z1546" s="4">
        <f t="shared" si="199"/>
        <v>10.6</v>
      </c>
      <c r="AA1546" s="4" t="str">
        <f>IF(J1546&gt;365,"Bereits abgewandert (Segment D)",IF(Z1546&gt;=Hilfswerte!$B$38,"Rot - akut gefaehrdet",IF(Z1546&gt;=Hilfswerte!$B$39,"Gelb - beobachten","Gruen - stabil")))</f>
        <v>Gruen - stabil</v>
      </c>
    </row>
    <row r="1547" spans="1:27" ht="15" customHeight="1" x14ac:dyDescent="0.25">
      <c r="A1547" s="4" t="s">
        <v>1894</v>
      </c>
      <c r="B1547" s="4" t="s">
        <v>282</v>
      </c>
      <c r="C1547" s="4" t="s">
        <v>38</v>
      </c>
      <c r="D1547" s="4" t="s">
        <v>30</v>
      </c>
      <c r="E1547" s="4">
        <v>197</v>
      </c>
      <c r="F1547" s="5">
        <v>68.099999999999994</v>
      </c>
      <c r="G1547" s="5">
        <v>0.5</v>
      </c>
      <c r="H1547" s="6">
        <v>2140</v>
      </c>
      <c r="I1547" s="4">
        <v>1</v>
      </c>
      <c r="J1547" s="4">
        <v>175</v>
      </c>
      <c r="K1547" s="4">
        <v>0</v>
      </c>
      <c r="L1547" s="4">
        <v>0</v>
      </c>
      <c r="M1547" s="4">
        <v>3</v>
      </c>
      <c r="N1547" s="5">
        <v>16.5</v>
      </c>
      <c r="O1547" s="7">
        <f t="shared" si="192"/>
        <v>3</v>
      </c>
      <c r="P1547" s="7">
        <f t="shared" si="193"/>
        <v>1</v>
      </c>
      <c r="Q1547" s="7">
        <f t="shared" si="194"/>
        <v>3</v>
      </c>
      <c r="R1547" s="7">
        <f t="shared" si="195"/>
        <v>7</v>
      </c>
      <c r="S1547" s="8">
        <f t="shared" si="196"/>
        <v>78.3</v>
      </c>
      <c r="T1547" s="7" t="str">
        <f t="shared" si="197"/>
        <v>C - Entwicklungspotenzial</v>
      </c>
      <c r="U1547" s="4">
        <f>ROUND(((E1547-Hilfswerte!$B$20)/Hilfswerte!$B$21)+((F1547-Hilfswerte!$B$22)/Hilfswerte!$B$23)+((G1547-Hilfswerte!$B$24)/Hilfswerte!$B$25)+0.1*INDEX(Hilfswerte!$B$4:$B$15,MATCH(C1547,Hilfswerte!$A$4:$A$15,0)),2)</f>
        <v>-0.15</v>
      </c>
      <c r="V1547" s="4">
        <f>ROUND(SQRT((((E1547-Hilfswerte!$B$20)/Hilfswerte!$B$21)-Hilfswerte!$B$28)^2+(((F1547-Hilfswerte!$B$22)/Hilfswerte!$B$23)-Hilfswerte!$B$29)^2+(((G1547-Hilfswerte!$B$24)/Hilfswerte!$B$25)-Hilfswerte!$B$30)^2),3)</f>
        <v>1.792</v>
      </c>
      <c r="W1547" s="4">
        <f>ROUND(E1547*Hilfswerte!$B$31,0)</f>
        <v>40493</v>
      </c>
      <c r="X1547" s="4">
        <f t="shared" si="198"/>
        <v>38353</v>
      </c>
      <c r="Y1547" s="4" t="str">
        <f>IF(T1547="A - Top-Kunde","bereits Top-Kunde",IF(AND(V1547&lt;=Hilfswerte!$B$34,H1547&lt;0.5*W1547),"Hoch",IF(AND(V1547&lt;=Hilfswerte!$B$35,H1547&lt;0.7*W1547),"Mittel","Niedrig")))</f>
        <v>Niedrig</v>
      </c>
      <c r="Z1547" s="4">
        <f t="shared" si="199"/>
        <v>8.8000000000000007</v>
      </c>
      <c r="AA1547" s="4" t="str">
        <f>IF(J1547&gt;365,"Bereits abgewandert (Segment D)",IF(Z1547&gt;=Hilfswerte!$B$38,"Rot - akut gefaehrdet",IF(Z1547&gt;=Hilfswerte!$B$39,"Gelb - beobachten","Gruen - stabil")))</f>
        <v>Gruen - stabil</v>
      </c>
    </row>
    <row r="1548" spans="1:27" ht="15" customHeight="1" x14ac:dyDescent="0.25">
      <c r="A1548" s="4" t="s">
        <v>1895</v>
      </c>
      <c r="B1548" s="4" t="s">
        <v>238</v>
      </c>
      <c r="C1548" s="4" t="s">
        <v>62</v>
      </c>
      <c r="D1548" s="4" t="s">
        <v>77</v>
      </c>
      <c r="E1548" s="4">
        <v>29</v>
      </c>
      <c r="F1548" s="5">
        <v>6.5</v>
      </c>
      <c r="G1548" s="5">
        <v>2.4</v>
      </c>
      <c r="H1548" s="6">
        <v>7600</v>
      </c>
      <c r="I1548" s="4">
        <v>6</v>
      </c>
      <c r="J1548" s="4">
        <v>19</v>
      </c>
      <c r="K1548" s="4">
        <v>1</v>
      </c>
      <c r="L1548" s="4">
        <v>14</v>
      </c>
      <c r="M1548" s="4">
        <v>1</v>
      </c>
      <c r="N1548" s="5">
        <v>15.9</v>
      </c>
      <c r="O1548" s="7">
        <f t="shared" si="192"/>
        <v>5</v>
      </c>
      <c r="P1548" s="7">
        <f t="shared" si="193"/>
        <v>5</v>
      </c>
      <c r="Q1548" s="7">
        <f t="shared" si="194"/>
        <v>5</v>
      </c>
      <c r="R1548" s="7">
        <f t="shared" si="195"/>
        <v>15</v>
      </c>
      <c r="S1548" s="8">
        <f t="shared" si="196"/>
        <v>147.80000000000001</v>
      </c>
      <c r="T1548" s="7" t="str">
        <f t="shared" si="197"/>
        <v>A - Top-Kunde</v>
      </c>
      <c r="U1548" s="4">
        <f>ROUND(((E1548-Hilfswerte!$B$20)/Hilfswerte!$B$21)+((F1548-Hilfswerte!$B$22)/Hilfswerte!$B$23)+((G1548-Hilfswerte!$B$24)/Hilfswerte!$B$25)+0.1*INDEX(Hilfswerte!$B$4:$B$15,MATCH(C1548,Hilfswerte!$A$4:$A$15,0)),2)</f>
        <v>-1.6</v>
      </c>
      <c r="V1548" s="4">
        <f>ROUND(SQRT((((E1548-Hilfswerte!$B$20)/Hilfswerte!$B$21)-Hilfswerte!$B$28)^2+(((F1548-Hilfswerte!$B$22)/Hilfswerte!$B$23)-Hilfswerte!$B$29)^2+(((G1548-Hilfswerte!$B$24)/Hilfswerte!$B$25)-Hilfswerte!$B$30)^2),3)</f>
        <v>1.619</v>
      </c>
      <c r="W1548" s="4">
        <f>ROUND(E1548*Hilfswerte!$B$31,0)</f>
        <v>5961</v>
      </c>
      <c r="X1548" s="4">
        <f t="shared" si="198"/>
        <v>0</v>
      </c>
      <c r="Y1548" s="4" t="str">
        <f>IF(T1548="A - Top-Kunde","bereits Top-Kunde",IF(AND(V1548&lt;=Hilfswerte!$B$34,H1548&lt;0.5*W1548),"Hoch",IF(AND(V1548&lt;=Hilfswerte!$B$35,H1548&lt;0.7*W1548),"Mittel","Niedrig")))</f>
        <v>bereits Top-Kunde</v>
      </c>
      <c r="Z1548" s="4">
        <f t="shared" si="199"/>
        <v>6.8</v>
      </c>
      <c r="AA1548" s="4" t="str">
        <f>IF(J1548&gt;365,"Bereits abgewandert (Segment D)",IF(Z1548&gt;=Hilfswerte!$B$38,"Rot - akut gefaehrdet",IF(Z1548&gt;=Hilfswerte!$B$39,"Gelb - beobachten","Gruen - stabil")))</f>
        <v>Gruen - stabil</v>
      </c>
    </row>
    <row r="1549" spans="1:27" ht="15" customHeight="1" x14ac:dyDescent="0.25">
      <c r="A1549" s="4" t="s">
        <v>1896</v>
      </c>
      <c r="B1549" s="4" t="s">
        <v>900</v>
      </c>
      <c r="C1549" s="4" t="s">
        <v>89</v>
      </c>
      <c r="D1549" s="4" t="s">
        <v>93</v>
      </c>
      <c r="E1549" s="4">
        <v>224</v>
      </c>
      <c r="F1549" s="5">
        <v>66.900000000000006</v>
      </c>
      <c r="G1549" s="5">
        <v>5.4</v>
      </c>
      <c r="H1549" s="6">
        <v>134870</v>
      </c>
      <c r="I1549" s="4">
        <v>5</v>
      </c>
      <c r="J1549" s="4">
        <v>134</v>
      </c>
      <c r="K1549" s="4">
        <v>0</v>
      </c>
      <c r="L1549" s="4">
        <v>11</v>
      </c>
      <c r="M1549" s="4">
        <v>4</v>
      </c>
      <c r="N1549" s="5">
        <v>22.3</v>
      </c>
      <c r="O1549" s="7">
        <f t="shared" si="192"/>
        <v>3</v>
      </c>
      <c r="P1549" s="7">
        <f t="shared" si="193"/>
        <v>5</v>
      </c>
      <c r="Q1549" s="7">
        <f t="shared" si="194"/>
        <v>5</v>
      </c>
      <c r="R1549" s="7">
        <f t="shared" si="195"/>
        <v>13</v>
      </c>
      <c r="S1549" s="8">
        <f t="shared" si="196"/>
        <v>137.9</v>
      </c>
      <c r="T1549" s="7" t="str">
        <f t="shared" si="197"/>
        <v>A - Top-Kunde</v>
      </c>
      <c r="U1549" s="4">
        <f>ROUND(((E1549-Hilfswerte!$B$20)/Hilfswerte!$B$21)+((F1549-Hilfswerte!$B$22)/Hilfswerte!$B$23)+((G1549-Hilfswerte!$B$24)/Hilfswerte!$B$25)+0.1*INDEX(Hilfswerte!$B$4:$B$15,MATCH(C1549,Hilfswerte!$A$4:$A$15,0)),2)</f>
        <v>0.68</v>
      </c>
      <c r="V1549" s="4">
        <f>ROUND(SQRT((((E1549-Hilfswerte!$B$20)/Hilfswerte!$B$21)-Hilfswerte!$B$28)^2+(((F1549-Hilfswerte!$B$22)/Hilfswerte!$B$23)-Hilfswerte!$B$29)^2+(((G1549-Hilfswerte!$B$24)/Hilfswerte!$B$25)-Hilfswerte!$B$30)^2),3)</f>
        <v>1.0900000000000001</v>
      </c>
      <c r="W1549" s="4">
        <f>ROUND(E1549*Hilfswerte!$B$31,0)</f>
        <v>46042</v>
      </c>
      <c r="X1549" s="4">
        <f t="shared" si="198"/>
        <v>0</v>
      </c>
      <c r="Y1549" s="4" t="str">
        <f>IF(T1549="A - Top-Kunde","bereits Top-Kunde",IF(AND(V1549&lt;=Hilfswerte!$B$34,H1549&lt;0.5*W1549),"Hoch",IF(AND(V1549&lt;=Hilfswerte!$B$35,H1549&lt;0.7*W1549),"Mittel","Niedrig")))</f>
        <v>bereits Top-Kunde</v>
      </c>
      <c r="Z1549" s="4">
        <f t="shared" si="199"/>
        <v>8.9</v>
      </c>
      <c r="AA1549" s="4" t="str">
        <f>IF(J1549&gt;365,"Bereits abgewandert (Segment D)",IF(Z1549&gt;=Hilfswerte!$B$38,"Rot - akut gefaehrdet",IF(Z1549&gt;=Hilfswerte!$B$39,"Gelb - beobachten","Gruen - stabil")))</f>
        <v>Gruen - stabil</v>
      </c>
    </row>
    <row r="1550" spans="1:27" ht="15" customHeight="1" x14ac:dyDescent="0.25">
      <c r="A1550" s="4" t="s">
        <v>1897</v>
      </c>
      <c r="B1550" s="4" t="s">
        <v>402</v>
      </c>
      <c r="C1550" s="4" t="s">
        <v>84</v>
      </c>
      <c r="D1550" s="4" t="s">
        <v>30</v>
      </c>
      <c r="E1550" s="4">
        <v>408</v>
      </c>
      <c r="F1550" s="5">
        <v>104.4</v>
      </c>
      <c r="G1550" s="5">
        <v>13</v>
      </c>
      <c r="H1550" s="6">
        <v>27840</v>
      </c>
      <c r="I1550" s="4">
        <v>3</v>
      </c>
      <c r="J1550" s="4">
        <v>11</v>
      </c>
      <c r="K1550" s="4">
        <v>0</v>
      </c>
      <c r="L1550" s="4">
        <v>39</v>
      </c>
      <c r="M1550" s="4">
        <v>3</v>
      </c>
      <c r="N1550" s="5">
        <v>-25.6</v>
      </c>
      <c r="O1550" s="7">
        <f t="shared" si="192"/>
        <v>5</v>
      </c>
      <c r="P1550" s="7">
        <f t="shared" si="193"/>
        <v>3</v>
      </c>
      <c r="Q1550" s="7">
        <f t="shared" si="194"/>
        <v>5</v>
      </c>
      <c r="R1550" s="7">
        <f t="shared" si="195"/>
        <v>13</v>
      </c>
      <c r="S1550" s="8">
        <f t="shared" si="196"/>
        <v>105.5</v>
      </c>
      <c r="T1550" s="7" t="str">
        <f t="shared" si="197"/>
        <v>B - Kernkunde</v>
      </c>
      <c r="U1550" s="4">
        <f>ROUND(((E1550-Hilfswerte!$B$20)/Hilfswerte!$B$21)+((F1550-Hilfswerte!$B$22)/Hilfswerte!$B$23)+((G1550-Hilfswerte!$B$24)/Hilfswerte!$B$25)+0.1*INDEX(Hilfswerte!$B$4:$B$15,MATCH(C1550,Hilfswerte!$A$4:$A$15,0)),2)</f>
        <v>3.06</v>
      </c>
      <c r="V1550" s="4">
        <f>ROUND(SQRT((((E1550-Hilfswerte!$B$20)/Hilfswerte!$B$21)-Hilfswerte!$B$28)^2+(((F1550-Hilfswerte!$B$22)/Hilfswerte!$B$23)-Hilfswerte!$B$29)^2+(((G1550-Hilfswerte!$B$24)/Hilfswerte!$B$25)-Hilfswerte!$B$30)^2),3)</f>
        <v>1.61</v>
      </c>
      <c r="W1550" s="4">
        <f>ROUND(E1550*Hilfswerte!$B$31,0)</f>
        <v>83863</v>
      </c>
      <c r="X1550" s="4">
        <f t="shared" si="198"/>
        <v>56023</v>
      </c>
      <c r="Y1550" s="4" t="str">
        <f>IF(T1550="A - Top-Kunde","bereits Top-Kunde",IF(AND(V1550&lt;=Hilfswerte!$B$34,H1550&lt;0.5*W1550),"Hoch",IF(AND(V1550&lt;=Hilfswerte!$B$35,H1550&lt;0.7*W1550),"Mittel","Niedrig")))</f>
        <v>Niedrig</v>
      </c>
      <c r="Z1550" s="4">
        <f t="shared" si="199"/>
        <v>18.600000000000001</v>
      </c>
      <c r="AA1550" s="4" t="str">
        <f>IF(J1550&gt;365,"Bereits abgewandert (Segment D)",IF(Z1550&gt;=Hilfswerte!$B$38,"Rot - akut gefaehrdet",IF(Z1550&gt;=Hilfswerte!$B$39,"Gelb - beobachten","Gruen - stabil")))</f>
        <v>Gelb - beobachten</v>
      </c>
    </row>
    <row r="1551" spans="1:27" ht="15" customHeight="1" x14ac:dyDescent="0.25">
      <c r="A1551" s="4" t="s">
        <v>1898</v>
      </c>
      <c r="B1551" s="4" t="s">
        <v>378</v>
      </c>
      <c r="C1551" s="4" t="s">
        <v>29</v>
      </c>
      <c r="D1551" s="4" t="s">
        <v>77</v>
      </c>
      <c r="E1551" s="4">
        <v>53</v>
      </c>
      <c r="F1551" s="5">
        <v>13.1</v>
      </c>
      <c r="G1551" s="5">
        <v>9.8000000000000007</v>
      </c>
      <c r="H1551" s="6">
        <v>8500</v>
      </c>
      <c r="I1551" s="4">
        <v>6</v>
      </c>
      <c r="J1551" s="4">
        <v>16</v>
      </c>
      <c r="K1551" s="4">
        <v>2</v>
      </c>
      <c r="L1551" s="4">
        <v>4</v>
      </c>
      <c r="M1551" s="4">
        <v>1</v>
      </c>
      <c r="N1551" s="5">
        <v>-10.9</v>
      </c>
      <c r="O1551" s="7">
        <f t="shared" si="192"/>
        <v>5</v>
      </c>
      <c r="P1551" s="7">
        <f t="shared" si="193"/>
        <v>5</v>
      </c>
      <c r="Q1551" s="7">
        <f t="shared" si="194"/>
        <v>5</v>
      </c>
      <c r="R1551" s="7">
        <f t="shared" si="195"/>
        <v>15</v>
      </c>
      <c r="S1551" s="8">
        <f t="shared" si="196"/>
        <v>131.4</v>
      </c>
      <c r="T1551" s="7" t="str">
        <f t="shared" si="197"/>
        <v>A - Top-Kunde</v>
      </c>
      <c r="U1551" s="4">
        <f>ROUND(((E1551-Hilfswerte!$B$20)/Hilfswerte!$B$21)+((F1551-Hilfswerte!$B$22)/Hilfswerte!$B$23)+((G1551-Hilfswerte!$B$24)/Hilfswerte!$B$25)+0.1*INDEX(Hilfswerte!$B$4:$B$15,MATCH(C1551,Hilfswerte!$A$4:$A$15,0)),2)</f>
        <v>-0.35</v>
      </c>
      <c r="V1551" s="4">
        <f>ROUND(SQRT((((E1551-Hilfswerte!$B$20)/Hilfswerte!$B$21)-Hilfswerte!$B$28)^2+(((F1551-Hilfswerte!$B$22)/Hilfswerte!$B$23)-Hilfswerte!$B$29)^2+(((G1551-Hilfswerte!$B$24)/Hilfswerte!$B$25)-Hilfswerte!$B$30)^2),3)</f>
        <v>0.69699999999999995</v>
      </c>
      <c r="W1551" s="4">
        <f>ROUND(E1551*Hilfswerte!$B$31,0)</f>
        <v>10894</v>
      </c>
      <c r="X1551" s="4">
        <f t="shared" si="198"/>
        <v>2394</v>
      </c>
      <c r="Y1551" s="4" t="str">
        <f>IF(T1551="A - Top-Kunde","bereits Top-Kunde",IF(AND(V1551&lt;=Hilfswerte!$B$34,H1551&lt;0.5*W1551),"Hoch",IF(AND(V1551&lt;=Hilfswerte!$B$35,H1551&lt;0.7*W1551),"Mittel","Niedrig")))</f>
        <v>bereits Top-Kunde</v>
      </c>
      <c r="Z1551" s="4">
        <f t="shared" si="199"/>
        <v>12</v>
      </c>
      <c r="AA1551" s="4" t="str">
        <f>IF(J1551&gt;365,"Bereits abgewandert (Segment D)",IF(Z1551&gt;=Hilfswerte!$B$38,"Rot - akut gefaehrdet",IF(Z1551&gt;=Hilfswerte!$B$39,"Gelb - beobachten","Gruen - stabil")))</f>
        <v>Gruen - stabil</v>
      </c>
    </row>
    <row r="1552" spans="1:27" ht="15" customHeight="1" x14ac:dyDescent="0.25">
      <c r="A1552" s="4" t="s">
        <v>1899</v>
      </c>
      <c r="B1552" s="4" t="s">
        <v>1229</v>
      </c>
      <c r="C1552" s="4" t="s">
        <v>51</v>
      </c>
      <c r="D1552" s="4" t="s">
        <v>30</v>
      </c>
      <c r="E1552" s="4">
        <v>306</v>
      </c>
      <c r="F1552" s="5">
        <v>75.599999999999994</v>
      </c>
      <c r="G1552" s="5">
        <v>1.2</v>
      </c>
      <c r="H1552" s="6">
        <v>33220</v>
      </c>
      <c r="I1552" s="4">
        <v>1</v>
      </c>
      <c r="J1552" s="4">
        <v>147</v>
      </c>
      <c r="K1552" s="4">
        <v>0</v>
      </c>
      <c r="L1552" s="4">
        <v>15</v>
      </c>
      <c r="M1552" s="4">
        <v>3</v>
      </c>
      <c r="N1552" s="5">
        <v>20.399999999999999</v>
      </c>
      <c r="O1552" s="7">
        <f t="shared" si="192"/>
        <v>3</v>
      </c>
      <c r="P1552" s="7">
        <f t="shared" si="193"/>
        <v>1</v>
      </c>
      <c r="Q1552" s="7">
        <f t="shared" si="194"/>
        <v>5</v>
      </c>
      <c r="R1552" s="7">
        <f t="shared" si="195"/>
        <v>9</v>
      </c>
      <c r="S1552" s="8">
        <f t="shared" si="196"/>
        <v>95.7</v>
      </c>
      <c r="T1552" s="7" t="str">
        <f t="shared" si="197"/>
        <v>C - Entwicklungspotenzial</v>
      </c>
      <c r="U1552" s="4">
        <f>ROUND(((E1552-Hilfswerte!$B$20)/Hilfswerte!$B$21)+((F1552-Hilfswerte!$B$22)/Hilfswerte!$B$23)+((G1552-Hilfswerte!$B$24)/Hilfswerte!$B$25)+0.1*INDEX(Hilfswerte!$B$4:$B$15,MATCH(C1552,Hilfswerte!$A$4:$A$15,0)),2)</f>
        <v>0.56999999999999995</v>
      </c>
      <c r="V1552" s="4">
        <f>ROUND(SQRT((((E1552-Hilfswerte!$B$20)/Hilfswerte!$B$21)-Hilfswerte!$B$28)^2+(((F1552-Hilfswerte!$B$22)/Hilfswerte!$B$23)-Hilfswerte!$B$29)^2+(((G1552-Hilfswerte!$B$24)/Hilfswerte!$B$25)-Hilfswerte!$B$30)^2),3)</f>
        <v>1.83</v>
      </c>
      <c r="W1552" s="4">
        <f>ROUND(E1552*Hilfswerte!$B$31,0)</f>
        <v>62897</v>
      </c>
      <c r="X1552" s="4">
        <f t="shared" si="198"/>
        <v>29677</v>
      </c>
      <c r="Y1552" s="4" t="str">
        <f>IF(T1552="A - Top-Kunde","bereits Top-Kunde",IF(AND(V1552&lt;=Hilfswerte!$B$34,H1552&lt;0.5*W1552),"Hoch",IF(AND(V1552&lt;=Hilfswerte!$B$35,H1552&lt;0.7*W1552),"Mittel","Niedrig")))</f>
        <v>Niedrig</v>
      </c>
      <c r="Z1552" s="4">
        <f t="shared" si="199"/>
        <v>10.4</v>
      </c>
      <c r="AA1552" s="4" t="str">
        <f>IF(J1552&gt;365,"Bereits abgewandert (Segment D)",IF(Z1552&gt;=Hilfswerte!$B$38,"Rot - akut gefaehrdet",IF(Z1552&gt;=Hilfswerte!$B$39,"Gelb - beobachten","Gruen - stabil")))</f>
        <v>Gruen - stabil</v>
      </c>
    </row>
    <row r="1553" spans="1:27" ht="15" customHeight="1" x14ac:dyDescent="0.25">
      <c r="A1553" s="4" t="s">
        <v>1900</v>
      </c>
      <c r="B1553" s="4" t="s">
        <v>1050</v>
      </c>
      <c r="C1553" s="4" t="s">
        <v>65</v>
      </c>
      <c r="D1553" s="4" t="s">
        <v>77</v>
      </c>
      <c r="E1553" s="4">
        <v>15</v>
      </c>
      <c r="F1553" s="5">
        <v>2.4</v>
      </c>
      <c r="G1553" s="5">
        <v>16.5</v>
      </c>
      <c r="H1553" s="6">
        <v>520</v>
      </c>
      <c r="I1553" s="4">
        <v>1</v>
      </c>
      <c r="J1553" s="4">
        <v>15</v>
      </c>
      <c r="K1553" s="4">
        <v>0</v>
      </c>
      <c r="L1553" s="4">
        <v>5</v>
      </c>
      <c r="M1553" s="4">
        <v>1</v>
      </c>
      <c r="N1553" s="5">
        <v>7.4</v>
      </c>
      <c r="O1553" s="7">
        <f t="shared" si="192"/>
        <v>5</v>
      </c>
      <c r="P1553" s="7">
        <f t="shared" si="193"/>
        <v>1</v>
      </c>
      <c r="Q1553" s="7">
        <f t="shared" si="194"/>
        <v>2</v>
      </c>
      <c r="R1553" s="7">
        <f t="shared" si="195"/>
        <v>8</v>
      </c>
      <c r="S1553" s="8">
        <f t="shared" si="196"/>
        <v>82.2</v>
      </c>
      <c r="T1553" s="7" t="str">
        <f t="shared" si="197"/>
        <v>C - Entwicklungspotenzial</v>
      </c>
      <c r="U1553" s="4">
        <f>ROUND(((E1553-Hilfswerte!$B$20)/Hilfswerte!$B$21)+((F1553-Hilfswerte!$B$22)/Hilfswerte!$B$23)+((G1553-Hilfswerte!$B$24)/Hilfswerte!$B$25)+0.1*INDEX(Hilfswerte!$B$4:$B$15,MATCH(C1553,Hilfswerte!$A$4:$A$15,0)),2)</f>
        <v>0.04</v>
      </c>
      <c r="V1553" s="4">
        <f>ROUND(SQRT((((E1553-Hilfswerte!$B$20)/Hilfswerte!$B$21)-Hilfswerte!$B$28)^2+(((F1553-Hilfswerte!$B$22)/Hilfswerte!$B$23)-Hilfswerte!$B$29)^2+(((G1553-Hilfswerte!$B$24)/Hilfswerte!$B$25)-Hilfswerte!$B$30)^2),3)</f>
        <v>1.2390000000000001</v>
      </c>
      <c r="W1553" s="4">
        <f>ROUND(E1553*Hilfswerte!$B$31,0)</f>
        <v>3083</v>
      </c>
      <c r="X1553" s="4">
        <f t="shared" si="198"/>
        <v>2563</v>
      </c>
      <c r="Y1553" s="4" t="str">
        <f>IF(T1553="A - Top-Kunde","bereits Top-Kunde",IF(AND(V1553&lt;=Hilfswerte!$B$34,H1553&lt;0.5*W1553),"Hoch",IF(AND(V1553&lt;=Hilfswerte!$B$35,H1553&lt;0.7*W1553),"Mittel","Niedrig")))</f>
        <v>Niedrig</v>
      </c>
      <c r="Z1553" s="4">
        <f t="shared" si="199"/>
        <v>1.8</v>
      </c>
      <c r="AA1553" s="4" t="str">
        <f>IF(J1553&gt;365,"Bereits abgewandert (Segment D)",IF(Z1553&gt;=Hilfswerte!$B$38,"Rot - akut gefaehrdet",IF(Z1553&gt;=Hilfswerte!$B$39,"Gelb - beobachten","Gruen - stabil")))</f>
        <v>Gruen - stabil</v>
      </c>
    </row>
    <row r="1554" spans="1:27" ht="15" customHeight="1" x14ac:dyDescent="0.25">
      <c r="A1554" s="4" t="s">
        <v>1901</v>
      </c>
      <c r="B1554" s="4" t="s">
        <v>40</v>
      </c>
      <c r="C1554" s="4" t="s">
        <v>84</v>
      </c>
      <c r="D1554" s="4" t="s">
        <v>52</v>
      </c>
      <c r="E1554" s="4">
        <v>46</v>
      </c>
      <c r="F1554" s="5">
        <v>9.1999999999999993</v>
      </c>
      <c r="G1554" s="5">
        <v>6.4</v>
      </c>
      <c r="H1554" s="6">
        <v>13220</v>
      </c>
      <c r="I1554" s="4">
        <v>6</v>
      </c>
      <c r="J1554" s="4">
        <v>27</v>
      </c>
      <c r="K1554" s="4">
        <v>0</v>
      </c>
      <c r="L1554" s="4">
        <v>0</v>
      </c>
      <c r="M1554" s="4">
        <v>3</v>
      </c>
      <c r="N1554" s="5">
        <v>-27.1</v>
      </c>
      <c r="O1554" s="7">
        <f t="shared" si="192"/>
        <v>5</v>
      </c>
      <c r="P1554" s="7">
        <f t="shared" si="193"/>
        <v>5</v>
      </c>
      <c r="Q1554" s="7">
        <f t="shared" si="194"/>
        <v>5</v>
      </c>
      <c r="R1554" s="7">
        <f t="shared" si="195"/>
        <v>15</v>
      </c>
      <c r="S1554" s="8">
        <f t="shared" si="196"/>
        <v>136.5</v>
      </c>
      <c r="T1554" s="7" t="str">
        <f t="shared" si="197"/>
        <v>A - Top-Kunde</v>
      </c>
      <c r="U1554" s="4">
        <f>ROUND(((E1554-Hilfswerte!$B$20)/Hilfswerte!$B$21)+((F1554-Hilfswerte!$B$22)/Hilfswerte!$B$23)+((G1554-Hilfswerte!$B$24)/Hilfswerte!$B$25)+0.1*INDEX(Hilfswerte!$B$4:$B$15,MATCH(C1554,Hilfswerte!$A$4:$A$15,0)),2)</f>
        <v>-1.26</v>
      </c>
      <c r="V1554" s="4">
        <f>ROUND(SQRT((((E1554-Hilfswerte!$B$20)/Hilfswerte!$B$21)-Hilfswerte!$B$28)^2+(((F1554-Hilfswerte!$B$22)/Hilfswerte!$B$23)-Hilfswerte!$B$29)^2+(((G1554-Hilfswerte!$B$24)/Hilfswerte!$B$25)-Hilfswerte!$B$30)^2),3)</f>
        <v>1.056</v>
      </c>
      <c r="W1554" s="4">
        <f>ROUND(E1554*Hilfswerte!$B$31,0)</f>
        <v>9455</v>
      </c>
      <c r="X1554" s="4">
        <f t="shared" si="198"/>
        <v>0</v>
      </c>
      <c r="Y1554" s="4" t="str">
        <f>IF(T1554="A - Top-Kunde","bereits Top-Kunde",IF(AND(V1554&lt;=Hilfswerte!$B$34,H1554&lt;0.5*W1554),"Hoch",IF(AND(V1554&lt;=Hilfswerte!$B$35,H1554&lt;0.7*W1554),"Mittel","Niedrig")))</f>
        <v>bereits Top-Kunde</v>
      </c>
      <c r="Z1554" s="4">
        <f t="shared" si="199"/>
        <v>12.2</v>
      </c>
      <c r="AA1554" s="4" t="str">
        <f>IF(J1554&gt;365,"Bereits abgewandert (Segment D)",IF(Z1554&gt;=Hilfswerte!$B$38,"Rot - akut gefaehrdet",IF(Z1554&gt;=Hilfswerte!$B$39,"Gelb - beobachten","Gruen - stabil")))</f>
        <v>Gruen - stabil</v>
      </c>
    </row>
    <row r="1555" spans="1:27" ht="15" customHeight="1" x14ac:dyDescent="0.25">
      <c r="A1555" s="4" t="s">
        <v>1902</v>
      </c>
      <c r="B1555" s="4" t="s">
        <v>181</v>
      </c>
      <c r="C1555" s="4" t="s">
        <v>59</v>
      </c>
      <c r="D1555" s="4" t="s">
        <v>52</v>
      </c>
      <c r="E1555" s="4">
        <v>79</v>
      </c>
      <c r="F1555" s="5">
        <v>19.399999999999999</v>
      </c>
      <c r="G1555" s="5">
        <v>16.399999999999999</v>
      </c>
      <c r="H1555" s="6">
        <v>0</v>
      </c>
      <c r="I1555" s="4">
        <v>0</v>
      </c>
      <c r="J1555" s="4">
        <v>899</v>
      </c>
      <c r="K1555" s="4">
        <v>0</v>
      </c>
      <c r="L1555" s="4">
        <v>-4</v>
      </c>
      <c r="M1555" s="4">
        <v>0</v>
      </c>
      <c r="N1555" s="5">
        <v>-66.900000000000006</v>
      </c>
      <c r="O1555" s="7">
        <f t="shared" si="192"/>
        <v>1</v>
      </c>
      <c r="P1555" s="7">
        <f t="shared" si="193"/>
        <v>1</v>
      </c>
      <c r="Q1555" s="7">
        <f t="shared" si="194"/>
        <v>1</v>
      </c>
      <c r="R1555" s="7">
        <f t="shared" si="195"/>
        <v>3</v>
      </c>
      <c r="S1555" s="8">
        <f t="shared" si="196"/>
        <v>-3.5</v>
      </c>
      <c r="T1555" s="7" t="str">
        <f t="shared" si="197"/>
        <v>D - Abwanderungsrisiko</v>
      </c>
      <c r="U1555" s="4">
        <f>ROUND(((E1555-Hilfswerte!$B$20)/Hilfswerte!$B$21)+((F1555-Hilfswerte!$B$22)/Hilfswerte!$B$23)+((G1555-Hilfswerte!$B$24)/Hilfswerte!$B$25)+0.1*INDEX(Hilfswerte!$B$4:$B$15,MATCH(C1555,Hilfswerte!$A$4:$A$15,0)),2)</f>
        <v>0.57999999999999996</v>
      </c>
      <c r="V1555" s="4">
        <f>ROUND(SQRT((((E1555-Hilfswerte!$B$20)/Hilfswerte!$B$21)-Hilfswerte!$B$28)^2+(((F1555-Hilfswerte!$B$22)/Hilfswerte!$B$23)-Hilfswerte!$B$29)^2+(((G1555-Hilfswerte!$B$24)/Hilfswerte!$B$25)-Hilfswerte!$B$30)^2),3)</f>
        <v>0.96399999999999997</v>
      </c>
      <c r="W1555" s="4">
        <f>ROUND(E1555*Hilfswerte!$B$31,0)</f>
        <v>16238</v>
      </c>
      <c r="X1555" s="4">
        <f t="shared" si="198"/>
        <v>16238</v>
      </c>
      <c r="Y1555" s="4" t="str">
        <f>IF(T1555="A - Top-Kunde","bereits Top-Kunde",IF(AND(V1555&lt;=Hilfswerte!$B$34,H1555&lt;0.5*W1555),"Hoch",IF(AND(V1555&lt;=Hilfswerte!$B$35,H1555&lt;0.7*W1555),"Mittel","Niedrig")))</f>
        <v>Mittel</v>
      </c>
      <c r="Z1555" s="4">
        <f t="shared" si="199"/>
        <v>71.7</v>
      </c>
      <c r="AA1555" s="4" t="str">
        <f>IF(J1555&gt;365,"Bereits abgewandert (Segment D)",IF(Z1555&gt;=Hilfswerte!$B$38,"Rot - akut gefaehrdet",IF(Z1555&gt;=Hilfswerte!$B$39,"Gelb - beobachten","Gruen - stabil")))</f>
        <v>Bereits abgewandert (Segment D)</v>
      </c>
    </row>
    <row r="1556" spans="1:27" ht="15" customHeight="1" x14ac:dyDescent="0.25">
      <c r="A1556" s="4" t="s">
        <v>1903</v>
      </c>
      <c r="B1556" s="4" t="s">
        <v>441</v>
      </c>
      <c r="C1556" s="4" t="s">
        <v>47</v>
      </c>
      <c r="D1556" s="4" t="s">
        <v>106</v>
      </c>
      <c r="E1556" s="4">
        <v>32</v>
      </c>
      <c r="F1556" s="5">
        <v>13.8</v>
      </c>
      <c r="G1556" s="5">
        <v>20.9</v>
      </c>
      <c r="H1556" s="6">
        <v>6740</v>
      </c>
      <c r="I1556" s="4">
        <v>2</v>
      </c>
      <c r="J1556" s="4">
        <v>333</v>
      </c>
      <c r="K1556" s="4">
        <v>0</v>
      </c>
      <c r="L1556" s="4">
        <v>3</v>
      </c>
      <c r="M1556" s="4">
        <v>6</v>
      </c>
      <c r="N1556" s="5">
        <v>-18</v>
      </c>
      <c r="O1556" s="7">
        <f t="shared" si="192"/>
        <v>2</v>
      </c>
      <c r="P1556" s="7">
        <f t="shared" si="193"/>
        <v>2</v>
      </c>
      <c r="Q1556" s="7">
        <f t="shared" si="194"/>
        <v>4</v>
      </c>
      <c r="R1556" s="7">
        <f t="shared" si="195"/>
        <v>8</v>
      </c>
      <c r="S1556" s="8">
        <f t="shared" si="196"/>
        <v>70.099999999999994</v>
      </c>
      <c r="T1556" s="7" t="str">
        <f t="shared" si="197"/>
        <v>C - Entwicklungspotenzial</v>
      </c>
      <c r="U1556" s="4">
        <f>ROUND(((E1556-Hilfswerte!$B$20)/Hilfswerte!$B$21)+((F1556-Hilfswerte!$B$22)/Hilfswerte!$B$23)+((G1556-Hilfswerte!$B$24)/Hilfswerte!$B$25)+0.1*INDEX(Hilfswerte!$B$4:$B$15,MATCH(C1556,Hilfswerte!$A$4:$A$15,0)),2)</f>
        <v>1.1499999999999999</v>
      </c>
      <c r="V1556" s="4">
        <f>ROUND(SQRT((((E1556-Hilfswerte!$B$20)/Hilfswerte!$B$21)-Hilfswerte!$B$28)^2+(((F1556-Hilfswerte!$B$22)/Hilfswerte!$B$23)-Hilfswerte!$B$29)^2+(((G1556-Hilfswerte!$B$24)/Hilfswerte!$B$25)-Hilfswerte!$B$30)^2),3)</f>
        <v>1.6990000000000001</v>
      </c>
      <c r="W1556" s="4">
        <f>ROUND(E1556*Hilfswerte!$B$31,0)</f>
        <v>6577</v>
      </c>
      <c r="X1556" s="4">
        <f t="shared" si="198"/>
        <v>0</v>
      </c>
      <c r="Y1556" s="4" t="str">
        <f>IF(T1556="A - Top-Kunde","bereits Top-Kunde",IF(AND(V1556&lt;=Hilfswerte!$B$34,H1556&lt;0.5*W1556),"Hoch",IF(AND(V1556&lt;=Hilfswerte!$B$35,H1556&lt;0.7*W1556),"Mittel","Niedrig")))</f>
        <v>Niedrig</v>
      </c>
      <c r="Z1556" s="4">
        <f t="shared" si="199"/>
        <v>24.5</v>
      </c>
      <c r="AA1556" s="4" t="str">
        <f>IF(J1556&gt;365,"Bereits abgewandert (Segment D)",IF(Z1556&gt;=Hilfswerte!$B$38,"Rot - akut gefaehrdet",IF(Z1556&gt;=Hilfswerte!$B$39,"Gelb - beobachten","Gruen - stabil")))</f>
        <v>Rot - akut gefaehrdet</v>
      </c>
    </row>
    <row r="1557" spans="1:27" ht="15" customHeight="1" x14ac:dyDescent="0.25">
      <c r="A1557" s="4" t="s">
        <v>1904</v>
      </c>
      <c r="B1557" s="4" t="s">
        <v>256</v>
      </c>
      <c r="C1557" s="4" t="s">
        <v>51</v>
      </c>
      <c r="D1557" s="4" t="s">
        <v>48</v>
      </c>
      <c r="E1557" s="4">
        <v>111</v>
      </c>
      <c r="F1557" s="5">
        <v>32</v>
      </c>
      <c r="G1557" s="5">
        <v>9</v>
      </c>
      <c r="H1557" s="6">
        <v>0</v>
      </c>
      <c r="I1557" s="4">
        <v>0</v>
      </c>
      <c r="J1557" s="4">
        <v>640</v>
      </c>
      <c r="K1557" s="4">
        <v>0</v>
      </c>
      <c r="L1557" s="4">
        <v>3</v>
      </c>
      <c r="M1557" s="4">
        <v>0</v>
      </c>
      <c r="N1557" s="5">
        <v>-80.2</v>
      </c>
      <c r="O1557" s="7">
        <f t="shared" si="192"/>
        <v>1</v>
      </c>
      <c r="P1557" s="7">
        <f t="shared" si="193"/>
        <v>1</v>
      </c>
      <c r="Q1557" s="7">
        <f t="shared" si="194"/>
        <v>1</v>
      </c>
      <c r="R1557" s="7">
        <f t="shared" si="195"/>
        <v>3</v>
      </c>
      <c r="S1557" s="8">
        <f t="shared" si="196"/>
        <v>-11</v>
      </c>
      <c r="T1557" s="7" t="str">
        <f t="shared" si="197"/>
        <v>D - Abwanderungsrisiko</v>
      </c>
      <c r="U1557" s="4">
        <f>ROUND(((E1557-Hilfswerte!$B$20)/Hilfswerte!$B$21)+((F1557-Hilfswerte!$B$22)/Hilfswerte!$B$23)+((G1557-Hilfswerte!$B$24)/Hilfswerte!$B$25)+0.1*INDEX(Hilfswerte!$B$4:$B$15,MATCH(C1557,Hilfswerte!$A$4:$A$15,0)),2)</f>
        <v>0.19</v>
      </c>
      <c r="V1557" s="4">
        <f>ROUND(SQRT((((E1557-Hilfswerte!$B$20)/Hilfswerte!$B$21)-Hilfswerte!$B$28)^2+(((F1557-Hilfswerte!$B$22)/Hilfswerte!$B$23)-Hilfswerte!$B$29)^2+(((G1557-Hilfswerte!$B$24)/Hilfswerte!$B$25)-Hilfswerte!$B$30)^2),3)</f>
        <v>0.437</v>
      </c>
      <c r="W1557" s="4">
        <f>ROUND(E1557*Hilfswerte!$B$31,0)</f>
        <v>22816</v>
      </c>
      <c r="X1557" s="4">
        <f t="shared" si="198"/>
        <v>22816</v>
      </c>
      <c r="Y1557" s="4" t="str">
        <f>IF(T1557="A - Top-Kunde","bereits Top-Kunde",IF(AND(V1557&lt;=Hilfswerte!$B$34,H1557&lt;0.5*W1557),"Hoch",IF(AND(V1557&lt;=Hilfswerte!$B$35,H1557&lt;0.7*W1557),"Mittel","Niedrig")))</f>
        <v>Hoch</v>
      </c>
      <c r="Z1557" s="4">
        <f t="shared" si="199"/>
        <v>64.7</v>
      </c>
      <c r="AA1557" s="4" t="str">
        <f>IF(J1557&gt;365,"Bereits abgewandert (Segment D)",IF(Z1557&gt;=Hilfswerte!$B$38,"Rot - akut gefaehrdet",IF(Z1557&gt;=Hilfswerte!$B$39,"Gelb - beobachten","Gruen - stabil")))</f>
        <v>Bereits abgewandert (Segment D)</v>
      </c>
    </row>
    <row r="1558" spans="1:27" ht="15" customHeight="1" x14ac:dyDescent="0.25">
      <c r="A1558" s="4" t="s">
        <v>1905</v>
      </c>
      <c r="B1558" s="4" t="s">
        <v>148</v>
      </c>
      <c r="C1558" s="4" t="s">
        <v>89</v>
      </c>
      <c r="D1558" s="4" t="s">
        <v>56</v>
      </c>
      <c r="E1558" s="4">
        <v>57</v>
      </c>
      <c r="F1558" s="5">
        <v>13.3</v>
      </c>
      <c r="G1558" s="5">
        <v>4.3</v>
      </c>
      <c r="H1558" s="6">
        <v>3600</v>
      </c>
      <c r="I1558" s="4">
        <v>2</v>
      </c>
      <c r="J1558" s="4">
        <v>48</v>
      </c>
      <c r="K1558" s="4">
        <v>0</v>
      </c>
      <c r="L1558" s="4">
        <v>21</v>
      </c>
      <c r="M1558" s="4">
        <v>6</v>
      </c>
      <c r="N1558" s="5">
        <v>-21.3</v>
      </c>
      <c r="O1558" s="7">
        <f t="shared" si="192"/>
        <v>4</v>
      </c>
      <c r="P1558" s="7">
        <f t="shared" si="193"/>
        <v>2</v>
      </c>
      <c r="Q1558" s="7">
        <f t="shared" si="194"/>
        <v>4</v>
      </c>
      <c r="R1558" s="7">
        <f t="shared" si="195"/>
        <v>10</v>
      </c>
      <c r="S1558" s="8">
        <f t="shared" si="196"/>
        <v>83.1</v>
      </c>
      <c r="T1558" s="7" t="str">
        <f t="shared" si="197"/>
        <v>C - Entwicklungspotenzial</v>
      </c>
      <c r="U1558" s="4">
        <f>ROUND(((E1558-Hilfswerte!$B$20)/Hilfswerte!$B$21)+((F1558-Hilfswerte!$B$22)/Hilfswerte!$B$23)+((G1558-Hilfswerte!$B$24)/Hilfswerte!$B$25)+0.1*INDEX(Hilfswerte!$B$4:$B$15,MATCH(C1558,Hilfswerte!$A$4:$A$15,0)),2)</f>
        <v>-1.18</v>
      </c>
      <c r="V1558" s="4">
        <f>ROUND(SQRT((((E1558-Hilfswerte!$B$20)/Hilfswerte!$B$21)-Hilfswerte!$B$28)^2+(((F1558-Hilfswerte!$B$22)/Hilfswerte!$B$23)-Hilfswerte!$B$29)^2+(((G1558-Hilfswerte!$B$24)/Hilfswerte!$B$25)-Hilfswerte!$B$30)^2),3)</f>
        <v>1.2729999999999999</v>
      </c>
      <c r="W1558" s="4">
        <f>ROUND(E1558*Hilfswerte!$B$31,0)</f>
        <v>11716</v>
      </c>
      <c r="X1558" s="4">
        <f t="shared" si="198"/>
        <v>8116</v>
      </c>
      <c r="Y1558" s="4" t="str">
        <f>IF(T1558="A - Top-Kunde","bereits Top-Kunde",IF(AND(V1558&lt;=Hilfswerte!$B$34,H1558&lt;0.5*W1558),"Hoch",IF(AND(V1558&lt;=Hilfswerte!$B$35,H1558&lt;0.7*W1558),"Mittel","Niedrig")))</f>
        <v>Niedrig</v>
      </c>
      <c r="Z1558" s="4">
        <f t="shared" si="199"/>
        <v>15.1</v>
      </c>
      <c r="AA1558" s="4" t="str">
        <f>IF(J1558&gt;365,"Bereits abgewandert (Segment D)",IF(Z1558&gt;=Hilfswerte!$B$38,"Rot - akut gefaehrdet",IF(Z1558&gt;=Hilfswerte!$B$39,"Gelb - beobachten","Gruen - stabil")))</f>
        <v>Gelb - beobachten</v>
      </c>
    </row>
    <row r="1559" spans="1:27" ht="15" customHeight="1" x14ac:dyDescent="0.25">
      <c r="A1559" s="4" t="s">
        <v>1906</v>
      </c>
      <c r="B1559" s="4" t="s">
        <v>903</v>
      </c>
      <c r="C1559" s="4" t="s">
        <v>38</v>
      </c>
      <c r="D1559" s="4" t="s">
        <v>30</v>
      </c>
      <c r="E1559" s="4">
        <v>191</v>
      </c>
      <c r="F1559" s="5">
        <v>51.8</v>
      </c>
      <c r="G1559" s="5">
        <v>4.2</v>
      </c>
      <c r="H1559" s="6">
        <v>14110</v>
      </c>
      <c r="I1559" s="4">
        <v>2</v>
      </c>
      <c r="J1559" s="4">
        <v>104</v>
      </c>
      <c r="K1559" s="4">
        <v>0</v>
      </c>
      <c r="L1559" s="4">
        <v>8</v>
      </c>
      <c r="M1559" s="4">
        <v>2</v>
      </c>
      <c r="N1559" s="5">
        <v>26.7</v>
      </c>
      <c r="O1559" s="7">
        <f t="shared" si="192"/>
        <v>3</v>
      </c>
      <c r="P1559" s="7">
        <f t="shared" si="193"/>
        <v>2</v>
      </c>
      <c r="Q1559" s="7">
        <f t="shared" si="194"/>
        <v>5</v>
      </c>
      <c r="R1559" s="7">
        <f t="shared" si="195"/>
        <v>10</v>
      </c>
      <c r="S1559" s="8">
        <f t="shared" si="196"/>
        <v>111</v>
      </c>
      <c r="T1559" s="7" t="str">
        <f t="shared" si="197"/>
        <v>B - Kernkunde</v>
      </c>
      <c r="U1559" s="4">
        <f>ROUND(((E1559-Hilfswerte!$B$20)/Hilfswerte!$B$21)+((F1559-Hilfswerte!$B$22)/Hilfswerte!$B$23)+((G1559-Hilfswerte!$B$24)/Hilfswerte!$B$25)+0.1*INDEX(Hilfswerte!$B$4:$B$15,MATCH(C1559,Hilfswerte!$A$4:$A$15,0)),2)</f>
        <v>0.12</v>
      </c>
      <c r="V1559" s="4">
        <f>ROUND(SQRT((((E1559-Hilfswerte!$B$20)/Hilfswerte!$B$21)-Hilfswerte!$B$28)^2+(((F1559-Hilfswerte!$B$22)/Hilfswerte!$B$23)-Hilfswerte!$B$29)^2+(((G1559-Hilfswerte!$B$24)/Hilfswerte!$B$25)-Hilfswerte!$B$30)^2),3)</f>
        <v>1.1459999999999999</v>
      </c>
      <c r="W1559" s="4">
        <f>ROUND(E1559*Hilfswerte!$B$31,0)</f>
        <v>39259</v>
      </c>
      <c r="X1559" s="4">
        <f t="shared" si="198"/>
        <v>25149</v>
      </c>
      <c r="Y1559" s="4" t="str">
        <f>IF(T1559="A - Top-Kunde","bereits Top-Kunde",IF(AND(V1559&lt;=Hilfswerte!$B$34,H1559&lt;0.5*W1559),"Hoch",IF(AND(V1559&lt;=Hilfswerte!$B$35,H1559&lt;0.7*W1559),"Mittel","Niedrig")))</f>
        <v>Mittel</v>
      </c>
      <c r="Z1559" s="4">
        <f t="shared" si="199"/>
        <v>6.8</v>
      </c>
      <c r="AA1559" s="4" t="str">
        <f>IF(J1559&gt;365,"Bereits abgewandert (Segment D)",IF(Z1559&gt;=Hilfswerte!$B$38,"Rot - akut gefaehrdet",IF(Z1559&gt;=Hilfswerte!$B$39,"Gelb - beobachten","Gruen - stabil")))</f>
        <v>Gruen - stabil</v>
      </c>
    </row>
    <row r="1560" spans="1:27" ht="15" customHeight="1" x14ac:dyDescent="0.25">
      <c r="A1560" s="4" t="s">
        <v>1907</v>
      </c>
      <c r="B1560" s="4" t="s">
        <v>194</v>
      </c>
      <c r="C1560" s="4" t="s">
        <v>89</v>
      </c>
      <c r="D1560" s="4" t="s">
        <v>30</v>
      </c>
      <c r="E1560" s="4">
        <v>17</v>
      </c>
      <c r="F1560" s="5">
        <v>2.6</v>
      </c>
      <c r="G1560" s="5">
        <v>7.4</v>
      </c>
      <c r="H1560" s="6">
        <v>390</v>
      </c>
      <c r="I1560" s="4">
        <v>1</v>
      </c>
      <c r="J1560" s="4">
        <v>268</v>
      </c>
      <c r="K1560" s="4">
        <v>0</v>
      </c>
      <c r="L1560" s="4">
        <v>2</v>
      </c>
      <c r="M1560" s="4">
        <v>2</v>
      </c>
      <c r="N1560" s="5">
        <v>36.200000000000003</v>
      </c>
      <c r="O1560" s="7">
        <f t="shared" si="192"/>
        <v>2</v>
      </c>
      <c r="P1560" s="7">
        <f t="shared" si="193"/>
        <v>1</v>
      </c>
      <c r="Q1560" s="7">
        <f t="shared" si="194"/>
        <v>2</v>
      </c>
      <c r="R1560" s="7">
        <f t="shared" si="195"/>
        <v>5</v>
      </c>
      <c r="S1560" s="8">
        <f t="shared" si="196"/>
        <v>67.5</v>
      </c>
      <c r="T1560" s="7" t="str">
        <f t="shared" si="197"/>
        <v>C - Entwicklungspotenzial</v>
      </c>
      <c r="U1560" s="4">
        <f>ROUND(((E1560-Hilfswerte!$B$20)/Hilfswerte!$B$21)+((F1560-Hilfswerte!$B$22)/Hilfswerte!$B$23)+((G1560-Hilfswerte!$B$24)/Hilfswerte!$B$25)+0.1*INDEX(Hilfswerte!$B$4:$B$15,MATCH(C1560,Hilfswerte!$A$4:$A$15,0)),2)</f>
        <v>-1.05</v>
      </c>
      <c r="V1560" s="4">
        <f>ROUND(SQRT((((E1560-Hilfswerte!$B$20)/Hilfswerte!$B$21)-Hilfswerte!$B$28)^2+(((F1560-Hilfswerte!$B$22)/Hilfswerte!$B$23)-Hilfswerte!$B$29)^2+(((G1560-Hilfswerte!$B$24)/Hilfswerte!$B$25)-Hilfswerte!$B$30)^2),3)</f>
        <v>1.0860000000000001</v>
      </c>
      <c r="W1560" s="4">
        <f>ROUND(E1560*Hilfswerte!$B$31,0)</f>
        <v>3494</v>
      </c>
      <c r="X1560" s="4">
        <f t="shared" si="198"/>
        <v>3104</v>
      </c>
      <c r="Y1560" s="4" t="str">
        <f>IF(T1560="A - Top-Kunde","bereits Top-Kunde",IF(AND(V1560&lt;=Hilfswerte!$B$34,H1560&lt;0.5*W1560),"Hoch",IF(AND(V1560&lt;=Hilfswerte!$B$35,H1560&lt;0.7*W1560),"Mittel","Niedrig")))</f>
        <v>Mittel</v>
      </c>
      <c r="Z1560" s="4">
        <f t="shared" si="199"/>
        <v>13.8</v>
      </c>
      <c r="AA1560" s="4" t="str">
        <f>IF(J1560&gt;365,"Bereits abgewandert (Segment D)",IF(Z1560&gt;=Hilfswerte!$B$38,"Rot - akut gefaehrdet",IF(Z1560&gt;=Hilfswerte!$B$39,"Gelb - beobachten","Gruen - stabil")))</f>
        <v>Gelb - beobachten</v>
      </c>
    </row>
    <row r="1561" spans="1:27" ht="15" customHeight="1" x14ac:dyDescent="0.25">
      <c r="A1561" s="4" t="s">
        <v>1908</v>
      </c>
      <c r="B1561" s="4" t="s">
        <v>527</v>
      </c>
      <c r="C1561" s="4" t="s">
        <v>59</v>
      </c>
      <c r="D1561" s="4" t="s">
        <v>30</v>
      </c>
      <c r="E1561" s="4">
        <v>26</v>
      </c>
      <c r="F1561" s="5">
        <v>4.3</v>
      </c>
      <c r="G1561" s="5">
        <v>18.8</v>
      </c>
      <c r="H1561" s="6">
        <v>0</v>
      </c>
      <c r="I1561" s="4">
        <v>0</v>
      </c>
      <c r="J1561" s="4">
        <v>554</v>
      </c>
      <c r="K1561" s="4">
        <v>0</v>
      </c>
      <c r="L1561" s="4">
        <v>8</v>
      </c>
      <c r="M1561" s="4">
        <v>0</v>
      </c>
      <c r="N1561" s="5">
        <v>-85.7</v>
      </c>
      <c r="O1561" s="7">
        <f t="shared" si="192"/>
        <v>1</v>
      </c>
      <c r="P1561" s="7">
        <f t="shared" si="193"/>
        <v>1</v>
      </c>
      <c r="Q1561" s="7">
        <f t="shared" si="194"/>
        <v>1</v>
      </c>
      <c r="R1561" s="7">
        <f t="shared" si="195"/>
        <v>3</v>
      </c>
      <c r="S1561" s="8">
        <f t="shared" si="196"/>
        <v>-15.3</v>
      </c>
      <c r="T1561" s="7" t="str">
        <f t="shared" si="197"/>
        <v>D - Abwanderungsrisiko</v>
      </c>
      <c r="U1561" s="4">
        <f>ROUND(((E1561-Hilfswerte!$B$20)/Hilfswerte!$B$21)+((F1561-Hilfswerte!$B$22)/Hilfswerte!$B$23)+((G1561-Hilfswerte!$B$24)/Hilfswerte!$B$25)+0.1*INDEX(Hilfswerte!$B$4:$B$15,MATCH(C1561,Hilfswerte!$A$4:$A$15,0)),2)</f>
        <v>0.46</v>
      </c>
      <c r="V1561" s="4">
        <f>ROUND(SQRT((((E1561-Hilfswerte!$B$20)/Hilfswerte!$B$21)-Hilfswerte!$B$28)^2+(((F1561-Hilfswerte!$B$22)/Hilfswerte!$B$23)-Hilfswerte!$B$29)^2+(((G1561-Hilfswerte!$B$24)/Hilfswerte!$B$25)-Hilfswerte!$B$30)^2),3)</f>
        <v>1.476</v>
      </c>
      <c r="W1561" s="4">
        <f>ROUND(E1561*Hilfswerte!$B$31,0)</f>
        <v>5344</v>
      </c>
      <c r="X1561" s="4">
        <f t="shared" si="198"/>
        <v>5344</v>
      </c>
      <c r="Y1561" s="4" t="str">
        <f>IF(T1561="A - Top-Kunde","bereits Top-Kunde",IF(AND(V1561&lt;=Hilfswerte!$B$34,H1561&lt;0.5*W1561),"Hoch",IF(AND(V1561&lt;=Hilfswerte!$B$35,H1561&lt;0.7*W1561),"Mittel","Niedrig")))</f>
        <v>Niedrig</v>
      </c>
      <c r="Z1561" s="4">
        <f t="shared" si="199"/>
        <v>63.6</v>
      </c>
      <c r="AA1561" s="4" t="str">
        <f>IF(J1561&gt;365,"Bereits abgewandert (Segment D)",IF(Z1561&gt;=Hilfswerte!$B$38,"Rot - akut gefaehrdet",IF(Z1561&gt;=Hilfswerte!$B$39,"Gelb - beobachten","Gruen - stabil")))</f>
        <v>Bereits abgewandert (Segment D)</v>
      </c>
    </row>
    <row r="1562" spans="1:27" ht="15" customHeight="1" x14ac:dyDescent="0.25">
      <c r="A1562" s="4" t="s">
        <v>1909</v>
      </c>
      <c r="B1562" s="4" t="s">
        <v>834</v>
      </c>
      <c r="C1562" s="4" t="s">
        <v>74</v>
      </c>
      <c r="D1562" s="4" t="s">
        <v>30</v>
      </c>
      <c r="E1562" s="4">
        <v>41</v>
      </c>
      <c r="F1562" s="5">
        <v>6.4</v>
      </c>
      <c r="G1562" s="5">
        <v>20.8</v>
      </c>
      <c r="H1562" s="6">
        <v>0</v>
      </c>
      <c r="I1562" s="4">
        <v>0</v>
      </c>
      <c r="J1562" s="4">
        <v>774</v>
      </c>
      <c r="K1562" s="4">
        <v>0</v>
      </c>
      <c r="L1562" s="4">
        <v>6</v>
      </c>
      <c r="M1562" s="4">
        <v>0</v>
      </c>
      <c r="N1562" s="5">
        <v>-70.7</v>
      </c>
      <c r="O1562" s="7">
        <f t="shared" si="192"/>
        <v>1</v>
      </c>
      <c r="P1562" s="7">
        <f t="shared" si="193"/>
        <v>1</v>
      </c>
      <c r="Q1562" s="7">
        <f t="shared" si="194"/>
        <v>1</v>
      </c>
      <c r="R1562" s="7">
        <f t="shared" si="195"/>
        <v>3</v>
      </c>
      <c r="S1562" s="8">
        <f t="shared" si="196"/>
        <v>-7.2</v>
      </c>
      <c r="T1562" s="7" t="str">
        <f t="shared" si="197"/>
        <v>D - Abwanderungsrisiko</v>
      </c>
      <c r="U1562" s="4">
        <f>ROUND(((E1562-Hilfswerte!$B$20)/Hilfswerte!$B$21)+((F1562-Hilfswerte!$B$22)/Hilfswerte!$B$23)+((G1562-Hilfswerte!$B$24)/Hilfswerte!$B$25)+0.1*INDEX(Hilfswerte!$B$4:$B$15,MATCH(C1562,Hilfswerte!$A$4:$A$15,0)),2)</f>
        <v>0.93</v>
      </c>
      <c r="V1562" s="4">
        <f>ROUND(SQRT((((E1562-Hilfswerte!$B$20)/Hilfswerte!$B$21)-Hilfswerte!$B$28)^2+(((F1562-Hilfswerte!$B$22)/Hilfswerte!$B$23)-Hilfswerte!$B$29)^2+(((G1562-Hilfswerte!$B$24)/Hilfswerte!$B$25)-Hilfswerte!$B$30)^2),3)</f>
        <v>1.7110000000000001</v>
      </c>
      <c r="W1562" s="4">
        <f>ROUND(E1562*Hilfswerte!$B$31,0)</f>
        <v>8427</v>
      </c>
      <c r="X1562" s="4">
        <f t="shared" si="198"/>
        <v>8427</v>
      </c>
      <c r="Y1562" s="4" t="str">
        <f>IF(T1562="A - Top-Kunde","bereits Top-Kunde",IF(AND(V1562&lt;=Hilfswerte!$B$34,H1562&lt;0.5*W1562),"Hoch",IF(AND(V1562&lt;=Hilfswerte!$B$35,H1562&lt;0.7*W1562),"Mittel","Niedrig")))</f>
        <v>Niedrig</v>
      </c>
      <c r="Z1562" s="4">
        <f t="shared" si="199"/>
        <v>68.2</v>
      </c>
      <c r="AA1562" s="4" t="str">
        <f>IF(J1562&gt;365,"Bereits abgewandert (Segment D)",IF(Z1562&gt;=Hilfswerte!$B$38,"Rot - akut gefaehrdet",IF(Z1562&gt;=Hilfswerte!$B$39,"Gelb - beobachten","Gruen - stabil")))</f>
        <v>Bereits abgewandert (Segment D)</v>
      </c>
    </row>
    <row r="1563" spans="1:27" ht="15" customHeight="1" x14ac:dyDescent="0.25">
      <c r="A1563" s="4" t="s">
        <v>1910</v>
      </c>
      <c r="B1563" s="4" t="s">
        <v>1315</v>
      </c>
      <c r="C1563" s="4" t="s">
        <v>47</v>
      </c>
      <c r="D1563" s="4" t="s">
        <v>30</v>
      </c>
      <c r="E1563" s="4">
        <v>16</v>
      </c>
      <c r="F1563" s="5">
        <v>4.0999999999999996</v>
      </c>
      <c r="G1563" s="5">
        <v>2.2000000000000002</v>
      </c>
      <c r="H1563" s="6">
        <v>2120</v>
      </c>
      <c r="I1563" s="4">
        <v>3</v>
      </c>
      <c r="J1563" s="4">
        <v>19</v>
      </c>
      <c r="K1563" s="4">
        <v>0</v>
      </c>
      <c r="L1563" s="4">
        <v>12</v>
      </c>
      <c r="M1563" s="4">
        <v>5</v>
      </c>
      <c r="N1563" s="5">
        <v>7.5</v>
      </c>
      <c r="O1563" s="7">
        <f t="shared" si="192"/>
        <v>5</v>
      </c>
      <c r="P1563" s="7">
        <f t="shared" si="193"/>
        <v>3</v>
      </c>
      <c r="Q1563" s="7">
        <f t="shared" si="194"/>
        <v>3</v>
      </c>
      <c r="R1563" s="7">
        <f t="shared" si="195"/>
        <v>11</v>
      </c>
      <c r="S1563" s="8">
        <f t="shared" si="196"/>
        <v>110.2</v>
      </c>
      <c r="T1563" s="7" t="str">
        <f t="shared" si="197"/>
        <v>B - Kernkunde</v>
      </c>
      <c r="U1563" s="4">
        <f>ROUND(((E1563-Hilfswerte!$B$20)/Hilfswerte!$B$21)+((F1563-Hilfswerte!$B$22)/Hilfswerte!$B$23)+((G1563-Hilfswerte!$B$24)/Hilfswerte!$B$25)+0.1*INDEX(Hilfswerte!$B$4:$B$15,MATCH(C1563,Hilfswerte!$A$4:$A$15,0)),2)</f>
        <v>-2.06</v>
      </c>
      <c r="V1563" s="4">
        <f>ROUND(SQRT((((E1563-Hilfswerte!$B$20)/Hilfswerte!$B$21)-Hilfswerte!$B$28)^2+(((F1563-Hilfswerte!$B$22)/Hilfswerte!$B$23)-Hilfswerte!$B$29)^2+(((G1563-Hilfswerte!$B$24)/Hilfswerte!$B$25)-Hilfswerte!$B$30)^2),3)</f>
        <v>1.6830000000000001</v>
      </c>
      <c r="W1563" s="4">
        <f>ROUND(E1563*Hilfswerte!$B$31,0)</f>
        <v>3289</v>
      </c>
      <c r="X1563" s="4">
        <f t="shared" si="198"/>
        <v>1169</v>
      </c>
      <c r="Y1563" s="4" t="str">
        <f>IF(T1563="A - Top-Kunde","bereits Top-Kunde",IF(AND(V1563&lt;=Hilfswerte!$B$34,H1563&lt;0.5*W1563),"Hoch",IF(AND(V1563&lt;=Hilfswerte!$B$35,H1563&lt;0.7*W1563),"Mittel","Niedrig")))</f>
        <v>Niedrig</v>
      </c>
      <c r="Z1563" s="4">
        <f t="shared" si="199"/>
        <v>3.4</v>
      </c>
      <c r="AA1563" s="4" t="str">
        <f>IF(J1563&gt;365,"Bereits abgewandert (Segment D)",IF(Z1563&gt;=Hilfswerte!$B$38,"Rot - akut gefaehrdet",IF(Z1563&gt;=Hilfswerte!$B$39,"Gelb - beobachten","Gruen - stabil")))</f>
        <v>Gruen - stabil</v>
      </c>
    </row>
    <row r="1564" spans="1:27" ht="15" customHeight="1" x14ac:dyDescent="0.25">
      <c r="A1564" s="4" t="s">
        <v>1911</v>
      </c>
      <c r="B1564" s="4" t="s">
        <v>559</v>
      </c>
      <c r="C1564" s="4" t="s">
        <v>47</v>
      </c>
      <c r="D1564" s="4" t="s">
        <v>30</v>
      </c>
      <c r="E1564" s="4">
        <v>348</v>
      </c>
      <c r="F1564" s="5">
        <v>77.7</v>
      </c>
      <c r="G1564" s="5">
        <v>7.2</v>
      </c>
      <c r="H1564" s="6">
        <v>93720</v>
      </c>
      <c r="I1564" s="4">
        <v>4</v>
      </c>
      <c r="J1564" s="4">
        <v>27</v>
      </c>
      <c r="K1564" s="4">
        <v>0</v>
      </c>
      <c r="L1564" s="4">
        <v>8</v>
      </c>
      <c r="M1564" s="4">
        <v>1</v>
      </c>
      <c r="N1564" s="5">
        <v>19.899999999999999</v>
      </c>
      <c r="O1564" s="7">
        <f t="shared" si="192"/>
        <v>5</v>
      </c>
      <c r="P1564" s="7">
        <f t="shared" si="193"/>
        <v>4</v>
      </c>
      <c r="Q1564" s="7">
        <f t="shared" si="194"/>
        <v>5</v>
      </c>
      <c r="R1564" s="7">
        <f t="shared" si="195"/>
        <v>14</v>
      </c>
      <c r="S1564" s="8">
        <f t="shared" si="196"/>
        <v>147.6</v>
      </c>
      <c r="T1564" s="7" t="str">
        <f t="shared" si="197"/>
        <v>A - Top-Kunde</v>
      </c>
      <c r="U1564" s="4">
        <f>ROUND(((E1564-Hilfswerte!$B$20)/Hilfswerte!$B$21)+((F1564-Hilfswerte!$B$22)/Hilfswerte!$B$23)+((G1564-Hilfswerte!$B$24)/Hilfswerte!$B$25)+0.1*INDEX(Hilfswerte!$B$4:$B$15,MATCH(C1564,Hilfswerte!$A$4:$A$15,0)),2)</f>
        <v>1.48</v>
      </c>
      <c r="V1564" s="4">
        <f>ROUND(SQRT((((E1564-Hilfswerte!$B$20)/Hilfswerte!$B$21)-Hilfswerte!$B$28)^2+(((F1564-Hilfswerte!$B$22)/Hilfswerte!$B$23)-Hilfswerte!$B$29)^2+(((G1564-Hilfswerte!$B$24)/Hilfswerte!$B$25)-Hilfswerte!$B$30)^2),3)</f>
        <v>1.2350000000000001</v>
      </c>
      <c r="W1564" s="4">
        <f>ROUND(E1564*Hilfswerte!$B$31,0)</f>
        <v>71530</v>
      </c>
      <c r="X1564" s="4">
        <f t="shared" si="198"/>
        <v>0</v>
      </c>
      <c r="Y1564" s="4" t="str">
        <f>IF(T1564="A - Top-Kunde","bereits Top-Kunde",IF(AND(V1564&lt;=Hilfswerte!$B$34,H1564&lt;0.5*W1564),"Hoch",IF(AND(V1564&lt;=Hilfswerte!$B$35,H1564&lt;0.7*W1564),"Mittel","Niedrig")))</f>
        <v>bereits Top-Kunde</v>
      </c>
      <c r="Z1564" s="4">
        <f t="shared" si="199"/>
        <v>3</v>
      </c>
      <c r="AA1564" s="4" t="str">
        <f>IF(J1564&gt;365,"Bereits abgewandert (Segment D)",IF(Z1564&gt;=Hilfswerte!$B$38,"Rot - akut gefaehrdet",IF(Z1564&gt;=Hilfswerte!$B$39,"Gelb - beobachten","Gruen - stabil")))</f>
        <v>Gruen - stabil</v>
      </c>
    </row>
    <row r="1565" spans="1:27" ht="15" customHeight="1" x14ac:dyDescent="0.25">
      <c r="A1565" s="4" t="s">
        <v>1912</v>
      </c>
      <c r="B1565" s="4" t="s">
        <v>912</v>
      </c>
      <c r="C1565" s="4" t="s">
        <v>51</v>
      </c>
      <c r="D1565" s="4" t="s">
        <v>30</v>
      </c>
      <c r="E1565" s="4">
        <v>170</v>
      </c>
      <c r="F1565" s="5">
        <v>23.7</v>
      </c>
      <c r="G1565" s="5">
        <v>19.399999999999999</v>
      </c>
      <c r="H1565" s="6">
        <v>17400</v>
      </c>
      <c r="I1565" s="4">
        <v>1</v>
      </c>
      <c r="J1565" s="4">
        <v>119</v>
      </c>
      <c r="K1565" s="4">
        <v>0</v>
      </c>
      <c r="L1565" s="4">
        <v>1</v>
      </c>
      <c r="M1565" s="4">
        <v>3</v>
      </c>
      <c r="N1565" s="5">
        <v>31.3</v>
      </c>
      <c r="O1565" s="7">
        <f t="shared" si="192"/>
        <v>3</v>
      </c>
      <c r="P1565" s="7">
        <f t="shared" si="193"/>
        <v>1</v>
      </c>
      <c r="Q1565" s="7">
        <f t="shared" si="194"/>
        <v>5</v>
      </c>
      <c r="R1565" s="7">
        <f t="shared" si="195"/>
        <v>9</v>
      </c>
      <c r="S1565" s="8">
        <f t="shared" si="196"/>
        <v>105.4</v>
      </c>
      <c r="T1565" s="7" t="str">
        <f t="shared" si="197"/>
        <v>B - Kernkunde</v>
      </c>
      <c r="U1565" s="4">
        <f>ROUND(((E1565-Hilfswerte!$B$20)/Hilfswerte!$B$21)+((F1565-Hilfswerte!$B$22)/Hilfswerte!$B$23)+((G1565-Hilfswerte!$B$24)/Hilfswerte!$B$25)+0.1*INDEX(Hilfswerte!$B$4:$B$15,MATCH(C1565,Hilfswerte!$A$4:$A$15,0)),2)</f>
        <v>1.94</v>
      </c>
      <c r="V1565" s="4">
        <f>ROUND(SQRT((((E1565-Hilfswerte!$B$20)/Hilfswerte!$B$21)-Hilfswerte!$B$28)^2+(((F1565-Hilfswerte!$B$22)/Hilfswerte!$B$23)-Hilfswerte!$B$29)^2+(((G1565-Hilfswerte!$B$24)/Hilfswerte!$B$25)-Hilfswerte!$B$30)^2),3)</f>
        <v>1.325</v>
      </c>
      <c r="W1565" s="4">
        <f>ROUND(E1565*Hilfswerte!$B$31,0)</f>
        <v>34943</v>
      </c>
      <c r="X1565" s="4">
        <f t="shared" si="198"/>
        <v>17543</v>
      </c>
      <c r="Y1565" s="4" t="str">
        <f>IF(T1565="A - Top-Kunde","bereits Top-Kunde",IF(AND(V1565&lt;=Hilfswerte!$B$34,H1565&lt;0.5*W1565),"Hoch",IF(AND(V1565&lt;=Hilfswerte!$B$35,H1565&lt;0.7*W1565),"Mittel","Niedrig")))</f>
        <v>Niedrig</v>
      </c>
      <c r="Z1565" s="4">
        <f t="shared" si="199"/>
        <v>6.2</v>
      </c>
      <c r="AA1565" s="4" t="str">
        <f>IF(J1565&gt;365,"Bereits abgewandert (Segment D)",IF(Z1565&gt;=Hilfswerte!$B$38,"Rot - akut gefaehrdet",IF(Z1565&gt;=Hilfswerte!$B$39,"Gelb - beobachten","Gruen - stabil")))</f>
        <v>Gruen - stabil</v>
      </c>
    </row>
    <row r="1566" spans="1:27" ht="15" customHeight="1" x14ac:dyDescent="0.25">
      <c r="A1566" s="4" t="s">
        <v>1913</v>
      </c>
      <c r="B1566" s="4" t="s">
        <v>543</v>
      </c>
      <c r="C1566" s="4" t="s">
        <v>38</v>
      </c>
      <c r="D1566" s="4" t="s">
        <v>77</v>
      </c>
      <c r="E1566" s="4">
        <v>719</v>
      </c>
      <c r="F1566" s="5">
        <v>140.4</v>
      </c>
      <c r="G1566" s="5">
        <v>19</v>
      </c>
      <c r="H1566" s="6">
        <v>203520</v>
      </c>
      <c r="I1566" s="4">
        <v>2</v>
      </c>
      <c r="J1566" s="4">
        <v>79</v>
      </c>
      <c r="K1566" s="4">
        <v>0</v>
      </c>
      <c r="L1566" s="4">
        <v>30</v>
      </c>
      <c r="M1566" s="4">
        <v>6</v>
      </c>
      <c r="N1566" s="5">
        <v>-16.100000000000001</v>
      </c>
      <c r="O1566" s="7">
        <f t="shared" si="192"/>
        <v>4</v>
      </c>
      <c r="P1566" s="7">
        <f t="shared" si="193"/>
        <v>2</v>
      </c>
      <c r="Q1566" s="7">
        <f t="shared" si="194"/>
        <v>5</v>
      </c>
      <c r="R1566" s="7">
        <f t="shared" si="195"/>
        <v>11</v>
      </c>
      <c r="S1566" s="8">
        <f t="shared" si="196"/>
        <v>93</v>
      </c>
      <c r="T1566" s="7" t="str">
        <f t="shared" si="197"/>
        <v>C - Entwicklungspotenzial</v>
      </c>
      <c r="U1566" s="4">
        <f>ROUND(((E1566-Hilfswerte!$B$20)/Hilfswerte!$B$21)+((F1566-Hilfswerte!$B$22)/Hilfswerte!$B$23)+((G1566-Hilfswerte!$B$24)/Hilfswerte!$B$25)+0.1*INDEX(Hilfswerte!$B$4:$B$15,MATCH(C1566,Hilfswerte!$A$4:$A$15,0)),2)</f>
        <v>6.33</v>
      </c>
      <c r="V1566" s="4">
        <f>ROUND(SQRT((((E1566-Hilfswerte!$B$20)/Hilfswerte!$B$21)-Hilfswerte!$B$28)^2+(((F1566-Hilfswerte!$B$22)/Hilfswerte!$B$23)-Hilfswerte!$B$29)^2+(((G1566-Hilfswerte!$B$24)/Hilfswerte!$B$25)-Hilfswerte!$B$30)^2),3)</f>
        <v>3.2450000000000001</v>
      </c>
      <c r="W1566" s="4">
        <f>ROUND(E1566*Hilfswerte!$B$31,0)</f>
        <v>147788</v>
      </c>
      <c r="X1566" s="4">
        <f t="shared" si="198"/>
        <v>0</v>
      </c>
      <c r="Y1566" s="4" t="str">
        <f>IF(T1566="A - Top-Kunde","bereits Top-Kunde",IF(AND(V1566&lt;=Hilfswerte!$B$34,H1566&lt;0.5*W1566),"Hoch",IF(AND(V1566&lt;=Hilfswerte!$B$35,H1566&lt;0.7*W1566),"Mittel","Niedrig")))</f>
        <v>Niedrig</v>
      </c>
      <c r="Z1566" s="4">
        <f t="shared" si="199"/>
        <v>16.399999999999999</v>
      </c>
      <c r="AA1566" s="4" t="str">
        <f>IF(J1566&gt;365,"Bereits abgewandert (Segment D)",IF(Z1566&gt;=Hilfswerte!$B$38,"Rot - akut gefaehrdet",IF(Z1566&gt;=Hilfswerte!$B$39,"Gelb - beobachten","Gruen - stabil")))</f>
        <v>Gelb - beobachten</v>
      </c>
    </row>
    <row r="1567" spans="1:27" ht="15" customHeight="1" x14ac:dyDescent="0.25">
      <c r="A1567" s="4" t="s">
        <v>1914</v>
      </c>
      <c r="B1567" s="4" t="s">
        <v>388</v>
      </c>
      <c r="C1567" s="4" t="s">
        <v>51</v>
      </c>
      <c r="D1567" s="4" t="s">
        <v>77</v>
      </c>
      <c r="E1567" s="4">
        <v>24</v>
      </c>
      <c r="F1567" s="5">
        <v>2.9</v>
      </c>
      <c r="G1567" s="5">
        <v>13.9</v>
      </c>
      <c r="H1567" s="6">
        <v>4190</v>
      </c>
      <c r="I1567" s="4">
        <v>2</v>
      </c>
      <c r="J1567" s="4">
        <v>8</v>
      </c>
      <c r="K1567" s="4">
        <v>0</v>
      </c>
      <c r="L1567" s="4">
        <v>10</v>
      </c>
      <c r="M1567" s="4">
        <v>5</v>
      </c>
      <c r="N1567" s="5">
        <v>23.7</v>
      </c>
      <c r="O1567" s="7">
        <f t="shared" si="192"/>
        <v>5</v>
      </c>
      <c r="P1567" s="7">
        <f t="shared" si="193"/>
        <v>2</v>
      </c>
      <c r="Q1567" s="7">
        <f t="shared" si="194"/>
        <v>4</v>
      </c>
      <c r="R1567" s="7">
        <f t="shared" si="195"/>
        <v>11</v>
      </c>
      <c r="S1567" s="8">
        <f t="shared" si="196"/>
        <v>118.9</v>
      </c>
      <c r="T1567" s="7" t="str">
        <f t="shared" si="197"/>
        <v>B - Kernkunde</v>
      </c>
      <c r="U1567" s="4">
        <f>ROUND(((E1567-Hilfswerte!$B$20)/Hilfswerte!$B$21)+((F1567-Hilfswerte!$B$22)/Hilfswerte!$B$23)+((G1567-Hilfswerte!$B$24)/Hilfswerte!$B$25)+0.1*INDEX(Hilfswerte!$B$4:$B$15,MATCH(C1567,Hilfswerte!$A$4:$A$15,0)),2)</f>
        <v>7.0000000000000007E-2</v>
      </c>
      <c r="V1567" s="4">
        <f>ROUND(SQRT((((E1567-Hilfswerte!$B$20)/Hilfswerte!$B$21)-Hilfswerte!$B$28)^2+(((F1567-Hilfswerte!$B$22)/Hilfswerte!$B$23)-Hilfswerte!$B$29)^2+(((G1567-Hilfswerte!$B$24)/Hilfswerte!$B$25)-Hilfswerte!$B$30)^2),3)</f>
        <v>0.97499999999999998</v>
      </c>
      <c r="W1567" s="4">
        <f>ROUND(E1567*Hilfswerte!$B$31,0)</f>
        <v>4933</v>
      </c>
      <c r="X1567" s="4">
        <f t="shared" si="198"/>
        <v>743</v>
      </c>
      <c r="Y1567" s="4" t="str">
        <f>IF(T1567="A - Top-Kunde","bereits Top-Kunde",IF(AND(V1567&lt;=Hilfswerte!$B$34,H1567&lt;0.5*W1567),"Hoch",IF(AND(V1567&lt;=Hilfswerte!$B$35,H1567&lt;0.7*W1567),"Mittel","Niedrig")))</f>
        <v>Niedrig</v>
      </c>
      <c r="Z1567" s="4">
        <f t="shared" si="199"/>
        <v>2.4</v>
      </c>
      <c r="AA1567" s="4" t="str">
        <f>IF(J1567&gt;365,"Bereits abgewandert (Segment D)",IF(Z1567&gt;=Hilfswerte!$B$38,"Rot - akut gefaehrdet",IF(Z1567&gt;=Hilfswerte!$B$39,"Gelb - beobachten","Gruen - stabil")))</f>
        <v>Gruen - stabil</v>
      </c>
    </row>
    <row r="1568" spans="1:27" ht="15" customHeight="1" x14ac:dyDescent="0.25">
      <c r="A1568" s="4" t="s">
        <v>1915</v>
      </c>
      <c r="B1568" s="4" t="s">
        <v>650</v>
      </c>
      <c r="C1568" s="4" t="s">
        <v>62</v>
      </c>
      <c r="D1568" s="4" t="s">
        <v>30</v>
      </c>
      <c r="E1568" s="4">
        <v>859</v>
      </c>
      <c r="F1568" s="5">
        <v>158.4</v>
      </c>
      <c r="G1568" s="5">
        <v>7.2</v>
      </c>
      <c r="H1568" s="6">
        <v>73810</v>
      </c>
      <c r="I1568" s="4">
        <v>2</v>
      </c>
      <c r="J1568" s="4">
        <v>86</v>
      </c>
      <c r="K1568" s="4">
        <v>1</v>
      </c>
      <c r="L1568" s="4">
        <v>3</v>
      </c>
      <c r="M1568" s="4">
        <v>2</v>
      </c>
      <c r="N1568" s="5">
        <v>-23.4</v>
      </c>
      <c r="O1568" s="7">
        <f t="shared" si="192"/>
        <v>4</v>
      </c>
      <c r="P1568" s="7">
        <f t="shared" si="193"/>
        <v>2</v>
      </c>
      <c r="Q1568" s="7">
        <f t="shared" si="194"/>
        <v>5</v>
      </c>
      <c r="R1568" s="7">
        <f t="shared" si="195"/>
        <v>11</v>
      </c>
      <c r="S1568" s="8">
        <f t="shared" si="196"/>
        <v>91.4</v>
      </c>
      <c r="T1568" s="7" t="str">
        <f t="shared" si="197"/>
        <v>C - Entwicklungspotenzial</v>
      </c>
      <c r="U1568" s="4">
        <f>ROUND(((E1568-Hilfswerte!$B$20)/Hilfswerte!$B$21)+((F1568-Hilfswerte!$B$22)/Hilfswerte!$B$23)+((G1568-Hilfswerte!$B$24)/Hilfswerte!$B$25)+0.1*INDEX(Hilfswerte!$B$4:$B$15,MATCH(C1568,Hilfswerte!$A$4:$A$15,0)),2)</f>
        <v>5.45</v>
      </c>
      <c r="V1568" s="4">
        <f>ROUND(SQRT((((E1568-Hilfswerte!$B$20)/Hilfswerte!$B$21)-Hilfswerte!$B$28)^2+(((F1568-Hilfswerte!$B$22)/Hilfswerte!$B$23)-Hilfswerte!$B$29)^2+(((G1568-Hilfswerte!$B$24)/Hilfswerte!$B$25)-Hilfswerte!$B$30)^2),3)</f>
        <v>3.7280000000000002</v>
      </c>
      <c r="W1568" s="4">
        <f>ROUND(E1568*Hilfswerte!$B$31,0)</f>
        <v>176564</v>
      </c>
      <c r="X1568" s="4">
        <f t="shared" si="198"/>
        <v>102754</v>
      </c>
      <c r="Y1568" s="4" t="str">
        <f>IF(T1568="A - Top-Kunde","bereits Top-Kunde",IF(AND(V1568&lt;=Hilfswerte!$B$34,H1568&lt;0.5*W1568),"Hoch",IF(AND(V1568&lt;=Hilfswerte!$B$35,H1568&lt;0.7*W1568),"Mittel","Niedrig")))</f>
        <v>Niedrig</v>
      </c>
      <c r="Z1568" s="4">
        <f t="shared" si="199"/>
        <v>17.3</v>
      </c>
      <c r="AA1568" s="4" t="str">
        <f>IF(J1568&gt;365,"Bereits abgewandert (Segment D)",IF(Z1568&gt;=Hilfswerte!$B$38,"Rot - akut gefaehrdet",IF(Z1568&gt;=Hilfswerte!$B$39,"Gelb - beobachten","Gruen - stabil")))</f>
        <v>Gelb - beobachten</v>
      </c>
    </row>
    <row r="1569" spans="1:27" ht="15" customHeight="1" x14ac:dyDescent="0.25">
      <c r="A1569" s="4" t="s">
        <v>1916</v>
      </c>
      <c r="B1569" s="4" t="s">
        <v>806</v>
      </c>
      <c r="C1569" s="4" t="s">
        <v>65</v>
      </c>
      <c r="D1569" s="4" t="s">
        <v>93</v>
      </c>
      <c r="E1569" s="4">
        <v>30</v>
      </c>
      <c r="F1569" s="5">
        <v>6.6</v>
      </c>
      <c r="G1569" s="5">
        <v>20</v>
      </c>
      <c r="H1569" s="6">
        <v>1750</v>
      </c>
      <c r="I1569" s="4">
        <v>2</v>
      </c>
      <c r="J1569" s="4">
        <v>192</v>
      </c>
      <c r="K1569" s="4">
        <v>0</v>
      </c>
      <c r="L1569" s="4">
        <v>5</v>
      </c>
      <c r="M1569" s="4">
        <v>2</v>
      </c>
      <c r="N1569" s="5">
        <v>18.100000000000001</v>
      </c>
      <c r="O1569" s="7">
        <f t="shared" si="192"/>
        <v>2</v>
      </c>
      <c r="P1569" s="7">
        <f t="shared" si="193"/>
        <v>2</v>
      </c>
      <c r="Q1569" s="7">
        <f t="shared" si="194"/>
        <v>3</v>
      </c>
      <c r="R1569" s="7">
        <f t="shared" si="195"/>
        <v>7</v>
      </c>
      <c r="S1569" s="8">
        <f t="shared" si="196"/>
        <v>77.599999999999994</v>
      </c>
      <c r="T1569" s="7" t="str">
        <f t="shared" si="197"/>
        <v>C - Entwicklungspotenzial</v>
      </c>
      <c r="U1569" s="4">
        <f>ROUND(((E1569-Hilfswerte!$B$20)/Hilfswerte!$B$21)+((F1569-Hilfswerte!$B$22)/Hilfswerte!$B$23)+((G1569-Hilfswerte!$B$24)/Hilfswerte!$B$25)+0.1*INDEX(Hilfswerte!$B$4:$B$15,MATCH(C1569,Hilfswerte!$A$4:$A$15,0)),2)</f>
        <v>0.73</v>
      </c>
      <c r="V1569" s="4">
        <f>ROUND(SQRT((((E1569-Hilfswerte!$B$20)/Hilfswerte!$B$21)-Hilfswerte!$B$28)^2+(((F1569-Hilfswerte!$B$22)/Hilfswerte!$B$23)-Hilfswerte!$B$29)^2+(((G1569-Hilfswerte!$B$24)/Hilfswerte!$B$25)-Hilfswerte!$B$30)^2),3)</f>
        <v>1.6140000000000001</v>
      </c>
      <c r="W1569" s="4">
        <f>ROUND(E1569*Hilfswerte!$B$31,0)</f>
        <v>6166</v>
      </c>
      <c r="X1569" s="4">
        <f t="shared" si="198"/>
        <v>4416</v>
      </c>
      <c r="Y1569" s="4" t="str">
        <f>IF(T1569="A - Top-Kunde","bereits Top-Kunde",IF(AND(V1569&lt;=Hilfswerte!$B$34,H1569&lt;0.5*W1569),"Hoch",IF(AND(V1569&lt;=Hilfswerte!$B$35,H1569&lt;0.7*W1569),"Mittel","Niedrig")))</f>
        <v>Niedrig</v>
      </c>
      <c r="Z1569" s="4">
        <f t="shared" si="199"/>
        <v>10.6</v>
      </c>
      <c r="AA1569" s="4" t="str">
        <f>IF(J1569&gt;365,"Bereits abgewandert (Segment D)",IF(Z1569&gt;=Hilfswerte!$B$38,"Rot - akut gefaehrdet",IF(Z1569&gt;=Hilfswerte!$B$39,"Gelb - beobachten","Gruen - stabil")))</f>
        <v>Gruen - stabil</v>
      </c>
    </row>
    <row r="1570" spans="1:27" ht="15" customHeight="1" x14ac:dyDescent="0.25">
      <c r="A1570" s="4" t="s">
        <v>1917</v>
      </c>
      <c r="B1570" s="4" t="s">
        <v>942</v>
      </c>
      <c r="C1570" s="4" t="s">
        <v>65</v>
      </c>
      <c r="D1570" s="4" t="s">
        <v>117</v>
      </c>
      <c r="E1570" s="4">
        <v>97</v>
      </c>
      <c r="F1570" s="5">
        <v>25.9</v>
      </c>
      <c r="G1570" s="5">
        <v>10.7</v>
      </c>
      <c r="H1570" s="6">
        <v>0</v>
      </c>
      <c r="I1570" s="4">
        <v>0</v>
      </c>
      <c r="J1570" s="4">
        <v>696</v>
      </c>
      <c r="K1570" s="4">
        <v>0</v>
      </c>
      <c r="L1570" s="4">
        <v>21</v>
      </c>
      <c r="M1570" s="4">
        <v>0</v>
      </c>
      <c r="N1570" s="5">
        <v>-80.7</v>
      </c>
      <c r="O1570" s="7">
        <f t="shared" si="192"/>
        <v>1</v>
      </c>
      <c r="P1570" s="7">
        <f t="shared" si="193"/>
        <v>1</v>
      </c>
      <c r="Q1570" s="7">
        <f t="shared" si="194"/>
        <v>1</v>
      </c>
      <c r="R1570" s="7">
        <f t="shared" si="195"/>
        <v>3</v>
      </c>
      <c r="S1570" s="8">
        <f t="shared" si="196"/>
        <v>-16.7</v>
      </c>
      <c r="T1570" s="7" t="str">
        <f t="shared" si="197"/>
        <v>D - Abwanderungsrisiko</v>
      </c>
      <c r="U1570" s="4">
        <f>ROUND(((E1570-Hilfswerte!$B$20)/Hilfswerte!$B$21)+((F1570-Hilfswerte!$B$22)/Hilfswerte!$B$23)+((G1570-Hilfswerte!$B$24)/Hilfswerte!$B$25)+0.1*INDEX(Hilfswerte!$B$4:$B$15,MATCH(C1570,Hilfswerte!$A$4:$A$15,0)),2)</f>
        <v>-0.11</v>
      </c>
      <c r="V1570" s="4">
        <f>ROUND(SQRT((((E1570-Hilfswerte!$B$20)/Hilfswerte!$B$21)-Hilfswerte!$B$28)^2+(((F1570-Hilfswerte!$B$22)/Hilfswerte!$B$23)-Hilfswerte!$B$29)^2+(((G1570-Hilfswerte!$B$24)/Hilfswerte!$B$25)-Hilfswerte!$B$30)^2),3)</f>
        <v>0.376</v>
      </c>
      <c r="W1570" s="4">
        <f>ROUND(E1570*Hilfswerte!$B$31,0)</f>
        <v>19938</v>
      </c>
      <c r="X1570" s="4">
        <f t="shared" si="198"/>
        <v>19938</v>
      </c>
      <c r="Y1570" s="4" t="str">
        <f>IF(T1570="A - Top-Kunde","bereits Top-Kunde",IF(AND(V1570&lt;=Hilfswerte!$B$34,H1570&lt;0.5*W1570),"Hoch",IF(AND(V1570&lt;=Hilfswerte!$B$35,H1570&lt;0.7*W1570),"Mittel","Niedrig")))</f>
        <v>Hoch</v>
      </c>
      <c r="Z1570" s="4">
        <f t="shared" si="199"/>
        <v>71.3</v>
      </c>
      <c r="AA1570" s="4" t="str">
        <f>IF(J1570&gt;365,"Bereits abgewandert (Segment D)",IF(Z1570&gt;=Hilfswerte!$B$38,"Rot - akut gefaehrdet",IF(Z1570&gt;=Hilfswerte!$B$39,"Gelb - beobachten","Gruen - stabil")))</f>
        <v>Bereits abgewandert (Segment D)</v>
      </c>
    </row>
    <row r="1571" spans="1:27" ht="15" customHeight="1" x14ac:dyDescent="0.25">
      <c r="A1571" s="4" t="s">
        <v>1918</v>
      </c>
      <c r="B1571" s="4" t="s">
        <v>212</v>
      </c>
      <c r="C1571" s="4" t="s">
        <v>59</v>
      </c>
      <c r="D1571" s="4" t="s">
        <v>56</v>
      </c>
      <c r="E1571" s="4">
        <v>48</v>
      </c>
      <c r="F1571" s="5">
        <v>11.7</v>
      </c>
      <c r="G1571" s="5">
        <v>19.8</v>
      </c>
      <c r="H1571" s="6">
        <v>1040</v>
      </c>
      <c r="I1571" s="4">
        <v>3</v>
      </c>
      <c r="J1571" s="4">
        <v>6</v>
      </c>
      <c r="K1571" s="4">
        <v>0</v>
      </c>
      <c r="L1571" s="4">
        <v>21</v>
      </c>
      <c r="M1571" s="4">
        <v>1</v>
      </c>
      <c r="N1571" s="5">
        <v>19.5</v>
      </c>
      <c r="O1571" s="7">
        <f t="shared" si="192"/>
        <v>5</v>
      </c>
      <c r="P1571" s="7">
        <f t="shared" si="193"/>
        <v>3</v>
      </c>
      <c r="Q1571" s="7">
        <f t="shared" si="194"/>
        <v>3</v>
      </c>
      <c r="R1571" s="7">
        <f t="shared" si="195"/>
        <v>11</v>
      </c>
      <c r="S1571" s="8">
        <f t="shared" si="196"/>
        <v>113.5</v>
      </c>
      <c r="T1571" s="7" t="str">
        <f t="shared" si="197"/>
        <v>B - Kernkunde</v>
      </c>
      <c r="U1571" s="4">
        <f>ROUND(((E1571-Hilfswerte!$B$20)/Hilfswerte!$B$21)+((F1571-Hilfswerte!$B$22)/Hilfswerte!$B$23)+((G1571-Hilfswerte!$B$24)/Hilfswerte!$B$25)+0.1*INDEX(Hilfswerte!$B$4:$B$15,MATCH(C1571,Hilfswerte!$A$4:$A$15,0)),2)</f>
        <v>0.85</v>
      </c>
      <c r="V1571" s="4">
        <f>ROUND(SQRT((((E1571-Hilfswerte!$B$20)/Hilfswerte!$B$21)-Hilfswerte!$B$28)^2+(((F1571-Hilfswerte!$B$22)/Hilfswerte!$B$23)-Hilfswerte!$B$29)^2+(((G1571-Hilfswerte!$B$24)/Hilfswerte!$B$25)-Hilfswerte!$B$30)^2),3)</f>
        <v>1.5289999999999999</v>
      </c>
      <c r="W1571" s="4">
        <f>ROUND(E1571*Hilfswerte!$B$31,0)</f>
        <v>9866</v>
      </c>
      <c r="X1571" s="4">
        <f t="shared" si="198"/>
        <v>8826</v>
      </c>
      <c r="Y1571" s="4" t="str">
        <f>IF(T1571="A - Top-Kunde","bereits Top-Kunde",IF(AND(V1571&lt;=Hilfswerte!$B$34,H1571&lt;0.5*W1571),"Hoch",IF(AND(V1571&lt;=Hilfswerte!$B$35,H1571&lt;0.7*W1571),"Mittel","Niedrig")))</f>
        <v>Niedrig</v>
      </c>
      <c r="Z1571" s="4">
        <f t="shared" si="199"/>
        <v>4.5</v>
      </c>
      <c r="AA1571" s="4" t="str">
        <f>IF(J1571&gt;365,"Bereits abgewandert (Segment D)",IF(Z1571&gt;=Hilfswerte!$B$38,"Rot - akut gefaehrdet",IF(Z1571&gt;=Hilfswerte!$B$39,"Gelb - beobachten","Gruen - stabil")))</f>
        <v>Gruen - stabil</v>
      </c>
    </row>
    <row r="1572" spans="1:27" ht="15" customHeight="1" x14ac:dyDescent="0.25">
      <c r="A1572" s="4" t="s">
        <v>1919</v>
      </c>
      <c r="B1572" s="4" t="s">
        <v>955</v>
      </c>
      <c r="C1572" s="4" t="s">
        <v>55</v>
      </c>
      <c r="D1572" s="4" t="s">
        <v>30</v>
      </c>
      <c r="E1572" s="4">
        <v>294</v>
      </c>
      <c r="F1572" s="5">
        <v>48.5</v>
      </c>
      <c r="G1572" s="5">
        <v>8.6999999999999993</v>
      </c>
      <c r="H1572" s="6">
        <v>0</v>
      </c>
      <c r="I1572" s="4">
        <v>0</v>
      </c>
      <c r="J1572" s="4">
        <v>455</v>
      </c>
      <c r="K1572" s="4">
        <v>0</v>
      </c>
      <c r="L1572" s="4">
        <v>8</v>
      </c>
      <c r="M1572" s="4">
        <v>0</v>
      </c>
      <c r="N1572" s="5">
        <v>-66</v>
      </c>
      <c r="O1572" s="7">
        <f t="shared" si="192"/>
        <v>1</v>
      </c>
      <c r="P1572" s="7">
        <f t="shared" si="193"/>
        <v>1</v>
      </c>
      <c r="Q1572" s="7">
        <f t="shared" si="194"/>
        <v>1</v>
      </c>
      <c r="R1572" s="7">
        <f t="shared" si="195"/>
        <v>3</v>
      </c>
      <c r="S1572" s="8">
        <f t="shared" si="196"/>
        <v>-5.4</v>
      </c>
      <c r="T1572" s="7" t="str">
        <f t="shared" si="197"/>
        <v>D - Abwanderungsrisiko</v>
      </c>
      <c r="U1572" s="4">
        <f>ROUND(((E1572-Hilfswerte!$B$20)/Hilfswerte!$B$21)+((F1572-Hilfswerte!$B$22)/Hilfswerte!$B$23)+((G1572-Hilfswerte!$B$24)/Hilfswerte!$B$25)+0.1*INDEX(Hilfswerte!$B$4:$B$15,MATCH(C1572,Hilfswerte!$A$4:$A$15,0)),2)</f>
        <v>1.17</v>
      </c>
      <c r="V1572" s="4">
        <f>ROUND(SQRT((((E1572-Hilfswerte!$B$20)/Hilfswerte!$B$21)-Hilfswerte!$B$28)^2+(((F1572-Hilfswerte!$B$22)/Hilfswerte!$B$23)-Hilfswerte!$B$29)^2+(((G1572-Hilfswerte!$B$24)/Hilfswerte!$B$25)-Hilfswerte!$B$30)^2),3)</f>
        <v>0.70099999999999996</v>
      </c>
      <c r="W1572" s="4">
        <f>ROUND(E1572*Hilfswerte!$B$31,0)</f>
        <v>60431</v>
      </c>
      <c r="X1572" s="4">
        <f t="shared" si="198"/>
        <v>60431</v>
      </c>
      <c r="Y1572" s="4" t="str">
        <f>IF(T1572="A - Top-Kunde","bereits Top-Kunde",IF(AND(V1572&lt;=Hilfswerte!$B$34,H1572&lt;0.5*W1572),"Hoch",IF(AND(V1572&lt;=Hilfswerte!$B$35,H1572&lt;0.7*W1572),"Mittel","Niedrig")))</f>
        <v>Hoch</v>
      </c>
      <c r="Z1572" s="4">
        <f t="shared" si="199"/>
        <v>50.8</v>
      </c>
      <c r="AA1572" s="4" t="str">
        <f>IF(J1572&gt;365,"Bereits abgewandert (Segment D)",IF(Z1572&gt;=Hilfswerte!$B$38,"Rot - akut gefaehrdet",IF(Z1572&gt;=Hilfswerte!$B$39,"Gelb - beobachten","Gruen - stabil")))</f>
        <v>Bereits abgewandert (Segment D)</v>
      </c>
    </row>
    <row r="1573" spans="1:27" ht="15" customHeight="1" x14ac:dyDescent="0.25">
      <c r="A1573" s="4" t="s">
        <v>1920</v>
      </c>
      <c r="B1573" s="4" t="s">
        <v>325</v>
      </c>
      <c r="C1573" s="4" t="s">
        <v>38</v>
      </c>
      <c r="D1573" s="4" t="s">
        <v>30</v>
      </c>
      <c r="E1573" s="4">
        <v>153</v>
      </c>
      <c r="F1573" s="5">
        <v>36.4</v>
      </c>
      <c r="G1573" s="5">
        <v>6.1</v>
      </c>
      <c r="H1573" s="6">
        <v>11070</v>
      </c>
      <c r="I1573" s="4">
        <v>6</v>
      </c>
      <c r="J1573" s="4">
        <v>19</v>
      </c>
      <c r="K1573" s="4">
        <v>0</v>
      </c>
      <c r="L1573" s="4">
        <v>5</v>
      </c>
      <c r="M1573" s="4">
        <v>5</v>
      </c>
      <c r="N1573" s="5">
        <v>8</v>
      </c>
      <c r="O1573" s="7">
        <f t="shared" si="192"/>
        <v>5</v>
      </c>
      <c r="P1573" s="7">
        <f t="shared" si="193"/>
        <v>5</v>
      </c>
      <c r="Q1573" s="7">
        <f t="shared" si="194"/>
        <v>5</v>
      </c>
      <c r="R1573" s="7">
        <f t="shared" si="195"/>
        <v>15</v>
      </c>
      <c r="S1573" s="8">
        <f t="shared" si="196"/>
        <v>152.5</v>
      </c>
      <c r="T1573" s="7" t="str">
        <f t="shared" si="197"/>
        <v>A - Top-Kunde</v>
      </c>
      <c r="U1573" s="4">
        <f>ROUND(((E1573-Hilfswerte!$B$20)/Hilfswerte!$B$21)+((F1573-Hilfswerte!$B$22)/Hilfswerte!$B$23)+((G1573-Hilfswerte!$B$24)/Hilfswerte!$B$25)+0.1*INDEX(Hilfswerte!$B$4:$B$15,MATCH(C1573,Hilfswerte!$A$4:$A$15,0)),2)</f>
        <v>-0.02</v>
      </c>
      <c r="V1573" s="4">
        <f>ROUND(SQRT((((E1573-Hilfswerte!$B$20)/Hilfswerte!$B$21)-Hilfswerte!$B$28)^2+(((F1573-Hilfswerte!$B$22)/Hilfswerte!$B$23)-Hilfswerte!$B$29)^2+(((G1573-Hilfswerte!$B$24)/Hilfswerte!$B$25)-Hilfswerte!$B$30)^2),3)</f>
        <v>0.81399999999999995</v>
      </c>
      <c r="W1573" s="4">
        <f>ROUND(E1573*Hilfswerte!$B$31,0)</f>
        <v>31449</v>
      </c>
      <c r="X1573" s="4">
        <f t="shared" si="198"/>
        <v>20379</v>
      </c>
      <c r="Y1573" s="4" t="str">
        <f>IF(T1573="A - Top-Kunde","bereits Top-Kunde",IF(AND(V1573&lt;=Hilfswerte!$B$34,H1573&lt;0.5*W1573),"Hoch",IF(AND(V1573&lt;=Hilfswerte!$B$35,H1573&lt;0.7*W1573),"Mittel","Niedrig")))</f>
        <v>bereits Top-Kunde</v>
      </c>
      <c r="Z1573" s="4">
        <f t="shared" si="199"/>
        <v>2</v>
      </c>
      <c r="AA1573" s="4" t="str">
        <f>IF(J1573&gt;365,"Bereits abgewandert (Segment D)",IF(Z1573&gt;=Hilfswerte!$B$38,"Rot - akut gefaehrdet",IF(Z1573&gt;=Hilfswerte!$B$39,"Gelb - beobachten","Gruen - stabil")))</f>
        <v>Gruen - stabil</v>
      </c>
    </row>
    <row r="1574" spans="1:27" ht="15" customHeight="1" x14ac:dyDescent="0.25">
      <c r="A1574" s="4" t="s">
        <v>1921</v>
      </c>
      <c r="B1574" s="4" t="s">
        <v>119</v>
      </c>
      <c r="C1574" s="4" t="s">
        <v>29</v>
      </c>
      <c r="D1574" s="4" t="s">
        <v>30</v>
      </c>
      <c r="E1574" s="4">
        <v>50</v>
      </c>
      <c r="F1574" s="5">
        <v>11.6</v>
      </c>
      <c r="G1574" s="5">
        <v>16.5</v>
      </c>
      <c r="H1574" s="6">
        <v>6290</v>
      </c>
      <c r="I1574" s="4">
        <v>3</v>
      </c>
      <c r="J1574" s="4">
        <v>18</v>
      </c>
      <c r="K1574" s="4">
        <v>0</v>
      </c>
      <c r="L1574" s="4">
        <v>-5</v>
      </c>
      <c r="M1574" s="4">
        <v>1</v>
      </c>
      <c r="N1574" s="5">
        <v>8.6999999999999993</v>
      </c>
      <c r="O1574" s="7">
        <f t="shared" si="192"/>
        <v>5</v>
      </c>
      <c r="P1574" s="7">
        <f t="shared" si="193"/>
        <v>3</v>
      </c>
      <c r="Q1574" s="7">
        <f t="shared" si="194"/>
        <v>4</v>
      </c>
      <c r="R1574" s="7">
        <f t="shared" si="195"/>
        <v>12</v>
      </c>
      <c r="S1574" s="8">
        <f t="shared" si="196"/>
        <v>124.4</v>
      </c>
      <c r="T1574" s="7" t="str">
        <f t="shared" si="197"/>
        <v>B - Kernkunde</v>
      </c>
      <c r="U1574" s="4">
        <f>ROUND(((E1574-Hilfswerte!$B$20)/Hilfswerte!$B$21)+((F1574-Hilfswerte!$B$22)/Hilfswerte!$B$23)+((G1574-Hilfswerte!$B$24)/Hilfswerte!$B$25)+0.1*INDEX(Hilfswerte!$B$4:$B$15,MATCH(C1574,Hilfswerte!$A$4:$A$15,0)),2)</f>
        <v>0.67</v>
      </c>
      <c r="V1574" s="4">
        <f>ROUND(SQRT((((E1574-Hilfswerte!$B$20)/Hilfswerte!$B$21)-Hilfswerte!$B$28)^2+(((F1574-Hilfswerte!$B$22)/Hilfswerte!$B$23)-Hilfswerte!$B$29)^2+(((G1574-Hilfswerte!$B$24)/Hilfswerte!$B$25)-Hilfswerte!$B$30)^2),3)</f>
        <v>1.085</v>
      </c>
      <c r="W1574" s="4">
        <f>ROUND(E1574*Hilfswerte!$B$31,0)</f>
        <v>10277</v>
      </c>
      <c r="X1574" s="4">
        <f t="shared" si="198"/>
        <v>3987</v>
      </c>
      <c r="Y1574" s="4" t="str">
        <f>IF(T1574="A - Top-Kunde","bereits Top-Kunde",IF(AND(V1574&lt;=Hilfswerte!$B$34,H1574&lt;0.5*W1574),"Hoch",IF(AND(V1574&lt;=Hilfswerte!$B$35,H1574&lt;0.7*W1574),"Mittel","Niedrig")))</f>
        <v>Mittel</v>
      </c>
      <c r="Z1574" s="4">
        <f t="shared" si="199"/>
        <v>0.9</v>
      </c>
      <c r="AA1574" s="4" t="str">
        <f>IF(J1574&gt;365,"Bereits abgewandert (Segment D)",IF(Z1574&gt;=Hilfswerte!$B$38,"Rot - akut gefaehrdet",IF(Z1574&gt;=Hilfswerte!$B$39,"Gelb - beobachten","Gruen - stabil")))</f>
        <v>Gruen - stabil</v>
      </c>
    </row>
    <row r="1575" spans="1:27" ht="15" customHeight="1" x14ac:dyDescent="0.25">
      <c r="A1575" s="4" t="s">
        <v>1922</v>
      </c>
      <c r="B1575" s="4" t="s">
        <v>110</v>
      </c>
      <c r="C1575" s="4" t="s">
        <v>33</v>
      </c>
      <c r="D1575" s="4" t="s">
        <v>30</v>
      </c>
      <c r="E1575" s="4">
        <v>232</v>
      </c>
      <c r="F1575" s="5">
        <v>54.1</v>
      </c>
      <c r="G1575" s="5">
        <v>13.9</v>
      </c>
      <c r="H1575" s="6">
        <v>26140</v>
      </c>
      <c r="I1575" s="4">
        <v>4</v>
      </c>
      <c r="J1575" s="4">
        <v>8</v>
      </c>
      <c r="K1575" s="4">
        <v>1</v>
      </c>
      <c r="L1575" s="4">
        <v>13</v>
      </c>
      <c r="M1575" s="4">
        <v>1</v>
      </c>
      <c r="N1575" s="5">
        <v>20.7</v>
      </c>
      <c r="O1575" s="7">
        <f t="shared" si="192"/>
        <v>5</v>
      </c>
      <c r="P1575" s="7">
        <f t="shared" si="193"/>
        <v>4</v>
      </c>
      <c r="Q1575" s="7">
        <f t="shared" si="194"/>
        <v>5</v>
      </c>
      <c r="R1575" s="7">
        <f t="shared" si="195"/>
        <v>14</v>
      </c>
      <c r="S1575" s="8">
        <f t="shared" si="196"/>
        <v>140.5</v>
      </c>
      <c r="T1575" s="7" t="str">
        <f t="shared" si="197"/>
        <v>A - Top-Kunde</v>
      </c>
      <c r="U1575" s="4">
        <f>ROUND(((E1575-Hilfswerte!$B$20)/Hilfswerte!$B$21)+((F1575-Hilfswerte!$B$22)/Hilfswerte!$B$23)+((G1575-Hilfswerte!$B$24)/Hilfswerte!$B$25)+0.1*INDEX(Hilfswerte!$B$4:$B$15,MATCH(C1575,Hilfswerte!$A$4:$A$15,0)),2)</f>
        <v>1.57</v>
      </c>
      <c r="V1575" s="4">
        <f>ROUND(SQRT((((E1575-Hilfswerte!$B$20)/Hilfswerte!$B$21)-Hilfswerte!$B$28)^2+(((F1575-Hilfswerte!$B$22)/Hilfswerte!$B$23)-Hilfswerte!$B$29)^2+(((G1575-Hilfswerte!$B$24)/Hilfswerte!$B$25)-Hilfswerte!$B$30)^2),3)</f>
        <v>0.58899999999999997</v>
      </c>
      <c r="W1575" s="4">
        <f>ROUND(E1575*Hilfswerte!$B$31,0)</f>
        <v>47687</v>
      </c>
      <c r="X1575" s="4">
        <f t="shared" si="198"/>
        <v>21547</v>
      </c>
      <c r="Y1575" s="4" t="str">
        <f>IF(T1575="A - Top-Kunde","bereits Top-Kunde",IF(AND(V1575&lt;=Hilfswerte!$B$34,H1575&lt;0.5*W1575),"Hoch",IF(AND(V1575&lt;=Hilfswerte!$B$35,H1575&lt;0.7*W1575),"Mittel","Niedrig")))</f>
        <v>bereits Top-Kunde</v>
      </c>
      <c r="Z1575" s="4">
        <f t="shared" si="199"/>
        <v>6</v>
      </c>
      <c r="AA1575" s="4" t="str">
        <f>IF(J1575&gt;365,"Bereits abgewandert (Segment D)",IF(Z1575&gt;=Hilfswerte!$B$38,"Rot - akut gefaehrdet",IF(Z1575&gt;=Hilfswerte!$B$39,"Gelb - beobachten","Gruen - stabil")))</f>
        <v>Gruen - stabil</v>
      </c>
    </row>
    <row r="1576" spans="1:27" ht="15" customHeight="1" x14ac:dyDescent="0.25">
      <c r="A1576" s="4" t="s">
        <v>1923</v>
      </c>
      <c r="B1576" s="4" t="s">
        <v>388</v>
      </c>
      <c r="C1576" s="4" t="s">
        <v>62</v>
      </c>
      <c r="D1576" s="4" t="s">
        <v>106</v>
      </c>
      <c r="E1576" s="4">
        <v>40</v>
      </c>
      <c r="F1576" s="5">
        <v>13.2</v>
      </c>
      <c r="G1576" s="5">
        <v>20.399999999999999</v>
      </c>
      <c r="H1576" s="6">
        <v>14100</v>
      </c>
      <c r="I1576" s="4">
        <v>9</v>
      </c>
      <c r="J1576" s="4">
        <v>3</v>
      </c>
      <c r="K1576" s="4">
        <v>1</v>
      </c>
      <c r="L1576" s="4">
        <v>10</v>
      </c>
      <c r="M1576" s="4">
        <v>1</v>
      </c>
      <c r="N1576" s="5">
        <v>-1.1000000000000001</v>
      </c>
      <c r="O1576" s="7">
        <f t="shared" si="192"/>
        <v>5</v>
      </c>
      <c r="P1576" s="7">
        <f t="shared" si="193"/>
        <v>5</v>
      </c>
      <c r="Q1576" s="7">
        <f t="shared" si="194"/>
        <v>5</v>
      </c>
      <c r="R1576" s="7">
        <f t="shared" si="195"/>
        <v>15</v>
      </c>
      <c r="S1576" s="8">
        <f t="shared" si="196"/>
        <v>140.5</v>
      </c>
      <c r="T1576" s="7" t="str">
        <f t="shared" si="197"/>
        <v>A - Top-Kunde</v>
      </c>
      <c r="U1576" s="4">
        <f>ROUND(((E1576-Hilfswerte!$B$20)/Hilfswerte!$B$21)+((F1576-Hilfswerte!$B$22)/Hilfswerte!$B$23)+((G1576-Hilfswerte!$B$24)/Hilfswerte!$B$25)+0.1*INDEX(Hilfswerte!$B$4:$B$15,MATCH(C1576,Hilfswerte!$A$4:$A$15,0)),2)</f>
        <v>1.43</v>
      </c>
      <c r="V1576" s="4">
        <f>ROUND(SQRT((((E1576-Hilfswerte!$B$20)/Hilfswerte!$B$21)-Hilfswerte!$B$28)^2+(((F1576-Hilfswerte!$B$22)/Hilfswerte!$B$23)-Hilfswerte!$B$29)^2+(((G1576-Hilfswerte!$B$24)/Hilfswerte!$B$25)-Hilfswerte!$B$30)^2),3)</f>
        <v>1.619</v>
      </c>
      <c r="W1576" s="4">
        <f>ROUND(E1576*Hilfswerte!$B$31,0)</f>
        <v>8222</v>
      </c>
      <c r="X1576" s="4">
        <f t="shared" si="198"/>
        <v>0</v>
      </c>
      <c r="Y1576" s="4" t="str">
        <f>IF(T1576="A - Top-Kunde","bereits Top-Kunde",IF(AND(V1576&lt;=Hilfswerte!$B$34,H1576&lt;0.5*W1576),"Hoch",IF(AND(V1576&lt;=Hilfswerte!$B$35,H1576&lt;0.7*W1576),"Mittel","Niedrig")))</f>
        <v>bereits Top-Kunde</v>
      </c>
      <c r="Z1576" s="4">
        <f t="shared" si="199"/>
        <v>5.6</v>
      </c>
      <c r="AA1576" s="4" t="str">
        <f>IF(J1576&gt;365,"Bereits abgewandert (Segment D)",IF(Z1576&gt;=Hilfswerte!$B$38,"Rot - akut gefaehrdet",IF(Z1576&gt;=Hilfswerte!$B$39,"Gelb - beobachten","Gruen - stabil")))</f>
        <v>Gruen - stabil</v>
      </c>
    </row>
    <row r="1577" spans="1:27" ht="15" customHeight="1" x14ac:dyDescent="0.25">
      <c r="A1577" s="4" t="s">
        <v>1924</v>
      </c>
      <c r="B1577" s="4" t="s">
        <v>698</v>
      </c>
      <c r="C1577" s="4" t="s">
        <v>55</v>
      </c>
      <c r="D1577" s="4" t="s">
        <v>30</v>
      </c>
      <c r="E1577" s="4">
        <v>72</v>
      </c>
      <c r="F1577" s="5">
        <v>16.899999999999999</v>
      </c>
      <c r="G1577" s="5">
        <v>3.5</v>
      </c>
      <c r="H1577" s="6">
        <v>7680</v>
      </c>
      <c r="I1577" s="4">
        <v>2</v>
      </c>
      <c r="J1577" s="4">
        <v>86</v>
      </c>
      <c r="K1577" s="4">
        <v>0</v>
      </c>
      <c r="L1577" s="4">
        <v>8</v>
      </c>
      <c r="M1577" s="4">
        <v>6</v>
      </c>
      <c r="N1577" s="5">
        <v>25.8</v>
      </c>
      <c r="O1577" s="7">
        <f t="shared" si="192"/>
        <v>4</v>
      </c>
      <c r="P1577" s="7">
        <f t="shared" si="193"/>
        <v>2</v>
      </c>
      <c r="Q1577" s="7">
        <f t="shared" si="194"/>
        <v>5</v>
      </c>
      <c r="R1577" s="7">
        <f t="shared" si="195"/>
        <v>11</v>
      </c>
      <c r="S1577" s="8">
        <f t="shared" si="196"/>
        <v>120.5</v>
      </c>
      <c r="T1577" s="7" t="str">
        <f t="shared" si="197"/>
        <v>B - Kernkunde</v>
      </c>
      <c r="U1577" s="4">
        <f>ROUND(((E1577-Hilfswerte!$B$20)/Hilfswerte!$B$21)+((F1577-Hilfswerte!$B$22)/Hilfswerte!$B$23)+((G1577-Hilfswerte!$B$24)/Hilfswerte!$B$25)+0.1*INDEX(Hilfswerte!$B$4:$B$15,MATCH(C1577,Hilfswerte!$A$4:$A$15,0)),2)</f>
        <v>-1.18</v>
      </c>
      <c r="V1577" s="4">
        <f>ROUND(SQRT((((E1577-Hilfswerte!$B$20)/Hilfswerte!$B$21)-Hilfswerte!$B$28)^2+(((F1577-Hilfswerte!$B$22)/Hilfswerte!$B$23)-Hilfswerte!$B$29)^2+(((G1577-Hilfswerte!$B$24)/Hilfswerte!$B$25)-Hilfswerte!$B$30)^2),3)</f>
        <v>1.3440000000000001</v>
      </c>
      <c r="W1577" s="4">
        <f>ROUND(E1577*Hilfswerte!$B$31,0)</f>
        <v>14799</v>
      </c>
      <c r="X1577" s="4">
        <f t="shared" si="198"/>
        <v>7119</v>
      </c>
      <c r="Y1577" s="4" t="str">
        <f>IF(T1577="A - Top-Kunde","bereits Top-Kunde",IF(AND(V1577&lt;=Hilfswerte!$B$34,H1577&lt;0.5*W1577),"Hoch",IF(AND(V1577&lt;=Hilfswerte!$B$35,H1577&lt;0.7*W1577),"Mittel","Niedrig")))</f>
        <v>Niedrig</v>
      </c>
      <c r="Z1577" s="4">
        <f t="shared" si="199"/>
        <v>5.9</v>
      </c>
      <c r="AA1577" s="4" t="str">
        <f>IF(J1577&gt;365,"Bereits abgewandert (Segment D)",IF(Z1577&gt;=Hilfswerte!$B$38,"Rot - akut gefaehrdet",IF(Z1577&gt;=Hilfswerte!$B$39,"Gelb - beobachten","Gruen - stabil")))</f>
        <v>Gruen - stabil</v>
      </c>
    </row>
    <row r="1578" spans="1:27" ht="15" customHeight="1" x14ac:dyDescent="0.25">
      <c r="A1578" s="4" t="s">
        <v>1925</v>
      </c>
      <c r="B1578" s="4" t="s">
        <v>701</v>
      </c>
      <c r="C1578" s="4" t="s">
        <v>84</v>
      </c>
      <c r="D1578" s="4" t="s">
        <v>106</v>
      </c>
      <c r="E1578" s="4">
        <v>21</v>
      </c>
      <c r="F1578" s="5">
        <v>4.7</v>
      </c>
      <c r="G1578" s="5">
        <v>14.2</v>
      </c>
      <c r="H1578" s="6">
        <v>1570</v>
      </c>
      <c r="I1578" s="4">
        <v>3</v>
      </c>
      <c r="J1578" s="4">
        <v>155</v>
      </c>
      <c r="K1578" s="4">
        <v>0</v>
      </c>
      <c r="L1578" s="4">
        <v>12</v>
      </c>
      <c r="M1578" s="4">
        <v>6</v>
      </c>
      <c r="N1578" s="5">
        <v>-11.5</v>
      </c>
      <c r="O1578" s="7">
        <f t="shared" si="192"/>
        <v>3</v>
      </c>
      <c r="P1578" s="7">
        <f t="shared" si="193"/>
        <v>3</v>
      </c>
      <c r="Q1578" s="7">
        <f t="shared" si="194"/>
        <v>3</v>
      </c>
      <c r="R1578" s="7">
        <f t="shared" si="195"/>
        <v>9</v>
      </c>
      <c r="S1578" s="8">
        <f t="shared" si="196"/>
        <v>80.7</v>
      </c>
      <c r="T1578" s="7" t="str">
        <f t="shared" si="197"/>
        <v>C - Entwicklungspotenzial</v>
      </c>
      <c r="U1578" s="4">
        <f>ROUND(((E1578-Hilfswerte!$B$20)/Hilfswerte!$B$21)+((F1578-Hilfswerte!$B$22)/Hilfswerte!$B$23)+((G1578-Hilfswerte!$B$24)/Hilfswerte!$B$25)+0.1*INDEX(Hilfswerte!$B$4:$B$15,MATCH(C1578,Hilfswerte!$A$4:$A$15,0)),2)</f>
        <v>-0.21</v>
      </c>
      <c r="V1578" s="4">
        <f>ROUND(SQRT((((E1578-Hilfswerte!$B$20)/Hilfswerte!$B$21)-Hilfswerte!$B$28)^2+(((F1578-Hilfswerte!$B$22)/Hilfswerte!$B$23)-Hilfswerte!$B$29)^2+(((G1578-Hilfswerte!$B$24)/Hilfswerte!$B$25)-Hilfswerte!$B$30)^2),3)</f>
        <v>0.98499999999999999</v>
      </c>
      <c r="W1578" s="4">
        <f>ROUND(E1578*Hilfswerte!$B$31,0)</f>
        <v>4316</v>
      </c>
      <c r="X1578" s="4">
        <f t="shared" si="198"/>
        <v>2746</v>
      </c>
      <c r="Y1578" s="4" t="str">
        <f>IF(T1578="A - Top-Kunde","bereits Top-Kunde",IF(AND(V1578&lt;=Hilfswerte!$B$34,H1578&lt;0.5*W1578),"Hoch",IF(AND(V1578&lt;=Hilfswerte!$B$35,H1578&lt;0.7*W1578),"Mittel","Niedrig")))</f>
        <v>Mittel</v>
      </c>
      <c r="Z1578" s="4">
        <f t="shared" si="199"/>
        <v>14.8</v>
      </c>
      <c r="AA1578" s="4" t="str">
        <f>IF(J1578&gt;365,"Bereits abgewandert (Segment D)",IF(Z1578&gt;=Hilfswerte!$B$38,"Rot - akut gefaehrdet",IF(Z1578&gt;=Hilfswerte!$B$39,"Gelb - beobachten","Gruen - stabil")))</f>
        <v>Gelb - beobachten</v>
      </c>
    </row>
    <row r="1579" spans="1:27" ht="15" customHeight="1" x14ac:dyDescent="0.25">
      <c r="A1579" s="4" t="s">
        <v>1926</v>
      </c>
      <c r="B1579" s="4" t="s">
        <v>696</v>
      </c>
      <c r="C1579" s="4" t="s">
        <v>89</v>
      </c>
      <c r="D1579" s="4" t="s">
        <v>30</v>
      </c>
      <c r="E1579" s="4">
        <v>17</v>
      </c>
      <c r="F1579" s="5">
        <v>4.9000000000000004</v>
      </c>
      <c r="G1579" s="5">
        <v>16.8</v>
      </c>
      <c r="H1579" s="6">
        <v>2740</v>
      </c>
      <c r="I1579" s="4">
        <v>4</v>
      </c>
      <c r="J1579" s="4">
        <v>8</v>
      </c>
      <c r="K1579" s="4">
        <v>0</v>
      </c>
      <c r="L1579" s="4">
        <v>7</v>
      </c>
      <c r="M1579" s="4">
        <v>2</v>
      </c>
      <c r="N1579" s="5">
        <v>8.8000000000000007</v>
      </c>
      <c r="O1579" s="7">
        <f t="shared" si="192"/>
        <v>5</v>
      </c>
      <c r="P1579" s="7">
        <f t="shared" si="193"/>
        <v>4</v>
      </c>
      <c r="Q1579" s="7">
        <f t="shared" si="194"/>
        <v>4</v>
      </c>
      <c r="R1579" s="7">
        <f t="shared" si="195"/>
        <v>13</v>
      </c>
      <c r="S1579" s="8">
        <f t="shared" si="196"/>
        <v>132.30000000000001</v>
      </c>
      <c r="T1579" s="7" t="str">
        <f t="shared" si="197"/>
        <v>A - Top-Kunde</v>
      </c>
      <c r="U1579" s="4">
        <f>ROUND(((E1579-Hilfswerte!$B$20)/Hilfswerte!$B$21)+((F1579-Hilfswerte!$B$22)/Hilfswerte!$B$23)+((G1579-Hilfswerte!$B$24)/Hilfswerte!$B$25)+0.1*INDEX(Hilfswerte!$B$4:$B$15,MATCH(C1579,Hilfswerte!$A$4:$A$15,0)),2)</f>
        <v>0.48</v>
      </c>
      <c r="V1579" s="4">
        <f>ROUND(SQRT((((E1579-Hilfswerte!$B$20)/Hilfswerte!$B$21)-Hilfswerte!$B$28)^2+(((F1579-Hilfswerte!$B$22)/Hilfswerte!$B$23)-Hilfswerte!$B$29)^2+(((G1579-Hilfswerte!$B$24)/Hilfswerte!$B$25)-Hilfswerte!$B$30)^2),3)</f>
        <v>1.2450000000000001</v>
      </c>
      <c r="W1579" s="4">
        <f>ROUND(E1579*Hilfswerte!$B$31,0)</f>
        <v>3494</v>
      </c>
      <c r="X1579" s="4">
        <f t="shared" si="198"/>
        <v>754</v>
      </c>
      <c r="Y1579" s="4" t="str">
        <f>IF(T1579="A - Top-Kunde","bereits Top-Kunde",IF(AND(V1579&lt;=Hilfswerte!$B$34,H1579&lt;0.5*W1579),"Hoch",IF(AND(V1579&lt;=Hilfswerte!$B$35,H1579&lt;0.7*W1579),"Mittel","Niedrig")))</f>
        <v>bereits Top-Kunde</v>
      </c>
      <c r="Z1579" s="4">
        <f t="shared" si="199"/>
        <v>1.8</v>
      </c>
      <c r="AA1579" s="4" t="str">
        <f>IF(J1579&gt;365,"Bereits abgewandert (Segment D)",IF(Z1579&gt;=Hilfswerte!$B$38,"Rot - akut gefaehrdet",IF(Z1579&gt;=Hilfswerte!$B$39,"Gelb - beobachten","Gruen - stabil")))</f>
        <v>Gruen - stabil</v>
      </c>
    </row>
    <row r="1580" spans="1:27" ht="15" customHeight="1" x14ac:dyDescent="0.25">
      <c r="A1580" s="4" t="s">
        <v>1927</v>
      </c>
      <c r="B1580" s="4" t="s">
        <v>669</v>
      </c>
      <c r="C1580" s="4" t="s">
        <v>59</v>
      </c>
      <c r="D1580" s="4" t="s">
        <v>77</v>
      </c>
      <c r="E1580" s="4">
        <v>60</v>
      </c>
      <c r="F1580" s="5">
        <v>14.9</v>
      </c>
      <c r="G1580" s="5">
        <v>3.5</v>
      </c>
      <c r="H1580" s="6">
        <v>23220</v>
      </c>
      <c r="I1580" s="4">
        <v>3</v>
      </c>
      <c r="J1580" s="4">
        <v>112</v>
      </c>
      <c r="K1580" s="4">
        <v>0</v>
      </c>
      <c r="L1580" s="4">
        <v>8</v>
      </c>
      <c r="M1580" s="4">
        <v>1</v>
      </c>
      <c r="N1580" s="5">
        <v>8.9</v>
      </c>
      <c r="O1580" s="7">
        <f t="shared" si="192"/>
        <v>3</v>
      </c>
      <c r="P1580" s="7">
        <f t="shared" si="193"/>
        <v>3</v>
      </c>
      <c r="Q1580" s="7">
        <f t="shared" si="194"/>
        <v>5</v>
      </c>
      <c r="R1580" s="7">
        <f t="shared" si="195"/>
        <v>11</v>
      </c>
      <c r="S1580" s="8">
        <f t="shared" si="196"/>
        <v>112.1</v>
      </c>
      <c r="T1580" s="7" t="str">
        <f t="shared" si="197"/>
        <v>B - Kernkunde</v>
      </c>
      <c r="U1580" s="4">
        <f>ROUND(((E1580-Hilfswerte!$B$20)/Hilfswerte!$B$21)+((F1580-Hilfswerte!$B$22)/Hilfswerte!$B$23)+((G1580-Hilfswerte!$B$24)/Hilfswerte!$B$25)+0.1*INDEX(Hilfswerte!$B$4:$B$15,MATCH(C1580,Hilfswerte!$A$4:$A$15,0)),2)</f>
        <v>-1.63</v>
      </c>
      <c r="V1580" s="4">
        <f>ROUND(SQRT((((E1580-Hilfswerte!$B$20)/Hilfswerte!$B$21)-Hilfswerte!$B$28)^2+(((F1580-Hilfswerte!$B$22)/Hilfswerte!$B$23)-Hilfswerte!$B$29)^2+(((G1580-Hilfswerte!$B$24)/Hilfswerte!$B$25)-Hilfswerte!$B$30)^2),3)</f>
        <v>1.37</v>
      </c>
      <c r="W1580" s="4">
        <f>ROUND(E1580*Hilfswerte!$B$31,0)</f>
        <v>12333</v>
      </c>
      <c r="X1580" s="4">
        <f t="shared" si="198"/>
        <v>0</v>
      </c>
      <c r="Y1580" s="4" t="str">
        <f>IF(T1580="A - Top-Kunde","bereits Top-Kunde",IF(AND(V1580&lt;=Hilfswerte!$B$34,H1580&lt;0.5*W1580),"Hoch",IF(AND(V1580&lt;=Hilfswerte!$B$35,H1580&lt;0.7*W1580),"Mittel","Niedrig")))</f>
        <v>Niedrig</v>
      </c>
      <c r="Z1580" s="4">
        <f t="shared" si="199"/>
        <v>7.2</v>
      </c>
      <c r="AA1580" s="4" t="str">
        <f>IF(J1580&gt;365,"Bereits abgewandert (Segment D)",IF(Z1580&gt;=Hilfswerte!$B$38,"Rot - akut gefaehrdet",IF(Z1580&gt;=Hilfswerte!$B$39,"Gelb - beobachten","Gruen - stabil")))</f>
        <v>Gruen - stabil</v>
      </c>
    </row>
    <row r="1581" spans="1:27" ht="15" customHeight="1" x14ac:dyDescent="0.25">
      <c r="A1581" s="4" t="s">
        <v>1928</v>
      </c>
      <c r="B1581" s="4" t="s">
        <v>254</v>
      </c>
      <c r="C1581" s="4" t="s">
        <v>89</v>
      </c>
      <c r="D1581" s="4" t="s">
        <v>178</v>
      </c>
      <c r="E1581" s="4">
        <v>86</v>
      </c>
      <c r="F1581" s="5">
        <v>22.5</v>
      </c>
      <c r="G1581" s="5">
        <v>21.8</v>
      </c>
      <c r="H1581" s="6">
        <v>1820</v>
      </c>
      <c r="I1581" s="4">
        <v>1</v>
      </c>
      <c r="J1581" s="4">
        <v>143</v>
      </c>
      <c r="K1581" s="4">
        <v>0</v>
      </c>
      <c r="L1581" s="4">
        <v>0</v>
      </c>
      <c r="M1581" s="4">
        <v>3</v>
      </c>
      <c r="N1581" s="5">
        <v>-10.8</v>
      </c>
      <c r="O1581" s="7">
        <f t="shared" si="192"/>
        <v>3</v>
      </c>
      <c r="P1581" s="7">
        <f t="shared" si="193"/>
        <v>1</v>
      </c>
      <c r="Q1581" s="7">
        <f t="shared" si="194"/>
        <v>3</v>
      </c>
      <c r="R1581" s="7">
        <f t="shared" si="195"/>
        <v>7</v>
      </c>
      <c r="S1581" s="8">
        <f t="shared" si="196"/>
        <v>64.599999999999994</v>
      </c>
      <c r="T1581" s="7" t="str">
        <f t="shared" si="197"/>
        <v>C - Entwicklungspotenzial</v>
      </c>
      <c r="U1581" s="4">
        <f>ROUND(((E1581-Hilfswerte!$B$20)/Hilfswerte!$B$21)+((F1581-Hilfswerte!$B$22)/Hilfswerte!$B$23)+((G1581-Hilfswerte!$B$24)/Hilfswerte!$B$25)+0.1*INDEX(Hilfswerte!$B$4:$B$15,MATCH(C1581,Hilfswerte!$A$4:$A$15,0)),2)</f>
        <v>1.89</v>
      </c>
      <c r="V1581" s="4">
        <f>ROUND(SQRT((((E1581-Hilfswerte!$B$20)/Hilfswerte!$B$21)-Hilfswerte!$B$28)^2+(((F1581-Hilfswerte!$B$22)/Hilfswerte!$B$23)-Hilfswerte!$B$29)^2+(((G1581-Hilfswerte!$B$24)/Hilfswerte!$B$25)-Hilfswerte!$B$30)^2),3)</f>
        <v>1.7390000000000001</v>
      </c>
      <c r="W1581" s="4">
        <f>ROUND(E1581*Hilfswerte!$B$31,0)</f>
        <v>17677</v>
      </c>
      <c r="X1581" s="4">
        <f t="shared" si="198"/>
        <v>15857</v>
      </c>
      <c r="Y1581" s="4" t="str">
        <f>IF(T1581="A - Top-Kunde","bereits Top-Kunde",IF(AND(V1581&lt;=Hilfswerte!$B$34,H1581&lt;0.5*W1581),"Hoch",IF(AND(V1581&lt;=Hilfswerte!$B$35,H1581&lt;0.7*W1581),"Mittel","Niedrig")))</f>
        <v>Niedrig</v>
      </c>
      <c r="Z1581" s="4">
        <f t="shared" si="199"/>
        <v>11.5</v>
      </c>
      <c r="AA1581" s="4" t="str">
        <f>IF(J1581&gt;365,"Bereits abgewandert (Segment D)",IF(Z1581&gt;=Hilfswerte!$B$38,"Rot - akut gefaehrdet",IF(Z1581&gt;=Hilfswerte!$B$39,"Gelb - beobachten","Gruen - stabil")))</f>
        <v>Gruen - stabil</v>
      </c>
    </row>
    <row r="1582" spans="1:27" ht="15" customHeight="1" x14ac:dyDescent="0.25">
      <c r="A1582" s="4" t="s">
        <v>1929</v>
      </c>
      <c r="B1582" s="4" t="s">
        <v>422</v>
      </c>
      <c r="C1582" s="4" t="s">
        <v>29</v>
      </c>
      <c r="D1582" s="4" t="s">
        <v>93</v>
      </c>
      <c r="E1582" s="4">
        <v>124</v>
      </c>
      <c r="F1582" s="5">
        <v>38.9</v>
      </c>
      <c r="G1582" s="5">
        <v>21.8</v>
      </c>
      <c r="H1582" s="6">
        <v>76670</v>
      </c>
      <c r="I1582" s="4">
        <v>9</v>
      </c>
      <c r="J1582" s="4">
        <v>15</v>
      </c>
      <c r="K1582" s="4">
        <v>1</v>
      </c>
      <c r="L1582" s="4">
        <v>16</v>
      </c>
      <c r="M1582" s="4">
        <v>4</v>
      </c>
      <c r="N1582" s="5">
        <v>25.1</v>
      </c>
      <c r="O1582" s="7">
        <f t="shared" si="192"/>
        <v>5</v>
      </c>
      <c r="P1582" s="7">
        <f t="shared" si="193"/>
        <v>5</v>
      </c>
      <c r="Q1582" s="7">
        <f t="shared" si="194"/>
        <v>5</v>
      </c>
      <c r="R1582" s="7">
        <f t="shared" si="195"/>
        <v>15</v>
      </c>
      <c r="S1582" s="8">
        <f t="shared" si="196"/>
        <v>151.80000000000001</v>
      </c>
      <c r="T1582" s="7" t="str">
        <f t="shared" si="197"/>
        <v>A - Top-Kunde</v>
      </c>
      <c r="U1582" s="4">
        <f>ROUND(((E1582-Hilfswerte!$B$20)/Hilfswerte!$B$21)+((F1582-Hilfswerte!$B$22)/Hilfswerte!$B$23)+((G1582-Hilfswerte!$B$24)/Hilfswerte!$B$25)+0.1*INDEX(Hilfswerte!$B$4:$B$15,MATCH(C1582,Hilfswerte!$A$4:$A$15,0)),2)</f>
        <v>2.3199999999999998</v>
      </c>
      <c r="V1582" s="4">
        <f>ROUND(SQRT((((E1582-Hilfswerte!$B$20)/Hilfswerte!$B$21)-Hilfswerte!$B$28)^2+(((F1582-Hilfswerte!$B$22)/Hilfswerte!$B$23)-Hilfswerte!$B$29)^2+(((G1582-Hilfswerte!$B$24)/Hilfswerte!$B$25)-Hilfswerte!$B$30)^2),3)</f>
        <v>1.6919999999999999</v>
      </c>
      <c r="W1582" s="4">
        <f>ROUND(E1582*Hilfswerte!$B$31,0)</f>
        <v>25488</v>
      </c>
      <c r="X1582" s="4">
        <f t="shared" si="198"/>
        <v>0</v>
      </c>
      <c r="Y1582" s="4" t="str">
        <f>IF(T1582="A - Top-Kunde","bereits Top-Kunde",IF(AND(V1582&lt;=Hilfswerte!$B$34,H1582&lt;0.5*W1582),"Hoch",IF(AND(V1582&lt;=Hilfswerte!$B$35,H1582&lt;0.7*W1582),"Mittel","Niedrig")))</f>
        <v>bereits Top-Kunde</v>
      </c>
      <c r="Z1582" s="4">
        <f t="shared" si="199"/>
        <v>7</v>
      </c>
      <c r="AA1582" s="4" t="str">
        <f>IF(J1582&gt;365,"Bereits abgewandert (Segment D)",IF(Z1582&gt;=Hilfswerte!$B$38,"Rot - akut gefaehrdet",IF(Z1582&gt;=Hilfswerte!$B$39,"Gelb - beobachten","Gruen - stabil")))</f>
        <v>Gruen - stabil</v>
      </c>
    </row>
    <row r="1583" spans="1:27" ht="15" customHeight="1" x14ac:dyDescent="0.25">
      <c r="A1583" s="4" t="s">
        <v>1930</v>
      </c>
      <c r="B1583" s="4" t="s">
        <v>1074</v>
      </c>
      <c r="C1583" s="4" t="s">
        <v>29</v>
      </c>
      <c r="D1583" s="4" t="s">
        <v>48</v>
      </c>
      <c r="E1583" s="4">
        <v>43</v>
      </c>
      <c r="F1583" s="5">
        <v>14.8</v>
      </c>
      <c r="G1583" s="5">
        <v>6.1</v>
      </c>
      <c r="H1583" s="6">
        <v>1420</v>
      </c>
      <c r="I1583" s="4">
        <v>5</v>
      </c>
      <c r="J1583" s="4">
        <v>4</v>
      </c>
      <c r="K1583" s="4">
        <v>2</v>
      </c>
      <c r="L1583" s="4">
        <v>-5</v>
      </c>
      <c r="M1583" s="4">
        <v>4</v>
      </c>
      <c r="N1583" s="5">
        <v>0.1</v>
      </c>
      <c r="O1583" s="7">
        <f t="shared" si="192"/>
        <v>5</v>
      </c>
      <c r="P1583" s="7">
        <f t="shared" si="193"/>
        <v>5</v>
      </c>
      <c r="Q1583" s="7">
        <f t="shared" si="194"/>
        <v>3</v>
      </c>
      <c r="R1583" s="7">
        <f t="shared" si="195"/>
        <v>13</v>
      </c>
      <c r="S1583" s="8">
        <f t="shared" si="196"/>
        <v>118.1</v>
      </c>
      <c r="T1583" s="7" t="str">
        <f t="shared" si="197"/>
        <v>B - Kernkunde</v>
      </c>
      <c r="U1583" s="4">
        <f>ROUND(((E1583-Hilfswerte!$B$20)/Hilfswerte!$B$21)+((F1583-Hilfswerte!$B$22)/Hilfswerte!$B$23)+((G1583-Hilfswerte!$B$24)/Hilfswerte!$B$25)+0.1*INDEX(Hilfswerte!$B$4:$B$15,MATCH(C1583,Hilfswerte!$A$4:$A$15,0)),2)</f>
        <v>-0.95</v>
      </c>
      <c r="V1583" s="4">
        <f>ROUND(SQRT((((E1583-Hilfswerte!$B$20)/Hilfswerte!$B$21)-Hilfswerte!$B$28)^2+(((F1583-Hilfswerte!$B$22)/Hilfswerte!$B$23)-Hilfswerte!$B$29)^2+(((G1583-Hilfswerte!$B$24)/Hilfswerte!$B$25)-Hilfswerte!$B$30)^2),3)</f>
        <v>1.054</v>
      </c>
      <c r="W1583" s="4">
        <f>ROUND(E1583*Hilfswerte!$B$31,0)</f>
        <v>8838</v>
      </c>
      <c r="X1583" s="4">
        <f t="shared" si="198"/>
        <v>7418</v>
      </c>
      <c r="Y1583" s="4" t="str">
        <f>IF(T1583="A - Top-Kunde","bereits Top-Kunde",IF(AND(V1583&lt;=Hilfswerte!$B$34,H1583&lt;0.5*W1583),"Hoch",IF(AND(V1583&lt;=Hilfswerte!$B$35,H1583&lt;0.7*W1583),"Mittel","Niedrig")))</f>
        <v>Mittel</v>
      </c>
      <c r="Z1583" s="4">
        <f t="shared" si="199"/>
        <v>6.2</v>
      </c>
      <c r="AA1583" s="4" t="str">
        <f>IF(J1583&gt;365,"Bereits abgewandert (Segment D)",IF(Z1583&gt;=Hilfswerte!$B$38,"Rot - akut gefaehrdet",IF(Z1583&gt;=Hilfswerte!$B$39,"Gelb - beobachten","Gruen - stabil")))</f>
        <v>Gruen - stabil</v>
      </c>
    </row>
    <row r="1584" spans="1:27" ht="15" customHeight="1" x14ac:dyDescent="0.25">
      <c r="A1584" s="4" t="s">
        <v>1931</v>
      </c>
      <c r="B1584" s="4" t="s">
        <v>286</v>
      </c>
      <c r="C1584" s="4" t="s">
        <v>65</v>
      </c>
      <c r="D1584" s="4" t="s">
        <v>56</v>
      </c>
      <c r="E1584" s="4">
        <v>134</v>
      </c>
      <c r="F1584" s="5">
        <v>36.799999999999997</v>
      </c>
      <c r="G1584" s="5">
        <v>16.899999999999999</v>
      </c>
      <c r="H1584" s="6">
        <v>35140</v>
      </c>
      <c r="I1584" s="4">
        <v>6</v>
      </c>
      <c r="J1584" s="4">
        <v>74</v>
      </c>
      <c r="K1584" s="4">
        <v>1</v>
      </c>
      <c r="L1584" s="4">
        <v>18</v>
      </c>
      <c r="M1584" s="4">
        <v>1</v>
      </c>
      <c r="N1584" s="5">
        <v>-30.9</v>
      </c>
      <c r="O1584" s="7">
        <f t="shared" si="192"/>
        <v>4</v>
      </c>
      <c r="P1584" s="7">
        <f t="shared" si="193"/>
        <v>5</v>
      </c>
      <c r="Q1584" s="7">
        <f t="shared" si="194"/>
        <v>5</v>
      </c>
      <c r="R1584" s="7">
        <f t="shared" si="195"/>
        <v>14</v>
      </c>
      <c r="S1584" s="8">
        <f t="shared" si="196"/>
        <v>113.2</v>
      </c>
      <c r="T1584" s="7" t="str">
        <f t="shared" si="197"/>
        <v>B - Kernkunde</v>
      </c>
      <c r="U1584" s="4">
        <f>ROUND(((E1584-Hilfswerte!$B$20)/Hilfswerte!$B$21)+((F1584-Hilfswerte!$B$22)/Hilfswerte!$B$23)+((G1584-Hilfswerte!$B$24)/Hilfswerte!$B$25)+0.1*INDEX(Hilfswerte!$B$4:$B$15,MATCH(C1584,Hilfswerte!$A$4:$A$15,0)),2)</f>
        <v>1.23</v>
      </c>
      <c r="V1584" s="4">
        <f>ROUND(SQRT((((E1584-Hilfswerte!$B$20)/Hilfswerte!$B$21)-Hilfswerte!$B$28)^2+(((F1584-Hilfswerte!$B$22)/Hilfswerte!$B$23)-Hilfswerte!$B$29)^2+(((G1584-Hilfswerte!$B$24)/Hilfswerte!$B$25)-Hilfswerte!$B$30)^2),3)</f>
        <v>0.91500000000000004</v>
      </c>
      <c r="W1584" s="4">
        <f>ROUND(E1584*Hilfswerte!$B$31,0)</f>
        <v>27543</v>
      </c>
      <c r="X1584" s="4">
        <f t="shared" si="198"/>
        <v>0</v>
      </c>
      <c r="Y1584" s="4" t="str">
        <f>IF(T1584="A - Top-Kunde","bereits Top-Kunde",IF(AND(V1584&lt;=Hilfswerte!$B$34,H1584&lt;0.5*W1584),"Hoch",IF(AND(V1584&lt;=Hilfswerte!$B$35,H1584&lt;0.7*W1584),"Mittel","Niedrig")))</f>
        <v>Niedrig</v>
      </c>
      <c r="Z1584" s="4">
        <f t="shared" si="199"/>
        <v>22.7</v>
      </c>
      <c r="AA1584" s="4" t="str">
        <f>IF(J1584&gt;365,"Bereits abgewandert (Segment D)",IF(Z1584&gt;=Hilfswerte!$B$38,"Rot - akut gefaehrdet",IF(Z1584&gt;=Hilfswerte!$B$39,"Gelb - beobachten","Gruen - stabil")))</f>
        <v>Rot - akut gefaehrdet</v>
      </c>
    </row>
    <row r="1585" spans="1:27" ht="15" customHeight="1" x14ac:dyDescent="0.25">
      <c r="A1585" s="4" t="s">
        <v>1932</v>
      </c>
      <c r="B1585" s="4" t="s">
        <v>61</v>
      </c>
      <c r="C1585" s="4" t="s">
        <v>51</v>
      </c>
      <c r="D1585" s="4" t="s">
        <v>52</v>
      </c>
      <c r="E1585" s="4">
        <v>294</v>
      </c>
      <c r="F1585" s="5">
        <v>53.6</v>
      </c>
      <c r="G1585" s="5">
        <v>15.8</v>
      </c>
      <c r="H1585" s="6">
        <v>16570</v>
      </c>
      <c r="I1585" s="4">
        <v>1</v>
      </c>
      <c r="J1585" s="4">
        <v>57</v>
      </c>
      <c r="K1585" s="4">
        <v>0</v>
      </c>
      <c r="L1585" s="4">
        <v>21</v>
      </c>
      <c r="M1585" s="4">
        <v>1</v>
      </c>
      <c r="N1585" s="5">
        <v>-7.5</v>
      </c>
      <c r="O1585" s="7">
        <f t="shared" si="192"/>
        <v>4</v>
      </c>
      <c r="P1585" s="7">
        <f t="shared" si="193"/>
        <v>1</v>
      </c>
      <c r="Q1585" s="7">
        <f t="shared" si="194"/>
        <v>5</v>
      </c>
      <c r="R1585" s="7">
        <f t="shared" si="195"/>
        <v>10</v>
      </c>
      <c r="S1585" s="8">
        <f t="shared" si="196"/>
        <v>90</v>
      </c>
      <c r="T1585" s="7" t="str">
        <f t="shared" si="197"/>
        <v>C - Entwicklungspotenzial</v>
      </c>
      <c r="U1585" s="4">
        <f>ROUND(((E1585-Hilfswerte!$B$20)/Hilfswerte!$B$21)+((F1585-Hilfswerte!$B$22)/Hilfswerte!$B$23)+((G1585-Hilfswerte!$B$24)/Hilfswerte!$B$25)+0.1*INDEX(Hilfswerte!$B$4:$B$15,MATCH(C1585,Hilfswerte!$A$4:$A$15,0)),2)</f>
        <v>2.44</v>
      </c>
      <c r="V1585" s="4">
        <f>ROUND(SQRT((((E1585-Hilfswerte!$B$20)/Hilfswerte!$B$21)-Hilfswerte!$B$28)^2+(((F1585-Hilfswerte!$B$22)/Hilfswerte!$B$23)-Hilfswerte!$B$29)^2+(((G1585-Hilfswerte!$B$24)/Hilfswerte!$B$25)-Hilfswerte!$B$30)^2),3)</f>
        <v>0.95299999999999996</v>
      </c>
      <c r="W1585" s="4">
        <f>ROUND(E1585*Hilfswerte!$B$31,0)</f>
        <v>60431</v>
      </c>
      <c r="X1585" s="4">
        <f t="shared" si="198"/>
        <v>43861</v>
      </c>
      <c r="Y1585" s="4" t="str">
        <f>IF(T1585="A - Top-Kunde","bereits Top-Kunde",IF(AND(V1585&lt;=Hilfswerte!$B$34,H1585&lt;0.5*W1585),"Hoch",IF(AND(V1585&lt;=Hilfswerte!$B$35,H1585&lt;0.7*W1585),"Mittel","Niedrig")))</f>
        <v>Mittel</v>
      </c>
      <c r="Z1585" s="4">
        <f t="shared" si="199"/>
        <v>10.1</v>
      </c>
      <c r="AA1585" s="4" t="str">
        <f>IF(J1585&gt;365,"Bereits abgewandert (Segment D)",IF(Z1585&gt;=Hilfswerte!$B$38,"Rot - akut gefaehrdet",IF(Z1585&gt;=Hilfswerte!$B$39,"Gelb - beobachten","Gruen - stabil")))</f>
        <v>Gruen - stabil</v>
      </c>
    </row>
    <row r="1586" spans="1:27" ht="15" customHeight="1" x14ac:dyDescent="0.25">
      <c r="A1586" s="4" t="s">
        <v>1933</v>
      </c>
      <c r="B1586" s="4" t="s">
        <v>256</v>
      </c>
      <c r="C1586" s="4" t="s">
        <v>55</v>
      </c>
      <c r="D1586" s="4" t="s">
        <v>52</v>
      </c>
      <c r="E1586" s="4">
        <v>38</v>
      </c>
      <c r="F1586" s="5">
        <v>8.8000000000000007</v>
      </c>
      <c r="G1586" s="5">
        <v>17.3</v>
      </c>
      <c r="H1586" s="6">
        <v>5530</v>
      </c>
      <c r="I1586" s="4">
        <v>5</v>
      </c>
      <c r="J1586" s="4">
        <v>27</v>
      </c>
      <c r="K1586" s="4">
        <v>0</v>
      </c>
      <c r="L1586" s="4">
        <v>16</v>
      </c>
      <c r="M1586" s="4">
        <v>1</v>
      </c>
      <c r="N1586" s="5">
        <v>-11.1</v>
      </c>
      <c r="O1586" s="7">
        <f t="shared" si="192"/>
        <v>5</v>
      </c>
      <c r="P1586" s="7">
        <f t="shared" si="193"/>
        <v>5</v>
      </c>
      <c r="Q1586" s="7">
        <f t="shared" si="194"/>
        <v>4</v>
      </c>
      <c r="R1586" s="7">
        <f t="shared" si="195"/>
        <v>14</v>
      </c>
      <c r="S1586" s="8">
        <f t="shared" si="196"/>
        <v>129.69999999999999</v>
      </c>
      <c r="T1586" s="7" t="str">
        <f t="shared" si="197"/>
        <v>A - Top-Kunde</v>
      </c>
      <c r="U1586" s="4">
        <f>ROUND(((E1586-Hilfswerte!$B$20)/Hilfswerte!$B$21)+((F1586-Hilfswerte!$B$22)/Hilfswerte!$B$23)+((G1586-Hilfswerte!$B$24)/Hilfswerte!$B$25)+0.1*INDEX(Hilfswerte!$B$4:$B$15,MATCH(C1586,Hilfswerte!$A$4:$A$15,0)),2)</f>
        <v>0.72</v>
      </c>
      <c r="V1586" s="4">
        <f>ROUND(SQRT((((E1586-Hilfswerte!$B$20)/Hilfswerte!$B$21)-Hilfswerte!$B$28)^2+(((F1586-Hilfswerte!$B$22)/Hilfswerte!$B$23)-Hilfswerte!$B$29)^2+(((G1586-Hilfswerte!$B$24)/Hilfswerte!$B$25)-Hilfswerte!$B$30)^2),3)</f>
        <v>1.2290000000000001</v>
      </c>
      <c r="W1586" s="4">
        <f>ROUND(E1586*Hilfswerte!$B$31,0)</f>
        <v>7811</v>
      </c>
      <c r="X1586" s="4">
        <f t="shared" si="198"/>
        <v>2281</v>
      </c>
      <c r="Y1586" s="4" t="str">
        <f>IF(T1586="A - Top-Kunde","bereits Top-Kunde",IF(AND(V1586&lt;=Hilfswerte!$B$34,H1586&lt;0.5*W1586),"Hoch",IF(AND(V1586&lt;=Hilfswerte!$B$35,H1586&lt;0.7*W1586),"Mittel","Niedrig")))</f>
        <v>bereits Top-Kunde</v>
      </c>
      <c r="Z1586" s="4">
        <f t="shared" si="199"/>
        <v>9</v>
      </c>
      <c r="AA1586" s="4" t="str">
        <f>IF(J1586&gt;365,"Bereits abgewandert (Segment D)",IF(Z1586&gt;=Hilfswerte!$B$38,"Rot - akut gefaehrdet",IF(Z1586&gt;=Hilfswerte!$B$39,"Gelb - beobachten","Gruen - stabil")))</f>
        <v>Gruen - stabil</v>
      </c>
    </row>
    <row r="1587" spans="1:27" ht="15" customHeight="1" x14ac:dyDescent="0.25">
      <c r="A1587" s="4" t="s">
        <v>1934</v>
      </c>
      <c r="B1587" s="4" t="s">
        <v>696</v>
      </c>
      <c r="C1587" s="4" t="s">
        <v>59</v>
      </c>
      <c r="D1587" s="4" t="s">
        <v>30</v>
      </c>
      <c r="E1587" s="4">
        <v>251</v>
      </c>
      <c r="F1587" s="5">
        <v>45.7</v>
      </c>
      <c r="G1587" s="5">
        <v>0.7</v>
      </c>
      <c r="H1587" s="6">
        <v>3130</v>
      </c>
      <c r="I1587" s="4">
        <v>2</v>
      </c>
      <c r="J1587" s="4">
        <v>117</v>
      </c>
      <c r="K1587" s="4">
        <v>0</v>
      </c>
      <c r="L1587" s="4">
        <v>15</v>
      </c>
      <c r="M1587" s="4">
        <v>2</v>
      </c>
      <c r="N1587" s="5">
        <v>-12.9</v>
      </c>
      <c r="O1587" s="7">
        <f t="shared" si="192"/>
        <v>3</v>
      </c>
      <c r="P1587" s="7">
        <f t="shared" si="193"/>
        <v>2</v>
      </c>
      <c r="Q1587" s="7">
        <f t="shared" si="194"/>
        <v>4</v>
      </c>
      <c r="R1587" s="7">
        <f t="shared" si="195"/>
        <v>9</v>
      </c>
      <c r="S1587" s="8">
        <f t="shared" si="196"/>
        <v>79.099999999999994</v>
      </c>
      <c r="T1587" s="7" t="str">
        <f t="shared" si="197"/>
        <v>C - Entwicklungspotenzial</v>
      </c>
      <c r="U1587" s="4">
        <f>ROUND(((E1587-Hilfswerte!$B$20)/Hilfswerte!$B$21)+((F1587-Hilfswerte!$B$22)/Hilfswerte!$B$23)+((G1587-Hilfswerte!$B$24)/Hilfswerte!$B$25)+0.1*INDEX(Hilfswerte!$B$4:$B$15,MATCH(C1587,Hilfswerte!$A$4:$A$15,0)),2)</f>
        <v>-0.7</v>
      </c>
      <c r="V1587" s="4">
        <f>ROUND(SQRT((((E1587-Hilfswerte!$B$20)/Hilfswerte!$B$21)-Hilfswerte!$B$28)^2+(((F1587-Hilfswerte!$B$22)/Hilfswerte!$B$23)-Hilfswerte!$B$29)^2+(((G1587-Hilfswerte!$B$24)/Hilfswerte!$B$25)-Hilfswerte!$B$30)^2),3)</f>
        <v>1.7130000000000001</v>
      </c>
      <c r="W1587" s="4">
        <f>ROUND(E1587*Hilfswerte!$B$31,0)</f>
        <v>51592</v>
      </c>
      <c r="X1587" s="4">
        <f t="shared" si="198"/>
        <v>48462</v>
      </c>
      <c r="Y1587" s="4" t="str">
        <f>IF(T1587="A - Top-Kunde","bereits Top-Kunde",IF(AND(V1587&lt;=Hilfswerte!$B$34,H1587&lt;0.5*W1587),"Hoch",IF(AND(V1587&lt;=Hilfswerte!$B$35,H1587&lt;0.7*W1587),"Mittel","Niedrig")))</f>
        <v>Niedrig</v>
      </c>
      <c r="Z1587" s="4">
        <f t="shared" si="199"/>
        <v>14</v>
      </c>
      <c r="AA1587" s="4" t="str">
        <f>IF(J1587&gt;365,"Bereits abgewandert (Segment D)",IF(Z1587&gt;=Hilfswerte!$B$38,"Rot - akut gefaehrdet",IF(Z1587&gt;=Hilfswerte!$B$39,"Gelb - beobachten","Gruen - stabil")))</f>
        <v>Gelb - beobachten</v>
      </c>
    </row>
    <row r="1588" spans="1:27" ht="15" customHeight="1" x14ac:dyDescent="0.25">
      <c r="A1588" s="4" t="s">
        <v>1935</v>
      </c>
      <c r="B1588" s="4" t="s">
        <v>894</v>
      </c>
      <c r="C1588" s="4" t="s">
        <v>74</v>
      </c>
      <c r="D1588" s="4" t="s">
        <v>30</v>
      </c>
      <c r="E1588" s="4">
        <v>6</v>
      </c>
      <c r="F1588" s="5">
        <v>1.1000000000000001</v>
      </c>
      <c r="G1588" s="5">
        <v>11.3</v>
      </c>
      <c r="H1588" s="6">
        <v>520</v>
      </c>
      <c r="I1588" s="4">
        <v>2</v>
      </c>
      <c r="J1588" s="4">
        <v>106</v>
      </c>
      <c r="K1588" s="4">
        <v>0</v>
      </c>
      <c r="L1588" s="4">
        <v>9</v>
      </c>
      <c r="M1588" s="4">
        <v>1</v>
      </c>
      <c r="N1588" s="5">
        <v>25.5</v>
      </c>
      <c r="O1588" s="7">
        <f t="shared" si="192"/>
        <v>3</v>
      </c>
      <c r="P1588" s="7">
        <f t="shared" si="193"/>
        <v>2</v>
      </c>
      <c r="Q1588" s="7">
        <f t="shared" si="194"/>
        <v>2</v>
      </c>
      <c r="R1588" s="7">
        <f t="shared" si="195"/>
        <v>7</v>
      </c>
      <c r="S1588" s="8">
        <f t="shared" si="196"/>
        <v>80.099999999999994</v>
      </c>
      <c r="T1588" s="7" t="str">
        <f t="shared" si="197"/>
        <v>C - Entwicklungspotenzial</v>
      </c>
      <c r="U1588" s="4">
        <f>ROUND(((E1588-Hilfswerte!$B$20)/Hilfswerte!$B$21)+((F1588-Hilfswerte!$B$22)/Hilfswerte!$B$23)+((G1588-Hilfswerte!$B$24)/Hilfswerte!$B$25)+0.1*INDEX(Hilfswerte!$B$4:$B$15,MATCH(C1588,Hilfswerte!$A$4:$A$15,0)),2)</f>
        <v>-0.82</v>
      </c>
      <c r="V1588" s="4">
        <f>ROUND(SQRT((((E1588-Hilfswerte!$B$20)/Hilfswerte!$B$21)-Hilfswerte!$B$28)^2+(((F1588-Hilfswerte!$B$22)/Hilfswerte!$B$23)-Hilfswerte!$B$29)^2+(((G1588-Hilfswerte!$B$24)/Hilfswerte!$B$25)-Hilfswerte!$B$30)^2),3)</f>
        <v>0.95399999999999996</v>
      </c>
      <c r="W1588" s="4">
        <f>ROUND(E1588*Hilfswerte!$B$31,0)</f>
        <v>1233</v>
      </c>
      <c r="X1588" s="4">
        <f t="shared" si="198"/>
        <v>713</v>
      </c>
      <c r="Y1588" s="4" t="str">
        <f>IF(T1588="A - Top-Kunde","bereits Top-Kunde",IF(AND(V1588&lt;=Hilfswerte!$B$34,H1588&lt;0.5*W1588),"Hoch",IF(AND(V1588&lt;=Hilfswerte!$B$35,H1588&lt;0.7*W1588),"Mittel","Niedrig")))</f>
        <v>Mittel</v>
      </c>
      <c r="Z1588" s="4">
        <f t="shared" si="199"/>
        <v>7.1</v>
      </c>
      <c r="AA1588" s="4" t="str">
        <f>IF(J1588&gt;365,"Bereits abgewandert (Segment D)",IF(Z1588&gt;=Hilfswerte!$B$38,"Rot - akut gefaehrdet",IF(Z1588&gt;=Hilfswerte!$B$39,"Gelb - beobachten","Gruen - stabil")))</f>
        <v>Gruen - stabil</v>
      </c>
    </row>
    <row r="1589" spans="1:27" ht="15" customHeight="1" x14ac:dyDescent="0.25">
      <c r="A1589" s="4" t="s">
        <v>1936</v>
      </c>
      <c r="B1589" s="4" t="s">
        <v>567</v>
      </c>
      <c r="C1589" s="4" t="s">
        <v>59</v>
      </c>
      <c r="D1589" s="4" t="s">
        <v>30</v>
      </c>
      <c r="E1589" s="4">
        <v>290</v>
      </c>
      <c r="F1589" s="5">
        <v>45</v>
      </c>
      <c r="G1589" s="5">
        <v>17.399999999999999</v>
      </c>
      <c r="H1589" s="6">
        <v>0</v>
      </c>
      <c r="I1589" s="4">
        <v>0</v>
      </c>
      <c r="J1589" s="4">
        <v>525</v>
      </c>
      <c r="K1589" s="4">
        <v>0</v>
      </c>
      <c r="L1589" s="4">
        <v>8</v>
      </c>
      <c r="M1589" s="4">
        <v>0</v>
      </c>
      <c r="N1589" s="5">
        <v>-34.9</v>
      </c>
      <c r="O1589" s="7">
        <f t="shared" si="192"/>
        <v>1</v>
      </c>
      <c r="P1589" s="7">
        <f t="shared" si="193"/>
        <v>1</v>
      </c>
      <c r="Q1589" s="7">
        <f t="shared" si="194"/>
        <v>1</v>
      </c>
      <c r="R1589" s="7">
        <f t="shared" si="195"/>
        <v>3</v>
      </c>
      <c r="S1589" s="8">
        <f t="shared" si="196"/>
        <v>10.199999999999999</v>
      </c>
      <c r="T1589" s="7" t="str">
        <f t="shared" si="197"/>
        <v>D - Abwanderungsrisiko</v>
      </c>
      <c r="U1589" s="4">
        <f>ROUND(((E1589-Hilfswerte!$B$20)/Hilfswerte!$B$21)+((F1589-Hilfswerte!$B$22)/Hilfswerte!$B$23)+((G1589-Hilfswerte!$B$24)/Hilfswerte!$B$25)+0.1*INDEX(Hilfswerte!$B$4:$B$15,MATCH(C1589,Hilfswerte!$A$4:$A$15,0)),2)</f>
        <v>2.1</v>
      </c>
      <c r="V1589" s="4">
        <f>ROUND(SQRT((((E1589-Hilfswerte!$B$20)/Hilfswerte!$B$21)-Hilfswerte!$B$28)^2+(((F1589-Hilfswerte!$B$22)/Hilfswerte!$B$23)-Hilfswerte!$B$29)^2+(((G1589-Hilfswerte!$B$24)/Hilfswerte!$B$25)-Hilfswerte!$B$30)^2),3)</f>
        <v>1.1220000000000001</v>
      </c>
      <c r="W1589" s="4">
        <f>ROUND(E1589*Hilfswerte!$B$31,0)</f>
        <v>59608</v>
      </c>
      <c r="X1589" s="4">
        <f t="shared" si="198"/>
        <v>59608</v>
      </c>
      <c r="Y1589" s="4" t="str">
        <f>IF(T1589="A - Top-Kunde","bereits Top-Kunde",IF(AND(V1589&lt;=Hilfswerte!$B$34,H1589&lt;0.5*W1589),"Hoch",IF(AND(V1589&lt;=Hilfswerte!$B$35,H1589&lt;0.7*W1589),"Mittel","Niedrig")))</f>
        <v>Mittel</v>
      </c>
      <c r="Z1589" s="4">
        <f t="shared" si="199"/>
        <v>41.8</v>
      </c>
      <c r="AA1589" s="4" t="str">
        <f>IF(J1589&gt;365,"Bereits abgewandert (Segment D)",IF(Z1589&gt;=Hilfswerte!$B$38,"Rot - akut gefaehrdet",IF(Z1589&gt;=Hilfswerte!$B$39,"Gelb - beobachten","Gruen - stabil")))</f>
        <v>Bereits abgewandert (Segment D)</v>
      </c>
    </row>
    <row r="1590" spans="1:27" ht="15" customHeight="1" x14ac:dyDescent="0.25">
      <c r="A1590" s="4" t="s">
        <v>1937</v>
      </c>
      <c r="B1590" s="4" t="s">
        <v>229</v>
      </c>
      <c r="C1590" s="4" t="s">
        <v>65</v>
      </c>
      <c r="D1590" s="4" t="s">
        <v>48</v>
      </c>
      <c r="E1590" s="4">
        <v>278</v>
      </c>
      <c r="F1590" s="5">
        <v>45.6</v>
      </c>
      <c r="G1590" s="5">
        <v>20</v>
      </c>
      <c r="H1590" s="6">
        <v>7950</v>
      </c>
      <c r="I1590" s="4">
        <v>3</v>
      </c>
      <c r="J1590" s="4">
        <v>227</v>
      </c>
      <c r="K1590" s="4">
        <v>0</v>
      </c>
      <c r="L1590" s="4">
        <v>5</v>
      </c>
      <c r="M1590" s="4">
        <v>3</v>
      </c>
      <c r="N1590" s="5">
        <v>8.4</v>
      </c>
      <c r="O1590" s="7">
        <f t="shared" si="192"/>
        <v>2</v>
      </c>
      <c r="P1590" s="7">
        <f t="shared" si="193"/>
        <v>3</v>
      </c>
      <c r="Q1590" s="7">
        <f t="shared" si="194"/>
        <v>5</v>
      </c>
      <c r="R1590" s="7">
        <f t="shared" si="195"/>
        <v>10</v>
      </c>
      <c r="S1590" s="8">
        <f t="shared" si="196"/>
        <v>102.7</v>
      </c>
      <c r="T1590" s="7" t="str">
        <f t="shared" si="197"/>
        <v>C - Entwicklungspotenzial</v>
      </c>
      <c r="U1590" s="4">
        <f>ROUND(((E1590-Hilfswerte!$B$20)/Hilfswerte!$B$21)+((F1590-Hilfswerte!$B$22)/Hilfswerte!$B$23)+((G1590-Hilfswerte!$B$24)/Hilfswerte!$B$25)+0.1*INDEX(Hilfswerte!$B$4:$B$15,MATCH(C1590,Hilfswerte!$A$4:$A$15,0)),2)</f>
        <v>2.5</v>
      </c>
      <c r="V1590" s="4">
        <f>ROUND(SQRT((((E1590-Hilfswerte!$B$20)/Hilfswerte!$B$21)-Hilfswerte!$B$28)^2+(((F1590-Hilfswerte!$B$22)/Hilfswerte!$B$23)-Hilfswerte!$B$29)^2+(((G1590-Hilfswerte!$B$24)/Hilfswerte!$B$25)-Hilfswerte!$B$30)^2),3)</f>
        <v>1.4810000000000001</v>
      </c>
      <c r="W1590" s="4">
        <f>ROUND(E1590*Hilfswerte!$B$31,0)</f>
        <v>57142</v>
      </c>
      <c r="X1590" s="4">
        <f t="shared" si="198"/>
        <v>49192</v>
      </c>
      <c r="Y1590" s="4" t="str">
        <f>IF(T1590="A - Top-Kunde","bereits Top-Kunde",IF(AND(V1590&lt;=Hilfswerte!$B$34,H1590&lt;0.5*W1590),"Hoch",IF(AND(V1590&lt;=Hilfswerte!$B$35,H1590&lt;0.7*W1590),"Mittel","Niedrig")))</f>
        <v>Niedrig</v>
      </c>
      <c r="Z1590" s="4">
        <f t="shared" si="199"/>
        <v>12.4</v>
      </c>
      <c r="AA1590" s="4" t="str">
        <f>IF(J1590&gt;365,"Bereits abgewandert (Segment D)",IF(Z1590&gt;=Hilfswerte!$B$38,"Rot - akut gefaehrdet",IF(Z1590&gt;=Hilfswerte!$B$39,"Gelb - beobachten","Gruen - stabil")))</f>
        <v>Gruen - stabil</v>
      </c>
    </row>
    <row r="1591" spans="1:27" ht="15" customHeight="1" x14ac:dyDescent="0.25">
      <c r="A1591" s="4" t="s">
        <v>1938</v>
      </c>
      <c r="B1591" s="4" t="s">
        <v>200</v>
      </c>
      <c r="C1591" s="4" t="s">
        <v>84</v>
      </c>
      <c r="D1591" s="4" t="s">
        <v>30</v>
      </c>
      <c r="E1591" s="4">
        <v>41</v>
      </c>
      <c r="F1591" s="5">
        <v>14.5</v>
      </c>
      <c r="G1591" s="5">
        <v>6.3</v>
      </c>
      <c r="H1591" s="6">
        <v>3520</v>
      </c>
      <c r="I1591" s="4">
        <v>4</v>
      </c>
      <c r="J1591" s="4">
        <v>131</v>
      </c>
      <c r="K1591" s="4">
        <v>1</v>
      </c>
      <c r="L1591" s="4">
        <v>18</v>
      </c>
      <c r="M1591" s="4">
        <v>4</v>
      </c>
      <c r="N1591" s="5">
        <v>-7.2</v>
      </c>
      <c r="O1591" s="7">
        <f t="shared" si="192"/>
        <v>3</v>
      </c>
      <c r="P1591" s="7">
        <f t="shared" si="193"/>
        <v>4</v>
      </c>
      <c r="Q1591" s="7">
        <f t="shared" si="194"/>
        <v>4</v>
      </c>
      <c r="R1591" s="7">
        <f t="shared" si="195"/>
        <v>11</v>
      </c>
      <c r="S1591" s="8">
        <f t="shared" si="196"/>
        <v>95</v>
      </c>
      <c r="T1591" s="7" t="str">
        <f t="shared" si="197"/>
        <v>C - Entwicklungspotenzial</v>
      </c>
      <c r="U1591" s="4">
        <f>ROUND(((E1591-Hilfswerte!$B$20)/Hilfswerte!$B$21)+((F1591-Hilfswerte!$B$22)/Hilfswerte!$B$23)+((G1591-Hilfswerte!$B$24)/Hilfswerte!$B$25)+0.1*INDEX(Hilfswerte!$B$4:$B$15,MATCH(C1591,Hilfswerte!$A$4:$A$15,0)),2)</f>
        <v>-1.2</v>
      </c>
      <c r="V1591" s="4">
        <f>ROUND(SQRT((((E1591-Hilfswerte!$B$20)/Hilfswerte!$B$21)-Hilfswerte!$B$28)^2+(((F1591-Hilfswerte!$B$22)/Hilfswerte!$B$23)-Hilfswerte!$B$29)^2+(((G1591-Hilfswerte!$B$24)/Hilfswerte!$B$25)-Hilfswerte!$B$30)^2),3)</f>
        <v>1.036</v>
      </c>
      <c r="W1591" s="4">
        <f>ROUND(E1591*Hilfswerte!$B$31,0)</f>
        <v>8427</v>
      </c>
      <c r="X1591" s="4">
        <f t="shared" si="198"/>
        <v>4907</v>
      </c>
      <c r="Y1591" s="4" t="str">
        <f>IF(T1591="A - Top-Kunde","bereits Top-Kunde",IF(AND(V1591&lt;=Hilfswerte!$B$34,H1591&lt;0.5*W1591),"Hoch",IF(AND(V1591&lt;=Hilfswerte!$B$35,H1591&lt;0.7*W1591),"Mittel","Niedrig")))</f>
        <v>Mittel</v>
      </c>
      <c r="Z1591" s="4">
        <f t="shared" si="199"/>
        <v>16</v>
      </c>
      <c r="AA1591" s="4" t="str">
        <f>IF(J1591&gt;365,"Bereits abgewandert (Segment D)",IF(Z1591&gt;=Hilfswerte!$B$38,"Rot - akut gefaehrdet",IF(Z1591&gt;=Hilfswerte!$B$39,"Gelb - beobachten","Gruen - stabil")))</f>
        <v>Gelb - beobachten</v>
      </c>
    </row>
    <row r="1592" spans="1:27" ht="15" customHeight="1" x14ac:dyDescent="0.25">
      <c r="A1592" s="4" t="s">
        <v>1939</v>
      </c>
      <c r="B1592" s="4" t="s">
        <v>787</v>
      </c>
      <c r="C1592" s="4" t="s">
        <v>47</v>
      </c>
      <c r="D1592" s="4" t="s">
        <v>122</v>
      </c>
      <c r="E1592" s="4">
        <v>84</v>
      </c>
      <c r="F1592" s="5">
        <v>21.1</v>
      </c>
      <c r="G1592" s="5">
        <v>7.4</v>
      </c>
      <c r="H1592" s="6">
        <v>0</v>
      </c>
      <c r="I1592" s="4">
        <v>0</v>
      </c>
      <c r="J1592" s="4">
        <v>811</v>
      </c>
      <c r="K1592" s="4">
        <v>0</v>
      </c>
      <c r="L1592" s="4">
        <v>8</v>
      </c>
      <c r="M1592" s="4">
        <v>0</v>
      </c>
      <c r="N1592" s="5">
        <v>-63.6</v>
      </c>
      <c r="O1592" s="7">
        <f t="shared" si="192"/>
        <v>1</v>
      </c>
      <c r="P1592" s="7">
        <f t="shared" si="193"/>
        <v>1</v>
      </c>
      <c r="Q1592" s="7">
        <f t="shared" si="194"/>
        <v>1</v>
      </c>
      <c r="R1592" s="7">
        <f t="shared" si="195"/>
        <v>3</v>
      </c>
      <c r="S1592" s="8">
        <f t="shared" si="196"/>
        <v>-4.2</v>
      </c>
      <c r="T1592" s="7" t="str">
        <f t="shared" si="197"/>
        <v>D - Abwanderungsrisiko</v>
      </c>
      <c r="U1592" s="4">
        <f>ROUND(((E1592-Hilfswerte!$B$20)/Hilfswerte!$B$21)+((F1592-Hilfswerte!$B$22)/Hilfswerte!$B$23)+((G1592-Hilfswerte!$B$24)/Hilfswerte!$B$25)+0.1*INDEX(Hilfswerte!$B$4:$B$15,MATCH(C1592,Hilfswerte!$A$4:$A$15,0)),2)</f>
        <v>-0.64</v>
      </c>
      <c r="V1592" s="4">
        <f>ROUND(SQRT((((E1592-Hilfswerte!$B$20)/Hilfswerte!$B$21)-Hilfswerte!$B$28)^2+(((F1592-Hilfswerte!$B$22)/Hilfswerte!$B$23)-Hilfswerte!$B$29)^2+(((G1592-Hilfswerte!$B$24)/Hilfswerte!$B$25)-Hilfswerte!$B$30)^2),3)</f>
        <v>0.76300000000000001</v>
      </c>
      <c r="W1592" s="4">
        <f>ROUND(E1592*Hilfswerte!$B$31,0)</f>
        <v>17266</v>
      </c>
      <c r="X1592" s="4">
        <f t="shared" si="198"/>
        <v>17266</v>
      </c>
      <c r="Y1592" s="4" t="str">
        <f>IF(T1592="A - Top-Kunde","bereits Top-Kunde",IF(AND(V1592&lt;=Hilfswerte!$B$34,H1592&lt;0.5*W1592),"Hoch",IF(AND(V1592&lt;=Hilfswerte!$B$35,H1592&lt;0.7*W1592),"Mittel","Niedrig")))</f>
        <v>Hoch</v>
      </c>
      <c r="Z1592" s="4">
        <f t="shared" si="199"/>
        <v>67.599999999999994</v>
      </c>
      <c r="AA1592" s="4" t="str">
        <f>IF(J1592&gt;365,"Bereits abgewandert (Segment D)",IF(Z1592&gt;=Hilfswerte!$B$38,"Rot - akut gefaehrdet",IF(Z1592&gt;=Hilfswerte!$B$39,"Gelb - beobachten","Gruen - stabil")))</f>
        <v>Bereits abgewandert (Segment D)</v>
      </c>
    </row>
    <row r="1593" spans="1:27" ht="15" customHeight="1" x14ac:dyDescent="0.25">
      <c r="A1593" s="4" t="s">
        <v>1940</v>
      </c>
      <c r="B1593" s="4" t="s">
        <v>86</v>
      </c>
      <c r="C1593" s="4" t="s">
        <v>59</v>
      </c>
      <c r="D1593" s="4" t="s">
        <v>106</v>
      </c>
      <c r="E1593" s="4">
        <v>96</v>
      </c>
      <c r="F1593" s="5">
        <v>15.3</v>
      </c>
      <c r="G1593" s="5">
        <v>12.4</v>
      </c>
      <c r="H1593" s="6">
        <v>12310</v>
      </c>
      <c r="I1593" s="4">
        <v>5</v>
      </c>
      <c r="J1593" s="4">
        <v>10</v>
      </c>
      <c r="K1593" s="4">
        <v>1</v>
      </c>
      <c r="L1593" s="4">
        <v>3</v>
      </c>
      <c r="M1593" s="4">
        <v>6</v>
      </c>
      <c r="N1593" s="5">
        <v>-2</v>
      </c>
      <c r="O1593" s="7">
        <f t="shared" si="192"/>
        <v>5</v>
      </c>
      <c r="P1593" s="7">
        <f t="shared" si="193"/>
        <v>5</v>
      </c>
      <c r="Q1593" s="7">
        <f t="shared" si="194"/>
        <v>5</v>
      </c>
      <c r="R1593" s="7">
        <f t="shared" si="195"/>
        <v>15</v>
      </c>
      <c r="S1593" s="8">
        <f t="shared" si="196"/>
        <v>142.1</v>
      </c>
      <c r="T1593" s="7" t="str">
        <f t="shared" si="197"/>
        <v>A - Top-Kunde</v>
      </c>
      <c r="U1593" s="4">
        <f>ROUND(((E1593-Hilfswerte!$B$20)/Hilfswerte!$B$21)+((F1593-Hilfswerte!$B$22)/Hilfswerte!$B$23)+((G1593-Hilfswerte!$B$24)/Hilfswerte!$B$25)+0.1*INDEX(Hilfswerte!$B$4:$B$15,MATCH(C1593,Hilfswerte!$A$4:$A$15,0)),2)</f>
        <v>-0.06</v>
      </c>
      <c r="V1593" s="4">
        <f>ROUND(SQRT((((E1593-Hilfswerte!$B$20)/Hilfswerte!$B$21)-Hilfswerte!$B$28)^2+(((F1593-Hilfswerte!$B$22)/Hilfswerte!$B$23)-Hilfswerte!$B$29)^2+(((G1593-Hilfswerte!$B$24)/Hilfswerte!$B$25)-Hilfswerte!$B$30)^2),3)</f>
        <v>0.54</v>
      </c>
      <c r="W1593" s="4">
        <f>ROUND(E1593*Hilfswerte!$B$31,0)</f>
        <v>19732</v>
      </c>
      <c r="X1593" s="4">
        <f t="shared" si="198"/>
        <v>7422</v>
      </c>
      <c r="Y1593" s="4" t="str">
        <f>IF(T1593="A - Top-Kunde","bereits Top-Kunde",IF(AND(V1593&lt;=Hilfswerte!$B$34,H1593&lt;0.5*W1593),"Hoch",IF(AND(V1593&lt;=Hilfswerte!$B$35,H1593&lt;0.7*W1593),"Mittel","Niedrig")))</f>
        <v>bereits Top-Kunde</v>
      </c>
      <c r="Z1593" s="4">
        <f t="shared" si="199"/>
        <v>4.9000000000000004</v>
      </c>
      <c r="AA1593" s="4" t="str">
        <f>IF(J1593&gt;365,"Bereits abgewandert (Segment D)",IF(Z1593&gt;=Hilfswerte!$B$38,"Rot - akut gefaehrdet",IF(Z1593&gt;=Hilfswerte!$B$39,"Gelb - beobachten","Gruen - stabil")))</f>
        <v>Gruen - stabil</v>
      </c>
    </row>
    <row r="1594" spans="1:27" ht="15" customHeight="1" x14ac:dyDescent="0.25">
      <c r="A1594" s="4" t="s">
        <v>1941</v>
      </c>
      <c r="B1594" s="4" t="s">
        <v>249</v>
      </c>
      <c r="C1594" s="4" t="s">
        <v>59</v>
      </c>
      <c r="D1594" s="4" t="s">
        <v>30</v>
      </c>
      <c r="E1594" s="4">
        <v>7</v>
      </c>
      <c r="F1594" s="5">
        <v>0.7</v>
      </c>
      <c r="G1594" s="5">
        <v>15</v>
      </c>
      <c r="H1594" s="6">
        <v>150</v>
      </c>
      <c r="I1594" s="4">
        <v>3</v>
      </c>
      <c r="J1594" s="4">
        <v>82</v>
      </c>
      <c r="K1594" s="4">
        <v>0</v>
      </c>
      <c r="L1594" s="4">
        <v>12</v>
      </c>
      <c r="M1594" s="4">
        <v>4</v>
      </c>
      <c r="N1594" s="5">
        <v>28.3</v>
      </c>
      <c r="O1594" s="7">
        <f t="shared" si="192"/>
        <v>4</v>
      </c>
      <c r="P1594" s="7">
        <f t="shared" si="193"/>
        <v>3</v>
      </c>
      <c r="Q1594" s="7">
        <f t="shared" si="194"/>
        <v>2</v>
      </c>
      <c r="R1594" s="7">
        <f t="shared" si="195"/>
        <v>9</v>
      </c>
      <c r="S1594" s="8">
        <f t="shared" si="196"/>
        <v>100.6</v>
      </c>
      <c r="T1594" s="7" t="str">
        <f t="shared" si="197"/>
        <v>C - Entwicklungspotenzial</v>
      </c>
      <c r="U1594" s="4">
        <f>ROUND(((E1594-Hilfswerte!$B$20)/Hilfswerte!$B$21)+((F1594-Hilfswerte!$B$22)/Hilfswerte!$B$23)+((G1594-Hilfswerte!$B$24)/Hilfswerte!$B$25)+0.1*INDEX(Hilfswerte!$B$4:$B$15,MATCH(C1594,Hilfswerte!$A$4:$A$15,0)),2)</f>
        <v>-0.28999999999999998</v>
      </c>
      <c r="V1594" s="4">
        <f>ROUND(SQRT((((E1594-Hilfswerte!$B$20)/Hilfswerte!$B$21)-Hilfswerte!$B$28)^2+(((F1594-Hilfswerte!$B$22)/Hilfswerte!$B$23)-Hilfswerte!$B$29)^2+(((G1594-Hilfswerte!$B$24)/Hilfswerte!$B$25)-Hilfswerte!$B$30)^2),3)</f>
        <v>1.1299999999999999</v>
      </c>
      <c r="W1594" s="4">
        <f>ROUND(E1594*Hilfswerte!$B$31,0)</f>
        <v>1439</v>
      </c>
      <c r="X1594" s="4">
        <f t="shared" si="198"/>
        <v>1289</v>
      </c>
      <c r="Y1594" s="4" t="str">
        <f>IF(T1594="A - Top-Kunde","bereits Top-Kunde",IF(AND(V1594&lt;=Hilfswerte!$B$34,H1594&lt;0.5*W1594),"Hoch",IF(AND(V1594&lt;=Hilfswerte!$B$35,H1594&lt;0.7*W1594),"Mittel","Niedrig")))</f>
        <v>Mittel</v>
      </c>
      <c r="Z1594" s="4">
        <f t="shared" si="199"/>
        <v>6.5</v>
      </c>
      <c r="AA1594" s="4" t="str">
        <f>IF(J1594&gt;365,"Bereits abgewandert (Segment D)",IF(Z1594&gt;=Hilfswerte!$B$38,"Rot - akut gefaehrdet",IF(Z1594&gt;=Hilfswerte!$B$39,"Gelb - beobachten","Gruen - stabil")))</f>
        <v>Gruen - stabil</v>
      </c>
    </row>
    <row r="1595" spans="1:27" ht="15" customHeight="1" x14ac:dyDescent="0.25">
      <c r="A1595" s="4" t="s">
        <v>1942</v>
      </c>
      <c r="B1595" s="4" t="s">
        <v>617</v>
      </c>
      <c r="C1595" s="4" t="s">
        <v>84</v>
      </c>
      <c r="D1595" s="4" t="s">
        <v>106</v>
      </c>
      <c r="E1595" s="4">
        <v>171</v>
      </c>
      <c r="F1595" s="5">
        <v>30.2</v>
      </c>
      <c r="G1595" s="5">
        <v>9.3000000000000007</v>
      </c>
      <c r="H1595" s="6">
        <v>12460</v>
      </c>
      <c r="I1595" s="4">
        <v>3</v>
      </c>
      <c r="J1595" s="4">
        <v>10</v>
      </c>
      <c r="K1595" s="4">
        <v>1</v>
      </c>
      <c r="L1595" s="4">
        <v>3</v>
      </c>
      <c r="M1595" s="4">
        <v>2</v>
      </c>
      <c r="N1595" s="5">
        <v>7.1</v>
      </c>
      <c r="O1595" s="7">
        <f t="shared" si="192"/>
        <v>5</v>
      </c>
      <c r="P1595" s="7">
        <f t="shared" si="193"/>
        <v>3</v>
      </c>
      <c r="Q1595" s="7">
        <f t="shared" si="194"/>
        <v>5</v>
      </c>
      <c r="R1595" s="7">
        <f t="shared" si="195"/>
        <v>13</v>
      </c>
      <c r="S1595" s="8">
        <f t="shared" si="196"/>
        <v>126.7</v>
      </c>
      <c r="T1595" s="7" t="str">
        <f t="shared" si="197"/>
        <v>A - Top-Kunde</v>
      </c>
      <c r="U1595" s="4">
        <f>ROUND(((E1595-Hilfswerte!$B$20)/Hilfswerte!$B$21)+((F1595-Hilfswerte!$B$22)/Hilfswerte!$B$23)+((G1595-Hilfswerte!$B$24)/Hilfswerte!$B$25)+0.1*INDEX(Hilfswerte!$B$4:$B$15,MATCH(C1595,Hilfswerte!$A$4:$A$15,0)),2)</f>
        <v>0.12</v>
      </c>
      <c r="V1595" s="4">
        <f>ROUND(SQRT((((E1595-Hilfswerte!$B$20)/Hilfswerte!$B$21)-Hilfswerte!$B$28)^2+(((F1595-Hilfswerte!$B$22)/Hilfswerte!$B$23)-Hilfswerte!$B$29)^2+(((G1595-Hilfswerte!$B$24)/Hilfswerte!$B$25)-Hilfswerte!$B$30)^2),3)</f>
        <v>0.33300000000000002</v>
      </c>
      <c r="W1595" s="4">
        <f>ROUND(E1595*Hilfswerte!$B$31,0)</f>
        <v>35148</v>
      </c>
      <c r="X1595" s="4">
        <f t="shared" si="198"/>
        <v>22688</v>
      </c>
      <c r="Y1595" s="4" t="str">
        <f>IF(T1595="A - Top-Kunde","bereits Top-Kunde",IF(AND(V1595&lt;=Hilfswerte!$B$34,H1595&lt;0.5*W1595),"Hoch",IF(AND(V1595&lt;=Hilfswerte!$B$35,H1595&lt;0.7*W1595),"Mittel","Niedrig")))</f>
        <v>bereits Top-Kunde</v>
      </c>
      <c r="Z1595" s="4">
        <f t="shared" si="199"/>
        <v>4.0999999999999996</v>
      </c>
      <c r="AA1595" s="4" t="str">
        <f>IF(J1595&gt;365,"Bereits abgewandert (Segment D)",IF(Z1595&gt;=Hilfswerte!$B$38,"Rot - akut gefaehrdet",IF(Z1595&gt;=Hilfswerte!$B$39,"Gelb - beobachten","Gruen - stabil")))</f>
        <v>Gruen - stabil</v>
      </c>
    </row>
    <row r="1596" spans="1:27" ht="15" customHeight="1" x14ac:dyDescent="0.25">
      <c r="A1596" s="4" t="s">
        <v>1943</v>
      </c>
      <c r="B1596" s="4" t="s">
        <v>459</v>
      </c>
      <c r="C1596" s="4" t="s">
        <v>84</v>
      </c>
      <c r="D1596" s="4" t="s">
        <v>30</v>
      </c>
      <c r="E1596" s="4">
        <v>39</v>
      </c>
      <c r="F1596" s="5">
        <v>8.1</v>
      </c>
      <c r="G1596" s="5">
        <v>13.1</v>
      </c>
      <c r="H1596" s="6">
        <v>5530</v>
      </c>
      <c r="I1596" s="4">
        <v>2</v>
      </c>
      <c r="J1596" s="4">
        <v>13</v>
      </c>
      <c r="K1596" s="4">
        <v>0</v>
      </c>
      <c r="L1596" s="4">
        <v>0</v>
      </c>
      <c r="M1596" s="4">
        <v>3</v>
      </c>
      <c r="N1596" s="5">
        <v>-19.5</v>
      </c>
      <c r="O1596" s="7">
        <f t="shared" si="192"/>
        <v>5</v>
      </c>
      <c r="P1596" s="7">
        <f t="shared" si="193"/>
        <v>2</v>
      </c>
      <c r="Q1596" s="7">
        <f t="shared" si="194"/>
        <v>4</v>
      </c>
      <c r="R1596" s="7">
        <f t="shared" si="195"/>
        <v>11</v>
      </c>
      <c r="S1596" s="8">
        <f t="shared" si="196"/>
        <v>100.3</v>
      </c>
      <c r="T1596" s="7" t="str">
        <f t="shared" si="197"/>
        <v>C - Entwicklungspotenzial</v>
      </c>
      <c r="U1596" s="4">
        <f>ROUND(((E1596-Hilfswerte!$B$20)/Hilfswerte!$B$21)+((F1596-Hilfswerte!$B$22)/Hilfswerte!$B$23)+((G1596-Hilfswerte!$B$24)/Hilfswerte!$B$25)+0.1*INDEX(Hilfswerte!$B$4:$B$15,MATCH(C1596,Hilfswerte!$A$4:$A$15,0)),2)</f>
        <v>-0.24</v>
      </c>
      <c r="V1596" s="4">
        <f>ROUND(SQRT((((E1596-Hilfswerte!$B$20)/Hilfswerte!$B$21)-Hilfswerte!$B$28)^2+(((F1596-Hilfswerte!$B$22)/Hilfswerte!$B$23)-Hilfswerte!$B$29)^2+(((G1596-Hilfswerte!$B$24)/Hilfswerte!$B$25)-Hilfswerte!$B$30)^2),3)</f>
        <v>0.82199999999999995</v>
      </c>
      <c r="W1596" s="4">
        <f>ROUND(E1596*Hilfswerte!$B$31,0)</f>
        <v>8016</v>
      </c>
      <c r="X1596" s="4">
        <f t="shared" si="198"/>
        <v>2486</v>
      </c>
      <c r="Y1596" s="4" t="str">
        <f>IF(T1596="A - Top-Kunde","bereits Top-Kunde",IF(AND(V1596&lt;=Hilfswerte!$B$34,H1596&lt;0.5*W1596),"Hoch",IF(AND(V1596&lt;=Hilfswerte!$B$35,H1596&lt;0.7*W1596),"Mittel","Niedrig")))</f>
        <v>Mittel</v>
      </c>
      <c r="Z1596" s="4">
        <f t="shared" si="199"/>
        <v>8.5</v>
      </c>
      <c r="AA1596" s="4" t="str">
        <f>IF(J1596&gt;365,"Bereits abgewandert (Segment D)",IF(Z1596&gt;=Hilfswerte!$B$38,"Rot - akut gefaehrdet",IF(Z1596&gt;=Hilfswerte!$B$39,"Gelb - beobachten","Gruen - stabil")))</f>
        <v>Gruen - stabil</v>
      </c>
    </row>
    <row r="1597" spans="1:27" ht="15" customHeight="1" x14ac:dyDescent="0.25">
      <c r="A1597" s="4" t="s">
        <v>1944</v>
      </c>
      <c r="B1597" s="4" t="s">
        <v>582</v>
      </c>
      <c r="C1597" s="4" t="s">
        <v>59</v>
      </c>
      <c r="D1597" s="4" t="s">
        <v>122</v>
      </c>
      <c r="E1597" s="4">
        <v>72</v>
      </c>
      <c r="F1597" s="5">
        <v>12</v>
      </c>
      <c r="G1597" s="5">
        <v>16.600000000000001</v>
      </c>
      <c r="H1597" s="6">
        <v>4570</v>
      </c>
      <c r="I1597" s="4">
        <v>3</v>
      </c>
      <c r="J1597" s="4">
        <v>82</v>
      </c>
      <c r="K1597" s="4">
        <v>0</v>
      </c>
      <c r="L1597" s="4">
        <v>0</v>
      </c>
      <c r="M1597" s="4">
        <v>1</v>
      </c>
      <c r="N1597" s="5">
        <v>21.8</v>
      </c>
      <c r="O1597" s="7">
        <f t="shared" si="192"/>
        <v>4</v>
      </c>
      <c r="P1597" s="7">
        <f t="shared" si="193"/>
        <v>3</v>
      </c>
      <c r="Q1597" s="7">
        <f t="shared" si="194"/>
        <v>4</v>
      </c>
      <c r="R1597" s="7">
        <f t="shared" si="195"/>
        <v>11</v>
      </c>
      <c r="S1597" s="8">
        <f t="shared" si="196"/>
        <v>120.9</v>
      </c>
      <c r="T1597" s="7" t="str">
        <f t="shared" si="197"/>
        <v>B - Kernkunde</v>
      </c>
      <c r="U1597" s="4">
        <f>ROUND(((E1597-Hilfswerte!$B$20)/Hilfswerte!$B$21)+((F1597-Hilfswerte!$B$22)/Hilfswerte!$B$23)+((G1597-Hilfswerte!$B$24)/Hilfswerte!$B$25)+0.1*INDEX(Hilfswerte!$B$4:$B$15,MATCH(C1597,Hilfswerte!$A$4:$A$15,0)),2)</f>
        <v>0.45</v>
      </c>
      <c r="V1597" s="4">
        <f>ROUND(SQRT((((E1597-Hilfswerte!$B$20)/Hilfswerte!$B$21)-Hilfswerte!$B$28)^2+(((F1597-Hilfswerte!$B$22)/Hilfswerte!$B$23)-Hilfswerte!$B$29)^2+(((G1597-Hilfswerte!$B$24)/Hilfswerte!$B$25)-Hilfswerte!$B$30)^2),3)</f>
        <v>1.0549999999999999</v>
      </c>
      <c r="W1597" s="4">
        <f>ROUND(E1597*Hilfswerte!$B$31,0)</f>
        <v>14799</v>
      </c>
      <c r="X1597" s="4">
        <f t="shared" si="198"/>
        <v>10229</v>
      </c>
      <c r="Y1597" s="4" t="str">
        <f>IF(T1597="A - Top-Kunde","bereits Top-Kunde",IF(AND(V1597&lt;=Hilfswerte!$B$34,H1597&lt;0.5*W1597),"Hoch",IF(AND(V1597&lt;=Hilfswerte!$B$35,H1597&lt;0.7*W1597),"Mittel","Niedrig")))</f>
        <v>Mittel</v>
      </c>
      <c r="Z1597" s="4">
        <f t="shared" si="199"/>
        <v>4.0999999999999996</v>
      </c>
      <c r="AA1597" s="4" t="str">
        <f>IF(J1597&gt;365,"Bereits abgewandert (Segment D)",IF(Z1597&gt;=Hilfswerte!$B$38,"Rot - akut gefaehrdet",IF(Z1597&gt;=Hilfswerte!$B$39,"Gelb - beobachten","Gruen - stabil")))</f>
        <v>Gruen - stabil</v>
      </c>
    </row>
    <row r="1598" spans="1:27" ht="15" customHeight="1" x14ac:dyDescent="0.25">
      <c r="A1598" s="4" t="s">
        <v>1945</v>
      </c>
      <c r="B1598" s="4" t="s">
        <v>42</v>
      </c>
      <c r="C1598" s="4" t="s">
        <v>84</v>
      </c>
      <c r="D1598" s="4" t="s">
        <v>30</v>
      </c>
      <c r="E1598" s="4">
        <v>152</v>
      </c>
      <c r="F1598" s="5">
        <v>29.1</v>
      </c>
      <c r="G1598" s="5">
        <v>21.9</v>
      </c>
      <c r="H1598" s="6">
        <v>35930</v>
      </c>
      <c r="I1598" s="4">
        <v>1</v>
      </c>
      <c r="J1598" s="4">
        <v>136</v>
      </c>
      <c r="K1598" s="4">
        <v>0</v>
      </c>
      <c r="L1598" s="4">
        <v>6</v>
      </c>
      <c r="M1598" s="4">
        <v>4</v>
      </c>
      <c r="N1598" s="5">
        <v>44.4</v>
      </c>
      <c r="O1598" s="7">
        <f t="shared" si="192"/>
        <v>3</v>
      </c>
      <c r="P1598" s="7">
        <f t="shared" si="193"/>
        <v>1</v>
      </c>
      <c r="Q1598" s="7">
        <f t="shared" si="194"/>
        <v>5</v>
      </c>
      <c r="R1598" s="7">
        <f t="shared" si="195"/>
        <v>9</v>
      </c>
      <c r="S1598" s="8">
        <f t="shared" si="196"/>
        <v>110.4</v>
      </c>
      <c r="T1598" s="7" t="str">
        <f t="shared" si="197"/>
        <v>B - Kernkunde</v>
      </c>
      <c r="U1598" s="4">
        <f>ROUND(((E1598-Hilfswerte!$B$20)/Hilfswerte!$B$21)+((F1598-Hilfswerte!$B$22)/Hilfswerte!$B$23)+((G1598-Hilfswerte!$B$24)/Hilfswerte!$B$25)+0.1*INDEX(Hilfswerte!$B$4:$B$15,MATCH(C1598,Hilfswerte!$A$4:$A$15,0)),2)</f>
        <v>2.02</v>
      </c>
      <c r="V1598" s="4">
        <f>ROUND(SQRT((((E1598-Hilfswerte!$B$20)/Hilfswerte!$B$21)-Hilfswerte!$B$28)^2+(((F1598-Hilfswerte!$B$22)/Hilfswerte!$B$23)-Hilfswerte!$B$29)^2+(((G1598-Hilfswerte!$B$24)/Hilfswerte!$B$25)-Hilfswerte!$B$30)^2),3)</f>
        <v>1.706</v>
      </c>
      <c r="W1598" s="4">
        <f>ROUND(E1598*Hilfswerte!$B$31,0)</f>
        <v>31243</v>
      </c>
      <c r="X1598" s="4">
        <f t="shared" si="198"/>
        <v>0</v>
      </c>
      <c r="Y1598" s="4" t="str">
        <f>IF(T1598="A - Top-Kunde","bereits Top-Kunde",IF(AND(V1598&lt;=Hilfswerte!$B$34,H1598&lt;0.5*W1598),"Hoch",IF(AND(V1598&lt;=Hilfswerte!$B$35,H1598&lt;0.7*W1598),"Mittel","Niedrig")))</f>
        <v>Niedrig</v>
      </c>
      <c r="Z1598" s="4">
        <f t="shared" si="199"/>
        <v>8</v>
      </c>
      <c r="AA1598" s="4" t="str">
        <f>IF(J1598&gt;365,"Bereits abgewandert (Segment D)",IF(Z1598&gt;=Hilfswerte!$B$38,"Rot - akut gefaehrdet",IF(Z1598&gt;=Hilfswerte!$B$39,"Gelb - beobachten","Gruen - stabil")))</f>
        <v>Gruen - stabil</v>
      </c>
    </row>
    <row r="1599" spans="1:27" ht="15" customHeight="1" x14ac:dyDescent="0.25">
      <c r="A1599" s="4" t="s">
        <v>1946</v>
      </c>
      <c r="B1599" s="4" t="s">
        <v>188</v>
      </c>
      <c r="C1599" s="4" t="s">
        <v>47</v>
      </c>
      <c r="D1599" s="4" t="s">
        <v>117</v>
      </c>
      <c r="E1599" s="4">
        <v>50</v>
      </c>
      <c r="F1599" s="5">
        <v>10.4</v>
      </c>
      <c r="G1599" s="5">
        <v>7.3</v>
      </c>
      <c r="H1599" s="6">
        <v>14400</v>
      </c>
      <c r="I1599" s="4">
        <v>2</v>
      </c>
      <c r="J1599" s="4">
        <v>329</v>
      </c>
      <c r="K1599" s="4">
        <v>1</v>
      </c>
      <c r="L1599" s="4">
        <v>0</v>
      </c>
      <c r="M1599" s="4">
        <v>6</v>
      </c>
      <c r="N1599" s="5">
        <v>4.4000000000000004</v>
      </c>
      <c r="O1599" s="7">
        <f t="shared" si="192"/>
        <v>2</v>
      </c>
      <c r="P1599" s="7">
        <f t="shared" si="193"/>
        <v>2</v>
      </c>
      <c r="Q1599" s="7">
        <f t="shared" si="194"/>
        <v>5</v>
      </c>
      <c r="R1599" s="7">
        <f t="shared" si="195"/>
        <v>9</v>
      </c>
      <c r="S1599" s="8">
        <f t="shared" si="196"/>
        <v>86.2</v>
      </c>
      <c r="T1599" s="7" t="str">
        <f t="shared" si="197"/>
        <v>C - Entwicklungspotenzial</v>
      </c>
      <c r="U1599" s="4">
        <f>ROUND(((E1599-Hilfswerte!$B$20)/Hilfswerte!$B$21)+((F1599-Hilfswerte!$B$22)/Hilfswerte!$B$23)+((G1599-Hilfswerte!$B$24)/Hilfswerte!$B$25)+0.1*INDEX(Hilfswerte!$B$4:$B$15,MATCH(C1599,Hilfswerte!$A$4:$A$15,0)),2)</f>
        <v>-1</v>
      </c>
      <c r="V1599" s="4">
        <f>ROUND(SQRT((((E1599-Hilfswerte!$B$20)/Hilfswerte!$B$21)-Hilfswerte!$B$28)^2+(((F1599-Hilfswerte!$B$22)/Hilfswerte!$B$23)-Hilfswerte!$B$29)^2+(((G1599-Hilfswerte!$B$24)/Hilfswerte!$B$25)-Hilfswerte!$B$30)^2),3)</f>
        <v>0.93700000000000006</v>
      </c>
      <c r="W1599" s="4">
        <f>ROUND(E1599*Hilfswerte!$B$31,0)</f>
        <v>10277</v>
      </c>
      <c r="X1599" s="4">
        <f t="shared" si="198"/>
        <v>0</v>
      </c>
      <c r="Y1599" s="4" t="str">
        <f>IF(T1599="A - Top-Kunde","bereits Top-Kunde",IF(AND(V1599&lt;=Hilfswerte!$B$34,H1599&lt;0.5*W1599),"Hoch",IF(AND(V1599&lt;=Hilfswerte!$B$35,H1599&lt;0.7*W1599),"Mittel","Niedrig")))</f>
        <v>Niedrig</v>
      </c>
      <c r="Z1599" s="4">
        <f t="shared" si="199"/>
        <v>19.5</v>
      </c>
      <c r="AA1599" s="4" t="str">
        <f>IF(J1599&gt;365,"Bereits abgewandert (Segment D)",IF(Z1599&gt;=Hilfswerte!$B$38,"Rot - akut gefaehrdet",IF(Z1599&gt;=Hilfswerte!$B$39,"Gelb - beobachten","Gruen - stabil")))</f>
        <v>Gelb - beobachten</v>
      </c>
    </row>
    <row r="1600" spans="1:27" ht="15" customHeight="1" x14ac:dyDescent="0.25">
      <c r="A1600" s="4" t="s">
        <v>1947</v>
      </c>
      <c r="B1600" s="4" t="s">
        <v>212</v>
      </c>
      <c r="C1600" s="4" t="s">
        <v>59</v>
      </c>
      <c r="D1600" s="4" t="s">
        <v>30</v>
      </c>
      <c r="E1600" s="4">
        <v>33</v>
      </c>
      <c r="F1600" s="5">
        <v>5.4</v>
      </c>
      <c r="G1600" s="5">
        <v>13.6</v>
      </c>
      <c r="H1600" s="6">
        <v>9850</v>
      </c>
      <c r="I1600" s="4">
        <v>5</v>
      </c>
      <c r="J1600" s="4">
        <v>24</v>
      </c>
      <c r="K1600" s="4">
        <v>0</v>
      </c>
      <c r="L1600" s="4">
        <v>9</v>
      </c>
      <c r="M1600" s="4">
        <v>5</v>
      </c>
      <c r="N1600" s="5">
        <v>-9.4</v>
      </c>
      <c r="O1600" s="7">
        <f t="shared" si="192"/>
        <v>5</v>
      </c>
      <c r="P1600" s="7">
        <f t="shared" si="193"/>
        <v>5</v>
      </c>
      <c r="Q1600" s="7">
        <f t="shared" si="194"/>
        <v>5</v>
      </c>
      <c r="R1600" s="7">
        <f t="shared" si="195"/>
        <v>15</v>
      </c>
      <c r="S1600" s="8">
        <f t="shared" si="196"/>
        <v>142.6</v>
      </c>
      <c r="T1600" s="7" t="str">
        <f t="shared" si="197"/>
        <v>A - Top-Kunde</v>
      </c>
      <c r="U1600" s="4">
        <f>ROUND(((E1600-Hilfswerte!$B$20)/Hilfswerte!$B$21)+((F1600-Hilfswerte!$B$22)/Hilfswerte!$B$23)+((G1600-Hilfswerte!$B$24)/Hilfswerte!$B$25)+0.1*INDEX(Hilfswerte!$B$4:$B$15,MATCH(C1600,Hilfswerte!$A$4:$A$15,0)),2)</f>
        <v>-0.31</v>
      </c>
      <c r="V1600" s="4">
        <f>ROUND(SQRT((((E1600-Hilfswerte!$B$20)/Hilfswerte!$B$21)-Hilfswerte!$B$28)^2+(((F1600-Hilfswerte!$B$22)/Hilfswerte!$B$23)-Hilfswerte!$B$29)^2+(((G1600-Hilfswerte!$B$24)/Hilfswerte!$B$25)-Hilfswerte!$B$30)^2),3)</f>
        <v>0.90100000000000002</v>
      </c>
      <c r="W1600" s="4">
        <f>ROUND(E1600*Hilfswerte!$B$31,0)</f>
        <v>6783</v>
      </c>
      <c r="X1600" s="4">
        <f t="shared" si="198"/>
        <v>0</v>
      </c>
      <c r="Y1600" s="4" t="str">
        <f>IF(T1600="A - Top-Kunde","bereits Top-Kunde",IF(AND(V1600&lt;=Hilfswerte!$B$34,H1600&lt;0.5*W1600),"Hoch",IF(AND(V1600&lt;=Hilfswerte!$B$35,H1600&lt;0.7*W1600),"Mittel","Niedrig")))</f>
        <v>bereits Top-Kunde</v>
      </c>
      <c r="Z1600" s="4">
        <f t="shared" si="199"/>
        <v>6.8</v>
      </c>
      <c r="AA1600" s="4" t="str">
        <f>IF(J1600&gt;365,"Bereits abgewandert (Segment D)",IF(Z1600&gt;=Hilfswerte!$B$38,"Rot - akut gefaehrdet",IF(Z1600&gt;=Hilfswerte!$B$39,"Gelb - beobachten","Gruen - stabil")))</f>
        <v>Gruen - stabil</v>
      </c>
    </row>
    <row r="1601" spans="1:27" ht="15" customHeight="1" x14ac:dyDescent="0.25">
      <c r="A1601" s="4" t="s">
        <v>1948</v>
      </c>
      <c r="B1601" s="4" t="s">
        <v>1161</v>
      </c>
      <c r="C1601" s="4" t="s">
        <v>51</v>
      </c>
      <c r="D1601" s="4" t="s">
        <v>30</v>
      </c>
      <c r="E1601" s="4">
        <v>119</v>
      </c>
      <c r="F1601" s="5">
        <v>20.100000000000001</v>
      </c>
      <c r="G1601" s="5">
        <v>5.4</v>
      </c>
      <c r="H1601" s="6">
        <v>730</v>
      </c>
      <c r="I1601" s="4">
        <v>1</v>
      </c>
      <c r="J1601" s="4">
        <v>356</v>
      </c>
      <c r="K1601" s="4">
        <v>1</v>
      </c>
      <c r="L1601" s="4">
        <v>2</v>
      </c>
      <c r="M1601" s="4">
        <v>5</v>
      </c>
      <c r="N1601" s="5">
        <v>-8.1999999999999993</v>
      </c>
      <c r="O1601" s="7">
        <f t="shared" si="192"/>
        <v>2</v>
      </c>
      <c r="P1601" s="7">
        <f t="shared" si="193"/>
        <v>1</v>
      </c>
      <c r="Q1601" s="7">
        <f t="shared" si="194"/>
        <v>2</v>
      </c>
      <c r="R1601" s="7">
        <f t="shared" si="195"/>
        <v>5</v>
      </c>
      <c r="S1601" s="8">
        <f t="shared" si="196"/>
        <v>39.299999999999997</v>
      </c>
      <c r="T1601" s="7" t="str">
        <f t="shared" si="197"/>
        <v>C - Entwicklungspotenzial</v>
      </c>
      <c r="U1601" s="4">
        <f>ROUND(((E1601-Hilfswerte!$B$20)/Hilfswerte!$B$21)+((F1601-Hilfswerte!$B$22)/Hilfswerte!$B$23)+((G1601-Hilfswerte!$B$24)/Hilfswerte!$B$25)+0.1*INDEX(Hilfswerte!$B$4:$B$15,MATCH(C1601,Hilfswerte!$A$4:$A$15,0)),2)</f>
        <v>-0.56000000000000005</v>
      </c>
      <c r="V1601" s="4">
        <f>ROUND(SQRT((((E1601-Hilfswerte!$B$20)/Hilfswerte!$B$21)-Hilfswerte!$B$28)^2+(((F1601-Hilfswerte!$B$22)/Hilfswerte!$B$23)-Hilfswerte!$B$29)^2+(((G1601-Hilfswerte!$B$24)/Hilfswerte!$B$25)-Hilfswerte!$B$30)^2),3)</f>
        <v>0.997</v>
      </c>
      <c r="W1601" s="4">
        <f>ROUND(E1601*Hilfswerte!$B$31,0)</f>
        <v>24460</v>
      </c>
      <c r="X1601" s="4">
        <f t="shared" si="198"/>
        <v>23730</v>
      </c>
      <c r="Y1601" s="4" t="str">
        <f>IF(T1601="A - Top-Kunde","bereits Top-Kunde",IF(AND(V1601&lt;=Hilfswerte!$B$34,H1601&lt;0.5*W1601),"Hoch",IF(AND(V1601&lt;=Hilfswerte!$B$35,H1601&lt;0.7*W1601),"Mittel","Niedrig")))</f>
        <v>Mittel</v>
      </c>
      <c r="Z1601" s="4">
        <f t="shared" si="199"/>
        <v>24.5</v>
      </c>
      <c r="AA1601" s="4" t="str">
        <f>IF(J1601&gt;365,"Bereits abgewandert (Segment D)",IF(Z1601&gt;=Hilfswerte!$B$38,"Rot - akut gefaehrdet",IF(Z1601&gt;=Hilfswerte!$B$39,"Gelb - beobachten","Gruen - stabil")))</f>
        <v>Rot - akut gefaehrdet</v>
      </c>
    </row>
    <row r="1602" spans="1:27" ht="15" customHeight="1" x14ac:dyDescent="0.25">
      <c r="A1602" s="4" t="s">
        <v>1949</v>
      </c>
      <c r="B1602" s="4" t="s">
        <v>824</v>
      </c>
      <c r="C1602" s="4" t="s">
        <v>55</v>
      </c>
      <c r="D1602" s="4" t="s">
        <v>30</v>
      </c>
      <c r="E1602" s="4">
        <v>142</v>
      </c>
      <c r="F1602" s="5">
        <v>16.5</v>
      </c>
      <c r="G1602" s="5">
        <v>12.9</v>
      </c>
      <c r="H1602" s="6">
        <v>2310</v>
      </c>
      <c r="I1602" s="4">
        <v>2</v>
      </c>
      <c r="J1602" s="4">
        <v>171</v>
      </c>
      <c r="K1602" s="4">
        <v>0</v>
      </c>
      <c r="L1602" s="4">
        <v>-5</v>
      </c>
      <c r="M1602" s="4">
        <v>6</v>
      </c>
      <c r="N1602" s="5">
        <v>-22.8</v>
      </c>
      <c r="O1602" s="7">
        <f t="shared" ref="O1602:O1665" si="200">IF(J1602&gt;365,1,IF(J1602&lt;=30,5,IF(J1602&lt;=90,4,IF(J1602&lt;=180,3,2))))</f>
        <v>3</v>
      </c>
      <c r="P1602" s="7">
        <f t="shared" ref="P1602:P1665" si="201">IF(I1602&gt;=5,5,IF(I1602&gt;=4,4,IF(I1602&gt;=3,3,IF(I1602&gt;=2,2,1))))</f>
        <v>2</v>
      </c>
      <c r="Q1602" s="7">
        <f t="shared" ref="Q1602:Q1665" si="202">IF(H1602&gt;=7500,5,IF(H1602&gt;=2500,4,IF(H1602&gt;=1000,3,IF(H1602&gt;=1,2,1))))</f>
        <v>3</v>
      </c>
      <c r="R1602" s="7">
        <f t="shared" ref="R1602:R1665" si="203">O1602+P1602+Q1602</f>
        <v>8</v>
      </c>
      <c r="S1602" s="8">
        <f t="shared" ref="S1602:S1665" si="204">ROUND(10*R1602+0.5*N1602-6*K1602-0.3*MAX(0,L1602),1)</f>
        <v>68.599999999999994</v>
      </c>
      <c r="T1602" s="7" t="str">
        <f t="shared" ref="T1602:T1665" si="205">IF(J1602&gt;365,"D - Abwanderungsrisiko",IF(S1602&gt;=125,"A - Top-Kunde",IF(S1602&gt;=105,"B - Kernkunde","C - Entwicklungspotenzial")))</f>
        <v>C - Entwicklungspotenzial</v>
      </c>
      <c r="U1602" s="4">
        <f>ROUND(((E1602-Hilfswerte!$B$20)/Hilfswerte!$B$21)+((F1602-Hilfswerte!$B$22)/Hilfswerte!$B$23)+((G1602-Hilfswerte!$B$24)/Hilfswerte!$B$25)+0.1*INDEX(Hilfswerte!$B$4:$B$15,MATCH(C1602,Hilfswerte!$A$4:$A$15,0)),2)</f>
        <v>0.61</v>
      </c>
      <c r="V1602" s="4">
        <f>ROUND(SQRT((((E1602-Hilfswerte!$B$20)/Hilfswerte!$B$21)-Hilfswerte!$B$28)^2+(((F1602-Hilfswerte!$B$22)/Hilfswerte!$B$23)-Hilfswerte!$B$29)^2+(((G1602-Hilfswerte!$B$24)/Hilfswerte!$B$25)-Hilfswerte!$B$30)^2),3)</f>
        <v>0.47899999999999998</v>
      </c>
      <c r="W1602" s="4">
        <f>ROUND(E1602*Hilfswerte!$B$31,0)</f>
        <v>29188</v>
      </c>
      <c r="X1602" s="4">
        <f t="shared" ref="X1602:X1665" si="206">MAX(0,W1602-H1602)</f>
        <v>26878</v>
      </c>
      <c r="Y1602" s="4" t="str">
        <f>IF(T1602="A - Top-Kunde","bereits Top-Kunde",IF(AND(V1602&lt;=Hilfswerte!$B$34,H1602&lt;0.5*W1602),"Hoch",IF(AND(V1602&lt;=Hilfswerte!$B$35,H1602&lt;0.7*W1602),"Mittel","Niedrig")))</f>
        <v>Hoch</v>
      </c>
      <c r="Z1602" s="4">
        <f t="shared" ref="Z1602:Z1665" si="207">ROUND(0.4*MAX(0,-N1602)+3*K1602+0.2*MAX(0,L1602)+0.05*J1602,1)</f>
        <v>17.7</v>
      </c>
      <c r="AA1602" s="4" t="str">
        <f>IF(J1602&gt;365,"Bereits abgewandert (Segment D)",IF(Z1602&gt;=Hilfswerte!$B$38,"Rot - akut gefaehrdet",IF(Z1602&gt;=Hilfswerte!$B$39,"Gelb - beobachten","Gruen - stabil")))</f>
        <v>Gelb - beobachten</v>
      </c>
    </row>
    <row r="1603" spans="1:27" ht="15" customHeight="1" x14ac:dyDescent="0.25">
      <c r="A1603" s="4" t="s">
        <v>1950</v>
      </c>
      <c r="B1603" s="4" t="s">
        <v>467</v>
      </c>
      <c r="C1603" s="4" t="s">
        <v>38</v>
      </c>
      <c r="D1603" s="4" t="s">
        <v>30</v>
      </c>
      <c r="E1603" s="4">
        <v>37</v>
      </c>
      <c r="F1603" s="5">
        <v>9</v>
      </c>
      <c r="G1603" s="5">
        <v>15.9</v>
      </c>
      <c r="H1603" s="6">
        <v>0</v>
      </c>
      <c r="I1603" s="4">
        <v>0</v>
      </c>
      <c r="J1603" s="4">
        <v>428</v>
      </c>
      <c r="K1603" s="4">
        <v>0</v>
      </c>
      <c r="L1603" s="4">
        <v>21</v>
      </c>
      <c r="M1603" s="4">
        <v>0</v>
      </c>
      <c r="N1603" s="5">
        <v>-54.8</v>
      </c>
      <c r="O1603" s="7">
        <f t="shared" si="200"/>
        <v>1</v>
      </c>
      <c r="P1603" s="7">
        <f t="shared" si="201"/>
        <v>1</v>
      </c>
      <c r="Q1603" s="7">
        <f t="shared" si="202"/>
        <v>1</v>
      </c>
      <c r="R1603" s="7">
        <f t="shared" si="203"/>
        <v>3</v>
      </c>
      <c r="S1603" s="8">
        <f t="shared" si="204"/>
        <v>-3.7</v>
      </c>
      <c r="T1603" s="7" t="str">
        <f t="shared" si="205"/>
        <v>D - Abwanderungsrisiko</v>
      </c>
      <c r="U1603" s="4">
        <f>ROUND(((E1603-Hilfswerte!$B$20)/Hilfswerte!$B$21)+((F1603-Hilfswerte!$B$22)/Hilfswerte!$B$23)+((G1603-Hilfswerte!$B$24)/Hilfswerte!$B$25)+0.1*INDEX(Hilfswerte!$B$4:$B$15,MATCH(C1603,Hilfswerte!$A$4:$A$15,0)),2)</f>
        <v>0.55000000000000004</v>
      </c>
      <c r="V1603" s="4">
        <f>ROUND(SQRT((((E1603-Hilfswerte!$B$20)/Hilfswerte!$B$21)-Hilfswerte!$B$28)^2+(((F1603-Hilfswerte!$B$22)/Hilfswerte!$B$23)-Hilfswerte!$B$29)^2+(((G1603-Hilfswerte!$B$24)/Hilfswerte!$B$25)-Hilfswerte!$B$30)^2),3)</f>
        <v>1.0640000000000001</v>
      </c>
      <c r="W1603" s="4">
        <f>ROUND(E1603*Hilfswerte!$B$31,0)</f>
        <v>7605</v>
      </c>
      <c r="X1603" s="4">
        <f t="shared" si="206"/>
        <v>7605</v>
      </c>
      <c r="Y1603" s="4" t="str">
        <f>IF(T1603="A - Top-Kunde","bereits Top-Kunde",IF(AND(V1603&lt;=Hilfswerte!$B$34,H1603&lt;0.5*W1603),"Hoch",IF(AND(V1603&lt;=Hilfswerte!$B$35,H1603&lt;0.7*W1603),"Mittel","Niedrig")))</f>
        <v>Mittel</v>
      </c>
      <c r="Z1603" s="4">
        <f t="shared" si="207"/>
        <v>47.5</v>
      </c>
      <c r="AA1603" s="4" t="str">
        <f>IF(J1603&gt;365,"Bereits abgewandert (Segment D)",IF(Z1603&gt;=Hilfswerte!$B$38,"Rot - akut gefaehrdet",IF(Z1603&gt;=Hilfswerte!$B$39,"Gelb - beobachten","Gruen - stabil")))</f>
        <v>Bereits abgewandert (Segment D)</v>
      </c>
    </row>
    <row r="1604" spans="1:27" ht="15" customHeight="1" x14ac:dyDescent="0.25">
      <c r="A1604" s="4" t="s">
        <v>1951</v>
      </c>
      <c r="B1604" s="4" t="s">
        <v>236</v>
      </c>
      <c r="C1604" s="4" t="s">
        <v>51</v>
      </c>
      <c r="D1604" s="4" t="s">
        <v>30</v>
      </c>
      <c r="E1604" s="4">
        <v>10</v>
      </c>
      <c r="F1604" s="5">
        <v>2.1</v>
      </c>
      <c r="G1604" s="5">
        <v>16.2</v>
      </c>
      <c r="H1604" s="6">
        <v>390</v>
      </c>
      <c r="I1604" s="4">
        <v>3</v>
      </c>
      <c r="J1604" s="4">
        <v>53</v>
      </c>
      <c r="K1604" s="4">
        <v>0</v>
      </c>
      <c r="L1604" s="4">
        <v>14</v>
      </c>
      <c r="M1604" s="4">
        <v>1</v>
      </c>
      <c r="N1604" s="5">
        <v>-3.7</v>
      </c>
      <c r="O1604" s="7">
        <f t="shared" si="200"/>
        <v>4</v>
      </c>
      <c r="P1604" s="7">
        <f t="shared" si="201"/>
        <v>3</v>
      </c>
      <c r="Q1604" s="7">
        <f t="shared" si="202"/>
        <v>2</v>
      </c>
      <c r="R1604" s="7">
        <f t="shared" si="203"/>
        <v>9</v>
      </c>
      <c r="S1604" s="8">
        <f t="shared" si="204"/>
        <v>84</v>
      </c>
      <c r="T1604" s="7" t="str">
        <f t="shared" si="205"/>
        <v>C - Entwicklungspotenzial</v>
      </c>
      <c r="U1604" s="4">
        <f>ROUND(((E1604-Hilfswerte!$B$20)/Hilfswerte!$B$21)+((F1604-Hilfswerte!$B$22)/Hilfswerte!$B$23)+((G1604-Hilfswerte!$B$24)/Hilfswerte!$B$25)+0.1*INDEX(Hilfswerte!$B$4:$B$15,MATCH(C1604,Hilfswerte!$A$4:$A$15,0)),2)</f>
        <v>0.36</v>
      </c>
      <c r="V1604" s="4">
        <f>ROUND(SQRT((((E1604-Hilfswerte!$B$20)/Hilfswerte!$B$21)-Hilfswerte!$B$28)^2+(((F1604-Hilfswerte!$B$22)/Hilfswerte!$B$23)-Hilfswerte!$B$29)^2+(((G1604-Hilfswerte!$B$24)/Hilfswerte!$B$25)-Hilfswerte!$B$30)^2),3)</f>
        <v>1.2210000000000001</v>
      </c>
      <c r="W1604" s="4">
        <f>ROUND(E1604*Hilfswerte!$B$31,0)</f>
        <v>2055</v>
      </c>
      <c r="X1604" s="4">
        <f t="shared" si="206"/>
        <v>1665</v>
      </c>
      <c r="Y1604" s="4" t="str">
        <f>IF(T1604="A - Top-Kunde","bereits Top-Kunde",IF(AND(V1604&lt;=Hilfswerte!$B$34,H1604&lt;0.5*W1604),"Hoch",IF(AND(V1604&lt;=Hilfswerte!$B$35,H1604&lt;0.7*W1604),"Mittel","Niedrig")))</f>
        <v>Niedrig</v>
      </c>
      <c r="Z1604" s="4">
        <f t="shared" si="207"/>
        <v>6.9</v>
      </c>
      <c r="AA1604" s="4" t="str">
        <f>IF(J1604&gt;365,"Bereits abgewandert (Segment D)",IF(Z1604&gt;=Hilfswerte!$B$38,"Rot - akut gefaehrdet",IF(Z1604&gt;=Hilfswerte!$B$39,"Gelb - beobachten","Gruen - stabil")))</f>
        <v>Gruen - stabil</v>
      </c>
    </row>
    <row r="1605" spans="1:27" ht="15" customHeight="1" x14ac:dyDescent="0.25">
      <c r="A1605" s="4" t="s">
        <v>1952</v>
      </c>
      <c r="B1605" s="4" t="s">
        <v>310</v>
      </c>
      <c r="C1605" s="4" t="s">
        <v>65</v>
      </c>
      <c r="D1605" s="4" t="s">
        <v>30</v>
      </c>
      <c r="E1605" s="4">
        <v>4651</v>
      </c>
      <c r="F1605" s="5">
        <v>1268.8</v>
      </c>
      <c r="G1605" s="5">
        <v>18.399999999999999</v>
      </c>
      <c r="H1605" s="6">
        <v>634710</v>
      </c>
      <c r="I1605" s="4">
        <v>2</v>
      </c>
      <c r="J1605" s="4">
        <v>120</v>
      </c>
      <c r="K1605" s="4">
        <v>1</v>
      </c>
      <c r="L1605" s="4">
        <v>8</v>
      </c>
      <c r="M1605" s="4">
        <v>6</v>
      </c>
      <c r="N1605" s="5">
        <v>-0.7</v>
      </c>
      <c r="O1605" s="7">
        <f t="shared" si="200"/>
        <v>3</v>
      </c>
      <c r="P1605" s="7">
        <f t="shared" si="201"/>
        <v>2</v>
      </c>
      <c r="Q1605" s="7">
        <f t="shared" si="202"/>
        <v>5</v>
      </c>
      <c r="R1605" s="7">
        <f t="shared" si="203"/>
        <v>10</v>
      </c>
      <c r="S1605" s="8">
        <f t="shared" si="204"/>
        <v>91.3</v>
      </c>
      <c r="T1605" s="7" t="str">
        <f t="shared" si="205"/>
        <v>C - Entwicklungspotenzial</v>
      </c>
      <c r="U1605" s="4">
        <f>ROUND(((E1605-Hilfswerte!$B$20)/Hilfswerte!$B$21)+((F1605-Hilfswerte!$B$22)/Hilfswerte!$B$23)+((G1605-Hilfswerte!$B$24)/Hilfswerte!$B$25)+0.1*INDEX(Hilfswerte!$B$4:$B$15,MATCH(C1605,Hilfswerte!$A$4:$A$15,0)),2)</f>
        <v>43.01</v>
      </c>
      <c r="V1605" s="4">
        <f>ROUND(SQRT((((E1605-Hilfswerte!$B$20)/Hilfswerte!$B$21)-Hilfswerte!$B$28)^2+(((F1605-Hilfswerte!$B$22)/Hilfswerte!$B$23)-Hilfswerte!$B$29)^2+(((G1605-Hilfswerte!$B$24)/Hilfswerte!$B$25)-Hilfswerte!$B$30)^2),3)</f>
        <v>29.367999999999999</v>
      </c>
      <c r="W1605" s="4">
        <f>ROUND(E1605*Hilfswerte!$B$31,0)</f>
        <v>955995</v>
      </c>
      <c r="X1605" s="4">
        <f t="shared" si="206"/>
        <v>321285</v>
      </c>
      <c r="Y1605" s="4" t="str">
        <f>IF(T1605="A - Top-Kunde","bereits Top-Kunde",IF(AND(V1605&lt;=Hilfswerte!$B$34,H1605&lt;0.5*W1605),"Hoch",IF(AND(V1605&lt;=Hilfswerte!$B$35,H1605&lt;0.7*W1605),"Mittel","Niedrig")))</f>
        <v>Niedrig</v>
      </c>
      <c r="Z1605" s="4">
        <f t="shared" si="207"/>
        <v>10.9</v>
      </c>
      <c r="AA1605" s="4" t="str">
        <f>IF(J1605&gt;365,"Bereits abgewandert (Segment D)",IF(Z1605&gt;=Hilfswerte!$B$38,"Rot - akut gefaehrdet",IF(Z1605&gt;=Hilfswerte!$B$39,"Gelb - beobachten","Gruen - stabil")))</f>
        <v>Gruen - stabil</v>
      </c>
    </row>
    <row r="1606" spans="1:27" ht="15" customHeight="1" x14ac:dyDescent="0.25">
      <c r="A1606" s="4" t="s">
        <v>1953</v>
      </c>
      <c r="B1606" s="4" t="s">
        <v>455</v>
      </c>
      <c r="C1606" s="4" t="s">
        <v>29</v>
      </c>
      <c r="D1606" s="4" t="s">
        <v>48</v>
      </c>
      <c r="E1606" s="4">
        <v>115</v>
      </c>
      <c r="F1606" s="5">
        <v>20.5</v>
      </c>
      <c r="G1606" s="5">
        <v>8.4</v>
      </c>
      <c r="H1606" s="6">
        <v>5500</v>
      </c>
      <c r="I1606" s="4">
        <v>1</v>
      </c>
      <c r="J1606" s="4">
        <v>241</v>
      </c>
      <c r="K1606" s="4">
        <v>0</v>
      </c>
      <c r="L1606" s="4">
        <v>0</v>
      </c>
      <c r="M1606" s="4">
        <v>4</v>
      </c>
      <c r="N1606" s="5">
        <v>-42.9</v>
      </c>
      <c r="O1606" s="7">
        <f t="shared" si="200"/>
        <v>2</v>
      </c>
      <c r="P1606" s="7">
        <f t="shared" si="201"/>
        <v>1</v>
      </c>
      <c r="Q1606" s="7">
        <f t="shared" si="202"/>
        <v>4</v>
      </c>
      <c r="R1606" s="7">
        <f t="shared" si="203"/>
        <v>7</v>
      </c>
      <c r="S1606" s="8">
        <f t="shared" si="204"/>
        <v>48.6</v>
      </c>
      <c r="T1606" s="7" t="str">
        <f t="shared" si="205"/>
        <v>C - Entwicklungspotenzial</v>
      </c>
      <c r="U1606" s="4">
        <f>ROUND(((E1606-Hilfswerte!$B$20)/Hilfswerte!$B$21)+((F1606-Hilfswerte!$B$22)/Hilfswerte!$B$23)+((G1606-Hilfswerte!$B$24)/Hilfswerte!$B$25)+0.1*INDEX(Hilfswerte!$B$4:$B$15,MATCH(C1606,Hilfswerte!$A$4:$A$15,0)),2)</f>
        <v>-0.18</v>
      </c>
      <c r="V1606" s="4">
        <f>ROUND(SQRT((((E1606-Hilfswerte!$B$20)/Hilfswerte!$B$21)-Hilfswerte!$B$28)^2+(((F1606-Hilfswerte!$B$22)/Hilfswerte!$B$23)-Hilfswerte!$B$29)^2+(((G1606-Hilfswerte!$B$24)/Hilfswerte!$B$25)-Hilfswerte!$B$30)^2),3)</f>
        <v>0.58699999999999997</v>
      </c>
      <c r="W1606" s="4">
        <f>ROUND(E1606*Hilfswerte!$B$31,0)</f>
        <v>23638</v>
      </c>
      <c r="X1606" s="4">
        <f t="shared" si="206"/>
        <v>18138</v>
      </c>
      <c r="Y1606" s="4" t="str">
        <f>IF(T1606="A - Top-Kunde","bereits Top-Kunde",IF(AND(V1606&lt;=Hilfswerte!$B$34,H1606&lt;0.5*W1606),"Hoch",IF(AND(V1606&lt;=Hilfswerte!$B$35,H1606&lt;0.7*W1606),"Mittel","Niedrig")))</f>
        <v>Hoch</v>
      </c>
      <c r="Z1606" s="4">
        <f t="shared" si="207"/>
        <v>29.2</v>
      </c>
      <c r="AA1606" s="4" t="str">
        <f>IF(J1606&gt;365,"Bereits abgewandert (Segment D)",IF(Z1606&gt;=Hilfswerte!$B$38,"Rot - akut gefaehrdet",IF(Z1606&gt;=Hilfswerte!$B$39,"Gelb - beobachten","Gruen - stabil")))</f>
        <v>Rot - akut gefaehrdet</v>
      </c>
    </row>
    <row r="1607" spans="1:27" ht="15" customHeight="1" x14ac:dyDescent="0.25">
      <c r="A1607" s="4" t="s">
        <v>1954</v>
      </c>
      <c r="B1607" s="4" t="s">
        <v>1153</v>
      </c>
      <c r="C1607" s="4" t="s">
        <v>47</v>
      </c>
      <c r="D1607" s="4" t="s">
        <v>106</v>
      </c>
      <c r="E1607" s="4">
        <v>112</v>
      </c>
      <c r="F1607" s="5">
        <v>26.4</v>
      </c>
      <c r="G1607" s="5">
        <v>1.3</v>
      </c>
      <c r="H1607" s="6">
        <v>15400</v>
      </c>
      <c r="I1607" s="4">
        <v>3</v>
      </c>
      <c r="J1607" s="4">
        <v>141</v>
      </c>
      <c r="K1607" s="4">
        <v>1</v>
      </c>
      <c r="L1607" s="4">
        <v>-1</v>
      </c>
      <c r="M1607" s="4">
        <v>4</v>
      </c>
      <c r="N1607" s="5">
        <v>8.8000000000000007</v>
      </c>
      <c r="O1607" s="7">
        <f t="shared" si="200"/>
        <v>3</v>
      </c>
      <c r="P1607" s="7">
        <f t="shared" si="201"/>
        <v>3</v>
      </c>
      <c r="Q1607" s="7">
        <f t="shared" si="202"/>
        <v>5</v>
      </c>
      <c r="R1607" s="7">
        <f t="shared" si="203"/>
        <v>11</v>
      </c>
      <c r="S1607" s="8">
        <f t="shared" si="204"/>
        <v>108.4</v>
      </c>
      <c r="T1607" s="7" t="str">
        <f t="shared" si="205"/>
        <v>B - Kernkunde</v>
      </c>
      <c r="U1607" s="4">
        <f>ROUND(((E1607-Hilfswerte!$B$20)/Hilfswerte!$B$21)+((F1607-Hilfswerte!$B$22)/Hilfswerte!$B$23)+((G1607-Hilfswerte!$B$24)/Hilfswerte!$B$25)+0.1*INDEX(Hilfswerte!$B$4:$B$15,MATCH(C1607,Hilfswerte!$A$4:$A$15,0)),2)</f>
        <v>-1.39</v>
      </c>
      <c r="V1607" s="4">
        <f>ROUND(SQRT((((E1607-Hilfswerte!$B$20)/Hilfswerte!$B$21)-Hilfswerte!$B$28)^2+(((F1607-Hilfswerte!$B$22)/Hilfswerte!$B$23)-Hilfswerte!$B$29)^2+(((G1607-Hilfswerte!$B$24)/Hilfswerte!$B$25)-Hilfswerte!$B$30)^2),3)</f>
        <v>1.6040000000000001</v>
      </c>
      <c r="W1607" s="4">
        <f>ROUND(E1607*Hilfswerte!$B$31,0)</f>
        <v>23021</v>
      </c>
      <c r="X1607" s="4">
        <f t="shared" si="206"/>
        <v>7621</v>
      </c>
      <c r="Y1607" s="4" t="str">
        <f>IF(T1607="A - Top-Kunde","bereits Top-Kunde",IF(AND(V1607&lt;=Hilfswerte!$B$34,H1607&lt;0.5*W1607),"Hoch",IF(AND(V1607&lt;=Hilfswerte!$B$35,H1607&lt;0.7*W1607),"Mittel","Niedrig")))</f>
        <v>Niedrig</v>
      </c>
      <c r="Z1607" s="4">
        <f t="shared" si="207"/>
        <v>10.1</v>
      </c>
      <c r="AA1607" s="4" t="str">
        <f>IF(J1607&gt;365,"Bereits abgewandert (Segment D)",IF(Z1607&gt;=Hilfswerte!$B$38,"Rot - akut gefaehrdet",IF(Z1607&gt;=Hilfswerte!$B$39,"Gelb - beobachten","Gruen - stabil")))</f>
        <v>Gruen - stabil</v>
      </c>
    </row>
    <row r="1608" spans="1:27" ht="15" customHeight="1" x14ac:dyDescent="0.25">
      <c r="A1608" s="4" t="s">
        <v>1955</v>
      </c>
      <c r="B1608" s="4" t="s">
        <v>645</v>
      </c>
      <c r="C1608" s="4" t="s">
        <v>33</v>
      </c>
      <c r="D1608" s="4" t="s">
        <v>178</v>
      </c>
      <c r="E1608" s="4">
        <v>32</v>
      </c>
      <c r="F1608" s="5">
        <v>6</v>
      </c>
      <c r="G1608" s="5">
        <v>6.9</v>
      </c>
      <c r="H1608" s="6">
        <v>1980</v>
      </c>
      <c r="I1608" s="4">
        <v>4</v>
      </c>
      <c r="J1608" s="4">
        <v>82</v>
      </c>
      <c r="K1608" s="4">
        <v>1</v>
      </c>
      <c r="L1608" s="4">
        <v>4</v>
      </c>
      <c r="M1608" s="4">
        <v>6</v>
      </c>
      <c r="N1608" s="5">
        <v>-11.2</v>
      </c>
      <c r="O1608" s="7">
        <f t="shared" si="200"/>
        <v>4</v>
      </c>
      <c r="P1608" s="7">
        <f t="shared" si="201"/>
        <v>4</v>
      </c>
      <c r="Q1608" s="7">
        <f t="shared" si="202"/>
        <v>3</v>
      </c>
      <c r="R1608" s="7">
        <f t="shared" si="203"/>
        <v>11</v>
      </c>
      <c r="S1608" s="8">
        <f t="shared" si="204"/>
        <v>97.2</v>
      </c>
      <c r="T1608" s="7" t="str">
        <f t="shared" si="205"/>
        <v>C - Entwicklungspotenzial</v>
      </c>
      <c r="U1608" s="4">
        <f>ROUND(((E1608-Hilfswerte!$B$20)/Hilfswerte!$B$21)+((F1608-Hilfswerte!$B$22)/Hilfswerte!$B$23)+((G1608-Hilfswerte!$B$24)/Hilfswerte!$B$25)+0.1*INDEX(Hilfswerte!$B$4:$B$15,MATCH(C1608,Hilfswerte!$A$4:$A$15,0)),2)</f>
        <v>-1.27</v>
      </c>
      <c r="V1608" s="4">
        <f>ROUND(SQRT((((E1608-Hilfswerte!$B$20)/Hilfswerte!$B$21)-Hilfswerte!$B$28)^2+(((F1608-Hilfswerte!$B$22)/Hilfswerte!$B$23)-Hilfswerte!$B$29)^2+(((G1608-Hilfswerte!$B$24)/Hilfswerte!$B$25)-Hilfswerte!$B$30)^2),3)</f>
        <v>1.0629999999999999</v>
      </c>
      <c r="W1608" s="4">
        <f>ROUND(E1608*Hilfswerte!$B$31,0)</f>
        <v>6577</v>
      </c>
      <c r="X1608" s="4">
        <f t="shared" si="206"/>
        <v>4597</v>
      </c>
      <c r="Y1608" s="4" t="str">
        <f>IF(T1608="A - Top-Kunde","bereits Top-Kunde",IF(AND(V1608&lt;=Hilfswerte!$B$34,H1608&lt;0.5*W1608),"Hoch",IF(AND(V1608&lt;=Hilfswerte!$B$35,H1608&lt;0.7*W1608),"Mittel","Niedrig")))</f>
        <v>Mittel</v>
      </c>
      <c r="Z1608" s="4">
        <f t="shared" si="207"/>
        <v>12.4</v>
      </c>
      <c r="AA1608" s="4" t="str">
        <f>IF(J1608&gt;365,"Bereits abgewandert (Segment D)",IF(Z1608&gt;=Hilfswerte!$B$38,"Rot - akut gefaehrdet",IF(Z1608&gt;=Hilfswerte!$B$39,"Gelb - beobachten","Gruen - stabil")))</f>
        <v>Gruen - stabil</v>
      </c>
    </row>
    <row r="1609" spans="1:27" ht="15" customHeight="1" x14ac:dyDescent="0.25">
      <c r="A1609" s="4" t="s">
        <v>1956</v>
      </c>
      <c r="B1609" s="4" t="s">
        <v>1139</v>
      </c>
      <c r="C1609" s="4" t="s">
        <v>47</v>
      </c>
      <c r="D1609" s="4" t="s">
        <v>56</v>
      </c>
      <c r="E1609" s="4">
        <v>42</v>
      </c>
      <c r="F1609" s="5">
        <v>20.6</v>
      </c>
      <c r="G1609" s="5">
        <v>11.9</v>
      </c>
      <c r="H1609" s="6">
        <v>6490</v>
      </c>
      <c r="I1609" s="4">
        <v>4</v>
      </c>
      <c r="J1609" s="4">
        <v>108</v>
      </c>
      <c r="K1609" s="4">
        <v>1</v>
      </c>
      <c r="L1609" s="4">
        <v>3</v>
      </c>
      <c r="M1609" s="4">
        <v>2</v>
      </c>
      <c r="N1609" s="5">
        <v>40.4</v>
      </c>
      <c r="O1609" s="7">
        <f t="shared" si="200"/>
        <v>3</v>
      </c>
      <c r="P1609" s="7">
        <f t="shared" si="201"/>
        <v>4</v>
      </c>
      <c r="Q1609" s="7">
        <f t="shared" si="202"/>
        <v>4</v>
      </c>
      <c r="R1609" s="7">
        <f t="shared" si="203"/>
        <v>11</v>
      </c>
      <c r="S1609" s="8">
        <f t="shared" si="204"/>
        <v>123.3</v>
      </c>
      <c r="T1609" s="7" t="str">
        <f t="shared" si="205"/>
        <v>B - Kernkunde</v>
      </c>
      <c r="U1609" s="4">
        <f>ROUND(((E1609-Hilfswerte!$B$20)/Hilfswerte!$B$21)+((F1609-Hilfswerte!$B$22)/Hilfswerte!$B$23)+((G1609-Hilfswerte!$B$24)/Hilfswerte!$B$25)+0.1*INDEX(Hilfswerte!$B$4:$B$15,MATCH(C1609,Hilfswerte!$A$4:$A$15,0)),2)</f>
        <v>-0.12</v>
      </c>
      <c r="V1609" s="4">
        <f>ROUND(SQRT((((E1609-Hilfswerte!$B$20)/Hilfswerte!$B$21)-Hilfswerte!$B$28)^2+(((F1609-Hilfswerte!$B$22)/Hilfswerte!$B$23)-Hilfswerte!$B$29)^2+(((G1609-Hilfswerte!$B$24)/Hilfswerte!$B$25)-Hilfswerte!$B$30)^2),3)</f>
        <v>0.627</v>
      </c>
      <c r="W1609" s="4">
        <f>ROUND(E1609*Hilfswerte!$B$31,0)</f>
        <v>8633</v>
      </c>
      <c r="X1609" s="4">
        <f t="shared" si="206"/>
        <v>2143</v>
      </c>
      <c r="Y1609" s="4" t="str">
        <f>IF(T1609="A - Top-Kunde","bereits Top-Kunde",IF(AND(V1609&lt;=Hilfswerte!$B$34,H1609&lt;0.5*W1609),"Hoch",IF(AND(V1609&lt;=Hilfswerte!$B$35,H1609&lt;0.7*W1609),"Mittel","Niedrig")))</f>
        <v>Niedrig</v>
      </c>
      <c r="Z1609" s="4">
        <f t="shared" si="207"/>
        <v>9</v>
      </c>
      <c r="AA1609" s="4" t="str">
        <f>IF(J1609&gt;365,"Bereits abgewandert (Segment D)",IF(Z1609&gt;=Hilfswerte!$B$38,"Rot - akut gefaehrdet",IF(Z1609&gt;=Hilfswerte!$B$39,"Gelb - beobachten","Gruen - stabil")))</f>
        <v>Gruen - stabil</v>
      </c>
    </row>
    <row r="1610" spans="1:27" ht="15" customHeight="1" x14ac:dyDescent="0.25">
      <c r="A1610" s="4" t="s">
        <v>1957</v>
      </c>
      <c r="B1610" s="4" t="s">
        <v>116</v>
      </c>
      <c r="C1610" s="4" t="s">
        <v>62</v>
      </c>
      <c r="D1610" s="4" t="s">
        <v>56</v>
      </c>
      <c r="E1610" s="4">
        <v>114</v>
      </c>
      <c r="F1610" s="5">
        <v>26.6</v>
      </c>
      <c r="G1610" s="5">
        <v>6.3</v>
      </c>
      <c r="H1610" s="6">
        <v>4790</v>
      </c>
      <c r="I1610" s="4">
        <v>1</v>
      </c>
      <c r="J1610" s="4">
        <v>238</v>
      </c>
      <c r="K1610" s="4">
        <v>0</v>
      </c>
      <c r="L1610" s="4">
        <v>14</v>
      </c>
      <c r="M1610" s="4">
        <v>3</v>
      </c>
      <c r="N1610" s="5">
        <v>17.600000000000001</v>
      </c>
      <c r="O1610" s="7">
        <f t="shared" si="200"/>
        <v>2</v>
      </c>
      <c r="P1610" s="7">
        <f t="shared" si="201"/>
        <v>1</v>
      </c>
      <c r="Q1610" s="7">
        <f t="shared" si="202"/>
        <v>4</v>
      </c>
      <c r="R1610" s="7">
        <f t="shared" si="203"/>
        <v>7</v>
      </c>
      <c r="S1610" s="8">
        <f t="shared" si="204"/>
        <v>74.599999999999994</v>
      </c>
      <c r="T1610" s="7" t="str">
        <f t="shared" si="205"/>
        <v>C - Entwicklungspotenzial</v>
      </c>
      <c r="U1610" s="4">
        <f>ROUND(((E1610-Hilfswerte!$B$20)/Hilfswerte!$B$21)+((F1610-Hilfswerte!$B$22)/Hilfswerte!$B$23)+((G1610-Hilfswerte!$B$24)/Hilfswerte!$B$25)+0.1*INDEX(Hilfswerte!$B$4:$B$15,MATCH(C1610,Hilfswerte!$A$4:$A$15,0)),2)</f>
        <v>-0.25</v>
      </c>
      <c r="V1610" s="4">
        <f>ROUND(SQRT((((E1610-Hilfswerte!$B$20)/Hilfswerte!$B$21)-Hilfswerte!$B$28)^2+(((F1610-Hilfswerte!$B$22)/Hilfswerte!$B$23)-Hilfswerte!$B$29)^2+(((G1610-Hilfswerte!$B$24)/Hilfswerte!$B$25)-Hilfswerte!$B$30)^2),3)</f>
        <v>0.83599999999999997</v>
      </c>
      <c r="W1610" s="4">
        <f>ROUND(E1610*Hilfswerte!$B$31,0)</f>
        <v>23432</v>
      </c>
      <c r="X1610" s="4">
        <f t="shared" si="206"/>
        <v>18642</v>
      </c>
      <c r="Y1610" s="4" t="str">
        <f>IF(T1610="A - Top-Kunde","bereits Top-Kunde",IF(AND(V1610&lt;=Hilfswerte!$B$34,H1610&lt;0.5*W1610),"Hoch",IF(AND(V1610&lt;=Hilfswerte!$B$35,H1610&lt;0.7*W1610),"Mittel","Niedrig")))</f>
        <v>Hoch</v>
      </c>
      <c r="Z1610" s="4">
        <f t="shared" si="207"/>
        <v>14.7</v>
      </c>
      <c r="AA1610" s="4" t="str">
        <f>IF(J1610&gt;365,"Bereits abgewandert (Segment D)",IF(Z1610&gt;=Hilfswerte!$B$38,"Rot - akut gefaehrdet",IF(Z1610&gt;=Hilfswerte!$B$39,"Gelb - beobachten","Gruen - stabil")))</f>
        <v>Gelb - beobachten</v>
      </c>
    </row>
    <row r="1611" spans="1:27" ht="15" customHeight="1" x14ac:dyDescent="0.25">
      <c r="A1611" s="4" t="s">
        <v>1958</v>
      </c>
      <c r="B1611" s="4" t="s">
        <v>348</v>
      </c>
      <c r="C1611" s="4" t="s">
        <v>74</v>
      </c>
      <c r="D1611" s="4" t="s">
        <v>30</v>
      </c>
      <c r="E1611" s="4">
        <v>100</v>
      </c>
      <c r="F1611" s="5">
        <v>11.9</v>
      </c>
      <c r="G1611" s="5">
        <v>10.7</v>
      </c>
      <c r="H1611" s="6">
        <v>12090</v>
      </c>
      <c r="I1611" s="4">
        <v>8</v>
      </c>
      <c r="J1611" s="4">
        <v>18</v>
      </c>
      <c r="K1611" s="4">
        <v>1</v>
      </c>
      <c r="L1611" s="4">
        <v>-3</v>
      </c>
      <c r="M1611" s="4">
        <v>5</v>
      </c>
      <c r="N1611" s="5">
        <v>44.3</v>
      </c>
      <c r="O1611" s="7">
        <f t="shared" si="200"/>
        <v>5</v>
      </c>
      <c r="P1611" s="7">
        <f t="shared" si="201"/>
        <v>5</v>
      </c>
      <c r="Q1611" s="7">
        <f t="shared" si="202"/>
        <v>5</v>
      </c>
      <c r="R1611" s="7">
        <f t="shared" si="203"/>
        <v>15</v>
      </c>
      <c r="S1611" s="8">
        <f t="shared" si="204"/>
        <v>166.2</v>
      </c>
      <c r="T1611" s="7" t="str">
        <f t="shared" si="205"/>
        <v>A - Top-Kunde</v>
      </c>
      <c r="U1611" s="4">
        <f>ROUND(((E1611-Hilfswerte!$B$20)/Hilfswerte!$B$21)+((F1611-Hilfswerte!$B$22)/Hilfswerte!$B$23)+((G1611-Hilfswerte!$B$24)/Hilfswerte!$B$25)+0.1*INDEX(Hilfswerte!$B$4:$B$15,MATCH(C1611,Hilfswerte!$A$4:$A$15,0)),2)</f>
        <v>-0.32</v>
      </c>
      <c r="V1611" s="4">
        <f>ROUND(SQRT((((E1611-Hilfswerte!$B$20)/Hilfswerte!$B$21)-Hilfswerte!$B$28)^2+(((F1611-Hilfswerte!$B$22)/Hilfswerte!$B$23)-Hilfswerte!$B$29)^2+(((G1611-Hilfswerte!$B$24)/Hilfswerte!$B$25)-Hilfswerte!$B$30)^2),3)</f>
        <v>0.55300000000000005</v>
      </c>
      <c r="W1611" s="4">
        <f>ROUND(E1611*Hilfswerte!$B$31,0)</f>
        <v>20555</v>
      </c>
      <c r="X1611" s="4">
        <f t="shared" si="206"/>
        <v>8465</v>
      </c>
      <c r="Y1611" s="4" t="str">
        <f>IF(T1611="A - Top-Kunde","bereits Top-Kunde",IF(AND(V1611&lt;=Hilfswerte!$B$34,H1611&lt;0.5*W1611),"Hoch",IF(AND(V1611&lt;=Hilfswerte!$B$35,H1611&lt;0.7*W1611),"Mittel","Niedrig")))</f>
        <v>bereits Top-Kunde</v>
      </c>
      <c r="Z1611" s="4">
        <f t="shared" si="207"/>
        <v>3.9</v>
      </c>
      <c r="AA1611" s="4" t="str">
        <f>IF(J1611&gt;365,"Bereits abgewandert (Segment D)",IF(Z1611&gt;=Hilfswerte!$B$38,"Rot - akut gefaehrdet",IF(Z1611&gt;=Hilfswerte!$B$39,"Gelb - beobachten","Gruen - stabil")))</f>
        <v>Gruen - stabil</v>
      </c>
    </row>
    <row r="1612" spans="1:27" ht="15" customHeight="1" x14ac:dyDescent="0.25">
      <c r="A1612" s="4" t="s">
        <v>1959</v>
      </c>
      <c r="B1612" s="4" t="s">
        <v>842</v>
      </c>
      <c r="C1612" s="4" t="s">
        <v>55</v>
      </c>
      <c r="D1612" s="4" t="s">
        <v>77</v>
      </c>
      <c r="E1612" s="4">
        <v>50</v>
      </c>
      <c r="F1612" s="5">
        <v>8.8000000000000007</v>
      </c>
      <c r="G1612" s="5">
        <v>0.5</v>
      </c>
      <c r="H1612" s="6">
        <v>2520</v>
      </c>
      <c r="I1612" s="4">
        <v>1</v>
      </c>
      <c r="J1612" s="4">
        <v>223</v>
      </c>
      <c r="K1612" s="4">
        <v>1</v>
      </c>
      <c r="L1612" s="4">
        <v>-5</v>
      </c>
      <c r="M1612" s="4">
        <v>5</v>
      </c>
      <c r="N1612" s="5">
        <v>7.3</v>
      </c>
      <c r="O1612" s="7">
        <f t="shared" si="200"/>
        <v>2</v>
      </c>
      <c r="P1612" s="7">
        <f t="shared" si="201"/>
        <v>1</v>
      </c>
      <c r="Q1612" s="7">
        <f t="shared" si="202"/>
        <v>4</v>
      </c>
      <c r="R1612" s="7">
        <f t="shared" si="203"/>
        <v>7</v>
      </c>
      <c r="S1612" s="8">
        <f t="shared" si="204"/>
        <v>67.7</v>
      </c>
      <c r="T1612" s="7" t="str">
        <f t="shared" si="205"/>
        <v>C - Entwicklungspotenzial</v>
      </c>
      <c r="U1612" s="4">
        <f>ROUND(((E1612-Hilfswerte!$B$20)/Hilfswerte!$B$21)+((F1612-Hilfswerte!$B$22)/Hilfswerte!$B$23)+((G1612-Hilfswerte!$B$24)/Hilfswerte!$B$25)+0.1*INDEX(Hilfswerte!$B$4:$B$15,MATCH(C1612,Hilfswerte!$A$4:$A$15,0)),2)</f>
        <v>-1.89</v>
      </c>
      <c r="V1612" s="4">
        <f>ROUND(SQRT((((E1612-Hilfswerte!$B$20)/Hilfswerte!$B$21)-Hilfswerte!$B$28)^2+(((F1612-Hilfswerte!$B$22)/Hilfswerte!$B$23)-Hilfswerte!$B$29)^2+(((G1612-Hilfswerte!$B$24)/Hilfswerte!$B$25)-Hilfswerte!$B$30)^2),3)</f>
        <v>1.8480000000000001</v>
      </c>
      <c r="W1612" s="4">
        <f>ROUND(E1612*Hilfswerte!$B$31,0)</f>
        <v>10277</v>
      </c>
      <c r="X1612" s="4">
        <f t="shared" si="206"/>
        <v>7757</v>
      </c>
      <c r="Y1612" s="4" t="str">
        <f>IF(T1612="A - Top-Kunde","bereits Top-Kunde",IF(AND(V1612&lt;=Hilfswerte!$B$34,H1612&lt;0.5*W1612),"Hoch",IF(AND(V1612&lt;=Hilfswerte!$B$35,H1612&lt;0.7*W1612),"Mittel","Niedrig")))</f>
        <v>Niedrig</v>
      </c>
      <c r="Z1612" s="4">
        <f t="shared" si="207"/>
        <v>14.2</v>
      </c>
      <c r="AA1612" s="4" t="str">
        <f>IF(J1612&gt;365,"Bereits abgewandert (Segment D)",IF(Z1612&gt;=Hilfswerte!$B$38,"Rot - akut gefaehrdet",IF(Z1612&gt;=Hilfswerte!$B$39,"Gelb - beobachten","Gruen - stabil")))</f>
        <v>Gelb - beobachten</v>
      </c>
    </row>
    <row r="1613" spans="1:27" ht="15" customHeight="1" x14ac:dyDescent="0.25">
      <c r="A1613" s="4" t="s">
        <v>1960</v>
      </c>
      <c r="B1613" s="4" t="s">
        <v>58</v>
      </c>
      <c r="C1613" s="4" t="s">
        <v>47</v>
      </c>
      <c r="D1613" s="4" t="s">
        <v>52</v>
      </c>
      <c r="E1613" s="4">
        <v>20</v>
      </c>
      <c r="F1613" s="5">
        <v>4.2</v>
      </c>
      <c r="G1613" s="5">
        <v>9.8000000000000007</v>
      </c>
      <c r="H1613" s="6">
        <v>650</v>
      </c>
      <c r="I1613" s="4">
        <v>1</v>
      </c>
      <c r="J1613" s="4">
        <v>168</v>
      </c>
      <c r="K1613" s="4">
        <v>0</v>
      </c>
      <c r="L1613" s="4">
        <v>-5</v>
      </c>
      <c r="M1613" s="4">
        <v>6</v>
      </c>
      <c r="N1613" s="5">
        <v>33.6</v>
      </c>
      <c r="O1613" s="7">
        <f t="shared" si="200"/>
        <v>3</v>
      </c>
      <c r="P1613" s="7">
        <f t="shared" si="201"/>
        <v>1</v>
      </c>
      <c r="Q1613" s="7">
        <f t="shared" si="202"/>
        <v>2</v>
      </c>
      <c r="R1613" s="7">
        <f t="shared" si="203"/>
        <v>6</v>
      </c>
      <c r="S1613" s="8">
        <f t="shared" si="204"/>
        <v>76.8</v>
      </c>
      <c r="T1613" s="7" t="str">
        <f t="shared" si="205"/>
        <v>C - Entwicklungspotenzial</v>
      </c>
      <c r="U1613" s="4">
        <f>ROUND(((E1613-Hilfswerte!$B$20)/Hilfswerte!$B$21)+((F1613-Hilfswerte!$B$22)/Hilfswerte!$B$23)+((G1613-Hilfswerte!$B$24)/Hilfswerte!$B$25)+0.1*INDEX(Hilfswerte!$B$4:$B$15,MATCH(C1613,Hilfswerte!$A$4:$A$15,0)),2)</f>
        <v>-0.84</v>
      </c>
      <c r="V1613" s="4">
        <f>ROUND(SQRT((((E1613-Hilfswerte!$B$20)/Hilfswerte!$B$21)-Hilfswerte!$B$28)^2+(((F1613-Hilfswerte!$B$22)/Hilfswerte!$B$23)-Hilfswerte!$B$29)^2+(((G1613-Hilfswerte!$B$24)/Hilfswerte!$B$25)-Hilfswerte!$B$30)^2),3)</f>
        <v>0.90100000000000002</v>
      </c>
      <c r="W1613" s="4">
        <f>ROUND(E1613*Hilfswerte!$B$31,0)</f>
        <v>4111</v>
      </c>
      <c r="X1613" s="4">
        <f t="shared" si="206"/>
        <v>3461</v>
      </c>
      <c r="Y1613" s="4" t="str">
        <f>IF(T1613="A - Top-Kunde","bereits Top-Kunde",IF(AND(V1613&lt;=Hilfswerte!$B$34,H1613&lt;0.5*W1613),"Hoch",IF(AND(V1613&lt;=Hilfswerte!$B$35,H1613&lt;0.7*W1613),"Mittel","Niedrig")))</f>
        <v>Mittel</v>
      </c>
      <c r="Z1613" s="4">
        <f t="shared" si="207"/>
        <v>8.4</v>
      </c>
      <c r="AA1613" s="4" t="str">
        <f>IF(J1613&gt;365,"Bereits abgewandert (Segment D)",IF(Z1613&gt;=Hilfswerte!$B$38,"Rot - akut gefaehrdet",IF(Z1613&gt;=Hilfswerte!$B$39,"Gelb - beobachten","Gruen - stabil")))</f>
        <v>Gruen - stabil</v>
      </c>
    </row>
    <row r="1614" spans="1:27" ht="15" customHeight="1" x14ac:dyDescent="0.25">
      <c r="A1614" s="4" t="s">
        <v>1961</v>
      </c>
      <c r="B1614" s="4" t="s">
        <v>894</v>
      </c>
      <c r="C1614" s="4" t="s">
        <v>62</v>
      </c>
      <c r="D1614" s="4" t="s">
        <v>30</v>
      </c>
      <c r="E1614" s="4">
        <v>14</v>
      </c>
      <c r="F1614" s="5">
        <v>3.8</v>
      </c>
      <c r="G1614" s="5">
        <v>1.6</v>
      </c>
      <c r="H1614" s="6">
        <v>1160</v>
      </c>
      <c r="I1614" s="4">
        <v>5</v>
      </c>
      <c r="J1614" s="4">
        <v>133</v>
      </c>
      <c r="K1614" s="4">
        <v>1</v>
      </c>
      <c r="L1614" s="4">
        <v>7</v>
      </c>
      <c r="M1614" s="4">
        <v>1</v>
      </c>
      <c r="N1614" s="5">
        <v>16.600000000000001</v>
      </c>
      <c r="O1614" s="7">
        <f t="shared" si="200"/>
        <v>3</v>
      </c>
      <c r="P1614" s="7">
        <f t="shared" si="201"/>
        <v>5</v>
      </c>
      <c r="Q1614" s="7">
        <f t="shared" si="202"/>
        <v>3</v>
      </c>
      <c r="R1614" s="7">
        <f t="shared" si="203"/>
        <v>11</v>
      </c>
      <c r="S1614" s="8">
        <f t="shared" si="204"/>
        <v>110.2</v>
      </c>
      <c r="T1614" s="7" t="str">
        <f t="shared" si="205"/>
        <v>B - Kernkunde</v>
      </c>
      <c r="U1614" s="4">
        <f>ROUND(((E1614-Hilfswerte!$B$20)/Hilfswerte!$B$21)+((F1614-Hilfswerte!$B$22)/Hilfswerte!$B$23)+((G1614-Hilfswerte!$B$24)/Hilfswerte!$B$25)+0.1*INDEX(Hilfswerte!$B$4:$B$15,MATCH(C1614,Hilfswerte!$A$4:$A$15,0)),2)</f>
        <v>-1.84</v>
      </c>
      <c r="V1614" s="4">
        <f>ROUND(SQRT((((E1614-Hilfswerte!$B$20)/Hilfswerte!$B$21)-Hilfswerte!$B$28)^2+(((F1614-Hilfswerte!$B$22)/Hilfswerte!$B$23)-Hilfswerte!$B$29)^2+(((G1614-Hilfswerte!$B$24)/Hilfswerte!$B$25)-Hilfswerte!$B$30)^2),3)</f>
        <v>1.77</v>
      </c>
      <c r="W1614" s="4">
        <f>ROUND(E1614*Hilfswerte!$B$31,0)</f>
        <v>2878</v>
      </c>
      <c r="X1614" s="4">
        <f t="shared" si="206"/>
        <v>1718</v>
      </c>
      <c r="Y1614" s="4" t="str">
        <f>IF(T1614="A - Top-Kunde","bereits Top-Kunde",IF(AND(V1614&lt;=Hilfswerte!$B$34,H1614&lt;0.5*W1614),"Hoch",IF(AND(V1614&lt;=Hilfswerte!$B$35,H1614&lt;0.7*W1614),"Mittel","Niedrig")))</f>
        <v>Niedrig</v>
      </c>
      <c r="Z1614" s="4">
        <f t="shared" si="207"/>
        <v>11.1</v>
      </c>
      <c r="AA1614" s="4" t="str">
        <f>IF(J1614&gt;365,"Bereits abgewandert (Segment D)",IF(Z1614&gt;=Hilfswerte!$B$38,"Rot - akut gefaehrdet",IF(Z1614&gt;=Hilfswerte!$B$39,"Gelb - beobachten","Gruen - stabil")))</f>
        <v>Gruen - stabil</v>
      </c>
    </row>
    <row r="1615" spans="1:27" ht="15" customHeight="1" x14ac:dyDescent="0.25">
      <c r="A1615" s="4" t="s">
        <v>1962</v>
      </c>
      <c r="B1615" s="4" t="s">
        <v>505</v>
      </c>
      <c r="C1615" s="4" t="s">
        <v>29</v>
      </c>
      <c r="D1615" s="4" t="s">
        <v>30</v>
      </c>
      <c r="E1615" s="4">
        <v>38</v>
      </c>
      <c r="F1615" s="5">
        <v>10.199999999999999</v>
      </c>
      <c r="G1615" s="5">
        <v>18.399999999999999</v>
      </c>
      <c r="H1615" s="6">
        <v>3420</v>
      </c>
      <c r="I1615" s="4">
        <v>2</v>
      </c>
      <c r="J1615" s="4">
        <v>171</v>
      </c>
      <c r="K1615" s="4">
        <v>1</v>
      </c>
      <c r="L1615" s="4">
        <v>18</v>
      </c>
      <c r="M1615" s="4">
        <v>5</v>
      </c>
      <c r="N1615" s="5">
        <v>34.5</v>
      </c>
      <c r="O1615" s="7">
        <f t="shared" si="200"/>
        <v>3</v>
      </c>
      <c r="P1615" s="7">
        <f t="shared" si="201"/>
        <v>2</v>
      </c>
      <c r="Q1615" s="7">
        <f t="shared" si="202"/>
        <v>4</v>
      </c>
      <c r="R1615" s="7">
        <f t="shared" si="203"/>
        <v>9</v>
      </c>
      <c r="S1615" s="8">
        <f t="shared" si="204"/>
        <v>95.9</v>
      </c>
      <c r="T1615" s="7" t="str">
        <f t="shared" si="205"/>
        <v>C - Entwicklungspotenzial</v>
      </c>
      <c r="U1615" s="4">
        <f>ROUND(((E1615-Hilfswerte!$B$20)/Hilfswerte!$B$21)+((F1615-Hilfswerte!$B$22)/Hilfswerte!$B$23)+((G1615-Hilfswerte!$B$24)/Hilfswerte!$B$25)+0.1*INDEX(Hilfswerte!$B$4:$B$15,MATCH(C1615,Hilfswerte!$A$4:$A$15,0)),2)</f>
        <v>0.9</v>
      </c>
      <c r="V1615" s="4">
        <f>ROUND(SQRT((((E1615-Hilfswerte!$B$20)/Hilfswerte!$B$21)-Hilfswerte!$B$28)^2+(((F1615-Hilfswerte!$B$22)/Hilfswerte!$B$23)-Hilfswerte!$B$29)^2+(((G1615-Hilfswerte!$B$24)/Hilfswerte!$B$25)-Hilfswerte!$B$30)^2),3)</f>
        <v>1.3620000000000001</v>
      </c>
      <c r="W1615" s="4">
        <f>ROUND(E1615*Hilfswerte!$B$31,0)</f>
        <v>7811</v>
      </c>
      <c r="X1615" s="4">
        <f t="shared" si="206"/>
        <v>4391</v>
      </c>
      <c r="Y1615" s="4" t="str">
        <f>IF(T1615="A - Top-Kunde","bereits Top-Kunde",IF(AND(V1615&lt;=Hilfswerte!$B$34,H1615&lt;0.5*W1615),"Hoch",IF(AND(V1615&lt;=Hilfswerte!$B$35,H1615&lt;0.7*W1615),"Mittel","Niedrig")))</f>
        <v>Niedrig</v>
      </c>
      <c r="Z1615" s="4">
        <f t="shared" si="207"/>
        <v>15.2</v>
      </c>
      <c r="AA1615" s="4" t="str">
        <f>IF(J1615&gt;365,"Bereits abgewandert (Segment D)",IF(Z1615&gt;=Hilfswerte!$B$38,"Rot - akut gefaehrdet",IF(Z1615&gt;=Hilfswerte!$B$39,"Gelb - beobachten","Gruen - stabil")))</f>
        <v>Gelb - beobachten</v>
      </c>
    </row>
    <row r="1616" spans="1:27" ht="15" customHeight="1" x14ac:dyDescent="0.25">
      <c r="A1616" s="4" t="s">
        <v>1963</v>
      </c>
      <c r="B1616" s="4" t="s">
        <v>576</v>
      </c>
      <c r="C1616" s="4" t="s">
        <v>47</v>
      </c>
      <c r="D1616" s="4" t="s">
        <v>117</v>
      </c>
      <c r="E1616" s="4">
        <v>216</v>
      </c>
      <c r="F1616" s="5">
        <v>71.400000000000006</v>
      </c>
      <c r="G1616" s="5">
        <v>7.8</v>
      </c>
      <c r="H1616" s="6">
        <v>46210</v>
      </c>
      <c r="I1616" s="4">
        <v>5</v>
      </c>
      <c r="J1616" s="4">
        <v>18</v>
      </c>
      <c r="K1616" s="4">
        <v>0</v>
      </c>
      <c r="L1616" s="4">
        <v>12</v>
      </c>
      <c r="M1616" s="4">
        <v>6</v>
      </c>
      <c r="N1616" s="5">
        <v>2.4</v>
      </c>
      <c r="O1616" s="7">
        <f t="shared" si="200"/>
        <v>5</v>
      </c>
      <c r="P1616" s="7">
        <f t="shared" si="201"/>
        <v>5</v>
      </c>
      <c r="Q1616" s="7">
        <f t="shared" si="202"/>
        <v>5</v>
      </c>
      <c r="R1616" s="7">
        <f t="shared" si="203"/>
        <v>15</v>
      </c>
      <c r="S1616" s="8">
        <f t="shared" si="204"/>
        <v>147.6</v>
      </c>
      <c r="T1616" s="7" t="str">
        <f t="shared" si="205"/>
        <v>A - Top-Kunde</v>
      </c>
      <c r="U1616" s="4">
        <f>ROUND(((E1616-Hilfswerte!$B$20)/Hilfswerte!$B$21)+((F1616-Hilfswerte!$B$22)/Hilfswerte!$B$23)+((G1616-Hilfswerte!$B$24)/Hilfswerte!$B$25)+0.1*INDEX(Hilfswerte!$B$4:$B$15,MATCH(C1616,Hilfswerte!$A$4:$A$15,0)),2)</f>
        <v>0.89</v>
      </c>
      <c r="V1616" s="4">
        <f>ROUND(SQRT((((E1616-Hilfswerte!$B$20)/Hilfswerte!$B$21)-Hilfswerte!$B$28)^2+(((F1616-Hilfswerte!$B$22)/Hilfswerte!$B$23)-Hilfswerte!$B$29)^2+(((G1616-Hilfswerte!$B$24)/Hilfswerte!$B$25)-Hilfswerte!$B$30)^2),3)</f>
        <v>0.84099999999999997</v>
      </c>
      <c r="W1616" s="4">
        <f>ROUND(E1616*Hilfswerte!$B$31,0)</f>
        <v>44398</v>
      </c>
      <c r="X1616" s="4">
        <f t="shared" si="206"/>
        <v>0</v>
      </c>
      <c r="Y1616" s="4" t="str">
        <f>IF(T1616="A - Top-Kunde","bereits Top-Kunde",IF(AND(V1616&lt;=Hilfswerte!$B$34,H1616&lt;0.5*W1616),"Hoch",IF(AND(V1616&lt;=Hilfswerte!$B$35,H1616&lt;0.7*W1616),"Mittel","Niedrig")))</f>
        <v>bereits Top-Kunde</v>
      </c>
      <c r="Z1616" s="4">
        <f t="shared" si="207"/>
        <v>3.3</v>
      </c>
      <c r="AA1616" s="4" t="str">
        <f>IF(J1616&gt;365,"Bereits abgewandert (Segment D)",IF(Z1616&gt;=Hilfswerte!$B$38,"Rot - akut gefaehrdet",IF(Z1616&gt;=Hilfswerte!$B$39,"Gelb - beobachten","Gruen - stabil")))</f>
        <v>Gruen - stabil</v>
      </c>
    </row>
    <row r="1617" spans="1:27" ht="15" customHeight="1" x14ac:dyDescent="0.25">
      <c r="A1617" s="4" t="s">
        <v>1964</v>
      </c>
      <c r="B1617" s="4" t="s">
        <v>620</v>
      </c>
      <c r="C1617" s="4" t="s">
        <v>38</v>
      </c>
      <c r="D1617" s="4" t="s">
        <v>56</v>
      </c>
      <c r="E1617" s="4">
        <v>13</v>
      </c>
      <c r="F1617" s="5">
        <v>5.7</v>
      </c>
      <c r="G1617" s="5">
        <v>21.1</v>
      </c>
      <c r="H1617" s="6">
        <v>210</v>
      </c>
      <c r="I1617" s="4">
        <v>1</v>
      </c>
      <c r="J1617" s="4">
        <v>172</v>
      </c>
      <c r="K1617" s="4">
        <v>0</v>
      </c>
      <c r="L1617" s="4">
        <v>0</v>
      </c>
      <c r="M1617" s="4">
        <v>2</v>
      </c>
      <c r="N1617" s="5">
        <v>-5</v>
      </c>
      <c r="O1617" s="7">
        <f t="shared" si="200"/>
        <v>3</v>
      </c>
      <c r="P1617" s="7">
        <f t="shared" si="201"/>
        <v>1</v>
      </c>
      <c r="Q1617" s="7">
        <f t="shared" si="202"/>
        <v>2</v>
      </c>
      <c r="R1617" s="7">
        <f t="shared" si="203"/>
        <v>6</v>
      </c>
      <c r="S1617" s="8">
        <f t="shared" si="204"/>
        <v>57.5</v>
      </c>
      <c r="T1617" s="7" t="str">
        <f t="shared" si="205"/>
        <v>C - Entwicklungspotenzial</v>
      </c>
      <c r="U1617" s="4">
        <f>ROUND(((E1617-Hilfswerte!$B$20)/Hilfswerte!$B$21)+((F1617-Hilfswerte!$B$22)/Hilfswerte!$B$23)+((G1617-Hilfswerte!$B$24)/Hilfswerte!$B$25)+0.1*INDEX(Hilfswerte!$B$4:$B$15,MATCH(C1617,Hilfswerte!$A$4:$A$15,0)),2)</f>
        <v>1.21</v>
      </c>
      <c r="V1617" s="4">
        <f>ROUND(SQRT((((E1617-Hilfswerte!$B$20)/Hilfswerte!$B$21)-Hilfswerte!$B$28)^2+(((F1617-Hilfswerte!$B$22)/Hilfswerte!$B$23)-Hilfswerte!$B$29)^2+(((G1617-Hilfswerte!$B$24)/Hilfswerte!$B$25)-Hilfswerte!$B$30)^2),3)</f>
        <v>1.798</v>
      </c>
      <c r="W1617" s="4">
        <f>ROUND(E1617*Hilfswerte!$B$31,0)</f>
        <v>2672</v>
      </c>
      <c r="X1617" s="4">
        <f t="shared" si="206"/>
        <v>2462</v>
      </c>
      <c r="Y1617" s="4" t="str">
        <f>IF(T1617="A - Top-Kunde","bereits Top-Kunde",IF(AND(V1617&lt;=Hilfswerte!$B$34,H1617&lt;0.5*W1617),"Hoch",IF(AND(V1617&lt;=Hilfswerte!$B$35,H1617&lt;0.7*W1617),"Mittel","Niedrig")))</f>
        <v>Niedrig</v>
      </c>
      <c r="Z1617" s="4">
        <f t="shared" si="207"/>
        <v>10.6</v>
      </c>
      <c r="AA1617" s="4" t="str">
        <f>IF(J1617&gt;365,"Bereits abgewandert (Segment D)",IF(Z1617&gt;=Hilfswerte!$B$38,"Rot - akut gefaehrdet",IF(Z1617&gt;=Hilfswerte!$B$39,"Gelb - beobachten","Gruen - stabil")))</f>
        <v>Gruen - stabil</v>
      </c>
    </row>
    <row r="1618" spans="1:27" ht="15" customHeight="1" x14ac:dyDescent="0.25">
      <c r="A1618" s="4" t="s">
        <v>1965</v>
      </c>
      <c r="B1618" s="4" t="s">
        <v>593</v>
      </c>
      <c r="C1618" s="4" t="s">
        <v>62</v>
      </c>
      <c r="D1618" s="4" t="s">
        <v>30</v>
      </c>
      <c r="E1618" s="4">
        <v>14</v>
      </c>
      <c r="F1618" s="5">
        <v>2</v>
      </c>
      <c r="G1618" s="5">
        <v>10.1</v>
      </c>
      <c r="H1618" s="6">
        <v>1330</v>
      </c>
      <c r="I1618" s="4">
        <v>5</v>
      </c>
      <c r="J1618" s="4">
        <v>2</v>
      </c>
      <c r="K1618" s="4">
        <v>1</v>
      </c>
      <c r="L1618" s="4">
        <v>1</v>
      </c>
      <c r="M1618" s="4">
        <v>5</v>
      </c>
      <c r="N1618" s="5">
        <v>13.3</v>
      </c>
      <c r="O1618" s="7">
        <f t="shared" si="200"/>
        <v>5</v>
      </c>
      <c r="P1618" s="7">
        <f t="shared" si="201"/>
        <v>5</v>
      </c>
      <c r="Q1618" s="7">
        <f t="shared" si="202"/>
        <v>3</v>
      </c>
      <c r="R1618" s="7">
        <f t="shared" si="203"/>
        <v>13</v>
      </c>
      <c r="S1618" s="8">
        <f t="shared" si="204"/>
        <v>130.4</v>
      </c>
      <c r="T1618" s="7" t="str">
        <f t="shared" si="205"/>
        <v>A - Top-Kunde</v>
      </c>
      <c r="U1618" s="4">
        <f>ROUND(((E1618-Hilfswerte!$B$20)/Hilfswerte!$B$21)+((F1618-Hilfswerte!$B$22)/Hilfswerte!$B$23)+((G1618-Hilfswerte!$B$24)/Hilfswerte!$B$25)+0.1*INDEX(Hilfswerte!$B$4:$B$15,MATCH(C1618,Hilfswerte!$A$4:$A$15,0)),2)</f>
        <v>-0.52</v>
      </c>
      <c r="V1618" s="4">
        <f>ROUND(SQRT((((E1618-Hilfswerte!$B$20)/Hilfswerte!$B$21)-Hilfswerte!$B$28)^2+(((F1618-Hilfswerte!$B$22)/Hilfswerte!$B$23)-Hilfswerte!$B$29)^2+(((G1618-Hilfswerte!$B$24)/Hilfswerte!$B$25)-Hilfswerte!$B$30)^2),3)</f>
        <v>0.93500000000000005</v>
      </c>
      <c r="W1618" s="4">
        <f>ROUND(E1618*Hilfswerte!$B$31,0)</f>
        <v>2878</v>
      </c>
      <c r="X1618" s="4">
        <f t="shared" si="206"/>
        <v>1548</v>
      </c>
      <c r="Y1618" s="4" t="str">
        <f>IF(T1618="A - Top-Kunde","bereits Top-Kunde",IF(AND(V1618&lt;=Hilfswerte!$B$34,H1618&lt;0.5*W1618),"Hoch",IF(AND(V1618&lt;=Hilfswerte!$B$35,H1618&lt;0.7*W1618),"Mittel","Niedrig")))</f>
        <v>bereits Top-Kunde</v>
      </c>
      <c r="Z1618" s="4">
        <f t="shared" si="207"/>
        <v>3.3</v>
      </c>
      <c r="AA1618" s="4" t="str">
        <f>IF(J1618&gt;365,"Bereits abgewandert (Segment D)",IF(Z1618&gt;=Hilfswerte!$B$38,"Rot - akut gefaehrdet",IF(Z1618&gt;=Hilfswerte!$B$39,"Gelb - beobachten","Gruen - stabil")))</f>
        <v>Gruen - stabil</v>
      </c>
    </row>
    <row r="1619" spans="1:27" ht="15" customHeight="1" x14ac:dyDescent="0.25">
      <c r="A1619" s="4" t="s">
        <v>1966</v>
      </c>
      <c r="B1619" s="4" t="s">
        <v>67</v>
      </c>
      <c r="C1619" s="4" t="s">
        <v>59</v>
      </c>
      <c r="D1619" s="4" t="s">
        <v>30</v>
      </c>
      <c r="E1619" s="4">
        <v>74</v>
      </c>
      <c r="F1619" s="5">
        <v>12.5</v>
      </c>
      <c r="G1619" s="5">
        <v>18.7</v>
      </c>
      <c r="H1619" s="6">
        <v>18360</v>
      </c>
      <c r="I1619" s="4">
        <v>7</v>
      </c>
      <c r="J1619" s="4">
        <v>14</v>
      </c>
      <c r="K1619" s="4">
        <v>2</v>
      </c>
      <c r="L1619" s="4">
        <v>9</v>
      </c>
      <c r="M1619" s="4">
        <v>1</v>
      </c>
      <c r="N1619" s="5">
        <v>14.4</v>
      </c>
      <c r="O1619" s="7">
        <f t="shared" si="200"/>
        <v>5</v>
      </c>
      <c r="P1619" s="7">
        <f t="shared" si="201"/>
        <v>5</v>
      </c>
      <c r="Q1619" s="7">
        <f t="shared" si="202"/>
        <v>5</v>
      </c>
      <c r="R1619" s="7">
        <f t="shared" si="203"/>
        <v>15</v>
      </c>
      <c r="S1619" s="8">
        <f t="shared" si="204"/>
        <v>142.5</v>
      </c>
      <c r="T1619" s="7" t="str">
        <f t="shared" si="205"/>
        <v>A - Top-Kunde</v>
      </c>
      <c r="U1619" s="4">
        <f>ROUND(((E1619-Hilfswerte!$B$20)/Hilfswerte!$B$21)+((F1619-Hilfswerte!$B$22)/Hilfswerte!$B$23)+((G1619-Hilfswerte!$B$24)/Hilfswerte!$B$25)+0.1*INDEX(Hilfswerte!$B$4:$B$15,MATCH(C1619,Hilfswerte!$A$4:$A$15,0)),2)</f>
        <v>0.8</v>
      </c>
      <c r="V1619" s="4">
        <f>ROUND(SQRT((((E1619-Hilfswerte!$B$20)/Hilfswerte!$B$21)-Hilfswerte!$B$28)^2+(((F1619-Hilfswerte!$B$22)/Hilfswerte!$B$23)-Hilfswerte!$B$29)^2+(((G1619-Hilfswerte!$B$24)/Hilfswerte!$B$25)-Hilfswerte!$B$30)^2),3)</f>
        <v>1.3340000000000001</v>
      </c>
      <c r="W1619" s="4">
        <f>ROUND(E1619*Hilfswerte!$B$31,0)</f>
        <v>15210</v>
      </c>
      <c r="X1619" s="4">
        <f t="shared" si="206"/>
        <v>0</v>
      </c>
      <c r="Y1619" s="4" t="str">
        <f>IF(T1619="A - Top-Kunde","bereits Top-Kunde",IF(AND(V1619&lt;=Hilfswerte!$B$34,H1619&lt;0.5*W1619),"Hoch",IF(AND(V1619&lt;=Hilfswerte!$B$35,H1619&lt;0.7*W1619),"Mittel","Niedrig")))</f>
        <v>bereits Top-Kunde</v>
      </c>
      <c r="Z1619" s="4">
        <f t="shared" si="207"/>
        <v>8.5</v>
      </c>
      <c r="AA1619" s="4" t="str">
        <f>IF(J1619&gt;365,"Bereits abgewandert (Segment D)",IF(Z1619&gt;=Hilfswerte!$B$38,"Rot - akut gefaehrdet",IF(Z1619&gt;=Hilfswerte!$B$39,"Gelb - beobachten","Gruen - stabil")))</f>
        <v>Gruen - stabil</v>
      </c>
    </row>
    <row r="1620" spans="1:27" ht="15" customHeight="1" x14ac:dyDescent="0.25">
      <c r="A1620" s="4" t="s">
        <v>1967</v>
      </c>
      <c r="B1620" s="4" t="s">
        <v>236</v>
      </c>
      <c r="C1620" s="4" t="s">
        <v>51</v>
      </c>
      <c r="D1620" s="4" t="s">
        <v>122</v>
      </c>
      <c r="E1620" s="4">
        <v>150</v>
      </c>
      <c r="F1620" s="5">
        <v>40.799999999999997</v>
      </c>
      <c r="G1620" s="5">
        <v>21.4</v>
      </c>
      <c r="H1620" s="6">
        <v>0</v>
      </c>
      <c r="I1620" s="4">
        <v>0</v>
      </c>
      <c r="J1620" s="4">
        <v>481</v>
      </c>
      <c r="K1620" s="4">
        <v>0</v>
      </c>
      <c r="L1620" s="4">
        <v>10</v>
      </c>
      <c r="M1620" s="4">
        <v>0</v>
      </c>
      <c r="N1620" s="5">
        <v>-60.6</v>
      </c>
      <c r="O1620" s="7">
        <f t="shared" si="200"/>
        <v>1</v>
      </c>
      <c r="P1620" s="7">
        <f t="shared" si="201"/>
        <v>1</v>
      </c>
      <c r="Q1620" s="7">
        <f t="shared" si="202"/>
        <v>1</v>
      </c>
      <c r="R1620" s="7">
        <f t="shared" si="203"/>
        <v>3</v>
      </c>
      <c r="S1620" s="8">
        <f t="shared" si="204"/>
        <v>-3.3</v>
      </c>
      <c r="T1620" s="7" t="str">
        <f t="shared" si="205"/>
        <v>D - Abwanderungsrisiko</v>
      </c>
      <c r="U1620" s="4">
        <f>ROUND(((E1620-Hilfswerte!$B$20)/Hilfswerte!$B$21)+((F1620-Hilfswerte!$B$22)/Hilfswerte!$B$23)+((G1620-Hilfswerte!$B$24)/Hilfswerte!$B$25)+0.1*INDEX(Hilfswerte!$B$4:$B$15,MATCH(C1620,Hilfswerte!$A$4:$A$15,0)),2)</f>
        <v>2.48</v>
      </c>
      <c r="V1620" s="4">
        <f>ROUND(SQRT((((E1620-Hilfswerte!$B$20)/Hilfswerte!$B$21)-Hilfswerte!$B$28)^2+(((F1620-Hilfswerte!$B$22)/Hilfswerte!$B$23)-Hilfswerte!$B$29)^2+(((G1620-Hilfswerte!$B$24)/Hilfswerte!$B$25)-Hilfswerte!$B$30)^2),3)</f>
        <v>1.62</v>
      </c>
      <c r="W1620" s="4">
        <f>ROUND(E1620*Hilfswerte!$B$31,0)</f>
        <v>30832</v>
      </c>
      <c r="X1620" s="4">
        <f t="shared" si="206"/>
        <v>30832</v>
      </c>
      <c r="Y1620" s="4" t="str">
        <f>IF(T1620="A - Top-Kunde","bereits Top-Kunde",IF(AND(V1620&lt;=Hilfswerte!$B$34,H1620&lt;0.5*W1620),"Hoch",IF(AND(V1620&lt;=Hilfswerte!$B$35,H1620&lt;0.7*W1620),"Mittel","Niedrig")))</f>
        <v>Niedrig</v>
      </c>
      <c r="Z1620" s="4">
        <f t="shared" si="207"/>
        <v>50.3</v>
      </c>
      <c r="AA1620" s="4" t="str">
        <f>IF(J1620&gt;365,"Bereits abgewandert (Segment D)",IF(Z1620&gt;=Hilfswerte!$B$38,"Rot - akut gefaehrdet",IF(Z1620&gt;=Hilfswerte!$B$39,"Gelb - beobachten","Gruen - stabil")))</f>
        <v>Bereits abgewandert (Segment D)</v>
      </c>
    </row>
    <row r="1621" spans="1:27" ht="15" customHeight="1" x14ac:dyDescent="0.25">
      <c r="A1621" s="4" t="s">
        <v>1968</v>
      </c>
      <c r="B1621" s="4" t="s">
        <v>1139</v>
      </c>
      <c r="C1621" s="4" t="s">
        <v>33</v>
      </c>
      <c r="D1621" s="4" t="s">
        <v>30</v>
      </c>
      <c r="E1621" s="4">
        <v>120</v>
      </c>
      <c r="F1621" s="5">
        <v>33.4</v>
      </c>
      <c r="G1621" s="5">
        <v>3.3</v>
      </c>
      <c r="H1621" s="6">
        <v>0</v>
      </c>
      <c r="I1621" s="4">
        <v>0</v>
      </c>
      <c r="J1621" s="4">
        <v>753</v>
      </c>
      <c r="K1621" s="4">
        <v>0</v>
      </c>
      <c r="L1621" s="4">
        <v>11</v>
      </c>
      <c r="M1621" s="4">
        <v>0</v>
      </c>
      <c r="N1621" s="5">
        <v>-39.700000000000003</v>
      </c>
      <c r="O1621" s="7">
        <f t="shared" si="200"/>
        <v>1</v>
      </c>
      <c r="P1621" s="7">
        <f t="shared" si="201"/>
        <v>1</v>
      </c>
      <c r="Q1621" s="7">
        <f t="shared" si="202"/>
        <v>1</v>
      </c>
      <c r="R1621" s="7">
        <f t="shared" si="203"/>
        <v>3</v>
      </c>
      <c r="S1621" s="8">
        <f t="shared" si="204"/>
        <v>6.9</v>
      </c>
      <c r="T1621" s="7" t="str">
        <f t="shared" si="205"/>
        <v>D - Abwanderungsrisiko</v>
      </c>
      <c r="U1621" s="4">
        <f>ROUND(((E1621-Hilfswerte!$B$20)/Hilfswerte!$B$21)+((F1621-Hilfswerte!$B$22)/Hilfswerte!$B$23)+((G1621-Hilfswerte!$B$24)/Hilfswerte!$B$25)+0.1*INDEX(Hilfswerte!$B$4:$B$15,MATCH(C1621,Hilfswerte!$A$4:$A$15,0)),2)</f>
        <v>-0.97</v>
      </c>
      <c r="V1621" s="4">
        <f>ROUND(SQRT((((E1621-Hilfswerte!$B$20)/Hilfswerte!$B$21)-Hilfswerte!$B$28)^2+(((F1621-Hilfswerte!$B$22)/Hilfswerte!$B$23)-Hilfswerte!$B$29)^2+(((G1621-Hilfswerte!$B$24)/Hilfswerte!$B$25)-Hilfswerte!$B$30)^2),3)</f>
        <v>1.274</v>
      </c>
      <c r="W1621" s="4">
        <f>ROUND(E1621*Hilfswerte!$B$31,0)</f>
        <v>24666</v>
      </c>
      <c r="X1621" s="4">
        <f t="shared" si="206"/>
        <v>24666</v>
      </c>
      <c r="Y1621" s="4" t="str">
        <f>IF(T1621="A - Top-Kunde","bereits Top-Kunde",IF(AND(V1621&lt;=Hilfswerte!$B$34,H1621&lt;0.5*W1621),"Hoch",IF(AND(V1621&lt;=Hilfswerte!$B$35,H1621&lt;0.7*W1621),"Mittel","Niedrig")))</f>
        <v>Niedrig</v>
      </c>
      <c r="Z1621" s="4">
        <f t="shared" si="207"/>
        <v>55.7</v>
      </c>
      <c r="AA1621" s="4" t="str">
        <f>IF(J1621&gt;365,"Bereits abgewandert (Segment D)",IF(Z1621&gt;=Hilfswerte!$B$38,"Rot - akut gefaehrdet",IF(Z1621&gt;=Hilfswerte!$B$39,"Gelb - beobachten","Gruen - stabil")))</f>
        <v>Bereits abgewandert (Segment D)</v>
      </c>
    </row>
    <row r="1622" spans="1:27" ht="15" customHeight="1" x14ac:dyDescent="0.25">
      <c r="A1622" s="4" t="s">
        <v>1969</v>
      </c>
      <c r="B1622" s="4" t="s">
        <v>249</v>
      </c>
      <c r="C1622" s="4" t="s">
        <v>74</v>
      </c>
      <c r="D1622" s="4" t="s">
        <v>30</v>
      </c>
      <c r="E1622" s="4">
        <v>26</v>
      </c>
      <c r="F1622" s="5">
        <v>3.4</v>
      </c>
      <c r="G1622" s="5">
        <v>3.5</v>
      </c>
      <c r="H1622" s="6">
        <v>2040</v>
      </c>
      <c r="I1622" s="4">
        <v>1</v>
      </c>
      <c r="J1622" s="4">
        <v>265</v>
      </c>
      <c r="K1622" s="4">
        <v>0</v>
      </c>
      <c r="L1622" s="4">
        <v>-1</v>
      </c>
      <c r="M1622" s="4">
        <v>3</v>
      </c>
      <c r="N1622" s="5">
        <v>8.1999999999999993</v>
      </c>
      <c r="O1622" s="7">
        <f t="shared" si="200"/>
        <v>2</v>
      </c>
      <c r="P1622" s="7">
        <f t="shared" si="201"/>
        <v>1</v>
      </c>
      <c r="Q1622" s="7">
        <f t="shared" si="202"/>
        <v>3</v>
      </c>
      <c r="R1622" s="7">
        <f t="shared" si="203"/>
        <v>6</v>
      </c>
      <c r="S1622" s="8">
        <f t="shared" si="204"/>
        <v>64.099999999999994</v>
      </c>
      <c r="T1622" s="7" t="str">
        <f t="shared" si="205"/>
        <v>C - Entwicklungspotenzial</v>
      </c>
      <c r="U1622" s="4">
        <f>ROUND(((E1622-Hilfswerte!$B$20)/Hilfswerte!$B$21)+((F1622-Hilfswerte!$B$22)/Hilfswerte!$B$23)+((G1622-Hilfswerte!$B$24)/Hilfswerte!$B$25)+0.1*INDEX(Hilfswerte!$B$4:$B$15,MATCH(C1622,Hilfswerte!$A$4:$A$15,0)),2)</f>
        <v>-1.93</v>
      </c>
      <c r="V1622" s="4">
        <f>ROUND(SQRT((((E1622-Hilfswerte!$B$20)/Hilfswerte!$B$21)-Hilfswerte!$B$28)^2+(((F1622-Hilfswerte!$B$22)/Hilfswerte!$B$23)-Hilfswerte!$B$29)^2+(((G1622-Hilfswerte!$B$24)/Hilfswerte!$B$25)-Hilfswerte!$B$30)^2),3)</f>
        <v>1.4990000000000001</v>
      </c>
      <c r="W1622" s="4">
        <f>ROUND(E1622*Hilfswerte!$B$31,0)</f>
        <v>5344</v>
      </c>
      <c r="X1622" s="4">
        <f t="shared" si="206"/>
        <v>3304</v>
      </c>
      <c r="Y1622" s="4" t="str">
        <f>IF(T1622="A - Top-Kunde","bereits Top-Kunde",IF(AND(V1622&lt;=Hilfswerte!$B$34,H1622&lt;0.5*W1622),"Hoch",IF(AND(V1622&lt;=Hilfswerte!$B$35,H1622&lt;0.7*W1622),"Mittel","Niedrig")))</f>
        <v>Niedrig</v>
      </c>
      <c r="Z1622" s="4">
        <f t="shared" si="207"/>
        <v>13.3</v>
      </c>
      <c r="AA1622" s="4" t="str">
        <f>IF(J1622&gt;365,"Bereits abgewandert (Segment D)",IF(Z1622&gt;=Hilfswerte!$B$38,"Rot - akut gefaehrdet",IF(Z1622&gt;=Hilfswerte!$B$39,"Gelb - beobachten","Gruen - stabil")))</f>
        <v>Gruen - stabil</v>
      </c>
    </row>
    <row r="1623" spans="1:27" ht="15" customHeight="1" x14ac:dyDescent="0.25">
      <c r="A1623" s="4" t="s">
        <v>1970</v>
      </c>
      <c r="B1623" s="4" t="s">
        <v>124</v>
      </c>
      <c r="C1623" s="4" t="s">
        <v>55</v>
      </c>
      <c r="D1623" s="4" t="s">
        <v>117</v>
      </c>
      <c r="E1623" s="4">
        <v>196</v>
      </c>
      <c r="F1623" s="5">
        <v>28.5</v>
      </c>
      <c r="G1623" s="5">
        <v>14.3</v>
      </c>
      <c r="H1623" s="6">
        <v>46720</v>
      </c>
      <c r="I1623" s="4">
        <v>4</v>
      </c>
      <c r="J1623" s="4">
        <v>17</v>
      </c>
      <c r="K1623" s="4">
        <v>0</v>
      </c>
      <c r="L1623" s="4">
        <v>13</v>
      </c>
      <c r="M1623" s="4">
        <v>4</v>
      </c>
      <c r="N1623" s="5">
        <v>-13.8</v>
      </c>
      <c r="O1623" s="7">
        <f t="shared" si="200"/>
        <v>5</v>
      </c>
      <c r="P1623" s="7">
        <f t="shared" si="201"/>
        <v>4</v>
      </c>
      <c r="Q1623" s="7">
        <f t="shared" si="202"/>
        <v>5</v>
      </c>
      <c r="R1623" s="7">
        <f t="shared" si="203"/>
        <v>14</v>
      </c>
      <c r="S1623" s="8">
        <f t="shared" si="204"/>
        <v>129.19999999999999</v>
      </c>
      <c r="T1623" s="7" t="str">
        <f t="shared" si="205"/>
        <v>A - Top-Kunde</v>
      </c>
      <c r="U1623" s="4">
        <f>ROUND(((E1623-Hilfswerte!$B$20)/Hilfswerte!$B$21)+((F1623-Hilfswerte!$B$22)/Hilfswerte!$B$23)+((G1623-Hilfswerte!$B$24)/Hilfswerte!$B$25)+0.1*INDEX(Hilfswerte!$B$4:$B$15,MATCH(C1623,Hilfswerte!$A$4:$A$15,0)),2)</f>
        <v>1.28</v>
      </c>
      <c r="V1623" s="4">
        <f>ROUND(SQRT((((E1623-Hilfswerte!$B$20)/Hilfswerte!$B$21)-Hilfswerte!$B$28)^2+(((F1623-Hilfswerte!$B$22)/Hilfswerte!$B$23)-Hilfswerte!$B$29)^2+(((G1623-Hilfswerte!$B$24)/Hilfswerte!$B$25)-Hilfswerte!$B$30)^2),3)</f>
        <v>0.53200000000000003</v>
      </c>
      <c r="W1623" s="4">
        <f>ROUND(E1623*Hilfswerte!$B$31,0)</f>
        <v>40287</v>
      </c>
      <c r="X1623" s="4">
        <f t="shared" si="206"/>
        <v>0</v>
      </c>
      <c r="Y1623" s="4" t="str">
        <f>IF(T1623="A - Top-Kunde","bereits Top-Kunde",IF(AND(V1623&lt;=Hilfswerte!$B$34,H1623&lt;0.5*W1623),"Hoch",IF(AND(V1623&lt;=Hilfswerte!$B$35,H1623&lt;0.7*W1623),"Mittel","Niedrig")))</f>
        <v>bereits Top-Kunde</v>
      </c>
      <c r="Z1623" s="4">
        <f t="shared" si="207"/>
        <v>9</v>
      </c>
      <c r="AA1623" s="4" t="str">
        <f>IF(J1623&gt;365,"Bereits abgewandert (Segment D)",IF(Z1623&gt;=Hilfswerte!$B$38,"Rot - akut gefaehrdet",IF(Z1623&gt;=Hilfswerte!$B$39,"Gelb - beobachten","Gruen - stabil")))</f>
        <v>Gruen - stabil</v>
      </c>
    </row>
    <row r="1624" spans="1:27" ht="15" customHeight="1" x14ac:dyDescent="0.25">
      <c r="A1624" s="4" t="s">
        <v>1971</v>
      </c>
      <c r="B1624" s="4" t="s">
        <v>130</v>
      </c>
      <c r="C1624" s="4" t="s">
        <v>59</v>
      </c>
      <c r="D1624" s="4" t="s">
        <v>48</v>
      </c>
      <c r="E1624" s="4">
        <v>21</v>
      </c>
      <c r="F1624" s="5">
        <v>4</v>
      </c>
      <c r="G1624" s="5">
        <v>6.5</v>
      </c>
      <c r="H1624" s="6">
        <v>1590</v>
      </c>
      <c r="I1624" s="4">
        <v>2</v>
      </c>
      <c r="J1624" s="4">
        <v>27</v>
      </c>
      <c r="K1624" s="4">
        <v>0</v>
      </c>
      <c r="L1624" s="4">
        <v>27</v>
      </c>
      <c r="M1624" s="4">
        <v>6</v>
      </c>
      <c r="N1624" s="5">
        <v>0.9</v>
      </c>
      <c r="O1624" s="7">
        <f t="shared" si="200"/>
        <v>5</v>
      </c>
      <c r="P1624" s="7">
        <f t="shared" si="201"/>
        <v>2</v>
      </c>
      <c r="Q1624" s="7">
        <f t="shared" si="202"/>
        <v>3</v>
      </c>
      <c r="R1624" s="7">
        <f t="shared" si="203"/>
        <v>10</v>
      </c>
      <c r="S1624" s="8">
        <f t="shared" si="204"/>
        <v>92.4</v>
      </c>
      <c r="T1624" s="7" t="str">
        <f t="shared" si="205"/>
        <v>C - Entwicklungspotenzial</v>
      </c>
      <c r="U1624" s="4">
        <f>ROUND(((E1624-Hilfswerte!$B$20)/Hilfswerte!$B$21)+((F1624-Hilfswerte!$B$22)/Hilfswerte!$B$23)+((G1624-Hilfswerte!$B$24)/Hilfswerte!$B$25)+0.1*INDEX(Hilfswerte!$B$4:$B$15,MATCH(C1624,Hilfswerte!$A$4:$A$15,0)),2)</f>
        <v>-1.52</v>
      </c>
      <c r="V1624" s="4">
        <f>ROUND(SQRT((((E1624-Hilfswerte!$B$20)/Hilfswerte!$B$21)-Hilfswerte!$B$28)^2+(((F1624-Hilfswerte!$B$22)/Hilfswerte!$B$23)-Hilfswerte!$B$29)^2+(((G1624-Hilfswerte!$B$24)/Hilfswerte!$B$25)-Hilfswerte!$B$30)^2),3)</f>
        <v>1.149</v>
      </c>
      <c r="W1624" s="4">
        <f>ROUND(E1624*Hilfswerte!$B$31,0)</f>
        <v>4316</v>
      </c>
      <c r="X1624" s="4">
        <f t="shared" si="206"/>
        <v>2726</v>
      </c>
      <c r="Y1624" s="4" t="str">
        <f>IF(T1624="A - Top-Kunde","bereits Top-Kunde",IF(AND(V1624&lt;=Hilfswerte!$B$34,H1624&lt;0.5*W1624),"Hoch",IF(AND(V1624&lt;=Hilfswerte!$B$35,H1624&lt;0.7*W1624),"Mittel","Niedrig")))</f>
        <v>Niedrig</v>
      </c>
      <c r="Z1624" s="4">
        <f t="shared" si="207"/>
        <v>6.8</v>
      </c>
      <c r="AA1624" s="4" t="str">
        <f>IF(J1624&gt;365,"Bereits abgewandert (Segment D)",IF(Z1624&gt;=Hilfswerte!$B$38,"Rot - akut gefaehrdet",IF(Z1624&gt;=Hilfswerte!$B$39,"Gelb - beobachten","Gruen - stabil")))</f>
        <v>Gruen - stabil</v>
      </c>
    </row>
    <row r="1625" spans="1:27" ht="15" customHeight="1" x14ac:dyDescent="0.25">
      <c r="A1625" s="4" t="s">
        <v>1972</v>
      </c>
      <c r="B1625" s="4" t="s">
        <v>1060</v>
      </c>
      <c r="C1625" s="4" t="s">
        <v>55</v>
      </c>
      <c r="D1625" s="4" t="s">
        <v>30</v>
      </c>
      <c r="E1625" s="4">
        <v>39</v>
      </c>
      <c r="F1625" s="5">
        <v>8.6</v>
      </c>
      <c r="G1625" s="5">
        <v>13.5</v>
      </c>
      <c r="H1625" s="6">
        <v>11680</v>
      </c>
      <c r="I1625" s="4">
        <v>2</v>
      </c>
      <c r="J1625" s="4">
        <v>187</v>
      </c>
      <c r="K1625" s="4">
        <v>0</v>
      </c>
      <c r="L1625" s="4">
        <v>14</v>
      </c>
      <c r="M1625" s="4">
        <v>6</v>
      </c>
      <c r="N1625" s="5">
        <v>14.4</v>
      </c>
      <c r="O1625" s="7">
        <f t="shared" si="200"/>
        <v>2</v>
      </c>
      <c r="P1625" s="7">
        <f t="shared" si="201"/>
        <v>2</v>
      </c>
      <c r="Q1625" s="7">
        <f t="shared" si="202"/>
        <v>5</v>
      </c>
      <c r="R1625" s="7">
        <f t="shared" si="203"/>
        <v>9</v>
      </c>
      <c r="S1625" s="8">
        <f t="shared" si="204"/>
        <v>93</v>
      </c>
      <c r="T1625" s="7" t="str">
        <f t="shared" si="205"/>
        <v>C - Entwicklungspotenzial</v>
      </c>
      <c r="U1625" s="4">
        <f>ROUND(((E1625-Hilfswerte!$B$20)/Hilfswerte!$B$21)+((F1625-Hilfswerte!$B$22)/Hilfswerte!$B$23)+((G1625-Hilfswerte!$B$24)/Hilfswerte!$B$25)+0.1*INDEX(Hilfswerte!$B$4:$B$15,MATCH(C1625,Hilfswerte!$A$4:$A$15,0)),2)</f>
        <v>0.12</v>
      </c>
      <c r="V1625" s="4">
        <f>ROUND(SQRT((((E1625-Hilfswerte!$B$20)/Hilfswerte!$B$21)-Hilfswerte!$B$28)^2+(((F1625-Hilfswerte!$B$22)/Hilfswerte!$B$23)-Hilfswerte!$B$29)^2+(((G1625-Hilfswerte!$B$24)/Hilfswerte!$B$25)-Hilfswerte!$B$30)^2),3)</f>
        <v>0.84099999999999997</v>
      </c>
      <c r="W1625" s="4">
        <f>ROUND(E1625*Hilfswerte!$B$31,0)</f>
        <v>8016</v>
      </c>
      <c r="X1625" s="4">
        <f t="shared" si="206"/>
        <v>0</v>
      </c>
      <c r="Y1625" s="4" t="str">
        <f>IF(T1625="A - Top-Kunde","bereits Top-Kunde",IF(AND(V1625&lt;=Hilfswerte!$B$34,H1625&lt;0.5*W1625),"Hoch",IF(AND(V1625&lt;=Hilfswerte!$B$35,H1625&lt;0.7*W1625),"Mittel","Niedrig")))</f>
        <v>Niedrig</v>
      </c>
      <c r="Z1625" s="4">
        <f t="shared" si="207"/>
        <v>12.2</v>
      </c>
      <c r="AA1625" s="4" t="str">
        <f>IF(J1625&gt;365,"Bereits abgewandert (Segment D)",IF(Z1625&gt;=Hilfswerte!$B$38,"Rot - akut gefaehrdet",IF(Z1625&gt;=Hilfswerte!$B$39,"Gelb - beobachten","Gruen - stabil")))</f>
        <v>Gruen - stabil</v>
      </c>
    </row>
    <row r="1626" spans="1:27" ht="15" customHeight="1" x14ac:dyDescent="0.25">
      <c r="A1626" s="4" t="s">
        <v>1973</v>
      </c>
      <c r="B1626" s="4" t="s">
        <v>1243</v>
      </c>
      <c r="C1626" s="4" t="s">
        <v>62</v>
      </c>
      <c r="D1626" s="4" t="s">
        <v>30</v>
      </c>
      <c r="E1626" s="4">
        <v>173</v>
      </c>
      <c r="F1626" s="5">
        <v>40.5</v>
      </c>
      <c r="G1626" s="5">
        <v>18.7</v>
      </c>
      <c r="H1626" s="6">
        <v>5680</v>
      </c>
      <c r="I1626" s="4">
        <v>5</v>
      </c>
      <c r="J1626" s="4">
        <v>4</v>
      </c>
      <c r="K1626" s="4">
        <v>1</v>
      </c>
      <c r="L1626" s="4">
        <v>6</v>
      </c>
      <c r="M1626" s="4">
        <v>5</v>
      </c>
      <c r="N1626" s="5">
        <v>7.9</v>
      </c>
      <c r="O1626" s="7">
        <f t="shared" si="200"/>
        <v>5</v>
      </c>
      <c r="P1626" s="7">
        <f t="shared" si="201"/>
        <v>5</v>
      </c>
      <c r="Q1626" s="7">
        <f t="shared" si="202"/>
        <v>4</v>
      </c>
      <c r="R1626" s="7">
        <f t="shared" si="203"/>
        <v>14</v>
      </c>
      <c r="S1626" s="8">
        <f t="shared" si="204"/>
        <v>136.19999999999999</v>
      </c>
      <c r="T1626" s="7" t="str">
        <f t="shared" si="205"/>
        <v>A - Top-Kunde</v>
      </c>
      <c r="U1626" s="4">
        <f>ROUND(((E1626-Hilfswerte!$B$20)/Hilfswerte!$B$21)+((F1626-Hilfswerte!$B$22)/Hilfswerte!$B$23)+((G1626-Hilfswerte!$B$24)/Hilfswerte!$B$25)+0.1*INDEX(Hilfswerte!$B$4:$B$15,MATCH(C1626,Hilfswerte!$A$4:$A$15,0)),2)</f>
        <v>2.2200000000000002</v>
      </c>
      <c r="V1626" s="4">
        <f>ROUND(SQRT((((E1626-Hilfswerte!$B$20)/Hilfswerte!$B$21)-Hilfswerte!$B$28)^2+(((F1626-Hilfswerte!$B$22)/Hilfswerte!$B$23)-Hilfswerte!$B$29)^2+(((G1626-Hilfswerte!$B$24)/Hilfswerte!$B$25)-Hilfswerte!$B$30)^2),3)</f>
        <v>1.1910000000000001</v>
      </c>
      <c r="W1626" s="4">
        <f>ROUND(E1626*Hilfswerte!$B$31,0)</f>
        <v>35559</v>
      </c>
      <c r="X1626" s="4">
        <f t="shared" si="206"/>
        <v>29879</v>
      </c>
      <c r="Y1626" s="4" t="str">
        <f>IF(T1626="A - Top-Kunde","bereits Top-Kunde",IF(AND(V1626&lt;=Hilfswerte!$B$34,H1626&lt;0.5*W1626),"Hoch",IF(AND(V1626&lt;=Hilfswerte!$B$35,H1626&lt;0.7*W1626),"Mittel","Niedrig")))</f>
        <v>bereits Top-Kunde</v>
      </c>
      <c r="Z1626" s="4">
        <f t="shared" si="207"/>
        <v>4.4000000000000004</v>
      </c>
      <c r="AA1626" s="4" t="str">
        <f>IF(J1626&gt;365,"Bereits abgewandert (Segment D)",IF(Z1626&gt;=Hilfswerte!$B$38,"Rot - akut gefaehrdet",IF(Z1626&gt;=Hilfswerte!$B$39,"Gelb - beobachten","Gruen - stabil")))</f>
        <v>Gruen - stabil</v>
      </c>
    </row>
    <row r="1627" spans="1:27" ht="15" customHeight="1" x14ac:dyDescent="0.25">
      <c r="A1627" s="4" t="s">
        <v>1974</v>
      </c>
      <c r="B1627" s="4" t="s">
        <v>110</v>
      </c>
      <c r="C1627" s="4" t="s">
        <v>74</v>
      </c>
      <c r="D1627" s="4" t="s">
        <v>56</v>
      </c>
      <c r="E1627" s="4">
        <v>49</v>
      </c>
      <c r="F1627" s="5">
        <v>11.1</v>
      </c>
      <c r="G1627" s="5">
        <v>4.2</v>
      </c>
      <c r="H1627" s="6">
        <v>24740</v>
      </c>
      <c r="I1627" s="4">
        <v>3</v>
      </c>
      <c r="J1627" s="4">
        <v>13</v>
      </c>
      <c r="K1627" s="4">
        <v>1</v>
      </c>
      <c r="L1627" s="4">
        <v>5</v>
      </c>
      <c r="M1627" s="4">
        <v>3</v>
      </c>
      <c r="N1627" s="5">
        <v>-19.3</v>
      </c>
      <c r="O1627" s="7">
        <f t="shared" si="200"/>
        <v>5</v>
      </c>
      <c r="P1627" s="7">
        <f t="shared" si="201"/>
        <v>3</v>
      </c>
      <c r="Q1627" s="7">
        <f t="shared" si="202"/>
        <v>5</v>
      </c>
      <c r="R1627" s="7">
        <f t="shared" si="203"/>
        <v>13</v>
      </c>
      <c r="S1627" s="8">
        <f t="shared" si="204"/>
        <v>112.9</v>
      </c>
      <c r="T1627" s="7" t="str">
        <f t="shared" si="205"/>
        <v>B - Kernkunde</v>
      </c>
      <c r="U1627" s="4">
        <f>ROUND(((E1627-Hilfswerte!$B$20)/Hilfswerte!$B$21)+((F1627-Hilfswerte!$B$22)/Hilfswerte!$B$23)+((G1627-Hilfswerte!$B$24)/Hilfswerte!$B$25)+0.1*INDEX(Hilfswerte!$B$4:$B$15,MATCH(C1627,Hilfswerte!$A$4:$A$15,0)),2)</f>
        <v>-1.58</v>
      </c>
      <c r="V1627" s="4">
        <f>ROUND(SQRT((((E1627-Hilfswerte!$B$20)/Hilfswerte!$B$21)-Hilfswerte!$B$28)^2+(((F1627-Hilfswerte!$B$22)/Hilfswerte!$B$23)-Hilfswerte!$B$29)^2+(((G1627-Hilfswerte!$B$24)/Hilfswerte!$B$25)-Hilfswerte!$B$30)^2),3)</f>
        <v>1.3129999999999999</v>
      </c>
      <c r="W1627" s="4">
        <f>ROUND(E1627*Hilfswerte!$B$31,0)</f>
        <v>10072</v>
      </c>
      <c r="X1627" s="4">
        <f t="shared" si="206"/>
        <v>0</v>
      </c>
      <c r="Y1627" s="4" t="str">
        <f>IF(T1627="A - Top-Kunde","bereits Top-Kunde",IF(AND(V1627&lt;=Hilfswerte!$B$34,H1627&lt;0.5*W1627),"Hoch",IF(AND(V1627&lt;=Hilfswerte!$B$35,H1627&lt;0.7*W1627),"Mittel","Niedrig")))</f>
        <v>Niedrig</v>
      </c>
      <c r="Z1627" s="4">
        <f t="shared" si="207"/>
        <v>12.4</v>
      </c>
      <c r="AA1627" s="4" t="str">
        <f>IF(J1627&gt;365,"Bereits abgewandert (Segment D)",IF(Z1627&gt;=Hilfswerte!$B$38,"Rot - akut gefaehrdet",IF(Z1627&gt;=Hilfswerte!$B$39,"Gelb - beobachten","Gruen - stabil")))</f>
        <v>Gruen - stabil</v>
      </c>
    </row>
    <row r="1628" spans="1:27" ht="15" customHeight="1" x14ac:dyDescent="0.25">
      <c r="A1628" s="4" t="s">
        <v>1975</v>
      </c>
      <c r="B1628" s="4" t="s">
        <v>233</v>
      </c>
      <c r="C1628" s="4" t="s">
        <v>89</v>
      </c>
      <c r="D1628" s="4" t="s">
        <v>106</v>
      </c>
      <c r="E1628" s="4">
        <v>169</v>
      </c>
      <c r="F1628" s="5">
        <v>26.2</v>
      </c>
      <c r="G1628" s="5">
        <v>5.9</v>
      </c>
      <c r="H1628" s="6">
        <v>81340</v>
      </c>
      <c r="I1628" s="4">
        <v>1</v>
      </c>
      <c r="J1628" s="4">
        <v>16</v>
      </c>
      <c r="K1628" s="4">
        <v>0</v>
      </c>
      <c r="L1628" s="4">
        <v>7</v>
      </c>
      <c r="M1628" s="4">
        <v>4</v>
      </c>
      <c r="N1628" s="5">
        <v>-5.2</v>
      </c>
      <c r="O1628" s="7">
        <f t="shared" si="200"/>
        <v>5</v>
      </c>
      <c r="P1628" s="7">
        <f t="shared" si="201"/>
        <v>1</v>
      </c>
      <c r="Q1628" s="7">
        <f t="shared" si="202"/>
        <v>5</v>
      </c>
      <c r="R1628" s="7">
        <f t="shared" si="203"/>
        <v>11</v>
      </c>
      <c r="S1628" s="8">
        <f t="shared" si="204"/>
        <v>105.3</v>
      </c>
      <c r="T1628" s="7" t="str">
        <f t="shared" si="205"/>
        <v>B - Kernkunde</v>
      </c>
      <c r="U1628" s="4">
        <f>ROUND(((E1628-Hilfswerte!$B$20)/Hilfswerte!$B$21)+((F1628-Hilfswerte!$B$22)/Hilfswerte!$B$23)+((G1628-Hilfswerte!$B$24)/Hilfswerte!$B$25)+0.1*INDEX(Hilfswerte!$B$4:$B$15,MATCH(C1628,Hilfswerte!$A$4:$A$15,0)),2)</f>
        <v>-0.21</v>
      </c>
      <c r="V1628" s="4">
        <f>ROUND(SQRT((((E1628-Hilfswerte!$B$20)/Hilfswerte!$B$21)-Hilfswerte!$B$28)^2+(((F1628-Hilfswerte!$B$22)/Hilfswerte!$B$23)-Hilfswerte!$B$29)^2+(((G1628-Hilfswerte!$B$24)/Hilfswerte!$B$25)-Hilfswerte!$B$30)^2),3)</f>
        <v>0.86799999999999999</v>
      </c>
      <c r="W1628" s="4">
        <f>ROUND(E1628*Hilfswerte!$B$31,0)</f>
        <v>34737</v>
      </c>
      <c r="X1628" s="4">
        <f t="shared" si="206"/>
        <v>0</v>
      </c>
      <c r="Y1628" s="4" t="str">
        <f>IF(T1628="A - Top-Kunde","bereits Top-Kunde",IF(AND(V1628&lt;=Hilfswerte!$B$34,H1628&lt;0.5*W1628),"Hoch",IF(AND(V1628&lt;=Hilfswerte!$B$35,H1628&lt;0.7*W1628),"Mittel","Niedrig")))</f>
        <v>Niedrig</v>
      </c>
      <c r="Z1628" s="4">
        <f t="shared" si="207"/>
        <v>4.3</v>
      </c>
      <c r="AA1628" s="4" t="str">
        <f>IF(J1628&gt;365,"Bereits abgewandert (Segment D)",IF(Z1628&gt;=Hilfswerte!$B$38,"Rot - akut gefaehrdet",IF(Z1628&gt;=Hilfswerte!$B$39,"Gelb - beobachten","Gruen - stabil")))</f>
        <v>Gruen - stabil</v>
      </c>
    </row>
    <row r="1629" spans="1:27" ht="15" customHeight="1" x14ac:dyDescent="0.25">
      <c r="A1629" s="4" t="s">
        <v>1976</v>
      </c>
      <c r="B1629" s="4" t="s">
        <v>1304</v>
      </c>
      <c r="C1629" s="4" t="s">
        <v>55</v>
      </c>
      <c r="D1629" s="4" t="s">
        <v>30</v>
      </c>
      <c r="E1629" s="4">
        <v>21</v>
      </c>
      <c r="F1629" s="5">
        <v>4.3</v>
      </c>
      <c r="G1629" s="5">
        <v>4.9000000000000004</v>
      </c>
      <c r="H1629" s="6">
        <v>16370</v>
      </c>
      <c r="I1629" s="4">
        <v>7</v>
      </c>
      <c r="J1629" s="4">
        <v>174</v>
      </c>
      <c r="K1629" s="4">
        <v>0</v>
      </c>
      <c r="L1629" s="4">
        <v>6</v>
      </c>
      <c r="M1629" s="4">
        <v>4</v>
      </c>
      <c r="N1629" s="5">
        <v>-21.7</v>
      </c>
      <c r="O1629" s="7">
        <f t="shared" si="200"/>
        <v>3</v>
      </c>
      <c r="P1629" s="7">
        <f t="shared" si="201"/>
        <v>5</v>
      </c>
      <c r="Q1629" s="7">
        <f t="shared" si="202"/>
        <v>5</v>
      </c>
      <c r="R1629" s="7">
        <f t="shared" si="203"/>
        <v>13</v>
      </c>
      <c r="S1629" s="8">
        <f t="shared" si="204"/>
        <v>117.4</v>
      </c>
      <c r="T1629" s="7" t="str">
        <f t="shared" si="205"/>
        <v>B - Kernkunde</v>
      </c>
      <c r="U1629" s="4">
        <f>ROUND(((E1629-Hilfswerte!$B$20)/Hilfswerte!$B$21)+((F1629-Hilfswerte!$B$22)/Hilfswerte!$B$23)+((G1629-Hilfswerte!$B$24)/Hilfswerte!$B$25)+0.1*INDEX(Hilfswerte!$B$4:$B$15,MATCH(C1629,Hilfswerte!$A$4:$A$15,0)),2)</f>
        <v>-1.4</v>
      </c>
      <c r="V1629" s="4">
        <f>ROUND(SQRT((((E1629-Hilfswerte!$B$20)/Hilfswerte!$B$21)-Hilfswerte!$B$28)^2+(((F1629-Hilfswerte!$B$22)/Hilfswerte!$B$23)-Hilfswerte!$B$29)^2+(((G1629-Hilfswerte!$B$24)/Hilfswerte!$B$25)-Hilfswerte!$B$30)^2),3)</f>
        <v>1.3260000000000001</v>
      </c>
      <c r="W1629" s="4">
        <f>ROUND(E1629*Hilfswerte!$B$31,0)</f>
        <v>4316</v>
      </c>
      <c r="X1629" s="4">
        <f t="shared" si="206"/>
        <v>0</v>
      </c>
      <c r="Y1629" s="4" t="str">
        <f>IF(T1629="A - Top-Kunde","bereits Top-Kunde",IF(AND(V1629&lt;=Hilfswerte!$B$34,H1629&lt;0.5*W1629),"Hoch",IF(AND(V1629&lt;=Hilfswerte!$B$35,H1629&lt;0.7*W1629),"Mittel","Niedrig")))</f>
        <v>Niedrig</v>
      </c>
      <c r="Z1629" s="4">
        <f t="shared" si="207"/>
        <v>18.600000000000001</v>
      </c>
      <c r="AA1629" s="4" t="str">
        <f>IF(J1629&gt;365,"Bereits abgewandert (Segment D)",IF(Z1629&gt;=Hilfswerte!$B$38,"Rot - akut gefaehrdet",IF(Z1629&gt;=Hilfswerte!$B$39,"Gelb - beobachten","Gruen - stabil")))</f>
        <v>Gelb - beobachten</v>
      </c>
    </row>
    <row r="1630" spans="1:27" ht="15" customHeight="1" x14ac:dyDescent="0.25">
      <c r="A1630" s="4" t="s">
        <v>1977</v>
      </c>
      <c r="B1630" s="4" t="s">
        <v>900</v>
      </c>
      <c r="C1630" s="4" t="s">
        <v>84</v>
      </c>
      <c r="D1630" s="4" t="s">
        <v>30</v>
      </c>
      <c r="E1630" s="4">
        <v>66</v>
      </c>
      <c r="F1630" s="5">
        <v>14.1</v>
      </c>
      <c r="G1630" s="5">
        <v>5.3</v>
      </c>
      <c r="H1630" s="6">
        <v>1550</v>
      </c>
      <c r="I1630" s="4">
        <v>4</v>
      </c>
      <c r="J1630" s="4">
        <v>6</v>
      </c>
      <c r="K1630" s="4">
        <v>0</v>
      </c>
      <c r="L1630" s="4">
        <v>12</v>
      </c>
      <c r="M1630" s="4">
        <v>3</v>
      </c>
      <c r="N1630" s="5">
        <v>-24.4</v>
      </c>
      <c r="O1630" s="7">
        <f t="shared" si="200"/>
        <v>5</v>
      </c>
      <c r="P1630" s="7">
        <f t="shared" si="201"/>
        <v>4</v>
      </c>
      <c r="Q1630" s="7">
        <f t="shared" si="202"/>
        <v>3</v>
      </c>
      <c r="R1630" s="7">
        <f t="shared" si="203"/>
        <v>12</v>
      </c>
      <c r="S1630" s="8">
        <f t="shared" si="204"/>
        <v>104.2</v>
      </c>
      <c r="T1630" s="7" t="str">
        <f t="shared" si="205"/>
        <v>C - Entwicklungspotenzial</v>
      </c>
      <c r="U1630" s="4">
        <f>ROUND(((E1630-Hilfswerte!$B$20)/Hilfswerte!$B$21)+((F1630-Hilfswerte!$B$22)/Hilfswerte!$B$23)+((G1630-Hilfswerte!$B$24)/Hilfswerte!$B$25)+0.1*INDEX(Hilfswerte!$B$4:$B$15,MATCH(C1630,Hilfswerte!$A$4:$A$15,0)),2)</f>
        <v>-1.26</v>
      </c>
      <c r="V1630" s="4">
        <f>ROUND(SQRT((((E1630-Hilfswerte!$B$20)/Hilfswerte!$B$21)-Hilfswerte!$B$28)^2+(((F1630-Hilfswerte!$B$22)/Hilfswerte!$B$23)-Hilfswerte!$B$29)^2+(((G1630-Hilfswerte!$B$24)/Hilfswerte!$B$25)-Hilfswerte!$B$30)^2),3)</f>
        <v>1.1180000000000001</v>
      </c>
      <c r="W1630" s="4">
        <f>ROUND(E1630*Hilfswerte!$B$31,0)</f>
        <v>13566</v>
      </c>
      <c r="X1630" s="4">
        <f t="shared" si="206"/>
        <v>12016</v>
      </c>
      <c r="Y1630" s="4" t="str">
        <f>IF(T1630="A - Top-Kunde","bereits Top-Kunde",IF(AND(V1630&lt;=Hilfswerte!$B$34,H1630&lt;0.5*W1630),"Hoch",IF(AND(V1630&lt;=Hilfswerte!$B$35,H1630&lt;0.7*W1630),"Mittel","Niedrig")))</f>
        <v>Mittel</v>
      </c>
      <c r="Z1630" s="4">
        <f t="shared" si="207"/>
        <v>12.5</v>
      </c>
      <c r="AA1630" s="4" t="str">
        <f>IF(J1630&gt;365,"Bereits abgewandert (Segment D)",IF(Z1630&gt;=Hilfswerte!$B$38,"Rot - akut gefaehrdet",IF(Z1630&gt;=Hilfswerte!$B$39,"Gelb - beobachten","Gruen - stabil")))</f>
        <v>Gruen - stabil</v>
      </c>
    </row>
    <row r="1631" spans="1:27" ht="15" customHeight="1" x14ac:dyDescent="0.25">
      <c r="A1631" s="4" t="s">
        <v>1978</v>
      </c>
      <c r="B1631" s="4" t="s">
        <v>174</v>
      </c>
      <c r="C1631" s="4" t="s">
        <v>74</v>
      </c>
      <c r="D1631" s="4" t="s">
        <v>117</v>
      </c>
      <c r="E1631" s="4">
        <v>1273</v>
      </c>
      <c r="F1631" s="5">
        <v>280.39999999999998</v>
      </c>
      <c r="G1631" s="5">
        <v>3</v>
      </c>
      <c r="H1631" s="6">
        <v>27060</v>
      </c>
      <c r="I1631" s="4">
        <v>2</v>
      </c>
      <c r="J1631" s="4">
        <v>129</v>
      </c>
      <c r="K1631" s="4">
        <v>0</v>
      </c>
      <c r="L1631" s="4">
        <v>14</v>
      </c>
      <c r="M1631" s="4">
        <v>1</v>
      </c>
      <c r="N1631" s="5">
        <v>7.9</v>
      </c>
      <c r="O1631" s="7">
        <f t="shared" si="200"/>
        <v>3</v>
      </c>
      <c r="P1631" s="7">
        <f t="shared" si="201"/>
        <v>2</v>
      </c>
      <c r="Q1631" s="7">
        <f t="shared" si="202"/>
        <v>5</v>
      </c>
      <c r="R1631" s="7">
        <f t="shared" si="203"/>
        <v>10</v>
      </c>
      <c r="S1631" s="8">
        <f t="shared" si="204"/>
        <v>99.8</v>
      </c>
      <c r="T1631" s="7" t="str">
        <f t="shared" si="205"/>
        <v>C - Entwicklungspotenzial</v>
      </c>
      <c r="U1631" s="4">
        <f>ROUND(((E1631-Hilfswerte!$B$20)/Hilfswerte!$B$21)+((F1631-Hilfswerte!$B$22)/Hilfswerte!$B$23)+((G1631-Hilfswerte!$B$24)/Hilfswerte!$B$25)+0.1*INDEX(Hilfswerte!$B$4:$B$15,MATCH(C1631,Hilfswerte!$A$4:$A$15,0)),2)</f>
        <v>8.32</v>
      </c>
      <c r="V1631" s="4">
        <f>ROUND(SQRT((((E1631-Hilfswerte!$B$20)/Hilfswerte!$B$21)-Hilfswerte!$B$28)^2+(((F1631-Hilfswerte!$B$22)/Hilfswerte!$B$23)-Hilfswerte!$B$29)^2+(((G1631-Hilfswerte!$B$24)/Hilfswerte!$B$25)-Hilfswerte!$B$30)^2),3)</f>
        <v>6.5759999999999996</v>
      </c>
      <c r="W1631" s="4">
        <f>ROUND(E1631*Hilfswerte!$B$31,0)</f>
        <v>261660</v>
      </c>
      <c r="X1631" s="4">
        <f t="shared" si="206"/>
        <v>234600</v>
      </c>
      <c r="Y1631" s="4" t="str">
        <f>IF(T1631="A - Top-Kunde","bereits Top-Kunde",IF(AND(V1631&lt;=Hilfswerte!$B$34,H1631&lt;0.5*W1631),"Hoch",IF(AND(V1631&lt;=Hilfswerte!$B$35,H1631&lt;0.7*W1631),"Mittel","Niedrig")))</f>
        <v>Niedrig</v>
      </c>
      <c r="Z1631" s="4">
        <f t="shared" si="207"/>
        <v>9.3000000000000007</v>
      </c>
      <c r="AA1631" s="4" t="str">
        <f>IF(J1631&gt;365,"Bereits abgewandert (Segment D)",IF(Z1631&gt;=Hilfswerte!$B$38,"Rot - akut gefaehrdet",IF(Z1631&gt;=Hilfswerte!$B$39,"Gelb - beobachten","Gruen - stabil")))</f>
        <v>Gruen - stabil</v>
      </c>
    </row>
    <row r="1632" spans="1:27" ht="15" customHeight="1" x14ac:dyDescent="0.25">
      <c r="A1632" s="4" t="s">
        <v>1979</v>
      </c>
      <c r="B1632" s="4" t="s">
        <v>1157</v>
      </c>
      <c r="C1632" s="4" t="s">
        <v>51</v>
      </c>
      <c r="D1632" s="4" t="s">
        <v>30</v>
      </c>
      <c r="E1632" s="4">
        <v>23</v>
      </c>
      <c r="F1632" s="5">
        <v>7.8</v>
      </c>
      <c r="G1632" s="5">
        <v>1.9</v>
      </c>
      <c r="H1632" s="6">
        <v>2310</v>
      </c>
      <c r="I1632" s="4">
        <v>1</v>
      </c>
      <c r="J1632" s="4">
        <v>131</v>
      </c>
      <c r="K1632" s="4">
        <v>0</v>
      </c>
      <c r="L1632" s="4">
        <v>27</v>
      </c>
      <c r="M1632" s="4">
        <v>1</v>
      </c>
      <c r="N1632" s="5">
        <v>45.4</v>
      </c>
      <c r="O1632" s="7">
        <f t="shared" si="200"/>
        <v>3</v>
      </c>
      <c r="P1632" s="7">
        <f t="shared" si="201"/>
        <v>1</v>
      </c>
      <c r="Q1632" s="7">
        <f t="shared" si="202"/>
        <v>3</v>
      </c>
      <c r="R1632" s="7">
        <f t="shared" si="203"/>
        <v>7</v>
      </c>
      <c r="S1632" s="8">
        <f t="shared" si="204"/>
        <v>84.6</v>
      </c>
      <c r="T1632" s="7" t="str">
        <f t="shared" si="205"/>
        <v>C - Entwicklungspotenzial</v>
      </c>
      <c r="U1632" s="4">
        <f>ROUND(((E1632-Hilfswerte!$B$20)/Hilfswerte!$B$21)+((F1632-Hilfswerte!$B$22)/Hilfswerte!$B$23)+((G1632-Hilfswerte!$B$24)/Hilfswerte!$B$25)+0.1*INDEX(Hilfswerte!$B$4:$B$15,MATCH(C1632,Hilfswerte!$A$4:$A$15,0)),2)</f>
        <v>-1.75</v>
      </c>
      <c r="V1632" s="4">
        <f>ROUND(SQRT((((E1632-Hilfswerte!$B$20)/Hilfswerte!$B$21)-Hilfswerte!$B$28)^2+(((F1632-Hilfswerte!$B$22)/Hilfswerte!$B$23)-Hilfswerte!$B$29)^2+(((G1632-Hilfswerte!$B$24)/Hilfswerte!$B$25)-Hilfswerte!$B$30)^2),3)</f>
        <v>1.69</v>
      </c>
      <c r="W1632" s="4">
        <f>ROUND(E1632*Hilfswerte!$B$31,0)</f>
        <v>4728</v>
      </c>
      <c r="X1632" s="4">
        <f t="shared" si="206"/>
        <v>2418</v>
      </c>
      <c r="Y1632" s="4" t="str">
        <f>IF(T1632="A - Top-Kunde","bereits Top-Kunde",IF(AND(V1632&lt;=Hilfswerte!$B$34,H1632&lt;0.5*W1632),"Hoch",IF(AND(V1632&lt;=Hilfswerte!$B$35,H1632&lt;0.7*W1632),"Mittel","Niedrig")))</f>
        <v>Niedrig</v>
      </c>
      <c r="Z1632" s="4">
        <f t="shared" si="207"/>
        <v>12</v>
      </c>
      <c r="AA1632" s="4" t="str">
        <f>IF(J1632&gt;365,"Bereits abgewandert (Segment D)",IF(Z1632&gt;=Hilfswerte!$B$38,"Rot - akut gefaehrdet",IF(Z1632&gt;=Hilfswerte!$B$39,"Gelb - beobachten","Gruen - stabil")))</f>
        <v>Gruen - stabil</v>
      </c>
    </row>
    <row r="1633" spans="1:27" ht="15" customHeight="1" x14ac:dyDescent="0.25">
      <c r="A1633" s="4" t="s">
        <v>1980</v>
      </c>
      <c r="B1633" s="4" t="s">
        <v>1020</v>
      </c>
      <c r="C1633" s="4" t="s">
        <v>84</v>
      </c>
      <c r="D1633" s="4" t="s">
        <v>30</v>
      </c>
      <c r="E1633" s="4">
        <v>65</v>
      </c>
      <c r="F1633" s="5">
        <v>9.8000000000000007</v>
      </c>
      <c r="G1633" s="5">
        <v>18</v>
      </c>
      <c r="H1633" s="6">
        <v>3550</v>
      </c>
      <c r="I1633" s="4">
        <v>5</v>
      </c>
      <c r="J1633" s="4">
        <v>21</v>
      </c>
      <c r="K1633" s="4">
        <v>1</v>
      </c>
      <c r="L1633" s="4">
        <v>19</v>
      </c>
      <c r="M1633" s="4">
        <v>1</v>
      </c>
      <c r="N1633" s="5">
        <v>44.8</v>
      </c>
      <c r="O1633" s="7">
        <f t="shared" si="200"/>
        <v>5</v>
      </c>
      <c r="P1633" s="7">
        <f t="shared" si="201"/>
        <v>5</v>
      </c>
      <c r="Q1633" s="7">
        <f t="shared" si="202"/>
        <v>4</v>
      </c>
      <c r="R1633" s="7">
        <f t="shared" si="203"/>
        <v>14</v>
      </c>
      <c r="S1633" s="8">
        <f t="shared" si="204"/>
        <v>150.69999999999999</v>
      </c>
      <c r="T1633" s="7" t="str">
        <f t="shared" si="205"/>
        <v>A - Top-Kunde</v>
      </c>
      <c r="U1633" s="4">
        <f>ROUND(((E1633-Hilfswerte!$B$20)/Hilfswerte!$B$21)+((F1633-Hilfswerte!$B$22)/Hilfswerte!$B$23)+((G1633-Hilfswerte!$B$24)/Hilfswerte!$B$25)+0.1*INDEX(Hilfswerte!$B$4:$B$15,MATCH(C1633,Hilfswerte!$A$4:$A$15,0)),2)</f>
        <v>0.68</v>
      </c>
      <c r="V1633" s="4">
        <f>ROUND(SQRT((((E1633-Hilfswerte!$B$20)/Hilfswerte!$B$21)-Hilfswerte!$B$28)^2+(((F1633-Hilfswerte!$B$22)/Hilfswerte!$B$23)-Hilfswerte!$B$29)^2+(((G1633-Hilfswerte!$B$24)/Hilfswerte!$B$25)-Hilfswerte!$B$30)^2),3)</f>
        <v>1.2669999999999999</v>
      </c>
      <c r="W1633" s="4">
        <f>ROUND(E1633*Hilfswerte!$B$31,0)</f>
        <v>13360</v>
      </c>
      <c r="X1633" s="4">
        <f t="shared" si="206"/>
        <v>9810</v>
      </c>
      <c r="Y1633" s="4" t="str">
        <f>IF(T1633="A - Top-Kunde","bereits Top-Kunde",IF(AND(V1633&lt;=Hilfswerte!$B$34,H1633&lt;0.5*W1633),"Hoch",IF(AND(V1633&lt;=Hilfswerte!$B$35,H1633&lt;0.7*W1633),"Mittel","Niedrig")))</f>
        <v>bereits Top-Kunde</v>
      </c>
      <c r="Z1633" s="4">
        <f t="shared" si="207"/>
        <v>7.9</v>
      </c>
      <c r="AA1633" s="4" t="str">
        <f>IF(J1633&gt;365,"Bereits abgewandert (Segment D)",IF(Z1633&gt;=Hilfswerte!$B$38,"Rot - akut gefaehrdet",IF(Z1633&gt;=Hilfswerte!$B$39,"Gelb - beobachten","Gruen - stabil")))</f>
        <v>Gruen - stabil</v>
      </c>
    </row>
    <row r="1634" spans="1:27" ht="15" customHeight="1" x14ac:dyDescent="0.25">
      <c r="A1634" s="4" t="s">
        <v>1981</v>
      </c>
      <c r="B1634" s="4" t="s">
        <v>459</v>
      </c>
      <c r="C1634" s="4" t="s">
        <v>29</v>
      </c>
      <c r="D1634" s="4" t="s">
        <v>48</v>
      </c>
      <c r="E1634" s="4">
        <v>27</v>
      </c>
      <c r="F1634" s="5">
        <v>6.3</v>
      </c>
      <c r="G1634" s="5">
        <v>0.3</v>
      </c>
      <c r="H1634" s="6">
        <v>18510</v>
      </c>
      <c r="I1634" s="4">
        <v>7</v>
      </c>
      <c r="J1634" s="4">
        <v>20</v>
      </c>
      <c r="K1634" s="4">
        <v>0</v>
      </c>
      <c r="L1634" s="4">
        <v>1</v>
      </c>
      <c r="M1634" s="4">
        <v>2</v>
      </c>
      <c r="N1634" s="5">
        <v>-11.2</v>
      </c>
      <c r="O1634" s="7">
        <f t="shared" si="200"/>
        <v>5</v>
      </c>
      <c r="P1634" s="7">
        <f t="shared" si="201"/>
        <v>5</v>
      </c>
      <c r="Q1634" s="7">
        <f t="shared" si="202"/>
        <v>5</v>
      </c>
      <c r="R1634" s="7">
        <f t="shared" si="203"/>
        <v>15</v>
      </c>
      <c r="S1634" s="8">
        <f t="shared" si="204"/>
        <v>144.1</v>
      </c>
      <c r="T1634" s="7" t="str">
        <f t="shared" si="205"/>
        <v>A - Top-Kunde</v>
      </c>
      <c r="U1634" s="4">
        <f>ROUND(((E1634-Hilfswerte!$B$20)/Hilfswerte!$B$21)+((F1634-Hilfswerte!$B$22)/Hilfswerte!$B$23)+((G1634-Hilfswerte!$B$24)/Hilfswerte!$B$25)+0.1*INDEX(Hilfswerte!$B$4:$B$15,MATCH(C1634,Hilfswerte!$A$4:$A$15,0)),2)</f>
        <v>-2.09</v>
      </c>
      <c r="V1634" s="4">
        <f>ROUND(SQRT((((E1634-Hilfswerte!$B$20)/Hilfswerte!$B$21)-Hilfswerte!$B$28)^2+(((F1634-Hilfswerte!$B$22)/Hilfswerte!$B$23)-Hilfswerte!$B$29)^2+(((G1634-Hilfswerte!$B$24)/Hilfswerte!$B$25)-Hilfswerte!$B$30)^2),3)</f>
        <v>1.919</v>
      </c>
      <c r="W1634" s="4">
        <f>ROUND(E1634*Hilfswerte!$B$31,0)</f>
        <v>5550</v>
      </c>
      <c r="X1634" s="4">
        <f t="shared" si="206"/>
        <v>0</v>
      </c>
      <c r="Y1634" s="4" t="str">
        <f>IF(T1634="A - Top-Kunde","bereits Top-Kunde",IF(AND(V1634&lt;=Hilfswerte!$B$34,H1634&lt;0.5*W1634),"Hoch",IF(AND(V1634&lt;=Hilfswerte!$B$35,H1634&lt;0.7*W1634),"Mittel","Niedrig")))</f>
        <v>bereits Top-Kunde</v>
      </c>
      <c r="Z1634" s="4">
        <f t="shared" si="207"/>
        <v>5.7</v>
      </c>
      <c r="AA1634" s="4" t="str">
        <f>IF(J1634&gt;365,"Bereits abgewandert (Segment D)",IF(Z1634&gt;=Hilfswerte!$B$38,"Rot - akut gefaehrdet",IF(Z1634&gt;=Hilfswerte!$B$39,"Gelb - beobachten","Gruen - stabil")))</f>
        <v>Gruen - stabil</v>
      </c>
    </row>
    <row r="1635" spans="1:27" ht="15" customHeight="1" x14ac:dyDescent="0.25">
      <c r="A1635" s="4" t="s">
        <v>1982</v>
      </c>
      <c r="B1635" s="4" t="s">
        <v>505</v>
      </c>
      <c r="C1635" s="4" t="s">
        <v>47</v>
      </c>
      <c r="D1635" s="4" t="s">
        <v>30</v>
      </c>
      <c r="E1635" s="4">
        <v>26</v>
      </c>
      <c r="F1635" s="5">
        <v>5.5</v>
      </c>
      <c r="G1635" s="5">
        <v>19.899999999999999</v>
      </c>
      <c r="H1635" s="6">
        <v>1180</v>
      </c>
      <c r="I1635" s="4">
        <v>2</v>
      </c>
      <c r="J1635" s="4">
        <v>49</v>
      </c>
      <c r="K1635" s="4">
        <v>0</v>
      </c>
      <c r="L1635" s="4">
        <v>-2</v>
      </c>
      <c r="M1635" s="4">
        <v>2</v>
      </c>
      <c r="N1635" s="5">
        <v>18.3</v>
      </c>
      <c r="O1635" s="7">
        <f t="shared" si="200"/>
        <v>4</v>
      </c>
      <c r="P1635" s="7">
        <f t="shared" si="201"/>
        <v>2</v>
      </c>
      <c r="Q1635" s="7">
        <f t="shared" si="202"/>
        <v>3</v>
      </c>
      <c r="R1635" s="7">
        <f t="shared" si="203"/>
        <v>9</v>
      </c>
      <c r="S1635" s="8">
        <f t="shared" si="204"/>
        <v>99.2</v>
      </c>
      <c r="T1635" s="7" t="str">
        <f t="shared" si="205"/>
        <v>C - Entwicklungspotenzial</v>
      </c>
      <c r="U1635" s="4">
        <f>ROUND(((E1635-Hilfswerte!$B$20)/Hilfswerte!$B$21)+((F1635-Hilfswerte!$B$22)/Hilfswerte!$B$23)+((G1635-Hilfswerte!$B$24)/Hilfswerte!$B$25)+0.1*INDEX(Hilfswerte!$B$4:$B$15,MATCH(C1635,Hilfswerte!$A$4:$A$15,0)),2)</f>
        <v>0.81</v>
      </c>
      <c r="V1635" s="4">
        <f>ROUND(SQRT((((E1635-Hilfswerte!$B$20)/Hilfswerte!$B$21)-Hilfswerte!$B$28)^2+(((F1635-Hilfswerte!$B$22)/Hilfswerte!$B$23)-Hilfswerte!$B$29)^2+(((G1635-Hilfswerte!$B$24)/Hilfswerte!$B$25)-Hilfswerte!$B$30)^2),3)</f>
        <v>1.6140000000000001</v>
      </c>
      <c r="W1635" s="4">
        <f>ROUND(E1635*Hilfswerte!$B$31,0)</f>
        <v>5344</v>
      </c>
      <c r="X1635" s="4">
        <f t="shared" si="206"/>
        <v>4164</v>
      </c>
      <c r="Y1635" s="4" t="str">
        <f>IF(T1635="A - Top-Kunde","bereits Top-Kunde",IF(AND(V1635&lt;=Hilfswerte!$B$34,H1635&lt;0.5*W1635),"Hoch",IF(AND(V1635&lt;=Hilfswerte!$B$35,H1635&lt;0.7*W1635),"Mittel","Niedrig")))</f>
        <v>Niedrig</v>
      </c>
      <c r="Z1635" s="4">
        <f t="shared" si="207"/>
        <v>2.5</v>
      </c>
      <c r="AA1635" s="4" t="str">
        <f>IF(J1635&gt;365,"Bereits abgewandert (Segment D)",IF(Z1635&gt;=Hilfswerte!$B$38,"Rot - akut gefaehrdet",IF(Z1635&gt;=Hilfswerte!$B$39,"Gelb - beobachten","Gruen - stabil")))</f>
        <v>Gruen - stabil</v>
      </c>
    </row>
    <row r="1636" spans="1:27" ht="15" customHeight="1" x14ac:dyDescent="0.25">
      <c r="A1636" s="4" t="s">
        <v>1983</v>
      </c>
      <c r="B1636" s="4" t="s">
        <v>273</v>
      </c>
      <c r="C1636" s="4" t="s">
        <v>55</v>
      </c>
      <c r="D1636" s="4" t="s">
        <v>30</v>
      </c>
      <c r="E1636" s="4">
        <v>112</v>
      </c>
      <c r="F1636" s="5">
        <v>18.100000000000001</v>
      </c>
      <c r="G1636" s="5">
        <v>21</v>
      </c>
      <c r="H1636" s="6">
        <v>0</v>
      </c>
      <c r="I1636" s="4">
        <v>0</v>
      </c>
      <c r="J1636" s="4">
        <v>683</v>
      </c>
      <c r="K1636" s="4">
        <v>0</v>
      </c>
      <c r="L1636" s="4">
        <v>-5</v>
      </c>
      <c r="M1636" s="4">
        <v>0</v>
      </c>
      <c r="N1636" s="5">
        <v>-76.900000000000006</v>
      </c>
      <c r="O1636" s="7">
        <f t="shared" si="200"/>
        <v>1</v>
      </c>
      <c r="P1636" s="7">
        <f t="shared" si="201"/>
        <v>1</v>
      </c>
      <c r="Q1636" s="7">
        <f t="shared" si="202"/>
        <v>1</v>
      </c>
      <c r="R1636" s="7">
        <f t="shared" si="203"/>
        <v>3</v>
      </c>
      <c r="S1636" s="8">
        <f t="shared" si="204"/>
        <v>-8.5</v>
      </c>
      <c r="T1636" s="7" t="str">
        <f t="shared" si="205"/>
        <v>D - Abwanderungsrisiko</v>
      </c>
      <c r="U1636" s="4">
        <f>ROUND(((E1636-Hilfswerte!$B$20)/Hilfswerte!$B$21)+((F1636-Hilfswerte!$B$22)/Hilfswerte!$B$23)+((G1636-Hilfswerte!$B$24)/Hilfswerte!$B$25)+0.1*INDEX(Hilfswerte!$B$4:$B$15,MATCH(C1636,Hilfswerte!$A$4:$A$15,0)),2)</f>
        <v>1.79</v>
      </c>
      <c r="V1636" s="4">
        <f>ROUND(SQRT((((E1636-Hilfswerte!$B$20)/Hilfswerte!$B$21)-Hilfswerte!$B$28)^2+(((F1636-Hilfswerte!$B$22)/Hilfswerte!$B$23)-Hilfswerte!$B$29)^2+(((G1636-Hilfswerte!$B$24)/Hilfswerte!$B$25)-Hilfswerte!$B$30)^2),3)</f>
        <v>1.611</v>
      </c>
      <c r="W1636" s="4">
        <f>ROUND(E1636*Hilfswerte!$B$31,0)</f>
        <v>23021</v>
      </c>
      <c r="X1636" s="4">
        <f t="shared" si="206"/>
        <v>23021</v>
      </c>
      <c r="Y1636" s="4" t="str">
        <f>IF(T1636="A - Top-Kunde","bereits Top-Kunde",IF(AND(V1636&lt;=Hilfswerte!$B$34,H1636&lt;0.5*W1636),"Hoch",IF(AND(V1636&lt;=Hilfswerte!$B$35,H1636&lt;0.7*W1636),"Mittel","Niedrig")))</f>
        <v>Niedrig</v>
      </c>
      <c r="Z1636" s="4">
        <f t="shared" si="207"/>
        <v>64.900000000000006</v>
      </c>
      <c r="AA1636" s="4" t="str">
        <f>IF(J1636&gt;365,"Bereits abgewandert (Segment D)",IF(Z1636&gt;=Hilfswerte!$B$38,"Rot - akut gefaehrdet",IF(Z1636&gt;=Hilfswerte!$B$39,"Gelb - beobachten","Gruen - stabil")))</f>
        <v>Bereits abgewandert (Segment D)</v>
      </c>
    </row>
    <row r="1637" spans="1:27" ht="15" customHeight="1" x14ac:dyDescent="0.25">
      <c r="A1637" s="4" t="s">
        <v>1984</v>
      </c>
      <c r="B1637" s="4" t="s">
        <v>758</v>
      </c>
      <c r="C1637" s="4" t="s">
        <v>29</v>
      </c>
      <c r="D1637" s="4" t="s">
        <v>117</v>
      </c>
      <c r="E1637" s="4">
        <v>63</v>
      </c>
      <c r="F1637" s="5">
        <v>26.7</v>
      </c>
      <c r="G1637" s="5">
        <v>10.6</v>
      </c>
      <c r="H1637" s="6">
        <v>3340</v>
      </c>
      <c r="I1637" s="4">
        <v>2</v>
      </c>
      <c r="J1637" s="4">
        <v>108</v>
      </c>
      <c r="K1637" s="4">
        <v>0</v>
      </c>
      <c r="L1637" s="4">
        <v>3</v>
      </c>
      <c r="M1637" s="4">
        <v>1</v>
      </c>
      <c r="N1637" s="5">
        <v>-43</v>
      </c>
      <c r="O1637" s="7">
        <f t="shared" si="200"/>
        <v>3</v>
      </c>
      <c r="P1637" s="7">
        <f t="shared" si="201"/>
        <v>2</v>
      </c>
      <c r="Q1637" s="7">
        <f t="shared" si="202"/>
        <v>4</v>
      </c>
      <c r="R1637" s="7">
        <f t="shared" si="203"/>
        <v>9</v>
      </c>
      <c r="S1637" s="8">
        <f t="shared" si="204"/>
        <v>67.599999999999994</v>
      </c>
      <c r="T1637" s="7" t="str">
        <f t="shared" si="205"/>
        <v>C - Entwicklungspotenzial</v>
      </c>
      <c r="U1637" s="4">
        <f>ROUND(((E1637-Hilfswerte!$B$20)/Hilfswerte!$B$21)+((F1637-Hilfswerte!$B$22)/Hilfswerte!$B$23)+((G1637-Hilfswerte!$B$24)/Hilfswerte!$B$25)+0.1*INDEX(Hilfswerte!$B$4:$B$15,MATCH(C1637,Hilfswerte!$A$4:$A$15,0)),2)</f>
        <v>0.06</v>
      </c>
      <c r="V1637" s="4">
        <f>ROUND(SQRT((((E1637-Hilfswerte!$B$20)/Hilfswerte!$B$21)-Hilfswerte!$B$28)^2+(((F1637-Hilfswerte!$B$22)/Hilfswerte!$B$23)-Hilfswerte!$B$29)^2+(((G1637-Hilfswerte!$B$24)/Hilfswerte!$B$25)-Hilfswerte!$B$30)^2),3)</f>
        <v>0.497</v>
      </c>
      <c r="W1637" s="4">
        <f>ROUND(E1637*Hilfswerte!$B$31,0)</f>
        <v>12949</v>
      </c>
      <c r="X1637" s="4">
        <f t="shared" si="206"/>
        <v>9609</v>
      </c>
      <c r="Y1637" s="4" t="str">
        <f>IF(T1637="A - Top-Kunde","bereits Top-Kunde",IF(AND(V1637&lt;=Hilfswerte!$B$34,H1637&lt;0.5*W1637),"Hoch",IF(AND(V1637&lt;=Hilfswerte!$B$35,H1637&lt;0.7*W1637),"Mittel","Niedrig")))</f>
        <v>Hoch</v>
      </c>
      <c r="Z1637" s="4">
        <f t="shared" si="207"/>
        <v>23.2</v>
      </c>
      <c r="AA1637" s="4" t="str">
        <f>IF(J1637&gt;365,"Bereits abgewandert (Segment D)",IF(Z1637&gt;=Hilfswerte!$B$38,"Rot - akut gefaehrdet",IF(Z1637&gt;=Hilfswerte!$B$39,"Gelb - beobachten","Gruen - stabil")))</f>
        <v>Rot - akut gefaehrdet</v>
      </c>
    </row>
    <row r="1638" spans="1:27" ht="15" customHeight="1" x14ac:dyDescent="0.25">
      <c r="A1638" s="4" t="s">
        <v>1985</v>
      </c>
      <c r="B1638" s="4" t="s">
        <v>353</v>
      </c>
      <c r="C1638" s="4" t="s">
        <v>89</v>
      </c>
      <c r="D1638" s="4" t="s">
        <v>77</v>
      </c>
      <c r="E1638" s="4">
        <v>158</v>
      </c>
      <c r="F1638" s="5">
        <v>35.799999999999997</v>
      </c>
      <c r="G1638" s="5">
        <v>20.2</v>
      </c>
      <c r="H1638" s="6">
        <v>2050</v>
      </c>
      <c r="I1638" s="4">
        <v>1</v>
      </c>
      <c r="J1638" s="4">
        <v>134</v>
      </c>
      <c r="K1638" s="4">
        <v>0</v>
      </c>
      <c r="L1638" s="4">
        <v>3</v>
      </c>
      <c r="M1638" s="4">
        <v>4</v>
      </c>
      <c r="N1638" s="5">
        <v>-0.4</v>
      </c>
      <c r="O1638" s="7">
        <f t="shared" si="200"/>
        <v>3</v>
      </c>
      <c r="P1638" s="7">
        <f t="shared" si="201"/>
        <v>1</v>
      </c>
      <c r="Q1638" s="7">
        <f t="shared" si="202"/>
        <v>3</v>
      </c>
      <c r="R1638" s="7">
        <f t="shared" si="203"/>
        <v>7</v>
      </c>
      <c r="S1638" s="8">
        <f t="shared" si="204"/>
        <v>68.900000000000006</v>
      </c>
      <c r="T1638" s="7" t="str">
        <f t="shared" si="205"/>
        <v>C - Entwicklungspotenzial</v>
      </c>
      <c r="U1638" s="4">
        <f>ROUND(((E1638-Hilfswerte!$B$20)/Hilfswerte!$B$21)+((F1638-Hilfswerte!$B$22)/Hilfswerte!$B$23)+((G1638-Hilfswerte!$B$24)/Hilfswerte!$B$25)+0.1*INDEX(Hilfswerte!$B$4:$B$15,MATCH(C1638,Hilfswerte!$A$4:$A$15,0)),2)</f>
        <v>2.1800000000000002</v>
      </c>
      <c r="V1638" s="4">
        <f>ROUND(SQRT((((E1638-Hilfswerte!$B$20)/Hilfswerte!$B$21)-Hilfswerte!$B$28)^2+(((F1638-Hilfswerte!$B$22)/Hilfswerte!$B$23)-Hilfswerte!$B$29)^2+(((G1638-Hilfswerte!$B$24)/Hilfswerte!$B$25)-Hilfswerte!$B$30)^2),3)</f>
        <v>1.4279999999999999</v>
      </c>
      <c r="W1638" s="4">
        <f>ROUND(E1638*Hilfswerte!$B$31,0)</f>
        <v>32476</v>
      </c>
      <c r="X1638" s="4">
        <f t="shared" si="206"/>
        <v>30426</v>
      </c>
      <c r="Y1638" s="4" t="str">
        <f>IF(T1638="A - Top-Kunde","bereits Top-Kunde",IF(AND(V1638&lt;=Hilfswerte!$B$34,H1638&lt;0.5*W1638),"Hoch",IF(AND(V1638&lt;=Hilfswerte!$B$35,H1638&lt;0.7*W1638),"Mittel","Niedrig")))</f>
        <v>Niedrig</v>
      </c>
      <c r="Z1638" s="4">
        <f t="shared" si="207"/>
        <v>7.5</v>
      </c>
      <c r="AA1638" s="4" t="str">
        <f>IF(J1638&gt;365,"Bereits abgewandert (Segment D)",IF(Z1638&gt;=Hilfswerte!$B$38,"Rot - akut gefaehrdet",IF(Z1638&gt;=Hilfswerte!$B$39,"Gelb - beobachten","Gruen - stabil")))</f>
        <v>Gruen - stabil</v>
      </c>
    </row>
    <row r="1639" spans="1:27" ht="15" customHeight="1" x14ac:dyDescent="0.25">
      <c r="A1639" s="4" t="s">
        <v>1986</v>
      </c>
      <c r="B1639" s="4" t="s">
        <v>130</v>
      </c>
      <c r="C1639" s="4" t="s">
        <v>38</v>
      </c>
      <c r="D1639" s="4" t="s">
        <v>30</v>
      </c>
      <c r="E1639" s="4">
        <v>155</v>
      </c>
      <c r="F1639" s="5">
        <v>29.2</v>
      </c>
      <c r="G1639" s="5">
        <v>21.2</v>
      </c>
      <c r="H1639" s="6">
        <v>9360</v>
      </c>
      <c r="I1639" s="4">
        <v>1</v>
      </c>
      <c r="J1639" s="4">
        <v>39</v>
      </c>
      <c r="K1639" s="4">
        <v>0</v>
      </c>
      <c r="L1639" s="4">
        <v>22</v>
      </c>
      <c r="M1639" s="4">
        <v>1</v>
      </c>
      <c r="N1639" s="5">
        <v>-4.9000000000000004</v>
      </c>
      <c r="O1639" s="7">
        <f t="shared" si="200"/>
        <v>4</v>
      </c>
      <c r="P1639" s="7">
        <f t="shared" si="201"/>
        <v>1</v>
      </c>
      <c r="Q1639" s="7">
        <f t="shared" si="202"/>
        <v>5</v>
      </c>
      <c r="R1639" s="7">
        <f t="shared" si="203"/>
        <v>10</v>
      </c>
      <c r="S1639" s="8">
        <f t="shared" si="204"/>
        <v>91</v>
      </c>
      <c r="T1639" s="7" t="str">
        <f t="shared" si="205"/>
        <v>C - Entwicklungspotenzial</v>
      </c>
      <c r="U1639" s="4">
        <f>ROUND(((E1639-Hilfswerte!$B$20)/Hilfswerte!$B$21)+((F1639-Hilfswerte!$B$22)/Hilfswerte!$B$23)+((G1639-Hilfswerte!$B$24)/Hilfswerte!$B$25)+0.1*INDEX(Hilfswerte!$B$4:$B$15,MATCH(C1639,Hilfswerte!$A$4:$A$15,0)),2)</f>
        <v>2.2599999999999998</v>
      </c>
      <c r="V1639" s="4">
        <f>ROUND(SQRT((((E1639-Hilfswerte!$B$20)/Hilfswerte!$B$21)-Hilfswerte!$B$28)^2+(((F1639-Hilfswerte!$B$22)/Hilfswerte!$B$23)-Hilfswerte!$B$29)^2+(((G1639-Hilfswerte!$B$24)/Hilfswerte!$B$25)-Hilfswerte!$B$30)^2),3)</f>
        <v>1.5940000000000001</v>
      </c>
      <c r="W1639" s="4">
        <f>ROUND(E1639*Hilfswerte!$B$31,0)</f>
        <v>31860</v>
      </c>
      <c r="X1639" s="4">
        <f t="shared" si="206"/>
        <v>22500</v>
      </c>
      <c r="Y1639" s="4" t="str">
        <f>IF(T1639="A - Top-Kunde","bereits Top-Kunde",IF(AND(V1639&lt;=Hilfswerte!$B$34,H1639&lt;0.5*W1639),"Hoch",IF(AND(V1639&lt;=Hilfswerte!$B$35,H1639&lt;0.7*W1639),"Mittel","Niedrig")))</f>
        <v>Niedrig</v>
      </c>
      <c r="Z1639" s="4">
        <f t="shared" si="207"/>
        <v>8.3000000000000007</v>
      </c>
      <c r="AA1639" s="4" t="str">
        <f>IF(J1639&gt;365,"Bereits abgewandert (Segment D)",IF(Z1639&gt;=Hilfswerte!$B$38,"Rot - akut gefaehrdet",IF(Z1639&gt;=Hilfswerte!$B$39,"Gelb - beobachten","Gruen - stabil")))</f>
        <v>Gruen - stabil</v>
      </c>
    </row>
    <row r="1640" spans="1:27" ht="15" customHeight="1" x14ac:dyDescent="0.25">
      <c r="A1640" s="4" t="s">
        <v>1987</v>
      </c>
      <c r="B1640" s="4" t="s">
        <v>124</v>
      </c>
      <c r="C1640" s="4" t="s">
        <v>38</v>
      </c>
      <c r="D1640" s="4" t="s">
        <v>30</v>
      </c>
      <c r="E1640" s="4">
        <v>120</v>
      </c>
      <c r="F1640" s="5">
        <v>28.7</v>
      </c>
      <c r="G1640" s="5">
        <v>10.4</v>
      </c>
      <c r="H1640" s="6">
        <v>7630</v>
      </c>
      <c r="I1640" s="4">
        <v>3</v>
      </c>
      <c r="J1640" s="4">
        <v>15</v>
      </c>
      <c r="K1640" s="4">
        <v>1</v>
      </c>
      <c r="L1640" s="4">
        <v>11</v>
      </c>
      <c r="M1640" s="4">
        <v>6</v>
      </c>
      <c r="N1640" s="5">
        <v>13.6</v>
      </c>
      <c r="O1640" s="7">
        <f t="shared" si="200"/>
        <v>5</v>
      </c>
      <c r="P1640" s="7">
        <f t="shared" si="201"/>
        <v>3</v>
      </c>
      <c r="Q1640" s="7">
        <f t="shared" si="202"/>
        <v>5</v>
      </c>
      <c r="R1640" s="7">
        <f t="shared" si="203"/>
        <v>13</v>
      </c>
      <c r="S1640" s="8">
        <f t="shared" si="204"/>
        <v>127.5</v>
      </c>
      <c r="T1640" s="7" t="str">
        <f t="shared" si="205"/>
        <v>A - Top-Kunde</v>
      </c>
      <c r="U1640" s="4">
        <f>ROUND(((E1640-Hilfswerte!$B$20)/Hilfswerte!$B$21)+((F1640-Hilfswerte!$B$22)/Hilfswerte!$B$23)+((G1640-Hilfswerte!$B$24)/Hilfswerte!$B$25)+0.1*INDEX(Hilfswerte!$B$4:$B$15,MATCH(C1640,Hilfswerte!$A$4:$A$15,0)),2)</f>
        <v>0.38</v>
      </c>
      <c r="V1640" s="4">
        <f>ROUND(SQRT((((E1640-Hilfswerte!$B$20)/Hilfswerte!$B$21)-Hilfswerte!$B$28)^2+(((F1640-Hilfswerte!$B$22)/Hilfswerte!$B$23)-Hilfswerte!$B$29)^2+(((G1640-Hilfswerte!$B$24)/Hilfswerte!$B$25)-Hilfswerte!$B$30)^2),3)</f>
        <v>0.28899999999999998</v>
      </c>
      <c r="W1640" s="4">
        <f>ROUND(E1640*Hilfswerte!$B$31,0)</f>
        <v>24666</v>
      </c>
      <c r="X1640" s="4">
        <f t="shared" si="206"/>
        <v>17036</v>
      </c>
      <c r="Y1640" s="4" t="str">
        <f>IF(T1640="A - Top-Kunde","bereits Top-Kunde",IF(AND(V1640&lt;=Hilfswerte!$B$34,H1640&lt;0.5*W1640),"Hoch",IF(AND(V1640&lt;=Hilfswerte!$B$35,H1640&lt;0.7*W1640),"Mittel","Niedrig")))</f>
        <v>bereits Top-Kunde</v>
      </c>
      <c r="Z1640" s="4">
        <f t="shared" si="207"/>
        <v>6</v>
      </c>
      <c r="AA1640" s="4" t="str">
        <f>IF(J1640&gt;365,"Bereits abgewandert (Segment D)",IF(Z1640&gt;=Hilfswerte!$B$38,"Rot - akut gefaehrdet",IF(Z1640&gt;=Hilfswerte!$B$39,"Gelb - beobachten","Gruen - stabil")))</f>
        <v>Gruen - stabil</v>
      </c>
    </row>
    <row r="1641" spans="1:27" ht="15" customHeight="1" x14ac:dyDescent="0.25">
      <c r="A1641" s="4" t="s">
        <v>1988</v>
      </c>
      <c r="B1641" s="4" t="s">
        <v>183</v>
      </c>
      <c r="C1641" s="4" t="s">
        <v>84</v>
      </c>
      <c r="D1641" s="4" t="s">
        <v>52</v>
      </c>
      <c r="E1641" s="4">
        <v>642</v>
      </c>
      <c r="F1641" s="5">
        <v>86</v>
      </c>
      <c r="G1641" s="5">
        <v>21.2</v>
      </c>
      <c r="H1641" s="6">
        <v>48960</v>
      </c>
      <c r="I1641" s="4">
        <v>1</v>
      </c>
      <c r="J1641" s="4">
        <v>114</v>
      </c>
      <c r="K1641" s="4">
        <v>0</v>
      </c>
      <c r="L1641" s="4">
        <v>4</v>
      </c>
      <c r="M1641" s="4">
        <v>6</v>
      </c>
      <c r="N1641" s="5">
        <v>1.9</v>
      </c>
      <c r="O1641" s="7">
        <f t="shared" si="200"/>
        <v>3</v>
      </c>
      <c r="P1641" s="7">
        <f t="shared" si="201"/>
        <v>1</v>
      </c>
      <c r="Q1641" s="7">
        <f t="shared" si="202"/>
        <v>5</v>
      </c>
      <c r="R1641" s="7">
        <f t="shared" si="203"/>
        <v>9</v>
      </c>
      <c r="S1641" s="8">
        <f t="shared" si="204"/>
        <v>89.8</v>
      </c>
      <c r="T1641" s="7" t="str">
        <f t="shared" si="205"/>
        <v>C - Entwicklungspotenzial</v>
      </c>
      <c r="U1641" s="4">
        <f>ROUND(((E1641-Hilfswerte!$B$20)/Hilfswerte!$B$21)+((F1641-Hilfswerte!$B$22)/Hilfswerte!$B$23)+((G1641-Hilfswerte!$B$24)/Hilfswerte!$B$25)+0.1*INDEX(Hilfswerte!$B$4:$B$15,MATCH(C1641,Hilfswerte!$A$4:$A$15,0)),2)</f>
        <v>5.03</v>
      </c>
      <c r="V1641" s="4">
        <f>ROUND(SQRT((((E1641-Hilfswerte!$B$20)/Hilfswerte!$B$21)-Hilfswerte!$B$28)^2+(((F1641-Hilfswerte!$B$22)/Hilfswerte!$B$23)-Hilfswerte!$B$29)^2+(((G1641-Hilfswerte!$B$24)/Hilfswerte!$B$25)-Hilfswerte!$B$30)^2),3)</f>
        <v>2.7189999999999999</v>
      </c>
      <c r="W1641" s="4">
        <f>ROUND(E1641*Hilfswerte!$B$31,0)</f>
        <v>131961</v>
      </c>
      <c r="X1641" s="4">
        <f t="shared" si="206"/>
        <v>83001</v>
      </c>
      <c r="Y1641" s="4" t="str">
        <f>IF(T1641="A - Top-Kunde","bereits Top-Kunde",IF(AND(V1641&lt;=Hilfswerte!$B$34,H1641&lt;0.5*W1641),"Hoch",IF(AND(V1641&lt;=Hilfswerte!$B$35,H1641&lt;0.7*W1641),"Mittel","Niedrig")))</f>
        <v>Niedrig</v>
      </c>
      <c r="Z1641" s="4">
        <f t="shared" si="207"/>
        <v>6.5</v>
      </c>
      <c r="AA1641" s="4" t="str">
        <f>IF(J1641&gt;365,"Bereits abgewandert (Segment D)",IF(Z1641&gt;=Hilfswerte!$B$38,"Rot - akut gefaehrdet",IF(Z1641&gt;=Hilfswerte!$B$39,"Gelb - beobachten","Gruen - stabil")))</f>
        <v>Gruen - stabil</v>
      </c>
    </row>
    <row r="1642" spans="1:27" ht="15" customHeight="1" x14ac:dyDescent="0.25">
      <c r="A1642" s="4" t="s">
        <v>1989</v>
      </c>
      <c r="B1642" s="4" t="s">
        <v>271</v>
      </c>
      <c r="C1642" s="4" t="s">
        <v>33</v>
      </c>
      <c r="D1642" s="4" t="s">
        <v>30</v>
      </c>
      <c r="E1642" s="4">
        <v>37</v>
      </c>
      <c r="F1642" s="5">
        <v>11.5</v>
      </c>
      <c r="G1642" s="5">
        <v>3.1</v>
      </c>
      <c r="H1642" s="6">
        <v>5880</v>
      </c>
      <c r="I1642" s="4">
        <v>1</v>
      </c>
      <c r="J1642" s="4">
        <v>215</v>
      </c>
      <c r="K1642" s="4">
        <v>0</v>
      </c>
      <c r="L1642" s="4">
        <v>27</v>
      </c>
      <c r="M1642" s="4">
        <v>4</v>
      </c>
      <c r="N1642" s="5">
        <v>16.899999999999999</v>
      </c>
      <c r="O1642" s="7">
        <f t="shared" si="200"/>
        <v>2</v>
      </c>
      <c r="P1642" s="7">
        <f t="shared" si="201"/>
        <v>1</v>
      </c>
      <c r="Q1642" s="7">
        <f t="shared" si="202"/>
        <v>4</v>
      </c>
      <c r="R1642" s="7">
        <f t="shared" si="203"/>
        <v>7</v>
      </c>
      <c r="S1642" s="8">
        <f t="shared" si="204"/>
        <v>70.400000000000006</v>
      </c>
      <c r="T1642" s="7" t="str">
        <f t="shared" si="205"/>
        <v>C - Entwicklungspotenzial</v>
      </c>
      <c r="U1642" s="4">
        <f>ROUND(((E1642-Hilfswerte!$B$20)/Hilfswerte!$B$21)+((F1642-Hilfswerte!$B$22)/Hilfswerte!$B$23)+((G1642-Hilfswerte!$B$24)/Hilfswerte!$B$25)+0.1*INDEX(Hilfswerte!$B$4:$B$15,MATCH(C1642,Hilfswerte!$A$4:$A$15,0)),2)</f>
        <v>-1.75</v>
      </c>
      <c r="V1642" s="4">
        <f>ROUND(SQRT((((E1642-Hilfswerte!$B$20)/Hilfswerte!$B$21)-Hilfswerte!$B$28)^2+(((F1642-Hilfswerte!$B$22)/Hilfswerte!$B$23)-Hilfswerte!$B$29)^2+(((G1642-Hilfswerte!$B$24)/Hilfswerte!$B$25)-Hilfswerte!$B$30)^2),3)</f>
        <v>1.48</v>
      </c>
      <c r="W1642" s="4">
        <f>ROUND(E1642*Hilfswerte!$B$31,0)</f>
        <v>7605</v>
      </c>
      <c r="X1642" s="4">
        <f t="shared" si="206"/>
        <v>1725</v>
      </c>
      <c r="Y1642" s="4" t="str">
        <f>IF(T1642="A - Top-Kunde","bereits Top-Kunde",IF(AND(V1642&lt;=Hilfswerte!$B$34,H1642&lt;0.5*W1642),"Hoch",IF(AND(V1642&lt;=Hilfswerte!$B$35,H1642&lt;0.7*W1642),"Mittel","Niedrig")))</f>
        <v>Niedrig</v>
      </c>
      <c r="Z1642" s="4">
        <f t="shared" si="207"/>
        <v>16.2</v>
      </c>
      <c r="AA1642" s="4" t="str">
        <f>IF(J1642&gt;365,"Bereits abgewandert (Segment D)",IF(Z1642&gt;=Hilfswerte!$B$38,"Rot - akut gefaehrdet",IF(Z1642&gt;=Hilfswerte!$B$39,"Gelb - beobachten","Gruen - stabil")))</f>
        <v>Gelb - beobachten</v>
      </c>
    </row>
    <row r="1643" spans="1:27" ht="15" customHeight="1" x14ac:dyDescent="0.25">
      <c r="A1643" s="4" t="s">
        <v>1990</v>
      </c>
      <c r="B1643" s="4" t="s">
        <v>593</v>
      </c>
      <c r="C1643" s="4" t="s">
        <v>47</v>
      </c>
      <c r="D1643" s="4" t="s">
        <v>30</v>
      </c>
      <c r="E1643" s="4">
        <v>234</v>
      </c>
      <c r="F1643" s="5">
        <v>70.400000000000006</v>
      </c>
      <c r="G1643" s="5">
        <v>15.6</v>
      </c>
      <c r="H1643" s="6">
        <v>88140</v>
      </c>
      <c r="I1643" s="4">
        <v>7</v>
      </c>
      <c r="J1643" s="4">
        <v>10</v>
      </c>
      <c r="K1643" s="4">
        <v>0</v>
      </c>
      <c r="L1643" s="4">
        <v>-2</v>
      </c>
      <c r="M1643" s="4">
        <v>5</v>
      </c>
      <c r="N1643" s="5">
        <v>13</v>
      </c>
      <c r="O1643" s="7">
        <f t="shared" si="200"/>
        <v>5</v>
      </c>
      <c r="P1643" s="7">
        <f t="shared" si="201"/>
        <v>5</v>
      </c>
      <c r="Q1643" s="7">
        <f t="shared" si="202"/>
        <v>5</v>
      </c>
      <c r="R1643" s="7">
        <f t="shared" si="203"/>
        <v>15</v>
      </c>
      <c r="S1643" s="8">
        <f t="shared" si="204"/>
        <v>156.5</v>
      </c>
      <c r="T1643" s="7" t="str">
        <f t="shared" si="205"/>
        <v>A - Top-Kunde</v>
      </c>
      <c r="U1643" s="4">
        <f>ROUND(((E1643-Hilfswerte!$B$20)/Hilfswerte!$B$21)+((F1643-Hilfswerte!$B$22)/Hilfswerte!$B$23)+((G1643-Hilfswerte!$B$24)/Hilfswerte!$B$25)+0.1*INDEX(Hilfswerte!$B$4:$B$15,MATCH(C1643,Hilfswerte!$A$4:$A$15,0)),2)</f>
        <v>2.19</v>
      </c>
      <c r="V1643" s="4">
        <f>ROUND(SQRT((((E1643-Hilfswerte!$B$20)/Hilfswerte!$B$21)-Hilfswerte!$B$28)^2+(((F1643-Hilfswerte!$B$22)/Hilfswerte!$B$23)-Hilfswerte!$B$29)^2+(((G1643-Hilfswerte!$B$24)/Hilfswerte!$B$25)-Hilfswerte!$B$30)^2),3)</f>
        <v>0.95699999999999996</v>
      </c>
      <c r="W1643" s="4">
        <f>ROUND(E1643*Hilfswerte!$B$31,0)</f>
        <v>48098</v>
      </c>
      <c r="X1643" s="4">
        <f t="shared" si="206"/>
        <v>0</v>
      </c>
      <c r="Y1643" s="4" t="str">
        <f>IF(T1643="A - Top-Kunde","bereits Top-Kunde",IF(AND(V1643&lt;=Hilfswerte!$B$34,H1643&lt;0.5*W1643),"Hoch",IF(AND(V1643&lt;=Hilfswerte!$B$35,H1643&lt;0.7*W1643),"Mittel","Niedrig")))</f>
        <v>bereits Top-Kunde</v>
      </c>
      <c r="Z1643" s="4">
        <f t="shared" si="207"/>
        <v>0.5</v>
      </c>
      <c r="AA1643" s="4" t="str">
        <f>IF(J1643&gt;365,"Bereits abgewandert (Segment D)",IF(Z1643&gt;=Hilfswerte!$B$38,"Rot - akut gefaehrdet",IF(Z1643&gt;=Hilfswerte!$B$39,"Gelb - beobachten","Gruen - stabil")))</f>
        <v>Gruen - stabil</v>
      </c>
    </row>
    <row r="1644" spans="1:27" ht="15" customHeight="1" x14ac:dyDescent="0.25">
      <c r="A1644" s="4" t="s">
        <v>1991</v>
      </c>
      <c r="B1644" s="4" t="s">
        <v>525</v>
      </c>
      <c r="C1644" s="4" t="s">
        <v>38</v>
      </c>
      <c r="D1644" s="4" t="s">
        <v>93</v>
      </c>
      <c r="E1644" s="4">
        <v>554</v>
      </c>
      <c r="F1644" s="5">
        <v>159.5</v>
      </c>
      <c r="G1644" s="5">
        <v>11.2</v>
      </c>
      <c r="H1644" s="6">
        <v>0</v>
      </c>
      <c r="I1644" s="4">
        <v>0</v>
      </c>
      <c r="J1644" s="4">
        <v>564</v>
      </c>
      <c r="K1644" s="4">
        <v>0</v>
      </c>
      <c r="L1644" s="4">
        <v>-5</v>
      </c>
      <c r="M1644" s="4">
        <v>0</v>
      </c>
      <c r="N1644" s="5">
        <v>-80.099999999999994</v>
      </c>
      <c r="O1644" s="7">
        <f t="shared" si="200"/>
        <v>1</v>
      </c>
      <c r="P1644" s="7">
        <f t="shared" si="201"/>
        <v>1</v>
      </c>
      <c r="Q1644" s="7">
        <f t="shared" si="202"/>
        <v>1</v>
      </c>
      <c r="R1644" s="7">
        <f t="shared" si="203"/>
        <v>3</v>
      </c>
      <c r="S1644" s="8">
        <f t="shared" si="204"/>
        <v>-10.1</v>
      </c>
      <c r="T1644" s="7" t="str">
        <f t="shared" si="205"/>
        <v>D - Abwanderungsrisiko</v>
      </c>
      <c r="U1644" s="4">
        <f>ROUND(((E1644-Hilfswerte!$B$20)/Hilfswerte!$B$21)+((F1644-Hilfswerte!$B$22)/Hilfswerte!$B$23)+((G1644-Hilfswerte!$B$24)/Hilfswerte!$B$25)+0.1*INDEX(Hilfswerte!$B$4:$B$15,MATCH(C1644,Hilfswerte!$A$4:$A$15,0)),2)</f>
        <v>4.7300000000000004</v>
      </c>
      <c r="V1644" s="4">
        <f>ROUND(SQRT((((E1644-Hilfswerte!$B$20)/Hilfswerte!$B$21)-Hilfswerte!$B$28)^2+(((F1644-Hilfswerte!$B$22)/Hilfswerte!$B$23)-Hilfswerte!$B$29)^2+(((G1644-Hilfswerte!$B$24)/Hilfswerte!$B$25)-Hilfswerte!$B$30)^2),3)</f>
        <v>2.7509999999999999</v>
      </c>
      <c r="W1644" s="4">
        <f>ROUND(E1644*Hilfswerte!$B$31,0)</f>
        <v>113873</v>
      </c>
      <c r="X1644" s="4">
        <f t="shared" si="206"/>
        <v>113873</v>
      </c>
      <c r="Y1644" s="4" t="str">
        <f>IF(T1644="A - Top-Kunde","bereits Top-Kunde",IF(AND(V1644&lt;=Hilfswerte!$B$34,H1644&lt;0.5*W1644),"Hoch",IF(AND(V1644&lt;=Hilfswerte!$B$35,H1644&lt;0.7*W1644),"Mittel","Niedrig")))</f>
        <v>Niedrig</v>
      </c>
      <c r="Z1644" s="4">
        <f t="shared" si="207"/>
        <v>60.2</v>
      </c>
      <c r="AA1644" s="4" t="str">
        <f>IF(J1644&gt;365,"Bereits abgewandert (Segment D)",IF(Z1644&gt;=Hilfswerte!$B$38,"Rot - akut gefaehrdet",IF(Z1644&gt;=Hilfswerte!$B$39,"Gelb - beobachten","Gruen - stabil")))</f>
        <v>Bereits abgewandert (Segment D)</v>
      </c>
    </row>
    <row r="1645" spans="1:27" ht="15" customHeight="1" x14ac:dyDescent="0.25">
      <c r="A1645" s="4" t="s">
        <v>1992</v>
      </c>
      <c r="B1645" s="4" t="s">
        <v>88</v>
      </c>
      <c r="C1645" s="4" t="s">
        <v>47</v>
      </c>
      <c r="D1645" s="4" t="s">
        <v>30</v>
      </c>
      <c r="E1645" s="4">
        <v>58</v>
      </c>
      <c r="F1645" s="5">
        <v>19.100000000000001</v>
      </c>
      <c r="G1645" s="5">
        <v>4.2</v>
      </c>
      <c r="H1645" s="6">
        <v>11150</v>
      </c>
      <c r="I1645" s="4">
        <v>2</v>
      </c>
      <c r="J1645" s="4">
        <v>219</v>
      </c>
      <c r="K1645" s="4">
        <v>0</v>
      </c>
      <c r="L1645" s="4">
        <v>5</v>
      </c>
      <c r="M1645" s="4">
        <v>4</v>
      </c>
      <c r="N1645" s="5">
        <v>-17.100000000000001</v>
      </c>
      <c r="O1645" s="7">
        <f t="shared" si="200"/>
        <v>2</v>
      </c>
      <c r="P1645" s="7">
        <f t="shared" si="201"/>
        <v>2</v>
      </c>
      <c r="Q1645" s="7">
        <f t="shared" si="202"/>
        <v>5</v>
      </c>
      <c r="R1645" s="7">
        <f t="shared" si="203"/>
        <v>9</v>
      </c>
      <c r="S1645" s="8">
        <f t="shared" si="204"/>
        <v>80</v>
      </c>
      <c r="T1645" s="7" t="str">
        <f t="shared" si="205"/>
        <v>C - Entwicklungspotenzial</v>
      </c>
      <c r="U1645" s="4">
        <f>ROUND(((E1645-Hilfswerte!$B$20)/Hilfswerte!$B$21)+((F1645-Hilfswerte!$B$22)/Hilfswerte!$B$23)+((G1645-Hilfswerte!$B$24)/Hilfswerte!$B$25)+0.1*INDEX(Hilfswerte!$B$4:$B$15,MATCH(C1645,Hilfswerte!$A$4:$A$15,0)),2)</f>
        <v>-1.3</v>
      </c>
      <c r="V1645" s="4">
        <f>ROUND(SQRT((((E1645-Hilfswerte!$B$20)/Hilfswerte!$B$21)-Hilfswerte!$B$28)^2+(((F1645-Hilfswerte!$B$22)/Hilfswerte!$B$23)-Hilfswerte!$B$29)^2+(((G1645-Hilfswerte!$B$24)/Hilfswerte!$B$25)-Hilfswerte!$B$30)^2),3)</f>
        <v>1.2529999999999999</v>
      </c>
      <c r="W1645" s="4">
        <f>ROUND(E1645*Hilfswerte!$B$31,0)</f>
        <v>11922</v>
      </c>
      <c r="X1645" s="4">
        <f t="shared" si="206"/>
        <v>772</v>
      </c>
      <c r="Y1645" s="4" t="str">
        <f>IF(T1645="A - Top-Kunde","bereits Top-Kunde",IF(AND(V1645&lt;=Hilfswerte!$B$34,H1645&lt;0.5*W1645),"Hoch",IF(AND(V1645&lt;=Hilfswerte!$B$35,H1645&lt;0.7*W1645),"Mittel","Niedrig")))</f>
        <v>Niedrig</v>
      </c>
      <c r="Z1645" s="4">
        <f t="shared" si="207"/>
        <v>18.8</v>
      </c>
      <c r="AA1645" s="4" t="str">
        <f>IF(J1645&gt;365,"Bereits abgewandert (Segment D)",IF(Z1645&gt;=Hilfswerte!$B$38,"Rot - akut gefaehrdet",IF(Z1645&gt;=Hilfswerte!$B$39,"Gelb - beobachten","Gruen - stabil")))</f>
        <v>Gelb - beobachten</v>
      </c>
    </row>
    <row r="1646" spans="1:27" ht="15" customHeight="1" x14ac:dyDescent="0.25">
      <c r="A1646" s="4" t="s">
        <v>1993</v>
      </c>
      <c r="B1646" s="4" t="s">
        <v>238</v>
      </c>
      <c r="C1646" s="4" t="s">
        <v>84</v>
      </c>
      <c r="D1646" s="4" t="s">
        <v>30</v>
      </c>
      <c r="E1646" s="4">
        <v>71</v>
      </c>
      <c r="F1646" s="5">
        <v>21.5</v>
      </c>
      <c r="G1646" s="5">
        <v>20.8</v>
      </c>
      <c r="H1646" s="6">
        <v>250</v>
      </c>
      <c r="I1646" s="4">
        <v>1</v>
      </c>
      <c r="J1646" s="4">
        <v>140</v>
      </c>
      <c r="K1646" s="4">
        <v>0</v>
      </c>
      <c r="L1646" s="4">
        <v>1</v>
      </c>
      <c r="M1646" s="4">
        <v>5</v>
      </c>
      <c r="N1646" s="5">
        <v>-16.8</v>
      </c>
      <c r="O1646" s="7">
        <f t="shared" si="200"/>
        <v>3</v>
      </c>
      <c r="P1646" s="7">
        <f t="shared" si="201"/>
        <v>1</v>
      </c>
      <c r="Q1646" s="7">
        <f t="shared" si="202"/>
        <v>2</v>
      </c>
      <c r="R1646" s="7">
        <f t="shared" si="203"/>
        <v>6</v>
      </c>
      <c r="S1646" s="8">
        <f t="shared" si="204"/>
        <v>51.3</v>
      </c>
      <c r="T1646" s="7" t="str">
        <f t="shared" si="205"/>
        <v>C - Entwicklungspotenzial</v>
      </c>
      <c r="U1646" s="4">
        <f>ROUND(((E1646-Hilfswerte!$B$20)/Hilfswerte!$B$21)+((F1646-Hilfswerte!$B$22)/Hilfswerte!$B$23)+((G1646-Hilfswerte!$B$24)/Hilfswerte!$B$25)+0.1*INDEX(Hilfswerte!$B$4:$B$15,MATCH(C1646,Hilfswerte!$A$4:$A$15,0)),2)</f>
        <v>1.36</v>
      </c>
      <c r="V1646" s="4">
        <f>ROUND(SQRT((((E1646-Hilfswerte!$B$20)/Hilfswerte!$B$21)-Hilfswerte!$B$28)^2+(((F1646-Hilfswerte!$B$22)/Hilfswerte!$B$23)-Hilfswerte!$B$29)^2+(((G1646-Hilfswerte!$B$24)/Hilfswerte!$B$25)-Hilfswerte!$B$30)^2),3)</f>
        <v>1.6040000000000001</v>
      </c>
      <c r="W1646" s="4">
        <f>ROUND(E1646*Hilfswerte!$B$31,0)</f>
        <v>14594</v>
      </c>
      <c r="X1646" s="4">
        <f t="shared" si="206"/>
        <v>14344</v>
      </c>
      <c r="Y1646" s="4" t="str">
        <f>IF(T1646="A - Top-Kunde","bereits Top-Kunde",IF(AND(V1646&lt;=Hilfswerte!$B$34,H1646&lt;0.5*W1646),"Hoch",IF(AND(V1646&lt;=Hilfswerte!$B$35,H1646&lt;0.7*W1646),"Mittel","Niedrig")))</f>
        <v>Niedrig</v>
      </c>
      <c r="Z1646" s="4">
        <f t="shared" si="207"/>
        <v>13.9</v>
      </c>
      <c r="AA1646" s="4" t="str">
        <f>IF(J1646&gt;365,"Bereits abgewandert (Segment D)",IF(Z1646&gt;=Hilfswerte!$B$38,"Rot - akut gefaehrdet",IF(Z1646&gt;=Hilfswerte!$B$39,"Gelb - beobachten","Gruen - stabil")))</f>
        <v>Gelb - beobachten</v>
      </c>
    </row>
    <row r="1647" spans="1:27" ht="15" customHeight="1" x14ac:dyDescent="0.25">
      <c r="A1647" s="4" t="s">
        <v>1994</v>
      </c>
      <c r="B1647" s="4" t="s">
        <v>108</v>
      </c>
      <c r="C1647" s="4" t="s">
        <v>84</v>
      </c>
      <c r="D1647" s="4" t="s">
        <v>48</v>
      </c>
      <c r="E1647" s="4">
        <v>42</v>
      </c>
      <c r="F1647" s="5">
        <v>10.8</v>
      </c>
      <c r="G1647" s="5">
        <v>0.6</v>
      </c>
      <c r="H1647" s="6">
        <v>1500</v>
      </c>
      <c r="I1647" s="4">
        <v>2</v>
      </c>
      <c r="J1647" s="4">
        <v>135</v>
      </c>
      <c r="K1647" s="4">
        <v>0</v>
      </c>
      <c r="L1647" s="4">
        <v>9</v>
      </c>
      <c r="M1647" s="4">
        <v>2</v>
      </c>
      <c r="N1647" s="5">
        <v>-7.1</v>
      </c>
      <c r="O1647" s="7">
        <f t="shared" si="200"/>
        <v>3</v>
      </c>
      <c r="P1647" s="7">
        <f t="shared" si="201"/>
        <v>2</v>
      </c>
      <c r="Q1647" s="7">
        <f t="shared" si="202"/>
        <v>3</v>
      </c>
      <c r="R1647" s="7">
        <f t="shared" si="203"/>
        <v>8</v>
      </c>
      <c r="S1647" s="8">
        <f t="shared" si="204"/>
        <v>73.8</v>
      </c>
      <c r="T1647" s="7" t="str">
        <f t="shared" si="205"/>
        <v>C - Entwicklungspotenzial</v>
      </c>
      <c r="U1647" s="4">
        <f>ROUND(((E1647-Hilfswerte!$B$20)/Hilfswerte!$B$21)+((F1647-Hilfswerte!$B$22)/Hilfswerte!$B$23)+((G1647-Hilfswerte!$B$24)/Hilfswerte!$B$25)+0.1*INDEX(Hilfswerte!$B$4:$B$15,MATCH(C1647,Hilfswerte!$A$4:$A$15,0)),2)</f>
        <v>-2.17</v>
      </c>
      <c r="V1647" s="4">
        <f>ROUND(SQRT((((E1647-Hilfswerte!$B$20)/Hilfswerte!$B$21)-Hilfswerte!$B$28)^2+(((F1647-Hilfswerte!$B$22)/Hilfswerte!$B$23)-Hilfswerte!$B$29)^2+(((G1647-Hilfswerte!$B$24)/Hilfswerte!$B$25)-Hilfswerte!$B$30)^2),3)</f>
        <v>1.833</v>
      </c>
      <c r="W1647" s="4">
        <f>ROUND(E1647*Hilfswerte!$B$31,0)</f>
        <v>8633</v>
      </c>
      <c r="X1647" s="4">
        <f t="shared" si="206"/>
        <v>7133</v>
      </c>
      <c r="Y1647" s="4" t="str">
        <f>IF(T1647="A - Top-Kunde","bereits Top-Kunde",IF(AND(V1647&lt;=Hilfswerte!$B$34,H1647&lt;0.5*W1647),"Hoch",IF(AND(V1647&lt;=Hilfswerte!$B$35,H1647&lt;0.7*W1647),"Mittel","Niedrig")))</f>
        <v>Niedrig</v>
      </c>
      <c r="Z1647" s="4">
        <f t="shared" si="207"/>
        <v>11.4</v>
      </c>
      <c r="AA1647" s="4" t="str">
        <f>IF(J1647&gt;365,"Bereits abgewandert (Segment D)",IF(Z1647&gt;=Hilfswerte!$B$38,"Rot - akut gefaehrdet",IF(Z1647&gt;=Hilfswerte!$B$39,"Gelb - beobachten","Gruen - stabil")))</f>
        <v>Gruen - stabil</v>
      </c>
    </row>
    <row r="1648" spans="1:27" ht="15" customHeight="1" x14ac:dyDescent="0.25">
      <c r="A1648" s="4" t="s">
        <v>1995</v>
      </c>
      <c r="B1648" s="4" t="s">
        <v>67</v>
      </c>
      <c r="C1648" s="4" t="s">
        <v>29</v>
      </c>
      <c r="D1648" s="4" t="s">
        <v>93</v>
      </c>
      <c r="E1648" s="4">
        <v>68</v>
      </c>
      <c r="F1648" s="5">
        <v>22.8</v>
      </c>
      <c r="G1648" s="5">
        <v>7.1</v>
      </c>
      <c r="H1648" s="6">
        <v>1340</v>
      </c>
      <c r="I1648" s="4">
        <v>1</v>
      </c>
      <c r="J1648" s="4">
        <v>159</v>
      </c>
      <c r="K1648" s="4">
        <v>0</v>
      </c>
      <c r="L1648" s="4">
        <v>8</v>
      </c>
      <c r="M1648" s="4">
        <v>5</v>
      </c>
      <c r="N1648" s="5">
        <v>31.4</v>
      </c>
      <c r="O1648" s="7">
        <f t="shared" si="200"/>
        <v>3</v>
      </c>
      <c r="P1648" s="7">
        <f t="shared" si="201"/>
        <v>1</v>
      </c>
      <c r="Q1648" s="7">
        <f t="shared" si="202"/>
        <v>3</v>
      </c>
      <c r="R1648" s="7">
        <f t="shared" si="203"/>
        <v>7</v>
      </c>
      <c r="S1648" s="8">
        <f t="shared" si="204"/>
        <v>83.3</v>
      </c>
      <c r="T1648" s="7" t="str">
        <f t="shared" si="205"/>
        <v>C - Entwicklungspotenzial</v>
      </c>
      <c r="U1648" s="4">
        <f>ROUND(((E1648-Hilfswerte!$B$20)/Hilfswerte!$B$21)+((F1648-Hilfswerte!$B$22)/Hilfswerte!$B$23)+((G1648-Hilfswerte!$B$24)/Hilfswerte!$B$25)+0.1*INDEX(Hilfswerte!$B$4:$B$15,MATCH(C1648,Hilfswerte!$A$4:$A$15,0)),2)</f>
        <v>-0.54</v>
      </c>
      <c r="V1648" s="4">
        <f>ROUND(SQRT((((E1648-Hilfswerte!$B$20)/Hilfswerte!$B$21)-Hilfswerte!$B$28)^2+(((F1648-Hilfswerte!$B$22)/Hilfswerte!$B$23)-Hilfswerte!$B$29)^2+(((G1648-Hilfswerte!$B$24)/Hilfswerte!$B$25)-Hilfswerte!$B$30)^2),3)</f>
        <v>0.82299999999999995</v>
      </c>
      <c r="W1648" s="4">
        <f>ROUND(E1648*Hilfswerte!$B$31,0)</f>
        <v>13977</v>
      </c>
      <c r="X1648" s="4">
        <f t="shared" si="206"/>
        <v>12637</v>
      </c>
      <c r="Y1648" s="4" t="str">
        <f>IF(T1648="A - Top-Kunde","bereits Top-Kunde",IF(AND(V1648&lt;=Hilfswerte!$B$34,H1648&lt;0.5*W1648),"Hoch",IF(AND(V1648&lt;=Hilfswerte!$B$35,H1648&lt;0.7*W1648),"Mittel","Niedrig")))</f>
        <v>Hoch</v>
      </c>
      <c r="Z1648" s="4">
        <f t="shared" si="207"/>
        <v>9.6</v>
      </c>
      <c r="AA1648" s="4" t="str">
        <f>IF(J1648&gt;365,"Bereits abgewandert (Segment D)",IF(Z1648&gt;=Hilfswerte!$B$38,"Rot - akut gefaehrdet",IF(Z1648&gt;=Hilfswerte!$B$39,"Gelb - beobachten","Gruen - stabil")))</f>
        <v>Gruen - stabil</v>
      </c>
    </row>
    <row r="1649" spans="1:27" ht="15" customHeight="1" x14ac:dyDescent="0.25">
      <c r="A1649" s="4" t="s">
        <v>1996</v>
      </c>
      <c r="B1649" s="4" t="s">
        <v>271</v>
      </c>
      <c r="C1649" s="4" t="s">
        <v>89</v>
      </c>
      <c r="D1649" s="4" t="s">
        <v>30</v>
      </c>
      <c r="E1649" s="4">
        <v>277</v>
      </c>
      <c r="F1649" s="5">
        <v>98</v>
      </c>
      <c r="G1649" s="5">
        <v>15.3</v>
      </c>
      <c r="H1649" s="6">
        <v>11390</v>
      </c>
      <c r="I1649" s="4">
        <v>2</v>
      </c>
      <c r="J1649" s="4">
        <v>109</v>
      </c>
      <c r="K1649" s="4">
        <v>0</v>
      </c>
      <c r="L1649" s="4">
        <v>-4</v>
      </c>
      <c r="M1649" s="4">
        <v>3</v>
      </c>
      <c r="N1649" s="5">
        <v>-43.9</v>
      </c>
      <c r="O1649" s="7">
        <f t="shared" si="200"/>
        <v>3</v>
      </c>
      <c r="P1649" s="7">
        <f t="shared" si="201"/>
        <v>2</v>
      </c>
      <c r="Q1649" s="7">
        <f t="shared" si="202"/>
        <v>5</v>
      </c>
      <c r="R1649" s="7">
        <f t="shared" si="203"/>
        <v>10</v>
      </c>
      <c r="S1649" s="8">
        <f t="shared" si="204"/>
        <v>78.099999999999994</v>
      </c>
      <c r="T1649" s="7" t="str">
        <f t="shared" si="205"/>
        <v>C - Entwicklungspotenzial</v>
      </c>
      <c r="U1649" s="4">
        <f>ROUND(((E1649-Hilfswerte!$B$20)/Hilfswerte!$B$21)+((F1649-Hilfswerte!$B$22)/Hilfswerte!$B$23)+((G1649-Hilfswerte!$B$24)/Hilfswerte!$B$25)+0.1*INDEX(Hilfswerte!$B$4:$B$15,MATCH(C1649,Hilfswerte!$A$4:$A$15,0)),2)</f>
        <v>3.04</v>
      </c>
      <c r="V1649" s="4">
        <f>ROUND(SQRT((((E1649-Hilfswerte!$B$20)/Hilfswerte!$B$21)-Hilfswerte!$B$28)^2+(((F1649-Hilfswerte!$B$22)/Hilfswerte!$B$23)-Hilfswerte!$B$29)^2+(((G1649-Hilfswerte!$B$24)/Hilfswerte!$B$25)-Hilfswerte!$B$30)^2),3)</f>
        <v>1.3520000000000001</v>
      </c>
      <c r="W1649" s="4">
        <f>ROUND(E1649*Hilfswerte!$B$31,0)</f>
        <v>56936</v>
      </c>
      <c r="X1649" s="4">
        <f t="shared" si="206"/>
        <v>45546</v>
      </c>
      <c r="Y1649" s="4" t="str">
        <f>IF(T1649="A - Top-Kunde","bereits Top-Kunde",IF(AND(V1649&lt;=Hilfswerte!$B$34,H1649&lt;0.5*W1649),"Hoch",IF(AND(V1649&lt;=Hilfswerte!$B$35,H1649&lt;0.7*W1649),"Mittel","Niedrig")))</f>
        <v>Niedrig</v>
      </c>
      <c r="Z1649" s="4">
        <f t="shared" si="207"/>
        <v>23</v>
      </c>
      <c r="AA1649" s="4" t="str">
        <f>IF(J1649&gt;365,"Bereits abgewandert (Segment D)",IF(Z1649&gt;=Hilfswerte!$B$38,"Rot - akut gefaehrdet",IF(Z1649&gt;=Hilfswerte!$B$39,"Gelb - beobachten","Gruen - stabil")))</f>
        <v>Rot - akut gefaehrdet</v>
      </c>
    </row>
    <row r="1650" spans="1:27" ht="15" customHeight="1" x14ac:dyDescent="0.25">
      <c r="A1650" s="4" t="s">
        <v>1997</v>
      </c>
      <c r="B1650" s="4" t="s">
        <v>130</v>
      </c>
      <c r="C1650" s="4" t="s">
        <v>51</v>
      </c>
      <c r="D1650" s="4" t="s">
        <v>30</v>
      </c>
      <c r="E1650" s="4">
        <v>17</v>
      </c>
      <c r="F1650" s="5">
        <v>2.8</v>
      </c>
      <c r="G1650" s="5">
        <v>22</v>
      </c>
      <c r="H1650" s="6">
        <v>450</v>
      </c>
      <c r="I1650" s="4">
        <v>1</v>
      </c>
      <c r="J1650" s="4">
        <v>315</v>
      </c>
      <c r="K1650" s="4">
        <v>0</v>
      </c>
      <c r="L1650" s="4">
        <v>37</v>
      </c>
      <c r="M1650" s="4">
        <v>5</v>
      </c>
      <c r="N1650" s="5">
        <v>-8.9</v>
      </c>
      <c r="O1650" s="7">
        <f t="shared" si="200"/>
        <v>2</v>
      </c>
      <c r="P1650" s="7">
        <f t="shared" si="201"/>
        <v>1</v>
      </c>
      <c r="Q1650" s="7">
        <f t="shared" si="202"/>
        <v>2</v>
      </c>
      <c r="R1650" s="7">
        <f t="shared" si="203"/>
        <v>5</v>
      </c>
      <c r="S1650" s="8">
        <f t="shared" si="204"/>
        <v>34.5</v>
      </c>
      <c r="T1650" s="7" t="str">
        <f t="shared" si="205"/>
        <v>C - Entwicklungspotenzial</v>
      </c>
      <c r="U1650" s="4">
        <f>ROUND(((E1650-Hilfswerte!$B$20)/Hilfswerte!$B$21)+((F1650-Hilfswerte!$B$22)/Hilfswerte!$B$23)+((G1650-Hilfswerte!$B$24)/Hilfswerte!$B$25)+0.1*INDEX(Hilfswerte!$B$4:$B$15,MATCH(C1650,Hilfswerte!$A$4:$A$15,0)),2)</f>
        <v>1.32</v>
      </c>
      <c r="V1650" s="4">
        <f>ROUND(SQRT((((E1650-Hilfswerte!$B$20)/Hilfswerte!$B$21)-Hilfswerte!$B$28)^2+(((F1650-Hilfswerte!$B$22)/Hilfswerte!$B$23)-Hilfswerte!$B$29)^2+(((G1650-Hilfswerte!$B$24)/Hilfswerte!$B$25)-Hilfswerte!$B$30)^2),3)</f>
        <v>1.9350000000000001</v>
      </c>
      <c r="W1650" s="4">
        <f>ROUND(E1650*Hilfswerte!$B$31,0)</f>
        <v>3494</v>
      </c>
      <c r="X1650" s="4">
        <f t="shared" si="206"/>
        <v>3044</v>
      </c>
      <c r="Y1650" s="4" t="str">
        <f>IF(T1650="A - Top-Kunde","bereits Top-Kunde",IF(AND(V1650&lt;=Hilfswerte!$B$34,H1650&lt;0.5*W1650),"Hoch",IF(AND(V1650&lt;=Hilfswerte!$B$35,H1650&lt;0.7*W1650),"Mittel","Niedrig")))</f>
        <v>Niedrig</v>
      </c>
      <c r="Z1650" s="4">
        <f t="shared" si="207"/>
        <v>26.7</v>
      </c>
      <c r="AA1650" s="4" t="str">
        <f>IF(J1650&gt;365,"Bereits abgewandert (Segment D)",IF(Z1650&gt;=Hilfswerte!$B$38,"Rot - akut gefaehrdet",IF(Z1650&gt;=Hilfswerte!$B$39,"Gelb - beobachten","Gruen - stabil")))</f>
        <v>Rot - akut gefaehrdet</v>
      </c>
    </row>
    <row r="1651" spans="1:27" ht="15" customHeight="1" x14ac:dyDescent="0.25">
      <c r="A1651" s="4" t="s">
        <v>1998</v>
      </c>
      <c r="B1651" s="4" t="s">
        <v>353</v>
      </c>
      <c r="C1651" s="4" t="s">
        <v>59</v>
      </c>
      <c r="D1651" s="4" t="s">
        <v>77</v>
      </c>
      <c r="E1651" s="4">
        <v>137</v>
      </c>
      <c r="F1651" s="5">
        <v>28.7</v>
      </c>
      <c r="G1651" s="5">
        <v>9.9</v>
      </c>
      <c r="H1651" s="6">
        <v>0</v>
      </c>
      <c r="I1651" s="4">
        <v>0</v>
      </c>
      <c r="J1651" s="4">
        <v>819</v>
      </c>
      <c r="K1651" s="4">
        <v>0</v>
      </c>
      <c r="L1651" s="4">
        <v>28</v>
      </c>
      <c r="M1651" s="4">
        <v>0</v>
      </c>
      <c r="N1651" s="5">
        <v>-87.6</v>
      </c>
      <c r="O1651" s="7">
        <f t="shared" si="200"/>
        <v>1</v>
      </c>
      <c r="P1651" s="7">
        <f t="shared" si="201"/>
        <v>1</v>
      </c>
      <c r="Q1651" s="7">
        <f t="shared" si="202"/>
        <v>1</v>
      </c>
      <c r="R1651" s="7">
        <f t="shared" si="203"/>
        <v>3</v>
      </c>
      <c r="S1651" s="8">
        <f t="shared" si="204"/>
        <v>-22.2</v>
      </c>
      <c r="T1651" s="7" t="str">
        <f t="shared" si="205"/>
        <v>D - Abwanderungsrisiko</v>
      </c>
      <c r="U1651" s="4">
        <f>ROUND(((E1651-Hilfswerte!$B$20)/Hilfswerte!$B$21)+((F1651-Hilfswerte!$B$22)/Hilfswerte!$B$23)+((G1651-Hilfswerte!$B$24)/Hilfswerte!$B$25)+0.1*INDEX(Hilfswerte!$B$4:$B$15,MATCH(C1651,Hilfswerte!$A$4:$A$15,0)),2)</f>
        <v>-0.04</v>
      </c>
      <c r="V1651" s="4">
        <f>ROUND(SQRT((((E1651-Hilfswerte!$B$20)/Hilfswerte!$B$21)-Hilfswerte!$B$28)^2+(((F1651-Hilfswerte!$B$22)/Hilfswerte!$B$23)-Hilfswerte!$B$29)^2+(((G1651-Hilfswerte!$B$24)/Hilfswerte!$B$25)-Hilfswerte!$B$30)^2),3)</f>
        <v>0.29399999999999998</v>
      </c>
      <c r="W1651" s="4">
        <f>ROUND(E1651*Hilfswerte!$B$31,0)</f>
        <v>28160</v>
      </c>
      <c r="X1651" s="4">
        <f t="shared" si="206"/>
        <v>28160</v>
      </c>
      <c r="Y1651" s="4" t="str">
        <f>IF(T1651="A - Top-Kunde","bereits Top-Kunde",IF(AND(V1651&lt;=Hilfswerte!$B$34,H1651&lt;0.5*W1651),"Hoch",IF(AND(V1651&lt;=Hilfswerte!$B$35,H1651&lt;0.7*W1651),"Mittel","Niedrig")))</f>
        <v>Hoch</v>
      </c>
      <c r="Z1651" s="4">
        <f t="shared" si="207"/>
        <v>81.599999999999994</v>
      </c>
      <c r="AA1651" s="4" t="str">
        <f>IF(J1651&gt;365,"Bereits abgewandert (Segment D)",IF(Z1651&gt;=Hilfswerte!$B$38,"Rot - akut gefaehrdet",IF(Z1651&gt;=Hilfswerte!$B$39,"Gelb - beobachten","Gruen - stabil")))</f>
        <v>Bereits abgewandert (Segment D)</v>
      </c>
    </row>
    <row r="1652" spans="1:27" ht="15" customHeight="1" x14ac:dyDescent="0.25">
      <c r="A1652" s="4" t="s">
        <v>1999</v>
      </c>
      <c r="B1652" s="4" t="s">
        <v>589</v>
      </c>
      <c r="C1652" s="4" t="s">
        <v>38</v>
      </c>
      <c r="D1652" s="4" t="s">
        <v>30</v>
      </c>
      <c r="E1652" s="4">
        <v>32</v>
      </c>
      <c r="F1652" s="5">
        <v>5</v>
      </c>
      <c r="G1652" s="5">
        <v>20.5</v>
      </c>
      <c r="H1652" s="6">
        <v>920</v>
      </c>
      <c r="I1652" s="4">
        <v>2</v>
      </c>
      <c r="J1652" s="4">
        <v>33</v>
      </c>
      <c r="K1652" s="4">
        <v>0</v>
      </c>
      <c r="L1652" s="4">
        <v>-5</v>
      </c>
      <c r="M1652" s="4">
        <v>4</v>
      </c>
      <c r="N1652" s="5">
        <v>19.2</v>
      </c>
      <c r="O1652" s="7">
        <f t="shared" si="200"/>
        <v>4</v>
      </c>
      <c r="P1652" s="7">
        <f t="shared" si="201"/>
        <v>2</v>
      </c>
      <c r="Q1652" s="7">
        <f t="shared" si="202"/>
        <v>2</v>
      </c>
      <c r="R1652" s="7">
        <f t="shared" si="203"/>
        <v>8</v>
      </c>
      <c r="S1652" s="8">
        <f t="shared" si="204"/>
        <v>89.6</v>
      </c>
      <c r="T1652" s="7" t="str">
        <f t="shared" si="205"/>
        <v>C - Entwicklungspotenzial</v>
      </c>
      <c r="U1652" s="4">
        <f>ROUND(((E1652-Hilfswerte!$B$20)/Hilfswerte!$B$21)+((F1652-Hilfswerte!$B$22)/Hilfswerte!$B$23)+((G1652-Hilfswerte!$B$24)/Hilfswerte!$B$25)+0.1*INDEX(Hilfswerte!$B$4:$B$15,MATCH(C1652,Hilfswerte!$A$4:$A$15,0)),2)</f>
        <v>1.18</v>
      </c>
      <c r="V1652" s="4">
        <f>ROUND(SQRT((((E1652-Hilfswerte!$B$20)/Hilfswerte!$B$21)-Hilfswerte!$B$28)^2+(((F1652-Hilfswerte!$B$22)/Hilfswerte!$B$23)-Hilfswerte!$B$29)^2+(((G1652-Hilfswerte!$B$24)/Hilfswerte!$B$25)-Hilfswerte!$B$30)^2),3)</f>
        <v>1.69</v>
      </c>
      <c r="W1652" s="4">
        <f>ROUND(E1652*Hilfswerte!$B$31,0)</f>
        <v>6577</v>
      </c>
      <c r="X1652" s="4">
        <f t="shared" si="206"/>
        <v>5657</v>
      </c>
      <c r="Y1652" s="4" t="str">
        <f>IF(T1652="A - Top-Kunde","bereits Top-Kunde",IF(AND(V1652&lt;=Hilfswerte!$B$34,H1652&lt;0.5*W1652),"Hoch",IF(AND(V1652&lt;=Hilfswerte!$B$35,H1652&lt;0.7*W1652),"Mittel","Niedrig")))</f>
        <v>Niedrig</v>
      </c>
      <c r="Z1652" s="4">
        <f t="shared" si="207"/>
        <v>1.7</v>
      </c>
      <c r="AA1652" s="4" t="str">
        <f>IF(J1652&gt;365,"Bereits abgewandert (Segment D)",IF(Z1652&gt;=Hilfswerte!$B$38,"Rot - akut gefaehrdet",IF(Z1652&gt;=Hilfswerte!$B$39,"Gelb - beobachten","Gruen - stabil")))</f>
        <v>Gruen - stabil</v>
      </c>
    </row>
    <row r="1653" spans="1:27" ht="15" customHeight="1" x14ac:dyDescent="0.25">
      <c r="A1653" s="4" t="s">
        <v>2000</v>
      </c>
      <c r="B1653" s="4" t="s">
        <v>97</v>
      </c>
      <c r="C1653" s="4" t="s">
        <v>47</v>
      </c>
      <c r="D1653" s="4" t="s">
        <v>30</v>
      </c>
      <c r="E1653" s="4">
        <v>22</v>
      </c>
      <c r="F1653" s="5">
        <v>4.4000000000000004</v>
      </c>
      <c r="G1653" s="5">
        <v>15.4</v>
      </c>
      <c r="H1653" s="6">
        <v>1280</v>
      </c>
      <c r="I1653" s="4">
        <v>5</v>
      </c>
      <c r="J1653" s="4">
        <v>18</v>
      </c>
      <c r="K1653" s="4">
        <v>0</v>
      </c>
      <c r="L1653" s="4">
        <v>30</v>
      </c>
      <c r="M1653" s="4">
        <v>2</v>
      </c>
      <c r="N1653" s="5">
        <v>41.3</v>
      </c>
      <c r="O1653" s="7">
        <f t="shared" si="200"/>
        <v>5</v>
      </c>
      <c r="P1653" s="7">
        <f t="shared" si="201"/>
        <v>5</v>
      </c>
      <c r="Q1653" s="7">
        <f t="shared" si="202"/>
        <v>3</v>
      </c>
      <c r="R1653" s="7">
        <f t="shared" si="203"/>
        <v>13</v>
      </c>
      <c r="S1653" s="8">
        <f t="shared" si="204"/>
        <v>141.69999999999999</v>
      </c>
      <c r="T1653" s="7" t="str">
        <f t="shared" si="205"/>
        <v>A - Top-Kunde</v>
      </c>
      <c r="U1653" s="4">
        <f>ROUND(((E1653-Hilfswerte!$B$20)/Hilfswerte!$B$21)+((F1653-Hilfswerte!$B$22)/Hilfswerte!$B$23)+((G1653-Hilfswerte!$B$24)/Hilfswerte!$B$25)+0.1*INDEX(Hilfswerte!$B$4:$B$15,MATCH(C1653,Hilfswerte!$A$4:$A$15,0)),2)</f>
        <v>0.06</v>
      </c>
      <c r="V1653" s="4">
        <f>ROUND(SQRT((((E1653-Hilfswerte!$B$20)/Hilfswerte!$B$21)-Hilfswerte!$B$28)^2+(((F1653-Hilfswerte!$B$22)/Hilfswerte!$B$23)-Hilfswerte!$B$29)^2+(((G1653-Hilfswerte!$B$24)/Hilfswerte!$B$25)-Hilfswerte!$B$30)^2),3)</f>
        <v>1.0900000000000001</v>
      </c>
      <c r="W1653" s="4">
        <f>ROUND(E1653*Hilfswerte!$B$31,0)</f>
        <v>4522</v>
      </c>
      <c r="X1653" s="4">
        <f t="shared" si="206"/>
        <v>3242</v>
      </c>
      <c r="Y1653" s="4" t="str">
        <f>IF(T1653="A - Top-Kunde","bereits Top-Kunde",IF(AND(V1653&lt;=Hilfswerte!$B$34,H1653&lt;0.5*W1653),"Hoch",IF(AND(V1653&lt;=Hilfswerte!$B$35,H1653&lt;0.7*W1653),"Mittel","Niedrig")))</f>
        <v>bereits Top-Kunde</v>
      </c>
      <c r="Z1653" s="4">
        <f t="shared" si="207"/>
        <v>6.9</v>
      </c>
      <c r="AA1653" s="4" t="str">
        <f>IF(J1653&gt;365,"Bereits abgewandert (Segment D)",IF(Z1653&gt;=Hilfswerte!$B$38,"Rot - akut gefaehrdet",IF(Z1653&gt;=Hilfswerte!$B$39,"Gelb - beobachten","Gruen - stabil")))</f>
        <v>Gruen - stabil</v>
      </c>
    </row>
    <row r="1654" spans="1:27" ht="15" customHeight="1" x14ac:dyDescent="0.25">
      <c r="A1654" s="4" t="s">
        <v>2001</v>
      </c>
      <c r="B1654" s="4" t="s">
        <v>973</v>
      </c>
      <c r="C1654" s="4" t="s">
        <v>55</v>
      </c>
      <c r="D1654" s="4" t="s">
        <v>30</v>
      </c>
      <c r="E1654" s="4">
        <v>54</v>
      </c>
      <c r="F1654" s="5">
        <v>15.1</v>
      </c>
      <c r="G1654" s="5">
        <v>13.5</v>
      </c>
      <c r="H1654" s="6">
        <v>2410</v>
      </c>
      <c r="I1654" s="4">
        <v>2</v>
      </c>
      <c r="J1654" s="4">
        <v>119</v>
      </c>
      <c r="K1654" s="4">
        <v>0</v>
      </c>
      <c r="L1654" s="4">
        <v>29</v>
      </c>
      <c r="M1654" s="4">
        <v>3</v>
      </c>
      <c r="N1654" s="5">
        <v>-12.8</v>
      </c>
      <c r="O1654" s="7">
        <f t="shared" si="200"/>
        <v>3</v>
      </c>
      <c r="P1654" s="7">
        <f t="shared" si="201"/>
        <v>2</v>
      </c>
      <c r="Q1654" s="7">
        <f t="shared" si="202"/>
        <v>3</v>
      </c>
      <c r="R1654" s="7">
        <f t="shared" si="203"/>
        <v>8</v>
      </c>
      <c r="S1654" s="8">
        <f t="shared" si="204"/>
        <v>64.900000000000006</v>
      </c>
      <c r="T1654" s="7" t="str">
        <f t="shared" si="205"/>
        <v>C - Entwicklungspotenzial</v>
      </c>
      <c r="U1654" s="4">
        <f>ROUND(((E1654-Hilfswerte!$B$20)/Hilfswerte!$B$21)+((F1654-Hilfswerte!$B$22)/Hilfswerte!$B$23)+((G1654-Hilfswerte!$B$24)/Hilfswerte!$B$25)+0.1*INDEX(Hilfswerte!$B$4:$B$15,MATCH(C1654,Hilfswerte!$A$4:$A$15,0)),2)</f>
        <v>0.3</v>
      </c>
      <c r="V1654" s="4">
        <f>ROUND(SQRT((((E1654-Hilfswerte!$B$20)/Hilfswerte!$B$21)-Hilfswerte!$B$28)^2+(((F1654-Hilfswerte!$B$22)/Hilfswerte!$B$23)-Hilfswerte!$B$29)^2+(((G1654-Hilfswerte!$B$24)/Hilfswerte!$B$25)-Hilfswerte!$B$30)^2),3)</f>
        <v>0.73</v>
      </c>
      <c r="W1654" s="4">
        <f>ROUND(E1654*Hilfswerte!$B$31,0)</f>
        <v>11099</v>
      </c>
      <c r="X1654" s="4">
        <f t="shared" si="206"/>
        <v>8689</v>
      </c>
      <c r="Y1654" s="4" t="str">
        <f>IF(T1654="A - Top-Kunde","bereits Top-Kunde",IF(AND(V1654&lt;=Hilfswerte!$B$34,H1654&lt;0.5*W1654),"Hoch",IF(AND(V1654&lt;=Hilfswerte!$B$35,H1654&lt;0.7*W1654),"Mittel","Niedrig")))</f>
        <v>Hoch</v>
      </c>
      <c r="Z1654" s="4">
        <f t="shared" si="207"/>
        <v>16.899999999999999</v>
      </c>
      <c r="AA1654" s="4" t="str">
        <f>IF(J1654&gt;365,"Bereits abgewandert (Segment D)",IF(Z1654&gt;=Hilfswerte!$B$38,"Rot - akut gefaehrdet",IF(Z1654&gt;=Hilfswerte!$B$39,"Gelb - beobachten","Gruen - stabil")))</f>
        <v>Gelb - beobachten</v>
      </c>
    </row>
    <row r="1655" spans="1:27" ht="15" customHeight="1" x14ac:dyDescent="0.25">
      <c r="A1655" s="4" t="s">
        <v>2002</v>
      </c>
      <c r="B1655" s="4" t="s">
        <v>103</v>
      </c>
      <c r="C1655" s="4" t="s">
        <v>89</v>
      </c>
      <c r="D1655" s="4" t="s">
        <v>30</v>
      </c>
      <c r="E1655" s="4">
        <v>132</v>
      </c>
      <c r="F1655" s="5">
        <v>29.2</v>
      </c>
      <c r="G1655" s="5">
        <v>15.8</v>
      </c>
      <c r="H1655" s="6">
        <v>5020</v>
      </c>
      <c r="I1655" s="4">
        <v>3</v>
      </c>
      <c r="J1655" s="4">
        <v>5</v>
      </c>
      <c r="K1655" s="4">
        <v>0</v>
      </c>
      <c r="L1655" s="4">
        <v>-3</v>
      </c>
      <c r="M1655" s="4">
        <v>2</v>
      </c>
      <c r="N1655" s="5">
        <v>-3.2</v>
      </c>
      <c r="O1655" s="7">
        <f t="shared" si="200"/>
        <v>5</v>
      </c>
      <c r="P1655" s="7">
        <f t="shared" si="201"/>
        <v>3</v>
      </c>
      <c r="Q1655" s="7">
        <f t="shared" si="202"/>
        <v>4</v>
      </c>
      <c r="R1655" s="7">
        <f t="shared" si="203"/>
        <v>12</v>
      </c>
      <c r="S1655" s="8">
        <f t="shared" si="204"/>
        <v>118.4</v>
      </c>
      <c r="T1655" s="7" t="str">
        <f t="shared" si="205"/>
        <v>B - Kernkunde</v>
      </c>
      <c r="U1655" s="4">
        <f>ROUND(((E1655-Hilfswerte!$B$20)/Hilfswerte!$B$21)+((F1655-Hilfswerte!$B$22)/Hilfswerte!$B$23)+((G1655-Hilfswerte!$B$24)/Hilfswerte!$B$25)+0.1*INDEX(Hilfswerte!$B$4:$B$15,MATCH(C1655,Hilfswerte!$A$4:$A$15,0)),2)</f>
        <v>1.25</v>
      </c>
      <c r="V1655" s="4">
        <f>ROUND(SQRT((((E1655-Hilfswerte!$B$20)/Hilfswerte!$B$21)-Hilfswerte!$B$28)^2+(((F1655-Hilfswerte!$B$22)/Hilfswerte!$B$23)-Hilfswerte!$B$29)^2+(((G1655-Hilfswerte!$B$24)/Hilfswerte!$B$25)-Hilfswerte!$B$30)^2),3)</f>
        <v>0.76</v>
      </c>
      <c r="W1655" s="4">
        <f>ROUND(E1655*Hilfswerte!$B$31,0)</f>
        <v>27132</v>
      </c>
      <c r="X1655" s="4">
        <f t="shared" si="206"/>
        <v>22112</v>
      </c>
      <c r="Y1655" s="4" t="str">
        <f>IF(T1655="A - Top-Kunde","bereits Top-Kunde",IF(AND(V1655&lt;=Hilfswerte!$B$34,H1655&lt;0.5*W1655),"Hoch",IF(AND(V1655&lt;=Hilfswerte!$B$35,H1655&lt;0.7*W1655),"Mittel","Niedrig")))</f>
        <v>Hoch</v>
      </c>
      <c r="Z1655" s="4">
        <f t="shared" si="207"/>
        <v>1.5</v>
      </c>
      <c r="AA1655" s="4" t="str">
        <f>IF(J1655&gt;365,"Bereits abgewandert (Segment D)",IF(Z1655&gt;=Hilfswerte!$B$38,"Rot - akut gefaehrdet",IF(Z1655&gt;=Hilfswerte!$B$39,"Gelb - beobachten","Gruen - stabil")))</f>
        <v>Gruen - stabil</v>
      </c>
    </row>
    <row r="1656" spans="1:27" ht="15" customHeight="1" x14ac:dyDescent="0.25">
      <c r="A1656" s="4" t="s">
        <v>2003</v>
      </c>
      <c r="B1656" s="4" t="s">
        <v>1304</v>
      </c>
      <c r="C1656" s="4" t="s">
        <v>47</v>
      </c>
      <c r="D1656" s="4" t="s">
        <v>30</v>
      </c>
      <c r="E1656" s="4">
        <v>142</v>
      </c>
      <c r="F1656" s="5">
        <v>38.9</v>
      </c>
      <c r="G1656" s="5">
        <v>15.7</v>
      </c>
      <c r="H1656" s="6">
        <v>1950</v>
      </c>
      <c r="I1656" s="4">
        <v>3</v>
      </c>
      <c r="J1656" s="4">
        <v>15</v>
      </c>
      <c r="K1656" s="4">
        <v>0</v>
      </c>
      <c r="L1656" s="4">
        <v>31</v>
      </c>
      <c r="M1656" s="4">
        <v>5</v>
      </c>
      <c r="N1656" s="5">
        <v>29.2</v>
      </c>
      <c r="O1656" s="7">
        <f t="shared" si="200"/>
        <v>5</v>
      </c>
      <c r="P1656" s="7">
        <f t="shared" si="201"/>
        <v>3</v>
      </c>
      <c r="Q1656" s="7">
        <f t="shared" si="202"/>
        <v>3</v>
      </c>
      <c r="R1656" s="7">
        <f t="shared" si="203"/>
        <v>11</v>
      </c>
      <c r="S1656" s="8">
        <f t="shared" si="204"/>
        <v>115.3</v>
      </c>
      <c r="T1656" s="7" t="str">
        <f t="shared" si="205"/>
        <v>B - Kernkunde</v>
      </c>
      <c r="U1656" s="4">
        <f>ROUND(((E1656-Hilfswerte!$B$20)/Hilfswerte!$B$21)+((F1656-Hilfswerte!$B$22)/Hilfswerte!$B$23)+((G1656-Hilfswerte!$B$24)/Hilfswerte!$B$25)+0.1*INDEX(Hilfswerte!$B$4:$B$15,MATCH(C1656,Hilfswerte!$A$4:$A$15,0)),2)</f>
        <v>1.25</v>
      </c>
      <c r="V1656" s="4">
        <f>ROUND(SQRT((((E1656-Hilfswerte!$B$20)/Hilfswerte!$B$21)-Hilfswerte!$B$28)^2+(((F1656-Hilfswerte!$B$22)/Hilfswerte!$B$23)-Hilfswerte!$B$29)^2+(((G1656-Hilfswerte!$B$24)/Hilfswerte!$B$25)-Hilfswerte!$B$30)^2),3)</f>
        <v>0.72099999999999997</v>
      </c>
      <c r="W1656" s="4">
        <f>ROUND(E1656*Hilfswerte!$B$31,0)</f>
        <v>29188</v>
      </c>
      <c r="X1656" s="4">
        <f t="shared" si="206"/>
        <v>27238</v>
      </c>
      <c r="Y1656" s="4" t="str">
        <f>IF(T1656="A - Top-Kunde","bereits Top-Kunde",IF(AND(V1656&lt;=Hilfswerte!$B$34,H1656&lt;0.5*W1656),"Hoch",IF(AND(V1656&lt;=Hilfswerte!$B$35,H1656&lt;0.7*W1656),"Mittel","Niedrig")))</f>
        <v>Hoch</v>
      </c>
      <c r="Z1656" s="4">
        <f t="shared" si="207"/>
        <v>7</v>
      </c>
      <c r="AA1656" s="4" t="str">
        <f>IF(J1656&gt;365,"Bereits abgewandert (Segment D)",IF(Z1656&gt;=Hilfswerte!$B$38,"Rot - akut gefaehrdet",IF(Z1656&gt;=Hilfswerte!$B$39,"Gelb - beobachten","Gruen - stabil")))</f>
        <v>Gruen - stabil</v>
      </c>
    </row>
    <row r="1657" spans="1:27" ht="15" customHeight="1" x14ac:dyDescent="0.25">
      <c r="A1657" s="4" t="s">
        <v>2004</v>
      </c>
      <c r="B1657" s="4" t="s">
        <v>348</v>
      </c>
      <c r="C1657" s="4" t="s">
        <v>65</v>
      </c>
      <c r="D1657" s="4" t="s">
        <v>30</v>
      </c>
      <c r="E1657" s="4">
        <v>35</v>
      </c>
      <c r="F1657" s="5">
        <v>6.8</v>
      </c>
      <c r="G1657" s="5">
        <v>10.8</v>
      </c>
      <c r="H1657" s="6">
        <v>3240</v>
      </c>
      <c r="I1657" s="4">
        <v>6</v>
      </c>
      <c r="J1657" s="4">
        <v>99</v>
      </c>
      <c r="K1657" s="4">
        <v>0</v>
      </c>
      <c r="L1657" s="4">
        <v>-5</v>
      </c>
      <c r="M1657" s="4">
        <v>3</v>
      </c>
      <c r="N1657" s="5">
        <v>-6.8</v>
      </c>
      <c r="O1657" s="7">
        <f t="shared" si="200"/>
        <v>3</v>
      </c>
      <c r="P1657" s="7">
        <f t="shared" si="201"/>
        <v>5</v>
      </c>
      <c r="Q1657" s="7">
        <f t="shared" si="202"/>
        <v>4</v>
      </c>
      <c r="R1657" s="7">
        <f t="shared" si="203"/>
        <v>12</v>
      </c>
      <c r="S1657" s="8">
        <f t="shared" si="204"/>
        <v>116.6</v>
      </c>
      <c r="T1657" s="7" t="str">
        <f t="shared" si="205"/>
        <v>B - Kernkunde</v>
      </c>
      <c r="U1657" s="4">
        <f>ROUND(((E1657-Hilfswerte!$B$20)/Hilfswerte!$B$21)+((F1657-Hilfswerte!$B$22)/Hilfswerte!$B$23)+((G1657-Hilfswerte!$B$24)/Hilfswerte!$B$25)+0.1*INDEX(Hilfswerte!$B$4:$B$15,MATCH(C1657,Hilfswerte!$A$4:$A$15,0)),2)</f>
        <v>-0.7</v>
      </c>
      <c r="V1657" s="4">
        <f>ROUND(SQRT((((E1657-Hilfswerte!$B$20)/Hilfswerte!$B$21)-Hilfswerte!$B$28)^2+(((F1657-Hilfswerte!$B$22)/Hilfswerte!$B$23)-Hilfswerte!$B$29)^2+(((G1657-Hilfswerte!$B$24)/Hilfswerte!$B$25)-Hilfswerte!$B$30)^2),3)</f>
        <v>0.79600000000000004</v>
      </c>
      <c r="W1657" s="4">
        <f>ROUND(E1657*Hilfswerte!$B$31,0)</f>
        <v>7194</v>
      </c>
      <c r="X1657" s="4">
        <f t="shared" si="206"/>
        <v>3954</v>
      </c>
      <c r="Y1657" s="4" t="str">
        <f>IF(T1657="A - Top-Kunde","bereits Top-Kunde",IF(AND(V1657&lt;=Hilfswerte!$B$34,H1657&lt;0.5*W1657),"Hoch",IF(AND(V1657&lt;=Hilfswerte!$B$35,H1657&lt;0.7*W1657),"Mittel","Niedrig")))</f>
        <v>Hoch</v>
      </c>
      <c r="Z1657" s="4">
        <f t="shared" si="207"/>
        <v>7.7</v>
      </c>
      <c r="AA1657" s="4" t="str">
        <f>IF(J1657&gt;365,"Bereits abgewandert (Segment D)",IF(Z1657&gt;=Hilfswerte!$B$38,"Rot - akut gefaehrdet",IF(Z1657&gt;=Hilfswerte!$B$39,"Gelb - beobachten","Gruen - stabil")))</f>
        <v>Gruen - stabil</v>
      </c>
    </row>
    <row r="1658" spans="1:27" ht="15" customHeight="1" x14ac:dyDescent="0.25">
      <c r="A1658" s="4" t="s">
        <v>2005</v>
      </c>
      <c r="B1658" s="4" t="s">
        <v>265</v>
      </c>
      <c r="C1658" s="4" t="s">
        <v>38</v>
      </c>
      <c r="D1658" s="4" t="s">
        <v>30</v>
      </c>
      <c r="E1658" s="4">
        <v>101</v>
      </c>
      <c r="F1658" s="5">
        <v>36.5</v>
      </c>
      <c r="G1658" s="5">
        <v>1</v>
      </c>
      <c r="H1658" s="6">
        <v>6330</v>
      </c>
      <c r="I1658" s="4">
        <v>2</v>
      </c>
      <c r="J1658" s="4">
        <v>100</v>
      </c>
      <c r="K1658" s="4">
        <v>0</v>
      </c>
      <c r="L1658" s="4">
        <v>15</v>
      </c>
      <c r="M1658" s="4">
        <v>6</v>
      </c>
      <c r="N1658" s="5">
        <v>13.3</v>
      </c>
      <c r="O1658" s="7">
        <f t="shared" si="200"/>
        <v>3</v>
      </c>
      <c r="P1658" s="7">
        <f t="shared" si="201"/>
        <v>2</v>
      </c>
      <c r="Q1658" s="7">
        <f t="shared" si="202"/>
        <v>4</v>
      </c>
      <c r="R1658" s="7">
        <f t="shared" si="203"/>
        <v>9</v>
      </c>
      <c r="S1658" s="8">
        <f t="shared" si="204"/>
        <v>92.2</v>
      </c>
      <c r="T1658" s="7" t="str">
        <f t="shared" si="205"/>
        <v>C - Entwicklungspotenzial</v>
      </c>
      <c r="U1658" s="4">
        <f>ROUND(((E1658-Hilfswerte!$B$20)/Hilfswerte!$B$21)+((F1658-Hilfswerte!$B$22)/Hilfswerte!$B$23)+((G1658-Hilfswerte!$B$24)/Hilfswerte!$B$25)+0.1*INDEX(Hilfswerte!$B$4:$B$15,MATCH(C1658,Hilfswerte!$A$4:$A$15,0)),2)</f>
        <v>-1.05</v>
      </c>
      <c r="V1658" s="4">
        <f>ROUND(SQRT((((E1658-Hilfswerte!$B$20)/Hilfswerte!$B$21)-Hilfswerte!$B$28)^2+(((F1658-Hilfswerte!$B$22)/Hilfswerte!$B$23)-Hilfswerte!$B$29)^2+(((G1658-Hilfswerte!$B$24)/Hilfswerte!$B$25)-Hilfswerte!$B$30)^2),3)</f>
        <v>1.6459999999999999</v>
      </c>
      <c r="W1658" s="4">
        <f>ROUND(E1658*Hilfswerte!$B$31,0)</f>
        <v>20760</v>
      </c>
      <c r="X1658" s="4">
        <f t="shared" si="206"/>
        <v>14430</v>
      </c>
      <c r="Y1658" s="4" t="str">
        <f>IF(T1658="A - Top-Kunde","bereits Top-Kunde",IF(AND(V1658&lt;=Hilfswerte!$B$34,H1658&lt;0.5*W1658),"Hoch",IF(AND(V1658&lt;=Hilfswerte!$B$35,H1658&lt;0.7*W1658),"Mittel","Niedrig")))</f>
        <v>Niedrig</v>
      </c>
      <c r="Z1658" s="4">
        <f t="shared" si="207"/>
        <v>8</v>
      </c>
      <c r="AA1658" s="4" t="str">
        <f>IF(J1658&gt;365,"Bereits abgewandert (Segment D)",IF(Z1658&gt;=Hilfswerte!$B$38,"Rot - akut gefaehrdet",IF(Z1658&gt;=Hilfswerte!$B$39,"Gelb - beobachten","Gruen - stabil")))</f>
        <v>Gruen - stabil</v>
      </c>
    </row>
    <row r="1659" spans="1:27" ht="15" customHeight="1" x14ac:dyDescent="0.25">
      <c r="A1659" s="4" t="s">
        <v>2006</v>
      </c>
      <c r="B1659" s="4" t="s">
        <v>1153</v>
      </c>
      <c r="C1659" s="4" t="s">
        <v>29</v>
      </c>
      <c r="D1659" s="4" t="s">
        <v>178</v>
      </c>
      <c r="E1659" s="4">
        <v>13</v>
      </c>
      <c r="F1659" s="5">
        <v>3.7</v>
      </c>
      <c r="G1659" s="5">
        <v>8.6</v>
      </c>
      <c r="H1659" s="6">
        <v>5340</v>
      </c>
      <c r="I1659" s="4">
        <v>4</v>
      </c>
      <c r="J1659" s="4">
        <v>26</v>
      </c>
      <c r="K1659" s="4">
        <v>2</v>
      </c>
      <c r="L1659" s="4">
        <v>-5</v>
      </c>
      <c r="M1659" s="4">
        <v>5</v>
      </c>
      <c r="N1659" s="5">
        <v>-9.3000000000000007</v>
      </c>
      <c r="O1659" s="7">
        <f t="shared" si="200"/>
        <v>5</v>
      </c>
      <c r="P1659" s="7">
        <f t="shared" si="201"/>
        <v>4</v>
      </c>
      <c r="Q1659" s="7">
        <f t="shared" si="202"/>
        <v>4</v>
      </c>
      <c r="R1659" s="7">
        <f t="shared" si="203"/>
        <v>13</v>
      </c>
      <c r="S1659" s="8">
        <f t="shared" si="204"/>
        <v>113.4</v>
      </c>
      <c r="T1659" s="7" t="str">
        <f t="shared" si="205"/>
        <v>B - Kernkunde</v>
      </c>
      <c r="U1659" s="4">
        <f>ROUND(((E1659-Hilfswerte!$B$20)/Hilfswerte!$B$21)+((F1659-Hilfswerte!$B$22)/Hilfswerte!$B$23)+((G1659-Hilfswerte!$B$24)/Hilfswerte!$B$25)+0.1*INDEX(Hilfswerte!$B$4:$B$15,MATCH(C1659,Hilfswerte!$A$4:$A$15,0)),2)</f>
        <v>-0.88</v>
      </c>
      <c r="V1659" s="4">
        <f>ROUND(SQRT((((E1659-Hilfswerte!$B$20)/Hilfswerte!$B$21)-Hilfswerte!$B$28)^2+(((F1659-Hilfswerte!$B$22)/Hilfswerte!$B$23)-Hilfswerte!$B$29)^2+(((G1659-Hilfswerte!$B$24)/Hilfswerte!$B$25)-Hilfswerte!$B$30)^2),3)</f>
        <v>0.99099999999999999</v>
      </c>
      <c r="W1659" s="4">
        <f>ROUND(E1659*Hilfswerte!$B$31,0)</f>
        <v>2672</v>
      </c>
      <c r="X1659" s="4">
        <f t="shared" si="206"/>
        <v>0</v>
      </c>
      <c r="Y1659" s="4" t="str">
        <f>IF(T1659="A - Top-Kunde","bereits Top-Kunde",IF(AND(V1659&lt;=Hilfswerte!$B$34,H1659&lt;0.5*W1659),"Hoch",IF(AND(V1659&lt;=Hilfswerte!$B$35,H1659&lt;0.7*W1659),"Mittel","Niedrig")))</f>
        <v>Niedrig</v>
      </c>
      <c r="Z1659" s="4">
        <f t="shared" si="207"/>
        <v>11</v>
      </c>
      <c r="AA1659" s="4" t="str">
        <f>IF(J1659&gt;365,"Bereits abgewandert (Segment D)",IF(Z1659&gt;=Hilfswerte!$B$38,"Rot - akut gefaehrdet",IF(Z1659&gt;=Hilfswerte!$B$39,"Gelb - beobachten","Gruen - stabil")))</f>
        <v>Gruen - stabil</v>
      </c>
    </row>
    <row r="1660" spans="1:27" ht="15" customHeight="1" x14ac:dyDescent="0.25">
      <c r="A1660" s="4" t="s">
        <v>2007</v>
      </c>
      <c r="B1660" s="4" t="s">
        <v>44</v>
      </c>
      <c r="C1660" s="4" t="s">
        <v>89</v>
      </c>
      <c r="D1660" s="4" t="s">
        <v>30</v>
      </c>
      <c r="E1660" s="4">
        <v>226</v>
      </c>
      <c r="F1660" s="5">
        <v>40.5</v>
      </c>
      <c r="G1660" s="5">
        <v>20.3</v>
      </c>
      <c r="H1660" s="6">
        <v>82930</v>
      </c>
      <c r="I1660" s="4">
        <v>5</v>
      </c>
      <c r="J1660" s="4">
        <v>13</v>
      </c>
      <c r="K1660" s="4">
        <v>1</v>
      </c>
      <c r="L1660" s="4">
        <v>15</v>
      </c>
      <c r="M1660" s="4">
        <v>4</v>
      </c>
      <c r="N1660" s="5">
        <v>-8.4</v>
      </c>
      <c r="O1660" s="7">
        <f t="shared" si="200"/>
        <v>5</v>
      </c>
      <c r="P1660" s="7">
        <f t="shared" si="201"/>
        <v>5</v>
      </c>
      <c r="Q1660" s="7">
        <f t="shared" si="202"/>
        <v>5</v>
      </c>
      <c r="R1660" s="7">
        <f t="shared" si="203"/>
        <v>15</v>
      </c>
      <c r="S1660" s="8">
        <f t="shared" si="204"/>
        <v>135.30000000000001</v>
      </c>
      <c r="T1660" s="7" t="str">
        <f t="shared" si="205"/>
        <v>A - Top-Kunde</v>
      </c>
      <c r="U1660" s="4">
        <f>ROUND(((E1660-Hilfswerte!$B$20)/Hilfswerte!$B$21)+((F1660-Hilfswerte!$B$22)/Hilfswerte!$B$23)+((G1660-Hilfswerte!$B$24)/Hilfswerte!$B$25)+0.1*INDEX(Hilfswerte!$B$4:$B$15,MATCH(C1660,Hilfswerte!$A$4:$A$15,0)),2)</f>
        <v>2.57</v>
      </c>
      <c r="V1660" s="4">
        <f>ROUND(SQRT((((E1660-Hilfswerte!$B$20)/Hilfswerte!$B$21)-Hilfswerte!$B$28)^2+(((F1660-Hilfswerte!$B$22)/Hilfswerte!$B$23)-Hilfswerte!$B$29)^2+(((G1660-Hilfswerte!$B$24)/Hilfswerte!$B$25)-Hilfswerte!$B$30)^2),3)</f>
        <v>1.466</v>
      </c>
      <c r="W1660" s="4">
        <f>ROUND(E1660*Hilfswerte!$B$31,0)</f>
        <v>46453</v>
      </c>
      <c r="X1660" s="4">
        <f t="shared" si="206"/>
        <v>0</v>
      </c>
      <c r="Y1660" s="4" t="str">
        <f>IF(T1660="A - Top-Kunde","bereits Top-Kunde",IF(AND(V1660&lt;=Hilfswerte!$B$34,H1660&lt;0.5*W1660),"Hoch",IF(AND(V1660&lt;=Hilfswerte!$B$35,H1660&lt;0.7*W1660),"Mittel","Niedrig")))</f>
        <v>bereits Top-Kunde</v>
      </c>
      <c r="Z1660" s="4">
        <f t="shared" si="207"/>
        <v>10</v>
      </c>
      <c r="AA1660" s="4" t="str">
        <f>IF(J1660&gt;365,"Bereits abgewandert (Segment D)",IF(Z1660&gt;=Hilfswerte!$B$38,"Rot - akut gefaehrdet",IF(Z1660&gt;=Hilfswerte!$B$39,"Gelb - beobachten","Gruen - stabil")))</f>
        <v>Gruen - stabil</v>
      </c>
    </row>
    <row r="1661" spans="1:27" ht="15" customHeight="1" x14ac:dyDescent="0.25">
      <c r="A1661" s="4" t="s">
        <v>2008</v>
      </c>
      <c r="B1661" s="4" t="s">
        <v>319</v>
      </c>
      <c r="C1661" s="4" t="s">
        <v>84</v>
      </c>
      <c r="D1661" s="4" t="s">
        <v>30</v>
      </c>
      <c r="E1661" s="4">
        <v>39</v>
      </c>
      <c r="F1661" s="5">
        <v>6.8</v>
      </c>
      <c r="G1661" s="5">
        <v>15.4</v>
      </c>
      <c r="H1661" s="6">
        <v>6220</v>
      </c>
      <c r="I1661" s="4">
        <v>6</v>
      </c>
      <c r="J1661" s="4">
        <v>12</v>
      </c>
      <c r="K1661" s="4">
        <v>1</v>
      </c>
      <c r="L1661" s="4">
        <v>11</v>
      </c>
      <c r="M1661" s="4">
        <v>4</v>
      </c>
      <c r="N1661" s="5">
        <v>15.4</v>
      </c>
      <c r="O1661" s="7">
        <f t="shared" si="200"/>
        <v>5</v>
      </c>
      <c r="P1661" s="7">
        <f t="shared" si="201"/>
        <v>5</v>
      </c>
      <c r="Q1661" s="7">
        <f t="shared" si="202"/>
        <v>4</v>
      </c>
      <c r="R1661" s="7">
        <f t="shared" si="203"/>
        <v>14</v>
      </c>
      <c r="S1661" s="8">
        <f t="shared" si="204"/>
        <v>138.4</v>
      </c>
      <c r="T1661" s="7" t="str">
        <f t="shared" si="205"/>
        <v>A - Top-Kunde</v>
      </c>
      <c r="U1661" s="4">
        <f>ROUND(((E1661-Hilfswerte!$B$20)/Hilfswerte!$B$21)+((F1661-Hilfswerte!$B$22)/Hilfswerte!$B$23)+((G1661-Hilfswerte!$B$24)/Hilfswerte!$B$25)+0.1*INDEX(Hilfswerte!$B$4:$B$15,MATCH(C1661,Hilfswerte!$A$4:$A$15,0)),2)</f>
        <v>0.1</v>
      </c>
      <c r="V1661" s="4">
        <f>ROUND(SQRT((((E1661-Hilfswerte!$B$20)/Hilfswerte!$B$21)-Hilfswerte!$B$28)^2+(((F1661-Hilfswerte!$B$22)/Hilfswerte!$B$23)-Hilfswerte!$B$29)^2+(((G1661-Hilfswerte!$B$24)/Hilfswerte!$B$25)-Hilfswerte!$B$30)^2),3)</f>
        <v>1.026</v>
      </c>
      <c r="W1661" s="4">
        <f>ROUND(E1661*Hilfswerte!$B$31,0)</f>
        <v>8016</v>
      </c>
      <c r="X1661" s="4">
        <f t="shared" si="206"/>
        <v>1796</v>
      </c>
      <c r="Y1661" s="4" t="str">
        <f>IF(T1661="A - Top-Kunde","bereits Top-Kunde",IF(AND(V1661&lt;=Hilfswerte!$B$34,H1661&lt;0.5*W1661),"Hoch",IF(AND(V1661&lt;=Hilfswerte!$B$35,H1661&lt;0.7*W1661),"Mittel","Niedrig")))</f>
        <v>bereits Top-Kunde</v>
      </c>
      <c r="Z1661" s="4">
        <f t="shared" si="207"/>
        <v>5.8</v>
      </c>
      <c r="AA1661" s="4" t="str">
        <f>IF(J1661&gt;365,"Bereits abgewandert (Segment D)",IF(Z1661&gt;=Hilfswerte!$B$38,"Rot - akut gefaehrdet",IF(Z1661&gt;=Hilfswerte!$B$39,"Gelb - beobachten","Gruen - stabil")))</f>
        <v>Gruen - stabil</v>
      </c>
    </row>
    <row r="1662" spans="1:27" ht="15" customHeight="1" x14ac:dyDescent="0.25">
      <c r="A1662" s="4" t="s">
        <v>2009</v>
      </c>
      <c r="B1662" s="4" t="s">
        <v>165</v>
      </c>
      <c r="C1662" s="4" t="s">
        <v>84</v>
      </c>
      <c r="D1662" s="4" t="s">
        <v>30</v>
      </c>
      <c r="E1662" s="4">
        <v>20</v>
      </c>
      <c r="F1662" s="5">
        <v>4.7</v>
      </c>
      <c r="G1662" s="5">
        <v>11.3</v>
      </c>
      <c r="H1662" s="6">
        <v>1520</v>
      </c>
      <c r="I1662" s="4">
        <v>3</v>
      </c>
      <c r="J1662" s="4">
        <v>84</v>
      </c>
      <c r="K1662" s="4">
        <v>0</v>
      </c>
      <c r="L1662" s="4">
        <v>-5</v>
      </c>
      <c r="M1662" s="4">
        <v>1</v>
      </c>
      <c r="N1662" s="5">
        <v>-0.5</v>
      </c>
      <c r="O1662" s="7">
        <f t="shared" si="200"/>
        <v>4</v>
      </c>
      <c r="P1662" s="7">
        <f t="shared" si="201"/>
        <v>3</v>
      </c>
      <c r="Q1662" s="7">
        <f t="shared" si="202"/>
        <v>3</v>
      </c>
      <c r="R1662" s="7">
        <f t="shared" si="203"/>
        <v>10</v>
      </c>
      <c r="S1662" s="8">
        <f t="shared" si="204"/>
        <v>99.8</v>
      </c>
      <c r="T1662" s="7" t="str">
        <f t="shared" si="205"/>
        <v>C - Entwicklungspotenzial</v>
      </c>
      <c r="U1662" s="4">
        <f>ROUND(((E1662-Hilfswerte!$B$20)/Hilfswerte!$B$21)+((F1662-Hilfswerte!$B$22)/Hilfswerte!$B$23)+((G1662-Hilfswerte!$B$24)/Hilfswerte!$B$25)+0.1*INDEX(Hilfswerte!$B$4:$B$15,MATCH(C1662,Hilfswerte!$A$4:$A$15,0)),2)</f>
        <v>-0.67</v>
      </c>
      <c r="V1662" s="4">
        <f>ROUND(SQRT((((E1662-Hilfswerte!$B$20)/Hilfswerte!$B$21)-Hilfswerte!$B$28)^2+(((F1662-Hilfswerte!$B$22)/Hilfswerte!$B$23)-Hilfswerte!$B$29)^2+(((G1662-Hilfswerte!$B$24)/Hilfswerte!$B$25)-Hilfswerte!$B$30)^2),3)</f>
        <v>0.86599999999999999</v>
      </c>
      <c r="W1662" s="4">
        <f>ROUND(E1662*Hilfswerte!$B$31,0)</f>
        <v>4111</v>
      </c>
      <c r="X1662" s="4">
        <f t="shared" si="206"/>
        <v>2591</v>
      </c>
      <c r="Y1662" s="4" t="str">
        <f>IF(T1662="A - Top-Kunde","bereits Top-Kunde",IF(AND(V1662&lt;=Hilfswerte!$B$34,H1662&lt;0.5*W1662),"Hoch",IF(AND(V1662&lt;=Hilfswerte!$B$35,H1662&lt;0.7*W1662),"Mittel","Niedrig")))</f>
        <v>Mittel</v>
      </c>
      <c r="Z1662" s="4">
        <f t="shared" si="207"/>
        <v>4.4000000000000004</v>
      </c>
      <c r="AA1662" s="4" t="str">
        <f>IF(J1662&gt;365,"Bereits abgewandert (Segment D)",IF(Z1662&gt;=Hilfswerte!$B$38,"Rot - akut gefaehrdet",IF(Z1662&gt;=Hilfswerte!$B$39,"Gelb - beobachten","Gruen - stabil")))</f>
        <v>Gruen - stabil</v>
      </c>
    </row>
    <row r="1663" spans="1:27" ht="15" customHeight="1" x14ac:dyDescent="0.25">
      <c r="A1663" s="4" t="s">
        <v>2010</v>
      </c>
      <c r="B1663" s="4" t="s">
        <v>842</v>
      </c>
      <c r="C1663" s="4" t="s">
        <v>38</v>
      </c>
      <c r="D1663" s="4" t="s">
        <v>106</v>
      </c>
      <c r="E1663" s="4">
        <v>47</v>
      </c>
      <c r="F1663" s="5">
        <v>7.5</v>
      </c>
      <c r="G1663" s="5">
        <v>16.8</v>
      </c>
      <c r="H1663" s="6">
        <v>2860</v>
      </c>
      <c r="I1663" s="4">
        <v>2</v>
      </c>
      <c r="J1663" s="4">
        <v>10</v>
      </c>
      <c r="K1663" s="4">
        <v>2</v>
      </c>
      <c r="L1663" s="4">
        <v>-5</v>
      </c>
      <c r="M1663" s="4">
        <v>2</v>
      </c>
      <c r="N1663" s="5">
        <v>30.7</v>
      </c>
      <c r="O1663" s="7">
        <f t="shared" si="200"/>
        <v>5</v>
      </c>
      <c r="P1663" s="7">
        <f t="shared" si="201"/>
        <v>2</v>
      </c>
      <c r="Q1663" s="7">
        <f t="shared" si="202"/>
        <v>4</v>
      </c>
      <c r="R1663" s="7">
        <f t="shared" si="203"/>
        <v>11</v>
      </c>
      <c r="S1663" s="8">
        <f t="shared" si="204"/>
        <v>113.4</v>
      </c>
      <c r="T1663" s="7" t="str">
        <f t="shared" si="205"/>
        <v>B - Kernkunde</v>
      </c>
      <c r="U1663" s="4">
        <f>ROUND(((E1663-Hilfswerte!$B$20)/Hilfswerte!$B$21)+((F1663-Hilfswerte!$B$22)/Hilfswerte!$B$23)+((G1663-Hilfswerte!$B$24)/Hilfswerte!$B$25)+0.1*INDEX(Hilfswerte!$B$4:$B$15,MATCH(C1663,Hilfswerte!$A$4:$A$15,0)),2)</f>
        <v>0.7</v>
      </c>
      <c r="V1663" s="4">
        <f>ROUND(SQRT((((E1663-Hilfswerte!$B$20)/Hilfswerte!$B$21)-Hilfswerte!$B$28)^2+(((F1663-Hilfswerte!$B$22)/Hilfswerte!$B$23)-Hilfswerte!$B$29)^2+(((G1663-Hilfswerte!$B$24)/Hilfswerte!$B$25)-Hilfswerte!$B$30)^2),3)</f>
        <v>1.161</v>
      </c>
      <c r="W1663" s="4">
        <f>ROUND(E1663*Hilfswerte!$B$31,0)</f>
        <v>9661</v>
      </c>
      <c r="X1663" s="4">
        <f t="shared" si="206"/>
        <v>6801</v>
      </c>
      <c r="Y1663" s="4" t="str">
        <f>IF(T1663="A - Top-Kunde","bereits Top-Kunde",IF(AND(V1663&lt;=Hilfswerte!$B$34,H1663&lt;0.5*W1663),"Hoch",IF(AND(V1663&lt;=Hilfswerte!$B$35,H1663&lt;0.7*W1663),"Mittel","Niedrig")))</f>
        <v>Niedrig</v>
      </c>
      <c r="Z1663" s="4">
        <f t="shared" si="207"/>
        <v>6.5</v>
      </c>
      <c r="AA1663" s="4" t="str">
        <f>IF(J1663&gt;365,"Bereits abgewandert (Segment D)",IF(Z1663&gt;=Hilfswerte!$B$38,"Rot - akut gefaehrdet",IF(Z1663&gt;=Hilfswerte!$B$39,"Gelb - beobachten","Gruen - stabil")))</f>
        <v>Gruen - stabil</v>
      </c>
    </row>
    <row r="1664" spans="1:27" ht="15" customHeight="1" x14ac:dyDescent="0.25">
      <c r="A1664" s="4" t="s">
        <v>2011</v>
      </c>
      <c r="B1664" s="4" t="s">
        <v>799</v>
      </c>
      <c r="C1664" s="4" t="s">
        <v>47</v>
      </c>
      <c r="D1664" s="4" t="s">
        <v>117</v>
      </c>
      <c r="E1664" s="4">
        <v>18</v>
      </c>
      <c r="F1664" s="5">
        <v>4.0999999999999996</v>
      </c>
      <c r="G1664" s="5">
        <v>9.3000000000000007</v>
      </c>
      <c r="H1664" s="6">
        <v>420</v>
      </c>
      <c r="I1664" s="4">
        <v>1</v>
      </c>
      <c r="J1664" s="4">
        <v>93</v>
      </c>
      <c r="K1664" s="4">
        <v>1</v>
      </c>
      <c r="L1664" s="4">
        <v>19</v>
      </c>
      <c r="M1664" s="4">
        <v>5</v>
      </c>
      <c r="N1664" s="5">
        <v>-13.2</v>
      </c>
      <c r="O1664" s="7">
        <f t="shared" si="200"/>
        <v>3</v>
      </c>
      <c r="P1664" s="7">
        <f t="shared" si="201"/>
        <v>1</v>
      </c>
      <c r="Q1664" s="7">
        <f t="shared" si="202"/>
        <v>2</v>
      </c>
      <c r="R1664" s="7">
        <f t="shared" si="203"/>
        <v>6</v>
      </c>
      <c r="S1664" s="8">
        <f t="shared" si="204"/>
        <v>41.7</v>
      </c>
      <c r="T1664" s="7" t="str">
        <f t="shared" si="205"/>
        <v>C - Entwicklungspotenzial</v>
      </c>
      <c r="U1664" s="4">
        <f>ROUND(((E1664-Hilfswerte!$B$20)/Hilfswerte!$B$21)+((F1664-Hilfswerte!$B$22)/Hilfswerte!$B$23)+((G1664-Hilfswerte!$B$24)/Hilfswerte!$B$25)+0.1*INDEX(Hilfswerte!$B$4:$B$15,MATCH(C1664,Hilfswerte!$A$4:$A$15,0)),2)</f>
        <v>-0.93</v>
      </c>
      <c r="V1664" s="4">
        <f>ROUND(SQRT((((E1664-Hilfswerte!$B$20)/Hilfswerte!$B$21)-Hilfswerte!$B$28)^2+(((F1664-Hilfswerte!$B$22)/Hilfswerte!$B$23)-Hilfswerte!$B$29)^2+(((G1664-Hilfswerte!$B$24)/Hilfswerte!$B$25)-Hilfswerte!$B$30)^2),3)</f>
        <v>0.93100000000000005</v>
      </c>
      <c r="W1664" s="4">
        <f>ROUND(E1664*Hilfswerte!$B$31,0)</f>
        <v>3700</v>
      </c>
      <c r="X1664" s="4">
        <f t="shared" si="206"/>
        <v>3280</v>
      </c>
      <c r="Y1664" s="4" t="str">
        <f>IF(T1664="A - Top-Kunde","bereits Top-Kunde",IF(AND(V1664&lt;=Hilfswerte!$B$34,H1664&lt;0.5*W1664),"Hoch",IF(AND(V1664&lt;=Hilfswerte!$B$35,H1664&lt;0.7*W1664),"Mittel","Niedrig")))</f>
        <v>Mittel</v>
      </c>
      <c r="Z1664" s="4">
        <f t="shared" si="207"/>
        <v>16.7</v>
      </c>
      <c r="AA1664" s="4" t="str">
        <f>IF(J1664&gt;365,"Bereits abgewandert (Segment D)",IF(Z1664&gt;=Hilfswerte!$B$38,"Rot - akut gefaehrdet",IF(Z1664&gt;=Hilfswerte!$B$39,"Gelb - beobachten","Gruen - stabil")))</f>
        <v>Gelb - beobachten</v>
      </c>
    </row>
    <row r="1665" spans="1:27" ht="15" customHeight="1" x14ac:dyDescent="0.25">
      <c r="A1665" s="4" t="s">
        <v>2012</v>
      </c>
      <c r="B1665" s="4" t="s">
        <v>1600</v>
      </c>
      <c r="C1665" s="4" t="s">
        <v>38</v>
      </c>
      <c r="D1665" s="4" t="s">
        <v>48</v>
      </c>
      <c r="E1665" s="4">
        <v>21</v>
      </c>
      <c r="F1665" s="5">
        <v>3.7</v>
      </c>
      <c r="G1665" s="5">
        <v>9.6999999999999993</v>
      </c>
      <c r="H1665" s="6">
        <v>1370</v>
      </c>
      <c r="I1665" s="4">
        <v>2</v>
      </c>
      <c r="J1665" s="4">
        <v>180</v>
      </c>
      <c r="K1665" s="4">
        <v>0</v>
      </c>
      <c r="L1665" s="4">
        <v>-5</v>
      </c>
      <c r="M1665" s="4">
        <v>1</v>
      </c>
      <c r="N1665" s="5">
        <v>-25.1</v>
      </c>
      <c r="O1665" s="7">
        <f t="shared" si="200"/>
        <v>3</v>
      </c>
      <c r="P1665" s="7">
        <f t="shared" si="201"/>
        <v>2</v>
      </c>
      <c r="Q1665" s="7">
        <f t="shared" si="202"/>
        <v>3</v>
      </c>
      <c r="R1665" s="7">
        <f t="shared" si="203"/>
        <v>8</v>
      </c>
      <c r="S1665" s="8">
        <f t="shared" si="204"/>
        <v>67.5</v>
      </c>
      <c r="T1665" s="7" t="str">
        <f t="shared" si="205"/>
        <v>C - Entwicklungspotenzial</v>
      </c>
      <c r="U1665" s="4">
        <f>ROUND(((E1665-Hilfswerte!$B$20)/Hilfswerte!$B$21)+((F1665-Hilfswerte!$B$22)/Hilfswerte!$B$23)+((G1665-Hilfswerte!$B$24)/Hilfswerte!$B$25)+0.1*INDEX(Hilfswerte!$B$4:$B$15,MATCH(C1665,Hilfswerte!$A$4:$A$15,0)),2)</f>
        <v>-0.6</v>
      </c>
      <c r="V1665" s="4">
        <f>ROUND(SQRT((((E1665-Hilfswerte!$B$20)/Hilfswerte!$B$21)-Hilfswerte!$B$28)^2+(((F1665-Hilfswerte!$B$22)/Hilfswerte!$B$23)-Hilfswerte!$B$29)^2+(((G1665-Hilfswerte!$B$24)/Hilfswerte!$B$25)-Hilfswerte!$B$30)^2),3)</f>
        <v>0.90800000000000003</v>
      </c>
      <c r="W1665" s="4">
        <f>ROUND(E1665*Hilfswerte!$B$31,0)</f>
        <v>4316</v>
      </c>
      <c r="X1665" s="4">
        <f t="shared" si="206"/>
        <v>2946</v>
      </c>
      <c r="Y1665" s="4" t="str">
        <f>IF(T1665="A - Top-Kunde","bereits Top-Kunde",IF(AND(V1665&lt;=Hilfswerte!$B$34,H1665&lt;0.5*W1665),"Hoch",IF(AND(V1665&lt;=Hilfswerte!$B$35,H1665&lt;0.7*W1665),"Mittel","Niedrig")))</f>
        <v>Mittel</v>
      </c>
      <c r="Z1665" s="4">
        <f t="shared" si="207"/>
        <v>19</v>
      </c>
      <c r="AA1665" s="4" t="str">
        <f>IF(J1665&gt;365,"Bereits abgewandert (Segment D)",IF(Z1665&gt;=Hilfswerte!$B$38,"Rot - akut gefaehrdet",IF(Z1665&gt;=Hilfswerte!$B$39,"Gelb - beobachten","Gruen - stabil")))</f>
        <v>Gelb - beobachten</v>
      </c>
    </row>
    <row r="1666" spans="1:27" ht="15" customHeight="1" x14ac:dyDescent="0.25">
      <c r="A1666" s="4" t="s">
        <v>2013</v>
      </c>
      <c r="B1666" s="4" t="s">
        <v>625</v>
      </c>
      <c r="C1666" s="4" t="s">
        <v>74</v>
      </c>
      <c r="D1666" s="4" t="s">
        <v>30</v>
      </c>
      <c r="E1666" s="4">
        <v>89</v>
      </c>
      <c r="F1666" s="5">
        <v>28.8</v>
      </c>
      <c r="G1666" s="5">
        <v>10.199999999999999</v>
      </c>
      <c r="H1666" s="6">
        <v>7410</v>
      </c>
      <c r="I1666" s="4">
        <v>4</v>
      </c>
      <c r="J1666" s="4">
        <v>60</v>
      </c>
      <c r="K1666" s="4">
        <v>0</v>
      </c>
      <c r="L1666" s="4">
        <v>43</v>
      </c>
      <c r="M1666" s="4">
        <v>3</v>
      </c>
      <c r="N1666" s="5">
        <v>38.9</v>
      </c>
      <c r="O1666" s="7">
        <f t="shared" ref="O1666:O1729" si="208">IF(J1666&gt;365,1,IF(J1666&lt;=30,5,IF(J1666&lt;=90,4,IF(J1666&lt;=180,3,2))))</f>
        <v>4</v>
      </c>
      <c r="P1666" s="7">
        <f t="shared" ref="P1666:P1729" si="209">IF(I1666&gt;=5,5,IF(I1666&gt;=4,4,IF(I1666&gt;=3,3,IF(I1666&gt;=2,2,1))))</f>
        <v>4</v>
      </c>
      <c r="Q1666" s="7">
        <f t="shared" ref="Q1666:Q1729" si="210">IF(H1666&gt;=7500,5,IF(H1666&gt;=2500,4,IF(H1666&gt;=1000,3,IF(H1666&gt;=1,2,1))))</f>
        <v>4</v>
      </c>
      <c r="R1666" s="7">
        <f t="shared" ref="R1666:R1729" si="211">O1666+P1666+Q1666</f>
        <v>12</v>
      </c>
      <c r="S1666" s="8">
        <f t="shared" ref="S1666:S1729" si="212">ROUND(10*R1666+0.5*N1666-6*K1666-0.3*MAX(0,L1666),1)</f>
        <v>126.6</v>
      </c>
      <c r="T1666" s="7" t="str">
        <f t="shared" ref="T1666:T1729" si="213">IF(J1666&gt;365,"D - Abwanderungsrisiko",IF(S1666&gt;=125,"A - Top-Kunde",IF(S1666&gt;=105,"B - Kernkunde","C - Entwicklungspotenzial")))</f>
        <v>A - Top-Kunde</v>
      </c>
      <c r="U1666" s="4">
        <f>ROUND(((E1666-Hilfswerte!$B$20)/Hilfswerte!$B$21)+((F1666-Hilfswerte!$B$22)/Hilfswerte!$B$23)+((G1666-Hilfswerte!$B$24)/Hilfswerte!$B$25)+0.1*INDEX(Hilfswerte!$B$4:$B$15,MATCH(C1666,Hilfswerte!$A$4:$A$15,0)),2)</f>
        <v>-0.14000000000000001</v>
      </c>
      <c r="V1666" s="4">
        <f>ROUND(SQRT((((E1666-Hilfswerte!$B$20)/Hilfswerte!$B$21)-Hilfswerte!$B$28)^2+(((F1666-Hilfswerte!$B$22)/Hilfswerte!$B$23)-Hilfswerte!$B$29)^2+(((G1666-Hilfswerte!$B$24)/Hilfswerte!$B$25)-Hilfswerte!$B$30)^2),3)</f>
        <v>0.40400000000000003</v>
      </c>
      <c r="W1666" s="4">
        <f>ROUND(E1666*Hilfswerte!$B$31,0)</f>
        <v>18294</v>
      </c>
      <c r="X1666" s="4">
        <f t="shared" ref="X1666:X1729" si="214">MAX(0,W1666-H1666)</f>
        <v>10884</v>
      </c>
      <c r="Y1666" s="4" t="str">
        <f>IF(T1666="A - Top-Kunde","bereits Top-Kunde",IF(AND(V1666&lt;=Hilfswerte!$B$34,H1666&lt;0.5*W1666),"Hoch",IF(AND(V1666&lt;=Hilfswerte!$B$35,H1666&lt;0.7*W1666),"Mittel","Niedrig")))</f>
        <v>bereits Top-Kunde</v>
      </c>
      <c r="Z1666" s="4">
        <f t="shared" ref="Z1666:Z1729" si="215">ROUND(0.4*MAX(0,-N1666)+3*K1666+0.2*MAX(0,L1666)+0.05*J1666,1)</f>
        <v>11.6</v>
      </c>
      <c r="AA1666" s="4" t="str">
        <f>IF(J1666&gt;365,"Bereits abgewandert (Segment D)",IF(Z1666&gt;=Hilfswerte!$B$38,"Rot - akut gefaehrdet",IF(Z1666&gt;=Hilfswerte!$B$39,"Gelb - beobachten","Gruen - stabil")))</f>
        <v>Gruen - stabil</v>
      </c>
    </row>
    <row r="1667" spans="1:27" ht="15" customHeight="1" x14ac:dyDescent="0.25">
      <c r="A1667" s="4" t="s">
        <v>2014</v>
      </c>
      <c r="B1667" s="4" t="s">
        <v>453</v>
      </c>
      <c r="C1667" s="4" t="s">
        <v>29</v>
      </c>
      <c r="D1667" s="4" t="s">
        <v>30</v>
      </c>
      <c r="E1667" s="4">
        <v>81</v>
      </c>
      <c r="F1667" s="5">
        <v>37.9</v>
      </c>
      <c r="G1667" s="5">
        <v>16.8</v>
      </c>
      <c r="H1667" s="6">
        <v>2650</v>
      </c>
      <c r="I1667" s="4">
        <v>1</v>
      </c>
      <c r="J1667" s="4">
        <v>201</v>
      </c>
      <c r="K1667" s="4">
        <v>0</v>
      </c>
      <c r="L1667" s="4">
        <v>18</v>
      </c>
      <c r="M1667" s="4">
        <v>4</v>
      </c>
      <c r="N1667" s="5">
        <v>-18.3</v>
      </c>
      <c r="O1667" s="7">
        <f t="shared" si="208"/>
        <v>2</v>
      </c>
      <c r="P1667" s="7">
        <f t="shared" si="209"/>
        <v>1</v>
      </c>
      <c r="Q1667" s="7">
        <f t="shared" si="210"/>
        <v>4</v>
      </c>
      <c r="R1667" s="7">
        <f t="shared" si="211"/>
        <v>7</v>
      </c>
      <c r="S1667" s="8">
        <f t="shared" si="212"/>
        <v>55.5</v>
      </c>
      <c r="T1667" s="7" t="str">
        <f t="shared" si="213"/>
        <v>C - Entwicklungspotenzial</v>
      </c>
      <c r="U1667" s="4">
        <f>ROUND(((E1667-Hilfswerte!$B$20)/Hilfswerte!$B$21)+((F1667-Hilfswerte!$B$22)/Hilfswerte!$B$23)+((G1667-Hilfswerte!$B$24)/Hilfswerte!$B$25)+0.1*INDEX(Hilfswerte!$B$4:$B$15,MATCH(C1667,Hilfswerte!$A$4:$A$15,0)),2)</f>
        <v>1.33</v>
      </c>
      <c r="V1667" s="4">
        <f>ROUND(SQRT((((E1667-Hilfswerte!$B$20)/Hilfswerte!$B$21)-Hilfswerte!$B$28)^2+(((F1667-Hilfswerte!$B$22)/Hilfswerte!$B$23)-Hilfswerte!$B$29)^2+(((G1667-Hilfswerte!$B$24)/Hilfswerte!$B$25)-Hilfswerte!$B$30)^2),3)</f>
        <v>0.96099999999999997</v>
      </c>
      <c r="W1667" s="4">
        <f>ROUND(E1667*Hilfswerte!$B$31,0)</f>
        <v>16649</v>
      </c>
      <c r="X1667" s="4">
        <f t="shared" si="214"/>
        <v>13999</v>
      </c>
      <c r="Y1667" s="4" t="str">
        <f>IF(T1667="A - Top-Kunde","bereits Top-Kunde",IF(AND(V1667&lt;=Hilfswerte!$B$34,H1667&lt;0.5*W1667),"Hoch",IF(AND(V1667&lt;=Hilfswerte!$B$35,H1667&lt;0.7*W1667),"Mittel","Niedrig")))</f>
        <v>Mittel</v>
      </c>
      <c r="Z1667" s="4">
        <f t="shared" si="215"/>
        <v>21</v>
      </c>
      <c r="AA1667" s="4" t="str">
        <f>IF(J1667&gt;365,"Bereits abgewandert (Segment D)",IF(Z1667&gt;=Hilfswerte!$B$38,"Rot - akut gefaehrdet",IF(Z1667&gt;=Hilfswerte!$B$39,"Gelb - beobachten","Gruen - stabil")))</f>
        <v>Rot - akut gefaehrdet</v>
      </c>
    </row>
    <row r="1668" spans="1:27" ht="15" customHeight="1" x14ac:dyDescent="0.25">
      <c r="A1668" s="4" t="s">
        <v>2015</v>
      </c>
      <c r="B1668" s="4" t="s">
        <v>617</v>
      </c>
      <c r="C1668" s="4" t="s">
        <v>74</v>
      </c>
      <c r="D1668" s="4" t="s">
        <v>30</v>
      </c>
      <c r="E1668" s="4">
        <v>62</v>
      </c>
      <c r="F1668" s="5">
        <v>12.7</v>
      </c>
      <c r="G1668" s="5">
        <v>12.5</v>
      </c>
      <c r="H1668" s="6">
        <v>8990</v>
      </c>
      <c r="I1668" s="4">
        <v>6</v>
      </c>
      <c r="J1668" s="4">
        <v>23</v>
      </c>
      <c r="K1668" s="4">
        <v>1</v>
      </c>
      <c r="L1668" s="4">
        <v>-5</v>
      </c>
      <c r="M1668" s="4">
        <v>6</v>
      </c>
      <c r="N1668" s="5">
        <v>10.1</v>
      </c>
      <c r="O1668" s="7">
        <f t="shared" si="208"/>
        <v>5</v>
      </c>
      <c r="P1668" s="7">
        <f t="shared" si="209"/>
        <v>5</v>
      </c>
      <c r="Q1668" s="7">
        <f t="shared" si="210"/>
        <v>5</v>
      </c>
      <c r="R1668" s="7">
        <f t="shared" si="211"/>
        <v>15</v>
      </c>
      <c r="S1668" s="8">
        <f t="shared" si="212"/>
        <v>149.1</v>
      </c>
      <c r="T1668" s="7" t="str">
        <f t="shared" si="213"/>
        <v>A - Top-Kunde</v>
      </c>
      <c r="U1668" s="4">
        <f>ROUND(((E1668-Hilfswerte!$B$20)/Hilfswerte!$B$21)+((F1668-Hilfswerte!$B$22)/Hilfswerte!$B$23)+((G1668-Hilfswerte!$B$24)/Hilfswerte!$B$25)+0.1*INDEX(Hilfswerte!$B$4:$B$15,MATCH(C1668,Hilfswerte!$A$4:$A$15,0)),2)</f>
        <v>-0.18</v>
      </c>
      <c r="V1668" s="4">
        <f>ROUND(SQRT((((E1668-Hilfswerte!$B$20)/Hilfswerte!$B$21)-Hilfswerte!$B$28)^2+(((F1668-Hilfswerte!$B$22)/Hilfswerte!$B$23)-Hilfswerte!$B$29)^2+(((G1668-Hilfswerte!$B$24)/Hilfswerte!$B$25)-Hilfswerte!$B$30)^2),3)</f>
        <v>0.66900000000000004</v>
      </c>
      <c r="W1668" s="4">
        <f>ROUND(E1668*Hilfswerte!$B$31,0)</f>
        <v>12744</v>
      </c>
      <c r="X1668" s="4">
        <f t="shared" si="214"/>
        <v>3754</v>
      </c>
      <c r="Y1668" s="4" t="str">
        <f>IF(T1668="A - Top-Kunde","bereits Top-Kunde",IF(AND(V1668&lt;=Hilfswerte!$B$34,H1668&lt;0.5*W1668),"Hoch",IF(AND(V1668&lt;=Hilfswerte!$B$35,H1668&lt;0.7*W1668),"Mittel","Niedrig")))</f>
        <v>bereits Top-Kunde</v>
      </c>
      <c r="Z1668" s="4">
        <f t="shared" si="215"/>
        <v>4.2</v>
      </c>
      <c r="AA1668" s="4" t="str">
        <f>IF(J1668&gt;365,"Bereits abgewandert (Segment D)",IF(Z1668&gt;=Hilfswerte!$B$38,"Rot - akut gefaehrdet",IF(Z1668&gt;=Hilfswerte!$B$39,"Gelb - beobachten","Gruen - stabil")))</f>
        <v>Gruen - stabil</v>
      </c>
    </row>
    <row r="1669" spans="1:27" ht="15" customHeight="1" x14ac:dyDescent="0.25">
      <c r="A1669" s="4" t="s">
        <v>2016</v>
      </c>
      <c r="B1669" s="4" t="s">
        <v>659</v>
      </c>
      <c r="C1669" s="4" t="s">
        <v>84</v>
      </c>
      <c r="D1669" s="4" t="s">
        <v>30</v>
      </c>
      <c r="E1669" s="4">
        <v>861</v>
      </c>
      <c r="F1669" s="5">
        <v>98</v>
      </c>
      <c r="G1669" s="5">
        <v>17.600000000000001</v>
      </c>
      <c r="H1669" s="6">
        <v>176610</v>
      </c>
      <c r="I1669" s="4">
        <v>3</v>
      </c>
      <c r="J1669" s="4">
        <v>293</v>
      </c>
      <c r="K1669" s="4">
        <v>2</v>
      </c>
      <c r="L1669" s="4">
        <v>31</v>
      </c>
      <c r="M1669" s="4">
        <v>2</v>
      </c>
      <c r="N1669" s="5">
        <v>-19.600000000000001</v>
      </c>
      <c r="O1669" s="7">
        <f t="shared" si="208"/>
        <v>2</v>
      </c>
      <c r="P1669" s="7">
        <f t="shared" si="209"/>
        <v>3</v>
      </c>
      <c r="Q1669" s="7">
        <f t="shared" si="210"/>
        <v>5</v>
      </c>
      <c r="R1669" s="7">
        <f t="shared" si="211"/>
        <v>10</v>
      </c>
      <c r="S1669" s="8">
        <f t="shared" si="212"/>
        <v>68.900000000000006</v>
      </c>
      <c r="T1669" s="7" t="str">
        <f t="shared" si="213"/>
        <v>C - Entwicklungspotenzial</v>
      </c>
      <c r="U1669" s="4">
        <f>ROUND(((E1669-Hilfswerte!$B$20)/Hilfswerte!$B$21)+((F1669-Hilfswerte!$B$22)/Hilfswerte!$B$23)+((G1669-Hilfswerte!$B$24)/Hilfswerte!$B$25)+0.1*INDEX(Hilfswerte!$B$4:$B$15,MATCH(C1669,Hilfswerte!$A$4:$A$15,0)),2)</f>
        <v>5.61</v>
      </c>
      <c r="V1669" s="4">
        <f>ROUND(SQRT((((E1669-Hilfswerte!$B$20)/Hilfswerte!$B$21)-Hilfswerte!$B$28)^2+(((F1669-Hilfswerte!$B$22)/Hilfswerte!$B$23)-Hilfswerte!$B$29)^2+(((G1669-Hilfswerte!$B$24)/Hilfswerte!$B$25)-Hilfswerte!$B$30)^2),3)</f>
        <v>3.3180000000000001</v>
      </c>
      <c r="W1669" s="4">
        <f>ROUND(E1669*Hilfswerte!$B$31,0)</f>
        <v>176975</v>
      </c>
      <c r="X1669" s="4">
        <f t="shared" si="214"/>
        <v>365</v>
      </c>
      <c r="Y1669" s="4" t="str">
        <f>IF(T1669="A - Top-Kunde","bereits Top-Kunde",IF(AND(V1669&lt;=Hilfswerte!$B$34,H1669&lt;0.5*W1669),"Hoch",IF(AND(V1669&lt;=Hilfswerte!$B$35,H1669&lt;0.7*W1669),"Mittel","Niedrig")))</f>
        <v>Niedrig</v>
      </c>
      <c r="Z1669" s="4">
        <f t="shared" si="215"/>
        <v>34.700000000000003</v>
      </c>
      <c r="AA1669" s="4" t="str">
        <f>IF(J1669&gt;365,"Bereits abgewandert (Segment D)",IF(Z1669&gt;=Hilfswerte!$B$38,"Rot - akut gefaehrdet",IF(Z1669&gt;=Hilfswerte!$B$39,"Gelb - beobachten","Gruen - stabil")))</f>
        <v>Rot - akut gefaehrdet</v>
      </c>
    </row>
    <row r="1670" spans="1:27" ht="15" customHeight="1" x14ac:dyDescent="0.25">
      <c r="A1670" s="4" t="s">
        <v>2017</v>
      </c>
      <c r="B1670" s="4" t="s">
        <v>203</v>
      </c>
      <c r="C1670" s="4" t="s">
        <v>55</v>
      </c>
      <c r="D1670" s="4" t="s">
        <v>30</v>
      </c>
      <c r="E1670" s="4">
        <v>149</v>
      </c>
      <c r="F1670" s="5">
        <v>30.3</v>
      </c>
      <c r="G1670" s="5">
        <v>16.899999999999999</v>
      </c>
      <c r="H1670" s="6">
        <v>6460</v>
      </c>
      <c r="I1670" s="4">
        <v>2</v>
      </c>
      <c r="J1670" s="4">
        <v>82</v>
      </c>
      <c r="K1670" s="4">
        <v>0</v>
      </c>
      <c r="L1670" s="4">
        <v>8</v>
      </c>
      <c r="M1670" s="4">
        <v>4</v>
      </c>
      <c r="N1670" s="5">
        <v>-31.5</v>
      </c>
      <c r="O1670" s="7">
        <f t="shared" si="208"/>
        <v>4</v>
      </c>
      <c r="P1670" s="7">
        <f t="shared" si="209"/>
        <v>2</v>
      </c>
      <c r="Q1670" s="7">
        <f t="shared" si="210"/>
        <v>4</v>
      </c>
      <c r="R1670" s="7">
        <f t="shared" si="211"/>
        <v>10</v>
      </c>
      <c r="S1670" s="8">
        <f t="shared" si="212"/>
        <v>81.900000000000006</v>
      </c>
      <c r="T1670" s="7" t="str">
        <f t="shared" si="213"/>
        <v>C - Entwicklungspotenzial</v>
      </c>
      <c r="U1670" s="4">
        <f>ROUND(((E1670-Hilfswerte!$B$20)/Hilfswerte!$B$21)+((F1670-Hilfswerte!$B$22)/Hilfswerte!$B$23)+((G1670-Hilfswerte!$B$24)/Hilfswerte!$B$25)+0.1*INDEX(Hilfswerte!$B$4:$B$15,MATCH(C1670,Hilfswerte!$A$4:$A$15,0)),2)</f>
        <v>1.52</v>
      </c>
      <c r="V1670" s="4">
        <f>ROUND(SQRT((((E1670-Hilfswerte!$B$20)/Hilfswerte!$B$21)-Hilfswerte!$B$28)^2+(((F1670-Hilfswerte!$B$22)/Hilfswerte!$B$23)-Hilfswerte!$B$29)^2+(((G1670-Hilfswerte!$B$24)/Hilfswerte!$B$25)-Hilfswerte!$B$30)^2),3)</f>
        <v>0.91600000000000004</v>
      </c>
      <c r="W1670" s="4">
        <f>ROUND(E1670*Hilfswerte!$B$31,0)</f>
        <v>30626</v>
      </c>
      <c r="X1670" s="4">
        <f t="shared" si="214"/>
        <v>24166</v>
      </c>
      <c r="Y1670" s="4" t="str">
        <f>IF(T1670="A - Top-Kunde","bereits Top-Kunde",IF(AND(V1670&lt;=Hilfswerte!$B$34,H1670&lt;0.5*W1670),"Hoch",IF(AND(V1670&lt;=Hilfswerte!$B$35,H1670&lt;0.7*W1670),"Mittel","Niedrig")))</f>
        <v>Mittel</v>
      </c>
      <c r="Z1670" s="4">
        <f t="shared" si="215"/>
        <v>18.3</v>
      </c>
      <c r="AA1670" s="4" t="str">
        <f>IF(J1670&gt;365,"Bereits abgewandert (Segment D)",IF(Z1670&gt;=Hilfswerte!$B$38,"Rot - akut gefaehrdet",IF(Z1670&gt;=Hilfswerte!$B$39,"Gelb - beobachten","Gruen - stabil")))</f>
        <v>Gelb - beobachten</v>
      </c>
    </row>
    <row r="1671" spans="1:27" ht="15" customHeight="1" x14ac:dyDescent="0.25">
      <c r="A1671" s="4" t="s">
        <v>2018</v>
      </c>
      <c r="B1671" s="4" t="s">
        <v>723</v>
      </c>
      <c r="C1671" s="4" t="s">
        <v>59</v>
      </c>
      <c r="D1671" s="4" t="s">
        <v>117</v>
      </c>
      <c r="E1671" s="4">
        <v>197</v>
      </c>
      <c r="F1671" s="5">
        <v>60.8</v>
      </c>
      <c r="G1671" s="5">
        <v>22</v>
      </c>
      <c r="H1671" s="6">
        <v>11770</v>
      </c>
      <c r="I1671" s="4">
        <v>5</v>
      </c>
      <c r="J1671" s="4">
        <v>2</v>
      </c>
      <c r="K1671" s="4">
        <v>2</v>
      </c>
      <c r="L1671" s="4">
        <v>2</v>
      </c>
      <c r="M1671" s="4">
        <v>3</v>
      </c>
      <c r="N1671" s="5">
        <v>22.4</v>
      </c>
      <c r="O1671" s="7">
        <f t="shared" si="208"/>
        <v>5</v>
      </c>
      <c r="P1671" s="7">
        <f t="shared" si="209"/>
        <v>5</v>
      </c>
      <c r="Q1671" s="7">
        <f t="shared" si="210"/>
        <v>5</v>
      </c>
      <c r="R1671" s="7">
        <f t="shared" si="211"/>
        <v>15</v>
      </c>
      <c r="S1671" s="8">
        <f t="shared" si="212"/>
        <v>148.6</v>
      </c>
      <c r="T1671" s="7" t="str">
        <f t="shared" si="213"/>
        <v>A - Top-Kunde</v>
      </c>
      <c r="U1671" s="4">
        <f>ROUND(((E1671-Hilfswerte!$B$20)/Hilfswerte!$B$21)+((F1671-Hilfswerte!$B$22)/Hilfswerte!$B$23)+((G1671-Hilfswerte!$B$24)/Hilfswerte!$B$25)+0.1*INDEX(Hilfswerte!$B$4:$B$15,MATCH(C1671,Hilfswerte!$A$4:$A$15,0)),2)</f>
        <v>2.72</v>
      </c>
      <c r="V1671" s="4">
        <f>ROUND(SQRT((((E1671-Hilfswerte!$B$20)/Hilfswerte!$B$21)-Hilfswerte!$B$28)^2+(((F1671-Hilfswerte!$B$22)/Hilfswerte!$B$23)-Hilfswerte!$B$29)^2+(((G1671-Hilfswerte!$B$24)/Hilfswerte!$B$25)-Hilfswerte!$B$30)^2),3)</f>
        <v>1.768</v>
      </c>
      <c r="W1671" s="4">
        <f>ROUND(E1671*Hilfswerte!$B$31,0)</f>
        <v>40493</v>
      </c>
      <c r="X1671" s="4">
        <f t="shared" si="214"/>
        <v>28723</v>
      </c>
      <c r="Y1671" s="4" t="str">
        <f>IF(T1671="A - Top-Kunde","bereits Top-Kunde",IF(AND(V1671&lt;=Hilfswerte!$B$34,H1671&lt;0.5*W1671),"Hoch",IF(AND(V1671&lt;=Hilfswerte!$B$35,H1671&lt;0.7*W1671),"Mittel","Niedrig")))</f>
        <v>bereits Top-Kunde</v>
      </c>
      <c r="Z1671" s="4">
        <f t="shared" si="215"/>
        <v>6.5</v>
      </c>
      <c r="AA1671" s="4" t="str">
        <f>IF(J1671&gt;365,"Bereits abgewandert (Segment D)",IF(Z1671&gt;=Hilfswerte!$B$38,"Rot - akut gefaehrdet",IF(Z1671&gt;=Hilfswerte!$B$39,"Gelb - beobachten","Gruen - stabil")))</f>
        <v>Gruen - stabil</v>
      </c>
    </row>
    <row r="1672" spans="1:27" ht="15" customHeight="1" x14ac:dyDescent="0.25">
      <c r="A1672" s="4" t="s">
        <v>2019</v>
      </c>
      <c r="B1672" s="4" t="s">
        <v>176</v>
      </c>
      <c r="C1672" s="4" t="s">
        <v>59</v>
      </c>
      <c r="D1672" s="4" t="s">
        <v>48</v>
      </c>
      <c r="E1672" s="4">
        <v>8</v>
      </c>
      <c r="F1672" s="5">
        <v>2.2000000000000002</v>
      </c>
      <c r="G1672" s="5">
        <v>13.8</v>
      </c>
      <c r="H1672" s="6">
        <v>650</v>
      </c>
      <c r="I1672" s="4">
        <v>1</v>
      </c>
      <c r="J1672" s="4">
        <v>303</v>
      </c>
      <c r="K1672" s="4">
        <v>0</v>
      </c>
      <c r="L1672" s="4">
        <v>10</v>
      </c>
      <c r="M1672" s="4">
        <v>1</v>
      </c>
      <c r="N1672" s="5">
        <v>31</v>
      </c>
      <c r="O1672" s="7">
        <f t="shared" si="208"/>
        <v>2</v>
      </c>
      <c r="P1672" s="7">
        <f t="shared" si="209"/>
        <v>1</v>
      </c>
      <c r="Q1672" s="7">
        <f t="shared" si="210"/>
        <v>2</v>
      </c>
      <c r="R1672" s="7">
        <f t="shared" si="211"/>
        <v>5</v>
      </c>
      <c r="S1672" s="8">
        <f t="shared" si="212"/>
        <v>62.5</v>
      </c>
      <c r="T1672" s="7" t="str">
        <f t="shared" si="213"/>
        <v>C - Entwicklungspotenzial</v>
      </c>
      <c r="U1672" s="4">
        <f>ROUND(((E1672-Hilfswerte!$B$20)/Hilfswerte!$B$21)+((F1672-Hilfswerte!$B$22)/Hilfswerte!$B$23)+((G1672-Hilfswerte!$B$24)/Hilfswerte!$B$25)+0.1*INDEX(Hilfswerte!$B$4:$B$15,MATCH(C1672,Hilfswerte!$A$4:$A$15,0)),2)</f>
        <v>-0.45</v>
      </c>
      <c r="V1672" s="4">
        <f>ROUND(SQRT((((E1672-Hilfswerte!$B$20)/Hilfswerte!$B$21)-Hilfswerte!$B$28)^2+(((F1672-Hilfswerte!$B$22)/Hilfswerte!$B$23)-Hilfswerte!$B$29)^2+(((G1672-Hilfswerte!$B$24)/Hilfswerte!$B$25)-Hilfswerte!$B$30)^2),3)</f>
        <v>1.0209999999999999</v>
      </c>
      <c r="W1672" s="4">
        <f>ROUND(E1672*Hilfswerte!$B$31,0)</f>
        <v>1644</v>
      </c>
      <c r="X1672" s="4">
        <f t="shared" si="214"/>
        <v>994</v>
      </c>
      <c r="Y1672" s="4" t="str">
        <f>IF(T1672="A - Top-Kunde","bereits Top-Kunde",IF(AND(V1672&lt;=Hilfswerte!$B$34,H1672&lt;0.5*W1672),"Hoch",IF(AND(V1672&lt;=Hilfswerte!$B$35,H1672&lt;0.7*W1672),"Mittel","Niedrig")))</f>
        <v>Mittel</v>
      </c>
      <c r="Z1672" s="4">
        <f t="shared" si="215"/>
        <v>17.2</v>
      </c>
      <c r="AA1672" s="4" t="str">
        <f>IF(J1672&gt;365,"Bereits abgewandert (Segment D)",IF(Z1672&gt;=Hilfswerte!$B$38,"Rot - akut gefaehrdet",IF(Z1672&gt;=Hilfswerte!$B$39,"Gelb - beobachten","Gruen - stabil")))</f>
        <v>Gelb - beobachten</v>
      </c>
    </row>
    <row r="1673" spans="1:27" ht="15" customHeight="1" x14ac:dyDescent="0.25">
      <c r="A1673" s="4" t="s">
        <v>2020</v>
      </c>
      <c r="B1673" s="4" t="s">
        <v>127</v>
      </c>
      <c r="C1673" s="4" t="s">
        <v>84</v>
      </c>
      <c r="D1673" s="4" t="s">
        <v>30</v>
      </c>
      <c r="E1673" s="4">
        <v>214</v>
      </c>
      <c r="F1673" s="5">
        <v>40.6</v>
      </c>
      <c r="G1673" s="5">
        <v>18.100000000000001</v>
      </c>
      <c r="H1673" s="6">
        <v>2980</v>
      </c>
      <c r="I1673" s="4">
        <v>1</v>
      </c>
      <c r="J1673" s="4">
        <v>364</v>
      </c>
      <c r="K1673" s="4">
        <v>0</v>
      </c>
      <c r="L1673" s="4">
        <v>-3</v>
      </c>
      <c r="M1673" s="4">
        <v>1</v>
      </c>
      <c r="N1673" s="5">
        <v>-14.2</v>
      </c>
      <c r="O1673" s="7">
        <f t="shared" si="208"/>
        <v>2</v>
      </c>
      <c r="P1673" s="7">
        <f t="shared" si="209"/>
        <v>1</v>
      </c>
      <c r="Q1673" s="7">
        <f t="shared" si="210"/>
        <v>4</v>
      </c>
      <c r="R1673" s="7">
        <f t="shared" si="211"/>
        <v>7</v>
      </c>
      <c r="S1673" s="8">
        <f t="shared" si="212"/>
        <v>62.9</v>
      </c>
      <c r="T1673" s="7" t="str">
        <f t="shared" si="213"/>
        <v>C - Entwicklungspotenzial</v>
      </c>
      <c r="U1673" s="4">
        <f>ROUND(((E1673-Hilfswerte!$B$20)/Hilfswerte!$B$21)+((F1673-Hilfswerte!$B$22)/Hilfswerte!$B$23)+((G1673-Hilfswerte!$B$24)/Hilfswerte!$B$25)+0.1*INDEX(Hilfswerte!$B$4:$B$15,MATCH(C1673,Hilfswerte!$A$4:$A$15,0)),2)</f>
        <v>1.89</v>
      </c>
      <c r="V1673" s="4">
        <f>ROUND(SQRT((((E1673-Hilfswerte!$B$20)/Hilfswerte!$B$21)-Hilfswerte!$B$28)^2+(((F1673-Hilfswerte!$B$22)/Hilfswerte!$B$23)-Hilfswerte!$B$29)^2+(((G1673-Hilfswerte!$B$24)/Hilfswerte!$B$25)-Hilfswerte!$B$30)^2),3)</f>
        <v>1.113</v>
      </c>
      <c r="W1673" s="4">
        <f>ROUND(E1673*Hilfswerte!$B$31,0)</f>
        <v>43987</v>
      </c>
      <c r="X1673" s="4">
        <f t="shared" si="214"/>
        <v>41007</v>
      </c>
      <c r="Y1673" s="4" t="str">
        <f>IF(T1673="A - Top-Kunde","bereits Top-Kunde",IF(AND(V1673&lt;=Hilfswerte!$B$34,H1673&lt;0.5*W1673),"Hoch",IF(AND(V1673&lt;=Hilfswerte!$B$35,H1673&lt;0.7*W1673),"Mittel","Niedrig")))</f>
        <v>Mittel</v>
      </c>
      <c r="Z1673" s="4">
        <f t="shared" si="215"/>
        <v>23.9</v>
      </c>
      <c r="AA1673" s="4" t="str">
        <f>IF(J1673&gt;365,"Bereits abgewandert (Segment D)",IF(Z1673&gt;=Hilfswerte!$B$38,"Rot - akut gefaehrdet",IF(Z1673&gt;=Hilfswerte!$B$39,"Gelb - beobachten","Gruen - stabil")))</f>
        <v>Rot - akut gefaehrdet</v>
      </c>
    </row>
    <row r="1674" spans="1:27" ht="15" customHeight="1" x14ac:dyDescent="0.25">
      <c r="A1674" s="4" t="s">
        <v>2021</v>
      </c>
      <c r="B1674" s="4" t="s">
        <v>210</v>
      </c>
      <c r="C1674" s="4" t="s">
        <v>47</v>
      </c>
      <c r="D1674" s="4" t="s">
        <v>56</v>
      </c>
      <c r="E1674" s="4">
        <v>918</v>
      </c>
      <c r="F1674" s="5">
        <v>188.6</v>
      </c>
      <c r="G1674" s="5">
        <v>14.6</v>
      </c>
      <c r="H1674" s="6">
        <v>17720</v>
      </c>
      <c r="I1674" s="4">
        <v>2</v>
      </c>
      <c r="J1674" s="4">
        <v>129</v>
      </c>
      <c r="K1674" s="4">
        <v>0</v>
      </c>
      <c r="L1674" s="4">
        <v>-5</v>
      </c>
      <c r="M1674" s="4">
        <v>2</v>
      </c>
      <c r="N1674" s="5">
        <v>10</v>
      </c>
      <c r="O1674" s="7">
        <f t="shared" si="208"/>
        <v>3</v>
      </c>
      <c r="P1674" s="7">
        <f t="shared" si="209"/>
        <v>2</v>
      </c>
      <c r="Q1674" s="7">
        <f t="shared" si="210"/>
        <v>5</v>
      </c>
      <c r="R1674" s="7">
        <f t="shared" si="211"/>
        <v>10</v>
      </c>
      <c r="S1674" s="8">
        <f t="shared" si="212"/>
        <v>105</v>
      </c>
      <c r="T1674" s="7" t="str">
        <f t="shared" si="213"/>
        <v>B - Kernkunde</v>
      </c>
      <c r="U1674" s="4">
        <f>ROUND(((E1674-Hilfswerte!$B$20)/Hilfswerte!$B$21)+((F1674-Hilfswerte!$B$22)/Hilfswerte!$B$23)+((G1674-Hilfswerte!$B$24)/Hilfswerte!$B$25)+0.1*INDEX(Hilfswerte!$B$4:$B$15,MATCH(C1674,Hilfswerte!$A$4:$A$15,0)),2)</f>
        <v>7.09</v>
      </c>
      <c r="V1674" s="4">
        <f>ROUND(SQRT((((E1674-Hilfswerte!$B$20)/Hilfswerte!$B$21)-Hilfswerte!$B$28)^2+(((F1674-Hilfswerte!$B$22)/Hilfswerte!$B$23)-Hilfswerte!$B$29)^2+(((G1674-Hilfswerte!$B$24)/Hilfswerte!$B$25)-Hilfswerte!$B$30)^2),3)</f>
        <v>4.2439999999999998</v>
      </c>
      <c r="W1674" s="4">
        <f>ROUND(E1674*Hilfswerte!$B$31,0)</f>
        <v>188691</v>
      </c>
      <c r="X1674" s="4">
        <f t="shared" si="214"/>
        <v>170971</v>
      </c>
      <c r="Y1674" s="4" t="str">
        <f>IF(T1674="A - Top-Kunde","bereits Top-Kunde",IF(AND(V1674&lt;=Hilfswerte!$B$34,H1674&lt;0.5*W1674),"Hoch",IF(AND(V1674&lt;=Hilfswerte!$B$35,H1674&lt;0.7*W1674),"Mittel","Niedrig")))</f>
        <v>Niedrig</v>
      </c>
      <c r="Z1674" s="4">
        <f t="shared" si="215"/>
        <v>6.5</v>
      </c>
      <c r="AA1674" s="4" t="str">
        <f>IF(J1674&gt;365,"Bereits abgewandert (Segment D)",IF(Z1674&gt;=Hilfswerte!$B$38,"Rot - akut gefaehrdet",IF(Z1674&gt;=Hilfswerte!$B$39,"Gelb - beobachten","Gruen - stabil")))</f>
        <v>Gruen - stabil</v>
      </c>
    </row>
    <row r="1675" spans="1:27" ht="15" customHeight="1" x14ac:dyDescent="0.25">
      <c r="A1675" s="4" t="s">
        <v>2022</v>
      </c>
      <c r="B1675" s="4" t="s">
        <v>219</v>
      </c>
      <c r="C1675" s="4" t="s">
        <v>59</v>
      </c>
      <c r="D1675" s="4" t="s">
        <v>52</v>
      </c>
      <c r="E1675" s="4">
        <v>27</v>
      </c>
      <c r="F1675" s="5">
        <v>5</v>
      </c>
      <c r="G1675" s="5">
        <v>7.7</v>
      </c>
      <c r="H1675" s="6">
        <v>450</v>
      </c>
      <c r="I1675" s="4">
        <v>1</v>
      </c>
      <c r="J1675" s="4">
        <v>259</v>
      </c>
      <c r="K1675" s="4">
        <v>0</v>
      </c>
      <c r="L1675" s="4">
        <v>2</v>
      </c>
      <c r="M1675" s="4">
        <v>2</v>
      </c>
      <c r="N1675" s="5">
        <v>-19.8</v>
      </c>
      <c r="O1675" s="7">
        <f t="shared" si="208"/>
        <v>2</v>
      </c>
      <c r="P1675" s="7">
        <f t="shared" si="209"/>
        <v>1</v>
      </c>
      <c r="Q1675" s="7">
        <f t="shared" si="210"/>
        <v>2</v>
      </c>
      <c r="R1675" s="7">
        <f t="shared" si="211"/>
        <v>5</v>
      </c>
      <c r="S1675" s="8">
        <f t="shared" si="212"/>
        <v>39.5</v>
      </c>
      <c r="T1675" s="7" t="str">
        <f t="shared" si="213"/>
        <v>C - Entwicklungspotenzial</v>
      </c>
      <c r="U1675" s="4">
        <f>ROUND(((E1675-Hilfswerte!$B$20)/Hilfswerte!$B$21)+((F1675-Hilfswerte!$B$22)/Hilfswerte!$B$23)+((G1675-Hilfswerte!$B$24)/Hilfswerte!$B$25)+0.1*INDEX(Hilfswerte!$B$4:$B$15,MATCH(C1675,Hilfswerte!$A$4:$A$15,0)),2)</f>
        <v>-1.28</v>
      </c>
      <c r="V1675" s="4">
        <f>ROUND(SQRT((((E1675-Hilfswerte!$B$20)/Hilfswerte!$B$21)-Hilfswerte!$B$28)^2+(((F1675-Hilfswerte!$B$22)/Hilfswerte!$B$23)-Hilfswerte!$B$29)^2+(((G1675-Hilfswerte!$B$24)/Hilfswerte!$B$25)-Hilfswerte!$B$30)^2),3)</f>
        <v>1.0089999999999999</v>
      </c>
      <c r="W1675" s="4">
        <f>ROUND(E1675*Hilfswerte!$B$31,0)</f>
        <v>5550</v>
      </c>
      <c r="X1675" s="4">
        <f t="shared" si="214"/>
        <v>5100</v>
      </c>
      <c r="Y1675" s="4" t="str">
        <f>IF(T1675="A - Top-Kunde","bereits Top-Kunde",IF(AND(V1675&lt;=Hilfswerte!$B$34,H1675&lt;0.5*W1675),"Hoch",IF(AND(V1675&lt;=Hilfswerte!$B$35,H1675&lt;0.7*W1675),"Mittel","Niedrig")))</f>
        <v>Mittel</v>
      </c>
      <c r="Z1675" s="4">
        <f t="shared" si="215"/>
        <v>21.3</v>
      </c>
      <c r="AA1675" s="4" t="str">
        <f>IF(J1675&gt;365,"Bereits abgewandert (Segment D)",IF(Z1675&gt;=Hilfswerte!$B$38,"Rot - akut gefaehrdet",IF(Z1675&gt;=Hilfswerte!$B$39,"Gelb - beobachten","Gruen - stabil")))</f>
        <v>Rot - akut gefaehrdet</v>
      </c>
    </row>
    <row r="1676" spans="1:27" ht="15" customHeight="1" x14ac:dyDescent="0.25">
      <c r="A1676" s="4" t="s">
        <v>2023</v>
      </c>
      <c r="B1676" s="4" t="s">
        <v>121</v>
      </c>
      <c r="C1676" s="4" t="s">
        <v>59</v>
      </c>
      <c r="D1676" s="4" t="s">
        <v>30</v>
      </c>
      <c r="E1676" s="4">
        <v>71</v>
      </c>
      <c r="F1676" s="5">
        <v>16.399999999999999</v>
      </c>
      <c r="G1676" s="5">
        <v>9.8000000000000007</v>
      </c>
      <c r="H1676" s="6">
        <v>6330</v>
      </c>
      <c r="I1676" s="4">
        <v>5</v>
      </c>
      <c r="J1676" s="4">
        <v>25</v>
      </c>
      <c r="K1676" s="4">
        <v>0</v>
      </c>
      <c r="L1676" s="4">
        <v>5</v>
      </c>
      <c r="M1676" s="4">
        <v>6</v>
      </c>
      <c r="N1676" s="5">
        <v>-29.3</v>
      </c>
      <c r="O1676" s="7">
        <f t="shared" si="208"/>
        <v>5</v>
      </c>
      <c r="P1676" s="7">
        <f t="shared" si="209"/>
        <v>5</v>
      </c>
      <c r="Q1676" s="7">
        <f t="shared" si="210"/>
        <v>4</v>
      </c>
      <c r="R1676" s="7">
        <f t="shared" si="211"/>
        <v>14</v>
      </c>
      <c r="S1676" s="8">
        <f t="shared" si="212"/>
        <v>123.9</v>
      </c>
      <c r="T1676" s="7" t="str">
        <f t="shared" si="213"/>
        <v>B - Kernkunde</v>
      </c>
      <c r="U1676" s="4">
        <f>ROUND(((E1676-Hilfswerte!$B$20)/Hilfswerte!$B$21)+((F1676-Hilfswerte!$B$22)/Hilfswerte!$B$23)+((G1676-Hilfswerte!$B$24)/Hilfswerte!$B$25)+0.1*INDEX(Hilfswerte!$B$4:$B$15,MATCH(C1676,Hilfswerte!$A$4:$A$15,0)),2)</f>
        <v>-0.56000000000000005</v>
      </c>
      <c r="V1676" s="4">
        <f>ROUND(SQRT((((E1676-Hilfswerte!$B$20)/Hilfswerte!$B$21)-Hilfswerte!$B$28)^2+(((F1676-Hilfswerte!$B$22)/Hilfswerte!$B$23)-Hilfswerte!$B$29)^2+(((G1676-Hilfswerte!$B$24)/Hilfswerte!$B$25)-Hilfswerte!$B$30)^2),3)</f>
        <v>0.60599999999999998</v>
      </c>
      <c r="W1676" s="4">
        <f>ROUND(E1676*Hilfswerte!$B$31,0)</f>
        <v>14594</v>
      </c>
      <c r="X1676" s="4">
        <f t="shared" si="214"/>
        <v>8264</v>
      </c>
      <c r="Y1676" s="4" t="str">
        <f>IF(T1676="A - Top-Kunde","bereits Top-Kunde",IF(AND(V1676&lt;=Hilfswerte!$B$34,H1676&lt;0.5*W1676),"Hoch",IF(AND(V1676&lt;=Hilfswerte!$B$35,H1676&lt;0.7*W1676),"Mittel","Niedrig")))</f>
        <v>Hoch</v>
      </c>
      <c r="Z1676" s="4">
        <f t="shared" si="215"/>
        <v>14</v>
      </c>
      <c r="AA1676" s="4" t="str">
        <f>IF(J1676&gt;365,"Bereits abgewandert (Segment D)",IF(Z1676&gt;=Hilfswerte!$B$38,"Rot - akut gefaehrdet",IF(Z1676&gt;=Hilfswerte!$B$39,"Gelb - beobachten","Gruen - stabil")))</f>
        <v>Gelb - beobachten</v>
      </c>
    </row>
    <row r="1677" spans="1:27" ht="15" customHeight="1" x14ac:dyDescent="0.25">
      <c r="A1677" s="4" t="s">
        <v>2024</v>
      </c>
      <c r="B1677" s="4" t="s">
        <v>625</v>
      </c>
      <c r="C1677" s="4" t="s">
        <v>33</v>
      </c>
      <c r="D1677" s="4" t="s">
        <v>56</v>
      </c>
      <c r="E1677" s="4">
        <v>26</v>
      </c>
      <c r="F1677" s="5">
        <v>4.8</v>
      </c>
      <c r="G1677" s="5">
        <v>5.8</v>
      </c>
      <c r="H1677" s="6">
        <v>2890</v>
      </c>
      <c r="I1677" s="4">
        <v>2</v>
      </c>
      <c r="J1677" s="4">
        <v>276</v>
      </c>
      <c r="K1677" s="4">
        <v>0</v>
      </c>
      <c r="L1677" s="4">
        <v>19</v>
      </c>
      <c r="M1677" s="4">
        <v>2</v>
      </c>
      <c r="N1677" s="5">
        <v>0.9</v>
      </c>
      <c r="O1677" s="7">
        <f t="shared" si="208"/>
        <v>2</v>
      </c>
      <c r="P1677" s="7">
        <f t="shared" si="209"/>
        <v>2</v>
      </c>
      <c r="Q1677" s="7">
        <f t="shared" si="210"/>
        <v>4</v>
      </c>
      <c r="R1677" s="7">
        <f t="shared" si="211"/>
        <v>8</v>
      </c>
      <c r="S1677" s="8">
        <f t="shared" si="212"/>
        <v>74.8</v>
      </c>
      <c r="T1677" s="7" t="str">
        <f t="shared" si="213"/>
        <v>C - Entwicklungspotenzial</v>
      </c>
      <c r="U1677" s="4">
        <f>ROUND(((E1677-Hilfswerte!$B$20)/Hilfswerte!$B$21)+((F1677-Hilfswerte!$B$22)/Hilfswerte!$B$23)+((G1677-Hilfswerte!$B$24)/Hilfswerte!$B$25)+0.1*INDEX(Hilfswerte!$B$4:$B$15,MATCH(C1677,Hilfswerte!$A$4:$A$15,0)),2)</f>
        <v>-1.49</v>
      </c>
      <c r="V1677" s="4">
        <f>ROUND(SQRT((((E1677-Hilfswerte!$B$20)/Hilfswerte!$B$21)-Hilfswerte!$B$28)^2+(((F1677-Hilfswerte!$B$22)/Hilfswerte!$B$23)-Hilfswerte!$B$29)^2+(((G1677-Hilfswerte!$B$24)/Hilfswerte!$B$25)-Hilfswerte!$B$30)^2),3)</f>
        <v>1.206</v>
      </c>
      <c r="W1677" s="4">
        <f>ROUND(E1677*Hilfswerte!$B$31,0)</f>
        <v>5344</v>
      </c>
      <c r="X1677" s="4">
        <f t="shared" si="214"/>
        <v>2454</v>
      </c>
      <c r="Y1677" s="4" t="str">
        <f>IF(T1677="A - Top-Kunde","bereits Top-Kunde",IF(AND(V1677&lt;=Hilfswerte!$B$34,H1677&lt;0.5*W1677),"Hoch",IF(AND(V1677&lt;=Hilfswerte!$B$35,H1677&lt;0.7*W1677),"Mittel","Niedrig")))</f>
        <v>Niedrig</v>
      </c>
      <c r="Z1677" s="4">
        <f t="shared" si="215"/>
        <v>17.600000000000001</v>
      </c>
      <c r="AA1677" s="4" t="str">
        <f>IF(J1677&gt;365,"Bereits abgewandert (Segment D)",IF(Z1677&gt;=Hilfswerte!$B$38,"Rot - akut gefaehrdet",IF(Z1677&gt;=Hilfswerte!$B$39,"Gelb - beobachten","Gruen - stabil")))</f>
        <v>Gelb - beobachten</v>
      </c>
    </row>
    <row r="1678" spans="1:27" ht="15" customHeight="1" x14ac:dyDescent="0.25">
      <c r="A1678" s="4" t="s">
        <v>2025</v>
      </c>
      <c r="B1678" s="4" t="s">
        <v>687</v>
      </c>
      <c r="C1678" s="4" t="s">
        <v>89</v>
      </c>
      <c r="D1678" s="4" t="s">
        <v>56</v>
      </c>
      <c r="E1678" s="4">
        <v>294</v>
      </c>
      <c r="F1678" s="5">
        <v>50.5</v>
      </c>
      <c r="G1678" s="5">
        <v>1.2</v>
      </c>
      <c r="H1678" s="6">
        <v>15500</v>
      </c>
      <c r="I1678" s="4">
        <v>2</v>
      </c>
      <c r="J1678" s="4">
        <v>213</v>
      </c>
      <c r="K1678" s="4">
        <v>0</v>
      </c>
      <c r="L1678" s="4">
        <v>-5</v>
      </c>
      <c r="M1678" s="4">
        <v>6</v>
      </c>
      <c r="N1678" s="5">
        <v>-20.2</v>
      </c>
      <c r="O1678" s="7">
        <f t="shared" si="208"/>
        <v>2</v>
      </c>
      <c r="P1678" s="7">
        <f t="shared" si="209"/>
        <v>2</v>
      </c>
      <c r="Q1678" s="7">
        <f t="shared" si="210"/>
        <v>5</v>
      </c>
      <c r="R1678" s="7">
        <f t="shared" si="211"/>
        <v>9</v>
      </c>
      <c r="S1678" s="8">
        <f t="shared" si="212"/>
        <v>79.900000000000006</v>
      </c>
      <c r="T1678" s="7" t="str">
        <f t="shared" si="213"/>
        <v>C - Entwicklungspotenzial</v>
      </c>
      <c r="U1678" s="4">
        <f>ROUND(((E1678-Hilfswerte!$B$20)/Hilfswerte!$B$21)+((F1678-Hilfswerte!$B$22)/Hilfswerte!$B$23)+((G1678-Hilfswerte!$B$24)/Hilfswerte!$B$25)+0.1*INDEX(Hilfswerte!$B$4:$B$15,MATCH(C1678,Hilfswerte!$A$4:$A$15,0)),2)</f>
        <v>0.01</v>
      </c>
      <c r="V1678" s="4">
        <f>ROUND(SQRT((((E1678-Hilfswerte!$B$20)/Hilfswerte!$B$21)-Hilfswerte!$B$28)^2+(((F1678-Hilfswerte!$B$22)/Hilfswerte!$B$23)-Hilfswerte!$B$29)^2+(((G1678-Hilfswerte!$B$24)/Hilfswerte!$B$25)-Hilfswerte!$B$30)^2),3)</f>
        <v>1.6950000000000001</v>
      </c>
      <c r="W1678" s="4">
        <f>ROUND(E1678*Hilfswerte!$B$31,0)</f>
        <v>60431</v>
      </c>
      <c r="X1678" s="4">
        <f t="shared" si="214"/>
        <v>44931</v>
      </c>
      <c r="Y1678" s="4" t="str">
        <f>IF(T1678="A - Top-Kunde","bereits Top-Kunde",IF(AND(V1678&lt;=Hilfswerte!$B$34,H1678&lt;0.5*W1678),"Hoch",IF(AND(V1678&lt;=Hilfswerte!$B$35,H1678&lt;0.7*W1678),"Mittel","Niedrig")))</f>
        <v>Niedrig</v>
      </c>
      <c r="Z1678" s="4">
        <f t="shared" si="215"/>
        <v>18.7</v>
      </c>
      <c r="AA1678" s="4" t="str">
        <f>IF(J1678&gt;365,"Bereits abgewandert (Segment D)",IF(Z1678&gt;=Hilfswerte!$B$38,"Rot - akut gefaehrdet",IF(Z1678&gt;=Hilfswerte!$B$39,"Gelb - beobachten","Gruen - stabil")))</f>
        <v>Gelb - beobachten</v>
      </c>
    </row>
    <row r="1679" spans="1:27" ht="15" customHeight="1" x14ac:dyDescent="0.25">
      <c r="A1679" s="4" t="s">
        <v>2026</v>
      </c>
      <c r="B1679" s="4" t="s">
        <v>765</v>
      </c>
      <c r="C1679" s="4" t="s">
        <v>59</v>
      </c>
      <c r="D1679" s="4" t="s">
        <v>30</v>
      </c>
      <c r="E1679" s="4">
        <v>21</v>
      </c>
      <c r="F1679" s="5">
        <v>4</v>
      </c>
      <c r="G1679" s="5">
        <v>8.3000000000000007</v>
      </c>
      <c r="H1679" s="6">
        <v>3160</v>
      </c>
      <c r="I1679" s="4">
        <v>5</v>
      </c>
      <c r="J1679" s="4">
        <v>2</v>
      </c>
      <c r="K1679" s="4">
        <v>1</v>
      </c>
      <c r="L1679" s="4">
        <v>18</v>
      </c>
      <c r="M1679" s="4">
        <v>3</v>
      </c>
      <c r="N1679" s="5">
        <v>-40.200000000000003</v>
      </c>
      <c r="O1679" s="7">
        <f t="shared" si="208"/>
        <v>5</v>
      </c>
      <c r="P1679" s="7">
        <f t="shared" si="209"/>
        <v>5</v>
      </c>
      <c r="Q1679" s="7">
        <f t="shared" si="210"/>
        <v>4</v>
      </c>
      <c r="R1679" s="7">
        <f t="shared" si="211"/>
        <v>14</v>
      </c>
      <c r="S1679" s="8">
        <f t="shared" si="212"/>
        <v>108.5</v>
      </c>
      <c r="T1679" s="7" t="str">
        <f t="shared" si="213"/>
        <v>B - Kernkunde</v>
      </c>
      <c r="U1679" s="4">
        <f>ROUND(((E1679-Hilfswerte!$B$20)/Hilfswerte!$B$21)+((F1679-Hilfswerte!$B$22)/Hilfswerte!$B$23)+((G1679-Hilfswerte!$B$24)/Hilfswerte!$B$25)+0.1*INDEX(Hilfswerte!$B$4:$B$15,MATCH(C1679,Hilfswerte!$A$4:$A$15,0)),2)</f>
        <v>-1.23</v>
      </c>
      <c r="V1679" s="4">
        <f>ROUND(SQRT((((E1679-Hilfswerte!$B$20)/Hilfswerte!$B$21)-Hilfswerte!$B$28)^2+(((F1679-Hilfswerte!$B$22)/Hilfswerte!$B$23)-Hilfswerte!$B$29)^2+(((G1679-Hilfswerte!$B$24)/Hilfswerte!$B$25)-Hilfswerte!$B$30)^2),3)</f>
        <v>0.98699999999999999</v>
      </c>
      <c r="W1679" s="4">
        <f>ROUND(E1679*Hilfswerte!$B$31,0)</f>
        <v>4316</v>
      </c>
      <c r="X1679" s="4">
        <f t="shared" si="214"/>
        <v>1156</v>
      </c>
      <c r="Y1679" s="4" t="str">
        <f>IF(T1679="A - Top-Kunde","bereits Top-Kunde",IF(AND(V1679&lt;=Hilfswerte!$B$34,H1679&lt;0.5*W1679),"Hoch",IF(AND(V1679&lt;=Hilfswerte!$B$35,H1679&lt;0.7*W1679),"Mittel","Niedrig")))</f>
        <v>Niedrig</v>
      </c>
      <c r="Z1679" s="4">
        <f t="shared" si="215"/>
        <v>22.8</v>
      </c>
      <c r="AA1679" s="4" t="str">
        <f>IF(J1679&gt;365,"Bereits abgewandert (Segment D)",IF(Z1679&gt;=Hilfswerte!$B$38,"Rot - akut gefaehrdet",IF(Z1679&gt;=Hilfswerte!$B$39,"Gelb - beobachten","Gruen - stabil")))</f>
        <v>Rot - akut gefaehrdet</v>
      </c>
    </row>
    <row r="1680" spans="1:27" ht="15" customHeight="1" x14ac:dyDescent="0.25">
      <c r="A1680" s="4" t="s">
        <v>2027</v>
      </c>
      <c r="B1680" s="4" t="s">
        <v>130</v>
      </c>
      <c r="C1680" s="4" t="s">
        <v>33</v>
      </c>
      <c r="D1680" s="4" t="s">
        <v>30</v>
      </c>
      <c r="E1680" s="4">
        <v>28</v>
      </c>
      <c r="F1680" s="5">
        <v>3.9</v>
      </c>
      <c r="G1680" s="5">
        <v>19.5</v>
      </c>
      <c r="H1680" s="6">
        <v>26430</v>
      </c>
      <c r="I1680" s="4">
        <v>5</v>
      </c>
      <c r="J1680" s="4">
        <v>23</v>
      </c>
      <c r="K1680" s="4">
        <v>1</v>
      </c>
      <c r="L1680" s="4">
        <v>9</v>
      </c>
      <c r="M1680" s="4">
        <v>2</v>
      </c>
      <c r="N1680" s="5">
        <v>-13.2</v>
      </c>
      <c r="O1680" s="7">
        <f t="shared" si="208"/>
        <v>5</v>
      </c>
      <c r="P1680" s="7">
        <f t="shared" si="209"/>
        <v>5</v>
      </c>
      <c r="Q1680" s="7">
        <f t="shared" si="210"/>
        <v>5</v>
      </c>
      <c r="R1680" s="7">
        <f t="shared" si="211"/>
        <v>15</v>
      </c>
      <c r="S1680" s="8">
        <f t="shared" si="212"/>
        <v>134.69999999999999</v>
      </c>
      <c r="T1680" s="7" t="str">
        <f t="shared" si="213"/>
        <v>A - Top-Kunde</v>
      </c>
      <c r="U1680" s="4">
        <f>ROUND(((E1680-Hilfswerte!$B$20)/Hilfswerte!$B$21)+((F1680-Hilfswerte!$B$22)/Hilfswerte!$B$23)+((G1680-Hilfswerte!$B$24)/Hilfswerte!$B$25)+0.1*INDEX(Hilfswerte!$B$4:$B$15,MATCH(C1680,Hilfswerte!$A$4:$A$15,0)),2)</f>
        <v>0.68</v>
      </c>
      <c r="V1680" s="4">
        <f>ROUND(SQRT((((E1680-Hilfswerte!$B$20)/Hilfswerte!$B$21)-Hilfswerte!$B$28)^2+(((F1680-Hilfswerte!$B$22)/Hilfswerte!$B$23)-Hilfswerte!$B$29)^2+(((G1680-Hilfswerte!$B$24)/Hilfswerte!$B$25)-Hilfswerte!$B$30)^2),3)</f>
        <v>1.5680000000000001</v>
      </c>
      <c r="W1680" s="4">
        <f>ROUND(E1680*Hilfswerte!$B$31,0)</f>
        <v>5755</v>
      </c>
      <c r="X1680" s="4">
        <f t="shared" si="214"/>
        <v>0</v>
      </c>
      <c r="Y1680" s="4" t="str">
        <f>IF(T1680="A - Top-Kunde","bereits Top-Kunde",IF(AND(V1680&lt;=Hilfswerte!$B$34,H1680&lt;0.5*W1680),"Hoch",IF(AND(V1680&lt;=Hilfswerte!$B$35,H1680&lt;0.7*W1680),"Mittel","Niedrig")))</f>
        <v>bereits Top-Kunde</v>
      </c>
      <c r="Z1680" s="4">
        <f t="shared" si="215"/>
        <v>11.2</v>
      </c>
      <c r="AA1680" s="4" t="str">
        <f>IF(J1680&gt;365,"Bereits abgewandert (Segment D)",IF(Z1680&gt;=Hilfswerte!$B$38,"Rot - akut gefaehrdet",IF(Z1680&gt;=Hilfswerte!$B$39,"Gelb - beobachten","Gruen - stabil")))</f>
        <v>Gruen - stabil</v>
      </c>
    </row>
    <row r="1681" spans="1:27" ht="15" customHeight="1" x14ac:dyDescent="0.25">
      <c r="A1681" s="4" t="s">
        <v>2028</v>
      </c>
      <c r="B1681" s="4" t="s">
        <v>95</v>
      </c>
      <c r="C1681" s="4" t="s">
        <v>84</v>
      </c>
      <c r="D1681" s="4" t="s">
        <v>93</v>
      </c>
      <c r="E1681" s="4">
        <v>301</v>
      </c>
      <c r="F1681" s="5">
        <v>56.6</v>
      </c>
      <c r="G1681" s="5">
        <v>19.399999999999999</v>
      </c>
      <c r="H1681" s="6">
        <v>62830</v>
      </c>
      <c r="I1681" s="4">
        <v>5</v>
      </c>
      <c r="J1681" s="4">
        <v>12</v>
      </c>
      <c r="K1681" s="4">
        <v>1</v>
      </c>
      <c r="L1681" s="4">
        <v>-4</v>
      </c>
      <c r="M1681" s="4">
        <v>2</v>
      </c>
      <c r="N1681" s="5">
        <v>28.9</v>
      </c>
      <c r="O1681" s="7">
        <f t="shared" si="208"/>
        <v>5</v>
      </c>
      <c r="P1681" s="7">
        <f t="shared" si="209"/>
        <v>5</v>
      </c>
      <c r="Q1681" s="7">
        <f t="shared" si="210"/>
        <v>5</v>
      </c>
      <c r="R1681" s="7">
        <f t="shared" si="211"/>
        <v>15</v>
      </c>
      <c r="S1681" s="8">
        <f t="shared" si="212"/>
        <v>158.5</v>
      </c>
      <c r="T1681" s="7" t="str">
        <f t="shared" si="213"/>
        <v>A - Top-Kunde</v>
      </c>
      <c r="U1681" s="4">
        <f>ROUND(((E1681-Hilfswerte!$B$20)/Hilfswerte!$B$21)+((F1681-Hilfswerte!$B$22)/Hilfswerte!$B$23)+((G1681-Hilfswerte!$B$24)/Hilfswerte!$B$25)+0.1*INDEX(Hilfswerte!$B$4:$B$15,MATCH(C1681,Hilfswerte!$A$4:$A$15,0)),2)</f>
        <v>2.75</v>
      </c>
      <c r="V1681" s="4">
        <f>ROUND(SQRT((((E1681-Hilfswerte!$B$20)/Hilfswerte!$B$21)-Hilfswerte!$B$28)^2+(((F1681-Hilfswerte!$B$22)/Hilfswerte!$B$23)-Hilfswerte!$B$29)^2+(((G1681-Hilfswerte!$B$24)/Hilfswerte!$B$25)-Hilfswerte!$B$30)^2),3)</f>
        <v>1.4610000000000001</v>
      </c>
      <c r="W1681" s="4">
        <f>ROUND(E1681*Hilfswerte!$B$31,0)</f>
        <v>61869</v>
      </c>
      <c r="X1681" s="4">
        <f t="shared" si="214"/>
        <v>0</v>
      </c>
      <c r="Y1681" s="4" t="str">
        <f>IF(T1681="A - Top-Kunde","bereits Top-Kunde",IF(AND(V1681&lt;=Hilfswerte!$B$34,H1681&lt;0.5*W1681),"Hoch",IF(AND(V1681&lt;=Hilfswerte!$B$35,H1681&lt;0.7*W1681),"Mittel","Niedrig")))</f>
        <v>bereits Top-Kunde</v>
      </c>
      <c r="Z1681" s="4">
        <f t="shared" si="215"/>
        <v>3.6</v>
      </c>
      <c r="AA1681" s="4" t="str">
        <f>IF(J1681&gt;365,"Bereits abgewandert (Segment D)",IF(Z1681&gt;=Hilfswerte!$B$38,"Rot - akut gefaehrdet",IF(Z1681&gt;=Hilfswerte!$B$39,"Gelb - beobachten","Gruen - stabil")))</f>
        <v>Gruen - stabil</v>
      </c>
    </row>
    <row r="1682" spans="1:27" ht="15" customHeight="1" x14ac:dyDescent="0.25">
      <c r="A1682" s="4" t="s">
        <v>2029</v>
      </c>
      <c r="B1682" s="4" t="s">
        <v>348</v>
      </c>
      <c r="C1682" s="4" t="s">
        <v>33</v>
      </c>
      <c r="D1682" s="4" t="s">
        <v>30</v>
      </c>
      <c r="E1682" s="4">
        <v>5</v>
      </c>
      <c r="F1682" s="5">
        <v>1.4</v>
      </c>
      <c r="G1682" s="5">
        <v>18.2</v>
      </c>
      <c r="H1682" s="6">
        <v>350</v>
      </c>
      <c r="I1682" s="4">
        <v>2</v>
      </c>
      <c r="J1682" s="4">
        <v>59</v>
      </c>
      <c r="K1682" s="4">
        <v>0</v>
      </c>
      <c r="L1682" s="4">
        <v>-4</v>
      </c>
      <c r="M1682" s="4">
        <v>6</v>
      </c>
      <c r="N1682" s="5">
        <v>18.399999999999999</v>
      </c>
      <c r="O1682" s="7">
        <f t="shared" si="208"/>
        <v>4</v>
      </c>
      <c r="P1682" s="7">
        <f t="shared" si="209"/>
        <v>2</v>
      </c>
      <c r="Q1682" s="7">
        <f t="shared" si="210"/>
        <v>2</v>
      </c>
      <c r="R1682" s="7">
        <f t="shared" si="211"/>
        <v>8</v>
      </c>
      <c r="S1682" s="8">
        <f t="shared" si="212"/>
        <v>89.2</v>
      </c>
      <c r="T1682" s="7" t="str">
        <f t="shared" si="213"/>
        <v>C - Entwicklungspotenzial</v>
      </c>
      <c r="U1682" s="4">
        <f>ROUND(((E1682-Hilfswerte!$B$20)/Hilfswerte!$B$21)+((F1682-Hilfswerte!$B$22)/Hilfswerte!$B$23)+((G1682-Hilfswerte!$B$24)/Hilfswerte!$B$25)+0.1*INDEX(Hilfswerte!$B$4:$B$15,MATCH(C1682,Hilfswerte!$A$4:$A$15,0)),2)</f>
        <v>0.33</v>
      </c>
      <c r="V1682" s="4">
        <f>ROUND(SQRT((((E1682-Hilfswerte!$B$20)/Hilfswerte!$B$21)-Hilfswerte!$B$28)^2+(((F1682-Hilfswerte!$B$22)/Hilfswerte!$B$23)-Hilfswerte!$B$29)^2+(((G1682-Hilfswerte!$B$24)/Hilfswerte!$B$25)-Hilfswerte!$B$30)^2),3)</f>
        <v>1.4630000000000001</v>
      </c>
      <c r="W1682" s="4">
        <f>ROUND(E1682*Hilfswerte!$B$31,0)</f>
        <v>1028</v>
      </c>
      <c r="X1682" s="4">
        <f t="shared" si="214"/>
        <v>678</v>
      </c>
      <c r="Y1682" s="4" t="str">
        <f>IF(T1682="A - Top-Kunde","bereits Top-Kunde",IF(AND(V1682&lt;=Hilfswerte!$B$34,H1682&lt;0.5*W1682),"Hoch",IF(AND(V1682&lt;=Hilfswerte!$B$35,H1682&lt;0.7*W1682),"Mittel","Niedrig")))</f>
        <v>Niedrig</v>
      </c>
      <c r="Z1682" s="4">
        <f t="shared" si="215"/>
        <v>3</v>
      </c>
      <c r="AA1682" s="4" t="str">
        <f>IF(J1682&gt;365,"Bereits abgewandert (Segment D)",IF(Z1682&gt;=Hilfswerte!$B$38,"Rot - akut gefaehrdet",IF(Z1682&gt;=Hilfswerte!$B$39,"Gelb - beobachten","Gruen - stabil")))</f>
        <v>Gruen - stabil</v>
      </c>
    </row>
    <row r="1683" spans="1:27" ht="15" customHeight="1" x14ac:dyDescent="0.25">
      <c r="A1683" s="4" t="s">
        <v>2030</v>
      </c>
      <c r="B1683" s="4" t="s">
        <v>192</v>
      </c>
      <c r="C1683" s="4" t="s">
        <v>62</v>
      </c>
      <c r="D1683" s="4" t="s">
        <v>52</v>
      </c>
      <c r="E1683" s="4">
        <v>76</v>
      </c>
      <c r="F1683" s="5">
        <v>16.600000000000001</v>
      </c>
      <c r="G1683" s="5">
        <v>13.5</v>
      </c>
      <c r="H1683" s="6">
        <v>11250</v>
      </c>
      <c r="I1683" s="4">
        <v>5</v>
      </c>
      <c r="J1683" s="4">
        <v>17</v>
      </c>
      <c r="K1683" s="4">
        <v>2</v>
      </c>
      <c r="L1683" s="4">
        <v>6</v>
      </c>
      <c r="M1683" s="4">
        <v>6</v>
      </c>
      <c r="N1683" s="5">
        <v>8.9</v>
      </c>
      <c r="O1683" s="7">
        <f t="shared" si="208"/>
        <v>5</v>
      </c>
      <c r="P1683" s="7">
        <f t="shared" si="209"/>
        <v>5</v>
      </c>
      <c r="Q1683" s="7">
        <f t="shared" si="210"/>
        <v>5</v>
      </c>
      <c r="R1683" s="7">
        <f t="shared" si="211"/>
        <v>15</v>
      </c>
      <c r="S1683" s="8">
        <f t="shared" si="212"/>
        <v>140.69999999999999</v>
      </c>
      <c r="T1683" s="7" t="str">
        <f t="shared" si="213"/>
        <v>A - Top-Kunde</v>
      </c>
      <c r="U1683" s="4">
        <f>ROUND(((E1683-Hilfswerte!$B$20)/Hilfswerte!$B$21)+((F1683-Hilfswerte!$B$22)/Hilfswerte!$B$23)+((G1683-Hilfswerte!$B$24)/Hilfswerte!$B$25)+0.1*INDEX(Hilfswerte!$B$4:$B$15,MATCH(C1683,Hilfswerte!$A$4:$A$15,0)),2)</f>
        <v>0.55000000000000004</v>
      </c>
      <c r="V1683" s="4">
        <f>ROUND(SQRT((((E1683-Hilfswerte!$B$20)/Hilfswerte!$B$21)-Hilfswerte!$B$28)^2+(((F1683-Hilfswerte!$B$22)/Hilfswerte!$B$23)-Hilfswerte!$B$29)^2+(((G1683-Hilfswerte!$B$24)/Hilfswerte!$B$25)-Hilfswerte!$B$30)^2),3)</f>
        <v>0.65500000000000003</v>
      </c>
      <c r="W1683" s="4">
        <f>ROUND(E1683*Hilfswerte!$B$31,0)</f>
        <v>15622</v>
      </c>
      <c r="X1683" s="4">
        <f t="shared" si="214"/>
        <v>4372</v>
      </c>
      <c r="Y1683" s="4" t="str">
        <f>IF(T1683="A - Top-Kunde","bereits Top-Kunde",IF(AND(V1683&lt;=Hilfswerte!$B$34,H1683&lt;0.5*W1683),"Hoch",IF(AND(V1683&lt;=Hilfswerte!$B$35,H1683&lt;0.7*W1683),"Mittel","Niedrig")))</f>
        <v>bereits Top-Kunde</v>
      </c>
      <c r="Z1683" s="4">
        <f t="shared" si="215"/>
        <v>8.1</v>
      </c>
      <c r="AA1683" s="4" t="str">
        <f>IF(J1683&gt;365,"Bereits abgewandert (Segment D)",IF(Z1683&gt;=Hilfswerte!$B$38,"Rot - akut gefaehrdet",IF(Z1683&gt;=Hilfswerte!$B$39,"Gelb - beobachten","Gruen - stabil")))</f>
        <v>Gruen - stabil</v>
      </c>
    </row>
    <row r="1684" spans="1:27" ht="15" customHeight="1" x14ac:dyDescent="0.25">
      <c r="A1684" s="4" t="s">
        <v>2031</v>
      </c>
      <c r="B1684" s="4" t="s">
        <v>395</v>
      </c>
      <c r="C1684" s="4" t="s">
        <v>65</v>
      </c>
      <c r="D1684" s="4" t="s">
        <v>52</v>
      </c>
      <c r="E1684" s="4">
        <v>23</v>
      </c>
      <c r="F1684" s="5">
        <v>5.4</v>
      </c>
      <c r="G1684" s="5">
        <v>14.7</v>
      </c>
      <c r="H1684" s="6">
        <v>0</v>
      </c>
      <c r="I1684" s="4">
        <v>0</v>
      </c>
      <c r="J1684" s="4">
        <v>502</v>
      </c>
      <c r="K1684" s="4">
        <v>0</v>
      </c>
      <c r="L1684" s="4">
        <v>12</v>
      </c>
      <c r="M1684" s="4">
        <v>0</v>
      </c>
      <c r="N1684" s="5">
        <v>-44.1</v>
      </c>
      <c r="O1684" s="7">
        <f t="shared" si="208"/>
        <v>1</v>
      </c>
      <c r="P1684" s="7">
        <f t="shared" si="209"/>
        <v>1</v>
      </c>
      <c r="Q1684" s="7">
        <f t="shared" si="210"/>
        <v>1</v>
      </c>
      <c r="R1684" s="7">
        <f t="shared" si="211"/>
        <v>3</v>
      </c>
      <c r="S1684" s="8">
        <f t="shared" si="212"/>
        <v>4.4000000000000004</v>
      </c>
      <c r="T1684" s="7" t="str">
        <f t="shared" si="213"/>
        <v>D - Abwanderungsrisiko</v>
      </c>
      <c r="U1684" s="4">
        <f>ROUND(((E1684-Hilfswerte!$B$20)/Hilfswerte!$B$21)+((F1684-Hilfswerte!$B$22)/Hilfswerte!$B$23)+((G1684-Hilfswerte!$B$24)/Hilfswerte!$B$25)+0.1*INDEX(Hilfswerte!$B$4:$B$15,MATCH(C1684,Hilfswerte!$A$4:$A$15,0)),2)</f>
        <v>-0.16</v>
      </c>
      <c r="V1684" s="4">
        <f>ROUND(SQRT((((E1684-Hilfswerte!$B$20)/Hilfswerte!$B$21)-Hilfswerte!$B$28)^2+(((F1684-Hilfswerte!$B$22)/Hilfswerte!$B$23)-Hilfswerte!$B$29)^2+(((G1684-Hilfswerte!$B$24)/Hilfswerte!$B$25)-Hilfswerte!$B$30)^2),3)</f>
        <v>1.0129999999999999</v>
      </c>
      <c r="W1684" s="4">
        <f>ROUND(E1684*Hilfswerte!$B$31,0)</f>
        <v>4728</v>
      </c>
      <c r="X1684" s="4">
        <f t="shared" si="214"/>
        <v>4728</v>
      </c>
      <c r="Y1684" s="4" t="str">
        <f>IF(T1684="A - Top-Kunde","bereits Top-Kunde",IF(AND(V1684&lt;=Hilfswerte!$B$34,H1684&lt;0.5*W1684),"Hoch",IF(AND(V1684&lt;=Hilfswerte!$B$35,H1684&lt;0.7*W1684),"Mittel","Niedrig")))</f>
        <v>Mittel</v>
      </c>
      <c r="Z1684" s="4">
        <f t="shared" si="215"/>
        <v>45.1</v>
      </c>
      <c r="AA1684" s="4" t="str">
        <f>IF(J1684&gt;365,"Bereits abgewandert (Segment D)",IF(Z1684&gt;=Hilfswerte!$B$38,"Rot - akut gefaehrdet",IF(Z1684&gt;=Hilfswerte!$B$39,"Gelb - beobachten","Gruen - stabil")))</f>
        <v>Bereits abgewandert (Segment D)</v>
      </c>
    </row>
    <row r="1685" spans="1:27" ht="15" customHeight="1" x14ac:dyDescent="0.25">
      <c r="A1685" s="4" t="s">
        <v>2032</v>
      </c>
      <c r="B1685" s="4" t="s">
        <v>185</v>
      </c>
      <c r="C1685" s="4" t="s">
        <v>33</v>
      </c>
      <c r="D1685" s="4" t="s">
        <v>30</v>
      </c>
      <c r="E1685" s="4">
        <v>10</v>
      </c>
      <c r="F1685" s="5">
        <v>2.6</v>
      </c>
      <c r="G1685" s="5">
        <v>7.4</v>
      </c>
      <c r="H1685" s="6">
        <v>180</v>
      </c>
      <c r="I1685" s="4">
        <v>1</v>
      </c>
      <c r="J1685" s="4">
        <v>313</v>
      </c>
      <c r="K1685" s="4">
        <v>0</v>
      </c>
      <c r="L1685" s="4">
        <v>-5</v>
      </c>
      <c r="M1685" s="4">
        <v>6</v>
      </c>
      <c r="N1685" s="5">
        <v>32.4</v>
      </c>
      <c r="O1685" s="7">
        <f t="shared" si="208"/>
        <v>2</v>
      </c>
      <c r="P1685" s="7">
        <f t="shared" si="209"/>
        <v>1</v>
      </c>
      <c r="Q1685" s="7">
        <f t="shared" si="210"/>
        <v>2</v>
      </c>
      <c r="R1685" s="7">
        <f t="shared" si="211"/>
        <v>5</v>
      </c>
      <c r="S1685" s="8">
        <f t="shared" si="212"/>
        <v>66.2</v>
      </c>
      <c r="T1685" s="7" t="str">
        <f t="shared" si="213"/>
        <v>C - Entwicklungspotenzial</v>
      </c>
      <c r="U1685" s="4">
        <f>ROUND(((E1685-Hilfswerte!$B$20)/Hilfswerte!$B$21)+((F1685-Hilfswerte!$B$22)/Hilfswerte!$B$23)+((G1685-Hilfswerte!$B$24)/Hilfswerte!$B$25)+0.1*INDEX(Hilfswerte!$B$4:$B$15,MATCH(C1685,Hilfswerte!$A$4:$A$15,0)),2)</f>
        <v>-1.35</v>
      </c>
      <c r="V1685" s="4">
        <f>ROUND(SQRT((((E1685-Hilfswerte!$B$20)/Hilfswerte!$B$21)-Hilfswerte!$B$28)^2+(((F1685-Hilfswerte!$B$22)/Hilfswerte!$B$23)-Hilfswerte!$B$29)^2+(((G1685-Hilfswerte!$B$24)/Hilfswerte!$B$25)-Hilfswerte!$B$30)^2),3)</f>
        <v>1.1040000000000001</v>
      </c>
      <c r="W1685" s="4">
        <f>ROUND(E1685*Hilfswerte!$B$31,0)</f>
        <v>2055</v>
      </c>
      <c r="X1685" s="4">
        <f t="shared" si="214"/>
        <v>1875</v>
      </c>
      <c r="Y1685" s="4" t="str">
        <f>IF(T1685="A - Top-Kunde","bereits Top-Kunde",IF(AND(V1685&lt;=Hilfswerte!$B$34,H1685&lt;0.5*W1685),"Hoch",IF(AND(V1685&lt;=Hilfswerte!$B$35,H1685&lt;0.7*W1685),"Mittel","Niedrig")))</f>
        <v>Mittel</v>
      </c>
      <c r="Z1685" s="4">
        <f t="shared" si="215"/>
        <v>15.7</v>
      </c>
      <c r="AA1685" s="4" t="str">
        <f>IF(J1685&gt;365,"Bereits abgewandert (Segment D)",IF(Z1685&gt;=Hilfswerte!$B$38,"Rot - akut gefaehrdet",IF(Z1685&gt;=Hilfswerte!$B$39,"Gelb - beobachten","Gruen - stabil")))</f>
        <v>Gelb - beobachten</v>
      </c>
    </row>
    <row r="1686" spans="1:27" ht="15" customHeight="1" x14ac:dyDescent="0.25">
      <c r="A1686" s="4" t="s">
        <v>2033</v>
      </c>
      <c r="B1686" s="4" t="s">
        <v>140</v>
      </c>
      <c r="C1686" s="4" t="s">
        <v>38</v>
      </c>
      <c r="D1686" s="4" t="s">
        <v>117</v>
      </c>
      <c r="E1686" s="4">
        <v>821</v>
      </c>
      <c r="F1686" s="5">
        <v>220.5</v>
      </c>
      <c r="G1686" s="5">
        <v>7.6</v>
      </c>
      <c r="H1686" s="6">
        <v>122400</v>
      </c>
      <c r="I1686" s="4">
        <v>2</v>
      </c>
      <c r="J1686" s="4">
        <v>180</v>
      </c>
      <c r="K1686" s="4">
        <v>0</v>
      </c>
      <c r="L1686" s="4">
        <v>37</v>
      </c>
      <c r="M1686" s="4">
        <v>1</v>
      </c>
      <c r="N1686" s="5">
        <v>25.5</v>
      </c>
      <c r="O1686" s="7">
        <f t="shared" si="208"/>
        <v>3</v>
      </c>
      <c r="P1686" s="7">
        <f t="shared" si="209"/>
        <v>2</v>
      </c>
      <c r="Q1686" s="7">
        <f t="shared" si="210"/>
        <v>5</v>
      </c>
      <c r="R1686" s="7">
        <f t="shared" si="211"/>
        <v>10</v>
      </c>
      <c r="S1686" s="8">
        <f t="shared" si="212"/>
        <v>101.7</v>
      </c>
      <c r="T1686" s="7" t="str">
        <f t="shared" si="213"/>
        <v>C - Entwicklungspotenzial</v>
      </c>
      <c r="U1686" s="4">
        <f>ROUND(((E1686-Hilfswerte!$B$20)/Hilfswerte!$B$21)+((F1686-Hilfswerte!$B$22)/Hilfswerte!$B$23)+((G1686-Hilfswerte!$B$24)/Hilfswerte!$B$25)+0.1*INDEX(Hilfswerte!$B$4:$B$15,MATCH(C1686,Hilfswerte!$A$4:$A$15,0)),2)</f>
        <v>6.4</v>
      </c>
      <c r="V1686" s="4">
        <f>ROUND(SQRT((((E1686-Hilfswerte!$B$20)/Hilfswerte!$B$21)-Hilfswerte!$B$28)^2+(((F1686-Hilfswerte!$B$22)/Hilfswerte!$B$23)-Hilfswerte!$B$29)^2+(((G1686-Hilfswerte!$B$24)/Hilfswerte!$B$25)-Hilfswerte!$B$30)^2),3)</f>
        <v>4.3620000000000001</v>
      </c>
      <c r="W1686" s="4">
        <f>ROUND(E1686*Hilfswerte!$B$31,0)</f>
        <v>168753</v>
      </c>
      <c r="X1686" s="4">
        <f t="shared" si="214"/>
        <v>46353</v>
      </c>
      <c r="Y1686" s="4" t="str">
        <f>IF(T1686="A - Top-Kunde","bereits Top-Kunde",IF(AND(V1686&lt;=Hilfswerte!$B$34,H1686&lt;0.5*W1686),"Hoch",IF(AND(V1686&lt;=Hilfswerte!$B$35,H1686&lt;0.7*W1686),"Mittel","Niedrig")))</f>
        <v>Niedrig</v>
      </c>
      <c r="Z1686" s="4">
        <f t="shared" si="215"/>
        <v>16.399999999999999</v>
      </c>
      <c r="AA1686" s="4" t="str">
        <f>IF(J1686&gt;365,"Bereits abgewandert (Segment D)",IF(Z1686&gt;=Hilfswerte!$B$38,"Rot - akut gefaehrdet",IF(Z1686&gt;=Hilfswerte!$B$39,"Gelb - beobachten","Gruen - stabil")))</f>
        <v>Gelb - beobachten</v>
      </c>
    </row>
    <row r="1687" spans="1:27" ht="15" customHeight="1" x14ac:dyDescent="0.25">
      <c r="A1687" s="4" t="s">
        <v>2034</v>
      </c>
      <c r="B1687" s="4" t="s">
        <v>674</v>
      </c>
      <c r="C1687" s="4" t="s">
        <v>55</v>
      </c>
      <c r="D1687" s="4" t="s">
        <v>30</v>
      </c>
      <c r="E1687" s="4">
        <v>170</v>
      </c>
      <c r="F1687" s="5">
        <v>17.5</v>
      </c>
      <c r="G1687" s="5">
        <v>10.5</v>
      </c>
      <c r="H1687" s="6">
        <v>13180</v>
      </c>
      <c r="I1687" s="4">
        <v>1</v>
      </c>
      <c r="J1687" s="4">
        <v>191</v>
      </c>
      <c r="K1687" s="4">
        <v>0</v>
      </c>
      <c r="L1687" s="4">
        <v>20</v>
      </c>
      <c r="M1687" s="4">
        <v>4</v>
      </c>
      <c r="N1687" s="5">
        <v>12.6</v>
      </c>
      <c r="O1687" s="7">
        <f t="shared" si="208"/>
        <v>2</v>
      </c>
      <c r="P1687" s="7">
        <f t="shared" si="209"/>
        <v>1</v>
      </c>
      <c r="Q1687" s="7">
        <f t="shared" si="210"/>
        <v>5</v>
      </c>
      <c r="R1687" s="7">
        <f t="shared" si="211"/>
        <v>8</v>
      </c>
      <c r="S1687" s="8">
        <f t="shared" si="212"/>
        <v>80.3</v>
      </c>
      <c r="T1687" s="7" t="str">
        <f t="shared" si="213"/>
        <v>C - Entwicklungspotenzial</v>
      </c>
      <c r="U1687" s="4">
        <f>ROUND(((E1687-Hilfswerte!$B$20)/Hilfswerte!$B$21)+((F1687-Hilfswerte!$B$22)/Hilfswerte!$B$23)+((G1687-Hilfswerte!$B$24)/Hilfswerte!$B$25)+0.1*INDEX(Hilfswerte!$B$4:$B$15,MATCH(C1687,Hilfswerte!$A$4:$A$15,0)),2)</f>
        <v>0.36</v>
      </c>
      <c r="V1687" s="4">
        <f>ROUND(SQRT((((E1687-Hilfswerte!$B$20)/Hilfswerte!$B$21)-Hilfswerte!$B$28)^2+(((F1687-Hilfswerte!$B$22)/Hilfswerte!$B$23)-Hilfswerte!$B$29)^2+(((G1687-Hilfswerte!$B$24)/Hilfswerte!$B$25)-Hilfswerte!$B$30)^2),3)</f>
        <v>0.38200000000000001</v>
      </c>
      <c r="W1687" s="4">
        <f>ROUND(E1687*Hilfswerte!$B$31,0)</f>
        <v>34943</v>
      </c>
      <c r="X1687" s="4">
        <f t="shared" si="214"/>
        <v>21763</v>
      </c>
      <c r="Y1687" s="4" t="str">
        <f>IF(T1687="A - Top-Kunde","bereits Top-Kunde",IF(AND(V1687&lt;=Hilfswerte!$B$34,H1687&lt;0.5*W1687),"Hoch",IF(AND(V1687&lt;=Hilfswerte!$B$35,H1687&lt;0.7*W1687),"Mittel","Niedrig")))</f>
        <v>Hoch</v>
      </c>
      <c r="Z1687" s="4">
        <f t="shared" si="215"/>
        <v>13.6</v>
      </c>
      <c r="AA1687" s="4" t="str">
        <f>IF(J1687&gt;365,"Bereits abgewandert (Segment D)",IF(Z1687&gt;=Hilfswerte!$B$38,"Rot - akut gefaehrdet",IF(Z1687&gt;=Hilfswerte!$B$39,"Gelb - beobachten","Gruen - stabil")))</f>
        <v>Gruen - stabil</v>
      </c>
    </row>
    <row r="1688" spans="1:27" ht="15" customHeight="1" x14ac:dyDescent="0.25">
      <c r="A1688" s="4" t="s">
        <v>2035</v>
      </c>
      <c r="B1688" s="4" t="s">
        <v>341</v>
      </c>
      <c r="C1688" s="4" t="s">
        <v>65</v>
      </c>
      <c r="D1688" s="4" t="s">
        <v>117</v>
      </c>
      <c r="E1688" s="4">
        <v>54</v>
      </c>
      <c r="F1688" s="5">
        <v>11.4</v>
      </c>
      <c r="G1688" s="5">
        <v>18.3</v>
      </c>
      <c r="H1688" s="6">
        <v>6220</v>
      </c>
      <c r="I1688" s="4">
        <v>5</v>
      </c>
      <c r="J1688" s="4">
        <v>125</v>
      </c>
      <c r="K1688" s="4">
        <v>1</v>
      </c>
      <c r="L1688" s="4">
        <v>12</v>
      </c>
      <c r="M1688" s="4">
        <v>4</v>
      </c>
      <c r="N1688" s="5">
        <v>-11.9</v>
      </c>
      <c r="O1688" s="7">
        <f t="shared" si="208"/>
        <v>3</v>
      </c>
      <c r="P1688" s="7">
        <f t="shared" si="209"/>
        <v>5</v>
      </c>
      <c r="Q1688" s="7">
        <f t="shared" si="210"/>
        <v>4</v>
      </c>
      <c r="R1688" s="7">
        <f t="shared" si="211"/>
        <v>12</v>
      </c>
      <c r="S1688" s="8">
        <f t="shared" si="212"/>
        <v>104.5</v>
      </c>
      <c r="T1688" s="7" t="str">
        <f t="shared" si="213"/>
        <v>C - Entwicklungspotenzial</v>
      </c>
      <c r="U1688" s="4">
        <f>ROUND(((E1688-Hilfswerte!$B$20)/Hilfswerte!$B$21)+((F1688-Hilfswerte!$B$22)/Hilfswerte!$B$23)+((G1688-Hilfswerte!$B$24)/Hilfswerte!$B$25)+0.1*INDEX(Hilfswerte!$B$4:$B$15,MATCH(C1688,Hilfswerte!$A$4:$A$15,0)),2)</f>
        <v>0.65</v>
      </c>
      <c r="V1688" s="4">
        <f>ROUND(SQRT((((E1688-Hilfswerte!$B$20)/Hilfswerte!$B$21)-Hilfswerte!$B$28)^2+(((F1688-Hilfswerte!$B$22)/Hilfswerte!$B$23)-Hilfswerte!$B$29)^2+(((G1688-Hilfswerte!$B$24)/Hilfswerte!$B$25)-Hilfswerte!$B$30)^2),3)</f>
        <v>1.3140000000000001</v>
      </c>
      <c r="W1688" s="4">
        <f>ROUND(E1688*Hilfswerte!$B$31,0)</f>
        <v>11099</v>
      </c>
      <c r="X1688" s="4">
        <f t="shared" si="214"/>
        <v>4879</v>
      </c>
      <c r="Y1688" s="4" t="str">
        <f>IF(T1688="A - Top-Kunde","bereits Top-Kunde",IF(AND(V1688&lt;=Hilfswerte!$B$34,H1688&lt;0.5*W1688),"Hoch",IF(AND(V1688&lt;=Hilfswerte!$B$35,H1688&lt;0.7*W1688),"Mittel","Niedrig")))</f>
        <v>Niedrig</v>
      </c>
      <c r="Z1688" s="4">
        <f t="shared" si="215"/>
        <v>16.399999999999999</v>
      </c>
      <c r="AA1688" s="4" t="str">
        <f>IF(J1688&gt;365,"Bereits abgewandert (Segment D)",IF(Z1688&gt;=Hilfswerte!$B$38,"Rot - akut gefaehrdet",IF(Z1688&gt;=Hilfswerte!$B$39,"Gelb - beobachten","Gruen - stabil")))</f>
        <v>Gelb - beobachten</v>
      </c>
    </row>
    <row r="1689" spans="1:27" ht="15" customHeight="1" x14ac:dyDescent="0.25">
      <c r="A1689" s="4" t="s">
        <v>2036</v>
      </c>
      <c r="B1689" s="4" t="s">
        <v>335</v>
      </c>
      <c r="C1689" s="4" t="s">
        <v>59</v>
      </c>
      <c r="D1689" s="4" t="s">
        <v>30</v>
      </c>
      <c r="E1689" s="4">
        <v>25</v>
      </c>
      <c r="F1689" s="5">
        <v>4.5999999999999996</v>
      </c>
      <c r="G1689" s="5">
        <v>5.5</v>
      </c>
      <c r="H1689" s="6">
        <v>1150</v>
      </c>
      <c r="I1689" s="4">
        <v>1</v>
      </c>
      <c r="J1689" s="4">
        <v>192</v>
      </c>
      <c r="K1689" s="4">
        <v>0</v>
      </c>
      <c r="L1689" s="4">
        <v>1</v>
      </c>
      <c r="M1689" s="4">
        <v>2</v>
      </c>
      <c r="N1689" s="5">
        <v>26</v>
      </c>
      <c r="O1689" s="7">
        <f t="shared" si="208"/>
        <v>2</v>
      </c>
      <c r="P1689" s="7">
        <f t="shared" si="209"/>
        <v>1</v>
      </c>
      <c r="Q1689" s="7">
        <f t="shared" si="210"/>
        <v>3</v>
      </c>
      <c r="R1689" s="7">
        <f t="shared" si="211"/>
        <v>6</v>
      </c>
      <c r="S1689" s="8">
        <f t="shared" si="212"/>
        <v>72.7</v>
      </c>
      <c r="T1689" s="7" t="str">
        <f t="shared" si="213"/>
        <v>C - Entwicklungspotenzial</v>
      </c>
      <c r="U1689" s="4">
        <f>ROUND(((E1689-Hilfswerte!$B$20)/Hilfswerte!$B$21)+((F1689-Hilfswerte!$B$22)/Hilfswerte!$B$23)+((G1689-Hilfswerte!$B$24)/Hilfswerte!$B$25)+0.1*INDEX(Hilfswerte!$B$4:$B$15,MATCH(C1689,Hilfswerte!$A$4:$A$15,0)),2)</f>
        <v>-1.65</v>
      </c>
      <c r="V1689" s="4">
        <f>ROUND(SQRT((((E1689-Hilfswerte!$B$20)/Hilfswerte!$B$21)-Hilfswerte!$B$28)^2+(((F1689-Hilfswerte!$B$22)/Hilfswerte!$B$23)-Hilfswerte!$B$29)^2+(((G1689-Hilfswerte!$B$24)/Hilfswerte!$B$25)-Hilfswerte!$B$30)^2),3)</f>
        <v>1.244</v>
      </c>
      <c r="W1689" s="4">
        <f>ROUND(E1689*Hilfswerte!$B$31,0)</f>
        <v>5139</v>
      </c>
      <c r="X1689" s="4">
        <f t="shared" si="214"/>
        <v>3989</v>
      </c>
      <c r="Y1689" s="4" t="str">
        <f>IF(T1689="A - Top-Kunde","bereits Top-Kunde",IF(AND(V1689&lt;=Hilfswerte!$B$34,H1689&lt;0.5*W1689),"Hoch",IF(AND(V1689&lt;=Hilfswerte!$B$35,H1689&lt;0.7*W1689),"Mittel","Niedrig")))</f>
        <v>Niedrig</v>
      </c>
      <c r="Z1689" s="4">
        <f t="shared" si="215"/>
        <v>9.8000000000000007</v>
      </c>
      <c r="AA1689" s="4" t="str">
        <f>IF(J1689&gt;365,"Bereits abgewandert (Segment D)",IF(Z1689&gt;=Hilfswerte!$B$38,"Rot - akut gefaehrdet",IF(Z1689&gt;=Hilfswerte!$B$39,"Gelb - beobachten","Gruen - stabil")))</f>
        <v>Gruen - stabil</v>
      </c>
    </row>
    <row r="1690" spans="1:27" ht="15" customHeight="1" x14ac:dyDescent="0.25">
      <c r="A1690" s="4" t="s">
        <v>2037</v>
      </c>
      <c r="B1690" s="4" t="s">
        <v>497</v>
      </c>
      <c r="C1690" s="4" t="s">
        <v>62</v>
      </c>
      <c r="D1690" s="4" t="s">
        <v>30</v>
      </c>
      <c r="E1690" s="4">
        <v>6</v>
      </c>
      <c r="F1690" s="5">
        <v>0.9</v>
      </c>
      <c r="G1690" s="5">
        <v>13.7</v>
      </c>
      <c r="H1690" s="6">
        <v>690</v>
      </c>
      <c r="I1690" s="4">
        <v>6</v>
      </c>
      <c r="J1690" s="4">
        <v>11</v>
      </c>
      <c r="K1690" s="4">
        <v>0</v>
      </c>
      <c r="L1690" s="4">
        <v>8</v>
      </c>
      <c r="M1690" s="4">
        <v>2</v>
      </c>
      <c r="N1690" s="5">
        <v>6.2</v>
      </c>
      <c r="O1690" s="7">
        <f t="shared" si="208"/>
        <v>5</v>
      </c>
      <c r="P1690" s="7">
        <f t="shared" si="209"/>
        <v>5</v>
      </c>
      <c r="Q1690" s="7">
        <f t="shared" si="210"/>
        <v>2</v>
      </c>
      <c r="R1690" s="7">
        <f t="shared" si="211"/>
        <v>12</v>
      </c>
      <c r="S1690" s="8">
        <f t="shared" si="212"/>
        <v>120.7</v>
      </c>
      <c r="T1690" s="7" t="str">
        <f t="shared" si="213"/>
        <v>B - Kernkunde</v>
      </c>
      <c r="U1690" s="4">
        <f>ROUND(((E1690-Hilfswerte!$B$20)/Hilfswerte!$B$21)+((F1690-Hilfswerte!$B$22)/Hilfswerte!$B$23)+((G1690-Hilfswerte!$B$24)/Hilfswerte!$B$25)+0.1*INDEX(Hilfswerte!$B$4:$B$15,MATCH(C1690,Hilfswerte!$A$4:$A$15,0)),2)</f>
        <v>0</v>
      </c>
      <c r="V1690" s="4">
        <f>ROUND(SQRT((((E1690-Hilfswerte!$B$20)/Hilfswerte!$B$21)-Hilfswerte!$B$28)^2+(((F1690-Hilfswerte!$B$22)/Hilfswerte!$B$23)-Hilfswerte!$B$29)^2+(((G1690-Hilfswerte!$B$24)/Hilfswerte!$B$25)-Hilfswerte!$B$30)^2),3)</f>
        <v>1.0349999999999999</v>
      </c>
      <c r="W1690" s="4">
        <f>ROUND(E1690*Hilfswerte!$B$31,0)</f>
        <v>1233</v>
      </c>
      <c r="X1690" s="4">
        <f t="shared" si="214"/>
        <v>543</v>
      </c>
      <c r="Y1690" s="4" t="str">
        <f>IF(T1690="A - Top-Kunde","bereits Top-Kunde",IF(AND(V1690&lt;=Hilfswerte!$B$34,H1690&lt;0.5*W1690),"Hoch",IF(AND(V1690&lt;=Hilfswerte!$B$35,H1690&lt;0.7*W1690),"Mittel","Niedrig")))</f>
        <v>Mittel</v>
      </c>
      <c r="Z1690" s="4">
        <f t="shared" si="215"/>
        <v>2.2000000000000002</v>
      </c>
      <c r="AA1690" s="4" t="str">
        <f>IF(J1690&gt;365,"Bereits abgewandert (Segment D)",IF(Z1690&gt;=Hilfswerte!$B$38,"Rot - akut gefaehrdet",IF(Z1690&gt;=Hilfswerte!$B$39,"Gelb - beobachten","Gruen - stabil")))</f>
        <v>Gruen - stabil</v>
      </c>
    </row>
    <row r="1691" spans="1:27" ht="15" customHeight="1" x14ac:dyDescent="0.25">
      <c r="A1691" s="4" t="s">
        <v>2038</v>
      </c>
      <c r="B1691" s="4" t="s">
        <v>95</v>
      </c>
      <c r="C1691" s="4" t="s">
        <v>89</v>
      </c>
      <c r="D1691" s="4" t="s">
        <v>30</v>
      </c>
      <c r="E1691" s="4">
        <v>111</v>
      </c>
      <c r="F1691" s="5">
        <v>16.100000000000001</v>
      </c>
      <c r="G1691" s="5">
        <v>11.8</v>
      </c>
      <c r="H1691" s="6">
        <v>13150</v>
      </c>
      <c r="I1691" s="4">
        <v>2</v>
      </c>
      <c r="J1691" s="4">
        <v>59</v>
      </c>
      <c r="K1691" s="4">
        <v>0</v>
      </c>
      <c r="L1691" s="4">
        <v>7</v>
      </c>
      <c r="M1691" s="4">
        <v>1</v>
      </c>
      <c r="N1691" s="5">
        <v>-17.399999999999999</v>
      </c>
      <c r="O1691" s="7">
        <f t="shared" si="208"/>
        <v>4</v>
      </c>
      <c r="P1691" s="7">
        <f t="shared" si="209"/>
        <v>2</v>
      </c>
      <c r="Q1691" s="7">
        <f t="shared" si="210"/>
        <v>5</v>
      </c>
      <c r="R1691" s="7">
        <f t="shared" si="211"/>
        <v>11</v>
      </c>
      <c r="S1691" s="8">
        <f t="shared" si="212"/>
        <v>99.2</v>
      </c>
      <c r="T1691" s="7" t="str">
        <f t="shared" si="213"/>
        <v>C - Entwicklungspotenzial</v>
      </c>
      <c r="U1691" s="4">
        <f>ROUND(((E1691-Hilfswerte!$B$20)/Hilfswerte!$B$21)+((F1691-Hilfswerte!$B$22)/Hilfswerte!$B$23)+((G1691-Hilfswerte!$B$24)/Hilfswerte!$B$25)+0.1*INDEX(Hilfswerte!$B$4:$B$15,MATCH(C1691,Hilfswerte!$A$4:$A$15,0)),2)</f>
        <v>0.28999999999999998</v>
      </c>
      <c r="V1691" s="4">
        <f>ROUND(SQRT((((E1691-Hilfswerte!$B$20)/Hilfswerte!$B$21)-Hilfswerte!$B$28)^2+(((F1691-Hilfswerte!$B$22)/Hilfswerte!$B$23)-Hilfswerte!$B$29)^2+(((G1691-Hilfswerte!$B$24)/Hilfswerte!$B$25)-Hilfswerte!$B$30)^2),3)</f>
        <v>0.46700000000000003</v>
      </c>
      <c r="W1691" s="4">
        <f>ROUND(E1691*Hilfswerte!$B$31,0)</f>
        <v>22816</v>
      </c>
      <c r="X1691" s="4">
        <f t="shared" si="214"/>
        <v>9666</v>
      </c>
      <c r="Y1691" s="4" t="str">
        <f>IF(T1691="A - Top-Kunde","bereits Top-Kunde",IF(AND(V1691&lt;=Hilfswerte!$B$34,H1691&lt;0.5*W1691),"Hoch",IF(AND(V1691&lt;=Hilfswerte!$B$35,H1691&lt;0.7*W1691),"Mittel","Niedrig")))</f>
        <v>Mittel</v>
      </c>
      <c r="Z1691" s="4">
        <f t="shared" si="215"/>
        <v>11.3</v>
      </c>
      <c r="AA1691" s="4" t="str">
        <f>IF(J1691&gt;365,"Bereits abgewandert (Segment D)",IF(Z1691&gt;=Hilfswerte!$B$38,"Rot - akut gefaehrdet",IF(Z1691&gt;=Hilfswerte!$B$39,"Gelb - beobachten","Gruen - stabil")))</f>
        <v>Gruen - stabil</v>
      </c>
    </row>
    <row r="1692" spans="1:27" ht="15" customHeight="1" x14ac:dyDescent="0.25">
      <c r="A1692" s="4" t="s">
        <v>2039</v>
      </c>
      <c r="B1692" s="4" t="s">
        <v>169</v>
      </c>
      <c r="C1692" s="4" t="s">
        <v>38</v>
      </c>
      <c r="D1692" s="4" t="s">
        <v>30</v>
      </c>
      <c r="E1692" s="4">
        <v>5</v>
      </c>
      <c r="F1692" s="5">
        <v>1.1000000000000001</v>
      </c>
      <c r="G1692" s="5">
        <v>13.1</v>
      </c>
      <c r="H1692" s="6">
        <v>150</v>
      </c>
      <c r="I1692" s="4">
        <v>1</v>
      </c>
      <c r="J1692" s="4">
        <v>143</v>
      </c>
      <c r="K1692" s="4">
        <v>1</v>
      </c>
      <c r="L1692" s="4">
        <v>2</v>
      </c>
      <c r="M1692" s="4">
        <v>2</v>
      </c>
      <c r="N1692" s="5">
        <v>27.6</v>
      </c>
      <c r="O1692" s="7">
        <f t="shared" si="208"/>
        <v>3</v>
      </c>
      <c r="P1692" s="7">
        <f t="shared" si="209"/>
        <v>1</v>
      </c>
      <c r="Q1692" s="7">
        <f t="shared" si="210"/>
        <v>2</v>
      </c>
      <c r="R1692" s="7">
        <f t="shared" si="211"/>
        <v>6</v>
      </c>
      <c r="S1692" s="8">
        <f t="shared" si="212"/>
        <v>67.2</v>
      </c>
      <c r="T1692" s="7" t="str">
        <f t="shared" si="213"/>
        <v>C - Entwicklungspotenzial</v>
      </c>
      <c r="U1692" s="4">
        <f>ROUND(((E1692-Hilfswerte!$B$20)/Hilfswerte!$B$21)+((F1692-Hilfswerte!$B$22)/Hilfswerte!$B$23)+((G1692-Hilfswerte!$B$24)/Hilfswerte!$B$25)+0.1*INDEX(Hilfswerte!$B$4:$B$15,MATCH(C1692,Hilfswerte!$A$4:$A$15,0)),2)</f>
        <v>-0.18</v>
      </c>
      <c r="V1692" s="4">
        <f>ROUND(SQRT((((E1692-Hilfswerte!$B$20)/Hilfswerte!$B$21)-Hilfswerte!$B$28)^2+(((F1692-Hilfswerte!$B$22)/Hilfswerte!$B$23)-Hilfswerte!$B$29)^2+(((G1692-Hilfswerte!$B$24)/Hilfswerte!$B$25)-Hilfswerte!$B$30)^2),3)</f>
        <v>1.0029999999999999</v>
      </c>
      <c r="W1692" s="4">
        <f>ROUND(E1692*Hilfswerte!$B$31,0)</f>
        <v>1028</v>
      </c>
      <c r="X1692" s="4">
        <f t="shared" si="214"/>
        <v>878</v>
      </c>
      <c r="Y1692" s="4" t="str">
        <f>IF(T1692="A - Top-Kunde","bereits Top-Kunde",IF(AND(V1692&lt;=Hilfswerte!$B$34,H1692&lt;0.5*W1692),"Hoch",IF(AND(V1692&lt;=Hilfswerte!$B$35,H1692&lt;0.7*W1692),"Mittel","Niedrig")))</f>
        <v>Mittel</v>
      </c>
      <c r="Z1692" s="4">
        <f t="shared" si="215"/>
        <v>10.6</v>
      </c>
      <c r="AA1692" s="4" t="str">
        <f>IF(J1692&gt;365,"Bereits abgewandert (Segment D)",IF(Z1692&gt;=Hilfswerte!$B$38,"Rot - akut gefaehrdet",IF(Z1692&gt;=Hilfswerte!$B$39,"Gelb - beobachten","Gruen - stabil")))</f>
        <v>Gruen - stabil</v>
      </c>
    </row>
    <row r="1693" spans="1:27" ht="15" customHeight="1" x14ac:dyDescent="0.25">
      <c r="A1693" s="4" t="s">
        <v>2040</v>
      </c>
      <c r="B1693" s="4" t="s">
        <v>54</v>
      </c>
      <c r="C1693" s="4" t="s">
        <v>55</v>
      </c>
      <c r="D1693" s="4" t="s">
        <v>30</v>
      </c>
      <c r="E1693" s="4">
        <v>1713</v>
      </c>
      <c r="F1693" s="5">
        <v>404</v>
      </c>
      <c r="G1693" s="5">
        <v>3.3</v>
      </c>
      <c r="H1693" s="6">
        <v>138680</v>
      </c>
      <c r="I1693" s="4">
        <v>1</v>
      </c>
      <c r="J1693" s="4">
        <v>140</v>
      </c>
      <c r="K1693" s="4">
        <v>0</v>
      </c>
      <c r="L1693" s="4">
        <v>6</v>
      </c>
      <c r="M1693" s="4">
        <v>6</v>
      </c>
      <c r="N1693" s="5">
        <v>19.100000000000001</v>
      </c>
      <c r="O1693" s="7">
        <f t="shared" si="208"/>
        <v>3</v>
      </c>
      <c r="P1693" s="7">
        <f t="shared" si="209"/>
        <v>1</v>
      </c>
      <c r="Q1693" s="7">
        <f t="shared" si="210"/>
        <v>5</v>
      </c>
      <c r="R1693" s="7">
        <f t="shared" si="211"/>
        <v>9</v>
      </c>
      <c r="S1693" s="8">
        <f t="shared" si="212"/>
        <v>97.8</v>
      </c>
      <c r="T1693" s="7" t="str">
        <f t="shared" si="213"/>
        <v>C - Entwicklungspotenzial</v>
      </c>
      <c r="U1693" s="4">
        <f>ROUND(((E1693-Hilfswerte!$B$20)/Hilfswerte!$B$21)+((F1693-Hilfswerte!$B$22)/Hilfswerte!$B$23)+((G1693-Hilfswerte!$B$24)/Hilfswerte!$B$25)+0.1*INDEX(Hilfswerte!$B$4:$B$15,MATCH(C1693,Hilfswerte!$A$4:$A$15,0)),2)</f>
        <v>12.79</v>
      </c>
      <c r="V1693" s="4">
        <f>ROUND(SQRT((((E1693-Hilfswerte!$B$20)/Hilfswerte!$B$21)-Hilfswerte!$B$28)^2+(((F1693-Hilfswerte!$B$22)/Hilfswerte!$B$23)-Hilfswerte!$B$29)^2+(((G1693-Hilfswerte!$B$24)/Hilfswerte!$B$25)-Hilfswerte!$B$30)^2),3)</f>
        <v>9.4320000000000004</v>
      </c>
      <c r="W1693" s="4">
        <f>ROUND(E1693*Hilfswerte!$B$31,0)</f>
        <v>352101</v>
      </c>
      <c r="X1693" s="4">
        <f t="shared" si="214"/>
        <v>213421</v>
      </c>
      <c r="Y1693" s="4" t="str">
        <f>IF(T1693="A - Top-Kunde","bereits Top-Kunde",IF(AND(V1693&lt;=Hilfswerte!$B$34,H1693&lt;0.5*W1693),"Hoch",IF(AND(V1693&lt;=Hilfswerte!$B$35,H1693&lt;0.7*W1693),"Mittel","Niedrig")))</f>
        <v>Niedrig</v>
      </c>
      <c r="Z1693" s="4">
        <f t="shared" si="215"/>
        <v>8.1999999999999993</v>
      </c>
      <c r="AA1693" s="4" t="str">
        <f>IF(J1693&gt;365,"Bereits abgewandert (Segment D)",IF(Z1693&gt;=Hilfswerte!$B$38,"Rot - akut gefaehrdet",IF(Z1693&gt;=Hilfswerte!$B$39,"Gelb - beobachten","Gruen - stabil")))</f>
        <v>Gruen - stabil</v>
      </c>
    </row>
    <row r="1694" spans="1:27" ht="15" customHeight="1" x14ac:dyDescent="0.25">
      <c r="A1694" s="4" t="s">
        <v>2041</v>
      </c>
      <c r="B1694" s="4" t="s">
        <v>402</v>
      </c>
      <c r="C1694" s="4" t="s">
        <v>65</v>
      </c>
      <c r="D1694" s="4" t="s">
        <v>117</v>
      </c>
      <c r="E1694" s="4">
        <v>45</v>
      </c>
      <c r="F1694" s="5">
        <v>13.1</v>
      </c>
      <c r="G1694" s="5">
        <v>1.6</v>
      </c>
      <c r="H1694" s="6">
        <v>7590</v>
      </c>
      <c r="I1694" s="4">
        <v>4</v>
      </c>
      <c r="J1694" s="4">
        <v>78</v>
      </c>
      <c r="K1694" s="4">
        <v>0</v>
      </c>
      <c r="L1694" s="4">
        <v>2</v>
      </c>
      <c r="M1694" s="4">
        <v>2</v>
      </c>
      <c r="N1694" s="5">
        <v>13.2</v>
      </c>
      <c r="O1694" s="7">
        <f t="shared" si="208"/>
        <v>4</v>
      </c>
      <c r="P1694" s="7">
        <f t="shared" si="209"/>
        <v>4</v>
      </c>
      <c r="Q1694" s="7">
        <f t="shared" si="210"/>
        <v>5</v>
      </c>
      <c r="R1694" s="7">
        <f t="shared" si="211"/>
        <v>13</v>
      </c>
      <c r="S1694" s="8">
        <f t="shared" si="212"/>
        <v>136</v>
      </c>
      <c r="T1694" s="7" t="str">
        <f t="shared" si="213"/>
        <v>A - Top-Kunde</v>
      </c>
      <c r="U1694" s="4">
        <f>ROUND(((E1694-Hilfswerte!$B$20)/Hilfswerte!$B$21)+((F1694-Hilfswerte!$B$22)/Hilfswerte!$B$23)+((G1694-Hilfswerte!$B$24)/Hilfswerte!$B$25)+0.1*INDEX(Hilfswerte!$B$4:$B$15,MATCH(C1694,Hilfswerte!$A$4:$A$15,0)),2)</f>
        <v>-2.0099999999999998</v>
      </c>
      <c r="V1694" s="4">
        <f>ROUND(SQRT((((E1694-Hilfswerte!$B$20)/Hilfswerte!$B$21)-Hilfswerte!$B$28)^2+(((F1694-Hilfswerte!$B$22)/Hilfswerte!$B$23)-Hilfswerte!$B$29)^2+(((G1694-Hilfswerte!$B$24)/Hilfswerte!$B$25)-Hilfswerte!$B$30)^2),3)</f>
        <v>1.673</v>
      </c>
      <c r="W1694" s="4">
        <f>ROUND(E1694*Hilfswerte!$B$31,0)</f>
        <v>9250</v>
      </c>
      <c r="X1694" s="4">
        <f t="shared" si="214"/>
        <v>1660</v>
      </c>
      <c r="Y1694" s="4" t="str">
        <f>IF(T1694="A - Top-Kunde","bereits Top-Kunde",IF(AND(V1694&lt;=Hilfswerte!$B$34,H1694&lt;0.5*W1694),"Hoch",IF(AND(V1694&lt;=Hilfswerte!$B$35,H1694&lt;0.7*W1694),"Mittel","Niedrig")))</f>
        <v>bereits Top-Kunde</v>
      </c>
      <c r="Z1694" s="4">
        <f t="shared" si="215"/>
        <v>4.3</v>
      </c>
      <c r="AA1694" s="4" t="str">
        <f>IF(J1694&gt;365,"Bereits abgewandert (Segment D)",IF(Z1694&gt;=Hilfswerte!$B$38,"Rot - akut gefaehrdet",IF(Z1694&gt;=Hilfswerte!$B$39,"Gelb - beobachten","Gruen - stabil")))</f>
        <v>Gruen - stabil</v>
      </c>
    </row>
    <row r="1695" spans="1:27" ht="15" customHeight="1" x14ac:dyDescent="0.25">
      <c r="A1695" s="4" t="s">
        <v>2042</v>
      </c>
      <c r="B1695" s="4" t="s">
        <v>601</v>
      </c>
      <c r="C1695" s="4" t="s">
        <v>51</v>
      </c>
      <c r="D1695" s="4" t="s">
        <v>52</v>
      </c>
      <c r="E1695" s="4">
        <v>46</v>
      </c>
      <c r="F1695" s="5">
        <v>9.6</v>
      </c>
      <c r="G1695" s="5">
        <v>17.7</v>
      </c>
      <c r="H1695" s="6">
        <v>0</v>
      </c>
      <c r="I1695" s="4">
        <v>0</v>
      </c>
      <c r="J1695" s="4">
        <v>836</v>
      </c>
      <c r="K1695" s="4">
        <v>0</v>
      </c>
      <c r="L1695" s="4">
        <v>25</v>
      </c>
      <c r="M1695" s="4">
        <v>0</v>
      </c>
      <c r="N1695" s="5">
        <v>-89.1</v>
      </c>
      <c r="O1695" s="7">
        <f t="shared" si="208"/>
        <v>1</v>
      </c>
      <c r="P1695" s="7">
        <f t="shared" si="209"/>
        <v>1</v>
      </c>
      <c r="Q1695" s="7">
        <f t="shared" si="210"/>
        <v>1</v>
      </c>
      <c r="R1695" s="7">
        <f t="shared" si="211"/>
        <v>3</v>
      </c>
      <c r="S1695" s="8">
        <f t="shared" si="212"/>
        <v>-22.1</v>
      </c>
      <c r="T1695" s="7" t="str">
        <f t="shared" si="213"/>
        <v>D - Abwanderungsrisiko</v>
      </c>
      <c r="U1695" s="4">
        <f>ROUND(((E1695-Hilfswerte!$B$20)/Hilfswerte!$B$21)+((F1695-Hilfswerte!$B$22)/Hilfswerte!$B$23)+((G1695-Hilfswerte!$B$24)/Hilfswerte!$B$25)+0.1*INDEX(Hilfswerte!$B$4:$B$15,MATCH(C1695,Hilfswerte!$A$4:$A$15,0)),2)</f>
        <v>0.89</v>
      </c>
      <c r="V1695" s="4">
        <f>ROUND(SQRT((((E1695-Hilfswerte!$B$20)/Hilfswerte!$B$21)-Hilfswerte!$B$28)^2+(((F1695-Hilfswerte!$B$22)/Hilfswerte!$B$23)-Hilfswerte!$B$29)^2+(((G1695-Hilfswerte!$B$24)/Hilfswerte!$B$25)-Hilfswerte!$B$30)^2),3)</f>
        <v>1.26</v>
      </c>
      <c r="W1695" s="4">
        <f>ROUND(E1695*Hilfswerte!$B$31,0)</f>
        <v>9455</v>
      </c>
      <c r="X1695" s="4">
        <f t="shared" si="214"/>
        <v>9455</v>
      </c>
      <c r="Y1695" s="4" t="str">
        <f>IF(T1695="A - Top-Kunde","bereits Top-Kunde",IF(AND(V1695&lt;=Hilfswerte!$B$34,H1695&lt;0.5*W1695),"Hoch",IF(AND(V1695&lt;=Hilfswerte!$B$35,H1695&lt;0.7*W1695),"Mittel","Niedrig")))</f>
        <v>Niedrig</v>
      </c>
      <c r="Z1695" s="4">
        <f t="shared" si="215"/>
        <v>82.4</v>
      </c>
      <c r="AA1695" s="4" t="str">
        <f>IF(J1695&gt;365,"Bereits abgewandert (Segment D)",IF(Z1695&gt;=Hilfswerte!$B$38,"Rot - akut gefaehrdet",IF(Z1695&gt;=Hilfswerte!$B$39,"Gelb - beobachten","Gruen - stabil")))</f>
        <v>Bereits abgewandert (Segment D)</v>
      </c>
    </row>
    <row r="1696" spans="1:27" ht="15" customHeight="1" x14ac:dyDescent="0.25">
      <c r="A1696" s="4" t="s">
        <v>2043</v>
      </c>
      <c r="B1696" s="4" t="s">
        <v>435</v>
      </c>
      <c r="C1696" s="4" t="s">
        <v>29</v>
      </c>
      <c r="D1696" s="4" t="s">
        <v>30</v>
      </c>
      <c r="E1696" s="4">
        <v>496</v>
      </c>
      <c r="F1696" s="5">
        <v>83.7</v>
      </c>
      <c r="G1696" s="5">
        <v>2.1</v>
      </c>
      <c r="H1696" s="6">
        <v>316780</v>
      </c>
      <c r="I1696" s="4">
        <v>5</v>
      </c>
      <c r="J1696" s="4">
        <v>27</v>
      </c>
      <c r="K1696" s="4">
        <v>0</v>
      </c>
      <c r="L1696" s="4">
        <v>3</v>
      </c>
      <c r="M1696" s="4">
        <v>3</v>
      </c>
      <c r="N1696" s="5">
        <v>15.5</v>
      </c>
      <c r="O1696" s="7">
        <f t="shared" si="208"/>
        <v>5</v>
      </c>
      <c r="P1696" s="7">
        <f t="shared" si="209"/>
        <v>5</v>
      </c>
      <c r="Q1696" s="7">
        <f t="shared" si="210"/>
        <v>5</v>
      </c>
      <c r="R1696" s="7">
        <f t="shared" si="211"/>
        <v>15</v>
      </c>
      <c r="S1696" s="8">
        <f t="shared" si="212"/>
        <v>156.9</v>
      </c>
      <c r="T1696" s="7" t="str">
        <f t="shared" si="213"/>
        <v>A - Top-Kunde</v>
      </c>
      <c r="U1696" s="4">
        <f>ROUND(((E1696-Hilfswerte!$B$20)/Hilfswerte!$B$21)+((F1696-Hilfswerte!$B$22)/Hilfswerte!$B$23)+((G1696-Hilfswerte!$B$24)/Hilfswerte!$B$25)+0.1*INDEX(Hilfswerte!$B$4:$B$15,MATCH(C1696,Hilfswerte!$A$4:$A$15,0)),2)</f>
        <v>1.59</v>
      </c>
      <c r="V1696" s="4">
        <f>ROUND(SQRT((((E1696-Hilfswerte!$B$20)/Hilfswerte!$B$21)-Hilfswerte!$B$28)^2+(((F1696-Hilfswerte!$B$22)/Hilfswerte!$B$23)-Hilfswerte!$B$29)^2+(((G1696-Hilfswerte!$B$24)/Hilfswerte!$B$25)-Hilfswerte!$B$30)^2),3)</f>
        <v>2.181</v>
      </c>
      <c r="W1696" s="4">
        <f>ROUND(E1696*Hilfswerte!$B$31,0)</f>
        <v>101951</v>
      </c>
      <c r="X1696" s="4">
        <f t="shared" si="214"/>
        <v>0</v>
      </c>
      <c r="Y1696" s="4" t="str">
        <f>IF(T1696="A - Top-Kunde","bereits Top-Kunde",IF(AND(V1696&lt;=Hilfswerte!$B$34,H1696&lt;0.5*W1696),"Hoch",IF(AND(V1696&lt;=Hilfswerte!$B$35,H1696&lt;0.7*W1696),"Mittel","Niedrig")))</f>
        <v>bereits Top-Kunde</v>
      </c>
      <c r="Z1696" s="4">
        <f t="shared" si="215"/>
        <v>2</v>
      </c>
      <c r="AA1696" s="4" t="str">
        <f>IF(J1696&gt;365,"Bereits abgewandert (Segment D)",IF(Z1696&gt;=Hilfswerte!$B$38,"Rot - akut gefaehrdet",IF(Z1696&gt;=Hilfswerte!$B$39,"Gelb - beobachten","Gruen - stabil")))</f>
        <v>Gruen - stabil</v>
      </c>
    </row>
    <row r="1697" spans="1:27" ht="15" customHeight="1" x14ac:dyDescent="0.25">
      <c r="A1697" s="4" t="s">
        <v>2044</v>
      </c>
      <c r="B1697" s="4" t="s">
        <v>71</v>
      </c>
      <c r="C1697" s="4" t="s">
        <v>74</v>
      </c>
      <c r="D1697" s="4" t="s">
        <v>30</v>
      </c>
      <c r="E1697" s="4">
        <v>175</v>
      </c>
      <c r="F1697" s="5">
        <v>38.200000000000003</v>
      </c>
      <c r="G1697" s="5">
        <v>19</v>
      </c>
      <c r="H1697" s="6">
        <v>11340</v>
      </c>
      <c r="I1697" s="4">
        <v>3</v>
      </c>
      <c r="J1697" s="4">
        <v>88</v>
      </c>
      <c r="K1697" s="4">
        <v>0</v>
      </c>
      <c r="L1697" s="4">
        <v>33</v>
      </c>
      <c r="M1697" s="4">
        <v>3</v>
      </c>
      <c r="N1697" s="5">
        <v>40.4</v>
      </c>
      <c r="O1697" s="7">
        <f t="shared" si="208"/>
        <v>4</v>
      </c>
      <c r="P1697" s="7">
        <f t="shared" si="209"/>
        <v>3</v>
      </c>
      <c r="Q1697" s="7">
        <f t="shared" si="210"/>
        <v>5</v>
      </c>
      <c r="R1697" s="7">
        <f t="shared" si="211"/>
        <v>12</v>
      </c>
      <c r="S1697" s="8">
        <f t="shared" si="212"/>
        <v>130.30000000000001</v>
      </c>
      <c r="T1697" s="7" t="str">
        <f t="shared" si="213"/>
        <v>A - Top-Kunde</v>
      </c>
      <c r="U1697" s="4">
        <f>ROUND(((E1697-Hilfswerte!$B$20)/Hilfswerte!$B$21)+((F1697-Hilfswerte!$B$22)/Hilfswerte!$B$23)+((G1697-Hilfswerte!$B$24)/Hilfswerte!$B$25)+0.1*INDEX(Hilfswerte!$B$4:$B$15,MATCH(C1697,Hilfswerte!$A$4:$A$15,0)),2)</f>
        <v>1.79</v>
      </c>
      <c r="V1697" s="4">
        <f>ROUND(SQRT((((E1697-Hilfswerte!$B$20)/Hilfswerte!$B$21)-Hilfswerte!$B$28)^2+(((F1697-Hilfswerte!$B$22)/Hilfswerte!$B$23)-Hilfswerte!$B$29)^2+(((G1697-Hilfswerte!$B$24)/Hilfswerte!$B$25)-Hilfswerte!$B$30)^2),3)</f>
        <v>1.2370000000000001</v>
      </c>
      <c r="W1697" s="4">
        <f>ROUND(E1697*Hilfswerte!$B$31,0)</f>
        <v>35971</v>
      </c>
      <c r="X1697" s="4">
        <f t="shared" si="214"/>
        <v>24631</v>
      </c>
      <c r="Y1697" s="4" t="str">
        <f>IF(T1697="A - Top-Kunde","bereits Top-Kunde",IF(AND(V1697&lt;=Hilfswerte!$B$34,H1697&lt;0.5*W1697),"Hoch",IF(AND(V1697&lt;=Hilfswerte!$B$35,H1697&lt;0.7*W1697),"Mittel","Niedrig")))</f>
        <v>bereits Top-Kunde</v>
      </c>
      <c r="Z1697" s="4">
        <f t="shared" si="215"/>
        <v>11</v>
      </c>
      <c r="AA1697" s="4" t="str">
        <f>IF(J1697&gt;365,"Bereits abgewandert (Segment D)",IF(Z1697&gt;=Hilfswerte!$B$38,"Rot - akut gefaehrdet",IF(Z1697&gt;=Hilfswerte!$B$39,"Gelb - beobachten","Gruen - stabil")))</f>
        <v>Gruen - stabil</v>
      </c>
    </row>
    <row r="1698" spans="1:27" ht="15" customHeight="1" x14ac:dyDescent="0.25">
      <c r="A1698" s="4" t="s">
        <v>2045</v>
      </c>
      <c r="B1698" s="4" t="s">
        <v>778</v>
      </c>
      <c r="C1698" s="4" t="s">
        <v>59</v>
      </c>
      <c r="D1698" s="4" t="s">
        <v>93</v>
      </c>
      <c r="E1698" s="4">
        <v>229</v>
      </c>
      <c r="F1698" s="5">
        <v>32.299999999999997</v>
      </c>
      <c r="G1698" s="5">
        <v>9.4</v>
      </c>
      <c r="H1698" s="6">
        <v>86500</v>
      </c>
      <c r="I1698" s="4">
        <v>4</v>
      </c>
      <c r="J1698" s="4">
        <v>16</v>
      </c>
      <c r="K1698" s="4">
        <v>0</v>
      </c>
      <c r="L1698" s="4">
        <v>7</v>
      </c>
      <c r="M1698" s="4">
        <v>2</v>
      </c>
      <c r="N1698" s="5">
        <v>-2</v>
      </c>
      <c r="O1698" s="7">
        <f t="shared" si="208"/>
        <v>5</v>
      </c>
      <c r="P1698" s="7">
        <f t="shared" si="209"/>
        <v>4</v>
      </c>
      <c r="Q1698" s="7">
        <f t="shared" si="210"/>
        <v>5</v>
      </c>
      <c r="R1698" s="7">
        <f t="shared" si="211"/>
        <v>14</v>
      </c>
      <c r="S1698" s="8">
        <f t="shared" si="212"/>
        <v>136.9</v>
      </c>
      <c r="T1698" s="7" t="str">
        <f t="shared" si="213"/>
        <v>A - Top-Kunde</v>
      </c>
      <c r="U1698" s="4">
        <f>ROUND(((E1698-Hilfswerte!$B$20)/Hilfswerte!$B$21)+((F1698-Hilfswerte!$B$22)/Hilfswerte!$B$23)+((G1698-Hilfswerte!$B$24)/Hilfswerte!$B$25)+0.1*INDEX(Hilfswerte!$B$4:$B$15,MATCH(C1698,Hilfswerte!$A$4:$A$15,0)),2)</f>
        <v>0.34</v>
      </c>
      <c r="V1698" s="4">
        <f>ROUND(SQRT((((E1698-Hilfswerte!$B$20)/Hilfswerte!$B$21)-Hilfswerte!$B$28)^2+(((F1698-Hilfswerte!$B$22)/Hilfswerte!$B$23)-Hilfswerte!$B$29)^2+(((G1698-Hilfswerte!$B$24)/Hilfswerte!$B$25)-Hilfswerte!$B$30)^2),3)</f>
        <v>0.40300000000000002</v>
      </c>
      <c r="W1698" s="4">
        <f>ROUND(E1698*Hilfswerte!$B$31,0)</f>
        <v>47070</v>
      </c>
      <c r="X1698" s="4">
        <f t="shared" si="214"/>
        <v>0</v>
      </c>
      <c r="Y1698" s="4" t="str">
        <f>IF(T1698="A - Top-Kunde","bereits Top-Kunde",IF(AND(V1698&lt;=Hilfswerte!$B$34,H1698&lt;0.5*W1698),"Hoch",IF(AND(V1698&lt;=Hilfswerte!$B$35,H1698&lt;0.7*W1698),"Mittel","Niedrig")))</f>
        <v>bereits Top-Kunde</v>
      </c>
      <c r="Z1698" s="4">
        <f t="shared" si="215"/>
        <v>3</v>
      </c>
      <c r="AA1698" s="4" t="str">
        <f>IF(J1698&gt;365,"Bereits abgewandert (Segment D)",IF(Z1698&gt;=Hilfswerte!$B$38,"Rot - akut gefaehrdet",IF(Z1698&gt;=Hilfswerte!$B$39,"Gelb - beobachten","Gruen - stabil")))</f>
        <v>Gruen - stabil</v>
      </c>
    </row>
    <row r="1699" spans="1:27" ht="15" customHeight="1" x14ac:dyDescent="0.25">
      <c r="A1699" s="4" t="s">
        <v>2046</v>
      </c>
      <c r="B1699" s="4" t="s">
        <v>518</v>
      </c>
      <c r="C1699" s="4" t="s">
        <v>51</v>
      </c>
      <c r="D1699" s="4" t="s">
        <v>30</v>
      </c>
      <c r="E1699" s="4">
        <v>236</v>
      </c>
      <c r="F1699" s="5">
        <v>79.2</v>
      </c>
      <c r="G1699" s="5">
        <v>15.9</v>
      </c>
      <c r="H1699" s="6">
        <v>11070</v>
      </c>
      <c r="I1699" s="4">
        <v>3</v>
      </c>
      <c r="J1699" s="4">
        <v>345</v>
      </c>
      <c r="K1699" s="4">
        <v>0</v>
      </c>
      <c r="L1699" s="4">
        <v>16</v>
      </c>
      <c r="M1699" s="4">
        <v>6</v>
      </c>
      <c r="N1699" s="5">
        <v>19.2</v>
      </c>
      <c r="O1699" s="7">
        <f t="shared" si="208"/>
        <v>2</v>
      </c>
      <c r="P1699" s="7">
        <f t="shared" si="209"/>
        <v>3</v>
      </c>
      <c r="Q1699" s="7">
        <f t="shared" si="210"/>
        <v>5</v>
      </c>
      <c r="R1699" s="7">
        <f t="shared" si="211"/>
        <v>10</v>
      </c>
      <c r="S1699" s="8">
        <f t="shared" si="212"/>
        <v>104.8</v>
      </c>
      <c r="T1699" s="7" t="str">
        <f t="shared" si="213"/>
        <v>C - Entwicklungspotenzial</v>
      </c>
      <c r="U1699" s="4">
        <f>ROUND(((E1699-Hilfswerte!$B$20)/Hilfswerte!$B$21)+((F1699-Hilfswerte!$B$22)/Hilfswerte!$B$23)+((G1699-Hilfswerte!$B$24)/Hilfswerte!$B$25)+0.1*INDEX(Hilfswerte!$B$4:$B$15,MATCH(C1699,Hilfswerte!$A$4:$A$15,0)),2)</f>
        <v>2.67</v>
      </c>
      <c r="V1699" s="4">
        <f>ROUND(SQRT((((E1699-Hilfswerte!$B$20)/Hilfswerte!$B$21)-Hilfswerte!$B$28)^2+(((F1699-Hilfswerte!$B$22)/Hilfswerte!$B$23)-Hilfswerte!$B$29)^2+(((G1699-Hilfswerte!$B$24)/Hilfswerte!$B$25)-Hilfswerte!$B$30)^2),3)</f>
        <v>1.097</v>
      </c>
      <c r="W1699" s="4">
        <f>ROUND(E1699*Hilfswerte!$B$31,0)</f>
        <v>48509</v>
      </c>
      <c r="X1699" s="4">
        <f t="shared" si="214"/>
        <v>37439</v>
      </c>
      <c r="Y1699" s="4" t="str">
        <f>IF(T1699="A - Top-Kunde","bereits Top-Kunde",IF(AND(V1699&lt;=Hilfswerte!$B$34,H1699&lt;0.5*W1699),"Hoch",IF(AND(V1699&lt;=Hilfswerte!$B$35,H1699&lt;0.7*W1699),"Mittel","Niedrig")))</f>
        <v>Mittel</v>
      </c>
      <c r="Z1699" s="4">
        <f t="shared" si="215"/>
        <v>20.5</v>
      </c>
      <c r="AA1699" s="4" t="str">
        <f>IF(J1699&gt;365,"Bereits abgewandert (Segment D)",IF(Z1699&gt;=Hilfswerte!$B$38,"Rot - akut gefaehrdet",IF(Z1699&gt;=Hilfswerte!$B$39,"Gelb - beobachten","Gruen - stabil")))</f>
        <v>Rot - akut gefaehrdet</v>
      </c>
    </row>
    <row r="1700" spans="1:27" ht="15" customHeight="1" x14ac:dyDescent="0.25">
      <c r="A1700" s="4" t="s">
        <v>2047</v>
      </c>
      <c r="B1700" s="4" t="s">
        <v>799</v>
      </c>
      <c r="C1700" s="4" t="s">
        <v>33</v>
      </c>
      <c r="D1700" s="4" t="s">
        <v>30</v>
      </c>
      <c r="E1700" s="4">
        <v>150</v>
      </c>
      <c r="F1700" s="5">
        <v>32.6</v>
      </c>
      <c r="G1700" s="5">
        <v>9.1999999999999993</v>
      </c>
      <c r="H1700" s="6">
        <v>22340</v>
      </c>
      <c r="I1700" s="4">
        <v>5</v>
      </c>
      <c r="J1700" s="4">
        <v>24</v>
      </c>
      <c r="K1700" s="4">
        <v>0</v>
      </c>
      <c r="L1700" s="4">
        <v>23</v>
      </c>
      <c r="M1700" s="4">
        <v>2</v>
      </c>
      <c r="N1700" s="5">
        <v>-44.2</v>
      </c>
      <c r="O1700" s="7">
        <f t="shared" si="208"/>
        <v>5</v>
      </c>
      <c r="P1700" s="7">
        <f t="shared" si="209"/>
        <v>5</v>
      </c>
      <c r="Q1700" s="7">
        <f t="shared" si="210"/>
        <v>5</v>
      </c>
      <c r="R1700" s="7">
        <f t="shared" si="211"/>
        <v>15</v>
      </c>
      <c r="S1700" s="8">
        <f t="shared" si="212"/>
        <v>121</v>
      </c>
      <c r="T1700" s="7" t="str">
        <f t="shared" si="213"/>
        <v>B - Kernkunde</v>
      </c>
      <c r="U1700" s="4">
        <f>ROUND(((E1700-Hilfswerte!$B$20)/Hilfswerte!$B$21)+((F1700-Hilfswerte!$B$22)/Hilfswerte!$B$23)+((G1700-Hilfswerte!$B$24)/Hilfswerte!$B$25)+0.1*INDEX(Hilfswerte!$B$4:$B$15,MATCH(C1700,Hilfswerte!$A$4:$A$15,0)),2)</f>
        <v>0.08</v>
      </c>
      <c r="V1700" s="4">
        <f>ROUND(SQRT((((E1700-Hilfswerte!$B$20)/Hilfswerte!$B$21)-Hilfswerte!$B$28)^2+(((F1700-Hilfswerte!$B$22)/Hilfswerte!$B$23)-Hilfswerte!$B$29)^2+(((G1700-Hilfswerte!$B$24)/Hilfswerte!$B$25)-Hilfswerte!$B$30)^2),3)</f>
        <v>0.34</v>
      </c>
      <c r="W1700" s="4">
        <f>ROUND(E1700*Hilfswerte!$B$31,0)</f>
        <v>30832</v>
      </c>
      <c r="X1700" s="4">
        <f t="shared" si="214"/>
        <v>8492</v>
      </c>
      <c r="Y1700" s="4" t="str">
        <f>IF(T1700="A - Top-Kunde","bereits Top-Kunde",IF(AND(V1700&lt;=Hilfswerte!$B$34,H1700&lt;0.5*W1700),"Hoch",IF(AND(V1700&lt;=Hilfswerte!$B$35,H1700&lt;0.7*W1700),"Mittel","Niedrig")))</f>
        <v>Niedrig</v>
      </c>
      <c r="Z1700" s="4">
        <f t="shared" si="215"/>
        <v>23.5</v>
      </c>
      <c r="AA1700" s="4" t="str">
        <f>IF(J1700&gt;365,"Bereits abgewandert (Segment D)",IF(Z1700&gt;=Hilfswerte!$B$38,"Rot - akut gefaehrdet",IF(Z1700&gt;=Hilfswerte!$B$39,"Gelb - beobachten","Gruen - stabil")))</f>
        <v>Rot - akut gefaehrdet</v>
      </c>
    </row>
    <row r="1701" spans="1:27" ht="15" customHeight="1" x14ac:dyDescent="0.25">
      <c r="A1701" s="4" t="s">
        <v>2048</v>
      </c>
      <c r="B1701" s="4" t="s">
        <v>1020</v>
      </c>
      <c r="C1701" s="4" t="s">
        <v>47</v>
      </c>
      <c r="D1701" s="4" t="s">
        <v>52</v>
      </c>
      <c r="E1701" s="4">
        <v>85</v>
      </c>
      <c r="F1701" s="5">
        <v>25.3</v>
      </c>
      <c r="G1701" s="5">
        <v>8.1</v>
      </c>
      <c r="H1701" s="6">
        <v>0</v>
      </c>
      <c r="I1701" s="4">
        <v>0</v>
      </c>
      <c r="J1701" s="4">
        <v>404</v>
      </c>
      <c r="K1701" s="4">
        <v>0</v>
      </c>
      <c r="L1701" s="4">
        <v>-2</v>
      </c>
      <c r="M1701" s="4">
        <v>0</v>
      </c>
      <c r="N1701" s="5">
        <v>-30.9</v>
      </c>
      <c r="O1701" s="7">
        <f t="shared" si="208"/>
        <v>1</v>
      </c>
      <c r="P1701" s="7">
        <f t="shared" si="209"/>
        <v>1</v>
      </c>
      <c r="Q1701" s="7">
        <f t="shared" si="210"/>
        <v>1</v>
      </c>
      <c r="R1701" s="7">
        <f t="shared" si="211"/>
        <v>3</v>
      </c>
      <c r="S1701" s="8">
        <f t="shared" si="212"/>
        <v>14.6</v>
      </c>
      <c r="T1701" s="7" t="str">
        <f t="shared" si="213"/>
        <v>D - Abwanderungsrisiko</v>
      </c>
      <c r="U1701" s="4">
        <f>ROUND(((E1701-Hilfswerte!$B$20)/Hilfswerte!$B$21)+((F1701-Hilfswerte!$B$22)/Hilfswerte!$B$23)+((G1701-Hilfswerte!$B$24)/Hilfswerte!$B$25)+0.1*INDEX(Hilfswerte!$B$4:$B$15,MATCH(C1701,Hilfswerte!$A$4:$A$15,0)),2)</f>
        <v>-0.45</v>
      </c>
      <c r="V1701" s="4">
        <f>ROUND(SQRT((((E1701-Hilfswerte!$B$20)/Hilfswerte!$B$21)-Hilfswerte!$B$28)^2+(((F1701-Hilfswerte!$B$22)/Hilfswerte!$B$23)-Hilfswerte!$B$29)^2+(((G1701-Hilfswerte!$B$24)/Hilfswerte!$B$25)-Hilfswerte!$B$30)^2),3)</f>
        <v>0.64600000000000002</v>
      </c>
      <c r="W1701" s="4">
        <f>ROUND(E1701*Hilfswerte!$B$31,0)</f>
        <v>17471</v>
      </c>
      <c r="X1701" s="4">
        <f t="shared" si="214"/>
        <v>17471</v>
      </c>
      <c r="Y1701" s="4" t="str">
        <f>IF(T1701="A - Top-Kunde","bereits Top-Kunde",IF(AND(V1701&lt;=Hilfswerte!$B$34,H1701&lt;0.5*W1701),"Hoch",IF(AND(V1701&lt;=Hilfswerte!$B$35,H1701&lt;0.7*W1701),"Mittel","Niedrig")))</f>
        <v>Hoch</v>
      </c>
      <c r="Z1701" s="4">
        <f t="shared" si="215"/>
        <v>32.6</v>
      </c>
      <c r="AA1701" s="4" t="str">
        <f>IF(J1701&gt;365,"Bereits abgewandert (Segment D)",IF(Z1701&gt;=Hilfswerte!$B$38,"Rot - akut gefaehrdet",IF(Z1701&gt;=Hilfswerte!$B$39,"Gelb - beobachten","Gruen - stabil")))</f>
        <v>Bereits abgewandert (Segment D)</v>
      </c>
    </row>
    <row r="1702" spans="1:27" ht="15" customHeight="1" x14ac:dyDescent="0.25">
      <c r="A1702" s="4" t="s">
        <v>2049</v>
      </c>
      <c r="B1702" s="4" t="s">
        <v>171</v>
      </c>
      <c r="C1702" s="4" t="s">
        <v>47</v>
      </c>
      <c r="D1702" s="4" t="s">
        <v>30</v>
      </c>
      <c r="E1702" s="4">
        <v>324</v>
      </c>
      <c r="F1702" s="5">
        <v>84.4</v>
      </c>
      <c r="G1702" s="5">
        <v>14.1</v>
      </c>
      <c r="H1702" s="6">
        <v>23470</v>
      </c>
      <c r="I1702" s="4">
        <v>2</v>
      </c>
      <c r="J1702" s="4">
        <v>198</v>
      </c>
      <c r="K1702" s="4">
        <v>0</v>
      </c>
      <c r="L1702" s="4">
        <v>4</v>
      </c>
      <c r="M1702" s="4">
        <v>1</v>
      </c>
      <c r="N1702" s="5">
        <v>21</v>
      </c>
      <c r="O1702" s="7">
        <f t="shared" si="208"/>
        <v>2</v>
      </c>
      <c r="P1702" s="7">
        <f t="shared" si="209"/>
        <v>2</v>
      </c>
      <c r="Q1702" s="7">
        <f t="shared" si="210"/>
        <v>5</v>
      </c>
      <c r="R1702" s="7">
        <f t="shared" si="211"/>
        <v>9</v>
      </c>
      <c r="S1702" s="8">
        <f t="shared" si="212"/>
        <v>99.3</v>
      </c>
      <c r="T1702" s="7" t="str">
        <f t="shared" si="213"/>
        <v>C - Entwicklungspotenzial</v>
      </c>
      <c r="U1702" s="4">
        <f>ROUND(((E1702-Hilfswerte!$B$20)/Hilfswerte!$B$21)+((F1702-Hilfswerte!$B$22)/Hilfswerte!$B$23)+((G1702-Hilfswerte!$B$24)/Hilfswerte!$B$25)+0.1*INDEX(Hilfswerte!$B$4:$B$15,MATCH(C1702,Hilfswerte!$A$4:$A$15,0)),2)</f>
        <v>2.59</v>
      </c>
      <c r="V1702" s="4">
        <f>ROUND(SQRT((((E1702-Hilfswerte!$B$20)/Hilfswerte!$B$21)-Hilfswerte!$B$28)^2+(((F1702-Hilfswerte!$B$22)/Hilfswerte!$B$23)-Hilfswerte!$B$29)^2+(((G1702-Hilfswerte!$B$24)/Hilfswerte!$B$25)-Hilfswerte!$B$30)^2),3)</f>
        <v>1.171</v>
      </c>
      <c r="W1702" s="4">
        <f>ROUND(E1702*Hilfswerte!$B$31,0)</f>
        <v>66597</v>
      </c>
      <c r="X1702" s="4">
        <f t="shared" si="214"/>
        <v>43127</v>
      </c>
      <c r="Y1702" s="4" t="str">
        <f>IF(T1702="A - Top-Kunde","bereits Top-Kunde",IF(AND(V1702&lt;=Hilfswerte!$B$34,H1702&lt;0.5*W1702),"Hoch",IF(AND(V1702&lt;=Hilfswerte!$B$35,H1702&lt;0.7*W1702),"Mittel","Niedrig")))</f>
        <v>Niedrig</v>
      </c>
      <c r="Z1702" s="4">
        <f t="shared" si="215"/>
        <v>10.7</v>
      </c>
      <c r="AA1702" s="4" t="str">
        <f>IF(J1702&gt;365,"Bereits abgewandert (Segment D)",IF(Z1702&gt;=Hilfswerte!$B$38,"Rot - akut gefaehrdet",IF(Z1702&gt;=Hilfswerte!$B$39,"Gelb - beobachten","Gruen - stabil")))</f>
        <v>Gruen - stabil</v>
      </c>
    </row>
    <row r="1703" spans="1:27" ht="15" customHeight="1" x14ac:dyDescent="0.25">
      <c r="A1703" s="4" t="s">
        <v>2050</v>
      </c>
      <c r="B1703" s="4" t="s">
        <v>119</v>
      </c>
      <c r="C1703" s="4" t="s">
        <v>55</v>
      </c>
      <c r="D1703" s="4" t="s">
        <v>122</v>
      </c>
      <c r="E1703" s="4">
        <v>22</v>
      </c>
      <c r="F1703" s="5">
        <v>5.2</v>
      </c>
      <c r="G1703" s="5">
        <v>21.1</v>
      </c>
      <c r="H1703" s="6">
        <v>150</v>
      </c>
      <c r="I1703" s="4">
        <v>1</v>
      </c>
      <c r="J1703" s="4">
        <v>95</v>
      </c>
      <c r="K1703" s="4">
        <v>0</v>
      </c>
      <c r="L1703" s="4">
        <v>-5</v>
      </c>
      <c r="M1703" s="4">
        <v>6</v>
      </c>
      <c r="N1703" s="5">
        <v>-0.7</v>
      </c>
      <c r="O1703" s="7">
        <f t="shared" si="208"/>
        <v>3</v>
      </c>
      <c r="P1703" s="7">
        <f t="shared" si="209"/>
        <v>1</v>
      </c>
      <c r="Q1703" s="7">
        <f t="shared" si="210"/>
        <v>2</v>
      </c>
      <c r="R1703" s="7">
        <f t="shared" si="211"/>
        <v>6</v>
      </c>
      <c r="S1703" s="8">
        <f t="shared" si="212"/>
        <v>59.7</v>
      </c>
      <c r="T1703" s="7" t="str">
        <f t="shared" si="213"/>
        <v>C - Entwicklungspotenzial</v>
      </c>
      <c r="U1703" s="4">
        <f>ROUND(((E1703-Hilfswerte!$B$20)/Hilfswerte!$B$21)+((F1703-Hilfswerte!$B$22)/Hilfswerte!$B$23)+((G1703-Hilfswerte!$B$24)/Hilfswerte!$B$25)+0.1*INDEX(Hilfswerte!$B$4:$B$15,MATCH(C1703,Hilfswerte!$A$4:$A$15,0)),2)</f>
        <v>1.19</v>
      </c>
      <c r="V1703" s="4">
        <f>ROUND(SQRT((((E1703-Hilfswerte!$B$20)/Hilfswerte!$B$21)-Hilfswerte!$B$28)^2+(((F1703-Hilfswerte!$B$22)/Hilfswerte!$B$23)-Hilfswerte!$B$29)^2+(((G1703-Hilfswerte!$B$24)/Hilfswerte!$B$25)-Hilfswerte!$B$30)^2),3)</f>
        <v>1.7869999999999999</v>
      </c>
      <c r="W1703" s="4">
        <f>ROUND(E1703*Hilfswerte!$B$31,0)</f>
        <v>4522</v>
      </c>
      <c r="X1703" s="4">
        <f t="shared" si="214"/>
        <v>4372</v>
      </c>
      <c r="Y1703" s="4" t="str">
        <f>IF(T1703="A - Top-Kunde","bereits Top-Kunde",IF(AND(V1703&lt;=Hilfswerte!$B$34,H1703&lt;0.5*W1703),"Hoch",IF(AND(V1703&lt;=Hilfswerte!$B$35,H1703&lt;0.7*W1703),"Mittel","Niedrig")))</f>
        <v>Niedrig</v>
      </c>
      <c r="Z1703" s="4">
        <f t="shared" si="215"/>
        <v>5</v>
      </c>
      <c r="AA1703" s="4" t="str">
        <f>IF(J1703&gt;365,"Bereits abgewandert (Segment D)",IF(Z1703&gt;=Hilfswerte!$B$38,"Rot - akut gefaehrdet",IF(Z1703&gt;=Hilfswerte!$B$39,"Gelb - beobachten","Gruen - stabil")))</f>
        <v>Gruen - stabil</v>
      </c>
    </row>
    <row r="1704" spans="1:27" ht="15" customHeight="1" x14ac:dyDescent="0.25">
      <c r="A1704" s="4" t="s">
        <v>2051</v>
      </c>
      <c r="B1704" s="4" t="s">
        <v>569</v>
      </c>
      <c r="C1704" s="4" t="s">
        <v>74</v>
      </c>
      <c r="D1704" s="4" t="s">
        <v>30</v>
      </c>
      <c r="E1704" s="4">
        <v>5</v>
      </c>
      <c r="F1704" s="5">
        <v>1.2</v>
      </c>
      <c r="G1704" s="5">
        <v>3.8</v>
      </c>
      <c r="H1704" s="6">
        <v>240</v>
      </c>
      <c r="I1704" s="4">
        <v>2</v>
      </c>
      <c r="J1704" s="4">
        <v>152</v>
      </c>
      <c r="K1704" s="4">
        <v>0</v>
      </c>
      <c r="L1704" s="4">
        <v>2</v>
      </c>
      <c r="M1704" s="4">
        <v>1</v>
      </c>
      <c r="N1704" s="5">
        <v>-29.4</v>
      </c>
      <c r="O1704" s="7">
        <f t="shared" si="208"/>
        <v>3</v>
      </c>
      <c r="P1704" s="7">
        <f t="shared" si="209"/>
        <v>2</v>
      </c>
      <c r="Q1704" s="7">
        <f t="shared" si="210"/>
        <v>2</v>
      </c>
      <c r="R1704" s="7">
        <f t="shared" si="211"/>
        <v>7</v>
      </c>
      <c r="S1704" s="8">
        <f t="shared" si="212"/>
        <v>54.7</v>
      </c>
      <c r="T1704" s="7" t="str">
        <f t="shared" si="213"/>
        <v>C - Entwicklungspotenzial</v>
      </c>
      <c r="U1704" s="4">
        <f>ROUND(((E1704-Hilfswerte!$B$20)/Hilfswerte!$B$21)+((F1704-Hilfswerte!$B$22)/Hilfswerte!$B$23)+((G1704-Hilfswerte!$B$24)/Hilfswerte!$B$25)+0.1*INDEX(Hilfswerte!$B$4:$B$15,MATCH(C1704,Hilfswerte!$A$4:$A$15,0)),2)</f>
        <v>-2.02</v>
      </c>
      <c r="V1704" s="4">
        <f>ROUND(SQRT((((E1704-Hilfswerte!$B$20)/Hilfswerte!$B$21)-Hilfswerte!$B$28)^2+(((F1704-Hilfswerte!$B$22)/Hilfswerte!$B$23)-Hilfswerte!$B$29)^2+(((G1704-Hilfswerte!$B$24)/Hilfswerte!$B$25)-Hilfswerte!$B$30)^2),3)</f>
        <v>1.516</v>
      </c>
      <c r="W1704" s="4">
        <f>ROUND(E1704*Hilfswerte!$B$31,0)</f>
        <v>1028</v>
      </c>
      <c r="X1704" s="4">
        <f t="shared" si="214"/>
        <v>788</v>
      </c>
      <c r="Y1704" s="4" t="str">
        <f>IF(T1704="A - Top-Kunde","bereits Top-Kunde",IF(AND(V1704&lt;=Hilfswerte!$B$34,H1704&lt;0.5*W1704),"Hoch",IF(AND(V1704&lt;=Hilfswerte!$B$35,H1704&lt;0.7*W1704),"Mittel","Niedrig")))</f>
        <v>Niedrig</v>
      </c>
      <c r="Z1704" s="4">
        <f t="shared" si="215"/>
        <v>19.8</v>
      </c>
      <c r="AA1704" s="4" t="str">
        <f>IF(J1704&gt;365,"Bereits abgewandert (Segment D)",IF(Z1704&gt;=Hilfswerte!$B$38,"Rot - akut gefaehrdet",IF(Z1704&gt;=Hilfswerte!$B$39,"Gelb - beobachten","Gruen - stabil")))</f>
        <v>Gelb - beobachten</v>
      </c>
    </row>
    <row r="1705" spans="1:27" ht="15" customHeight="1" x14ac:dyDescent="0.25">
      <c r="A1705" s="4" t="s">
        <v>2052</v>
      </c>
      <c r="B1705" s="4" t="s">
        <v>395</v>
      </c>
      <c r="C1705" s="4" t="s">
        <v>74</v>
      </c>
      <c r="D1705" s="4" t="s">
        <v>30</v>
      </c>
      <c r="E1705" s="4">
        <v>161</v>
      </c>
      <c r="F1705" s="5">
        <v>46.7</v>
      </c>
      <c r="G1705" s="5">
        <v>8.6</v>
      </c>
      <c r="H1705" s="6">
        <v>6030</v>
      </c>
      <c r="I1705" s="4">
        <v>4</v>
      </c>
      <c r="J1705" s="4">
        <v>60</v>
      </c>
      <c r="K1705" s="4">
        <v>1</v>
      </c>
      <c r="L1705" s="4">
        <v>21</v>
      </c>
      <c r="M1705" s="4">
        <v>5</v>
      </c>
      <c r="N1705" s="5">
        <v>28.4</v>
      </c>
      <c r="O1705" s="7">
        <f t="shared" si="208"/>
        <v>4</v>
      </c>
      <c r="P1705" s="7">
        <f t="shared" si="209"/>
        <v>4</v>
      </c>
      <c r="Q1705" s="7">
        <f t="shared" si="210"/>
        <v>4</v>
      </c>
      <c r="R1705" s="7">
        <f t="shared" si="211"/>
        <v>12</v>
      </c>
      <c r="S1705" s="8">
        <f t="shared" si="212"/>
        <v>121.9</v>
      </c>
      <c r="T1705" s="7" t="str">
        <f t="shared" si="213"/>
        <v>B - Kernkunde</v>
      </c>
      <c r="U1705" s="4">
        <f>ROUND(((E1705-Hilfswerte!$B$20)/Hilfswerte!$B$21)+((F1705-Hilfswerte!$B$22)/Hilfswerte!$B$23)+((G1705-Hilfswerte!$B$24)/Hilfswerte!$B$25)+0.1*INDEX(Hilfswerte!$B$4:$B$15,MATCH(C1705,Hilfswerte!$A$4:$A$15,0)),2)</f>
        <v>0.24</v>
      </c>
      <c r="V1705" s="4">
        <f>ROUND(SQRT((((E1705-Hilfswerte!$B$20)/Hilfswerte!$B$21)-Hilfswerte!$B$28)^2+(((F1705-Hilfswerte!$B$22)/Hilfswerte!$B$23)-Hilfswerte!$B$29)^2+(((G1705-Hilfswerte!$B$24)/Hilfswerte!$B$25)-Hilfswerte!$B$30)^2),3)</f>
        <v>0.44600000000000001</v>
      </c>
      <c r="W1705" s="4">
        <f>ROUND(E1705*Hilfswerte!$B$31,0)</f>
        <v>33093</v>
      </c>
      <c r="X1705" s="4">
        <f t="shared" si="214"/>
        <v>27063</v>
      </c>
      <c r="Y1705" s="4" t="str">
        <f>IF(T1705="A - Top-Kunde","bereits Top-Kunde",IF(AND(V1705&lt;=Hilfswerte!$B$34,H1705&lt;0.5*W1705),"Hoch",IF(AND(V1705&lt;=Hilfswerte!$B$35,H1705&lt;0.7*W1705),"Mittel","Niedrig")))</f>
        <v>Hoch</v>
      </c>
      <c r="Z1705" s="4">
        <f t="shared" si="215"/>
        <v>10.199999999999999</v>
      </c>
      <c r="AA1705" s="4" t="str">
        <f>IF(J1705&gt;365,"Bereits abgewandert (Segment D)",IF(Z1705&gt;=Hilfswerte!$B$38,"Rot - akut gefaehrdet",IF(Z1705&gt;=Hilfswerte!$B$39,"Gelb - beobachten","Gruen - stabil")))</f>
        <v>Gruen - stabil</v>
      </c>
    </row>
    <row r="1706" spans="1:27" ht="15" customHeight="1" x14ac:dyDescent="0.25">
      <c r="A1706" s="4" t="s">
        <v>2053</v>
      </c>
      <c r="B1706" s="4" t="s">
        <v>395</v>
      </c>
      <c r="C1706" s="4" t="s">
        <v>38</v>
      </c>
      <c r="D1706" s="4" t="s">
        <v>30</v>
      </c>
      <c r="E1706" s="4">
        <v>412</v>
      </c>
      <c r="F1706" s="5">
        <v>57.6</v>
      </c>
      <c r="G1706" s="5">
        <v>19.100000000000001</v>
      </c>
      <c r="H1706" s="6">
        <v>5420</v>
      </c>
      <c r="I1706" s="4">
        <v>3</v>
      </c>
      <c r="J1706" s="4">
        <v>51</v>
      </c>
      <c r="K1706" s="4">
        <v>0</v>
      </c>
      <c r="L1706" s="4">
        <v>-5</v>
      </c>
      <c r="M1706" s="4">
        <v>2</v>
      </c>
      <c r="N1706" s="5">
        <v>6.6</v>
      </c>
      <c r="O1706" s="7">
        <f t="shared" si="208"/>
        <v>4</v>
      </c>
      <c r="P1706" s="7">
        <f t="shared" si="209"/>
        <v>3</v>
      </c>
      <c r="Q1706" s="7">
        <f t="shared" si="210"/>
        <v>4</v>
      </c>
      <c r="R1706" s="7">
        <f t="shared" si="211"/>
        <v>11</v>
      </c>
      <c r="S1706" s="8">
        <f t="shared" si="212"/>
        <v>113.3</v>
      </c>
      <c r="T1706" s="7" t="str">
        <f t="shared" si="213"/>
        <v>B - Kernkunde</v>
      </c>
      <c r="U1706" s="4">
        <f>ROUND(((E1706-Hilfswerte!$B$20)/Hilfswerte!$B$21)+((F1706-Hilfswerte!$B$22)/Hilfswerte!$B$23)+((G1706-Hilfswerte!$B$24)/Hilfswerte!$B$25)+0.1*INDEX(Hilfswerte!$B$4:$B$15,MATCH(C1706,Hilfswerte!$A$4:$A$15,0)),2)</f>
        <v>3.53</v>
      </c>
      <c r="V1706" s="4">
        <f>ROUND(SQRT((((E1706-Hilfswerte!$B$20)/Hilfswerte!$B$21)-Hilfswerte!$B$28)^2+(((F1706-Hilfswerte!$B$22)/Hilfswerte!$B$23)-Hilfswerte!$B$29)^2+(((G1706-Hilfswerte!$B$24)/Hilfswerte!$B$25)-Hilfswerte!$B$30)^2),3)</f>
        <v>1.671</v>
      </c>
      <c r="W1706" s="4">
        <f>ROUND(E1706*Hilfswerte!$B$31,0)</f>
        <v>84685</v>
      </c>
      <c r="X1706" s="4">
        <f t="shared" si="214"/>
        <v>79265</v>
      </c>
      <c r="Y1706" s="4" t="str">
        <f>IF(T1706="A - Top-Kunde","bereits Top-Kunde",IF(AND(V1706&lt;=Hilfswerte!$B$34,H1706&lt;0.5*W1706),"Hoch",IF(AND(V1706&lt;=Hilfswerte!$B$35,H1706&lt;0.7*W1706),"Mittel","Niedrig")))</f>
        <v>Niedrig</v>
      </c>
      <c r="Z1706" s="4">
        <f t="shared" si="215"/>
        <v>2.6</v>
      </c>
      <c r="AA1706" s="4" t="str">
        <f>IF(J1706&gt;365,"Bereits abgewandert (Segment D)",IF(Z1706&gt;=Hilfswerte!$B$38,"Rot - akut gefaehrdet",IF(Z1706&gt;=Hilfswerte!$B$39,"Gelb - beobachten","Gruen - stabil")))</f>
        <v>Gruen - stabil</v>
      </c>
    </row>
    <row r="1707" spans="1:27" ht="15" customHeight="1" x14ac:dyDescent="0.25">
      <c r="A1707" s="4" t="s">
        <v>2054</v>
      </c>
      <c r="B1707" s="4" t="s">
        <v>806</v>
      </c>
      <c r="C1707" s="4" t="s">
        <v>55</v>
      </c>
      <c r="D1707" s="4" t="s">
        <v>30</v>
      </c>
      <c r="E1707" s="4">
        <v>151</v>
      </c>
      <c r="F1707" s="5">
        <v>26</v>
      </c>
      <c r="G1707" s="5">
        <v>18.100000000000001</v>
      </c>
      <c r="H1707" s="6">
        <v>11530</v>
      </c>
      <c r="I1707" s="4">
        <v>4</v>
      </c>
      <c r="J1707" s="4">
        <v>61</v>
      </c>
      <c r="K1707" s="4">
        <v>0</v>
      </c>
      <c r="L1707" s="4">
        <v>3</v>
      </c>
      <c r="M1707" s="4">
        <v>4</v>
      </c>
      <c r="N1707" s="5">
        <v>12.1</v>
      </c>
      <c r="O1707" s="7">
        <f t="shared" si="208"/>
        <v>4</v>
      </c>
      <c r="P1707" s="7">
        <f t="shared" si="209"/>
        <v>4</v>
      </c>
      <c r="Q1707" s="7">
        <f t="shared" si="210"/>
        <v>5</v>
      </c>
      <c r="R1707" s="7">
        <f t="shared" si="211"/>
        <v>13</v>
      </c>
      <c r="S1707" s="8">
        <f t="shared" si="212"/>
        <v>135.19999999999999</v>
      </c>
      <c r="T1707" s="7" t="str">
        <f t="shared" si="213"/>
        <v>A - Top-Kunde</v>
      </c>
      <c r="U1707" s="4">
        <f>ROUND(((E1707-Hilfswerte!$B$20)/Hilfswerte!$B$21)+((F1707-Hilfswerte!$B$22)/Hilfswerte!$B$23)+((G1707-Hilfswerte!$B$24)/Hilfswerte!$B$25)+0.1*INDEX(Hilfswerte!$B$4:$B$15,MATCH(C1707,Hilfswerte!$A$4:$A$15,0)),2)</f>
        <v>1.64</v>
      </c>
      <c r="V1707" s="4">
        <f>ROUND(SQRT((((E1707-Hilfswerte!$B$20)/Hilfswerte!$B$21)-Hilfswerte!$B$28)^2+(((F1707-Hilfswerte!$B$22)/Hilfswerte!$B$23)-Hilfswerte!$B$29)^2+(((G1707-Hilfswerte!$B$24)/Hilfswerte!$B$25)-Hilfswerte!$B$30)^2),3)</f>
        <v>1.1160000000000001</v>
      </c>
      <c r="W1707" s="4">
        <f>ROUND(E1707*Hilfswerte!$B$31,0)</f>
        <v>31037</v>
      </c>
      <c r="X1707" s="4">
        <f t="shared" si="214"/>
        <v>19507</v>
      </c>
      <c r="Y1707" s="4" t="str">
        <f>IF(T1707="A - Top-Kunde","bereits Top-Kunde",IF(AND(V1707&lt;=Hilfswerte!$B$34,H1707&lt;0.5*W1707),"Hoch",IF(AND(V1707&lt;=Hilfswerte!$B$35,H1707&lt;0.7*W1707),"Mittel","Niedrig")))</f>
        <v>bereits Top-Kunde</v>
      </c>
      <c r="Z1707" s="4">
        <f t="shared" si="215"/>
        <v>3.7</v>
      </c>
      <c r="AA1707" s="4" t="str">
        <f>IF(J1707&gt;365,"Bereits abgewandert (Segment D)",IF(Z1707&gt;=Hilfswerte!$B$38,"Rot - akut gefaehrdet",IF(Z1707&gt;=Hilfswerte!$B$39,"Gelb - beobachten","Gruen - stabil")))</f>
        <v>Gruen - stabil</v>
      </c>
    </row>
    <row r="1708" spans="1:27" ht="15" customHeight="1" x14ac:dyDescent="0.25">
      <c r="A1708" s="4" t="s">
        <v>2055</v>
      </c>
      <c r="B1708" s="4" t="s">
        <v>822</v>
      </c>
      <c r="C1708" s="4" t="s">
        <v>29</v>
      </c>
      <c r="D1708" s="4" t="s">
        <v>30</v>
      </c>
      <c r="E1708" s="4">
        <v>179</v>
      </c>
      <c r="F1708" s="5">
        <v>23.6</v>
      </c>
      <c r="G1708" s="5">
        <v>9.5</v>
      </c>
      <c r="H1708" s="6">
        <v>9230</v>
      </c>
      <c r="I1708" s="4">
        <v>2</v>
      </c>
      <c r="J1708" s="4">
        <v>40</v>
      </c>
      <c r="K1708" s="4">
        <v>1</v>
      </c>
      <c r="L1708" s="4">
        <v>26</v>
      </c>
      <c r="M1708" s="4">
        <v>5</v>
      </c>
      <c r="N1708" s="5">
        <v>-4.0999999999999996</v>
      </c>
      <c r="O1708" s="7">
        <f t="shared" si="208"/>
        <v>4</v>
      </c>
      <c r="P1708" s="7">
        <f t="shared" si="209"/>
        <v>2</v>
      </c>
      <c r="Q1708" s="7">
        <f t="shared" si="210"/>
        <v>5</v>
      </c>
      <c r="R1708" s="7">
        <f t="shared" si="211"/>
        <v>11</v>
      </c>
      <c r="S1708" s="8">
        <f t="shared" si="212"/>
        <v>94.2</v>
      </c>
      <c r="T1708" s="7" t="str">
        <f t="shared" si="213"/>
        <v>C - Entwicklungspotenzial</v>
      </c>
      <c r="U1708" s="4">
        <f>ROUND(((E1708-Hilfswerte!$B$20)/Hilfswerte!$B$21)+((F1708-Hilfswerte!$B$22)/Hilfswerte!$B$23)+((G1708-Hilfswerte!$B$24)/Hilfswerte!$B$25)+0.1*INDEX(Hilfswerte!$B$4:$B$15,MATCH(C1708,Hilfswerte!$A$4:$A$15,0)),2)</f>
        <v>0.33</v>
      </c>
      <c r="V1708" s="4">
        <f>ROUND(SQRT((((E1708-Hilfswerte!$B$20)/Hilfswerte!$B$21)-Hilfswerte!$B$28)^2+(((F1708-Hilfswerte!$B$22)/Hilfswerte!$B$23)-Hilfswerte!$B$29)^2+(((G1708-Hilfswerte!$B$24)/Hilfswerte!$B$25)-Hilfswerte!$B$30)^2),3)</f>
        <v>0.376</v>
      </c>
      <c r="W1708" s="4">
        <f>ROUND(E1708*Hilfswerte!$B$31,0)</f>
        <v>36793</v>
      </c>
      <c r="X1708" s="4">
        <f t="shared" si="214"/>
        <v>27563</v>
      </c>
      <c r="Y1708" s="4" t="str">
        <f>IF(T1708="A - Top-Kunde","bereits Top-Kunde",IF(AND(V1708&lt;=Hilfswerte!$B$34,H1708&lt;0.5*W1708),"Hoch",IF(AND(V1708&lt;=Hilfswerte!$B$35,H1708&lt;0.7*W1708),"Mittel","Niedrig")))</f>
        <v>Hoch</v>
      </c>
      <c r="Z1708" s="4">
        <f t="shared" si="215"/>
        <v>11.8</v>
      </c>
      <c r="AA1708" s="4" t="str">
        <f>IF(J1708&gt;365,"Bereits abgewandert (Segment D)",IF(Z1708&gt;=Hilfswerte!$B$38,"Rot - akut gefaehrdet",IF(Z1708&gt;=Hilfswerte!$B$39,"Gelb - beobachten","Gruen - stabil")))</f>
        <v>Gruen - stabil</v>
      </c>
    </row>
    <row r="1709" spans="1:27" ht="15" customHeight="1" x14ac:dyDescent="0.25">
      <c r="A1709" s="4" t="s">
        <v>2056</v>
      </c>
      <c r="B1709" s="4" t="s">
        <v>384</v>
      </c>
      <c r="C1709" s="4" t="s">
        <v>33</v>
      </c>
      <c r="D1709" s="4" t="s">
        <v>178</v>
      </c>
      <c r="E1709" s="4">
        <v>68</v>
      </c>
      <c r="F1709" s="5">
        <v>12.5</v>
      </c>
      <c r="G1709" s="5">
        <v>20.399999999999999</v>
      </c>
      <c r="H1709" s="6">
        <v>1430</v>
      </c>
      <c r="I1709" s="4">
        <v>1</v>
      </c>
      <c r="J1709" s="4">
        <v>213</v>
      </c>
      <c r="K1709" s="4">
        <v>0</v>
      </c>
      <c r="L1709" s="4">
        <v>4</v>
      </c>
      <c r="M1709" s="4">
        <v>1</v>
      </c>
      <c r="N1709" s="5">
        <v>2.4</v>
      </c>
      <c r="O1709" s="7">
        <f t="shared" si="208"/>
        <v>2</v>
      </c>
      <c r="P1709" s="7">
        <f t="shared" si="209"/>
        <v>1</v>
      </c>
      <c r="Q1709" s="7">
        <f t="shared" si="210"/>
        <v>3</v>
      </c>
      <c r="R1709" s="7">
        <f t="shared" si="211"/>
        <v>6</v>
      </c>
      <c r="S1709" s="8">
        <f t="shared" si="212"/>
        <v>60</v>
      </c>
      <c r="T1709" s="7" t="str">
        <f t="shared" si="213"/>
        <v>C - Entwicklungspotenzial</v>
      </c>
      <c r="U1709" s="4">
        <f>ROUND(((E1709-Hilfswerte!$B$20)/Hilfswerte!$B$21)+((F1709-Hilfswerte!$B$22)/Hilfswerte!$B$23)+((G1709-Hilfswerte!$B$24)/Hilfswerte!$B$25)+0.1*INDEX(Hilfswerte!$B$4:$B$15,MATCH(C1709,Hilfswerte!$A$4:$A$15,0)),2)</f>
        <v>1.1499999999999999</v>
      </c>
      <c r="V1709" s="4">
        <f>ROUND(SQRT((((E1709-Hilfswerte!$B$20)/Hilfswerte!$B$21)-Hilfswerte!$B$28)^2+(((F1709-Hilfswerte!$B$22)/Hilfswerte!$B$23)-Hilfswerte!$B$29)^2+(((G1709-Hilfswerte!$B$24)/Hilfswerte!$B$25)-Hilfswerte!$B$30)^2),3)</f>
        <v>1.5860000000000001</v>
      </c>
      <c r="W1709" s="4">
        <f>ROUND(E1709*Hilfswerte!$B$31,0)</f>
        <v>13977</v>
      </c>
      <c r="X1709" s="4">
        <f t="shared" si="214"/>
        <v>12547</v>
      </c>
      <c r="Y1709" s="4" t="str">
        <f>IF(T1709="A - Top-Kunde","bereits Top-Kunde",IF(AND(V1709&lt;=Hilfswerte!$B$34,H1709&lt;0.5*W1709),"Hoch",IF(AND(V1709&lt;=Hilfswerte!$B$35,H1709&lt;0.7*W1709),"Mittel","Niedrig")))</f>
        <v>Niedrig</v>
      </c>
      <c r="Z1709" s="4">
        <f t="shared" si="215"/>
        <v>11.5</v>
      </c>
      <c r="AA1709" s="4" t="str">
        <f>IF(J1709&gt;365,"Bereits abgewandert (Segment D)",IF(Z1709&gt;=Hilfswerte!$B$38,"Rot - akut gefaehrdet",IF(Z1709&gt;=Hilfswerte!$B$39,"Gelb - beobachten","Gruen - stabil")))</f>
        <v>Gruen - stabil</v>
      </c>
    </row>
    <row r="1710" spans="1:27" ht="15" customHeight="1" x14ac:dyDescent="0.25">
      <c r="A1710" s="4" t="s">
        <v>2057</v>
      </c>
      <c r="B1710" s="4" t="s">
        <v>28</v>
      </c>
      <c r="C1710" s="4" t="s">
        <v>29</v>
      </c>
      <c r="D1710" s="4" t="s">
        <v>77</v>
      </c>
      <c r="E1710" s="4">
        <v>161</v>
      </c>
      <c r="F1710" s="5">
        <v>50.9</v>
      </c>
      <c r="G1710" s="5">
        <v>15.7</v>
      </c>
      <c r="H1710" s="6">
        <v>15880</v>
      </c>
      <c r="I1710" s="4">
        <v>2</v>
      </c>
      <c r="J1710" s="4">
        <v>44</v>
      </c>
      <c r="K1710" s="4">
        <v>1</v>
      </c>
      <c r="L1710" s="4">
        <v>16</v>
      </c>
      <c r="M1710" s="4">
        <v>2</v>
      </c>
      <c r="N1710" s="5">
        <v>12.5</v>
      </c>
      <c r="O1710" s="7">
        <f t="shared" si="208"/>
        <v>4</v>
      </c>
      <c r="P1710" s="7">
        <f t="shared" si="209"/>
        <v>2</v>
      </c>
      <c r="Q1710" s="7">
        <f t="shared" si="210"/>
        <v>5</v>
      </c>
      <c r="R1710" s="7">
        <f t="shared" si="211"/>
        <v>11</v>
      </c>
      <c r="S1710" s="8">
        <f t="shared" si="212"/>
        <v>105.5</v>
      </c>
      <c r="T1710" s="7" t="str">
        <f t="shared" si="213"/>
        <v>B - Kernkunde</v>
      </c>
      <c r="U1710" s="4">
        <f>ROUND(((E1710-Hilfswerte!$B$20)/Hilfswerte!$B$21)+((F1710-Hilfswerte!$B$22)/Hilfswerte!$B$23)+((G1710-Hilfswerte!$B$24)/Hilfswerte!$B$25)+0.1*INDEX(Hilfswerte!$B$4:$B$15,MATCH(C1710,Hilfswerte!$A$4:$A$15,0)),2)</f>
        <v>1.73</v>
      </c>
      <c r="V1710" s="4">
        <f>ROUND(SQRT((((E1710-Hilfswerte!$B$20)/Hilfswerte!$B$21)-Hilfswerte!$B$28)^2+(((F1710-Hilfswerte!$B$22)/Hilfswerte!$B$23)-Hilfswerte!$B$29)^2+(((G1710-Hilfswerte!$B$24)/Hilfswerte!$B$25)-Hilfswerte!$B$30)^2),3)</f>
        <v>0.752</v>
      </c>
      <c r="W1710" s="4">
        <f>ROUND(E1710*Hilfswerte!$B$31,0)</f>
        <v>33093</v>
      </c>
      <c r="X1710" s="4">
        <f t="shared" si="214"/>
        <v>17213</v>
      </c>
      <c r="Y1710" s="4" t="str">
        <f>IF(T1710="A - Top-Kunde","bereits Top-Kunde",IF(AND(V1710&lt;=Hilfswerte!$B$34,H1710&lt;0.5*W1710),"Hoch",IF(AND(V1710&lt;=Hilfswerte!$B$35,H1710&lt;0.7*W1710),"Mittel","Niedrig")))</f>
        <v>Hoch</v>
      </c>
      <c r="Z1710" s="4">
        <f t="shared" si="215"/>
        <v>8.4</v>
      </c>
      <c r="AA1710" s="4" t="str">
        <f>IF(J1710&gt;365,"Bereits abgewandert (Segment D)",IF(Z1710&gt;=Hilfswerte!$B$38,"Rot - akut gefaehrdet",IF(Z1710&gt;=Hilfswerte!$B$39,"Gelb - beobachten","Gruen - stabil")))</f>
        <v>Gruen - stabil</v>
      </c>
    </row>
    <row r="1711" spans="1:27" ht="15" customHeight="1" x14ac:dyDescent="0.25">
      <c r="A1711" s="4" t="s">
        <v>2058</v>
      </c>
      <c r="B1711" s="4" t="s">
        <v>533</v>
      </c>
      <c r="C1711" s="4" t="s">
        <v>29</v>
      </c>
      <c r="D1711" s="4" t="s">
        <v>30</v>
      </c>
      <c r="E1711" s="4">
        <v>34</v>
      </c>
      <c r="F1711" s="5">
        <v>11.1</v>
      </c>
      <c r="G1711" s="5">
        <v>7.1</v>
      </c>
      <c r="H1711" s="6">
        <v>3260</v>
      </c>
      <c r="I1711" s="4">
        <v>3</v>
      </c>
      <c r="J1711" s="4">
        <v>41</v>
      </c>
      <c r="K1711" s="4">
        <v>0</v>
      </c>
      <c r="L1711" s="4">
        <v>3</v>
      </c>
      <c r="M1711" s="4">
        <v>6</v>
      </c>
      <c r="N1711" s="5">
        <v>-10.7</v>
      </c>
      <c r="O1711" s="7">
        <f t="shared" si="208"/>
        <v>4</v>
      </c>
      <c r="P1711" s="7">
        <f t="shared" si="209"/>
        <v>3</v>
      </c>
      <c r="Q1711" s="7">
        <f t="shared" si="210"/>
        <v>4</v>
      </c>
      <c r="R1711" s="7">
        <f t="shared" si="211"/>
        <v>11</v>
      </c>
      <c r="S1711" s="8">
        <f t="shared" si="212"/>
        <v>103.8</v>
      </c>
      <c r="T1711" s="7" t="str">
        <f t="shared" si="213"/>
        <v>C - Entwicklungspotenzial</v>
      </c>
      <c r="U1711" s="4">
        <f>ROUND(((E1711-Hilfswerte!$B$20)/Hilfswerte!$B$21)+((F1711-Hilfswerte!$B$22)/Hilfswerte!$B$23)+((G1711-Hilfswerte!$B$24)/Hilfswerte!$B$25)+0.1*INDEX(Hilfswerte!$B$4:$B$15,MATCH(C1711,Hilfswerte!$A$4:$A$15,0)),2)</f>
        <v>-0.9</v>
      </c>
      <c r="V1711" s="4">
        <f>ROUND(SQRT((((E1711-Hilfswerte!$B$20)/Hilfswerte!$B$21)-Hilfswerte!$B$28)^2+(((F1711-Hilfswerte!$B$22)/Hilfswerte!$B$23)-Hilfswerte!$B$29)^2+(((G1711-Hilfswerte!$B$24)/Hilfswerte!$B$25)-Hilfswerte!$B$30)^2),3)</f>
        <v>0.99</v>
      </c>
      <c r="W1711" s="4">
        <f>ROUND(E1711*Hilfswerte!$B$31,0)</f>
        <v>6989</v>
      </c>
      <c r="X1711" s="4">
        <f t="shared" si="214"/>
        <v>3729</v>
      </c>
      <c r="Y1711" s="4" t="str">
        <f>IF(T1711="A - Top-Kunde","bereits Top-Kunde",IF(AND(V1711&lt;=Hilfswerte!$B$34,H1711&lt;0.5*W1711),"Hoch",IF(AND(V1711&lt;=Hilfswerte!$B$35,H1711&lt;0.7*W1711),"Mittel","Niedrig")))</f>
        <v>Mittel</v>
      </c>
      <c r="Z1711" s="4">
        <f t="shared" si="215"/>
        <v>6.9</v>
      </c>
      <c r="AA1711" s="4" t="str">
        <f>IF(J1711&gt;365,"Bereits abgewandert (Segment D)",IF(Z1711&gt;=Hilfswerte!$B$38,"Rot - akut gefaehrdet",IF(Z1711&gt;=Hilfswerte!$B$39,"Gelb - beobachten","Gruen - stabil")))</f>
        <v>Gruen - stabil</v>
      </c>
    </row>
    <row r="1712" spans="1:27" ht="15" customHeight="1" x14ac:dyDescent="0.25">
      <c r="A1712" s="4" t="s">
        <v>2059</v>
      </c>
      <c r="B1712" s="4" t="s">
        <v>119</v>
      </c>
      <c r="C1712" s="4" t="s">
        <v>74</v>
      </c>
      <c r="D1712" s="4" t="s">
        <v>30</v>
      </c>
      <c r="E1712" s="4">
        <v>293</v>
      </c>
      <c r="F1712" s="5">
        <v>91.2</v>
      </c>
      <c r="G1712" s="5">
        <v>5.8</v>
      </c>
      <c r="H1712" s="6">
        <v>57020</v>
      </c>
      <c r="I1712" s="4">
        <v>5</v>
      </c>
      <c r="J1712" s="4">
        <v>3</v>
      </c>
      <c r="K1712" s="4">
        <v>0</v>
      </c>
      <c r="L1712" s="4">
        <v>1</v>
      </c>
      <c r="M1712" s="4">
        <v>5</v>
      </c>
      <c r="N1712" s="5">
        <v>7.4</v>
      </c>
      <c r="O1712" s="7">
        <f t="shared" si="208"/>
        <v>5</v>
      </c>
      <c r="P1712" s="7">
        <f t="shared" si="209"/>
        <v>5</v>
      </c>
      <c r="Q1712" s="7">
        <f t="shared" si="210"/>
        <v>5</v>
      </c>
      <c r="R1712" s="7">
        <f t="shared" si="211"/>
        <v>15</v>
      </c>
      <c r="S1712" s="8">
        <f t="shared" si="212"/>
        <v>153.4</v>
      </c>
      <c r="T1712" s="7" t="str">
        <f t="shared" si="213"/>
        <v>A - Top-Kunde</v>
      </c>
      <c r="U1712" s="4">
        <f>ROUND(((E1712-Hilfswerte!$B$20)/Hilfswerte!$B$21)+((F1712-Hilfswerte!$B$22)/Hilfswerte!$B$23)+((G1712-Hilfswerte!$B$24)/Hilfswerte!$B$25)+0.1*INDEX(Hilfswerte!$B$4:$B$15,MATCH(C1712,Hilfswerte!$A$4:$A$15,0)),2)</f>
        <v>1.1599999999999999</v>
      </c>
      <c r="V1712" s="4">
        <f>ROUND(SQRT((((E1712-Hilfswerte!$B$20)/Hilfswerte!$B$21)-Hilfswerte!$B$28)^2+(((F1712-Hilfswerte!$B$22)/Hilfswerte!$B$23)-Hilfswerte!$B$29)^2+(((G1712-Hilfswerte!$B$24)/Hilfswerte!$B$25)-Hilfswerte!$B$30)^2),3)</f>
        <v>1.4</v>
      </c>
      <c r="W1712" s="4">
        <f>ROUND(E1712*Hilfswerte!$B$31,0)</f>
        <v>60225</v>
      </c>
      <c r="X1712" s="4">
        <f t="shared" si="214"/>
        <v>3205</v>
      </c>
      <c r="Y1712" s="4" t="str">
        <f>IF(T1712="A - Top-Kunde","bereits Top-Kunde",IF(AND(V1712&lt;=Hilfswerte!$B$34,H1712&lt;0.5*W1712),"Hoch",IF(AND(V1712&lt;=Hilfswerte!$B$35,H1712&lt;0.7*W1712),"Mittel","Niedrig")))</f>
        <v>bereits Top-Kunde</v>
      </c>
      <c r="Z1712" s="4">
        <f t="shared" si="215"/>
        <v>0.4</v>
      </c>
      <c r="AA1712" s="4" t="str">
        <f>IF(J1712&gt;365,"Bereits abgewandert (Segment D)",IF(Z1712&gt;=Hilfswerte!$B$38,"Rot - akut gefaehrdet",IF(Z1712&gt;=Hilfswerte!$B$39,"Gelb - beobachten","Gruen - stabil")))</f>
        <v>Gruen - stabil</v>
      </c>
    </row>
    <row r="1713" spans="1:27" ht="15" customHeight="1" x14ac:dyDescent="0.25">
      <c r="A1713" s="4" t="s">
        <v>2060</v>
      </c>
      <c r="B1713" s="4" t="s">
        <v>508</v>
      </c>
      <c r="C1713" s="4" t="s">
        <v>59</v>
      </c>
      <c r="D1713" s="4" t="s">
        <v>30</v>
      </c>
      <c r="E1713" s="4">
        <v>50</v>
      </c>
      <c r="F1713" s="5">
        <v>8.8000000000000007</v>
      </c>
      <c r="G1713" s="5">
        <v>19</v>
      </c>
      <c r="H1713" s="6">
        <v>3770</v>
      </c>
      <c r="I1713" s="4">
        <v>1</v>
      </c>
      <c r="J1713" s="4">
        <v>164</v>
      </c>
      <c r="K1713" s="4">
        <v>0</v>
      </c>
      <c r="L1713" s="4">
        <v>-1</v>
      </c>
      <c r="M1713" s="4">
        <v>3</v>
      </c>
      <c r="N1713" s="5">
        <v>-24.8</v>
      </c>
      <c r="O1713" s="7">
        <f t="shared" si="208"/>
        <v>3</v>
      </c>
      <c r="P1713" s="7">
        <f t="shared" si="209"/>
        <v>1</v>
      </c>
      <c r="Q1713" s="7">
        <f t="shared" si="210"/>
        <v>4</v>
      </c>
      <c r="R1713" s="7">
        <f t="shared" si="211"/>
        <v>8</v>
      </c>
      <c r="S1713" s="8">
        <f t="shared" si="212"/>
        <v>67.599999999999994</v>
      </c>
      <c r="T1713" s="7" t="str">
        <f t="shared" si="213"/>
        <v>C - Entwicklungspotenzial</v>
      </c>
      <c r="U1713" s="4">
        <f>ROUND(((E1713-Hilfswerte!$B$20)/Hilfswerte!$B$21)+((F1713-Hilfswerte!$B$22)/Hilfswerte!$B$23)+((G1713-Hilfswerte!$B$24)/Hilfswerte!$B$25)+0.1*INDEX(Hilfswerte!$B$4:$B$15,MATCH(C1713,Hilfswerte!$A$4:$A$15,0)),2)</f>
        <v>0.68</v>
      </c>
      <c r="V1713" s="4">
        <f>ROUND(SQRT((((E1713-Hilfswerte!$B$20)/Hilfswerte!$B$21)-Hilfswerte!$B$28)^2+(((F1713-Hilfswerte!$B$22)/Hilfswerte!$B$23)-Hilfswerte!$B$29)^2+(((G1713-Hilfswerte!$B$24)/Hilfswerte!$B$25)-Hilfswerte!$B$30)^2),3)</f>
        <v>1.4330000000000001</v>
      </c>
      <c r="W1713" s="4">
        <f>ROUND(E1713*Hilfswerte!$B$31,0)</f>
        <v>10277</v>
      </c>
      <c r="X1713" s="4">
        <f t="shared" si="214"/>
        <v>6507</v>
      </c>
      <c r="Y1713" s="4" t="str">
        <f>IF(T1713="A - Top-Kunde","bereits Top-Kunde",IF(AND(V1713&lt;=Hilfswerte!$B$34,H1713&lt;0.5*W1713),"Hoch",IF(AND(V1713&lt;=Hilfswerte!$B$35,H1713&lt;0.7*W1713),"Mittel","Niedrig")))</f>
        <v>Niedrig</v>
      </c>
      <c r="Z1713" s="4">
        <f t="shared" si="215"/>
        <v>18.100000000000001</v>
      </c>
      <c r="AA1713" s="4" t="str">
        <f>IF(J1713&gt;365,"Bereits abgewandert (Segment D)",IF(Z1713&gt;=Hilfswerte!$B$38,"Rot - akut gefaehrdet",IF(Z1713&gt;=Hilfswerte!$B$39,"Gelb - beobachten","Gruen - stabil")))</f>
        <v>Gelb - beobachten</v>
      </c>
    </row>
    <row r="1714" spans="1:27" ht="15" customHeight="1" x14ac:dyDescent="0.25">
      <c r="A1714" s="4" t="s">
        <v>2061</v>
      </c>
      <c r="B1714" s="4" t="s">
        <v>1442</v>
      </c>
      <c r="C1714" s="4" t="s">
        <v>33</v>
      </c>
      <c r="D1714" s="4" t="s">
        <v>30</v>
      </c>
      <c r="E1714" s="4">
        <v>132</v>
      </c>
      <c r="F1714" s="5">
        <v>42</v>
      </c>
      <c r="G1714" s="5">
        <v>19.5</v>
      </c>
      <c r="H1714" s="6">
        <v>0</v>
      </c>
      <c r="I1714" s="4">
        <v>0</v>
      </c>
      <c r="J1714" s="4">
        <v>401</v>
      </c>
      <c r="K1714" s="4">
        <v>0</v>
      </c>
      <c r="L1714" s="4">
        <v>-5</v>
      </c>
      <c r="M1714" s="4">
        <v>0</v>
      </c>
      <c r="N1714" s="5">
        <v>-50.8</v>
      </c>
      <c r="O1714" s="7">
        <f t="shared" si="208"/>
        <v>1</v>
      </c>
      <c r="P1714" s="7">
        <f t="shared" si="209"/>
        <v>1</v>
      </c>
      <c r="Q1714" s="7">
        <f t="shared" si="210"/>
        <v>1</v>
      </c>
      <c r="R1714" s="7">
        <f t="shared" si="211"/>
        <v>3</v>
      </c>
      <c r="S1714" s="8">
        <f t="shared" si="212"/>
        <v>4.5999999999999996</v>
      </c>
      <c r="T1714" s="7" t="str">
        <f t="shared" si="213"/>
        <v>D - Abwanderungsrisiko</v>
      </c>
      <c r="U1714" s="4">
        <f>ROUND(((E1714-Hilfswerte!$B$20)/Hilfswerte!$B$21)+((F1714-Hilfswerte!$B$22)/Hilfswerte!$B$23)+((G1714-Hilfswerte!$B$24)/Hilfswerte!$B$25)+0.1*INDEX(Hilfswerte!$B$4:$B$15,MATCH(C1714,Hilfswerte!$A$4:$A$15,0)),2)</f>
        <v>1.81</v>
      </c>
      <c r="V1714" s="4">
        <f>ROUND(SQRT((((E1714-Hilfswerte!$B$20)/Hilfswerte!$B$21)-Hilfswerte!$B$28)^2+(((F1714-Hilfswerte!$B$22)/Hilfswerte!$B$23)-Hilfswerte!$B$29)^2+(((G1714-Hilfswerte!$B$24)/Hilfswerte!$B$25)-Hilfswerte!$B$30)^2),3)</f>
        <v>1.327</v>
      </c>
      <c r="W1714" s="4">
        <f>ROUND(E1714*Hilfswerte!$B$31,0)</f>
        <v>27132</v>
      </c>
      <c r="X1714" s="4">
        <f t="shared" si="214"/>
        <v>27132</v>
      </c>
      <c r="Y1714" s="4" t="str">
        <f>IF(T1714="A - Top-Kunde","bereits Top-Kunde",IF(AND(V1714&lt;=Hilfswerte!$B$34,H1714&lt;0.5*W1714),"Hoch",IF(AND(V1714&lt;=Hilfswerte!$B$35,H1714&lt;0.7*W1714),"Mittel","Niedrig")))</f>
        <v>Niedrig</v>
      </c>
      <c r="Z1714" s="4">
        <f t="shared" si="215"/>
        <v>40.4</v>
      </c>
      <c r="AA1714" s="4" t="str">
        <f>IF(J1714&gt;365,"Bereits abgewandert (Segment D)",IF(Z1714&gt;=Hilfswerte!$B$38,"Rot - akut gefaehrdet",IF(Z1714&gt;=Hilfswerte!$B$39,"Gelb - beobachten","Gruen - stabil")))</f>
        <v>Bereits abgewandert (Segment D)</v>
      </c>
    </row>
    <row r="1715" spans="1:27" ht="15" customHeight="1" x14ac:dyDescent="0.25">
      <c r="A1715" s="4" t="s">
        <v>2062</v>
      </c>
      <c r="B1715" s="4" t="s">
        <v>304</v>
      </c>
      <c r="C1715" s="4" t="s">
        <v>38</v>
      </c>
      <c r="D1715" s="4" t="s">
        <v>30</v>
      </c>
      <c r="E1715" s="4">
        <v>67</v>
      </c>
      <c r="F1715" s="5">
        <v>16.2</v>
      </c>
      <c r="G1715" s="5">
        <v>1.9</v>
      </c>
      <c r="H1715" s="6">
        <v>1150</v>
      </c>
      <c r="I1715" s="4">
        <v>1</v>
      </c>
      <c r="J1715" s="4">
        <v>258</v>
      </c>
      <c r="K1715" s="4">
        <v>1</v>
      </c>
      <c r="L1715" s="4">
        <v>-4</v>
      </c>
      <c r="M1715" s="4">
        <v>6</v>
      </c>
      <c r="N1715" s="5">
        <v>14.9</v>
      </c>
      <c r="O1715" s="7">
        <f t="shared" si="208"/>
        <v>2</v>
      </c>
      <c r="P1715" s="7">
        <f t="shared" si="209"/>
        <v>1</v>
      </c>
      <c r="Q1715" s="7">
        <f t="shared" si="210"/>
        <v>3</v>
      </c>
      <c r="R1715" s="7">
        <f t="shared" si="211"/>
        <v>6</v>
      </c>
      <c r="S1715" s="8">
        <f t="shared" si="212"/>
        <v>61.5</v>
      </c>
      <c r="T1715" s="7" t="str">
        <f t="shared" si="213"/>
        <v>C - Entwicklungspotenzial</v>
      </c>
      <c r="U1715" s="4">
        <f>ROUND(((E1715-Hilfswerte!$B$20)/Hilfswerte!$B$21)+((F1715-Hilfswerte!$B$22)/Hilfswerte!$B$23)+((G1715-Hilfswerte!$B$24)/Hilfswerte!$B$25)+0.1*INDEX(Hilfswerte!$B$4:$B$15,MATCH(C1715,Hilfswerte!$A$4:$A$15,0)),2)</f>
        <v>-1.42</v>
      </c>
      <c r="V1715" s="4">
        <f>ROUND(SQRT((((E1715-Hilfswerte!$B$20)/Hilfswerte!$B$21)-Hilfswerte!$B$28)^2+(((F1715-Hilfswerte!$B$22)/Hilfswerte!$B$23)-Hilfswerte!$B$29)^2+(((G1715-Hilfswerte!$B$24)/Hilfswerte!$B$25)-Hilfswerte!$B$30)^2),3)</f>
        <v>1.587</v>
      </c>
      <c r="W1715" s="4">
        <f>ROUND(E1715*Hilfswerte!$B$31,0)</f>
        <v>13772</v>
      </c>
      <c r="X1715" s="4">
        <f t="shared" si="214"/>
        <v>12622</v>
      </c>
      <c r="Y1715" s="4" t="str">
        <f>IF(T1715="A - Top-Kunde","bereits Top-Kunde",IF(AND(V1715&lt;=Hilfswerte!$B$34,H1715&lt;0.5*W1715),"Hoch",IF(AND(V1715&lt;=Hilfswerte!$B$35,H1715&lt;0.7*W1715),"Mittel","Niedrig")))</f>
        <v>Niedrig</v>
      </c>
      <c r="Z1715" s="4">
        <f t="shared" si="215"/>
        <v>15.9</v>
      </c>
      <c r="AA1715" s="4" t="str">
        <f>IF(J1715&gt;365,"Bereits abgewandert (Segment D)",IF(Z1715&gt;=Hilfswerte!$B$38,"Rot - akut gefaehrdet",IF(Z1715&gt;=Hilfswerte!$B$39,"Gelb - beobachten","Gruen - stabil")))</f>
        <v>Gelb - beobachten</v>
      </c>
    </row>
    <row r="1716" spans="1:27" ht="15" customHeight="1" x14ac:dyDescent="0.25">
      <c r="A1716" s="4" t="s">
        <v>2063</v>
      </c>
      <c r="B1716" s="4" t="s">
        <v>288</v>
      </c>
      <c r="C1716" s="4" t="s">
        <v>38</v>
      </c>
      <c r="D1716" s="4" t="s">
        <v>52</v>
      </c>
      <c r="E1716" s="4">
        <v>113</v>
      </c>
      <c r="F1716" s="5">
        <v>15.2</v>
      </c>
      <c r="G1716" s="5">
        <v>7.3</v>
      </c>
      <c r="H1716" s="6">
        <v>6120</v>
      </c>
      <c r="I1716" s="4">
        <v>4</v>
      </c>
      <c r="J1716" s="4">
        <v>1</v>
      </c>
      <c r="K1716" s="4">
        <v>1</v>
      </c>
      <c r="L1716" s="4">
        <v>16</v>
      </c>
      <c r="M1716" s="4">
        <v>1</v>
      </c>
      <c r="N1716" s="5">
        <v>10.7</v>
      </c>
      <c r="O1716" s="7">
        <f t="shared" si="208"/>
        <v>5</v>
      </c>
      <c r="P1716" s="7">
        <f t="shared" si="209"/>
        <v>4</v>
      </c>
      <c r="Q1716" s="7">
        <f t="shared" si="210"/>
        <v>4</v>
      </c>
      <c r="R1716" s="7">
        <f t="shared" si="211"/>
        <v>13</v>
      </c>
      <c r="S1716" s="8">
        <f t="shared" si="212"/>
        <v>124.6</v>
      </c>
      <c r="T1716" s="7" t="str">
        <f t="shared" si="213"/>
        <v>B - Kernkunde</v>
      </c>
      <c r="U1716" s="4">
        <f>ROUND(((E1716-Hilfswerte!$B$20)/Hilfswerte!$B$21)+((F1716-Hilfswerte!$B$22)/Hilfswerte!$B$23)+((G1716-Hilfswerte!$B$24)/Hilfswerte!$B$25)+0.1*INDEX(Hilfswerte!$B$4:$B$15,MATCH(C1716,Hilfswerte!$A$4:$A$15,0)),2)</f>
        <v>-0.38</v>
      </c>
      <c r="V1716" s="4">
        <f>ROUND(SQRT((((E1716-Hilfswerte!$B$20)/Hilfswerte!$B$21)-Hilfswerte!$B$28)^2+(((F1716-Hilfswerte!$B$22)/Hilfswerte!$B$23)-Hilfswerte!$B$29)^2+(((G1716-Hilfswerte!$B$24)/Hilfswerte!$B$25)-Hilfswerte!$B$30)^2),3)</f>
        <v>0.77700000000000002</v>
      </c>
      <c r="W1716" s="4">
        <f>ROUND(E1716*Hilfswerte!$B$31,0)</f>
        <v>23227</v>
      </c>
      <c r="X1716" s="4">
        <f t="shared" si="214"/>
        <v>17107</v>
      </c>
      <c r="Y1716" s="4" t="str">
        <f>IF(T1716="A - Top-Kunde","bereits Top-Kunde",IF(AND(V1716&lt;=Hilfswerte!$B$34,H1716&lt;0.5*W1716),"Hoch",IF(AND(V1716&lt;=Hilfswerte!$B$35,H1716&lt;0.7*W1716),"Mittel","Niedrig")))</f>
        <v>Hoch</v>
      </c>
      <c r="Z1716" s="4">
        <f t="shared" si="215"/>
        <v>6.3</v>
      </c>
      <c r="AA1716" s="4" t="str">
        <f>IF(J1716&gt;365,"Bereits abgewandert (Segment D)",IF(Z1716&gt;=Hilfswerte!$B$38,"Rot - akut gefaehrdet",IF(Z1716&gt;=Hilfswerte!$B$39,"Gelb - beobachten","Gruen - stabil")))</f>
        <v>Gruen - stabil</v>
      </c>
    </row>
    <row r="1717" spans="1:27" ht="15" customHeight="1" x14ac:dyDescent="0.25">
      <c r="A1717" s="4" t="s">
        <v>2064</v>
      </c>
      <c r="B1717" s="4" t="s">
        <v>245</v>
      </c>
      <c r="C1717" s="4" t="s">
        <v>84</v>
      </c>
      <c r="D1717" s="4" t="s">
        <v>30</v>
      </c>
      <c r="E1717" s="4">
        <v>7</v>
      </c>
      <c r="F1717" s="5">
        <v>1.3</v>
      </c>
      <c r="G1717" s="5">
        <v>7.5</v>
      </c>
      <c r="H1717" s="6">
        <v>150</v>
      </c>
      <c r="I1717" s="4">
        <v>1</v>
      </c>
      <c r="J1717" s="4">
        <v>43</v>
      </c>
      <c r="K1717" s="4">
        <v>0</v>
      </c>
      <c r="L1717" s="4">
        <v>7</v>
      </c>
      <c r="M1717" s="4">
        <v>3</v>
      </c>
      <c r="N1717" s="5">
        <v>0.7</v>
      </c>
      <c r="O1717" s="7">
        <f t="shared" si="208"/>
        <v>4</v>
      </c>
      <c r="P1717" s="7">
        <f t="shared" si="209"/>
        <v>1</v>
      </c>
      <c r="Q1717" s="7">
        <f t="shared" si="210"/>
        <v>2</v>
      </c>
      <c r="R1717" s="7">
        <f t="shared" si="211"/>
        <v>7</v>
      </c>
      <c r="S1717" s="8">
        <f t="shared" si="212"/>
        <v>68.3</v>
      </c>
      <c r="T1717" s="7" t="str">
        <f t="shared" si="213"/>
        <v>C - Entwicklungspotenzial</v>
      </c>
      <c r="U1717" s="4">
        <f>ROUND(((E1717-Hilfswerte!$B$20)/Hilfswerte!$B$21)+((F1717-Hilfswerte!$B$22)/Hilfswerte!$B$23)+((G1717-Hilfswerte!$B$24)/Hilfswerte!$B$25)+0.1*INDEX(Hilfswerte!$B$4:$B$15,MATCH(C1717,Hilfswerte!$A$4:$A$15,0)),2)</f>
        <v>-1.39</v>
      </c>
      <c r="V1717" s="4">
        <f>ROUND(SQRT((((E1717-Hilfswerte!$B$20)/Hilfswerte!$B$21)-Hilfswerte!$B$28)^2+(((F1717-Hilfswerte!$B$22)/Hilfswerte!$B$23)-Hilfswerte!$B$29)^2+(((G1717-Hilfswerte!$B$24)/Hilfswerte!$B$25)-Hilfswerte!$B$30)^2),3)</f>
        <v>1.117</v>
      </c>
      <c r="W1717" s="4">
        <f>ROUND(E1717*Hilfswerte!$B$31,0)</f>
        <v>1439</v>
      </c>
      <c r="X1717" s="4">
        <f t="shared" si="214"/>
        <v>1289</v>
      </c>
      <c r="Y1717" s="4" t="str">
        <f>IF(T1717="A - Top-Kunde","bereits Top-Kunde",IF(AND(V1717&lt;=Hilfswerte!$B$34,H1717&lt;0.5*W1717),"Hoch",IF(AND(V1717&lt;=Hilfswerte!$B$35,H1717&lt;0.7*W1717),"Mittel","Niedrig")))</f>
        <v>Mittel</v>
      </c>
      <c r="Z1717" s="4">
        <f t="shared" si="215"/>
        <v>3.6</v>
      </c>
      <c r="AA1717" s="4" t="str">
        <f>IF(J1717&gt;365,"Bereits abgewandert (Segment D)",IF(Z1717&gt;=Hilfswerte!$B$38,"Rot - akut gefaehrdet",IF(Z1717&gt;=Hilfswerte!$B$39,"Gelb - beobachten","Gruen - stabil")))</f>
        <v>Gruen - stabil</v>
      </c>
    </row>
    <row r="1718" spans="1:27" ht="15" customHeight="1" x14ac:dyDescent="0.25">
      <c r="A1718" s="4" t="s">
        <v>2065</v>
      </c>
      <c r="B1718" s="4" t="s">
        <v>1074</v>
      </c>
      <c r="C1718" s="4" t="s">
        <v>33</v>
      </c>
      <c r="D1718" s="4" t="s">
        <v>30</v>
      </c>
      <c r="E1718" s="4">
        <v>56</v>
      </c>
      <c r="F1718" s="5">
        <v>11.5</v>
      </c>
      <c r="G1718" s="5">
        <v>13.7</v>
      </c>
      <c r="H1718" s="6">
        <v>15660</v>
      </c>
      <c r="I1718" s="4">
        <v>3</v>
      </c>
      <c r="J1718" s="4">
        <v>26</v>
      </c>
      <c r="K1718" s="4">
        <v>1</v>
      </c>
      <c r="L1718" s="4">
        <v>20</v>
      </c>
      <c r="M1718" s="4">
        <v>6</v>
      </c>
      <c r="N1718" s="5">
        <v>1.4</v>
      </c>
      <c r="O1718" s="7">
        <f t="shared" si="208"/>
        <v>5</v>
      </c>
      <c r="P1718" s="7">
        <f t="shared" si="209"/>
        <v>3</v>
      </c>
      <c r="Q1718" s="7">
        <f t="shared" si="210"/>
        <v>5</v>
      </c>
      <c r="R1718" s="7">
        <f t="shared" si="211"/>
        <v>13</v>
      </c>
      <c r="S1718" s="8">
        <f t="shared" si="212"/>
        <v>118.7</v>
      </c>
      <c r="T1718" s="7" t="str">
        <f t="shared" si="213"/>
        <v>B - Kernkunde</v>
      </c>
      <c r="U1718" s="4">
        <f>ROUND(((E1718-Hilfswerte!$B$20)/Hilfswerte!$B$21)+((F1718-Hilfswerte!$B$22)/Hilfswerte!$B$23)+((G1718-Hilfswerte!$B$24)/Hilfswerte!$B$25)+0.1*INDEX(Hilfswerte!$B$4:$B$15,MATCH(C1718,Hilfswerte!$A$4:$A$15,0)),2)</f>
        <v>0.01</v>
      </c>
      <c r="V1718" s="4">
        <f>ROUND(SQRT((((E1718-Hilfswerte!$B$20)/Hilfswerte!$B$21)-Hilfswerte!$B$28)^2+(((F1718-Hilfswerte!$B$22)/Hilfswerte!$B$23)-Hilfswerte!$B$29)^2+(((G1718-Hilfswerte!$B$24)/Hilfswerte!$B$25)-Hilfswerte!$B$30)^2),3)</f>
        <v>0.77800000000000002</v>
      </c>
      <c r="W1718" s="4">
        <f>ROUND(E1718*Hilfswerte!$B$31,0)</f>
        <v>11511</v>
      </c>
      <c r="X1718" s="4">
        <f t="shared" si="214"/>
        <v>0</v>
      </c>
      <c r="Y1718" s="4" t="str">
        <f>IF(T1718="A - Top-Kunde","bereits Top-Kunde",IF(AND(V1718&lt;=Hilfswerte!$B$34,H1718&lt;0.5*W1718),"Hoch",IF(AND(V1718&lt;=Hilfswerte!$B$35,H1718&lt;0.7*W1718),"Mittel","Niedrig")))</f>
        <v>Niedrig</v>
      </c>
      <c r="Z1718" s="4">
        <f t="shared" si="215"/>
        <v>8.3000000000000007</v>
      </c>
      <c r="AA1718" s="4" t="str">
        <f>IF(J1718&gt;365,"Bereits abgewandert (Segment D)",IF(Z1718&gt;=Hilfswerte!$B$38,"Rot - akut gefaehrdet",IF(Z1718&gt;=Hilfswerte!$B$39,"Gelb - beobachten","Gruen - stabil")))</f>
        <v>Gruen - stabil</v>
      </c>
    </row>
    <row r="1719" spans="1:27" ht="15" customHeight="1" x14ac:dyDescent="0.25">
      <c r="A1719" s="4" t="s">
        <v>2066</v>
      </c>
      <c r="B1719" s="4" t="s">
        <v>424</v>
      </c>
      <c r="C1719" s="4" t="s">
        <v>38</v>
      </c>
      <c r="D1719" s="4" t="s">
        <v>30</v>
      </c>
      <c r="E1719" s="4">
        <v>151</v>
      </c>
      <c r="F1719" s="5">
        <v>46</v>
      </c>
      <c r="G1719" s="5">
        <v>6.1</v>
      </c>
      <c r="H1719" s="6">
        <v>7640</v>
      </c>
      <c r="I1719" s="4">
        <v>1</v>
      </c>
      <c r="J1719" s="4">
        <v>106</v>
      </c>
      <c r="K1719" s="4">
        <v>0</v>
      </c>
      <c r="L1719" s="4">
        <v>-4</v>
      </c>
      <c r="M1719" s="4">
        <v>6</v>
      </c>
      <c r="N1719" s="5">
        <v>10.9</v>
      </c>
      <c r="O1719" s="7">
        <f t="shared" si="208"/>
        <v>3</v>
      </c>
      <c r="P1719" s="7">
        <f t="shared" si="209"/>
        <v>1</v>
      </c>
      <c r="Q1719" s="7">
        <f t="shared" si="210"/>
        <v>5</v>
      </c>
      <c r="R1719" s="7">
        <f t="shared" si="211"/>
        <v>9</v>
      </c>
      <c r="S1719" s="8">
        <f t="shared" si="212"/>
        <v>95.5</v>
      </c>
      <c r="T1719" s="7" t="str">
        <f t="shared" si="213"/>
        <v>C - Entwicklungspotenzial</v>
      </c>
      <c r="U1719" s="4">
        <f>ROUND(((E1719-Hilfswerte!$B$20)/Hilfswerte!$B$21)+((F1719-Hilfswerte!$B$22)/Hilfswerte!$B$23)+((G1719-Hilfswerte!$B$24)/Hilfswerte!$B$25)+0.1*INDEX(Hilfswerte!$B$4:$B$15,MATCH(C1719,Hilfswerte!$A$4:$A$15,0)),2)</f>
        <v>0.15</v>
      </c>
      <c r="V1719" s="4">
        <f>ROUND(SQRT((((E1719-Hilfswerte!$B$20)/Hilfswerte!$B$21)-Hilfswerte!$B$28)^2+(((F1719-Hilfswerte!$B$22)/Hilfswerte!$B$23)-Hilfswerte!$B$29)^2+(((G1719-Hilfswerte!$B$24)/Hilfswerte!$B$25)-Hilfswerte!$B$30)^2),3)</f>
        <v>0.82799999999999996</v>
      </c>
      <c r="W1719" s="4">
        <f>ROUND(E1719*Hilfswerte!$B$31,0)</f>
        <v>31037</v>
      </c>
      <c r="X1719" s="4">
        <f t="shared" si="214"/>
        <v>23397</v>
      </c>
      <c r="Y1719" s="4" t="str">
        <f>IF(T1719="A - Top-Kunde","bereits Top-Kunde",IF(AND(V1719&lt;=Hilfswerte!$B$34,H1719&lt;0.5*W1719),"Hoch",IF(AND(V1719&lt;=Hilfswerte!$B$35,H1719&lt;0.7*W1719),"Mittel","Niedrig")))</f>
        <v>Hoch</v>
      </c>
      <c r="Z1719" s="4">
        <f t="shared" si="215"/>
        <v>5.3</v>
      </c>
      <c r="AA1719" s="4" t="str">
        <f>IF(J1719&gt;365,"Bereits abgewandert (Segment D)",IF(Z1719&gt;=Hilfswerte!$B$38,"Rot - akut gefaehrdet",IF(Z1719&gt;=Hilfswerte!$B$39,"Gelb - beobachten","Gruen - stabil")))</f>
        <v>Gruen - stabil</v>
      </c>
    </row>
    <row r="1720" spans="1:27" ht="15" customHeight="1" x14ac:dyDescent="0.25">
      <c r="A1720" s="4" t="s">
        <v>2067</v>
      </c>
      <c r="B1720" s="4" t="s">
        <v>337</v>
      </c>
      <c r="C1720" s="4" t="s">
        <v>33</v>
      </c>
      <c r="D1720" s="4" t="s">
        <v>30</v>
      </c>
      <c r="E1720" s="4">
        <v>1148</v>
      </c>
      <c r="F1720" s="5">
        <v>315.5</v>
      </c>
      <c r="G1720" s="5">
        <v>11.2</v>
      </c>
      <c r="H1720" s="6">
        <v>26850</v>
      </c>
      <c r="I1720" s="4">
        <v>1</v>
      </c>
      <c r="J1720" s="4">
        <v>186</v>
      </c>
      <c r="K1720" s="4">
        <v>0</v>
      </c>
      <c r="L1720" s="4">
        <v>5</v>
      </c>
      <c r="M1720" s="4">
        <v>4</v>
      </c>
      <c r="N1720" s="5">
        <v>20.399999999999999</v>
      </c>
      <c r="O1720" s="7">
        <f t="shared" si="208"/>
        <v>2</v>
      </c>
      <c r="P1720" s="7">
        <f t="shared" si="209"/>
        <v>1</v>
      </c>
      <c r="Q1720" s="7">
        <f t="shared" si="210"/>
        <v>5</v>
      </c>
      <c r="R1720" s="7">
        <f t="shared" si="211"/>
        <v>8</v>
      </c>
      <c r="S1720" s="8">
        <f t="shared" si="212"/>
        <v>88.7</v>
      </c>
      <c r="T1720" s="7" t="str">
        <f t="shared" si="213"/>
        <v>C - Entwicklungspotenzial</v>
      </c>
      <c r="U1720" s="4">
        <f>ROUND(((E1720-Hilfswerte!$B$20)/Hilfswerte!$B$21)+((F1720-Hilfswerte!$B$22)/Hilfswerte!$B$23)+((G1720-Hilfswerte!$B$24)/Hilfswerte!$B$25)+0.1*INDEX(Hilfswerte!$B$4:$B$15,MATCH(C1720,Hilfswerte!$A$4:$A$15,0)),2)</f>
        <v>9.77</v>
      </c>
      <c r="V1720" s="4">
        <f>ROUND(SQRT((((E1720-Hilfswerte!$B$20)/Hilfswerte!$B$21)-Hilfswerte!$B$28)^2+(((F1720-Hilfswerte!$B$22)/Hilfswerte!$B$23)-Hilfswerte!$B$29)^2+(((G1720-Hilfswerte!$B$24)/Hilfswerte!$B$25)-Hilfswerte!$B$30)^2),3)</f>
        <v>6.5369999999999999</v>
      </c>
      <c r="W1720" s="4">
        <f>ROUND(E1720*Hilfswerte!$B$31,0)</f>
        <v>235967</v>
      </c>
      <c r="X1720" s="4">
        <f t="shared" si="214"/>
        <v>209117</v>
      </c>
      <c r="Y1720" s="4" t="str">
        <f>IF(T1720="A - Top-Kunde","bereits Top-Kunde",IF(AND(V1720&lt;=Hilfswerte!$B$34,H1720&lt;0.5*W1720),"Hoch",IF(AND(V1720&lt;=Hilfswerte!$B$35,H1720&lt;0.7*W1720),"Mittel","Niedrig")))</f>
        <v>Niedrig</v>
      </c>
      <c r="Z1720" s="4">
        <f t="shared" si="215"/>
        <v>10.3</v>
      </c>
      <c r="AA1720" s="4" t="str">
        <f>IF(J1720&gt;365,"Bereits abgewandert (Segment D)",IF(Z1720&gt;=Hilfswerte!$B$38,"Rot - akut gefaehrdet",IF(Z1720&gt;=Hilfswerte!$B$39,"Gelb - beobachten","Gruen - stabil")))</f>
        <v>Gruen - stabil</v>
      </c>
    </row>
    <row r="1721" spans="1:27" ht="15" customHeight="1" x14ac:dyDescent="0.25">
      <c r="A1721" s="4" t="s">
        <v>2068</v>
      </c>
      <c r="B1721" s="4" t="s">
        <v>365</v>
      </c>
      <c r="C1721" s="4" t="s">
        <v>33</v>
      </c>
      <c r="D1721" s="4" t="s">
        <v>106</v>
      </c>
      <c r="E1721" s="4">
        <v>38</v>
      </c>
      <c r="F1721" s="5">
        <v>10.5</v>
      </c>
      <c r="G1721" s="5">
        <v>19.8</v>
      </c>
      <c r="H1721" s="6">
        <v>4650</v>
      </c>
      <c r="I1721" s="4">
        <v>3</v>
      </c>
      <c r="J1721" s="4">
        <v>9</v>
      </c>
      <c r="K1721" s="4">
        <v>1</v>
      </c>
      <c r="L1721" s="4">
        <v>33</v>
      </c>
      <c r="M1721" s="4">
        <v>3</v>
      </c>
      <c r="N1721" s="5">
        <v>6.3</v>
      </c>
      <c r="O1721" s="7">
        <f t="shared" si="208"/>
        <v>5</v>
      </c>
      <c r="P1721" s="7">
        <f t="shared" si="209"/>
        <v>3</v>
      </c>
      <c r="Q1721" s="7">
        <f t="shared" si="210"/>
        <v>4</v>
      </c>
      <c r="R1721" s="7">
        <f t="shared" si="211"/>
        <v>12</v>
      </c>
      <c r="S1721" s="8">
        <f t="shared" si="212"/>
        <v>107.3</v>
      </c>
      <c r="T1721" s="7" t="str">
        <f t="shared" si="213"/>
        <v>B - Kernkunde</v>
      </c>
      <c r="U1721" s="4">
        <f>ROUND(((E1721-Hilfswerte!$B$20)/Hilfswerte!$B$21)+((F1721-Hilfswerte!$B$22)/Hilfswerte!$B$23)+((G1721-Hilfswerte!$B$24)/Hilfswerte!$B$25)+0.1*INDEX(Hilfswerte!$B$4:$B$15,MATCH(C1721,Hilfswerte!$A$4:$A$15,0)),2)</f>
        <v>0.89</v>
      </c>
      <c r="V1721" s="4">
        <f>ROUND(SQRT((((E1721-Hilfswerte!$B$20)/Hilfswerte!$B$21)-Hilfswerte!$B$28)^2+(((F1721-Hilfswerte!$B$22)/Hilfswerte!$B$23)-Hilfswerte!$B$29)^2+(((G1721-Hilfswerte!$B$24)/Hilfswerte!$B$25)-Hilfswerte!$B$30)^2),3)</f>
        <v>1.5509999999999999</v>
      </c>
      <c r="W1721" s="4">
        <f>ROUND(E1721*Hilfswerte!$B$31,0)</f>
        <v>7811</v>
      </c>
      <c r="X1721" s="4">
        <f t="shared" si="214"/>
        <v>3161</v>
      </c>
      <c r="Y1721" s="4" t="str">
        <f>IF(T1721="A - Top-Kunde","bereits Top-Kunde",IF(AND(V1721&lt;=Hilfswerte!$B$34,H1721&lt;0.5*W1721),"Hoch",IF(AND(V1721&lt;=Hilfswerte!$B$35,H1721&lt;0.7*W1721),"Mittel","Niedrig")))</f>
        <v>Niedrig</v>
      </c>
      <c r="Z1721" s="4">
        <f t="shared" si="215"/>
        <v>10.1</v>
      </c>
      <c r="AA1721" s="4" t="str">
        <f>IF(J1721&gt;365,"Bereits abgewandert (Segment D)",IF(Z1721&gt;=Hilfswerte!$B$38,"Rot - akut gefaehrdet",IF(Z1721&gt;=Hilfswerte!$B$39,"Gelb - beobachten","Gruen - stabil")))</f>
        <v>Gruen - stabil</v>
      </c>
    </row>
    <row r="1722" spans="1:27" ht="15" customHeight="1" x14ac:dyDescent="0.25">
      <c r="A1722" s="4" t="s">
        <v>2069</v>
      </c>
      <c r="B1722" s="4" t="s">
        <v>214</v>
      </c>
      <c r="C1722" s="4" t="s">
        <v>55</v>
      </c>
      <c r="D1722" s="4" t="s">
        <v>30</v>
      </c>
      <c r="E1722" s="4">
        <v>1609</v>
      </c>
      <c r="F1722" s="5">
        <v>237.8</v>
      </c>
      <c r="G1722" s="5">
        <v>21.7</v>
      </c>
      <c r="H1722" s="6">
        <v>97820</v>
      </c>
      <c r="I1722" s="4">
        <v>7</v>
      </c>
      <c r="J1722" s="4">
        <v>9</v>
      </c>
      <c r="K1722" s="4">
        <v>1</v>
      </c>
      <c r="L1722" s="4">
        <v>13</v>
      </c>
      <c r="M1722" s="4">
        <v>5</v>
      </c>
      <c r="N1722" s="5">
        <v>16.7</v>
      </c>
      <c r="O1722" s="7">
        <f t="shared" si="208"/>
        <v>5</v>
      </c>
      <c r="P1722" s="7">
        <f t="shared" si="209"/>
        <v>5</v>
      </c>
      <c r="Q1722" s="7">
        <f t="shared" si="210"/>
        <v>5</v>
      </c>
      <c r="R1722" s="7">
        <f t="shared" si="211"/>
        <v>15</v>
      </c>
      <c r="S1722" s="8">
        <f t="shared" si="212"/>
        <v>148.5</v>
      </c>
      <c r="T1722" s="7" t="str">
        <f t="shared" si="213"/>
        <v>A - Top-Kunde</v>
      </c>
      <c r="U1722" s="4">
        <f>ROUND(((E1722-Hilfswerte!$B$20)/Hilfswerte!$B$21)+((F1722-Hilfswerte!$B$22)/Hilfswerte!$B$23)+((G1722-Hilfswerte!$B$24)/Hilfswerte!$B$25)+0.1*INDEX(Hilfswerte!$B$4:$B$15,MATCH(C1722,Hilfswerte!$A$4:$A$15,0)),2)</f>
        <v>12.27</v>
      </c>
      <c r="V1722" s="4">
        <f>ROUND(SQRT((((E1722-Hilfswerte!$B$20)/Hilfswerte!$B$21)-Hilfswerte!$B$28)^2+(((F1722-Hilfswerte!$B$22)/Hilfswerte!$B$23)-Hilfswerte!$B$29)^2+(((G1722-Hilfswerte!$B$24)/Hilfswerte!$B$25)-Hilfswerte!$B$30)^2),3)</f>
        <v>7.335</v>
      </c>
      <c r="W1722" s="4">
        <f>ROUND(E1722*Hilfswerte!$B$31,0)</f>
        <v>330724</v>
      </c>
      <c r="X1722" s="4">
        <f t="shared" si="214"/>
        <v>232904</v>
      </c>
      <c r="Y1722" s="4" t="str">
        <f>IF(T1722="A - Top-Kunde","bereits Top-Kunde",IF(AND(V1722&lt;=Hilfswerte!$B$34,H1722&lt;0.5*W1722),"Hoch",IF(AND(V1722&lt;=Hilfswerte!$B$35,H1722&lt;0.7*W1722),"Mittel","Niedrig")))</f>
        <v>bereits Top-Kunde</v>
      </c>
      <c r="Z1722" s="4">
        <f t="shared" si="215"/>
        <v>6.1</v>
      </c>
      <c r="AA1722" s="4" t="str">
        <f>IF(J1722&gt;365,"Bereits abgewandert (Segment D)",IF(Z1722&gt;=Hilfswerte!$B$38,"Rot - akut gefaehrdet",IF(Z1722&gt;=Hilfswerte!$B$39,"Gelb - beobachten","Gruen - stabil")))</f>
        <v>Gruen - stabil</v>
      </c>
    </row>
    <row r="1723" spans="1:27" ht="15" customHeight="1" x14ac:dyDescent="0.25">
      <c r="A1723" s="4" t="s">
        <v>2070</v>
      </c>
      <c r="B1723" s="4" t="s">
        <v>428</v>
      </c>
      <c r="C1723" s="4" t="s">
        <v>51</v>
      </c>
      <c r="D1723" s="4" t="s">
        <v>56</v>
      </c>
      <c r="E1723" s="4">
        <v>1141</v>
      </c>
      <c r="F1723" s="5">
        <v>298.89999999999998</v>
      </c>
      <c r="G1723" s="5">
        <v>3.9</v>
      </c>
      <c r="H1723" s="6">
        <v>19540</v>
      </c>
      <c r="I1723" s="4">
        <v>1</v>
      </c>
      <c r="J1723" s="4">
        <v>96</v>
      </c>
      <c r="K1723" s="4">
        <v>0</v>
      </c>
      <c r="L1723" s="4">
        <v>15</v>
      </c>
      <c r="M1723" s="4">
        <v>4</v>
      </c>
      <c r="N1723" s="5">
        <v>5.4</v>
      </c>
      <c r="O1723" s="7">
        <f t="shared" si="208"/>
        <v>3</v>
      </c>
      <c r="P1723" s="7">
        <f t="shared" si="209"/>
        <v>1</v>
      </c>
      <c r="Q1723" s="7">
        <f t="shared" si="210"/>
        <v>5</v>
      </c>
      <c r="R1723" s="7">
        <f t="shared" si="211"/>
        <v>9</v>
      </c>
      <c r="S1723" s="8">
        <f t="shared" si="212"/>
        <v>88.2</v>
      </c>
      <c r="T1723" s="7" t="str">
        <f t="shared" si="213"/>
        <v>C - Entwicklungspotenzial</v>
      </c>
      <c r="U1723" s="4">
        <f>ROUND(((E1723-Hilfswerte!$B$20)/Hilfswerte!$B$21)+((F1723-Hilfswerte!$B$22)/Hilfswerte!$B$23)+((G1723-Hilfswerte!$B$24)/Hilfswerte!$B$25)+0.1*INDEX(Hilfswerte!$B$4:$B$15,MATCH(C1723,Hilfswerte!$A$4:$A$15,0)),2)</f>
        <v>8.6</v>
      </c>
      <c r="V1723" s="4">
        <f>ROUND(SQRT((((E1723-Hilfswerte!$B$20)/Hilfswerte!$B$21)-Hilfswerte!$B$28)^2+(((F1723-Hilfswerte!$B$22)/Hilfswerte!$B$23)-Hilfswerte!$B$29)^2+(((G1723-Hilfswerte!$B$24)/Hilfswerte!$B$25)-Hilfswerte!$B$30)^2),3)</f>
        <v>6.3959999999999999</v>
      </c>
      <c r="W1723" s="4">
        <f>ROUND(E1723*Hilfswerte!$B$31,0)</f>
        <v>234528</v>
      </c>
      <c r="X1723" s="4">
        <f t="shared" si="214"/>
        <v>214988</v>
      </c>
      <c r="Y1723" s="4" t="str">
        <f>IF(T1723="A - Top-Kunde","bereits Top-Kunde",IF(AND(V1723&lt;=Hilfswerte!$B$34,H1723&lt;0.5*W1723),"Hoch",IF(AND(V1723&lt;=Hilfswerte!$B$35,H1723&lt;0.7*W1723),"Mittel","Niedrig")))</f>
        <v>Niedrig</v>
      </c>
      <c r="Z1723" s="4">
        <f t="shared" si="215"/>
        <v>7.8</v>
      </c>
      <c r="AA1723" s="4" t="str">
        <f>IF(J1723&gt;365,"Bereits abgewandert (Segment D)",IF(Z1723&gt;=Hilfswerte!$B$38,"Rot - akut gefaehrdet",IF(Z1723&gt;=Hilfswerte!$B$39,"Gelb - beobachten","Gruen - stabil")))</f>
        <v>Gruen - stabil</v>
      </c>
    </row>
    <row r="1724" spans="1:27" ht="15" customHeight="1" x14ac:dyDescent="0.25">
      <c r="A1724" s="4" t="s">
        <v>2071</v>
      </c>
      <c r="B1724" s="4" t="s">
        <v>196</v>
      </c>
      <c r="C1724" s="4" t="s">
        <v>47</v>
      </c>
      <c r="D1724" s="4" t="s">
        <v>30</v>
      </c>
      <c r="E1724" s="4">
        <v>34</v>
      </c>
      <c r="F1724" s="5">
        <v>13</v>
      </c>
      <c r="G1724" s="5">
        <v>2.6</v>
      </c>
      <c r="H1724" s="6">
        <v>1180</v>
      </c>
      <c r="I1724" s="4">
        <v>1</v>
      </c>
      <c r="J1724" s="4">
        <v>252</v>
      </c>
      <c r="K1724" s="4">
        <v>0</v>
      </c>
      <c r="L1724" s="4">
        <v>25</v>
      </c>
      <c r="M1724" s="4">
        <v>3</v>
      </c>
      <c r="N1724" s="5">
        <v>-7.9</v>
      </c>
      <c r="O1724" s="7">
        <f t="shared" si="208"/>
        <v>2</v>
      </c>
      <c r="P1724" s="7">
        <f t="shared" si="209"/>
        <v>1</v>
      </c>
      <c r="Q1724" s="7">
        <f t="shared" si="210"/>
        <v>3</v>
      </c>
      <c r="R1724" s="7">
        <f t="shared" si="211"/>
        <v>6</v>
      </c>
      <c r="S1724" s="8">
        <f t="shared" si="212"/>
        <v>48.6</v>
      </c>
      <c r="T1724" s="7" t="str">
        <f t="shared" si="213"/>
        <v>C - Entwicklungspotenzial</v>
      </c>
      <c r="U1724" s="4">
        <f>ROUND(((E1724-Hilfswerte!$B$20)/Hilfswerte!$B$21)+((F1724-Hilfswerte!$B$22)/Hilfswerte!$B$23)+((G1724-Hilfswerte!$B$24)/Hilfswerte!$B$25)+0.1*INDEX(Hilfswerte!$B$4:$B$15,MATCH(C1724,Hilfswerte!$A$4:$A$15,0)),2)</f>
        <v>-1.76</v>
      </c>
      <c r="V1724" s="4">
        <f>ROUND(SQRT((((E1724-Hilfswerte!$B$20)/Hilfswerte!$B$21)-Hilfswerte!$B$28)^2+(((F1724-Hilfswerte!$B$22)/Hilfswerte!$B$23)-Hilfswerte!$B$29)^2+(((G1724-Hilfswerte!$B$24)/Hilfswerte!$B$25)-Hilfswerte!$B$30)^2),3)</f>
        <v>1.5469999999999999</v>
      </c>
      <c r="W1724" s="4">
        <f>ROUND(E1724*Hilfswerte!$B$31,0)</f>
        <v>6989</v>
      </c>
      <c r="X1724" s="4">
        <f t="shared" si="214"/>
        <v>5809</v>
      </c>
      <c r="Y1724" s="4" t="str">
        <f>IF(T1724="A - Top-Kunde","bereits Top-Kunde",IF(AND(V1724&lt;=Hilfswerte!$B$34,H1724&lt;0.5*W1724),"Hoch",IF(AND(V1724&lt;=Hilfswerte!$B$35,H1724&lt;0.7*W1724),"Mittel","Niedrig")))</f>
        <v>Niedrig</v>
      </c>
      <c r="Z1724" s="4">
        <f t="shared" si="215"/>
        <v>20.8</v>
      </c>
      <c r="AA1724" s="4" t="str">
        <f>IF(J1724&gt;365,"Bereits abgewandert (Segment D)",IF(Z1724&gt;=Hilfswerte!$B$38,"Rot - akut gefaehrdet",IF(Z1724&gt;=Hilfswerte!$B$39,"Gelb - beobachten","Gruen - stabil")))</f>
        <v>Rot - akut gefaehrdet</v>
      </c>
    </row>
    <row r="1725" spans="1:27" ht="15" customHeight="1" x14ac:dyDescent="0.25">
      <c r="A1725" s="4" t="s">
        <v>2072</v>
      </c>
      <c r="B1725" s="4" t="s">
        <v>650</v>
      </c>
      <c r="C1725" s="4" t="s">
        <v>84</v>
      </c>
      <c r="D1725" s="4" t="s">
        <v>30</v>
      </c>
      <c r="E1725" s="4">
        <v>293</v>
      </c>
      <c r="F1725" s="5">
        <v>44.8</v>
      </c>
      <c r="G1725" s="5">
        <v>20.9</v>
      </c>
      <c r="H1725" s="6">
        <v>83280</v>
      </c>
      <c r="I1725" s="4">
        <v>7</v>
      </c>
      <c r="J1725" s="4">
        <v>1</v>
      </c>
      <c r="K1725" s="4">
        <v>0</v>
      </c>
      <c r="L1725" s="4">
        <v>17</v>
      </c>
      <c r="M1725" s="4">
        <v>4</v>
      </c>
      <c r="N1725" s="5">
        <v>36.299999999999997</v>
      </c>
      <c r="O1725" s="7">
        <f t="shared" si="208"/>
        <v>5</v>
      </c>
      <c r="P1725" s="7">
        <f t="shared" si="209"/>
        <v>5</v>
      </c>
      <c r="Q1725" s="7">
        <f t="shared" si="210"/>
        <v>5</v>
      </c>
      <c r="R1725" s="7">
        <f t="shared" si="211"/>
        <v>15</v>
      </c>
      <c r="S1725" s="8">
        <f t="shared" si="212"/>
        <v>163.1</v>
      </c>
      <c r="T1725" s="7" t="str">
        <f t="shared" si="213"/>
        <v>A - Top-Kunde</v>
      </c>
      <c r="U1725" s="4">
        <f>ROUND(((E1725-Hilfswerte!$B$20)/Hilfswerte!$B$21)+((F1725-Hilfswerte!$B$22)/Hilfswerte!$B$23)+((G1725-Hilfswerte!$B$24)/Hilfswerte!$B$25)+0.1*INDEX(Hilfswerte!$B$4:$B$15,MATCH(C1725,Hilfswerte!$A$4:$A$15,0)),2)</f>
        <v>2.74</v>
      </c>
      <c r="V1725" s="4">
        <f>ROUND(SQRT((((E1725-Hilfswerte!$B$20)/Hilfswerte!$B$21)-Hilfswerte!$B$28)^2+(((F1725-Hilfswerte!$B$22)/Hilfswerte!$B$23)-Hilfswerte!$B$29)^2+(((G1725-Hilfswerte!$B$24)/Hilfswerte!$B$25)-Hilfswerte!$B$30)^2),3)</f>
        <v>1.635</v>
      </c>
      <c r="W1725" s="4">
        <f>ROUND(E1725*Hilfswerte!$B$31,0)</f>
        <v>60225</v>
      </c>
      <c r="X1725" s="4">
        <f t="shared" si="214"/>
        <v>0</v>
      </c>
      <c r="Y1725" s="4" t="str">
        <f>IF(T1725="A - Top-Kunde","bereits Top-Kunde",IF(AND(V1725&lt;=Hilfswerte!$B$34,H1725&lt;0.5*W1725),"Hoch",IF(AND(V1725&lt;=Hilfswerte!$B$35,H1725&lt;0.7*W1725),"Mittel","Niedrig")))</f>
        <v>bereits Top-Kunde</v>
      </c>
      <c r="Z1725" s="4">
        <f t="shared" si="215"/>
        <v>3.5</v>
      </c>
      <c r="AA1725" s="4" t="str">
        <f>IF(J1725&gt;365,"Bereits abgewandert (Segment D)",IF(Z1725&gt;=Hilfswerte!$B$38,"Rot - akut gefaehrdet",IF(Z1725&gt;=Hilfswerte!$B$39,"Gelb - beobachten","Gruen - stabil")))</f>
        <v>Gruen - stabil</v>
      </c>
    </row>
    <row r="1726" spans="1:27" ht="15" customHeight="1" x14ac:dyDescent="0.25">
      <c r="A1726" s="4" t="s">
        <v>2073</v>
      </c>
      <c r="B1726" s="4" t="s">
        <v>1007</v>
      </c>
      <c r="C1726" s="4" t="s">
        <v>65</v>
      </c>
      <c r="D1726" s="4" t="s">
        <v>56</v>
      </c>
      <c r="E1726" s="4">
        <v>142</v>
      </c>
      <c r="F1726" s="5">
        <v>41.4</v>
      </c>
      <c r="G1726" s="5">
        <v>2.9</v>
      </c>
      <c r="H1726" s="6">
        <v>18550</v>
      </c>
      <c r="I1726" s="4">
        <v>4</v>
      </c>
      <c r="J1726" s="4">
        <v>117</v>
      </c>
      <c r="K1726" s="4">
        <v>0</v>
      </c>
      <c r="L1726" s="4">
        <v>-3</v>
      </c>
      <c r="M1726" s="4">
        <v>2</v>
      </c>
      <c r="N1726" s="5">
        <v>3.9</v>
      </c>
      <c r="O1726" s="7">
        <f t="shared" si="208"/>
        <v>3</v>
      </c>
      <c r="P1726" s="7">
        <f t="shared" si="209"/>
        <v>4</v>
      </c>
      <c r="Q1726" s="7">
        <f t="shared" si="210"/>
        <v>5</v>
      </c>
      <c r="R1726" s="7">
        <f t="shared" si="211"/>
        <v>12</v>
      </c>
      <c r="S1726" s="8">
        <f t="shared" si="212"/>
        <v>122</v>
      </c>
      <c r="T1726" s="7" t="str">
        <f t="shared" si="213"/>
        <v>B - Kernkunde</v>
      </c>
      <c r="U1726" s="4">
        <f>ROUND(((E1726-Hilfswerte!$B$20)/Hilfswerte!$B$21)+((F1726-Hilfswerte!$B$22)/Hilfswerte!$B$23)+((G1726-Hilfswerte!$B$24)/Hilfswerte!$B$25)+0.1*INDEX(Hilfswerte!$B$4:$B$15,MATCH(C1726,Hilfswerte!$A$4:$A$15,0)),2)</f>
        <v>-0.88</v>
      </c>
      <c r="V1726" s="4">
        <f>ROUND(SQRT((((E1726-Hilfswerte!$B$20)/Hilfswerte!$B$21)-Hilfswerte!$B$28)^2+(((F1726-Hilfswerte!$B$22)/Hilfswerte!$B$23)-Hilfswerte!$B$29)^2+(((G1726-Hilfswerte!$B$24)/Hilfswerte!$B$25)-Hilfswerte!$B$30)^2),3)</f>
        <v>1.3260000000000001</v>
      </c>
      <c r="W1726" s="4">
        <f>ROUND(E1726*Hilfswerte!$B$31,0)</f>
        <v>29188</v>
      </c>
      <c r="X1726" s="4">
        <f t="shared" si="214"/>
        <v>10638</v>
      </c>
      <c r="Y1726" s="4" t="str">
        <f>IF(T1726="A - Top-Kunde","bereits Top-Kunde",IF(AND(V1726&lt;=Hilfswerte!$B$34,H1726&lt;0.5*W1726),"Hoch",IF(AND(V1726&lt;=Hilfswerte!$B$35,H1726&lt;0.7*W1726),"Mittel","Niedrig")))</f>
        <v>Niedrig</v>
      </c>
      <c r="Z1726" s="4">
        <f t="shared" si="215"/>
        <v>5.9</v>
      </c>
      <c r="AA1726" s="4" t="str">
        <f>IF(J1726&gt;365,"Bereits abgewandert (Segment D)",IF(Z1726&gt;=Hilfswerte!$B$38,"Rot - akut gefaehrdet",IF(Z1726&gt;=Hilfswerte!$B$39,"Gelb - beobachten","Gruen - stabil")))</f>
        <v>Gruen - stabil</v>
      </c>
    </row>
    <row r="1727" spans="1:27" ht="15" customHeight="1" x14ac:dyDescent="0.25">
      <c r="A1727" s="4" t="s">
        <v>2074</v>
      </c>
      <c r="B1727" s="4" t="s">
        <v>551</v>
      </c>
      <c r="C1727" s="4" t="s">
        <v>38</v>
      </c>
      <c r="D1727" s="4" t="s">
        <v>77</v>
      </c>
      <c r="E1727" s="4">
        <v>41</v>
      </c>
      <c r="F1727" s="5">
        <v>11.7</v>
      </c>
      <c r="G1727" s="5">
        <v>6.6</v>
      </c>
      <c r="H1727" s="6">
        <v>730</v>
      </c>
      <c r="I1727" s="4">
        <v>2</v>
      </c>
      <c r="J1727" s="4">
        <v>279</v>
      </c>
      <c r="K1727" s="4">
        <v>0</v>
      </c>
      <c r="L1727" s="4">
        <v>22</v>
      </c>
      <c r="M1727" s="4">
        <v>5</v>
      </c>
      <c r="N1727" s="5">
        <v>7.1</v>
      </c>
      <c r="O1727" s="7">
        <f t="shared" si="208"/>
        <v>2</v>
      </c>
      <c r="P1727" s="7">
        <f t="shared" si="209"/>
        <v>2</v>
      </c>
      <c r="Q1727" s="7">
        <f t="shared" si="210"/>
        <v>2</v>
      </c>
      <c r="R1727" s="7">
        <f t="shared" si="211"/>
        <v>6</v>
      </c>
      <c r="S1727" s="8">
        <f t="shared" si="212"/>
        <v>57</v>
      </c>
      <c r="T1727" s="7" t="str">
        <f t="shared" si="213"/>
        <v>C - Entwicklungspotenzial</v>
      </c>
      <c r="U1727" s="4">
        <f>ROUND(((E1727-Hilfswerte!$B$20)/Hilfswerte!$B$21)+((F1727-Hilfswerte!$B$22)/Hilfswerte!$B$23)+((G1727-Hilfswerte!$B$24)/Hilfswerte!$B$25)+0.1*INDEX(Hilfswerte!$B$4:$B$15,MATCH(C1727,Hilfswerte!$A$4:$A$15,0)),2)</f>
        <v>-0.86</v>
      </c>
      <c r="V1727" s="4">
        <f>ROUND(SQRT((((E1727-Hilfswerte!$B$20)/Hilfswerte!$B$21)-Hilfswerte!$B$28)^2+(((F1727-Hilfswerte!$B$22)/Hilfswerte!$B$23)-Hilfswerte!$B$29)^2+(((G1727-Hilfswerte!$B$24)/Hilfswerte!$B$25)-Hilfswerte!$B$30)^2),3)</f>
        <v>1.0229999999999999</v>
      </c>
      <c r="W1727" s="4">
        <f>ROUND(E1727*Hilfswerte!$B$31,0)</f>
        <v>8427</v>
      </c>
      <c r="X1727" s="4">
        <f t="shared" si="214"/>
        <v>7697</v>
      </c>
      <c r="Y1727" s="4" t="str">
        <f>IF(T1727="A - Top-Kunde","bereits Top-Kunde",IF(AND(V1727&lt;=Hilfswerte!$B$34,H1727&lt;0.5*W1727),"Hoch",IF(AND(V1727&lt;=Hilfswerte!$B$35,H1727&lt;0.7*W1727),"Mittel","Niedrig")))</f>
        <v>Mittel</v>
      </c>
      <c r="Z1727" s="4">
        <f t="shared" si="215"/>
        <v>18.399999999999999</v>
      </c>
      <c r="AA1727" s="4" t="str">
        <f>IF(J1727&gt;365,"Bereits abgewandert (Segment D)",IF(Z1727&gt;=Hilfswerte!$B$38,"Rot - akut gefaehrdet",IF(Z1727&gt;=Hilfswerte!$B$39,"Gelb - beobachten","Gruen - stabil")))</f>
        <v>Gelb - beobachten</v>
      </c>
    </row>
    <row r="1728" spans="1:27" ht="15" customHeight="1" x14ac:dyDescent="0.25">
      <c r="A1728" s="4" t="s">
        <v>2075</v>
      </c>
      <c r="B1728" s="4" t="s">
        <v>1256</v>
      </c>
      <c r="C1728" s="4" t="s">
        <v>55</v>
      </c>
      <c r="D1728" s="4" t="s">
        <v>30</v>
      </c>
      <c r="E1728" s="4">
        <v>43</v>
      </c>
      <c r="F1728" s="5">
        <v>10.6</v>
      </c>
      <c r="G1728" s="5">
        <v>21.2</v>
      </c>
      <c r="H1728" s="6">
        <v>5930</v>
      </c>
      <c r="I1728" s="4">
        <v>3</v>
      </c>
      <c r="J1728" s="4">
        <v>4</v>
      </c>
      <c r="K1728" s="4">
        <v>1</v>
      </c>
      <c r="L1728" s="4">
        <v>-5</v>
      </c>
      <c r="M1728" s="4">
        <v>1</v>
      </c>
      <c r="N1728" s="5">
        <v>-9.5</v>
      </c>
      <c r="O1728" s="7">
        <f t="shared" si="208"/>
        <v>5</v>
      </c>
      <c r="P1728" s="7">
        <f t="shared" si="209"/>
        <v>3</v>
      </c>
      <c r="Q1728" s="7">
        <f t="shared" si="210"/>
        <v>4</v>
      </c>
      <c r="R1728" s="7">
        <f t="shared" si="211"/>
        <v>12</v>
      </c>
      <c r="S1728" s="8">
        <f t="shared" si="212"/>
        <v>109.3</v>
      </c>
      <c r="T1728" s="7" t="str">
        <f t="shared" si="213"/>
        <v>B - Kernkunde</v>
      </c>
      <c r="U1728" s="4">
        <f>ROUND(((E1728-Hilfswerte!$B$20)/Hilfswerte!$B$21)+((F1728-Hilfswerte!$B$22)/Hilfswerte!$B$23)+((G1728-Hilfswerte!$B$24)/Hilfswerte!$B$25)+0.1*INDEX(Hilfswerte!$B$4:$B$15,MATCH(C1728,Hilfswerte!$A$4:$A$15,0)),2)</f>
        <v>1.4</v>
      </c>
      <c r="V1728" s="4">
        <f>ROUND(SQRT((((E1728-Hilfswerte!$B$20)/Hilfswerte!$B$21)-Hilfswerte!$B$28)^2+(((F1728-Hilfswerte!$B$22)/Hilfswerte!$B$23)-Hilfswerte!$B$29)^2+(((G1728-Hilfswerte!$B$24)/Hilfswerte!$B$25)-Hilfswerte!$B$30)^2),3)</f>
        <v>1.7430000000000001</v>
      </c>
      <c r="W1728" s="4">
        <f>ROUND(E1728*Hilfswerte!$B$31,0)</f>
        <v>8838</v>
      </c>
      <c r="X1728" s="4">
        <f t="shared" si="214"/>
        <v>2908</v>
      </c>
      <c r="Y1728" s="4" t="str">
        <f>IF(T1728="A - Top-Kunde","bereits Top-Kunde",IF(AND(V1728&lt;=Hilfswerte!$B$34,H1728&lt;0.5*W1728),"Hoch",IF(AND(V1728&lt;=Hilfswerte!$B$35,H1728&lt;0.7*W1728),"Mittel","Niedrig")))</f>
        <v>Niedrig</v>
      </c>
      <c r="Z1728" s="4">
        <f t="shared" si="215"/>
        <v>7</v>
      </c>
      <c r="AA1728" s="4" t="str">
        <f>IF(J1728&gt;365,"Bereits abgewandert (Segment D)",IF(Z1728&gt;=Hilfswerte!$B$38,"Rot - akut gefaehrdet",IF(Z1728&gt;=Hilfswerte!$B$39,"Gelb - beobachten","Gruen - stabil")))</f>
        <v>Gruen - stabil</v>
      </c>
    </row>
    <row r="1729" spans="1:27" ht="15" customHeight="1" x14ac:dyDescent="0.25">
      <c r="A1729" s="4" t="s">
        <v>2076</v>
      </c>
      <c r="B1729" s="4" t="s">
        <v>152</v>
      </c>
      <c r="C1729" s="4" t="s">
        <v>89</v>
      </c>
      <c r="D1729" s="4" t="s">
        <v>106</v>
      </c>
      <c r="E1729" s="4">
        <v>73</v>
      </c>
      <c r="F1729" s="5">
        <v>13.6</v>
      </c>
      <c r="G1729" s="5">
        <v>6.2</v>
      </c>
      <c r="H1729" s="6">
        <v>0</v>
      </c>
      <c r="I1729" s="4">
        <v>0</v>
      </c>
      <c r="J1729" s="4">
        <v>391</v>
      </c>
      <c r="K1729" s="4">
        <v>0</v>
      </c>
      <c r="L1729" s="4">
        <v>-3</v>
      </c>
      <c r="M1729" s="4">
        <v>0</v>
      </c>
      <c r="N1729" s="5">
        <v>-77.3</v>
      </c>
      <c r="O1729" s="7">
        <f t="shared" si="208"/>
        <v>1</v>
      </c>
      <c r="P1729" s="7">
        <f t="shared" si="209"/>
        <v>1</v>
      </c>
      <c r="Q1729" s="7">
        <f t="shared" si="210"/>
        <v>1</v>
      </c>
      <c r="R1729" s="7">
        <f t="shared" si="211"/>
        <v>3</v>
      </c>
      <c r="S1729" s="8">
        <f t="shared" si="212"/>
        <v>-8.6999999999999993</v>
      </c>
      <c r="T1729" s="7" t="str">
        <f t="shared" si="213"/>
        <v>D - Abwanderungsrisiko</v>
      </c>
      <c r="U1729" s="4">
        <f>ROUND(((E1729-Hilfswerte!$B$20)/Hilfswerte!$B$21)+((F1729-Hilfswerte!$B$22)/Hilfswerte!$B$23)+((G1729-Hilfswerte!$B$24)/Hilfswerte!$B$25)+0.1*INDEX(Hilfswerte!$B$4:$B$15,MATCH(C1729,Hilfswerte!$A$4:$A$15,0)),2)</f>
        <v>-0.8</v>
      </c>
      <c r="V1729" s="4">
        <f>ROUND(SQRT((((E1729-Hilfswerte!$B$20)/Hilfswerte!$B$21)-Hilfswerte!$B$28)^2+(((F1729-Hilfswerte!$B$22)/Hilfswerte!$B$23)-Hilfswerte!$B$29)^2+(((G1729-Hilfswerte!$B$24)/Hilfswerte!$B$25)-Hilfswerte!$B$30)^2),3)</f>
        <v>0.99199999999999999</v>
      </c>
      <c r="W1729" s="4">
        <f>ROUND(E1729*Hilfswerte!$B$31,0)</f>
        <v>15005</v>
      </c>
      <c r="X1729" s="4">
        <f t="shared" si="214"/>
        <v>15005</v>
      </c>
      <c r="Y1729" s="4" t="str">
        <f>IF(T1729="A - Top-Kunde","bereits Top-Kunde",IF(AND(V1729&lt;=Hilfswerte!$B$34,H1729&lt;0.5*W1729),"Hoch",IF(AND(V1729&lt;=Hilfswerte!$B$35,H1729&lt;0.7*W1729),"Mittel","Niedrig")))</f>
        <v>Mittel</v>
      </c>
      <c r="Z1729" s="4">
        <f t="shared" si="215"/>
        <v>50.5</v>
      </c>
      <c r="AA1729" s="4" t="str">
        <f>IF(J1729&gt;365,"Bereits abgewandert (Segment D)",IF(Z1729&gt;=Hilfswerte!$B$38,"Rot - akut gefaehrdet",IF(Z1729&gt;=Hilfswerte!$B$39,"Gelb - beobachten","Gruen - stabil")))</f>
        <v>Bereits abgewandert (Segment D)</v>
      </c>
    </row>
    <row r="1730" spans="1:27" ht="15" customHeight="1" x14ac:dyDescent="0.25">
      <c r="A1730" s="4" t="s">
        <v>2077</v>
      </c>
      <c r="B1730" s="4" t="s">
        <v>233</v>
      </c>
      <c r="C1730" s="4" t="s">
        <v>84</v>
      </c>
      <c r="D1730" s="4" t="s">
        <v>93</v>
      </c>
      <c r="E1730" s="4">
        <v>98</v>
      </c>
      <c r="F1730" s="5">
        <v>15.7</v>
      </c>
      <c r="G1730" s="5">
        <v>8.3000000000000007</v>
      </c>
      <c r="H1730" s="6">
        <v>3610</v>
      </c>
      <c r="I1730" s="4">
        <v>2</v>
      </c>
      <c r="J1730" s="4">
        <v>45</v>
      </c>
      <c r="K1730" s="4">
        <v>0</v>
      </c>
      <c r="L1730" s="4">
        <v>16</v>
      </c>
      <c r="M1730" s="4">
        <v>1</v>
      </c>
      <c r="N1730" s="5">
        <v>-16.2</v>
      </c>
      <c r="O1730" s="7">
        <f t="shared" ref="O1730:O1793" si="216">IF(J1730&gt;365,1,IF(J1730&lt;=30,5,IF(J1730&lt;=90,4,IF(J1730&lt;=180,3,2))))</f>
        <v>4</v>
      </c>
      <c r="P1730" s="7">
        <f t="shared" ref="P1730:P1793" si="217">IF(I1730&gt;=5,5,IF(I1730&gt;=4,4,IF(I1730&gt;=3,3,IF(I1730&gt;=2,2,1))))</f>
        <v>2</v>
      </c>
      <c r="Q1730" s="7">
        <f t="shared" ref="Q1730:Q1793" si="218">IF(H1730&gt;=7500,5,IF(H1730&gt;=2500,4,IF(H1730&gt;=1000,3,IF(H1730&gt;=1,2,1))))</f>
        <v>4</v>
      </c>
      <c r="R1730" s="7">
        <f t="shared" ref="R1730:R1793" si="219">O1730+P1730+Q1730</f>
        <v>10</v>
      </c>
      <c r="S1730" s="8">
        <f t="shared" ref="S1730:S1793" si="220">ROUND(10*R1730+0.5*N1730-6*K1730-0.3*MAX(0,L1730),1)</f>
        <v>87.1</v>
      </c>
      <c r="T1730" s="7" t="str">
        <f t="shared" ref="T1730:T1793" si="221">IF(J1730&gt;365,"D - Abwanderungsrisiko",IF(S1730&gt;=125,"A - Top-Kunde",IF(S1730&gt;=105,"B - Kernkunde","C - Entwicklungspotenzial")))</f>
        <v>C - Entwicklungspotenzial</v>
      </c>
      <c r="U1730" s="4">
        <f>ROUND(((E1730-Hilfswerte!$B$20)/Hilfswerte!$B$21)+((F1730-Hilfswerte!$B$22)/Hilfswerte!$B$23)+((G1730-Hilfswerte!$B$24)/Hilfswerte!$B$25)+0.1*INDEX(Hilfswerte!$B$4:$B$15,MATCH(C1730,Hilfswerte!$A$4:$A$15,0)),2)</f>
        <v>-0.62</v>
      </c>
      <c r="V1730" s="4">
        <f>ROUND(SQRT((((E1730-Hilfswerte!$B$20)/Hilfswerte!$B$21)-Hilfswerte!$B$28)^2+(((F1730-Hilfswerte!$B$22)/Hilfswerte!$B$23)-Hilfswerte!$B$29)^2+(((G1730-Hilfswerte!$B$24)/Hilfswerte!$B$25)-Hilfswerte!$B$30)^2),3)</f>
        <v>0.67700000000000005</v>
      </c>
      <c r="W1730" s="4">
        <f>ROUND(E1730*Hilfswerte!$B$31,0)</f>
        <v>20144</v>
      </c>
      <c r="X1730" s="4">
        <f t="shared" ref="X1730:X1793" si="222">MAX(0,W1730-H1730)</f>
        <v>16534</v>
      </c>
      <c r="Y1730" s="4" t="str">
        <f>IF(T1730="A - Top-Kunde","bereits Top-Kunde",IF(AND(V1730&lt;=Hilfswerte!$B$34,H1730&lt;0.5*W1730),"Hoch",IF(AND(V1730&lt;=Hilfswerte!$B$35,H1730&lt;0.7*W1730),"Mittel","Niedrig")))</f>
        <v>Hoch</v>
      </c>
      <c r="Z1730" s="4">
        <f t="shared" ref="Z1730:Z1793" si="223">ROUND(0.4*MAX(0,-N1730)+3*K1730+0.2*MAX(0,L1730)+0.05*J1730,1)</f>
        <v>11.9</v>
      </c>
      <c r="AA1730" s="4" t="str">
        <f>IF(J1730&gt;365,"Bereits abgewandert (Segment D)",IF(Z1730&gt;=Hilfswerte!$B$38,"Rot - akut gefaehrdet",IF(Z1730&gt;=Hilfswerte!$B$39,"Gelb - beobachten","Gruen - stabil")))</f>
        <v>Gruen - stabil</v>
      </c>
    </row>
    <row r="1731" spans="1:27" ht="15" customHeight="1" x14ac:dyDescent="0.25">
      <c r="A1731" s="4" t="s">
        <v>2078</v>
      </c>
      <c r="B1731" s="4" t="s">
        <v>210</v>
      </c>
      <c r="C1731" s="4" t="s">
        <v>38</v>
      </c>
      <c r="D1731" s="4" t="s">
        <v>178</v>
      </c>
      <c r="E1731" s="4">
        <v>65</v>
      </c>
      <c r="F1731" s="5">
        <v>17.2</v>
      </c>
      <c r="G1731" s="5">
        <v>7.8</v>
      </c>
      <c r="H1731" s="6">
        <v>3920</v>
      </c>
      <c r="I1731" s="4">
        <v>1</v>
      </c>
      <c r="J1731" s="4">
        <v>287</v>
      </c>
      <c r="K1731" s="4">
        <v>0</v>
      </c>
      <c r="L1731" s="4">
        <v>13</v>
      </c>
      <c r="M1731" s="4">
        <v>6</v>
      </c>
      <c r="N1731" s="5">
        <v>2.4</v>
      </c>
      <c r="O1731" s="7">
        <f t="shared" si="216"/>
        <v>2</v>
      </c>
      <c r="P1731" s="7">
        <f t="shared" si="217"/>
        <v>1</v>
      </c>
      <c r="Q1731" s="7">
        <f t="shared" si="218"/>
        <v>4</v>
      </c>
      <c r="R1731" s="7">
        <f t="shared" si="219"/>
        <v>7</v>
      </c>
      <c r="S1731" s="8">
        <f t="shared" si="220"/>
        <v>67.3</v>
      </c>
      <c r="T1731" s="7" t="str">
        <f t="shared" si="221"/>
        <v>C - Entwicklungspotenzial</v>
      </c>
      <c r="U1731" s="4">
        <f>ROUND(((E1731-Hilfswerte!$B$20)/Hilfswerte!$B$21)+((F1731-Hilfswerte!$B$22)/Hilfswerte!$B$23)+((G1731-Hilfswerte!$B$24)/Hilfswerte!$B$25)+0.1*INDEX(Hilfswerte!$B$4:$B$15,MATCH(C1731,Hilfswerte!$A$4:$A$15,0)),2)</f>
        <v>-0.47</v>
      </c>
      <c r="V1731" s="4">
        <f>ROUND(SQRT((((E1731-Hilfswerte!$B$20)/Hilfswerte!$B$21)-Hilfswerte!$B$28)^2+(((F1731-Hilfswerte!$B$22)/Hilfswerte!$B$23)-Hilfswerte!$B$29)^2+(((G1731-Hilfswerte!$B$24)/Hilfswerte!$B$25)-Hilfswerte!$B$30)^2),3)</f>
        <v>0.78800000000000003</v>
      </c>
      <c r="W1731" s="4">
        <f>ROUND(E1731*Hilfswerte!$B$31,0)</f>
        <v>13360</v>
      </c>
      <c r="X1731" s="4">
        <f t="shared" si="222"/>
        <v>9440</v>
      </c>
      <c r="Y1731" s="4" t="str">
        <f>IF(T1731="A - Top-Kunde","bereits Top-Kunde",IF(AND(V1731&lt;=Hilfswerte!$B$34,H1731&lt;0.5*W1731),"Hoch",IF(AND(V1731&lt;=Hilfswerte!$B$35,H1731&lt;0.7*W1731),"Mittel","Niedrig")))</f>
        <v>Hoch</v>
      </c>
      <c r="Z1731" s="4">
        <f t="shared" si="223"/>
        <v>17</v>
      </c>
      <c r="AA1731" s="4" t="str">
        <f>IF(J1731&gt;365,"Bereits abgewandert (Segment D)",IF(Z1731&gt;=Hilfswerte!$B$38,"Rot - akut gefaehrdet",IF(Z1731&gt;=Hilfswerte!$B$39,"Gelb - beobachten","Gruen - stabil")))</f>
        <v>Gelb - beobachten</v>
      </c>
    </row>
    <row r="1732" spans="1:27" ht="15" customHeight="1" x14ac:dyDescent="0.25">
      <c r="A1732" s="4" t="s">
        <v>2079</v>
      </c>
      <c r="B1732" s="4" t="s">
        <v>559</v>
      </c>
      <c r="C1732" s="4" t="s">
        <v>33</v>
      </c>
      <c r="D1732" s="4" t="s">
        <v>30</v>
      </c>
      <c r="E1732" s="4">
        <v>21</v>
      </c>
      <c r="F1732" s="5">
        <v>3.5</v>
      </c>
      <c r="G1732" s="5">
        <v>7.8</v>
      </c>
      <c r="H1732" s="6">
        <v>930</v>
      </c>
      <c r="I1732" s="4">
        <v>2</v>
      </c>
      <c r="J1732" s="4">
        <v>318</v>
      </c>
      <c r="K1732" s="4">
        <v>1</v>
      </c>
      <c r="L1732" s="4">
        <v>0</v>
      </c>
      <c r="M1732" s="4">
        <v>3</v>
      </c>
      <c r="N1732" s="5">
        <v>-20.6</v>
      </c>
      <c r="O1732" s="7">
        <f t="shared" si="216"/>
        <v>2</v>
      </c>
      <c r="P1732" s="7">
        <f t="shared" si="217"/>
        <v>2</v>
      </c>
      <c r="Q1732" s="7">
        <f t="shared" si="218"/>
        <v>2</v>
      </c>
      <c r="R1732" s="7">
        <f t="shared" si="219"/>
        <v>6</v>
      </c>
      <c r="S1732" s="8">
        <f t="shared" si="220"/>
        <v>43.7</v>
      </c>
      <c r="T1732" s="7" t="str">
        <f t="shared" si="221"/>
        <v>C - Entwicklungspotenzial</v>
      </c>
      <c r="U1732" s="4">
        <f>ROUND(((E1732-Hilfswerte!$B$20)/Hilfswerte!$B$21)+((F1732-Hilfswerte!$B$22)/Hilfswerte!$B$23)+((G1732-Hilfswerte!$B$24)/Hilfswerte!$B$25)+0.1*INDEX(Hilfswerte!$B$4:$B$15,MATCH(C1732,Hilfswerte!$A$4:$A$15,0)),2)</f>
        <v>-1.22</v>
      </c>
      <c r="V1732" s="4">
        <f>ROUND(SQRT((((E1732-Hilfswerte!$B$20)/Hilfswerte!$B$21)-Hilfswerte!$B$28)^2+(((F1732-Hilfswerte!$B$22)/Hilfswerte!$B$23)-Hilfswerte!$B$29)^2+(((G1732-Hilfswerte!$B$24)/Hilfswerte!$B$25)-Hilfswerte!$B$30)^2),3)</f>
        <v>1.032</v>
      </c>
      <c r="W1732" s="4">
        <f>ROUND(E1732*Hilfswerte!$B$31,0)</f>
        <v>4316</v>
      </c>
      <c r="X1732" s="4">
        <f t="shared" si="222"/>
        <v>3386</v>
      </c>
      <c r="Y1732" s="4" t="str">
        <f>IF(T1732="A - Top-Kunde","bereits Top-Kunde",IF(AND(V1732&lt;=Hilfswerte!$B$34,H1732&lt;0.5*W1732),"Hoch",IF(AND(V1732&lt;=Hilfswerte!$B$35,H1732&lt;0.7*W1732),"Mittel","Niedrig")))</f>
        <v>Mittel</v>
      </c>
      <c r="Z1732" s="4">
        <f t="shared" si="223"/>
        <v>27.1</v>
      </c>
      <c r="AA1732" s="4" t="str">
        <f>IF(J1732&gt;365,"Bereits abgewandert (Segment D)",IF(Z1732&gt;=Hilfswerte!$B$38,"Rot - akut gefaehrdet",IF(Z1732&gt;=Hilfswerte!$B$39,"Gelb - beobachten","Gruen - stabil")))</f>
        <v>Rot - akut gefaehrdet</v>
      </c>
    </row>
    <row r="1733" spans="1:27" ht="15" customHeight="1" x14ac:dyDescent="0.25">
      <c r="A1733" s="4" t="s">
        <v>2080</v>
      </c>
      <c r="B1733" s="4" t="s">
        <v>447</v>
      </c>
      <c r="C1733" s="4" t="s">
        <v>89</v>
      </c>
      <c r="D1733" s="4" t="s">
        <v>48</v>
      </c>
      <c r="E1733" s="4">
        <v>22</v>
      </c>
      <c r="F1733" s="5">
        <v>4.5</v>
      </c>
      <c r="G1733" s="5">
        <v>19.2</v>
      </c>
      <c r="H1733" s="6">
        <v>3760</v>
      </c>
      <c r="I1733" s="4">
        <v>1</v>
      </c>
      <c r="J1733" s="4">
        <v>74</v>
      </c>
      <c r="K1733" s="4">
        <v>0</v>
      </c>
      <c r="L1733" s="4">
        <v>-5</v>
      </c>
      <c r="M1733" s="4">
        <v>3</v>
      </c>
      <c r="N1733" s="5">
        <v>0.3</v>
      </c>
      <c r="O1733" s="7">
        <f t="shared" si="216"/>
        <v>4</v>
      </c>
      <c r="P1733" s="7">
        <f t="shared" si="217"/>
        <v>1</v>
      </c>
      <c r="Q1733" s="7">
        <f t="shared" si="218"/>
        <v>4</v>
      </c>
      <c r="R1733" s="7">
        <f t="shared" si="219"/>
        <v>9</v>
      </c>
      <c r="S1733" s="8">
        <f t="shared" si="220"/>
        <v>90.2</v>
      </c>
      <c r="T1733" s="7" t="str">
        <f t="shared" si="221"/>
        <v>C - Entwicklungspotenzial</v>
      </c>
      <c r="U1733" s="4">
        <f>ROUND(((E1733-Hilfswerte!$B$20)/Hilfswerte!$B$21)+((F1733-Hilfswerte!$B$22)/Hilfswerte!$B$23)+((G1733-Hilfswerte!$B$24)/Hilfswerte!$B$25)+0.1*INDEX(Hilfswerte!$B$4:$B$15,MATCH(C1733,Hilfswerte!$A$4:$A$15,0)),2)</f>
        <v>0.88</v>
      </c>
      <c r="V1733" s="4">
        <f>ROUND(SQRT((((E1733-Hilfswerte!$B$20)/Hilfswerte!$B$21)-Hilfswerte!$B$28)^2+(((F1733-Hilfswerte!$B$22)/Hilfswerte!$B$23)-Hilfswerte!$B$29)^2+(((G1733-Hilfswerte!$B$24)/Hilfswerte!$B$25)-Hilfswerte!$B$30)^2),3)</f>
        <v>1.534</v>
      </c>
      <c r="W1733" s="4">
        <f>ROUND(E1733*Hilfswerte!$B$31,0)</f>
        <v>4522</v>
      </c>
      <c r="X1733" s="4">
        <f t="shared" si="222"/>
        <v>762</v>
      </c>
      <c r="Y1733" s="4" t="str">
        <f>IF(T1733="A - Top-Kunde","bereits Top-Kunde",IF(AND(V1733&lt;=Hilfswerte!$B$34,H1733&lt;0.5*W1733),"Hoch",IF(AND(V1733&lt;=Hilfswerte!$B$35,H1733&lt;0.7*W1733),"Mittel","Niedrig")))</f>
        <v>Niedrig</v>
      </c>
      <c r="Z1733" s="4">
        <f t="shared" si="223"/>
        <v>3.7</v>
      </c>
      <c r="AA1733" s="4" t="str">
        <f>IF(J1733&gt;365,"Bereits abgewandert (Segment D)",IF(Z1733&gt;=Hilfswerte!$B$38,"Rot - akut gefaehrdet",IF(Z1733&gt;=Hilfswerte!$B$39,"Gelb - beobachten","Gruen - stabil")))</f>
        <v>Gruen - stabil</v>
      </c>
    </row>
    <row r="1734" spans="1:27" ht="15" customHeight="1" x14ac:dyDescent="0.25">
      <c r="A1734" s="4" t="s">
        <v>2081</v>
      </c>
      <c r="B1734" s="4" t="s">
        <v>83</v>
      </c>
      <c r="C1734" s="4" t="s">
        <v>38</v>
      </c>
      <c r="D1734" s="4" t="s">
        <v>106</v>
      </c>
      <c r="E1734" s="4">
        <v>328</v>
      </c>
      <c r="F1734" s="5">
        <v>92.2</v>
      </c>
      <c r="G1734" s="5">
        <v>6.7</v>
      </c>
      <c r="H1734" s="6">
        <v>21910</v>
      </c>
      <c r="I1734" s="4">
        <v>1</v>
      </c>
      <c r="J1734" s="4">
        <v>331</v>
      </c>
      <c r="K1734" s="4">
        <v>0</v>
      </c>
      <c r="L1734" s="4">
        <v>6</v>
      </c>
      <c r="M1734" s="4">
        <v>2</v>
      </c>
      <c r="N1734" s="5">
        <v>-10.3</v>
      </c>
      <c r="O1734" s="7">
        <f t="shared" si="216"/>
        <v>2</v>
      </c>
      <c r="P1734" s="7">
        <f t="shared" si="217"/>
        <v>1</v>
      </c>
      <c r="Q1734" s="7">
        <f t="shared" si="218"/>
        <v>5</v>
      </c>
      <c r="R1734" s="7">
        <f t="shared" si="219"/>
        <v>8</v>
      </c>
      <c r="S1734" s="8">
        <f t="shared" si="220"/>
        <v>73.099999999999994</v>
      </c>
      <c r="T1734" s="7" t="str">
        <f t="shared" si="221"/>
        <v>C - Entwicklungspotenzial</v>
      </c>
      <c r="U1734" s="4">
        <f>ROUND(((E1734-Hilfswerte!$B$20)/Hilfswerte!$B$21)+((F1734-Hilfswerte!$B$22)/Hilfswerte!$B$23)+((G1734-Hilfswerte!$B$24)/Hilfswerte!$B$25)+0.1*INDEX(Hilfswerte!$B$4:$B$15,MATCH(C1734,Hilfswerte!$A$4:$A$15,0)),2)</f>
        <v>1.83</v>
      </c>
      <c r="V1734" s="4">
        <f>ROUND(SQRT((((E1734-Hilfswerte!$B$20)/Hilfswerte!$B$21)-Hilfswerte!$B$28)^2+(((F1734-Hilfswerte!$B$22)/Hilfswerte!$B$23)-Hilfswerte!$B$29)^2+(((G1734-Hilfswerte!$B$24)/Hilfswerte!$B$25)-Hilfswerte!$B$30)^2),3)</f>
        <v>1.3979999999999999</v>
      </c>
      <c r="W1734" s="4">
        <f>ROUND(E1734*Hilfswerte!$B$31,0)</f>
        <v>67419</v>
      </c>
      <c r="X1734" s="4">
        <f t="shared" si="222"/>
        <v>45509</v>
      </c>
      <c r="Y1734" s="4" t="str">
        <f>IF(T1734="A - Top-Kunde","bereits Top-Kunde",IF(AND(V1734&lt;=Hilfswerte!$B$34,H1734&lt;0.5*W1734),"Hoch",IF(AND(V1734&lt;=Hilfswerte!$B$35,H1734&lt;0.7*W1734),"Mittel","Niedrig")))</f>
        <v>Niedrig</v>
      </c>
      <c r="Z1734" s="4">
        <f t="shared" si="223"/>
        <v>21.9</v>
      </c>
      <c r="AA1734" s="4" t="str">
        <f>IF(J1734&gt;365,"Bereits abgewandert (Segment D)",IF(Z1734&gt;=Hilfswerte!$B$38,"Rot - akut gefaehrdet",IF(Z1734&gt;=Hilfswerte!$B$39,"Gelb - beobachten","Gruen - stabil")))</f>
        <v>Rot - akut gefaehrdet</v>
      </c>
    </row>
    <row r="1735" spans="1:27" ht="15" customHeight="1" x14ac:dyDescent="0.25">
      <c r="A1735" s="4" t="s">
        <v>2082</v>
      </c>
      <c r="B1735" s="4" t="s">
        <v>543</v>
      </c>
      <c r="C1735" s="4" t="s">
        <v>62</v>
      </c>
      <c r="D1735" s="4" t="s">
        <v>30</v>
      </c>
      <c r="E1735" s="4">
        <v>72</v>
      </c>
      <c r="F1735" s="5">
        <v>10.7</v>
      </c>
      <c r="G1735" s="5">
        <v>19.8</v>
      </c>
      <c r="H1735" s="6">
        <v>22080</v>
      </c>
      <c r="I1735" s="4">
        <v>9</v>
      </c>
      <c r="J1735" s="4">
        <v>25</v>
      </c>
      <c r="K1735" s="4">
        <v>3</v>
      </c>
      <c r="L1735" s="4">
        <v>17</v>
      </c>
      <c r="M1735" s="4">
        <v>5</v>
      </c>
      <c r="N1735" s="5">
        <v>11.2</v>
      </c>
      <c r="O1735" s="7">
        <f t="shared" si="216"/>
        <v>5</v>
      </c>
      <c r="P1735" s="7">
        <f t="shared" si="217"/>
        <v>5</v>
      </c>
      <c r="Q1735" s="7">
        <f t="shared" si="218"/>
        <v>5</v>
      </c>
      <c r="R1735" s="7">
        <f t="shared" si="219"/>
        <v>15</v>
      </c>
      <c r="S1735" s="8">
        <f t="shared" si="220"/>
        <v>132.5</v>
      </c>
      <c r="T1735" s="7" t="str">
        <f t="shared" si="221"/>
        <v>A - Top-Kunde</v>
      </c>
      <c r="U1735" s="4">
        <f>ROUND(((E1735-Hilfswerte!$B$20)/Hilfswerte!$B$21)+((F1735-Hilfswerte!$B$22)/Hilfswerte!$B$23)+((G1735-Hilfswerte!$B$24)/Hilfswerte!$B$25)+0.1*INDEX(Hilfswerte!$B$4:$B$15,MATCH(C1735,Hilfswerte!$A$4:$A$15,0)),2)</f>
        <v>1.42</v>
      </c>
      <c r="V1735" s="4">
        <f>ROUND(SQRT((((E1735-Hilfswerte!$B$20)/Hilfswerte!$B$21)-Hilfswerte!$B$28)^2+(((F1735-Hilfswerte!$B$22)/Hilfswerte!$B$23)-Hilfswerte!$B$29)^2+(((G1735-Hilfswerte!$B$24)/Hilfswerte!$B$25)-Hilfswerte!$B$30)^2),3)</f>
        <v>1.504</v>
      </c>
      <c r="W1735" s="4">
        <f>ROUND(E1735*Hilfswerte!$B$31,0)</f>
        <v>14799</v>
      </c>
      <c r="X1735" s="4">
        <f t="shared" si="222"/>
        <v>0</v>
      </c>
      <c r="Y1735" s="4" t="str">
        <f>IF(T1735="A - Top-Kunde","bereits Top-Kunde",IF(AND(V1735&lt;=Hilfswerte!$B$34,H1735&lt;0.5*W1735),"Hoch",IF(AND(V1735&lt;=Hilfswerte!$B$35,H1735&lt;0.7*W1735),"Mittel","Niedrig")))</f>
        <v>bereits Top-Kunde</v>
      </c>
      <c r="Z1735" s="4">
        <f t="shared" si="223"/>
        <v>13.7</v>
      </c>
      <c r="AA1735" s="4" t="str">
        <f>IF(J1735&gt;365,"Bereits abgewandert (Segment D)",IF(Z1735&gt;=Hilfswerte!$B$38,"Rot - akut gefaehrdet",IF(Z1735&gt;=Hilfswerte!$B$39,"Gelb - beobachten","Gruen - stabil")))</f>
        <v>Gelb - beobachten</v>
      </c>
    </row>
    <row r="1736" spans="1:27" ht="15" customHeight="1" x14ac:dyDescent="0.25">
      <c r="A1736" s="4" t="s">
        <v>2083</v>
      </c>
      <c r="B1736" s="4" t="s">
        <v>81</v>
      </c>
      <c r="C1736" s="4" t="s">
        <v>89</v>
      </c>
      <c r="D1736" s="4" t="s">
        <v>48</v>
      </c>
      <c r="E1736" s="4">
        <v>83</v>
      </c>
      <c r="F1736" s="5">
        <v>18.8</v>
      </c>
      <c r="G1736" s="5">
        <v>14</v>
      </c>
      <c r="H1736" s="6">
        <v>9320</v>
      </c>
      <c r="I1736" s="4">
        <v>1</v>
      </c>
      <c r="J1736" s="4">
        <v>89</v>
      </c>
      <c r="K1736" s="4">
        <v>0</v>
      </c>
      <c r="L1736" s="4">
        <v>17</v>
      </c>
      <c r="M1736" s="4">
        <v>3</v>
      </c>
      <c r="N1736" s="5">
        <v>0.7</v>
      </c>
      <c r="O1736" s="7">
        <f t="shared" si="216"/>
        <v>4</v>
      </c>
      <c r="P1736" s="7">
        <f t="shared" si="217"/>
        <v>1</v>
      </c>
      <c r="Q1736" s="7">
        <f t="shared" si="218"/>
        <v>5</v>
      </c>
      <c r="R1736" s="7">
        <f t="shared" si="219"/>
        <v>10</v>
      </c>
      <c r="S1736" s="8">
        <f t="shared" si="220"/>
        <v>95.3</v>
      </c>
      <c r="T1736" s="7" t="str">
        <f t="shared" si="221"/>
        <v>C - Entwicklungspotenzial</v>
      </c>
      <c r="U1736" s="4">
        <f>ROUND(((E1736-Hilfswerte!$B$20)/Hilfswerte!$B$21)+((F1736-Hilfswerte!$B$22)/Hilfswerte!$B$23)+((G1736-Hilfswerte!$B$24)/Hilfswerte!$B$25)+0.1*INDEX(Hilfswerte!$B$4:$B$15,MATCH(C1736,Hilfswerte!$A$4:$A$15,0)),2)</f>
        <v>0.56999999999999995</v>
      </c>
      <c r="V1736" s="4">
        <f>ROUND(SQRT((((E1736-Hilfswerte!$B$20)/Hilfswerte!$B$21)-Hilfswerte!$B$28)^2+(((F1736-Hilfswerte!$B$22)/Hilfswerte!$B$23)-Hilfswerte!$B$29)^2+(((G1736-Hilfswerte!$B$24)/Hilfswerte!$B$25)-Hilfswerte!$B$30)^2),3)</f>
        <v>0.66500000000000004</v>
      </c>
      <c r="W1736" s="4">
        <f>ROUND(E1736*Hilfswerte!$B$31,0)</f>
        <v>17060</v>
      </c>
      <c r="X1736" s="4">
        <f t="shared" si="222"/>
        <v>7740</v>
      </c>
      <c r="Y1736" s="4" t="str">
        <f>IF(T1736="A - Top-Kunde","bereits Top-Kunde",IF(AND(V1736&lt;=Hilfswerte!$B$34,H1736&lt;0.5*W1736),"Hoch",IF(AND(V1736&lt;=Hilfswerte!$B$35,H1736&lt;0.7*W1736),"Mittel","Niedrig")))</f>
        <v>Mittel</v>
      </c>
      <c r="Z1736" s="4">
        <f t="shared" si="223"/>
        <v>7.9</v>
      </c>
      <c r="AA1736" s="4" t="str">
        <f>IF(J1736&gt;365,"Bereits abgewandert (Segment D)",IF(Z1736&gt;=Hilfswerte!$B$38,"Rot - akut gefaehrdet",IF(Z1736&gt;=Hilfswerte!$B$39,"Gelb - beobachten","Gruen - stabil")))</f>
        <v>Gruen - stabil</v>
      </c>
    </row>
    <row r="1737" spans="1:27" ht="15" customHeight="1" x14ac:dyDescent="0.25">
      <c r="A1737" s="4" t="s">
        <v>2084</v>
      </c>
      <c r="B1737" s="4" t="s">
        <v>288</v>
      </c>
      <c r="C1737" s="4" t="s">
        <v>89</v>
      </c>
      <c r="D1737" s="4" t="s">
        <v>30</v>
      </c>
      <c r="E1737" s="4">
        <v>16</v>
      </c>
      <c r="F1737" s="5">
        <v>4.4000000000000004</v>
      </c>
      <c r="G1737" s="5">
        <v>16.600000000000001</v>
      </c>
      <c r="H1737" s="6">
        <v>150</v>
      </c>
      <c r="I1737" s="4">
        <v>2</v>
      </c>
      <c r="J1737" s="4">
        <v>81</v>
      </c>
      <c r="K1737" s="4">
        <v>0</v>
      </c>
      <c r="L1737" s="4">
        <v>5</v>
      </c>
      <c r="M1737" s="4">
        <v>5</v>
      </c>
      <c r="N1737" s="5">
        <v>6.9</v>
      </c>
      <c r="O1737" s="7">
        <f t="shared" si="216"/>
        <v>4</v>
      </c>
      <c r="P1737" s="7">
        <f t="shared" si="217"/>
        <v>2</v>
      </c>
      <c r="Q1737" s="7">
        <f t="shared" si="218"/>
        <v>2</v>
      </c>
      <c r="R1737" s="7">
        <f t="shared" si="219"/>
        <v>8</v>
      </c>
      <c r="S1737" s="8">
        <f t="shared" si="220"/>
        <v>82</v>
      </c>
      <c r="T1737" s="7" t="str">
        <f t="shared" si="221"/>
        <v>C - Entwicklungspotenzial</v>
      </c>
      <c r="U1737" s="4">
        <f>ROUND(((E1737-Hilfswerte!$B$20)/Hilfswerte!$B$21)+((F1737-Hilfswerte!$B$22)/Hilfswerte!$B$23)+((G1737-Hilfswerte!$B$24)/Hilfswerte!$B$25)+0.1*INDEX(Hilfswerte!$B$4:$B$15,MATCH(C1737,Hilfswerte!$A$4:$A$15,0)),2)</f>
        <v>0.44</v>
      </c>
      <c r="V1737" s="4">
        <f>ROUND(SQRT((((E1737-Hilfswerte!$B$20)/Hilfswerte!$B$21)-Hilfswerte!$B$28)^2+(((F1737-Hilfswerte!$B$22)/Hilfswerte!$B$23)-Hilfswerte!$B$29)^2+(((G1737-Hilfswerte!$B$24)/Hilfswerte!$B$25)-Hilfswerte!$B$30)^2),3)</f>
        <v>1.2290000000000001</v>
      </c>
      <c r="W1737" s="4">
        <f>ROUND(E1737*Hilfswerte!$B$31,0)</f>
        <v>3289</v>
      </c>
      <c r="X1737" s="4">
        <f t="shared" si="222"/>
        <v>3139</v>
      </c>
      <c r="Y1737" s="4" t="str">
        <f>IF(T1737="A - Top-Kunde","bereits Top-Kunde",IF(AND(V1737&lt;=Hilfswerte!$B$34,H1737&lt;0.5*W1737),"Hoch",IF(AND(V1737&lt;=Hilfswerte!$B$35,H1737&lt;0.7*W1737),"Mittel","Niedrig")))</f>
        <v>Niedrig</v>
      </c>
      <c r="Z1737" s="4">
        <f t="shared" si="223"/>
        <v>5.0999999999999996</v>
      </c>
      <c r="AA1737" s="4" t="str">
        <f>IF(J1737&gt;365,"Bereits abgewandert (Segment D)",IF(Z1737&gt;=Hilfswerte!$B$38,"Rot - akut gefaehrdet",IF(Z1737&gt;=Hilfswerte!$B$39,"Gelb - beobachten","Gruen - stabil")))</f>
        <v>Gruen - stabil</v>
      </c>
    </row>
    <row r="1738" spans="1:27" ht="15" customHeight="1" x14ac:dyDescent="0.25">
      <c r="A1738" s="4" t="s">
        <v>2085</v>
      </c>
      <c r="B1738" s="4" t="s">
        <v>903</v>
      </c>
      <c r="C1738" s="4" t="s">
        <v>38</v>
      </c>
      <c r="D1738" s="4" t="s">
        <v>52</v>
      </c>
      <c r="E1738" s="4">
        <v>38</v>
      </c>
      <c r="F1738" s="5">
        <v>10.1</v>
      </c>
      <c r="G1738" s="5">
        <v>14.1</v>
      </c>
      <c r="H1738" s="6">
        <v>810</v>
      </c>
      <c r="I1738" s="4">
        <v>6</v>
      </c>
      <c r="J1738" s="4">
        <v>15</v>
      </c>
      <c r="K1738" s="4">
        <v>1</v>
      </c>
      <c r="L1738" s="4">
        <v>12</v>
      </c>
      <c r="M1738" s="4">
        <v>5</v>
      </c>
      <c r="N1738" s="5">
        <v>8.5</v>
      </c>
      <c r="O1738" s="7">
        <f t="shared" si="216"/>
        <v>5</v>
      </c>
      <c r="P1738" s="7">
        <f t="shared" si="217"/>
        <v>5</v>
      </c>
      <c r="Q1738" s="7">
        <f t="shared" si="218"/>
        <v>2</v>
      </c>
      <c r="R1738" s="7">
        <f t="shared" si="219"/>
        <v>12</v>
      </c>
      <c r="S1738" s="8">
        <f t="shared" si="220"/>
        <v>114.7</v>
      </c>
      <c r="T1738" s="7" t="str">
        <f t="shared" si="221"/>
        <v>B - Kernkunde</v>
      </c>
      <c r="U1738" s="4">
        <f>ROUND(((E1738-Hilfswerte!$B$20)/Hilfswerte!$B$21)+((F1738-Hilfswerte!$B$22)/Hilfswerte!$B$23)+((G1738-Hilfswerte!$B$24)/Hilfswerte!$B$25)+0.1*INDEX(Hilfswerte!$B$4:$B$15,MATCH(C1738,Hilfswerte!$A$4:$A$15,0)),2)</f>
        <v>0.28000000000000003</v>
      </c>
      <c r="V1738" s="4">
        <f>ROUND(SQRT((((E1738-Hilfswerte!$B$20)/Hilfswerte!$B$21)-Hilfswerte!$B$28)^2+(((F1738-Hilfswerte!$B$22)/Hilfswerte!$B$23)-Hilfswerte!$B$29)^2+(((G1738-Hilfswerte!$B$24)/Hilfswerte!$B$25)-Hilfswerte!$B$30)^2),3)</f>
        <v>0.874</v>
      </c>
      <c r="W1738" s="4">
        <f>ROUND(E1738*Hilfswerte!$B$31,0)</f>
        <v>7811</v>
      </c>
      <c r="X1738" s="4">
        <f t="shared" si="222"/>
        <v>7001</v>
      </c>
      <c r="Y1738" s="4" t="str">
        <f>IF(T1738="A - Top-Kunde","bereits Top-Kunde",IF(AND(V1738&lt;=Hilfswerte!$B$34,H1738&lt;0.5*W1738),"Hoch",IF(AND(V1738&lt;=Hilfswerte!$B$35,H1738&lt;0.7*W1738),"Mittel","Niedrig")))</f>
        <v>Mittel</v>
      </c>
      <c r="Z1738" s="4">
        <f t="shared" si="223"/>
        <v>6.2</v>
      </c>
      <c r="AA1738" s="4" t="str">
        <f>IF(J1738&gt;365,"Bereits abgewandert (Segment D)",IF(Z1738&gt;=Hilfswerte!$B$38,"Rot - akut gefaehrdet",IF(Z1738&gt;=Hilfswerte!$B$39,"Gelb - beobachten","Gruen - stabil")))</f>
        <v>Gruen - stabil</v>
      </c>
    </row>
    <row r="1739" spans="1:27" ht="15" customHeight="1" x14ac:dyDescent="0.25">
      <c r="A1739" s="4" t="s">
        <v>2086</v>
      </c>
      <c r="B1739" s="4" t="s">
        <v>67</v>
      </c>
      <c r="C1739" s="4" t="s">
        <v>65</v>
      </c>
      <c r="D1739" s="4" t="s">
        <v>30</v>
      </c>
      <c r="E1739" s="4">
        <v>380</v>
      </c>
      <c r="F1739" s="5">
        <v>85.8</v>
      </c>
      <c r="G1739" s="5">
        <v>1.4</v>
      </c>
      <c r="H1739" s="6">
        <v>11620</v>
      </c>
      <c r="I1739" s="4">
        <v>2</v>
      </c>
      <c r="J1739" s="4">
        <v>35</v>
      </c>
      <c r="K1739" s="4">
        <v>0</v>
      </c>
      <c r="L1739" s="4">
        <v>-5</v>
      </c>
      <c r="M1739" s="4">
        <v>2</v>
      </c>
      <c r="N1739" s="5">
        <v>-11.9</v>
      </c>
      <c r="O1739" s="7">
        <f t="shared" si="216"/>
        <v>4</v>
      </c>
      <c r="P1739" s="7">
        <f t="shared" si="217"/>
        <v>2</v>
      </c>
      <c r="Q1739" s="7">
        <f t="shared" si="218"/>
        <v>5</v>
      </c>
      <c r="R1739" s="7">
        <f t="shared" si="219"/>
        <v>11</v>
      </c>
      <c r="S1739" s="8">
        <f t="shared" si="220"/>
        <v>104.1</v>
      </c>
      <c r="T1739" s="7" t="str">
        <f t="shared" si="221"/>
        <v>C - Entwicklungspotenzial</v>
      </c>
      <c r="U1739" s="4">
        <f>ROUND(((E1739-Hilfswerte!$B$20)/Hilfswerte!$B$21)+((F1739-Hilfswerte!$B$22)/Hilfswerte!$B$23)+((G1739-Hilfswerte!$B$24)/Hilfswerte!$B$25)+0.1*INDEX(Hilfswerte!$B$4:$B$15,MATCH(C1739,Hilfswerte!$A$4:$A$15,0)),2)</f>
        <v>0.7</v>
      </c>
      <c r="V1739" s="4">
        <f>ROUND(SQRT((((E1739-Hilfswerte!$B$20)/Hilfswerte!$B$21)-Hilfswerte!$B$28)^2+(((F1739-Hilfswerte!$B$22)/Hilfswerte!$B$23)-Hilfswerte!$B$29)^2+(((G1739-Hilfswerte!$B$24)/Hilfswerte!$B$25)-Hilfswerte!$B$30)^2),3)</f>
        <v>2.0019999999999998</v>
      </c>
      <c r="W1739" s="4">
        <f>ROUND(E1739*Hilfswerte!$B$31,0)</f>
        <v>78108</v>
      </c>
      <c r="X1739" s="4">
        <f t="shared" si="222"/>
        <v>66488</v>
      </c>
      <c r="Y1739" s="4" t="str">
        <f>IF(T1739="A - Top-Kunde","bereits Top-Kunde",IF(AND(V1739&lt;=Hilfswerte!$B$34,H1739&lt;0.5*W1739),"Hoch",IF(AND(V1739&lt;=Hilfswerte!$B$35,H1739&lt;0.7*W1739),"Mittel","Niedrig")))</f>
        <v>Niedrig</v>
      </c>
      <c r="Z1739" s="4">
        <f t="shared" si="223"/>
        <v>6.5</v>
      </c>
      <c r="AA1739" s="4" t="str">
        <f>IF(J1739&gt;365,"Bereits abgewandert (Segment D)",IF(Z1739&gt;=Hilfswerte!$B$38,"Rot - akut gefaehrdet",IF(Z1739&gt;=Hilfswerte!$B$39,"Gelb - beobachten","Gruen - stabil")))</f>
        <v>Gruen - stabil</v>
      </c>
    </row>
    <row r="1740" spans="1:27" ht="15" customHeight="1" x14ac:dyDescent="0.25">
      <c r="A1740" s="4" t="s">
        <v>2087</v>
      </c>
      <c r="B1740" s="4" t="s">
        <v>1060</v>
      </c>
      <c r="C1740" s="4" t="s">
        <v>62</v>
      </c>
      <c r="D1740" s="4" t="s">
        <v>30</v>
      </c>
      <c r="E1740" s="4">
        <v>30</v>
      </c>
      <c r="F1740" s="5">
        <v>5.7</v>
      </c>
      <c r="G1740" s="5">
        <v>15.1</v>
      </c>
      <c r="H1740" s="6">
        <v>2940</v>
      </c>
      <c r="I1740" s="4">
        <v>7</v>
      </c>
      <c r="J1740" s="4">
        <v>26</v>
      </c>
      <c r="K1740" s="4">
        <v>1</v>
      </c>
      <c r="L1740" s="4">
        <v>3</v>
      </c>
      <c r="M1740" s="4">
        <v>6</v>
      </c>
      <c r="N1740" s="5">
        <v>1.9</v>
      </c>
      <c r="O1740" s="7">
        <f t="shared" si="216"/>
        <v>5</v>
      </c>
      <c r="P1740" s="7">
        <f t="shared" si="217"/>
        <v>5</v>
      </c>
      <c r="Q1740" s="7">
        <f t="shared" si="218"/>
        <v>4</v>
      </c>
      <c r="R1740" s="7">
        <f t="shared" si="219"/>
        <v>14</v>
      </c>
      <c r="S1740" s="8">
        <f t="shared" si="220"/>
        <v>134.1</v>
      </c>
      <c r="T1740" s="7" t="str">
        <f t="shared" si="221"/>
        <v>A - Top-Kunde</v>
      </c>
      <c r="U1740" s="4">
        <f>ROUND(((E1740-Hilfswerte!$B$20)/Hilfswerte!$B$21)+((F1740-Hilfswerte!$B$22)/Hilfswerte!$B$23)+((G1740-Hilfswerte!$B$24)/Hilfswerte!$B$25)+0.1*INDEX(Hilfswerte!$B$4:$B$15,MATCH(C1740,Hilfswerte!$A$4:$A$15,0)),2)</f>
        <v>0.41</v>
      </c>
      <c r="V1740" s="4">
        <f>ROUND(SQRT((((E1740-Hilfswerte!$B$20)/Hilfswerte!$B$21)-Hilfswerte!$B$28)^2+(((F1740-Hilfswerte!$B$22)/Hilfswerte!$B$23)-Hilfswerte!$B$29)^2+(((G1740-Hilfswerte!$B$24)/Hilfswerte!$B$25)-Hilfswerte!$B$30)^2),3)</f>
        <v>1.0289999999999999</v>
      </c>
      <c r="W1740" s="4">
        <f>ROUND(E1740*Hilfswerte!$B$31,0)</f>
        <v>6166</v>
      </c>
      <c r="X1740" s="4">
        <f t="shared" si="222"/>
        <v>3226</v>
      </c>
      <c r="Y1740" s="4" t="str">
        <f>IF(T1740="A - Top-Kunde","bereits Top-Kunde",IF(AND(V1740&lt;=Hilfswerte!$B$34,H1740&lt;0.5*W1740),"Hoch",IF(AND(V1740&lt;=Hilfswerte!$B$35,H1740&lt;0.7*W1740),"Mittel","Niedrig")))</f>
        <v>bereits Top-Kunde</v>
      </c>
      <c r="Z1740" s="4">
        <f t="shared" si="223"/>
        <v>4.9000000000000004</v>
      </c>
      <c r="AA1740" s="4" t="str">
        <f>IF(J1740&gt;365,"Bereits abgewandert (Segment D)",IF(Z1740&gt;=Hilfswerte!$B$38,"Rot - akut gefaehrdet",IF(Z1740&gt;=Hilfswerte!$B$39,"Gelb - beobachten","Gruen - stabil")))</f>
        <v>Gruen - stabil</v>
      </c>
    </row>
    <row r="1741" spans="1:27" ht="15" customHeight="1" x14ac:dyDescent="0.25">
      <c r="A1741" s="4" t="s">
        <v>2088</v>
      </c>
      <c r="B1741" s="4" t="s">
        <v>308</v>
      </c>
      <c r="C1741" s="4" t="s">
        <v>38</v>
      </c>
      <c r="D1741" s="4" t="s">
        <v>30</v>
      </c>
      <c r="E1741" s="4">
        <v>608</v>
      </c>
      <c r="F1741" s="5">
        <v>213</v>
      </c>
      <c r="G1741" s="5">
        <v>20.100000000000001</v>
      </c>
      <c r="H1741" s="6">
        <v>89090</v>
      </c>
      <c r="I1741" s="4">
        <v>5</v>
      </c>
      <c r="J1741" s="4">
        <v>14</v>
      </c>
      <c r="K1741" s="4">
        <v>0</v>
      </c>
      <c r="L1741" s="4">
        <v>-5</v>
      </c>
      <c r="M1741" s="4">
        <v>1</v>
      </c>
      <c r="N1741" s="5">
        <v>1.3</v>
      </c>
      <c r="O1741" s="7">
        <f t="shared" si="216"/>
        <v>5</v>
      </c>
      <c r="P1741" s="7">
        <f t="shared" si="217"/>
        <v>5</v>
      </c>
      <c r="Q1741" s="7">
        <f t="shared" si="218"/>
        <v>5</v>
      </c>
      <c r="R1741" s="7">
        <f t="shared" si="219"/>
        <v>15</v>
      </c>
      <c r="S1741" s="8">
        <f t="shared" si="220"/>
        <v>150.69999999999999</v>
      </c>
      <c r="T1741" s="7" t="str">
        <f t="shared" si="221"/>
        <v>A - Top-Kunde</v>
      </c>
      <c r="U1741" s="4">
        <f>ROUND(((E1741-Hilfswerte!$B$20)/Hilfswerte!$B$21)+((F1741-Hilfswerte!$B$22)/Hilfswerte!$B$23)+((G1741-Hilfswerte!$B$24)/Hilfswerte!$B$25)+0.1*INDEX(Hilfswerte!$B$4:$B$15,MATCH(C1741,Hilfswerte!$A$4:$A$15,0)),2)</f>
        <v>7.34</v>
      </c>
      <c r="V1741" s="4">
        <f>ROUND(SQRT((((E1741-Hilfswerte!$B$20)/Hilfswerte!$B$21)-Hilfswerte!$B$28)^2+(((F1741-Hilfswerte!$B$22)/Hilfswerte!$B$23)-Hilfswerte!$B$29)^2+(((G1741-Hilfswerte!$B$24)/Hilfswerte!$B$25)-Hilfswerte!$B$30)^2),3)</f>
        <v>3.944</v>
      </c>
      <c r="W1741" s="4">
        <f>ROUND(E1741*Hilfswerte!$B$31,0)</f>
        <v>124972</v>
      </c>
      <c r="X1741" s="4">
        <f t="shared" si="222"/>
        <v>35882</v>
      </c>
      <c r="Y1741" s="4" t="str">
        <f>IF(T1741="A - Top-Kunde","bereits Top-Kunde",IF(AND(V1741&lt;=Hilfswerte!$B$34,H1741&lt;0.5*W1741),"Hoch",IF(AND(V1741&lt;=Hilfswerte!$B$35,H1741&lt;0.7*W1741),"Mittel","Niedrig")))</f>
        <v>bereits Top-Kunde</v>
      </c>
      <c r="Z1741" s="4">
        <f t="shared" si="223"/>
        <v>0.7</v>
      </c>
      <c r="AA1741" s="4" t="str">
        <f>IF(J1741&gt;365,"Bereits abgewandert (Segment D)",IF(Z1741&gt;=Hilfswerte!$B$38,"Rot - akut gefaehrdet",IF(Z1741&gt;=Hilfswerte!$B$39,"Gelb - beobachten","Gruen - stabil")))</f>
        <v>Gruen - stabil</v>
      </c>
    </row>
    <row r="1742" spans="1:27" ht="15" customHeight="1" x14ac:dyDescent="0.25">
      <c r="A1742" s="4" t="s">
        <v>2089</v>
      </c>
      <c r="B1742" s="4" t="s">
        <v>415</v>
      </c>
      <c r="C1742" s="4" t="s">
        <v>65</v>
      </c>
      <c r="D1742" s="4" t="s">
        <v>56</v>
      </c>
      <c r="E1742" s="4">
        <v>394</v>
      </c>
      <c r="F1742" s="5">
        <v>88.7</v>
      </c>
      <c r="G1742" s="5">
        <v>17.100000000000001</v>
      </c>
      <c r="H1742" s="6">
        <v>244310</v>
      </c>
      <c r="I1742" s="4">
        <v>4</v>
      </c>
      <c r="J1742" s="4">
        <v>28</v>
      </c>
      <c r="K1742" s="4">
        <v>2</v>
      </c>
      <c r="L1742" s="4">
        <v>-1</v>
      </c>
      <c r="M1742" s="4">
        <v>4</v>
      </c>
      <c r="N1742" s="5">
        <v>-3.1</v>
      </c>
      <c r="O1742" s="7">
        <f t="shared" si="216"/>
        <v>5</v>
      </c>
      <c r="P1742" s="7">
        <f t="shared" si="217"/>
        <v>4</v>
      </c>
      <c r="Q1742" s="7">
        <f t="shared" si="218"/>
        <v>5</v>
      </c>
      <c r="R1742" s="7">
        <f t="shared" si="219"/>
        <v>14</v>
      </c>
      <c r="S1742" s="8">
        <f t="shared" si="220"/>
        <v>126.5</v>
      </c>
      <c r="T1742" s="7" t="str">
        <f t="shared" si="221"/>
        <v>A - Top-Kunde</v>
      </c>
      <c r="U1742" s="4">
        <f>ROUND(((E1742-Hilfswerte!$B$20)/Hilfswerte!$B$21)+((F1742-Hilfswerte!$B$22)/Hilfswerte!$B$23)+((G1742-Hilfswerte!$B$24)/Hilfswerte!$B$25)+0.1*INDEX(Hilfswerte!$B$4:$B$15,MATCH(C1742,Hilfswerte!$A$4:$A$15,0)),2)</f>
        <v>3.31</v>
      </c>
      <c r="V1742" s="4">
        <f>ROUND(SQRT((((E1742-Hilfswerte!$B$20)/Hilfswerte!$B$21)-Hilfswerte!$B$28)^2+(((F1742-Hilfswerte!$B$22)/Hilfswerte!$B$23)-Hilfswerte!$B$29)^2+(((G1742-Hilfswerte!$B$24)/Hilfswerte!$B$25)-Hilfswerte!$B$30)^2),3)</f>
        <v>1.6319999999999999</v>
      </c>
      <c r="W1742" s="4">
        <f>ROUND(E1742*Hilfswerte!$B$31,0)</f>
        <v>80985</v>
      </c>
      <c r="X1742" s="4">
        <f t="shared" si="222"/>
        <v>0</v>
      </c>
      <c r="Y1742" s="4" t="str">
        <f>IF(T1742="A - Top-Kunde","bereits Top-Kunde",IF(AND(V1742&lt;=Hilfswerte!$B$34,H1742&lt;0.5*W1742),"Hoch",IF(AND(V1742&lt;=Hilfswerte!$B$35,H1742&lt;0.7*W1742),"Mittel","Niedrig")))</f>
        <v>bereits Top-Kunde</v>
      </c>
      <c r="Z1742" s="4">
        <f t="shared" si="223"/>
        <v>8.6</v>
      </c>
      <c r="AA1742" s="4" t="str">
        <f>IF(J1742&gt;365,"Bereits abgewandert (Segment D)",IF(Z1742&gt;=Hilfswerte!$B$38,"Rot - akut gefaehrdet",IF(Z1742&gt;=Hilfswerte!$B$39,"Gelb - beobachten","Gruen - stabil")))</f>
        <v>Gruen - stabil</v>
      </c>
    </row>
    <row r="1743" spans="1:27" ht="15" customHeight="1" x14ac:dyDescent="0.25">
      <c r="A1743" s="4" t="s">
        <v>2090</v>
      </c>
      <c r="B1743" s="4" t="s">
        <v>392</v>
      </c>
      <c r="C1743" s="4" t="s">
        <v>51</v>
      </c>
      <c r="D1743" s="4" t="s">
        <v>30</v>
      </c>
      <c r="E1743" s="4">
        <v>470</v>
      </c>
      <c r="F1743" s="5">
        <v>128.6</v>
      </c>
      <c r="G1743" s="5">
        <v>16</v>
      </c>
      <c r="H1743" s="6">
        <v>121600</v>
      </c>
      <c r="I1743" s="4">
        <v>6</v>
      </c>
      <c r="J1743" s="4">
        <v>58</v>
      </c>
      <c r="K1743" s="4">
        <v>1</v>
      </c>
      <c r="L1743" s="4">
        <v>18</v>
      </c>
      <c r="M1743" s="4">
        <v>1</v>
      </c>
      <c r="N1743" s="5">
        <v>-1.3</v>
      </c>
      <c r="O1743" s="7">
        <f t="shared" si="216"/>
        <v>4</v>
      </c>
      <c r="P1743" s="7">
        <f t="shared" si="217"/>
        <v>5</v>
      </c>
      <c r="Q1743" s="7">
        <f t="shared" si="218"/>
        <v>5</v>
      </c>
      <c r="R1743" s="7">
        <f t="shared" si="219"/>
        <v>14</v>
      </c>
      <c r="S1743" s="8">
        <f t="shared" si="220"/>
        <v>128</v>
      </c>
      <c r="T1743" s="7" t="str">
        <f t="shared" si="221"/>
        <v>A - Top-Kunde</v>
      </c>
      <c r="U1743" s="4">
        <f>ROUND(((E1743-Hilfswerte!$B$20)/Hilfswerte!$B$21)+((F1743-Hilfswerte!$B$22)/Hilfswerte!$B$23)+((G1743-Hilfswerte!$B$24)/Hilfswerte!$B$25)+0.1*INDEX(Hilfswerte!$B$4:$B$15,MATCH(C1743,Hilfswerte!$A$4:$A$15,0)),2)</f>
        <v>4.58</v>
      </c>
      <c r="V1743" s="4">
        <f>ROUND(SQRT((((E1743-Hilfswerte!$B$20)/Hilfswerte!$B$21)-Hilfswerte!$B$28)^2+(((F1743-Hilfswerte!$B$22)/Hilfswerte!$B$23)-Hilfswerte!$B$29)^2+(((G1743-Hilfswerte!$B$24)/Hilfswerte!$B$25)-Hilfswerte!$B$30)^2),3)</f>
        <v>2.2240000000000002</v>
      </c>
      <c r="W1743" s="4">
        <f>ROUND(E1743*Hilfswerte!$B$31,0)</f>
        <v>96607</v>
      </c>
      <c r="X1743" s="4">
        <f t="shared" si="222"/>
        <v>0</v>
      </c>
      <c r="Y1743" s="4" t="str">
        <f>IF(T1743="A - Top-Kunde","bereits Top-Kunde",IF(AND(V1743&lt;=Hilfswerte!$B$34,H1743&lt;0.5*W1743),"Hoch",IF(AND(V1743&lt;=Hilfswerte!$B$35,H1743&lt;0.7*W1743),"Mittel","Niedrig")))</f>
        <v>bereits Top-Kunde</v>
      </c>
      <c r="Z1743" s="4">
        <f t="shared" si="223"/>
        <v>10</v>
      </c>
      <c r="AA1743" s="4" t="str">
        <f>IF(J1743&gt;365,"Bereits abgewandert (Segment D)",IF(Z1743&gt;=Hilfswerte!$B$38,"Rot - akut gefaehrdet",IF(Z1743&gt;=Hilfswerte!$B$39,"Gelb - beobachten","Gruen - stabil")))</f>
        <v>Gruen - stabil</v>
      </c>
    </row>
    <row r="1744" spans="1:27" ht="15" customHeight="1" x14ac:dyDescent="0.25">
      <c r="A1744" s="4" t="s">
        <v>2091</v>
      </c>
      <c r="B1744" s="4" t="s">
        <v>335</v>
      </c>
      <c r="C1744" s="4" t="s">
        <v>29</v>
      </c>
      <c r="D1744" s="4" t="s">
        <v>30</v>
      </c>
      <c r="E1744" s="4">
        <v>250</v>
      </c>
      <c r="F1744" s="5">
        <v>61.5</v>
      </c>
      <c r="G1744" s="5">
        <v>8.4</v>
      </c>
      <c r="H1744" s="6">
        <v>19750</v>
      </c>
      <c r="I1744" s="4">
        <v>5</v>
      </c>
      <c r="J1744" s="4">
        <v>57</v>
      </c>
      <c r="K1744" s="4">
        <v>0</v>
      </c>
      <c r="L1744" s="4">
        <v>5</v>
      </c>
      <c r="M1744" s="4">
        <v>3</v>
      </c>
      <c r="N1744" s="5">
        <v>-32.299999999999997</v>
      </c>
      <c r="O1744" s="7">
        <f t="shared" si="216"/>
        <v>4</v>
      </c>
      <c r="P1744" s="7">
        <f t="shared" si="217"/>
        <v>5</v>
      </c>
      <c r="Q1744" s="7">
        <f t="shared" si="218"/>
        <v>5</v>
      </c>
      <c r="R1744" s="7">
        <f t="shared" si="219"/>
        <v>14</v>
      </c>
      <c r="S1744" s="8">
        <f t="shared" si="220"/>
        <v>122.4</v>
      </c>
      <c r="T1744" s="7" t="str">
        <f t="shared" si="221"/>
        <v>B - Kernkunde</v>
      </c>
      <c r="U1744" s="4">
        <f>ROUND(((E1744-Hilfswerte!$B$20)/Hilfswerte!$B$21)+((F1744-Hilfswerte!$B$22)/Hilfswerte!$B$23)+((G1744-Hilfswerte!$B$24)/Hilfswerte!$B$25)+0.1*INDEX(Hilfswerte!$B$4:$B$15,MATCH(C1744,Hilfswerte!$A$4:$A$15,0)),2)</f>
        <v>1.1399999999999999</v>
      </c>
      <c r="V1744" s="4">
        <f>ROUND(SQRT((((E1744-Hilfswerte!$B$20)/Hilfswerte!$B$21)-Hilfswerte!$B$28)^2+(((F1744-Hilfswerte!$B$22)/Hilfswerte!$B$23)-Hilfswerte!$B$29)^2+(((G1744-Hilfswerte!$B$24)/Hilfswerte!$B$25)-Hilfswerte!$B$30)^2),3)</f>
        <v>0.71399999999999997</v>
      </c>
      <c r="W1744" s="4">
        <f>ROUND(E1744*Hilfswerte!$B$31,0)</f>
        <v>51387</v>
      </c>
      <c r="X1744" s="4">
        <f t="shared" si="222"/>
        <v>31637</v>
      </c>
      <c r="Y1744" s="4" t="str">
        <f>IF(T1744="A - Top-Kunde","bereits Top-Kunde",IF(AND(V1744&lt;=Hilfswerte!$B$34,H1744&lt;0.5*W1744),"Hoch",IF(AND(V1744&lt;=Hilfswerte!$B$35,H1744&lt;0.7*W1744),"Mittel","Niedrig")))</f>
        <v>Hoch</v>
      </c>
      <c r="Z1744" s="4">
        <f t="shared" si="223"/>
        <v>16.8</v>
      </c>
      <c r="AA1744" s="4" t="str">
        <f>IF(J1744&gt;365,"Bereits abgewandert (Segment D)",IF(Z1744&gt;=Hilfswerte!$B$38,"Rot - akut gefaehrdet",IF(Z1744&gt;=Hilfswerte!$B$39,"Gelb - beobachten","Gruen - stabil")))</f>
        <v>Gelb - beobachten</v>
      </c>
    </row>
    <row r="1745" spans="1:27" ht="15" customHeight="1" x14ac:dyDescent="0.25">
      <c r="A1745" s="4" t="s">
        <v>2092</v>
      </c>
      <c r="B1745" s="4" t="s">
        <v>1024</v>
      </c>
      <c r="C1745" s="4" t="s">
        <v>29</v>
      </c>
      <c r="D1745" s="4" t="s">
        <v>30</v>
      </c>
      <c r="E1745" s="4">
        <v>118</v>
      </c>
      <c r="F1745" s="5">
        <v>28.5</v>
      </c>
      <c r="G1745" s="5">
        <v>2.7</v>
      </c>
      <c r="H1745" s="6">
        <v>10580</v>
      </c>
      <c r="I1745" s="4">
        <v>4</v>
      </c>
      <c r="J1745" s="4">
        <v>100</v>
      </c>
      <c r="K1745" s="4">
        <v>1</v>
      </c>
      <c r="L1745" s="4">
        <v>30</v>
      </c>
      <c r="M1745" s="4">
        <v>3</v>
      </c>
      <c r="N1745" s="5">
        <v>1.3</v>
      </c>
      <c r="O1745" s="7">
        <f t="shared" si="216"/>
        <v>3</v>
      </c>
      <c r="P1745" s="7">
        <f t="shared" si="217"/>
        <v>4</v>
      </c>
      <c r="Q1745" s="7">
        <f t="shared" si="218"/>
        <v>5</v>
      </c>
      <c r="R1745" s="7">
        <f t="shared" si="219"/>
        <v>12</v>
      </c>
      <c r="S1745" s="8">
        <f t="shared" si="220"/>
        <v>105.7</v>
      </c>
      <c r="T1745" s="7" t="str">
        <f t="shared" si="221"/>
        <v>B - Kernkunde</v>
      </c>
      <c r="U1745" s="4">
        <f>ROUND(((E1745-Hilfswerte!$B$20)/Hilfswerte!$B$21)+((F1745-Hilfswerte!$B$22)/Hilfswerte!$B$23)+((G1745-Hilfswerte!$B$24)/Hilfswerte!$B$25)+0.1*INDEX(Hilfswerte!$B$4:$B$15,MATCH(C1745,Hilfswerte!$A$4:$A$15,0)),2)</f>
        <v>-0.92</v>
      </c>
      <c r="V1745" s="4">
        <f>ROUND(SQRT((((E1745-Hilfswerte!$B$20)/Hilfswerte!$B$21)-Hilfswerte!$B$28)^2+(((F1745-Hilfswerte!$B$22)/Hilfswerte!$B$23)-Hilfswerte!$B$29)^2+(((G1745-Hilfswerte!$B$24)/Hilfswerte!$B$25)-Hilfswerte!$B$30)^2),3)</f>
        <v>1.3779999999999999</v>
      </c>
      <c r="W1745" s="4">
        <f>ROUND(E1745*Hilfswerte!$B$31,0)</f>
        <v>24254</v>
      </c>
      <c r="X1745" s="4">
        <f t="shared" si="222"/>
        <v>13674</v>
      </c>
      <c r="Y1745" s="4" t="str">
        <f>IF(T1745="A - Top-Kunde","bereits Top-Kunde",IF(AND(V1745&lt;=Hilfswerte!$B$34,H1745&lt;0.5*W1745),"Hoch",IF(AND(V1745&lt;=Hilfswerte!$B$35,H1745&lt;0.7*W1745),"Mittel","Niedrig")))</f>
        <v>Niedrig</v>
      </c>
      <c r="Z1745" s="4">
        <f t="shared" si="223"/>
        <v>14</v>
      </c>
      <c r="AA1745" s="4" t="str">
        <f>IF(J1745&gt;365,"Bereits abgewandert (Segment D)",IF(Z1745&gt;=Hilfswerte!$B$38,"Rot - akut gefaehrdet",IF(Z1745&gt;=Hilfswerte!$B$39,"Gelb - beobachten","Gruen - stabil")))</f>
        <v>Gelb - beobachten</v>
      </c>
    </row>
    <row r="1746" spans="1:27" ht="15" customHeight="1" x14ac:dyDescent="0.25">
      <c r="A1746" s="4" t="s">
        <v>2093</v>
      </c>
      <c r="B1746" s="4" t="s">
        <v>335</v>
      </c>
      <c r="C1746" s="4" t="s">
        <v>89</v>
      </c>
      <c r="D1746" s="4" t="s">
        <v>30</v>
      </c>
      <c r="E1746" s="4">
        <v>677</v>
      </c>
      <c r="F1746" s="5">
        <v>151.4</v>
      </c>
      <c r="G1746" s="5">
        <v>16.100000000000001</v>
      </c>
      <c r="H1746" s="6">
        <v>14100</v>
      </c>
      <c r="I1746" s="4">
        <v>1</v>
      </c>
      <c r="J1746" s="4">
        <v>106</v>
      </c>
      <c r="K1746" s="4">
        <v>0</v>
      </c>
      <c r="L1746" s="4">
        <v>5</v>
      </c>
      <c r="M1746" s="4">
        <v>3</v>
      </c>
      <c r="N1746" s="5">
        <v>25.5</v>
      </c>
      <c r="O1746" s="7">
        <f t="shared" si="216"/>
        <v>3</v>
      </c>
      <c r="P1746" s="7">
        <f t="shared" si="217"/>
        <v>1</v>
      </c>
      <c r="Q1746" s="7">
        <f t="shared" si="218"/>
        <v>5</v>
      </c>
      <c r="R1746" s="7">
        <f t="shared" si="219"/>
        <v>9</v>
      </c>
      <c r="S1746" s="8">
        <f t="shared" si="220"/>
        <v>101.3</v>
      </c>
      <c r="T1746" s="7" t="str">
        <f t="shared" si="221"/>
        <v>C - Entwicklungspotenzial</v>
      </c>
      <c r="U1746" s="4">
        <f>ROUND(((E1746-Hilfswerte!$B$20)/Hilfswerte!$B$21)+((F1746-Hilfswerte!$B$22)/Hilfswerte!$B$23)+((G1746-Hilfswerte!$B$24)/Hilfswerte!$B$25)+0.1*INDEX(Hilfswerte!$B$4:$B$15,MATCH(C1746,Hilfswerte!$A$4:$A$15,0)),2)</f>
        <v>5.84</v>
      </c>
      <c r="V1746" s="4">
        <f>ROUND(SQRT((((E1746-Hilfswerte!$B$20)/Hilfswerte!$B$21)-Hilfswerte!$B$28)^2+(((F1746-Hilfswerte!$B$22)/Hilfswerte!$B$23)-Hilfswerte!$B$29)^2+(((G1746-Hilfswerte!$B$24)/Hilfswerte!$B$25)-Hilfswerte!$B$30)^2),3)</f>
        <v>3.093</v>
      </c>
      <c r="W1746" s="4">
        <f>ROUND(E1746*Hilfswerte!$B$31,0)</f>
        <v>139155</v>
      </c>
      <c r="X1746" s="4">
        <f t="shared" si="222"/>
        <v>125055</v>
      </c>
      <c r="Y1746" s="4" t="str">
        <f>IF(T1746="A - Top-Kunde","bereits Top-Kunde",IF(AND(V1746&lt;=Hilfswerte!$B$34,H1746&lt;0.5*W1746),"Hoch",IF(AND(V1746&lt;=Hilfswerte!$B$35,H1746&lt;0.7*W1746),"Mittel","Niedrig")))</f>
        <v>Niedrig</v>
      </c>
      <c r="Z1746" s="4">
        <f t="shared" si="223"/>
        <v>6.3</v>
      </c>
      <c r="AA1746" s="4" t="str">
        <f>IF(J1746&gt;365,"Bereits abgewandert (Segment D)",IF(Z1746&gt;=Hilfswerte!$B$38,"Rot - akut gefaehrdet",IF(Z1746&gt;=Hilfswerte!$B$39,"Gelb - beobachten","Gruen - stabil")))</f>
        <v>Gruen - stabil</v>
      </c>
    </row>
    <row r="1747" spans="1:27" ht="15" customHeight="1" x14ac:dyDescent="0.25">
      <c r="A1747" s="4" t="s">
        <v>2094</v>
      </c>
      <c r="B1747" s="4" t="s">
        <v>169</v>
      </c>
      <c r="C1747" s="4" t="s">
        <v>55</v>
      </c>
      <c r="D1747" s="4" t="s">
        <v>30</v>
      </c>
      <c r="E1747" s="4">
        <v>58</v>
      </c>
      <c r="F1747" s="5">
        <v>11.8</v>
      </c>
      <c r="G1747" s="5">
        <v>20.399999999999999</v>
      </c>
      <c r="H1747" s="6">
        <v>0</v>
      </c>
      <c r="I1747" s="4">
        <v>0</v>
      </c>
      <c r="J1747" s="4">
        <v>419</v>
      </c>
      <c r="K1747" s="4">
        <v>0</v>
      </c>
      <c r="L1747" s="4">
        <v>2</v>
      </c>
      <c r="M1747" s="4">
        <v>0</v>
      </c>
      <c r="N1747" s="5">
        <v>-54.1</v>
      </c>
      <c r="O1747" s="7">
        <f t="shared" si="216"/>
        <v>1</v>
      </c>
      <c r="P1747" s="7">
        <f t="shared" si="217"/>
        <v>1</v>
      </c>
      <c r="Q1747" s="7">
        <f t="shared" si="218"/>
        <v>1</v>
      </c>
      <c r="R1747" s="7">
        <f t="shared" si="219"/>
        <v>3</v>
      </c>
      <c r="S1747" s="8">
        <f t="shared" si="220"/>
        <v>2.4</v>
      </c>
      <c r="T1747" s="7" t="str">
        <f t="shared" si="221"/>
        <v>D - Abwanderungsrisiko</v>
      </c>
      <c r="U1747" s="4">
        <f>ROUND(((E1747-Hilfswerte!$B$20)/Hilfswerte!$B$21)+((F1747-Hilfswerte!$B$22)/Hilfswerte!$B$23)+((G1747-Hilfswerte!$B$24)/Hilfswerte!$B$25)+0.1*INDEX(Hilfswerte!$B$4:$B$15,MATCH(C1747,Hilfswerte!$A$4:$A$15,0)),2)</f>
        <v>1.35</v>
      </c>
      <c r="V1747" s="4">
        <f>ROUND(SQRT((((E1747-Hilfswerte!$B$20)/Hilfswerte!$B$21)-Hilfswerte!$B$28)^2+(((F1747-Hilfswerte!$B$22)/Hilfswerte!$B$23)-Hilfswerte!$B$29)^2+(((G1747-Hilfswerte!$B$24)/Hilfswerte!$B$25)-Hilfswerte!$B$30)^2),3)</f>
        <v>1.6020000000000001</v>
      </c>
      <c r="W1747" s="4">
        <f>ROUND(E1747*Hilfswerte!$B$31,0)</f>
        <v>11922</v>
      </c>
      <c r="X1747" s="4">
        <f t="shared" si="222"/>
        <v>11922</v>
      </c>
      <c r="Y1747" s="4" t="str">
        <f>IF(T1747="A - Top-Kunde","bereits Top-Kunde",IF(AND(V1747&lt;=Hilfswerte!$B$34,H1747&lt;0.5*W1747),"Hoch",IF(AND(V1747&lt;=Hilfswerte!$B$35,H1747&lt;0.7*W1747),"Mittel","Niedrig")))</f>
        <v>Niedrig</v>
      </c>
      <c r="Z1747" s="4">
        <f t="shared" si="223"/>
        <v>43</v>
      </c>
      <c r="AA1747" s="4" t="str">
        <f>IF(J1747&gt;365,"Bereits abgewandert (Segment D)",IF(Z1747&gt;=Hilfswerte!$B$38,"Rot - akut gefaehrdet",IF(Z1747&gt;=Hilfswerte!$B$39,"Gelb - beobachten","Gruen - stabil")))</f>
        <v>Bereits abgewandert (Segment D)</v>
      </c>
    </row>
    <row r="1748" spans="1:27" ht="15" customHeight="1" x14ac:dyDescent="0.25">
      <c r="A1748" s="4" t="s">
        <v>2095</v>
      </c>
      <c r="B1748" s="4" t="s">
        <v>483</v>
      </c>
      <c r="C1748" s="4" t="s">
        <v>38</v>
      </c>
      <c r="D1748" s="4" t="s">
        <v>106</v>
      </c>
      <c r="E1748" s="4">
        <v>24</v>
      </c>
      <c r="F1748" s="5">
        <v>6.2</v>
      </c>
      <c r="G1748" s="5">
        <v>11.2</v>
      </c>
      <c r="H1748" s="6">
        <v>2000</v>
      </c>
      <c r="I1748" s="4">
        <v>2</v>
      </c>
      <c r="J1748" s="4">
        <v>333</v>
      </c>
      <c r="K1748" s="4">
        <v>1</v>
      </c>
      <c r="L1748" s="4">
        <v>33</v>
      </c>
      <c r="M1748" s="4">
        <v>1</v>
      </c>
      <c r="N1748" s="5">
        <v>1.3</v>
      </c>
      <c r="O1748" s="7">
        <f t="shared" si="216"/>
        <v>2</v>
      </c>
      <c r="P1748" s="7">
        <f t="shared" si="217"/>
        <v>2</v>
      </c>
      <c r="Q1748" s="7">
        <f t="shared" si="218"/>
        <v>3</v>
      </c>
      <c r="R1748" s="7">
        <f t="shared" si="219"/>
        <v>7</v>
      </c>
      <c r="S1748" s="8">
        <f t="shared" si="220"/>
        <v>54.8</v>
      </c>
      <c r="T1748" s="7" t="str">
        <f t="shared" si="221"/>
        <v>C - Entwicklungspotenzial</v>
      </c>
      <c r="U1748" s="4">
        <f>ROUND(((E1748-Hilfswerte!$B$20)/Hilfswerte!$B$21)+((F1748-Hilfswerte!$B$22)/Hilfswerte!$B$23)+((G1748-Hilfswerte!$B$24)/Hilfswerte!$B$25)+0.1*INDEX(Hilfswerte!$B$4:$B$15,MATCH(C1748,Hilfswerte!$A$4:$A$15,0)),2)</f>
        <v>-0.31</v>
      </c>
      <c r="V1748" s="4">
        <f>ROUND(SQRT((((E1748-Hilfswerte!$B$20)/Hilfswerte!$B$21)-Hilfswerte!$B$28)^2+(((F1748-Hilfswerte!$B$22)/Hilfswerte!$B$23)-Hilfswerte!$B$29)^2+(((G1748-Hilfswerte!$B$24)/Hilfswerte!$B$25)-Hilfswerte!$B$30)^2),3)</f>
        <v>0.83499999999999996</v>
      </c>
      <c r="W1748" s="4">
        <f>ROUND(E1748*Hilfswerte!$B$31,0)</f>
        <v>4933</v>
      </c>
      <c r="X1748" s="4">
        <f t="shared" si="222"/>
        <v>2933</v>
      </c>
      <c r="Y1748" s="4" t="str">
        <f>IF(T1748="A - Top-Kunde","bereits Top-Kunde",IF(AND(V1748&lt;=Hilfswerte!$B$34,H1748&lt;0.5*W1748),"Hoch",IF(AND(V1748&lt;=Hilfswerte!$B$35,H1748&lt;0.7*W1748),"Mittel","Niedrig")))</f>
        <v>Hoch</v>
      </c>
      <c r="Z1748" s="4">
        <f t="shared" si="223"/>
        <v>26.3</v>
      </c>
      <c r="AA1748" s="4" t="str">
        <f>IF(J1748&gt;365,"Bereits abgewandert (Segment D)",IF(Z1748&gt;=Hilfswerte!$B$38,"Rot - akut gefaehrdet",IF(Z1748&gt;=Hilfswerte!$B$39,"Gelb - beobachten","Gruen - stabil")))</f>
        <v>Rot - akut gefaehrdet</v>
      </c>
    </row>
    <row r="1749" spans="1:27" ht="15" customHeight="1" x14ac:dyDescent="0.25">
      <c r="A1749" s="4" t="s">
        <v>2096</v>
      </c>
      <c r="B1749" s="4" t="s">
        <v>110</v>
      </c>
      <c r="C1749" s="4" t="s">
        <v>59</v>
      </c>
      <c r="D1749" s="4" t="s">
        <v>106</v>
      </c>
      <c r="E1749" s="4">
        <v>251</v>
      </c>
      <c r="F1749" s="5">
        <v>52.2</v>
      </c>
      <c r="G1749" s="5">
        <v>18.899999999999999</v>
      </c>
      <c r="H1749" s="6">
        <v>44900</v>
      </c>
      <c r="I1749" s="4">
        <v>4</v>
      </c>
      <c r="J1749" s="4">
        <v>1</v>
      </c>
      <c r="K1749" s="4">
        <v>1</v>
      </c>
      <c r="L1749" s="4">
        <v>42</v>
      </c>
      <c r="M1749" s="4">
        <v>2</v>
      </c>
      <c r="N1749" s="5">
        <v>-10.6</v>
      </c>
      <c r="O1749" s="7">
        <f t="shared" si="216"/>
        <v>5</v>
      </c>
      <c r="P1749" s="7">
        <f t="shared" si="217"/>
        <v>4</v>
      </c>
      <c r="Q1749" s="7">
        <f t="shared" si="218"/>
        <v>5</v>
      </c>
      <c r="R1749" s="7">
        <f t="shared" si="219"/>
        <v>14</v>
      </c>
      <c r="S1749" s="8">
        <f t="shared" si="220"/>
        <v>116.1</v>
      </c>
      <c r="T1749" s="7" t="str">
        <f t="shared" si="221"/>
        <v>B - Kernkunde</v>
      </c>
      <c r="U1749" s="4">
        <f>ROUND(((E1749-Hilfswerte!$B$20)/Hilfswerte!$B$21)+((F1749-Hilfswerte!$B$22)/Hilfswerte!$B$23)+((G1749-Hilfswerte!$B$24)/Hilfswerte!$B$25)+0.1*INDEX(Hilfswerte!$B$4:$B$15,MATCH(C1749,Hilfswerte!$A$4:$A$15,0)),2)</f>
        <v>2.2999999999999998</v>
      </c>
      <c r="V1749" s="4">
        <f>ROUND(SQRT((((E1749-Hilfswerte!$B$20)/Hilfswerte!$B$21)-Hilfswerte!$B$28)^2+(((F1749-Hilfswerte!$B$22)/Hilfswerte!$B$23)-Hilfswerte!$B$29)^2+(((G1749-Hilfswerte!$B$24)/Hilfswerte!$B$25)-Hilfswerte!$B$30)^2),3)</f>
        <v>1.2989999999999999</v>
      </c>
      <c r="W1749" s="4">
        <f>ROUND(E1749*Hilfswerte!$B$31,0)</f>
        <v>51592</v>
      </c>
      <c r="X1749" s="4">
        <f t="shared" si="222"/>
        <v>6692</v>
      </c>
      <c r="Y1749" s="4" t="str">
        <f>IF(T1749="A - Top-Kunde","bereits Top-Kunde",IF(AND(V1749&lt;=Hilfswerte!$B$34,H1749&lt;0.5*W1749),"Hoch",IF(AND(V1749&lt;=Hilfswerte!$B$35,H1749&lt;0.7*W1749),"Mittel","Niedrig")))</f>
        <v>Niedrig</v>
      </c>
      <c r="Z1749" s="4">
        <f t="shared" si="223"/>
        <v>15.7</v>
      </c>
      <c r="AA1749" s="4" t="str">
        <f>IF(J1749&gt;365,"Bereits abgewandert (Segment D)",IF(Z1749&gt;=Hilfswerte!$B$38,"Rot - akut gefaehrdet",IF(Z1749&gt;=Hilfswerte!$B$39,"Gelb - beobachten","Gruen - stabil")))</f>
        <v>Gelb - beobachten</v>
      </c>
    </row>
    <row r="1750" spans="1:27" ht="15" customHeight="1" x14ac:dyDescent="0.25">
      <c r="A1750" s="4" t="s">
        <v>2097</v>
      </c>
      <c r="B1750" s="4" t="s">
        <v>1442</v>
      </c>
      <c r="C1750" s="4" t="s">
        <v>55</v>
      </c>
      <c r="D1750" s="4" t="s">
        <v>52</v>
      </c>
      <c r="E1750" s="4">
        <v>290</v>
      </c>
      <c r="F1750" s="5">
        <v>39.1</v>
      </c>
      <c r="G1750" s="5">
        <v>16.2</v>
      </c>
      <c r="H1750" s="6">
        <v>3790</v>
      </c>
      <c r="I1750" s="4">
        <v>2</v>
      </c>
      <c r="J1750" s="4">
        <v>106</v>
      </c>
      <c r="K1750" s="4">
        <v>0</v>
      </c>
      <c r="L1750" s="4">
        <v>1</v>
      </c>
      <c r="M1750" s="4">
        <v>6</v>
      </c>
      <c r="N1750" s="5">
        <v>-2.9</v>
      </c>
      <c r="O1750" s="7">
        <f t="shared" si="216"/>
        <v>3</v>
      </c>
      <c r="P1750" s="7">
        <f t="shared" si="217"/>
        <v>2</v>
      </c>
      <c r="Q1750" s="7">
        <f t="shared" si="218"/>
        <v>4</v>
      </c>
      <c r="R1750" s="7">
        <f t="shared" si="219"/>
        <v>9</v>
      </c>
      <c r="S1750" s="8">
        <f t="shared" si="220"/>
        <v>88.3</v>
      </c>
      <c r="T1750" s="7" t="str">
        <f t="shared" si="221"/>
        <v>C - Entwicklungspotenzial</v>
      </c>
      <c r="U1750" s="4">
        <f>ROUND(((E1750-Hilfswerte!$B$20)/Hilfswerte!$B$21)+((F1750-Hilfswerte!$B$22)/Hilfswerte!$B$23)+((G1750-Hilfswerte!$B$24)/Hilfswerte!$B$25)+0.1*INDEX(Hilfswerte!$B$4:$B$15,MATCH(C1750,Hilfswerte!$A$4:$A$15,0)),2)</f>
        <v>2.17</v>
      </c>
      <c r="V1750" s="4">
        <f>ROUND(SQRT((((E1750-Hilfswerte!$B$20)/Hilfswerte!$B$21)-Hilfswerte!$B$28)^2+(((F1750-Hilfswerte!$B$22)/Hilfswerte!$B$23)-Hilfswerte!$B$29)^2+(((G1750-Hilfswerte!$B$24)/Hilfswerte!$B$25)-Hilfswerte!$B$30)^2),3)</f>
        <v>0.95099999999999996</v>
      </c>
      <c r="W1750" s="4">
        <f>ROUND(E1750*Hilfswerte!$B$31,0)</f>
        <v>59608</v>
      </c>
      <c r="X1750" s="4">
        <f t="shared" si="222"/>
        <v>55818</v>
      </c>
      <c r="Y1750" s="4" t="str">
        <f>IF(T1750="A - Top-Kunde","bereits Top-Kunde",IF(AND(V1750&lt;=Hilfswerte!$B$34,H1750&lt;0.5*W1750),"Hoch",IF(AND(V1750&lt;=Hilfswerte!$B$35,H1750&lt;0.7*W1750),"Mittel","Niedrig")))</f>
        <v>Mittel</v>
      </c>
      <c r="Z1750" s="4">
        <f t="shared" si="223"/>
        <v>6.7</v>
      </c>
      <c r="AA1750" s="4" t="str">
        <f>IF(J1750&gt;365,"Bereits abgewandert (Segment D)",IF(Z1750&gt;=Hilfswerte!$B$38,"Rot - akut gefaehrdet",IF(Z1750&gt;=Hilfswerte!$B$39,"Gelb - beobachten","Gruen - stabil")))</f>
        <v>Gruen - stabil</v>
      </c>
    </row>
    <row r="1751" spans="1:27" ht="15" customHeight="1" x14ac:dyDescent="0.25">
      <c r="A1751" s="4" t="s">
        <v>2098</v>
      </c>
      <c r="B1751" s="4" t="s">
        <v>912</v>
      </c>
      <c r="C1751" s="4" t="s">
        <v>74</v>
      </c>
      <c r="D1751" s="4" t="s">
        <v>30</v>
      </c>
      <c r="E1751" s="4">
        <v>330</v>
      </c>
      <c r="F1751" s="5">
        <v>72.3</v>
      </c>
      <c r="G1751" s="5">
        <v>18.3</v>
      </c>
      <c r="H1751" s="6">
        <v>4290</v>
      </c>
      <c r="I1751" s="4">
        <v>1</v>
      </c>
      <c r="J1751" s="4">
        <v>256</v>
      </c>
      <c r="K1751" s="4">
        <v>0</v>
      </c>
      <c r="L1751" s="4">
        <v>0</v>
      </c>
      <c r="M1751" s="4">
        <v>1</v>
      </c>
      <c r="N1751" s="5">
        <v>13.3</v>
      </c>
      <c r="O1751" s="7">
        <f t="shared" si="216"/>
        <v>2</v>
      </c>
      <c r="P1751" s="7">
        <f t="shared" si="217"/>
        <v>1</v>
      </c>
      <c r="Q1751" s="7">
        <f t="shared" si="218"/>
        <v>4</v>
      </c>
      <c r="R1751" s="7">
        <f t="shared" si="219"/>
        <v>7</v>
      </c>
      <c r="S1751" s="8">
        <f t="shared" si="220"/>
        <v>76.7</v>
      </c>
      <c r="T1751" s="7" t="str">
        <f t="shared" si="221"/>
        <v>C - Entwicklungspotenzial</v>
      </c>
      <c r="U1751" s="4">
        <f>ROUND(((E1751-Hilfswerte!$B$20)/Hilfswerte!$B$21)+((F1751-Hilfswerte!$B$22)/Hilfswerte!$B$23)+((G1751-Hilfswerte!$B$24)/Hilfswerte!$B$25)+0.1*INDEX(Hilfswerte!$B$4:$B$15,MATCH(C1751,Hilfswerte!$A$4:$A$15,0)),2)</f>
        <v>2.96</v>
      </c>
      <c r="V1751" s="4">
        <f>ROUND(SQRT((((E1751-Hilfswerte!$B$20)/Hilfswerte!$B$21)-Hilfswerte!$B$28)^2+(((F1751-Hilfswerte!$B$22)/Hilfswerte!$B$23)-Hilfswerte!$B$29)^2+(((G1751-Hilfswerte!$B$24)/Hilfswerte!$B$25)-Hilfswerte!$B$30)^2),3)</f>
        <v>1.464</v>
      </c>
      <c r="W1751" s="4">
        <f>ROUND(E1751*Hilfswerte!$B$31,0)</f>
        <v>67830</v>
      </c>
      <c r="X1751" s="4">
        <f t="shared" si="222"/>
        <v>63540</v>
      </c>
      <c r="Y1751" s="4" t="str">
        <f>IF(T1751="A - Top-Kunde","bereits Top-Kunde",IF(AND(V1751&lt;=Hilfswerte!$B$34,H1751&lt;0.5*W1751),"Hoch",IF(AND(V1751&lt;=Hilfswerte!$B$35,H1751&lt;0.7*W1751),"Mittel","Niedrig")))</f>
        <v>Niedrig</v>
      </c>
      <c r="Z1751" s="4">
        <f t="shared" si="223"/>
        <v>12.8</v>
      </c>
      <c r="AA1751" s="4" t="str">
        <f>IF(J1751&gt;365,"Bereits abgewandert (Segment D)",IF(Z1751&gt;=Hilfswerte!$B$38,"Rot - akut gefaehrdet",IF(Z1751&gt;=Hilfswerte!$B$39,"Gelb - beobachten","Gruen - stabil")))</f>
        <v>Gruen - stabil</v>
      </c>
    </row>
    <row r="1752" spans="1:27" ht="15" customHeight="1" x14ac:dyDescent="0.25">
      <c r="A1752" s="4" t="s">
        <v>2099</v>
      </c>
      <c r="B1752" s="4" t="s">
        <v>269</v>
      </c>
      <c r="C1752" s="4" t="s">
        <v>55</v>
      </c>
      <c r="D1752" s="4" t="s">
        <v>52</v>
      </c>
      <c r="E1752" s="4">
        <v>107</v>
      </c>
      <c r="F1752" s="5">
        <v>20.100000000000001</v>
      </c>
      <c r="G1752" s="5">
        <v>9.1</v>
      </c>
      <c r="H1752" s="6">
        <v>6760</v>
      </c>
      <c r="I1752" s="4">
        <v>4</v>
      </c>
      <c r="J1752" s="4">
        <v>53</v>
      </c>
      <c r="K1752" s="4">
        <v>1</v>
      </c>
      <c r="L1752" s="4">
        <v>7</v>
      </c>
      <c r="M1752" s="4">
        <v>3</v>
      </c>
      <c r="N1752" s="5">
        <v>16.8</v>
      </c>
      <c r="O1752" s="7">
        <f t="shared" si="216"/>
        <v>4</v>
      </c>
      <c r="P1752" s="7">
        <f t="shared" si="217"/>
        <v>4</v>
      </c>
      <c r="Q1752" s="7">
        <f t="shared" si="218"/>
        <v>4</v>
      </c>
      <c r="R1752" s="7">
        <f t="shared" si="219"/>
        <v>12</v>
      </c>
      <c r="S1752" s="8">
        <f t="shared" si="220"/>
        <v>120.3</v>
      </c>
      <c r="T1752" s="7" t="str">
        <f t="shared" si="221"/>
        <v>B - Kernkunde</v>
      </c>
      <c r="U1752" s="4">
        <f>ROUND(((E1752-Hilfswerte!$B$20)/Hilfswerte!$B$21)+((F1752-Hilfswerte!$B$22)/Hilfswerte!$B$23)+((G1752-Hilfswerte!$B$24)/Hilfswerte!$B$25)+0.1*INDEX(Hilfswerte!$B$4:$B$15,MATCH(C1752,Hilfswerte!$A$4:$A$15,0)),2)</f>
        <v>-0.08</v>
      </c>
      <c r="V1752" s="4">
        <f>ROUND(SQRT((((E1752-Hilfswerte!$B$20)/Hilfswerte!$B$21)-Hilfswerte!$B$28)^2+(((F1752-Hilfswerte!$B$22)/Hilfswerte!$B$23)-Hilfswerte!$B$29)^2+(((G1752-Hilfswerte!$B$24)/Hilfswerte!$B$25)-Hilfswerte!$B$30)^2),3)</f>
        <v>0.52800000000000002</v>
      </c>
      <c r="W1752" s="4">
        <f>ROUND(E1752*Hilfswerte!$B$31,0)</f>
        <v>21993</v>
      </c>
      <c r="X1752" s="4">
        <f t="shared" si="222"/>
        <v>15233</v>
      </c>
      <c r="Y1752" s="4" t="str">
        <f>IF(T1752="A - Top-Kunde","bereits Top-Kunde",IF(AND(V1752&lt;=Hilfswerte!$B$34,H1752&lt;0.5*W1752),"Hoch",IF(AND(V1752&lt;=Hilfswerte!$B$35,H1752&lt;0.7*W1752),"Mittel","Niedrig")))</f>
        <v>Hoch</v>
      </c>
      <c r="Z1752" s="4">
        <f t="shared" si="223"/>
        <v>7.1</v>
      </c>
      <c r="AA1752" s="4" t="str">
        <f>IF(J1752&gt;365,"Bereits abgewandert (Segment D)",IF(Z1752&gt;=Hilfswerte!$B$38,"Rot - akut gefaehrdet",IF(Z1752&gt;=Hilfswerte!$B$39,"Gelb - beobachten","Gruen - stabil")))</f>
        <v>Gruen - stabil</v>
      </c>
    </row>
    <row r="1753" spans="1:27" ht="15" customHeight="1" x14ac:dyDescent="0.25">
      <c r="A1753" s="4" t="s">
        <v>2100</v>
      </c>
      <c r="B1753" s="4" t="s">
        <v>261</v>
      </c>
      <c r="C1753" s="4" t="s">
        <v>84</v>
      </c>
      <c r="D1753" s="4" t="s">
        <v>30</v>
      </c>
      <c r="E1753" s="4">
        <v>394</v>
      </c>
      <c r="F1753" s="5">
        <v>49.6</v>
      </c>
      <c r="G1753" s="5">
        <v>0.8</v>
      </c>
      <c r="H1753" s="6">
        <v>183800</v>
      </c>
      <c r="I1753" s="4">
        <v>4</v>
      </c>
      <c r="J1753" s="4">
        <v>104</v>
      </c>
      <c r="K1753" s="4">
        <v>0</v>
      </c>
      <c r="L1753" s="4">
        <v>-2</v>
      </c>
      <c r="M1753" s="4">
        <v>6</v>
      </c>
      <c r="N1753" s="5">
        <v>16</v>
      </c>
      <c r="O1753" s="7">
        <f t="shared" si="216"/>
        <v>3</v>
      </c>
      <c r="P1753" s="7">
        <f t="shared" si="217"/>
        <v>4</v>
      </c>
      <c r="Q1753" s="7">
        <f t="shared" si="218"/>
        <v>5</v>
      </c>
      <c r="R1753" s="7">
        <f t="shared" si="219"/>
        <v>12</v>
      </c>
      <c r="S1753" s="8">
        <f t="shared" si="220"/>
        <v>128</v>
      </c>
      <c r="T1753" s="7" t="str">
        <f t="shared" si="221"/>
        <v>A - Top-Kunde</v>
      </c>
      <c r="U1753" s="4">
        <f>ROUND(((E1753-Hilfswerte!$B$20)/Hilfswerte!$B$21)+((F1753-Hilfswerte!$B$22)/Hilfswerte!$B$23)+((G1753-Hilfswerte!$B$24)/Hilfswerte!$B$25)+0.1*INDEX(Hilfswerte!$B$4:$B$15,MATCH(C1753,Hilfswerte!$A$4:$A$15,0)),2)</f>
        <v>7.0000000000000007E-2</v>
      </c>
      <c r="V1753" s="4">
        <f>ROUND(SQRT((((E1753-Hilfswerte!$B$20)/Hilfswerte!$B$21)-Hilfswerte!$B$28)^2+(((F1753-Hilfswerte!$B$22)/Hilfswerte!$B$23)-Hilfswerte!$B$29)^2+(((G1753-Hilfswerte!$B$24)/Hilfswerte!$B$25)-Hilfswerte!$B$30)^2),3)</f>
        <v>1.9279999999999999</v>
      </c>
      <c r="W1753" s="4">
        <f>ROUND(E1753*Hilfswerte!$B$31,0)</f>
        <v>80985</v>
      </c>
      <c r="X1753" s="4">
        <f t="shared" si="222"/>
        <v>0</v>
      </c>
      <c r="Y1753" s="4" t="str">
        <f>IF(T1753="A - Top-Kunde","bereits Top-Kunde",IF(AND(V1753&lt;=Hilfswerte!$B$34,H1753&lt;0.5*W1753),"Hoch",IF(AND(V1753&lt;=Hilfswerte!$B$35,H1753&lt;0.7*W1753),"Mittel","Niedrig")))</f>
        <v>bereits Top-Kunde</v>
      </c>
      <c r="Z1753" s="4">
        <f t="shared" si="223"/>
        <v>5.2</v>
      </c>
      <c r="AA1753" s="4" t="str">
        <f>IF(J1753&gt;365,"Bereits abgewandert (Segment D)",IF(Z1753&gt;=Hilfswerte!$B$38,"Rot - akut gefaehrdet",IF(Z1753&gt;=Hilfswerte!$B$39,"Gelb - beobachten","Gruen - stabil")))</f>
        <v>Gruen - stabil</v>
      </c>
    </row>
    <row r="1754" spans="1:27" ht="15" customHeight="1" x14ac:dyDescent="0.25">
      <c r="A1754" s="4" t="s">
        <v>2101</v>
      </c>
      <c r="B1754" s="4" t="s">
        <v>441</v>
      </c>
      <c r="C1754" s="4" t="s">
        <v>33</v>
      </c>
      <c r="D1754" s="4" t="s">
        <v>178</v>
      </c>
      <c r="E1754" s="4">
        <v>256</v>
      </c>
      <c r="F1754" s="5">
        <v>38.4</v>
      </c>
      <c r="G1754" s="5">
        <v>20.9</v>
      </c>
      <c r="H1754" s="6">
        <v>29870</v>
      </c>
      <c r="I1754" s="4">
        <v>4</v>
      </c>
      <c r="J1754" s="4">
        <v>49</v>
      </c>
      <c r="K1754" s="4">
        <v>0</v>
      </c>
      <c r="L1754" s="4">
        <v>-5</v>
      </c>
      <c r="M1754" s="4">
        <v>3</v>
      </c>
      <c r="N1754" s="5">
        <v>15.5</v>
      </c>
      <c r="O1754" s="7">
        <f t="shared" si="216"/>
        <v>4</v>
      </c>
      <c r="P1754" s="7">
        <f t="shared" si="217"/>
        <v>4</v>
      </c>
      <c r="Q1754" s="7">
        <f t="shared" si="218"/>
        <v>5</v>
      </c>
      <c r="R1754" s="7">
        <f t="shared" si="219"/>
        <v>13</v>
      </c>
      <c r="S1754" s="8">
        <f t="shared" si="220"/>
        <v>137.80000000000001</v>
      </c>
      <c r="T1754" s="7" t="str">
        <f t="shared" si="221"/>
        <v>A - Top-Kunde</v>
      </c>
      <c r="U1754" s="4">
        <f>ROUND(((E1754-Hilfswerte!$B$20)/Hilfswerte!$B$21)+((F1754-Hilfswerte!$B$22)/Hilfswerte!$B$23)+((G1754-Hilfswerte!$B$24)/Hilfswerte!$B$25)+0.1*INDEX(Hilfswerte!$B$4:$B$15,MATCH(C1754,Hilfswerte!$A$4:$A$15,0)),2)</f>
        <v>2.5</v>
      </c>
      <c r="V1754" s="4">
        <f>ROUND(SQRT((((E1754-Hilfswerte!$B$20)/Hilfswerte!$B$21)-Hilfswerte!$B$28)^2+(((F1754-Hilfswerte!$B$22)/Hilfswerte!$B$23)-Hilfswerte!$B$29)^2+(((G1754-Hilfswerte!$B$24)/Hilfswerte!$B$25)-Hilfswerte!$B$30)^2),3)</f>
        <v>1.585</v>
      </c>
      <c r="W1754" s="4">
        <f>ROUND(E1754*Hilfswerte!$B$31,0)</f>
        <v>52620</v>
      </c>
      <c r="X1754" s="4">
        <f t="shared" si="222"/>
        <v>22750</v>
      </c>
      <c r="Y1754" s="4" t="str">
        <f>IF(T1754="A - Top-Kunde","bereits Top-Kunde",IF(AND(V1754&lt;=Hilfswerte!$B$34,H1754&lt;0.5*W1754),"Hoch",IF(AND(V1754&lt;=Hilfswerte!$B$35,H1754&lt;0.7*W1754),"Mittel","Niedrig")))</f>
        <v>bereits Top-Kunde</v>
      </c>
      <c r="Z1754" s="4">
        <f t="shared" si="223"/>
        <v>2.5</v>
      </c>
      <c r="AA1754" s="4" t="str">
        <f>IF(J1754&gt;365,"Bereits abgewandert (Segment D)",IF(Z1754&gt;=Hilfswerte!$B$38,"Rot - akut gefaehrdet",IF(Z1754&gt;=Hilfswerte!$B$39,"Gelb - beobachten","Gruen - stabil")))</f>
        <v>Gruen - stabil</v>
      </c>
    </row>
    <row r="1755" spans="1:27" ht="15" customHeight="1" x14ac:dyDescent="0.25">
      <c r="A1755" s="4" t="s">
        <v>2102</v>
      </c>
      <c r="B1755" s="4" t="s">
        <v>314</v>
      </c>
      <c r="C1755" s="4" t="s">
        <v>84</v>
      </c>
      <c r="D1755" s="4" t="s">
        <v>117</v>
      </c>
      <c r="E1755" s="4">
        <v>664</v>
      </c>
      <c r="F1755" s="5">
        <v>205.8</v>
      </c>
      <c r="G1755" s="5">
        <v>17.600000000000001</v>
      </c>
      <c r="H1755" s="6">
        <v>27870</v>
      </c>
      <c r="I1755" s="4">
        <v>3</v>
      </c>
      <c r="J1755" s="4">
        <v>175</v>
      </c>
      <c r="K1755" s="4">
        <v>0</v>
      </c>
      <c r="L1755" s="4">
        <v>10</v>
      </c>
      <c r="M1755" s="4">
        <v>1</v>
      </c>
      <c r="N1755" s="5">
        <v>26.2</v>
      </c>
      <c r="O1755" s="7">
        <f t="shared" si="216"/>
        <v>3</v>
      </c>
      <c r="P1755" s="7">
        <f t="shared" si="217"/>
        <v>3</v>
      </c>
      <c r="Q1755" s="7">
        <f t="shared" si="218"/>
        <v>5</v>
      </c>
      <c r="R1755" s="7">
        <f t="shared" si="219"/>
        <v>11</v>
      </c>
      <c r="S1755" s="8">
        <f t="shared" si="220"/>
        <v>120.1</v>
      </c>
      <c r="T1755" s="7" t="str">
        <f t="shared" si="221"/>
        <v>B - Kernkunde</v>
      </c>
      <c r="U1755" s="4">
        <f>ROUND(((E1755-Hilfswerte!$B$20)/Hilfswerte!$B$21)+((F1755-Hilfswerte!$B$22)/Hilfswerte!$B$23)+((G1755-Hilfswerte!$B$24)/Hilfswerte!$B$25)+0.1*INDEX(Hilfswerte!$B$4:$B$15,MATCH(C1755,Hilfswerte!$A$4:$A$15,0)),2)</f>
        <v>6.71</v>
      </c>
      <c r="V1755" s="4">
        <f>ROUND(SQRT((((E1755-Hilfswerte!$B$20)/Hilfswerte!$B$21)-Hilfswerte!$B$28)^2+(((F1755-Hilfswerte!$B$22)/Hilfswerte!$B$23)-Hilfswerte!$B$29)^2+(((G1755-Hilfswerte!$B$24)/Hilfswerte!$B$25)-Hilfswerte!$B$30)^2),3)</f>
        <v>3.84</v>
      </c>
      <c r="W1755" s="4">
        <f>ROUND(E1755*Hilfswerte!$B$31,0)</f>
        <v>136483</v>
      </c>
      <c r="X1755" s="4">
        <f t="shared" si="222"/>
        <v>108613</v>
      </c>
      <c r="Y1755" s="4" t="str">
        <f>IF(T1755="A - Top-Kunde","bereits Top-Kunde",IF(AND(V1755&lt;=Hilfswerte!$B$34,H1755&lt;0.5*W1755),"Hoch",IF(AND(V1755&lt;=Hilfswerte!$B$35,H1755&lt;0.7*W1755),"Mittel","Niedrig")))</f>
        <v>Niedrig</v>
      </c>
      <c r="Z1755" s="4">
        <f t="shared" si="223"/>
        <v>10.8</v>
      </c>
      <c r="AA1755" s="4" t="str">
        <f>IF(J1755&gt;365,"Bereits abgewandert (Segment D)",IF(Z1755&gt;=Hilfswerte!$B$38,"Rot - akut gefaehrdet",IF(Z1755&gt;=Hilfswerte!$B$39,"Gelb - beobachten","Gruen - stabil")))</f>
        <v>Gruen - stabil</v>
      </c>
    </row>
    <row r="1756" spans="1:27" ht="15" customHeight="1" x14ac:dyDescent="0.25">
      <c r="A1756" s="4" t="s">
        <v>2103</v>
      </c>
      <c r="B1756" s="4" t="s">
        <v>323</v>
      </c>
      <c r="C1756" s="4" t="s">
        <v>29</v>
      </c>
      <c r="D1756" s="4" t="s">
        <v>77</v>
      </c>
      <c r="E1756" s="4">
        <v>35</v>
      </c>
      <c r="F1756" s="5">
        <v>8.4</v>
      </c>
      <c r="G1756" s="5">
        <v>14</v>
      </c>
      <c r="H1756" s="6">
        <v>0</v>
      </c>
      <c r="I1756" s="4">
        <v>0</v>
      </c>
      <c r="J1756" s="4">
        <v>586</v>
      </c>
      <c r="K1756" s="4">
        <v>0</v>
      </c>
      <c r="L1756" s="4">
        <v>1</v>
      </c>
      <c r="M1756" s="4">
        <v>0</v>
      </c>
      <c r="N1756" s="5">
        <v>-33.5</v>
      </c>
      <c r="O1756" s="7">
        <f t="shared" si="216"/>
        <v>1</v>
      </c>
      <c r="P1756" s="7">
        <f t="shared" si="217"/>
        <v>1</v>
      </c>
      <c r="Q1756" s="7">
        <f t="shared" si="218"/>
        <v>1</v>
      </c>
      <c r="R1756" s="7">
        <f t="shared" si="219"/>
        <v>3</v>
      </c>
      <c r="S1756" s="8">
        <f t="shared" si="220"/>
        <v>13</v>
      </c>
      <c r="T1756" s="7" t="str">
        <f t="shared" si="221"/>
        <v>D - Abwanderungsrisiko</v>
      </c>
      <c r="U1756" s="4">
        <f>ROUND(((E1756-Hilfswerte!$B$20)/Hilfswerte!$B$21)+((F1756-Hilfswerte!$B$22)/Hilfswerte!$B$23)+((G1756-Hilfswerte!$B$24)/Hilfswerte!$B$25)+0.1*INDEX(Hilfswerte!$B$4:$B$15,MATCH(C1756,Hilfswerte!$A$4:$A$15,0)),2)</f>
        <v>0.15</v>
      </c>
      <c r="V1756" s="4">
        <f>ROUND(SQRT((((E1756-Hilfswerte!$B$20)/Hilfswerte!$B$21)-Hilfswerte!$B$28)^2+(((F1756-Hilfswerte!$B$22)/Hilfswerte!$B$23)-Hilfswerte!$B$29)^2+(((G1756-Hilfswerte!$B$24)/Hilfswerte!$B$25)-Hilfswerte!$B$30)^2),3)</f>
        <v>0.89100000000000001</v>
      </c>
      <c r="W1756" s="4">
        <f>ROUND(E1756*Hilfswerte!$B$31,0)</f>
        <v>7194</v>
      </c>
      <c r="X1756" s="4">
        <f t="shared" si="222"/>
        <v>7194</v>
      </c>
      <c r="Y1756" s="4" t="str">
        <f>IF(T1756="A - Top-Kunde","bereits Top-Kunde",IF(AND(V1756&lt;=Hilfswerte!$B$34,H1756&lt;0.5*W1756),"Hoch",IF(AND(V1756&lt;=Hilfswerte!$B$35,H1756&lt;0.7*W1756),"Mittel","Niedrig")))</f>
        <v>Mittel</v>
      </c>
      <c r="Z1756" s="4">
        <f t="shared" si="223"/>
        <v>42.9</v>
      </c>
      <c r="AA1756" s="4" t="str">
        <f>IF(J1756&gt;365,"Bereits abgewandert (Segment D)",IF(Z1756&gt;=Hilfswerte!$B$38,"Rot - akut gefaehrdet",IF(Z1756&gt;=Hilfswerte!$B$39,"Gelb - beobachten","Gruen - stabil")))</f>
        <v>Bereits abgewandert (Segment D)</v>
      </c>
    </row>
    <row r="1757" spans="1:27" ht="15" customHeight="1" x14ac:dyDescent="0.25">
      <c r="A1757" s="4" t="s">
        <v>2104</v>
      </c>
      <c r="B1757" s="4" t="s">
        <v>408</v>
      </c>
      <c r="C1757" s="4" t="s">
        <v>38</v>
      </c>
      <c r="D1757" s="4" t="s">
        <v>48</v>
      </c>
      <c r="E1757" s="4">
        <v>19</v>
      </c>
      <c r="F1757" s="5">
        <v>3.6</v>
      </c>
      <c r="G1757" s="5">
        <v>20.5</v>
      </c>
      <c r="H1757" s="6">
        <v>0</v>
      </c>
      <c r="I1757" s="4">
        <v>0</v>
      </c>
      <c r="J1757" s="4">
        <v>602</v>
      </c>
      <c r="K1757" s="4">
        <v>0</v>
      </c>
      <c r="L1757" s="4">
        <v>2</v>
      </c>
      <c r="M1757" s="4">
        <v>0</v>
      </c>
      <c r="N1757" s="5">
        <v>-42.7</v>
      </c>
      <c r="O1757" s="7">
        <f t="shared" si="216"/>
        <v>1</v>
      </c>
      <c r="P1757" s="7">
        <f t="shared" si="217"/>
        <v>1</v>
      </c>
      <c r="Q1757" s="7">
        <f t="shared" si="218"/>
        <v>1</v>
      </c>
      <c r="R1757" s="7">
        <f t="shared" si="219"/>
        <v>3</v>
      </c>
      <c r="S1757" s="8">
        <f t="shared" si="220"/>
        <v>8.1</v>
      </c>
      <c r="T1757" s="7" t="str">
        <f t="shared" si="221"/>
        <v>D - Abwanderungsrisiko</v>
      </c>
      <c r="U1757" s="4">
        <f>ROUND(((E1757-Hilfswerte!$B$20)/Hilfswerte!$B$21)+((F1757-Hilfswerte!$B$22)/Hilfswerte!$B$23)+((G1757-Hilfswerte!$B$24)/Hilfswerte!$B$25)+0.1*INDEX(Hilfswerte!$B$4:$B$15,MATCH(C1757,Hilfswerte!$A$4:$A$15,0)),2)</f>
        <v>1.1000000000000001</v>
      </c>
      <c r="V1757" s="4">
        <f>ROUND(SQRT((((E1757-Hilfswerte!$B$20)/Hilfswerte!$B$21)-Hilfswerte!$B$28)^2+(((F1757-Hilfswerte!$B$22)/Hilfswerte!$B$23)-Hilfswerte!$B$29)^2+(((G1757-Hilfswerte!$B$24)/Hilfswerte!$B$25)-Hilfswerte!$B$30)^2),3)</f>
        <v>1.7190000000000001</v>
      </c>
      <c r="W1757" s="4">
        <f>ROUND(E1757*Hilfswerte!$B$31,0)</f>
        <v>3905</v>
      </c>
      <c r="X1757" s="4">
        <f t="shared" si="222"/>
        <v>3905</v>
      </c>
      <c r="Y1757" s="4" t="str">
        <f>IF(T1757="A - Top-Kunde","bereits Top-Kunde",IF(AND(V1757&lt;=Hilfswerte!$B$34,H1757&lt;0.5*W1757),"Hoch",IF(AND(V1757&lt;=Hilfswerte!$B$35,H1757&lt;0.7*W1757),"Mittel","Niedrig")))</f>
        <v>Niedrig</v>
      </c>
      <c r="Z1757" s="4">
        <f t="shared" si="223"/>
        <v>47.6</v>
      </c>
      <c r="AA1757" s="4" t="str">
        <f>IF(J1757&gt;365,"Bereits abgewandert (Segment D)",IF(Z1757&gt;=Hilfswerte!$B$38,"Rot - akut gefaehrdet",IF(Z1757&gt;=Hilfswerte!$B$39,"Gelb - beobachten","Gruen - stabil")))</f>
        <v>Bereits abgewandert (Segment D)</v>
      </c>
    </row>
    <row r="1758" spans="1:27" ht="15" customHeight="1" x14ac:dyDescent="0.25">
      <c r="A1758" s="4" t="s">
        <v>2105</v>
      </c>
      <c r="B1758" s="4" t="s">
        <v>245</v>
      </c>
      <c r="C1758" s="4" t="s">
        <v>38</v>
      </c>
      <c r="D1758" s="4" t="s">
        <v>30</v>
      </c>
      <c r="E1758" s="4">
        <v>13</v>
      </c>
      <c r="F1758" s="5">
        <v>2.6</v>
      </c>
      <c r="G1758" s="5">
        <v>12.3</v>
      </c>
      <c r="H1758" s="6">
        <v>590</v>
      </c>
      <c r="I1758" s="4">
        <v>2</v>
      </c>
      <c r="J1758" s="4">
        <v>141</v>
      </c>
      <c r="K1758" s="4">
        <v>0</v>
      </c>
      <c r="L1758" s="4">
        <v>3</v>
      </c>
      <c r="M1758" s="4">
        <v>4</v>
      </c>
      <c r="N1758" s="5">
        <v>-24.6</v>
      </c>
      <c r="O1758" s="7">
        <f t="shared" si="216"/>
        <v>3</v>
      </c>
      <c r="P1758" s="7">
        <f t="shared" si="217"/>
        <v>2</v>
      </c>
      <c r="Q1758" s="7">
        <f t="shared" si="218"/>
        <v>2</v>
      </c>
      <c r="R1758" s="7">
        <f t="shared" si="219"/>
        <v>7</v>
      </c>
      <c r="S1758" s="8">
        <f t="shared" si="220"/>
        <v>56.8</v>
      </c>
      <c r="T1758" s="7" t="str">
        <f t="shared" si="221"/>
        <v>C - Entwicklungspotenzial</v>
      </c>
      <c r="U1758" s="4">
        <f>ROUND(((E1758-Hilfswerte!$B$20)/Hilfswerte!$B$21)+((F1758-Hilfswerte!$B$22)/Hilfswerte!$B$23)+((G1758-Hilfswerte!$B$24)/Hilfswerte!$B$25)+0.1*INDEX(Hilfswerte!$B$4:$B$15,MATCH(C1758,Hilfswerte!$A$4:$A$15,0)),2)</f>
        <v>-0.24</v>
      </c>
      <c r="V1758" s="4">
        <f>ROUND(SQRT((((E1758-Hilfswerte!$B$20)/Hilfswerte!$B$21)-Hilfswerte!$B$28)^2+(((F1758-Hilfswerte!$B$22)/Hilfswerte!$B$23)-Hilfswerte!$B$29)^2+(((G1758-Hilfswerte!$B$24)/Hilfswerte!$B$25)-Hilfswerte!$B$30)^2),3)</f>
        <v>0.93</v>
      </c>
      <c r="W1758" s="4">
        <f>ROUND(E1758*Hilfswerte!$B$31,0)</f>
        <v>2672</v>
      </c>
      <c r="X1758" s="4">
        <f t="shared" si="222"/>
        <v>2082</v>
      </c>
      <c r="Y1758" s="4" t="str">
        <f>IF(T1758="A - Top-Kunde","bereits Top-Kunde",IF(AND(V1758&lt;=Hilfswerte!$B$34,H1758&lt;0.5*W1758),"Hoch",IF(AND(V1758&lt;=Hilfswerte!$B$35,H1758&lt;0.7*W1758),"Mittel","Niedrig")))</f>
        <v>Mittel</v>
      </c>
      <c r="Z1758" s="4">
        <f t="shared" si="223"/>
        <v>17.5</v>
      </c>
      <c r="AA1758" s="4" t="str">
        <f>IF(J1758&gt;365,"Bereits abgewandert (Segment D)",IF(Z1758&gt;=Hilfswerte!$B$38,"Rot - akut gefaehrdet",IF(Z1758&gt;=Hilfswerte!$B$39,"Gelb - beobachten","Gruen - stabil")))</f>
        <v>Gelb - beobachten</v>
      </c>
    </row>
    <row r="1759" spans="1:27" ht="15" customHeight="1" x14ac:dyDescent="0.25">
      <c r="A1759" s="4" t="s">
        <v>2106</v>
      </c>
      <c r="B1759" s="4" t="s">
        <v>743</v>
      </c>
      <c r="C1759" s="4" t="s">
        <v>38</v>
      </c>
      <c r="D1759" s="4" t="s">
        <v>30</v>
      </c>
      <c r="E1759" s="4">
        <v>29</v>
      </c>
      <c r="F1759" s="5">
        <v>11.8</v>
      </c>
      <c r="G1759" s="5">
        <v>6</v>
      </c>
      <c r="H1759" s="6">
        <v>2050</v>
      </c>
      <c r="I1759" s="4">
        <v>1</v>
      </c>
      <c r="J1759" s="4">
        <v>254</v>
      </c>
      <c r="K1759" s="4">
        <v>0</v>
      </c>
      <c r="L1759" s="4">
        <v>6</v>
      </c>
      <c r="M1759" s="4">
        <v>4</v>
      </c>
      <c r="N1759" s="5">
        <v>19.600000000000001</v>
      </c>
      <c r="O1759" s="7">
        <f t="shared" si="216"/>
        <v>2</v>
      </c>
      <c r="P1759" s="7">
        <f t="shared" si="217"/>
        <v>1</v>
      </c>
      <c r="Q1759" s="7">
        <f t="shared" si="218"/>
        <v>3</v>
      </c>
      <c r="R1759" s="7">
        <f t="shared" si="219"/>
        <v>6</v>
      </c>
      <c r="S1759" s="8">
        <f t="shared" si="220"/>
        <v>68</v>
      </c>
      <c r="T1759" s="7" t="str">
        <f t="shared" si="221"/>
        <v>C - Entwicklungspotenzial</v>
      </c>
      <c r="U1759" s="4">
        <f>ROUND(((E1759-Hilfswerte!$B$20)/Hilfswerte!$B$21)+((F1759-Hilfswerte!$B$22)/Hilfswerte!$B$23)+((G1759-Hilfswerte!$B$24)/Hilfswerte!$B$25)+0.1*INDEX(Hilfswerte!$B$4:$B$15,MATCH(C1759,Hilfswerte!$A$4:$A$15,0)),2)</f>
        <v>-1.01</v>
      </c>
      <c r="V1759" s="4">
        <f>ROUND(SQRT((((E1759-Hilfswerte!$B$20)/Hilfswerte!$B$21)-Hilfswerte!$B$28)^2+(((F1759-Hilfswerte!$B$22)/Hilfswerte!$B$23)-Hilfswerte!$B$29)^2+(((G1759-Hilfswerte!$B$24)/Hilfswerte!$B$25)-Hilfswerte!$B$30)^2),3)</f>
        <v>1.119</v>
      </c>
      <c r="W1759" s="4">
        <f>ROUND(E1759*Hilfswerte!$B$31,0)</f>
        <v>5961</v>
      </c>
      <c r="X1759" s="4">
        <f t="shared" si="222"/>
        <v>3911</v>
      </c>
      <c r="Y1759" s="4" t="str">
        <f>IF(T1759="A - Top-Kunde","bereits Top-Kunde",IF(AND(V1759&lt;=Hilfswerte!$B$34,H1759&lt;0.5*W1759),"Hoch",IF(AND(V1759&lt;=Hilfswerte!$B$35,H1759&lt;0.7*W1759),"Mittel","Niedrig")))</f>
        <v>Mittel</v>
      </c>
      <c r="Z1759" s="4">
        <f t="shared" si="223"/>
        <v>13.9</v>
      </c>
      <c r="AA1759" s="4" t="str">
        <f>IF(J1759&gt;365,"Bereits abgewandert (Segment D)",IF(Z1759&gt;=Hilfswerte!$B$38,"Rot - akut gefaehrdet",IF(Z1759&gt;=Hilfswerte!$B$39,"Gelb - beobachten","Gruen - stabil")))</f>
        <v>Gelb - beobachten</v>
      </c>
    </row>
    <row r="1760" spans="1:27" ht="15" customHeight="1" x14ac:dyDescent="0.25">
      <c r="A1760" s="4" t="s">
        <v>2107</v>
      </c>
      <c r="B1760" s="4" t="s">
        <v>955</v>
      </c>
      <c r="C1760" s="4" t="s">
        <v>65</v>
      </c>
      <c r="D1760" s="4" t="s">
        <v>52</v>
      </c>
      <c r="E1760" s="4">
        <v>6</v>
      </c>
      <c r="F1760" s="5">
        <v>1</v>
      </c>
      <c r="G1760" s="5">
        <v>21.1</v>
      </c>
      <c r="H1760" s="6">
        <v>730</v>
      </c>
      <c r="I1760" s="4">
        <v>2</v>
      </c>
      <c r="J1760" s="4">
        <v>13</v>
      </c>
      <c r="K1760" s="4">
        <v>0</v>
      </c>
      <c r="L1760" s="4">
        <v>31</v>
      </c>
      <c r="M1760" s="4">
        <v>4</v>
      </c>
      <c r="N1760" s="5">
        <v>13.2</v>
      </c>
      <c r="O1760" s="7">
        <f t="shared" si="216"/>
        <v>5</v>
      </c>
      <c r="P1760" s="7">
        <f t="shared" si="217"/>
        <v>2</v>
      </c>
      <c r="Q1760" s="7">
        <f t="shared" si="218"/>
        <v>2</v>
      </c>
      <c r="R1760" s="7">
        <f t="shared" si="219"/>
        <v>9</v>
      </c>
      <c r="S1760" s="8">
        <f t="shared" si="220"/>
        <v>87.3</v>
      </c>
      <c r="T1760" s="7" t="str">
        <f t="shared" si="221"/>
        <v>C - Entwicklungspotenzial</v>
      </c>
      <c r="U1760" s="4">
        <f>ROUND(((E1760-Hilfswerte!$B$20)/Hilfswerte!$B$21)+((F1760-Hilfswerte!$B$22)/Hilfswerte!$B$23)+((G1760-Hilfswerte!$B$24)/Hilfswerte!$B$25)+0.1*INDEX(Hilfswerte!$B$4:$B$15,MATCH(C1760,Hilfswerte!$A$4:$A$15,0)),2)</f>
        <v>0.7</v>
      </c>
      <c r="V1760" s="4">
        <f>ROUND(SQRT((((E1760-Hilfswerte!$B$20)/Hilfswerte!$B$21)-Hilfswerte!$B$28)^2+(((F1760-Hilfswerte!$B$22)/Hilfswerte!$B$23)-Hilfswerte!$B$29)^2+(((G1760-Hilfswerte!$B$24)/Hilfswerte!$B$25)-Hilfswerte!$B$30)^2),3)</f>
        <v>1.8380000000000001</v>
      </c>
      <c r="W1760" s="4">
        <f>ROUND(E1760*Hilfswerte!$B$31,0)</f>
        <v>1233</v>
      </c>
      <c r="X1760" s="4">
        <f t="shared" si="222"/>
        <v>503</v>
      </c>
      <c r="Y1760" s="4" t="str">
        <f>IF(T1760="A - Top-Kunde","bereits Top-Kunde",IF(AND(V1760&lt;=Hilfswerte!$B$34,H1760&lt;0.5*W1760),"Hoch",IF(AND(V1760&lt;=Hilfswerte!$B$35,H1760&lt;0.7*W1760),"Mittel","Niedrig")))</f>
        <v>Niedrig</v>
      </c>
      <c r="Z1760" s="4">
        <f t="shared" si="223"/>
        <v>6.9</v>
      </c>
      <c r="AA1760" s="4" t="str">
        <f>IF(J1760&gt;365,"Bereits abgewandert (Segment D)",IF(Z1760&gt;=Hilfswerte!$B$38,"Rot - akut gefaehrdet",IF(Z1760&gt;=Hilfswerte!$B$39,"Gelb - beobachten","Gruen - stabil")))</f>
        <v>Gruen - stabil</v>
      </c>
    </row>
    <row r="1761" spans="1:27" ht="15" customHeight="1" x14ac:dyDescent="0.25">
      <c r="A1761" s="4" t="s">
        <v>2108</v>
      </c>
      <c r="B1761" s="4" t="s">
        <v>236</v>
      </c>
      <c r="C1761" s="4" t="s">
        <v>51</v>
      </c>
      <c r="D1761" s="4" t="s">
        <v>52</v>
      </c>
      <c r="E1761" s="4">
        <v>51</v>
      </c>
      <c r="F1761" s="5">
        <v>12.3</v>
      </c>
      <c r="G1761" s="5">
        <v>18.100000000000001</v>
      </c>
      <c r="H1761" s="6">
        <v>17880</v>
      </c>
      <c r="I1761" s="4">
        <v>5</v>
      </c>
      <c r="J1761" s="4">
        <v>9</v>
      </c>
      <c r="K1761" s="4">
        <v>1</v>
      </c>
      <c r="L1761" s="4">
        <v>11</v>
      </c>
      <c r="M1761" s="4">
        <v>4</v>
      </c>
      <c r="N1761" s="5">
        <v>8.5</v>
      </c>
      <c r="O1761" s="7">
        <f t="shared" si="216"/>
        <v>5</v>
      </c>
      <c r="P1761" s="7">
        <f t="shared" si="217"/>
        <v>5</v>
      </c>
      <c r="Q1761" s="7">
        <f t="shared" si="218"/>
        <v>5</v>
      </c>
      <c r="R1761" s="7">
        <f t="shared" si="219"/>
        <v>15</v>
      </c>
      <c r="S1761" s="8">
        <f t="shared" si="220"/>
        <v>145</v>
      </c>
      <c r="T1761" s="7" t="str">
        <f t="shared" si="221"/>
        <v>A - Top-Kunde</v>
      </c>
      <c r="U1761" s="4">
        <f>ROUND(((E1761-Hilfswerte!$B$20)/Hilfswerte!$B$21)+((F1761-Hilfswerte!$B$22)/Hilfswerte!$B$23)+((G1761-Hilfswerte!$B$24)/Hilfswerte!$B$25)+0.1*INDEX(Hilfswerte!$B$4:$B$15,MATCH(C1761,Hilfswerte!$A$4:$A$15,0)),2)</f>
        <v>1.02</v>
      </c>
      <c r="V1761" s="4">
        <f>ROUND(SQRT((((E1761-Hilfswerte!$B$20)/Hilfswerte!$B$21)-Hilfswerte!$B$28)^2+(((F1761-Hilfswerte!$B$22)/Hilfswerte!$B$23)-Hilfswerte!$B$29)^2+(((G1761-Hilfswerte!$B$24)/Hilfswerte!$B$25)-Hilfswerte!$B$30)^2),3)</f>
        <v>1.286</v>
      </c>
      <c r="W1761" s="4">
        <f>ROUND(E1761*Hilfswerte!$B$31,0)</f>
        <v>10483</v>
      </c>
      <c r="X1761" s="4">
        <f t="shared" si="222"/>
        <v>0</v>
      </c>
      <c r="Y1761" s="4" t="str">
        <f>IF(T1761="A - Top-Kunde","bereits Top-Kunde",IF(AND(V1761&lt;=Hilfswerte!$B$34,H1761&lt;0.5*W1761),"Hoch",IF(AND(V1761&lt;=Hilfswerte!$B$35,H1761&lt;0.7*W1761),"Mittel","Niedrig")))</f>
        <v>bereits Top-Kunde</v>
      </c>
      <c r="Z1761" s="4">
        <f t="shared" si="223"/>
        <v>5.7</v>
      </c>
      <c r="AA1761" s="4" t="str">
        <f>IF(J1761&gt;365,"Bereits abgewandert (Segment D)",IF(Z1761&gt;=Hilfswerte!$B$38,"Rot - akut gefaehrdet",IF(Z1761&gt;=Hilfswerte!$B$39,"Gelb - beobachten","Gruen - stabil")))</f>
        <v>Gruen - stabil</v>
      </c>
    </row>
    <row r="1762" spans="1:27" ht="15" customHeight="1" x14ac:dyDescent="0.25">
      <c r="A1762" s="4" t="s">
        <v>2109</v>
      </c>
      <c r="B1762" s="4" t="s">
        <v>698</v>
      </c>
      <c r="C1762" s="4" t="s">
        <v>29</v>
      </c>
      <c r="D1762" s="4" t="s">
        <v>52</v>
      </c>
      <c r="E1762" s="4">
        <v>25</v>
      </c>
      <c r="F1762" s="5">
        <v>6.9</v>
      </c>
      <c r="G1762" s="5">
        <v>3.1</v>
      </c>
      <c r="H1762" s="6">
        <v>3540</v>
      </c>
      <c r="I1762" s="4">
        <v>4</v>
      </c>
      <c r="J1762" s="4">
        <v>47</v>
      </c>
      <c r="K1762" s="4">
        <v>0</v>
      </c>
      <c r="L1762" s="4">
        <v>-5</v>
      </c>
      <c r="M1762" s="4">
        <v>5</v>
      </c>
      <c r="N1762" s="5">
        <v>11.2</v>
      </c>
      <c r="O1762" s="7">
        <f t="shared" si="216"/>
        <v>4</v>
      </c>
      <c r="P1762" s="7">
        <f t="shared" si="217"/>
        <v>4</v>
      </c>
      <c r="Q1762" s="7">
        <f t="shared" si="218"/>
        <v>4</v>
      </c>
      <c r="R1762" s="7">
        <f t="shared" si="219"/>
        <v>12</v>
      </c>
      <c r="S1762" s="8">
        <f t="shared" si="220"/>
        <v>125.6</v>
      </c>
      <c r="T1762" s="7" t="str">
        <f t="shared" si="221"/>
        <v>A - Top-Kunde</v>
      </c>
      <c r="U1762" s="4">
        <f>ROUND(((E1762-Hilfswerte!$B$20)/Hilfswerte!$B$21)+((F1762-Hilfswerte!$B$22)/Hilfswerte!$B$23)+((G1762-Hilfswerte!$B$24)/Hilfswerte!$B$25)+0.1*INDEX(Hilfswerte!$B$4:$B$15,MATCH(C1762,Hilfswerte!$A$4:$A$15,0)),2)</f>
        <v>-1.65</v>
      </c>
      <c r="V1762" s="4">
        <f>ROUND(SQRT((((E1762-Hilfswerte!$B$20)/Hilfswerte!$B$21)-Hilfswerte!$B$28)^2+(((F1762-Hilfswerte!$B$22)/Hilfswerte!$B$23)-Hilfswerte!$B$29)^2+(((G1762-Hilfswerte!$B$24)/Hilfswerte!$B$25)-Hilfswerte!$B$30)^2),3)</f>
        <v>1.5289999999999999</v>
      </c>
      <c r="W1762" s="4">
        <f>ROUND(E1762*Hilfswerte!$B$31,0)</f>
        <v>5139</v>
      </c>
      <c r="X1762" s="4">
        <f t="shared" si="222"/>
        <v>1599</v>
      </c>
      <c r="Y1762" s="4" t="str">
        <f>IF(T1762="A - Top-Kunde","bereits Top-Kunde",IF(AND(V1762&lt;=Hilfswerte!$B$34,H1762&lt;0.5*W1762),"Hoch",IF(AND(V1762&lt;=Hilfswerte!$B$35,H1762&lt;0.7*W1762),"Mittel","Niedrig")))</f>
        <v>bereits Top-Kunde</v>
      </c>
      <c r="Z1762" s="4">
        <f t="shared" si="223"/>
        <v>2.4</v>
      </c>
      <c r="AA1762" s="4" t="str">
        <f>IF(J1762&gt;365,"Bereits abgewandert (Segment D)",IF(Z1762&gt;=Hilfswerte!$B$38,"Rot - akut gefaehrdet",IF(Z1762&gt;=Hilfswerte!$B$39,"Gelb - beobachten","Gruen - stabil")))</f>
        <v>Gruen - stabil</v>
      </c>
    </row>
    <row r="1763" spans="1:27" ht="15" customHeight="1" x14ac:dyDescent="0.25">
      <c r="A1763" s="4" t="s">
        <v>2110</v>
      </c>
      <c r="B1763" s="4" t="s">
        <v>150</v>
      </c>
      <c r="C1763" s="4" t="s">
        <v>38</v>
      </c>
      <c r="D1763" s="4" t="s">
        <v>48</v>
      </c>
      <c r="E1763" s="4">
        <v>121</v>
      </c>
      <c r="F1763" s="5">
        <v>20.5</v>
      </c>
      <c r="G1763" s="5">
        <v>5.2</v>
      </c>
      <c r="H1763" s="6">
        <v>8590</v>
      </c>
      <c r="I1763" s="4">
        <v>4</v>
      </c>
      <c r="J1763" s="4">
        <v>65</v>
      </c>
      <c r="K1763" s="4">
        <v>1</v>
      </c>
      <c r="L1763" s="4">
        <v>3</v>
      </c>
      <c r="M1763" s="4">
        <v>1</v>
      </c>
      <c r="N1763" s="5">
        <v>19.5</v>
      </c>
      <c r="O1763" s="7">
        <f t="shared" si="216"/>
        <v>4</v>
      </c>
      <c r="P1763" s="7">
        <f t="shared" si="217"/>
        <v>4</v>
      </c>
      <c r="Q1763" s="7">
        <f t="shared" si="218"/>
        <v>5</v>
      </c>
      <c r="R1763" s="7">
        <f t="shared" si="219"/>
        <v>13</v>
      </c>
      <c r="S1763" s="8">
        <f t="shared" si="220"/>
        <v>132.9</v>
      </c>
      <c r="T1763" s="7" t="str">
        <f t="shared" si="221"/>
        <v>A - Top-Kunde</v>
      </c>
      <c r="U1763" s="4">
        <f>ROUND(((E1763-Hilfswerte!$B$20)/Hilfswerte!$B$21)+((F1763-Hilfswerte!$B$22)/Hilfswerte!$B$23)+((G1763-Hilfswerte!$B$24)/Hilfswerte!$B$25)+0.1*INDEX(Hilfswerte!$B$4:$B$15,MATCH(C1763,Hilfswerte!$A$4:$A$15,0)),2)</f>
        <v>-0.59</v>
      </c>
      <c r="V1763" s="4">
        <f>ROUND(SQRT((((E1763-Hilfswerte!$B$20)/Hilfswerte!$B$21)-Hilfswerte!$B$28)^2+(((F1763-Hilfswerte!$B$22)/Hilfswerte!$B$23)-Hilfswerte!$B$29)^2+(((G1763-Hilfswerte!$B$24)/Hilfswerte!$B$25)-Hilfswerte!$B$30)^2),3)</f>
        <v>1.0229999999999999</v>
      </c>
      <c r="W1763" s="4">
        <f>ROUND(E1763*Hilfswerte!$B$31,0)</f>
        <v>24871</v>
      </c>
      <c r="X1763" s="4">
        <f t="shared" si="222"/>
        <v>16281</v>
      </c>
      <c r="Y1763" s="4" t="str">
        <f>IF(T1763="A - Top-Kunde","bereits Top-Kunde",IF(AND(V1763&lt;=Hilfswerte!$B$34,H1763&lt;0.5*W1763),"Hoch",IF(AND(V1763&lt;=Hilfswerte!$B$35,H1763&lt;0.7*W1763),"Mittel","Niedrig")))</f>
        <v>bereits Top-Kunde</v>
      </c>
      <c r="Z1763" s="4">
        <f t="shared" si="223"/>
        <v>6.9</v>
      </c>
      <c r="AA1763" s="4" t="str">
        <f>IF(J1763&gt;365,"Bereits abgewandert (Segment D)",IF(Z1763&gt;=Hilfswerte!$B$38,"Rot - akut gefaehrdet",IF(Z1763&gt;=Hilfswerte!$B$39,"Gelb - beobachten","Gruen - stabil")))</f>
        <v>Gruen - stabil</v>
      </c>
    </row>
    <row r="1764" spans="1:27" ht="15" customHeight="1" x14ac:dyDescent="0.25">
      <c r="A1764" s="4" t="s">
        <v>2111</v>
      </c>
      <c r="B1764" s="4" t="s">
        <v>1323</v>
      </c>
      <c r="C1764" s="4" t="s">
        <v>33</v>
      </c>
      <c r="D1764" s="4" t="s">
        <v>30</v>
      </c>
      <c r="E1764" s="4">
        <v>238</v>
      </c>
      <c r="F1764" s="5">
        <v>43.1</v>
      </c>
      <c r="G1764" s="5">
        <v>21.2</v>
      </c>
      <c r="H1764" s="6">
        <v>26870</v>
      </c>
      <c r="I1764" s="4">
        <v>2</v>
      </c>
      <c r="J1764" s="4">
        <v>15</v>
      </c>
      <c r="K1764" s="4">
        <v>0</v>
      </c>
      <c r="L1764" s="4">
        <v>0</v>
      </c>
      <c r="M1764" s="4">
        <v>4</v>
      </c>
      <c r="N1764" s="5">
        <v>1.9</v>
      </c>
      <c r="O1764" s="7">
        <f t="shared" si="216"/>
        <v>5</v>
      </c>
      <c r="P1764" s="7">
        <f t="shared" si="217"/>
        <v>2</v>
      </c>
      <c r="Q1764" s="7">
        <f t="shared" si="218"/>
        <v>5</v>
      </c>
      <c r="R1764" s="7">
        <f t="shared" si="219"/>
        <v>12</v>
      </c>
      <c r="S1764" s="8">
        <f t="shared" si="220"/>
        <v>121</v>
      </c>
      <c r="T1764" s="7" t="str">
        <f t="shared" si="221"/>
        <v>B - Kernkunde</v>
      </c>
      <c r="U1764" s="4">
        <f>ROUND(((E1764-Hilfswerte!$B$20)/Hilfswerte!$B$21)+((F1764-Hilfswerte!$B$22)/Hilfswerte!$B$23)+((G1764-Hilfswerte!$B$24)/Hilfswerte!$B$25)+0.1*INDEX(Hilfswerte!$B$4:$B$15,MATCH(C1764,Hilfswerte!$A$4:$A$15,0)),2)</f>
        <v>2.5499999999999998</v>
      </c>
      <c r="V1764" s="4">
        <f>ROUND(SQRT((((E1764-Hilfswerte!$B$20)/Hilfswerte!$B$21)-Hilfswerte!$B$28)^2+(((F1764-Hilfswerte!$B$22)/Hilfswerte!$B$23)-Hilfswerte!$B$29)^2+(((G1764-Hilfswerte!$B$24)/Hilfswerte!$B$25)-Hilfswerte!$B$30)^2),3)</f>
        <v>1.6180000000000001</v>
      </c>
      <c r="W1764" s="4">
        <f>ROUND(E1764*Hilfswerte!$B$31,0)</f>
        <v>48920</v>
      </c>
      <c r="X1764" s="4">
        <f t="shared" si="222"/>
        <v>22050</v>
      </c>
      <c r="Y1764" s="4" t="str">
        <f>IF(T1764="A - Top-Kunde","bereits Top-Kunde",IF(AND(V1764&lt;=Hilfswerte!$B$34,H1764&lt;0.5*W1764),"Hoch",IF(AND(V1764&lt;=Hilfswerte!$B$35,H1764&lt;0.7*W1764),"Mittel","Niedrig")))</f>
        <v>Niedrig</v>
      </c>
      <c r="Z1764" s="4">
        <f t="shared" si="223"/>
        <v>0.8</v>
      </c>
      <c r="AA1764" s="4" t="str">
        <f>IF(J1764&gt;365,"Bereits abgewandert (Segment D)",IF(Z1764&gt;=Hilfswerte!$B$38,"Rot - akut gefaehrdet",IF(Z1764&gt;=Hilfswerte!$B$39,"Gelb - beobachten","Gruen - stabil")))</f>
        <v>Gruen - stabil</v>
      </c>
    </row>
    <row r="1765" spans="1:27" ht="15" customHeight="1" x14ac:dyDescent="0.25">
      <c r="A1765" s="4" t="s">
        <v>2112</v>
      </c>
      <c r="B1765" s="4" t="s">
        <v>701</v>
      </c>
      <c r="C1765" s="4" t="s">
        <v>47</v>
      </c>
      <c r="D1765" s="4" t="s">
        <v>122</v>
      </c>
      <c r="E1765" s="4">
        <v>94</v>
      </c>
      <c r="F1765" s="5">
        <v>27.8</v>
      </c>
      <c r="G1765" s="5">
        <v>4.4000000000000004</v>
      </c>
      <c r="H1765" s="6">
        <v>5240</v>
      </c>
      <c r="I1765" s="4">
        <v>1</v>
      </c>
      <c r="J1765" s="4">
        <v>244</v>
      </c>
      <c r="K1765" s="4">
        <v>0</v>
      </c>
      <c r="L1765" s="4">
        <v>18</v>
      </c>
      <c r="M1765" s="4">
        <v>2</v>
      </c>
      <c r="N1765" s="5">
        <v>-10.4</v>
      </c>
      <c r="O1765" s="7">
        <f t="shared" si="216"/>
        <v>2</v>
      </c>
      <c r="P1765" s="7">
        <f t="shared" si="217"/>
        <v>1</v>
      </c>
      <c r="Q1765" s="7">
        <f t="shared" si="218"/>
        <v>4</v>
      </c>
      <c r="R1765" s="7">
        <f t="shared" si="219"/>
        <v>7</v>
      </c>
      <c r="S1765" s="8">
        <f t="shared" si="220"/>
        <v>59.4</v>
      </c>
      <c r="T1765" s="7" t="str">
        <f t="shared" si="221"/>
        <v>C - Entwicklungspotenzial</v>
      </c>
      <c r="U1765" s="4">
        <f>ROUND(((E1765-Hilfswerte!$B$20)/Hilfswerte!$B$21)+((F1765-Hilfswerte!$B$22)/Hilfswerte!$B$23)+((G1765-Hilfswerte!$B$24)/Hilfswerte!$B$25)+0.1*INDEX(Hilfswerte!$B$4:$B$15,MATCH(C1765,Hilfswerte!$A$4:$A$15,0)),2)</f>
        <v>-0.95</v>
      </c>
      <c r="V1765" s="4">
        <f>ROUND(SQRT((((E1765-Hilfswerte!$B$20)/Hilfswerte!$B$21)-Hilfswerte!$B$28)^2+(((F1765-Hilfswerte!$B$22)/Hilfswerte!$B$23)-Hilfswerte!$B$29)^2+(((G1765-Hilfswerte!$B$24)/Hilfswerte!$B$25)-Hilfswerte!$B$30)^2),3)</f>
        <v>1.1399999999999999</v>
      </c>
      <c r="W1765" s="4">
        <f>ROUND(E1765*Hilfswerte!$B$31,0)</f>
        <v>19321</v>
      </c>
      <c r="X1765" s="4">
        <f t="shared" si="222"/>
        <v>14081</v>
      </c>
      <c r="Y1765" s="4" t="str">
        <f>IF(T1765="A - Top-Kunde","bereits Top-Kunde",IF(AND(V1765&lt;=Hilfswerte!$B$34,H1765&lt;0.5*W1765),"Hoch",IF(AND(V1765&lt;=Hilfswerte!$B$35,H1765&lt;0.7*W1765),"Mittel","Niedrig")))</f>
        <v>Mittel</v>
      </c>
      <c r="Z1765" s="4">
        <f t="shared" si="223"/>
        <v>20</v>
      </c>
      <c r="AA1765" s="4" t="str">
        <f>IF(J1765&gt;365,"Bereits abgewandert (Segment D)",IF(Z1765&gt;=Hilfswerte!$B$38,"Rot - akut gefaehrdet",IF(Z1765&gt;=Hilfswerte!$B$39,"Gelb - beobachten","Gruen - stabil")))</f>
        <v>Rot - akut gefaehrdet</v>
      </c>
    </row>
    <row r="1766" spans="1:27" ht="15" customHeight="1" x14ac:dyDescent="0.25">
      <c r="A1766" s="4" t="s">
        <v>2113</v>
      </c>
      <c r="B1766" s="4" t="s">
        <v>32</v>
      </c>
      <c r="C1766" s="4" t="s">
        <v>33</v>
      </c>
      <c r="D1766" s="4" t="s">
        <v>30</v>
      </c>
      <c r="E1766" s="4">
        <v>27</v>
      </c>
      <c r="F1766" s="5">
        <v>6.2</v>
      </c>
      <c r="G1766" s="5">
        <v>10.199999999999999</v>
      </c>
      <c r="H1766" s="6">
        <v>0</v>
      </c>
      <c r="I1766" s="4">
        <v>0</v>
      </c>
      <c r="J1766" s="4">
        <v>570</v>
      </c>
      <c r="K1766" s="4">
        <v>0</v>
      </c>
      <c r="L1766" s="4">
        <v>2</v>
      </c>
      <c r="M1766" s="4">
        <v>0</v>
      </c>
      <c r="N1766" s="5">
        <v>-83.6</v>
      </c>
      <c r="O1766" s="7">
        <f t="shared" si="216"/>
        <v>1</v>
      </c>
      <c r="P1766" s="7">
        <f t="shared" si="217"/>
        <v>1</v>
      </c>
      <c r="Q1766" s="7">
        <f t="shared" si="218"/>
        <v>1</v>
      </c>
      <c r="R1766" s="7">
        <f t="shared" si="219"/>
        <v>3</v>
      </c>
      <c r="S1766" s="8">
        <f t="shared" si="220"/>
        <v>-12.4</v>
      </c>
      <c r="T1766" s="7" t="str">
        <f t="shared" si="221"/>
        <v>D - Abwanderungsrisiko</v>
      </c>
      <c r="U1766" s="4">
        <f>ROUND(((E1766-Hilfswerte!$B$20)/Hilfswerte!$B$21)+((F1766-Hilfswerte!$B$22)/Hilfswerte!$B$23)+((G1766-Hilfswerte!$B$24)/Hilfswerte!$B$25)+0.1*INDEX(Hilfswerte!$B$4:$B$15,MATCH(C1766,Hilfswerte!$A$4:$A$15,0)),2)</f>
        <v>-0.76</v>
      </c>
      <c r="V1766" s="4">
        <f>ROUND(SQRT((((E1766-Hilfswerte!$B$20)/Hilfswerte!$B$21)-Hilfswerte!$B$28)^2+(((F1766-Hilfswerte!$B$22)/Hilfswerte!$B$23)-Hilfswerte!$B$29)^2+(((G1766-Hilfswerte!$B$24)/Hilfswerte!$B$25)-Hilfswerte!$B$30)^2),3)</f>
        <v>0.84099999999999997</v>
      </c>
      <c r="W1766" s="4">
        <f>ROUND(E1766*Hilfswerte!$B$31,0)</f>
        <v>5550</v>
      </c>
      <c r="X1766" s="4">
        <f t="shared" si="222"/>
        <v>5550</v>
      </c>
      <c r="Y1766" s="4" t="str">
        <f>IF(T1766="A - Top-Kunde","bereits Top-Kunde",IF(AND(V1766&lt;=Hilfswerte!$B$34,H1766&lt;0.5*W1766),"Hoch",IF(AND(V1766&lt;=Hilfswerte!$B$35,H1766&lt;0.7*W1766),"Mittel","Niedrig")))</f>
        <v>Hoch</v>
      </c>
      <c r="Z1766" s="4">
        <f t="shared" si="223"/>
        <v>62.3</v>
      </c>
      <c r="AA1766" s="4" t="str">
        <f>IF(J1766&gt;365,"Bereits abgewandert (Segment D)",IF(Z1766&gt;=Hilfswerte!$B$38,"Rot - akut gefaehrdet",IF(Z1766&gt;=Hilfswerte!$B$39,"Gelb - beobachten","Gruen - stabil")))</f>
        <v>Bereits abgewandert (Segment D)</v>
      </c>
    </row>
    <row r="1767" spans="1:27" ht="15" customHeight="1" x14ac:dyDescent="0.25">
      <c r="A1767" s="4" t="s">
        <v>2114</v>
      </c>
      <c r="B1767" s="4" t="s">
        <v>402</v>
      </c>
      <c r="C1767" s="4" t="s">
        <v>47</v>
      </c>
      <c r="D1767" s="4" t="s">
        <v>77</v>
      </c>
      <c r="E1767" s="4">
        <v>75</v>
      </c>
      <c r="F1767" s="5">
        <v>13.8</v>
      </c>
      <c r="G1767" s="5">
        <v>17.3</v>
      </c>
      <c r="H1767" s="6">
        <v>630</v>
      </c>
      <c r="I1767" s="4">
        <v>1</v>
      </c>
      <c r="J1767" s="4">
        <v>336</v>
      </c>
      <c r="K1767" s="4">
        <v>0</v>
      </c>
      <c r="L1767" s="4">
        <v>12</v>
      </c>
      <c r="M1767" s="4">
        <v>6</v>
      </c>
      <c r="N1767" s="5">
        <v>14</v>
      </c>
      <c r="O1767" s="7">
        <f t="shared" si="216"/>
        <v>2</v>
      </c>
      <c r="P1767" s="7">
        <f t="shared" si="217"/>
        <v>1</v>
      </c>
      <c r="Q1767" s="7">
        <f t="shared" si="218"/>
        <v>2</v>
      </c>
      <c r="R1767" s="7">
        <f t="shared" si="219"/>
        <v>5</v>
      </c>
      <c r="S1767" s="8">
        <f t="shared" si="220"/>
        <v>53.4</v>
      </c>
      <c r="T1767" s="7" t="str">
        <f t="shared" si="221"/>
        <v>C - Entwicklungspotenzial</v>
      </c>
      <c r="U1767" s="4">
        <f>ROUND(((E1767-Hilfswerte!$B$20)/Hilfswerte!$B$21)+((F1767-Hilfswerte!$B$22)/Hilfswerte!$B$23)+((G1767-Hilfswerte!$B$24)/Hilfswerte!$B$25)+0.1*INDEX(Hilfswerte!$B$4:$B$15,MATCH(C1767,Hilfswerte!$A$4:$A$15,0)),2)</f>
        <v>0.76</v>
      </c>
      <c r="V1767" s="4">
        <f>ROUND(SQRT((((E1767-Hilfswerte!$B$20)/Hilfswerte!$B$21)-Hilfswerte!$B$28)^2+(((F1767-Hilfswerte!$B$22)/Hilfswerte!$B$23)-Hilfswerte!$B$29)^2+(((G1767-Hilfswerte!$B$24)/Hilfswerte!$B$25)-Hilfswerte!$B$30)^2),3)</f>
        <v>1.1299999999999999</v>
      </c>
      <c r="W1767" s="4">
        <f>ROUND(E1767*Hilfswerte!$B$31,0)</f>
        <v>15416</v>
      </c>
      <c r="X1767" s="4">
        <f t="shared" si="222"/>
        <v>14786</v>
      </c>
      <c r="Y1767" s="4" t="str">
        <f>IF(T1767="A - Top-Kunde","bereits Top-Kunde",IF(AND(V1767&lt;=Hilfswerte!$B$34,H1767&lt;0.5*W1767),"Hoch",IF(AND(V1767&lt;=Hilfswerte!$B$35,H1767&lt;0.7*W1767),"Mittel","Niedrig")))</f>
        <v>Mittel</v>
      </c>
      <c r="Z1767" s="4">
        <f t="shared" si="223"/>
        <v>19.2</v>
      </c>
      <c r="AA1767" s="4" t="str">
        <f>IF(J1767&gt;365,"Bereits abgewandert (Segment D)",IF(Z1767&gt;=Hilfswerte!$B$38,"Rot - akut gefaehrdet",IF(Z1767&gt;=Hilfswerte!$B$39,"Gelb - beobachten","Gruen - stabil")))</f>
        <v>Gelb - beobachten</v>
      </c>
    </row>
    <row r="1768" spans="1:27" ht="15" customHeight="1" x14ac:dyDescent="0.25">
      <c r="A1768" s="4" t="s">
        <v>2115</v>
      </c>
      <c r="B1768" s="4" t="s">
        <v>430</v>
      </c>
      <c r="C1768" s="4" t="s">
        <v>84</v>
      </c>
      <c r="D1768" s="4" t="s">
        <v>52</v>
      </c>
      <c r="E1768" s="4">
        <v>23</v>
      </c>
      <c r="F1768" s="5">
        <v>3.5</v>
      </c>
      <c r="G1768" s="5">
        <v>5.5</v>
      </c>
      <c r="H1768" s="6">
        <v>1600</v>
      </c>
      <c r="I1768" s="4">
        <v>1</v>
      </c>
      <c r="J1768" s="4">
        <v>151</v>
      </c>
      <c r="K1768" s="4">
        <v>0</v>
      </c>
      <c r="L1768" s="4">
        <v>18</v>
      </c>
      <c r="M1768" s="4">
        <v>3</v>
      </c>
      <c r="N1768" s="5">
        <v>1.7</v>
      </c>
      <c r="O1768" s="7">
        <f t="shared" si="216"/>
        <v>3</v>
      </c>
      <c r="P1768" s="7">
        <f t="shared" si="217"/>
        <v>1</v>
      </c>
      <c r="Q1768" s="7">
        <f t="shared" si="218"/>
        <v>3</v>
      </c>
      <c r="R1768" s="7">
        <f t="shared" si="219"/>
        <v>7</v>
      </c>
      <c r="S1768" s="8">
        <f t="shared" si="220"/>
        <v>65.5</v>
      </c>
      <c r="T1768" s="7" t="str">
        <f t="shared" si="221"/>
        <v>C - Entwicklungspotenzial</v>
      </c>
      <c r="U1768" s="4">
        <f>ROUND(((E1768-Hilfswerte!$B$20)/Hilfswerte!$B$21)+((F1768-Hilfswerte!$B$22)/Hilfswerte!$B$23)+((G1768-Hilfswerte!$B$24)/Hilfswerte!$B$25)+0.1*INDEX(Hilfswerte!$B$4:$B$15,MATCH(C1768,Hilfswerte!$A$4:$A$15,0)),2)</f>
        <v>-1.6</v>
      </c>
      <c r="V1768" s="4">
        <f>ROUND(SQRT((((E1768-Hilfswerte!$B$20)/Hilfswerte!$B$21)-Hilfswerte!$B$28)^2+(((F1768-Hilfswerte!$B$22)/Hilfswerte!$B$23)-Hilfswerte!$B$29)^2+(((G1768-Hilfswerte!$B$24)/Hilfswerte!$B$25)-Hilfswerte!$B$30)^2),3)</f>
        <v>1.258</v>
      </c>
      <c r="W1768" s="4">
        <f>ROUND(E1768*Hilfswerte!$B$31,0)</f>
        <v>4728</v>
      </c>
      <c r="X1768" s="4">
        <f t="shared" si="222"/>
        <v>3128</v>
      </c>
      <c r="Y1768" s="4" t="str">
        <f>IF(T1768="A - Top-Kunde","bereits Top-Kunde",IF(AND(V1768&lt;=Hilfswerte!$B$34,H1768&lt;0.5*W1768),"Hoch",IF(AND(V1768&lt;=Hilfswerte!$B$35,H1768&lt;0.7*W1768),"Mittel","Niedrig")))</f>
        <v>Niedrig</v>
      </c>
      <c r="Z1768" s="4">
        <f t="shared" si="223"/>
        <v>11.2</v>
      </c>
      <c r="AA1768" s="4" t="str">
        <f>IF(J1768&gt;365,"Bereits abgewandert (Segment D)",IF(Z1768&gt;=Hilfswerte!$B$38,"Rot - akut gefaehrdet",IF(Z1768&gt;=Hilfswerte!$B$39,"Gelb - beobachten","Gruen - stabil")))</f>
        <v>Gruen - stabil</v>
      </c>
    </row>
    <row r="1769" spans="1:27" ht="15" customHeight="1" x14ac:dyDescent="0.25">
      <c r="A1769" s="4" t="s">
        <v>2116</v>
      </c>
      <c r="B1769" s="4" t="s">
        <v>1315</v>
      </c>
      <c r="C1769" s="4" t="s">
        <v>51</v>
      </c>
      <c r="D1769" s="4" t="s">
        <v>106</v>
      </c>
      <c r="E1769" s="4">
        <v>10</v>
      </c>
      <c r="F1769" s="5">
        <v>2.1</v>
      </c>
      <c r="G1769" s="5">
        <v>3</v>
      </c>
      <c r="H1769" s="6">
        <v>510</v>
      </c>
      <c r="I1769" s="4">
        <v>5</v>
      </c>
      <c r="J1769" s="4">
        <v>71</v>
      </c>
      <c r="K1769" s="4">
        <v>0</v>
      </c>
      <c r="L1769" s="4">
        <v>10</v>
      </c>
      <c r="M1769" s="4">
        <v>4</v>
      </c>
      <c r="N1769" s="5">
        <v>23.6</v>
      </c>
      <c r="O1769" s="7">
        <f t="shared" si="216"/>
        <v>4</v>
      </c>
      <c r="P1769" s="7">
        <f t="shared" si="217"/>
        <v>5</v>
      </c>
      <c r="Q1769" s="7">
        <f t="shared" si="218"/>
        <v>2</v>
      </c>
      <c r="R1769" s="7">
        <f t="shared" si="219"/>
        <v>11</v>
      </c>
      <c r="S1769" s="8">
        <f t="shared" si="220"/>
        <v>118.8</v>
      </c>
      <c r="T1769" s="7" t="str">
        <f t="shared" si="221"/>
        <v>B - Kernkunde</v>
      </c>
      <c r="U1769" s="4">
        <f>ROUND(((E1769-Hilfswerte!$B$20)/Hilfswerte!$B$21)+((F1769-Hilfswerte!$B$22)/Hilfswerte!$B$23)+((G1769-Hilfswerte!$B$24)/Hilfswerte!$B$25)+0.1*INDEX(Hilfswerte!$B$4:$B$15,MATCH(C1769,Hilfswerte!$A$4:$A$15,0)),2)</f>
        <v>-1.73</v>
      </c>
      <c r="V1769" s="4">
        <f>ROUND(SQRT((((E1769-Hilfswerte!$B$20)/Hilfswerte!$B$21)-Hilfswerte!$B$28)^2+(((F1769-Hilfswerte!$B$22)/Hilfswerte!$B$23)-Hilfswerte!$B$29)^2+(((G1769-Hilfswerte!$B$24)/Hilfswerte!$B$25)-Hilfswerte!$B$30)^2),3)</f>
        <v>1.601</v>
      </c>
      <c r="W1769" s="4">
        <f>ROUND(E1769*Hilfswerte!$B$31,0)</f>
        <v>2055</v>
      </c>
      <c r="X1769" s="4">
        <f t="shared" si="222"/>
        <v>1545</v>
      </c>
      <c r="Y1769" s="4" t="str">
        <f>IF(T1769="A - Top-Kunde","bereits Top-Kunde",IF(AND(V1769&lt;=Hilfswerte!$B$34,H1769&lt;0.5*W1769),"Hoch",IF(AND(V1769&lt;=Hilfswerte!$B$35,H1769&lt;0.7*W1769),"Mittel","Niedrig")))</f>
        <v>Niedrig</v>
      </c>
      <c r="Z1769" s="4">
        <f t="shared" si="223"/>
        <v>5.6</v>
      </c>
      <c r="AA1769" s="4" t="str">
        <f>IF(J1769&gt;365,"Bereits abgewandert (Segment D)",IF(Z1769&gt;=Hilfswerte!$B$38,"Rot - akut gefaehrdet",IF(Z1769&gt;=Hilfswerte!$B$39,"Gelb - beobachten","Gruen - stabil")))</f>
        <v>Gruen - stabil</v>
      </c>
    </row>
    <row r="1770" spans="1:27" ht="15" customHeight="1" x14ac:dyDescent="0.25">
      <c r="A1770" s="4" t="s">
        <v>2117</v>
      </c>
      <c r="B1770" s="4" t="s">
        <v>331</v>
      </c>
      <c r="C1770" s="4" t="s">
        <v>51</v>
      </c>
      <c r="D1770" s="4" t="s">
        <v>30</v>
      </c>
      <c r="E1770" s="4">
        <v>71</v>
      </c>
      <c r="F1770" s="5">
        <v>27.6</v>
      </c>
      <c r="G1770" s="5">
        <v>9.9</v>
      </c>
      <c r="H1770" s="6">
        <v>0</v>
      </c>
      <c r="I1770" s="4">
        <v>0</v>
      </c>
      <c r="J1770" s="4">
        <v>885</v>
      </c>
      <c r="K1770" s="4">
        <v>0</v>
      </c>
      <c r="L1770" s="4">
        <v>0</v>
      </c>
      <c r="M1770" s="4">
        <v>0</v>
      </c>
      <c r="N1770" s="5">
        <v>-34.200000000000003</v>
      </c>
      <c r="O1770" s="7">
        <f t="shared" si="216"/>
        <v>1</v>
      </c>
      <c r="P1770" s="7">
        <f t="shared" si="217"/>
        <v>1</v>
      </c>
      <c r="Q1770" s="7">
        <f t="shared" si="218"/>
        <v>1</v>
      </c>
      <c r="R1770" s="7">
        <f t="shared" si="219"/>
        <v>3</v>
      </c>
      <c r="S1770" s="8">
        <f t="shared" si="220"/>
        <v>12.9</v>
      </c>
      <c r="T1770" s="7" t="str">
        <f t="shared" si="221"/>
        <v>D - Abwanderungsrisiko</v>
      </c>
      <c r="U1770" s="4">
        <f>ROUND(((E1770-Hilfswerte!$B$20)/Hilfswerte!$B$21)+((F1770-Hilfswerte!$B$22)/Hilfswerte!$B$23)+((G1770-Hilfswerte!$B$24)/Hilfswerte!$B$25)+0.1*INDEX(Hilfswerte!$B$4:$B$15,MATCH(C1770,Hilfswerte!$A$4:$A$15,0)),2)</f>
        <v>0.08</v>
      </c>
      <c r="V1770" s="4">
        <f>ROUND(SQRT((((E1770-Hilfswerte!$B$20)/Hilfswerte!$B$21)-Hilfswerte!$B$28)^2+(((F1770-Hilfswerte!$B$22)/Hilfswerte!$B$23)-Hilfswerte!$B$29)^2+(((G1770-Hilfswerte!$B$24)/Hilfswerte!$B$25)-Hilfswerte!$B$30)^2),3)</f>
        <v>0.495</v>
      </c>
      <c r="W1770" s="4">
        <f>ROUND(E1770*Hilfswerte!$B$31,0)</f>
        <v>14594</v>
      </c>
      <c r="X1770" s="4">
        <f t="shared" si="222"/>
        <v>14594</v>
      </c>
      <c r="Y1770" s="4" t="str">
        <f>IF(T1770="A - Top-Kunde","bereits Top-Kunde",IF(AND(V1770&lt;=Hilfswerte!$B$34,H1770&lt;0.5*W1770),"Hoch",IF(AND(V1770&lt;=Hilfswerte!$B$35,H1770&lt;0.7*W1770),"Mittel","Niedrig")))</f>
        <v>Hoch</v>
      </c>
      <c r="Z1770" s="4">
        <f t="shared" si="223"/>
        <v>57.9</v>
      </c>
      <c r="AA1770" s="4" t="str">
        <f>IF(J1770&gt;365,"Bereits abgewandert (Segment D)",IF(Z1770&gt;=Hilfswerte!$B$38,"Rot - akut gefaehrdet",IF(Z1770&gt;=Hilfswerte!$B$39,"Gelb - beobachten","Gruen - stabil")))</f>
        <v>Bereits abgewandert (Segment D)</v>
      </c>
    </row>
    <row r="1771" spans="1:27" ht="15" customHeight="1" x14ac:dyDescent="0.25">
      <c r="A1771" s="4" t="s">
        <v>2118</v>
      </c>
      <c r="B1771" s="4" t="s">
        <v>653</v>
      </c>
      <c r="C1771" s="4" t="s">
        <v>38</v>
      </c>
      <c r="D1771" s="4" t="s">
        <v>30</v>
      </c>
      <c r="E1771" s="4">
        <v>18</v>
      </c>
      <c r="F1771" s="5">
        <v>4.3</v>
      </c>
      <c r="G1771" s="5">
        <v>13.7</v>
      </c>
      <c r="H1771" s="6">
        <v>0</v>
      </c>
      <c r="I1771" s="4">
        <v>0</v>
      </c>
      <c r="J1771" s="4">
        <v>836</v>
      </c>
      <c r="K1771" s="4">
        <v>0</v>
      </c>
      <c r="L1771" s="4">
        <v>-2</v>
      </c>
      <c r="M1771" s="4">
        <v>0</v>
      </c>
      <c r="N1771" s="5">
        <v>-44.1</v>
      </c>
      <c r="O1771" s="7">
        <f t="shared" si="216"/>
        <v>1</v>
      </c>
      <c r="P1771" s="7">
        <f t="shared" si="217"/>
        <v>1</v>
      </c>
      <c r="Q1771" s="7">
        <f t="shared" si="218"/>
        <v>1</v>
      </c>
      <c r="R1771" s="7">
        <f t="shared" si="219"/>
        <v>3</v>
      </c>
      <c r="S1771" s="8">
        <f t="shared" si="220"/>
        <v>8</v>
      </c>
      <c r="T1771" s="7" t="str">
        <f t="shared" si="221"/>
        <v>D - Abwanderungsrisiko</v>
      </c>
      <c r="U1771" s="4">
        <f>ROUND(((E1771-Hilfswerte!$B$20)/Hilfswerte!$B$21)+((F1771-Hilfswerte!$B$22)/Hilfswerte!$B$23)+((G1771-Hilfswerte!$B$24)/Hilfswerte!$B$25)+0.1*INDEX(Hilfswerte!$B$4:$B$15,MATCH(C1771,Hilfswerte!$A$4:$A$15,0)),2)</f>
        <v>0.03</v>
      </c>
      <c r="V1771" s="4">
        <f>ROUND(SQRT((((E1771-Hilfswerte!$B$20)/Hilfswerte!$B$21)-Hilfswerte!$B$28)^2+(((F1771-Hilfswerte!$B$22)/Hilfswerte!$B$23)-Hilfswerte!$B$29)^2+(((G1771-Hilfswerte!$B$24)/Hilfswerte!$B$25)-Hilfswerte!$B$30)^2),3)</f>
        <v>0.96199999999999997</v>
      </c>
      <c r="W1771" s="4">
        <f>ROUND(E1771*Hilfswerte!$B$31,0)</f>
        <v>3700</v>
      </c>
      <c r="X1771" s="4">
        <f t="shared" si="222"/>
        <v>3700</v>
      </c>
      <c r="Y1771" s="4" t="str">
        <f>IF(T1771="A - Top-Kunde","bereits Top-Kunde",IF(AND(V1771&lt;=Hilfswerte!$B$34,H1771&lt;0.5*W1771),"Hoch",IF(AND(V1771&lt;=Hilfswerte!$B$35,H1771&lt;0.7*W1771),"Mittel","Niedrig")))</f>
        <v>Mittel</v>
      </c>
      <c r="Z1771" s="4">
        <f t="shared" si="223"/>
        <v>59.4</v>
      </c>
      <c r="AA1771" s="4" t="str">
        <f>IF(J1771&gt;365,"Bereits abgewandert (Segment D)",IF(Z1771&gt;=Hilfswerte!$B$38,"Rot - akut gefaehrdet",IF(Z1771&gt;=Hilfswerte!$B$39,"Gelb - beobachten","Gruen - stabil")))</f>
        <v>Bereits abgewandert (Segment D)</v>
      </c>
    </row>
    <row r="1772" spans="1:27" ht="15" customHeight="1" x14ac:dyDescent="0.25">
      <c r="A1772" s="4" t="s">
        <v>2119</v>
      </c>
      <c r="B1772" s="4" t="s">
        <v>1161</v>
      </c>
      <c r="C1772" s="4" t="s">
        <v>62</v>
      </c>
      <c r="D1772" s="4" t="s">
        <v>30</v>
      </c>
      <c r="E1772" s="4">
        <v>93</v>
      </c>
      <c r="F1772" s="5">
        <v>17.899999999999999</v>
      </c>
      <c r="G1772" s="5">
        <v>15.7</v>
      </c>
      <c r="H1772" s="6">
        <v>3010</v>
      </c>
      <c r="I1772" s="4">
        <v>1</v>
      </c>
      <c r="J1772" s="4">
        <v>345</v>
      </c>
      <c r="K1772" s="4">
        <v>0</v>
      </c>
      <c r="L1772" s="4">
        <v>17</v>
      </c>
      <c r="M1772" s="4">
        <v>2</v>
      </c>
      <c r="N1772" s="5">
        <v>0</v>
      </c>
      <c r="O1772" s="7">
        <f t="shared" si="216"/>
        <v>2</v>
      </c>
      <c r="P1772" s="7">
        <f t="shared" si="217"/>
        <v>1</v>
      </c>
      <c r="Q1772" s="7">
        <f t="shared" si="218"/>
        <v>4</v>
      </c>
      <c r="R1772" s="7">
        <f t="shared" si="219"/>
        <v>7</v>
      </c>
      <c r="S1772" s="8">
        <f t="shared" si="220"/>
        <v>64.900000000000006</v>
      </c>
      <c r="T1772" s="7" t="str">
        <f t="shared" si="221"/>
        <v>C - Entwicklungspotenzial</v>
      </c>
      <c r="U1772" s="4">
        <f>ROUND(((E1772-Hilfswerte!$B$20)/Hilfswerte!$B$21)+((F1772-Hilfswerte!$B$22)/Hilfswerte!$B$23)+((G1772-Hilfswerte!$B$24)/Hilfswerte!$B$25)+0.1*INDEX(Hilfswerte!$B$4:$B$15,MATCH(C1772,Hilfswerte!$A$4:$A$15,0)),2)</f>
        <v>0.99</v>
      </c>
      <c r="V1772" s="4">
        <f>ROUND(SQRT((((E1772-Hilfswerte!$B$20)/Hilfswerte!$B$21)-Hilfswerte!$B$28)^2+(((F1772-Hilfswerte!$B$22)/Hilfswerte!$B$23)-Hilfswerte!$B$29)^2+(((G1772-Hilfswerte!$B$24)/Hilfswerte!$B$25)-Hilfswerte!$B$30)^2),3)</f>
        <v>0.85799999999999998</v>
      </c>
      <c r="W1772" s="4">
        <f>ROUND(E1772*Hilfswerte!$B$31,0)</f>
        <v>19116</v>
      </c>
      <c r="X1772" s="4">
        <f t="shared" si="222"/>
        <v>16106</v>
      </c>
      <c r="Y1772" s="4" t="str">
        <f>IF(T1772="A - Top-Kunde","bereits Top-Kunde",IF(AND(V1772&lt;=Hilfswerte!$B$34,H1772&lt;0.5*W1772),"Hoch",IF(AND(V1772&lt;=Hilfswerte!$B$35,H1772&lt;0.7*W1772),"Mittel","Niedrig")))</f>
        <v>Mittel</v>
      </c>
      <c r="Z1772" s="4">
        <f t="shared" si="223"/>
        <v>20.7</v>
      </c>
      <c r="AA1772" s="4" t="str">
        <f>IF(J1772&gt;365,"Bereits abgewandert (Segment D)",IF(Z1772&gt;=Hilfswerte!$B$38,"Rot - akut gefaehrdet",IF(Z1772&gt;=Hilfswerte!$B$39,"Gelb - beobachten","Gruen - stabil")))</f>
        <v>Rot - akut gefaehrdet</v>
      </c>
    </row>
    <row r="1773" spans="1:27" ht="15" customHeight="1" x14ac:dyDescent="0.25">
      <c r="A1773" s="4" t="s">
        <v>2120</v>
      </c>
      <c r="B1773" s="4" t="s">
        <v>741</v>
      </c>
      <c r="C1773" s="4" t="s">
        <v>62</v>
      </c>
      <c r="D1773" s="4" t="s">
        <v>30</v>
      </c>
      <c r="E1773" s="4">
        <v>36</v>
      </c>
      <c r="F1773" s="5">
        <v>11.1</v>
      </c>
      <c r="G1773" s="5">
        <v>6.5</v>
      </c>
      <c r="H1773" s="6">
        <v>3650</v>
      </c>
      <c r="I1773" s="4">
        <v>3</v>
      </c>
      <c r="J1773" s="4">
        <v>9</v>
      </c>
      <c r="K1773" s="4">
        <v>0</v>
      </c>
      <c r="L1773" s="4">
        <v>5</v>
      </c>
      <c r="M1773" s="4">
        <v>2</v>
      </c>
      <c r="N1773" s="5">
        <v>-12</v>
      </c>
      <c r="O1773" s="7">
        <f t="shared" si="216"/>
        <v>5</v>
      </c>
      <c r="P1773" s="7">
        <f t="shared" si="217"/>
        <v>3</v>
      </c>
      <c r="Q1773" s="7">
        <f t="shared" si="218"/>
        <v>4</v>
      </c>
      <c r="R1773" s="7">
        <f t="shared" si="219"/>
        <v>12</v>
      </c>
      <c r="S1773" s="8">
        <f t="shared" si="220"/>
        <v>112.5</v>
      </c>
      <c r="T1773" s="7" t="str">
        <f t="shared" si="221"/>
        <v>B - Kernkunde</v>
      </c>
      <c r="U1773" s="4">
        <f>ROUND(((E1773-Hilfswerte!$B$20)/Hilfswerte!$B$21)+((F1773-Hilfswerte!$B$22)/Hilfswerte!$B$23)+((G1773-Hilfswerte!$B$24)/Hilfswerte!$B$25)+0.1*INDEX(Hilfswerte!$B$4:$B$15,MATCH(C1773,Hilfswerte!$A$4:$A$15,0)),2)</f>
        <v>-0.83</v>
      </c>
      <c r="V1773" s="4">
        <f>ROUND(SQRT((((E1773-Hilfswerte!$B$20)/Hilfswerte!$B$21)-Hilfswerte!$B$28)^2+(((F1773-Hilfswerte!$B$22)/Hilfswerte!$B$23)-Hilfswerte!$B$29)^2+(((G1773-Hilfswerte!$B$24)/Hilfswerte!$B$25)-Hilfswerte!$B$30)^2),3)</f>
        <v>1.0509999999999999</v>
      </c>
      <c r="W1773" s="4">
        <f>ROUND(E1773*Hilfswerte!$B$31,0)</f>
        <v>7400</v>
      </c>
      <c r="X1773" s="4">
        <f t="shared" si="222"/>
        <v>3750</v>
      </c>
      <c r="Y1773" s="4" t="str">
        <f>IF(T1773="A - Top-Kunde","bereits Top-Kunde",IF(AND(V1773&lt;=Hilfswerte!$B$34,H1773&lt;0.5*W1773),"Hoch",IF(AND(V1773&lt;=Hilfswerte!$B$35,H1773&lt;0.7*W1773),"Mittel","Niedrig")))</f>
        <v>Mittel</v>
      </c>
      <c r="Z1773" s="4">
        <f t="shared" si="223"/>
        <v>6.3</v>
      </c>
      <c r="AA1773" s="4" t="str">
        <f>IF(J1773&gt;365,"Bereits abgewandert (Segment D)",IF(Z1773&gt;=Hilfswerte!$B$38,"Rot - akut gefaehrdet",IF(Z1773&gt;=Hilfswerte!$B$39,"Gelb - beobachten","Gruen - stabil")))</f>
        <v>Gruen - stabil</v>
      </c>
    </row>
    <row r="1774" spans="1:27" ht="15" customHeight="1" x14ac:dyDescent="0.25">
      <c r="A1774" s="4" t="s">
        <v>2121</v>
      </c>
      <c r="B1774" s="4" t="s">
        <v>162</v>
      </c>
      <c r="C1774" s="4" t="s">
        <v>84</v>
      </c>
      <c r="D1774" s="4" t="s">
        <v>77</v>
      </c>
      <c r="E1774" s="4">
        <v>182</v>
      </c>
      <c r="F1774" s="5">
        <v>34.6</v>
      </c>
      <c r="G1774" s="5">
        <v>7.5</v>
      </c>
      <c r="H1774" s="6">
        <v>12450</v>
      </c>
      <c r="I1774" s="4">
        <v>3</v>
      </c>
      <c r="J1774" s="4">
        <v>30</v>
      </c>
      <c r="K1774" s="4">
        <v>0</v>
      </c>
      <c r="L1774" s="4">
        <v>2</v>
      </c>
      <c r="M1774" s="4">
        <v>1</v>
      </c>
      <c r="N1774" s="5">
        <v>-4.0999999999999996</v>
      </c>
      <c r="O1774" s="7">
        <f t="shared" si="216"/>
        <v>5</v>
      </c>
      <c r="P1774" s="7">
        <f t="shared" si="217"/>
        <v>3</v>
      </c>
      <c r="Q1774" s="7">
        <f t="shared" si="218"/>
        <v>5</v>
      </c>
      <c r="R1774" s="7">
        <f t="shared" si="219"/>
        <v>13</v>
      </c>
      <c r="S1774" s="8">
        <f t="shared" si="220"/>
        <v>127.4</v>
      </c>
      <c r="T1774" s="7" t="str">
        <f t="shared" si="221"/>
        <v>A - Top-Kunde</v>
      </c>
      <c r="U1774" s="4">
        <f>ROUND(((E1774-Hilfswerte!$B$20)/Hilfswerte!$B$21)+((F1774-Hilfswerte!$B$22)/Hilfswerte!$B$23)+((G1774-Hilfswerte!$B$24)/Hilfswerte!$B$25)+0.1*INDEX(Hilfswerte!$B$4:$B$15,MATCH(C1774,Hilfswerte!$A$4:$A$15,0)),2)</f>
        <v>-0.04</v>
      </c>
      <c r="V1774" s="4">
        <f>ROUND(SQRT((((E1774-Hilfswerte!$B$20)/Hilfswerte!$B$21)-Hilfswerte!$B$28)^2+(((F1774-Hilfswerte!$B$22)/Hilfswerte!$B$23)-Hilfswerte!$B$29)^2+(((G1774-Hilfswerte!$B$24)/Hilfswerte!$B$25)-Hilfswerte!$B$30)^2),3)</f>
        <v>0.59499999999999997</v>
      </c>
      <c r="W1774" s="4">
        <f>ROUND(E1774*Hilfswerte!$B$31,0)</f>
        <v>37409</v>
      </c>
      <c r="X1774" s="4">
        <f t="shared" si="222"/>
        <v>24959</v>
      </c>
      <c r="Y1774" s="4" t="str">
        <f>IF(T1774="A - Top-Kunde","bereits Top-Kunde",IF(AND(V1774&lt;=Hilfswerte!$B$34,H1774&lt;0.5*W1774),"Hoch",IF(AND(V1774&lt;=Hilfswerte!$B$35,H1774&lt;0.7*W1774),"Mittel","Niedrig")))</f>
        <v>bereits Top-Kunde</v>
      </c>
      <c r="Z1774" s="4">
        <f t="shared" si="223"/>
        <v>3.5</v>
      </c>
      <c r="AA1774" s="4" t="str">
        <f>IF(J1774&gt;365,"Bereits abgewandert (Segment D)",IF(Z1774&gt;=Hilfswerte!$B$38,"Rot - akut gefaehrdet",IF(Z1774&gt;=Hilfswerte!$B$39,"Gelb - beobachten","Gruen - stabil")))</f>
        <v>Gruen - stabil</v>
      </c>
    </row>
    <row r="1775" spans="1:27" ht="15" customHeight="1" x14ac:dyDescent="0.25">
      <c r="A1775" s="4" t="s">
        <v>2122</v>
      </c>
      <c r="B1775" s="4" t="s">
        <v>428</v>
      </c>
      <c r="C1775" s="4" t="s">
        <v>33</v>
      </c>
      <c r="D1775" s="4" t="s">
        <v>30</v>
      </c>
      <c r="E1775" s="4">
        <v>101</v>
      </c>
      <c r="F1775" s="5">
        <v>28.1</v>
      </c>
      <c r="G1775" s="5">
        <v>8.6999999999999993</v>
      </c>
      <c r="H1775" s="6">
        <v>6050</v>
      </c>
      <c r="I1775" s="4">
        <v>2</v>
      </c>
      <c r="J1775" s="4">
        <v>64</v>
      </c>
      <c r="K1775" s="4">
        <v>0</v>
      </c>
      <c r="L1775" s="4">
        <v>14</v>
      </c>
      <c r="M1775" s="4">
        <v>6</v>
      </c>
      <c r="N1775" s="5">
        <v>-5.6</v>
      </c>
      <c r="O1775" s="7">
        <f t="shared" si="216"/>
        <v>4</v>
      </c>
      <c r="P1775" s="7">
        <f t="shared" si="217"/>
        <v>2</v>
      </c>
      <c r="Q1775" s="7">
        <f t="shared" si="218"/>
        <v>4</v>
      </c>
      <c r="R1775" s="7">
        <f t="shared" si="219"/>
        <v>10</v>
      </c>
      <c r="S1775" s="8">
        <f t="shared" si="220"/>
        <v>93</v>
      </c>
      <c r="T1775" s="7" t="str">
        <f t="shared" si="221"/>
        <v>C - Entwicklungspotenzial</v>
      </c>
      <c r="U1775" s="4">
        <f>ROUND(((E1775-Hilfswerte!$B$20)/Hilfswerte!$B$21)+((F1775-Hilfswerte!$B$22)/Hilfswerte!$B$23)+((G1775-Hilfswerte!$B$24)/Hilfswerte!$B$25)+0.1*INDEX(Hilfswerte!$B$4:$B$15,MATCH(C1775,Hilfswerte!$A$4:$A$15,0)),2)</f>
        <v>-0.28999999999999998</v>
      </c>
      <c r="V1775" s="4">
        <f>ROUND(SQRT((((E1775-Hilfswerte!$B$20)/Hilfswerte!$B$21)-Hilfswerte!$B$28)^2+(((F1775-Hilfswerte!$B$22)/Hilfswerte!$B$23)-Hilfswerte!$B$29)^2+(((G1775-Hilfswerte!$B$24)/Hilfswerte!$B$25)-Hilfswerte!$B$30)^2),3)</f>
        <v>0.51800000000000002</v>
      </c>
      <c r="W1775" s="4">
        <f>ROUND(E1775*Hilfswerte!$B$31,0)</f>
        <v>20760</v>
      </c>
      <c r="X1775" s="4">
        <f t="shared" si="222"/>
        <v>14710</v>
      </c>
      <c r="Y1775" s="4" t="str">
        <f>IF(T1775="A - Top-Kunde","bereits Top-Kunde",IF(AND(V1775&lt;=Hilfswerte!$B$34,H1775&lt;0.5*W1775),"Hoch",IF(AND(V1775&lt;=Hilfswerte!$B$35,H1775&lt;0.7*W1775),"Mittel","Niedrig")))</f>
        <v>Hoch</v>
      </c>
      <c r="Z1775" s="4">
        <f t="shared" si="223"/>
        <v>8.1999999999999993</v>
      </c>
      <c r="AA1775" s="4" t="str">
        <f>IF(J1775&gt;365,"Bereits abgewandert (Segment D)",IF(Z1775&gt;=Hilfswerte!$B$38,"Rot - akut gefaehrdet",IF(Z1775&gt;=Hilfswerte!$B$39,"Gelb - beobachten","Gruen - stabil")))</f>
        <v>Gruen - stabil</v>
      </c>
    </row>
    <row r="1776" spans="1:27" ht="15" customHeight="1" x14ac:dyDescent="0.25">
      <c r="A1776" s="4" t="s">
        <v>2123</v>
      </c>
      <c r="B1776" s="4" t="s">
        <v>108</v>
      </c>
      <c r="C1776" s="4" t="s">
        <v>59</v>
      </c>
      <c r="D1776" s="4" t="s">
        <v>30</v>
      </c>
      <c r="E1776" s="4">
        <v>116</v>
      </c>
      <c r="F1776" s="5">
        <v>31.9</v>
      </c>
      <c r="G1776" s="5">
        <v>2</v>
      </c>
      <c r="H1776" s="6">
        <v>4720</v>
      </c>
      <c r="I1776" s="4">
        <v>1</v>
      </c>
      <c r="J1776" s="4">
        <v>103</v>
      </c>
      <c r="K1776" s="4">
        <v>0</v>
      </c>
      <c r="L1776" s="4">
        <v>-2</v>
      </c>
      <c r="M1776" s="4">
        <v>4</v>
      </c>
      <c r="N1776" s="5">
        <v>1.3</v>
      </c>
      <c r="O1776" s="7">
        <f t="shared" si="216"/>
        <v>3</v>
      </c>
      <c r="P1776" s="7">
        <f t="shared" si="217"/>
        <v>1</v>
      </c>
      <c r="Q1776" s="7">
        <f t="shared" si="218"/>
        <v>4</v>
      </c>
      <c r="R1776" s="7">
        <f t="shared" si="219"/>
        <v>8</v>
      </c>
      <c r="S1776" s="8">
        <f t="shared" si="220"/>
        <v>80.7</v>
      </c>
      <c r="T1776" s="7" t="str">
        <f t="shared" si="221"/>
        <v>C - Entwicklungspotenzial</v>
      </c>
      <c r="U1776" s="4">
        <f>ROUND(((E1776-Hilfswerte!$B$20)/Hilfswerte!$B$21)+((F1776-Hilfswerte!$B$22)/Hilfswerte!$B$23)+((G1776-Hilfswerte!$B$24)/Hilfswerte!$B$25)+0.1*INDEX(Hilfswerte!$B$4:$B$15,MATCH(C1776,Hilfswerte!$A$4:$A$15,0)),2)</f>
        <v>-1.32</v>
      </c>
      <c r="V1776" s="4">
        <f>ROUND(SQRT((((E1776-Hilfswerte!$B$20)/Hilfswerte!$B$21)-Hilfswerte!$B$28)^2+(((F1776-Hilfswerte!$B$22)/Hilfswerte!$B$23)-Hilfswerte!$B$29)^2+(((G1776-Hilfswerte!$B$24)/Hilfswerte!$B$25)-Hilfswerte!$B$30)^2),3)</f>
        <v>1.482</v>
      </c>
      <c r="W1776" s="4">
        <f>ROUND(E1776*Hilfswerte!$B$31,0)</f>
        <v>23843</v>
      </c>
      <c r="X1776" s="4">
        <f t="shared" si="222"/>
        <v>19123</v>
      </c>
      <c r="Y1776" s="4" t="str">
        <f>IF(T1776="A - Top-Kunde","bereits Top-Kunde",IF(AND(V1776&lt;=Hilfswerte!$B$34,H1776&lt;0.5*W1776),"Hoch",IF(AND(V1776&lt;=Hilfswerte!$B$35,H1776&lt;0.7*W1776),"Mittel","Niedrig")))</f>
        <v>Niedrig</v>
      </c>
      <c r="Z1776" s="4">
        <f t="shared" si="223"/>
        <v>5.2</v>
      </c>
      <c r="AA1776" s="4" t="str">
        <f>IF(J1776&gt;365,"Bereits abgewandert (Segment D)",IF(Z1776&gt;=Hilfswerte!$B$38,"Rot - akut gefaehrdet",IF(Z1776&gt;=Hilfswerte!$B$39,"Gelb - beobachten","Gruen - stabil")))</f>
        <v>Gruen - stabil</v>
      </c>
    </row>
    <row r="1777" spans="1:27" ht="15" customHeight="1" x14ac:dyDescent="0.25">
      <c r="A1777" s="4" t="s">
        <v>2124</v>
      </c>
      <c r="B1777" s="4" t="s">
        <v>1809</v>
      </c>
      <c r="C1777" s="4" t="s">
        <v>29</v>
      </c>
      <c r="D1777" s="4" t="s">
        <v>30</v>
      </c>
      <c r="E1777" s="4">
        <v>163</v>
      </c>
      <c r="F1777" s="5">
        <v>35.299999999999997</v>
      </c>
      <c r="G1777" s="5">
        <v>18</v>
      </c>
      <c r="H1777" s="6">
        <v>23790</v>
      </c>
      <c r="I1777" s="4">
        <v>4</v>
      </c>
      <c r="J1777" s="4">
        <v>7</v>
      </c>
      <c r="K1777" s="4">
        <v>0</v>
      </c>
      <c r="L1777" s="4">
        <v>14</v>
      </c>
      <c r="M1777" s="4">
        <v>4</v>
      </c>
      <c r="N1777" s="5">
        <v>-1.6</v>
      </c>
      <c r="O1777" s="7">
        <f t="shared" si="216"/>
        <v>5</v>
      </c>
      <c r="P1777" s="7">
        <f t="shared" si="217"/>
        <v>4</v>
      </c>
      <c r="Q1777" s="7">
        <f t="shared" si="218"/>
        <v>5</v>
      </c>
      <c r="R1777" s="7">
        <f t="shared" si="219"/>
        <v>14</v>
      </c>
      <c r="S1777" s="8">
        <f t="shared" si="220"/>
        <v>135</v>
      </c>
      <c r="T1777" s="7" t="str">
        <f t="shared" si="221"/>
        <v>A - Top-Kunde</v>
      </c>
      <c r="U1777" s="4">
        <f>ROUND(((E1777-Hilfswerte!$B$20)/Hilfswerte!$B$21)+((F1777-Hilfswerte!$B$22)/Hilfswerte!$B$23)+((G1777-Hilfswerte!$B$24)/Hilfswerte!$B$25)+0.1*INDEX(Hilfswerte!$B$4:$B$15,MATCH(C1777,Hilfswerte!$A$4:$A$15,0)),2)</f>
        <v>1.82</v>
      </c>
      <c r="V1777" s="4">
        <f>ROUND(SQRT((((E1777-Hilfswerte!$B$20)/Hilfswerte!$B$21)-Hilfswerte!$B$28)^2+(((F1777-Hilfswerte!$B$22)/Hilfswerte!$B$23)-Hilfswerte!$B$29)^2+(((G1777-Hilfswerte!$B$24)/Hilfswerte!$B$25)-Hilfswerte!$B$30)^2),3)</f>
        <v>1.079</v>
      </c>
      <c r="W1777" s="4">
        <f>ROUND(E1777*Hilfswerte!$B$31,0)</f>
        <v>33504</v>
      </c>
      <c r="X1777" s="4">
        <f t="shared" si="222"/>
        <v>9714</v>
      </c>
      <c r="Y1777" s="4" t="str">
        <f>IF(T1777="A - Top-Kunde","bereits Top-Kunde",IF(AND(V1777&lt;=Hilfswerte!$B$34,H1777&lt;0.5*W1777),"Hoch",IF(AND(V1777&lt;=Hilfswerte!$B$35,H1777&lt;0.7*W1777),"Mittel","Niedrig")))</f>
        <v>bereits Top-Kunde</v>
      </c>
      <c r="Z1777" s="4">
        <f t="shared" si="223"/>
        <v>3.8</v>
      </c>
      <c r="AA1777" s="4" t="str">
        <f>IF(J1777&gt;365,"Bereits abgewandert (Segment D)",IF(Z1777&gt;=Hilfswerte!$B$38,"Rot - akut gefaehrdet",IF(Z1777&gt;=Hilfswerte!$B$39,"Gelb - beobachten","Gruen - stabil")))</f>
        <v>Gruen - stabil</v>
      </c>
    </row>
    <row r="1778" spans="1:27" ht="15" customHeight="1" x14ac:dyDescent="0.25">
      <c r="A1778" s="4" t="s">
        <v>2125</v>
      </c>
      <c r="B1778" s="4" t="s">
        <v>787</v>
      </c>
      <c r="C1778" s="4" t="s">
        <v>84</v>
      </c>
      <c r="D1778" s="4" t="s">
        <v>30</v>
      </c>
      <c r="E1778" s="4">
        <v>85</v>
      </c>
      <c r="F1778" s="5">
        <v>11.1</v>
      </c>
      <c r="G1778" s="5">
        <v>15.7</v>
      </c>
      <c r="H1778" s="6">
        <v>3080</v>
      </c>
      <c r="I1778" s="4">
        <v>2</v>
      </c>
      <c r="J1778" s="4">
        <v>287</v>
      </c>
      <c r="K1778" s="4">
        <v>0</v>
      </c>
      <c r="L1778" s="4">
        <v>17</v>
      </c>
      <c r="M1778" s="4">
        <v>4</v>
      </c>
      <c r="N1778" s="5">
        <v>35.6</v>
      </c>
      <c r="O1778" s="7">
        <f t="shared" si="216"/>
        <v>2</v>
      </c>
      <c r="P1778" s="7">
        <f t="shared" si="217"/>
        <v>2</v>
      </c>
      <c r="Q1778" s="7">
        <f t="shared" si="218"/>
        <v>4</v>
      </c>
      <c r="R1778" s="7">
        <f t="shared" si="219"/>
        <v>8</v>
      </c>
      <c r="S1778" s="8">
        <f t="shared" si="220"/>
        <v>92.7</v>
      </c>
      <c r="T1778" s="7" t="str">
        <f t="shared" si="221"/>
        <v>C - Entwicklungspotenzial</v>
      </c>
      <c r="U1778" s="4">
        <f>ROUND(((E1778-Hilfswerte!$B$20)/Hilfswerte!$B$21)+((F1778-Hilfswerte!$B$22)/Hilfswerte!$B$23)+((G1778-Hilfswerte!$B$24)/Hilfswerte!$B$25)+0.1*INDEX(Hilfswerte!$B$4:$B$15,MATCH(C1778,Hilfswerte!$A$4:$A$15,0)),2)</f>
        <v>0.42</v>
      </c>
      <c r="V1778" s="4">
        <f>ROUND(SQRT((((E1778-Hilfswerte!$B$20)/Hilfswerte!$B$21)-Hilfswerte!$B$28)^2+(((F1778-Hilfswerte!$B$22)/Hilfswerte!$B$23)-Hilfswerte!$B$29)^2+(((G1778-Hilfswerte!$B$24)/Hilfswerte!$B$25)-Hilfswerte!$B$30)^2),3)</f>
        <v>0.92800000000000005</v>
      </c>
      <c r="W1778" s="4">
        <f>ROUND(E1778*Hilfswerte!$B$31,0)</f>
        <v>17471</v>
      </c>
      <c r="X1778" s="4">
        <f t="shared" si="222"/>
        <v>14391</v>
      </c>
      <c r="Y1778" s="4" t="str">
        <f>IF(T1778="A - Top-Kunde","bereits Top-Kunde",IF(AND(V1778&lt;=Hilfswerte!$B$34,H1778&lt;0.5*W1778),"Hoch",IF(AND(V1778&lt;=Hilfswerte!$B$35,H1778&lt;0.7*W1778),"Mittel","Niedrig")))</f>
        <v>Mittel</v>
      </c>
      <c r="Z1778" s="4">
        <f t="shared" si="223"/>
        <v>17.8</v>
      </c>
      <c r="AA1778" s="4" t="str">
        <f>IF(J1778&gt;365,"Bereits abgewandert (Segment D)",IF(Z1778&gt;=Hilfswerte!$B$38,"Rot - akut gefaehrdet",IF(Z1778&gt;=Hilfswerte!$B$39,"Gelb - beobachten","Gruen - stabil")))</f>
        <v>Gelb - beobachten</v>
      </c>
    </row>
    <row r="1779" spans="1:27" ht="15" customHeight="1" x14ac:dyDescent="0.25">
      <c r="A1779" s="4" t="s">
        <v>2126</v>
      </c>
      <c r="B1779" s="4" t="s">
        <v>422</v>
      </c>
      <c r="C1779" s="4" t="s">
        <v>38</v>
      </c>
      <c r="D1779" s="4" t="s">
        <v>77</v>
      </c>
      <c r="E1779" s="4">
        <v>36</v>
      </c>
      <c r="F1779" s="5">
        <v>9.9</v>
      </c>
      <c r="G1779" s="5">
        <v>8.1</v>
      </c>
      <c r="H1779" s="6">
        <v>3090</v>
      </c>
      <c r="I1779" s="4">
        <v>3</v>
      </c>
      <c r="J1779" s="4">
        <v>13</v>
      </c>
      <c r="K1779" s="4">
        <v>1</v>
      </c>
      <c r="L1779" s="4">
        <v>4</v>
      </c>
      <c r="M1779" s="4">
        <v>2</v>
      </c>
      <c r="N1779" s="5">
        <v>29.9</v>
      </c>
      <c r="O1779" s="7">
        <f t="shared" si="216"/>
        <v>5</v>
      </c>
      <c r="P1779" s="7">
        <f t="shared" si="217"/>
        <v>3</v>
      </c>
      <c r="Q1779" s="7">
        <f t="shared" si="218"/>
        <v>4</v>
      </c>
      <c r="R1779" s="7">
        <f t="shared" si="219"/>
        <v>12</v>
      </c>
      <c r="S1779" s="8">
        <f t="shared" si="220"/>
        <v>127.8</v>
      </c>
      <c r="T1779" s="7" t="str">
        <f t="shared" si="221"/>
        <v>A - Top-Kunde</v>
      </c>
      <c r="U1779" s="4">
        <f>ROUND(((E1779-Hilfswerte!$B$20)/Hilfswerte!$B$21)+((F1779-Hilfswerte!$B$22)/Hilfswerte!$B$23)+((G1779-Hilfswerte!$B$24)/Hilfswerte!$B$25)+0.1*INDEX(Hilfswerte!$B$4:$B$15,MATCH(C1779,Hilfswerte!$A$4:$A$15,0)),2)</f>
        <v>-0.68</v>
      </c>
      <c r="V1779" s="4">
        <f>ROUND(SQRT((((E1779-Hilfswerte!$B$20)/Hilfswerte!$B$21)-Hilfswerte!$B$28)^2+(((F1779-Hilfswerte!$B$22)/Hilfswerte!$B$23)-Hilfswerte!$B$29)^2+(((G1779-Hilfswerte!$B$24)/Hilfswerte!$B$25)-Hilfswerte!$B$30)^2),3)</f>
        <v>0.9</v>
      </c>
      <c r="W1779" s="4">
        <f>ROUND(E1779*Hilfswerte!$B$31,0)</f>
        <v>7400</v>
      </c>
      <c r="X1779" s="4">
        <f t="shared" si="222"/>
        <v>4310</v>
      </c>
      <c r="Y1779" s="4" t="str">
        <f>IF(T1779="A - Top-Kunde","bereits Top-Kunde",IF(AND(V1779&lt;=Hilfswerte!$B$34,H1779&lt;0.5*W1779),"Hoch",IF(AND(V1779&lt;=Hilfswerte!$B$35,H1779&lt;0.7*W1779),"Mittel","Niedrig")))</f>
        <v>bereits Top-Kunde</v>
      </c>
      <c r="Z1779" s="4">
        <f t="shared" si="223"/>
        <v>4.5</v>
      </c>
      <c r="AA1779" s="4" t="str">
        <f>IF(J1779&gt;365,"Bereits abgewandert (Segment D)",IF(Z1779&gt;=Hilfswerte!$B$38,"Rot - akut gefaehrdet",IF(Z1779&gt;=Hilfswerte!$B$39,"Gelb - beobachten","Gruen - stabil")))</f>
        <v>Gruen - stabil</v>
      </c>
    </row>
    <row r="1780" spans="1:27" ht="15" customHeight="1" x14ac:dyDescent="0.25">
      <c r="A1780" s="4" t="s">
        <v>2127</v>
      </c>
      <c r="B1780" s="4" t="s">
        <v>1809</v>
      </c>
      <c r="C1780" s="4" t="s">
        <v>65</v>
      </c>
      <c r="D1780" s="4" t="s">
        <v>30</v>
      </c>
      <c r="E1780" s="4">
        <v>95</v>
      </c>
      <c r="F1780" s="5">
        <v>21.7</v>
      </c>
      <c r="G1780" s="5">
        <v>10.8</v>
      </c>
      <c r="H1780" s="6">
        <v>29600</v>
      </c>
      <c r="I1780" s="4">
        <v>4</v>
      </c>
      <c r="J1780" s="4">
        <v>12</v>
      </c>
      <c r="K1780" s="4">
        <v>0</v>
      </c>
      <c r="L1780" s="4">
        <v>-2</v>
      </c>
      <c r="M1780" s="4">
        <v>6</v>
      </c>
      <c r="N1780" s="5">
        <v>24.5</v>
      </c>
      <c r="O1780" s="7">
        <f t="shared" si="216"/>
        <v>5</v>
      </c>
      <c r="P1780" s="7">
        <f t="shared" si="217"/>
        <v>4</v>
      </c>
      <c r="Q1780" s="7">
        <f t="shared" si="218"/>
        <v>5</v>
      </c>
      <c r="R1780" s="7">
        <f t="shared" si="219"/>
        <v>14</v>
      </c>
      <c r="S1780" s="8">
        <f t="shared" si="220"/>
        <v>152.30000000000001</v>
      </c>
      <c r="T1780" s="7" t="str">
        <f t="shared" si="221"/>
        <v>A - Top-Kunde</v>
      </c>
      <c r="U1780" s="4">
        <f>ROUND(((E1780-Hilfswerte!$B$20)/Hilfswerte!$B$21)+((F1780-Hilfswerte!$B$22)/Hilfswerte!$B$23)+((G1780-Hilfswerte!$B$24)/Hilfswerte!$B$25)+0.1*INDEX(Hilfswerte!$B$4:$B$15,MATCH(C1780,Hilfswerte!$A$4:$A$15,0)),2)</f>
        <v>-0.18</v>
      </c>
      <c r="V1780" s="4">
        <f>ROUND(SQRT((((E1780-Hilfswerte!$B$20)/Hilfswerte!$B$21)-Hilfswerte!$B$28)^2+(((F1780-Hilfswerte!$B$22)/Hilfswerte!$B$23)-Hilfswerte!$B$29)^2+(((G1780-Hilfswerte!$B$24)/Hilfswerte!$B$25)-Hilfswerte!$B$30)^2),3)</f>
        <v>0.42699999999999999</v>
      </c>
      <c r="W1780" s="4">
        <f>ROUND(E1780*Hilfswerte!$B$31,0)</f>
        <v>19527</v>
      </c>
      <c r="X1780" s="4">
        <f t="shared" si="222"/>
        <v>0</v>
      </c>
      <c r="Y1780" s="4" t="str">
        <f>IF(T1780="A - Top-Kunde","bereits Top-Kunde",IF(AND(V1780&lt;=Hilfswerte!$B$34,H1780&lt;0.5*W1780),"Hoch",IF(AND(V1780&lt;=Hilfswerte!$B$35,H1780&lt;0.7*W1780),"Mittel","Niedrig")))</f>
        <v>bereits Top-Kunde</v>
      </c>
      <c r="Z1780" s="4">
        <f t="shared" si="223"/>
        <v>0.6</v>
      </c>
      <c r="AA1780" s="4" t="str">
        <f>IF(J1780&gt;365,"Bereits abgewandert (Segment D)",IF(Z1780&gt;=Hilfswerte!$B$38,"Rot - akut gefaehrdet",IF(Z1780&gt;=Hilfswerte!$B$39,"Gelb - beobachten","Gruen - stabil")))</f>
        <v>Gruen - stabil</v>
      </c>
    </row>
    <row r="1781" spans="1:27" ht="15" customHeight="1" x14ac:dyDescent="0.25">
      <c r="A1781" s="4" t="s">
        <v>2128</v>
      </c>
      <c r="B1781" s="4" t="s">
        <v>203</v>
      </c>
      <c r="C1781" s="4" t="s">
        <v>65</v>
      </c>
      <c r="D1781" s="4" t="s">
        <v>30</v>
      </c>
      <c r="E1781" s="4">
        <v>543</v>
      </c>
      <c r="F1781" s="5">
        <v>162.69999999999999</v>
      </c>
      <c r="G1781" s="5">
        <v>10.9</v>
      </c>
      <c r="H1781" s="6">
        <v>112990</v>
      </c>
      <c r="I1781" s="4">
        <v>3</v>
      </c>
      <c r="J1781" s="4">
        <v>24</v>
      </c>
      <c r="K1781" s="4">
        <v>0</v>
      </c>
      <c r="L1781" s="4">
        <v>18</v>
      </c>
      <c r="M1781" s="4">
        <v>5</v>
      </c>
      <c r="N1781" s="5">
        <v>1.2</v>
      </c>
      <c r="O1781" s="7">
        <f t="shared" si="216"/>
        <v>5</v>
      </c>
      <c r="P1781" s="7">
        <f t="shared" si="217"/>
        <v>3</v>
      </c>
      <c r="Q1781" s="7">
        <f t="shared" si="218"/>
        <v>5</v>
      </c>
      <c r="R1781" s="7">
        <f t="shared" si="219"/>
        <v>13</v>
      </c>
      <c r="S1781" s="8">
        <f t="shared" si="220"/>
        <v>125.2</v>
      </c>
      <c r="T1781" s="7" t="str">
        <f t="shared" si="221"/>
        <v>A - Top-Kunde</v>
      </c>
      <c r="U1781" s="4">
        <f>ROUND(((E1781-Hilfswerte!$B$20)/Hilfswerte!$B$21)+((F1781-Hilfswerte!$B$22)/Hilfswerte!$B$23)+((G1781-Hilfswerte!$B$24)/Hilfswerte!$B$25)+0.1*INDEX(Hilfswerte!$B$4:$B$15,MATCH(C1781,Hilfswerte!$A$4:$A$15,0)),2)</f>
        <v>4.3</v>
      </c>
      <c r="V1781" s="4">
        <f>ROUND(SQRT((((E1781-Hilfswerte!$B$20)/Hilfswerte!$B$21)-Hilfswerte!$B$28)^2+(((F1781-Hilfswerte!$B$22)/Hilfswerte!$B$23)-Hilfswerte!$B$29)^2+(((G1781-Hilfswerte!$B$24)/Hilfswerte!$B$25)-Hilfswerte!$B$30)^2),3)</f>
        <v>2.7709999999999999</v>
      </c>
      <c r="W1781" s="4">
        <f>ROUND(E1781*Hilfswerte!$B$31,0)</f>
        <v>111612</v>
      </c>
      <c r="X1781" s="4">
        <f t="shared" si="222"/>
        <v>0</v>
      </c>
      <c r="Y1781" s="4" t="str">
        <f>IF(T1781="A - Top-Kunde","bereits Top-Kunde",IF(AND(V1781&lt;=Hilfswerte!$B$34,H1781&lt;0.5*W1781),"Hoch",IF(AND(V1781&lt;=Hilfswerte!$B$35,H1781&lt;0.7*W1781),"Mittel","Niedrig")))</f>
        <v>bereits Top-Kunde</v>
      </c>
      <c r="Z1781" s="4">
        <f t="shared" si="223"/>
        <v>4.8</v>
      </c>
      <c r="AA1781" s="4" t="str">
        <f>IF(J1781&gt;365,"Bereits abgewandert (Segment D)",IF(Z1781&gt;=Hilfswerte!$B$38,"Rot - akut gefaehrdet",IF(Z1781&gt;=Hilfswerte!$B$39,"Gelb - beobachten","Gruen - stabil")))</f>
        <v>Gruen - stabil</v>
      </c>
    </row>
    <row r="1782" spans="1:27" ht="15" customHeight="1" x14ac:dyDescent="0.25">
      <c r="A1782" s="4" t="s">
        <v>2129</v>
      </c>
      <c r="B1782" s="4" t="s">
        <v>210</v>
      </c>
      <c r="C1782" s="4" t="s">
        <v>47</v>
      </c>
      <c r="D1782" s="4" t="s">
        <v>30</v>
      </c>
      <c r="E1782" s="4">
        <v>125</v>
      </c>
      <c r="F1782" s="5">
        <v>31.3</v>
      </c>
      <c r="G1782" s="5">
        <v>22</v>
      </c>
      <c r="H1782" s="6">
        <v>0</v>
      </c>
      <c r="I1782" s="4">
        <v>0</v>
      </c>
      <c r="J1782" s="4">
        <v>448</v>
      </c>
      <c r="K1782" s="4">
        <v>0</v>
      </c>
      <c r="L1782" s="4">
        <v>12</v>
      </c>
      <c r="M1782" s="4">
        <v>0</v>
      </c>
      <c r="N1782" s="5">
        <v>-47.5</v>
      </c>
      <c r="O1782" s="7">
        <f t="shared" si="216"/>
        <v>1</v>
      </c>
      <c r="P1782" s="7">
        <f t="shared" si="217"/>
        <v>1</v>
      </c>
      <c r="Q1782" s="7">
        <f t="shared" si="218"/>
        <v>1</v>
      </c>
      <c r="R1782" s="7">
        <f t="shared" si="219"/>
        <v>3</v>
      </c>
      <c r="S1782" s="8">
        <f t="shared" si="220"/>
        <v>2.7</v>
      </c>
      <c r="T1782" s="7" t="str">
        <f t="shared" si="221"/>
        <v>D - Abwanderungsrisiko</v>
      </c>
      <c r="U1782" s="4">
        <f>ROUND(((E1782-Hilfswerte!$B$20)/Hilfswerte!$B$21)+((F1782-Hilfswerte!$B$22)/Hilfswerte!$B$23)+((G1782-Hilfswerte!$B$24)/Hilfswerte!$B$25)+0.1*INDEX(Hilfswerte!$B$4:$B$15,MATCH(C1782,Hilfswerte!$A$4:$A$15,0)),2)</f>
        <v>2.04</v>
      </c>
      <c r="V1782" s="4">
        <f>ROUND(SQRT((((E1782-Hilfswerte!$B$20)/Hilfswerte!$B$21)-Hilfswerte!$B$28)^2+(((F1782-Hilfswerte!$B$22)/Hilfswerte!$B$23)-Hilfswerte!$B$29)^2+(((G1782-Hilfswerte!$B$24)/Hilfswerte!$B$25)-Hilfswerte!$B$30)^2),3)</f>
        <v>1.726</v>
      </c>
      <c r="W1782" s="4">
        <f>ROUND(E1782*Hilfswerte!$B$31,0)</f>
        <v>25693</v>
      </c>
      <c r="X1782" s="4">
        <f t="shared" si="222"/>
        <v>25693</v>
      </c>
      <c r="Y1782" s="4" t="str">
        <f>IF(T1782="A - Top-Kunde","bereits Top-Kunde",IF(AND(V1782&lt;=Hilfswerte!$B$34,H1782&lt;0.5*W1782),"Hoch",IF(AND(V1782&lt;=Hilfswerte!$B$35,H1782&lt;0.7*W1782),"Mittel","Niedrig")))</f>
        <v>Niedrig</v>
      </c>
      <c r="Z1782" s="4">
        <f t="shared" si="223"/>
        <v>43.8</v>
      </c>
      <c r="AA1782" s="4" t="str">
        <f>IF(J1782&gt;365,"Bereits abgewandert (Segment D)",IF(Z1782&gt;=Hilfswerte!$B$38,"Rot - akut gefaehrdet",IF(Z1782&gt;=Hilfswerte!$B$39,"Gelb - beobachten","Gruen - stabil")))</f>
        <v>Bereits abgewandert (Segment D)</v>
      </c>
    </row>
    <row r="1783" spans="1:27" ht="15" customHeight="1" x14ac:dyDescent="0.25">
      <c r="A1783" s="4" t="s">
        <v>2130</v>
      </c>
      <c r="B1783" s="4" t="s">
        <v>203</v>
      </c>
      <c r="C1783" s="4" t="s">
        <v>59</v>
      </c>
      <c r="D1783" s="4" t="s">
        <v>30</v>
      </c>
      <c r="E1783" s="4">
        <v>42</v>
      </c>
      <c r="F1783" s="5">
        <v>6.4</v>
      </c>
      <c r="G1783" s="5">
        <v>10.199999999999999</v>
      </c>
      <c r="H1783" s="6">
        <v>3020</v>
      </c>
      <c r="I1783" s="4">
        <v>2</v>
      </c>
      <c r="J1783" s="4">
        <v>235</v>
      </c>
      <c r="K1783" s="4">
        <v>0</v>
      </c>
      <c r="L1783" s="4">
        <v>-2</v>
      </c>
      <c r="M1783" s="4">
        <v>4</v>
      </c>
      <c r="N1783" s="5">
        <v>6.5</v>
      </c>
      <c r="O1783" s="7">
        <f t="shared" si="216"/>
        <v>2</v>
      </c>
      <c r="P1783" s="7">
        <f t="shared" si="217"/>
        <v>2</v>
      </c>
      <c r="Q1783" s="7">
        <f t="shared" si="218"/>
        <v>4</v>
      </c>
      <c r="R1783" s="7">
        <f t="shared" si="219"/>
        <v>8</v>
      </c>
      <c r="S1783" s="8">
        <f t="shared" si="220"/>
        <v>83.3</v>
      </c>
      <c r="T1783" s="7" t="str">
        <f t="shared" si="221"/>
        <v>C - Entwicklungspotenzial</v>
      </c>
      <c r="U1783" s="4">
        <f>ROUND(((E1783-Hilfswerte!$B$20)/Hilfswerte!$B$21)+((F1783-Hilfswerte!$B$22)/Hilfswerte!$B$23)+((G1783-Hilfswerte!$B$24)/Hilfswerte!$B$25)+0.1*INDEX(Hilfswerte!$B$4:$B$15,MATCH(C1783,Hilfswerte!$A$4:$A$15,0)),2)</f>
        <v>-0.8</v>
      </c>
      <c r="V1783" s="4">
        <f>ROUND(SQRT((((E1783-Hilfswerte!$B$20)/Hilfswerte!$B$21)-Hilfswerte!$B$28)^2+(((F1783-Hilfswerte!$B$22)/Hilfswerte!$B$23)-Hilfswerte!$B$29)^2+(((G1783-Hilfswerte!$B$24)/Hilfswerte!$B$25)-Hilfswerte!$B$30)^2),3)</f>
        <v>0.79400000000000004</v>
      </c>
      <c r="W1783" s="4">
        <f>ROUND(E1783*Hilfswerte!$B$31,0)</f>
        <v>8633</v>
      </c>
      <c r="X1783" s="4">
        <f t="shared" si="222"/>
        <v>5613</v>
      </c>
      <c r="Y1783" s="4" t="str">
        <f>IF(T1783="A - Top-Kunde","bereits Top-Kunde",IF(AND(V1783&lt;=Hilfswerte!$B$34,H1783&lt;0.5*W1783),"Hoch",IF(AND(V1783&lt;=Hilfswerte!$B$35,H1783&lt;0.7*W1783),"Mittel","Niedrig")))</f>
        <v>Hoch</v>
      </c>
      <c r="Z1783" s="4">
        <f t="shared" si="223"/>
        <v>11.8</v>
      </c>
      <c r="AA1783" s="4" t="str">
        <f>IF(J1783&gt;365,"Bereits abgewandert (Segment D)",IF(Z1783&gt;=Hilfswerte!$B$38,"Rot - akut gefaehrdet",IF(Z1783&gt;=Hilfswerte!$B$39,"Gelb - beobachten","Gruen - stabil")))</f>
        <v>Gruen - stabil</v>
      </c>
    </row>
    <row r="1784" spans="1:27" ht="15" customHeight="1" x14ac:dyDescent="0.25">
      <c r="A1784" s="4" t="s">
        <v>2131</v>
      </c>
      <c r="B1784" s="4" t="s">
        <v>148</v>
      </c>
      <c r="C1784" s="4" t="s">
        <v>84</v>
      </c>
      <c r="D1784" s="4" t="s">
        <v>30</v>
      </c>
      <c r="E1784" s="4">
        <v>19</v>
      </c>
      <c r="F1784" s="5">
        <v>4.0999999999999996</v>
      </c>
      <c r="G1784" s="5">
        <v>0.9</v>
      </c>
      <c r="H1784" s="6">
        <v>1840</v>
      </c>
      <c r="I1784" s="4">
        <v>1</v>
      </c>
      <c r="J1784" s="4">
        <v>173</v>
      </c>
      <c r="K1784" s="4">
        <v>0</v>
      </c>
      <c r="L1784" s="4">
        <v>-2</v>
      </c>
      <c r="M1784" s="4">
        <v>2</v>
      </c>
      <c r="N1784" s="5">
        <v>1.5</v>
      </c>
      <c r="O1784" s="7">
        <f t="shared" si="216"/>
        <v>3</v>
      </c>
      <c r="P1784" s="7">
        <f t="shared" si="217"/>
        <v>1</v>
      </c>
      <c r="Q1784" s="7">
        <f t="shared" si="218"/>
        <v>3</v>
      </c>
      <c r="R1784" s="7">
        <f t="shared" si="219"/>
        <v>7</v>
      </c>
      <c r="S1784" s="8">
        <f t="shared" si="220"/>
        <v>70.8</v>
      </c>
      <c r="T1784" s="7" t="str">
        <f t="shared" si="221"/>
        <v>C - Entwicklungspotenzial</v>
      </c>
      <c r="U1784" s="4">
        <f>ROUND(((E1784-Hilfswerte!$B$20)/Hilfswerte!$B$21)+((F1784-Hilfswerte!$B$22)/Hilfswerte!$B$23)+((G1784-Hilfswerte!$B$24)/Hilfswerte!$B$25)+0.1*INDEX(Hilfswerte!$B$4:$B$15,MATCH(C1784,Hilfswerte!$A$4:$A$15,0)),2)</f>
        <v>-2.34</v>
      </c>
      <c r="V1784" s="4">
        <f>ROUND(SQRT((((E1784-Hilfswerte!$B$20)/Hilfswerte!$B$21)-Hilfswerte!$B$28)^2+(((F1784-Hilfswerte!$B$22)/Hilfswerte!$B$23)-Hilfswerte!$B$29)^2+(((G1784-Hilfswerte!$B$24)/Hilfswerte!$B$25)-Hilfswerte!$B$30)^2),3)</f>
        <v>1.857</v>
      </c>
      <c r="W1784" s="4">
        <f>ROUND(E1784*Hilfswerte!$B$31,0)</f>
        <v>3905</v>
      </c>
      <c r="X1784" s="4">
        <f t="shared" si="222"/>
        <v>2065</v>
      </c>
      <c r="Y1784" s="4" t="str">
        <f>IF(T1784="A - Top-Kunde","bereits Top-Kunde",IF(AND(V1784&lt;=Hilfswerte!$B$34,H1784&lt;0.5*W1784),"Hoch",IF(AND(V1784&lt;=Hilfswerte!$B$35,H1784&lt;0.7*W1784),"Mittel","Niedrig")))</f>
        <v>Niedrig</v>
      </c>
      <c r="Z1784" s="4">
        <f t="shared" si="223"/>
        <v>8.6999999999999993</v>
      </c>
      <c r="AA1784" s="4" t="str">
        <f>IF(J1784&gt;365,"Bereits abgewandert (Segment D)",IF(Z1784&gt;=Hilfswerte!$B$38,"Rot - akut gefaehrdet",IF(Z1784&gt;=Hilfswerte!$B$39,"Gelb - beobachten","Gruen - stabil")))</f>
        <v>Gruen - stabil</v>
      </c>
    </row>
    <row r="1785" spans="1:27" ht="15" customHeight="1" x14ac:dyDescent="0.25">
      <c r="A1785" s="4" t="s">
        <v>2132</v>
      </c>
      <c r="B1785" s="4" t="s">
        <v>650</v>
      </c>
      <c r="C1785" s="4" t="s">
        <v>59</v>
      </c>
      <c r="D1785" s="4" t="s">
        <v>30</v>
      </c>
      <c r="E1785" s="4">
        <v>13</v>
      </c>
      <c r="F1785" s="5">
        <v>2.7</v>
      </c>
      <c r="G1785" s="5">
        <v>13.9</v>
      </c>
      <c r="H1785" s="6">
        <v>0</v>
      </c>
      <c r="I1785" s="4">
        <v>0</v>
      </c>
      <c r="J1785" s="4">
        <v>754</v>
      </c>
      <c r="K1785" s="4">
        <v>0</v>
      </c>
      <c r="L1785" s="4">
        <v>1</v>
      </c>
      <c r="M1785" s="4">
        <v>0</v>
      </c>
      <c r="N1785" s="5">
        <v>-64.5</v>
      </c>
      <c r="O1785" s="7">
        <f t="shared" si="216"/>
        <v>1</v>
      </c>
      <c r="P1785" s="7">
        <f t="shared" si="217"/>
        <v>1</v>
      </c>
      <c r="Q1785" s="7">
        <f t="shared" si="218"/>
        <v>1</v>
      </c>
      <c r="R1785" s="7">
        <f t="shared" si="219"/>
        <v>3</v>
      </c>
      <c r="S1785" s="8">
        <f t="shared" si="220"/>
        <v>-2.6</v>
      </c>
      <c r="T1785" s="7" t="str">
        <f t="shared" si="221"/>
        <v>D - Abwanderungsrisiko</v>
      </c>
      <c r="U1785" s="4">
        <f>ROUND(((E1785-Hilfswerte!$B$20)/Hilfswerte!$B$21)+((F1785-Hilfswerte!$B$22)/Hilfswerte!$B$23)+((G1785-Hilfswerte!$B$24)/Hilfswerte!$B$25)+0.1*INDEX(Hilfswerte!$B$4:$B$15,MATCH(C1785,Hilfswerte!$A$4:$A$15,0)),2)</f>
        <v>-0.4</v>
      </c>
      <c r="V1785" s="4">
        <f>ROUND(SQRT((((E1785-Hilfswerte!$B$20)/Hilfswerte!$B$21)-Hilfswerte!$B$28)^2+(((F1785-Hilfswerte!$B$22)/Hilfswerte!$B$23)-Hilfswerte!$B$29)^2+(((G1785-Hilfswerte!$B$24)/Hilfswerte!$B$25)-Hilfswerte!$B$30)^2),3)</f>
        <v>1.008</v>
      </c>
      <c r="W1785" s="4">
        <f>ROUND(E1785*Hilfswerte!$B$31,0)</f>
        <v>2672</v>
      </c>
      <c r="X1785" s="4">
        <f t="shared" si="222"/>
        <v>2672</v>
      </c>
      <c r="Y1785" s="4" t="str">
        <f>IF(T1785="A - Top-Kunde","bereits Top-Kunde",IF(AND(V1785&lt;=Hilfswerte!$B$34,H1785&lt;0.5*W1785),"Hoch",IF(AND(V1785&lt;=Hilfswerte!$B$35,H1785&lt;0.7*W1785),"Mittel","Niedrig")))</f>
        <v>Mittel</v>
      </c>
      <c r="Z1785" s="4">
        <f t="shared" si="223"/>
        <v>63.7</v>
      </c>
      <c r="AA1785" s="4" t="str">
        <f>IF(J1785&gt;365,"Bereits abgewandert (Segment D)",IF(Z1785&gt;=Hilfswerte!$B$38,"Rot - akut gefaehrdet",IF(Z1785&gt;=Hilfswerte!$B$39,"Gelb - beobachten","Gruen - stabil")))</f>
        <v>Bereits abgewandert (Segment D)</v>
      </c>
    </row>
    <row r="1786" spans="1:27" ht="15" customHeight="1" x14ac:dyDescent="0.25">
      <c r="A1786" s="4" t="s">
        <v>2133</v>
      </c>
      <c r="B1786" s="4" t="s">
        <v>834</v>
      </c>
      <c r="C1786" s="4" t="s">
        <v>89</v>
      </c>
      <c r="D1786" s="4" t="s">
        <v>30</v>
      </c>
      <c r="E1786" s="4">
        <v>67</v>
      </c>
      <c r="F1786" s="5">
        <v>10.6</v>
      </c>
      <c r="G1786" s="5">
        <v>16.5</v>
      </c>
      <c r="H1786" s="6">
        <v>0</v>
      </c>
      <c r="I1786" s="4">
        <v>0</v>
      </c>
      <c r="J1786" s="4">
        <v>639</v>
      </c>
      <c r="K1786" s="4">
        <v>0</v>
      </c>
      <c r="L1786" s="4">
        <v>-5</v>
      </c>
      <c r="M1786" s="4">
        <v>0</v>
      </c>
      <c r="N1786" s="5">
        <v>-65.599999999999994</v>
      </c>
      <c r="O1786" s="7">
        <f t="shared" si="216"/>
        <v>1</v>
      </c>
      <c r="P1786" s="7">
        <f t="shared" si="217"/>
        <v>1</v>
      </c>
      <c r="Q1786" s="7">
        <f t="shared" si="218"/>
        <v>1</v>
      </c>
      <c r="R1786" s="7">
        <f t="shared" si="219"/>
        <v>3</v>
      </c>
      <c r="S1786" s="8">
        <f t="shared" si="220"/>
        <v>-2.8</v>
      </c>
      <c r="T1786" s="7" t="str">
        <f t="shared" si="221"/>
        <v>D - Abwanderungsrisiko</v>
      </c>
      <c r="U1786" s="4">
        <f>ROUND(((E1786-Hilfswerte!$B$20)/Hilfswerte!$B$21)+((F1786-Hilfswerte!$B$22)/Hilfswerte!$B$23)+((G1786-Hilfswerte!$B$24)/Hilfswerte!$B$25)+0.1*INDEX(Hilfswerte!$B$4:$B$15,MATCH(C1786,Hilfswerte!$A$4:$A$15,0)),2)</f>
        <v>0.75</v>
      </c>
      <c r="V1786" s="4">
        <f>ROUND(SQRT((((E1786-Hilfswerte!$B$20)/Hilfswerte!$B$21)-Hilfswerte!$B$28)^2+(((F1786-Hilfswerte!$B$22)/Hilfswerte!$B$23)-Hilfswerte!$B$29)^2+(((G1786-Hilfswerte!$B$24)/Hilfswerte!$B$25)-Hilfswerte!$B$30)^2),3)</f>
        <v>1.0620000000000001</v>
      </c>
      <c r="W1786" s="4">
        <f>ROUND(E1786*Hilfswerte!$B$31,0)</f>
        <v>13772</v>
      </c>
      <c r="X1786" s="4">
        <f t="shared" si="222"/>
        <v>13772</v>
      </c>
      <c r="Y1786" s="4" t="str">
        <f>IF(T1786="A - Top-Kunde","bereits Top-Kunde",IF(AND(V1786&lt;=Hilfswerte!$B$34,H1786&lt;0.5*W1786),"Hoch",IF(AND(V1786&lt;=Hilfswerte!$B$35,H1786&lt;0.7*W1786),"Mittel","Niedrig")))</f>
        <v>Mittel</v>
      </c>
      <c r="Z1786" s="4">
        <f t="shared" si="223"/>
        <v>58.2</v>
      </c>
      <c r="AA1786" s="4" t="str">
        <f>IF(J1786&gt;365,"Bereits abgewandert (Segment D)",IF(Z1786&gt;=Hilfswerte!$B$38,"Rot - akut gefaehrdet",IF(Z1786&gt;=Hilfswerte!$B$39,"Gelb - beobachten","Gruen - stabil")))</f>
        <v>Bereits abgewandert (Segment D)</v>
      </c>
    </row>
    <row r="1787" spans="1:27" ht="15" customHeight="1" x14ac:dyDescent="0.25">
      <c r="A1787" s="4" t="s">
        <v>2134</v>
      </c>
      <c r="B1787" s="4" t="s">
        <v>76</v>
      </c>
      <c r="C1787" s="4" t="s">
        <v>65</v>
      </c>
      <c r="D1787" s="4" t="s">
        <v>30</v>
      </c>
      <c r="E1787" s="4">
        <v>277</v>
      </c>
      <c r="F1787" s="5">
        <v>82.9</v>
      </c>
      <c r="G1787" s="5">
        <v>3.5</v>
      </c>
      <c r="H1787" s="6">
        <v>6230</v>
      </c>
      <c r="I1787" s="4">
        <v>3</v>
      </c>
      <c r="J1787" s="4">
        <v>166</v>
      </c>
      <c r="K1787" s="4">
        <v>0</v>
      </c>
      <c r="L1787" s="4">
        <v>-5</v>
      </c>
      <c r="M1787" s="4">
        <v>4</v>
      </c>
      <c r="N1787" s="5">
        <v>6.7</v>
      </c>
      <c r="O1787" s="7">
        <f t="shared" si="216"/>
        <v>3</v>
      </c>
      <c r="P1787" s="7">
        <f t="shared" si="217"/>
        <v>3</v>
      </c>
      <c r="Q1787" s="7">
        <f t="shared" si="218"/>
        <v>4</v>
      </c>
      <c r="R1787" s="7">
        <f t="shared" si="219"/>
        <v>10</v>
      </c>
      <c r="S1787" s="8">
        <f t="shared" si="220"/>
        <v>103.4</v>
      </c>
      <c r="T1787" s="7" t="str">
        <f t="shared" si="221"/>
        <v>C - Entwicklungspotenzial</v>
      </c>
      <c r="U1787" s="4">
        <f>ROUND(((E1787-Hilfswerte!$B$20)/Hilfswerte!$B$21)+((F1787-Hilfswerte!$B$22)/Hilfswerte!$B$23)+((G1787-Hilfswerte!$B$24)/Hilfswerte!$B$25)+0.1*INDEX(Hilfswerte!$B$4:$B$15,MATCH(C1787,Hilfswerte!$A$4:$A$15,0)),2)</f>
        <v>0.54</v>
      </c>
      <c r="V1787" s="4">
        <f>ROUND(SQRT((((E1787-Hilfswerte!$B$20)/Hilfswerte!$B$21)-Hilfswerte!$B$28)^2+(((F1787-Hilfswerte!$B$22)/Hilfswerte!$B$23)-Hilfswerte!$B$29)^2+(((G1787-Hilfswerte!$B$24)/Hilfswerte!$B$25)-Hilfswerte!$B$30)^2),3)</f>
        <v>1.5449999999999999</v>
      </c>
      <c r="W1787" s="4">
        <f>ROUND(E1787*Hilfswerte!$B$31,0)</f>
        <v>56936</v>
      </c>
      <c r="X1787" s="4">
        <f t="shared" si="222"/>
        <v>50706</v>
      </c>
      <c r="Y1787" s="4" t="str">
        <f>IF(T1787="A - Top-Kunde","bereits Top-Kunde",IF(AND(V1787&lt;=Hilfswerte!$B$34,H1787&lt;0.5*W1787),"Hoch",IF(AND(V1787&lt;=Hilfswerte!$B$35,H1787&lt;0.7*W1787),"Mittel","Niedrig")))</f>
        <v>Niedrig</v>
      </c>
      <c r="Z1787" s="4">
        <f t="shared" si="223"/>
        <v>8.3000000000000007</v>
      </c>
      <c r="AA1787" s="4" t="str">
        <f>IF(J1787&gt;365,"Bereits abgewandert (Segment D)",IF(Z1787&gt;=Hilfswerte!$B$38,"Rot - akut gefaehrdet",IF(Z1787&gt;=Hilfswerte!$B$39,"Gelb - beobachten","Gruen - stabil")))</f>
        <v>Gruen - stabil</v>
      </c>
    </row>
    <row r="1788" spans="1:27" ht="15" customHeight="1" x14ac:dyDescent="0.25">
      <c r="A1788" s="4" t="s">
        <v>2135</v>
      </c>
      <c r="B1788" s="4" t="s">
        <v>256</v>
      </c>
      <c r="C1788" s="4" t="s">
        <v>29</v>
      </c>
      <c r="D1788" s="4" t="s">
        <v>30</v>
      </c>
      <c r="E1788" s="4">
        <v>315</v>
      </c>
      <c r="F1788" s="5">
        <v>97.7</v>
      </c>
      <c r="G1788" s="5">
        <v>2.2999999999999998</v>
      </c>
      <c r="H1788" s="6">
        <v>101040</v>
      </c>
      <c r="I1788" s="4">
        <v>4</v>
      </c>
      <c r="J1788" s="4">
        <v>8</v>
      </c>
      <c r="K1788" s="4">
        <v>1</v>
      </c>
      <c r="L1788" s="4">
        <v>25</v>
      </c>
      <c r="M1788" s="4">
        <v>5</v>
      </c>
      <c r="N1788" s="5">
        <v>13.4</v>
      </c>
      <c r="O1788" s="7">
        <f t="shared" si="216"/>
        <v>5</v>
      </c>
      <c r="P1788" s="7">
        <f t="shared" si="217"/>
        <v>4</v>
      </c>
      <c r="Q1788" s="7">
        <f t="shared" si="218"/>
        <v>5</v>
      </c>
      <c r="R1788" s="7">
        <f t="shared" si="219"/>
        <v>14</v>
      </c>
      <c r="S1788" s="8">
        <f t="shared" si="220"/>
        <v>133.19999999999999</v>
      </c>
      <c r="T1788" s="7" t="str">
        <f t="shared" si="221"/>
        <v>A - Top-Kunde</v>
      </c>
      <c r="U1788" s="4">
        <f>ROUND(((E1788-Hilfswerte!$B$20)/Hilfswerte!$B$21)+((F1788-Hilfswerte!$B$22)/Hilfswerte!$B$23)+((G1788-Hilfswerte!$B$24)/Hilfswerte!$B$25)+0.1*INDEX(Hilfswerte!$B$4:$B$15,MATCH(C1788,Hilfswerte!$A$4:$A$15,0)),2)</f>
        <v>1.1000000000000001</v>
      </c>
      <c r="V1788" s="4">
        <f>ROUND(SQRT((((E1788-Hilfswerte!$B$20)/Hilfswerte!$B$21)-Hilfswerte!$B$28)^2+(((F1788-Hilfswerte!$B$22)/Hilfswerte!$B$23)-Hilfswerte!$B$29)^2+(((G1788-Hilfswerte!$B$24)/Hilfswerte!$B$25)-Hilfswerte!$B$30)^2),3)</f>
        <v>1.891</v>
      </c>
      <c r="W1788" s="4">
        <f>ROUND(E1788*Hilfswerte!$B$31,0)</f>
        <v>64747</v>
      </c>
      <c r="X1788" s="4">
        <f t="shared" si="222"/>
        <v>0</v>
      </c>
      <c r="Y1788" s="4" t="str">
        <f>IF(T1788="A - Top-Kunde","bereits Top-Kunde",IF(AND(V1788&lt;=Hilfswerte!$B$34,H1788&lt;0.5*W1788),"Hoch",IF(AND(V1788&lt;=Hilfswerte!$B$35,H1788&lt;0.7*W1788),"Mittel","Niedrig")))</f>
        <v>bereits Top-Kunde</v>
      </c>
      <c r="Z1788" s="4">
        <f t="shared" si="223"/>
        <v>8.4</v>
      </c>
      <c r="AA1788" s="4" t="str">
        <f>IF(J1788&gt;365,"Bereits abgewandert (Segment D)",IF(Z1788&gt;=Hilfswerte!$B$38,"Rot - akut gefaehrdet",IF(Z1788&gt;=Hilfswerte!$B$39,"Gelb - beobachten","Gruen - stabil")))</f>
        <v>Gruen - stabil</v>
      </c>
    </row>
    <row r="1789" spans="1:27" ht="15" customHeight="1" x14ac:dyDescent="0.25">
      <c r="A1789" s="4" t="s">
        <v>2136</v>
      </c>
      <c r="B1789" s="4" t="s">
        <v>238</v>
      </c>
      <c r="C1789" s="4" t="s">
        <v>74</v>
      </c>
      <c r="D1789" s="4" t="s">
        <v>30</v>
      </c>
      <c r="E1789" s="4">
        <v>40</v>
      </c>
      <c r="F1789" s="5">
        <v>7.9</v>
      </c>
      <c r="G1789" s="5">
        <v>14.4</v>
      </c>
      <c r="H1789" s="6">
        <v>1920</v>
      </c>
      <c r="I1789" s="4">
        <v>5</v>
      </c>
      <c r="J1789" s="4">
        <v>49</v>
      </c>
      <c r="K1789" s="4">
        <v>0</v>
      </c>
      <c r="L1789" s="4">
        <v>-5</v>
      </c>
      <c r="M1789" s="4">
        <v>4</v>
      </c>
      <c r="N1789" s="5">
        <v>-21.1</v>
      </c>
      <c r="O1789" s="7">
        <f t="shared" si="216"/>
        <v>4</v>
      </c>
      <c r="P1789" s="7">
        <f t="shared" si="217"/>
        <v>5</v>
      </c>
      <c r="Q1789" s="7">
        <f t="shared" si="218"/>
        <v>3</v>
      </c>
      <c r="R1789" s="7">
        <f t="shared" si="219"/>
        <v>12</v>
      </c>
      <c r="S1789" s="8">
        <f t="shared" si="220"/>
        <v>109.5</v>
      </c>
      <c r="T1789" s="7" t="str">
        <f t="shared" si="221"/>
        <v>B - Kernkunde</v>
      </c>
      <c r="U1789" s="4">
        <f>ROUND(((E1789-Hilfswerte!$B$20)/Hilfswerte!$B$21)+((F1789-Hilfswerte!$B$22)/Hilfswerte!$B$23)+((G1789-Hilfswerte!$B$24)/Hilfswerte!$B$25)+0.1*INDEX(Hilfswerte!$B$4:$B$15,MATCH(C1789,Hilfswerte!$A$4:$A$15,0)),2)</f>
        <v>-0.06</v>
      </c>
      <c r="V1789" s="4">
        <f>ROUND(SQRT((((E1789-Hilfswerte!$B$20)/Hilfswerte!$B$21)-Hilfswerte!$B$28)^2+(((F1789-Hilfswerte!$B$22)/Hilfswerte!$B$23)-Hilfswerte!$B$29)^2+(((G1789-Hilfswerte!$B$24)/Hilfswerte!$B$25)-Hilfswerte!$B$30)^2),3)</f>
        <v>0.91700000000000004</v>
      </c>
      <c r="W1789" s="4">
        <f>ROUND(E1789*Hilfswerte!$B$31,0)</f>
        <v>8222</v>
      </c>
      <c r="X1789" s="4">
        <f t="shared" si="222"/>
        <v>6302</v>
      </c>
      <c r="Y1789" s="4" t="str">
        <f>IF(T1789="A - Top-Kunde","bereits Top-Kunde",IF(AND(V1789&lt;=Hilfswerte!$B$34,H1789&lt;0.5*W1789),"Hoch",IF(AND(V1789&lt;=Hilfswerte!$B$35,H1789&lt;0.7*W1789),"Mittel","Niedrig")))</f>
        <v>Mittel</v>
      </c>
      <c r="Z1789" s="4">
        <f t="shared" si="223"/>
        <v>10.9</v>
      </c>
      <c r="AA1789" s="4" t="str">
        <f>IF(J1789&gt;365,"Bereits abgewandert (Segment D)",IF(Z1789&gt;=Hilfswerte!$B$38,"Rot - akut gefaehrdet",IF(Z1789&gt;=Hilfswerte!$B$39,"Gelb - beobachten","Gruen - stabil")))</f>
        <v>Gruen - stabil</v>
      </c>
    </row>
    <row r="1790" spans="1:27" ht="15" customHeight="1" x14ac:dyDescent="0.25">
      <c r="A1790" s="4" t="s">
        <v>2137</v>
      </c>
      <c r="B1790" s="4" t="s">
        <v>148</v>
      </c>
      <c r="C1790" s="4" t="s">
        <v>29</v>
      </c>
      <c r="D1790" s="4" t="s">
        <v>30</v>
      </c>
      <c r="E1790" s="4">
        <v>67</v>
      </c>
      <c r="F1790" s="5">
        <v>12.6</v>
      </c>
      <c r="G1790" s="5">
        <v>17.600000000000001</v>
      </c>
      <c r="H1790" s="6">
        <v>450</v>
      </c>
      <c r="I1790" s="4">
        <v>1</v>
      </c>
      <c r="J1790" s="4">
        <v>175</v>
      </c>
      <c r="K1790" s="4">
        <v>0</v>
      </c>
      <c r="L1790" s="4">
        <v>14</v>
      </c>
      <c r="M1790" s="4">
        <v>2</v>
      </c>
      <c r="N1790" s="5">
        <v>18</v>
      </c>
      <c r="O1790" s="7">
        <f t="shared" si="216"/>
        <v>3</v>
      </c>
      <c r="P1790" s="7">
        <f t="shared" si="217"/>
        <v>1</v>
      </c>
      <c r="Q1790" s="7">
        <f t="shared" si="218"/>
        <v>2</v>
      </c>
      <c r="R1790" s="7">
        <f t="shared" si="219"/>
        <v>6</v>
      </c>
      <c r="S1790" s="8">
        <f t="shared" si="220"/>
        <v>64.8</v>
      </c>
      <c r="T1790" s="7" t="str">
        <f t="shared" si="221"/>
        <v>C - Entwicklungspotenzial</v>
      </c>
      <c r="U1790" s="4">
        <f>ROUND(((E1790-Hilfswerte!$B$20)/Hilfswerte!$B$21)+((F1790-Hilfswerte!$B$22)/Hilfswerte!$B$23)+((G1790-Hilfswerte!$B$24)/Hilfswerte!$B$25)+0.1*INDEX(Hilfswerte!$B$4:$B$15,MATCH(C1790,Hilfswerte!$A$4:$A$15,0)),2)</f>
        <v>0.94</v>
      </c>
      <c r="V1790" s="4">
        <f>ROUND(SQRT((((E1790-Hilfswerte!$B$20)/Hilfswerte!$B$21)-Hilfswerte!$B$28)^2+(((F1790-Hilfswerte!$B$22)/Hilfswerte!$B$23)-Hilfswerte!$B$29)^2+(((G1790-Hilfswerte!$B$24)/Hilfswerte!$B$25)-Hilfswerte!$B$30)^2),3)</f>
        <v>1.1910000000000001</v>
      </c>
      <c r="W1790" s="4">
        <f>ROUND(E1790*Hilfswerte!$B$31,0)</f>
        <v>13772</v>
      </c>
      <c r="X1790" s="4">
        <f t="shared" si="222"/>
        <v>13322</v>
      </c>
      <c r="Y1790" s="4" t="str">
        <f>IF(T1790="A - Top-Kunde","bereits Top-Kunde",IF(AND(V1790&lt;=Hilfswerte!$B$34,H1790&lt;0.5*W1790),"Hoch",IF(AND(V1790&lt;=Hilfswerte!$B$35,H1790&lt;0.7*W1790),"Mittel","Niedrig")))</f>
        <v>Niedrig</v>
      </c>
      <c r="Z1790" s="4">
        <f t="shared" si="223"/>
        <v>11.6</v>
      </c>
      <c r="AA1790" s="4" t="str">
        <f>IF(J1790&gt;365,"Bereits abgewandert (Segment D)",IF(Z1790&gt;=Hilfswerte!$B$38,"Rot - akut gefaehrdet",IF(Z1790&gt;=Hilfswerte!$B$39,"Gelb - beobachten","Gruen - stabil")))</f>
        <v>Gruen - stabil</v>
      </c>
    </row>
    <row r="1791" spans="1:27" ht="15" customHeight="1" x14ac:dyDescent="0.25">
      <c r="A1791" s="4" t="s">
        <v>2138</v>
      </c>
      <c r="B1791" s="4" t="s">
        <v>267</v>
      </c>
      <c r="C1791" s="4" t="s">
        <v>84</v>
      </c>
      <c r="D1791" s="4" t="s">
        <v>117</v>
      </c>
      <c r="E1791" s="4">
        <v>36</v>
      </c>
      <c r="F1791" s="5">
        <v>7.5</v>
      </c>
      <c r="G1791" s="5">
        <v>1.8</v>
      </c>
      <c r="H1791" s="6">
        <v>6860</v>
      </c>
      <c r="I1791" s="4">
        <v>1</v>
      </c>
      <c r="J1791" s="4">
        <v>365</v>
      </c>
      <c r="K1791" s="4">
        <v>0</v>
      </c>
      <c r="L1791" s="4">
        <v>26</v>
      </c>
      <c r="M1791" s="4">
        <v>2</v>
      </c>
      <c r="N1791" s="5">
        <v>-16.899999999999999</v>
      </c>
      <c r="O1791" s="7">
        <f t="shared" si="216"/>
        <v>2</v>
      </c>
      <c r="P1791" s="7">
        <f t="shared" si="217"/>
        <v>1</v>
      </c>
      <c r="Q1791" s="7">
        <f t="shared" si="218"/>
        <v>4</v>
      </c>
      <c r="R1791" s="7">
        <f t="shared" si="219"/>
        <v>7</v>
      </c>
      <c r="S1791" s="8">
        <f t="shared" si="220"/>
        <v>53.8</v>
      </c>
      <c r="T1791" s="7" t="str">
        <f t="shared" si="221"/>
        <v>C - Entwicklungspotenzial</v>
      </c>
      <c r="U1791" s="4">
        <f>ROUND(((E1791-Hilfswerte!$B$20)/Hilfswerte!$B$21)+((F1791-Hilfswerte!$B$22)/Hilfswerte!$B$23)+((G1791-Hilfswerte!$B$24)/Hilfswerte!$B$25)+0.1*INDEX(Hilfswerte!$B$4:$B$15,MATCH(C1791,Hilfswerte!$A$4:$A$15,0)),2)</f>
        <v>-2.06</v>
      </c>
      <c r="V1791" s="4">
        <f>ROUND(SQRT((((E1791-Hilfswerte!$B$20)/Hilfswerte!$B$21)-Hilfswerte!$B$28)^2+(((F1791-Hilfswerte!$B$22)/Hilfswerte!$B$23)-Hilfswerte!$B$29)^2+(((G1791-Hilfswerte!$B$24)/Hilfswerte!$B$25)-Hilfswerte!$B$30)^2),3)</f>
        <v>1.6859999999999999</v>
      </c>
      <c r="W1791" s="4">
        <f>ROUND(E1791*Hilfswerte!$B$31,0)</f>
        <v>7400</v>
      </c>
      <c r="X1791" s="4">
        <f t="shared" si="222"/>
        <v>540</v>
      </c>
      <c r="Y1791" s="4" t="str">
        <f>IF(T1791="A - Top-Kunde","bereits Top-Kunde",IF(AND(V1791&lt;=Hilfswerte!$B$34,H1791&lt;0.5*W1791),"Hoch",IF(AND(V1791&lt;=Hilfswerte!$B$35,H1791&lt;0.7*W1791),"Mittel","Niedrig")))</f>
        <v>Niedrig</v>
      </c>
      <c r="Z1791" s="4">
        <f t="shared" si="223"/>
        <v>30.2</v>
      </c>
      <c r="AA1791" s="4" t="str">
        <f>IF(J1791&gt;365,"Bereits abgewandert (Segment D)",IF(Z1791&gt;=Hilfswerte!$B$38,"Rot - akut gefaehrdet",IF(Z1791&gt;=Hilfswerte!$B$39,"Gelb - beobachten","Gruen - stabil")))</f>
        <v>Rot - akut gefaehrdet</v>
      </c>
    </row>
    <row r="1792" spans="1:27" ht="15" customHeight="1" x14ac:dyDescent="0.25">
      <c r="A1792" s="4" t="s">
        <v>2139</v>
      </c>
      <c r="B1792" s="4" t="s">
        <v>548</v>
      </c>
      <c r="C1792" s="4" t="s">
        <v>47</v>
      </c>
      <c r="D1792" s="4" t="s">
        <v>77</v>
      </c>
      <c r="E1792" s="4">
        <v>302</v>
      </c>
      <c r="F1792" s="5">
        <v>81.5</v>
      </c>
      <c r="G1792" s="5">
        <v>14.7</v>
      </c>
      <c r="H1792" s="6">
        <v>4820</v>
      </c>
      <c r="I1792" s="4">
        <v>1</v>
      </c>
      <c r="J1792" s="4">
        <v>46</v>
      </c>
      <c r="K1792" s="4">
        <v>0</v>
      </c>
      <c r="L1792" s="4">
        <v>-5</v>
      </c>
      <c r="M1792" s="4">
        <v>4</v>
      </c>
      <c r="N1792" s="5">
        <v>47</v>
      </c>
      <c r="O1792" s="7">
        <f t="shared" si="216"/>
        <v>4</v>
      </c>
      <c r="P1792" s="7">
        <f t="shared" si="217"/>
        <v>1</v>
      </c>
      <c r="Q1792" s="7">
        <f t="shared" si="218"/>
        <v>4</v>
      </c>
      <c r="R1792" s="7">
        <f t="shared" si="219"/>
        <v>9</v>
      </c>
      <c r="S1792" s="8">
        <f t="shared" si="220"/>
        <v>113.5</v>
      </c>
      <c r="T1792" s="7" t="str">
        <f t="shared" si="221"/>
        <v>B - Kernkunde</v>
      </c>
      <c r="U1792" s="4">
        <f>ROUND(((E1792-Hilfswerte!$B$20)/Hilfswerte!$B$21)+((F1792-Hilfswerte!$B$22)/Hilfswerte!$B$23)+((G1792-Hilfswerte!$B$24)/Hilfswerte!$B$25)+0.1*INDEX(Hilfswerte!$B$4:$B$15,MATCH(C1792,Hilfswerte!$A$4:$A$15,0)),2)</f>
        <v>2.54</v>
      </c>
      <c r="V1792" s="4">
        <f>ROUND(SQRT((((E1792-Hilfswerte!$B$20)/Hilfswerte!$B$21)-Hilfswerte!$B$28)^2+(((F1792-Hilfswerte!$B$22)/Hilfswerte!$B$23)-Hilfswerte!$B$29)^2+(((G1792-Hilfswerte!$B$24)/Hilfswerte!$B$25)-Hilfswerte!$B$30)^2),3)</f>
        <v>1.125</v>
      </c>
      <c r="W1792" s="4">
        <f>ROUND(E1792*Hilfswerte!$B$31,0)</f>
        <v>62075</v>
      </c>
      <c r="X1792" s="4">
        <f t="shared" si="222"/>
        <v>57255</v>
      </c>
      <c r="Y1792" s="4" t="str">
        <f>IF(T1792="A - Top-Kunde","bereits Top-Kunde",IF(AND(V1792&lt;=Hilfswerte!$B$34,H1792&lt;0.5*W1792),"Hoch",IF(AND(V1792&lt;=Hilfswerte!$B$35,H1792&lt;0.7*W1792),"Mittel","Niedrig")))</f>
        <v>Mittel</v>
      </c>
      <c r="Z1792" s="4">
        <f t="shared" si="223"/>
        <v>2.2999999999999998</v>
      </c>
      <c r="AA1792" s="4" t="str">
        <f>IF(J1792&gt;365,"Bereits abgewandert (Segment D)",IF(Z1792&gt;=Hilfswerte!$B$38,"Rot - akut gefaehrdet",IF(Z1792&gt;=Hilfswerte!$B$39,"Gelb - beobachten","Gruen - stabil")))</f>
        <v>Gruen - stabil</v>
      </c>
    </row>
    <row r="1793" spans="1:27" ht="15" customHeight="1" x14ac:dyDescent="0.25">
      <c r="A1793" s="4" t="s">
        <v>2140</v>
      </c>
      <c r="B1793" s="4" t="s">
        <v>620</v>
      </c>
      <c r="C1793" s="4" t="s">
        <v>62</v>
      </c>
      <c r="D1793" s="4" t="s">
        <v>30</v>
      </c>
      <c r="E1793" s="4">
        <v>145</v>
      </c>
      <c r="F1793" s="5">
        <v>24.2</v>
      </c>
      <c r="G1793" s="5">
        <v>12.1</v>
      </c>
      <c r="H1793" s="6">
        <v>0</v>
      </c>
      <c r="I1793" s="4">
        <v>0</v>
      </c>
      <c r="J1793" s="4">
        <v>784</v>
      </c>
      <c r="K1793" s="4">
        <v>0</v>
      </c>
      <c r="L1793" s="4">
        <v>0</v>
      </c>
      <c r="M1793" s="4">
        <v>0</v>
      </c>
      <c r="N1793" s="5">
        <v>-51</v>
      </c>
      <c r="O1793" s="7">
        <f t="shared" si="216"/>
        <v>1</v>
      </c>
      <c r="P1793" s="7">
        <f t="shared" si="217"/>
        <v>1</v>
      </c>
      <c r="Q1793" s="7">
        <f t="shared" si="218"/>
        <v>1</v>
      </c>
      <c r="R1793" s="7">
        <f t="shared" si="219"/>
        <v>3</v>
      </c>
      <c r="S1793" s="8">
        <f t="shared" si="220"/>
        <v>4.5</v>
      </c>
      <c r="T1793" s="7" t="str">
        <f t="shared" si="221"/>
        <v>D - Abwanderungsrisiko</v>
      </c>
      <c r="U1793" s="4">
        <f>ROUND(((E1793-Hilfswerte!$B$20)/Hilfswerte!$B$21)+((F1793-Hilfswerte!$B$22)/Hilfswerte!$B$23)+((G1793-Hilfswerte!$B$24)/Hilfswerte!$B$25)+0.1*INDEX(Hilfswerte!$B$4:$B$15,MATCH(C1793,Hilfswerte!$A$4:$A$15,0)),2)</f>
        <v>0.76</v>
      </c>
      <c r="V1793" s="4">
        <f>ROUND(SQRT((((E1793-Hilfswerte!$B$20)/Hilfswerte!$B$21)-Hilfswerte!$B$28)^2+(((F1793-Hilfswerte!$B$22)/Hilfswerte!$B$23)-Hilfswerte!$B$29)^2+(((G1793-Hilfswerte!$B$24)/Hilfswerte!$B$25)-Hilfswerte!$B$30)^2),3)</f>
        <v>0.29699999999999999</v>
      </c>
      <c r="W1793" s="4">
        <f>ROUND(E1793*Hilfswerte!$B$31,0)</f>
        <v>29804</v>
      </c>
      <c r="X1793" s="4">
        <f t="shared" si="222"/>
        <v>29804</v>
      </c>
      <c r="Y1793" s="4" t="str">
        <f>IF(T1793="A - Top-Kunde","bereits Top-Kunde",IF(AND(V1793&lt;=Hilfswerte!$B$34,H1793&lt;0.5*W1793),"Hoch",IF(AND(V1793&lt;=Hilfswerte!$B$35,H1793&lt;0.7*W1793),"Mittel","Niedrig")))</f>
        <v>Hoch</v>
      </c>
      <c r="Z1793" s="4">
        <f t="shared" si="223"/>
        <v>59.6</v>
      </c>
      <c r="AA1793" s="4" t="str">
        <f>IF(J1793&gt;365,"Bereits abgewandert (Segment D)",IF(Z1793&gt;=Hilfswerte!$B$38,"Rot - akut gefaehrdet",IF(Z1793&gt;=Hilfswerte!$B$39,"Gelb - beobachten","Gruen - stabil")))</f>
        <v>Bereits abgewandert (Segment D)</v>
      </c>
    </row>
    <row r="1794" spans="1:27" ht="15" customHeight="1" x14ac:dyDescent="0.25">
      <c r="A1794" s="4" t="s">
        <v>2141</v>
      </c>
      <c r="B1794" s="4" t="s">
        <v>169</v>
      </c>
      <c r="C1794" s="4" t="s">
        <v>47</v>
      </c>
      <c r="D1794" s="4" t="s">
        <v>117</v>
      </c>
      <c r="E1794" s="4">
        <v>466</v>
      </c>
      <c r="F1794" s="5">
        <v>136.4</v>
      </c>
      <c r="G1794" s="5">
        <v>6.7</v>
      </c>
      <c r="H1794" s="6">
        <v>30590</v>
      </c>
      <c r="I1794" s="4">
        <v>3</v>
      </c>
      <c r="J1794" s="4">
        <v>126</v>
      </c>
      <c r="K1794" s="4">
        <v>1</v>
      </c>
      <c r="L1794" s="4">
        <v>19</v>
      </c>
      <c r="M1794" s="4">
        <v>1</v>
      </c>
      <c r="N1794" s="5">
        <v>-7.6</v>
      </c>
      <c r="O1794" s="7">
        <f t="shared" ref="O1794:O1857" si="224">IF(J1794&gt;365,1,IF(J1794&lt;=30,5,IF(J1794&lt;=90,4,IF(J1794&lt;=180,3,2))))</f>
        <v>3</v>
      </c>
      <c r="P1794" s="7">
        <f t="shared" ref="P1794:P1857" si="225">IF(I1794&gt;=5,5,IF(I1794&gt;=4,4,IF(I1794&gt;=3,3,IF(I1794&gt;=2,2,1))))</f>
        <v>3</v>
      </c>
      <c r="Q1794" s="7">
        <f t="shared" ref="Q1794:Q1857" si="226">IF(H1794&gt;=7500,5,IF(H1794&gt;=2500,4,IF(H1794&gt;=1000,3,IF(H1794&gt;=1,2,1))))</f>
        <v>5</v>
      </c>
      <c r="R1794" s="7">
        <f t="shared" ref="R1794:R1857" si="227">O1794+P1794+Q1794</f>
        <v>11</v>
      </c>
      <c r="S1794" s="8">
        <f t="shared" ref="S1794:S1857" si="228">ROUND(10*R1794+0.5*N1794-6*K1794-0.3*MAX(0,L1794),1)</f>
        <v>94.5</v>
      </c>
      <c r="T1794" s="7" t="str">
        <f t="shared" ref="T1794:T1857" si="229">IF(J1794&gt;365,"D - Abwanderungsrisiko",IF(S1794&gt;=125,"A - Top-Kunde",IF(S1794&gt;=105,"B - Kernkunde","C - Entwicklungspotenzial")))</f>
        <v>C - Entwicklungspotenzial</v>
      </c>
      <c r="U1794" s="4">
        <f>ROUND(((E1794-Hilfswerte!$B$20)/Hilfswerte!$B$21)+((F1794-Hilfswerte!$B$22)/Hilfswerte!$B$23)+((G1794-Hilfswerte!$B$24)/Hilfswerte!$B$25)+0.1*INDEX(Hilfswerte!$B$4:$B$15,MATCH(C1794,Hilfswerte!$A$4:$A$15,0)),2)</f>
        <v>2.96</v>
      </c>
      <c r="V1794" s="4">
        <f>ROUND(SQRT((((E1794-Hilfswerte!$B$20)/Hilfswerte!$B$21)-Hilfswerte!$B$28)^2+(((F1794-Hilfswerte!$B$22)/Hilfswerte!$B$23)-Hilfswerte!$B$29)^2+(((G1794-Hilfswerte!$B$24)/Hilfswerte!$B$25)-Hilfswerte!$B$30)^2),3)</f>
        <v>2.3069999999999999</v>
      </c>
      <c r="W1794" s="4">
        <f>ROUND(E1794*Hilfswerte!$B$31,0)</f>
        <v>95785</v>
      </c>
      <c r="X1794" s="4">
        <f t="shared" ref="X1794:X1857" si="230">MAX(0,W1794-H1794)</f>
        <v>65195</v>
      </c>
      <c r="Y1794" s="4" t="str">
        <f>IF(T1794="A - Top-Kunde","bereits Top-Kunde",IF(AND(V1794&lt;=Hilfswerte!$B$34,H1794&lt;0.5*W1794),"Hoch",IF(AND(V1794&lt;=Hilfswerte!$B$35,H1794&lt;0.7*W1794),"Mittel","Niedrig")))</f>
        <v>Niedrig</v>
      </c>
      <c r="Z1794" s="4">
        <f t="shared" ref="Z1794:Z1857" si="231">ROUND(0.4*MAX(0,-N1794)+3*K1794+0.2*MAX(0,L1794)+0.05*J1794,1)</f>
        <v>16.100000000000001</v>
      </c>
      <c r="AA1794" s="4" t="str">
        <f>IF(J1794&gt;365,"Bereits abgewandert (Segment D)",IF(Z1794&gt;=Hilfswerte!$B$38,"Rot - akut gefaehrdet",IF(Z1794&gt;=Hilfswerte!$B$39,"Gelb - beobachten","Gruen - stabil")))</f>
        <v>Gelb - beobachten</v>
      </c>
    </row>
    <row r="1795" spans="1:27" ht="15" customHeight="1" x14ac:dyDescent="0.25">
      <c r="A1795" s="4" t="s">
        <v>2142</v>
      </c>
      <c r="B1795" s="4" t="s">
        <v>363</v>
      </c>
      <c r="C1795" s="4" t="s">
        <v>55</v>
      </c>
      <c r="D1795" s="4" t="s">
        <v>52</v>
      </c>
      <c r="E1795" s="4">
        <v>55</v>
      </c>
      <c r="F1795" s="5">
        <v>9.6</v>
      </c>
      <c r="G1795" s="5">
        <v>17</v>
      </c>
      <c r="H1795" s="6">
        <v>850</v>
      </c>
      <c r="I1795" s="4">
        <v>1</v>
      </c>
      <c r="J1795" s="4">
        <v>295</v>
      </c>
      <c r="K1795" s="4">
        <v>0</v>
      </c>
      <c r="L1795" s="4">
        <v>20</v>
      </c>
      <c r="M1795" s="4">
        <v>6</v>
      </c>
      <c r="N1795" s="5">
        <v>-6.9</v>
      </c>
      <c r="O1795" s="7">
        <f t="shared" si="224"/>
        <v>2</v>
      </c>
      <c r="P1795" s="7">
        <f t="shared" si="225"/>
        <v>1</v>
      </c>
      <c r="Q1795" s="7">
        <f t="shared" si="226"/>
        <v>2</v>
      </c>
      <c r="R1795" s="7">
        <f t="shared" si="227"/>
        <v>5</v>
      </c>
      <c r="S1795" s="8">
        <f t="shared" si="228"/>
        <v>40.6</v>
      </c>
      <c r="T1795" s="7" t="str">
        <f t="shared" si="229"/>
        <v>C - Entwicklungspotenzial</v>
      </c>
      <c r="U1795" s="4">
        <f>ROUND(((E1795-Hilfswerte!$B$20)/Hilfswerte!$B$21)+((F1795-Hilfswerte!$B$22)/Hilfswerte!$B$23)+((G1795-Hilfswerte!$B$24)/Hilfswerte!$B$25)+0.1*INDEX(Hilfswerte!$B$4:$B$15,MATCH(C1795,Hilfswerte!$A$4:$A$15,0)),2)</f>
        <v>0.76</v>
      </c>
      <c r="V1795" s="4">
        <f>ROUND(SQRT((((E1795-Hilfswerte!$B$20)/Hilfswerte!$B$21)-Hilfswerte!$B$28)^2+(((F1795-Hilfswerte!$B$22)/Hilfswerte!$B$23)-Hilfswerte!$B$29)^2+(((G1795-Hilfswerte!$B$24)/Hilfswerte!$B$25)-Hilfswerte!$B$30)^2),3)</f>
        <v>1.1539999999999999</v>
      </c>
      <c r="W1795" s="4">
        <f>ROUND(E1795*Hilfswerte!$B$31,0)</f>
        <v>11305</v>
      </c>
      <c r="X1795" s="4">
        <f t="shared" si="230"/>
        <v>10455</v>
      </c>
      <c r="Y1795" s="4" t="str">
        <f>IF(T1795="A - Top-Kunde","bereits Top-Kunde",IF(AND(V1795&lt;=Hilfswerte!$B$34,H1795&lt;0.5*W1795),"Hoch",IF(AND(V1795&lt;=Hilfswerte!$B$35,H1795&lt;0.7*W1795),"Mittel","Niedrig")))</f>
        <v>Niedrig</v>
      </c>
      <c r="Z1795" s="4">
        <f t="shared" si="231"/>
        <v>21.5</v>
      </c>
      <c r="AA1795" s="4" t="str">
        <f>IF(J1795&gt;365,"Bereits abgewandert (Segment D)",IF(Z1795&gt;=Hilfswerte!$B$38,"Rot - akut gefaehrdet",IF(Z1795&gt;=Hilfswerte!$B$39,"Gelb - beobachten","Gruen - stabil")))</f>
        <v>Rot - akut gefaehrdet</v>
      </c>
    </row>
    <row r="1796" spans="1:27" ht="15" customHeight="1" x14ac:dyDescent="0.25">
      <c r="A1796" s="4" t="s">
        <v>2143</v>
      </c>
      <c r="B1796" s="4" t="s">
        <v>657</v>
      </c>
      <c r="C1796" s="4" t="s">
        <v>47</v>
      </c>
      <c r="D1796" s="4" t="s">
        <v>48</v>
      </c>
      <c r="E1796" s="4">
        <v>27</v>
      </c>
      <c r="F1796" s="5">
        <v>10</v>
      </c>
      <c r="G1796" s="5">
        <v>13.4</v>
      </c>
      <c r="H1796" s="6">
        <v>400</v>
      </c>
      <c r="I1796" s="4">
        <v>1</v>
      </c>
      <c r="J1796" s="4">
        <v>25</v>
      </c>
      <c r="K1796" s="4">
        <v>0</v>
      </c>
      <c r="L1796" s="4">
        <v>25</v>
      </c>
      <c r="M1796" s="4">
        <v>5</v>
      </c>
      <c r="N1796" s="5">
        <v>-2.1</v>
      </c>
      <c r="O1796" s="7">
        <f t="shared" si="224"/>
        <v>5</v>
      </c>
      <c r="P1796" s="7">
        <f t="shared" si="225"/>
        <v>1</v>
      </c>
      <c r="Q1796" s="7">
        <f t="shared" si="226"/>
        <v>2</v>
      </c>
      <c r="R1796" s="7">
        <f t="shared" si="227"/>
        <v>8</v>
      </c>
      <c r="S1796" s="8">
        <f t="shared" si="228"/>
        <v>71.5</v>
      </c>
      <c r="T1796" s="7" t="str">
        <f t="shared" si="229"/>
        <v>C - Entwicklungspotenzial</v>
      </c>
      <c r="U1796" s="4">
        <f>ROUND(((E1796-Hilfswerte!$B$20)/Hilfswerte!$B$21)+((F1796-Hilfswerte!$B$22)/Hilfswerte!$B$23)+((G1796-Hilfswerte!$B$24)/Hilfswerte!$B$25)+0.1*INDEX(Hilfswerte!$B$4:$B$15,MATCH(C1796,Hilfswerte!$A$4:$A$15,0)),2)</f>
        <v>-0.13</v>
      </c>
      <c r="V1796" s="4">
        <f>ROUND(SQRT((((E1796-Hilfswerte!$B$20)/Hilfswerte!$B$21)-Hilfswerte!$B$28)^2+(((F1796-Hilfswerte!$B$22)/Hilfswerte!$B$23)-Hilfswerte!$B$29)^2+(((G1796-Hilfswerte!$B$24)/Hilfswerte!$B$25)-Hilfswerte!$B$30)^2),3)</f>
        <v>0.85399999999999998</v>
      </c>
      <c r="W1796" s="4">
        <f>ROUND(E1796*Hilfswerte!$B$31,0)</f>
        <v>5550</v>
      </c>
      <c r="X1796" s="4">
        <f t="shared" si="230"/>
        <v>5150</v>
      </c>
      <c r="Y1796" s="4" t="str">
        <f>IF(T1796="A - Top-Kunde","bereits Top-Kunde",IF(AND(V1796&lt;=Hilfswerte!$B$34,H1796&lt;0.5*W1796),"Hoch",IF(AND(V1796&lt;=Hilfswerte!$B$35,H1796&lt;0.7*W1796),"Mittel","Niedrig")))</f>
        <v>Mittel</v>
      </c>
      <c r="Z1796" s="4">
        <f t="shared" si="231"/>
        <v>7.1</v>
      </c>
      <c r="AA1796" s="4" t="str">
        <f>IF(J1796&gt;365,"Bereits abgewandert (Segment D)",IF(Z1796&gt;=Hilfswerte!$B$38,"Rot - akut gefaehrdet",IF(Z1796&gt;=Hilfswerte!$B$39,"Gelb - beobachten","Gruen - stabil")))</f>
        <v>Gruen - stabil</v>
      </c>
    </row>
    <row r="1797" spans="1:27" ht="15" customHeight="1" x14ac:dyDescent="0.25">
      <c r="A1797" s="4" t="s">
        <v>2144</v>
      </c>
      <c r="B1797" s="4" t="s">
        <v>433</v>
      </c>
      <c r="C1797" s="4" t="s">
        <v>29</v>
      </c>
      <c r="D1797" s="4" t="s">
        <v>30</v>
      </c>
      <c r="E1797" s="4">
        <v>177</v>
      </c>
      <c r="F1797" s="5">
        <v>31.6</v>
      </c>
      <c r="G1797" s="5">
        <v>9.3000000000000007</v>
      </c>
      <c r="H1797" s="6">
        <v>7340</v>
      </c>
      <c r="I1797" s="4">
        <v>1</v>
      </c>
      <c r="J1797" s="4">
        <v>52</v>
      </c>
      <c r="K1797" s="4">
        <v>0</v>
      </c>
      <c r="L1797" s="4">
        <v>15</v>
      </c>
      <c r="M1797" s="4">
        <v>1</v>
      </c>
      <c r="N1797" s="5">
        <v>-2.5</v>
      </c>
      <c r="O1797" s="7">
        <f t="shared" si="224"/>
        <v>4</v>
      </c>
      <c r="P1797" s="7">
        <f t="shared" si="225"/>
        <v>1</v>
      </c>
      <c r="Q1797" s="7">
        <f t="shared" si="226"/>
        <v>4</v>
      </c>
      <c r="R1797" s="7">
        <f t="shared" si="227"/>
        <v>9</v>
      </c>
      <c r="S1797" s="8">
        <f t="shared" si="228"/>
        <v>84.3</v>
      </c>
      <c r="T1797" s="7" t="str">
        <f t="shared" si="229"/>
        <v>C - Entwicklungspotenzial</v>
      </c>
      <c r="U1797" s="4">
        <f>ROUND(((E1797-Hilfswerte!$B$20)/Hilfswerte!$B$21)+((F1797-Hilfswerte!$B$22)/Hilfswerte!$B$23)+((G1797-Hilfswerte!$B$24)/Hilfswerte!$B$25)+0.1*INDEX(Hilfswerte!$B$4:$B$15,MATCH(C1797,Hilfswerte!$A$4:$A$15,0)),2)</f>
        <v>0.43</v>
      </c>
      <c r="V1797" s="4">
        <f>ROUND(SQRT((((E1797-Hilfswerte!$B$20)/Hilfswerte!$B$21)-Hilfswerte!$B$28)^2+(((F1797-Hilfswerte!$B$22)/Hilfswerte!$B$23)-Hilfswerte!$B$29)^2+(((G1797-Hilfswerte!$B$24)/Hilfswerte!$B$25)-Hilfswerte!$B$30)^2),3)</f>
        <v>0.32500000000000001</v>
      </c>
      <c r="W1797" s="4">
        <f>ROUND(E1797*Hilfswerte!$B$31,0)</f>
        <v>36382</v>
      </c>
      <c r="X1797" s="4">
        <f t="shared" si="230"/>
        <v>29042</v>
      </c>
      <c r="Y1797" s="4" t="str">
        <f>IF(T1797="A - Top-Kunde","bereits Top-Kunde",IF(AND(V1797&lt;=Hilfswerte!$B$34,H1797&lt;0.5*W1797),"Hoch",IF(AND(V1797&lt;=Hilfswerte!$B$35,H1797&lt;0.7*W1797),"Mittel","Niedrig")))</f>
        <v>Hoch</v>
      </c>
      <c r="Z1797" s="4">
        <f t="shared" si="231"/>
        <v>6.6</v>
      </c>
      <c r="AA1797" s="4" t="str">
        <f>IF(J1797&gt;365,"Bereits abgewandert (Segment D)",IF(Z1797&gt;=Hilfswerte!$B$38,"Rot - akut gefaehrdet",IF(Z1797&gt;=Hilfswerte!$B$39,"Gelb - beobachten","Gruen - stabil")))</f>
        <v>Gruen - stabil</v>
      </c>
    </row>
    <row r="1798" spans="1:27" ht="15" customHeight="1" x14ac:dyDescent="0.25">
      <c r="A1798" s="4" t="s">
        <v>2145</v>
      </c>
      <c r="B1798" s="4" t="s">
        <v>973</v>
      </c>
      <c r="C1798" s="4" t="s">
        <v>51</v>
      </c>
      <c r="D1798" s="4" t="s">
        <v>30</v>
      </c>
      <c r="E1798" s="4">
        <v>75</v>
      </c>
      <c r="F1798" s="5">
        <v>15.6</v>
      </c>
      <c r="G1798" s="5">
        <v>20.2</v>
      </c>
      <c r="H1798" s="6">
        <v>5780</v>
      </c>
      <c r="I1798" s="4">
        <v>2</v>
      </c>
      <c r="J1798" s="4">
        <v>187</v>
      </c>
      <c r="K1798" s="4">
        <v>0</v>
      </c>
      <c r="L1798" s="4">
        <v>16</v>
      </c>
      <c r="M1798" s="4">
        <v>6</v>
      </c>
      <c r="N1798" s="5">
        <v>26.6</v>
      </c>
      <c r="O1798" s="7">
        <f t="shared" si="224"/>
        <v>2</v>
      </c>
      <c r="P1798" s="7">
        <f t="shared" si="225"/>
        <v>2</v>
      </c>
      <c r="Q1798" s="7">
        <f t="shared" si="226"/>
        <v>4</v>
      </c>
      <c r="R1798" s="7">
        <f t="shared" si="227"/>
        <v>8</v>
      </c>
      <c r="S1798" s="8">
        <f t="shared" si="228"/>
        <v>88.5</v>
      </c>
      <c r="T1798" s="7" t="str">
        <f t="shared" si="229"/>
        <v>C - Entwicklungspotenzial</v>
      </c>
      <c r="U1798" s="4">
        <f>ROUND(((E1798-Hilfswerte!$B$20)/Hilfswerte!$B$21)+((F1798-Hilfswerte!$B$22)/Hilfswerte!$B$23)+((G1798-Hilfswerte!$B$24)/Hilfswerte!$B$25)+0.1*INDEX(Hilfswerte!$B$4:$B$15,MATCH(C1798,Hilfswerte!$A$4:$A$15,0)),2)</f>
        <v>1.52</v>
      </c>
      <c r="V1798" s="4">
        <f>ROUND(SQRT((((E1798-Hilfswerte!$B$20)/Hilfswerte!$B$21)-Hilfswerte!$B$28)^2+(((F1798-Hilfswerte!$B$22)/Hilfswerte!$B$23)-Hilfswerte!$B$29)^2+(((G1798-Hilfswerte!$B$24)/Hilfswerte!$B$25)-Hilfswerte!$B$30)^2),3)</f>
        <v>1.5329999999999999</v>
      </c>
      <c r="W1798" s="4">
        <f>ROUND(E1798*Hilfswerte!$B$31,0)</f>
        <v>15416</v>
      </c>
      <c r="X1798" s="4">
        <f t="shared" si="230"/>
        <v>9636</v>
      </c>
      <c r="Y1798" s="4" t="str">
        <f>IF(T1798="A - Top-Kunde","bereits Top-Kunde",IF(AND(V1798&lt;=Hilfswerte!$B$34,H1798&lt;0.5*W1798),"Hoch",IF(AND(V1798&lt;=Hilfswerte!$B$35,H1798&lt;0.7*W1798),"Mittel","Niedrig")))</f>
        <v>Niedrig</v>
      </c>
      <c r="Z1798" s="4">
        <f t="shared" si="231"/>
        <v>12.6</v>
      </c>
      <c r="AA1798" s="4" t="str">
        <f>IF(J1798&gt;365,"Bereits abgewandert (Segment D)",IF(Z1798&gt;=Hilfswerte!$B$38,"Rot - akut gefaehrdet",IF(Z1798&gt;=Hilfswerte!$B$39,"Gelb - beobachten","Gruen - stabil")))</f>
        <v>Gruen - stabil</v>
      </c>
    </row>
    <row r="1799" spans="1:27" ht="15" customHeight="1" x14ac:dyDescent="0.25">
      <c r="A1799" s="4" t="s">
        <v>2146</v>
      </c>
      <c r="B1799" s="4" t="s">
        <v>214</v>
      </c>
      <c r="C1799" s="4" t="s">
        <v>29</v>
      </c>
      <c r="D1799" s="4" t="s">
        <v>30</v>
      </c>
      <c r="E1799" s="4">
        <v>39</v>
      </c>
      <c r="F1799" s="5">
        <v>9.1999999999999993</v>
      </c>
      <c r="G1799" s="5">
        <v>10.3</v>
      </c>
      <c r="H1799" s="6">
        <v>0</v>
      </c>
      <c r="I1799" s="4">
        <v>0</v>
      </c>
      <c r="J1799" s="4">
        <v>466</v>
      </c>
      <c r="K1799" s="4">
        <v>0</v>
      </c>
      <c r="L1799" s="4">
        <v>-5</v>
      </c>
      <c r="M1799" s="4">
        <v>0</v>
      </c>
      <c r="N1799" s="5">
        <v>-33.700000000000003</v>
      </c>
      <c r="O1799" s="7">
        <f t="shared" si="224"/>
        <v>1</v>
      </c>
      <c r="P1799" s="7">
        <f t="shared" si="225"/>
        <v>1</v>
      </c>
      <c r="Q1799" s="7">
        <f t="shared" si="226"/>
        <v>1</v>
      </c>
      <c r="R1799" s="7">
        <f t="shared" si="227"/>
        <v>3</v>
      </c>
      <c r="S1799" s="8">
        <f t="shared" si="228"/>
        <v>13.2</v>
      </c>
      <c r="T1799" s="7" t="str">
        <f t="shared" si="229"/>
        <v>D - Abwanderungsrisiko</v>
      </c>
      <c r="U1799" s="4">
        <f>ROUND(((E1799-Hilfswerte!$B$20)/Hilfswerte!$B$21)+((F1799-Hilfswerte!$B$22)/Hilfswerte!$B$23)+((G1799-Hilfswerte!$B$24)/Hilfswerte!$B$25)+0.1*INDEX(Hilfswerte!$B$4:$B$15,MATCH(C1799,Hilfswerte!$A$4:$A$15,0)),2)</f>
        <v>-0.4</v>
      </c>
      <c r="V1799" s="4">
        <f>ROUND(SQRT((((E1799-Hilfswerte!$B$20)/Hilfswerte!$B$21)-Hilfswerte!$B$28)^2+(((F1799-Hilfswerte!$B$22)/Hilfswerte!$B$23)-Hilfswerte!$B$29)^2+(((G1799-Hilfswerte!$B$24)/Hilfswerte!$B$25)-Hilfswerte!$B$30)^2),3)</f>
        <v>0.76500000000000001</v>
      </c>
      <c r="W1799" s="4">
        <f>ROUND(E1799*Hilfswerte!$B$31,0)</f>
        <v>8016</v>
      </c>
      <c r="X1799" s="4">
        <f t="shared" si="230"/>
        <v>8016</v>
      </c>
      <c r="Y1799" s="4" t="str">
        <f>IF(T1799="A - Top-Kunde","bereits Top-Kunde",IF(AND(V1799&lt;=Hilfswerte!$B$34,H1799&lt;0.5*W1799),"Hoch",IF(AND(V1799&lt;=Hilfswerte!$B$35,H1799&lt;0.7*W1799),"Mittel","Niedrig")))</f>
        <v>Hoch</v>
      </c>
      <c r="Z1799" s="4">
        <f t="shared" si="231"/>
        <v>36.799999999999997</v>
      </c>
      <c r="AA1799" s="4" t="str">
        <f>IF(J1799&gt;365,"Bereits abgewandert (Segment D)",IF(Z1799&gt;=Hilfswerte!$B$38,"Rot - akut gefaehrdet",IF(Z1799&gt;=Hilfswerte!$B$39,"Gelb - beobachten","Gruen - stabil")))</f>
        <v>Bereits abgewandert (Segment D)</v>
      </c>
    </row>
    <row r="1800" spans="1:27" ht="15" customHeight="1" x14ac:dyDescent="0.25">
      <c r="A1800" s="4" t="s">
        <v>2147</v>
      </c>
      <c r="B1800" s="4" t="s">
        <v>154</v>
      </c>
      <c r="C1800" s="4" t="s">
        <v>55</v>
      </c>
      <c r="D1800" s="4" t="s">
        <v>30</v>
      </c>
      <c r="E1800" s="4">
        <v>101</v>
      </c>
      <c r="F1800" s="5">
        <v>32.4</v>
      </c>
      <c r="G1800" s="5">
        <v>18.8</v>
      </c>
      <c r="H1800" s="6">
        <v>1750</v>
      </c>
      <c r="I1800" s="4">
        <v>3</v>
      </c>
      <c r="J1800" s="4">
        <v>359</v>
      </c>
      <c r="K1800" s="4">
        <v>1</v>
      </c>
      <c r="L1800" s="4">
        <v>10</v>
      </c>
      <c r="M1800" s="4">
        <v>6</v>
      </c>
      <c r="N1800" s="5">
        <v>-6.5</v>
      </c>
      <c r="O1800" s="7">
        <f t="shared" si="224"/>
        <v>2</v>
      </c>
      <c r="P1800" s="7">
        <f t="shared" si="225"/>
        <v>3</v>
      </c>
      <c r="Q1800" s="7">
        <f t="shared" si="226"/>
        <v>3</v>
      </c>
      <c r="R1800" s="7">
        <f t="shared" si="227"/>
        <v>8</v>
      </c>
      <c r="S1800" s="8">
        <f t="shared" si="228"/>
        <v>67.8</v>
      </c>
      <c r="T1800" s="7" t="str">
        <f t="shared" si="229"/>
        <v>C - Entwicklungspotenzial</v>
      </c>
      <c r="U1800" s="4">
        <f>ROUND(((E1800-Hilfswerte!$B$20)/Hilfswerte!$B$21)+((F1800-Hilfswerte!$B$22)/Hilfswerte!$B$23)+((G1800-Hilfswerte!$B$24)/Hilfswerte!$B$25)+0.1*INDEX(Hilfswerte!$B$4:$B$15,MATCH(C1800,Hilfswerte!$A$4:$A$15,0)),2)</f>
        <v>1.66</v>
      </c>
      <c r="V1800" s="4">
        <f>ROUND(SQRT((((E1800-Hilfswerte!$B$20)/Hilfswerte!$B$21)-Hilfswerte!$B$28)^2+(((F1800-Hilfswerte!$B$22)/Hilfswerte!$B$23)-Hilfswerte!$B$29)^2+(((G1800-Hilfswerte!$B$24)/Hilfswerte!$B$25)-Hilfswerte!$B$30)^2),3)</f>
        <v>1.2410000000000001</v>
      </c>
      <c r="W1800" s="4">
        <f>ROUND(E1800*Hilfswerte!$B$31,0)</f>
        <v>20760</v>
      </c>
      <c r="X1800" s="4">
        <f t="shared" si="230"/>
        <v>19010</v>
      </c>
      <c r="Y1800" s="4" t="str">
        <f>IF(T1800="A - Top-Kunde","bereits Top-Kunde",IF(AND(V1800&lt;=Hilfswerte!$B$34,H1800&lt;0.5*W1800),"Hoch",IF(AND(V1800&lt;=Hilfswerte!$B$35,H1800&lt;0.7*W1800),"Mittel","Niedrig")))</f>
        <v>Niedrig</v>
      </c>
      <c r="Z1800" s="4">
        <f t="shared" si="231"/>
        <v>25.6</v>
      </c>
      <c r="AA1800" s="4" t="str">
        <f>IF(J1800&gt;365,"Bereits abgewandert (Segment D)",IF(Z1800&gt;=Hilfswerte!$B$38,"Rot - akut gefaehrdet",IF(Z1800&gt;=Hilfswerte!$B$39,"Gelb - beobachten","Gruen - stabil")))</f>
        <v>Rot - akut gefaehrdet</v>
      </c>
    </row>
    <row r="1801" spans="1:27" ht="15" customHeight="1" x14ac:dyDescent="0.25">
      <c r="A1801" s="4" t="s">
        <v>2148</v>
      </c>
      <c r="B1801" s="4" t="s">
        <v>947</v>
      </c>
      <c r="C1801" s="4" t="s">
        <v>33</v>
      </c>
      <c r="D1801" s="4" t="s">
        <v>52</v>
      </c>
      <c r="E1801" s="4">
        <v>663</v>
      </c>
      <c r="F1801" s="5">
        <v>114.2</v>
      </c>
      <c r="G1801" s="5">
        <v>13.3</v>
      </c>
      <c r="H1801" s="6">
        <v>57210</v>
      </c>
      <c r="I1801" s="4">
        <v>1</v>
      </c>
      <c r="J1801" s="4">
        <v>133</v>
      </c>
      <c r="K1801" s="4">
        <v>0</v>
      </c>
      <c r="L1801" s="4">
        <v>9</v>
      </c>
      <c r="M1801" s="4">
        <v>3</v>
      </c>
      <c r="N1801" s="5">
        <v>-25.9</v>
      </c>
      <c r="O1801" s="7">
        <f t="shared" si="224"/>
        <v>3</v>
      </c>
      <c r="P1801" s="7">
        <f t="shared" si="225"/>
        <v>1</v>
      </c>
      <c r="Q1801" s="7">
        <f t="shared" si="226"/>
        <v>5</v>
      </c>
      <c r="R1801" s="7">
        <f t="shared" si="227"/>
        <v>9</v>
      </c>
      <c r="S1801" s="8">
        <f t="shared" si="228"/>
        <v>74.400000000000006</v>
      </c>
      <c r="T1801" s="7" t="str">
        <f t="shared" si="229"/>
        <v>C - Entwicklungspotenzial</v>
      </c>
      <c r="U1801" s="4">
        <f>ROUND(((E1801-Hilfswerte!$B$20)/Hilfswerte!$B$21)+((F1801-Hilfswerte!$B$22)/Hilfswerte!$B$23)+((G1801-Hilfswerte!$B$24)/Hilfswerte!$B$25)+0.1*INDEX(Hilfswerte!$B$4:$B$15,MATCH(C1801,Hilfswerte!$A$4:$A$15,0)),2)</f>
        <v>4.4000000000000004</v>
      </c>
      <c r="V1801" s="4">
        <f>ROUND(SQRT((((E1801-Hilfswerte!$B$20)/Hilfswerte!$B$21)-Hilfswerte!$B$28)^2+(((F1801-Hilfswerte!$B$22)/Hilfswerte!$B$23)-Hilfswerte!$B$29)^2+(((G1801-Hilfswerte!$B$24)/Hilfswerte!$B$25)-Hilfswerte!$B$30)^2),3)</f>
        <v>2.5510000000000002</v>
      </c>
      <c r="W1801" s="4">
        <f>ROUND(E1801*Hilfswerte!$B$31,0)</f>
        <v>136277</v>
      </c>
      <c r="X1801" s="4">
        <f t="shared" si="230"/>
        <v>79067</v>
      </c>
      <c r="Y1801" s="4" t="str">
        <f>IF(T1801="A - Top-Kunde","bereits Top-Kunde",IF(AND(V1801&lt;=Hilfswerte!$B$34,H1801&lt;0.5*W1801),"Hoch",IF(AND(V1801&lt;=Hilfswerte!$B$35,H1801&lt;0.7*W1801),"Mittel","Niedrig")))</f>
        <v>Niedrig</v>
      </c>
      <c r="Z1801" s="4">
        <f t="shared" si="231"/>
        <v>18.8</v>
      </c>
      <c r="AA1801" s="4" t="str">
        <f>IF(J1801&gt;365,"Bereits abgewandert (Segment D)",IF(Z1801&gt;=Hilfswerte!$B$38,"Rot - akut gefaehrdet",IF(Z1801&gt;=Hilfswerte!$B$39,"Gelb - beobachten","Gruen - stabil")))</f>
        <v>Gelb - beobachten</v>
      </c>
    </row>
    <row r="1802" spans="1:27" ht="15" customHeight="1" x14ac:dyDescent="0.25">
      <c r="A1802" s="4" t="s">
        <v>2149</v>
      </c>
      <c r="B1802" s="4" t="s">
        <v>222</v>
      </c>
      <c r="C1802" s="4" t="s">
        <v>38</v>
      </c>
      <c r="D1802" s="4" t="s">
        <v>30</v>
      </c>
      <c r="E1802" s="4">
        <v>19</v>
      </c>
      <c r="F1802" s="5">
        <v>4.4000000000000004</v>
      </c>
      <c r="G1802" s="5">
        <v>13.2</v>
      </c>
      <c r="H1802" s="6">
        <v>0</v>
      </c>
      <c r="I1802" s="4">
        <v>0</v>
      </c>
      <c r="J1802" s="4">
        <v>871</v>
      </c>
      <c r="K1802" s="4">
        <v>0</v>
      </c>
      <c r="L1802" s="4">
        <v>17</v>
      </c>
      <c r="M1802" s="4">
        <v>0</v>
      </c>
      <c r="N1802" s="5">
        <v>-72.400000000000006</v>
      </c>
      <c r="O1802" s="7">
        <f t="shared" si="224"/>
        <v>1</v>
      </c>
      <c r="P1802" s="7">
        <f t="shared" si="225"/>
        <v>1</v>
      </c>
      <c r="Q1802" s="7">
        <f t="shared" si="226"/>
        <v>1</v>
      </c>
      <c r="R1802" s="7">
        <f t="shared" si="227"/>
        <v>3</v>
      </c>
      <c r="S1802" s="8">
        <f t="shared" si="228"/>
        <v>-11.3</v>
      </c>
      <c r="T1802" s="7" t="str">
        <f t="shared" si="229"/>
        <v>D - Abwanderungsrisiko</v>
      </c>
      <c r="U1802" s="4">
        <f>ROUND(((E1802-Hilfswerte!$B$20)/Hilfswerte!$B$21)+((F1802-Hilfswerte!$B$22)/Hilfswerte!$B$23)+((G1802-Hilfswerte!$B$24)/Hilfswerte!$B$25)+0.1*INDEX(Hilfswerte!$B$4:$B$15,MATCH(C1802,Hilfswerte!$A$4:$A$15,0)),2)</f>
        <v>-0.04</v>
      </c>
      <c r="V1802" s="4">
        <f>ROUND(SQRT((((E1802-Hilfswerte!$B$20)/Hilfswerte!$B$21)-Hilfswerte!$B$28)^2+(((F1802-Hilfswerte!$B$22)/Hilfswerte!$B$23)-Hilfswerte!$B$29)^2+(((G1802-Hilfswerte!$B$24)/Hilfswerte!$B$25)-Hilfswerte!$B$30)^2),3)</f>
        <v>0.92800000000000005</v>
      </c>
      <c r="W1802" s="4">
        <f>ROUND(E1802*Hilfswerte!$B$31,0)</f>
        <v>3905</v>
      </c>
      <c r="X1802" s="4">
        <f t="shared" si="230"/>
        <v>3905</v>
      </c>
      <c r="Y1802" s="4" t="str">
        <f>IF(T1802="A - Top-Kunde","bereits Top-Kunde",IF(AND(V1802&lt;=Hilfswerte!$B$34,H1802&lt;0.5*W1802),"Hoch",IF(AND(V1802&lt;=Hilfswerte!$B$35,H1802&lt;0.7*W1802),"Mittel","Niedrig")))</f>
        <v>Mittel</v>
      </c>
      <c r="Z1802" s="4">
        <f t="shared" si="231"/>
        <v>75.900000000000006</v>
      </c>
      <c r="AA1802" s="4" t="str">
        <f>IF(J1802&gt;365,"Bereits abgewandert (Segment D)",IF(Z1802&gt;=Hilfswerte!$B$38,"Rot - akut gefaehrdet",IF(Z1802&gt;=Hilfswerte!$B$39,"Gelb - beobachten","Gruen - stabil")))</f>
        <v>Bereits abgewandert (Segment D)</v>
      </c>
    </row>
    <row r="1803" spans="1:27" ht="15" customHeight="1" x14ac:dyDescent="0.25">
      <c r="A1803" s="4" t="s">
        <v>2150</v>
      </c>
      <c r="B1803" s="4" t="s">
        <v>210</v>
      </c>
      <c r="C1803" s="4" t="s">
        <v>38</v>
      </c>
      <c r="D1803" s="4" t="s">
        <v>30</v>
      </c>
      <c r="E1803" s="4">
        <v>25</v>
      </c>
      <c r="F1803" s="5">
        <v>6</v>
      </c>
      <c r="G1803" s="5">
        <v>17.899999999999999</v>
      </c>
      <c r="H1803" s="6">
        <v>2580</v>
      </c>
      <c r="I1803" s="4">
        <v>5</v>
      </c>
      <c r="J1803" s="4">
        <v>102</v>
      </c>
      <c r="K1803" s="4">
        <v>0</v>
      </c>
      <c r="L1803" s="4">
        <v>41</v>
      </c>
      <c r="M1803" s="4">
        <v>6</v>
      </c>
      <c r="N1803" s="5">
        <v>30</v>
      </c>
      <c r="O1803" s="7">
        <f t="shared" si="224"/>
        <v>3</v>
      </c>
      <c r="P1803" s="7">
        <f t="shared" si="225"/>
        <v>5</v>
      </c>
      <c r="Q1803" s="7">
        <f t="shared" si="226"/>
        <v>4</v>
      </c>
      <c r="R1803" s="7">
        <f t="shared" si="227"/>
        <v>12</v>
      </c>
      <c r="S1803" s="8">
        <f t="shared" si="228"/>
        <v>122.7</v>
      </c>
      <c r="T1803" s="7" t="str">
        <f t="shared" si="229"/>
        <v>B - Kernkunde</v>
      </c>
      <c r="U1803" s="4">
        <f>ROUND(((E1803-Hilfswerte!$B$20)/Hilfswerte!$B$21)+((F1803-Hilfswerte!$B$22)/Hilfswerte!$B$23)+((G1803-Hilfswerte!$B$24)/Hilfswerte!$B$25)+0.1*INDEX(Hilfswerte!$B$4:$B$15,MATCH(C1803,Hilfswerte!$A$4:$A$15,0)),2)</f>
        <v>0.76</v>
      </c>
      <c r="V1803" s="4">
        <f>ROUND(SQRT((((E1803-Hilfswerte!$B$20)/Hilfswerte!$B$21)-Hilfswerte!$B$28)^2+(((F1803-Hilfswerte!$B$22)/Hilfswerte!$B$23)-Hilfswerte!$B$29)^2+(((G1803-Hilfswerte!$B$24)/Hilfswerte!$B$25)-Hilfswerte!$B$30)^2),3)</f>
        <v>1.351</v>
      </c>
      <c r="W1803" s="4">
        <f>ROUND(E1803*Hilfswerte!$B$31,0)</f>
        <v>5139</v>
      </c>
      <c r="X1803" s="4">
        <f t="shared" si="230"/>
        <v>2559</v>
      </c>
      <c r="Y1803" s="4" t="str">
        <f>IF(T1803="A - Top-Kunde","bereits Top-Kunde",IF(AND(V1803&lt;=Hilfswerte!$B$34,H1803&lt;0.5*W1803),"Hoch",IF(AND(V1803&lt;=Hilfswerte!$B$35,H1803&lt;0.7*W1803),"Mittel","Niedrig")))</f>
        <v>Niedrig</v>
      </c>
      <c r="Z1803" s="4">
        <f t="shared" si="231"/>
        <v>13.3</v>
      </c>
      <c r="AA1803" s="4" t="str">
        <f>IF(J1803&gt;365,"Bereits abgewandert (Segment D)",IF(Z1803&gt;=Hilfswerte!$B$38,"Rot - akut gefaehrdet",IF(Z1803&gt;=Hilfswerte!$B$39,"Gelb - beobachten","Gruen - stabil")))</f>
        <v>Gruen - stabil</v>
      </c>
    </row>
    <row r="1804" spans="1:27" ht="15" customHeight="1" x14ac:dyDescent="0.25">
      <c r="A1804" s="4" t="s">
        <v>2151</v>
      </c>
      <c r="B1804" s="4" t="s">
        <v>365</v>
      </c>
      <c r="C1804" s="4" t="s">
        <v>38</v>
      </c>
      <c r="D1804" s="4" t="s">
        <v>30</v>
      </c>
      <c r="E1804" s="4">
        <v>233</v>
      </c>
      <c r="F1804" s="5">
        <v>62.1</v>
      </c>
      <c r="G1804" s="5">
        <v>13.4</v>
      </c>
      <c r="H1804" s="6">
        <v>15700</v>
      </c>
      <c r="I1804" s="4">
        <v>3</v>
      </c>
      <c r="J1804" s="4">
        <v>32</v>
      </c>
      <c r="K1804" s="4">
        <v>1</v>
      </c>
      <c r="L1804" s="4">
        <v>9</v>
      </c>
      <c r="M1804" s="4">
        <v>3</v>
      </c>
      <c r="N1804" s="5">
        <v>-23</v>
      </c>
      <c r="O1804" s="7">
        <f t="shared" si="224"/>
        <v>4</v>
      </c>
      <c r="P1804" s="7">
        <f t="shared" si="225"/>
        <v>3</v>
      </c>
      <c r="Q1804" s="7">
        <f t="shared" si="226"/>
        <v>5</v>
      </c>
      <c r="R1804" s="7">
        <f t="shared" si="227"/>
        <v>12</v>
      </c>
      <c r="S1804" s="8">
        <f t="shared" si="228"/>
        <v>99.8</v>
      </c>
      <c r="T1804" s="7" t="str">
        <f t="shared" si="229"/>
        <v>C - Entwicklungspotenzial</v>
      </c>
      <c r="U1804" s="4">
        <f>ROUND(((E1804-Hilfswerte!$B$20)/Hilfswerte!$B$21)+((F1804-Hilfswerte!$B$22)/Hilfswerte!$B$23)+((G1804-Hilfswerte!$B$24)/Hilfswerte!$B$25)+0.1*INDEX(Hilfswerte!$B$4:$B$15,MATCH(C1804,Hilfswerte!$A$4:$A$15,0)),2)</f>
        <v>1.95</v>
      </c>
      <c r="V1804" s="4">
        <f>ROUND(SQRT((((E1804-Hilfswerte!$B$20)/Hilfswerte!$B$21)-Hilfswerte!$B$28)^2+(((F1804-Hilfswerte!$B$22)/Hilfswerte!$B$23)-Hilfswerte!$B$29)^2+(((G1804-Hilfswerte!$B$24)/Hilfswerte!$B$25)-Hilfswerte!$B$30)^2),3)</f>
        <v>0.628</v>
      </c>
      <c r="W1804" s="4">
        <f>ROUND(E1804*Hilfswerte!$B$31,0)</f>
        <v>47892</v>
      </c>
      <c r="X1804" s="4">
        <f t="shared" si="230"/>
        <v>32192</v>
      </c>
      <c r="Y1804" s="4" t="str">
        <f>IF(T1804="A - Top-Kunde","bereits Top-Kunde",IF(AND(V1804&lt;=Hilfswerte!$B$34,H1804&lt;0.5*W1804),"Hoch",IF(AND(V1804&lt;=Hilfswerte!$B$35,H1804&lt;0.7*W1804),"Mittel","Niedrig")))</f>
        <v>Hoch</v>
      </c>
      <c r="Z1804" s="4">
        <f t="shared" si="231"/>
        <v>15.6</v>
      </c>
      <c r="AA1804" s="4" t="str">
        <f>IF(J1804&gt;365,"Bereits abgewandert (Segment D)",IF(Z1804&gt;=Hilfswerte!$B$38,"Rot - akut gefaehrdet",IF(Z1804&gt;=Hilfswerte!$B$39,"Gelb - beobachten","Gruen - stabil")))</f>
        <v>Gelb - beobachten</v>
      </c>
    </row>
    <row r="1805" spans="1:27" ht="15" customHeight="1" x14ac:dyDescent="0.25">
      <c r="A1805" s="4" t="s">
        <v>2152</v>
      </c>
      <c r="B1805" s="4" t="s">
        <v>44</v>
      </c>
      <c r="C1805" s="4" t="s">
        <v>59</v>
      </c>
      <c r="D1805" s="4" t="s">
        <v>30</v>
      </c>
      <c r="E1805" s="4">
        <v>158</v>
      </c>
      <c r="F1805" s="5">
        <v>26.6</v>
      </c>
      <c r="G1805" s="5">
        <v>11.2</v>
      </c>
      <c r="H1805" s="6">
        <v>0</v>
      </c>
      <c r="I1805" s="4">
        <v>0</v>
      </c>
      <c r="J1805" s="4">
        <v>487</v>
      </c>
      <c r="K1805" s="4">
        <v>0</v>
      </c>
      <c r="L1805" s="4">
        <v>-5</v>
      </c>
      <c r="M1805" s="4">
        <v>0</v>
      </c>
      <c r="N1805" s="5">
        <v>-74.3</v>
      </c>
      <c r="O1805" s="7">
        <f t="shared" si="224"/>
        <v>1</v>
      </c>
      <c r="P1805" s="7">
        <f t="shared" si="225"/>
        <v>1</v>
      </c>
      <c r="Q1805" s="7">
        <f t="shared" si="226"/>
        <v>1</v>
      </c>
      <c r="R1805" s="7">
        <f t="shared" si="227"/>
        <v>3</v>
      </c>
      <c r="S1805" s="8">
        <f t="shared" si="228"/>
        <v>-7.2</v>
      </c>
      <c r="T1805" s="7" t="str">
        <f t="shared" si="229"/>
        <v>D - Abwanderungsrisiko</v>
      </c>
      <c r="U1805" s="4">
        <f>ROUND(((E1805-Hilfswerte!$B$20)/Hilfswerte!$B$21)+((F1805-Hilfswerte!$B$22)/Hilfswerte!$B$23)+((G1805-Hilfswerte!$B$24)/Hilfswerte!$B$25)+0.1*INDEX(Hilfswerte!$B$4:$B$15,MATCH(C1805,Hilfswerte!$A$4:$A$15,0)),2)</f>
        <v>0.22</v>
      </c>
      <c r="V1805" s="4">
        <f>ROUND(SQRT((((E1805-Hilfswerte!$B$20)/Hilfswerte!$B$21)-Hilfswerte!$B$28)^2+(((F1805-Hilfswerte!$B$22)/Hilfswerte!$B$23)-Hilfswerte!$B$29)^2+(((G1805-Hilfswerte!$B$24)/Hilfswerte!$B$25)-Hilfswerte!$B$30)^2),3)</f>
        <v>0.20399999999999999</v>
      </c>
      <c r="W1805" s="4">
        <f>ROUND(E1805*Hilfswerte!$B$31,0)</f>
        <v>32476</v>
      </c>
      <c r="X1805" s="4">
        <f t="shared" si="230"/>
        <v>32476</v>
      </c>
      <c r="Y1805" s="4" t="str">
        <f>IF(T1805="A - Top-Kunde","bereits Top-Kunde",IF(AND(V1805&lt;=Hilfswerte!$B$34,H1805&lt;0.5*W1805),"Hoch",IF(AND(V1805&lt;=Hilfswerte!$B$35,H1805&lt;0.7*W1805),"Mittel","Niedrig")))</f>
        <v>Hoch</v>
      </c>
      <c r="Z1805" s="4">
        <f t="shared" si="231"/>
        <v>54.1</v>
      </c>
      <c r="AA1805" s="4" t="str">
        <f>IF(J1805&gt;365,"Bereits abgewandert (Segment D)",IF(Z1805&gt;=Hilfswerte!$B$38,"Rot - akut gefaehrdet",IF(Z1805&gt;=Hilfswerte!$B$39,"Gelb - beobachten","Gruen - stabil")))</f>
        <v>Bereits abgewandert (Segment D)</v>
      </c>
    </row>
    <row r="1806" spans="1:27" ht="15" customHeight="1" x14ac:dyDescent="0.25">
      <c r="A1806" s="4" t="s">
        <v>2153</v>
      </c>
      <c r="B1806" s="4" t="s">
        <v>795</v>
      </c>
      <c r="C1806" s="4" t="s">
        <v>74</v>
      </c>
      <c r="D1806" s="4" t="s">
        <v>30</v>
      </c>
      <c r="E1806" s="4">
        <v>29</v>
      </c>
      <c r="F1806" s="5">
        <v>8.1</v>
      </c>
      <c r="G1806" s="5">
        <v>15.6</v>
      </c>
      <c r="H1806" s="6">
        <v>0</v>
      </c>
      <c r="I1806" s="4">
        <v>0</v>
      </c>
      <c r="J1806" s="4">
        <v>532</v>
      </c>
      <c r="K1806" s="4">
        <v>0</v>
      </c>
      <c r="L1806" s="4">
        <v>-1</v>
      </c>
      <c r="M1806" s="4">
        <v>0</v>
      </c>
      <c r="N1806" s="5">
        <v>-59.3</v>
      </c>
      <c r="O1806" s="7">
        <f t="shared" si="224"/>
        <v>1</v>
      </c>
      <c r="P1806" s="7">
        <f t="shared" si="225"/>
        <v>1</v>
      </c>
      <c r="Q1806" s="7">
        <f t="shared" si="226"/>
        <v>1</v>
      </c>
      <c r="R1806" s="7">
        <f t="shared" si="227"/>
        <v>3</v>
      </c>
      <c r="S1806" s="8">
        <f t="shared" si="228"/>
        <v>0.4</v>
      </c>
      <c r="T1806" s="7" t="str">
        <f t="shared" si="229"/>
        <v>D - Abwanderungsrisiko</v>
      </c>
      <c r="U1806" s="4">
        <f>ROUND(((E1806-Hilfswerte!$B$20)/Hilfswerte!$B$21)+((F1806-Hilfswerte!$B$22)/Hilfswerte!$B$23)+((G1806-Hilfswerte!$B$24)/Hilfswerte!$B$25)+0.1*INDEX(Hilfswerte!$B$4:$B$15,MATCH(C1806,Hilfswerte!$A$4:$A$15,0)),2)</f>
        <v>0.09</v>
      </c>
      <c r="V1806" s="4">
        <f>ROUND(SQRT((((E1806-Hilfswerte!$B$20)/Hilfswerte!$B$21)-Hilfswerte!$B$28)^2+(((F1806-Hilfswerte!$B$22)/Hilfswerte!$B$23)-Hilfswerte!$B$29)^2+(((G1806-Hilfswerte!$B$24)/Hilfswerte!$B$25)-Hilfswerte!$B$30)^2),3)</f>
        <v>1.0580000000000001</v>
      </c>
      <c r="W1806" s="4">
        <f>ROUND(E1806*Hilfswerte!$B$31,0)</f>
        <v>5961</v>
      </c>
      <c r="X1806" s="4">
        <f t="shared" si="230"/>
        <v>5961</v>
      </c>
      <c r="Y1806" s="4" t="str">
        <f>IF(T1806="A - Top-Kunde","bereits Top-Kunde",IF(AND(V1806&lt;=Hilfswerte!$B$34,H1806&lt;0.5*W1806),"Hoch",IF(AND(V1806&lt;=Hilfswerte!$B$35,H1806&lt;0.7*W1806),"Mittel","Niedrig")))</f>
        <v>Mittel</v>
      </c>
      <c r="Z1806" s="4">
        <f t="shared" si="231"/>
        <v>50.3</v>
      </c>
      <c r="AA1806" s="4" t="str">
        <f>IF(J1806&gt;365,"Bereits abgewandert (Segment D)",IF(Z1806&gt;=Hilfswerte!$B$38,"Rot - akut gefaehrdet",IF(Z1806&gt;=Hilfswerte!$B$39,"Gelb - beobachten","Gruen - stabil")))</f>
        <v>Bereits abgewandert (Segment D)</v>
      </c>
    </row>
    <row r="1807" spans="1:27" ht="15" customHeight="1" x14ac:dyDescent="0.25">
      <c r="A1807" s="4" t="s">
        <v>2154</v>
      </c>
      <c r="B1807" s="4" t="s">
        <v>1002</v>
      </c>
      <c r="C1807" s="4" t="s">
        <v>55</v>
      </c>
      <c r="D1807" s="4" t="s">
        <v>30</v>
      </c>
      <c r="E1807" s="4">
        <v>33</v>
      </c>
      <c r="F1807" s="5">
        <v>10.5</v>
      </c>
      <c r="G1807" s="5">
        <v>21.3</v>
      </c>
      <c r="H1807" s="6">
        <v>8130</v>
      </c>
      <c r="I1807" s="4">
        <v>5</v>
      </c>
      <c r="J1807" s="4">
        <v>67</v>
      </c>
      <c r="K1807" s="4">
        <v>1</v>
      </c>
      <c r="L1807" s="4">
        <v>15</v>
      </c>
      <c r="M1807" s="4">
        <v>6</v>
      </c>
      <c r="N1807" s="5">
        <v>-15.3</v>
      </c>
      <c r="O1807" s="7">
        <f t="shared" si="224"/>
        <v>4</v>
      </c>
      <c r="P1807" s="7">
        <f t="shared" si="225"/>
        <v>5</v>
      </c>
      <c r="Q1807" s="7">
        <f t="shared" si="226"/>
        <v>5</v>
      </c>
      <c r="R1807" s="7">
        <f t="shared" si="227"/>
        <v>14</v>
      </c>
      <c r="S1807" s="8">
        <f t="shared" si="228"/>
        <v>121.9</v>
      </c>
      <c r="T1807" s="7" t="str">
        <f t="shared" si="229"/>
        <v>B - Kernkunde</v>
      </c>
      <c r="U1807" s="4">
        <f>ROUND(((E1807-Hilfswerte!$B$20)/Hilfswerte!$B$21)+((F1807-Hilfswerte!$B$22)/Hilfswerte!$B$23)+((G1807-Hilfswerte!$B$24)/Hilfswerte!$B$25)+0.1*INDEX(Hilfswerte!$B$4:$B$15,MATCH(C1807,Hilfswerte!$A$4:$A$15,0)),2)</f>
        <v>1.37</v>
      </c>
      <c r="V1807" s="4">
        <f>ROUND(SQRT((((E1807-Hilfswerte!$B$20)/Hilfswerte!$B$21)-Hilfswerte!$B$28)^2+(((F1807-Hilfswerte!$B$22)/Hilfswerte!$B$23)-Hilfswerte!$B$29)^2+(((G1807-Hilfswerte!$B$24)/Hilfswerte!$B$25)-Hilfswerte!$B$30)^2),3)</f>
        <v>1.7709999999999999</v>
      </c>
      <c r="W1807" s="4">
        <f>ROUND(E1807*Hilfswerte!$B$31,0)</f>
        <v>6783</v>
      </c>
      <c r="X1807" s="4">
        <f t="shared" si="230"/>
        <v>0</v>
      </c>
      <c r="Y1807" s="4" t="str">
        <f>IF(T1807="A - Top-Kunde","bereits Top-Kunde",IF(AND(V1807&lt;=Hilfswerte!$B$34,H1807&lt;0.5*W1807),"Hoch",IF(AND(V1807&lt;=Hilfswerte!$B$35,H1807&lt;0.7*W1807),"Mittel","Niedrig")))</f>
        <v>Niedrig</v>
      </c>
      <c r="Z1807" s="4">
        <f t="shared" si="231"/>
        <v>15.5</v>
      </c>
      <c r="AA1807" s="4" t="str">
        <f>IF(J1807&gt;365,"Bereits abgewandert (Segment D)",IF(Z1807&gt;=Hilfswerte!$B$38,"Rot - akut gefaehrdet",IF(Z1807&gt;=Hilfswerte!$B$39,"Gelb - beobachten","Gruen - stabil")))</f>
        <v>Gelb - beobachten</v>
      </c>
    </row>
    <row r="1808" spans="1:27" ht="15" customHeight="1" x14ac:dyDescent="0.25">
      <c r="A1808" s="4" t="s">
        <v>2155</v>
      </c>
      <c r="B1808" s="4" t="s">
        <v>238</v>
      </c>
      <c r="C1808" s="4" t="s">
        <v>55</v>
      </c>
      <c r="D1808" s="4" t="s">
        <v>30</v>
      </c>
      <c r="E1808" s="4">
        <v>86</v>
      </c>
      <c r="F1808" s="5">
        <v>22.3</v>
      </c>
      <c r="G1808" s="5">
        <v>4.2</v>
      </c>
      <c r="H1808" s="6">
        <v>5580</v>
      </c>
      <c r="I1808" s="4">
        <v>2</v>
      </c>
      <c r="J1808" s="4">
        <v>119</v>
      </c>
      <c r="K1808" s="4">
        <v>0</v>
      </c>
      <c r="L1808" s="4">
        <v>15</v>
      </c>
      <c r="M1808" s="4">
        <v>4</v>
      </c>
      <c r="N1808" s="5">
        <v>18.899999999999999</v>
      </c>
      <c r="O1808" s="7">
        <f t="shared" si="224"/>
        <v>3</v>
      </c>
      <c r="P1808" s="7">
        <f t="shared" si="225"/>
        <v>2</v>
      </c>
      <c r="Q1808" s="7">
        <f t="shared" si="226"/>
        <v>4</v>
      </c>
      <c r="R1808" s="7">
        <f t="shared" si="227"/>
        <v>9</v>
      </c>
      <c r="S1808" s="8">
        <f t="shared" si="228"/>
        <v>95</v>
      </c>
      <c r="T1808" s="7" t="str">
        <f t="shared" si="229"/>
        <v>C - Entwicklungspotenzial</v>
      </c>
      <c r="U1808" s="4">
        <f>ROUND(((E1808-Hilfswerte!$B$20)/Hilfswerte!$B$21)+((F1808-Hilfswerte!$B$22)/Hilfswerte!$B$23)+((G1808-Hilfswerte!$B$24)/Hilfswerte!$B$25)+0.1*INDEX(Hilfswerte!$B$4:$B$15,MATCH(C1808,Hilfswerte!$A$4:$A$15,0)),2)</f>
        <v>-0.91</v>
      </c>
      <c r="V1808" s="4">
        <f>ROUND(SQRT((((E1808-Hilfswerte!$B$20)/Hilfswerte!$B$21)-Hilfswerte!$B$28)^2+(((F1808-Hilfswerte!$B$22)/Hilfswerte!$B$23)-Hilfswerte!$B$29)^2+(((G1808-Hilfswerte!$B$24)/Hilfswerte!$B$25)-Hilfswerte!$B$30)^2),3)</f>
        <v>1.1990000000000001</v>
      </c>
      <c r="W1808" s="4">
        <f>ROUND(E1808*Hilfswerte!$B$31,0)</f>
        <v>17677</v>
      </c>
      <c r="X1808" s="4">
        <f t="shared" si="230"/>
        <v>12097</v>
      </c>
      <c r="Y1808" s="4" t="str">
        <f>IF(T1808="A - Top-Kunde","bereits Top-Kunde",IF(AND(V1808&lt;=Hilfswerte!$B$34,H1808&lt;0.5*W1808),"Hoch",IF(AND(V1808&lt;=Hilfswerte!$B$35,H1808&lt;0.7*W1808),"Mittel","Niedrig")))</f>
        <v>Niedrig</v>
      </c>
      <c r="Z1808" s="4">
        <f t="shared" si="231"/>
        <v>9</v>
      </c>
      <c r="AA1808" s="4" t="str">
        <f>IF(J1808&gt;365,"Bereits abgewandert (Segment D)",IF(Z1808&gt;=Hilfswerte!$B$38,"Rot - akut gefaehrdet",IF(Z1808&gt;=Hilfswerte!$B$39,"Gelb - beobachten","Gruen - stabil")))</f>
        <v>Gruen - stabil</v>
      </c>
    </row>
    <row r="1809" spans="1:27" ht="15" customHeight="1" x14ac:dyDescent="0.25">
      <c r="A1809" s="4" t="s">
        <v>2156</v>
      </c>
      <c r="B1809" s="4" t="s">
        <v>116</v>
      </c>
      <c r="C1809" s="4" t="s">
        <v>62</v>
      </c>
      <c r="D1809" s="4" t="s">
        <v>30</v>
      </c>
      <c r="E1809" s="4">
        <v>128</v>
      </c>
      <c r="F1809" s="5">
        <v>15.3</v>
      </c>
      <c r="G1809" s="5">
        <v>17.100000000000001</v>
      </c>
      <c r="H1809" s="6">
        <v>2880</v>
      </c>
      <c r="I1809" s="4">
        <v>4</v>
      </c>
      <c r="J1809" s="4">
        <v>55</v>
      </c>
      <c r="K1809" s="4">
        <v>0</v>
      </c>
      <c r="L1809" s="4">
        <v>8</v>
      </c>
      <c r="M1809" s="4">
        <v>5</v>
      </c>
      <c r="N1809" s="5">
        <v>8.8000000000000007</v>
      </c>
      <c r="O1809" s="7">
        <f t="shared" si="224"/>
        <v>4</v>
      </c>
      <c r="P1809" s="7">
        <f t="shared" si="225"/>
        <v>4</v>
      </c>
      <c r="Q1809" s="7">
        <f t="shared" si="226"/>
        <v>4</v>
      </c>
      <c r="R1809" s="7">
        <f t="shared" si="227"/>
        <v>12</v>
      </c>
      <c r="S1809" s="8">
        <f t="shared" si="228"/>
        <v>122</v>
      </c>
      <c r="T1809" s="7" t="str">
        <f t="shared" si="229"/>
        <v>B - Kernkunde</v>
      </c>
      <c r="U1809" s="4">
        <f>ROUND(((E1809-Hilfswerte!$B$20)/Hilfswerte!$B$21)+((F1809-Hilfswerte!$B$22)/Hilfswerte!$B$23)+((G1809-Hilfswerte!$B$24)/Hilfswerte!$B$25)+0.1*INDEX(Hilfswerte!$B$4:$B$15,MATCH(C1809,Hilfswerte!$A$4:$A$15,0)),2)</f>
        <v>1.32</v>
      </c>
      <c r="V1809" s="4">
        <f>ROUND(SQRT((((E1809-Hilfswerte!$B$20)/Hilfswerte!$B$21)-Hilfswerte!$B$28)^2+(((F1809-Hilfswerte!$B$22)/Hilfswerte!$B$23)-Hilfswerte!$B$29)^2+(((G1809-Hilfswerte!$B$24)/Hilfswerte!$B$25)-Hilfswerte!$B$30)^2),3)</f>
        <v>1.032</v>
      </c>
      <c r="W1809" s="4">
        <f>ROUND(E1809*Hilfswerte!$B$31,0)</f>
        <v>26310</v>
      </c>
      <c r="X1809" s="4">
        <f t="shared" si="230"/>
        <v>23430</v>
      </c>
      <c r="Y1809" s="4" t="str">
        <f>IF(T1809="A - Top-Kunde","bereits Top-Kunde",IF(AND(V1809&lt;=Hilfswerte!$B$34,H1809&lt;0.5*W1809),"Hoch",IF(AND(V1809&lt;=Hilfswerte!$B$35,H1809&lt;0.7*W1809),"Mittel","Niedrig")))</f>
        <v>Mittel</v>
      </c>
      <c r="Z1809" s="4">
        <f t="shared" si="231"/>
        <v>4.4000000000000004</v>
      </c>
      <c r="AA1809" s="4" t="str">
        <f>IF(J1809&gt;365,"Bereits abgewandert (Segment D)",IF(Z1809&gt;=Hilfswerte!$B$38,"Rot - akut gefaehrdet",IF(Z1809&gt;=Hilfswerte!$B$39,"Gelb - beobachten","Gruen - stabil")))</f>
        <v>Gruen - stabil</v>
      </c>
    </row>
    <row r="1810" spans="1:27" ht="15" customHeight="1" x14ac:dyDescent="0.25">
      <c r="A1810" s="4" t="s">
        <v>2157</v>
      </c>
      <c r="B1810" s="4" t="s">
        <v>799</v>
      </c>
      <c r="C1810" s="4" t="s">
        <v>47</v>
      </c>
      <c r="D1810" s="4" t="s">
        <v>93</v>
      </c>
      <c r="E1810" s="4">
        <v>148</v>
      </c>
      <c r="F1810" s="5">
        <v>32.6</v>
      </c>
      <c r="G1810" s="5">
        <v>6</v>
      </c>
      <c r="H1810" s="6">
        <v>30580</v>
      </c>
      <c r="I1810" s="4">
        <v>3</v>
      </c>
      <c r="J1810" s="4">
        <v>9</v>
      </c>
      <c r="K1810" s="4">
        <v>0</v>
      </c>
      <c r="L1810" s="4">
        <v>3</v>
      </c>
      <c r="M1810" s="4">
        <v>5</v>
      </c>
      <c r="N1810" s="5">
        <v>-9.8000000000000007</v>
      </c>
      <c r="O1810" s="7">
        <f t="shared" si="224"/>
        <v>5</v>
      </c>
      <c r="P1810" s="7">
        <f t="shared" si="225"/>
        <v>3</v>
      </c>
      <c r="Q1810" s="7">
        <f t="shared" si="226"/>
        <v>5</v>
      </c>
      <c r="R1810" s="7">
        <f t="shared" si="227"/>
        <v>13</v>
      </c>
      <c r="S1810" s="8">
        <f t="shared" si="228"/>
        <v>124.2</v>
      </c>
      <c r="T1810" s="7" t="str">
        <f t="shared" si="229"/>
        <v>B - Kernkunde</v>
      </c>
      <c r="U1810" s="4">
        <f>ROUND(((E1810-Hilfswerte!$B$20)/Hilfswerte!$B$21)+((F1810-Hilfswerte!$B$22)/Hilfswerte!$B$23)+((G1810-Hilfswerte!$B$24)/Hilfswerte!$B$25)+0.1*INDEX(Hilfswerte!$B$4:$B$15,MATCH(C1810,Hilfswerte!$A$4:$A$15,0)),2)</f>
        <v>-0.38</v>
      </c>
      <c r="V1810" s="4">
        <f>ROUND(SQRT((((E1810-Hilfswerte!$B$20)/Hilfswerte!$B$21)-Hilfswerte!$B$28)^2+(((F1810-Hilfswerte!$B$22)/Hilfswerte!$B$23)-Hilfswerte!$B$29)^2+(((G1810-Hilfswerte!$B$24)/Hilfswerte!$B$25)-Hilfswerte!$B$30)^2),3)</f>
        <v>0.83599999999999997</v>
      </c>
      <c r="W1810" s="4">
        <f>ROUND(E1810*Hilfswerte!$B$31,0)</f>
        <v>30421</v>
      </c>
      <c r="X1810" s="4">
        <f t="shared" si="230"/>
        <v>0</v>
      </c>
      <c r="Y1810" s="4" t="str">
        <f>IF(T1810="A - Top-Kunde","bereits Top-Kunde",IF(AND(V1810&lt;=Hilfswerte!$B$34,H1810&lt;0.5*W1810),"Hoch",IF(AND(V1810&lt;=Hilfswerte!$B$35,H1810&lt;0.7*W1810),"Mittel","Niedrig")))</f>
        <v>Niedrig</v>
      </c>
      <c r="Z1810" s="4">
        <f t="shared" si="231"/>
        <v>5</v>
      </c>
      <c r="AA1810" s="4" t="str">
        <f>IF(J1810&gt;365,"Bereits abgewandert (Segment D)",IF(Z1810&gt;=Hilfswerte!$B$38,"Rot - akut gefaehrdet",IF(Z1810&gt;=Hilfswerte!$B$39,"Gelb - beobachten","Gruen - stabil")))</f>
        <v>Gruen - stabil</v>
      </c>
    </row>
    <row r="1811" spans="1:27" ht="15" customHeight="1" x14ac:dyDescent="0.25">
      <c r="A1811" s="4" t="s">
        <v>2158</v>
      </c>
      <c r="B1811" s="4" t="s">
        <v>497</v>
      </c>
      <c r="C1811" s="4" t="s">
        <v>38</v>
      </c>
      <c r="D1811" s="4" t="s">
        <v>30</v>
      </c>
      <c r="E1811" s="4">
        <v>109</v>
      </c>
      <c r="F1811" s="5">
        <v>26.2</v>
      </c>
      <c r="G1811" s="5">
        <v>19.7</v>
      </c>
      <c r="H1811" s="6">
        <v>6740</v>
      </c>
      <c r="I1811" s="4">
        <v>3</v>
      </c>
      <c r="J1811" s="4">
        <v>31</v>
      </c>
      <c r="K1811" s="4">
        <v>0</v>
      </c>
      <c r="L1811" s="4">
        <v>15</v>
      </c>
      <c r="M1811" s="4">
        <v>3</v>
      </c>
      <c r="N1811" s="5">
        <v>-8.5</v>
      </c>
      <c r="O1811" s="7">
        <f t="shared" si="224"/>
        <v>4</v>
      </c>
      <c r="P1811" s="7">
        <f t="shared" si="225"/>
        <v>3</v>
      </c>
      <c r="Q1811" s="7">
        <f t="shared" si="226"/>
        <v>4</v>
      </c>
      <c r="R1811" s="7">
        <f t="shared" si="227"/>
        <v>11</v>
      </c>
      <c r="S1811" s="8">
        <f t="shared" si="228"/>
        <v>101.3</v>
      </c>
      <c r="T1811" s="7" t="str">
        <f t="shared" si="229"/>
        <v>C - Entwicklungspotenzial</v>
      </c>
      <c r="U1811" s="4">
        <f>ROUND(((E1811-Hilfswerte!$B$20)/Hilfswerte!$B$21)+((F1811-Hilfswerte!$B$22)/Hilfswerte!$B$23)+((G1811-Hilfswerte!$B$24)/Hilfswerte!$B$25)+0.1*INDEX(Hilfswerte!$B$4:$B$15,MATCH(C1811,Hilfswerte!$A$4:$A$15,0)),2)</f>
        <v>1.77</v>
      </c>
      <c r="V1811" s="4">
        <f>ROUND(SQRT((((E1811-Hilfswerte!$B$20)/Hilfswerte!$B$21)-Hilfswerte!$B$28)^2+(((F1811-Hilfswerte!$B$22)/Hilfswerte!$B$23)-Hilfswerte!$B$29)^2+(((G1811-Hilfswerte!$B$24)/Hilfswerte!$B$25)-Hilfswerte!$B$30)^2),3)</f>
        <v>1.3859999999999999</v>
      </c>
      <c r="W1811" s="4">
        <f>ROUND(E1811*Hilfswerte!$B$31,0)</f>
        <v>22405</v>
      </c>
      <c r="X1811" s="4">
        <f t="shared" si="230"/>
        <v>15665</v>
      </c>
      <c r="Y1811" s="4" t="str">
        <f>IF(T1811="A - Top-Kunde","bereits Top-Kunde",IF(AND(V1811&lt;=Hilfswerte!$B$34,H1811&lt;0.5*W1811),"Hoch",IF(AND(V1811&lt;=Hilfswerte!$B$35,H1811&lt;0.7*W1811),"Mittel","Niedrig")))</f>
        <v>Niedrig</v>
      </c>
      <c r="Z1811" s="4">
        <f t="shared" si="231"/>
        <v>8</v>
      </c>
      <c r="AA1811" s="4" t="str">
        <f>IF(J1811&gt;365,"Bereits abgewandert (Segment D)",IF(Z1811&gt;=Hilfswerte!$B$38,"Rot - akut gefaehrdet",IF(Z1811&gt;=Hilfswerte!$B$39,"Gelb - beobachten","Gruen - stabil")))</f>
        <v>Gruen - stabil</v>
      </c>
    </row>
    <row r="1812" spans="1:27" ht="15" customHeight="1" x14ac:dyDescent="0.25">
      <c r="A1812" s="4" t="s">
        <v>2159</v>
      </c>
      <c r="B1812" s="4" t="s">
        <v>353</v>
      </c>
      <c r="C1812" s="4" t="s">
        <v>89</v>
      </c>
      <c r="D1812" s="4" t="s">
        <v>30</v>
      </c>
      <c r="E1812" s="4">
        <v>170</v>
      </c>
      <c r="F1812" s="5">
        <v>70.400000000000006</v>
      </c>
      <c r="G1812" s="5">
        <v>0.6</v>
      </c>
      <c r="H1812" s="6">
        <v>14960</v>
      </c>
      <c r="I1812" s="4">
        <v>4</v>
      </c>
      <c r="J1812" s="4">
        <v>11</v>
      </c>
      <c r="K1812" s="4">
        <v>0</v>
      </c>
      <c r="L1812" s="4">
        <v>-5</v>
      </c>
      <c r="M1812" s="4">
        <v>2</v>
      </c>
      <c r="N1812" s="5">
        <v>-1.3</v>
      </c>
      <c r="O1812" s="7">
        <f t="shared" si="224"/>
        <v>5</v>
      </c>
      <c r="P1812" s="7">
        <f t="shared" si="225"/>
        <v>4</v>
      </c>
      <c r="Q1812" s="7">
        <f t="shared" si="226"/>
        <v>5</v>
      </c>
      <c r="R1812" s="7">
        <f t="shared" si="227"/>
        <v>14</v>
      </c>
      <c r="S1812" s="8">
        <f t="shared" si="228"/>
        <v>139.4</v>
      </c>
      <c r="T1812" s="7" t="str">
        <f t="shared" si="229"/>
        <v>A - Top-Kunde</v>
      </c>
      <c r="U1812" s="4">
        <f>ROUND(((E1812-Hilfswerte!$B$20)/Hilfswerte!$B$21)+((F1812-Hilfswerte!$B$22)/Hilfswerte!$B$23)+((G1812-Hilfswerte!$B$24)/Hilfswerte!$B$25)+0.1*INDEX(Hilfswerte!$B$4:$B$15,MATCH(C1812,Hilfswerte!$A$4:$A$15,0)),2)</f>
        <v>-0.25</v>
      </c>
      <c r="V1812" s="4">
        <f>ROUND(SQRT((((E1812-Hilfswerte!$B$20)/Hilfswerte!$B$21)-Hilfswerte!$B$28)^2+(((F1812-Hilfswerte!$B$22)/Hilfswerte!$B$23)-Hilfswerte!$B$29)^2+(((G1812-Hilfswerte!$B$24)/Hilfswerte!$B$25)-Hilfswerte!$B$30)^2),3)</f>
        <v>1.7849999999999999</v>
      </c>
      <c r="W1812" s="4">
        <f>ROUND(E1812*Hilfswerte!$B$31,0)</f>
        <v>34943</v>
      </c>
      <c r="X1812" s="4">
        <f t="shared" si="230"/>
        <v>19983</v>
      </c>
      <c r="Y1812" s="4" t="str">
        <f>IF(T1812="A - Top-Kunde","bereits Top-Kunde",IF(AND(V1812&lt;=Hilfswerte!$B$34,H1812&lt;0.5*W1812),"Hoch",IF(AND(V1812&lt;=Hilfswerte!$B$35,H1812&lt;0.7*W1812),"Mittel","Niedrig")))</f>
        <v>bereits Top-Kunde</v>
      </c>
      <c r="Z1812" s="4">
        <f t="shared" si="231"/>
        <v>1.1000000000000001</v>
      </c>
      <c r="AA1812" s="4" t="str">
        <f>IF(J1812&gt;365,"Bereits abgewandert (Segment D)",IF(Z1812&gt;=Hilfswerte!$B$38,"Rot - akut gefaehrdet",IF(Z1812&gt;=Hilfswerte!$B$39,"Gelb - beobachten","Gruen - stabil")))</f>
        <v>Gruen - stabil</v>
      </c>
    </row>
    <row r="1813" spans="1:27" ht="15" customHeight="1" x14ac:dyDescent="0.25">
      <c r="A1813" s="4" t="s">
        <v>2160</v>
      </c>
      <c r="B1813" s="4" t="s">
        <v>765</v>
      </c>
      <c r="C1813" s="4" t="s">
        <v>38</v>
      </c>
      <c r="D1813" s="4" t="s">
        <v>30</v>
      </c>
      <c r="E1813" s="4">
        <v>518</v>
      </c>
      <c r="F1813" s="5">
        <v>155.1</v>
      </c>
      <c r="G1813" s="5">
        <v>21.9</v>
      </c>
      <c r="H1813" s="6">
        <v>54190</v>
      </c>
      <c r="I1813" s="4">
        <v>5</v>
      </c>
      <c r="J1813" s="4">
        <v>5</v>
      </c>
      <c r="K1813" s="4">
        <v>1</v>
      </c>
      <c r="L1813" s="4">
        <v>10</v>
      </c>
      <c r="M1813" s="4">
        <v>4</v>
      </c>
      <c r="N1813" s="5">
        <v>-17.600000000000001</v>
      </c>
      <c r="O1813" s="7">
        <f t="shared" si="224"/>
        <v>5</v>
      </c>
      <c r="P1813" s="7">
        <f t="shared" si="225"/>
        <v>5</v>
      </c>
      <c r="Q1813" s="7">
        <f t="shared" si="226"/>
        <v>5</v>
      </c>
      <c r="R1813" s="7">
        <f t="shared" si="227"/>
        <v>15</v>
      </c>
      <c r="S1813" s="8">
        <f t="shared" si="228"/>
        <v>132.19999999999999</v>
      </c>
      <c r="T1813" s="7" t="str">
        <f t="shared" si="229"/>
        <v>A - Top-Kunde</v>
      </c>
      <c r="U1813" s="4">
        <f>ROUND(((E1813-Hilfswerte!$B$20)/Hilfswerte!$B$21)+((F1813-Hilfswerte!$B$22)/Hilfswerte!$B$23)+((G1813-Hilfswerte!$B$24)/Hilfswerte!$B$25)+0.1*INDEX(Hilfswerte!$B$4:$B$15,MATCH(C1813,Hilfswerte!$A$4:$A$15,0)),2)</f>
        <v>6.19</v>
      </c>
      <c r="V1813" s="4">
        <f>ROUND(SQRT((((E1813-Hilfswerte!$B$20)/Hilfswerte!$B$21)-Hilfswerte!$B$28)^2+(((F1813-Hilfswerte!$B$22)/Hilfswerte!$B$23)-Hilfswerte!$B$29)^2+(((G1813-Hilfswerte!$B$24)/Hilfswerte!$B$25)-Hilfswerte!$B$30)^2),3)</f>
        <v>3.1019999999999999</v>
      </c>
      <c r="W1813" s="4">
        <f>ROUND(E1813*Hilfswerte!$B$31,0)</f>
        <v>106473</v>
      </c>
      <c r="X1813" s="4">
        <f t="shared" si="230"/>
        <v>52283</v>
      </c>
      <c r="Y1813" s="4" t="str">
        <f>IF(T1813="A - Top-Kunde","bereits Top-Kunde",IF(AND(V1813&lt;=Hilfswerte!$B$34,H1813&lt;0.5*W1813),"Hoch",IF(AND(V1813&lt;=Hilfswerte!$B$35,H1813&lt;0.7*W1813),"Mittel","Niedrig")))</f>
        <v>bereits Top-Kunde</v>
      </c>
      <c r="Z1813" s="4">
        <f t="shared" si="231"/>
        <v>12.3</v>
      </c>
      <c r="AA1813" s="4" t="str">
        <f>IF(J1813&gt;365,"Bereits abgewandert (Segment D)",IF(Z1813&gt;=Hilfswerte!$B$38,"Rot - akut gefaehrdet",IF(Z1813&gt;=Hilfswerte!$B$39,"Gelb - beobachten","Gruen - stabil")))</f>
        <v>Gruen - stabil</v>
      </c>
    </row>
    <row r="1814" spans="1:27" ht="15" customHeight="1" x14ac:dyDescent="0.25">
      <c r="A1814" s="4" t="s">
        <v>2161</v>
      </c>
      <c r="B1814" s="4" t="s">
        <v>947</v>
      </c>
      <c r="C1814" s="4" t="s">
        <v>38</v>
      </c>
      <c r="D1814" s="4" t="s">
        <v>77</v>
      </c>
      <c r="E1814" s="4">
        <v>115</v>
      </c>
      <c r="F1814" s="5">
        <v>32.700000000000003</v>
      </c>
      <c r="G1814" s="5">
        <v>19.7</v>
      </c>
      <c r="H1814" s="6">
        <v>0</v>
      </c>
      <c r="I1814" s="4">
        <v>0</v>
      </c>
      <c r="J1814" s="4">
        <v>678</v>
      </c>
      <c r="K1814" s="4">
        <v>0</v>
      </c>
      <c r="L1814" s="4">
        <v>9</v>
      </c>
      <c r="M1814" s="4">
        <v>0</v>
      </c>
      <c r="N1814" s="5">
        <v>-33.799999999999997</v>
      </c>
      <c r="O1814" s="7">
        <f t="shared" si="224"/>
        <v>1</v>
      </c>
      <c r="P1814" s="7">
        <f t="shared" si="225"/>
        <v>1</v>
      </c>
      <c r="Q1814" s="7">
        <f t="shared" si="226"/>
        <v>1</v>
      </c>
      <c r="R1814" s="7">
        <f t="shared" si="227"/>
        <v>3</v>
      </c>
      <c r="S1814" s="8">
        <f t="shared" si="228"/>
        <v>10.4</v>
      </c>
      <c r="T1814" s="7" t="str">
        <f t="shared" si="229"/>
        <v>D - Abwanderungsrisiko</v>
      </c>
      <c r="U1814" s="4">
        <f>ROUND(((E1814-Hilfswerte!$B$20)/Hilfswerte!$B$21)+((F1814-Hilfswerte!$B$22)/Hilfswerte!$B$23)+((G1814-Hilfswerte!$B$24)/Hilfswerte!$B$25)+0.1*INDEX(Hilfswerte!$B$4:$B$15,MATCH(C1814,Hilfswerte!$A$4:$A$15,0)),2)</f>
        <v>1.91</v>
      </c>
      <c r="V1814" s="4">
        <f>ROUND(SQRT((((E1814-Hilfswerte!$B$20)/Hilfswerte!$B$21)-Hilfswerte!$B$28)^2+(((F1814-Hilfswerte!$B$22)/Hilfswerte!$B$23)-Hilfswerte!$B$29)^2+(((G1814-Hilfswerte!$B$24)/Hilfswerte!$B$25)-Hilfswerte!$B$30)^2),3)</f>
        <v>1.369</v>
      </c>
      <c r="W1814" s="4">
        <f>ROUND(E1814*Hilfswerte!$B$31,0)</f>
        <v>23638</v>
      </c>
      <c r="X1814" s="4">
        <f t="shared" si="230"/>
        <v>23638</v>
      </c>
      <c r="Y1814" s="4" t="str">
        <f>IF(T1814="A - Top-Kunde","bereits Top-Kunde",IF(AND(V1814&lt;=Hilfswerte!$B$34,H1814&lt;0.5*W1814),"Hoch",IF(AND(V1814&lt;=Hilfswerte!$B$35,H1814&lt;0.7*W1814),"Mittel","Niedrig")))</f>
        <v>Niedrig</v>
      </c>
      <c r="Z1814" s="4">
        <f t="shared" si="231"/>
        <v>49.2</v>
      </c>
      <c r="AA1814" s="4" t="str">
        <f>IF(J1814&gt;365,"Bereits abgewandert (Segment D)",IF(Z1814&gt;=Hilfswerte!$B$38,"Rot - akut gefaehrdet",IF(Z1814&gt;=Hilfswerte!$B$39,"Gelb - beobachten","Gruen - stabil")))</f>
        <v>Bereits abgewandert (Segment D)</v>
      </c>
    </row>
    <row r="1815" spans="1:27" ht="15" customHeight="1" x14ac:dyDescent="0.25">
      <c r="A1815" s="4" t="s">
        <v>2162</v>
      </c>
      <c r="B1815" s="4" t="s">
        <v>365</v>
      </c>
      <c r="C1815" s="4" t="s">
        <v>51</v>
      </c>
      <c r="D1815" s="4" t="s">
        <v>30</v>
      </c>
      <c r="E1815" s="4">
        <v>42</v>
      </c>
      <c r="F1815" s="5">
        <v>15.7</v>
      </c>
      <c r="G1815" s="5">
        <v>19.7</v>
      </c>
      <c r="H1815" s="6">
        <v>38410</v>
      </c>
      <c r="I1815" s="4">
        <v>3</v>
      </c>
      <c r="J1815" s="4">
        <v>45</v>
      </c>
      <c r="K1815" s="4">
        <v>0</v>
      </c>
      <c r="L1815" s="4">
        <v>-5</v>
      </c>
      <c r="M1815" s="4">
        <v>2</v>
      </c>
      <c r="N1815" s="5">
        <v>11.6</v>
      </c>
      <c r="O1815" s="7">
        <f t="shared" si="224"/>
        <v>4</v>
      </c>
      <c r="P1815" s="7">
        <f t="shared" si="225"/>
        <v>3</v>
      </c>
      <c r="Q1815" s="7">
        <f t="shared" si="226"/>
        <v>5</v>
      </c>
      <c r="R1815" s="7">
        <f t="shared" si="227"/>
        <v>12</v>
      </c>
      <c r="S1815" s="8">
        <f t="shared" si="228"/>
        <v>125.8</v>
      </c>
      <c r="T1815" s="7" t="str">
        <f t="shared" si="229"/>
        <v>A - Top-Kunde</v>
      </c>
      <c r="U1815" s="4">
        <f>ROUND(((E1815-Hilfswerte!$B$20)/Hilfswerte!$B$21)+((F1815-Hilfswerte!$B$22)/Hilfswerte!$B$23)+((G1815-Hilfswerte!$B$24)/Hilfswerte!$B$25)+0.1*INDEX(Hilfswerte!$B$4:$B$15,MATCH(C1815,Hilfswerte!$A$4:$A$15,0)),2)</f>
        <v>1.3</v>
      </c>
      <c r="V1815" s="4">
        <f>ROUND(SQRT((((E1815-Hilfswerte!$B$20)/Hilfswerte!$B$21)-Hilfswerte!$B$28)^2+(((F1815-Hilfswerte!$B$22)/Hilfswerte!$B$23)-Hilfswerte!$B$29)^2+(((G1815-Hilfswerte!$B$24)/Hilfswerte!$B$25)-Hilfswerte!$B$30)^2),3)</f>
        <v>1.5029999999999999</v>
      </c>
      <c r="W1815" s="4">
        <f>ROUND(E1815*Hilfswerte!$B$31,0)</f>
        <v>8633</v>
      </c>
      <c r="X1815" s="4">
        <f t="shared" si="230"/>
        <v>0</v>
      </c>
      <c r="Y1815" s="4" t="str">
        <f>IF(T1815="A - Top-Kunde","bereits Top-Kunde",IF(AND(V1815&lt;=Hilfswerte!$B$34,H1815&lt;0.5*W1815),"Hoch",IF(AND(V1815&lt;=Hilfswerte!$B$35,H1815&lt;0.7*W1815),"Mittel","Niedrig")))</f>
        <v>bereits Top-Kunde</v>
      </c>
      <c r="Z1815" s="4">
        <f t="shared" si="231"/>
        <v>2.2999999999999998</v>
      </c>
      <c r="AA1815" s="4" t="str">
        <f>IF(J1815&gt;365,"Bereits abgewandert (Segment D)",IF(Z1815&gt;=Hilfswerte!$B$38,"Rot - akut gefaehrdet",IF(Z1815&gt;=Hilfswerte!$B$39,"Gelb - beobachten","Gruen - stabil")))</f>
        <v>Gruen - stabil</v>
      </c>
    </row>
    <row r="1816" spans="1:27" ht="15" customHeight="1" x14ac:dyDescent="0.25">
      <c r="A1816" s="4" t="s">
        <v>2163</v>
      </c>
      <c r="B1816" s="4" t="s">
        <v>765</v>
      </c>
      <c r="C1816" s="4" t="s">
        <v>62</v>
      </c>
      <c r="D1816" s="4" t="s">
        <v>93</v>
      </c>
      <c r="E1816" s="4">
        <v>61</v>
      </c>
      <c r="F1816" s="5">
        <v>14.4</v>
      </c>
      <c r="G1816" s="5">
        <v>19</v>
      </c>
      <c r="H1816" s="6">
        <v>1260</v>
      </c>
      <c r="I1816" s="4">
        <v>1</v>
      </c>
      <c r="J1816" s="4">
        <v>176</v>
      </c>
      <c r="K1816" s="4">
        <v>0</v>
      </c>
      <c r="L1816" s="4">
        <v>25</v>
      </c>
      <c r="M1816" s="4">
        <v>4</v>
      </c>
      <c r="N1816" s="5">
        <v>-0.2</v>
      </c>
      <c r="O1816" s="7">
        <f t="shared" si="224"/>
        <v>3</v>
      </c>
      <c r="P1816" s="7">
        <f t="shared" si="225"/>
        <v>1</v>
      </c>
      <c r="Q1816" s="7">
        <f t="shared" si="226"/>
        <v>3</v>
      </c>
      <c r="R1816" s="7">
        <f t="shared" si="227"/>
        <v>7</v>
      </c>
      <c r="S1816" s="8">
        <f t="shared" si="228"/>
        <v>62.4</v>
      </c>
      <c r="T1816" s="7" t="str">
        <f t="shared" si="229"/>
        <v>C - Entwicklungspotenzial</v>
      </c>
      <c r="U1816" s="4">
        <f>ROUND(((E1816-Hilfswerte!$B$20)/Hilfswerte!$B$21)+((F1816-Hilfswerte!$B$22)/Hilfswerte!$B$23)+((G1816-Hilfswerte!$B$24)/Hilfswerte!$B$25)+0.1*INDEX(Hilfswerte!$B$4:$B$15,MATCH(C1816,Hilfswerte!$A$4:$A$15,0)),2)</f>
        <v>1.32</v>
      </c>
      <c r="V1816" s="4">
        <f>ROUND(SQRT((((E1816-Hilfswerte!$B$20)/Hilfswerte!$B$21)-Hilfswerte!$B$28)^2+(((F1816-Hilfswerte!$B$22)/Hilfswerte!$B$23)-Hilfswerte!$B$29)^2+(((G1816-Hilfswerte!$B$24)/Hilfswerte!$B$25)-Hilfswerte!$B$30)^2),3)</f>
        <v>1.383</v>
      </c>
      <c r="W1816" s="4">
        <f>ROUND(E1816*Hilfswerte!$B$31,0)</f>
        <v>12538</v>
      </c>
      <c r="X1816" s="4">
        <f t="shared" si="230"/>
        <v>11278</v>
      </c>
      <c r="Y1816" s="4" t="str">
        <f>IF(T1816="A - Top-Kunde","bereits Top-Kunde",IF(AND(V1816&lt;=Hilfswerte!$B$34,H1816&lt;0.5*W1816),"Hoch",IF(AND(V1816&lt;=Hilfswerte!$B$35,H1816&lt;0.7*W1816),"Mittel","Niedrig")))</f>
        <v>Niedrig</v>
      </c>
      <c r="Z1816" s="4">
        <f t="shared" si="231"/>
        <v>13.9</v>
      </c>
      <c r="AA1816" s="4" t="str">
        <f>IF(J1816&gt;365,"Bereits abgewandert (Segment D)",IF(Z1816&gt;=Hilfswerte!$B$38,"Rot - akut gefaehrdet",IF(Z1816&gt;=Hilfswerte!$B$39,"Gelb - beobachten","Gruen - stabil")))</f>
        <v>Gelb - beobachten</v>
      </c>
    </row>
    <row r="1817" spans="1:27" ht="15" customHeight="1" x14ac:dyDescent="0.25">
      <c r="A1817" s="4" t="s">
        <v>2164</v>
      </c>
      <c r="B1817" s="4" t="s">
        <v>277</v>
      </c>
      <c r="C1817" s="4" t="s">
        <v>29</v>
      </c>
      <c r="D1817" s="4" t="s">
        <v>30</v>
      </c>
      <c r="E1817" s="4">
        <v>13</v>
      </c>
      <c r="F1817" s="5">
        <v>3.5</v>
      </c>
      <c r="G1817" s="5">
        <v>15.7</v>
      </c>
      <c r="H1817" s="6">
        <v>1010</v>
      </c>
      <c r="I1817" s="4">
        <v>3</v>
      </c>
      <c r="J1817" s="4">
        <v>79</v>
      </c>
      <c r="K1817" s="4">
        <v>1</v>
      </c>
      <c r="L1817" s="4">
        <v>5</v>
      </c>
      <c r="M1817" s="4">
        <v>4</v>
      </c>
      <c r="N1817" s="5">
        <v>-4.9000000000000004</v>
      </c>
      <c r="O1817" s="7">
        <f t="shared" si="224"/>
        <v>4</v>
      </c>
      <c r="P1817" s="7">
        <f t="shared" si="225"/>
        <v>3</v>
      </c>
      <c r="Q1817" s="7">
        <f t="shared" si="226"/>
        <v>3</v>
      </c>
      <c r="R1817" s="7">
        <f t="shared" si="227"/>
        <v>10</v>
      </c>
      <c r="S1817" s="8">
        <f t="shared" si="228"/>
        <v>90.1</v>
      </c>
      <c r="T1817" s="7" t="str">
        <f t="shared" si="229"/>
        <v>C - Entwicklungspotenzial</v>
      </c>
      <c r="U1817" s="4">
        <f>ROUND(((E1817-Hilfswerte!$B$20)/Hilfswerte!$B$21)+((F1817-Hilfswerte!$B$22)/Hilfswerte!$B$23)+((G1817-Hilfswerte!$B$24)/Hilfswerte!$B$25)+0.1*INDEX(Hilfswerte!$B$4:$B$15,MATCH(C1817,Hilfswerte!$A$4:$A$15,0)),2)</f>
        <v>0.24</v>
      </c>
      <c r="V1817" s="4">
        <f>ROUND(SQRT((((E1817-Hilfswerte!$B$20)/Hilfswerte!$B$21)-Hilfswerte!$B$28)^2+(((F1817-Hilfswerte!$B$22)/Hilfswerte!$B$23)-Hilfswerte!$B$29)^2+(((G1817-Hilfswerte!$B$24)/Hilfswerte!$B$25)-Hilfswerte!$B$30)^2),3)</f>
        <v>1.1499999999999999</v>
      </c>
      <c r="W1817" s="4">
        <f>ROUND(E1817*Hilfswerte!$B$31,0)</f>
        <v>2672</v>
      </c>
      <c r="X1817" s="4">
        <f t="shared" si="230"/>
        <v>1662</v>
      </c>
      <c r="Y1817" s="4" t="str">
        <f>IF(T1817="A - Top-Kunde","bereits Top-Kunde",IF(AND(V1817&lt;=Hilfswerte!$B$34,H1817&lt;0.5*W1817),"Hoch",IF(AND(V1817&lt;=Hilfswerte!$B$35,H1817&lt;0.7*W1817),"Mittel","Niedrig")))</f>
        <v>Niedrig</v>
      </c>
      <c r="Z1817" s="4">
        <f t="shared" si="231"/>
        <v>9.9</v>
      </c>
      <c r="AA1817" s="4" t="str">
        <f>IF(J1817&gt;365,"Bereits abgewandert (Segment D)",IF(Z1817&gt;=Hilfswerte!$B$38,"Rot - akut gefaehrdet",IF(Z1817&gt;=Hilfswerte!$B$39,"Gelb - beobachten","Gruen - stabil")))</f>
        <v>Gruen - stabil</v>
      </c>
    </row>
    <row r="1818" spans="1:27" ht="15" customHeight="1" x14ac:dyDescent="0.25">
      <c r="A1818" s="4" t="s">
        <v>2165</v>
      </c>
      <c r="B1818" s="4" t="s">
        <v>981</v>
      </c>
      <c r="C1818" s="4" t="s">
        <v>84</v>
      </c>
      <c r="D1818" s="4" t="s">
        <v>30</v>
      </c>
      <c r="E1818" s="4">
        <v>204</v>
      </c>
      <c r="F1818" s="5">
        <v>36.6</v>
      </c>
      <c r="G1818" s="5">
        <v>7.2</v>
      </c>
      <c r="H1818" s="6">
        <v>0</v>
      </c>
      <c r="I1818" s="4">
        <v>0</v>
      </c>
      <c r="J1818" s="4">
        <v>727</v>
      </c>
      <c r="K1818" s="4">
        <v>0</v>
      </c>
      <c r="L1818" s="4">
        <v>1</v>
      </c>
      <c r="M1818" s="4">
        <v>0</v>
      </c>
      <c r="N1818" s="5">
        <v>-46.3</v>
      </c>
      <c r="O1818" s="7">
        <f t="shared" si="224"/>
        <v>1</v>
      </c>
      <c r="P1818" s="7">
        <f t="shared" si="225"/>
        <v>1</v>
      </c>
      <c r="Q1818" s="7">
        <f t="shared" si="226"/>
        <v>1</v>
      </c>
      <c r="R1818" s="7">
        <f t="shared" si="227"/>
        <v>3</v>
      </c>
      <c r="S1818" s="8">
        <f t="shared" si="228"/>
        <v>6.6</v>
      </c>
      <c r="T1818" s="7" t="str">
        <f t="shared" si="229"/>
        <v>D - Abwanderungsrisiko</v>
      </c>
      <c r="U1818" s="4">
        <f>ROUND(((E1818-Hilfswerte!$B$20)/Hilfswerte!$B$21)+((F1818-Hilfswerte!$B$22)/Hilfswerte!$B$23)+((G1818-Hilfswerte!$B$24)/Hilfswerte!$B$25)+0.1*INDEX(Hilfswerte!$B$4:$B$15,MATCH(C1818,Hilfswerte!$A$4:$A$15,0)),2)</f>
        <v>0.04</v>
      </c>
      <c r="V1818" s="4">
        <f>ROUND(SQRT((((E1818-Hilfswerte!$B$20)/Hilfswerte!$B$21)-Hilfswerte!$B$28)^2+(((F1818-Hilfswerte!$B$22)/Hilfswerte!$B$23)-Hilfswerte!$B$29)^2+(((G1818-Hilfswerte!$B$24)/Hilfswerte!$B$25)-Hilfswerte!$B$30)^2),3)</f>
        <v>0.65600000000000003</v>
      </c>
      <c r="W1818" s="4">
        <f>ROUND(E1818*Hilfswerte!$B$31,0)</f>
        <v>41931</v>
      </c>
      <c r="X1818" s="4">
        <f t="shared" si="230"/>
        <v>41931</v>
      </c>
      <c r="Y1818" s="4" t="str">
        <f>IF(T1818="A - Top-Kunde","bereits Top-Kunde",IF(AND(V1818&lt;=Hilfswerte!$B$34,H1818&lt;0.5*W1818),"Hoch",IF(AND(V1818&lt;=Hilfswerte!$B$35,H1818&lt;0.7*W1818),"Mittel","Niedrig")))</f>
        <v>Hoch</v>
      </c>
      <c r="Z1818" s="4">
        <f t="shared" si="231"/>
        <v>55.1</v>
      </c>
      <c r="AA1818" s="4" t="str">
        <f>IF(J1818&gt;365,"Bereits abgewandert (Segment D)",IF(Z1818&gt;=Hilfswerte!$B$38,"Rot - akut gefaehrdet",IF(Z1818&gt;=Hilfswerte!$B$39,"Gelb - beobachten","Gruen - stabil")))</f>
        <v>Bereits abgewandert (Segment D)</v>
      </c>
    </row>
    <row r="1819" spans="1:27" ht="15" customHeight="1" x14ac:dyDescent="0.25">
      <c r="A1819" s="4" t="s">
        <v>2166</v>
      </c>
      <c r="B1819" s="4" t="s">
        <v>548</v>
      </c>
      <c r="C1819" s="4" t="s">
        <v>89</v>
      </c>
      <c r="D1819" s="4" t="s">
        <v>52</v>
      </c>
      <c r="E1819" s="4">
        <v>22</v>
      </c>
      <c r="F1819" s="5">
        <v>4.9000000000000004</v>
      </c>
      <c r="G1819" s="5">
        <v>9.5</v>
      </c>
      <c r="H1819" s="6">
        <v>14760</v>
      </c>
      <c r="I1819" s="4">
        <v>6</v>
      </c>
      <c r="J1819" s="4">
        <v>22</v>
      </c>
      <c r="K1819" s="4">
        <v>1</v>
      </c>
      <c r="L1819" s="4">
        <v>7</v>
      </c>
      <c r="M1819" s="4">
        <v>5</v>
      </c>
      <c r="N1819" s="5">
        <v>-14.9</v>
      </c>
      <c r="O1819" s="7">
        <f t="shared" si="224"/>
        <v>5</v>
      </c>
      <c r="P1819" s="7">
        <f t="shared" si="225"/>
        <v>5</v>
      </c>
      <c r="Q1819" s="7">
        <f t="shared" si="226"/>
        <v>5</v>
      </c>
      <c r="R1819" s="7">
        <f t="shared" si="227"/>
        <v>15</v>
      </c>
      <c r="S1819" s="8">
        <f t="shared" si="228"/>
        <v>134.5</v>
      </c>
      <c r="T1819" s="7" t="str">
        <f t="shared" si="229"/>
        <v>A - Top-Kunde</v>
      </c>
      <c r="U1819" s="4">
        <f>ROUND(((E1819-Hilfswerte!$B$20)/Hilfswerte!$B$21)+((F1819-Hilfswerte!$B$22)/Hilfswerte!$B$23)+((G1819-Hilfswerte!$B$24)/Hilfswerte!$B$25)+0.1*INDEX(Hilfswerte!$B$4:$B$15,MATCH(C1819,Hilfswerte!$A$4:$A$15,0)),2)</f>
        <v>-0.65</v>
      </c>
      <c r="V1819" s="4">
        <f>ROUND(SQRT((((E1819-Hilfswerte!$B$20)/Hilfswerte!$B$21)-Hilfswerte!$B$28)^2+(((F1819-Hilfswerte!$B$22)/Hilfswerte!$B$23)-Hilfswerte!$B$29)^2+(((G1819-Hilfswerte!$B$24)/Hilfswerte!$B$25)-Hilfswerte!$B$30)^2),3)</f>
        <v>0.89900000000000002</v>
      </c>
      <c r="W1819" s="4">
        <f>ROUND(E1819*Hilfswerte!$B$31,0)</f>
        <v>4522</v>
      </c>
      <c r="X1819" s="4">
        <f t="shared" si="230"/>
        <v>0</v>
      </c>
      <c r="Y1819" s="4" t="str">
        <f>IF(T1819="A - Top-Kunde","bereits Top-Kunde",IF(AND(V1819&lt;=Hilfswerte!$B$34,H1819&lt;0.5*W1819),"Hoch",IF(AND(V1819&lt;=Hilfswerte!$B$35,H1819&lt;0.7*W1819),"Mittel","Niedrig")))</f>
        <v>bereits Top-Kunde</v>
      </c>
      <c r="Z1819" s="4">
        <f t="shared" si="231"/>
        <v>11.5</v>
      </c>
      <c r="AA1819" s="4" t="str">
        <f>IF(J1819&gt;365,"Bereits abgewandert (Segment D)",IF(Z1819&gt;=Hilfswerte!$B$38,"Rot - akut gefaehrdet",IF(Z1819&gt;=Hilfswerte!$B$39,"Gelb - beobachten","Gruen - stabil")))</f>
        <v>Gruen - stabil</v>
      </c>
    </row>
    <row r="1820" spans="1:27" ht="15" customHeight="1" x14ac:dyDescent="0.25">
      <c r="A1820" s="4" t="s">
        <v>2167</v>
      </c>
      <c r="B1820" s="4" t="s">
        <v>696</v>
      </c>
      <c r="C1820" s="4" t="s">
        <v>29</v>
      </c>
      <c r="D1820" s="4" t="s">
        <v>30</v>
      </c>
      <c r="E1820" s="4">
        <v>39</v>
      </c>
      <c r="F1820" s="5">
        <v>6.2</v>
      </c>
      <c r="G1820" s="5">
        <v>2.7</v>
      </c>
      <c r="H1820" s="6">
        <v>1670</v>
      </c>
      <c r="I1820" s="4">
        <v>2</v>
      </c>
      <c r="J1820" s="4">
        <v>348</v>
      </c>
      <c r="K1820" s="4">
        <v>0</v>
      </c>
      <c r="L1820" s="4">
        <v>12</v>
      </c>
      <c r="M1820" s="4">
        <v>3</v>
      </c>
      <c r="N1820" s="5">
        <v>7.1</v>
      </c>
      <c r="O1820" s="7">
        <f t="shared" si="224"/>
        <v>2</v>
      </c>
      <c r="P1820" s="7">
        <f t="shared" si="225"/>
        <v>2</v>
      </c>
      <c r="Q1820" s="7">
        <f t="shared" si="226"/>
        <v>3</v>
      </c>
      <c r="R1820" s="7">
        <f t="shared" si="227"/>
        <v>7</v>
      </c>
      <c r="S1820" s="8">
        <f t="shared" si="228"/>
        <v>70</v>
      </c>
      <c r="T1820" s="7" t="str">
        <f t="shared" si="229"/>
        <v>C - Entwicklungspotenzial</v>
      </c>
      <c r="U1820" s="4">
        <f>ROUND(((E1820-Hilfswerte!$B$20)/Hilfswerte!$B$21)+((F1820-Hilfswerte!$B$22)/Hilfswerte!$B$23)+((G1820-Hilfswerte!$B$24)/Hilfswerte!$B$25)+0.1*INDEX(Hilfswerte!$B$4:$B$15,MATCH(C1820,Hilfswerte!$A$4:$A$15,0)),2)</f>
        <v>-1.66</v>
      </c>
      <c r="V1820" s="4">
        <f>ROUND(SQRT((((E1820-Hilfswerte!$B$20)/Hilfswerte!$B$21)-Hilfswerte!$B$28)^2+(((F1820-Hilfswerte!$B$22)/Hilfswerte!$B$23)-Hilfswerte!$B$29)^2+(((G1820-Hilfswerte!$B$24)/Hilfswerte!$B$25)-Hilfswerte!$B$30)^2),3)</f>
        <v>1.5649999999999999</v>
      </c>
      <c r="W1820" s="4">
        <f>ROUND(E1820*Hilfswerte!$B$31,0)</f>
        <v>8016</v>
      </c>
      <c r="X1820" s="4">
        <f t="shared" si="230"/>
        <v>6346</v>
      </c>
      <c r="Y1820" s="4" t="str">
        <f>IF(T1820="A - Top-Kunde","bereits Top-Kunde",IF(AND(V1820&lt;=Hilfswerte!$B$34,H1820&lt;0.5*W1820),"Hoch",IF(AND(V1820&lt;=Hilfswerte!$B$35,H1820&lt;0.7*W1820),"Mittel","Niedrig")))</f>
        <v>Niedrig</v>
      </c>
      <c r="Z1820" s="4">
        <f t="shared" si="231"/>
        <v>19.8</v>
      </c>
      <c r="AA1820" s="4" t="str">
        <f>IF(J1820&gt;365,"Bereits abgewandert (Segment D)",IF(Z1820&gt;=Hilfswerte!$B$38,"Rot - akut gefaehrdet",IF(Z1820&gt;=Hilfswerte!$B$39,"Gelb - beobachten","Gruen - stabil")))</f>
        <v>Gelb - beobachten</v>
      </c>
    </row>
    <row r="1821" spans="1:27" ht="15" customHeight="1" x14ac:dyDescent="0.25">
      <c r="A1821" s="4" t="s">
        <v>2168</v>
      </c>
      <c r="B1821" s="4" t="s">
        <v>533</v>
      </c>
      <c r="C1821" s="4" t="s">
        <v>38</v>
      </c>
      <c r="D1821" s="4" t="s">
        <v>52</v>
      </c>
      <c r="E1821" s="4">
        <v>5</v>
      </c>
      <c r="F1821" s="5">
        <v>1.2</v>
      </c>
      <c r="G1821" s="5">
        <v>18.899999999999999</v>
      </c>
      <c r="H1821" s="6">
        <v>180</v>
      </c>
      <c r="I1821" s="4">
        <v>3</v>
      </c>
      <c r="J1821" s="4">
        <v>63</v>
      </c>
      <c r="K1821" s="4">
        <v>1</v>
      </c>
      <c r="L1821" s="4">
        <v>13</v>
      </c>
      <c r="M1821" s="4">
        <v>6</v>
      </c>
      <c r="N1821" s="5">
        <v>0.8</v>
      </c>
      <c r="O1821" s="7">
        <f t="shared" si="224"/>
        <v>4</v>
      </c>
      <c r="P1821" s="7">
        <f t="shared" si="225"/>
        <v>3</v>
      </c>
      <c r="Q1821" s="7">
        <f t="shared" si="226"/>
        <v>2</v>
      </c>
      <c r="R1821" s="7">
        <f t="shared" si="227"/>
        <v>9</v>
      </c>
      <c r="S1821" s="8">
        <f t="shared" si="228"/>
        <v>80.5</v>
      </c>
      <c r="T1821" s="7" t="str">
        <f t="shared" si="229"/>
        <v>C - Entwicklungspotenzial</v>
      </c>
      <c r="U1821" s="4">
        <f>ROUND(((E1821-Hilfswerte!$B$20)/Hilfswerte!$B$21)+((F1821-Hilfswerte!$B$22)/Hilfswerte!$B$23)+((G1821-Hilfswerte!$B$24)/Hilfswerte!$B$25)+0.1*INDEX(Hilfswerte!$B$4:$B$15,MATCH(C1821,Hilfswerte!$A$4:$A$15,0)),2)</f>
        <v>0.74</v>
      </c>
      <c r="V1821" s="4">
        <f>ROUND(SQRT((((E1821-Hilfswerte!$B$20)/Hilfswerte!$B$21)-Hilfswerte!$B$28)^2+(((F1821-Hilfswerte!$B$22)/Hilfswerte!$B$23)-Hilfswerte!$B$29)^2+(((G1821-Hilfswerte!$B$24)/Hilfswerte!$B$25)-Hilfswerte!$B$30)^2),3)</f>
        <v>1.5509999999999999</v>
      </c>
      <c r="W1821" s="4">
        <f>ROUND(E1821*Hilfswerte!$B$31,0)</f>
        <v>1028</v>
      </c>
      <c r="X1821" s="4">
        <f t="shared" si="230"/>
        <v>848</v>
      </c>
      <c r="Y1821" s="4" t="str">
        <f>IF(T1821="A - Top-Kunde","bereits Top-Kunde",IF(AND(V1821&lt;=Hilfswerte!$B$34,H1821&lt;0.5*W1821),"Hoch",IF(AND(V1821&lt;=Hilfswerte!$B$35,H1821&lt;0.7*W1821),"Mittel","Niedrig")))</f>
        <v>Niedrig</v>
      </c>
      <c r="Z1821" s="4">
        <f t="shared" si="231"/>
        <v>8.8000000000000007</v>
      </c>
      <c r="AA1821" s="4" t="str">
        <f>IF(J1821&gt;365,"Bereits abgewandert (Segment D)",IF(Z1821&gt;=Hilfswerte!$B$38,"Rot - akut gefaehrdet",IF(Z1821&gt;=Hilfswerte!$B$39,"Gelb - beobachten","Gruen - stabil")))</f>
        <v>Gruen - stabil</v>
      </c>
    </row>
    <row r="1822" spans="1:27" ht="15" customHeight="1" x14ac:dyDescent="0.25">
      <c r="A1822" s="4" t="s">
        <v>2169</v>
      </c>
      <c r="B1822" s="4" t="s">
        <v>782</v>
      </c>
      <c r="C1822" s="4" t="s">
        <v>51</v>
      </c>
      <c r="D1822" s="4" t="s">
        <v>30</v>
      </c>
      <c r="E1822" s="4">
        <v>60</v>
      </c>
      <c r="F1822" s="5">
        <v>15</v>
      </c>
      <c r="G1822" s="5">
        <v>8.6999999999999993</v>
      </c>
      <c r="H1822" s="6">
        <v>850</v>
      </c>
      <c r="I1822" s="4">
        <v>2</v>
      </c>
      <c r="J1822" s="4">
        <v>16</v>
      </c>
      <c r="K1822" s="4">
        <v>0</v>
      </c>
      <c r="L1822" s="4">
        <v>39</v>
      </c>
      <c r="M1822" s="4">
        <v>3</v>
      </c>
      <c r="N1822" s="5">
        <v>-18.399999999999999</v>
      </c>
      <c r="O1822" s="7">
        <f t="shared" si="224"/>
        <v>5</v>
      </c>
      <c r="P1822" s="7">
        <f t="shared" si="225"/>
        <v>2</v>
      </c>
      <c r="Q1822" s="7">
        <f t="shared" si="226"/>
        <v>2</v>
      </c>
      <c r="R1822" s="7">
        <f t="shared" si="227"/>
        <v>9</v>
      </c>
      <c r="S1822" s="8">
        <f t="shared" si="228"/>
        <v>69.099999999999994</v>
      </c>
      <c r="T1822" s="7" t="str">
        <f t="shared" si="229"/>
        <v>C - Entwicklungspotenzial</v>
      </c>
      <c r="U1822" s="4">
        <f>ROUND(((E1822-Hilfswerte!$B$20)/Hilfswerte!$B$21)+((F1822-Hilfswerte!$B$22)/Hilfswerte!$B$23)+((G1822-Hilfswerte!$B$24)/Hilfswerte!$B$25)+0.1*INDEX(Hilfswerte!$B$4:$B$15,MATCH(C1822,Hilfswerte!$A$4:$A$15,0)),2)</f>
        <v>-0.38</v>
      </c>
      <c r="V1822" s="4">
        <f>ROUND(SQRT((((E1822-Hilfswerte!$B$20)/Hilfswerte!$B$21)-Hilfswerte!$B$28)^2+(((F1822-Hilfswerte!$B$22)/Hilfswerte!$B$23)-Hilfswerte!$B$29)^2+(((G1822-Hilfswerte!$B$24)/Hilfswerte!$B$25)-Hilfswerte!$B$30)^2),3)</f>
        <v>0.73199999999999998</v>
      </c>
      <c r="W1822" s="4">
        <f>ROUND(E1822*Hilfswerte!$B$31,0)</f>
        <v>12333</v>
      </c>
      <c r="X1822" s="4">
        <f t="shared" si="230"/>
        <v>11483</v>
      </c>
      <c r="Y1822" s="4" t="str">
        <f>IF(T1822="A - Top-Kunde","bereits Top-Kunde",IF(AND(V1822&lt;=Hilfswerte!$B$34,H1822&lt;0.5*W1822),"Hoch",IF(AND(V1822&lt;=Hilfswerte!$B$35,H1822&lt;0.7*W1822),"Mittel","Niedrig")))</f>
        <v>Hoch</v>
      </c>
      <c r="Z1822" s="4">
        <f t="shared" si="231"/>
        <v>16</v>
      </c>
      <c r="AA1822" s="4" t="str">
        <f>IF(J1822&gt;365,"Bereits abgewandert (Segment D)",IF(Z1822&gt;=Hilfswerte!$B$38,"Rot - akut gefaehrdet",IF(Z1822&gt;=Hilfswerte!$B$39,"Gelb - beobachten","Gruen - stabil")))</f>
        <v>Gelb - beobachten</v>
      </c>
    </row>
    <row r="1823" spans="1:27" ht="15" customHeight="1" x14ac:dyDescent="0.25">
      <c r="A1823" s="4" t="s">
        <v>2170</v>
      </c>
      <c r="B1823" s="4" t="s">
        <v>28</v>
      </c>
      <c r="C1823" s="4" t="s">
        <v>62</v>
      </c>
      <c r="D1823" s="4" t="s">
        <v>48</v>
      </c>
      <c r="E1823" s="4">
        <v>22</v>
      </c>
      <c r="F1823" s="5">
        <v>2.9</v>
      </c>
      <c r="G1823" s="5">
        <v>15.2</v>
      </c>
      <c r="H1823" s="6">
        <v>1450</v>
      </c>
      <c r="I1823" s="4">
        <v>3</v>
      </c>
      <c r="J1823" s="4">
        <v>56</v>
      </c>
      <c r="K1823" s="4">
        <v>0</v>
      </c>
      <c r="L1823" s="4">
        <v>-5</v>
      </c>
      <c r="M1823" s="4">
        <v>2</v>
      </c>
      <c r="N1823" s="5">
        <v>-36</v>
      </c>
      <c r="O1823" s="7">
        <f t="shared" si="224"/>
        <v>4</v>
      </c>
      <c r="P1823" s="7">
        <f t="shared" si="225"/>
        <v>3</v>
      </c>
      <c r="Q1823" s="7">
        <f t="shared" si="226"/>
        <v>3</v>
      </c>
      <c r="R1823" s="7">
        <f t="shared" si="227"/>
        <v>10</v>
      </c>
      <c r="S1823" s="8">
        <f t="shared" si="228"/>
        <v>82</v>
      </c>
      <c r="T1823" s="7" t="str">
        <f t="shared" si="229"/>
        <v>C - Entwicklungspotenzial</v>
      </c>
      <c r="U1823" s="4">
        <f>ROUND(((E1823-Hilfswerte!$B$20)/Hilfswerte!$B$21)+((F1823-Hilfswerte!$B$22)/Hilfswerte!$B$23)+((G1823-Hilfswerte!$B$24)/Hilfswerte!$B$25)+0.1*INDEX(Hilfswerte!$B$4:$B$15,MATCH(C1823,Hilfswerte!$A$4:$A$15,0)),2)</f>
        <v>0.34</v>
      </c>
      <c r="V1823" s="4">
        <f>ROUND(SQRT((((E1823-Hilfswerte!$B$20)/Hilfswerte!$B$21)-Hilfswerte!$B$28)^2+(((F1823-Hilfswerte!$B$22)/Hilfswerte!$B$23)-Hilfswerte!$B$29)^2+(((G1823-Hilfswerte!$B$24)/Hilfswerte!$B$25)-Hilfswerte!$B$30)^2),3)</f>
        <v>1.0860000000000001</v>
      </c>
      <c r="W1823" s="4">
        <f>ROUND(E1823*Hilfswerte!$B$31,0)</f>
        <v>4522</v>
      </c>
      <c r="X1823" s="4">
        <f t="shared" si="230"/>
        <v>3072</v>
      </c>
      <c r="Y1823" s="4" t="str">
        <f>IF(T1823="A - Top-Kunde","bereits Top-Kunde",IF(AND(V1823&lt;=Hilfswerte!$B$34,H1823&lt;0.5*W1823),"Hoch",IF(AND(V1823&lt;=Hilfswerte!$B$35,H1823&lt;0.7*W1823),"Mittel","Niedrig")))</f>
        <v>Mittel</v>
      </c>
      <c r="Z1823" s="4">
        <f t="shared" si="231"/>
        <v>17.2</v>
      </c>
      <c r="AA1823" s="4" t="str">
        <f>IF(J1823&gt;365,"Bereits abgewandert (Segment D)",IF(Z1823&gt;=Hilfswerte!$B$38,"Rot - akut gefaehrdet",IF(Z1823&gt;=Hilfswerte!$B$39,"Gelb - beobachten","Gruen - stabil")))</f>
        <v>Gelb - beobachten</v>
      </c>
    </row>
    <row r="1824" spans="1:27" ht="15" customHeight="1" x14ac:dyDescent="0.25">
      <c r="A1824" s="4" t="s">
        <v>2171</v>
      </c>
      <c r="B1824" s="4" t="s">
        <v>219</v>
      </c>
      <c r="C1824" s="4" t="s">
        <v>55</v>
      </c>
      <c r="D1824" s="4" t="s">
        <v>30</v>
      </c>
      <c r="E1824" s="4">
        <v>19</v>
      </c>
      <c r="F1824" s="5">
        <v>4</v>
      </c>
      <c r="G1824" s="5">
        <v>13.7</v>
      </c>
      <c r="H1824" s="6">
        <v>1680</v>
      </c>
      <c r="I1824" s="4">
        <v>3</v>
      </c>
      <c r="J1824" s="4">
        <v>112</v>
      </c>
      <c r="K1824" s="4">
        <v>1</v>
      </c>
      <c r="L1824" s="4">
        <v>9</v>
      </c>
      <c r="M1824" s="4">
        <v>1</v>
      </c>
      <c r="N1824" s="5">
        <v>-21.7</v>
      </c>
      <c r="O1824" s="7">
        <f t="shared" si="224"/>
        <v>3</v>
      </c>
      <c r="P1824" s="7">
        <f t="shared" si="225"/>
        <v>3</v>
      </c>
      <c r="Q1824" s="7">
        <f t="shared" si="226"/>
        <v>3</v>
      </c>
      <c r="R1824" s="7">
        <f t="shared" si="227"/>
        <v>9</v>
      </c>
      <c r="S1824" s="8">
        <f t="shared" si="228"/>
        <v>70.5</v>
      </c>
      <c r="T1824" s="7" t="str">
        <f t="shared" si="229"/>
        <v>C - Entwicklungspotenzial</v>
      </c>
      <c r="U1824" s="4">
        <f>ROUND(((E1824-Hilfswerte!$B$20)/Hilfswerte!$B$21)+((F1824-Hilfswerte!$B$22)/Hilfswerte!$B$23)+((G1824-Hilfswerte!$B$24)/Hilfswerte!$B$25)+0.1*INDEX(Hilfswerte!$B$4:$B$15,MATCH(C1824,Hilfswerte!$A$4:$A$15,0)),2)</f>
        <v>-0.02</v>
      </c>
      <c r="V1824" s="4">
        <f>ROUND(SQRT((((E1824-Hilfswerte!$B$20)/Hilfswerte!$B$21)-Hilfswerte!$B$28)^2+(((F1824-Hilfswerte!$B$22)/Hilfswerte!$B$23)-Hilfswerte!$B$29)^2+(((G1824-Hilfswerte!$B$24)/Hilfswerte!$B$25)-Hilfswerte!$B$30)^2),3)</f>
        <v>0.96299999999999997</v>
      </c>
      <c r="W1824" s="4">
        <f>ROUND(E1824*Hilfswerte!$B$31,0)</f>
        <v>3905</v>
      </c>
      <c r="X1824" s="4">
        <f t="shared" si="230"/>
        <v>2225</v>
      </c>
      <c r="Y1824" s="4" t="str">
        <f>IF(T1824="A - Top-Kunde","bereits Top-Kunde",IF(AND(V1824&lt;=Hilfswerte!$B$34,H1824&lt;0.5*W1824),"Hoch",IF(AND(V1824&lt;=Hilfswerte!$B$35,H1824&lt;0.7*W1824),"Mittel","Niedrig")))</f>
        <v>Mittel</v>
      </c>
      <c r="Z1824" s="4">
        <f t="shared" si="231"/>
        <v>19.100000000000001</v>
      </c>
      <c r="AA1824" s="4" t="str">
        <f>IF(J1824&gt;365,"Bereits abgewandert (Segment D)",IF(Z1824&gt;=Hilfswerte!$B$38,"Rot - akut gefaehrdet",IF(Z1824&gt;=Hilfswerte!$B$39,"Gelb - beobachten","Gruen - stabil")))</f>
        <v>Gelb - beobachten</v>
      </c>
    </row>
    <row r="1825" spans="1:27" ht="15" customHeight="1" x14ac:dyDescent="0.25">
      <c r="A1825" s="4" t="s">
        <v>2172</v>
      </c>
      <c r="B1825" s="4" t="s">
        <v>900</v>
      </c>
      <c r="C1825" s="4" t="s">
        <v>89</v>
      </c>
      <c r="D1825" s="4" t="s">
        <v>30</v>
      </c>
      <c r="E1825" s="4">
        <v>63</v>
      </c>
      <c r="F1825" s="5">
        <v>13.4</v>
      </c>
      <c r="G1825" s="5">
        <v>12.1</v>
      </c>
      <c r="H1825" s="6">
        <v>2860</v>
      </c>
      <c r="I1825" s="4">
        <v>3</v>
      </c>
      <c r="J1825" s="4">
        <v>26</v>
      </c>
      <c r="K1825" s="4">
        <v>0</v>
      </c>
      <c r="L1825" s="4">
        <v>7</v>
      </c>
      <c r="M1825" s="4">
        <v>1</v>
      </c>
      <c r="N1825" s="5">
        <v>31.1</v>
      </c>
      <c r="O1825" s="7">
        <f t="shared" si="224"/>
        <v>5</v>
      </c>
      <c r="P1825" s="7">
        <f t="shared" si="225"/>
        <v>3</v>
      </c>
      <c r="Q1825" s="7">
        <f t="shared" si="226"/>
        <v>4</v>
      </c>
      <c r="R1825" s="7">
        <f t="shared" si="227"/>
        <v>12</v>
      </c>
      <c r="S1825" s="8">
        <f t="shared" si="228"/>
        <v>133.5</v>
      </c>
      <c r="T1825" s="7" t="str">
        <f t="shared" si="229"/>
        <v>A - Top-Kunde</v>
      </c>
      <c r="U1825" s="4">
        <f>ROUND(((E1825-Hilfswerte!$B$20)/Hilfswerte!$B$21)+((F1825-Hilfswerte!$B$22)/Hilfswerte!$B$23)+((G1825-Hilfswerte!$B$24)/Hilfswerte!$B$25)+0.1*INDEX(Hilfswerte!$B$4:$B$15,MATCH(C1825,Hilfswerte!$A$4:$A$15,0)),2)</f>
        <v>0.09</v>
      </c>
      <c r="V1825" s="4">
        <f>ROUND(SQRT((((E1825-Hilfswerte!$B$20)/Hilfswerte!$B$21)-Hilfswerte!$B$28)^2+(((F1825-Hilfswerte!$B$22)/Hilfswerte!$B$23)-Hilfswerte!$B$29)^2+(((G1825-Hilfswerte!$B$24)/Hilfswerte!$B$25)-Hilfswerte!$B$30)^2),3)</f>
        <v>0.64100000000000001</v>
      </c>
      <c r="W1825" s="4">
        <f>ROUND(E1825*Hilfswerte!$B$31,0)</f>
        <v>12949</v>
      </c>
      <c r="X1825" s="4">
        <f t="shared" si="230"/>
        <v>10089</v>
      </c>
      <c r="Y1825" s="4" t="str">
        <f>IF(T1825="A - Top-Kunde","bereits Top-Kunde",IF(AND(V1825&lt;=Hilfswerte!$B$34,H1825&lt;0.5*W1825),"Hoch",IF(AND(V1825&lt;=Hilfswerte!$B$35,H1825&lt;0.7*W1825),"Mittel","Niedrig")))</f>
        <v>bereits Top-Kunde</v>
      </c>
      <c r="Z1825" s="4">
        <f t="shared" si="231"/>
        <v>2.7</v>
      </c>
      <c r="AA1825" s="4" t="str">
        <f>IF(J1825&gt;365,"Bereits abgewandert (Segment D)",IF(Z1825&gt;=Hilfswerte!$B$38,"Rot - akut gefaehrdet",IF(Z1825&gt;=Hilfswerte!$B$39,"Gelb - beobachten","Gruen - stabil")))</f>
        <v>Gruen - stabil</v>
      </c>
    </row>
    <row r="1826" spans="1:27" ht="15" customHeight="1" x14ac:dyDescent="0.25">
      <c r="A1826" s="4" t="s">
        <v>2173</v>
      </c>
      <c r="B1826" s="4" t="s">
        <v>481</v>
      </c>
      <c r="C1826" s="4" t="s">
        <v>84</v>
      </c>
      <c r="D1826" s="4" t="s">
        <v>30</v>
      </c>
      <c r="E1826" s="4">
        <v>148</v>
      </c>
      <c r="F1826" s="5">
        <v>27.4</v>
      </c>
      <c r="G1826" s="5">
        <v>11.5</v>
      </c>
      <c r="H1826" s="6">
        <v>17240</v>
      </c>
      <c r="I1826" s="4">
        <v>5</v>
      </c>
      <c r="J1826" s="4">
        <v>24</v>
      </c>
      <c r="K1826" s="4">
        <v>1</v>
      </c>
      <c r="L1826" s="4">
        <v>15</v>
      </c>
      <c r="M1826" s="4">
        <v>5</v>
      </c>
      <c r="N1826" s="5">
        <v>-31.4</v>
      </c>
      <c r="O1826" s="7">
        <f t="shared" si="224"/>
        <v>5</v>
      </c>
      <c r="P1826" s="7">
        <f t="shared" si="225"/>
        <v>5</v>
      </c>
      <c r="Q1826" s="7">
        <f t="shared" si="226"/>
        <v>5</v>
      </c>
      <c r="R1826" s="7">
        <f t="shared" si="227"/>
        <v>15</v>
      </c>
      <c r="S1826" s="8">
        <f t="shared" si="228"/>
        <v>123.8</v>
      </c>
      <c r="T1826" s="7" t="str">
        <f t="shared" si="229"/>
        <v>B - Kernkunde</v>
      </c>
      <c r="U1826" s="4">
        <f>ROUND(((E1826-Hilfswerte!$B$20)/Hilfswerte!$B$21)+((F1826-Hilfswerte!$B$22)/Hilfswerte!$B$23)+((G1826-Hilfswerte!$B$24)/Hilfswerte!$B$25)+0.1*INDEX(Hilfswerte!$B$4:$B$15,MATCH(C1826,Hilfswerte!$A$4:$A$15,0)),2)</f>
        <v>0.32</v>
      </c>
      <c r="V1826" s="4">
        <f>ROUND(SQRT((((E1826-Hilfswerte!$B$20)/Hilfswerte!$B$21)-Hilfswerte!$B$28)^2+(((F1826-Hilfswerte!$B$22)/Hilfswerte!$B$23)-Hilfswerte!$B$29)^2+(((G1826-Hilfswerte!$B$24)/Hilfswerte!$B$25)-Hilfswerte!$B$30)^2),3)</f>
        <v>0.20799999999999999</v>
      </c>
      <c r="W1826" s="4">
        <f>ROUND(E1826*Hilfswerte!$B$31,0)</f>
        <v>30421</v>
      </c>
      <c r="X1826" s="4">
        <f t="shared" si="230"/>
        <v>13181</v>
      </c>
      <c r="Y1826" s="4" t="str">
        <f>IF(T1826="A - Top-Kunde","bereits Top-Kunde",IF(AND(V1826&lt;=Hilfswerte!$B$34,H1826&lt;0.5*W1826),"Hoch",IF(AND(V1826&lt;=Hilfswerte!$B$35,H1826&lt;0.7*W1826),"Mittel","Niedrig")))</f>
        <v>Mittel</v>
      </c>
      <c r="Z1826" s="4">
        <f t="shared" si="231"/>
        <v>19.8</v>
      </c>
      <c r="AA1826" s="4" t="str">
        <f>IF(J1826&gt;365,"Bereits abgewandert (Segment D)",IF(Z1826&gt;=Hilfswerte!$B$38,"Rot - akut gefaehrdet",IF(Z1826&gt;=Hilfswerte!$B$39,"Gelb - beobachten","Gruen - stabil")))</f>
        <v>Gelb - beobachten</v>
      </c>
    </row>
    <row r="1827" spans="1:27" ht="15" customHeight="1" x14ac:dyDescent="0.25">
      <c r="A1827" s="4" t="s">
        <v>2174</v>
      </c>
      <c r="B1827" s="4" t="s">
        <v>1323</v>
      </c>
      <c r="C1827" s="4" t="s">
        <v>51</v>
      </c>
      <c r="D1827" s="4" t="s">
        <v>30</v>
      </c>
      <c r="E1827" s="4">
        <v>108</v>
      </c>
      <c r="F1827" s="5">
        <v>36.200000000000003</v>
      </c>
      <c r="G1827" s="5">
        <v>0.7</v>
      </c>
      <c r="H1827" s="6">
        <v>1640</v>
      </c>
      <c r="I1827" s="4">
        <v>3</v>
      </c>
      <c r="J1827" s="4">
        <v>66</v>
      </c>
      <c r="K1827" s="4">
        <v>0</v>
      </c>
      <c r="L1827" s="4">
        <v>16</v>
      </c>
      <c r="M1827" s="4">
        <v>1</v>
      </c>
      <c r="N1827" s="5">
        <v>10.199999999999999</v>
      </c>
      <c r="O1827" s="7">
        <f t="shared" si="224"/>
        <v>4</v>
      </c>
      <c r="P1827" s="7">
        <f t="shared" si="225"/>
        <v>3</v>
      </c>
      <c r="Q1827" s="7">
        <f t="shared" si="226"/>
        <v>3</v>
      </c>
      <c r="R1827" s="7">
        <f t="shared" si="227"/>
        <v>10</v>
      </c>
      <c r="S1827" s="8">
        <f t="shared" si="228"/>
        <v>100.3</v>
      </c>
      <c r="T1827" s="7" t="str">
        <f t="shared" si="229"/>
        <v>C - Entwicklungspotenzial</v>
      </c>
      <c r="U1827" s="4">
        <f>ROUND(((E1827-Hilfswerte!$B$20)/Hilfswerte!$B$21)+((F1827-Hilfswerte!$B$22)/Hilfswerte!$B$23)+((G1827-Hilfswerte!$B$24)/Hilfswerte!$B$25)+0.1*INDEX(Hilfswerte!$B$4:$B$15,MATCH(C1827,Hilfswerte!$A$4:$A$15,0)),2)</f>
        <v>-1.07</v>
      </c>
      <c r="V1827" s="4">
        <f>ROUND(SQRT((((E1827-Hilfswerte!$B$20)/Hilfswerte!$B$21)-Hilfswerte!$B$28)^2+(((F1827-Hilfswerte!$B$22)/Hilfswerte!$B$23)-Hilfswerte!$B$29)^2+(((G1827-Hilfswerte!$B$24)/Hilfswerte!$B$25)-Hilfswerte!$B$30)^2),3)</f>
        <v>1.6879999999999999</v>
      </c>
      <c r="W1827" s="4">
        <f>ROUND(E1827*Hilfswerte!$B$31,0)</f>
        <v>22199</v>
      </c>
      <c r="X1827" s="4">
        <f t="shared" si="230"/>
        <v>20559</v>
      </c>
      <c r="Y1827" s="4" t="str">
        <f>IF(T1827="A - Top-Kunde","bereits Top-Kunde",IF(AND(V1827&lt;=Hilfswerte!$B$34,H1827&lt;0.5*W1827),"Hoch",IF(AND(V1827&lt;=Hilfswerte!$B$35,H1827&lt;0.7*W1827),"Mittel","Niedrig")))</f>
        <v>Niedrig</v>
      </c>
      <c r="Z1827" s="4">
        <f t="shared" si="231"/>
        <v>6.5</v>
      </c>
      <c r="AA1827" s="4" t="str">
        <f>IF(J1827&gt;365,"Bereits abgewandert (Segment D)",IF(Z1827&gt;=Hilfswerte!$B$38,"Rot - akut gefaehrdet",IF(Z1827&gt;=Hilfswerte!$B$39,"Gelb - beobachten","Gruen - stabil")))</f>
        <v>Gruen - stabil</v>
      </c>
    </row>
    <row r="1828" spans="1:27" ht="15" customHeight="1" x14ac:dyDescent="0.25">
      <c r="A1828" s="4" t="s">
        <v>2175</v>
      </c>
      <c r="B1828" s="4" t="s">
        <v>312</v>
      </c>
      <c r="C1828" s="4" t="s">
        <v>29</v>
      </c>
      <c r="D1828" s="4" t="s">
        <v>30</v>
      </c>
      <c r="E1828" s="4">
        <v>83</v>
      </c>
      <c r="F1828" s="5">
        <v>19</v>
      </c>
      <c r="G1828" s="5">
        <v>22</v>
      </c>
      <c r="H1828" s="6">
        <v>0</v>
      </c>
      <c r="I1828" s="4">
        <v>0</v>
      </c>
      <c r="J1828" s="4">
        <v>837</v>
      </c>
      <c r="K1828" s="4">
        <v>0</v>
      </c>
      <c r="L1828" s="4">
        <v>-5</v>
      </c>
      <c r="M1828" s="4">
        <v>0</v>
      </c>
      <c r="N1828" s="5">
        <v>-56.5</v>
      </c>
      <c r="O1828" s="7">
        <f t="shared" si="224"/>
        <v>1</v>
      </c>
      <c r="P1828" s="7">
        <f t="shared" si="225"/>
        <v>1</v>
      </c>
      <c r="Q1828" s="7">
        <f t="shared" si="226"/>
        <v>1</v>
      </c>
      <c r="R1828" s="7">
        <f t="shared" si="227"/>
        <v>3</v>
      </c>
      <c r="S1828" s="8">
        <f t="shared" si="228"/>
        <v>1.8</v>
      </c>
      <c r="T1828" s="7" t="str">
        <f t="shared" si="229"/>
        <v>D - Abwanderungsrisiko</v>
      </c>
      <c r="U1828" s="4">
        <f>ROUND(((E1828-Hilfswerte!$B$20)/Hilfswerte!$B$21)+((F1828-Hilfswerte!$B$22)/Hilfswerte!$B$23)+((G1828-Hilfswerte!$B$24)/Hilfswerte!$B$25)+0.1*INDEX(Hilfswerte!$B$4:$B$15,MATCH(C1828,Hilfswerte!$A$4:$A$15,0)),2)</f>
        <v>1.82</v>
      </c>
      <c r="V1828" s="4">
        <f>ROUND(SQRT((((E1828-Hilfswerte!$B$20)/Hilfswerte!$B$21)-Hilfswerte!$B$28)^2+(((F1828-Hilfswerte!$B$22)/Hilfswerte!$B$23)-Hilfswerte!$B$29)^2+(((G1828-Hilfswerte!$B$24)/Hilfswerte!$B$25)-Hilfswerte!$B$30)^2),3)</f>
        <v>1.7829999999999999</v>
      </c>
      <c r="W1828" s="4">
        <f>ROUND(E1828*Hilfswerte!$B$31,0)</f>
        <v>17060</v>
      </c>
      <c r="X1828" s="4">
        <f t="shared" si="230"/>
        <v>17060</v>
      </c>
      <c r="Y1828" s="4" t="str">
        <f>IF(T1828="A - Top-Kunde","bereits Top-Kunde",IF(AND(V1828&lt;=Hilfswerte!$B$34,H1828&lt;0.5*W1828),"Hoch",IF(AND(V1828&lt;=Hilfswerte!$B$35,H1828&lt;0.7*W1828),"Mittel","Niedrig")))</f>
        <v>Niedrig</v>
      </c>
      <c r="Z1828" s="4">
        <f t="shared" si="231"/>
        <v>64.5</v>
      </c>
      <c r="AA1828" s="4" t="str">
        <f>IF(J1828&gt;365,"Bereits abgewandert (Segment D)",IF(Z1828&gt;=Hilfswerte!$B$38,"Rot - akut gefaehrdet",IF(Z1828&gt;=Hilfswerte!$B$39,"Gelb - beobachten","Gruen - stabil")))</f>
        <v>Bereits abgewandert (Segment D)</v>
      </c>
    </row>
    <row r="1829" spans="1:27" ht="15" customHeight="1" x14ac:dyDescent="0.25">
      <c r="A1829" s="4" t="s">
        <v>2176</v>
      </c>
      <c r="B1829" s="4" t="s">
        <v>314</v>
      </c>
      <c r="C1829" s="4" t="s">
        <v>89</v>
      </c>
      <c r="D1829" s="4" t="s">
        <v>48</v>
      </c>
      <c r="E1829" s="4">
        <v>1259</v>
      </c>
      <c r="F1829" s="5">
        <v>221</v>
      </c>
      <c r="G1829" s="5">
        <v>0.8</v>
      </c>
      <c r="H1829" s="6">
        <v>445170</v>
      </c>
      <c r="I1829" s="4">
        <v>2</v>
      </c>
      <c r="J1829" s="4">
        <v>175</v>
      </c>
      <c r="K1829" s="4">
        <v>0</v>
      </c>
      <c r="L1829" s="4">
        <v>2</v>
      </c>
      <c r="M1829" s="4">
        <v>1</v>
      </c>
      <c r="N1829" s="5">
        <v>-13.6</v>
      </c>
      <c r="O1829" s="7">
        <f t="shared" si="224"/>
        <v>3</v>
      </c>
      <c r="P1829" s="7">
        <f t="shared" si="225"/>
        <v>2</v>
      </c>
      <c r="Q1829" s="7">
        <f t="shared" si="226"/>
        <v>5</v>
      </c>
      <c r="R1829" s="7">
        <f t="shared" si="227"/>
        <v>10</v>
      </c>
      <c r="S1829" s="8">
        <f t="shared" si="228"/>
        <v>92.6</v>
      </c>
      <c r="T1829" s="7" t="str">
        <f t="shared" si="229"/>
        <v>C - Entwicklungspotenzial</v>
      </c>
      <c r="U1829" s="4">
        <f>ROUND(((E1829-Hilfswerte!$B$20)/Hilfswerte!$B$21)+((F1829-Hilfswerte!$B$22)/Hilfswerte!$B$23)+((G1829-Hilfswerte!$B$24)/Hilfswerte!$B$25)+0.1*INDEX(Hilfswerte!$B$4:$B$15,MATCH(C1829,Hilfswerte!$A$4:$A$15,0)),2)</f>
        <v>7.15</v>
      </c>
      <c r="V1829" s="4">
        <f>ROUND(SQRT((((E1829-Hilfswerte!$B$20)/Hilfswerte!$B$21)-Hilfswerte!$B$28)^2+(((F1829-Hilfswerte!$B$22)/Hilfswerte!$B$23)-Hilfswerte!$B$29)^2+(((G1829-Hilfswerte!$B$24)/Hilfswerte!$B$25)-Hilfswerte!$B$30)^2),3)</f>
        <v>5.9550000000000001</v>
      </c>
      <c r="W1829" s="4">
        <f>ROUND(E1829*Hilfswerte!$B$31,0)</f>
        <v>258783</v>
      </c>
      <c r="X1829" s="4">
        <f t="shared" si="230"/>
        <v>0</v>
      </c>
      <c r="Y1829" s="4" t="str">
        <f>IF(T1829="A - Top-Kunde","bereits Top-Kunde",IF(AND(V1829&lt;=Hilfswerte!$B$34,H1829&lt;0.5*W1829),"Hoch",IF(AND(V1829&lt;=Hilfswerte!$B$35,H1829&lt;0.7*W1829),"Mittel","Niedrig")))</f>
        <v>Niedrig</v>
      </c>
      <c r="Z1829" s="4">
        <f t="shared" si="231"/>
        <v>14.6</v>
      </c>
      <c r="AA1829" s="4" t="str">
        <f>IF(J1829&gt;365,"Bereits abgewandert (Segment D)",IF(Z1829&gt;=Hilfswerte!$B$38,"Rot - akut gefaehrdet",IF(Z1829&gt;=Hilfswerte!$B$39,"Gelb - beobachten","Gruen - stabil")))</f>
        <v>Gelb - beobachten</v>
      </c>
    </row>
    <row r="1830" spans="1:27" ht="15" customHeight="1" x14ac:dyDescent="0.25">
      <c r="A1830" s="4" t="s">
        <v>2177</v>
      </c>
      <c r="B1830" s="4" t="s">
        <v>67</v>
      </c>
      <c r="C1830" s="4" t="s">
        <v>84</v>
      </c>
      <c r="D1830" s="4" t="s">
        <v>30</v>
      </c>
      <c r="E1830" s="4">
        <v>94</v>
      </c>
      <c r="F1830" s="5">
        <v>14.1</v>
      </c>
      <c r="G1830" s="5">
        <v>18.8</v>
      </c>
      <c r="H1830" s="6">
        <v>9770</v>
      </c>
      <c r="I1830" s="4">
        <v>2</v>
      </c>
      <c r="J1830" s="4">
        <v>190</v>
      </c>
      <c r="K1830" s="4">
        <v>1</v>
      </c>
      <c r="L1830" s="4">
        <v>2</v>
      </c>
      <c r="M1830" s="4">
        <v>2</v>
      </c>
      <c r="N1830" s="5">
        <v>-2</v>
      </c>
      <c r="O1830" s="7">
        <f t="shared" si="224"/>
        <v>2</v>
      </c>
      <c r="P1830" s="7">
        <f t="shared" si="225"/>
        <v>2</v>
      </c>
      <c r="Q1830" s="7">
        <f t="shared" si="226"/>
        <v>5</v>
      </c>
      <c r="R1830" s="7">
        <f t="shared" si="227"/>
        <v>9</v>
      </c>
      <c r="S1830" s="8">
        <f t="shared" si="228"/>
        <v>82.4</v>
      </c>
      <c r="T1830" s="7" t="str">
        <f t="shared" si="229"/>
        <v>C - Entwicklungspotenzial</v>
      </c>
      <c r="U1830" s="4">
        <f>ROUND(((E1830-Hilfswerte!$B$20)/Hilfswerte!$B$21)+((F1830-Hilfswerte!$B$22)/Hilfswerte!$B$23)+((G1830-Hilfswerte!$B$24)/Hilfswerte!$B$25)+0.1*INDEX(Hilfswerte!$B$4:$B$15,MATCH(C1830,Hilfswerte!$A$4:$A$15,0)),2)</f>
        <v>1.01</v>
      </c>
      <c r="V1830" s="4">
        <f>ROUND(SQRT((((E1830-Hilfswerte!$B$20)/Hilfswerte!$B$21)-Hilfswerte!$B$28)^2+(((F1830-Hilfswerte!$B$22)/Hilfswerte!$B$23)-Hilfswerte!$B$29)^2+(((G1830-Hilfswerte!$B$24)/Hilfswerte!$B$25)-Hilfswerte!$B$30)^2),3)</f>
        <v>1.3160000000000001</v>
      </c>
      <c r="W1830" s="4">
        <f>ROUND(E1830*Hilfswerte!$B$31,0)</f>
        <v>19321</v>
      </c>
      <c r="X1830" s="4">
        <f t="shared" si="230"/>
        <v>9551</v>
      </c>
      <c r="Y1830" s="4" t="str">
        <f>IF(T1830="A - Top-Kunde","bereits Top-Kunde",IF(AND(V1830&lt;=Hilfswerte!$B$34,H1830&lt;0.5*W1830),"Hoch",IF(AND(V1830&lt;=Hilfswerte!$B$35,H1830&lt;0.7*W1830),"Mittel","Niedrig")))</f>
        <v>Niedrig</v>
      </c>
      <c r="Z1830" s="4">
        <f t="shared" si="231"/>
        <v>13.7</v>
      </c>
      <c r="AA1830" s="4" t="str">
        <f>IF(J1830&gt;365,"Bereits abgewandert (Segment D)",IF(Z1830&gt;=Hilfswerte!$B$38,"Rot - akut gefaehrdet",IF(Z1830&gt;=Hilfswerte!$B$39,"Gelb - beobachten","Gruen - stabil")))</f>
        <v>Gelb - beobachten</v>
      </c>
    </row>
    <row r="1831" spans="1:27" ht="15" customHeight="1" x14ac:dyDescent="0.25">
      <c r="A1831" s="4" t="s">
        <v>2178</v>
      </c>
      <c r="B1831" s="4" t="s">
        <v>822</v>
      </c>
      <c r="C1831" s="4" t="s">
        <v>74</v>
      </c>
      <c r="D1831" s="4" t="s">
        <v>93</v>
      </c>
      <c r="E1831" s="4">
        <v>30</v>
      </c>
      <c r="F1831" s="5">
        <v>7</v>
      </c>
      <c r="G1831" s="5">
        <v>20.8</v>
      </c>
      <c r="H1831" s="6">
        <v>0</v>
      </c>
      <c r="I1831" s="4">
        <v>0</v>
      </c>
      <c r="J1831" s="4">
        <v>621</v>
      </c>
      <c r="K1831" s="4">
        <v>0</v>
      </c>
      <c r="L1831" s="4">
        <v>14</v>
      </c>
      <c r="M1831" s="4">
        <v>0</v>
      </c>
      <c r="N1831" s="5">
        <v>-50.4</v>
      </c>
      <c r="O1831" s="7">
        <f t="shared" si="224"/>
        <v>1</v>
      </c>
      <c r="P1831" s="7">
        <f t="shared" si="225"/>
        <v>1</v>
      </c>
      <c r="Q1831" s="7">
        <f t="shared" si="226"/>
        <v>1</v>
      </c>
      <c r="R1831" s="7">
        <f t="shared" si="227"/>
        <v>3</v>
      </c>
      <c r="S1831" s="8">
        <f t="shared" si="228"/>
        <v>0.6</v>
      </c>
      <c r="T1831" s="7" t="str">
        <f t="shared" si="229"/>
        <v>D - Abwanderungsrisiko</v>
      </c>
      <c r="U1831" s="4">
        <f>ROUND(((E1831-Hilfswerte!$B$20)/Hilfswerte!$B$21)+((F1831-Hilfswerte!$B$22)/Hilfswerte!$B$23)+((G1831-Hilfswerte!$B$24)/Hilfswerte!$B$25)+0.1*INDEX(Hilfswerte!$B$4:$B$15,MATCH(C1831,Hilfswerte!$A$4:$A$15,0)),2)</f>
        <v>0.9</v>
      </c>
      <c r="V1831" s="4">
        <f>ROUND(SQRT((((E1831-Hilfswerte!$B$20)/Hilfswerte!$B$21)-Hilfswerte!$B$28)^2+(((F1831-Hilfswerte!$B$22)/Hilfswerte!$B$23)-Hilfswerte!$B$29)^2+(((G1831-Hilfswerte!$B$24)/Hilfswerte!$B$25)-Hilfswerte!$B$30)^2),3)</f>
        <v>1.7230000000000001</v>
      </c>
      <c r="W1831" s="4">
        <f>ROUND(E1831*Hilfswerte!$B$31,0)</f>
        <v>6166</v>
      </c>
      <c r="X1831" s="4">
        <f t="shared" si="230"/>
        <v>6166</v>
      </c>
      <c r="Y1831" s="4" t="str">
        <f>IF(T1831="A - Top-Kunde","bereits Top-Kunde",IF(AND(V1831&lt;=Hilfswerte!$B$34,H1831&lt;0.5*W1831),"Hoch",IF(AND(V1831&lt;=Hilfswerte!$B$35,H1831&lt;0.7*W1831),"Mittel","Niedrig")))</f>
        <v>Niedrig</v>
      </c>
      <c r="Z1831" s="4">
        <f t="shared" si="231"/>
        <v>54</v>
      </c>
      <c r="AA1831" s="4" t="str">
        <f>IF(J1831&gt;365,"Bereits abgewandert (Segment D)",IF(Z1831&gt;=Hilfswerte!$B$38,"Rot - akut gefaehrdet",IF(Z1831&gt;=Hilfswerte!$B$39,"Gelb - beobachten","Gruen - stabil")))</f>
        <v>Bereits abgewandert (Segment D)</v>
      </c>
    </row>
    <row r="1832" spans="1:27" ht="15" customHeight="1" x14ac:dyDescent="0.25">
      <c r="A1832" s="4" t="s">
        <v>2179</v>
      </c>
      <c r="B1832" s="4" t="s">
        <v>265</v>
      </c>
      <c r="C1832" s="4" t="s">
        <v>33</v>
      </c>
      <c r="D1832" s="4" t="s">
        <v>77</v>
      </c>
      <c r="E1832" s="4">
        <v>22</v>
      </c>
      <c r="F1832" s="5">
        <v>3.7</v>
      </c>
      <c r="G1832" s="5">
        <v>21.1</v>
      </c>
      <c r="H1832" s="6">
        <v>1980</v>
      </c>
      <c r="I1832" s="4">
        <v>4</v>
      </c>
      <c r="J1832" s="4">
        <v>92</v>
      </c>
      <c r="K1832" s="4">
        <v>2</v>
      </c>
      <c r="L1832" s="4">
        <v>19</v>
      </c>
      <c r="M1832" s="4">
        <v>2</v>
      </c>
      <c r="N1832" s="5">
        <v>-8.4</v>
      </c>
      <c r="O1832" s="7">
        <f t="shared" si="224"/>
        <v>3</v>
      </c>
      <c r="P1832" s="7">
        <f t="shared" si="225"/>
        <v>4</v>
      </c>
      <c r="Q1832" s="7">
        <f t="shared" si="226"/>
        <v>3</v>
      </c>
      <c r="R1832" s="7">
        <f t="shared" si="227"/>
        <v>10</v>
      </c>
      <c r="S1832" s="8">
        <f t="shared" si="228"/>
        <v>78.099999999999994</v>
      </c>
      <c r="T1832" s="7" t="str">
        <f t="shared" si="229"/>
        <v>C - Entwicklungspotenzial</v>
      </c>
      <c r="U1832" s="4">
        <f>ROUND(((E1832-Hilfswerte!$B$20)/Hilfswerte!$B$21)+((F1832-Hilfswerte!$B$22)/Hilfswerte!$B$23)+((G1832-Hilfswerte!$B$24)/Hilfswerte!$B$25)+0.1*INDEX(Hilfswerte!$B$4:$B$15,MATCH(C1832,Hilfswerte!$A$4:$A$15,0)),2)</f>
        <v>0.9</v>
      </c>
      <c r="V1832" s="4">
        <f>ROUND(SQRT((((E1832-Hilfswerte!$B$20)/Hilfswerte!$B$21)-Hilfswerte!$B$28)^2+(((F1832-Hilfswerte!$B$22)/Hilfswerte!$B$23)-Hilfswerte!$B$29)^2+(((G1832-Hilfswerte!$B$24)/Hilfswerte!$B$25)-Hilfswerte!$B$30)^2),3)</f>
        <v>1.796</v>
      </c>
      <c r="W1832" s="4">
        <f>ROUND(E1832*Hilfswerte!$B$31,0)</f>
        <v>4522</v>
      </c>
      <c r="X1832" s="4">
        <f t="shared" si="230"/>
        <v>2542</v>
      </c>
      <c r="Y1832" s="4" t="str">
        <f>IF(T1832="A - Top-Kunde","bereits Top-Kunde",IF(AND(V1832&lt;=Hilfswerte!$B$34,H1832&lt;0.5*W1832),"Hoch",IF(AND(V1832&lt;=Hilfswerte!$B$35,H1832&lt;0.7*W1832),"Mittel","Niedrig")))</f>
        <v>Niedrig</v>
      </c>
      <c r="Z1832" s="4">
        <f t="shared" si="231"/>
        <v>17.8</v>
      </c>
      <c r="AA1832" s="4" t="str">
        <f>IF(J1832&gt;365,"Bereits abgewandert (Segment D)",IF(Z1832&gt;=Hilfswerte!$B$38,"Rot - akut gefaehrdet",IF(Z1832&gt;=Hilfswerte!$B$39,"Gelb - beobachten","Gruen - stabil")))</f>
        <v>Gelb - beobachten</v>
      </c>
    </row>
    <row r="1833" spans="1:27" ht="15" customHeight="1" x14ac:dyDescent="0.25">
      <c r="A1833" s="4" t="s">
        <v>2180</v>
      </c>
      <c r="B1833" s="4" t="s">
        <v>467</v>
      </c>
      <c r="C1833" s="4" t="s">
        <v>38</v>
      </c>
      <c r="D1833" s="4" t="s">
        <v>117</v>
      </c>
      <c r="E1833" s="4">
        <v>31</v>
      </c>
      <c r="F1833" s="5">
        <v>8.1</v>
      </c>
      <c r="G1833" s="5">
        <v>20.2</v>
      </c>
      <c r="H1833" s="6">
        <v>6420</v>
      </c>
      <c r="I1833" s="4">
        <v>5</v>
      </c>
      <c r="J1833" s="4">
        <v>2</v>
      </c>
      <c r="K1833" s="4">
        <v>1</v>
      </c>
      <c r="L1833" s="4">
        <v>7</v>
      </c>
      <c r="M1833" s="4">
        <v>3</v>
      </c>
      <c r="N1833" s="5">
        <v>31.8</v>
      </c>
      <c r="O1833" s="7">
        <f t="shared" si="224"/>
        <v>5</v>
      </c>
      <c r="P1833" s="7">
        <f t="shared" si="225"/>
        <v>5</v>
      </c>
      <c r="Q1833" s="7">
        <f t="shared" si="226"/>
        <v>4</v>
      </c>
      <c r="R1833" s="7">
        <f t="shared" si="227"/>
        <v>14</v>
      </c>
      <c r="S1833" s="8">
        <f t="shared" si="228"/>
        <v>147.80000000000001</v>
      </c>
      <c r="T1833" s="7" t="str">
        <f t="shared" si="229"/>
        <v>A - Top-Kunde</v>
      </c>
      <c r="U1833" s="4">
        <f>ROUND(((E1833-Hilfswerte!$B$20)/Hilfswerte!$B$21)+((F1833-Hilfswerte!$B$22)/Hilfswerte!$B$23)+((G1833-Hilfswerte!$B$24)/Hilfswerte!$B$25)+0.1*INDEX(Hilfswerte!$B$4:$B$15,MATCH(C1833,Hilfswerte!$A$4:$A$15,0)),2)</f>
        <v>1.19</v>
      </c>
      <c r="V1833" s="4">
        <f>ROUND(SQRT((((E1833-Hilfswerte!$B$20)/Hilfswerte!$B$21)-Hilfswerte!$B$28)^2+(((F1833-Hilfswerte!$B$22)/Hilfswerte!$B$23)-Hilfswerte!$B$29)^2+(((G1833-Hilfswerte!$B$24)/Hilfswerte!$B$25)-Hilfswerte!$B$30)^2),3)</f>
        <v>1.631</v>
      </c>
      <c r="W1833" s="4">
        <f>ROUND(E1833*Hilfswerte!$B$31,0)</f>
        <v>6372</v>
      </c>
      <c r="X1833" s="4">
        <f t="shared" si="230"/>
        <v>0</v>
      </c>
      <c r="Y1833" s="4" t="str">
        <f>IF(T1833="A - Top-Kunde","bereits Top-Kunde",IF(AND(V1833&lt;=Hilfswerte!$B$34,H1833&lt;0.5*W1833),"Hoch",IF(AND(V1833&lt;=Hilfswerte!$B$35,H1833&lt;0.7*W1833),"Mittel","Niedrig")))</f>
        <v>bereits Top-Kunde</v>
      </c>
      <c r="Z1833" s="4">
        <f t="shared" si="231"/>
        <v>4.5</v>
      </c>
      <c r="AA1833" s="4" t="str">
        <f>IF(J1833&gt;365,"Bereits abgewandert (Segment D)",IF(Z1833&gt;=Hilfswerte!$B$38,"Rot - akut gefaehrdet",IF(Z1833&gt;=Hilfswerte!$B$39,"Gelb - beobachten","Gruen - stabil")))</f>
        <v>Gruen - stabil</v>
      </c>
    </row>
    <row r="1834" spans="1:27" ht="15" customHeight="1" x14ac:dyDescent="0.25">
      <c r="A1834" s="4" t="s">
        <v>2181</v>
      </c>
      <c r="B1834" s="4" t="s">
        <v>185</v>
      </c>
      <c r="C1834" s="4" t="s">
        <v>74</v>
      </c>
      <c r="D1834" s="4" t="s">
        <v>30</v>
      </c>
      <c r="E1834" s="4">
        <v>12</v>
      </c>
      <c r="F1834" s="5">
        <v>3.9</v>
      </c>
      <c r="G1834" s="5">
        <v>5.9</v>
      </c>
      <c r="H1834" s="6">
        <v>320</v>
      </c>
      <c r="I1834" s="4">
        <v>2</v>
      </c>
      <c r="J1834" s="4">
        <v>168</v>
      </c>
      <c r="K1834" s="4">
        <v>0</v>
      </c>
      <c r="L1834" s="4">
        <v>14</v>
      </c>
      <c r="M1834" s="4">
        <v>2</v>
      </c>
      <c r="N1834" s="5">
        <v>-28.5</v>
      </c>
      <c r="O1834" s="7">
        <f t="shared" si="224"/>
        <v>3</v>
      </c>
      <c r="P1834" s="7">
        <f t="shared" si="225"/>
        <v>2</v>
      </c>
      <c r="Q1834" s="7">
        <f t="shared" si="226"/>
        <v>2</v>
      </c>
      <c r="R1834" s="7">
        <f t="shared" si="227"/>
        <v>7</v>
      </c>
      <c r="S1834" s="8">
        <f t="shared" si="228"/>
        <v>51.6</v>
      </c>
      <c r="T1834" s="7" t="str">
        <f t="shared" si="229"/>
        <v>C - Entwicklungspotenzial</v>
      </c>
      <c r="U1834" s="4">
        <f>ROUND(((E1834-Hilfswerte!$B$20)/Hilfswerte!$B$21)+((F1834-Hilfswerte!$B$22)/Hilfswerte!$B$23)+((G1834-Hilfswerte!$B$24)/Hilfswerte!$B$25)+0.1*INDEX(Hilfswerte!$B$4:$B$15,MATCH(C1834,Hilfswerte!$A$4:$A$15,0)),2)</f>
        <v>-1.6</v>
      </c>
      <c r="V1834" s="4">
        <f>ROUND(SQRT((((E1834-Hilfswerte!$B$20)/Hilfswerte!$B$21)-Hilfswerte!$B$28)^2+(((F1834-Hilfswerte!$B$22)/Hilfswerte!$B$23)-Hilfswerte!$B$29)^2+(((G1834-Hilfswerte!$B$24)/Hilfswerte!$B$25)-Hilfswerte!$B$30)^2),3)</f>
        <v>1.234</v>
      </c>
      <c r="W1834" s="4">
        <f>ROUND(E1834*Hilfswerte!$B$31,0)</f>
        <v>2467</v>
      </c>
      <c r="X1834" s="4">
        <f t="shared" si="230"/>
        <v>2147</v>
      </c>
      <c r="Y1834" s="4" t="str">
        <f>IF(T1834="A - Top-Kunde","bereits Top-Kunde",IF(AND(V1834&lt;=Hilfswerte!$B$34,H1834&lt;0.5*W1834),"Hoch",IF(AND(V1834&lt;=Hilfswerte!$B$35,H1834&lt;0.7*W1834),"Mittel","Niedrig")))</f>
        <v>Niedrig</v>
      </c>
      <c r="Z1834" s="4">
        <f t="shared" si="231"/>
        <v>22.6</v>
      </c>
      <c r="AA1834" s="4" t="str">
        <f>IF(J1834&gt;365,"Bereits abgewandert (Segment D)",IF(Z1834&gt;=Hilfswerte!$B$38,"Rot - akut gefaehrdet",IF(Z1834&gt;=Hilfswerte!$B$39,"Gelb - beobachten","Gruen - stabil")))</f>
        <v>Rot - akut gefaehrdet</v>
      </c>
    </row>
    <row r="1835" spans="1:27" ht="15" customHeight="1" x14ac:dyDescent="0.25">
      <c r="A1835" s="4" t="s">
        <v>2182</v>
      </c>
      <c r="B1835" s="4" t="s">
        <v>119</v>
      </c>
      <c r="C1835" s="4" t="s">
        <v>51</v>
      </c>
      <c r="D1835" s="4" t="s">
        <v>52</v>
      </c>
      <c r="E1835" s="4">
        <v>151</v>
      </c>
      <c r="F1835" s="5">
        <v>34.700000000000003</v>
      </c>
      <c r="G1835" s="5">
        <v>4.4000000000000004</v>
      </c>
      <c r="H1835" s="6">
        <v>5960</v>
      </c>
      <c r="I1835" s="4">
        <v>1</v>
      </c>
      <c r="J1835" s="4">
        <v>360</v>
      </c>
      <c r="K1835" s="4">
        <v>0</v>
      </c>
      <c r="L1835" s="4">
        <v>11</v>
      </c>
      <c r="M1835" s="4">
        <v>4</v>
      </c>
      <c r="N1835" s="5">
        <v>-22.8</v>
      </c>
      <c r="O1835" s="7">
        <f t="shared" si="224"/>
        <v>2</v>
      </c>
      <c r="P1835" s="7">
        <f t="shared" si="225"/>
        <v>1</v>
      </c>
      <c r="Q1835" s="7">
        <f t="shared" si="226"/>
        <v>4</v>
      </c>
      <c r="R1835" s="7">
        <f t="shared" si="227"/>
        <v>7</v>
      </c>
      <c r="S1835" s="8">
        <f t="shared" si="228"/>
        <v>55.3</v>
      </c>
      <c r="T1835" s="7" t="str">
        <f t="shared" si="229"/>
        <v>C - Entwicklungspotenzial</v>
      </c>
      <c r="U1835" s="4">
        <f>ROUND(((E1835-Hilfswerte!$B$20)/Hilfswerte!$B$21)+((F1835-Hilfswerte!$B$22)/Hilfswerte!$B$23)+((G1835-Hilfswerte!$B$24)/Hilfswerte!$B$25)+0.1*INDEX(Hilfswerte!$B$4:$B$15,MATCH(C1835,Hilfswerte!$A$4:$A$15,0)),2)</f>
        <v>-0.32</v>
      </c>
      <c r="V1835" s="4">
        <f>ROUND(SQRT((((E1835-Hilfswerte!$B$20)/Hilfswerte!$B$21)-Hilfswerte!$B$28)^2+(((F1835-Hilfswerte!$B$22)/Hilfswerte!$B$23)-Hilfswerte!$B$29)^2+(((G1835-Hilfswerte!$B$24)/Hilfswerte!$B$25)-Hilfswerte!$B$30)^2),3)</f>
        <v>1.085</v>
      </c>
      <c r="W1835" s="4">
        <f>ROUND(E1835*Hilfswerte!$B$31,0)</f>
        <v>31037</v>
      </c>
      <c r="X1835" s="4">
        <f t="shared" si="230"/>
        <v>25077</v>
      </c>
      <c r="Y1835" s="4" t="str">
        <f>IF(T1835="A - Top-Kunde","bereits Top-Kunde",IF(AND(V1835&lt;=Hilfswerte!$B$34,H1835&lt;0.5*W1835),"Hoch",IF(AND(V1835&lt;=Hilfswerte!$B$35,H1835&lt;0.7*W1835),"Mittel","Niedrig")))</f>
        <v>Mittel</v>
      </c>
      <c r="Z1835" s="4">
        <f t="shared" si="231"/>
        <v>29.3</v>
      </c>
      <c r="AA1835" s="4" t="str">
        <f>IF(J1835&gt;365,"Bereits abgewandert (Segment D)",IF(Z1835&gt;=Hilfswerte!$B$38,"Rot - akut gefaehrdet",IF(Z1835&gt;=Hilfswerte!$B$39,"Gelb - beobachten","Gruen - stabil")))</f>
        <v>Rot - akut gefaehrdet</v>
      </c>
    </row>
    <row r="1836" spans="1:27" ht="15" customHeight="1" x14ac:dyDescent="0.25">
      <c r="A1836" s="4" t="s">
        <v>2183</v>
      </c>
      <c r="B1836" s="4" t="s">
        <v>95</v>
      </c>
      <c r="C1836" s="4" t="s">
        <v>74</v>
      </c>
      <c r="D1836" s="4" t="s">
        <v>30</v>
      </c>
      <c r="E1836" s="4">
        <v>68</v>
      </c>
      <c r="F1836" s="5">
        <v>18.600000000000001</v>
      </c>
      <c r="G1836" s="5">
        <v>16</v>
      </c>
      <c r="H1836" s="6">
        <v>530</v>
      </c>
      <c r="I1836" s="4">
        <v>3</v>
      </c>
      <c r="J1836" s="4">
        <v>13</v>
      </c>
      <c r="K1836" s="4">
        <v>0</v>
      </c>
      <c r="L1836" s="4">
        <v>-5</v>
      </c>
      <c r="M1836" s="4">
        <v>3</v>
      </c>
      <c r="N1836" s="5">
        <v>5.6</v>
      </c>
      <c r="O1836" s="7">
        <f t="shared" si="224"/>
        <v>5</v>
      </c>
      <c r="P1836" s="7">
        <f t="shared" si="225"/>
        <v>3</v>
      </c>
      <c r="Q1836" s="7">
        <f t="shared" si="226"/>
        <v>2</v>
      </c>
      <c r="R1836" s="7">
        <f t="shared" si="227"/>
        <v>10</v>
      </c>
      <c r="S1836" s="8">
        <f t="shared" si="228"/>
        <v>102.8</v>
      </c>
      <c r="T1836" s="7" t="str">
        <f t="shared" si="229"/>
        <v>C - Entwicklungspotenzial</v>
      </c>
      <c r="U1836" s="4">
        <f>ROUND(((E1836-Hilfswerte!$B$20)/Hilfswerte!$B$21)+((F1836-Hilfswerte!$B$22)/Hilfswerte!$B$23)+((G1836-Hilfswerte!$B$24)/Hilfswerte!$B$25)+0.1*INDEX(Hilfswerte!$B$4:$B$15,MATCH(C1836,Hilfswerte!$A$4:$A$15,0)),2)</f>
        <v>0.51</v>
      </c>
      <c r="V1836" s="4">
        <f>ROUND(SQRT((((E1836-Hilfswerte!$B$20)/Hilfswerte!$B$21)-Hilfswerte!$B$28)^2+(((F1836-Hilfswerte!$B$22)/Hilfswerte!$B$23)-Hilfswerte!$B$29)^2+(((G1836-Hilfswerte!$B$24)/Hilfswerte!$B$25)-Hilfswerte!$B$30)^2),3)</f>
        <v>0.93600000000000005</v>
      </c>
      <c r="W1836" s="4">
        <f>ROUND(E1836*Hilfswerte!$B$31,0)</f>
        <v>13977</v>
      </c>
      <c r="X1836" s="4">
        <f t="shared" si="230"/>
        <v>13447</v>
      </c>
      <c r="Y1836" s="4" t="str">
        <f>IF(T1836="A - Top-Kunde","bereits Top-Kunde",IF(AND(V1836&lt;=Hilfswerte!$B$34,H1836&lt;0.5*W1836),"Hoch",IF(AND(V1836&lt;=Hilfswerte!$B$35,H1836&lt;0.7*W1836),"Mittel","Niedrig")))</f>
        <v>Mittel</v>
      </c>
      <c r="Z1836" s="4">
        <f t="shared" si="231"/>
        <v>0.7</v>
      </c>
      <c r="AA1836" s="4" t="str">
        <f>IF(J1836&gt;365,"Bereits abgewandert (Segment D)",IF(Z1836&gt;=Hilfswerte!$B$38,"Rot - akut gefaehrdet",IF(Z1836&gt;=Hilfswerte!$B$39,"Gelb - beobachten","Gruen - stabil")))</f>
        <v>Gruen - stabil</v>
      </c>
    </row>
    <row r="1837" spans="1:27" ht="15" customHeight="1" x14ac:dyDescent="0.25">
      <c r="A1837" s="4" t="s">
        <v>2184</v>
      </c>
      <c r="B1837" s="4" t="s">
        <v>42</v>
      </c>
      <c r="C1837" s="4" t="s">
        <v>62</v>
      </c>
      <c r="D1837" s="4" t="s">
        <v>30</v>
      </c>
      <c r="E1837" s="4">
        <v>132</v>
      </c>
      <c r="F1837" s="5">
        <v>26.4</v>
      </c>
      <c r="G1837" s="5">
        <v>1</v>
      </c>
      <c r="H1837" s="6">
        <v>45750</v>
      </c>
      <c r="I1837" s="4">
        <v>6</v>
      </c>
      <c r="J1837" s="4">
        <v>46</v>
      </c>
      <c r="K1837" s="4">
        <v>1</v>
      </c>
      <c r="L1837" s="4">
        <v>8</v>
      </c>
      <c r="M1837" s="4">
        <v>4</v>
      </c>
      <c r="N1837" s="5">
        <v>15.4</v>
      </c>
      <c r="O1837" s="7">
        <f t="shared" si="224"/>
        <v>4</v>
      </c>
      <c r="P1837" s="7">
        <f t="shared" si="225"/>
        <v>5</v>
      </c>
      <c r="Q1837" s="7">
        <f t="shared" si="226"/>
        <v>5</v>
      </c>
      <c r="R1837" s="7">
        <f t="shared" si="227"/>
        <v>14</v>
      </c>
      <c r="S1837" s="8">
        <f t="shared" si="228"/>
        <v>139.30000000000001</v>
      </c>
      <c r="T1837" s="7" t="str">
        <f t="shared" si="229"/>
        <v>A - Top-Kunde</v>
      </c>
      <c r="U1837" s="4">
        <f>ROUND(((E1837-Hilfswerte!$B$20)/Hilfswerte!$B$21)+((F1837-Hilfswerte!$B$22)/Hilfswerte!$B$23)+((G1837-Hilfswerte!$B$24)/Hilfswerte!$B$25)+0.1*INDEX(Hilfswerte!$B$4:$B$15,MATCH(C1837,Hilfswerte!$A$4:$A$15,0)),2)</f>
        <v>-1.02</v>
      </c>
      <c r="V1837" s="4">
        <f>ROUND(SQRT((((E1837-Hilfswerte!$B$20)/Hilfswerte!$B$21)-Hilfswerte!$B$28)^2+(((F1837-Hilfswerte!$B$22)/Hilfswerte!$B$23)-Hilfswerte!$B$29)^2+(((G1837-Hilfswerte!$B$24)/Hilfswerte!$B$25)-Hilfswerte!$B$30)^2),3)</f>
        <v>1.641</v>
      </c>
      <c r="W1837" s="4">
        <f>ROUND(E1837*Hilfswerte!$B$31,0)</f>
        <v>27132</v>
      </c>
      <c r="X1837" s="4">
        <f t="shared" si="230"/>
        <v>0</v>
      </c>
      <c r="Y1837" s="4" t="str">
        <f>IF(T1837="A - Top-Kunde","bereits Top-Kunde",IF(AND(V1837&lt;=Hilfswerte!$B$34,H1837&lt;0.5*W1837),"Hoch",IF(AND(V1837&lt;=Hilfswerte!$B$35,H1837&lt;0.7*W1837),"Mittel","Niedrig")))</f>
        <v>bereits Top-Kunde</v>
      </c>
      <c r="Z1837" s="4">
        <f t="shared" si="231"/>
        <v>6.9</v>
      </c>
      <c r="AA1837" s="4" t="str">
        <f>IF(J1837&gt;365,"Bereits abgewandert (Segment D)",IF(Z1837&gt;=Hilfswerte!$B$38,"Rot - akut gefaehrdet",IF(Z1837&gt;=Hilfswerte!$B$39,"Gelb - beobachten","Gruen - stabil")))</f>
        <v>Gruen - stabil</v>
      </c>
    </row>
    <row r="1838" spans="1:27" ht="15" customHeight="1" x14ac:dyDescent="0.25">
      <c r="A1838" s="4" t="s">
        <v>2185</v>
      </c>
      <c r="B1838" s="4" t="s">
        <v>520</v>
      </c>
      <c r="C1838" s="4" t="s">
        <v>59</v>
      </c>
      <c r="D1838" s="4" t="s">
        <v>30</v>
      </c>
      <c r="E1838" s="4">
        <v>190</v>
      </c>
      <c r="F1838" s="5">
        <v>36</v>
      </c>
      <c r="G1838" s="5">
        <v>18.600000000000001</v>
      </c>
      <c r="H1838" s="6">
        <v>33850</v>
      </c>
      <c r="I1838" s="4">
        <v>2</v>
      </c>
      <c r="J1838" s="4">
        <v>363</v>
      </c>
      <c r="K1838" s="4">
        <v>0</v>
      </c>
      <c r="L1838" s="4">
        <v>-4</v>
      </c>
      <c r="M1838" s="4">
        <v>3</v>
      </c>
      <c r="N1838" s="5">
        <v>35</v>
      </c>
      <c r="O1838" s="7">
        <f t="shared" si="224"/>
        <v>2</v>
      </c>
      <c r="P1838" s="7">
        <f t="shared" si="225"/>
        <v>2</v>
      </c>
      <c r="Q1838" s="7">
        <f t="shared" si="226"/>
        <v>5</v>
      </c>
      <c r="R1838" s="7">
        <f t="shared" si="227"/>
        <v>9</v>
      </c>
      <c r="S1838" s="8">
        <f t="shared" si="228"/>
        <v>107.5</v>
      </c>
      <c r="T1838" s="7" t="str">
        <f t="shared" si="229"/>
        <v>B - Kernkunde</v>
      </c>
      <c r="U1838" s="4">
        <f>ROUND(((E1838-Hilfswerte!$B$20)/Hilfswerte!$B$21)+((F1838-Hilfswerte!$B$22)/Hilfswerte!$B$23)+((G1838-Hilfswerte!$B$24)/Hilfswerte!$B$25)+0.1*INDEX(Hilfswerte!$B$4:$B$15,MATCH(C1838,Hilfswerte!$A$4:$A$15,0)),2)</f>
        <v>1.7</v>
      </c>
      <c r="V1838" s="4">
        <f>ROUND(SQRT((((E1838-Hilfswerte!$B$20)/Hilfswerte!$B$21)-Hilfswerte!$B$28)^2+(((F1838-Hilfswerte!$B$22)/Hilfswerte!$B$23)-Hilfswerte!$B$29)^2+(((G1838-Hilfswerte!$B$24)/Hilfswerte!$B$25)-Hilfswerte!$B$30)^2),3)</f>
        <v>1.1779999999999999</v>
      </c>
      <c r="W1838" s="4">
        <f>ROUND(E1838*Hilfswerte!$B$31,0)</f>
        <v>39054</v>
      </c>
      <c r="X1838" s="4">
        <f t="shared" si="230"/>
        <v>5204</v>
      </c>
      <c r="Y1838" s="4" t="str">
        <f>IF(T1838="A - Top-Kunde","bereits Top-Kunde",IF(AND(V1838&lt;=Hilfswerte!$B$34,H1838&lt;0.5*W1838),"Hoch",IF(AND(V1838&lt;=Hilfswerte!$B$35,H1838&lt;0.7*W1838),"Mittel","Niedrig")))</f>
        <v>Niedrig</v>
      </c>
      <c r="Z1838" s="4">
        <f t="shared" si="231"/>
        <v>18.2</v>
      </c>
      <c r="AA1838" s="4" t="str">
        <f>IF(J1838&gt;365,"Bereits abgewandert (Segment D)",IF(Z1838&gt;=Hilfswerte!$B$38,"Rot - akut gefaehrdet",IF(Z1838&gt;=Hilfswerte!$B$39,"Gelb - beobachten","Gruen - stabil")))</f>
        <v>Gelb - beobachten</v>
      </c>
    </row>
    <row r="1839" spans="1:27" ht="15" customHeight="1" x14ac:dyDescent="0.25">
      <c r="A1839" s="4" t="s">
        <v>2186</v>
      </c>
      <c r="B1839" s="4" t="s">
        <v>64</v>
      </c>
      <c r="C1839" s="4" t="s">
        <v>33</v>
      </c>
      <c r="D1839" s="4" t="s">
        <v>52</v>
      </c>
      <c r="E1839" s="4">
        <v>122</v>
      </c>
      <c r="F1839" s="5">
        <v>12.8</v>
      </c>
      <c r="G1839" s="5">
        <v>21.1</v>
      </c>
      <c r="H1839" s="6">
        <v>18980</v>
      </c>
      <c r="I1839" s="4">
        <v>4</v>
      </c>
      <c r="J1839" s="4">
        <v>53</v>
      </c>
      <c r="K1839" s="4">
        <v>1</v>
      </c>
      <c r="L1839" s="4">
        <v>-1</v>
      </c>
      <c r="M1839" s="4">
        <v>5</v>
      </c>
      <c r="N1839" s="5">
        <v>32.299999999999997</v>
      </c>
      <c r="O1839" s="7">
        <f t="shared" si="224"/>
        <v>4</v>
      </c>
      <c r="P1839" s="7">
        <f t="shared" si="225"/>
        <v>4</v>
      </c>
      <c r="Q1839" s="7">
        <f t="shared" si="226"/>
        <v>5</v>
      </c>
      <c r="R1839" s="7">
        <f t="shared" si="227"/>
        <v>13</v>
      </c>
      <c r="S1839" s="8">
        <f t="shared" si="228"/>
        <v>140.19999999999999</v>
      </c>
      <c r="T1839" s="7" t="str">
        <f t="shared" si="229"/>
        <v>A - Top-Kunde</v>
      </c>
      <c r="U1839" s="4">
        <f>ROUND(((E1839-Hilfswerte!$B$20)/Hilfswerte!$B$21)+((F1839-Hilfswerte!$B$22)/Hilfswerte!$B$23)+((G1839-Hilfswerte!$B$24)/Hilfswerte!$B$25)+0.1*INDEX(Hilfswerte!$B$4:$B$15,MATCH(C1839,Hilfswerte!$A$4:$A$15,0)),2)</f>
        <v>1.49</v>
      </c>
      <c r="V1839" s="4">
        <f>ROUND(SQRT((((E1839-Hilfswerte!$B$20)/Hilfswerte!$B$21)-Hilfswerte!$B$28)^2+(((F1839-Hilfswerte!$B$22)/Hilfswerte!$B$23)-Hilfswerte!$B$29)^2+(((G1839-Hilfswerte!$B$24)/Hilfswerte!$B$25)-Hilfswerte!$B$30)^2),3)</f>
        <v>1.645</v>
      </c>
      <c r="W1839" s="4">
        <f>ROUND(E1839*Hilfswerte!$B$31,0)</f>
        <v>25077</v>
      </c>
      <c r="X1839" s="4">
        <f t="shared" si="230"/>
        <v>6097</v>
      </c>
      <c r="Y1839" s="4" t="str">
        <f>IF(T1839="A - Top-Kunde","bereits Top-Kunde",IF(AND(V1839&lt;=Hilfswerte!$B$34,H1839&lt;0.5*W1839),"Hoch",IF(AND(V1839&lt;=Hilfswerte!$B$35,H1839&lt;0.7*W1839),"Mittel","Niedrig")))</f>
        <v>bereits Top-Kunde</v>
      </c>
      <c r="Z1839" s="4">
        <f t="shared" si="231"/>
        <v>5.7</v>
      </c>
      <c r="AA1839" s="4" t="str">
        <f>IF(J1839&gt;365,"Bereits abgewandert (Segment D)",IF(Z1839&gt;=Hilfswerte!$B$38,"Rot - akut gefaehrdet",IF(Z1839&gt;=Hilfswerte!$B$39,"Gelb - beobachten","Gruen - stabil")))</f>
        <v>Gruen - stabil</v>
      </c>
    </row>
    <row r="1840" spans="1:27" ht="15" customHeight="1" x14ac:dyDescent="0.25">
      <c r="A1840" s="4" t="s">
        <v>2187</v>
      </c>
      <c r="B1840" s="4" t="s">
        <v>114</v>
      </c>
      <c r="C1840" s="4" t="s">
        <v>33</v>
      </c>
      <c r="D1840" s="4" t="s">
        <v>56</v>
      </c>
      <c r="E1840" s="4">
        <v>17</v>
      </c>
      <c r="F1840" s="5">
        <v>4.7</v>
      </c>
      <c r="G1840" s="5">
        <v>13.4</v>
      </c>
      <c r="H1840" s="6">
        <v>480</v>
      </c>
      <c r="I1840" s="4">
        <v>3</v>
      </c>
      <c r="J1840" s="4">
        <v>34</v>
      </c>
      <c r="K1840" s="4">
        <v>1</v>
      </c>
      <c r="L1840" s="4">
        <v>4</v>
      </c>
      <c r="M1840" s="4">
        <v>4</v>
      </c>
      <c r="N1840" s="5">
        <v>-4.3</v>
      </c>
      <c r="O1840" s="7">
        <f t="shared" si="224"/>
        <v>4</v>
      </c>
      <c r="P1840" s="7">
        <f t="shared" si="225"/>
        <v>3</v>
      </c>
      <c r="Q1840" s="7">
        <f t="shared" si="226"/>
        <v>2</v>
      </c>
      <c r="R1840" s="7">
        <f t="shared" si="227"/>
        <v>9</v>
      </c>
      <c r="S1840" s="8">
        <f t="shared" si="228"/>
        <v>80.7</v>
      </c>
      <c r="T1840" s="7" t="str">
        <f t="shared" si="229"/>
        <v>C - Entwicklungspotenzial</v>
      </c>
      <c r="U1840" s="4">
        <f>ROUND(((E1840-Hilfswerte!$B$20)/Hilfswerte!$B$21)+((F1840-Hilfswerte!$B$22)/Hilfswerte!$B$23)+((G1840-Hilfswerte!$B$24)/Hilfswerte!$B$25)+0.1*INDEX(Hilfswerte!$B$4:$B$15,MATCH(C1840,Hilfswerte!$A$4:$A$15,0)),2)</f>
        <v>-0.32</v>
      </c>
      <c r="V1840" s="4">
        <f>ROUND(SQRT((((E1840-Hilfswerte!$B$20)/Hilfswerte!$B$21)-Hilfswerte!$B$28)^2+(((F1840-Hilfswerte!$B$22)/Hilfswerte!$B$23)-Hilfswerte!$B$29)^2+(((G1840-Hilfswerte!$B$24)/Hilfswerte!$B$25)-Hilfswerte!$B$30)^2),3)</f>
        <v>0.94199999999999995</v>
      </c>
      <c r="W1840" s="4">
        <f>ROUND(E1840*Hilfswerte!$B$31,0)</f>
        <v>3494</v>
      </c>
      <c r="X1840" s="4">
        <f t="shared" si="230"/>
        <v>3014</v>
      </c>
      <c r="Y1840" s="4" t="str">
        <f>IF(T1840="A - Top-Kunde","bereits Top-Kunde",IF(AND(V1840&lt;=Hilfswerte!$B$34,H1840&lt;0.5*W1840),"Hoch",IF(AND(V1840&lt;=Hilfswerte!$B$35,H1840&lt;0.7*W1840),"Mittel","Niedrig")))</f>
        <v>Mittel</v>
      </c>
      <c r="Z1840" s="4">
        <f t="shared" si="231"/>
        <v>7.2</v>
      </c>
      <c r="AA1840" s="4" t="str">
        <f>IF(J1840&gt;365,"Bereits abgewandert (Segment D)",IF(Z1840&gt;=Hilfswerte!$B$38,"Rot - akut gefaehrdet",IF(Z1840&gt;=Hilfswerte!$B$39,"Gelb - beobachten","Gruen - stabil")))</f>
        <v>Gruen - stabil</v>
      </c>
    </row>
    <row r="1841" spans="1:27" ht="15" customHeight="1" x14ac:dyDescent="0.25">
      <c r="A1841" s="4" t="s">
        <v>2188</v>
      </c>
      <c r="B1841" s="4" t="s">
        <v>520</v>
      </c>
      <c r="C1841" s="4" t="s">
        <v>29</v>
      </c>
      <c r="D1841" s="4" t="s">
        <v>77</v>
      </c>
      <c r="E1841" s="4">
        <v>86</v>
      </c>
      <c r="F1841" s="5">
        <v>16.3</v>
      </c>
      <c r="G1841" s="5">
        <v>7.3</v>
      </c>
      <c r="H1841" s="6">
        <v>21390</v>
      </c>
      <c r="I1841" s="4">
        <v>4</v>
      </c>
      <c r="J1841" s="4">
        <v>20</v>
      </c>
      <c r="K1841" s="4">
        <v>0</v>
      </c>
      <c r="L1841" s="4">
        <v>17</v>
      </c>
      <c r="M1841" s="4">
        <v>4</v>
      </c>
      <c r="N1841" s="5">
        <v>-0.5</v>
      </c>
      <c r="O1841" s="7">
        <f t="shared" si="224"/>
        <v>5</v>
      </c>
      <c r="P1841" s="7">
        <f t="shared" si="225"/>
        <v>4</v>
      </c>
      <c r="Q1841" s="7">
        <f t="shared" si="226"/>
        <v>5</v>
      </c>
      <c r="R1841" s="7">
        <f t="shared" si="227"/>
        <v>14</v>
      </c>
      <c r="S1841" s="8">
        <f t="shared" si="228"/>
        <v>134.69999999999999</v>
      </c>
      <c r="T1841" s="7" t="str">
        <f t="shared" si="229"/>
        <v>A - Top-Kunde</v>
      </c>
      <c r="U1841" s="4">
        <f>ROUND(((E1841-Hilfswerte!$B$20)/Hilfswerte!$B$21)+((F1841-Hilfswerte!$B$22)/Hilfswerte!$B$23)+((G1841-Hilfswerte!$B$24)/Hilfswerte!$B$25)+0.1*INDEX(Hilfswerte!$B$4:$B$15,MATCH(C1841,Hilfswerte!$A$4:$A$15,0)),2)</f>
        <v>-0.55000000000000004</v>
      </c>
      <c r="V1841" s="4">
        <f>ROUND(SQRT((((E1841-Hilfswerte!$B$20)/Hilfswerte!$B$21)-Hilfswerte!$B$28)^2+(((F1841-Hilfswerte!$B$22)/Hilfswerte!$B$23)-Hilfswerte!$B$29)^2+(((G1841-Hilfswerte!$B$24)/Hilfswerte!$B$25)-Hilfswerte!$B$30)^2),3)</f>
        <v>0.80900000000000005</v>
      </c>
      <c r="W1841" s="4">
        <f>ROUND(E1841*Hilfswerte!$B$31,0)</f>
        <v>17677</v>
      </c>
      <c r="X1841" s="4">
        <f t="shared" si="230"/>
        <v>0</v>
      </c>
      <c r="Y1841" s="4" t="str">
        <f>IF(T1841="A - Top-Kunde","bereits Top-Kunde",IF(AND(V1841&lt;=Hilfswerte!$B$34,H1841&lt;0.5*W1841),"Hoch",IF(AND(V1841&lt;=Hilfswerte!$B$35,H1841&lt;0.7*W1841),"Mittel","Niedrig")))</f>
        <v>bereits Top-Kunde</v>
      </c>
      <c r="Z1841" s="4">
        <f t="shared" si="231"/>
        <v>4.5999999999999996</v>
      </c>
      <c r="AA1841" s="4" t="str">
        <f>IF(J1841&gt;365,"Bereits abgewandert (Segment D)",IF(Z1841&gt;=Hilfswerte!$B$38,"Rot - akut gefaehrdet",IF(Z1841&gt;=Hilfswerte!$B$39,"Gelb - beobachten","Gruen - stabil")))</f>
        <v>Gruen - stabil</v>
      </c>
    </row>
    <row r="1842" spans="1:27" ht="15" customHeight="1" x14ac:dyDescent="0.25">
      <c r="A1842" s="4" t="s">
        <v>2189</v>
      </c>
      <c r="B1842" s="4" t="s">
        <v>227</v>
      </c>
      <c r="C1842" s="4" t="s">
        <v>59</v>
      </c>
      <c r="D1842" s="4" t="s">
        <v>30</v>
      </c>
      <c r="E1842" s="4">
        <v>142</v>
      </c>
      <c r="F1842" s="5">
        <v>25.9</v>
      </c>
      <c r="G1842" s="5">
        <v>18.7</v>
      </c>
      <c r="H1842" s="6">
        <v>20000</v>
      </c>
      <c r="I1842" s="4">
        <v>5</v>
      </c>
      <c r="J1842" s="4">
        <v>3</v>
      </c>
      <c r="K1842" s="4">
        <v>0</v>
      </c>
      <c r="L1842" s="4">
        <v>0</v>
      </c>
      <c r="M1842" s="4">
        <v>6</v>
      </c>
      <c r="N1842" s="5">
        <v>-10.3</v>
      </c>
      <c r="O1842" s="7">
        <f t="shared" si="224"/>
        <v>5</v>
      </c>
      <c r="P1842" s="7">
        <f t="shared" si="225"/>
        <v>5</v>
      </c>
      <c r="Q1842" s="7">
        <f t="shared" si="226"/>
        <v>5</v>
      </c>
      <c r="R1842" s="7">
        <f t="shared" si="227"/>
        <v>15</v>
      </c>
      <c r="S1842" s="8">
        <f t="shared" si="228"/>
        <v>144.9</v>
      </c>
      <c r="T1842" s="7" t="str">
        <f t="shared" si="229"/>
        <v>A - Top-Kunde</v>
      </c>
      <c r="U1842" s="4">
        <f>ROUND(((E1842-Hilfswerte!$B$20)/Hilfswerte!$B$21)+((F1842-Hilfswerte!$B$22)/Hilfswerte!$B$23)+((G1842-Hilfswerte!$B$24)/Hilfswerte!$B$25)+0.1*INDEX(Hilfswerte!$B$4:$B$15,MATCH(C1842,Hilfswerte!$A$4:$A$15,0)),2)</f>
        <v>1.33</v>
      </c>
      <c r="V1842" s="4">
        <f>ROUND(SQRT((((E1842-Hilfswerte!$B$20)/Hilfswerte!$B$21)-Hilfswerte!$B$28)^2+(((F1842-Hilfswerte!$B$22)/Hilfswerte!$B$23)-Hilfswerte!$B$29)^2+(((G1842-Hilfswerte!$B$24)/Hilfswerte!$B$25)-Hilfswerte!$B$30)^2),3)</f>
        <v>1.2130000000000001</v>
      </c>
      <c r="W1842" s="4">
        <f>ROUND(E1842*Hilfswerte!$B$31,0)</f>
        <v>29188</v>
      </c>
      <c r="X1842" s="4">
        <f t="shared" si="230"/>
        <v>9188</v>
      </c>
      <c r="Y1842" s="4" t="str">
        <f>IF(T1842="A - Top-Kunde","bereits Top-Kunde",IF(AND(V1842&lt;=Hilfswerte!$B$34,H1842&lt;0.5*W1842),"Hoch",IF(AND(V1842&lt;=Hilfswerte!$B$35,H1842&lt;0.7*W1842),"Mittel","Niedrig")))</f>
        <v>bereits Top-Kunde</v>
      </c>
      <c r="Z1842" s="4">
        <f t="shared" si="231"/>
        <v>4.3</v>
      </c>
      <c r="AA1842" s="4" t="str">
        <f>IF(J1842&gt;365,"Bereits abgewandert (Segment D)",IF(Z1842&gt;=Hilfswerte!$B$38,"Rot - akut gefaehrdet",IF(Z1842&gt;=Hilfswerte!$B$39,"Gelb - beobachten","Gruen - stabil")))</f>
        <v>Gruen - stabil</v>
      </c>
    </row>
    <row r="1843" spans="1:27" ht="15" customHeight="1" x14ac:dyDescent="0.25">
      <c r="A1843" s="4" t="s">
        <v>2190</v>
      </c>
      <c r="B1843" s="4" t="s">
        <v>192</v>
      </c>
      <c r="C1843" s="4" t="s">
        <v>62</v>
      </c>
      <c r="D1843" s="4" t="s">
        <v>77</v>
      </c>
      <c r="E1843" s="4">
        <v>24</v>
      </c>
      <c r="F1843" s="5">
        <v>5.5</v>
      </c>
      <c r="G1843" s="5">
        <v>14.8</v>
      </c>
      <c r="H1843" s="6">
        <v>7930</v>
      </c>
      <c r="I1843" s="4">
        <v>5</v>
      </c>
      <c r="J1843" s="4">
        <v>41</v>
      </c>
      <c r="K1843" s="4">
        <v>0</v>
      </c>
      <c r="L1843" s="4">
        <v>-5</v>
      </c>
      <c r="M1843" s="4">
        <v>1</v>
      </c>
      <c r="N1843" s="5">
        <v>2.4</v>
      </c>
      <c r="O1843" s="7">
        <f t="shared" si="224"/>
        <v>4</v>
      </c>
      <c r="P1843" s="7">
        <f t="shared" si="225"/>
        <v>5</v>
      </c>
      <c r="Q1843" s="7">
        <f t="shared" si="226"/>
        <v>5</v>
      </c>
      <c r="R1843" s="7">
        <f t="shared" si="227"/>
        <v>14</v>
      </c>
      <c r="S1843" s="8">
        <f t="shared" si="228"/>
        <v>141.19999999999999</v>
      </c>
      <c r="T1843" s="7" t="str">
        <f t="shared" si="229"/>
        <v>A - Top-Kunde</v>
      </c>
      <c r="U1843" s="4">
        <f>ROUND(((E1843-Hilfswerte!$B$20)/Hilfswerte!$B$21)+((F1843-Hilfswerte!$B$22)/Hilfswerte!$B$23)+((G1843-Hilfswerte!$B$24)/Hilfswerte!$B$25)+0.1*INDEX(Hilfswerte!$B$4:$B$15,MATCH(C1843,Hilfswerte!$A$4:$A$15,0)),2)</f>
        <v>0.33</v>
      </c>
      <c r="V1843" s="4">
        <f>ROUND(SQRT((((E1843-Hilfswerte!$B$20)/Hilfswerte!$B$21)-Hilfswerte!$B$28)^2+(((F1843-Hilfswerte!$B$22)/Hilfswerte!$B$23)-Hilfswerte!$B$29)^2+(((G1843-Hilfswerte!$B$24)/Hilfswerte!$B$25)-Hilfswerte!$B$30)^2),3)</f>
        <v>1.018</v>
      </c>
      <c r="W1843" s="4">
        <f>ROUND(E1843*Hilfswerte!$B$31,0)</f>
        <v>4933</v>
      </c>
      <c r="X1843" s="4">
        <f t="shared" si="230"/>
        <v>0</v>
      </c>
      <c r="Y1843" s="4" t="str">
        <f>IF(T1843="A - Top-Kunde","bereits Top-Kunde",IF(AND(V1843&lt;=Hilfswerte!$B$34,H1843&lt;0.5*W1843),"Hoch",IF(AND(V1843&lt;=Hilfswerte!$B$35,H1843&lt;0.7*W1843),"Mittel","Niedrig")))</f>
        <v>bereits Top-Kunde</v>
      </c>
      <c r="Z1843" s="4">
        <f t="shared" si="231"/>
        <v>2.1</v>
      </c>
      <c r="AA1843" s="4" t="str">
        <f>IF(J1843&gt;365,"Bereits abgewandert (Segment D)",IF(Z1843&gt;=Hilfswerte!$B$38,"Rot - akut gefaehrdet",IF(Z1843&gt;=Hilfswerte!$B$39,"Gelb - beobachten","Gruen - stabil")))</f>
        <v>Gruen - stabil</v>
      </c>
    </row>
    <row r="1844" spans="1:27" ht="15" customHeight="1" x14ac:dyDescent="0.25">
      <c r="A1844" s="4" t="s">
        <v>2191</v>
      </c>
      <c r="B1844" s="4" t="s">
        <v>325</v>
      </c>
      <c r="C1844" s="4" t="s">
        <v>29</v>
      </c>
      <c r="D1844" s="4" t="s">
        <v>30</v>
      </c>
      <c r="E1844" s="4">
        <v>195</v>
      </c>
      <c r="F1844" s="5">
        <v>54.9</v>
      </c>
      <c r="G1844" s="5">
        <v>9.9</v>
      </c>
      <c r="H1844" s="6">
        <v>36310</v>
      </c>
      <c r="I1844" s="4">
        <v>4</v>
      </c>
      <c r="J1844" s="4">
        <v>21</v>
      </c>
      <c r="K1844" s="4">
        <v>0</v>
      </c>
      <c r="L1844" s="4">
        <v>20</v>
      </c>
      <c r="M1844" s="4">
        <v>6</v>
      </c>
      <c r="N1844" s="5">
        <v>18.600000000000001</v>
      </c>
      <c r="O1844" s="7">
        <f t="shared" si="224"/>
        <v>5</v>
      </c>
      <c r="P1844" s="7">
        <f t="shared" si="225"/>
        <v>4</v>
      </c>
      <c r="Q1844" s="7">
        <f t="shared" si="226"/>
        <v>5</v>
      </c>
      <c r="R1844" s="7">
        <f t="shared" si="227"/>
        <v>14</v>
      </c>
      <c r="S1844" s="8">
        <f t="shared" si="228"/>
        <v>143.30000000000001</v>
      </c>
      <c r="T1844" s="7" t="str">
        <f t="shared" si="229"/>
        <v>A - Top-Kunde</v>
      </c>
      <c r="U1844" s="4">
        <f>ROUND(((E1844-Hilfswerte!$B$20)/Hilfswerte!$B$21)+((F1844-Hilfswerte!$B$22)/Hilfswerte!$B$23)+((G1844-Hilfswerte!$B$24)/Hilfswerte!$B$25)+0.1*INDEX(Hilfswerte!$B$4:$B$15,MATCH(C1844,Hilfswerte!$A$4:$A$15,0)),2)</f>
        <v>1.02</v>
      </c>
      <c r="V1844" s="4">
        <f>ROUND(SQRT((((E1844-Hilfswerte!$B$20)/Hilfswerte!$B$21)-Hilfswerte!$B$28)^2+(((F1844-Hilfswerte!$B$22)/Hilfswerte!$B$23)-Hilfswerte!$B$29)^2+(((G1844-Hilfswerte!$B$24)/Hilfswerte!$B$25)-Hilfswerte!$B$30)^2),3)</f>
        <v>0.39200000000000002</v>
      </c>
      <c r="W1844" s="4">
        <f>ROUND(E1844*Hilfswerte!$B$31,0)</f>
        <v>40081</v>
      </c>
      <c r="X1844" s="4">
        <f t="shared" si="230"/>
        <v>3771</v>
      </c>
      <c r="Y1844" s="4" t="str">
        <f>IF(T1844="A - Top-Kunde","bereits Top-Kunde",IF(AND(V1844&lt;=Hilfswerte!$B$34,H1844&lt;0.5*W1844),"Hoch",IF(AND(V1844&lt;=Hilfswerte!$B$35,H1844&lt;0.7*W1844),"Mittel","Niedrig")))</f>
        <v>bereits Top-Kunde</v>
      </c>
      <c r="Z1844" s="4">
        <f t="shared" si="231"/>
        <v>5.0999999999999996</v>
      </c>
      <c r="AA1844" s="4" t="str">
        <f>IF(J1844&gt;365,"Bereits abgewandert (Segment D)",IF(Z1844&gt;=Hilfswerte!$B$38,"Rot - akut gefaehrdet",IF(Z1844&gt;=Hilfswerte!$B$39,"Gelb - beobachten","Gruen - stabil")))</f>
        <v>Gruen - stabil</v>
      </c>
    </row>
    <row r="1845" spans="1:27" ht="15" customHeight="1" x14ac:dyDescent="0.25">
      <c r="A1845" s="4" t="s">
        <v>2192</v>
      </c>
      <c r="B1845" s="4" t="s">
        <v>81</v>
      </c>
      <c r="C1845" s="4" t="s">
        <v>29</v>
      </c>
      <c r="D1845" s="4" t="s">
        <v>30</v>
      </c>
      <c r="E1845" s="4">
        <v>28</v>
      </c>
      <c r="F1845" s="5">
        <v>7.3</v>
      </c>
      <c r="G1845" s="5">
        <v>4.4000000000000004</v>
      </c>
      <c r="H1845" s="6">
        <v>7680</v>
      </c>
      <c r="I1845" s="4">
        <v>3</v>
      </c>
      <c r="J1845" s="4">
        <v>27</v>
      </c>
      <c r="K1845" s="4">
        <v>0</v>
      </c>
      <c r="L1845" s="4">
        <v>23</v>
      </c>
      <c r="M1845" s="4">
        <v>4</v>
      </c>
      <c r="N1845" s="5">
        <v>-6.3</v>
      </c>
      <c r="O1845" s="7">
        <f t="shared" si="224"/>
        <v>5</v>
      </c>
      <c r="P1845" s="7">
        <f t="shared" si="225"/>
        <v>3</v>
      </c>
      <c r="Q1845" s="7">
        <f t="shared" si="226"/>
        <v>5</v>
      </c>
      <c r="R1845" s="7">
        <f t="shared" si="227"/>
        <v>13</v>
      </c>
      <c r="S1845" s="8">
        <f t="shared" si="228"/>
        <v>120</v>
      </c>
      <c r="T1845" s="7" t="str">
        <f t="shared" si="229"/>
        <v>B - Kernkunde</v>
      </c>
      <c r="U1845" s="4">
        <f>ROUND(((E1845-Hilfswerte!$B$20)/Hilfswerte!$B$21)+((F1845-Hilfswerte!$B$22)/Hilfswerte!$B$23)+((G1845-Hilfswerte!$B$24)/Hilfswerte!$B$25)+0.1*INDEX(Hilfswerte!$B$4:$B$15,MATCH(C1845,Hilfswerte!$A$4:$A$15,0)),2)</f>
        <v>-1.42</v>
      </c>
      <c r="V1845" s="4">
        <f>ROUND(SQRT((((E1845-Hilfswerte!$B$20)/Hilfswerte!$B$21)-Hilfswerte!$B$28)^2+(((F1845-Hilfswerte!$B$22)/Hilfswerte!$B$23)-Hilfswerte!$B$29)^2+(((G1845-Hilfswerte!$B$24)/Hilfswerte!$B$25)-Hilfswerte!$B$30)^2),3)</f>
        <v>1.351</v>
      </c>
      <c r="W1845" s="4">
        <f>ROUND(E1845*Hilfswerte!$B$31,0)</f>
        <v>5755</v>
      </c>
      <c r="X1845" s="4">
        <f t="shared" si="230"/>
        <v>0</v>
      </c>
      <c r="Y1845" s="4" t="str">
        <f>IF(T1845="A - Top-Kunde","bereits Top-Kunde",IF(AND(V1845&lt;=Hilfswerte!$B$34,H1845&lt;0.5*W1845),"Hoch",IF(AND(V1845&lt;=Hilfswerte!$B$35,H1845&lt;0.7*W1845),"Mittel","Niedrig")))</f>
        <v>Niedrig</v>
      </c>
      <c r="Z1845" s="4">
        <f t="shared" si="231"/>
        <v>8.5</v>
      </c>
      <c r="AA1845" s="4" t="str">
        <f>IF(J1845&gt;365,"Bereits abgewandert (Segment D)",IF(Z1845&gt;=Hilfswerte!$B$38,"Rot - akut gefaehrdet",IF(Z1845&gt;=Hilfswerte!$B$39,"Gelb - beobachten","Gruen - stabil")))</f>
        <v>Gruen - stabil</v>
      </c>
    </row>
    <row r="1846" spans="1:27" ht="15" customHeight="1" x14ac:dyDescent="0.25">
      <c r="A1846" s="4" t="s">
        <v>2193</v>
      </c>
      <c r="B1846" s="4" t="s">
        <v>890</v>
      </c>
      <c r="C1846" s="4" t="s">
        <v>59</v>
      </c>
      <c r="D1846" s="4" t="s">
        <v>30</v>
      </c>
      <c r="E1846" s="4">
        <v>393</v>
      </c>
      <c r="F1846" s="5">
        <v>101.9</v>
      </c>
      <c r="G1846" s="5">
        <v>9.6</v>
      </c>
      <c r="H1846" s="6">
        <v>24840</v>
      </c>
      <c r="I1846" s="4">
        <v>1</v>
      </c>
      <c r="J1846" s="4">
        <v>196</v>
      </c>
      <c r="K1846" s="4">
        <v>0</v>
      </c>
      <c r="L1846" s="4">
        <v>6</v>
      </c>
      <c r="M1846" s="4">
        <v>4</v>
      </c>
      <c r="N1846" s="5">
        <v>16.7</v>
      </c>
      <c r="O1846" s="7">
        <f t="shared" si="224"/>
        <v>2</v>
      </c>
      <c r="P1846" s="7">
        <f t="shared" si="225"/>
        <v>1</v>
      </c>
      <c r="Q1846" s="7">
        <f t="shared" si="226"/>
        <v>5</v>
      </c>
      <c r="R1846" s="7">
        <f t="shared" si="227"/>
        <v>8</v>
      </c>
      <c r="S1846" s="8">
        <f t="shared" si="228"/>
        <v>86.6</v>
      </c>
      <c r="T1846" s="7" t="str">
        <f t="shared" si="229"/>
        <v>C - Entwicklungspotenzial</v>
      </c>
      <c r="U1846" s="4">
        <f>ROUND(((E1846-Hilfswerte!$B$20)/Hilfswerte!$B$21)+((F1846-Hilfswerte!$B$22)/Hilfswerte!$B$23)+((G1846-Hilfswerte!$B$24)/Hilfswerte!$B$25)+0.1*INDEX(Hilfswerte!$B$4:$B$15,MATCH(C1846,Hilfswerte!$A$4:$A$15,0)),2)</f>
        <v>2.33</v>
      </c>
      <c r="V1846" s="4">
        <f>ROUND(SQRT((((E1846-Hilfswerte!$B$20)/Hilfswerte!$B$21)-Hilfswerte!$B$28)^2+(((F1846-Hilfswerte!$B$22)/Hilfswerte!$B$23)-Hilfswerte!$B$29)^2+(((G1846-Hilfswerte!$B$24)/Hilfswerte!$B$25)-Hilfswerte!$B$30)^2),3)</f>
        <v>1.53</v>
      </c>
      <c r="W1846" s="4">
        <f>ROUND(E1846*Hilfswerte!$B$31,0)</f>
        <v>80780</v>
      </c>
      <c r="X1846" s="4">
        <f t="shared" si="230"/>
        <v>55940</v>
      </c>
      <c r="Y1846" s="4" t="str">
        <f>IF(T1846="A - Top-Kunde","bereits Top-Kunde",IF(AND(V1846&lt;=Hilfswerte!$B$34,H1846&lt;0.5*W1846),"Hoch",IF(AND(V1846&lt;=Hilfswerte!$B$35,H1846&lt;0.7*W1846),"Mittel","Niedrig")))</f>
        <v>Niedrig</v>
      </c>
      <c r="Z1846" s="4">
        <f t="shared" si="231"/>
        <v>11</v>
      </c>
      <c r="AA1846" s="4" t="str">
        <f>IF(J1846&gt;365,"Bereits abgewandert (Segment D)",IF(Z1846&gt;=Hilfswerte!$B$38,"Rot - akut gefaehrdet",IF(Z1846&gt;=Hilfswerte!$B$39,"Gelb - beobachten","Gruen - stabil")))</f>
        <v>Gruen - stabil</v>
      </c>
    </row>
    <row r="1847" spans="1:27" ht="15" customHeight="1" x14ac:dyDescent="0.25">
      <c r="A1847" s="4" t="s">
        <v>2194</v>
      </c>
      <c r="B1847" s="4" t="s">
        <v>676</v>
      </c>
      <c r="C1847" s="4" t="s">
        <v>51</v>
      </c>
      <c r="D1847" s="4" t="s">
        <v>30</v>
      </c>
      <c r="E1847" s="4">
        <v>43</v>
      </c>
      <c r="F1847" s="5">
        <v>8.3000000000000007</v>
      </c>
      <c r="G1847" s="5">
        <v>8.1999999999999993</v>
      </c>
      <c r="H1847" s="6">
        <v>3650</v>
      </c>
      <c r="I1847" s="4">
        <v>3</v>
      </c>
      <c r="J1847" s="4">
        <v>53</v>
      </c>
      <c r="K1847" s="4">
        <v>0</v>
      </c>
      <c r="L1847" s="4">
        <v>3</v>
      </c>
      <c r="M1847" s="4">
        <v>3</v>
      </c>
      <c r="N1847" s="5">
        <v>13.9</v>
      </c>
      <c r="O1847" s="7">
        <f t="shared" si="224"/>
        <v>4</v>
      </c>
      <c r="P1847" s="7">
        <f t="shared" si="225"/>
        <v>3</v>
      </c>
      <c r="Q1847" s="7">
        <f t="shared" si="226"/>
        <v>4</v>
      </c>
      <c r="R1847" s="7">
        <f t="shared" si="227"/>
        <v>11</v>
      </c>
      <c r="S1847" s="8">
        <f t="shared" si="228"/>
        <v>116.1</v>
      </c>
      <c r="T1847" s="7" t="str">
        <f t="shared" si="229"/>
        <v>B - Kernkunde</v>
      </c>
      <c r="U1847" s="4">
        <f>ROUND(((E1847-Hilfswerte!$B$20)/Hilfswerte!$B$21)+((F1847-Hilfswerte!$B$22)/Hilfswerte!$B$23)+((G1847-Hilfswerte!$B$24)/Hilfswerte!$B$25)+0.1*INDEX(Hilfswerte!$B$4:$B$15,MATCH(C1847,Hilfswerte!$A$4:$A$15,0)),2)</f>
        <v>-0.66</v>
      </c>
      <c r="V1847" s="4">
        <f>ROUND(SQRT((((E1847-Hilfswerte!$B$20)/Hilfswerte!$B$21)-Hilfswerte!$B$28)^2+(((F1847-Hilfswerte!$B$22)/Hilfswerte!$B$23)-Hilfswerte!$B$29)^2+(((G1847-Hilfswerte!$B$24)/Hilfswerte!$B$25)-Hilfswerte!$B$30)^2),3)</f>
        <v>0.89</v>
      </c>
      <c r="W1847" s="4">
        <f>ROUND(E1847*Hilfswerte!$B$31,0)</f>
        <v>8838</v>
      </c>
      <c r="X1847" s="4">
        <f t="shared" si="230"/>
        <v>5188</v>
      </c>
      <c r="Y1847" s="4" t="str">
        <f>IF(T1847="A - Top-Kunde","bereits Top-Kunde",IF(AND(V1847&lt;=Hilfswerte!$B$34,H1847&lt;0.5*W1847),"Hoch",IF(AND(V1847&lt;=Hilfswerte!$B$35,H1847&lt;0.7*W1847),"Mittel","Niedrig")))</f>
        <v>Mittel</v>
      </c>
      <c r="Z1847" s="4">
        <f t="shared" si="231"/>
        <v>3.3</v>
      </c>
      <c r="AA1847" s="4" t="str">
        <f>IF(J1847&gt;365,"Bereits abgewandert (Segment D)",IF(Z1847&gt;=Hilfswerte!$B$38,"Rot - akut gefaehrdet",IF(Z1847&gt;=Hilfswerte!$B$39,"Gelb - beobachten","Gruen - stabil")))</f>
        <v>Gruen - stabil</v>
      </c>
    </row>
    <row r="1848" spans="1:27" ht="15" customHeight="1" x14ac:dyDescent="0.25">
      <c r="A1848" s="4" t="s">
        <v>2195</v>
      </c>
      <c r="B1848" s="4" t="s">
        <v>210</v>
      </c>
      <c r="C1848" s="4" t="s">
        <v>51</v>
      </c>
      <c r="D1848" s="4" t="s">
        <v>30</v>
      </c>
      <c r="E1848" s="4">
        <v>26</v>
      </c>
      <c r="F1848" s="5">
        <v>4.8</v>
      </c>
      <c r="G1848" s="5">
        <v>6.8</v>
      </c>
      <c r="H1848" s="6">
        <v>1830</v>
      </c>
      <c r="I1848" s="4">
        <v>3</v>
      </c>
      <c r="J1848" s="4">
        <v>25</v>
      </c>
      <c r="K1848" s="4">
        <v>0</v>
      </c>
      <c r="L1848" s="4">
        <v>5</v>
      </c>
      <c r="M1848" s="4">
        <v>5</v>
      </c>
      <c r="N1848" s="5">
        <v>22.3</v>
      </c>
      <c r="O1848" s="7">
        <f t="shared" si="224"/>
        <v>5</v>
      </c>
      <c r="P1848" s="7">
        <f t="shared" si="225"/>
        <v>3</v>
      </c>
      <c r="Q1848" s="7">
        <f t="shared" si="226"/>
        <v>3</v>
      </c>
      <c r="R1848" s="7">
        <f t="shared" si="227"/>
        <v>11</v>
      </c>
      <c r="S1848" s="8">
        <f t="shared" si="228"/>
        <v>119.7</v>
      </c>
      <c r="T1848" s="7" t="str">
        <f t="shared" si="229"/>
        <v>B - Kernkunde</v>
      </c>
      <c r="U1848" s="4">
        <f>ROUND(((E1848-Hilfswerte!$B$20)/Hilfswerte!$B$21)+((F1848-Hilfswerte!$B$22)/Hilfswerte!$B$23)+((G1848-Hilfswerte!$B$24)/Hilfswerte!$B$25)+0.1*INDEX(Hilfswerte!$B$4:$B$15,MATCH(C1848,Hilfswerte!$A$4:$A$15,0)),2)</f>
        <v>-1.01</v>
      </c>
      <c r="V1848" s="4">
        <f>ROUND(SQRT((((E1848-Hilfswerte!$B$20)/Hilfswerte!$B$21)-Hilfswerte!$B$28)^2+(((F1848-Hilfswerte!$B$22)/Hilfswerte!$B$23)-Hilfswerte!$B$29)^2+(((G1848-Hilfswerte!$B$24)/Hilfswerte!$B$25)-Hilfswerte!$B$30)^2),3)</f>
        <v>1.099</v>
      </c>
      <c r="W1848" s="4">
        <f>ROUND(E1848*Hilfswerte!$B$31,0)</f>
        <v>5344</v>
      </c>
      <c r="X1848" s="4">
        <f t="shared" si="230"/>
        <v>3514</v>
      </c>
      <c r="Y1848" s="4" t="str">
        <f>IF(T1848="A - Top-Kunde","bereits Top-Kunde",IF(AND(V1848&lt;=Hilfswerte!$B$34,H1848&lt;0.5*W1848),"Hoch",IF(AND(V1848&lt;=Hilfswerte!$B$35,H1848&lt;0.7*W1848),"Mittel","Niedrig")))</f>
        <v>Mittel</v>
      </c>
      <c r="Z1848" s="4">
        <f t="shared" si="231"/>
        <v>2.2999999999999998</v>
      </c>
      <c r="AA1848" s="4" t="str">
        <f>IF(J1848&gt;365,"Bereits abgewandert (Segment D)",IF(Z1848&gt;=Hilfswerte!$B$38,"Rot - akut gefaehrdet",IF(Z1848&gt;=Hilfswerte!$B$39,"Gelb - beobachten","Gruen - stabil")))</f>
        <v>Gruen - stabil</v>
      </c>
    </row>
    <row r="1849" spans="1:27" ht="15" customHeight="1" x14ac:dyDescent="0.25">
      <c r="A1849" s="4" t="s">
        <v>2196</v>
      </c>
      <c r="B1849" s="4" t="s">
        <v>219</v>
      </c>
      <c r="C1849" s="4" t="s">
        <v>38</v>
      </c>
      <c r="D1849" s="4" t="s">
        <v>30</v>
      </c>
      <c r="E1849" s="4">
        <v>171</v>
      </c>
      <c r="F1849" s="5">
        <v>32.799999999999997</v>
      </c>
      <c r="G1849" s="5">
        <v>15.8</v>
      </c>
      <c r="H1849" s="6">
        <v>0</v>
      </c>
      <c r="I1849" s="4">
        <v>0</v>
      </c>
      <c r="J1849" s="4">
        <v>716</v>
      </c>
      <c r="K1849" s="4">
        <v>0</v>
      </c>
      <c r="L1849" s="4">
        <v>18</v>
      </c>
      <c r="M1849" s="4">
        <v>0</v>
      </c>
      <c r="N1849" s="5">
        <v>-86.5</v>
      </c>
      <c r="O1849" s="7">
        <f t="shared" si="224"/>
        <v>1</v>
      </c>
      <c r="P1849" s="7">
        <f t="shared" si="225"/>
        <v>1</v>
      </c>
      <c r="Q1849" s="7">
        <f t="shared" si="226"/>
        <v>1</v>
      </c>
      <c r="R1849" s="7">
        <f t="shared" si="227"/>
        <v>3</v>
      </c>
      <c r="S1849" s="8">
        <f t="shared" si="228"/>
        <v>-18.7</v>
      </c>
      <c r="T1849" s="7" t="str">
        <f t="shared" si="229"/>
        <v>D - Abwanderungsrisiko</v>
      </c>
      <c r="U1849" s="4">
        <f>ROUND(((E1849-Hilfswerte!$B$20)/Hilfswerte!$B$21)+((F1849-Hilfswerte!$B$22)/Hilfswerte!$B$23)+((G1849-Hilfswerte!$B$24)/Hilfswerte!$B$25)+0.1*INDEX(Hilfswerte!$B$4:$B$15,MATCH(C1849,Hilfswerte!$A$4:$A$15,0)),2)</f>
        <v>1.53</v>
      </c>
      <c r="V1849" s="4">
        <f>ROUND(SQRT((((E1849-Hilfswerte!$B$20)/Hilfswerte!$B$21)-Hilfswerte!$B$28)^2+(((F1849-Hilfswerte!$B$22)/Hilfswerte!$B$23)-Hilfswerte!$B$29)^2+(((G1849-Hilfswerte!$B$24)/Hilfswerte!$B$25)-Hilfswerte!$B$30)^2),3)</f>
        <v>0.73399999999999999</v>
      </c>
      <c r="W1849" s="4">
        <f>ROUND(E1849*Hilfswerte!$B$31,0)</f>
        <v>35148</v>
      </c>
      <c r="X1849" s="4">
        <f t="shared" si="230"/>
        <v>35148</v>
      </c>
      <c r="Y1849" s="4" t="str">
        <f>IF(T1849="A - Top-Kunde","bereits Top-Kunde",IF(AND(V1849&lt;=Hilfswerte!$B$34,H1849&lt;0.5*W1849),"Hoch",IF(AND(V1849&lt;=Hilfswerte!$B$35,H1849&lt;0.7*W1849),"Mittel","Niedrig")))</f>
        <v>Hoch</v>
      </c>
      <c r="Z1849" s="4">
        <f t="shared" si="231"/>
        <v>74</v>
      </c>
      <c r="AA1849" s="4" t="str">
        <f>IF(J1849&gt;365,"Bereits abgewandert (Segment D)",IF(Z1849&gt;=Hilfswerte!$B$38,"Rot - akut gefaehrdet",IF(Z1849&gt;=Hilfswerte!$B$39,"Gelb - beobachten","Gruen - stabil")))</f>
        <v>Bereits abgewandert (Segment D)</v>
      </c>
    </row>
    <row r="1850" spans="1:27" ht="15" customHeight="1" x14ac:dyDescent="0.25">
      <c r="A1850" s="4" t="s">
        <v>2197</v>
      </c>
      <c r="B1850" s="4" t="s">
        <v>88</v>
      </c>
      <c r="C1850" s="4" t="s">
        <v>74</v>
      </c>
      <c r="D1850" s="4" t="s">
        <v>30</v>
      </c>
      <c r="E1850" s="4">
        <v>42</v>
      </c>
      <c r="F1850" s="5">
        <v>8.6</v>
      </c>
      <c r="G1850" s="5">
        <v>11.2</v>
      </c>
      <c r="H1850" s="6">
        <v>2780</v>
      </c>
      <c r="I1850" s="4">
        <v>1</v>
      </c>
      <c r="J1850" s="4">
        <v>357</v>
      </c>
      <c r="K1850" s="4">
        <v>0</v>
      </c>
      <c r="L1850" s="4">
        <v>14</v>
      </c>
      <c r="M1850" s="4">
        <v>1</v>
      </c>
      <c r="N1850" s="5">
        <v>2.1</v>
      </c>
      <c r="O1850" s="7">
        <f t="shared" si="224"/>
        <v>2</v>
      </c>
      <c r="P1850" s="7">
        <f t="shared" si="225"/>
        <v>1</v>
      </c>
      <c r="Q1850" s="7">
        <f t="shared" si="226"/>
        <v>4</v>
      </c>
      <c r="R1850" s="7">
        <f t="shared" si="227"/>
        <v>7</v>
      </c>
      <c r="S1850" s="8">
        <f t="shared" si="228"/>
        <v>66.900000000000006</v>
      </c>
      <c r="T1850" s="7" t="str">
        <f t="shared" si="229"/>
        <v>C - Entwicklungspotenzial</v>
      </c>
      <c r="U1850" s="4">
        <f>ROUND(((E1850-Hilfswerte!$B$20)/Hilfswerte!$B$21)+((F1850-Hilfswerte!$B$22)/Hilfswerte!$B$23)+((G1850-Hilfswerte!$B$24)/Hilfswerte!$B$25)+0.1*INDEX(Hilfswerte!$B$4:$B$15,MATCH(C1850,Hilfswerte!$A$4:$A$15,0)),2)</f>
        <v>-0.55000000000000004</v>
      </c>
      <c r="V1850" s="4">
        <f>ROUND(SQRT((((E1850-Hilfswerte!$B$20)/Hilfswerte!$B$21)-Hilfswerte!$B$28)^2+(((F1850-Hilfswerte!$B$22)/Hilfswerte!$B$23)-Hilfswerte!$B$29)^2+(((G1850-Hilfswerte!$B$24)/Hilfswerte!$B$25)-Hilfswerte!$B$30)^2),3)</f>
        <v>0.75</v>
      </c>
      <c r="W1850" s="4">
        <f>ROUND(E1850*Hilfswerte!$B$31,0)</f>
        <v>8633</v>
      </c>
      <c r="X1850" s="4">
        <f t="shared" si="230"/>
        <v>5853</v>
      </c>
      <c r="Y1850" s="4" t="str">
        <f>IF(T1850="A - Top-Kunde","bereits Top-Kunde",IF(AND(V1850&lt;=Hilfswerte!$B$34,H1850&lt;0.5*W1850),"Hoch",IF(AND(V1850&lt;=Hilfswerte!$B$35,H1850&lt;0.7*W1850),"Mittel","Niedrig")))</f>
        <v>Hoch</v>
      </c>
      <c r="Z1850" s="4">
        <f t="shared" si="231"/>
        <v>20.7</v>
      </c>
      <c r="AA1850" s="4" t="str">
        <f>IF(J1850&gt;365,"Bereits abgewandert (Segment D)",IF(Z1850&gt;=Hilfswerte!$B$38,"Rot - akut gefaehrdet",IF(Z1850&gt;=Hilfswerte!$B$39,"Gelb - beobachten","Gruen - stabil")))</f>
        <v>Rot - akut gefaehrdet</v>
      </c>
    </row>
    <row r="1851" spans="1:27" ht="15" customHeight="1" x14ac:dyDescent="0.25">
      <c r="A1851" s="4" t="s">
        <v>2198</v>
      </c>
      <c r="B1851" s="4" t="s">
        <v>183</v>
      </c>
      <c r="C1851" s="4" t="s">
        <v>89</v>
      </c>
      <c r="D1851" s="4" t="s">
        <v>52</v>
      </c>
      <c r="E1851" s="4">
        <v>571</v>
      </c>
      <c r="F1851" s="5">
        <v>146.9</v>
      </c>
      <c r="G1851" s="5">
        <v>17.7</v>
      </c>
      <c r="H1851" s="6">
        <v>13900</v>
      </c>
      <c r="I1851" s="4">
        <v>1</v>
      </c>
      <c r="J1851" s="4">
        <v>294</v>
      </c>
      <c r="K1851" s="4">
        <v>0</v>
      </c>
      <c r="L1851" s="4">
        <v>4</v>
      </c>
      <c r="M1851" s="4">
        <v>3</v>
      </c>
      <c r="N1851" s="5">
        <v>8.5</v>
      </c>
      <c r="O1851" s="7">
        <f t="shared" si="224"/>
        <v>2</v>
      </c>
      <c r="P1851" s="7">
        <f t="shared" si="225"/>
        <v>1</v>
      </c>
      <c r="Q1851" s="7">
        <f t="shared" si="226"/>
        <v>5</v>
      </c>
      <c r="R1851" s="7">
        <f t="shared" si="227"/>
        <v>8</v>
      </c>
      <c r="S1851" s="8">
        <f t="shared" si="228"/>
        <v>83.1</v>
      </c>
      <c r="T1851" s="7" t="str">
        <f t="shared" si="229"/>
        <v>C - Entwicklungspotenzial</v>
      </c>
      <c r="U1851" s="4">
        <f>ROUND(((E1851-Hilfswerte!$B$20)/Hilfswerte!$B$21)+((F1851-Hilfswerte!$B$22)/Hilfswerte!$B$23)+((G1851-Hilfswerte!$B$24)/Hilfswerte!$B$25)+0.1*INDEX(Hilfswerte!$B$4:$B$15,MATCH(C1851,Hilfswerte!$A$4:$A$15,0)),2)</f>
        <v>5.56</v>
      </c>
      <c r="V1851" s="4">
        <f>ROUND(SQRT((((E1851-Hilfswerte!$B$20)/Hilfswerte!$B$21)-Hilfswerte!$B$28)^2+(((F1851-Hilfswerte!$B$22)/Hilfswerte!$B$23)-Hilfswerte!$B$29)^2+(((G1851-Hilfswerte!$B$24)/Hilfswerte!$B$25)-Hilfswerte!$B$30)^2),3)</f>
        <v>2.8159999999999998</v>
      </c>
      <c r="W1851" s="4">
        <f>ROUND(E1851*Hilfswerte!$B$31,0)</f>
        <v>117367</v>
      </c>
      <c r="X1851" s="4">
        <f t="shared" si="230"/>
        <v>103467</v>
      </c>
      <c r="Y1851" s="4" t="str">
        <f>IF(T1851="A - Top-Kunde","bereits Top-Kunde",IF(AND(V1851&lt;=Hilfswerte!$B$34,H1851&lt;0.5*W1851),"Hoch",IF(AND(V1851&lt;=Hilfswerte!$B$35,H1851&lt;0.7*W1851),"Mittel","Niedrig")))</f>
        <v>Niedrig</v>
      </c>
      <c r="Z1851" s="4">
        <f t="shared" si="231"/>
        <v>15.5</v>
      </c>
      <c r="AA1851" s="4" t="str">
        <f>IF(J1851&gt;365,"Bereits abgewandert (Segment D)",IF(Z1851&gt;=Hilfswerte!$B$38,"Rot - akut gefaehrdet",IF(Z1851&gt;=Hilfswerte!$B$39,"Gelb - beobachten","Gruen - stabil")))</f>
        <v>Gelb - beobachten</v>
      </c>
    </row>
    <row r="1852" spans="1:27" ht="15" customHeight="1" x14ac:dyDescent="0.25">
      <c r="A1852" s="4" t="s">
        <v>2199</v>
      </c>
      <c r="B1852" s="4" t="s">
        <v>249</v>
      </c>
      <c r="C1852" s="4" t="s">
        <v>55</v>
      </c>
      <c r="D1852" s="4" t="s">
        <v>30</v>
      </c>
      <c r="E1852" s="4">
        <v>36</v>
      </c>
      <c r="F1852" s="5">
        <v>10.1</v>
      </c>
      <c r="G1852" s="5">
        <v>12</v>
      </c>
      <c r="H1852" s="6">
        <v>620</v>
      </c>
      <c r="I1852" s="4">
        <v>1</v>
      </c>
      <c r="J1852" s="4">
        <v>345</v>
      </c>
      <c r="K1852" s="4">
        <v>0</v>
      </c>
      <c r="L1852" s="4">
        <v>14</v>
      </c>
      <c r="M1852" s="4">
        <v>6</v>
      </c>
      <c r="N1852" s="5">
        <v>-11.9</v>
      </c>
      <c r="O1852" s="7">
        <f t="shared" si="224"/>
        <v>2</v>
      </c>
      <c r="P1852" s="7">
        <f t="shared" si="225"/>
        <v>1</v>
      </c>
      <c r="Q1852" s="7">
        <f t="shared" si="226"/>
        <v>2</v>
      </c>
      <c r="R1852" s="7">
        <f t="shared" si="227"/>
        <v>5</v>
      </c>
      <c r="S1852" s="8">
        <f t="shared" si="228"/>
        <v>39.9</v>
      </c>
      <c r="T1852" s="7" t="str">
        <f t="shared" si="229"/>
        <v>C - Entwicklungspotenzial</v>
      </c>
      <c r="U1852" s="4">
        <f>ROUND(((E1852-Hilfswerte!$B$20)/Hilfswerte!$B$21)+((F1852-Hilfswerte!$B$22)/Hilfswerte!$B$23)+((G1852-Hilfswerte!$B$24)/Hilfswerte!$B$25)+0.1*INDEX(Hilfswerte!$B$4:$B$15,MATCH(C1852,Hilfswerte!$A$4:$A$15,0)),2)</f>
        <v>-0.1</v>
      </c>
      <c r="V1852" s="4">
        <f>ROUND(SQRT((((E1852-Hilfswerte!$B$20)/Hilfswerte!$B$21)-Hilfswerte!$B$28)^2+(((F1852-Hilfswerte!$B$22)/Hilfswerte!$B$23)-Hilfswerte!$B$29)^2+(((G1852-Hilfswerte!$B$24)/Hilfswerte!$B$25)-Hilfswerte!$B$30)^2),3)</f>
        <v>0.76</v>
      </c>
      <c r="W1852" s="4">
        <f>ROUND(E1852*Hilfswerte!$B$31,0)</f>
        <v>7400</v>
      </c>
      <c r="X1852" s="4">
        <f t="shared" si="230"/>
        <v>6780</v>
      </c>
      <c r="Y1852" s="4" t="str">
        <f>IF(T1852="A - Top-Kunde","bereits Top-Kunde",IF(AND(V1852&lt;=Hilfswerte!$B$34,H1852&lt;0.5*W1852),"Hoch",IF(AND(V1852&lt;=Hilfswerte!$B$35,H1852&lt;0.7*W1852),"Mittel","Niedrig")))</f>
        <v>Hoch</v>
      </c>
      <c r="Z1852" s="4">
        <f t="shared" si="231"/>
        <v>24.8</v>
      </c>
      <c r="AA1852" s="4" t="str">
        <f>IF(J1852&gt;365,"Bereits abgewandert (Segment D)",IF(Z1852&gt;=Hilfswerte!$B$38,"Rot - akut gefaehrdet",IF(Z1852&gt;=Hilfswerte!$B$39,"Gelb - beobachten","Gruen - stabil")))</f>
        <v>Rot - akut gefaehrdet</v>
      </c>
    </row>
    <row r="1853" spans="1:27" ht="15" customHeight="1" x14ac:dyDescent="0.25">
      <c r="A1853" s="4" t="s">
        <v>2200</v>
      </c>
      <c r="B1853" s="4" t="s">
        <v>653</v>
      </c>
      <c r="C1853" s="4" t="s">
        <v>29</v>
      </c>
      <c r="D1853" s="4" t="s">
        <v>30</v>
      </c>
      <c r="E1853" s="4">
        <v>130</v>
      </c>
      <c r="F1853" s="5">
        <v>29</v>
      </c>
      <c r="G1853" s="5">
        <v>8.5</v>
      </c>
      <c r="H1853" s="6">
        <v>0</v>
      </c>
      <c r="I1853" s="4">
        <v>0</v>
      </c>
      <c r="J1853" s="4">
        <v>833</v>
      </c>
      <c r="K1853" s="4">
        <v>0</v>
      </c>
      <c r="L1853" s="4">
        <v>3</v>
      </c>
      <c r="M1853" s="4">
        <v>0</v>
      </c>
      <c r="N1853" s="5">
        <v>-78.7</v>
      </c>
      <c r="O1853" s="7">
        <f t="shared" si="224"/>
        <v>1</v>
      </c>
      <c r="P1853" s="7">
        <f t="shared" si="225"/>
        <v>1</v>
      </c>
      <c r="Q1853" s="7">
        <f t="shared" si="226"/>
        <v>1</v>
      </c>
      <c r="R1853" s="7">
        <f t="shared" si="227"/>
        <v>3</v>
      </c>
      <c r="S1853" s="8">
        <f t="shared" si="228"/>
        <v>-10.3</v>
      </c>
      <c r="T1853" s="7" t="str">
        <f t="shared" si="229"/>
        <v>D - Abwanderungsrisiko</v>
      </c>
      <c r="U1853" s="4">
        <f>ROUND(((E1853-Hilfswerte!$B$20)/Hilfswerte!$B$21)+((F1853-Hilfswerte!$B$22)/Hilfswerte!$B$23)+((G1853-Hilfswerte!$B$24)/Hilfswerte!$B$25)+0.1*INDEX(Hilfswerte!$B$4:$B$15,MATCH(C1853,Hilfswerte!$A$4:$A$15,0)),2)</f>
        <v>0.06</v>
      </c>
      <c r="V1853" s="4">
        <f>ROUND(SQRT((((E1853-Hilfswerte!$B$20)/Hilfswerte!$B$21)-Hilfswerte!$B$28)^2+(((F1853-Hilfswerte!$B$22)/Hilfswerte!$B$23)-Hilfswerte!$B$29)^2+(((G1853-Hilfswerte!$B$24)/Hilfswerte!$B$25)-Hilfswerte!$B$30)^2),3)</f>
        <v>0.48499999999999999</v>
      </c>
      <c r="W1853" s="4">
        <f>ROUND(E1853*Hilfswerte!$B$31,0)</f>
        <v>26721</v>
      </c>
      <c r="X1853" s="4">
        <f t="shared" si="230"/>
        <v>26721</v>
      </c>
      <c r="Y1853" s="4" t="str">
        <f>IF(T1853="A - Top-Kunde","bereits Top-Kunde",IF(AND(V1853&lt;=Hilfswerte!$B$34,H1853&lt;0.5*W1853),"Hoch",IF(AND(V1853&lt;=Hilfswerte!$B$35,H1853&lt;0.7*W1853),"Mittel","Niedrig")))</f>
        <v>Hoch</v>
      </c>
      <c r="Z1853" s="4">
        <f t="shared" si="231"/>
        <v>73.7</v>
      </c>
      <c r="AA1853" s="4" t="str">
        <f>IF(J1853&gt;365,"Bereits abgewandert (Segment D)",IF(Z1853&gt;=Hilfswerte!$B$38,"Rot - akut gefaehrdet",IF(Z1853&gt;=Hilfswerte!$B$39,"Gelb - beobachten","Gruen - stabil")))</f>
        <v>Bereits abgewandert (Segment D)</v>
      </c>
    </row>
    <row r="1854" spans="1:27" ht="15" customHeight="1" x14ac:dyDescent="0.25">
      <c r="A1854" s="4" t="s">
        <v>2201</v>
      </c>
      <c r="B1854" s="4" t="s">
        <v>110</v>
      </c>
      <c r="C1854" s="4" t="s">
        <v>33</v>
      </c>
      <c r="D1854" s="4" t="s">
        <v>30</v>
      </c>
      <c r="E1854" s="4">
        <v>27</v>
      </c>
      <c r="F1854" s="5">
        <v>3.2</v>
      </c>
      <c r="G1854" s="5">
        <v>6.5</v>
      </c>
      <c r="H1854" s="6">
        <v>4090</v>
      </c>
      <c r="I1854" s="4">
        <v>1</v>
      </c>
      <c r="J1854" s="4">
        <v>103</v>
      </c>
      <c r="K1854" s="4">
        <v>0</v>
      </c>
      <c r="L1854" s="4">
        <v>14</v>
      </c>
      <c r="M1854" s="4">
        <v>5</v>
      </c>
      <c r="N1854" s="5">
        <v>17.100000000000001</v>
      </c>
      <c r="O1854" s="7">
        <f t="shared" si="224"/>
        <v>3</v>
      </c>
      <c r="P1854" s="7">
        <f t="shared" si="225"/>
        <v>1</v>
      </c>
      <c r="Q1854" s="7">
        <f t="shared" si="226"/>
        <v>4</v>
      </c>
      <c r="R1854" s="7">
        <f t="shared" si="227"/>
        <v>8</v>
      </c>
      <c r="S1854" s="8">
        <f t="shared" si="228"/>
        <v>84.4</v>
      </c>
      <c r="T1854" s="7" t="str">
        <f t="shared" si="229"/>
        <v>C - Entwicklungspotenzial</v>
      </c>
      <c r="U1854" s="4">
        <f>ROUND(((E1854-Hilfswerte!$B$20)/Hilfswerte!$B$21)+((F1854-Hilfswerte!$B$22)/Hilfswerte!$B$23)+((G1854-Hilfswerte!$B$24)/Hilfswerte!$B$25)+0.1*INDEX(Hilfswerte!$B$4:$B$15,MATCH(C1854,Hilfswerte!$A$4:$A$15,0)),2)</f>
        <v>-1.4</v>
      </c>
      <c r="V1854" s="4">
        <f>ROUND(SQRT((((E1854-Hilfswerte!$B$20)/Hilfswerte!$B$21)-Hilfswerte!$B$28)^2+(((F1854-Hilfswerte!$B$22)/Hilfswerte!$B$23)-Hilfswerte!$B$29)^2+(((G1854-Hilfswerte!$B$24)/Hilfswerte!$B$25)-Hilfswerte!$B$30)^2),3)</f>
        <v>1.143</v>
      </c>
      <c r="W1854" s="4">
        <f>ROUND(E1854*Hilfswerte!$B$31,0)</f>
        <v>5550</v>
      </c>
      <c r="X1854" s="4">
        <f t="shared" si="230"/>
        <v>1460</v>
      </c>
      <c r="Y1854" s="4" t="str">
        <f>IF(T1854="A - Top-Kunde","bereits Top-Kunde",IF(AND(V1854&lt;=Hilfswerte!$B$34,H1854&lt;0.5*W1854),"Hoch",IF(AND(V1854&lt;=Hilfswerte!$B$35,H1854&lt;0.7*W1854),"Mittel","Niedrig")))</f>
        <v>Niedrig</v>
      </c>
      <c r="Z1854" s="4">
        <f t="shared" si="231"/>
        <v>8</v>
      </c>
      <c r="AA1854" s="4" t="str">
        <f>IF(J1854&gt;365,"Bereits abgewandert (Segment D)",IF(Z1854&gt;=Hilfswerte!$B$38,"Rot - akut gefaehrdet",IF(Z1854&gt;=Hilfswerte!$B$39,"Gelb - beobachten","Gruen - stabil")))</f>
        <v>Gruen - stabil</v>
      </c>
    </row>
    <row r="1855" spans="1:27" ht="15" customHeight="1" x14ac:dyDescent="0.25">
      <c r="A1855" s="4" t="s">
        <v>2202</v>
      </c>
      <c r="B1855" s="4" t="s">
        <v>701</v>
      </c>
      <c r="C1855" s="4" t="s">
        <v>84</v>
      </c>
      <c r="D1855" s="4" t="s">
        <v>30</v>
      </c>
      <c r="E1855" s="4">
        <v>115</v>
      </c>
      <c r="F1855" s="5">
        <v>21.3</v>
      </c>
      <c r="G1855" s="5">
        <v>6.3</v>
      </c>
      <c r="H1855" s="6">
        <v>5530</v>
      </c>
      <c r="I1855" s="4">
        <v>3</v>
      </c>
      <c r="J1855" s="4">
        <v>244</v>
      </c>
      <c r="K1855" s="4">
        <v>0</v>
      </c>
      <c r="L1855" s="4">
        <v>3</v>
      </c>
      <c r="M1855" s="4">
        <v>4</v>
      </c>
      <c r="N1855" s="5">
        <v>6.5</v>
      </c>
      <c r="O1855" s="7">
        <f t="shared" si="224"/>
        <v>2</v>
      </c>
      <c r="P1855" s="7">
        <f t="shared" si="225"/>
        <v>3</v>
      </c>
      <c r="Q1855" s="7">
        <f t="shared" si="226"/>
        <v>4</v>
      </c>
      <c r="R1855" s="7">
        <f t="shared" si="227"/>
        <v>9</v>
      </c>
      <c r="S1855" s="8">
        <f t="shared" si="228"/>
        <v>92.4</v>
      </c>
      <c r="T1855" s="7" t="str">
        <f t="shared" si="229"/>
        <v>C - Entwicklungspotenzial</v>
      </c>
      <c r="U1855" s="4">
        <f>ROUND(((E1855-Hilfswerte!$B$20)/Hilfswerte!$B$21)+((F1855-Hilfswerte!$B$22)/Hilfswerte!$B$23)+((G1855-Hilfswerte!$B$24)/Hilfswerte!$B$25)+0.1*INDEX(Hilfswerte!$B$4:$B$15,MATCH(C1855,Hilfswerte!$A$4:$A$15,0)),2)</f>
        <v>-0.76</v>
      </c>
      <c r="V1855" s="4">
        <f>ROUND(SQRT((((E1855-Hilfswerte!$B$20)/Hilfswerte!$B$21)-Hilfswerte!$B$28)^2+(((F1855-Hilfswerte!$B$22)/Hilfswerte!$B$23)-Hilfswerte!$B$29)^2+(((G1855-Hilfswerte!$B$24)/Hilfswerte!$B$25)-Hilfswerte!$B$30)^2),3)</f>
        <v>0.86299999999999999</v>
      </c>
      <c r="W1855" s="4">
        <f>ROUND(E1855*Hilfswerte!$B$31,0)</f>
        <v>23638</v>
      </c>
      <c r="X1855" s="4">
        <f t="shared" si="230"/>
        <v>18108</v>
      </c>
      <c r="Y1855" s="4" t="str">
        <f>IF(T1855="A - Top-Kunde","bereits Top-Kunde",IF(AND(V1855&lt;=Hilfswerte!$B$34,H1855&lt;0.5*W1855),"Hoch",IF(AND(V1855&lt;=Hilfswerte!$B$35,H1855&lt;0.7*W1855),"Mittel","Niedrig")))</f>
        <v>Mittel</v>
      </c>
      <c r="Z1855" s="4">
        <f t="shared" si="231"/>
        <v>12.8</v>
      </c>
      <c r="AA1855" s="4" t="str">
        <f>IF(J1855&gt;365,"Bereits abgewandert (Segment D)",IF(Z1855&gt;=Hilfswerte!$B$38,"Rot - akut gefaehrdet",IF(Z1855&gt;=Hilfswerte!$B$39,"Gelb - beobachten","Gruen - stabil")))</f>
        <v>Gruen - stabil</v>
      </c>
    </row>
    <row r="1856" spans="1:27" ht="15" customHeight="1" x14ac:dyDescent="0.25">
      <c r="A1856" s="4" t="s">
        <v>2203</v>
      </c>
      <c r="B1856" s="4" t="s">
        <v>88</v>
      </c>
      <c r="C1856" s="4" t="s">
        <v>29</v>
      </c>
      <c r="D1856" s="4" t="s">
        <v>77</v>
      </c>
      <c r="E1856" s="4">
        <v>29</v>
      </c>
      <c r="F1856" s="5">
        <v>11.3</v>
      </c>
      <c r="G1856" s="5">
        <v>13.6</v>
      </c>
      <c r="H1856" s="6">
        <v>20320</v>
      </c>
      <c r="I1856" s="4">
        <v>2</v>
      </c>
      <c r="J1856" s="4">
        <v>50</v>
      </c>
      <c r="K1856" s="4">
        <v>1</v>
      </c>
      <c r="L1856" s="4">
        <v>9</v>
      </c>
      <c r="M1856" s="4">
        <v>5</v>
      </c>
      <c r="N1856" s="5">
        <v>-26</v>
      </c>
      <c r="O1856" s="7">
        <f t="shared" si="224"/>
        <v>4</v>
      </c>
      <c r="P1856" s="7">
        <f t="shared" si="225"/>
        <v>2</v>
      </c>
      <c r="Q1856" s="7">
        <f t="shared" si="226"/>
        <v>5</v>
      </c>
      <c r="R1856" s="7">
        <f t="shared" si="227"/>
        <v>11</v>
      </c>
      <c r="S1856" s="8">
        <f t="shared" si="228"/>
        <v>88.3</v>
      </c>
      <c r="T1856" s="7" t="str">
        <f t="shared" si="229"/>
        <v>C - Entwicklungspotenzial</v>
      </c>
      <c r="U1856" s="4">
        <f>ROUND(((E1856-Hilfswerte!$B$20)/Hilfswerte!$B$21)+((F1856-Hilfswerte!$B$22)/Hilfswerte!$B$23)+((G1856-Hilfswerte!$B$24)/Hilfswerte!$B$25)+0.1*INDEX(Hilfswerte!$B$4:$B$15,MATCH(C1856,Hilfswerte!$A$4:$A$15,0)),2)</f>
        <v>0.12</v>
      </c>
      <c r="V1856" s="4">
        <f>ROUND(SQRT((((E1856-Hilfswerte!$B$20)/Hilfswerte!$B$21)-Hilfswerte!$B$28)^2+(((F1856-Hilfswerte!$B$22)/Hilfswerte!$B$23)-Hilfswerte!$B$29)^2+(((G1856-Hilfswerte!$B$24)/Hilfswerte!$B$25)-Hilfswerte!$B$30)^2),3)</f>
        <v>0.84799999999999998</v>
      </c>
      <c r="W1856" s="4">
        <f>ROUND(E1856*Hilfswerte!$B$31,0)</f>
        <v>5961</v>
      </c>
      <c r="X1856" s="4">
        <f t="shared" si="230"/>
        <v>0</v>
      </c>
      <c r="Y1856" s="4" t="str">
        <f>IF(T1856="A - Top-Kunde","bereits Top-Kunde",IF(AND(V1856&lt;=Hilfswerte!$B$34,H1856&lt;0.5*W1856),"Hoch",IF(AND(V1856&lt;=Hilfswerte!$B$35,H1856&lt;0.7*W1856),"Mittel","Niedrig")))</f>
        <v>Niedrig</v>
      </c>
      <c r="Z1856" s="4">
        <f t="shared" si="231"/>
        <v>17.7</v>
      </c>
      <c r="AA1856" s="4" t="str">
        <f>IF(J1856&gt;365,"Bereits abgewandert (Segment D)",IF(Z1856&gt;=Hilfswerte!$B$38,"Rot - akut gefaehrdet",IF(Z1856&gt;=Hilfswerte!$B$39,"Gelb - beobachten","Gruen - stabil")))</f>
        <v>Gelb - beobachten</v>
      </c>
    </row>
    <row r="1857" spans="1:27" ht="15" customHeight="1" x14ac:dyDescent="0.25">
      <c r="A1857" s="4" t="s">
        <v>2204</v>
      </c>
      <c r="B1857" s="4" t="s">
        <v>194</v>
      </c>
      <c r="C1857" s="4" t="s">
        <v>65</v>
      </c>
      <c r="D1857" s="4" t="s">
        <v>56</v>
      </c>
      <c r="E1857" s="4">
        <v>258</v>
      </c>
      <c r="F1857" s="5">
        <v>52.6</v>
      </c>
      <c r="G1857" s="5">
        <v>13.7</v>
      </c>
      <c r="H1857" s="6">
        <v>43020</v>
      </c>
      <c r="I1857" s="4">
        <v>5</v>
      </c>
      <c r="J1857" s="4">
        <v>51</v>
      </c>
      <c r="K1857" s="4">
        <v>1</v>
      </c>
      <c r="L1857" s="4">
        <v>17</v>
      </c>
      <c r="M1857" s="4">
        <v>1</v>
      </c>
      <c r="N1857" s="5">
        <v>2.9</v>
      </c>
      <c r="O1857" s="7">
        <f t="shared" si="224"/>
        <v>4</v>
      </c>
      <c r="P1857" s="7">
        <f t="shared" si="225"/>
        <v>5</v>
      </c>
      <c r="Q1857" s="7">
        <f t="shared" si="226"/>
        <v>5</v>
      </c>
      <c r="R1857" s="7">
        <f t="shared" si="227"/>
        <v>14</v>
      </c>
      <c r="S1857" s="8">
        <f t="shared" si="228"/>
        <v>130.4</v>
      </c>
      <c r="T1857" s="7" t="str">
        <f t="shared" si="229"/>
        <v>A - Top-Kunde</v>
      </c>
      <c r="U1857" s="4">
        <f>ROUND(((E1857-Hilfswerte!$B$20)/Hilfswerte!$B$21)+((F1857-Hilfswerte!$B$22)/Hilfswerte!$B$23)+((G1857-Hilfswerte!$B$24)/Hilfswerte!$B$25)+0.1*INDEX(Hilfswerte!$B$4:$B$15,MATCH(C1857,Hilfswerte!$A$4:$A$15,0)),2)</f>
        <v>1.54</v>
      </c>
      <c r="V1857" s="4">
        <f>ROUND(SQRT((((E1857-Hilfswerte!$B$20)/Hilfswerte!$B$21)-Hilfswerte!$B$28)^2+(((F1857-Hilfswerte!$B$22)/Hilfswerte!$B$23)-Hilfswerte!$B$29)^2+(((G1857-Hilfswerte!$B$24)/Hilfswerte!$B$25)-Hilfswerte!$B$30)^2),3)</f>
        <v>0.61599999999999999</v>
      </c>
      <c r="W1857" s="4">
        <f>ROUND(E1857*Hilfswerte!$B$31,0)</f>
        <v>53031</v>
      </c>
      <c r="X1857" s="4">
        <f t="shared" si="230"/>
        <v>10011</v>
      </c>
      <c r="Y1857" s="4" t="str">
        <f>IF(T1857="A - Top-Kunde","bereits Top-Kunde",IF(AND(V1857&lt;=Hilfswerte!$B$34,H1857&lt;0.5*W1857),"Hoch",IF(AND(V1857&lt;=Hilfswerte!$B$35,H1857&lt;0.7*W1857),"Mittel","Niedrig")))</f>
        <v>bereits Top-Kunde</v>
      </c>
      <c r="Z1857" s="4">
        <f t="shared" si="231"/>
        <v>9</v>
      </c>
      <c r="AA1857" s="4" t="str">
        <f>IF(J1857&gt;365,"Bereits abgewandert (Segment D)",IF(Z1857&gt;=Hilfswerte!$B$38,"Rot - akut gefaehrdet",IF(Z1857&gt;=Hilfswerte!$B$39,"Gelb - beobachten","Gruen - stabil")))</f>
        <v>Gruen - stabil</v>
      </c>
    </row>
    <row r="1858" spans="1:27" ht="15" customHeight="1" x14ac:dyDescent="0.25">
      <c r="A1858" s="4" t="s">
        <v>2205</v>
      </c>
      <c r="B1858" s="4" t="s">
        <v>687</v>
      </c>
      <c r="C1858" s="4" t="s">
        <v>38</v>
      </c>
      <c r="D1858" s="4" t="s">
        <v>30</v>
      </c>
      <c r="E1858" s="4">
        <v>168</v>
      </c>
      <c r="F1858" s="5">
        <v>49.6</v>
      </c>
      <c r="G1858" s="5">
        <v>3.7</v>
      </c>
      <c r="H1858" s="6">
        <v>15280</v>
      </c>
      <c r="I1858" s="4">
        <v>3</v>
      </c>
      <c r="J1858" s="4">
        <v>8</v>
      </c>
      <c r="K1858" s="4">
        <v>0</v>
      </c>
      <c r="L1858" s="4">
        <v>22</v>
      </c>
      <c r="M1858" s="4">
        <v>4</v>
      </c>
      <c r="N1858" s="5">
        <v>-27.3</v>
      </c>
      <c r="O1858" s="7">
        <f t="shared" ref="O1858:O1921" si="232">IF(J1858&gt;365,1,IF(J1858&lt;=30,5,IF(J1858&lt;=90,4,IF(J1858&lt;=180,3,2))))</f>
        <v>5</v>
      </c>
      <c r="P1858" s="7">
        <f t="shared" ref="P1858:P1921" si="233">IF(I1858&gt;=5,5,IF(I1858&gt;=4,4,IF(I1858&gt;=3,3,IF(I1858&gt;=2,2,1))))</f>
        <v>3</v>
      </c>
      <c r="Q1858" s="7">
        <f t="shared" ref="Q1858:Q1921" si="234">IF(H1858&gt;=7500,5,IF(H1858&gt;=2500,4,IF(H1858&gt;=1000,3,IF(H1858&gt;=1,2,1))))</f>
        <v>5</v>
      </c>
      <c r="R1858" s="7">
        <f t="shared" ref="R1858:R1921" si="235">O1858+P1858+Q1858</f>
        <v>13</v>
      </c>
      <c r="S1858" s="8">
        <f t="shared" ref="S1858:S1921" si="236">ROUND(10*R1858+0.5*N1858-6*K1858-0.3*MAX(0,L1858),1)</f>
        <v>109.8</v>
      </c>
      <c r="T1858" s="7" t="str">
        <f t="shared" ref="T1858:T1921" si="237">IF(J1858&gt;365,"D - Abwanderungsrisiko",IF(S1858&gt;=125,"A - Top-Kunde",IF(S1858&gt;=105,"B - Kernkunde","C - Entwicklungspotenzial")))</f>
        <v>B - Kernkunde</v>
      </c>
      <c r="U1858" s="4">
        <f>ROUND(((E1858-Hilfswerte!$B$20)/Hilfswerte!$B$21)+((F1858-Hilfswerte!$B$22)/Hilfswerte!$B$23)+((G1858-Hilfswerte!$B$24)/Hilfswerte!$B$25)+0.1*INDEX(Hilfswerte!$B$4:$B$15,MATCH(C1858,Hilfswerte!$A$4:$A$15,0)),2)</f>
        <v>-0.1</v>
      </c>
      <c r="V1858" s="4">
        <f>ROUND(SQRT((((E1858-Hilfswerte!$B$20)/Hilfswerte!$B$21)-Hilfswerte!$B$28)^2+(((F1858-Hilfswerte!$B$22)/Hilfswerte!$B$23)-Hilfswerte!$B$29)^2+(((G1858-Hilfswerte!$B$24)/Hilfswerte!$B$25)-Hilfswerte!$B$30)^2),3)</f>
        <v>1.212</v>
      </c>
      <c r="W1858" s="4">
        <f>ROUND(E1858*Hilfswerte!$B$31,0)</f>
        <v>34532</v>
      </c>
      <c r="X1858" s="4">
        <f t="shared" ref="X1858:X1921" si="238">MAX(0,W1858-H1858)</f>
        <v>19252</v>
      </c>
      <c r="Y1858" s="4" t="str">
        <f>IF(T1858="A - Top-Kunde","bereits Top-Kunde",IF(AND(V1858&lt;=Hilfswerte!$B$34,H1858&lt;0.5*W1858),"Hoch",IF(AND(V1858&lt;=Hilfswerte!$B$35,H1858&lt;0.7*W1858),"Mittel","Niedrig")))</f>
        <v>Niedrig</v>
      </c>
      <c r="Z1858" s="4">
        <f t="shared" ref="Z1858:Z1921" si="239">ROUND(0.4*MAX(0,-N1858)+3*K1858+0.2*MAX(0,L1858)+0.05*J1858,1)</f>
        <v>15.7</v>
      </c>
      <c r="AA1858" s="4" t="str">
        <f>IF(J1858&gt;365,"Bereits abgewandert (Segment D)",IF(Z1858&gt;=Hilfswerte!$B$38,"Rot - akut gefaehrdet",IF(Z1858&gt;=Hilfswerte!$B$39,"Gelb - beobachten","Gruen - stabil")))</f>
        <v>Gelb - beobachten</v>
      </c>
    </row>
    <row r="1859" spans="1:27" ht="15" customHeight="1" x14ac:dyDescent="0.25">
      <c r="A1859" s="4" t="s">
        <v>2206</v>
      </c>
      <c r="B1859" s="4" t="s">
        <v>808</v>
      </c>
      <c r="C1859" s="4" t="s">
        <v>55</v>
      </c>
      <c r="D1859" s="4" t="s">
        <v>30</v>
      </c>
      <c r="E1859" s="4">
        <v>39</v>
      </c>
      <c r="F1859" s="5">
        <v>6.3</v>
      </c>
      <c r="G1859" s="5">
        <v>2.8</v>
      </c>
      <c r="H1859" s="6">
        <v>4600</v>
      </c>
      <c r="I1859" s="4">
        <v>4</v>
      </c>
      <c r="J1859" s="4">
        <v>25</v>
      </c>
      <c r="K1859" s="4">
        <v>0</v>
      </c>
      <c r="L1859" s="4">
        <v>25</v>
      </c>
      <c r="M1859" s="4">
        <v>5</v>
      </c>
      <c r="N1859" s="5">
        <v>-6.3</v>
      </c>
      <c r="O1859" s="7">
        <f t="shared" si="232"/>
        <v>5</v>
      </c>
      <c r="P1859" s="7">
        <f t="shared" si="233"/>
        <v>4</v>
      </c>
      <c r="Q1859" s="7">
        <f t="shared" si="234"/>
        <v>4</v>
      </c>
      <c r="R1859" s="7">
        <f t="shared" si="235"/>
        <v>13</v>
      </c>
      <c r="S1859" s="8">
        <f t="shared" si="236"/>
        <v>119.4</v>
      </c>
      <c r="T1859" s="7" t="str">
        <f t="shared" si="237"/>
        <v>B - Kernkunde</v>
      </c>
      <c r="U1859" s="4">
        <f>ROUND(((E1859-Hilfswerte!$B$20)/Hilfswerte!$B$21)+((F1859-Hilfswerte!$B$22)/Hilfswerte!$B$23)+((G1859-Hilfswerte!$B$24)/Hilfswerte!$B$25)+0.1*INDEX(Hilfswerte!$B$4:$B$15,MATCH(C1859,Hilfswerte!$A$4:$A$15,0)),2)</f>
        <v>-1.62</v>
      </c>
      <c r="V1859" s="4">
        <f>ROUND(SQRT((((E1859-Hilfswerte!$B$20)/Hilfswerte!$B$21)-Hilfswerte!$B$28)^2+(((F1859-Hilfswerte!$B$22)/Hilfswerte!$B$23)-Hilfswerte!$B$29)^2+(((G1859-Hilfswerte!$B$24)/Hilfswerte!$B$25)-Hilfswerte!$B$30)^2),3)</f>
        <v>1.5509999999999999</v>
      </c>
      <c r="W1859" s="4">
        <f>ROUND(E1859*Hilfswerte!$B$31,0)</f>
        <v>8016</v>
      </c>
      <c r="X1859" s="4">
        <f t="shared" si="238"/>
        <v>3416</v>
      </c>
      <c r="Y1859" s="4" t="str">
        <f>IF(T1859="A - Top-Kunde","bereits Top-Kunde",IF(AND(V1859&lt;=Hilfswerte!$B$34,H1859&lt;0.5*W1859),"Hoch",IF(AND(V1859&lt;=Hilfswerte!$B$35,H1859&lt;0.7*W1859),"Mittel","Niedrig")))</f>
        <v>Niedrig</v>
      </c>
      <c r="Z1859" s="4">
        <f t="shared" si="239"/>
        <v>8.8000000000000007</v>
      </c>
      <c r="AA1859" s="4" t="str">
        <f>IF(J1859&gt;365,"Bereits abgewandert (Segment D)",IF(Z1859&gt;=Hilfswerte!$B$38,"Rot - akut gefaehrdet",IF(Z1859&gt;=Hilfswerte!$B$39,"Gelb - beobachten","Gruen - stabil")))</f>
        <v>Gruen - stabil</v>
      </c>
    </row>
    <row r="1860" spans="1:27" ht="15" customHeight="1" x14ac:dyDescent="0.25">
      <c r="A1860" s="4" t="s">
        <v>2207</v>
      </c>
      <c r="B1860" s="4" t="s">
        <v>492</v>
      </c>
      <c r="C1860" s="4" t="s">
        <v>59</v>
      </c>
      <c r="D1860" s="4" t="s">
        <v>117</v>
      </c>
      <c r="E1860" s="4">
        <v>40</v>
      </c>
      <c r="F1860" s="5">
        <v>8.3000000000000007</v>
      </c>
      <c r="G1860" s="5">
        <v>17.600000000000001</v>
      </c>
      <c r="H1860" s="6">
        <v>800</v>
      </c>
      <c r="I1860" s="4">
        <v>1</v>
      </c>
      <c r="J1860" s="4">
        <v>17</v>
      </c>
      <c r="K1860" s="4">
        <v>0</v>
      </c>
      <c r="L1860" s="4">
        <v>8</v>
      </c>
      <c r="M1860" s="4">
        <v>2</v>
      </c>
      <c r="N1860" s="5">
        <v>-2.9</v>
      </c>
      <c r="O1860" s="7">
        <f t="shared" si="232"/>
        <v>5</v>
      </c>
      <c r="P1860" s="7">
        <f t="shared" si="233"/>
        <v>1</v>
      </c>
      <c r="Q1860" s="7">
        <f t="shared" si="234"/>
        <v>2</v>
      </c>
      <c r="R1860" s="7">
        <f t="shared" si="235"/>
        <v>8</v>
      </c>
      <c r="S1860" s="8">
        <f t="shared" si="236"/>
        <v>76.2</v>
      </c>
      <c r="T1860" s="7" t="str">
        <f t="shared" si="237"/>
        <v>C - Entwicklungspotenzial</v>
      </c>
      <c r="U1860" s="4">
        <f>ROUND(((E1860-Hilfswerte!$B$20)/Hilfswerte!$B$21)+((F1860-Hilfswerte!$B$22)/Hilfswerte!$B$23)+((G1860-Hilfswerte!$B$24)/Hilfswerte!$B$25)+0.1*INDEX(Hilfswerte!$B$4:$B$15,MATCH(C1860,Hilfswerte!$A$4:$A$15,0)),2)</f>
        <v>0.4</v>
      </c>
      <c r="V1860" s="4">
        <f>ROUND(SQRT((((E1860-Hilfswerte!$B$20)/Hilfswerte!$B$21)-Hilfswerte!$B$28)^2+(((F1860-Hilfswerte!$B$22)/Hilfswerte!$B$23)-Hilfswerte!$B$29)^2+(((G1860-Hilfswerte!$B$24)/Hilfswerte!$B$25)-Hilfswerte!$B$30)^2),3)</f>
        <v>1.2669999999999999</v>
      </c>
      <c r="W1860" s="4">
        <f>ROUND(E1860*Hilfswerte!$B$31,0)</f>
        <v>8222</v>
      </c>
      <c r="X1860" s="4">
        <f t="shared" si="238"/>
        <v>7422</v>
      </c>
      <c r="Y1860" s="4" t="str">
        <f>IF(T1860="A - Top-Kunde","bereits Top-Kunde",IF(AND(V1860&lt;=Hilfswerte!$B$34,H1860&lt;0.5*W1860),"Hoch",IF(AND(V1860&lt;=Hilfswerte!$B$35,H1860&lt;0.7*W1860),"Mittel","Niedrig")))</f>
        <v>Niedrig</v>
      </c>
      <c r="Z1860" s="4">
        <f t="shared" si="239"/>
        <v>3.6</v>
      </c>
      <c r="AA1860" s="4" t="str">
        <f>IF(J1860&gt;365,"Bereits abgewandert (Segment D)",IF(Z1860&gt;=Hilfswerte!$B$38,"Rot - akut gefaehrdet",IF(Z1860&gt;=Hilfswerte!$B$39,"Gelb - beobachten","Gruen - stabil")))</f>
        <v>Gruen - stabil</v>
      </c>
    </row>
    <row r="1861" spans="1:27" ht="15" customHeight="1" x14ac:dyDescent="0.25">
      <c r="A1861" s="4" t="s">
        <v>2208</v>
      </c>
      <c r="B1861" s="4" t="s">
        <v>723</v>
      </c>
      <c r="C1861" s="4" t="s">
        <v>62</v>
      </c>
      <c r="D1861" s="4" t="s">
        <v>30</v>
      </c>
      <c r="E1861" s="4">
        <v>18</v>
      </c>
      <c r="F1861" s="5">
        <v>2</v>
      </c>
      <c r="G1861" s="5">
        <v>8.4</v>
      </c>
      <c r="H1861" s="6">
        <v>0</v>
      </c>
      <c r="I1861" s="4">
        <v>0</v>
      </c>
      <c r="J1861" s="4">
        <v>526</v>
      </c>
      <c r="K1861" s="4">
        <v>0</v>
      </c>
      <c r="L1861" s="4">
        <v>-5</v>
      </c>
      <c r="M1861" s="4">
        <v>0</v>
      </c>
      <c r="N1861" s="5">
        <v>-84.1</v>
      </c>
      <c r="O1861" s="7">
        <f t="shared" si="232"/>
        <v>1</v>
      </c>
      <c r="P1861" s="7">
        <f t="shared" si="233"/>
        <v>1</v>
      </c>
      <c r="Q1861" s="7">
        <f t="shared" si="234"/>
        <v>1</v>
      </c>
      <c r="R1861" s="7">
        <f t="shared" si="235"/>
        <v>3</v>
      </c>
      <c r="S1861" s="8">
        <f t="shared" si="236"/>
        <v>-12.1</v>
      </c>
      <c r="T1861" s="7" t="str">
        <f t="shared" si="237"/>
        <v>D - Abwanderungsrisiko</v>
      </c>
      <c r="U1861" s="4">
        <f>ROUND(((E1861-Hilfswerte!$B$20)/Hilfswerte!$B$21)+((F1861-Hilfswerte!$B$22)/Hilfswerte!$B$23)+((G1861-Hilfswerte!$B$24)/Hilfswerte!$B$25)+0.1*INDEX(Hilfswerte!$B$4:$B$15,MATCH(C1861,Hilfswerte!$A$4:$A$15,0)),2)</f>
        <v>-0.77</v>
      </c>
      <c r="V1861" s="4">
        <f>ROUND(SQRT((((E1861-Hilfswerte!$B$20)/Hilfswerte!$B$21)-Hilfswerte!$B$28)^2+(((F1861-Hilfswerte!$B$22)/Hilfswerte!$B$23)-Hilfswerte!$B$29)^2+(((G1861-Hilfswerte!$B$24)/Hilfswerte!$B$25)-Hilfswerte!$B$30)^2),3)</f>
        <v>1.01</v>
      </c>
      <c r="W1861" s="4">
        <f>ROUND(E1861*Hilfswerte!$B$31,0)</f>
        <v>3700</v>
      </c>
      <c r="X1861" s="4">
        <f t="shared" si="238"/>
        <v>3700</v>
      </c>
      <c r="Y1861" s="4" t="str">
        <f>IF(T1861="A - Top-Kunde","bereits Top-Kunde",IF(AND(V1861&lt;=Hilfswerte!$B$34,H1861&lt;0.5*W1861),"Hoch",IF(AND(V1861&lt;=Hilfswerte!$B$35,H1861&lt;0.7*W1861),"Mittel","Niedrig")))</f>
        <v>Mittel</v>
      </c>
      <c r="Z1861" s="4">
        <f t="shared" si="239"/>
        <v>59.9</v>
      </c>
      <c r="AA1861" s="4" t="str">
        <f>IF(J1861&gt;365,"Bereits abgewandert (Segment D)",IF(Z1861&gt;=Hilfswerte!$B$38,"Rot - akut gefaehrdet",IF(Z1861&gt;=Hilfswerte!$B$39,"Gelb - beobachten","Gruen - stabil")))</f>
        <v>Bereits abgewandert (Segment D)</v>
      </c>
    </row>
    <row r="1862" spans="1:27" ht="15" customHeight="1" x14ac:dyDescent="0.25">
      <c r="A1862" s="4" t="s">
        <v>2209</v>
      </c>
      <c r="B1862" s="4" t="s">
        <v>701</v>
      </c>
      <c r="C1862" s="4" t="s">
        <v>51</v>
      </c>
      <c r="D1862" s="4" t="s">
        <v>93</v>
      </c>
      <c r="E1862" s="4">
        <v>70</v>
      </c>
      <c r="F1862" s="5">
        <v>14</v>
      </c>
      <c r="G1862" s="5">
        <v>17.600000000000001</v>
      </c>
      <c r="H1862" s="6">
        <v>2110</v>
      </c>
      <c r="I1862" s="4">
        <v>1</v>
      </c>
      <c r="J1862" s="4">
        <v>195</v>
      </c>
      <c r="K1862" s="4">
        <v>0</v>
      </c>
      <c r="L1862" s="4">
        <v>7</v>
      </c>
      <c r="M1862" s="4">
        <v>1</v>
      </c>
      <c r="N1862" s="5">
        <v>-9.8000000000000007</v>
      </c>
      <c r="O1862" s="7">
        <f t="shared" si="232"/>
        <v>2</v>
      </c>
      <c r="P1862" s="7">
        <f t="shared" si="233"/>
        <v>1</v>
      </c>
      <c r="Q1862" s="7">
        <f t="shared" si="234"/>
        <v>3</v>
      </c>
      <c r="R1862" s="7">
        <f t="shared" si="235"/>
        <v>6</v>
      </c>
      <c r="S1862" s="8">
        <f t="shared" si="236"/>
        <v>53</v>
      </c>
      <c r="T1862" s="7" t="str">
        <f t="shared" si="237"/>
        <v>C - Entwicklungspotenzial</v>
      </c>
      <c r="U1862" s="4">
        <f>ROUND(((E1862-Hilfswerte!$B$20)/Hilfswerte!$B$21)+((F1862-Hilfswerte!$B$22)/Hilfswerte!$B$23)+((G1862-Hilfswerte!$B$24)/Hilfswerte!$B$25)+0.1*INDEX(Hilfswerte!$B$4:$B$15,MATCH(C1862,Hilfswerte!$A$4:$A$15,0)),2)</f>
        <v>1.05</v>
      </c>
      <c r="V1862" s="4">
        <f>ROUND(SQRT((((E1862-Hilfswerte!$B$20)/Hilfswerte!$B$21)-Hilfswerte!$B$28)^2+(((F1862-Hilfswerte!$B$22)/Hilfswerte!$B$23)-Hilfswerte!$B$29)^2+(((G1862-Hilfswerte!$B$24)/Hilfswerte!$B$25)-Hilfswerte!$B$30)^2),3)</f>
        <v>1.177</v>
      </c>
      <c r="W1862" s="4">
        <f>ROUND(E1862*Hilfswerte!$B$31,0)</f>
        <v>14388</v>
      </c>
      <c r="X1862" s="4">
        <f t="shared" si="238"/>
        <v>12278</v>
      </c>
      <c r="Y1862" s="4" t="str">
        <f>IF(T1862="A - Top-Kunde","bereits Top-Kunde",IF(AND(V1862&lt;=Hilfswerte!$B$34,H1862&lt;0.5*W1862),"Hoch",IF(AND(V1862&lt;=Hilfswerte!$B$35,H1862&lt;0.7*W1862),"Mittel","Niedrig")))</f>
        <v>Niedrig</v>
      </c>
      <c r="Z1862" s="4">
        <f t="shared" si="239"/>
        <v>15.1</v>
      </c>
      <c r="AA1862" s="4" t="str">
        <f>IF(J1862&gt;365,"Bereits abgewandert (Segment D)",IF(Z1862&gt;=Hilfswerte!$B$38,"Rot - akut gefaehrdet",IF(Z1862&gt;=Hilfswerte!$B$39,"Gelb - beobachten","Gruen - stabil")))</f>
        <v>Gelb - beobachten</v>
      </c>
    </row>
    <row r="1863" spans="1:27" ht="15" customHeight="1" x14ac:dyDescent="0.25">
      <c r="A1863" s="4" t="s">
        <v>2210</v>
      </c>
      <c r="B1863" s="4" t="s">
        <v>112</v>
      </c>
      <c r="C1863" s="4" t="s">
        <v>51</v>
      </c>
      <c r="D1863" s="4" t="s">
        <v>30</v>
      </c>
      <c r="E1863" s="4">
        <v>41</v>
      </c>
      <c r="F1863" s="5">
        <v>7.4</v>
      </c>
      <c r="G1863" s="5">
        <v>3.2</v>
      </c>
      <c r="H1863" s="6">
        <v>6590</v>
      </c>
      <c r="I1863" s="4">
        <v>3</v>
      </c>
      <c r="J1863" s="4">
        <v>43</v>
      </c>
      <c r="K1863" s="4">
        <v>0</v>
      </c>
      <c r="L1863" s="4">
        <v>-3</v>
      </c>
      <c r="M1863" s="4">
        <v>2</v>
      </c>
      <c r="N1863" s="5">
        <v>44.8</v>
      </c>
      <c r="O1863" s="7">
        <f t="shared" si="232"/>
        <v>4</v>
      </c>
      <c r="P1863" s="7">
        <f t="shared" si="233"/>
        <v>3</v>
      </c>
      <c r="Q1863" s="7">
        <f t="shared" si="234"/>
        <v>4</v>
      </c>
      <c r="R1863" s="7">
        <f t="shared" si="235"/>
        <v>11</v>
      </c>
      <c r="S1863" s="8">
        <f t="shared" si="236"/>
        <v>132.4</v>
      </c>
      <c r="T1863" s="7" t="str">
        <f t="shared" si="237"/>
        <v>A - Top-Kunde</v>
      </c>
      <c r="U1863" s="4">
        <f>ROUND(((E1863-Hilfswerte!$B$20)/Hilfswerte!$B$21)+((F1863-Hilfswerte!$B$22)/Hilfswerte!$B$23)+((G1863-Hilfswerte!$B$24)/Hilfswerte!$B$25)+0.1*INDEX(Hilfswerte!$B$4:$B$15,MATCH(C1863,Hilfswerte!$A$4:$A$15,0)),2)</f>
        <v>-1.47</v>
      </c>
      <c r="V1863" s="4">
        <f>ROUND(SQRT((((E1863-Hilfswerte!$B$20)/Hilfswerte!$B$21)-Hilfswerte!$B$28)^2+(((F1863-Hilfswerte!$B$22)/Hilfswerte!$B$23)-Hilfswerte!$B$29)^2+(((G1863-Hilfswerte!$B$24)/Hilfswerte!$B$25)-Hilfswerte!$B$30)^2),3)</f>
        <v>1.486</v>
      </c>
      <c r="W1863" s="4">
        <f>ROUND(E1863*Hilfswerte!$B$31,0)</f>
        <v>8427</v>
      </c>
      <c r="X1863" s="4">
        <f t="shared" si="238"/>
        <v>1837</v>
      </c>
      <c r="Y1863" s="4" t="str">
        <f>IF(T1863="A - Top-Kunde","bereits Top-Kunde",IF(AND(V1863&lt;=Hilfswerte!$B$34,H1863&lt;0.5*W1863),"Hoch",IF(AND(V1863&lt;=Hilfswerte!$B$35,H1863&lt;0.7*W1863),"Mittel","Niedrig")))</f>
        <v>bereits Top-Kunde</v>
      </c>
      <c r="Z1863" s="4">
        <f t="shared" si="239"/>
        <v>2.2000000000000002</v>
      </c>
      <c r="AA1863" s="4" t="str">
        <f>IF(J1863&gt;365,"Bereits abgewandert (Segment D)",IF(Z1863&gt;=Hilfswerte!$B$38,"Rot - akut gefaehrdet",IF(Z1863&gt;=Hilfswerte!$B$39,"Gelb - beobachten","Gruen - stabil")))</f>
        <v>Gruen - stabil</v>
      </c>
    </row>
    <row r="1864" spans="1:27" ht="15" customHeight="1" x14ac:dyDescent="0.25">
      <c r="A1864" s="4" t="s">
        <v>2211</v>
      </c>
      <c r="B1864" s="4" t="s">
        <v>1304</v>
      </c>
      <c r="C1864" s="4" t="s">
        <v>74</v>
      </c>
      <c r="D1864" s="4" t="s">
        <v>30</v>
      </c>
      <c r="E1864" s="4">
        <v>283</v>
      </c>
      <c r="F1864" s="5">
        <v>40.299999999999997</v>
      </c>
      <c r="G1864" s="5">
        <v>7</v>
      </c>
      <c r="H1864" s="6">
        <v>55980</v>
      </c>
      <c r="I1864" s="4">
        <v>3</v>
      </c>
      <c r="J1864" s="4">
        <v>251</v>
      </c>
      <c r="K1864" s="4">
        <v>1</v>
      </c>
      <c r="L1864" s="4">
        <v>10</v>
      </c>
      <c r="M1864" s="4">
        <v>6</v>
      </c>
      <c r="N1864" s="5">
        <v>-39.299999999999997</v>
      </c>
      <c r="O1864" s="7">
        <f t="shared" si="232"/>
        <v>2</v>
      </c>
      <c r="P1864" s="7">
        <f t="shared" si="233"/>
        <v>3</v>
      </c>
      <c r="Q1864" s="7">
        <f t="shared" si="234"/>
        <v>5</v>
      </c>
      <c r="R1864" s="7">
        <f t="shared" si="235"/>
        <v>10</v>
      </c>
      <c r="S1864" s="8">
        <f t="shared" si="236"/>
        <v>71.400000000000006</v>
      </c>
      <c r="T1864" s="7" t="str">
        <f t="shared" si="237"/>
        <v>C - Entwicklungspotenzial</v>
      </c>
      <c r="U1864" s="4">
        <f>ROUND(((E1864-Hilfswerte!$B$20)/Hilfswerte!$B$21)+((F1864-Hilfswerte!$B$22)/Hilfswerte!$B$23)+((G1864-Hilfswerte!$B$24)/Hilfswerte!$B$25)+0.1*INDEX(Hilfswerte!$B$4:$B$15,MATCH(C1864,Hilfswerte!$A$4:$A$15,0)),2)</f>
        <v>0.39</v>
      </c>
      <c r="V1864" s="4">
        <f>ROUND(SQRT((((E1864-Hilfswerte!$B$20)/Hilfswerte!$B$21)-Hilfswerte!$B$28)^2+(((F1864-Hilfswerte!$B$22)/Hilfswerte!$B$23)-Hilfswerte!$B$29)^2+(((G1864-Hilfswerte!$B$24)/Hilfswerte!$B$25)-Hilfswerte!$B$30)^2),3)</f>
        <v>0.83299999999999996</v>
      </c>
      <c r="W1864" s="4">
        <f>ROUND(E1864*Hilfswerte!$B$31,0)</f>
        <v>58170</v>
      </c>
      <c r="X1864" s="4">
        <f t="shared" si="238"/>
        <v>2190</v>
      </c>
      <c r="Y1864" s="4" t="str">
        <f>IF(T1864="A - Top-Kunde","bereits Top-Kunde",IF(AND(V1864&lt;=Hilfswerte!$B$34,H1864&lt;0.5*W1864),"Hoch",IF(AND(V1864&lt;=Hilfswerte!$B$35,H1864&lt;0.7*W1864),"Mittel","Niedrig")))</f>
        <v>Niedrig</v>
      </c>
      <c r="Z1864" s="4">
        <f t="shared" si="239"/>
        <v>33.299999999999997</v>
      </c>
      <c r="AA1864" s="4" t="str">
        <f>IF(J1864&gt;365,"Bereits abgewandert (Segment D)",IF(Z1864&gt;=Hilfswerte!$B$38,"Rot - akut gefaehrdet",IF(Z1864&gt;=Hilfswerte!$B$39,"Gelb - beobachten","Gruen - stabil")))</f>
        <v>Rot - akut gefaehrdet</v>
      </c>
    </row>
    <row r="1865" spans="1:27" ht="15" customHeight="1" x14ac:dyDescent="0.25">
      <c r="A1865" s="4" t="s">
        <v>2212</v>
      </c>
      <c r="B1865" s="4" t="s">
        <v>1304</v>
      </c>
      <c r="C1865" s="4" t="s">
        <v>65</v>
      </c>
      <c r="D1865" s="4" t="s">
        <v>30</v>
      </c>
      <c r="E1865" s="4">
        <v>17</v>
      </c>
      <c r="F1865" s="5">
        <v>2.8</v>
      </c>
      <c r="G1865" s="5">
        <v>14.5</v>
      </c>
      <c r="H1865" s="6">
        <v>1360</v>
      </c>
      <c r="I1865" s="4">
        <v>3</v>
      </c>
      <c r="J1865" s="4">
        <v>23</v>
      </c>
      <c r="K1865" s="4">
        <v>0</v>
      </c>
      <c r="L1865" s="4">
        <v>15</v>
      </c>
      <c r="M1865" s="4">
        <v>4</v>
      </c>
      <c r="N1865" s="5">
        <v>35.9</v>
      </c>
      <c r="O1865" s="7">
        <f t="shared" si="232"/>
        <v>5</v>
      </c>
      <c r="P1865" s="7">
        <f t="shared" si="233"/>
        <v>3</v>
      </c>
      <c r="Q1865" s="7">
        <f t="shared" si="234"/>
        <v>3</v>
      </c>
      <c r="R1865" s="7">
        <f t="shared" si="235"/>
        <v>11</v>
      </c>
      <c r="S1865" s="8">
        <f t="shared" si="236"/>
        <v>123.5</v>
      </c>
      <c r="T1865" s="7" t="str">
        <f t="shared" si="237"/>
        <v>B - Kernkunde</v>
      </c>
      <c r="U1865" s="4">
        <f>ROUND(((E1865-Hilfswerte!$B$20)/Hilfswerte!$B$21)+((F1865-Hilfswerte!$B$22)/Hilfswerte!$B$23)+((G1865-Hilfswerte!$B$24)/Hilfswerte!$B$25)+0.1*INDEX(Hilfswerte!$B$4:$B$15,MATCH(C1865,Hilfswerte!$A$4:$A$15,0)),2)</f>
        <v>-0.27</v>
      </c>
      <c r="V1865" s="4">
        <f>ROUND(SQRT((((E1865-Hilfswerte!$B$20)/Hilfswerte!$B$21)-Hilfswerte!$B$28)^2+(((F1865-Hilfswerte!$B$22)/Hilfswerte!$B$23)-Hilfswerte!$B$29)^2+(((G1865-Hilfswerte!$B$24)/Hilfswerte!$B$25)-Hilfswerte!$B$30)^2),3)</f>
        <v>1.04</v>
      </c>
      <c r="W1865" s="4">
        <f>ROUND(E1865*Hilfswerte!$B$31,0)</f>
        <v>3494</v>
      </c>
      <c r="X1865" s="4">
        <f t="shared" si="238"/>
        <v>2134</v>
      </c>
      <c r="Y1865" s="4" t="str">
        <f>IF(T1865="A - Top-Kunde","bereits Top-Kunde",IF(AND(V1865&lt;=Hilfswerte!$B$34,H1865&lt;0.5*W1865),"Hoch",IF(AND(V1865&lt;=Hilfswerte!$B$35,H1865&lt;0.7*W1865),"Mittel","Niedrig")))</f>
        <v>Mittel</v>
      </c>
      <c r="Z1865" s="4">
        <f t="shared" si="239"/>
        <v>4.2</v>
      </c>
      <c r="AA1865" s="4" t="str">
        <f>IF(J1865&gt;365,"Bereits abgewandert (Segment D)",IF(Z1865&gt;=Hilfswerte!$B$38,"Rot - akut gefaehrdet",IF(Z1865&gt;=Hilfswerte!$B$39,"Gelb - beobachten","Gruen - stabil")))</f>
        <v>Gruen - stabil</v>
      </c>
    </row>
    <row r="1866" spans="1:27" ht="15" customHeight="1" x14ac:dyDescent="0.25">
      <c r="A1866" s="4" t="s">
        <v>2213</v>
      </c>
      <c r="B1866" s="4" t="s">
        <v>903</v>
      </c>
      <c r="C1866" s="4" t="s">
        <v>55</v>
      </c>
      <c r="D1866" s="4" t="s">
        <v>30</v>
      </c>
      <c r="E1866" s="4">
        <v>37</v>
      </c>
      <c r="F1866" s="5">
        <v>8.5</v>
      </c>
      <c r="G1866" s="5">
        <v>3.9</v>
      </c>
      <c r="H1866" s="6">
        <v>1310</v>
      </c>
      <c r="I1866" s="4">
        <v>1</v>
      </c>
      <c r="J1866" s="4">
        <v>242</v>
      </c>
      <c r="K1866" s="4">
        <v>1</v>
      </c>
      <c r="L1866" s="4">
        <v>1</v>
      </c>
      <c r="M1866" s="4">
        <v>2</v>
      </c>
      <c r="N1866" s="5">
        <v>-5.5</v>
      </c>
      <c r="O1866" s="7">
        <f t="shared" si="232"/>
        <v>2</v>
      </c>
      <c r="P1866" s="7">
        <f t="shared" si="233"/>
        <v>1</v>
      </c>
      <c r="Q1866" s="7">
        <f t="shared" si="234"/>
        <v>3</v>
      </c>
      <c r="R1866" s="7">
        <f t="shared" si="235"/>
        <v>6</v>
      </c>
      <c r="S1866" s="8">
        <f t="shared" si="236"/>
        <v>51</v>
      </c>
      <c r="T1866" s="7" t="str">
        <f t="shared" si="237"/>
        <v>C - Entwicklungspotenzial</v>
      </c>
      <c r="U1866" s="4">
        <f>ROUND(((E1866-Hilfswerte!$B$20)/Hilfswerte!$B$21)+((F1866-Hilfswerte!$B$22)/Hilfswerte!$B$23)+((G1866-Hilfswerte!$B$24)/Hilfswerte!$B$25)+0.1*INDEX(Hilfswerte!$B$4:$B$15,MATCH(C1866,Hilfswerte!$A$4:$A$15,0)),2)</f>
        <v>-1.41</v>
      </c>
      <c r="V1866" s="4">
        <f>ROUND(SQRT((((E1866-Hilfswerte!$B$20)/Hilfswerte!$B$21)-Hilfswerte!$B$28)^2+(((F1866-Hilfswerte!$B$22)/Hilfswerte!$B$23)-Hilfswerte!$B$29)^2+(((G1866-Hilfswerte!$B$24)/Hilfswerte!$B$25)-Hilfswerte!$B$30)^2),3)</f>
        <v>1.391</v>
      </c>
      <c r="W1866" s="4">
        <f>ROUND(E1866*Hilfswerte!$B$31,0)</f>
        <v>7605</v>
      </c>
      <c r="X1866" s="4">
        <f t="shared" si="238"/>
        <v>6295</v>
      </c>
      <c r="Y1866" s="4" t="str">
        <f>IF(T1866="A - Top-Kunde","bereits Top-Kunde",IF(AND(V1866&lt;=Hilfswerte!$B$34,H1866&lt;0.5*W1866),"Hoch",IF(AND(V1866&lt;=Hilfswerte!$B$35,H1866&lt;0.7*W1866),"Mittel","Niedrig")))</f>
        <v>Niedrig</v>
      </c>
      <c r="Z1866" s="4">
        <f t="shared" si="239"/>
        <v>17.5</v>
      </c>
      <c r="AA1866" s="4" t="str">
        <f>IF(J1866&gt;365,"Bereits abgewandert (Segment D)",IF(Z1866&gt;=Hilfswerte!$B$38,"Rot - akut gefaehrdet",IF(Z1866&gt;=Hilfswerte!$B$39,"Gelb - beobachten","Gruen - stabil")))</f>
        <v>Gelb - beobachten</v>
      </c>
    </row>
    <row r="1867" spans="1:27" ht="15" customHeight="1" x14ac:dyDescent="0.25">
      <c r="A1867" s="4" t="s">
        <v>2214</v>
      </c>
      <c r="B1867" s="4" t="s">
        <v>388</v>
      </c>
      <c r="C1867" s="4" t="s">
        <v>84</v>
      </c>
      <c r="D1867" s="4" t="s">
        <v>93</v>
      </c>
      <c r="E1867" s="4">
        <v>32</v>
      </c>
      <c r="F1867" s="5">
        <v>6.2</v>
      </c>
      <c r="G1867" s="5">
        <v>10.6</v>
      </c>
      <c r="H1867" s="6">
        <v>270</v>
      </c>
      <c r="I1867" s="4">
        <v>2</v>
      </c>
      <c r="J1867" s="4">
        <v>38</v>
      </c>
      <c r="K1867" s="4">
        <v>0</v>
      </c>
      <c r="L1867" s="4">
        <v>-5</v>
      </c>
      <c r="M1867" s="4">
        <v>4</v>
      </c>
      <c r="N1867" s="5">
        <v>-4.5</v>
      </c>
      <c r="O1867" s="7">
        <f t="shared" si="232"/>
        <v>4</v>
      </c>
      <c r="P1867" s="7">
        <f t="shared" si="233"/>
        <v>2</v>
      </c>
      <c r="Q1867" s="7">
        <f t="shared" si="234"/>
        <v>2</v>
      </c>
      <c r="R1867" s="7">
        <f t="shared" si="235"/>
        <v>8</v>
      </c>
      <c r="S1867" s="8">
        <f t="shared" si="236"/>
        <v>77.8</v>
      </c>
      <c r="T1867" s="7" t="str">
        <f t="shared" si="237"/>
        <v>C - Entwicklungspotenzial</v>
      </c>
      <c r="U1867" s="4">
        <f>ROUND(((E1867-Hilfswerte!$B$20)/Hilfswerte!$B$21)+((F1867-Hilfswerte!$B$22)/Hilfswerte!$B$23)+((G1867-Hilfswerte!$B$24)/Hilfswerte!$B$25)+0.1*INDEX(Hilfswerte!$B$4:$B$15,MATCH(C1867,Hilfswerte!$A$4:$A$15,0)),2)</f>
        <v>-0.7</v>
      </c>
      <c r="V1867" s="4">
        <f>ROUND(SQRT((((E1867-Hilfswerte!$B$20)/Hilfswerte!$B$21)-Hilfswerte!$B$28)^2+(((F1867-Hilfswerte!$B$22)/Hilfswerte!$B$23)-Hilfswerte!$B$29)^2+(((G1867-Hilfswerte!$B$24)/Hilfswerte!$B$25)-Hilfswerte!$B$30)^2),3)</f>
        <v>0.81599999999999995</v>
      </c>
      <c r="W1867" s="4">
        <f>ROUND(E1867*Hilfswerte!$B$31,0)</f>
        <v>6577</v>
      </c>
      <c r="X1867" s="4">
        <f t="shared" si="238"/>
        <v>6307</v>
      </c>
      <c r="Y1867" s="4" t="str">
        <f>IF(T1867="A - Top-Kunde","bereits Top-Kunde",IF(AND(V1867&lt;=Hilfswerte!$B$34,H1867&lt;0.5*W1867),"Hoch",IF(AND(V1867&lt;=Hilfswerte!$B$35,H1867&lt;0.7*W1867),"Mittel","Niedrig")))</f>
        <v>Hoch</v>
      </c>
      <c r="Z1867" s="4">
        <f t="shared" si="239"/>
        <v>3.7</v>
      </c>
      <c r="AA1867" s="4" t="str">
        <f>IF(J1867&gt;365,"Bereits abgewandert (Segment D)",IF(Z1867&gt;=Hilfswerte!$B$38,"Rot - akut gefaehrdet",IF(Z1867&gt;=Hilfswerte!$B$39,"Gelb - beobachten","Gruen - stabil")))</f>
        <v>Gruen - stabil</v>
      </c>
    </row>
    <row r="1868" spans="1:27" ht="15" customHeight="1" x14ac:dyDescent="0.25">
      <c r="A1868" s="4" t="s">
        <v>2215</v>
      </c>
      <c r="B1868" s="4" t="s">
        <v>947</v>
      </c>
      <c r="C1868" s="4" t="s">
        <v>62</v>
      </c>
      <c r="D1868" s="4" t="s">
        <v>30</v>
      </c>
      <c r="E1868" s="4">
        <v>42</v>
      </c>
      <c r="F1868" s="5">
        <v>5.3</v>
      </c>
      <c r="G1868" s="5">
        <v>6.8</v>
      </c>
      <c r="H1868" s="6">
        <v>9070</v>
      </c>
      <c r="I1868" s="4">
        <v>5</v>
      </c>
      <c r="J1868" s="4">
        <v>29</v>
      </c>
      <c r="K1868" s="4">
        <v>1</v>
      </c>
      <c r="L1868" s="4">
        <v>12</v>
      </c>
      <c r="M1868" s="4">
        <v>3</v>
      </c>
      <c r="N1868" s="5">
        <v>23</v>
      </c>
      <c r="O1868" s="7">
        <f t="shared" si="232"/>
        <v>5</v>
      </c>
      <c r="P1868" s="7">
        <f t="shared" si="233"/>
        <v>5</v>
      </c>
      <c r="Q1868" s="7">
        <f t="shared" si="234"/>
        <v>5</v>
      </c>
      <c r="R1868" s="7">
        <f t="shared" si="235"/>
        <v>15</v>
      </c>
      <c r="S1868" s="8">
        <f t="shared" si="236"/>
        <v>151.9</v>
      </c>
      <c r="T1868" s="7" t="str">
        <f t="shared" si="237"/>
        <v>A - Top-Kunde</v>
      </c>
      <c r="U1868" s="4">
        <f>ROUND(((E1868-Hilfswerte!$B$20)/Hilfswerte!$B$21)+((F1868-Hilfswerte!$B$22)/Hilfswerte!$B$23)+((G1868-Hilfswerte!$B$24)/Hilfswerte!$B$25)+0.1*INDEX(Hilfswerte!$B$4:$B$15,MATCH(C1868,Hilfswerte!$A$4:$A$15,0)),2)</f>
        <v>-0.87</v>
      </c>
      <c r="V1868" s="4">
        <f>ROUND(SQRT((((E1868-Hilfswerte!$B$20)/Hilfswerte!$B$21)-Hilfswerte!$B$28)^2+(((F1868-Hilfswerte!$B$22)/Hilfswerte!$B$23)-Hilfswerte!$B$29)^2+(((G1868-Hilfswerte!$B$24)/Hilfswerte!$B$25)-Hilfswerte!$B$30)^2),3)</f>
        <v>1.0580000000000001</v>
      </c>
      <c r="W1868" s="4">
        <f>ROUND(E1868*Hilfswerte!$B$31,0)</f>
        <v>8633</v>
      </c>
      <c r="X1868" s="4">
        <f t="shared" si="238"/>
        <v>0</v>
      </c>
      <c r="Y1868" s="4" t="str">
        <f>IF(T1868="A - Top-Kunde","bereits Top-Kunde",IF(AND(V1868&lt;=Hilfswerte!$B$34,H1868&lt;0.5*W1868),"Hoch",IF(AND(V1868&lt;=Hilfswerte!$B$35,H1868&lt;0.7*W1868),"Mittel","Niedrig")))</f>
        <v>bereits Top-Kunde</v>
      </c>
      <c r="Z1868" s="4">
        <f t="shared" si="239"/>
        <v>6.9</v>
      </c>
      <c r="AA1868" s="4" t="str">
        <f>IF(J1868&gt;365,"Bereits abgewandert (Segment D)",IF(Z1868&gt;=Hilfswerte!$B$38,"Rot - akut gefaehrdet",IF(Z1868&gt;=Hilfswerte!$B$39,"Gelb - beobachten","Gruen - stabil")))</f>
        <v>Gruen - stabil</v>
      </c>
    </row>
    <row r="1869" spans="1:27" ht="15" customHeight="1" x14ac:dyDescent="0.25">
      <c r="A1869" s="4" t="s">
        <v>2216</v>
      </c>
      <c r="B1869" s="4" t="s">
        <v>625</v>
      </c>
      <c r="C1869" s="4" t="s">
        <v>51</v>
      </c>
      <c r="D1869" s="4" t="s">
        <v>178</v>
      </c>
      <c r="E1869" s="4">
        <v>49</v>
      </c>
      <c r="F1869" s="5">
        <v>10.6</v>
      </c>
      <c r="G1869" s="5">
        <v>3.4</v>
      </c>
      <c r="H1869" s="6">
        <v>4410</v>
      </c>
      <c r="I1869" s="4">
        <v>1</v>
      </c>
      <c r="J1869" s="4">
        <v>189</v>
      </c>
      <c r="K1869" s="4">
        <v>0</v>
      </c>
      <c r="L1869" s="4">
        <v>22</v>
      </c>
      <c r="M1869" s="4">
        <v>2</v>
      </c>
      <c r="N1869" s="5">
        <v>-10.3</v>
      </c>
      <c r="O1869" s="7">
        <f t="shared" si="232"/>
        <v>2</v>
      </c>
      <c r="P1869" s="7">
        <f t="shared" si="233"/>
        <v>1</v>
      </c>
      <c r="Q1869" s="7">
        <f t="shared" si="234"/>
        <v>4</v>
      </c>
      <c r="R1869" s="7">
        <f t="shared" si="235"/>
        <v>7</v>
      </c>
      <c r="S1869" s="8">
        <f t="shared" si="236"/>
        <v>58.3</v>
      </c>
      <c r="T1869" s="7" t="str">
        <f t="shared" si="237"/>
        <v>C - Entwicklungspotenzial</v>
      </c>
      <c r="U1869" s="4">
        <f>ROUND(((E1869-Hilfswerte!$B$20)/Hilfswerte!$B$21)+((F1869-Hilfswerte!$B$22)/Hilfswerte!$B$23)+((G1869-Hilfswerte!$B$24)/Hilfswerte!$B$25)+0.1*INDEX(Hilfswerte!$B$4:$B$15,MATCH(C1869,Hilfswerte!$A$4:$A$15,0)),2)</f>
        <v>-1.35</v>
      </c>
      <c r="V1869" s="4">
        <f>ROUND(SQRT((((E1869-Hilfswerte!$B$20)/Hilfswerte!$B$21)-Hilfswerte!$B$28)^2+(((F1869-Hilfswerte!$B$22)/Hilfswerte!$B$23)-Hilfswerte!$B$29)^2+(((G1869-Hilfswerte!$B$24)/Hilfswerte!$B$25)-Hilfswerte!$B$30)^2),3)</f>
        <v>1.4259999999999999</v>
      </c>
      <c r="W1869" s="4">
        <f>ROUND(E1869*Hilfswerte!$B$31,0)</f>
        <v>10072</v>
      </c>
      <c r="X1869" s="4">
        <f t="shared" si="238"/>
        <v>5662</v>
      </c>
      <c r="Y1869" s="4" t="str">
        <f>IF(T1869="A - Top-Kunde","bereits Top-Kunde",IF(AND(V1869&lt;=Hilfswerte!$B$34,H1869&lt;0.5*W1869),"Hoch",IF(AND(V1869&lt;=Hilfswerte!$B$35,H1869&lt;0.7*W1869),"Mittel","Niedrig")))</f>
        <v>Niedrig</v>
      </c>
      <c r="Z1869" s="4">
        <f t="shared" si="239"/>
        <v>18</v>
      </c>
      <c r="AA1869" s="4" t="str">
        <f>IF(J1869&gt;365,"Bereits abgewandert (Segment D)",IF(Z1869&gt;=Hilfswerte!$B$38,"Rot - akut gefaehrdet",IF(Z1869&gt;=Hilfswerte!$B$39,"Gelb - beobachten","Gruen - stabil")))</f>
        <v>Gelb - beobachten</v>
      </c>
    </row>
    <row r="1870" spans="1:27" ht="15" customHeight="1" x14ac:dyDescent="0.25">
      <c r="A1870" s="4" t="s">
        <v>2217</v>
      </c>
      <c r="B1870" s="4" t="s">
        <v>312</v>
      </c>
      <c r="C1870" s="4" t="s">
        <v>84</v>
      </c>
      <c r="D1870" s="4" t="s">
        <v>30</v>
      </c>
      <c r="E1870" s="4">
        <v>5</v>
      </c>
      <c r="F1870" s="5">
        <v>1.3</v>
      </c>
      <c r="G1870" s="5">
        <v>19.600000000000001</v>
      </c>
      <c r="H1870" s="6">
        <v>340</v>
      </c>
      <c r="I1870" s="4">
        <v>1</v>
      </c>
      <c r="J1870" s="4">
        <v>200</v>
      </c>
      <c r="K1870" s="4">
        <v>1</v>
      </c>
      <c r="L1870" s="4">
        <v>15</v>
      </c>
      <c r="M1870" s="4">
        <v>1</v>
      </c>
      <c r="N1870" s="5">
        <v>12.7</v>
      </c>
      <c r="O1870" s="7">
        <f t="shared" si="232"/>
        <v>2</v>
      </c>
      <c r="P1870" s="7">
        <f t="shared" si="233"/>
        <v>1</v>
      </c>
      <c r="Q1870" s="7">
        <f t="shared" si="234"/>
        <v>2</v>
      </c>
      <c r="R1870" s="7">
        <f t="shared" si="235"/>
        <v>5</v>
      </c>
      <c r="S1870" s="8">
        <f t="shared" si="236"/>
        <v>45.9</v>
      </c>
      <c r="T1870" s="7" t="str">
        <f t="shared" si="237"/>
        <v>C - Entwicklungspotenzial</v>
      </c>
      <c r="U1870" s="4">
        <f>ROUND(((E1870-Hilfswerte!$B$20)/Hilfswerte!$B$21)+((F1870-Hilfswerte!$B$22)/Hilfswerte!$B$23)+((G1870-Hilfswerte!$B$24)/Hilfswerte!$B$25)+0.1*INDEX(Hilfswerte!$B$4:$B$15,MATCH(C1870,Hilfswerte!$A$4:$A$15,0)),2)</f>
        <v>0.52</v>
      </c>
      <c r="V1870" s="4">
        <f>ROUND(SQRT((((E1870-Hilfswerte!$B$20)/Hilfswerte!$B$21)-Hilfswerte!$B$28)^2+(((F1870-Hilfswerte!$B$22)/Hilfswerte!$B$23)-Hilfswerte!$B$29)^2+(((G1870-Hilfswerte!$B$24)/Hilfswerte!$B$25)-Hilfswerte!$B$30)^2),3)</f>
        <v>1.639</v>
      </c>
      <c r="W1870" s="4">
        <f>ROUND(E1870*Hilfswerte!$B$31,0)</f>
        <v>1028</v>
      </c>
      <c r="X1870" s="4">
        <f t="shared" si="238"/>
        <v>688</v>
      </c>
      <c r="Y1870" s="4" t="str">
        <f>IF(T1870="A - Top-Kunde","bereits Top-Kunde",IF(AND(V1870&lt;=Hilfswerte!$B$34,H1870&lt;0.5*W1870),"Hoch",IF(AND(V1870&lt;=Hilfswerte!$B$35,H1870&lt;0.7*W1870),"Mittel","Niedrig")))</f>
        <v>Niedrig</v>
      </c>
      <c r="Z1870" s="4">
        <f t="shared" si="239"/>
        <v>16</v>
      </c>
      <c r="AA1870" s="4" t="str">
        <f>IF(J1870&gt;365,"Bereits abgewandert (Segment D)",IF(Z1870&gt;=Hilfswerte!$B$38,"Rot - akut gefaehrdet",IF(Z1870&gt;=Hilfswerte!$B$39,"Gelb - beobachten","Gruen - stabil")))</f>
        <v>Gelb - beobachten</v>
      </c>
    </row>
    <row r="1871" spans="1:27" ht="15" customHeight="1" x14ac:dyDescent="0.25">
      <c r="A1871" s="4" t="s">
        <v>2218</v>
      </c>
      <c r="B1871" s="4" t="s">
        <v>229</v>
      </c>
      <c r="C1871" s="4" t="s">
        <v>89</v>
      </c>
      <c r="D1871" s="4" t="s">
        <v>30</v>
      </c>
      <c r="E1871" s="4">
        <v>226</v>
      </c>
      <c r="F1871" s="5">
        <v>38.1</v>
      </c>
      <c r="G1871" s="5">
        <v>15.9</v>
      </c>
      <c r="H1871" s="6">
        <v>26940</v>
      </c>
      <c r="I1871" s="4">
        <v>7</v>
      </c>
      <c r="J1871" s="4">
        <v>18</v>
      </c>
      <c r="K1871" s="4">
        <v>0</v>
      </c>
      <c r="L1871" s="4">
        <v>12</v>
      </c>
      <c r="M1871" s="4">
        <v>1</v>
      </c>
      <c r="N1871" s="5">
        <v>44.5</v>
      </c>
      <c r="O1871" s="7">
        <f t="shared" si="232"/>
        <v>5</v>
      </c>
      <c r="P1871" s="7">
        <f t="shared" si="233"/>
        <v>5</v>
      </c>
      <c r="Q1871" s="7">
        <f t="shared" si="234"/>
        <v>5</v>
      </c>
      <c r="R1871" s="7">
        <f t="shared" si="235"/>
        <v>15</v>
      </c>
      <c r="S1871" s="8">
        <f t="shared" si="236"/>
        <v>168.7</v>
      </c>
      <c r="T1871" s="7" t="str">
        <f t="shared" si="237"/>
        <v>A - Top-Kunde</v>
      </c>
      <c r="U1871" s="4">
        <f>ROUND(((E1871-Hilfswerte!$B$20)/Hilfswerte!$B$21)+((F1871-Hilfswerte!$B$22)/Hilfswerte!$B$23)+((G1871-Hilfswerte!$B$24)/Hilfswerte!$B$25)+0.1*INDEX(Hilfswerte!$B$4:$B$15,MATCH(C1871,Hilfswerte!$A$4:$A$15,0)),2)</f>
        <v>1.83</v>
      </c>
      <c r="V1871" s="4">
        <f>ROUND(SQRT((((E1871-Hilfswerte!$B$20)/Hilfswerte!$B$21)-Hilfswerte!$B$28)^2+(((F1871-Hilfswerte!$B$22)/Hilfswerte!$B$23)-Hilfswerte!$B$29)^2+(((G1871-Hilfswerte!$B$24)/Hilfswerte!$B$25)-Hilfswerte!$B$30)^2),3)</f>
        <v>0.78600000000000003</v>
      </c>
      <c r="W1871" s="4">
        <f>ROUND(E1871*Hilfswerte!$B$31,0)</f>
        <v>46453</v>
      </c>
      <c r="X1871" s="4">
        <f t="shared" si="238"/>
        <v>19513</v>
      </c>
      <c r="Y1871" s="4" t="str">
        <f>IF(T1871="A - Top-Kunde","bereits Top-Kunde",IF(AND(V1871&lt;=Hilfswerte!$B$34,H1871&lt;0.5*W1871),"Hoch",IF(AND(V1871&lt;=Hilfswerte!$B$35,H1871&lt;0.7*W1871),"Mittel","Niedrig")))</f>
        <v>bereits Top-Kunde</v>
      </c>
      <c r="Z1871" s="4">
        <f t="shared" si="239"/>
        <v>3.3</v>
      </c>
      <c r="AA1871" s="4" t="str">
        <f>IF(J1871&gt;365,"Bereits abgewandert (Segment D)",IF(Z1871&gt;=Hilfswerte!$B$38,"Rot - akut gefaehrdet",IF(Z1871&gt;=Hilfswerte!$B$39,"Gelb - beobachten","Gruen - stabil")))</f>
        <v>Gruen - stabil</v>
      </c>
    </row>
    <row r="1872" spans="1:27" ht="15" customHeight="1" x14ac:dyDescent="0.25">
      <c r="A1872" s="4" t="s">
        <v>2219</v>
      </c>
      <c r="B1872" s="4" t="s">
        <v>384</v>
      </c>
      <c r="C1872" s="4" t="s">
        <v>65</v>
      </c>
      <c r="D1872" s="4" t="s">
        <v>30</v>
      </c>
      <c r="E1872" s="4">
        <v>105</v>
      </c>
      <c r="F1872" s="5">
        <v>24.5</v>
      </c>
      <c r="G1872" s="5">
        <v>3.4</v>
      </c>
      <c r="H1872" s="6">
        <v>6830</v>
      </c>
      <c r="I1872" s="4">
        <v>2</v>
      </c>
      <c r="J1872" s="4">
        <v>44</v>
      </c>
      <c r="K1872" s="4">
        <v>0</v>
      </c>
      <c r="L1872" s="4">
        <v>10</v>
      </c>
      <c r="M1872" s="4">
        <v>3</v>
      </c>
      <c r="N1872" s="5">
        <v>34.5</v>
      </c>
      <c r="O1872" s="7">
        <f t="shared" si="232"/>
        <v>4</v>
      </c>
      <c r="P1872" s="7">
        <f t="shared" si="233"/>
        <v>2</v>
      </c>
      <c r="Q1872" s="7">
        <f t="shared" si="234"/>
        <v>4</v>
      </c>
      <c r="R1872" s="7">
        <f t="shared" si="235"/>
        <v>10</v>
      </c>
      <c r="S1872" s="8">
        <f t="shared" si="236"/>
        <v>114.3</v>
      </c>
      <c r="T1872" s="7" t="str">
        <f t="shared" si="237"/>
        <v>B - Kernkunde</v>
      </c>
      <c r="U1872" s="4">
        <f>ROUND(((E1872-Hilfswerte!$B$20)/Hilfswerte!$B$21)+((F1872-Hilfswerte!$B$22)/Hilfswerte!$B$23)+((G1872-Hilfswerte!$B$24)/Hilfswerte!$B$25)+0.1*INDEX(Hilfswerte!$B$4:$B$15,MATCH(C1872,Hilfswerte!$A$4:$A$15,0)),2)</f>
        <v>-1.26</v>
      </c>
      <c r="V1872" s="4">
        <f>ROUND(SQRT((((E1872-Hilfswerte!$B$20)/Hilfswerte!$B$21)-Hilfswerte!$B$28)^2+(((F1872-Hilfswerte!$B$22)/Hilfswerte!$B$23)-Hilfswerte!$B$29)^2+(((G1872-Hilfswerte!$B$24)/Hilfswerte!$B$25)-Hilfswerte!$B$30)^2),3)</f>
        <v>1.29</v>
      </c>
      <c r="W1872" s="4">
        <f>ROUND(E1872*Hilfswerte!$B$31,0)</f>
        <v>21582</v>
      </c>
      <c r="X1872" s="4">
        <f t="shared" si="238"/>
        <v>14752</v>
      </c>
      <c r="Y1872" s="4" t="str">
        <f>IF(T1872="A - Top-Kunde","bereits Top-Kunde",IF(AND(V1872&lt;=Hilfswerte!$B$34,H1872&lt;0.5*W1872),"Hoch",IF(AND(V1872&lt;=Hilfswerte!$B$35,H1872&lt;0.7*W1872),"Mittel","Niedrig")))</f>
        <v>Niedrig</v>
      </c>
      <c r="Z1872" s="4">
        <f t="shared" si="239"/>
        <v>4.2</v>
      </c>
      <c r="AA1872" s="4" t="str">
        <f>IF(J1872&gt;365,"Bereits abgewandert (Segment D)",IF(Z1872&gt;=Hilfswerte!$B$38,"Rot - akut gefaehrdet",IF(Z1872&gt;=Hilfswerte!$B$39,"Gelb - beobachten","Gruen - stabil")))</f>
        <v>Gruen - stabil</v>
      </c>
    </row>
    <row r="1873" spans="1:27" ht="15" customHeight="1" x14ac:dyDescent="0.25">
      <c r="A1873" s="4" t="s">
        <v>2220</v>
      </c>
      <c r="B1873" s="4" t="s">
        <v>541</v>
      </c>
      <c r="C1873" s="4" t="s">
        <v>51</v>
      </c>
      <c r="D1873" s="4" t="s">
        <v>93</v>
      </c>
      <c r="E1873" s="4">
        <v>14</v>
      </c>
      <c r="F1873" s="5">
        <v>3.9</v>
      </c>
      <c r="G1873" s="5">
        <v>4.0999999999999996</v>
      </c>
      <c r="H1873" s="6">
        <v>310</v>
      </c>
      <c r="I1873" s="4">
        <v>2</v>
      </c>
      <c r="J1873" s="4">
        <v>68</v>
      </c>
      <c r="K1873" s="4">
        <v>0</v>
      </c>
      <c r="L1873" s="4">
        <v>-5</v>
      </c>
      <c r="M1873" s="4">
        <v>4</v>
      </c>
      <c r="N1873" s="5">
        <v>14.8</v>
      </c>
      <c r="O1873" s="7">
        <f t="shared" si="232"/>
        <v>4</v>
      </c>
      <c r="P1873" s="7">
        <f t="shared" si="233"/>
        <v>2</v>
      </c>
      <c r="Q1873" s="7">
        <f t="shared" si="234"/>
        <v>2</v>
      </c>
      <c r="R1873" s="7">
        <f t="shared" si="235"/>
        <v>8</v>
      </c>
      <c r="S1873" s="8">
        <f t="shared" si="236"/>
        <v>87.4</v>
      </c>
      <c r="T1873" s="7" t="str">
        <f t="shared" si="237"/>
        <v>C - Entwicklungspotenzial</v>
      </c>
      <c r="U1873" s="4">
        <f>ROUND(((E1873-Hilfswerte!$B$20)/Hilfswerte!$B$21)+((F1873-Hilfswerte!$B$22)/Hilfswerte!$B$23)+((G1873-Hilfswerte!$B$24)/Hilfswerte!$B$25)+0.1*INDEX(Hilfswerte!$B$4:$B$15,MATCH(C1873,Hilfswerte!$A$4:$A$15,0)),2)</f>
        <v>-1.51</v>
      </c>
      <c r="V1873" s="4">
        <f>ROUND(SQRT((((E1873-Hilfswerte!$B$20)/Hilfswerte!$B$21)-Hilfswerte!$B$28)^2+(((F1873-Hilfswerte!$B$22)/Hilfswerte!$B$23)-Hilfswerte!$B$29)^2+(((G1873-Hilfswerte!$B$24)/Hilfswerte!$B$25)-Hilfswerte!$B$30)^2),3)</f>
        <v>1.4410000000000001</v>
      </c>
      <c r="W1873" s="4">
        <f>ROUND(E1873*Hilfswerte!$B$31,0)</f>
        <v>2878</v>
      </c>
      <c r="X1873" s="4">
        <f t="shared" si="238"/>
        <v>2568</v>
      </c>
      <c r="Y1873" s="4" t="str">
        <f>IF(T1873="A - Top-Kunde","bereits Top-Kunde",IF(AND(V1873&lt;=Hilfswerte!$B$34,H1873&lt;0.5*W1873),"Hoch",IF(AND(V1873&lt;=Hilfswerte!$B$35,H1873&lt;0.7*W1873),"Mittel","Niedrig")))</f>
        <v>Niedrig</v>
      </c>
      <c r="Z1873" s="4">
        <f t="shared" si="239"/>
        <v>3.4</v>
      </c>
      <c r="AA1873" s="4" t="str">
        <f>IF(J1873&gt;365,"Bereits abgewandert (Segment D)",IF(Z1873&gt;=Hilfswerte!$B$38,"Rot - akut gefaehrdet",IF(Z1873&gt;=Hilfswerte!$B$39,"Gelb - beobachten","Gruen - stabil")))</f>
        <v>Gruen - stabil</v>
      </c>
    </row>
    <row r="1874" spans="1:27" ht="15" customHeight="1" x14ac:dyDescent="0.25">
      <c r="A1874" s="4" t="s">
        <v>2221</v>
      </c>
      <c r="B1874" s="4" t="s">
        <v>1107</v>
      </c>
      <c r="C1874" s="4" t="s">
        <v>51</v>
      </c>
      <c r="D1874" s="4" t="s">
        <v>52</v>
      </c>
      <c r="E1874" s="4">
        <v>164</v>
      </c>
      <c r="F1874" s="5">
        <v>36.200000000000003</v>
      </c>
      <c r="G1874" s="5">
        <v>3.8</v>
      </c>
      <c r="H1874" s="6">
        <v>1330</v>
      </c>
      <c r="I1874" s="4">
        <v>3</v>
      </c>
      <c r="J1874" s="4">
        <v>310</v>
      </c>
      <c r="K1874" s="4">
        <v>0</v>
      </c>
      <c r="L1874" s="4">
        <v>19</v>
      </c>
      <c r="M1874" s="4">
        <v>5</v>
      </c>
      <c r="N1874" s="5">
        <v>5.4</v>
      </c>
      <c r="O1874" s="7">
        <f t="shared" si="232"/>
        <v>2</v>
      </c>
      <c r="P1874" s="7">
        <f t="shared" si="233"/>
        <v>3</v>
      </c>
      <c r="Q1874" s="7">
        <f t="shared" si="234"/>
        <v>3</v>
      </c>
      <c r="R1874" s="7">
        <f t="shared" si="235"/>
        <v>8</v>
      </c>
      <c r="S1874" s="8">
        <f t="shared" si="236"/>
        <v>77</v>
      </c>
      <c r="T1874" s="7" t="str">
        <f t="shared" si="237"/>
        <v>C - Entwicklungspotenzial</v>
      </c>
      <c r="U1874" s="4">
        <f>ROUND(((E1874-Hilfswerte!$B$20)/Hilfswerte!$B$21)+((F1874-Hilfswerte!$B$22)/Hilfswerte!$B$23)+((G1874-Hilfswerte!$B$24)/Hilfswerte!$B$25)+0.1*INDEX(Hilfswerte!$B$4:$B$15,MATCH(C1874,Hilfswerte!$A$4:$A$15,0)),2)</f>
        <v>-0.33</v>
      </c>
      <c r="V1874" s="4">
        <f>ROUND(SQRT((((E1874-Hilfswerte!$B$20)/Hilfswerte!$B$21)-Hilfswerte!$B$28)^2+(((F1874-Hilfswerte!$B$22)/Hilfswerte!$B$23)-Hilfswerte!$B$29)^2+(((G1874-Hilfswerte!$B$24)/Hilfswerte!$B$25)-Hilfswerte!$B$30)^2),3)</f>
        <v>1.177</v>
      </c>
      <c r="W1874" s="4">
        <f>ROUND(E1874*Hilfswerte!$B$31,0)</f>
        <v>33710</v>
      </c>
      <c r="X1874" s="4">
        <f t="shared" si="238"/>
        <v>32380</v>
      </c>
      <c r="Y1874" s="4" t="str">
        <f>IF(T1874="A - Top-Kunde","bereits Top-Kunde",IF(AND(V1874&lt;=Hilfswerte!$B$34,H1874&lt;0.5*W1874),"Hoch",IF(AND(V1874&lt;=Hilfswerte!$B$35,H1874&lt;0.7*W1874),"Mittel","Niedrig")))</f>
        <v>Niedrig</v>
      </c>
      <c r="Z1874" s="4">
        <f t="shared" si="239"/>
        <v>19.3</v>
      </c>
      <c r="AA1874" s="4" t="str">
        <f>IF(J1874&gt;365,"Bereits abgewandert (Segment D)",IF(Z1874&gt;=Hilfswerte!$B$38,"Rot - akut gefaehrdet",IF(Z1874&gt;=Hilfswerte!$B$39,"Gelb - beobachten","Gruen - stabil")))</f>
        <v>Gelb - beobachten</v>
      </c>
    </row>
    <row r="1875" spans="1:27" ht="15" customHeight="1" x14ac:dyDescent="0.25">
      <c r="A1875" s="4" t="s">
        <v>2222</v>
      </c>
      <c r="B1875" s="4" t="s">
        <v>405</v>
      </c>
      <c r="C1875" s="4" t="s">
        <v>55</v>
      </c>
      <c r="D1875" s="4" t="s">
        <v>106</v>
      </c>
      <c r="E1875" s="4">
        <v>172</v>
      </c>
      <c r="F1875" s="5">
        <v>46.7</v>
      </c>
      <c r="G1875" s="5">
        <v>6.4</v>
      </c>
      <c r="H1875" s="6">
        <v>21990</v>
      </c>
      <c r="I1875" s="4">
        <v>2</v>
      </c>
      <c r="J1875" s="4">
        <v>84</v>
      </c>
      <c r="K1875" s="4">
        <v>0</v>
      </c>
      <c r="L1875" s="4">
        <v>4</v>
      </c>
      <c r="M1875" s="4">
        <v>6</v>
      </c>
      <c r="N1875" s="5">
        <v>-9</v>
      </c>
      <c r="O1875" s="7">
        <f t="shared" si="232"/>
        <v>4</v>
      </c>
      <c r="P1875" s="7">
        <f t="shared" si="233"/>
        <v>2</v>
      </c>
      <c r="Q1875" s="7">
        <f t="shared" si="234"/>
        <v>5</v>
      </c>
      <c r="R1875" s="7">
        <f t="shared" si="235"/>
        <v>11</v>
      </c>
      <c r="S1875" s="8">
        <f t="shared" si="236"/>
        <v>104.3</v>
      </c>
      <c r="T1875" s="7" t="str">
        <f t="shared" si="237"/>
        <v>C - Entwicklungspotenzial</v>
      </c>
      <c r="U1875" s="4">
        <f>ROUND(((E1875-Hilfswerte!$B$20)/Hilfswerte!$B$21)+((F1875-Hilfswerte!$B$22)/Hilfswerte!$B$23)+((G1875-Hilfswerte!$B$24)/Hilfswerte!$B$25)+0.1*INDEX(Hilfswerte!$B$4:$B$15,MATCH(C1875,Hilfswerte!$A$4:$A$15,0)),2)</f>
        <v>0.25</v>
      </c>
      <c r="V1875" s="4">
        <f>ROUND(SQRT((((E1875-Hilfswerte!$B$20)/Hilfswerte!$B$21)-Hilfswerte!$B$28)^2+(((F1875-Hilfswerte!$B$22)/Hilfswerte!$B$23)-Hilfswerte!$B$29)^2+(((G1875-Hilfswerte!$B$24)/Hilfswerte!$B$25)-Hilfswerte!$B$30)^2),3)</f>
        <v>0.78100000000000003</v>
      </c>
      <c r="W1875" s="4">
        <f>ROUND(E1875*Hilfswerte!$B$31,0)</f>
        <v>35354</v>
      </c>
      <c r="X1875" s="4">
        <f t="shared" si="238"/>
        <v>13364</v>
      </c>
      <c r="Y1875" s="4" t="str">
        <f>IF(T1875="A - Top-Kunde","bereits Top-Kunde",IF(AND(V1875&lt;=Hilfswerte!$B$34,H1875&lt;0.5*W1875),"Hoch",IF(AND(V1875&lt;=Hilfswerte!$B$35,H1875&lt;0.7*W1875),"Mittel","Niedrig")))</f>
        <v>Mittel</v>
      </c>
      <c r="Z1875" s="4">
        <f t="shared" si="239"/>
        <v>8.6</v>
      </c>
      <c r="AA1875" s="4" t="str">
        <f>IF(J1875&gt;365,"Bereits abgewandert (Segment D)",IF(Z1875&gt;=Hilfswerte!$B$38,"Rot - akut gefaehrdet",IF(Z1875&gt;=Hilfswerte!$B$39,"Gelb - beobachten","Gruen - stabil")))</f>
        <v>Gruen - stabil</v>
      </c>
    </row>
    <row r="1876" spans="1:27" ht="15" customHeight="1" x14ac:dyDescent="0.25">
      <c r="A1876" s="4" t="s">
        <v>2223</v>
      </c>
      <c r="B1876" s="4" t="s">
        <v>782</v>
      </c>
      <c r="C1876" s="4" t="s">
        <v>51</v>
      </c>
      <c r="D1876" s="4" t="s">
        <v>52</v>
      </c>
      <c r="E1876" s="4">
        <v>88</v>
      </c>
      <c r="F1876" s="5">
        <v>22.8</v>
      </c>
      <c r="G1876" s="5">
        <v>17.8</v>
      </c>
      <c r="H1876" s="6">
        <v>11210</v>
      </c>
      <c r="I1876" s="4">
        <v>3</v>
      </c>
      <c r="J1876" s="4">
        <v>15</v>
      </c>
      <c r="K1876" s="4">
        <v>2</v>
      </c>
      <c r="L1876" s="4">
        <v>7</v>
      </c>
      <c r="M1876" s="4">
        <v>5</v>
      </c>
      <c r="N1876" s="5">
        <v>2.2999999999999998</v>
      </c>
      <c r="O1876" s="7">
        <f t="shared" si="232"/>
        <v>5</v>
      </c>
      <c r="P1876" s="7">
        <f t="shared" si="233"/>
        <v>3</v>
      </c>
      <c r="Q1876" s="7">
        <f t="shared" si="234"/>
        <v>5</v>
      </c>
      <c r="R1876" s="7">
        <f t="shared" si="235"/>
        <v>13</v>
      </c>
      <c r="S1876" s="8">
        <f t="shared" si="236"/>
        <v>117.1</v>
      </c>
      <c r="T1876" s="7" t="str">
        <f t="shared" si="237"/>
        <v>B - Kernkunde</v>
      </c>
      <c r="U1876" s="4">
        <f>ROUND(((E1876-Hilfswerte!$B$20)/Hilfswerte!$B$21)+((F1876-Hilfswerte!$B$22)/Hilfswerte!$B$23)+((G1876-Hilfswerte!$B$24)/Hilfswerte!$B$25)+0.1*INDEX(Hilfswerte!$B$4:$B$15,MATCH(C1876,Hilfswerte!$A$4:$A$15,0)),2)</f>
        <v>1.32</v>
      </c>
      <c r="V1876" s="4">
        <f>ROUND(SQRT((((E1876-Hilfswerte!$B$20)/Hilfswerte!$B$21)-Hilfswerte!$B$28)^2+(((F1876-Hilfswerte!$B$22)/Hilfswerte!$B$23)-Hilfswerte!$B$29)^2+(((G1876-Hilfswerte!$B$24)/Hilfswerte!$B$25)-Hilfswerte!$B$30)^2),3)</f>
        <v>1.1319999999999999</v>
      </c>
      <c r="W1876" s="4">
        <f>ROUND(E1876*Hilfswerte!$B$31,0)</f>
        <v>18088</v>
      </c>
      <c r="X1876" s="4">
        <f t="shared" si="238"/>
        <v>6878</v>
      </c>
      <c r="Y1876" s="4" t="str">
        <f>IF(T1876="A - Top-Kunde","bereits Top-Kunde",IF(AND(V1876&lt;=Hilfswerte!$B$34,H1876&lt;0.5*W1876),"Hoch",IF(AND(V1876&lt;=Hilfswerte!$B$35,H1876&lt;0.7*W1876),"Mittel","Niedrig")))</f>
        <v>Mittel</v>
      </c>
      <c r="Z1876" s="4">
        <f t="shared" si="239"/>
        <v>8.1999999999999993</v>
      </c>
      <c r="AA1876" s="4" t="str">
        <f>IF(J1876&gt;365,"Bereits abgewandert (Segment D)",IF(Z1876&gt;=Hilfswerte!$B$38,"Rot - akut gefaehrdet",IF(Z1876&gt;=Hilfswerte!$B$39,"Gelb - beobachten","Gruen - stabil")))</f>
        <v>Gruen - stabil</v>
      </c>
    </row>
    <row r="1877" spans="1:27" ht="15" customHeight="1" x14ac:dyDescent="0.25">
      <c r="A1877" s="4" t="s">
        <v>2224</v>
      </c>
      <c r="B1877" s="4" t="s">
        <v>439</v>
      </c>
      <c r="C1877" s="4" t="s">
        <v>33</v>
      </c>
      <c r="D1877" s="4" t="s">
        <v>30</v>
      </c>
      <c r="E1877" s="4">
        <v>98</v>
      </c>
      <c r="F1877" s="5">
        <v>12.4</v>
      </c>
      <c r="G1877" s="5">
        <v>16</v>
      </c>
      <c r="H1877" s="6">
        <v>4100</v>
      </c>
      <c r="I1877" s="4">
        <v>3</v>
      </c>
      <c r="J1877" s="4">
        <v>55</v>
      </c>
      <c r="K1877" s="4">
        <v>0</v>
      </c>
      <c r="L1877" s="4">
        <v>23</v>
      </c>
      <c r="M1877" s="4">
        <v>3</v>
      </c>
      <c r="N1877" s="5">
        <v>-26</v>
      </c>
      <c r="O1877" s="7">
        <f t="shared" si="232"/>
        <v>4</v>
      </c>
      <c r="P1877" s="7">
        <f t="shared" si="233"/>
        <v>3</v>
      </c>
      <c r="Q1877" s="7">
        <f t="shared" si="234"/>
        <v>4</v>
      </c>
      <c r="R1877" s="7">
        <f t="shared" si="235"/>
        <v>11</v>
      </c>
      <c r="S1877" s="8">
        <f t="shared" si="236"/>
        <v>90.1</v>
      </c>
      <c r="T1877" s="7" t="str">
        <f t="shared" si="237"/>
        <v>C - Entwicklungspotenzial</v>
      </c>
      <c r="U1877" s="4">
        <f>ROUND(((E1877-Hilfswerte!$B$20)/Hilfswerte!$B$21)+((F1877-Hilfswerte!$B$22)/Hilfswerte!$B$23)+((G1877-Hilfswerte!$B$24)/Hilfswerte!$B$25)+0.1*INDEX(Hilfswerte!$B$4:$B$15,MATCH(C1877,Hilfswerte!$A$4:$A$15,0)),2)</f>
        <v>0.56999999999999995</v>
      </c>
      <c r="V1877" s="4">
        <f>ROUND(SQRT((((E1877-Hilfswerte!$B$20)/Hilfswerte!$B$21)-Hilfswerte!$B$28)^2+(((F1877-Hilfswerte!$B$22)/Hilfswerte!$B$23)-Hilfswerte!$B$29)^2+(((G1877-Hilfswerte!$B$24)/Hilfswerte!$B$25)-Hilfswerte!$B$30)^2),3)</f>
        <v>0.93500000000000005</v>
      </c>
      <c r="W1877" s="4">
        <f>ROUND(E1877*Hilfswerte!$B$31,0)</f>
        <v>20144</v>
      </c>
      <c r="X1877" s="4">
        <f t="shared" si="238"/>
        <v>16044</v>
      </c>
      <c r="Y1877" s="4" t="str">
        <f>IF(T1877="A - Top-Kunde","bereits Top-Kunde",IF(AND(V1877&lt;=Hilfswerte!$B$34,H1877&lt;0.5*W1877),"Hoch",IF(AND(V1877&lt;=Hilfswerte!$B$35,H1877&lt;0.7*W1877),"Mittel","Niedrig")))</f>
        <v>Mittel</v>
      </c>
      <c r="Z1877" s="4">
        <f t="shared" si="239"/>
        <v>17.8</v>
      </c>
      <c r="AA1877" s="4" t="str">
        <f>IF(J1877&gt;365,"Bereits abgewandert (Segment D)",IF(Z1877&gt;=Hilfswerte!$B$38,"Rot - akut gefaehrdet",IF(Z1877&gt;=Hilfswerte!$B$39,"Gelb - beobachten","Gruen - stabil")))</f>
        <v>Gelb - beobachten</v>
      </c>
    </row>
    <row r="1878" spans="1:27" ht="15" customHeight="1" x14ac:dyDescent="0.25">
      <c r="A1878" s="4" t="s">
        <v>2225</v>
      </c>
      <c r="B1878" s="4" t="s">
        <v>620</v>
      </c>
      <c r="C1878" s="4" t="s">
        <v>29</v>
      </c>
      <c r="D1878" s="4" t="s">
        <v>30</v>
      </c>
      <c r="E1878" s="4">
        <v>94</v>
      </c>
      <c r="F1878" s="5">
        <v>19.600000000000001</v>
      </c>
      <c r="G1878" s="5">
        <v>11.4</v>
      </c>
      <c r="H1878" s="6">
        <v>5900</v>
      </c>
      <c r="I1878" s="4">
        <v>2</v>
      </c>
      <c r="J1878" s="4">
        <v>149</v>
      </c>
      <c r="K1878" s="4">
        <v>0</v>
      </c>
      <c r="L1878" s="4">
        <v>11</v>
      </c>
      <c r="M1878" s="4">
        <v>1</v>
      </c>
      <c r="N1878" s="5">
        <v>0.3</v>
      </c>
      <c r="O1878" s="7">
        <f t="shared" si="232"/>
        <v>3</v>
      </c>
      <c r="P1878" s="7">
        <f t="shared" si="233"/>
        <v>2</v>
      </c>
      <c r="Q1878" s="7">
        <f t="shared" si="234"/>
        <v>4</v>
      </c>
      <c r="R1878" s="7">
        <f t="shared" si="235"/>
        <v>9</v>
      </c>
      <c r="S1878" s="8">
        <f t="shared" si="236"/>
        <v>86.9</v>
      </c>
      <c r="T1878" s="7" t="str">
        <f t="shared" si="237"/>
        <v>C - Entwicklungspotenzial</v>
      </c>
      <c r="U1878" s="4">
        <f>ROUND(((E1878-Hilfswerte!$B$20)/Hilfswerte!$B$21)+((F1878-Hilfswerte!$B$22)/Hilfswerte!$B$23)+((G1878-Hilfswerte!$B$24)/Hilfswerte!$B$25)+0.1*INDEX(Hilfswerte!$B$4:$B$15,MATCH(C1878,Hilfswerte!$A$4:$A$15,0)),2)</f>
        <v>0.19</v>
      </c>
      <c r="V1878" s="4">
        <f>ROUND(SQRT((((E1878-Hilfswerte!$B$20)/Hilfswerte!$B$21)-Hilfswerte!$B$28)^2+(((F1878-Hilfswerte!$B$22)/Hilfswerte!$B$23)-Hilfswerte!$B$29)^2+(((G1878-Hilfswerte!$B$24)/Hilfswerte!$B$25)-Hilfswerte!$B$30)^2),3)</f>
        <v>0.45300000000000001</v>
      </c>
      <c r="W1878" s="4">
        <f>ROUND(E1878*Hilfswerte!$B$31,0)</f>
        <v>19321</v>
      </c>
      <c r="X1878" s="4">
        <f t="shared" si="238"/>
        <v>13421</v>
      </c>
      <c r="Y1878" s="4" t="str">
        <f>IF(T1878="A - Top-Kunde","bereits Top-Kunde",IF(AND(V1878&lt;=Hilfswerte!$B$34,H1878&lt;0.5*W1878),"Hoch",IF(AND(V1878&lt;=Hilfswerte!$B$35,H1878&lt;0.7*W1878),"Mittel","Niedrig")))</f>
        <v>Hoch</v>
      </c>
      <c r="Z1878" s="4">
        <f t="shared" si="239"/>
        <v>9.6999999999999993</v>
      </c>
      <c r="AA1878" s="4" t="str">
        <f>IF(J1878&gt;365,"Bereits abgewandert (Segment D)",IF(Z1878&gt;=Hilfswerte!$B$38,"Rot - akut gefaehrdet",IF(Z1878&gt;=Hilfswerte!$B$39,"Gelb - beobachten","Gruen - stabil")))</f>
        <v>Gruen - stabil</v>
      </c>
    </row>
    <row r="1879" spans="1:27" ht="15" customHeight="1" x14ac:dyDescent="0.25">
      <c r="A1879" s="4" t="s">
        <v>2226</v>
      </c>
      <c r="B1879" s="4" t="s">
        <v>372</v>
      </c>
      <c r="C1879" s="4" t="s">
        <v>89</v>
      </c>
      <c r="D1879" s="4" t="s">
        <v>30</v>
      </c>
      <c r="E1879" s="4">
        <v>90</v>
      </c>
      <c r="F1879" s="5">
        <v>19.100000000000001</v>
      </c>
      <c r="G1879" s="5">
        <v>12.2</v>
      </c>
      <c r="H1879" s="6">
        <v>1210</v>
      </c>
      <c r="I1879" s="4">
        <v>1</v>
      </c>
      <c r="J1879" s="4">
        <v>1</v>
      </c>
      <c r="K1879" s="4">
        <v>0</v>
      </c>
      <c r="L1879" s="4">
        <v>17</v>
      </c>
      <c r="M1879" s="4">
        <v>4</v>
      </c>
      <c r="N1879" s="5">
        <v>1.4</v>
      </c>
      <c r="O1879" s="7">
        <f t="shared" si="232"/>
        <v>5</v>
      </c>
      <c r="P1879" s="7">
        <f t="shared" si="233"/>
        <v>1</v>
      </c>
      <c r="Q1879" s="7">
        <f t="shared" si="234"/>
        <v>3</v>
      </c>
      <c r="R1879" s="7">
        <f t="shared" si="235"/>
        <v>9</v>
      </c>
      <c r="S1879" s="8">
        <f t="shared" si="236"/>
        <v>85.6</v>
      </c>
      <c r="T1879" s="7" t="str">
        <f t="shared" si="237"/>
        <v>C - Entwicklungspotenzial</v>
      </c>
      <c r="U1879" s="4">
        <f>ROUND(((E1879-Hilfswerte!$B$20)/Hilfswerte!$B$21)+((F1879-Hilfswerte!$B$22)/Hilfswerte!$B$23)+((G1879-Hilfswerte!$B$24)/Hilfswerte!$B$25)+0.1*INDEX(Hilfswerte!$B$4:$B$15,MATCH(C1879,Hilfswerte!$A$4:$A$15,0)),2)</f>
        <v>0.32</v>
      </c>
      <c r="V1879" s="4">
        <f>ROUND(SQRT((((E1879-Hilfswerte!$B$20)/Hilfswerte!$B$21)-Hilfswerte!$B$28)^2+(((F1879-Hilfswerte!$B$22)/Hilfswerte!$B$23)-Hilfswerte!$B$29)^2+(((G1879-Hilfswerte!$B$24)/Hilfswerte!$B$25)-Hilfswerte!$B$30)^2),3)</f>
        <v>0.496</v>
      </c>
      <c r="W1879" s="4">
        <f>ROUND(E1879*Hilfswerte!$B$31,0)</f>
        <v>18499</v>
      </c>
      <c r="X1879" s="4">
        <f t="shared" si="238"/>
        <v>17289</v>
      </c>
      <c r="Y1879" s="4" t="str">
        <f>IF(T1879="A - Top-Kunde","bereits Top-Kunde",IF(AND(V1879&lt;=Hilfswerte!$B$34,H1879&lt;0.5*W1879),"Hoch",IF(AND(V1879&lt;=Hilfswerte!$B$35,H1879&lt;0.7*W1879),"Mittel","Niedrig")))</f>
        <v>Hoch</v>
      </c>
      <c r="Z1879" s="4">
        <f t="shared" si="239"/>
        <v>3.5</v>
      </c>
      <c r="AA1879" s="4" t="str">
        <f>IF(J1879&gt;365,"Bereits abgewandert (Segment D)",IF(Z1879&gt;=Hilfswerte!$B$38,"Rot - akut gefaehrdet",IF(Z1879&gt;=Hilfswerte!$B$39,"Gelb - beobachten","Gruen - stabil")))</f>
        <v>Gruen - stabil</v>
      </c>
    </row>
    <row r="1880" spans="1:27" ht="15" customHeight="1" x14ac:dyDescent="0.25">
      <c r="A1880" s="4" t="s">
        <v>2227</v>
      </c>
      <c r="B1880" s="4" t="s">
        <v>227</v>
      </c>
      <c r="C1880" s="4" t="s">
        <v>65</v>
      </c>
      <c r="D1880" s="4" t="s">
        <v>30</v>
      </c>
      <c r="E1880" s="4">
        <v>67</v>
      </c>
      <c r="F1880" s="5">
        <v>20.2</v>
      </c>
      <c r="G1880" s="5">
        <v>2.7</v>
      </c>
      <c r="H1880" s="6">
        <v>5270</v>
      </c>
      <c r="I1880" s="4">
        <v>1</v>
      </c>
      <c r="J1880" s="4">
        <v>254</v>
      </c>
      <c r="K1880" s="4">
        <v>1</v>
      </c>
      <c r="L1880" s="4">
        <v>15</v>
      </c>
      <c r="M1880" s="4">
        <v>4</v>
      </c>
      <c r="N1880" s="5">
        <v>12.1</v>
      </c>
      <c r="O1880" s="7">
        <f t="shared" si="232"/>
        <v>2</v>
      </c>
      <c r="P1880" s="7">
        <f t="shared" si="233"/>
        <v>1</v>
      </c>
      <c r="Q1880" s="7">
        <f t="shared" si="234"/>
        <v>4</v>
      </c>
      <c r="R1880" s="7">
        <f t="shared" si="235"/>
        <v>7</v>
      </c>
      <c r="S1880" s="8">
        <f t="shared" si="236"/>
        <v>65.599999999999994</v>
      </c>
      <c r="T1880" s="7" t="str">
        <f t="shared" si="237"/>
        <v>C - Entwicklungspotenzial</v>
      </c>
      <c r="U1880" s="4">
        <f>ROUND(((E1880-Hilfswerte!$B$20)/Hilfswerte!$B$21)+((F1880-Hilfswerte!$B$22)/Hilfswerte!$B$23)+((G1880-Hilfswerte!$B$24)/Hilfswerte!$B$25)+0.1*INDEX(Hilfswerte!$B$4:$B$15,MATCH(C1880,Hilfswerte!$A$4:$A$15,0)),2)</f>
        <v>-1.61</v>
      </c>
      <c r="V1880" s="4">
        <f>ROUND(SQRT((((E1880-Hilfswerte!$B$20)/Hilfswerte!$B$21)-Hilfswerte!$B$28)^2+(((F1880-Hilfswerte!$B$22)/Hilfswerte!$B$23)-Hilfswerte!$B$29)^2+(((G1880-Hilfswerte!$B$24)/Hilfswerte!$B$25)-Hilfswerte!$B$30)^2),3)</f>
        <v>1.452</v>
      </c>
      <c r="W1880" s="4">
        <f>ROUND(E1880*Hilfswerte!$B$31,0)</f>
        <v>13772</v>
      </c>
      <c r="X1880" s="4">
        <f t="shared" si="238"/>
        <v>8502</v>
      </c>
      <c r="Y1880" s="4" t="str">
        <f>IF(T1880="A - Top-Kunde","bereits Top-Kunde",IF(AND(V1880&lt;=Hilfswerte!$B$34,H1880&lt;0.5*W1880),"Hoch",IF(AND(V1880&lt;=Hilfswerte!$B$35,H1880&lt;0.7*W1880),"Mittel","Niedrig")))</f>
        <v>Niedrig</v>
      </c>
      <c r="Z1880" s="4">
        <f t="shared" si="239"/>
        <v>18.7</v>
      </c>
      <c r="AA1880" s="4" t="str">
        <f>IF(J1880&gt;365,"Bereits abgewandert (Segment D)",IF(Z1880&gt;=Hilfswerte!$B$38,"Rot - akut gefaehrdet",IF(Z1880&gt;=Hilfswerte!$B$39,"Gelb - beobachten","Gruen - stabil")))</f>
        <v>Gelb - beobachten</v>
      </c>
    </row>
    <row r="1881" spans="1:27" ht="15" customHeight="1" x14ac:dyDescent="0.25">
      <c r="A1881" s="4" t="s">
        <v>2228</v>
      </c>
      <c r="B1881" s="4" t="s">
        <v>160</v>
      </c>
      <c r="C1881" s="4" t="s">
        <v>62</v>
      </c>
      <c r="D1881" s="4" t="s">
        <v>30</v>
      </c>
      <c r="E1881" s="4">
        <v>139</v>
      </c>
      <c r="F1881" s="5">
        <v>17.2</v>
      </c>
      <c r="G1881" s="5">
        <v>17.399999999999999</v>
      </c>
      <c r="H1881" s="6">
        <v>3050</v>
      </c>
      <c r="I1881" s="4">
        <v>1</v>
      </c>
      <c r="J1881" s="4">
        <v>114</v>
      </c>
      <c r="K1881" s="4">
        <v>0</v>
      </c>
      <c r="L1881" s="4">
        <v>-1</v>
      </c>
      <c r="M1881" s="4">
        <v>5</v>
      </c>
      <c r="N1881" s="5">
        <v>35.4</v>
      </c>
      <c r="O1881" s="7">
        <f t="shared" si="232"/>
        <v>3</v>
      </c>
      <c r="P1881" s="7">
        <f t="shared" si="233"/>
        <v>1</v>
      </c>
      <c r="Q1881" s="7">
        <f t="shared" si="234"/>
        <v>4</v>
      </c>
      <c r="R1881" s="7">
        <f t="shared" si="235"/>
        <v>8</v>
      </c>
      <c r="S1881" s="8">
        <f t="shared" si="236"/>
        <v>97.7</v>
      </c>
      <c r="T1881" s="7" t="str">
        <f t="shared" si="237"/>
        <v>C - Entwicklungspotenzial</v>
      </c>
      <c r="U1881" s="4">
        <f>ROUND(((E1881-Hilfswerte!$B$20)/Hilfswerte!$B$21)+((F1881-Hilfswerte!$B$22)/Hilfswerte!$B$23)+((G1881-Hilfswerte!$B$24)/Hilfswerte!$B$25)+0.1*INDEX(Hilfswerte!$B$4:$B$15,MATCH(C1881,Hilfswerte!$A$4:$A$15,0)),2)</f>
        <v>1.45</v>
      </c>
      <c r="V1881" s="4">
        <f>ROUND(SQRT((((E1881-Hilfswerte!$B$20)/Hilfswerte!$B$21)-Hilfswerte!$B$28)^2+(((F1881-Hilfswerte!$B$22)/Hilfswerte!$B$23)-Hilfswerte!$B$29)^2+(((G1881-Hilfswerte!$B$24)/Hilfswerte!$B$25)-Hilfswerte!$B$30)^2),3)</f>
        <v>1.0569999999999999</v>
      </c>
      <c r="W1881" s="4">
        <f>ROUND(E1881*Hilfswerte!$B$31,0)</f>
        <v>28571</v>
      </c>
      <c r="X1881" s="4">
        <f t="shared" si="238"/>
        <v>25521</v>
      </c>
      <c r="Y1881" s="4" t="str">
        <f>IF(T1881="A - Top-Kunde","bereits Top-Kunde",IF(AND(V1881&lt;=Hilfswerte!$B$34,H1881&lt;0.5*W1881),"Hoch",IF(AND(V1881&lt;=Hilfswerte!$B$35,H1881&lt;0.7*W1881),"Mittel","Niedrig")))</f>
        <v>Mittel</v>
      </c>
      <c r="Z1881" s="4">
        <f t="shared" si="239"/>
        <v>5.7</v>
      </c>
      <c r="AA1881" s="4" t="str">
        <f>IF(J1881&gt;365,"Bereits abgewandert (Segment D)",IF(Z1881&gt;=Hilfswerte!$B$38,"Rot - akut gefaehrdet",IF(Z1881&gt;=Hilfswerte!$B$39,"Gelb - beobachten","Gruen - stabil")))</f>
        <v>Gruen - stabil</v>
      </c>
    </row>
    <row r="1882" spans="1:27" ht="15" customHeight="1" x14ac:dyDescent="0.25">
      <c r="A1882" s="4" t="s">
        <v>2229</v>
      </c>
      <c r="B1882" s="4" t="s">
        <v>518</v>
      </c>
      <c r="C1882" s="4" t="s">
        <v>55</v>
      </c>
      <c r="D1882" s="4" t="s">
        <v>30</v>
      </c>
      <c r="E1882" s="4">
        <v>27</v>
      </c>
      <c r="F1882" s="5">
        <v>2.8</v>
      </c>
      <c r="G1882" s="5">
        <v>3.6</v>
      </c>
      <c r="H1882" s="6">
        <v>1370</v>
      </c>
      <c r="I1882" s="4">
        <v>2</v>
      </c>
      <c r="J1882" s="4">
        <v>237</v>
      </c>
      <c r="K1882" s="4">
        <v>0</v>
      </c>
      <c r="L1882" s="4">
        <v>12</v>
      </c>
      <c r="M1882" s="4">
        <v>5</v>
      </c>
      <c r="N1882" s="5">
        <v>6</v>
      </c>
      <c r="O1882" s="7">
        <f t="shared" si="232"/>
        <v>2</v>
      </c>
      <c r="P1882" s="7">
        <f t="shared" si="233"/>
        <v>2</v>
      </c>
      <c r="Q1882" s="7">
        <f t="shared" si="234"/>
        <v>3</v>
      </c>
      <c r="R1882" s="7">
        <f t="shared" si="235"/>
        <v>7</v>
      </c>
      <c r="S1882" s="8">
        <f t="shared" si="236"/>
        <v>69.400000000000006</v>
      </c>
      <c r="T1882" s="7" t="str">
        <f t="shared" si="237"/>
        <v>C - Entwicklungspotenzial</v>
      </c>
      <c r="U1882" s="4">
        <f>ROUND(((E1882-Hilfswerte!$B$20)/Hilfswerte!$B$21)+((F1882-Hilfswerte!$B$22)/Hilfswerte!$B$23)+((G1882-Hilfswerte!$B$24)/Hilfswerte!$B$25)+0.1*INDEX(Hilfswerte!$B$4:$B$15,MATCH(C1882,Hilfswerte!$A$4:$A$15,0)),2)</f>
        <v>-1.61</v>
      </c>
      <c r="V1882" s="4">
        <f>ROUND(SQRT((((E1882-Hilfswerte!$B$20)/Hilfswerte!$B$21)-Hilfswerte!$B$28)^2+(((F1882-Hilfswerte!$B$22)/Hilfswerte!$B$23)-Hilfswerte!$B$29)^2+(((G1882-Hilfswerte!$B$24)/Hilfswerte!$B$25)-Hilfswerte!$B$30)^2),3)</f>
        <v>1.4890000000000001</v>
      </c>
      <c r="W1882" s="4">
        <f>ROUND(E1882*Hilfswerte!$B$31,0)</f>
        <v>5550</v>
      </c>
      <c r="X1882" s="4">
        <f t="shared" si="238"/>
        <v>4180</v>
      </c>
      <c r="Y1882" s="4" t="str">
        <f>IF(T1882="A - Top-Kunde","bereits Top-Kunde",IF(AND(V1882&lt;=Hilfswerte!$B$34,H1882&lt;0.5*W1882),"Hoch",IF(AND(V1882&lt;=Hilfswerte!$B$35,H1882&lt;0.7*W1882),"Mittel","Niedrig")))</f>
        <v>Niedrig</v>
      </c>
      <c r="Z1882" s="4">
        <f t="shared" si="239"/>
        <v>14.3</v>
      </c>
      <c r="AA1882" s="4" t="str">
        <f>IF(J1882&gt;365,"Bereits abgewandert (Segment D)",IF(Z1882&gt;=Hilfswerte!$B$38,"Rot - akut gefaehrdet",IF(Z1882&gt;=Hilfswerte!$B$39,"Gelb - beobachten","Gruen - stabil")))</f>
        <v>Gelb - beobachten</v>
      </c>
    </row>
    <row r="1883" spans="1:27" ht="15" customHeight="1" x14ac:dyDescent="0.25">
      <c r="A1883" s="4" t="s">
        <v>2230</v>
      </c>
      <c r="B1883" s="4" t="s">
        <v>99</v>
      </c>
      <c r="C1883" s="4" t="s">
        <v>29</v>
      </c>
      <c r="D1883" s="4" t="s">
        <v>122</v>
      </c>
      <c r="E1883" s="4">
        <v>118</v>
      </c>
      <c r="F1883" s="5">
        <v>19</v>
      </c>
      <c r="G1883" s="5">
        <v>18.399999999999999</v>
      </c>
      <c r="H1883" s="6">
        <v>0</v>
      </c>
      <c r="I1883" s="4">
        <v>0</v>
      </c>
      <c r="J1883" s="4">
        <v>793</v>
      </c>
      <c r="K1883" s="4">
        <v>0</v>
      </c>
      <c r="L1883" s="4">
        <v>14</v>
      </c>
      <c r="M1883" s="4">
        <v>0</v>
      </c>
      <c r="N1883" s="5">
        <v>-88.3</v>
      </c>
      <c r="O1883" s="7">
        <f t="shared" si="232"/>
        <v>1</v>
      </c>
      <c r="P1883" s="7">
        <f t="shared" si="233"/>
        <v>1</v>
      </c>
      <c r="Q1883" s="7">
        <f t="shared" si="234"/>
        <v>1</v>
      </c>
      <c r="R1883" s="7">
        <f t="shared" si="235"/>
        <v>3</v>
      </c>
      <c r="S1883" s="8">
        <f t="shared" si="236"/>
        <v>-18.399999999999999</v>
      </c>
      <c r="T1883" s="7" t="str">
        <f t="shared" si="237"/>
        <v>D - Abwanderungsrisiko</v>
      </c>
      <c r="U1883" s="4">
        <f>ROUND(((E1883-Hilfswerte!$B$20)/Hilfswerte!$B$21)+((F1883-Hilfswerte!$B$22)/Hilfswerte!$B$23)+((G1883-Hilfswerte!$B$24)/Hilfswerte!$B$25)+0.1*INDEX(Hilfswerte!$B$4:$B$15,MATCH(C1883,Hilfswerte!$A$4:$A$15,0)),2)</f>
        <v>1.4</v>
      </c>
      <c r="V1883" s="4">
        <f>ROUND(SQRT((((E1883-Hilfswerte!$B$20)/Hilfswerte!$B$21)-Hilfswerte!$B$28)^2+(((F1883-Hilfswerte!$B$22)/Hilfswerte!$B$23)-Hilfswerte!$B$29)^2+(((G1883-Hilfswerte!$B$24)/Hilfswerte!$B$25)-Hilfswerte!$B$30)^2),3)</f>
        <v>1.2090000000000001</v>
      </c>
      <c r="W1883" s="4">
        <f>ROUND(E1883*Hilfswerte!$B$31,0)</f>
        <v>24254</v>
      </c>
      <c r="X1883" s="4">
        <f t="shared" si="238"/>
        <v>24254</v>
      </c>
      <c r="Y1883" s="4" t="str">
        <f>IF(T1883="A - Top-Kunde","bereits Top-Kunde",IF(AND(V1883&lt;=Hilfswerte!$B$34,H1883&lt;0.5*W1883),"Hoch",IF(AND(V1883&lt;=Hilfswerte!$B$35,H1883&lt;0.7*W1883),"Mittel","Niedrig")))</f>
        <v>Niedrig</v>
      </c>
      <c r="Z1883" s="4">
        <f t="shared" si="239"/>
        <v>77.8</v>
      </c>
      <c r="AA1883" s="4" t="str">
        <f>IF(J1883&gt;365,"Bereits abgewandert (Segment D)",IF(Z1883&gt;=Hilfswerte!$B$38,"Rot - akut gefaehrdet",IF(Z1883&gt;=Hilfswerte!$B$39,"Gelb - beobachten","Gruen - stabil")))</f>
        <v>Bereits abgewandert (Segment D)</v>
      </c>
    </row>
    <row r="1884" spans="1:27" ht="15" customHeight="1" x14ac:dyDescent="0.25">
      <c r="A1884" s="4" t="s">
        <v>2231</v>
      </c>
      <c r="B1884" s="4" t="s">
        <v>497</v>
      </c>
      <c r="C1884" s="4" t="s">
        <v>47</v>
      </c>
      <c r="D1884" s="4" t="s">
        <v>30</v>
      </c>
      <c r="E1884" s="4">
        <v>140</v>
      </c>
      <c r="F1884" s="5">
        <v>34</v>
      </c>
      <c r="G1884" s="5">
        <v>2.5</v>
      </c>
      <c r="H1884" s="6">
        <v>1100</v>
      </c>
      <c r="I1884" s="4">
        <v>1</v>
      </c>
      <c r="J1884" s="4">
        <v>285</v>
      </c>
      <c r="K1884" s="4">
        <v>1</v>
      </c>
      <c r="L1884" s="4">
        <v>20</v>
      </c>
      <c r="M1884" s="4">
        <v>1</v>
      </c>
      <c r="N1884" s="5">
        <v>1.6</v>
      </c>
      <c r="O1884" s="7">
        <f t="shared" si="232"/>
        <v>2</v>
      </c>
      <c r="P1884" s="7">
        <f t="shared" si="233"/>
        <v>1</v>
      </c>
      <c r="Q1884" s="7">
        <f t="shared" si="234"/>
        <v>3</v>
      </c>
      <c r="R1884" s="7">
        <f t="shared" si="235"/>
        <v>6</v>
      </c>
      <c r="S1884" s="8">
        <f t="shared" si="236"/>
        <v>48.8</v>
      </c>
      <c r="T1884" s="7" t="str">
        <f t="shared" si="237"/>
        <v>C - Entwicklungspotenzial</v>
      </c>
      <c r="U1884" s="4">
        <f>ROUND(((E1884-Hilfswerte!$B$20)/Hilfswerte!$B$21)+((F1884-Hilfswerte!$B$22)/Hilfswerte!$B$23)+((G1884-Hilfswerte!$B$24)/Hilfswerte!$B$25)+0.1*INDEX(Hilfswerte!$B$4:$B$15,MATCH(C1884,Hilfswerte!$A$4:$A$15,0)),2)</f>
        <v>-0.95</v>
      </c>
      <c r="V1884" s="4">
        <f>ROUND(SQRT((((E1884-Hilfswerte!$B$20)/Hilfswerte!$B$21)-Hilfswerte!$B$28)^2+(((F1884-Hilfswerte!$B$22)/Hilfswerte!$B$23)-Hilfswerte!$B$29)^2+(((G1884-Hilfswerte!$B$24)/Hilfswerte!$B$25)-Hilfswerte!$B$30)^2),3)</f>
        <v>1.39</v>
      </c>
      <c r="W1884" s="4">
        <f>ROUND(E1884*Hilfswerte!$B$31,0)</f>
        <v>28776</v>
      </c>
      <c r="X1884" s="4">
        <f t="shared" si="238"/>
        <v>27676</v>
      </c>
      <c r="Y1884" s="4" t="str">
        <f>IF(T1884="A - Top-Kunde","bereits Top-Kunde",IF(AND(V1884&lt;=Hilfswerte!$B$34,H1884&lt;0.5*W1884),"Hoch",IF(AND(V1884&lt;=Hilfswerte!$B$35,H1884&lt;0.7*W1884),"Mittel","Niedrig")))</f>
        <v>Niedrig</v>
      </c>
      <c r="Z1884" s="4">
        <f t="shared" si="239"/>
        <v>21.3</v>
      </c>
      <c r="AA1884" s="4" t="str">
        <f>IF(J1884&gt;365,"Bereits abgewandert (Segment D)",IF(Z1884&gt;=Hilfswerte!$B$38,"Rot - akut gefaehrdet",IF(Z1884&gt;=Hilfswerte!$B$39,"Gelb - beobachten","Gruen - stabil")))</f>
        <v>Rot - akut gefaehrdet</v>
      </c>
    </row>
    <row r="1885" spans="1:27" ht="15" customHeight="1" x14ac:dyDescent="0.25">
      <c r="A1885" s="4" t="s">
        <v>2232</v>
      </c>
      <c r="B1885" s="4" t="s">
        <v>294</v>
      </c>
      <c r="C1885" s="4" t="s">
        <v>59</v>
      </c>
      <c r="D1885" s="4" t="s">
        <v>30</v>
      </c>
      <c r="E1885" s="4">
        <v>176</v>
      </c>
      <c r="F1885" s="5">
        <v>67.900000000000006</v>
      </c>
      <c r="G1885" s="5">
        <v>8.6999999999999993</v>
      </c>
      <c r="H1885" s="6">
        <v>42040</v>
      </c>
      <c r="I1885" s="4">
        <v>2</v>
      </c>
      <c r="J1885" s="4">
        <v>254</v>
      </c>
      <c r="K1885" s="4">
        <v>0</v>
      </c>
      <c r="L1885" s="4">
        <v>-5</v>
      </c>
      <c r="M1885" s="4">
        <v>4</v>
      </c>
      <c r="N1885" s="5">
        <v>8.6999999999999993</v>
      </c>
      <c r="O1885" s="7">
        <f t="shared" si="232"/>
        <v>2</v>
      </c>
      <c r="P1885" s="7">
        <f t="shared" si="233"/>
        <v>2</v>
      </c>
      <c r="Q1885" s="7">
        <f t="shared" si="234"/>
        <v>5</v>
      </c>
      <c r="R1885" s="7">
        <f t="shared" si="235"/>
        <v>9</v>
      </c>
      <c r="S1885" s="8">
        <f t="shared" si="236"/>
        <v>94.4</v>
      </c>
      <c r="T1885" s="7" t="str">
        <f t="shared" si="237"/>
        <v>C - Entwicklungspotenzial</v>
      </c>
      <c r="U1885" s="4">
        <f>ROUND(((E1885-Hilfswerte!$B$20)/Hilfswerte!$B$21)+((F1885-Hilfswerte!$B$22)/Hilfswerte!$B$23)+((G1885-Hilfswerte!$B$24)/Hilfswerte!$B$25)+0.1*INDEX(Hilfswerte!$B$4:$B$15,MATCH(C1885,Hilfswerte!$A$4:$A$15,0)),2)</f>
        <v>0.65</v>
      </c>
      <c r="V1885" s="4">
        <f>ROUND(SQRT((((E1885-Hilfswerte!$B$20)/Hilfswerte!$B$21)-Hilfswerte!$B$28)^2+(((F1885-Hilfswerte!$B$22)/Hilfswerte!$B$23)-Hilfswerte!$B$29)^2+(((G1885-Hilfswerte!$B$24)/Hilfswerte!$B$25)-Hilfswerte!$B$30)^2),3)</f>
        <v>0.67700000000000005</v>
      </c>
      <c r="W1885" s="4">
        <f>ROUND(E1885*Hilfswerte!$B$31,0)</f>
        <v>36176</v>
      </c>
      <c r="X1885" s="4">
        <f t="shared" si="238"/>
        <v>0</v>
      </c>
      <c r="Y1885" s="4" t="str">
        <f>IF(T1885="A - Top-Kunde","bereits Top-Kunde",IF(AND(V1885&lt;=Hilfswerte!$B$34,H1885&lt;0.5*W1885),"Hoch",IF(AND(V1885&lt;=Hilfswerte!$B$35,H1885&lt;0.7*W1885),"Mittel","Niedrig")))</f>
        <v>Niedrig</v>
      </c>
      <c r="Z1885" s="4">
        <f t="shared" si="239"/>
        <v>12.7</v>
      </c>
      <c r="AA1885" s="4" t="str">
        <f>IF(J1885&gt;365,"Bereits abgewandert (Segment D)",IF(Z1885&gt;=Hilfswerte!$B$38,"Rot - akut gefaehrdet",IF(Z1885&gt;=Hilfswerte!$B$39,"Gelb - beobachten","Gruen - stabil")))</f>
        <v>Gruen - stabil</v>
      </c>
    </row>
    <row r="1886" spans="1:27" ht="15" customHeight="1" x14ac:dyDescent="0.25">
      <c r="A1886" s="4" t="s">
        <v>2233</v>
      </c>
      <c r="B1886" s="4" t="s">
        <v>121</v>
      </c>
      <c r="C1886" s="4" t="s">
        <v>84</v>
      </c>
      <c r="D1886" s="4" t="s">
        <v>48</v>
      </c>
      <c r="E1886" s="4">
        <v>142</v>
      </c>
      <c r="F1886" s="5">
        <v>29.3</v>
      </c>
      <c r="G1886" s="5">
        <v>19.7</v>
      </c>
      <c r="H1886" s="6">
        <v>83610</v>
      </c>
      <c r="I1886" s="4">
        <v>6</v>
      </c>
      <c r="J1886" s="4">
        <v>60</v>
      </c>
      <c r="K1886" s="4">
        <v>0</v>
      </c>
      <c r="L1886" s="4">
        <v>-5</v>
      </c>
      <c r="M1886" s="4">
        <v>2</v>
      </c>
      <c r="N1886" s="5">
        <v>-34.9</v>
      </c>
      <c r="O1886" s="7">
        <f t="shared" si="232"/>
        <v>4</v>
      </c>
      <c r="P1886" s="7">
        <f t="shared" si="233"/>
        <v>5</v>
      </c>
      <c r="Q1886" s="7">
        <f t="shared" si="234"/>
        <v>5</v>
      </c>
      <c r="R1886" s="7">
        <f t="shared" si="235"/>
        <v>14</v>
      </c>
      <c r="S1886" s="8">
        <f t="shared" si="236"/>
        <v>122.6</v>
      </c>
      <c r="T1886" s="7" t="str">
        <f t="shared" si="237"/>
        <v>B - Kernkunde</v>
      </c>
      <c r="U1886" s="4">
        <f>ROUND(((E1886-Hilfswerte!$B$20)/Hilfswerte!$B$21)+((F1886-Hilfswerte!$B$22)/Hilfswerte!$B$23)+((G1886-Hilfswerte!$B$24)/Hilfswerte!$B$25)+0.1*INDEX(Hilfswerte!$B$4:$B$15,MATCH(C1886,Hilfswerte!$A$4:$A$15,0)),2)</f>
        <v>1.63</v>
      </c>
      <c r="V1886" s="4">
        <f>ROUND(SQRT((((E1886-Hilfswerte!$B$20)/Hilfswerte!$B$21)-Hilfswerte!$B$28)^2+(((F1886-Hilfswerte!$B$22)/Hilfswerte!$B$23)-Hilfswerte!$B$29)^2+(((G1886-Hilfswerte!$B$24)/Hilfswerte!$B$25)-Hilfswerte!$B$30)^2),3)</f>
        <v>1.361</v>
      </c>
      <c r="W1886" s="4">
        <f>ROUND(E1886*Hilfswerte!$B$31,0)</f>
        <v>29188</v>
      </c>
      <c r="X1886" s="4">
        <f t="shared" si="238"/>
        <v>0</v>
      </c>
      <c r="Y1886" s="4" t="str">
        <f>IF(T1886="A - Top-Kunde","bereits Top-Kunde",IF(AND(V1886&lt;=Hilfswerte!$B$34,H1886&lt;0.5*W1886),"Hoch",IF(AND(V1886&lt;=Hilfswerte!$B$35,H1886&lt;0.7*W1886),"Mittel","Niedrig")))</f>
        <v>Niedrig</v>
      </c>
      <c r="Z1886" s="4">
        <f t="shared" si="239"/>
        <v>17</v>
      </c>
      <c r="AA1886" s="4" t="str">
        <f>IF(J1886&gt;365,"Bereits abgewandert (Segment D)",IF(Z1886&gt;=Hilfswerte!$B$38,"Rot - akut gefaehrdet",IF(Z1886&gt;=Hilfswerte!$B$39,"Gelb - beobachten","Gruen - stabil")))</f>
        <v>Gelb - beobachten</v>
      </c>
    </row>
    <row r="1887" spans="1:27" ht="15" customHeight="1" x14ac:dyDescent="0.25">
      <c r="A1887" s="4" t="s">
        <v>2234</v>
      </c>
      <c r="B1887" s="4" t="s">
        <v>73</v>
      </c>
      <c r="C1887" s="4" t="s">
        <v>84</v>
      </c>
      <c r="D1887" s="4" t="s">
        <v>30</v>
      </c>
      <c r="E1887" s="4">
        <v>10</v>
      </c>
      <c r="F1887" s="5">
        <v>1.3</v>
      </c>
      <c r="G1887" s="5">
        <v>14.6</v>
      </c>
      <c r="H1887" s="6">
        <v>570</v>
      </c>
      <c r="I1887" s="4">
        <v>5</v>
      </c>
      <c r="J1887" s="4">
        <v>10</v>
      </c>
      <c r="K1887" s="4">
        <v>0</v>
      </c>
      <c r="L1887" s="4">
        <v>16</v>
      </c>
      <c r="M1887" s="4">
        <v>1</v>
      </c>
      <c r="N1887" s="5">
        <v>-12.7</v>
      </c>
      <c r="O1887" s="7">
        <f t="shared" si="232"/>
        <v>5</v>
      </c>
      <c r="P1887" s="7">
        <f t="shared" si="233"/>
        <v>5</v>
      </c>
      <c r="Q1887" s="7">
        <f t="shared" si="234"/>
        <v>2</v>
      </c>
      <c r="R1887" s="7">
        <f t="shared" si="235"/>
        <v>12</v>
      </c>
      <c r="S1887" s="8">
        <f t="shared" si="236"/>
        <v>108.9</v>
      </c>
      <c r="T1887" s="7" t="str">
        <f t="shared" si="237"/>
        <v>B - Kernkunde</v>
      </c>
      <c r="U1887" s="4">
        <f>ROUND(((E1887-Hilfswerte!$B$20)/Hilfswerte!$B$21)+((F1887-Hilfswerte!$B$22)/Hilfswerte!$B$23)+((G1887-Hilfswerte!$B$24)/Hilfswerte!$B$25)+0.1*INDEX(Hilfswerte!$B$4:$B$15,MATCH(C1887,Hilfswerte!$A$4:$A$15,0)),2)</f>
        <v>-0.25</v>
      </c>
      <c r="V1887" s="4">
        <f>ROUND(SQRT((((E1887-Hilfswerte!$B$20)/Hilfswerte!$B$21)-Hilfswerte!$B$28)^2+(((F1887-Hilfswerte!$B$22)/Hilfswerte!$B$23)-Hilfswerte!$B$29)^2+(((G1887-Hilfswerte!$B$24)/Hilfswerte!$B$25)-Hilfswerte!$B$30)^2),3)</f>
        <v>1.083</v>
      </c>
      <c r="W1887" s="4">
        <f>ROUND(E1887*Hilfswerte!$B$31,0)</f>
        <v>2055</v>
      </c>
      <c r="X1887" s="4">
        <f t="shared" si="238"/>
        <v>1485</v>
      </c>
      <c r="Y1887" s="4" t="str">
        <f>IF(T1887="A - Top-Kunde","bereits Top-Kunde",IF(AND(V1887&lt;=Hilfswerte!$B$34,H1887&lt;0.5*W1887),"Hoch",IF(AND(V1887&lt;=Hilfswerte!$B$35,H1887&lt;0.7*W1887),"Mittel","Niedrig")))</f>
        <v>Mittel</v>
      </c>
      <c r="Z1887" s="4">
        <f t="shared" si="239"/>
        <v>8.8000000000000007</v>
      </c>
      <c r="AA1887" s="4" t="str">
        <f>IF(J1887&gt;365,"Bereits abgewandert (Segment D)",IF(Z1887&gt;=Hilfswerte!$B$38,"Rot - akut gefaehrdet",IF(Z1887&gt;=Hilfswerte!$B$39,"Gelb - beobachten","Gruen - stabil")))</f>
        <v>Gruen - stabil</v>
      </c>
    </row>
    <row r="1888" spans="1:27" ht="15" customHeight="1" x14ac:dyDescent="0.25">
      <c r="A1888" s="4" t="s">
        <v>2235</v>
      </c>
      <c r="B1888" s="4" t="s">
        <v>138</v>
      </c>
      <c r="C1888" s="4" t="s">
        <v>29</v>
      </c>
      <c r="D1888" s="4" t="s">
        <v>106</v>
      </c>
      <c r="E1888" s="4">
        <v>273</v>
      </c>
      <c r="F1888" s="5">
        <v>45.1</v>
      </c>
      <c r="G1888" s="5">
        <v>15.7</v>
      </c>
      <c r="H1888" s="6">
        <v>4240</v>
      </c>
      <c r="I1888" s="4">
        <v>2</v>
      </c>
      <c r="J1888" s="4">
        <v>89</v>
      </c>
      <c r="K1888" s="4">
        <v>0</v>
      </c>
      <c r="L1888" s="4">
        <v>14</v>
      </c>
      <c r="M1888" s="4">
        <v>4</v>
      </c>
      <c r="N1888" s="5">
        <v>-1.7</v>
      </c>
      <c r="O1888" s="7">
        <f t="shared" si="232"/>
        <v>4</v>
      </c>
      <c r="P1888" s="7">
        <f t="shared" si="233"/>
        <v>2</v>
      </c>
      <c r="Q1888" s="7">
        <f t="shared" si="234"/>
        <v>4</v>
      </c>
      <c r="R1888" s="7">
        <f t="shared" si="235"/>
        <v>10</v>
      </c>
      <c r="S1888" s="8">
        <f t="shared" si="236"/>
        <v>95</v>
      </c>
      <c r="T1888" s="7" t="str">
        <f t="shared" si="237"/>
        <v>C - Entwicklungspotenzial</v>
      </c>
      <c r="U1888" s="4">
        <f>ROUND(((E1888-Hilfswerte!$B$20)/Hilfswerte!$B$21)+((F1888-Hilfswerte!$B$22)/Hilfswerte!$B$23)+((G1888-Hilfswerte!$B$24)/Hilfswerte!$B$25)+0.1*INDEX(Hilfswerte!$B$4:$B$15,MATCH(C1888,Hilfswerte!$A$4:$A$15,0)),2)</f>
        <v>2.1</v>
      </c>
      <c r="V1888" s="4">
        <f>ROUND(SQRT((((E1888-Hilfswerte!$B$20)/Hilfswerte!$B$21)-Hilfswerte!$B$28)^2+(((F1888-Hilfswerte!$B$22)/Hilfswerte!$B$23)-Hilfswerte!$B$29)^2+(((G1888-Hilfswerte!$B$24)/Hilfswerte!$B$25)-Hilfswerte!$B$30)^2),3)</f>
        <v>0.85499999999999998</v>
      </c>
      <c r="W1888" s="4">
        <f>ROUND(E1888*Hilfswerte!$B$31,0)</f>
        <v>56114</v>
      </c>
      <c r="X1888" s="4">
        <f t="shared" si="238"/>
        <v>51874</v>
      </c>
      <c r="Y1888" s="4" t="str">
        <f>IF(T1888="A - Top-Kunde","bereits Top-Kunde",IF(AND(V1888&lt;=Hilfswerte!$B$34,H1888&lt;0.5*W1888),"Hoch",IF(AND(V1888&lt;=Hilfswerte!$B$35,H1888&lt;0.7*W1888),"Mittel","Niedrig")))</f>
        <v>Mittel</v>
      </c>
      <c r="Z1888" s="4">
        <f t="shared" si="239"/>
        <v>7.9</v>
      </c>
      <c r="AA1888" s="4" t="str">
        <f>IF(J1888&gt;365,"Bereits abgewandert (Segment D)",IF(Z1888&gt;=Hilfswerte!$B$38,"Rot - akut gefaehrdet",IF(Z1888&gt;=Hilfswerte!$B$39,"Gelb - beobachten","Gruen - stabil")))</f>
        <v>Gruen - stabil</v>
      </c>
    </row>
    <row r="1889" spans="1:27" ht="15" customHeight="1" x14ac:dyDescent="0.25">
      <c r="A1889" s="4" t="s">
        <v>2236</v>
      </c>
      <c r="B1889" s="4" t="s">
        <v>335</v>
      </c>
      <c r="C1889" s="4" t="s">
        <v>84</v>
      </c>
      <c r="D1889" s="4" t="s">
        <v>93</v>
      </c>
      <c r="E1889" s="4">
        <v>42</v>
      </c>
      <c r="F1889" s="5">
        <v>5.7</v>
      </c>
      <c r="G1889" s="5">
        <v>0.7</v>
      </c>
      <c r="H1889" s="6">
        <v>3990</v>
      </c>
      <c r="I1889" s="4">
        <v>4</v>
      </c>
      <c r="J1889" s="4">
        <v>65</v>
      </c>
      <c r="K1889" s="4">
        <v>0</v>
      </c>
      <c r="L1889" s="4">
        <v>7</v>
      </c>
      <c r="M1889" s="4">
        <v>2</v>
      </c>
      <c r="N1889" s="5">
        <v>40.5</v>
      </c>
      <c r="O1889" s="7">
        <f t="shared" si="232"/>
        <v>4</v>
      </c>
      <c r="P1889" s="7">
        <f t="shared" si="233"/>
        <v>4</v>
      </c>
      <c r="Q1889" s="7">
        <f t="shared" si="234"/>
        <v>4</v>
      </c>
      <c r="R1889" s="7">
        <f t="shared" si="235"/>
        <v>12</v>
      </c>
      <c r="S1889" s="8">
        <f t="shared" si="236"/>
        <v>138.19999999999999</v>
      </c>
      <c r="T1889" s="7" t="str">
        <f t="shared" si="237"/>
        <v>A - Top-Kunde</v>
      </c>
      <c r="U1889" s="4">
        <f>ROUND(((E1889-Hilfswerte!$B$20)/Hilfswerte!$B$21)+((F1889-Hilfswerte!$B$22)/Hilfswerte!$B$23)+((G1889-Hilfswerte!$B$24)/Hilfswerte!$B$25)+0.1*INDEX(Hilfswerte!$B$4:$B$15,MATCH(C1889,Hilfswerte!$A$4:$A$15,0)),2)</f>
        <v>-2.2400000000000002</v>
      </c>
      <c r="V1889" s="4">
        <f>ROUND(SQRT((((E1889-Hilfswerte!$B$20)/Hilfswerte!$B$21)-Hilfswerte!$B$28)^2+(((F1889-Hilfswerte!$B$22)/Hilfswerte!$B$23)-Hilfswerte!$B$29)^2+(((G1889-Hilfswerte!$B$24)/Hilfswerte!$B$25)-Hilfswerte!$B$30)^2),3)</f>
        <v>1.845</v>
      </c>
      <c r="W1889" s="4">
        <f>ROUND(E1889*Hilfswerte!$B$31,0)</f>
        <v>8633</v>
      </c>
      <c r="X1889" s="4">
        <f t="shared" si="238"/>
        <v>4643</v>
      </c>
      <c r="Y1889" s="4" t="str">
        <f>IF(T1889="A - Top-Kunde","bereits Top-Kunde",IF(AND(V1889&lt;=Hilfswerte!$B$34,H1889&lt;0.5*W1889),"Hoch",IF(AND(V1889&lt;=Hilfswerte!$B$35,H1889&lt;0.7*W1889),"Mittel","Niedrig")))</f>
        <v>bereits Top-Kunde</v>
      </c>
      <c r="Z1889" s="4">
        <f t="shared" si="239"/>
        <v>4.7</v>
      </c>
      <c r="AA1889" s="4" t="str">
        <f>IF(J1889&gt;365,"Bereits abgewandert (Segment D)",IF(Z1889&gt;=Hilfswerte!$B$38,"Rot - akut gefaehrdet",IF(Z1889&gt;=Hilfswerte!$B$39,"Gelb - beobachten","Gruen - stabil")))</f>
        <v>Gruen - stabil</v>
      </c>
    </row>
    <row r="1890" spans="1:27" ht="15" customHeight="1" x14ac:dyDescent="0.25">
      <c r="A1890" s="4" t="s">
        <v>2237</v>
      </c>
      <c r="B1890" s="4" t="s">
        <v>225</v>
      </c>
      <c r="C1890" s="4" t="s">
        <v>55</v>
      </c>
      <c r="D1890" s="4" t="s">
        <v>52</v>
      </c>
      <c r="E1890" s="4">
        <v>36</v>
      </c>
      <c r="F1890" s="5">
        <v>5.6</v>
      </c>
      <c r="G1890" s="5">
        <v>17.8</v>
      </c>
      <c r="H1890" s="6">
        <v>7360</v>
      </c>
      <c r="I1890" s="4">
        <v>3</v>
      </c>
      <c r="J1890" s="4">
        <v>4</v>
      </c>
      <c r="K1890" s="4">
        <v>1</v>
      </c>
      <c r="L1890" s="4">
        <v>19</v>
      </c>
      <c r="M1890" s="4">
        <v>4</v>
      </c>
      <c r="N1890" s="5">
        <v>12.8</v>
      </c>
      <c r="O1890" s="7">
        <f t="shared" si="232"/>
        <v>5</v>
      </c>
      <c r="P1890" s="7">
        <f t="shared" si="233"/>
        <v>3</v>
      </c>
      <c r="Q1890" s="7">
        <f t="shared" si="234"/>
        <v>4</v>
      </c>
      <c r="R1890" s="7">
        <f t="shared" si="235"/>
        <v>12</v>
      </c>
      <c r="S1890" s="8">
        <f t="shared" si="236"/>
        <v>114.7</v>
      </c>
      <c r="T1890" s="7" t="str">
        <f t="shared" si="237"/>
        <v>B - Kernkunde</v>
      </c>
      <c r="U1890" s="4">
        <f>ROUND(((E1890-Hilfswerte!$B$20)/Hilfswerte!$B$21)+((F1890-Hilfswerte!$B$22)/Hilfswerte!$B$23)+((G1890-Hilfswerte!$B$24)/Hilfswerte!$B$25)+0.1*INDEX(Hilfswerte!$B$4:$B$15,MATCH(C1890,Hilfswerte!$A$4:$A$15,0)),2)</f>
        <v>0.74</v>
      </c>
      <c r="V1890" s="4">
        <f>ROUND(SQRT((((E1890-Hilfswerte!$B$20)/Hilfswerte!$B$21)-Hilfswerte!$B$28)^2+(((F1890-Hilfswerte!$B$22)/Hilfswerte!$B$23)-Hilfswerte!$B$29)^2+(((G1890-Hilfswerte!$B$24)/Hilfswerte!$B$25)-Hilfswerte!$B$30)^2),3)</f>
        <v>1.321</v>
      </c>
      <c r="W1890" s="4">
        <f>ROUND(E1890*Hilfswerte!$B$31,0)</f>
        <v>7400</v>
      </c>
      <c r="X1890" s="4">
        <f t="shared" si="238"/>
        <v>40</v>
      </c>
      <c r="Y1890" s="4" t="str">
        <f>IF(T1890="A - Top-Kunde","bereits Top-Kunde",IF(AND(V1890&lt;=Hilfswerte!$B$34,H1890&lt;0.5*W1890),"Hoch",IF(AND(V1890&lt;=Hilfswerte!$B$35,H1890&lt;0.7*W1890),"Mittel","Niedrig")))</f>
        <v>Niedrig</v>
      </c>
      <c r="Z1890" s="4">
        <f t="shared" si="239"/>
        <v>7</v>
      </c>
      <c r="AA1890" s="4" t="str">
        <f>IF(J1890&gt;365,"Bereits abgewandert (Segment D)",IF(Z1890&gt;=Hilfswerte!$B$38,"Rot - akut gefaehrdet",IF(Z1890&gt;=Hilfswerte!$B$39,"Gelb - beobachten","Gruen - stabil")))</f>
        <v>Gruen - stabil</v>
      </c>
    </row>
    <row r="1891" spans="1:27" ht="15" customHeight="1" x14ac:dyDescent="0.25">
      <c r="A1891" s="4" t="s">
        <v>2238</v>
      </c>
      <c r="B1891" s="4" t="s">
        <v>1304</v>
      </c>
      <c r="C1891" s="4" t="s">
        <v>47</v>
      </c>
      <c r="D1891" s="4" t="s">
        <v>30</v>
      </c>
      <c r="E1891" s="4">
        <v>47</v>
      </c>
      <c r="F1891" s="5">
        <v>14</v>
      </c>
      <c r="G1891" s="5">
        <v>3.3</v>
      </c>
      <c r="H1891" s="6">
        <v>1570</v>
      </c>
      <c r="I1891" s="4">
        <v>2</v>
      </c>
      <c r="J1891" s="4">
        <v>85</v>
      </c>
      <c r="K1891" s="4">
        <v>0</v>
      </c>
      <c r="L1891" s="4">
        <v>10</v>
      </c>
      <c r="M1891" s="4">
        <v>1</v>
      </c>
      <c r="N1891" s="5">
        <v>-18.5</v>
      </c>
      <c r="O1891" s="7">
        <f t="shared" si="232"/>
        <v>4</v>
      </c>
      <c r="P1891" s="7">
        <f t="shared" si="233"/>
        <v>2</v>
      </c>
      <c r="Q1891" s="7">
        <f t="shared" si="234"/>
        <v>3</v>
      </c>
      <c r="R1891" s="7">
        <f t="shared" si="235"/>
        <v>9</v>
      </c>
      <c r="S1891" s="8">
        <f t="shared" si="236"/>
        <v>77.8</v>
      </c>
      <c r="T1891" s="7" t="str">
        <f t="shared" si="237"/>
        <v>C - Entwicklungspotenzial</v>
      </c>
      <c r="U1891" s="4">
        <f>ROUND(((E1891-Hilfswerte!$B$20)/Hilfswerte!$B$21)+((F1891-Hilfswerte!$B$22)/Hilfswerte!$B$23)+((G1891-Hilfswerte!$B$24)/Hilfswerte!$B$25)+0.1*INDEX(Hilfswerte!$B$4:$B$15,MATCH(C1891,Hilfswerte!$A$4:$A$15,0)),2)</f>
        <v>-1.58</v>
      </c>
      <c r="V1891" s="4">
        <f>ROUND(SQRT((((E1891-Hilfswerte!$B$20)/Hilfswerte!$B$21)-Hilfswerte!$B$28)^2+(((F1891-Hilfswerte!$B$22)/Hilfswerte!$B$23)-Hilfswerte!$B$29)^2+(((G1891-Hilfswerte!$B$24)/Hilfswerte!$B$25)-Hilfswerte!$B$30)^2),3)</f>
        <v>1.423</v>
      </c>
      <c r="W1891" s="4">
        <f>ROUND(E1891*Hilfswerte!$B$31,0)</f>
        <v>9661</v>
      </c>
      <c r="X1891" s="4">
        <f t="shared" si="238"/>
        <v>8091</v>
      </c>
      <c r="Y1891" s="4" t="str">
        <f>IF(T1891="A - Top-Kunde","bereits Top-Kunde",IF(AND(V1891&lt;=Hilfswerte!$B$34,H1891&lt;0.5*W1891),"Hoch",IF(AND(V1891&lt;=Hilfswerte!$B$35,H1891&lt;0.7*W1891),"Mittel","Niedrig")))</f>
        <v>Niedrig</v>
      </c>
      <c r="Z1891" s="4">
        <f t="shared" si="239"/>
        <v>13.7</v>
      </c>
      <c r="AA1891" s="4" t="str">
        <f>IF(J1891&gt;365,"Bereits abgewandert (Segment D)",IF(Z1891&gt;=Hilfswerte!$B$38,"Rot - akut gefaehrdet",IF(Z1891&gt;=Hilfswerte!$B$39,"Gelb - beobachten","Gruen - stabil")))</f>
        <v>Gelb - beobachten</v>
      </c>
    </row>
    <row r="1892" spans="1:27" ht="15" customHeight="1" x14ac:dyDescent="0.25">
      <c r="A1892" s="4" t="s">
        <v>2239</v>
      </c>
      <c r="B1892" s="4" t="s">
        <v>181</v>
      </c>
      <c r="C1892" s="4" t="s">
        <v>74</v>
      </c>
      <c r="D1892" s="4" t="s">
        <v>30</v>
      </c>
      <c r="E1892" s="4">
        <v>34</v>
      </c>
      <c r="F1892" s="5">
        <v>5.7</v>
      </c>
      <c r="G1892" s="5">
        <v>6.5</v>
      </c>
      <c r="H1892" s="6">
        <v>30470</v>
      </c>
      <c r="I1892" s="4">
        <v>5</v>
      </c>
      <c r="J1892" s="4">
        <v>11</v>
      </c>
      <c r="K1892" s="4">
        <v>1</v>
      </c>
      <c r="L1892" s="4">
        <v>19</v>
      </c>
      <c r="M1892" s="4">
        <v>5</v>
      </c>
      <c r="N1892" s="5">
        <v>-21.2</v>
      </c>
      <c r="O1892" s="7">
        <f t="shared" si="232"/>
        <v>5</v>
      </c>
      <c r="P1892" s="7">
        <f t="shared" si="233"/>
        <v>5</v>
      </c>
      <c r="Q1892" s="7">
        <f t="shared" si="234"/>
        <v>5</v>
      </c>
      <c r="R1892" s="7">
        <f t="shared" si="235"/>
        <v>15</v>
      </c>
      <c r="S1892" s="8">
        <f t="shared" si="236"/>
        <v>127.7</v>
      </c>
      <c r="T1892" s="7" t="str">
        <f t="shared" si="237"/>
        <v>A - Top-Kunde</v>
      </c>
      <c r="U1892" s="4">
        <f>ROUND(((E1892-Hilfswerte!$B$20)/Hilfswerte!$B$21)+((F1892-Hilfswerte!$B$22)/Hilfswerte!$B$23)+((G1892-Hilfswerte!$B$24)/Hilfswerte!$B$25)+0.1*INDEX(Hilfswerte!$B$4:$B$15,MATCH(C1892,Hilfswerte!$A$4:$A$15,0)),2)</f>
        <v>-1.38</v>
      </c>
      <c r="V1892" s="4">
        <f>ROUND(SQRT((((E1892-Hilfswerte!$B$20)/Hilfswerte!$B$21)-Hilfswerte!$B$28)^2+(((F1892-Hilfswerte!$B$22)/Hilfswerte!$B$23)-Hilfswerte!$B$29)^2+(((G1892-Hilfswerte!$B$24)/Hilfswerte!$B$25)-Hilfswerte!$B$30)^2),3)</f>
        <v>1.103</v>
      </c>
      <c r="W1892" s="4">
        <f>ROUND(E1892*Hilfswerte!$B$31,0)</f>
        <v>6989</v>
      </c>
      <c r="X1892" s="4">
        <f t="shared" si="238"/>
        <v>0</v>
      </c>
      <c r="Y1892" s="4" t="str">
        <f>IF(T1892="A - Top-Kunde","bereits Top-Kunde",IF(AND(V1892&lt;=Hilfswerte!$B$34,H1892&lt;0.5*W1892),"Hoch",IF(AND(V1892&lt;=Hilfswerte!$B$35,H1892&lt;0.7*W1892),"Mittel","Niedrig")))</f>
        <v>bereits Top-Kunde</v>
      </c>
      <c r="Z1892" s="4">
        <f t="shared" si="239"/>
        <v>15.8</v>
      </c>
      <c r="AA1892" s="4" t="str">
        <f>IF(J1892&gt;365,"Bereits abgewandert (Segment D)",IF(Z1892&gt;=Hilfswerte!$B$38,"Rot - akut gefaehrdet",IF(Z1892&gt;=Hilfswerte!$B$39,"Gelb - beobachten","Gruen - stabil")))</f>
        <v>Gelb - beobachten</v>
      </c>
    </row>
    <row r="1893" spans="1:27" ht="15" customHeight="1" x14ac:dyDescent="0.25">
      <c r="A1893" s="4" t="s">
        <v>2240</v>
      </c>
      <c r="B1893" s="4" t="s">
        <v>152</v>
      </c>
      <c r="C1893" s="4" t="s">
        <v>29</v>
      </c>
      <c r="D1893" s="4" t="s">
        <v>30</v>
      </c>
      <c r="E1893" s="4">
        <v>55</v>
      </c>
      <c r="F1893" s="5">
        <v>18.100000000000001</v>
      </c>
      <c r="G1893" s="5">
        <v>14.6</v>
      </c>
      <c r="H1893" s="6">
        <v>10200</v>
      </c>
      <c r="I1893" s="4">
        <v>2</v>
      </c>
      <c r="J1893" s="4">
        <v>42</v>
      </c>
      <c r="K1893" s="4">
        <v>1</v>
      </c>
      <c r="L1893" s="4">
        <v>13</v>
      </c>
      <c r="M1893" s="4">
        <v>4</v>
      </c>
      <c r="N1893" s="5">
        <v>-1.4</v>
      </c>
      <c r="O1893" s="7">
        <f t="shared" si="232"/>
        <v>4</v>
      </c>
      <c r="P1893" s="7">
        <f t="shared" si="233"/>
        <v>2</v>
      </c>
      <c r="Q1893" s="7">
        <f t="shared" si="234"/>
        <v>5</v>
      </c>
      <c r="R1893" s="7">
        <f t="shared" si="235"/>
        <v>11</v>
      </c>
      <c r="S1893" s="8">
        <f t="shared" si="236"/>
        <v>99.4</v>
      </c>
      <c r="T1893" s="7" t="str">
        <f t="shared" si="237"/>
        <v>C - Entwicklungspotenzial</v>
      </c>
      <c r="U1893" s="4">
        <f>ROUND(((E1893-Hilfswerte!$B$20)/Hilfswerte!$B$21)+((F1893-Hilfswerte!$B$22)/Hilfswerte!$B$23)+((G1893-Hilfswerte!$B$24)/Hilfswerte!$B$25)+0.1*INDEX(Hilfswerte!$B$4:$B$15,MATCH(C1893,Hilfswerte!$A$4:$A$15,0)),2)</f>
        <v>0.51</v>
      </c>
      <c r="V1893" s="4">
        <f>ROUND(SQRT((((E1893-Hilfswerte!$B$20)/Hilfswerte!$B$21)-Hilfswerte!$B$28)^2+(((F1893-Hilfswerte!$B$22)/Hilfswerte!$B$23)-Hilfswerte!$B$29)^2+(((G1893-Hilfswerte!$B$24)/Hilfswerte!$B$25)-Hilfswerte!$B$30)^2),3)</f>
        <v>0.80300000000000005</v>
      </c>
      <c r="W1893" s="4">
        <f>ROUND(E1893*Hilfswerte!$B$31,0)</f>
        <v>11305</v>
      </c>
      <c r="X1893" s="4">
        <f t="shared" si="238"/>
        <v>1105</v>
      </c>
      <c r="Y1893" s="4" t="str">
        <f>IF(T1893="A - Top-Kunde","bereits Top-Kunde",IF(AND(V1893&lt;=Hilfswerte!$B$34,H1893&lt;0.5*W1893),"Hoch",IF(AND(V1893&lt;=Hilfswerte!$B$35,H1893&lt;0.7*W1893),"Mittel","Niedrig")))</f>
        <v>Niedrig</v>
      </c>
      <c r="Z1893" s="4">
        <f t="shared" si="239"/>
        <v>8.3000000000000007</v>
      </c>
      <c r="AA1893" s="4" t="str">
        <f>IF(J1893&gt;365,"Bereits abgewandert (Segment D)",IF(Z1893&gt;=Hilfswerte!$B$38,"Rot - akut gefaehrdet",IF(Z1893&gt;=Hilfswerte!$B$39,"Gelb - beobachten","Gruen - stabil")))</f>
        <v>Gruen - stabil</v>
      </c>
    </row>
    <row r="1894" spans="1:27" ht="15" customHeight="1" x14ac:dyDescent="0.25">
      <c r="A1894" s="4" t="s">
        <v>2241</v>
      </c>
      <c r="B1894" s="4" t="s">
        <v>67</v>
      </c>
      <c r="C1894" s="4" t="s">
        <v>29</v>
      </c>
      <c r="D1894" s="4" t="s">
        <v>30</v>
      </c>
      <c r="E1894" s="4">
        <v>179</v>
      </c>
      <c r="F1894" s="5">
        <v>42.4</v>
      </c>
      <c r="G1894" s="5">
        <v>13.1</v>
      </c>
      <c r="H1894" s="6">
        <v>40580</v>
      </c>
      <c r="I1894" s="4">
        <v>4</v>
      </c>
      <c r="J1894" s="4">
        <v>162</v>
      </c>
      <c r="K1894" s="4">
        <v>1</v>
      </c>
      <c r="L1894" s="4">
        <v>22</v>
      </c>
      <c r="M1894" s="4">
        <v>2</v>
      </c>
      <c r="N1894" s="5">
        <v>-2.2000000000000002</v>
      </c>
      <c r="O1894" s="7">
        <f t="shared" si="232"/>
        <v>3</v>
      </c>
      <c r="P1894" s="7">
        <f t="shared" si="233"/>
        <v>4</v>
      </c>
      <c r="Q1894" s="7">
        <f t="shared" si="234"/>
        <v>5</v>
      </c>
      <c r="R1894" s="7">
        <f t="shared" si="235"/>
        <v>12</v>
      </c>
      <c r="S1894" s="8">
        <f t="shared" si="236"/>
        <v>106.3</v>
      </c>
      <c r="T1894" s="7" t="str">
        <f t="shared" si="237"/>
        <v>B - Kernkunde</v>
      </c>
      <c r="U1894" s="4">
        <f>ROUND(((E1894-Hilfswerte!$B$20)/Hilfswerte!$B$21)+((F1894-Hilfswerte!$B$22)/Hilfswerte!$B$23)+((G1894-Hilfswerte!$B$24)/Hilfswerte!$B$25)+0.1*INDEX(Hilfswerte!$B$4:$B$15,MATCH(C1894,Hilfswerte!$A$4:$A$15,0)),2)</f>
        <v>1.24</v>
      </c>
      <c r="V1894" s="4">
        <f>ROUND(SQRT((((E1894-Hilfswerte!$B$20)/Hilfswerte!$B$21)-Hilfswerte!$B$28)^2+(((F1894-Hilfswerte!$B$22)/Hilfswerte!$B$23)-Hilfswerte!$B$29)^2+(((G1894-Hilfswerte!$B$24)/Hilfswerte!$B$25)-Hilfswerte!$B$30)^2),3)</f>
        <v>0.316</v>
      </c>
      <c r="W1894" s="4">
        <f>ROUND(E1894*Hilfswerte!$B$31,0)</f>
        <v>36793</v>
      </c>
      <c r="X1894" s="4">
        <f t="shared" si="238"/>
        <v>0</v>
      </c>
      <c r="Y1894" s="4" t="str">
        <f>IF(T1894="A - Top-Kunde","bereits Top-Kunde",IF(AND(V1894&lt;=Hilfswerte!$B$34,H1894&lt;0.5*W1894),"Hoch",IF(AND(V1894&lt;=Hilfswerte!$B$35,H1894&lt;0.7*W1894),"Mittel","Niedrig")))</f>
        <v>Niedrig</v>
      </c>
      <c r="Z1894" s="4">
        <f t="shared" si="239"/>
        <v>16.399999999999999</v>
      </c>
      <c r="AA1894" s="4" t="str">
        <f>IF(J1894&gt;365,"Bereits abgewandert (Segment D)",IF(Z1894&gt;=Hilfswerte!$B$38,"Rot - akut gefaehrdet",IF(Z1894&gt;=Hilfswerte!$B$39,"Gelb - beobachten","Gruen - stabil")))</f>
        <v>Gelb - beobachten</v>
      </c>
    </row>
    <row r="1895" spans="1:27" ht="15" customHeight="1" x14ac:dyDescent="0.25">
      <c r="A1895" s="4" t="s">
        <v>2242</v>
      </c>
      <c r="B1895" s="4" t="s">
        <v>1315</v>
      </c>
      <c r="C1895" s="4" t="s">
        <v>65</v>
      </c>
      <c r="D1895" s="4" t="s">
        <v>117</v>
      </c>
      <c r="E1895" s="4">
        <v>16</v>
      </c>
      <c r="F1895" s="5">
        <v>4.3</v>
      </c>
      <c r="G1895" s="5">
        <v>5.9</v>
      </c>
      <c r="H1895" s="6">
        <v>500</v>
      </c>
      <c r="I1895" s="4">
        <v>4</v>
      </c>
      <c r="J1895" s="4">
        <v>87</v>
      </c>
      <c r="K1895" s="4">
        <v>1</v>
      </c>
      <c r="L1895" s="4">
        <v>8</v>
      </c>
      <c r="M1895" s="4">
        <v>6</v>
      </c>
      <c r="N1895" s="5">
        <v>17</v>
      </c>
      <c r="O1895" s="7">
        <f t="shared" si="232"/>
        <v>4</v>
      </c>
      <c r="P1895" s="7">
        <f t="shared" si="233"/>
        <v>4</v>
      </c>
      <c r="Q1895" s="7">
        <f t="shared" si="234"/>
        <v>2</v>
      </c>
      <c r="R1895" s="7">
        <f t="shared" si="235"/>
        <v>10</v>
      </c>
      <c r="S1895" s="8">
        <f t="shared" si="236"/>
        <v>100.1</v>
      </c>
      <c r="T1895" s="7" t="str">
        <f t="shared" si="237"/>
        <v>C - Entwicklungspotenzial</v>
      </c>
      <c r="U1895" s="4">
        <f>ROUND(((E1895-Hilfswerte!$B$20)/Hilfswerte!$B$21)+((F1895-Hilfswerte!$B$22)/Hilfswerte!$B$23)+((G1895-Hilfswerte!$B$24)/Hilfswerte!$B$25)+0.1*INDEX(Hilfswerte!$B$4:$B$15,MATCH(C1895,Hilfswerte!$A$4:$A$15,0)),2)</f>
        <v>-1.61</v>
      </c>
      <c r="V1895" s="4">
        <f>ROUND(SQRT((((E1895-Hilfswerte!$B$20)/Hilfswerte!$B$21)-Hilfswerte!$B$28)^2+(((F1895-Hilfswerte!$B$22)/Hilfswerte!$B$23)-Hilfswerte!$B$29)^2+(((G1895-Hilfswerte!$B$24)/Hilfswerte!$B$25)-Hilfswerte!$B$30)^2),3)</f>
        <v>1.2210000000000001</v>
      </c>
      <c r="W1895" s="4">
        <f>ROUND(E1895*Hilfswerte!$B$31,0)</f>
        <v>3289</v>
      </c>
      <c r="X1895" s="4">
        <f t="shared" si="238"/>
        <v>2789</v>
      </c>
      <c r="Y1895" s="4" t="str">
        <f>IF(T1895="A - Top-Kunde","bereits Top-Kunde",IF(AND(V1895&lt;=Hilfswerte!$B$34,H1895&lt;0.5*W1895),"Hoch",IF(AND(V1895&lt;=Hilfswerte!$B$35,H1895&lt;0.7*W1895),"Mittel","Niedrig")))</f>
        <v>Niedrig</v>
      </c>
      <c r="Z1895" s="4">
        <f t="shared" si="239"/>
        <v>9</v>
      </c>
      <c r="AA1895" s="4" t="str">
        <f>IF(J1895&gt;365,"Bereits abgewandert (Segment D)",IF(Z1895&gt;=Hilfswerte!$B$38,"Rot - akut gefaehrdet",IF(Z1895&gt;=Hilfswerte!$B$39,"Gelb - beobachten","Gruen - stabil")))</f>
        <v>Gruen - stabil</v>
      </c>
    </row>
    <row r="1896" spans="1:27" ht="15" customHeight="1" x14ac:dyDescent="0.25">
      <c r="A1896" s="4" t="s">
        <v>2243</v>
      </c>
      <c r="B1896" s="4" t="s">
        <v>659</v>
      </c>
      <c r="C1896" s="4" t="s">
        <v>62</v>
      </c>
      <c r="D1896" s="4" t="s">
        <v>30</v>
      </c>
      <c r="E1896" s="4">
        <v>80</v>
      </c>
      <c r="F1896" s="5">
        <v>18.7</v>
      </c>
      <c r="G1896" s="5">
        <v>20.7</v>
      </c>
      <c r="H1896" s="6">
        <v>1130</v>
      </c>
      <c r="I1896" s="4">
        <v>2</v>
      </c>
      <c r="J1896" s="4">
        <v>365</v>
      </c>
      <c r="K1896" s="4">
        <v>0</v>
      </c>
      <c r="L1896" s="4">
        <v>-3</v>
      </c>
      <c r="M1896" s="4">
        <v>3</v>
      </c>
      <c r="N1896" s="5">
        <v>44.1</v>
      </c>
      <c r="O1896" s="7">
        <f t="shared" si="232"/>
        <v>2</v>
      </c>
      <c r="P1896" s="7">
        <f t="shared" si="233"/>
        <v>2</v>
      </c>
      <c r="Q1896" s="7">
        <f t="shared" si="234"/>
        <v>3</v>
      </c>
      <c r="R1896" s="7">
        <f t="shared" si="235"/>
        <v>7</v>
      </c>
      <c r="S1896" s="8">
        <f t="shared" si="236"/>
        <v>92.1</v>
      </c>
      <c r="T1896" s="7" t="str">
        <f t="shared" si="237"/>
        <v>C - Entwicklungspotenzial</v>
      </c>
      <c r="U1896" s="4">
        <f>ROUND(((E1896-Hilfswerte!$B$20)/Hilfswerte!$B$21)+((F1896-Hilfswerte!$B$22)/Hilfswerte!$B$23)+((G1896-Hilfswerte!$B$24)/Hilfswerte!$B$25)+0.1*INDEX(Hilfswerte!$B$4:$B$15,MATCH(C1896,Hilfswerte!$A$4:$A$15,0)),2)</f>
        <v>1.75</v>
      </c>
      <c r="V1896" s="4">
        <f>ROUND(SQRT((((E1896-Hilfswerte!$B$20)/Hilfswerte!$B$21)-Hilfswerte!$B$28)^2+(((F1896-Hilfswerte!$B$22)/Hilfswerte!$B$23)-Hilfswerte!$B$29)^2+(((G1896-Hilfswerte!$B$24)/Hilfswerte!$B$25)-Hilfswerte!$B$30)^2),3)</f>
        <v>1.589</v>
      </c>
      <c r="W1896" s="4">
        <f>ROUND(E1896*Hilfswerte!$B$31,0)</f>
        <v>16444</v>
      </c>
      <c r="X1896" s="4">
        <f t="shared" si="238"/>
        <v>15314</v>
      </c>
      <c r="Y1896" s="4" t="str">
        <f>IF(T1896="A - Top-Kunde","bereits Top-Kunde",IF(AND(V1896&lt;=Hilfswerte!$B$34,H1896&lt;0.5*W1896),"Hoch",IF(AND(V1896&lt;=Hilfswerte!$B$35,H1896&lt;0.7*W1896),"Mittel","Niedrig")))</f>
        <v>Niedrig</v>
      </c>
      <c r="Z1896" s="4">
        <f t="shared" si="239"/>
        <v>18.3</v>
      </c>
      <c r="AA1896" s="4" t="str">
        <f>IF(J1896&gt;365,"Bereits abgewandert (Segment D)",IF(Z1896&gt;=Hilfswerte!$B$38,"Rot - akut gefaehrdet",IF(Z1896&gt;=Hilfswerte!$B$39,"Gelb - beobachten","Gruen - stabil")))</f>
        <v>Gelb - beobachten</v>
      </c>
    </row>
    <row r="1897" spans="1:27" ht="15" customHeight="1" x14ac:dyDescent="0.25">
      <c r="A1897" s="4" t="s">
        <v>2244</v>
      </c>
      <c r="B1897" s="4" t="s">
        <v>674</v>
      </c>
      <c r="C1897" s="4" t="s">
        <v>38</v>
      </c>
      <c r="D1897" s="4" t="s">
        <v>52</v>
      </c>
      <c r="E1897" s="4">
        <v>36</v>
      </c>
      <c r="F1897" s="5">
        <v>7.3</v>
      </c>
      <c r="G1897" s="5">
        <v>0.7</v>
      </c>
      <c r="H1897" s="6">
        <v>2940</v>
      </c>
      <c r="I1897" s="4">
        <v>4</v>
      </c>
      <c r="J1897" s="4">
        <v>30</v>
      </c>
      <c r="K1897" s="4">
        <v>0</v>
      </c>
      <c r="L1897" s="4">
        <v>15</v>
      </c>
      <c r="M1897" s="4">
        <v>3</v>
      </c>
      <c r="N1897" s="5">
        <v>7.5</v>
      </c>
      <c r="O1897" s="7">
        <f t="shared" si="232"/>
        <v>5</v>
      </c>
      <c r="P1897" s="7">
        <f t="shared" si="233"/>
        <v>4</v>
      </c>
      <c r="Q1897" s="7">
        <f t="shared" si="234"/>
        <v>4</v>
      </c>
      <c r="R1897" s="7">
        <f t="shared" si="235"/>
        <v>13</v>
      </c>
      <c r="S1897" s="8">
        <f t="shared" si="236"/>
        <v>129.30000000000001</v>
      </c>
      <c r="T1897" s="7" t="str">
        <f t="shared" si="237"/>
        <v>A - Top-Kunde</v>
      </c>
      <c r="U1897" s="4">
        <f>ROUND(((E1897-Hilfswerte!$B$20)/Hilfswerte!$B$21)+((F1897-Hilfswerte!$B$22)/Hilfswerte!$B$23)+((G1897-Hilfswerte!$B$24)/Hilfswerte!$B$25)+0.1*INDEX(Hilfswerte!$B$4:$B$15,MATCH(C1897,Hilfswerte!$A$4:$A$15,0)),2)</f>
        <v>-1.9</v>
      </c>
      <c r="V1897" s="4">
        <f>ROUND(SQRT((((E1897-Hilfswerte!$B$20)/Hilfswerte!$B$21)-Hilfswerte!$B$28)^2+(((F1897-Hilfswerte!$B$22)/Hilfswerte!$B$23)-Hilfswerte!$B$29)^2+(((G1897-Hilfswerte!$B$24)/Hilfswerte!$B$25)-Hilfswerte!$B$30)^2),3)</f>
        <v>1.8440000000000001</v>
      </c>
      <c r="W1897" s="4">
        <f>ROUND(E1897*Hilfswerte!$B$31,0)</f>
        <v>7400</v>
      </c>
      <c r="X1897" s="4">
        <f t="shared" si="238"/>
        <v>4460</v>
      </c>
      <c r="Y1897" s="4" t="str">
        <f>IF(T1897="A - Top-Kunde","bereits Top-Kunde",IF(AND(V1897&lt;=Hilfswerte!$B$34,H1897&lt;0.5*W1897),"Hoch",IF(AND(V1897&lt;=Hilfswerte!$B$35,H1897&lt;0.7*W1897),"Mittel","Niedrig")))</f>
        <v>bereits Top-Kunde</v>
      </c>
      <c r="Z1897" s="4">
        <f t="shared" si="239"/>
        <v>4.5</v>
      </c>
      <c r="AA1897" s="4" t="str">
        <f>IF(J1897&gt;365,"Bereits abgewandert (Segment D)",IF(Z1897&gt;=Hilfswerte!$B$38,"Rot - akut gefaehrdet",IF(Z1897&gt;=Hilfswerte!$B$39,"Gelb - beobachten","Gruen - stabil")))</f>
        <v>Gruen - stabil</v>
      </c>
    </row>
    <row r="1898" spans="1:27" ht="15" customHeight="1" x14ac:dyDescent="0.25">
      <c r="A1898" s="4" t="s">
        <v>2245</v>
      </c>
      <c r="B1898" s="4" t="s">
        <v>397</v>
      </c>
      <c r="C1898" s="4" t="s">
        <v>55</v>
      </c>
      <c r="D1898" s="4" t="s">
        <v>30</v>
      </c>
      <c r="E1898" s="4">
        <v>116</v>
      </c>
      <c r="F1898" s="5">
        <v>40.299999999999997</v>
      </c>
      <c r="G1898" s="5">
        <v>3.2</v>
      </c>
      <c r="H1898" s="6">
        <v>9580</v>
      </c>
      <c r="I1898" s="4">
        <v>2</v>
      </c>
      <c r="J1898" s="4">
        <v>47</v>
      </c>
      <c r="K1898" s="4">
        <v>0</v>
      </c>
      <c r="L1898" s="4">
        <v>7</v>
      </c>
      <c r="M1898" s="4">
        <v>6</v>
      </c>
      <c r="N1898" s="5">
        <v>0.6</v>
      </c>
      <c r="O1898" s="7">
        <f t="shared" si="232"/>
        <v>4</v>
      </c>
      <c r="P1898" s="7">
        <f t="shared" si="233"/>
        <v>2</v>
      </c>
      <c r="Q1898" s="7">
        <f t="shared" si="234"/>
        <v>5</v>
      </c>
      <c r="R1898" s="7">
        <f t="shared" si="235"/>
        <v>11</v>
      </c>
      <c r="S1898" s="8">
        <f t="shared" si="236"/>
        <v>108.2</v>
      </c>
      <c r="T1898" s="7" t="str">
        <f t="shared" si="237"/>
        <v>B - Kernkunde</v>
      </c>
      <c r="U1898" s="4">
        <f>ROUND(((E1898-Hilfswerte!$B$20)/Hilfswerte!$B$21)+((F1898-Hilfswerte!$B$22)/Hilfswerte!$B$23)+((G1898-Hilfswerte!$B$24)/Hilfswerte!$B$25)+0.1*INDEX(Hilfswerte!$B$4:$B$15,MATCH(C1898,Hilfswerte!$A$4:$A$15,0)),2)</f>
        <v>-0.61</v>
      </c>
      <c r="V1898" s="4">
        <f>ROUND(SQRT((((E1898-Hilfswerte!$B$20)/Hilfswerte!$B$21)-Hilfswerte!$B$28)^2+(((F1898-Hilfswerte!$B$22)/Hilfswerte!$B$23)-Hilfswerte!$B$29)^2+(((G1898-Hilfswerte!$B$24)/Hilfswerte!$B$25)-Hilfswerte!$B$30)^2),3)</f>
        <v>1.2909999999999999</v>
      </c>
      <c r="W1898" s="4">
        <f>ROUND(E1898*Hilfswerte!$B$31,0)</f>
        <v>23843</v>
      </c>
      <c r="X1898" s="4">
        <f t="shared" si="238"/>
        <v>14263</v>
      </c>
      <c r="Y1898" s="4" t="str">
        <f>IF(T1898="A - Top-Kunde","bereits Top-Kunde",IF(AND(V1898&lt;=Hilfswerte!$B$34,H1898&lt;0.5*W1898),"Hoch",IF(AND(V1898&lt;=Hilfswerte!$B$35,H1898&lt;0.7*W1898),"Mittel","Niedrig")))</f>
        <v>Niedrig</v>
      </c>
      <c r="Z1898" s="4">
        <f t="shared" si="239"/>
        <v>3.8</v>
      </c>
      <c r="AA1898" s="4" t="str">
        <f>IF(J1898&gt;365,"Bereits abgewandert (Segment D)",IF(Z1898&gt;=Hilfswerte!$B$38,"Rot - akut gefaehrdet",IF(Z1898&gt;=Hilfswerte!$B$39,"Gelb - beobachten","Gruen - stabil")))</f>
        <v>Gruen - stabil</v>
      </c>
    </row>
    <row r="1899" spans="1:27" ht="15" customHeight="1" x14ac:dyDescent="0.25">
      <c r="A1899" s="4" t="s">
        <v>2246</v>
      </c>
      <c r="B1899" s="4" t="s">
        <v>698</v>
      </c>
      <c r="C1899" s="4" t="s">
        <v>74</v>
      </c>
      <c r="D1899" s="4" t="s">
        <v>30</v>
      </c>
      <c r="E1899" s="4">
        <v>20</v>
      </c>
      <c r="F1899" s="5">
        <v>5.7</v>
      </c>
      <c r="G1899" s="5">
        <v>15.4</v>
      </c>
      <c r="H1899" s="6">
        <v>0</v>
      </c>
      <c r="I1899" s="4">
        <v>0</v>
      </c>
      <c r="J1899" s="4">
        <v>554</v>
      </c>
      <c r="K1899" s="4">
        <v>0</v>
      </c>
      <c r="L1899" s="4">
        <v>12</v>
      </c>
      <c r="M1899" s="4">
        <v>0</v>
      </c>
      <c r="N1899" s="5">
        <v>-40.4</v>
      </c>
      <c r="O1899" s="7">
        <f t="shared" si="232"/>
        <v>1</v>
      </c>
      <c r="P1899" s="7">
        <f t="shared" si="233"/>
        <v>1</v>
      </c>
      <c r="Q1899" s="7">
        <f t="shared" si="234"/>
        <v>1</v>
      </c>
      <c r="R1899" s="7">
        <f t="shared" si="235"/>
        <v>3</v>
      </c>
      <c r="S1899" s="8">
        <f t="shared" si="236"/>
        <v>6.2</v>
      </c>
      <c r="T1899" s="7" t="str">
        <f t="shared" si="237"/>
        <v>D - Abwanderungsrisiko</v>
      </c>
      <c r="U1899" s="4">
        <f>ROUND(((E1899-Hilfswerte!$B$20)/Hilfswerte!$B$21)+((F1899-Hilfswerte!$B$22)/Hilfswerte!$B$23)+((G1899-Hilfswerte!$B$24)/Hilfswerte!$B$25)+0.1*INDEX(Hilfswerte!$B$4:$B$15,MATCH(C1899,Hilfswerte!$A$4:$A$15,0)),2)</f>
        <v>-0.03</v>
      </c>
      <c r="V1899" s="4">
        <f>ROUND(SQRT((((E1899-Hilfswerte!$B$20)/Hilfswerte!$B$21)-Hilfswerte!$B$28)^2+(((F1899-Hilfswerte!$B$22)/Hilfswerte!$B$23)-Hilfswerte!$B$29)^2+(((G1899-Hilfswerte!$B$24)/Hilfswerte!$B$25)-Hilfswerte!$B$30)^2),3)</f>
        <v>1.0820000000000001</v>
      </c>
      <c r="W1899" s="4">
        <f>ROUND(E1899*Hilfswerte!$B$31,0)</f>
        <v>4111</v>
      </c>
      <c r="X1899" s="4">
        <f t="shared" si="238"/>
        <v>4111</v>
      </c>
      <c r="Y1899" s="4" t="str">
        <f>IF(T1899="A - Top-Kunde","bereits Top-Kunde",IF(AND(V1899&lt;=Hilfswerte!$B$34,H1899&lt;0.5*W1899),"Hoch",IF(AND(V1899&lt;=Hilfswerte!$B$35,H1899&lt;0.7*W1899),"Mittel","Niedrig")))</f>
        <v>Mittel</v>
      </c>
      <c r="Z1899" s="4">
        <f t="shared" si="239"/>
        <v>46.3</v>
      </c>
      <c r="AA1899" s="4" t="str">
        <f>IF(J1899&gt;365,"Bereits abgewandert (Segment D)",IF(Z1899&gt;=Hilfswerte!$B$38,"Rot - akut gefaehrdet",IF(Z1899&gt;=Hilfswerte!$B$39,"Gelb - beobachten","Gruen - stabil")))</f>
        <v>Bereits abgewandert (Segment D)</v>
      </c>
    </row>
    <row r="1900" spans="1:27" ht="15" customHeight="1" x14ac:dyDescent="0.25">
      <c r="A1900" s="4" t="s">
        <v>2247</v>
      </c>
      <c r="B1900" s="4" t="s">
        <v>942</v>
      </c>
      <c r="C1900" s="4" t="s">
        <v>29</v>
      </c>
      <c r="D1900" s="4" t="s">
        <v>52</v>
      </c>
      <c r="E1900" s="4">
        <v>35</v>
      </c>
      <c r="F1900" s="5">
        <v>12.9</v>
      </c>
      <c r="G1900" s="5">
        <v>14.1</v>
      </c>
      <c r="H1900" s="6">
        <v>3310</v>
      </c>
      <c r="I1900" s="4">
        <v>2</v>
      </c>
      <c r="J1900" s="4">
        <v>42</v>
      </c>
      <c r="K1900" s="4">
        <v>0</v>
      </c>
      <c r="L1900" s="4">
        <v>-5</v>
      </c>
      <c r="M1900" s="4">
        <v>5</v>
      </c>
      <c r="N1900" s="5">
        <v>-31.9</v>
      </c>
      <c r="O1900" s="7">
        <f t="shared" si="232"/>
        <v>4</v>
      </c>
      <c r="P1900" s="7">
        <f t="shared" si="233"/>
        <v>2</v>
      </c>
      <c r="Q1900" s="7">
        <f t="shared" si="234"/>
        <v>4</v>
      </c>
      <c r="R1900" s="7">
        <f t="shared" si="235"/>
        <v>10</v>
      </c>
      <c r="S1900" s="8">
        <f t="shared" si="236"/>
        <v>84.1</v>
      </c>
      <c r="T1900" s="7" t="str">
        <f t="shared" si="237"/>
        <v>C - Entwicklungspotenzial</v>
      </c>
      <c r="U1900" s="4">
        <f>ROUND(((E1900-Hilfswerte!$B$20)/Hilfswerte!$B$21)+((F1900-Hilfswerte!$B$22)/Hilfswerte!$B$23)+((G1900-Hilfswerte!$B$24)/Hilfswerte!$B$25)+0.1*INDEX(Hilfswerte!$B$4:$B$15,MATCH(C1900,Hilfswerte!$A$4:$A$15,0)),2)</f>
        <v>0.25</v>
      </c>
      <c r="V1900" s="4">
        <f>ROUND(SQRT((((E1900-Hilfswerte!$B$20)/Hilfswerte!$B$21)-Hilfswerte!$B$28)^2+(((F1900-Hilfswerte!$B$22)/Hilfswerte!$B$23)-Hilfswerte!$B$29)^2+(((G1900-Hilfswerte!$B$24)/Hilfswerte!$B$25)-Hilfswerte!$B$30)^2),3)</f>
        <v>0.85399999999999998</v>
      </c>
      <c r="W1900" s="4">
        <f>ROUND(E1900*Hilfswerte!$B$31,0)</f>
        <v>7194</v>
      </c>
      <c r="X1900" s="4">
        <f t="shared" si="238"/>
        <v>3884</v>
      </c>
      <c r="Y1900" s="4" t="str">
        <f>IF(T1900="A - Top-Kunde","bereits Top-Kunde",IF(AND(V1900&lt;=Hilfswerte!$B$34,H1900&lt;0.5*W1900),"Hoch",IF(AND(V1900&lt;=Hilfswerte!$B$35,H1900&lt;0.7*W1900),"Mittel","Niedrig")))</f>
        <v>Mittel</v>
      </c>
      <c r="Z1900" s="4">
        <f t="shared" si="239"/>
        <v>14.9</v>
      </c>
      <c r="AA1900" s="4" t="str">
        <f>IF(J1900&gt;365,"Bereits abgewandert (Segment D)",IF(Z1900&gt;=Hilfswerte!$B$38,"Rot - akut gefaehrdet",IF(Z1900&gt;=Hilfswerte!$B$39,"Gelb - beobachten","Gruen - stabil")))</f>
        <v>Gelb - beobachten</v>
      </c>
    </row>
    <row r="1901" spans="1:27" ht="15" customHeight="1" x14ac:dyDescent="0.25">
      <c r="A1901" s="4" t="s">
        <v>2248</v>
      </c>
      <c r="B1901" s="4" t="s">
        <v>518</v>
      </c>
      <c r="C1901" s="4" t="s">
        <v>55</v>
      </c>
      <c r="D1901" s="4" t="s">
        <v>30</v>
      </c>
      <c r="E1901" s="4">
        <v>44</v>
      </c>
      <c r="F1901" s="5">
        <v>8</v>
      </c>
      <c r="G1901" s="5">
        <v>17.3</v>
      </c>
      <c r="H1901" s="6">
        <v>780</v>
      </c>
      <c r="I1901" s="4">
        <v>1</v>
      </c>
      <c r="J1901" s="4">
        <v>118</v>
      </c>
      <c r="K1901" s="4">
        <v>1</v>
      </c>
      <c r="L1901" s="4">
        <v>-5</v>
      </c>
      <c r="M1901" s="4">
        <v>4</v>
      </c>
      <c r="N1901" s="5">
        <v>3</v>
      </c>
      <c r="O1901" s="7">
        <f t="shared" si="232"/>
        <v>3</v>
      </c>
      <c r="P1901" s="7">
        <f t="shared" si="233"/>
        <v>1</v>
      </c>
      <c r="Q1901" s="7">
        <f t="shared" si="234"/>
        <v>2</v>
      </c>
      <c r="R1901" s="7">
        <f t="shared" si="235"/>
        <v>6</v>
      </c>
      <c r="S1901" s="8">
        <f t="shared" si="236"/>
        <v>55.5</v>
      </c>
      <c r="T1901" s="7" t="str">
        <f t="shared" si="237"/>
        <v>C - Entwicklungspotenzial</v>
      </c>
      <c r="U1901" s="4">
        <f>ROUND(((E1901-Hilfswerte!$B$20)/Hilfswerte!$B$21)+((F1901-Hilfswerte!$B$22)/Hilfswerte!$B$23)+((G1901-Hilfswerte!$B$24)/Hilfswerte!$B$25)+0.1*INDEX(Hilfswerte!$B$4:$B$15,MATCH(C1901,Hilfswerte!$A$4:$A$15,0)),2)</f>
        <v>0.73</v>
      </c>
      <c r="V1901" s="4">
        <f>ROUND(SQRT((((E1901-Hilfswerte!$B$20)/Hilfswerte!$B$21)-Hilfswerte!$B$28)^2+(((F1901-Hilfswerte!$B$22)/Hilfswerte!$B$23)-Hilfswerte!$B$29)^2+(((G1901-Hilfswerte!$B$24)/Hilfswerte!$B$25)-Hilfswerte!$B$30)^2),3)</f>
        <v>1.224</v>
      </c>
      <c r="W1901" s="4">
        <f>ROUND(E1901*Hilfswerte!$B$31,0)</f>
        <v>9044</v>
      </c>
      <c r="X1901" s="4">
        <f t="shared" si="238"/>
        <v>8264</v>
      </c>
      <c r="Y1901" s="4" t="str">
        <f>IF(T1901="A - Top-Kunde","bereits Top-Kunde",IF(AND(V1901&lt;=Hilfswerte!$B$34,H1901&lt;0.5*W1901),"Hoch",IF(AND(V1901&lt;=Hilfswerte!$B$35,H1901&lt;0.7*W1901),"Mittel","Niedrig")))</f>
        <v>Niedrig</v>
      </c>
      <c r="Z1901" s="4">
        <f t="shared" si="239"/>
        <v>8.9</v>
      </c>
      <c r="AA1901" s="4" t="str">
        <f>IF(J1901&gt;365,"Bereits abgewandert (Segment D)",IF(Z1901&gt;=Hilfswerte!$B$38,"Rot - akut gefaehrdet",IF(Z1901&gt;=Hilfswerte!$B$39,"Gelb - beobachten","Gruen - stabil")))</f>
        <v>Gruen - stabil</v>
      </c>
    </row>
    <row r="1902" spans="1:27" ht="15" customHeight="1" x14ac:dyDescent="0.25">
      <c r="A1902" s="4" t="s">
        <v>2249</v>
      </c>
      <c r="B1902" s="4" t="s">
        <v>69</v>
      </c>
      <c r="C1902" s="4" t="s">
        <v>89</v>
      </c>
      <c r="D1902" s="4" t="s">
        <v>77</v>
      </c>
      <c r="E1902" s="4">
        <v>6</v>
      </c>
      <c r="F1902" s="5">
        <v>2.2999999999999998</v>
      </c>
      <c r="G1902" s="5">
        <v>11</v>
      </c>
      <c r="H1902" s="6">
        <v>580</v>
      </c>
      <c r="I1902" s="4">
        <v>1</v>
      </c>
      <c r="J1902" s="4">
        <v>192</v>
      </c>
      <c r="K1902" s="4">
        <v>1</v>
      </c>
      <c r="L1902" s="4">
        <v>14</v>
      </c>
      <c r="M1902" s="4">
        <v>5</v>
      </c>
      <c r="N1902" s="5">
        <v>3.9</v>
      </c>
      <c r="O1902" s="7">
        <f t="shared" si="232"/>
        <v>2</v>
      </c>
      <c r="P1902" s="7">
        <f t="shared" si="233"/>
        <v>1</v>
      </c>
      <c r="Q1902" s="7">
        <f t="shared" si="234"/>
        <v>2</v>
      </c>
      <c r="R1902" s="7">
        <f t="shared" si="235"/>
        <v>5</v>
      </c>
      <c r="S1902" s="8">
        <f t="shared" si="236"/>
        <v>41.8</v>
      </c>
      <c r="T1902" s="7" t="str">
        <f t="shared" si="237"/>
        <v>C - Entwicklungspotenzial</v>
      </c>
      <c r="U1902" s="4">
        <f>ROUND(((E1902-Hilfswerte!$B$20)/Hilfswerte!$B$21)+((F1902-Hilfswerte!$B$22)/Hilfswerte!$B$23)+((G1902-Hilfswerte!$B$24)/Hilfswerte!$B$25)+0.1*INDEX(Hilfswerte!$B$4:$B$15,MATCH(C1902,Hilfswerte!$A$4:$A$15,0)),2)</f>
        <v>-0.53</v>
      </c>
      <c r="V1902" s="4">
        <f>ROUND(SQRT((((E1902-Hilfswerte!$B$20)/Hilfswerte!$B$21)-Hilfswerte!$B$28)^2+(((F1902-Hilfswerte!$B$22)/Hilfswerte!$B$23)-Hilfswerte!$B$29)^2+(((G1902-Hilfswerte!$B$24)/Hilfswerte!$B$25)-Hilfswerte!$B$30)^2),3)</f>
        <v>0.94</v>
      </c>
      <c r="W1902" s="4">
        <f>ROUND(E1902*Hilfswerte!$B$31,0)</f>
        <v>1233</v>
      </c>
      <c r="X1902" s="4">
        <f t="shared" si="238"/>
        <v>653</v>
      </c>
      <c r="Y1902" s="4" t="str">
        <f>IF(T1902="A - Top-Kunde","bereits Top-Kunde",IF(AND(V1902&lt;=Hilfswerte!$B$34,H1902&lt;0.5*W1902),"Hoch",IF(AND(V1902&lt;=Hilfswerte!$B$35,H1902&lt;0.7*W1902),"Mittel","Niedrig")))</f>
        <v>Mittel</v>
      </c>
      <c r="Z1902" s="4">
        <f t="shared" si="239"/>
        <v>15.4</v>
      </c>
      <c r="AA1902" s="4" t="str">
        <f>IF(J1902&gt;365,"Bereits abgewandert (Segment D)",IF(Z1902&gt;=Hilfswerte!$B$38,"Rot - akut gefaehrdet",IF(Z1902&gt;=Hilfswerte!$B$39,"Gelb - beobachten","Gruen - stabil")))</f>
        <v>Gelb - beobachten</v>
      </c>
    </row>
    <row r="1903" spans="1:27" ht="15" customHeight="1" x14ac:dyDescent="0.25">
      <c r="A1903" s="4" t="s">
        <v>2250</v>
      </c>
      <c r="B1903" s="4" t="s">
        <v>308</v>
      </c>
      <c r="C1903" s="4" t="s">
        <v>47</v>
      </c>
      <c r="D1903" s="4" t="s">
        <v>30</v>
      </c>
      <c r="E1903" s="4">
        <v>233</v>
      </c>
      <c r="F1903" s="5">
        <v>70.3</v>
      </c>
      <c r="G1903" s="5">
        <v>2.7</v>
      </c>
      <c r="H1903" s="6">
        <v>0</v>
      </c>
      <c r="I1903" s="4">
        <v>0</v>
      </c>
      <c r="J1903" s="4">
        <v>854</v>
      </c>
      <c r="K1903" s="4">
        <v>0</v>
      </c>
      <c r="L1903" s="4">
        <v>12</v>
      </c>
      <c r="M1903" s="4">
        <v>0</v>
      </c>
      <c r="N1903" s="5">
        <v>-53.4</v>
      </c>
      <c r="O1903" s="7">
        <f t="shared" si="232"/>
        <v>1</v>
      </c>
      <c r="P1903" s="7">
        <f t="shared" si="233"/>
        <v>1</v>
      </c>
      <c r="Q1903" s="7">
        <f t="shared" si="234"/>
        <v>1</v>
      </c>
      <c r="R1903" s="7">
        <f t="shared" si="235"/>
        <v>3</v>
      </c>
      <c r="S1903" s="8">
        <f t="shared" si="236"/>
        <v>-0.3</v>
      </c>
      <c r="T1903" s="7" t="str">
        <f t="shared" si="237"/>
        <v>D - Abwanderungsrisiko</v>
      </c>
      <c r="U1903" s="4">
        <f>ROUND(((E1903-Hilfswerte!$B$20)/Hilfswerte!$B$21)+((F1903-Hilfswerte!$B$22)/Hilfswerte!$B$23)+((G1903-Hilfswerte!$B$24)/Hilfswerte!$B$25)+0.1*INDEX(Hilfswerte!$B$4:$B$15,MATCH(C1903,Hilfswerte!$A$4:$A$15,0)),2)</f>
        <v>0.14000000000000001</v>
      </c>
      <c r="V1903" s="4">
        <f>ROUND(SQRT((((E1903-Hilfswerte!$B$20)/Hilfswerte!$B$21)-Hilfswerte!$B$28)^2+(((F1903-Hilfswerte!$B$22)/Hilfswerte!$B$23)-Hilfswerte!$B$29)^2+(((G1903-Hilfswerte!$B$24)/Hilfswerte!$B$25)-Hilfswerte!$B$30)^2),3)</f>
        <v>1.5009999999999999</v>
      </c>
      <c r="W1903" s="4">
        <f>ROUND(E1903*Hilfswerte!$B$31,0)</f>
        <v>47892</v>
      </c>
      <c r="X1903" s="4">
        <f t="shared" si="238"/>
        <v>47892</v>
      </c>
      <c r="Y1903" s="4" t="str">
        <f>IF(T1903="A - Top-Kunde","bereits Top-Kunde",IF(AND(V1903&lt;=Hilfswerte!$B$34,H1903&lt;0.5*W1903),"Hoch",IF(AND(V1903&lt;=Hilfswerte!$B$35,H1903&lt;0.7*W1903),"Mittel","Niedrig")))</f>
        <v>Niedrig</v>
      </c>
      <c r="Z1903" s="4">
        <f t="shared" si="239"/>
        <v>66.5</v>
      </c>
      <c r="AA1903" s="4" t="str">
        <f>IF(J1903&gt;365,"Bereits abgewandert (Segment D)",IF(Z1903&gt;=Hilfswerte!$B$38,"Rot - akut gefaehrdet",IF(Z1903&gt;=Hilfswerte!$B$39,"Gelb - beobachten","Gruen - stabil")))</f>
        <v>Bereits abgewandert (Segment D)</v>
      </c>
    </row>
    <row r="1904" spans="1:27" ht="15" customHeight="1" x14ac:dyDescent="0.25">
      <c r="A1904" s="4" t="s">
        <v>2251</v>
      </c>
      <c r="B1904" s="4" t="s">
        <v>1304</v>
      </c>
      <c r="C1904" s="4" t="s">
        <v>47</v>
      </c>
      <c r="D1904" s="4" t="s">
        <v>52</v>
      </c>
      <c r="E1904" s="4">
        <v>36</v>
      </c>
      <c r="F1904" s="5">
        <v>10.8</v>
      </c>
      <c r="G1904" s="5">
        <v>17.100000000000001</v>
      </c>
      <c r="H1904" s="6">
        <v>10620</v>
      </c>
      <c r="I1904" s="4">
        <v>3</v>
      </c>
      <c r="J1904" s="4">
        <v>50</v>
      </c>
      <c r="K1904" s="4">
        <v>0</v>
      </c>
      <c r="L1904" s="4">
        <v>4</v>
      </c>
      <c r="M1904" s="4">
        <v>4</v>
      </c>
      <c r="N1904" s="5">
        <v>18.5</v>
      </c>
      <c r="O1904" s="7">
        <f t="shared" si="232"/>
        <v>4</v>
      </c>
      <c r="P1904" s="7">
        <f t="shared" si="233"/>
        <v>3</v>
      </c>
      <c r="Q1904" s="7">
        <f t="shared" si="234"/>
        <v>5</v>
      </c>
      <c r="R1904" s="7">
        <f t="shared" si="235"/>
        <v>12</v>
      </c>
      <c r="S1904" s="8">
        <f t="shared" si="236"/>
        <v>128.1</v>
      </c>
      <c r="T1904" s="7" t="str">
        <f t="shared" si="237"/>
        <v>A - Top-Kunde</v>
      </c>
      <c r="U1904" s="4">
        <f>ROUND(((E1904-Hilfswerte!$B$20)/Hilfswerte!$B$21)+((F1904-Hilfswerte!$B$22)/Hilfswerte!$B$23)+((G1904-Hilfswerte!$B$24)/Hilfswerte!$B$25)+0.1*INDEX(Hilfswerte!$B$4:$B$15,MATCH(C1904,Hilfswerte!$A$4:$A$15,0)),2)</f>
        <v>0.51</v>
      </c>
      <c r="V1904" s="4">
        <f>ROUND(SQRT((((E1904-Hilfswerte!$B$20)/Hilfswerte!$B$21)-Hilfswerte!$B$28)^2+(((F1904-Hilfswerte!$B$22)/Hilfswerte!$B$23)-Hilfswerte!$B$29)^2+(((G1904-Hilfswerte!$B$24)/Hilfswerte!$B$25)-Hilfswerte!$B$30)^2),3)</f>
        <v>1.1930000000000001</v>
      </c>
      <c r="W1904" s="4">
        <f>ROUND(E1904*Hilfswerte!$B$31,0)</f>
        <v>7400</v>
      </c>
      <c r="X1904" s="4">
        <f t="shared" si="238"/>
        <v>0</v>
      </c>
      <c r="Y1904" s="4" t="str">
        <f>IF(T1904="A - Top-Kunde","bereits Top-Kunde",IF(AND(V1904&lt;=Hilfswerte!$B$34,H1904&lt;0.5*W1904),"Hoch",IF(AND(V1904&lt;=Hilfswerte!$B$35,H1904&lt;0.7*W1904),"Mittel","Niedrig")))</f>
        <v>bereits Top-Kunde</v>
      </c>
      <c r="Z1904" s="4">
        <f t="shared" si="239"/>
        <v>3.3</v>
      </c>
      <c r="AA1904" s="4" t="str">
        <f>IF(J1904&gt;365,"Bereits abgewandert (Segment D)",IF(Z1904&gt;=Hilfswerte!$B$38,"Rot - akut gefaehrdet",IF(Z1904&gt;=Hilfswerte!$B$39,"Gelb - beobachten","Gruen - stabil")))</f>
        <v>Gruen - stabil</v>
      </c>
    </row>
    <row r="1905" spans="1:27" ht="15" customHeight="1" x14ac:dyDescent="0.25">
      <c r="A1905" s="4" t="s">
        <v>2252</v>
      </c>
      <c r="B1905" s="4" t="s">
        <v>1037</v>
      </c>
      <c r="C1905" s="4" t="s">
        <v>84</v>
      </c>
      <c r="D1905" s="4" t="s">
        <v>30</v>
      </c>
      <c r="E1905" s="4">
        <v>7</v>
      </c>
      <c r="F1905" s="5">
        <v>1</v>
      </c>
      <c r="G1905" s="5">
        <v>20.2</v>
      </c>
      <c r="H1905" s="6">
        <v>2430</v>
      </c>
      <c r="I1905" s="4">
        <v>3</v>
      </c>
      <c r="J1905" s="4">
        <v>65</v>
      </c>
      <c r="K1905" s="4">
        <v>0</v>
      </c>
      <c r="L1905" s="4">
        <v>-5</v>
      </c>
      <c r="M1905" s="4">
        <v>3</v>
      </c>
      <c r="N1905" s="5">
        <v>-0.5</v>
      </c>
      <c r="O1905" s="7">
        <f t="shared" si="232"/>
        <v>4</v>
      </c>
      <c r="P1905" s="7">
        <f t="shared" si="233"/>
        <v>3</v>
      </c>
      <c r="Q1905" s="7">
        <f t="shared" si="234"/>
        <v>3</v>
      </c>
      <c r="R1905" s="7">
        <f t="shared" si="235"/>
        <v>10</v>
      </c>
      <c r="S1905" s="8">
        <f t="shared" si="236"/>
        <v>99.8</v>
      </c>
      <c r="T1905" s="7" t="str">
        <f t="shared" si="237"/>
        <v>C - Entwicklungspotenzial</v>
      </c>
      <c r="U1905" s="4">
        <f>ROUND(((E1905-Hilfswerte!$B$20)/Hilfswerte!$B$21)+((F1905-Hilfswerte!$B$22)/Hilfswerte!$B$23)+((G1905-Hilfswerte!$B$24)/Hilfswerte!$B$25)+0.1*INDEX(Hilfswerte!$B$4:$B$15,MATCH(C1905,Hilfswerte!$A$4:$A$15,0)),2)</f>
        <v>0.62</v>
      </c>
      <c r="V1905" s="4">
        <f>ROUND(SQRT((((E1905-Hilfswerte!$B$20)/Hilfswerte!$B$21)-Hilfswerte!$B$28)^2+(((F1905-Hilfswerte!$B$22)/Hilfswerte!$B$23)-Hilfswerte!$B$29)^2+(((G1905-Hilfswerte!$B$24)/Hilfswerte!$B$25)-Hilfswerte!$B$30)^2),3)</f>
        <v>1.716</v>
      </c>
      <c r="W1905" s="4">
        <f>ROUND(E1905*Hilfswerte!$B$31,0)</f>
        <v>1439</v>
      </c>
      <c r="X1905" s="4">
        <f t="shared" si="238"/>
        <v>0</v>
      </c>
      <c r="Y1905" s="4" t="str">
        <f>IF(T1905="A - Top-Kunde","bereits Top-Kunde",IF(AND(V1905&lt;=Hilfswerte!$B$34,H1905&lt;0.5*W1905),"Hoch",IF(AND(V1905&lt;=Hilfswerte!$B$35,H1905&lt;0.7*W1905),"Mittel","Niedrig")))</f>
        <v>Niedrig</v>
      </c>
      <c r="Z1905" s="4">
        <f t="shared" si="239"/>
        <v>3.5</v>
      </c>
      <c r="AA1905" s="4" t="str">
        <f>IF(J1905&gt;365,"Bereits abgewandert (Segment D)",IF(Z1905&gt;=Hilfswerte!$B$38,"Rot - akut gefaehrdet",IF(Z1905&gt;=Hilfswerte!$B$39,"Gelb - beobachten","Gruen - stabil")))</f>
        <v>Gruen - stabil</v>
      </c>
    </row>
    <row r="1906" spans="1:27" ht="15" customHeight="1" x14ac:dyDescent="0.25">
      <c r="A1906" s="4" t="s">
        <v>2253</v>
      </c>
      <c r="B1906" s="4" t="s">
        <v>1065</v>
      </c>
      <c r="C1906" s="4" t="s">
        <v>55</v>
      </c>
      <c r="D1906" s="4" t="s">
        <v>30</v>
      </c>
      <c r="E1906" s="4">
        <v>105</v>
      </c>
      <c r="F1906" s="5">
        <v>26.9</v>
      </c>
      <c r="G1906" s="5">
        <v>15.4</v>
      </c>
      <c r="H1906" s="6">
        <v>0</v>
      </c>
      <c r="I1906" s="4">
        <v>0</v>
      </c>
      <c r="J1906" s="4">
        <v>471</v>
      </c>
      <c r="K1906" s="4">
        <v>0</v>
      </c>
      <c r="L1906" s="4">
        <v>21</v>
      </c>
      <c r="M1906" s="4">
        <v>0</v>
      </c>
      <c r="N1906" s="5">
        <v>-82.7</v>
      </c>
      <c r="O1906" s="7">
        <f t="shared" si="232"/>
        <v>1</v>
      </c>
      <c r="P1906" s="7">
        <f t="shared" si="233"/>
        <v>1</v>
      </c>
      <c r="Q1906" s="7">
        <f t="shared" si="234"/>
        <v>1</v>
      </c>
      <c r="R1906" s="7">
        <f t="shared" si="235"/>
        <v>3</v>
      </c>
      <c r="S1906" s="8">
        <f t="shared" si="236"/>
        <v>-17.7</v>
      </c>
      <c r="T1906" s="7" t="str">
        <f t="shared" si="237"/>
        <v>D - Abwanderungsrisiko</v>
      </c>
      <c r="U1906" s="4">
        <f>ROUND(((E1906-Hilfswerte!$B$20)/Hilfswerte!$B$21)+((F1906-Hilfswerte!$B$22)/Hilfswerte!$B$23)+((G1906-Hilfswerte!$B$24)/Hilfswerte!$B$25)+0.1*INDEX(Hilfswerte!$B$4:$B$15,MATCH(C1906,Hilfswerte!$A$4:$A$15,0)),2)</f>
        <v>1.03</v>
      </c>
      <c r="V1906" s="4">
        <f>ROUND(SQRT((((E1906-Hilfswerte!$B$20)/Hilfswerte!$B$21)-Hilfswerte!$B$28)^2+(((F1906-Hilfswerte!$B$22)/Hilfswerte!$B$23)-Hilfswerte!$B$29)^2+(((G1906-Hilfswerte!$B$24)/Hilfswerte!$B$25)-Hilfswerte!$B$30)^2),3)</f>
        <v>0.74199999999999999</v>
      </c>
      <c r="W1906" s="4">
        <f>ROUND(E1906*Hilfswerte!$B$31,0)</f>
        <v>21582</v>
      </c>
      <c r="X1906" s="4">
        <f t="shared" si="238"/>
        <v>21582</v>
      </c>
      <c r="Y1906" s="4" t="str">
        <f>IF(T1906="A - Top-Kunde","bereits Top-Kunde",IF(AND(V1906&lt;=Hilfswerte!$B$34,H1906&lt;0.5*W1906),"Hoch",IF(AND(V1906&lt;=Hilfswerte!$B$35,H1906&lt;0.7*W1906),"Mittel","Niedrig")))</f>
        <v>Hoch</v>
      </c>
      <c r="Z1906" s="4">
        <f t="shared" si="239"/>
        <v>60.8</v>
      </c>
      <c r="AA1906" s="4" t="str">
        <f>IF(J1906&gt;365,"Bereits abgewandert (Segment D)",IF(Z1906&gt;=Hilfswerte!$B$38,"Rot - akut gefaehrdet",IF(Z1906&gt;=Hilfswerte!$B$39,"Gelb - beobachten","Gruen - stabil")))</f>
        <v>Bereits abgewandert (Segment D)</v>
      </c>
    </row>
    <row r="1907" spans="1:27" ht="15" customHeight="1" x14ac:dyDescent="0.25">
      <c r="A1907" s="4" t="s">
        <v>2254</v>
      </c>
      <c r="B1907" s="4" t="s">
        <v>653</v>
      </c>
      <c r="C1907" s="4" t="s">
        <v>29</v>
      </c>
      <c r="D1907" s="4" t="s">
        <v>30</v>
      </c>
      <c r="E1907" s="4">
        <v>114</v>
      </c>
      <c r="F1907" s="5">
        <v>21.5</v>
      </c>
      <c r="G1907" s="5">
        <v>11.9</v>
      </c>
      <c r="H1907" s="6">
        <v>8030</v>
      </c>
      <c r="I1907" s="4">
        <v>3</v>
      </c>
      <c r="J1907" s="4">
        <v>116</v>
      </c>
      <c r="K1907" s="4">
        <v>1</v>
      </c>
      <c r="L1907" s="4">
        <v>23</v>
      </c>
      <c r="M1907" s="4">
        <v>5</v>
      </c>
      <c r="N1907" s="5">
        <v>-0.9</v>
      </c>
      <c r="O1907" s="7">
        <f t="shared" si="232"/>
        <v>3</v>
      </c>
      <c r="P1907" s="7">
        <f t="shared" si="233"/>
        <v>3</v>
      </c>
      <c r="Q1907" s="7">
        <f t="shared" si="234"/>
        <v>5</v>
      </c>
      <c r="R1907" s="7">
        <f t="shared" si="235"/>
        <v>11</v>
      </c>
      <c r="S1907" s="8">
        <f t="shared" si="236"/>
        <v>96.7</v>
      </c>
      <c r="T1907" s="7" t="str">
        <f t="shared" si="237"/>
        <v>C - Entwicklungspotenzial</v>
      </c>
      <c r="U1907" s="4">
        <f>ROUND(((E1907-Hilfswerte!$B$20)/Hilfswerte!$B$21)+((F1907-Hilfswerte!$B$22)/Hilfswerte!$B$23)+((G1907-Hilfswerte!$B$24)/Hilfswerte!$B$25)+0.1*INDEX(Hilfswerte!$B$4:$B$15,MATCH(C1907,Hilfswerte!$A$4:$A$15,0)),2)</f>
        <v>0.39</v>
      </c>
      <c r="V1907" s="4">
        <f>ROUND(SQRT((((E1907-Hilfswerte!$B$20)/Hilfswerte!$B$21)-Hilfswerte!$B$28)^2+(((F1907-Hilfswerte!$B$22)/Hilfswerte!$B$23)-Hilfswerte!$B$29)^2+(((G1907-Hilfswerte!$B$24)/Hilfswerte!$B$25)-Hilfswerte!$B$30)^2),3)</f>
        <v>0.38600000000000001</v>
      </c>
      <c r="W1907" s="4">
        <f>ROUND(E1907*Hilfswerte!$B$31,0)</f>
        <v>23432</v>
      </c>
      <c r="X1907" s="4">
        <f t="shared" si="238"/>
        <v>15402</v>
      </c>
      <c r="Y1907" s="4" t="str">
        <f>IF(T1907="A - Top-Kunde","bereits Top-Kunde",IF(AND(V1907&lt;=Hilfswerte!$B$34,H1907&lt;0.5*W1907),"Hoch",IF(AND(V1907&lt;=Hilfswerte!$B$35,H1907&lt;0.7*W1907),"Mittel","Niedrig")))</f>
        <v>Hoch</v>
      </c>
      <c r="Z1907" s="4">
        <f t="shared" si="239"/>
        <v>13.8</v>
      </c>
      <c r="AA1907" s="4" t="str">
        <f>IF(J1907&gt;365,"Bereits abgewandert (Segment D)",IF(Z1907&gt;=Hilfswerte!$B$38,"Rot - akut gefaehrdet",IF(Z1907&gt;=Hilfswerte!$B$39,"Gelb - beobachten","Gruen - stabil")))</f>
        <v>Gelb - beobachten</v>
      </c>
    </row>
    <row r="1908" spans="1:27" ht="15" customHeight="1" x14ac:dyDescent="0.25">
      <c r="A1908" s="4" t="s">
        <v>2255</v>
      </c>
      <c r="B1908" s="4" t="s">
        <v>620</v>
      </c>
      <c r="C1908" s="4" t="s">
        <v>33</v>
      </c>
      <c r="D1908" s="4" t="s">
        <v>30</v>
      </c>
      <c r="E1908" s="4">
        <v>21</v>
      </c>
      <c r="F1908" s="5">
        <v>4.7</v>
      </c>
      <c r="G1908" s="5">
        <v>9.6</v>
      </c>
      <c r="H1908" s="6">
        <v>1640</v>
      </c>
      <c r="I1908" s="4">
        <v>3</v>
      </c>
      <c r="J1908" s="4">
        <v>35</v>
      </c>
      <c r="K1908" s="4">
        <v>0</v>
      </c>
      <c r="L1908" s="4">
        <v>9</v>
      </c>
      <c r="M1908" s="4">
        <v>5</v>
      </c>
      <c r="N1908" s="5">
        <v>-8.1999999999999993</v>
      </c>
      <c r="O1908" s="7">
        <f t="shared" si="232"/>
        <v>4</v>
      </c>
      <c r="P1908" s="7">
        <f t="shared" si="233"/>
        <v>3</v>
      </c>
      <c r="Q1908" s="7">
        <f t="shared" si="234"/>
        <v>3</v>
      </c>
      <c r="R1908" s="7">
        <f t="shared" si="235"/>
        <v>10</v>
      </c>
      <c r="S1908" s="8">
        <f t="shared" si="236"/>
        <v>93.2</v>
      </c>
      <c r="T1908" s="7" t="str">
        <f t="shared" si="237"/>
        <v>C - Entwicklungspotenzial</v>
      </c>
      <c r="U1908" s="4">
        <f>ROUND(((E1908-Hilfswerte!$B$20)/Hilfswerte!$B$21)+((F1908-Hilfswerte!$B$22)/Hilfswerte!$B$23)+((G1908-Hilfswerte!$B$24)/Hilfswerte!$B$25)+0.1*INDEX(Hilfswerte!$B$4:$B$15,MATCH(C1908,Hilfswerte!$A$4:$A$15,0)),2)</f>
        <v>-0.91</v>
      </c>
      <c r="V1908" s="4">
        <f>ROUND(SQRT((((E1908-Hilfswerte!$B$20)/Hilfswerte!$B$21)-Hilfswerte!$B$28)^2+(((F1908-Hilfswerte!$B$22)/Hilfswerte!$B$23)-Hilfswerte!$B$29)^2+(((G1908-Hilfswerte!$B$24)/Hilfswerte!$B$25)-Hilfswerte!$B$30)^2),3)</f>
        <v>0.9</v>
      </c>
      <c r="W1908" s="4">
        <f>ROUND(E1908*Hilfswerte!$B$31,0)</f>
        <v>4316</v>
      </c>
      <c r="X1908" s="4">
        <f t="shared" si="238"/>
        <v>2676</v>
      </c>
      <c r="Y1908" s="4" t="str">
        <f>IF(T1908="A - Top-Kunde","bereits Top-Kunde",IF(AND(V1908&lt;=Hilfswerte!$B$34,H1908&lt;0.5*W1908),"Hoch",IF(AND(V1908&lt;=Hilfswerte!$B$35,H1908&lt;0.7*W1908),"Mittel","Niedrig")))</f>
        <v>Mittel</v>
      </c>
      <c r="Z1908" s="4">
        <f t="shared" si="239"/>
        <v>6.8</v>
      </c>
      <c r="AA1908" s="4" t="str">
        <f>IF(J1908&gt;365,"Bereits abgewandert (Segment D)",IF(Z1908&gt;=Hilfswerte!$B$38,"Rot - akut gefaehrdet",IF(Z1908&gt;=Hilfswerte!$B$39,"Gelb - beobachten","Gruen - stabil")))</f>
        <v>Gruen - stabil</v>
      </c>
    </row>
    <row r="1909" spans="1:27" ht="15" customHeight="1" x14ac:dyDescent="0.25">
      <c r="A1909" s="4" t="s">
        <v>2256</v>
      </c>
      <c r="B1909" s="4" t="s">
        <v>623</v>
      </c>
      <c r="C1909" s="4" t="s">
        <v>47</v>
      </c>
      <c r="D1909" s="4" t="s">
        <v>30</v>
      </c>
      <c r="E1909" s="4">
        <v>139</v>
      </c>
      <c r="F1909" s="5">
        <v>44</v>
      </c>
      <c r="G1909" s="5">
        <v>17.100000000000001</v>
      </c>
      <c r="H1909" s="6">
        <v>9890</v>
      </c>
      <c r="I1909" s="4">
        <v>1</v>
      </c>
      <c r="J1909" s="4">
        <v>258</v>
      </c>
      <c r="K1909" s="4">
        <v>0</v>
      </c>
      <c r="L1909" s="4">
        <v>-5</v>
      </c>
      <c r="M1909" s="4">
        <v>2</v>
      </c>
      <c r="N1909" s="5">
        <v>8.4</v>
      </c>
      <c r="O1909" s="7">
        <f t="shared" si="232"/>
        <v>2</v>
      </c>
      <c r="P1909" s="7">
        <f t="shared" si="233"/>
        <v>1</v>
      </c>
      <c r="Q1909" s="7">
        <f t="shared" si="234"/>
        <v>5</v>
      </c>
      <c r="R1909" s="7">
        <f t="shared" si="235"/>
        <v>8</v>
      </c>
      <c r="S1909" s="8">
        <f t="shared" si="236"/>
        <v>84.2</v>
      </c>
      <c r="T1909" s="7" t="str">
        <f t="shared" si="237"/>
        <v>C - Entwicklungspotenzial</v>
      </c>
      <c r="U1909" s="4">
        <f>ROUND(((E1909-Hilfswerte!$B$20)/Hilfswerte!$B$21)+((F1909-Hilfswerte!$B$22)/Hilfswerte!$B$23)+((G1909-Hilfswerte!$B$24)/Hilfswerte!$B$25)+0.1*INDEX(Hilfswerte!$B$4:$B$15,MATCH(C1909,Hilfswerte!$A$4:$A$15,0)),2)</f>
        <v>1.55</v>
      </c>
      <c r="V1909" s="4">
        <f>ROUND(SQRT((((E1909-Hilfswerte!$B$20)/Hilfswerte!$B$21)-Hilfswerte!$B$28)^2+(((F1909-Hilfswerte!$B$22)/Hilfswerte!$B$23)-Hilfswerte!$B$29)^2+(((G1909-Hilfswerte!$B$24)/Hilfswerte!$B$25)-Hilfswerte!$B$30)^2),3)</f>
        <v>0.95</v>
      </c>
      <c r="W1909" s="4">
        <f>ROUND(E1909*Hilfswerte!$B$31,0)</f>
        <v>28571</v>
      </c>
      <c r="X1909" s="4">
        <f t="shared" si="238"/>
        <v>18681</v>
      </c>
      <c r="Y1909" s="4" t="str">
        <f>IF(T1909="A - Top-Kunde","bereits Top-Kunde",IF(AND(V1909&lt;=Hilfswerte!$B$34,H1909&lt;0.5*W1909),"Hoch",IF(AND(V1909&lt;=Hilfswerte!$B$35,H1909&lt;0.7*W1909),"Mittel","Niedrig")))</f>
        <v>Mittel</v>
      </c>
      <c r="Z1909" s="4">
        <f t="shared" si="239"/>
        <v>12.9</v>
      </c>
      <c r="AA1909" s="4" t="str">
        <f>IF(J1909&gt;365,"Bereits abgewandert (Segment D)",IF(Z1909&gt;=Hilfswerte!$B$38,"Rot - akut gefaehrdet",IF(Z1909&gt;=Hilfswerte!$B$39,"Gelb - beobachten","Gruen - stabil")))</f>
        <v>Gruen - stabil</v>
      </c>
    </row>
    <row r="1910" spans="1:27" ht="15" customHeight="1" x14ac:dyDescent="0.25">
      <c r="A1910" s="4" t="s">
        <v>2257</v>
      </c>
      <c r="B1910" s="4" t="s">
        <v>1732</v>
      </c>
      <c r="C1910" s="4" t="s">
        <v>51</v>
      </c>
      <c r="D1910" s="4" t="s">
        <v>30</v>
      </c>
      <c r="E1910" s="4">
        <v>337</v>
      </c>
      <c r="F1910" s="5">
        <v>68.3</v>
      </c>
      <c r="G1910" s="5">
        <v>2.4</v>
      </c>
      <c r="H1910" s="6">
        <v>3370</v>
      </c>
      <c r="I1910" s="4">
        <v>1</v>
      </c>
      <c r="J1910" s="4">
        <v>350</v>
      </c>
      <c r="K1910" s="4">
        <v>0</v>
      </c>
      <c r="L1910" s="4">
        <v>8</v>
      </c>
      <c r="M1910" s="4">
        <v>4</v>
      </c>
      <c r="N1910" s="5">
        <v>6.1</v>
      </c>
      <c r="O1910" s="7">
        <f t="shared" si="232"/>
        <v>2</v>
      </c>
      <c r="P1910" s="7">
        <f t="shared" si="233"/>
        <v>1</v>
      </c>
      <c r="Q1910" s="7">
        <f t="shared" si="234"/>
        <v>4</v>
      </c>
      <c r="R1910" s="7">
        <f t="shared" si="235"/>
        <v>7</v>
      </c>
      <c r="S1910" s="8">
        <f t="shared" si="236"/>
        <v>70.7</v>
      </c>
      <c r="T1910" s="7" t="str">
        <f t="shared" si="237"/>
        <v>C - Entwicklungspotenzial</v>
      </c>
      <c r="U1910" s="4">
        <f>ROUND(((E1910-Hilfswerte!$B$20)/Hilfswerte!$B$21)+((F1910-Hilfswerte!$B$22)/Hilfswerte!$B$23)+((G1910-Hilfswerte!$B$24)/Hilfswerte!$B$25)+0.1*INDEX(Hilfswerte!$B$4:$B$15,MATCH(C1910,Hilfswerte!$A$4:$A$15,0)),2)</f>
        <v>0.76</v>
      </c>
      <c r="V1910" s="4">
        <f>ROUND(SQRT((((E1910-Hilfswerte!$B$20)/Hilfswerte!$B$21)-Hilfswerte!$B$28)^2+(((F1910-Hilfswerte!$B$22)/Hilfswerte!$B$23)-Hilfswerte!$B$29)^2+(((G1910-Hilfswerte!$B$24)/Hilfswerte!$B$25)-Hilfswerte!$B$30)^2),3)</f>
        <v>1.67</v>
      </c>
      <c r="W1910" s="4">
        <f>ROUND(E1910*Hilfswerte!$B$31,0)</f>
        <v>69269</v>
      </c>
      <c r="X1910" s="4">
        <f t="shared" si="238"/>
        <v>65899</v>
      </c>
      <c r="Y1910" s="4" t="str">
        <f>IF(T1910="A - Top-Kunde","bereits Top-Kunde",IF(AND(V1910&lt;=Hilfswerte!$B$34,H1910&lt;0.5*W1910),"Hoch",IF(AND(V1910&lt;=Hilfswerte!$B$35,H1910&lt;0.7*W1910),"Mittel","Niedrig")))</f>
        <v>Niedrig</v>
      </c>
      <c r="Z1910" s="4">
        <f t="shared" si="239"/>
        <v>19.100000000000001</v>
      </c>
      <c r="AA1910" s="4" t="str">
        <f>IF(J1910&gt;365,"Bereits abgewandert (Segment D)",IF(Z1910&gt;=Hilfswerte!$B$38,"Rot - akut gefaehrdet",IF(Z1910&gt;=Hilfswerte!$B$39,"Gelb - beobachten","Gruen - stabil")))</f>
        <v>Gelb - beobachten</v>
      </c>
    </row>
    <row r="1911" spans="1:27" ht="15" customHeight="1" x14ac:dyDescent="0.25">
      <c r="A1911" s="4" t="s">
        <v>2258</v>
      </c>
      <c r="B1911" s="4" t="s">
        <v>355</v>
      </c>
      <c r="C1911" s="4" t="s">
        <v>33</v>
      </c>
      <c r="D1911" s="4" t="s">
        <v>48</v>
      </c>
      <c r="E1911" s="4">
        <v>157</v>
      </c>
      <c r="F1911" s="5">
        <v>41.9</v>
      </c>
      <c r="G1911" s="5">
        <v>2.9</v>
      </c>
      <c r="H1911" s="6">
        <v>0</v>
      </c>
      <c r="I1911" s="4">
        <v>0</v>
      </c>
      <c r="J1911" s="4">
        <v>774</v>
      </c>
      <c r="K1911" s="4">
        <v>0</v>
      </c>
      <c r="L1911" s="4">
        <v>5</v>
      </c>
      <c r="M1911" s="4">
        <v>0</v>
      </c>
      <c r="N1911" s="5">
        <v>-56.1</v>
      </c>
      <c r="O1911" s="7">
        <f t="shared" si="232"/>
        <v>1</v>
      </c>
      <c r="P1911" s="7">
        <f t="shared" si="233"/>
        <v>1</v>
      </c>
      <c r="Q1911" s="7">
        <f t="shared" si="234"/>
        <v>1</v>
      </c>
      <c r="R1911" s="7">
        <f t="shared" si="235"/>
        <v>3</v>
      </c>
      <c r="S1911" s="8">
        <f t="shared" si="236"/>
        <v>0.4</v>
      </c>
      <c r="T1911" s="7" t="str">
        <f t="shared" si="237"/>
        <v>D - Abwanderungsrisiko</v>
      </c>
      <c r="U1911" s="4">
        <f>ROUND(((E1911-Hilfswerte!$B$20)/Hilfswerte!$B$21)+((F1911-Hilfswerte!$B$22)/Hilfswerte!$B$23)+((G1911-Hilfswerte!$B$24)/Hilfswerte!$B$25)+0.1*INDEX(Hilfswerte!$B$4:$B$15,MATCH(C1911,Hilfswerte!$A$4:$A$15,0)),2)</f>
        <v>-0.72</v>
      </c>
      <c r="V1911" s="4">
        <f>ROUND(SQRT((((E1911-Hilfswerte!$B$20)/Hilfswerte!$B$21)-Hilfswerte!$B$28)^2+(((F1911-Hilfswerte!$B$22)/Hilfswerte!$B$23)-Hilfswerte!$B$29)^2+(((G1911-Hilfswerte!$B$24)/Hilfswerte!$B$25)-Hilfswerte!$B$30)^2),3)</f>
        <v>1.3220000000000001</v>
      </c>
      <c r="W1911" s="4">
        <f>ROUND(E1911*Hilfswerte!$B$31,0)</f>
        <v>32271</v>
      </c>
      <c r="X1911" s="4">
        <f t="shared" si="238"/>
        <v>32271</v>
      </c>
      <c r="Y1911" s="4" t="str">
        <f>IF(T1911="A - Top-Kunde","bereits Top-Kunde",IF(AND(V1911&lt;=Hilfswerte!$B$34,H1911&lt;0.5*W1911),"Hoch",IF(AND(V1911&lt;=Hilfswerte!$B$35,H1911&lt;0.7*W1911),"Mittel","Niedrig")))</f>
        <v>Niedrig</v>
      </c>
      <c r="Z1911" s="4">
        <f t="shared" si="239"/>
        <v>62.1</v>
      </c>
      <c r="AA1911" s="4" t="str">
        <f>IF(J1911&gt;365,"Bereits abgewandert (Segment D)",IF(Z1911&gt;=Hilfswerte!$B$38,"Rot - akut gefaehrdet",IF(Z1911&gt;=Hilfswerte!$B$39,"Gelb - beobachten","Gruen - stabil")))</f>
        <v>Bereits abgewandert (Segment D)</v>
      </c>
    </row>
    <row r="1912" spans="1:27" ht="15" customHeight="1" x14ac:dyDescent="0.25">
      <c r="A1912" s="4" t="s">
        <v>2259</v>
      </c>
      <c r="B1912" s="4" t="s">
        <v>428</v>
      </c>
      <c r="C1912" s="4" t="s">
        <v>65</v>
      </c>
      <c r="D1912" s="4" t="s">
        <v>30</v>
      </c>
      <c r="E1912" s="4">
        <v>12</v>
      </c>
      <c r="F1912" s="5">
        <v>1.9</v>
      </c>
      <c r="G1912" s="5">
        <v>1.6</v>
      </c>
      <c r="H1912" s="6">
        <v>750</v>
      </c>
      <c r="I1912" s="4">
        <v>4</v>
      </c>
      <c r="J1912" s="4">
        <v>21</v>
      </c>
      <c r="K1912" s="4">
        <v>1</v>
      </c>
      <c r="L1912" s="4">
        <v>-5</v>
      </c>
      <c r="M1912" s="4">
        <v>6</v>
      </c>
      <c r="N1912" s="5">
        <v>12</v>
      </c>
      <c r="O1912" s="7">
        <f t="shared" si="232"/>
        <v>5</v>
      </c>
      <c r="P1912" s="7">
        <f t="shared" si="233"/>
        <v>4</v>
      </c>
      <c r="Q1912" s="7">
        <f t="shared" si="234"/>
        <v>2</v>
      </c>
      <c r="R1912" s="7">
        <f t="shared" si="235"/>
        <v>11</v>
      </c>
      <c r="S1912" s="8">
        <f t="shared" si="236"/>
        <v>110</v>
      </c>
      <c r="T1912" s="7" t="str">
        <f t="shared" si="237"/>
        <v>B - Kernkunde</v>
      </c>
      <c r="U1912" s="4">
        <f>ROUND(((E1912-Hilfswerte!$B$20)/Hilfswerte!$B$21)+((F1912-Hilfswerte!$B$22)/Hilfswerte!$B$23)+((G1912-Hilfswerte!$B$24)/Hilfswerte!$B$25)+0.1*INDEX(Hilfswerte!$B$4:$B$15,MATCH(C1912,Hilfswerte!$A$4:$A$15,0)),2)</f>
        <v>-2.35</v>
      </c>
      <c r="V1912" s="4">
        <f>ROUND(SQRT((((E1912-Hilfswerte!$B$20)/Hilfswerte!$B$21)-Hilfswerte!$B$28)^2+(((F1912-Hilfswerte!$B$22)/Hilfswerte!$B$23)-Hilfswerte!$B$29)^2+(((G1912-Hilfswerte!$B$24)/Hilfswerte!$B$25)-Hilfswerte!$B$30)^2),3)</f>
        <v>1.7849999999999999</v>
      </c>
      <c r="W1912" s="4">
        <f>ROUND(E1912*Hilfswerte!$B$31,0)</f>
        <v>2467</v>
      </c>
      <c r="X1912" s="4">
        <f t="shared" si="238"/>
        <v>1717</v>
      </c>
      <c r="Y1912" s="4" t="str">
        <f>IF(T1912="A - Top-Kunde","bereits Top-Kunde",IF(AND(V1912&lt;=Hilfswerte!$B$34,H1912&lt;0.5*W1912),"Hoch",IF(AND(V1912&lt;=Hilfswerte!$B$35,H1912&lt;0.7*W1912),"Mittel","Niedrig")))</f>
        <v>Niedrig</v>
      </c>
      <c r="Z1912" s="4">
        <f t="shared" si="239"/>
        <v>4.0999999999999996</v>
      </c>
      <c r="AA1912" s="4" t="str">
        <f>IF(J1912&gt;365,"Bereits abgewandert (Segment D)",IF(Z1912&gt;=Hilfswerte!$B$38,"Rot - akut gefaehrdet",IF(Z1912&gt;=Hilfswerte!$B$39,"Gelb - beobachten","Gruen - stabil")))</f>
        <v>Gruen - stabil</v>
      </c>
    </row>
    <row r="1913" spans="1:27" ht="15" customHeight="1" x14ac:dyDescent="0.25">
      <c r="A1913" s="4" t="s">
        <v>2260</v>
      </c>
      <c r="B1913" s="4" t="s">
        <v>148</v>
      </c>
      <c r="C1913" s="4" t="s">
        <v>84</v>
      </c>
      <c r="D1913" s="4" t="s">
        <v>30</v>
      </c>
      <c r="E1913" s="4">
        <v>18</v>
      </c>
      <c r="F1913" s="5">
        <v>2.8</v>
      </c>
      <c r="G1913" s="5">
        <v>12.6</v>
      </c>
      <c r="H1913" s="6">
        <v>1950</v>
      </c>
      <c r="I1913" s="4">
        <v>2</v>
      </c>
      <c r="J1913" s="4">
        <v>337</v>
      </c>
      <c r="K1913" s="4">
        <v>0</v>
      </c>
      <c r="L1913" s="4">
        <v>11</v>
      </c>
      <c r="M1913" s="4">
        <v>4</v>
      </c>
      <c r="N1913" s="5">
        <v>11.2</v>
      </c>
      <c r="O1913" s="7">
        <f t="shared" si="232"/>
        <v>2</v>
      </c>
      <c r="P1913" s="7">
        <f t="shared" si="233"/>
        <v>2</v>
      </c>
      <c r="Q1913" s="7">
        <f t="shared" si="234"/>
        <v>3</v>
      </c>
      <c r="R1913" s="7">
        <f t="shared" si="235"/>
        <v>7</v>
      </c>
      <c r="S1913" s="8">
        <f t="shared" si="236"/>
        <v>72.3</v>
      </c>
      <c r="T1913" s="7" t="str">
        <f t="shared" si="237"/>
        <v>C - Entwicklungspotenzial</v>
      </c>
      <c r="U1913" s="4">
        <f>ROUND(((E1913-Hilfswerte!$B$20)/Hilfswerte!$B$21)+((F1913-Hilfswerte!$B$22)/Hilfswerte!$B$23)+((G1913-Hilfswerte!$B$24)/Hilfswerte!$B$25)+0.1*INDEX(Hilfswerte!$B$4:$B$15,MATCH(C1913,Hilfswerte!$A$4:$A$15,0)),2)</f>
        <v>-0.51</v>
      </c>
      <c r="V1913" s="4">
        <f>ROUND(SQRT((((E1913-Hilfswerte!$B$20)/Hilfswerte!$B$21)-Hilfswerte!$B$28)^2+(((F1913-Hilfswerte!$B$22)/Hilfswerte!$B$23)-Hilfswerte!$B$29)^2+(((G1913-Hilfswerte!$B$24)/Hilfswerte!$B$25)-Hilfswerte!$B$30)^2),3)</f>
        <v>0.92300000000000004</v>
      </c>
      <c r="W1913" s="4">
        <f>ROUND(E1913*Hilfswerte!$B$31,0)</f>
        <v>3700</v>
      </c>
      <c r="X1913" s="4">
        <f t="shared" si="238"/>
        <v>1750</v>
      </c>
      <c r="Y1913" s="4" t="str">
        <f>IF(T1913="A - Top-Kunde","bereits Top-Kunde",IF(AND(V1913&lt;=Hilfswerte!$B$34,H1913&lt;0.5*W1913),"Hoch",IF(AND(V1913&lt;=Hilfswerte!$B$35,H1913&lt;0.7*W1913),"Mittel","Niedrig")))</f>
        <v>Mittel</v>
      </c>
      <c r="Z1913" s="4">
        <f t="shared" si="239"/>
        <v>19.100000000000001</v>
      </c>
      <c r="AA1913" s="4" t="str">
        <f>IF(J1913&gt;365,"Bereits abgewandert (Segment D)",IF(Z1913&gt;=Hilfswerte!$B$38,"Rot - akut gefaehrdet",IF(Z1913&gt;=Hilfswerte!$B$39,"Gelb - beobachten","Gruen - stabil")))</f>
        <v>Gelb - beobachten</v>
      </c>
    </row>
    <row r="1914" spans="1:27" ht="15" customHeight="1" x14ac:dyDescent="0.25">
      <c r="A1914" s="4" t="s">
        <v>2261</v>
      </c>
      <c r="B1914" s="4" t="s">
        <v>645</v>
      </c>
      <c r="C1914" s="4" t="s">
        <v>59</v>
      </c>
      <c r="D1914" s="4" t="s">
        <v>93</v>
      </c>
      <c r="E1914" s="4">
        <v>251</v>
      </c>
      <c r="F1914" s="5">
        <v>25.4</v>
      </c>
      <c r="G1914" s="5">
        <v>3.4</v>
      </c>
      <c r="H1914" s="6">
        <v>21830</v>
      </c>
      <c r="I1914" s="4">
        <v>7</v>
      </c>
      <c r="J1914" s="4">
        <v>5</v>
      </c>
      <c r="K1914" s="4">
        <v>0</v>
      </c>
      <c r="L1914" s="4">
        <v>-2</v>
      </c>
      <c r="M1914" s="4">
        <v>3</v>
      </c>
      <c r="N1914" s="5">
        <v>-1.8</v>
      </c>
      <c r="O1914" s="7">
        <f t="shared" si="232"/>
        <v>5</v>
      </c>
      <c r="P1914" s="7">
        <f t="shared" si="233"/>
        <v>5</v>
      </c>
      <c r="Q1914" s="7">
        <f t="shared" si="234"/>
        <v>5</v>
      </c>
      <c r="R1914" s="7">
        <f t="shared" si="235"/>
        <v>15</v>
      </c>
      <c r="S1914" s="8">
        <f t="shared" si="236"/>
        <v>149.1</v>
      </c>
      <c r="T1914" s="7" t="str">
        <f t="shared" si="237"/>
        <v>A - Top-Kunde</v>
      </c>
      <c r="U1914" s="4">
        <f>ROUND(((E1914-Hilfswerte!$B$20)/Hilfswerte!$B$21)+((F1914-Hilfswerte!$B$22)/Hilfswerte!$B$23)+((G1914-Hilfswerte!$B$24)/Hilfswerte!$B$25)+0.1*INDEX(Hilfswerte!$B$4:$B$15,MATCH(C1914,Hilfswerte!$A$4:$A$15,0)),2)</f>
        <v>-0.64</v>
      </c>
      <c r="V1914" s="4">
        <f>ROUND(SQRT((((E1914-Hilfswerte!$B$20)/Hilfswerte!$B$21)-Hilfswerte!$B$28)^2+(((F1914-Hilfswerte!$B$22)/Hilfswerte!$B$23)-Hilfswerte!$B$29)^2+(((G1914-Hilfswerte!$B$24)/Hilfswerte!$B$25)-Hilfswerte!$B$30)^2),3)</f>
        <v>1.31</v>
      </c>
      <c r="W1914" s="4">
        <f>ROUND(E1914*Hilfswerte!$B$31,0)</f>
        <v>51592</v>
      </c>
      <c r="X1914" s="4">
        <f t="shared" si="238"/>
        <v>29762</v>
      </c>
      <c r="Y1914" s="4" t="str">
        <f>IF(T1914="A - Top-Kunde","bereits Top-Kunde",IF(AND(V1914&lt;=Hilfswerte!$B$34,H1914&lt;0.5*W1914),"Hoch",IF(AND(V1914&lt;=Hilfswerte!$B$35,H1914&lt;0.7*W1914),"Mittel","Niedrig")))</f>
        <v>bereits Top-Kunde</v>
      </c>
      <c r="Z1914" s="4">
        <f t="shared" si="239"/>
        <v>1</v>
      </c>
      <c r="AA1914" s="4" t="str">
        <f>IF(J1914&gt;365,"Bereits abgewandert (Segment D)",IF(Z1914&gt;=Hilfswerte!$B$38,"Rot - akut gefaehrdet",IF(Z1914&gt;=Hilfswerte!$B$39,"Gelb - beobachten","Gruen - stabil")))</f>
        <v>Gruen - stabil</v>
      </c>
    </row>
    <row r="1915" spans="1:27" ht="15" customHeight="1" x14ac:dyDescent="0.25">
      <c r="A1915" s="4" t="s">
        <v>2262</v>
      </c>
      <c r="B1915" s="4" t="s">
        <v>462</v>
      </c>
      <c r="C1915" s="4" t="s">
        <v>65</v>
      </c>
      <c r="D1915" s="4" t="s">
        <v>122</v>
      </c>
      <c r="E1915" s="4">
        <v>113</v>
      </c>
      <c r="F1915" s="5">
        <v>22.7</v>
      </c>
      <c r="G1915" s="5">
        <v>6.5</v>
      </c>
      <c r="H1915" s="6">
        <v>80520</v>
      </c>
      <c r="I1915" s="4">
        <v>5</v>
      </c>
      <c r="J1915" s="4">
        <v>15</v>
      </c>
      <c r="K1915" s="4">
        <v>1</v>
      </c>
      <c r="L1915" s="4">
        <v>18</v>
      </c>
      <c r="M1915" s="4">
        <v>1</v>
      </c>
      <c r="N1915" s="5">
        <v>-19.100000000000001</v>
      </c>
      <c r="O1915" s="7">
        <f t="shared" si="232"/>
        <v>5</v>
      </c>
      <c r="P1915" s="7">
        <f t="shared" si="233"/>
        <v>5</v>
      </c>
      <c r="Q1915" s="7">
        <f t="shared" si="234"/>
        <v>5</v>
      </c>
      <c r="R1915" s="7">
        <f t="shared" si="235"/>
        <v>15</v>
      </c>
      <c r="S1915" s="8">
        <f t="shared" si="236"/>
        <v>129.1</v>
      </c>
      <c r="T1915" s="7" t="str">
        <f t="shared" si="237"/>
        <v>A - Top-Kunde</v>
      </c>
      <c r="U1915" s="4">
        <f>ROUND(((E1915-Hilfswerte!$B$20)/Hilfswerte!$B$21)+((F1915-Hilfswerte!$B$22)/Hilfswerte!$B$23)+((G1915-Hilfswerte!$B$24)/Hilfswerte!$B$25)+0.1*INDEX(Hilfswerte!$B$4:$B$15,MATCH(C1915,Hilfswerte!$A$4:$A$15,0)),2)</f>
        <v>-0.77</v>
      </c>
      <c r="V1915" s="4">
        <f>ROUND(SQRT((((E1915-Hilfswerte!$B$20)/Hilfswerte!$B$21)-Hilfswerte!$B$28)^2+(((F1915-Hilfswerte!$B$22)/Hilfswerte!$B$23)-Hilfswerte!$B$29)^2+(((G1915-Hilfswerte!$B$24)/Hilfswerte!$B$25)-Hilfswerte!$B$30)^2),3)</f>
        <v>0.82799999999999996</v>
      </c>
      <c r="W1915" s="4">
        <f>ROUND(E1915*Hilfswerte!$B$31,0)</f>
        <v>23227</v>
      </c>
      <c r="X1915" s="4">
        <f t="shared" si="238"/>
        <v>0</v>
      </c>
      <c r="Y1915" s="4" t="str">
        <f>IF(T1915="A - Top-Kunde","bereits Top-Kunde",IF(AND(V1915&lt;=Hilfswerte!$B$34,H1915&lt;0.5*W1915),"Hoch",IF(AND(V1915&lt;=Hilfswerte!$B$35,H1915&lt;0.7*W1915),"Mittel","Niedrig")))</f>
        <v>bereits Top-Kunde</v>
      </c>
      <c r="Z1915" s="4">
        <f t="shared" si="239"/>
        <v>15</v>
      </c>
      <c r="AA1915" s="4" t="str">
        <f>IF(J1915&gt;365,"Bereits abgewandert (Segment D)",IF(Z1915&gt;=Hilfswerte!$B$38,"Rot - akut gefaehrdet",IF(Z1915&gt;=Hilfswerte!$B$39,"Gelb - beobachten","Gruen - stabil")))</f>
        <v>Gelb - beobachten</v>
      </c>
    </row>
    <row r="1916" spans="1:27" ht="15" customHeight="1" x14ac:dyDescent="0.25">
      <c r="A1916" s="4" t="s">
        <v>2263</v>
      </c>
      <c r="B1916" s="4" t="s">
        <v>533</v>
      </c>
      <c r="C1916" s="4" t="s">
        <v>55</v>
      </c>
      <c r="D1916" s="4" t="s">
        <v>30</v>
      </c>
      <c r="E1916" s="4">
        <v>30</v>
      </c>
      <c r="F1916" s="5">
        <v>4.2</v>
      </c>
      <c r="G1916" s="5">
        <v>11</v>
      </c>
      <c r="H1916" s="6">
        <v>5540</v>
      </c>
      <c r="I1916" s="4">
        <v>2</v>
      </c>
      <c r="J1916" s="4">
        <v>88</v>
      </c>
      <c r="K1916" s="4">
        <v>0</v>
      </c>
      <c r="L1916" s="4">
        <v>18</v>
      </c>
      <c r="M1916" s="4">
        <v>4</v>
      </c>
      <c r="N1916" s="5">
        <v>0.5</v>
      </c>
      <c r="O1916" s="7">
        <f t="shared" si="232"/>
        <v>4</v>
      </c>
      <c r="P1916" s="7">
        <f t="shared" si="233"/>
        <v>2</v>
      </c>
      <c r="Q1916" s="7">
        <f t="shared" si="234"/>
        <v>4</v>
      </c>
      <c r="R1916" s="7">
        <f t="shared" si="235"/>
        <v>10</v>
      </c>
      <c r="S1916" s="8">
        <f t="shared" si="236"/>
        <v>94.9</v>
      </c>
      <c r="T1916" s="7" t="str">
        <f t="shared" si="237"/>
        <v>C - Entwicklungspotenzial</v>
      </c>
      <c r="U1916" s="4">
        <f>ROUND(((E1916-Hilfswerte!$B$20)/Hilfswerte!$B$21)+((F1916-Hilfswerte!$B$22)/Hilfswerte!$B$23)+((G1916-Hilfswerte!$B$24)/Hilfswerte!$B$25)+0.1*INDEX(Hilfswerte!$B$4:$B$15,MATCH(C1916,Hilfswerte!$A$4:$A$15,0)),2)</f>
        <v>-0.39</v>
      </c>
      <c r="V1916" s="4">
        <f>ROUND(SQRT((((E1916-Hilfswerte!$B$20)/Hilfswerte!$B$21)-Hilfswerte!$B$28)^2+(((F1916-Hilfswerte!$B$22)/Hilfswerte!$B$23)-Hilfswerte!$B$29)^2+(((G1916-Hilfswerte!$B$24)/Hilfswerte!$B$25)-Hilfswerte!$B$30)^2),3)</f>
        <v>0.84299999999999997</v>
      </c>
      <c r="W1916" s="4">
        <f>ROUND(E1916*Hilfswerte!$B$31,0)</f>
        <v>6166</v>
      </c>
      <c r="X1916" s="4">
        <f t="shared" si="238"/>
        <v>626</v>
      </c>
      <c r="Y1916" s="4" t="str">
        <f>IF(T1916="A - Top-Kunde","bereits Top-Kunde",IF(AND(V1916&lt;=Hilfswerte!$B$34,H1916&lt;0.5*W1916),"Hoch",IF(AND(V1916&lt;=Hilfswerte!$B$35,H1916&lt;0.7*W1916),"Mittel","Niedrig")))</f>
        <v>Niedrig</v>
      </c>
      <c r="Z1916" s="4">
        <f t="shared" si="239"/>
        <v>8</v>
      </c>
      <c r="AA1916" s="4" t="str">
        <f>IF(J1916&gt;365,"Bereits abgewandert (Segment D)",IF(Z1916&gt;=Hilfswerte!$B$38,"Rot - akut gefaehrdet",IF(Z1916&gt;=Hilfswerte!$B$39,"Gelb - beobachten","Gruen - stabil")))</f>
        <v>Gruen - stabil</v>
      </c>
    </row>
    <row r="1917" spans="1:27" ht="15" customHeight="1" x14ac:dyDescent="0.25">
      <c r="A1917" s="4" t="s">
        <v>2264</v>
      </c>
      <c r="B1917" s="4" t="s">
        <v>271</v>
      </c>
      <c r="C1917" s="4" t="s">
        <v>62</v>
      </c>
      <c r="D1917" s="4" t="s">
        <v>30</v>
      </c>
      <c r="E1917" s="4">
        <v>97</v>
      </c>
      <c r="F1917" s="5">
        <v>27.7</v>
      </c>
      <c r="G1917" s="5">
        <v>20</v>
      </c>
      <c r="H1917" s="6">
        <v>0</v>
      </c>
      <c r="I1917" s="4">
        <v>0</v>
      </c>
      <c r="J1917" s="4">
        <v>665</v>
      </c>
      <c r="K1917" s="4">
        <v>0</v>
      </c>
      <c r="L1917" s="4">
        <v>9</v>
      </c>
      <c r="M1917" s="4">
        <v>0</v>
      </c>
      <c r="N1917" s="5">
        <v>-80.099999999999994</v>
      </c>
      <c r="O1917" s="7">
        <f t="shared" si="232"/>
        <v>1</v>
      </c>
      <c r="P1917" s="7">
        <f t="shared" si="233"/>
        <v>1</v>
      </c>
      <c r="Q1917" s="7">
        <f t="shared" si="234"/>
        <v>1</v>
      </c>
      <c r="R1917" s="7">
        <f t="shared" si="235"/>
        <v>3</v>
      </c>
      <c r="S1917" s="8">
        <f t="shared" si="236"/>
        <v>-12.8</v>
      </c>
      <c r="T1917" s="7" t="str">
        <f t="shared" si="237"/>
        <v>D - Abwanderungsrisiko</v>
      </c>
      <c r="U1917" s="4">
        <f>ROUND(((E1917-Hilfswerte!$B$20)/Hilfswerte!$B$21)+((F1917-Hilfswerte!$B$22)/Hilfswerte!$B$23)+((G1917-Hilfswerte!$B$24)/Hilfswerte!$B$25)+0.1*INDEX(Hilfswerte!$B$4:$B$15,MATCH(C1917,Hilfswerte!$A$4:$A$15,0)),2)</f>
        <v>1.87</v>
      </c>
      <c r="V1917" s="4">
        <f>ROUND(SQRT((((E1917-Hilfswerte!$B$20)/Hilfswerte!$B$21)-Hilfswerte!$B$28)^2+(((F1917-Hilfswerte!$B$22)/Hilfswerte!$B$23)-Hilfswerte!$B$29)^2+(((G1917-Hilfswerte!$B$24)/Hilfswerte!$B$25)-Hilfswerte!$B$30)^2),3)</f>
        <v>1.4390000000000001</v>
      </c>
      <c r="W1917" s="4">
        <f>ROUND(E1917*Hilfswerte!$B$31,0)</f>
        <v>19938</v>
      </c>
      <c r="X1917" s="4">
        <f t="shared" si="238"/>
        <v>19938</v>
      </c>
      <c r="Y1917" s="4" t="str">
        <f>IF(T1917="A - Top-Kunde","bereits Top-Kunde",IF(AND(V1917&lt;=Hilfswerte!$B$34,H1917&lt;0.5*W1917),"Hoch",IF(AND(V1917&lt;=Hilfswerte!$B$35,H1917&lt;0.7*W1917),"Mittel","Niedrig")))</f>
        <v>Niedrig</v>
      </c>
      <c r="Z1917" s="4">
        <f t="shared" si="239"/>
        <v>67.099999999999994</v>
      </c>
      <c r="AA1917" s="4" t="str">
        <f>IF(J1917&gt;365,"Bereits abgewandert (Segment D)",IF(Z1917&gt;=Hilfswerte!$B$38,"Rot - akut gefaehrdet",IF(Z1917&gt;=Hilfswerte!$B$39,"Gelb - beobachten","Gruen - stabil")))</f>
        <v>Bereits abgewandert (Segment D)</v>
      </c>
    </row>
    <row r="1918" spans="1:27" ht="15" customHeight="1" x14ac:dyDescent="0.25">
      <c r="A1918" s="4" t="s">
        <v>2265</v>
      </c>
      <c r="B1918" s="4" t="s">
        <v>1139</v>
      </c>
      <c r="C1918" s="4" t="s">
        <v>89</v>
      </c>
      <c r="D1918" s="4" t="s">
        <v>30</v>
      </c>
      <c r="E1918" s="4">
        <v>18</v>
      </c>
      <c r="F1918" s="5">
        <v>6.1</v>
      </c>
      <c r="G1918" s="5">
        <v>7</v>
      </c>
      <c r="H1918" s="6">
        <v>540</v>
      </c>
      <c r="I1918" s="4">
        <v>3</v>
      </c>
      <c r="J1918" s="4">
        <v>90</v>
      </c>
      <c r="K1918" s="4">
        <v>3</v>
      </c>
      <c r="L1918" s="4">
        <v>6</v>
      </c>
      <c r="M1918" s="4">
        <v>6</v>
      </c>
      <c r="N1918" s="5">
        <v>12.3</v>
      </c>
      <c r="O1918" s="7">
        <f t="shared" si="232"/>
        <v>4</v>
      </c>
      <c r="P1918" s="7">
        <f t="shared" si="233"/>
        <v>3</v>
      </c>
      <c r="Q1918" s="7">
        <f t="shared" si="234"/>
        <v>2</v>
      </c>
      <c r="R1918" s="7">
        <f t="shared" si="235"/>
        <v>9</v>
      </c>
      <c r="S1918" s="8">
        <f t="shared" si="236"/>
        <v>76.400000000000006</v>
      </c>
      <c r="T1918" s="7" t="str">
        <f t="shared" si="237"/>
        <v>C - Entwicklungspotenzial</v>
      </c>
      <c r="U1918" s="4">
        <f>ROUND(((E1918-Hilfswerte!$B$20)/Hilfswerte!$B$21)+((F1918-Hilfswerte!$B$22)/Hilfswerte!$B$23)+((G1918-Hilfswerte!$B$24)/Hilfswerte!$B$25)+0.1*INDEX(Hilfswerte!$B$4:$B$15,MATCH(C1918,Hilfswerte!$A$4:$A$15,0)),2)</f>
        <v>-1.05</v>
      </c>
      <c r="V1918" s="4">
        <f>ROUND(SQRT((((E1918-Hilfswerte!$B$20)/Hilfswerte!$B$21)-Hilfswerte!$B$28)^2+(((F1918-Hilfswerte!$B$22)/Hilfswerte!$B$23)-Hilfswerte!$B$29)^2+(((G1918-Hilfswerte!$B$24)/Hilfswerte!$B$25)-Hilfswerte!$B$30)^2),3)</f>
        <v>1.0860000000000001</v>
      </c>
      <c r="W1918" s="4">
        <f>ROUND(E1918*Hilfswerte!$B$31,0)</f>
        <v>3700</v>
      </c>
      <c r="X1918" s="4">
        <f t="shared" si="238"/>
        <v>3160</v>
      </c>
      <c r="Y1918" s="4" t="str">
        <f>IF(T1918="A - Top-Kunde","bereits Top-Kunde",IF(AND(V1918&lt;=Hilfswerte!$B$34,H1918&lt;0.5*W1918),"Hoch",IF(AND(V1918&lt;=Hilfswerte!$B$35,H1918&lt;0.7*W1918),"Mittel","Niedrig")))</f>
        <v>Mittel</v>
      </c>
      <c r="Z1918" s="4">
        <f t="shared" si="239"/>
        <v>14.7</v>
      </c>
      <c r="AA1918" s="4" t="str">
        <f>IF(J1918&gt;365,"Bereits abgewandert (Segment D)",IF(Z1918&gt;=Hilfswerte!$B$38,"Rot - akut gefaehrdet",IF(Z1918&gt;=Hilfswerte!$B$39,"Gelb - beobachten","Gruen - stabil")))</f>
        <v>Gelb - beobachten</v>
      </c>
    </row>
    <row r="1919" spans="1:27" ht="15" customHeight="1" x14ac:dyDescent="0.25">
      <c r="A1919" s="4" t="s">
        <v>2266</v>
      </c>
      <c r="B1919" s="4" t="s">
        <v>162</v>
      </c>
      <c r="C1919" s="4" t="s">
        <v>59</v>
      </c>
      <c r="D1919" s="4" t="s">
        <v>30</v>
      </c>
      <c r="E1919" s="4">
        <v>329</v>
      </c>
      <c r="F1919" s="5">
        <v>57.6</v>
      </c>
      <c r="G1919" s="5">
        <v>15.5</v>
      </c>
      <c r="H1919" s="6">
        <v>13740</v>
      </c>
      <c r="I1919" s="4">
        <v>2</v>
      </c>
      <c r="J1919" s="4">
        <v>189</v>
      </c>
      <c r="K1919" s="4">
        <v>0</v>
      </c>
      <c r="L1919" s="4">
        <v>-5</v>
      </c>
      <c r="M1919" s="4">
        <v>1</v>
      </c>
      <c r="N1919" s="5">
        <v>12.5</v>
      </c>
      <c r="O1919" s="7">
        <f t="shared" si="232"/>
        <v>2</v>
      </c>
      <c r="P1919" s="7">
        <f t="shared" si="233"/>
        <v>2</v>
      </c>
      <c r="Q1919" s="7">
        <f t="shared" si="234"/>
        <v>5</v>
      </c>
      <c r="R1919" s="7">
        <f t="shared" si="235"/>
        <v>9</v>
      </c>
      <c r="S1919" s="8">
        <f t="shared" si="236"/>
        <v>96.3</v>
      </c>
      <c r="T1919" s="7" t="str">
        <f t="shared" si="237"/>
        <v>C - Entwicklungspotenzial</v>
      </c>
      <c r="U1919" s="4">
        <f>ROUND(((E1919-Hilfswerte!$B$20)/Hilfswerte!$B$21)+((F1919-Hilfswerte!$B$22)/Hilfswerte!$B$23)+((G1919-Hilfswerte!$B$24)/Hilfswerte!$B$25)+0.1*INDEX(Hilfswerte!$B$4:$B$15,MATCH(C1919,Hilfswerte!$A$4:$A$15,0)),2)</f>
        <v>2.19</v>
      </c>
      <c r="V1919" s="4">
        <f>ROUND(SQRT((((E1919-Hilfswerte!$B$20)/Hilfswerte!$B$21)-Hilfswerte!$B$28)^2+(((F1919-Hilfswerte!$B$22)/Hilfswerte!$B$23)-Hilfswerte!$B$29)^2+(((G1919-Hilfswerte!$B$24)/Hilfswerte!$B$25)-Hilfswerte!$B$30)^2),3)</f>
        <v>1.0349999999999999</v>
      </c>
      <c r="W1919" s="4">
        <f>ROUND(E1919*Hilfswerte!$B$31,0)</f>
        <v>67625</v>
      </c>
      <c r="X1919" s="4">
        <f t="shared" si="238"/>
        <v>53885</v>
      </c>
      <c r="Y1919" s="4" t="str">
        <f>IF(T1919="A - Top-Kunde","bereits Top-Kunde",IF(AND(V1919&lt;=Hilfswerte!$B$34,H1919&lt;0.5*W1919),"Hoch",IF(AND(V1919&lt;=Hilfswerte!$B$35,H1919&lt;0.7*W1919),"Mittel","Niedrig")))</f>
        <v>Mittel</v>
      </c>
      <c r="Z1919" s="4">
        <f t="shared" si="239"/>
        <v>9.5</v>
      </c>
      <c r="AA1919" s="4" t="str">
        <f>IF(J1919&gt;365,"Bereits abgewandert (Segment D)",IF(Z1919&gt;=Hilfswerte!$B$38,"Rot - akut gefaehrdet",IF(Z1919&gt;=Hilfswerte!$B$39,"Gelb - beobachten","Gruen - stabil")))</f>
        <v>Gruen - stabil</v>
      </c>
    </row>
    <row r="1920" spans="1:27" ht="15" customHeight="1" x14ac:dyDescent="0.25">
      <c r="A1920" s="4" t="s">
        <v>2267</v>
      </c>
      <c r="B1920" s="4" t="s">
        <v>400</v>
      </c>
      <c r="C1920" s="4" t="s">
        <v>51</v>
      </c>
      <c r="D1920" s="4" t="s">
        <v>30</v>
      </c>
      <c r="E1920" s="4">
        <v>178</v>
      </c>
      <c r="F1920" s="5">
        <v>54.3</v>
      </c>
      <c r="G1920" s="5">
        <v>17.3</v>
      </c>
      <c r="H1920" s="6">
        <v>4040</v>
      </c>
      <c r="I1920" s="4">
        <v>1</v>
      </c>
      <c r="J1920" s="4">
        <v>213</v>
      </c>
      <c r="K1920" s="4">
        <v>0</v>
      </c>
      <c r="L1920" s="4">
        <v>18</v>
      </c>
      <c r="M1920" s="4">
        <v>5</v>
      </c>
      <c r="N1920" s="5">
        <v>-2.4</v>
      </c>
      <c r="O1920" s="7">
        <f t="shared" si="232"/>
        <v>2</v>
      </c>
      <c r="P1920" s="7">
        <f t="shared" si="233"/>
        <v>1</v>
      </c>
      <c r="Q1920" s="7">
        <f t="shared" si="234"/>
        <v>4</v>
      </c>
      <c r="R1920" s="7">
        <f t="shared" si="235"/>
        <v>7</v>
      </c>
      <c r="S1920" s="8">
        <f t="shared" si="236"/>
        <v>63.4</v>
      </c>
      <c r="T1920" s="7" t="str">
        <f t="shared" si="237"/>
        <v>C - Entwicklungspotenzial</v>
      </c>
      <c r="U1920" s="4">
        <f>ROUND(((E1920-Hilfswerte!$B$20)/Hilfswerte!$B$21)+((F1920-Hilfswerte!$B$22)/Hilfswerte!$B$23)+((G1920-Hilfswerte!$B$24)/Hilfswerte!$B$25)+0.1*INDEX(Hilfswerte!$B$4:$B$15,MATCH(C1920,Hilfswerte!$A$4:$A$15,0)),2)</f>
        <v>2.2000000000000002</v>
      </c>
      <c r="V1920" s="4">
        <f>ROUND(SQRT((((E1920-Hilfswerte!$B$20)/Hilfswerte!$B$21)-Hilfswerte!$B$28)^2+(((F1920-Hilfswerte!$B$22)/Hilfswerte!$B$23)-Hilfswerte!$B$29)^2+(((G1920-Hilfswerte!$B$24)/Hilfswerte!$B$25)-Hilfswerte!$B$30)^2),3)</f>
        <v>1.0129999999999999</v>
      </c>
      <c r="W1920" s="4">
        <f>ROUND(E1920*Hilfswerte!$B$31,0)</f>
        <v>36587</v>
      </c>
      <c r="X1920" s="4">
        <f t="shared" si="238"/>
        <v>32547</v>
      </c>
      <c r="Y1920" s="4" t="str">
        <f>IF(T1920="A - Top-Kunde","bereits Top-Kunde",IF(AND(V1920&lt;=Hilfswerte!$B$34,H1920&lt;0.5*W1920),"Hoch",IF(AND(V1920&lt;=Hilfswerte!$B$35,H1920&lt;0.7*W1920),"Mittel","Niedrig")))</f>
        <v>Mittel</v>
      </c>
      <c r="Z1920" s="4">
        <f t="shared" si="239"/>
        <v>15.2</v>
      </c>
      <c r="AA1920" s="4" t="str">
        <f>IF(J1920&gt;365,"Bereits abgewandert (Segment D)",IF(Z1920&gt;=Hilfswerte!$B$38,"Rot - akut gefaehrdet",IF(Z1920&gt;=Hilfswerte!$B$39,"Gelb - beobachten","Gruen - stabil")))</f>
        <v>Gelb - beobachten</v>
      </c>
    </row>
    <row r="1921" spans="1:27" ht="15" customHeight="1" x14ac:dyDescent="0.25">
      <c r="A1921" s="4" t="s">
        <v>2268</v>
      </c>
      <c r="B1921" s="4" t="s">
        <v>639</v>
      </c>
      <c r="C1921" s="4" t="s">
        <v>51</v>
      </c>
      <c r="D1921" s="4" t="s">
        <v>30</v>
      </c>
      <c r="E1921" s="4">
        <v>213</v>
      </c>
      <c r="F1921" s="5">
        <v>50.4</v>
      </c>
      <c r="G1921" s="5">
        <v>12.1</v>
      </c>
      <c r="H1921" s="6">
        <v>50460</v>
      </c>
      <c r="I1921" s="4">
        <v>3</v>
      </c>
      <c r="J1921" s="4">
        <v>12</v>
      </c>
      <c r="K1921" s="4">
        <v>0</v>
      </c>
      <c r="L1921" s="4">
        <v>-2</v>
      </c>
      <c r="M1921" s="4">
        <v>6</v>
      </c>
      <c r="N1921" s="5">
        <v>15.4</v>
      </c>
      <c r="O1921" s="7">
        <f t="shared" si="232"/>
        <v>5</v>
      </c>
      <c r="P1921" s="7">
        <f t="shared" si="233"/>
        <v>3</v>
      </c>
      <c r="Q1921" s="7">
        <f t="shared" si="234"/>
        <v>5</v>
      </c>
      <c r="R1921" s="7">
        <f t="shared" si="235"/>
        <v>13</v>
      </c>
      <c r="S1921" s="8">
        <f t="shared" si="236"/>
        <v>137.69999999999999</v>
      </c>
      <c r="T1921" s="7" t="str">
        <f t="shared" si="237"/>
        <v>A - Top-Kunde</v>
      </c>
      <c r="U1921" s="4">
        <f>ROUND(((E1921-Hilfswerte!$B$20)/Hilfswerte!$B$21)+((F1921-Hilfswerte!$B$22)/Hilfswerte!$B$23)+((G1921-Hilfswerte!$B$24)/Hilfswerte!$B$25)+0.1*INDEX(Hilfswerte!$B$4:$B$15,MATCH(C1921,Hilfswerte!$A$4:$A$15,0)),2)</f>
        <v>1.45</v>
      </c>
      <c r="V1921" s="4">
        <f>ROUND(SQRT((((E1921-Hilfswerte!$B$20)/Hilfswerte!$B$21)-Hilfswerte!$B$28)^2+(((F1921-Hilfswerte!$B$22)/Hilfswerte!$B$23)-Hilfswerte!$B$29)^2+(((G1921-Hilfswerte!$B$24)/Hilfswerte!$B$25)-Hilfswerte!$B$30)^2),3)</f>
        <v>0.33300000000000002</v>
      </c>
      <c r="W1921" s="4">
        <f>ROUND(E1921*Hilfswerte!$B$31,0)</f>
        <v>43781</v>
      </c>
      <c r="X1921" s="4">
        <f t="shared" si="238"/>
        <v>0</v>
      </c>
      <c r="Y1921" s="4" t="str">
        <f>IF(T1921="A - Top-Kunde","bereits Top-Kunde",IF(AND(V1921&lt;=Hilfswerte!$B$34,H1921&lt;0.5*W1921),"Hoch",IF(AND(V1921&lt;=Hilfswerte!$B$35,H1921&lt;0.7*W1921),"Mittel","Niedrig")))</f>
        <v>bereits Top-Kunde</v>
      </c>
      <c r="Z1921" s="4">
        <f t="shared" si="239"/>
        <v>0.6</v>
      </c>
      <c r="AA1921" s="4" t="str">
        <f>IF(J1921&gt;365,"Bereits abgewandert (Segment D)",IF(Z1921&gt;=Hilfswerte!$B$38,"Rot - akut gefaehrdet",IF(Z1921&gt;=Hilfswerte!$B$39,"Gelb - beobachten","Gruen - stabil")))</f>
        <v>Gruen - stabil</v>
      </c>
    </row>
    <row r="1922" spans="1:27" ht="15" customHeight="1" x14ac:dyDescent="0.25">
      <c r="A1922" s="4" t="s">
        <v>2269</v>
      </c>
      <c r="B1922" s="4" t="s">
        <v>116</v>
      </c>
      <c r="C1922" s="4" t="s">
        <v>38</v>
      </c>
      <c r="D1922" s="4" t="s">
        <v>30</v>
      </c>
      <c r="E1922" s="4">
        <v>585</v>
      </c>
      <c r="F1922" s="5">
        <v>151.30000000000001</v>
      </c>
      <c r="G1922" s="5">
        <v>11.9</v>
      </c>
      <c r="H1922" s="6">
        <v>8920</v>
      </c>
      <c r="I1922" s="4">
        <v>1</v>
      </c>
      <c r="J1922" s="4">
        <v>202</v>
      </c>
      <c r="K1922" s="4">
        <v>1</v>
      </c>
      <c r="L1922" s="4">
        <v>-5</v>
      </c>
      <c r="M1922" s="4">
        <v>6</v>
      </c>
      <c r="N1922" s="5">
        <v>-14.9</v>
      </c>
      <c r="O1922" s="7">
        <f t="shared" ref="O1922:O1985" si="240">IF(J1922&gt;365,1,IF(J1922&lt;=30,5,IF(J1922&lt;=90,4,IF(J1922&lt;=180,3,2))))</f>
        <v>2</v>
      </c>
      <c r="P1922" s="7">
        <f t="shared" ref="P1922:P1985" si="241">IF(I1922&gt;=5,5,IF(I1922&gt;=4,4,IF(I1922&gt;=3,3,IF(I1922&gt;=2,2,1))))</f>
        <v>1</v>
      </c>
      <c r="Q1922" s="7">
        <f t="shared" ref="Q1922:Q1985" si="242">IF(H1922&gt;=7500,5,IF(H1922&gt;=2500,4,IF(H1922&gt;=1000,3,IF(H1922&gt;=1,2,1))))</f>
        <v>5</v>
      </c>
      <c r="R1922" s="7">
        <f t="shared" ref="R1922:R1985" si="243">O1922+P1922+Q1922</f>
        <v>8</v>
      </c>
      <c r="S1922" s="8">
        <f t="shared" ref="S1922:S1985" si="244">ROUND(10*R1922+0.5*N1922-6*K1922-0.3*MAX(0,L1922),1)</f>
        <v>66.599999999999994</v>
      </c>
      <c r="T1922" s="7" t="str">
        <f t="shared" ref="T1922:T1985" si="245">IF(J1922&gt;365,"D - Abwanderungsrisiko",IF(S1922&gt;=125,"A - Top-Kunde",IF(S1922&gt;=105,"B - Kernkunde","C - Entwicklungspotenzial")))</f>
        <v>C - Entwicklungspotenzial</v>
      </c>
      <c r="U1922" s="4">
        <f>ROUND(((E1922-Hilfswerte!$B$20)/Hilfswerte!$B$21)+((F1922-Hilfswerte!$B$22)/Hilfswerte!$B$23)+((G1922-Hilfswerte!$B$24)/Hilfswerte!$B$25)+0.1*INDEX(Hilfswerte!$B$4:$B$15,MATCH(C1922,Hilfswerte!$A$4:$A$15,0)),2)</f>
        <v>4.82</v>
      </c>
      <c r="V1922" s="4">
        <f>ROUND(SQRT((((E1922-Hilfswerte!$B$20)/Hilfswerte!$B$21)-Hilfswerte!$B$28)^2+(((F1922-Hilfswerte!$B$22)/Hilfswerte!$B$23)-Hilfswerte!$B$29)^2+(((G1922-Hilfswerte!$B$24)/Hilfswerte!$B$25)-Hilfswerte!$B$30)^2),3)</f>
        <v>2.722</v>
      </c>
      <c r="W1922" s="4">
        <f>ROUND(E1922*Hilfswerte!$B$31,0)</f>
        <v>120244</v>
      </c>
      <c r="X1922" s="4">
        <f t="shared" ref="X1922:X1985" si="246">MAX(0,W1922-H1922)</f>
        <v>111324</v>
      </c>
      <c r="Y1922" s="4" t="str">
        <f>IF(T1922="A - Top-Kunde","bereits Top-Kunde",IF(AND(V1922&lt;=Hilfswerte!$B$34,H1922&lt;0.5*W1922),"Hoch",IF(AND(V1922&lt;=Hilfswerte!$B$35,H1922&lt;0.7*W1922),"Mittel","Niedrig")))</f>
        <v>Niedrig</v>
      </c>
      <c r="Z1922" s="4">
        <f t="shared" ref="Z1922:Z1985" si="247">ROUND(0.4*MAX(0,-N1922)+3*K1922+0.2*MAX(0,L1922)+0.05*J1922,1)</f>
        <v>19.100000000000001</v>
      </c>
      <c r="AA1922" s="4" t="str">
        <f>IF(J1922&gt;365,"Bereits abgewandert (Segment D)",IF(Z1922&gt;=Hilfswerte!$B$38,"Rot - akut gefaehrdet",IF(Z1922&gt;=Hilfswerte!$B$39,"Gelb - beobachten","Gruen - stabil")))</f>
        <v>Gelb - beobachten</v>
      </c>
    </row>
    <row r="1923" spans="1:27" ht="15" customHeight="1" x14ac:dyDescent="0.25">
      <c r="A1923" s="4" t="s">
        <v>2270</v>
      </c>
      <c r="B1923" s="4" t="s">
        <v>217</v>
      </c>
      <c r="C1923" s="4" t="s">
        <v>33</v>
      </c>
      <c r="D1923" s="4" t="s">
        <v>30</v>
      </c>
      <c r="E1923" s="4">
        <v>120</v>
      </c>
      <c r="F1923" s="5">
        <v>17.5</v>
      </c>
      <c r="G1923" s="5">
        <v>16.100000000000001</v>
      </c>
      <c r="H1923" s="6">
        <v>0</v>
      </c>
      <c r="I1923" s="4">
        <v>0</v>
      </c>
      <c r="J1923" s="4">
        <v>779</v>
      </c>
      <c r="K1923" s="4">
        <v>0</v>
      </c>
      <c r="L1923" s="4">
        <v>10</v>
      </c>
      <c r="M1923" s="4">
        <v>0</v>
      </c>
      <c r="N1923" s="5">
        <v>-71</v>
      </c>
      <c r="O1923" s="7">
        <f t="shared" si="240"/>
        <v>1</v>
      </c>
      <c r="P1923" s="7">
        <f t="shared" si="241"/>
        <v>1</v>
      </c>
      <c r="Q1923" s="7">
        <f t="shared" si="242"/>
        <v>1</v>
      </c>
      <c r="R1923" s="7">
        <f t="shared" si="243"/>
        <v>3</v>
      </c>
      <c r="S1923" s="8">
        <f t="shared" si="244"/>
        <v>-8.5</v>
      </c>
      <c r="T1923" s="7" t="str">
        <f t="shared" si="245"/>
        <v>D - Abwanderungsrisiko</v>
      </c>
      <c r="U1923" s="4">
        <f>ROUND(((E1923-Hilfswerte!$B$20)/Hilfswerte!$B$21)+((F1923-Hilfswerte!$B$22)/Hilfswerte!$B$23)+((G1923-Hilfswerte!$B$24)/Hilfswerte!$B$25)+0.1*INDEX(Hilfswerte!$B$4:$B$15,MATCH(C1923,Hilfswerte!$A$4:$A$15,0)),2)</f>
        <v>0.78</v>
      </c>
      <c r="V1923" s="4">
        <f>ROUND(SQRT((((E1923-Hilfswerte!$B$20)/Hilfswerte!$B$21)-Hilfswerte!$B$28)^2+(((F1923-Hilfswerte!$B$22)/Hilfswerte!$B$23)-Hilfswerte!$B$29)^2+(((G1923-Hilfswerte!$B$24)/Hilfswerte!$B$25)-Hilfswerte!$B$30)^2),3)</f>
        <v>0.88100000000000001</v>
      </c>
      <c r="W1923" s="4">
        <f>ROUND(E1923*Hilfswerte!$B$31,0)</f>
        <v>24666</v>
      </c>
      <c r="X1923" s="4">
        <f t="shared" si="246"/>
        <v>24666</v>
      </c>
      <c r="Y1923" s="4" t="str">
        <f>IF(T1923="A - Top-Kunde","bereits Top-Kunde",IF(AND(V1923&lt;=Hilfswerte!$B$34,H1923&lt;0.5*W1923),"Hoch",IF(AND(V1923&lt;=Hilfswerte!$B$35,H1923&lt;0.7*W1923),"Mittel","Niedrig")))</f>
        <v>Mittel</v>
      </c>
      <c r="Z1923" s="4">
        <f t="shared" si="247"/>
        <v>69.400000000000006</v>
      </c>
      <c r="AA1923" s="4" t="str">
        <f>IF(J1923&gt;365,"Bereits abgewandert (Segment D)",IF(Z1923&gt;=Hilfswerte!$B$38,"Rot - akut gefaehrdet",IF(Z1923&gt;=Hilfswerte!$B$39,"Gelb - beobachten","Gruen - stabil")))</f>
        <v>Bereits abgewandert (Segment D)</v>
      </c>
    </row>
    <row r="1924" spans="1:27" ht="15" customHeight="1" x14ac:dyDescent="0.25">
      <c r="A1924" s="4" t="s">
        <v>2271</v>
      </c>
      <c r="B1924" s="4" t="s">
        <v>327</v>
      </c>
      <c r="C1924" s="4" t="s">
        <v>33</v>
      </c>
      <c r="D1924" s="4" t="s">
        <v>30</v>
      </c>
      <c r="E1924" s="4">
        <v>107</v>
      </c>
      <c r="F1924" s="5">
        <v>20.8</v>
      </c>
      <c r="G1924" s="5">
        <v>6.1</v>
      </c>
      <c r="H1924" s="6">
        <v>1730</v>
      </c>
      <c r="I1924" s="4">
        <v>5</v>
      </c>
      <c r="J1924" s="4">
        <v>10</v>
      </c>
      <c r="K1924" s="4">
        <v>0</v>
      </c>
      <c r="L1924" s="4">
        <v>0</v>
      </c>
      <c r="M1924" s="4">
        <v>5</v>
      </c>
      <c r="N1924" s="5">
        <v>2.6</v>
      </c>
      <c r="O1924" s="7">
        <f t="shared" si="240"/>
        <v>5</v>
      </c>
      <c r="P1924" s="7">
        <f t="shared" si="241"/>
        <v>5</v>
      </c>
      <c r="Q1924" s="7">
        <f t="shared" si="242"/>
        <v>3</v>
      </c>
      <c r="R1924" s="7">
        <f t="shared" si="243"/>
        <v>13</v>
      </c>
      <c r="S1924" s="8">
        <f t="shared" si="244"/>
        <v>131.30000000000001</v>
      </c>
      <c r="T1924" s="7" t="str">
        <f t="shared" si="245"/>
        <v>A - Top-Kunde</v>
      </c>
      <c r="U1924" s="4">
        <f>ROUND(((E1924-Hilfswerte!$B$20)/Hilfswerte!$B$21)+((F1924-Hilfswerte!$B$22)/Hilfswerte!$B$23)+((G1924-Hilfswerte!$B$24)/Hilfswerte!$B$25)+0.1*INDEX(Hilfswerte!$B$4:$B$15,MATCH(C1924,Hilfswerte!$A$4:$A$15,0)),2)</f>
        <v>-0.81</v>
      </c>
      <c r="V1924" s="4">
        <f>ROUND(SQRT((((E1924-Hilfswerte!$B$20)/Hilfswerte!$B$21)-Hilfswerte!$B$28)^2+(((F1924-Hilfswerte!$B$22)/Hilfswerte!$B$23)-Hilfswerte!$B$29)^2+(((G1924-Hilfswerte!$B$24)/Hilfswerte!$B$25)-Hilfswerte!$B$30)^2),3)</f>
        <v>0.90400000000000003</v>
      </c>
      <c r="W1924" s="4">
        <f>ROUND(E1924*Hilfswerte!$B$31,0)</f>
        <v>21993</v>
      </c>
      <c r="X1924" s="4">
        <f t="shared" si="246"/>
        <v>20263</v>
      </c>
      <c r="Y1924" s="4" t="str">
        <f>IF(T1924="A - Top-Kunde","bereits Top-Kunde",IF(AND(V1924&lt;=Hilfswerte!$B$34,H1924&lt;0.5*W1924),"Hoch",IF(AND(V1924&lt;=Hilfswerte!$B$35,H1924&lt;0.7*W1924),"Mittel","Niedrig")))</f>
        <v>bereits Top-Kunde</v>
      </c>
      <c r="Z1924" s="4">
        <f t="shared" si="247"/>
        <v>0.5</v>
      </c>
      <c r="AA1924" s="4" t="str">
        <f>IF(J1924&gt;365,"Bereits abgewandert (Segment D)",IF(Z1924&gt;=Hilfswerte!$B$38,"Rot - akut gefaehrdet",IF(Z1924&gt;=Hilfswerte!$B$39,"Gelb - beobachten","Gruen - stabil")))</f>
        <v>Gruen - stabil</v>
      </c>
    </row>
    <row r="1925" spans="1:27" ht="15" customHeight="1" x14ac:dyDescent="0.25">
      <c r="A1925" s="4" t="s">
        <v>2272</v>
      </c>
      <c r="B1925" s="4" t="s">
        <v>435</v>
      </c>
      <c r="C1925" s="4" t="s">
        <v>33</v>
      </c>
      <c r="D1925" s="4" t="s">
        <v>30</v>
      </c>
      <c r="E1925" s="4">
        <v>57</v>
      </c>
      <c r="F1925" s="5">
        <v>9.1999999999999993</v>
      </c>
      <c r="G1925" s="5">
        <v>19.899999999999999</v>
      </c>
      <c r="H1925" s="6">
        <v>1770</v>
      </c>
      <c r="I1925" s="4">
        <v>2</v>
      </c>
      <c r="J1925" s="4">
        <v>37</v>
      </c>
      <c r="K1925" s="4">
        <v>0</v>
      </c>
      <c r="L1925" s="4">
        <v>14</v>
      </c>
      <c r="M1925" s="4">
        <v>4</v>
      </c>
      <c r="N1925" s="5">
        <v>8.8000000000000007</v>
      </c>
      <c r="O1925" s="7">
        <f t="shared" si="240"/>
        <v>4</v>
      </c>
      <c r="P1925" s="7">
        <f t="shared" si="241"/>
        <v>2</v>
      </c>
      <c r="Q1925" s="7">
        <f t="shared" si="242"/>
        <v>3</v>
      </c>
      <c r="R1925" s="7">
        <f t="shared" si="243"/>
        <v>9</v>
      </c>
      <c r="S1925" s="8">
        <f t="shared" si="244"/>
        <v>90.2</v>
      </c>
      <c r="T1925" s="7" t="str">
        <f t="shared" si="245"/>
        <v>C - Entwicklungspotenzial</v>
      </c>
      <c r="U1925" s="4">
        <f>ROUND(((E1925-Hilfswerte!$B$20)/Hilfswerte!$B$21)+((F1925-Hilfswerte!$B$22)/Hilfswerte!$B$23)+((G1925-Hilfswerte!$B$24)/Hilfswerte!$B$25)+0.1*INDEX(Hilfswerte!$B$4:$B$15,MATCH(C1925,Hilfswerte!$A$4:$A$15,0)),2)</f>
        <v>0.96</v>
      </c>
      <c r="V1925" s="4">
        <f>ROUND(SQRT((((E1925-Hilfswerte!$B$20)/Hilfswerte!$B$21)-Hilfswerte!$B$28)^2+(((F1925-Hilfswerte!$B$22)/Hilfswerte!$B$23)-Hilfswerte!$B$29)^2+(((G1925-Hilfswerte!$B$24)/Hilfswerte!$B$25)-Hilfswerte!$B$30)^2),3)</f>
        <v>1.546</v>
      </c>
      <c r="W1925" s="4">
        <f>ROUND(E1925*Hilfswerte!$B$31,0)</f>
        <v>11716</v>
      </c>
      <c r="X1925" s="4">
        <f t="shared" si="246"/>
        <v>9946</v>
      </c>
      <c r="Y1925" s="4" t="str">
        <f>IF(T1925="A - Top-Kunde","bereits Top-Kunde",IF(AND(V1925&lt;=Hilfswerte!$B$34,H1925&lt;0.5*W1925),"Hoch",IF(AND(V1925&lt;=Hilfswerte!$B$35,H1925&lt;0.7*W1925),"Mittel","Niedrig")))</f>
        <v>Niedrig</v>
      </c>
      <c r="Z1925" s="4">
        <f t="shared" si="247"/>
        <v>4.7</v>
      </c>
      <c r="AA1925" s="4" t="str">
        <f>IF(J1925&gt;365,"Bereits abgewandert (Segment D)",IF(Z1925&gt;=Hilfswerte!$B$38,"Rot - akut gefaehrdet",IF(Z1925&gt;=Hilfswerte!$B$39,"Gelb - beobachten","Gruen - stabil")))</f>
        <v>Gruen - stabil</v>
      </c>
    </row>
    <row r="1926" spans="1:27" ht="15" customHeight="1" x14ac:dyDescent="0.25">
      <c r="A1926" s="4" t="s">
        <v>2273</v>
      </c>
      <c r="B1926" s="4" t="s">
        <v>73</v>
      </c>
      <c r="C1926" s="4" t="s">
        <v>29</v>
      </c>
      <c r="D1926" s="4" t="s">
        <v>30</v>
      </c>
      <c r="E1926" s="4">
        <v>153</v>
      </c>
      <c r="F1926" s="5">
        <v>39</v>
      </c>
      <c r="G1926" s="5">
        <v>9.1999999999999993</v>
      </c>
      <c r="H1926" s="6">
        <v>5990</v>
      </c>
      <c r="I1926" s="4">
        <v>6</v>
      </c>
      <c r="J1926" s="4">
        <v>24</v>
      </c>
      <c r="K1926" s="4">
        <v>1</v>
      </c>
      <c r="L1926" s="4">
        <v>12</v>
      </c>
      <c r="M1926" s="4">
        <v>2</v>
      </c>
      <c r="N1926" s="5">
        <v>1.3</v>
      </c>
      <c r="O1926" s="7">
        <f t="shared" si="240"/>
        <v>5</v>
      </c>
      <c r="P1926" s="7">
        <f t="shared" si="241"/>
        <v>5</v>
      </c>
      <c r="Q1926" s="7">
        <f t="shared" si="242"/>
        <v>4</v>
      </c>
      <c r="R1926" s="7">
        <f t="shared" si="243"/>
        <v>14</v>
      </c>
      <c r="S1926" s="8">
        <f t="shared" si="244"/>
        <v>131.1</v>
      </c>
      <c r="T1926" s="7" t="str">
        <f t="shared" si="245"/>
        <v>A - Top-Kunde</v>
      </c>
      <c r="U1926" s="4">
        <f>ROUND(((E1926-Hilfswerte!$B$20)/Hilfswerte!$B$21)+((F1926-Hilfswerte!$B$22)/Hilfswerte!$B$23)+((G1926-Hilfswerte!$B$24)/Hilfswerte!$B$25)+0.1*INDEX(Hilfswerte!$B$4:$B$15,MATCH(C1926,Hilfswerte!$A$4:$A$15,0)),2)</f>
        <v>0.45</v>
      </c>
      <c r="V1926" s="4">
        <f>ROUND(SQRT((((E1926-Hilfswerte!$B$20)/Hilfswerte!$B$21)-Hilfswerte!$B$28)^2+(((F1926-Hilfswerte!$B$22)/Hilfswerte!$B$23)-Hilfswerte!$B$29)^2+(((G1926-Hilfswerte!$B$24)/Hilfswerte!$B$25)-Hilfswerte!$B$30)^2),3)</f>
        <v>0.32600000000000001</v>
      </c>
      <c r="W1926" s="4">
        <f>ROUND(E1926*Hilfswerte!$B$31,0)</f>
        <v>31449</v>
      </c>
      <c r="X1926" s="4">
        <f t="shared" si="246"/>
        <v>25459</v>
      </c>
      <c r="Y1926" s="4" t="str">
        <f>IF(T1926="A - Top-Kunde","bereits Top-Kunde",IF(AND(V1926&lt;=Hilfswerte!$B$34,H1926&lt;0.5*W1926),"Hoch",IF(AND(V1926&lt;=Hilfswerte!$B$35,H1926&lt;0.7*W1926),"Mittel","Niedrig")))</f>
        <v>bereits Top-Kunde</v>
      </c>
      <c r="Z1926" s="4">
        <f t="shared" si="247"/>
        <v>6.6</v>
      </c>
      <c r="AA1926" s="4" t="str">
        <f>IF(J1926&gt;365,"Bereits abgewandert (Segment D)",IF(Z1926&gt;=Hilfswerte!$B$38,"Rot - akut gefaehrdet",IF(Z1926&gt;=Hilfswerte!$B$39,"Gelb - beobachten","Gruen - stabil")))</f>
        <v>Gruen - stabil</v>
      </c>
    </row>
    <row r="1927" spans="1:27" ht="15" customHeight="1" x14ac:dyDescent="0.25">
      <c r="A1927" s="4" t="s">
        <v>2274</v>
      </c>
      <c r="B1927" s="4" t="s">
        <v>258</v>
      </c>
      <c r="C1927" s="4" t="s">
        <v>51</v>
      </c>
      <c r="D1927" s="4" t="s">
        <v>30</v>
      </c>
      <c r="E1927" s="4">
        <v>20</v>
      </c>
      <c r="F1927" s="5">
        <v>2.1</v>
      </c>
      <c r="G1927" s="5">
        <v>15.2</v>
      </c>
      <c r="H1927" s="6">
        <v>290</v>
      </c>
      <c r="I1927" s="4">
        <v>2</v>
      </c>
      <c r="J1927" s="4">
        <v>28</v>
      </c>
      <c r="K1927" s="4">
        <v>0</v>
      </c>
      <c r="L1927" s="4">
        <v>15</v>
      </c>
      <c r="M1927" s="4">
        <v>3</v>
      </c>
      <c r="N1927" s="5">
        <v>3.7</v>
      </c>
      <c r="O1927" s="7">
        <f t="shared" si="240"/>
        <v>5</v>
      </c>
      <c r="P1927" s="7">
        <f t="shared" si="241"/>
        <v>2</v>
      </c>
      <c r="Q1927" s="7">
        <f t="shared" si="242"/>
        <v>2</v>
      </c>
      <c r="R1927" s="7">
        <f t="shared" si="243"/>
        <v>9</v>
      </c>
      <c r="S1927" s="8">
        <f t="shared" si="244"/>
        <v>87.4</v>
      </c>
      <c r="T1927" s="7" t="str">
        <f t="shared" si="245"/>
        <v>C - Entwicklungspotenzial</v>
      </c>
      <c r="U1927" s="4">
        <f>ROUND(((E1927-Hilfswerte!$B$20)/Hilfswerte!$B$21)+((F1927-Hilfswerte!$B$22)/Hilfswerte!$B$23)+((G1927-Hilfswerte!$B$24)/Hilfswerte!$B$25)+0.1*INDEX(Hilfswerte!$B$4:$B$15,MATCH(C1927,Hilfswerte!$A$4:$A$15,0)),2)</f>
        <v>0.25</v>
      </c>
      <c r="V1927" s="4">
        <f>ROUND(SQRT((((E1927-Hilfswerte!$B$20)/Hilfswerte!$B$21)-Hilfswerte!$B$28)^2+(((F1927-Hilfswerte!$B$22)/Hilfswerte!$B$23)-Hilfswerte!$B$29)^2+(((G1927-Hilfswerte!$B$24)/Hilfswerte!$B$25)-Hilfswerte!$B$30)^2),3)</f>
        <v>1.1000000000000001</v>
      </c>
      <c r="W1927" s="4">
        <f>ROUND(E1927*Hilfswerte!$B$31,0)</f>
        <v>4111</v>
      </c>
      <c r="X1927" s="4">
        <f t="shared" si="246"/>
        <v>3821</v>
      </c>
      <c r="Y1927" s="4" t="str">
        <f>IF(T1927="A - Top-Kunde","bereits Top-Kunde",IF(AND(V1927&lt;=Hilfswerte!$B$34,H1927&lt;0.5*W1927),"Hoch",IF(AND(V1927&lt;=Hilfswerte!$B$35,H1927&lt;0.7*W1927),"Mittel","Niedrig")))</f>
        <v>Mittel</v>
      </c>
      <c r="Z1927" s="4">
        <f t="shared" si="247"/>
        <v>4.4000000000000004</v>
      </c>
      <c r="AA1927" s="4" t="str">
        <f>IF(J1927&gt;365,"Bereits abgewandert (Segment D)",IF(Z1927&gt;=Hilfswerte!$B$38,"Rot - akut gefaehrdet",IF(Z1927&gt;=Hilfswerte!$B$39,"Gelb - beobachten","Gruen - stabil")))</f>
        <v>Gruen - stabil</v>
      </c>
    </row>
    <row r="1928" spans="1:27" ht="15" customHeight="1" x14ac:dyDescent="0.25">
      <c r="A1928" s="4" t="s">
        <v>2275</v>
      </c>
      <c r="B1928" s="4" t="s">
        <v>518</v>
      </c>
      <c r="C1928" s="4" t="s">
        <v>29</v>
      </c>
      <c r="D1928" s="4" t="s">
        <v>30</v>
      </c>
      <c r="E1928" s="4">
        <v>223</v>
      </c>
      <c r="F1928" s="5">
        <v>34.5</v>
      </c>
      <c r="G1928" s="5">
        <v>6.9</v>
      </c>
      <c r="H1928" s="6">
        <v>90280</v>
      </c>
      <c r="I1928" s="4">
        <v>6</v>
      </c>
      <c r="J1928" s="4">
        <v>2</v>
      </c>
      <c r="K1928" s="4">
        <v>1</v>
      </c>
      <c r="L1928" s="4">
        <v>3</v>
      </c>
      <c r="M1928" s="4">
        <v>2</v>
      </c>
      <c r="N1928" s="5">
        <v>21.5</v>
      </c>
      <c r="O1928" s="7">
        <f t="shared" si="240"/>
        <v>5</v>
      </c>
      <c r="P1928" s="7">
        <f t="shared" si="241"/>
        <v>5</v>
      </c>
      <c r="Q1928" s="7">
        <f t="shared" si="242"/>
        <v>5</v>
      </c>
      <c r="R1928" s="7">
        <f t="shared" si="243"/>
        <v>15</v>
      </c>
      <c r="S1928" s="8">
        <f t="shared" si="244"/>
        <v>153.9</v>
      </c>
      <c r="T1928" s="7" t="str">
        <f t="shared" si="245"/>
        <v>A - Top-Kunde</v>
      </c>
      <c r="U1928" s="4">
        <f>ROUND(((E1928-Hilfswerte!$B$20)/Hilfswerte!$B$21)+((F1928-Hilfswerte!$B$22)/Hilfswerte!$B$23)+((G1928-Hilfswerte!$B$24)/Hilfswerte!$B$25)+0.1*INDEX(Hilfswerte!$B$4:$B$15,MATCH(C1928,Hilfswerte!$A$4:$A$15,0)),2)</f>
        <v>0.3</v>
      </c>
      <c r="V1928" s="4">
        <f>ROUND(SQRT((((E1928-Hilfswerte!$B$20)/Hilfswerte!$B$21)-Hilfswerte!$B$28)^2+(((F1928-Hilfswerte!$B$22)/Hilfswerte!$B$23)-Hilfswerte!$B$29)^2+(((G1928-Hilfswerte!$B$24)/Hilfswerte!$B$25)-Hilfswerte!$B$30)^2),3)</f>
        <v>0.72699999999999998</v>
      </c>
      <c r="W1928" s="4">
        <f>ROUND(E1928*Hilfswerte!$B$31,0)</f>
        <v>45837</v>
      </c>
      <c r="X1928" s="4">
        <f t="shared" si="246"/>
        <v>0</v>
      </c>
      <c r="Y1928" s="4" t="str">
        <f>IF(T1928="A - Top-Kunde","bereits Top-Kunde",IF(AND(V1928&lt;=Hilfswerte!$B$34,H1928&lt;0.5*W1928),"Hoch",IF(AND(V1928&lt;=Hilfswerte!$B$35,H1928&lt;0.7*W1928),"Mittel","Niedrig")))</f>
        <v>bereits Top-Kunde</v>
      </c>
      <c r="Z1928" s="4">
        <f t="shared" si="247"/>
        <v>3.7</v>
      </c>
      <c r="AA1928" s="4" t="str">
        <f>IF(J1928&gt;365,"Bereits abgewandert (Segment D)",IF(Z1928&gt;=Hilfswerte!$B$38,"Rot - akut gefaehrdet",IF(Z1928&gt;=Hilfswerte!$B$39,"Gelb - beobachten","Gruen - stabil")))</f>
        <v>Gruen - stabil</v>
      </c>
    </row>
    <row r="1929" spans="1:27" ht="15" customHeight="1" x14ac:dyDescent="0.25">
      <c r="A1929" s="4" t="s">
        <v>2276</v>
      </c>
      <c r="B1929" s="4" t="s">
        <v>625</v>
      </c>
      <c r="C1929" s="4" t="s">
        <v>84</v>
      </c>
      <c r="D1929" s="4" t="s">
        <v>56</v>
      </c>
      <c r="E1929" s="4">
        <v>318</v>
      </c>
      <c r="F1929" s="5">
        <v>78.400000000000006</v>
      </c>
      <c r="G1929" s="5">
        <v>6.9</v>
      </c>
      <c r="H1929" s="6">
        <v>75870</v>
      </c>
      <c r="I1929" s="4">
        <v>2</v>
      </c>
      <c r="J1929" s="4">
        <v>3</v>
      </c>
      <c r="K1929" s="4">
        <v>0</v>
      </c>
      <c r="L1929" s="4">
        <v>6</v>
      </c>
      <c r="M1929" s="4">
        <v>1</v>
      </c>
      <c r="N1929" s="5">
        <v>25.7</v>
      </c>
      <c r="O1929" s="7">
        <f t="shared" si="240"/>
        <v>5</v>
      </c>
      <c r="P1929" s="7">
        <f t="shared" si="241"/>
        <v>2</v>
      </c>
      <c r="Q1929" s="7">
        <f t="shared" si="242"/>
        <v>5</v>
      </c>
      <c r="R1929" s="7">
        <f t="shared" si="243"/>
        <v>12</v>
      </c>
      <c r="S1929" s="8">
        <f t="shared" si="244"/>
        <v>131.1</v>
      </c>
      <c r="T1929" s="7" t="str">
        <f t="shared" si="245"/>
        <v>A - Top-Kunde</v>
      </c>
      <c r="U1929" s="4">
        <f>ROUND(((E1929-Hilfswerte!$B$20)/Hilfswerte!$B$21)+((F1929-Hilfswerte!$B$22)/Hilfswerte!$B$23)+((G1929-Hilfswerte!$B$24)/Hilfswerte!$B$25)+0.1*INDEX(Hilfswerte!$B$4:$B$15,MATCH(C1929,Hilfswerte!$A$4:$A$15,0)),2)</f>
        <v>1.23</v>
      </c>
      <c r="V1929" s="4">
        <f>ROUND(SQRT((((E1929-Hilfswerte!$B$20)/Hilfswerte!$B$21)-Hilfswerte!$B$28)^2+(((F1929-Hilfswerte!$B$22)/Hilfswerte!$B$23)-Hilfswerte!$B$29)^2+(((G1929-Hilfswerte!$B$24)/Hilfswerte!$B$25)-Hilfswerte!$B$30)^2),3)</f>
        <v>1.1930000000000001</v>
      </c>
      <c r="W1929" s="4">
        <f>ROUND(E1929*Hilfswerte!$B$31,0)</f>
        <v>65364</v>
      </c>
      <c r="X1929" s="4">
        <f t="shared" si="246"/>
        <v>0</v>
      </c>
      <c r="Y1929" s="4" t="str">
        <f>IF(T1929="A - Top-Kunde","bereits Top-Kunde",IF(AND(V1929&lt;=Hilfswerte!$B$34,H1929&lt;0.5*W1929),"Hoch",IF(AND(V1929&lt;=Hilfswerte!$B$35,H1929&lt;0.7*W1929),"Mittel","Niedrig")))</f>
        <v>bereits Top-Kunde</v>
      </c>
      <c r="Z1929" s="4">
        <f t="shared" si="247"/>
        <v>1.4</v>
      </c>
      <c r="AA1929" s="4" t="str">
        <f>IF(J1929&gt;365,"Bereits abgewandert (Segment D)",IF(Z1929&gt;=Hilfswerte!$B$38,"Rot - akut gefaehrdet",IF(Z1929&gt;=Hilfswerte!$B$39,"Gelb - beobachten","Gruen - stabil")))</f>
        <v>Gruen - stabil</v>
      </c>
    </row>
    <row r="1930" spans="1:27" ht="15" customHeight="1" x14ac:dyDescent="0.25">
      <c r="A1930" s="4" t="s">
        <v>2277</v>
      </c>
      <c r="B1930" s="4" t="s">
        <v>533</v>
      </c>
      <c r="C1930" s="4" t="s">
        <v>59</v>
      </c>
      <c r="D1930" s="4" t="s">
        <v>30</v>
      </c>
      <c r="E1930" s="4">
        <v>52</v>
      </c>
      <c r="F1930" s="5">
        <v>13.3</v>
      </c>
      <c r="G1930" s="5">
        <v>1</v>
      </c>
      <c r="H1930" s="6">
        <v>1940</v>
      </c>
      <c r="I1930" s="4">
        <v>3</v>
      </c>
      <c r="J1930" s="4">
        <v>83</v>
      </c>
      <c r="K1930" s="4">
        <v>0</v>
      </c>
      <c r="L1930" s="4">
        <v>15</v>
      </c>
      <c r="M1930" s="4">
        <v>6</v>
      </c>
      <c r="N1930" s="5">
        <v>5.4</v>
      </c>
      <c r="O1930" s="7">
        <f t="shared" si="240"/>
        <v>4</v>
      </c>
      <c r="P1930" s="7">
        <f t="shared" si="241"/>
        <v>3</v>
      </c>
      <c r="Q1930" s="7">
        <f t="shared" si="242"/>
        <v>3</v>
      </c>
      <c r="R1930" s="7">
        <f t="shared" si="243"/>
        <v>10</v>
      </c>
      <c r="S1930" s="8">
        <f t="shared" si="244"/>
        <v>98.2</v>
      </c>
      <c r="T1930" s="7" t="str">
        <f t="shared" si="245"/>
        <v>C - Entwicklungspotenzial</v>
      </c>
      <c r="U1930" s="4">
        <f>ROUND(((E1930-Hilfswerte!$B$20)/Hilfswerte!$B$21)+((F1930-Hilfswerte!$B$22)/Hilfswerte!$B$23)+((G1930-Hilfswerte!$B$24)/Hilfswerte!$B$25)+0.1*INDEX(Hilfswerte!$B$4:$B$15,MATCH(C1930,Hilfswerte!$A$4:$A$15,0)),2)</f>
        <v>-2.09</v>
      </c>
      <c r="V1930" s="4">
        <f>ROUND(SQRT((((E1930-Hilfswerte!$B$20)/Hilfswerte!$B$21)-Hilfswerte!$B$28)^2+(((F1930-Hilfswerte!$B$22)/Hilfswerte!$B$23)-Hilfswerte!$B$29)^2+(((G1930-Hilfswerte!$B$24)/Hilfswerte!$B$25)-Hilfswerte!$B$30)^2),3)</f>
        <v>1.7509999999999999</v>
      </c>
      <c r="W1930" s="4">
        <f>ROUND(E1930*Hilfswerte!$B$31,0)</f>
        <v>10688</v>
      </c>
      <c r="X1930" s="4">
        <f t="shared" si="246"/>
        <v>8748</v>
      </c>
      <c r="Y1930" s="4" t="str">
        <f>IF(T1930="A - Top-Kunde","bereits Top-Kunde",IF(AND(V1930&lt;=Hilfswerte!$B$34,H1930&lt;0.5*W1930),"Hoch",IF(AND(V1930&lt;=Hilfswerte!$B$35,H1930&lt;0.7*W1930),"Mittel","Niedrig")))</f>
        <v>Niedrig</v>
      </c>
      <c r="Z1930" s="4">
        <f t="shared" si="247"/>
        <v>7.2</v>
      </c>
      <c r="AA1930" s="4" t="str">
        <f>IF(J1930&gt;365,"Bereits abgewandert (Segment D)",IF(Z1930&gt;=Hilfswerte!$B$38,"Rot - akut gefaehrdet",IF(Z1930&gt;=Hilfswerte!$B$39,"Gelb - beobachten","Gruen - stabil")))</f>
        <v>Gruen - stabil</v>
      </c>
    </row>
    <row r="1931" spans="1:27" ht="15" customHeight="1" x14ac:dyDescent="0.25">
      <c r="A1931" s="4" t="s">
        <v>2278</v>
      </c>
      <c r="B1931" s="4" t="s">
        <v>247</v>
      </c>
      <c r="C1931" s="4" t="s">
        <v>33</v>
      </c>
      <c r="D1931" s="4" t="s">
        <v>77</v>
      </c>
      <c r="E1931" s="4">
        <v>18</v>
      </c>
      <c r="F1931" s="5">
        <v>4.0999999999999996</v>
      </c>
      <c r="G1931" s="5">
        <v>12.4</v>
      </c>
      <c r="H1931" s="6">
        <v>1150</v>
      </c>
      <c r="I1931" s="4">
        <v>3</v>
      </c>
      <c r="J1931" s="4">
        <v>9</v>
      </c>
      <c r="K1931" s="4">
        <v>0</v>
      </c>
      <c r="L1931" s="4">
        <v>15</v>
      </c>
      <c r="M1931" s="4">
        <v>6</v>
      </c>
      <c r="N1931" s="5">
        <v>-11.2</v>
      </c>
      <c r="O1931" s="7">
        <f t="shared" si="240"/>
        <v>5</v>
      </c>
      <c r="P1931" s="7">
        <f t="shared" si="241"/>
        <v>3</v>
      </c>
      <c r="Q1931" s="7">
        <f t="shared" si="242"/>
        <v>3</v>
      </c>
      <c r="R1931" s="7">
        <f t="shared" si="243"/>
        <v>11</v>
      </c>
      <c r="S1931" s="8">
        <f t="shared" si="244"/>
        <v>99.9</v>
      </c>
      <c r="T1931" s="7" t="str">
        <f t="shared" si="245"/>
        <v>C - Entwicklungspotenzial</v>
      </c>
      <c r="U1931" s="4">
        <f>ROUND(((E1931-Hilfswerte!$B$20)/Hilfswerte!$B$21)+((F1931-Hilfswerte!$B$22)/Hilfswerte!$B$23)+((G1931-Hilfswerte!$B$24)/Hilfswerte!$B$25)+0.1*INDEX(Hilfswerte!$B$4:$B$15,MATCH(C1931,Hilfswerte!$A$4:$A$15,0)),2)</f>
        <v>-0.49</v>
      </c>
      <c r="V1931" s="4">
        <f>ROUND(SQRT((((E1931-Hilfswerte!$B$20)/Hilfswerte!$B$21)-Hilfswerte!$B$28)^2+(((F1931-Hilfswerte!$B$22)/Hilfswerte!$B$23)-Hilfswerte!$B$29)^2+(((G1931-Hilfswerte!$B$24)/Hilfswerte!$B$25)-Hilfswerte!$B$30)^2),3)</f>
        <v>0.9</v>
      </c>
      <c r="W1931" s="4">
        <f>ROUND(E1931*Hilfswerte!$B$31,0)</f>
        <v>3700</v>
      </c>
      <c r="X1931" s="4">
        <f t="shared" si="246"/>
        <v>2550</v>
      </c>
      <c r="Y1931" s="4" t="str">
        <f>IF(T1931="A - Top-Kunde","bereits Top-Kunde",IF(AND(V1931&lt;=Hilfswerte!$B$34,H1931&lt;0.5*W1931),"Hoch",IF(AND(V1931&lt;=Hilfswerte!$B$35,H1931&lt;0.7*W1931),"Mittel","Niedrig")))</f>
        <v>Mittel</v>
      </c>
      <c r="Z1931" s="4">
        <f t="shared" si="247"/>
        <v>7.9</v>
      </c>
      <c r="AA1931" s="4" t="str">
        <f>IF(J1931&gt;365,"Bereits abgewandert (Segment D)",IF(Z1931&gt;=Hilfswerte!$B$38,"Rot - akut gefaehrdet",IF(Z1931&gt;=Hilfswerte!$B$39,"Gelb - beobachten","Gruen - stabil")))</f>
        <v>Gruen - stabil</v>
      </c>
    </row>
    <row r="1932" spans="1:27" ht="15" customHeight="1" x14ac:dyDescent="0.25">
      <c r="A1932" s="4" t="s">
        <v>2279</v>
      </c>
      <c r="B1932" s="4" t="s">
        <v>567</v>
      </c>
      <c r="C1932" s="4" t="s">
        <v>89</v>
      </c>
      <c r="D1932" s="4" t="s">
        <v>48</v>
      </c>
      <c r="E1932" s="4">
        <v>85</v>
      </c>
      <c r="F1932" s="5">
        <v>21.1</v>
      </c>
      <c r="G1932" s="5">
        <v>18.5</v>
      </c>
      <c r="H1932" s="6">
        <v>1780</v>
      </c>
      <c r="I1932" s="4">
        <v>2</v>
      </c>
      <c r="J1932" s="4">
        <v>16</v>
      </c>
      <c r="K1932" s="4">
        <v>0</v>
      </c>
      <c r="L1932" s="4">
        <v>2</v>
      </c>
      <c r="M1932" s="4">
        <v>2</v>
      </c>
      <c r="N1932" s="5">
        <v>13.6</v>
      </c>
      <c r="O1932" s="7">
        <f t="shared" si="240"/>
        <v>5</v>
      </c>
      <c r="P1932" s="7">
        <f t="shared" si="241"/>
        <v>2</v>
      </c>
      <c r="Q1932" s="7">
        <f t="shared" si="242"/>
        <v>3</v>
      </c>
      <c r="R1932" s="7">
        <f t="shared" si="243"/>
        <v>10</v>
      </c>
      <c r="S1932" s="8">
        <f t="shared" si="244"/>
        <v>106.2</v>
      </c>
      <c r="T1932" s="7" t="str">
        <f t="shared" si="245"/>
        <v>B - Kernkunde</v>
      </c>
      <c r="U1932" s="4">
        <f>ROUND(((E1932-Hilfswerte!$B$20)/Hilfswerte!$B$21)+((F1932-Hilfswerte!$B$22)/Hilfswerte!$B$23)+((G1932-Hilfswerte!$B$24)/Hilfswerte!$B$25)+0.1*INDEX(Hilfswerte!$B$4:$B$15,MATCH(C1932,Hilfswerte!$A$4:$A$15,0)),2)</f>
        <v>1.34</v>
      </c>
      <c r="V1932" s="4">
        <f>ROUND(SQRT((((E1932-Hilfswerte!$B$20)/Hilfswerte!$B$21)-Hilfswerte!$B$28)^2+(((F1932-Hilfswerte!$B$22)/Hilfswerte!$B$23)-Hilfswerte!$B$29)^2+(((G1932-Hilfswerte!$B$24)/Hilfswerte!$B$25)-Hilfswerte!$B$30)^2),3)</f>
        <v>1.246</v>
      </c>
      <c r="W1932" s="4">
        <f>ROUND(E1932*Hilfswerte!$B$31,0)</f>
        <v>17471</v>
      </c>
      <c r="X1932" s="4">
        <f t="shared" si="246"/>
        <v>15691</v>
      </c>
      <c r="Y1932" s="4" t="str">
        <f>IF(T1932="A - Top-Kunde","bereits Top-Kunde",IF(AND(V1932&lt;=Hilfswerte!$B$34,H1932&lt;0.5*W1932),"Hoch",IF(AND(V1932&lt;=Hilfswerte!$B$35,H1932&lt;0.7*W1932),"Mittel","Niedrig")))</f>
        <v>Niedrig</v>
      </c>
      <c r="Z1932" s="4">
        <f t="shared" si="247"/>
        <v>1.2</v>
      </c>
      <c r="AA1932" s="4" t="str">
        <f>IF(J1932&gt;365,"Bereits abgewandert (Segment D)",IF(Z1932&gt;=Hilfswerte!$B$38,"Rot - akut gefaehrdet",IF(Z1932&gt;=Hilfswerte!$B$39,"Gelb - beobachten","Gruen - stabil")))</f>
        <v>Gruen - stabil</v>
      </c>
    </row>
    <row r="1933" spans="1:27" ht="15" customHeight="1" x14ac:dyDescent="0.25">
      <c r="A1933" s="4" t="s">
        <v>2280</v>
      </c>
      <c r="B1933" s="4" t="s">
        <v>254</v>
      </c>
      <c r="C1933" s="4" t="s">
        <v>33</v>
      </c>
      <c r="D1933" s="4" t="s">
        <v>117</v>
      </c>
      <c r="E1933" s="4">
        <v>25</v>
      </c>
      <c r="F1933" s="5">
        <v>4.3</v>
      </c>
      <c r="G1933" s="5">
        <v>19.8</v>
      </c>
      <c r="H1933" s="6">
        <v>9410</v>
      </c>
      <c r="I1933" s="4">
        <v>6</v>
      </c>
      <c r="J1933" s="4">
        <v>125</v>
      </c>
      <c r="K1933" s="4">
        <v>3</v>
      </c>
      <c r="L1933" s="4">
        <v>2</v>
      </c>
      <c r="M1933" s="4">
        <v>3</v>
      </c>
      <c r="N1933" s="5">
        <v>-22.7</v>
      </c>
      <c r="O1933" s="7">
        <f t="shared" si="240"/>
        <v>3</v>
      </c>
      <c r="P1933" s="7">
        <f t="shared" si="241"/>
        <v>5</v>
      </c>
      <c r="Q1933" s="7">
        <f t="shared" si="242"/>
        <v>5</v>
      </c>
      <c r="R1933" s="7">
        <f t="shared" si="243"/>
        <v>13</v>
      </c>
      <c r="S1933" s="8">
        <f t="shared" si="244"/>
        <v>100.1</v>
      </c>
      <c r="T1933" s="7" t="str">
        <f t="shared" si="245"/>
        <v>C - Entwicklungspotenzial</v>
      </c>
      <c r="U1933" s="4">
        <f>ROUND(((E1933-Hilfswerte!$B$20)/Hilfswerte!$B$21)+((F1933-Hilfswerte!$B$22)/Hilfswerte!$B$23)+((G1933-Hilfswerte!$B$24)/Hilfswerte!$B$25)+0.1*INDEX(Hilfswerte!$B$4:$B$15,MATCH(C1933,Hilfswerte!$A$4:$A$15,0)),2)</f>
        <v>0.72</v>
      </c>
      <c r="V1933" s="4">
        <f>ROUND(SQRT((((E1933-Hilfswerte!$B$20)/Hilfswerte!$B$21)-Hilfswerte!$B$28)^2+(((F1933-Hilfswerte!$B$22)/Hilfswerte!$B$23)-Hilfswerte!$B$29)^2+(((G1933-Hilfswerte!$B$24)/Hilfswerte!$B$25)-Hilfswerte!$B$30)^2),3)</f>
        <v>1.61</v>
      </c>
      <c r="W1933" s="4">
        <f>ROUND(E1933*Hilfswerte!$B$31,0)</f>
        <v>5139</v>
      </c>
      <c r="X1933" s="4">
        <f t="shared" si="246"/>
        <v>0</v>
      </c>
      <c r="Y1933" s="4" t="str">
        <f>IF(T1933="A - Top-Kunde","bereits Top-Kunde",IF(AND(V1933&lt;=Hilfswerte!$B$34,H1933&lt;0.5*W1933),"Hoch",IF(AND(V1933&lt;=Hilfswerte!$B$35,H1933&lt;0.7*W1933),"Mittel","Niedrig")))</f>
        <v>Niedrig</v>
      </c>
      <c r="Z1933" s="4">
        <f t="shared" si="247"/>
        <v>24.7</v>
      </c>
      <c r="AA1933" s="4" t="str">
        <f>IF(J1933&gt;365,"Bereits abgewandert (Segment D)",IF(Z1933&gt;=Hilfswerte!$B$38,"Rot - akut gefaehrdet",IF(Z1933&gt;=Hilfswerte!$B$39,"Gelb - beobachten","Gruen - stabil")))</f>
        <v>Rot - akut gefaehrdet</v>
      </c>
    </row>
    <row r="1934" spans="1:27" ht="15" customHeight="1" x14ac:dyDescent="0.25">
      <c r="A1934" s="4" t="s">
        <v>2281</v>
      </c>
      <c r="B1934" s="4" t="s">
        <v>514</v>
      </c>
      <c r="C1934" s="4" t="s">
        <v>38</v>
      </c>
      <c r="D1934" s="4" t="s">
        <v>30</v>
      </c>
      <c r="E1934" s="4">
        <v>102</v>
      </c>
      <c r="F1934" s="5">
        <v>20.7</v>
      </c>
      <c r="G1934" s="5">
        <v>14.7</v>
      </c>
      <c r="H1934" s="6">
        <v>24220</v>
      </c>
      <c r="I1934" s="4">
        <v>3</v>
      </c>
      <c r="J1934" s="4">
        <v>65</v>
      </c>
      <c r="K1934" s="4">
        <v>1</v>
      </c>
      <c r="L1934" s="4">
        <v>11</v>
      </c>
      <c r="M1934" s="4">
        <v>5</v>
      </c>
      <c r="N1934" s="5">
        <v>23.1</v>
      </c>
      <c r="O1934" s="7">
        <f t="shared" si="240"/>
        <v>4</v>
      </c>
      <c r="P1934" s="7">
        <f t="shared" si="241"/>
        <v>3</v>
      </c>
      <c r="Q1934" s="7">
        <f t="shared" si="242"/>
        <v>5</v>
      </c>
      <c r="R1934" s="7">
        <f t="shared" si="243"/>
        <v>12</v>
      </c>
      <c r="S1934" s="8">
        <f t="shared" si="244"/>
        <v>122.3</v>
      </c>
      <c r="T1934" s="7" t="str">
        <f t="shared" si="245"/>
        <v>B - Kernkunde</v>
      </c>
      <c r="U1934" s="4">
        <f>ROUND(((E1934-Hilfswerte!$B$20)/Hilfswerte!$B$21)+((F1934-Hilfswerte!$B$22)/Hilfswerte!$B$23)+((G1934-Hilfswerte!$B$24)/Hilfswerte!$B$25)+0.1*INDEX(Hilfswerte!$B$4:$B$15,MATCH(C1934,Hilfswerte!$A$4:$A$15,0)),2)</f>
        <v>0.84</v>
      </c>
      <c r="V1934" s="4">
        <f>ROUND(SQRT((((E1934-Hilfswerte!$B$20)/Hilfswerte!$B$21)-Hilfswerte!$B$28)^2+(((F1934-Hilfswerte!$B$22)/Hilfswerte!$B$23)-Hilfswerte!$B$29)^2+(((G1934-Hilfswerte!$B$24)/Hilfswerte!$B$25)-Hilfswerte!$B$30)^2),3)</f>
        <v>0.69199999999999995</v>
      </c>
      <c r="W1934" s="4">
        <f>ROUND(E1934*Hilfswerte!$B$31,0)</f>
        <v>20966</v>
      </c>
      <c r="X1934" s="4">
        <f t="shared" si="246"/>
        <v>0</v>
      </c>
      <c r="Y1934" s="4" t="str">
        <f>IF(T1934="A - Top-Kunde","bereits Top-Kunde",IF(AND(V1934&lt;=Hilfswerte!$B$34,H1934&lt;0.5*W1934),"Hoch",IF(AND(V1934&lt;=Hilfswerte!$B$35,H1934&lt;0.7*W1934),"Mittel","Niedrig")))</f>
        <v>Niedrig</v>
      </c>
      <c r="Z1934" s="4">
        <f t="shared" si="247"/>
        <v>8.5</v>
      </c>
      <c r="AA1934" s="4" t="str">
        <f>IF(J1934&gt;365,"Bereits abgewandert (Segment D)",IF(Z1934&gt;=Hilfswerte!$B$38,"Rot - akut gefaehrdet",IF(Z1934&gt;=Hilfswerte!$B$39,"Gelb - beobachten","Gruen - stabil")))</f>
        <v>Gruen - stabil</v>
      </c>
    </row>
    <row r="1935" spans="1:27" ht="15" customHeight="1" x14ac:dyDescent="0.25">
      <c r="A1935" s="4" t="s">
        <v>2282</v>
      </c>
      <c r="B1935" s="4" t="s">
        <v>890</v>
      </c>
      <c r="C1935" s="4" t="s">
        <v>62</v>
      </c>
      <c r="D1935" s="4" t="s">
        <v>52</v>
      </c>
      <c r="E1935" s="4">
        <v>20</v>
      </c>
      <c r="F1935" s="5">
        <v>2.7</v>
      </c>
      <c r="G1935" s="5">
        <v>10</v>
      </c>
      <c r="H1935" s="6">
        <v>2300</v>
      </c>
      <c r="I1935" s="4">
        <v>2</v>
      </c>
      <c r="J1935" s="4">
        <v>49</v>
      </c>
      <c r="K1935" s="4">
        <v>0</v>
      </c>
      <c r="L1935" s="4">
        <v>14</v>
      </c>
      <c r="M1935" s="4">
        <v>3</v>
      </c>
      <c r="N1935" s="5">
        <v>53.3</v>
      </c>
      <c r="O1935" s="7">
        <f t="shared" si="240"/>
        <v>4</v>
      </c>
      <c r="P1935" s="7">
        <f t="shared" si="241"/>
        <v>2</v>
      </c>
      <c r="Q1935" s="7">
        <f t="shared" si="242"/>
        <v>3</v>
      </c>
      <c r="R1935" s="7">
        <f t="shared" si="243"/>
        <v>9</v>
      </c>
      <c r="S1935" s="8">
        <f t="shared" si="244"/>
        <v>112.5</v>
      </c>
      <c r="T1935" s="7" t="str">
        <f t="shared" si="245"/>
        <v>B - Kernkunde</v>
      </c>
      <c r="U1935" s="4">
        <f>ROUND(((E1935-Hilfswerte!$B$20)/Hilfswerte!$B$21)+((F1935-Hilfswerte!$B$22)/Hilfswerte!$B$23)+((G1935-Hilfswerte!$B$24)/Hilfswerte!$B$25)+0.1*INDEX(Hilfswerte!$B$4:$B$15,MATCH(C1935,Hilfswerte!$A$4:$A$15,0)),2)</f>
        <v>-0.5</v>
      </c>
      <c r="V1935" s="4">
        <f>ROUND(SQRT((((E1935-Hilfswerte!$B$20)/Hilfswerte!$B$21)-Hilfswerte!$B$28)^2+(((F1935-Hilfswerte!$B$22)/Hilfswerte!$B$23)-Hilfswerte!$B$29)^2+(((G1935-Hilfswerte!$B$24)/Hilfswerte!$B$25)-Hilfswerte!$B$30)^2),3)</f>
        <v>0.91200000000000003</v>
      </c>
      <c r="W1935" s="4">
        <f>ROUND(E1935*Hilfswerte!$B$31,0)</f>
        <v>4111</v>
      </c>
      <c r="X1935" s="4">
        <f t="shared" si="246"/>
        <v>1811</v>
      </c>
      <c r="Y1935" s="4" t="str">
        <f>IF(T1935="A - Top-Kunde","bereits Top-Kunde",IF(AND(V1935&lt;=Hilfswerte!$B$34,H1935&lt;0.5*W1935),"Hoch",IF(AND(V1935&lt;=Hilfswerte!$B$35,H1935&lt;0.7*W1935),"Mittel","Niedrig")))</f>
        <v>Mittel</v>
      </c>
      <c r="Z1935" s="4">
        <f t="shared" si="247"/>
        <v>5.3</v>
      </c>
      <c r="AA1935" s="4" t="str">
        <f>IF(J1935&gt;365,"Bereits abgewandert (Segment D)",IF(Z1935&gt;=Hilfswerte!$B$38,"Rot - akut gefaehrdet",IF(Z1935&gt;=Hilfswerte!$B$39,"Gelb - beobachten","Gruen - stabil")))</f>
        <v>Gruen - stabil</v>
      </c>
    </row>
    <row r="1936" spans="1:27" ht="15" customHeight="1" x14ac:dyDescent="0.25">
      <c r="A1936" s="4" t="s">
        <v>2283</v>
      </c>
      <c r="B1936" s="4" t="s">
        <v>758</v>
      </c>
      <c r="C1936" s="4" t="s">
        <v>59</v>
      </c>
      <c r="D1936" s="4" t="s">
        <v>77</v>
      </c>
      <c r="E1936" s="4">
        <v>9</v>
      </c>
      <c r="F1936" s="5">
        <v>2.2999999999999998</v>
      </c>
      <c r="G1936" s="5">
        <v>5.9</v>
      </c>
      <c r="H1936" s="6">
        <v>550</v>
      </c>
      <c r="I1936" s="4">
        <v>1</v>
      </c>
      <c r="J1936" s="4">
        <v>168</v>
      </c>
      <c r="K1936" s="4">
        <v>1</v>
      </c>
      <c r="L1936" s="4">
        <v>9</v>
      </c>
      <c r="M1936" s="4">
        <v>1</v>
      </c>
      <c r="N1936" s="5">
        <v>-24.6</v>
      </c>
      <c r="O1936" s="7">
        <f t="shared" si="240"/>
        <v>3</v>
      </c>
      <c r="P1936" s="7">
        <f t="shared" si="241"/>
        <v>1</v>
      </c>
      <c r="Q1936" s="7">
        <f t="shared" si="242"/>
        <v>2</v>
      </c>
      <c r="R1936" s="7">
        <f t="shared" si="243"/>
        <v>6</v>
      </c>
      <c r="S1936" s="8">
        <f t="shared" si="244"/>
        <v>39</v>
      </c>
      <c r="T1936" s="7" t="str">
        <f t="shared" si="245"/>
        <v>C - Entwicklungspotenzial</v>
      </c>
      <c r="U1936" s="4">
        <f>ROUND(((E1936-Hilfswerte!$B$20)/Hilfswerte!$B$21)+((F1936-Hilfswerte!$B$22)/Hilfswerte!$B$23)+((G1936-Hilfswerte!$B$24)/Hilfswerte!$B$25)+0.1*INDEX(Hilfswerte!$B$4:$B$15,MATCH(C1936,Hilfswerte!$A$4:$A$15,0)),2)</f>
        <v>-1.7</v>
      </c>
      <c r="V1936" s="4">
        <f>ROUND(SQRT((((E1936-Hilfswerte!$B$20)/Hilfswerte!$B$21)-Hilfswerte!$B$28)^2+(((F1936-Hilfswerte!$B$22)/Hilfswerte!$B$23)-Hilfswerte!$B$29)^2+(((G1936-Hilfswerte!$B$24)/Hilfswerte!$B$25)-Hilfswerte!$B$30)^2),3)</f>
        <v>1.2549999999999999</v>
      </c>
      <c r="W1936" s="4">
        <f>ROUND(E1936*Hilfswerte!$B$31,0)</f>
        <v>1850</v>
      </c>
      <c r="X1936" s="4">
        <f t="shared" si="246"/>
        <v>1300</v>
      </c>
      <c r="Y1936" s="4" t="str">
        <f>IF(T1936="A - Top-Kunde","bereits Top-Kunde",IF(AND(V1936&lt;=Hilfswerte!$B$34,H1936&lt;0.5*W1936),"Hoch",IF(AND(V1936&lt;=Hilfswerte!$B$35,H1936&lt;0.7*W1936),"Mittel","Niedrig")))</f>
        <v>Niedrig</v>
      </c>
      <c r="Z1936" s="4">
        <f t="shared" si="247"/>
        <v>23</v>
      </c>
      <c r="AA1936" s="4" t="str">
        <f>IF(J1936&gt;365,"Bereits abgewandert (Segment D)",IF(Z1936&gt;=Hilfswerte!$B$38,"Rot - akut gefaehrdet",IF(Z1936&gt;=Hilfswerte!$B$39,"Gelb - beobachten","Gruen - stabil")))</f>
        <v>Rot - akut gefaehrdet</v>
      </c>
    </row>
    <row r="1937" spans="1:27" ht="15" customHeight="1" x14ac:dyDescent="0.25">
      <c r="A1937" s="4" t="s">
        <v>2284</v>
      </c>
      <c r="B1937" s="4" t="s">
        <v>900</v>
      </c>
      <c r="C1937" s="4" t="s">
        <v>29</v>
      </c>
      <c r="D1937" s="4" t="s">
        <v>30</v>
      </c>
      <c r="E1937" s="4">
        <v>77</v>
      </c>
      <c r="F1937" s="5">
        <v>25.5</v>
      </c>
      <c r="G1937" s="5">
        <v>8.8000000000000007</v>
      </c>
      <c r="H1937" s="6">
        <v>10920</v>
      </c>
      <c r="I1937" s="4">
        <v>2</v>
      </c>
      <c r="J1937" s="4">
        <v>157</v>
      </c>
      <c r="K1937" s="4">
        <v>1</v>
      </c>
      <c r="L1937" s="4">
        <v>14</v>
      </c>
      <c r="M1937" s="4">
        <v>2</v>
      </c>
      <c r="N1937" s="5">
        <v>7.6</v>
      </c>
      <c r="O1937" s="7">
        <f t="shared" si="240"/>
        <v>3</v>
      </c>
      <c r="P1937" s="7">
        <f t="shared" si="241"/>
        <v>2</v>
      </c>
      <c r="Q1937" s="7">
        <f t="shared" si="242"/>
        <v>5</v>
      </c>
      <c r="R1937" s="7">
        <f t="shared" si="243"/>
        <v>10</v>
      </c>
      <c r="S1937" s="8">
        <f t="shared" si="244"/>
        <v>93.6</v>
      </c>
      <c r="T1937" s="7" t="str">
        <f t="shared" si="245"/>
        <v>C - Entwicklungspotenzial</v>
      </c>
      <c r="U1937" s="4">
        <f>ROUND(((E1937-Hilfswerte!$B$20)/Hilfswerte!$B$21)+((F1937-Hilfswerte!$B$22)/Hilfswerte!$B$23)+((G1937-Hilfswerte!$B$24)/Hilfswerte!$B$25)+0.1*INDEX(Hilfswerte!$B$4:$B$15,MATCH(C1937,Hilfswerte!$A$4:$A$15,0)),2)</f>
        <v>-0.18</v>
      </c>
      <c r="V1937" s="4">
        <f>ROUND(SQRT((((E1937-Hilfswerte!$B$20)/Hilfswerte!$B$21)-Hilfswerte!$B$28)^2+(((F1937-Hilfswerte!$B$22)/Hilfswerte!$B$23)-Hilfswerte!$B$29)^2+(((G1937-Hilfswerte!$B$24)/Hilfswerte!$B$25)-Hilfswerte!$B$30)^2),3)</f>
        <v>0.58599999999999997</v>
      </c>
      <c r="W1937" s="4">
        <f>ROUND(E1937*Hilfswerte!$B$31,0)</f>
        <v>15827</v>
      </c>
      <c r="X1937" s="4">
        <f t="shared" si="246"/>
        <v>4907</v>
      </c>
      <c r="Y1937" s="4" t="str">
        <f>IF(T1937="A - Top-Kunde","bereits Top-Kunde",IF(AND(V1937&lt;=Hilfswerte!$B$34,H1937&lt;0.5*W1937),"Hoch",IF(AND(V1937&lt;=Hilfswerte!$B$35,H1937&lt;0.7*W1937),"Mittel","Niedrig")))</f>
        <v>Mittel</v>
      </c>
      <c r="Z1937" s="4">
        <f t="shared" si="247"/>
        <v>13.7</v>
      </c>
      <c r="AA1937" s="4" t="str">
        <f>IF(J1937&gt;365,"Bereits abgewandert (Segment D)",IF(Z1937&gt;=Hilfswerte!$B$38,"Rot - akut gefaehrdet",IF(Z1937&gt;=Hilfswerte!$B$39,"Gelb - beobachten","Gruen - stabil")))</f>
        <v>Gelb - beobachten</v>
      </c>
    </row>
    <row r="1938" spans="1:27" ht="15" customHeight="1" x14ac:dyDescent="0.25">
      <c r="A1938" s="4" t="s">
        <v>2285</v>
      </c>
      <c r="B1938" s="4" t="s">
        <v>312</v>
      </c>
      <c r="C1938" s="4" t="s">
        <v>51</v>
      </c>
      <c r="D1938" s="4" t="s">
        <v>30</v>
      </c>
      <c r="E1938" s="4">
        <v>55</v>
      </c>
      <c r="F1938" s="5">
        <v>5.8</v>
      </c>
      <c r="G1938" s="5">
        <v>7.1</v>
      </c>
      <c r="H1938" s="6">
        <v>870</v>
      </c>
      <c r="I1938" s="4">
        <v>2</v>
      </c>
      <c r="J1938" s="4">
        <v>90</v>
      </c>
      <c r="K1938" s="4">
        <v>0</v>
      </c>
      <c r="L1938" s="4">
        <v>16</v>
      </c>
      <c r="M1938" s="4">
        <v>6</v>
      </c>
      <c r="N1938" s="5">
        <v>-0.6</v>
      </c>
      <c r="O1938" s="7">
        <f t="shared" si="240"/>
        <v>4</v>
      </c>
      <c r="P1938" s="7">
        <f t="shared" si="241"/>
        <v>2</v>
      </c>
      <c r="Q1938" s="7">
        <f t="shared" si="242"/>
        <v>2</v>
      </c>
      <c r="R1938" s="7">
        <f t="shared" si="243"/>
        <v>8</v>
      </c>
      <c r="S1938" s="8">
        <f t="shared" si="244"/>
        <v>74.900000000000006</v>
      </c>
      <c r="T1938" s="7" t="str">
        <f t="shared" si="245"/>
        <v>C - Entwicklungspotenzial</v>
      </c>
      <c r="U1938" s="4">
        <f>ROUND(((E1938-Hilfswerte!$B$20)/Hilfswerte!$B$21)+((F1938-Hilfswerte!$B$22)/Hilfswerte!$B$23)+((G1938-Hilfswerte!$B$24)/Hilfswerte!$B$25)+0.1*INDEX(Hilfswerte!$B$4:$B$15,MATCH(C1938,Hilfswerte!$A$4:$A$15,0)),2)</f>
        <v>-0.82</v>
      </c>
      <c r="V1938" s="4">
        <f>ROUND(SQRT((((E1938-Hilfswerte!$B$20)/Hilfswerte!$B$21)-Hilfswerte!$B$28)^2+(((F1938-Hilfswerte!$B$22)/Hilfswerte!$B$23)-Hilfswerte!$B$29)^2+(((G1938-Hilfswerte!$B$24)/Hilfswerte!$B$25)-Hilfswerte!$B$30)^2),3)</f>
        <v>0.99399999999999999</v>
      </c>
      <c r="W1938" s="4">
        <f>ROUND(E1938*Hilfswerte!$B$31,0)</f>
        <v>11305</v>
      </c>
      <c r="X1938" s="4">
        <f t="shared" si="246"/>
        <v>10435</v>
      </c>
      <c r="Y1938" s="4" t="str">
        <f>IF(T1938="A - Top-Kunde","bereits Top-Kunde",IF(AND(V1938&lt;=Hilfswerte!$B$34,H1938&lt;0.5*W1938),"Hoch",IF(AND(V1938&lt;=Hilfswerte!$B$35,H1938&lt;0.7*W1938),"Mittel","Niedrig")))</f>
        <v>Mittel</v>
      </c>
      <c r="Z1938" s="4">
        <f t="shared" si="247"/>
        <v>7.9</v>
      </c>
      <c r="AA1938" s="4" t="str">
        <f>IF(J1938&gt;365,"Bereits abgewandert (Segment D)",IF(Z1938&gt;=Hilfswerte!$B$38,"Rot - akut gefaehrdet",IF(Z1938&gt;=Hilfswerte!$B$39,"Gelb - beobachten","Gruen - stabil")))</f>
        <v>Gruen - stabil</v>
      </c>
    </row>
    <row r="1939" spans="1:27" ht="15" customHeight="1" x14ac:dyDescent="0.25">
      <c r="A1939" s="4" t="s">
        <v>2286</v>
      </c>
      <c r="B1939" s="4" t="s">
        <v>241</v>
      </c>
      <c r="C1939" s="4" t="s">
        <v>65</v>
      </c>
      <c r="D1939" s="4" t="s">
        <v>30</v>
      </c>
      <c r="E1939" s="4">
        <v>75</v>
      </c>
      <c r="F1939" s="5">
        <v>20.5</v>
      </c>
      <c r="G1939" s="5">
        <v>8.3000000000000007</v>
      </c>
      <c r="H1939" s="6">
        <v>1620</v>
      </c>
      <c r="I1939" s="4">
        <v>2</v>
      </c>
      <c r="J1939" s="4">
        <v>230</v>
      </c>
      <c r="K1939" s="4">
        <v>1</v>
      </c>
      <c r="L1939" s="4">
        <v>23</v>
      </c>
      <c r="M1939" s="4">
        <v>3</v>
      </c>
      <c r="N1939" s="5">
        <v>-22.5</v>
      </c>
      <c r="O1939" s="7">
        <f t="shared" si="240"/>
        <v>2</v>
      </c>
      <c r="P1939" s="7">
        <f t="shared" si="241"/>
        <v>2</v>
      </c>
      <c r="Q1939" s="7">
        <f t="shared" si="242"/>
        <v>3</v>
      </c>
      <c r="R1939" s="7">
        <f t="shared" si="243"/>
        <v>7</v>
      </c>
      <c r="S1939" s="8">
        <f t="shared" si="244"/>
        <v>45.9</v>
      </c>
      <c r="T1939" s="7" t="str">
        <f t="shared" si="245"/>
        <v>C - Entwicklungspotenzial</v>
      </c>
      <c r="U1939" s="4">
        <f>ROUND(((E1939-Hilfswerte!$B$20)/Hilfswerte!$B$21)+((F1939-Hilfswerte!$B$22)/Hilfswerte!$B$23)+((G1939-Hilfswerte!$B$24)/Hilfswerte!$B$25)+0.1*INDEX(Hilfswerte!$B$4:$B$15,MATCH(C1939,Hilfswerte!$A$4:$A$15,0)),2)</f>
        <v>-0.68</v>
      </c>
      <c r="V1939" s="4">
        <f>ROUND(SQRT((((E1939-Hilfswerte!$B$20)/Hilfswerte!$B$21)-Hilfswerte!$B$28)^2+(((F1939-Hilfswerte!$B$22)/Hilfswerte!$B$23)-Hilfswerte!$B$29)^2+(((G1939-Hilfswerte!$B$24)/Hilfswerte!$B$25)-Hilfswerte!$B$30)^2),3)</f>
        <v>0.68200000000000005</v>
      </c>
      <c r="W1939" s="4">
        <f>ROUND(E1939*Hilfswerte!$B$31,0)</f>
        <v>15416</v>
      </c>
      <c r="X1939" s="4">
        <f t="shared" si="246"/>
        <v>13796</v>
      </c>
      <c r="Y1939" s="4" t="str">
        <f>IF(T1939="A - Top-Kunde","bereits Top-Kunde",IF(AND(V1939&lt;=Hilfswerte!$B$34,H1939&lt;0.5*W1939),"Hoch",IF(AND(V1939&lt;=Hilfswerte!$B$35,H1939&lt;0.7*W1939),"Mittel","Niedrig")))</f>
        <v>Hoch</v>
      </c>
      <c r="Z1939" s="4">
        <f t="shared" si="247"/>
        <v>28.1</v>
      </c>
      <c r="AA1939" s="4" t="str">
        <f>IF(J1939&gt;365,"Bereits abgewandert (Segment D)",IF(Z1939&gt;=Hilfswerte!$B$38,"Rot - akut gefaehrdet",IF(Z1939&gt;=Hilfswerte!$B$39,"Gelb - beobachten","Gruen - stabil")))</f>
        <v>Rot - akut gefaehrdet</v>
      </c>
    </row>
    <row r="1940" spans="1:27" ht="15" customHeight="1" x14ac:dyDescent="0.25">
      <c r="A1940" s="4" t="s">
        <v>2287</v>
      </c>
      <c r="B1940" s="4" t="s">
        <v>212</v>
      </c>
      <c r="C1940" s="4" t="s">
        <v>65</v>
      </c>
      <c r="D1940" s="4" t="s">
        <v>56</v>
      </c>
      <c r="E1940" s="4">
        <v>35</v>
      </c>
      <c r="F1940" s="5">
        <v>6.1</v>
      </c>
      <c r="G1940" s="5">
        <v>15.3</v>
      </c>
      <c r="H1940" s="6">
        <v>3040</v>
      </c>
      <c r="I1940" s="4">
        <v>1</v>
      </c>
      <c r="J1940" s="4">
        <v>285</v>
      </c>
      <c r="K1940" s="4">
        <v>0</v>
      </c>
      <c r="L1940" s="4">
        <v>19</v>
      </c>
      <c r="M1940" s="4">
        <v>2</v>
      </c>
      <c r="N1940" s="5">
        <v>30.8</v>
      </c>
      <c r="O1940" s="7">
        <f t="shared" si="240"/>
        <v>2</v>
      </c>
      <c r="P1940" s="7">
        <f t="shared" si="241"/>
        <v>1</v>
      </c>
      <c r="Q1940" s="7">
        <f t="shared" si="242"/>
        <v>4</v>
      </c>
      <c r="R1940" s="7">
        <f t="shared" si="243"/>
        <v>7</v>
      </c>
      <c r="S1940" s="8">
        <f t="shared" si="244"/>
        <v>79.7</v>
      </c>
      <c r="T1940" s="7" t="str">
        <f t="shared" si="245"/>
        <v>C - Entwicklungspotenzial</v>
      </c>
      <c r="U1940" s="4">
        <f>ROUND(((E1940-Hilfswerte!$B$20)/Hilfswerte!$B$21)+((F1940-Hilfswerte!$B$22)/Hilfswerte!$B$23)+((G1940-Hilfswerte!$B$24)/Hilfswerte!$B$25)+0.1*INDEX(Hilfswerte!$B$4:$B$15,MATCH(C1940,Hilfswerte!$A$4:$A$15,0)),2)</f>
        <v>0</v>
      </c>
      <c r="V1940" s="4">
        <f>ROUND(SQRT((((E1940-Hilfswerte!$B$20)/Hilfswerte!$B$21)-Hilfswerte!$B$28)^2+(((F1940-Hilfswerte!$B$22)/Hilfswerte!$B$23)-Hilfswerte!$B$29)^2+(((G1940-Hilfswerte!$B$24)/Hilfswerte!$B$25)-Hilfswerte!$B$30)^2),3)</f>
        <v>1.032</v>
      </c>
      <c r="W1940" s="4">
        <f>ROUND(E1940*Hilfswerte!$B$31,0)</f>
        <v>7194</v>
      </c>
      <c r="X1940" s="4">
        <f t="shared" si="246"/>
        <v>4154</v>
      </c>
      <c r="Y1940" s="4" t="str">
        <f>IF(T1940="A - Top-Kunde","bereits Top-Kunde",IF(AND(V1940&lt;=Hilfswerte!$B$34,H1940&lt;0.5*W1940),"Hoch",IF(AND(V1940&lt;=Hilfswerte!$B$35,H1940&lt;0.7*W1940),"Mittel","Niedrig")))</f>
        <v>Mittel</v>
      </c>
      <c r="Z1940" s="4">
        <f t="shared" si="247"/>
        <v>18.100000000000001</v>
      </c>
      <c r="AA1940" s="4" t="str">
        <f>IF(J1940&gt;365,"Bereits abgewandert (Segment D)",IF(Z1940&gt;=Hilfswerte!$B$38,"Rot - akut gefaehrdet",IF(Z1940&gt;=Hilfswerte!$B$39,"Gelb - beobachten","Gruen - stabil")))</f>
        <v>Gelb - beobachten</v>
      </c>
    </row>
    <row r="1941" spans="1:27" ht="15" customHeight="1" x14ac:dyDescent="0.25">
      <c r="A1941" s="4" t="s">
        <v>2288</v>
      </c>
      <c r="B1941" s="4" t="s">
        <v>121</v>
      </c>
      <c r="C1941" s="4" t="s">
        <v>59</v>
      </c>
      <c r="D1941" s="4" t="s">
        <v>30</v>
      </c>
      <c r="E1941" s="4">
        <v>59</v>
      </c>
      <c r="F1941" s="5">
        <v>13.2</v>
      </c>
      <c r="G1941" s="5">
        <v>2.5</v>
      </c>
      <c r="H1941" s="6">
        <v>0</v>
      </c>
      <c r="I1941" s="4">
        <v>0</v>
      </c>
      <c r="J1941" s="4">
        <v>665</v>
      </c>
      <c r="K1941" s="4">
        <v>0</v>
      </c>
      <c r="L1941" s="4">
        <v>-3</v>
      </c>
      <c r="M1941" s="4">
        <v>0</v>
      </c>
      <c r="N1941" s="5">
        <v>-55.5</v>
      </c>
      <c r="O1941" s="7">
        <f t="shared" si="240"/>
        <v>1</v>
      </c>
      <c r="P1941" s="7">
        <f t="shared" si="241"/>
        <v>1</v>
      </c>
      <c r="Q1941" s="7">
        <f t="shared" si="242"/>
        <v>1</v>
      </c>
      <c r="R1941" s="7">
        <f t="shared" si="243"/>
        <v>3</v>
      </c>
      <c r="S1941" s="8">
        <f t="shared" si="244"/>
        <v>2.2999999999999998</v>
      </c>
      <c r="T1941" s="7" t="str">
        <f t="shared" si="245"/>
        <v>D - Abwanderungsrisiko</v>
      </c>
      <c r="U1941" s="4">
        <f>ROUND(((E1941-Hilfswerte!$B$20)/Hilfswerte!$B$21)+((F1941-Hilfswerte!$B$22)/Hilfswerte!$B$23)+((G1941-Hilfswerte!$B$24)/Hilfswerte!$B$25)+0.1*INDEX(Hilfswerte!$B$4:$B$15,MATCH(C1941,Hilfswerte!$A$4:$A$15,0)),2)</f>
        <v>-1.83</v>
      </c>
      <c r="V1941" s="4">
        <f>ROUND(SQRT((((E1941-Hilfswerte!$B$20)/Hilfswerte!$B$21)-Hilfswerte!$B$28)^2+(((F1941-Hilfswerte!$B$22)/Hilfswerte!$B$23)-Hilfswerte!$B$29)^2+(((G1941-Hilfswerte!$B$24)/Hilfswerte!$B$25)-Hilfswerte!$B$30)^2),3)</f>
        <v>1.524</v>
      </c>
      <c r="W1941" s="4">
        <f>ROUND(E1941*Hilfswerte!$B$31,0)</f>
        <v>12127</v>
      </c>
      <c r="X1941" s="4">
        <f t="shared" si="246"/>
        <v>12127</v>
      </c>
      <c r="Y1941" s="4" t="str">
        <f>IF(T1941="A - Top-Kunde","bereits Top-Kunde",IF(AND(V1941&lt;=Hilfswerte!$B$34,H1941&lt;0.5*W1941),"Hoch",IF(AND(V1941&lt;=Hilfswerte!$B$35,H1941&lt;0.7*W1941),"Mittel","Niedrig")))</f>
        <v>Niedrig</v>
      </c>
      <c r="Z1941" s="4">
        <f t="shared" si="247"/>
        <v>55.5</v>
      </c>
      <c r="AA1941" s="4" t="str">
        <f>IF(J1941&gt;365,"Bereits abgewandert (Segment D)",IF(Z1941&gt;=Hilfswerte!$B$38,"Rot - akut gefaehrdet",IF(Z1941&gt;=Hilfswerte!$B$39,"Gelb - beobachten","Gruen - stabil")))</f>
        <v>Bereits abgewandert (Segment D)</v>
      </c>
    </row>
    <row r="1942" spans="1:27" ht="15" customHeight="1" x14ac:dyDescent="0.25">
      <c r="A1942" s="4" t="s">
        <v>2289</v>
      </c>
      <c r="B1942" s="4" t="s">
        <v>1323</v>
      </c>
      <c r="C1942" s="4" t="s">
        <v>89</v>
      </c>
      <c r="D1942" s="4" t="s">
        <v>30</v>
      </c>
      <c r="E1942" s="4">
        <v>127</v>
      </c>
      <c r="F1942" s="5">
        <v>34.5</v>
      </c>
      <c r="G1942" s="5">
        <v>15.4</v>
      </c>
      <c r="H1942" s="6">
        <v>5140</v>
      </c>
      <c r="I1942" s="4">
        <v>3</v>
      </c>
      <c r="J1942" s="4">
        <v>47</v>
      </c>
      <c r="K1942" s="4">
        <v>0</v>
      </c>
      <c r="L1942" s="4">
        <v>10</v>
      </c>
      <c r="M1942" s="4">
        <v>6</v>
      </c>
      <c r="N1942" s="5">
        <v>12.1</v>
      </c>
      <c r="O1942" s="7">
        <f t="shared" si="240"/>
        <v>4</v>
      </c>
      <c r="P1942" s="7">
        <f t="shared" si="241"/>
        <v>3</v>
      </c>
      <c r="Q1942" s="7">
        <f t="shared" si="242"/>
        <v>4</v>
      </c>
      <c r="R1942" s="7">
        <f t="shared" si="243"/>
        <v>11</v>
      </c>
      <c r="S1942" s="8">
        <f t="shared" si="244"/>
        <v>113.1</v>
      </c>
      <c r="T1942" s="7" t="str">
        <f t="shared" si="245"/>
        <v>B - Kernkunde</v>
      </c>
      <c r="U1942" s="4">
        <f>ROUND(((E1942-Hilfswerte!$B$20)/Hilfswerte!$B$21)+((F1942-Hilfswerte!$B$22)/Hilfswerte!$B$23)+((G1942-Hilfswerte!$B$24)/Hilfswerte!$B$25)+0.1*INDEX(Hilfswerte!$B$4:$B$15,MATCH(C1942,Hilfswerte!$A$4:$A$15,0)),2)</f>
        <v>1.27</v>
      </c>
      <c r="V1942" s="4">
        <f>ROUND(SQRT((((E1942-Hilfswerte!$B$20)/Hilfswerte!$B$21)-Hilfswerte!$B$28)^2+(((F1942-Hilfswerte!$B$22)/Hilfswerte!$B$23)-Hilfswerte!$B$29)^2+(((G1942-Hilfswerte!$B$24)/Hilfswerte!$B$25)-Hilfswerte!$B$30)^2),3)</f>
        <v>0.68899999999999995</v>
      </c>
      <c r="W1942" s="4">
        <f>ROUND(E1942*Hilfswerte!$B$31,0)</f>
        <v>26104</v>
      </c>
      <c r="X1942" s="4">
        <f t="shared" si="246"/>
        <v>20964</v>
      </c>
      <c r="Y1942" s="4" t="str">
        <f>IF(T1942="A - Top-Kunde","bereits Top-Kunde",IF(AND(V1942&lt;=Hilfswerte!$B$34,H1942&lt;0.5*W1942),"Hoch",IF(AND(V1942&lt;=Hilfswerte!$B$35,H1942&lt;0.7*W1942),"Mittel","Niedrig")))</f>
        <v>Hoch</v>
      </c>
      <c r="Z1942" s="4">
        <f t="shared" si="247"/>
        <v>4.4000000000000004</v>
      </c>
      <c r="AA1942" s="4" t="str">
        <f>IF(J1942&gt;365,"Bereits abgewandert (Segment D)",IF(Z1942&gt;=Hilfswerte!$B$38,"Rot - akut gefaehrdet",IF(Z1942&gt;=Hilfswerte!$B$39,"Gelb - beobachten","Gruen - stabil")))</f>
        <v>Gruen - stabil</v>
      </c>
    </row>
    <row r="1943" spans="1:27" ht="15" customHeight="1" x14ac:dyDescent="0.25">
      <c r="A1943" s="4" t="s">
        <v>2290</v>
      </c>
      <c r="B1943" s="4" t="s">
        <v>627</v>
      </c>
      <c r="C1943" s="4" t="s">
        <v>89</v>
      </c>
      <c r="D1943" s="4" t="s">
        <v>117</v>
      </c>
      <c r="E1943" s="4">
        <v>64</v>
      </c>
      <c r="F1943" s="5">
        <v>29</v>
      </c>
      <c r="G1943" s="5">
        <v>12.4</v>
      </c>
      <c r="H1943" s="6">
        <v>0</v>
      </c>
      <c r="I1943" s="4">
        <v>0</v>
      </c>
      <c r="J1943" s="4">
        <v>792</v>
      </c>
      <c r="K1943" s="4">
        <v>0</v>
      </c>
      <c r="L1943" s="4">
        <v>-5</v>
      </c>
      <c r="M1943" s="4">
        <v>0</v>
      </c>
      <c r="N1943" s="5">
        <v>-47.6</v>
      </c>
      <c r="O1943" s="7">
        <f t="shared" si="240"/>
        <v>1</v>
      </c>
      <c r="P1943" s="7">
        <f t="shared" si="241"/>
        <v>1</v>
      </c>
      <c r="Q1943" s="7">
        <f t="shared" si="242"/>
        <v>1</v>
      </c>
      <c r="R1943" s="7">
        <f t="shared" si="243"/>
        <v>3</v>
      </c>
      <c r="S1943" s="8">
        <f t="shared" si="244"/>
        <v>6.2</v>
      </c>
      <c r="T1943" s="7" t="str">
        <f t="shared" si="245"/>
        <v>D - Abwanderungsrisiko</v>
      </c>
      <c r="U1943" s="4">
        <f>ROUND(((E1943-Hilfswerte!$B$20)/Hilfswerte!$B$21)+((F1943-Hilfswerte!$B$22)/Hilfswerte!$B$23)+((G1943-Hilfswerte!$B$24)/Hilfswerte!$B$25)+0.1*INDEX(Hilfswerte!$B$4:$B$15,MATCH(C1943,Hilfswerte!$A$4:$A$15,0)),2)</f>
        <v>0.42</v>
      </c>
      <c r="V1943" s="4">
        <f>ROUND(SQRT((((E1943-Hilfswerte!$B$20)/Hilfswerte!$B$21)-Hilfswerte!$B$28)^2+(((F1943-Hilfswerte!$B$22)/Hilfswerte!$B$23)-Hilfswerte!$B$29)^2+(((G1943-Hilfswerte!$B$24)/Hilfswerte!$B$25)-Hilfswerte!$B$30)^2),3)</f>
        <v>0.505</v>
      </c>
      <c r="W1943" s="4">
        <f>ROUND(E1943*Hilfswerte!$B$31,0)</f>
        <v>13155</v>
      </c>
      <c r="X1943" s="4">
        <f t="shared" si="246"/>
        <v>13155</v>
      </c>
      <c r="Y1943" s="4" t="str">
        <f>IF(T1943="A - Top-Kunde","bereits Top-Kunde",IF(AND(V1943&lt;=Hilfswerte!$B$34,H1943&lt;0.5*W1943),"Hoch",IF(AND(V1943&lt;=Hilfswerte!$B$35,H1943&lt;0.7*W1943),"Mittel","Niedrig")))</f>
        <v>Hoch</v>
      </c>
      <c r="Z1943" s="4">
        <f t="shared" si="247"/>
        <v>58.6</v>
      </c>
      <c r="AA1943" s="4" t="str">
        <f>IF(J1943&gt;365,"Bereits abgewandert (Segment D)",IF(Z1943&gt;=Hilfswerte!$B$38,"Rot - akut gefaehrdet",IF(Z1943&gt;=Hilfswerte!$B$39,"Gelb - beobachten","Gruen - stabil")))</f>
        <v>Bereits abgewandert (Segment D)</v>
      </c>
    </row>
    <row r="1944" spans="1:27" ht="15" customHeight="1" x14ac:dyDescent="0.25">
      <c r="A1944" s="4" t="s">
        <v>2291</v>
      </c>
      <c r="B1944" s="4" t="s">
        <v>428</v>
      </c>
      <c r="C1944" s="4" t="s">
        <v>59</v>
      </c>
      <c r="D1944" s="4" t="s">
        <v>77</v>
      </c>
      <c r="E1944" s="4">
        <v>133</v>
      </c>
      <c r="F1944" s="5">
        <v>22.3</v>
      </c>
      <c r="G1944" s="5">
        <v>10.9</v>
      </c>
      <c r="H1944" s="6">
        <v>26620</v>
      </c>
      <c r="I1944" s="4">
        <v>6</v>
      </c>
      <c r="J1944" s="4">
        <v>36</v>
      </c>
      <c r="K1944" s="4">
        <v>1</v>
      </c>
      <c r="L1944" s="4">
        <v>-5</v>
      </c>
      <c r="M1944" s="4">
        <v>6</v>
      </c>
      <c r="N1944" s="5">
        <v>14.8</v>
      </c>
      <c r="O1944" s="7">
        <f t="shared" si="240"/>
        <v>4</v>
      </c>
      <c r="P1944" s="7">
        <f t="shared" si="241"/>
        <v>5</v>
      </c>
      <c r="Q1944" s="7">
        <f t="shared" si="242"/>
        <v>5</v>
      </c>
      <c r="R1944" s="7">
        <f t="shared" si="243"/>
        <v>14</v>
      </c>
      <c r="S1944" s="8">
        <f t="shared" si="244"/>
        <v>141.4</v>
      </c>
      <c r="T1944" s="7" t="str">
        <f t="shared" si="245"/>
        <v>A - Top-Kunde</v>
      </c>
      <c r="U1944" s="4">
        <f>ROUND(((E1944-Hilfswerte!$B$20)/Hilfswerte!$B$21)+((F1944-Hilfswerte!$B$22)/Hilfswerte!$B$23)+((G1944-Hilfswerte!$B$24)/Hilfswerte!$B$25)+0.1*INDEX(Hilfswerte!$B$4:$B$15,MATCH(C1944,Hilfswerte!$A$4:$A$15,0)),2)</f>
        <v>-0.01</v>
      </c>
      <c r="V1944" s="4">
        <f>ROUND(SQRT((((E1944-Hilfswerte!$B$20)/Hilfswerte!$B$21)-Hilfswerte!$B$28)^2+(((F1944-Hilfswerte!$B$22)/Hilfswerte!$B$23)-Hilfswerte!$B$29)^2+(((G1944-Hilfswerte!$B$24)/Hilfswerte!$B$25)-Hilfswerte!$B$30)^2),3)</f>
        <v>0.318</v>
      </c>
      <c r="W1944" s="4">
        <f>ROUND(E1944*Hilfswerte!$B$31,0)</f>
        <v>27338</v>
      </c>
      <c r="X1944" s="4">
        <f t="shared" si="246"/>
        <v>718</v>
      </c>
      <c r="Y1944" s="4" t="str">
        <f>IF(T1944="A - Top-Kunde","bereits Top-Kunde",IF(AND(V1944&lt;=Hilfswerte!$B$34,H1944&lt;0.5*W1944),"Hoch",IF(AND(V1944&lt;=Hilfswerte!$B$35,H1944&lt;0.7*W1944),"Mittel","Niedrig")))</f>
        <v>bereits Top-Kunde</v>
      </c>
      <c r="Z1944" s="4">
        <f t="shared" si="247"/>
        <v>4.8</v>
      </c>
      <c r="AA1944" s="4" t="str">
        <f>IF(J1944&gt;365,"Bereits abgewandert (Segment D)",IF(Z1944&gt;=Hilfswerte!$B$38,"Rot - akut gefaehrdet",IF(Z1944&gt;=Hilfswerte!$B$39,"Gelb - beobachten","Gruen - stabil")))</f>
        <v>Gruen - stabil</v>
      </c>
    </row>
    <row r="1945" spans="1:27" ht="15" customHeight="1" x14ac:dyDescent="0.25">
      <c r="A1945" s="4" t="s">
        <v>2292</v>
      </c>
      <c r="B1945" s="4" t="s">
        <v>408</v>
      </c>
      <c r="C1945" s="4" t="s">
        <v>38</v>
      </c>
      <c r="D1945" s="4" t="s">
        <v>117</v>
      </c>
      <c r="E1945" s="4">
        <v>111</v>
      </c>
      <c r="F1945" s="5">
        <v>31.6</v>
      </c>
      <c r="G1945" s="5">
        <v>19.3</v>
      </c>
      <c r="H1945" s="6">
        <v>20140</v>
      </c>
      <c r="I1945" s="4">
        <v>3</v>
      </c>
      <c r="J1945" s="4">
        <v>122</v>
      </c>
      <c r="K1945" s="4">
        <v>1</v>
      </c>
      <c r="L1945" s="4">
        <v>17</v>
      </c>
      <c r="M1945" s="4">
        <v>2</v>
      </c>
      <c r="N1945" s="5">
        <v>13</v>
      </c>
      <c r="O1945" s="7">
        <f t="shared" si="240"/>
        <v>3</v>
      </c>
      <c r="P1945" s="7">
        <f t="shared" si="241"/>
        <v>3</v>
      </c>
      <c r="Q1945" s="7">
        <f t="shared" si="242"/>
        <v>5</v>
      </c>
      <c r="R1945" s="7">
        <f t="shared" si="243"/>
        <v>11</v>
      </c>
      <c r="S1945" s="8">
        <f t="shared" si="244"/>
        <v>105.4</v>
      </c>
      <c r="T1945" s="7" t="str">
        <f t="shared" si="245"/>
        <v>B - Kernkunde</v>
      </c>
      <c r="U1945" s="4">
        <f>ROUND(((E1945-Hilfswerte!$B$20)/Hilfswerte!$B$21)+((F1945-Hilfswerte!$B$22)/Hilfswerte!$B$23)+((G1945-Hilfswerte!$B$24)/Hilfswerte!$B$25)+0.1*INDEX(Hilfswerte!$B$4:$B$15,MATCH(C1945,Hilfswerte!$A$4:$A$15,0)),2)</f>
        <v>1.81</v>
      </c>
      <c r="V1945" s="4">
        <f>ROUND(SQRT((((E1945-Hilfswerte!$B$20)/Hilfswerte!$B$21)-Hilfswerte!$B$28)^2+(((F1945-Hilfswerte!$B$22)/Hilfswerte!$B$23)-Hilfswerte!$B$29)^2+(((G1945-Hilfswerte!$B$24)/Hilfswerte!$B$25)-Hilfswerte!$B$30)^2),3)</f>
        <v>1.3109999999999999</v>
      </c>
      <c r="W1945" s="4">
        <f>ROUND(E1945*Hilfswerte!$B$31,0)</f>
        <v>22816</v>
      </c>
      <c r="X1945" s="4">
        <f t="shared" si="246"/>
        <v>2676</v>
      </c>
      <c r="Y1945" s="4" t="str">
        <f>IF(T1945="A - Top-Kunde","bereits Top-Kunde",IF(AND(V1945&lt;=Hilfswerte!$B$34,H1945&lt;0.5*W1945),"Hoch",IF(AND(V1945&lt;=Hilfswerte!$B$35,H1945&lt;0.7*W1945),"Mittel","Niedrig")))</f>
        <v>Niedrig</v>
      </c>
      <c r="Z1945" s="4">
        <f t="shared" si="247"/>
        <v>12.5</v>
      </c>
      <c r="AA1945" s="4" t="str">
        <f>IF(J1945&gt;365,"Bereits abgewandert (Segment D)",IF(Z1945&gt;=Hilfswerte!$B$38,"Rot - akut gefaehrdet",IF(Z1945&gt;=Hilfswerte!$B$39,"Gelb - beobachten","Gruen - stabil")))</f>
        <v>Gruen - stabil</v>
      </c>
    </row>
    <row r="1946" spans="1:27" ht="15" customHeight="1" x14ac:dyDescent="0.25">
      <c r="A1946" s="4" t="s">
        <v>2293</v>
      </c>
      <c r="B1946" s="4" t="s">
        <v>1600</v>
      </c>
      <c r="C1946" s="4" t="s">
        <v>33</v>
      </c>
      <c r="D1946" s="4" t="s">
        <v>30</v>
      </c>
      <c r="E1946" s="4">
        <v>144</v>
      </c>
      <c r="F1946" s="5">
        <v>43.2</v>
      </c>
      <c r="G1946" s="5">
        <v>21.1</v>
      </c>
      <c r="H1946" s="6">
        <v>26260</v>
      </c>
      <c r="I1946" s="4">
        <v>8</v>
      </c>
      <c r="J1946" s="4">
        <v>5</v>
      </c>
      <c r="K1946" s="4">
        <v>1</v>
      </c>
      <c r="L1946" s="4">
        <v>0</v>
      </c>
      <c r="M1946" s="4">
        <v>3</v>
      </c>
      <c r="N1946" s="5">
        <v>11.6</v>
      </c>
      <c r="O1946" s="7">
        <f t="shared" si="240"/>
        <v>5</v>
      </c>
      <c r="P1946" s="7">
        <f t="shared" si="241"/>
        <v>5</v>
      </c>
      <c r="Q1946" s="7">
        <f t="shared" si="242"/>
        <v>5</v>
      </c>
      <c r="R1946" s="7">
        <f t="shared" si="243"/>
        <v>15</v>
      </c>
      <c r="S1946" s="8">
        <f t="shared" si="244"/>
        <v>149.80000000000001</v>
      </c>
      <c r="T1946" s="7" t="str">
        <f t="shared" si="245"/>
        <v>A - Top-Kunde</v>
      </c>
      <c r="U1946" s="4">
        <f>ROUND(((E1946-Hilfswerte!$B$20)/Hilfswerte!$B$21)+((F1946-Hilfswerte!$B$22)/Hilfswerte!$B$23)+((G1946-Hilfswerte!$B$24)/Hilfswerte!$B$25)+0.1*INDEX(Hilfswerte!$B$4:$B$15,MATCH(C1946,Hilfswerte!$A$4:$A$15,0)),2)</f>
        <v>2.14</v>
      </c>
      <c r="V1946" s="4">
        <f>ROUND(SQRT((((E1946-Hilfswerte!$B$20)/Hilfswerte!$B$21)-Hilfswerte!$B$28)^2+(((F1946-Hilfswerte!$B$22)/Hilfswerte!$B$23)-Hilfswerte!$B$29)^2+(((G1946-Hilfswerte!$B$24)/Hilfswerte!$B$25)-Hilfswerte!$B$30)^2),3)</f>
        <v>1.5760000000000001</v>
      </c>
      <c r="W1946" s="4">
        <f>ROUND(E1946*Hilfswerte!$B$31,0)</f>
        <v>29599</v>
      </c>
      <c r="X1946" s="4">
        <f t="shared" si="246"/>
        <v>3339</v>
      </c>
      <c r="Y1946" s="4" t="str">
        <f>IF(T1946="A - Top-Kunde","bereits Top-Kunde",IF(AND(V1946&lt;=Hilfswerte!$B$34,H1946&lt;0.5*W1946),"Hoch",IF(AND(V1946&lt;=Hilfswerte!$B$35,H1946&lt;0.7*W1946),"Mittel","Niedrig")))</f>
        <v>bereits Top-Kunde</v>
      </c>
      <c r="Z1946" s="4">
        <f t="shared" si="247"/>
        <v>3.3</v>
      </c>
      <c r="AA1946" s="4" t="str">
        <f>IF(J1946&gt;365,"Bereits abgewandert (Segment D)",IF(Z1946&gt;=Hilfswerte!$B$38,"Rot - akut gefaehrdet",IF(Z1946&gt;=Hilfswerte!$B$39,"Gelb - beobachten","Gruen - stabil")))</f>
        <v>Gruen - stabil</v>
      </c>
    </row>
    <row r="1947" spans="1:27" ht="15" customHeight="1" x14ac:dyDescent="0.25">
      <c r="A1947" s="4" t="s">
        <v>2294</v>
      </c>
      <c r="B1947" s="4" t="s">
        <v>405</v>
      </c>
      <c r="C1947" s="4" t="s">
        <v>55</v>
      </c>
      <c r="D1947" s="4" t="s">
        <v>30</v>
      </c>
      <c r="E1947" s="4">
        <v>161</v>
      </c>
      <c r="F1947" s="5">
        <v>24.5</v>
      </c>
      <c r="G1947" s="5">
        <v>14.9</v>
      </c>
      <c r="H1947" s="6">
        <v>1670</v>
      </c>
      <c r="I1947" s="4">
        <v>1</v>
      </c>
      <c r="J1947" s="4">
        <v>359</v>
      </c>
      <c r="K1947" s="4">
        <v>0</v>
      </c>
      <c r="L1947" s="4">
        <v>25</v>
      </c>
      <c r="M1947" s="4">
        <v>1</v>
      </c>
      <c r="N1947" s="5">
        <v>-6.1</v>
      </c>
      <c r="O1947" s="7">
        <f t="shared" si="240"/>
        <v>2</v>
      </c>
      <c r="P1947" s="7">
        <f t="shared" si="241"/>
        <v>1</v>
      </c>
      <c r="Q1947" s="7">
        <f t="shared" si="242"/>
        <v>3</v>
      </c>
      <c r="R1947" s="7">
        <f t="shared" si="243"/>
        <v>6</v>
      </c>
      <c r="S1947" s="8">
        <f t="shared" si="244"/>
        <v>49.5</v>
      </c>
      <c r="T1947" s="7" t="str">
        <f t="shared" si="245"/>
        <v>C - Entwicklungspotenzial</v>
      </c>
      <c r="U1947" s="4">
        <f>ROUND(((E1947-Hilfswerte!$B$20)/Hilfswerte!$B$21)+((F1947-Hilfswerte!$B$22)/Hilfswerte!$B$23)+((G1947-Hilfswerte!$B$24)/Hilfswerte!$B$25)+0.1*INDEX(Hilfswerte!$B$4:$B$15,MATCH(C1947,Hilfswerte!$A$4:$A$15,0)),2)</f>
        <v>1.1499999999999999</v>
      </c>
      <c r="V1947" s="4">
        <f>ROUND(SQRT((((E1947-Hilfswerte!$B$20)/Hilfswerte!$B$21)-Hilfswerte!$B$28)^2+(((F1947-Hilfswerte!$B$22)/Hilfswerte!$B$23)-Hilfswerte!$B$29)^2+(((G1947-Hilfswerte!$B$24)/Hilfswerte!$B$25)-Hilfswerte!$B$30)^2),3)</f>
        <v>0.63300000000000001</v>
      </c>
      <c r="W1947" s="4">
        <f>ROUND(E1947*Hilfswerte!$B$31,0)</f>
        <v>33093</v>
      </c>
      <c r="X1947" s="4">
        <f t="shared" si="246"/>
        <v>31423</v>
      </c>
      <c r="Y1947" s="4" t="str">
        <f>IF(T1947="A - Top-Kunde","bereits Top-Kunde",IF(AND(V1947&lt;=Hilfswerte!$B$34,H1947&lt;0.5*W1947),"Hoch",IF(AND(V1947&lt;=Hilfswerte!$B$35,H1947&lt;0.7*W1947),"Mittel","Niedrig")))</f>
        <v>Hoch</v>
      </c>
      <c r="Z1947" s="4">
        <f t="shared" si="247"/>
        <v>25.4</v>
      </c>
      <c r="AA1947" s="4" t="str">
        <f>IF(J1947&gt;365,"Bereits abgewandert (Segment D)",IF(Z1947&gt;=Hilfswerte!$B$38,"Rot - akut gefaehrdet",IF(Z1947&gt;=Hilfswerte!$B$39,"Gelb - beobachten","Gruen - stabil")))</f>
        <v>Rot - akut gefaehrdet</v>
      </c>
    </row>
    <row r="1948" spans="1:27" ht="15" customHeight="1" x14ac:dyDescent="0.25">
      <c r="A1948" s="4" t="s">
        <v>2295</v>
      </c>
      <c r="B1948" s="4" t="s">
        <v>200</v>
      </c>
      <c r="C1948" s="4" t="s">
        <v>65</v>
      </c>
      <c r="D1948" s="4" t="s">
        <v>30</v>
      </c>
      <c r="E1948" s="4">
        <v>100</v>
      </c>
      <c r="F1948" s="5">
        <v>32.1</v>
      </c>
      <c r="G1948" s="5">
        <v>20.5</v>
      </c>
      <c r="H1948" s="6">
        <v>83450</v>
      </c>
      <c r="I1948" s="4">
        <v>7</v>
      </c>
      <c r="J1948" s="4">
        <v>8</v>
      </c>
      <c r="K1948" s="4">
        <v>0</v>
      </c>
      <c r="L1948" s="4">
        <v>-3</v>
      </c>
      <c r="M1948" s="4">
        <v>2</v>
      </c>
      <c r="N1948" s="5">
        <v>14.4</v>
      </c>
      <c r="O1948" s="7">
        <f t="shared" si="240"/>
        <v>5</v>
      </c>
      <c r="P1948" s="7">
        <f t="shared" si="241"/>
        <v>5</v>
      </c>
      <c r="Q1948" s="7">
        <f t="shared" si="242"/>
        <v>5</v>
      </c>
      <c r="R1948" s="7">
        <f t="shared" si="243"/>
        <v>15</v>
      </c>
      <c r="S1948" s="8">
        <f t="shared" si="244"/>
        <v>157.19999999999999</v>
      </c>
      <c r="T1948" s="7" t="str">
        <f t="shared" si="245"/>
        <v>A - Top-Kunde</v>
      </c>
      <c r="U1948" s="4">
        <f>ROUND(((E1948-Hilfswerte!$B$20)/Hilfswerte!$B$21)+((F1948-Hilfswerte!$B$22)/Hilfswerte!$B$23)+((G1948-Hilfswerte!$B$24)/Hilfswerte!$B$25)+0.1*INDEX(Hilfswerte!$B$4:$B$15,MATCH(C1948,Hilfswerte!$A$4:$A$15,0)),2)</f>
        <v>1.57</v>
      </c>
      <c r="V1948" s="4">
        <f>ROUND(SQRT((((E1948-Hilfswerte!$B$20)/Hilfswerte!$B$21)-Hilfswerte!$B$28)^2+(((F1948-Hilfswerte!$B$22)/Hilfswerte!$B$23)-Hilfswerte!$B$29)^2+(((G1948-Hilfswerte!$B$24)/Hilfswerte!$B$25)-Hilfswerte!$B$30)^2),3)</f>
        <v>1.506</v>
      </c>
      <c r="W1948" s="4">
        <f>ROUND(E1948*Hilfswerte!$B$31,0)</f>
        <v>20555</v>
      </c>
      <c r="X1948" s="4">
        <f t="shared" si="246"/>
        <v>0</v>
      </c>
      <c r="Y1948" s="4" t="str">
        <f>IF(T1948="A - Top-Kunde","bereits Top-Kunde",IF(AND(V1948&lt;=Hilfswerte!$B$34,H1948&lt;0.5*W1948),"Hoch",IF(AND(V1948&lt;=Hilfswerte!$B$35,H1948&lt;0.7*W1948),"Mittel","Niedrig")))</f>
        <v>bereits Top-Kunde</v>
      </c>
      <c r="Z1948" s="4">
        <f t="shared" si="247"/>
        <v>0.4</v>
      </c>
      <c r="AA1948" s="4" t="str">
        <f>IF(J1948&gt;365,"Bereits abgewandert (Segment D)",IF(Z1948&gt;=Hilfswerte!$B$38,"Rot - akut gefaehrdet",IF(Z1948&gt;=Hilfswerte!$B$39,"Gelb - beobachten","Gruen - stabil")))</f>
        <v>Gruen - stabil</v>
      </c>
    </row>
    <row r="1949" spans="1:27" ht="15" customHeight="1" x14ac:dyDescent="0.25">
      <c r="A1949" s="4" t="s">
        <v>2296</v>
      </c>
      <c r="B1949" s="4" t="s">
        <v>441</v>
      </c>
      <c r="C1949" s="4" t="s">
        <v>38</v>
      </c>
      <c r="D1949" s="4" t="s">
        <v>117</v>
      </c>
      <c r="E1949" s="4">
        <v>35</v>
      </c>
      <c r="F1949" s="5">
        <v>10.3</v>
      </c>
      <c r="G1949" s="5">
        <v>8</v>
      </c>
      <c r="H1949" s="6">
        <v>320</v>
      </c>
      <c r="I1949" s="4">
        <v>1</v>
      </c>
      <c r="J1949" s="4">
        <v>265</v>
      </c>
      <c r="K1949" s="4">
        <v>0</v>
      </c>
      <c r="L1949" s="4">
        <v>18</v>
      </c>
      <c r="M1949" s="4">
        <v>5</v>
      </c>
      <c r="N1949" s="5">
        <v>29.6</v>
      </c>
      <c r="O1949" s="7">
        <f t="shared" si="240"/>
        <v>2</v>
      </c>
      <c r="P1949" s="7">
        <f t="shared" si="241"/>
        <v>1</v>
      </c>
      <c r="Q1949" s="7">
        <f t="shared" si="242"/>
        <v>2</v>
      </c>
      <c r="R1949" s="7">
        <f t="shared" si="243"/>
        <v>5</v>
      </c>
      <c r="S1949" s="8">
        <f t="shared" si="244"/>
        <v>59.4</v>
      </c>
      <c r="T1949" s="7" t="str">
        <f t="shared" si="245"/>
        <v>C - Entwicklungspotenzial</v>
      </c>
      <c r="U1949" s="4">
        <f>ROUND(((E1949-Hilfswerte!$B$20)/Hilfswerte!$B$21)+((F1949-Hilfswerte!$B$22)/Hilfswerte!$B$23)+((G1949-Hilfswerte!$B$24)/Hilfswerte!$B$25)+0.1*INDEX(Hilfswerte!$B$4:$B$15,MATCH(C1949,Hilfswerte!$A$4:$A$15,0)),2)</f>
        <v>-0.69</v>
      </c>
      <c r="V1949" s="4">
        <f>ROUND(SQRT((((E1949-Hilfswerte!$B$20)/Hilfswerte!$B$21)-Hilfswerte!$B$28)^2+(((F1949-Hilfswerte!$B$22)/Hilfswerte!$B$23)-Hilfswerte!$B$29)^2+(((G1949-Hilfswerte!$B$24)/Hilfswerte!$B$25)-Hilfswerte!$B$30)^2),3)</f>
        <v>0.90700000000000003</v>
      </c>
      <c r="W1949" s="4">
        <f>ROUND(E1949*Hilfswerte!$B$31,0)</f>
        <v>7194</v>
      </c>
      <c r="X1949" s="4">
        <f t="shared" si="246"/>
        <v>6874</v>
      </c>
      <c r="Y1949" s="4" t="str">
        <f>IF(T1949="A - Top-Kunde","bereits Top-Kunde",IF(AND(V1949&lt;=Hilfswerte!$B$34,H1949&lt;0.5*W1949),"Hoch",IF(AND(V1949&lt;=Hilfswerte!$B$35,H1949&lt;0.7*W1949),"Mittel","Niedrig")))</f>
        <v>Mittel</v>
      </c>
      <c r="Z1949" s="4">
        <f t="shared" si="247"/>
        <v>16.899999999999999</v>
      </c>
      <c r="AA1949" s="4" t="str">
        <f>IF(J1949&gt;365,"Bereits abgewandert (Segment D)",IF(Z1949&gt;=Hilfswerte!$B$38,"Rot - akut gefaehrdet",IF(Z1949&gt;=Hilfswerte!$B$39,"Gelb - beobachten","Gruen - stabil")))</f>
        <v>Gelb - beobachten</v>
      </c>
    </row>
    <row r="1950" spans="1:27" ht="15" customHeight="1" x14ac:dyDescent="0.25">
      <c r="A1950" s="4" t="s">
        <v>2297</v>
      </c>
      <c r="B1950" s="4" t="s">
        <v>42</v>
      </c>
      <c r="C1950" s="4" t="s">
        <v>29</v>
      </c>
      <c r="D1950" s="4" t="s">
        <v>30</v>
      </c>
      <c r="E1950" s="4">
        <v>86</v>
      </c>
      <c r="F1950" s="5">
        <v>31.8</v>
      </c>
      <c r="G1950" s="5">
        <v>20.100000000000001</v>
      </c>
      <c r="H1950" s="6">
        <v>3360</v>
      </c>
      <c r="I1950" s="4">
        <v>3</v>
      </c>
      <c r="J1950" s="4">
        <v>2</v>
      </c>
      <c r="K1950" s="4">
        <v>1</v>
      </c>
      <c r="L1950" s="4">
        <v>0</v>
      </c>
      <c r="M1950" s="4">
        <v>5</v>
      </c>
      <c r="N1950" s="5">
        <v>-5.9</v>
      </c>
      <c r="O1950" s="7">
        <f t="shared" si="240"/>
        <v>5</v>
      </c>
      <c r="P1950" s="7">
        <f t="shared" si="241"/>
        <v>3</v>
      </c>
      <c r="Q1950" s="7">
        <f t="shared" si="242"/>
        <v>4</v>
      </c>
      <c r="R1950" s="7">
        <f t="shared" si="243"/>
        <v>12</v>
      </c>
      <c r="S1950" s="8">
        <f t="shared" si="244"/>
        <v>111.1</v>
      </c>
      <c r="T1950" s="7" t="str">
        <f t="shared" si="245"/>
        <v>B - Kernkunde</v>
      </c>
      <c r="U1950" s="4">
        <f>ROUND(((E1950-Hilfswerte!$B$20)/Hilfswerte!$B$21)+((F1950-Hilfswerte!$B$22)/Hilfswerte!$B$23)+((G1950-Hilfswerte!$B$24)/Hilfswerte!$B$25)+0.1*INDEX(Hilfswerte!$B$4:$B$15,MATCH(C1950,Hilfswerte!$A$4:$A$15,0)),2)</f>
        <v>1.76</v>
      </c>
      <c r="V1950" s="4">
        <f>ROUND(SQRT((((E1950-Hilfswerte!$B$20)/Hilfswerte!$B$21)-Hilfswerte!$B$28)^2+(((F1950-Hilfswerte!$B$22)/Hilfswerte!$B$23)-Hilfswerte!$B$29)^2+(((G1950-Hilfswerte!$B$24)/Hilfswerte!$B$25)-Hilfswerte!$B$30)^2),3)</f>
        <v>1.4570000000000001</v>
      </c>
      <c r="W1950" s="4">
        <f>ROUND(E1950*Hilfswerte!$B$31,0)</f>
        <v>17677</v>
      </c>
      <c r="X1950" s="4">
        <f t="shared" si="246"/>
        <v>14317</v>
      </c>
      <c r="Y1950" s="4" t="str">
        <f>IF(T1950="A - Top-Kunde","bereits Top-Kunde",IF(AND(V1950&lt;=Hilfswerte!$B$34,H1950&lt;0.5*W1950),"Hoch",IF(AND(V1950&lt;=Hilfswerte!$B$35,H1950&lt;0.7*W1950),"Mittel","Niedrig")))</f>
        <v>Niedrig</v>
      </c>
      <c r="Z1950" s="4">
        <f t="shared" si="247"/>
        <v>5.5</v>
      </c>
      <c r="AA1950" s="4" t="str">
        <f>IF(J1950&gt;365,"Bereits abgewandert (Segment D)",IF(Z1950&gt;=Hilfswerte!$B$38,"Rot - akut gefaehrdet",IF(Z1950&gt;=Hilfswerte!$B$39,"Gelb - beobachten","Gruen - stabil")))</f>
        <v>Gruen - stabil</v>
      </c>
    </row>
    <row r="1951" spans="1:27" ht="15" customHeight="1" x14ac:dyDescent="0.25">
      <c r="A1951" s="4" t="s">
        <v>2298</v>
      </c>
      <c r="B1951" s="4" t="s">
        <v>121</v>
      </c>
      <c r="C1951" s="4" t="s">
        <v>74</v>
      </c>
      <c r="D1951" s="4" t="s">
        <v>122</v>
      </c>
      <c r="E1951" s="4">
        <v>5</v>
      </c>
      <c r="F1951" s="5">
        <v>0.7</v>
      </c>
      <c r="G1951" s="5">
        <v>11.9</v>
      </c>
      <c r="H1951" s="6">
        <v>580</v>
      </c>
      <c r="I1951" s="4">
        <v>3</v>
      </c>
      <c r="J1951" s="4">
        <v>20</v>
      </c>
      <c r="K1951" s="4">
        <v>1</v>
      </c>
      <c r="L1951" s="4">
        <v>7</v>
      </c>
      <c r="M1951" s="4">
        <v>6</v>
      </c>
      <c r="N1951" s="5">
        <v>-30.5</v>
      </c>
      <c r="O1951" s="7">
        <f t="shared" si="240"/>
        <v>5</v>
      </c>
      <c r="P1951" s="7">
        <f t="shared" si="241"/>
        <v>3</v>
      </c>
      <c r="Q1951" s="7">
        <f t="shared" si="242"/>
        <v>2</v>
      </c>
      <c r="R1951" s="7">
        <f t="shared" si="243"/>
        <v>10</v>
      </c>
      <c r="S1951" s="8">
        <f t="shared" si="244"/>
        <v>76.7</v>
      </c>
      <c r="T1951" s="7" t="str">
        <f t="shared" si="245"/>
        <v>C - Entwicklungspotenzial</v>
      </c>
      <c r="U1951" s="4">
        <f>ROUND(((E1951-Hilfswerte!$B$20)/Hilfswerte!$B$21)+((F1951-Hilfswerte!$B$22)/Hilfswerte!$B$23)+((G1951-Hilfswerte!$B$24)/Hilfswerte!$B$25)+0.1*INDEX(Hilfswerte!$B$4:$B$15,MATCH(C1951,Hilfswerte!$A$4:$A$15,0)),2)</f>
        <v>-0.74</v>
      </c>
      <c r="V1951" s="4">
        <f>ROUND(SQRT((((E1951-Hilfswerte!$B$20)/Hilfswerte!$B$21)-Hilfswerte!$B$28)^2+(((F1951-Hilfswerte!$B$22)/Hilfswerte!$B$23)-Hilfswerte!$B$29)^2+(((G1951-Hilfswerte!$B$24)/Hilfswerte!$B$25)-Hilfswerte!$B$30)^2),3)</f>
        <v>0.96899999999999997</v>
      </c>
      <c r="W1951" s="4">
        <f>ROUND(E1951*Hilfswerte!$B$31,0)</f>
        <v>1028</v>
      </c>
      <c r="X1951" s="4">
        <f t="shared" si="246"/>
        <v>448</v>
      </c>
      <c r="Y1951" s="4" t="str">
        <f>IF(T1951="A - Top-Kunde","bereits Top-Kunde",IF(AND(V1951&lt;=Hilfswerte!$B$34,H1951&lt;0.5*W1951),"Hoch",IF(AND(V1951&lt;=Hilfswerte!$B$35,H1951&lt;0.7*W1951),"Mittel","Niedrig")))</f>
        <v>Mittel</v>
      </c>
      <c r="Z1951" s="4">
        <f t="shared" si="247"/>
        <v>17.600000000000001</v>
      </c>
      <c r="AA1951" s="4" t="str">
        <f>IF(J1951&gt;365,"Bereits abgewandert (Segment D)",IF(Z1951&gt;=Hilfswerte!$B$38,"Rot - akut gefaehrdet",IF(Z1951&gt;=Hilfswerte!$B$39,"Gelb - beobachten","Gruen - stabil")))</f>
        <v>Gelb - beobachten</v>
      </c>
    </row>
    <row r="1952" spans="1:27" ht="15" customHeight="1" x14ac:dyDescent="0.25">
      <c r="A1952" s="4" t="s">
        <v>2299</v>
      </c>
      <c r="B1952" s="4" t="s">
        <v>105</v>
      </c>
      <c r="C1952" s="4" t="s">
        <v>51</v>
      </c>
      <c r="D1952" s="4" t="s">
        <v>30</v>
      </c>
      <c r="E1952" s="4">
        <v>59</v>
      </c>
      <c r="F1952" s="5">
        <v>13.1</v>
      </c>
      <c r="G1952" s="5">
        <v>15.1</v>
      </c>
      <c r="H1952" s="6">
        <v>960</v>
      </c>
      <c r="I1952" s="4">
        <v>2</v>
      </c>
      <c r="J1952" s="4">
        <v>323</v>
      </c>
      <c r="K1952" s="4">
        <v>0</v>
      </c>
      <c r="L1952" s="4">
        <v>12</v>
      </c>
      <c r="M1952" s="4">
        <v>4</v>
      </c>
      <c r="N1952" s="5">
        <v>5</v>
      </c>
      <c r="O1952" s="7">
        <f t="shared" si="240"/>
        <v>2</v>
      </c>
      <c r="P1952" s="7">
        <f t="shared" si="241"/>
        <v>2</v>
      </c>
      <c r="Q1952" s="7">
        <f t="shared" si="242"/>
        <v>2</v>
      </c>
      <c r="R1952" s="7">
        <f t="shared" si="243"/>
        <v>6</v>
      </c>
      <c r="S1952" s="8">
        <f t="shared" si="244"/>
        <v>58.9</v>
      </c>
      <c r="T1952" s="7" t="str">
        <f t="shared" si="245"/>
        <v>C - Entwicklungspotenzial</v>
      </c>
      <c r="U1952" s="4">
        <f>ROUND(((E1952-Hilfswerte!$B$20)/Hilfswerte!$B$21)+((F1952-Hilfswerte!$B$22)/Hilfswerte!$B$23)+((G1952-Hilfswerte!$B$24)/Hilfswerte!$B$25)+0.1*INDEX(Hilfswerte!$B$4:$B$15,MATCH(C1952,Hilfswerte!$A$4:$A$15,0)),2)</f>
        <v>0.59</v>
      </c>
      <c r="V1952" s="4">
        <f>ROUND(SQRT((((E1952-Hilfswerte!$B$20)/Hilfswerte!$B$21)-Hilfswerte!$B$28)^2+(((F1952-Hilfswerte!$B$22)/Hilfswerte!$B$23)-Hilfswerte!$B$29)^2+(((G1952-Hilfswerte!$B$24)/Hilfswerte!$B$25)-Hilfswerte!$B$30)^2),3)</f>
        <v>0.89</v>
      </c>
      <c r="W1952" s="4">
        <f>ROUND(E1952*Hilfswerte!$B$31,0)</f>
        <v>12127</v>
      </c>
      <c r="X1952" s="4">
        <f t="shared" si="246"/>
        <v>11167</v>
      </c>
      <c r="Y1952" s="4" t="str">
        <f>IF(T1952="A - Top-Kunde","bereits Top-Kunde",IF(AND(V1952&lt;=Hilfswerte!$B$34,H1952&lt;0.5*W1952),"Hoch",IF(AND(V1952&lt;=Hilfswerte!$B$35,H1952&lt;0.7*W1952),"Mittel","Niedrig")))</f>
        <v>Mittel</v>
      </c>
      <c r="Z1952" s="4">
        <f t="shared" si="247"/>
        <v>18.600000000000001</v>
      </c>
      <c r="AA1952" s="4" t="str">
        <f>IF(J1952&gt;365,"Bereits abgewandert (Segment D)",IF(Z1952&gt;=Hilfswerte!$B$38,"Rot - akut gefaehrdet",IF(Z1952&gt;=Hilfswerte!$B$39,"Gelb - beobachten","Gruen - stabil")))</f>
        <v>Gelb - beobachten</v>
      </c>
    </row>
    <row r="1953" spans="1:27" ht="15" customHeight="1" x14ac:dyDescent="0.25">
      <c r="A1953" s="4" t="s">
        <v>2300</v>
      </c>
      <c r="B1953" s="4" t="s">
        <v>353</v>
      </c>
      <c r="C1953" s="4" t="s">
        <v>65</v>
      </c>
      <c r="D1953" s="4" t="s">
        <v>30</v>
      </c>
      <c r="E1953" s="4">
        <v>67</v>
      </c>
      <c r="F1953" s="5">
        <v>14.7</v>
      </c>
      <c r="G1953" s="5">
        <v>21.5</v>
      </c>
      <c r="H1953" s="6">
        <v>1120</v>
      </c>
      <c r="I1953" s="4">
        <v>1</v>
      </c>
      <c r="J1953" s="4">
        <v>286</v>
      </c>
      <c r="K1953" s="4">
        <v>0</v>
      </c>
      <c r="L1953" s="4">
        <v>13</v>
      </c>
      <c r="M1953" s="4">
        <v>6</v>
      </c>
      <c r="N1953" s="5">
        <v>-0.9</v>
      </c>
      <c r="O1953" s="7">
        <f t="shared" si="240"/>
        <v>2</v>
      </c>
      <c r="P1953" s="7">
        <f t="shared" si="241"/>
        <v>1</v>
      </c>
      <c r="Q1953" s="7">
        <f t="shared" si="242"/>
        <v>3</v>
      </c>
      <c r="R1953" s="7">
        <f t="shared" si="243"/>
        <v>6</v>
      </c>
      <c r="S1953" s="8">
        <f t="shared" si="244"/>
        <v>55.7</v>
      </c>
      <c r="T1953" s="7" t="str">
        <f t="shared" si="245"/>
        <v>C - Entwicklungspotenzial</v>
      </c>
      <c r="U1953" s="4">
        <f>ROUND(((E1953-Hilfswerte!$B$20)/Hilfswerte!$B$21)+((F1953-Hilfswerte!$B$22)/Hilfswerte!$B$23)+((G1953-Hilfswerte!$B$24)/Hilfswerte!$B$25)+0.1*INDEX(Hilfswerte!$B$4:$B$15,MATCH(C1953,Hilfswerte!$A$4:$A$15,0)),2)</f>
        <v>1.27</v>
      </c>
      <c r="V1953" s="4">
        <f>ROUND(SQRT((((E1953-Hilfswerte!$B$20)/Hilfswerte!$B$21)-Hilfswerte!$B$28)^2+(((F1953-Hilfswerte!$B$22)/Hilfswerte!$B$23)-Hilfswerte!$B$29)^2+(((G1953-Hilfswerte!$B$24)/Hilfswerte!$B$25)-Hilfswerte!$B$30)^2),3)</f>
        <v>1.7390000000000001</v>
      </c>
      <c r="W1953" s="4">
        <f>ROUND(E1953*Hilfswerte!$B$31,0)</f>
        <v>13772</v>
      </c>
      <c r="X1953" s="4">
        <f t="shared" si="246"/>
        <v>12652</v>
      </c>
      <c r="Y1953" s="4" t="str">
        <f>IF(T1953="A - Top-Kunde","bereits Top-Kunde",IF(AND(V1953&lt;=Hilfswerte!$B$34,H1953&lt;0.5*W1953),"Hoch",IF(AND(V1953&lt;=Hilfswerte!$B$35,H1953&lt;0.7*W1953),"Mittel","Niedrig")))</f>
        <v>Niedrig</v>
      </c>
      <c r="Z1953" s="4">
        <f t="shared" si="247"/>
        <v>17.3</v>
      </c>
      <c r="AA1953" s="4" t="str">
        <f>IF(J1953&gt;365,"Bereits abgewandert (Segment D)",IF(Z1953&gt;=Hilfswerte!$B$38,"Rot - akut gefaehrdet",IF(Z1953&gt;=Hilfswerte!$B$39,"Gelb - beobachten","Gruen - stabil")))</f>
        <v>Gelb - beobachten</v>
      </c>
    </row>
    <row r="1954" spans="1:27" ht="15" customHeight="1" x14ac:dyDescent="0.25">
      <c r="A1954" s="4" t="s">
        <v>2301</v>
      </c>
      <c r="B1954" s="4" t="s">
        <v>611</v>
      </c>
      <c r="C1954" s="4" t="s">
        <v>29</v>
      </c>
      <c r="D1954" s="4" t="s">
        <v>106</v>
      </c>
      <c r="E1954" s="4">
        <v>38</v>
      </c>
      <c r="F1954" s="5">
        <v>7.6</v>
      </c>
      <c r="G1954" s="5">
        <v>9.1</v>
      </c>
      <c r="H1954" s="6">
        <v>17230</v>
      </c>
      <c r="I1954" s="4">
        <v>5</v>
      </c>
      <c r="J1954" s="4">
        <v>1</v>
      </c>
      <c r="K1954" s="4">
        <v>0</v>
      </c>
      <c r="L1954" s="4">
        <v>2</v>
      </c>
      <c r="M1954" s="4">
        <v>3</v>
      </c>
      <c r="N1954" s="5">
        <v>6.2</v>
      </c>
      <c r="O1954" s="7">
        <f t="shared" si="240"/>
        <v>5</v>
      </c>
      <c r="P1954" s="7">
        <f t="shared" si="241"/>
        <v>5</v>
      </c>
      <c r="Q1954" s="7">
        <f t="shared" si="242"/>
        <v>5</v>
      </c>
      <c r="R1954" s="7">
        <f t="shared" si="243"/>
        <v>15</v>
      </c>
      <c r="S1954" s="8">
        <f t="shared" si="244"/>
        <v>152.5</v>
      </c>
      <c r="T1954" s="7" t="str">
        <f t="shared" si="245"/>
        <v>A - Top-Kunde</v>
      </c>
      <c r="U1954" s="4">
        <f>ROUND(((E1954-Hilfswerte!$B$20)/Hilfswerte!$B$21)+((F1954-Hilfswerte!$B$22)/Hilfswerte!$B$23)+((G1954-Hilfswerte!$B$24)/Hilfswerte!$B$25)+0.1*INDEX(Hilfswerte!$B$4:$B$15,MATCH(C1954,Hilfswerte!$A$4:$A$15,0)),2)</f>
        <v>-0.63</v>
      </c>
      <c r="V1954" s="4">
        <f>ROUND(SQRT((((E1954-Hilfswerte!$B$20)/Hilfswerte!$B$21)-Hilfswerte!$B$28)^2+(((F1954-Hilfswerte!$B$22)/Hilfswerte!$B$23)-Hilfswerte!$B$29)^2+(((G1954-Hilfswerte!$B$24)/Hilfswerte!$B$25)-Hilfswerte!$B$30)^2),3)</f>
        <v>0.84399999999999997</v>
      </c>
      <c r="W1954" s="4">
        <f>ROUND(E1954*Hilfswerte!$B$31,0)</f>
        <v>7811</v>
      </c>
      <c r="X1954" s="4">
        <f t="shared" si="246"/>
        <v>0</v>
      </c>
      <c r="Y1954" s="4" t="str">
        <f>IF(T1954="A - Top-Kunde","bereits Top-Kunde",IF(AND(V1954&lt;=Hilfswerte!$B$34,H1954&lt;0.5*W1954),"Hoch",IF(AND(V1954&lt;=Hilfswerte!$B$35,H1954&lt;0.7*W1954),"Mittel","Niedrig")))</f>
        <v>bereits Top-Kunde</v>
      </c>
      <c r="Z1954" s="4">
        <f t="shared" si="247"/>
        <v>0.5</v>
      </c>
      <c r="AA1954" s="4" t="str">
        <f>IF(J1954&gt;365,"Bereits abgewandert (Segment D)",IF(Z1954&gt;=Hilfswerte!$B$38,"Rot - akut gefaehrdet",IF(Z1954&gt;=Hilfswerte!$B$39,"Gelb - beobachten","Gruen - stabil")))</f>
        <v>Gruen - stabil</v>
      </c>
    </row>
    <row r="1955" spans="1:27" ht="15" customHeight="1" x14ac:dyDescent="0.25">
      <c r="A1955" s="4" t="s">
        <v>2302</v>
      </c>
      <c r="B1955" s="4" t="s">
        <v>653</v>
      </c>
      <c r="C1955" s="4" t="s">
        <v>51</v>
      </c>
      <c r="D1955" s="4" t="s">
        <v>30</v>
      </c>
      <c r="E1955" s="4">
        <v>609</v>
      </c>
      <c r="F1955" s="5">
        <v>136.5</v>
      </c>
      <c r="G1955" s="5">
        <v>18.5</v>
      </c>
      <c r="H1955" s="6">
        <v>50370</v>
      </c>
      <c r="I1955" s="4">
        <v>4</v>
      </c>
      <c r="J1955" s="4">
        <v>30</v>
      </c>
      <c r="K1955" s="4">
        <v>0</v>
      </c>
      <c r="L1955" s="4">
        <v>-5</v>
      </c>
      <c r="M1955" s="4">
        <v>4</v>
      </c>
      <c r="N1955" s="5">
        <v>-30.9</v>
      </c>
      <c r="O1955" s="7">
        <f t="shared" si="240"/>
        <v>5</v>
      </c>
      <c r="P1955" s="7">
        <f t="shared" si="241"/>
        <v>4</v>
      </c>
      <c r="Q1955" s="7">
        <f t="shared" si="242"/>
        <v>5</v>
      </c>
      <c r="R1955" s="7">
        <f t="shared" si="243"/>
        <v>14</v>
      </c>
      <c r="S1955" s="8">
        <f t="shared" si="244"/>
        <v>124.6</v>
      </c>
      <c r="T1955" s="7" t="str">
        <f t="shared" si="245"/>
        <v>B - Kernkunde</v>
      </c>
      <c r="U1955" s="4">
        <f>ROUND(((E1955-Hilfswerte!$B$20)/Hilfswerte!$B$21)+((F1955-Hilfswerte!$B$22)/Hilfswerte!$B$23)+((G1955-Hilfswerte!$B$24)/Hilfswerte!$B$25)+0.1*INDEX(Hilfswerte!$B$4:$B$15,MATCH(C1955,Hilfswerte!$A$4:$A$15,0)),2)</f>
        <v>5.71</v>
      </c>
      <c r="V1955" s="4">
        <f>ROUND(SQRT((((E1955-Hilfswerte!$B$20)/Hilfswerte!$B$21)-Hilfswerte!$B$28)^2+(((F1955-Hilfswerte!$B$22)/Hilfswerte!$B$23)-Hilfswerte!$B$29)^2+(((G1955-Hilfswerte!$B$24)/Hilfswerte!$B$25)-Hilfswerte!$B$30)^2),3)</f>
        <v>2.8439999999999999</v>
      </c>
      <c r="W1955" s="4">
        <f>ROUND(E1955*Hilfswerte!$B$31,0)</f>
        <v>125178</v>
      </c>
      <c r="X1955" s="4">
        <f t="shared" si="246"/>
        <v>74808</v>
      </c>
      <c r="Y1955" s="4" t="str">
        <f>IF(T1955="A - Top-Kunde","bereits Top-Kunde",IF(AND(V1955&lt;=Hilfswerte!$B$34,H1955&lt;0.5*W1955),"Hoch",IF(AND(V1955&lt;=Hilfswerte!$B$35,H1955&lt;0.7*W1955),"Mittel","Niedrig")))</f>
        <v>Niedrig</v>
      </c>
      <c r="Z1955" s="4">
        <f t="shared" si="247"/>
        <v>13.9</v>
      </c>
      <c r="AA1955" s="4" t="str">
        <f>IF(J1955&gt;365,"Bereits abgewandert (Segment D)",IF(Z1955&gt;=Hilfswerte!$B$38,"Rot - akut gefaehrdet",IF(Z1955&gt;=Hilfswerte!$B$39,"Gelb - beobachten","Gruen - stabil")))</f>
        <v>Gelb - beobachten</v>
      </c>
    </row>
    <row r="1956" spans="1:27" ht="15" customHeight="1" x14ac:dyDescent="0.25">
      <c r="A1956" s="4" t="s">
        <v>2303</v>
      </c>
      <c r="B1956" s="4" t="s">
        <v>973</v>
      </c>
      <c r="C1956" s="4" t="s">
        <v>33</v>
      </c>
      <c r="D1956" s="4" t="s">
        <v>117</v>
      </c>
      <c r="E1956" s="4">
        <v>45</v>
      </c>
      <c r="F1956" s="5">
        <v>12.5</v>
      </c>
      <c r="G1956" s="5">
        <v>21.5</v>
      </c>
      <c r="H1956" s="6">
        <v>2250</v>
      </c>
      <c r="I1956" s="4">
        <v>1</v>
      </c>
      <c r="J1956" s="4">
        <v>155</v>
      </c>
      <c r="K1956" s="4">
        <v>0</v>
      </c>
      <c r="L1956" s="4">
        <v>23</v>
      </c>
      <c r="M1956" s="4">
        <v>3</v>
      </c>
      <c r="N1956" s="5">
        <v>22.4</v>
      </c>
      <c r="O1956" s="7">
        <f t="shared" si="240"/>
        <v>3</v>
      </c>
      <c r="P1956" s="7">
        <f t="shared" si="241"/>
        <v>1</v>
      </c>
      <c r="Q1956" s="7">
        <f t="shared" si="242"/>
        <v>3</v>
      </c>
      <c r="R1956" s="7">
        <f t="shared" si="243"/>
        <v>7</v>
      </c>
      <c r="S1956" s="8">
        <f t="shared" si="244"/>
        <v>74.3</v>
      </c>
      <c r="T1956" s="7" t="str">
        <f t="shared" si="245"/>
        <v>C - Entwicklungspotenzial</v>
      </c>
      <c r="U1956" s="4">
        <f>ROUND(((E1956-Hilfswerte!$B$20)/Hilfswerte!$B$21)+((F1956-Hilfswerte!$B$22)/Hilfswerte!$B$23)+((G1956-Hilfswerte!$B$24)/Hilfswerte!$B$25)+0.1*INDEX(Hilfswerte!$B$4:$B$15,MATCH(C1956,Hilfswerte!$A$4:$A$15,0)),2)</f>
        <v>1.22</v>
      </c>
      <c r="V1956" s="4">
        <f>ROUND(SQRT((((E1956-Hilfswerte!$B$20)/Hilfswerte!$B$21)-Hilfswerte!$B$28)^2+(((F1956-Hilfswerte!$B$22)/Hilfswerte!$B$23)-Hilfswerte!$B$29)^2+(((G1956-Hilfswerte!$B$24)/Hilfswerte!$B$25)-Hilfswerte!$B$30)^2),3)</f>
        <v>1.774</v>
      </c>
      <c r="W1956" s="4">
        <f>ROUND(E1956*Hilfswerte!$B$31,0)</f>
        <v>9250</v>
      </c>
      <c r="X1956" s="4">
        <f t="shared" si="246"/>
        <v>7000</v>
      </c>
      <c r="Y1956" s="4" t="str">
        <f>IF(T1956="A - Top-Kunde","bereits Top-Kunde",IF(AND(V1956&lt;=Hilfswerte!$B$34,H1956&lt;0.5*W1956),"Hoch",IF(AND(V1956&lt;=Hilfswerte!$B$35,H1956&lt;0.7*W1956),"Mittel","Niedrig")))</f>
        <v>Niedrig</v>
      </c>
      <c r="Z1956" s="4">
        <f t="shared" si="247"/>
        <v>12.4</v>
      </c>
      <c r="AA1956" s="4" t="str">
        <f>IF(J1956&gt;365,"Bereits abgewandert (Segment D)",IF(Z1956&gt;=Hilfswerte!$B$38,"Rot - akut gefaehrdet",IF(Z1956&gt;=Hilfswerte!$B$39,"Gelb - beobachten","Gruen - stabil")))</f>
        <v>Gruen - stabil</v>
      </c>
    </row>
    <row r="1957" spans="1:27" ht="15" customHeight="1" x14ac:dyDescent="0.25">
      <c r="A1957" s="4" t="s">
        <v>2304</v>
      </c>
      <c r="B1957" s="4" t="s">
        <v>81</v>
      </c>
      <c r="C1957" s="4" t="s">
        <v>62</v>
      </c>
      <c r="D1957" s="4" t="s">
        <v>30</v>
      </c>
      <c r="E1957" s="4">
        <v>84</v>
      </c>
      <c r="F1957" s="5">
        <v>20.5</v>
      </c>
      <c r="G1957" s="5">
        <v>6.1</v>
      </c>
      <c r="H1957" s="6">
        <v>0</v>
      </c>
      <c r="I1957" s="4">
        <v>0</v>
      </c>
      <c r="J1957" s="4">
        <v>450</v>
      </c>
      <c r="K1957" s="4">
        <v>0</v>
      </c>
      <c r="L1957" s="4">
        <v>19</v>
      </c>
      <c r="M1957" s="4">
        <v>0</v>
      </c>
      <c r="N1957" s="5">
        <v>-63.7</v>
      </c>
      <c r="O1957" s="7">
        <f t="shared" si="240"/>
        <v>1</v>
      </c>
      <c r="P1957" s="7">
        <f t="shared" si="241"/>
        <v>1</v>
      </c>
      <c r="Q1957" s="7">
        <f t="shared" si="242"/>
        <v>1</v>
      </c>
      <c r="R1957" s="7">
        <f t="shared" si="243"/>
        <v>3</v>
      </c>
      <c r="S1957" s="8">
        <f t="shared" si="244"/>
        <v>-7.6</v>
      </c>
      <c r="T1957" s="7" t="str">
        <f t="shared" si="245"/>
        <v>D - Abwanderungsrisiko</v>
      </c>
      <c r="U1957" s="4">
        <f>ROUND(((E1957-Hilfswerte!$B$20)/Hilfswerte!$B$21)+((F1957-Hilfswerte!$B$22)/Hilfswerte!$B$23)+((G1957-Hilfswerte!$B$24)/Hilfswerte!$B$25)+0.1*INDEX(Hilfswerte!$B$4:$B$15,MATCH(C1957,Hilfswerte!$A$4:$A$15,0)),2)</f>
        <v>-0.52</v>
      </c>
      <c r="V1957" s="4">
        <f>ROUND(SQRT((((E1957-Hilfswerte!$B$20)/Hilfswerte!$B$21)-Hilfswerte!$B$28)^2+(((F1957-Hilfswerte!$B$22)/Hilfswerte!$B$23)-Hilfswerte!$B$29)^2+(((G1957-Hilfswerte!$B$24)/Hilfswerte!$B$25)-Hilfswerte!$B$30)^2),3)</f>
        <v>0.93899999999999995</v>
      </c>
      <c r="W1957" s="4">
        <f>ROUND(E1957*Hilfswerte!$B$31,0)</f>
        <v>17266</v>
      </c>
      <c r="X1957" s="4">
        <f t="shared" si="246"/>
        <v>17266</v>
      </c>
      <c r="Y1957" s="4" t="str">
        <f>IF(T1957="A - Top-Kunde","bereits Top-Kunde",IF(AND(V1957&lt;=Hilfswerte!$B$34,H1957&lt;0.5*W1957),"Hoch",IF(AND(V1957&lt;=Hilfswerte!$B$35,H1957&lt;0.7*W1957),"Mittel","Niedrig")))</f>
        <v>Mittel</v>
      </c>
      <c r="Z1957" s="4">
        <f t="shared" si="247"/>
        <v>51.8</v>
      </c>
      <c r="AA1957" s="4" t="str">
        <f>IF(J1957&gt;365,"Bereits abgewandert (Segment D)",IF(Z1957&gt;=Hilfswerte!$B$38,"Rot - akut gefaehrdet",IF(Z1957&gt;=Hilfswerte!$B$39,"Gelb - beobachten","Gruen - stabil")))</f>
        <v>Bereits abgewandert (Segment D)</v>
      </c>
    </row>
    <row r="1958" spans="1:27" ht="15" customHeight="1" x14ac:dyDescent="0.25">
      <c r="A1958" s="4" t="s">
        <v>2305</v>
      </c>
      <c r="B1958" s="4" t="s">
        <v>185</v>
      </c>
      <c r="C1958" s="4" t="s">
        <v>89</v>
      </c>
      <c r="D1958" s="4" t="s">
        <v>52</v>
      </c>
      <c r="E1958" s="4">
        <v>18</v>
      </c>
      <c r="F1958" s="5">
        <v>2.8</v>
      </c>
      <c r="G1958" s="5">
        <v>14.1</v>
      </c>
      <c r="H1958" s="6">
        <v>14560</v>
      </c>
      <c r="I1958" s="4">
        <v>3</v>
      </c>
      <c r="J1958" s="4">
        <v>9</v>
      </c>
      <c r="K1958" s="4">
        <v>1</v>
      </c>
      <c r="L1958" s="4">
        <v>-2</v>
      </c>
      <c r="M1958" s="4">
        <v>5</v>
      </c>
      <c r="N1958" s="5">
        <v>-3.5</v>
      </c>
      <c r="O1958" s="7">
        <f t="shared" si="240"/>
        <v>5</v>
      </c>
      <c r="P1958" s="7">
        <f t="shared" si="241"/>
        <v>3</v>
      </c>
      <c r="Q1958" s="7">
        <f t="shared" si="242"/>
        <v>5</v>
      </c>
      <c r="R1958" s="7">
        <f t="shared" si="243"/>
        <v>13</v>
      </c>
      <c r="S1958" s="8">
        <f t="shared" si="244"/>
        <v>122.3</v>
      </c>
      <c r="T1958" s="7" t="str">
        <f t="shared" si="245"/>
        <v>B - Kernkunde</v>
      </c>
      <c r="U1958" s="4">
        <f>ROUND(((E1958-Hilfswerte!$B$20)/Hilfswerte!$B$21)+((F1958-Hilfswerte!$B$22)/Hilfswerte!$B$23)+((G1958-Hilfswerte!$B$24)/Hilfswerte!$B$25)+0.1*INDEX(Hilfswerte!$B$4:$B$15,MATCH(C1958,Hilfswerte!$A$4:$A$15,0)),2)</f>
        <v>0.02</v>
      </c>
      <c r="V1958" s="4">
        <f>ROUND(SQRT((((E1958-Hilfswerte!$B$20)/Hilfswerte!$B$21)-Hilfswerte!$B$28)^2+(((F1958-Hilfswerte!$B$22)/Hilfswerte!$B$23)-Hilfswerte!$B$29)^2+(((G1958-Hilfswerte!$B$24)/Hilfswerte!$B$25)-Hilfswerte!$B$30)^2),3)</f>
        <v>1.0069999999999999</v>
      </c>
      <c r="W1958" s="4">
        <f>ROUND(E1958*Hilfswerte!$B$31,0)</f>
        <v>3700</v>
      </c>
      <c r="X1958" s="4">
        <f t="shared" si="246"/>
        <v>0</v>
      </c>
      <c r="Y1958" s="4" t="str">
        <f>IF(T1958="A - Top-Kunde","bereits Top-Kunde",IF(AND(V1958&lt;=Hilfswerte!$B$34,H1958&lt;0.5*W1958),"Hoch",IF(AND(V1958&lt;=Hilfswerte!$B$35,H1958&lt;0.7*W1958),"Mittel","Niedrig")))</f>
        <v>Niedrig</v>
      </c>
      <c r="Z1958" s="4">
        <f t="shared" si="247"/>
        <v>4.9000000000000004</v>
      </c>
      <c r="AA1958" s="4" t="str">
        <f>IF(J1958&gt;365,"Bereits abgewandert (Segment D)",IF(Z1958&gt;=Hilfswerte!$B$38,"Rot - akut gefaehrdet",IF(Z1958&gt;=Hilfswerte!$B$39,"Gelb - beobachten","Gruen - stabil")))</f>
        <v>Gruen - stabil</v>
      </c>
    </row>
    <row r="1959" spans="1:27" ht="15" customHeight="1" x14ac:dyDescent="0.25">
      <c r="A1959" s="4" t="s">
        <v>2306</v>
      </c>
      <c r="B1959" s="4" t="s">
        <v>541</v>
      </c>
      <c r="C1959" s="4" t="s">
        <v>62</v>
      </c>
      <c r="D1959" s="4" t="s">
        <v>30</v>
      </c>
      <c r="E1959" s="4">
        <v>59</v>
      </c>
      <c r="F1959" s="5">
        <v>10</v>
      </c>
      <c r="G1959" s="5">
        <v>2.2999999999999998</v>
      </c>
      <c r="H1959" s="6">
        <v>800</v>
      </c>
      <c r="I1959" s="4">
        <v>2</v>
      </c>
      <c r="J1959" s="4">
        <v>232</v>
      </c>
      <c r="K1959" s="4">
        <v>1</v>
      </c>
      <c r="L1959" s="4">
        <v>8</v>
      </c>
      <c r="M1959" s="4">
        <v>5</v>
      </c>
      <c r="N1959" s="5">
        <v>7.6</v>
      </c>
      <c r="O1959" s="7">
        <f t="shared" si="240"/>
        <v>2</v>
      </c>
      <c r="P1959" s="7">
        <f t="shared" si="241"/>
        <v>2</v>
      </c>
      <c r="Q1959" s="7">
        <f t="shared" si="242"/>
        <v>2</v>
      </c>
      <c r="R1959" s="7">
        <f t="shared" si="243"/>
        <v>6</v>
      </c>
      <c r="S1959" s="8">
        <f t="shared" si="244"/>
        <v>55.4</v>
      </c>
      <c r="T1959" s="7" t="str">
        <f t="shared" si="245"/>
        <v>C - Entwicklungspotenzial</v>
      </c>
      <c r="U1959" s="4">
        <f>ROUND(((E1959-Hilfswerte!$B$20)/Hilfswerte!$B$21)+((F1959-Hilfswerte!$B$22)/Hilfswerte!$B$23)+((G1959-Hilfswerte!$B$24)/Hilfswerte!$B$25)+0.1*INDEX(Hilfswerte!$B$4:$B$15,MATCH(C1959,Hilfswerte!$A$4:$A$15,0)),2)</f>
        <v>-1.42</v>
      </c>
      <c r="V1959" s="4">
        <f>ROUND(SQRT((((E1959-Hilfswerte!$B$20)/Hilfswerte!$B$21)-Hilfswerte!$B$28)^2+(((F1959-Hilfswerte!$B$22)/Hilfswerte!$B$23)-Hilfswerte!$B$29)^2+(((G1959-Hilfswerte!$B$24)/Hilfswerte!$B$25)-Hilfswerte!$B$30)^2),3)</f>
        <v>1.57</v>
      </c>
      <c r="W1959" s="4">
        <f>ROUND(E1959*Hilfswerte!$B$31,0)</f>
        <v>12127</v>
      </c>
      <c r="X1959" s="4">
        <f t="shared" si="246"/>
        <v>11327</v>
      </c>
      <c r="Y1959" s="4" t="str">
        <f>IF(T1959="A - Top-Kunde","bereits Top-Kunde",IF(AND(V1959&lt;=Hilfswerte!$B$34,H1959&lt;0.5*W1959),"Hoch",IF(AND(V1959&lt;=Hilfswerte!$B$35,H1959&lt;0.7*W1959),"Mittel","Niedrig")))</f>
        <v>Niedrig</v>
      </c>
      <c r="Z1959" s="4">
        <f t="shared" si="247"/>
        <v>16.2</v>
      </c>
      <c r="AA1959" s="4" t="str">
        <f>IF(J1959&gt;365,"Bereits abgewandert (Segment D)",IF(Z1959&gt;=Hilfswerte!$B$38,"Rot - akut gefaehrdet",IF(Z1959&gt;=Hilfswerte!$B$39,"Gelb - beobachten","Gruen - stabil")))</f>
        <v>Gelb - beobachten</v>
      </c>
    </row>
    <row r="1960" spans="1:27" ht="15" customHeight="1" x14ac:dyDescent="0.25">
      <c r="A1960" s="4" t="s">
        <v>2307</v>
      </c>
      <c r="B1960" s="4" t="s">
        <v>1161</v>
      </c>
      <c r="C1960" s="4" t="s">
        <v>84</v>
      </c>
      <c r="D1960" s="4" t="s">
        <v>30</v>
      </c>
      <c r="E1960" s="4">
        <v>17</v>
      </c>
      <c r="F1960" s="5">
        <v>5</v>
      </c>
      <c r="G1960" s="5">
        <v>16.8</v>
      </c>
      <c r="H1960" s="6">
        <v>400</v>
      </c>
      <c r="I1960" s="4">
        <v>1</v>
      </c>
      <c r="J1960" s="4">
        <v>357</v>
      </c>
      <c r="K1960" s="4">
        <v>0</v>
      </c>
      <c r="L1960" s="4">
        <v>7</v>
      </c>
      <c r="M1960" s="4">
        <v>6</v>
      </c>
      <c r="N1960" s="5">
        <v>-2.9</v>
      </c>
      <c r="O1960" s="7">
        <f t="shared" si="240"/>
        <v>2</v>
      </c>
      <c r="P1960" s="7">
        <f t="shared" si="241"/>
        <v>1</v>
      </c>
      <c r="Q1960" s="7">
        <f t="shared" si="242"/>
        <v>2</v>
      </c>
      <c r="R1960" s="7">
        <f t="shared" si="243"/>
        <v>5</v>
      </c>
      <c r="S1960" s="8">
        <f t="shared" si="244"/>
        <v>46.5</v>
      </c>
      <c r="T1960" s="7" t="str">
        <f t="shared" si="245"/>
        <v>C - Entwicklungspotenzial</v>
      </c>
      <c r="U1960" s="4">
        <f>ROUND(((E1960-Hilfswerte!$B$20)/Hilfswerte!$B$21)+((F1960-Hilfswerte!$B$22)/Hilfswerte!$B$23)+((G1960-Hilfswerte!$B$24)/Hilfswerte!$B$25)+0.1*INDEX(Hilfswerte!$B$4:$B$15,MATCH(C1960,Hilfswerte!$A$4:$A$15,0)),2)</f>
        <v>0.19</v>
      </c>
      <c r="V1960" s="4">
        <f>ROUND(SQRT((((E1960-Hilfswerte!$B$20)/Hilfswerte!$B$21)-Hilfswerte!$B$28)^2+(((F1960-Hilfswerte!$B$22)/Hilfswerte!$B$23)-Hilfswerte!$B$29)^2+(((G1960-Hilfswerte!$B$24)/Hilfswerte!$B$25)-Hilfswerte!$B$30)^2),3)</f>
        <v>1.244</v>
      </c>
      <c r="W1960" s="4">
        <f>ROUND(E1960*Hilfswerte!$B$31,0)</f>
        <v>3494</v>
      </c>
      <c r="X1960" s="4">
        <f t="shared" si="246"/>
        <v>3094</v>
      </c>
      <c r="Y1960" s="4" t="str">
        <f>IF(T1960="A - Top-Kunde","bereits Top-Kunde",IF(AND(V1960&lt;=Hilfswerte!$B$34,H1960&lt;0.5*W1960),"Hoch",IF(AND(V1960&lt;=Hilfswerte!$B$35,H1960&lt;0.7*W1960),"Mittel","Niedrig")))</f>
        <v>Niedrig</v>
      </c>
      <c r="Z1960" s="4">
        <f t="shared" si="247"/>
        <v>20.399999999999999</v>
      </c>
      <c r="AA1960" s="4" t="str">
        <f>IF(J1960&gt;365,"Bereits abgewandert (Segment D)",IF(Z1960&gt;=Hilfswerte!$B$38,"Rot - akut gefaehrdet",IF(Z1960&gt;=Hilfswerte!$B$39,"Gelb - beobachten","Gruen - stabil")))</f>
        <v>Rot - akut gefaehrdet</v>
      </c>
    </row>
    <row r="1961" spans="1:27" ht="15" customHeight="1" x14ac:dyDescent="0.25">
      <c r="A1961" s="4" t="s">
        <v>2308</v>
      </c>
      <c r="B1961" s="4" t="s">
        <v>451</v>
      </c>
      <c r="C1961" s="4" t="s">
        <v>33</v>
      </c>
      <c r="D1961" s="4" t="s">
        <v>93</v>
      </c>
      <c r="E1961" s="4">
        <v>49</v>
      </c>
      <c r="F1961" s="5">
        <v>8.6999999999999993</v>
      </c>
      <c r="G1961" s="5">
        <v>1.6</v>
      </c>
      <c r="H1961" s="6">
        <v>7900</v>
      </c>
      <c r="I1961" s="4">
        <v>5</v>
      </c>
      <c r="J1961" s="4">
        <v>21</v>
      </c>
      <c r="K1961" s="4">
        <v>0</v>
      </c>
      <c r="L1961" s="4">
        <v>16</v>
      </c>
      <c r="M1961" s="4">
        <v>2</v>
      </c>
      <c r="N1961" s="5">
        <v>34.9</v>
      </c>
      <c r="O1961" s="7">
        <f t="shared" si="240"/>
        <v>5</v>
      </c>
      <c r="P1961" s="7">
        <f t="shared" si="241"/>
        <v>5</v>
      </c>
      <c r="Q1961" s="7">
        <f t="shared" si="242"/>
        <v>5</v>
      </c>
      <c r="R1961" s="7">
        <f t="shared" si="243"/>
        <v>15</v>
      </c>
      <c r="S1961" s="8">
        <f t="shared" si="244"/>
        <v>162.69999999999999</v>
      </c>
      <c r="T1961" s="7" t="str">
        <f t="shared" si="245"/>
        <v>A - Top-Kunde</v>
      </c>
      <c r="U1961" s="4">
        <f>ROUND(((E1961-Hilfswerte!$B$20)/Hilfswerte!$B$21)+((F1961-Hilfswerte!$B$22)/Hilfswerte!$B$23)+((G1961-Hilfswerte!$B$24)/Hilfswerte!$B$25)+0.1*INDEX(Hilfswerte!$B$4:$B$15,MATCH(C1961,Hilfswerte!$A$4:$A$15,0)),2)</f>
        <v>-1.99</v>
      </c>
      <c r="V1961" s="4">
        <f>ROUND(SQRT((((E1961-Hilfswerte!$B$20)/Hilfswerte!$B$21)-Hilfswerte!$B$28)^2+(((F1961-Hilfswerte!$B$22)/Hilfswerte!$B$23)-Hilfswerte!$B$29)^2+(((G1961-Hilfswerte!$B$24)/Hilfswerte!$B$25)-Hilfswerte!$B$30)^2),3)</f>
        <v>1.69</v>
      </c>
      <c r="W1961" s="4">
        <f>ROUND(E1961*Hilfswerte!$B$31,0)</f>
        <v>10072</v>
      </c>
      <c r="X1961" s="4">
        <f t="shared" si="246"/>
        <v>2172</v>
      </c>
      <c r="Y1961" s="4" t="str">
        <f>IF(T1961="A - Top-Kunde","bereits Top-Kunde",IF(AND(V1961&lt;=Hilfswerte!$B$34,H1961&lt;0.5*W1961),"Hoch",IF(AND(V1961&lt;=Hilfswerte!$B$35,H1961&lt;0.7*W1961),"Mittel","Niedrig")))</f>
        <v>bereits Top-Kunde</v>
      </c>
      <c r="Z1961" s="4">
        <f t="shared" si="247"/>
        <v>4.3</v>
      </c>
      <c r="AA1961" s="4" t="str">
        <f>IF(J1961&gt;365,"Bereits abgewandert (Segment D)",IF(Z1961&gt;=Hilfswerte!$B$38,"Rot - akut gefaehrdet",IF(Z1961&gt;=Hilfswerte!$B$39,"Gelb - beobachten","Gruen - stabil")))</f>
        <v>Gruen - stabil</v>
      </c>
    </row>
    <row r="1962" spans="1:27" ht="15" customHeight="1" x14ac:dyDescent="0.25">
      <c r="A1962" s="4" t="s">
        <v>2309</v>
      </c>
      <c r="B1962" s="4" t="s">
        <v>321</v>
      </c>
      <c r="C1962" s="4" t="s">
        <v>33</v>
      </c>
      <c r="D1962" s="4" t="s">
        <v>30</v>
      </c>
      <c r="E1962" s="4">
        <v>56</v>
      </c>
      <c r="F1962" s="5">
        <v>11.9</v>
      </c>
      <c r="G1962" s="5">
        <v>7.2</v>
      </c>
      <c r="H1962" s="6">
        <v>1600</v>
      </c>
      <c r="I1962" s="4">
        <v>1</v>
      </c>
      <c r="J1962" s="4">
        <v>217</v>
      </c>
      <c r="K1962" s="4">
        <v>0</v>
      </c>
      <c r="L1962" s="4">
        <v>4</v>
      </c>
      <c r="M1962" s="4">
        <v>6</v>
      </c>
      <c r="N1962" s="5">
        <v>2.7</v>
      </c>
      <c r="O1962" s="7">
        <f t="shared" si="240"/>
        <v>2</v>
      </c>
      <c r="P1962" s="7">
        <f t="shared" si="241"/>
        <v>1</v>
      </c>
      <c r="Q1962" s="7">
        <f t="shared" si="242"/>
        <v>3</v>
      </c>
      <c r="R1962" s="7">
        <f t="shared" si="243"/>
        <v>6</v>
      </c>
      <c r="S1962" s="8">
        <f t="shared" si="244"/>
        <v>60.2</v>
      </c>
      <c r="T1962" s="7" t="str">
        <f t="shared" si="245"/>
        <v>C - Entwicklungspotenzial</v>
      </c>
      <c r="U1962" s="4">
        <f>ROUND(((E1962-Hilfswerte!$B$20)/Hilfswerte!$B$21)+((F1962-Hilfswerte!$B$22)/Hilfswerte!$B$23)+((G1962-Hilfswerte!$B$24)/Hilfswerte!$B$25)+0.1*INDEX(Hilfswerte!$B$4:$B$15,MATCH(C1962,Hilfswerte!$A$4:$A$15,0)),2)</f>
        <v>-1.01</v>
      </c>
      <c r="V1962" s="4">
        <f>ROUND(SQRT((((E1962-Hilfswerte!$B$20)/Hilfswerte!$B$21)-Hilfswerte!$B$28)^2+(((F1962-Hilfswerte!$B$22)/Hilfswerte!$B$23)-Hilfswerte!$B$29)^2+(((G1962-Hilfswerte!$B$24)/Hilfswerte!$B$25)-Hilfswerte!$B$30)^2),3)</f>
        <v>0.92100000000000004</v>
      </c>
      <c r="W1962" s="4">
        <f>ROUND(E1962*Hilfswerte!$B$31,0)</f>
        <v>11511</v>
      </c>
      <c r="X1962" s="4">
        <f t="shared" si="246"/>
        <v>9911</v>
      </c>
      <c r="Y1962" s="4" t="str">
        <f>IF(T1962="A - Top-Kunde","bereits Top-Kunde",IF(AND(V1962&lt;=Hilfswerte!$B$34,H1962&lt;0.5*W1962),"Hoch",IF(AND(V1962&lt;=Hilfswerte!$B$35,H1962&lt;0.7*W1962),"Mittel","Niedrig")))</f>
        <v>Mittel</v>
      </c>
      <c r="Z1962" s="4">
        <f t="shared" si="247"/>
        <v>11.7</v>
      </c>
      <c r="AA1962" s="4" t="str">
        <f>IF(J1962&gt;365,"Bereits abgewandert (Segment D)",IF(Z1962&gt;=Hilfswerte!$B$38,"Rot - akut gefaehrdet",IF(Z1962&gt;=Hilfswerte!$B$39,"Gelb - beobachten","Gruen - stabil")))</f>
        <v>Gruen - stabil</v>
      </c>
    </row>
    <row r="1963" spans="1:27" ht="15" customHeight="1" x14ac:dyDescent="0.25">
      <c r="A1963" s="4" t="s">
        <v>2310</v>
      </c>
      <c r="B1963" s="4" t="s">
        <v>541</v>
      </c>
      <c r="C1963" s="4" t="s">
        <v>65</v>
      </c>
      <c r="D1963" s="4" t="s">
        <v>77</v>
      </c>
      <c r="E1963" s="4">
        <v>8</v>
      </c>
      <c r="F1963" s="5">
        <v>1.5</v>
      </c>
      <c r="G1963" s="5">
        <v>8.1</v>
      </c>
      <c r="H1963" s="6">
        <v>1140</v>
      </c>
      <c r="I1963" s="4">
        <v>1</v>
      </c>
      <c r="J1963" s="4">
        <v>308</v>
      </c>
      <c r="K1963" s="4">
        <v>0</v>
      </c>
      <c r="L1963" s="4">
        <v>2</v>
      </c>
      <c r="M1963" s="4">
        <v>5</v>
      </c>
      <c r="N1963" s="5">
        <v>-2.9</v>
      </c>
      <c r="O1963" s="7">
        <f t="shared" si="240"/>
        <v>2</v>
      </c>
      <c r="P1963" s="7">
        <f t="shared" si="241"/>
        <v>1</v>
      </c>
      <c r="Q1963" s="7">
        <f t="shared" si="242"/>
        <v>3</v>
      </c>
      <c r="R1963" s="7">
        <f t="shared" si="243"/>
        <v>6</v>
      </c>
      <c r="S1963" s="8">
        <f t="shared" si="244"/>
        <v>58</v>
      </c>
      <c r="T1963" s="7" t="str">
        <f t="shared" si="245"/>
        <v>C - Entwicklungspotenzial</v>
      </c>
      <c r="U1963" s="4">
        <f>ROUND(((E1963-Hilfswerte!$B$20)/Hilfswerte!$B$21)+((F1963-Hilfswerte!$B$22)/Hilfswerte!$B$23)+((G1963-Hilfswerte!$B$24)/Hilfswerte!$B$25)+0.1*INDEX(Hilfswerte!$B$4:$B$15,MATCH(C1963,Hilfswerte!$A$4:$A$15,0)),2)</f>
        <v>-1.34</v>
      </c>
      <c r="V1963" s="4">
        <f>ROUND(SQRT((((E1963-Hilfswerte!$B$20)/Hilfswerte!$B$21)-Hilfswerte!$B$28)^2+(((F1963-Hilfswerte!$B$22)/Hilfswerte!$B$23)-Hilfswerte!$B$29)^2+(((G1963-Hilfswerte!$B$24)/Hilfswerte!$B$25)-Hilfswerte!$B$30)^2),3)</f>
        <v>1.0649999999999999</v>
      </c>
      <c r="W1963" s="4">
        <f>ROUND(E1963*Hilfswerte!$B$31,0)</f>
        <v>1644</v>
      </c>
      <c r="X1963" s="4">
        <f t="shared" si="246"/>
        <v>504</v>
      </c>
      <c r="Y1963" s="4" t="str">
        <f>IF(T1963="A - Top-Kunde","bereits Top-Kunde",IF(AND(V1963&lt;=Hilfswerte!$B$34,H1963&lt;0.5*W1963),"Hoch",IF(AND(V1963&lt;=Hilfswerte!$B$35,H1963&lt;0.7*W1963),"Mittel","Niedrig")))</f>
        <v>Mittel</v>
      </c>
      <c r="Z1963" s="4">
        <f t="shared" si="247"/>
        <v>17</v>
      </c>
      <c r="AA1963" s="4" t="str">
        <f>IF(J1963&gt;365,"Bereits abgewandert (Segment D)",IF(Z1963&gt;=Hilfswerte!$B$38,"Rot - akut gefaehrdet",IF(Z1963&gt;=Hilfswerte!$B$39,"Gelb - beobachten","Gruen - stabil")))</f>
        <v>Gelb - beobachten</v>
      </c>
    </row>
    <row r="1964" spans="1:27" ht="15" customHeight="1" x14ac:dyDescent="0.25">
      <c r="A1964" s="4" t="s">
        <v>2311</v>
      </c>
      <c r="B1964" s="4" t="s">
        <v>531</v>
      </c>
      <c r="C1964" s="4" t="s">
        <v>51</v>
      </c>
      <c r="D1964" s="4" t="s">
        <v>117</v>
      </c>
      <c r="E1964" s="4">
        <v>41</v>
      </c>
      <c r="F1964" s="5">
        <v>6.8</v>
      </c>
      <c r="G1964" s="5">
        <v>1.4</v>
      </c>
      <c r="H1964" s="6">
        <v>33560</v>
      </c>
      <c r="I1964" s="4">
        <v>5</v>
      </c>
      <c r="J1964" s="4">
        <v>14</v>
      </c>
      <c r="K1964" s="4">
        <v>0</v>
      </c>
      <c r="L1964" s="4">
        <v>0</v>
      </c>
      <c r="M1964" s="4">
        <v>2</v>
      </c>
      <c r="N1964" s="5">
        <v>-16.100000000000001</v>
      </c>
      <c r="O1964" s="7">
        <f t="shared" si="240"/>
        <v>5</v>
      </c>
      <c r="P1964" s="7">
        <f t="shared" si="241"/>
        <v>5</v>
      </c>
      <c r="Q1964" s="7">
        <f t="shared" si="242"/>
        <v>5</v>
      </c>
      <c r="R1964" s="7">
        <f t="shared" si="243"/>
        <v>15</v>
      </c>
      <c r="S1964" s="8">
        <f t="shared" si="244"/>
        <v>142</v>
      </c>
      <c r="T1964" s="7" t="str">
        <f t="shared" si="245"/>
        <v>A - Top-Kunde</v>
      </c>
      <c r="U1964" s="4">
        <f>ROUND(((E1964-Hilfswerte!$B$20)/Hilfswerte!$B$21)+((F1964-Hilfswerte!$B$22)/Hilfswerte!$B$23)+((G1964-Hilfswerte!$B$24)/Hilfswerte!$B$25)+0.1*INDEX(Hilfswerte!$B$4:$B$15,MATCH(C1964,Hilfswerte!$A$4:$A$15,0)),2)</f>
        <v>-1.77</v>
      </c>
      <c r="V1964" s="4">
        <f>ROUND(SQRT((((E1964-Hilfswerte!$B$20)/Hilfswerte!$B$21)-Hilfswerte!$B$28)^2+(((F1964-Hilfswerte!$B$22)/Hilfswerte!$B$23)-Hilfswerte!$B$29)^2+(((G1964-Hilfswerte!$B$24)/Hilfswerte!$B$25)-Hilfswerte!$B$30)^2),3)</f>
        <v>1.74</v>
      </c>
      <c r="W1964" s="4">
        <f>ROUND(E1964*Hilfswerte!$B$31,0)</f>
        <v>8427</v>
      </c>
      <c r="X1964" s="4">
        <f t="shared" si="246"/>
        <v>0</v>
      </c>
      <c r="Y1964" s="4" t="str">
        <f>IF(T1964="A - Top-Kunde","bereits Top-Kunde",IF(AND(V1964&lt;=Hilfswerte!$B$34,H1964&lt;0.5*W1964),"Hoch",IF(AND(V1964&lt;=Hilfswerte!$B$35,H1964&lt;0.7*W1964),"Mittel","Niedrig")))</f>
        <v>bereits Top-Kunde</v>
      </c>
      <c r="Z1964" s="4">
        <f t="shared" si="247"/>
        <v>7.1</v>
      </c>
      <c r="AA1964" s="4" t="str">
        <f>IF(J1964&gt;365,"Bereits abgewandert (Segment D)",IF(Z1964&gt;=Hilfswerte!$B$38,"Rot - akut gefaehrdet",IF(Z1964&gt;=Hilfswerte!$B$39,"Gelb - beobachten","Gruen - stabil")))</f>
        <v>Gruen - stabil</v>
      </c>
    </row>
    <row r="1965" spans="1:27" ht="15" customHeight="1" x14ac:dyDescent="0.25">
      <c r="A1965" s="4" t="s">
        <v>2312</v>
      </c>
      <c r="B1965" s="4" t="s">
        <v>1364</v>
      </c>
      <c r="C1965" s="4" t="s">
        <v>33</v>
      </c>
      <c r="D1965" s="4" t="s">
        <v>30</v>
      </c>
      <c r="E1965" s="4">
        <v>102</v>
      </c>
      <c r="F1965" s="5">
        <v>14</v>
      </c>
      <c r="G1965" s="5">
        <v>6.5</v>
      </c>
      <c r="H1965" s="6">
        <v>10640</v>
      </c>
      <c r="I1965" s="4">
        <v>4</v>
      </c>
      <c r="J1965" s="4">
        <v>65</v>
      </c>
      <c r="K1965" s="4">
        <v>1</v>
      </c>
      <c r="L1965" s="4">
        <v>4</v>
      </c>
      <c r="M1965" s="4">
        <v>5</v>
      </c>
      <c r="N1965" s="5">
        <v>-8.8000000000000007</v>
      </c>
      <c r="O1965" s="7">
        <f t="shared" si="240"/>
        <v>4</v>
      </c>
      <c r="P1965" s="7">
        <f t="shared" si="241"/>
        <v>4</v>
      </c>
      <c r="Q1965" s="7">
        <f t="shared" si="242"/>
        <v>5</v>
      </c>
      <c r="R1965" s="7">
        <f t="shared" si="243"/>
        <v>13</v>
      </c>
      <c r="S1965" s="8">
        <f t="shared" si="244"/>
        <v>118.4</v>
      </c>
      <c r="T1965" s="7" t="str">
        <f t="shared" si="245"/>
        <v>B - Kernkunde</v>
      </c>
      <c r="U1965" s="4">
        <f>ROUND(((E1965-Hilfswerte!$B$20)/Hilfswerte!$B$21)+((F1965-Hilfswerte!$B$22)/Hilfswerte!$B$23)+((G1965-Hilfswerte!$B$24)/Hilfswerte!$B$25)+0.1*INDEX(Hilfswerte!$B$4:$B$15,MATCH(C1965,Hilfswerte!$A$4:$A$15,0)),2)</f>
        <v>-0.89</v>
      </c>
      <c r="V1965" s="4">
        <f>ROUND(SQRT((((E1965-Hilfswerte!$B$20)/Hilfswerte!$B$21)-Hilfswerte!$B$28)^2+(((F1965-Hilfswerte!$B$22)/Hilfswerte!$B$23)-Hilfswerte!$B$29)^2+(((G1965-Hilfswerte!$B$24)/Hilfswerte!$B$25)-Hilfswerte!$B$30)^2),3)</f>
        <v>0.90500000000000003</v>
      </c>
      <c r="W1965" s="4">
        <f>ROUND(E1965*Hilfswerte!$B$31,0)</f>
        <v>20966</v>
      </c>
      <c r="X1965" s="4">
        <f t="shared" si="246"/>
        <v>10326</v>
      </c>
      <c r="Y1965" s="4" t="str">
        <f>IF(T1965="A - Top-Kunde","bereits Top-Kunde",IF(AND(V1965&lt;=Hilfswerte!$B$34,H1965&lt;0.5*W1965),"Hoch",IF(AND(V1965&lt;=Hilfswerte!$B$35,H1965&lt;0.7*W1965),"Mittel","Niedrig")))</f>
        <v>Mittel</v>
      </c>
      <c r="Z1965" s="4">
        <f t="shared" si="247"/>
        <v>10.6</v>
      </c>
      <c r="AA1965" s="4" t="str">
        <f>IF(J1965&gt;365,"Bereits abgewandert (Segment D)",IF(Z1965&gt;=Hilfswerte!$B$38,"Rot - akut gefaehrdet",IF(Z1965&gt;=Hilfswerte!$B$39,"Gelb - beobachten","Gruen - stabil")))</f>
        <v>Gruen - stabil</v>
      </c>
    </row>
    <row r="1966" spans="1:27" ht="15" customHeight="1" x14ac:dyDescent="0.25">
      <c r="A1966" s="4" t="s">
        <v>2313</v>
      </c>
      <c r="B1966" s="4" t="s">
        <v>198</v>
      </c>
      <c r="C1966" s="4" t="s">
        <v>59</v>
      </c>
      <c r="D1966" s="4" t="s">
        <v>30</v>
      </c>
      <c r="E1966" s="4">
        <v>76</v>
      </c>
      <c r="F1966" s="5">
        <v>15.8</v>
      </c>
      <c r="G1966" s="5">
        <v>19.5</v>
      </c>
      <c r="H1966" s="6">
        <v>920</v>
      </c>
      <c r="I1966" s="4">
        <v>1</v>
      </c>
      <c r="J1966" s="4">
        <v>68</v>
      </c>
      <c r="K1966" s="4">
        <v>0</v>
      </c>
      <c r="L1966" s="4">
        <v>7</v>
      </c>
      <c r="M1966" s="4">
        <v>4</v>
      </c>
      <c r="N1966" s="5">
        <v>8.6</v>
      </c>
      <c r="O1966" s="7">
        <f t="shared" si="240"/>
        <v>4</v>
      </c>
      <c r="P1966" s="7">
        <f t="shared" si="241"/>
        <v>1</v>
      </c>
      <c r="Q1966" s="7">
        <f t="shared" si="242"/>
        <v>2</v>
      </c>
      <c r="R1966" s="7">
        <f t="shared" si="243"/>
        <v>7</v>
      </c>
      <c r="S1966" s="8">
        <f t="shared" si="244"/>
        <v>72.2</v>
      </c>
      <c r="T1966" s="7" t="str">
        <f t="shared" si="245"/>
        <v>C - Entwicklungspotenzial</v>
      </c>
      <c r="U1966" s="4">
        <f>ROUND(((E1966-Hilfswerte!$B$20)/Hilfswerte!$B$21)+((F1966-Hilfswerte!$B$22)/Hilfswerte!$B$23)+((G1966-Hilfswerte!$B$24)/Hilfswerte!$B$25)+0.1*INDEX(Hilfswerte!$B$4:$B$15,MATCH(C1966,Hilfswerte!$A$4:$A$15,0)),2)</f>
        <v>0.99</v>
      </c>
      <c r="V1966" s="4">
        <f>ROUND(SQRT((((E1966-Hilfswerte!$B$20)/Hilfswerte!$B$21)-Hilfswerte!$B$28)^2+(((F1966-Hilfswerte!$B$22)/Hilfswerte!$B$23)-Hilfswerte!$B$29)^2+(((G1966-Hilfswerte!$B$24)/Hilfswerte!$B$25)-Hilfswerte!$B$30)^2),3)</f>
        <v>1.4279999999999999</v>
      </c>
      <c r="W1966" s="4">
        <f>ROUND(E1966*Hilfswerte!$B$31,0)</f>
        <v>15622</v>
      </c>
      <c r="X1966" s="4">
        <f t="shared" si="246"/>
        <v>14702</v>
      </c>
      <c r="Y1966" s="4" t="str">
        <f>IF(T1966="A - Top-Kunde","bereits Top-Kunde",IF(AND(V1966&lt;=Hilfswerte!$B$34,H1966&lt;0.5*W1966),"Hoch",IF(AND(V1966&lt;=Hilfswerte!$B$35,H1966&lt;0.7*W1966),"Mittel","Niedrig")))</f>
        <v>Niedrig</v>
      </c>
      <c r="Z1966" s="4">
        <f t="shared" si="247"/>
        <v>4.8</v>
      </c>
      <c r="AA1966" s="4" t="str">
        <f>IF(J1966&gt;365,"Bereits abgewandert (Segment D)",IF(Z1966&gt;=Hilfswerte!$B$38,"Rot - akut gefaehrdet",IF(Z1966&gt;=Hilfswerte!$B$39,"Gelb - beobachten","Gruen - stabil")))</f>
        <v>Gruen - stabil</v>
      </c>
    </row>
    <row r="1967" spans="1:27" ht="15" customHeight="1" x14ac:dyDescent="0.25">
      <c r="A1967" s="4" t="s">
        <v>2314</v>
      </c>
      <c r="B1967" s="4" t="s">
        <v>207</v>
      </c>
      <c r="C1967" s="4" t="s">
        <v>51</v>
      </c>
      <c r="D1967" s="4" t="s">
        <v>30</v>
      </c>
      <c r="E1967" s="4">
        <v>66</v>
      </c>
      <c r="F1967" s="5">
        <v>14.4</v>
      </c>
      <c r="G1967" s="5">
        <v>6.4</v>
      </c>
      <c r="H1967" s="6">
        <v>27710</v>
      </c>
      <c r="I1967" s="4">
        <v>6</v>
      </c>
      <c r="J1967" s="4">
        <v>10</v>
      </c>
      <c r="K1967" s="4">
        <v>0</v>
      </c>
      <c r="L1967" s="4">
        <v>-1</v>
      </c>
      <c r="M1967" s="4">
        <v>3</v>
      </c>
      <c r="N1967" s="5">
        <v>29.2</v>
      </c>
      <c r="O1967" s="7">
        <f t="shared" si="240"/>
        <v>5</v>
      </c>
      <c r="P1967" s="7">
        <f t="shared" si="241"/>
        <v>5</v>
      </c>
      <c r="Q1967" s="7">
        <f t="shared" si="242"/>
        <v>5</v>
      </c>
      <c r="R1967" s="7">
        <f t="shared" si="243"/>
        <v>15</v>
      </c>
      <c r="S1967" s="8">
        <f t="shared" si="244"/>
        <v>164.6</v>
      </c>
      <c r="T1967" s="7" t="str">
        <f t="shared" si="245"/>
        <v>A - Top-Kunde</v>
      </c>
      <c r="U1967" s="4">
        <f>ROUND(((E1967-Hilfswerte!$B$20)/Hilfswerte!$B$21)+((F1967-Hilfswerte!$B$22)/Hilfswerte!$B$23)+((G1967-Hilfswerte!$B$24)/Hilfswerte!$B$25)+0.1*INDEX(Hilfswerte!$B$4:$B$15,MATCH(C1967,Hilfswerte!$A$4:$A$15,0)),2)</f>
        <v>-0.73</v>
      </c>
      <c r="V1967" s="4">
        <f>ROUND(SQRT((((E1967-Hilfswerte!$B$20)/Hilfswerte!$B$21)-Hilfswerte!$B$28)^2+(((F1967-Hilfswerte!$B$22)/Hilfswerte!$B$23)-Hilfswerte!$B$29)^2+(((G1967-Hilfswerte!$B$24)/Hilfswerte!$B$25)-Hilfswerte!$B$30)^2),3)</f>
        <v>0.97299999999999998</v>
      </c>
      <c r="W1967" s="4">
        <f>ROUND(E1967*Hilfswerte!$B$31,0)</f>
        <v>13566</v>
      </c>
      <c r="X1967" s="4">
        <f t="shared" si="246"/>
        <v>0</v>
      </c>
      <c r="Y1967" s="4" t="str">
        <f>IF(T1967="A - Top-Kunde","bereits Top-Kunde",IF(AND(V1967&lt;=Hilfswerte!$B$34,H1967&lt;0.5*W1967),"Hoch",IF(AND(V1967&lt;=Hilfswerte!$B$35,H1967&lt;0.7*W1967),"Mittel","Niedrig")))</f>
        <v>bereits Top-Kunde</v>
      </c>
      <c r="Z1967" s="4">
        <f t="shared" si="247"/>
        <v>0.5</v>
      </c>
      <c r="AA1967" s="4" t="str">
        <f>IF(J1967&gt;365,"Bereits abgewandert (Segment D)",IF(Z1967&gt;=Hilfswerte!$B$38,"Rot - akut gefaehrdet",IF(Z1967&gt;=Hilfswerte!$B$39,"Gelb - beobachten","Gruen - stabil")))</f>
        <v>Gruen - stabil</v>
      </c>
    </row>
    <row r="1968" spans="1:27" ht="15" customHeight="1" x14ac:dyDescent="0.25">
      <c r="A1968" s="4" t="s">
        <v>2315</v>
      </c>
      <c r="B1968" s="4" t="s">
        <v>227</v>
      </c>
      <c r="C1968" s="4" t="s">
        <v>47</v>
      </c>
      <c r="D1968" s="4" t="s">
        <v>117</v>
      </c>
      <c r="E1968" s="4">
        <v>315</v>
      </c>
      <c r="F1968" s="5">
        <v>94.3</v>
      </c>
      <c r="G1968" s="5">
        <v>20.399999999999999</v>
      </c>
      <c r="H1968" s="6">
        <v>5680</v>
      </c>
      <c r="I1968" s="4">
        <v>1</v>
      </c>
      <c r="J1968" s="4">
        <v>242</v>
      </c>
      <c r="K1968" s="4">
        <v>0</v>
      </c>
      <c r="L1968" s="4">
        <v>2</v>
      </c>
      <c r="M1968" s="4">
        <v>2</v>
      </c>
      <c r="N1968" s="5">
        <v>-13.1</v>
      </c>
      <c r="O1968" s="7">
        <f t="shared" si="240"/>
        <v>2</v>
      </c>
      <c r="P1968" s="7">
        <f t="shared" si="241"/>
        <v>1</v>
      </c>
      <c r="Q1968" s="7">
        <f t="shared" si="242"/>
        <v>4</v>
      </c>
      <c r="R1968" s="7">
        <f t="shared" si="243"/>
        <v>7</v>
      </c>
      <c r="S1968" s="8">
        <f t="shared" si="244"/>
        <v>62.9</v>
      </c>
      <c r="T1968" s="7" t="str">
        <f t="shared" si="245"/>
        <v>C - Entwicklungspotenzial</v>
      </c>
      <c r="U1968" s="4">
        <f>ROUND(((E1968-Hilfswerte!$B$20)/Hilfswerte!$B$21)+((F1968-Hilfswerte!$B$22)/Hilfswerte!$B$23)+((G1968-Hilfswerte!$B$24)/Hilfswerte!$B$25)+0.1*INDEX(Hilfswerte!$B$4:$B$15,MATCH(C1968,Hilfswerte!$A$4:$A$15,0)),2)</f>
        <v>3.73</v>
      </c>
      <c r="V1968" s="4">
        <f>ROUND(SQRT((((E1968-Hilfswerte!$B$20)/Hilfswerte!$B$21)-Hilfswerte!$B$28)^2+(((F1968-Hilfswerte!$B$22)/Hilfswerte!$B$23)-Hilfswerte!$B$29)^2+(((G1968-Hilfswerte!$B$24)/Hilfswerte!$B$25)-Hilfswerte!$B$30)^2),3)</f>
        <v>1.89</v>
      </c>
      <c r="W1968" s="4">
        <f>ROUND(E1968*Hilfswerte!$B$31,0)</f>
        <v>64747</v>
      </c>
      <c r="X1968" s="4">
        <f t="shared" si="246"/>
        <v>59067</v>
      </c>
      <c r="Y1968" s="4" t="str">
        <f>IF(T1968="A - Top-Kunde","bereits Top-Kunde",IF(AND(V1968&lt;=Hilfswerte!$B$34,H1968&lt;0.5*W1968),"Hoch",IF(AND(V1968&lt;=Hilfswerte!$B$35,H1968&lt;0.7*W1968),"Mittel","Niedrig")))</f>
        <v>Niedrig</v>
      </c>
      <c r="Z1968" s="4">
        <f t="shared" si="247"/>
        <v>17.7</v>
      </c>
      <c r="AA1968" s="4" t="str">
        <f>IF(J1968&gt;365,"Bereits abgewandert (Segment D)",IF(Z1968&gt;=Hilfswerte!$B$38,"Rot - akut gefaehrdet",IF(Z1968&gt;=Hilfswerte!$B$39,"Gelb - beobachten","Gruen - stabil")))</f>
        <v>Gelb - beobachten</v>
      </c>
    </row>
    <row r="1969" spans="1:27" ht="15" customHeight="1" x14ac:dyDescent="0.25">
      <c r="A1969" s="4" t="s">
        <v>2316</v>
      </c>
      <c r="B1969" s="4" t="s">
        <v>243</v>
      </c>
      <c r="C1969" s="4" t="s">
        <v>65</v>
      </c>
      <c r="D1969" s="4" t="s">
        <v>30</v>
      </c>
      <c r="E1969" s="4">
        <v>20</v>
      </c>
      <c r="F1969" s="5">
        <v>5.0999999999999996</v>
      </c>
      <c r="G1969" s="5">
        <v>3.8</v>
      </c>
      <c r="H1969" s="6">
        <v>430</v>
      </c>
      <c r="I1969" s="4">
        <v>1</v>
      </c>
      <c r="J1969" s="4">
        <v>189</v>
      </c>
      <c r="K1969" s="4">
        <v>0</v>
      </c>
      <c r="L1969" s="4">
        <v>24</v>
      </c>
      <c r="M1969" s="4">
        <v>4</v>
      </c>
      <c r="N1969" s="5">
        <v>12.8</v>
      </c>
      <c r="O1969" s="7">
        <f t="shared" si="240"/>
        <v>2</v>
      </c>
      <c r="P1969" s="7">
        <f t="shared" si="241"/>
        <v>1</v>
      </c>
      <c r="Q1969" s="7">
        <f t="shared" si="242"/>
        <v>2</v>
      </c>
      <c r="R1969" s="7">
        <f t="shared" si="243"/>
        <v>5</v>
      </c>
      <c r="S1969" s="8">
        <f t="shared" si="244"/>
        <v>49.2</v>
      </c>
      <c r="T1969" s="7" t="str">
        <f t="shared" si="245"/>
        <v>C - Entwicklungspotenzial</v>
      </c>
      <c r="U1969" s="4">
        <f>ROUND(((E1969-Hilfswerte!$B$20)/Hilfswerte!$B$21)+((F1969-Hilfswerte!$B$22)/Hilfswerte!$B$23)+((G1969-Hilfswerte!$B$24)/Hilfswerte!$B$25)+0.1*INDEX(Hilfswerte!$B$4:$B$15,MATCH(C1969,Hilfswerte!$A$4:$A$15,0)),2)</f>
        <v>-1.91</v>
      </c>
      <c r="V1969" s="4">
        <f>ROUND(SQRT((((E1969-Hilfswerte!$B$20)/Hilfswerte!$B$21)-Hilfswerte!$B$28)^2+(((F1969-Hilfswerte!$B$22)/Hilfswerte!$B$23)-Hilfswerte!$B$29)^2+(((G1969-Hilfswerte!$B$24)/Hilfswerte!$B$25)-Hilfswerte!$B$30)^2),3)</f>
        <v>1.458</v>
      </c>
      <c r="W1969" s="4">
        <f>ROUND(E1969*Hilfswerte!$B$31,0)</f>
        <v>4111</v>
      </c>
      <c r="X1969" s="4">
        <f t="shared" si="246"/>
        <v>3681</v>
      </c>
      <c r="Y1969" s="4" t="str">
        <f>IF(T1969="A - Top-Kunde","bereits Top-Kunde",IF(AND(V1969&lt;=Hilfswerte!$B$34,H1969&lt;0.5*W1969),"Hoch",IF(AND(V1969&lt;=Hilfswerte!$B$35,H1969&lt;0.7*W1969),"Mittel","Niedrig")))</f>
        <v>Niedrig</v>
      </c>
      <c r="Z1969" s="4">
        <f t="shared" si="247"/>
        <v>14.3</v>
      </c>
      <c r="AA1969" s="4" t="str">
        <f>IF(J1969&gt;365,"Bereits abgewandert (Segment D)",IF(Z1969&gt;=Hilfswerte!$B$38,"Rot - akut gefaehrdet",IF(Z1969&gt;=Hilfswerte!$B$39,"Gelb - beobachten","Gruen - stabil")))</f>
        <v>Gelb - beobachten</v>
      </c>
    </row>
    <row r="1970" spans="1:27" ht="15" customHeight="1" x14ac:dyDescent="0.25">
      <c r="A1970" s="4" t="s">
        <v>2317</v>
      </c>
      <c r="B1970" s="4" t="s">
        <v>711</v>
      </c>
      <c r="C1970" s="4" t="s">
        <v>51</v>
      </c>
      <c r="D1970" s="4" t="s">
        <v>117</v>
      </c>
      <c r="E1970" s="4">
        <v>232</v>
      </c>
      <c r="F1970" s="5">
        <v>25.7</v>
      </c>
      <c r="G1970" s="5">
        <v>2.9</v>
      </c>
      <c r="H1970" s="6">
        <v>14880</v>
      </c>
      <c r="I1970" s="4">
        <v>3</v>
      </c>
      <c r="J1970" s="4">
        <v>22</v>
      </c>
      <c r="K1970" s="4">
        <v>0</v>
      </c>
      <c r="L1970" s="4">
        <v>21</v>
      </c>
      <c r="M1970" s="4">
        <v>6</v>
      </c>
      <c r="N1970" s="5">
        <v>22.6</v>
      </c>
      <c r="O1970" s="7">
        <f t="shared" si="240"/>
        <v>5</v>
      </c>
      <c r="P1970" s="7">
        <f t="shared" si="241"/>
        <v>3</v>
      </c>
      <c r="Q1970" s="7">
        <f t="shared" si="242"/>
        <v>5</v>
      </c>
      <c r="R1970" s="7">
        <f t="shared" si="243"/>
        <v>13</v>
      </c>
      <c r="S1970" s="8">
        <f t="shared" si="244"/>
        <v>135</v>
      </c>
      <c r="T1970" s="7" t="str">
        <f t="shared" si="245"/>
        <v>A - Top-Kunde</v>
      </c>
      <c r="U1970" s="4">
        <f>ROUND(((E1970-Hilfswerte!$B$20)/Hilfswerte!$B$21)+((F1970-Hilfswerte!$B$22)/Hilfswerte!$B$23)+((G1970-Hilfswerte!$B$24)/Hilfswerte!$B$25)+0.1*INDEX(Hilfswerte!$B$4:$B$15,MATCH(C1970,Hilfswerte!$A$4:$A$15,0)),2)</f>
        <v>-0.38</v>
      </c>
      <c r="V1970" s="4">
        <f>ROUND(SQRT((((E1970-Hilfswerte!$B$20)/Hilfswerte!$B$21)-Hilfswerte!$B$28)^2+(((F1970-Hilfswerte!$B$22)/Hilfswerte!$B$23)-Hilfswerte!$B$29)^2+(((G1970-Hilfswerte!$B$24)/Hilfswerte!$B$25)-Hilfswerte!$B$30)^2),3)</f>
        <v>1.3660000000000001</v>
      </c>
      <c r="W1970" s="4">
        <f>ROUND(E1970*Hilfswerte!$B$31,0)</f>
        <v>47687</v>
      </c>
      <c r="X1970" s="4">
        <f t="shared" si="246"/>
        <v>32807</v>
      </c>
      <c r="Y1970" s="4" t="str">
        <f>IF(T1970="A - Top-Kunde","bereits Top-Kunde",IF(AND(V1970&lt;=Hilfswerte!$B$34,H1970&lt;0.5*W1970),"Hoch",IF(AND(V1970&lt;=Hilfswerte!$B$35,H1970&lt;0.7*W1970),"Mittel","Niedrig")))</f>
        <v>bereits Top-Kunde</v>
      </c>
      <c r="Z1970" s="4">
        <f t="shared" si="247"/>
        <v>5.3</v>
      </c>
      <c r="AA1970" s="4" t="str">
        <f>IF(J1970&gt;365,"Bereits abgewandert (Segment D)",IF(Z1970&gt;=Hilfswerte!$B$38,"Rot - akut gefaehrdet",IF(Z1970&gt;=Hilfswerte!$B$39,"Gelb - beobachten","Gruen - stabil")))</f>
        <v>Gruen - stabil</v>
      </c>
    </row>
    <row r="1971" spans="1:27" ht="15" customHeight="1" x14ac:dyDescent="0.25">
      <c r="A1971" s="4" t="s">
        <v>2318</v>
      </c>
      <c r="B1971" s="4" t="s">
        <v>148</v>
      </c>
      <c r="C1971" s="4" t="s">
        <v>47</v>
      </c>
      <c r="D1971" s="4" t="s">
        <v>77</v>
      </c>
      <c r="E1971" s="4">
        <v>135</v>
      </c>
      <c r="F1971" s="5">
        <v>32.9</v>
      </c>
      <c r="G1971" s="5">
        <v>10.4</v>
      </c>
      <c r="H1971" s="6">
        <v>83590</v>
      </c>
      <c r="I1971" s="4">
        <v>7</v>
      </c>
      <c r="J1971" s="4">
        <v>29</v>
      </c>
      <c r="K1971" s="4">
        <v>0</v>
      </c>
      <c r="L1971" s="4">
        <v>-2</v>
      </c>
      <c r="M1971" s="4">
        <v>2</v>
      </c>
      <c r="N1971" s="5">
        <v>-15.3</v>
      </c>
      <c r="O1971" s="7">
        <f t="shared" si="240"/>
        <v>5</v>
      </c>
      <c r="P1971" s="7">
        <f t="shared" si="241"/>
        <v>5</v>
      </c>
      <c r="Q1971" s="7">
        <f t="shared" si="242"/>
        <v>5</v>
      </c>
      <c r="R1971" s="7">
        <f t="shared" si="243"/>
        <v>15</v>
      </c>
      <c r="S1971" s="8">
        <f t="shared" si="244"/>
        <v>142.4</v>
      </c>
      <c r="T1971" s="7" t="str">
        <f t="shared" si="245"/>
        <v>A - Top-Kunde</v>
      </c>
      <c r="U1971" s="4">
        <f>ROUND(((E1971-Hilfswerte!$B$20)/Hilfswerte!$B$21)+((F1971-Hilfswerte!$B$22)/Hilfswerte!$B$23)+((G1971-Hilfswerte!$B$24)/Hilfswerte!$B$25)+0.1*INDEX(Hilfswerte!$B$4:$B$15,MATCH(C1971,Hilfswerte!$A$4:$A$15,0)),2)</f>
        <v>0.27</v>
      </c>
      <c r="V1971" s="4">
        <f>ROUND(SQRT((((E1971-Hilfswerte!$B$20)/Hilfswerte!$B$21)-Hilfswerte!$B$28)^2+(((F1971-Hilfswerte!$B$22)/Hilfswerte!$B$23)-Hilfswerte!$B$29)^2+(((G1971-Hilfswerte!$B$24)/Hilfswerte!$B$25)-Hilfswerte!$B$30)^2),3)</f>
        <v>0.20699999999999999</v>
      </c>
      <c r="W1971" s="4">
        <f>ROUND(E1971*Hilfswerte!$B$31,0)</f>
        <v>27749</v>
      </c>
      <c r="X1971" s="4">
        <f t="shared" si="246"/>
        <v>0</v>
      </c>
      <c r="Y1971" s="4" t="str">
        <f>IF(T1971="A - Top-Kunde","bereits Top-Kunde",IF(AND(V1971&lt;=Hilfswerte!$B$34,H1971&lt;0.5*W1971),"Hoch",IF(AND(V1971&lt;=Hilfswerte!$B$35,H1971&lt;0.7*W1971),"Mittel","Niedrig")))</f>
        <v>bereits Top-Kunde</v>
      </c>
      <c r="Z1971" s="4">
        <f t="shared" si="247"/>
        <v>7.6</v>
      </c>
      <c r="AA1971" s="4" t="str">
        <f>IF(J1971&gt;365,"Bereits abgewandert (Segment D)",IF(Z1971&gt;=Hilfswerte!$B$38,"Rot - akut gefaehrdet",IF(Z1971&gt;=Hilfswerte!$B$39,"Gelb - beobachten","Gruen - stabil")))</f>
        <v>Gruen - stabil</v>
      </c>
    </row>
    <row r="1972" spans="1:27" ht="15" customHeight="1" x14ac:dyDescent="0.25">
      <c r="A1972" s="4" t="s">
        <v>2319</v>
      </c>
      <c r="B1972" s="4" t="s">
        <v>897</v>
      </c>
      <c r="C1972" s="4" t="s">
        <v>33</v>
      </c>
      <c r="D1972" s="4" t="s">
        <v>30</v>
      </c>
      <c r="E1972" s="4">
        <v>75</v>
      </c>
      <c r="F1972" s="5">
        <v>16.899999999999999</v>
      </c>
      <c r="G1972" s="5">
        <v>7.5</v>
      </c>
      <c r="H1972" s="6">
        <v>830</v>
      </c>
      <c r="I1972" s="4">
        <v>1</v>
      </c>
      <c r="J1972" s="4">
        <v>312</v>
      </c>
      <c r="K1972" s="4">
        <v>0</v>
      </c>
      <c r="L1972" s="4">
        <v>0</v>
      </c>
      <c r="M1972" s="4">
        <v>4</v>
      </c>
      <c r="N1972" s="5">
        <v>17.399999999999999</v>
      </c>
      <c r="O1972" s="7">
        <f t="shared" si="240"/>
        <v>2</v>
      </c>
      <c r="P1972" s="7">
        <f t="shared" si="241"/>
        <v>1</v>
      </c>
      <c r="Q1972" s="7">
        <f t="shared" si="242"/>
        <v>2</v>
      </c>
      <c r="R1972" s="7">
        <f t="shared" si="243"/>
        <v>5</v>
      </c>
      <c r="S1972" s="8">
        <f t="shared" si="244"/>
        <v>58.7</v>
      </c>
      <c r="T1972" s="7" t="str">
        <f t="shared" si="245"/>
        <v>C - Entwicklungspotenzial</v>
      </c>
      <c r="U1972" s="4">
        <f>ROUND(((E1972-Hilfswerte!$B$20)/Hilfswerte!$B$21)+((F1972-Hilfswerte!$B$22)/Hilfswerte!$B$23)+((G1972-Hilfswerte!$B$24)/Hilfswerte!$B$25)+0.1*INDEX(Hilfswerte!$B$4:$B$15,MATCH(C1972,Hilfswerte!$A$4:$A$15,0)),2)</f>
        <v>-0.79</v>
      </c>
      <c r="V1972" s="4">
        <f>ROUND(SQRT((((E1972-Hilfswerte!$B$20)/Hilfswerte!$B$21)-Hilfswerte!$B$28)^2+(((F1972-Hilfswerte!$B$22)/Hilfswerte!$B$23)-Hilfswerte!$B$29)^2+(((G1972-Hilfswerte!$B$24)/Hilfswerte!$B$25)-Hilfswerte!$B$30)^2),3)</f>
        <v>0.80200000000000005</v>
      </c>
      <c r="W1972" s="4">
        <f>ROUND(E1972*Hilfswerte!$B$31,0)</f>
        <v>15416</v>
      </c>
      <c r="X1972" s="4">
        <f t="shared" si="246"/>
        <v>14586</v>
      </c>
      <c r="Y1972" s="4" t="str">
        <f>IF(T1972="A - Top-Kunde","bereits Top-Kunde",IF(AND(V1972&lt;=Hilfswerte!$B$34,H1972&lt;0.5*W1972),"Hoch",IF(AND(V1972&lt;=Hilfswerte!$B$35,H1972&lt;0.7*W1972),"Mittel","Niedrig")))</f>
        <v>Hoch</v>
      </c>
      <c r="Z1972" s="4">
        <f t="shared" si="247"/>
        <v>15.6</v>
      </c>
      <c r="AA1972" s="4" t="str">
        <f>IF(J1972&gt;365,"Bereits abgewandert (Segment D)",IF(Z1972&gt;=Hilfswerte!$B$38,"Rot - akut gefaehrdet",IF(Z1972&gt;=Hilfswerte!$B$39,"Gelb - beobachten","Gruen - stabil")))</f>
        <v>Gelb - beobachten</v>
      </c>
    </row>
    <row r="1973" spans="1:27" ht="15" customHeight="1" x14ac:dyDescent="0.25">
      <c r="A1973" s="4" t="s">
        <v>2320</v>
      </c>
      <c r="B1973" s="4" t="s">
        <v>474</v>
      </c>
      <c r="C1973" s="4" t="s">
        <v>38</v>
      </c>
      <c r="D1973" s="4" t="s">
        <v>30</v>
      </c>
      <c r="E1973" s="4">
        <v>22</v>
      </c>
      <c r="F1973" s="5">
        <v>7.7</v>
      </c>
      <c r="G1973" s="5">
        <v>20.100000000000001</v>
      </c>
      <c r="H1973" s="6">
        <v>590</v>
      </c>
      <c r="I1973" s="4">
        <v>1</v>
      </c>
      <c r="J1973" s="4">
        <v>210</v>
      </c>
      <c r="K1973" s="4">
        <v>0</v>
      </c>
      <c r="L1973" s="4">
        <v>13</v>
      </c>
      <c r="M1973" s="4">
        <v>5</v>
      </c>
      <c r="N1973" s="5">
        <v>6.3</v>
      </c>
      <c r="O1973" s="7">
        <f t="shared" si="240"/>
        <v>2</v>
      </c>
      <c r="P1973" s="7">
        <f t="shared" si="241"/>
        <v>1</v>
      </c>
      <c r="Q1973" s="7">
        <f t="shared" si="242"/>
        <v>2</v>
      </c>
      <c r="R1973" s="7">
        <f t="shared" si="243"/>
        <v>5</v>
      </c>
      <c r="S1973" s="8">
        <f t="shared" si="244"/>
        <v>49.3</v>
      </c>
      <c r="T1973" s="7" t="str">
        <f t="shared" si="245"/>
        <v>C - Entwicklungspotenzial</v>
      </c>
      <c r="U1973" s="4">
        <f>ROUND(((E1973-Hilfswerte!$B$20)/Hilfswerte!$B$21)+((F1973-Hilfswerte!$B$22)/Hilfswerte!$B$23)+((G1973-Hilfswerte!$B$24)/Hilfswerte!$B$25)+0.1*INDEX(Hilfswerte!$B$4:$B$15,MATCH(C1973,Hilfswerte!$A$4:$A$15,0)),2)</f>
        <v>1.1299999999999999</v>
      </c>
      <c r="V1973" s="4">
        <f>ROUND(SQRT((((E1973-Hilfswerte!$B$20)/Hilfswerte!$B$21)-Hilfswerte!$B$28)^2+(((F1973-Hilfswerte!$B$22)/Hilfswerte!$B$23)-Hilfswerte!$B$29)^2+(((G1973-Hilfswerte!$B$24)/Hilfswerte!$B$25)-Hilfswerte!$B$30)^2),3)</f>
        <v>1.6339999999999999</v>
      </c>
      <c r="W1973" s="4">
        <f>ROUND(E1973*Hilfswerte!$B$31,0)</f>
        <v>4522</v>
      </c>
      <c r="X1973" s="4">
        <f t="shared" si="246"/>
        <v>3932</v>
      </c>
      <c r="Y1973" s="4" t="str">
        <f>IF(T1973="A - Top-Kunde","bereits Top-Kunde",IF(AND(V1973&lt;=Hilfswerte!$B$34,H1973&lt;0.5*W1973),"Hoch",IF(AND(V1973&lt;=Hilfswerte!$B$35,H1973&lt;0.7*W1973),"Mittel","Niedrig")))</f>
        <v>Niedrig</v>
      </c>
      <c r="Z1973" s="4">
        <f t="shared" si="247"/>
        <v>13.1</v>
      </c>
      <c r="AA1973" s="4" t="str">
        <f>IF(J1973&gt;365,"Bereits abgewandert (Segment D)",IF(Z1973&gt;=Hilfswerte!$B$38,"Rot - akut gefaehrdet",IF(Z1973&gt;=Hilfswerte!$B$39,"Gelb - beobachten","Gruen - stabil")))</f>
        <v>Gruen - stabil</v>
      </c>
    </row>
    <row r="1974" spans="1:27" ht="15" customHeight="1" x14ac:dyDescent="0.25">
      <c r="A1974" s="4" t="s">
        <v>2321</v>
      </c>
      <c r="B1974" s="4" t="s">
        <v>711</v>
      </c>
      <c r="C1974" s="4" t="s">
        <v>51</v>
      </c>
      <c r="D1974" s="4" t="s">
        <v>56</v>
      </c>
      <c r="E1974" s="4">
        <v>109</v>
      </c>
      <c r="F1974" s="5">
        <v>12.6</v>
      </c>
      <c r="G1974" s="5">
        <v>19.899999999999999</v>
      </c>
      <c r="H1974" s="6">
        <v>5940</v>
      </c>
      <c r="I1974" s="4">
        <v>1</v>
      </c>
      <c r="J1974" s="4">
        <v>19</v>
      </c>
      <c r="K1974" s="4">
        <v>0</v>
      </c>
      <c r="L1974" s="4">
        <v>5</v>
      </c>
      <c r="M1974" s="4">
        <v>6</v>
      </c>
      <c r="N1974" s="5">
        <v>-12.6</v>
      </c>
      <c r="O1974" s="7">
        <f t="shared" si="240"/>
        <v>5</v>
      </c>
      <c r="P1974" s="7">
        <f t="shared" si="241"/>
        <v>1</v>
      </c>
      <c r="Q1974" s="7">
        <f t="shared" si="242"/>
        <v>4</v>
      </c>
      <c r="R1974" s="7">
        <f t="shared" si="243"/>
        <v>10</v>
      </c>
      <c r="S1974" s="8">
        <f t="shared" si="244"/>
        <v>92.2</v>
      </c>
      <c r="T1974" s="7" t="str">
        <f t="shared" si="245"/>
        <v>C - Entwicklungspotenzial</v>
      </c>
      <c r="U1974" s="4">
        <f>ROUND(((E1974-Hilfswerte!$B$20)/Hilfswerte!$B$21)+((F1974-Hilfswerte!$B$22)/Hilfswerte!$B$23)+((G1974-Hilfswerte!$B$24)/Hilfswerte!$B$25)+0.1*INDEX(Hilfswerte!$B$4:$B$15,MATCH(C1974,Hilfswerte!$A$4:$A$15,0)),2)</f>
        <v>1.56</v>
      </c>
      <c r="V1974" s="4">
        <f>ROUND(SQRT((((E1974-Hilfswerte!$B$20)/Hilfswerte!$B$21)-Hilfswerte!$B$28)^2+(((F1974-Hilfswerte!$B$22)/Hilfswerte!$B$23)-Hilfswerte!$B$29)^2+(((G1974-Hilfswerte!$B$24)/Hilfswerte!$B$25)-Hilfswerte!$B$30)^2),3)</f>
        <v>1.4730000000000001</v>
      </c>
      <c r="W1974" s="4">
        <f>ROUND(E1974*Hilfswerte!$B$31,0)</f>
        <v>22405</v>
      </c>
      <c r="X1974" s="4">
        <f t="shared" si="246"/>
        <v>16465</v>
      </c>
      <c r="Y1974" s="4" t="str">
        <f>IF(T1974="A - Top-Kunde","bereits Top-Kunde",IF(AND(V1974&lt;=Hilfswerte!$B$34,H1974&lt;0.5*W1974),"Hoch",IF(AND(V1974&lt;=Hilfswerte!$B$35,H1974&lt;0.7*W1974),"Mittel","Niedrig")))</f>
        <v>Niedrig</v>
      </c>
      <c r="Z1974" s="4">
        <f t="shared" si="247"/>
        <v>7</v>
      </c>
      <c r="AA1974" s="4" t="str">
        <f>IF(J1974&gt;365,"Bereits abgewandert (Segment D)",IF(Z1974&gt;=Hilfswerte!$B$38,"Rot - akut gefaehrdet",IF(Z1974&gt;=Hilfswerte!$B$39,"Gelb - beobachten","Gruen - stabil")))</f>
        <v>Gruen - stabil</v>
      </c>
    </row>
    <row r="1975" spans="1:27" ht="15" customHeight="1" x14ac:dyDescent="0.25">
      <c r="A1975" s="4" t="s">
        <v>2322</v>
      </c>
      <c r="B1975" s="4" t="s">
        <v>308</v>
      </c>
      <c r="C1975" s="4" t="s">
        <v>65</v>
      </c>
      <c r="D1975" s="4" t="s">
        <v>117</v>
      </c>
      <c r="E1975" s="4">
        <v>14</v>
      </c>
      <c r="F1975" s="5">
        <v>4.7</v>
      </c>
      <c r="G1975" s="5">
        <v>10.8</v>
      </c>
      <c r="H1975" s="6">
        <v>6110</v>
      </c>
      <c r="I1975" s="4">
        <v>3</v>
      </c>
      <c r="J1975" s="4">
        <v>56</v>
      </c>
      <c r="K1975" s="4">
        <v>0</v>
      </c>
      <c r="L1975" s="4">
        <v>11</v>
      </c>
      <c r="M1975" s="4">
        <v>6</v>
      </c>
      <c r="N1975" s="5">
        <v>-15.5</v>
      </c>
      <c r="O1975" s="7">
        <f t="shared" si="240"/>
        <v>4</v>
      </c>
      <c r="P1975" s="7">
        <f t="shared" si="241"/>
        <v>3</v>
      </c>
      <c r="Q1975" s="7">
        <f t="shared" si="242"/>
        <v>4</v>
      </c>
      <c r="R1975" s="7">
        <f t="shared" si="243"/>
        <v>11</v>
      </c>
      <c r="S1975" s="8">
        <f t="shared" si="244"/>
        <v>99</v>
      </c>
      <c r="T1975" s="7" t="str">
        <f t="shared" si="245"/>
        <v>C - Entwicklungspotenzial</v>
      </c>
      <c r="U1975" s="4">
        <f>ROUND(((E1975-Hilfswerte!$B$20)/Hilfswerte!$B$21)+((F1975-Hilfswerte!$B$22)/Hilfswerte!$B$23)+((G1975-Hilfswerte!$B$24)/Hilfswerte!$B$25)+0.1*INDEX(Hilfswerte!$B$4:$B$15,MATCH(C1975,Hilfswerte!$A$4:$A$15,0)),2)</f>
        <v>-0.83</v>
      </c>
      <c r="V1975" s="4">
        <f>ROUND(SQRT((((E1975-Hilfswerte!$B$20)/Hilfswerte!$B$21)-Hilfswerte!$B$28)^2+(((F1975-Hilfswerte!$B$22)/Hilfswerte!$B$23)-Hilfswerte!$B$29)^2+(((G1975-Hilfswerte!$B$24)/Hilfswerte!$B$25)-Hilfswerte!$B$30)^2),3)</f>
        <v>0.88700000000000001</v>
      </c>
      <c r="W1975" s="4">
        <f>ROUND(E1975*Hilfswerte!$B$31,0)</f>
        <v>2878</v>
      </c>
      <c r="X1975" s="4">
        <f t="shared" si="246"/>
        <v>0</v>
      </c>
      <c r="Y1975" s="4" t="str">
        <f>IF(T1975="A - Top-Kunde","bereits Top-Kunde",IF(AND(V1975&lt;=Hilfswerte!$B$34,H1975&lt;0.5*W1975),"Hoch",IF(AND(V1975&lt;=Hilfswerte!$B$35,H1975&lt;0.7*W1975),"Mittel","Niedrig")))</f>
        <v>Niedrig</v>
      </c>
      <c r="Z1975" s="4">
        <f t="shared" si="247"/>
        <v>11.2</v>
      </c>
      <c r="AA1975" s="4" t="str">
        <f>IF(J1975&gt;365,"Bereits abgewandert (Segment D)",IF(Z1975&gt;=Hilfswerte!$B$38,"Rot - akut gefaehrdet",IF(Z1975&gt;=Hilfswerte!$B$39,"Gelb - beobachten","Gruen - stabil")))</f>
        <v>Gruen - stabil</v>
      </c>
    </row>
    <row r="1976" spans="1:27" ht="15" customHeight="1" x14ac:dyDescent="0.25">
      <c r="A1976" s="4" t="s">
        <v>2323</v>
      </c>
      <c r="B1976" s="4" t="s">
        <v>95</v>
      </c>
      <c r="C1976" s="4" t="s">
        <v>47</v>
      </c>
      <c r="D1976" s="4" t="s">
        <v>30</v>
      </c>
      <c r="E1976" s="4">
        <v>1234</v>
      </c>
      <c r="F1976" s="5">
        <v>292.10000000000002</v>
      </c>
      <c r="G1976" s="5">
        <v>14.3</v>
      </c>
      <c r="H1976" s="6">
        <v>0</v>
      </c>
      <c r="I1976" s="4">
        <v>0</v>
      </c>
      <c r="J1976" s="4">
        <v>827</v>
      </c>
      <c r="K1976" s="4">
        <v>0</v>
      </c>
      <c r="L1976" s="4">
        <v>4</v>
      </c>
      <c r="M1976" s="4">
        <v>0</v>
      </c>
      <c r="N1976" s="5">
        <v>-35.1</v>
      </c>
      <c r="O1976" s="7">
        <f t="shared" si="240"/>
        <v>1</v>
      </c>
      <c r="P1976" s="7">
        <f t="shared" si="241"/>
        <v>1</v>
      </c>
      <c r="Q1976" s="7">
        <f t="shared" si="242"/>
        <v>1</v>
      </c>
      <c r="R1976" s="7">
        <f t="shared" si="243"/>
        <v>3</v>
      </c>
      <c r="S1976" s="8">
        <f t="shared" si="244"/>
        <v>11.3</v>
      </c>
      <c r="T1976" s="7" t="str">
        <f t="shared" si="245"/>
        <v>D - Abwanderungsrisiko</v>
      </c>
      <c r="U1976" s="4">
        <f>ROUND(((E1976-Hilfswerte!$B$20)/Hilfswerte!$B$21)+((F1976-Hilfswerte!$B$22)/Hilfswerte!$B$23)+((G1976-Hilfswerte!$B$24)/Hilfswerte!$B$25)+0.1*INDEX(Hilfswerte!$B$4:$B$15,MATCH(C1976,Hilfswerte!$A$4:$A$15,0)),2)</f>
        <v>10.26</v>
      </c>
      <c r="V1976" s="4">
        <f>ROUND(SQRT((((E1976-Hilfswerte!$B$20)/Hilfswerte!$B$21)-Hilfswerte!$B$28)^2+(((F1976-Hilfswerte!$B$22)/Hilfswerte!$B$23)-Hilfswerte!$B$29)^2+(((G1976-Hilfswerte!$B$24)/Hilfswerte!$B$25)-Hilfswerte!$B$30)^2),3)</f>
        <v>6.49</v>
      </c>
      <c r="W1976" s="4">
        <f>ROUND(E1976*Hilfswerte!$B$31,0)</f>
        <v>253644</v>
      </c>
      <c r="X1976" s="4">
        <f t="shared" si="246"/>
        <v>253644</v>
      </c>
      <c r="Y1976" s="4" t="str">
        <f>IF(T1976="A - Top-Kunde","bereits Top-Kunde",IF(AND(V1976&lt;=Hilfswerte!$B$34,H1976&lt;0.5*W1976),"Hoch",IF(AND(V1976&lt;=Hilfswerte!$B$35,H1976&lt;0.7*W1976),"Mittel","Niedrig")))</f>
        <v>Niedrig</v>
      </c>
      <c r="Z1976" s="4">
        <f t="shared" si="247"/>
        <v>56.2</v>
      </c>
      <c r="AA1976" s="4" t="str">
        <f>IF(J1976&gt;365,"Bereits abgewandert (Segment D)",IF(Z1976&gt;=Hilfswerte!$B$38,"Rot - akut gefaehrdet",IF(Z1976&gt;=Hilfswerte!$B$39,"Gelb - beobachten","Gruen - stabil")))</f>
        <v>Bereits abgewandert (Segment D)</v>
      </c>
    </row>
    <row r="1977" spans="1:27" ht="15" customHeight="1" x14ac:dyDescent="0.25">
      <c r="A1977" s="4" t="s">
        <v>2324</v>
      </c>
      <c r="B1977" s="4" t="s">
        <v>650</v>
      </c>
      <c r="C1977" s="4" t="s">
        <v>38</v>
      </c>
      <c r="D1977" s="4" t="s">
        <v>52</v>
      </c>
      <c r="E1977" s="4">
        <v>274</v>
      </c>
      <c r="F1977" s="5">
        <v>40.5</v>
      </c>
      <c r="G1977" s="5">
        <v>11.1</v>
      </c>
      <c r="H1977" s="6">
        <v>46810</v>
      </c>
      <c r="I1977" s="4">
        <v>12</v>
      </c>
      <c r="J1977" s="4">
        <v>1</v>
      </c>
      <c r="K1977" s="4">
        <v>2</v>
      </c>
      <c r="L1977" s="4">
        <v>-3</v>
      </c>
      <c r="M1977" s="4">
        <v>6</v>
      </c>
      <c r="N1977" s="5">
        <v>10.1</v>
      </c>
      <c r="O1977" s="7">
        <f t="shared" si="240"/>
        <v>5</v>
      </c>
      <c r="P1977" s="7">
        <f t="shared" si="241"/>
        <v>5</v>
      </c>
      <c r="Q1977" s="7">
        <f t="shared" si="242"/>
        <v>5</v>
      </c>
      <c r="R1977" s="7">
        <f t="shared" si="243"/>
        <v>15</v>
      </c>
      <c r="S1977" s="8">
        <f t="shared" si="244"/>
        <v>143.1</v>
      </c>
      <c r="T1977" s="7" t="str">
        <f t="shared" si="245"/>
        <v>A - Top-Kunde</v>
      </c>
      <c r="U1977" s="4">
        <f>ROUND(((E1977-Hilfswerte!$B$20)/Hilfswerte!$B$21)+((F1977-Hilfswerte!$B$22)/Hilfswerte!$B$23)+((G1977-Hilfswerte!$B$24)/Hilfswerte!$B$25)+0.1*INDEX(Hilfswerte!$B$4:$B$15,MATCH(C1977,Hilfswerte!$A$4:$A$15,0)),2)</f>
        <v>1.37</v>
      </c>
      <c r="V1977" s="4">
        <f>ROUND(SQRT((((E1977-Hilfswerte!$B$20)/Hilfswerte!$B$21)-Hilfswerte!$B$28)^2+(((F1977-Hilfswerte!$B$22)/Hilfswerte!$B$23)-Hilfswerte!$B$29)^2+(((G1977-Hilfswerte!$B$24)/Hilfswerte!$B$25)-Hilfswerte!$B$30)^2),3)</f>
        <v>0.46</v>
      </c>
      <c r="W1977" s="4">
        <f>ROUND(E1977*Hilfswerte!$B$31,0)</f>
        <v>56320</v>
      </c>
      <c r="X1977" s="4">
        <f t="shared" si="246"/>
        <v>9510</v>
      </c>
      <c r="Y1977" s="4" t="str">
        <f>IF(T1977="A - Top-Kunde","bereits Top-Kunde",IF(AND(V1977&lt;=Hilfswerte!$B$34,H1977&lt;0.5*W1977),"Hoch",IF(AND(V1977&lt;=Hilfswerte!$B$35,H1977&lt;0.7*W1977),"Mittel","Niedrig")))</f>
        <v>bereits Top-Kunde</v>
      </c>
      <c r="Z1977" s="4">
        <f t="shared" si="247"/>
        <v>6.1</v>
      </c>
      <c r="AA1977" s="4" t="str">
        <f>IF(J1977&gt;365,"Bereits abgewandert (Segment D)",IF(Z1977&gt;=Hilfswerte!$B$38,"Rot - akut gefaehrdet",IF(Z1977&gt;=Hilfswerte!$B$39,"Gelb - beobachten","Gruen - stabil")))</f>
        <v>Gruen - stabil</v>
      </c>
    </row>
    <row r="1978" spans="1:27" ht="15" customHeight="1" x14ac:dyDescent="0.25">
      <c r="A1978" s="4" t="s">
        <v>2325</v>
      </c>
      <c r="B1978" s="4" t="s">
        <v>674</v>
      </c>
      <c r="C1978" s="4" t="s">
        <v>47</v>
      </c>
      <c r="D1978" s="4" t="s">
        <v>48</v>
      </c>
      <c r="E1978" s="4">
        <v>53</v>
      </c>
      <c r="F1978" s="5">
        <v>8.1</v>
      </c>
      <c r="G1978" s="5">
        <v>6.4</v>
      </c>
      <c r="H1978" s="6">
        <v>10180</v>
      </c>
      <c r="I1978" s="4">
        <v>5</v>
      </c>
      <c r="J1978" s="4">
        <v>43</v>
      </c>
      <c r="K1978" s="4">
        <v>0</v>
      </c>
      <c r="L1978" s="4">
        <v>8</v>
      </c>
      <c r="M1978" s="4">
        <v>4</v>
      </c>
      <c r="N1978" s="5">
        <v>-2.7</v>
      </c>
      <c r="O1978" s="7">
        <f t="shared" si="240"/>
        <v>4</v>
      </c>
      <c r="P1978" s="7">
        <f t="shared" si="241"/>
        <v>5</v>
      </c>
      <c r="Q1978" s="7">
        <f t="shared" si="242"/>
        <v>5</v>
      </c>
      <c r="R1978" s="7">
        <f t="shared" si="243"/>
        <v>14</v>
      </c>
      <c r="S1978" s="8">
        <f t="shared" si="244"/>
        <v>136.30000000000001</v>
      </c>
      <c r="T1978" s="7" t="str">
        <f t="shared" si="245"/>
        <v>A - Top-Kunde</v>
      </c>
      <c r="U1978" s="4">
        <f>ROUND(((E1978-Hilfswerte!$B$20)/Hilfswerte!$B$21)+((F1978-Hilfswerte!$B$22)/Hilfswerte!$B$23)+((G1978-Hilfswerte!$B$24)/Hilfswerte!$B$25)+0.1*INDEX(Hilfswerte!$B$4:$B$15,MATCH(C1978,Hilfswerte!$A$4:$A$15,0)),2)</f>
        <v>-1.17</v>
      </c>
      <c r="V1978" s="4">
        <f>ROUND(SQRT((((E1978-Hilfswerte!$B$20)/Hilfswerte!$B$21)-Hilfswerte!$B$28)^2+(((F1978-Hilfswerte!$B$22)/Hilfswerte!$B$23)-Hilfswerte!$B$29)^2+(((G1978-Hilfswerte!$B$24)/Hilfswerte!$B$25)-Hilfswerte!$B$30)^2),3)</f>
        <v>1.052</v>
      </c>
      <c r="W1978" s="4">
        <f>ROUND(E1978*Hilfswerte!$B$31,0)</f>
        <v>10894</v>
      </c>
      <c r="X1978" s="4">
        <f t="shared" si="246"/>
        <v>714</v>
      </c>
      <c r="Y1978" s="4" t="str">
        <f>IF(T1978="A - Top-Kunde","bereits Top-Kunde",IF(AND(V1978&lt;=Hilfswerte!$B$34,H1978&lt;0.5*W1978),"Hoch",IF(AND(V1978&lt;=Hilfswerte!$B$35,H1978&lt;0.7*W1978),"Mittel","Niedrig")))</f>
        <v>bereits Top-Kunde</v>
      </c>
      <c r="Z1978" s="4">
        <f t="shared" si="247"/>
        <v>4.8</v>
      </c>
      <c r="AA1978" s="4" t="str">
        <f>IF(J1978&gt;365,"Bereits abgewandert (Segment D)",IF(Z1978&gt;=Hilfswerte!$B$38,"Rot - akut gefaehrdet",IF(Z1978&gt;=Hilfswerte!$B$39,"Gelb - beobachten","Gruen - stabil")))</f>
        <v>Gruen - stabil</v>
      </c>
    </row>
    <row r="1979" spans="1:27" ht="15" customHeight="1" x14ac:dyDescent="0.25">
      <c r="A1979" s="4" t="s">
        <v>2326</v>
      </c>
      <c r="B1979" s="4" t="s">
        <v>308</v>
      </c>
      <c r="C1979" s="4" t="s">
        <v>51</v>
      </c>
      <c r="D1979" s="4" t="s">
        <v>30</v>
      </c>
      <c r="E1979" s="4">
        <v>84</v>
      </c>
      <c r="F1979" s="5">
        <v>13.2</v>
      </c>
      <c r="G1979" s="5">
        <v>6.5</v>
      </c>
      <c r="H1979" s="6">
        <v>8280</v>
      </c>
      <c r="I1979" s="4">
        <v>5</v>
      </c>
      <c r="J1979" s="4">
        <v>18</v>
      </c>
      <c r="K1979" s="4">
        <v>1</v>
      </c>
      <c r="L1979" s="4">
        <v>36</v>
      </c>
      <c r="M1979" s="4">
        <v>2</v>
      </c>
      <c r="N1979" s="5">
        <v>-18.7</v>
      </c>
      <c r="O1979" s="7">
        <f t="shared" si="240"/>
        <v>5</v>
      </c>
      <c r="P1979" s="7">
        <f t="shared" si="241"/>
        <v>5</v>
      </c>
      <c r="Q1979" s="7">
        <f t="shared" si="242"/>
        <v>5</v>
      </c>
      <c r="R1979" s="7">
        <f t="shared" si="243"/>
        <v>15</v>
      </c>
      <c r="S1979" s="8">
        <f t="shared" si="244"/>
        <v>123.9</v>
      </c>
      <c r="T1979" s="7" t="str">
        <f t="shared" si="245"/>
        <v>B - Kernkunde</v>
      </c>
      <c r="U1979" s="4">
        <f>ROUND(((E1979-Hilfswerte!$B$20)/Hilfswerte!$B$21)+((F1979-Hilfswerte!$B$22)/Hilfswerte!$B$23)+((G1979-Hilfswerte!$B$24)/Hilfswerte!$B$25)+0.1*INDEX(Hilfswerte!$B$4:$B$15,MATCH(C1979,Hilfswerte!$A$4:$A$15,0)),2)</f>
        <v>-0.66</v>
      </c>
      <c r="V1979" s="4">
        <f>ROUND(SQRT((((E1979-Hilfswerte!$B$20)/Hilfswerte!$B$21)-Hilfswerte!$B$28)^2+(((F1979-Hilfswerte!$B$22)/Hilfswerte!$B$23)-Hilfswerte!$B$29)^2+(((G1979-Hilfswerte!$B$24)/Hilfswerte!$B$25)-Hilfswerte!$B$30)^2),3)</f>
        <v>0.93899999999999995</v>
      </c>
      <c r="W1979" s="4">
        <f>ROUND(E1979*Hilfswerte!$B$31,0)</f>
        <v>17266</v>
      </c>
      <c r="X1979" s="4">
        <f t="shared" si="246"/>
        <v>8986</v>
      </c>
      <c r="Y1979" s="4" t="str">
        <f>IF(T1979="A - Top-Kunde","bereits Top-Kunde",IF(AND(V1979&lt;=Hilfswerte!$B$34,H1979&lt;0.5*W1979),"Hoch",IF(AND(V1979&lt;=Hilfswerte!$B$35,H1979&lt;0.7*W1979),"Mittel","Niedrig")))</f>
        <v>Mittel</v>
      </c>
      <c r="Z1979" s="4">
        <f t="shared" si="247"/>
        <v>18.600000000000001</v>
      </c>
      <c r="AA1979" s="4" t="str">
        <f>IF(J1979&gt;365,"Bereits abgewandert (Segment D)",IF(Z1979&gt;=Hilfswerte!$B$38,"Rot - akut gefaehrdet",IF(Z1979&gt;=Hilfswerte!$B$39,"Gelb - beobachten","Gruen - stabil")))</f>
        <v>Gelb - beobachten</v>
      </c>
    </row>
    <row r="1980" spans="1:27" ht="15" customHeight="1" x14ac:dyDescent="0.25">
      <c r="A1980" s="4" t="s">
        <v>2327</v>
      </c>
      <c r="B1980" s="4" t="s">
        <v>162</v>
      </c>
      <c r="C1980" s="4" t="s">
        <v>89</v>
      </c>
      <c r="D1980" s="4" t="s">
        <v>30</v>
      </c>
      <c r="E1980" s="4">
        <v>104</v>
      </c>
      <c r="F1980" s="5">
        <v>26.3</v>
      </c>
      <c r="G1980" s="5">
        <v>10.7</v>
      </c>
      <c r="H1980" s="6">
        <v>5000</v>
      </c>
      <c r="I1980" s="4">
        <v>3</v>
      </c>
      <c r="J1980" s="4">
        <v>77</v>
      </c>
      <c r="K1980" s="4">
        <v>1</v>
      </c>
      <c r="L1980" s="4">
        <v>-4</v>
      </c>
      <c r="M1980" s="4">
        <v>5</v>
      </c>
      <c r="N1980" s="5">
        <v>0.4</v>
      </c>
      <c r="O1980" s="7">
        <f t="shared" si="240"/>
        <v>4</v>
      </c>
      <c r="P1980" s="7">
        <f t="shared" si="241"/>
        <v>3</v>
      </c>
      <c r="Q1980" s="7">
        <f t="shared" si="242"/>
        <v>4</v>
      </c>
      <c r="R1980" s="7">
        <f t="shared" si="243"/>
        <v>11</v>
      </c>
      <c r="S1980" s="8">
        <f t="shared" si="244"/>
        <v>104.2</v>
      </c>
      <c r="T1980" s="7" t="str">
        <f t="shared" si="245"/>
        <v>C - Entwicklungspotenzial</v>
      </c>
      <c r="U1980" s="4">
        <f>ROUND(((E1980-Hilfswerte!$B$20)/Hilfswerte!$B$21)+((F1980-Hilfswerte!$B$22)/Hilfswerte!$B$23)+((G1980-Hilfswerte!$B$24)/Hilfswerte!$B$25)+0.1*INDEX(Hilfswerte!$B$4:$B$15,MATCH(C1980,Hilfswerte!$A$4:$A$15,0)),2)</f>
        <v>0.27</v>
      </c>
      <c r="V1980" s="4">
        <f>ROUND(SQRT((((E1980-Hilfswerte!$B$20)/Hilfswerte!$B$21)-Hilfswerte!$B$28)^2+(((F1980-Hilfswerte!$B$22)/Hilfswerte!$B$23)-Hilfswerte!$B$29)^2+(((G1980-Hilfswerte!$B$24)/Hilfswerte!$B$25)-Hilfswerte!$B$30)^2),3)</f>
        <v>0.34899999999999998</v>
      </c>
      <c r="W1980" s="4">
        <f>ROUND(E1980*Hilfswerte!$B$31,0)</f>
        <v>21377</v>
      </c>
      <c r="X1980" s="4">
        <f t="shared" si="246"/>
        <v>16377</v>
      </c>
      <c r="Y1980" s="4" t="str">
        <f>IF(T1980="A - Top-Kunde","bereits Top-Kunde",IF(AND(V1980&lt;=Hilfswerte!$B$34,H1980&lt;0.5*W1980),"Hoch",IF(AND(V1980&lt;=Hilfswerte!$B$35,H1980&lt;0.7*W1980),"Mittel","Niedrig")))</f>
        <v>Hoch</v>
      </c>
      <c r="Z1980" s="4">
        <f t="shared" si="247"/>
        <v>6.9</v>
      </c>
      <c r="AA1980" s="4" t="str">
        <f>IF(J1980&gt;365,"Bereits abgewandert (Segment D)",IF(Z1980&gt;=Hilfswerte!$B$38,"Rot - akut gefaehrdet",IF(Z1980&gt;=Hilfswerte!$B$39,"Gelb - beobachten","Gruen - stabil")))</f>
        <v>Gruen - stabil</v>
      </c>
    </row>
    <row r="1981" spans="1:27" ht="15" customHeight="1" x14ac:dyDescent="0.25">
      <c r="A1981" s="4" t="s">
        <v>2328</v>
      </c>
      <c r="B1981" s="4" t="s">
        <v>795</v>
      </c>
      <c r="C1981" s="4" t="s">
        <v>84</v>
      </c>
      <c r="D1981" s="4" t="s">
        <v>30</v>
      </c>
      <c r="E1981" s="4">
        <v>61</v>
      </c>
      <c r="F1981" s="5">
        <v>14.2</v>
      </c>
      <c r="G1981" s="5">
        <v>13.7</v>
      </c>
      <c r="H1981" s="6">
        <v>2090</v>
      </c>
      <c r="I1981" s="4">
        <v>1</v>
      </c>
      <c r="J1981" s="4">
        <v>334</v>
      </c>
      <c r="K1981" s="4">
        <v>1</v>
      </c>
      <c r="L1981" s="4">
        <v>14</v>
      </c>
      <c r="M1981" s="4">
        <v>3</v>
      </c>
      <c r="N1981" s="5">
        <v>43</v>
      </c>
      <c r="O1981" s="7">
        <f t="shared" si="240"/>
        <v>2</v>
      </c>
      <c r="P1981" s="7">
        <f t="shared" si="241"/>
        <v>1</v>
      </c>
      <c r="Q1981" s="7">
        <f t="shared" si="242"/>
        <v>3</v>
      </c>
      <c r="R1981" s="7">
        <f t="shared" si="243"/>
        <v>6</v>
      </c>
      <c r="S1981" s="8">
        <f t="shared" si="244"/>
        <v>71.3</v>
      </c>
      <c r="T1981" s="7" t="str">
        <f t="shared" si="245"/>
        <v>C - Entwicklungspotenzial</v>
      </c>
      <c r="U1981" s="4">
        <f>ROUND(((E1981-Hilfswerte!$B$20)/Hilfswerte!$B$21)+((F1981-Hilfswerte!$B$22)/Hilfswerte!$B$23)+((G1981-Hilfswerte!$B$24)/Hilfswerte!$B$25)+0.1*INDEX(Hilfswerte!$B$4:$B$15,MATCH(C1981,Hilfswerte!$A$4:$A$15,0)),2)</f>
        <v>0.06</v>
      </c>
      <c r="V1981" s="4">
        <f>ROUND(SQRT((((E1981-Hilfswerte!$B$20)/Hilfswerte!$B$21)-Hilfswerte!$B$28)^2+(((F1981-Hilfswerte!$B$22)/Hilfswerte!$B$23)-Hilfswerte!$B$29)^2+(((G1981-Hilfswerte!$B$24)/Hilfswerte!$B$25)-Hilfswerte!$B$30)^2),3)</f>
        <v>0.73599999999999999</v>
      </c>
      <c r="W1981" s="4">
        <f>ROUND(E1981*Hilfswerte!$B$31,0)</f>
        <v>12538</v>
      </c>
      <c r="X1981" s="4">
        <f t="shared" si="246"/>
        <v>10448</v>
      </c>
      <c r="Y1981" s="4" t="str">
        <f>IF(T1981="A - Top-Kunde","bereits Top-Kunde",IF(AND(V1981&lt;=Hilfswerte!$B$34,H1981&lt;0.5*W1981),"Hoch",IF(AND(V1981&lt;=Hilfswerte!$B$35,H1981&lt;0.7*W1981),"Mittel","Niedrig")))</f>
        <v>Hoch</v>
      </c>
      <c r="Z1981" s="4">
        <f t="shared" si="247"/>
        <v>22.5</v>
      </c>
      <c r="AA1981" s="4" t="str">
        <f>IF(J1981&gt;365,"Bereits abgewandert (Segment D)",IF(Z1981&gt;=Hilfswerte!$B$38,"Rot - akut gefaehrdet",IF(Z1981&gt;=Hilfswerte!$B$39,"Gelb - beobachten","Gruen - stabil")))</f>
        <v>Rot - akut gefaehrdet</v>
      </c>
    </row>
    <row r="1982" spans="1:27" ht="15" customHeight="1" x14ac:dyDescent="0.25">
      <c r="A1982" s="4" t="s">
        <v>2329</v>
      </c>
      <c r="B1982" s="4" t="s">
        <v>88</v>
      </c>
      <c r="C1982" s="4" t="s">
        <v>29</v>
      </c>
      <c r="D1982" s="4" t="s">
        <v>30</v>
      </c>
      <c r="E1982" s="4">
        <v>75</v>
      </c>
      <c r="F1982" s="5">
        <v>19</v>
      </c>
      <c r="G1982" s="5">
        <v>19.2</v>
      </c>
      <c r="H1982" s="6">
        <v>4180</v>
      </c>
      <c r="I1982" s="4">
        <v>3</v>
      </c>
      <c r="J1982" s="4">
        <v>2</v>
      </c>
      <c r="K1982" s="4">
        <v>0</v>
      </c>
      <c r="L1982" s="4">
        <v>19</v>
      </c>
      <c r="M1982" s="4">
        <v>1</v>
      </c>
      <c r="N1982" s="5">
        <v>-21.8</v>
      </c>
      <c r="O1982" s="7">
        <f t="shared" si="240"/>
        <v>5</v>
      </c>
      <c r="P1982" s="7">
        <f t="shared" si="241"/>
        <v>3</v>
      </c>
      <c r="Q1982" s="7">
        <f t="shared" si="242"/>
        <v>4</v>
      </c>
      <c r="R1982" s="7">
        <f t="shared" si="243"/>
        <v>12</v>
      </c>
      <c r="S1982" s="8">
        <f t="shared" si="244"/>
        <v>103.4</v>
      </c>
      <c r="T1982" s="7" t="str">
        <f t="shared" si="245"/>
        <v>C - Entwicklungspotenzial</v>
      </c>
      <c r="U1982" s="4">
        <f>ROUND(((E1982-Hilfswerte!$B$20)/Hilfswerte!$B$21)+((F1982-Hilfswerte!$B$22)/Hilfswerte!$B$23)+((G1982-Hilfswerte!$B$24)/Hilfswerte!$B$25)+0.1*INDEX(Hilfswerte!$B$4:$B$15,MATCH(C1982,Hilfswerte!$A$4:$A$15,0)),2)</f>
        <v>1.34</v>
      </c>
      <c r="V1982" s="4">
        <f>ROUND(SQRT((((E1982-Hilfswerte!$B$20)/Hilfswerte!$B$21)-Hilfswerte!$B$28)^2+(((F1982-Hilfswerte!$B$22)/Hilfswerte!$B$23)-Hilfswerte!$B$29)^2+(((G1982-Hilfswerte!$B$24)/Hilfswerte!$B$25)-Hilfswerte!$B$30)^2),3)</f>
        <v>1.37</v>
      </c>
      <c r="W1982" s="4">
        <f>ROUND(E1982*Hilfswerte!$B$31,0)</f>
        <v>15416</v>
      </c>
      <c r="X1982" s="4">
        <f t="shared" si="246"/>
        <v>11236</v>
      </c>
      <c r="Y1982" s="4" t="str">
        <f>IF(T1982="A - Top-Kunde","bereits Top-Kunde",IF(AND(V1982&lt;=Hilfswerte!$B$34,H1982&lt;0.5*W1982),"Hoch",IF(AND(V1982&lt;=Hilfswerte!$B$35,H1982&lt;0.7*W1982),"Mittel","Niedrig")))</f>
        <v>Niedrig</v>
      </c>
      <c r="Z1982" s="4">
        <f t="shared" si="247"/>
        <v>12.6</v>
      </c>
      <c r="AA1982" s="4" t="str">
        <f>IF(J1982&gt;365,"Bereits abgewandert (Segment D)",IF(Z1982&gt;=Hilfswerte!$B$38,"Rot - akut gefaehrdet",IF(Z1982&gt;=Hilfswerte!$B$39,"Gelb - beobachten","Gruen - stabil")))</f>
        <v>Gruen - stabil</v>
      </c>
    </row>
    <row r="1983" spans="1:27" ht="15" customHeight="1" x14ac:dyDescent="0.25">
      <c r="A1983" s="4" t="s">
        <v>2330</v>
      </c>
      <c r="B1983" s="4" t="s">
        <v>323</v>
      </c>
      <c r="C1983" s="4" t="s">
        <v>38</v>
      </c>
      <c r="D1983" s="4" t="s">
        <v>30</v>
      </c>
      <c r="E1983" s="4">
        <v>11</v>
      </c>
      <c r="F1983" s="5">
        <v>3.6</v>
      </c>
      <c r="G1983" s="5">
        <v>21.4</v>
      </c>
      <c r="H1983" s="6">
        <v>550</v>
      </c>
      <c r="I1983" s="4">
        <v>2</v>
      </c>
      <c r="J1983" s="4">
        <v>56</v>
      </c>
      <c r="K1983" s="4">
        <v>0</v>
      </c>
      <c r="L1983" s="4">
        <v>17</v>
      </c>
      <c r="M1983" s="4">
        <v>4</v>
      </c>
      <c r="N1983" s="5">
        <v>41.4</v>
      </c>
      <c r="O1983" s="7">
        <f t="shared" si="240"/>
        <v>4</v>
      </c>
      <c r="P1983" s="7">
        <f t="shared" si="241"/>
        <v>2</v>
      </c>
      <c r="Q1983" s="7">
        <f t="shared" si="242"/>
        <v>2</v>
      </c>
      <c r="R1983" s="7">
        <f t="shared" si="243"/>
        <v>8</v>
      </c>
      <c r="S1983" s="8">
        <f t="shared" si="244"/>
        <v>95.6</v>
      </c>
      <c r="T1983" s="7" t="str">
        <f t="shared" si="245"/>
        <v>C - Entwicklungspotenzial</v>
      </c>
      <c r="U1983" s="4">
        <f>ROUND(((E1983-Hilfswerte!$B$20)/Hilfswerte!$B$21)+((F1983-Hilfswerte!$B$22)/Hilfswerte!$B$23)+((G1983-Hilfswerte!$B$24)/Hilfswerte!$B$25)+0.1*INDEX(Hilfswerte!$B$4:$B$15,MATCH(C1983,Hilfswerte!$A$4:$A$15,0)),2)</f>
        <v>1.21</v>
      </c>
      <c r="V1983" s="4">
        <f>ROUND(SQRT((((E1983-Hilfswerte!$B$20)/Hilfswerte!$B$21)-Hilfswerte!$B$28)^2+(((F1983-Hilfswerte!$B$22)/Hilfswerte!$B$23)-Hilfswerte!$B$29)^2+(((G1983-Hilfswerte!$B$24)/Hilfswerte!$B$25)-Hilfswerte!$B$30)^2),3)</f>
        <v>1.855</v>
      </c>
      <c r="W1983" s="4">
        <f>ROUND(E1983*Hilfswerte!$B$31,0)</f>
        <v>2261</v>
      </c>
      <c r="X1983" s="4">
        <f t="shared" si="246"/>
        <v>1711</v>
      </c>
      <c r="Y1983" s="4" t="str">
        <f>IF(T1983="A - Top-Kunde","bereits Top-Kunde",IF(AND(V1983&lt;=Hilfswerte!$B$34,H1983&lt;0.5*W1983),"Hoch",IF(AND(V1983&lt;=Hilfswerte!$B$35,H1983&lt;0.7*W1983),"Mittel","Niedrig")))</f>
        <v>Niedrig</v>
      </c>
      <c r="Z1983" s="4">
        <f t="shared" si="247"/>
        <v>6.2</v>
      </c>
      <c r="AA1983" s="4" t="str">
        <f>IF(J1983&gt;365,"Bereits abgewandert (Segment D)",IF(Z1983&gt;=Hilfswerte!$B$38,"Rot - akut gefaehrdet",IF(Z1983&gt;=Hilfswerte!$B$39,"Gelb - beobachten","Gruen - stabil")))</f>
        <v>Gruen - stabil</v>
      </c>
    </row>
    <row r="1984" spans="1:27" ht="15" customHeight="1" x14ac:dyDescent="0.25">
      <c r="A1984" s="4" t="s">
        <v>2331</v>
      </c>
      <c r="B1984" s="4" t="s">
        <v>681</v>
      </c>
      <c r="C1984" s="4" t="s">
        <v>38</v>
      </c>
      <c r="D1984" s="4" t="s">
        <v>30</v>
      </c>
      <c r="E1984" s="4">
        <v>89</v>
      </c>
      <c r="F1984" s="5">
        <v>15.2</v>
      </c>
      <c r="G1984" s="5">
        <v>14.8</v>
      </c>
      <c r="H1984" s="6">
        <v>710</v>
      </c>
      <c r="I1984" s="4">
        <v>1</v>
      </c>
      <c r="J1984" s="4">
        <v>173</v>
      </c>
      <c r="K1984" s="4">
        <v>0</v>
      </c>
      <c r="L1984" s="4">
        <v>22</v>
      </c>
      <c r="M1984" s="4">
        <v>2</v>
      </c>
      <c r="N1984" s="5">
        <v>-5</v>
      </c>
      <c r="O1984" s="7">
        <f t="shared" si="240"/>
        <v>3</v>
      </c>
      <c r="P1984" s="7">
        <f t="shared" si="241"/>
        <v>1</v>
      </c>
      <c r="Q1984" s="7">
        <f t="shared" si="242"/>
        <v>2</v>
      </c>
      <c r="R1984" s="7">
        <f t="shared" si="243"/>
        <v>6</v>
      </c>
      <c r="S1984" s="8">
        <f t="shared" si="244"/>
        <v>50.9</v>
      </c>
      <c r="T1984" s="7" t="str">
        <f t="shared" si="245"/>
        <v>C - Entwicklungspotenzial</v>
      </c>
      <c r="U1984" s="4">
        <f>ROUND(((E1984-Hilfswerte!$B$20)/Hilfswerte!$B$21)+((F1984-Hilfswerte!$B$22)/Hilfswerte!$B$23)+((G1984-Hilfswerte!$B$24)/Hilfswerte!$B$25)+0.1*INDEX(Hilfswerte!$B$4:$B$15,MATCH(C1984,Hilfswerte!$A$4:$A$15,0)),2)</f>
        <v>0.71</v>
      </c>
      <c r="V1984" s="4">
        <f>ROUND(SQRT((((E1984-Hilfswerte!$B$20)/Hilfswerte!$B$21)-Hilfswerte!$B$28)^2+(((F1984-Hilfswerte!$B$22)/Hilfswerte!$B$23)-Hilfswerte!$B$29)^2+(((G1984-Hilfswerte!$B$24)/Hilfswerte!$B$25)-Hilfswerte!$B$30)^2),3)</f>
        <v>0.77500000000000002</v>
      </c>
      <c r="W1984" s="4">
        <f>ROUND(E1984*Hilfswerte!$B$31,0)</f>
        <v>18294</v>
      </c>
      <c r="X1984" s="4">
        <f t="shared" si="246"/>
        <v>17584</v>
      </c>
      <c r="Y1984" s="4" t="str">
        <f>IF(T1984="A - Top-Kunde","bereits Top-Kunde",IF(AND(V1984&lt;=Hilfswerte!$B$34,H1984&lt;0.5*W1984),"Hoch",IF(AND(V1984&lt;=Hilfswerte!$B$35,H1984&lt;0.7*W1984),"Mittel","Niedrig")))</f>
        <v>Hoch</v>
      </c>
      <c r="Z1984" s="4">
        <f t="shared" si="247"/>
        <v>15.1</v>
      </c>
      <c r="AA1984" s="4" t="str">
        <f>IF(J1984&gt;365,"Bereits abgewandert (Segment D)",IF(Z1984&gt;=Hilfswerte!$B$38,"Rot - akut gefaehrdet",IF(Z1984&gt;=Hilfswerte!$B$39,"Gelb - beobachten","Gruen - stabil")))</f>
        <v>Gelb - beobachten</v>
      </c>
    </row>
    <row r="1985" spans="1:27" ht="15" customHeight="1" x14ac:dyDescent="0.25">
      <c r="A1985" s="4" t="s">
        <v>2332</v>
      </c>
      <c r="B1985" s="4" t="s">
        <v>451</v>
      </c>
      <c r="C1985" s="4" t="s">
        <v>29</v>
      </c>
      <c r="D1985" s="4" t="s">
        <v>30</v>
      </c>
      <c r="E1985" s="4">
        <v>421</v>
      </c>
      <c r="F1985" s="5">
        <v>105.6</v>
      </c>
      <c r="G1985" s="5">
        <v>8.6</v>
      </c>
      <c r="H1985" s="6">
        <v>62040</v>
      </c>
      <c r="I1985" s="4">
        <v>8</v>
      </c>
      <c r="J1985" s="4">
        <v>27</v>
      </c>
      <c r="K1985" s="4">
        <v>2</v>
      </c>
      <c r="L1985" s="4">
        <v>32</v>
      </c>
      <c r="M1985" s="4">
        <v>2</v>
      </c>
      <c r="N1985" s="5">
        <v>1.8</v>
      </c>
      <c r="O1985" s="7">
        <f t="shared" si="240"/>
        <v>5</v>
      </c>
      <c r="P1985" s="7">
        <f t="shared" si="241"/>
        <v>5</v>
      </c>
      <c r="Q1985" s="7">
        <f t="shared" si="242"/>
        <v>5</v>
      </c>
      <c r="R1985" s="7">
        <f t="shared" si="243"/>
        <v>15</v>
      </c>
      <c r="S1985" s="8">
        <f t="shared" si="244"/>
        <v>129.30000000000001</v>
      </c>
      <c r="T1985" s="7" t="str">
        <f t="shared" si="245"/>
        <v>A - Top-Kunde</v>
      </c>
      <c r="U1985" s="4">
        <f>ROUND(((E1985-Hilfswerte!$B$20)/Hilfswerte!$B$21)+((F1985-Hilfswerte!$B$22)/Hilfswerte!$B$23)+((G1985-Hilfswerte!$B$24)/Hilfswerte!$B$25)+0.1*INDEX(Hilfswerte!$B$4:$B$15,MATCH(C1985,Hilfswerte!$A$4:$A$15,0)),2)</f>
        <v>2.7</v>
      </c>
      <c r="V1985" s="4">
        <f>ROUND(SQRT((((E1985-Hilfswerte!$B$20)/Hilfswerte!$B$21)-Hilfswerte!$B$28)^2+(((F1985-Hilfswerte!$B$22)/Hilfswerte!$B$23)-Hilfswerte!$B$29)^2+(((G1985-Hilfswerte!$B$24)/Hilfswerte!$B$25)-Hilfswerte!$B$30)^2),3)</f>
        <v>1.6890000000000001</v>
      </c>
      <c r="W1985" s="4">
        <f>ROUND(E1985*Hilfswerte!$B$31,0)</f>
        <v>86535</v>
      </c>
      <c r="X1985" s="4">
        <f t="shared" si="246"/>
        <v>24495</v>
      </c>
      <c r="Y1985" s="4" t="str">
        <f>IF(T1985="A - Top-Kunde","bereits Top-Kunde",IF(AND(V1985&lt;=Hilfswerte!$B$34,H1985&lt;0.5*W1985),"Hoch",IF(AND(V1985&lt;=Hilfswerte!$B$35,H1985&lt;0.7*W1985),"Mittel","Niedrig")))</f>
        <v>bereits Top-Kunde</v>
      </c>
      <c r="Z1985" s="4">
        <f t="shared" si="247"/>
        <v>13.8</v>
      </c>
      <c r="AA1985" s="4" t="str">
        <f>IF(J1985&gt;365,"Bereits abgewandert (Segment D)",IF(Z1985&gt;=Hilfswerte!$B$38,"Rot - akut gefaehrdet",IF(Z1985&gt;=Hilfswerte!$B$39,"Gelb - beobachten","Gruen - stabil")))</f>
        <v>Gelb - beobachten</v>
      </c>
    </row>
    <row r="1986" spans="1:27" ht="15" customHeight="1" x14ac:dyDescent="0.25">
      <c r="A1986" s="4" t="s">
        <v>2333</v>
      </c>
      <c r="B1986" s="4" t="s">
        <v>1024</v>
      </c>
      <c r="C1986" s="4" t="s">
        <v>33</v>
      </c>
      <c r="D1986" s="4" t="s">
        <v>30</v>
      </c>
      <c r="E1986" s="4">
        <v>29</v>
      </c>
      <c r="F1986" s="5">
        <v>6.9</v>
      </c>
      <c r="G1986" s="5">
        <v>16.8</v>
      </c>
      <c r="H1986" s="6">
        <v>1410</v>
      </c>
      <c r="I1986" s="4">
        <v>1</v>
      </c>
      <c r="J1986" s="4">
        <v>67</v>
      </c>
      <c r="K1986" s="4">
        <v>0</v>
      </c>
      <c r="L1986" s="4">
        <v>16</v>
      </c>
      <c r="M1986" s="4">
        <v>1</v>
      </c>
      <c r="N1986" s="5">
        <v>-5.3</v>
      </c>
      <c r="O1986" s="7">
        <f t="shared" ref="O1986:O2049" si="248">IF(J1986&gt;365,1,IF(J1986&lt;=30,5,IF(J1986&lt;=90,4,IF(J1986&lt;=180,3,2))))</f>
        <v>4</v>
      </c>
      <c r="P1986" s="7">
        <f t="shared" ref="P1986:P2049" si="249">IF(I1986&gt;=5,5,IF(I1986&gt;=4,4,IF(I1986&gt;=3,3,IF(I1986&gt;=2,2,1))))</f>
        <v>1</v>
      </c>
      <c r="Q1986" s="7">
        <f t="shared" ref="Q1986:Q2049" si="250">IF(H1986&gt;=7500,5,IF(H1986&gt;=2500,4,IF(H1986&gt;=1000,3,IF(H1986&gt;=1,2,1))))</f>
        <v>3</v>
      </c>
      <c r="R1986" s="7">
        <f t="shared" ref="R1986:R2049" si="251">O1986+P1986+Q1986</f>
        <v>8</v>
      </c>
      <c r="S1986" s="8">
        <f t="shared" ref="S1986:S2049" si="252">ROUND(10*R1986+0.5*N1986-6*K1986-0.3*MAX(0,L1986),1)</f>
        <v>72.599999999999994</v>
      </c>
      <c r="T1986" s="7" t="str">
        <f t="shared" ref="T1986:T2049" si="253">IF(J1986&gt;365,"D - Abwanderungsrisiko",IF(S1986&gt;=125,"A - Top-Kunde",IF(S1986&gt;=105,"B - Kernkunde","C - Entwicklungspotenzial")))</f>
        <v>C - Entwicklungspotenzial</v>
      </c>
      <c r="U1986" s="4">
        <f>ROUND(((E1986-Hilfswerte!$B$20)/Hilfswerte!$B$21)+((F1986-Hilfswerte!$B$22)/Hilfswerte!$B$23)+((G1986-Hilfswerte!$B$24)/Hilfswerte!$B$25)+0.1*INDEX(Hilfswerte!$B$4:$B$15,MATCH(C1986,Hilfswerte!$A$4:$A$15,0)),2)</f>
        <v>0.31</v>
      </c>
      <c r="V1986" s="4">
        <f>ROUND(SQRT((((E1986-Hilfswerte!$B$20)/Hilfswerte!$B$21)-Hilfswerte!$B$28)^2+(((F1986-Hilfswerte!$B$22)/Hilfswerte!$B$23)-Hilfswerte!$B$29)^2+(((G1986-Hilfswerte!$B$24)/Hilfswerte!$B$25)-Hilfswerte!$B$30)^2),3)</f>
        <v>1.202</v>
      </c>
      <c r="W1986" s="4">
        <f>ROUND(E1986*Hilfswerte!$B$31,0)</f>
        <v>5961</v>
      </c>
      <c r="X1986" s="4">
        <f t="shared" ref="X1986:X2049" si="254">MAX(0,W1986-H1986)</f>
        <v>4551</v>
      </c>
      <c r="Y1986" s="4" t="str">
        <f>IF(T1986="A - Top-Kunde","bereits Top-Kunde",IF(AND(V1986&lt;=Hilfswerte!$B$34,H1986&lt;0.5*W1986),"Hoch",IF(AND(V1986&lt;=Hilfswerte!$B$35,H1986&lt;0.7*W1986),"Mittel","Niedrig")))</f>
        <v>Niedrig</v>
      </c>
      <c r="Z1986" s="4">
        <f t="shared" ref="Z1986:Z2049" si="255">ROUND(0.4*MAX(0,-N1986)+3*K1986+0.2*MAX(0,L1986)+0.05*J1986,1)</f>
        <v>8.6999999999999993</v>
      </c>
      <c r="AA1986" s="4" t="str">
        <f>IF(J1986&gt;365,"Bereits abgewandert (Segment D)",IF(Z1986&gt;=Hilfswerte!$B$38,"Rot - akut gefaehrdet",IF(Z1986&gt;=Hilfswerte!$B$39,"Gelb - beobachten","Gruen - stabil")))</f>
        <v>Gruen - stabil</v>
      </c>
    </row>
    <row r="1987" spans="1:27" ht="15" customHeight="1" x14ac:dyDescent="0.25">
      <c r="A1987" s="4" t="s">
        <v>2334</v>
      </c>
      <c r="B1987" s="4" t="s">
        <v>620</v>
      </c>
      <c r="C1987" s="4" t="s">
        <v>84</v>
      </c>
      <c r="D1987" s="4" t="s">
        <v>30</v>
      </c>
      <c r="E1987" s="4">
        <v>71</v>
      </c>
      <c r="F1987" s="5">
        <v>14.5</v>
      </c>
      <c r="G1987" s="5">
        <v>10.8</v>
      </c>
      <c r="H1987" s="6">
        <v>12290</v>
      </c>
      <c r="I1987" s="4">
        <v>6</v>
      </c>
      <c r="J1987" s="4">
        <v>14</v>
      </c>
      <c r="K1987" s="4">
        <v>0</v>
      </c>
      <c r="L1987" s="4">
        <v>14</v>
      </c>
      <c r="M1987" s="4">
        <v>6</v>
      </c>
      <c r="N1987" s="5">
        <v>3.5</v>
      </c>
      <c r="O1987" s="7">
        <f t="shared" si="248"/>
        <v>5</v>
      </c>
      <c r="P1987" s="7">
        <f t="shared" si="249"/>
        <v>5</v>
      </c>
      <c r="Q1987" s="7">
        <f t="shared" si="250"/>
        <v>5</v>
      </c>
      <c r="R1987" s="7">
        <f t="shared" si="251"/>
        <v>15</v>
      </c>
      <c r="S1987" s="8">
        <f t="shared" si="252"/>
        <v>147.6</v>
      </c>
      <c r="T1987" s="7" t="str">
        <f t="shared" si="253"/>
        <v>A - Top-Kunde</v>
      </c>
      <c r="U1987" s="4">
        <f>ROUND(((E1987-Hilfswerte!$B$20)/Hilfswerte!$B$21)+((F1987-Hilfswerte!$B$22)/Hilfswerte!$B$23)+((G1987-Hilfswerte!$B$24)/Hilfswerte!$B$25)+0.1*INDEX(Hilfswerte!$B$4:$B$15,MATCH(C1987,Hilfswerte!$A$4:$A$15,0)),2)</f>
        <v>-0.36</v>
      </c>
      <c r="V1987" s="4">
        <f>ROUND(SQRT((((E1987-Hilfswerte!$B$20)/Hilfswerte!$B$21)-Hilfswerte!$B$28)^2+(((F1987-Hilfswerte!$B$22)/Hilfswerte!$B$23)-Hilfswerte!$B$29)^2+(((G1987-Hilfswerte!$B$24)/Hilfswerte!$B$25)-Hilfswerte!$B$30)^2),3)</f>
        <v>0.59</v>
      </c>
      <c r="W1987" s="4">
        <f>ROUND(E1987*Hilfswerte!$B$31,0)</f>
        <v>14594</v>
      </c>
      <c r="X1987" s="4">
        <f t="shared" si="254"/>
        <v>2304</v>
      </c>
      <c r="Y1987" s="4" t="str">
        <f>IF(T1987="A - Top-Kunde","bereits Top-Kunde",IF(AND(V1987&lt;=Hilfswerte!$B$34,H1987&lt;0.5*W1987),"Hoch",IF(AND(V1987&lt;=Hilfswerte!$B$35,H1987&lt;0.7*W1987),"Mittel","Niedrig")))</f>
        <v>bereits Top-Kunde</v>
      </c>
      <c r="Z1987" s="4">
        <f t="shared" si="255"/>
        <v>3.5</v>
      </c>
      <c r="AA1987" s="4" t="str">
        <f>IF(J1987&gt;365,"Bereits abgewandert (Segment D)",IF(Z1987&gt;=Hilfswerte!$B$38,"Rot - akut gefaehrdet",IF(Z1987&gt;=Hilfswerte!$B$39,"Gelb - beobachten","Gruen - stabil")))</f>
        <v>Gruen - stabil</v>
      </c>
    </row>
    <row r="1988" spans="1:27" ht="15" customHeight="1" x14ac:dyDescent="0.25">
      <c r="A1988" s="4" t="s">
        <v>2335</v>
      </c>
      <c r="B1988" s="4" t="s">
        <v>1229</v>
      </c>
      <c r="C1988" s="4" t="s">
        <v>84</v>
      </c>
      <c r="D1988" s="4" t="s">
        <v>56</v>
      </c>
      <c r="E1988" s="4">
        <v>81</v>
      </c>
      <c r="F1988" s="5">
        <v>27</v>
      </c>
      <c r="G1988" s="5">
        <v>6.8</v>
      </c>
      <c r="H1988" s="6">
        <v>3980</v>
      </c>
      <c r="I1988" s="4">
        <v>3</v>
      </c>
      <c r="J1988" s="4">
        <v>24</v>
      </c>
      <c r="K1988" s="4">
        <v>0</v>
      </c>
      <c r="L1988" s="4">
        <v>13</v>
      </c>
      <c r="M1988" s="4">
        <v>6</v>
      </c>
      <c r="N1988" s="5">
        <v>-7.1</v>
      </c>
      <c r="O1988" s="7">
        <f t="shared" si="248"/>
        <v>5</v>
      </c>
      <c r="P1988" s="7">
        <f t="shared" si="249"/>
        <v>3</v>
      </c>
      <c r="Q1988" s="7">
        <f t="shared" si="250"/>
        <v>4</v>
      </c>
      <c r="R1988" s="7">
        <f t="shared" si="251"/>
        <v>12</v>
      </c>
      <c r="S1988" s="8">
        <f t="shared" si="252"/>
        <v>112.6</v>
      </c>
      <c r="T1988" s="7" t="str">
        <f t="shared" si="253"/>
        <v>B - Kernkunde</v>
      </c>
      <c r="U1988" s="4">
        <f>ROUND(((E1988-Hilfswerte!$B$20)/Hilfswerte!$B$21)+((F1988-Hilfswerte!$B$22)/Hilfswerte!$B$23)+((G1988-Hilfswerte!$B$24)/Hilfswerte!$B$25)+0.1*INDEX(Hilfswerte!$B$4:$B$15,MATCH(C1988,Hilfswerte!$A$4:$A$15,0)),2)</f>
        <v>-0.72</v>
      </c>
      <c r="V1988" s="4">
        <f>ROUND(SQRT((((E1988-Hilfswerte!$B$20)/Hilfswerte!$B$21)-Hilfswerte!$B$28)^2+(((F1988-Hilfswerte!$B$22)/Hilfswerte!$B$23)-Hilfswerte!$B$29)^2+(((G1988-Hilfswerte!$B$24)/Hilfswerte!$B$25)-Hilfswerte!$B$30)^2),3)</f>
        <v>0.81399999999999995</v>
      </c>
      <c r="W1988" s="4">
        <f>ROUND(E1988*Hilfswerte!$B$31,0)</f>
        <v>16649</v>
      </c>
      <c r="X1988" s="4">
        <f t="shared" si="254"/>
        <v>12669</v>
      </c>
      <c r="Y1988" s="4" t="str">
        <f>IF(T1988="A - Top-Kunde","bereits Top-Kunde",IF(AND(V1988&lt;=Hilfswerte!$B$34,H1988&lt;0.5*W1988),"Hoch",IF(AND(V1988&lt;=Hilfswerte!$B$35,H1988&lt;0.7*W1988),"Mittel","Niedrig")))</f>
        <v>Hoch</v>
      </c>
      <c r="Z1988" s="4">
        <f t="shared" si="255"/>
        <v>6.6</v>
      </c>
      <c r="AA1988" s="4" t="str">
        <f>IF(J1988&gt;365,"Bereits abgewandert (Segment D)",IF(Z1988&gt;=Hilfswerte!$B$38,"Rot - akut gefaehrdet",IF(Z1988&gt;=Hilfswerte!$B$39,"Gelb - beobachten","Gruen - stabil")))</f>
        <v>Gruen - stabil</v>
      </c>
    </row>
    <row r="1989" spans="1:27" ht="15" customHeight="1" x14ac:dyDescent="0.25">
      <c r="A1989" s="4" t="s">
        <v>2336</v>
      </c>
      <c r="B1989" s="4" t="s">
        <v>912</v>
      </c>
      <c r="C1989" s="4" t="s">
        <v>33</v>
      </c>
      <c r="D1989" s="4" t="s">
        <v>77</v>
      </c>
      <c r="E1989" s="4">
        <v>14</v>
      </c>
      <c r="F1989" s="5">
        <v>2.1</v>
      </c>
      <c r="G1989" s="5">
        <v>9.6999999999999993</v>
      </c>
      <c r="H1989" s="6">
        <v>2040</v>
      </c>
      <c r="I1989" s="4">
        <v>4</v>
      </c>
      <c r="J1989" s="4">
        <v>46</v>
      </c>
      <c r="K1989" s="4">
        <v>0</v>
      </c>
      <c r="L1989" s="4">
        <v>-5</v>
      </c>
      <c r="M1989" s="4">
        <v>4</v>
      </c>
      <c r="N1989" s="5">
        <v>13.7</v>
      </c>
      <c r="O1989" s="7">
        <f t="shared" si="248"/>
        <v>4</v>
      </c>
      <c r="P1989" s="7">
        <f t="shared" si="249"/>
        <v>4</v>
      </c>
      <c r="Q1989" s="7">
        <f t="shared" si="250"/>
        <v>3</v>
      </c>
      <c r="R1989" s="7">
        <f t="shared" si="251"/>
        <v>11</v>
      </c>
      <c r="S1989" s="8">
        <f t="shared" si="252"/>
        <v>116.9</v>
      </c>
      <c r="T1989" s="7" t="str">
        <f t="shared" si="253"/>
        <v>B - Kernkunde</v>
      </c>
      <c r="U1989" s="4">
        <f>ROUND(((E1989-Hilfswerte!$B$20)/Hilfswerte!$B$21)+((F1989-Hilfswerte!$B$22)/Hilfswerte!$B$23)+((G1989-Hilfswerte!$B$24)/Hilfswerte!$B$25)+0.1*INDEX(Hilfswerte!$B$4:$B$15,MATCH(C1989,Hilfswerte!$A$4:$A$15,0)),2)</f>
        <v>-0.97</v>
      </c>
      <c r="V1989" s="4">
        <f>ROUND(SQRT((((E1989-Hilfswerte!$B$20)/Hilfswerte!$B$21)-Hilfswerte!$B$28)^2+(((F1989-Hilfswerte!$B$22)/Hilfswerte!$B$23)-Hilfswerte!$B$29)^2+(((G1989-Hilfswerte!$B$24)/Hilfswerte!$B$25)-Hilfswerte!$B$30)^2),3)</f>
        <v>0.94799999999999995</v>
      </c>
      <c r="W1989" s="4">
        <f>ROUND(E1989*Hilfswerte!$B$31,0)</f>
        <v>2878</v>
      </c>
      <c r="X1989" s="4">
        <f t="shared" si="254"/>
        <v>838</v>
      </c>
      <c r="Y1989" s="4" t="str">
        <f>IF(T1989="A - Top-Kunde","bereits Top-Kunde",IF(AND(V1989&lt;=Hilfswerte!$B$34,H1989&lt;0.5*W1989),"Hoch",IF(AND(V1989&lt;=Hilfswerte!$B$35,H1989&lt;0.7*W1989),"Mittel","Niedrig")))</f>
        <v>Niedrig</v>
      </c>
      <c r="Z1989" s="4">
        <f t="shared" si="255"/>
        <v>2.2999999999999998</v>
      </c>
      <c r="AA1989" s="4" t="str">
        <f>IF(J1989&gt;365,"Bereits abgewandert (Segment D)",IF(Z1989&gt;=Hilfswerte!$B$38,"Rot - akut gefaehrdet",IF(Z1989&gt;=Hilfswerte!$B$39,"Gelb - beobachten","Gruen - stabil")))</f>
        <v>Gruen - stabil</v>
      </c>
    </row>
    <row r="1990" spans="1:27" ht="15" customHeight="1" x14ac:dyDescent="0.25">
      <c r="A1990" s="4" t="s">
        <v>2337</v>
      </c>
      <c r="B1990" s="4" t="s">
        <v>1157</v>
      </c>
      <c r="C1990" s="4" t="s">
        <v>38</v>
      </c>
      <c r="D1990" s="4" t="s">
        <v>178</v>
      </c>
      <c r="E1990" s="4">
        <v>25</v>
      </c>
      <c r="F1990" s="5">
        <v>5.7</v>
      </c>
      <c r="G1990" s="5">
        <v>2.2000000000000002</v>
      </c>
      <c r="H1990" s="6">
        <v>710</v>
      </c>
      <c r="I1990" s="4">
        <v>1</v>
      </c>
      <c r="J1990" s="4">
        <v>285</v>
      </c>
      <c r="K1990" s="4">
        <v>0</v>
      </c>
      <c r="L1990" s="4">
        <v>5</v>
      </c>
      <c r="M1990" s="4">
        <v>4</v>
      </c>
      <c r="N1990" s="5">
        <v>27.1</v>
      </c>
      <c r="O1990" s="7">
        <f t="shared" si="248"/>
        <v>2</v>
      </c>
      <c r="P1990" s="7">
        <f t="shared" si="249"/>
        <v>1</v>
      </c>
      <c r="Q1990" s="7">
        <f t="shared" si="250"/>
        <v>2</v>
      </c>
      <c r="R1990" s="7">
        <f t="shared" si="251"/>
        <v>5</v>
      </c>
      <c r="S1990" s="8">
        <f t="shared" si="252"/>
        <v>62.1</v>
      </c>
      <c r="T1990" s="7" t="str">
        <f t="shared" si="253"/>
        <v>C - Entwicklungspotenzial</v>
      </c>
      <c r="U1990" s="4">
        <f>ROUND(((E1990-Hilfswerte!$B$20)/Hilfswerte!$B$21)+((F1990-Hilfswerte!$B$22)/Hilfswerte!$B$23)+((G1990-Hilfswerte!$B$24)/Hilfswerte!$B$25)+0.1*INDEX(Hilfswerte!$B$4:$B$15,MATCH(C1990,Hilfswerte!$A$4:$A$15,0)),2)</f>
        <v>-1.74</v>
      </c>
      <c r="V1990" s="4">
        <f>ROUND(SQRT((((E1990-Hilfswerte!$B$20)/Hilfswerte!$B$21)-Hilfswerte!$B$28)^2+(((F1990-Hilfswerte!$B$22)/Hilfswerte!$B$23)-Hilfswerte!$B$29)^2+(((G1990-Hilfswerte!$B$24)/Hilfswerte!$B$25)-Hilfswerte!$B$30)^2),3)</f>
        <v>1.6579999999999999</v>
      </c>
      <c r="W1990" s="4">
        <f>ROUND(E1990*Hilfswerte!$B$31,0)</f>
        <v>5139</v>
      </c>
      <c r="X1990" s="4">
        <f t="shared" si="254"/>
        <v>4429</v>
      </c>
      <c r="Y1990" s="4" t="str">
        <f>IF(T1990="A - Top-Kunde","bereits Top-Kunde",IF(AND(V1990&lt;=Hilfswerte!$B$34,H1990&lt;0.5*W1990),"Hoch",IF(AND(V1990&lt;=Hilfswerte!$B$35,H1990&lt;0.7*W1990),"Mittel","Niedrig")))</f>
        <v>Niedrig</v>
      </c>
      <c r="Z1990" s="4">
        <f t="shared" si="255"/>
        <v>15.3</v>
      </c>
      <c r="AA1990" s="4" t="str">
        <f>IF(J1990&gt;365,"Bereits abgewandert (Segment D)",IF(Z1990&gt;=Hilfswerte!$B$38,"Rot - akut gefaehrdet",IF(Z1990&gt;=Hilfswerte!$B$39,"Gelb - beobachten","Gruen - stabil")))</f>
        <v>Gelb - beobachten</v>
      </c>
    </row>
    <row r="1991" spans="1:27" ht="15" customHeight="1" x14ac:dyDescent="0.25">
      <c r="A1991" s="4" t="s">
        <v>2338</v>
      </c>
      <c r="B1991" s="4" t="s">
        <v>1037</v>
      </c>
      <c r="C1991" s="4" t="s">
        <v>89</v>
      </c>
      <c r="D1991" s="4" t="s">
        <v>30</v>
      </c>
      <c r="E1991" s="4">
        <v>12</v>
      </c>
      <c r="F1991" s="5">
        <v>2.2000000000000002</v>
      </c>
      <c r="G1991" s="5">
        <v>19.5</v>
      </c>
      <c r="H1991" s="6">
        <v>180</v>
      </c>
      <c r="I1991" s="4">
        <v>2</v>
      </c>
      <c r="J1991" s="4">
        <v>63</v>
      </c>
      <c r="K1991" s="4">
        <v>0</v>
      </c>
      <c r="L1991" s="4">
        <v>22</v>
      </c>
      <c r="M1991" s="4">
        <v>6</v>
      </c>
      <c r="N1991" s="5">
        <v>-6.8</v>
      </c>
      <c r="O1991" s="7">
        <f t="shared" si="248"/>
        <v>4</v>
      </c>
      <c r="P1991" s="7">
        <f t="shared" si="249"/>
        <v>2</v>
      </c>
      <c r="Q1991" s="7">
        <f t="shared" si="250"/>
        <v>2</v>
      </c>
      <c r="R1991" s="7">
        <f t="shared" si="251"/>
        <v>8</v>
      </c>
      <c r="S1991" s="8">
        <f t="shared" si="252"/>
        <v>70</v>
      </c>
      <c r="T1991" s="7" t="str">
        <f t="shared" si="253"/>
        <v>C - Entwicklungspotenzial</v>
      </c>
      <c r="U1991" s="4">
        <f>ROUND(((E1991-Hilfswerte!$B$20)/Hilfswerte!$B$21)+((F1991-Hilfswerte!$B$22)/Hilfswerte!$B$23)+((G1991-Hilfswerte!$B$24)/Hilfswerte!$B$25)+0.1*INDEX(Hilfswerte!$B$4:$B$15,MATCH(C1991,Hilfswerte!$A$4:$A$15,0)),2)</f>
        <v>0.84</v>
      </c>
      <c r="V1991" s="4">
        <f>ROUND(SQRT((((E1991-Hilfswerte!$B$20)/Hilfswerte!$B$21)-Hilfswerte!$B$28)^2+(((F1991-Hilfswerte!$B$22)/Hilfswerte!$B$23)-Hilfswerte!$B$29)^2+(((G1991-Hilfswerte!$B$24)/Hilfswerte!$B$25)-Hilfswerte!$B$30)^2),3)</f>
        <v>1.607</v>
      </c>
      <c r="W1991" s="4">
        <f>ROUND(E1991*Hilfswerte!$B$31,0)</f>
        <v>2467</v>
      </c>
      <c r="X1991" s="4">
        <f t="shared" si="254"/>
        <v>2287</v>
      </c>
      <c r="Y1991" s="4" t="str">
        <f>IF(T1991="A - Top-Kunde","bereits Top-Kunde",IF(AND(V1991&lt;=Hilfswerte!$B$34,H1991&lt;0.5*W1991),"Hoch",IF(AND(V1991&lt;=Hilfswerte!$B$35,H1991&lt;0.7*W1991),"Mittel","Niedrig")))</f>
        <v>Niedrig</v>
      </c>
      <c r="Z1991" s="4">
        <f t="shared" si="255"/>
        <v>10.3</v>
      </c>
      <c r="AA1991" s="4" t="str">
        <f>IF(J1991&gt;365,"Bereits abgewandert (Segment D)",IF(Z1991&gt;=Hilfswerte!$B$38,"Rot - akut gefaehrdet",IF(Z1991&gt;=Hilfswerte!$B$39,"Gelb - beobachten","Gruen - stabil")))</f>
        <v>Gruen - stabil</v>
      </c>
    </row>
    <row r="1992" spans="1:27" ht="15" customHeight="1" x14ac:dyDescent="0.25">
      <c r="A1992" s="4" t="s">
        <v>2339</v>
      </c>
      <c r="B1992" s="4" t="s">
        <v>1323</v>
      </c>
      <c r="C1992" s="4" t="s">
        <v>65</v>
      </c>
      <c r="D1992" s="4" t="s">
        <v>48</v>
      </c>
      <c r="E1992" s="4">
        <v>166</v>
      </c>
      <c r="F1992" s="5">
        <v>49</v>
      </c>
      <c r="G1992" s="5">
        <v>19.899999999999999</v>
      </c>
      <c r="H1992" s="6">
        <v>26460</v>
      </c>
      <c r="I1992" s="4">
        <v>8</v>
      </c>
      <c r="J1992" s="4">
        <v>15</v>
      </c>
      <c r="K1992" s="4">
        <v>1</v>
      </c>
      <c r="L1992" s="4">
        <v>-4</v>
      </c>
      <c r="M1992" s="4">
        <v>3</v>
      </c>
      <c r="N1992" s="5">
        <v>46.8</v>
      </c>
      <c r="O1992" s="7">
        <f t="shared" si="248"/>
        <v>5</v>
      </c>
      <c r="P1992" s="7">
        <f t="shared" si="249"/>
        <v>5</v>
      </c>
      <c r="Q1992" s="7">
        <f t="shared" si="250"/>
        <v>5</v>
      </c>
      <c r="R1992" s="7">
        <f t="shared" si="251"/>
        <v>15</v>
      </c>
      <c r="S1992" s="8">
        <f t="shared" si="252"/>
        <v>167.4</v>
      </c>
      <c r="T1992" s="7" t="str">
        <f t="shared" si="253"/>
        <v>A - Top-Kunde</v>
      </c>
      <c r="U1992" s="4">
        <f>ROUND(((E1992-Hilfswerte!$B$20)/Hilfswerte!$B$21)+((F1992-Hilfswerte!$B$22)/Hilfswerte!$B$23)+((G1992-Hilfswerte!$B$24)/Hilfswerte!$B$25)+0.1*INDEX(Hilfswerte!$B$4:$B$15,MATCH(C1992,Hilfswerte!$A$4:$A$15,0)),2)</f>
        <v>2.06</v>
      </c>
      <c r="V1992" s="4">
        <f>ROUND(SQRT((((E1992-Hilfswerte!$B$20)/Hilfswerte!$B$21)-Hilfswerte!$B$28)^2+(((F1992-Hilfswerte!$B$22)/Hilfswerte!$B$23)-Hilfswerte!$B$29)^2+(((G1992-Hilfswerte!$B$24)/Hilfswerte!$B$25)-Hilfswerte!$B$30)^2),3)</f>
        <v>1.395</v>
      </c>
      <c r="W1992" s="4">
        <f>ROUND(E1992*Hilfswerte!$B$31,0)</f>
        <v>34121</v>
      </c>
      <c r="X1992" s="4">
        <f t="shared" si="254"/>
        <v>7661</v>
      </c>
      <c r="Y1992" s="4" t="str">
        <f>IF(T1992="A - Top-Kunde","bereits Top-Kunde",IF(AND(V1992&lt;=Hilfswerte!$B$34,H1992&lt;0.5*W1992),"Hoch",IF(AND(V1992&lt;=Hilfswerte!$B$35,H1992&lt;0.7*W1992),"Mittel","Niedrig")))</f>
        <v>bereits Top-Kunde</v>
      </c>
      <c r="Z1992" s="4">
        <f t="shared" si="255"/>
        <v>3.8</v>
      </c>
      <c r="AA1992" s="4" t="str">
        <f>IF(J1992&gt;365,"Bereits abgewandert (Segment D)",IF(Z1992&gt;=Hilfswerte!$B$38,"Rot - akut gefaehrdet",IF(Z1992&gt;=Hilfswerte!$B$39,"Gelb - beobachten","Gruen - stabil")))</f>
        <v>Gruen - stabil</v>
      </c>
    </row>
    <row r="1993" spans="1:27" ht="15" customHeight="1" x14ac:dyDescent="0.25">
      <c r="A1993" s="4" t="s">
        <v>2340</v>
      </c>
      <c r="B1993" s="4" t="s">
        <v>169</v>
      </c>
      <c r="C1993" s="4" t="s">
        <v>33</v>
      </c>
      <c r="D1993" s="4" t="s">
        <v>30</v>
      </c>
      <c r="E1993" s="4">
        <v>48</v>
      </c>
      <c r="F1993" s="5">
        <v>5</v>
      </c>
      <c r="G1993" s="5">
        <v>8.6999999999999993</v>
      </c>
      <c r="H1993" s="6">
        <v>6840</v>
      </c>
      <c r="I1993" s="4">
        <v>2</v>
      </c>
      <c r="J1993" s="4">
        <v>338</v>
      </c>
      <c r="K1993" s="4">
        <v>0</v>
      </c>
      <c r="L1993" s="4">
        <v>3</v>
      </c>
      <c r="M1993" s="4">
        <v>5</v>
      </c>
      <c r="N1993" s="5">
        <v>5.4</v>
      </c>
      <c r="O1993" s="7">
        <f t="shared" si="248"/>
        <v>2</v>
      </c>
      <c r="P1993" s="7">
        <f t="shared" si="249"/>
        <v>2</v>
      </c>
      <c r="Q1993" s="7">
        <f t="shared" si="250"/>
        <v>4</v>
      </c>
      <c r="R1993" s="7">
        <f t="shared" si="251"/>
        <v>8</v>
      </c>
      <c r="S1993" s="8">
        <f t="shared" si="252"/>
        <v>81.8</v>
      </c>
      <c r="T1993" s="7" t="str">
        <f t="shared" si="253"/>
        <v>C - Entwicklungspotenzial</v>
      </c>
      <c r="U1993" s="4">
        <f>ROUND(((E1993-Hilfswerte!$B$20)/Hilfswerte!$B$21)+((F1993-Hilfswerte!$B$22)/Hilfswerte!$B$23)+((G1993-Hilfswerte!$B$24)/Hilfswerte!$B$25)+0.1*INDEX(Hilfswerte!$B$4:$B$15,MATCH(C1993,Hilfswerte!$A$4:$A$15,0)),2)</f>
        <v>-0.93</v>
      </c>
      <c r="V1993" s="4">
        <f>ROUND(SQRT((((E1993-Hilfswerte!$B$20)/Hilfswerte!$B$21)-Hilfswerte!$B$28)^2+(((F1993-Hilfswerte!$B$22)/Hilfswerte!$B$23)-Hilfswerte!$B$29)^2+(((G1993-Hilfswerte!$B$24)/Hilfswerte!$B$25)-Hilfswerte!$B$30)^2),3)</f>
        <v>0.875</v>
      </c>
      <c r="W1993" s="4">
        <f>ROUND(E1993*Hilfswerte!$B$31,0)</f>
        <v>9866</v>
      </c>
      <c r="X1993" s="4">
        <f t="shared" si="254"/>
        <v>3026</v>
      </c>
      <c r="Y1993" s="4" t="str">
        <f>IF(T1993="A - Top-Kunde","bereits Top-Kunde",IF(AND(V1993&lt;=Hilfswerte!$B$34,H1993&lt;0.5*W1993),"Hoch",IF(AND(V1993&lt;=Hilfswerte!$B$35,H1993&lt;0.7*W1993),"Mittel","Niedrig")))</f>
        <v>Mittel</v>
      </c>
      <c r="Z1993" s="4">
        <f t="shared" si="255"/>
        <v>17.5</v>
      </c>
      <c r="AA1993" s="4" t="str">
        <f>IF(J1993&gt;365,"Bereits abgewandert (Segment D)",IF(Z1993&gt;=Hilfswerte!$B$38,"Rot - akut gefaehrdet",IF(Z1993&gt;=Hilfswerte!$B$39,"Gelb - beobachten","Gruen - stabil")))</f>
        <v>Gelb - beobachten</v>
      </c>
    </row>
    <row r="1994" spans="1:27" ht="15" customHeight="1" x14ac:dyDescent="0.25">
      <c r="A1994" s="4" t="s">
        <v>2341</v>
      </c>
      <c r="B1994" s="4" t="s">
        <v>92</v>
      </c>
      <c r="C1994" s="4" t="s">
        <v>51</v>
      </c>
      <c r="D1994" s="4" t="s">
        <v>30</v>
      </c>
      <c r="E1994" s="4">
        <v>112</v>
      </c>
      <c r="F1994" s="5">
        <v>51.7</v>
      </c>
      <c r="G1994" s="5">
        <v>21.9</v>
      </c>
      <c r="H1994" s="6">
        <v>3050</v>
      </c>
      <c r="I1994" s="4">
        <v>2</v>
      </c>
      <c r="J1994" s="4">
        <v>356</v>
      </c>
      <c r="K1994" s="4">
        <v>0</v>
      </c>
      <c r="L1994" s="4">
        <v>9</v>
      </c>
      <c r="M1994" s="4">
        <v>5</v>
      </c>
      <c r="N1994" s="5">
        <v>35.799999999999997</v>
      </c>
      <c r="O1994" s="7">
        <f t="shared" si="248"/>
        <v>2</v>
      </c>
      <c r="P1994" s="7">
        <f t="shared" si="249"/>
        <v>2</v>
      </c>
      <c r="Q1994" s="7">
        <f t="shared" si="250"/>
        <v>4</v>
      </c>
      <c r="R1994" s="7">
        <f t="shared" si="251"/>
        <v>8</v>
      </c>
      <c r="S1994" s="8">
        <f t="shared" si="252"/>
        <v>95.2</v>
      </c>
      <c r="T1994" s="7" t="str">
        <f t="shared" si="253"/>
        <v>C - Entwicklungspotenzial</v>
      </c>
      <c r="U1994" s="4">
        <f>ROUND(((E1994-Hilfswerte!$B$20)/Hilfswerte!$B$21)+((F1994-Hilfswerte!$B$22)/Hilfswerte!$B$23)+((G1994-Hilfswerte!$B$24)/Hilfswerte!$B$25)+0.1*INDEX(Hilfswerte!$B$4:$B$15,MATCH(C1994,Hilfswerte!$A$4:$A$15,0)),2)</f>
        <v>2.6</v>
      </c>
      <c r="V1994" s="4">
        <f>ROUND(SQRT((((E1994-Hilfswerte!$B$20)/Hilfswerte!$B$21)-Hilfswerte!$B$28)^2+(((F1994-Hilfswerte!$B$22)/Hilfswerte!$B$23)-Hilfswerte!$B$29)^2+(((G1994-Hilfswerte!$B$24)/Hilfswerte!$B$25)-Hilfswerte!$B$30)^2),3)</f>
        <v>1.732</v>
      </c>
      <c r="W1994" s="4">
        <f>ROUND(E1994*Hilfswerte!$B$31,0)</f>
        <v>23021</v>
      </c>
      <c r="X1994" s="4">
        <f t="shared" si="254"/>
        <v>19971</v>
      </c>
      <c r="Y1994" s="4" t="str">
        <f>IF(T1994="A - Top-Kunde","bereits Top-Kunde",IF(AND(V1994&lt;=Hilfswerte!$B$34,H1994&lt;0.5*W1994),"Hoch",IF(AND(V1994&lt;=Hilfswerte!$B$35,H1994&lt;0.7*W1994),"Mittel","Niedrig")))</f>
        <v>Niedrig</v>
      </c>
      <c r="Z1994" s="4">
        <f t="shared" si="255"/>
        <v>19.600000000000001</v>
      </c>
      <c r="AA1994" s="4" t="str">
        <f>IF(J1994&gt;365,"Bereits abgewandert (Segment D)",IF(Z1994&gt;=Hilfswerte!$B$38,"Rot - akut gefaehrdet",IF(Z1994&gt;=Hilfswerte!$B$39,"Gelb - beobachten","Gruen - stabil")))</f>
        <v>Gelb - beobachten</v>
      </c>
    </row>
    <row r="1995" spans="1:27" ht="15" customHeight="1" x14ac:dyDescent="0.25">
      <c r="A1995" s="4" t="s">
        <v>2342</v>
      </c>
      <c r="B1995" s="4" t="s">
        <v>756</v>
      </c>
      <c r="C1995" s="4" t="s">
        <v>29</v>
      </c>
      <c r="D1995" s="4" t="s">
        <v>30</v>
      </c>
      <c r="E1995" s="4">
        <v>254</v>
      </c>
      <c r="F1995" s="5">
        <v>94.1</v>
      </c>
      <c r="G1995" s="5">
        <v>18</v>
      </c>
      <c r="H1995" s="6">
        <v>46990</v>
      </c>
      <c r="I1995" s="4">
        <v>4</v>
      </c>
      <c r="J1995" s="4">
        <v>12</v>
      </c>
      <c r="K1995" s="4">
        <v>0</v>
      </c>
      <c r="L1995" s="4">
        <v>17</v>
      </c>
      <c r="M1995" s="4">
        <v>2</v>
      </c>
      <c r="N1995" s="5">
        <v>-2</v>
      </c>
      <c r="O1995" s="7">
        <f t="shared" si="248"/>
        <v>5</v>
      </c>
      <c r="P1995" s="7">
        <f t="shared" si="249"/>
        <v>4</v>
      </c>
      <c r="Q1995" s="7">
        <f t="shared" si="250"/>
        <v>5</v>
      </c>
      <c r="R1995" s="7">
        <f t="shared" si="251"/>
        <v>14</v>
      </c>
      <c r="S1995" s="8">
        <f t="shared" si="252"/>
        <v>133.9</v>
      </c>
      <c r="T1995" s="7" t="str">
        <f t="shared" si="253"/>
        <v>A - Top-Kunde</v>
      </c>
      <c r="U1995" s="4">
        <f>ROUND(((E1995-Hilfswerte!$B$20)/Hilfswerte!$B$21)+((F1995-Hilfswerte!$B$22)/Hilfswerte!$B$23)+((G1995-Hilfswerte!$B$24)/Hilfswerte!$B$25)+0.1*INDEX(Hilfswerte!$B$4:$B$15,MATCH(C1995,Hilfswerte!$A$4:$A$15,0)),2)</f>
        <v>3.27</v>
      </c>
      <c r="V1995" s="4">
        <f>ROUND(SQRT((((E1995-Hilfswerte!$B$20)/Hilfswerte!$B$21)-Hilfswerte!$B$28)^2+(((F1995-Hilfswerte!$B$22)/Hilfswerte!$B$23)-Hilfswerte!$B$29)^2+(((G1995-Hilfswerte!$B$24)/Hilfswerte!$B$25)-Hilfswerte!$B$30)^2),3)</f>
        <v>1.5289999999999999</v>
      </c>
      <c r="W1995" s="4">
        <f>ROUND(E1995*Hilfswerte!$B$31,0)</f>
        <v>52209</v>
      </c>
      <c r="X1995" s="4">
        <f t="shared" si="254"/>
        <v>5219</v>
      </c>
      <c r="Y1995" s="4" t="str">
        <f>IF(T1995="A - Top-Kunde","bereits Top-Kunde",IF(AND(V1995&lt;=Hilfswerte!$B$34,H1995&lt;0.5*W1995),"Hoch",IF(AND(V1995&lt;=Hilfswerte!$B$35,H1995&lt;0.7*W1995),"Mittel","Niedrig")))</f>
        <v>bereits Top-Kunde</v>
      </c>
      <c r="Z1995" s="4">
        <f t="shared" si="255"/>
        <v>4.8</v>
      </c>
      <c r="AA1995" s="4" t="str">
        <f>IF(J1995&gt;365,"Bereits abgewandert (Segment D)",IF(Z1995&gt;=Hilfswerte!$B$38,"Rot - akut gefaehrdet",IF(Z1995&gt;=Hilfswerte!$B$39,"Gelb - beobachten","Gruen - stabil")))</f>
        <v>Gruen - stabil</v>
      </c>
    </row>
    <row r="1996" spans="1:27" ht="15" customHeight="1" x14ac:dyDescent="0.25">
      <c r="A1996" s="4" t="s">
        <v>2343</v>
      </c>
      <c r="B1996" s="4" t="s">
        <v>198</v>
      </c>
      <c r="C1996" s="4" t="s">
        <v>51</v>
      </c>
      <c r="D1996" s="4" t="s">
        <v>30</v>
      </c>
      <c r="E1996" s="4">
        <v>78</v>
      </c>
      <c r="F1996" s="5">
        <v>15.7</v>
      </c>
      <c r="G1996" s="5">
        <v>0.5</v>
      </c>
      <c r="H1996" s="6">
        <v>0</v>
      </c>
      <c r="I1996" s="4">
        <v>0</v>
      </c>
      <c r="J1996" s="4">
        <v>724</v>
      </c>
      <c r="K1996" s="4">
        <v>0</v>
      </c>
      <c r="L1996" s="4">
        <v>4</v>
      </c>
      <c r="M1996" s="4">
        <v>0</v>
      </c>
      <c r="N1996" s="5">
        <v>-45.9</v>
      </c>
      <c r="O1996" s="7">
        <f t="shared" si="248"/>
        <v>1</v>
      </c>
      <c r="P1996" s="7">
        <f t="shared" si="249"/>
        <v>1</v>
      </c>
      <c r="Q1996" s="7">
        <f t="shared" si="250"/>
        <v>1</v>
      </c>
      <c r="R1996" s="7">
        <f t="shared" si="251"/>
        <v>3</v>
      </c>
      <c r="S1996" s="8">
        <f t="shared" si="252"/>
        <v>5.9</v>
      </c>
      <c r="T1996" s="7" t="str">
        <f t="shared" si="253"/>
        <v>D - Abwanderungsrisiko</v>
      </c>
      <c r="U1996" s="4">
        <f>ROUND(((E1996-Hilfswerte!$B$20)/Hilfswerte!$B$21)+((F1996-Hilfswerte!$B$22)/Hilfswerte!$B$23)+((G1996-Hilfswerte!$B$24)/Hilfswerte!$B$25)+0.1*INDEX(Hilfswerte!$B$4:$B$15,MATCH(C1996,Hilfswerte!$A$4:$A$15,0)),2)</f>
        <v>-1.6</v>
      </c>
      <c r="V1996" s="4">
        <f>ROUND(SQRT((((E1996-Hilfswerte!$B$20)/Hilfswerte!$B$21)-Hilfswerte!$B$28)^2+(((F1996-Hilfswerte!$B$22)/Hilfswerte!$B$23)-Hilfswerte!$B$29)^2+(((G1996-Hilfswerte!$B$24)/Hilfswerte!$B$25)-Hilfswerte!$B$30)^2),3)</f>
        <v>1.7869999999999999</v>
      </c>
      <c r="W1996" s="4">
        <f>ROUND(E1996*Hilfswerte!$B$31,0)</f>
        <v>16033</v>
      </c>
      <c r="X1996" s="4">
        <f t="shared" si="254"/>
        <v>16033</v>
      </c>
      <c r="Y1996" s="4" t="str">
        <f>IF(T1996="A - Top-Kunde","bereits Top-Kunde",IF(AND(V1996&lt;=Hilfswerte!$B$34,H1996&lt;0.5*W1996),"Hoch",IF(AND(V1996&lt;=Hilfswerte!$B$35,H1996&lt;0.7*W1996),"Mittel","Niedrig")))</f>
        <v>Niedrig</v>
      </c>
      <c r="Z1996" s="4">
        <f t="shared" si="255"/>
        <v>55.4</v>
      </c>
      <c r="AA1996" s="4" t="str">
        <f>IF(J1996&gt;365,"Bereits abgewandert (Segment D)",IF(Z1996&gt;=Hilfswerte!$B$38,"Rot - akut gefaehrdet",IF(Z1996&gt;=Hilfswerte!$B$39,"Gelb - beobachten","Gruen - stabil")))</f>
        <v>Bereits abgewandert (Segment D)</v>
      </c>
    </row>
    <row r="1997" spans="1:27" ht="15" customHeight="1" x14ac:dyDescent="0.25">
      <c r="A1997" s="4" t="s">
        <v>2344</v>
      </c>
      <c r="B1997" s="4" t="s">
        <v>1065</v>
      </c>
      <c r="C1997" s="4" t="s">
        <v>89</v>
      </c>
      <c r="D1997" s="4" t="s">
        <v>30</v>
      </c>
      <c r="E1997" s="4">
        <v>1172</v>
      </c>
      <c r="F1997" s="5">
        <v>220.2</v>
      </c>
      <c r="G1997" s="5">
        <v>18.100000000000001</v>
      </c>
      <c r="H1997" s="6">
        <v>82710</v>
      </c>
      <c r="I1997" s="4">
        <v>2</v>
      </c>
      <c r="J1997" s="4">
        <v>192</v>
      </c>
      <c r="K1997" s="4">
        <v>0</v>
      </c>
      <c r="L1997" s="4">
        <v>41</v>
      </c>
      <c r="M1997" s="4">
        <v>6</v>
      </c>
      <c r="N1997" s="5">
        <v>-6.6</v>
      </c>
      <c r="O1997" s="7">
        <f t="shared" si="248"/>
        <v>2</v>
      </c>
      <c r="P1997" s="7">
        <f t="shared" si="249"/>
        <v>2</v>
      </c>
      <c r="Q1997" s="7">
        <f t="shared" si="250"/>
        <v>5</v>
      </c>
      <c r="R1997" s="7">
        <f t="shared" si="251"/>
        <v>9</v>
      </c>
      <c r="S1997" s="8">
        <f t="shared" si="252"/>
        <v>74.400000000000006</v>
      </c>
      <c r="T1997" s="7" t="str">
        <f t="shared" si="253"/>
        <v>C - Entwicklungspotenzial</v>
      </c>
      <c r="U1997" s="4">
        <f>ROUND(((E1997-Hilfswerte!$B$20)/Hilfswerte!$B$21)+((F1997-Hilfswerte!$B$22)/Hilfswerte!$B$23)+((G1997-Hilfswerte!$B$24)/Hilfswerte!$B$25)+0.1*INDEX(Hilfswerte!$B$4:$B$15,MATCH(C1997,Hilfswerte!$A$4:$A$15,0)),2)</f>
        <v>9.51</v>
      </c>
      <c r="V1997" s="4">
        <f>ROUND(SQRT((((E1997-Hilfswerte!$B$20)/Hilfswerte!$B$21)-Hilfswerte!$B$28)^2+(((F1997-Hilfswerte!$B$22)/Hilfswerte!$B$23)-Hilfswerte!$B$29)^2+(((G1997-Hilfswerte!$B$24)/Hilfswerte!$B$25)-Hilfswerte!$B$30)^2),3)</f>
        <v>5.5220000000000002</v>
      </c>
      <c r="W1997" s="4">
        <f>ROUND(E1997*Hilfswerte!$B$31,0)</f>
        <v>240900</v>
      </c>
      <c r="X1997" s="4">
        <f t="shared" si="254"/>
        <v>158190</v>
      </c>
      <c r="Y1997" s="4" t="str">
        <f>IF(T1997="A - Top-Kunde","bereits Top-Kunde",IF(AND(V1997&lt;=Hilfswerte!$B$34,H1997&lt;0.5*W1997),"Hoch",IF(AND(V1997&lt;=Hilfswerte!$B$35,H1997&lt;0.7*W1997),"Mittel","Niedrig")))</f>
        <v>Niedrig</v>
      </c>
      <c r="Z1997" s="4">
        <f t="shared" si="255"/>
        <v>20.399999999999999</v>
      </c>
      <c r="AA1997" s="4" t="str">
        <f>IF(J1997&gt;365,"Bereits abgewandert (Segment D)",IF(Z1997&gt;=Hilfswerte!$B$38,"Rot - akut gefaehrdet",IF(Z1997&gt;=Hilfswerte!$B$39,"Gelb - beobachten","Gruen - stabil")))</f>
        <v>Rot - akut gefaehrdet</v>
      </c>
    </row>
    <row r="1998" spans="1:27" ht="15" customHeight="1" x14ac:dyDescent="0.25">
      <c r="A1998" s="4" t="s">
        <v>2345</v>
      </c>
      <c r="B1998" s="4" t="s">
        <v>906</v>
      </c>
      <c r="C1998" s="4" t="s">
        <v>33</v>
      </c>
      <c r="D1998" s="4" t="s">
        <v>30</v>
      </c>
      <c r="E1998" s="4">
        <v>95</v>
      </c>
      <c r="F1998" s="5">
        <v>27.8</v>
      </c>
      <c r="G1998" s="5">
        <v>1.4</v>
      </c>
      <c r="H1998" s="6">
        <v>21170</v>
      </c>
      <c r="I1998" s="4">
        <v>4</v>
      </c>
      <c r="J1998" s="4">
        <v>30</v>
      </c>
      <c r="K1998" s="4">
        <v>0</v>
      </c>
      <c r="L1998" s="4">
        <v>-5</v>
      </c>
      <c r="M1998" s="4">
        <v>5</v>
      </c>
      <c r="N1998" s="5">
        <v>11.4</v>
      </c>
      <c r="O1998" s="7">
        <f t="shared" si="248"/>
        <v>5</v>
      </c>
      <c r="P1998" s="7">
        <f t="shared" si="249"/>
        <v>4</v>
      </c>
      <c r="Q1998" s="7">
        <f t="shared" si="250"/>
        <v>5</v>
      </c>
      <c r="R1998" s="7">
        <f t="shared" si="251"/>
        <v>14</v>
      </c>
      <c r="S1998" s="8">
        <f t="shared" si="252"/>
        <v>145.69999999999999</v>
      </c>
      <c r="T1998" s="7" t="str">
        <f t="shared" si="253"/>
        <v>A - Top-Kunde</v>
      </c>
      <c r="U1998" s="4">
        <f>ROUND(((E1998-Hilfswerte!$B$20)/Hilfswerte!$B$21)+((F1998-Hilfswerte!$B$22)/Hilfswerte!$B$23)+((G1998-Hilfswerte!$B$24)/Hilfswerte!$B$25)+0.1*INDEX(Hilfswerte!$B$4:$B$15,MATCH(C1998,Hilfswerte!$A$4:$A$15,0)),2)</f>
        <v>-1.48</v>
      </c>
      <c r="V1998" s="4">
        <f>ROUND(SQRT((((E1998-Hilfswerte!$B$20)/Hilfswerte!$B$21)-Hilfswerte!$B$28)^2+(((F1998-Hilfswerte!$B$22)/Hilfswerte!$B$23)-Hilfswerte!$B$29)^2+(((G1998-Hilfswerte!$B$24)/Hilfswerte!$B$25)-Hilfswerte!$B$30)^2),3)</f>
        <v>1.5980000000000001</v>
      </c>
      <c r="W1998" s="4">
        <f>ROUND(E1998*Hilfswerte!$B$31,0)</f>
        <v>19527</v>
      </c>
      <c r="X1998" s="4">
        <f t="shared" si="254"/>
        <v>0</v>
      </c>
      <c r="Y1998" s="4" t="str">
        <f>IF(T1998="A - Top-Kunde","bereits Top-Kunde",IF(AND(V1998&lt;=Hilfswerte!$B$34,H1998&lt;0.5*W1998),"Hoch",IF(AND(V1998&lt;=Hilfswerte!$B$35,H1998&lt;0.7*W1998),"Mittel","Niedrig")))</f>
        <v>bereits Top-Kunde</v>
      </c>
      <c r="Z1998" s="4">
        <f t="shared" si="255"/>
        <v>1.5</v>
      </c>
      <c r="AA1998" s="4" t="str">
        <f>IF(J1998&gt;365,"Bereits abgewandert (Segment D)",IF(Z1998&gt;=Hilfswerte!$B$38,"Rot - akut gefaehrdet",IF(Z1998&gt;=Hilfswerte!$B$39,"Gelb - beobachten","Gruen - stabil")))</f>
        <v>Gruen - stabil</v>
      </c>
    </row>
    <row r="1999" spans="1:27" ht="15" customHeight="1" x14ac:dyDescent="0.25">
      <c r="A1999" s="4" t="s">
        <v>2346</v>
      </c>
      <c r="B1999" s="4" t="s">
        <v>741</v>
      </c>
      <c r="C1999" s="4" t="s">
        <v>62</v>
      </c>
      <c r="D1999" s="4" t="s">
        <v>30</v>
      </c>
      <c r="E1999" s="4">
        <v>58</v>
      </c>
      <c r="F1999" s="5">
        <v>10.1</v>
      </c>
      <c r="G1999" s="5">
        <v>1.4</v>
      </c>
      <c r="H1999" s="6">
        <v>1840</v>
      </c>
      <c r="I1999" s="4">
        <v>1</v>
      </c>
      <c r="J1999" s="4">
        <v>112</v>
      </c>
      <c r="K1999" s="4">
        <v>0</v>
      </c>
      <c r="L1999" s="4">
        <v>25</v>
      </c>
      <c r="M1999" s="4">
        <v>1</v>
      </c>
      <c r="N1999" s="5">
        <v>-13.7</v>
      </c>
      <c r="O1999" s="7">
        <f t="shared" si="248"/>
        <v>3</v>
      </c>
      <c r="P1999" s="7">
        <f t="shared" si="249"/>
        <v>1</v>
      </c>
      <c r="Q1999" s="7">
        <f t="shared" si="250"/>
        <v>3</v>
      </c>
      <c r="R1999" s="7">
        <f t="shared" si="251"/>
        <v>7</v>
      </c>
      <c r="S1999" s="8">
        <f t="shared" si="252"/>
        <v>55.7</v>
      </c>
      <c r="T1999" s="7" t="str">
        <f t="shared" si="253"/>
        <v>C - Entwicklungspotenzial</v>
      </c>
      <c r="U1999" s="4">
        <f>ROUND(((E1999-Hilfswerte!$B$20)/Hilfswerte!$B$21)+((F1999-Hilfswerte!$B$22)/Hilfswerte!$B$23)+((G1999-Hilfswerte!$B$24)/Hilfswerte!$B$25)+0.1*INDEX(Hilfswerte!$B$4:$B$15,MATCH(C1999,Hilfswerte!$A$4:$A$15,0)),2)</f>
        <v>-1.57</v>
      </c>
      <c r="V1999" s="4">
        <f>ROUND(SQRT((((E1999-Hilfswerte!$B$20)/Hilfswerte!$B$21)-Hilfswerte!$B$28)^2+(((F1999-Hilfswerte!$B$22)/Hilfswerte!$B$23)-Hilfswerte!$B$29)^2+(((G1999-Hilfswerte!$B$24)/Hilfswerte!$B$25)-Hilfswerte!$B$30)^2),3)</f>
        <v>1.7010000000000001</v>
      </c>
      <c r="W1999" s="4">
        <f>ROUND(E1999*Hilfswerte!$B$31,0)</f>
        <v>11922</v>
      </c>
      <c r="X1999" s="4">
        <f t="shared" si="254"/>
        <v>10082</v>
      </c>
      <c r="Y1999" s="4" t="str">
        <f>IF(T1999="A - Top-Kunde","bereits Top-Kunde",IF(AND(V1999&lt;=Hilfswerte!$B$34,H1999&lt;0.5*W1999),"Hoch",IF(AND(V1999&lt;=Hilfswerte!$B$35,H1999&lt;0.7*W1999),"Mittel","Niedrig")))</f>
        <v>Niedrig</v>
      </c>
      <c r="Z1999" s="4">
        <f t="shared" si="255"/>
        <v>16.100000000000001</v>
      </c>
      <c r="AA1999" s="4" t="str">
        <f>IF(J1999&gt;365,"Bereits abgewandert (Segment D)",IF(Z1999&gt;=Hilfswerte!$B$38,"Rot - akut gefaehrdet",IF(Z1999&gt;=Hilfswerte!$B$39,"Gelb - beobachten","Gruen - stabil")))</f>
        <v>Gelb - beobachten</v>
      </c>
    </row>
    <row r="2000" spans="1:27" ht="15" customHeight="1" x14ac:dyDescent="0.25">
      <c r="A2000" s="4" t="s">
        <v>2347</v>
      </c>
      <c r="B2000" s="4" t="s">
        <v>238</v>
      </c>
      <c r="C2000" s="4" t="s">
        <v>74</v>
      </c>
      <c r="D2000" s="4" t="s">
        <v>106</v>
      </c>
      <c r="E2000" s="4">
        <v>244</v>
      </c>
      <c r="F2000" s="5">
        <v>45.7</v>
      </c>
      <c r="G2000" s="5">
        <v>13.9</v>
      </c>
      <c r="H2000" s="6">
        <v>38290</v>
      </c>
      <c r="I2000" s="4">
        <v>1</v>
      </c>
      <c r="J2000" s="4">
        <v>229</v>
      </c>
      <c r="K2000" s="4">
        <v>0</v>
      </c>
      <c r="L2000" s="4">
        <v>-5</v>
      </c>
      <c r="M2000" s="4">
        <v>4</v>
      </c>
      <c r="N2000" s="5">
        <v>1.9</v>
      </c>
      <c r="O2000" s="7">
        <f t="shared" si="248"/>
        <v>2</v>
      </c>
      <c r="P2000" s="7">
        <f t="shared" si="249"/>
        <v>1</v>
      </c>
      <c r="Q2000" s="7">
        <f t="shared" si="250"/>
        <v>5</v>
      </c>
      <c r="R2000" s="7">
        <f t="shared" si="251"/>
        <v>8</v>
      </c>
      <c r="S2000" s="8">
        <f t="shared" si="252"/>
        <v>81</v>
      </c>
      <c r="T2000" s="7" t="str">
        <f t="shared" si="253"/>
        <v>C - Entwicklungspotenzial</v>
      </c>
      <c r="U2000" s="4">
        <f>ROUND(((E2000-Hilfswerte!$B$20)/Hilfswerte!$B$21)+((F2000-Hilfswerte!$B$22)/Hilfswerte!$B$23)+((G2000-Hilfswerte!$B$24)/Hilfswerte!$B$25)+0.1*INDEX(Hilfswerte!$B$4:$B$15,MATCH(C2000,Hilfswerte!$A$4:$A$15,0)),2)</f>
        <v>1.41</v>
      </c>
      <c r="V2000" s="4">
        <f>ROUND(SQRT((((E2000-Hilfswerte!$B$20)/Hilfswerte!$B$21)-Hilfswerte!$B$28)^2+(((F2000-Hilfswerte!$B$22)/Hilfswerte!$B$23)-Hilfswerte!$B$29)^2+(((G2000-Hilfswerte!$B$24)/Hilfswerte!$B$25)-Hilfswerte!$B$30)^2),3)</f>
        <v>0.55800000000000005</v>
      </c>
      <c r="W2000" s="4">
        <f>ROUND(E2000*Hilfswerte!$B$31,0)</f>
        <v>50153</v>
      </c>
      <c r="X2000" s="4">
        <f t="shared" si="254"/>
        <v>11863</v>
      </c>
      <c r="Y2000" s="4" t="str">
        <f>IF(T2000="A - Top-Kunde","bereits Top-Kunde",IF(AND(V2000&lt;=Hilfswerte!$B$34,H2000&lt;0.5*W2000),"Hoch",IF(AND(V2000&lt;=Hilfswerte!$B$35,H2000&lt;0.7*W2000),"Mittel","Niedrig")))</f>
        <v>Niedrig</v>
      </c>
      <c r="Z2000" s="4">
        <f t="shared" si="255"/>
        <v>11.5</v>
      </c>
      <c r="AA2000" s="4" t="str">
        <f>IF(J2000&gt;365,"Bereits abgewandert (Segment D)",IF(Z2000&gt;=Hilfswerte!$B$38,"Rot - akut gefaehrdet",IF(Z2000&gt;=Hilfswerte!$B$39,"Gelb - beobachten","Gruen - stabil")))</f>
        <v>Gruen - stabil</v>
      </c>
    </row>
    <row r="2001" spans="1:27" ht="15" customHeight="1" x14ac:dyDescent="0.25">
      <c r="A2001" s="4" t="s">
        <v>2348</v>
      </c>
      <c r="B2001" s="4" t="s">
        <v>369</v>
      </c>
      <c r="C2001" s="4" t="s">
        <v>51</v>
      </c>
      <c r="D2001" s="4" t="s">
        <v>30</v>
      </c>
      <c r="E2001" s="4">
        <v>284</v>
      </c>
      <c r="F2001" s="5">
        <v>59.4</v>
      </c>
      <c r="G2001" s="5">
        <v>2.2999999999999998</v>
      </c>
      <c r="H2001" s="6">
        <v>25790</v>
      </c>
      <c r="I2001" s="4">
        <v>3</v>
      </c>
      <c r="J2001" s="4">
        <v>146</v>
      </c>
      <c r="K2001" s="4">
        <v>0</v>
      </c>
      <c r="L2001" s="4">
        <v>7</v>
      </c>
      <c r="M2001" s="4">
        <v>1</v>
      </c>
      <c r="N2001" s="5">
        <v>-0.9</v>
      </c>
      <c r="O2001" s="7">
        <f t="shared" si="248"/>
        <v>3</v>
      </c>
      <c r="P2001" s="7">
        <f t="shared" si="249"/>
        <v>3</v>
      </c>
      <c r="Q2001" s="7">
        <f t="shared" si="250"/>
        <v>5</v>
      </c>
      <c r="R2001" s="7">
        <f t="shared" si="251"/>
        <v>11</v>
      </c>
      <c r="S2001" s="8">
        <f t="shared" si="252"/>
        <v>107.5</v>
      </c>
      <c r="T2001" s="7" t="str">
        <f t="shared" si="253"/>
        <v>B - Kernkunde</v>
      </c>
      <c r="U2001" s="4">
        <f>ROUND(((E2001-Hilfswerte!$B$20)/Hilfswerte!$B$21)+((F2001-Hilfswerte!$B$22)/Hilfswerte!$B$23)+((G2001-Hilfswerte!$B$24)/Hilfswerte!$B$25)+0.1*INDEX(Hilfswerte!$B$4:$B$15,MATCH(C2001,Hilfswerte!$A$4:$A$15,0)),2)</f>
        <v>0.36</v>
      </c>
      <c r="V2001" s="4">
        <f>ROUND(SQRT((((E2001-Hilfswerte!$B$20)/Hilfswerte!$B$21)-Hilfswerte!$B$28)^2+(((F2001-Hilfswerte!$B$22)/Hilfswerte!$B$23)-Hilfswerte!$B$29)^2+(((G2001-Hilfswerte!$B$24)/Hilfswerte!$B$25)-Hilfswerte!$B$30)^2),3)</f>
        <v>1.5509999999999999</v>
      </c>
      <c r="W2001" s="4">
        <f>ROUND(E2001*Hilfswerte!$B$31,0)</f>
        <v>58375</v>
      </c>
      <c r="X2001" s="4">
        <f t="shared" si="254"/>
        <v>32585</v>
      </c>
      <c r="Y2001" s="4" t="str">
        <f>IF(T2001="A - Top-Kunde","bereits Top-Kunde",IF(AND(V2001&lt;=Hilfswerte!$B$34,H2001&lt;0.5*W2001),"Hoch",IF(AND(V2001&lt;=Hilfswerte!$B$35,H2001&lt;0.7*W2001),"Mittel","Niedrig")))</f>
        <v>Niedrig</v>
      </c>
      <c r="Z2001" s="4">
        <f t="shared" si="255"/>
        <v>9.1</v>
      </c>
      <c r="AA2001" s="4" t="str">
        <f>IF(J2001&gt;365,"Bereits abgewandert (Segment D)",IF(Z2001&gt;=Hilfswerte!$B$38,"Rot - akut gefaehrdet",IF(Z2001&gt;=Hilfswerte!$B$39,"Gelb - beobachten","Gruen - stabil")))</f>
        <v>Gruen - stabil</v>
      </c>
    </row>
    <row r="2002" spans="1:27" ht="15" customHeight="1" x14ac:dyDescent="0.25">
      <c r="A2002" s="4" t="s">
        <v>2349</v>
      </c>
      <c r="B2002" s="4" t="s">
        <v>1020</v>
      </c>
      <c r="C2002" s="4" t="s">
        <v>33</v>
      </c>
      <c r="D2002" s="4" t="s">
        <v>106</v>
      </c>
      <c r="E2002" s="4">
        <v>124</v>
      </c>
      <c r="F2002" s="5">
        <v>16.600000000000001</v>
      </c>
      <c r="G2002" s="5">
        <v>14</v>
      </c>
      <c r="H2002" s="6">
        <v>1240</v>
      </c>
      <c r="I2002" s="4">
        <v>1</v>
      </c>
      <c r="J2002" s="4">
        <v>360</v>
      </c>
      <c r="K2002" s="4">
        <v>0</v>
      </c>
      <c r="L2002" s="4">
        <v>2</v>
      </c>
      <c r="M2002" s="4">
        <v>2</v>
      </c>
      <c r="N2002" s="5">
        <v>6.1</v>
      </c>
      <c r="O2002" s="7">
        <f t="shared" si="248"/>
        <v>2</v>
      </c>
      <c r="P2002" s="7">
        <f t="shared" si="249"/>
        <v>1</v>
      </c>
      <c r="Q2002" s="7">
        <f t="shared" si="250"/>
        <v>3</v>
      </c>
      <c r="R2002" s="7">
        <f t="shared" si="251"/>
        <v>6</v>
      </c>
      <c r="S2002" s="8">
        <f t="shared" si="252"/>
        <v>62.5</v>
      </c>
      <c r="T2002" s="7" t="str">
        <f t="shared" si="253"/>
        <v>C - Entwicklungspotenzial</v>
      </c>
      <c r="U2002" s="4">
        <f>ROUND(((E2002-Hilfswerte!$B$20)/Hilfswerte!$B$21)+((F2002-Hilfswerte!$B$22)/Hilfswerte!$B$23)+((G2002-Hilfswerte!$B$24)/Hilfswerte!$B$25)+0.1*INDEX(Hilfswerte!$B$4:$B$15,MATCH(C2002,Hilfswerte!$A$4:$A$15,0)),2)</f>
        <v>0.44</v>
      </c>
      <c r="V2002" s="4">
        <f>ROUND(SQRT((((E2002-Hilfswerte!$B$20)/Hilfswerte!$B$21)-Hilfswerte!$B$28)^2+(((F2002-Hilfswerte!$B$22)/Hilfswerte!$B$23)-Hilfswerte!$B$29)^2+(((G2002-Hilfswerte!$B$24)/Hilfswerte!$B$25)-Hilfswerte!$B$30)^2),3)</f>
        <v>0.61199999999999999</v>
      </c>
      <c r="W2002" s="4">
        <f>ROUND(E2002*Hilfswerte!$B$31,0)</f>
        <v>25488</v>
      </c>
      <c r="X2002" s="4">
        <f t="shared" si="254"/>
        <v>24248</v>
      </c>
      <c r="Y2002" s="4" t="str">
        <f>IF(T2002="A - Top-Kunde","bereits Top-Kunde",IF(AND(V2002&lt;=Hilfswerte!$B$34,H2002&lt;0.5*W2002),"Hoch",IF(AND(V2002&lt;=Hilfswerte!$B$35,H2002&lt;0.7*W2002),"Mittel","Niedrig")))</f>
        <v>Hoch</v>
      </c>
      <c r="Z2002" s="4">
        <f t="shared" si="255"/>
        <v>18.399999999999999</v>
      </c>
      <c r="AA2002" s="4" t="str">
        <f>IF(J2002&gt;365,"Bereits abgewandert (Segment D)",IF(Z2002&gt;=Hilfswerte!$B$38,"Rot - akut gefaehrdet",IF(Z2002&gt;=Hilfswerte!$B$39,"Gelb - beobachten","Gruen - stabil")))</f>
        <v>Gelb - beobachten</v>
      </c>
    </row>
    <row r="2003" spans="1:27" ht="15" customHeight="1" x14ac:dyDescent="0.25">
      <c r="A2003" s="4" t="s">
        <v>2350</v>
      </c>
      <c r="B2003" s="4" t="s">
        <v>462</v>
      </c>
      <c r="C2003" s="4" t="s">
        <v>38</v>
      </c>
      <c r="D2003" s="4" t="s">
        <v>30</v>
      </c>
      <c r="E2003" s="4">
        <v>82</v>
      </c>
      <c r="F2003" s="5">
        <v>18.399999999999999</v>
      </c>
      <c r="G2003" s="5">
        <v>21.7</v>
      </c>
      <c r="H2003" s="6">
        <v>3400</v>
      </c>
      <c r="I2003" s="4">
        <v>2</v>
      </c>
      <c r="J2003" s="4">
        <v>285</v>
      </c>
      <c r="K2003" s="4">
        <v>0</v>
      </c>
      <c r="L2003" s="4">
        <v>4</v>
      </c>
      <c r="M2003" s="4">
        <v>3</v>
      </c>
      <c r="N2003" s="5">
        <v>-31.3</v>
      </c>
      <c r="O2003" s="7">
        <f t="shared" si="248"/>
        <v>2</v>
      </c>
      <c r="P2003" s="7">
        <f t="shared" si="249"/>
        <v>2</v>
      </c>
      <c r="Q2003" s="7">
        <f t="shared" si="250"/>
        <v>4</v>
      </c>
      <c r="R2003" s="7">
        <f t="shared" si="251"/>
        <v>8</v>
      </c>
      <c r="S2003" s="8">
        <f t="shared" si="252"/>
        <v>63.2</v>
      </c>
      <c r="T2003" s="7" t="str">
        <f t="shared" si="253"/>
        <v>C - Entwicklungspotenzial</v>
      </c>
      <c r="U2003" s="4">
        <f>ROUND(((E2003-Hilfswerte!$B$20)/Hilfswerte!$B$21)+((F2003-Hilfswerte!$B$22)/Hilfswerte!$B$23)+((G2003-Hilfswerte!$B$24)/Hilfswerte!$B$25)+0.1*INDEX(Hilfswerte!$B$4:$B$15,MATCH(C2003,Hilfswerte!$A$4:$A$15,0)),2)</f>
        <v>1.83</v>
      </c>
      <c r="V2003" s="4">
        <f>ROUND(SQRT((((E2003-Hilfswerte!$B$20)/Hilfswerte!$B$21)-Hilfswerte!$B$28)^2+(((F2003-Hilfswerte!$B$22)/Hilfswerte!$B$23)-Hilfswerte!$B$29)^2+(((G2003-Hilfswerte!$B$24)/Hilfswerte!$B$25)-Hilfswerte!$B$30)^2),3)</f>
        <v>1.74</v>
      </c>
      <c r="W2003" s="4">
        <f>ROUND(E2003*Hilfswerte!$B$31,0)</f>
        <v>16855</v>
      </c>
      <c r="X2003" s="4">
        <f t="shared" si="254"/>
        <v>13455</v>
      </c>
      <c r="Y2003" s="4" t="str">
        <f>IF(T2003="A - Top-Kunde","bereits Top-Kunde",IF(AND(V2003&lt;=Hilfswerte!$B$34,H2003&lt;0.5*W2003),"Hoch",IF(AND(V2003&lt;=Hilfswerte!$B$35,H2003&lt;0.7*W2003),"Mittel","Niedrig")))</f>
        <v>Niedrig</v>
      </c>
      <c r="Z2003" s="4">
        <f t="shared" si="255"/>
        <v>27.6</v>
      </c>
      <c r="AA2003" s="4" t="str">
        <f>IF(J2003&gt;365,"Bereits abgewandert (Segment D)",IF(Z2003&gt;=Hilfswerte!$B$38,"Rot - akut gefaehrdet",IF(Z2003&gt;=Hilfswerte!$B$39,"Gelb - beobachten","Gruen - stabil")))</f>
        <v>Rot - akut gefaehrdet</v>
      </c>
    </row>
    <row r="2004" spans="1:27" ht="15" customHeight="1" x14ac:dyDescent="0.25">
      <c r="A2004" s="4" t="s">
        <v>2351</v>
      </c>
      <c r="B2004" s="4" t="s">
        <v>650</v>
      </c>
      <c r="C2004" s="4" t="s">
        <v>55</v>
      </c>
      <c r="D2004" s="4" t="s">
        <v>30</v>
      </c>
      <c r="E2004" s="4">
        <v>43</v>
      </c>
      <c r="F2004" s="5">
        <v>9.3000000000000007</v>
      </c>
      <c r="G2004" s="5">
        <v>12.2</v>
      </c>
      <c r="H2004" s="6">
        <v>3010</v>
      </c>
      <c r="I2004" s="4">
        <v>2</v>
      </c>
      <c r="J2004" s="4">
        <v>331</v>
      </c>
      <c r="K2004" s="4">
        <v>1</v>
      </c>
      <c r="L2004" s="4">
        <v>4</v>
      </c>
      <c r="M2004" s="4">
        <v>6</v>
      </c>
      <c r="N2004" s="5">
        <v>-1.3</v>
      </c>
      <c r="O2004" s="7">
        <f t="shared" si="248"/>
        <v>2</v>
      </c>
      <c r="P2004" s="7">
        <f t="shared" si="249"/>
        <v>2</v>
      </c>
      <c r="Q2004" s="7">
        <f t="shared" si="250"/>
        <v>4</v>
      </c>
      <c r="R2004" s="7">
        <f t="shared" si="251"/>
        <v>8</v>
      </c>
      <c r="S2004" s="8">
        <f t="shared" si="252"/>
        <v>72.2</v>
      </c>
      <c r="T2004" s="7" t="str">
        <f t="shared" si="253"/>
        <v>C - Entwicklungspotenzial</v>
      </c>
      <c r="U2004" s="4">
        <f>ROUND(((E2004-Hilfswerte!$B$20)/Hilfswerte!$B$21)+((F2004-Hilfswerte!$B$22)/Hilfswerte!$B$23)+((G2004-Hilfswerte!$B$24)/Hilfswerte!$B$25)+0.1*INDEX(Hilfswerte!$B$4:$B$15,MATCH(C2004,Hilfswerte!$A$4:$A$15,0)),2)</f>
        <v>-0.06</v>
      </c>
      <c r="V2004" s="4">
        <f>ROUND(SQRT((((E2004-Hilfswerte!$B$20)/Hilfswerte!$B$21)-Hilfswerte!$B$28)^2+(((F2004-Hilfswerte!$B$22)/Hilfswerte!$B$23)-Hilfswerte!$B$29)^2+(((G2004-Hilfswerte!$B$24)/Hilfswerte!$B$25)-Hilfswerte!$B$30)^2),3)</f>
        <v>0.754</v>
      </c>
      <c r="W2004" s="4">
        <f>ROUND(E2004*Hilfswerte!$B$31,0)</f>
        <v>8838</v>
      </c>
      <c r="X2004" s="4">
        <f t="shared" si="254"/>
        <v>5828</v>
      </c>
      <c r="Y2004" s="4" t="str">
        <f>IF(T2004="A - Top-Kunde","bereits Top-Kunde",IF(AND(V2004&lt;=Hilfswerte!$B$34,H2004&lt;0.5*W2004),"Hoch",IF(AND(V2004&lt;=Hilfswerte!$B$35,H2004&lt;0.7*W2004),"Mittel","Niedrig")))</f>
        <v>Hoch</v>
      </c>
      <c r="Z2004" s="4">
        <f t="shared" si="255"/>
        <v>20.9</v>
      </c>
      <c r="AA2004" s="4" t="str">
        <f>IF(J2004&gt;365,"Bereits abgewandert (Segment D)",IF(Z2004&gt;=Hilfswerte!$B$38,"Rot - akut gefaehrdet",IF(Z2004&gt;=Hilfswerte!$B$39,"Gelb - beobachten","Gruen - stabil")))</f>
        <v>Rot - akut gefaehrdet</v>
      </c>
    </row>
    <row r="2005" spans="1:27" ht="15" customHeight="1" x14ac:dyDescent="0.25">
      <c r="A2005" s="4" t="s">
        <v>2352</v>
      </c>
      <c r="B2005" s="4" t="s">
        <v>912</v>
      </c>
      <c r="C2005" s="4" t="s">
        <v>55</v>
      </c>
      <c r="D2005" s="4" t="s">
        <v>30</v>
      </c>
      <c r="E2005" s="4">
        <v>103</v>
      </c>
      <c r="F2005" s="5">
        <v>22.8</v>
      </c>
      <c r="G2005" s="5">
        <v>19.5</v>
      </c>
      <c r="H2005" s="6">
        <v>9980</v>
      </c>
      <c r="I2005" s="4">
        <v>7</v>
      </c>
      <c r="J2005" s="4">
        <v>81</v>
      </c>
      <c r="K2005" s="4">
        <v>1</v>
      </c>
      <c r="L2005" s="4">
        <v>19</v>
      </c>
      <c r="M2005" s="4">
        <v>3</v>
      </c>
      <c r="N2005" s="5">
        <v>32.6</v>
      </c>
      <c r="O2005" s="7">
        <f t="shared" si="248"/>
        <v>4</v>
      </c>
      <c r="P2005" s="7">
        <f t="shared" si="249"/>
        <v>5</v>
      </c>
      <c r="Q2005" s="7">
        <f t="shared" si="250"/>
        <v>5</v>
      </c>
      <c r="R2005" s="7">
        <f t="shared" si="251"/>
        <v>14</v>
      </c>
      <c r="S2005" s="8">
        <f t="shared" si="252"/>
        <v>144.6</v>
      </c>
      <c r="T2005" s="7" t="str">
        <f t="shared" si="253"/>
        <v>A - Top-Kunde</v>
      </c>
      <c r="U2005" s="4">
        <f>ROUND(((E2005-Hilfswerte!$B$20)/Hilfswerte!$B$21)+((F2005-Hilfswerte!$B$22)/Hilfswerte!$B$23)+((G2005-Hilfswerte!$B$24)/Hilfswerte!$B$25)+0.1*INDEX(Hilfswerte!$B$4:$B$15,MATCH(C2005,Hilfswerte!$A$4:$A$15,0)),2)</f>
        <v>1.6</v>
      </c>
      <c r="V2005" s="4">
        <f>ROUND(SQRT((((E2005-Hilfswerte!$B$20)/Hilfswerte!$B$21)-Hilfswerte!$B$28)^2+(((F2005-Hilfswerte!$B$22)/Hilfswerte!$B$23)-Hilfswerte!$B$29)^2+(((G2005-Hilfswerte!$B$24)/Hilfswerte!$B$25)-Hilfswerte!$B$30)^2),3)</f>
        <v>1.371</v>
      </c>
      <c r="W2005" s="4">
        <f>ROUND(E2005*Hilfswerte!$B$31,0)</f>
        <v>21171</v>
      </c>
      <c r="X2005" s="4">
        <f t="shared" si="254"/>
        <v>11191</v>
      </c>
      <c r="Y2005" s="4" t="str">
        <f>IF(T2005="A - Top-Kunde","bereits Top-Kunde",IF(AND(V2005&lt;=Hilfswerte!$B$34,H2005&lt;0.5*W2005),"Hoch",IF(AND(V2005&lt;=Hilfswerte!$B$35,H2005&lt;0.7*W2005),"Mittel","Niedrig")))</f>
        <v>bereits Top-Kunde</v>
      </c>
      <c r="Z2005" s="4">
        <f t="shared" si="255"/>
        <v>10.9</v>
      </c>
      <c r="AA2005" s="4" t="str">
        <f>IF(J2005&gt;365,"Bereits abgewandert (Segment D)",IF(Z2005&gt;=Hilfswerte!$B$38,"Rot - akut gefaehrdet",IF(Z2005&gt;=Hilfswerte!$B$39,"Gelb - beobachten","Gruen - stabil")))</f>
        <v>Gruen - stabil</v>
      </c>
    </row>
    <row r="2006" spans="1:27" ht="15" customHeight="1" x14ac:dyDescent="0.25">
      <c r="A2006" s="4" t="s">
        <v>2353</v>
      </c>
      <c r="B2006" s="4" t="s">
        <v>194</v>
      </c>
      <c r="C2006" s="4" t="s">
        <v>29</v>
      </c>
      <c r="D2006" s="4" t="s">
        <v>30</v>
      </c>
      <c r="E2006" s="4">
        <v>39</v>
      </c>
      <c r="F2006" s="5">
        <v>11.3</v>
      </c>
      <c r="G2006" s="5">
        <v>7.5</v>
      </c>
      <c r="H2006" s="6">
        <v>0</v>
      </c>
      <c r="I2006" s="4">
        <v>0</v>
      </c>
      <c r="J2006" s="4">
        <v>735</v>
      </c>
      <c r="K2006" s="4">
        <v>0</v>
      </c>
      <c r="L2006" s="4">
        <v>13</v>
      </c>
      <c r="M2006" s="4">
        <v>0</v>
      </c>
      <c r="N2006" s="5">
        <v>-50.2</v>
      </c>
      <c r="O2006" s="7">
        <f t="shared" si="248"/>
        <v>1</v>
      </c>
      <c r="P2006" s="7">
        <f t="shared" si="249"/>
        <v>1</v>
      </c>
      <c r="Q2006" s="7">
        <f t="shared" si="250"/>
        <v>1</v>
      </c>
      <c r="R2006" s="7">
        <f t="shared" si="251"/>
        <v>3</v>
      </c>
      <c r="S2006" s="8">
        <f t="shared" si="252"/>
        <v>1</v>
      </c>
      <c r="T2006" s="7" t="str">
        <f t="shared" si="253"/>
        <v>D - Abwanderungsrisiko</v>
      </c>
      <c r="U2006" s="4">
        <f>ROUND(((E2006-Hilfswerte!$B$20)/Hilfswerte!$B$21)+((F2006-Hilfswerte!$B$22)/Hilfswerte!$B$23)+((G2006-Hilfswerte!$B$24)/Hilfswerte!$B$25)+0.1*INDEX(Hilfswerte!$B$4:$B$15,MATCH(C2006,Hilfswerte!$A$4:$A$15,0)),2)</f>
        <v>-0.81</v>
      </c>
      <c r="V2006" s="4">
        <f>ROUND(SQRT((((E2006-Hilfswerte!$B$20)/Hilfswerte!$B$21)-Hilfswerte!$B$28)^2+(((F2006-Hilfswerte!$B$22)/Hilfswerte!$B$23)-Hilfswerte!$B$29)^2+(((G2006-Hilfswerte!$B$24)/Hilfswerte!$B$25)-Hilfswerte!$B$30)^2),3)</f>
        <v>0.93500000000000005</v>
      </c>
      <c r="W2006" s="4">
        <f>ROUND(E2006*Hilfswerte!$B$31,0)</f>
        <v>8016</v>
      </c>
      <c r="X2006" s="4">
        <f t="shared" si="254"/>
        <v>8016</v>
      </c>
      <c r="Y2006" s="4" t="str">
        <f>IF(T2006="A - Top-Kunde","bereits Top-Kunde",IF(AND(V2006&lt;=Hilfswerte!$B$34,H2006&lt;0.5*W2006),"Hoch",IF(AND(V2006&lt;=Hilfswerte!$B$35,H2006&lt;0.7*W2006),"Mittel","Niedrig")))</f>
        <v>Mittel</v>
      </c>
      <c r="Z2006" s="4">
        <f t="shared" si="255"/>
        <v>59.4</v>
      </c>
      <c r="AA2006" s="4" t="str">
        <f>IF(J2006&gt;365,"Bereits abgewandert (Segment D)",IF(Z2006&gt;=Hilfswerte!$B$38,"Rot - akut gefaehrdet",IF(Z2006&gt;=Hilfswerte!$B$39,"Gelb - beobachten","Gruen - stabil")))</f>
        <v>Bereits abgewandert (Segment D)</v>
      </c>
    </row>
    <row r="2007" spans="1:27" ht="15" customHeight="1" x14ac:dyDescent="0.25">
      <c r="A2007" s="4" t="s">
        <v>2354</v>
      </c>
      <c r="B2007" s="4" t="s">
        <v>799</v>
      </c>
      <c r="C2007" s="4" t="s">
        <v>38</v>
      </c>
      <c r="D2007" s="4" t="s">
        <v>30</v>
      </c>
      <c r="E2007" s="4">
        <v>190</v>
      </c>
      <c r="F2007" s="5">
        <v>48.7</v>
      </c>
      <c r="G2007" s="5">
        <v>12.5</v>
      </c>
      <c r="H2007" s="6">
        <v>760</v>
      </c>
      <c r="I2007" s="4">
        <v>1</v>
      </c>
      <c r="J2007" s="4">
        <v>96</v>
      </c>
      <c r="K2007" s="4">
        <v>0</v>
      </c>
      <c r="L2007" s="4">
        <v>25</v>
      </c>
      <c r="M2007" s="4">
        <v>3</v>
      </c>
      <c r="N2007" s="5">
        <v>-23.5</v>
      </c>
      <c r="O2007" s="7">
        <f t="shared" si="248"/>
        <v>3</v>
      </c>
      <c r="P2007" s="7">
        <f t="shared" si="249"/>
        <v>1</v>
      </c>
      <c r="Q2007" s="7">
        <f t="shared" si="250"/>
        <v>2</v>
      </c>
      <c r="R2007" s="7">
        <f t="shared" si="251"/>
        <v>6</v>
      </c>
      <c r="S2007" s="8">
        <f t="shared" si="252"/>
        <v>40.799999999999997</v>
      </c>
      <c r="T2007" s="7" t="str">
        <f t="shared" si="253"/>
        <v>C - Entwicklungspotenzial</v>
      </c>
      <c r="U2007" s="4">
        <f>ROUND(((E2007-Hilfswerte!$B$20)/Hilfswerte!$B$21)+((F2007-Hilfswerte!$B$22)/Hilfswerte!$B$23)+((G2007-Hilfswerte!$B$24)/Hilfswerte!$B$25)+0.1*INDEX(Hilfswerte!$B$4:$B$15,MATCH(C2007,Hilfswerte!$A$4:$A$15,0)),2)</f>
        <v>1.38</v>
      </c>
      <c r="V2007" s="4">
        <f>ROUND(SQRT((((E2007-Hilfswerte!$B$20)/Hilfswerte!$B$21)-Hilfswerte!$B$28)^2+(((F2007-Hilfswerte!$B$22)/Hilfswerte!$B$23)-Hilfswerte!$B$29)^2+(((G2007-Hilfswerte!$B$24)/Hilfswerte!$B$25)-Hilfswerte!$B$30)^2),3)</f>
        <v>0.30199999999999999</v>
      </c>
      <c r="W2007" s="4">
        <f>ROUND(E2007*Hilfswerte!$B$31,0)</f>
        <v>39054</v>
      </c>
      <c r="X2007" s="4">
        <f t="shared" si="254"/>
        <v>38294</v>
      </c>
      <c r="Y2007" s="4" t="str">
        <f>IF(T2007="A - Top-Kunde","bereits Top-Kunde",IF(AND(V2007&lt;=Hilfswerte!$B$34,H2007&lt;0.5*W2007),"Hoch",IF(AND(V2007&lt;=Hilfswerte!$B$35,H2007&lt;0.7*W2007),"Mittel","Niedrig")))</f>
        <v>Hoch</v>
      </c>
      <c r="Z2007" s="4">
        <f t="shared" si="255"/>
        <v>19.2</v>
      </c>
      <c r="AA2007" s="4" t="str">
        <f>IF(J2007&gt;365,"Bereits abgewandert (Segment D)",IF(Z2007&gt;=Hilfswerte!$B$38,"Rot - akut gefaehrdet",IF(Z2007&gt;=Hilfswerte!$B$39,"Gelb - beobachten","Gruen - stabil")))</f>
        <v>Gelb - beobachten</v>
      </c>
    </row>
    <row r="2008" spans="1:27" ht="15" customHeight="1" x14ac:dyDescent="0.25">
      <c r="A2008" s="4" t="s">
        <v>2355</v>
      </c>
      <c r="B2008" s="4" t="s">
        <v>799</v>
      </c>
      <c r="C2008" s="4" t="s">
        <v>29</v>
      </c>
      <c r="D2008" s="4" t="s">
        <v>30</v>
      </c>
      <c r="E2008" s="4">
        <v>104</v>
      </c>
      <c r="F2008" s="5">
        <v>16.5</v>
      </c>
      <c r="G2008" s="5">
        <v>4.0999999999999996</v>
      </c>
      <c r="H2008" s="6">
        <v>530</v>
      </c>
      <c r="I2008" s="4">
        <v>1</v>
      </c>
      <c r="J2008" s="4">
        <v>130</v>
      </c>
      <c r="K2008" s="4">
        <v>0</v>
      </c>
      <c r="L2008" s="4">
        <v>5</v>
      </c>
      <c r="M2008" s="4">
        <v>5</v>
      </c>
      <c r="N2008" s="5">
        <v>0.2</v>
      </c>
      <c r="O2008" s="7">
        <f t="shared" si="248"/>
        <v>3</v>
      </c>
      <c r="P2008" s="7">
        <f t="shared" si="249"/>
        <v>1</v>
      </c>
      <c r="Q2008" s="7">
        <f t="shared" si="250"/>
        <v>2</v>
      </c>
      <c r="R2008" s="7">
        <f t="shared" si="251"/>
        <v>6</v>
      </c>
      <c r="S2008" s="8">
        <f t="shared" si="252"/>
        <v>58.6</v>
      </c>
      <c r="T2008" s="7" t="str">
        <f t="shared" si="253"/>
        <v>C - Entwicklungspotenzial</v>
      </c>
      <c r="U2008" s="4">
        <f>ROUND(((E2008-Hilfswerte!$B$20)/Hilfswerte!$B$21)+((F2008-Hilfswerte!$B$22)/Hilfswerte!$B$23)+((G2008-Hilfswerte!$B$24)/Hilfswerte!$B$25)+0.1*INDEX(Hilfswerte!$B$4:$B$15,MATCH(C2008,Hilfswerte!$A$4:$A$15,0)),2)</f>
        <v>-0.98</v>
      </c>
      <c r="V2008" s="4">
        <f>ROUND(SQRT((((E2008-Hilfswerte!$B$20)/Hilfswerte!$B$21)-Hilfswerte!$B$28)^2+(((F2008-Hilfswerte!$B$22)/Hilfswerte!$B$23)-Hilfswerte!$B$29)^2+(((G2008-Hilfswerte!$B$24)/Hilfswerte!$B$25)-Hilfswerte!$B$30)^2),3)</f>
        <v>1.222</v>
      </c>
      <c r="W2008" s="4">
        <f>ROUND(E2008*Hilfswerte!$B$31,0)</f>
        <v>21377</v>
      </c>
      <c r="X2008" s="4">
        <f t="shared" si="254"/>
        <v>20847</v>
      </c>
      <c r="Y2008" s="4" t="str">
        <f>IF(T2008="A - Top-Kunde","bereits Top-Kunde",IF(AND(V2008&lt;=Hilfswerte!$B$34,H2008&lt;0.5*W2008),"Hoch",IF(AND(V2008&lt;=Hilfswerte!$B$35,H2008&lt;0.7*W2008),"Mittel","Niedrig")))</f>
        <v>Niedrig</v>
      </c>
      <c r="Z2008" s="4">
        <f t="shared" si="255"/>
        <v>7.5</v>
      </c>
      <c r="AA2008" s="4" t="str">
        <f>IF(J2008&gt;365,"Bereits abgewandert (Segment D)",IF(Z2008&gt;=Hilfswerte!$B$38,"Rot - akut gefaehrdet",IF(Z2008&gt;=Hilfswerte!$B$39,"Gelb - beobachten","Gruen - stabil")))</f>
        <v>Gruen - stabil</v>
      </c>
    </row>
    <row r="2009" spans="1:27" ht="15" customHeight="1" x14ac:dyDescent="0.25">
      <c r="A2009" s="4" t="s">
        <v>2356</v>
      </c>
      <c r="B2009" s="4" t="s">
        <v>1020</v>
      </c>
      <c r="C2009" s="4" t="s">
        <v>33</v>
      </c>
      <c r="D2009" s="4" t="s">
        <v>77</v>
      </c>
      <c r="E2009" s="4">
        <v>74</v>
      </c>
      <c r="F2009" s="5">
        <v>20.399999999999999</v>
      </c>
      <c r="G2009" s="5">
        <v>6.6</v>
      </c>
      <c r="H2009" s="6">
        <v>6480</v>
      </c>
      <c r="I2009" s="4">
        <v>2</v>
      </c>
      <c r="J2009" s="4">
        <v>169</v>
      </c>
      <c r="K2009" s="4">
        <v>0</v>
      </c>
      <c r="L2009" s="4">
        <v>8</v>
      </c>
      <c r="M2009" s="4">
        <v>3</v>
      </c>
      <c r="N2009" s="5">
        <v>5.0999999999999996</v>
      </c>
      <c r="O2009" s="7">
        <f t="shared" si="248"/>
        <v>3</v>
      </c>
      <c r="P2009" s="7">
        <f t="shared" si="249"/>
        <v>2</v>
      </c>
      <c r="Q2009" s="7">
        <f t="shared" si="250"/>
        <v>4</v>
      </c>
      <c r="R2009" s="7">
        <f t="shared" si="251"/>
        <v>9</v>
      </c>
      <c r="S2009" s="8">
        <f t="shared" si="252"/>
        <v>90.2</v>
      </c>
      <c r="T2009" s="7" t="str">
        <f t="shared" si="253"/>
        <v>C - Entwicklungspotenzial</v>
      </c>
      <c r="U2009" s="4">
        <f>ROUND(((E2009-Hilfswerte!$B$20)/Hilfswerte!$B$21)+((F2009-Hilfswerte!$B$22)/Hilfswerte!$B$23)+((G2009-Hilfswerte!$B$24)/Hilfswerte!$B$25)+0.1*INDEX(Hilfswerte!$B$4:$B$15,MATCH(C2009,Hilfswerte!$A$4:$A$15,0)),2)</f>
        <v>-0.88</v>
      </c>
      <c r="V2009" s="4">
        <f>ROUND(SQRT((((E2009-Hilfswerte!$B$20)/Hilfswerte!$B$21)-Hilfswerte!$B$28)^2+(((F2009-Hilfswerte!$B$22)/Hilfswerte!$B$23)-Hilfswerte!$B$29)^2+(((G2009-Hilfswerte!$B$24)/Hilfswerte!$B$25)-Hilfswerte!$B$30)^2),3)</f>
        <v>0.89</v>
      </c>
      <c r="W2009" s="4">
        <f>ROUND(E2009*Hilfswerte!$B$31,0)</f>
        <v>15210</v>
      </c>
      <c r="X2009" s="4">
        <f t="shared" si="254"/>
        <v>8730</v>
      </c>
      <c r="Y2009" s="4" t="str">
        <f>IF(T2009="A - Top-Kunde","bereits Top-Kunde",IF(AND(V2009&lt;=Hilfswerte!$B$34,H2009&lt;0.5*W2009),"Hoch",IF(AND(V2009&lt;=Hilfswerte!$B$35,H2009&lt;0.7*W2009),"Mittel","Niedrig")))</f>
        <v>Mittel</v>
      </c>
      <c r="Z2009" s="4">
        <f t="shared" si="255"/>
        <v>10.1</v>
      </c>
      <c r="AA2009" s="4" t="str">
        <f>IF(J2009&gt;365,"Bereits abgewandert (Segment D)",IF(Z2009&gt;=Hilfswerte!$B$38,"Rot - akut gefaehrdet",IF(Z2009&gt;=Hilfswerte!$B$39,"Gelb - beobachten","Gruen - stabil")))</f>
        <v>Gruen - stabil</v>
      </c>
    </row>
    <row r="2010" spans="1:27" ht="15" customHeight="1" x14ac:dyDescent="0.25">
      <c r="A2010" s="4" t="s">
        <v>2357</v>
      </c>
      <c r="B2010" s="4" t="s">
        <v>1107</v>
      </c>
      <c r="C2010" s="4" t="s">
        <v>84</v>
      </c>
      <c r="D2010" s="4" t="s">
        <v>77</v>
      </c>
      <c r="E2010" s="4">
        <v>230</v>
      </c>
      <c r="F2010" s="5">
        <v>69.2</v>
      </c>
      <c r="G2010" s="5">
        <v>7.5</v>
      </c>
      <c r="H2010" s="6">
        <v>54490</v>
      </c>
      <c r="I2010" s="4">
        <v>7</v>
      </c>
      <c r="J2010" s="4">
        <v>15</v>
      </c>
      <c r="K2010" s="4">
        <v>0</v>
      </c>
      <c r="L2010" s="4">
        <v>36</v>
      </c>
      <c r="M2010" s="4">
        <v>1</v>
      </c>
      <c r="N2010" s="5">
        <v>22.2</v>
      </c>
      <c r="O2010" s="7">
        <f t="shared" si="248"/>
        <v>5</v>
      </c>
      <c r="P2010" s="7">
        <f t="shared" si="249"/>
        <v>5</v>
      </c>
      <c r="Q2010" s="7">
        <f t="shared" si="250"/>
        <v>5</v>
      </c>
      <c r="R2010" s="7">
        <f t="shared" si="251"/>
        <v>15</v>
      </c>
      <c r="S2010" s="8">
        <f t="shared" si="252"/>
        <v>150.30000000000001</v>
      </c>
      <c r="T2010" s="7" t="str">
        <f t="shared" si="253"/>
        <v>A - Top-Kunde</v>
      </c>
      <c r="U2010" s="4">
        <f>ROUND(((E2010-Hilfswerte!$B$20)/Hilfswerte!$B$21)+((F2010-Hilfswerte!$B$22)/Hilfswerte!$B$23)+((G2010-Hilfswerte!$B$24)/Hilfswerte!$B$25)+0.1*INDEX(Hilfswerte!$B$4:$B$15,MATCH(C2010,Hilfswerte!$A$4:$A$15,0)),2)</f>
        <v>0.79</v>
      </c>
      <c r="V2010" s="4">
        <f>ROUND(SQRT((((E2010-Hilfswerte!$B$20)/Hilfswerte!$B$21)-Hilfswerte!$B$28)^2+(((F2010-Hilfswerte!$B$22)/Hilfswerte!$B$23)-Hilfswerte!$B$29)^2+(((G2010-Hilfswerte!$B$24)/Hilfswerte!$B$25)-Hilfswerte!$B$30)^2),3)</f>
        <v>0.86199999999999999</v>
      </c>
      <c r="W2010" s="4">
        <f>ROUND(E2010*Hilfswerte!$B$31,0)</f>
        <v>47276</v>
      </c>
      <c r="X2010" s="4">
        <f t="shared" si="254"/>
        <v>0</v>
      </c>
      <c r="Y2010" s="4" t="str">
        <f>IF(T2010="A - Top-Kunde","bereits Top-Kunde",IF(AND(V2010&lt;=Hilfswerte!$B$34,H2010&lt;0.5*W2010),"Hoch",IF(AND(V2010&lt;=Hilfswerte!$B$35,H2010&lt;0.7*W2010),"Mittel","Niedrig")))</f>
        <v>bereits Top-Kunde</v>
      </c>
      <c r="Z2010" s="4">
        <f t="shared" si="255"/>
        <v>8</v>
      </c>
      <c r="AA2010" s="4" t="str">
        <f>IF(J2010&gt;365,"Bereits abgewandert (Segment D)",IF(Z2010&gt;=Hilfswerte!$B$38,"Rot - akut gefaehrdet",IF(Z2010&gt;=Hilfswerte!$B$39,"Gelb - beobachten","Gruen - stabil")))</f>
        <v>Gruen - stabil</v>
      </c>
    </row>
    <row r="2011" spans="1:27" ht="15" customHeight="1" x14ac:dyDescent="0.25">
      <c r="A2011" s="4" t="s">
        <v>2358</v>
      </c>
      <c r="B2011" s="4" t="s">
        <v>105</v>
      </c>
      <c r="C2011" s="4" t="s">
        <v>74</v>
      </c>
      <c r="D2011" s="4" t="s">
        <v>30</v>
      </c>
      <c r="E2011" s="4">
        <v>42</v>
      </c>
      <c r="F2011" s="5">
        <v>18.899999999999999</v>
      </c>
      <c r="G2011" s="5">
        <v>10.1</v>
      </c>
      <c r="H2011" s="6">
        <v>3880</v>
      </c>
      <c r="I2011" s="4">
        <v>2</v>
      </c>
      <c r="J2011" s="4">
        <v>150</v>
      </c>
      <c r="K2011" s="4">
        <v>0</v>
      </c>
      <c r="L2011" s="4">
        <v>13</v>
      </c>
      <c r="M2011" s="4">
        <v>4</v>
      </c>
      <c r="N2011" s="5">
        <v>19.100000000000001</v>
      </c>
      <c r="O2011" s="7">
        <f t="shared" si="248"/>
        <v>3</v>
      </c>
      <c r="P2011" s="7">
        <f t="shared" si="249"/>
        <v>2</v>
      </c>
      <c r="Q2011" s="7">
        <f t="shared" si="250"/>
        <v>4</v>
      </c>
      <c r="R2011" s="7">
        <f t="shared" si="251"/>
        <v>9</v>
      </c>
      <c r="S2011" s="8">
        <f t="shared" si="252"/>
        <v>95.7</v>
      </c>
      <c r="T2011" s="7" t="str">
        <f t="shared" si="253"/>
        <v>C - Entwicklungspotenzial</v>
      </c>
      <c r="U2011" s="4">
        <f>ROUND(((E2011-Hilfswerte!$B$20)/Hilfswerte!$B$21)+((F2011-Hilfswerte!$B$22)/Hilfswerte!$B$23)+((G2011-Hilfswerte!$B$24)/Hilfswerte!$B$25)+0.1*INDEX(Hilfswerte!$B$4:$B$15,MATCH(C2011,Hilfswerte!$A$4:$A$15,0)),2)</f>
        <v>-0.54</v>
      </c>
      <c r="V2011" s="4">
        <f>ROUND(SQRT((((E2011-Hilfswerte!$B$20)/Hilfswerte!$B$21)-Hilfswerte!$B$28)^2+(((F2011-Hilfswerte!$B$22)/Hilfswerte!$B$23)-Hilfswerte!$B$29)^2+(((G2011-Hilfswerte!$B$24)/Hilfswerte!$B$25)-Hilfswerte!$B$30)^2),3)</f>
        <v>0.65700000000000003</v>
      </c>
      <c r="W2011" s="4">
        <f>ROUND(E2011*Hilfswerte!$B$31,0)</f>
        <v>8633</v>
      </c>
      <c r="X2011" s="4">
        <f t="shared" si="254"/>
        <v>4753</v>
      </c>
      <c r="Y2011" s="4" t="str">
        <f>IF(T2011="A - Top-Kunde","bereits Top-Kunde",IF(AND(V2011&lt;=Hilfswerte!$B$34,H2011&lt;0.5*W2011),"Hoch",IF(AND(V2011&lt;=Hilfswerte!$B$35,H2011&lt;0.7*W2011),"Mittel","Niedrig")))</f>
        <v>Hoch</v>
      </c>
      <c r="Z2011" s="4">
        <f t="shared" si="255"/>
        <v>10.1</v>
      </c>
      <c r="AA2011" s="4" t="str">
        <f>IF(J2011&gt;365,"Bereits abgewandert (Segment D)",IF(Z2011&gt;=Hilfswerte!$B$38,"Rot - akut gefaehrdet",IF(Z2011&gt;=Hilfswerte!$B$39,"Gelb - beobachten","Gruen - stabil")))</f>
        <v>Gruen - stabil</v>
      </c>
    </row>
    <row r="2012" spans="1:27" ht="15" customHeight="1" x14ac:dyDescent="0.25">
      <c r="A2012" s="4" t="s">
        <v>2359</v>
      </c>
      <c r="B2012" s="4" t="s">
        <v>462</v>
      </c>
      <c r="C2012" s="4" t="s">
        <v>55</v>
      </c>
      <c r="D2012" s="4" t="s">
        <v>106</v>
      </c>
      <c r="E2012" s="4">
        <v>114</v>
      </c>
      <c r="F2012" s="5">
        <v>20.3</v>
      </c>
      <c r="G2012" s="5">
        <v>1</v>
      </c>
      <c r="H2012" s="6">
        <v>11460</v>
      </c>
      <c r="I2012" s="4">
        <v>5</v>
      </c>
      <c r="J2012" s="4">
        <v>8</v>
      </c>
      <c r="K2012" s="4">
        <v>0</v>
      </c>
      <c r="L2012" s="4">
        <v>13</v>
      </c>
      <c r="M2012" s="4">
        <v>1</v>
      </c>
      <c r="N2012" s="5">
        <v>-8.1</v>
      </c>
      <c r="O2012" s="7">
        <f t="shared" si="248"/>
        <v>5</v>
      </c>
      <c r="P2012" s="7">
        <f t="shared" si="249"/>
        <v>5</v>
      </c>
      <c r="Q2012" s="7">
        <f t="shared" si="250"/>
        <v>5</v>
      </c>
      <c r="R2012" s="7">
        <f t="shared" si="251"/>
        <v>15</v>
      </c>
      <c r="S2012" s="8">
        <f t="shared" si="252"/>
        <v>142.1</v>
      </c>
      <c r="T2012" s="7" t="str">
        <f t="shared" si="253"/>
        <v>A - Top-Kunde</v>
      </c>
      <c r="U2012" s="4">
        <f>ROUND(((E2012-Hilfswerte!$B$20)/Hilfswerte!$B$21)+((F2012-Hilfswerte!$B$22)/Hilfswerte!$B$23)+((G2012-Hilfswerte!$B$24)/Hilfswerte!$B$25)+0.1*INDEX(Hilfswerte!$B$4:$B$15,MATCH(C2012,Hilfswerte!$A$4:$A$15,0)),2)</f>
        <v>-1.33</v>
      </c>
      <c r="V2012" s="4">
        <f>ROUND(SQRT((((E2012-Hilfswerte!$B$20)/Hilfswerte!$B$21)-Hilfswerte!$B$28)^2+(((F2012-Hilfswerte!$B$22)/Hilfswerte!$B$23)-Hilfswerte!$B$29)^2+(((G2012-Hilfswerte!$B$24)/Hilfswerte!$B$25)-Hilfswerte!$B$30)^2),3)</f>
        <v>1.667</v>
      </c>
      <c r="W2012" s="4">
        <f>ROUND(E2012*Hilfswerte!$B$31,0)</f>
        <v>23432</v>
      </c>
      <c r="X2012" s="4">
        <f t="shared" si="254"/>
        <v>11972</v>
      </c>
      <c r="Y2012" s="4" t="str">
        <f>IF(T2012="A - Top-Kunde","bereits Top-Kunde",IF(AND(V2012&lt;=Hilfswerte!$B$34,H2012&lt;0.5*W2012),"Hoch",IF(AND(V2012&lt;=Hilfswerte!$B$35,H2012&lt;0.7*W2012),"Mittel","Niedrig")))</f>
        <v>bereits Top-Kunde</v>
      </c>
      <c r="Z2012" s="4">
        <f t="shared" si="255"/>
        <v>6.2</v>
      </c>
      <c r="AA2012" s="4" t="str">
        <f>IF(J2012&gt;365,"Bereits abgewandert (Segment D)",IF(Z2012&gt;=Hilfswerte!$B$38,"Rot - akut gefaehrdet",IF(Z2012&gt;=Hilfswerte!$B$39,"Gelb - beobachten","Gruen - stabil")))</f>
        <v>Gruen - stabil</v>
      </c>
    </row>
    <row r="2013" spans="1:27" ht="15" customHeight="1" x14ac:dyDescent="0.25">
      <c r="A2013" s="4" t="s">
        <v>2360</v>
      </c>
      <c r="B2013" s="4" t="s">
        <v>735</v>
      </c>
      <c r="C2013" s="4" t="s">
        <v>29</v>
      </c>
      <c r="D2013" s="4" t="s">
        <v>48</v>
      </c>
      <c r="E2013" s="4">
        <v>70</v>
      </c>
      <c r="F2013" s="5">
        <v>13.1</v>
      </c>
      <c r="G2013" s="5">
        <v>19.399999999999999</v>
      </c>
      <c r="H2013" s="6">
        <v>1720</v>
      </c>
      <c r="I2013" s="4">
        <v>6</v>
      </c>
      <c r="J2013" s="4">
        <v>14</v>
      </c>
      <c r="K2013" s="4">
        <v>2</v>
      </c>
      <c r="L2013" s="4">
        <v>6</v>
      </c>
      <c r="M2013" s="4">
        <v>2</v>
      </c>
      <c r="N2013" s="5">
        <v>4.5999999999999996</v>
      </c>
      <c r="O2013" s="7">
        <f t="shared" si="248"/>
        <v>5</v>
      </c>
      <c r="P2013" s="7">
        <f t="shared" si="249"/>
        <v>5</v>
      </c>
      <c r="Q2013" s="7">
        <f t="shared" si="250"/>
        <v>3</v>
      </c>
      <c r="R2013" s="7">
        <f t="shared" si="251"/>
        <v>13</v>
      </c>
      <c r="S2013" s="8">
        <f t="shared" si="252"/>
        <v>118.5</v>
      </c>
      <c r="T2013" s="7" t="str">
        <f t="shared" si="253"/>
        <v>B - Kernkunde</v>
      </c>
      <c r="U2013" s="4">
        <f>ROUND(((E2013-Hilfswerte!$B$20)/Hilfswerte!$B$21)+((F2013-Hilfswerte!$B$22)/Hilfswerte!$B$23)+((G2013-Hilfswerte!$B$24)/Hilfswerte!$B$25)+0.1*INDEX(Hilfswerte!$B$4:$B$15,MATCH(C2013,Hilfswerte!$A$4:$A$15,0)),2)</f>
        <v>1.24</v>
      </c>
      <c r="V2013" s="4">
        <f>ROUND(SQRT((((E2013-Hilfswerte!$B$20)/Hilfswerte!$B$21)-Hilfswerte!$B$28)^2+(((F2013-Hilfswerte!$B$22)/Hilfswerte!$B$23)-Hilfswerte!$B$29)^2+(((G2013-Hilfswerte!$B$24)/Hilfswerte!$B$25)-Hilfswerte!$B$30)^2),3)</f>
        <v>1.4350000000000001</v>
      </c>
      <c r="W2013" s="4">
        <f>ROUND(E2013*Hilfswerte!$B$31,0)</f>
        <v>14388</v>
      </c>
      <c r="X2013" s="4">
        <f t="shared" si="254"/>
        <v>12668</v>
      </c>
      <c r="Y2013" s="4" t="str">
        <f>IF(T2013="A - Top-Kunde","bereits Top-Kunde",IF(AND(V2013&lt;=Hilfswerte!$B$34,H2013&lt;0.5*W2013),"Hoch",IF(AND(V2013&lt;=Hilfswerte!$B$35,H2013&lt;0.7*W2013),"Mittel","Niedrig")))</f>
        <v>Niedrig</v>
      </c>
      <c r="Z2013" s="4">
        <f t="shared" si="255"/>
        <v>7.9</v>
      </c>
      <c r="AA2013" s="4" t="str">
        <f>IF(J2013&gt;365,"Bereits abgewandert (Segment D)",IF(Z2013&gt;=Hilfswerte!$B$38,"Rot - akut gefaehrdet",IF(Z2013&gt;=Hilfswerte!$B$39,"Gelb - beobachten","Gruen - stabil")))</f>
        <v>Gruen - stabil</v>
      </c>
    </row>
    <row r="2014" spans="1:27" ht="15" customHeight="1" x14ac:dyDescent="0.25">
      <c r="A2014" s="4" t="s">
        <v>2361</v>
      </c>
      <c r="B2014" s="4" t="s">
        <v>156</v>
      </c>
      <c r="C2014" s="4" t="s">
        <v>62</v>
      </c>
      <c r="D2014" s="4" t="s">
        <v>30</v>
      </c>
      <c r="E2014" s="4">
        <v>191</v>
      </c>
      <c r="F2014" s="5">
        <v>43.8</v>
      </c>
      <c r="G2014" s="5">
        <v>5.4</v>
      </c>
      <c r="H2014" s="6">
        <v>0</v>
      </c>
      <c r="I2014" s="4">
        <v>0</v>
      </c>
      <c r="J2014" s="4">
        <v>422</v>
      </c>
      <c r="K2014" s="4">
        <v>0</v>
      </c>
      <c r="L2014" s="4">
        <v>-5</v>
      </c>
      <c r="M2014" s="4">
        <v>0</v>
      </c>
      <c r="N2014" s="5">
        <v>-64.099999999999994</v>
      </c>
      <c r="O2014" s="7">
        <f t="shared" si="248"/>
        <v>1</v>
      </c>
      <c r="P2014" s="7">
        <f t="shared" si="249"/>
        <v>1</v>
      </c>
      <c r="Q2014" s="7">
        <f t="shared" si="250"/>
        <v>1</v>
      </c>
      <c r="R2014" s="7">
        <f t="shared" si="251"/>
        <v>3</v>
      </c>
      <c r="S2014" s="8">
        <f t="shared" si="252"/>
        <v>-2.1</v>
      </c>
      <c r="T2014" s="7" t="str">
        <f t="shared" si="253"/>
        <v>D - Abwanderungsrisiko</v>
      </c>
      <c r="U2014" s="4">
        <f>ROUND(((E2014-Hilfswerte!$B$20)/Hilfswerte!$B$21)+((F2014-Hilfswerte!$B$22)/Hilfswerte!$B$23)+((G2014-Hilfswerte!$B$24)/Hilfswerte!$B$25)+0.1*INDEX(Hilfswerte!$B$4:$B$15,MATCH(C2014,Hilfswerte!$A$4:$A$15,0)),2)</f>
        <v>0.24</v>
      </c>
      <c r="V2014" s="4">
        <f>ROUND(SQRT((((E2014-Hilfswerte!$B$20)/Hilfswerte!$B$21)-Hilfswerte!$B$28)^2+(((F2014-Hilfswerte!$B$22)/Hilfswerte!$B$23)-Hilfswerte!$B$29)^2+(((G2014-Hilfswerte!$B$24)/Hilfswerte!$B$25)-Hilfswerte!$B$30)^2),3)</f>
        <v>0.93500000000000005</v>
      </c>
      <c r="W2014" s="4">
        <f>ROUND(E2014*Hilfswerte!$B$31,0)</f>
        <v>39259</v>
      </c>
      <c r="X2014" s="4">
        <f t="shared" si="254"/>
        <v>39259</v>
      </c>
      <c r="Y2014" s="4" t="str">
        <f>IF(T2014="A - Top-Kunde","bereits Top-Kunde",IF(AND(V2014&lt;=Hilfswerte!$B$34,H2014&lt;0.5*W2014),"Hoch",IF(AND(V2014&lt;=Hilfswerte!$B$35,H2014&lt;0.7*W2014),"Mittel","Niedrig")))</f>
        <v>Mittel</v>
      </c>
      <c r="Z2014" s="4">
        <f t="shared" si="255"/>
        <v>46.7</v>
      </c>
      <c r="AA2014" s="4" t="str">
        <f>IF(J2014&gt;365,"Bereits abgewandert (Segment D)",IF(Z2014&gt;=Hilfswerte!$B$38,"Rot - akut gefaehrdet",IF(Z2014&gt;=Hilfswerte!$B$39,"Gelb - beobachten","Gruen - stabil")))</f>
        <v>Bereits abgewandert (Segment D)</v>
      </c>
    </row>
    <row r="2015" spans="1:27" ht="15" customHeight="1" x14ac:dyDescent="0.25">
      <c r="A2015" s="4" t="s">
        <v>2362</v>
      </c>
      <c r="B2015" s="4" t="s">
        <v>674</v>
      </c>
      <c r="C2015" s="4" t="s">
        <v>38</v>
      </c>
      <c r="D2015" s="4" t="s">
        <v>178</v>
      </c>
      <c r="E2015" s="4">
        <v>336</v>
      </c>
      <c r="F2015" s="5">
        <v>78.7</v>
      </c>
      <c r="G2015" s="5">
        <v>11.2</v>
      </c>
      <c r="H2015" s="6">
        <v>21900</v>
      </c>
      <c r="I2015" s="4">
        <v>3</v>
      </c>
      <c r="J2015" s="4">
        <v>7</v>
      </c>
      <c r="K2015" s="4">
        <v>0</v>
      </c>
      <c r="L2015" s="4">
        <v>11</v>
      </c>
      <c r="M2015" s="4">
        <v>5</v>
      </c>
      <c r="N2015" s="5">
        <v>2.7</v>
      </c>
      <c r="O2015" s="7">
        <f t="shared" si="248"/>
        <v>5</v>
      </c>
      <c r="P2015" s="7">
        <f t="shared" si="249"/>
        <v>3</v>
      </c>
      <c r="Q2015" s="7">
        <f t="shared" si="250"/>
        <v>5</v>
      </c>
      <c r="R2015" s="7">
        <f t="shared" si="251"/>
        <v>13</v>
      </c>
      <c r="S2015" s="8">
        <f t="shared" si="252"/>
        <v>128.1</v>
      </c>
      <c r="T2015" s="7" t="str">
        <f t="shared" si="253"/>
        <v>A - Top-Kunde</v>
      </c>
      <c r="U2015" s="4">
        <f>ROUND(((E2015-Hilfswerte!$B$20)/Hilfswerte!$B$21)+((F2015-Hilfswerte!$B$22)/Hilfswerte!$B$23)+((G2015-Hilfswerte!$B$24)/Hilfswerte!$B$25)+0.1*INDEX(Hilfswerte!$B$4:$B$15,MATCH(C2015,Hilfswerte!$A$4:$A$15,0)),2)</f>
        <v>2.34</v>
      </c>
      <c r="V2015" s="4">
        <f>ROUND(SQRT((((E2015-Hilfswerte!$B$20)/Hilfswerte!$B$21)-Hilfswerte!$B$28)^2+(((F2015-Hilfswerte!$B$22)/Hilfswerte!$B$23)-Hilfswerte!$B$29)^2+(((G2015-Hilfswerte!$B$24)/Hilfswerte!$B$25)-Hilfswerte!$B$30)^2),3)</f>
        <v>1.034</v>
      </c>
      <c r="W2015" s="4">
        <f>ROUND(E2015*Hilfswerte!$B$31,0)</f>
        <v>69064</v>
      </c>
      <c r="X2015" s="4">
        <f t="shared" si="254"/>
        <v>47164</v>
      </c>
      <c r="Y2015" s="4" t="str">
        <f>IF(T2015="A - Top-Kunde","bereits Top-Kunde",IF(AND(V2015&lt;=Hilfswerte!$B$34,H2015&lt;0.5*W2015),"Hoch",IF(AND(V2015&lt;=Hilfswerte!$B$35,H2015&lt;0.7*W2015),"Mittel","Niedrig")))</f>
        <v>bereits Top-Kunde</v>
      </c>
      <c r="Z2015" s="4">
        <f t="shared" si="255"/>
        <v>2.6</v>
      </c>
      <c r="AA2015" s="4" t="str">
        <f>IF(J2015&gt;365,"Bereits abgewandert (Segment D)",IF(Z2015&gt;=Hilfswerte!$B$38,"Rot - akut gefaehrdet",IF(Z2015&gt;=Hilfswerte!$B$39,"Gelb - beobachten","Gruen - stabil")))</f>
        <v>Gruen - stabil</v>
      </c>
    </row>
    <row r="2016" spans="1:27" ht="15" customHeight="1" x14ac:dyDescent="0.25">
      <c r="A2016" s="4" t="s">
        <v>2363</v>
      </c>
      <c r="B2016" s="4" t="s">
        <v>1364</v>
      </c>
      <c r="C2016" s="4" t="s">
        <v>55</v>
      </c>
      <c r="D2016" s="4" t="s">
        <v>30</v>
      </c>
      <c r="E2016" s="4">
        <v>22</v>
      </c>
      <c r="F2016" s="5">
        <v>6.2</v>
      </c>
      <c r="G2016" s="5">
        <v>9.9</v>
      </c>
      <c r="H2016" s="6">
        <v>3910</v>
      </c>
      <c r="I2016" s="4">
        <v>3</v>
      </c>
      <c r="J2016" s="4">
        <v>69</v>
      </c>
      <c r="K2016" s="4">
        <v>2</v>
      </c>
      <c r="L2016" s="4">
        <v>13</v>
      </c>
      <c r="M2016" s="4">
        <v>1</v>
      </c>
      <c r="N2016" s="5">
        <v>17.399999999999999</v>
      </c>
      <c r="O2016" s="7">
        <f t="shared" si="248"/>
        <v>4</v>
      </c>
      <c r="P2016" s="7">
        <f t="shared" si="249"/>
        <v>3</v>
      </c>
      <c r="Q2016" s="7">
        <f t="shared" si="250"/>
        <v>4</v>
      </c>
      <c r="R2016" s="7">
        <f t="shared" si="251"/>
        <v>11</v>
      </c>
      <c r="S2016" s="8">
        <f t="shared" si="252"/>
        <v>102.8</v>
      </c>
      <c r="T2016" s="7" t="str">
        <f t="shared" si="253"/>
        <v>C - Entwicklungspotenzial</v>
      </c>
      <c r="U2016" s="4">
        <f>ROUND(((E2016-Hilfswerte!$B$20)/Hilfswerte!$B$21)+((F2016-Hilfswerte!$B$22)/Hilfswerte!$B$23)+((G2016-Hilfswerte!$B$24)/Hilfswerte!$B$25)+0.1*INDEX(Hilfswerte!$B$4:$B$15,MATCH(C2016,Hilfswerte!$A$4:$A$15,0)),2)</f>
        <v>-0.56999999999999995</v>
      </c>
      <c r="V2016" s="4">
        <f>ROUND(SQRT((((E2016-Hilfswerte!$B$20)/Hilfswerte!$B$21)-Hilfswerte!$B$28)^2+(((F2016-Hilfswerte!$B$22)/Hilfswerte!$B$23)-Hilfswerte!$B$29)^2+(((G2016-Hilfswerte!$B$24)/Hilfswerte!$B$25)-Hilfswerte!$B$30)^2),3)</f>
        <v>0.86699999999999999</v>
      </c>
      <c r="W2016" s="4">
        <f>ROUND(E2016*Hilfswerte!$B$31,0)</f>
        <v>4522</v>
      </c>
      <c r="X2016" s="4">
        <f t="shared" si="254"/>
        <v>612</v>
      </c>
      <c r="Y2016" s="4" t="str">
        <f>IF(T2016="A - Top-Kunde","bereits Top-Kunde",IF(AND(V2016&lt;=Hilfswerte!$B$34,H2016&lt;0.5*W2016),"Hoch",IF(AND(V2016&lt;=Hilfswerte!$B$35,H2016&lt;0.7*W2016),"Mittel","Niedrig")))</f>
        <v>Niedrig</v>
      </c>
      <c r="Z2016" s="4">
        <f t="shared" si="255"/>
        <v>12.1</v>
      </c>
      <c r="AA2016" s="4" t="str">
        <f>IF(J2016&gt;365,"Bereits abgewandert (Segment D)",IF(Z2016&gt;=Hilfswerte!$B$38,"Rot - akut gefaehrdet",IF(Z2016&gt;=Hilfswerte!$B$39,"Gelb - beobachten","Gruen - stabil")))</f>
        <v>Gruen - stabil</v>
      </c>
    </row>
    <row r="2017" spans="1:27" ht="15" customHeight="1" x14ac:dyDescent="0.25">
      <c r="A2017" s="4" t="s">
        <v>2364</v>
      </c>
      <c r="B2017" s="4" t="s">
        <v>181</v>
      </c>
      <c r="C2017" s="4" t="s">
        <v>59</v>
      </c>
      <c r="D2017" s="4" t="s">
        <v>30</v>
      </c>
      <c r="E2017" s="4">
        <v>56</v>
      </c>
      <c r="F2017" s="5">
        <v>15.9</v>
      </c>
      <c r="G2017" s="5">
        <v>13.8</v>
      </c>
      <c r="H2017" s="6">
        <v>1000</v>
      </c>
      <c r="I2017" s="4">
        <v>1</v>
      </c>
      <c r="J2017" s="4">
        <v>30</v>
      </c>
      <c r="K2017" s="4">
        <v>0</v>
      </c>
      <c r="L2017" s="4">
        <v>-1</v>
      </c>
      <c r="M2017" s="4">
        <v>3</v>
      </c>
      <c r="N2017" s="5">
        <v>16.2</v>
      </c>
      <c r="O2017" s="7">
        <f t="shared" si="248"/>
        <v>5</v>
      </c>
      <c r="P2017" s="7">
        <f t="shared" si="249"/>
        <v>1</v>
      </c>
      <c r="Q2017" s="7">
        <f t="shared" si="250"/>
        <v>3</v>
      </c>
      <c r="R2017" s="7">
        <f t="shared" si="251"/>
        <v>9</v>
      </c>
      <c r="S2017" s="8">
        <f t="shared" si="252"/>
        <v>98.1</v>
      </c>
      <c r="T2017" s="7" t="str">
        <f t="shared" si="253"/>
        <v>C - Entwicklungspotenzial</v>
      </c>
      <c r="U2017" s="4">
        <f>ROUND(((E2017-Hilfswerte!$B$20)/Hilfswerte!$B$21)+((F2017-Hilfswerte!$B$22)/Hilfswerte!$B$23)+((G2017-Hilfswerte!$B$24)/Hilfswerte!$B$25)+0.1*INDEX(Hilfswerte!$B$4:$B$15,MATCH(C2017,Hilfswerte!$A$4:$A$15,0)),2)</f>
        <v>0</v>
      </c>
      <c r="V2017" s="4">
        <f>ROUND(SQRT((((E2017-Hilfswerte!$B$20)/Hilfswerte!$B$21)-Hilfswerte!$B$28)^2+(((F2017-Hilfswerte!$B$22)/Hilfswerte!$B$23)-Hilfswerte!$B$29)^2+(((G2017-Hilfswerte!$B$24)/Hilfswerte!$B$25)-Hilfswerte!$B$30)^2),3)</f>
        <v>0.74099999999999999</v>
      </c>
      <c r="W2017" s="4">
        <f>ROUND(E2017*Hilfswerte!$B$31,0)</f>
        <v>11511</v>
      </c>
      <c r="X2017" s="4">
        <f t="shared" si="254"/>
        <v>10511</v>
      </c>
      <c r="Y2017" s="4" t="str">
        <f>IF(T2017="A - Top-Kunde","bereits Top-Kunde",IF(AND(V2017&lt;=Hilfswerte!$B$34,H2017&lt;0.5*W2017),"Hoch",IF(AND(V2017&lt;=Hilfswerte!$B$35,H2017&lt;0.7*W2017),"Mittel","Niedrig")))</f>
        <v>Hoch</v>
      </c>
      <c r="Z2017" s="4">
        <f t="shared" si="255"/>
        <v>1.5</v>
      </c>
      <c r="AA2017" s="4" t="str">
        <f>IF(J2017&gt;365,"Bereits abgewandert (Segment D)",IF(Z2017&gt;=Hilfswerte!$B$38,"Rot - akut gefaehrdet",IF(Z2017&gt;=Hilfswerte!$B$39,"Gelb - beobachten","Gruen - stabil")))</f>
        <v>Gruen - stabil</v>
      </c>
    </row>
    <row r="2018" spans="1:27" ht="15" customHeight="1" x14ac:dyDescent="0.25">
      <c r="A2018" s="4" t="s">
        <v>2365</v>
      </c>
      <c r="B2018" s="4" t="s">
        <v>614</v>
      </c>
      <c r="C2018" s="4" t="s">
        <v>38</v>
      </c>
      <c r="D2018" s="4" t="s">
        <v>30</v>
      </c>
      <c r="E2018" s="4">
        <v>34</v>
      </c>
      <c r="F2018" s="5">
        <v>11.5</v>
      </c>
      <c r="G2018" s="5">
        <v>2.7</v>
      </c>
      <c r="H2018" s="6">
        <v>1840</v>
      </c>
      <c r="I2018" s="4">
        <v>3</v>
      </c>
      <c r="J2018" s="4">
        <v>60</v>
      </c>
      <c r="K2018" s="4">
        <v>0</v>
      </c>
      <c r="L2018" s="4">
        <v>10</v>
      </c>
      <c r="M2018" s="4">
        <v>6</v>
      </c>
      <c r="N2018" s="5">
        <v>-10.1</v>
      </c>
      <c r="O2018" s="7">
        <f t="shared" si="248"/>
        <v>4</v>
      </c>
      <c r="P2018" s="7">
        <f t="shared" si="249"/>
        <v>3</v>
      </c>
      <c r="Q2018" s="7">
        <f t="shared" si="250"/>
        <v>3</v>
      </c>
      <c r="R2018" s="7">
        <f t="shared" si="251"/>
        <v>10</v>
      </c>
      <c r="S2018" s="8">
        <f t="shared" si="252"/>
        <v>92</v>
      </c>
      <c r="T2018" s="7" t="str">
        <f t="shared" si="253"/>
        <v>C - Entwicklungspotenzial</v>
      </c>
      <c r="U2018" s="4">
        <f>ROUND(((E2018-Hilfswerte!$B$20)/Hilfswerte!$B$21)+((F2018-Hilfswerte!$B$22)/Hilfswerte!$B$23)+((G2018-Hilfswerte!$B$24)/Hilfswerte!$B$25)+0.1*INDEX(Hilfswerte!$B$4:$B$15,MATCH(C2018,Hilfswerte!$A$4:$A$15,0)),2)</f>
        <v>-1.52</v>
      </c>
      <c r="V2018" s="4">
        <f>ROUND(SQRT((((E2018-Hilfswerte!$B$20)/Hilfswerte!$B$21)-Hilfswerte!$B$28)^2+(((F2018-Hilfswerte!$B$22)/Hilfswerte!$B$23)-Hilfswerte!$B$29)^2+(((G2018-Hilfswerte!$B$24)/Hilfswerte!$B$25)-Hilfswerte!$B$30)^2),3)</f>
        <v>1.5409999999999999</v>
      </c>
      <c r="W2018" s="4">
        <f>ROUND(E2018*Hilfswerte!$B$31,0)</f>
        <v>6989</v>
      </c>
      <c r="X2018" s="4">
        <f t="shared" si="254"/>
        <v>5149</v>
      </c>
      <c r="Y2018" s="4" t="str">
        <f>IF(T2018="A - Top-Kunde","bereits Top-Kunde",IF(AND(V2018&lt;=Hilfswerte!$B$34,H2018&lt;0.5*W2018),"Hoch",IF(AND(V2018&lt;=Hilfswerte!$B$35,H2018&lt;0.7*W2018),"Mittel","Niedrig")))</f>
        <v>Niedrig</v>
      </c>
      <c r="Z2018" s="4">
        <f t="shared" si="255"/>
        <v>9</v>
      </c>
      <c r="AA2018" s="4" t="str">
        <f>IF(J2018&gt;365,"Bereits abgewandert (Segment D)",IF(Z2018&gt;=Hilfswerte!$B$38,"Rot - akut gefaehrdet",IF(Z2018&gt;=Hilfswerte!$B$39,"Gelb - beobachten","Gruen - stabil")))</f>
        <v>Gruen - stabil</v>
      </c>
    </row>
    <row r="2019" spans="1:27" ht="15" customHeight="1" x14ac:dyDescent="0.25">
      <c r="A2019" s="4" t="s">
        <v>2366</v>
      </c>
      <c r="B2019" s="4" t="s">
        <v>154</v>
      </c>
      <c r="C2019" s="4" t="s">
        <v>65</v>
      </c>
      <c r="D2019" s="4" t="s">
        <v>30</v>
      </c>
      <c r="E2019" s="4">
        <v>175</v>
      </c>
      <c r="F2019" s="5">
        <v>46.1</v>
      </c>
      <c r="G2019" s="5">
        <v>17.8</v>
      </c>
      <c r="H2019" s="6">
        <v>3510</v>
      </c>
      <c r="I2019" s="4">
        <v>1</v>
      </c>
      <c r="J2019" s="4">
        <v>274</v>
      </c>
      <c r="K2019" s="4">
        <v>0</v>
      </c>
      <c r="L2019" s="4">
        <v>4</v>
      </c>
      <c r="M2019" s="4">
        <v>5</v>
      </c>
      <c r="N2019" s="5">
        <v>-23.7</v>
      </c>
      <c r="O2019" s="7">
        <f t="shared" si="248"/>
        <v>2</v>
      </c>
      <c r="P2019" s="7">
        <f t="shared" si="249"/>
        <v>1</v>
      </c>
      <c r="Q2019" s="7">
        <f t="shared" si="250"/>
        <v>4</v>
      </c>
      <c r="R2019" s="7">
        <f t="shared" si="251"/>
        <v>7</v>
      </c>
      <c r="S2019" s="8">
        <f t="shared" si="252"/>
        <v>57</v>
      </c>
      <c r="T2019" s="7" t="str">
        <f t="shared" si="253"/>
        <v>C - Entwicklungspotenzial</v>
      </c>
      <c r="U2019" s="4">
        <f>ROUND(((E2019-Hilfswerte!$B$20)/Hilfswerte!$B$21)+((F2019-Hilfswerte!$B$22)/Hilfswerte!$B$23)+((G2019-Hilfswerte!$B$24)/Hilfswerte!$B$25)+0.1*INDEX(Hilfswerte!$B$4:$B$15,MATCH(C2019,Hilfswerte!$A$4:$A$15,0)),2)</f>
        <v>1.71</v>
      </c>
      <c r="V2019" s="4">
        <f>ROUND(SQRT((((E2019-Hilfswerte!$B$20)/Hilfswerte!$B$21)-Hilfswerte!$B$28)^2+(((F2019-Hilfswerte!$B$22)/Hilfswerte!$B$23)-Hilfswerte!$B$29)^2+(((G2019-Hilfswerte!$B$24)/Hilfswerte!$B$25)-Hilfswerte!$B$30)^2),3)</f>
        <v>1.0580000000000001</v>
      </c>
      <c r="W2019" s="4">
        <f>ROUND(E2019*Hilfswerte!$B$31,0)</f>
        <v>35971</v>
      </c>
      <c r="X2019" s="4">
        <f t="shared" si="254"/>
        <v>32461</v>
      </c>
      <c r="Y2019" s="4" t="str">
        <f>IF(T2019="A - Top-Kunde","bereits Top-Kunde",IF(AND(V2019&lt;=Hilfswerte!$B$34,H2019&lt;0.5*W2019),"Hoch",IF(AND(V2019&lt;=Hilfswerte!$B$35,H2019&lt;0.7*W2019),"Mittel","Niedrig")))</f>
        <v>Mittel</v>
      </c>
      <c r="Z2019" s="4">
        <f t="shared" si="255"/>
        <v>24</v>
      </c>
      <c r="AA2019" s="4" t="str">
        <f>IF(J2019&gt;365,"Bereits abgewandert (Segment D)",IF(Z2019&gt;=Hilfswerte!$B$38,"Rot - akut gefaehrdet",IF(Z2019&gt;=Hilfswerte!$B$39,"Gelb - beobachten","Gruen - stabil")))</f>
        <v>Rot - akut gefaehrdet</v>
      </c>
    </row>
    <row r="2020" spans="1:27" ht="15" customHeight="1" x14ac:dyDescent="0.25">
      <c r="A2020" s="4" t="s">
        <v>2367</v>
      </c>
      <c r="B2020" s="4" t="s">
        <v>518</v>
      </c>
      <c r="C2020" s="4" t="s">
        <v>84</v>
      </c>
      <c r="D2020" s="4" t="s">
        <v>77</v>
      </c>
      <c r="E2020" s="4">
        <v>15</v>
      </c>
      <c r="F2020" s="5">
        <v>4.7</v>
      </c>
      <c r="G2020" s="5">
        <v>1.1000000000000001</v>
      </c>
      <c r="H2020" s="6">
        <v>1630</v>
      </c>
      <c r="I2020" s="4">
        <v>3</v>
      </c>
      <c r="J2020" s="4">
        <v>317</v>
      </c>
      <c r="K2020" s="4">
        <v>0</v>
      </c>
      <c r="L2020" s="4">
        <v>-5</v>
      </c>
      <c r="M2020" s="4">
        <v>4</v>
      </c>
      <c r="N2020" s="5">
        <v>-22.5</v>
      </c>
      <c r="O2020" s="7">
        <f t="shared" si="248"/>
        <v>2</v>
      </c>
      <c r="P2020" s="7">
        <f t="shared" si="249"/>
        <v>3</v>
      </c>
      <c r="Q2020" s="7">
        <f t="shared" si="250"/>
        <v>3</v>
      </c>
      <c r="R2020" s="7">
        <f t="shared" si="251"/>
        <v>8</v>
      </c>
      <c r="S2020" s="8">
        <f t="shared" si="252"/>
        <v>68.8</v>
      </c>
      <c r="T2020" s="7" t="str">
        <f t="shared" si="253"/>
        <v>C - Entwicklungspotenzial</v>
      </c>
      <c r="U2020" s="4">
        <f>ROUND(((E2020-Hilfswerte!$B$20)/Hilfswerte!$B$21)+((F2020-Hilfswerte!$B$22)/Hilfswerte!$B$23)+((G2020-Hilfswerte!$B$24)/Hilfswerte!$B$25)+0.1*INDEX(Hilfswerte!$B$4:$B$15,MATCH(C2020,Hilfswerte!$A$4:$A$15,0)),2)</f>
        <v>-2.31</v>
      </c>
      <c r="V2020" s="4">
        <f>ROUND(SQRT((((E2020-Hilfswerte!$B$20)/Hilfswerte!$B$21)-Hilfswerte!$B$28)^2+(((F2020-Hilfswerte!$B$22)/Hilfswerte!$B$23)-Hilfswerte!$B$29)^2+(((G2020-Hilfswerte!$B$24)/Hilfswerte!$B$25)-Hilfswerte!$B$30)^2),3)</f>
        <v>1.8320000000000001</v>
      </c>
      <c r="W2020" s="4">
        <f>ROUND(E2020*Hilfswerte!$B$31,0)</f>
        <v>3083</v>
      </c>
      <c r="X2020" s="4">
        <f t="shared" si="254"/>
        <v>1453</v>
      </c>
      <c r="Y2020" s="4" t="str">
        <f>IF(T2020="A - Top-Kunde","bereits Top-Kunde",IF(AND(V2020&lt;=Hilfswerte!$B$34,H2020&lt;0.5*W2020),"Hoch",IF(AND(V2020&lt;=Hilfswerte!$B$35,H2020&lt;0.7*W2020),"Mittel","Niedrig")))</f>
        <v>Niedrig</v>
      </c>
      <c r="Z2020" s="4">
        <f t="shared" si="255"/>
        <v>24.9</v>
      </c>
      <c r="AA2020" s="4" t="str">
        <f>IF(J2020&gt;365,"Bereits abgewandert (Segment D)",IF(Z2020&gt;=Hilfswerte!$B$38,"Rot - akut gefaehrdet",IF(Z2020&gt;=Hilfswerte!$B$39,"Gelb - beobachten","Gruen - stabil")))</f>
        <v>Rot - akut gefaehrdet</v>
      </c>
    </row>
    <row r="2021" spans="1:27" ht="15" customHeight="1" x14ac:dyDescent="0.25">
      <c r="A2021" s="4" t="s">
        <v>2368</v>
      </c>
      <c r="B2021" s="4" t="s">
        <v>1060</v>
      </c>
      <c r="C2021" s="4" t="s">
        <v>33</v>
      </c>
      <c r="D2021" s="4" t="s">
        <v>30</v>
      </c>
      <c r="E2021" s="4">
        <v>35</v>
      </c>
      <c r="F2021" s="5">
        <v>8.1999999999999993</v>
      </c>
      <c r="G2021" s="5">
        <v>8.1</v>
      </c>
      <c r="H2021" s="6">
        <v>6720</v>
      </c>
      <c r="I2021" s="4">
        <v>2</v>
      </c>
      <c r="J2021" s="4">
        <v>230</v>
      </c>
      <c r="K2021" s="4">
        <v>0</v>
      </c>
      <c r="L2021" s="4">
        <v>5</v>
      </c>
      <c r="M2021" s="4">
        <v>5</v>
      </c>
      <c r="N2021" s="5">
        <v>30.3</v>
      </c>
      <c r="O2021" s="7">
        <f t="shared" si="248"/>
        <v>2</v>
      </c>
      <c r="P2021" s="7">
        <f t="shared" si="249"/>
        <v>2</v>
      </c>
      <c r="Q2021" s="7">
        <f t="shared" si="250"/>
        <v>4</v>
      </c>
      <c r="R2021" s="7">
        <f t="shared" si="251"/>
        <v>8</v>
      </c>
      <c r="S2021" s="8">
        <f t="shared" si="252"/>
        <v>93.7</v>
      </c>
      <c r="T2021" s="7" t="str">
        <f t="shared" si="253"/>
        <v>C - Entwicklungspotenzial</v>
      </c>
      <c r="U2021" s="4">
        <f>ROUND(((E2021-Hilfswerte!$B$20)/Hilfswerte!$B$21)+((F2021-Hilfswerte!$B$22)/Hilfswerte!$B$23)+((G2021-Hilfswerte!$B$24)/Hilfswerte!$B$25)+0.1*INDEX(Hilfswerte!$B$4:$B$15,MATCH(C2021,Hilfswerte!$A$4:$A$15,0)),2)</f>
        <v>-1.03</v>
      </c>
      <c r="V2021" s="4">
        <f>ROUND(SQRT((((E2021-Hilfswerte!$B$20)/Hilfswerte!$B$21)-Hilfswerte!$B$28)^2+(((F2021-Hilfswerte!$B$22)/Hilfswerte!$B$23)-Hilfswerte!$B$29)^2+(((G2021-Hilfswerte!$B$24)/Hilfswerte!$B$25)-Hilfswerte!$B$30)^2),3)</f>
        <v>0.92</v>
      </c>
      <c r="W2021" s="4">
        <f>ROUND(E2021*Hilfswerte!$B$31,0)</f>
        <v>7194</v>
      </c>
      <c r="X2021" s="4">
        <f t="shared" si="254"/>
        <v>474</v>
      </c>
      <c r="Y2021" s="4" t="str">
        <f>IF(T2021="A - Top-Kunde","bereits Top-Kunde",IF(AND(V2021&lt;=Hilfswerte!$B$34,H2021&lt;0.5*W2021),"Hoch",IF(AND(V2021&lt;=Hilfswerte!$B$35,H2021&lt;0.7*W2021),"Mittel","Niedrig")))</f>
        <v>Niedrig</v>
      </c>
      <c r="Z2021" s="4">
        <f t="shared" si="255"/>
        <v>12.5</v>
      </c>
      <c r="AA2021" s="4" t="str">
        <f>IF(J2021&gt;365,"Bereits abgewandert (Segment D)",IF(Z2021&gt;=Hilfswerte!$B$38,"Rot - akut gefaehrdet",IF(Z2021&gt;=Hilfswerte!$B$39,"Gelb - beobachten","Gruen - stabil")))</f>
        <v>Gruen - stabil</v>
      </c>
    </row>
    <row r="2022" spans="1:27" ht="15" customHeight="1" x14ac:dyDescent="0.25">
      <c r="A2022" s="4" t="s">
        <v>2369</v>
      </c>
      <c r="B2022" s="4" t="s">
        <v>400</v>
      </c>
      <c r="C2022" s="4" t="s">
        <v>51</v>
      </c>
      <c r="D2022" s="4" t="s">
        <v>30</v>
      </c>
      <c r="E2022" s="4">
        <v>25</v>
      </c>
      <c r="F2022" s="5">
        <v>4.9000000000000004</v>
      </c>
      <c r="G2022" s="5">
        <v>19.7</v>
      </c>
      <c r="H2022" s="6">
        <v>560</v>
      </c>
      <c r="I2022" s="4">
        <v>3</v>
      </c>
      <c r="J2022" s="4">
        <v>83</v>
      </c>
      <c r="K2022" s="4">
        <v>1</v>
      </c>
      <c r="L2022" s="4">
        <v>9</v>
      </c>
      <c r="M2022" s="4">
        <v>4</v>
      </c>
      <c r="N2022" s="5">
        <v>13.8</v>
      </c>
      <c r="O2022" s="7">
        <f t="shared" si="248"/>
        <v>4</v>
      </c>
      <c r="P2022" s="7">
        <f t="shared" si="249"/>
        <v>3</v>
      </c>
      <c r="Q2022" s="7">
        <f t="shared" si="250"/>
        <v>2</v>
      </c>
      <c r="R2022" s="7">
        <f t="shared" si="251"/>
        <v>9</v>
      </c>
      <c r="S2022" s="8">
        <f t="shared" si="252"/>
        <v>88.2</v>
      </c>
      <c r="T2022" s="7" t="str">
        <f t="shared" si="253"/>
        <v>C - Entwicklungspotenzial</v>
      </c>
      <c r="U2022" s="4">
        <f>ROUND(((E2022-Hilfswerte!$B$20)/Hilfswerte!$B$21)+((F2022-Hilfswerte!$B$22)/Hilfswerte!$B$23)+((G2022-Hilfswerte!$B$24)/Hilfswerte!$B$25)+0.1*INDEX(Hilfswerte!$B$4:$B$15,MATCH(C2022,Hilfswerte!$A$4:$A$15,0)),2)</f>
        <v>1.03</v>
      </c>
      <c r="V2022" s="4">
        <f>ROUND(SQRT((((E2022-Hilfswerte!$B$20)/Hilfswerte!$B$21)-Hilfswerte!$B$28)^2+(((F2022-Hilfswerte!$B$22)/Hilfswerte!$B$23)-Hilfswerte!$B$29)^2+(((G2022-Hilfswerte!$B$24)/Hilfswerte!$B$25)-Hilfswerte!$B$30)^2),3)</f>
        <v>1.593</v>
      </c>
      <c r="W2022" s="4">
        <f>ROUND(E2022*Hilfswerte!$B$31,0)</f>
        <v>5139</v>
      </c>
      <c r="X2022" s="4">
        <f t="shared" si="254"/>
        <v>4579</v>
      </c>
      <c r="Y2022" s="4" t="str">
        <f>IF(T2022="A - Top-Kunde","bereits Top-Kunde",IF(AND(V2022&lt;=Hilfswerte!$B$34,H2022&lt;0.5*W2022),"Hoch",IF(AND(V2022&lt;=Hilfswerte!$B$35,H2022&lt;0.7*W2022),"Mittel","Niedrig")))</f>
        <v>Niedrig</v>
      </c>
      <c r="Z2022" s="4">
        <f t="shared" si="255"/>
        <v>9</v>
      </c>
      <c r="AA2022" s="4" t="str">
        <f>IF(J2022&gt;365,"Bereits abgewandert (Segment D)",IF(Z2022&gt;=Hilfswerte!$B$38,"Rot - akut gefaehrdet",IF(Z2022&gt;=Hilfswerte!$B$39,"Gelb - beobachten","Gruen - stabil")))</f>
        <v>Gruen - stabil</v>
      </c>
    </row>
    <row r="2023" spans="1:27" ht="15" customHeight="1" x14ac:dyDescent="0.25">
      <c r="A2023" s="4" t="s">
        <v>2370</v>
      </c>
      <c r="B2023" s="4" t="s">
        <v>181</v>
      </c>
      <c r="C2023" s="4" t="s">
        <v>65</v>
      </c>
      <c r="D2023" s="4" t="s">
        <v>30</v>
      </c>
      <c r="E2023" s="4">
        <v>297</v>
      </c>
      <c r="F2023" s="5">
        <v>68.7</v>
      </c>
      <c r="G2023" s="5">
        <v>4.2</v>
      </c>
      <c r="H2023" s="6">
        <v>8840</v>
      </c>
      <c r="I2023" s="4">
        <v>4</v>
      </c>
      <c r="J2023" s="4">
        <v>18</v>
      </c>
      <c r="K2023" s="4">
        <v>1</v>
      </c>
      <c r="L2023" s="4">
        <v>18</v>
      </c>
      <c r="M2023" s="4">
        <v>3</v>
      </c>
      <c r="N2023" s="5">
        <v>47.9</v>
      </c>
      <c r="O2023" s="7">
        <f t="shared" si="248"/>
        <v>5</v>
      </c>
      <c r="P2023" s="7">
        <f t="shared" si="249"/>
        <v>4</v>
      </c>
      <c r="Q2023" s="7">
        <f t="shared" si="250"/>
        <v>5</v>
      </c>
      <c r="R2023" s="7">
        <f t="shared" si="251"/>
        <v>14</v>
      </c>
      <c r="S2023" s="8">
        <f t="shared" si="252"/>
        <v>152.6</v>
      </c>
      <c r="T2023" s="7" t="str">
        <f t="shared" si="253"/>
        <v>A - Top-Kunde</v>
      </c>
      <c r="U2023" s="4">
        <f>ROUND(((E2023-Hilfswerte!$B$20)/Hilfswerte!$B$21)+((F2023-Hilfswerte!$B$22)/Hilfswerte!$B$23)+((G2023-Hilfswerte!$B$24)/Hilfswerte!$B$25)+0.1*INDEX(Hilfswerte!$B$4:$B$15,MATCH(C2023,Hilfswerte!$A$4:$A$15,0)),2)</f>
        <v>0.48</v>
      </c>
      <c r="V2023" s="4">
        <f>ROUND(SQRT((((E2023-Hilfswerte!$B$20)/Hilfswerte!$B$21)-Hilfswerte!$B$28)^2+(((F2023-Hilfswerte!$B$22)/Hilfswerte!$B$23)-Hilfswerte!$B$29)^2+(((G2023-Hilfswerte!$B$24)/Hilfswerte!$B$25)-Hilfswerte!$B$30)^2),3)</f>
        <v>1.3640000000000001</v>
      </c>
      <c r="W2023" s="4">
        <f>ROUND(E2023*Hilfswerte!$B$31,0)</f>
        <v>61047</v>
      </c>
      <c r="X2023" s="4">
        <f t="shared" si="254"/>
        <v>52207</v>
      </c>
      <c r="Y2023" s="4" t="str">
        <f>IF(T2023="A - Top-Kunde","bereits Top-Kunde",IF(AND(V2023&lt;=Hilfswerte!$B$34,H2023&lt;0.5*W2023),"Hoch",IF(AND(V2023&lt;=Hilfswerte!$B$35,H2023&lt;0.7*W2023),"Mittel","Niedrig")))</f>
        <v>bereits Top-Kunde</v>
      </c>
      <c r="Z2023" s="4">
        <f t="shared" si="255"/>
        <v>7.5</v>
      </c>
      <c r="AA2023" s="4" t="str">
        <f>IF(J2023&gt;365,"Bereits abgewandert (Segment D)",IF(Z2023&gt;=Hilfswerte!$B$38,"Rot - akut gefaehrdet",IF(Z2023&gt;=Hilfswerte!$B$39,"Gelb - beobachten","Gruen - stabil")))</f>
        <v>Gruen - stabil</v>
      </c>
    </row>
    <row r="2024" spans="1:27" ht="15" customHeight="1" x14ac:dyDescent="0.25">
      <c r="A2024" s="4" t="s">
        <v>2371</v>
      </c>
      <c r="B2024" s="4" t="s">
        <v>696</v>
      </c>
      <c r="C2024" s="4" t="s">
        <v>89</v>
      </c>
      <c r="D2024" s="4" t="s">
        <v>178</v>
      </c>
      <c r="E2024" s="4">
        <v>877</v>
      </c>
      <c r="F2024" s="5">
        <v>224.1</v>
      </c>
      <c r="G2024" s="5">
        <v>17.5</v>
      </c>
      <c r="H2024" s="6">
        <v>79060</v>
      </c>
      <c r="I2024" s="4">
        <v>1</v>
      </c>
      <c r="J2024" s="4">
        <v>109</v>
      </c>
      <c r="K2024" s="4">
        <v>0</v>
      </c>
      <c r="L2024" s="4">
        <v>22</v>
      </c>
      <c r="M2024" s="4">
        <v>2</v>
      </c>
      <c r="N2024" s="5">
        <v>-9.9</v>
      </c>
      <c r="O2024" s="7">
        <f t="shared" si="248"/>
        <v>3</v>
      </c>
      <c r="P2024" s="7">
        <f t="shared" si="249"/>
        <v>1</v>
      </c>
      <c r="Q2024" s="7">
        <f t="shared" si="250"/>
        <v>5</v>
      </c>
      <c r="R2024" s="7">
        <f t="shared" si="251"/>
        <v>9</v>
      </c>
      <c r="S2024" s="8">
        <f t="shared" si="252"/>
        <v>78.5</v>
      </c>
      <c r="T2024" s="7" t="str">
        <f t="shared" si="253"/>
        <v>C - Entwicklungspotenzial</v>
      </c>
      <c r="U2024" s="4">
        <f>ROUND(((E2024-Hilfswerte!$B$20)/Hilfswerte!$B$21)+((F2024-Hilfswerte!$B$22)/Hilfswerte!$B$23)+((G2024-Hilfswerte!$B$24)/Hilfswerte!$B$25)+0.1*INDEX(Hilfswerte!$B$4:$B$15,MATCH(C2024,Hilfswerte!$A$4:$A$15,0)),2)</f>
        <v>8.23</v>
      </c>
      <c r="V2024" s="4">
        <f>ROUND(SQRT((((E2024-Hilfswerte!$B$20)/Hilfswerte!$B$21)-Hilfswerte!$B$28)^2+(((F2024-Hilfswerte!$B$22)/Hilfswerte!$B$23)-Hilfswerte!$B$29)^2+(((G2024-Hilfswerte!$B$24)/Hilfswerte!$B$25)-Hilfswerte!$B$30)^2),3)</f>
        <v>4.6399999999999997</v>
      </c>
      <c r="W2024" s="4">
        <f>ROUND(E2024*Hilfswerte!$B$31,0)</f>
        <v>180264</v>
      </c>
      <c r="X2024" s="4">
        <f t="shared" si="254"/>
        <v>101204</v>
      </c>
      <c r="Y2024" s="4" t="str">
        <f>IF(T2024="A - Top-Kunde","bereits Top-Kunde",IF(AND(V2024&lt;=Hilfswerte!$B$34,H2024&lt;0.5*W2024),"Hoch",IF(AND(V2024&lt;=Hilfswerte!$B$35,H2024&lt;0.7*W2024),"Mittel","Niedrig")))</f>
        <v>Niedrig</v>
      </c>
      <c r="Z2024" s="4">
        <f t="shared" si="255"/>
        <v>13.8</v>
      </c>
      <c r="AA2024" s="4" t="str">
        <f>IF(J2024&gt;365,"Bereits abgewandert (Segment D)",IF(Z2024&gt;=Hilfswerte!$B$38,"Rot - akut gefaehrdet",IF(Z2024&gt;=Hilfswerte!$B$39,"Gelb - beobachten","Gruen - stabil")))</f>
        <v>Gelb - beobachten</v>
      </c>
    </row>
    <row r="2025" spans="1:27" ht="15" customHeight="1" x14ac:dyDescent="0.25">
      <c r="A2025" s="4" t="s">
        <v>2372</v>
      </c>
      <c r="B2025" s="4" t="s">
        <v>395</v>
      </c>
      <c r="C2025" s="4" t="s">
        <v>38</v>
      </c>
      <c r="D2025" s="4" t="s">
        <v>30</v>
      </c>
      <c r="E2025" s="4">
        <v>1094</v>
      </c>
      <c r="F2025" s="5">
        <v>300.10000000000002</v>
      </c>
      <c r="G2025" s="5">
        <v>12.1</v>
      </c>
      <c r="H2025" s="6">
        <v>166780</v>
      </c>
      <c r="I2025" s="4">
        <v>2</v>
      </c>
      <c r="J2025" s="4">
        <v>1</v>
      </c>
      <c r="K2025" s="4">
        <v>0</v>
      </c>
      <c r="L2025" s="4">
        <v>3</v>
      </c>
      <c r="M2025" s="4">
        <v>2</v>
      </c>
      <c r="N2025" s="5">
        <v>-30.8</v>
      </c>
      <c r="O2025" s="7">
        <f t="shared" si="248"/>
        <v>5</v>
      </c>
      <c r="P2025" s="7">
        <f t="shared" si="249"/>
        <v>2</v>
      </c>
      <c r="Q2025" s="7">
        <f t="shared" si="250"/>
        <v>5</v>
      </c>
      <c r="R2025" s="7">
        <f t="shared" si="251"/>
        <v>12</v>
      </c>
      <c r="S2025" s="8">
        <f t="shared" si="252"/>
        <v>103.7</v>
      </c>
      <c r="T2025" s="7" t="str">
        <f t="shared" si="253"/>
        <v>C - Entwicklungspotenzial</v>
      </c>
      <c r="U2025" s="4">
        <f>ROUND(((E2025-Hilfswerte!$B$20)/Hilfswerte!$B$21)+((F2025-Hilfswerte!$B$22)/Hilfswerte!$B$23)+((G2025-Hilfswerte!$B$24)/Hilfswerte!$B$25)+0.1*INDEX(Hilfswerte!$B$4:$B$15,MATCH(C2025,Hilfswerte!$A$4:$A$15,0)),2)</f>
        <v>9.7200000000000006</v>
      </c>
      <c r="V2025" s="4">
        <f>ROUND(SQRT((((E2025-Hilfswerte!$B$20)/Hilfswerte!$B$21)-Hilfswerte!$B$28)^2+(((F2025-Hilfswerte!$B$22)/Hilfswerte!$B$23)-Hilfswerte!$B$29)^2+(((G2025-Hilfswerte!$B$24)/Hilfswerte!$B$25)-Hilfswerte!$B$30)^2),3)</f>
        <v>6.1769999999999996</v>
      </c>
      <c r="W2025" s="4">
        <f>ROUND(E2025*Hilfswerte!$B$31,0)</f>
        <v>224867</v>
      </c>
      <c r="X2025" s="4">
        <f t="shared" si="254"/>
        <v>58087</v>
      </c>
      <c r="Y2025" s="4" t="str">
        <f>IF(T2025="A - Top-Kunde","bereits Top-Kunde",IF(AND(V2025&lt;=Hilfswerte!$B$34,H2025&lt;0.5*W2025),"Hoch",IF(AND(V2025&lt;=Hilfswerte!$B$35,H2025&lt;0.7*W2025),"Mittel","Niedrig")))</f>
        <v>Niedrig</v>
      </c>
      <c r="Z2025" s="4">
        <f t="shared" si="255"/>
        <v>13</v>
      </c>
      <c r="AA2025" s="4" t="str">
        <f>IF(J2025&gt;365,"Bereits abgewandert (Segment D)",IF(Z2025&gt;=Hilfswerte!$B$38,"Rot - akut gefaehrdet",IF(Z2025&gt;=Hilfswerte!$B$39,"Gelb - beobachten","Gruen - stabil")))</f>
        <v>Gruen - stabil</v>
      </c>
    </row>
    <row r="2026" spans="1:27" ht="15" customHeight="1" x14ac:dyDescent="0.25">
      <c r="A2026" s="4" t="s">
        <v>2373</v>
      </c>
      <c r="B2026" s="4" t="s">
        <v>132</v>
      </c>
      <c r="C2026" s="4" t="s">
        <v>51</v>
      </c>
      <c r="D2026" s="4" t="s">
        <v>30</v>
      </c>
      <c r="E2026" s="4">
        <v>662</v>
      </c>
      <c r="F2026" s="5">
        <v>131.30000000000001</v>
      </c>
      <c r="G2026" s="5">
        <v>1.9</v>
      </c>
      <c r="H2026" s="6">
        <v>11740</v>
      </c>
      <c r="I2026" s="4">
        <v>3</v>
      </c>
      <c r="J2026" s="4">
        <v>2</v>
      </c>
      <c r="K2026" s="4">
        <v>1</v>
      </c>
      <c r="L2026" s="4">
        <v>26</v>
      </c>
      <c r="M2026" s="4">
        <v>2</v>
      </c>
      <c r="N2026" s="5">
        <v>15.2</v>
      </c>
      <c r="O2026" s="7">
        <f t="shared" si="248"/>
        <v>5</v>
      </c>
      <c r="P2026" s="7">
        <f t="shared" si="249"/>
        <v>3</v>
      </c>
      <c r="Q2026" s="7">
        <f t="shared" si="250"/>
        <v>5</v>
      </c>
      <c r="R2026" s="7">
        <f t="shared" si="251"/>
        <v>13</v>
      </c>
      <c r="S2026" s="8">
        <f t="shared" si="252"/>
        <v>123.8</v>
      </c>
      <c r="T2026" s="7" t="str">
        <f t="shared" si="253"/>
        <v>B - Kernkunde</v>
      </c>
      <c r="U2026" s="4">
        <f>ROUND(((E2026-Hilfswerte!$B$20)/Hilfswerte!$B$21)+((F2026-Hilfswerte!$B$22)/Hilfswerte!$B$23)+((G2026-Hilfswerte!$B$24)/Hilfswerte!$B$25)+0.1*INDEX(Hilfswerte!$B$4:$B$15,MATCH(C2026,Hilfswerte!$A$4:$A$15,0)),2)</f>
        <v>3.21</v>
      </c>
      <c r="V2026" s="4">
        <f>ROUND(SQRT((((E2026-Hilfswerte!$B$20)/Hilfswerte!$B$21)-Hilfswerte!$B$28)^2+(((F2026-Hilfswerte!$B$22)/Hilfswerte!$B$23)-Hilfswerte!$B$29)^2+(((G2026-Hilfswerte!$B$24)/Hilfswerte!$B$25)-Hilfswerte!$B$30)^2),3)</f>
        <v>3.085</v>
      </c>
      <c r="W2026" s="4">
        <f>ROUND(E2026*Hilfswerte!$B$31,0)</f>
        <v>136072</v>
      </c>
      <c r="X2026" s="4">
        <f t="shared" si="254"/>
        <v>124332</v>
      </c>
      <c r="Y2026" s="4" t="str">
        <f>IF(T2026="A - Top-Kunde","bereits Top-Kunde",IF(AND(V2026&lt;=Hilfswerte!$B$34,H2026&lt;0.5*W2026),"Hoch",IF(AND(V2026&lt;=Hilfswerte!$B$35,H2026&lt;0.7*W2026),"Mittel","Niedrig")))</f>
        <v>Niedrig</v>
      </c>
      <c r="Z2026" s="4">
        <f t="shared" si="255"/>
        <v>8.3000000000000007</v>
      </c>
      <c r="AA2026" s="4" t="str">
        <f>IF(J2026&gt;365,"Bereits abgewandert (Segment D)",IF(Z2026&gt;=Hilfswerte!$B$38,"Rot - akut gefaehrdet",IF(Z2026&gt;=Hilfswerte!$B$39,"Gelb - beobachten","Gruen - stabil")))</f>
        <v>Gruen - stabil</v>
      </c>
    </row>
    <row r="2027" spans="1:27" ht="15" customHeight="1" x14ac:dyDescent="0.25">
      <c r="A2027" s="4" t="s">
        <v>2374</v>
      </c>
      <c r="B2027" s="4" t="s">
        <v>408</v>
      </c>
      <c r="C2027" s="4" t="s">
        <v>84</v>
      </c>
      <c r="D2027" s="4" t="s">
        <v>30</v>
      </c>
      <c r="E2027" s="4">
        <v>50</v>
      </c>
      <c r="F2027" s="5">
        <v>11.3</v>
      </c>
      <c r="G2027" s="5">
        <v>17.399999999999999</v>
      </c>
      <c r="H2027" s="6">
        <v>950</v>
      </c>
      <c r="I2027" s="4">
        <v>1</v>
      </c>
      <c r="J2027" s="4">
        <v>295</v>
      </c>
      <c r="K2027" s="4">
        <v>0</v>
      </c>
      <c r="L2027" s="4">
        <v>10</v>
      </c>
      <c r="M2027" s="4">
        <v>4</v>
      </c>
      <c r="N2027" s="5">
        <v>13</v>
      </c>
      <c r="O2027" s="7">
        <f t="shared" si="248"/>
        <v>2</v>
      </c>
      <c r="P2027" s="7">
        <f t="shared" si="249"/>
        <v>1</v>
      </c>
      <c r="Q2027" s="7">
        <f t="shared" si="250"/>
        <v>2</v>
      </c>
      <c r="R2027" s="7">
        <f t="shared" si="251"/>
        <v>5</v>
      </c>
      <c r="S2027" s="8">
        <f t="shared" si="252"/>
        <v>53.5</v>
      </c>
      <c r="T2027" s="7" t="str">
        <f t="shared" si="253"/>
        <v>C - Entwicklungspotenzial</v>
      </c>
      <c r="U2027" s="4">
        <f>ROUND(((E2027-Hilfswerte!$B$20)/Hilfswerte!$B$21)+((F2027-Hilfswerte!$B$22)/Hilfswerte!$B$23)+((G2027-Hilfswerte!$B$24)/Hilfswerte!$B$25)+0.1*INDEX(Hilfswerte!$B$4:$B$15,MATCH(C2027,Hilfswerte!$A$4:$A$15,0)),2)</f>
        <v>0.54</v>
      </c>
      <c r="V2027" s="4">
        <f>ROUND(SQRT((((E2027-Hilfswerte!$B$20)/Hilfswerte!$B$21)-Hilfswerte!$B$28)^2+(((F2027-Hilfswerte!$B$22)/Hilfswerte!$B$23)-Hilfswerte!$B$29)^2+(((G2027-Hilfswerte!$B$24)/Hilfswerte!$B$25)-Hilfswerte!$B$30)^2),3)</f>
        <v>1.2010000000000001</v>
      </c>
      <c r="W2027" s="4">
        <f>ROUND(E2027*Hilfswerte!$B$31,0)</f>
        <v>10277</v>
      </c>
      <c r="X2027" s="4">
        <f t="shared" si="254"/>
        <v>9327</v>
      </c>
      <c r="Y2027" s="4" t="str">
        <f>IF(T2027="A - Top-Kunde","bereits Top-Kunde",IF(AND(V2027&lt;=Hilfswerte!$B$34,H2027&lt;0.5*W2027),"Hoch",IF(AND(V2027&lt;=Hilfswerte!$B$35,H2027&lt;0.7*W2027),"Mittel","Niedrig")))</f>
        <v>Niedrig</v>
      </c>
      <c r="Z2027" s="4">
        <f t="shared" si="255"/>
        <v>16.8</v>
      </c>
      <c r="AA2027" s="4" t="str">
        <f>IF(J2027&gt;365,"Bereits abgewandert (Segment D)",IF(Z2027&gt;=Hilfswerte!$B$38,"Rot - akut gefaehrdet",IF(Z2027&gt;=Hilfswerte!$B$39,"Gelb - beobachten","Gruen - stabil")))</f>
        <v>Gelb - beobachten</v>
      </c>
    </row>
    <row r="2028" spans="1:27" ht="15" customHeight="1" x14ac:dyDescent="0.25">
      <c r="A2028" s="4" t="s">
        <v>2375</v>
      </c>
      <c r="B2028" s="4" t="s">
        <v>212</v>
      </c>
      <c r="C2028" s="4" t="s">
        <v>89</v>
      </c>
      <c r="D2028" s="4" t="s">
        <v>30</v>
      </c>
      <c r="E2028" s="4">
        <v>23</v>
      </c>
      <c r="F2028" s="5">
        <v>3.4</v>
      </c>
      <c r="G2028" s="5">
        <v>11.4</v>
      </c>
      <c r="H2028" s="6">
        <v>11210</v>
      </c>
      <c r="I2028" s="4">
        <v>6</v>
      </c>
      <c r="J2028" s="4">
        <v>26</v>
      </c>
      <c r="K2028" s="4">
        <v>0</v>
      </c>
      <c r="L2028" s="4">
        <v>-5</v>
      </c>
      <c r="M2028" s="4">
        <v>2</v>
      </c>
      <c r="N2028" s="5">
        <v>17.7</v>
      </c>
      <c r="O2028" s="7">
        <f t="shared" si="248"/>
        <v>5</v>
      </c>
      <c r="P2028" s="7">
        <f t="shared" si="249"/>
        <v>5</v>
      </c>
      <c r="Q2028" s="7">
        <f t="shared" si="250"/>
        <v>5</v>
      </c>
      <c r="R2028" s="7">
        <f t="shared" si="251"/>
        <v>15</v>
      </c>
      <c r="S2028" s="8">
        <f t="shared" si="252"/>
        <v>158.9</v>
      </c>
      <c r="T2028" s="7" t="str">
        <f t="shared" si="253"/>
        <v>A - Top-Kunde</v>
      </c>
      <c r="U2028" s="4">
        <f>ROUND(((E2028-Hilfswerte!$B$20)/Hilfswerte!$B$21)+((F2028-Hilfswerte!$B$22)/Hilfswerte!$B$23)+((G2028-Hilfswerte!$B$24)/Hilfswerte!$B$25)+0.1*INDEX(Hilfswerte!$B$4:$B$15,MATCH(C2028,Hilfswerte!$A$4:$A$15,0)),2)</f>
        <v>-0.38</v>
      </c>
      <c r="V2028" s="4">
        <f>ROUND(SQRT((((E2028-Hilfswerte!$B$20)/Hilfswerte!$B$21)-Hilfswerte!$B$28)^2+(((F2028-Hilfswerte!$B$22)/Hilfswerte!$B$23)-Hilfswerte!$B$29)^2+(((G2028-Hilfswerte!$B$24)/Hilfswerte!$B$25)-Hilfswerte!$B$30)^2),3)</f>
        <v>0.874</v>
      </c>
      <c r="W2028" s="4">
        <f>ROUND(E2028*Hilfswerte!$B$31,0)</f>
        <v>4728</v>
      </c>
      <c r="X2028" s="4">
        <f t="shared" si="254"/>
        <v>0</v>
      </c>
      <c r="Y2028" s="4" t="str">
        <f>IF(T2028="A - Top-Kunde","bereits Top-Kunde",IF(AND(V2028&lt;=Hilfswerte!$B$34,H2028&lt;0.5*W2028),"Hoch",IF(AND(V2028&lt;=Hilfswerte!$B$35,H2028&lt;0.7*W2028),"Mittel","Niedrig")))</f>
        <v>bereits Top-Kunde</v>
      </c>
      <c r="Z2028" s="4">
        <f t="shared" si="255"/>
        <v>1.3</v>
      </c>
      <c r="AA2028" s="4" t="str">
        <f>IF(J2028&gt;365,"Bereits abgewandert (Segment D)",IF(Z2028&gt;=Hilfswerte!$B$38,"Rot - akut gefaehrdet",IF(Z2028&gt;=Hilfswerte!$B$39,"Gelb - beobachten","Gruen - stabil")))</f>
        <v>Gruen - stabil</v>
      </c>
    </row>
    <row r="2029" spans="1:27" ht="15" customHeight="1" x14ac:dyDescent="0.25">
      <c r="A2029" s="4" t="s">
        <v>2376</v>
      </c>
      <c r="B2029" s="4" t="s">
        <v>314</v>
      </c>
      <c r="C2029" s="4" t="s">
        <v>29</v>
      </c>
      <c r="D2029" s="4" t="s">
        <v>30</v>
      </c>
      <c r="E2029" s="4">
        <v>76</v>
      </c>
      <c r="F2029" s="5">
        <v>14.3</v>
      </c>
      <c r="G2029" s="5">
        <v>22</v>
      </c>
      <c r="H2029" s="6">
        <v>7920</v>
      </c>
      <c r="I2029" s="4">
        <v>2</v>
      </c>
      <c r="J2029" s="4">
        <v>320</v>
      </c>
      <c r="K2029" s="4">
        <v>0</v>
      </c>
      <c r="L2029" s="4">
        <v>-2</v>
      </c>
      <c r="M2029" s="4">
        <v>6</v>
      </c>
      <c r="N2029" s="5">
        <v>-8.5</v>
      </c>
      <c r="O2029" s="7">
        <f t="shared" si="248"/>
        <v>2</v>
      </c>
      <c r="P2029" s="7">
        <f t="shared" si="249"/>
        <v>2</v>
      </c>
      <c r="Q2029" s="7">
        <f t="shared" si="250"/>
        <v>5</v>
      </c>
      <c r="R2029" s="7">
        <f t="shared" si="251"/>
        <v>9</v>
      </c>
      <c r="S2029" s="8">
        <f t="shared" si="252"/>
        <v>85.8</v>
      </c>
      <c r="T2029" s="7" t="str">
        <f t="shared" si="253"/>
        <v>C - Entwicklungspotenzial</v>
      </c>
      <c r="U2029" s="4">
        <f>ROUND(((E2029-Hilfswerte!$B$20)/Hilfswerte!$B$21)+((F2029-Hilfswerte!$B$22)/Hilfswerte!$B$23)+((G2029-Hilfswerte!$B$24)/Hilfswerte!$B$25)+0.1*INDEX(Hilfswerte!$B$4:$B$15,MATCH(C2029,Hilfswerte!$A$4:$A$15,0)),2)</f>
        <v>1.7</v>
      </c>
      <c r="V2029" s="4">
        <f>ROUND(SQRT((((E2029-Hilfswerte!$B$20)/Hilfswerte!$B$21)-Hilfswerte!$B$28)^2+(((F2029-Hilfswerte!$B$22)/Hilfswerte!$B$23)-Hilfswerte!$B$29)^2+(((G2029-Hilfswerte!$B$24)/Hilfswerte!$B$25)-Hilfswerte!$B$30)^2),3)</f>
        <v>1.8069999999999999</v>
      </c>
      <c r="W2029" s="4">
        <f>ROUND(E2029*Hilfswerte!$B$31,0)</f>
        <v>15622</v>
      </c>
      <c r="X2029" s="4">
        <f t="shared" si="254"/>
        <v>7702</v>
      </c>
      <c r="Y2029" s="4" t="str">
        <f>IF(T2029="A - Top-Kunde","bereits Top-Kunde",IF(AND(V2029&lt;=Hilfswerte!$B$34,H2029&lt;0.5*W2029),"Hoch",IF(AND(V2029&lt;=Hilfswerte!$B$35,H2029&lt;0.7*W2029),"Mittel","Niedrig")))</f>
        <v>Niedrig</v>
      </c>
      <c r="Z2029" s="4">
        <f t="shared" si="255"/>
        <v>19.399999999999999</v>
      </c>
      <c r="AA2029" s="4" t="str">
        <f>IF(J2029&gt;365,"Bereits abgewandert (Segment D)",IF(Z2029&gt;=Hilfswerte!$B$38,"Rot - akut gefaehrdet",IF(Z2029&gt;=Hilfswerte!$B$39,"Gelb - beobachten","Gruen - stabil")))</f>
        <v>Gelb - beobachten</v>
      </c>
    </row>
    <row r="2030" spans="1:27" ht="15" customHeight="1" x14ac:dyDescent="0.25">
      <c r="A2030" s="4" t="s">
        <v>2377</v>
      </c>
      <c r="B2030" s="4" t="s">
        <v>384</v>
      </c>
      <c r="C2030" s="4" t="s">
        <v>29</v>
      </c>
      <c r="D2030" s="4" t="s">
        <v>30</v>
      </c>
      <c r="E2030" s="4">
        <v>67</v>
      </c>
      <c r="F2030" s="5">
        <v>25</v>
      </c>
      <c r="G2030" s="5">
        <v>22</v>
      </c>
      <c r="H2030" s="6">
        <v>5330</v>
      </c>
      <c r="I2030" s="4">
        <v>1</v>
      </c>
      <c r="J2030" s="4">
        <v>162</v>
      </c>
      <c r="K2030" s="4">
        <v>0</v>
      </c>
      <c r="L2030" s="4">
        <v>19</v>
      </c>
      <c r="M2030" s="4">
        <v>6</v>
      </c>
      <c r="N2030" s="5">
        <v>2.6</v>
      </c>
      <c r="O2030" s="7">
        <f t="shared" si="248"/>
        <v>3</v>
      </c>
      <c r="P2030" s="7">
        <f t="shared" si="249"/>
        <v>1</v>
      </c>
      <c r="Q2030" s="7">
        <f t="shared" si="250"/>
        <v>4</v>
      </c>
      <c r="R2030" s="7">
        <f t="shared" si="251"/>
        <v>8</v>
      </c>
      <c r="S2030" s="8">
        <f t="shared" si="252"/>
        <v>75.599999999999994</v>
      </c>
      <c r="T2030" s="7" t="str">
        <f t="shared" si="253"/>
        <v>C - Entwicklungspotenzial</v>
      </c>
      <c r="U2030" s="4">
        <f>ROUND(((E2030-Hilfswerte!$B$20)/Hilfswerte!$B$21)+((F2030-Hilfswerte!$B$22)/Hilfswerte!$B$23)+((G2030-Hilfswerte!$B$24)/Hilfswerte!$B$25)+0.1*INDEX(Hilfswerte!$B$4:$B$15,MATCH(C2030,Hilfswerte!$A$4:$A$15,0)),2)</f>
        <v>1.86</v>
      </c>
      <c r="V2030" s="4">
        <f>ROUND(SQRT((((E2030-Hilfswerte!$B$20)/Hilfswerte!$B$21)-Hilfswerte!$B$28)^2+(((F2030-Hilfswerte!$B$22)/Hilfswerte!$B$23)-Hilfswerte!$B$29)^2+(((G2030-Hilfswerte!$B$24)/Hilfswerte!$B$25)-Hilfswerte!$B$30)^2),3)</f>
        <v>1.7809999999999999</v>
      </c>
      <c r="W2030" s="4">
        <f>ROUND(E2030*Hilfswerte!$B$31,0)</f>
        <v>13772</v>
      </c>
      <c r="X2030" s="4">
        <f t="shared" si="254"/>
        <v>8442</v>
      </c>
      <c r="Y2030" s="4" t="str">
        <f>IF(T2030="A - Top-Kunde","bereits Top-Kunde",IF(AND(V2030&lt;=Hilfswerte!$B$34,H2030&lt;0.5*W2030),"Hoch",IF(AND(V2030&lt;=Hilfswerte!$B$35,H2030&lt;0.7*W2030),"Mittel","Niedrig")))</f>
        <v>Niedrig</v>
      </c>
      <c r="Z2030" s="4">
        <f t="shared" si="255"/>
        <v>11.9</v>
      </c>
      <c r="AA2030" s="4" t="str">
        <f>IF(J2030&gt;365,"Bereits abgewandert (Segment D)",IF(Z2030&gt;=Hilfswerte!$B$38,"Rot - akut gefaehrdet",IF(Z2030&gt;=Hilfswerte!$B$39,"Gelb - beobachten","Gruen - stabil")))</f>
        <v>Gruen - stabil</v>
      </c>
    </row>
    <row r="2031" spans="1:27" ht="15" customHeight="1" x14ac:dyDescent="0.25">
      <c r="A2031" s="4" t="s">
        <v>2378</v>
      </c>
      <c r="B2031" s="4" t="s">
        <v>392</v>
      </c>
      <c r="C2031" s="4" t="s">
        <v>51</v>
      </c>
      <c r="D2031" s="4" t="s">
        <v>30</v>
      </c>
      <c r="E2031" s="4">
        <v>67</v>
      </c>
      <c r="F2031" s="5">
        <v>16.899999999999999</v>
      </c>
      <c r="G2031" s="5">
        <v>17.5</v>
      </c>
      <c r="H2031" s="6">
        <v>3760</v>
      </c>
      <c r="I2031" s="4">
        <v>5</v>
      </c>
      <c r="J2031" s="4">
        <v>133</v>
      </c>
      <c r="K2031" s="4">
        <v>1</v>
      </c>
      <c r="L2031" s="4">
        <v>19</v>
      </c>
      <c r="M2031" s="4">
        <v>4</v>
      </c>
      <c r="N2031" s="5">
        <v>-4.2</v>
      </c>
      <c r="O2031" s="7">
        <f t="shared" si="248"/>
        <v>3</v>
      </c>
      <c r="P2031" s="7">
        <f t="shared" si="249"/>
        <v>5</v>
      </c>
      <c r="Q2031" s="7">
        <f t="shared" si="250"/>
        <v>4</v>
      </c>
      <c r="R2031" s="7">
        <f t="shared" si="251"/>
        <v>12</v>
      </c>
      <c r="S2031" s="8">
        <f t="shared" si="252"/>
        <v>106.2</v>
      </c>
      <c r="T2031" s="7" t="str">
        <f t="shared" si="253"/>
        <v>B - Kernkunde</v>
      </c>
      <c r="U2031" s="4">
        <f>ROUND(((E2031-Hilfswerte!$B$20)/Hilfswerte!$B$21)+((F2031-Hilfswerte!$B$22)/Hilfswerte!$B$23)+((G2031-Hilfswerte!$B$24)/Hilfswerte!$B$25)+0.1*INDEX(Hilfswerte!$B$4:$B$15,MATCH(C2031,Hilfswerte!$A$4:$A$15,0)),2)</f>
        <v>1.08</v>
      </c>
      <c r="V2031" s="4">
        <f>ROUND(SQRT((((E2031-Hilfswerte!$B$20)/Hilfswerte!$B$21)-Hilfswerte!$B$28)^2+(((F2031-Hilfswerte!$B$22)/Hilfswerte!$B$23)-Hilfswerte!$B$29)^2+(((G2031-Hilfswerte!$B$24)/Hilfswerte!$B$25)-Hilfswerte!$B$30)^2),3)</f>
        <v>1.149</v>
      </c>
      <c r="W2031" s="4">
        <f>ROUND(E2031*Hilfswerte!$B$31,0)</f>
        <v>13772</v>
      </c>
      <c r="X2031" s="4">
        <f t="shared" si="254"/>
        <v>10012</v>
      </c>
      <c r="Y2031" s="4" t="str">
        <f>IF(T2031="A - Top-Kunde","bereits Top-Kunde",IF(AND(V2031&lt;=Hilfswerte!$B$34,H2031&lt;0.5*W2031),"Hoch",IF(AND(V2031&lt;=Hilfswerte!$B$35,H2031&lt;0.7*W2031),"Mittel","Niedrig")))</f>
        <v>Niedrig</v>
      </c>
      <c r="Z2031" s="4">
        <f t="shared" si="255"/>
        <v>15.1</v>
      </c>
      <c r="AA2031" s="4" t="str">
        <f>IF(J2031&gt;365,"Bereits abgewandert (Segment D)",IF(Z2031&gt;=Hilfswerte!$B$38,"Rot - akut gefaehrdet",IF(Z2031&gt;=Hilfswerte!$B$39,"Gelb - beobachten","Gruen - stabil")))</f>
        <v>Gelb - beobachten</v>
      </c>
    </row>
    <row r="2032" spans="1:27" ht="15" customHeight="1" x14ac:dyDescent="0.25">
      <c r="A2032" s="4" t="s">
        <v>2379</v>
      </c>
      <c r="B2032" s="4" t="s">
        <v>1107</v>
      </c>
      <c r="C2032" s="4" t="s">
        <v>38</v>
      </c>
      <c r="D2032" s="4" t="s">
        <v>30</v>
      </c>
      <c r="E2032" s="4">
        <v>104</v>
      </c>
      <c r="F2032" s="5">
        <v>24.2</v>
      </c>
      <c r="G2032" s="5">
        <v>6.1</v>
      </c>
      <c r="H2032" s="6">
        <v>0</v>
      </c>
      <c r="I2032" s="4">
        <v>0</v>
      </c>
      <c r="J2032" s="4">
        <v>673</v>
      </c>
      <c r="K2032" s="4">
        <v>0</v>
      </c>
      <c r="L2032" s="4">
        <v>-5</v>
      </c>
      <c r="M2032" s="4">
        <v>0</v>
      </c>
      <c r="N2032" s="5">
        <v>-38.4</v>
      </c>
      <c r="O2032" s="7">
        <f t="shared" si="248"/>
        <v>1</v>
      </c>
      <c r="P2032" s="7">
        <f t="shared" si="249"/>
        <v>1</v>
      </c>
      <c r="Q2032" s="7">
        <f t="shared" si="250"/>
        <v>1</v>
      </c>
      <c r="R2032" s="7">
        <f t="shared" si="251"/>
        <v>3</v>
      </c>
      <c r="S2032" s="8">
        <f t="shared" si="252"/>
        <v>10.8</v>
      </c>
      <c r="T2032" s="7" t="str">
        <f t="shared" si="253"/>
        <v>D - Abwanderungsrisiko</v>
      </c>
      <c r="U2032" s="4">
        <f>ROUND(((E2032-Hilfswerte!$B$20)/Hilfswerte!$B$21)+((F2032-Hilfswerte!$B$22)/Hilfswerte!$B$23)+((G2032-Hilfswerte!$B$24)/Hilfswerte!$B$25)+0.1*INDEX(Hilfswerte!$B$4:$B$15,MATCH(C2032,Hilfswerte!$A$4:$A$15,0)),2)</f>
        <v>-0.45</v>
      </c>
      <c r="V2032" s="4">
        <f>ROUND(SQRT((((E2032-Hilfswerte!$B$20)/Hilfswerte!$B$21)-Hilfswerte!$B$28)^2+(((F2032-Hilfswerte!$B$22)/Hilfswerte!$B$23)-Hilfswerte!$B$29)^2+(((G2032-Hilfswerte!$B$24)/Hilfswerte!$B$25)-Hilfswerte!$B$30)^2),3)</f>
        <v>0.88900000000000001</v>
      </c>
      <c r="W2032" s="4">
        <f>ROUND(E2032*Hilfswerte!$B$31,0)</f>
        <v>21377</v>
      </c>
      <c r="X2032" s="4">
        <f t="shared" si="254"/>
        <v>21377</v>
      </c>
      <c r="Y2032" s="4" t="str">
        <f>IF(T2032="A - Top-Kunde","bereits Top-Kunde",IF(AND(V2032&lt;=Hilfswerte!$B$34,H2032&lt;0.5*W2032),"Hoch",IF(AND(V2032&lt;=Hilfswerte!$B$35,H2032&lt;0.7*W2032),"Mittel","Niedrig")))</f>
        <v>Mittel</v>
      </c>
      <c r="Z2032" s="4">
        <f t="shared" si="255"/>
        <v>49</v>
      </c>
      <c r="AA2032" s="4" t="str">
        <f>IF(J2032&gt;365,"Bereits abgewandert (Segment D)",IF(Z2032&gt;=Hilfswerte!$B$38,"Rot - akut gefaehrdet",IF(Z2032&gt;=Hilfswerte!$B$39,"Gelb - beobachten","Gruen - stabil")))</f>
        <v>Bereits abgewandert (Segment D)</v>
      </c>
    </row>
    <row r="2033" spans="1:27" ht="15" customHeight="1" x14ac:dyDescent="0.25">
      <c r="A2033" s="4" t="s">
        <v>2380</v>
      </c>
      <c r="B2033" s="4" t="s">
        <v>306</v>
      </c>
      <c r="C2033" s="4" t="s">
        <v>74</v>
      </c>
      <c r="D2033" s="4" t="s">
        <v>106</v>
      </c>
      <c r="E2033" s="4">
        <v>23</v>
      </c>
      <c r="F2033" s="5">
        <v>6.1</v>
      </c>
      <c r="G2033" s="5">
        <v>6.1</v>
      </c>
      <c r="H2033" s="6">
        <v>840</v>
      </c>
      <c r="I2033" s="4">
        <v>1</v>
      </c>
      <c r="J2033" s="4">
        <v>320</v>
      </c>
      <c r="K2033" s="4">
        <v>0</v>
      </c>
      <c r="L2033" s="4">
        <v>8</v>
      </c>
      <c r="M2033" s="4">
        <v>5</v>
      </c>
      <c r="N2033" s="5">
        <v>5.0999999999999996</v>
      </c>
      <c r="O2033" s="7">
        <f t="shared" si="248"/>
        <v>2</v>
      </c>
      <c r="P2033" s="7">
        <f t="shared" si="249"/>
        <v>1</v>
      </c>
      <c r="Q2033" s="7">
        <f t="shared" si="250"/>
        <v>2</v>
      </c>
      <c r="R2033" s="7">
        <f t="shared" si="251"/>
        <v>5</v>
      </c>
      <c r="S2033" s="8">
        <f t="shared" si="252"/>
        <v>50.2</v>
      </c>
      <c r="T2033" s="7" t="str">
        <f t="shared" si="253"/>
        <v>C - Entwicklungspotenzial</v>
      </c>
      <c r="U2033" s="4">
        <f>ROUND(((E2033-Hilfswerte!$B$20)/Hilfswerte!$B$21)+((F2033-Hilfswerte!$B$22)/Hilfswerte!$B$23)+((G2033-Hilfswerte!$B$24)/Hilfswerte!$B$25)+0.1*INDEX(Hilfswerte!$B$4:$B$15,MATCH(C2033,Hilfswerte!$A$4:$A$15,0)),2)</f>
        <v>-1.48</v>
      </c>
      <c r="V2033" s="4">
        <f>ROUND(SQRT((((E2033-Hilfswerte!$B$20)/Hilfswerte!$B$21)-Hilfswerte!$B$28)^2+(((F2033-Hilfswerte!$B$22)/Hilfswerte!$B$23)-Hilfswerte!$B$29)^2+(((G2033-Hilfswerte!$B$24)/Hilfswerte!$B$25)-Hilfswerte!$B$30)^2),3)</f>
        <v>1.1679999999999999</v>
      </c>
      <c r="W2033" s="4">
        <f>ROUND(E2033*Hilfswerte!$B$31,0)</f>
        <v>4728</v>
      </c>
      <c r="X2033" s="4">
        <f t="shared" si="254"/>
        <v>3888</v>
      </c>
      <c r="Y2033" s="4" t="str">
        <f>IF(T2033="A - Top-Kunde","bereits Top-Kunde",IF(AND(V2033&lt;=Hilfswerte!$B$34,H2033&lt;0.5*W2033),"Hoch",IF(AND(V2033&lt;=Hilfswerte!$B$35,H2033&lt;0.7*W2033),"Mittel","Niedrig")))</f>
        <v>Niedrig</v>
      </c>
      <c r="Z2033" s="4">
        <f t="shared" si="255"/>
        <v>17.600000000000001</v>
      </c>
      <c r="AA2033" s="4" t="str">
        <f>IF(J2033&gt;365,"Bereits abgewandert (Segment D)",IF(Z2033&gt;=Hilfswerte!$B$38,"Rot - akut gefaehrdet",IF(Z2033&gt;=Hilfswerte!$B$39,"Gelb - beobachten","Gruen - stabil")))</f>
        <v>Gelb - beobachten</v>
      </c>
    </row>
    <row r="2034" spans="1:27" ht="15" customHeight="1" x14ac:dyDescent="0.25">
      <c r="A2034" s="4" t="s">
        <v>2381</v>
      </c>
      <c r="B2034" s="4" t="s">
        <v>360</v>
      </c>
      <c r="C2034" s="4" t="s">
        <v>62</v>
      </c>
      <c r="D2034" s="4" t="s">
        <v>30</v>
      </c>
      <c r="E2034" s="4">
        <v>52</v>
      </c>
      <c r="F2034" s="5">
        <v>11.6</v>
      </c>
      <c r="G2034" s="5">
        <v>11.8</v>
      </c>
      <c r="H2034" s="6">
        <v>3100</v>
      </c>
      <c r="I2034" s="4">
        <v>1</v>
      </c>
      <c r="J2034" s="4">
        <v>257</v>
      </c>
      <c r="K2034" s="4">
        <v>0</v>
      </c>
      <c r="L2034" s="4">
        <v>7</v>
      </c>
      <c r="M2034" s="4">
        <v>2</v>
      </c>
      <c r="N2034" s="5">
        <v>10.9</v>
      </c>
      <c r="O2034" s="7">
        <f t="shared" si="248"/>
        <v>2</v>
      </c>
      <c r="P2034" s="7">
        <f t="shared" si="249"/>
        <v>1</v>
      </c>
      <c r="Q2034" s="7">
        <f t="shared" si="250"/>
        <v>4</v>
      </c>
      <c r="R2034" s="7">
        <f t="shared" si="251"/>
        <v>7</v>
      </c>
      <c r="S2034" s="8">
        <f t="shared" si="252"/>
        <v>73.400000000000006</v>
      </c>
      <c r="T2034" s="7" t="str">
        <f t="shared" si="253"/>
        <v>C - Entwicklungspotenzial</v>
      </c>
      <c r="U2034" s="4">
        <f>ROUND(((E2034-Hilfswerte!$B$20)/Hilfswerte!$B$21)+((F2034-Hilfswerte!$B$22)/Hilfswerte!$B$23)+((G2034-Hilfswerte!$B$24)/Hilfswerte!$B$25)+0.1*INDEX(Hilfswerte!$B$4:$B$15,MATCH(C2034,Hilfswerte!$A$4:$A$15,0)),2)</f>
        <v>0.08</v>
      </c>
      <c r="V2034" s="4">
        <f>ROUND(SQRT((((E2034-Hilfswerte!$B$20)/Hilfswerte!$B$21)-Hilfswerte!$B$28)^2+(((F2034-Hilfswerte!$B$22)/Hilfswerte!$B$23)-Hilfswerte!$B$29)^2+(((G2034-Hilfswerte!$B$24)/Hilfswerte!$B$25)-Hilfswerte!$B$30)^2),3)</f>
        <v>0.68799999999999994</v>
      </c>
      <c r="W2034" s="4">
        <f>ROUND(E2034*Hilfswerte!$B$31,0)</f>
        <v>10688</v>
      </c>
      <c r="X2034" s="4">
        <f t="shared" si="254"/>
        <v>7588</v>
      </c>
      <c r="Y2034" s="4" t="str">
        <f>IF(T2034="A - Top-Kunde","bereits Top-Kunde",IF(AND(V2034&lt;=Hilfswerte!$B$34,H2034&lt;0.5*W2034),"Hoch",IF(AND(V2034&lt;=Hilfswerte!$B$35,H2034&lt;0.7*W2034),"Mittel","Niedrig")))</f>
        <v>Hoch</v>
      </c>
      <c r="Z2034" s="4">
        <f t="shared" si="255"/>
        <v>14.3</v>
      </c>
      <c r="AA2034" s="4" t="str">
        <f>IF(J2034&gt;365,"Bereits abgewandert (Segment D)",IF(Z2034&gt;=Hilfswerte!$B$38,"Rot - akut gefaehrdet",IF(Z2034&gt;=Hilfswerte!$B$39,"Gelb - beobachten","Gruen - stabil")))</f>
        <v>Gelb - beobachten</v>
      </c>
    </row>
    <row r="2035" spans="1:27" ht="15" customHeight="1" x14ac:dyDescent="0.25">
      <c r="A2035" s="4" t="s">
        <v>2382</v>
      </c>
      <c r="B2035" s="4" t="s">
        <v>227</v>
      </c>
      <c r="C2035" s="4" t="s">
        <v>65</v>
      </c>
      <c r="D2035" s="4" t="s">
        <v>77</v>
      </c>
      <c r="E2035" s="4">
        <v>11</v>
      </c>
      <c r="F2035" s="5">
        <v>2.2999999999999998</v>
      </c>
      <c r="G2035" s="5">
        <v>13.9</v>
      </c>
      <c r="H2035" s="6">
        <v>210</v>
      </c>
      <c r="I2035" s="4">
        <v>1</v>
      </c>
      <c r="J2035" s="4">
        <v>276</v>
      </c>
      <c r="K2035" s="4">
        <v>0</v>
      </c>
      <c r="L2035" s="4">
        <v>-1</v>
      </c>
      <c r="M2035" s="4">
        <v>3</v>
      </c>
      <c r="N2035" s="5">
        <v>-23.8</v>
      </c>
      <c r="O2035" s="7">
        <f t="shared" si="248"/>
        <v>2</v>
      </c>
      <c r="P2035" s="7">
        <f t="shared" si="249"/>
        <v>1</v>
      </c>
      <c r="Q2035" s="7">
        <f t="shared" si="250"/>
        <v>2</v>
      </c>
      <c r="R2035" s="7">
        <f t="shared" si="251"/>
        <v>5</v>
      </c>
      <c r="S2035" s="8">
        <f t="shared" si="252"/>
        <v>38.1</v>
      </c>
      <c r="T2035" s="7" t="str">
        <f t="shared" si="253"/>
        <v>C - Entwicklungspotenzial</v>
      </c>
      <c r="U2035" s="4">
        <f>ROUND(((E2035-Hilfswerte!$B$20)/Hilfswerte!$B$21)+((F2035-Hilfswerte!$B$22)/Hilfswerte!$B$23)+((G2035-Hilfswerte!$B$24)/Hilfswerte!$B$25)+0.1*INDEX(Hilfswerte!$B$4:$B$15,MATCH(C2035,Hilfswerte!$A$4:$A$15,0)),2)</f>
        <v>-0.4</v>
      </c>
      <c r="V2035" s="4">
        <f>ROUND(SQRT((((E2035-Hilfswerte!$B$20)/Hilfswerte!$B$21)-Hilfswerte!$B$28)^2+(((F2035-Hilfswerte!$B$22)/Hilfswerte!$B$23)-Hilfswerte!$B$29)^2+(((G2035-Hilfswerte!$B$24)/Hilfswerte!$B$25)-Hilfswerte!$B$30)^2),3)</f>
        <v>1.018</v>
      </c>
      <c r="W2035" s="4">
        <f>ROUND(E2035*Hilfswerte!$B$31,0)</f>
        <v>2261</v>
      </c>
      <c r="X2035" s="4">
        <f t="shared" si="254"/>
        <v>2051</v>
      </c>
      <c r="Y2035" s="4" t="str">
        <f>IF(T2035="A - Top-Kunde","bereits Top-Kunde",IF(AND(V2035&lt;=Hilfswerte!$B$34,H2035&lt;0.5*W2035),"Hoch",IF(AND(V2035&lt;=Hilfswerte!$B$35,H2035&lt;0.7*W2035),"Mittel","Niedrig")))</f>
        <v>Mittel</v>
      </c>
      <c r="Z2035" s="4">
        <f t="shared" si="255"/>
        <v>23.3</v>
      </c>
      <c r="AA2035" s="4" t="str">
        <f>IF(J2035&gt;365,"Bereits abgewandert (Segment D)",IF(Z2035&gt;=Hilfswerte!$B$38,"Rot - akut gefaehrdet",IF(Z2035&gt;=Hilfswerte!$B$39,"Gelb - beobachten","Gruen - stabil")))</f>
        <v>Rot - akut gefaehrdet</v>
      </c>
    </row>
    <row r="2036" spans="1:27" ht="15" customHeight="1" x14ac:dyDescent="0.25">
      <c r="A2036" s="4" t="s">
        <v>2383</v>
      </c>
      <c r="B2036" s="4" t="s">
        <v>653</v>
      </c>
      <c r="C2036" s="4" t="s">
        <v>55</v>
      </c>
      <c r="D2036" s="4" t="s">
        <v>30</v>
      </c>
      <c r="E2036" s="4">
        <v>136</v>
      </c>
      <c r="F2036" s="5">
        <v>31</v>
      </c>
      <c r="G2036" s="5">
        <v>0.8</v>
      </c>
      <c r="H2036" s="6">
        <v>0</v>
      </c>
      <c r="I2036" s="4">
        <v>0</v>
      </c>
      <c r="J2036" s="4">
        <v>765</v>
      </c>
      <c r="K2036" s="4">
        <v>0</v>
      </c>
      <c r="L2036" s="4">
        <v>3</v>
      </c>
      <c r="M2036" s="4">
        <v>0</v>
      </c>
      <c r="N2036" s="5">
        <v>-86.3</v>
      </c>
      <c r="O2036" s="7">
        <f t="shared" si="248"/>
        <v>1</v>
      </c>
      <c r="P2036" s="7">
        <f t="shared" si="249"/>
        <v>1</v>
      </c>
      <c r="Q2036" s="7">
        <f t="shared" si="250"/>
        <v>1</v>
      </c>
      <c r="R2036" s="7">
        <f t="shared" si="251"/>
        <v>3</v>
      </c>
      <c r="S2036" s="8">
        <f t="shared" si="252"/>
        <v>-14.1</v>
      </c>
      <c r="T2036" s="7" t="str">
        <f t="shared" si="253"/>
        <v>D - Abwanderungsrisiko</v>
      </c>
      <c r="U2036" s="4">
        <f>ROUND(((E2036-Hilfswerte!$B$20)/Hilfswerte!$B$21)+((F2036-Hilfswerte!$B$22)/Hilfswerte!$B$23)+((G2036-Hilfswerte!$B$24)/Hilfswerte!$B$25)+0.1*INDEX(Hilfswerte!$B$4:$B$15,MATCH(C2036,Hilfswerte!$A$4:$A$15,0)),2)</f>
        <v>-1.08</v>
      </c>
      <c r="V2036" s="4">
        <f>ROUND(SQRT((((E2036-Hilfswerte!$B$20)/Hilfswerte!$B$21)-Hilfswerte!$B$28)^2+(((F2036-Hilfswerte!$B$22)/Hilfswerte!$B$23)-Hilfswerte!$B$29)^2+(((G2036-Hilfswerte!$B$24)/Hilfswerte!$B$25)-Hilfswerte!$B$30)^2),3)</f>
        <v>1.663</v>
      </c>
      <c r="W2036" s="4">
        <f>ROUND(E2036*Hilfswerte!$B$31,0)</f>
        <v>27954</v>
      </c>
      <c r="X2036" s="4">
        <f t="shared" si="254"/>
        <v>27954</v>
      </c>
      <c r="Y2036" s="4" t="str">
        <f>IF(T2036="A - Top-Kunde","bereits Top-Kunde",IF(AND(V2036&lt;=Hilfswerte!$B$34,H2036&lt;0.5*W2036),"Hoch",IF(AND(V2036&lt;=Hilfswerte!$B$35,H2036&lt;0.7*W2036),"Mittel","Niedrig")))</f>
        <v>Niedrig</v>
      </c>
      <c r="Z2036" s="4">
        <f t="shared" si="255"/>
        <v>73.400000000000006</v>
      </c>
      <c r="AA2036" s="4" t="str">
        <f>IF(J2036&gt;365,"Bereits abgewandert (Segment D)",IF(Z2036&gt;=Hilfswerte!$B$38,"Rot - akut gefaehrdet",IF(Z2036&gt;=Hilfswerte!$B$39,"Gelb - beobachten","Gruen - stabil")))</f>
        <v>Bereits abgewandert (Segment D)</v>
      </c>
    </row>
    <row r="2037" spans="1:27" ht="15" customHeight="1" x14ac:dyDescent="0.25">
      <c r="A2037" s="4" t="s">
        <v>2384</v>
      </c>
      <c r="B2037" s="4" t="s">
        <v>374</v>
      </c>
      <c r="C2037" s="4" t="s">
        <v>65</v>
      </c>
      <c r="D2037" s="4" t="s">
        <v>77</v>
      </c>
      <c r="E2037" s="4">
        <v>195</v>
      </c>
      <c r="F2037" s="5">
        <v>57.9</v>
      </c>
      <c r="G2037" s="5">
        <v>4</v>
      </c>
      <c r="H2037" s="6">
        <v>4170</v>
      </c>
      <c r="I2037" s="4">
        <v>1</v>
      </c>
      <c r="J2037" s="4">
        <v>190</v>
      </c>
      <c r="K2037" s="4">
        <v>0</v>
      </c>
      <c r="L2037" s="4">
        <v>18</v>
      </c>
      <c r="M2037" s="4">
        <v>5</v>
      </c>
      <c r="N2037" s="5">
        <v>10.7</v>
      </c>
      <c r="O2037" s="7">
        <f t="shared" si="248"/>
        <v>2</v>
      </c>
      <c r="P2037" s="7">
        <f t="shared" si="249"/>
        <v>1</v>
      </c>
      <c r="Q2037" s="7">
        <f t="shared" si="250"/>
        <v>4</v>
      </c>
      <c r="R2037" s="7">
        <f t="shared" si="251"/>
        <v>7</v>
      </c>
      <c r="S2037" s="8">
        <f t="shared" si="252"/>
        <v>70</v>
      </c>
      <c r="T2037" s="7" t="str">
        <f t="shared" si="253"/>
        <v>C - Entwicklungspotenzial</v>
      </c>
      <c r="U2037" s="4">
        <f>ROUND(((E2037-Hilfswerte!$B$20)/Hilfswerte!$B$21)+((F2037-Hilfswerte!$B$22)/Hilfswerte!$B$23)+((G2037-Hilfswerte!$B$24)/Hilfswerte!$B$25)+0.1*INDEX(Hilfswerte!$B$4:$B$15,MATCH(C2037,Hilfswerte!$A$4:$A$15,0)),2)</f>
        <v>-0.18</v>
      </c>
      <c r="V2037" s="4">
        <f>ROUND(SQRT((((E2037-Hilfswerte!$B$20)/Hilfswerte!$B$21)-Hilfswerte!$B$28)^2+(((F2037-Hilfswerte!$B$22)/Hilfswerte!$B$23)-Hilfswerte!$B$29)^2+(((G2037-Hilfswerte!$B$24)/Hilfswerte!$B$25)-Hilfswerte!$B$30)^2),3)</f>
        <v>1.208</v>
      </c>
      <c r="W2037" s="4">
        <f>ROUND(E2037*Hilfswerte!$B$31,0)</f>
        <v>40081</v>
      </c>
      <c r="X2037" s="4">
        <f t="shared" si="254"/>
        <v>35911</v>
      </c>
      <c r="Y2037" s="4" t="str">
        <f>IF(T2037="A - Top-Kunde","bereits Top-Kunde",IF(AND(V2037&lt;=Hilfswerte!$B$34,H2037&lt;0.5*W2037),"Hoch",IF(AND(V2037&lt;=Hilfswerte!$B$35,H2037&lt;0.7*W2037),"Mittel","Niedrig")))</f>
        <v>Niedrig</v>
      </c>
      <c r="Z2037" s="4">
        <f t="shared" si="255"/>
        <v>13.1</v>
      </c>
      <c r="AA2037" s="4" t="str">
        <f>IF(J2037&gt;365,"Bereits abgewandert (Segment D)",IF(Z2037&gt;=Hilfswerte!$B$38,"Rot - akut gefaehrdet",IF(Z2037&gt;=Hilfswerte!$B$39,"Gelb - beobachten","Gruen - stabil")))</f>
        <v>Gruen - stabil</v>
      </c>
    </row>
    <row r="2038" spans="1:27" ht="15" customHeight="1" x14ac:dyDescent="0.25">
      <c r="A2038" s="4" t="s">
        <v>2385</v>
      </c>
      <c r="B2038" s="4" t="s">
        <v>169</v>
      </c>
      <c r="C2038" s="4" t="s">
        <v>74</v>
      </c>
      <c r="D2038" s="4" t="s">
        <v>77</v>
      </c>
      <c r="E2038" s="4">
        <v>26</v>
      </c>
      <c r="F2038" s="5">
        <v>5.6</v>
      </c>
      <c r="G2038" s="5">
        <v>7</v>
      </c>
      <c r="H2038" s="6">
        <v>3500</v>
      </c>
      <c r="I2038" s="4">
        <v>6</v>
      </c>
      <c r="J2038" s="4">
        <v>16</v>
      </c>
      <c r="K2038" s="4">
        <v>0</v>
      </c>
      <c r="L2038" s="4">
        <v>11</v>
      </c>
      <c r="M2038" s="4">
        <v>5</v>
      </c>
      <c r="N2038" s="5">
        <v>9.3000000000000007</v>
      </c>
      <c r="O2038" s="7">
        <f t="shared" si="248"/>
        <v>5</v>
      </c>
      <c r="P2038" s="7">
        <f t="shared" si="249"/>
        <v>5</v>
      </c>
      <c r="Q2038" s="7">
        <f t="shared" si="250"/>
        <v>4</v>
      </c>
      <c r="R2038" s="7">
        <f t="shared" si="251"/>
        <v>14</v>
      </c>
      <c r="S2038" s="8">
        <f t="shared" si="252"/>
        <v>141.4</v>
      </c>
      <c r="T2038" s="7" t="str">
        <f t="shared" si="253"/>
        <v>A - Top-Kunde</v>
      </c>
      <c r="U2038" s="4">
        <f>ROUND(((E2038-Hilfswerte!$B$20)/Hilfswerte!$B$21)+((F2038-Hilfswerte!$B$22)/Hilfswerte!$B$23)+((G2038-Hilfswerte!$B$24)/Hilfswerte!$B$25)+0.1*INDEX(Hilfswerte!$B$4:$B$15,MATCH(C2038,Hilfswerte!$A$4:$A$15,0)),2)</f>
        <v>-1.34</v>
      </c>
      <c r="V2038" s="4">
        <f>ROUND(SQRT((((E2038-Hilfswerte!$B$20)/Hilfswerte!$B$21)-Hilfswerte!$B$28)^2+(((F2038-Hilfswerte!$B$22)/Hilfswerte!$B$23)-Hilfswerte!$B$29)^2+(((G2038-Hilfswerte!$B$24)/Hilfswerte!$B$25)-Hilfswerte!$B$30)^2),3)</f>
        <v>1.071</v>
      </c>
      <c r="W2038" s="4">
        <f>ROUND(E2038*Hilfswerte!$B$31,0)</f>
        <v>5344</v>
      </c>
      <c r="X2038" s="4">
        <f t="shared" si="254"/>
        <v>1844</v>
      </c>
      <c r="Y2038" s="4" t="str">
        <f>IF(T2038="A - Top-Kunde","bereits Top-Kunde",IF(AND(V2038&lt;=Hilfswerte!$B$34,H2038&lt;0.5*W2038),"Hoch",IF(AND(V2038&lt;=Hilfswerte!$B$35,H2038&lt;0.7*W2038),"Mittel","Niedrig")))</f>
        <v>bereits Top-Kunde</v>
      </c>
      <c r="Z2038" s="4">
        <f t="shared" si="255"/>
        <v>3</v>
      </c>
      <c r="AA2038" s="4" t="str">
        <f>IF(J2038&gt;365,"Bereits abgewandert (Segment D)",IF(Z2038&gt;=Hilfswerte!$B$38,"Rot - akut gefaehrdet",IF(Z2038&gt;=Hilfswerte!$B$39,"Gelb - beobachten","Gruen - stabil")))</f>
        <v>Gruen - stabil</v>
      </c>
    </row>
    <row r="2039" spans="1:27" ht="15" customHeight="1" x14ac:dyDescent="0.25">
      <c r="A2039" s="4" t="s">
        <v>2386</v>
      </c>
      <c r="B2039" s="4" t="s">
        <v>37</v>
      </c>
      <c r="C2039" s="4" t="s">
        <v>62</v>
      </c>
      <c r="D2039" s="4" t="s">
        <v>30</v>
      </c>
      <c r="E2039" s="4">
        <v>38</v>
      </c>
      <c r="F2039" s="5">
        <v>11.4</v>
      </c>
      <c r="G2039" s="5">
        <v>1.2</v>
      </c>
      <c r="H2039" s="6">
        <v>0</v>
      </c>
      <c r="I2039" s="4">
        <v>0</v>
      </c>
      <c r="J2039" s="4">
        <v>409</v>
      </c>
      <c r="K2039" s="4">
        <v>0</v>
      </c>
      <c r="L2039" s="4">
        <v>17</v>
      </c>
      <c r="M2039" s="4">
        <v>0</v>
      </c>
      <c r="N2039" s="5">
        <v>-47.3</v>
      </c>
      <c r="O2039" s="7">
        <f t="shared" si="248"/>
        <v>1</v>
      </c>
      <c r="P2039" s="7">
        <f t="shared" si="249"/>
        <v>1</v>
      </c>
      <c r="Q2039" s="7">
        <f t="shared" si="250"/>
        <v>1</v>
      </c>
      <c r="R2039" s="7">
        <f t="shared" si="251"/>
        <v>3</v>
      </c>
      <c r="S2039" s="8">
        <f t="shared" si="252"/>
        <v>1.3</v>
      </c>
      <c r="T2039" s="7" t="str">
        <f t="shared" si="253"/>
        <v>D - Abwanderungsrisiko</v>
      </c>
      <c r="U2039" s="4">
        <f>ROUND(((E2039-Hilfswerte!$B$20)/Hilfswerte!$B$21)+((F2039-Hilfswerte!$B$22)/Hilfswerte!$B$23)+((G2039-Hilfswerte!$B$24)/Hilfswerte!$B$25)+0.1*INDEX(Hilfswerte!$B$4:$B$15,MATCH(C2039,Hilfswerte!$A$4:$A$15,0)),2)</f>
        <v>-1.66</v>
      </c>
      <c r="V2039" s="4">
        <f>ROUND(SQRT((((E2039-Hilfswerte!$B$20)/Hilfswerte!$B$21)-Hilfswerte!$B$28)^2+(((F2039-Hilfswerte!$B$22)/Hilfswerte!$B$23)-Hilfswerte!$B$29)^2+(((G2039-Hilfswerte!$B$24)/Hilfswerte!$B$25)-Hilfswerte!$B$30)^2),3)</f>
        <v>1.748</v>
      </c>
      <c r="W2039" s="4">
        <f>ROUND(E2039*Hilfswerte!$B$31,0)</f>
        <v>7811</v>
      </c>
      <c r="X2039" s="4">
        <f t="shared" si="254"/>
        <v>7811</v>
      </c>
      <c r="Y2039" s="4" t="str">
        <f>IF(T2039="A - Top-Kunde","bereits Top-Kunde",IF(AND(V2039&lt;=Hilfswerte!$B$34,H2039&lt;0.5*W2039),"Hoch",IF(AND(V2039&lt;=Hilfswerte!$B$35,H2039&lt;0.7*W2039),"Mittel","Niedrig")))</f>
        <v>Niedrig</v>
      </c>
      <c r="Z2039" s="4">
        <f t="shared" si="255"/>
        <v>42.8</v>
      </c>
      <c r="AA2039" s="4" t="str">
        <f>IF(J2039&gt;365,"Bereits abgewandert (Segment D)",IF(Z2039&gt;=Hilfswerte!$B$38,"Rot - akut gefaehrdet",IF(Z2039&gt;=Hilfswerte!$B$39,"Gelb - beobachten","Gruen - stabil")))</f>
        <v>Bereits abgewandert (Segment D)</v>
      </c>
    </row>
    <row r="2040" spans="1:27" ht="15" customHeight="1" x14ac:dyDescent="0.25">
      <c r="A2040" s="4" t="s">
        <v>2387</v>
      </c>
      <c r="B2040" s="4" t="s">
        <v>735</v>
      </c>
      <c r="C2040" s="4" t="s">
        <v>65</v>
      </c>
      <c r="D2040" s="4" t="s">
        <v>178</v>
      </c>
      <c r="E2040" s="4">
        <v>137</v>
      </c>
      <c r="F2040" s="5">
        <v>32.299999999999997</v>
      </c>
      <c r="G2040" s="5">
        <v>20.8</v>
      </c>
      <c r="H2040" s="6">
        <v>1630</v>
      </c>
      <c r="I2040" s="4">
        <v>1</v>
      </c>
      <c r="J2040" s="4">
        <v>21</v>
      </c>
      <c r="K2040" s="4">
        <v>0</v>
      </c>
      <c r="L2040" s="4">
        <v>14</v>
      </c>
      <c r="M2040" s="4">
        <v>6</v>
      </c>
      <c r="N2040" s="5">
        <v>46.7</v>
      </c>
      <c r="O2040" s="7">
        <f t="shared" si="248"/>
        <v>5</v>
      </c>
      <c r="P2040" s="7">
        <f t="shared" si="249"/>
        <v>1</v>
      </c>
      <c r="Q2040" s="7">
        <f t="shared" si="250"/>
        <v>3</v>
      </c>
      <c r="R2040" s="7">
        <f t="shared" si="251"/>
        <v>9</v>
      </c>
      <c r="S2040" s="8">
        <f t="shared" si="252"/>
        <v>109.2</v>
      </c>
      <c r="T2040" s="7" t="str">
        <f t="shared" si="253"/>
        <v>B - Kernkunde</v>
      </c>
      <c r="U2040" s="4">
        <f>ROUND(((E2040-Hilfswerte!$B$20)/Hilfswerte!$B$21)+((F2040-Hilfswerte!$B$22)/Hilfswerte!$B$23)+((G2040-Hilfswerte!$B$24)/Hilfswerte!$B$25)+0.1*INDEX(Hilfswerte!$B$4:$B$15,MATCH(C2040,Hilfswerte!$A$4:$A$15,0)),2)</f>
        <v>1.78</v>
      </c>
      <c r="V2040" s="4">
        <f>ROUND(SQRT((((E2040-Hilfswerte!$B$20)/Hilfswerte!$B$21)-Hilfswerte!$B$28)^2+(((F2040-Hilfswerte!$B$22)/Hilfswerte!$B$23)-Hilfswerte!$B$29)^2+(((G2040-Hilfswerte!$B$24)/Hilfswerte!$B$25)-Hilfswerte!$B$30)^2),3)</f>
        <v>1.5309999999999999</v>
      </c>
      <c r="W2040" s="4">
        <f>ROUND(E2040*Hilfswerte!$B$31,0)</f>
        <v>28160</v>
      </c>
      <c r="X2040" s="4">
        <f t="shared" si="254"/>
        <v>26530</v>
      </c>
      <c r="Y2040" s="4" t="str">
        <f>IF(T2040="A - Top-Kunde","bereits Top-Kunde",IF(AND(V2040&lt;=Hilfswerte!$B$34,H2040&lt;0.5*W2040),"Hoch",IF(AND(V2040&lt;=Hilfswerte!$B$35,H2040&lt;0.7*W2040),"Mittel","Niedrig")))</f>
        <v>Niedrig</v>
      </c>
      <c r="Z2040" s="4">
        <f t="shared" si="255"/>
        <v>3.9</v>
      </c>
      <c r="AA2040" s="4" t="str">
        <f>IF(J2040&gt;365,"Bereits abgewandert (Segment D)",IF(Z2040&gt;=Hilfswerte!$B$38,"Rot - akut gefaehrdet",IF(Z2040&gt;=Hilfswerte!$B$39,"Gelb - beobachten","Gruen - stabil")))</f>
        <v>Gruen - stabil</v>
      </c>
    </row>
    <row r="2041" spans="1:27" ht="15" customHeight="1" x14ac:dyDescent="0.25">
      <c r="A2041" s="4" t="s">
        <v>2388</v>
      </c>
      <c r="B2041" s="4" t="s">
        <v>101</v>
      </c>
      <c r="C2041" s="4" t="s">
        <v>59</v>
      </c>
      <c r="D2041" s="4" t="s">
        <v>52</v>
      </c>
      <c r="E2041" s="4">
        <v>54</v>
      </c>
      <c r="F2041" s="5">
        <v>10.7</v>
      </c>
      <c r="G2041" s="5">
        <v>15.8</v>
      </c>
      <c r="H2041" s="6">
        <v>920</v>
      </c>
      <c r="I2041" s="4">
        <v>2</v>
      </c>
      <c r="J2041" s="4">
        <v>301</v>
      </c>
      <c r="K2041" s="4">
        <v>0</v>
      </c>
      <c r="L2041" s="4">
        <v>20</v>
      </c>
      <c r="M2041" s="4">
        <v>6</v>
      </c>
      <c r="N2041" s="5">
        <v>8.5</v>
      </c>
      <c r="O2041" s="7">
        <f t="shared" si="248"/>
        <v>2</v>
      </c>
      <c r="P2041" s="7">
        <f t="shared" si="249"/>
        <v>2</v>
      </c>
      <c r="Q2041" s="7">
        <f t="shared" si="250"/>
        <v>2</v>
      </c>
      <c r="R2041" s="7">
        <f t="shared" si="251"/>
        <v>6</v>
      </c>
      <c r="S2041" s="8">
        <f t="shared" si="252"/>
        <v>58.3</v>
      </c>
      <c r="T2041" s="7" t="str">
        <f t="shared" si="253"/>
        <v>C - Entwicklungspotenzial</v>
      </c>
      <c r="U2041" s="4">
        <f>ROUND(((E2041-Hilfswerte!$B$20)/Hilfswerte!$B$21)+((F2041-Hilfswerte!$B$22)/Hilfswerte!$B$23)+((G2041-Hilfswerte!$B$24)/Hilfswerte!$B$25)+0.1*INDEX(Hilfswerte!$B$4:$B$15,MATCH(C2041,Hilfswerte!$A$4:$A$15,0)),2)</f>
        <v>0.22</v>
      </c>
      <c r="V2041" s="4">
        <f>ROUND(SQRT((((E2041-Hilfswerte!$B$20)/Hilfswerte!$B$21)-Hilfswerte!$B$28)^2+(((F2041-Hilfswerte!$B$22)/Hilfswerte!$B$23)-Hilfswerte!$B$29)^2+(((G2041-Hilfswerte!$B$24)/Hilfswerte!$B$25)-Hilfswerte!$B$30)^2),3)</f>
        <v>1.0009999999999999</v>
      </c>
      <c r="W2041" s="4">
        <f>ROUND(E2041*Hilfswerte!$B$31,0)</f>
        <v>11099</v>
      </c>
      <c r="X2041" s="4">
        <f t="shared" si="254"/>
        <v>10179</v>
      </c>
      <c r="Y2041" s="4" t="str">
        <f>IF(T2041="A - Top-Kunde","bereits Top-Kunde",IF(AND(V2041&lt;=Hilfswerte!$B$34,H2041&lt;0.5*W2041),"Hoch",IF(AND(V2041&lt;=Hilfswerte!$B$35,H2041&lt;0.7*W2041),"Mittel","Niedrig")))</f>
        <v>Mittel</v>
      </c>
      <c r="Z2041" s="4">
        <f t="shared" si="255"/>
        <v>19.100000000000001</v>
      </c>
      <c r="AA2041" s="4" t="str">
        <f>IF(J2041&gt;365,"Bereits abgewandert (Segment D)",IF(Z2041&gt;=Hilfswerte!$B$38,"Rot - akut gefaehrdet",IF(Z2041&gt;=Hilfswerte!$B$39,"Gelb - beobachten","Gruen - stabil")))</f>
        <v>Gelb - beobachten</v>
      </c>
    </row>
    <row r="2042" spans="1:27" ht="15" customHeight="1" x14ac:dyDescent="0.25">
      <c r="A2042" s="4" t="s">
        <v>2389</v>
      </c>
      <c r="B2042" s="4" t="s">
        <v>40</v>
      </c>
      <c r="C2042" s="4" t="s">
        <v>51</v>
      </c>
      <c r="D2042" s="4" t="s">
        <v>117</v>
      </c>
      <c r="E2042" s="4">
        <v>2938</v>
      </c>
      <c r="F2042" s="5">
        <v>645.9</v>
      </c>
      <c r="G2042" s="5">
        <v>18.2</v>
      </c>
      <c r="H2042" s="6">
        <v>0</v>
      </c>
      <c r="I2042" s="4">
        <v>0</v>
      </c>
      <c r="J2042" s="4">
        <v>832</v>
      </c>
      <c r="K2042" s="4">
        <v>0</v>
      </c>
      <c r="L2042" s="4">
        <v>15</v>
      </c>
      <c r="M2042" s="4">
        <v>0</v>
      </c>
      <c r="N2042" s="5">
        <v>-65.7</v>
      </c>
      <c r="O2042" s="7">
        <f t="shared" si="248"/>
        <v>1</v>
      </c>
      <c r="P2042" s="7">
        <f t="shared" si="249"/>
        <v>1</v>
      </c>
      <c r="Q2042" s="7">
        <f t="shared" si="250"/>
        <v>1</v>
      </c>
      <c r="R2042" s="7">
        <f t="shared" si="251"/>
        <v>3</v>
      </c>
      <c r="S2042" s="8">
        <f t="shared" si="252"/>
        <v>-7.4</v>
      </c>
      <c r="T2042" s="7" t="str">
        <f t="shared" si="253"/>
        <v>D - Abwanderungsrisiko</v>
      </c>
      <c r="U2042" s="4">
        <f>ROUND(((E2042-Hilfswerte!$B$20)/Hilfswerte!$B$21)+((F2042-Hilfswerte!$B$22)/Hilfswerte!$B$23)+((G2042-Hilfswerte!$B$24)/Hilfswerte!$B$25)+0.1*INDEX(Hilfswerte!$B$4:$B$15,MATCH(C2042,Hilfswerte!$A$4:$A$15,0)),2)</f>
        <v>24.82</v>
      </c>
      <c r="V2042" s="4">
        <f>ROUND(SQRT((((E2042-Hilfswerte!$B$20)/Hilfswerte!$B$21)-Hilfswerte!$B$28)^2+(((F2042-Hilfswerte!$B$22)/Hilfswerte!$B$23)-Hilfswerte!$B$29)^2+(((G2042-Hilfswerte!$B$24)/Hilfswerte!$B$25)-Hilfswerte!$B$30)^2),3)</f>
        <v>16.187999999999999</v>
      </c>
      <c r="W2042" s="4">
        <f>ROUND(E2042*Hilfswerte!$B$31,0)</f>
        <v>603895</v>
      </c>
      <c r="X2042" s="4">
        <f t="shared" si="254"/>
        <v>603895</v>
      </c>
      <c r="Y2042" s="4" t="str">
        <f>IF(T2042="A - Top-Kunde","bereits Top-Kunde",IF(AND(V2042&lt;=Hilfswerte!$B$34,H2042&lt;0.5*W2042),"Hoch",IF(AND(V2042&lt;=Hilfswerte!$B$35,H2042&lt;0.7*W2042),"Mittel","Niedrig")))</f>
        <v>Niedrig</v>
      </c>
      <c r="Z2042" s="4">
        <f t="shared" si="255"/>
        <v>70.900000000000006</v>
      </c>
      <c r="AA2042" s="4" t="str">
        <f>IF(J2042&gt;365,"Bereits abgewandert (Segment D)",IF(Z2042&gt;=Hilfswerte!$B$38,"Rot - akut gefaehrdet",IF(Z2042&gt;=Hilfswerte!$B$39,"Gelb - beobachten","Gruen - stabil")))</f>
        <v>Bereits abgewandert (Segment D)</v>
      </c>
    </row>
    <row r="2043" spans="1:27" ht="15" customHeight="1" x14ac:dyDescent="0.25">
      <c r="A2043" s="4" t="s">
        <v>2390</v>
      </c>
      <c r="B2043" s="4" t="s">
        <v>384</v>
      </c>
      <c r="C2043" s="4" t="s">
        <v>59</v>
      </c>
      <c r="D2043" s="4" t="s">
        <v>117</v>
      </c>
      <c r="E2043" s="4">
        <v>37</v>
      </c>
      <c r="F2043" s="5">
        <v>8.3000000000000007</v>
      </c>
      <c r="G2043" s="5">
        <v>18.7</v>
      </c>
      <c r="H2043" s="6">
        <v>0</v>
      </c>
      <c r="I2043" s="4">
        <v>0</v>
      </c>
      <c r="J2043" s="4">
        <v>868</v>
      </c>
      <c r="K2043" s="4">
        <v>0</v>
      </c>
      <c r="L2043" s="4">
        <v>7</v>
      </c>
      <c r="M2043" s="4">
        <v>0</v>
      </c>
      <c r="N2043" s="5">
        <v>-39.200000000000003</v>
      </c>
      <c r="O2043" s="7">
        <f t="shared" si="248"/>
        <v>1</v>
      </c>
      <c r="P2043" s="7">
        <f t="shared" si="249"/>
        <v>1</v>
      </c>
      <c r="Q2043" s="7">
        <f t="shared" si="250"/>
        <v>1</v>
      </c>
      <c r="R2043" s="7">
        <f t="shared" si="251"/>
        <v>3</v>
      </c>
      <c r="S2043" s="8">
        <f t="shared" si="252"/>
        <v>8.3000000000000007</v>
      </c>
      <c r="T2043" s="7" t="str">
        <f t="shared" si="253"/>
        <v>D - Abwanderungsrisiko</v>
      </c>
      <c r="U2043" s="4">
        <f>ROUND(((E2043-Hilfswerte!$B$20)/Hilfswerte!$B$21)+((F2043-Hilfswerte!$B$22)/Hilfswerte!$B$23)+((G2043-Hilfswerte!$B$24)/Hilfswerte!$B$25)+0.1*INDEX(Hilfswerte!$B$4:$B$15,MATCH(C2043,Hilfswerte!$A$4:$A$15,0)),2)</f>
        <v>0.56000000000000005</v>
      </c>
      <c r="V2043" s="4">
        <f>ROUND(SQRT((((E2043-Hilfswerte!$B$20)/Hilfswerte!$B$21)-Hilfswerte!$B$28)^2+(((F2043-Hilfswerte!$B$22)/Hilfswerte!$B$23)-Hilfswerte!$B$29)^2+(((G2043-Hilfswerte!$B$24)/Hilfswerte!$B$25)-Hilfswerte!$B$30)^2),3)</f>
        <v>1.4159999999999999</v>
      </c>
      <c r="W2043" s="4">
        <f>ROUND(E2043*Hilfswerte!$B$31,0)</f>
        <v>7605</v>
      </c>
      <c r="X2043" s="4">
        <f t="shared" si="254"/>
        <v>7605</v>
      </c>
      <c r="Y2043" s="4" t="str">
        <f>IF(T2043="A - Top-Kunde","bereits Top-Kunde",IF(AND(V2043&lt;=Hilfswerte!$B$34,H2043&lt;0.5*W2043),"Hoch",IF(AND(V2043&lt;=Hilfswerte!$B$35,H2043&lt;0.7*W2043),"Mittel","Niedrig")))</f>
        <v>Niedrig</v>
      </c>
      <c r="Z2043" s="4">
        <f t="shared" si="255"/>
        <v>60.5</v>
      </c>
      <c r="AA2043" s="4" t="str">
        <f>IF(J2043&gt;365,"Bereits abgewandert (Segment D)",IF(Z2043&gt;=Hilfswerte!$B$38,"Rot - akut gefaehrdet",IF(Z2043&gt;=Hilfswerte!$B$39,"Gelb - beobachten","Gruen - stabil")))</f>
        <v>Bereits abgewandert (Segment D)</v>
      </c>
    </row>
    <row r="2044" spans="1:27" ht="15" customHeight="1" x14ac:dyDescent="0.25">
      <c r="A2044" s="4" t="s">
        <v>2391</v>
      </c>
      <c r="B2044" s="4" t="s">
        <v>890</v>
      </c>
      <c r="C2044" s="4" t="s">
        <v>89</v>
      </c>
      <c r="D2044" s="4" t="s">
        <v>30</v>
      </c>
      <c r="E2044" s="4">
        <v>43</v>
      </c>
      <c r="F2044" s="5">
        <v>8.1</v>
      </c>
      <c r="G2044" s="5">
        <v>10.1</v>
      </c>
      <c r="H2044" s="6">
        <v>1500</v>
      </c>
      <c r="I2044" s="4">
        <v>7</v>
      </c>
      <c r="J2044" s="4">
        <v>7</v>
      </c>
      <c r="K2044" s="4">
        <v>3</v>
      </c>
      <c r="L2044" s="4">
        <v>23</v>
      </c>
      <c r="M2044" s="4">
        <v>4</v>
      </c>
      <c r="N2044" s="5">
        <v>14.4</v>
      </c>
      <c r="O2044" s="7">
        <f t="shared" si="248"/>
        <v>5</v>
      </c>
      <c r="P2044" s="7">
        <f t="shared" si="249"/>
        <v>5</v>
      </c>
      <c r="Q2044" s="7">
        <f t="shared" si="250"/>
        <v>3</v>
      </c>
      <c r="R2044" s="7">
        <f t="shared" si="251"/>
        <v>13</v>
      </c>
      <c r="S2044" s="8">
        <f t="shared" si="252"/>
        <v>112.3</v>
      </c>
      <c r="T2044" s="7" t="str">
        <f t="shared" si="253"/>
        <v>B - Kernkunde</v>
      </c>
      <c r="U2044" s="4">
        <f>ROUND(((E2044-Hilfswerte!$B$20)/Hilfswerte!$B$21)+((F2044-Hilfswerte!$B$22)/Hilfswerte!$B$23)+((G2044-Hilfswerte!$B$24)/Hilfswerte!$B$25)+0.1*INDEX(Hilfswerte!$B$4:$B$15,MATCH(C2044,Hilfswerte!$A$4:$A$15,0)),2)</f>
        <v>-0.41</v>
      </c>
      <c r="V2044" s="4">
        <f>ROUND(SQRT((((E2044-Hilfswerte!$B$20)/Hilfswerte!$B$21)-Hilfswerte!$B$28)^2+(((F2044-Hilfswerte!$B$22)/Hilfswerte!$B$23)-Hilfswerte!$B$29)^2+(((G2044-Hilfswerte!$B$24)/Hilfswerte!$B$25)-Hilfswerte!$B$30)^2),3)</f>
        <v>0.77300000000000002</v>
      </c>
      <c r="W2044" s="4">
        <f>ROUND(E2044*Hilfswerte!$B$31,0)</f>
        <v>8838</v>
      </c>
      <c r="X2044" s="4">
        <f t="shared" si="254"/>
        <v>7338</v>
      </c>
      <c r="Y2044" s="4" t="str">
        <f>IF(T2044="A - Top-Kunde","bereits Top-Kunde",IF(AND(V2044&lt;=Hilfswerte!$B$34,H2044&lt;0.5*W2044),"Hoch",IF(AND(V2044&lt;=Hilfswerte!$B$35,H2044&lt;0.7*W2044),"Mittel","Niedrig")))</f>
        <v>Hoch</v>
      </c>
      <c r="Z2044" s="4">
        <f t="shared" si="255"/>
        <v>14</v>
      </c>
      <c r="AA2044" s="4" t="str">
        <f>IF(J2044&gt;365,"Bereits abgewandert (Segment D)",IF(Z2044&gt;=Hilfswerte!$B$38,"Rot - akut gefaehrdet",IF(Z2044&gt;=Hilfswerte!$B$39,"Gelb - beobachten","Gruen - stabil")))</f>
        <v>Gelb - beobachten</v>
      </c>
    </row>
    <row r="2045" spans="1:27" ht="15" customHeight="1" x14ac:dyDescent="0.25">
      <c r="A2045" s="4" t="s">
        <v>2392</v>
      </c>
      <c r="B2045" s="4" t="s">
        <v>505</v>
      </c>
      <c r="C2045" s="4" t="s">
        <v>55</v>
      </c>
      <c r="D2045" s="4" t="s">
        <v>30</v>
      </c>
      <c r="E2045" s="4">
        <v>36</v>
      </c>
      <c r="F2045" s="5">
        <v>6</v>
      </c>
      <c r="G2045" s="5">
        <v>5.6</v>
      </c>
      <c r="H2045" s="6">
        <v>1570</v>
      </c>
      <c r="I2045" s="4">
        <v>5</v>
      </c>
      <c r="J2045" s="4">
        <v>38</v>
      </c>
      <c r="K2045" s="4">
        <v>0</v>
      </c>
      <c r="L2045" s="4">
        <v>19</v>
      </c>
      <c r="M2045" s="4">
        <v>4</v>
      </c>
      <c r="N2045" s="5">
        <v>-25.2</v>
      </c>
      <c r="O2045" s="7">
        <f t="shared" si="248"/>
        <v>4</v>
      </c>
      <c r="P2045" s="7">
        <f t="shared" si="249"/>
        <v>5</v>
      </c>
      <c r="Q2045" s="7">
        <f t="shared" si="250"/>
        <v>3</v>
      </c>
      <c r="R2045" s="7">
        <f t="shared" si="251"/>
        <v>12</v>
      </c>
      <c r="S2045" s="8">
        <f t="shared" si="252"/>
        <v>101.7</v>
      </c>
      <c r="T2045" s="7" t="str">
        <f t="shared" si="253"/>
        <v>C - Entwicklungspotenzial</v>
      </c>
      <c r="U2045" s="4">
        <f>ROUND(((E2045-Hilfswerte!$B$20)/Hilfswerte!$B$21)+((F2045-Hilfswerte!$B$22)/Hilfswerte!$B$23)+((G2045-Hilfswerte!$B$24)/Hilfswerte!$B$25)+0.1*INDEX(Hilfswerte!$B$4:$B$15,MATCH(C2045,Hilfswerte!$A$4:$A$15,0)),2)</f>
        <v>-1.19</v>
      </c>
      <c r="V2045" s="4">
        <f>ROUND(SQRT((((E2045-Hilfswerte!$B$20)/Hilfswerte!$B$21)-Hilfswerte!$B$28)^2+(((F2045-Hilfswerte!$B$22)/Hilfswerte!$B$23)-Hilfswerte!$B$29)^2+(((G2045-Hilfswerte!$B$24)/Hilfswerte!$B$25)-Hilfswerte!$B$30)^2),3)</f>
        <v>1.198</v>
      </c>
      <c r="W2045" s="4">
        <f>ROUND(E2045*Hilfswerte!$B$31,0)</f>
        <v>7400</v>
      </c>
      <c r="X2045" s="4">
        <f t="shared" si="254"/>
        <v>5830</v>
      </c>
      <c r="Y2045" s="4" t="str">
        <f>IF(T2045="A - Top-Kunde","bereits Top-Kunde",IF(AND(V2045&lt;=Hilfswerte!$B$34,H2045&lt;0.5*W2045),"Hoch",IF(AND(V2045&lt;=Hilfswerte!$B$35,H2045&lt;0.7*W2045),"Mittel","Niedrig")))</f>
        <v>Niedrig</v>
      </c>
      <c r="Z2045" s="4">
        <f t="shared" si="255"/>
        <v>15.8</v>
      </c>
      <c r="AA2045" s="4" t="str">
        <f>IF(J2045&gt;365,"Bereits abgewandert (Segment D)",IF(Z2045&gt;=Hilfswerte!$B$38,"Rot - akut gefaehrdet",IF(Z2045&gt;=Hilfswerte!$B$39,"Gelb - beobachten","Gruen - stabil")))</f>
        <v>Gelb - beobachten</v>
      </c>
    </row>
    <row r="2046" spans="1:27" ht="15" customHeight="1" x14ac:dyDescent="0.25">
      <c r="A2046" s="4" t="s">
        <v>2393</v>
      </c>
      <c r="B2046" s="4" t="s">
        <v>533</v>
      </c>
      <c r="C2046" s="4" t="s">
        <v>74</v>
      </c>
      <c r="D2046" s="4" t="s">
        <v>30</v>
      </c>
      <c r="E2046" s="4">
        <v>19</v>
      </c>
      <c r="F2046" s="5">
        <v>4.5</v>
      </c>
      <c r="G2046" s="5">
        <v>3.8</v>
      </c>
      <c r="H2046" s="6">
        <v>5790</v>
      </c>
      <c r="I2046" s="4">
        <v>3</v>
      </c>
      <c r="J2046" s="4">
        <v>26</v>
      </c>
      <c r="K2046" s="4">
        <v>0</v>
      </c>
      <c r="L2046" s="4">
        <v>9</v>
      </c>
      <c r="M2046" s="4">
        <v>4</v>
      </c>
      <c r="N2046" s="5">
        <v>43.1</v>
      </c>
      <c r="O2046" s="7">
        <f t="shared" si="248"/>
        <v>5</v>
      </c>
      <c r="P2046" s="7">
        <f t="shared" si="249"/>
        <v>3</v>
      </c>
      <c r="Q2046" s="7">
        <f t="shared" si="250"/>
        <v>4</v>
      </c>
      <c r="R2046" s="7">
        <f t="shared" si="251"/>
        <v>12</v>
      </c>
      <c r="S2046" s="8">
        <f t="shared" si="252"/>
        <v>138.9</v>
      </c>
      <c r="T2046" s="7" t="str">
        <f t="shared" si="253"/>
        <v>A - Top-Kunde</v>
      </c>
      <c r="U2046" s="4">
        <f>ROUND(((E2046-Hilfswerte!$B$20)/Hilfswerte!$B$21)+((F2046-Hilfswerte!$B$22)/Hilfswerte!$B$23)+((G2046-Hilfswerte!$B$24)/Hilfswerte!$B$25)+0.1*INDEX(Hilfswerte!$B$4:$B$15,MATCH(C2046,Hilfswerte!$A$4:$A$15,0)),2)</f>
        <v>-1.9</v>
      </c>
      <c r="V2046" s="4">
        <f>ROUND(SQRT((((E2046-Hilfswerte!$B$20)/Hilfswerte!$B$21)-Hilfswerte!$B$28)^2+(((F2046-Hilfswerte!$B$22)/Hilfswerte!$B$23)-Hilfswerte!$B$29)^2+(((G2046-Hilfswerte!$B$24)/Hilfswerte!$B$25)-Hilfswerte!$B$30)^2),3)</f>
        <v>1.464</v>
      </c>
      <c r="W2046" s="4">
        <f>ROUND(E2046*Hilfswerte!$B$31,0)</f>
        <v>3905</v>
      </c>
      <c r="X2046" s="4">
        <f t="shared" si="254"/>
        <v>0</v>
      </c>
      <c r="Y2046" s="4" t="str">
        <f>IF(T2046="A - Top-Kunde","bereits Top-Kunde",IF(AND(V2046&lt;=Hilfswerte!$B$34,H2046&lt;0.5*W2046),"Hoch",IF(AND(V2046&lt;=Hilfswerte!$B$35,H2046&lt;0.7*W2046),"Mittel","Niedrig")))</f>
        <v>bereits Top-Kunde</v>
      </c>
      <c r="Z2046" s="4">
        <f t="shared" si="255"/>
        <v>3.1</v>
      </c>
      <c r="AA2046" s="4" t="str">
        <f>IF(J2046&gt;365,"Bereits abgewandert (Segment D)",IF(Z2046&gt;=Hilfswerte!$B$38,"Rot - akut gefaehrdet",IF(Z2046&gt;=Hilfswerte!$B$39,"Gelb - beobachten","Gruen - stabil")))</f>
        <v>Gruen - stabil</v>
      </c>
    </row>
    <row r="2047" spans="1:27" ht="15" customHeight="1" x14ac:dyDescent="0.25">
      <c r="A2047" s="4" t="s">
        <v>2394</v>
      </c>
      <c r="B2047" s="4" t="s">
        <v>986</v>
      </c>
      <c r="C2047" s="4" t="s">
        <v>47</v>
      </c>
      <c r="D2047" s="4" t="s">
        <v>52</v>
      </c>
      <c r="E2047" s="4">
        <v>30</v>
      </c>
      <c r="F2047" s="5">
        <v>9.6</v>
      </c>
      <c r="G2047" s="5">
        <v>11.7</v>
      </c>
      <c r="H2047" s="6">
        <v>270</v>
      </c>
      <c r="I2047" s="4">
        <v>4</v>
      </c>
      <c r="J2047" s="4">
        <v>9</v>
      </c>
      <c r="K2047" s="4">
        <v>0</v>
      </c>
      <c r="L2047" s="4">
        <v>-5</v>
      </c>
      <c r="M2047" s="4">
        <v>2</v>
      </c>
      <c r="N2047" s="5">
        <v>-7.1</v>
      </c>
      <c r="O2047" s="7">
        <f t="shared" si="248"/>
        <v>5</v>
      </c>
      <c r="P2047" s="7">
        <f t="shared" si="249"/>
        <v>4</v>
      </c>
      <c r="Q2047" s="7">
        <f t="shared" si="250"/>
        <v>2</v>
      </c>
      <c r="R2047" s="7">
        <f t="shared" si="251"/>
        <v>11</v>
      </c>
      <c r="S2047" s="8">
        <f t="shared" si="252"/>
        <v>106.5</v>
      </c>
      <c r="T2047" s="7" t="str">
        <f t="shared" si="253"/>
        <v>B - Kernkunde</v>
      </c>
      <c r="U2047" s="4">
        <f>ROUND(((E2047-Hilfswerte!$B$20)/Hilfswerte!$B$21)+((F2047-Hilfswerte!$B$22)/Hilfswerte!$B$23)+((G2047-Hilfswerte!$B$24)/Hilfswerte!$B$25)+0.1*INDEX(Hilfswerte!$B$4:$B$15,MATCH(C2047,Hilfswerte!$A$4:$A$15,0)),2)</f>
        <v>-0.4</v>
      </c>
      <c r="V2047" s="4">
        <f>ROUND(SQRT((((E2047-Hilfswerte!$B$20)/Hilfswerte!$B$21)-Hilfswerte!$B$28)^2+(((F2047-Hilfswerte!$B$22)/Hilfswerte!$B$23)-Hilfswerte!$B$29)^2+(((G2047-Hilfswerte!$B$24)/Hilfswerte!$B$25)-Hilfswerte!$B$30)^2),3)</f>
        <v>0.77900000000000003</v>
      </c>
      <c r="W2047" s="4">
        <f>ROUND(E2047*Hilfswerte!$B$31,0)</f>
        <v>6166</v>
      </c>
      <c r="X2047" s="4">
        <f t="shared" si="254"/>
        <v>5896</v>
      </c>
      <c r="Y2047" s="4" t="str">
        <f>IF(T2047="A - Top-Kunde","bereits Top-Kunde",IF(AND(V2047&lt;=Hilfswerte!$B$34,H2047&lt;0.5*W2047),"Hoch",IF(AND(V2047&lt;=Hilfswerte!$B$35,H2047&lt;0.7*W2047),"Mittel","Niedrig")))</f>
        <v>Hoch</v>
      </c>
      <c r="Z2047" s="4">
        <f t="shared" si="255"/>
        <v>3.3</v>
      </c>
      <c r="AA2047" s="4" t="str">
        <f>IF(J2047&gt;365,"Bereits abgewandert (Segment D)",IF(Z2047&gt;=Hilfswerte!$B$38,"Rot - akut gefaehrdet",IF(Z2047&gt;=Hilfswerte!$B$39,"Gelb - beobachten","Gruen - stabil")))</f>
        <v>Gruen - stabil</v>
      </c>
    </row>
    <row r="2048" spans="1:27" ht="15" customHeight="1" x14ac:dyDescent="0.25">
      <c r="A2048" s="4" t="s">
        <v>2395</v>
      </c>
      <c r="B2048" s="4" t="s">
        <v>319</v>
      </c>
      <c r="C2048" s="4" t="s">
        <v>29</v>
      </c>
      <c r="D2048" s="4" t="s">
        <v>30</v>
      </c>
      <c r="E2048" s="4">
        <v>132</v>
      </c>
      <c r="F2048" s="5">
        <v>38.700000000000003</v>
      </c>
      <c r="G2048" s="5">
        <v>14.9</v>
      </c>
      <c r="H2048" s="6">
        <v>2950</v>
      </c>
      <c r="I2048" s="4">
        <v>4</v>
      </c>
      <c r="J2048" s="4">
        <v>16</v>
      </c>
      <c r="K2048" s="4">
        <v>1</v>
      </c>
      <c r="L2048" s="4">
        <v>17</v>
      </c>
      <c r="M2048" s="4">
        <v>3</v>
      </c>
      <c r="N2048" s="5">
        <v>6</v>
      </c>
      <c r="O2048" s="7">
        <f t="shared" si="248"/>
        <v>5</v>
      </c>
      <c r="P2048" s="7">
        <f t="shared" si="249"/>
        <v>4</v>
      </c>
      <c r="Q2048" s="7">
        <f t="shared" si="250"/>
        <v>4</v>
      </c>
      <c r="R2048" s="7">
        <f t="shared" si="251"/>
        <v>13</v>
      </c>
      <c r="S2048" s="8">
        <f t="shared" si="252"/>
        <v>121.9</v>
      </c>
      <c r="T2048" s="7" t="str">
        <f t="shared" si="253"/>
        <v>B - Kernkunde</v>
      </c>
      <c r="U2048" s="4">
        <f>ROUND(((E2048-Hilfswerte!$B$20)/Hilfswerte!$B$21)+((F2048-Hilfswerte!$B$22)/Hilfswerte!$B$23)+((G2048-Hilfswerte!$B$24)/Hilfswerte!$B$25)+0.1*INDEX(Hilfswerte!$B$4:$B$15,MATCH(C2048,Hilfswerte!$A$4:$A$15,0)),2)</f>
        <v>1.26</v>
      </c>
      <c r="V2048" s="4">
        <f>ROUND(SQRT((((E2048-Hilfswerte!$B$20)/Hilfswerte!$B$21)-Hilfswerte!$B$28)^2+(((F2048-Hilfswerte!$B$22)/Hilfswerte!$B$23)-Hilfswerte!$B$29)^2+(((G2048-Hilfswerte!$B$24)/Hilfswerte!$B$25)-Hilfswerte!$B$30)^2),3)</f>
        <v>0.60499999999999998</v>
      </c>
      <c r="W2048" s="4">
        <f>ROUND(E2048*Hilfswerte!$B$31,0)</f>
        <v>27132</v>
      </c>
      <c r="X2048" s="4">
        <f t="shared" si="254"/>
        <v>24182</v>
      </c>
      <c r="Y2048" s="4" t="str">
        <f>IF(T2048="A - Top-Kunde","bereits Top-Kunde",IF(AND(V2048&lt;=Hilfswerte!$B$34,H2048&lt;0.5*W2048),"Hoch",IF(AND(V2048&lt;=Hilfswerte!$B$35,H2048&lt;0.7*W2048),"Mittel","Niedrig")))</f>
        <v>Hoch</v>
      </c>
      <c r="Z2048" s="4">
        <f t="shared" si="255"/>
        <v>7.2</v>
      </c>
      <c r="AA2048" s="4" t="str">
        <f>IF(J2048&gt;365,"Bereits abgewandert (Segment D)",IF(Z2048&gt;=Hilfswerte!$B$38,"Rot - akut gefaehrdet",IF(Z2048&gt;=Hilfswerte!$B$39,"Gelb - beobachten","Gruen - stabil")))</f>
        <v>Gruen - stabil</v>
      </c>
    </row>
    <row r="2049" spans="1:27" ht="15" customHeight="1" x14ac:dyDescent="0.25">
      <c r="A2049" s="4" t="s">
        <v>2396</v>
      </c>
      <c r="B2049" s="4" t="s">
        <v>378</v>
      </c>
      <c r="C2049" s="4" t="s">
        <v>51</v>
      </c>
      <c r="D2049" s="4" t="s">
        <v>178</v>
      </c>
      <c r="E2049" s="4">
        <v>364</v>
      </c>
      <c r="F2049" s="5">
        <v>74.099999999999994</v>
      </c>
      <c r="G2049" s="5">
        <v>13.9</v>
      </c>
      <c r="H2049" s="6">
        <v>72760</v>
      </c>
      <c r="I2049" s="4">
        <v>2</v>
      </c>
      <c r="J2049" s="4">
        <v>15</v>
      </c>
      <c r="K2049" s="4">
        <v>0</v>
      </c>
      <c r="L2049" s="4">
        <v>18</v>
      </c>
      <c r="M2049" s="4">
        <v>5</v>
      </c>
      <c r="N2049" s="5">
        <v>-3.8</v>
      </c>
      <c r="O2049" s="7">
        <f t="shared" si="248"/>
        <v>5</v>
      </c>
      <c r="P2049" s="7">
        <f t="shared" si="249"/>
        <v>2</v>
      </c>
      <c r="Q2049" s="7">
        <f t="shared" si="250"/>
        <v>5</v>
      </c>
      <c r="R2049" s="7">
        <f t="shared" si="251"/>
        <v>12</v>
      </c>
      <c r="S2049" s="8">
        <f t="shared" si="252"/>
        <v>112.7</v>
      </c>
      <c r="T2049" s="7" t="str">
        <f t="shared" si="253"/>
        <v>B - Kernkunde</v>
      </c>
      <c r="U2049" s="4">
        <f>ROUND(((E2049-Hilfswerte!$B$20)/Hilfswerte!$B$21)+((F2049-Hilfswerte!$B$22)/Hilfswerte!$B$23)+((G2049-Hilfswerte!$B$24)/Hilfswerte!$B$25)+0.1*INDEX(Hilfswerte!$B$4:$B$15,MATCH(C2049,Hilfswerte!$A$4:$A$15,0)),2)</f>
        <v>2.81</v>
      </c>
      <c r="V2049" s="4">
        <f>ROUND(SQRT((((E2049-Hilfswerte!$B$20)/Hilfswerte!$B$21)-Hilfswerte!$B$28)^2+(((F2049-Hilfswerte!$B$22)/Hilfswerte!$B$23)-Hilfswerte!$B$29)^2+(((G2049-Hilfswerte!$B$24)/Hilfswerte!$B$25)-Hilfswerte!$B$30)^2),3)</f>
        <v>1.1499999999999999</v>
      </c>
      <c r="W2049" s="4">
        <f>ROUND(E2049*Hilfswerte!$B$31,0)</f>
        <v>74819</v>
      </c>
      <c r="X2049" s="4">
        <f t="shared" si="254"/>
        <v>2059</v>
      </c>
      <c r="Y2049" s="4" t="str">
        <f>IF(T2049="A - Top-Kunde","bereits Top-Kunde",IF(AND(V2049&lt;=Hilfswerte!$B$34,H2049&lt;0.5*W2049),"Hoch",IF(AND(V2049&lt;=Hilfswerte!$B$35,H2049&lt;0.7*W2049),"Mittel","Niedrig")))</f>
        <v>Niedrig</v>
      </c>
      <c r="Z2049" s="4">
        <f t="shared" si="255"/>
        <v>5.9</v>
      </c>
      <c r="AA2049" s="4" t="str">
        <f>IF(J2049&gt;365,"Bereits abgewandert (Segment D)",IF(Z2049&gt;=Hilfswerte!$B$38,"Rot - akut gefaehrdet",IF(Z2049&gt;=Hilfswerte!$B$39,"Gelb - beobachten","Gruen - stabil")))</f>
        <v>Gruen - stabil</v>
      </c>
    </row>
    <row r="2050" spans="1:27" ht="15" customHeight="1" x14ac:dyDescent="0.25">
      <c r="A2050" s="4" t="s">
        <v>2397</v>
      </c>
      <c r="B2050" s="4" t="s">
        <v>1002</v>
      </c>
      <c r="C2050" s="4" t="s">
        <v>55</v>
      </c>
      <c r="D2050" s="4" t="s">
        <v>30</v>
      </c>
      <c r="E2050" s="4">
        <v>101</v>
      </c>
      <c r="F2050" s="5">
        <v>38.700000000000003</v>
      </c>
      <c r="G2050" s="5">
        <v>1.8</v>
      </c>
      <c r="H2050" s="6">
        <v>4900</v>
      </c>
      <c r="I2050" s="4">
        <v>2</v>
      </c>
      <c r="J2050" s="4">
        <v>132</v>
      </c>
      <c r="K2050" s="4">
        <v>0</v>
      </c>
      <c r="L2050" s="4">
        <v>13</v>
      </c>
      <c r="M2050" s="4">
        <v>5</v>
      </c>
      <c r="N2050" s="5">
        <v>3.6</v>
      </c>
      <c r="O2050" s="7">
        <f t="shared" ref="O2050:O2113" si="256">IF(J2050&gt;365,1,IF(J2050&lt;=30,5,IF(J2050&lt;=90,4,IF(J2050&lt;=180,3,2))))</f>
        <v>3</v>
      </c>
      <c r="P2050" s="7">
        <f t="shared" ref="P2050:P2113" si="257">IF(I2050&gt;=5,5,IF(I2050&gt;=4,4,IF(I2050&gt;=3,3,IF(I2050&gt;=2,2,1))))</f>
        <v>2</v>
      </c>
      <c r="Q2050" s="7">
        <f t="shared" ref="Q2050:Q2113" si="258">IF(H2050&gt;=7500,5,IF(H2050&gt;=2500,4,IF(H2050&gt;=1000,3,IF(H2050&gt;=1,2,1))))</f>
        <v>4</v>
      </c>
      <c r="R2050" s="7">
        <f t="shared" ref="R2050:R2113" si="259">O2050+P2050+Q2050</f>
        <v>9</v>
      </c>
      <c r="S2050" s="8">
        <f t="shared" ref="S2050:S2113" si="260">ROUND(10*R2050+0.5*N2050-6*K2050-0.3*MAX(0,L2050),1)</f>
        <v>87.9</v>
      </c>
      <c r="T2050" s="7" t="str">
        <f t="shared" ref="T2050:T2113" si="261">IF(J2050&gt;365,"D - Abwanderungsrisiko",IF(S2050&gt;=125,"A - Top-Kunde",IF(S2050&gt;=105,"B - Kernkunde","C - Entwicklungspotenzial")))</f>
        <v>C - Entwicklungspotenzial</v>
      </c>
      <c r="U2050" s="4">
        <f>ROUND(((E2050-Hilfswerte!$B$20)/Hilfswerte!$B$21)+((F2050-Hilfswerte!$B$22)/Hilfswerte!$B$23)+((G2050-Hilfswerte!$B$24)/Hilfswerte!$B$25)+0.1*INDEX(Hilfswerte!$B$4:$B$15,MATCH(C2050,Hilfswerte!$A$4:$A$15,0)),2)</f>
        <v>-0.93</v>
      </c>
      <c r="V2050" s="4">
        <f>ROUND(SQRT((((E2050-Hilfswerte!$B$20)/Hilfswerte!$B$21)-Hilfswerte!$B$28)^2+(((F2050-Hilfswerte!$B$22)/Hilfswerte!$B$23)-Hilfswerte!$B$29)^2+(((G2050-Hilfswerte!$B$24)/Hilfswerte!$B$25)-Hilfswerte!$B$30)^2),3)</f>
        <v>1.5209999999999999</v>
      </c>
      <c r="W2050" s="4">
        <f>ROUND(E2050*Hilfswerte!$B$31,0)</f>
        <v>20760</v>
      </c>
      <c r="X2050" s="4">
        <f t="shared" ref="X2050:X2113" si="262">MAX(0,W2050-H2050)</f>
        <v>15860</v>
      </c>
      <c r="Y2050" s="4" t="str">
        <f>IF(T2050="A - Top-Kunde","bereits Top-Kunde",IF(AND(V2050&lt;=Hilfswerte!$B$34,H2050&lt;0.5*W2050),"Hoch",IF(AND(V2050&lt;=Hilfswerte!$B$35,H2050&lt;0.7*W2050),"Mittel","Niedrig")))</f>
        <v>Niedrig</v>
      </c>
      <c r="Z2050" s="4">
        <f t="shared" ref="Z2050:Z2113" si="263">ROUND(0.4*MAX(0,-N2050)+3*K2050+0.2*MAX(0,L2050)+0.05*J2050,1)</f>
        <v>9.1999999999999993</v>
      </c>
      <c r="AA2050" s="4" t="str">
        <f>IF(J2050&gt;365,"Bereits abgewandert (Segment D)",IF(Z2050&gt;=Hilfswerte!$B$38,"Rot - akut gefaehrdet",IF(Z2050&gt;=Hilfswerte!$B$39,"Gelb - beobachten","Gruen - stabil")))</f>
        <v>Gruen - stabil</v>
      </c>
    </row>
    <row r="2051" spans="1:27" ht="15" customHeight="1" x14ac:dyDescent="0.25">
      <c r="A2051" s="4" t="s">
        <v>2398</v>
      </c>
      <c r="B2051" s="4" t="s">
        <v>428</v>
      </c>
      <c r="C2051" s="4" t="s">
        <v>38</v>
      </c>
      <c r="D2051" s="4" t="s">
        <v>77</v>
      </c>
      <c r="E2051" s="4">
        <v>112</v>
      </c>
      <c r="F2051" s="5">
        <v>22.9</v>
      </c>
      <c r="G2051" s="5">
        <v>6.7</v>
      </c>
      <c r="H2051" s="6">
        <v>31400</v>
      </c>
      <c r="I2051" s="4">
        <v>4</v>
      </c>
      <c r="J2051" s="4">
        <v>117</v>
      </c>
      <c r="K2051" s="4">
        <v>1</v>
      </c>
      <c r="L2051" s="4">
        <v>2</v>
      </c>
      <c r="M2051" s="4">
        <v>2</v>
      </c>
      <c r="N2051" s="5">
        <v>-18.3</v>
      </c>
      <c r="O2051" s="7">
        <f t="shared" si="256"/>
        <v>3</v>
      </c>
      <c r="P2051" s="7">
        <f t="shared" si="257"/>
        <v>4</v>
      </c>
      <c r="Q2051" s="7">
        <f t="shared" si="258"/>
        <v>5</v>
      </c>
      <c r="R2051" s="7">
        <f t="shared" si="259"/>
        <v>12</v>
      </c>
      <c r="S2051" s="8">
        <f t="shared" si="260"/>
        <v>104.3</v>
      </c>
      <c r="T2051" s="7" t="str">
        <f t="shared" si="261"/>
        <v>C - Entwicklungspotenzial</v>
      </c>
      <c r="U2051" s="4">
        <f>ROUND(((E2051-Hilfswerte!$B$20)/Hilfswerte!$B$21)+((F2051-Hilfswerte!$B$22)/Hilfswerte!$B$23)+((G2051-Hilfswerte!$B$24)/Hilfswerte!$B$25)+0.1*INDEX(Hilfswerte!$B$4:$B$15,MATCH(C2051,Hilfswerte!$A$4:$A$15,0)),2)</f>
        <v>-0.34</v>
      </c>
      <c r="V2051" s="4">
        <f>ROUND(SQRT((((E2051-Hilfswerte!$B$20)/Hilfswerte!$B$21)-Hilfswerte!$B$28)^2+(((F2051-Hilfswerte!$B$22)/Hilfswerte!$B$23)-Hilfswerte!$B$29)^2+(((G2051-Hilfswerte!$B$24)/Hilfswerte!$B$25)-Hilfswerte!$B$30)^2),3)</f>
        <v>0.8</v>
      </c>
      <c r="W2051" s="4">
        <f>ROUND(E2051*Hilfswerte!$B$31,0)</f>
        <v>23021</v>
      </c>
      <c r="X2051" s="4">
        <f t="shared" si="262"/>
        <v>0</v>
      </c>
      <c r="Y2051" s="4" t="str">
        <f>IF(T2051="A - Top-Kunde","bereits Top-Kunde",IF(AND(V2051&lt;=Hilfswerte!$B$34,H2051&lt;0.5*W2051),"Hoch",IF(AND(V2051&lt;=Hilfswerte!$B$35,H2051&lt;0.7*W2051),"Mittel","Niedrig")))</f>
        <v>Niedrig</v>
      </c>
      <c r="Z2051" s="4">
        <f t="shared" si="263"/>
        <v>16.600000000000001</v>
      </c>
      <c r="AA2051" s="4" t="str">
        <f>IF(J2051&gt;365,"Bereits abgewandert (Segment D)",IF(Z2051&gt;=Hilfswerte!$B$38,"Rot - akut gefaehrdet",IF(Z2051&gt;=Hilfswerte!$B$39,"Gelb - beobachten","Gruen - stabil")))</f>
        <v>Gelb - beobachten</v>
      </c>
    </row>
    <row r="2052" spans="1:27" ht="15" customHeight="1" x14ac:dyDescent="0.25">
      <c r="A2052" s="4" t="s">
        <v>2399</v>
      </c>
      <c r="B2052" s="4" t="s">
        <v>518</v>
      </c>
      <c r="C2052" s="4" t="s">
        <v>89</v>
      </c>
      <c r="D2052" s="4" t="s">
        <v>77</v>
      </c>
      <c r="E2052" s="4">
        <v>130</v>
      </c>
      <c r="F2052" s="5">
        <v>35.9</v>
      </c>
      <c r="G2052" s="5">
        <v>7.3</v>
      </c>
      <c r="H2052" s="6">
        <v>3760</v>
      </c>
      <c r="I2052" s="4">
        <v>1</v>
      </c>
      <c r="J2052" s="4">
        <v>150</v>
      </c>
      <c r="K2052" s="4">
        <v>0</v>
      </c>
      <c r="L2052" s="4">
        <v>-4</v>
      </c>
      <c r="M2052" s="4">
        <v>5</v>
      </c>
      <c r="N2052" s="5">
        <v>-1.6</v>
      </c>
      <c r="O2052" s="7">
        <f t="shared" si="256"/>
        <v>3</v>
      </c>
      <c r="P2052" s="7">
        <f t="shared" si="257"/>
        <v>1</v>
      </c>
      <c r="Q2052" s="7">
        <f t="shared" si="258"/>
        <v>4</v>
      </c>
      <c r="R2052" s="7">
        <f t="shared" si="259"/>
        <v>8</v>
      </c>
      <c r="S2052" s="8">
        <f t="shared" si="260"/>
        <v>79.2</v>
      </c>
      <c r="T2052" s="7" t="str">
        <f t="shared" si="261"/>
        <v>C - Entwicklungspotenzial</v>
      </c>
      <c r="U2052" s="4">
        <f>ROUND(((E2052-Hilfswerte!$B$20)/Hilfswerte!$B$21)+((F2052-Hilfswerte!$B$22)/Hilfswerte!$B$23)+((G2052-Hilfswerte!$B$24)/Hilfswerte!$B$25)+0.1*INDEX(Hilfswerte!$B$4:$B$15,MATCH(C2052,Hilfswerte!$A$4:$A$15,0)),2)</f>
        <v>0.02</v>
      </c>
      <c r="V2052" s="4">
        <f>ROUND(SQRT((((E2052-Hilfswerte!$B$20)/Hilfswerte!$B$21)-Hilfswerte!$B$28)^2+(((F2052-Hilfswerte!$B$22)/Hilfswerte!$B$23)-Hilfswerte!$B$29)^2+(((G2052-Hilfswerte!$B$24)/Hilfswerte!$B$25)-Hilfswerte!$B$30)^2),3)</f>
        <v>0.64200000000000002</v>
      </c>
      <c r="W2052" s="4">
        <f>ROUND(E2052*Hilfswerte!$B$31,0)</f>
        <v>26721</v>
      </c>
      <c r="X2052" s="4">
        <f t="shared" si="262"/>
        <v>22961</v>
      </c>
      <c r="Y2052" s="4" t="str">
        <f>IF(T2052="A - Top-Kunde","bereits Top-Kunde",IF(AND(V2052&lt;=Hilfswerte!$B$34,H2052&lt;0.5*W2052),"Hoch",IF(AND(V2052&lt;=Hilfswerte!$B$35,H2052&lt;0.7*W2052),"Mittel","Niedrig")))</f>
        <v>Hoch</v>
      </c>
      <c r="Z2052" s="4">
        <f t="shared" si="263"/>
        <v>8.1</v>
      </c>
      <c r="AA2052" s="4" t="str">
        <f>IF(J2052&gt;365,"Bereits abgewandert (Segment D)",IF(Z2052&gt;=Hilfswerte!$B$38,"Rot - akut gefaehrdet",IF(Z2052&gt;=Hilfswerte!$B$39,"Gelb - beobachten","Gruen - stabil")))</f>
        <v>Gruen - stabil</v>
      </c>
    </row>
    <row r="2053" spans="1:27" ht="15" customHeight="1" x14ac:dyDescent="0.25">
      <c r="A2053" s="4" t="s">
        <v>2400</v>
      </c>
      <c r="B2053" s="4" t="s">
        <v>681</v>
      </c>
      <c r="C2053" s="4" t="s">
        <v>84</v>
      </c>
      <c r="D2053" s="4" t="s">
        <v>30</v>
      </c>
      <c r="E2053" s="4">
        <v>20</v>
      </c>
      <c r="F2053" s="5">
        <v>3.5</v>
      </c>
      <c r="G2053" s="5">
        <v>6.9</v>
      </c>
      <c r="H2053" s="6">
        <v>620</v>
      </c>
      <c r="I2053" s="4">
        <v>3</v>
      </c>
      <c r="J2053" s="4">
        <v>354</v>
      </c>
      <c r="K2053" s="4">
        <v>0</v>
      </c>
      <c r="L2053" s="4">
        <v>-5</v>
      </c>
      <c r="M2053" s="4">
        <v>1</v>
      </c>
      <c r="N2053" s="5">
        <v>39.200000000000003</v>
      </c>
      <c r="O2053" s="7">
        <f t="shared" si="256"/>
        <v>2</v>
      </c>
      <c r="P2053" s="7">
        <f t="shared" si="257"/>
        <v>3</v>
      </c>
      <c r="Q2053" s="7">
        <f t="shared" si="258"/>
        <v>2</v>
      </c>
      <c r="R2053" s="7">
        <f t="shared" si="259"/>
        <v>7</v>
      </c>
      <c r="S2053" s="8">
        <f t="shared" si="260"/>
        <v>89.6</v>
      </c>
      <c r="T2053" s="7" t="str">
        <f t="shared" si="261"/>
        <v>C - Entwicklungspotenzial</v>
      </c>
      <c r="U2053" s="4">
        <f>ROUND(((E2053-Hilfswerte!$B$20)/Hilfswerte!$B$21)+((F2053-Hilfswerte!$B$22)/Hilfswerte!$B$23)+((G2053-Hilfswerte!$B$24)/Hilfswerte!$B$25)+0.1*INDEX(Hilfswerte!$B$4:$B$15,MATCH(C2053,Hilfswerte!$A$4:$A$15,0)),2)</f>
        <v>-1.39</v>
      </c>
      <c r="V2053" s="4">
        <f>ROUND(SQRT((((E2053-Hilfswerte!$B$20)/Hilfswerte!$B$21)-Hilfswerte!$B$28)^2+(((F2053-Hilfswerte!$B$22)/Hilfswerte!$B$23)-Hilfswerte!$B$29)^2+(((G2053-Hilfswerte!$B$24)/Hilfswerte!$B$25)-Hilfswerte!$B$30)^2),3)</f>
        <v>1.1160000000000001</v>
      </c>
      <c r="W2053" s="4">
        <f>ROUND(E2053*Hilfswerte!$B$31,0)</f>
        <v>4111</v>
      </c>
      <c r="X2053" s="4">
        <f t="shared" si="262"/>
        <v>3491</v>
      </c>
      <c r="Y2053" s="4" t="str">
        <f>IF(T2053="A - Top-Kunde","bereits Top-Kunde",IF(AND(V2053&lt;=Hilfswerte!$B$34,H2053&lt;0.5*W2053),"Hoch",IF(AND(V2053&lt;=Hilfswerte!$B$35,H2053&lt;0.7*W2053),"Mittel","Niedrig")))</f>
        <v>Mittel</v>
      </c>
      <c r="Z2053" s="4">
        <f t="shared" si="263"/>
        <v>17.7</v>
      </c>
      <c r="AA2053" s="4" t="str">
        <f>IF(J2053&gt;365,"Bereits abgewandert (Segment D)",IF(Z2053&gt;=Hilfswerte!$B$38,"Rot - akut gefaehrdet",IF(Z2053&gt;=Hilfswerte!$B$39,"Gelb - beobachten","Gruen - stabil")))</f>
        <v>Gelb - beobachten</v>
      </c>
    </row>
    <row r="2054" spans="1:27" ht="15" customHeight="1" x14ac:dyDescent="0.25">
      <c r="A2054" s="4" t="s">
        <v>2401</v>
      </c>
      <c r="B2054" s="4" t="s">
        <v>836</v>
      </c>
      <c r="C2054" s="4" t="s">
        <v>62</v>
      </c>
      <c r="D2054" s="4" t="s">
        <v>30</v>
      </c>
      <c r="E2054" s="4">
        <v>89</v>
      </c>
      <c r="F2054" s="5">
        <v>15.6</v>
      </c>
      <c r="G2054" s="5">
        <v>2.7</v>
      </c>
      <c r="H2054" s="6">
        <v>0</v>
      </c>
      <c r="I2054" s="4">
        <v>0</v>
      </c>
      <c r="J2054" s="4">
        <v>374</v>
      </c>
      <c r="K2054" s="4">
        <v>0</v>
      </c>
      <c r="L2054" s="4">
        <v>24</v>
      </c>
      <c r="M2054" s="4">
        <v>0</v>
      </c>
      <c r="N2054" s="5">
        <v>-48.9</v>
      </c>
      <c r="O2054" s="7">
        <f t="shared" si="256"/>
        <v>1</v>
      </c>
      <c r="P2054" s="7">
        <f t="shared" si="257"/>
        <v>1</v>
      </c>
      <c r="Q2054" s="7">
        <f t="shared" si="258"/>
        <v>1</v>
      </c>
      <c r="R2054" s="7">
        <f t="shared" si="259"/>
        <v>3</v>
      </c>
      <c r="S2054" s="8">
        <f t="shared" si="260"/>
        <v>-1.7</v>
      </c>
      <c r="T2054" s="7" t="str">
        <f t="shared" si="261"/>
        <v>D - Abwanderungsrisiko</v>
      </c>
      <c r="U2054" s="4">
        <f>ROUND(((E2054-Hilfswerte!$B$20)/Hilfswerte!$B$21)+((F2054-Hilfswerte!$B$22)/Hilfswerte!$B$23)+((G2054-Hilfswerte!$B$24)/Hilfswerte!$B$25)+0.1*INDEX(Hilfswerte!$B$4:$B$15,MATCH(C2054,Hilfswerte!$A$4:$A$15,0)),2)</f>
        <v>-1.1299999999999999</v>
      </c>
      <c r="V2054" s="4">
        <f>ROUND(SQRT((((E2054-Hilfswerte!$B$20)/Hilfswerte!$B$21)-Hilfswerte!$B$28)^2+(((F2054-Hilfswerte!$B$22)/Hilfswerte!$B$23)-Hilfswerte!$B$29)^2+(((G2054-Hilfswerte!$B$24)/Hilfswerte!$B$25)-Hilfswerte!$B$30)^2),3)</f>
        <v>1.448</v>
      </c>
      <c r="W2054" s="4">
        <f>ROUND(E2054*Hilfswerte!$B$31,0)</f>
        <v>18294</v>
      </c>
      <c r="X2054" s="4">
        <f t="shared" si="262"/>
        <v>18294</v>
      </c>
      <c r="Y2054" s="4" t="str">
        <f>IF(T2054="A - Top-Kunde","bereits Top-Kunde",IF(AND(V2054&lt;=Hilfswerte!$B$34,H2054&lt;0.5*W2054),"Hoch",IF(AND(V2054&lt;=Hilfswerte!$B$35,H2054&lt;0.7*W2054),"Mittel","Niedrig")))</f>
        <v>Niedrig</v>
      </c>
      <c r="Z2054" s="4">
        <f t="shared" si="263"/>
        <v>43.1</v>
      </c>
      <c r="AA2054" s="4" t="str">
        <f>IF(J2054&gt;365,"Bereits abgewandert (Segment D)",IF(Z2054&gt;=Hilfswerte!$B$38,"Rot - akut gefaehrdet",IF(Z2054&gt;=Hilfswerte!$B$39,"Gelb - beobachten","Gruen - stabil")))</f>
        <v>Bereits abgewandert (Segment D)</v>
      </c>
    </row>
    <row r="2055" spans="1:27" ht="15" customHeight="1" x14ac:dyDescent="0.25">
      <c r="A2055" s="4" t="s">
        <v>2402</v>
      </c>
      <c r="B2055" s="4" t="s">
        <v>277</v>
      </c>
      <c r="C2055" s="4" t="s">
        <v>51</v>
      </c>
      <c r="D2055" s="4" t="s">
        <v>106</v>
      </c>
      <c r="E2055" s="4">
        <v>80</v>
      </c>
      <c r="F2055" s="5">
        <v>19.899999999999999</v>
      </c>
      <c r="G2055" s="5">
        <v>2.2999999999999998</v>
      </c>
      <c r="H2055" s="6">
        <v>90070</v>
      </c>
      <c r="I2055" s="4">
        <v>5</v>
      </c>
      <c r="J2055" s="4">
        <v>4</v>
      </c>
      <c r="K2055" s="4">
        <v>0</v>
      </c>
      <c r="L2055" s="4">
        <v>19</v>
      </c>
      <c r="M2055" s="4">
        <v>4</v>
      </c>
      <c r="N2055" s="5">
        <v>14.5</v>
      </c>
      <c r="O2055" s="7">
        <f t="shared" si="256"/>
        <v>5</v>
      </c>
      <c r="P2055" s="7">
        <f t="shared" si="257"/>
        <v>5</v>
      </c>
      <c r="Q2055" s="7">
        <f t="shared" si="258"/>
        <v>5</v>
      </c>
      <c r="R2055" s="7">
        <f t="shared" si="259"/>
        <v>15</v>
      </c>
      <c r="S2055" s="8">
        <f t="shared" si="260"/>
        <v>151.6</v>
      </c>
      <c r="T2055" s="7" t="str">
        <f t="shared" si="261"/>
        <v>A - Top-Kunde</v>
      </c>
      <c r="U2055" s="4">
        <f>ROUND(((E2055-Hilfswerte!$B$20)/Hilfswerte!$B$21)+((F2055-Hilfswerte!$B$22)/Hilfswerte!$B$23)+((G2055-Hilfswerte!$B$24)/Hilfswerte!$B$25)+0.1*INDEX(Hilfswerte!$B$4:$B$15,MATCH(C2055,Hilfswerte!$A$4:$A$15,0)),2)</f>
        <v>-1.23</v>
      </c>
      <c r="V2055" s="4">
        <f>ROUND(SQRT((((E2055-Hilfswerte!$B$20)/Hilfswerte!$B$21)-Hilfswerte!$B$28)^2+(((F2055-Hilfswerte!$B$22)/Hilfswerte!$B$23)-Hilfswerte!$B$29)^2+(((G2055-Hilfswerte!$B$24)/Hilfswerte!$B$25)-Hilfswerte!$B$30)^2),3)</f>
        <v>1.498</v>
      </c>
      <c r="W2055" s="4">
        <f>ROUND(E2055*Hilfswerte!$B$31,0)</f>
        <v>16444</v>
      </c>
      <c r="X2055" s="4">
        <f t="shared" si="262"/>
        <v>0</v>
      </c>
      <c r="Y2055" s="4" t="str">
        <f>IF(T2055="A - Top-Kunde","bereits Top-Kunde",IF(AND(V2055&lt;=Hilfswerte!$B$34,H2055&lt;0.5*W2055),"Hoch",IF(AND(V2055&lt;=Hilfswerte!$B$35,H2055&lt;0.7*W2055),"Mittel","Niedrig")))</f>
        <v>bereits Top-Kunde</v>
      </c>
      <c r="Z2055" s="4">
        <f t="shared" si="263"/>
        <v>4</v>
      </c>
      <c r="AA2055" s="4" t="str">
        <f>IF(J2055&gt;365,"Bereits abgewandert (Segment D)",IF(Z2055&gt;=Hilfswerte!$B$38,"Rot - akut gefaehrdet",IF(Z2055&gt;=Hilfswerte!$B$39,"Gelb - beobachten","Gruen - stabil")))</f>
        <v>Gruen - stabil</v>
      </c>
    </row>
    <row r="2056" spans="1:27" ht="15" customHeight="1" x14ac:dyDescent="0.25">
      <c r="A2056" s="4" t="s">
        <v>2403</v>
      </c>
      <c r="B2056" s="4" t="s">
        <v>376</v>
      </c>
      <c r="C2056" s="4" t="s">
        <v>62</v>
      </c>
      <c r="D2056" s="4" t="s">
        <v>30</v>
      </c>
      <c r="E2056" s="4">
        <v>231</v>
      </c>
      <c r="F2056" s="5">
        <v>48.1</v>
      </c>
      <c r="G2056" s="5">
        <v>4.3</v>
      </c>
      <c r="H2056" s="6">
        <v>4240</v>
      </c>
      <c r="I2056" s="4">
        <v>1</v>
      </c>
      <c r="J2056" s="4">
        <v>300</v>
      </c>
      <c r="K2056" s="4">
        <v>0</v>
      </c>
      <c r="L2056" s="4">
        <v>15</v>
      </c>
      <c r="M2056" s="4">
        <v>2</v>
      </c>
      <c r="N2056" s="5">
        <v>-27.8</v>
      </c>
      <c r="O2056" s="7">
        <f t="shared" si="256"/>
        <v>2</v>
      </c>
      <c r="P2056" s="7">
        <f t="shared" si="257"/>
        <v>1</v>
      </c>
      <c r="Q2056" s="7">
        <f t="shared" si="258"/>
        <v>4</v>
      </c>
      <c r="R2056" s="7">
        <f t="shared" si="259"/>
        <v>7</v>
      </c>
      <c r="S2056" s="8">
        <f t="shared" si="260"/>
        <v>51.6</v>
      </c>
      <c r="T2056" s="7" t="str">
        <f t="shared" si="261"/>
        <v>C - Entwicklungspotenzial</v>
      </c>
      <c r="U2056" s="4">
        <f>ROUND(((E2056-Hilfswerte!$B$20)/Hilfswerte!$B$21)+((F2056-Hilfswerte!$B$22)/Hilfswerte!$B$23)+((G2056-Hilfswerte!$B$24)/Hilfswerte!$B$25)+0.1*INDEX(Hilfswerte!$B$4:$B$15,MATCH(C2056,Hilfswerte!$A$4:$A$15,0)),2)</f>
        <v>0.32</v>
      </c>
      <c r="V2056" s="4">
        <f>ROUND(SQRT((((E2056-Hilfswerte!$B$20)/Hilfswerte!$B$21)-Hilfswerte!$B$28)^2+(((F2056-Hilfswerte!$B$22)/Hilfswerte!$B$23)-Hilfswerte!$B$29)^2+(((G2056-Hilfswerte!$B$24)/Hilfswerte!$B$25)-Hilfswerte!$B$30)^2),3)</f>
        <v>1.1459999999999999</v>
      </c>
      <c r="W2056" s="4">
        <f>ROUND(E2056*Hilfswerte!$B$31,0)</f>
        <v>47481</v>
      </c>
      <c r="X2056" s="4">
        <f t="shared" si="262"/>
        <v>43241</v>
      </c>
      <c r="Y2056" s="4" t="str">
        <f>IF(T2056="A - Top-Kunde","bereits Top-Kunde",IF(AND(V2056&lt;=Hilfswerte!$B$34,H2056&lt;0.5*W2056),"Hoch",IF(AND(V2056&lt;=Hilfswerte!$B$35,H2056&lt;0.7*W2056),"Mittel","Niedrig")))</f>
        <v>Mittel</v>
      </c>
      <c r="Z2056" s="4">
        <f t="shared" si="263"/>
        <v>29.1</v>
      </c>
      <c r="AA2056" s="4" t="str">
        <f>IF(J2056&gt;365,"Bereits abgewandert (Segment D)",IF(Z2056&gt;=Hilfswerte!$B$38,"Rot - akut gefaehrdet",IF(Z2056&gt;=Hilfswerte!$B$39,"Gelb - beobachten","Gruen - stabil")))</f>
        <v>Rot - akut gefaehrdet</v>
      </c>
    </row>
    <row r="2057" spans="1:27" ht="15" customHeight="1" x14ac:dyDescent="0.25">
      <c r="A2057" s="4" t="s">
        <v>2404</v>
      </c>
      <c r="B2057" s="4" t="s">
        <v>99</v>
      </c>
      <c r="C2057" s="4" t="s">
        <v>59</v>
      </c>
      <c r="D2057" s="4" t="s">
        <v>30</v>
      </c>
      <c r="E2057" s="4">
        <v>47</v>
      </c>
      <c r="F2057" s="5">
        <v>6.7</v>
      </c>
      <c r="G2057" s="5">
        <v>9.1999999999999993</v>
      </c>
      <c r="H2057" s="6">
        <v>0</v>
      </c>
      <c r="I2057" s="4">
        <v>0</v>
      </c>
      <c r="J2057" s="4">
        <v>504</v>
      </c>
      <c r="K2057" s="4">
        <v>0</v>
      </c>
      <c r="L2057" s="4">
        <v>12</v>
      </c>
      <c r="M2057" s="4">
        <v>0</v>
      </c>
      <c r="N2057" s="5">
        <v>-52.9</v>
      </c>
      <c r="O2057" s="7">
        <f t="shared" si="256"/>
        <v>1</v>
      </c>
      <c r="P2057" s="7">
        <f t="shared" si="257"/>
        <v>1</v>
      </c>
      <c r="Q2057" s="7">
        <f t="shared" si="258"/>
        <v>1</v>
      </c>
      <c r="R2057" s="7">
        <f t="shared" si="259"/>
        <v>3</v>
      </c>
      <c r="S2057" s="8">
        <f t="shared" si="260"/>
        <v>0</v>
      </c>
      <c r="T2057" s="7" t="str">
        <f t="shared" si="261"/>
        <v>D - Abwanderungsrisiko</v>
      </c>
      <c r="U2057" s="4">
        <f>ROUND(((E2057-Hilfswerte!$B$20)/Hilfswerte!$B$21)+((F2057-Hilfswerte!$B$22)/Hilfswerte!$B$23)+((G2057-Hilfswerte!$B$24)/Hilfswerte!$B$25)+0.1*INDEX(Hilfswerte!$B$4:$B$15,MATCH(C2057,Hilfswerte!$A$4:$A$15,0)),2)</f>
        <v>-0.93</v>
      </c>
      <c r="V2057" s="4">
        <f>ROUND(SQRT((((E2057-Hilfswerte!$B$20)/Hilfswerte!$B$21)-Hilfswerte!$B$28)^2+(((F2057-Hilfswerte!$B$22)/Hilfswerte!$B$23)-Hilfswerte!$B$29)^2+(((G2057-Hilfswerte!$B$24)/Hilfswerte!$B$25)-Hilfswerte!$B$30)^2),3)</f>
        <v>0.82399999999999995</v>
      </c>
      <c r="W2057" s="4">
        <f>ROUND(E2057*Hilfswerte!$B$31,0)</f>
        <v>9661</v>
      </c>
      <c r="X2057" s="4">
        <f t="shared" si="262"/>
        <v>9661</v>
      </c>
      <c r="Y2057" s="4" t="str">
        <f>IF(T2057="A - Top-Kunde","bereits Top-Kunde",IF(AND(V2057&lt;=Hilfswerte!$B$34,H2057&lt;0.5*W2057),"Hoch",IF(AND(V2057&lt;=Hilfswerte!$B$35,H2057&lt;0.7*W2057),"Mittel","Niedrig")))</f>
        <v>Hoch</v>
      </c>
      <c r="Z2057" s="4">
        <f t="shared" si="263"/>
        <v>48.8</v>
      </c>
      <c r="AA2057" s="4" t="str">
        <f>IF(J2057&gt;365,"Bereits abgewandert (Segment D)",IF(Z2057&gt;=Hilfswerte!$B$38,"Rot - akut gefaehrdet",IF(Z2057&gt;=Hilfswerte!$B$39,"Gelb - beobachten","Gruen - stabil")))</f>
        <v>Bereits abgewandert (Segment D)</v>
      </c>
    </row>
    <row r="2058" spans="1:27" ht="15" customHeight="1" x14ac:dyDescent="0.25">
      <c r="A2058" s="4" t="s">
        <v>2405</v>
      </c>
      <c r="B2058" s="4" t="s">
        <v>124</v>
      </c>
      <c r="C2058" s="4" t="s">
        <v>65</v>
      </c>
      <c r="D2058" s="4" t="s">
        <v>30</v>
      </c>
      <c r="E2058" s="4">
        <v>11</v>
      </c>
      <c r="F2058" s="5">
        <v>1.8</v>
      </c>
      <c r="G2058" s="5">
        <v>14.3</v>
      </c>
      <c r="H2058" s="6">
        <v>0</v>
      </c>
      <c r="I2058" s="4">
        <v>0</v>
      </c>
      <c r="J2058" s="4">
        <v>643</v>
      </c>
      <c r="K2058" s="4">
        <v>0</v>
      </c>
      <c r="L2058" s="4">
        <v>16</v>
      </c>
      <c r="M2058" s="4">
        <v>0</v>
      </c>
      <c r="N2058" s="5">
        <v>-58.4</v>
      </c>
      <c r="O2058" s="7">
        <f t="shared" si="256"/>
        <v>1</v>
      </c>
      <c r="P2058" s="7">
        <f t="shared" si="257"/>
        <v>1</v>
      </c>
      <c r="Q2058" s="7">
        <f t="shared" si="258"/>
        <v>1</v>
      </c>
      <c r="R2058" s="7">
        <f t="shared" si="259"/>
        <v>3</v>
      </c>
      <c r="S2058" s="8">
        <f t="shared" si="260"/>
        <v>-4</v>
      </c>
      <c r="T2058" s="7" t="str">
        <f t="shared" si="261"/>
        <v>D - Abwanderungsrisiko</v>
      </c>
      <c r="U2058" s="4">
        <f>ROUND(((E2058-Hilfswerte!$B$20)/Hilfswerte!$B$21)+((F2058-Hilfswerte!$B$22)/Hilfswerte!$B$23)+((G2058-Hilfswerte!$B$24)/Hilfswerte!$B$25)+0.1*INDEX(Hilfswerte!$B$4:$B$15,MATCH(C2058,Hilfswerte!$A$4:$A$15,0)),2)</f>
        <v>-0.34</v>
      </c>
      <c r="V2058" s="4">
        <f>ROUND(SQRT((((E2058-Hilfswerte!$B$20)/Hilfswerte!$B$21)-Hilfswerte!$B$28)^2+(((F2058-Hilfswerte!$B$22)/Hilfswerte!$B$23)-Hilfswerte!$B$29)^2+(((G2058-Hilfswerte!$B$24)/Hilfswerte!$B$25)-Hilfswerte!$B$30)^2),3)</f>
        <v>1.0509999999999999</v>
      </c>
      <c r="W2058" s="4">
        <f>ROUND(E2058*Hilfswerte!$B$31,0)</f>
        <v>2261</v>
      </c>
      <c r="X2058" s="4">
        <f t="shared" si="262"/>
        <v>2261</v>
      </c>
      <c r="Y2058" s="4" t="str">
        <f>IF(T2058="A - Top-Kunde","bereits Top-Kunde",IF(AND(V2058&lt;=Hilfswerte!$B$34,H2058&lt;0.5*W2058),"Hoch",IF(AND(V2058&lt;=Hilfswerte!$B$35,H2058&lt;0.7*W2058),"Mittel","Niedrig")))</f>
        <v>Mittel</v>
      </c>
      <c r="Z2058" s="4">
        <f t="shared" si="263"/>
        <v>58.7</v>
      </c>
      <c r="AA2058" s="4" t="str">
        <f>IF(J2058&gt;365,"Bereits abgewandert (Segment D)",IF(Z2058&gt;=Hilfswerte!$B$38,"Rot - akut gefaehrdet",IF(Z2058&gt;=Hilfswerte!$B$39,"Gelb - beobachten","Gruen - stabil")))</f>
        <v>Bereits abgewandert (Segment D)</v>
      </c>
    </row>
    <row r="2059" spans="1:27" ht="15" customHeight="1" x14ac:dyDescent="0.25">
      <c r="A2059" s="4" t="s">
        <v>2406</v>
      </c>
      <c r="B2059" s="4" t="s">
        <v>162</v>
      </c>
      <c r="C2059" s="4" t="s">
        <v>65</v>
      </c>
      <c r="D2059" s="4" t="s">
        <v>93</v>
      </c>
      <c r="E2059" s="4">
        <v>448</v>
      </c>
      <c r="F2059" s="5">
        <v>96.5</v>
      </c>
      <c r="G2059" s="5">
        <v>2.2000000000000002</v>
      </c>
      <c r="H2059" s="6">
        <v>0</v>
      </c>
      <c r="I2059" s="4">
        <v>0</v>
      </c>
      <c r="J2059" s="4">
        <v>489</v>
      </c>
      <c r="K2059" s="4">
        <v>0</v>
      </c>
      <c r="L2059" s="4">
        <v>3</v>
      </c>
      <c r="M2059" s="4">
        <v>0</v>
      </c>
      <c r="N2059" s="5">
        <v>-82.1</v>
      </c>
      <c r="O2059" s="7">
        <f t="shared" si="256"/>
        <v>1</v>
      </c>
      <c r="P2059" s="7">
        <f t="shared" si="257"/>
        <v>1</v>
      </c>
      <c r="Q2059" s="7">
        <f t="shared" si="258"/>
        <v>1</v>
      </c>
      <c r="R2059" s="7">
        <f t="shared" si="259"/>
        <v>3</v>
      </c>
      <c r="S2059" s="8">
        <f t="shared" si="260"/>
        <v>-12</v>
      </c>
      <c r="T2059" s="7" t="str">
        <f t="shared" si="261"/>
        <v>D - Abwanderungsrisiko</v>
      </c>
      <c r="U2059" s="4">
        <f>ROUND(((E2059-Hilfswerte!$B$20)/Hilfswerte!$B$21)+((F2059-Hilfswerte!$B$22)/Hilfswerte!$B$23)+((G2059-Hilfswerte!$B$24)/Hilfswerte!$B$25)+0.1*INDEX(Hilfswerte!$B$4:$B$15,MATCH(C2059,Hilfswerte!$A$4:$A$15,0)),2)</f>
        <v>1.31</v>
      </c>
      <c r="V2059" s="4">
        <f>ROUND(SQRT((((E2059-Hilfswerte!$B$20)/Hilfswerte!$B$21)-Hilfswerte!$B$28)^2+(((F2059-Hilfswerte!$B$22)/Hilfswerte!$B$23)-Hilfswerte!$B$29)^2+(((G2059-Hilfswerte!$B$24)/Hilfswerte!$B$25)-Hilfswerte!$B$30)^2),3)</f>
        <v>2.1480000000000001</v>
      </c>
      <c r="W2059" s="4">
        <f>ROUND(E2059*Hilfswerte!$B$31,0)</f>
        <v>92085</v>
      </c>
      <c r="X2059" s="4">
        <f t="shared" si="262"/>
        <v>92085</v>
      </c>
      <c r="Y2059" s="4" t="str">
        <f>IF(T2059="A - Top-Kunde","bereits Top-Kunde",IF(AND(V2059&lt;=Hilfswerte!$B$34,H2059&lt;0.5*W2059),"Hoch",IF(AND(V2059&lt;=Hilfswerte!$B$35,H2059&lt;0.7*W2059),"Mittel","Niedrig")))</f>
        <v>Niedrig</v>
      </c>
      <c r="Z2059" s="4">
        <f t="shared" si="263"/>
        <v>57.9</v>
      </c>
      <c r="AA2059" s="4" t="str">
        <f>IF(J2059&gt;365,"Bereits abgewandert (Segment D)",IF(Z2059&gt;=Hilfswerte!$B$38,"Rot - akut gefaehrdet",IF(Z2059&gt;=Hilfswerte!$B$39,"Gelb - beobachten","Gruen - stabil")))</f>
        <v>Bereits abgewandert (Segment D)</v>
      </c>
    </row>
    <row r="2060" spans="1:27" ht="15" customHeight="1" x14ac:dyDescent="0.25">
      <c r="A2060" s="4" t="s">
        <v>2407</v>
      </c>
      <c r="B2060" s="4" t="s">
        <v>194</v>
      </c>
      <c r="C2060" s="4" t="s">
        <v>47</v>
      </c>
      <c r="D2060" s="4" t="s">
        <v>30</v>
      </c>
      <c r="E2060" s="4">
        <v>50</v>
      </c>
      <c r="F2060" s="5">
        <v>16.100000000000001</v>
      </c>
      <c r="G2060" s="5">
        <v>11.1</v>
      </c>
      <c r="H2060" s="6">
        <v>9740</v>
      </c>
      <c r="I2060" s="4">
        <v>7</v>
      </c>
      <c r="J2060" s="4">
        <v>4</v>
      </c>
      <c r="K2060" s="4">
        <v>1</v>
      </c>
      <c r="L2060" s="4">
        <v>7</v>
      </c>
      <c r="M2060" s="4">
        <v>3</v>
      </c>
      <c r="N2060" s="5">
        <v>13.4</v>
      </c>
      <c r="O2060" s="7">
        <f t="shared" si="256"/>
        <v>5</v>
      </c>
      <c r="P2060" s="7">
        <f t="shared" si="257"/>
        <v>5</v>
      </c>
      <c r="Q2060" s="7">
        <f t="shared" si="258"/>
        <v>5</v>
      </c>
      <c r="R2060" s="7">
        <f t="shared" si="259"/>
        <v>15</v>
      </c>
      <c r="S2060" s="8">
        <f t="shared" si="260"/>
        <v>148.6</v>
      </c>
      <c r="T2060" s="7" t="str">
        <f t="shared" si="261"/>
        <v>A - Top-Kunde</v>
      </c>
      <c r="U2060" s="4">
        <f>ROUND(((E2060-Hilfswerte!$B$20)/Hilfswerte!$B$21)+((F2060-Hilfswerte!$B$22)/Hilfswerte!$B$23)+((G2060-Hilfswerte!$B$24)/Hilfswerte!$B$25)+0.1*INDEX(Hilfswerte!$B$4:$B$15,MATCH(C2060,Hilfswerte!$A$4:$A$15,0)),2)</f>
        <v>-0.28999999999999998</v>
      </c>
      <c r="V2060" s="4">
        <f>ROUND(SQRT((((E2060-Hilfswerte!$B$20)/Hilfswerte!$B$21)-Hilfswerte!$B$28)^2+(((F2060-Hilfswerte!$B$22)/Hilfswerte!$B$23)-Hilfswerte!$B$29)^2+(((G2060-Hilfswerte!$B$24)/Hilfswerte!$B$25)-Hilfswerte!$B$30)^2),3)</f>
        <v>0.63500000000000001</v>
      </c>
      <c r="W2060" s="4">
        <f>ROUND(E2060*Hilfswerte!$B$31,0)</f>
        <v>10277</v>
      </c>
      <c r="X2060" s="4">
        <f t="shared" si="262"/>
        <v>537</v>
      </c>
      <c r="Y2060" s="4" t="str">
        <f>IF(T2060="A - Top-Kunde","bereits Top-Kunde",IF(AND(V2060&lt;=Hilfswerte!$B$34,H2060&lt;0.5*W2060),"Hoch",IF(AND(V2060&lt;=Hilfswerte!$B$35,H2060&lt;0.7*W2060),"Mittel","Niedrig")))</f>
        <v>bereits Top-Kunde</v>
      </c>
      <c r="Z2060" s="4">
        <f t="shared" si="263"/>
        <v>4.5999999999999996</v>
      </c>
      <c r="AA2060" s="4" t="str">
        <f>IF(J2060&gt;365,"Bereits abgewandert (Segment D)",IF(Z2060&gt;=Hilfswerte!$B$38,"Rot - akut gefaehrdet",IF(Z2060&gt;=Hilfswerte!$B$39,"Gelb - beobachten","Gruen - stabil")))</f>
        <v>Gruen - stabil</v>
      </c>
    </row>
    <row r="2061" spans="1:27" ht="15" customHeight="1" x14ac:dyDescent="0.25">
      <c r="A2061" s="4" t="s">
        <v>2408</v>
      </c>
      <c r="B2061" s="4" t="s">
        <v>229</v>
      </c>
      <c r="C2061" s="4" t="s">
        <v>89</v>
      </c>
      <c r="D2061" s="4" t="s">
        <v>30</v>
      </c>
      <c r="E2061" s="4">
        <v>344</v>
      </c>
      <c r="F2061" s="5">
        <v>93.8</v>
      </c>
      <c r="G2061" s="5">
        <v>7.5</v>
      </c>
      <c r="H2061" s="6">
        <v>12100</v>
      </c>
      <c r="I2061" s="4">
        <v>2</v>
      </c>
      <c r="J2061" s="4">
        <v>50</v>
      </c>
      <c r="K2061" s="4">
        <v>0</v>
      </c>
      <c r="L2061" s="4">
        <v>19</v>
      </c>
      <c r="M2061" s="4">
        <v>5</v>
      </c>
      <c r="N2061" s="5">
        <v>-1.4</v>
      </c>
      <c r="O2061" s="7">
        <f t="shared" si="256"/>
        <v>4</v>
      </c>
      <c r="P2061" s="7">
        <f t="shared" si="257"/>
        <v>2</v>
      </c>
      <c r="Q2061" s="7">
        <f t="shared" si="258"/>
        <v>5</v>
      </c>
      <c r="R2061" s="7">
        <f t="shared" si="259"/>
        <v>11</v>
      </c>
      <c r="S2061" s="8">
        <f t="shared" si="260"/>
        <v>103.6</v>
      </c>
      <c r="T2061" s="7" t="str">
        <f t="shared" si="261"/>
        <v>C - Entwicklungspotenzial</v>
      </c>
      <c r="U2061" s="4">
        <f>ROUND(((E2061-Hilfswerte!$B$20)/Hilfswerte!$B$21)+((F2061-Hilfswerte!$B$22)/Hilfswerte!$B$23)+((G2061-Hilfswerte!$B$24)/Hilfswerte!$B$25)+0.1*INDEX(Hilfswerte!$B$4:$B$15,MATCH(C2061,Hilfswerte!$A$4:$A$15,0)),2)</f>
        <v>2.0099999999999998</v>
      </c>
      <c r="V2061" s="4">
        <f>ROUND(SQRT((((E2061-Hilfswerte!$B$20)/Hilfswerte!$B$21)-Hilfswerte!$B$28)^2+(((F2061-Hilfswerte!$B$22)/Hilfswerte!$B$23)-Hilfswerte!$B$29)^2+(((G2061-Hilfswerte!$B$24)/Hilfswerte!$B$25)-Hilfswerte!$B$30)^2),3)</f>
        <v>1.395</v>
      </c>
      <c r="W2061" s="4">
        <f>ROUND(E2061*Hilfswerte!$B$31,0)</f>
        <v>70708</v>
      </c>
      <c r="X2061" s="4">
        <f t="shared" si="262"/>
        <v>58608</v>
      </c>
      <c r="Y2061" s="4" t="str">
        <f>IF(T2061="A - Top-Kunde","bereits Top-Kunde",IF(AND(V2061&lt;=Hilfswerte!$B$34,H2061&lt;0.5*W2061),"Hoch",IF(AND(V2061&lt;=Hilfswerte!$B$35,H2061&lt;0.7*W2061),"Mittel","Niedrig")))</f>
        <v>Niedrig</v>
      </c>
      <c r="Z2061" s="4">
        <f t="shared" si="263"/>
        <v>6.9</v>
      </c>
      <c r="AA2061" s="4" t="str">
        <f>IF(J2061&gt;365,"Bereits abgewandert (Segment D)",IF(Z2061&gt;=Hilfswerte!$B$38,"Rot - akut gefaehrdet",IF(Z2061&gt;=Hilfswerte!$B$39,"Gelb - beobachten","Gruen - stabil")))</f>
        <v>Gruen - stabil</v>
      </c>
    </row>
    <row r="2062" spans="1:27" ht="15" customHeight="1" x14ac:dyDescent="0.25">
      <c r="A2062" s="4" t="s">
        <v>2409</v>
      </c>
      <c r="B2062" s="4" t="s">
        <v>620</v>
      </c>
      <c r="C2062" s="4" t="s">
        <v>59</v>
      </c>
      <c r="D2062" s="4" t="s">
        <v>30</v>
      </c>
      <c r="E2062" s="4">
        <v>169</v>
      </c>
      <c r="F2062" s="5">
        <v>23.6</v>
      </c>
      <c r="G2062" s="5">
        <v>18.399999999999999</v>
      </c>
      <c r="H2062" s="6">
        <v>0</v>
      </c>
      <c r="I2062" s="4">
        <v>0</v>
      </c>
      <c r="J2062" s="4">
        <v>645</v>
      </c>
      <c r="K2062" s="4">
        <v>0</v>
      </c>
      <c r="L2062" s="4">
        <v>17</v>
      </c>
      <c r="M2062" s="4">
        <v>0</v>
      </c>
      <c r="N2062" s="5">
        <v>-54.5</v>
      </c>
      <c r="O2062" s="7">
        <f t="shared" si="256"/>
        <v>1</v>
      </c>
      <c r="P2062" s="7">
        <f t="shared" si="257"/>
        <v>1</v>
      </c>
      <c r="Q2062" s="7">
        <f t="shared" si="258"/>
        <v>1</v>
      </c>
      <c r="R2062" s="7">
        <f t="shared" si="259"/>
        <v>3</v>
      </c>
      <c r="S2062" s="8">
        <f t="shared" si="260"/>
        <v>-2.4</v>
      </c>
      <c r="T2062" s="7" t="str">
        <f t="shared" si="261"/>
        <v>D - Abwanderungsrisiko</v>
      </c>
      <c r="U2062" s="4">
        <f>ROUND(((E2062-Hilfswerte!$B$20)/Hilfswerte!$B$21)+((F2062-Hilfswerte!$B$22)/Hilfswerte!$B$23)+((G2062-Hilfswerte!$B$24)/Hilfswerte!$B$25)+0.1*INDEX(Hilfswerte!$B$4:$B$15,MATCH(C2062,Hilfswerte!$A$4:$A$15,0)),2)</f>
        <v>1.36</v>
      </c>
      <c r="V2062" s="4">
        <f>ROUND(SQRT((((E2062-Hilfswerte!$B$20)/Hilfswerte!$B$21)-Hilfswerte!$B$28)^2+(((F2062-Hilfswerte!$B$22)/Hilfswerte!$B$23)-Hilfswerte!$B$29)^2+(((G2062-Hilfswerte!$B$24)/Hilfswerte!$B$25)-Hilfswerte!$B$30)^2),3)</f>
        <v>1.17</v>
      </c>
      <c r="W2062" s="4">
        <f>ROUND(E2062*Hilfswerte!$B$31,0)</f>
        <v>34737</v>
      </c>
      <c r="X2062" s="4">
        <f t="shared" si="262"/>
        <v>34737</v>
      </c>
      <c r="Y2062" s="4" t="str">
        <f>IF(T2062="A - Top-Kunde","bereits Top-Kunde",IF(AND(V2062&lt;=Hilfswerte!$B$34,H2062&lt;0.5*W2062),"Hoch",IF(AND(V2062&lt;=Hilfswerte!$B$35,H2062&lt;0.7*W2062),"Mittel","Niedrig")))</f>
        <v>Niedrig</v>
      </c>
      <c r="Z2062" s="4">
        <f t="shared" si="263"/>
        <v>57.5</v>
      </c>
      <c r="AA2062" s="4" t="str">
        <f>IF(J2062&gt;365,"Bereits abgewandert (Segment D)",IF(Z2062&gt;=Hilfswerte!$B$38,"Rot - akut gefaehrdet",IF(Z2062&gt;=Hilfswerte!$B$39,"Gelb - beobachten","Gruen - stabil")))</f>
        <v>Bereits abgewandert (Segment D)</v>
      </c>
    </row>
    <row r="2063" spans="1:27" ht="15" customHeight="1" x14ac:dyDescent="0.25">
      <c r="A2063" s="4" t="s">
        <v>2410</v>
      </c>
      <c r="B2063" s="4" t="s">
        <v>363</v>
      </c>
      <c r="C2063" s="4" t="s">
        <v>59</v>
      </c>
      <c r="D2063" s="4" t="s">
        <v>30</v>
      </c>
      <c r="E2063" s="4">
        <v>98</v>
      </c>
      <c r="F2063" s="5">
        <v>11</v>
      </c>
      <c r="G2063" s="5">
        <v>21.8</v>
      </c>
      <c r="H2063" s="6">
        <v>4560</v>
      </c>
      <c r="I2063" s="4">
        <v>4</v>
      </c>
      <c r="J2063" s="4">
        <v>27</v>
      </c>
      <c r="K2063" s="4">
        <v>1</v>
      </c>
      <c r="L2063" s="4">
        <v>12</v>
      </c>
      <c r="M2063" s="4">
        <v>2</v>
      </c>
      <c r="N2063" s="5">
        <v>-1</v>
      </c>
      <c r="O2063" s="7">
        <f t="shared" si="256"/>
        <v>5</v>
      </c>
      <c r="P2063" s="7">
        <f t="shared" si="257"/>
        <v>4</v>
      </c>
      <c r="Q2063" s="7">
        <f t="shared" si="258"/>
        <v>4</v>
      </c>
      <c r="R2063" s="7">
        <f t="shared" si="259"/>
        <v>13</v>
      </c>
      <c r="S2063" s="8">
        <f t="shared" si="260"/>
        <v>119.9</v>
      </c>
      <c r="T2063" s="7" t="str">
        <f t="shared" si="261"/>
        <v>B - Kernkunde</v>
      </c>
      <c r="U2063" s="4">
        <f>ROUND(((E2063-Hilfswerte!$B$20)/Hilfswerte!$B$21)+((F2063-Hilfswerte!$B$22)/Hilfswerte!$B$23)+((G2063-Hilfswerte!$B$24)/Hilfswerte!$B$25)+0.1*INDEX(Hilfswerte!$B$4:$B$15,MATCH(C2063,Hilfswerte!$A$4:$A$15,0)),2)</f>
        <v>1.37</v>
      </c>
      <c r="V2063" s="4">
        <f>ROUND(SQRT((((E2063-Hilfswerte!$B$20)/Hilfswerte!$B$21)-Hilfswerte!$B$28)^2+(((F2063-Hilfswerte!$B$22)/Hilfswerte!$B$23)-Hilfswerte!$B$29)^2+(((G2063-Hilfswerte!$B$24)/Hilfswerte!$B$25)-Hilfswerte!$B$30)^2),3)</f>
        <v>1.774</v>
      </c>
      <c r="W2063" s="4">
        <f>ROUND(E2063*Hilfswerte!$B$31,0)</f>
        <v>20144</v>
      </c>
      <c r="X2063" s="4">
        <f t="shared" si="262"/>
        <v>15584</v>
      </c>
      <c r="Y2063" s="4" t="str">
        <f>IF(T2063="A - Top-Kunde","bereits Top-Kunde",IF(AND(V2063&lt;=Hilfswerte!$B$34,H2063&lt;0.5*W2063),"Hoch",IF(AND(V2063&lt;=Hilfswerte!$B$35,H2063&lt;0.7*W2063),"Mittel","Niedrig")))</f>
        <v>Niedrig</v>
      </c>
      <c r="Z2063" s="4">
        <f t="shared" si="263"/>
        <v>7.2</v>
      </c>
      <c r="AA2063" s="4" t="str">
        <f>IF(J2063&gt;365,"Bereits abgewandert (Segment D)",IF(Z2063&gt;=Hilfswerte!$B$38,"Rot - akut gefaehrdet",IF(Z2063&gt;=Hilfswerte!$B$39,"Gelb - beobachten","Gruen - stabil")))</f>
        <v>Gruen - stabil</v>
      </c>
    </row>
    <row r="2064" spans="1:27" ht="15" customHeight="1" x14ac:dyDescent="0.25">
      <c r="A2064" s="4" t="s">
        <v>2411</v>
      </c>
      <c r="B2064" s="4" t="s">
        <v>1139</v>
      </c>
      <c r="C2064" s="4" t="s">
        <v>59</v>
      </c>
      <c r="D2064" s="4" t="s">
        <v>30</v>
      </c>
      <c r="E2064" s="4">
        <v>530</v>
      </c>
      <c r="F2064" s="5">
        <v>86.4</v>
      </c>
      <c r="G2064" s="5">
        <v>12</v>
      </c>
      <c r="H2064" s="6">
        <v>2970</v>
      </c>
      <c r="I2064" s="4">
        <v>1</v>
      </c>
      <c r="J2064" s="4">
        <v>177</v>
      </c>
      <c r="K2064" s="4">
        <v>0</v>
      </c>
      <c r="L2064" s="4">
        <v>20</v>
      </c>
      <c r="M2064" s="4">
        <v>3</v>
      </c>
      <c r="N2064" s="5">
        <v>-6.4</v>
      </c>
      <c r="O2064" s="7">
        <f t="shared" si="256"/>
        <v>3</v>
      </c>
      <c r="P2064" s="7">
        <f t="shared" si="257"/>
        <v>1</v>
      </c>
      <c r="Q2064" s="7">
        <f t="shared" si="258"/>
        <v>4</v>
      </c>
      <c r="R2064" s="7">
        <f t="shared" si="259"/>
        <v>8</v>
      </c>
      <c r="S2064" s="8">
        <f t="shared" si="260"/>
        <v>70.8</v>
      </c>
      <c r="T2064" s="7" t="str">
        <f t="shared" si="261"/>
        <v>C - Entwicklungspotenzial</v>
      </c>
      <c r="U2064" s="4">
        <f>ROUND(((E2064-Hilfswerte!$B$20)/Hilfswerte!$B$21)+((F2064-Hilfswerte!$B$22)/Hilfswerte!$B$23)+((G2064-Hilfswerte!$B$24)/Hilfswerte!$B$25)+0.1*INDEX(Hilfswerte!$B$4:$B$15,MATCH(C2064,Hilfswerte!$A$4:$A$15,0)),2)</f>
        <v>3.02</v>
      </c>
      <c r="V2064" s="4">
        <f>ROUND(SQRT((((E2064-Hilfswerte!$B$20)/Hilfswerte!$B$21)-Hilfswerte!$B$28)^2+(((F2064-Hilfswerte!$B$22)/Hilfswerte!$B$23)-Hilfswerte!$B$29)^2+(((G2064-Hilfswerte!$B$24)/Hilfswerte!$B$25)-Hilfswerte!$B$30)^2),3)</f>
        <v>1.7869999999999999</v>
      </c>
      <c r="W2064" s="4">
        <f>ROUND(E2064*Hilfswerte!$B$31,0)</f>
        <v>108939</v>
      </c>
      <c r="X2064" s="4">
        <f t="shared" si="262"/>
        <v>105969</v>
      </c>
      <c r="Y2064" s="4" t="str">
        <f>IF(T2064="A - Top-Kunde","bereits Top-Kunde",IF(AND(V2064&lt;=Hilfswerte!$B$34,H2064&lt;0.5*W2064),"Hoch",IF(AND(V2064&lt;=Hilfswerte!$B$35,H2064&lt;0.7*W2064),"Mittel","Niedrig")))</f>
        <v>Niedrig</v>
      </c>
      <c r="Z2064" s="4">
        <f t="shared" si="263"/>
        <v>15.4</v>
      </c>
      <c r="AA2064" s="4" t="str">
        <f>IF(J2064&gt;365,"Bereits abgewandert (Segment D)",IF(Z2064&gt;=Hilfswerte!$B$38,"Rot - akut gefaehrdet",IF(Z2064&gt;=Hilfswerte!$B$39,"Gelb - beobachten","Gruen - stabil")))</f>
        <v>Gelb - beobachten</v>
      </c>
    </row>
    <row r="2065" spans="1:27" ht="15" customHeight="1" x14ac:dyDescent="0.25">
      <c r="A2065" s="4" t="s">
        <v>2412</v>
      </c>
      <c r="B2065" s="4" t="s">
        <v>973</v>
      </c>
      <c r="C2065" s="4" t="s">
        <v>51</v>
      </c>
      <c r="D2065" s="4" t="s">
        <v>52</v>
      </c>
      <c r="E2065" s="4">
        <v>13</v>
      </c>
      <c r="F2065" s="5">
        <v>3.3</v>
      </c>
      <c r="G2065" s="5">
        <v>3.3</v>
      </c>
      <c r="H2065" s="6">
        <v>2420</v>
      </c>
      <c r="I2065" s="4">
        <v>3</v>
      </c>
      <c r="J2065" s="4">
        <v>111</v>
      </c>
      <c r="K2065" s="4">
        <v>1</v>
      </c>
      <c r="L2065" s="4">
        <v>8</v>
      </c>
      <c r="M2065" s="4">
        <v>2</v>
      </c>
      <c r="N2065" s="5">
        <v>35.4</v>
      </c>
      <c r="O2065" s="7">
        <f t="shared" si="256"/>
        <v>3</v>
      </c>
      <c r="P2065" s="7">
        <f t="shared" si="257"/>
        <v>3</v>
      </c>
      <c r="Q2065" s="7">
        <f t="shared" si="258"/>
        <v>3</v>
      </c>
      <c r="R2065" s="7">
        <f t="shared" si="259"/>
        <v>9</v>
      </c>
      <c r="S2065" s="8">
        <f t="shared" si="260"/>
        <v>99.3</v>
      </c>
      <c r="T2065" s="7" t="str">
        <f t="shared" si="261"/>
        <v>C - Entwicklungspotenzial</v>
      </c>
      <c r="U2065" s="4">
        <f>ROUND(((E2065-Hilfswerte!$B$20)/Hilfswerte!$B$21)+((F2065-Hilfswerte!$B$22)/Hilfswerte!$B$23)+((G2065-Hilfswerte!$B$24)/Hilfswerte!$B$25)+0.1*INDEX(Hilfswerte!$B$4:$B$15,MATCH(C2065,Hilfswerte!$A$4:$A$15,0)),2)</f>
        <v>-1.65</v>
      </c>
      <c r="V2065" s="4">
        <f>ROUND(SQRT((((E2065-Hilfswerte!$B$20)/Hilfswerte!$B$21)-Hilfswerte!$B$28)^2+(((F2065-Hilfswerte!$B$22)/Hilfswerte!$B$23)-Hilfswerte!$B$29)^2+(((G2065-Hilfswerte!$B$24)/Hilfswerte!$B$25)-Hilfswerte!$B$30)^2),3)</f>
        <v>1.548</v>
      </c>
      <c r="W2065" s="4">
        <f>ROUND(E2065*Hilfswerte!$B$31,0)</f>
        <v>2672</v>
      </c>
      <c r="X2065" s="4">
        <f t="shared" si="262"/>
        <v>252</v>
      </c>
      <c r="Y2065" s="4" t="str">
        <f>IF(T2065="A - Top-Kunde","bereits Top-Kunde",IF(AND(V2065&lt;=Hilfswerte!$B$34,H2065&lt;0.5*W2065),"Hoch",IF(AND(V2065&lt;=Hilfswerte!$B$35,H2065&lt;0.7*W2065),"Mittel","Niedrig")))</f>
        <v>Niedrig</v>
      </c>
      <c r="Z2065" s="4">
        <f t="shared" si="263"/>
        <v>10.199999999999999</v>
      </c>
      <c r="AA2065" s="4" t="str">
        <f>IF(J2065&gt;365,"Bereits abgewandert (Segment D)",IF(Z2065&gt;=Hilfswerte!$B$38,"Rot - akut gefaehrdet",IF(Z2065&gt;=Hilfswerte!$B$39,"Gelb - beobachten","Gruen - stabil")))</f>
        <v>Gruen - stabil</v>
      </c>
    </row>
    <row r="2066" spans="1:27" ht="15" customHeight="1" x14ac:dyDescent="0.25">
      <c r="A2066" s="4" t="s">
        <v>2413</v>
      </c>
      <c r="B2066" s="4" t="s">
        <v>207</v>
      </c>
      <c r="C2066" s="4" t="s">
        <v>74</v>
      </c>
      <c r="D2066" s="4" t="s">
        <v>30</v>
      </c>
      <c r="E2066" s="4">
        <v>10</v>
      </c>
      <c r="F2066" s="5">
        <v>2.2999999999999998</v>
      </c>
      <c r="G2066" s="5">
        <v>4.5999999999999996</v>
      </c>
      <c r="H2066" s="6">
        <v>0</v>
      </c>
      <c r="I2066" s="4">
        <v>0</v>
      </c>
      <c r="J2066" s="4">
        <v>555</v>
      </c>
      <c r="K2066" s="4">
        <v>0</v>
      </c>
      <c r="L2066" s="4">
        <v>23</v>
      </c>
      <c r="M2066" s="4">
        <v>0</v>
      </c>
      <c r="N2066" s="5">
        <v>-72.900000000000006</v>
      </c>
      <c r="O2066" s="7">
        <f t="shared" si="256"/>
        <v>1</v>
      </c>
      <c r="P2066" s="7">
        <f t="shared" si="257"/>
        <v>1</v>
      </c>
      <c r="Q2066" s="7">
        <f t="shared" si="258"/>
        <v>1</v>
      </c>
      <c r="R2066" s="7">
        <f t="shared" si="259"/>
        <v>3</v>
      </c>
      <c r="S2066" s="8">
        <f t="shared" si="260"/>
        <v>-13.4</v>
      </c>
      <c r="T2066" s="7" t="str">
        <f t="shared" si="261"/>
        <v>D - Abwanderungsrisiko</v>
      </c>
      <c r="U2066" s="4">
        <f>ROUND(((E2066-Hilfswerte!$B$20)/Hilfswerte!$B$21)+((F2066-Hilfswerte!$B$22)/Hilfswerte!$B$23)+((G2066-Hilfswerte!$B$24)/Hilfswerte!$B$25)+0.1*INDEX(Hilfswerte!$B$4:$B$15,MATCH(C2066,Hilfswerte!$A$4:$A$15,0)),2)</f>
        <v>-1.85</v>
      </c>
      <c r="V2066" s="4">
        <f>ROUND(SQRT((((E2066-Hilfswerte!$B$20)/Hilfswerte!$B$21)-Hilfswerte!$B$28)^2+(((F2066-Hilfswerte!$B$22)/Hilfswerte!$B$23)-Hilfswerte!$B$29)^2+(((G2066-Hilfswerte!$B$24)/Hilfswerte!$B$25)-Hilfswerte!$B$30)^2),3)</f>
        <v>1.4</v>
      </c>
      <c r="W2066" s="4">
        <f>ROUND(E2066*Hilfswerte!$B$31,0)</f>
        <v>2055</v>
      </c>
      <c r="X2066" s="4">
        <f t="shared" si="262"/>
        <v>2055</v>
      </c>
      <c r="Y2066" s="4" t="str">
        <f>IF(T2066="A - Top-Kunde","bereits Top-Kunde",IF(AND(V2066&lt;=Hilfswerte!$B$34,H2066&lt;0.5*W2066),"Hoch",IF(AND(V2066&lt;=Hilfswerte!$B$35,H2066&lt;0.7*W2066),"Mittel","Niedrig")))</f>
        <v>Niedrig</v>
      </c>
      <c r="Z2066" s="4">
        <f t="shared" si="263"/>
        <v>61.5</v>
      </c>
      <c r="AA2066" s="4" t="str">
        <f>IF(J2066&gt;365,"Bereits abgewandert (Segment D)",IF(Z2066&gt;=Hilfswerte!$B$38,"Rot - akut gefaehrdet",IF(Z2066&gt;=Hilfswerte!$B$39,"Gelb - beobachten","Gruen - stabil")))</f>
        <v>Bereits abgewandert (Segment D)</v>
      </c>
    </row>
    <row r="2067" spans="1:27" ht="15" customHeight="1" x14ac:dyDescent="0.25">
      <c r="A2067" s="4" t="s">
        <v>2414</v>
      </c>
      <c r="B2067" s="4" t="s">
        <v>243</v>
      </c>
      <c r="C2067" s="4" t="s">
        <v>89</v>
      </c>
      <c r="D2067" s="4" t="s">
        <v>56</v>
      </c>
      <c r="E2067" s="4">
        <v>189</v>
      </c>
      <c r="F2067" s="5">
        <v>48.5</v>
      </c>
      <c r="G2067" s="5">
        <v>15.7</v>
      </c>
      <c r="H2067" s="6">
        <v>10950</v>
      </c>
      <c r="I2067" s="4">
        <v>2</v>
      </c>
      <c r="J2067" s="4">
        <v>4</v>
      </c>
      <c r="K2067" s="4">
        <v>1</v>
      </c>
      <c r="L2067" s="4">
        <v>19</v>
      </c>
      <c r="M2067" s="4">
        <v>3</v>
      </c>
      <c r="N2067" s="5">
        <v>12.7</v>
      </c>
      <c r="O2067" s="7">
        <f t="shared" si="256"/>
        <v>5</v>
      </c>
      <c r="P2067" s="7">
        <f t="shared" si="257"/>
        <v>2</v>
      </c>
      <c r="Q2067" s="7">
        <f t="shared" si="258"/>
        <v>5</v>
      </c>
      <c r="R2067" s="7">
        <f t="shared" si="259"/>
        <v>12</v>
      </c>
      <c r="S2067" s="8">
        <f t="shared" si="260"/>
        <v>114.7</v>
      </c>
      <c r="T2067" s="7" t="str">
        <f t="shared" si="261"/>
        <v>B - Kernkunde</v>
      </c>
      <c r="U2067" s="4">
        <f>ROUND(((E2067-Hilfswerte!$B$20)/Hilfswerte!$B$21)+((F2067-Hilfswerte!$B$22)/Hilfswerte!$B$23)+((G2067-Hilfswerte!$B$24)/Hilfswerte!$B$25)+0.1*INDEX(Hilfswerte!$B$4:$B$15,MATCH(C2067,Hilfswerte!$A$4:$A$15,0)),2)</f>
        <v>1.83</v>
      </c>
      <c r="V2067" s="4">
        <f>ROUND(SQRT((((E2067-Hilfswerte!$B$20)/Hilfswerte!$B$21)-Hilfswerte!$B$28)^2+(((F2067-Hilfswerte!$B$22)/Hilfswerte!$B$23)-Hilfswerte!$B$29)^2+(((G2067-Hilfswerte!$B$24)/Hilfswerte!$B$25)-Hilfswerte!$B$30)^2),3)</f>
        <v>0.745</v>
      </c>
      <c r="W2067" s="4">
        <f>ROUND(E2067*Hilfswerte!$B$31,0)</f>
        <v>38848</v>
      </c>
      <c r="X2067" s="4">
        <f t="shared" si="262"/>
        <v>27898</v>
      </c>
      <c r="Y2067" s="4" t="str">
        <f>IF(T2067="A - Top-Kunde","bereits Top-Kunde",IF(AND(V2067&lt;=Hilfswerte!$B$34,H2067&lt;0.5*W2067),"Hoch",IF(AND(V2067&lt;=Hilfswerte!$B$35,H2067&lt;0.7*W2067),"Mittel","Niedrig")))</f>
        <v>Hoch</v>
      </c>
      <c r="Z2067" s="4">
        <f t="shared" si="263"/>
        <v>7</v>
      </c>
      <c r="AA2067" s="4" t="str">
        <f>IF(J2067&gt;365,"Bereits abgewandert (Segment D)",IF(Z2067&gt;=Hilfswerte!$B$38,"Rot - akut gefaehrdet",IF(Z2067&gt;=Hilfswerte!$B$39,"Gelb - beobachten","Gruen - stabil")))</f>
        <v>Gruen - stabil</v>
      </c>
    </row>
    <row r="2068" spans="1:27" ht="15" customHeight="1" x14ac:dyDescent="0.25">
      <c r="A2068" s="4" t="s">
        <v>2415</v>
      </c>
      <c r="B2068" s="4" t="s">
        <v>687</v>
      </c>
      <c r="C2068" s="4" t="s">
        <v>59</v>
      </c>
      <c r="D2068" s="4" t="s">
        <v>48</v>
      </c>
      <c r="E2068" s="4">
        <v>307</v>
      </c>
      <c r="F2068" s="5">
        <v>47.5</v>
      </c>
      <c r="G2068" s="5">
        <v>20.2</v>
      </c>
      <c r="H2068" s="6">
        <v>0</v>
      </c>
      <c r="I2068" s="4">
        <v>0</v>
      </c>
      <c r="J2068" s="4">
        <v>514</v>
      </c>
      <c r="K2068" s="4">
        <v>0</v>
      </c>
      <c r="L2068" s="4">
        <v>23</v>
      </c>
      <c r="M2068" s="4">
        <v>0</v>
      </c>
      <c r="N2068" s="5">
        <v>-52.8</v>
      </c>
      <c r="O2068" s="7">
        <f t="shared" si="256"/>
        <v>1</v>
      </c>
      <c r="P2068" s="7">
        <f t="shared" si="257"/>
        <v>1</v>
      </c>
      <c r="Q2068" s="7">
        <f t="shared" si="258"/>
        <v>1</v>
      </c>
      <c r="R2068" s="7">
        <f t="shared" si="259"/>
        <v>3</v>
      </c>
      <c r="S2068" s="8">
        <f t="shared" si="260"/>
        <v>-3.3</v>
      </c>
      <c r="T2068" s="7" t="str">
        <f t="shared" si="261"/>
        <v>D - Abwanderungsrisiko</v>
      </c>
      <c r="U2068" s="4">
        <f>ROUND(((E2068-Hilfswerte!$B$20)/Hilfswerte!$B$21)+((F2068-Hilfswerte!$B$22)/Hilfswerte!$B$23)+((G2068-Hilfswerte!$B$24)/Hilfswerte!$B$25)+0.1*INDEX(Hilfswerte!$B$4:$B$15,MATCH(C2068,Hilfswerte!$A$4:$A$15,0)),2)</f>
        <v>2.66</v>
      </c>
      <c r="V2068" s="4">
        <f>ROUND(SQRT((((E2068-Hilfswerte!$B$20)/Hilfswerte!$B$21)-Hilfswerte!$B$28)^2+(((F2068-Hilfswerte!$B$22)/Hilfswerte!$B$23)-Hilfswerte!$B$29)^2+(((G2068-Hilfswerte!$B$24)/Hilfswerte!$B$25)-Hilfswerte!$B$30)^2),3)</f>
        <v>1.5580000000000001</v>
      </c>
      <c r="W2068" s="4">
        <f>ROUND(E2068*Hilfswerte!$B$31,0)</f>
        <v>63103</v>
      </c>
      <c r="X2068" s="4">
        <f t="shared" si="262"/>
        <v>63103</v>
      </c>
      <c r="Y2068" s="4" t="str">
        <f>IF(T2068="A - Top-Kunde","bereits Top-Kunde",IF(AND(V2068&lt;=Hilfswerte!$B$34,H2068&lt;0.5*W2068),"Hoch",IF(AND(V2068&lt;=Hilfswerte!$B$35,H2068&lt;0.7*W2068),"Mittel","Niedrig")))</f>
        <v>Niedrig</v>
      </c>
      <c r="Z2068" s="4">
        <f t="shared" si="263"/>
        <v>51.4</v>
      </c>
      <c r="AA2068" s="4" t="str">
        <f>IF(J2068&gt;365,"Bereits abgewandert (Segment D)",IF(Z2068&gt;=Hilfswerte!$B$38,"Rot - akut gefaehrdet",IF(Z2068&gt;=Hilfswerte!$B$39,"Gelb - beobachten","Gruen - stabil")))</f>
        <v>Bereits abgewandert (Segment D)</v>
      </c>
    </row>
    <row r="2069" spans="1:27" ht="15" customHeight="1" x14ac:dyDescent="0.25">
      <c r="A2069" s="4" t="s">
        <v>2416</v>
      </c>
      <c r="B2069" s="4" t="s">
        <v>294</v>
      </c>
      <c r="C2069" s="4" t="s">
        <v>51</v>
      </c>
      <c r="D2069" s="4" t="s">
        <v>77</v>
      </c>
      <c r="E2069" s="4">
        <v>102</v>
      </c>
      <c r="F2069" s="5">
        <v>23.1</v>
      </c>
      <c r="G2069" s="5">
        <v>15.9</v>
      </c>
      <c r="H2069" s="6">
        <v>28110</v>
      </c>
      <c r="I2069" s="4">
        <v>4</v>
      </c>
      <c r="J2069" s="4">
        <v>319</v>
      </c>
      <c r="K2069" s="4">
        <v>0</v>
      </c>
      <c r="L2069" s="4">
        <v>-5</v>
      </c>
      <c r="M2069" s="4">
        <v>5</v>
      </c>
      <c r="N2069" s="5">
        <v>38.200000000000003</v>
      </c>
      <c r="O2069" s="7">
        <f t="shared" si="256"/>
        <v>2</v>
      </c>
      <c r="P2069" s="7">
        <f t="shared" si="257"/>
        <v>4</v>
      </c>
      <c r="Q2069" s="7">
        <f t="shared" si="258"/>
        <v>5</v>
      </c>
      <c r="R2069" s="7">
        <f t="shared" si="259"/>
        <v>11</v>
      </c>
      <c r="S2069" s="8">
        <f t="shared" si="260"/>
        <v>129.1</v>
      </c>
      <c r="T2069" s="7" t="str">
        <f t="shared" si="261"/>
        <v>A - Top-Kunde</v>
      </c>
      <c r="U2069" s="4">
        <f>ROUND(((E2069-Hilfswerte!$B$20)/Hilfswerte!$B$21)+((F2069-Hilfswerte!$B$22)/Hilfswerte!$B$23)+((G2069-Hilfswerte!$B$24)/Hilfswerte!$B$25)+0.1*INDEX(Hilfswerte!$B$4:$B$15,MATCH(C2069,Hilfswerte!$A$4:$A$15,0)),2)</f>
        <v>1.0900000000000001</v>
      </c>
      <c r="V2069" s="4">
        <f>ROUND(SQRT((((E2069-Hilfswerte!$B$20)/Hilfswerte!$B$21)-Hilfswerte!$B$28)^2+(((F2069-Hilfswerte!$B$22)/Hilfswerte!$B$23)-Hilfswerte!$B$29)^2+(((G2069-Hilfswerte!$B$24)/Hilfswerte!$B$25)-Hilfswerte!$B$30)^2),3)</f>
        <v>0.83699999999999997</v>
      </c>
      <c r="W2069" s="4">
        <f>ROUND(E2069*Hilfswerte!$B$31,0)</f>
        <v>20966</v>
      </c>
      <c r="X2069" s="4">
        <f t="shared" si="262"/>
        <v>0</v>
      </c>
      <c r="Y2069" s="4" t="str">
        <f>IF(T2069="A - Top-Kunde","bereits Top-Kunde",IF(AND(V2069&lt;=Hilfswerte!$B$34,H2069&lt;0.5*W2069),"Hoch",IF(AND(V2069&lt;=Hilfswerte!$B$35,H2069&lt;0.7*W2069),"Mittel","Niedrig")))</f>
        <v>bereits Top-Kunde</v>
      </c>
      <c r="Z2069" s="4">
        <f t="shared" si="263"/>
        <v>16</v>
      </c>
      <c r="AA2069" s="4" t="str">
        <f>IF(J2069&gt;365,"Bereits abgewandert (Segment D)",IF(Z2069&gt;=Hilfswerte!$B$38,"Rot - akut gefaehrdet",IF(Z2069&gt;=Hilfswerte!$B$39,"Gelb - beobachten","Gruen - stabil")))</f>
        <v>Gelb - beobachten</v>
      </c>
    </row>
    <row r="2070" spans="1:27" ht="15" customHeight="1" x14ac:dyDescent="0.25">
      <c r="A2070" s="4" t="s">
        <v>2417</v>
      </c>
      <c r="B2070" s="4" t="s">
        <v>397</v>
      </c>
      <c r="C2070" s="4" t="s">
        <v>55</v>
      </c>
      <c r="D2070" s="4" t="s">
        <v>77</v>
      </c>
      <c r="E2070" s="4">
        <v>8</v>
      </c>
      <c r="F2070" s="5">
        <v>1</v>
      </c>
      <c r="G2070" s="5">
        <v>14</v>
      </c>
      <c r="H2070" s="6">
        <v>0</v>
      </c>
      <c r="I2070" s="4">
        <v>0</v>
      </c>
      <c r="J2070" s="4">
        <v>372</v>
      </c>
      <c r="K2070" s="4">
        <v>0</v>
      </c>
      <c r="L2070" s="4">
        <v>-5</v>
      </c>
      <c r="M2070" s="4">
        <v>0</v>
      </c>
      <c r="N2070" s="5">
        <v>-48.2</v>
      </c>
      <c r="O2070" s="7">
        <f t="shared" si="256"/>
        <v>1</v>
      </c>
      <c r="P2070" s="7">
        <f t="shared" si="257"/>
        <v>1</v>
      </c>
      <c r="Q2070" s="7">
        <f t="shared" si="258"/>
        <v>1</v>
      </c>
      <c r="R2070" s="7">
        <f t="shared" si="259"/>
        <v>3</v>
      </c>
      <c r="S2070" s="8">
        <f t="shared" si="260"/>
        <v>5.9</v>
      </c>
      <c r="T2070" s="7" t="str">
        <f t="shared" si="261"/>
        <v>D - Abwanderungsrisiko</v>
      </c>
      <c r="U2070" s="4">
        <f>ROUND(((E2070-Hilfswerte!$B$20)/Hilfswerte!$B$21)+((F2070-Hilfswerte!$B$22)/Hilfswerte!$B$23)+((G2070-Hilfswerte!$B$24)/Hilfswerte!$B$25)+0.1*INDEX(Hilfswerte!$B$4:$B$15,MATCH(C2070,Hilfswerte!$A$4:$A$15,0)),2)</f>
        <v>-7.0000000000000007E-2</v>
      </c>
      <c r="V2070" s="4">
        <f>ROUND(SQRT((((E2070-Hilfswerte!$B$20)/Hilfswerte!$B$21)-Hilfswerte!$B$28)^2+(((F2070-Hilfswerte!$B$22)/Hilfswerte!$B$23)-Hilfswerte!$B$29)^2+(((G2070-Hilfswerte!$B$24)/Hilfswerte!$B$25)-Hilfswerte!$B$30)^2),3)</f>
        <v>1.048</v>
      </c>
      <c r="W2070" s="4">
        <f>ROUND(E2070*Hilfswerte!$B$31,0)</f>
        <v>1644</v>
      </c>
      <c r="X2070" s="4">
        <f t="shared" si="262"/>
        <v>1644</v>
      </c>
      <c r="Y2070" s="4" t="str">
        <f>IF(T2070="A - Top-Kunde","bereits Top-Kunde",IF(AND(V2070&lt;=Hilfswerte!$B$34,H2070&lt;0.5*W2070),"Hoch",IF(AND(V2070&lt;=Hilfswerte!$B$35,H2070&lt;0.7*W2070),"Mittel","Niedrig")))</f>
        <v>Mittel</v>
      </c>
      <c r="Z2070" s="4">
        <f t="shared" si="263"/>
        <v>37.9</v>
      </c>
      <c r="AA2070" s="4" t="str">
        <f>IF(J2070&gt;365,"Bereits abgewandert (Segment D)",IF(Z2070&gt;=Hilfswerte!$B$38,"Rot - akut gefaehrdet",IF(Z2070&gt;=Hilfswerte!$B$39,"Gelb - beobachten","Gruen - stabil")))</f>
        <v>Bereits abgewandert (Segment D)</v>
      </c>
    </row>
    <row r="2071" spans="1:27" ht="15" customHeight="1" x14ac:dyDescent="0.25">
      <c r="A2071" s="4" t="s">
        <v>2418</v>
      </c>
      <c r="B2071" s="4" t="s">
        <v>35</v>
      </c>
      <c r="C2071" s="4" t="s">
        <v>38</v>
      </c>
      <c r="D2071" s="4" t="s">
        <v>30</v>
      </c>
      <c r="E2071" s="4">
        <v>168</v>
      </c>
      <c r="F2071" s="5">
        <v>45.4</v>
      </c>
      <c r="G2071" s="5">
        <v>21.9</v>
      </c>
      <c r="H2071" s="6">
        <v>24350</v>
      </c>
      <c r="I2071" s="4">
        <v>5</v>
      </c>
      <c r="J2071" s="4">
        <v>75</v>
      </c>
      <c r="K2071" s="4">
        <v>0</v>
      </c>
      <c r="L2071" s="4">
        <v>32</v>
      </c>
      <c r="M2071" s="4">
        <v>2</v>
      </c>
      <c r="N2071" s="5">
        <v>2.8</v>
      </c>
      <c r="O2071" s="7">
        <f t="shared" si="256"/>
        <v>4</v>
      </c>
      <c r="P2071" s="7">
        <f t="shared" si="257"/>
        <v>5</v>
      </c>
      <c r="Q2071" s="7">
        <f t="shared" si="258"/>
        <v>5</v>
      </c>
      <c r="R2071" s="7">
        <f t="shared" si="259"/>
        <v>14</v>
      </c>
      <c r="S2071" s="8">
        <f t="shared" si="260"/>
        <v>131.80000000000001</v>
      </c>
      <c r="T2071" s="7" t="str">
        <f t="shared" si="261"/>
        <v>A - Top-Kunde</v>
      </c>
      <c r="U2071" s="4">
        <f>ROUND(((E2071-Hilfswerte!$B$20)/Hilfswerte!$B$21)+((F2071-Hilfswerte!$B$22)/Hilfswerte!$B$23)+((G2071-Hilfswerte!$B$24)/Hilfswerte!$B$25)+0.1*INDEX(Hilfswerte!$B$4:$B$15,MATCH(C2071,Hilfswerte!$A$4:$A$15,0)),2)</f>
        <v>2.72</v>
      </c>
      <c r="V2071" s="4">
        <f>ROUND(SQRT((((E2071-Hilfswerte!$B$20)/Hilfswerte!$B$21)-Hilfswerte!$B$28)^2+(((F2071-Hilfswerte!$B$22)/Hilfswerte!$B$23)-Hilfswerte!$B$29)^2+(((G2071-Hilfswerte!$B$24)/Hilfswerte!$B$25)-Hilfswerte!$B$30)^2),3)</f>
        <v>1.7030000000000001</v>
      </c>
      <c r="W2071" s="4">
        <f>ROUND(E2071*Hilfswerte!$B$31,0)</f>
        <v>34532</v>
      </c>
      <c r="X2071" s="4">
        <f t="shared" si="262"/>
        <v>10182</v>
      </c>
      <c r="Y2071" s="4" t="str">
        <f>IF(T2071="A - Top-Kunde","bereits Top-Kunde",IF(AND(V2071&lt;=Hilfswerte!$B$34,H2071&lt;0.5*W2071),"Hoch",IF(AND(V2071&lt;=Hilfswerte!$B$35,H2071&lt;0.7*W2071),"Mittel","Niedrig")))</f>
        <v>bereits Top-Kunde</v>
      </c>
      <c r="Z2071" s="4">
        <f t="shared" si="263"/>
        <v>10.199999999999999</v>
      </c>
      <c r="AA2071" s="4" t="str">
        <f>IF(J2071&gt;365,"Bereits abgewandert (Segment D)",IF(Z2071&gt;=Hilfswerte!$B$38,"Rot - akut gefaehrdet",IF(Z2071&gt;=Hilfswerte!$B$39,"Gelb - beobachten","Gruen - stabil")))</f>
        <v>Gruen - stabil</v>
      </c>
    </row>
    <row r="2072" spans="1:27" ht="15" customHeight="1" x14ac:dyDescent="0.25">
      <c r="A2072" s="4" t="s">
        <v>2419</v>
      </c>
      <c r="B2072" s="4" t="s">
        <v>169</v>
      </c>
      <c r="C2072" s="4" t="s">
        <v>59</v>
      </c>
      <c r="D2072" s="4" t="s">
        <v>106</v>
      </c>
      <c r="E2072" s="4">
        <v>136</v>
      </c>
      <c r="F2072" s="5">
        <v>13.9</v>
      </c>
      <c r="G2072" s="5">
        <v>14.4</v>
      </c>
      <c r="H2072" s="6">
        <v>910</v>
      </c>
      <c r="I2072" s="4">
        <v>1</v>
      </c>
      <c r="J2072" s="4">
        <v>140</v>
      </c>
      <c r="K2072" s="4">
        <v>0</v>
      </c>
      <c r="L2072" s="4">
        <v>11</v>
      </c>
      <c r="M2072" s="4">
        <v>4</v>
      </c>
      <c r="N2072" s="5">
        <v>4.9000000000000004</v>
      </c>
      <c r="O2072" s="7">
        <f t="shared" si="256"/>
        <v>3</v>
      </c>
      <c r="P2072" s="7">
        <f t="shared" si="257"/>
        <v>1</v>
      </c>
      <c r="Q2072" s="7">
        <f t="shared" si="258"/>
        <v>2</v>
      </c>
      <c r="R2072" s="7">
        <f t="shared" si="259"/>
        <v>6</v>
      </c>
      <c r="S2072" s="8">
        <f t="shared" si="260"/>
        <v>59.2</v>
      </c>
      <c r="T2072" s="7" t="str">
        <f t="shared" si="261"/>
        <v>C - Entwicklungspotenzial</v>
      </c>
      <c r="U2072" s="4">
        <f>ROUND(((E2072-Hilfswerte!$B$20)/Hilfswerte!$B$21)+((F2072-Hilfswerte!$B$22)/Hilfswerte!$B$23)+((G2072-Hilfswerte!$B$24)/Hilfswerte!$B$25)+0.1*INDEX(Hilfswerte!$B$4:$B$15,MATCH(C2072,Hilfswerte!$A$4:$A$15,0)),2)</f>
        <v>0.41</v>
      </c>
      <c r="V2072" s="4">
        <f>ROUND(SQRT((((E2072-Hilfswerte!$B$20)/Hilfswerte!$B$21)-Hilfswerte!$B$28)^2+(((F2072-Hilfswerte!$B$22)/Hilfswerte!$B$23)-Hilfswerte!$B$29)^2+(((G2072-Hilfswerte!$B$24)/Hilfswerte!$B$25)-Hilfswerte!$B$30)^2),3)</f>
        <v>0.67700000000000005</v>
      </c>
      <c r="W2072" s="4">
        <f>ROUND(E2072*Hilfswerte!$B$31,0)</f>
        <v>27954</v>
      </c>
      <c r="X2072" s="4">
        <f t="shared" si="262"/>
        <v>27044</v>
      </c>
      <c r="Y2072" s="4" t="str">
        <f>IF(T2072="A - Top-Kunde","bereits Top-Kunde",IF(AND(V2072&lt;=Hilfswerte!$B$34,H2072&lt;0.5*W2072),"Hoch",IF(AND(V2072&lt;=Hilfswerte!$B$35,H2072&lt;0.7*W2072),"Mittel","Niedrig")))</f>
        <v>Hoch</v>
      </c>
      <c r="Z2072" s="4">
        <f t="shared" si="263"/>
        <v>9.1999999999999993</v>
      </c>
      <c r="AA2072" s="4" t="str">
        <f>IF(J2072&gt;365,"Bereits abgewandert (Segment D)",IF(Z2072&gt;=Hilfswerte!$B$38,"Rot - akut gefaehrdet",IF(Z2072&gt;=Hilfswerte!$B$39,"Gelb - beobachten","Gruen - stabil")))</f>
        <v>Gruen - stabil</v>
      </c>
    </row>
    <row r="2073" spans="1:27" ht="15" customHeight="1" x14ac:dyDescent="0.25">
      <c r="A2073" s="4" t="s">
        <v>2420</v>
      </c>
      <c r="B2073" s="4" t="s">
        <v>518</v>
      </c>
      <c r="C2073" s="4" t="s">
        <v>65</v>
      </c>
      <c r="D2073" s="4" t="s">
        <v>30</v>
      </c>
      <c r="E2073" s="4">
        <v>144</v>
      </c>
      <c r="F2073" s="5">
        <v>35.700000000000003</v>
      </c>
      <c r="G2073" s="5">
        <v>0.9</v>
      </c>
      <c r="H2073" s="6">
        <v>0</v>
      </c>
      <c r="I2073" s="4">
        <v>0</v>
      </c>
      <c r="J2073" s="4">
        <v>749</v>
      </c>
      <c r="K2073" s="4">
        <v>0</v>
      </c>
      <c r="L2073" s="4">
        <v>26</v>
      </c>
      <c r="M2073" s="4">
        <v>0</v>
      </c>
      <c r="N2073" s="5">
        <v>-50.8</v>
      </c>
      <c r="O2073" s="7">
        <f t="shared" si="256"/>
        <v>1</v>
      </c>
      <c r="P2073" s="7">
        <f t="shared" si="257"/>
        <v>1</v>
      </c>
      <c r="Q2073" s="7">
        <f t="shared" si="258"/>
        <v>1</v>
      </c>
      <c r="R2073" s="7">
        <f t="shared" si="259"/>
        <v>3</v>
      </c>
      <c r="S2073" s="8">
        <f t="shared" si="260"/>
        <v>-3.2</v>
      </c>
      <c r="T2073" s="7" t="str">
        <f t="shared" si="261"/>
        <v>D - Abwanderungsrisiko</v>
      </c>
      <c r="U2073" s="4">
        <f>ROUND(((E2073-Hilfswerte!$B$20)/Hilfswerte!$B$21)+((F2073-Hilfswerte!$B$22)/Hilfswerte!$B$23)+((G2073-Hilfswerte!$B$24)/Hilfswerte!$B$25)+0.1*INDEX(Hilfswerte!$B$4:$B$15,MATCH(C2073,Hilfswerte!$A$4:$A$15,0)),2)</f>
        <v>-1.29</v>
      </c>
      <c r="V2073" s="4">
        <f>ROUND(SQRT((((E2073-Hilfswerte!$B$20)/Hilfswerte!$B$21)-Hilfswerte!$B$28)^2+(((F2073-Hilfswerte!$B$22)/Hilfswerte!$B$23)-Hilfswerte!$B$29)^2+(((G2073-Hilfswerte!$B$24)/Hilfswerte!$B$25)-Hilfswerte!$B$30)^2),3)</f>
        <v>1.641</v>
      </c>
      <c r="W2073" s="4">
        <f>ROUND(E2073*Hilfswerte!$B$31,0)</f>
        <v>29599</v>
      </c>
      <c r="X2073" s="4">
        <f t="shared" si="262"/>
        <v>29599</v>
      </c>
      <c r="Y2073" s="4" t="str">
        <f>IF(T2073="A - Top-Kunde","bereits Top-Kunde",IF(AND(V2073&lt;=Hilfswerte!$B$34,H2073&lt;0.5*W2073),"Hoch",IF(AND(V2073&lt;=Hilfswerte!$B$35,H2073&lt;0.7*W2073),"Mittel","Niedrig")))</f>
        <v>Niedrig</v>
      </c>
      <c r="Z2073" s="4">
        <f t="shared" si="263"/>
        <v>63</v>
      </c>
      <c r="AA2073" s="4" t="str">
        <f>IF(J2073&gt;365,"Bereits abgewandert (Segment D)",IF(Z2073&gt;=Hilfswerte!$B$38,"Rot - akut gefaehrdet",IF(Z2073&gt;=Hilfswerte!$B$39,"Gelb - beobachten","Gruen - stabil")))</f>
        <v>Bereits abgewandert (Segment D)</v>
      </c>
    </row>
    <row r="2074" spans="1:27" ht="15" customHeight="1" x14ac:dyDescent="0.25">
      <c r="A2074" s="4" t="s">
        <v>2421</v>
      </c>
      <c r="B2074" s="4" t="s">
        <v>897</v>
      </c>
      <c r="C2074" s="4" t="s">
        <v>55</v>
      </c>
      <c r="D2074" s="4" t="s">
        <v>77</v>
      </c>
      <c r="E2074" s="4">
        <v>78</v>
      </c>
      <c r="F2074" s="5">
        <v>12</v>
      </c>
      <c r="G2074" s="5">
        <v>9.9</v>
      </c>
      <c r="H2074" s="6">
        <v>8830</v>
      </c>
      <c r="I2074" s="4">
        <v>4</v>
      </c>
      <c r="J2074" s="4">
        <v>29</v>
      </c>
      <c r="K2074" s="4">
        <v>2</v>
      </c>
      <c r="L2074" s="4">
        <v>-2</v>
      </c>
      <c r="M2074" s="4">
        <v>6</v>
      </c>
      <c r="N2074" s="5">
        <v>-21.6</v>
      </c>
      <c r="O2074" s="7">
        <f t="shared" si="256"/>
        <v>5</v>
      </c>
      <c r="P2074" s="7">
        <f t="shared" si="257"/>
        <v>4</v>
      </c>
      <c r="Q2074" s="7">
        <f t="shared" si="258"/>
        <v>5</v>
      </c>
      <c r="R2074" s="7">
        <f t="shared" si="259"/>
        <v>14</v>
      </c>
      <c r="S2074" s="8">
        <f t="shared" si="260"/>
        <v>117.2</v>
      </c>
      <c r="T2074" s="7" t="str">
        <f t="shared" si="261"/>
        <v>B - Kernkunde</v>
      </c>
      <c r="U2074" s="4">
        <f>ROUND(((E2074-Hilfswerte!$B$20)/Hilfswerte!$B$21)+((F2074-Hilfswerte!$B$22)/Hilfswerte!$B$23)+((G2074-Hilfswerte!$B$24)/Hilfswerte!$B$25)+0.1*INDEX(Hilfswerte!$B$4:$B$15,MATCH(C2074,Hilfswerte!$A$4:$A$15,0)),2)</f>
        <v>-0.22</v>
      </c>
      <c r="V2074" s="4">
        <f>ROUND(SQRT((((E2074-Hilfswerte!$B$20)/Hilfswerte!$B$21)-Hilfswerte!$B$28)^2+(((F2074-Hilfswerte!$B$22)/Hilfswerte!$B$23)-Hilfswerte!$B$29)^2+(((G2074-Hilfswerte!$B$24)/Hilfswerte!$B$25)-Hilfswerte!$B$30)^2),3)</f>
        <v>0.63500000000000001</v>
      </c>
      <c r="W2074" s="4">
        <f>ROUND(E2074*Hilfswerte!$B$31,0)</f>
        <v>16033</v>
      </c>
      <c r="X2074" s="4">
        <f t="shared" si="262"/>
        <v>7203</v>
      </c>
      <c r="Y2074" s="4" t="str">
        <f>IF(T2074="A - Top-Kunde","bereits Top-Kunde",IF(AND(V2074&lt;=Hilfswerte!$B$34,H2074&lt;0.5*W2074),"Hoch",IF(AND(V2074&lt;=Hilfswerte!$B$35,H2074&lt;0.7*W2074),"Mittel","Niedrig")))</f>
        <v>Mittel</v>
      </c>
      <c r="Z2074" s="4">
        <f t="shared" si="263"/>
        <v>16.100000000000001</v>
      </c>
      <c r="AA2074" s="4" t="str">
        <f>IF(J2074&gt;365,"Bereits abgewandert (Segment D)",IF(Z2074&gt;=Hilfswerte!$B$38,"Rot - akut gefaehrdet",IF(Z2074&gt;=Hilfswerte!$B$39,"Gelb - beobachten","Gruen - stabil")))</f>
        <v>Gelb - beobachten</v>
      </c>
    </row>
    <row r="2075" spans="1:27" ht="15" customHeight="1" x14ac:dyDescent="0.25">
      <c r="A2075" s="4" t="s">
        <v>2422</v>
      </c>
      <c r="B2075" s="4" t="s">
        <v>703</v>
      </c>
      <c r="C2075" s="4" t="s">
        <v>47</v>
      </c>
      <c r="D2075" s="4" t="s">
        <v>52</v>
      </c>
      <c r="E2075" s="4">
        <v>79</v>
      </c>
      <c r="F2075" s="5">
        <v>14.3</v>
      </c>
      <c r="G2075" s="5">
        <v>13.3</v>
      </c>
      <c r="H2075" s="6">
        <v>16050</v>
      </c>
      <c r="I2075" s="4">
        <v>2</v>
      </c>
      <c r="J2075" s="4">
        <v>74</v>
      </c>
      <c r="K2075" s="4">
        <v>0</v>
      </c>
      <c r="L2075" s="4">
        <v>-5</v>
      </c>
      <c r="M2075" s="4">
        <v>4</v>
      </c>
      <c r="N2075" s="5">
        <v>27.3</v>
      </c>
      <c r="O2075" s="7">
        <f t="shared" si="256"/>
        <v>4</v>
      </c>
      <c r="P2075" s="7">
        <f t="shared" si="257"/>
        <v>2</v>
      </c>
      <c r="Q2075" s="7">
        <f t="shared" si="258"/>
        <v>5</v>
      </c>
      <c r="R2075" s="7">
        <f t="shared" si="259"/>
        <v>11</v>
      </c>
      <c r="S2075" s="8">
        <f t="shared" si="260"/>
        <v>123.7</v>
      </c>
      <c r="T2075" s="7" t="str">
        <f t="shared" si="261"/>
        <v>B - Kernkunde</v>
      </c>
      <c r="U2075" s="4">
        <f>ROUND(((E2075-Hilfswerte!$B$20)/Hilfswerte!$B$21)+((F2075-Hilfswerte!$B$22)/Hilfswerte!$B$23)+((G2075-Hilfswerte!$B$24)/Hilfswerte!$B$25)+0.1*INDEX(Hilfswerte!$B$4:$B$15,MATCH(C2075,Hilfswerte!$A$4:$A$15,0)),2)</f>
        <v>0.15</v>
      </c>
      <c r="V2075" s="4">
        <f>ROUND(SQRT((((E2075-Hilfswerte!$B$20)/Hilfswerte!$B$21)-Hilfswerte!$B$28)^2+(((F2075-Hilfswerte!$B$22)/Hilfswerte!$B$23)-Hilfswerte!$B$29)^2+(((G2075-Hilfswerte!$B$24)/Hilfswerte!$B$25)-Hilfswerte!$B$30)^2),3)</f>
        <v>0.65600000000000003</v>
      </c>
      <c r="W2075" s="4">
        <f>ROUND(E2075*Hilfswerte!$B$31,0)</f>
        <v>16238</v>
      </c>
      <c r="X2075" s="4">
        <f t="shared" si="262"/>
        <v>188</v>
      </c>
      <c r="Y2075" s="4" t="str">
        <f>IF(T2075="A - Top-Kunde","bereits Top-Kunde",IF(AND(V2075&lt;=Hilfswerte!$B$34,H2075&lt;0.5*W2075),"Hoch",IF(AND(V2075&lt;=Hilfswerte!$B$35,H2075&lt;0.7*W2075),"Mittel","Niedrig")))</f>
        <v>Niedrig</v>
      </c>
      <c r="Z2075" s="4">
        <f t="shared" si="263"/>
        <v>3.7</v>
      </c>
      <c r="AA2075" s="4" t="str">
        <f>IF(J2075&gt;365,"Bereits abgewandert (Segment D)",IF(Z2075&gt;=Hilfswerte!$B$38,"Rot - akut gefaehrdet",IF(Z2075&gt;=Hilfswerte!$B$39,"Gelb - beobachten","Gruen - stabil")))</f>
        <v>Gruen - stabil</v>
      </c>
    </row>
    <row r="2076" spans="1:27" ht="15" customHeight="1" x14ac:dyDescent="0.25">
      <c r="A2076" s="4" t="s">
        <v>2423</v>
      </c>
      <c r="B2076" s="4" t="s">
        <v>701</v>
      </c>
      <c r="C2076" s="4" t="s">
        <v>65</v>
      </c>
      <c r="D2076" s="4" t="s">
        <v>77</v>
      </c>
      <c r="E2076" s="4">
        <v>114</v>
      </c>
      <c r="F2076" s="5">
        <v>15.7</v>
      </c>
      <c r="G2076" s="5">
        <v>10</v>
      </c>
      <c r="H2076" s="6">
        <v>0</v>
      </c>
      <c r="I2076" s="4">
        <v>0</v>
      </c>
      <c r="J2076" s="4">
        <v>752</v>
      </c>
      <c r="K2076" s="4">
        <v>0</v>
      </c>
      <c r="L2076" s="4">
        <v>13</v>
      </c>
      <c r="M2076" s="4">
        <v>0</v>
      </c>
      <c r="N2076" s="5">
        <v>-45.8</v>
      </c>
      <c r="O2076" s="7">
        <f t="shared" si="256"/>
        <v>1</v>
      </c>
      <c r="P2076" s="7">
        <f t="shared" si="257"/>
        <v>1</v>
      </c>
      <c r="Q2076" s="7">
        <f t="shared" si="258"/>
        <v>1</v>
      </c>
      <c r="R2076" s="7">
        <f t="shared" si="259"/>
        <v>3</v>
      </c>
      <c r="S2076" s="8">
        <f t="shared" si="260"/>
        <v>3.2</v>
      </c>
      <c r="T2076" s="7" t="str">
        <f t="shared" si="261"/>
        <v>D - Abwanderungsrisiko</v>
      </c>
      <c r="U2076" s="4">
        <f>ROUND(((E2076-Hilfswerte!$B$20)/Hilfswerte!$B$21)+((F2076-Hilfswerte!$B$22)/Hilfswerte!$B$23)+((G2076-Hilfswerte!$B$24)/Hilfswerte!$B$25)+0.1*INDEX(Hilfswerte!$B$4:$B$15,MATCH(C2076,Hilfswerte!$A$4:$A$15,0)),2)</f>
        <v>-0.33</v>
      </c>
      <c r="V2076" s="4">
        <f>ROUND(SQRT((((E2076-Hilfswerte!$B$20)/Hilfswerte!$B$21)-Hilfswerte!$B$28)^2+(((F2076-Hilfswerte!$B$22)/Hilfswerte!$B$23)-Hilfswerte!$B$29)^2+(((G2076-Hilfswerte!$B$24)/Hilfswerte!$B$25)-Hilfswerte!$B$30)^2),3)</f>
        <v>0.496</v>
      </c>
      <c r="W2076" s="4">
        <f>ROUND(E2076*Hilfswerte!$B$31,0)</f>
        <v>23432</v>
      </c>
      <c r="X2076" s="4">
        <f t="shared" si="262"/>
        <v>23432</v>
      </c>
      <c r="Y2076" s="4" t="str">
        <f>IF(T2076="A - Top-Kunde","bereits Top-Kunde",IF(AND(V2076&lt;=Hilfswerte!$B$34,H2076&lt;0.5*W2076),"Hoch",IF(AND(V2076&lt;=Hilfswerte!$B$35,H2076&lt;0.7*W2076),"Mittel","Niedrig")))</f>
        <v>Hoch</v>
      </c>
      <c r="Z2076" s="4">
        <f t="shared" si="263"/>
        <v>58.5</v>
      </c>
      <c r="AA2076" s="4" t="str">
        <f>IF(J2076&gt;365,"Bereits abgewandert (Segment D)",IF(Z2076&gt;=Hilfswerte!$B$38,"Rot - akut gefaehrdet",IF(Z2076&gt;=Hilfswerte!$B$39,"Gelb - beobachten","Gruen - stabil")))</f>
        <v>Bereits abgewandert (Segment D)</v>
      </c>
    </row>
    <row r="2077" spans="1:27" ht="15" customHeight="1" x14ac:dyDescent="0.25">
      <c r="A2077" s="4" t="s">
        <v>2424</v>
      </c>
      <c r="B2077" s="4" t="s">
        <v>1224</v>
      </c>
      <c r="C2077" s="4" t="s">
        <v>84</v>
      </c>
      <c r="D2077" s="4" t="s">
        <v>30</v>
      </c>
      <c r="E2077" s="4">
        <v>16</v>
      </c>
      <c r="F2077" s="5">
        <v>2.6</v>
      </c>
      <c r="G2077" s="5">
        <v>14.4</v>
      </c>
      <c r="H2077" s="6">
        <v>1570</v>
      </c>
      <c r="I2077" s="4">
        <v>3</v>
      </c>
      <c r="J2077" s="4">
        <v>15</v>
      </c>
      <c r="K2077" s="4">
        <v>0</v>
      </c>
      <c r="L2077" s="4">
        <v>7</v>
      </c>
      <c r="M2077" s="4">
        <v>2</v>
      </c>
      <c r="N2077" s="5">
        <v>-20.5</v>
      </c>
      <c r="O2077" s="7">
        <f t="shared" si="256"/>
        <v>5</v>
      </c>
      <c r="P2077" s="7">
        <f t="shared" si="257"/>
        <v>3</v>
      </c>
      <c r="Q2077" s="7">
        <f t="shared" si="258"/>
        <v>3</v>
      </c>
      <c r="R2077" s="7">
        <f t="shared" si="259"/>
        <v>11</v>
      </c>
      <c r="S2077" s="8">
        <f t="shared" si="260"/>
        <v>97.7</v>
      </c>
      <c r="T2077" s="7" t="str">
        <f t="shared" si="261"/>
        <v>C - Entwicklungspotenzial</v>
      </c>
      <c r="U2077" s="4">
        <f>ROUND(((E2077-Hilfswerte!$B$20)/Hilfswerte!$B$21)+((F2077-Hilfswerte!$B$22)/Hilfswerte!$B$23)+((G2077-Hilfswerte!$B$24)/Hilfswerte!$B$25)+0.1*INDEX(Hilfswerte!$B$4:$B$15,MATCH(C2077,Hilfswerte!$A$4:$A$15,0)),2)</f>
        <v>-0.23</v>
      </c>
      <c r="V2077" s="4">
        <f>ROUND(SQRT((((E2077-Hilfswerte!$B$20)/Hilfswerte!$B$21)-Hilfswerte!$B$28)^2+(((F2077-Hilfswerte!$B$22)/Hilfswerte!$B$23)-Hilfswerte!$B$29)^2+(((G2077-Hilfswerte!$B$24)/Hilfswerte!$B$25)-Hilfswerte!$B$30)^2),3)</f>
        <v>1.0369999999999999</v>
      </c>
      <c r="W2077" s="4">
        <f>ROUND(E2077*Hilfswerte!$B$31,0)</f>
        <v>3289</v>
      </c>
      <c r="X2077" s="4">
        <f t="shared" si="262"/>
        <v>1719</v>
      </c>
      <c r="Y2077" s="4" t="str">
        <f>IF(T2077="A - Top-Kunde","bereits Top-Kunde",IF(AND(V2077&lt;=Hilfswerte!$B$34,H2077&lt;0.5*W2077),"Hoch",IF(AND(V2077&lt;=Hilfswerte!$B$35,H2077&lt;0.7*W2077),"Mittel","Niedrig")))</f>
        <v>Mittel</v>
      </c>
      <c r="Z2077" s="4">
        <f t="shared" si="263"/>
        <v>10.4</v>
      </c>
      <c r="AA2077" s="4" t="str">
        <f>IF(J2077&gt;365,"Bereits abgewandert (Segment D)",IF(Z2077&gt;=Hilfswerte!$B$38,"Rot - akut gefaehrdet",IF(Z2077&gt;=Hilfswerte!$B$39,"Gelb - beobachten","Gruen - stabil")))</f>
        <v>Gruen - stabil</v>
      </c>
    </row>
    <row r="2078" spans="1:27" ht="15" customHeight="1" x14ac:dyDescent="0.25">
      <c r="A2078" s="4" t="s">
        <v>2425</v>
      </c>
      <c r="B2078" s="4" t="s">
        <v>806</v>
      </c>
      <c r="C2078" s="4" t="s">
        <v>84</v>
      </c>
      <c r="D2078" s="4" t="s">
        <v>106</v>
      </c>
      <c r="E2078" s="4">
        <v>23</v>
      </c>
      <c r="F2078" s="5">
        <v>4.7</v>
      </c>
      <c r="G2078" s="5">
        <v>8.5</v>
      </c>
      <c r="H2078" s="6">
        <v>150</v>
      </c>
      <c r="I2078" s="4">
        <v>2</v>
      </c>
      <c r="J2078" s="4">
        <v>241</v>
      </c>
      <c r="K2078" s="4">
        <v>0</v>
      </c>
      <c r="L2078" s="4">
        <v>7</v>
      </c>
      <c r="M2078" s="4">
        <v>3</v>
      </c>
      <c r="N2078" s="5">
        <v>31.6</v>
      </c>
      <c r="O2078" s="7">
        <f t="shared" si="256"/>
        <v>2</v>
      </c>
      <c r="P2078" s="7">
        <f t="shared" si="257"/>
        <v>2</v>
      </c>
      <c r="Q2078" s="7">
        <f t="shared" si="258"/>
        <v>2</v>
      </c>
      <c r="R2078" s="7">
        <f t="shared" si="259"/>
        <v>6</v>
      </c>
      <c r="S2078" s="8">
        <f t="shared" si="260"/>
        <v>73.7</v>
      </c>
      <c r="T2078" s="7" t="str">
        <f t="shared" si="261"/>
        <v>C - Entwicklungspotenzial</v>
      </c>
      <c r="U2078" s="4">
        <f>ROUND(((E2078-Hilfswerte!$B$20)/Hilfswerte!$B$21)+((F2078-Hilfswerte!$B$22)/Hilfswerte!$B$23)+((G2078-Hilfswerte!$B$24)/Hilfswerte!$B$25)+0.1*INDEX(Hilfswerte!$B$4:$B$15,MATCH(C2078,Hilfswerte!$A$4:$A$15,0)),2)</f>
        <v>-1.1000000000000001</v>
      </c>
      <c r="V2078" s="4">
        <f>ROUND(SQRT((((E2078-Hilfswerte!$B$20)/Hilfswerte!$B$21)-Hilfswerte!$B$28)^2+(((F2078-Hilfswerte!$B$22)/Hilfswerte!$B$23)-Hilfswerte!$B$29)^2+(((G2078-Hilfswerte!$B$24)/Hilfswerte!$B$25)-Hilfswerte!$B$30)^2),3)</f>
        <v>0.95899999999999996</v>
      </c>
      <c r="W2078" s="4">
        <f>ROUND(E2078*Hilfswerte!$B$31,0)</f>
        <v>4728</v>
      </c>
      <c r="X2078" s="4">
        <f t="shared" si="262"/>
        <v>4578</v>
      </c>
      <c r="Y2078" s="4" t="str">
        <f>IF(T2078="A - Top-Kunde","bereits Top-Kunde",IF(AND(V2078&lt;=Hilfswerte!$B$34,H2078&lt;0.5*W2078),"Hoch",IF(AND(V2078&lt;=Hilfswerte!$B$35,H2078&lt;0.7*W2078),"Mittel","Niedrig")))</f>
        <v>Mittel</v>
      </c>
      <c r="Z2078" s="4">
        <f t="shared" si="263"/>
        <v>13.5</v>
      </c>
      <c r="AA2078" s="4" t="str">
        <f>IF(J2078&gt;365,"Bereits abgewandert (Segment D)",IF(Z2078&gt;=Hilfswerte!$B$38,"Rot - akut gefaehrdet",IF(Z2078&gt;=Hilfswerte!$B$39,"Gelb - beobachten","Gruen - stabil")))</f>
        <v>Gruen - stabil</v>
      </c>
    </row>
    <row r="2079" spans="1:27" ht="15" customHeight="1" x14ac:dyDescent="0.25">
      <c r="A2079" s="4" t="s">
        <v>2426</v>
      </c>
      <c r="B2079" s="4" t="s">
        <v>241</v>
      </c>
      <c r="C2079" s="4" t="s">
        <v>74</v>
      </c>
      <c r="D2079" s="4" t="s">
        <v>30</v>
      </c>
      <c r="E2079" s="4">
        <v>151</v>
      </c>
      <c r="F2079" s="5">
        <v>46.7</v>
      </c>
      <c r="G2079" s="5">
        <v>5.0999999999999996</v>
      </c>
      <c r="H2079" s="6">
        <v>56500</v>
      </c>
      <c r="I2079" s="4">
        <v>9</v>
      </c>
      <c r="J2079" s="4">
        <v>16</v>
      </c>
      <c r="K2079" s="4">
        <v>2</v>
      </c>
      <c r="L2079" s="4">
        <v>-1</v>
      </c>
      <c r="M2079" s="4">
        <v>2</v>
      </c>
      <c r="N2079" s="5">
        <v>-1.1000000000000001</v>
      </c>
      <c r="O2079" s="7">
        <f t="shared" si="256"/>
        <v>5</v>
      </c>
      <c r="P2079" s="7">
        <f t="shared" si="257"/>
        <v>5</v>
      </c>
      <c r="Q2079" s="7">
        <f t="shared" si="258"/>
        <v>5</v>
      </c>
      <c r="R2079" s="7">
        <f t="shared" si="259"/>
        <v>15</v>
      </c>
      <c r="S2079" s="8">
        <f t="shared" si="260"/>
        <v>137.5</v>
      </c>
      <c r="T2079" s="7" t="str">
        <f t="shared" si="261"/>
        <v>A - Top-Kunde</v>
      </c>
      <c r="U2079" s="4">
        <f>ROUND(((E2079-Hilfswerte!$B$20)/Hilfswerte!$B$21)+((F2079-Hilfswerte!$B$22)/Hilfswerte!$B$23)+((G2079-Hilfswerte!$B$24)/Hilfswerte!$B$25)+0.1*INDEX(Hilfswerte!$B$4:$B$15,MATCH(C2079,Hilfswerte!$A$4:$A$15,0)),2)</f>
        <v>-0.36</v>
      </c>
      <c r="V2079" s="4">
        <f>ROUND(SQRT((((E2079-Hilfswerte!$B$20)/Hilfswerte!$B$21)-Hilfswerte!$B$28)^2+(((F2079-Hilfswerte!$B$22)/Hilfswerte!$B$23)-Hilfswerte!$B$29)^2+(((G2079-Hilfswerte!$B$24)/Hilfswerte!$B$25)-Hilfswerte!$B$30)^2),3)</f>
        <v>0.98599999999999999</v>
      </c>
      <c r="W2079" s="4">
        <f>ROUND(E2079*Hilfswerte!$B$31,0)</f>
        <v>31037</v>
      </c>
      <c r="X2079" s="4">
        <f t="shared" si="262"/>
        <v>0</v>
      </c>
      <c r="Y2079" s="4" t="str">
        <f>IF(T2079="A - Top-Kunde","bereits Top-Kunde",IF(AND(V2079&lt;=Hilfswerte!$B$34,H2079&lt;0.5*W2079),"Hoch",IF(AND(V2079&lt;=Hilfswerte!$B$35,H2079&lt;0.7*W2079),"Mittel","Niedrig")))</f>
        <v>bereits Top-Kunde</v>
      </c>
      <c r="Z2079" s="4">
        <f t="shared" si="263"/>
        <v>7.2</v>
      </c>
      <c r="AA2079" s="4" t="str">
        <f>IF(J2079&gt;365,"Bereits abgewandert (Segment D)",IF(Z2079&gt;=Hilfswerte!$B$38,"Rot - akut gefaehrdet",IF(Z2079&gt;=Hilfswerte!$B$39,"Gelb - beobachten","Gruen - stabil")))</f>
        <v>Gruen - stabil</v>
      </c>
    </row>
    <row r="2080" spans="1:27" ht="15" customHeight="1" x14ac:dyDescent="0.25">
      <c r="A2080" s="4" t="s">
        <v>2427</v>
      </c>
      <c r="B2080" s="4" t="s">
        <v>497</v>
      </c>
      <c r="C2080" s="4" t="s">
        <v>74</v>
      </c>
      <c r="D2080" s="4" t="s">
        <v>178</v>
      </c>
      <c r="E2080" s="4">
        <v>65</v>
      </c>
      <c r="F2080" s="5">
        <v>14.4</v>
      </c>
      <c r="G2080" s="5">
        <v>0.3</v>
      </c>
      <c r="H2080" s="6">
        <v>3210</v>
      </c>
      <c r="I2080" s="4">
        <v>1</v>
      </c>
      <c r="J2080" s="4">
        <v>208</v>
      </c>
      <c r="K2080" s="4">
        <v>0</v>
      </c>
      <c r="L2080" s="4">
        <v>17</v>
      </c>
      <c r="M2080" s="4">
        <v>5</v>
      </c>
      <c r="N2080" s="5">
        <v>-2.5</v>
      </c>
      <c r="O2080" s="7">
        <f t="shared" si="256"/>
        <v>2</v>
      </c>
      <c r="P2080" s="7">
        <f t="shared" si="257"/>
        <v>1</v>
      </c>
      <c r="Q2080" s="7">
        <f t="shared" si="258"/>
        <v>4</v>
      </c>
      <c r="R2080" s="7">
        <f t="shared" si="259"/>
        <v>7</v>
      </c>
      <c r="S2080" s="8">
        <f t="shared" si="260"/>
        <v>63.7</v>
      </c>
      <c r="T2080" s="7" t="str">
        <f t="shared" si="261"/>
        <v>C - Entwicklungspotenzial</v>
      </c>
      <c r="U2080" s="4">
        <f>ROUND(((E2080-Hilfswerte!$B$20)/Hilfswerte!$B$21)+((F2080-Hilfswerte!$B$22)/Hilfswerte!$B$23)+((G2080-Hilfswerte!$B$24)/Hilfswerte!$B$25)+0.1*INDEX(Hilfswerte!$B$4:$B$15,MATCH(C2080,Hilfswerte!$A$4:$A$15,0)),2)</f>
        <v>-2.08</v>
      </c>
      <c r="V2080" s="4">
        <f>ROUND(SQRT((((E2080-Hilfswerte!$B$20)/Hilfswerte!$B$21)-Hilfswerte!$B$28)^2+(((F2080-Hilfswerte!$B$22)/Hilfswerte!$B$23)-Hilfswerte!$B$29)^2+(((G2080-Hilfswerte!$B$24)/Hilfswerte!$B$25)-Hilfswerte!$B$30)^2),3)</f>
        <v>1.835</v>
      </c>
      <c r="W2080" s="4">
        <f>ROUND(E2080*Hilfswerte!$B$31,0)</f>
        <v>13360</v>
      </c>
      <c r="X2080" s="4">
        <f t="shared" si="262"/>
        <v>10150</v>
      </c>
      <c r="Y2080" s="4" t="str">
        <f>IF(T2080="A - Top-Kunde","bereits Top-Kunde",IF(AND(V2080&lt;=Hilfswerte!$B$34,H2080&lt;0.5*W2080),"Hoch",IF(AND(V2080&lt;=Hilfswerte!$B$35,H2080&lt;0.7*W2080),"Mittel","Niedrig")))</f>
        <v>Niedrig</v>
      </c>
      <c r="Z2080" s="4">
        <f t="shared" si="263"/>
        <v>14.8</v>
      </c>
      <c r="AA2080" s="4" t="str">
        <f>IF(J2080&gt;365,"Bereits abgewandert (Segment D)",IF(Z2080&gt;=Hilfswerte!$B$38,"Rot - akut gefaehrdet",IF(Z2080&gt;=Hilfswerte!$B$39,"Gelb - beobachten","Gruen - stabil")))</f>
        <v>Gelb - beobachten</v>
      </c>
    </row>
    <row r="2081" spans="1:27" ht="15" customHeight="1" x14ac:dyDescent="0.25">
      <c r="A2081" s="4" t="s">
        <v>2428</v>
      </c>
      <c r="B2081" s="4" t="s">
        <v>267</v>
      </c>
      <c r="C2081" s="4" t="s">
        <v>47</v>
      </c>
      <c r="D2081" s="4" t="s">
        <v>56</v>
      </c>
      <c r="E2081" s="4">
        <v>14</v>
      </c>
      <c r="F2081" s="5">
        <v>4.2</v>
      </c>
      <c r="G2081" s="5">
        <v>13.1</v>
      </c>
      <c r="H2081" s="6">
        <v>2040</v>
      </c>
      <c r="I2081" s="4">
        <v>4</v>
      </c>
      <c r="J2081" s="4">
        <v>114</v>
      </c>
      <c r="K2081" s="4">
        <v>0</v>
      </c>
      <c r="L2081" s="4">
        <v>-5</v>
      </c>
      <c r="M2081" s="4">
        <v>6</v>
      </c>
      <c r="N2081" s="5">
        <v>5.6</v>
      </c>
      <c r="O2081" s="7">
        <f t="shared" si="256"/>
        <v>3</v>
      </c>
      <c r="P2081" s="7">
        <f t="shared" si="257"/>
        <v>4</v>
      </c>
      <c r="Q2081" s="7">
        <f t="shared" si="258"/>
        <v>3</v>
      </c>
      <c r="R2081" s="7">
        <f t="shared" si="259"/>
        <v>10</v>
      </c>
      <c r="S2081" s="8">
        <f t="shared" si="260"/>
        <v>102.8</v>
      </c>
      <c r="T2081" s="7" t="str">
        <f t="shared" si="261"/>
        <v>C - Entwicklungspotenzial</v>
      </c>
      <c r="U2081" s="4">
        <f>ROUND(((E2081-Hilfswerte!$B$20)/Hilfswerte!$B$21)+((F2081-Hilfswerte!$B$22)/Hilfswerte!$B$23)+((G2081-Hilfswerte!$B$24)/Hilfswerte!$B$25)+0.1*INDEX(Hilfswerte!$B$4:$B$15,MATCH(C2081,Hilfswerte!$A$4:$A$15,0)),2)</f>
        <v>-0.34</v>
      </c>
      <c r="V2081" s="4">
        <f>ROUND(SQRT((((E2081-Hilfswerte!$B$20)/Hilfswerte!$B$21)-Hilfswerte!$B$28)^2+(((F2081-Hilfswerte!$B$22)/Hilfswerte!$B$23)-Hilfswerte!$B$29)^2+(((G2081-Hilfswerte!$B$24)/Hilfswerte!$B$25)-Hilfswerte!$B$30)^2),3)</f>
        <v>0.94</v>
      </c>
      <c r="W2081" s="4">
        <f>ROUND(E2081*Hilfswerte!$B$31,0)</f>
        <v>2878</v>
      </c>
      <c r="X2081" s="4">
        <f t="shared" si="262"/>
        <v>838</v>
      </c>
      <c r="Y2081" s="4" t="str">
        <f>IF(T2081="A - Top-Kunde","bereits Top-Kunde",IF(AND(V2081&lt;=Hilfswerte!$B$34,H2081&lt;0.5*W2081),"Hoch",IF(AND(V2081&lt;=Hilfswerte!$B$35,H2081&lt;0.7*W2081),"Mittel","Niedrig")))</f>
        <v>Niedrig</v>
      </c>
      <c r="Z2081" s="4">
        <f t="shared" si="263"/>
        <v>5.7</v>
      </c>
      <c r="AA2081" s="4" t="str">
        <f>IF(J2081&gt;365,"Bereits abgewandert (Segment D)",IF(Z2081&gt;=Hilfswerte!$B$38,"Rot - akut gefaehrdet",IF(Z2081&gt;=Hilfswerte!$B$39,"Gelb - beobachten","Gruen - stabil")))</f>
        <v>Gruen - stabil</v>
      </c>
    </row>
    <row r="2082" spans="1:27" ht="15" customHeight="1" x14ac:dyDescent="0.25">
      <c r="A2082" s="4" t="s">
        <v>2429</v>
      </c>
      <c r="B2082" s="4" t="s">
        <v>32</v>
      </c>
      <c r="C2082" s="4" t="s">
        <v>89</v>
      </c>
      <c r="D2082" s="4" t="s">
        <v>30</v>
      </c>
      <c r="E2082" s="4">
        <v>18</v>
      </c>
      <c r="F2082" s="5">
        <v>4.5</v>
      </c>
      <c r="G2082" s="5">
        <v>20</v>
      </c>
      <c r="H2082" s="6">
        <v>1120</v>
      </c>
      <c r="I2082" s="4">
        <v>2</v>
      </c>
      <c r="J2082" s="4">
        <v>258</v>
      </c>
      <c r="K2082" s="4">
        <v>1</v>
      </c>
      <c r="L2082" s="4">
        <v>20</v>
      </c>
      <c r="M2082" s="4">
        <v>1</v>
      </c>
      <c r="N2082" s="5">
        <v>11.4</v>
      </c>
      <c r="O2082" s="7">
        <f t="shared" si="256"/>
        <v>2</v>
      </c>
      <c r="P2082" s="7">
        <f t="shared" si="257"/>
        <v>2</v>
      </c>
      <c r="Q2082" s="7">
        <f t="shared" si="258"/>
        <v>3</v>
      </c>
      <c r="R2082" s="7">
        <f t="shared" si="259"/>
        <v>7</v>
      </c>
      <c r="S2082" s="8">
        <f t="shared" si="260"/>
        <v>63.7</v>
      </c>
      <c r="T2082" s="7" t="str">
        <f t="shared" si="261"/>
        <v>C - Entwicklungspotenzial</v>
      </c>
      <c r="U2082" s="4">
        <f>ROUND(((E2082-Hilfswerte!$B$20)/Hilfswerte!$B$21)+((F2082-Hilfswerte!$B$22)/Hilfswerte!$B$23)+((G2082-Hilfswerte!$B$24)/Hilfswerte!$B$25)+0.1*INDEX(Hilfswerte!$B$4:$B$15,MATCH(C2082,Hilfswerte!$A$4:$A$15,0)),2)</f>
        <v>0.99</v>
      </c>
      <c r="V2082" s="4">
        <f>ROUND(SQRT((((E2082-Hilfswerte!$B$20)/Hilfswerte!$B$21)-Hilfswerte!$B$28)^2+(((F2082-Hilfswerte!$B$22)/Hilfswerte!$B$23)-Hilfswerte!$B$29)^2+(((G2082-Hilfswerte!$B$24)/Hilfswerte!$B$25)-Hilfswerte!$B$30)^2),3)</f>
        <v>1.647</v>
      </c>
      <c r="W2082" s="4">
        <f>ROUND(E2082*Hilfswerte!$B$31,0)</f>
        <v>3700</v>
      </c>
      <c r="X2082" s="4">
        <f t="shared" si="262"/>
        <v>2580</v>
      </c>
      <c r="Y2082" s="4" t="str">
        <f>IF(T2082="A - Top-Kunde","bereits Top-Kunde",IF(AND(V2082&lt;=Hilfswerte!$B$34,H2082&lt;0.5*W2082),"Hoch",IF(AND(V2082&lt;=Hilfswerte!$B$35,H2082&lt;0.7*W2082),"Mittel","Niedrig")))</f>
        <v>Niedrig</v>
      </c>
      <c r="Z2082" s="4">
        <f t="shared" si="263"/>
        <v>19.899999999999999</v>
      </c>
      <c r="AA2082" s="4" t="str">
        <f>IF(J2082&gt;365,"Bereits abgewandert (Segment D)",IF(Z2082&gt;=Hilfswerte!$B$38,"Rot - akut gefaehrdet",IF(Z2082&gt;=Hilfswerte!$B$39,"Gelb - beobachten","Gruen - stabil")))</f>
        <v>Rot - akut gefaehrdet</v>
      </c>
    </row>
    <row r="2083" spans="1:27" ht="15" customHeight="1" x14ac:dyDescent="0.25">
      <c r="A2083" s="4" t="s">
        <v>2430</v>
      </c>
      <c r="B2083" s="4" t="s">
        <v>553</v>
      </c>
      <c r="C2083" s="4" t="s">
        <v>65</v>
      </c>
      <c r="D2083" s="4" t="s">
        <v>77</v>
      </c>
      <c r="E2083" s="4">
        <v>55</v>
      </c>
      <c r="F2083" s="5">
        <v>11.7</v>
      </c>
      <c r="G2083" s="5">
        <v>19.3</v>
      </c>
      <c r="H2083" s="6">
        <v>6750</v>
      </c>
      <c r="I2083" s="4">
        <v>7</v>
      </c>
      <c r="J2083" s="4">
        <v>15</v>
      </c>
      <c r="K2083" s="4">
        <v>2</v>
      </c>
      <c r="L2083" s="4">
        <v>10</v>
      </c>
      <c r="M2083" s="4">
        <v>5</v>
      </c>
      <c r="N2083" s="5">
        <v>7.1</v>
      </c>
      <c r="O2083" s="7">
        <f t="shared" si="256"/>
        <v>5</v>
      </c>
      <c r="P2083" s="7">
        <f t="shared" si="257"/>
        <v>5</v>
      </c>
      <c r="Q2083" s="7">
        <f t="shared" si="258"/>
        <v>4</v>
      </c>
      <c r="R2083" s="7">
        <f t="shared" si="259"/>
        <v>14</v>
      </c>
      <c r="S2083" s="8">
        <f t="shared" si="260"/>
        <v>128.6</v>
      </c>
      <c r="T2083" s="7" t="str">
        <f t="shared" si="261"/>
        <v>A - Top-Kunde</v>
      </c>
      <c r="U2083" s="4">
        <f>ROUND(((E2083-Hilfswerte!$B$20)/Hilfswerte!$B$21)+((F2083-Hilfswerte!$B$22)/Hilfswerte!$B$23)+((G2083-Hilfswerte!$B$24)/Hilfswerte!$B$25)+0.1*INDEX(Hilfswerte!$B$4:$B$15,MATCH(C2083,Hilfswerte!$A$4:$A$15,0)),2)</f>
        <v>0.82</v>
      </c>
      <c r="V2083" s="4">
        <f>ROUND(SQRT((((E2083-Hilfswerte!$B$20)/Hilfswerte!$B$21)-Hilfswerte!$B$28)^2+(((F2083-Hilfswerte!$B$22)/Hilfswerte!$B$23)-Hilfswerte!$B$29)^2+(((G2083-Hilfswerte!$B$24)/Hilfswerte!$B$25)-Hilfswerte!$B$30)^2),3)</f>
        <v>1.4490000000000001</v>
      </c>
      <c r="W2083" s="4">
        <f>ROUND(E2083*Hilfswerte!$B$31,0)</f>
        <v>11305</v>
      </c>
      <c r="X2083" s="4">
        <f t="shared" si="262"/>
        <v>4555</v>
      </c>
      <c r="Y2083" s="4" t="str">
        <f>IF(T2083="A - Top-Kunde","bereits Top-Kunde",IF(AND(V2083&lt;=Hilfswerte!$B$34,H2083&lt;0.5*W2083),"Hoch",IF(AND(V2083&lt;=Hilfswerte!$B$35,H2083&lt;0.7*W2083),"Mittel","Niedrig")))</f>
        <v>bereits Top-Kunde</v>
      </c>
      <c r="Z2083" s="4">
        <f t="shared" si="263"/>
        <v>8.8000000000000007</v>
      </c>
      <c r="AA2083" s="4" t="str">
        <f>IF(J2083&gt;365,"Bereits abgewandert (Segment D)",IF(Z2083&gt;=Hilfswerte!$B$38,"Rot - akut gefaehrdet",IF(Z2083&gt;=Hilfswerte!$B$39,"Gelb - beobachten","Gruen - stabil")))</f>
        <v>Gruen - stabil</v>
      </c>
    </row>
    <row r="2084" spans="1:27" ht="15" customHeight="1" x14ac:dyDescent="0.25">
      <c r="A2084" s="4" t="s">
        <v>2431</v>
      </c>
      <c r="B2084" s="4" t="s">
        <v>424</v>
      </c>
      <c r="C2084" s="4" t="s">
        <v>84</v>
      </c>
      <c r="D2084" s="4" t="s">
        <v>30</v>
      </c>
      <c r="E2084" s="4">
        <v>46</v>
      </c>
      <c r="F2084" s="5">
        <v>9.5</v>
      </c>
      <c r="G2084" s="5">
        <v>13.5</v>
      </c>
      <c r="H2084" s="6">
        <v>7450</v>
      </c>
      <c r="I2084" s="4">
        <v>4</v>
      </c>
      <c r="J2084" s="4">
        <v>332</v>
      </c>
      <c r="K2084" s="4">
        <v>0</v>
      </c>
      <c r="L2084" s="4">
        <v>1</v>
      </c>
      <c r="M2084" s="4">
        <v>1</v>
      </c>
      <c r="N2084" s="5">
        <v>26.4</v>
      </c>
      <c r="O2084" s="7">
        <f t="shared" si="256"/>
        <v>2</v>
      </c>
      <c r="P2084" s="7">
        <f t="shared" si="257"/>
        <v>4</v>
      </c>
      <c r="Q2084" s="7">
        <f t="shared" si="258"/>
        <v>4</v>
      </c>
      <c r="R2084" s="7">
        <f t="shared" si="259"/>
        <v>10</v>
      </c>
      <c r="S2084" s="8">
        <f t="shared" si="260"/>
        <v>112.9</v>
      </c>
      <c r="T2084" s="7" t="str">
        <f t="shared" si="261"/>
        <v>B - Kernkunde</v>
      </c>
      <c r="U2084" s="4">
        <f>ROUND(((E2084-Hilfswerte!$B$20)/Hilfswerte!$B$21)+((F2084-Hilfswerte!$B$22)/Hilfswerte!$B$23)+((G2084-Hilfswerte!$B$24)/Hilfswerte!$B$25)+0.1*INDEX(Hilfswerte!$B$4:$B$15,MATCH(C2084,Hilfswerte!$A$4:$A$15,0)),2)</f>
        <v>-0.12</v>
      </c>
      <c r="V2084" s="4">
        <f>ROUND(SQRT((((E2084-Hilfswerte!$B$20)/Hilfswerte!$B$21)-Hilfswerte!$B$28)^2+(((F2084-Hilfswerte!$B$22)/Hilfswerte!$B$23)-Hilfswerte!$B$29)^2+(((G2084-Hilfswerte!$B$24)/Hilfswerte!$B$25)-Hilfswerte!$B$30)^2),3)</f>
        <v>0.81200000000000006</v>
      </c>
      <c r="W2084" s="4">
        <f>ROUND(E2084*Hilfswerte!$B$31,0)</f>
        <v>9455</v>
      </c>
      <c r="X2084" s="4">
        <f t="shared" si="262"/>
        <v>2005</v>
      </c>
      <c r="Y2084" s="4" t="str">
        <f>IF(T2084="A - Top-Kunde","bereits Top-Kunde",IF(AND(V2084&lt;=Hilfswerte!$B$34,H2084&lt;0.5*W2084),"Hoch",IF(AND(V2084&lt;=Hilfswerte!$B$35,H2084&lt;0.7*W2084),"Mittel","Niedrig")))</f>
        <v>Niedrig</v>
      </c>
      <c r="Z2084" s="4">
        <f t="shared" si="263"/>
        <v>16.8</v>
      </c>
      <c r="AA2084" s="4" t="str">
        <f>IF(J2084&gt;365,"Bereits abgewandert (Segment D)",IF(Z2084&gt;=Hilfswerte!$B$38,"Rot - akut gefaehrdet",IF(Z2084&gt;=Hilfswerte!$B$39,"Gelb - beobachten","Gruen - stabil")))</f>
        <v>Gelb - beobachten</v>
      </c>
    </row>
    <row r="2085" spans="1:27" ht="15" customHeight="1" x14ac:dyDescent="0.25">
      <c r="A2085" s="4" t="s">
        <v>2432</v>
      </c>
      <c r="B2085" s="4" t="s">
        <v>241</v>
      </c>
      <c r="C2085" s="4" t="s">
        <v>29</v>
      </c>
      <c r="D2085" s="4" t="s">
        <v>30</v>
      </c>
      <c r="E2085" s="4">
        <v>25</v>
      </c>
      <c r="F2085" s="5">
        <v>7.5</v>
      </c>
      <c r="G2085" s="5">
        <v>3.9</v>
      </c>
      <c r="H2085" s="6">
        <v>430</v>
      </c>
      <c r="I2085" s="4">
        <v>1</v>
      </c>
      <c r="J2085" s="4">
        <v>245</v>
      </c>
      <c r="K2085" s="4">
        <v>0</v>
      </c>
      <c r="L2085" s="4">
        <v>28</v>
      </c>
      <c r="M2085" s="4">
        <v>4</v>
      </c>
      <c r="N2085" s="5">
        <v>26.5</v>
      </c>
      <c r="O2085" s="7">
        <f t="shared" si="256"/>
        <v>2</v>
      </c>
      <c r="P2085" s="7">
        <f t="shared" si="257"/>
        <v>1</v>
      </c>
      <c r="Q2085" s="7">
        <f t="shared" si="258"/>
        <v>2</v>
      </c>
      <c r="R2085" s="7">
        <f t="shared" si="259"/>
        <v>5</v>
      </c>
      <c r="S2085" s="8">
        <f t="shared" si="260"/>
        <v>54.9</v>
      </c>
      <c r="T2085" s="7" t="str">
        <f t="shared" si="261"/>
        <v>C - Entwicklungspotenzial</v>
      </c>
      <c r="U2085" s="4">
        <f>ROUND(((E2085-Hilfswerte!$B$20)/Hilfswerte!$B$21)+((F2085-Hilfswerte!$B$22)/Hilfswerte!$B$23)+((G2085-Hilfswerte!$B$24)/Hilfswerte!$B$25)+0.1*INDEX(Hilfswerte!$B$4:$B$15,MATCH(C2085,Hilfswerte!$A$4:$A$15,0)),2)</f>
        <v>-1.51</v>
      </c>
      <c r="V2085" s="4">
        <f>ROUND(SQRT((((E2085-Hilfswerte!$B$20)/Hilfswerte!$B$21)-Hilfswerte!$B$28)^2+(((F2085-Hilfswerte!$B$22)/Hilfswerte!$B$23)-Hilfswerte!$B$29)^2+(((G2085-Hilfswerte!$B$24)/Hilfswerte!$B$25)-Hilfswerte!$B$30)^2),3)</f>
        <v>1.419</v>
      </c>
      <c r="W2085" s="4">
        <f>ROUND(E2085*Hilfswerte!$B$31,0)</f>
        <v>5139</v>
      </c>
      <c r="X2085" s="4">
        <f t="shared" si="262"/>
        <v>4709</v>
      </c>
      <c r="Y2085" s="4" t="str">
        <f>IF(T2085="A - Top-Kunde","bereits Top-Kunde",IF(AND(V2085&lt;=Hilfswerte!$B$34,H2085&lt;0.5*W2085),"Hoch",IF(AND(V2085&lt;=Hilfswerte!$B$35,H2085&lt;0.7*W2085),"Mittel","Niedrig")))</f>
        <v>Niedrig</v>
      </c>
      <c r="Z2085" s="4">
        <f t="shared" si="263"/>
        <v>17.899999999999999</v>
      </c>
      <c r="AA2085" s="4" t="str">
        <f>IF(J2085&gt;365,"Bereits abgewandert (Segment D)",IF(Z2085&gt;=Hilfswerte!$B$38,"Rot - akut gefaehrdet",IF(Z2085&gt;=Hilfswerte!$B$39,"Gelb - beobachten","Gruen - stabil")))</f>
        <v>Gelb - beobachten</v>
      </c>
    </row>
    <row r="2086" spans="1:27" ht="15" customHeight="1" x14ac:dyDescent="0.25">
      <c r="A2086" s="4" t="s">
        <v>2433</v>
      </c>
      <c r="B2086" s="4" t="s">
        <v>627</v>
      </c>
      <c r="C2086" s="4" t="s">
        <v>62</v>
      </c>
      <c r="D2086" s="4" t="s">
        <v>30</v>
      </c>
      <c r="E2086" s="4">
        <v>140</v>
      </c>
      <c r="F2086" s="5">
        <v>20.8</v>
      </c>
      <c r="G2086" s="5">
        <v>6.3</v>
      </c>
      <c r="H2086" s="6">
        <v>4100</v>
      </c>
      <c r="I2086" s="4">
        <v>1</v>
      </c>
      <c r="J2086" s="4">
        <v>241</v>
      </c>
      <c r="K2086" s="4">
        <v>0</v>
      </c>
      <c r="L2086" s="4">
        <v>30</v>
      </c>
      <c r="M2086" s="4">
        <v>5</v>
      </c>
      <c r="N2086" s="5">
        <v>-7.3</v>
      </c>
      <c r="O2086" s="7">
        <f t="shared" si="256"/>
        <v>2</v>
      </c>
      <c r="P2086" s="7">
        <f t="shared" si="257"/>
        <v>1</v>
      </c>
      <c r="Q2086" s="7">
        <f t="shared" si="258"/>
        <v>4</v>
      </c>
      <c r="R2086" s="7">
        <f t="shared" si="259"/>
        <v>7</v>
      </c>
      <c r="S2086" s="8">
        <f t="shared" si="260"/>
        <v>57.4</v>
      </c>
      <c r="T2086" s="7" t="str">
        <f t="shared" si="261"/>
        <v>C - Entwicklungspotenzial</v>
      </c>
      <c r="U2086" s="4">
        <f>ROUND(((E2086-Hilfswerte!$B$20)/Hilfswerte!$B$21)+((F2086-Hilfswerte!$B$22)/Hilfswerte!$B$23)+((G2086-Hilfswerte!$B$24)/Hilfswerte!$B$25)+0.1*INDEX(Hilfswerte!$B$4:$B$15,MATCH(C2086,Hilfswerte!$A$4:$A$15,0)),2)</f>
        <v>-0.25</v>
      </c>
      <c r="V2086" s="4">
        <f>ROUND(SQRT((((E2086-Hilfswerte!$B$20)/Hilfswerte!$B$21)-Hilfswerte!$B$28)^2+(((F2086-Hilfswerte!$B$22)/Hilfswerte!$B$23)-Hilfswerte!$B$29)^2+(((G2086-Hilfswerte!$B$24)/Hilfswerte!$B$25)-Hilfswerte!$B$30)^2),3)</f>
        <v>0.84499999999999997</v>
      </c>
      <c r="W2086" s="4">
        <f>ROUND(E2086*Hilfswerte!$B$31,0)</f>
        <v>28776</v>
      </c>
      <c r="X2086" s="4">
        <f t="shared" si="262"/>
        <v>24676</v>
      </c>
      <c r="Y2086" s="4" t="str">
        <f>IF(T2086="A - Top-Kunde","bereits Top-Kunde",IF(AND(V2086&lt;=Hilfswerte!$B$34,H2086&lt;0.5*W2086),"Hoch",IF(AND(V2086&lt;=Hilfswerte!$B$35,H2086&lt;0.7*W2086),"Mittel","Niedrig")))</f>
        <v>Mittel</v>
      </c>
      <c r="Z2086" s="4">
        <f t="shared" si="263"/>
        <v>21</v>
      </c>
      <c r="AA2086" s="4" t="str">
        <f>IF(J2086&gt;365,"Bereits abgewandert (Segment D)",IF(Z2086&gt;=Hilfswerte!$B$38,"Rot - akut gefaehrdet",IF(Z2086&gt;=Hilfswerte!$B$39,"Gelb - beobachten","Gruen - stabil")))</f>
        <v>Rot - akut gefaehrdet</v>
      </c>
    </row>
    <row r="2087" spans="1:27" ht="15" customHeight="1" x14ac:dyDescent="0.25">
      <c r="A2087" s="4" t="s">
        <v>2434</v>
      </c>
      <c r="B2087" s="4" t="s">
        <v>1002</v>
      </c>
      <c r="C2087" s="4" t="s">
        <v>33</v>
      </c>
      <c r="D2087" s="4" t="s">
        <v>30</v>
      </c>
      <c r="E2087" s="4">
        <v>73</v>
      </c>
      <c r="F2087" s="5">
        <v>15</v>
      </c>
      <c r="G2087" s="5">
        <v>21.1</v>
      </c>
      <c r="H2087" s="6">
        <v>3400</v>
      </c>
      <c r="I2087" s="4">
        <v>4</v>
      </c>
      <c r="J2087" s="4">
        <v>27</v>
      </c>
      <c r="K2087" s="4">
        <v>0</v>
      </c>
      <c r="L2087" s="4">
        <v>11</v>
      </c>
      <c r="M2087" s="4">
        <v>4</v>
      </c>
      <c r="N2087" s="5">
        <v>-12.8</v>
      </c>
      <c r="O2087" s="7">
        <f t="shared" si="256"/>
        <v>5</v>
      </c>
      <c r="P2087" s="7">
        <f t="shared" si="257"/>
        <v>4</v>
      </c>
      <c r="Q2087" s="7">
        <f t="shared" si="258"/>
        <v>4</v>
      </c>
      <c r="R2087" s="7">
        <f t="shared" si="259"/>
        <v>13</v>
      </c>
      <c r="S2087" s="8">
        <f t="shared" si="260"/>
        <v>120.3</v>
      </c>
      <c r="T2087" s="7" t="str">
        <f t="shared" si="261"/>
        <v>B - Kernkunde</v>
      </c>
      <c r="U2087" s="4">
        <f>ROUND(((E2087-Hilfswerte!$B$20)/Hilfswerte!$B$21)+((F2087-Hilfswerte!$B$22)/Hilfswerte!$B$23)+((G2087-Hilfswerte!$B$24)/Hilfswerte!$B$25)+0.1*INDEX(Hilfswerte!$B$4:$B$15,MATCH(C2087,Hilfswerte!$A$4:$A$15,0)),2)</f>
        <v>1.32</v>
      </c>
      <c r="V2087" s="4">
        <f>ROUND(SQRT((((E2087-Hilfswerte!$B$20)/Hilfswerte!$B$21)-Hilfswerte!$B$28)^2+(((F2087-Hilfswerte!$B$22)/Hilfswerte!$B$23)-Hilfswerte!$B$29)^2+(((G2087-Hilfswerte!$B$24)/Hilfswerte!$B$25)-Hilfswerte!$B$30)^2),3)</f>
        <v>1.6719999999999999</v>
      </c>
      <c r="W2087" s="4">
        <f>ROUND(E2087*Hilfswerte!$B$31,0)</f>
        <v>15005</v>
      </c>
      <c r="X2087" s="4">
        <f t="shared" si="262"/>
        <v>11605</v>
      </c>
      <c r="Y2087" s="4" t="str">
        <f>IF(T2087="A - Top-Kunde","bereits Top-Kunde",IF(AND(V2087&lt;=Hilfswerte!$B$34,H2087&lt;0.5*W2087),"Hoch",IF(AND(V2087&lt;=Hilfswerte!$B$35,H2087&lt;0.7*W2087),"Mittel","Niedrig")))</f>
        <v>Niedrig</v>
      </c>
      <c r="Z2087" s="4">
        <f t="shared" si="263"/>
        <v>8.6999999999999993</v>
      </c>
      <c r="AA2087" s="4" t="str">
        <f>IF(J2087&gt;365,"Bereits abgewandert (Segment D)",IF(Z2087&gt;=Hilfswerte!$B$38,"Rot - akut gefaehrdet",IF(Z2087&gt;=Hilfswerte!$B$39,"Gelb - beobachten","Gruen - stabil")))</f>
        <v>Gruen - stabil</v>
      </c>
    </row>
    <row r="2088" spans="1:27" ht="15" customHeight="1" x14ac:dyDescent="0.25">
      <c r="A2088" s="4" t="s">
        <v>2435</v>
      </c>
      <c r="B2088" s="4" t="s">
        <v>28</v>
      </c>
      <c r="C2088" s="4" t="s">
        <v>55</v>
      </c>
      <c r="D2088" s="4" t="s">
        <v>122</v>
      </c>
      <c r="E2088" s="4">
        <v>93</v>
      </c>
      <c r="F2088" s="5">
        <v>25.4</v>
      </c>
      <c r="G2088" s="5">
        <v>4.0999999999999996</v>
      </c>
      <c r="H2088" s="6">
        <v>26600</v>
      </c>
      <c r="I2088" s="4">
        <v>4</v>
      </c>
      <c r="J2088" s="4">
        <v>10</v>
      </c>
      <c r="K2088" s="4">
        <v>0</v>
      </c>
      <c r="L2088" s="4">
        <v>9</v>
      </c>
      <c r="M2088" s="4">
        <v>3</v>
      </c>
      <c r="N2088" s="5">
        <v>-9.5</v>
      </c>
      <c r="O2088" s="7">
        <f t="shared" si="256"/>
        <v>5</v>
      </c>
      <c r="P2088" s="7">
        <f t="shared" si="257"/>
        <v>4</v>
      </c>
      <c r="Q2088" s="7">
        <f t="shared" si="258"/>
        <v>5</v>
      </c>
      <c r="R2088" s="7">
        <f t="shared" si="259"/>
        <v>14</v>
      </c>
      <c r="S2088" s="8">
        <f t="shared" si="260"/>
        <v>132.6</v>
      </c>
      <c r="T2088" s="7" t="str">
        <f t="shared" si="261"/>
        <v>A - Top-Kunde</v>
      </c>
      <c r="U2088" s="4">
        <f>ROUND(((E2088-Hilfswerte!$B$20)/Hilfswerte!$B$21)+((F2088-Hilfswerte!$B$22)/Hilfswerte!$B$23)+((G2088-Hilfswerte!$B$24)/Hilfswerte!$B$25)+0.1*INDEX(Hilfswerte!$B$4:$B$15,MATCH(C2088,Hilfswerte!$A$4:$A$15,0)),2)</f>
        <v>-0.84</v>
      </c>
      <c r="V2088" s="4">
        <f>ROUND(SQRT((((E2088-Hilfswerte!$B$20)/Hilfswerte!$B$21)-Hilfswerte!$B$28)^2+(((F2088-Hilfswerte!$B$22)/Hilfswerte!$B$23)-Hilfswerte!$B$29)^2+(((G2088-Hilfswerte!$B$24)/Hilfswerte!$B$25)-Hilfswerte!$B$30)^2),3)</f>
        <v>1.1930000000000001</v>
      </c>
      <c r="W2088" s="4">
        <f>ROUND(E2088*Hilfswerte!$B$31,0)</f>
        <v>19116</v>
      </c>
      <c r="X2088" s="4">
        <f t="shared" si="262"/>
        <v>0</v>
      </c>
      <c r="Y2088" s="4" t="str">
        <f>IF(T2088="A - Top-Kunde","bereits Top-Kunde",IF(AND(V2088&lt;=Hilfswerte!$B$34,H2088&lt;0.5*W2088),"Hoch",IF(AND(V2088&lt;=Hilfswerte!$B$35,H2088&lt;0.7*W2088),"Mittel","Niedrig")))</f>
        <v>bereits Top-Kunde</v>
      </c>
      <c r="Z2088" s="4">
        <f t="shared" si="263"/>
        <v>6.1</v>
      </c>
      <c r="AA2088" s="4" t="str">
        <f>IF(J2088&gt;365,"Bereits abgewandert (Segment D)",IF(Z2088&gt;=Hilfswerte!$B$38,"Rot - akut gefaehrdet",IF(Z2088&gt;=Hilfswerte!$B$39,"Gelb - beobachten","Gruen - stabil")))</f>
        <v>Gruen - stabil</v>
      </c>
    </row>
    <row r="2089" spans="1:27" ht="15" customHeight="1" x14ac:dyDescent="0.25">
      <c r="A2089" s="4" t="s">
        <v>2436</v>
      </c>
      <c r="B2089" s="4" t="s">
        <v>627</v>
      </c>
      <c r="C2089" s="4" t="s">
        <v>65</v>
      </c>
      <c r="D2089" s="4" t="s">
        <v>48</v>
      </c>
      <c r="E2089" s="4">
        <v>130</v>
      </c>
      <c r="F2089" s="5">
        <v>24.2</v>
      </c>
      <c r="G2089" s="5">
        <v>10.1</v>
      </c>
      <c r="H2089" s="6">
        <v>68370</v>
      </c>
      <c r="I2089" s="4">
        <v>7</v>
      </c>
      <c r="J2089" s="4">
        <v>19</v>
      </c>
      <c r="K2089" s="4">
        <v>2</v>
      </c>
      <c r="L2089" s="4">
        <v>1</v>
      </c>
      <c r="M2089" s="4">
        <v>1</v>
      </c>
      <c r="N2089" s="5">
        <v>17.3</v>
      </c>
      <c r="O2089" s="7">
        <f t="shared" si="256"/>
        <v>5</v>
      </c>
      <c r="P2089" s="7">
        <f t="shared" si="257"/>
        <v>5</v>
      </c>
      <c r="Q2089" s="7">
        <f t="shared" si="258"/>
        <v>5</v>
      </c>
      <c r="R2089" s="7">
        <f t="shared" si="259"/>
        <v>15</v>
      </c>
      <c r="S2089" s="8">
        <f t="shared" si="260"/>
        <v>146.4</v>
      </c>
      <c r="T2089" s="7" t="str">
        <f t="shared" si="261"/>
        <v>A - Top-Kunde</v>
      </c>
      <c r="U2089" s="4">
        <f>ROUND(((E2089-Hilfswerte!$B$20)/Hilfswerte!$B$21)+((F2089-Hilfswerte!$B$22)/Hilfswerte!$B$23)+((G2089-Hilfswerte!$B$24)/Hilfswerte!$B$25)+0.1*INDEX(Hilfswerte!$B$4:$B$15,MATCH(C2089,Hilfswerte!$A$4:$A$15,0)),2)</f>
        <v>-0.1</v>
      </c>
      <c r="V2089" s="4">
        <f>ROUND(SQRT((((E2089-Hilfswerte!$B$20)/Hilfswerte!$B$21)-Hilfswerte!$B$28)^2+(((F2089-Hilfswerte!$B$22)/Hilfswerte!$B$23)-Hilfswerte!$B$29)^2+(((G2089-Hilfswerte!$B$24)/Hilfswerte!$B$25)-Hilfswerte!$B$30)^2),3)</f>
        <v>0.34</v>
      </c>
      <c r="W2089" s="4">
        <f>ROUND(E2089*Hilfswerte!$B$31,0)</f>
        <v>26721</v>
      </c>
      <c r="X2089" s="4">
        <f t="shared" si="262"/>
        <v>0</v>
      </c>
      <c r="Y2089" s="4" t="str">
        <f>IF(T2089="A - Top-Kunde","bereits Top-Kunde",IF(AND(V2089&lt;=Hilfswerte!$B$34,H2089&lt;0.5*W2089),"Hoch",IF(AND(V2089&lt;=Hilfswerte!$B$35,H2089&lt;0.7*W2089),"Mittel","Niedrig")))</f>
        <v>bereits Top-Kunde</v>
      </c>
      <c r="Z2089" s="4">
        <f t="shared" si="263"/>
        <v>7.2</v>
      </c>
      <c r="AA2089" s="4" t="str">
        <f>IF(J2089&gt;365,"Bereits abgewandert (Segment D)",IF(Z2089&gt;=Hilfswerte!$B$38,"Rot - akut gefaehrdet",IF(Z2089&gt;=Hilfswerte!$B$39,"Gelb - beobachten","Gruen - stabil")))</f>
        <v>Gruen - stabil</v>
      </c>
    </row>
    <row r="2090" spans="1:27" ht="15" customHeight="1" x14ac:dyDescent="0.25">
      <c r="A2090" s="4" t="s">
        <v>2437</v>
      </c>
      <c r="B2090" s="4" t="s">
        <v>116</v>
      </c>
      <c r="C2090" s="4" t="s">
        <v>33</v>
      </c>
      <c r="D2090" s="4" t="s">
        <v>117</v>
      </c>
      <c r="E2090" s="4">
        <v>56</v>
      </c>
      <c r="F2090" s="5">
        <v>11.4</v>
      </c>
      <c r="G2090" s="5">
        <v>19.5</v>
      </c>
      <c r="H2090" s="6">
        <v>1340</v>
      </c>
      <c r="I2090" s="4">
        <v>3</v>
      </c>
      <c r="J2090" s="4">
        <v>16</v>
      </c>
      <c r="K2090" s="4">
        <v>0</v>
      </c>
      <c r="L2090" s="4">
        <v>0</v>
      </c>
      <c r="M2090" s="4">
        <v>6</v>
      </c>
      <c r="N2090" s="5">
        <v>10.5</v>
      </c>
      <c r="O2090" s="7">
        <f t="shared" si="256"/>
        <v>5</v>
      </c>
      <c r="P2090" s="7">
        <f t="shared" si="257"/>
        <v>3</v>
      </c>
      <c r="Q2090" s="7">
        <f t="shared" si="258"/>
        <v>3</v>
      </c>
      <c r="R2090" s="7">
        <f t="shared" si="259"/>
        <v>11</v>
      </c>
      <c r="S2090" s="8">
        <f t="shared" si="260"/>
        <v>115.3</v>
      </c>
      <c r="T2090" s="7" t="str">
        <f t="shared" si="261"/>
        <v>B - Kernkunde</v>
      </c>
      <c r="U2090" s="4">
        <f>ROUND(((E2090-Hilfswerte!$B$20)/Hilfswerte!$B$21)+((F2090-Hilfswerte!$B$22)/Hilfswerte!$B$23)+((G2090-Hilfswerte!$B$24)/Hilfswerte!$B$25)+0.1*INDEX(Hilfswerte!$B$4:$B$15,MATCH(C2090,Hilfswerte!$A$4:$A$15,0)),2)</f>
        <v>0.93</v>
      </c>
      <c r="V2090" s="4">
        <f>ROUND(SQRT((((E2090-Hilfswerte!$B$20)/Hilfswerte!$B$21)-Hilfswerte!$B$28)^2+(((F2090-Hilfswerte!$B$22)/Hilfswerte!$B$23)-Hilfswerte!$B$29)^2+(((G2090-Hilfswerte!$B$24)/Hilfswerte!$B$25)-Hilfswerte!$B$30)^2),3)</f>
        <v>1.478</v>
      </c>
      <c r="W2090" s="4">
        <f>ROUND(E2090*Hilfswerte!$B$31,0)</f>
        <v>11511</v>
      </c>
      <c r="X2090" s="4">
        <f t="shared" si="262"/>
        <v>10171</v>
      </c>
      <c r="Y2090" s="4" t="str">
        <f>IF(T2090="A - Top-Kunde","bereits Top-Kunde",IF(AND(V2090&lt;=Hilfswerte!$B$34,H2090&lt;0.5*W2090),"Hoch",IF(AND(V2090&lt;=Hilfswerte!$B$35,H2090&lt;0.7*W2090),"Mittel","Niedrig")))</f>
        <v>Niedrig</v>
      </c>
      <c r="Z2090" s="4">
        <f t="shared" si="263"/>
        <v>0.8</v>
      </c>
      <c r="AA2090" s="4" t="str">
        <f>IF(J2090&gt;365,"Bereits abgewandert (Segment D)",IF(Z2090&gt;=Hilfswerte!$B$38,"Rot - akut gefaehrdet",IF(Z2090&gt;=Hilfswerte!$B$39,"Gelb - beobachten","Gruen - stabil")))</f>
        <v>Gruen - stabil</v>
      </c>
    </row>
    <row r="2091" spans="1:27" ht="15" customHeight="1" x14ac:dyDescent="0.25">
      <c r="A2091" s="4" t="s">
        <v>2438</v>
      </c>
      <c r="B2091" s="4" t="s">
        <v>1005</v>
      </c>
      <c r="C2091" s="4" t="s">
        <v>84</v>
      </c>
      <c r="D2091" s="4" t="s">
        <v>30</v>
      </c>
      <c r="E2091" s="4">
        <v>37</v>
      </c>
      <c r="F2091" s="5">
        <v>4.7</v>
      </c>
      <c r="G2091" s="5">
        <v>19</v>
      </c>
      <c r="H2091" s="6">
        <v>11600</v>
      </c>
      <c r="I2091" s="4">
        <v>3</v>
      </c>
      <c r="J2091" s="4">
        <v>2</v>
      </c>
      <c r="K2091" s="4">
        <v>1</v>
      </c>
      <c r="L2091" s="4">
        <v>-4</v>
      </c>
      <c r="M2091" s="4">
        <v>6</v>
      </c>
      <c r="N2091" s="5">
        <v>-10.199999999999999</v>
      </c>
      <c r="O2091" s="7">
        <f t="shared" si="256"/>
        <v>5</v>
      </c>
      <c r="P2091" s="7">
        <f t="shared" si="257"/>
        <v>3</v>
      </c>
      <c r="Q2091" s="7">
        <f t="shared" si="258"/>
        <v>5</v>
      </c>
      <c r="R2091" s="7">
        <f t="shared" si="259"/>
        <v>13</v>
      </c>
      <c r="S2091" s="8">
        <f t="shared" si="260"/>
        <v>118.9</v>
      </c>
      <c r="T2091" s="7" t="str">
        <f t="shared" si="261"/>
        <v>B - Kernkunde</v>
      </c>
      <c r="U2091" s="4">
        <f>ROUND(((E2091-Hilfswerte!$B$20)/Hilfswerte!$B$21)+((F2091-Hilfswerte!$B$22)/Hilfswerte!$B$23)+((G2091-Hilfswerte!$B$24)/Hilfswerte!$B$25)+0.1*INDEX(Hilfswerte!$B$4:$B$15,MATCH(C2091,Hilfswerte!$A$4:$A$15,0)),2)</f>
        <v>0.62</v>
      </c>
      <c r="V2091" s="4">
        <f>ROUND(SQRT((((E2091-Hilfswerte!$B$20)/Hilfswerte!$B$21)-Hilfswerte!$B$28)^2+(((F2091-Hilfswerte!$B$22)/Hilfswerte!$B$23)-Hilfswerte!$B$29)^2+(((G2091-Hilfswerte!$B$24)/Hilfswerte!$B$25)-Hilfswerte!$B$30)^2),3)</f>
        <v>1.4810000000000001</v>
      </c>
      <c r="W2091" s="4">
        <f>ROUND(E2091*Hilfswerte!$B$31,0)</f>
        <v>7605</v>
      </c>
      <c r="X2091" s="4">
        <f t="shared" si="262"/>
        <v>0</v>
      </c>
      <c r="Y2091" s="4" t="str">
        <f>IF(T2091="A - Top-Kunde","bereits Top-Kunde",IF(AND(V2091&lt;=Hilfswerte!$B$34,H2091&lt;0.5*W2091),"Hoch",IF(AND(V2091&lt;=Hilfswerte!$B$35,H2091&lt;0.7*W2091),"Mittel","Niedrig")))</f>
        <v>Niedrig</v>
      </c>
      <c r="Z2091" s="4">
        <f t="shared" si="263"/>
        <v>7.2</v>
      </c>
      <c r="AA2091" s="4" t="str">
        <f>IF(J2091&gt;365,"Bereits abgewandert (Segment D)",IF(Z2091&gt;=Hilfswerte!$B$38,"Rot - akut gefaehrdet",IF(Z2091&gt;=Hilfswerte!$B$39,"Gelb - beobachten","Gruen - stabil")))</f>
        <v>Gruen - stabil</v>
      </c>
    </row>
    <row r="2092" spans="1:27" ht="15" customHeight="1" x14ac:dyDescent="0.25">
      <c r="A2092" s="4" t="s">
        <v>2439</v>
      </c>
      <c r="B2092" s="4" t="s">
        <v>1002</v>
      </c>
      <c r="C2092" s="4" t="s">
        <v>62</v>
      </c>
      <c r="D2092" s="4" t="s">
        <v>93</v>
      </c>
      <c r="E2092" s="4">
        <v>106</v>
      </c>
      <c r="F2092" s="5">
        <v>15.4</v>
      </c>
      <c r="G2092" s="5">
        <v>12</v>
      </c>
      <c r="H2092" s="6">
        <v>123040</v>
      </c>
      <c r="I2092" s="4">
        <v>6</v>
      </c>
      <c r="J2092" s="4">
        <v>27</v>
      </c>
      <c r="K2092" s="4">
        <v>0</v>
      </c>
      <c r="L2092" s="4">
        <v>7</v>
      </c>
      <c r="M2092" s="4">
        <v>1</v>
      </c>
      <c r="N2092" s="5">
        <v>9.3000000000000007</v>
      </c>
      <c r="O2092" s="7">
        <f t="shared" si="256"/>
        <v>5</v>
      </c>
      <c r="P2092" s="7">
        <f t="shared" si="257"/>
        <v>5</v>
      </c>
      <c r="Q2092" s="7">
        <f t="shared" si="258"/>
        <v>5</v>
      </c>
      <c r="R2092" s="7">
        <f t="shared" si="259"/>
        <v>15</v>
      </c>
      <c r="S2092" s="8">
        <f t="shared" si="260"/>
        <v>152.6</v>
      </c>
      <c r="T2092" s="7" t="str">
        <f t="shared" si="261"/>
        <v>A - Top-Kunde</v>
      </c>
      <c r="U2092" s="4">
        <f>ROUND(((E2092-Hilfswerte!$B$20)/Hilfswerte!$B$21)+((F2092-Hilfswerte!$B$22)/Hilfswerte!$B$23)+((G2092-Hilfswerte!$B$24)/Hilfswerte!$B$25)+0.1*INDEX(Hilfswerte!$B$4:$B$15,MATCH(C2092,Hilfswerte!$A$4:$A$15,0)),2)</f>
        <v>0.42</v>
      </c>
      <c r="V2092" s="4">
        <f>ROUND(SQRT((((E2092-Hilfswerte!$B$20)/Hilfswerte!$B$21)-Hilfswerte!$B$28)^2+(((F2092-Hilfswerte!$B$22)/Hilfswerte!$B$23)-Hilfswerte!$B$29)^2+(((G2092-Hilfswerte!$B$24)/Hilfswerte!$B$25)-Hilfswerte!$B$30)^2),3)</f>
        <v>0.496</v>
      </c>
      <c r="W2092" s="4">
        <f>ROUND(E2092*Hilfswerte!$B$31,0)</f>
        <v>21788</v>
      </c>
      <c r="X2092" s="4">
        <f t="shared" si="262"/>
        <v>0</v>
      </c>
      <c r="Y2092" s="4" t="str">
        <f>IF(T2092="A - Top-Kunde","bereits Top-Kunde",IF(AND(V2092&lt;=Hilfswerte!$B$34,H2092&lt;0.5*W2092),"Hoch",IF(AND(V2092&lt;=Hilfswerte!$B$35,H2092&lt;0.7*W2092),"Mittel","Niedrig")))</f>
        <v>bereits Top-Kunde</v>
      </c>
      <c r="Z2092" s="4">
        <f t="shared" si="263"/>
        <v>2.8</v>
      </c>
      <c r="AA2092" s="4" t="str">
        <f>IF(J2092&gt;365,"Bereits abgewandert (Segment D)",IF(Z2092&gt;=Hilfswerte!$B$38,"Rot - akut gefaehrdet",IF(Z2092&gt;=Hilfswerte!$B$39,"Gelb - beobachten","Gruen - stabil")))</f>
        <v>Gruen - stabil</v>
      </c>
    </row>
    <row r="2093" spans="1:27" ht="15" customHeight="1" x14ac:dyDescent="0.25">
      <c r="A2093" s="4" t="s">
        <v>2440</v>
      </c>
      <c r="B2093" s="4" t="s">
        <v>142</v>
      </c>
      <c r="C2093" s="4" t="s">
        <v>38</v>
      </c>
      <c r="D2093" s="4" t="s">
        <v>30</v>
      </c>
      <c r="E2093" s="4">
        <v>21</v>
      </c>
      <c r="F2093" s="5">
        <v>7.3</v>
      </c>
      <c r="G2093" s="5">
        <v>20.5</v>
      </c>
      <c r="H2093" s="6">
        <v>3190</v>
      </c>
      <c r="I2093" s="4">
        <v>4</v>
      </c>
      <c r="J2093" s="4">
        <v>84</v>
      </c>
      <c r="K2093" s="4">
        <v>0</v>
      </c>
      <c r="L2093" s="4">
        <v>-5</v>
      </c>
      <c r="M2093" s="4">
        <v>4</v>
      </c>
      <c r="N2093" s="5">
        <v>22.9</v>
      </c>
      <c r="O2093" s="7">
        <f t="shared" si="256"/>
        <v>4</v>
      </c>
      <c r="P2093" s="7">
        <f t="shared" si="257"/>
        <v>4</v>
      </c>
      <c r="Q2093" s="7">
        <f t="shared" si="258"/>
        <v>4</v>
      </c>
      <c r="R2093" s="7">
        <f t="shared" si="259"/>
        <v>12</v>
      </c>
      <c r="S2093" s="8">
        <f t="shared" si="260"/>
        <v>131.5</v>
      </c>
      <c r="T2093" s="7" t="str">
        <f t="shared" si="261"/>
        <v>A - Top-Kunde</v>
      </c>
      <c r="U2093" s="4">
        <f>ROUND(((E2093-Hilfswerte!$B$20)/Hilfswerte!$B$21)+((F2093-Hilfswerte!$B$22)/Hilfswerte!$B$23)+((G2093-Hilfswerte!$B$24)/Hilfswerte!$B$25)+0.1*INDEX(Hilfswerte!$B$4:$B$15,MATCH(C2093,Hilfswerte!$A$4:$A$15,0)),2)</f>
        <v>1.18</v>
      </c>
      <c r="V2093" s="4">
        <f>ROUND(SQRT((((E2093-Hilfswerte!$B$20)/Hilfswerte!$B$21)-Hilfswerte!$B$28)^2+(((F2093-Hilfswerte!$B$22)/Hilfswerte!$B$23)-Hilfswerte!$B$29)^2+(((G2093-Hilfswerte!$B$24)/Hilfswerte!$B$25)-Hilfswerte!$B$30)^2),3)</f>
        <v>1.6930000000000001</v>
      </c>
      <c r="W2093" s="4">
        <f>ROUND(E2093*Hilfswerte!$B$31,0)</f>
        <v>4316</v>
      </c>
      <c r="X2093" s="4">
        <f t="shared" si="262"/>
        <v>1126</v>
      </c>
      <c r="Y2093" s="4" t="str">
        <f>IF(T2093="A - Top-Kunde","bereits Top-Kunde",IF(AND(V2093&lt;=Hilfswerte!$B$34,H2093&lt;0.5*W2093),"Hoch",IF(AND(V2093&lt;=Hilfswerte!$B$35,H2093&lt;0.7*W2093),"Mittel","Niedrig")))</f>
        <v>bereits Top-Kunde</v>
      </c>
      <c r="Z2093" s="4">
        <f t="shared" si="263"/>
        <v>4.2</v>
      </c>
      <c r="AA2093" s="4" t="str">
        <f>IF(J2093&gt;365,"Bereits abgewandert (Segment D)",IF(Z2093&gt;=Hilfswerte!$B$38,"Rot - akut gefaehrdet",IF(Z2093&gt;=Hilfswerte!$B$39,"Gelb - beobachten","Gruen - stabil")))</f>
        <v>Gruen - stabil</v>
      </c>
    </row>
    <row r="2094" spans="1:27" ht="15" customHeight="1" x14ac:dyDescent="0.25">
      <c r="A2094" s="4" t="s">
        <v>2441</v>
      </c>
      <c r="B2094" s="4" t="s">
        <v>576</v>
      </c>
      <c r="C2094" s="4" t="s">
        <v>47</v>
      </c>
      <c r="D2094" s="4" t="s">
        <v>30</v>
      </c>
      <c r="E2094" s="4">
        <v>20</v>
      </c>
      <c r="F2094" s="5">
        <v>3.8</v>
      </c>
      <c r="G2094" s="5">
        <v>15.5</v>
      </c>
      <c r="H2094" s="6">
        <v>7970</v>
      </c>
      <c r="I2094" s="4">
        <v>4</v>
      </c>
      <c r="J2094" s="4">
        <v>3</v>
      </c>
      <c r="K2094" s="4">
        <v>2</v>
      </c>
      <c r="L2094" s="4">
        <v>11</v>
      </c>
      <c r="M2094" s="4">
        <v>2</v>
      </c>
      <c r="N2094" s="5">
        <v>6.2</v>
      </c>
      <c r="O2094" s="7">
        <f t="shared" si="256"/>
        <v>5</v>
      </c>
      <c r="P2094" s="7">
        <f t="shared" si="257"/>
        <v>4</v>
      </c>
      <c r="Q2094" s="7">
        <f t="shared" si="258"/>
        <v>5</v>
      </c>
      <c r="R2094" s="7">
        <f t="shared" si="259"/>
        <v>14</v>
      </c>
      <c r="S2094" s="8">
        <f t="shared" si="260"/>
        <v>127.8</v>
      </c>
      <c r="T2094" s="7" t="str">
        <f t="shared" si="261"/>
        <v>A - Top-Kunde</v>
      </c>
      <c r="U2094" s="4">
        <f>ROUND(((E2094-Hilfswerte!$B$20)/Hilfswerte!$B$21)+((F2094-Hilfswerte!$B$22)/Hilfswerte!$B$23)+((G2094-Hilfswerte!$B$24)/Hilfswerte!$B$25)+0.1*INDEX(Hilfswerte!$B$4:$B$15,MATCH(C2094,Hilfswerte!$A$4:$A$15,0)),2)</f>
        <v>0.06</v>
      </c>
      <c r="V2094" s="4">
        <f>ROUND(SQRT((((E2094-Hilfswerte!$B$20)/Hilfswerte!$B$21)-Hilfswerte!$B$28)^2+(((F2094-Hilfswerte!$B$22)/Hilfswerte!$B$23)-Hilfswerte!$B$29)^2+(((G2094-Hilfswerte!$B$24)/Hilfswerte!$B$25)-Hilfswerte!$B$30)^2),3)</f>
        <v>1.111</v>
      </c>
      <c r="W2094" s="4">
        <f>ROUND(E2094*Hilfswerte!$B$31,0)</f>
        <v>4111</v>
      </c>
      <c r="X2094" s="4">
        <f t="shared" si="262"/>
        <v>0</v>
      </c>
      <c r="Y2094" s="4" t="str">
        <f>IF(T2094="A - Top-Kunde","bereits Top-Kunde",IF(AND(V2094&lt;=Hilfswerte!$B$34,H2094&lt;0.5*W2094),"Hoch",IF(AND(V2094&lt;=Hilfswerte!$B$35,H2094&lt;0.7*W2094),"Mittel","Niedrig")))</f>
        <v>bereits Top-Kunde</v>
      </c>
      <c r="Z2094" s="4">
        <f t="shared" si="263"/>
        <v>8.4</v>
      </c>
      <c r="AA2094" s="4" t="str">
        <f>IF(J2094&gt;365,"Bereits abgewandert (Segment D)",IF(Z2094&gt;=Hilfswerte!$B$38,"Rot - akut gefaehrdet",IF(Z2094&gt;=Hilfswerte!$B$39,"Gelb - beobachten","Gruen - stabil")))</f>
        <v>Gruen - stabil</v>
      </c>
    </row>
    <row r="2095" spans="1:27" ht="15" customHeight="1" x14ac:dyDescent="0.25">
      <c r="A2095" s="4" t="s">
        <v>2442</v>
      </c>
      <c r="B2095" s="4" t="s">
        <v>99</v>
      </c>
      <c r="C2095" s="4" t="s">
        <v>65</v>
      </c>
      <c r="D2095" s="4" t="s">
        <v>48</v>
      </c>
      <c r="E2095" s="4">
        <v>60</v>
      </c>
      <c r="F2095" s="5">
        <v>19.3</v>
      </c>
      <c r="G2095" s="5">
        <v>14.6</v>
      </c>
      <c r="H2095" s="6">
        <v>37890</v>
      </c>
      <c r="I2095" s="4">
        <v>6</v>
      </c>
      <c r="J2095" s="4">
        <v>20</v>
      </c>
      <c r="K2095" s="4">
        <v>1</v>
      </c>
      <c r="L2095" s="4">
        <v>-5</v>
      </c>
      <c r="M2095" s="4">
        <v>2</v>
      </c>
      <c r="N2095" s="5">
        <v>11.6</v>
      </c>
      <c r="O2095" s="7">
        <f t="shared" si="256"/>
        <v>5</v>
      </c>
      <c r="P2095" s="7">
        <f t="shared" si="257"/>
        <v>5</v>
      </c>
      <c r="Q2095" s="7">
        <f t="shared" si="258"/>
        <v>5</v>
      </c>
      <c r="R2095" s="7">
        <f t="shared" si="259"/>
        <v>15</v>
      </c>
      <c r="S2095" s="8">
        <f t="shared" si="260"/>
        <v>149.80000000000001</v>
      </c>
      <c r="T2095" s="7" t="str">
        <f t="shared" si="261"/>
        <v>A - Top-Kunde</v>
      </c>
      <c r="U2095" s="4">
        <f>ROUND(((E2095-Hilfswerte!$B$20)/Hilfswerte!$B$21)+((F2095-Hilfswerte!$B$22)/Hilfswerte!$B$23)+((G2095-Hilfswerte!$B$24)/Hilfswerte!$B$25)+0.1*INDEX(Hilfswerte!$B$4:$B$15,MATCH(C2095,Hilfswerte!$A$4:$A$15,0)),2)</f>
        <v>0.23</v>
      </c>
      <c r="V2095" s="4">
        <f>ROUND(SQRT((((E2095-Hilfswerte!$B$20)/Hilfswerte!$B$21)-Hilfswerte!$B$28)^2+(((F2095-Hilfswerte!$B$22)/Hilfswerte!$B$23)-Hilfswerte!$B$29)^2+(((G2095-Hilfswerte!$B$24)/Hilfswerte!$B$25)-Hilfswerte!$B$30)^2),3)</f>
        <v>0.78100000000000003</v>
      </c>
      <c r="W2095" s="4">
        <f>ROUND(E2095*Hilfswerte!$B$31,0)</f>
        <v>12333</v>
      </c>
      <c r="X2095" s="4">
        <f t="shared" si="262"/>
        <v>0</v>
      </c>
      <c r="Y2095" s="4" t="str">
        <f>IF(T2095="A - Top-Kunde","bereits Top-Kunde",IF(AND(V2095&lt;=Hilfswerte!$B$34,H2095&lt;0.5*W2095),"Hoch",IF(AND(V2095&lt;=Hilfswerte!$B$35,H2095&lt;0.7*W2095),"Mittel","Niedrig")))</f>
        <v>bereits Top-Kunde</v>
      </c>
      <c r="Z2095" s="4">
        <f t="shared" si="263"/>
        <v>4</v>
      </c>
      <c r="AA2095" s="4" t="str">
        <f>IF(J2095&gt;365,"Bereits abgewandert (Segment D)",IF(Z2095&gt;=Hilfswerte!$B$38,"Rot - akut gefaehrdet",IF(Z2095&gt;=Hilfswerte!$B$39,"Gelb - beobachten","Gruen - stabil")))</f>
        <v>Gruen - stabil</v>
      </c>
    </row>
    <row r="2096" spans="1:27" ht="15" customHeight="1" x14ac:dyDescent="0.25">
      <c r="A2096" s="4" t="s">
        <v>2443</v>
      </c>
      <c r="B2096" s="4" t="s">
        <v>1280</v>
      </c>
      <c r="C2096" s="4" t="s">
        <v>51</v>
      </c>
      <c r="D2096" s="4" t="s">
        <v>30</v>
      </c>
      <c r="E2096" s="4">
        <v>20</v>
      </c>
      <c r="F2096" s="5">
        <v>4.4000000000000004</v>
      </c>
      <c r="G2096" s="5">
        <v>11.7</v>
      </c>
      <c r="H2096" s="6">
        <v>2010</v>
      </c>
      <c r="I2096" s="4">
        <v>3</v>
      </c>
      <c r="J2096" s="4">
        <v>36</v>
      </c>
      <c r="K2096" s="4">
        <v>0</v>
      </c>
      <c r="L2096" s="4">
        <v>11</v>
      </c>
      <c r="M2096" s="4">
        <v>1</v>
      </c>
      <c r="N2096" s="5">
        <v>-16.3</v>
      </c>
      <c r="O2096" s="7">
        <f t="shared" si="256"/>
        <v>4</v>
      </c>
      <c r="P2096" s="7">
        <f t="shared" si="257"/>
        <v>3</v>
      </c>
      <c r="Q2096" s="7">
        <f t="shared" si="258"/>
        <v>3</v>
      </c>
      <c r="R2096" s="7">
        <f t="shared" si="259"/>
        <v>10</v>
      </c>
      <c r="S2096" s="8">
        <f t="shared" si="260"/>
        <v>88.6</v>
      </c>
      <c r="T2096" s="7" t="str">
        <f t="shared" si="261"/>
        <v>C - Entwicklungspotenzial</v>
      </c>
      <c r="U2096" s="4">
        <f>ROUND(((E2096-Hilfswerte!$B$20)/Hilfswerte!$B$21)+((F2096-Hilfswerte!$B$22)/Hilfswerte!$B$23)+((G2096-Hilfswerte!$B$24)/Hilfswerte!$B$25)+0.1*INDEX(Hilfswerte!$B$4:$B$15,MATCH(C2096,Hilfswerte!$A$4:$A$15,0)),2)</f>
        <v>-0.27</v>
      </c>
      <c r="V2096" s="4">
        <f>ROUND(SQRT((((E2096-Hilfswerte!$B$20)/Hilfswerte!$B$21)-Hilfswerte!$B$28)^2+(((F2096-Hilfswerte!$B$22)/Hilfswerte!$B$23)-Hilfswerte!$B$29)^2+(((G2096-Hilfswerte!$B$24)/Hilfswerte!$B$25)-Hilfswerte!$B$30)^2),3)</f>
        <v>0.873</v>
      </c>
      <c r="W2096" s="4">
        <f>ROUND(E2096*Hilfswerte!$B$31,0)</f>
        <v>4111</v>
      </c>
      <c r="X2096" s="4">
        <f t="shared" si="262"/>
        <v>2101</v>
      </c>
      <c r="Y2096" s="4" t="str">
        <f>IF(T2096="A - Top-Kunde","bereits Top-Kunde",IF(AND(V2096&lt;=Hilfswerte!$B$34,H2096&lt;0.5*W2096),"Hoch",IF(AND(V2096&lt;=Hilfswerte!$B$35,H2096&lt;0.7*W2096),"Mittel","Niedrig")))</f>
        <v>Mittel</v>
      </c>
      <c r="Z2096" s="4">
        <f t="shared" si="263"/>
        <v>10.5</v>
      </c>
      <c r="AA2096" s="4" t="str">
        <f>IF(J2096&gt;365,"Bereits abgewandert (Segment D)",IF(Z2096&gt;=Hilfswerte!$B$38,"Rot - akut gefaehrdet",IF(Z2096&gt;=Hilfswerte!$B$39,"Gelb - beobachten","Gruen - stabil")))</f>
        <v>Gruen - stabil</v>
      </c>
    </row>
    <row r="2097" spans="1:27" ht="15" customHeight="1" x14ac:dyDescent="0.25">
      <c r="A2097" s="4" t="s">
        <v>2444</v>
      </c>
      <c r="B2097" s="4" t="s">
        <v>71</v>
      </c>
      <c r="C2097" s="4" t="s">
        <v>29</v>
      </c>
      <c r="D2097" s="4" t="s">
        <v>56</v>
      </c>
      <c r="E2097" s="4">
        <v>69</v>
      </c>
      <c r="F2097" s="5">
        <v>16.8</v>
      </c>
      <c r="G2097" s="5">
        <v>6.1</v>
      </c>
      <c r="H2097" s="6">
        <v>23060</v>
      </c>
      <c r="I2097" s="4">
        <v>4</v>
      </c>
      <c r="J2097" s="4">
        <v>14</v>
      </c>
      <c r="K2097" s="4">
        <v>1</v>
      </c>
      <c r="L2097" s="4">
        <v>-5</v>
      </c>
      <c r="M2097" s="4">
        <v>2</v>
      </c>
      <c r="N2097" s="5">
        <v>9.6</v>
      </c>
      <c r="O2097" s="7">
        <f t="shared" si="256"/>
        <v>5</v>
      </c>
      <c r="P2097" s="7">
        <f t="shared" si="257"/>
        <v>4</v>
      </c>
      <c r="Q2097" s="7">
        <f t="shared" si="258"/>
        <v>5</v>
      </c>
      <c r="R2097" s="7">
        <f t="shared" si="259"/>
        <v>14</v>
      </c>
      <c r="S2097" s="8">
        <f t="shared" si="260"/>
        <v>138.80000000000001</v>
      </c>
      <c r="T2097" s="7" t="str">
        <f t="shared" si="261"/>
        <v>A - Top-Kunde</v>
      </c>
      <c r="U2097" s="4">
        <f>ROUND(((E2097-Hilfswerte!$B$20)/Hilfswerte!$B$21)+((F2097-Hilfswerte!$B$22)/Hilfswerte!$B$23)+((G2097-Hilfswerte!$B$24)/Hilfswerte!$B$25)+0.1*INDEX(Hilfswerte!$B$4:$B$15,MATCH(C2097,Hilfswerte!$A$4:$A$15,0)),2)</f>
        <v>-0.8</v>
      </c>
      <c r="V2097" s="4">
        <f>ROUND(SQRT((((E2097-Hilfswerte!$B$20)/Hilfswerte!$B$21)-Hilfswerte!$B$28)^2+(((F2097-Hilfswerte!$B$22)/Hilfswerte!$B$23)-Hilfswerte!$B$29)^2+(((G2097-Hilfswerte!$B$24)/Hilfswerte!$B$25)-Hilfswerte!$B$30)^2),3)</f>
        <v>0.98799999999999999</v>
      </c>
      <c r="W2097" s="4">
        <f>ROUND(E2097*Hilfswerte!$B$31,0)</f>
        <v>14183</v>
      </c>
      <c r="X2097" s="4">
        <f t="shared" si="262"/>
        <v>0</v>
      </c>
      <c r="Y2097" s="4" t="str">
        <f>IF(T2097="A - Top-Kunde","bereits Top-Kunde",IF(AND(V2097&lt;=Hilfswerte!$B$34,H2097&lt;0.5*W2097),"Hoch",IF(AND(V2097&lt;=Hilfswerte!$B$35,H2097&lt;0.7*W2097),"Mittel","Niedrig")))</f>
        <v>bereits Top-Kunde</v>
      </c>
      <c r="Z2097" s="4">
        <f t="shared" si="263"/>
        <v>3.7</v>
      </c>
      <c r="AA2097" s="4" t="str">
        <f>IF(J2097&gt;365,"Bereits abgewandert (Segment D)",IF(Z2097&gt;=Hilfswerte!$B$38,"Rot - akut gefaehrdet",IF(Z2097&gt;=Hilfswerte!$B$39,"Gelb - beobachten","Gruen - stabil")))</f>
        <v>Gruen - stabil</v>
      </c>
    </row>
    <row r="2098" spans="1:27" ht="15" customHeight="1" x14ac:dyDescent="0.25">
      <c r="A2098" s="4" t="s">
        <v>2445</v>
      </c>
      <c r="B2098" s="4" t="s">
        <v>183</v>
      </c>
      <c r="C2098" s="4" t="s">
        <v>38</v>
      </c>
      <c r="D2098" s="4" t="s">
        <v>30</v>
      </c>
      <c r="E2098" s="4">
        <v>26</v>
      </c>
      <c r="F2098" s="5">
        <v>6.7</v>
      </c>
      <c r="G2098" s="5">
        <v>9.6</v>
      </c>
      <c r="H2098" s="6">
        <v>1060</v>
      </c>
      <c r="I2098" s="4">
        <v>2</v>
      </c>
      <c r="J2098" s="4">
        <v>82</v>
      </c>
      <c r="K2098" s="4">
        <v>0</v>
      </c>
      <c r="L2098" s="4">
        <v>4</v>
      </c>
      <c r="M2098" s="4">
        <v>4</v>
      </c>
      <c r="N2098" s="5">
        <v>-2</v>
      </c>
      <c r="O2098" s="7">
        <f t="shared" si="256"/>
        <v>4</v>
      </c>
      <c r="P2098" s="7">
        <f t="shared" si="257"/>
        <v>2</v>
      </c>
      <c r="Q2098" s="7">
        <f t="shared" si="258"/>
        <v>3</v>
      </c>
      <c r="R2098" s="7">
        <f t="shared" si="259"/>
        <v>9</v>
      </c>
      <c r="S2098" s="8">
        <f t="shared" si="260"/>
        <v>87.8</v>
      </c>
      <c r="T2098" s="7" t="str">
        <f t="shared" si="261"/>
        <v>C - Entwicklungspotenzial</v>
      </c>
      <c r="U2098" s="4">
        <f>ROUND(((E2098-Hilfswerte!$B$20)/Hilfswerte!$B$21)+((F2098-Hilfswerte!$B$22)/Hilfswerte!$B$23)+((G2098-Hilfswerte!$B$24)/Hilfswerte!$B$25)+0.1*INDEX(Hilfswerte!$B$4:$B$15,MATCH(C2098,Hilfswerte!$A$4:$A$15,0)),2)</f>
        <v>-0.54</v>
      </c>
      <c r="V2098" s="4">
        <f>ROUND(SQRT((((E2098-Hilfswerte!$B$20)/Hilfswerte!$B$21)-Hilfswerte!$B$28)^2+(((F2098-Hilfswerte!$B$22)/Hilfswerte!$B$23)-Hilfswerte!$B$29)^2+(((G2098-Hilfswerte!$B$24)/Hilfswerte!$B$25)-Hilfswerte!$B$30)^2),3)</f>
        <v>0.86099999999999999</v>
      </c>
      <c r="W2098" s="4">
        <f>ROUND(E2098*Hilfswerte!$B$31,0)</f>
        <v>5344</v>
      </c>
      <c r="X2098" s="4">
        <f t="shared" si="262"/>
        <v>4284</v>
      </c>
      <c r="Y2098" s="4" t="str">
        <f>IF(T2098="A - Top-Kunde","bereits Top-Kunde",IF(AND(V2098&lt;=Hilfswerte!$B$34,H2098&lt;0.5*W2098),"Hoch",IF(AND(V2098&lt;=Hilfswerte!$B$35,H2098&lt;0.7*W2098),"Mittel","Niedrig")))</f>
        <v>Mittel</v>
      </c>
      <c r="Z2098" s="4">
        <f t="shared" si="263"/>
        <v>5.7</v>
      </c>
      <c r="AA2098" s="4" t="str">
        <f>IF(J2098&gt;365,"Bereits abgewandert (Segment D)",IF(Z2098&gt;=Hilfswerte!$B$38,"Rot - akut gefaehrdet",IF(Z2098&gt;=Hilfswerte!$B$39,"Gelb - beobachten","Gruen - stabil")))</f>
        <v>Gruen - stabil</v>
      </c>
    </row>
    <row r="2099" spans="1:27" ht="15" customHeight="1" x14ac:dyDescent="0.25">
      <c r="A2099" s="4" t="s">
        <v>2446</v>
      </c>
      <c r="B2099" s="4" t="s">
        <v>894</v>
      </c>
      <c r="C2099" s="4" t="s">
        <v>89</v>
      </c>
      <c r="D2099" s="4" t="s">
        <v>30</v>
      </c>
      <c r="E2099" s="4">
        <v>156</v>
      </c>
      <c r="F2099" s="5">
        <v>29.5</v>
      </c>
      <c r="G2099" s="5">
        <v>9.8000000000000007</v>
      </c>
      <c r="H2099" s="6">
        <v>8000</v>
      </c>
      <c r="I2099" s="4">
        <v>3</v>
      </c>
      <c r="J2099" s="4">
        <v>171</v>
      </c>
      <c r="K2099" s="4">
        <v>0</v>
      </c>
      <c r="L2099" s="4">
        <v>0</v>
      </c>
      <c r="M2099" s="4">
        <v>1</v>
      </c>
      <c r="N2099" s="5">
        <v>47.1</v>
      </c>
      <c r="O2099" s="7">
        <f t="shared" si="256"/>
        <v>3</v>
      </c>
      <c r="P2099" s="7">
        <f t="shared" si="257"/>
        <v>3</v>
      </c>
      <c r="Q2099" s="7">
        <f t="shared" si="258"/>
        <v>5</v>
      </c>
      <c r="R2099" s="7">
        <f t="shared" si="259"/>
        <v>11</v>
      </c>
      <c r="S2099" s="8">
        <f t="shared" si="260"/>
        <v>133.6</v>
      </c>
      <c r="T2099" s="7" t="str">
        <f t="shared" si="261"/>
        <v>A - Top-Kunde</v>
      </c>
      <c r="U2099" s="4">
        <f>ROUND(((E2099-Hilfswerte!$B$20)/Hilfswerte!$B$21)+((F2099-Hilfswerte!$B$22)/Hilfswerte!$B$23)+((G2099-Hilfswerte!$B$24)/Hilfswerte!$B$25)+0.1*INDEX(Hilfswerte!$B$4:$B$15,MATCH(C2099,Hilfswerte!$A$4:$A$15,0)),2)</f>
        <v>0.41</v>
      </c>
      <c r="V2099" s="4">
        <f>ROUND(SQRT((((E2099-Hilfswerte!$B$20)/Hilfswerte!$B$21)-Hilfswerte!$B$28)^2+(((F2099-Hilfswerte!$B$22)/Hilfswerte!$B$23)-Hilfswerte!$B$29)^2+(((G2099-Hilfswerte!$B$24)/Hilfswerte!$B$25)-Hilfswerte!$B$30)^2),3)</f>
        <v>0.27300000000000002</v>
      </c>
      <c r="W2099" s="4">
        <f>ROUND(E2099*Hilfswerte!$B$31,0)</f>
        <v>32065</v>
      </c>
      <c r="X2099" s="4">
        <f t="shared" si="262"/>
        <v>24065</v>
      </c>
      <c r="Y2099" s="4" t="str">
        <f>IF(T2099="A - Top-Kunde","bereits Top-Kunde",IF(AND(V2099&lt;=Hilfswerte!$B$34,H2099&lt;0.5*W2099),"Hoch",IF(AND(V2099&lt;=Hilfswerte!$B$35,H2099&lt;0.7*W2099),"Mittel","Niedrig")))</f>
        <v>bereits Top-Kunde</v>
      </c>
      <c r="Z2099" s="4">
        <f t="shared" si="263"/>
        <v>8.6</v>
      </c>
      <c r="AA2099" s="4" t="str">
        <f>IF(J2099&gt;365,"Bereits abgewandert (Segment D)",IF(Z2099&gt;=Hilfswerte!$B$38,"Rot - akut gefaehrdet",IF(Z2099&gt;=Hilfswerte!$B$39,"Gelb - beobachten","Gruen - stabil")))</f>
        <v>Gruen - stabil</v>
      </c>
    </row>
    <row r="2100" spans="1:27" ht="15" customHeight="1" x14ac:dyDescent="0.25">
      <c r="A2100" s="4" t="s">
        <v>2447</v>
      </c>
      <c r="B2100" s="4" t="s">
        <v>165</v>
      </c>
      <c r="C2100" s="4" t="s">
        <v>62</v>
      </c>
      <c r="D2100" s="4" t="s">
        <v>30</v>
      </c>
      <c r="E2100" s="4">
        <v>307</v>
      </c>
      <c r="F2100" s="5">
        <v>50.1</v>
      </c>
      <c r="G2100" s="5">
        <v>12.1</v>
      </c>
      <c r="H2100" s="6">
        <v>30350</v>
      </c>
      <c r="I2100" s="4">
        <v>6</v>
      </c>
      <c r="J2100" s="4">
        <v>40</v>
      </c>
      <c r="K2100" s="4">
        <v>1</v>
      </c>
      <c r="L2100" s="4">
        <v>9</v>
      </c>
      <c r="M2100" s="4">
        <v>2</v>
      </c>
      <c r="N2100" s="5">
        <v>9.6</v>
      </c>
      <c r="O2100" s="7">
        <f t="shared" si="256"/>
        <v>4</v>
      </c>
      <c r="P2100" s="7">
        <f t="shared" si="257"/>
        <v>5</v>
      </c>
      <c r="Q2100" s="7">
        <f t="shared" si="258"/>
        <v>5</v>
      </c>
      <c r="R2100" s="7">
        <f t="shared" si="259"/>
        <v>14</v>
      </c>
      <c r="S2100" s="8">
        <f t="shared" si="260"/>
        <v>136.1</v>
      </c>
      <c r="T2100" s="7" t="str">
        <f t="shared" si="261"/>
        <v>A - Top-Kunde</v>
      </c>
      <c r="U2100" s="4">
        <f>ROUND(((E2100-Hilfswerte!$B$20)/Hilfswerte!$B$21)+((F2100-Hilfswerte!$B$22)/Hilfswerte!$B$23)+((G2100-Hilfswerte!$B$24)/Hilfswerte!$B$25)+0.1*INDEX(Hilfswerte!$B$4:$B$15,MATCH(C2100,Hilfswerte!$A$4:$A$15,0)),2)</f>
        <v>1.92</v>
      </c>
      <c r="V2100" s="4">
        <f>ROUND(SQRT((((E2100-Hilfswerte!$B$20)/Hilfswerte!$B$21)-Hilfswerte!$B$28)^2+(((F2100-Hilfswerte!$B$22)/Hilfswerte!$B$23)-Hilfswerte!$B$29)^2+(((G2100-Hilfswerte!$B$24)/Hilfswerte!$B$25)-Hilfswerte!$B$30)^2),3)</f>
        <v>0.65400000000000003</v>
      </c>
      <c r="W2100" s="4">
        <f>ROUND(E2100*Hilfswerte!$B$31,0)</f>
        <v>63103</v>
      </c>
      <c r="X2100" s="4">
        <f t="shared" si="262"/>
        <v>32753</v>
      </c>
      <c r="Y2100" s="4" t="str">
        <f>IF(T2100="A - Top-Kunde","bereits Top-Kunde",IF(AND(V2100&lt;=Hilfswerte!$B$34,H2100&lt;0.5*W2100),"Hoch",IF(AND(V2100&lt;=Hilfswerte!$B$35,H2100&lt;0.7*W2100),"Mittel","Niedrig")))</f>
        <v>bereits Top-Kunde</v>
      </c>
      <c r="Z2100" s="4">
        <f t="shared" si="263"/>
        <v>6.8</v>
      </c>
      <c r="AA2100" s="4" t="str">
        <f>IF(J2100&gt;365,"Bereits abgewandert (Segment D)",IF(Z2100&gt;=Hilfswerte!$B$38,"Rot - akut gefaehrdet",IF(Z2100&gt;=Hilfswerte!$B$39,"Gelb - beobachten","Gruen - stabil")))</f>
        <v>Gruen - stabil</v>
      </c>
    </row>
    <row r="2101" spans="1:27" ht="15" customHeight="1" x14ac:dyDescent="0.25">
      <c r="A2101" s="4" t="s">
        <v>2448</v>
      </c>
      <c r="B2101" s="4" t="s">
        <v>402</v>
      </c>
      <c r="C2101" s="4" t="s">
        <v>62</v>
      </c>
      <c r="D2101" s="4" t="s">
        <v>30</v>
      </c>
      <c r="E2101" s="4">
        <v>310</v>
      </c>
      <c r="F2101" s="5">
        <v>52.7</v>
      </c>
      <c r="G2101" s="5">
        <v>4.4000000000000004</v>
      </c>
      <c r="H2101" s="6">
        <v>4950</v>
      </c>
      <c r="I2101" s="4">
        <v>2</v>
      </c>
      <c r="J2101" s="4">
        <v>47</v>
      </c>
      <c r="K2101" s="4">
        <v>1</v>
      </c>
      <c r="L2101" s="4">
        <v>-2</v>
      </c>
      <c r="M2101" s="4">
        <v>1</v>
      </c>
      <c r="N2101" s="5">
        <v>1.7</v>
      </c>
      <c r="O2101" s="7">
        <f t="shared" si="256"/>
        <v>4</v>
      </c>
      <c r="P2101" s="7">
        <f t="shared" si="257"/>
        <v>2</v>
      </c>
      <c r="Q2101" s="7">
        <f t="shared" si="258"/>
        <v>4</v>
      </c>
      <c r="R2101" s="7">
        <f t="shared" si="259"/>
        <v>10</v>
      </c>
      <c r="S2101" s="8">
        <f t="shared" si="260"/>
        <v>94.9</v>
      </c>
      <c r="T2101" s="7" t="str">
        <f t="shared" si="261"/>
        <v>C - Entwicklungspotenzial</v>
      </c>
      <c r="U2101" s="4">
        <f>ROUND(((E2101-Hilfswerte!$B$20)/Hilfswerte!$B$21)+((F2101-Hilfswerte!$B$22)/Hilfswerte!$B$23)+((G2101-Hilfswerte!$B$24)/Hilfswerte!$B$25)+0.1*INDEX(Hilfswerte!$B$4:$B$15,MATCH(C2101,Hilfswerte!$A$4:$A$15,0)),2)</f>
        <v>0.75</v>
      </c>
      <c r="V2101" s="4">
        <f>ROUND(SQRT((((E2101-Hilfswerte!$B$20)/Hilfswerte!$B$21)-Hilfswerte!$B$28)^2+(((F2101-Hilfswerte!$B$22)/Hilfswerte!$B$23)-Hilfswerte!$B$29)^2+(((G2101-Hilfswerte!$B$24)/Hilfswerte!$B$25)-Hilfswerte!$B$30)^2),3)</f>
        <v>1.2709999999999999</v>
      </c>
      <c r="W2101" s="4">
        <f>ROUND(E2101*Hilfswerte!$B$31,0)</f>
        <v>63719</v>
      </c>
      <c r="X2101" s="4">
        <f t="shared" si="262"/>
        <v>58769</v>
      </c>
      <c r="Y2101" s="4" t="str">
        <f>IF(T2101="A - Top-Kunde","bereits Top-Kunde",IF(AND(V2101&lt;=Hilfswerte!$B$34,H2101&lt;0.5*W2101),"Hoch",IF(AND(V2101&lt;=Hilfswerte!$B$35,H2101&lt;0.7*W2101),"Mittel","Niedrig")))</f>
        <v>Niedrig</v>
      </c>
      <c r="Z2101" s="4">
        <f t="shared" si="263"/>
        <v>5.4</v>
      </c>
      <c r="AA2101" s="4" t="str">
        <f>IF(J2101&gt;365,"Bereits abgewandert (Segment D)",IF(Z2101&gt;=Hilfswerte!$B$38,"Rot - akut gefaehrdet",IF(Z2101&gt;=Hilfswerte!$B$39,"Gelb - beobachten","Gruen - stabil")))</f>
        <v>Gruen - stabil</v>
      </c>
    </row>
    <row r="2102" spans="1:27" ht="15" customHeight="1" x14ac:dyDescent="0.25">
      <c r="A2102" s="4" t="s">
        <v>2449</v>
      </c>
      <c r="B2102" s="4" t="s">
        <v>627</v>
      </c>
      <c r="C2102" s="4" t="s">
        <v>59</v>
      </c>
      <c r="D2102" s="4" t="s">
        <v>52</v>
      </c>
      <c r="E2102" s="4">
        <v>70</v>
      </c>
      <c r="F2102" s="5">
        <v>9.9</v>
      </c>
      <c r="G2102" s="5">
        <v>3.8</v>
      </c>
      <c r="H2102" s="6">
        <v>5520</v>
      </c>
      <c r="I2102" s="4">
        <v>2</v>
      </c>
      <c r="J2102" s="4">
        <v>8</v>
      </c>
      <c r="K2102" s="4">
        <v>0</v>
      </c>
      <c r="L2102" s="4">
        <v>14</v>
      </c>
      <c r="M2102" s="4">
        <v>2</v>
      </c>
      <c r="N2102" s="5">
        <v>15.8</v>
      </c>
      <c r="O2102" s="7">
        <f t="shared" si="256"/>
        <v>5</v>
      </c>
      <c r="P2102" s="7">
        <f t="shared" si="257"/>
        <v>2</v>
      </c>
      <c r="Q2102" s="7">
        <f t="shared" si="258"/>
        <v>4</v>
      </c>
      <c r="R2102" s="7">
        <f t="shared" si="259"/>
        <v>11</v>
      </c>
      <c r="S2102" s="8">
        <f t="shared" si="260"/>
        <v>113.7</v>
      </c>
      <c r="T2102" s="7" t="str">
        <f t="shared" si="261"/>
        <v>B - Kernkunde</v>
      </c>
      <c r="U2102" s="4">
        <f>ROUND(((E2102-Hilfswerte!$B$20)/Hilfswerte!$B$21)+((F2102-Hilfswerte!$B$22)/Hilfswerte!$B$23)+((G2102-Hilfswerte!$B$24)/Hilfswerte!$B$25)+0.1*INDEX(Hilfswerte!$B$4:$B$15,MATCH(C2102,Hilfswerte!$A$4:$A$15,0)),2)</f>
        <v>-1.63</v>
      </c>
      <c r="V2102" s="4">
        <f>ROUND(SQRT((((E2102-Hilfswerte!$B$20)/Hilfswerte!$B$21)-Hilfswerte!$B$28)^2+(((F2102-Hilfswerte!$B$22)/Hilfswerte!$B$23)-Hilfswerte!$B$29)^2+(((G2102-Hilfswerte!$B$24)/Hilfswerte!$B$25)-Hilfswerte!$B$30)^2),3)</f>
        <v>1.345</v>
      </c>
      <c r="W2102" s="4">
        <f>ROUND(E2102*Hilfswerte!$B$31,0)</f>
        <v>14388</v>
      </c>
      <c r="X2102" s="4">
        <f t="shared" si="262"/>
        <v>8868</v>
      </c>
      <c r="Y2102" s="4" t="str">
        <f>IF(T2102="A - Top-Kunde","bereits Top-Kunde",IF(AND(V2102&lt;=Hilfswerte!$B$34,H2102&lt;0.5*W2102),"Hoch",IF(AND(V2102&lt;=Hilfswerte!$B$35,H2102&lt;0.7*W2102),"Mittel","Niedrig")))</f>
        <v>Niedrig</v>
      </c>
      <c r="Z2102" s="4">
        <f t="shared" si="263"/>
        <v>3.2</v>
      </c>
      <c r="AA2102" s="4" t="str">
        <f>IF(J2102&gt;365,"Bereits abgewandert (Segment D)",IF(Z2102&gt;=Hilfswerte!$B$38,"Rot - akut gefaehrdet",IF(Z2102&gt;=Hilfswerte!$B$39,"Gelb - beobachten","Gruen - stabil")))</f>
        <v>Gruen - stabil</v>
      </c>
    </row>
    <row r="2103" spans="1:27" ht="15" customHeight="1" x14ac:dyDescent="0.25">
      <c r="A2103" s="4" t="s">
        <v>2450</v>
      </c>
      <c r="B2103" s="4" t="s">
        <v>723</v>
      </c>
      <c r="C2103" s="4" t="s">
        <v>33</v>
      </c>
      <c r="D2103" s="4" t="s">
        <v>30</v>
      </c>
      <c r="E2103" s="4">
        <v>279</v>
      </c>
      <c r="F2103" s="5">
        <v>59.1</v>
      </c>
      <c r="G2103" s="5">
        <v>17.600000000000001</v>
      </c>
      <c r="H2103" s="6">
        <v>4410</v>
      </c>
      <c r="I2103" s="4">
        <v>1</v>
      </c>
      <c r="J2103" s="4">
        <v>226</v>
      </c>
      <c r="K2103" s="4">
        <v>0</v>
      </c>
      <c r="L2103" s="4">
        <v>3</v>
      </c>
      <c r="M2103" s="4">
        <v>6</v>
      </c>
      <c r="N2103" s="5">
        <v>-11.7</v>
      </c>
      <c r="O2103" s="7">
        <f t="shared" si="256"/>
        <v>2</v>
      </c>
      <c r="P2103" s="7">
        <f t="shared" si="257"/>
        <v>1</v>
      </c>
      <c r="Q2103" s="7">
        <f t="shared" si="258"/>
        <v>4</v>
      </c>
      <c r="R2103" s="7">
        <f t="shared" si="259"/>
        <v>7</v>
      </c>
      <c r="S2103" s="8">
        <f t="shared" si="260"/>
        <v>63.3</v>
      </c>
      <c r="T2103" s="7" t="str">
        <f t="shared" si="261"/>
        <v>C - Entwicklungspotenzial</v>
      </c>
      <c r="U2103" s="4">
        <f>ROUND(((E2103-Hilfswerte!$B$20)/Hilfswerte!$B$21)+((F2103-Hilfswerte!$B$22)/Hilfswerte!$B$23)+((G2103-Hilfswerte!$B$24)/Hilfswerte!$B$25)+0.1*INDEX(Hilfswerte!$B$4:$B$15,MATCH(C2103,Hilfswerte!$A$4:$A$15,0)),2)</f>
        <v>2.44</v>
      </c>
      <c r="V2103" s="4">
        <f>ROUND(SQRT((((E2103-Hilfswerte!$B$20)/Hilfswerte!$B$21)-Hilfswerte!$B$28)^2+(((F2103-Hilfswerte!$B$22)/Hilfswerte!$B$23)-Hilfswerte!$B$29)^2+(((G2103-Hilfswerte!$B$24)/Hilfswerte!$B$25)-Hilfswerte!$B$30)^2),3)</f>
        <v>1.1859999999999999</v>
      </c>
      <c r="W2103" s="4">
        <f>ROUND(E2103*Hilfswerte!$B$31,0)</f>
        <v>57347</v>
      </c>
      <c r="X2103" s="4">
        <f t="shared" si="262"/>
        <v>52937</v>
      </c>
      <c r="Y2103" s="4" t="str">
        <f>IF(T2103="A - Top-Kunde","bereits Top-Kunde",IF(AND(V2103&lt;=Hilfswerte!$B$34,H2103&lt;0.5*W2103),"Hoch",IF(AND(V2103&lt;=Hilfswerte!$B$35,H2103&lt;0.7*W2103),"Mittel","Niedrig")))</f>
        <v>Niedrig</v>
      </c>
      <c r="Z2103" s="4">
        <f t="shared" si="263"/>
        <v>16.600000000000001</v>
      </c>
      <c r="AA2103" s="4" t="str">
        <f>IF(J2103&gt;365,"Bereits abgewandert (Segment D)",IF(Z2103&gt;=Hilfswerte!$B$38,"Rot - akut gefaehrdet",IF(Z2103&gt;=Hilfswerte!$B$39,"Gelb - beobachten","Gruen - stabil")))</f>
        <v>Gelb - beobachten</v>
      </c>
    </row>
    <row r="2104" spans="1:27" ht="15" customHeight="1" x14ac:dyDescent="0.25">
      <c r="A2104" s="4" t="s">
        <v>2451</v>
      </c>
      <c r="B2104" s="4" t="s">
        <v>108</v>
      </c>
      <c r="C2104" s="4" t="s">
        <v>29</v>
      </c>
      <c r="D2104" s="4" t="s">
        <v>122</v>
      </c>
      <c r="E2104" s="4">
        <v>71</v>
      </c>
      <c r="F2104" s="5">
        <v>11.9</v>
      </c>
      <c r="G2104" s="5">
        <v>9.4</v>
      </c>
      <c r="H2104" s="6">
        <v>4460</v>
      </c>
      <c r="I2104" s="4">
        <v>1</v>
      </c>
      <c r="J2104" s="4">
        <v>108</v>
      </c>
      <c r="K2104" s="4">
        <v>0</v>
      </c>
      <c r="L2104" s="4">
        <v>4</v>
      </c>
      <c r="M2104" s="4">
        <v>2</v>
      </c>
      <c r="N2104" s="5">
        <v>12.2</v>
      </c>
      <c r="O2104" s="7">
        <f t="shared" si="256"/>
        <v>3</v>
      </c>
      <c r="P2104" s="7">
        <f t="shared" si="257"/>
        <v>1</v>
      </c>
      <c r="Q2104" s="7">
        <f t="shared" si="258"/>
        <v>4</v>
      </c>
      <c r="R2104" s="7">
        <f t="shared" si="259"/>
        <v>8</v>
      </c>
      <c r="S2104" s="8">
        <f t="shared" si="260"/>
        <v>84.9</v>
      </c>
      <c r="T2104" s="7" t="str">
        <f t="shared" si="261"/>
        <v>C - Entwicklungspotenzial</v>
      </c>
      <c r="U2104" s="4">
        <f>ROUND(((E2104-Hilfswerte!$B$20)/Hilfswerte!$B$21)+((F2104-Hilfswerte!$B$22)/Hilfswerte!$B$23)+((G2104-Hilfswerte!$B$24)/Hilfswerte!$B$25)+0.1*INDEX(Hilfswerte!$B$4:$B$15,MATCH(C2104,Hilfswerte!$A$4:$A$15,0)),2)</f>
        <v>-0.36</v>
      </c>
      <c r="V2104" s="4">
        <f>ROUND(SQRT((((E2104-Hilfswerte!$B$20)/Hilfswerte!$B$21)-Hilfswerte!$B$28)^2+(((F2104-Hilfswerte!$B$22)/Hilfswerte!$B$23)-Hilfswerte!$B$29)^2+(((G2104-Hilfswerte!$B$24)/Hilfswerte!$B$25)-Hilfswerte!$B$30)^2),3)</f>
        <v>0.68400000000000005</v>
      </c>
      <c r="W2104" s="4">
        <f>ROUND(E2104*Hilfswerte!$B$31,0)</f>
        <v>14594</v>
      </c>
      <c r="X2104" s="4">
        <f t="shared" si="262"/>
        <v>10134</v>
      </c>
      <c r="Y2104" s="4" t="str">
        <f>IF(T2104="A - Top-Kunde","bereits Top-Kunde",IF(AND(V2104&lt;=Hilfswerte!$B$34,H2104&lt;0.5*W2104),"Hoch",IF(AND(V2104&lt;=Hilfswerte!$B$35,H2104&lt;0.7*W2104),"Mittel","Niedrig")))</f>
        <v>Hoch</v>
      </c>
      <c r="Z2104" s="4">
        <f t="shared" si="263"/>
        <v>6.2</v>
      </c>
      <c r="AA2104" s="4" t="str">
        <f>IF(J2104&gt;365,"Bereits abgewandert (Segment D)",IF(Z2104&gt;=Hilfswerte!$B$38,"Rot - akut gefaehrdet",IF(Z2104&gt;=Hilfswerte!$B$39,"Gelb - beobachten","Gruen - stabil")))</f>
        <v>Gruen - stabil</v>
      </c>
    </row>
    <row r="2105" spans="1:27" ht="15" customHeight="1" x14ac:dyDescent="0.25">
      <c r="A2105" s="4" t="s">
        <v>2452</v>
      </c>
      <c r="B2105" s="4" t="s">
        <v>174</v>
      </c>
      <c r="C2105" s="4" t="s">
        <v>47</v>
      </c>
      <c r="D2105" s="4" t="s">
        <v>30</v>
      </c>
      <c r="E2105" s="4">
        <v>73</v>
      </c>
      <c r="F2105" s="5">
        <v>20</v>
      </c>
      <c r="G2105" s="5">
        <v>12.1</v>
      </c>
      <c r="H2105" s="6">
        <v>7730</v>
      </c>
      <c r="I2105" s="4">
        <v>2</v>
      </c>
      <c r="J2105" s="4">
        <v>201</v>
      </c>
      <c r="K2105" s="4">
        <v>0</v>
      </c>
      <c r="L2105" s="4">
        <v>6</v>
      </c>
      <c r="M2105" s="4">
        <v>1</v>
      </c>
      <c r="N2105" s="5">
        <v>41.1</v>
      </c>
      <c r="O2105" s="7">
        <f t="shared" si="256"/>
        <v>2</v>
      </c>
      <c r="P2105" s="7">
        <f t="shared" si="257"/>
        <v>2</v>
      </c>
      <c r="Q2105" s="7">
        <f t="shared" si="258"/>
        <v>5</v>
      </c>
      <c r="R2105" s="7">
        <f t="shared" si="259"/>
        <v>9</v>
      </c>
      <c r="S2105" s="8">
        <f t="shared" si="260"/>
        <v>108.8</v>
      </c>
      <c r="T2105" s="7" t="str">
        <f t="shared" si="261"/>
        <v>B - Kernkunde</v>
      </c>
      <c r="U2105" s="4">
        <f>ROUND(((E2105-Hilfswerte!$B$20)/Hilfswerte!$B$21)+((F2105-Hilfswerte!$B$22)/Hilfswerte!$B$23)+((G2105-Hilfswerte!$B$24)/Hilfswerte!$B$25)+0.1*INDEX(Hilfswerte!$B$4:$B$15,MATCH(C2105,Hilfswerte!$A$4:$A$15,0)),2)</f>
        <v>0.04</v>
      </c>
      <c r="V2105" s="4">
        <f>ROUND(SQRT((((E2105-Hilfswerte!$B$20)/Hilfswerte!$B$21)-Hilfswerte!$B$28)^2+(((F2105-Hilfswerte!$B$22)/Hilfswerte!$B$23)-Hilfswerte!$B$29)^2+(((G2105-Hilfswerte!$B$24)/Hilfswerte!$B$25)-Hilfswerte!$B$30)^2),3)</f>
        <v>0.53300000000000003</v>
      </c>
      <c r="W2105" s="4">
        <f>ROUND(E2105*Hilfswerte!$B$31,0)</f>
        <v>15005</v>
      </c>
      <c r="X2105" s="4">
        <f t="shared" si="262"/>
        <v>7275</v>
      </c>
      <c r="Y2105" s="4" t="str">
        <f>IF(T2105="A - Top-Kunde","bereits Top-Kunde",IF(AND(V2105&lt;=Hilfswerte!$B$34,H2105&lt;0.5*W2105),"Hoch",IF(AND(V2105&lt;=Hilfswerte!$B$35,H2105&lt;0.7*W2105),"Mittel","Niedrig")))</f>
        <v>Mittel</v>
      </c>
      <c r="Z2105" s="4">
        <f t="shared" si="263"/>
        <v>11.3</v>
      </c>
      <c r="AA2105" s="4" t="str">
        <f>IF(J2105&gt;365,"Bereits abgewandert (Segment D)",IF(Z2105&gt;=Hilfswerte!$B$38,"Rot - akut gefaehrdet",IF(Z2105&gt;=Hilfswerte!$B$39,"Gelb - beobachten","Gruen - stabil")))</f>
        <v>Gruen - stabil</v>
      </c>
    </row>
    <row r="2106" spans="1:27" ht="15" customHeight="1" x14ac:dyDescent="0.25">
      <c r="A2106" s="4" t="s">
        <v>2453</v>
      </c>
      <c r="B2106" s="4" t="s">
        <v>284</v>
      </c>
      <c r="C2106" s="4" t="s">
        <v>84</v>
      </c>
      <c r="D2106" s="4" t="s">
        <v>93</v>
      </c>
      <c r="E2106" s="4">
        <v>54</v>
      </c>
      <c r="F2106" s="5">
        <v>7.3</v>
      </c>
      <c r="G2106" s="5">
        <v>16.5</v>
      </c>
      <c r="H2106" s="6">
        <v>16870</v>
      </c>
      <c r="I2106" s="4">
        <v>4</v>
      </c>
      <c r="J2106" s="4">
        <v>70</v>
      </c>
      <c r="K2106" s="4">
        <v>0</v>
      </c>
      <c r="L2106" s="4">
        <v>13</v>
      </c>
      <c r="M2106" s="4">
        <v>4</v>
      </c>
      <c r="N2106" s="5">
        <v>-1.5</v>
      </c>
      <c r="O2106" s="7">
        <f t="shared" si="256"/>
        <v>4</v>
      </c>
      <c r="P2106" s="7">
        <f t="shared" si="257"/>
        <v>4</v>
      </c>
      <c r="Q2106" s="7">
        <f t="shared" si="258"/>
        <v>5</v>
      </c>
      <c r="R2106" s="7">
        <f t="shared" si="259"/>
        <v>13</v>
      </c>
      <c r="S2106" s="8">
        <f t="shared" si="260"/>
        <v>125.4</v>
      </c>
      <c r="T2106" s="7" t="str">
        <f t="shared" si="261"/>
        <v>A - Top-Kunde</v>
      </c>
      <c r="U2106" s="4">
        <f>ROUND(((E2106-Hilfswerte!$B$20)/Hilfswerte!$B$21)+((F2106-Hilfswerte!$B$22)/Hilfswerte!$B$23)+((G2106-Hilfswerte!$B$24)/Hilfswerte!$B$25)+0.1*INDEX(Hilfswerte!$B$4:$B$15,MATCH(C2106,Hilfswerte!$A$4:$A$15,0)),2)</f>
        <v>0.35</v>
      </c>
      <c r="V2106" s="4">
        <f>ROUND(SQRT((((E2106-Hilfswerte!$B$20)/Hilfswerte!$B$21)-Hilfswerte!$B$28)^2+(((F2106-Hilfswerte!$B$22)/Hilfswerte!$B$23)-Hilfswerte!$B$29)^2+(((G2106-Hilfswerte!$B$24)/Hilfswerte!$B$25)-Hilfswerte!$B$30)^2),3)</f>
        <v>1.1140000000000001</v>
      </c>
      <c r="W2106" s="4">
        <f>ROUND(E2106*Hilfswerte!$B$31,0)</f>
        <v>11099</v>
      </c>
      <c r="X2106" s="4">
        <f t="shared" si="262"/>
        <v>0</v>
      </c>
      <c r="Y2106" s="4" t="str">
        <f>IF(T2106="A - Top-Kunde","bereits Top-Kunde",IF(AND(V2106&lt;=Hilfswerte!$B$34,H2106&lt;0.5*W2106),"Hoch",IF(AND(V2106&lt;=Hilfswerte!$B$35,H2106&lt;0.7*W2106),"Mittel","Niedrig")))</f>
        <v>bereits Top-Kunde</v>
      </c>
      <c r="Z2106" s="4">
        <f t="shared" si="263"/>
        <v>6.7</v>
      </c>
      <c r="AA2106" s="4" t="str">
        <f>IF(J2106&gt;365,"Bereits abgewandert (Segment D)",IF(Z2106&gt;=Hilfswerte!$B$38,"Rot - akut gefaehrdet",IF(Z2106&gt;=Hilfswerte!$B$39,"Gelb - beobachten","Gruen - stabil")))</f>
        <v>Gruen - stabil</v>
      </c>
    </row>
    <row r="2107" spans="1:27" ht="15" customHeight="1" x14ac:dyDescent="0.25">
      <c r="A2107" s="4" t="s">
        <v>2454</v>
      </c>
      <c r="B2107" s="4" t="s">
        <v>372</v>
      </c>
      <c r="C2107" s="4" t="s">
        <v>65</v>
      </c>
      <c r="D2107" s="4" t="s">
        <v>30</v>
      </c>
      <c r="E2107" s="4">
        <v>25</v>
      </c>
      <c r="F2107" s="5">
        <v>4.9000000000000004</v>
      </c>
      <c r="G2107" s="5">
        <v>10.1</v>
      </c>
      <c r="H2107" s="6">
        <v>860</v>
      </c>
      <c r="I2107" s="4">
        <v>1</v>
      </c>
      <c r="J2107" s="4">
        <v>197</v>
      </c>
      <c r="K2107" s="4">
        <v>0</v>
      </c>
      <c r="L2107" s="4">
        <v>23</v>
      </c>
      <c r="M2107" s="4">
        <v>4</v>
      </c>
      <c r="N2107" s="5">
        <v>38.299999999999997</v>
      </c>
      <c r="O2107" s="7">
        <f t="shared" si="256"/>
        <v>2</v>
      </c>
      <c r="P2107" s="7">
        <f t="shared" si="257"/>
        <v>1</v>
      </c>
      <c r="Q2107" s="7">
        <f t="shared" si="258"/>
        <v>2</v>
      </c>
      <c r="R2107" s="7">
        <f t="shared" si="259"/>
        <v>5</v>
      </c>
      <c r="S2107" s="8">
        <f t="shared" si="260"/>
        <v>62.3</v>
      </c>
      <c r="T2107" s="7" t="str">
        <f t="shared" si="261"/>
        <v>C - Entwicklungspotenzial</v>
      </c>
      <c r="U2107" s="4">
        <f>ROUND(((E2107-Hilfswerte!$B$20)/Hilfswerte!$B$21)+((F2107-Hilfswerte!$B$22)/Hilfswerte!$B$23)+((G2107-Hilfswerte!$B$24)/Hilfswerte!$B$25)+0.1*INDEX(Hilfswerte!$B$4:$B$15,MATCH(C2107,Hilfswerte!$A$4:$A$15,0)),2)</f>
        <v>-0.89</v>
      </c>
      <c r="V2107" s="4">
        <f>ROUND(SQRT((((E2107-Hilfswerte!$B$20)/Hilfswerte!$B$21)-Hilfswerte!$B$28)^2+(((F2107-Hilfswerte!$B$22)/Hilfswerte!$B$23)-Hilfswerte!$B$29)^2+(((G2107-Hilfswerte!$B$24)/Hilfswerte!$B$25)-Hilfswerte!$B$30)^2),3)</f>
        <v>0.86599999999999999</v>
      </c>
      <c r="W2107" s="4">
        <f>ROUND(E2107*Hilfswerte!$B$31,0)</f>
        <v>5139</v>
      </c>
      <c r="X2107" s="4">
        <f t="shared" si="262"/>
        <v>4279</v>
      </c>
      <c r="Y2107" s="4" t="str">
        <f>IF(T2107="A - Top-Kunde","bereits Top-Kunde",IF(AND(V2107&lt;=Hilfswerte!$B$34,H2107&lt;0.5*W2107),"Hoch",IF(AND(V2107&lt;=Hilfswerte!$B$35,H2107&lt;0.7*W2107),"Mittel","Niedrig")))</f>
        <v>Mittel</v>
      </c>
      <c r="Z2107" s="4">
        <f t="shared" si="263"/>
        <v>14.5</v>
      </c>
      <c r="AA2107" s="4" t="str">
        <f>IF(J2107&gt;365,"Bereits abgewandert (Segment D)",IF(Z2107&gt;=Hilfswerte!$B$38,"Rot - akut gefaehrdet",IF(Z2107&gt;=Hilfswerte!$B$39,"Gelb - beobachten","Gruen - stabil")))</f>
        <v>Gelb - beobachten</v>
      </c>
    </row>
    <row r="2108" spans="1:27" ht="15" customHeight="1" x14ac:dyDescent="0.25">
      <c r="A2108" s="4" t="s">
        <v>2455</v>
      </c>
      <c r="B2108" s="4" t="s">
        <v>103</v>
      </c>
      <c r="C2108" s="4" t="s">
        <v>51</v>
      </c>
      <c r="D2108" s="4" t="s">
        <v>48</v>
      </c>
      <c r="E2108" s="4">
        <v>483</v>
      </c>
      <c r="F2108" s="5">
        <v>102.6</v>
      </c>
      <c r="G2108" s="5">
        <v>14.8</v>
      </c>
      <c r="H2108" s="6">
        <v>22260</v>
      </c>
      <c r="I2108" s="4">
        <v>2</v>
      </c>
      <c r="J2108" s="4">
        <v>65</v>
      </c>
      <c r="K2108" s="4">
        <v>0</v>
      </c>
      <c r="L2108" s="4">
        <v>-5</v>
      </c>
      <c r="M2108" s="4">
        <v>3</v>
      </c>
      <c r="N2108" s="5">
        <v>-3.5</v>
      </c>
      <c r="O2108" s="7">
        <f t="shared" si="256"/>
        <v>4</v>
      </c>
      <c r="P2108" s="7">
        <f t="shared" si="257"/>
        <v>2</v>
      </c>
      <c r="Q2108" s="7">
        <f t="shared" si="258"/>
        <v>5</v>
      </c>
      <c r="R2108" s="7">
        <f t="shared" si="259"/>
        <v>11</v>
      </c>
      <c r="S2108" s="8">
        <f t="shared" si="260"/>
        <v>108.3</v>
      </c>
      <c r="T2108" s="7" t="str">
        <f t="shared" si="261"/>
        <v>B - Kernkunde</v>
      </c>
      <c r="U2108" s="4">
        <f>ROUND(((E2108-Hilfswerte!$B$20)/Hilfswerte!$B$21)+((F2108-Hilfswerte!$B$22)/Hilfswerte!$B$23)+((G2108-Hilfswerte!$B$24)/Hilfswerte!$B$25)+0.1*INDEX(Hilfswerte!$B$4:$B$15,MATCH(C2108,Hilfswerte!$A$4:$A$15,0)),2)</f>
        <v>3.97</v>
      </c>
      <c r="V2108" s="4">
        <f>ROUND(SQRT((((E2108-Hilfswerte!$B$20)/Hilfswerte!$B$21)-Hilfswerte!$B$28)^2+(((F2108-Hilfswerte!$B$22)/Hilfswerte!$B$23)-Hilfswerte!$B$29)^2+(((G2108-Hilfswerte!$B$24)/Hilfswerte!$B$25)-Hilfswerte!$B$30)^2),3)</f>
        <v>1.8759999999999999</v>
      </c>
      <c r="W2108" s="4">
        <f>ROUND(E2108*Hilfswerte!$B$31,0)</f>
        <v>99279</v>
      </c>
      <c r="X2108" s="4">
        <f t="shared" si="262"/>
        <v>77019</v>
      </c>
      <c r="Y2108" s="4" t="str">
        <f>IF(T2108="A - Top-Kunde","bereits Top-Kunde",IF(AND(V2108&lt;=Hilfswerte!$B$34,H2108&lt;0.5*W2108),"Hoch",IF(AND(V2108&lt;=Hilfswerte!$B$35,H2108&lt;0.7*W2108),"Mittel","Niedrig")))</f>
        <v>Niedrig</v>
      </c>
      <c r="Z2108" s="4">
        <f t="shared" si="263"/>
        <v>4.7</v>
      </c>
      <c r="AA2108" s="4" t="str">
        <f>IF(J2108&gt;365,"Bereits abgewandert (Segment D)",IF(Z2108&gt;=Hilfswerte!$B$38,"Rot - akut gefaehrdet",IF(Z2108&gt;=Hilfswerte!$B$39,"Gelb - beobachten","Gruen - stabil")))</f>
        <v>Gruen - stabil</v>
      </c>
    </row>
    <row r="2109" spans="1:27" ht="15" customHeight="1" x14ac:dyDescent="0.25">
      <c r="A2109" s="4" t="s">
        <v>2456</v>
      </c>
      <c r="B2109" s="4" t="s">
        <v>304</v>
      </c>
      <c r="C2109" s="4" t="s">
        <v>62</v>
      </c>
      <c r="D2109" s="4" t="s">
        <v>30</v>
      </c>
      <c r="E2109" s="4">
        <v>101</v>
      </c>
      <c r="F2109" s="5">
        <v>18</v>
      </c>
      <c r="G2109" s="5">
        <v>2.8</v>
      </c>
      <c r="H2109" s="6">
        <v>21040</v>
      </c>
      <c r="I2109" s="4">
        <v>2</v>
      </c>
      <c r="J2109" s="4">
        <v>276</v>
      </c>
      <c r="K2109" s="4">
        <v>0</v>
      </c>
      <c r="L2109" s="4">
        <v>-5</v>
      </c>
      <c r="M2109" s="4">
        <v>4</v>
      </c>
      <c r="N2109" s="5">
        <v>25.2</v>
      </c>
      <c r="O2109" s="7">
        <f t="shared" si="256"/>
        <v>2</v>
      </c>
      <c r="P2109" s="7">
        <f t="shared" si="257"/>
        <v>2</v>
      </c>
      <c r="Q2109" s="7">
        <f t="shared" si="258"/>
        <v>5</v>
      </c>
      <c r="R2109" s="7">
        <f t="shared" si="259"/>
        <v>9</v>
      </c>
      <c r="S2109" s="8">
        <f t="shared" si="260"/>
        <v>102.6</v>
      </c>
      <c r="T2109" s="7" t="str">
        <f t="shared" si="261"/>
        <v>C - Entwicklungspotenzial</v>
      </c>
      <c r="U2109" s="4">
        <f>ROUND(((E2109-Hilfswerte!$B$20)/Hilfswerte!$B$21)+((F2109-Hilfswerte!$B$22)/Hilfswerte!$B$23)+((G2109-Hilfswerte!$B$24)/Hilfswerte!$B$25)+0.1*INDEX(Hilfswerte!$B$4:$B$15,MATCH(C2109,Hilfswerte!$A$4:$A$15,0)),2)</f>
        <v>-1.02</v>
      </c>
      <c r="V2109" s="4">
        <f>ROUND(SQRT((((E2109-Hilfswerte!$B$20)/Hilfswerte!$B$21)-Hilfswerte!$B$28)^2+(((F2109-Hilfswerte!$B$22)/Hilfswerte!$B$23)-Hilfswerte!$B$29)^2+(((G2109-Hilfswerte!$B$24)/Hilfswerte!$B$25)-Hilfswerte!$B$30)^2),3)</f>
        <v>1.411</v>
      </c>
      <c r="W2109" s="4">
        <f>ROUND(E2109*Hilfswerte!$B$31,0)</f>
        <v>20760</v>
      </c>
      <c r="X2109" s="4">
        <f t="shared" si="262"/>
        <v>0</v>
      </c>
      <c r="Y2109" s="4" t="str">
        <f>IF(T2109="A - Top-Kunde","bereits Top-Kunde",IF(AND(V2109&lt;=Hilfswerte!$B$34,H2109&lt;0.5*W2109),"Hoch",IF(AND(V2109&lt;=Hilfswerte!$B$35,H2109&lt;0.7*W2109),"Mittel","Niedrig")))</f>
        <v>Niedrig</v>
      </c>
      <c r="Z2109" s="4">
        <f t="shared" si="263"/>
        <v>13.8</v>
      </c>
      <c r="AA2109" s="4" t="str">
        <f>IF(J2109&gt;365,"Bereits abgewandert (Segment D)",IF(Z2109&gt;=Hilfswerte!$B$38,"Rot - akut gefaehrdet",IF(Z2109&gt;=Hilfswerte!$B$39,"Gelb - beobachten","Gruen - stabil")))</f>
        <v>Gelb - beobachten</v>
      </c>
    </row>
    <row r="2110" spans="1:27" ht="15" customHeight="1" x14ac:dyDescent="0.25">
      <c r="A2110" s="4" t="s">
        <v>2457</v>
      </c>
      <c r="B2110" s="4" t="s">
        <v>870</v>
      </c>
      <c r="C2110" s="4" t="s">
        <v>59</v>
      </c>
      <c r="D2110" s="4" t="s">
        <v>30</v>
      </c>
      <c r="E2110" s="4">
        <v>92</v>
      </c>
      <c r="F2110" s="5">
        <v>11.8</v>
      </c>
      <c r="G2110" s="5">
        <v>19.100000000000001</v>
      </c>
      <c r="H2110" s="6">
        <v>44160</v>
      </c>
      <c r="I2110" s="4">
        <v>4</v>
      </c>
      <c r="J2110" s="4">
        <v>84</v>
      </c>
      <c r="K2110" s="4">
        <v>0</v>
      </c>
      <c r="L2110" s="4">
        <v>7</v>
      </c>
      <c r="M2110" s="4">
        <v>3</v>
      </c>
      <c r="N2110" s="5">
        <v>27.3</v>
      </c>
      <c r="O2110" s="7">
        <f t="shared" si="256"/>
        <v>4</v>
      </c>
      <c r="P2110" s="7">
        <f t="shared" si="257"/>
        <v>4</v>
      </c>
      <c r="Q2110" s="7">
        <f t="shared" si="258"/>
        <v>5</v>
      </c>
      <c r="R2110" s="7">
        <f t="shared" si="259"/>
        <v>13</v>
      </c>
      <c r="S2110" s="8">
        <f t="shared" si="260"/>
        <v>141.6</v>
      </c>
      <c r="T2110" s="7" t="str">
        <f t="shared" si="261"/>
        <v>A - Top-Kunde</v>
      </c>
      <c r="U2110" s="4">
        <f>ROUND(((E2110-Hilfswerte!$B$20)/Hilfswerte!$B$21)+((F2110-Hilfswerte!$B$22)/Hilfswerte!$B$23)+((G2110-Hilfswerte!$B$24)/Hilfswerte!$B$25)+0.1*INDEX(Hilfswerte!$B$4:$B$15,MATCH(C2110,Hilfswerte!$A$4:$A$15,0)),2)</f>
        <v>0.93</v>
      </c>
      <c r="V2110" s="4">
        <f>ROUND(SQRT((((E2110-Hilfswerte!$B$20)/Hilfswerte!$B$21)-Hilfswerte!$B$28)^2+(((F2110-Hilfswerte!$B$22)/Hilfswerte!$B$23)-Hilfswerte!$B$29)^2+(((G2110-Hilfswerte!$B$24)/Hilfswerte!$B$25)-Hilfswerte!$B$30)^2),3)</f>
        <v>1.375</v>
      </c>
      <c r="W2110" s="4">
        <f>ROUND(E2110*Hilfswerte!$B$31,0)</f>
        <v>18910</v>
      </c>
      <c r="X2110" s="4">
        <f t="shared" si="262"/>
        <v>0</v>
      </c>
      <c r="Y2110" s="4" t="str">
        <f>IF(T2110="A - Top-Kunde","bereits Top-Kunde",IF(AND(V2110&lt;=Hilfswerte!$B$34,H2110&lt;0.5*W2110),"Hoch",IF(AND(V2110&lt;=Hilfswerte!$B$35,H2110&lt;0.7*W2110),"Mittel","Niedrig")))</f>
        <v>bereits Top-Kunde</v>
      </c>
      <c r="Z2110" s="4">
        <f t="shared" si="263"/>
        <v>5.6</v>
      </c>
      <c r="AA2110" s="4" t="str">
        <f>IF(J2110&gt;365,"Bereits abgewandert (Segment D)",IF(Z2110&gt;=Hilfswerte!$B$38,"Rot - akut gefaehrdet",IF(Z2110&gt;=Hilfswerte!$B$39,"Gelb - beobachten","Gruen - stabil")))</f>
        <v>Gruen - stabil</v>
      </c>
    </row>
    <row r="2111" spans="1:27" ht="15" customHeight="1" x14ac:dyDescent="0.25">
      <c r="A2111" s="4" t="s">
        <v>2458</v>
      </c>
      <c r="B2111" s="4" t="s">
        <v>1809</v>
      </c>
      <c r="C2111" s="4" t="s">
        <v>33</v>
      </c>
      <c r="D2111" s="4" t="s">
        <v>48</v>
      </c>
      <c r="E2111" s="4">
        <v>424</v>
      </c>
      <c r="F2111" s="5">
        <v>71.7</v>
      </c>
      <c r="G2111" s="5">
        <v>2.6</v>
      </c>
      <c r="H2111" s="6">
        <v>4300</v>
      </c>
      <c r="I2111" s="4">
        <v>1</v>
      </c>
      <c r="J2111" s="4">
        <v>113</v>
      </c>
      <c r="K2111" s="4">
        <v>0</v>
      </c>
      <c r="L2111" s="4">
        <v>27</v>
      </c>
      <c r="M2111" s="4">
        <v>2</v>
      </c>
      <c r="N2111" s="5">
        <v>18.8</v>
      </c>
      <c r="O2111" s="7">
        <f t="shared" si="256"/>
        <v>3</v>
      </c>
      <c r="P2111" s="7">
        <f t="shared" si="257"/>
        <v>1</v>
      </c>
      <c r="Q2111" s="7">
        <f t="shared" si="258"/>
        <v>4</v>
      </c>
      <c r="R2111" s="7">
        <f t="shared" si="259"/>
        <v>8</v>
      </c>
      <c r="S2111" s="8">
        <f t="shared" si="260"/>
        <v>81.3</v>
      </c>
      <c r="T2111" s="7" t="str">
        <f t="shared" si="261"/>
        <v>C - Entwicklungspotenzial</v>
      </c>
      <c r="U2111" s="4">
        <f>ROUND(((E2111-Hilfswerte!$B$20)/Hilfswerte!$B$21)+((F2111-Hilfswerte!$B$22)/Hilfswerte!$B$23)+((G2111-Hilfswerte!$B$24)/Hilfswerte!$B$25)+0.1*INDEX(Hilfswerte!$B$4:$B$15,MATCH(C2111,Hilfswerte!$A$4:$A$15,0)),2)</f>
        <v>0.91</v>
      </c>
      <c r="V2111" s="4">
        <f>ROUND(SQRT((((E2111-Hilfswerte!$B$20)/Hilfswerte!$B$21)-Hilfswerte!$B$28)^2+(((F2111-Hilfswerte!$B$22)/Hilfswerte!$B$23)-Hilfswerte!$B$29)^2+(((G2111-Hilfswerte!$B$24)/Hilfswerte!$B$25)-Hilfswerte!$B$30)^2),3)</f>
        <v>1.8580000000000001</v>
      </c>
      <c r="W2111" s="4">
        <f>ROUND(E2111*Hilfswerte!$B$31,0)</f>
        <v>87152</v>
      </c>
      <c r="X2111" s="4">
        <f t="shared" si="262"/>
        <v>82852</v>
      </c>
      <c r="Y2111" s="4" t="str">
        <f>IF(T2111="A - Top-Kunde","bereits Top-Kunde",IF(AND(V2111&lt;=Hilfswerte!$B$34,H2111&lt;0.5*W2111),"Hoch",IF(AND(V2111&lt;=Hilfswerte!$B$35,H2111&lt;0.7*W2111),"Mittel","Niedrig")))</f>
        <v>Niedrig</v>
      </c>
      <c r="Z2111" s="4">
        <f t="shared" si="263"/>
        <v>11.1</v>
      </c>
      <c r="AA2111" s="4" t="str">
        <f>IF(J2111&gt;365,"Bereits abgewandert (Segment D)",IF(Z2111&gt;=Hilfswerte!$B$38,"Rot - akut gefaehrdet",IF(Z2111&gt;=Hilfswerte!$B$39,"Gelb - beobachten","Gruen - stabil")))</f>
        <v>Gruen - stabil</v>
      </c>
    </row>
    <row r="2112" spans="1:27" ht="15" customHeight="1" x14ac:dyDescent="0.25">
      <c r="A2112" s="4" t="s">
        <v>2459</v>
      </c>
      <c r="B2112" s="4" t="s">
        <v>567</v>
      </c>
      <c r="C2112" s="4" t="s">
        <v>38</v>
      </c>
      <c r="D2112" s="4" t="s">
        <v>106</v>
      </c>
      <c r="E2112" s="4">
        <v>26</v>
      </c>
      <c r="F2112" s="5">
        <v>5.9</v>
      </c>
      <c r="G2112" s="5">
        <v>14.9</v>
      </c>
      <c r="H2112" s="6">
        <v>0</v>
      </c>
      <c r="I2112" s="4">
        <v>0</v>
      </c>
      <c r="J2112" s="4">
        <v>487</v>
      </c>
      <c r="K2112" s="4">
        <v>0</v>
      </c>
      <c r="L2112" s="4">
        <v>-3</v>
      </c>
      <c r="M2112" s="4">
        <v>0</v>
      </c>
      <c r="N2112" s="5">
        <v>-74.7</v>
      </c>
      <c r="O2112" s="7">
        <f t="shared" si="256"/>
        <v>1</v>
      </c>
      <c r="P2112" s="7">
        <f t="shared" si="257"/>
        <v>1</v>
      </c>
      <c r="Q2112" s="7">
        <f t="shared" si="258"/>
        <v>1</v>
      </c>
      <c r="R2112" s="7">
        <f t="shared" si="259"/>
        <v>3</v>
      </c>
      <c r="S2112" s="8">
        <f t="shared" si="260"/>
        <v>-7.4</v>
      </c>
      <c r="T2112" s="7" t="str">
        <f t="shared" si="261"/>
        <v>D - Abwanderungsrisiko</v>
      </c>
      <c r="U2112" s="4">
        <f>ROUND(((E2112-Hilfswerte!$B$20)/Hilfswerte!$B$21)+((F2112-Hilfswerte!$B$22)/Hilfswerte!$B$23)+((G2112-Hilfswerte!$B$24)/Hilfswerte!$B$25)+0.1*INDEX(Hilfswerte!$B$4:$B$15,MATCH(C2112,Hilfswerte!$A$4:$A$15,0)),2)</f>
        <v>0.28000000000000003</v>
      </c>
      <c r="V2112" s="4">
        <f>ROUND(SQRT((((E2112-Hilfswerte!$B$20)/Hilfswerte!$B$21)-Hilfswerte!$B$28)^2+(((F2112-Hilfswerte!$B$22)/Hilfswerte!$B$23)-Hilfswerte!$B$29)^2+(((G2112-Hilfswerte!$B$24)/Hilfswerte!$B$25)-Hilfswerte!$B$30)^2),3)</f>
        <v>1.018</v>
      </c>
      <c r="W2112" s="4">
        <f>ROUND(E2112*Hilfswerte!$B$31,0)</f>
        <v>5344</v>
      </c>
      <c r="X2112" s="4">
        <f t="shared" si="262"/>
        <v>5344</v>
      </c>
      <c r="Y2112" s="4" t="str">
        <f>IF(T2112="A - Top-Kunde","bereits Top-Kunde",IF(AND(V2112&lt;=Hilfswerte!$B$34,H2112&lt;0.5*W2112),"Hoch",IF(AND(V2112&lt;=Hilfswerte!$B$35,H2112&lt;0.7*W2112),"Mittel","Niedrig")))</f>
        <v>Mittel</v>
      </c>
      <c r="Z2112" s="4">
        <f t="shared" si="263"/>
        <v>54.2</v>
      </c>
      <c r="AA2112" s="4" t="str">
        <f>IF(J2112&gt;365,"Bereits abgewandert (Segment D)",IF(Z2112&gt;=Hilfswerte!$B$38,"Rot - akut gefaehrdet",IF(Z2112&gt;=Hilfswerte!$B$39,"Gelb - beobachten","Gruen - stabil")))</f>
        <v>Bereits abgewandert (Segment D)</v>
      </c>
    </row>
    <row r="2113" spans="1:27" ht="15" customHeight="1" x14ac:dyDescent="0.25">
      <c r="A2113" s="4" t="s">
        <v>2460</v>
      </c>
      <c r="B2113" s="4" t="s">
        <v>271</v>
      </c>
      <c r="C2113" s="4" t="s">
        <v>38</v>
      </c>
      <c r="D2113" s="4" t="s">
        <v>77</v>
      </c>
      <c r="E2113" s="4">
        <v>91</v>
      </c>
      <c r="F2113" s="5">
        <v>13.5</v>
      </c>
      <c r="G2113" s="5">
        <v>2</v>
      </c>
      <c r="H2113" s="6">
        <v>1260</v>
      </c>
      <c r="I2113" s="4">
        <v>2</v>
      </c>
      <c r="J2113" s="4">
        <v>146</v>
      </c>
      <c r="K2113" s="4">
        <v>0</v>
      </c>
      <c r="L2113" s="4">
        <v>24</v>
      </c>
      <c r="M2113" s="4">
        <v>4</v>
      </c>
      <c r="N2113" s="5">
        <v>5.6</v>
      </c>
      <c r="O2113" s="7">
        <f t="shared" si="256"/>
        <v>3</v>
      </c>
      <c r="P2113" s="7">
        <f t="shared" si="257"/>
        <v>2</v>
      </c>
      <c r="Q2113" s="7">
        <f t="shared" si="258"/>
        <v>3</v>
      </c>
      <c r="R2113" s="7">
        <f t="shared" si="259"/>
        <v>8</v>
      </c>
      <c r="S2113" s="8">
        <f t="shared" si="260"/>
        <v>75.599999999999994</v>
      </c>
      <c r="T2113" s="7" t="str">
        <f t="shared" si="261"/>
        <v>C - Entwicklungspotenzial</v>
      </c>
      <c r="U2113" s="4">
        <f>ROUND(((E2113-Hilfswerte!$B$20)/Hilfswerte!$B$21)+((F2113-Hilfswerte!$B$22)/Hilfswerte!$B$23)+((G2113-Hilfswerte!$B$24)/Hilfswerte!$B$25)+0.1*INDEX(Hilfswerte!$B$4:$B$15,MATCH(C2113,Hilfswerte!$A$4:$A$15,0)),2)</f>
        <v>-1.35</v>
      </c>
      <c r="V2113" s="4">
        <f>ROUND(SQRT((((E2113-Hilfswerte!$B$20)/Hilfswerte!$B$21)-Hilfswerte!$B$28)^2+(((F2113-Hilfswerte!$B$22)/Hilfswerte!$B$23)-Hilfswerte!$B$29)^2+(((G2113-Hilfswerte!$B$24)/Hilfswerte!$B$25)-Hilfswerte!$B$30)^2),3)</f>
        <v>1.5609999999999999</v>
      </c>
      <c r="W2113" s="4">
        <f>ROUND(E2113*Hilfswerte!$B$31,0)</f>
        <v>18705</v>
      </c>
      <c r="X2113" s="4">
        <f t="shared" si="262"/>
        <v>17445</v>
      </c>
      <c r="Y2113" s="4" t="str">
        <f>IF(T2113="A - Top-Kunde","bereits Top-Kunde",IF(AND(V2113&lt;=Hilfswerte!$B$34,H2113&lt;0.5*W2113),"Hoch",IF(AND(V2113&lt;=Hilfswerte!$B$35,H2113&lt;0.7*W2113),"Mittel","Niedrig")))</f>
        <v>Niedrig</v>
      </c>
      <c r="Z2113" s="4">
        <f t="shared" si="263"/>
        <v>12.1</v>
      </c>
      <c r="AA2113" s="4" t="str">
        <f>IF(J2113&gt;365,"Bereits abgewandert (Segment D)",IF(Z2113&gt;=Hilfswerte!$B$38,"Rot - akut gefaehrdet",IF(Z2113&gt;=Hilfswerte!$B$39,"Gelb - beobachten","Gruen - stabil")))</f>
        <v>Gruen - stabil</v>
      </c>
    </row>
    <row r="2114" spans="1:27" ht="15" customHeight="1" x14ac:dyDescent="0.25">
      <c r="A2114" s="4" t="s">
        <v>2461</v>
      </c>
      <c r="B2114" s="4" t="s">
        <v>194</v>
      </c>
      <c r="C2114" s="4" t="s">
        <v>84</v>
      </c>
      <c r="D2114" s="4" t="s">
        <v>30</v>
      </c>
      <c r="E2114" s="4">
        <v>49</v>
      </c>
      <c r="F2114" s="5">
        <v>7</v>
      </c>
      <c r="G2114" s="5">
        <v>17.2</v>
      </c>
      <c r="H2114" s="6">
        <v>4800</v>
      </c>
      <c r="I2114" s="4">
        <v>1</v>
      </c>
      <c r="J2114" s="4">
        <v>9</v>
      </c>
      <c r="K2114" s="4">
        <v>1</v>
      </c>
      <c r="L2114" s="4">
        <v>18</v>
      </c>
      <c r="M2114" s="4">
        <v>4</v>
      </c>
      <c r="N2114" s="5">
        <v>25.7</v>
      </c>
      <c r="O2114" s="7">
        <f t="shared" ref="O2114:O2177" si="264">IF(J2114&gt;365,1,IF(J2114&lt;=30,5,IF(J2114&lt;=90,4,IF(J2114&lt;=180,3,2))))</f>
        <v>5</v>
      </c>
      <c r="P2114" s="7">
        <f t="shared" ref="P2114:P2177" si="265">IF(I2114&gt;=5,5,IF(I2114&gt;=4,4,IF(I2114&gt;=3,3,IF(I2114&gt;=2,2,1))))</f>
        <v>1</v>
      </c>
      <c r="Q2114" s="7">
        <f t="shared" ref="Q2114:Q2177" si="266">IF(H2114&gt;=7500,5,IF(H2114&gt;=2500,4,IF(H2114&gt;=1000,3,IF(H2114&gt;=1,2,1))))</f>
        <v>4</v>
      </c>
      <c r="R2114" s="7">
        <f t="shared" ref="R2114:R2177" si="267">O2114+P2114+Q2114</f>
        <v>10</v>
      </c>
      <c r="S2114" s="8">
        <f t="shared" ref="S2114:S2177" si="268">ROUND(10*R2114+0.5*N2114-6*K2114-0.3*MAX(0,L2114),1)</f>
        <v>101.5</v>
      </c>
      <c r="T2114" s="7" t="str">
        <f t="shared" ref="T2114:T2177" si="269">IF(J2114&gt;365,"D - Abwanderungsrisiko",IF(S2114&gt;=125,"A - Top-Kunde",IF(S2114&gt;=105,"B - Kernkunde","C - Entwicklungspotenzial")))</f>
        <v>C - Entwicklungspotenzial</v>
      </c>
      <c r="U2114" s="4">
        <f>ROUND(((E2114-Hilfswerte!$B$20)/Hilfswerte!$B$21)+((F2114-Hilfswerte!$B$22)/Hilfswerte!$B$23)+((G2114-Hilfswerte!$B$24)/Hilfswerte!$B$25)+0.1*INDEX(Hilfswerte!$B$4:$B$15,MATCH(C2114,Hilfswerte!$A$4:$A$15,0)),2)</f>
        <v>0.43</v>
      </c>
      <c r="V2114" s="4">
        <f>ROUND(SQRT((((E2114-Hilfswerte!$B$20)/Hilfswerte!$B$21)-Hilfswerte!$B$28)^2+(((F2114-Hilfswerte!$B$22)/Hilfswerte!$B$23)-Hilfswerte!$B$29)^2+(((G2114-Hilfswerte!$B$24)/Hilfswerte!$B$25)-Hilfswerte!$B$30)^2),3)</f>
        <v>1.2110000000000001</v>
      </c>
      <c r="W2114" s="4">
        <f>ROUND(E2114*Hilfswerte!$B$31,0)</f>
        <v>10072</v>
      </c>
      <c r="X2114" s="4">
        <f t="shared" ref="X2114:X2177" si="270">MAX(0,W2114-H2114)</f>
        <v>5272</v>
      </c>
      <c r="Y2114" s="4" t="str">
        <f>IF(T2114="A - Top-Kunde","bereits Top-Kunde",IF(AND(V2114&lt;=Hilfswerte!$B$34,H2114&lt;0.5*W2114),"Hoch",IF(AND(V2114&lt;=Hilfswerte!$B$35,H2114&lt;0.7*W2114),"Mittel","Niedrig")))</f>
        <v>Niedrig</v>
      </c>
      <c r="Z2114" s="4">
        <f t="shared" ref="Z2114:Z2177" si="271">ROUND(0.4*MAX(0,-N2114)+3*K2114+0.2*MAX(0,L2114)+0.05*J2114,1)</f>
        <v>7.1</v>
      </c>
      <c r="AA2114" s="4" t="str">
        <f>IF(J2114&gt;365,"Bereits abgewandert (Segment D)",IF(Z2114&gt;=Hilfswerte!$B$38,"Rot - akut gefaehrdet",IF(Z2114&gt;=Hilfswerte!$B$39,"Gelb - beobachten","Gruen - stabil")))</f>
        <v>Gruen - stabil</v>
      </c>
    </row>
    <row r="2115" spans="1:27" ht="15" customHeight="1" x14ac:dyDescent="0.25">
      <c r="A2115" s="4" t="s">
        <v>2462</v>
      </c>
      <c r="B2115" s="4" t="s">
        <v>265</v>
      </c>
      <c r="C2115" s="4" t="s">
        <v>84</v>
      </c>
      <c r="D2115" s="4" t="s">
        <v>77</v>
      </c>
      <c r="E2115" s="4">
        <v>214</v>
      </c>
      <c r="F2115" s="5">
        <v>40.1</v>
      </c>
      <c r="G2115" s="5">
        <v>9.8000000000000007</v>
      </c>
      <c r="H2115" s="6">
        <v>0</v>
      </c>
      <c r="I2115" s="4">
        <v>0</v>
      </c>
      <c r="J2115" s="4">
        <v>720</v>
      </c>
      <c r="K2115" s="4">
        <v>0</v>
      </c>
      <c r="L2115" s="4">
        <v>7</v>
      </c>
      <c r="M2115" s="4">
        <v>0</v>
      </c>
      <c r="N2115" s="5">
        <v>-66.400000000000006</v>
      </c>
      <c r="O2115" s="7">
        <f t="shared" si="264"/>
        <v>1</v>
      </c>
      <c r="P2115" s="7">
        <f t="shared" si="265"/>
        <v>1</v>
      </c>
      <c r="Q2115" s="7">
        <f t="shared" si="266"/>
        <v>1</v>
      </c>
      <c r="R2115" s="7">
        <f t="shared" si="267"/>
        <v>3</v>
      </c>
      <c r="S2115" s="8">
        <f t="shared" si="268"/>
        <v>-5.3</v>
      </c>
      <c r="T2115" s="7" t="str">
        <f t="shared" si="269"/>
        <v>D - Abwanderungsrisiko</v>
      </c>
      <c r="U2115" s="4">
        <f>ROUND(((E2115-Hilfswerte!$B$20)/Hilfswerte!$B$21)+((F2115-Hilfswerte!$B$22)/Hilfswerte!$B$23)+((G2115-Hilfswerte!$B$24)/Hilfswerte!$B$25)+0.1*INDEX(Hilfswerte!$B$4:$B$15,MATCH(C2115,Hilfswerte!$A$4:$A$15,0)),2)</f>
        <v>0.56000000000000005</v>
      </c>
      <c r="V2115" s="4">
        <f>ROUND(SQRT((((E2115-Hilfswerte!$B$20)/Hilfswerte!$B$21)-Hilfswerte!$B$28)^2+(((F2115-Hilfswerte!$B$22)/Hilfswerte!$B$23)-Hilfswerte!$B$29)^2+(((G2115-Hilfswerte!$B$24)/Hilfswerte!$B$25)-Hilfswerte!$B$30)^2),3)</f>
        <v>0.30399999999999999</v>
      </c>
      <c r="W2115" s="4">
        <f>ROUND(E2115*Hilfswerte!$B$31,0)</f>
        <v>43987</v>
      </c>
      <c r="X2115" s="4">
        <f t="shared" si="270"/>
        <v>43987</v>
      </c>
      <c r="Y2115" s="4" t="str">
        <f>IF(T2115="A - Top-Kunde","bereits Top-Kunde",IF(AND(V2115&lt;=Hilfswerte!$B$34,H2115&lt;0.5*W2115),"Hoch",IF(AND(V2115&lt;=Hilfswerte!$B$35,H2115&lt;0.7*W2115),"Mittel","Niedrig")))</f>
        <v>Hoch</v>
      </c>
      <c r="Z2115" s="4">
        <f t="shared" si="271"/>
        <v>64</v>
      </c>
      <c r="AA2115" s="4" t="str">
        <f>IF(J2115&gt;365,"Bereits abgewandert (Segment D)",IF(Z2115&gt;=Hilfswerte!$B$38,"Rot - akut gefaehrdet",IF(Z2115&gt;=Hilfswerte!$B$39,"Gelb - beobachten","Gruen - stabil")))</f>
        <v>Bereits abgewandert (Segment D)</v>
      </c>
    </row>
    <row r="2116" spans="1:27" ht="15" customHeight="1" x14ac:dyDescent="0.25">
      <c r="A2116" s="4" t="s">
        <v>2463</v>
      </c>
      <c r="B2116" s="4" t="s">
        <v>61</v>
      </c>
      <c r="C2116" s="4" t="s">
        <v>47</v>
      </c>
      <c r="D2116" s="4" t="s">
        <v>106</v>
      </c>
      <c r="E2116" s="4">
        <v>527</v>
      </c>
      <c r="F2116" s="5">
        <v>183.5</v>
      </c>
      <c r="G2116" s="5">
        <v>7.6</v>
      </c>
      <c r="H2116" s="6">
        <v>63110</v>
      </c>
      <c r="I2116" s="4">
        <v>2</v>
      </c>
      <c r="J2116" s="4">
        <v>76</v>
      </c>
      <c r="K2116" s="4">
        <v>1</v>
      </c>
      <c r="L2116" s="4">
        <v>4</v>
      </c>
      <c r="M2116" s="4">
        <v>2</v>
      </c>
      <c r="N2116" s="5">
        <v>18.899999999999999</v>
      </c>
      <c r="O2116" s="7">
        <f t="shared" si="264"/>
        <v>4</v>
      </c>
      <c r="P2116" s="7">
        <f t="shared" si="265"/>
        <v>2</v>
      </c>
      <c r="Q2116" s="7">
        <f t="shared" si="266"/>
        <v>5</v>
      </c>
      <c r="R2116" s="7">
        <f t="shared" si="267"/>
        <v>11</v>
      </c>
      <c r="S2116" s="8">
        <f t="shared" si="268"/>
        <v>112.3</v>
      </c>
      <c r="T2116" s="7" t="str">
        <f t="shared" si="269"/>
        <v>B - Kernkunde</v>
      </c>
      <c r="U2116" s="4">
        <f>ROUND(((E2116-Hilfswerte!$B$20)/Hilfswerte!$B$21)+((F2116-Hilfswerte!$B$22)/Hilfswerte!$B$23)+((G2116-Hilfswerte!$B$24)/Hilfswerte!$B$25)+0.1*INDEX(Hilfswerte!$B$4:$B$15,MATCH(C2116,Hilfswerte!$A$4:$A$15,0)),2)</f>
        <v>4.22</v>
      </c>
      <c r="V2116" s="4">
        <f>ROUND(SQRT((((E2116-Hilfswerte!$B$20)/Hilfswerte!$B$21)-Hilfswerte!$B$28)^2+(((F2116-Hilfswerte!$B$22)/Hilfswerte!$B$23)-Hilfswerte!$B$29)^2+(((G2116-Hilfswerte!$B$24)/Hilfswerte!$B$25)-Hilfswerte!$B$30)^2),3)</f>
        <v>3.1019999999999999</v>
      </c>
      <c r="W2116" s="4">
        <f>ROUND(E2116*Hilfswerte!$B$31,0)</f>
        <v>108323</v>
      </c>
      <c r="X2116" s="4">
        <f t="shared" si="270"/>
        <v>45213</v>
      </c>
      <c r="Y2116" s="4" t="str">
        <f>IF(T2116="A - Top-Kunde","bereits Top-Kunde",IF(AND(V2116&lt;=Hilfswerte!$B$34,H2116&lt;0.5*W2116),"Hoch",IF(AND(V2116&lt;=Hilfswerte!$B$35,H2116&lt;0.7*W2116),"Mittel","Niedrig")))</f>
        <v>Niedrig</v>
      </c>
      <c r="Z2116" s="4">
        <f t="shared" si="271"/>
        <v>7.6</v>
      </c>
      <c r="AA2116" s="4" t="str">
        <f>IF(J2116&gt;365,"Bereits abgewandert (Segment D)",IF(Z2116&gt;=Hilfswerte!$B$38,"Rot - akut gefaehrdet",IF(Z2116&gt;=Hilfswerte!$B$39,"Gelb - beobachten","Gruen - stabil")))</f>
        <v>Gruen - stabil</v>
      </c>
    </row>
    <row r="2117" spans="1:27" ht="15" customHeight="1" x14ac:dyDescent="0.25">
      <c r="A2117" s="4" t="s">
        <v>2464</v>
      </c>
      <c r="B2117" s="4" t="s">
        <v>233</v>
      </c>
      <c r="C2117" s="4" t="s">
        <v>33</v>
      </c>
      <c r="D2117" s="4" t="s">
        <v>30</v>
      </c>
      <c r="E2117" s="4">
        <v>90</v>
      </c>
      <c r="F2117" s="5">
        <v>23.2</v>
      </c>
      <c r="G2117" s="5">
        <v>4.2</v>
      </c>
      <c r="H2117" s="6">
        <v>1370</v>
      </c>
      <c r="I2117" s="4">
        <v>2</v>
      </c>
      <c r="J2117" s="4">
        <v>134</v>
      </c>
      <c r="K2117" s="4">
        <v>1</v>
      </c>
      <c r="L2117" s="4">
        <v>0</v>
      </c>
      <c r="M2117" s="4">
        <v>5</v>
      </c>
      <c r="N2117" s="5">
        <v>-13.3</v>
      </c>
      <c r="O2117" s="7">
        <f t="shared" si="264"/>
        <v>3</v>
      </c>
      <c r="P2117" s="7">
        <f t="shared" si="265"/>
        <v>2</v>
      </c>
      <c r="Q2117" s="7">
        <f t="shared" si="266"/>
        <v>3</v>
      </c>
      <c r="R2117" s="7">
        <f t="shared" si="267"/>
        <v>8</v>
      </c>
      <c r="S2117" s="8">
        <f t="shared" si="268"/>
        <v>67.400000000000006</v>
      </c>
      <c r="T2117" s="7" t="str">
        <f t="shared" si="269"/>
        <v>C - Entwicklungspotenzial</v>
      </c>
      <c r="U2117" s="4">
        <f>ROUND(((E2117-Hilfswerte!$B$20)/Hilfswerte!$B$21)+((F2117-Hilfswerte!$B$22)/Hilfswerte!$B$23)+((G2117-Hilfswerte!$B$24)/Hilfswerte!$B$25)+0.1*INDEX(Hilfswerte!$B$4:$B$15,MATCH(C2117,Hilfswerte!$A$4:$A$15,0)),2)</f>
        <v>-1.1399999999999999</v>
      </c>
      <c r="V2117" s="4">
        <f>ROUND(SQRT((((E2117-Hilfswerte!$B$20)/Hilfswerte!$B$21)-Hilfswerte!$B$28)^2+(((F2117-Hilfswerte!$B$22)/Hilfswerte!$B$23)-Hilfswerte!$B$29)^2+(((G2117-Hilfswerte!$B$24)/Hilfswerte!$B$25)-Hilfswerte!$B$30)^2),3)</f>
        <v>1.19</v>
      </c>
      <c r="W2117" s="4">
        <f>ROUND(E2117*Hilfswerte!$B$31,0)</f>
        <v>18499</v>
      </c>
      <c r="X2117" s="4">
        <f t="shared" si="270"/>
        <v>17129</v>
      </c>
      <c r="Y2117" s="4" t="str">
        <f>IF(T2117="A - Top-Kunde","bereits Top-Kunde",IF(AND(V2117&lt;=Hilfswerte!$B$34,H2117&lt;0.5*W2117),"Hoch",IF(AND(V2117&lt;=Hilfswerte!$B$35,H2117&lt;0.7*W2117),"Mittel","Niedrig")))</f>
        <v>Niedrig</v>
      </c>
      <c r="Z2117" s="4">
        <f t="shared" si="271"/>
        <v>15</v>
      </c>
      <c r="AA2117" s="4" t="str">
        <f>IF(J2117&gt;365,"Bereits abgewandert (Segment D)",IF(Z2117&gt;=Hilfswerte!$B$38,"Rot - akut gefaehrdet",IF(Z2117&gt;=Hilfswerte!$B$39,"Gelb - beobachten","Gruen - stabil")))</f>
        <v>Gelb - beobachten</v>
      </c>
    </row>
    <row r="2118" spans="1:27" ht="15" customHeight="1" x14ac:dyDescent="0.25">
      <c r="A2118" s="4" t="s">
        <v>2465</v>
      </c>
      <c r="B2118" s="4" t="s">
        <v>703</v>
      </c>
      <c r="C2118" s="4" t="s">
        <v>29</v>
      </c>
      <c r="D2118" s="4" t="s">
        <v>30</v>
      </c>
      <c r="E2118" s="4">
        <v>352</v>
      </c>
      <c r="F2118" s="5">
        <v>80.5</v>
      </c>
      <c r="G2118" s="5">
        <v>5.3</v>
      </c>
      <c r="H2118" s="6">
        <v>14500</v>
      </c>
      <c r="I2118" s="4">
        <v>2</v>
      </c>
      <c r="J2118" s="4">
        <v>313</v>
      </c>
      <c r="K2118" s="4">
        <v>0</v>
      </c>
      <c r="L2118" s="4">
        <v>16</v>
      </c>
      <c r="M2118" s="4">
        <v>4</v>
      </c>
      <c r="N2118" s="5">
        <v>17.2</v>
      </c>
      <c r="O2118" s="7">
        <f t="shared" si="264"/>
        <v>2</v>
      </c>
      <c r="P2118" s="7">
        <f t="shared" si="265"/>
        <v>2</v>
      </c>
      <c r="Q2118" s="7">
        <f t="shared" si="266"/>
        <v>5</v>
      </c>
      <c r="R2118" s="7">
        <f t="shared" si="267"/>
        <v>9</v>
      </c>
      <c r="S2118" s="8">
        <f t="shared" si="268"/>
        <v>93.8</v>
      </c>
      <c r="T2118" s="7" t="str">
        <f t="shared" si="269"/>
        <v>C - Entwicklungspotenzial</v>
      </c>
      <c r="U2118" s="4">
        <f>ROUND(((E2118-Hilfswerte!$B$20)/Hilfswerte!$B$21)+((F2118-Hilfswerte!$B$22)/Hilfswerte!$B$23)+((G2118-Hilfswerte!$B$24)/Hilfswerte!$B$25)+0.1*INDEX(Hilfswerte!$B$4:$B$15,MATCH(C2118,Hilfswerte!$A$4:$A$15,0)),2)</f>
        <v>1.43</v>
      </c>
      <c r="V2118" s="4">
        <f>ROUND(SQRT((((E2118-Hilfswerte!$B$20)/Hilfswerte!$B$21)-Hilfswerte!$B$28)^2+(((F2118-Hilfswerte!$B$22)/Hilfswerte!$B$23)-Hilfswerte!$B$29)^2+(((G2118-Hilfswerte!$B$24)/Hilfswerte!$B$25)-Hilfswerte!$B$30)^2),3)</f>
        <v>1.45</v>
      </c>
      <c r="W2118" s="4">
        <f>ROUND(E2118*Hilfswerte!$B$31,0)</f>
        <v>72352</v>
      </c>
      <c r="X2118" s="4">
        <f t="shared" si="270"/>
        <v>57852</v>
      </c>
      <c r="Y2118" s="4" t="str">
        <f>IF(T2118="A - Top-Kunde","bereits Top-Kunde",IF(AND(V2118&lt;=Hilfswerte!$B$34,H2118&lt;0.5*W2118),"Hoch",IF(AND(V2118&lt;=Hilfswerte!$B$35,H2118&lt;0.7*W2118),"Mittel","Niedrig")))</f>
        <v>Niedrig</v>
      </c>
      <c r="Z2118" s="4">
        <f t="shared" si="271"/>
        <v>18.899999999999999</v>
      </c>
      <c r="AA2118" s="4" t="str">
        <f>IF(J2118&gt;365,"Bereits abgewandert (Segment D)",IF(Z2118&gt;=Hilfswerte!$B$38,"Rot - akut gefaehrdet",IF(Z2118&gt;=Hilfswerte!$B$39,"Gelb - beobachten","Gruen - stabil")))</f>
        <v>Gelb - beobachten</v>
      </c>
    </row>
    <row r="2119" spans="1:27" ht="15" customHeight="1" x14ac:dyDescent="0.25">
      <c r="A2119" s="4" t="s">
        <v>2466</v>
      </c>
      <c r="B2119" s="4" t="s">
        <v>1005</v>
      </c>
      <c r="C2119" s="4" t="s">
        <v>51</v>
      </c>
      <c r="D2119" s="4" t="s">
        <v>30</v>
      </c>
      <c r="E2119" s="4">
        <v>84</v>
      </c>
      <c r="F2119" s="5">
        <v>17.100000000000001</v>
      </c>
      <c r="G2119" s="5">
        <v>20.5</v>
      </c>
      <c r="H2119" s="6">
        <v>1760</v>
      </c>
      <c r="I2119" s="4">
        <v>4</v>
      </c>
      <c r="J2119" s="4">
        <v>25</v>
      </c>
      <c r="K2119" s="4">
        <v>1</v>
      </c>
      <c r="L2119" s="4">
        <v>5</v>
      </c>
      <c r="M2119" s="4">
        <v>3</v>
      </c>
      <c r="N2119" s="5">
        <v>-8.1999999999999993</v>
      </c>
      <c r="O2119" s="7">
        <f t="shared" si="264"/>
        <v>5</v>
      </c>
      <c r="P2119" s="7">
        <f t="shared" si="265"/>
        <v>4</v>
      </c>
      <c r="Q2119" s="7">
        <f t="shared" si="266"/>
        <v>3</v>
      </c>
      <c r="R2119" s="7">
        <f t="shared" si="267"/>
        <v>12</v>
      </c>
      <c r="S2119" s="8">
        <f t="shared" si="268"/>
        <v>108.4</v>
      </c>
      <c r="T2119" s="7" t="str">
        <f t="shared" si="269"/>
        <v>B - Kernkunde</v>
      </c>
      <c r="U2119" s="4">
        <f>ROUND(((E2119-Hilfswerte!$B$20)/Hilfswerte!$B$21)+((F2119-Hilfswerte!$B$22)/Hilfswerte!$B$23)+((G2119-Hilfswerte!$B$24)/Hilfswerte!$B$25)+0.1*INDEX(Hilfswerte!$B$4:$B$15,MATCH(C2119,Hilfswerte!$A$4:$A$15,0)),2)</f>
        <v>1.63</v>
      </c>
      <c r="V2119" s="4">
        <f>ROUND(SQRT((((E2119-Hilfswerte!$B$20)/Hilfswerte!$B$21)-Hilfswerte!$B$28)^2+(((F2119-Hilfswerte!$B$22)/Hilfswerte!$B$23)-Hilfswerte!$B$29)^2+(((G2119-Hilfswerte!$B$24)/Hilfswerte!$B$25)-Hilfswerte!$B$30)^2),3)</f>
        <v>1.5620000000000001</v>
      </c>
      <c r="W2119" s="4">
        <f>ROUND(E2119*Hilfswerte!$B$31,0)</f>
        <v>17266</v>
      </c>
      <c r="X2119" s="4">
        <f t="shared" si="270"/>
        <v>15506</v>
      </c>
      <c r="Y2119" s="4" t="str">
        <f>IF(T2119="A - Top-Kunde","bereits Top-Kunde",IF(AND(V2119&lt;=Hilfswerte!$B$34,H2119&lt;0.5*W2119),"Hoch",IF(AND(V2119&lt;=Hilfswerte!$B$35,H2119&lt;0.7*W2119),"Mittel","Niedrig")))</f>
        <v>Niedrig</v>
      </c>
      <c r="Z2119" s="4">
        <f t="shared" si="271"/>
        <v>8.5</v>
      </c>
      <c r="AA2119" s="4" t="str">
        <f>IF(J2119&gt;365,"Bereits abgewandert (Segment D)",IF(Z2119&gt;=Hilfswerte!$B$38,"Rot - akut gefaehrdet",IF(Z2119&gt;=Hilfswerte!$B$39,"Gelb - beobachten","Gruen - stabil")))</f>
        <v>Gruen - stabil</v>
      </c>
    </row>
    <row r="2120" spans="1:27" ht="15" customHeight="1" x14ac:dyDescent="0.25">
      <c r="A2120" s="4" t="s">
        <v>2467</v>
      </c>
      <c r="B2120" s="4" t="s">
        <v>103</v>
      </c>
      <c r="C2120" s="4" t="s">
        <v>65</v>
      </c>
      <c r="D2120" s="4" t="s">
        <v>30</v>
      </c>
      <c r="E2120" s="4">
        <v>36</v>
      </c>
      <c r="F2120" s="5">
        <v>7.9</v>
      </c>
      <c r="G2120" s="5">
        <v>16.7</v>
      </c>
      <c r="H2120" s="6">
        <v>6720</v>
      </c>
      <c r="I2120" s="4">
        <v>3</v>
      </c>
      <c r="J2120" s="4">
        <v>87</v>
      </c>
      <c r="K2120" s="4">
        <v>0</v>
      </c>
      <c r="L2120" s="4">
        <v>13</v>
      </c>
      <c r="M2120" s="4">
        <v>6</v>
      </c>
      <c r="N2120" s="5">
        <v>-6.7</v>
      </c>
      <c r="O2120" s="7">
        <f t="shared" si="264"/>
        <v>4</v>
      </c>
      <c r="P2120" s="7">
        <f t="shared" si="265"/>
        <v>3</v>
      </c>
      <c r="Q2120" s="7">
        <f t="shared" si="266"/>
        <v>4</v>
      </c>
      <c r="R2120" s="7">
        <f t="shared" si="267"/>
        <v>11</v>
      </c>
      <c r="S2120" s="8">
        <f t="shared" si="268"/>
        <v>102.8</v>
      </c>
      <c r="T2120" s="7" t="str">
        <f t="shared" si="269"/>
        <v>C - Entwicklungspotenzial</v>
      </c>
      <c r="U2120" s="4">
        <f>ROUND(((E2120-Hilfswerte!$B$20)/Hilfswerte!$B$21)+((F2120-Hilfswerte!$B$22)/Hilfswerte!$B$23)+((G2120-Hilfswerte!$B$24)/Hilfswerte!$B$25)+0.1*INDEX(Hilfswerte!$B$4:$B$15,MATCH(C2120,Hilfswerte!$A$4:$A$15,0)),2)</f>
        <v>0.26</v>
      </c>
      <c r="V2120" s="4">
        <f>ROUND(SQRT((((E2120-Hilfswerte!$B$20)/Hilfswerte!$B$21)-Hilfswerte!$B$28)^2+(((F2120-Hilfswerte!$B$22)/Hilfswerte!$B$23)-Hilfswerte!$B$29)^2+(((G2120-Hilfswerte!$B$24)/Hilfswerte!$B$25)-Hilfswerte!$B$30)^2),3)</f>
        <v>1.167</v>
      </c>
      <c r="W2120" s="4">
        <f>ROUND(E2120*Hilfswerte!$B$31,0)</f>
        <v>7400</v>
      </c>
      <c r="X2120" s="4">
        <f t="shared" si="270"/>
        <v>680</v>
      </c>
      <c r="Y2120" s="4" t="str">
        <f>IF(T2120="A - Top-Kunde","bereits Top-Kunde",IF(AND(V2120&lt;=Hilfswerte!$B$34,H2120&lt;0.5*W2120),"Hoch",IF(AND(V2120&lt;=Hilfswerte!$B$35,H2120&lt;0.7*W2120),"Mittel","Niedrig")))</f>
        <v>Niedrig</v>
      </c>
      <c r="Z2120" s="4">
        <f t="shared" si="271"/>
        <v>9.6</v>
      </c>
      <c r="AA2120" s="4" t="str">
        <f>IF(J2120&gt;365,"Bereits abgewandert (Segment D)",IF(Z2120&gt;=Hilfswerte!$B$38,"Rot - akut gefaehrdet",IF(Z2120&gt;=Hilfswerte!$B$39,"Gelb - beobachten","Gruen - stabil")))</f>
        <v>Gruen - stabil</v>
      </c>
    </row>
    <row r="2121" spans="1:27" ht="15" customHeight="1" x14ac:dyDescent="0.25">
      <c r="A2121" s="4" t="s">
        <v>2468</v>
      </c>
      <c r="B2121" s="4" t="s">
        <v>903</v>
      </c>
      <c r="C2121" s="4" t="s">
        <v>84</v>
      </c>
      <c r="D2121" s="4" t="s">
        <v>30</v>
      </c>
      <c r="E2121" s="4">
        <v>477</v>
      </c>
      <c r="F2121" s="5">
        <v>124.5</v>
      </c>
      <c r="G2121" s="5">
        <v>9.6</v>
      </c>
      <c r="H2121" s="6">
        <v>105170</v>
      </c>
      <c r="I2121" s="4">
        <v>4</v>
      </c>
      <c r="J2121" s="4">
        <v>43</v>
      </c>
      <c r="K2121" s="4">
        <v>1</v>
      </c>
      <c r="L2121" s="4">
        <v>-5</v>
      </c>
      <c r="M2121" s="4">
        <v>2</v>
      </c>
      <c r="N2121" s="5">
        <v>-21.4</v>
      </c>
      <c r="O2121" s="7">
        <f t="shared" si="264"/>
        <v>4</v>
      </c>
      <c r="P2121" s="7">
        <f t="shared" si="265"/>
        <v>4</v>
      </c>
      <c r="Q2121" s="7">
        <f t="shared" si="266"/>
        <v>5</v>
      </c>
      <c r="R2121" s="7">
        <f t="shared" si="267"/>
        <v>13</v>
      </c>
      <c r="S2121" s="8">
        <f t="shared" si="268"/>
        <v>113.3</v>
      </c>
      <c r="T2121" s="7" t="str">
        <f t="shared" si="269"/>
        <v>B - Kernkunde</v>
      </c>
      <c r="U2121" s="4">
        <f>ROUND(((E2121-Hilfswerte!$B$20)/Hilfswerte!$B$21)+((F2121-Hilfswerte!$B$22)/Hilfswerte!$B$23)+((G2121-Hilfswerte!$B$24)/Hilfswerte!$B$25)+0.1*INDEX(Hilfswerte!$B$4:$B$15,MATCH(C2121,Hilfswerte!$A$4:$A$15,0)),2)</f>
        <v>3.17</v>
      </c>
      <c r="V2121" s="4">
        <f>ROUND(SQRT((((E2121-Hilfswerte!$B$20)/Hilfswerte!$B$21)-Hilfswerte!$B$28)^2+(((F2121-Hilfswerte!$B$22)/Hilfswerte!$B$23)-Hilfswerte!$B$29)^2+(((G2121-Hilfswerte!$B$24)/Hilfswerte!$B$25)-Hilfswerte!$B$30)^2),3)</f>
        <v>2.0680000000000001</v>
      </c>
      <c r="W2121" s="4">
        <f>ROUND(E2121*Hilfswerte!$B$31,0)</f>
        <v>98046</v>
      </c>
      <c r="X2121" s="4">
        <f t="shared" si="270"/>
        <v>0</v>
      </c>
      <c r="Y2121" s="4" t="str">
        <f>IF(T2121="A - Top-Kunde","bereits Top-Kunde",IF(AND(V2121&lt;=Hilfswerte!$B$34,H2121&lt;0.5*W2121),"Hoch",IF(AND(V2121&lt;=Hilfswerte!$B$35,H2121&lt;0.7*W2121),"Mittel","Niedrig")))</f>
        <v>Niedrig</v>
      </c>
      <c r="Z2121" s="4">
        <f t="shared" si="271"/>
        <v>13.7</v>
      </c>
      <c r="AA2121" s="4" t="str">
        <f>IF(J2121&gt;365,"Bereits abgewandert (Segment D)",IF(Z2121&gt;=Hilfswerte!$B$38,"Rot - akut gefaehrdet",IF(Z2121&gt;=Hilfswerte!$B$39,"Gelb - beobachten","Gruen - stabil")))</f>
        <v>Gelb - beobachten</v>
      </c>
    </row>
    <row r="2122" spans="1:27" ht="15" customHeight="1" x14ac:dyDescent="0.25">
      <c r="A2122" s="4" t="s">
        <v>2469</v>
      </c>
      <c r="B2122" s="4" t="s">
        <v>350</v>
      </c>
      <c r="C2122" s="4" t="s">
        <v>74</v>
      </c>
      <c r="D2122" s="4" t="s">
        <v>30</v>
      </c>
      <c r="E2122" s="4">
        <v>243</v>
      </c>
      <c r="F2122" s="5">
        <v>61.8</v>
      </c>
      <c r="G2122" s="5">
        <v>19.8</v>
      </c>
      <c r="H2122" s="6">
        <v>16540</v>
      </c>
      <c r="I2122" s="4">
        <v>4</v>
      </c>
      <c r="J2122" s="4">
        <v>89</v>
      </c>
      <c r="K2122" s="4">
        <v>0</v>
      </c>
      <c r="L2122" s="4">
        <v>12</v>
      </c>
      <c r="M2122" s="4">
        <v>2</v>
      </c>
      <c r="N2122" s="5">
        <v>11.8</v>
      </c>
      <c r="O2122" s="7">
        <f t="shared" si="264"/>
        <v>4</v>
      </c>
      <c r="P2122" s="7">
        <f t="shared" si="265"/>
        <v>4</v>
      </c>
      <c r="Q2122" s="7">
        <f t="shared" si="266"/>
        <v>5</v>
      </c>
      <c r="R2122" s="7">
        <f t="shared" si="267"/>
        <v>13</v>
      </c>
      <c r="S2122" s="8">
        <f t="shared" si="268"/>
        <v>132.30000000000001</v>
      </c>
      <c r="T2122" s="7" t="str">
        <f t="shared" si="269"/>
        <v>A - Top-Kunde</v>
      </c>
      <c r="U2122" s="4">
        <f>ROUND(((E2122-Hilfswerte!$B$20)/Hilfswerte!$B$21)+((F2122-Hilfswerte!$B$22)/Hilfswerte!$B$23)+((G2122-Hilfswerte!$B$24)/Hilfswerte!$B$25)+0.1*INDEX(Hilfswerte!$B$4:$B$15,MATCH(C2122,Hilfswerte!$A$4:$A$15,0)),2)</f>
        <v>2.64</v>
      </c>
      <c r="V2122" s="4">
        <f>ROUND(SQRT((((E2122-Hilfswerte!$B$20)/Hilfswerte!$B$21)-Hilfswerte!$B$28)^2+(((F2122-Hilfswerte!$B$22)/Hilfswerte!$B$23)-Hilfswerte!$B$29)^2+(((G2122-Hilfswerte!$B$24)/Hilfswerte!$B$25)-Hilfswerte!$B$30)^2),3)</f>
        <v>1.468</v>
      </c>
      <c r="W2122" s="4">
        <f>ROUND(E2122*Hilfswerte!$B$31,0)</f>
        <v>49948</v>
      </c>
      <c r="X2122" s="4">
        <f t="shared" si="270"/>
        <v>33408</v>
      </c>
      <c r="Y2122" s="4" t="str">
        <f>IF(T2122="A - Top-Kunde","bereits Top-Kunde",IF(AND(V2122&lt;=Hilfswerte!$B$34,H2122&lt;0.5*W2122),"Hoch",IF(AND(V2122&lt;=Hilfswerte!$B$35,H2122&lt;0.7*W2122),"Mittel","Niedrig")))</f>
        <v>bereits Top-Kunde</v>
      </c>
      <c r="Z2122" s="4">
        <f t="shared" si="271"/>
        <v>6.9</v>
      </c>
      <c r="AA2122" s="4" t="str">
        <f>IF(J2122&gt;365,"Bereits abgewandert (Segment D)",IF(Z2122&gt;=Hilfswerte!$B$38,"Rot - akut gefaehrdet",IF(Z2122&gt;=Hilfswerte!$B$39,"Gelb - beobachten","Gruen - stabil")))</f>
        <v>Gruen - stabil</v>
      </c>
    </row>
    <row r="2123" spans="1:27" ht="15" customHeight="1" x14ac:dyDescent="0.25">
      <c r="A2123" s="4" t="s">
        <v>2470</v>
      </c>
      <c r="B2123" s="4" t="s">
        <v>54</v>
      </c>
      <c r="C2123" s="4" t="s">
        <v>47</v>
      </c>
      <c r="D2123" s="4" t="s">
        <v>30</v>
      </c>
      <c r="E2123" s="4">
        <v>178</v>
      </c>
      <c r="F2123" s="5">
        <v>43.7</v>
      </c>
      <c r="G2123" s="5">
        <v>21.2</v>
      </c>
      <c r="H2123" s="6">
        <v>67490</v>
      </c>
      <c r="I2123" s="4">
        <v>2</v>
      </c>
      <c r="J2123" s="4">
        <v>209</v>
      </c>
      <c r="K2123" s="4">
        <v>0</v>
      </c>
      <c r="L2123" s="4">
        <v>-5</v>
      </c>
      <c r="M2123" s="4">
        <v>2</v>
      </c>
      <c r="N2123" s="5">
        <v>8.8000000000000007</v>
      </c>
      <c r="O2123" s="7">
        <f t="shared" si="264"/>
        <v>2</v>
      </c>
      <c r="P2123" s="7">
        <f t="shared" si="265"/>
        <v>2</v>
      </c>
      <c r="Q2123" s="7">
        <f t="shared" si="266"/>
        <v>5</v>
      </c>
      <c r="R2123" s="7">
        <f t="shared" si="267"/>
        <v>9</v>
      </c>
      <c r="S2123" s="8">
        <f t="shared" si="268"/>
        <v>94.4</v>
      </c>
      <c r="T2123" s="7" t="str">
        <f t="shared" si="269"/>
        <v>C - Entwicklungspotenzial</v>
      </c>
      <c r="U2123" s="4">
        <f>ROUND(((E2123-Hilfswerte!$B$20)/Hilfswerte!$B$21)+((F2123-Hilfswerte!$B$22)/Hilfswerte!$B$23)+((G2123-Hilfswerte!$B$24)/Hilfswerte!$B$25)+0.1*INDEX(Hilfswerte!$B$4:$B$15,MATCH(C2123,Hilfswerte!$A$4:$A$15,0)),2)</f>
        <v>2.36</v>
      </c>
      <c r="V2123" s="4">
        <f>ROUND(SQRT((((E2123-Hilfswerte!$B$20)/Hilfswerte!$B$21)-Hilfswerte!$B$28)^2+(((F2123-Hilfswerte!$B$22)/Hilfswerte!$B$23)-Hilfswerte!$B$29)^2+(((G2123-Hilfswerte!$B$24)/Hilfswerte!$B$25)-Hilfswerte!$B$30)^2),3)</f>
        <v>1.59</v>
      </c>
      <c r="W2123" s="4">
        <f>ROUND(E2123*Hilfswerte!$B$31,0)</f>
        <v>36587</v>
      </c>
      <c r="X2123" s="4">
        <f t="shared" si="270"/>
        <v>0</v>
      </c>
      <c r="Y2123" s="4" t="str">
        <f>IF(T2123="A - Top-Kunde","bereits Top-Kunde",IF(AND(V2123&lt;=Hilfswerte!$B$34,H2123&lt;0.5*W2123),"Hoch",IF(AND(V2123&lt;=Hilfswerte!$B$35,H2123&lt;0.7*W2123),"Mittel","Niedrig")))</f>
        <v>Niedrig</v>
      </c>
      <c r="Z2123" s="4">
        <f t="shared" si="271"/>
        <v>10.5</v>
      </c>
      <c r="AA2123" s="4" t="str">
        <f>IF(J2123&gt;365,"Bereits abgewandert (Segment D)",IF(Z2123&gt;=Hilfswerte!$B$38,"Rot - akut gefaehrdet",IF(Z2123&gt;=Hilfswerte!$B$39,"Gelb - beobachten","Gruen - stabil")))</f>
        <v>Gruen - stabil</v>
      </c>
    </row>
    <row r="2124" spans="1:27" ht="15" customHeight="1" x14ac:dyDescent="0.25">
      <c r="A2124" s="4" t="s">
        <v>2471</v>
      </c>
      <c r="B2124" s="4" t="s">
        <v>1732</v>
      </c>
      <c r="C2124" s="4" t="s">
        <v>33</v>
      </c>
      <c r="D2124" s="4" t="s">
        <v>30</v>
      </c>
      <c r="E2124" s="4">
        <v>80</v>
      </c>
      <c r="F2124" s="5">
        <v>12.1</v>
      </c>
      <c r="G2124" s="5">
        <v>12.8</v>
      </c>
      <c r="H2124" s="6">
        <v>11940</v>
      </c>
      <c r="I2124" s="4">
        <v>2</v>
      </c>
      <c r="J2124" s="4">
        <v>156</v>
      </c>
      <c r="K2124" s="4">
        <v>0</v>
      </c>
      <c r="L2124" s="4">
        <v>8</v>
      </c>
      <c r="M2124" s="4">
        <v>1</v>
      </c>
      <c r="N2124" s="5">
        <v>15.7</v>
      </c>
      <c r="O2124" s="7">
        <f t="shared" si="264"/>
        <v>3</v>
      </c>
      <c r="P2124" s="7">
        <f t="shared" si="265"/>
        <v>2</v>
      </c>
      <c r="Q2124" s="7">
        <f t="shared" si="266"/>
        <v>5</v>
      </c>
      <c r="R2124" s="7">
        <f t="shared" si="267"/>
        <v>10</v>
      </c>
      <c r="S2124" s="8">
        <f t="shared" si="268"/>
        <v>105.5</v>
      </c>
      <c r="T2124" s="7" t="str">
        <f t="shared" si="269"/>
        <v>B - Kernkunde</v>
      </c>
      <c r="U2124" s="4">
        <f>ROUND(((E2124-Hilfswerte!$B$20)/Hilfswerte!$B$21)+((F2124-Hilfswerte!$B$22)/Hilfswerte!$B$23)+((G2124-Hilfswerte!$B$24)/Hilfswerte!$B$25)+0.1*INDEX(Hilfswerte!$B$4:$B$15,MATCH(C2124,Hilfswerte!$A$4:$A$15,0)),2)</f>
        <v>-0.02</v>
      </c>
      <c r="V2124" s="4">
        <f>ROUND(SQRT((((E2124-Hilfswerte!$B$20)/Hilfswerte!$B$21)-Hilfswerte!$B$28)^2+(((F2124-Hilfswerte!$B$22)/Hilfswerte!$B$23)-Hilfswerte!$B$29)^2+(((G2124-Hilfswerte!$B$24)/Hilfswerte!$B$25)-Hilfswerte!$B$30)^2),3)</f>
        <v>0.64500000000000002</v>
      </c>
      <c r="W2124" s="4">
        <f>ROUND(E2124*Hilfswerte!$B$31,0)</f>
        <v>16444</v>
      </c>
      <c r="X2124" s="4">
        <f t="shared" si="270"/>
        <v>4504</v>
      </c>
      <c r="Y2124" s="4" t="str">
        <f>IF(T2124="A - Top-Kunde","bereits Top-Kunde",IF(AND(V2124&lt;=Hilfswerte!$B$34,H2124&lt;0.5*W2124),"Hoch",IF(AND(V2124&lt;=Hilfswerte!$B$35,H2124&lt;0.7*W2124),"Mittel","Niedrig")))</f>
        <v>Niedrig</v>
      </c>
      <c r="Z2124" s="4">
        <f t="shared" si="271"/>
        <v>9.4</v>
      </c>
      <c r="AA2124" s="4" t="str">
        <f>IF(J2124&gt;365,"Bereits abgewandert (Segment D)",IF(Z2124&gt;=Hilfswerte!$B$38,"Rot - akut gefaehrdet",IF(Z2124&gt;=Hilfswerte!$B$39,"Gelb - beobachten","Gruen - stabil")))</f>
        <v>Gruen - stabil</v>
      </c>
    </row>
    <row r="2125" spans="1:27" ht="15" customHeight="1" x14ac:dyDescent="0.25">
      <c r="A2125" s="4" t="s">
        <v>2472</v>
      </c>
      <c r="B2125" s="4" t="s">
        <v>1098</v>
      </c>
      <c r="C2125" s="4" t="s">
        <v>29</v>
      </c>
      <c r="D2125" s="4" t="s">
        <v>30</v>
      </c>
      <c r="E2125" s="4">
        <v>179</v>
      </c>
      <c r="F2125" s="5">
        <v>31.4</v>
      </c>
      <c r="G2125" s="5">
        <v>8.5</v>
      </c>
      <c r="H2125" s="6">
        <v>0</v>
      </c>
      <c r="I2125" s="4">
        <v>0</v>
      </c>
      <c r="J2125" s="4">
        <v>610</v>
      </c>
      <c r="K2125" s="4">
        <v>0</v>
      </c>
      <c r="L2125" s="4">
        <v>-4</v>
      </c>
      <c r="M2125" s="4">
        <v>0</v>
      </c>
      <c r="N2125" s="5">
        <v>-43.8</v>
      </c>
      <c r="O2125" s="7">
        <f t="shared" si="264"/>
        <v>1</v>
      </c>
      <c r="P2125" s="7">
        <f t="shared" si="265"/>
        <v>1</v>
      </c>
      <c r="Q2125" s="7">
        <f t="shared" si="266"/>
        <v>1</v>
      </c>
      <c r="R2125" s="7">
        <f t="shared" si="267"/>
        <v>3</v>
      </c>
      <c r="S2125" s="8">
        <f t="shared" si="268"/>
        <v>8.1</v>
      </c>
      <c r="T2125" s="7" t="str">
        <f t="shared" si="269"/>
        <v>D - Abwanderungsrisiko</v>
      </c>
      <c r="U2125" s="4">
        <f>ROUND(((E2125-Hilfswerte!$B$20)/Hilfswerte!$B$21)+((F2125-Hilfswerte!$B$22)/Hilfswerte!$B$23)+((G2125-Hilfswerte!$B$24)/Hilfswerte!$B$25)+0.1*INDEX(Hilfswerte!$B$4:$B$15,MATCH(C2125,Hilfswerte!$A$4:$A$15,0)),2)</f>
        <v>0.31</v>
      </c>
      <c r="V2125" s="4">
        <f>ROUND(SQRT((((E2125-Hilfswerte!$B$20)/Hilfswerte!$B$21)-Hilfswerte!$B$28)^2+(((F2125-Hilfswerte!$B$22)/Hilfswerte!$B$23)-Hilfswerte!$B$29)^2+(((G2125-Hilfswerte!$B$24)/Hilfswerte!$B$25)-Hilfswerte!$B$30)^2),3)</f>
        <v>0.44800000000000001</v>
      </c>
      <c r="W2125" s="4">
        <f>ROUND(E2125*Hilfswerte!$B$31,0)</f>
        <v>36793</v>
      </c>
      <c r="X2125" s="4">
        <f t="shared" si="270"/>
        <v>36793</v>
      </c>
      <c r="Y2125" s="4" t="str">
        <f>IF(T2125="A - Top-Kunde","bereits Top-Kunde",IF(AND(V2125&lt;=Hilfswerte!$B$34,H2125&lt;0.5*W2125),"Hoch",IF(AND(V2125&lt;=Hilfswerte!$B$35,H2125&lt;0.7*W2125),"Mittel","Niedrig")))</f>
        <v>Hoch</v>
      </c>
      <c r="Z2125" s="4">
        <f t="shared" si="271"/>
        <v>48</v>
      </c>
      <c r="AA2125" s="4" t="str">
        <f>IF(J2125&gt;365,"Bereits abgewandert (Segment D)",IF(Z2125&gt;=Hilfswerte!$B$38,"Rot - akut gefaehrdet",IF(Z2125&gt;=Hilfswerte!$B$39,"Gelb - beobachten","Gruen - stabil")))</f>
        <v>Bereits abgewandert (Segment D)</v>
      </c>
    </row>
    <row r="2126" spans="1:27" ht="15" customHeight="1" x14ac:dyDescent="0.25">
      <c r="A2126" s="4" t="s">
        <v>2473</v>
      </c>
      <c r="B2126" s="4" t="s">
        <v>906</v>
      </c>
      <c r="C2126" s="4" t="s">
        <v>55</v>
      </c>
      <c r="D2126" s="4" t="s">
        <v>30</v>
      </c>
      <c r="E2126" s="4">
        <v>528</v>
      </c>
      <c r="F2126" s="5">
        <v>98.6</v>
      </c>
      <c r="G2126" s="5">
        <v>19.8</v>
      </c>
      <c r="H2126" s="6">
        <v>34040</v>
      </c>
      <c r="I2126" s="4">
        <v>4</v>
      </c>
      <c r="J2126" s="4">
        <v>18</v>
      </c>
      <c r="K2126" s="4">
        <v>0</v>
      </c>
      <c r="L2126" s="4">
        <v>32</v>
      </c>
      <c r="M2126" s="4">
        <v>4</v>
      </c>
      <c r="N2126" s="5">
        <v>-2.6</v>
      </c>
      <c r="O2126" s="7">
        <f t="shared" si="264"/>
        <v>5</v>
      </c>
      <c r="P2126" s="7">
        <f t="shared" si="265"/>
        <v>4</v>
      </c>
      <c r="Q2126" s="7">
        <f t="shared" si="266"/>
        <v>5</v>
      </c>
      <c r="R2126" s="7">
        <f t="shared" si="267"/>
        <v>14</v>
      </c>
      <c r="S2126" s="8">
        <f t="shared" si="268"/>
        <v>129.1</v>
      </c>
      <c r="T2126" s="7" t="str">
        <f t="shared" si="269"/>
        <v>A - Top-Kunde</v>
      </c>
      <c r="U2126" s="4">
        <f>ROUND(((E2126-Hilfswerte!$B$20)/Hilfswerte!$B$21)+((F2126-Hilfswerte!$B$22)/Hilfswerte!$B$23)+((G2126-Hilfswerte!$B$24)/Hilfswerte!$B$25)+0.1*INDEX(Hilfswerte!$B$4:$B$15,MATCH(C2126,Hilfswerte!$A$4:$A$15,0)),2)</f>
        <v>4.84</v>
      </c>
      <c r="V2126" s="4">
        <f>ROUND(SQRT((((E2126-Hilfswerte!$B$20)/Hilfswerte!$B$21)-Hilfswerte!$B$28)^2+(((F2126-Hilfswerte!$B$22)/Hilfswerte!$B$23)-Hilfswerte!$B$29)^2+(((G2126-Hilfswerte!$B$24)/Hilfswerte!$B$25)-Hilfswerte!$B$30)^2),3)</f>
        <v>2.3340000000000001</v>
      </c>
      <c r="W2126" s="4">
        <f>ROUND(E2126*Hilfswerte!$B$31,0)</f>
        <v>108528</v>
      </c>
      <c r="X2126" s="4">
        <f t="shared" si="270"/>
        <v>74488</v>
      </c>
      <c r="Y2126" s="4" t="str">
        <f>IF(T2126="A - Top-Kunde","bereits Top-Kunde",IF(AND(V2126&lt;=Hilfswerte!$B$34,H2126&lt;0.5*W2126),"Hoch",IF(AND(V2126&lt;=Hilfswerte!$B$35,H2126&lt;0.7*W2126),"Mittel","Niedrig")))</f>
        <v>bereits Top-Kunde</v>
      </c>
      <c r="Z2126" s="4">
        <f t="shared" si="271"/>
        <v>8.3000000000000007</v>
      </c>
      <c r="AA2126" s="4" t="str">
        <f>IF(J2126&gt;365,"Bereits abgewandert (Segment D)",IF(Z2126&gt;=Hilfswerte!$B$38,"Rot - akut gefaehrdet",IF(Z2126&gt;=Hilfswerte!$B$39,"Gelb - beobachten","Gruen - stabil")))</f>
        <v>Gruen - stabil</v>
      </c>
    </row>
    <row r="2127" spans="1:27" ht="15" customHeight="1" x14ac:dyDescent="0.25">
      <c r="A2127" s="4" t="s">
        <v>2474</v>
      </c>
      <c r="B2127" s="4" t="s">
        <v>310</v>
      </c>
      <c r="C2127" s="4" t="s">
        <v>55</v>
      </c>
      <c r="D2127" s="4" t="s">
        <v>30</v>
      </c>
      <c r="E2127" s="4">
        <v>81</v>
      </c>
      <c r="F2127" s="5">
        <v>15.4</v>
      </c>
      <c r="G2127" s="5">
        <v>10.9</v>
      </c>
      <c r="H2127" s="6">
        <v>12140</v>
      </c>
      <c r="I2127" s="4">
        <v>3</v>
      </c>
      <c r="J2127" s="4">
        <v>161</v>
      </c>
      <c r="K2127" s="4">
        <v>0</v>
      </c>
      <c r="L2127" s="4">
        <v>4</v>
      </c>
      <c r="M2127" s="4">
        <v>5</v>
      </c>
      <c r="N2127" s="5">
        <v>9</v>
      </c>
      <c r="O2127" s="7">
        <f t="shared" si="264"/>
        <v>3</v>
      </c>
      <c r="P2127" s="7">
        <f t="shared" si="265"/>
        <v>3</v>
      </c>
      <c r="Q2127" s="7">
        <f t="shared" si="266"/>
        <v>5</v>
      </c>
      <c r="R2127" s="7">
        <f t="shared" si="267"/>
        <v>11</v>
      </c>
      <c r="S2127" s="8">
        <f t="shared" si="268"/>
        <v>113.3</v>
      </c>
      <c r="T2127" s="7" t="str">
        <f t="shared" si="269"/>
        <v>B - Kernkunde</v>
      </c>
      <c r="U2127" s="4">
        <f>ROUND(((E2127-Hilfswerte!$B$20)/Hilfswerte!$B$21)+((F2127-Hilfswerte!$B$22)/Hilfswerte!$B$23)+((G2127-Hilfswerte!$B$24)/Hilfswerte!$B$25)+0.1*INDEX(Hilfswerte!$B$4:$B$15,MATCH(C2127,Hilfswerte!$A$4:$A$15,0)),2)</f>
        <v>0.01</v>
      </c>
      <c r="V2127" s="4">
        <f>ROUND(SQRT((((E2127-Hilfswerte!$B$20)/Hilfswerte!$B$21)-Hilfswerte!$B$28)^2+(((F2127-Hilfswerte!$B$22)/Hilfswerte!$B$23)-Hilfswerte!$B$29)^2+(((G2127-Hilfswerte!$B$24)/Hilfswerte!$B$25)-Hilfswerte!$B$30)^2),3)</f>
        <v>0.54800000000000004</v>
      </c>
      <c r="W2127" s="4">
        <f>ROUND(E2127*Hilfswerte!$B$31,0)</f>
        <v>16649</v>
      </c>
      <c r="X2127" s="4">
        <f t="shared" si="270"/>
        <v>4509</v>
      </c>
      <c r="Y2127" s="4" t="str">
        <f>IF(T2127="A - Top-Kunde","bereits Top-Kunde",IF(AND(V2127&lt;=Hilfswerte!$B$34,H2127&lt;0.5*W2127),"Hoch",IF(AND(V2127&lt;=Hilfswerte!$B$35,H2127&lt;0.7*W2127),"Mittel","Niedrig")))</f>
        <v>Niedrig</v>
      </c>
      <c r="Z2127" s="4">
        <f t="shared" si="271"/>
        <v>8.9</v>
      </c>
      <c r="AA2127" s="4" t="str">
        <f>IF(J2127&gt;365,"Bereits abgewandert (Segment D)",IF(Z2127&gt;=Hilfswerte!$B$38,"Rot - akut gefaehrdet",IF(Z2127&gt;=Hilfswerte!$B$39,"Gelb - beobachten","Gruen - stabil")))</f>
        <v>Gruen - stabil</v>
      </c>
    </row>
    <row r="2128" spans="1:27" ht="15" customHeight="1" x14ac:dyDescent="0.25">
      <c r="A2128" s="4" t="s">
        <v>2475</v>
      </c>
      <c r="B2128" s="4" t="s">
        <v>156</v>
      </c>
      <c r="C2128" s="4" t="s">
        <v>74</v>
      </c>
      <c r="D2128" s="4" t="s">
        <v>30</v>
      </c>
      <c r="E2128" s="4">
        <v>12</v>
      </c>
      <c r="F2128" s="5">
        <v>3.2</v>
      </c>
      <c r="G2128" s="5">
        <v>7.6</v>
      </c>
      <c r="H2128" s="6">
        <v>220</v>
      </c>
      <c r="I2128" s="4">
        <v>1</v>
      </c>
      <c r="J2128" s="4">
        <v>309</v>
      </c>
      <c r="K2128" s="4">
        <v>0</v>
      </c>
      <c r="L2128" s="4">
        <v>10</v>
      </c>
      <c r="M2128" s="4">
        <v>3</v>
      </c>
      <c r="N2128" s="5">
        <v>-28.4</v>
      </c>
      <c r="O2128" s="7">
        <f t="shared" si="264"/>
        <v>2</v>
      </c>
      <c r="P2128" s="7">
        <f t="shared" si="265"/>
        <v>1</v>
      </c>
      <c r="Q2128" s="7">
        <f t="shared" si="266"/>
        <v>2</v>
      </c>
      <c r="R2128" s="7">
        <f t="shared" si="267"/>
        <v>5</v>
      </c>
      <c r="S2128" s="8">
        <f t="shared" si="268"/>
        <v>32.799999999999997</v>
      </c>
      <c r="T2128" s="7" t="str">
        <f t="shared" si="269"/>
        <v>C - Entwicklungspotenzial</v>
      </c>
      <c r="U2128" s="4">
        <f>ROUND(((E2128-Hilfswerte!$B$20)/Hilfswerte!$B$21)+((F2128-Hilfswerte!$B$22)/Hilfswerte!$B$23)+((G2128-Hilfswerte!$B$24)/Hilfswerte!$B$25)+0.1*INDEX(Hilfswerte!$B$4:$B$15,MATCH(C2128,Hilfswerte!$A$4:$A$15,0)),2)</f>
        <v>-1.35</v>
      </c>
      <c r="V2128" s="4">
        <f>ROUND(SQRT((((E2128-Hilfswerte!$B$20)/Hilfswerte!$B$21)-Hilfswerte!$B$28)^2+(((F2128-Hilfswerte!$B$22)/Hilfswerte!$B$23)-Hilfswerte!$B$29)^2+(((G2128-Hilfswerte!$B$24)/Hilfswerte!$B$25)-Hilfswerte!$B$30)^2),3)</f>
        <v>1.075</v>
      </c>
      <c r="W2128" s="4">
        <f>ROUND(E2128*Hilfswerte!$B$31,0)</f>
        <v>2467</v>
      </c>
      <c r="X2128" s="4">
        <f t="shared" si="270"/>
        <v>2247</v>
      </c>
      <c r="Y2128" s="4" t="str">
        <f>IF(T2128="A - Top-Kunde","bereits Top-Kunde",IF(AND(V2128&lt;=Hilfswerte!$B$34,H2128&lt;0.5*W2128),"Hoch",IF(AND(V2128&lt;=Hilfswerte!$B$35,H2128&lt;0.7*W2128),"Mittel","Niedrig")))</f>
        <v>Mittel</v>
      </c>
      <c r="Z2128" s="4">
        <f t="shared" si="271"/>
        <v>28.8</v>
      </c>
      <c r="AA2128" s="4" t="str">
        <f>IF(J2128&gt;365,"Bereits abgewandert (Segment D)",IF(Z2128&gt;=Hilfswerte!$B$38,"Rot - akut gefaehrdet",IF(Z2128&gt;=Hilfswerte!$B$39,"Gelb - beobachten","Gruen - stabil")))</f>
        <v>Rot - akut gefaehrdet</v>
      </c>
    </row>
    <row r="2129" spans="1:27" ht="15" customHeight="1" x14ac:dyDescent="0.25">
      <c r="A2129" s="4" t="s">
        <v>2476</v>
      </c>
      <c r="B2129" s="4" t="s">
        <v>150</v>
      </c>
      <c r="C2129" s="4" t="s">
        <v>38</v>
      </c>
      <c r="D2129" s="4" t="s">
        <v>30</v>
      </c>
      <c r="E2129" s="4">
        <v>13</v>
      </c>
      <c r="F2129" s="5">
        <v>3.8</v>
      </c>
      <c r="G2129" s="5">
        <v>14.4</v>
      </c>
      <c r="H2129" s="6">
        <v>620</v>
      </c>
      <c r="I2129" s="4">
        <v>2</v>
      </c>
      <c r="J2129" s="4">
        <v>64</v>
      </c>
      <c r="K2129" s="4">
        <v>0</v>
      </c>
      <c r="L2129" s="4">
        <v>20</v>
      </c>
      <c r="M2129" s="4">
        <v>2</v>
      </c>
      <c r="N2129" s="5">
        <v>8.3000000000000007</v>
      </c>
      <c r="O2129" s="7">
        <f t="shared" si="264"/>
        <v>4</v>
      </c>
      <c r="P2129" s="7">
        <f t="shared" si="265"/>
        <v>2</v>
      </c>
      <c r="Q2129" s="7">
        <f t="shared" si="266"/>
        <v>2</v>
      </c>
      <c r="R2129" s="7">
        <f t="shared" si="267"/>
        <v>8</v>
      </c>
      <c r="S2129" s="8">
        <f t="shared" si="268"/>
        <v>78.2</v>
      </c>
      <c r="T2129" s="7" t="str">
        <f t="shared" si="269"/>
        <v>C - Entwicklungspotenzial</v>
      </c>
      <c r="U2129" s="4">
        <f>ROUND(((E2129-Hilfswerte!$B$20)/Hilfswerte!$B$21)+((F2129-Hilfswerte!$B$22)/Hilfswerte!$B$23)+((G2129-Hilfswerte!$B$24)/Hilfswerte!$B$25)+0.1*INDEX(Hilfswerte!$B$4:$B$15,MATCH(C2129,Hilfswerte!$A$4:$A$15,0)),2)</f>
        <v>0.11</v>
      </c>
      <c r="V2129" s="4">
        <f>ROUND(SQRT((((E2129-Hilfswerte!$B$20)/Hilfswerte!$B$21)-Hilfswerte!$B$28)^2+(((F2129-Hilfswerte!$B$22)/Hilfswerte!$B$23)-Hilfswerte!$B$29)^2+(((G2129-Hilfswerte!$B$24)/Hilfswerte!$B$25)-Hilfswerte!$B$30)^2),3)</f>
        <v>1.032</v>
      </c>
      <c r="W2129" s="4">
        <f>ROUND(E2129*Hilfswerte!$B$31,0)</f>
        <v>2672</v>
      </c>
      <c r="X2129" s="4">
        <f t="shared" si="270"/>
        <v>2052</v>
      </c>
      <c r="Y2129" s="4" t="str">
        <f>IF(T2129="A - Top-Kunde","bereits Top-Kunde",IF(AND(V2129&lt;=Hilfswerte!$B$34,H2129&lt;0.5*W2129),"Hoch",IF(AND(V2129&lt;=Hilfswerte!$B$35,H2129&lt;0.7*W2129),"Mittel","Niedrig")))</f>
        <v>Mittel</v>
      </c>
      <c r="Z2129" s="4">
        <f t="shared" si="271"/>
        <v>7.2</v>
      </c>
      <c r="AA2129" s="4" t="str">
        <f>IF(J2129&gt;365,"Bereits abgewandert (Segment D)",IF(Z2129&gt;=Hilfswerte!$B$38,"Rot - akut gefaehrdet",IF(Z2129&gt;=Hilfswerte!$B$39,"Gelb - beobachten","Gruen - stabil")))</f>
        <v>Gruen - stabil</v>
      </c>
    </row>
    <row r="2130" spans="1:27" ht="15" customHeight="1" x14ac:dyDescent="0.25">
      <c r="A2130" s="4" t="s">
        <v>2477</v>
      </c>
      <c r="B2130" s="4" t="s">
        <v>970</v>
      </c>
      <c r="C2130" s="4" t="s">
        <v>65</v>
      </c>
      <c r="D2130" s="4" t="s">
        <v>77</v>
      </c>
      <c r="E2130" s="4">
        <v>60</v>
      </c>
      <c r="F2130" s="5">
        <v>16.3</v>
      </c>
      <c r="G2130" s="5">
        <v>17.8</v>
      </c>
      <c r="H2130" s="6">
        <v>49770</v>
      </c>
      <c r="I2130" s="4">
        <v>3</v>
      </c>
      <c r="J2130" s="4">
        <v>189</v>
      </c>
      <c r="K2130" s="4">
        <v>1</v>
      </c>
      <c r="L2130" s="4">
        <v>-5</v>
      </c>
      <c r="M2130" s="4">
        <v>2</v>
      </c>
      <c r="N2130" s="5">
        <v>9.5</v>
      </c>
      <c r="O2130" s="7">
        <f t="shared" si="264"/>
        <v>2</v>
      </c>
      <c r="P2130" s="7">
        <f t="shared" si="265"/>
        <v>3</v>
      </c>
      <c r="Q2130" s="7">
        <f t="shared" si="266"/>
        <v>5</v>
      </c>
      <c r="R2130" s="7">
        <f t="shared" si="267"/>
        <v>10</v>
      </c>
      <c r="S2130" s="8">
        <f t="shared" si="268"/>
        <v>98.8</v>
      </c>
      <c r="T2130" s="7" t="str">
        <f t="shared" si="269"/>
        <v>C - Entwicklungspotenzial</v>
      </c>
      <c r="U2130" s="4">
        <f>ROUND(((E2130-Hilfswerte!$B$20)/Hilfswerte!$B$21)+((F2130-Hilfswerte!$B$22)/Hilfswerte!$B$23)+((G2130-Hilfswerte!$B$24)/Hilfswerte!$B$25)+0.1*INDEX(Hilfswerte!$B$4:$B$15,MATCH(C2130,Hilfswerte!$A$4:$A$15,0)),2)</f>
        <v>0.69</v>
      </c>
      <c r="V2130" s="4">
        <f>ROUND(SQRT((((E2130-Hilfswerte!$B$20)/Hilfswerte!$B$21)-Hilfswerte!$B$28)^2+(((F2130-Hilfswerte!$B$22)/Hilfswerte!$B$23)-Hilfswerte!$B$29)^2+(((G2130-Hilfswerte!$B$24)/Hilfswerte!$B$25)-Hilfswerte!$B$30)^2),3)</f>
        <v>1.206</v>
      </c>
      <c r="W2130" s="4">
        <f>ROUND(E2130*Hilfswerte!$B$31,0)</f>
        <v>12333</v>
      </c>
      <c r="X2130" s="4">
        <f t="shared" si="270"/>
        <v>0</v>
      </c>
      <c r="Y2130" s="4" t="str">
        <f>IF(T2130="A - Top-Kunde","bereits Top-Kunde",IF(AND(V2130&lt;=Hilfswerte!$B$34,H2130&lt;0.5*W2130),"Hoch",IF(AND(V2130&lt;=Hilfswerte!$B$35,H2130&lt;0.7*W2130),"Mittel","Niedrig")))</f>
        <v>Niedrig</v>
      </c>
      <c r="Z2130" s="4">
        <f t="shared" si="271"/>
        <v>12.5</v>
      </c>
      <c r="AA2130" s="4" t="str">
        <f>IF(J2130&gt;365,"Bereits abgewandert (Segment D)",IF(Z2130&gt;=Hilfswerte!$B$38,"Rot - akut gefaehrdet",IF(Z2130&gt;=Hilfswerte!$B$39,"Gelb - beobachten","Gruen - stabil")))</f>
        <v>Gruen - stabil</v>
      </c>
    </row>
    <row r="2131" spans="1:27" ht="15" customHeight="1" x14ac:dyDescent="0.25">
      <c r="A2131" s="4" t="s">
        <v>2478</v>
      </c>
      <c r="B2131" s="4" t="s">
        <v>183</v>
      </c>
      <c r="C2131" s="4" t="s">
        <v>65</v>
      </c>
      <c r="D2131" s="4" t="s">
        <v>30</v>
      </c>
      <c r="E2131" s="4">
        <v>115</v>
      </c>
      <c r="F2131" s="5">
        <v>26.5</v>
      </c>
      <c r="G2131" s="5">
        <v>4.5999999999999996</v>
      </c>
      <c r="H2131" s="6">
        <v>5280</v>
      </c>
      <c r="I2131" s="4">
        <v>2</v>
      </c>
      <c r="J2131" s="4">
        <v>172</v>
      </c>
      <c r="K2131" s="4">
        <v>0</v>
      </c>
      <c r="L2131" s="4">
        <v>0</v>
      </c>
      <c r="M2131" s="4">
        <v>3</v>
      </c>
      <c r="N2131" s="5">
        <v>2.7</v>
      </c>
      <c r="O2131" s="7">
        <f t="shared" si="264"/>
        <v>3</v>
      </c>
      <c r="P2131" s="7">
        <f t="shared" si="265"/>
        <v>2</v>
      </c>
      <c r="Q2131" s="7">
        <f t="shared" si="266"/>
        <v>4</v>
      </c>
      <c r="R2131" s="7">
        <f t="shared" si="267"/>
        <v>9</v>
      </c>
      <c r="S2131" s="8">
        <f t="shared" si="268"/>
        <v>91.4</v>
      </c>
      <c r="T2131" s="7" t="str">
        <f t="shared" si="269"/>
        <v>C - Entwicklungspotenzial</v>
      </c>
      <c r="U2131" s="4">
        <f>ROUND(((E2131-Hilfswerte!$B$20)/Hilfswerte!$B$21)+((F2131-Hilfswerte!$B$22)/Hilfswerte!$B$23)+((G2131-Hilfswerte!$B$24)/Hilfswerte!$B$25)+0.1*INDEX(Hilfswerte!$B$4:$B$15,MATCH(C2131,Hilfswerte!$A$4:$A$15,0)),2)</f>
        <v>-0.99</v>
      </c>
      <c r="V2131" s="4">
        <f>ROUND(SQRT((((E2131-Hilfswerte!$B$20)/Hilfswerte!$B$21)-Hilfswerte!$B$28)^2+(((F2131-Hilfswerte!$B$22)/Hilfswerte!$B$23)-Hilfswerte!$B$29)^2+(((G2131-Hilfswerte!$B$24)/Hilfswerte!$B$25)-Hilfswerte!$B$30)^2),3)</f>
        <v>1.0920000000000001</v>
      </c>
      <c r="W2131" s="4">
        <f>ROUND(E2131*Hilfswerte!$B$31,0)</f>
        <v>23638</v>
      </c>
      <c r="X2131" s="4">
        <f t="shared" si="270"/>
        <v>18358</v>
      </c>
      <c r="Y2131" s="4" t="str">
        <f>IF(T2131="A - Top-Kunde","bereits Top-Kunde",IF(AND(V2131&lt;=Hilfswerte!$B$34,H2131&lt;0.5*W2131),"Hoch",IF(AND(V2131&lt;=Hilfswerte!$B$35,H2131&lt;0.7*W2131),"Mittel","Niedrig")))</f>
        <v>Mittel</v>
      </c>
      <c r="Z2131" s="4">
        <f t="shared" si="271"/>
        <v>8.6</v>
      </c>
      <c r="AA2131" s="4" t="str">
        <f>IF(J2131&gt;365,"Bereits abgewandert (Segment D)",IF(Z2131&gt;=Hilfswerte!$B$38,"Rot - akut gefaehrdet",IF(Z2131&gt;=Hilfswerte!$B$39,"Gelb - beobachten","Gruen - stabil")))</f>
        <v>Gruen - stabil</v>
      </c>
    </row>
    <row r="2132" spans="1:27" ht="15" customHeight="1" x14ac:dyDescent="0.25">
      <c r="A2132" s="4" t="s">
        <v>2479</v>
      </c>
      <c r="B2132" s="4" t="s">
        <v>548</v>
      </c>
      <c r="C2132" s="4" t="s">
        <v>65</v>
      </c>
      <c r="D2132" s="4" t="s">
        <v>52</v>
      </c>
      <c r="E2132" s="4">
        <v>110</v>
      </c>
      <c r="F2132" s="5">
        <v>31.4</v>
      </c>
      <c r="G2132" s="5">
        <v>20.3</v>
      </c>
      <c r="H2132" s="6">
        <v>0</v>
      </c>
      <c r="I2132" s="4">
        <v>0</v>
      </c>
      <c r="J2132" s="4">
        <v>518</v>
      </c>
      <c r="K2132" s="4">
        <v>0</v>
      </c>
      <c r="L2132" s="4">
        <v>2</v>
      </c>
      <c r="M2132" s="4">
        <v>0</v>
      </c>
      <c r="N2132" s="5">
        <v>-69.7</v>
      </c>
      <c r="O2132" s="7">
        <f t="shared" si="264"/>
        <v>1</v>
      </c>
      <c r="P2132" s="7">
        <f t="shared" si="265"/>
        <v>1</v>
      </c>
      <c r="Q2132" s="7">
        <f t="shared" si="266"/>
        <v>1</v>
      </c>
      <c r="R2132" s="7">
        <f t="shared" si="267"/>
        <v>3</v>
      </c>
      <c r="S2132" s="8">
        <f t="shared" si="268"/>
        <v>-5.5</v>
      </c>
      <c r="T2132" s="7" t="str">
        <f t="shared" si="269"/>
        <v>D - Abwanderungsrisiko</v>
      </c>
      <c r="U2132" s="4">
        <f>ROUND(((E2132-Hilfswerte!$B$20)/Hilfswerte!$B$21)+((F2132-Hilfswerte!$B$22)/Hilfswerte!$B$23)+((G2132-Hilfswerte!$B$24)/Hilfswerte!$B$25)+0.1*INDEX(Hilfswerte!$B$4:$B$15,MATCH(C2132,Hilfswerte!$A$4:$A$15,0)),2)</f>
        <v>1.57</v>
      </c>
      <c r="V2132" s="4">
        <f>ROUND(SQRT((((E2132-Hilfswerte!$B$20)/Hilfswerte!$B$21)-Hilfswerte!$B$28)^2+(((F2132-Hilfswerte!$B$22)/Hilfswerte!$B$23)-Hilfswerte!$B$29)^2+(((G2132-Hilfswerte!$B$24)/Hilfswerte!$B$25)-Hilfswerte!$B$30)^2),3)</f>
        <v>1.468</v>
      </c>
      <c r="W2132" s="4">
        <f>ROUND(E2132*Hilfswerte!$B$31,0)</f>
        <v>22610</v>
      </c>
      <c r="X2132" s="4">
        <f t="shared" si="270"/>
        <v>22610</v>
      </c>
      <c r="Y2132" s="4" t="str">
        <f>IF(T2132="A - Top-Kunde","bereits Top-Kunde",IF(AND(V2132&lt;=Hilfswerte!$B$34,H2132&lt;0.5*W2132),"Hoch",IF(AND(V2132&lt;=Hilfswerte!$B$35,H2132&lt;0.7*W2132),"Mittel","Niedrig")))</f>
        <v>Niedrig</v>
      </c>
      <c r="Z2132" s="4">
        <f t="shared" si="271"/>
        <v>54.2</v>
      </c>
      <c r="AA2132" s="4" t="str">
        <f>IF(J2132&gt;365,"Bereits abgewandert (Segment D)",IF(Z2132&gt;=Hilfswerte!$B$38,"Rot - akut gefaehrdet",IF(Z2132&gt;=Hilfswerte!$B$39,"Gelb - beobachten","Gruen - stabil")))</f>
        <v>Bereits abgewandert (Segment D)</v>
      </c>
    </row>
    <row r="2133" spans="1:27" ht="15" customHeight="1" x14ac:dyDescent="0.25">
      <c r="A2133" s="4" t="s">
        <v>2480</v>
      </c>
      <c r="B2133" s="4" t="s">
        <v>1364</v>
      </c>
      <c r="C2133" s="4" t="s">
        <v>38</v>
      </c>
      <c r="D2133" s="4" t="s">
        <v>30</v>
      </c>
      <c r="E2133" s="4">
        <v>39</v>
      </c>
      <c r="F2133" s="5">
        <v>9.8000000000000007</v>
      </c>
      <c r="G2133" s="5">
        <v>14.7</v>
      </c>
      <c r="H2133" s="6">
        <v>2320</v>
      </c>
      <c r="I2133" s="4">
        <v>5</v>
      </c>
      <c r="J2133" s="4">
        <v>22</v>
      </c>
      <c r="K2133" s="4">
        <v>1</v>
      </c>
      <c r="L2133" s="4">
        <v>21</v>
      </c>
      <c r="M2133" s="4">
        <v>6</v>
      </c>
      <c r="N2133" s="5">
        <v>10</v>
      </c>
      <c r="O2133" s="7">
        <f t="shared" si="264"/>
        <v>5</v>
      </c>
      <c r="P2133" s="7">
        <f t="shared" si="265"/>
        <v>5</v>
      </c>
      <c r="Q2133" s="7">
        <f t="shared" si="266"/>
        <v>3</v>
      </c>
      <c r="R2133" s="7">
        <f t="shared" si="267"/>
        <v>13</v>
      </c>
      <c r="S2133" s="8">
        <f t="shared" si="268"/>
        <v>122.7</v>
      </c>
      <c r="T2133" s="7" t="str">
        <f t="shared" si="269"/>
        <v>B - Kernkunde</v>
      </c>
      <c r="U2133" s="4">
        <f>ROUND(((E2133-Hilfswerte!$B$20)/Hilfswerte!$B$21)+((F2133-Hilfswerte!$B$22)/Hilfswerte!$B$23)+((G2133-Hilfswerte!$B$24)/Hilfswerte!$B$25)+0.1*INDEX(Hilfswerte!$B$4:$B$15,MATCH(C2133,Hilfswerte!$A$4:$A$15,0)),2)</f>
        <v>0.38</v>
      </c>
      <c r="V2133" s="4">
        <f>ROUND(SQRT((((E2133-Hilfswerte!$B$20)/Hilfswerte!$B$21)-Hilfswerte!$B$28)^2+(((F2133-Hilfswerte!$B$22)/Hilfswerte!$B$23)-Hilfswerte!$B$29)^2+(((G2133-Hilfswerte!$B$24)/Hilfswerte!$B$25)-Hilfswerte!$B$30)^2),3)</f>
        <v>0.92800000000000005</v>
      </c>
      <c r="W2133" s="4">
        <f>ROUND(E2133*Hilfswerte!$B$31,0)</f>
        <v>8016</v>
      </c>
      <c r="X2133" s="4">
        <f t="shared" si="270"/>
        <v>5696</v>
      </c>
      <c r="Y2133" s="4" t="str">
        <f>IF(T2133="A - Top-Kunde","bereits Top-Kunde",IF(AND(V2133&lt;=Hilfswerte!$B$34,H2133&lt;0.5*W2133),"Hoch",IF(AND(V2133&lt;=Hilfswerte!$B$35,H2133&lt;0.7*W2133),"Mittel","Niedrig")))</f>
        <v>Mittel</v>
      </c>
      <c r="Z2133" s="4">
        <f t="shared" si="271"/>
        <v>8.3000000000000007</v>
      </c>
      <c r="AA2133" s="4" t="str">
        <f>IF(J2133&gt;365,"Bereits abgewandert (Segment D)",IF(Z2133&gt;=Hilfswerte!$B$38,"Rot - akut gefaehrdet",IF(Z2133&gt;=Hilfswerte!$B$39,"Gelb - beobachten","Gruen - stabil")))</f>
        <v>Gruen - stabil</v>
      </c>
    </row>
    <row r="2134" spans="1:27" ht="15" customHeight="1" x14ac:dyDescent="0.25">
      <c r="A2134" s="4" t="s">
        <v>2481</v>
      </c>
      <c r="B2134" s="4" t="s">
        <v>533</v>
      </c>
      <c r="C2134" s="4" t="s">
        <v>74</v>
      </c>
      <c r="D2134" s="4" t="s">
        <v>30</v>
      </c>
      <c r="E2134" s="4">
        <v>86</v>
      </c>
      <c r="F2134" s="5">
        <v>20.5</v>
      </c>
      <c r="G2134" s="5">
        <v>11.6</v>
      </c>
      <c r="H2134" s="6">
        <v>3540</v>
      </c>
      <c r="I2134" s="4">
        <v>4</v>
      </c>
      <c r="J2134" s="4">
        <v>6</v>
      </c>
      <c r="K2134" s="4">
        <v>0</v>
      </c>
      <c r="L2134" s="4">
        <v>-5</v>
      </c>
      <c r="M2134" s="4">
        <v>4</v>
      </c>
      <c r="N2134" s="5">
        <v>8.1999999999999993</v>
      </c>
      <c r="O2134" s="7">
        <f t="shared" si="264"/>
        <v>5</v>
      </c>
      <c r="P2134" s="7">
        <f t="shared" si="265"/>
        <v>4</v>
      </c>
      <c r="Q2134" s="7">
        <f t="shared" si="266"/>
        <v>4</v>
      </c>
      <c r="R2134" s="7">
        <f t="shared" si="267"/>
        <v>13</v>
      </c>
      <c r="S2134" s="8">
        <f t="shared" si="268"/>
        <v>134.1</v>
      </c>
      <c r="T2134" s="7" t="str">
        <f t="shared" si="269"/>
        <v>A - Top-Kunde</v>
      </c>
      <c r="U2134" s="4">
        <f>ROUND(((E2134-Hilfswerte!$B$20)/Hilfswerte!$B$21)+((F2134-Hilfswerte!$B$22)/Hilfswerte!$B$23)+((G2134-Hilfswerte!$B$24)/Hilfswerte!$B$25)+0.1*INDEX(Hilfswerte!$B$4:$B$15,MATCH(C2134,Hilfswerte!$A$4:$A$15,0)),2)</f>
        <v>-0.08</v>
      </c>
      <c r="V2134" s="4">
        <f>ROUND(SQRT((((E2134-Hilfswerte!$B$20)/Hilfswerte!$B$21)-Hilfswerte!$B$28)^2+(((F2134-Hilfswerte!$B$22)/Hilfswerte!$B$23)-Hilfswerte!$B$29)^2+(((G2134-Hilfswerte!$B$24)/Hilfswerte!$B$25)-Hilfswerte!$B$30)^2),3)</f>
        <v>0.46899999999999997</v>
      </c>
      <c r="W2134" s="4">
        <f>ROUND(E2134*Hilfswerte!$B$31,0)</f>
        <v>17677</v>
      </c>
      <c r="X2134" s="4">
        <f t="shared" si="270"/>
        <v>14137</v>
      </c>
      <c r="Y2134" s="4" t="str">
        <f>IF(T2134="A - Top-Kunde","bereits Top-Kunde",IF(AND(V2134&lt;=Hilfswerte!$B$34,H2134&lt;0.5*W2134),"Hoch",IF(AND(V2134&lt;=Hilfswerte!$B$35,H2134&lt;0.7*W2134),"Mittel","Niedrig")))</f>
        <v>bereits Top-Kunde</v>
      </c>
      <c r="Z2134" s="4">
        <f t="shared" si="271"/>
        <v>0.3</v>
      </c>
      <c r="AA2134" s="4" t="str">
        <f>IF(J2134&gt;365,"Bereits abgewandert (Segment D)",IF(Z2134&gt;=Hilfswerte!$B$38,"Rot - akut gefaehrdet",IF(Z2134&gt;=Hilfswerte!$B$39,"Gelb - beobachten","Gruen - stabil")))</f>
        <v>Gruen - stabil</v>
      </c>
    </row>
    <row r="2135" spans="1:27" ht="15" customHeight="1" x14ac:dyDescent="0.25">
      <c r="A2135" s="4" t="s">
        <v>2482</v>
      </c>
      <c r="B2135" s="4" t="s">
        <v>441</v>
      </c>
      <c r="C2135" s="4" t="s">
        <v>74</v>
      </c>
      <c r="D2135" s="4" t="s">
        <v>30</v>
      </c>
      <c r="E2135" s="4">
        <v>43</v>
      </c>
      <c r="F2135" s="5">
        <v>11.1</v>
      </c>
      <c r="G2135" s="5">
        <v>14.1</v>
      </c>
      <c r="H2135" s="6">
        <v>5040</v>
      </c>
      <c r="I2135" s="4">
        <v>5</v>
      </c>
      <c r="J2135" s="4">
        <v>13</v>
      </c>
      <c r="K2135" s="4">
        <v>0</v>
      </c>
      <c r="L2135" s="4">
        <v>12</v>
      </c>
      <c r="M2135" s="4">
        <v>5</v>
      </c>
      <c r="N2135" s="5">
        <v>1.9</v>
      </c>
      <c r="O2135" s="7">
        <f t="shared" si="264"/>
        <v>5</v>
      </c>
      <c r="P2135" s="7">
        <f t="shared" si="265"/>
        <v>5</v>
      </c>
      <c r="Q2135" s="7">
        <f t="shared" si="266"/>
        <v>4</v>
      </c>
      <c r="R2135" s="7">
        <f t="shared" si="267"/>
        <v>14</v>
      </c>
      <c r="S2135" s="8">
        <f t="shared" si="268"/>
        <v>137.4</v>
      </c>
      <c r="T2135" s="7" t="str">
        <f t="shared" si="269"/>
        <v>A - Top-Kunde</v>
      </c>
      <c r="U2135" s="4">
        <f>ROUND(((E2135-Hilfswerte!$B$20)/Hilfswerte!$B$21)+((F2135-Hilfswerte!$B$22)/Hilfswerte!$B$23)+((G2135-Hilfswerte!$B$24)/Hilfswerte!$B$25)+0.1*INDEX(Hilfswerte!$B$4:$B$15,MATCH(C2135,Hilfswerte!$A$4:$A$15,0)),2)</f>
        <v>-0.04</v>
      </c>
      <c r="V2135" s="4">
        <f>ROUND(SQRT((((E2135-Hilfswerte!$B$20)/Hilfswerte!$B$21)-Hilfswerte!$B$28)^2+(((F2135-Hilfswerte!$B$22)/Hilfswerte!$B$23)-Hilfswerte!$B$29)^2+(((G2135-Hilfswerte!$B$24)/Hilfswerte!$B$25)-Hilfswerte!$B$30)^2),3)</f>
        <v>0.85</v>
      </c>
      <c r="W2135" s="4">
        <f>ROUND(E2135*Hilfswerte!$B$31,0)</f>
        <v>8838</v>
      </c>
      <c r="X2135" s="4">
        <f t="shared" si="270"/>
        <v>3798</v>
      </c>
      <c r="Y2135" s="4" t="str">
        <f>IF(T2135="A - Top-Kunde","bereits Top-Kunde",IF(AND(V2135&lt;=Hilfswerte!$B$34,H2135&lt;0.5*W2135),"Hoch",IF(AND(V2135&lt;=Hilfswerte!$B$35,H2135&lt;0.7*W2135),"Mittel","Niedrig")))</f>
        <v>bereits Top-Kunde</v>
      </c>
      <c r="Z2135" s="4">
        <f t="shared" si="271"/>
        <v>3.1</v>
      </c>
      <c r="AA2135" s="4" t="str">
        <f>IF(J2135&gt;365,"Bereits abgewandert (Segment D)",IF(Z2135&gt;=Hilfswerte!$B$38,"Rot - akut gefaehrdet",IF(Z2135&gt;=Hilfswerte!$B$39,"Gelb - beobachten","Gruen - stabil")))</f>
        <v>Gruen - stabil</v>
      </c>
    </row>
    <row r="2136" spans="1:27" ht="15" customHeight="1" x14ac:dyDescent="0.25">
      <c r="A2136" s="4" t="s">
        <v>2483</v>
      </c>
      <c r="B2136" s="4" t="s">
        <v>1002</v>
      </c>
      <c r="C2136" s="4" t="s">
        <v>62</v>
      </c>
      <c r="D2136" s="4" t="s">
        <v>117</v>
      </c>
      <c r="E2136" s="4">
        <v>7</v>
      </c>
      <c r="F2136" s="5">
        <v>1.5</v>
      </c>
      <c r="G2136" s="5">
        <v>3.9</v>
      </c>
      <c r="H2136" s="6">
        <v>920</v>
      </c>
      <c r="I2136" s="4">
        <v>2</v>
      </c>
      <c r="J2136" s="4">
        <v>130</v>
      </c>
      <c r="K2136" s="4">
        <v>0</v>
      </c>
      <c r="L2136" s="4">
        <v>5</v>
      </c>
      <c r="M2136" s="4">
        <v>3</v>
      </c>
      <c r="N2136" s="5">
        <v>-15.8</v>
      </c>
      <c r="O2136" s="7">
        <f t="shared" si="264"/>
        <v>3</v>
      </c>
      <c r="P2136" s="7">
        <f t="shared" si="265"/>
        <v>2</v>
      </c>
      <c r="Q2136" s="7">
        <f t="shared" si="266"/>
        <v>2</v>
      </c>
      <c r="R2136" s="7">
        <f t="shared" si="267"/>
        <v>7</v>
      </c>
      <c r="S2136" s="8">
        <f t="shared" si="268"/>
        <v>60.6</v>
      </c>
      <c r="T2136" s="7" t="str">
        <f t="shared" si="269"/>
        <v>C - Entwicklungspotenzial</v>
      </c>
      <c r="U2136" s="4">
        <f>ROUND(((E2136-Hilfswerte!$B$20)/Hilfswerte!$B$21)+((F2136-Hilfswerte!$B$22)/Hilfswerte!$B$23)+((G2136-Hilfswerte!$B$24)/Hilfswerte!$B$25)+0.1*INDEX(Hilfswerte!$B$4:$B$15,MATCH(C2136,Hilfswerte!$A$4:$A$15,0)),2)</f>
        <v>-1.54</v>
      </c>
      <c r="V2136" s="4">
        <f>ROUND(SQRT((((E2136-Hilfswerte!$B$20)/Hilfswerte!$B$21)-Hilfswerte!$B$28)^2+(((F2136-Hilfswerte!$B$22)/Hilfswerte!$B$23)-Hilfswerte!$B$29)^2+(((G2136-Hilfswerte!$B$24)/Hilfswerte!$B$25)-Hilfswerte!$B$30)^2),3)</f>
        <v>1.498</v>
      </c>
      <c r="W2136" s="4">
        <f>ROUND(E2136*Hilfswerte!$B$31,0)</f>
        <v>1439</v>
      </c>
      <c r="X2136" s="4">
        <f t="shared" si="270"/>
        <v>519</v>
      </c>
      <c r="Y2136" s="4" t="str">
        <f>IF(T2136="A - Top-Kunde","bereits Top-Kunde",IF(AND(V2136&lt;=Hilfswerte!$B$34,H2136&lt;0.5*W2136),"Hoch",IF(AND(V2136&lt;=Hilfswerte!$B$35,H2136&lt;0.7*W2136),"Mittel","Niedrig")))</f>
        <v>Niedrig</v>
      </c>
      <c r="Z2136" s="4">
        <f t="shared" si="271"/>
        <v>13.8</v>
      </c>
      <c r="AA2136" s="4" t="str">
        <f>IF(J2136&gt;365,"Bereits abgewandert (Segment D)",IF(Z2136&gt;=Hilfswerte!$B$38,"Rot - akut gefaehrdet",IF(Z2136&gt;=Hilfswerte!$B$39,"Gelb - beobachten","Gruen - stabil")))</f>
        <v>Gelb - beobachten</v>
      </c>
    </row>
    <row r="2137" spans="1:27" ht="15" customHeight="1" x14ac:dyDescent="0.25">
      <c r="A2137" s="4" t="s">
        <v>2484</v>
      </c>
      <c r="B2137" s="4" t="s">
        <v>574</v>
      </c>
      <c r="C2137" s="4" t="s">
        <v>29</v>
      </c>
      <c r="D2137" s="4" t="s">
        <v>30</v>
      </c>
      <c r="E2137" s="4">
        <v>67</v>
      </c>
      <c r="F2137" s="5">
        <v>12.2</v>
      </c>
      <c r="G2137" s="5">
        <v>7.5</v>
      </c>
      <c r="H2137" s="6">
        <v>1160</v>
      </c>
      <c r="I2137" s="4">
        <v>1</v>
      </c>
      <c r="J2137" s="4">
        <v>234</v>
      </c>
      <c r="K2137" s="4">
        <v>0</v>
      </c>
      <c r="L2137" s="4">
        <v>-2</v>
      </c>
      <c r="M2137" s="4">
        <v>5</v>
      </c>
      <c r="N2137" s="5">
        <v>46.8</v>
      </c>
      <c r="O2137" s="7">
        <f t="shared" si="264"/>
        <v>2</v>
      </c>
      <c r="P2137" s="7">
        <f t="shared" si="265"/>
        <v>1</v>
      </c>
      <c r="Q2137" s="7">
        <f t="shared" si="266"/>
        <v>3</v>
      </c>
      <c r="R2137" s="7">
        <f t="shared" si="267"/>
        <v>6</v>
      </c>
      <c r="S2137" s="8">
        <f t="shared" si="268"/>
        <v>83.4</v>
      </c>
      <c r="T2137" s="7" t="str">
        <f t="shared" si="269"/>
        <v>C - Entwicklungspotenzial</v>
      </c>
      <c r="U2137" s="4">
        <f>ROUND(((E2137-Hilfswerte!$B$20)/Hilfswerte!$B$21)+((F2137-Hilfswerte!$B$22)/Hilfswerte!$B$23)+((G2137-Hilfswerte!$B$24)/Hilfswerte!$B$25)+0.1*INDEX(Hilfswerte!$B$4:$B$15,MATCH(C2137,Hilfswerte!$A$4:$A$15,0)),2)</f>
        <v>-0.67</v>
      </c>
      <c r="V2137" s="4">
        <f>ROUND(SQRT((((E2137-Hilfswerte!$B$20)/Hilfswerte!$B$21)-Hilfswerte!$B$28)^2+(((F2137-Hilfswerte!$B$22)/Hilfswerte!$B$23)-Hilfswerte!$B$29)^2+(((G2137-Hilfswerte!$B$24)/Hilfswerte!$B$25)-Hilfswerte!$B$30)^2),3)</f>
        <v>0.86099999999999999</v>
      </c>
      <c r="W2137" s="4">
        <f>ROUND(E2137*Hilfswerte!$B$31,0)</f>
        <v>13772</v>
      </c>
      <c r="X2137" s="4">
        <f t="shared" si="270"/>
        <v>12612</v>
      </c>
      <c r="Y2137" s="4" t="str">
        <f>IF(T2137="A - Top-Kunde","bereits Top-Kunde",IF(AND(V2137&lt;=Hilfswerte!$B$34,H2137&lt;0.5*W2137),"Hoch",IF(AND(V2137&lt;=Hilfswerte!$B$35,H2137&lt;0.7*W2137),"Mittel","Niedrig")))</f>
        <v>Mittel</v>
      </c>
      <c r="Z2137" s="4">
        <f t="shared" si="271"/>
        <v>11.7</v>
      </c>
      <c r="AA2137" s="4" t="str">
        <f>IF(J2137&gt;365,"Bereits abgewandert (Segment D)",IF(Z2137&gt;=Hilfswerte!$B$38,"Rot - akut gefaehrdet",IF(Z2137&gt;=Hilfswerte!$B$39,"Gelb - beobachten","Gruen - stabil")))</f>
        <v>Gruen - stabil</v>
      </c>
    </row>
    <row r="2138" spans="1:27" ht="15" customHeight="1" x14ac:dyDescent="0.25">
      <c r="A2138" s="4" t="s">
        <v>2485</v>
      </c>
      <c r="B2138" s="4" t="s">
        <v>551</v>
      </c>
      <c r="C2138" s="4" t="s">
        <v>47</v>
      </c>
      <c r="D2138" s="4" t="s">
        <v>30</v>
      </c>
      <c r="E2138" s="4">
        <v>256</v>
      </c>
      <c r="F2138" s="5">
        <v>58.9</v>
      </c>
      <c r="G2138" s="5">
        <v>15.2</v>
      </c>
      <c r="H2138" s="6">
        <v>78010</v>
      </c>
      <c r="I2138" s="4">
        <v>5</v>
      </c>
      <c r="J2138" s="4">
        <v>22</v>
      </c>
      <c r="K2138" s="4">
        <v>0</v>
      </c>
      <c r="L2138" s="4">
        <v>25</v>
      </c>
      <c r="M2138" s="4">
        <v>1</v>
      </c>
      <c r="N2138" s="5">
        <v>-13.4</v>
      </c>
      <c r="O2138" s="7">
        <f t="shared" si="264"/>
        <v>5</v>
      </c>
      <c r="P2138" s="7">
        <f t="shared" si="265"/>
        <v>5</v>
      </c>
      <c r="Q2138" s="7">
        <f t="shared" si="266"/>
        <v>5</v>
      </c>
      <c r="R2138" s="7">
        <f t="shared" si="267"/>
        <v>15</v>
      </c>
      <c r="S2138" s="8">
        <f t="shared" si="268"/>
        <v>135.80000000000001</v>
      </c>
      <c r="T2138" s="7" t="str">
        <f t="shared" si="269"/>
        <v>A - Top-Kunde</v>
      </c>
      <c r="U2138" s="4">
        <f>ROUND(((E2138-Hilfswerte!$B$20)/Hilfswerte!$B$21)+((F2138-Hilfswerte!$B$22)/Hilfswerte!$B$23)+((G2138-Hilfswerte!$B$24)/Hilfswerte!$B$25)+0.1*INDEX(Hilfswerte!$B$4:$B$15,MATCH(C2138,Hilfswerte!$A$4:$A$15,0)),2)</f>
        <v>2.0099999999999998</v>
      </c>
      <c r="V2138" s="4">
        <f>ROUND(SQRT((((E2138-Hilfswerte!$B$20)/Hilfswerte!$B$21)-Hilfswerte!$B$28)^2+(((F2138-Hilfswerte!$B$22)/Hilfswerte!$B$23)-Hilfswerte!$B$29)^2+(((G2138-Hilfswerte!$B$24)/Hilfswerte!$B$25)-Hilfswerte!$B$30)^2),3)</f>
        <v>0.83199999999999996</v>
      </c>
      <c r="W2138" s="4">
        <f>ROUND(E2138*Hilfswerte!$B$31,0)</f>
        <v>52620</v>
      </c>
      <c r="X2138" s="4">
        <f t="shared" si="270"/>
        <v>0</v>
      </c>
      <c r="Y2138" s="4" t="str">
        <f>IF(T2138="A - Top-Kunde","bereits Top-Kunde",IF(AND(V2138&lt;=Hilfswerte!$B$34,H2138&lt;0.5*W2138),"Hoch",IF(AND(V2138&lt;=Hilfswerte!$B$35,H2138&lt;0.7*W2138),"Mittel","Niedrig")))</f>
        <v>bereits Top-Kunde</v>
      </c>
      <c r="Z2138" s="4">
        <f t="shared" si="271"/>
        <v>11.5</v>
      </c>
      <c r="AA2138" s="4" t="str">
        <f>IF(J2138&gt;365,"Bereits abgewandert (Segment D)",IF(Z2138&gt;=Hilfswerte!$B$38,"Rot - akut gefaehrdet",IF(Z2138&gt;=Hilfswerte!$B$39,"Gelb - beobachten","Gruen - stabil")))</f>
        <v>Gruen - stabil</v>
      </c>
    </row>
    <row r="2139" spans="1:27" ht="15" customHeight="1" x14ac:dyDescent="0.25">
      <c r="A2139" s="4" t="s">
        <v>2486</v>
      </c>
      <c r="B2139" s="4" t="s">
        <v>121</v>
      </c>
      <c r="C2139" s="4" t="s">
        <v>55</v>
      </c>
      <c r="D2139" s="4" t="s">
        <v>30</v>
      </c>
      <c r="E2139" s="4">
        <v>67</v>
      </c>
      <c r="F2139" s="5">
        <v>10.7</v>
      </c>
      <c r="G2139" s="5">
        <v>10</v>
      </c>
      <c r="H2139" s="6">
        <v>3900</v>
      </c>
      <c r="I2139" s="4">
        <v>3</v>
      </c>
      <c r="J2139" s="4">
        <v>161</v>
      </c>
      <c r="K2139" s="4">
        <v>2</v>
      </c>
      <c r="L2139" s="4">
        <v>14</v>
      </c>
      <c r="M2139" s="4">
        <v>6</v>
      </c>
      <c r="N2139" s="5">
        <v>-1.3</v>
      </c>
      <c r="O2139" s="7">
        <f t="shared" si="264"/>
        <v>3</v>
      </c>
      <c r="P2139" s="7">
        <f t="shared" si="265"/>
        <v>3</v>
      </c>
      <c r="Q2139" s="7">
        <f t="shared" si="266"/>
        <v>4</v>
      </c>
      <c r="R2139" s="7">
        <f t="shared" si="267"/>
        <v>10</v>
      </c>
      <c r="S2139" s="8">
        <f t="shared" si="268"/>
        <v>83.2</v>
      </c>
      <c r="T2139" s="7" t="str">
        <f t="shared" si="269"/>
        <v>C - Entwicklungspotenzial</v>
      </c>
      <c r="U2139" s="4">
        <f>ROUND(((E2139-Hilfswerte!$B$20)/Hilfswerte!$B$21)+((F2139-Hilfswerte!$B$22)/Hilfswerte!$B$23)+((G2139-Hilfswerte!$B$24)/Hilfswerte!$B$25)+0.1*INDEX(Hilfswerte!$B$4:$B$15,MATCH(C2139,Hilfswerte!$A$4:$A$15,0)),2)</f>
        <v>-0.28000000000000003</v>
      </c>
      <c r="V2139" s="4">
        <f>ROUND(SQRT((((E2139-Hilfswerte!$B$20)/Hilfswerte!$B$21)-Hilfswerte!$B$28)^2+(((F2139-Hilfswerte!$B$22)/Hilfswerte!$B$23)-Hilfswerte!$B$29)^2+(((G2139-Hilfswerte!$B$24)/Hilfswerte!$B$25)-Hilfswerte!$B$30)^2),3)</f>
        <v>0.67600000000000005</v>
      </c>
      <c r="W2139" s="4">
        <f>ROUND(E2139*Hilfswerte!$B$31,0)</f>
        <v>13772</v>
      </c>
      <c r="X2139" s="4">
        <f t="shared" si="270"/>
        <v>9872</v>
      </c>
      <c r="Y2139" s="4" t="str">
        <f>IF(T2139="A - Top-Kunde","bereits Top-Kunde",IF(AND(V2139&lt;=Hilfswerte!$B$34,H2139&lt;0.5*W2139),"Hoch",IF(AND(V2139&lt;=Hilfswerte!$B$35,H2139&lt;0.7*W2139),"Mittel","Niedrig")))</f>
        <v>Hoch</v>
      </c>
      <c r="Z2139" s="4">
        <f t="shared" si="271"/>
        <v>17.399999999999999</v>
      </c>
      <c r="AA2139" s="4" t="str">
        <f>IF(J2139&gt;365,"Bereits abgewandert (Segment D)",IF(Z2139&gt;=Hilfswerte!$B$38,"Rot - akut gefaehrdet",IF(Z2139&gt;=Hilfswerte!$B$39,"Gelb - beobachten","Gruen - stabil")))</f>
        <v>Gelb - beobachten</v>
      </c>
    </row>
    <row r="2140" spans="1:27" ht="15" customHeight="1" x14ac:dyDescent="0.25">
      <c r="A2140" s="4" t="s">
        <v>2487</v>
      </c>
      <c r="B2140" s="4" t="s">
        <v>1315</v>
      </c>
      <c r="C2140" s="4" t="s">
        <v>74</v>
      </c>
      <c r="D2140" s="4" t="s">
        <v>52</v>
      </c>
      <c r="E2140" s="4">
        <v>130</v>
      </c>
      <c r="F2140" s="5">
        <v>32.1</v>
      </c>
      <c r="G2140" s="5">
        <v>6.1</v>
      </c>
      <c r="H2140" s="6">
        <v>3370</v>
      </c>
      <c r="I2140" s="4">
        <v>2</v>
      </c>
      <c r="J2140" s="4">
        <v>153</v>
      </c>
      <c r="K2140" s="4">
        <v>0</v>
      </c>
      <c r="L2140" s="4">
        <v>21</v>
      </c>
      <c r="M2140" s="4">
        <v>1</v>
      </c>
      <c r="N2140" s="5">
        <v>23.2</v>
      </c>
      <c r="O2140" s="7">
        <f t="shared" si="264"/>
        <v>3</v>
      </c>
      <c r="P2140" s="7">
        <f t="shared" si="265"/>
        <v>2</v>
      </c>
      <c r="Q2140" s="7">
        <f t="shared" si="266"/>
        <v>4</v>
      </c>
      <c r="R2140" s="7">
        <f t="shared" si="267"/>
        <v>9</v>
      </c>
      <c r="S2140" s="8">
        <f t="shared" si="268"/>
        <v>95.3</v>
      </c>
      <c r="T2140" s="7" t="str">
        <f t="shared" si="269"/>
        <v>C - Entwicklungspotenzial</v>
      </c>
      <c r="U2140" s="4">
        <f>ROUND(((E2140-Hilfswerte!$B$20)/Hilfswerte!$B$21)+((F2140-Hilfswerte!$B$22)/Hilfswerte!$B$23)+((G2140-Hilfswerte!$B$24)/Hilfswerte!$B$25)+0.1*INDEX(Hilfswerte!$B$4:$B$15,MATCH(C2140,Hilfswerte!$A$4:$A$15,0)),2)</f>
        <v>-0.56000000000000005</v>
      </c>
      <c r="V2140" s="4">
        <f>ROUND(SQRT((((E2140-Hilfswerte!$B$20)/Hilfswerte!$B$21)-Hilfswerte!$B$28)^2+(((F2140-Hilfswerte!$B$22)/Hilfswerte!$B$23)-Hilfswerte!$B$29)^2+(((G2140-Hilfswerte!$B$24)/Hilfswerte!$B$25)-Hilfswerte!$B$30)^2),3)</f>
        <v>0.83299999999999996</v>
      </c>
      <c r="W2140" s="4">
        <f>ROUND(E2140*Hilfswerte!$B$31,0)</f>
        <v>26721</v>
      </c>
      <c r="X2140" s="4">
        <f t="shared" si="270"/>
        <v>23351</v>
      </c>
      <c r="Y2140" s="4" t="str">
        <f>IF(T2140="A - Top-Kunde","bereits Top-Kunde",IF(AND(V2140&lt;=Hilfswerte!$B$34,H2140&lt;0.5*W2140),"Hoch",IF(AND(V2140&lt;=Hilfswerte!$B$35,H2140&lt;0.7*W2140),"Mittel","Niedrig")))</f>
        <v>Hoch</v>
      </c>
      <c r="Z2140" s="4">
        <f t="shared" si="271"/>
        <v>11.9</v>
      </c>
      <c r="AA2140" s="4" t="str">
        <f>IF(J2140&gt;365,"Bereits abgewandert (Segment D)",IF(Z2140&gt;=Hilfswerte!$B$38,"Rot - akut gefaehrdet",IF(Z2140&gt;=Hilfswerte!$B$39,"Gelb - beobachten","Gruen - stabil")))</f>
        <v>Gruen - stabil</v>
      </c>
    </row>
    <row r="2141" spans="1:27" ht="15" customHeight="1" x14ac:dyDescent="0.25">
      <c r="A2141" s="4" t="s">
        <v>2488</v>
      </c>
      <c r="B2141" s="4" t="s">
        <v>614</v>
      </c>
      <c r="C2141" s="4" t="s">
        <v>65</v>
      </c>
      <c r="D2141" s="4" t="s">
        <v>30</v>
      </c>
      <c r="E2141" s="4">
        <v>5</v>
      </c>
      <c r="F2141" s="5">
        <v>1.7</v>
      </c>
      <c r="G2141" s="5">
        <v>17.7</v>
      </c>
      <c r="H2141" s="6">
        <v>200</v>
      </c>
      <c r="I2141" s="4">
        <v>4</v>
      </c>
      <c r="J2141" s="4">
        <v>171</v>
      </c>
      <c r="K2141" s="4">
        <v>0</v>
      </c>
      <c r="L2141" s="4">
        <v>5</v>
      </c>
      <c r="M2141" s="4">
        <v>2</v>
      </c>
      <c r="N2141" s="5">
        <v>4.2</v>
      </c>
      <c r="O2141" s="7">
        <f t="shared" si="264"/>
        <v>3</v>
      </c>
      <c r="P2141" s="7">
        <f t="shared" si="265"/>
        <v>4</v>
      </c>
      <c r="Q2141" s="7">
        <f t="shared" si="266"/>
        <v>2</v>
      </c>
      <c r="R2141" s="7">
        <f t="shared" si="267"/>
        <v>9</v>
      </c>
      <c r="S2141" s="8">
        <f t="shared" si="268"/>
        <v>90.6</v>
      </c>
      <c r="T2141" s="7" t="str">
        <f t="shared" si="269"/>
        <v>C - Entwicklungspotenzial</v>
      </c>
      <c r="U2141" s="4">
        <f>ROUND(((E2141-Hilfswerte!$B$20)/Hilfswerte!$B$21)+((F2141-Hilfswerte!$B$22)/Hilfswerte!$B$23)+((G2141-Hilfswerte!$B$24)/Hilfswerte!$B$25)+0.1*INDEX(Hilfswerte!$B$4:$B$15,MATCH(C2141,Hilfswerte!$A$4:$A$15,0)),2)</f>
        <v>0.17</v>
      </c>
      <c r="V2141" s="4">
        <f>ROUND(SQRT((((E2141-Hilfswerte!$B$20)/Hilfswerte!$B$21)-Hilfswerte!$B$28)^2+(((F2141-Hilfswerte!$B$22)/Hilfswerte!$B$23)-Hilfswerte!$B$29)^2+(((G2141-Hilfswerte!$B$24)/Hilfswerte!$B$25)-Hilfswerte!$B$30)^2),3)</f>
        <v>1.401</v>
      </c>
      <c r="W2141" s="4">
        <f>ROUND(E2141*Hilfswerte!$B$31,0)</f>
        <v>1028</v>
      </c>
      <c r="X2141" s="4">
        <f t="shared" si="270"/>
        <v>828</v>
      </c>
      <c r="Y2141" s="4" t="str">
        <f>IF(T2141="A - Top-Kunde","bereits Top-Kunde",IF(AND(V2141&lt;=Hilfswerte!$B$34,H2141&lt;0.5*W2141),"Hoch",IF(AND(V2141&lt;=Hilfswerte!$B$35,H2141&lt;0.7*W2141),"Mittel","Niedrig")))</f>
        <v>Niedrig</v>
      </c>
      <c r="Z2141" s="4">
        <f t="shared" si="271"/>
        <v>9.6</v>
      </c>
      <c r="AA2141" s="4" t="str">
        <f>IF(J2141&gt;365,"Bereits abgewandert (Segment D)",IF(Z2141&gt;=Hilfswerte!$B$38,"Rot - akut gefaehrdet",IF(Z2141&gt;=Hilfswerte!$B$39,"Gelb - beobachten","Gruen - stabil")))</f>
        <v>Gruen - stabil</v>
      </c>
    </row>
    <row r="2142" spans="1:27" ht="15" customHeight="1" x14ac:dyDescent="0.25">
      <c r="A2142" s="4" t="s">
        <v>2489</v>
      </c>
      <c r="B2142" s="4" t="s">
        <v>890</v>
      </c>
      <c r="C2142" s="4" t="s">
        <v>51</v>
      </c>
      <c r="D2142" s="4" t="s">
        <v>30</v>
      </c>
      <c r="E2142" s="4">
        <v>66</v>
      </c>
      <c r="F2142" s="5">
        <v>11.1</v>
      </c>
      <c r="G2142" s="5">
        <v>18.8</v>
      </c>
      <c r="H2142" s="6">
        <v>11290</v>
      </c>
      <c r="I2142" s="4">
        <v>4</v>
      </c>
      <c r="J2142" s="4">
        <v>28</v>
      </c>
      <c r="K2142" s="4">
        <v>0</v>
      </c>
      <c r="L2142" s="4">
        <v>10</v>
      </c>
      <c r="M2142" s="4">
        <v>4</v>
      </c>
      <c r="N2142" s="5">
        <v>-10.5</v>
      </c>
      <c r="O2142" s="7">
        <f t="shared" si="264"/>
        <v>5</v>
      </c>
      <c r="P2142" s="7">
        <f t="shared" si="265"/>
        <v>4</v>
      </c>
      <c r="Q2142" s="7">
        <f t="shared" si="266"/>
        <v>5</v>
      </c>
      <c r="R2142" s="7">
        <f t="shared" si="267"/>
        <v>14</v>
      </c>
      <c r="S2142" s="8">
        <f t="shared" si="268"/>
        <v>131.80000000000001</v>
      </c>
      <c r="T2142" s="7" t="str">
        <f t="shared" si="269"/>
        <v>A - Top-Kunde</v>
      </c>
      <c r="U2142" s="4">
        <f>ROUND(((E2142-Hilfswerte!$B$20)/Hilfswerte!$B$21)+((F2142-Hilfswerte!$B$22)/Hilfswerte!$B$23)+((G2142-Hilfswerte!$B$24)/Hilfswerte!$B$25)+0.1*INDEX(Hilfswerte!$B$4:$B$15,MATCH(C2142,Hilfswerte!$A$4:$A$15,0)),2)</f>
        <v>1.18</v>
      </c>
      <c r="V2142" s="4">
        <f>ROUND(SQRT((((E2142-Hilfswerte!$B$20)/Hilfswerte!$B$21)-Hilfswerte!$B$28)^2+(((F2142-Hilfswerte!$B$22)/Hilfswerte!$B$23)-Hilfswerte!$B$29)^2+(((G2142-Hilfswerte!$B$24)/Hilfswerte!$B$25)-Hilfswerte!$B$30)^2),3)</f>
        <v>1.367</v>
      </c>
      <c r="W2142" s="4">
        <f>ROUND(E2142*Hilfswerte!$B$31,0)</f>
        <v>13566</v>
      </c>
      <c r="X2142" s="4">
        <f t="shared" si="270"/>
        <v>2276</v>
      </c>
      <c r="Y2142" s="4" t="str">
        <f>IF(T2142="A - Top-Kunde","bereits Top-Kunde",IF(AND(V2142&lt;=Hilfswerte!$B$34,H2142&lt;0.5*W2142),"Hoch",IF(AND(V2142&lt;=Hilfswerte!$B$35,H2142&lt;0.7*W2142),"Mittel","Niedrig")))</f>
        <v>bereits Top-Kunde</v>
      </c>
      <c r="Z2142" s="4">
        <f t="shared" si="271"/>
        <v>7.6</v>
      </c>
      <c r="AA2142" s="4" t="str">
        <f>IF(J2142&gt;365,"Bereits abgewandert (Segment D)",IF(Z2142&gt;=Hilfswerte!$B$38,"Rot - akut gefaehrdet",IF(Z2142&gt;=Hilfswerte!$B$39,"Gelb - beobachten","Gruen - stabil")))</f>
        <v>Gruen - stabil</v>
      </c>
    </row>
    <row r="2143" spans="1:27" ht="15" customHeight="1" x14ac:dyDescent="0.25">
      <c r="A2143" s="4" t="s">
        <v>2490</v>
      </c>
      <c r="B2143" s="4" t="s">
        <v>1600</v>
      </c>
      <c r="C2143" s="4" t="s">
        <v>62</v>
      </c>
      <c r="D2143" s="4" t="s">
        <v>30</v>
      </c>
      <c r="E2143" s="4">
        <v>70</v>
      </c>
      <c r="F2143" s="5">
        <v>9.1999999999999993</v>
      </c>
      <c r="G2143" s="5">
        <v>8</v>
      </c>
      <c r="H2143" s="6">
        <v>990</v>
      </c>
      <c r="I2143" s="4">
        <v>5</v>
      </c>
      <c r="J2143" s="4">
        <v>19</v>
      </c>
      <c r="K2143" s="4">
        <v>0</v>
      </c>
      <c r="L2143" s="4">
        <v>-5</v>
      </c>
      <c r="M2143" s="4">
        <v>6</v>
      </c>
      <c r="N2143" s="5">
        <v>19.7</v>
      </c>
      <c r="O2143" s="7">
        <f t="shared" si="264"/>
        <v>5</v>
      </c>
      <c r="P2143" s="7">
        <f t="shared" si="265"/>
        <v>5</v>
      </c>
      <c r="Q2143" s="7">
        <f t="shared" si="266"/>
        <v>2</v>
      </c>
      <c r="R2143" s="7">
        <f t="shared" si="267"/>
        <v>12</v>
      </c>
      <c r="S2143" s="8">
        <f t="shared" si="268"/>
        <v>129.9</v>
      </c>
      <c r="T2143" s="7" t="str">
        <f t="shared" si="269"/>
        <v>A - Top-Kunde</v>
      </c>
      <c r="U2143" s="4">
        <f>ROUND(((E2143-Hilfswerte!$B$20)/Hilfswerte!$B$21)+((F2143-Hilfswerte!$B$22)/Hilfswerte!$B$23)+((G2143-Hilfswerte!$B$24)/Hilfswerte!$B$25)+0.1*INDEX(Hilfswerte!$B$4:$B$15,MATCH(C2143,Hilfswerte!$A$4:$A$15,0)),2)</f>
        <v>-0.49</v>
      </c>
      <c r="V2143" s="4">
        <f>ROUND(SQRT((((E2143-Hilfswerte!$B$20)/Hilfswerte!$B$21)-Hilfswerte!$B$28)^2+(((F2143-Hilfswerte!$B$22)/Hilfswerte!$B$23)-Hilfswerte!$B$29)^2+(((G2143-Hilfswerte!$B$24)/Hilfswerte!$B$25)-Hilfswerte!$B$30)^2),3)</f>
        <v>0.83499999999999996</v>
      </c>
      <c r="W2143" s="4">
        <f>ROUND(E2143*Hilfswerte!$B$31,0)</f>
        <v>14388</v>
      </c>
      <c r="X2143" s="4">
        <f t="shared" si="270"/>
        <v>13398</v>
      </c>
      <c r="Y2143" s="4" t="str">
        <f>IF(T2143="A - Top-Kunde","bereits Top-Kunde",IF(AND(V2143&lt;=Hilfswerte!$B$34,H2143&lt;0.5*W2143),"Hoch",IF(AND(V2143&lt;=Hilfswerte!$B$35,H2143&lt;0.7*W2143),"Mittel","Niedrig")))</f>
        <v>bereits Top-Kunde</v>
      </c>
      <c r="Z2143" s="4">
        <f t="shared" si="271"/>
        <v>1</v>
      </c>
      <c r="AA2143" s="4" t="str">
        <f>IF(J2143&gt;365,"Bereits abgewandert (Segment D)",IF(Z2143&gt;=Hilfswerte!$B$38,"Rot - akut gefaehrdet",IF(Z2143&gt;=Hilfswerte!$B$39,"Gelb - beobachten","Gruen - stabil")))</f>
        <v>Gruen - stabil</v>
      </c>
    </row>
    <row r="2144" spans="1:27" ht="15" customHeight="1" x14ac:dyDescent="0.25">
      <c r="A2144" s="4" t="s">
        <v>2491</v>
      </c>
      <c r="B2144" s="4" t="s">
        <v>288</v>
      </c>
      <c r="C2144" s="4" t="s">
        <v>59</v>
      </c>
      <c r="D2144" s="4" t="s">
        <v>30</v>
      </c>
      <c r="E2144" s="4">
        <v>14</v>
      </c>
      <c r="F2144" s="5">
        <v>2.5</v>
      </c>
      <c r="G2144" s="5">
        <v>7.7</v>
      </c>
      <c r="H2144" s="6">
        <v>1070</v>
      </c>
      <c r="I2144" s="4">
        <v>3</v>
      </c>
      <c r="J2144" s="4">
        <v>69</v>
      </c>
      <c r="K2144" s="4">
        <v>0</v>
      </c>
      <c r="L2144" s="4">
        <v>1</v>
      </c>
      <c r="M2144" s="4">
        <v>5</v>
      </c>
      <c r="N2144" s="5">
        <v>4.5999999999999996</v>
      </c>
      <c r="O2144" s="7">
        <f t="shared" si="264"/>
        <v>4</v>
      </c>
      <c r="P2144" s="7">
        <f t="shared" si="265"/>
        <v>3</v>
      </c>
      <c r="Q2144" s="7">
        <f t="shared" si="266"/>
        <v>3</v>
      </c>
      <c r="R2144" s="7">
        <f t="shared" si="267"/>
        <v>10</v>
      </c>
      <c r="S2144" s="8">
        <f t="shared" si="268"/>
        <v>102</v>
      </c>
      <c r="T2144" s="7" t="str">
        <f t="shared" si="269"/>
        <v>C - Entwicklungspotenzial</v>
      </c>
      <c r="U2144" s="4">
        <f>ROUND(((E2144-Hilfswerte!$B$20)/Hilfswerte!$B$21)+((F2144-Hilfswerte!$B$22)/Hilfswerte!$B$23)+((G2144-Hilfswerte!$B$24)/Hilfswerte!$B$25)+0.1*INDEX(Hilfswerte!$B$4:$B$15,MATCH(C2144,Hilfswerte!$A$4:$A$15,0)),2)</f>
        <v>-1.39</v>
      </c>
      <c r="V2144" s="4">
        <f>ROUND(SQRT((((E2144-Hilfswerte!$B$20)/Hilfswerte!$B$21)-Hilfswerte!$B$28)^2+(((F2144-Hilfswerte!$B$22)/Hilfswerte!$B$23)-Hilfswerte!$B$29)^2+(((G2144-Hilfswerte!$B$24)/Hilfswerte!$B$25)-Hilfswerte!$B$30)^2),3)</f>
        <v>1.069</v>
      </c>
      <c r="W2144" s="4">
        <f>ROUND(E2144*Hilfswerte!$B$31,0)</f>
        <v>2878</v>
      </c>
      <c r="X2144" s="4">
        <f t="shared" si="270"/>
        <v>1808</v>
      </c>
      <c r="Y2144" s="4" t="str">
        <f>IF(T2144="A - Top-Kunde","bereits Top-Kunde",IF(AND(V2144&lt;=Hilfswerte!$B$34,H2144&lt;0.5*W2144),"Hoch",IF(AND(V2144&lt;=Hilfswerte!$B$35,H2144&lt;0.7*W2144),"Mittel","Niedrig")))</f>
        <v>Mittel</v>
      </c>
      <c r="Z2144" s="4">
        <f t="shared" si="271"/>
        <v>3.7</v>
      </c>
      <c r="AA2144" s="4" t="str">
        <f>IF(J2144&gt;365,"Bereits abgewandert (Segment D)",IF(Z2144&gt;=Hilfswerte!$B$38,"Rot - akut gefaehrdet",IF(Z2144&gt;=Hilfswerte!$B$39,"Gelb - beobachten","Gruen - stabil")))</f>
        <v>Gruen - stabil</v>
      </c>
    </row>
    <row r="2145" spans="1:27" ht="15" customHeight="1" x14ac:dyDescent="0.25">
      <c r="A2145" s="4" t="s">
        <v>2492</v>
      </c>
      <c r="B2145" s="4" t="s">
        <v>46</v>
      </c>
      <c r="C2145" s="4" t="s">
        <v>65</v>
      </c>
      <c r="D2145" s="4" t="s">
        <v>93</v>
      </c>
      <c r="E2145" s="4">
        <v>92</v>
      </c>
      <c r="F2145" s="5">
        <v>17.3</v>
      </c>
      <c r="G2145" s="5">
        <v>7.1</v>
      </c>
      <c r="H2145" s="6">
        <v>3950</v>
      </c>
      <c r="I2145" s="4">
        <v>3</v>
      </c>
      <c r="J2145" s="4">
        <v>19</v>
      </c>
      <c r="K2145" s="4">
        <v>0</v>
      </c>
      <c r="L2145" s="4">
        <v>5</v>
      </c>
      <c r="M2145" s="4">
        <v>6</v>
      </c>
      <c r="N2145" s="5">
        <v>45.5</v>
      </c>
      <c r="O2145" s="7">
        <f t="shared" si="264"/>
        <v>5</v>
      </c>
      <c r="P2145" s="7">
        <f t="shared" si="265"/>
        <v>3</v>
      </c>
      <c r="Q2145" s="7">
        <f t="shared" si="266"/>
        <v>4</v>
      </c>
      <c r="R2145" s="7">
        <f t="shared" si="267"/>
        <v>12</v>
      </c>
      <c r="S2145" s="8">
        <f t="shared" si="268"/>
        <v>141.30000000000001</v>
      </c>
      <c r="T2145" s="7" t="str">
        <f t="shared" si="269"/>
        <v>A - Top-Kunde</v>
      </c>
      <c r="U2145" s="4">
        <f>ROUND(((E2145-Hilfswerte!$B$20)/Hilfswerte!$B$21)+((F2145-Hilfswerte!$B$22)/Hilfswerte!$B$23)+((G2145-Hilfswerte!$B$24)/Hilfswerte!$B$25)+0.1*INDEX(Hilfswerte!$B$4:$B$15,MATCH(C2145,Hilfswerte!$A$4:$A$15,0)),2)</f>
        <v>-0.86</v>
      </c>
      <c r="V2145" s="4">
        <f>ROUND(SQRT((((E2145-Hilfswerte!$B$20)/Hilfswerte!$B$21)-Hilfswerte!$B$28)^2+(((F2145-Hilfswerte!$B$22)/Hilfswerte!$B$23)-Hilfswerte!$B$29)^2+(((G2145-Hilfswerte!$B$24)/Hilfswerte!$B$25)-Hilfswerte!$B$30)^2),3)</f>
        <v>0.81499999999999995</v>
      </c>
      <c r="W2145" s="4">
        <f>ROUND(E2145*Hilfswerte!$B$31,0)</f>
        <v>18910</v>
      </c>
      <c r="X2145" s="4">
        <f t="shared" si="270"/>
        <v>14960</v>
      </c>
      <c r="Y2145" s="4" t="str">
        <f>IF(T2145="A - Top-Kunde","bereits Top-Kunde",IF(AND(V2145&lt;=Hilfswerte!$B$34,H2145&lt;0.5*W2145),"Hoch",IF(AND(V2145&lt;=Hilfswerte!$B$35,H2145&lt;0.7*W2145),"Mittel","Niedrig")))</f>
        <v>bereits Top-Kunde</v>
      </c>
      <c r="Z2145" s="4">
        <f t="shared" si="271"/>
        <v>2</v>
      </c>
      <c r="AA2145" s="4" t="str">
        <f>IF(J2145&gt;365,"Bereits abgewandert (Segment D)",IF(Z2145&gt;=Hilfswerte!$B$38,"Rot - akut gefaehrdet",IF(Z2145&gt;=Hilfswerte!$B$39,"Gelb - beobachten","Gruen - stabil")))</f>
        <v>Gruen - stabil</v>
      </c>
    </row>
    <row r="2146" spans="1:27" ht="15" customHeight="1" x14ac:dyDescent="0.25">
      <c r="A2146" s="4" t="s">
        <v>2493</v>
      </c>
      <c r="B2146" s="4" t="s">
        <v>350</v>
      </c>
      <c r="C2146" s="4" t="s">
        <v>55</v>
      </c>
      <c r="D2146" s="4" t="s">
        <v>117</v>
      </c>
      <c r="E2146" s="4">
        <v>17</v>
      </c>
      <c r="F2146" s="5">
        <v>4.0999999999999996</v>
      </c>
      <c r="G2146" s="5">
        <v>3.4</v>
      </c>
      <c r="H2146" s="6">
        <v>3140</v>
      </c>
      <c r="I2146" s="4">
        <v>3</v>
      </c>
      <c r="J2146" s="4">
        <v>74</v>
      </c>
      <c r="K2146" s="4">
        <v>0</v>
      </c>
      <c r="L2146" s="4">
        <v>14</v>
      </c>
      <c r="M2146" s="4">
        <v>6</v>
      </c>
      <c r="N2146" s="5">
        <v>-27.4</v>
      </c>
      <c r="O2146" s="7">
        <f t="shared" si="264"/>
        <v>4</v>
      </c>
      <c r="P2146" s="7">
        <f t="shared" si="265"/>
        <v>3</v>
      </c>
      <c r="Q2146" s="7">
        <f t="shared" si="266"/>
        <v>4</v>
      </c>
      <c r="R2146" s="7">
        <f t="shared" si="267"/>
        <v>11</v>
      </c>
      <c r="S2146" s="8">
        <f t="shared" si="268"/>
        <v>92.1</v>
      </c>
      <c r="T2146" s="7" t="str">
        <f t="shared" si="269"/>
        <v>C - Entwicklungspotenzial</v>
      </c>
      <c r="U2146" s="4">
        <f>ROUND(((E2146-Hilfswerte!$B$20)/Hilfswerte!$B$21)+((F2146-Hilfswerte!$B$22)/Hilfswerte!$B$23)+((G2146-Hilfswerte!$B$24)/Hilfswerte!$B$25)+0.1*INDEX(Hilfswerte!$B$4:$B$15,MATCH(C2146,Hilfswerte!$A$4:$A$15,0)),2)</f>
        <v>-1.66</v>
      </c>
      <c r="V2146" s="4">
        <f>ROUND(SQRT((((E2146-Hilfswerte!$B$20)/Hilfswerte!$B$21)-Hilfswerte!$B$28)^2+(((F2146-Hilfswerte!$B$22)/Hilfswerte!$B$23)-Hilfswerte!$B$29)^2+(((G2146-Hilfswerte!$B$24)/Hilfswerte!$B$25)-Hilfswerte!$B$30)^2),3)</f>
        <v>1.522</v>
      </c>
      <c r="W2146" s="4">
        <f>ROUND(E2146*Hilfswerte!$B$31,0)</f>
        <v>3494</v>
      </c>
      <c r="X2146" s="4">
        <f t="shared" si="270"/>
        <v>354</v>
      </c>
      <c r="Y2146" s="4" t="str">
        <f>IF(T2146="A - Top-Kunde","bereits Top-Kunde",IF(AND(V2146&lt;=Hilfswerte!$B$34,H2146&lt;0.5*W2146),"Hoch",IF(AND(V2146&lt;=Hilfswerte!$B$35,H2146&lt;0.7*W2146),"Mittel","Niedrig")))</f>
        <v>Niedrig</v>
      </c>
      <c r="Z2146" s="4">
        <f t="shared" si="271"/>
        <v>17.5</v>
      </c>
      <c r="AA2146" s="4" t="str">
        <f>IF(J2146&gt;365,"Bereits abgewandert (Segment D)",IF(Z2146&gt;=Hilfswerte!$B$38,"Rot - akut gefaehrdet",IF(Z2146&gt;=Hilfswerte!$B$39,"Gelb - beobachten","Gruen - stabil")))</f>
        <v>Gelb - beobachten</v>
      </c>
    </row>
    <row r="2147" spans="1:27" ht="15" customHeight="1" x14ac:dyDescent="0.25">
      <c r="A2147" s="4" t="s">
        <v>2494</v>
      </c>
      <c r="B2147" s="4" t="s">
        <v>288</v>
      </c>
      <c r="C2147" s="4" t="s">
        <v>29</v>
      </c>
      <c r="D2147" s="4" t="s">
        <v>93</v>
      </c>
      <c r="E2147" s="4">
        <v>44</v>
      </c>
      <c r="F2147" s="5">
        <v>8.6999999999999993</v>
      </c>
      <c r="G2147" s="5">
        <v>12.9</v>
      </c>
      <c r="H2147" s="6">
        <v>8770</v>
      </c>
      <c r="I2147" s="4">
        <v>2</v>
      </c>
      <c r="J2147" s="4">
        <v>25</v>
      </c>
      <c r="K2147" s="4">
        <v>0</v>
      </c>
      <c r="L2147" s="4">
        <v>14</v>
      </c>
      <c r="M2147" s="4">
        <v>5</v>
      </c>
      <c r="N2147" s="5">
        <v>9</v>
      </c>
      <c r="O2147" s="7">
        <f t="shared" si="264"/>
        <v>5</v>
      </c>
      <c r="P2147" s="7">
        <f t="shared" si="265"/>
        <v>2</v>
      </c>
      <c r="Q2147" s="7">
        <f t="shared" si="266"/>
        <v>5</v>
      </c>
      <c r="R2147" s="7">
        <f t="shared" si="267"/>
        <v>12</v>
      </c>
      <c r="S2147" s="8">
        <f t="shared" si="268"/>
        <v>120.3</v>
      </c>
      <c r="T2147" s="7" t="str">
        <f t="shared" si="269"/>
        <v>B - Kernkunde</v>
      </c>
      <c r="U2147" s="4">
        <f>ROUND(((E2147-Hilfswerte!$B$20)/Hilfswerte!$B$21)+((F2147-Hilfswerte!$B$22)/Hilfswerte!$B$23)+((G2147-Hilfswerte!$B$24)/Hilfswerte!$B$25)+0.1*INDEX(Hilfswerte!$B$4:$B$15,MATCH(C2147,Hilfswerte!$A$4:$A$15,0)),2)</f>
        <v>0.02</v>
      </c>
      <c r="V2147" s="4">
        <f>ROUND(SQRT((((E2147-Hilfswerte!$B$20)/Hilfswerte!$B$21)-Hilfswerte!$B$28)^2+(((F2147-Hilfswerte!$B$22)/Hilfswerte!$B$23)-Hilfswerte!$B$29)^2+(((G2147-Hilfswerte!$B$24)/Hilfswerte!$B$25)-Hilfswerte!$B$30)^2),3)</f>
        <v>0.78900000000000003</v>
      </c>
      <c r="W2147" s="4">
        <f>ROUND(E2147*Hilfswerte!$B$31,0)</f>
        <v>9044</v>
      </c>
      <c r="X2147" s="4">
        <f t="shared" si="270"/>
        <v>274</v>
      </c>
      <c r="Y2147" s="4" t="str">
        <f>IF(T2147="A - Top-Kunde","bereits Top-Kunde",IF(AND(V2147&lt;=Hilfswerte!$B$34,H2147&lt;0.5*W2147),"Hoch",IF(AND(V2147&lt;=Hilfswerte!$B$35,H2147&lt;0.7*W2147),"Mittel","Niedrig")))</f>
        <v>Niedrig</v>
      </c>
      <c r="Z2147" s="4">
        <f t="shared" si="271"/>
        <v>4.0999999999999996</v>
      </c>
      <c r="AA2147" s="4" t="str">
        <f>IF(J2147&gt;365,"Bereits abgewandert (Segment D)",IF(Z2147&gt;=Hilfswerte!$B$38,"Rot - akut gefaehrdet",IF(Z2147&gt;=Hilfswerte!$B$39,"Gelb - beobachten","Gruen - stabil")))</f>
        <v>Gruen - stabil</v>
      </c>
    </row>
    <row r="2148" spans="1:27" ht="15" customHeight="1" x14ac:dyDescent="0.25">
      <c r="A2148" s="4" t="s">
        <v>2495</v>
      </c>
      <c r="B2148" s="4" t="s">
        <v>397</v>
      </c>
      <c r="C2148" s="4" t="s">
        <v>59</v>
      </c>
      <c r="D2148" s="4" t="s">
        <v>30</v>
      </c>
      <c r="E2148" s="4">
        <v>346</v>
      </c>
      <c r="F2148" s="5">
        <v>51.7</v>
      </c>
      <c r="G2148" s="5">
        <v>18.8</v>
      </c>
      <c r="H2148" s="6">
        <v>0</v>
      </c>
      <c r="I2148" s="4">
        <v>0</v>
      </c>
      <c r="J2148" s="4">
        <v>383</v>
      </c>
      <c r="K2148" s="4">
        <v>0</v>
      </c>
      <c r="L2148" s="4">
        <v>-5</v>
      </c>
      <c r="M2148" s="4">
        <v>0</v>
      </c>
      <c r="N2148" s="5">
        <v>-85.5</v>
      </c>
      <c r="O2148" s="7">
        <f t="shared" si="264"/>
        <v>1</v>
      </c>
      <c r="P2148" s="7">
        <f t="shared" si="265"/>
        <v>1</v>
      </c>
      <c r="Q2148" s="7">
        <f t="shared" si="266"/>
        <v>1</v>
      </c>
      <c r="R2148" s="7">
        <f t="shared" si="267"/>
        <v>3</v>
      </c>
      <c r="S2148" s="8">
        <f t="shared" si="268"/>
        <v>-12.8</v>
      </c>
      <c r="T2148" s="7" t="str">
        <f t="shared" si="269"/>
        <v>D - Abwanderungsrisiko</v>
      </c>
      <c r="U2148" s="4">
        <f>ROUND(((E2148-Hilfswerte!$B$20)/Hilfswerte!$B$21)+((F2148-Hilfswerte!$B$22)/Hilfswerte!$B$23)+((G2148-Hilfswerte!$B$24)/Hilfswerte!$B$25)+0.1*INDEX(Hilfswerte!$B$4:$B$15,MATCH(C2148,Hilfswerte!$A$4:$A$15,0)),2)</f>
        <v>2.68</v>
      </c>
      <c r="V2148" s="4">
        <f>ROUND(SQRT((((E2148-Hilfswerte!$B$20)/Hilfswerte!$B$21)-Hilfswerte!$B$28)^2+(((F2148-Hilfswerte!$B$22)/Hilfswerte!$B$23)-Hilfswerte!$B$29)^2+(((G2148-Hilfswerte!$B$24)/Hilfswerte!$B$25)-Hilfswerte!$B$30)^2),3)</f>
        <v>1.4490000000000001</v>
      </c>
      <c r="W2148" s="4">
        <f>ROUND(E2148*Hilfswerte!$B$31,0)</f>
        <v>71119</v>
      </c>
      <c r="X2148" s="4">
        <f t="shared" si="270"/>
        <v>71119</v>
      </c>
      <c r="Y2148" s="4" t="str">
        <f>IF(T2148="A - Top-Kunde","bereits Top-Kunde",IF(AND(V2148&lt;=Hilfswerte!$B$34,H2148&lt;0.5*W2148),"Hoch",IF(AND(V2148&lt;=Hilfswerte!$B$35,H2148&lt;0.7*W2148),"Mittel","Niedrig")))</f>
        <v>Niedrig</v>
      </c>
      <c r="Z2148" s="4">
        <f t="shared" si="271"/>
        <v>53.4</v>
      </c>
      <c r="AA2148" s="4" t="str">
        <f>IF(J2148&gt;365,"Bereits abgewandert (Segment D)",IF(Z2148&gt;=Hilfswerte!$B$38,"Rot - akut gefaehrdet",IF(Z2148&gt;=Hilfswerte!$B$39,"Gelb - beobachten","Gruen - stabil")))</f>
        <v>Bereits abgewandert (Segment D)</v>
      </c>
    </row>
    <row r="2149" spans="1:27" ht="15" customHeight="1" x14ac:dyDescent="0.25">
      <c r="A2149" s="4" t="s">
        <v>2496</v>
      </c>
      <c r="B2149" s="4" t="s">
        <v>433</v>
      </c>
      <c r="C2149" s="4" t="s">
        <v>65</v>
      </c>
      <c r="D2149" s="4" t="s">
        <v>30</v>
      </c>
      <c r="E2149" s="4">
        <v>144</v>
      </c>
      <c r="F2149" s="5">
        <v>44.6</v>
      </c>
      <c r="G2149" s="5">
        <v>7.1</v>
      </c>
      <c r="H2149" s="6">
        <v>64530</v>
      </c>
      <c r="I2149" s="4">
        <v>4</v>
      </c>
      <c r="J2149" s="4">
        <v>32</v>
      </c>
      <c r="K2149" s="4">
        <v>0</v>
      </c>
      <c r="L2149" s="4">
        <v>25</v>
      </c>
      <c r="M2149" s="4">
        <v>4</v>
      </c>
      <c r="N2149" s="5">
        <v>3.7</v>
      </c>
      <c r="O2149" s="7">
        <f t="shared" si="264"/>
        <v>4</v>
      </c>
      <c r="P2149" s="7">
        <f t="shared" si="265"/>
        <v>4</v>
      </c>
      <c r="Q2149" s="7">
        <f t="shared" si="266"/>
        <v>5</v>
      </c>
      <c r="R2149" s="7">
        <f t="shared" si="267"/>
        <v>13</v>
      </c>
      <c r="S2149" s="8">
        <f t="shared" si="268"/>
        <v>124.4</v>
      </c>
      <c r="T2149" s="7" t="str">
        <f t="shared" si="269"/>
        <v>B - Kernkunde</v>
      </c>
      <c r="U2149" s="4">
        <f>ROUND(((E2149-Hilfswerte!$B$20)/Hilfswerte!$B$21)+((F2149-Hilfswerte!$B$22)/Hilfswerte!$B$23)+((G2149-Hilfswerte!$B$24)/Hilfswerte!$B$25)+0.1*INDEX(Hilfswerte!$B$4:$B$15,MATCH(C2149,Hilfswerte!$A$4:$A$15,0)),2)</f>
        <v>-0.14000000000000001</v>
      </c>
      <c r="V2149" s="4">
        <f>ROUND(SQRT((((E2149-Hilfswerte!$B$20)/Hilfswerte!$B$21)-Hilfswerte!$B$28)^2+(((F2149-Hilfswerte!$B$22)/Hilfswerte!$B$23)-Hilfswerte!$B$29)^2+(((G2149-Hilfswerte!$B$24)/Hilfswerte!$B$25)-Hilfswerte!$B$30)^2),3)</f>
        <v>0.67200000000000004</v>
      </c>
      <c r="W2149" s="4">
        <f>ROUND(E2149*Hilfswerte!$B$31,0)</f>
        <v>29599</v>
      </c>
      <c r="X2149" s="4">
        <f t="shared" si="270"/>
        <v>0</v>
      </c>
      <c r="Y2149" s="4" t="str">
        <f>IF(T2149="A - Top-Kunde","bereits Top-Kunde",IF(AND(V2149&lt;=Hilfswerte!$B$34,H2149&lt;0.5*W2149),"Hoch",IF(AND(V2149&lt;=Hilfswerte!$B$35,H2149&lt;0.7*W2149),"Mittel","Niedrig")))</f>
        <v>Niedrig</v>
      </c>
      <c r="Z2149" s="4">
        <f t="shared" si="271"/>
        <v>6.6</v>
      </c>
      <c r="AA2149" s="4" t="str">
        <f>IF(J2149&gt;365,"Bereits abgewandert (Segment D)",IF(Z2149&gt;=Hilfswerte!$B$38,"Rot - akut gefaehrdet",IF(Z2149&gt;=Hilfswerte!$B$39,"Gelb - beobachten","Gruen - stabil")))</f>
        <v>Gruen - stabil</v>
      </c>
    </row>
    <row r="2150" spans="1:27" ht="15" customHeight="1" x14ac:dyDescent="0.25">
      <c r="A2150" s="4" t="s">
        <v>2497</v>
      </c>
      <c r="B2150" s="4" t="s">
        <v>46</v>
      </c>
      <c r="C2150" s="4" t="s">
        <v>33</v>
      </c>
      <c r="D2150" s="4" t="s">
        <v>30</v>
      </c>
      <c r="E2150" s="4">
        <v>50</v>
      </c>
      <c r="F2150" s="5">
        <v>10.6</v>
      </c>
      <c r="G2150" s="5">
        <v>14.7</v>
      </c>
      <c r="H2150" s="6">
        <v>2620</v>
      </c>
      <c r="I2150" s="4">
        <v>3</v>
      </c>
      <c r="J2150" s="4">
        <v>31</v>
      </c>
      <c r="K2150" s="4">
        <v>1</v>
      </c>
      <c r="L2150" s="4">
        <v>3</v>
      </c>
      <c r="M2150" s="4">
        <v>5</v>
      </c>
      <c r="N2150" s="5">
        <v>12.2</v>
      </c>
      <c r="O2150" s="7">
        <f t="shared" si="264"/>
        <v>4</v>
      </c>
      <c r="P2150" s="7">
        <f t="shared" si="265"/>
        <v>3</v>
      </c>
      <c r="Q2150" s="7">
        <f t="shared" si="266"/>
        <v>4</v>
      </c>
      <c r="R2150" s="7">
        <f t="shared" si="267"/>
        <v>11</v>
      </c>
      <c r="S2150" s="8">
        <f t="shared" si="268"/>
        <v>109.2</v>
      </c>
      <c r="T2150" s="7" t="str">
        <f t="shared" si="269"/>
        <v>B - Kernkunde</v>
      </c>
      <c r="U2150" s="4">
        <f>ROUND(((E2150-Hilfswerte!$B$20)/Hilfswerte!$B$21)+((F2150-Hilfswerte!$B$22)/Hilfswerte!$B$23)+((G2150-Hilfswerte!$B$24)/Hilfswerte!$B$25)+0.1*INDEX(Hilfswerte!$B$4:$B$15,MATCH(C2150,Hilfswerte!$A$4:$A$15,0)),2)</f>
        <v>0.13</v>
      </c>
      <c r="V2150" s="4">
        <f>ROUND(SQRT((((E2150-Hilfswerte!$B$20)/Hilfswerte!$B$21)-Hilfswerte!$B$28)^2+(((F2150-Hilfswerte!$B$22)/Hilfswerte!$B$23)-Hilfswerte!$B$29)^2+(((G2150-Hilfswerte!$B$24)/Hilfswerte!$B$25)-Hilfswerte!$B$30)^2),3)</f>
        <v>0.89300000000000002</v>
      </c>
      <c r="W2150" s="4">
        <f>ROUND(E2150*Hilfswerte!$B$31,0)</f>
        <v>10277</v>
      </c>
      <c r="X2150" s="4">
        <f t="shared" si="270"/>
        <v>7657</v>
      </c>
      <c r="Y2150" s="4" t="str">
        <f>IF(T2150="A - Top-Kunde","bereits Top-Kunde",IF(AND(V2150&lt;=Hilfswerte!$B$34,H2150&lt;0.5*W2150),"Hoch",IF(AND(V2150&lt;=Hilfswerte!$B$35,H2150&lt;0.7*W2150),"Mittel","Niedrig")))</f>
        <v>Mittel</v>
      </c>
      <c r="Z2150" s="4">
        <f t="shared" si="271"/>
        <v>5.2</v>
      </c>
      <c r="AA2150" s="4" t="str">
        <f>IF(J2150&gt;365,"Bereits abgewandert (Segment D)",IF(Z2150&gt;=Hilfswerte!$B$38,"Rot - akut gefaehrdet",IF(Z2150&gt;=Hilfswerte!$B$39,"Gelb - beobachten","Gruen - stabil")))</f>
        <v>Gruen - stabil</v>
      </c>
    </row>
    <row r="2151" spans="1:27" ht="15" customHeight="1" x14ac:dyDescent="0.25">
      <c r="A2151" s="4" t="s">
        <v>2498</v>
      </c>
      <c r="B2151" s="4" t="s">
        <v>353</v>
      </c>
      <c r="C2151" s="4" t="s">
        <v>89</v>
      </c>
      <c r="D2151" s="4" t="s">
        <v>30</v>
      </c>
      <c r="E2151" s="4">
        <v>22</v>
      </c>
      <c r="F2151" s="5">
        <v>3</v>
      </c>
      <c r="G2151" s="5">
        <v>1.3</v>
      </c>
      <c r="H2151" s="6">
        <v>3730</v>
      </c>
      <c r="I2151" s="4">
        <v>1</v>
      </c>
      <c r="J2151" s="4">
        <v>259</v>
      </c>
      <c r="K2151" s="4">
        <v>0</v>
      </c>
      <c r="L2151" s="4">
        <v>10</v>
      </c>
      <c r="M2151" s="4">
        <v>6</v>
      </c>
      <c r="N2151" s="5">
        <v>21.5</v>
      </c>
      <c r="O2151" s="7">
        <f t="shared" si="264"/>
        <v>2</v>
      </c>
      <c r="P2151" s="7">
        <f t="shared" si="265"/>
        <v>1</v>
      </c>
      <c r="Q2151" s="7">
        <f t="shared" si="266"/>
        <v>4</v>
      </c>
      <c r="R2151" s="7">
        <f t="shared" si="267"/>
        <v>7</v>
      </c>
      <c r="S2151" s="8">
        <f t="shared" si="268"/>
        <v>77.8</v>
      </c>
      <c r="T2151" s="7" t="str">
        <f t="shared" si="269"/>
        <v>C - Entwicklungspotenzial</v>
      </c>
      <c r="U2151" s="4">
        <f>ROUND(((E2151-Hilfswerte!$B$20)/Hilfswerte!$B$21)+((F2151-Hilfswerte!$B$22)/Hilfswerte!$B$23)+((G2151-Hilfswerte!$B$24)/Hilfswerte!$B$25)+0.1*INDEX(Hilfswerte!$B$4:$B$15,MATCH(C2151,Hilfswerte!$A$4:$A$15,0)),2)</f>
        <v>-1.99</v>
      </c>
      <c r="V2151" s="4">
        <f>ROUND(SQRT((((E2151-Hilfswerte!$B$20)/Hilfswerte!$B$21)-Hilfswerte!$B$28)^2+(((F2151-Hilfswerte!$B$22)/Hilfswerte!$B$23)-Hilfswerte!$B$29)^2+(((G2151-Hilfswerte!$B$24)/Hilfswerte!$B$25)-Hilfswerte!$B$30)^2),3)</f>
        <v>1.804</v>
      </c>
      <c r="W2151" s="4">
        <f>ROUND(E2151*Hilfswerte!$B$31,0)</f>
        <v>4522</v>
      </c>
      <c r="X2151" s="4">
        <f t="shared" si="270"/>
        <v>792</v>
      </c>
      <c r="Y2151" s="4" t="str">
        <f>IF(T2151="A - Top-Kunde","bereits Top-Kunde",IF(AND(V2151&lt;=Hilfswerte!$B$34,H2151&lt;0.5*W2151),"Hoch",IF(AND(V2151&lt;=Hilfswerte!$B$35,H2151&lt;0.7*W2151),"Mittel","Niedrig")))</f>
        <v>Niedrig</v>
      </c>
      <c r="Z2151" s="4">
        <f t="shared" si="271"/>
        <v>15</v>
      </c>
      <c r="AA2151" s="4" t="str">
        <f>IF(J2151&gt;365,"Bereits abgewandert (Segment D)",IF(Z2151&gt;=Hilfswerte!$B$38,"Rot - akut gefaehrdet",IF(Z2151&gt;=Hilfswerte!$B$39,"Gelb - beobachten","Gruen - stabil")))</f>
        <v>Gelb - beobachten</v>
      </c>
    </row>
    <row r="2152" spans="1:27" ht="15" customHeight="1" x14ac:dyDescent="0.25">
      <c r="A2152" s="4" t="s">
        <v>2499</v>
      </c>
      <c r="B2152" s="4" t="s">
        <v>269</v>
      </c>
      <c r="C2152" s="4" t="s">
        <v>59</v>
      </c>
      <c r="D2152" s="4" t="s">
        <v>106</v>
      </c>
      <c r="E2152" s="4">
        <v>347</v>
      </c>
      <c r="F2152" s="5">
        <v>38.4</v>
      </c>
      <c r="G2152" s="5">
        <v>20</v>
      </c>
      <c r="H2152" s="6">
        <v>20770</v>
      </c>
      <c r="I2152" s="4">
        <v>4</v>
      </c>
      <c r="J2152" s="4">
        <v>23</v>
      </c>
      <c r="K2152" s="4">
        <v>0</v>
      </c>
      <c r="L2152" s="4">
        <v>19</v>
      </c>
      <c r="M2152" s="4">
        <v>6</v>
      </c>
      <c r="N2152" s="5">
        <v>25.9</v>
      </c>
      <c r="O2152" s="7">
        <f t="shared" si="264"/>
        <v>5</v>
      </c>
      <c r="P2152" s="7">
        <f t="shared" si="265"/>
        <v>4</v>
      </c>
      <c r="Q2152" s="7">
        <f t="shared" si="266"/>
        <v>5</v>
      </c>
      <c r="R2152" s="7">
        <f t="shared" si="267"/>
        <v>14</v>
      </c>
      <c r="S2152" s="8">
        <f t="shared" si="268"/>
        <v>147.30000000000001</v>
      </c>
      <c r="T2152" s="7" t="str">
        <f t="shared" si="269"/>
        <v>A - Top-Kunde</v>
      </c>
      <c r="U2152" s="4">
        <f>ROUND(((E2152-Hilfswerte!$B$20)/Hilfswerte!$B$21)+((F2152-Hilfswerte!$B$22)/Hilfswerte!$B$23)+((G2152-Hilfswerte!$B$24)/Hilfswerte!$B$25)+0.1*INDEX(Hilfswerte!$B$4:$B$15,MATCH(C2152,Hilfswerte!$A$4:$A$15,0)),2)</f>
        <v>2.64</v>
      </c>
      <c r="V2152" s="4">
        <f>ROUND(SQRT((((E2152-Hilfswerte!$B$20)/Hilfswerte!$B$21)-Hilfswerte!$B$28)^2+(((F2152-Hilfswerte!$B$22)/Hilfswerte!$B$23)-Hilfswerte!$B$29)^2+(((G2152-Hilfswerte!$B$24)/Hilfswerte!$B$25)-Hilfswerte!$B$30)^2),3)</f>
        <v>1.593</v>
      </c>
      <c r="W2152" s="4">
        <f>ROUND(E2152*Hilfswerte!$B$31,0)</f>
        <v>71325</v>
      </c>
      <c r="X2152" s="4">
        <f t="shared" si="270"/>
        <v>50555</v>
      </c>
      <c r="Y2152" s="4" t="str">
        <f>IF(T2152="A - Top-Kunde","bereits Top-Kunde",IF(AND(V2152&lt;=Hilfswerte!$B$34,H2152&lt;0.5*W2152),"Hoch",IF(AND(V2152&lt;=Hilfswerte!$B$35,H2152&lt;0.7*W2152),"Mittel","Niedrig")))</f>
        <v>bereits Top-Kunde</v>
      </c>
      <c r="Z2152" s="4">
        <f t="shared" si="271"/>
        <v>5</v>
      </c>
      <c r="AA2152" s="4" t="str">
        <f>IF(J2152&gt;365,"Bereits abgewandert (Segment D)",IF(Z2152&gt;=Hilfswerte!$B$38,"Rot - akut gefaehrdet",IF(Z2152&gt;=Hilfswerte!$B$39,"Gelb - beobachten","Gruen - stabil")))</f>
        <v>Gruen - stabil</v>
      </c>
    </row>
    <row r="2153" spans="1:27" ht="15" customHeight="1" x14ac:dyDescent="0.25">
      <c r="A2153" s="4" t="s">
        <v>2500</v>
      </c>
      <c r="B2153" s="4" t="s">
        <v>134</v>
      </c>
      <c r="C2153" s="4" t="s">
        <v>55</v>
      </c>
      <c r="D2153" s="4" t="s">
        <v>30</v>
      </c>
      <c r="E2153" s="4">
        <v>173</v>
      </c>
      <c r="F2153" s="5">
        <v>18.2</v>
      </c>
      <c r="G2153" s="5">
        <v>9.6</v>
      </c>
      <c r="H2153" s="6">
        <v>6610</v>
      </c>
      <c r="I2153" s="4">
        <v>1</v>
      </c>
      <c r="J2153" s="4">
        <v>119</v>
      </c>
      <c r="K2153" s="4">
        <v>0</v>
      </c>
      <c r="L2153" s="4">
        <v>12</v>
      </c>
      <c r="M2153" s="4">
        <v>1</v>
      </c>
      <c r="N2153" s="5">
        <v>18.5</v>
      </c>
      <c r="O2153" s="7">
        <f t="shared" si="264"/>
        <v>3</v>
      </c>
      <c r="P2153" s="7">
        <f t="shared" si="265"/>
        <v>1</v>
      </c>
      <c r="Q2153" s="7">
        <f t="shared" si="266"/>
        <v>4</v>
      </c>
      <c r="R2153" s="7">
        <f t="shared" si="267"/>
        <v>8</v>
      </c>
      <c r="S2153" s="8">
        <f t="shared" si="268"/>
        <v>85.7</v>
      </c>
      <c r="T2153" s="7" t="str">
        <f t="shared" si="269"/>
        <v>C - Entwicklungspotenzial</v>
      </c>
      <c r="U2153" s="4">
        <f>ROUND(((E2153-Hilfswerte!$B$20)/Hilfswerte!$B$21)+((F2153-Hilfswerte!$B$22)/Hilfswerte!$B$23)+((G2153-Hilfswerte!$B$24)/Hilfswerte!$B$25)+0.1*INDEX(Hilfswerte!$B$4:$B$15,MATCH(C2153,Hilfswerte!$A$4:$A$15,0)),2)</f>
        <v>0.25</v>
      </c>
      <c r="V2153" s="4">
        <f>ROUND(SQRT((((E2153-Hilfswerte!$B$20)/Hilfswerte!$B$21)-Hilfswerte!$B$28)^2+(((F2153-Hilfswerte!$B$22)/Hilfswerte!$B$23)-Hilfswerte!$B$29)^2+(((G2153-Hilfswerte!$B$24)/Hilfswerte!$B$25)-Hilfswerte!$B$30)^2),3)</f>
        <v>0.436</v>
      </c>
      <c r="W2153" s="4">
        <f>ROUND(E2153*Hilfswerte!$B$31,0)</f>
        <v>35559</v>
      </c>
      <c r="X2153" s="4">
        <f t="shared" si="270"/>
        <v>28949</v>
      </c>
      <c r="Y2153" s="4" t="str">
        <f>IF(T2153="A - Top-Kunde","bereits Top-Kunde",IF(AND(V2153&lt;=Hilfswerte!$B$34,H2153&lt;0.5*W2153),"Hoch",IF(AND(V2153&lt;=Hilfswerte!$B$35,H2153&lt;0.7*W2153),"Mittel","Niedrig")))</f>
        <v>Hoch</v>
      </c>
      <c r="Z2153" s="4">
        <f t="shared" si="271"/>
        <v>8.4</v>
      </c>
      <c r="AA2153" s="4" t="str">
        <f>IF(J2153&gt;365,"Bereits abgewandert (Segment D)",IF(Z2153&gt;=Hilfswerte!$B$38,"Rot - akut gefaehrdet",IF(Z2153&gt;=Hilfswerte!$B$39,"Gelb - beobachten","Gruen - stabil")))</f>
        <v>Gruen - stabil</v>
      </c>
    </row>
    <row r="2154" spans="1:27" ht="15" customHeight="1" x14ac:dyDescent="0.25">
      <c r="A2154" s="4" t="s">
        <v>2501</v>
      </c>
      <c r="B2154" s="4" t="s">
        <v>108</v>
      </c>
      <c r="C2154" s="4" t="s">
        <v>55</v>
      </c>
      <c r="D2154" s="4" t="s">
        <v>30</v>
      </c>
      <c r="E2154" s="4">
        <v>65</v>
      </c>
      <c r="F2154" s="5">
        <v>12.1</v>
      </c>
      <c r="G2154" s="5">
        <v>19</v>
      </c>
      <c r="H2154" s="6">
        <v>1130</v>
      </c>
      <c r="I2154" s="4">
        <v>3</v>
      </c>
      <c r="J2154" s="4">
        <v>344</v>
      </c>
      <c r="K2154" s="4">
        <v>0</v>
      </c>
      <c r="L2154" s="4">
        <v>4</v>
      </c>
      <c r="M2154" s="4">
        <v>1</v>
      </c>
      <c r="N2154" s="5">
        <v>-11.1</v>
      </c>
      <c r="O2154" s="7">
        <f t="shared" si="264"/>
        <v>2</v>
      </c>
      <c r="P2154" s="7">
        <f t="shared" si="265"/>
        <v>3</v>
      </c>
      <c r="Q2154" s="7">
        <f t="shared" si="266"/>
        <v>3</v>
      </c>
      <c r="R2154" s="7">
        <f t="shared" si="267"/>
        <v>8</v>
      </c>
      <c r="S2154" s="8">
        <f t="shared" si="268"/>
        <v>73.3</v>
      </c>
      <c r="T2154" s="7" t="str">
        <f t="shared" si="269"/>
        <v>C - Entwicklungspotenzial</v>
      </c>
      <c r="U2154" s="4">
        <f>ROUND(((E2154-Hilfswerte!$B$20)/Hilfswerte!$B$21)+((F2154-Hilfswerte!$B$22)/Hilfswerte!$B$23)+((G2154-Hilfswerte!$B$24)/Hilfswerte!$B$25)+0.1*INDEX(Hilfswerte!$B$4:$B$15,MATCH(C2154,Hilfswerte!$A$4:$A$15,0)),2)</f>
        <v>1.17</v>
      </c>
      <c r="V2154" s="4">
        <f>ROUND(SQRT((((E2154-Hilfswerte!$B$20)/Hilfswerte!$B$21)-Hilfswerte!$B$28)^2+(((F2154-Hilfswerte!$B$22)/Hilfswerte!$B$23)-Hilfswerte!$B$29)^2+(((G2154-Hilfswerte!$B$24)/Hilfswerte!$B$25)-Hilfswerte!$B$30)^2),3)</f>
        <v>1.391</v>
      </c>
      <c r="W2154" s="4">
        <f>ROUND(E2154*Hilfswerte!$B$31,0)</f>
        <v>13360</v>
      </c>
      <c r="X2154" s="4">
        <f t="shared" si="270"/>
        <v>12230</v>
      </c>
      <c r="Y2154" s="4" t="str">
        <f>IF(T2154="A - Top-Kunde","bereits Top-Kunde",IF(AND(V2154&lt;=Hilfswerte!$B$34,H2154&lt;0.5*W2154),"Hoch",IF(AND(V2154&lt;=Hilfswerte!$B$35,H2154&lt;0.7*W2154),"Mittel","Niedrig")))</f>
        <v>Niedrig</v>
      </c>
      <c r="Z2154" s="4">
        <f t="shared" si="271"/>
        <v>22.4</v>
      </c>
      <c r="AA2154" s="4" t="str">
        <f>IF(J2154&gt;365,"Bereits abgewandert (Segment D)",IF(Z2154&gt;=Hilfswerte!$B$38,"Rot - akut gefaehrdet",IF(Z2154&gt;=Hilfswerte!$B$39,"Gelb - beobachten","Gruen - stabil")))</f>
        <v>Rot - akut gefaehrdet</v>
      </c>
    </row>
    <row r="2155" spans="1:27" ht="15" customHeight="1" x14ac:dyDescent="0.25">
      <c r="A2155" s="4" t="s">
        <v>2502</v>
      </c>
      <c r="B2155" s="4" t="s">
        <v>548</v>
      </c>
      <c r="C2155" s="4" t="s">
        <v>47</v>
      </c>
      <c r="D2155" s="4" t="s">
        <v>30</v>
      </c>
      <c r="E2155" s="4">
        <v>75</v>
      </c>
      <c r="F2155" s="5">
        <v>25.6</v>
      </c>
      <c r="G2155" s="5">
        <v>13</v>
      </c>
      <c r="H2155" s="6">
        <v>2810</v>
      </c>
      <c r="I2155" s="4">
        <v>4</v>
      </c>
      <c r="J2155" s="4">
        <v>19</v>
      </c>
      <c r="K2155" s="4">
        <v>0</v>
      </c>
      <c r="L2155" s="4">
        <v>5</v>
      </c>
      <c r="M2155" s="4">
        <v>1</v>
      </c>
      <c r="N2155" s="5">
        <v>-12</v>
      </c>
      <c r="O2155" s="7">
        <f t="shared" si="264"/>
        <v>5</v>
      </c>
      <c r="P2155" s="7">
        <f t="shared" si="265"/>
        <v>4</v>
      </c>
      <c r="Q2155" s="7">
        <f t="shared" si="266"/>
        <v>4</v>
      </c>
      <c r="R2155" s="7">
        <f t="shared" si="267"/>
        <v>13</v>
      </c>
      <c r="S2155" s="8">
        <f t="shared" si="268"/>
        <v>122.5</v>
      </c>
      <c r="T2155" s="7" t="str">
        <f t="shared" si="269"/>
        <v>B - Kernkunde</v>
      </c>
      <c r="U2155" s="4">
        <f>ROUND(((E2155-Hilfswerte!$B$20)/Hilfswerte!$B$21)+((F2155-Hilfswerte!$B$22)/Hilfswerte!$B$23)+((G2155-Hilfswerte!$B$24)/Hilfswerte!$B$25)+0.1*INDEX(Hilfswerte!$B$4:$B$15,MATCH(C2155,Hilfswerte!$A$4:$A$15,0)),2)</f>
        <v>0.28999999999999998</v>
      </c>
      <c r="V2155" s="4">
        <f>ROUND(SQRT((((E2155-Hilfswerte!$B$20)/Hilfswerte!$B$21)-Hilfswerte!$B$28)^2+(((F2155-Hilfswerte!$B$22)/Hilfswerte!$B$23)-Hilfswerte!$B$29)^2+(((G2155-Hilfswerte!$B$24)/Hilfswerte!$B$25)-Hilfswerte!$B$30)^2),3)</f>
        <v>0.53200000000000003</v>
      </c>
      <c r="W2155" s="4">
        <f>ROUND(E2155*Hilfswerte!$B$31,0)</f>
        <v>15416</v>
      </c>
      <c r="X2155" s="4">
        <f t="shared" si="270"/>
        <v>12606</v>
      </c>
      <c r="Y2155" s="4" t="str">
        <f>IF(T2155="A - Top-Kunde","bereits Top-Kunde",IF(AND(V2155&lt;=Hilfswerte!$B$34,H2155&lt;0.5*W2155),"Hoch",IF(AND(V2155&lt;=Hilfswerte!$B$35,H2155&lt;0.7*W2155),"Mittel","Niedrig")))</f>
        <v>Hoch</v>
      </c>
      <c r="Z2155" s="4">
        <f t="shared" si="271"/>
        <v>6.8</v>
      </c>
      <c r="AA2155" s="4" t="str">
        <f>IF(J2155&gt;365,"Bereits abgewandert (Segment D)",IF(Z2155&gt;=Hilfswerte!$B$38,"Rot - akut gefaehrdet",IF(Z2155&gt;=Hilfswerte!$B$39,"Gelb - beobachten","Gruen - stabil")))</f>
        <v>Gruen - stabil</v>
      </c>
    </row>
    <row r="2156" spans="1:27" ht="15" customHeight="1" x14ac:dyDescent="0.25">
      <c r="A2156" s="4" t="s">
        <v>2503</v>
      </c>
      <c r="B2156" s="4" t="s">
        <v>348</v>
      </c>
      <c r="C2156" s="4" t="s">
        <v>33</v>
      </c>
      <c r="D2156" s="4" t="s">
        <v>30</v>
      </c>
      <c r="E2156" s="4">
        <v>29</v>
      </c>
      <c r="F2156" s="5">
        <v>9</v>
      </c>
      <c r="G2156" s="5">
        <v>10.5</v>
      </c>
      <c r="H2156" s="6">
        <v>4050</v>
      </c>
      <c r="I2156" s="4">
        <v>2</v>
      </c>
      <c r="J2156" s="4">
        <v>166</v>
      </c>
      <c r="K2156" s="4">
        <v>1</v>
      </c>
      <c r="L2156" s="4">
        <v>1</v>
      </c>
      <c r="M2156" s="4">
        <v>6</v>
      </c>
      <c r="N2156" s="5">
        <v>-26.6</v>
      </c>
      <c r="O2156" s="7">
        <f t="shared" si="264"/>
        <v>3</v>
      </c>
      <c r="P2156" s="7">
        <f t="shared" si="265"/>
        <v>2</v>
      </c>
      <c r="Q2156" s="7">
        <f t="shared" si="266"/>
        <v>4</v>
      </c>
      <c r="R2156" s="7">
        <f t="shared" si="267"/>
        <v>9</v>
      </c>
      <c r="S2156" s="8">
        <f t="shared" si="268"/>
        <v>70.400000000000006</v>
      </c>
      <c r="T2156" s="7" t="str">
        <f t="shared" si="269"/>
        <v>C - Entwicklungspotenzial</v>
      </c>
      <c r="U2156" s="4">
        <f>ROUND(((E2156-Hilfswerte!$B$20)/Hilfswerte!$B$21)+((F2156-Hilfswerte!$B$22)/Hilfswerte!$B$23)+((G2156-Hilfswerte!$B$24)/Hilfswerte!$B$25)+0.1*INDEX(Hilfswerte!$B$4:$B$15,MATCH(C2156,Hilfswerte!$A$4:$A$15,0)),2)</f>
        <v>-0.66</v>
      </c>
      <c r="V2156" s="4">
        <f>ROUND(SQRT((((E2156-Hilfswerte!$B$20)/Hilfswerte!$B$21)-Hilfswerte!$B$28)^2+(((F2156-Hilfswerte!$B$22)/Hilfswerte!$B$23)-Hilfswerte!$B$29)^2+(((G2156-Hilfswerte!$B$24)/Hilfswerte!$B$25)-Hilfswerte!$B$30)^2),3)</f>
        <v>0.79300000000000004</v>
      </c>
      <c r="W2156" s="4">
        <f>ROUND(E2156*Hilfswerte!$B$31,0)</f>
        <v>5961</v>
      </c>
      <c r="X2156" s="4">
        <f t="shared" si="270"/>
        <v>1911</v>
      </c>
      <c r="Y2156" s="4" t="str">
        <f>IF(T2156="A - Top-Kunde","bereits Top-Kunde",IF(AND(V2156&lt;=Hilfswerte!$B$34,H2156&lt;0.5*W2156),"Hoch",IF(AND(V2156&lt;=Hilfswerte!$B$35,H2156&lt;0.7*W2156),"Mittel","Niedrig")))</f>
        <v>Mittel</v>
      </c>
      <c r="Z2156" s="4">
        <f t="shared" si="271"/>
        <v>22.1</v>
      </c>
      <c r="AA2156" s="4" t="str">
        <f>IF(J2156&gt;365,"Bereits abgewandert (Segment D)",IF(Z2156&gt;=Hilfswerte!$B$38,"Rot - akut gefaehrdet",IF(Z2156&gt;=Hilfswerte!$B$39,"Gelb - beobachten","Gruen - stabil")))</f>
        <v>Rot - akut gefaehrdet</v>
      </c>
    </row>
    <row r="2157" spans="1:27" ht="15" customHeight="1" x14ac:dyDescent="0.25">
      <c r="A2157" s="4" t="s">
        <v>2504</v>
      </c>
      <c r="B2157" s="4" t="s">
        <v>86</v>
      </c>
      <c r="C2157" s="4" t="s">
        <v>29</v>
      </c>
      <c r="D2157" s="4" t="s">
        <v>30</v>
      </c>
      <c r="E2157" s="4">
        <v>50</v>
      </c>
      <c r="F2157" s="5">
        <v>11.6</v>
      </c>
      <c r="G2157" s="5">
        <v>5.9</v>
      </c>
      <c r="H2157" s="6">
        <v>1690</v>
      </c>
      <c r="I2157" s="4">
        <v>2</v>
      </c>
      <c r="J2157" s="4">
        <v>197</v>
      </c>
      <c r="K2157" s="4">
        <v>0</v>
      </c>
      <c r="L2157" s="4">
        <v>-4</v>
      </c>
      <c r="M2157" s="4">
        <v>6</v>
      </c>
      <c r="N2157" s="5">
        <v>25.8</v>
      </c>
      <c r="O2157" s="7">
        <f t="shared" si="264"/>
        <v>2</v>
      </c>
      <c r="P2157" s="7">
        <f t="shared" si="265"/>
        <v>2</v>
      </c>
      <c r="Q2157" s="7">
        <f t="shared" si="266"/>
        <v>3</v>
      </c>
      <c r="R2157" s="7">
        <f t="shared" si="267"/>
        <v>7</v>
      </c>
      <c r="S2157" s="8">
        <f t="shared" si="268"/>
        <v>82.9</v>
      </c>
      <c r="T2157" s="7" t="str">
        <f t="shared" si="269"/>
        <v>C - Entwicklungspotenzial</v>
      </c>
      <c r="U2157" s="4">
        <f>ROUND(((E2157-Hilfswerte!$B$20)/Hilfswerte!$B$21)+((F2157-Hilfswerte!$B$22)/Hilfswerte!$B$23)+((G2157-Hilfswerte!$B$24)/Hilfswerte!$B$25)+0.1*INDEX(Hilfswerte!$B$4:$B$15,MATCH(C2157,Hilfswerte!$A$4:$A$15,0)),2)</f>
        <v>-1.01</v>
      </c>
      <c r="V2157" s="4">
        <f>ROUND(SQRT((((E2157-Hilfswerte!$B$20)/Hilfswerte!$B$21)-Hilfswerte!$B$28)^2+(((F2157-Hilfswerte!$B$22)/Hilfswerte!$B$23)-Hilfswerte!$B$29)^2+(((G2157-Hilfswerte!$B$24)/Hilfswerte!$B$25)-Hilfswerte!$B$30)^2),3)</f>
        <v>1.0880000000000001</v>
      </c>
      <c r="W2157" s="4">
        <f>ROUND(E2157*Hilfswerte!$B$31,0)</f>
        <v>10277</v>
      </c>
      <c r="X2157" s="4">
        <f t="shared" si="270"/>
        <v>8587</v>
      </c>
      <c r="Y2157" s="4" t="str">
        <f>IF(T2157="A - Top-Kunde","bereits Top-Kunde",IF(AND(V2157&lt;=Hilfswerte!$B$34,H2157&lt;0.5*W2157),"Hoch",IF(AND(V2157&lt;=Hilfswerte!$B$35,H2157&lt;0.7*W2157),"Mittel","Niedrig")))</f>
        <v>Mittel</v>
      </c>
      <c r="Z2157" s="4">
        <f t="shared" si="271"/>
        <v>9.9</v>
      </c>
      <c r="AA2157" s="4" t="str">
        <f>IF(J2157&gt;365,"Bereits abgewandert (Segment D)",IF(Z2157&gt;=Hilfswerte!$B$38,"Rot - akut gefaehrdet",IF(Z2157&gt;=Hilfswerte!$B$39,"Gelb - beobachten","Gruen - stabil")))</f>
        <v>Gruen - stabil</v>
      </c>
    </row>
    <row r="2158" spans="1:27" ht="15" customHeight="1" x14ac:dyDescent="0.25">
      <c r="A2158" s="4" t="s">
        <v>2505</v>
      </c>
      <c r="B2158" s="4" t="s">
        <v>653</v>
      </c>
      <c r="C2158" s="4" t="s">
        <v>89</v>
      </c>
      <c r="D2158" s="4" t="s">
        <v>77</v>
      </c>
      <c r="E2158" s="4">
        <v>201</v>
      </c>
      <c r="F2158" s="5">
        <v>29</v>
      </c>
      <c r="G2158" s="5">
        <v>16.3</v>
      </c>
      <c r="H2158" s="6">
        <v>3510</v>
      </c>
      <c r="I2158" s="4">
        <v>3</v>
      </c>
      <c r="J2158" s="4">
        <v>109</v>
      </c>
      <c r="K2158" s="4">
        <v>0</v>
      </c>
      <c r="L2158" s="4">
        <v>8</v>
      </c>
      <c r="M2158" s="4">
        <v>5</v>
      </c>
      <c r="N2158" s="5">
        <v>-44.6</v>
      </c>
      <c r="O2158" s="7">
        <f t="shared" si="264"/>
        <v>3</v>
      </c>
      <c r="P2158" s="7">
        <f t="shared" si="265"/>
        <v>3</v>
      </c>
      <c r="Q2158" s="7">
        <f t="shared" si="266"/>
        <v>4</v>
      </c>
      <c r="R2158" s="7">
        <f t="shared" si="267"/>
        <v>10</v>
      </c>
      <c r="S2158" s="8">
        <f t="shared" si="268"/>
        <v>75.3</v>
      </c>
      <c r="T2158" s="7" t="str">
        <f t="shared" si="269"/>
        <v>C - Entwicklungspotenzial</v>
      </c>
      <c r="U2158" s="4">
        <f>ROUND(((E2158-Hilfswerte!$B$20)/Hilfswerte!$B$21)+((F2158-Hilfswerte!$B$22)/Hilfswerte!$B$23)+((G2158-Hilfswerte!$B$24)/Hilfswerte!$B$25)+0.1*INDEX(Hilfswerte!$B$4:$B$15,MATCH(C2158,Hilfswerte!$A$4:$A$15,0)),2)</f>
        <v>1.63</v>
      </c>
      <c r="V2158" s="4">
        <f>ROUND(SQRT((((E2158-Hilfswerte!$B$20)/Hilfswerte!$B$21)-Hilfswerte!$B$28)^2+(((F2158-Hilfswerte!$B$22)/Hilfswerte!$B$23)-Hilfswerte!$B$29)^2+(((G2158-Hilfswerte!$B$24)/Hilfswerte!$B$25)-Hilfswerte!$B$30)^2),3)</f>
        <v>0.83599999999999997</v>
      </c>
      <c r="W2158" s="4">
        <f>ROUND(E2158*Hilfswerte!$B$31,0)</f>
        <v>41315</v>
      </c>
      <c r="X2158" s="4">
        <f t="shared" si="270"/>
        <v>37805</v>
      </c>
      <c r="Y2158" s="4" t="str">
        <f>IF(T2158="A - Top-Kunde","bereits Top-Kunde",IF(AND(V2158&lt;=Hilfswerte!$B$34,H2158&lt;0.5*W2158),"Hoch",IF(AND(V2158&lt;=Hilfswerte!$B$35,H2158&lt;0.7*W2158),"Mittel","Niedrig")))</f>
        <v>Hoch</v>
      </c>
      <c r="Z2158" s="4">
        <f t="shared" si="271"/>
        <v>24.9</v>
      </c>
      <c r="AA2158" s="4" t="str">
        <f>IF(J2158&gt;365,"Bereits abgewandert (Segment D)",IF(Z2158&gt;=Hilfswerte!$B$38,"Rot - akut gefaehrdet",IF(Z2158&gt;=Hilfswerte!$B$39,"Gelb - beobachten","Gruen - stabil")))</f>
        <v>Rot - akut gefaehrdet</v>
      </c>
    </row>
    <row r="2159" spans="1:27" ht="15" customHeight="1" x14ac:dyDescent="0.25">
      <c r="A2159" s="4" t="s">
        <v>2506</v>
      </c>
      <c r="B2159" s="4" t="s">
        <v>525</v>
      </c>
      <c r="C2159" s="4" t="s">
        <v>74</v>
      </c>
      <c r="D2159" s="4" t="s">
        <v>77</v>
      </c>
      <c r="E2159" s="4">
        <v>278</v>
      </c>
      <c r="F2159" s="5">
        <v>65.5</v>
      </c>
      <c r="G2159" s="5">
        <v>2.4</v>
      </c>
      <c r="H2159" s="6">
        <v>65340</v>
      </c>
      <c r="I2159" s="4">
        <v>3</v>
      </c>
      <c r="J2159" s="4">
        <v>135</v>
      </c>
      <c r="K2159" s="4">
        <v>1</v>
      </c>
      <c r="L2159" s="4">
        <v>-5</v>
      </c>
      <c r="M2159" s="4">
        <v>1</v>
      </c>
      <c r="N2159" s="5">
        <v>16.7</v>
      </c>
      <c r="O2159" s="7">
        <f t="shared" si="264"/>
        <v>3</v>
      </c>
      <c r="P2159" s="7">
        <f t="shared" si="265"/>
        <v>3</v>
      </c>
      <c r="Q2159" s="7">
        <f t="shared" si="266"/>
        <v>5</v>
      </c>
      <c r="R2159" s="7">
        <f t="shared" si="267"/>
        <v>11</v>
      </c>
      <c r="S2159" s="8">
        <f t="shared" si="268"/>
        <v>112.4</v>
      </c>
      <c r="T2159" s="7" t="str">
        <f t="shared" si="269"/>
        <v>B - Kernkunde</v>
      </c>
      <c r="U2159" s="4">
        <f>ROUND(((E2159-Hilfswerte!$B$20)/Hilfswerte!$B$21)+((F2159-Hilfswerte!$B$22)/Hilfswerte!$B$23)+((G2159-Hilfswerte!$B$24)/Hilfswerte!$B$25)+0.1*INDEX(Hilfswerte!$B$4:$B$15,MATCH(C2159,Hilfswerte!$A$4:$A$15,0)),2)</f>
        <v>0.09</v>
      </c>
      <c r="V2159" s="4">
        <f>ROUND(SQRT((((E2159-Hilfswerte!$B$20)/Hilfswerte!$B$21)-Hilfswerte!$B$28)^2+(((F2159-Hilfswerte!$B$22)/Hilfswerte!$B$23)-Hilfswerte!$B$29)^2+(((G2159-Hilfswerte!$B$24)/Hilfswerte!$B$25)-Hilfswerte!$B$30)^2),3)</f>
        <v>1.56</v>
      </c>
      <c r="W2159" s="4">
        <f>ROUND(E2159*Hilfswerte!$B$31,0)</f>
        <v>57142</v>
      </c>
      <c r="X2159" s="4">
        <f t="shared" si="270"/>
        <v>0</v>
      </c>
      <c r="Y2159" s="4" t="str">
        <f>IF(T2159="A - Top-Kunde","bereits Top-Kunde",IF(AND(V2159&lt;=Hilfswerte!$B$34,H2159&lt;0.5*W2159),"Hoch",IF(AND(V2159&lt;=Hilfswerte!$B$35,H2159&lt;0.7*W2159),"Mittel","Niedrig")))</f>
        <v>Niedrig</v>
      </c>
      <c r="Z2159" s="4">
        <f t="shared" si="271"/>
        <v>9.8000000000000007</v>
      </c>
      <c r="AA2159" s="4" t="str">
        <f>IF(J2159&gt;365,"Bereits abgewandert (Segment D)",IF(Z2159&gt;=Hilfswerte!$B$38,"Rot - akut gefaehrdet",IF(Z2159&gt;=Hilfswerte!$B$39,"Gelb - beobachten","Gruen - stabil")))</f>
        <v>Gruen - stabil</v>
      </c>
    </row>
    <row r="2160" spans="1:27" ht="15" customHeight="1" x14ac:dyDescent="0.25">
      <c r="A2160" s="4" t="s">
        <v>2507</v>
      </c>
      <c r="B2160" s="4" t="s">
        <v>323</v>
      </c>
      <c r="C2160" s="4" t="s">
        <v>51</v>
      </c>
      <c r="D2160" s="4" t="s">
        <v>30</v>
      </c>
      <c r="E2160" s="4">
        <v>58</v>
      </c>
      <c r="F2160" s="5">
        <v>12.1</v>
      </c>
      <c r="G2160" s="5">
        <v>7.2</v>
      </c>
      <c r="H2160" s="6">
        <v>1000</v>
      </c>
      <c r="I2160" s="4">
        <v>2</v>
      </c>
      <c r="J2160" s="4">
        <v>59</v>
      </c>
      <c r="K2160" s="4">
        <v>1</v>
      </c>
      <c r="L2160" s="4">
        <v>8</v>
      </c>
      <c r="M2160" s="4">
        <v>4</v>
      </c>
      <c r="N2160" s="5">
        <v>-5.9</v>
      </c>
      <c r="O2160" s="7">
        <f t="shared" si="264"/>
        <v>4</v>
      </c>
      <c r="P2160" s="7">
        <f t="shared" si="265"/>
        <v>2</v>
      </c>
      <c r="Q2160" s="7">
        <f t="shared" si="266"/>
        <v>3</v>
      </c>
      <c r="R2160" s="7">
        <f t="shared" si="267"/>
        <v>9</v>
      </c>
      <c r="S2160" s="8">
        <f t="shared" si="268"/>
        <v>78.7</v>
      </c>
      <c r="T2160" s="7" t="str">
        <f t="shared" si="269"/>
        <v>C - Entwicklungspotenzial</v>
      </c>
      <c r="U2160" s="4">
        <f>ROUND(((E2160-Hilfswerte!$B$20)/Hilfswerte!$B$21)+((F2160-Hilfswerte!$B$22)/Hilfswerte!$B$23)+((G2160-Hilfswerte!$B$24)/Hilfswerte!$B$25)+0.1*INDEX(Hilfswerte!$B$4:$B$15,MATCH(C2160,Hilfswerte!$A$4:$A$15,0)),2)</f>
        <v>-0.68</v>
      </c>
      <c r="V2160" s="4">
        <f>ROUND(SQRT((((E2160-Hilfswerte!$B$20)/Hilfswerte!$B$21)-Hilfswerte!$B$28)^2+(((F2160-Hilfswerte!$B$22)/Hilfswerte!$B$23)-Hilfswerte!$B$29)^2+(((G2160-Hilfswerte!$B$24)/Hilfswerte!$B$25)-Hilfswerte!$B$30)^2),3)</f>
        <v>0.91500000000000004</v>
      </c>
      <c r="W2160" s="4">
        <f>ROUND(E2160*Hilfswerte!$B$31,0)</f>
        <v>11922</v>
      </c>
      <c r="X2160" s="4">
        <f t="shared" si="270"/>
        <v>10922</v>
      </c>
      <c r="Y2160" s="4" t="str">
        <f>IF(T2160="A - Top-Kunde","bereits Top-Kunde",IF(AND(V2160&lt;=Hilfswerte!$B$34,H2160&lt;0.5*W2160),"Hoch",IF(AND(V2160&lt;=Hilfswerte!$B$35,H2160&lt;0.7*W2160),"Mittel","Niedrig")))</f>
        <v>Mittel</v>
      </c>
      <c r="Z2160" s="4">
        <f t="shared" si="271"/>
        <v>9.9</v>
      </c>
      <c r="AA2160" s="4" t="str">
        <f>IF(J2160&gt;365,"Bereits abgewandert (Segment D)",IF(Z2160&gt;=Hilfswerte!$B$38,"Rot - akut gefaehrdet",IF(Z2160&gt;=Hilfswerte!$B$39,"Gelb - beobachten","Gruen - stabil")))</f>
        <v>Gruen - stabil</v>
      </c>
    </row>
    <row r="2161" spans="1:27" ht="15" customHeight="1" x14ac:dyDescent="0.25">
      <c r="A2161" s="4" t="s">
        <v>2508</v>
      </c>
      <c r="B2161" s="4" t="s">
        <v>58</v>
      </c>
      <c r="C2161" s="4" t="s">
        <v>29</v>
      </c>
      <c r="D2161" s="4" t="s">
        <v>30</v>
      </c>
      <c r="E2161" s="4">
        <v>34</v>
      </c>
      <c r="F2161" s="5">
        <v>6.9</v>
      </c>
      <c r="G2161" s="5">
        <v>2</v>
      </c>
      <c r="H2161" s="6">
        <v>1590</v>
      </c>
      <c r="I2161" s="4">
        <v>1</v>
      </c>
      <c r="J2161" s="4">
        <v>305</v>
      </c>
      <c r="K2161" s="4">
        <v>0</v>
      </c>
      <c r="L2161" s="4">
        <v>8</v>
      </c>
      <c r="M2161" s="4">
        <v>3</v>
      </c>
      <c r="N2161" s="5">
        <v>4.9000000000000004</v>
      </c>
      <c r="O2161" s="7">
        <f t="shared" si="264"/>
        <v>2</v>
      </c>
      <c r="P2161" s="7">
        <f t="shared" si="265"/>
        <v>1</v>
      </c>
      <c r="Q2161" s="7">
        <f t="shared" si="266"/>
        <v>3</v>
      </c>
      <c r="R2161" s="7">
        <f t="shared" si="267"/>
        <v>6</v>
      </c>
      <c r="S2161" s="8">
        <f t="shared" si="268"/>
        <v>60.1</v>
      </c>
      <c r="T2161" s="7" t="str">
        <f t="shared" si="269"/>
        <v>C - Entwicklungspotenzial</v>
      </c>
      <c r="U2161" s="4">
        <f>ROUND(((E2161-Hilfswerte!$B$20)/Hilfswerte!$B$21)+((F2161-Hilfswerte!$B$22)/Hilfswerte!$B$23)+((G2161-Hilfswerte!$B$24)/Hilfswerte!$B$25)+0.1*INDEX(Hilfswerte!$B$4:$B$15,MATCH(C2161,Hilfswerte!$A$4:$A$15,0)),2)</f>
        <v>-1.78</v>
      </c>
      <c r="V2161" s="4">
        <f>ROUND(SQRT((((E2161-Hilfswerte!$B$20)/Hilfswerte!$B$21)-Hilfswerte!$B$28)^2+(((F2161-Hilfswerte!$B$22)/Hilfswerte!$B$23)-Hilfswerte!$B$29)^2+(((G2161-Hilfswerte!$B$24)/Hilfswerte!$B$25)-Hilfswerte!$B$30)^2),3)</f>
        <v>1.665</v>
      </c>
      <c r="W2161" s="4">
        <f>ROUND(E2161*Hilfswerte!$B$31,0)</f>
        <v>6989</v>
      </c>
      <c r="X2161" s="4">
        <f t="shared" si="270"/>
        <v>5399</v>
      </c>
      <c r="Y2161" s="4" t="str">
        <f>IF(T2161="A - Top-Kunde","bereits Top-Kunde",IF(AND(V2161&lt;=Hilfswerte!$B$34,H2161&lt;0.5*W2161),"Hoch",IF(AND(V2161&lt;=Hilfswerte!$B$35,H2161&lt;0.7*W2161),"Mittel","Niedrig")))</f>
        <v>Niedrig</v>
      </c>
      <c r="Z2161" s="4">
        <f t="shared" si="271"/>
        <v>16.899999999999999</v>
      </c>
      <c r="AA2161" s="4" t="str">
        <f>IF(J2161&gt;365,"Bereits abgewandert (Segment D)",IF(Z2161&gt;=Hilfswerte!$B$38,"Rot - akut gefaehrdet",IF(Z2161&gt;=Hilfswerte!$B$39,"Gelb - beobachten","Gruen - stabil")))</f>
        <v>Gelb - beobachten</v>
      </c>
    </row>
    <row r="2162" spans="1:27" ht="15" customHeight="1" x14ac:dyDescent="0.25">
      <c r="A2162" s="4" t="s">
        <v>2509</v>
      </c>
      <c r="B2162" s="4" t="s">
        <v>973</v>
      </c>
      <c r="C2162" s="4" t="s">
        <v>29</v>
      </c>
      <c r="D2162" s="4" t="s">
        <v>30</v>
      </c>
      <c r="E2162" s="4">
        <v>418</v>
      </c>
      <c r="F2162" s="5">
        <v>105.8</v>
      </c>
      <c r="G2162" s="5">
        <v>2.2000000000000002</v>
      </c>
      <c r="H2162" s="6">
        <v>13830</v>
      </c>
      <c r="I2162" s="4">
        <v>2</v>
      </c>
      <c r="J2162" s="4">
        <v>157</v>
      </c>
      <c r="K2162" s="4">
        <v>0</v>
      </c>
      <c r="L2162" s="4">
        <v>5</v>
      </c>
      <c r="M2162" s="4">
        <v>3</v>
      </c>
      <c r="N2162" s="5">
        <v>15.7</v>
      </c>
      <c r="O2162" s="7">
        <f t="shared" si="264"/>
        <v>3</v>
      </c>
      <c r="P2162" s="7">
        <f t="shared" si="265"/>
        <v>2</v>
      </c>
      <c r="Q2162" s="7">
        <f t="shared" si="266"/>
        <v>5</v>
      </c>
      <c r="R2162" s="7">
        <f t="shared" si="267"/>
        <v>10</v>
      </c>
      <c r="S2162" s="8">
        <f t="shared" si="268"/>
        <v>106.4</v>
      </c>
      <c r="T2162" s="7" t="str">
        <f t="shared" si="269"/>
        <v>B - Kernkunde</v>
      </c>
      <c r="U2162" s="4">
        <f>ROUND(((E2162-Hilfswerte!$B$20)/Hilfswerte!$B$21)+((F2162-Hilfswerte!$B$22)/Hilfswerte!$B$23)+((G2162-Hilfswerte!$B$24)/Hilfswerte!$B$25)+0.1*INDEX(Hilfswerte!$B$4:$B$15,MATCH(C2162,Hilfswerte!$A$4:$A$15,0)),2)</f>
        <v>1.67</v>
      </c>
      <c r="V2162" s="4">
        <f>ROUND(SQRT((((E2162-Hilfswerte!$B$20)/Hilfswerte!$B$21)-Hilfswerte!$B$28)^2+(((F2162-Hilfswerte!$B$22)/Hilfswerte!$B$23)-Hilfswerte!$B$29)^2+(((G2162-Hilfswerte!$B$24)/Hilfswerte!$B$25)-Hilfswerte!$B$30)^2),3)</f>
        <v>2.17</v>
      </c>
      <c r="W2162" s="4">
        <f>ROUND(E2162*Hilfswerte!$B$31,0)</f>
        <v>85918</v>
      </c>
      <c r="X2162" s="4">
        <f t="shared" si="270"/>
        <v>72088</v>
      </c>
      <c r="Y2162" s="4" t="str">
        <f>IF(T2162="A - Top-Kunde","bereits Top-Kunde",IF(AND(V2162&lt;=Hilfswerte!$B$34,H2162&lt;0.5*W2162),"Hoch",IF(AND(V2162&lt;=Hilfswerte!$B$35,H2162&lt;0.7*W2162),"Mittel","Niedrig")))</f>
        <v>Niedrig</v>
      </c>
      <c r="Z2162" s="4">
        <f t="shared" si="271"/>
        <v>8.9</v>
      </c>
      <c r="AA2162" s="4" t="str">
        <f>IF(J2162&gt;365,"Bereits abgewandert (Segment D)",IF(Z2162&gt;=Hilfswerte!$B$38,"Rot - akut gefaehrdet",IF(Z2162&gt;=Hilfswerte!$B$39,"Gelb - beobachten","Gruen - stabil")))</f>
        <v>Gruen - stabil</v>
      </c>
    </row>
    <row r="2163" spans="1:27" ht="15" customHeight="1" x14ac:dyDescent="0.25">
      <c r="A2163" s="4" t="s">
        <v>2510</v>
      </c>
      <c r="B2163" s="4" t="s">
        <v>355</v>
      </c>
      <c r="C2163" s="4" t="s">
        <v>59</v>
      </c>
      <c r="D2163" s="4" t="s">
        <v>30</v>
      </c>
      <c r="E2163" s="4">
        <v>79</v>
      </c>
      <c r="F2163" s="5">
        <v>7.4</v>
      </c>
      <c r="G2163" s="5">
        <v>11.3</v>
      </c>
      <c r="H2163" s="6">
        <v>270</v>
      </c>
      <c r="I2163" s="4">
        <v>1</v>
      </c>
      <c r="J2163" s="4">
        <v>358</v>
      </c>
      <c r="K2163" s="4">
        <v>0</v>
      </c>
      <c r="L2163" s="4">
        <v>-5</v>
      </c>
      <c r="M2163" s="4">
        <v>4</v>
      </c>
      <c r="N2163" s="5">
        <v>-3</v>
      </c>
      <c r="O2163" s="7">
        <f t="shared" si="264"/>
        <v>2</v>
      </c>
      <c r="P2163" s="7">
        <f t="shared" si="265"/>
        <v>1</v>
      </c>
      <c r="Q2163" s="7">
        <f t="shared" si="266"/>
        <v>2</v>
      </c>
      <c r="R2163" s="7">
        <f t="shared" si="267"/>
        <v>5</v>
      </c>
      <c r="S2163" s="8">
        <f t="shared" si="268"/>
        <v>48.5</v>
      </c>
      <c r="T2163" s="7" t="str">
        <f t="shared" si="269"/>
        <v>C - Entwicklungspotenzial</v>
      </c>
      <c r="U2163" s="4">
        <f>ROUND(((E2163-Hilfswerte!$B$20)/Hilfswerte!$B$21)+((F2163-Hilfswerte!$B$22)/Hilfswerte!$B$23)+((G2163-Hilfswerte!$B$24)/Hilfswerte!$B$25)+0.1*INDEX(Hilfswerte!$B$4:$B$15,MATCH(C2163,Hilfswerte!$A$4:$A$15,0)),2)</f>
        <v>-0.45</v>
      </c>
      <c r="V2163" s="4">
        <f>ROUND(SQRT((((E2163-Hilfswerte!$B$20)/Hilfswerte!$B$21)-Hilfswerte!$B$28)^2+(((F2163-Hilfswerte!$B$22)/Hilfswerte!$B$23)-Hilfswerte!$B$29)^2+(((G2163-Hilfswerte!$B$24)/Hilfswerte!$B$25)-Hilfswerte!$B$30)^2),3)</f>
        <v>0.66400000000000003</v>
      </c>
      <c r="W2163" s="4">
        <f>ROUND(E2163*Hilfswerte!$B$31,0)</f>
        <v>16238</v>
      </c>
      <c r="X2163" s="4">
        <f t="shared" si="270"/>
        <v>15968</v>
      </c>
      <c r="Y2163" s="4" t="str">
        <f>IF(T2163="A - Top-Kunde","bereits Top-Kunde",IF(AND(V2163&lt;=Hilfswerte!$B$34,H2163&lt;0.5*W2163),"Hoch",IF(AND(V2163&lt;=Hilfswerte!$B$35,H2163&lt;0.7*W2163),"Mittel","Niedrig")))</f>
        <v>Hoch</v>
      </c>
      <c r="Z2163" s="4">
        <f t="shared" si="271"/>
        <v>19.100000000000001</v>
      </c>
      <c r="AA2163" s="4" t="str">
        <f>IF(J2163&gt;365,"Bereits abgewandert (Segment D)",IF(Z2163&gt;=Hilfswerte!$B$38,"Rot - akut gefaehrdet",IF(Z2163&gt;=Hilfswerte!$B$39,"Gelb - beobachten","Gruen - stabil")))</f>
        <v>Gelb - beobachten</v>
      </c>
    </row>
    <row r="2164" spans="1:27" ht="15" customHeight="1" x14ac:dyDescent="0.25">
      <c r="A2164" s="4" t="s">
        <v>2511</v>
      </c>
      <c r="B2164" s="4" t="s">
        <v>130</v>
      </c>
      <c r="C2164" s="4" t="s">
        <v>47</v>
      </c>
      <c r="D2164" s="4" t="s">
        <v>30</v>
      </c>
      <c r="E2164" s="4">
        <v>38</v>
      </c>
      <c r="F2164" s="5">
        <v>8.6</v>
      </c>
      <c r="G2164" s="5">
        <v>7.1</v>
      </c>
      <c r="H2164" s="6">
        <v>2390</v>
      </c>
      <c r="I2164" s="4">
        <v>2</v>
      </c>
      <c r="J2164" s="4">
        <v>148</v>
      </c>
      <c r="K2164" s="4">
        <v>0</v>
      </c>
      <c r="L2164" s="4">
        <v>0</v>
      </c>
      <c r="M2164" s="4">
        <v>1</v>
      </c>
      <c r="N2164" s="5">
        <v>18.3</v>
      </c>
      <c r="O2164" s="7">
        <f t="shared" si="264"/>
        <v>3</v>
      </c>
      <c r="P2164" s="7">
        <f t="shared" si="265"/>
        <v>2</v>
      </c>
      <c r="Q2164" s="7">
        <f t="shared" si="266"/>
        <v>3</v>
      </c>
      <c r="R2164" s="7">
        <f t="shared" si="267"/>
        <v>8</v>
      </c>
      <c r="S2164" s="8">
        <f t="shared" si="268"/>
        <v>89.2</v>
      </c>
      <c r="T2164" s="7" t="str">
        <f t="shared" si="269"/>
        <v>C - Entwicklungspotenzial</v>
      </c>
      <c r="U2164" s="4">
        <f>ROUND(((E2164-Hilfswerte!$B$20)/Hilfswerte!$B$21)+((F2164-Hilfswerte!$B$22)/Hilfswerte!$B$23)+((G2164-Hilfswerte!$B$24)/Hilfswerte!$B$25)+0.1*INDEX(Hilfswerte!$B$4:$B$15,MATCH(C2164,Hilfswerte!$A$4:$A$15,0)),2)</f>
        <v>-1.1100000000000001</v>
      </c>
      <c r="V2164" s="4">
        <f>ROUND(SQRT((((E2164-Hilfswerte!$B$20)/Hilfswerte!$B$21)-Hilfswerte!$B$28)^2+(((F2164-Hilfswerte!$B$22)/Hilfswerte!$B$23)-Hilfswerte!$B$29)^2+(((G2164-Hilfswerte!$B$24)/Hilfswerte!$B$25)-Hilfswerte!$B$30)^2),3)</f>
        <v>1.0029999999999999</v>
      </c>
      <c r="W2164" s="4">
        <f>ROUND(E2164*Hilfswerte!$B$31,0)</f>
        <v>7811</v>
      </c>
      <c r="X2164" s="4">
        <f t="shared" si="270"/>
        <v>5421</v>
      </c>
      <c r="Y2164" s="4" t="str">
        <f>IF(T2164="A - Top-Kunde","bereits Top-Kunde",IF(AND(V2164&lt;=Hilfswerte!$B$34,H2164&lt;0.5*W2164),"Hoch",IF(AND(V2164&lt;=Hilfswerte!$B$35,H2164&lt;0.7*W2164),"Mittel","Niedrig")))</f>
        <v>Mittel</v>
      </c>
      <c r="Z2164" s="4">
        <f t="shared" si="271"/>
        <v>7.4</v>
      </c>
      <c r="AA2164" s="4" t="str">
        <f>IF(J2164&gt;365,"Bereits abgewandert (Segment D)",IF(Z2164&gt;=Hilfswerte!$B$38,"Rot - akut gefaehrdet",IF(Z2164&gt;=Hilfswerte!$B$39,"Gelb - beobachten","Gruen - stabil")))</f>
        <v>Gruen - stabil</v>
      </c>
    </row>
    <row r="2165" spans="1:27" ht="15" customHeight="1" x14ac:dyDescent="0.25">
      <c r="A2165" s="4" t="s">
        <v>2512</v>
      </c>
      <c r="B2165" s="4" t="s">
        <v>35</v>
      </c>
      <c r="C2165" s="4" t="s">
        <v>84</v>
      </c>
      <c r="D2165" s="4" t="s">
        <v>30</v>
      </c>
      <c r="E2165" s="4">
        <v>207</v>
      </c>
      <c r="F2165" s="5">
        <v>51.1</v>
      </c>
      <c r="G2165" s="5">
        <v>20.9</v>
      </c>
      <c r="H2165" s="6">
        <v>16710</v>
      </c>
      <c r="I2165" s="4">
        <v>5</v>
      </c>
      <c r="J2165" s="4">
        <v>14</v>
      </c>
      <c r="K2165" s="4">
        <v>0</v>
      </c>
      <c r="L2165" s="4">
        <v>11</v>
      </c>
      <c r="M2165" s="4">
        <v>3</v>
      </c>
      <c r="N2165" s="5">
        <v>44.4</v>
      </c>
      <c r="O2165" s="7">
        <f t="shared" si="264"/>
        <v>5</v>
      </c>
      <c r="P2165" s="7">
        <f t="shared" si="265"/>
        <v>5</v>
      </c>
      <c r="Q2165" s="7">
        <f t="shared" si="266"/>
        <v>5</v>
      </c>
      <c r="R2165" s="7">
        <f t="shared" si="267"/>
        <v>15</v>
      </c>
      <c r="S2165" s="8">
        <f t="shared" si="268"/>
        <v>168.9</v>
      </c>
      <c r="T2165" s="7" t="str">
        <f t="shared" si="269"/>
        <v>A - Top-Kunde</v>
      </c>
      <c r="U2165" s="4">
        <f>ROUND(((E2165-Hilfswerte!$B$20)/Hilfswerte!$B$21)+((F2165-Hilfswerte!$B$22)/Hilfswerte!$B$23)+((G2165-Hilfswerte!$B$24)/Hilfswerte!$B$25)+0.1*INDEX(Hilfswerte!$B$4:$B$15,MATCH(C2165,Hilfswerte!$A$4:$A$15,0)),2)</f>
        <v>2.4900000000000002</v>
      </c>
      <c r="V2165" s="4">
        <f>ROUND(SQRT((((E2165-Hilfswerte!$B$20)/Hilfswerte!$B$21)-Hilfswerte!$B$28)^2+(((F2165-Hilfswerte!$B$22)/Hilfswerte!$B$23)-Hilfswerte!$B$29)^2+(((G2165-Hilfswerte!$B$24)/Hilfswerte!$B$25)-Hilfswerte!$B$30)^2),3)</f>
        <v>1.5669999999999999</v>
      </c>
      <c r="W2165" s="4">
        <f>ROUND(E2165*Hilfswerte!$B$31,0)</f>
        <v>42548</v>
      </c>
      <c r="X2165" s="4">
        <f t="shared" si="270"/>
        <v>25838</v>
      </c>
      <c r="Y2165" s="4" t="str">
        <f>IF(T2165="A - Top-Kunde","bereits Top-Kunde",IF(AND(V2165&lt;=Hilfswerte!$B$34,H2165&lt;0.5*W2165),"Hoch",IF(AND(V2165&lt;=Hilfswerte!$B$35,H2165&lt;0.7*W2165),"Mittel","Niedrig")))</f>
        <v>bereits Top-Kunde</v>
      </c>
      <c r="Z2165" s="4">
        <f t="shared" si="271"/>
        <v>2.9</v>
      </c>
      <c r="AA2165" s="4" t="str">
        <f>IF(J2165&gt;365,"Bereits abgewandert (Segment D)",IF(Z2165&gt;=Hilfswerte!$B$38,"Rot - akut gefaehrdet",IF(Z2165&gt;=Hilfswerte!$B$39,"Gelb - beobachten","Gruen - stabil")))</f>
        <v>Gruen - stabil</v>
      </c>
    </row>
    <row r="2166" spans="1:27" ht="15" customHeight="1" x14ac:dyDescent="0.25">
      <c r="A2166" s="4" t="s">
        <v>2513</v>
      </c>
      <c r="B2166" s="4" t="s">
        <v>277</v>
      </c>
      <c r="C2166" s="4" t="s">
        <v>74</v>
      </c>
      <c r="D2166" s="4" t="s">
        <v>30</v>
      </c>
      <c r="E2166" s="4">
        <v>160</v>
      </c>
      <c r="F2166" s="5">
        <v>36.200000000000003</v>
      </c>
      <c r="G2166" s="5">
        <v>15.4</v>
      </c>
      <c r="H2166" s="6">
        <v>2900</v>
      </c>
      <c r="I2166" s="4">
        <v>1</v>
      </c>
      <c r="J2166" s="4">
        <v>44</v>
      </c>
      <c r="K2166" s="4">
        <v>0</v>
      </c>
      <c r="L2166" s="4">
        <v>7</v>
      </c>
      <c r="M2166" s="4">
        <v>6</v>
      </c>
      <c r="N2166" s="5">
        <v>-15.4</v>
      </c>
      <c r="O2166" s="7">
        <f t="shared" si="264"/>
        <v>4</v>
      </c>
      <c r="P2166" s="7">
        <f t="shared" si="265"/>
        <v>1</v>
      </c>
      <c r="Q2166" s="7">
        <f t="shared" si="266"/>
        <v>4</v>
      </c>
      <c r="R2166" s="7">
        <f t="shared" si="267"/>
        <v>9</v>
      </c>
      <c r="S2166" s="8">
        <f t="shared" si="268"/>
        <v>80.2</v>
      </c>
      <c r="T2166" s="7" t="str">
        <f t="shared" si="269"/>
        <v>C - Entwicklungspotenzial</v>
      </c>
      <c r="U2166" s="4">
        <f>ROUND(((E2166-Hilfswerte!$B$20)/Hilfswerte!$B$21)+((F2166-Hilfswerte!$B$22)/Hilfswerte!$B$23)+((G2166-Hilfswerte!$B$24)/Hilfswerte!$B$25)+0.1*INDEX(Hilfswerte!$B$4:$B$15,MATCH(C2166,Hilfswerte!$A$4:$A$15,0)),2)</f>
        <v>1.1200000000000001</v>
      </c>
      <c r="V2166" s="4">
        <f>ROUND(SQRT((((E2166-Hilfswerte!$B$20)/Hilfswerte!$B$21)-Hilfswerte!$B$28)^2+(((F2166-Hilfswerte!$B$22)/Hilfswerte!$B$23)-Hilfswerte!$B$29)^2+(((G2166-Hilfswerte!$B$24)/Hilfswerte!$B$25)-Hilfswerte!$B$30)^2),3)</f>
        <v>0.66600000000000004</v>
      </c>
      <c r="W2166" s="4">
        <f>ROUND(E2166*Hilfswerte!$B$31,0)</f>
        <v>32887</v>
      </c>
      <c r="X2166" s="4">
        <f t="shared" si="270"/>
        <v>29987</v>
      </c>
      <c r="Y2166" s="4" t="str">
        <f>IF(T2166="A - Top-Kunde","bereits Top-Kunde",IF(AND(V2166&lt;=Hilfswerte!$B$34,H2166&lt;0.5*W2166),"Hoch",IF(AND(V2166&lt;=Hilfswerte!$B$35,H2166&lt;0.7*W2166),"Mittel","Niedrig")))</f>
        <v>Hoch</v>
      </c>
      <c r="Z2166" s="4">
        <f t="shared" si="271"/>
        <v>9.8000000000000007</v>
      </c>
      <c r="AA2166" s="4" t="str">
        <f>IF(J2166&gt;365,"Bereits abgewandert (Segment D)",IF(Z2166&gt;=Hilfswerte!$B$38,"Rot - akut gefaehrdet",IF(Z2166&gt;=Hilfswerte!$B$39,"Gelb - beobachten","Gruen - stabil")))</f>
        <v>Gruen - stabil</v>
      </c>
    </row>
    <row r="2167" spans="1:27" ht="15" customHeight="1" x14ac:dyDescent="0.25">
      <c r="A2167" s="4" t="s">
        <v>2514</v>
      </c>
      <c r="B2167" s="4" t="s">
        <v>551</v>
      </c>
      <c r="C2167" s="4" t="s">
        <v>38</v>
      </c>
      <c r="D2167" s="4" t="s">
        <v>77</v>
      </c>
      <c r="E2167" s="4">
        <v>8</v>
      </c>
      <c r="F2167" s="5">
        <v>2.1</v>
      </c>
      <c r="G2167" s="5">
        <v>8.3000000000000007</v>
      </c>
      <c r="H2167" s="6">
        <v>8900</v>
      </c>
      <c r="I2167" s="4">
        <v>6</v>
      </c>
      <c r="J2167" s="4">
        <v>12</v>
      </c>
      <c r="K2167" s="4">
        <v>0</v>
      </c>
      <c r="L2167" s="4">
        <v>1</v>
      </c>
      <c r="M2167" s="4">
        <v>4</v>
      </c>
      <c r="N2167" s="5">
        <v>2.9</v>
      </c>
      <c r="O2167" s="7">
        <f t="shared" si="264"/>
        <v>5</v>
      </c>
      <c r="P2167" s="7">
        <f t="shared" si="265"/>
        <v>5</v>
      </c>
      <c r="Q2167" s="7">
        <f t="shared" si="266"/>
        <v>5</v>
      </c>
      <c r="R2167" s="7">
        <f t="shared" si="267"/>
        <v>15</v>
      </c>
      <c r="S2167" s="8">
        <f t="shared" si="268"/>
        <v>151.19999999999999</v>
      </c>
      <c r="T2167" s="7" t="str">
        <f t="shared" si="269"/>
        <v>A - Top-Kunde</v>
      </c>
      <c r="U2167" s="4">
        <f>ROUND(((E2167-Hilfswerte!$B$20)/Hilfswerte!$B$21)+((F2167-Hilfswerte!$B$22)/Hilfswerte!$B$23)+((G2167-Hilfswerte!$B$24)/Hilfswerte!$B$25)+0.1*INDEX(Hilfswerte!$B$4:$B$15,MATCH(C2167,Hilfswerte!$A$4:$A$15,0)),2)</f>
        <v>-0.91</v>
      </c>
      <c r="V2167" s="4">
        <f>ROUND(SQRT((((E2167-Hilfswerte!$B$20)/Hilfswerte!$B$21)-Hilfswerte!$B$28)^2+(((F2167-Hilfswerte!$B$22)/Hilfswerte!$B$23)-Hilfswerte!$B$29)^2+(((G2167-Hilfswerte!$B$24)/Hilfswerte!$B$25)-Hilfswerte!$B$30)^2),3)</f>
        <v>1.044</v>
      </c>
      <c r="W2167" s="4">
        <f>ROUND(E2167*Hilfswerte!$B$31,0)</f>
        <v>1644</v>
      </c>
      <c r="X2167" s="4">
        <f t="shared" si="270"/>
        <v>0</v>
      </c>
      <c r="Y2167" s="4" t="str">
        <f>IF(T2167="A - Top-Kunde","bereits Top-Kunde",IF(AND(V2167&lt;=Hilfswerte!$B$34,H2167&lt;0.5*W2167),"Hoch",IF(AND(V2167&lt;=Hilfswerte!$B$35,H2167&lt;0.7*W2167),"Mittel","Niedrig")))</f>
        <v>bereits Top-Kunde</v>
      </c>
      <c r="Z2167" s="4">
        <f t="shared" si="271"/>
        <v>0.8</v>
      </c>
      <c r="AA2167" s="4" t="str">
        <f>IF(J2167&gt;365,"Bereits abgewandert (Segment D)",IF(Z2167&gt;=Hilfswerte!$B$38,"Rot - akut gefaehrdet",IF(Z2167&gt;=Hilfswerte!$B$39,"Gelb - beobachten","Gruen - stabil")))</f>
        <v>Gruen - stabil</v>
      </c>
    </row>
    <row r="2168" spans="1:27" ht="15" customHeight="1" x14ac:dyDescent="0.25">
      <c r="A2168" s="4" t="s">
        <v>2515</v>
      </c>
      <c r="B2168" s="4" t="s">
        <v>559</v>
      </c>
      <c r="C2168" s="4" t="s">
        <v>84</v>
      </c>
      <c r="D2168" s="4" t="s">
        <v>30</v>
      </c>
      <c r="E2168" s="4">
        <v>8</v>
      </c>
      <c r="F2168" s="5">
        <v>1.7</v>
      </c>
      <c r="G2168" s="5">
        <v>14.1</v>
      </c>
      <c r="H2168" s="6">
        <v>3970</v>
      </c>
      <c r="I2168" s="4">
        <v>9</v>
      </c>
      <c r="J2168" s="4">
        <v>13</v>
      </c>
      <c r="K2168" s="4">
        <v>2</v>
      </c>
      <c r="L2168" s="4">
        <v>2</v>
      </c>
      <c r="M2168" s="4">
        <v>6</v>
      </c>
      <c r="N2168" s="5">
        <v>25.8</v>
      </c>
      <c r="O2168" s="7">
        <f t="shared" si="264"/>
        <v>5</v>
      </c>
      <c r="P2168" s="7">
        <f t="shared" si="265"/>
        <v>5</v>
      </c>
      <c r="Q2168" s="7">
        <f t="shared" si="266"/>
        <v>4</v>
      </c>
      <c r="R2168" s="7">
        <f t="shared" si="267"/>
        <v>14</v>
      </c>
      <c r="S2168" s="8">
        <f t="shared" si="268"/>
        <v>140.30000000000001</v>
      </c>
      <c r="T2168" s="7" t="str">
        <f t="shared" si="269"/>
        <v>A - Top-Kunde</v>
      </c>
      <c r="U2168" s="4">
        <f>ROUND(((E2168-Hilfswerte!$B$20)/Hilfswerte!$B$21)+((F2168-Hilfswerte!$B$22)/Hilfswerte!$B$23)+((G2168-Hilfswerte!$B$24)/Hilfswerte!$B$25)+0.1*INDEX(Hilfswerte!$B$4:$B$15,MATCH(C2168,Hilfswerte!$A$4:$A$15,0)),2)</f>
        <v>-0.33</v>
      </c>
      <c r="V2168" s="4">
        <f>ROUND(SQRT((((E2168-Hilfswerte!$B$20)/Hilfswerte!$B$21)-Hilfswerte!$B$28)^2+(((F2168-Hilfswerte!$B$22)/Hilfswerte!$B$23)-Hilfswerte!$B$29)^2+(((G2168-Hilfswerte!$B$24)/Hilfswerte!$B$25)-Hilfswerte!$B$30)^2),3)</f>
        <v>1.046</v>
      </c>
      <c r="W2168" s="4">
        <f>ROUND(E2168*Hilfswerte!$B$31,0)</f>
        <v>1644</v>
      </c>
      <c r="X2168" s="4">
        <f t="shared" si="270"/>
        <v>0</v>
      </c>
      <c r="Y2168" s="4" t="str">
        <f>IF(T2168="A - Top-Kunde","bereits Top-Kunde",IF(AND(V2168&lt;=Hilfswerte!$B$34,H2168&lt;0.5*W2168),"Hoch",IF(AND(V2168&lt;=Hilfswerte!$B$35,H2168&lt;0.7*W2168),"Mittel","Niedrig")))</f>
        <v>bereits Top-Kunde</v>
      </c>
      <c r="Z2168" s="4">
        <f t="shared" si="271"/>
        <v>7.1</v>
      </c>
      <c r="AA2168" s="4" t="str">
        <f>IF(J2168&gt;365,"Bereits abgewandert (Segment D)",IF(Z2168&gt;=Hilfswerte!$B$38,"Rot - akut gefaehrdet",IF(Z2168&gt;=Hilfswerte!$B$39,"Gelb - beobachten","Gruen - stabil")))</f>
        <v>Gruen - stabil</v>
      </c>
    </row>
    <row r="2169" spans="1:27" ht="15" customHeight="1" x14ac:dyDescent="0.25">
      <c r="A2169" s="4" t="s">
        <v>2516</v>
      </c>
      <c r="B2169" s="4" t="s">
        <v>58</v>
      </c>
      <c r="C2169" s="4" t="s">
        <v>29</v>
      </c>
      <c r="D2169" s="4" t="s">
        <v>30</v>
      </c>
      <c r="E2169" s="4">
        <v>103</v>
      </c>
      <c r="F2169" s="5">
        <v>21.5</v>
      </c>
      <c r="G2169" s="5">
        <v>9.9</v>
      </c>
      <c r="H2169" s="6">
        <v>4980</v>
      </c>
      <c r="I2169" s="4">
        <v>4</v>
      </c>
      <c r="J2169" s="4">
        <v>28</v>
      </c>
      <c r="K2169" s="4">
        <v>0</v>
      </c>
      <c r="L2169" s="4">
        <v>8</v>
      </c>
      <c r="M2169" s="4">
        <v>3</v>
      </c>
      <c r="N2169" s="5">
        <v>7.4</v>
      </c>
      <c r="O2169" s="7">
        <f t="shared" si="264"/>
        <v>5</v>
      </c>
      <c r="P2169" s="7">
        <f t="shared" si="265"/>
        <v>4</v>
      </c>
      <c r="Q2169" s="7">
        <f t="shared" si="266"/>
        <v>4</v>
      </c>
      <c r="R2169" s="7">
        <f t="shared" si="267"/>
        <v>13</v>
      </c>
      <c r="S2169" s="8">
        <f t="shared" si="268"/>
        <v>131.30000000000001</v>
      </c>
      <c r="T2169" s="7" t="str">
        <f t="shared" si="269"/>
        <v>A - Top-Kunde</v>
      </c>
      <c r="U2169" s="4">
        <f>ROUND(((E2169-Hilfswerte!$B$20)/Hilfswerte!$B$21)+((F2169-Hilfswerte!$B$22)/Hilfswerte!$B$23)+((G2169-Hilfswerte!$B$24)/Hilfswerte!$B$25)+0.1*INDEX(Hilfswerte!$B$4:$B$15,MATCH(C2169,Hilfswerte!$A$4:$A$15,0)),2)</f>
        <v>0.03</v>
      </c>
      <c r="V2169" s="4">
        <f>ROUND(SQRT((((E2169-Hilfswerte!$B$20)/Hilfswerte!$B$21)-Hilfswerte!$B$28)^2+(((F2169-Hilfswerte!$B$22)/Hilfswerte!$B$23)-Hilfswerte!$B$29)^2+(((G2169-Hilfswerte!$B$24)/Hilfswerte!$B$25)-Hilfswerte!$B$30)^2),3)</f>
        <v>0.45100000000000001</v>
      </c>
      <c r="W2169" s="4">
        <f>ROUND(E2169*Hilfswerte!$B$31,0)</f>
        <v>21171</v>
      </c>
      <c r="X2169" s="4">
        <f t="shared" si="270"/>
        <v>16191</v>
      </c>
      <c r="Y2169" s="4" t="str">
        <f>IF(T2169="A - Top-Kunde","bereits Top-Kunde",IF(AND(V2169&lt;=Hilfswerte!$B$34,H2169&lt;0.5*W2169),"Hoch",IF(AND(V2169&lt;=Hilfswerte!$B$35,H2169&lt;0.7*W2169),"Mittel","Niedrig")))</f>
        <v>bereits Top-Kunde</v>
      </c>
      <c r="Z2169" s="4">
        <f t="shared" si="271"/>
        <v>3</v>
      </c>
      <c r="AA2169" s="4" t="str">
        <f>IF(J2169&gt;365,"Bereits abgewandert (Segment D)",IF(Z2169&gt;=Hilfswerte!$B$38,"Rot - akut gefaehrdet",IF(Z2169&gt;=Hilfswerte!$B$39,"Gelb - beobachten","Gruen - stabil")))</f>
        <v>Gruen - stabil</v>
      </c>
    </row>
    <row r="2170" spans="1:27" ht="15" customHeight="1" x14ac:dyDescent="0.25">
      <c r="A2170" s="4" t="s">
        <v>2517</v>
      </c>
      <c r="B2170" s="4" t="s">
        <v>669</v>
      </c>
      <c r="C2170" s="4" t="s">
        <v>47</v>
      </c>
      <c r="D2170" s="4" t="s">
        <v>30</v>
      </c>
      <c r="E2170" s="4">
        <v>14</v>
      </c>
      <c r="F2170" s="5">
        <v>3.9</v>
      </c>
      <c r="G2170" s="5">
        <v>18.7</v>
      </c>
      <c r="H2170" s="6">
        <v>610</v>
      </c>
      <c r="I2170" s="4">
        <v>4</v>
      </c>
      <c r="J2170" s="4">
        <v>117</v>
      </c>
      <c r="K2170" s="4">
        <v>1</v>
      </c>
      <c r="L2170" s="4">
        <v>18</v>
      </c>
      <c r="M2170" s="4">
        <v>1</v>
      </c>
      <c r="N2170" s="5">
        <v>5.6</v>
      </c>
      <c r="O2170" s="7">
        <f t="shared" si="264"/>
        <v>3</v>
      </c>
      <c r="P2170" s="7">
        <f t="shared" si="265"/>
        <v>4</v>
      </c>
      <c r="Q2170" s="7">
        <f t="shared" si="266"/>
        <v>2</v>
      </c>
      <c r="R2170" s="7">
        <f t="shared" si="267"/>
        <v>9</v>
      </c>
      <c r="S2170" s="8">
        <f t="shared" si="268"/>
        <v>81.400000000000006</v>
      </c>
      <c r="T2170" s="7" t="str">
        <f t="shared" si="269"/>
        <v>C - Entwicklungspotenzial</v>
      </c>
      <c r="U2170" s="4">
        <f>ROUND(((E2170-Hilfswerte!$B$20)/Hilfswerte!$B$21)+((F2170-Hilfswerte!$B$22)/Hilfswerte!$B$23)+((G2170-Hilfswerte!$B$24)/Hilfswerte!$B$25)+0.1*INDEX(Hilfswerte!$B$4:$B$15,MATCH(C2170,Hilfswerte!$A$4:$A$15,0)),2)</f>
        <v>0.54</v>
      </c>
      <c r="V2170" s="4">
        <f>ROUND(SQRT((((E2170-Hilfswerte!$B$20)/Hilfswerte!$B$21)-Hilfswerte!$B$28)^2+(((F2170-Hilfswerte!$B$22)/Hilfswerte!$B$23)-Hilfswerte!$B$29)^2+(((G2170-Hilfswerte!$B$24)/Hilfswerte!$B$25)-Hilfswerte!$B$30)^2),3)</f>
        <v>1.488</v>
      </c>
      <c r="W2170" s="4">
        <f>ROUND(E2170*Hilfswerte!$B$31,0)</f>
        <v>2878</v>
      </c>
      <c r="X2170" s="4">
        <f t="shared" si="270"/>
        <v>2268</v>
      </c>
      <c r="Y2170" s="4" t="str">
        <f>IF(T2170="A - Top-Kunde","bereits Top-Kunde",IF(AND(V2170&lt;=Hilfswerte!$B$34,H2170&lt;0.5*W2170),"Hoch",IF(AND(V2170&lt;=Hilfswerte!$B$35,H2170&lt;0.7*W2170),"Mittel","Niedrig")))</f>
        <v>Niedrig</v>
      </c>
      <c r="Z2170" s="4">
        <f t="shared" si="271"/>
        <v>12.5</v>
      </c>
      <c r="AA2170" s="4" t="str">
        <f>IF(J2170&gt;365,"Bereits abgewandert (Segment D)",IF(Z2170&gt;=Hilfswerte!$B$38,"Rot - akut gefaehrdet",IF(Z2170&gt;=Hilfswerte!$B$39,"Gelb - beobachten","Gruen - stabil")))</f>
        <v>Gruen - stabil</v>
      </c>
    </row>
    <row r="2171" spans="1:27" ht="15" customHeight="1" x14ac:dyDescent="0.25">
      <c r="A2171" s="4" t="s">
        <v>2518</v>
      </c>
      <c r="B2171" s="4" t="s">
        <v>676</v>
      </c>
      <c r="C2171" s="4" t="s">
        <v>84</v>
      </c>
      <c r="D2171" s="4" t="s">
        <v>30</v>
      </c>
      <c r="E2171" s="4">
        <v>23</v>
      </c>
      <c r="F2171" s="5">
        <v>5.0999999999999996</v>
      </c>
      <c r="G2171" s="5">
        <v>21.4</v>
      </c>
      <c r="H2171" s="6">
        <v>1620</v>
      </c>
      <c r="I2171" s="4">
        <v>2</v>
      </c>
      <c r="J2171" s="4">
        <v>151</v>
      </c>
      <c r="K2171" s="4">
        <v>0</v>
      </c>
      <c r="L2171" s="4">
        <v>5</v>
      </c>
      <c r="M2171" s="4">
        <v>4</v>
      </c>
      <c r="N2171" s="5">
        <v>5.9</v>
      </c>
      <c r="O2171" s="7">
        <f t="shared" si="264"/>
        <v>3</v>
      </c>
      <c r="P2171" s="7">
        <f t="shared" si="265"/>
        <v>2</v>
      </c>
      <c r="Q2171" s="7">
        <f t="shared" si="266"/>
        <v>3</v>
      </c>
      <c r="R2171" s="7">
        <f t="shared" si="267"/>
        <v>8</v>
      </c>
      <c r="S2171" s="8">
        <f t="shared" si="268"/>
        <v>81.5</v>
      </c>
      <c r="T2171" s="7" t="str">
        <f t="shared" si="269"/>
        <v>C - Entwicklungspotenzial</v>
      </c>
      <c r="U2171" s="4">
        <f>ROUND(((E2171-Hilfswerte!$B$20)/Hilfswerte!$B$21)+((F2171-Hilfswerte!$B$22)/Hilfswerte!$B$23)+((G2171-Hilfswerte!$B$24)/Hilfswerte!$B$25)+0.1*INDEX(Hilfswerte!$B$4:$B$15,MATCH(C2171,Hilfswerte!$A$4:$A$15,0)),2)</f>
        <v>0.95</v>
      </c>
      <c r="V2171" s="4">
        <f>ROUND(SQRT((((E2171-Hilfswerte!$B$20)/Hilfswerte!$B$21)-Hilfswerte!$B$28)^2+(((F2171-Hilfswerte!$B$22)/Hilfswerte!$B$23)-Hilfswerte!$B$29)^2+(((G2171-Hilfswerte!$B$24)/Hilfswerte!$B$25)-Hilfswerte!$B$30)^2),3)</f>
        <v>1.8280000000000001</v>
      </c>
      <c r="W2171" s="4">
        <f>ROUND(E2171*Hilfswerte!$B$31,0)</f>
        <v>4728</v>
      </c>
      <c r="X2171" s="4">
        <f t="shared" si="270"/>
        <v>3108</v>
      </c>
      <c r="Y2171" s="4" t="str">
        <f>IF(T2171="A - Top-Kunde","bereits Top-Kunde",IF(AND(V2171&lt;=Hilfswerte!$B$34,H2171&lt;0.5*W2171),"Hoch",IF(AND(V2171&lt;=Hilfswerte!$B$35,H2171&lt;0.7*W2171),"Mittel","Niedrig")))</f>
        <v>Niedrig</v>
      </c>
      <c r="Z2171" s="4">
        <f t="shared" si="271"/>
        <v>8.6</v>
      </c>
      <c r="AA2171" s="4" t="str">
        <f>IF(J2171&gt;365,"Bereits abgewandert (Segment D)",IF(Z2171&gt;=Hilfswerte!$B$38,"Rot - akut gefaehrdet",IF(Z2171&gt;=Hilfswerte!$B$39,"Gelb - beobachten","Gruen - stabil")))</f>
        <v>Gruen - stabil</v>
      </c>
    </row>
    <row r="2172" spans="1:27" ht="15" customHeight="1" x14ac:dyDescent="0.25">
      <c r="A2172" s="4" t="s">
        <v>2519</v>
      </c>
      <c r="B2172" s="4" t="s">
        <v>171</v>
      </c>
      <c r="C2172" s="4" t="s">
        <v>33</v>
      </c>
      <c r="D2172" s="4" t="s">
        <v>30</v>
      </c>
      <c r="E2172" s="4">
        <v>49</v>
      </c>
      <c r="F2172" s="5">
        <v>6</v>
      </c>
      <c r="G2172" s="5">
        <v>21.7</v>
      </c>
      <c r="H2172" s="6">
        <v>2310</v>
      </c>
      <c r="I2172" s="4">
        <v>3</v>
      </c>
      <c r="J2172" s="4">
        <v>129</v>
      </c>
      <c r="K2172" s="4">
        <v>0</v>
      </c>
      <c r="L2172" s="4">
        <v>16</v>
      </c>
      <c r="M2172" s="4">
        <v>3</v>
      </c>
      <c r="N2172" s="5">
        <v>-8.1999999999999993</v>
      </c>
      <c r="O2172" s="7">
        <f t="shared" si="264"/>
        <v>3</v>
      </c>
      <c r="P2172" s="7">
        <f t="shared" si="265"/>
        <v>3</v>
      </c>
      <c r="Q2172" s="7">
        <f t="shared" si="266"/>
        <v>3</v>
      </c>
      <c r="R2172" s="7">
        <f t="shared" si="267"/>
        <v>9</v>
      </c>
      <c r="S2172" s="8">
        <f t="shared" si="268"/>
        <v>81.099999999999994</v>
      </c>
      <c r="T2172" s="7" t="str">
        <f t="shared" si="269"/>
        <v>C - Entwicklungspotenzial</v>
      </c>
      <c r="U2172" s="4">
        <f>ROUND(((E2172-Hilfswerte!$B$20)/Hilfswerte!$B$21)+((F2172-Hilfswerte!$B$22)/Hilfswerte!$B$23)+((G2172-Hilfswerte!$B$24)/Hilfswerte!$B$25)+0.1*INDEX(Hilfswerte!$B$4:$B$15,MATCH(C2172,Hilfswerte!$A$4:$A$15,0)),2)</f>
        <v>1.1499999999999999</v>
      </c>
      <c r="V2172" s="4">
        <f>ROUND(SQRT((((E2172-Hilfswerte!$B$20)/Hilfswerte!$B$21)-Hilfswerte!$B$28)^2+(((F2172-Hilfswerte!$B$22)/Hilfswerte!$B$23)-Hilfswerte!$B$29)^2+(((G2172-Hilfswerte!$B$24)/Hilfswerte!$B$25)-Hilfswerte!$B$30)^2),3)</f>
        <v>1.8320000000000001</v>
      </c>
      <c r="W2172" s="4">
        <f>ROUND(E2172*Hilfswerte!$B$31,0)</f>
        <v>10072</v>
      </c>
      <c r="X2172" s="4">
        <f t="shared" si="270"/>
        <v>7762</v>
      </c>
      <c r="Y2172" s="4" t="str">
        <f>IF(T2172="A - Top-Kunde","bereits Top-Kunde",IF(AND(V2172&lt;=Hilfswerte!$B$34,H2172&lt;0.5*W2172),"Hoch",IF(AND(V2172&lt;=Hilfswerte!$B$35,H2172&lt;0.7*W2172),"Mittel","Niedrig")))</f>
        <v>Niedrig</v>
      </c>
      <c r="Z2172" s="4">
        <f t="shared" si="271"/>
        <v>12.9</v>
      </c>
      <c r="AA2172" s="4" t="str">
        <f>IF(J2172&gt;365,"Bereits abgewandert (Segment D)",IF(Z2172&gt;=Hilfswerte!$B$38,"Rot - akut gefaehrdet",IF(Z2172&gt;=Hilfswerte!$B$39,"Gelb - beobachten","Gruen - stabil")))</f>
        <v>Gruen - stabil</v>
      </c>
    </row>
    <row r="2173" spans="1:27" ht="15" customHeight="1" x14ac:dyDescent="0.25">
      <c r="A2173" s="4" t="s">
        <v>2520</v>
      </c>
      <c r="B2173" s="4" t="s">
        <v>696</v>
      </c>
      <c r="C2173" s="4" t="s">
        <v>29</v>
      </c>
      <c r="D2173" s="4" t="s">
        <v>30</v>
      </c>
      <c r="E2173" s="4">
        <v>104</v>
      </c>
      <c r="F2173" s="5">
        <v>21.7</v>
      </c>
      <c r="G2173" s="5">
        <v>16.600000000000001</v>
      </c>
      <c r="H2173" s="6">
        <v>18700</v>
      </c>
      <c r="I2173" s="4">
        <v>3</v>
      </c>
      <c r="J2173" s="4">
        <v>36</v>
      </c>
      <c r="K2173" s="4">
        <v>0</v>
      </c>
      <c r="L2173" s="4">
        <v>2</v>
      </c>
      <c r="M2173" s="4">
        <v>2</v>
      </c>
      <c r="N2173" s="5">
        <v>21.7</v>
      </c>
      <c r="O2173" s="7">
        <f t="shared" si="264"/>
        <v>4</v>
      </c>
      <c r="P2173" s="7">
        <f t="shared" si="265"/>
        <v>3</v>
      </c>
      <c r="Q2173" s="7">
        <f t="shared" si="266"/>
        <v>5</v>
      </c>
      <c r="R2173" s="7">
        <f t="shared" si="267"/>
        <v>12</v>
      </c>
      <c r="S2173" s="8">
        <f t="shared" si="268"/>
        <v>130.30000000000001</v>
      </c>
      <c r="T2173" s="7" t="str">
        <f t="shared" si="269"/>
        <v>A - Top-Kunde</v>
      </c>
      <c r="U2173" s="4">
        <f>ROUND(((E2173-Hilfswerte!$B$20)/Hilfswerte!$B$21)+((F2173-Hilfswerte!$B$22)/Hilfswerte!$B$23)+((G2173-Hilfswerte!$B$24)/Hilfswerte!$B$25)+0.1*INDEX(Hilfswerte!$B$4:$B$15,MATCH(C2173,Hilfswerte!$A$4:$A$15,0)),2)</f>
        <v>1.1000000000000001</v>
      </c>
      <c r="V2173" s="4">
        <f>ROUND(SQRT((((E2173-Hilfswerte!$B$20)/Hilfswerte!$B$21)-Hilfswerte!$B$28)^2+(((F2173-Hilfswerte!$B$22)/Hilfswerte!$B$23)-Hilfswerte!$B$29)^2+(((G2173-Hilfswerte!$B$24)/Hilfswerte!$B$25)-Hilfswerte!$B$30)^2),3)</f>
        <v>0.94299999999999995</v>
      </c>
      <c r="W2173" s="4">
        <f>ROUND(E2173*Hilfswerte!$B$31,0)</f>
        <v>21377</v>
      </c>
      <c r="X2173" s="4">
        <f t="shared" si="270"/>
        <v>2677</v>
      </c>
      <c r="Y2173" s="4" t="str">
        <f>IF(T2173="A - Top-Kunde","bereits Top-Kunde",IF(AND(V2173&lt;=Hilfswerte!$B$34,H2173&lt;0.5*W2173),"Hoch",IF(AND(V2173&lt;=Hilfswerte!$B$35,H2173&lt;0.7*W2173),"Mittel","Niedrig")))</f>
        <v>bereits Top-Kunde</v>
      </c>
      <c r="Z2173" s="4">
        <f t="shared" si="271"/>
        <v>2.2000000000000002</v>
      </c>
      <c r="AA2173" s="4" t="str">
        <f>IF(J2173&gt;365,"Bereits abgewandert (Segment D)",IF(Z2173&gt;=Hilfswerte!$B$38,"Rot - akut gefaehrdet",IF(Z2173&gt;=Hilfswerte!$B$39,"Gelb - beobachten","Gruen - stabil")))</f>
        <v>Gruen - stabil</v>
      </c>
    </row>
    <row r="2174" spans="1:27" ht="15" customHeight="1" x14ac:dyDescent="0.25">
      <c r="A2174" s="4" t="s">
        <v>2521</v>
      </c>
      <c r="B2174" s="4" t="s">
        <v>353</v>
      </c>
      <c r="C2174" s="4" t="s">
        <v>47</v>
      </c>
      <c r="D2174" s="4" t="s">
        <v>30</v>
      </c>
      <c r="E2174" s="4">
        <v>97</v>
      </c>
      <c r="F2174" s="5">
        <v>26.4</v>
      </c>
      <c r="G2174" s="5">
        <v>20.399999999999999</v>
      </c>
      <c r="H2174" s="6">
        <v>0</v>
      </c>
      <c r="I2174" s="4">
        <v>0</v>
      </c>
      <c r="J2174" s="4">
        <v>712</v>
      </c>
      <c r="K2174" s="4">
        <v>0</v>
      </c>
      <c r="L2174" s="4">
        <v>-5</v>
      </c>
      <c r="M2174" s="4">
        <v>0</v>
      </c>
      <c r="N2174" s="5">
        <v>-60.5</v>
      </c>
      <c r="O2174" s="7">
        <f t="shared" si="264"/>
        <v>1</v>
      </c>
      <c r="P2174" s="7">
        <f t="shared" si="265"/>
        <v>1</v>
      </c>
      <c r="Q2174" s="7">
        <f t="shared" si="266"/>
        <v>1</v>
      </c>
      <c r="R2174" s="7">
        <f t="shared" si="267"/>
        <v>3</v>
      </c>
      <c r="S2174" s="8">
        <f t="shared" si="268"/>
        <v>-0.3</v>
      </c>
      <c r="T2174" s="7" t="str">
        <f t="shared" si="269"/>
        <v>D - Abwanderungsrisiko</v>
      </c>
      <c r="U2174" s="4">
        <f>ROUND(((E2174-Hilfswerte!$B$20)/Hilfswerte!$B$21)+((F2174-Hilfswerte!$B$22)/Hilfswerte!$B$23)+((G2174-Hilfswerte!$B$24)/Hilfswerte!$B$25)+0.1*INDEX(Hilfswerte!$B$4:$B$15,MATCH(C2174,Hilfswerte!$A$4:$A$15,0)),2)</f>
        <v>1.57</v>
      </c>
      <c r="V2174" s="4">
        <f>ROUND(SQRT((((E2174-Hilfswerte!$B$20)/Hilfswerte!$B$21)-Hilfswerte!$B$28)^2+(((F2174-Hilfswerte!$B$22)/Hilfswerte!$B$23)-Hilfswerte!$B$29)^2+(((G2174-Hilfswerte!$B$24)/Hilfswerte!$B$25)-Hilfswerte!$B$30)^2),3)</f>
        <v>1.5029999999999999</v>
      </c>
      <c r="W2174" s="4">
        <f>ROUND(E2174*Hilfswerte!$B$31,0)</f>
        <v>19938</v>
      </c>
      <c r="X2174" s="4">
        <f t="shared" si="270"/>
        <v>19938</v>
      </c>
      <c r="Y2174" s="4" t="str">
        <f>IF(T2174="A - Top-Kunde","bereits Top-Kunde",IF(AND(V2174&lt;=Hilfswerte!$B$34,H2174&lt;0.5*W2174),"Hoch",IF(AND(V2174&lt;=Hilfswerte!$B$35,H2174&lt;0.7*W2174),"Mittel","Niedrig")))</f>
        <v>Niedrig</v>
      </c>
      <c r="Z2174" s="4">
        <f t="shared" si="271"/>
        <v>59.8</v>
      </c>
      <c r="AA2174" s="4" t="str">
        <f>IF(J2174&gt;365,"Bereits abgewandert (Segment D)",IF(Z2174&gt;=Hilfswerte!$B$38,"Rot - akut gefaehrdet",IF(Z2174&gt;=Hilfswerte!$B$39,"Gelb - beobachten","Gruen - stabil")))</f>
        <v>Bereits abgewandert (Segment D)</v>
      </c>
    </row>
    <row r="2175" spans="1:27" ht="15" customHeight="1" x14ac:dyDescent="0.25">
      <c r="A2175" s="4" t="s">
        <v>2522</v>
      </c>
      <c r="B2175" s="4" t="s">
        <v>378</v>
      </c>
      <c r="C2175" s="4" t="s">
        <v>47</v>
      </c>
      <c r="D2175" s="4" t="s">
        <v>30</v>
      </c>
      <c r="E2175" s="4">
        <v>24</v>
      </c>
      <c r="F2175" s="5">
        <v>5.3</v>
      </c>
      <c r="G2175" s="5">
        <v>3</v>
      </c>
      <c r="H2175" s="6">
        <v>150</v>
      </c>
      <c r="I2175" s="4">
        <v>1</v>
      </c>
      <c r="J2175" s="4">
        <v>19</v>
      </c>
      <c r="K2175" s="4">
        <v>0</v>
      </c>
      <c r="L2175" s="4">
        <v>17</v>
      </c>
      <c r="M2175" s="4">
        <v>5</v>
      </c>
      <c r="N2175" s="5">
        <v>-1.7</v>
      </c>
      <c r="O2175" s="7">
        <f t="shared" si="264"/>
        <v>5</v>
      </c>
      <c r="P2175" s="7">
        <f t="shared" si="265"/>
        <v>1</v>
      </c>
      <c r="Q2175" s="7">
        <f t="shared" si="266"/>
        <v>2</v>
      </c>
      <c r="R2175" s="7">
        <f t="shared" si="267"/>
        <v>8</v>
      </c>
      <c r="S2175" s="8">
        <f t="shared" si="268"/>
        <v>74.099999999999994</v>
      </c>
      <c r="T2175" s="7" t="str">
        <f t="shared" si="269"/>
        <v>C - Entwicklungspotenzial</v>
      </c>
      <c r="U2175" s="4">
        <f>ROUND(((E2175-Hilfswerte!$B$20)/Hilfswerte!$B$21)+((F2175-Hilfswerte!$B$22)/Hilfswerte!$B$23)+((G2175-Hilfswerte!$B$24)/Hilfswerte!$B$25)+0.1*INDEX(Hilfswerte!$B$4:$B$15,MATCH(C2175,Hilfswerte!$A$4:$A$15,0)),2)</f>
        <v>-1.88</v>
      </c>
      <c r="V2175" s="4">
        <f>ROUND(SQRT((((E2175-Hilfswerte!$B$20)/Hilfswerte!$B$21)-Hilfswerte!$B$28)^2+(((F2175-Hilfswerte!$B$22)/Hilfswerte!$B$23)-Hilfswerte!$B$29)^2+(((G2175-Hilfswerte!$B$24)/Hilfswerte!$B$25)-Hilfswerte!$B$30)^2),3)</f>
        <v>1.554</v>
      </c>
      <c r="W2175" s="4">
        <f>ROUND(E2175*Hilfswerte!$B$31,0)</f>
        <v>4933</v>
      </c>
      <c r="X2175" s="4">
        <f t="shared" si="270"/>
        <v>4783</v>
      </c>
      <c r="Y2175" s="4" t="str">
        <f>IF(T2175="A - Top-Kunde","bereits Top-Kunde",IF(AND(V2175&lt;=Hilfswerte!$B$34,H2175&lt;0.5*W2175),"Hoch",IF(AND(V2175&lt;=Hilfswerte!$B$35,H2175&lt;0.7*W2175),"Mittel","Niedrig")))</f>
        <v>Niedrig</v>
      </c>
      <c r="Z2175" s="4">
        <f t="shared" si="271"/>
        <v>5</v>
      </c>
      <c r="AA2175" s="4" t="str">
        <f>IF(J2175&gt;365,"Bereits abgewandert (Segment D)",IF(Z2175&gt;=Hilfswerte!$B$38,"Rot - akut gefaehrdet",IF(Z2175&gt;=Hilfswerte!$B$39,"Gelb - beobachten","Gruen - stabil")))</f>
        <v>Gruen - stabil</v>
      </c>
    </row>
    <row r="2176" spans="1:27" ht="15" customHeight="1" x14ac:dyDescent="0.25">
      <c r="A2176" s="4" t="s">
        <v>2523</v>
      </c>
      <c r="B2176" s="4" t="s">
        <v>1809</v>
      </c>
      <c r="C2176" s="4" t="s">
        <v>65</v>
      </c>
      <c r="D2176" s="4" t="s">
        <v>30</v>
      </c>
      <c r="E2176" s="4">
        <v>18</v>
      </c>
      <c r="F2176" s="5">
        <v>3.8</v>
      </c>
      <c r="G2176" s="5">
        <v>3.8</v>
      </c>
      <c r="H2176" s="6">
        <v>400</v>
      </c>
      <c r="I2176" s="4">
        <v>1</v>
      </c>
      <c r="J2176" s="4">
        <v>106</v>
      </c>
      <c r="K2176" s="4">
        <v>0</v>
      </c>
      <c r="L2176" s="4">
        <v>7</v>
      </c>
      <c r="M2176" s="4">
        <v>5</v>
      </c>
      <c r="N2176" s="5">
        <v>12.4</v>
      </c>
      <c r="O2176" s="7">
        <f t="shared" si="264"/>
        <v>3</v>
      </c>
      <c r="P2176" s="7">
        <f t="shared" si="265"/>
        <v>1</v>
      </c>
      <c r="Q2176" s="7">
        <f t="shared" si="266"/>
        <v>2</v>
      </c>
      <c r="R2176" s="7">
        <f t="shared" si="267"/>
        <v>6</v>
      </c>
      <c r="S2176" s="8">
        <f t="shared" si="268"/>
        <v>64.099999999999994</v>
      </c>
      <c r="T2176" s="7" t="str">
        <f t="shared" si="269"/>
        <v>C - Entwicklungspotenzial</v>
      </c>
      <c r="U2176" s="4">
        <f>ROUND(((E2176-Hilfswerte!$B$20)/Hilfswerte!$B$21)+((F2176-Hilfswerte!$B$22)/Hilfswerte!$B$23)+((G2176-Hilfswerte!$B$24)/Hilfswerte!$B$25)+0.1*INDEX(Hilfswerte!$B$4:$B$15,MATCH(C2176,Hilfswerte!$A$4:$A$15,0)),2)</f>
        <v>-1.94</v>
      </c>
      <c r="V2176" s="4">
        <f>ROUND(SQRT((((E2176-Hilfswerte!$B$20)/Hilfswerte!$B$21)-Hilfswerte!$B$28)^2+(((F2176-Hilfswerte!$B$22)/Hilfswerte!$B$23)-Hilfswerte!$B$29)^2+(((G2176-Hilfswerte!$B$24)/Hilfswerte!$B$25)-Hilfswerte!$B$30)^2),3)</f>
        <v>1.4710000000000001</v>
      </c>
      <c r="W2176" s="4">
        <f>ROUND(E2176*Hilfswerte!$B$31,0)</f>
        <v>3700</v>
      </c>
      <c r="X2176" s="4">
        <f t="shared" si="270"/>
        <v>3300</v>
      </c>
      <c r="Y2176" s="4" t="str">
        <f>IF(T2176="A - Top-Kunde","bereits Top-Kunde",IF(AND(V2176&lt;=Hilfswerte!$B$34,H2176&lt;0.5*W2176),"Hoch",IF(AND(V2176&lt;=Hilfswerte!$B$35,H2176&lt;0.7*W2176),"Mittel","Niedrig")))</f>
        <v>Niedrig</v>
      </c>
      <c r="Z2176" s="4">
        <f t="shared" si="271"/>
        <v>6.7</v>
      </c>
      <c r="AA2176" s="4" t="str">
        <f>IF(J2176&gt;365,"Bereits abgewandert (Segment D)",IF(Z2176&gt;=Hilfswerte!$B$38,"Rot - akut gefaehrdet",IF(Z2176&gt;=Hilfswerte!$B$39,"Gelb - beobachten","Gruen - stabil")))</f>
        <v>Gruen - stabil</v>
      </c>
    </row>
    <row r="2177" spans="1:27" ht="15" customHeight="1" x14ac:dyDescent="0.25">
      <c r="A2177" s="4" t="s">
        <v>2524</v>
      </c>
      <c r="B2177" s="4" t="s">
        <v>46</v>
      </c>
      <c r="C2177" s="4" t="s">
        <v>59</v>
      </c>
      <c r="D2177" s="4" t="s">
        <v>52</v>
      </c>
      <c r="E2177" s="4">
        <v>40</v>
      </c>
      <c r="F2177" s="5">
        <v>7.1</v>
      </c>
      <c r="G2177" s="5">
        <v>17</v>
      </c>
      <c r="H2177" s="6">
        <v>2790</v>
      </c>
      <c r="I2177" s="4">
        <v>1</v>
      </c>
      <c r="J2177" s="4">
        <v>296</v>
      </c>
      <c r="K2177" s="4">
        <v>0</v>
      </c>
      <c r="L2177" s="4">
        <v>10</v>
      </c>
      <c r="M2177" s="4">
        <v>1</v>
      </c>
      <c r="N2177" s="5">
        <v>-5.8</v>
      </c>
      <c r="O2177" s="7">
        <f t="shared" si="264"/>
        <v>2</v>
      </c>
      <c r="P2177" s="7">
        <f t="shared" si="265"/>
        <v>1</v>
      </c>
      <c r="Q2177" s="7">
        <f t="shared" si="266"/>
        <v>4</v>
      </c>
      <c r="R2177" s="7">
        <f t="shared" si="267"/>
        <v>7</v>
      </c>
      <c r="S2177" s="8">
        <f t="shared" si="268"/>
        <v>64.099999999999994</v>
      </c>
      <c r="T2177" s="7" t="str">
        <f t="shared" si="269"/>
        <v>C - Entwicklungspotenzial</v>
      </c>
      <c r="U2177" s="4">
        <f>ROUND(((E2177-Hilfswerte!$B$20)/Hilfswerte!$B$21)+((F2177-Hilfswerte!$B$22)/Hilfswerte!$B$23)+((G2177-Hilfswerte!$B$24)/Hilfswerte!$B$25)+0.1*INDEX(Hilfswerte!$B$4:$B$15,MATCH(C2177,Hilfswerte!$A$4:$A$15,0)),2)</f>
        <v>0.28999999999999998</v>
      </c>
      <c r="V2177" s="4">
        <f>ROUND(SQRT((((E2177-Hilfswerte!$B$20)/Hilfswerte!$B$21)-Hilfswerte!$B$28)^2+(((F2177-Hilfswerte!$B$22)/Hilfswerte!$B$23)-Hilfswerte!$B$29)^2+(((G2177-Hilfswerte!$B$24)/Hilfswerte!$B$25)-Hilfswerte!$B$30)^2),3)</f>
        <v>1.202</v>
      </c>
      <c r="W2177" s="4">
        <f>ROUND(E2177*Hilfswerte!$B$31,0)</f>
        <v>8222</v>
      </c>
      <c r="X2177" s="4">
        <f t="shared" si="270"/>
        <v>5432</v>
      </c>
      <c r="Y2177" s="4" t="str">
        <f>IF(T2177="A - Top-Kunde","bereits Top-Kunde",IF(AND(V2177&lt;=Hilfswerte!$B$34,H2177&lt;0.5*W2177),"Hoch",IF(AND(V2177&lt;=Hilfswerte!$B$35,H2177&lt;0.7*W2177),"Mittel","Niedrig")))</f>
        <v>Niedrig</v>
      </c>
      <c r="Z2177" s="4">
        <f t="shared" si="271"/>
        <v>19.100000000000001</v>
      </c>
      <c r="AA2177" s="4" t="str">
        <f>IF(J2177&gt;365,"Bereits abgewandert (Segment D)",IF(Z2177&gt;=Hilfswerte!$B$38,"Rot - akut gefaehrdet",IF(Z2177&gt;=Hilfswerte!$B$39,"Gelb - beobachten","Gruen - stabil")))</f>
        <v>Gelb - beobachten</v>
      </c>
    </row>
    <row r="2178" spans="1:27" ht="15" customHeight="1" x14ac:dyDescent="0.25">
      <c r="A2178" s="4" t="s">
        <v>2525</v>
      </c>
      <c r="B2178" s="4" t="s">
        <v>50</v>
      </c>
      <c r="C2178" s="4" t="s">
        <v>51</v>
      </c>
      <c r="D2178" s="4" t="s">
        <v>30</v>
      </c>
      <c r="E2178" s="4">
        <v>30</v>
      </c>
      <c r="F2178" s="5">
        <v>7</v>
      </c>
      <c r="G2178" s="5">
        <v>3.8</v>
      </c>
      <c r="H2178" s="6">
        <v>1740</v>
      </c>
      <c r="I2178" s="4">
        <v>4</v>
      </c>
      <c r="J2178" s="4">
        <v>118</v>
      </c>
      <c r="K2178" s="4">
        <v>1</v>
      </c>
      <c r="L2178" s="4">
        <v>20</v>
      </c>
      <c r="M2178" s="4">
        <v>2</v>
      </c>
      <c r="N2178" s="5">
        <v>49.1</v>
      </c>
      <c r="O2178" s="7">
        <f t="shared" ref="O2178:O2241" si="272">IF(J2178&gt;365,1,IF(J2178&lt;=30,5,IF(J2178&lt;=90,4,IF(J2178&lt;=180,3,2))))</f>
        <v>3</v>
      </c>
      <c r="P2178" s="7">
        <f t="shared" ref="P2178:P2241" si="273">IF(I2178&gt;=5,5,IF(I2178&gt;=4,4,IF(I2178&gt;=3,3,IF(I2178&gt;=2,2,1))))</f>
        <v>4</v>
      </c>
      <c r="Q2178" s="7">
        <f t="shared" ref="Q2178:Q2241" si="274">IF(H2178&gt;=7500,5,IF(H2178&gt;=2500,4,IF(H2178&gt;=1000,3,IF(H2178&gt;=1,2,1))))</f>
        <v>3</v>
      </c>
      <c r="R2178" s="7">
        <f t="shared" ref="R2178:R2241" si="275">O2178+P2178+Q2178</f>
        <v>10</v>
      </c>
      <c r="S2178" s="8">
        <f t="shared" ref="S2178:S2241" si="276">ROUND(10*R2178+0.5*N2178-6*K2178-0.3*MAX(0,L2178),1)</f>
        <v>112.6</v>
      </c>
      <c r="T2178" s="7" t="str">
        <f t="shared" ref="T2178:T2241" si="277">IF(J2178&gt;365,"D - Abwanderungsrisiko",IF(S2178&gt;=125,"A - Top-Kunde",IF(S2178&gt;=105,"B - Kernkunde","C - Entwicklungspotenzial")))</f>
        <v>B - Kernkunde</v>
      </c>
      <c r="U2178" s="4">
        <f>ROUND(((E2178-Hilfswerte!$B$20)/Hilfswerte!$B$21)+((F2178-Hilfswerte!$B$22)/Hilfswerte!$B$23)+((G2178-Hilfswerte!$B$24)/Hilfswerte!$B$25)+0.1*INDEX(Hilfswerte!$B$4:$B$15,MATCH(C2178,Hilfswerte!$A$4:$A$15,0)),2)</f>
        <v>-1.43</v>
      </c>
      <c r="V2178" s="4">
        <f>ROUND(SQRT((((E2178-Hilfswerte!$B$20)/Hilfswerte!$B$21)-Hilfswerte!$B$28)^2+(((F2178-Hilfswerte!$B$22)/Hilfswerte!$B$23)-Hilfswerte!$B$29)^2+(((G2178-Hilfswerte!$B$24)/Hilfswerte!$B$25)-Hilfswerte!$B$30)^2),3)</f>
        <v>1.427</v>
      </c>
      <c r="W2178" s="4">
        <f>ROUND(E2178*Hilfswerte!$B$31,0)</f>
        <v>6166</v>
      </c>
      <c r="X2178" s="4">
        <f t="shared" ref="X2178:X2241" si="278">MAX(0,W2178-H2178)</f>
        <v>4426</v>
      </c>
      <c r="Y2178" s="4" t="str">
        <f>IF(T2178="A - Top-Kunde","bereits Top-Kunde",IF(AND(V2178&lt;=Hilfswerte!$B$34,H2178&lt;0.5*W2178),"Hoch",IF(AND(V2178&lt;=Hilfswerte!$B$35,H2178&lt;0.7*W2178),"Mittel","Niedrig")))</f>
        <v>Niedrig</v>
      </c>
      <c r="Z2178" s="4">
        <f t="shared" ref="Z2178:Z2241" si="279">ROUND(0.4*MAX(0,-N2178)+3*K2178+0.2*MAX(0,L2178)+0.05*J2178,1)</f>
        <v>12.9</v>
      </c>
      <c r="AA2178" s="4" t="str">
        <f>IF(J2178&gt;365,"Bereits abgewandert (Segment D)",IF(Z2178&gt;=Hilfswerte!$B$38,"Rot - akut gefaehrdet",IF(Z2178&gt;=Hilfswerte!$B$39,"Gelb - beobachten","Gruen - stabil")))</f>
        <v>Gruen - stabil</v>
      </c>
    </row>
    <row r="2179" spans="1:27" ht="15" customHeight="1" x14ac:dyDescent="0.25">
      <c r="A2179" s="4" t="s">
        <v>2526</v>
      </c>
      <c r="B2179" s="4" t="s">
        <v>79</v>
      </c>
      <c r="C2179" s="4" t="s">
        <v>51</v>
      </c>
      <c r="D2179" s="4" t="s">
        <v>122</v>
      </c>
      <c r="E2179" s="4">
        <v>121</v>
      </c>
      <c r="F2179" s="5">
        <v>20.6</v>
      </c>
      <c r="G2179" s="5">
        <v>9.8000000000000007</v>
      </c>
      <c r="H2179" s="6">
        <v>3380</v>
      </c>
      <c r="I2179" s="4">
        <v>4</v>
      </c>
      <c r="J2179" s="4">
        <v>4</v>
      </c>
      <c r="K2179" s="4">
        <v>0</v>
      </c>
      <c r="L2179" s="4">
        <v>-5</v>
      </c>
      <c r="M2179" s="4">
        <v>6</v>
      </c>
      <c r="N2179" s="5">
        <v>32.299999999999997</v>
      </c>
      <c r="O2179" s="7">
        <f t="shared" si="272"/>
        <v>5</v>
      </c>
      <c r="P2179" s="7">
        <f t="shared" si="273"/>
        <v>4</v>
      </c>
      <c r="Q2179" s="7">
        <f t="shared" si="274"/>
        <v>4</v>
      </c>
      <c r="R2179" s="7">
        <f t="shared" si="275"/>
        <v>13</v>
      </c>
      <c r="S2179" s="8">
        <f t="shared" si="276"/>
        <v>146.19999999999999</v>
      </c>
      <c r="T2179" s="7" t="str">
        <f t="shared" si="277"/>
        <v>A - Top-Kunde</v>
      </c>
      <c r="U2179" s="4">
        <f>ROUND(((E2179-Hilfswerte!$B$20)/Hilfswerte!$B$21)+((F2179-Hilfswerte!$B$22)/Hilfswerte!$B$23)+((G2179-Hilfswerte!$B$24)/Hilfswerte!$B$25)+0.1*INDEX(Hilfswerte!$B$4:$B$15,MATCH(C2179,Hilfswerte!$A$4:$A$15,0)),2)</f>
        <v>0.15</v>
      </c>
      <c r="V2179" s="4">
        <f>ROUND(SQRT((((E2179-Hilfswerte!$B$20)/Hilfswerte!$B$21)-Hilfswerte!$B$28)^2+(((F2179-Hilfswerte!$B$22)/Hilfswerte!$B$23)-Hilfswerte!$B$29)^2+(((G2179-Hilfswerte!$B$24)/Hilfswerte!$B$25)-Hilfswerte!$B$30)^2),3)</f>
        <v>0.42899999999999999</v>
      </c>
      <c r="W2179" s="4">
        <f>ROUND(E2179*Hilfswerte!$B$31,0)</f>
        <v>24871</v>
      </c>
      <c r="X2179" s="4">
        <f t="shared" si="278"/>
        <v>21491</v>
      </c>
      <c r="Y2179" s="4" t="str">
        <f>IF(T2179="A - Top-Kunde","bereits Top-Kunde",IF(AND(V2179&lt;=Hilfswerte!$B$34,H2179&lt;0.5*W2179),"Hoch",IF(AND(V2179&lt;=Hilfswerte!$B$35,H2179&lt;0.7*W2179),"Mittel","Niedrig")))</f>
        <v>bereits Top-Kunde</v>
      </c>
      <c r="Z2179" s="4">
        <f t="shared" si="279"/>
        <v>0.2</v>
      </c>
      <c r="AA2179" s="4" t="str">
        <f>IF(J2179&gt;365,"Bereits abgewandert (Segment D)",IF(Z2179&gt;=Hilfswerte!$B$38,"Rot - akut gefaehrdet",IF(Z2179&gt;=Hilfswerte!$B$39,"Gelb - beobachten","Gruen - stabil")))</f>
        <v>Gruen - stabil</v>
      </c>
    </row>
    <row r="2180" spans="1:27" ht="15" customHeight="1" x14ac:dyDescent="0.25">
      <c r="A2180" s="4" t="s">
        <v>2527</v>
      </c>
      <c r="B2180" s="4" t="s">
        <v>258</v>
      </c>
      <c r="C2180" s="4" t="s">
        <v>55</v>
      </c>
      <c r="D2180" s="4" t="s">
        <v>30</v>
      </c>
      <c r="E2180" s="4">
        <v>38</v>
      </c>
      <c r="F2180" s="5">
        <v>6.6</v>
      </c>
      <c r="G2180" s="5">
        <v>6.9</v>
      </c>
      <c r="H2180" s="6">
        <v>1470</v>
      </c>
      <c r="I2180" s="4">
        <v>1</v>
      </c>
      <c r="J2180" s="4">
        <v>180</v>
      </c>
      <c r="K2180" s="4">
        <v>0</v>
      </c>
      <c r="L2180" s="4">
        <v>18</v>
      </c>
      <c r="M2180" s="4">
        <v>6</v>
      </c>
      <c r="N2180" s="5">
        <v>-0.8</v>
      </c>
      <c r="O2180" s="7">
        <f t="shared" si="272"/>
        <v>3</v>
      </c>
      <c r="P2180" s="7">
        <f t="shared" si="273"/>
        <v>1</v>
      </c>
      <c r="Q2180" s="7">
        <f t="shared" si="274"/>
        <v>3</v>
      </c>
      <c r="R2180" s="7">
        <f t="shared" si="275"/>
        <v>7</v>
      </c>
      <c r="S2180" s="8">
        <f t="shared" si="276"/>
        <v>64.2</v>
      </c>
      <c r="T2180" s="7" t="str">
        <f t="shared" si="277"/>
        <v>C - Entwicklungspotenzial</v>
      </c>
      <c r="U2180" s="4">
        <f>ROUND(((E2180-Hilfswerte!$B$20)/Hilfswerte!$B$21)+((F2180-Hilfswerte!$B$22)/Hilfswerte!$B$23)+((G2180-Hilfswerte!$B$24)/Hilfswerte!$B$25)+0.1*INDEX(Hilfswerte!$B$4:$B$15,MATCH(C2180,Hilfswerte!$A$4:$A$15,0)),2)</f>
        <v>-0.97</v>
      </c>
      <c r="V2180" s="4">
        <f>ROUND(SQRT((((E2180-Hilfswerte!$B$20)/Hilfswerte!$B$21)-Hilfswerte!$B$28)^2+(((F2180-Hilfswerte!$B$22)/Hilfswerte!$B$23)-Hilfswerte!$B$29)^2+(((G2180-Hilfswerte!$B$24)/Hilfswerte!$B$25)-Hilfswerte!$B$30)^2),3)</f>
        <v>1.0429999999999999</v>
      </c>
      <c r="W2180" s="4">
        <f>ROUND(E2180*Hilfswerte!$B$31,0)</f>
        <v>7811</v>
      </c>
      <c r="X2180" s="4">
        <f t="shared" si="278"/>
        <v>6341</v>
      </c>
      <c r="Y2180" s="4" t="str">
        <f>IF(T2180="A - Top-Kunde","bereits Top-Kunde",IF(AND(V2180&lt;=Hilfswerte!$B$34,H2180&lt;0.5*W2180),"Hoch",IF(AND(V2180&lt;=Hilfswerte!$B$35,H2180&lt;0.7*W2180),"Mittel","Niedrig")))</f>
        <v>Mittel</v>
      </c>
      <c r="Z2180" s="4">
        <f t="shared" si="279"/>
        <v>12.9</v>
      </c>
      <c r="AA2180" s="4" t="str">
        <f>IF(J2180&gt;365,"Bereits abgewandert (Segment D)",IF(Z2180&gt;=Hilfswerte!$B$38,"Rot - akut gefaehrdet",IF(Z2180&gt;=Hilfswerte!$B$39,"Gelb - beobachten","Gruen - stabil")))</f>
        <v>Gruen - stabil</v>
      </c>
    </row>
    <row r="2181" spans="1:27" ht="15" customHeight="1" x14ac:dyDescent="0.25">
      <c r="A2181" s="4" t="s">
        <v>2528</v>
      </c>
      <c r="B2181" s="4" t="s">
        <v>687</v>
      </c>
      <c r="C2181" s="4" t="s">
        <v>89</v>
      </c>
      <c r="D2181" s="4" t="s">
        <v>30</v>
      </c>
      <c r="E2181" s="4">
        <v>200</v>
      </c>
      <c r="F2181" s="5">
        <v>66.599999999999994</v>
      </c>
      <c r="G2181" s="5">
        <v>8</v>
      </c>
      <c r="H2181" s="6">
        <v>2520</v>
      </c>
      <c r="I2181" s="4">
        <v>1</v>
      </c>
      <c r="J2181" s="4">
        <v>205</v>
      </c>
      <c r="K2181" s="4">
        <v>0</v>
      </c>
      <c r="L2181" s="4">
        <v>15</v>
      </c>
      <c r="M2181" s="4">
        <v>3</v>
      </c>
      <c r="N2181" s="5">
        <v>21.3</v>
      </c>
      <c r="O2181" s="7">
        <f t="shared" si="272"/>
        <v>2</v>
      </c>
      <c r="P2181" s="7">
        <f t="shared" si="273"/>
        <v>1</v>
      </c>
      <c r="Q2181" s="7">
        <f t="shared" si="274"/>
        <v>4</v>
      </c>
      <c r="R2181" s="7">
        <f t="shared" si="275"/>
        <v>7</v>
      </c>
      <c r="S2181" s="8">
        <f t="shared" si="276"/>
        <v>76.2</v>
      </c>
      <c r="T2181" s="7" t="str">
        <f t="shared" si="277"/>
        <v>C - Entwicklungspotenzial</v>
      </c>
      <c r="U2181" s="4">
        <f>ROUND(((E2181-Hilfswerte!$B$20)/Hilfswerte!$B$21)+((F2181-Hilfswerte!$B$22)/Hilfswerte!$B$23)+((G2181-Hilfswerte!$B$24)/Hilfswerte!$B$25)+0.1*INDEX(Hilfswerte!$B$4:$B$15,MATCH(C2181,Hilfswerte!$A$4:$A$15,0)),2)</f>
        <v>0.98</v>
      </c>
      <c r="V2181" s="4">
        <f>ROUND(SQRT((((E2181-Hilfswerte!$B$20)/Hilfswerte!$B$21)-Hilfswerte!$B$28)^2+(((F2181-Hilfswerte!$B$22)/Hilfswerte!$B$23)-Hilfswerte!$B$29)^2+(((G2181-Hilfswerte!$B$24)/Hilfswerte!$B$25)-Hilfswerte!$B$30)^2),3)</f>
        <v>0.74299999999999999</v>
      </c>
      <c r="W2181" s="4">
        <f>ROUND(E2181*Hilfswerte!$B$31,0)</f>
        <v>41109</v>
      </c>
      <c r="X2181" s="4">
        <f t="shared" si="278"/>
        <v>38589</v>
      </c>
      <c r="Y2181" s="4" t="str">
        <f>IF(T2181="A - Top-Kunde","bereits Top-Kunde",IF(AND(V2181&lt;=Hilfswerte!$B$34,H2181&lt;0.5*W2181),"Hoch",IF(AND(V2181&lt;=Hilfswerte!$B$35,H2181&lt;0.7*W2181),"Mittel","Niedrig")))</f>
        <v>Hoch</v>
      </c>
      <c r="Z2181" s="4">
        <f t="shared" si="279"/>
        <v>13.3</v>
      </c>
      <c r="AA2181" s="4" t="str">
        <f>IF(J2181&gt;365,"Bereits abgewandert (Segment D)",IF(Z2181&gt;=Hilfswerte!$B$38,"Rot - akut gefaehrdet",IF(Z2181&gt;=Hilfswerte!$B$39,"Gelb - beobachten","Gruen - stabil")))</f>
        <v>Gruen - stabil</v>
      </c>
    </row>
    <row r="2182" spans="1:27" ht="15" customHeight="1" x14ac:dyDescent="0.25">
      <c r="A2182" s="4" t="s">
        <v>2529</v>
      </c>
      <c r="B2182" s="4" t="s">
        <v>1243</v>
      </c>
      <c r="C2182" s="4" t="s">
        <v>65</v>
      </c>
      <c r="D2182" s="4" t="s">
        <v>30</v>
      </c>
      <c r="E2182" s="4">
        <v>66</v>
      </c>
      <c r="F2182" s="5">
        <v>13.5</v>
      </c>
      <c r="G2182" s="5">
        <v>5.4</v>
      </c>
      <c r="H2182" s="6">
        <v>0</v>
      </c>
      <c r="I2182" s="4">
        <v>0</v>
      </c>
      <c r="J2182" s="4">
        <v>368</v>
      </c>
      <c r="K2182" s="4">
        <v>0</v>
      </c>
      <c r="L2182" s="4">
        <v>7</v>
      </c>
      <c r="M2182" s="4">
        <v>0</v>
      </c>
      <c r="N2182" s="5">
        <v>-87.1</v>
      </c>
      <c r="O2182" s="7">
        <f t="shared" si="272"/>
        <v>1</v>
      </c>
      <c r="P2182" s="7">
        <f t="shared" si="273"/>
        <v>1</v>
      </c>
      <c r="Q2182" s="7">
        <f t="shared" si="274"/>
        <v>1</v>
      </c>
      <c r="R2182" s="7">
        <f t="shared" si="275"/>
        <v>3</v>
      </c>
      <c r="S2182" s="8">
        <f t="shared" si="276"/>
        <v>-15.7</v>
      </c>
      <c r="T2182" s="7" t="str">
        <f t="shared" si="277"/>
        <v>D - Abwanderungsrisiko</v>
      </c>
      <c r="U2182" s="4">
        <f>ROUND(((E2182-Hilfswerte!$B$20)/Hilfswerte!$B$21)+((F2182-Hilfswerte!$B$22)/Hilfswerte!$B$23)+((G2182-Hilfswerte!$B$24)/Hilfswerte!$B$25)+0.1*INDEX(Hilfswerte!$B$4:$B$15,MATCH(C2182,Hilfswerte!$A$4:$A$15,0)),2)</f>
        <v>-1.31</v>
      </c>
      <c r="V2182" s="4">
        <f>ROUND(SQRT((((E2182-Hilfswerte!$B$20)/Hilfswerte!$B$21)-Hilfswerte!$B$28)^2+(((F2182-Hilfswerte!$B$22)/Hilfswerte!$B$23)-Hilfswerte!$B$29)^2+(((G2182-Hilfswerte!$B$24)/Hilfswerte!$B$25)-Hilfswerte!$B$30)^2),3)</f>
        <v>1.1080000000000001</v>
      </c>
      <c r="W2182" s="4">
        <f>ROUND(E2182*Hilfswerte!$B$31,0)</f>
        <v>13566</v>
      </c>
      <c r="X2182" s="4">
        <f t="shared" si="278"/>
        <v>13566</v>
      </c>
      <c r="Y2182" s="4" t="str">
        <f>IF(T2182="A - Top-Kunde","bereits Top-Kunde",IF(AND(V2182&lt;=Hilfswerte!$B$34,H2182&lt;0.5*W2182),"Hoch",IF(AND(V2182&lt;=Hilfswerte!$B$35,H2182&lt;0.7*W2182),"Mittel","Niedrig")))</f>
        <v>Mittel</v>
      </c>
      <c r="Z2182" s="4">
        <f t="shared" si="279"/>
        <v>54.6</v>
      </c>
      <c r="AA2182" s="4" t="str">
        <f>IF(J2182&gt;365,"Bereits abgewandert (Segment D)",IF(Z2182&gt;=Hilfswerte!$B$38,"Rot - akut gefaehrdet",IF(Z2182&gt;=Hilfswerte!$B$39,"Gelb - beobachten","Gruen - stabil")))</f>
        <v>Bereits abgewandert (Segment D)</v>
      </c>
    </row>
    <row r="2183" spans="1:27" ht="15" customHeight="1" x14ac:dyDescent="0.25">
      <c r="A2183" s="4" t="s">
        <v>2530</v>
      </c>
      <c r="B2183" s="4" t="s">
        <v>83</v>
      </c>
      <c r="C2183" s="4" t="s">
        <v>51</v>
      </c>
      <c r="D2183" s="4" t="s">
        <v>117</v>
      </c>
      <c r="E2183" s="4">
        <v>41</v>
      </c>
      <c r="F2183" s="5">
        <v>7.9</v>
      </c>
      <c r="G2183" s="5">
        <v>13.7</v>
      </c>
      <c r="H2183" s="6">
        <v>8560</v>
      </c>
      <c r="I2183" s="4">
        <v>6</v>
      </c>
      <c r="J2183" s="4">
        <v>177</v>
      </c>
      <c r="K2183" s="4">
        <v>2</v>
      </c>
      <c r="L2183" s="4">
        <v>10</v>
      </c>
      <c r="M2183" s="4">
        <v>1</v>
      </c>
      <c r="N2183" s="5">
        <v>16.100000000000001</v>
      </c>
      <c r="O2183" s="7">
        <f t="shared" si="272"/>
        <v>3</v>
      </c>
      <c r="P2183" s="7">
        <f t="shared" si="273"/>
        <v>5</v>
      </c>
      <c r="Q2183" s="7">
        <f t="shared" si="274"/>
        <v>5</v>
      </c>
      <c r="R2183" s="7">
        <f t="shared" si="275"/>
        <v>13</v>
      </c>
      <c r="S2183" s="8">
        <f t="shared" si="276"/>
        <v>123.1</v>
      </c>
      <c r="T2183" s="7" t="str">
        <f t="shared" si="277"/>
        <v>B - Kernkunde</v>
      </c>
      <c r="U2183" s="4">
        <f>ROUND(((E2183-Hilfswerte!$B$20)/Hilfswerte!$B$21)+((F2183-Hilfswerte!$B$22)/Hilfswerte!$B$23)+((G2183-Hilfswerte!$B$24)/Hilfswerte!$B$25)+0.1*INDEX(Hilfswerte!$B$4:$B$15,MATCH(C2183,Hilfswerte!$A$4:$A$15,0)),2)</f>
        <v>0.2</v>
      </c>
      <c r="V2183" s="4">
        <f>ROUND(SQRT((((E2183-Hilfswerte!$B$20)/Hilfswerte!$B$21)-Hilfswerte!$B$28)^2+(((F2183-Hilfswerte!$B$22)/Hilfswerte!$B$23)-Hilfswerte!$B$29)^2+(((G2183-Hilfswerte!$B$24)/Hilfswerte!$B$25)-Hilfswerte!$B$30)^2),3)</f>
        <v>0.85799999999999998</v>
      </c>
      <c r="W2183" s="4">
        <f>ROUND(E2183*Hilfswerte!$B$31,0)</f>
        <v>8427</v>
      </c>
      <c r="X2183" s="4">
        <f t="shared" si="278"/>
        <v>0</v>
      </c>
      <c r="Y2183" s="4" t="str">
        <f>IF(T2183="A - Top-Kunde","bereits Top-Kunde",IF(AND(V2183&lt;=Hilfswerte!$B$34,H2183&lt;0.5*W2183),"Hoch",IF(AND(V2183&lt;=Hilfswerte!$B$35,H2183&lt;0.7*W2183),"Mittel","Niedrig")))</f>
        <v>Niedrig</v>
      </c>
      <c r="Z2183" s="4">
        <f t="shared" si="279"/>
        <v>16.899999999999999</v>
      </c>
      <c r="AA2183" s="4" t="str">
        <f>IF(J2183&gt;365,"Bereits abgewandert (Segment D)",IF(Z2183&gt;=Hilfswerte!$B$38,"Rot - akut gefaehrdet",IF(Z2183&gt;=Hilfswerte!$B$39,"Gelb - beobachten","Gruen - stabil")))</f>
        <v>Gelb - beobachten</v>
      </c>
    </row>
    <row r="2184" spans="1:27" ht="15" customHeight="1" x14ac:dyDescent="0.25">
      <c r="A2184" s="4" t="s">
        <v>2531</v>
      </c>
      <c r="B2184" s="4" t="s">
        <v>510</v>
      </c>
      <c r="C2184" s="4" t="s">
        <v>55</v>
      </c>
      <c r="D2184" s="4" t="s">
        <v>30</v>
      </c>
      <c r="E2184" s="4">
        <v>470</v>
      </c>
      <c r="F2184" s="5">
        <v>92.2</v>
      </c>
      <c r="G2184" s="5">
        <v>9.6999999999999993</v>
      </c>
      <c r="H2184" s="6">
        <v>0</v>
      </c>
      <c r="I2184" s="4">
        <v>0</v>
      </c>
      <c r="J2184" s="4">
        <v>824</v>
      </c>
      <c r="K2184" s="4">
        <v>0</v>
      </c>
      <c r="L2184" s="4">
        <v>14</v>
      </c>
      <c r="M2184" s="4">
        <v>0</v>
      </c>
      <c r="N2184" s="5">
        <v>-87.9</v>
      </c>
      <c r="O2184" s="7">
        <f t="shared" si="272"/>
        <v>1</v>
      </c>
      <c r="P2184" s="7">
        <f t="shared" si="273"/>
        <v>1</v>
      </c>
      <c r="Q2184" s="7">
        <f t="shared" si="274"/>
        <v>1</v>
      </c>
      <c r="R2184" s="7">
        <f t="shared" si="275"/>
        <v>3</v>
      </c>
      <c r="S2184" s="8">
        <f t="shared" si="276"/>
        <v>-18.2</v>
      </c>
      <c r="T2184" s="7" t="str">
        <f t="shared" si="277"/>
        <v>D - Abwanderungsrisiko</v>
      </c>
      <c r="U2184" s="4">
        <f>ROUND(((E2184-Hilfswerte!$B$20)/Hilfswerte!$B$21)+((F2184-Hilfswerte!$B$22)/Hilfswerte!$B$23)+((G2184-Hilfswerte!$B$24)/Hilfswerte!$B$25)+0.1*INDEX(Hilfswerte!$B$4:$B$15,MATCH(C2184,Hilfswerte!$A$4:$A$15,0)),2)</f>
        <v>2.87</v>
      </c>
      <c r="V2184" s="4">
        <f>ROUND(SQRT((((E2184-Hilfswerte!$B$20)/Hilfswerte!$B$21)-Hilfswerte!$B$28)^2+(((F2184-Hilfswerte!$B$22)/Hilfswerte!$B$23)-Hilfswerte!$B$29)^2+(((G2184-Hilfswerte!$B$24)/Hilfswerte!$B$25)-Hilfswerte!$B$30)^2),3)</f>
        <v>1.6439999999999999</v>
      </c>
      <c r="W2184" s="4">
        <f>ROUND(E2184*Hilfswerte!$B$31,0)</f>
        <v>96607</v>
      </c>
      <c r="X2184" s="4">
        <f t="shared" si="278"/>
        <v>96607</v>
      </c>
      <c r="Y2184" s="4" t="str">
        <f>IF(T2184="A - Top-Kunde","bereits Top-Kunde",IF(AND(V2184&lt;=Hilfswerte!$B$34,H2184&lt;0.5*W2184),"Hoch",IF(AND(V2184&lt;=Hilfswerte!$B$35,H2184&lt;0.7*W2184),"Mittel","Niedrig")))</f>
        <v>Niedrig</v>
      </c>
      <c r="Z2184" s="4">
        <f t="shared" si="279"/>
        <v>79.2</v>
      </c>
      <c r="AA2184" s="4" t="str">
        <f>IF(J2184&gt;365,"Bereits abgewandert (Segment D)",IF(Z2184&gt;=Hilfswerte!$B$38,"Rot - akut gefaehrdet",IF(Z2184&gt;=Hilfswerte!$B$39,"Gelb - beobachten","Gruen - stabil")))</f>
        <v>Bereits abgewandert (Segment D)</v>
      </c>
    </row>
    <row r="2185" spans="1:27" ht="15" customHeight="1" x14ac:dyDescent="0.25">
      <c r="A2185" s="4" t="s">
        <v>2532</v>
      </c>
      <c r="B2185" s="4" t="s">
        <v>327</v>
      </c>
      <c r="C2185" s="4" t="s">
        <v>51</v>
      </c>
      <c r="D2185" s="4" t="s">
        <v>117</v>
      </c>
      <c r="E2185" s="4">
        <v>116</v>
      </c>
      <c r="F2185" s="5">
        <v>19.2</v>
      </c>
      <c r="G2185" s="5">
        <v>14.9</v>
      </c>
      <c r="H2185" s="6">
        <v>11980</v>
      </c>
      <c r="I2185" s="4">
        <v>1</v>
      </c>
      <c r="J2185" s="4">
        <v>164</v>
      </c>
      <c r="K2185" s="4">
        <v>1</v>
      </c>
      <c r="L2185" s="4">
        <v>17</v>
      </c>
      <c r="M2185" s="4">
        <v>4</v>
      </c>
      <c r="N2185" s="5">
        <v>12.2</v>
      </c>
      <c r="O2185" s="7">
        <f t="shared" si="272"/>
        <v>3</v>
      </c>
      <c r="P2185" s="7">
        <f t="shared" si="273"/>
        <v>1</v>
      </c>
      <c r="Q2185" s="7">
        <f t="shared" si="274"/>
        <v>5</v>
      </c>
      <c r="R2185" s="7">
        <f t="shared" si="275"/>
        <v>9</v>
      </c>
      <c r="S2185" s="8">
        <f t="shared" si="276"/>
        <v>85</v>
      </c>
      <c r="T2185" s="7" t="str">
        <f t="shared" si="277"/>
        <v>C - Entwicklungspotenzial</v>
      </c>
      <c r="U2185" s="4">
        <f>ROUND(((E2185-Hilfswerte!$B$20)/Hilfswerte!$B$21)+((F2185-Hilfswerte!$B$22)/Hilfswerte!$B$23)+((G2185-Hilfswerte!$B$24)/Hilfswerte!$B$25)+0.1*INDEX(Hilfswerte!$B$4:$B$15,MATCH(C2185,Hilfswerte!$A$4:$A$15,0)),2)</f>
        <v>0.92</v>
      </c>
      <c r="V2185" s="4">
        <f>ROUND(SQRT((((E2185-Hilfswerte!$B$20)/Hilfswerte!$B$21)-Hilfswerte!$B$28)^2+(((F2185-Hilfswerte!$B$22)/Hilfswerte!$B$23)-Hilfswerte!$B$29)^2+(((G2185-Hilfswerte!$B$24)/Hilfswerte!$B$25)-Hilfswerte!$B$30)^2),3)</f>
        <v>0.70899999999999996</v>
      </c>
      <c r="W2185" s="4">
        <f>ROUND(E2185*Hilfswerte!$B$31,0)</f>
        <v>23843</v>
      </c>
      <c r="X2185" s="4">
        <f t="shared" si="278"/>
        <v>11863</v>
      </c>
      <c r="Y2185" s="4" t="str">
        <f>IF(T2185="A - Top-Kunde","bereits Top-Kunde",IF(AND(V2185&lt;=Hilfswerte!$B$34,H2185&lt;0.5*W2185),"Hoch",IF(AND(V2185&lt;=Hilfswerte!$B$35,H2185&lt;0.7*W2185),"Mittel","Niedrig")))</f>
        <v>Mittel</v>
      </c>
      <c r="Z2185" s="4">
        <f t="shared" si="279"/>
        <v>14.6</v>
      </c>
      <c r="AA2185" s="4" t="str">
        <f>IF(J2185&gt;365,"Bereits abgewandert (Segment D)",IF(Z2185&gt;=Hilfswerte!$B$38,"Rot - akut gefaehrdet",IF(Z2185&gt;=Hilfswerte!$B$39,"Gelb - beobachten","Gruen - stabil")))</f>
        <v>Gelb - beobachten</v>
      </c>
    </row>
    <row r="2186" spans="1:27" ht="15" customHeight="1" x14ac:dyDescent="0.25">
      <c r="A2186" s="4" t="s">
        <v>2533</v>
      </c>
      <c r="B2186" s="4" t="s">
        <v>1005</v>
      </c>
      <c r="C2186" s="4" t="s">
        <v>55</v>
      </c>
      <c r="D2186" s="4" t="s">
        <v>30</v>
      </c>
      <c r="E2186" s="4">
        <v>8</v>
      </c>
      <c r="F2186" s="5">
        <v>1.7</v>
      </c>
      <c r="G2186" s="5">
        <v>14.5</v>
      </c>
      <c r="H2186" s="6">
        <v>880</v>
      </c>
      <c r="I2186" s="4">
        <v>5</v>
      </c>
      <c r="J2186" s="4">
        <v>17</v>
      </c>
      <c r="K2186" s="4">
        <v>0</v>
      </c>
      <c r="L2186" s="4">
        <v>-5</v>
      </c>
      <c r="M2186" s="4">
        <v>6</v>
      </c>
      <c r="N2186" s="5">
        <v>-25.9</v>
      </c>
      <c r="O2186" s="7">
        <f t="shared" si="272"/>
        <v>5</v>
      </c>
      <c r="P2186" s="7">
        <f t="shared" si="273"/>
        <v>5</v>
      </c>
      <c r="Q2186" s="7">
        <f t="shared" si="274"/>
        <v>2</v>
      </c>
      <c r="R2186" s="7">
        <f t="shared" si="275"/>
        <v>12</v>
      </c>
      <c r="S2186" s="8">
        <f t="shared" si="276"/>
        <v>107.1</v>
      </c>
      <c r="T2186" s="7" t="str">
        <f t="shared" si="277"/>
        <v>B - Kernkunde</v>
      </c>
      <c r="U2186" s="4">
        <f>ROUND(((E2186-Hilfswerte!$B$20)/Hilfswerte!$B$21)+((F2186-Hilfswerte!$B$22)/Hilfswerte!$B$23)+((G2186-Hilfswerte!$B$24)/Hilfswerte!$B$25)+0.1*INDEX(Hilfswerte!$B$4:$B$15,MATCH(C2186,Hilfswerte!$A$4:$A$15,0)),2)</f>
        <v>0.02</v>
      </c>
      <c r="V2186" s="4">
        <f>ROUND(SQRT((((E2186-Hilfswerte!$B$20)/Hilfswerte!$B$21)-Hilfswerte!$B$28)^2+(((F2186-Hilfswerte!$B$22)/Hilfswerte!$B$23)-Hilfswerte!$B$29)^2+(((G2186-Hilfswerte!$B$24)/Hilfswerte!$B$25)-Hilfswerte!$B$30)^2),3)</f>
        <v>1.0760000000000001</v>
      </c>
      <c r="W2186" s="4">
        <f>ROUND(E2186*Hilfswerte!$B$31,0)</f>
        <v>1644</v>
      </c>
      <c r="X2186" s="4">
        <f t="shared" si="278"/>
        <v>764</v>
      </c>
      <c r="Y2186" s="4" t="str">
        <f>IF(T2186="A - Top-Kunde","bereits Top-Kunde",IF(AND(V2186&lt;=Hilfswerte!$B$34,H2186&lt;0.5*W2186),"Hoch",IF(AND(V2186&lt;=Hilfswerte!$B$35,H2186&lt;0.7*W2186),"Mittel","Niedrig")))</f>
        <v>Mittel</v>
      </c>
      <c r="Z2186" s="4">
        <f t="shared" si="279"/>
        <v>11.2</v>
      </c>
      <c r="AA2186" s="4" t="str">
        <f>IF(J2186&gt;365,"Bereits abgewandert (Segment D)",IF(Z2186&gt;=Hilfswerte!$B$38,"Rot - akut gefaehrdet",IF(Z2186&gt;=Hilfswerte!$B$39,"Gelb - beobachten","Gruen - stabil")))</f>
        <v>Gruen - stabil</v>
      </c>
    </row>
    <row r="2187" spans="1:27" ht="15" customHeight="1" x14ac:dyDescent="0.25">
      <c r="A2187" s="4" t="s">
        <v>2534</v>
      </c>
      <c r="B2187" s="4" t="s">
        <v>138</v>
      </c>
      <c r="C2187" s="4" t="s">
        <v>29</v>
      </c>
      <c r="D2187" s="4" t="s">
        <v>30</v>
      </c>
      <c r="E2187" s="4">
        <v>132</v>
      </c>
      <c r="F2187" s="5">
        <v>20.6</v>
      </c>
      <c r="G2187" s="5">
        <v>2</v>
      </c>
      <c r="H2187" s="6">
        <v>10470</v>
      </c>
      <c r="I2187" s="4">
        <v>3</v>
      </c>
      <c r="J2187" s="4">
        <v>347</v>
      </c>
      <c r="K2187" s="4">
        <v>0</v>
      </c>
      <c r="L2187" s="4">
        <v>11</v>
      </c>
      <c r="M2187" s="4">
        <v>3</v>
      </c>
      <c r="N2187" s="5">
        <v>8.5</v>
      </c>
      <c r="O2187" s="7">
        <f t="shared" si="272"/>
        <v>2</v>
      </c>
      <c r="P2187" s="7">
        <f t="shared" si="273"/>
        <v>3</v>
      </c>
      <c r="Q2187" s="7">
        <f t="shared" si="274"/>
        <v>5</v>
      </c>
      <c r="R2187" s="7">
        <f t="shared" si="275"/>
        <v>10</v>
      </c>
      <c r="S2187" s="8">
        <f t="shared" si="276"/>
        <v>101</v>
      </c>
      <c r="T2187" s="7" t="str">
        <f t="shared" si="277"/>
        <v>C - Entwicklungspotenzial</v>
      </c>
      <c r="U2187" s="4">
        <f>ROUND(((E2187-Hilfswerte!$B$20)/Hilfswerte!$B$21)+((F2187-Hilfswerte!$B$22)/Hilfswerte!$B$23)+((G2187-Hilfswerte!$B$24)/Hilfswerte!$B$25)+0.1*INDEX(Hilfswerte!$B$4:$B$15,MATCH(C2187,Hilfswerte!$A$4:$A$15,0)),2)</f>
        <v>-1.1200000000000001</v>
      </c>
      <c r="V2187" s="4">
        <f>ROUND(SQRT((((E2187-Hilfswerte!$B$20)/Hilfswerte!$B$21)-Hilfswerte!$B$28)^2+(((F2187-Hilfswerte!$B$22)/Hilfswerte!$B$23)-Hilfswerte!$B$29)^2+(((G2187-Hilfswerte!$B$24)/Hilfswerte!$B$25)-Hilfswerte!$B$30)^2),3)</f>
        <v>1.502</v>
      </c>
      <c r="W2187" s="4">
        <f>ROUND(E2187*Hilfswerte!$B$31,0)</f>
        <v>27132</v>
      </c>
      <c r="X2187" s="4">
        <f t="shared" si="278"/>
        <v>16662</v>
      </c>
      <c r="Y2187" s="4" t="str">
        <f>IF(T2187="A - Top-Kunde","bereits Top-Kunde",IF(AND(V2187&lt;=Hilfswerte!$B$34,H2187&lt;0.5*W2187),"Hoch",IF(AND(V2187&lt;=Hilfswerte!$B$35,H2187&lt;0.7*W2187),"Mittel","Niedrig")))</f>
        <v>Niedrig</v>
      </c>
      <c r="Z2187" s="4">
        <f t="shared" si="279"/>
        <v>19.600000000000001</v>
      </c>
      <c r="AA2187" s="4" t="str">
        <f>IF(J2187&gt;365,"Bereits abgewandert (Segment D)",IF(Z2187&gt;=Hilfswerte!$B$38,"Rot - akut gefaehrdet",IF(Z2187&gt;=Hilfswerte!$B$39,"Gelb - beobachten","Gruen - stabil")))</f>
        <v>Gelb - beobachten</v>
      </c>
    </row>
    <row r="2188" spans="1:27" ht="15" customHeight="1" x14ac:dyDescent="0.25">
      <c r="A2188" s="4" t="s">
        <v>2535</v>
      </c>
      <c r="B2188" s="4" t="s">
        <v>441</v>
      </c>
      <c r="C2188" s="4" t="s">
        <v>33</v>
      </c>
      <c r="D2188" s="4" t="s">
        <v>106</v>
      </c>
      <c r="E2188" s="4">
        <v>158</v>
      </c>
      <c r="F2188" s="5">
        <v>46.2</v>
      </c>
      <c r="G2188" s="5">
        <v>9.6999999999999993</v>
      </c>
      <c r="H2188" s="6">
        <v>30730</v>
      </c>
      <c r="I2188" s="4">
        <v>5</v>
      </c>
      <c r="J2188" s="4">
        <v>11</v>
      </c>
      <c r="K2188" s="4">
        <v>0</v>
      </c>
      <c r="L2188" s="4">
        <v>-5</v>
      </c>
      <c r="M2188" s="4">
        <v>1</v>
      </c>
      <c r="N2188" s="5">
        <v>-3.6</v>
      </c>
      <c r="O2188" s="7">
        <f t="shared" si="272"/>
        <v>5</v>
      </c>
      <c r="P2188" s="7">
        <f t="shared" si="273"/>
        <v>5</v>
      </c>
      <c r="Q2188" s="7">
        <f t="shared" si="274"/>
        <v>5</v>
      </c>
      <c r="R2188" s="7">
        <f t="shared" si="275"/>
        <v>15</v>
      </c>
      <c r="S2188" s="8">
        <f t="shared" si="276"/>
        <v>148.19999999999999</v>
      </c>
      <c r="T2188" s="7" t="str">
        <f t="shared" si="277"/>
        <v>A - Top-Kunde</v>
      </c>
      <c r="U2188" s="4">
        <f>ROUND(((E2188-Hilfswerte!$B$20)/Hilfswerte!$B$21)+((F2188-Hilfswerte!$B$22)/Hilfswerte!$B$23)+((G2188-Hilfswerte!$B$24)/Hilfswerte!$B$25)+0.1*INDEX(Hilfswerte!$B$4:$B$15,MATCH(C2188,Hilfswerte!$A$4:$A$15,0)),2)</f>
        <v>0.44</v>
      </c>
      <c r="V2188" s="4">
        <f>ROUND(SQRT((((E2188-Hilfswerte!$B$20)/Hilfswerte!$B$21)-Hilfswerte!$B$28)^2+(((F2188-Hilfswerte!$B$22)/Hilfswerte!$B$23)-Hilfswerte!$B$29)^2+(((G2188-Hilfswerte!$B$24)/Hilfswerte!$B$25)-Hilfswerte!$B$30)^2),3)</f>
        <v>0.28799999999999998</v>
      </c>
      <c r="W2188" s="4">
        <f>ROUND(E2188*Hilfswerte!$B$31,0)</f>
        <v>32476</v>
      </c>
      <c r="X2188" s="4">
        <f t="shared" si="278"/>
        <v>1746</v>
      </c>
      <c r="Y2188" s="4" t="str">
        <f>IF(T2188="A - Top-Kunde","bereits Top-Kunde",IF(AND(V2188&lt;=Hilfswerte!$B$34,H2188&lt;0.5*W2188),"Hoch",IF(AND(V2188&lt;=Hilfswerte!$B$35,H2188&lt;0.7*W2188),"Mittel","Niedrig")))</f>
        <v>bereits Top-Kunde</v>
      </c>
      <c r="Z2188" s="4">
        <f t="shared" si="279"/>
        <v>2</v>
      </c>
      <c r="AA2188" s="4" t="str">
        <f>IF(J2188&gt;365,"Bereits abgewandert (Segment D)",IF(Z2188&gt;=Hilfswerte!$B$38,"Rot - akut gefaehrdet",IF(Z2188&gt;=Hilfswerte!$B$39,"Gelb - beobachten","Gruen - stabil")))</f>
        <v>Gruen - stabil</v>
      </c>
    </row>
    <row r="2189" spans="1:27" ht="15" customHeight="1" x14ac:dyDescent="0.25">
      <c r="A2189" s="4" t="s">
        <v>2536</v>
      </c>
      <c r="B2189" s="4" t="s">
        <v>1161</v>
      </c>
      <c r="C2189" s="4" t="s">
        <v>62</v>
      </c>
      <c r="D2189" s="4" t="s">
        <v>117</v>
      </c>
      <c r="E2189" s="4">
        <v>15</v>
      </c>
      <c r="F2189" s="5">
        <v>3.8</v>
      </c>
      <c r="G2189" s="5">
        <v>6.9</v>
      </c>
      <c r="H2189" s="6">
        <v>710</v>
      </c>
      <c r="I2189" s="4">
        <v>5</v>
      </c>
      <c r="J2189" s="4">
        <v>40</v>
      </c>
      <c r="K2189" s="4">
        <v>1</v>
      </c>
      <c r="L2189" s="4">
        <v>15</v>
      </c>
      <c r="M2189" s="4">
        <v>2</v>
      </c>
      <c r="N2189" s="5">
        <v>-3.3</v>
      </c>
      <c r="O2189" s="7">
        <f t="shared" si="272"/>
        <v>4</v>
      </c>
      <c r="P2189" s="7">
        <f t="shared" si="273"/>
        <v>5</v>
      </c>
      <c r="Q2189" s="7">
        <f t="shared" si="274"/>
        <v>2</v>
      </c>
      <c r="R2189" s="7">
        <f t="shared" si="275"/>
        <v>11</v>
      </c>
      <c r="S2189" s="8">
        <f t="shared" si="276"/>
        <v>97.9</v>
      </c>
      <c r="T2189" s="7" t="str">
        <f t="shared" si="277"/>
        <v>C - Entwicklungspotenzial</v>
      </c>
      <c r="U2189" s="4">
        <f>ROUND(((E2189-Hilfswerte!$B$20)/Hilfswerte!$B$21)+((F2189-Hilfswerte!$B$22)/Hilfswerte!$B$23)+((G2189-Hilfswerte!$B$24)/Hilfswerte!$B$25)+0.1*INDEX(Hilfswerte!$B$4:$B$15,MATCH(C2189,Hilfswerte!$A$4:$A$15,0)),2)</f>
        <v>-0.99</v>
      </c>
      <c r="V2189" s="4">
        <f>ROUND(SQRT((((E2189-Hilfswerte!$B$20)/Hilfswerte!$B$21)-Hilfswerte!$B$28)^2+(((F2189-Hilfswerte!$B$22)/Hilfswerte!$B$23)-Hilfswerte!$B$29)^2+(((G2189-Hilfswerte!$B$24)/Hilfswerte!$B$25)-Hilfswerte!$B$30)^2),3)</f>
        <v>1.125</v>
      </c>
      <c r="W2189" s="4">
        <f>ROUND(E2189*Hilfswerte!$B$31,0)</f>
        <v>3083</v>
      </c>
      <c r="X2189" s="4">
        <f t="shared" si="278"/>
        <v>2373</v>
      </c>
      <c r="Y2189" s="4" t="str">
        <f>IF(T2189="A - Top-Kunde","bereits Top-Kunde",IF(AND(V2189&lt;=Hilfswerte!$B$34,H2189&lt;0.5*W2189),"Hoch",IF(AND(V2189&lt;=Hilfswerte!$B$35,H2189&lt;0.7*W2189),"Mittel","Niedrig")))</f>
        <v>Mittel</v>
      </c>
      <c r="Z2189" s="4">
        <f t="shared" si="279"/>
        <v>9.3000000000000007</v>
      </c>
      <c r="AA2189" s="4" t="str">
        <f>IF(J2189&gt;365,"Bereits abgewandert (Segment D)",IF(Z2189&gt;=Hilfswerte!$B$38,"Rot - akut gefaehrdet",IF(Z2189&gt;=Hilfswerte!$B$39,"Gelb - beobachten","Gruen - stabil")))</f>
        <v>Gruen - stabil</v>
      </c>
    </row>
    <row r="2190" spans="1:27" ht="15" customHeight="1" x14ac:dyDescent="0.25">
      <c r="A2190" s="4" t="s">
        <v>2537</v>
      </c>
      <c r="B2190" s="4" t="s">
        <v>245</v>
      </c>
      <c r="C2190" s="4" t="s">
        <v>38</v>
      </c>
      <c r="D2190" s="4" t="s">
        <v>93</v>
      </c>
      <c r="E2190" s="4">
        <v>127</v>
      </c>
      <c r="F2190" s="5">
        <v>33.200000000000003</v>
      </c>
      <c r="G2190" s="5">
        <v>9.4</v>
      </c>
      <c r="H2190" s="6">
        <v>2910</v>
      </c>
      <c r="I2190" s="4">
        <v>2</v>
      </c>
      <c r="J2190" s="4">
        <v>295</v>
      </c>
      <c r="K2190" s="4">
        <v>0</v>
      </c>
      <c r="L2190" s="4">
        <v>23</v>
      </c>
      <c r="M2190" s="4">
        <v>5</v>
      </c>
      <c r="N2190" s="5">
        <v>27.3</v>
      </c>
      <c r="O2190" s="7">
        <f t="shared" si="272"/>
        <v>2</v>
      </c>
      <c r="P2190" s="7">
        <f t="shared" si="273"/>
        <v>2</v>
      </c>
      <c r="Q2190" s="7">
        <f t="shared" si="274"/>
        <v>4</v>
      </c>
      <c r="R2190" s="7">
        <f t="shared" si="275"/>
        <v>8</v>
      </c>
      <c r="S2190" s="8">
        <f t="shared" si="276"/>
        <v>86.8</v>
      </c>
      <c r="T2190" s="7" t="str">
        <f t="shared" si="277"/>
        <v>C - Entwicklungspotenzial</v>
      </c>
      <c r="U2190" s="4">
        <f>ROUND(((E2190-Hilfswerte!$B$20)/Hilfswerte!$B$21)+((F2190-Hilfswerte!$B$22)/Hilfswerte!$B$23)+((G2190-Hilfswerte!$B$24)/Hilfswerte!$B$25)+0.1*INDEX(Hilfswerte!$B$4:$B$15,MATCH(C2190,Hilfswerte!$A$4:$A$15,0)),2)</f>
        <v>0.34</v>
      </c>
      <c r="V2190" s="4">
        <f>ROUND(SQRT((((E2190-Hilfswerte!$B$20)/Hilfswerte!$B$21)-Hilfswerte!$B$28)^2+(((F2190-Hilfswerte!$B$22)/Hilfswerte!$B$23)-Hilfswerte!$B$29)^2+(((G2190-Hilfswerte!$B$24)/Hilfswerte!$B$25)-Hilfswerte!$B$30)^2),3)</f>
        <v>0.34399999999999997</v>
      </c>
      <c r="W2190" s="4">
        <f>ROUND(E2190*Hilfswerte!$B$31,0)</f>
        <v>26104</v>
      </c>
      <c r="X2190" s="4">
        <f t="shared" si="278"/>
        <v>23194</v>
      </c>
      <c r="Y2190" s="4" t="str">
        <f>IF(T2190="A - Top-Kunde","bereits Top-Kunde",IF(AND(V2190&lt;=Hilfswerte!$B$34,H2190&lt;0.5*W2190),"Hoch",IF(AND(V2190&lt;=Hilfswerte!$B$35,H2190&lt;0.7*W2190),"Mittel","Niedrig")))</f>
        <v>Hoch</v>
      </c>
      <c r="Z2190" s="4">
        <f t="shared" si="279"/>
        <v>19.399999999999999</v>
      </c>
      <c r="AA2190" s="4" t="str">
        <f>IF(J2190&gt;365,"Bereits abgewandert (Segment D)",IF(Z2190&gt;=Hilfswerte!$B$38,"Rot - akut gefaehrdet",IF(Z2190&gt;=Hilfswerte!$B$39,"Gelb - beobachten","Gruen - stabil")))</f>
        <v>Gelb - beobachten</v>
      </c>
    </row>
    <row r="2191" spans="1:27" ht="15" customHeight="1" x14ac:dyDescent="0.25">
      <c r="A2191" s="4" t="s">
        <v>2538</v>
      </c>
      <c r="B2191" s="4" t="s">
        <v>142</v>
      </c>
      <c r="C2191" s="4" t="s">
        <v>84</v>
      </c>
      <c r="D2191" s="4" t="s">
        <v>30</v>
      </c>
      <c r="E2191" s="4">
        <v>18</v>
      </c>
      <c r="F2191" s="5">
        <v>4.3</v>
      </c>
      <c r="G2191" s="5">
        <v>22</v>
      </c>
      <c r="H2191" s="6">
        <v>5320</v>
      </c>
      <c r="I2191" s="4">
        <v>2</v>
      </c>
      <c r="J2191" s="4">
        <v>221</v>
      </c>
      <c r="K2191" s="4">
        <v>1</v>
      </c>
      <c r="L2191" s="4">
        <v>21</v>
      </c>
      <c r="M2191" s="4">
        <v>3</v>
      </c>
      <c r="N2191" s="5">
        <v>23.3</v>
      </c>
      <c r="O2191" s="7">
        <f t="shared" si="272"/>
        <v>2</v>
      </c>
      <c r="P2191" s="7">
        <f t="shared" si="273"/>
        <v>2</v>
      </c>
      <c r="Q2191" s="7">
        <f t="shared" si="274"/>
        <v>4</v>
      </c>
      <c r="R2191" s="7">
        <f t="shared" si="275"/>
        <v>8</v>
      </c>
      <c r="S2191" s="8">
        <f t="shared" si="276"/>
        <v>79.400000000000006</v>
      </c>
      <c r="T2191" s="7" t="str">
        <f t="shared" si="277"/>
        <v>C - Entwicklungspotenzial</v>
      </c>
      <c r="U2191" s="4">
        <f>ROUND(((E2191-Hilfswerte!$B$20)/Hilfswerte!$B$21)+((F2191-Hilfswerte!$B$22)/Hilfswerte!$B$23)+((G2191-Hilfswerte!$B$24)/Hilfswerte!$B$25)+0.1*INDEX(Hilfswerte!$B$4:$B$15,MATCH(C2191,Hilfswerte!$A$4:$A$15,0)),2)</f>
        <v>1.01</v>
      </c>
      <c r="V2191" s="4">
        <f>ROUND(SQRT((((E2191-Hilfswerte!$B$20)/Hilfswerte!$B$21)-Hilfswerte!$B$28)^2+(((F2191-Hilfswerte!$B$22)/Hilfswerte!$B$23)-Hilfswerte!$B$29)^2+(((G2191-Hilfswerte!$B$24)/Hilfswerte!$B$25)-Hilfswerte!$B$30)^2),3)</f>
        <v>1.925</v>
      </c>
      <c r="W2191" s="4">
        <f>ROUND(E2191*Hilfswerte!$B$31,0)</f>
        <v>3700</v>
      </c>
      <c r="X2191" s="4">
        <f t="shared" si="278"/>
        <v>0</v>
      </c>
      <c r="Y2191" s="4" t="str">
        <f>IF(T2191="A - Top-Kunde","bereits Top-Kunde",IF(AND(V2191&lt;=Hilfswerte!$B$34,H2191&lt;0.5*W2191),"Hoch",IF(AND(V2191&lt;=Hilfswerte!$B$35,H2191&lt;0.7*W2191),"Mittel","Niedrig")))</f>
        <v>Niedrig</v>
      </c>
      <c r="Z2191" s="4">
        <f t="shared" si="279"/>
        <v>18.3</v>
      </c>
      <c r="AA2191" s="4" t="str">
        <f>IF(J2191&gt;365,"Bereits abgewandert (Segment D)",IF(Z2191&gt;=Hilfswerte!$B$38,"Rot - akut gefaehrdet",IF(Z2191&gt;=Hilfswerte!$B$39,"Gelb - beobachten","Gruen - stabil")))</f>
        <v>Gelb - beobachten</v>
      </c>
    </row>
    <row r="2192" spans="1:27" ht="15" customHeight="1" x14ac:dyDescent="0.25">
      <c r="A2192" s="4" t="s">
        <v>2539</v>
      </c>
      <c r="B2192" s="4" t="s">
        <v>1224</v>
      </c>
      <c r="C2192" s="4" t="s">
        <v>38</v>
      </c>
      <c r="D2192" s="4" t="s">
        <v>117</v>
      </c>
      <c r="E2192" s="4">
        <v>235</v>
      </c>
      <c r="F2192" s="5">
        <v>59.5</v>
      </c>
      <c r="G2192" s="5">
        <v>4.7</v>
      </c>
      <c r="H2192" s="6">
        <v>24470</v>
      </c>
      <c r="I2192" s="4">
        <v>3</v>
      </c>
      <c r="J2192" s="4">
        <v>147</v>
      </c>
      <c r="K2192" s="4">
        <v>1</v>
      </c>
      <c r="L2192" s="4">
        <v>37</v>
      </c>
      <c r="M2192" s="4">
        <v>4</v>
      </c>
      <c r="N2192" s="5">
        <v>14.2</v>
      </c>
      <c r="O2192" s="7">
        <f t="shared" si="272"/>
        <v>3</v>
      </c>
      <c r="P2192" s="7">
        <f t="shared" si="273"/>
        <v>3</v>
      </c>
      <c r="Q2192" s="7">
        <f t="shared" si="274"/>
        <v>5</v>
      </c>
      <c r="R2192" s="7">
        <f t="shared" si="275"/>
        <v>11</v>
      </c>
      <c r="S2192" s="8">
        <f t="shared" si="276"/>
        <v>100</v>
      </c>
      <c r="T2192" s="7" t="str">
        <f t="shared" si="277"/>
        <v>C - Entwicklungspotenzial</v>
      </c>
      <c r="U2192" s="4">
        <f>ROUND(((E2192-Hilfswerte!$B$20)/Hilfswerte!$B$21)+((F2192-Hilfswerte!$B$22)/Hilfswerte!$B$23)+((G2192-Hilfswerte!$B$24)/Hilfswerte!$B$25)+0.1*INDEX(Hilfswerte!$B$4:$B$15,MATCH(C2192,Hilfswerte!$A$4:$A$15,0)),2)</f>
        <v>0.53</v>
      </c>
      <c r="V2192" s="4">
        <f>ROUND(SQRT((((E2192-Hilfswerte!$B$20)/Hilfswerte!$B$21)-Hilfswerte!$B$28)^2+(((F2192-Hilfswerte!$B$22)/Hilfswerte!$B$23)-Hilfswerte!$B$29)^2+(((G2192-Hilfswerte!$B$24)/Hilfswerte!$B$25)-Hilfswerte!$B$30)^2),3)</f>
        <v>1.1439999999999999</v>
      </c>
      <c r="W2192" s="4">
        <f>ROUND(E2192*Hilfswerte!$B$31,0)</f>
        <v>48303</v>
      </c>
      <c r="X2192" s="4">
        <f t="shared" si="278"/>
        <v>23833</v>
      </c>
      <c r="Y2192" s="4" t="str">
        <f>IF(T2192="A - Top-Kunde","bereits Top-Kunde",IF(AND(V2192&lt;=Hilfswerte!$B$34,H2192&lt;0.5*W2192),"Hoch",IF(AND(V2192&lt;=Hilfswerte!$B$35,H2192&lt;0.7*W2192),"Mittel","Niedrig")))</f>
        <v>Mittel</v>
      </c>
      <c r="Z2192" s="4">
        <f t="shared" si="279"/>
        <v>17.8</v>
      </c>
      <c r="AA2192" s="4" t="str">
        <f>IF(J2192&gt;365,"Bereits abgewandert (Segment D)",IF(Z2192&gt;=Hilfswerte!$B$38,"Rot - akut gefaehrdet",IF(Z2192&gt;=Hilfswerte!$B$39,"Gelb - beobachten","Gruen - stabil")))</f>
        <v>Gelb - beobachten</v>
      </c>
    </row>
    <row r="2193" spans="1:27" ht="15" customHeight="1" x14ac:dyDescent="0.25">
      <c r="A2193" s="4" t="s">
        <v>2540</v>
      </c>
      <c r="B2193" s="4" t="s">
        <v>765</v>
      </c>
      <c r="C2193" s="4" t="s">
        <v>59</v>
      </c>
      <c r="D2193" s="4" t="s">
        <v>30</v>
      </c>
      <c r="E2193" s="4">
        <v>9</v>
      </c>
      <c r="F2193" s="5">
        <v>1.4</v>
      </c>
      <c r="G2193" s="5">
        <v>11</v>
      </c>
      <c r="H2193" s="6">
        <v>150</v>
      </c>
      <c r="I2193" s="4">
        <v>1</v>
      </c>
      <c r="J2193" s="4">
        <v>357</v>
      </c>
      <c r="K2193" s="4">
        <v>1</v>
      </c>
      <c r="L2193" s="4">
        <v>2</v>
      </c>
      <c r="M2193" s="4">
        <v>5</v>
      </c>
      <c r="N2193" s="5">
        <v>-14.9</v>
      </c>
      <c r="O2193" s="7">
        <f t="shared" si="272"/>
        <v>2</v>
      </c>
      <c r="P2193" s="7">
        <f t="shared" si="273"/>
        <v>1</v>
      </c>
      <c r="Q2193" s="7">
        <f t="shared" si="274"/>
        <v>2</v>
      </c>
      <c r="R2193" s="7">
        <f t="shared" si="275"/>
        <v>5</v>
      </c>
      <c r="S2193" s="8">
        <f t="shared" si="276"/>
        <v>36</v>
      </c>
      <c r="T2193" s="7" t="str">
        <f t="shared" si="277"/>
        <v>C - Entwicklungspotenzial</v>
      </c>
      <c r="U2193" s="4">
        <f>ROUND(((E2193-Hilfswerte!$B$20)/Hilfswerte!$B$21)+((F2193-Hilfswerte!$B$22)/Hilfswerte!$B$23)+((G2193-Hilfswerte!$B$24)/Hilfswerte!$B$25)+0.1*INDEX(Hilfswerte!$B$4:$B$15,MATCH(C2193,Hilfswerte!$A$4:$A$15,0)),2)</f>
        <v>-0.9</v>
      </c>
      <c r="V2193" s="4">
        <f>ROUND(SQRT((((E2193-Hilfswerte!$B$20)/Hilfswerte!$B$21)-Hilfswerte!$B$28)^2+(((F2193-Hilfswerte!$B$22)/Hilfswerte!$B$23)-Hilfswerte!$B$29)^2+(((G2193-Hilfswerte!$B$24)/Hilfswerte!$B$25)-Hilfswerte!$B$30)^2),3)</f>
        <v>0.94199999999999995</v>
      </c>
      <c r="W2193" s="4">
        <f>ROUND(E2193*Hilfswerte!$B$31,0)</f>
        <v>1850</v>
      </c>
      <c r="X2193" s="4">
        <f t="shared" si="278"/>
        <v>1700</v>
      </c>
      <c r="Y2193" s="4" t="str">
        <f>IF(T2193="A - Top-Kunde","bereits Top-Kunde",IF(AND(V2193&lt;=Hilfswerte!$B$34,H2193&lt;0.5*W2193),"Hoch",IF(AND(V2193&lt;=Hilfswerte!$B$35,H2193&lt;0.7*W2193),"Mittel","Niedrig")))</f>
        <v>Mittel</v>
      </c>
      <c r="Z2193" s="4">
        <f t="shared" si="279"/>
        <v>27.2</v>
      </c>
      <c r="AA2193" s="4" t="str">
        <f>IF(J2193&gt;365,"Bereits abgewandert (Segment D)",IF(Z2193&gt;=Hilfswerte!$B$38,"Rot - akut gefaehrdet",IF(Z2193&gt;=Hilfswerte!$B$39,"Gelb - beobachten","Gruen - stabil")))</f>
        <v>Rot - akut gefaehrdet</v>
      </c>
    </row>
    <row r="2194" spans="1:27" ht="15" customHeight="1" x14ac:dyDescent="0.25">
      <c r="A2194" s="4" t="s">
        <v>2541</v>
      </c>
      <c r="B2194" s="4" t="s">
        <v>35</v>
      </c>
      <c r="C2194" s="4" t="s">
        <v>74</v>
      </c>
      <c r="D2194" s="4" t="s">
        <v>52</v>
      </c>
      <c r="E2194" s="4">
        <v>123</v>
      </c>
      <c r="F2194" s="5">
        <v>17.3</v>
      </c>
      <c r="G2194" s="5">
        <v>7.8</v>
      </c>
      <c r="H2194" s="6">
        <v>1900</v>
      </c>
      <c r="I2194" s="4">
        <v>1</v>
      </c>
      <c r="J2194" s="4">
        <v>301</v>
      </c>
      <c r="K2194" s="4">
        <v>0</v>
      </c>
      <c r="L2194" s="4">
        <v>12</v>
      </c>
      <c r="M2194" s="4">
        <v>4</v>
      </c>
      <c r="N2194" s="5">
        <v>-12</v>
      </c>
      <c r="O2194" s="7">
        <f t="shared" si="272"/>
        <v>2</v>
      </c>
      <c r="P2194" s="7">
        <f t="shared" si="273"/>
        <v>1</v>
      </c>
      <c r="Q2194" s="7">
        <f t="shared" si="274"/>
        <v>3</v>
      </c>
      <c r="R2194" s="7">
        <f t="shared" si="275"/>
        <v>6</v>
      </c>
      <c r="S2194" s="8">
        <f t="shared" si="276"/>
        <v>50.4</v>
      </c>
      <c r="T2194" s="7" t="str">
        <f t="shared" si="277"/>
        <v>C - Entwicklungspotenzial</v>
      </c>
      <c r="U2194" s="4">
        <f>ROUND(((E2194-Hilfswerte!$B$20)/Hilfswerte!$B$21)+((F2194-Hilfswerte!$B$22)/Hilfswerte!$B$23)+((G2194-Hilfswerte!$B$24)/Hilfswerte!$B$25)+0.1*INDEX(Hilfswerte!$B$4:$B$15,MATCH(C2194,Hilfswerte!$A$4:$A$15,0)),2)</f>
        <v>-0.57999999999999996</v>
      </c>
      <c r="V2194" s="4">
        <f>ROUND(SQRT((((E2194-Hilfswerte!$B$20)/Hilfswerte!$B$21)-Hilfswerte!$B$28)^2+(((F2194-Hilfswerte!$B$22)/Hilfswerte!$B$23)-Hilfswerte!$B$29)^2+(((G2194-Hilfswerte!$B$24)/Hilfswerte!$B$25)-Hilfswerte!$B$30)^2),3)</f>
        <v>0.68100000000000005</v>
      </c>
      <c r="W2194" s="4">
        <f>ROUND(E2194*Hilfswerte!$B$31,0)</f>
        <v>25282</v>
      </c>
      <c r="X2194" s="4">
        <f t="shared" si="278"/>
        <v>23382</v>
      </c>
      <c r="Y2194" s="4" t="str">
        <f>IF(T2194="A - Top-Kunde","bereits Top-Kunde",IF(AND(V2194&lt;=Hilfswerte!$B$34,H2194&lt;0.5*W2194),"Hoch",IF(AND(V2194&lt;=Hilfswerte!$B$35,H2194&lt;0.7*W2194),"Mittel","Niedrig")))</f>
        <v>Hoch</v>
      </c>
      <c r="Z2194" s="4">
        <f t="shared" si="279"/>
        <v>22.3</v>
      </c>
      <c r="AA2194" s="4" t="str">
        <f>IF(J2194&gt;365,"Bereits abgewandert (Segment D)",IF(Z2194&gt;=Hilfswerte!$B$38,"Rot - akut gefaehrdet",IF(Z2194&gt;=Hilfswerte!$B$39,"Gelb - beobachten","Gruen - stabil")))</f>
        <v>Rot - akut gefaehrdet</v>
      </c>
    </row>
    <row r="2195" spans="1:27" ht="15" customHeight="1" x14ac:dyDescent="0.25">
      <c r="A2195" s="4" t="s">
        <v>2542</v>
      </c>
      <c r="B2195" s="4" t="s">
        <v>392</v>
      </c>
      <c r="C2195" s="4" t="s">
        <v>59</v>
      </c>
      <c r="D2195" s="4" t="s">
        <v>56</v>
      </c>
      <c r="E2195" s="4">
        <v>399</v>
      </c>
      <c r="F2195" s="5">
        <v>63.1</v>
      </c>
      <c r="G2195" s="5">
        <v>16.5</v>
      </c>
      <c r="H2195" s="6">
        <v>30020</v>
      </c>
      <c r="I2195" s="4">
        <v>4</v>
      </c>
      <c r="J2195" s="4">
        <v>22</v>
      </c>
      <c r="K2195" s="4">
        <v>0</v>
      </c>
      <c r="L2195" s="4">
        <v>9</v>
      </c>
      <c r="M2195" s="4">
        <v>1</v>
      </c>
      <c r="N2195" s="5">
        <v>6.7</v>
      </c>
      <c r="O2195" s="7">
        <f t="shared" si="272"/>
        <v>5</v>
      </c>
      <c r="P2195" s="7">
        <f t="shared" si="273"/>
        <v>4</v>
      </c>
      <c r="Q2195" s="7">
        <f t="shared" si="274"/>
        <v>5</v>
      </c>
      <c r="R2195" s="7">
        <f t="shared" si="275"/>
        <v>14</v>
      </c>
      <c r="S2195" s="8">
        <f t="shared" si="276"/>
        <v>140.69999999999999</v>
      </c>
      <c r="T2195" s="7" t="str">
        <f t="shared" si="277"/>
        <v>A - Top-Kunde</v>
      </c>
      <c r="U2195" s="4">
        <f>ROUND(((E2195-Hilfswerte!$B$20)/Hilfswerte!$B$21)+((F2195-Hilfswerte!$B$22)/Hilfswerte!$B$23)+((G2195-Hilfswerte!$B$24)/Hilfswerte!$B$25)+0.1*INDEX(Hilfswerte!$B$4:$B$15,MATCH(C2195,Hilfswerte!$A$4:$A$15,0)),2)</f>
        <v>2.75</v>
      </c>
      <c r="V2195" s="4">
        <f>ROUND(SQRT((((E2195-Hilfswerte!$B$20)/Hilfswerte!$B$21)-Hilfswerte!$B$28)^2+(((F2195-Hilfswerte!$B$22)/Hilfswerte!$B$23)-Hilfswerte!$B$29)^2+(((G2195-Hilfswerte!$B$24)/Hilfswerte!$B$25)-Hilfswerte!$B$30)^2),3)</f>
        <v>1.3779999999999999</v>
      </c>
      <c r="W2195" s="4">
        <f>ROUND(E2195*Hilfswerte!$B$31,0)</f>
        <v>82013</v>
      </c>
      <c r="X2195" s="4">
        <f t="shared" si="278"/>
        <v>51993</v>
      </c>
      <c r="Y2195" s="4" t="str">
        <f>IF(T2195="A - Top-Kunde","bereits Top-Kunde",IF(AND(V2195&lt;=Hilfswerte!$B$34,H2195&lt;0.5*W2195),"Hoch",IF(AND(V2195&lt;=Hilfswerte!$B$35,H2195&lt;0.7*W2195),"Mittel","Niedrig")))</f>
        <v>bereits Top-Kunde</v>
      </c>
      <c r="Z2195" s="4">
        <f t="shared" si="279"/>
        <v>2.9</v>
      </c>
      <c r="AA2195" s="4" t="str">
        <f>IF(J2195&gt;365,"Bereits abgewandert (Segment D)",IF(Z2195&gt;=Hilfswerte!$B$38,"Rot - akut gefaehrdet",IF(Z2195&gt;=Hilfswerte!$B$39,"Gelb - beobachten","Gruen - stabil")))</f>
        <v>Gruen - stabil</v>
      </c>
    </row>
    <row r="2196" spans="1:27" ht="15" customHeight="1" x14ac:dyDescent="0.25">
      <c r="A2196" s="4" t="s">
        <v>2543</v>
      </c>
      <c r="B2196" s="4" t="s">
        <v>422</v>
      </c>
      <c r="C2196" s="4" t="s">
        <v>47</v>
      </c>
      <c r="D2196" s="4" t="s">
        <v>30</v>
      </c>
      <c r="E2196" s="4">
        <v>55</v>
      </c>
      <c r="F2196" s="5">
        <v>10.4</v>
      </c>
      <c r="G2196" s="5">
        <v>7.8</v>
      </c>
      <c r="H2196" s="6">
        <v>9230</v>
      </c>
      <c r="I2196" s="4">
        <v>4</v>
      </c>
      <c r="J2196" s="4">
        <v>26</v>
      </c>
      <c r="K2196" s="4">
        <v>0</v>
      </c>
      <c r="L2196" s="4">
        <v>-1</v>
      </c>
      <c r="M2196" s="4">
        <v>2</v>
      </c>
      <c r="N2196" s="5">
        <v>1.3</v>
      </c>
      <c r="O2196" s="7">
        <f t="shared" si="272"/>
        <v>5</v>
      </c>
      <c r="P2196" s="7">
        <f t="shared" si="273"/>
        <v>4</v>
      </c>
      <c r="Q2196" s="7">
        <f t="shared" si="274"/>
        <v>5</v>
      </c>
      <c r="R2196" s="7">
        <f t="shared" si="275"/>
        <v>14</v>
      </c>
      <c r="S2196" s="8">
        <f t="shared" si="276"/>
        <v>140.69999999999999</v>
      </c>
      <c r="T2196" s="7" t="str">
        <f t="shared" si="277"/>
        <v>A - Top-Kunde</v>
      </c>
      <c r="U2196" s="4">
        <f>ROUND(((E2196-Hilfswerte!$B$20)/Hilfswerte!$B$21)+((F2196-Hilfswerte!$B$22)/Hilfswerte!$B$23)+((G2196-Hilfswerte!$B$24)/Hilfswerte!$B$25)+0.1*INDEX(Hilfswerte!$B$4:$B$15,MATCH(C2196,Hilfswerte!$A$4:$A$15,0)),2)</f>
        <v>-0.89</v>
      </c>
      <c r="V2196" s="4">
        <f>ROUND(SQRT((((E2196-Hilfswerte!$B$20)/Hilfswerte!$B$21)-Hilfswerte!$B$28)^2+(((F2196-Hilfswerte!$B$22)/Hilfswerte!$B$23)-Hilfswerte!$B$29)^2+(((G2196-Hilfswerte!$B$24)/Hilfswerte!$B$25)-Hilfswerte!$B$30)^2),3)</f>
        <v>0.875</v>
      </c>
      <c r="W2196" s="4">
        <f>ROUND(E2196*Hilfswerte!$B$31,0)</f>
        <v>11305</v>
      </c>
      <c r="X2196" s="4">
        <f t="shared" si="278"/>
        <v>2075</v>
      </c>
      <c r="Y2196" s="4" t="str">
        <f>IF(T2196="A - Top-Kunde","bereits Top-Kunde",IF(AND(V2196&lt;=Hilfswerte!$B$34,H2196&lt;0.5*W2196),"Hoch",IF(AND(V2196&lt;=Hilfswerte!$B$35,H2196&lt;0.7*W2196),"Mittel","Niedrig")))</f>
        <v>bereits Top-Kunde</v>
      </c>
      <c r="Z2196" s="4">
        <f t="shared" si="279"/>
        <v>1.3</v>
      </c>
      <c r="AA2196" s="4" t="str">
        <f>IF(J2196&gt;365,"Bereits abgewandert (Segment D)",IF(Z2196&gt;=Hilfswerte!$B$38,"Rot - akut gefaehrdet",IF(Z2196&gt;=Hilfswerte!$B$39,"Gelb - beobachten","Gruen - stabil")))</f>
        <v>Gruen - stabil</v>
      </c>
    </row>
    <row r="2197" spans="1:27" ht="15" customHeight="1" x14ac:dyDescent="0.25">
      <c r="A2197" s="4" t="s">
        <v>2544</v>
      </c>
      <c r="B2197" s="4" t="s">
        <v>288</v>
      </c>
      <c r="C2197" s="4" t="s">
        <v>84</v>
      </c>
      <c r="D2197" s="4" t="s">
        <v>30</v>
      </c>
      <c r="E2197" s="4">
        <v>47</v>
      </c>
      <c r="F2197" s="5">
        <v>11.4</v>
      </c>
      <c r="G2197" s="5">
        <v>6.6</v>
      </c>
      <c r="H2197" s="6">
        <v>1180</v>
      </c>
      <c r="I2197" s="4">
        <v>1</v>
      </c>
      <c r="J2197" s="4">
        <v>51</v>
      </c>
      <c r="K2197" s="4">
        <v>0</v>
      </c>
      <c r="L2197" s="4">
        <v>4</v>
      </c>
      <c r="M2197" s="4">
        <v>6</v>
      </c>
      <c r="N2197" s="5">
        <v>-16.600000000000001</v>
      </c>
      <c r="O2197" s="7">
        <f t="shared" si="272"/>
        <v>4</v>
      </c>
      <c r="P2197" s="7">
        <f t="shared" si="273"/>
        <v>1</v>
      </c>
      <c r="Q2197" s="7">
        <f t="shared" si="274"/>
        <v>3</v>
      </c>
      <c r="R2197" s="7">
        <f t="shared" si="275"/>
        <v>8</v>
      </c>
      <c r="S2197" s="8">
        <f t="shared" si="276"/>
        <v>70.5</v>
      </c>
      <c r="T2197" s="7" t="str">
        <f t="shared" si="277"/>
        <v>C - Entwicklungspotenzial</v>
      </c>
      <c r="U2197" s="4">
        <f>ROUND(((E2197-Hilfswerte!$B$20)/Hilfswerte!$B$21)+((F2197-Hilfswerte!$B$22)/Hilfswerte!$B$23)+((G2197-Hilfswerte!$B$24)/Hilfswerte!$B$25)+0.1*INDEX(Hilfswerte!$B$4:$B$15,MATCH(C2197,Hilfswerte!$A$4:$A$15,0)),2)</f>
        <v>-1.18</v>
      </c>
      <c r="V2197" s="4">
        <f>ROUND(SQRT((((E2197-Hilfswerte!$B$20)/Hilfswerte!$B$21)-Hilfswerte!$B$28)^2+(((F2197-Hilfswerte!$B$22)/Hilfswerte!$B$23)-Hilfswerte!$B$29)^2+(((G2197-Hilfswerte!$B$24)/Hilfswerte!$B$25)-Hilfswerte!$B$30)^2),3)</f>
        <v>1.012</v>
      </c>
      <c r="W2197" s="4">
        <f>ROUND(E2197*Hilfswerte!$B$31,0)</f>
        <v>9661</v>
      </c>
      <c r="X2197" s="4">
        <f t="shared" si="278"/>
        <v>8481</v>
      </c>
      <c r="Y2197" s="4" t="str">
        <f>IF(T2197="A - Top-Kunde","bereits Top-Kunde",IF(AND(V2197&lt;=Hilfswerte!$B$34,H2197&lt;0.5*W2197),"Hoch",IF(AND(V2197&lt;=Hilfswerte!$B$35,H2197&lt;0.7*W2197),"Mittel","Niedrig")))</f>
        <v>Mittel</v>
      </c>
      <c r="Z2197" s="4">
        <f t="shared" si="279"/>
        <v>10</v>
      </c>
      <c r="AA2197" s="4" t="str">
        <f>IF(J2197&gt;365,"Bereits abgewandert (Segment D)",IF(Z2197&gt;=Hilfswerte!$B$38,"Rot - akut gefaehrdet",IF(Z2197&gt;=Hilfswerte!$B$39,"Gelb - beobachten","Gruen - stabil")))</f>
        <v>Gruen - stabil</v>
      </c>
    </row>
    <row r="2198" spans="1:27" ht="15" customHeight="1" x14ac:dyDescent="0.25">
      <c r="A2198" s="4" t="s">
        <v>2545</v>
      </c>
      <c r="B2198" s="4" t="s">
        <v>73</v>
      </c>
      <c r="C2198" s="4" t="s">
        <v>33</v>
      </c>
      <c r="D2198" s="4" t="s">
        <v>30</v>
      </c>
      <c r="E2198" s="4">
        <v>166</v>
      </c>
      <c r="F2198" s="5">
        <v>30.4</v>
      </c>
      <c r="G2198" s="5">
        <v>11.2</v>
      </c>
      <c r="H2198" s="6">
        <v>11760</v>
      </c>
      <c r="I2198" s="4">
        <v>7</v>
      </c>
      <c r="J2198" s="4">
        <v>14</v>
      </c>
      <c r="K2198" s="4">
        <v>1</v>
      </c>
      <c r="L2198" s="4">
        <v>24</v>
      </c>
      <c r="M2198" s="4">
        <v>3</v>
      </c>
      <c r="N2198" s="5">
        <v>16</v>
      </c>
      <c r="O2198" s="7">
        <f t="shared" si="272"/>
        <v>5</v>
      </c>
      <c r="P2198" s="7">
        <f t="shared" si="273"/>
        <v>5</v>
      </c>
      <c r="Q2198" s="7">
        <f t="shared" si="274"/>
        <v>5</v>
      </c>
      <c r="R2198" s="7">
        <f t="shared" si="275"/>
        <v>15</v>
      </c>
      <c r="S2198" s="8">
        <f t="shared" si="276"/>
        <v>144.80000000000001</v>
      </c>
      <c r="T2198" s="7" t="str">
        <f t="shared" si="277"/>
        <v>A - Top-Kunde</v>
      </c>
      <c r="U2198" s="4">
        <f>ROUND(((E2198-Hilfswerte!$B$20)/Hilfswerte!$B$21)+((F2198-Hilfswerte!$B$22)/Hilfswerte!$B$23)+((G2198-Hilfswerte!$B$24)/Hilfswerte!$B$25)+0.1*INDEX(Hilfswerte!$B$4:$B$15,MATCH(C2198,Hilfswerte!$A$4:$A$15,0)),2)</f>
        <v>0.43</v>
      </c>
      <c r="V2198" s="4">
        <f>ROUND(SQRT((((E2198-Hilfswerte!$B$20)/Hilfswerte!$B$21)-Hilfswerte!$B$28)^2+(((F2198-Hilfswerte!$B$22)/Hilfswerte!$B$23)-Hilfswerte!$B$29)^2+(((G2198-Hilfswerte!$B$24)/Hilfswerte!$B$25)-Hilfswerte!$B$30)^2),3)</f>
        <v>0.13200000000000001</v>
      </c>
      <c r="W2198" s="4">
        <f>ROUND(E2198*Hilfswerte!$B$31,0)</f>
        <v>34121</v>
      </c>
      <c r="X2198" s="4">
        <f t="shared" si="278"/>
        <v>22361</v>
      </c>
      <c r="Y2198" s="4" t="str">
        <f>IF(T2198="A - Top-Kunde","bereits Top-Kunde",IF(AND(V2198&lt;=Hilfswerte!$B$34,H2198&lt;0.5*W2198),"Hoch",IF(AND(V2198&lt;=Hilfswerte!$B$35,H2198&lt;0.7*W2198),"Mittel","Niedrig")))</f>
        <v>bereits Top-Kunde</v>
      </c>
      <c r="Z2198" s="4">
        <f t="shared" si="279"/>
        <v>8.5</v>
      </c>
      <c r="AA2198" s="4" t="str">
        <f>IF(J2198&gt;365,"Bereits abgewandert (Segment D)",IF(Z2198&gt;=Hilfswerte!$B$38,"Rot - akut gefaehrdet",IF(Z2198&gt;=Hilfswerte!$B$39,"Gelb - beobachten","Gruen - stabil")))</f>
        <v>Gruen - stabil</v>
      </c>
    </row>
    <row r="2199" spans="1:27" ht="15" customHeight="1" x14ac:dyDescent="0.25">
      <c r="A2199" s="4" t="s">
        <v>2546</v>
      </c>
      <c r="B2199" s="4" t="s">
        <v>229</v>
      </c>
      <c r="C2199" s="4" t="s">
        <v>62</v>
      </c>
      <c r="D2199" s="4" t="s">
        <v>30</v>
      </c>
      <c r="E2199" s="4">
        <v>60</v>
      </c>
      <c r="F2199" s="5">
        <v>10.7</v>
      </c>
      <c r="G2199" s="5">
        <v>2.7</v>
      </c>
      <c r="H2199" s="6">
        <v>1220</v>
      </c>
      <c r="I2199" s="4">
        <v>1</v>
      </c>
      <c r="J2199" s="4">
        <v>17</v>
      </c>
      <c r="K2199" s="4">
        <v>0</v>
      </c>
      <c r="L2199" s="4">
        <v>0</v>
      </c>
      <c r="M2199" s="4">
        <v>3</v>
      </c>
      <c r="N2199" s="5">
        <v>12</v>
      </c>
      <c r="O2199" s="7">
        <f t="shared" si="272"/>
        <v>5</v>
      </c>
      <c r="P2199" s="7">
        <f t="shared" si="273"/>
        <v>1</v>
      </c>
      <c r="Q2199" s="7">
        <f t="shared" si="274"/>
        <v>3</v>
      </c>
      <c r="R2199" s="7">
        <f t="shared" si="275"/>
        <v>9</v>
      </c>
      <c r="S2199" s="8">
        <f t="shared" si="276"/>
        <v>96</v>
      </c>
      <c r="T2199" s="7" t="str">
        <f t="shared" si="277"/>
        <v>C - Entwicklungspotenzial</v>
      </c>
      <c r="U2199" s="4">
        <f>ROUND(((E2199-Hilfswerte!$B$20)/Hilfswerte!$B$21)+((F2199-Hilfswerte!$B$22)/Hilfswerte!$B$23)+((G2199-Hilfswerte!$B$24)/Hilfswerte!$B$25)+0.1*INDEX(Hilfswerte!$B$4:$B$15,MATCH(C2199,Hilfswerte!$A$4:$A$15,0)),2)</f>
        <v>-1.34</v>
      </c>
      <c r="V2199" s="4">
        <f>ROUND(SQRT((((E2199-Hilfswerte!$B$20)/Hilfswerte!$B$21)-Hilfswerte!$B$28)^2+(((F2199-Hilfswerte!$B$22)/Hilfswerte!$B$23)-Hilfswerte!$B$29)^2+(((G2199-Hilfswerte!$B$24)/Hilfswerte!$B$25)-Hilfswerte!$B$30)^2),3)</f>
        <v>1.508</v>
      </c>
      <c r="W2199" s="4">
        <f>ROUND(E2199*Hilfswerte!$B$31,0)</f>
        <v>12333</v>
      </c>
      <c r="X2199" s="4">
        <f t="shared" si="278"/>
        <v>11113</v>
      </c>
      <c r="Y2199" s="4" t="str">
        <f>IF(T2199="A - Top-Kunde","bereits Top-Kunde",IF(AND(V2199&lt;=Hilfswerte!$B$34,H2199&lt;0.5*W2199),"Hoch",IF(AND(V2199&lt;=Hilfswerte!$B$35,H2199&lt;0.7*W2199),"Mittel","Niedrig")))</f>
        <v>Niedrig</v>
      </c>
      <c r="Z2199" s="4">
        <f t="shared" si="279"/>
        <v>0.9</v>
      </c>
      <c r="AA2199" s="4" t="str">
        <f>IF(J2199&gt;365,"Bereits abgewandert (Segment D)",IF(Z2199&gt;=Hilfswerte!$B$38,"Rot - akut gefaehrdet",IF(Z2199&gt;=Hilfswerte!$B$39,"Gelb - beobachten","Gruen - stabil")))</f>
        <v>Gruen - stabil</v>
      </c>
    </row>
    <row r="2200" spans="1:27" ht="15" customHeight="1" x14ac:dyDescent="0.25">
      <c r="A2200" s="4" t="s">
        <v>2547</v>
      </c>
      <c r="B2200" s="4" t="s">
        <v>483</v>
      </c>
      <c r="C2200" s="4" t="s">
        <v>33</v>
      </c>
      <c r="D2200" s="4" t="s">
        <v>30</v>
      </c>
      <c r="E2200" s="4">
        <v>618</v>
      </c>
      <c r="F2200" s="5">
        <v>195.7</v>
      </c>
      <c r="G2200" s="5">
        <v>21.7</v>
      </c>
      <c r="H2200" s="6">
        <v>28280</v>
      </c>
      <c r="I2200" s="4">
        <v>3</v>
      </c>
      <c r="J2200" s="4">
        <v>330</v>
      </c>
      <c r="K2200" s="4">
        <v>0</v>
      </c>
      <c r="L2200" s="4">
        <v>-5</v>
      </c>
      <c r="M2200" s="4">
        <v>2</v>
      </c>
      <c r="N2200" s="5">
        <v>33.299999999999997</v>
      </c>
      <c r="O2200" s="7">
        <f t="shared" si="272"/>
        <v>2</v>
      </c>
      <c r="P2200" s="7">
        <f t="shared" si="273"/>
        <v>3</v>
      </c>
      <c r="Q2200" s="7">
        <f t="shared" si="274"/>
        <v>5</v>
      </c>
      <c r="R2200" s="7">
        <f t="shared" si="275"/>
        <v>10</v>
      </c>
      <c r="S2200" s="8">
        <f t="shared" si="276"/>
        <v>116.7</v>
      </c>
      <c r="T2200" s="7" t="str">
        <f t="shared" si="277"/>
        <v>B - Kernkunde</v>
      </c>
      <c r="U2200" s="4">
        <f>ROUND(((E2200-Hilfswerte!$B$20)/Hilfswerte!$B$21)+((F2200-Hilfswerte!$B$22)/Hilfswerte!$B$23)+((G2200-Hilfswerte!$B$24)/Hilfswerte!$B$25)+0.1*INDEX(Hilfswerte!$B$4:$B$15,MATCH(C2200,Hilfswerte!$A$4:$A$15,0)),2)</f>
        <v>7.01</v>
      </c>
      <c r="V2200" s="4">
        <f>ROUND(SQRT((((E2200-Hilfswerte!$B$20)/Hilfswerte!$B$21)-Hilfswerte!$B$28)^2+(((F2200-Hilfswerte!$B$22)/Hilfswerte!$B$23)-Hilfswerte!$B$29)^2+(((G2200-Hilfswerte!$B$24)/Hilfswerte!$B$25)-Hilfswerte!$B$30)^2),3)</f>
        <v>3.8239999999999998</v>
      </c>
      <c r="W2200" s="4">
        <f>ROUND(E2200*Hilfswerte!$B$31,0)</f>
        <v>127028</v>
      </c>
      <c r="X2200" s="4">
        <f t="shared" si="278"/>
        <v>98748</v>
      </c>
      <c r="Y2200" s="4" t="str">
        <f>IF(T2200="A - Top-Kunde","bereits Top-Kunde",IF(AND(V2200&lt;=Hilfswerte!$B$34,H2200&lt;0.5*W2200),"Hoch",IF(AND(V2200&lt;=Hilfswerte!$B$35,H2200&lt;0.7*W2200),"Mittel","Niedrig")))</f>
        <v>Niedrig</v>
      </c>
      <c r="Z2200" s="4">
        <f t="shared" si="279"/>
        <v>16.5</v>
      </c>
      <c r="AA2200" s="4" t="str">
        <f>IF(J2200&gt;365,"Bereits abgewandert (Segment D)",IF(Z2200&gt;=Hilfswerte!$B$38,"Rot - akut gefaehrdet",IF(Z2200&gt;=Hilfswerte!$B$39,"Gelb - beobachten","Gruen - stabil")))</f>
        <v>Gelb - beobachten</v>
      </c>
    </row>
    <row r="2201" spans="1:27" ht="15" customHeight="1" x14ac:dyDescent="0.25">
      <c r="A2201" s="4" t="s">
        <v>2548</v>
      </c>
      <c r="B2201" s="4" t="s">
        <v>167</v>
      </c>
      <c r="C2201" s="4" t="s">
        <v>65</v>
      </c>
      <c r="D2201" s="4" t="s">
        <v>52</v>
      </c>
      <c r="E2201" s="4">
        <v>24</v>
      </c>
      <c r="F2201" s="5">
        <v>4.4000000000000004</v>
      </c>
      <c r="G2201" s="5">
        <v>21.1</v>
      </c>
      <c r="H2201" s="6">
        <v>1730</v>
      </c>
      <c r="I2201" s="4">
        <v>2</v>
      </c>
      <c r="J2201" s="4">
        <v>168</v>
      </c>
      <c r="K2201" s="4">
        <v>0</v>
      </c>
      <c r="L2201" s="4">
        <v>0</v>
      </c>
      <c r="M2201" s="4">
        <v>3</v>
      </c>
      <c r="N2201" s="5">
        <v>-5.3</v>
      </c>
      <c r="O2201" s="7">
        <f t="shared" si="272"/>
        <v>3</v>
      </c>
      <c r="P2201" s="7">
        <f t="shared" si="273"/>
        <v>2</v>
      </c>
      <c r="Q2201" s="7">
        <f t="shared" si="274"/>
        <v>3</v>
      </c>
      <c r="R2201" s="7">
        <f t="shared" si="275"/>
        <v>8</v>
      </c>
      <c r="S2201" s="8">
        <f t="shared" si="276"/>
        <v>77.400000000000006</v>
      </c>
      <c r="T2201" s="7" t="str">
        <f t="shared" si="277"/>
        <v>C - Entwicklungspotenzial</v>
      </c>
      <c r="U2201" s="4">
        <f>ROUND(((E2201-Hilfswerte!$B$20)/Hilfswerte!$B$21)+((F2201-Hilfswerte!$B$22)/Hilfswerte!$B$23)+((G2201-Hilfswerte!$B$24)/Hilfswerte!$B$25)+0.1*INDEX(Hilfswerte!$B$4:$B$15,MATCH(C2201,Hilfswerte!$A$4:$A$15,0)),2)</f>
        <v>0.84</v>
      </c>
      <c r="V2201" s="4">
        <f>ROUND(SQRT((((E2201-Hilfswerte!$B$20)/Hilfswerte!$B$21)-Hilfswerte!$B$28)^2+(((F2201-Hilfswerte!$B$22)/Hilfswerte!$B$23)-Hilfswerte!$B$29)^2+(((G2201-Hilfswerte!$B$24)/Hilfswerte!$B$25)-Hilfswerte!$B$30)^2),3)</f>
        <v>1.7889999999999999</v>
      </c>
      <c r="W2201" s="4">
        <f>ROUND(E2201*Hilfswerte!$B$31,0)</f>
        <v>4933</v>
      </c>
      <c r="X2201" s="4">
        <f t="shared" si="278"/>
        <v>3203</v>
      </c>
      <c r="Y2201" s="4" t="str">
        <f>IF(T2201="A - Top-Kunde","bereits Top-Kunde",IF(AND(V2201&lt;=Hilfswerte!$B$34,H2201&lt;0.5*W2201),"Hoch",IF(AND(V2201&lt;=Hilfswerte!$B$35,H2201&lt;0.7*W2201),"Mittel","Niedrig")))</f>
        <v>Niedrig</v>
      </c>
      <c r="Z2201" s="4">
        <f t="shared" si="279"/>
        <v>10.5</v>
      </c>
      <c r="AA2201" s="4" t="str">
        <f>IF(J2201&gt;365,"Bereits abgewandert (Segment D)",IF(Z2201&gt;=Hilfswerte!$B$38,"Rot - akut gefaehrdet",IF(Z2201&gt;=Hilfswerte!$B$39,"Gelb - beobachten","Gruen - stabil")))</f>
        <v>Gruen - stabil</v>
      </c>
    </row>
    <row r="2202" spans="1:27" ht="15" customHeight="1" x14ac:dyDescent="0.25">
      <c r="A2202" s="4" t="s">
        <v>2549</v>
      </c>
      <c r="B2202" s="4" t="s">
        <v>156</v>
      </c>
      <c r="C2202" s="4" t="s">
        <v>33</v>
      </c>
      <c r="D2202" s="4" t="s">
        <v>117</v>
      </c>
      <c r="E2202" s="4">
        <v>163</v>
      </c>
      <c r="F2202" s="5">
        <v>25.3</v>
      </c>
      <c r="G2202" s="5">
        <v>14.9</v>
      </c>
      <c r="H2202" s="6">
        <v>4090</v>
      </c>
      <c r="I2202" s="4">
        <v>3</v>
      </c>
      <c r="J2202" s="4">
        <v>49</v>
      </c>
      <c r="K2202" s="4">
        <v>0</v>
      </c>
      <c r="L2202" s="4">
        <v>27</v>
      </c>
      <c r="M2202" s="4">
        <v>6</v>
      </c>
      <c r="N2202" s="5">
        <v>-0.6</v>
      </c>
      <c r="O2202" s="7">
        <f t="shared" si="272"/>
        <v>4</v>
      </c>
      <c r="P2202" s="7">
        <f t="shared" si="273"/>
        <v>3</v>
      </c>
      <c r="Q2202" s="7">
        <f t="shared" si="274"/>
        <v>4</v>
      </c>
      <c r="R2202" s="7">
        <f t="shared" si="275"/>
        <v>11</v>
      </c>
      <c r="S2202" s="8">
        <f t="shared" si="276"/>
        <v>101.6</v>
      </c>
      <c r="T2202" s="7" t="str">
        <f t="shared" si="277"/>
        <v>C - Entwicklungspotenzial</v>
      </c>
      <c r="U2202" s="4">
        <f>ROUND(((E2202-Hilfswerte!$B$20)/Hilfswerte!$B$21)+((F2202-Hilfswerte!$B$22)/Hilfswerte!$B$23)+((G2202-Hilfswerte!$B$24)/Hilfswerte!$B$25)+0.1*INDEX(Hilfswerte!$B$4:$B$15,MATCH(C2202,Hilfswerte!$A$4:$A$15,0)),2)</f>
        <v>0.91</v>
      </c>
      <c r="V2202" s="4">
        <f>ROUND(SQRT((((E2202-Hilfswerte!$B$20)/Hilfswerte!$B$21)-Hilfswerte!$B$28)^2+(((F2202-Hilfswerte!$B$22)/Hilfswerte!$B$23)-Hilfswerte!$B$29)^2+(((G2202-Hilfswerte!$B$24)/Hilfswerte!$B$25)-Hilfswerte!$B$30)^2),3)</f>
        <v>0.627</v>
      </c>
      <c r="W2202" s="4">
        <f>ROUND(E2202*Hilfswerte!$B$31,0)</f>
        <v>33504</v>
      </c>
      <c r="X2202" s="4">
        <f t="shared" si="278"/>
        <v>29414</v>
      </c>
      <c r="Y2202" s="4" t="str">
        <f>IF(T2202="A - Top-Kunde","bereits Top-Kunde",IF(AND(V2202&lt;=Hilfswerte!$B$34,H2202&lt;0.5*W2202),"Hoch",IF(AND(V2202&lt;=Hilfswerte!$B$35,H2202&lt;0.7*W2202),"Mittel","Niedrig")))</f>
        <v>Hoch</v>
      </c>
      <c r="Z2202" s="4">
        <f t="shared" si="279"/>
        <v>8.1</v>
      </c>
      <c r="AA2202" s="4" t="str">
        <f>IF(J2202&gt;365,"Bereits abgewandert (Segment D)",IF(Z2202&gt;=Hilfswerte!$B$38,"Rot - akut gefaehrdet",IF(Z2202&gt;=Hilfswerte!$B$39,"Gelb - beobachten","Gruen - stabil")))</f>
        <v>Gruen - stabil</v>
      </c>
    </row>
    <row r="2203" spans="1:27" ht="15" customHeight="1" x14ac:dyDescent="0.25">
      <c r="A2203" s="4" t="s">
        <v>2550</v>
      </c>
      <c r="B2203" s="4" t="s">
        <v>28</v>
      </c>
      <c r="C2203" s="4" t="s">
        <v>89</v>
      </c>
      <c r="D2203" s="4" t="s">
        <v>30</v>
      </c>
      <c r="E2203" s="4">
        <v>173</v>
      </c>
      <c r="F2203" s="5">
        <v>31.8</v>
      </c>
      <c r="G2203" s="5">
        <v>16.5</v>
      </c>
      <c r="H2203" s="6">
        <v>17220</v>
      </c>
      <c r="I2203" s="4">
        <v>6</v>
      </c>
      <c r="J2203" s="4">
        <v>24</v>
      </c>
      <c r="K2203" s="4">
        <v>1</v>
      </c>
      <c r="L2203" s="4">
        <v>14</v>
      </c>
      <c r="M2203" s="4">
        <v>2</v>
      </c>
      <c r="N2203" s="5">
        <v>-1.3</v>
      </c>
      <c r="O2203" s="7">
        <f t="shared" si="272"/>
        <v>5</v>
      </c>
      <c r="P2203" s="7">
        <f t="shared" si="273"/>
        <v>5</v>
      </c>
      <c r="Q2203" s="7">
        <f t="shared" si="274"/>
        <v>5</v>
      </c>
      <c r="R2203" s="7">
        <f t="shared" si="275"/>
        <v>15</v>
      </c>
      <c r="S2203" s="8">
        <f t="shared" si="276"/>
        <v>139.19999999999999</v>
      </c>
      <c r="T2203" s="7" t="str">
        <f t="shared" si="277"/>
        <v>A - Top-Kunde</v>
      </c>
      <c r="U2203" s="4">
        <f>ROUND(((E2203-Hilfswerte!$B$20)/Hilfswerte!$B$21)+((F2203-Hilfswerte!$B$22)/Hilfswerte!$B$23)+((G2203-Hilfswerte!$B$24)/Hilfswerte!$B$25)+0.1*INDEX(Hilfswerte!$B$4:$B$15,MATCH(C2203,Hilfswerte!$A$4:$A$15,0)),2)</f>
        <v>1.59</v>
      </c>
      <c r="V2203" s="4">
        <f>ROUND(SQRT((((E2203-Hilfswerte!$B$20)/Hilfswerte!$B$21)-Hilfswerte!$B$28)^2+(((F2203-Hilfswerte!$B$22)/Hilfswerte!$B$23)-Hilfswerte!$B$29)^2+(((G2203-Hilfswerte!$B$24)/Hilfswerte!$B$25)-Hilfswerte!$B$30)^2),3)</f>
        <v>0.84699999999999998</v>
      </c>
      <c r="W2203" s="4">
        <f>ROUND(E2203*Hilfswerte!$B$31,0)</f>
        <v>35559</v>
      </c>
      <c r="X2203" s="4">
        <f t="shared" si="278"/>
        <v>18339</v>
      </c>
      <c r="Y2203" s="4" t="str">
        <f>IF(T2203="A - Top-Kunde","bereits Top-Kunde",IF(AND(V2203&lt;=Hilfswerte!$B$34,H2203&lt;0.5*W2203),"Hoch",IF(AND(V2203&lt;=Hilfswerte!$B$35,H2203&lt;0.7*W2203),"Mittel","Niedrig")))</f>
        <v>bereits Top-Kunde</v>
      </c>
      <c r="Z2203" s="4">
        <f t="shared" si="279"/>
        <v>7.5</v>
      </c>
      <c r="AA2203" s="4" t="str">
        <f>IF(J2203&gt;365,"Bereits abgewandert (Segment D)",IF(Z2203&gt;=Hilfswerte!$B$38,"Rot - akut gefaehrdet",IF(Z2203&gt;=Hilfswerte!$B$39,"Gelb - beobachten","Gruen - stabil")))</f>
        <v>Gruen - stabil</v>
      </c>
    </row>
    <row r="2204" spans="1:27" ht="15" customHeight="1" x14ac:dyDescent="0.25">
      <c r="A2204" s="4" t="s">
        <v>2551</v>
      </c>
      <c r="B2204" s="4" t="s">
        <v>1074</v>
      </c>
      <c r="C2204" s="4" t="s">
        <v>84</v>
      </c>
      <c r="D2204" s="4" t="s">
        <v>30</v>
      </c>
      <c r="E2204" s="4">
        <v>17</v>
      </c>
      <c r="F2204" s="5">
        <v>4.7</v>
      </c>
      <c r="G2204" s="5">
        <v>4.8</v>
      </c>
      <c r="H2204" s="6">
        <v>560</v>
      </c>
      <c r="I2204" s="4">
        <v>6</v>
      </c>
      <c r="J2204" s="4">
        <v>18</v>
      </c>
      <c r="K2204" s="4">
        <v>1</v>
      </c>
      <c r="L2204" s="4">
        <v>14</v>
      </c>
      <c r="M2204" s="4">
        <v>2</v>
      </c>
      <c r="N2204" s="5">
        <v>4</v>
      </c>
      <c r="O2204" s="7">
        <f t="shared" si="272"/>
        <v>5</v>
      </c>
      <c r="P2204" s="7">
        <f t="shared" si="273"/>
        <v>5</v>
      </c>
      <c r="Q2204" s="7">
        <f t="shared" si="274"/>
        <v>2</v>
      </c>
      <c r="R2204" s="7">
        <f t="shared" si="275"/>
        <v>12</v>
      </c>
      <c r="S2204" s="8">
        <f t="shared" si="276"/>
        <v>111.8</v>
      </c>
      <c r="T2204" s="7" t="str">
        <f t="shared" si="277"/>
        <v>B - Kernkunde</v>
      </c>
      <c r="U2204" s="4">
        <f>ROUND(((E2204-Hilfswerte!$B$20)/Hilfswerte!$B$21)+((F2204-Hilfswerte!$B$22)/Hilfswerte!$B$23)+((G2204-Hilfswerte!$B$24)/Hilfswerte!$B$25)+0.1*INDEX(Hilfswerte!$B$4:$B$15,MATCH(C2204,Hilfswerte!$A$4:$A$15,0)),2)</f>
        <v>-1.72</v>
      </c>
      <c r="V2204" s="4">
        <f>ROUND(SQRT((((E2204-Hilfswerte!$B$20)/Hilfswerte!$B$21)-Hilfswerte!$B$28)^2+(((F2204-Hilfswerte!$B$22)/Hilfswerte!$B$23)-Hilfswerte!$B$29)^2+(((G2204-Hilfswerte!$B$24)/Hilfswerte!$B$25)-Hilfswerte!$B$30)^2),3)</f>
        <v>1.343</v>
      </c>
      <c r="W2204" s="4">
        <f>ROUND(E2204*Hilfswerte!$B$31,0)</f>
        <v>3494</v>
      </c>
      <c r="X2204" s="4">
        <f t="shared" si="278"/>
        <v>2934</v>
      </c>
      <c r="Y2204" s="4" t="str">
        <f>IF(T2204="A - Top-Kunde","bereits Top-Kunde",IF(AND(V2204&lt;=Hilfswerte!$B$34,H2204&lt;0.5*W2204),"Hoch",IF(AND(V2204&lt;=Hilfswerte!$B$35,H2204&lt;0.7*W2204),"Mittel","Niedrig")))</f>
        <v>Niedrig</v>
      </c>
      <c r="Z2204" s="4">
        <f t="shared" si="279"/>
        <v>6.7</v>
      </c>
      <c r="AA2204" s="4" t="str">
        <f>IF(J2204&gt;365,"Bereits abgewandert (Segment D)",IF(Z2204&gt;=Hilfswerte!$B$38,"Rot - akut gefaehrdet",IF(Z2204&gt;=Hilfswerte!$B$39,"Gelb - beobachten","Gruen - stabil")))</f>
        <v>Gruen - stabil</v>
      </c>
    </row>
    <row r="2205" spans="1:27" ht="15" customHeight="1" x14ac:dyDescent="0.25">
      <c r="A2205" s="4" t="s">
        <v>2552</v>
      </c>
      <c r="B2205" s="4" t="s">
        <v>970</v>
      </c>
      <c r="C2205" s="4" t="s">
        <v>47</v>
      </c>
      <c r="D2205" s="4" t="s">
        <v>30</v>
      </c>
      <c r="E2205" s="4">
        <v>205</v>
      </c>
      <c r="F2205" s="5">
        <v>49.2</v>
      </c>
      <c r="G2205" s="5">
        <v>16.100000000000001</v>
      </c>
      <c r="H2205" s="6">
        <v>2970</v>
      </c>
      <c r="I2205" s="4">
        <v>1</v>
      </c>
      <c r="J2205" s="4">
        <v>354</v>
      </c>
      <c r="K2205" s="4">
        <v>0</v>
      </c>
      <c r="L2205" s="4">
        <v>14</v>
      </c>
      <c r="M2205" s="4">
        <v>2</v>
      </c>
      <c r="N2205" s="5">
        <v>-25.1</v>
      </c>
      <c r="O2205" s="7">
        <f t="shared" si="272"/>
        <v>2</v>
      </c>
      <c r="P2205" s="7">
        <f t="shared" si="273"/>
        <v>1</v>
      </c>
      <c r="Q2205" s="7">
        <f t="shared" si="274"/>
        <v>4</v>
      </c>
      <c r="R2205" s="7">
        <f t="shared" si="275"/>
        <v>7</v>
      </c>
      <c r="S2205" s="8">
        <f t="shared" si="276"/>
        <v>53.3</v>
      </c>
      <c r="T2205" s="7" t="str">
        <f t="shared" si="277"/>
        <v>C - Entwicklungspotenzial</v>
      </c>
      <c r="U2205" s="4">
        <f>ROUND(((E2205-Hilfswerte!$B$20)/Hilfswerte!$B$21)+((F2205-Hilfswerte!$B$22)/Hilfswerte!$B$23)+((G2205-Hilfswerte!$B$24)/Hilfswerte!$B$25)+0.1*INDEX(Hilfswerte!$B$4:$B$15,MATCH(C2205,Hilfswerte!$A$4:$A$15,0)),2)</f>
        <v>1.76</v>
      </c>
      <c r="V2205" s="4">
        <f>ROUND(SQRT((((E2205-Hilfswerte!$B$20)/Hilfswerte!$B$21)-Hilfswerte!$B$28)^2+(((F2205-Hilfswerte!$B$22)/Hilfswerte!$B$23)-Hilfswerte!$B$29)^2+(((G2205-Hilfswerte!$B$24)/Hilfswerte!$B$25)-Hilfswerte!$B$30)^2),3)</f>
        <v>0.82</v>
      </c>
      <c r="W2205" s="4">
        <f>ROUND(E2205*Hilfswerte!$B$31,0)</f>
        <v>42137</v>
      </c>
      <c r="X2205" s="4">
        <f t="shared" si="278"/>
        <v>39167</v>
      </c>
      <c r="Y2205" s="4" t="str">
        <f>IF(T2205="A - Top-Kunde","bereits Top-Kunde",IF(AND(V2205&lt;=Hilfswerte!$B$34,H2205&lt;0.5*W2205),"Hoch",IF(AND(V2205&lt;=Hilfswerte!$B$35,H2205&lt;0.7*W2205),"Mittel","Niedrig")))</f>
        <v>Hoch</v>
      </c>
      <c r="Z2205" s="4">
        <f t="shared" si="279"/>
        <v>30.5</v>
      </c>
      <c r="AA2205" s="4" t="str">
        <f>IF(J2205&gt;365,"Bereits abgewandert (Segment D)",IF(Z2205&gt;=Hilfswerte!$B$38,"Rot - akut gefaehrdet",IF(Z2205&gt;=Hilfswerte!$B$39,"Gelb - beobachten","Gruen - stabil")))</f>
        <v>Rot - akut gefaehrdet</v>
      </c>
    </row>
    <row r="2206" spans="1:27" ht="15" customHeight="1" x14ac:dyDescent="0.25">
      <c r="A2206" s="4" t="s">
        <v>2553</v>
      </c>
      <c r="B2206" s="4" t="s">
        <v>105</v>
      </c>
      <c r="C2206" s="4" t="s">
        <v>29</v>
      </c>
      <c r="D2206" s="4" t="s">
        <v>106</v>
      </c>
      <c r="E2206" s="4">
        <v>19</v>
      </c>
      <c r="F2206" s="5">
        <v>5</v>
      </c>
      <c r="G2206" s="5">
        <v>15.4</v>
      </c>
      <c r="H2206" s="6">
        <v>150</v>
      </c>
      <c r="I2206" s="4">
        <v>1</v>
      </c>
      <c r="J2206" s="4">
        <v>96</v>
      </c>
      <c r="K2206" s="4">
        <v>0</v>
      </c>
      <c r="L2206" s="4">
        <v>-5</v>
      </c>
      <c r="M2206" s="4">
        <v>1</v>
      </c>
      <c r="N2206" s="5">
        <v>23.4</v>
      </c>
      <c r="O2206" s="7">
        <f t="shared" si="272"/>
        <v>3</v>
      </c>
      <c r="P2206" s="7">
        <f t="shared" si="273"/>
        <v>1</v>
      </c>
      <c r="Q2206" s="7">
        <f t="shared" si="274"/>
        <v>2</v>
      </c>
      <c r="R2206" s="7">
        <f t="shared" si="275"/>
        <v>6</v>
      </c>
      <c r="S2206" s="8">
        <f t="shared" si="276"/>
        <v>71.7</v>
      </c>
      <c r="T2206" s="7" t="str">
        <f t="shared" si="277"/>
        <v>C - Entwicklungspotenzial</v>
      </c>
      <c r="U2206" s="4">
        <f>ROUND(((E2206-Hilfswerte!$B$20)/Hilfswerte!$B$21)+((F2206-Hilfswerte!$B$22)/Hilfswerte!$B$23)+((G2206-Hilfswerte!$B$24)/Hilfswerte!$B$25)+0.1*INDEX(Hilfswerte!$B$4:$B$15,MATCH(C2206,Hilfswerte!$A$4:$A$15,0)),2)</f>
        <v>0.25</v>
      </c>
      <c r="V2206" s="4">
        <f>ROUND(SQRT((((E2206-Hilfswerte!$B$20)/Hilfswerte!$B$21)-Hilfswerte!$B$28)^2+(((F2206-Hilfswerte!$B$22)/Hilfswerte!$B$23)-Hilfswerte!$B$29)^2+(((G2206-Hilfswerte!$B$24)/Hilfswerte!$B$25)-Hilfswerte!$B$30)^2),3)</f>
        <v>1.0920000000000001</v>
      </c>
      <c r="W2206" s="4">
        <f>ROUND(E2206*Hilfswerte!$B$31,0)</f>
        <v>3905</v>
      </c>
      <c r="X2206" s="4">
        <f t="shared" si="278"/>
        <v>3755</v>
      </c>
      <c r="Y2206" s="4" t="str">
        <f>IF(T2206="A - Top-Kunde","bereits Top-Kunde",IF(AND(V2206&lt;=Hilfswerte!$B$34,H2206&lt;0.5*W2206),"Hoch",IF(AND(V2206&lt;=Hilfswerte!$B$35,H2206&lt;0.7*W2206),"Mittel","Niedrig")))</f>
        <v>Mittel</v>
      </c>
      <c r="Z2206" s="4">
        <f t="shared" si="279"/>
        <v>4.8</v>
      </c>
      <c r="AA2206" s="4" t="str">
        <f>IF(J2206&gt;365,"Bereits abgewandert (Segment D)",IF(Z2206&gt;=Hilfswerte!$B$38,"Rot - akut gefaehrdet",IF(Z2206&gt;=Hilfswerte!$B$39,"Gelb - beobachten","Gruen - stabil")))</f>
        <v>Gruen - stabil</v>
      </c>
    </row>
    <row r="2207" spans="1:27" ht="15" customHeight="1" x14ac:dyDescent="0.25">
      <c r="A2207" s="4" t="s">
        <v>2554</v>
      </c>
      <c r="B2207" s="4" t="s">
        <v>601</v>
      </c>
      <c r="C2207" s="4" t="s">
        <v>55</v>
      </c>
      <c r="D2207" s="4" t="s">
        <v>30</v>
      </c>
      <c r="E2207" s="4">
        <v>20</v>
      </c>
      <c r="F2207" s="5">
        <v>3.9</v>
      </c>
      <c r="G2207" s="5">
        <v>19</v>
      </c>
      <c r="H2207" s="6">
        <v>1510</v>
      </c>
      <c r="I2207" s="4">
        <v>2</v>
      </c>
      <c r="J2207" s="4">
        <v>335</v>
      </c>
      <c r="K2207" s="4">
        <v>0</v>
      </c>
      <c r="L2207" s="4">
        <v>19</v>
      </c>
      <c r="M2207" s="4">
        <v>5</v>
      </c>
      <c r="N2207" s="5">
        <v>14.8</v>
      </c>
      <c r="O2207" s="7">
        <f t="shared" si="272"/>
        <v>2</v>
      </c>
      <c r="P2207" s="7">
        <f t="shared" si="273"/>
        <v>2</v>
      </c>
      <c r="Q2207" s="7">
        <f t="shared" si="274"/>
        <v>3</v>
      </c>
      <c r="R2207" s="7">
        <f t="shared" si="275"/>
        <v>7</v>
      </c>
      <c r="S2207" s="8">
        <f t="shared" si="276"/>
        <v>71.7</v>
      </c>
      <c r="T2207" s="7" t="str">
        <f t="shared" si="277"/>
        <v>C - Entwicklungspotenzial</v>
      </c>
      <c r="U2207" s="4">
        <f>ROUND(((E2207-Hilfswerte!$B$20)/Hilfswerte!$B$21)+((F2207-Hilfswerte!$B$22)/Hilfswerte!$B$23)+((G2207-Hilfswerte!$B$24)/Hilfswerte!$B$25)+0.1*INDEX(Hilfswerte!$B$4:$B$15,MATCH(C2207,Hilfswerte!$A$4:$A$15,0)),2)</f>
        <v>0.83</v>
      </c>
      <c r="V2207" s="4">
        <f>ROUND(SQRT((((E2207-Hilfswerte!$B$20)/Hilfswerte!$B$21)-Hilfswerte!$B$28)^2+(((F2207-Hilfswerte!$B$22)/Hilfswerte!$B$23)-Hilfswerte!$B$29)^2+(((G2207-Hilfswerte!$B$24)/Hilfswerte!$B$25)-Hilfswerte!$B$30)^2),3)</f>
        <v>1.516</v>
      </c>
      <c r="W2207" s="4">
        <f>ROUND(E2207*Hilfswerte!$B$31,0)</f>
        <v>4111</v>
      </c>
      <c r="X2207" s="4">
        <f t="shared" si="278"/>
        <v>2601</v>
      </c>
      <c r="Y2207" s="4" t="str">
        <f>IF(T2207="A - Top-Kunde","bereits Top-Kunde",IF(AND(V2207&lt;=Hilfswerte!$B$34,H2207&lt;0.5*W2207),"Hoch",IF(AND(V2207&lt;=Hilfswerte!$B$35,H2207&lt;0.7*W2207),"Mittel","Niedrig")))</f>
        <v>Niedrig</v>
      </c>
      <c r="Z2207" s="4">
        <f t="shared" si="279"/>
        <v>20.6</v>
      </c>
      <c r="AA2207" s="4" t="str">
        <f>IF(J2207&gt;365,"Bereits abgewandert (Segment D)",IF(Z2207&gt;=Hilfswerte!$B$38,"Rot - akut gefaehrdet",IF(Z2207&gt;=Hilfswerte!$B$39,"Gelb - beobachten","Gruen - stabil")))</f>
        <v>Rot - akut gefaehrdet</v>
      </c>
    </row>
    <row r="2208" spans="1:27" ht="15" customHeight="1" x14ac:dyDescent="0.25">
      <c r="A2208" s="4" t="s">
        <v>2555</v>
      </c>
      <c r="B2208" s="4" t="s">
        <v>669</v>
      </c>
      <c r="C2208" s="4" t="s">
        <v>29</v>
      </c>
      <c r="D2208" s="4" t="s">
        <v>30</v>
      </c>
      <c r="E2208" s="4">
        <v>17</v>
      </c>
      <c r="F2208" s="5">
        <v>4.3</v>
      </c>
      <c r="G2208" s="5">
        <v>5.6</v>
      </c>
      <c r="H2208" s="6">
        <v>450</v>
      </c>
      <c r="I2208" s="4">
        <v>4</v>
      </c>
      <c r="J2208" s="4">
        <v>26</v>
      </c>
      <c r="K2208" s="4">
        <v>0</v>
      </c>
      <c r="L2208" s="4">
        <v>11</v>
      </c>
      <c r="M2208" s="4">
        <v>2</v>
      </c>
      <c r="N2208" s="5">
        <v>-25</v>
      </c>
      <c r="O2208" s="7">
        <f t="shared" si="272"/>
        <v>5</v>
      </c>
      <c r="P2208" s="7">
        <f t="shared" si="273"/>
        <v>4</v>
      </c>
      <c r="Q2208" s="7">
        <f t="shared" si="274"/>
        <v>2</v>
      </c>
      <c r="R2208" s="7">
        <f t="shared" si="275"/>
        <v>11</v>
      </c>
      <c r="S2208" s="8">
        <f t="shared" si="276"/>
        <v>94.2</v>
      </c>
      <c r="T2208" s="7" t="str">
        <f t="shared" si="277"/>
        <v>C - Entwicklungspotenzial</v>
      </c>
      <c r="U2208" s="4">
        <f>ROUND(((E2208-Hilfswerte!$B$20)/Hilfswerte!$B$21)+((F2208-Hilfswerte!$B$22)/Hilfswerte!$B$23)+((G2208-Hilfswerte!$B$24)/Hilfswerte!$B$25)+0.1*INDEX(Hilfswerte!$B$4:$B$15,MATCH(C2208,Hilfswerte!$A$4:$A$15,0)),2)</f>
        <v>-1.33</v>
      </c>
      <c r="V2208" s="4">
        <f>ROUND(SQRT((((E2208-Hilfswerte!$B$20)/Hilfswerte!$B$21)-Hilfswerte!$B$28)^2+(((F2208-Hilfswerte!$B$22)/Hilfswerte!$B$23)-Hilfswerte!$B$29)^2+(((G2208-Hilfswerte!$B$24)/Hilfswerte!$B$25)-Hilfswerte!$B$30)^2),3)</f>
        <v>1.252</v>
      </c>
      <c r="W2208" s="4">
        <f>ROUND(E2208*Hilfswerte!$B$31,0)</f>
        <v>3494</v>
      </c>
      <c r="X2208" s="4">
        <f t="shared" si="278"/>
        <v>3044</v>
      </c>
      <c r="Y2208" s="4" t="str">
        <f>IF(T2208="A - Top-Kunde","bereits Top-Kunde",IF(AND(V2208&lt;=Hilfswerte!$B$34,H2208&lt;0.5*W2208),"Hoch",IF(AND(V2208&lt;=Hilfswerte!$B$35,H2208&lt;0.7*W2208),"Mittel","Niedrig")))</f>
        <v>Niedrig</v>
      </c>
      <c r="Z2208" s="4">
        <f t="shared" si="279"/>
        <v>13.5</v>
      </c>
      <c r="AA2208" s="4" t="str">
        <f>IF(J2208&gt;365,"Bereits abgewandert (Segment D)",IF(Z2208&gt;=Hilfswerte!$B$38,"Rot - akut gefaehrdet",IF(Z2208&gt;=Hilfswerte!$B$39,"Gelb - beobachten","Gruen - stabil")))</f>
        <v>Gruen - stabil</v>
      </c>
    </row>
    <row r="2209" spans="1:27" ht="15" customHeight="1" x14ac:dyDescent="0.25">
      <c r="A2209" s="4" t="s">
        <v>2556</v>
      </c>
      <c r="B2209" s="4" t="s">
        <v>1060</v>
      </c>
      <c r="C2209" s="4" t="s">
        <v>89</v>
      </c>
      <c r="D2209" s="4" t="s">
        <v>30</v>
      </c>
      <c r="E2209" s="4">
        <v>78</v>
      </c>
      <c r="F2209" s="5">
        <v>18</v>
      </c>
      <c r="G2209" s="5">
        <v>11.7</v>
      </c>
      <c r="H2209" s="6">
        <v>26350</v>
      </c>
      <c r="I2209" s="4">
        <v>4</v>
      </c>
      <c r="J2209" s="4">
        <v>12</v>
      </c>
      <c r="K2209" s="4">
        <v>3</v>
      </c>
      <c r="L2209" s="4">
        <v>0</v>
      </c>
      <c r="M2209" s="4">
        <v>5</v>
      </c>
      <c r="N2209" s="5">
        <v>7</v>
      </c>
      <c r="O2209" s="7">
        <f t="shared" si="272"/>
        <v>5</v>
      </c>
      <c r="P2209" s="7">
        <f t="shared" si="273"/>
        <v>4</v>
      </c>
      <c r="Q2209" s="7">
        <f t="shared" si="274"/>
        <v>5</v>
      </c>
      <c r="R2209" s="7">
        <f t="shared" si="275"/>
        <v>14</v>
      </c>
      <c r="S2209" s="8">
        <f t="shared" si="276"/>
        <v>125.5</v>
      </c>
      <c r="T2209" s="7" t="str">
        <f t="shared" si="277"/>
        <v>A - Top-Kunde</v>
      </c>
      <c r="U2209" s="4">
        <f>ROUND(((E2209-Hilfswerte!$B$20)/Hilfswerte!$B$21)+((F2209-Hilfswerte!$B$22)/Hilfswerte!$B$23)+((G2209-Hilfswerte!$B$24)/Hilfswerte!$B$25)+0.1*INDEX(Hilfswerte!$B$4:$B$15,MATCH(C2209,Hilfswerte!$A$4:$A$15,0)),2)</f>
        <v>0.17</v>
      </c>
      <c r="V2209" s="4">
        <f>ROUND(SQRT((((E2209-Hilfswerte!$B$20)/Hilfswerte!$B$21)-Hilfswerte!$B$28)^2+(((F2209-Hilfswerte!$B$22)/Hilfswerte!$B$23)-Hilfswerte!$B$29)^2+(((G2209-Hilfswerte!$B$24)/Hilfswerte!$B$25)-Hilfswerte!$B$30)^2),3)</f>
        <v>0.52700000000000002</v>
      </c>
      <c r="W2209" s="4">
        <f>ROUND(E2209*Hilfswerte!$B$31,0)</f>
        <v>16033</v>
      </c>
      <c r="X2209" s="4">
        <f t="shared" si="278"/>
        <v>0</v>
      </c>
      <c r="Y2209" s="4" t="str">
        <f>IF(T2209="A - Top-Kunde","bereits Top-Kunde",IF(AND(V2209&lt;=Hilfswerte!$B$34,H2209&lt;0.5*W2209),"Hoch",IF(AND(V2209&lt;=Hilfswerte!$B$35,H2209&lt;0.7*W2209),"Mittel","Niedrig")))</f>
        <v>bereits Top-Kunde</v>
      </c>
      <c r="Z2209" s="4">
        <f t="shared" si="279"/>
        <v>9.6</v>
      </c>
      <c r="AA2209" s="4" t="str">
        <f>IF(J2209&gt;365,"Bereits abgewandert (Segment D)",IF(Z2209&gt;=Hilfswerte!$B$38,"Rot - akut gefaehrdet",IF(Z2209&gt;=Hilfswerte!$B$39,"Gelb - beobachten","Gruen - stabil")))</f>
        <v>Gruen - stabil</v>
      </c>
    </row>
    <row r="2210" spans="1:27" ht="15" customHeight="1" x14ac:dyDescent="0.25">
      <c r="A2210" s="4" t="s">
        <v>2557</v>
      </c>
      <c r="B2210" s="4" t="s">
        <v>912</v>
      </c>
      <c r="C2210" s="4" t="s">
        <v>59</v>
      </c>
      <c r="D2210" s="4" t="s">
        <v>52</v>
      </c>
      <c r="E2210" s="4">
        <v>252</v>
      </c>
      <c r="F2210" s="5">
        <v>68.8</v>
      </c>
      <c r="G2210" s="5">
        <v>5.6</v>
      </c>
      <c r="H2210" s="6">
        <v>16640</v>
      </c>
      <c r="I2210" s="4">
        <v>1</v>
      </c>
      <c r="J2210" s="4">
        <v>229</v>
      </c>
      <c r="K2210" s="4">
        <v>0</v>
      </c>
      <c r="L2210" s="4">
        <v>20</v>
      </c>
      <c r="M2210" s="4">
        <v>4</v>
      </c>
      <c r="N2210" s="5">
        <v>-8.4</v>
      </c>
      <c r="O2210" s="7">
        <f t="shared" si="272"/>
        <v>2</v>
      </c>
      <c r="P2210" s="7">
        <f t="shared" si="273"/>
        <v>1</v>
      </c>
      <c r="Q2210" s="7">
        <f t="shared" si="274"/>
        <v>5</v>
      </c>
      <c r="R2210" s="7">
        <f t="shared" si="275"/>
        <v>8</v>
      </c>
      <c r="S2210" s="8">
        <f t="shared" si="276"/>
        <v>69.8</v>
      </c>
      <c r="T2210" s="7" t="str">
        <f t="shared" si="277"/>
        <v>C - Entwicklungspotenzial</v>
      </c>
      <c r="U2210" s="4">
        <f>ROUND(((E2210-Hilfswerte!$B$20)/Hilfswerte!$B$21)+((F2210-Hilfswerte!$B$22)/Hilfswerte!$B$23)+((G2210-Hilfswerte!$B$24)/Hilfswerte!$B$25)+0.1*INDEX(Hilfswerte!$B$4:$B$15,MATCH(C2210,Hilfswerte!$A$4:$A$15,0)),2)</f>
        <v>0.5</v>
      </c>
      <c r="V2210" s="4">
        <f>ROUND(SQRT((((E2210-Hilfswerte!$B$20)/Hilfswerte!$B$21)-Hilfswerte!$B$28)^2+(((F2210-Hilfswerte!$B$22)/Hilfswerte!$B$23)-Hilfswerte!$B$29)^2+(((G2210-Hilfswerte!$B$24)/Hilfswerte!$B$25)-Hilfswerte!$B$30)^2),3)</f>
        <v>1.1140000000000001</v>
      </c>
      <c r="W2210" s="4">
        <f>ROUND(E2210*Hilfswerte!$B$31,0)</f>
        <v>51798</v>
      </c>
      <c r="X2210" s="4">
        <f t="shared" si="278"/>
        <v>35158</v>
      </c>
      <c r="Y2210" s="4" t="str">
        <f>IF(T2210="A - Top-Kunde","bereits Top-Kunde",IF(AND(V2210&lt;=Hilfswerte!$B$34,H2210&lt;0.5*W2210),"Hoch",IF(AND(V2210&lt;=Hilfswerte!$B$35,H2210&lt;0.7*W2210),"Mittel","Niedrig")))</f>
        <v>Mittel</v>
      </c>
      <c r="Z2210" s="4">
        <f t="shared" si="279"/>
        <v>18.8</v>
      </c>
      <c r="AA2210" s="4" t="str">
        <f>IF(J2210&gt;365,"Bereits abgewandert (Segment D)",IF(Z2210&gt;=Hilfswerte!$B$38,"Rot - akut gefaehrdet",IF(Z2210&gt;=Hilfswerte!$B$39,"Gelb - beobachten","Gruen - stabil")))</f>
        <v>Gelb - beobachten</v>
      </c>
    </row>
    <row r="2211" spans="1:27" ht="15" customHeight="1" x14ac:dyDescent="0.25">
      <c r="A2211" s="4" t="s">
        <v>2558</v>
      </c>
      <c r="B2211" s="4" t="s">
        <v>611</v>
      </c>
      <c r="C2211" s="4" t="s">
        <v>65</v>
      </c>
      <c r="D2211" s="4" t="s">
        <v>117</v>
      </c>
      <c r="E2211" s="4">
        <v>58</v>
      </c>
      <c r="F2211" s="5">
        <v>11</v>
      </c>
      <c r="G2211" s="5">
        <v>8.1999999999999993</v>
      </c>
      <c r="H2211" s="6">
        <v>3810</v>
      </c>
      <c r="I2211" s="4">
        <v>1</v>
      </c>
      <c r="J2211" s="4">
        <v>217</v>
      </c>
      <c r="K2211" s="4">
        <v>0</v>
      </c>
      <c r="L2211" s="4">
        <v>22</v>
      </c>
      <c r="M2211" s="4">
        <v>1</v>
      </c>
      <c r="N2211" s="5">
        <v>15.8</v>
      </c>
      <c r="O2211" s="7">
        <f t="shared" si="272"/>
        <v>2</v>
      </c>
      <c r="P2211" s="7">
        <f t="shared" si="273"/>
        <v>1</v>
      </c>
      <c r="Q2211" s="7">
        <f t="shared" si="274"/>
        <v>4</v>
      </c>
      <c r="R2211" s="7">
        <f t="shared" si="275"/>
        <v>7</v>
      </c>
      <c r="S2211" s="8">
        <f t="shared" si="276"/>
        <v>71.3</v>
      </c>
      <c r="T2211" s="7" t="str">
        <f t="shared" si="277"/>
        <v>C - Entwicklungspotenzial</v>
      </c>
      <c r="U2211" s="4">
        <f>ROUND(((E2211-Hilfswerte!$B$20)/Hilfswerte!$B$21)+((F2211-Hilfswerte!$B$22)/Hilfswerte!$B$23)+((G2211-Hilfswerte!$B$24)/Hilfswerte!$B$25)+0.1*INDEX(Hilfswerte!$B$4:$B$15,MATCH(C2211,Hilfswerte!$A$4:$A$15,0)),2)</f>
        <v>-0.94</v>
      </c>
      <c r="V2211" s="4">
        <f>ROUND(SQRT((((E2211-Hilfswerte!$B$20)/Hilfswerte!$B$21)-Hilfswerte!$B$28)^2+(((F2211-Hilfswerte!$B$22)/Hilfswerte!$B$23)-Hilfswerte!$B$29)^2+(((G2211-Hilfswerte!$B$24)/Hilfswerte!$B$25)-Hilfswerte!$B$30)^2),3)</f>
        <v>0.82399999999999995</v>
      </c>
      <c r="W2211" s="4">
        <f>ROUND(E2211*Hilfswerte!$B$31,0)</f>
        <v>11922</v>
      </c>
      <c r="X2211" s="4">
        <f t="shared" si="278"/>
        <v>8112</v>
      </c>
      <c r="Y2211" s="4" t="str">
        <f>IF(T2211="A - Top-Kunde","bereits Top-Kunde",IF(AND(V2211&lt;=Hilfswerte!$B$34,H2211&lt;0.5*W2211),"Hoch",IF(AND(V2211&lt;=Hilfswerte!$B$35,H2211&lt;0.7*W2211),"Mittel","Niedrig")))</f>
        <v>Hoch</v>
      </c>
      <c r="Z2211" s="4">
        <f t="shared" si="279"/>
        <v>15.3</v>
      </c>
      <c r="AA2211" s="4" t="str">
        <f>IF(J2211&gt;365,"Bereits abgewandert (Segment D)",IF(Z2211&gt;=Hilfswerte!$B$38,"Rot - akut gefaehrdet",IF(Z2211&gt;=Hilfswerte!$B$39,"Gelb - beobachten","Gruen - stabil")))</f>
        <v>Gelb - beobachten</v>
      </c>
    </row>
    <row r="2212" spans="1:27" ht="15" customHeight="1" x14ac:dyDescent="0.25">
      <c r="A2212" s="4" t="s">
        <v>2559</v>
      </c>
      <c r="B2212" s="4" t="s">
        <v>514</v>
      </c>
      <c r="C2212" s="4" t="s">
        <v>38</v>
      </c>
      <c r="D2212" s="4" t="s">
        <v>30</v>
      </c>
      <c r="E2212" s="4">
        <v>40</v>
      </c>
      <c r="F2212" s="5">
        <v>8.8000000000000007</v>
      </c>
      <c r="G2212" s="5">
        <v>13.6</v>
      </c>
      <c r="H2212" s="6">
        <v>2130</v>
      </c>
      <c r="I2212" s="4">
        <v>5</v>
      </c>
      <c r="J2212" s="4">
        <v>15</v>
      </c>
      <c r="K2212" s="4">
        <v>1</v>
      </c>
      <c r="L2212" s="4">
        <v>16</v>
      </c>
      <c r="M2212" s="4">
        <v>4</v>
      </c>
      <c r="N2212" s="5">
        <v>-12.2</v>
      </c>
      <c r="O2212" s="7">
        <f t="shared" si="272"/>
        <v>5</v>
      </c>
      <c r="P2212" s="7">
        <f t="shared" si="273"/>
        <v>5</v>
      </c>
      <c r="Q2212" s="7">
        <f t="shared" si="274"/>
        <v>3</v>
      </c>
      <c r="R2212" s="7">
        <f t="shared" si="275"/>
        <v>13</v>
      </c>
      <c r="S2212" s="8">
        <f t="shared" si="276"/>
        <v>113.1</v>
      </c>
      <c r="T2212" s="7" t="str">
        <f t="shared" si="277"/>
        <v>B - Kernkunde</v>
      </c>
      <c r="U2212" s="4">
        <f>ROUND(((E2212-Hilfswerte!$B$20)/Hilfswerte!$B$21)+((F2212-Hilfswerte!$B$22)/Hilfswerte!$B$23)+((G2212-Hilfswerte!$B$24)/Hilfswerte!$B$25)+0.1*INDEX(Hilfswerte!$B$4:$B$15,MATCH(C2212,Hilfswerte!$A$4:$A$15,0)),2)</f>
        <v>0.19</v>
      </c>
      <c r="V2212" s="4">
        <f>ROUND(SQRT((((E2212-Hilfswerte!$B$20)/Hilfswerte!$B$21)-Hilfswerte!$B$28)^2+(((F2212-Hilfswerte!$B$22)/Hilfswerte!$B$23)-Hilfswerte!$B$29)^2+(((G2212-Hilfswerte!$B$24)/Hilfswerte!$B$25)-Hilfswerte!$B$30)^2),3)</f>
        <v>0.84299999999999997</v>
      </c>
      <c r="W2212" s="4">
        <f>ROUND(E2212*Hilfswerte!$B$31,0)</f>
        <v>8222</v>
      </c>
      <c r="X2212" s="4">
        <f t="shared" si="278"/>
        <v>6092</v>
      </c>
      <c r="Y2212" s="4" t="str">
        <f>IF(T2212="A - Top-Kunde","bereits Top-Kunde",IF(AND(V2212&lt;=Hilfswerte!$B$34,H2212&lt;0.5*W2212),"Hoch",IF(AND(V2212&lt;=Hilfswerte!$B$35,H2212&lt;0.7*W2212),"Mittel","Niedrig")))</f>
        <v>Mittel</v>
      </c>
      <c r="Z2212" s="4">
        <f t="shared" si="279"/>
        <v>11.8</v>
      </c>
      <c r="AA2212" s="4" t="str">
        <f>IF(J2212&gt;365,"Bereits abgewandert (Segment D)",IF(Z2212&gt;=Hilfswerte!$B$38,"Rot - akut gefaehrdet",IF(Z2212&gt;=Hilfswerte!$B$39,"Gelb - beobachten","Gruen - stabil")))</f>
        <v>Gruen - stabil</v>
      </c>
    </row>
    <row r="2213" spans="1:27" ht="15" customHeight="1" x14ac:dyDescent="0.25">
      <c r="A2213" s="4" t="s">
        <v>2560</v>
      </c>
      <c r="B2213" s="4" t="s">
        <v>156</v>
      </c>
      <c r="C2213" s="4" t="s">
        <v>74</v>
      </c>
      <c r="D2213" s="4" t="s">
        <v>30</v>
      </c>
      <c r="E2213" s="4">
        <v>49</v>
      </c>
      <c r="F2213" s="5">
        <v>13.9</v>
      </c>
      <c r="G2213" s="5">
        <v>8.6</v>
      </c>
      <c r="H2213" s="6">
        <v>4360</v>
      </c>
      <c r="I2213" s="4">
        <v>4</v>
      </c>
      <c r="J2213" s="4">
        <v>10</v>
      </c>
      <c r="K2213" s="4">
        <v>0</v>
      </c>
      <c r="L2213" s="4">
        <v>17</v>
      </c>
      <c r="M2213" s="4">
        <v>3</v>
      </c>
      <c r="N2213" s="5">
        <v>13</v>
      </c>
      <c r="O2213" s="7">
        <f t="shared" si="272"/>
        <v>5</v>
      </c>
      <c r="P2213" s="7">
        <f t="shared" si="273"/>
        <v>4</v>
      </c>
      <c r="Q2213" s="7">
        <f t="shared" si="274"/>
        <v>4</v>
      </c>
      <c r="R2213" s="7">
        <f t="shared" si="275"/>
        <v>13</v>
      </c>
      <c r="S2213" s="8">
        <f t="shared" si="276"/>
        <v>131.4</v>
      </c>
      <c r="T2213" s="7" t="str">
        <f t="shared" si="277"/>
        <v>A - Top-Kunde</v>
      </c>
      <c r="U2213" s="4">
        <f>ROUND(((E2213-Hilfswerte!$B$20)/Hilfswerte!$B$21)+((F2213-Hilfswerte!$B$22)/Hilfswerte!$B$23)+((G2213-Hilfswerte!$B$24)/Hilfswerte!$B$25)+0.1*INDEX(Hilfswerte!$B$4:$B$15,MATCH(C2213,Hilfswerte!$A$4:$A$15,0)),2)</f>
        <v>-0.84</v>
      </c>
      <c r="V2213" s="4">
        <f>ROUND(SQRT((((E2213-Hilfswerte!$B$20)/Hilfswerte!$B$21)-Hilfswerte!$B$28)^2+(((F2213-Hilfswerte!$B$22)/Hilfswerte!$B$23)-Hilfswerte!$B$29)^2+(((G2213-Hilfswerte!$B$24)/Hilfswerte!$B$25)-Hilfswerte!$B$30)^2),3)</f>
        <v>0.78200000000000003</v>
      </c>
      <c r="W2213" s="4">
        <f>ROUND(E2213*Hilfswerte!$B$31,0)</f>
        <v>10072</v>
      </c>
      <c r="X2213" s="4">
        <f t="shared" si="278"/>
        <v>5712</v>
      </c>
      <c r="Y2213" s="4" t="str">
        <f>IF(T2213="A - Top-Kunde","bereits Top-Kunde",IF(AND(V2213&lt;=Hilfswerte!$B$34,H2213&lt;0.5*W2213),"Hoch",IF(AND(V2213&lt;=Hilfswerte!$B$35,H2213&lt;0.7*W2213),"Mittel","Niedrig")))</f>
        <v>bereits Top-Kunde</v>
      </c>
      <c r="Z2213" s="4">
        <f t="shared" si="279"/>
        <v>3.9</v>
      </c>
      <c r="AA2213" s="4" t="str">
        <f>IF(J2213&gt;365,"Bereits abgewandert (Segment D)",IF(Z2213&gt;=Hilfswerte!$B$38,"Rot - akut gefaehrdet",IF(Z2213&gt;=Hilfswerte!$B$39,"Gelb - beobachten","Gruen - stabil")))</f>
        <v>Gruen - stabil</v>
      </c>
    </row>
    <row r="2214" spans="1:27" ht="15" customHeight="1" x14ac:dyDescent="0.25">
      <c r="A2214" s="4" t="s">
        <v>2561</v>
      </c>
      <c r="B2214" s="4" t="s">
        <v>424</v>
      </c>
      <c r="C2214" s="4" t="s">
        <v>38</v>
      </c>
      <c r="D2214" s="4" t="s">
        <v>30</v>
      </c>
      <c r="E2214" s="4">
        <v>820</v>
      </c>
      <c r="F2214" s="5">
        <v>269.2</v>
      </c>
      <c r="G2214" s="5">
        <v>2.7</v>
      </c>
      <c r="H2214" s="6">
        <v>24740</v>
      </c>
      <c r="I2214" s="4">
        <v>2</v>
      </c>
      <c r="J2214" s="4">
        <v>28</v>
      </c>
      <c r="K2214" s="4">
        <v>0</v>
      </c>
      <c r="L2214" s="4">
        <v>15</v>
      </c>
      <c r="M2214" s="4">
        <v>4</v>
      </c>
      <c r="N2214" s="5">
        <v>9.3000000000000007</v>
      </c>
      <c r="O2214" s="7">
        <f t="shared" si="272"/>
        <v>5</v>
      </c>
      <c r="P2214" s="7">
        <f t="shared" si="273"/>
        <v>2</v>
      </c>
      <c r="Q2214" s="7">
        <f t="shared" si="274"/>
        <v>5</v>
      </c>
      <c r="R2214" s="7">
        <f t="shared" si="275"/>
        <v>12</v>
      </c>
      <c r="S2214" s="8">
        <f t="shared" si="276"/>
        <v>120.2</v>
      </c>
      <c r="T2214" s="7" t="str">
        <f t="shared" si="277"/>
        <v>B - Kernkunde</v>
      </c>
      <c r="U2214" s="4">
        <f>ROUND(((E2214-Hilfswerte!$B$20)/Hilfswerte!$B$21)+((F2214-Hilfswerte!$B$22)/Hilfswerte!$B$23)+((G2214-Hilfswerte!$B$24)/Hilfswerte!$B$25)+0.1*INDEX(Hilfswerte!$B$4:$B$15,MATCH(C2214,Hilfswerte!$A$4:$A$15,0)),2)</f>
        <v>6.49</v>
      </c>
      <c r="V2214" s="4">
        <f>ROUND(SQRT((((E2214-Hilfswerte!$B$20)/Hilfswerte!$B$21)-Hilfswerte!$B$28)^2+(((F2214-Hilfswerte!$B$22)/Hilfswerte!$B$23)-Hilfswerte!$B$29)^2+(((G2214-Hilfswerte!$B$24)/Hilfswerte!$B$25)-Hilfswerte!$B$30)^2),3)</f>
        <v>5.2039999999999997</v>
      </c>
      <c r="W2214" s="4">
        <f>ROUND(E2214*Hilfswerte!$B$31,0)</f>
        <v>168548</v>
      </c>
      <c r="X2214" s="4">
        <f t="shared" si="278"/>
        <v>143808</v>
      </c>
      <c r="Y2214" s="4" t="str">
        <f>IF(T2214="A - Top-Kunde","bereits Top-Kunde",IF(AND(V2214&lt;=Hilfswerte!$B$34,H2214&lt;0.5*W2214),"Hoch",IF(AND(V2214&lt;=Hilfswerte!$B$35,H2214&lt;0.7*W2214),"Mittel","Niedrig")))</f>
        <v>Niedrig</v>
      </c>
      <c r="Z2214" s="4">
        <f t="shared" si="279"/>
        <v>4.4000000000000004</v>
      </c>
      <c r="AA2214" s="4" t="str">
        <f>IF(J2214&gt;365,"Bereits abgewandert (Segment D)",IF(Z2214&gt;=Hilfswerte!$B$38,"Rot - akut gefaehrdet",IF(Z2214&gt;=Hilfswerte!$B$39,"Gelb - beobachten","Gruen - stabil")))</f>
        <v>Gruen - stabil</v>
      </c>
    </row>
    <row r="2215" spans="1:27" ht="15" customHeight="1" x14ac:dyDescent="0.25">
      <c r="A2215" s="4" t="s">
        <v>2562</v>
      </c>
      <c r="B2215" s="4" t="s">
        <v>273</v>
      </c>
      <c r="C2215" s="4" t="s">
        <v>59</v>
      </c>
      <c r="D2215" s="4" t="s">
        <v>30</v>
      </c>
      <c r="E2215" s="4">
        <v>31</v>
      </c>
      <c r="F2215" s="5">
        <v>8.6</v>
      </c>
      <c r="G2215" s="5">
        <v>2.9</v>
      </c>
      <c r="H2215" s="6">
        <v>4540</v>
      </c>
      <c r="I2215" s="4">
        <v>5</v>
      </c>
      <c r="J2215" s="4">
        <v>40</v>
      </c>
      <c r="K2215" s="4">
        <v>1</v>
      </c>
      <c r="L2215" s="4">
        <v>16</v>
      </c>
      <c r="M2215" s="4">
        <v>6</v>
      </c>
      <c r="N2215" s="5">
        <v>2.6</v>
      </c>
      <c r="O2215" s="7">
        <f t="shared" si="272"/>
        <v>4</v>
      </c>
      <c r="P2215" s="7">
        <f t="shared" si="273"/>
        <v>5</v>
      </c>
      <c r="Q2215" s="7">
        <f t="shared" si="274"/>
        <v>4</v>
      </c>
      <c r="R2215" s="7">
        <f t="shared" si="275"/>
        <v>13</v>
      </c>
      <c r="S2215" s="8">
        <f t="shared" si="276"/>
        <v>120.5</v>
      </c>
      <c r="T2215" s="7" t="str">
        <f t="shared" si="277"/>
        <v>B - Kernkunde</v>
      </c>
      <c r="U2215" s="4">
        <f>ROUND(((E2215-Hilfswerte!$B$20)/Hilfswerte!$B$21)+((F2215-Hilfswerte!$B$22)/Hilfswerte!$B$23)+((G2215-Hilfswerte!$B$24)/Hilfswerte!$B$25)+0.1*INDEX(Hilfswerte!$B$4:$B$15,MATCH(C2215,Hilfswerte!$A$4:$A$15,0)),2)</f>
        <v>-1.96</v>
      </c>
      <c r="V2215" s="4">
        <f>ROUND(SQRT((((E2215-Hilfswerte!$B$20)/Hilfswerte!$B$21)-Hilfswerte!$B$28)^2+(((F2215-Hilfswerte!$B$22)/Hilfswerte!$B$23)-Hilfswerte!$B$29)^2+(((G2215-Hilfswerte!$B$24)/Hilfswerte!$B$25)-Hilfswerte!$B$30)^2),3)</f>
        <v>1.5349999999999999</v>
      </c>
      <c r="W2215" s="4">
        <f>ROUND(E2215*Hilfswerte!$B$31,0)</f>
        <v>6372</v>
      </c>
      <c r="X2215" s="4">
        <f t="shared" si="278"/>
        <v>1832</v>
      </c>
      <c r="Y2215" s="4" t="str">
        <f>IF(T2215="A - Top-Kunde","bereits Top-Kunde",IF(AND(V2215&lt;=Hilfswerte!$B$34,H2215&lt;0.5*W2215),"Hoch",IF(AND(V2215&lt;=Hilfswerte!$B$35,H2215&lt;0.7*W2215),"Mittel","Niedrig")))</f>
        <v>Niedrig</v>
      </c>
      <c r="Z2215" s="4">
        <f t="shared" si="279"/>
        <v>8.1999999999999993</v>
      </c>
      <c r="AA2215" s="4" t="str">
        <f>IF(J2215&gt;365,"Bereits abgewandert (Segment D)",IF(Z2215&gt;=Hilfswerte!$B$38,"Rot - akut gefaehrdet",IF(Z2215&gt;=Hilfswerte!$B$39,"Gelb - beobachten","Gruen - stabil")))</f>
        <v>Gruen - stabil</v>
      </c>
    </row>
    <row r="2216" spans="1:27" ht="15" customHeight="1" x14ac:dyDescent="0.25">
      <c r="A2216" s="4" t="s">
        <v>2563</v>
      </c>
      <c r="B2216" s="4" t="s">
        <v>171</v>
      </c>
      <c r="C2216" s="4" t="s">
        <v>38</v>
      </c>
      <c r="D2216" s="4" t="s">
        <v>30</v>
      </c>
      <c r="E2216" s="4">
        <v>50</v>
      </c>
      <c r="F2216" s="5">
        <v>15.2</v>
      </c>
      <c r="G2216" s="5">
        <v>21.2</v>
      </c>
      <c r="H2216" s="6">
        <v>2780</v>
      </c>
      <c r="I2216" s="4">
        <v>3</v>
      </c>
      <c r="J2216" s="4">
        <v>32</v>
      </c>
      <c r="K2216" s="4">
        <v>0</v>
      </c>
      <c r="L2216" s="4">
        <v>12</v>
      </c>
      <c r="M2216" s="4">
        <v>1</v>
      </c>
      <c r="N2216" s="5">
        <v>-11.5</v>
      </c>
      <c r="O2216" s="7">
        <f t="shared" si="272"/>
        <v>4</v>
      </c>
      <c r="P2216" s="7">
        <f t="shared" si="273"/>
        <v>3</v>
      </c>
      <c r="Q2216" s="7">
        <f t="shared" si="274"/>
        <v>4</v>
      </c>
      <c r="R2216" s="7">
        <f t="shared" si="275"/>
        <v>11</v>
      </c>
      <c r="S2216" s="8">
        <f t="shared" si="276"/>
        <v>100.7</v>
      </c>
      <c r="T2216" s="7" t="str">
        <f t="shared" si="277"/>
        <v>C - Entwicklungspotenzial</v>
      </c>
      <c r="U2216" s="4">
        <f>ROUND(((E2216-Hilfswerte!$B$20)/Hilfswerte!$B$21)+((F2216-Hilfswerte!$B$22)/Hilfswerte!$B$23)+((G2216-Hilfswerte!$B$24)/Hilfswerte!$B$25)+0.1*INDEX(Hilfswerte!$B$4:$B$15,MATCH(C2216,Hilfswerte!$A$4:$A$15,0)),2)</f>
        <v>1.56</v>
      </c>
      <c r="V2216" s="4">
        <f>ROUND(SQRT((((E2216-Hilfswerte!$B$20)/Hilfswerte!$B$21)-Hilfswerte!$B$28)^2+(((F2216-Hilfswerte!$B$22)/Hilfswerte!$B$23)-Hilfswerte!$B$29)^2+(((G2216-Hilfswerte!$B$24)/Hilfswerte!$B$25)-Hilfswerte!$B$30)^2),3)</f>
        <v>1.712</v>
      </c>
      <c r="W2216" s="4">
        <f>ROUND(E2216*Hilfswerte!$B$31,0)</f>
        <v>10277</v>
      </c>
      <c r="X2216" s="4">
        <f t="shared" si="278"/>
        <v>7497</v>
      </c>
      <c r="Y2216" s="4" t="str">
        <f>IF(T2216="A - Top-Kunde","bereits Top-Kunde",IF(AND(V2216&lt;=Hilfswerte!$B$34,H2216&lt;0.5*W2216),"Hoch",IF(AND(V2216&lt;=Hilfswerte!$B$35,H2216&lt;0.7*W2216),"Mittel","Niedrig")))</f>
        <v>Niedrig</v>
      </c>
      <c r="Z2216" s="4">
        <f t="shared" si="279"/>
        <v>8.6</v>
      </c>
      <c r="AA2216" s="4" t="str">
        <f>IF(J2216&gt;365,"Bereits abgewandert (Segment D)",IF(Z2216&gt;=Hilfswerte!$B$38,"Rot - akut gefaehrdet",IF(Z2216&gt;=Hilfswerte!$B$39,"Gelb - beobachten","Gruen - stabil")))</f>
        <v>Gruen - stabil</v>
      </c>
    </row>
    <row r="2217" spans="1:27" ht="15" customHeight="1" x14ac:dyDescent="0.25">
      <c r="A2217" s="4" t="s">
        <v>2564</v>
      </c>
      <c r="B2217" s="4" t="s">
        <v>405</v>
      </c>
      <c r="C2217" s="4" t="s">
        <v>33</v>
      </c>
      <c r="D2217" s="4" t="s">
        <v>30</v>
      </c>
      <c r="E2217" s="4">
        <v>13</v>
      </c>
      <c r="F2217" s="5">
        <v>4.3</v>
      </c>
      <c r="G2217" s="5">
        <v>11.2</v>
      </c>
      <c r="H2217" s="6">
        <v>0</v>
      </c>
      <c r="I2217" s="4">
        <v>0</v>
      </c>
      <c r="J2217" s="4">
        <v>523</v>
      </c>
      <c r="K2217" s="4">
        <v>0</v>
      </c>
      <c r="L2217" s="4">
        <v>6</v>
      </c>
      <c r="M2217" s="4">
        <v>0</v>
      </c>
      <c r="N2217" s="5">
        <v>-51</v>
      </c>
      <c r="O2217" s="7">
        <f t="shared" si="272"/>
        <v>1</v>
      </c>
      <c r="P2217" s="7">
        <f t="shared" si="273"/>
        <v>1</v>
      </c>
      <c r="Q2217" s="7">
        <f t="shared" si="274"/>
        <v>1</v>
      </c>
      <c r="R2217" s="7">
        <f t="shared" si="275"/>
        <v>3</v>
      </c>
      <c r="S2217" s="8">
        <f t="shared" si="276"/>
        <v>2.7</v>
      </c>
      <c r="T2217" s="7" t="str">
        <f t="shared" si="277"/>
        <v>D - Abwanderungsrisiko</v>
      </c>
      <c r="U2217" s="4">
        <f>ROUND(((E2217-Hilfswerte!$B$20)/Hilfswerte!$B$21)+((F2217-Hilfswerte!$B$22)/Hilfswerte!$B$23)+((G2217-Hilfswerte!$B$24)/Hilfswerte!$B$25)+0.1*INDEX(Hilfswerte!$B$4:$B$15,MATCH(C2217,Hilfswerte!$A$4:$A$15,0)),2)</f>
        <v>-0.7</v>
      </c>
      <c r="V2217" s="4">
        <f>ROUND(SQRT((((E2217-Hilfswerte!$B$20)/Hilfswerte!$B$21)-Hilfswerte!$B$28)^2+(((F2217-Hilfswerte!$B$22)/Hilfswerte!$B$23)-Hilfswerte!$B$29)^2+(((G2217-Hilfswerte!$B$24)/Hilfswerte!$B$25)-Hilfswerte!$B$30)^2),3)</f>
        <v>0.89300000000000002</v>
      </c>
      <c r="W2217" s="4">
        <f>ROUND(E2217*Hilfswerte!$B$31,0)</f>
        <v>2672</v>
      </c>
      <c r="X2217" s="4">
        <f t="shared" si="278"/>
        <v>2672</v>
      </c>
      <c r="Y2217" s="4" t="str">
        <f>IF(T2217="A - Top-Kunde","bereits Top-Kunde",IF(AND(V2217&lt;=Hilfswerte!$B$34,H2217&lt;0.5*W2217),"Hoch",IF(AND(V2217&lt;=Hilfswerte!$B$35,H2217&lt;0.7*W2217),"Mittel","Niedrig")))</f>
        <v>Mittel</v>
      </c>
      <c r="Z2217" s="4">
        <f t="shared" si="279"/>
        <v>47.8</v>
      </c>
      <c r="AA2217" s="4" t="str">
        <f>IF(J2217&gt;365,"Bereits abgewandert (Segment D)",IF(Z2217&gt;=Hilfswerte!$B$38,"Rot - akut gefaehrdet",IF(Z2217&gt;=Hilfswerte!$B$39,"Gelb - beobachten","Gruen - stabil")))</f>
        <v>Bereits abgewandert (Segment D)</v>
      </c>
    </row>
    <row r="2218" spans="1:27" ht="15" customHeight="1" x14ac:dyDescent="0.25">
      <c r="A2218" s="4" t="s">
        <v>2565</v>
      </c>
      <c r="B2218" s="4" t="s">
        <v>146</v>
      </c>
      <c r="C2218" s="4" t="s">
        <v>62</v>
      </c>
      <c r="D2218" s="4" t="s">
        <v>30</v>
      </c>
      <c r="E2218" s="4">
        <v>124</v>
      </c>
      <c r="F2218" s="5">
        <v>20.5</v>
      </c>
      <c r="G2218" s="5">
        <v>20.6</v>
      </c>
      <c r="H2218" s="6">
        <v>5860</v>
      </c>
      <c r="I2218" s="4">
        <v>1</v>
      </c>
      <c r="J2218" s="4">
        <v>187</v>
      </c>
      <c r="K2218" s="4">
        <v>0</v>
      </c>
      <c r="L2218" s="4">
        <v>7</v>
      </c>
      <c r="M2218" s="4">
        <v>4</v>
      </c>
      <c r="N2218" s="5">
        <v>5.6</v>
      </c>
      <c r="O2218" s="7">
        <f t="shared" si="272"/>
        <v>2</v>
      </c>
      <c r="P2218" s="7">
        <f t="shared" si="273"/>
        <v>1</v>
      </c>
      <c r="Q2218" s="7">
        <f t="shared" si="274"/>
        <v>4</v>
      </c>
      <c r="R2218" s="7">
        <f t="shared" si="275"/>
        <v>7</v>
      </c>
      <c r="S2218" s="8">
        <f t="shared" si="276"/>
        <v>70.7</v>
      </c>
      <c r="T2218" s="7" t="str">
        <f t="shared" si="277"/>
        <v>C - Entwicklungspotenzial</v>
      </c>
      <c r="U2218" s="4">
        <f>ROUND(((E2218-Hilfswerte!$B$20)/Hilfswerte!$B$21)+((F2218-Hilfswerte!$B$22)/Hilfswerte!$B$23)+((G2218-Hilfswerte!$B$24)/Hilfswerte!$B$25)+0.1*INDEX(Hilfswerte!$B$4:$B$15,MATCH(C2218,Hilfswerte!$A$4:$A$15,0)),2)</f>
        <v>1.95</v>
      </c>
      <c r="V2218" s="4">
        <f>ROUND(SQRT((((E2218-Hilfswerte!$B$20)/Hilfswerte!$B$21)-Hilfswerte!$B$28)^2+(((F2218-Hilfswerte!$B$22)/Hilfswerte!$B$23)-Hilfswerte!$B$29)^2+(((G2218-Hilfswerte!$B$24)/Hilfswerte!$B$25)-Hilfswerte!$B$30)^2),3)</f>
        <v>1.534</v>
      </c>
      <c r="W2218" s="4">
        <f>ROUND(E2218*Hilfswerte!$B$31,0)</f>
        <v>25488</v>
      </c>
      <c r="X2218" s="4">
        <f t="shared" si="278"/>
        <v>19628</v>
      </c>
      <c r="Y2218" s="4" t="str">
        <f>IF(T2218="A - Top-Kunde","bereits Top-Kunde",IF(AND(V2218&lt;=Hilfswerte!$B$34,H2218&lt;0.5*W2218),"Hoch",IF(AND(V2218&lt;=Hilfswerte!$B$35,H2218&lt;0.7*W2218),"Mittel","Niedrig")))</f>
        <v>Niedrig</v>
      </c>
      <c r="Z2218" s="4">
        <f t="shared" si="279"/>
        <v>10.8</v>
      </c>
      <c r="AA2218" s="4" t="str">
        <f>IF(J2218&gt;365,"Bereits abgewandert (Segment D)",IF(Z2218&gt;=Hilfswerte!$B$38,"Rot - akut gefaehrdet",IF(Z2218&gt;=Hilfswerte!$B$39,"Gelb - beobachten","Gruen - stabil")))</f>
        <v>Gruen - stabil</v>
      </c>
    </row>
    <row r="2219" spans="1:27" ht="15" customHeight="1" x14ac:dyDescent="0.25">
      <c r="A2219" s="4" t="s">
        <v>2566</v>
      </c>
      <c r="B2219" s="4" t="s">
        <v>124</v>
      </c>
      <c r="C2219" s="4" t="s">
        <v>74</v>
      </c>
      <c r="D2219" s="4" t="s">
        <v>117</v>
      </c>
      <c r="E2219" s="4">
        <v>16</v>
      </c>
      <c r="F2219" s="5">
        <v>3.4</v>
      </c>
      <c r="G2219" s="5">
        <v>1.8</v>
      </c>
      <c r="H2219" s="6">
        <v>600</v>
      </c>
      <c r="I2219" s="4">
        <v>2</v>
      </c>
      <c r="J2219" s="4">
        <v>118</v>
      </c>
      <c r="K2219" s="4">
        <v>0</v>
      </c>
      <c r="L2219" s="4">
        <v>-5</v>
      </c>
      <c r="M2219" s="4">
        <v>6</v>
      </c>
      <c r="N2219" s="5">
        <v>-36.799999999999997</v>
      </c>
      <c r="O2219" s="7">
        <f t="shared" si="272"/>
        <v>3</v>
      </c>
      <c r="P2219" s="7">
        <f t="shared" si="273"/>
        <v>2</v>
      </c>
      <c r="Q2219" s="7">
        <f t="shared" si="274"/>
        <v>2</v>
      </c>
      <c r="R2219" s="7">
        <f t="shared" si="275"/>
        <v>7</v>
      </c>
      <c r="S2219" s="8">
        <f t="shared" si="276"/>
        <v>51.6</v>
      </c>
      <c r="T2219" s="7" t="str">
        <f t="shared" si="277"/>
        <v>C - Entwicklungspotenzial</v>
      </c>
      <c r="U2219" s="4">
        <f>ROUND(((E2219-Hilfswerte!$B$20)/Hilfswerte!$B$21)+((F2219-Hilfswerte!$B$22)/Hilfswerte!$B$23)+((G2219-Hilfswerte!$B$24)/Hilfswerte!$B$25)+0.1*INDEX(Hilfswerte!$B$4:$B$15,MATCH(C2219,Hilfswerte!$A$4:$A$15,0)),2)</f>
        <v>-2.25</v>
      </c>
      <c r="V2219" s="4">
        <f>ROUND(SQRT((((E2219-Hilfswerte!$B$20)/Hilfswerte!$B$21)-Hilfswerte!$B$28)^2+(((F2219-Hilfswerte!$B$22)/Hilfswerte!$B$23)-Hilfswerte!$B$29)^2+(((G2219-Hilfswerte!$B$24)/Hilfswerte!$B$25)-Hilfswerte!$B$30)^2),3)</f>
        <v>1.742</v>
      </c>
      <c r="W2219" s="4">
        <f>ROUND(E2219*Hilfswerte!$B$31,0)</f>
        <v>3289</v>
      </c>
      <c r="X2219" s="4">
        <f t="shared" si="278"/>
        <v>2689</v>
      </c>
      <c r="Y2219" s="4" t="str">
        <f>IF(T2219="A - Top-Kunde","bereits Top-Kunde",IF(AND(V2219&lt;=Hilfswerte!$B$34,H2219&lt;0.5*W2219),"Hoch",IF(AND(V2219&lt;=Hilfswerte!$B$35,H2219&lt;0.7*W2219),"Mittel","Niedrig")))</f>
        <v>Niedrig</v>
      </c>
      <c r="Z2219" s="4">
        <f t="shared" si="279"/>
        <v>20.6</v>
      </c>
      <c r="AA2219" s="4" t="str">
        <f>IF(J2219&gt;365,"Bereits abgewandert (Segment D)",IF(Z2219&gt;=Hilfswerte!$B$38,"Rot - akut gefaehrdet",IF(Z2219&gt;=Hilfswerte!$B$39,"Gelb - beobachten","Gruen - stabil")))</f>
        <v>Rot - akut gefaehrdet</v>
      </c>
    </row>
    <row r="2220" spans="1:27" ht="15" customHeight="1" x14ac:dyDescent="0.25">
      <c r="A2220" s="4" t="s">
        <v>2567</v>
      </c>
      <c r="B2220" s="4" t="s">
        <v>251</v>
      </c>
      <c r="C2220" s="4" t="s">
        <v>47</v>
      </c>
      <c r="D2220" s="4" t="s">
        <v>30</v>
      </c>
      <c r="E2220" s="4">
        <v>84</v>
      </c>
      <c r="F2220" s="5">
        <v>21.1</v>
      </c>
      <c r="G2220" s="5">
        <v>10.199999999999999</v>
      </c>
      <c r="H2220" s="6">
        <v>1980</v>
      </c>
      <c r="I2220" s="4">
        <v>2</v>
      </c>
      <c r="J2220" s="4">
        <v>95</v>
      </c>
      <c r="K2220" s="4">
        <v>1</v>
      </c>
      <c r="L2220" s="4">
        <v>13</v>
      </c>
      <c r="M2220" s="4">
        <v>2</v>
      </c>
      <c r="N2220" s="5">
        <v>10.4</v>
      </c>
      <c r="O2220" s="7">
        <f t="shared" si="272"/>
        <v>3</v>
      </c>
      <c r="P2220" s="7">
        <f t="shared" si="273"/>
        <v>2</v>
      </c>
      <c r="Q2220" s="7">
        <f t="shared" si="274"/>
        <v>3</v>
      </c>
      <c r="R2220" s="7">
        <f t="shared" si="275"/>
        <v>8</v>
      </c>
      <c r="S2220" s="8">
        <f t="shared" si="276"/>
        <v>75.3</v>
      </c>
      <c r="T2220" s="7" t="str">
        <f t="shared" si="277"/>
        <v>C - Entwicklungspotenzial</v>
      </c>
      <c r="U2220" s="4">
        <f>ROUND(((E2220-Hilfswerte!$B$20)/Hilfswerte!$B$21)+((F2220-Hilfswerte!$B$22)/Hilfswerte!$B$23)+((G2220-Hilfswerte!$B$24)/Hilfswerte!$B$25)+0.1*INDEX(Hilfswerte!$B$4:$B$15,MATCH(C2220,Hilfswerte!$A$4:$A$15,0)),2)</f>
        <v>-0.2</v>
      </c>
      <c r="V2220" s="4">
        <f>ROUND(SQRT((((E2220-Hilfswerte!$B$20)/Hilfswerte!$B$21)-Hilfswerte!$B$28)^2+(((F2220-Hilfswerte!$B$22)/Hilfswerte!$B$23)-Hilfswerte!$B$29)^2+(((G2220-Hilfswerte!$B$24)/Hilfswerte!$B$25)-Hilfswerte!$B$30)^2),3)</f>
        <v>0.49199999999999999</v>
      </c>
      <c r="W2220" s="4">
        <f>ROUND(E2220*Hilfswerte!$B$31,0)</f>
        <v>17266</v>
      </c>
      <c r="X2220" s="4">
        <f t="shared" si="278"/>
        <v>15286</v>
      </c>
      <c r="Y2220" s="4" t="str">
        <f>IF(T2220="A - Top-Kunde","bereits Top-Kunde",IF(AND(V2220&lt;=Hilfswerte!$B$34,H2220&lt;0.5*W2220),"Hoch",IF(AND(V2220&lt;=Hilfswerte!$B$35,H2220&lt;0.7*W2220),"Mittel","Niedrig")))</f>
        <v>Hoch</v>
      </c>
      <c r="Z2220" s="4">
        <f t="shared" si="279"/>
        <v>10.4</v>
      </c>
      <c r="AA2220" s="4" t="str">
        <f>IF(J2220&gt;365,"Bereits abgewandert (Segment D)",IF(Z2220&gt;=Hilfswerte!$B$38,"Rot - akut gefaehrdet",IF(Z2220&gt;=Hilfswerte!$B$39,"Gelb - beobachten","Gruen - stabil")))</f>
        <v>Gruen - stabil</v>
      </c>
    </row>
    <row r="2221" spans="1:27" ht="15" customHeight="1" x14ac:dyDescent="0.25">
      <c r="A2221" s="4" t="s">
        <v>2568</v>
      </c>
      <c r="B2221" s="4" t="s">
        <v>81</v>
      </c>
      <c r="C2221" s="4" t="s">
        <v>29</v>
      </c>
      <c r="D2221" s="4" t="s">
        <v>30</v>
      </c>
      <c r="E2221" s="4">
        <v>70</v>
      </c>
      <c r="F2221" s="5">
        <v>13.9</v>
      </c>
      <c r="G2221" s="5">
        <v>10.5</v>
      </c>
      <c r="H2221" s="6">
        <v>5390</v>
      </c>
      <c r="I2221" s="4">
        <v>2</v>
      </c>
      <c r="J2221" s="4">
        <v>14</v>
      </c>
      <c r="K2221" s="4">
        <v>0</v>
      </c>
      <c r="L2221" s="4">
        <v>14</v>
      </c>
      <c r="M2221" s="4">
        <v>4</v>
      </c>
      <c r="N2221" s="5">
        <v>-10.7</v>
      </c>
      <c r="O2221" s="7">
        <f t="shared" si="272"/>
        <v>5</v>
      </c>
      <c r="P2221" s="7">
        <f t="shared" si="273"/>
        <v>2</v>
      </c>
      <c r="Q2221" s="7">
        <f t="shared" si="274"/>
        <v>4</v>
      </c>
      <c r="R2221" s="7">
        <f t="shared" si="275"/>
        <v>11</v>
      </c>
      <c r="S2221" s="8">
        <f t="shared" si="276"/>
        <v>100.5</v>
      </c>
      <c r="T2221" s="7" t="str">
        <f t="shared" si="277"/>
        <v>C - Entwicklungspotenzial</v>
      </c>
      <c r="U2221" s="4">
        <f>ROUND(((E2221-Hilfswerte!$B$20)/Hilfswerte!$B$21)+((F2221-Hilfswerte!$B$22)/Hilfswerte!$B$23)+((G2221-Hilfswerte!$B$24)/Hilfswerte!$B$25)+0.1*INDEX(Hilfswerte!$B$4:$B$15,MATCH(C2221,Hilfswerte!$A$4:$A$15,0)),2)</f>
        <v>-0.15</v>
      </c>
      <c r="V2221" s="4">
        <f>ROUND(SQRT((((E2221-Hilfswerte!$B$20)/Hilfswerte!$B$21)-Hilfswerte!$B$28)^2+(((F2221-Hilfswerte!$B$22)/Hilfswerte!$B$23)-Hilfswerte!$B$29)^2+(((G2221-Hilfswerte!$B$24)/Hilfswerte!$B$25)-Hilfswerte!$B$30)^2),3)</f>
        <v>0.60799999999999998</v>
      </c>
      <c r="W2221" s="4">
        <f>ROUND(E2221*Hilfswerte!$B$31,0)</f>
        <v>14388</v>
      </c>
      <c r="X2221" s="4">
        <f t="shared" si="278"/>
        <v>8998</v>
      </c>
      <c r="Y2221" s="4" t="str">
        <f>IF(T2221="A - Top-Kunde","bereits Top-Kunde",IF(AND(V2221&lt;=Hilfswerte!$B$34,H2221&lt;0.5*W2221),"Hoch",IF(AND(V2221&lt;=Hilfswerte!$B$35,H2221&lt;0.7*W2221),"Mittel","Niedrig")))</f>
        <v>Hoch</v>
      </c>
      <c r="Z2221" s="4">
        <f t="shared" si="279"/>
        <v>7.8</v>
      </c>
      <c r="AA2221" s="4" t="str">
        <f>IF(J2221&gt;365,"Bereits abgewandert (Segment D)",IF(Z2221&gt;=Hilfswerte!$B$38,"Rot - akut gefaehrdet",IF(Z2221&gt;=Hilfswerte!$B$39,"Gelb - beobachten","Gruen - stabil")))</f>
        <v>Gruen - stabil</v>
      </c>
    </row>
    <row r="2222" spans="1:27" ht="15" customHeight="1" x14ac:dyDescent="0.25">
      <c r="A2222" s="4" t="s">
        <v>2569</v>
      </c>
      <c r="B2222" s="4" t="s">
        <v>58</v>
      </c>
      <c r="C2222" s="4" t="s">
        <v>62</v>
      </c>
      <c r="D2222" s="4" t="s">
        <v>30</v>
      </c>
      <c r="E2222" s="4">
        <v>5</v>
      </c>
      <c r="F2222" s="5">
        <v>0.7</v>
      </c>
      <c r="G2222" s="5">
        <v>5.9</v>
      </c>
      <c r="H2222" s="6">
        <v>300</v>
      </c>
      <c r="I2222" s="4">
        <v>2</v>
      </c>
      <c r="J2222" s="4">
        <v>123</v>
      </c>
      <c r="K2222" s="4">
        <v>0</v>
      </c>
      <c r="L2222" s="4">
        <v>-1</v>
      </c>
      <c r="M2222" s="4">
        <v>3</v>
      </c>
      <c r="N2222" s="5">
        <v>9.4</v>
      </c>
      <c r="O2222" s="7">
        <f t="shared" si="272"/>
        <v>3</v>
      </c>
      <c r="P2222" s="7">
        <f t="shared" si="273"/>
        <v>2</v>
      </c>
      <c r="Q2222" s="7">
        <f t="shared" si="274"/>
        <v>2</v>
      </c>
      <c r="R2222" s="7">
        <f t="shared" si="275"/>
        <v>7</v>
      </c>
      <c r="S2222" s="8">
        <f t="shared" si="276"/>
        <v>74.7</v>
      </c>
      <c r="T2222" s="7" t="str">
        <f t="shared" si="277"/>
        <v>C - Entwicklungspotenzial</v>
      </c>
      <c r="U2222" s="4">
        <f>ROUND(((E2222-Hilfswerte!$B$20)/Hilfswerte!$B$21)+((F2222-Hilfswerte!$B$22)/Hilfswerte!$B$23)+((G2222-Hilfswerte!$B$24)/Hilfswerte!$B$25)+0.1*INDEX(Hilfswerte!$B$4:$B$15,MATCH(C2222,Hilfswerte!$A$4:$A$15,0)),2)</f>
        <v>-1.25</v>
      </c>
      <c r="V2222" s="4">
        <f>ROUND(SQRT((((E2222-Hilfswerte!$B$20)/Hilfswerte!$B$21)-Hilfswerte!$B$28)^2+(((F2222-Hilfswerte!$B$22)/Hilfswerte!$B$23)-Hilfswerte!$B$29)^2+(((G2222-Hilfswerte!$B$24)/Hilfswerte!$B$25)-Hilfswerte!$B$30)^2),3)</f>
        <v>1.2789999999999999</v>
      </c>
      <c r="W2222" s="4">
        <f>ROUND(E2222*Hilfswerte!$B$31,0)</f>
        <v>1028</v>
      </c>
      <c r="X2222" s="4">
        <f t="shared" si="278"/>
        <v>728</v>
      </c>
      <c r="Y2222" s="4" t="str">
        <f>IF(T2222="A - Top-Kunde","bereits Top-Kunde",IF(AND(V2222&lt;=Hilfswerte!$B$34,H2222&lt;0.5*W2222),"Hoch",IF(AND(V2222&lt;=Hilfswerte!$B$35,H2222&lt;0.7*W2222),"Mittel","Niedrig")))</f>
        <v>Niedrig</v>
      </c>
      <c r="Z2222" s="4">
        <f t="shared" si="279"/>
        <v>6.2</v>
      </c>
      <c r="AA2222" s="4" t="str">
        <f>IF(J2222&gt;365,"Bereits abgewandert (Segment D)",IF(Z2222&gt;=Hilfswerte!$B$38,"Rot - akut gefaehrdet",IF(Z2222&gt;=Hilfswerte!$B$39,"Gelb - beobachten","Gruen - stabil")))</f>
        <v>Gruen - stabil</v>
      </c>
    </row>
    <row r="2223" spans="1:27" ht="15" customHeight="1" x14ac:dyDescent="0.25">
      <c r="A2223" s="4" t="s">
        <v>2570</v>
      </c>
      <c r="B2223" s="4" t="s">
        <v>165</v>
      </c>
      <c r="C2223" s="4" t="s">
        <v>47</v>
      </c>
      <c r="D2223" s="4" t="s">
        <v>30</v>
      </c>
      <c r="E2223" s="4">
        <v>32</v>
      </c>
      <c r="F2223" s="5">
        <v>6.7</v>
      </c>
      <c r="G2223" s="5">
        <v>17.5</v>
      </c>
      <c r="H2223" s="6">
        <v>3790</v>
      </c>
      <c r="I2223" s="4">
        <v>2</v>
      </c>
      <c r="J2223" s="4">
        <v>251</v>
      </c>
      <c r="K2223" s="4">
        <v>0</v>
      </c>
      <c r="L2223" s="4">
        <v>25</v>
      </c>
      <c r="M2223" s="4">
        <v>2</v>
      </c>
      <c r="N2223" s="5">
        <v>-32.799999999999997</v>
      </c>
      <c r="O2223" s="7">
        <f t="shared" si="272"/>
        <v>2</v>
      </c>
      <c r="P2223" s="7">
        <f t="shared" si="273"/>
        <v>2</v>
      </c>
      <c r="Q2223" s="7">
        <f t="shared" si="274"/>
        <v>4</v>
      </c>
      <c r="R2223" s="7">
        <f t="shared" si="275"/>
        <v>8</v>
      </c>
      <c r="S2223" s="8">
        <f t="shared" si="276"/>
        <v>56.1</v>
      </c>
      <c r="T2223" s="7" t="str">
        <f t="shared" si="277"/>
        <v>C - Entwicklungspotenzial</v>
      </c>
      <c r="U2223" s="4">
        <f>ROUND(((E2223-Hilfswerte!$B$20)/Hilfswerte!$B$21)+((F2223-Hilfswerte!$B$22)/Hilfswerte!$B$23)+((G2223-Hilfswerte!$B$24)/Hilfswerte!$B$25)+0.1*INDEX(Hilfswerte!$B$4:$B$15,MATCH(C2223,Hilfswerte!$A$4:$A$15,0)),2)</f>
        <v>0.48</v>
      </c>
      <c r="V2223" s="4">
        <f>ROUND(SQRT((((E2223-Hilfswerte!$B$20)/Hilfswerte!$B$21)-Hilfswerte!$B$28)^2+(((F2223-Hilfswerte!$B$22)/Hilfswerte!$B$23)-Hilfswerte!$B$29)^2+(((G2223-Hilfswerte!$B$24)/Hilfswerte!$B$25)-Hilfswerte!$B$30)^2),3)</f>
        <v>1.282</v>
      </c>
      <c r="W2223" s="4">
        <f>ROUND(E2223*Hilfswerte!$B$31,0)</f>
        <v>6577</v>
      </c>
      <c r="X2223" s="4">
        <f t="shared" si="278"/>
        <v>2787</v>
      </c>
      <c r="Y2223" s="4" t="str">
        <f>IF(T2223="A - Top-Kunde","bereits Top-Kunde",IF(AND(V2223&lt;=Hilfswerte!$B$34,H2223&lt;0.5*W2223),"Hoch",IF(AND(V2223&lt;=Hilfswerte!$B$35,H2223&lt;0.7*W2223),"Mittel","Niedrig")))</f>
        <v>Niedrig</v>
      </c>
      <c r="Z2223" s="4">
        <f t="shared" si="279"/>
        <v>30.7</v>
      </c>
      <c r="AA2223" s="4" t="str">
        <f>IF(J2223&gt;365,"Bereits abgewandert (Segment D)",IF(Z2223&gt;=Hilfswerte!$B$38,"Rot - akut gefaehrdet",IF(Z2223&gt;=Hilfswerte!$B$39,"Gelb - beobachten","Gruen - stabil")))</f>
        <v>Rot - akut gefaehrdet</v>
      </c>
    </row>
    <row r="2224" spans="1:27" ht="15" customHeight="1" x14ac:dyDescent="0.25">
      <c r="A2224" s="4" t="s">
        <v>2571</v>
      </c>
      <c r="B2224" s="4" t="s">
        <v>605</v>
      </c>
      <c r="C2224" s="4" t="s">
        <v>59</v>
      </c>
      <c r="D2224" s="4" t="s">
        <v>52</v>
      </c>
      <c r="E2224" s="4">
        <v>98</v>
      </c>
      <c r="F2224" s="5">
        <v>12.6</v>
      </c>
      <c r="G2224" s="5">
        <v>20.8</v>
      </c>
      <c r="H2224" s="6">
        <v>4630</v>
      </c>
      <c r="I2224" s="4">
        <v>1</v>
      </c>
      <c r="J2224" s="4">
        <v>340</v>
      </c>
      <c r="K2224" s="4">
        <v>0</v>
      </c>
      <c r="L2224" s="4">
        <v>9</v>
      </c>
      <c r="M2224" s="4">
        <v>2</v>
      </c>
      <c r="N2224" s="5">
        <v>6.1</v>
      </c>
      <c r="O2224" s="7">
        <f t="shared" si="272"/>
        <v>2</v>
      </c>
      <c r="P2224" s="7">
        <f t="shared" si="273"/>
        <v>1</v>
      </c>
      <c r="Q2224" s="7">
        <f t="shared" si="274"/>
        <v>4</v>
      </c>
      <c r="R2224" s="7">
        <f t="shared" si="275"/>
        <v>7</v>
      </c>
      <c r="S2224" s="8">
        <f t="shared" si="276"/>
        <v>70.400000000000006</v>
      </c>
      <c r="T2224" s="7" t="str">
        <f t="shared" si="277"/>
        <v>C - Entwicklungspotenzial</v>
      </c>
      <c r="U2224" s="4">
        <f>ROUND(((E2224-Hilfswerte!$B$20)/Hilfswerte!$B$21)+((F2224-Hilfswerte!$B$22)/Hilfswerte!$B$23)+((G2224-Hilfswerte!$B$24)/Hilfswerte!$B$25)+0.1*INDEX(Hilfswerte!$B$4:$B$15,MATCH(C2224,Hilfswerte!$A$4:$A$15,0)),2)</f>
        <v>1.24</v>
      </c>
      <c r="V2224" s="4">
        <f>ROUND(SQRT((((E2224-Hilfswerte!$B$20)/Hilfswerte!$B$21)-Hilfswerte!$B$28)^2+(((F2224-Hilfswerte!$B$22)/Hilfswerte!$B$23)-Hilfswerte!$B$29)^2+(((G2224-Hilfswerte!$B$24)/Hilfswerte!$B$25)-Hilfswerte!$B$30)^2),3)</f>
        <v>1.6160000000000001</v>
      </c>
      <c r="W2224" s="4">
        <f>ROUND(E2224*Hilfswerte!$B$31,0)</f>
        <v>20144</v>
      </c>
      <c r="X2224" s="4">
        <f t="shared" si="278"/>
        <v>15514</v>
      </c>
      <c r="Y2224" s="4" t="str">
        <f>IF(T2224="A - Top-Kunde","bereits Top-Kunde",IF(AND(V2224&lt;=Hilfswerte!$B$34,H2224&lt;0.5*W2224),"Hoch",IF(AND(V2224&lt;=Hilfswerte!$B$35,H2224&lt;0.7*W2224),"Mittel","Niedrig")))</f>
        <v>Niedrig</v>
      </c>
      <c r="Z2224" s="4">
        <f t="shared" si="279"/>
        <v>18.8</v>
      </c>
      <c r="AA2224" s="4" t="str">
        <f>IF(J2224&gt;365,"Bereits abgewandert (Segment D)",IF(Z2224&gt;=Hilfswerte!$B$38,"Rot - akut gefaehrdet",IF(Z2224&gt;=Hilfswerte!$B$39,"Gelb - beobachten","Gruen - stabil")))</f>
        <v>Gelb - beobachten</v>
      </c>
    </row>
    <row r="2225" spans="1:27" ht="15" customHeight="1" x14ac:dyDescent="0.25">
      <c r="A2225" s="4" t="s">
        <v>2572</v>
      </c>
      <c r="B2225" s="4" t="s">
        <v>711</v>
      </c>
      <c r="C2225" s="4" t="s">
        <v>62</v>
      </c>
      <c r="D2225" s="4" t="s">
        <v>30</v>
      </c>
      <c r="E2225" s="4">
        <v>81</v>
      </c>
      <c r="F2225" s="5">
        <v>12.5</v>
      </c>
      <c r="G2225" s="5">
        <v>12.3</v>
      </c>
      <c r="H2225" s="6">
        <v>3340</v>
      </c>
      <c r="I2225" s="4">
        <v>3</v>
      </c>
      <c r="J2225" s="4">
        <v>90</v>
      </c>
      <c r="K2225" s="4">
        <v>0</v>
      </c>
      <c r="L2225" s="4">
        <v>3</v>
      </c>
      <c r="M2225" s="4">
        <v>3</v>
      </c>
      <c r="N2225" s="5">
        <v>-14</v>
      </c>
      <c r="O2225" s="7">
        <f t="shared" si="272"/>
        <v>4</v>
      </c>
      <c r="P2225" s="7">
        <f t="shared" si="273"/>
        <v>3</v>
      </c>
      <c r="Q2225" s="7">
        <f t="shared" si="274"/>
        <v>4</v>
      </c>
      <c r="R2225" s="7">
        <f t="shared" si="275"/>
        <v>11</v>
      </c>
      <c r="S2225" s="8">
        <f t="shared" si="276"/>
        <v>102.1</v>
      </c>
      <c r="T2225" s="7" t="str">
        <f t="shared" si="277"/>
        <v>C - Entwicklungspotenzial</v>
      </c>
      <c r="U2225" s="4">
        <f>ROUND(((E2225-Hilfswerte!$B$20)/Hilfswerte!$B$21)+((F2225-Hilfswerte!$B$22)/Hilfswerte!$B$23)+((G2225-Hilfswerte!$B$24)/Hilfswerte!$B$25)+0.1*INDEX(Hilfswerte!$B$4:$B$15,MATCH(C2225,Hilfswerte!$A$4:$A$15,0)),2)</f>
        <v>0.3</v>
      </c>
      <c r="V2225" s="4">
        <f>ROUND(SQRT((((E2225-Hilfswerte!$B$20)/Hilfswerte!$B$21)-Hilfswerte!$B$28)^2+(((F2225-Hilfswerte!$B$22)/Hilfswerte!$B$23)-Hilfswerte!$B$29)^2+(((G2225-Hilfswerte!$B$24)/Hilfswerte!$B$25)-Hilfswerte!$B$30)^2),3)</f>
        <v>0.61</v>
      </c>
      <c r="W2225" s="4">
        <f>ROUND(E2225*Hilfswerte!$B$31,0)</f>
        <v>16649</v>
      </c>
      <c r="X2225" s="4">
        <f t="shared" si="278"/>
        <v>13309</v>
      </c>
      <c r="Y2225" s="4" t="str">
        <f>IF(T2225="A - Top-Kunde","bereits Top-Kunde",IF(AND(V2225&lt;=Hilfswerte!$B$34,H2225&lt;0.5*W2225),"Hoch",IF(AND(V2225&lt;=Hilfswerte!$B$35,H2225&lt;0.7*W2225),"Mittel","Niedrig")))</f>
        <v>Hoch</v>
      </c>
      <c r="Z2225" s="4">
        <f t="shared" si="279"/>
        <v>10.7</v>
      </c>
      <c r="AA2225" s="4" t="str">
        <f>IF(J2225&gt;365,"Bereits abgewandert (Segment D)",IF(Z2225&gt;=Hilfswerte!$B$38,"Rot - akut gefaehrdet",IF(Z2225&gt;=Hilfswerte!$B$39,"Gelb - beobachten","Gruen - stabil")))</f>
        <v>Gruen - stabil</v>
      </c>
    </row>
    <row r="2226" spans="1:27" ht="15" customHeight="1" x14ac:dyDescent="0.25">
      <c r="A2226" s="4" t="s">
        <v>2573</v>
      </c>
      <c r="B2226" s="4" t="s">
        <v>258</v>
      </c>
      <c r="C2226" s="4" t="s">
        <v>33</v>
      </c>
      <c r="D2226" s="4" t="s">
        <v>30</v>
      </c>
      <c r="E2226" s="4">
        <v>119</v>
      </c>
      <c r="F2226" s="5">
        <v>22</v>
      </c>
      <c r="G2226" s="5">
        <v>9.1</v>
      </c>
      <c r="H2226" s="6">
        <v>22380</v>
      </c>
      <c r="I2226" s="4">
        <v>2</v>
      </c>
      <c r="J2226" s="4">
        <v>324</v>
      </c>
      <c r="K2226" s="4">
        <v>0</v>
      </c>
      <c r="L2226" s="4">
        <v>-5</v>
      </c>
      <c r="M2226" s="4">
        <v>4</v>
      </c>
      <c r="N2226" s="5">
        <v>-9.6999999999999993</v>
      </c>
      <c r="O2226" s="7">
        <f t="shared" si="272"/>
        <v>2</v>
      </c>
      <c r="P2226" s="7">
        <f t="shared" si="273"/>
        <v>2</v>
      </c>
      <c r="Q2226" s="7">
        <f t="shared" si="274"/>
        <v>5</v>
      </c>
      <c r="R2226" s="7">
        <f t="shared" si="275"/>
        <v>9</v>
      </c>
      <c r="S2226" s="8">
        <f t="shared" si="276"/>
        <v>85.2</v>
      </c>
      <c r="T2226" s="7" t="str">
        <f t="shared" si="277"/>
        <v>C - Entwicklungspotenzial</v>
      </c>
      <c r="U2226" s="4">
        <f>ROUND(((E2226-Hilfswerte!$B$20)/Hilfswerte!$B$21)+((F2226-Hilfswerte!$B$22)/Hilfswerte!$B$23)+((G2226-Hilfswerte!$B$24)/Hilfswerte!$B$25)+0.1*INDEX(Hilfswerte!$B$4:$B$15,MATCH(C2226,Hilfswerte!$A$4:$A$15,0)),2)</f>
        <v>-0.26</v>
      </c>
      <c r="V2226" s="4">
        <f>ROUND(SQRT((((E2226-Hilfswerte!$B$20)/Hilfswerte!$B$21)-Hilfswerte!$B$28)^2+(((F2226-Hilfswerte!$B$22)/Hilfswerte!$B$23)-Hilfswerte!$B$29)^2+(((G2226-Hilfswerte!$B$24)/Hilfswerte!$B$25)-Hilfswerte!$B$30)^2),3)</f>
        <v>0.48499999999999999</v>
      </c>
      <c r="W2226" s="4">
        <f>ROUND(E2226*Hilfswerte!$B$31,0)</f>
        <v>24460</v>
      </c>
      <c r="X2226" s="4">
        <f t="shared" si="278"/>
        <v>2080</v>
      </c>
      <c r="Y2226" s="4" t="str">
        <f>IF(T2226="A - Top-Kunde","bereits Top-Kunde",IF(AND(V2226&lt;=Hilfswerte!$B$34,H2226&lt;0.5*W2226),"Hoch",IF(AND(V2226&lt;=Hilfswerte!$B$35,H2226&lt;0.7*W2226),"Mittel","Niedrig")))</f>
        <v>Niedrig</v>
      </c>
      <c r="Z2226" s="4">
        <f t="shared" si="279"/>
        <v>20.100000000000001</v>
      </c>
      <c r="AA2226" s="4" t="str">
        <f>IF(J2226&gt;365,"Bereits abgewandert (Segment D)",IF(Z2226&gt;=Hilfswerte!$B$38,"Rot - akut gefaehrdet",IF(Z2226&gt;=Hilfswerte!$B$39,"Gelb - beobachten","Gruen - stabil")))</f>
        <v>Rot - akut gefaehrdet</v>
      </c>
    </row>
    <row r="2227" spans="1:27" ht="15" customHeight="1" x14ac:dyDescent="0.25">
      <c r="A2227" s="4" t="s">
        <v>2574</v>
      </c>
      <c r="B2227" s="4" t="s">
        <v>134</v>
      </c>
      <c r="C2227" s="4" t="s">
        <v>29</v>
      </c>
      <c r="D2227" s="4" t="s">
        <v>52</v>
      </c>
      <c r="E2227" s="4">
        <v>50</v>
      </c>
      <c r="F2227" s="5">
        <v>10.4</v>
      </c>
      <c r="G2227" s="5">
        <v>9.8000000000000007</v>
      </c>
      <c r="H2227" s="6">
        <v>0</v>
      </c>
      <c r="I2227" s="4">
        <v>0</v>
      </c>
      <c r="J2227" s="4">
        <v>455</v>
      </c>
      <c r="K2227" s="4">
        <v>0</v>
      </c>
      <c r="L2227" s="4">
        <v>18</v>
      </c>
      <c r="M2227" s="4">
        <v>0</v>
      </c>
      <c r="N2227" s="5">
        <v>-34.700000000000003</v>
      </c>
      <c r="O2227" s="7">
        <f t="shared" si="272"/>
        <v>1</v>
      </c>
      <c r="P2227" s="7">
        <f t="shared" si="273"/>
        <v>1</v>
      </c>
      <c r="Q2227" s="7">
        <f t="shared" si="274"/>
        <v>1</v>
      </c>
      <c r="R2227" s="7">
        <f t="shared" si="275"/>
        <v>3</v>
      </c>
      <c r="S2227" s="8">
        <f t="shared" si="276"/>
        <v>7.3</v>
      </c>
      <c r="T2227" s="7" t="str">
        <f t="shared" si="277"/>
        <v>D - Abwanderungsrisiko</v>
      </c>
      <c r="U2227" s="4">
        <f>ROUND(((E2227-Hilfswerte!$B$20)/Hilfswerte!$B$21)+((F2227-Hilfswerte!$B$22)/Hilfswerte!$B$23)+((G2227-Hilfswerte!$B$24)/Hilfswerte!$B$25)+0.1*INDEX(Hilfswerte!$B$4:$B$15,MATCH(C2227,Hilfswerte!$A$4:$A$15,0)),2)</f>
        <v>-0.41</v>
      </c>
      <c r="V2227" s="4">
        <f>ROUND(SQRT((((E2227-Hilfswerte!$B$20)/Hilfswerte!$B$21)-Hilfswerte!$B$28)^2+(((F2227-Hilfswerte!$B$22)/Hilfswerte!$B$23)-Hilfswerte!$B$29)^2+(((G2227-Hilfswerte!$B$24)/Hilfswerte!$B$25)-Hilfswerte!$B$30)^2),3)</f>
        <v>0.73699999999999999</v>
      </c>
      <c r="W2227" s="4">
        <f>ROUND(E2227*Hilfswerte!$B$31,0)</f>
        <v>10277</v>
      </c>
      <c r="X2227" s="4">
        <f t="shared" si="278"/>
        <v>10277</v>
      </c>
      <c r="Y2227" s="4" t="str">
        <f>IF(T2227="A - Top-Kunde","bereits Top-Kunde",IF(AND(V2227&lt;=Hilfswerte!$B$34,H2227&lt;0.5*W2227),"Hoch",IF(AND(V2227&lt;=Hilfswerte!$B$35,H2227&lt;0.7*W2227),"Mittel","Niedrig")))</f>
        <v>Hoch</v>
      </c>
      <c r="Z2227" s="4">
        <f t="shared" si="279"/>
        <v>40.200000000000003</v>
      </c>
      <c r="AA2227" s="4" t="str">
        <f>IF(J2227&gt;365,"Bereits abgewandert (Segment D)",IF(Z2227&gt;=Hilfswerte!$B$38,"Rot - akut gefaehrdet",IF(Z2227&gt;=Hilfswerte!$B$39,"Gelb - beobachten","Gruen - stabil")))</f>
        <v>Bereits abgewandert (Segment D)</v>
      </c>
    </row>
    <row r="2228" spans="1:27" ht="15" customHeight="1" x14ac:dyDescent="0.25">
      <c r="A2228" s="4" t="s">
        <v>2575</v>
      </c>
      <c r="B2228" s="4" t="s">
        <v>1697</v>
      </c>
      <c r="C2228" s="4" t="s">
        <v>84</v>
      </c>
      <c r="D2228" s="4" t="s">
        <v>106</v>
      </c>
      <c r="E2228" s="4">
        <v>5</v>
      </c>
      <c r="F2228" s="5">
        <v>0.8</v>
      </c>
      <c r="G2228" s="5">
        <v>16.8</v>
      </c>
      <c r="H2228" s="6">
        <v>180</v>
      </c>
      <c r="I2228" s="4">
        <v>1</v>
      </c>
      <c r="J2228" s="4">
        <v>342</v>
      </c>
      <c r="K2228" s="4">
        <v>0</v>
      </c>
      <c r="L2228" s="4">
        <v>8</v>
      </c>
      <c r="M2228" s="4">
        <v>2</v>
      </c>
      <c r="N2228" s="5">
        <v>-25.6</v>
      </c>
      <c r="O2228" s="7">
        <f t="shared" si="272"/>
        <v>2</v>
      </c>
      <c r="P2228" s="7">
        <f t="shared" si="273"/>
        <v>1</v>
      </c>
      <c r="Q2228" s="7">
        <f t="shared" si="274"/>
        <v>2</v>
      </c>
      <c r="R2228" s="7">
        <f t="shared" si="275"/>
        <v>5</v>
      </c>
      <c r="S2228" s="8">
        <f t="shared" si="276"/>
        <v>34.799999999999997</v>
      </c>
      <c r="T2228" s="7" t="str">
        <f t="shared" si="277"/>
        <v>C - Entwicklungspotenzial</v>
      </c>
      <c r="U2228" s="4">
        <f>ROUND(((E2228-Hilfswerte!$B$20)/Hilfswerte!$B$21)+((F2228-Hilfswerte!$B$22)/Hilfswerte!$B$23)+((G2228-Hilfswerte!$B$24)/Hilfswerte!$B$25)+0.1*INDEX(Hilfswerte!$B$4:$B$15,MATCH(C2228,Hilfswerte!$A$4:$A$15,0)),2)</f>
        <v>7.0000000000000007E-2</v>
      </c>
      <c r="V2228" s="4">
        <f>ROUND(SQRT((((E2228-Hilfswerte!$B$20)/Hilfswerte!$B$21)-Hilfswerte!$B$28)^2+(((F2228-Hilfswerte!$B$22)/Hilfswerte!$B$23)-Hilfswerte!$B$29)^2+(((G2228-Hilfswerte!$B$24)/Hilfswerte!$B$25)-Hilfswerte!$B$30)^2),3)</f>
        <v>1.3080000000000001</v>
      </c>
      <c r="W2228" s="4">
        <f>ROUND(E2228*Hilfswerte!$B$31,0)</f>
        <v>1028</v>
      </c>
      <c r="X2228" s="4">
        <f t="shared" si="278"/>
        <v>848</v>
      </c>
      <c r="Y2228" s="4" t="str">
        <f>IF(T2228="A - Top-Kunde","bereits Top-Kunde",IF(AND(V2228&lt;=Hilfswerte!$B$34,H2228&lt;0.5*W2228),"Hoch",IF(AND(V2228&lt;=Hilfswerte!$B$35,H2228&lt;0.7*W2228),"Mittel","Niedrig")))</f>
        <v>Niedrig</v>
      </c>
      <c r="Z2228" s="4">
        <f t="shared" si="279"/>
        <v>28.9</v>
      </c>
      <c r="AA2228" s="4" t="str">
        <f>IF(J2228&gt;365,"Bereits abgewandert (Segment D)",IF(Z2228&gt;=Hilfswerte!$B$38,"Rot - akut gefaehrdet",IF(Z2228&gt;=Hilfswerte!$B$39,"Gelb - beobachten","Gruen - stabil")))</f>
        <v>Rot - akut gefaehrdet</v>
      </c>
    </row>
    <row r="2229" spans="1:27" ht="15" customHeight="1" x14ac:dyDescent="0.25">
      <c r="A2229" s="4" t="s">
        <v>2576</v>
      </c>
      <c r="B2229" s="4" t="s">
        <v>650</v>
      </c>
      <c r="C2229" s="4" t="s">
        <v>65</v>
      </c>
      <c r="D2229" s="4" t="s">
        <v>178</v>
      </c>
      <c r="E2229" s="4">
        <v>232</v>
      </c>
      <c r="F2229" s="5">
        <v>46.3</v>
      </c>
      <c r="G2229" s="5">
        <v>17.399999999999999</v>
      </c>
      <c r="H2229" s="6">
        <v>36800</v>
      </c>
      <c r="I2229" s="4">
        <v>4</v>
      </c>
      <c r="J2229" s="4">
        <v>84</v>
      </c>
      <c r="K2229" s="4">
        <v>1</v>
      </c>
      <c r="L2229" s="4">
        <v>21</v>
      </c>
      <c r="M2229" s="4">
        <v>4</v>
      </c>
      <c r="N2229" s="5">
        <v>35.5</v>
      </c>
      <c r="O2229" s="7">
        <f t="shared" si="272"/>
        <v>4</v>
      </c>
      <c r="P2229" s="7">
        <f t="shared" si="273"/>
        <v>4</v>
      </c>
      <c r="Q2229" s="7">
        <f t="shared" si="274"/>
        <v>5</v>
      </c>
      <c r="R2229" s="7">
        <f t="shared" si="275"/>
        <v>13</v>
      </c>
      <c r="S2229" s="8">
        <f t="shared" si="276"/>
        <v>135.5</v>
      </c>
      <c r="T2229" s="7" t="str">
        <f t="shared" si="277"/>
        <v>A - Top-Kunde</v>
      </c>
      <c r="U2229" s="4">
        <f>ROUND(((E2229-Hilfswerte!$B$20)/Hilfswerte!$B$21)+((F2229-Hilfswerte!$B$22)/Hilfswerte!$B$23)+((G2229-Hilfswerte!$B$24)/Hilfswerte!$B$25)+0.1*INDEX(Hilfswerte!$B$4:$B$15,MATCH(C2229,Hilfswerte!$A$4:$A$15,0)),2)</f>
        <v>1.9</v>
      </c>
      <c r="V2229" s="4">
        <f>ROUND(SQRT((((E2229-Hilfswerte!$B$20)/Hilfswerte!$B$21)-Hilfswerte!$B$28)^2+(((F2229-Hilfswerte!$B$22)/Hilfswerte!$B$23)-Hilfswerte!$B$29)^2+(((G2229-Hilfswerte!$B$24)/Hilfswerte!$B$25)-Hilfswerte!$B$30)^2),3)</f>
        <v>1.0329999999999999</v>
      </c>
      <c r="W2229" s="4">
        <f>ROUND(E2229*Hilfswerte!$B$31,0)</f>
        <v>47687</v>
      </c>
      <c r="X2229" s="4">
        <f t="shared" si="278"/>
        <v>10887</v>
      </c>
      <c r="Y2229" s="4" t="str">
        <f>IF(T2229="A - Top-Kunde","bereits Top-Kunde",IF(AND(V2229&lt;=Hilfswerte!$B$34,H2229&lt;0.5*W2229),"Hoch",IF(AND(V2229&lt;=Hilfswerte!$B$35,H2229&lt;0.7*W2229),"Mittel","Niedrig")))</f>
        <v>bereits Top-Kunde</v>
      </c>
      <c r="Z2229" s="4">
        <f t="shared" si="279"/>
        <v>11.4</v>
      </c>
      <c r="AA2229" s="4" t="str">
        <f>IF(J2229&gt;365,"Bereits abgewandert (Segment D)",IF(Z2229&gt;=Hilfswerte!$B$38,"Rot - akut gefaehrdet",IF(Z2229&gt;=Hilfswerte!$B$39,"Gelb - beobachten","Gruen - stabil")))</f>
        <v>Gruen - stabil</v>
      </c>
    </row>
    <row r="2230" spans="1:27" ht="15" customHeight="1" x14ac:dyDescent="0.25">
      <c r="A2230" s="4" t="s">
        <v>2577</v>
      </c>
      <c r="B2230" s="4" t="s">
        <v>188</v>
      </c>
      <c r="C2230" s="4" t="s">
        <v>89</v>
      </c>
      <c r="D2230" s="4" t="s">
        <v>30</v>
      </c>
      <c r="E2230" s="4">
        <v>117</v>
      </c>
      <c r="F2230" s="5">
        <v>23.5</v>
      </c>
      <c r="G2230" s="5">
        <v>6.5</v>
      </c>
      <c r="H2230" s="6">
        <v>1430</v>
      </c>
      <c r="I2230" s="4">
        <v>1</v>
      </c>
      <c r="J2230" s="4">
        <v>4</v>
      </c>
      <c r="K2230" s="4">
        <v>0</v>
      </c>
      <c r="L2230" s="4">
        <v>8</v>
      </c>
      <c r="M2230" s="4">
        <v>3</v>
      </c>
      <c r="N2230" s="5">
        <v>18.899999999999999</v>
      </c>
      <c r="O2230" s="7">
        <f t="shared" si="272"/>
        <v>5</v>
      </c>
      <c r="P2230" s="7">
        <f t="shared" si="273"/>
        <v>1</v>
      </c>
      <c r="Q2230" s="7">
        <f t="shared" si="274"/>
        <v>3</v>
      </c>
      <c r="R2230" s="7">
        <f t="shared" si="275"/>
        <v>9</v>
      </c>
      <c r="S2230" s="8">
        <f t="shared" si="276"/>
        <v>97.1</v>
      </c>
      <c r="T2230" s="7" t="str">
        <f t="shared" si="277"/>
        <v>C - Entwicklungspotenzial</v>
      </c>
      <c r="U2230" s="4">
        <f>ROUND(((E2230-Hilfswerte!$B$20)/Hilfswerte!$B$21)+((F2230-Hilfswerte!$B$22)/Hilfswerte!$B$23)+((G2230-Hilfswerte!$B$24)/Hilfswerte!$B$25)+0.1*INDEX(Hilfswerte!$B$4:$B$15,MATCH(C2230,Hilfswerte!$A$4:$A$15,0)),2)</f>
        <v>-0.39</v>
      </c>
      <c r="V2230" s="4">
        <f>ROUND(SQRT((((E2230-Hilfswerte!$B$20)/Hilfswerte!$B$21)-Hilfswerte!$B$28)^2+(((F2230-Hilfswerte!$B$22)/Hilfswerte!$B$23)-Hilfswerte!$B$29)^2+(((G2230-Hilfswerte!$B$24)/Hilfswerte!$B$25)-Hilfswerte!$B$30)^2),3)</f>
        <v>0.81899999999999995</v>
      </c>
      <c r="W2230" s="4">
        <f>ROUND(E2230*Hilfswerte!$B$31,0)</f>
        <v>24049</v>
      </c>
      <c r="X2230" s="4">
        <f t="shared" si="278"/>
        <v>22619</v>
      </c>
      <c r="Y2230" s="4" t="str">
        <f>IF(T2230="A - Top-Kunde","bereits Top-Kunde",IF(AND(V2230&lt;=Hilfswerte!$B$34,H2230&lt;0.5*W2230),"Hoch",IF(AND(V2230&lt;=Hilfswerte!$B$35,H2230&lt;0.7*W2230),"Mittel","Niedrig")))</f>
        <v>Hoch</v>
      </c>
      <c r="Z2230" s="4">
        <f t="shared" si="279"/>
        <v>1.8</v>
      </c>
      <c r="AA2230" s="4" t="str">
        <f>IF(J2230&gt;365,"Bereits abgewandert (Segment D)",IF(Z2230&gt;=Hilfswerte!$B$38,"Rot - akut gefaehrdet",IF(Z2230&gt;=Hilfswerte!$B$39,"Gelb - beobachten","Gruen - stabil")))</f>
        <v>Gruen - stabil</v>
      </c>
    </row>
    <row r="2231" spans="1:27" ht="15" customHeight="1" x14ac:dyDescent="0.25">
      <c r="A2231" s="4" t="s">
        <v>2578</v>
      </c>
      <c r="B2231" s="4" t="s">
        <v>103</v>
      </c>
      <c r="C2231" s="4" t="s">
        <v>51</v>
      </c>
      <c r="D2231" s="4" t="s">
        <v>30</v>
      </c>
      <c r="E2231" s="4">
        <v>229</v>
      </c>
      <c r="F2231" s="5">
        <v>37.200000000000003</v>
      </c>
      <c r="G2231" s="5">
        <v>5.2</v>
      </c>
      <c r="H2231" s="6">
        <v>70200</v>
      </c>
      <c r="I2231" s="4">
        <v>6</v>
      </c>
      <c r="J2231" s="4">
        <v>84</v>
      </c>
      <c r="K2231" s="4">
        <v>1</v>
      </c>
      <c r="L2231" s="4">
        <v>26</v>
      </c>
      <c r="M2231" s="4">
        <v>1</v>
      </c>
      <c r="N2231" s="5">
        <v>-11.2</v>
      </c>
      <c r="O2231" s="7">
        <f t="shared" si="272"/>
        <v>4</v>
      </c>
      <c r="P2231" s="7">
        <f t="shared" si="273"/>
        <v>5</v>
      </c>
      <c r="Q2231" s="7">
        <f t="shared" si="274"/>
        <v>5</v>
      </c>
      <c r="R2231" s="7">
        <f t="shared" si="275"/>
        <v>14</v>
      </c>
      <c r="S2231" s="8">
        <f t="shared" si="276"/>
        <v>120.6</v>
      </c>
      <c r="T2231" s="7" t="str">
        <f t="shared" si="277"/>
        <v>B - Kernkunde</v>
      </c>
      <c r="U2231" s="4">
        <f>ROUND(((E2231-Hilfswerte!$B$20)/Hilfswerte!$B$21)+((F2231-Hilfswerte!$B$22)/Hilfswerte!$B$23)+((G2231-Hilfswerte!$B$24)/Hilfswerte!$B$25)+0.1*INDEX(Hilfswerte!$B$4:$B$15,MATCH(C2231,Hilfswerte!$A$4:$A$15,0)),2)</f>
        <v>0.18</v>
      </c>
      <c r="V2231" s="4">
        <f>ROUND(SQRT((((E2231-Hilfswerte!$B$20)/Hilfswerte!$B$21)-Hilfswerte!$B$28)^2+(((F2231-Hilfswerte!$B$22)/Hilfswerte!$B$23)-Hilfswerte!$B$29)^2+(((G2231-Hilfswerte!$B$24)/Hilfswerte!$B$25)-Hilfswerte!$B$30)^2),3)</f>
        <v>0.99</v>
      </c>
      <c r="W2231" s="4">
        <f>ROUND(E2231*Hilfswerte!$B$31,0)</f>
        <v>47070</v>
      </c>
      <c r="X2231" s="4">
        <f t="shared" si="278"/>
        <v>0</v>
      </c>
      <c r="Y2231" s="4" t="str">
        <f>IF(T2231="A - Top-Kunde","bereits Top-Kunde",IF(AND(V2231&lt;=Hilfswerte!$B$34,H2231&lt;0.5*W2231),"Hoch",IF(AND(V2231&lt;=Hilfswerte!$B$35,H2231&lt;0.7*W2231),"Mittel","Niedrig")))</f>
        <v>Niedrig</v>
      </c>
      <c r="Z2231" s="4">
        <f t="shared" si="279"/>
        <v>16.899999999999999</v>
      </c>
      <c r="AA2231" s="4" t="str">
        <f>IF(J2231&gt;365,"Bereits abgewandert (Segment D)",IF(Z2231&gt;=Hilfswerte!$B$38,"Rot - akut gefaehrdet",IF(Z2231&gt;=Hilfswerte!$B$39,"Gelb - beobachten","Gruen - stabil")))</f>
        <v>Gelb - beobachten</v>
      </c>
    </row>
    <row r="2232" spans="1:27" ht="15" customHeight="1" x14ac:dyDescent="0.25">
      <c r="A2232" s="4" t="s">
        <v>2579</v>
      </c>
      <c r="B2232" s="4" t="s">
        <v>1256</v>
      </c>
      <c r="C2232" s="4" t="s">
        <v>38</v>
      </c>
      <c r="D2232" s="4" t="s">
        <v>93</v>
      </c>
      <c r="E2232" s="4">
        <v>374</v>
      </c>
      <c r="F2232" s="5">
        <v>91.2</v>
      </c>
      <c r="G2232" s="5">
        <v>12.1</v>
      </c>
      <c r="H2232" s="6">
        <v>20370</v>
      </c>
      <c r="I2232" s="4">
        <v>5</v>
      </c>
      <c r="J2232" s="4">
        <v>37</v>
      </c>
      <c r="K2232" s="4">
        <v>1</v>
      </c>
      <c r="L2232" s="4">
        <v>-3</v>
      </c>
      <c r="M2232" s="4">
        <v>3</v>
      </c>
      <c r="N2232" s="5">
        <v>23.4</v>
      </c>
      <c r="O2232" s="7">
        <f t="shared" si="272"/>
        <v>4</v>
      </c>
      <c r="P2232" s="7">
        <f t="shared" si="273"/>
        <v>5</v>
      </c>
      <c r="Q2232" s="7">
        <f t="shared" si="274"/>
        <v>5</v>
      </c>
      <c r="R2232" s="7">
        <f t="shared" si="275"/>
        <v>14</v>
      </c>
      <c r="S2232" s="8">
        <f t="shared" si="276"/>
        <v>145.69999999999999</v>
      </c>
      <c r="T2232" s="7" t="str">
        <f t="shared" si="277"/>
        <v>A - Top-Kunde</v>
      </c>
      <c r="U2232" s="4">
        <f>ROUND(((E2232-Hilfswerte!$B$20)/Hilfswerte!$B$21)+((F2232-Hilfswerte!$B$22)/Hilfswerte!$B$23)+((G2232-Hilfswerte!$B$24)/Hilfswerte!$B$25)+0.1*INDEX(Hilfswerte!$B$4:$B$15,MATCH(C2232,Hilfswerte!$A$4:$A$15,0)),2)</f>
        <v>2.87</v>
      </c>
      <c r="V2232" s="4">
        <f>ROUND(SQRT((((E2232-Hilfswerte!$B$20)/Hilfswerte!$B$21)-Hilfswerte!$B$28)^2+(((F2232-Hilfswerte!$B$22)/Hilfswerte!$B$23)-Hilfswerte!$B$29)^2+(((G2232-Hilfswerte!$B$24)/Hilfswerte!$B$25)-Hilfswerte!$B$30)^2),3)</f>
        <v>1.3169999999999999</v>
      </c>
      <c r="W2232" s="4">
        <f>ROUND(E2232*Hilfswerte!$B$31,0)</f>
        <v>76874</v>
      </c>
      <c r="X2232" s="4">
        <f t="shared" si="278"/>
        <v>56504</v>
      </c>
      <c r="Y2232" s="4" t="str">
        <f>IF(T2232="A - Top-Kunde","bereits Top-Kunde",IF(AND(V2232&lt;=Hilfswerte!$B$34,H2232&lt;0.5*W2232),"Hoch",IF(AND(V2232&lt;=Hilfswerte!$B$35,H2232&lt;0.7*W2232),"Mittel","Niedrig")))</f>
        <v>bereits Top-Kunde</v>
      </c>
      <c r="Z2232" s="4">
        <f t="shared" si="279"/>
        <v>4.9000000000000004</v>
      </c>
      <c r="AA2232" s="4" t="str">
        <f>IF(J2232&gt;365,"Bereits abgewandert (Segment D)",IF(Z2232&gt;=Hilfswerte!$B$38,"Rot - akut gefaehrdet",IF(Z2232&gt;=Hilfswerte!$B$39,"Gelb - beobachten","Gruen - stabil")))</f>
        <v>Gruen - stabil</v>
      </c>
    </row>
    <row r="2233" spans="1:27" ht="15" customHeight="1" x14ac:dyDescent="0.25">
      <c r="A2233" s="4" t="s">
        <v>2580</v>
      </c>
      <c r="B2233" s="4" t="s">
        <v>820</v>
      </c>
      <c r="C2233" s="4" t="s">
        <v>55</v>
      </c>
      <c r="D2233" s="4" t="s">
        <v>106</v>
      </c>
      <c r="E2233" s="4">
        <v>167</v>
      </c>
      <c r="F2233" s="5">
        <v>30.1</v>
      </c>
      <c r="G2233" s="5">
        <v>9.8000000000000007</v>
      </c>
      <c r="H2233" s="6">
        <v>3960</v>
      </c>
      <c r="I2233" s="4">
        <v>4</v>
      </c>
      <c r="J2233" s="4">
        <v>29</v>
      </c>
      <c r="K2233" s="4">
        <v>0</v>
      </c>
      <c r="L2233" s="4">
        <v>9</v>
      </c>
      <c r="M2233" s="4">
        <v>4</v>
      </c>
      <c r="N2233" s="5">
        <v>44.6</v>
      </c>
      <c r="O2233" s="7">
        <f t="shared" si="272"/>
        <v>5</v>
      </c>
      <c r="P2233" s="7">
        <f t="shared" si="273"/>
        <v>4</v>
      </c>
      <c r="Q2233" s="7">
        <f t="shared" si="274"/>
        <v>4</v>
      </c>
      <c r="R2233" s="7">
        <f t="shared" si="275"/>
        <v>13</v>
      </c>
      <c r="S2233" s="8">
        <f t="shared" si="276"/>
        <v>149.6</v>
      </c>
      <c r="T2233" s="7" t="str">
        <f t="shared" si="277"/>
        <v>A - Top-Kunde</v>
      </c>
      <c r="U2233" s="4">
        <f>ROUND(((E2233-Hilfswerte!$B$20)/Hilfswerte!$B$21)+((F2233-Hilfswerte!$B$22)/Hilfswerte!$B$23)+((G2233-Hilfswerte!$B$24)/Hilfswerte!$B$25)+0.1*INDEX(Hilfswerte!$B$4:$B$15,MATCH(C2233,Hilfswerte!$A$4:$A$15,0)),2)</f>
        <v>0.47</v>
      </c>
      <c r="V2233" s="4">
        <f>ROUND(SQRT((((E2233-Hilfswerte!$B$20)/Hilfswerte!$B$21)-Hilfswerte!$B$28)^2+(((F2233-Hilfswerte!$B$22)/Hilfswerte!$B$23)-Hilfswerte!$B$29)^2+(((G2233-Hilfswerte!$B$24)/Hilfswerte!$B$25)-Hilfswerte!$B$30)^2),3)</f>
        <v>0.26300000000000001</v>
      </c>
      <c r="W2233" s="4">
        <f>ROUND(E2233*Hilfswerte!$B$31,0)</f>
        <v>34326</v>
      </c>
      <c r="X2233" s="4">
        <f t="shared" si="278"/>
        <v>30366</v>
      </c>
      <c r="Y2233" s="4" t="str">
        <f>IF(T2233="A - Top-Kunde","bereits Top-Kunde",IF(AND(V2233&lt;=Hilfswerte!$B$34,H2233&lt;0.5*W2233),"Hoch",IF(AND(V2233&lt;=Hilfswerte!$B$35,H2233&lt;0.7*W2233),"Mittel","Niedrig")))</f>
        <v>bereits Top-Kunde</v>
      </c>
      <c r="Z2233" s="4">
        <f t="shared" si="279"/>
        <v>3.3</v>
      </c>
      <c r="AA2233" s="4" t="str">
        <f>IF(J2233&gt;365,"Bereits abgewandert (Segment D)",IF(Z2233&gt;=Hilfswerte!$B$38,"Rot - akut gefaehrdet",IF(Z2233&gt;=Hilfswerte!$B$39,"Gelb - beobachten","Gruen - stabil")))</f>
        <v>Gruen - stabil</v>
      </c>
    </row>
    <row r="2234" spans="1:27" ht="15" customHeight="1" x14ac:dyDescent="0.25">
      <c r="A2234" s="4" t="s">
        <v>2581</v>
      </c>
      <c r="B2234" s="4" t="s">
        <v>735</v>
      </c>
      <c r="C2234" s="4" t="s">
        <v>51</v>
      </c>
      <c r="D2234" s="4" t="s">
        <v>30</v>
      </c>
      <c r="E2234" s="4">
        <v>177</v>
      </c>
      <c r="F2234" s="5">
        <v>29.9</v>
      </c>
      <c r="G2234" s="5">
        <v>16.5</v>
      </c>
      <c r="H2234" s="6">
        <v>1610</v>
      </c>
      <c r="I2234" s="4">
        <v>2</v>
      </c>
      <c r="J2234" s="4">
        <v>144</v>
      </c>
      <c r="K2234" s="4">
        <v>0</v>
      </c>
      <c r="L2234" s="4">
        <v>17</v>
      </c>
      <c r="M2234" s="4">
        <v>1</v>
      </c>
      <c r="N2234" s="5">
        <v>15.6</v>
      </c>
      <c r="O2234" s="7">
        <f t="shared" si="272"/>
        <v>3</v>
      </c>
      <c r="P2234" s="7">
        <f t="shared" si="273"/>
        <v>2</v>
      </c>
      <c r="Q2234" s="7">
        <f t="shared" si="274"/>
        <v>3</v>
      </c>
      <c r="R2234" s="7">
        <f t="shared" si="275"/>
        <v>8</v>
      </c>
      <c r="S2234" s="8">
        <f t="shared" si="276"/>
        <v>82.7</v>
      </c>
      <c r="T2234" s="7" t="str">
        <f t="shared" si="277"/>
        <v>C - Entwicklungspotenzial</v>
      </c>
      <c r="U2234" s="4">
        <f>ROUND(((E2234-Hilfswerte!$B$20)/Hilfswerte!$B$21)+((F2234-Hilfswerte!$B$22)/Hilfswerte!$B$23)+((G2234-Hilfswerte!$B$24)/Hilfswerte!$B$25)+0.1*INDEX(Hilfswerte!$B$4:$B$15,MATCH(C2234,Hilfswerte!$A$4:$A$15,0)),2)</f>
        <v>1.62</v>
      </c>
      <c r="V2234" s="4">
        <f>ROUND(SQRT((((E2234-Hilfswerte!$B$20)/Hilfswerte!$B$21)-Hilfswerte!$B$28)^2+(((F2234-Hilfswerte!$B$22)/Hilfswerte!$B$23)-Hilfswerte!$B$29)^2+(((G2234-Hilfswerte!$B$24)/Hilfswerte!$B$25)-Hilfswerte!$B$30)^2),3)</f>
        <v>0.85299999999999998</v>
      </c>
      <c r="W2234" s="4">
        <f>ROUND(E2234*Hilfswerte!$B$31,0)</f>
        <v>36382</v>
      </c>
      <c r="X2234" s="4">
        <f t="shared" si="278"/>
        <v>34772</v>
      </c>
      <c r="Y2234" s="4" t="str">
        <f>IF(T2234="A - Top-Kunde","bereits Top-Kunde",IF(AND(V2234&lt;=Hilfswerte!$B$34,H2234&lt;0.5*W2234),"Hoch",IF(AND(V2234&lt;=Hilfswerte!$B$35,H2234&lt;0.7*W2234),"Mittel","Niedrig")))</f>
        <v>Mittel</v>
      </c>
      <c r="Z2234" s="4">
        <f t="shared" si="279"/>
        <v>10.6</v>
      </c>
      <c r="AA2234" s="4" t="str">
        <f>IF(J2234&gt;365,"Bereits abgewandert (Segment D)",IF(Z2234&gt;=Hilfswerte!$B$38,"Rot - akut gefaehrdet",IF(Z2234&gt;=Hilfswerte!$B$39,"Gelb - beobachten","Gruen - stabil")))</f>
        <v>Gruen - stabil</v>
      </c>
    </row>
    <row r="2235" spans="1:27" ht="15" customHeight="1" x14ac:dyDescent="0.25">
      <c r="A2235" s="4" t="s">
        <v>2582</v>
      </c>
      <c r="B2235" s="4" t="s">
        <v>148</v>
      </c>
      <c r="C2235" s="4" t="s">
        <v>74</v>
      </c>
      <c r="D2235" s="4" t="s">
        <v>117</v>
      </c>
      <c r="E2235" s="4">
        <v>35</v>
      </c>
      <c r="F2235" s="5">
        <v>4.4000000000000004</v>
      </c>
      <c r="G2235" s="5">
        <v>16.600000000000001</v>
      </c>
      <c r="H2235" s="6">
        <v>1060</v>
      </c>
      <c r="I2235" s="4">
        <v>1</v>
      </c>
      <c r="J2235" s="4">
        <v>100</v>
      </c>
      <c r="K2235" s="4">
        <v>0</v>
      </c>
      <c r="L2235" s="4">
        <v>17</v>
      </c>
      <c r="M2235" s="4">
        <v>5</v>
      </c>
      <c r="N2235" s="5">
        <v>24.8</v>
      </c>
      <c r="O2235" s="7">
        <f t="shared" si="272"/>
        <v>3</v>
      </c>
      <c r="P2235" s="7">
        <f t="shared" si="273"/>
        <v>1</v>
      </c>
      <c r="Q2235" s="7">
        <f t="shared" si="274"/>
        <v>3</v>
      </c>
      <c r="R2235" s="7">
        <f t="shared" si="275"/>
        <v>7</v>
      </c>
      <c r="S2235" s="8">
        <f t="shared" si="276"/>
        <v>77.3</v>
      </c>
      <c r="T2235" s="7" t="str">
        <f t="shared" si="277"/>
        <v>C - Entwicklungspotenzial</v>
      </c>
      <c r="U2235" s="4">
        <f>ROUND(((E2235-Hilfswerte!$B$20)/Hilfswerte!$B$21)+((F2235-Hilfswerte!$B$22)/Hilfswerte!$B$23)+((G2235-Hilfswerte!$B$24)/Hilfswerte!$B$25)+0.1*INDEX(Hilfswerte!$B$4:$B$15,MATCH(C2235,Hilfswerte!$A$4:$A$15,0)),2)</f>
        <v>0.2</v>
      </c>
      <c r="V2235" s="4">
        <f>ROUND(SQRT((((E2235-Hilfswerte!$B$20)/Hilfswerte!$B$21)-Hilfswerte!$B$28)^2+(((F2235-Hilfswerte!$B$22)/Hilfswerte!$B$23)-Hilfswerte!$B$29)^2+(((G2235-Hilfswerte!$B$24)/Hilfswerte!$B$25)-Hilfswerte!$B$30)^2),3)</f>
        <v>1.1879999999999999</v>
      </c>
      <c r="W2235" s="4">
        <f>ROUND(E2235*Hilfswerte!$B$31,0)</f>
        <v>7194</v>
      </c>
      <c r="X2235" s="4">
        <f t="shared" si="278"/>
        <v>6134</v>
      </c>
      <c r="Y2235" s="4" t="str">
        <f>IF(T2235="A - Top-Kunde","bereits Top-Kunde",IF(AND(V2235&lt;=Hilfswerte!$B$34,H2235&lt;0.5*W2235),"Hoch",IF(AND(V2235&lt;=Hilfswerte!$B$35,H2235&lt;0.7*W2235),"Mittel","Niedrig")))</f>
        <v>Niedrig</v>
      </c>
      <c r="Z2235" s="4">
        <f t="shared" si="279"/>
        <v>8.4</v>
      </c>
      <c r="AA2235" s="4" t="str">
        <f>IF(J2235&gt;365,"Bereits abgewandert (Segment D)",IF(Z2235&gt;=Hilfswerte!$B$38,"Rot - akut gefaehrdet",IF(Z2235&gt;=Hilfswerte!$B$39,"Gelb - beobachten","Gruen - stabil")))</f>
        <v>Gruen - stabil</v>
      </c>
    </row>
    <row r="2236" spans="1:27" ht="15" customHeight="1" x14ac:dyDescent="0.25">
      <c r="A2236" s="4" t="s">
        <v>2583</v>
      </c>
      <c r="B2236" s="4" t="s">
        <v>275</v>
      </c>
      <c r="C2236" s="4" t="s">
        <v>62</v>
      </c>
      <c r="D2236" s="4" t="s">
        <v>30</v>
      </c>
      <c r="E2236" s="4">
        <v>28</v>
      </c>
      <c r="F2236" s="5">
        <v>4.0999999999999996</v>
      </c>
      <c r="G2236" s="5">
        <v>2</v>
      </c>
      <c r="H2236" s="6">
        <v>2750</v>
      </c>
      <c r="I2236" s="4">
        <v>3</v>
      </c>
      <c r="J2236" s="4">
        <v>79</v>
      </c>
      <c r="K2236" s="4">
        <v>1</v>
      </c>
      <c r="L2236" s="4">
        <v>15</v>
      </c>
      <c r="M2236" s="4">
        <v>6</v>
      </c>
      <c r="N2236" s="5">
        <v>4.5</v>
      </c>
      <c r="O2236" s="7">
        <f t="shared" si="272"/>
        <v>4</v>
      </c>
      <c r="P2236" s="7">
        <f t="shared" si="273"/>
        <v>3</v>
      </c>
      <c r="Q2236" s="7">
        <f t="shared" si="274"/>
        <v>4</v>
      </c>
      <c r="R2236" s="7">
        <f t="shared" si="275"/>
        <v>11</v>
      </c>
      <c r="S2236" s="8">
        <f t="shared" si="276"/>
        <v>101.8</v>
      </c>
      <c r="T2236" s="7" t="str">
        <f t="shared" si="277"/>
        <v>C - Entwicklungspotenzial</v>
      </c>
      <c r="U2236" s="4">
        <f>ROUND(((E2236-Hilfswerte!$B$20)/Hilfswerte!$B$21)+((F2236-Hilfswerte!$B$22)/Hilfswerte!$B$23)+((G2236-Hilfswerte!$B$24)/Hilfswerte!$B$25)+0.1*INDEX(Hilfswerte!$B$4:$B$15,MATCH(C2236,Hilfswerte!$A$4:$A$15,0)),2)</f>
        <v>-1.71</v>
      </c>
      <c r="V2236" s="4">
        <f>ROUND(SQRT((((E2236-Hilfswerte!$B$20)/Hilfswerte!$B$21)-Hilfswerte!$B$28)^2+(((F2236-Hilfswerte!$B$22)/Hilfswerte!$B$23)-Hilfswerte!$B$29)^2+(((G2236-Hilfswerte!$B$24)/Hilfswerte!$B$25)-Hilfswerte!$B$30)^2),3)</f>
        <v>1.6910000000000001</v>
      </c>
      <c r="W2236" s="4">
        <f>ROUND(E2236*Hilfswerte!$B$31,0)</f>
        <v>5755</v>
      </c>
      <c r="X2236" s="4">
        <f t="shared" si="278"/>
        <v>3005</v>
      </c>
      <c r="Y2236" s="4" t="str">
        <f>IF(T2236="A - Top-Kunde","bereits Top-Kunde",IF(AND(V2236&lt;=Hilfswerte!$B$34,H2236&lt;0.5*W2236),"Hoch",IF(AND(V2236&lt;=Hilfswerte!$B$35,H2236&lt;0.7*W2236),"Mittel","Niedrig")))</f>
        <v>Niedrig</v>
      </c>
      <c r="Z2236" s="4">
        <f t="shared" si="279"/>
        <v>10</v>
      </c>
      <c r="AA2236" s="4" t="str">
        <f>IF(J2236&gt;365,"Bereits abgewandert (Segment D)",IF(Z2236&gt;=Hilfswerte!$B$38,"Rot - akut gefaehrdet",IF(Z2236&gt;=Hilfswerte!$B$39,"Gelb - beobachten","Gruen - stabil")))</f>
        <v>Gruen - stabil</v>
      </c>
    </row>
    <row r="2237" spans="1:27" ht="15" customHeight="1" x14ac:dyDescent="0.25">
      <c r="A2237" s="4" t="s">
        <v>2584</v>
      </c>
      <c r="B2237" s="4" t="s">
        <v>559</v>
      </c>
      <c r="C2237" s="4" t="s">
        <v>62</v>
      </c>
      <c r="D2237" s="4" t="s">
        <v>30</v>
      </c>
      <c r="E2237" s="4">
        <v>47</v>
      </c>
      <c r="F2237" s="5">
        <v>8.6999999999999993</v>
      </c>
      <c r="G2237" s="5">
        <v>4.7</v>
      </c>
      <c r="H2237" s="6">
        <v>640</v>
      </c>
      <c r="I2237" s="4">
        <v>3</v>
      </c>
      <c r="J2237" s="4">
        <v>8</v>
      </c>
      <c r="K2237" s="4">
        <v>1</v>
      </c>
      <c r="L2237" s="4">
        <v>22</v>
      </c>
      <c r="M2237" s="4">
        <v>1</v>
      </c>
      <c r="N2237" s="5">
        <v>20.6</v>
      </c>
      <c r="O2237" s="7">
        <f t="shared" si="272"/>
        <v>5</v>
      </c>
      <c r="P2237" s="7">
        <f t="shared" si="273"/>
        <v>3</v>
      </c>
      <c r="Q2237" s="7">
        <f t="shared" si="274"/>
        <v>2</v>
      </c>
      <c r="R2237" s="7">
        <f t="shared" si="275"/>
        <v>10</v>
      </c>
      <c r="S2237" s="8">
        <f t="shared" si="276"/>
        <v>97.7</v>
      </c>
      <c r="T2237" s="7" t="str">
        <f t="shared" si="277"/>
        <v>C - Entwicklungspotenzial</v>
      </c>
      <c r="U2237" s="4">
        <f>ROUND(((E2237-Hilfswerte!$B$20)/Hilfswerte!$B$21)+((F2237-Hilfswerte!$B$22)/Hilfswerte!$B$23)+((G2237-Hilfswerte!$B$24)/Hilfswerte!$B$25)+0.1*INDEX(Hilfswerte!$B$4:$B$15,MATCH(C2237,Hilfswerte!$A$4:$A$15,0)),2)</f>
        <v>-1.1200000000000001</v>
      </c>
      <c r="V2237" s="4">
        <f>ROUND(SQRT((((E2237-Hilfswerte!$B$20)/Hilfswerte!$B$21)-Hilfswerte!$B$28)^2+(((F2237-Hilfswerte!$B$22)/Hilfswerte!$B$23)-Hilfswerte!$B$29)^2+(((G2237-Hilfswerte!$B$24)/Hilfswerte!$B$25)-Hilfswerte!$B$30)^2),3)</f>
        <v>1.2669999999999999</v>
      </c>
      <c r="W2237" s="4">
        <f>ROUND(E2237*Hilfswerte!$B$31,0)</f>
        <v>9661</v>
      </c>
      <c r="X2237" s="4">
        <f t="shared" si="278"/>
        <v>9021</v>
      </c>
      <c r="Y2237" s="4" t="str">
        <f>IF(T2237="A - Top-Kunde","bereits Top-Kunde",IF(AND(V2237&lt;=Hilfswerte!$B$34,H2237&lt;0.5*W2237),"Hoch",IF(AND(V2237&lt;=Hilfswerte!$B$35,H2237&lt;0.7*W2237),"Mittel","Niedrig")))</f>
        <v>Niedrig</v>
      </c>
      <c r="Z2237" s="4">
        <f t="shared" si="279"/>
        <v>7.8</v>
      </c>
      <c r="AA2237" s="4" t="str">
        <f>IF(J2237&gt;365,"Bereits abgewandert (Segment D)",IF(Z2237&gt;=Hilfswerte!$B$38,"Rot - akut gefaehrdet",IF(Z2237&gt;=Hilfswerte!$B$39,"Gelb - beobachten","Gruen - stabil")))</f>
        <v>Gruen - stabil</v>
      </c>
    </row>
    <row r="2238" spans="1:27" ht="15" customHeight="1" x14ac:dyDescent="0.25">
      <c r="A2238" s="4" t="s">
        <v>2585</v>
      </c>
      <c r="B2238" s="4" t="s">
        <v>229</v>
      </c>
      <c r="C2238" s="4" t="s">
        <v>89</v>
      </c>
      <c r="D2238" s="4" t="s">
        <v>77</v>
      </c>
      <c r="E2238" s="4">
        <v>239</v>
      </c>
      <c r="F2238" s="5">
        <v>66.2</v>
      </c>
      <c r="G2238" s="5">
        <v>3.6</v>
      </c>
      <c r="H2238" s="6">
        <v>0</v>
      </c>
      <c r="I2238" s="4">
        <v>0</v>
      </c>
      <c r="J2238" s="4">
        <v>511</v>
      </c>
      <c r="K2238" s="4">
        <v>0</v>
      </c>
      <c r="L2238" s="4">
        <v>25</v>
      </c>
      <c r="M2238" s="4">
        <v>0</v>
      </c>
      <c r="N2238" s="5">
        <v>-73.900000000000006</v>
      </c>
      <c r="O2238" s="7">
        <f t="shared" si="272"/>
        <v>1</v>
      </c>
      <c r="P2238" s="7">
        <f t="shared" si="273"/>
        <v>1</v>
      </c>
      <c r="Q2238" s="7">
        <f t="shared" si="274"/>
        <v>1</v>
      </c>
      <c r="R2238" s="7">
        <f t="shared" si="275"/>
        <v>3</v>
      </c>
      <c r="S2238" s="8">
        <f t="shared" si="276"/>
        <v>-14.5</v>
      </c>
      <c r="T2238" s="7" t="str">
        <f t="shared" si="277"/>
        <v>D - Abwanderungsrisiko</v>
      </c>
      <c r="U2238" s="4">
        <f>ROUND(((E2238-Hilfswerte!$B$20)/Hilfswerte!$B$21)+((F2238-Hilfswerte!$B$22)/Hilfswerte!$B$23)+((G2238-Hilfswerte!$B$24)/Hilfswerte!$B$25)+0.1*INDEX(Hilfswerte!$B$4:$B$15,MATCH(C2238,Hilfswerte!$A$4:$A$15,0)),2)</f>
        <v>0.44</v>
      </c>
      <c r="V2238" s="4">
        <f>ROUND(SQRT((((E2238-Hilfswerte!$B$20)/Hilfswerte!$B$21)-Hilfswerte!$B$28)^2+(((F2238-Hilfswerte!$B$22)/Hilfswerte!$B$23)-Hilfswerte!$B$29)^2+(((G2238-Hilfswerte!$B$24)/Hilfswerte!$B$25)-Hilfswerte!$B$30)^2),3)</f>
        <v>1.349</v>
      </c>
      <c r="W2238" s="4">
        <f>ROUND(E2238*Hilfswerte!$B$31,0)</f>
        <v>49126</v>
      </c>
      <c r="X2238" s="4">
        <f t="shared" si="278"/>
        <v>49126</v>
      </c>
      <c r="Y2238" s="4" t="str">
        <f>IF(T2238="A - Top-Kunde","bereits Top-Kunde",IF(AND(V2238&lt;=Hilfswerte!$B$34,H2238&lt;0.5*W2238),"Hoch",IF(AND(V2238&lt;=Hilfswerte!$B$35,H2238&lt;0.7*W2238),"Mittel","Niedrig")))</f>
        <v>Niedrig</v>
      </c>
      <c r="Z2238" s="4">
        <f t="shared" si="279"/>
        <v>60.1</v>
      </c>
      <c r="AA2238" s="4" t="str">
        <f>IF(J2238&gt;365,"Bereits abgewandert (Segment D)",IF(Z2238&gt;=Hilfswerte!$B$38,"Rot - akut gefaehrdet",IF(Z2238&gt;=Hilfswerte!$B$39,"Gelb - beobachten","Gruen - stabil")))</f>
        <v>Bereits abgewandert (Segment D)</v>
      </c>
    </row>
    <row r="2239" spans="1:27" ht="15" customHeight="1" x14ac:dyDescent="0.25">
      <c r="A2239" s="4" t="s">
        <v>2586</v>
      </c>
      <c r="B2239" s="4" t="s">
        <v>269</v>
      </c>
      <c r="C2239" s="4" t="s">
        <v>59</v>
      </c>
      <c r="D2239" s="4" t="s">
        <v>30</v>
      </c>
      <c r="E2239" s="4">
        <v>54</v>
      </c>
      <c r="F2239" s="5">
        <v>13.7</v>
      </c>
      <c r="G2239" s="5">
        <v>10.6</v>
      </c>
      <c r="H2239" s="6">
        <v>770</v>
      </c>
      <c r="I2239" s="4">
        <v>1</v>
      </c>
      <c r="J2239" s="4">
        <v>137</v>
      </c>
      <c r="K2239" s="4">
        <v>0</v>
      </c>
      <c r="L2239" s="4">
        <v>34</v>
      </c>
      <c r="M2239" s="4">
        <v>6</v>
      </c>
      <c r="N2239" s="5">
        <v>28.7</v>
      </c>
      <c r="O2239" s="7">
        <f t="shared" si="272"/>
        <v>3</v>
      </c>
      <c r="P2239" s="7">
        <f t="shared" si="273"/>
        <v>1</v>
      </c>
      <c r="Q2239" s="7">
        <f t="shared" si="274"/>
        <v>2</v>
      </c>
      <c r="R2239" s="7">
        <f t="shared" si="275"/>
        <v>6</v>
      </c>
      <c r="S2239" s="8">
        <f t="shared" si="276"/>
        <v>64.2</v>
      </c>
      <c r="T2239" s="7" t="str">
        <f t="shared" si="277"/>
        <v>C - Entwicklungspotenzial</v>
      </c>
      <c r="U2239" s="4">
        <f>ROUND(((E2239-Hilfswerte!$B$20)/Hilfswerte!$B$21)+((F2239-Hilfswerte!$B$22)/Hilfswerte!$B$23)+((G2239-Hilfswerte!$B$24)/Hilfswerte!$B$25)+0.1*INDEX(Hilfswerte!$B$4:$B$15,MATCH(C2239,Hilfswerte!$A$4:$A$15,0)),2)</f>
        <v>-0.55000000000000004</v>
      </c>
      <c r="V2239" s="4">
        <f>ROUND(SQRT((((E2239-Hilfswerte!$B$20)/Hilfswerte!$B$21)-Hilfswerte!$B$28)^2+(((F2239-Hilfswerte!$B$22)/Hilfswerte!$B$23)-Hilfswerte!$B$29)^2+(((G2239-Hilfswerte!$B$24)/Hilfswerte!$B$25)-Hilfswerte!$B$30)^2),3)</f>
        <v>0.65600000000000003</v>
      </c>
      <c r="W2239" s="4">
        <f>ROUND(E2239*Hilfswerte!$B$31,0)</f>
        <v>11099</v>
      </c>
      <c r="X2239" s="4">
        <f t="shared" si="278"/>
        <v>10329</v>
      </c>
      <c r="Y2239" s="4" t="str">
        <f>IF(T2239="A - Top-Kunde","bereits Top-Kunde",IF(AND(V2239&lt;=Hilfswerte!$B$34,H2239&lt;0.5*W2239),"Hoch",IF(AND(V2239&lt;=Hilfswerte!$B$35,H2239&lt;0.7*W2239),"Mittel","Niedrig")))</f>
        <v>Hoch</v>
      </c>
      <c r="Z2239" s="4">
        <f t="shared" si="279"/>
        <v>13.7</v>
      </c>
      <c r="AA2239" s="4" t="str">
        <f>IF(J2239&gt;365,"Bereits abgewandert (Segment D)",IF(Z2239&gt;=Hilfswerte!$B$38,"Rot - akut gefaehrdet",IF(Z2239&gt;=Hilfswerte!$B$39,"Gelb - beobachten","Gruen - stabil")))</f>
        <v>Gelb - beobachten</v>
      </c>
    </row>
    <row r="2240" spans="1:27" ht="15" customHeight="1" x14ac:dyDescent="0.25">
      <c r="A2240" s="4" t="s">
        <v>2587</v>
      </c>
      <c r="B2240" s="4" t="s">
        <v>650</v>
      </c>
      <c r="C2240" s="4" t="s">
        <v>65</v>
      </c>
      <c r="D2240" s="4" t="s">
        <v>93</v>
      </c>
      <c r="E2240" s="4">
        <v>107</v>
      </c>
      <c r="F2240" s="5">
        <v>30.5</v>
      </c>
      <c r="G2240" s="5">
        <v>13</v>
      </c>
      <c r="H2240" s="6">
        <v>13880</v>
      </c>
      <c r="I2240" s="4">
        <v>5</v>
      </c>
      <c r="J2240" s="4">
        <v>1</v>
      </c>
      <c r="K2240" s="4">
        <v>1</v>
      </c>
      <c r="L2240" s="4">
        <v>0</v>
      </c>
      <c r="M2240" s="4">
        <v>4</v>
      </c>
      <c r="N2240" s="5">
        <v>-9.8000000000000007</v>
      </c>
      <c r="O2240" s="7">
        <f t="shared" si="272"/>
        <v>5</v>
      </c>
      <c r="P2240" s="7">
        <f t="shared" si="273"/>
        <v>5</v>
      </c>
      <c r="Q2240" s="7">
        <f t="shared" si="274"/>
        <v>5</v>
      </c>
      <c r="R2240" s="7">
        <f t="shared" si="275"/>
        <v>15</v>
      </c>
      <c r="S2240" s="8">
        <f t="shared" si="276"/>
        <v>139.1</v>
      </c>
      <c r="T2240" s="7" t="str">
        <f t="shared" si="277"/>
        <v>A - Top-Kunde</v>
      </c>
      <c r="U2240" s="4">
        <f>ROUND(((E2240-Hilfswerte!$B$20)/Hilfswerte!$B$21)+((F2240-Hilfswerte!$B$22)/Hilfswerte!$B$23)+((G2240-Hilfswerte!$B$24)/Hilfswerte!$B$25)+0.1*INDEX(Hilfswerte!$B$4:$B$15,MATCH(C2240,Hilfswerte!$A$4:$A$15,0)),2)</f>
        <v>0.38</v>
      </c>
      <c r="V2240" s="4">
        <f>ROUND(SQRT((((E2240-Hilfswerte!$B$20)/Hilfswerte!$B$21)-Hilfswerte!$B$28)^2+(((F2240-Hilfswerte!$B$22)/Hilfswerte!$B$23)-Hilfswerte!$B$29)^2+(((G2240-Hilfswerte!$B$24)/Hilfswerte!$B$25)-Hilfswerte!$B$30)^2),3)</f>
        <v>0.40400000000000003</v>
      </c>
      <c r="W2240" s="4">
        <f>ROUND(E2240*Hilfswerte!$B$31,0)</f>
        <v>21993</v>
      </c>
      <c r="X2240" s="4">
        <f t="shared" si="278"/>
        <v>8113</v>
      </c>
      <c r="Y2240" s="4" t="str">
        <f>IF(T2240="A - Top-Kunde","bereits Top-Kunde",IF(AND(V2240&lt;=Hilfswerte!$B$34,H2240&lt;0.5*W2240),"Hoch",IF(AND(V2240&lt;=Hilfswerte!$B$35,H2240&lt;0.7*W2240),"Mittel","Niedrig")))</f>
        <v>bereits Top-Kunde</v>
      </c>
      <c r="Z2240" s="4">
        <f t="shared" si="279"/>
        <v>7</v>
      </c>
      <c r="AA2240" s="4" t="str">
        <f>IF(J2240&gt;365,"Bereits abgewandert (Segment D)",IF(Z2240&gt;=Hilfswerte!$B$38,"Rot - akut gefaehrdet",IF(Z2240&gt;=Hilfswerte!$B$39,"Gelb - beobachten","Gruen - stabil")))</f>
        <v>Gruen - stabil</v>
      </c>
    </row>
    <row r="2241" spans="1:27" ht="15" customHeight="1" x14ac:dyDescent="0.25">
      <c r="A2241" s="4" t="s">
        <v>2588</v>
      </c>
      <c r="B2241" s="4" t="s">
        <v>384</v>
      </c>
      <c r="C2241" s="4" t="s">
        <v>65</v>
      </c>
      <c r="D2241" s="4" t="s">
        <v>77</v>
      </c>
      <c r="E2241" s="4">
        <v>39</v>
      </c>
      <c r="F2241" s="5">
        <v>10.4</v>
      </c>
      <c r="G2241" s="5">
        <v>17.899999999999999</v>
      </c>
      <c r="H2241" s="6">
        <v>3890</v>
      </c>
      <c r="I2241" s="4">
        <v>1</v>
      </c>
      <c r="J2241" s="4">
        <v>119</v>
      </c>
      <c r="K2241" s="4">
        <v>0</v>
      </c>
      <c r="L2241" s="4">
        <v>12</v>
      </c>
      <c r="M2241" s="4">
        <v>2</v>
      </c>
      <c r="N2241" s="5">
        <v>7.4</v>
      </c>
      <c r="O2241" s="7">
        <f t="shared" si="272"/>
        <v>3</v>
      </c>
      <c r="P2241" s="7">
        <f t="shared" si="273"/>
        <v>1</v>
      </c>
      <c r="Q2241" s="7">
        <f t="shared" si="274"/>
        <v>4</v>
      </c>
      <c r="R2241" s="7">
        <f t="shared" si="275"/>
        <v>8</v>
      </c>
      <c r="S2241" s="8">
        <f t="shared" si="276"/>
        <v>80.099999999999994</v>
      </c>
      <c r="T2241" s="7" t="str">
        <f t="shared" si="277"/>
        <v>C - Entwicklungspotenzial</v>
      </c>
      <c r="U2241" s="4">
        <f>ROUND(((E2241-Hilfswerte!$B$20)/Hilfswerte!$B$21)+((F2241-Hilfswerte!$B$22)/Hilfswerte!$B$23)+((G2241-Hilfswerte!$B$24)/Hilfswerte!$B$25)+0.1*INDEX(Hilfswerte!$B$4:$B$15,MATCH(C2241,Hilfswerte!$A$4:$A$15,0)),2)</f>
        <v>0.5</v>
      </c>
      <c r="V2241" s="4">
        <f>ROUND(SQRT((((E2241-Hilfswerte!$B$20)/Hilfswerte!$B$21)-Hilfswerte!$B$28)^2+(((F2241-Hilfswerte!$B$22)/Hilfswerte!$B$23)-Hilfswerte!$B$29)^2+(((G2241-Hilfswerte!$B$24)/Hilfswerte!$B$25)-Hilfswerte!$B$30)^2),3)</f>
        <v>1.2929999999999999</v>
      </c>
      <c r="W2241" s="4">
        <f>ROUND(E2241*Hilfswerte!$B$31,0)</f>
        <v>8016</v>
      </c>
      <c r="X2241" s="4">
        <f t="shared" si="278"/>
        <v>4126</v>
      </c>
      <c r="Y2241" s="4" t="str">
        <f>IF(T2241="A - Top-Kunde","bereits Top-Kunde",IF(AND(V2241&lt;=Hilfswerte!$B$34,H2241&lt;0.5*W2241),"Hoch",IF(AND(V2241&lt;=Hilfswerte!$B$35,H2241&lt;0.7*W2241),"Mittel","Niedrig")))</f>
        <v>Niedrig</v>
      </c>
      <c r="Z2241" s="4">
        <f t="shared" si="279"/>
        <v>8.4</v>
      </c>
      <c r="AA2241" s="4" t="str">
        <f>IF(J2241&gt;365,"Bereits abgewandert (Segment D)",IF(Z2241&gt;=Hilfswerte!$B$38,"Rot - akut gefaehrdet",IF(Z2241&gt;=Hilfswerte!$B$39,"Gelb - beobachten","Gruen - stabil")))</f>
        <v>Gruen - stabil</v>
      </c>
    </row>
    <row r="2242" spans="1:27" ht="15" customHeight="1" x14ac:dyDescent="0.25">
      <c r="A2242" s="4" t="s">
        <v>2589</v>
      </c>
      <c r="B2242" s="4" t="s">
        <v>69</v>
      </c>
      <c r="C2242" s="4" t="s">
        <v>65</v>
      </c>
      <c r="D2242" s="4" t="s">
        <v>48</v>
      </c>
      <c r="E2242" s="4">
        <v>35</v>
      </c>
      <c r="F2242" s="5">
        <v>8.3000000000000007</v>
      </c>
      <c r="G2242" s="5">
        <v>11</v>
      </c>
      <c r="H2242" s="6">
        <v>990</v>
      </c>
      <c r="I2242" s="4">
        <v>3</v>
      </c>
      <c r="J2242" s="4">
        <v>214</v>
      </c>
      <c r="K2242" s="4">
        <v>0</v>
      </c>
      <c r="L2242" s="4">
        <v>26</v>
      </c>
      <c r="M2242" s="4">
        <v>6</v>
      </c>
      <c r="N2242" s="5">
        <v>15.1</v>
      </c>
      <c r="O2242" s="7">
        <f t="shared" ref="O2242:O2305" si="280">IF(J2242&gt;365,1,IF(J2242&lt;=30,5,IF(J2242&lt;=90,4,IF(J2242&lt;=180,3,2))))</f>
        <v>2</v>
      </c>
      <c r="P2242" s="7">
        <f t="shared" ref="P2242:P2305" si="281">IF(I2242&gt;=5,5,IF(I2242&gt;=4,4,IF(I2242&gt;=3,3,IF(I2242&gt;=2,2,1))))</f>
        <v>3</v>
      </c>
      <c r="Q2242" s="7">
        <f t="shared" ref="Q2242:Q2305" si="282">IF(H2242&gt;=7500,5,IF(H2242&gt;=2500,4,IF(H2242&gt;=1000,3,IF(H2242&gt;=1,2,1))))</f>
        <v>2</v>
      </c>
      <c r="R2242" s="7">
        <f t="shared" ref="R2242:R2305" si="283">O2242+P2242+Q2242</f>
        <v>7</v>
      </c>
      <c r="S2242" s="8">
        <f t="shared" ref="S2242:S2305" si="284">ROUND(10*R2242+0.5*N2242-6*K2242-0.3*MAX(0,L2242),1)</f>
        <v>69.8</v>
      </c>
      <c r="T2242" s="7" t="str">
        <f t="shared" ref="T2242:T2305" si="285">IF(J2242&gt;365,"D - Abwanderungsrisiko",IF(S2242&gt;=125,"A - Top-Kunde",IF(S2242&gt;=105,"B - Kernkunde","C - Entwicklungspotenzial")))</f>
        <v>C - Entwicklungspotenzial</v>
      </c>
      <c r="U2242" s="4">
        <f>ROUND(((E2242-Hilfswerte!$B$20)/Hilfswerte!$B$21)+((F2242-Hilfswerte!$B$22)/Hilfswerte!$B$23)+((G2242-Hilfswerte!$B$24)/Hilfswerte!$B$25)+0.1*INDEX(Hilfswerte!$B$4:$B$15,MATCH(C2242,Hilfswerte!$A$4:$A$15,0)),2)</f>
        <v>-0.65</v>
      </c>
      <c r="V2242" s="4">
        <f>ROUND(SQRT((((E2242-Hilfswerte!$B$20)/Hilfswerte!$B$21)-Hilfswerte!$B$28)^2+(((F2242-Hilfswerte!$B$22)/Hilfswerte!$B$23)-Hilfswerte!$B$29)^2+(((G2242-Hilfswerte!$B$24)/Hilfswerte!$B$25)-Hilfswerte!$B$30)^2),3)</f>
        <v>0.77600000000000002</v>
      </c>
      <c r="W2242" s="4">
        <f>ROUND(E2242*Hilfswerte!$B$31,0)</f>
        <v>7194</v>
      </c>
      <c r="X2242" s="4">
        <f t="shared" ref="X2242:X2305" si="286">MAX(0,W2242-H2242)</f>
        <v>6204</v>
      </c>
      <c r="Y2242" s="4" t="str">
        <f>IF(T2242="A - Top-Kunde","bereits Top-Kunde",IF(AND(V2242&lt;=Hilfswerte!$B$34,H2242&lt;0.5*W2242),"Hoch",IF(AND(V2242&lt;=Hilfswerte!$B$35,H2242&lt;0.7*W2242),"Mittel","Niedrig")))</f>
        <v>Hoch</v>
      </c>
      <c r="Z2242" s="4">
        <f t="shared" ref="Z2242:Z2305" si="287">ROUND(0.4*MAX(0,-N2242)+3*K2242+0.2*MAX(0,L2242)+0.05*J2242,1)</f>
        <v>15.9</v>
      </c>
      <c r="AA2242" s="4" t="str">
        <f>IF(J2242&gt;365,"Bereits abgewandert (Segment D)",IF(Z2242&gt;=Hilfswerte!$B$38,"Rot - akut gefaehrdet",IF(Z2242&gt;=Hilfswerte!$B$39,"Gelb - beobachten","Gruen - stabil")))</f>
        <v>Gelb - beobachten</v>
      </c>
    </row>
    <row r="2243" spans="1:27" ht="15" customHeight="1" x14ac:dyDescent="0.25">
      <c r="A2243" s="4" t="s">
        <v>2590</v>
      </c>
      <c r="B2243" s="4" t="s">
        <v>894</v>
      </c>
      <c r="C2243" s="4" t="s">
        <v>29</v>
      </c>
      <c r="D2243" s="4" t="s">
        <v>106</v>
      </c>
      <c r="E2243" s="4">
        <v>73</v>
      </c>
      <c r="F2243" s="5">
        <v>11.2</v>
      </c>
      <c r="G2243" s="5">
        <v>13.1</v>
      </c>
      <c r="H2243" s="6">
        <v>4330</v>
      </c>
      <c r="I2243" s="4">
        <v>2</v>
      </c>
      <c r="J2243" s="4">
        <v>282</v>
      </c>
      <c r="K2243" s="4">
        <v>1</v>
      </c>
      <c r="L2243" s="4">
        <v>20</v>
      </c>
      <c r="M2243" s="4">
        <v>4</v>
      </c>
      <c r="N2243" s="5">
        <v>0.1</v>
      </c>
      <c r="O2243" s="7">
        <f t="shared" si="280"/>
        <v>2</v>
      </c>
      <c r="P2243" s="7">
        <f t="shared" si="281"/>
        <v>2</v>
      </c>
      <c r="Q2243" s="7">
        <f t="shared" si="282"/>
        <v>4</v>
      </c>
      <c r="R2243" s="7">
        <f t="shared" si="283"/>
        <v>8</v>
      </c>
      <c r="S2243" s="8">
        <f t="shared" si="284"/>
        <v>68.099999999999994</v>
      </c>
      <c r="T2243" s="7" t="str">
        <f t="shared" si="285"/>
        <v>C - Entwicklungspotenzial</v>
      </c>
      <c r="U2243" s="4">
        <f>ROUND(((E2243-Hilfswerte!$B$20)/Hilfswerte!$B$21)+((F2243-Hilfswerte!$B$22)/Hilfswerte!$B$23)+((G2243-Hilfswerte!$B$24)/Hilfswerte!$B$25)+0.1*INDEX(Hilfswerte!$B$4:$B$15,MATCH(C2243,Hilfswerte!$A$4:$A$15,0)),2)</f>
        <v>0.22</v>
      </c>
      <c r="V2243" s="4">
        <f>ROUND(SQRT((((E2243-Hilfswerte!$B$20)/Hilfswerte!$B$21)-Hilfswerte!$B$28)^2+(((F2243-Hilfswerte!$B$22)/Hilfswerte!$B$23)-Hilfswerte!$B$29)^2+(((G2243-Hilfswerte!$B$24)/Hilfswerte!$B$25)-Hilfswerte!$B$30)^2),3)</f>
        <v>0.69299999999999995</v>
      </c>
      <c r="W2243" s="4">
        <f>ROUND(E2243*Hilfswerte!$B$31,0)</f>
        <v>15005</v>
      </c>
      <c r="X2243" s="4">
        <f t="shared" si="286"/>
        <v>10675</v>
      </c>
      <c r="Y2243" s="4" t="str">
        <f>IF(T2243="A - Top-Kunde","bereits Top-Kunde",IF(AND(V2243&lt;=Hilfswerte!$B$34,H2243&lt;0.5*W2243),"Hoch",IF(AND(V2243&lt;=Hilfswerte!$B$35,H2243&lt;0.7*W2243),"Mittel","Niedrig")))</f>
        <v>Hoch</v>
      </c>
      <c r="Z2243" s="4">
        <f t="shared" si="287"/>
        <v>21.1</v>
      </c>
      <c r="AA2243" s="4" t="str">
        <f>IF(J2243&gt;365,"Bereits abgewandert (Segment D)",IF(Z2243&gt;=Hilfswerte!$B$38,"Rot - akut gefaehrdet",IF(Z2243&gt;=Hilfswerte!$B$39,"Gelb - beobachten","Gruen - stabil")))</f>
        <v>Rot - akut gefaehrdet</v>
      </c>
    </row>
    <row r="2244" spans="1:27" ht="15" customHeight="1" x14ac:dyDescent="0.25">
      <c r="A2244" s="4" t="s">
        <v>2591</v>
      </c>
      <c r="B2244" s="4" t="s">
        <v>1176</v>
      </c>
      <c r="C2244" s="4" t="s">
        <v>55</v>
      </c>
      <c r="D2244" s="4" t="s">
        <v>77</v>
      </c>
      <c r="E2244" s="4">
        <v>34</v>
      </c>
      <c r="F2244" s="5">
        <v>5.7</v>
      </c>
      <c r="G2244" s="5">
        <v>4.4000000000000004</v>
      </c>
      <c r="H2244" s="6">
        <v>330</v>
      </c>
      <c r="I2244" s="4">
        <v>1</v>
      </c>
      <c r="J2244" s="4">
        <v>180</v>
      </c>
      <c r="K2244" s="4">
        <v>0</v>
      </c>
      <c r="L2244" s="4">
        <v>-3</v>
      </c>
      <c r="M2244" s="4">
        <v>2</v>
      </c>
      <c r="N2244" s="5">
        <v>-1.5</v>
      </c>
      <c r="O2244" s="7">
        <f t="shared" si="280"/>
        <v>3</v>
      </c>
      <c r="P2244" s="7">
        <f t="shared" si="281"/>
        <v>1</v>
      </c>
      <c r="Q2244" s="7">
        <f t="shared" si="282"/>
        <v>2</v>
      </c>
      <c r="R2244" s="7">
        <f t="shared" si="283"/>
        <v>6</v>
      </c>
      <c r="S2244" s="8">
        <f t="shared" si="284"/>
        <v>59.3</v>
      </c>
      <c r="T2244" s="7" t="str">
        <f t="shared" si="285"/>
        <v>C - Entwicklungspotenzial</v>
      </c>
      <c r="U2244" s="4">
        <f>ROUND(((E2244-Hilfswerte!$B$20)/Hilfswerte!$B$21)+((F2244-Hilfswerte!$B$22)/Hilfswerte!$B$23)+((G2244-Hilfswerte!$B$24)/Hilfswerte!$B$25)+0.1*INDEX(Hilfswerte!$B$4:$B$15,MATCH(C2244,Hilfswerte!$A$4:$A$15,0)),2)</f>
        <v>-1.4</v>
      </c>
      <c r="V2244" s="4">
        <f>ROUND(SQRT((((E2244-Hilfswerte!$B$20)/Hilfswerte!$B$21)-Hilfswerte!$B$28)^2+(((F2244-Hilfswerte!$B$22)/Hilfswerte!$B$23)-Hilfswerte!$B$29)^2+(((G2244-Hilfswerte!$B$24)/Hilfswerte!$B$25)-Hilfswerte!$B$30)^2),3)</f>
        <v>1.3520000000000001</v>
      </c>
      <c r="W2244" s="4">
        <f>ROUND(E2244*Hilfswerte!$B$31,0)</f>
        <v>6989</v>
      </c>
      <c r="X2244" s="4">
        <f t="shared" si="286"/>
        <v>6659</v>
      </c>
      <c r="Y2244" s="4" t="str">
        <f>IF(T2244="A - Top-Kunde","bereits Top-Kunde",IF(AND(V2244&lt;=Hilfswerte!$B$34,H2244&lt;0.5*W2244),"Hoch",IF(AND(V2244&lt;=Hilfswerte!$B$35,H2244&lt;0.7*W2244),"Mittel","Niedrig")))</f>
        <v>Niedrig</v>
      </c>
      <c r="Z2244" s="4">
        <f t="shared" si="287"/>
        <v>9.6</v>
      </c>
      <c r="AA2244" s="4" t="str">
        <f>IF(J2244&gt;365,"Bereits abgewandert (Segment D)",IF(Z2244&gt;=Hilfswerte!$B$38,"Rot - akut gefaehrdet",IF(Z2244&gt;=Hilfswerte!$B$39,"Gelb - beobachten","Gruen - stabil")))</f>
        <v>Gruen - stabil</v>
      </c>
    </row>
    <row r="2245" spans="1:27" ht="15" customHeight="1" x14ac:dyDescent="0.25">
      <c r="A2245" s="4" t="s">
        <v>2592</v>
      </c>
      <c r="B2245" s="4" t="s">
        <v>288</v>
      </c>
      <c r="C2245" s="4" t="s">
        <v>29</v>
      </c>
      <c r="D2245" s="4" t="s">
        <v>48</v>
      </c>
      <c r="E2245" s="4">
        <v>67</v>
      </c>
      <c r="F2245" s="5">
        <v>18.399999999999999</v>
      </c>
      <c r="G2245" s="5">
        <v>19.100000000000001</v>
      </c>
      <c r="H2245" s="6">
        <v>9920</v>
      </c>
      <c r="I2245" s="4">
        <v>3</v>
      </c>
      <c r="J2245" s="4">
        <v>86</v>
      </c>
      <c r="K2245" s="4">
        <v>0</v>
      </c>
      <c r="L2245" s="4">
        <v>22</v>
      </c>
      <c r="M2245" s="4">
        <v>3</v>
      </c>
      <c r="N2245" s="5">
        <v>32</v>
      </c>
      <c r="O2245" s="7">
        <f t="shared" si="280"/>
        <v>4</v>
      </c>
      <c r="P2245" s="7">
        <f t="shared" si="281"/>
        <v>3</v>
      </c>
      <c r="Q2245" s="7">
        <f t="shared" si="282"/>
        <v>5</v>
      </c>
      <c r="R2245" s="7">
        <f t="shared" si="283"/>
        <v>12</v>
      </c>
      <c r="S2245" s="8">
        <f t="shared" si="284"/>
        <v>129.4</v>
      </c>
      <c r="T2245" s="7" t="str">
        <f t="shared" si="285"/>
        <v>A - Top-Kunde</v>
      </c>
      <c r="U2245" s="4">
        <f>ROUND(((E2245-Hilfswerte!$B$20)/Hilfswerte!$B$21)+((F2245-Hilfswerte!$B$22)/Hilfswerte!$B$23)+((G2245-Hilfswerte!$B$24)/Hilfswerte!$B$25)+0.1*INDEX(Hilfswerte!$B$4:$B$15,MATCH(C2245,Hilfswerte!$A$4:$A$15,0)),2)</f>
        <v>1.28</v>
      </c>
      <c r="V2245" s="4">
        <f>ROUND(SQRT((((E2245-Hilfswerte!$B$20)/Hilfswerte!$B$21)-Hilfswerte!$B$28)^2+(((F2245-Hilfswerte!$B$22)/Hilfswerte!$B$23)-Hilfswerte!$B$29)^2+(((G2245-Hilfswerte!$B$24)/Hilfswerte!$B$25)-Hilfswerte!$B$30)^2),3)</f>
        <v>1.369</v>
      </c>
      <c r="W2245" s="4">
        <f>ROUND(E2245*Hilfswerte!$B$31,0)</f>
        <v>13772</v>
      </c>
      <c r="X2245" s="4">
        <f t="shared" si="286"/>
        <v>3852</v>
      </c>
      <c r="Y2245" s="4" t="str">
        <f>IF(T2245="A - Top-Kunde","bereits Top-Kunde",IF(AND(V2245&lt;=Hilfswerte!$B$34,H2245&lt;0.5*W2245),"Hoch",IF(AND(V2245&lt;=Hilfswerte!$B$35,H2245&lt;0.7*W2245),"Mittel","Niedrig")))</f>
        <v>bereits Top-Kunde</v>
      </c>
      <c r="Z2245" s="4">
        <f t="shared" si="287"/>
        <v>8.6999999999999993</v>
      </c>
      <c r="AA2245" s="4" t="str">
        <f>IF(J2245&gt;365,"Bereits abgewandert (Segment D)",IF(Z2245&gt;=Hilfswerte!$B$38,"Rot - akut gefaehrdet",IF(Z2245&gt;=Hilfswerte!$B$39,"Gelb - beobachten","Gruen - stabil")))</f>
        <v>Gruen - stabil</v>
      </c>
    </row>
    <row r="2246" spans="1:27" ht="15" customHeight="1" x14ac:dyDescent="0.25">
      <c r="A2246" s="4" t="s">
        <v>2593</v>
      </c>
      <c r="B2246" s="4" t="s">
        <v>942</v>
      </c>
      <c r="C2246" s="4" t="s">
        <v>55</v>
      </c>
      <c r="D2246" s="4" t="s">
        <v>52</v>
      </c>
      <c r="E2246" s="4">
        <v>252</v>
      </c>
      <c r="F2246" s="5">
        <v>34.299999999999997</v>
      </c>
      <c r="G2246" s="5">
        <v>21.4</v>
      </c>
      <c r="H2246" s="6">
        <v>38290</v>
      </c>
      <c r="I2246" s="4">
        <v>5</v>
      </c>
      <c r="J2246" s="4">
        <v>59</v>
      </c>
      <c r="K2246" s="4">
        <v>0</v>
      </c>
      <c r="L2246" s="4">
        <v>22</v>
      </c>
      <c r="M2246" s="4">
        <v>4</v>
      </c>
      <c r="N2246" s="5">
        <v>2.2000000000000002</v>
      </c>
      <c r="O2246" s="7">
        <f t="shared" si="280"/>
        <v>4</v>
      </c>
      <c r="P2246" s="7">
        <f t="shared" si="281"/>
        <v>5</v>
      </c>
      <c r="Q2246" s="7">
        <f t="shared" si="282"/>
        <v>5</v>
      </c>
      <c r="R2246" s="7">
        <f t="shared" si="283"/>
        <v>14</v>
      </c>
      <c r="S2246" s="8">
        <f t="shared" si="284"/>
        <v>134.5</v>
      </c>
      <c r="T2246" s="7" t="str">
        <f t="shared" si="285"/>
        <v>A - Top-Kunde</v>
      </c>
      <c r="U2246" s="4">
        <f>ROUND(((E2246-Hilfswerte!$B$20)/Hilfswerte!$B$21)+((F2246-Hilfswerte!$B$22)/Hilfswerte!$B$23)+((G2246-Hilfswerte!$B$24)/Hilfswerte!$B$25)+0.1*INDEX(Hilfswerte!$B$4:$B$15,MATCH(C2246,Hilfswerte!$A$4:$A$15,0)),2)</f>
        <v>2.75</v>
      </c>
      <c r="V2246" s="4">
        <f>ROUND(SQRT((((E2246-Hilfswerte!$B$20)/Hilfswerte!$B$21)-Hilfswerte!$B$28)^2+(((F2246-Hilfswerte!$B$22)/Hilfswerte!$B$23)-Hilfswerte!$B$29)^2+(((G2246-Hilfswerte!$B$24)/Hilfswerte!$B$25)-Hilfswerte!$B$30)^2),3)</f>
        <v>1.659</v>
      </c>
      <c r="W2246" s="4">
        <f>ROUND(E2246*Hilfswerte!$B$31,0)</f>
        <v>51798</v>
      </c>
      <c r="X2246" s="4">
        <f t="shared" si="286"/>
        <v>13508</v>
      </c>
      <c r="Y2246" s="4" t="str">
        <f>IF(T2246="A - Top-Kunde","bereits Top-Kunde",IF(AND(V2246&lt;=Hilfswerte!$B$34,H2246&lt;0.5*W2246),"Hoch",IF(AND(V2246&lt;=Hilfswerte!$B$35,H2246&lt;0.7*W2246),"Mittel","Niedrig")))</f>
        <v>bereits Top-Kunde</v>
      </c>
      <c r="Z2246" s="4">
        <f t="shared" si="287"/>
        <v>7.4</v>
      </c>
      <c r="AA2246" s="4" t="str">
        <f>IF(J2246&gt;365,"Bereits abgewandert (Segment D)",IF(Z2246&gt;=Hilfswerte!$B$38,"Rot - akut gefaehrdet",IF(Z2246&gt;=Hilfswerte!$B$39,"Gelb - beobachten","Gruen - stabil")))</f>
        <v>Gruen - stabil</v>
      </c>
    </row>
    <row r="2247" spans="1:27" ht="15" customHeight="1" x14ac:dyDescent="0.25">
      <c r="A2247" s="4" t="s">
        <v>2594</v>
      </c>
      <c r="B2247" s="4" t="s">
        <v>553</v>
      </c>
      <c r="C2247" s="4" t="s">
        <v>55</v>
      </c>
      <c r="D2247" s="4" t="s">
        <v>30</v>
      </c>
      <c r="E2247" s="4">
        <v>619</v>
      </c>
      <c r="F2247" s="5">
        <v>145.5</v>
      </c>
      <c r="G2247" s="5">
        <v>3</v>
      </c>
      <c r="H2247" s="6">
        <v>224320</v>
      </c>
      <c r="I2247" s="4">
        <v>3</v>
      </c>
      <c r="J2247" s="4">
        <v>3</v>
      </c>
      <c r="K2247" s="4">
        <v>0</v>
      </c>
      <c r="L2247" s="4">
        <v>7</v>
      </c>
      <c r="M2247" s="4">
        <v>6</v>
      </c>
      <c r="N2247" s="5">
        <v>25.2</v>
      </c>
      <c r="O2247" s="7">
        <f t="shared" si="280"/>
        <v>5</v>
      </c>
      <c r="P2247" s="7">
        <f t="shared" si="281"/>
        <v>3</v>
      </c>
      <c r="Q2247" s="7">
        <f t="shared" si="282"/>
        <v>5</v>
      </c>
      <c r="R2247" s="7">
        <f t="shared" si="283"/>
        <v>13</v>
      </c>
      <c r="S2247" s="8">
        <f t="shared" si="284"/>
        <v>140.5</v>
      </c>
      <c r="T2247" s="7" t="str">
        <f t="shared" si="285"/>
        <v>A - Top-Kunde</v>
      </c>
      <c r="U2247" s="4">
        <f>ROUND(((E2247-Hilfswerte!$B$20)/Hilfswerte!$B$21)+((F2247-Hilfswerte!$B$22)/Hilfswerte!$B$23)+((G2247-Hilfswerte!$B$24)/Hilfswerte!$B$25)+0.1*INDEX(Hilfswerte!$B$4:$B$15,MATCH(C2247,Hilfswerte!$A$4:$A$15,0)),2)</f>
        <v>3.4</v>
      </c>
      <c r="V2247" s="4">
        <f>ROUND(SQRT((((E2247-Hilfswerte!$B$20)/Hilfswerte!$B$21)-Hilfswerte!$B$28)^2+(((F2247-Hilfswerte!$B$22)/Hilfswerte!$B$23)-Hilfswerte!$B$29)^2+(((G2247-Hilfswerte!$B$24)/Hilfswerte!$B$25)-Hilfswerte!$B$30)^2),3)</f>
        <v>3.036</v>
      </c>
      <c r="W2247" s="4">
        <f>ROUND(E2247*Hilfswerte!$B$31,0)</f>
        <v>127233</v>
      </c>
      <c r="X2247" s="4">
        <f t="shared" si="286"/>
        <v>0</v>
      </c>
      <c r="Y2247" s="4" t="str">
        <f>IF(T2247="A - Top-Kunde","bereits Top-Kunde",IF(AND(V2247&lt;=Hilfswerte!$B$34,H2247&lt;0.5*W2247),"Hoch",IF(AND(V2247&lt;=Hilfswerte!$B$35,H2247&lt;0.7*W2247),"Mittel","Niedrig")))</f>
        <v>bereits Top-Kunde</v>
      </c>
      <c r="Z2247" s="4">
        <f t="shared" si="287"/>
        <v>1.6</v>
      </c>
      <c r="AA2247" s="4" t="str">
        <f>IF(J2247&gt;365,"Bereits abgewandert (Segment D)",IF(Z2247&gt;=Hilfswerte!$B$38,"Rot - akut gefaehrdet",IF(Z2247&gt;=Hilfswerte!$B$39,"Gelb - beobachten","Gruen - stabil")))</f>
        <v>Gruen - stabil</v>
      </c>
    </row>
    <row r="2248" spans="1:27" ht="15" customHeight="1" x14ac:dyDescent="0.25">
      <c r="A2248" s="4" t="s">
        <v>2595</v>
      </c>
      <c r="B2248" s="4" t="s">
        <v>481</v>
      </c>
      <c r="C2248" s="4" t="s">
        <v>55</v>
      </c>
      <c r="D2248" s="4" t="s">
        <v>30</v>
      </c>
      <c r="E2248" s="4">
        <v>104</v>
      </c>
      <c r="F2248" s="5">
        <v>20</v>
      </c>
      <c r="G2248" s="5">
        <v>2.6</v>
      </c>
      <c r="H2248" s="6">
        <v>9850</v>
      </c>
      <c r="I2248" s="4">
        <v>2</v>
      </c>
      <c r="J2248" s="4">
        <v>39</v>
      </c>
      <c r="K2248" s="4">
        <v>0</v>
      </c>
      <c r="L2248" s="4">
        <v>-5</v>
      </c>
      <c r="M2248" s="4">
        <v>4</v>
      </c>
      <c r="N2248" s="5">
        <v>-19.5</v>
      </c>
      <c r="O2248" s="7">
        <f t="shared" si="280"/>
        <v>4</v>
      </c>
      <c r="P2248" s="7">
        <f t="shared" si="281"/>
        <v>2</v>
      </c>
      <c r="Q2248" s="7">
        <f t="shared" si="282"/>
        <v>5</v>
      </c>
      <c r="R2248" s="7">
        <f t="shared" si="283"/>
        <v>11</v>
      </c>
      <c r="S2248" s="8">
        <f t="shared" si="284"/>
        <v>100.3</v>
      </c>
      <c r="T2248" s="7" t="str">
        <f t="shared" si="285"/>
        <v>C - Entwicklungspotenzial</v>
      </c>
      <c r="U2248" s="4">
        <f>ROUND(((E2248-Hilfswerte!$B$20)/Hilfswerte!$B$21)+((F2248-Hilfswerte!$B$22)/Hilfswerte!$B$23)+((G2248-Hilfswerte!$B$24)/Hilfswerte!$B$25)+0.1*INDEX(Hilfswerte!$B$4:$B$15,MATCH(C2248,Hilfswerte!$A$4:$A$15,0)),2)</f>
        <v>-1.1299999999999999</v>
      </c>
      <c r="V2248" s="4">
        <f>ROUND(SQRT((((E2248-Hilfswerte!$B$20)/Hilfswerte!$B$21)-Hilfswerte!$B$28)^2+(((F2248-Hilfswerte!$B$22)/Hilfswerte!$B$23)-Hilfswerte!$B$29)^2+(((G2248-Hilfswerte!$B$24)/Hilfswerte!$B$25)-Hilfswerte!$B$30)^2),3)</f>
        <v>1.43</v>
      </c>
      <c r="W2248" s="4">
        <f>ROUND(E2248*Hilfswerte!$B$31,0)</f>
        <v>21377</v>
      </c>
      <c r="X2248" s="4">
        <f t="shared" si="286"/>
        <v>11527</v>
      </c>
      <c r="Y2248" s="4" t="str">
        <f>IF(T2248="A - Top-Kunde","bereits Top-Kunde",IF(AND(V2248&lt;=Hilfswerte!$B$34,H2248&lt;0.5*W2248),"Hoch",IF(AND(V2248&lt;=Hilfswerte!$B$35,H2248&lt;0.7*W2248),"Mittel","Niedrig")))</f>
        <v>Niedrig</v>
      </c>
      <c r="Z2248" s="4">
        <f t="shared" si="287"/>
        <v>9.8000000000000007</v>
      </c>
      <c r="AA2248" s="4" t="str">
        <f>IF(J2248&gt;365,"Bereits abgewandert (Segment D)",IF(Z2248&gt;=Hilfswerte!$B$38,"Rot - akut gefaehrdet",IF(Z2248&gt;=Hilfswerte!$B$39,"Gelb - beobachten","Gruen - stabil")))</f>
        <v>Gruen - stabil</v>
      </c>
    </row>
    <row r="2249" spans="1:27" ht="15" customHeight="1" x14ac:dyDescent="0.25">
      <c r="A2249" s="4" t="s">
        <v>2596</v>
      </c>
      <c r="B2249" s="4" t="s">
        <v>245</v>
      </c>
      <c r="C2249" s="4" t="s">
        <v>89</v>
      </c>
      <c r="D2249" s="4" t="s">
        <v>30</v>
      </c>
      <c r="E2249" s="4">
        <v>166</v>
      </c>
      <c r="F2249" s="5">
        <v>37.799999999999997</v>
      </c>
      <c r="G2249" s="5">
        <v>21</v>
      </c>
      <c r="H2249" s="6">
        <v>2870</v>
      </c>
      <c r="I2249" s="4">
        <v>2</v>
      </c>
      <c r="J2249" s="4">
        <v>205</v>
      </c>
      <c r="K2249" s="4">
        <v>0</v>
      </c>
      <c r="L2249" s="4">
        <v>21</v>
      </c>
      <c r="M2249" s="4">
        <v>6</v>
      </c>
      <c r="N2249" s="5">
        <v>-13</v>
      </c>
      <c r="O2249" s="7">
        <f t="shared" si="280"/>
        <v>2</v>
      </c>
      <c r="P2249" s="7">
        <f t="shared" si="281"/>
        <v>2</v>
      </c>
      <c r="Q2249" s="7">
        <f t="shared" si="282"/>
        <v>4</v>
      </c>
      <c r="R2249" s="7">
        <f t="shared" si="283"/>
        <v>8</v>
      </c>
      <c r="S2249" s="8">
        <f t="shared" si="284"/>
        <v>67.2</v>
      </c>
      <c r="T2249" s="7" t="str">
        <f t="shared" si="285"/>
        <v>C - Entwicklungspotenzial</v>
      </c>
      <c r="U2249" s="4">
        <f>ROUND(((E2249-Hilfswerte!$B$20)/Hilfswerte!$B$21)+((F2249-Hilfswerte!$B$22)/Hilfswerte!$B$23)+((G2249-Hilfswerte!$B$24)/Hilfswerte!$B$25)+0.1*INDEX(Hilfswerte!$B$4:$B$15,MATCH(C2249,Hilfswerte!$A$4:$A$15,0)),2)</f>
        <v>2.38</v>
      </c>
      <c r="V2249" s="4">
        <f>ROUND(SQRT((((E2249-Hilfswerte!$B$20)/Hilfswerte!$B$21)-Hilfswerte!$B$28)^2+(((F2249-Hilfswerte!$B$22)/Hilfswerte!$B$23)-Hilfswerte!$B$29)^2+(((G2249-Hilfswerte!$B$24)/Hilfswerte!$B$25)-Hilfswerte!$B$30)^2),3)</f>
        <v>1.554</v>
      </c>
      <c r="W2249" s="4">
        <f>ROUND(E2249*Hilfswerte!$B$31,0)</f>
        <v>34121</v>
      </c>
      <c r="X2249" s="4">
        <f t="shared" si="286"/>
        <v>31251</v>
      </c>
      <c r="Y2249" s="4" t="str">
        <f>IF(T2249="A - Top-Kunde","bereits Top-Kunde",IF(AND(V2249&lt;=Hilfswerte!$B$34,H2249&lt;0.5*W2249),"Hoch",IF(AND(V2249&lt;=Hilfswerte!$B$35,H2249&lt;0.7*W2249),"Mittel","Niedrig")))</f>
        <v>Niedrig</v>
      </c>
      <c r="Z2249" s="4">
        <f t="shared" si="287"/>
        <v>19.7</v>
      </c>
      <c r="AA2249" s="4" t="str">
        <f>IF(J2249&gt;365,"Bereits abgewandert (Segment D)",IF(Z2249&gt;=Hilfswerte!$B$38,"Rot - akut gefaehrdet",IF(Z2249&gt;=Hilfswerte!$B$39,"Gelb - beobachten","Gruen - stabil")))</f>
        <v>Gelb - beobachten</v>
      </c>
    </row>
    <row r="2250" spans="1:27" ht="15" customHeight="1" x14ac:dyDescent="0.25">
      <c r="A2250" s="4" t="s">
        <v>2597</v>
      </c>
      <c r="B2250" s="4" t="s">
        <v>185</v>
      </c>
      <c r="C2250" s="4" t="s">
        <v>47</v>
      </c>
      <c r="D2250" s="4" t="s">
        <v>106</v>
      </c>
      <c r="E2250" s="4">
        <v>129</v>
      </c>
      <c r="F2250" s="5">
        <v>35.1</v>
      </c>
      <c r="G2250" s="5">
        <v>11.8</v>
      </c>
      <c r="H2250" s="6">
        <v>33070</v>
      </c>
      <c r="I2250" s="4">
        <v>5</v>
      </c>
      <c r="J2250" s="4">
        <v>45</v>
      </c>
      <c r="K2250" s="4">
        <v>1</v>
      </c>
      <c r="L2250" s="4">
        <v>10</v>
      </c>
      <c r="M2250" s="4">
        <v>3</v>
      </c>
      <c r="N2250" s="5">
        <v>-22.9</v>
      </c>
      <c r="O2250" s="7">
        <f t="shared" si="280"/>
        <v>4</v>
      </c>
      <c r="P2250" s="7">
        <f t="shared" si="281"/>
        <v>5</v>
      </c>
      <c r="Q2250" s="7">
        <f t="shared" si="282"/>
        <v>5</v>
      </c>
      <c r="R2250" s="7">
        <f t="shared" si="283"/>
        <v>14</v>
      </c>
      <c r="S2250" s="8">
        <f t="shared" si="284"/>
        <v>119.6</v>
      </c>
      <c r="T2250" s="7" t="str">
        <f t="shared" si="285"/>
        <v>B - Kernkunde</v>
      </c>
      <c r="U2250" s="4">
        <f>ROUND(((E2250-Hilfswerte!$B$20)/Hilfswerte!$B$21)+((F2250-Hilfswerte!$B$22)/Hilfswerte!$B$23)+((G2250-Hilfswerte!$B$24)/Hilfswerte!$B$25)+0.1*INDEX(Hilfswerte!$B$4:$B$15,MATCH(C2250,Hilfswerte!$A$4:$A$15,0)),2)</f>
        <v>0.5</v>
      </c>
      <c r="V2250" s="4">
        <f>ROUND(SQRT((((E2250-Hilfswerte!$B$20)/Hilfswerte!$B$21)-Hilfswerte!$B$28)^2+(((F2250-Hilfswerte!$B$22)/Hilfswerte!$B$23)-Hilfswerte!$B$29)^2+(((G2250-Hilfswerte!$B$24)/Hilfswerte!$B$25)-Hilfswerte!$B$30)^2),3)</f>
        <v>0.19400000000000001</v>
      </c>
      <c r="W2250" s="4">
        <f>ROUND(E2250*Hilfswerte!$B$31,0)</f>
        <v>26515</v>
      </c>
      <c r="X2250" s="4">
        <f t="shared" si="286"/>
        <v>0</v>
      </c>
      <c r="Y2250" s="4" t="str">
        <f>IF(T2250="A - Top-Kunde","bereits Top-Kunde",IF(AND(V2250&lt;=Hilfswerte!$B$34,H2250&lt;0.5*W2250),"Hoch",IF(AND(V2250&lt;=Hilfswerte!$B$35,H2250&lt;0.7*W2250),"Mittel","Niedrig")))</f>
        <v>Niedrig</v>
      </c>
      <c r="Z2250" s="4">
        <f t="shared" si="287"/>
        <v>16.399999999999999</v>
      </c>
      <c r="AA2250" s="4" t="str">
        <f>IF(J2250&gt;365,"Bereits abgewandert (Segment D)",IF(Z2250&gt;=Hilfswerte!$B$38,"Rot - akut gefaehrdet",IF(Z2250&gt;=Hilfswerte!$B$39,"Gelb - beobachten","Gruen - stabil")))</f>
        <v>Gelb - beobachten</v>
      </c>
    </row>
    <row r="2251" spans="1:27" ht="15" customHeight="1" x14ac:dyDescent="0.25">
      <c r="A2251" s="4" t="s">
        <v>2598</v>
      </c>
      <c r="B2251" s="4" t="s">
        <v>625</v>
      </c>
      <c r="C2251" s="4" t="s">
        <v>62</v>
      </c>
      <c r="D2251" s="4" t="s">
        <v>52</v>
      </c>
      <c r="E2251" s="4">
        <v>6</v>
      </c>
      <c r="F2251" s="5">
        <v>0.9</v>
      </c>
      <c r="G2251" s="5">
        <v>15.6</v>
      </c>
      <c r="H2251" s="6">
        <v>150</v>
      </c>
      <c r="I2251" s="4">
        <v>2</v>
      </c>
      <c r="J2251" s="4">
        <v>224</v>
      </c>
      <c r="K2251" s="4">
        <v>0</v>
      </c>
      <c r="L2251" s="4">
        <v>-5</v>
      </c>
      <c r="M2251" s="4">
        <v>4</v>
      </c>
      <c r="N2251" s="5">
        <v>-20.3</v>
      </c>
      <c r="O2251" s="7">
        <f t="shared" si="280"/>
        <v>2</v>
      </c>
      <c r="P2251" s="7">
        <f t="shared" si="281"/>
        <v>2</v>
      </c>
      <c r="Q2251" s="7">
        <f t="shared" si="282"/>
        <v>2</v>
      </c>
      <c r="R2251" s="7">
        <f t="shared" si="283"/>
        <v>6</v>
      </c>
      <c r="S2251" s="8">
        <f t="shared" si="284"/>
        <v>49.9</v>
      </c>
      <c r="T2251" s="7" t="str">
        <f t="shared" si="285"/>
        <v>C - Entwicklungspotenzial</v>
      </c>
      <c r="U2251" s="4">
        <f>ROUND(((E2251-Hilfswerte!$B$20)/Hilfswerte!$B$21)+((F2251-Hilfswerte!$B$22)/Hilfswerte!$B$23)+((G2251-Hilfswerte!$B$24)/Hilfswerte!$B$25)+0.1*INDEX(Hilfswerte!$B$4:$B$15,MATCH(C2251,Hilfswerte!$A$4:$A$15,0)),2)</f>
        <v>0.3</v>
      </c>
      <c r="V2251" s="4">
        <f>ROUND(SQRT((((E2251-Hilfswerte!$B$20)/Hilfswerte!$B$21)-Hilfswerte!$B$28)^2+(((F2251-Hilfswerte!$B$22)/Hilfswerte!$B$23)-Hilfswerte!$B$29)^2+(((G2251-Hilfswerte!$B$24)/Hilfswerte!$B$25)-Hilfswerte!$B$30)^2),3)</f>
        <v>1.1839999999999999</v>
      </c>
      <c r="W2251" s="4">
        <f>ROUND(E2251*Hilfswerte!$B$31,0)</f>
        <v>1233</v>
      </c>
      <c r="X2251" s="4">
        <f t="shared" si="286"/>
        <v>1083</v>
      </c>
      <c r="Y2251" s="4" t="str">
        <f>IF(T2251="A - Top-Kunde","bereits Top-Kunde",IF(AND(V2251&lt;=Hilfswerte!$B$34,H2251&lt;0.5*W2251),"Hoch",IF(AND(V2251&lt;=Hilfswerte!$B$35,H2251&lt;0.7*W2251),"Mittel","Niedrig")))</f>
        <v>Niedrig</v>
      </c>
      <c r="Z2251" s="4">
        <f t="shared" si="287"/>
        <v>19.3</v>
      </c>
      <c r="AA2251" s="4" t="str">
        <f>IF(J2251&gt;365,"Bereits abgewandert (Segment D)",IF(Z2251&gt;=Hilfswerte!$B$38,"Rot - akut gefaehrdet",IF(Z2251&gt;=Hilfswerte!$B$39,"Gelb - beobachten","Gruen - stabil")))</f>
        <v>Gelb - beobachten</v>
      </c>
    </row>
    <row r="2252" spans="1:27" ht="15" customHeight="1" x14ac:dyDescent="0.25">
      <c r="A2252" s="4" t="s">
        <v>2599</v>
      </c>
      <c r="B2252" s="4" t="s">
        <v>955</v>
      </c>
      <c r="C2252" s="4" t="s">
        <v>62</v>
      </c>
      <c r="D2252" s="4" t="s">
        <v>30</v>
      </c>
      <c r="E2252" s="4">
        <v>67</v>
      </c>
      <c r="F2252" s="5">
        <v>12.5</v>
      </c>
      <c r="G2252" s="5">
        <v>3.1</v>
      </c>
      <c r="H2252" s="6">
        <v>27550</v>
      </c>
      <c r="I2252" s="4">
        <v>7</v>
      </c>
      <c r="J2252" s="4">
        <v>8</v>
      </c>
      <c r="K2252" s="4">
        <v>1</v>
      </c>
      <c r="L2252" s="4">
        <v>11</v>
      </c>
      <c r="M2252" s="4">
        <v>1</v>
      </c>
      <c r="N2252" s="5">
        <v>15.8</v>
      </c>
      <c r="O2252" s="7">
        <f t="shared" si="280"/>
        <v>5</v>
      </c>
      <c r="P2252" s="7">
        <f t="shared" si="281"/>
        <v>5</v>
      </c>
      <c r="Q2252" s="7">
        <f t="shared" si="282"/>
        <v>5</v>
      </c>
      <c r="R2252" s="7">
        <f t="shared" si="283"/>
        <v>15</v>
      </c>
      <c r="S2252" s="8">
        <f t="shared" si="284"/>
        <v>148.6</v>
      </c>
      <c r="T2252" s="7" t="str">
        <f t="shared" si="285"/>
        <v>A - Top-Kunde</v>
      </c>
      <c r="U2252" s="4">
        <f>ROUND(((E2252-Hilfswerte!$B$20)/Hilfswerte!$B$21)+((F2252-Hilfswerte!$B$22)/Hilfswerte!$B$23)+((G2252-Hilfswerte!$B$24)/Hilfswerte!$B$25)+0.1*INDEX(Hilfswerte!$B$4:$B$15,MATCH(C2252,Hilfswerte!$A$4:$A$15,0)),2)</f>
        <v>-1.22</v>
      </c>
      <c r="V2252" s="4">
        <f>ROUND(SQRT((((E2252-Hilfswerte!$B$20)/Hilfswerte!$B$21)-Hilfswerte!$B$28)^2+(((F2252-Hilfswerte!$B$22)/Hilfswerte!$B$23)-Hilfswerte!$B$29)^2+(((G2252-Hilfswerte!$B$24)/Hilfswerte!$B$25)-Hilfswerte!$B$30)^2),3)</f>
        <v>1.431</v>
      </c>
      <c r="W2252" s="4">
        <f>ROUND(E2252*Hilfswerte!$B$31,0)</f>
        <v>13772</v>
      </c>
      <c r="X2252" s="4">
        <f t="shared" si="286"/>
        <v>0</v>
      </c>
      <c r="Y2252" s="4" t="str">
        <f>IF(T2252="A - Top-Kunde","bereits Top-Kunde",IF(AND(V2252&lt;=Hilfswerte!$B$34,H2252&lt;0.5*W2252),"Hoch",IF(AND(V2252&lt;=Hilfswerte!$B$35,H2252&lt;0.7*W2252),"Mittel","Niedrig")))</f>
        <v>bereits Top-Kunde</v>
      </c>
      <c r="Z2252" s="4">
        <f t="shared" si="287"/>
        <v>5.6</v>
      </c>
      <c r="AA2252" s="4" t="str">
        <f>IF(J2252&gt;365,"Bereits abgewandert (Segment D)",IF(Z2252&gt;=Hilfswerte!$B$38,"Rot - akut gefaehrdet",IF(Z2252&gt;=Hilfswerte!$B$39,"Gelb - beobachten","Gruen - stabil")))</f>
        <v>Gruen - stabil</v>
      </c>
    </row>
    <row r="2253" spans="1:27" ht="15" customHeight="1" x14ac:dyDescent="0.25">
      <c r="A2253" s="4" t="s">
        <v>2600</v>
      </c>
      <c r="B2253" s="4" t="s">
        <v>76</v>
      </c>
      <c r="C2253" s="4" t="s">
        <v>51</v>
      </c>
      <c r="D2253" s="4" t="s">
        <v>30</v>
      </c>
      <c r="E2253" s="4">
        <v>18</v>
      </c>
      <c r="F2253" s="5">
        <v>4.5999999999999996</v>
      </c>
      <c r="G2253" s="5">
        <v>20.9</v>
      </c>
      <c r="H2253" s="6">
        <v>1320</v>
      </c>
      <c r="I2253" s="4">
        <v>3</v>
      </c>
      <c r="J2253" s="4">
        <v>21</v>
      </c>
      <c r="K2253" s="4">
        <v>0</v>
      </c>
      <c r="L2253" s="4">
        <v>18</v>
      </c>
      <c r="M2253" s="4">
        <v>1</v>
      </c>
      <c r="N2253" s="5">
        <v>-10.8</v>
      </c>
      <c r="O2253" s="7">
        <f t="shared" si="280"/>
        <v>5</v>
      </c>
      <c r="P2253" s="7">
        <f t="shared" si="281"/>
        <v>3</v>
      </c>
      <c r="Q2253" s="7">
        <f t="shared" si="282"/>
        <v>3</v>
      </c>
      <c r="R2253" s="7">
        <f t="shared" si="283"/>
        <v>11</v>
      </c>
      <c r="S2253" s="8">
        <f t="shared" si="284"/>
        <v>99.2</v>
      </c>
      <c r="T2253" s="7" t="str">
        <f t="shared" si="285"/>
        <v>C - Entwicklungspotenzial</v>
      </c>
      <c r="U2253" s="4">
        <f>ROUND(((E2253-Hilfswerte!$B$20)/Hilfswerte!$B$21)+((F2253-Hilfswerte!$B$22)/Hilfswerte!$B$23)+((G2253-Hilfswerte!$B$24)/Hilfswerte!$B$25)+0.1*INDEX(Hilfswerte!$B$4:$B$15,MATCH(C2253,Hilfswerte!$A$4:$A$15,0)),2)</f>
        <v>1.19</v>
      </c>
      <c r="V2253" s="4">
        <f>ROUND(SQRT((((E2253-Hilfswerte!$B$20)/Hilfswerte!$B$21)-Hilfswerte!$B$28)^2+(((F2253-Hilfswerte!$B$22)/Hilfswerte!$B$23)-Hilfswerte!$B$29)^2+(((G2253-Hilfswerte!$B$24)/Hilfswerte!$B$25)-Hilfswerte!$B$30)^2),3)</f>
        <v>1.7689999999999999</v>
      </c>
      <c r="W2253" s="4">
        <f>ROUND(E2253*Hilfswerte!$B$31,0)</f>
        <v>3700</v>
      </c>
      <c r="X2253" s="4">
        <f t="shared" si="286"/>
        <v>2380</v>
      </c>
      <c r="Y2253" s="4" t="str">
        <f>IF(T2253="A - Top-Kunde","bereits Top-Kunde",IF(AND(V2253&lt;=Hilfswerte!$B$34,H2253&lt;0.5*W2253),"Hoch",IF(AND(V2253&lt;=Hilfswerte!$B$35,H2253&lt;0.7*W2253),"Mittel","Niedrig")))</f>
        <v>Niedrig</v>
      </c>
      <c r="Z2253" s="4">
        <f t="shared" si="287"/>
        <v>9</v>
      </c>
      <c r="AA2253" s="4" t="str">
        <f>IF(J2253&gt;365,"Bereits abgewandert (Segment D)",IF(Z2253&gt;=Hilfswerte!$B$38,"Rot - akut gefaehrdet",IF(Z2253&gt;=Hilfswerte!$B$39,"Gelb - beobachten","Gruen - stabil")))</f>
        <v>Gruen - stabil</v>
      </c>
    </row>
    <row r="2254" spans="1:27" ht="15" customHeight="1" x14ac:dyDescent="0.25">
      <c r="A2254" s="4" t="s">
        <v>2601</v>
      </c>
      <c r="B2254" s="4" t="s">
        <v>35</v>
      </c>
      <c r="C2254" s="4" t="s">
        <v>29</v>
      </c>
      <c r="D2254" s="4" t="s">
        <v>30</v>
      </c>
      <c r="E2254" s="4">
        <v>162</v>
      </c>
      <c r="F2254" s="5">
        <v>38</v>
      </c>
      <c r="G2254" s="5">
        <v>14.4</v>
      </c>
      <c r="H2254" s="6">
        <v>8110</v>
      </c>
      <c r="I2254" s="4">
        <v>4</v>
      </c>
      <c r="J2254" s="4">
        <v>113</v>
      </c>
      <c r="K2254" s="4">
        <v>0</v>
      </c>
      <c r="L2254" s="4">
        <v>12</v>
      </c>
      <c r="M2254" s="4">
        <v>4</v>
      </c>
      <c r="N2254" s="5">
        <v>1.3</v>
      </c>
      <c r="O2254" s="7">
        <f t="shared" si="280"/>
        <v>3</v>
      </c>
      <c r="P2254" s="7">
        <f t="shared" si="281"/>
        <v>4</v>
      </c>
      <c r="Q2254" s="7">
        <f t="shared" si="282"/>
        <v>5</v>
      </c>
      <c r="R2254" s="7">
        <f t="shared" si="283"/>
        <v>12</v>
      </c>
      <c r="S2254" s="8">
        <f t="shared" si="284"/>
        <v>117.1</v>
      </c>
      <c r="T2254" s="7" t="str">
        <f t="shared" si="285"/>
        <v>B - Kernkunde</v>
      </c>
      <c r="U2254" s="4">
        <f>ROUND(((E2254-Hilfswerte!$B$20)/Hilfswerte!$B$21)+((F2254-Hilfswerte!$B$22)/Hilfswerte!$B$23)+((G2254-Hilfswerte!$B$24)/Hilfswerte!$B$25)+0.1*INDEX(Hilfswerte!$B$4:$B$15,MATCH(C2254,Hilfswerte!$A$4:$A$15,0)),2)</f>
        <v>1.29</v>
      </c>
      <c r="V2254" s="4">
        <f>ROUND(SQRT((((E2254-Hilfswerte!$B$20)/Hilfswerte!$B$21)-Hilfswerte!$B$28)^2+(((F2254-Hilfswerte!$B$22)/Hilfswerte!$B$23)-Hilfswerte!$B$29)^2+(((G2254-Hilfswerte!$B$24)/Hilfswerte!$B$25)-Hilfswerte!$B$30)^2),3)</f>
        <v>0.50700000000000001</v>
      </c>
      <c r="W2254" s="4">
        <f>ROUND(E2254*Hilfswerte!$B$31,0)</f>
        <v>33298</v>
      </c>
      <c r="X2254" s="4">
        <f t="shared" si="286"/>
        <v>25188</v>
      </c>
      <c r="Y2254" s="4" t="str">
        <f>IF(T2254="A - Top-Kunde","bereits Top-Kunde",IF(AND(V2254&lt;=Hilfswerte!$B$34,H2254&lt;0.5*W2254),"Hoch",IF(AND(V2254&lt;=Hilfswerte!$B$35,H2254&lt;0.7*W2254),"Mittel","Niedrig")))</f>
        <v>Hoch</v>
      </c>
      <c r="Z2254" s="4">
        <f t="shared" si="287"/>
        <v>8.1</v>
      </c>
      <c r="AA2254" s="4" t="str">
        <f>IF(J2254&gt;365,"Bereits abgewandert (Segment D)",IF(Z2254&gt;=Hilfswerte!$B$38,"Rot - akut gefaehrdet",IF(Z2254&gt;=Hilfswerte!$B$39,"Gelb - beobachten","Gruen - stabil")))</f>
        <v>Gruen - stabil</v>
      </c>
    </row>
    <row r="2255" spans="1:27" ht="15" customHeight="1" x14ac:dyDescent="0.25">
      <c r="A2255" s="4" t="s">
        <v>2602</v>
      </c>
      <c r="B2255" s="4" t="s">
        <v>894</v>
      </c>
      <c r="C2255" s="4" t="s">
        <v>65</v>
      </c>
      <c r="D2255" s="4" t="s">
        <v>48</v>
      </c>
      <c r="E2255" s="4">
        <v>166</v>
      </c>
      <c r="F2255" s="5">
        <v>31.6</v>
      </c>
      <c r="G2255" s="5">
        <v>17.5</v>
      </c>
      <c r="H2255" s="6">
        <v>9910</v>
      </c>
      <c r="I2255" s="4">
        <v>2</v>
      </c>
      <c r="J2255" s="4">
        <v>11</v>
      </c>
      <c r="K2255" s="4">
        <v>0</v>
      </c>
      <c r="L2255" s="4">
        <v>-5</v>
      </c>
      <c r="M2255" s="4">
        <v>2</v>
      </c>
      <c r="N2255" s="5">
        <v>0.4</v>
      </c>
      <c r="O2255" s="7">
        <f t="shared" si="280"/>
        <v>5</v>
      </c>
      <c r="P2255" s="7">
        <f t="shared" si="281"/>
        <v>2</v>
      </c>
      <c r="Q2255" s="7">
        <f t="shared" si="282"/>
        <v>5</v>
      </c>
      <c r="R2255" s="7">
        <f t="shared" si="283"/>
        <v>12</v>
      </c>
      <c r="S2255" s="8">
        <f t="shared" si="284"/>
        <v>120.2</v>
      </c>
      <c r="T2255" s="7" t="str">
        <f t="shared" si="285"/>
        <v>B - Kernkunde</v>
      </c>
      <c r="U2255" s="4">
        <f>ROUND(((E2255-Hilfswerte!$B$20)/Hilfswerte!$B$21)+((F2255-Hilfswerte!$B$22)/Hilfswerte!$B$23)+((G2255-Hilfswerte!$B$24)/Hilfswerte!$B$25)+0.1*INDEX(Hilfswerte!$B$4:$B$15,MATCH(C2255,Hilfswerte!$A$4:$A$15,0)),2)</f>
        <v>1.37</v>
      </c>
      <c r="V2255" s="4">
        <f>ROUND(SQRT((((E2255-Hilfswerte!$B$20)/Hilfswerte!$B$21)-Hilfswerte!$B$28)^2+(((F2255-Hilfswerte!$B$22)/Hilfswerte!$B$23)-Hilfswerte!$B$29)^2+(((G2255-Hilfswerte!$B$24)/Hilfswerte!$B$25)-Hilfswerte!$B$30)^2),3)</f>
        <v>1.0049999999999999</v>
      </c>
      <c r="W2255" s="4">
        <f>ROUND(E2255*Hilfswerte!$B$31,0)</f>
        <v>34121</v>
      </c>
      <c r="X2255" s="4">
        <f t="shared" si="286"/>
        <v>24211</v>
      </c>
      <c r="Y2255" s="4" t="str">
        <f>IF(T2255="A - Top-Kunde","bereits Top-Kunde",IF(AND(V2255&lt;=Hilfswerte!$B$34,H2255&lt;0.5*W2255),"Hoch",IF(AND(V2255&lt;=Hilfswerte!$B$35,H2255&lt;0.7*W2255),"Mittel","Niedrig")))</f>
        <v>Mittel</v>
      </c>
      <c r="Z2255" s="4">
        <f t="shared" si="287"/>
        <v>0.6</v>
      </c>
      <c r="AA2255" s="4" t="str">
        <f>IF(J2255&gt;365,"Bereits abgewandert (Segment D)",IF(Z2255&gt;=Hilfswerte!$B$38,"Rot - akut gefaehrdet",IF(Z2255&gt;=Hilfswerte!$B$39,"Gelb - beobachten","Gruen - stabil")))</f>
        <v>Gruen - stabil</v>
      </c>
    </row>
    <row r="2256" spans="1:27" ht="15" customHeight="1" x14ac:dyDescent="0.25">
      <c r="A2256" s="4" t="s">
        <v>2603</v>
      </c>
      <c r="B2256" s="4" t="s">
        <v>167</v>
      </c>
      <c r="C2256" s="4" t="s">
        <v>62</v>
      </c>
      <c r="D2256" s="4" t="s">
        <v>77</v>
      </c>
      <c r="E2256" s="4">
        <v>63</v>
      </c>
      <c r="F2256" s="5">
        <v>7.6</v>
      </c>
      <c r="G2256" s="5">
        <v>7.2</v>
      </c>
      <c r="H2256" s="6">
        <v>5550</v>
      </c>
      <c r="I2256" s="4">
        <v>4</v>
      </c>
      <c r="J2256" s="4">
        <v>20</v>
      </c>
      <c r="K2256" s="4">
        <v>1</v>
      </c>
      <c r="L2256" s="4">
        <v>0</v>
      </c>
      <c r="M2256" s="4">
        <v>4</v>
      </c>
      <c r="N2256" s="5">
        <v>5</v>
      </c>
      <c r="O2256" s="7">
        <f t="shared" si="280"/>
        <v>5</v>
      </c>
      <c r="P2256" s="7">
        <f t="shared" si="281"/>
        <v>4</v>
      </c>
      <c r="Q2256" s="7">
        <f t="shared" si="282"/>
        <v>4</v>
      </c>
      <c r="R2256" s="7">
        <f t="shared" si="283"/>
        <v>13</v>
      </c>
      <c r="S2256" s="8">
        <f t="shared" si="284"/>
        <v>126.5</v>
      </c>
      <c r="T2256" s="7" t="str">
        <f t="shared" si="285"/>
        <v>A - Top-Kunde</v>
      </c>
      <c r="U2256" s="4">
        <f>ROUND(((E2256-Hilfswerte!$B$20)/Hilfswerte!$B$21)+((F2256-Hilfswerte!$B$22)/Hilfswerte!$B$23)+((G2256-Hilfswerte!$B$24)/Hilfswerte!$B$25)+0.1*INDEX(Hilfswerte!$B$4:$B$15,MATCH(C2256,Hilfswerte!$A$4:$A$15,0)),2)</f>
        <v>-0.67</v>
      </c>
      <c r="V2256" s="4">
        <f>ROUND(SQRT((((E2256-Hilfswerte!$B$20)/Hilfswerte!$B$21)-Hilfswerte!$B$28)^2+(((F2256-Hilfswerte!$B$22)/Hilfswerte!$B$23)-Hilfswerte!$B$29)^2+(((G2256-Hilfswerte!$B$24)/Hilfswerte!$B$25)-Hilfswerte!$B$30)^2),3)</f>
        <v>0.94799999999999995</v>
      </c>
      <c r="W2256" s="4">
        <f>ROUND(E2256*Hilfswerte!$B$31,0)</f>
        <v>12949</v>
      </c>
      <c r="X2256" s="4">
        <f t="shared" si="286"/>
        <v>7399</v>
      </c>
      <c r="Y2256" s="4" t="str">
        <f>IF(T2256="A - Top-Kunde","bereits Top-Kunde",IF(AND(V2256&lt;=Hilfswerte!$B$34,H2256&lt;0.5*W2256),"Hoch",IF(AND(V2256&lt;=Hilfswerte!$B$35,H2256&lt;0.7*W2256),"Mittel","Niedrig")))</f>
        <v>bereits Top-Kunde</v>
      </c>
      <c r="Z2256" s="4">
        <f t="shared" si="287"/>
        <v>4</v>
      </c>
      <c r="AA2256" s="4" t="str">
        <f>IF(J2256&gt;365,"Bereits abgewandert (Segment D)",IF(Z2256&gt;=Hilfswerte!$B$38,"Rot - akut gefaehrdet",IF(Z2256&gt;=Hilfswerte!$B$39,"Gelb - beobachten","Gruen - stabil")))</f>
        <v>Gruen - stabil</v>
      </c>
    </row>
    <row r="2257" spans="1:27" ht="15" customHeight="1" x14ac:dyDescent="0.25">
      <c r="A2257" s="4" t="s">
        <v>2604</v>
      </c>
      <c r="B2257" s="4" t="s">
        <v>572</v>
      </c>
      <c r="C2257" s="4" t="s">
        <v>62</v>
      </c>
      <c r="D2257" s="4" t="s">
        <v>30</v>
      </c>
      <c r="E2257" s="4">
        <v>31</v>
      </c>
      <c r="F2257" s="5">
        <v>5.2</v>
      </c>
      <c r="G2257" s="5">
        <v>21</v>
      </c>
      <c r="H2257" s="6">
        <v>6080</v>
      </c>
      <c r="I2257" s="4">
        <v>5</v>
      </c>
      <c r="J2257" s="4">
        <v>151</v>
      </c>
      <c r="K2257" s="4">
        <v>1</v>
      </c>
      <c r="L2257" s="4">
        <v>7</v>
      </c>
      <c r="M2257" s="4">
        <v>6</v>
      </c>
      <c r="N2257" s="5">
        <v>-3.4</v>
      </c>
      <c r="O2257" s="7">
        <f t="shared" si="280"/>
        <v>3</v>
      </c>
      <c r="P2257" s="7">
        <f t="shared" si="281"/>
        <v>5</v>
      </c>
      <c r="Q2257" s="7">
        <f t="shared" si="282"/>
        <v>4</v>
      </c>
      <c r="R2257" s="7">
        <f t="shared" si="283"/>
        <v>12</v>
      </c>
      <c r="S2257" s="8">
        <f t="shared" si="284"/>
        <v>110.2</v>
      </c>
      <c r="T2257" s="7" t="str">
        <f t="shared" si="285"/>
        <v>B - Kernkunde</v>
      </c>
      <c r="U2257" s="4">
        <f>ROUND(((E2257-Hilfswerte!$B$20)/Hilfswerte!$B$21)+((F2257-Hilfswerte!$B$22)/Hilfswerte!$B$23)+((G2257-Hilfswerte!$B$24)/Hilfswerte!$B$25)+0.1*INDEX(Hilfswerte!$B$4:$B$15,MATCH(C2257,Hilfswerte!$A$4:$A$15,0)),2)</f>
        <v>1.34</v>
      </c>
      <c r="V2257" s="4">
        <f>ROUND(SQRT((((E2257-Hilfswerte!$B$20)/Hilfswerte!$B$21)-Hilfswerte!$B$28)^2+(((F2257-Hilfswerte!$B$22)/Hilfswerte!$B$23)-Hilfswerte!$B$29)^2+(((G2257-Hilfswerte!$B$24)/Hilfswerte!$B$25)-Hilfswerte!$B$30)^2),3)</f>
        <v>1.76</v>
      </c>
      <c r="W2257" s="4">
        <f>ROUND(E2257*Hilfswerte!$B$31,0)</f>
        <v>6372</v>
      </c>
      <c r="X2257" s="4">
        <f t="shared" si="286"/>
        <v>292</v>
      </c>
      <c r="Y2257" s="4" t="str">
        <f>IF(T2257="A - Top-Kunde","bereits Top-Kunde",IF(AND(V2257&lt;=Hilfswerte!$B$34,H2257&lt;0.5*W2257),"Hoch",IF(AND(V2257&lt;=Hilfswerte!$B$35,H2257&lt;0.7*W2257),"Mittel","Niedrig")))</f>
        <v>Niedrig</v>
      </c>
      <c r="Z2257" s="4">
        <f t="shared" si="287"/>
        <v>13.3</v>
      </c>
      <c r="AA2257" s="4" t="str">
        <f>IF(J2257&gt;365,"Bereits abgewandert (Segment D)",IF(Z2257&gt;=Hilfswerte!$B$38,"Rot - akut gefaehrdet",IF(Z2257&gt;=Hilfswerte!$B$39,"Gelb - beobachten","Gruen - stabil")))</f>
        <v>Gruen - stabil</v>
      </c>
    </row>
    <row r="2258" spans="1:27" ht="15" customHeight="1" x14ac:dyDescent="0.25">
      <c r="A2258" s="4" t="s">
        <v>2605</v>
      </c>
      <c r="B2258" s="4" t="s">
        <v>124</v>
      </c>
      <c r="C2258" s="4" t="s">
        <v>74</v>
      </c>
      <c r="D2258" s="4" t="s">
        <v>30</v>
      </c>
      <c r="E2258" s="4">
        <v>30</v>
      </c>
      <c r="F2258" s="5">
        <v>6.1</v>
      </c>
      <c r="G2258" s="5">
        <v>16.2</v>
      </c>
      <c r="H2258" s="6">
        <v>370</v>
      </c>
      <c r="I2258" s="4">
        <v>2</v>
      </c>
      <c r="J2258" s="4">
        <v>258</v>
      </c>
      <c r="K2258" s="4">
        <v>0</v>
      </c>
      <c r="L2258" s="4">
        <v>-5</v>
      </c>
      <c r="M2258" s="4">
        <v>5</v>
      </c>
      <c r="N2258" s="5">
        <v>-18.399999999999999</v>
      </c>
      <c r="O2258" s="7">
        <f t="shared" si="280"/>
        <v>2</v>
      </c>
      <c r="P2258" s="7">
        <f t="shared" si="281"/>
        <v>2</v>
      </c>
      <c r="Q2258" s="7">
        <f t="shared" si="282"/>
        <v>2</v>
      </c>
      <c r="R2258" s="7">
        <f t="shared" si="283"/>
        <v>6</v>
      </c>
      <c r="S2258" s="8">
        <f t="shared" si="284"/>
        <v>50.8</v>
      </c>
      <c r="T2258" s="7" t="str">
        <f t="shared" si="285"/>
        <v>C - Entwicklungspotenzial</v>
      </c>
      <c r="U2258" s="4">
        <f>ROUND(((E2258-Hilfswerte!$B$20)/Hilfswerte!$B$21)+((F2258-Hilfswerte!$B$22)/Hilfswerte!$B$23)+((G2258-Hilfswerte!$B$24)/Hilfswerte!$B$25)+0.1*INDEX(Hilfswerte!$B$4:$B$15,MATCH(C2258,Hilfswerte!$A$4:$A$15,0)),2)</f>
        <v>0.15</v>
      </c>
      <c r="V2258" s="4">
        <f>ROUND(SQRT((((E2258-Hilfswerte!$B$20)/Hilfswerte!$B$21)-Hilfswerte!$B$28)^2+(((F2258-Hilfswerte!$B$22)/Hilfswerte!$B$23)-Hilfswerte!$B$29)^2+(((G2258-Hilfswerte!$B$24)/Hilfswerte!$B$25)-Hilfswerte!$B$30)^2),3)</f>
        <v>1.139</v>
      </c>
      <c r="W2258" s="4">
        <f>ROUND(E2258*Hilfswerte!$B$31,0)</f>
        <v>6166</v>
      </c>
      <c r="X2258" s="4">
        <f t="shared" si="286"/>
        <v>5796</v>
      </c>
      <c r="Y2258" s="4" t="str">
        <f>IF(T2258="A - Top-Kunde","bereits Top-Kunde",IF(AND(V2258&lt;=Hilfswerte!$B$34,H2258&lt;0.5*W2258),"Hoch",IF(AND(V2258&lt;=Hilfswerte!$B$35,H2258&lt;0.7*W2258),"Mittel","Niedrig")))</f>
        <v>Mittel</v>
      </c>
      <c r="Z2258" s="4">
        <f t="shared" si="287"/>
        <v>20.3</v>
      </c>
      <c r="AA2258" s="4" t="str">
        <f>IF(J2258&gt;365,"Bereits abgewandert (Segment D)",IF(Z2258&gt;=Hilfswerte!$B$38,"Rot - akut gefaehrdet",IF(Z2258&gt;=Hilfswerte!$B$39,"Gelb - beobachten","Gruen - stabil")))</f>
        <v>Rot - akut gefaehrdet</v>
      </c>
    </row>
    <row r="2259" spans="1:27" ht="15" customHeight="1" x14ac:dyDescent="0.25">
      <c r="A2259" s="4" t="s">
        <v>2606</v>
      </c>
      <c r="B2259" s="4" t="s">
        <v>572</v>
      </c>
      <c r="C2259" s="4" t="s">
        <v>51</v>
      </c>
      <c r="D2259" s="4" t="s">
        <v>30</v>
      </c>
      <c r="E2259" s="4">
        <v>357</v>
      </c>
      <c r="F2259" s="5">
        <v>57</v>
      </c>
      <c r="G2259" s="5">
        <v>5.5</v>
      </c>
      <c r="H2259" s="6">
        <v>16310</v>
      </c>
      <c r="I2259" s="4">
        <v>3</v>
      </c>
      <c r="J2259" s="4">
        <v>58</v>
      </c>
      <c r="K2259" s="4">
        <v>0</v>
      </c>
      <c r="L2259" s="4">
        <v>19</v>
      </c>
      <c r="M2259" s="4">
        <v>5</v>
      </c>
      <c r="N2259" s="5">
        <v>21.2</v>
      </c>
      <c r="O2259" s="7">
        <f t="shared" si="280"/>
        <v>4</v>
      </c>
      <c r="P2259" s="7">
        <f t="shared" si="281"/>
        <v>3</v>
      </c>
      <c r="Q2259" s="7">
        <f t="shared" si="282"/>
        <v>5</v>
      </c>
      <c r="R2259" s="7">
        <f t="shared" si="283"/>
        <v>12</v>
      </c>
      <c r="S2259" s="8">
        <f t="shared" si="284"/>
        <v>124.9</v>
      </c>
      <c r="T2259" s="7" t="str">
        <f t="shared" si="285"/>
        <v>B - Kernkunde</v>
      </c>
      <c r="U2259" s="4">
        <f>ROUND(((E2259-Hilfswerte!$B$20)/Hilfswerte!$B$21)+((F2259-Hilfswerte!$B$22)/Hilfswerte!$B$23)+((G2259-Hilfswerte!$B$24)/Hilfswerte!$B$25)+0.1*INDEX(Hilfswerte!$B$4:$B$15,MATCH(C2259,Hilfswerte!$A$4:$A$15,0)),2)</f>
        <v>1.1399999999999999</v>
      </c>
      <c r="V2259" s="4">
        <f>ROUND(SQRT((((E2259-Hilfswerte!$B$20)/Hilfswerte!$B$21)-Hilfswerte!$B$28)^2+(((F2259-Hilfswerte!$B$22)/Hilfswerte!$B$23)-Hilfswerte!$B$29)^2+(((G2259-Hilfswerte!$B$24)/Hilfswerte!$B$25)-Hilfswerte!$B$30)^2),3)</f>
        <v>1.266</v>
      </c>
      <c r="W2259" s="4">
        <f>ROUND(E2259*Hilfswerte!$B$31,0)</f>
        <v>73380</v>
      </c>
      <c r="X2259" s="4">
        <f t="shared" si="286"/>
        <v>57070</v>
      </c>
      <c r="Y2259" s="4" t="str">
        <f>IF(T2259="A - Top-Kunde","bereits Top-Kunde",IF(AND(V2259&lt;=Hilfswerte!$B$34,H2259&lt;0.5*W2259),"Hoch",IF(AND(V2259&lt;=Hilfswerte!$B$35,H2259&lt;0.7*W2259),"Mittel","Niedrig")))</f>
        <v>Niedrig</v>
      </c>
      <c r="Z2259" s="4">
        <f t="shared" si="287"/>
        <v>6.7</v>
      </c>
      <c r="AA2259" s="4" t="str">
        <f>IF(J2259&gt;365,"Bereits abgewandert (Segment D)",IF(Z2259&gt;=Hilfswerte!$B$38,"Rot - akut gefaehrdet",IF(Z2259&gt;=Hilfswerte!$B$39,"Gelb - beobachten","Gruen - stabil")))</f>
        <v>Gruen - stabil</v>
      </c>
    </row>
    <row r="2260" spans="1:27" ht="15" customHeight="1" x14ac:dyDescent="0.25">
      <c r="A2260" s="4" t="s">
        <v>2607</v>
      </c>
      <c r="B2260" s="4" t="s">
        <v>275</v>
      </c>
      <c r="C2260" s="4" t="s">
        <v>74</v>
      </c>
      <c r="D2260" s="4" t="s">
        <v>52</v>
      </c>
      <c r="E2260" s="4">
        <v>80</v>
      </c>
      <c r="F2260" s="5">
        <v>21.6</v>
      </c>
      <c r="G2260" s="5">
        <v>5.2</v>
      </c>
      <c r="H2260" s="6">
        <v>3950</v>
      </c>
      <c r="I2260" s="4">
        <v>1</v>
      </c>
      <c r="J2260" s="4">
        <v>259</v>
      </c>
      <c r="K2260" s="4">
        <v>1</v>
      </c>
      <c r="L2260" s="4">
        <v>6</v>
      </c>
      <c r="M2260" s="4">
        <v>4</v>
      </c>
      <c r="N2260" s="5">
        <v>-3.2</v>
      </c>
      <c r="O2260" s="7">
        <f t="shared" si="280"/>
        <v>2</v>
      </c>
      <c r="P2260" s="7">
        <f t="shared" si="281"/>
        <v>1</v>
      </c>
      <c r="Q2260" s="7">
        <f t="shared" si="282"/>
        <v>4</v>
      </c>
      <c r="R2260" s="7">
        <f t="shared" si="283"/>
        <v>7</v>
      </c>
      <c r="S2260" s="8">
        <f t="shared" si="284"/>
        <v>60.6</v>
      </c>
      <c r="T2260" s="7" t="str">
        <f t="shared" si="285"/>
        <v>C - Entwicklungspotenzial</v>
      </c>
      <c r="U2260" s="4">
        <f>ROUND(((E2260-Hilfswerte!$B$20)/Hilfswerte!$B$21)+((F2260-Hilfswerte!$B$22)/Hilfswerte!$B$23)+((G2260-Hilfswerte!$B$24)/Hilfswerte!$B$25)+0.1*INDEX(Hilfswerte!$B$4:$B$15,MATCH(C2260,Hilfswerte!$A$4:$A$15,0)),2)</f>
        <v>-1.1000000000000001</v>
      </c>
      <c r="V2260" s="4">
        <f>ROUND(SQRT((((E2260-Hilfswerte!$B$20)/Hilfswerte!$B$21)-Hilfswerte!$B$28)^2+(((F2260-Hilfswerte!$B$22)/Hilfswerte!$B$23)-Hilfswerte!$B$29)^2+(((G2260-Hilfswerte!$B$24)/Hilfswerte!$B$25)-Hilfswerte!$B$30)^2),3)</f>
        <v>1.0649999999999999</v>
      </c>
      <c r="W2260" s="4">
        <f>ROUND(E2260*Hilfswerte!$B$31,0)</f>
        <v>16444</v>
      </c>
      <c r="X2260" s="4">
        <f t="shared" si="286"/>
        <v>12494</v>
      </c>
      <c r="Y2260" s="4" t="str">
        <f>IF(T2260="A - Top-Kunde","bereits Top-Kunde",IF(AND(V2260&lt;=Hilfswerte!$B$34,H2260&lt;0.5*W2260),"Hoch",IF(AND(V2260&lt;=Hilfswerte!$B$35,H2260&lt;0.7*W2260),"Mittel","Niedrig")))</f>
        <v>Mittel</v>
      </c>
      <c r="Z2260" s="4">
        <f t="shared" si="287"/>
        <v>18.399999999999999</v>
      </c>
      <c r="AA2260" s="4" t="str">
        <f>IF(J2260&gt;365,"Bereits abgewandert (Segment D)",IF(Z2260&gt;=Hilfswerte!$B$38,"Rot - akut gefaehrdet",IF(Z2260&gt;=Hilfswerte!$B$39,"Gelb - beobachten","Gruen - stabil")))</f>
        <v>Gelb - beobachten</v>
      </c>
    </row>
    <row r="2261" spans="1:27" ht="15" customHeight="1" x14ac:dyDescent="0.25">
      <c r="A2261" s="4" t="s">
        <v>2608</v>
      </c>
      <c r="B2261" s="4" t="s">
        <v>797</v>
      </c>
      <c r="C2261" s="4" t="s">
        <v>33</v>
      </c>
      <c r="D2261" s="4" t="s">
        <v>30</v>
      </c>
      <c r="E2261" s="4">
        <v>115</v>
      </c>
      <c r="F2261" s="5">
        <v>29.9</v>
      </c>
      <c r="G2261" s="5">
        <v>20.8</v>
      </c>
      <c r="H2261" s="6">
        <v>21270</v>
      </c>
      <c r="I2261" s="4">
        <v>5</v>
      </c>
      <c r="J2261" s="4">
        <v>4</v>
      </c>
      <c r="K2261" s="4">
        <v>1</v>
      </c>
      <c r="L2261" s="4">
        <v>-4</v>
      </c>
      <c r="M2261" s="4">
        <v>4</v>
      </c>
      <c r="N2261" s="5">
        <v>9.1</v>
      </c>
      <c r="O2261" s="7">
        <f t="shared" si="280"/>
        <v>5</v>
      </c>
      <c r="P2261" s="7">
        <f t="shared" si="281"/>
        <v>5</v>
      </c>
      <c r="Q2261" s="7">
        <f t="shared" si="282"/>
        <v>5</v>
      </c>
      <c r="R2261" s="7">
        <f t="shared" si="283"/>
        <v>15</v>
      </c>
      <c r="S2261" s="8">
        <f t="shared" si="284"/>
        <v>148.6</v>
      </c>
      <c r="T2261" s="7" t="str">
        <f t="shared" si="285"/>
        <v>A - Top-Kunde</v>
      </c>
      <c r="U2261" s="4">
        <f>ROUND(((E2261-Hilfswerte!$B$20)/Hilfswerte!$B$21)+((F2261-Hilfswerte!$B$22)/Hilfswerte!$B$23)+((G2261-Hilfswerte!$B$24)/Hilfswerte!$B$25)+0.1*INDEX(Hilfswerte!$B$4:$B$15,MATCH(C2261,Hilfswerte!$A$4:$A$15,0)),2)</f>
        <v>1.72</v>
      </c>
      <c r="V2261" s="4">
        <f>ROUND(SQRT((((E2261-Hilfswerte!$B$20)/Hilfswerte!$B$21)-Hilfswerte!$B$28)^2+(((F2261-Hilfswerte!$B$22)/Hilfswerte!$B$23)-Hilfswerte!$B$29)^2+(((G2261-Hilfswerte!$B$24)/Hilfswerte!$B$25)-Hilfswerte!$B$30)^2),3)</f>
        <v>1.5449999999999999</v>
      </c>
      <c r="W2261" s="4">
        <f>ROUND(E2261*Hilfswerte!$B$31,0)</f>
        <v>23638</v>
      </c>
      <c r="X2261" s="4">
        <f t="shared" si="286"/>
        <v>2368</v>
      </c>
      <c r="Y2261" s="4" t="str">
        <f>IF(T2261="A - Top-Kunde","bereits Top-Kunde",IF(AND(V2261&lt;=Hilfswerte!$B$34,H2261&lt;0.5*W2261),"Hoch",IF(AND(V2261&lt;=Hilfswerte!$B$35,H2261&lt;0.7*W2261),"Mittel","Niedrig")))</f>
        <v>bereits Top-Kunde</v>
      </c>
      <c r="Z2261" s="4">
        <f t="shared" si="287"/>
        <v>3.2</v>
      </c>
      <c r="AA2261" s="4" t="str">
        <f>IF(J2261&gt;365,"Bereits abgewandert (Segment D)",IF(Z2261&gt;=Hilfswerte!$B$38,"Rot - akut gefaehrdet",IF(Z2261&gt;=Hilfswerte!$B$39,"Gelb - beobachten","Gruen - stabil")))</f>
        <v>Gruen - stabil</v>
      </c>
    </row>
    <row r="2262" spans="1:27" ht="15" customHeight="1" x14ac:dyDescent="0.25">
      <c r="A2262" s="4" t="s">
        <v>2609</v>
      </c>
      <c r="B2262" s="4" t="s">
        <v>627</v>
      </c>
      <c r="C2262" s="4" t="s">
        <v>89</v>
      </c>
      <c r="D2262" s="4" t="s">
        <v>117</v>
      </c>
      <c r="E2262" s="4">
        <v>30</v>
      </c>
      <c r="F2262" s="5">
        <v>7.1</v>
      </c>
      <c r="G2262" s="5">
        <v>7.7</v>
      </c>
      <c r="H2262" s="6">
        <v>4530</v>
      </c>
      <c r="I2262" s="4">
        <v>10</v>
      </c>
      <c r="J2262" s="4">
        <v>23</v>
      </c>
      <c r="K2262" s="4">
        <v>1</v>
      </c>
      <c r="L2262" s="4">
        <v>-5</v>
      </c>
      <c r="M2262" s="4">
        <v>6</v>
      </c>
      <c r="N2262" s="5">
        <v>-5.8</v>
      </c>
      <c r="O2262" s="7">
        <f t="shared" si="280"/>
        <v>5</v>
      </c>
      <c r="P2262" s="7">
        <f t="shared" si="281"/>
        <v>5</v>
      </c>
      <c r="Q2262" s="7">
        <f t="shared" si="282"/>
        <v>4</v>
      </c>
      <c r="R2262" s="7">
        <f t="shared" si="283"/>
        <v>14</v>
      </c>
      <c r="S2262" s="8">
        <f t="shared" si="284"/>
        <v>131.1</v>
      </c>
      <c r="T2262" s="7" t="str">
        <f t="shared" si="285"/>
        <v>A - Top-Kunde</v>
      </c>
      <c r="U2262" s="4">
        <f>ROUND(((E2262-Hilfswerte!$B$20)/Hilfswerte!$B$21)+((F2262-Hilfswerte!$B$22)/Hilfswerte!$B$23)+((G2262-Hilfswerte!$B$24)/Hilfswerte!$B$25)+0.1*INDEX(Hilfswerte!$B$4:$B$15,MATCH(C2262,Hilfswerte!$A$4:$A$15,0)),2)</f>
        <v>-0.87</v>
      </c>
      <c r="V2262" s="4">
        <f>ROUND(SQRT((((E2262-Hilfswerte!$B$20)/Hilfswerte!$B$21)-Hilfswerte!$B$28)^2+(((F2262-Hilfswerte!$B$22)/Hilfswerte!$B$23)-Hilfswerte!$B$29)^2+(((G2262-Hilfswerte!$B$24)/Hilfswerte!$B$25)-Hilfswerte!$B$30)^2),3)</f>
        <v>0.97899999999999998</v>
      </c>
      <c r="W2262" s="4">
        <f>ROUND(E2262*Hilfswerte!$B$31,0)</f>
        <v>6166</v>
      </c>
      <c r="X2262" s="4">
        <f t="shared" si="286"/>
        <v>1636</v>
      </c>
      <c r="Y2262" s="4" t="str">
        <f>IF(T2262="A - Top-Kunde","bereits Top-Kunde",IF(AND(V2262&lt;=Hilfswerte!$B$34,H2262&lt;0.5*W2262),"Hoch",IF(AND(V2262&lt;=Hilfswerte!$B$35,H2262&lt;0.7*W2262),"Mittel","Niedrig")))</f>
        <v>bereits Top-Kunde</v>
      </c>
      <c r="Z2262" s="4">
        <f t="shared" si="287"/>
        <v>6.5</v>
      </c>
      <c r="AA2262" s="4" t="str">
        <f>IF(J2262&gt;365,"Bereits abgewandert (Segment D)",IF(Z2262&gt;=Hilfswerte!$B$38,"Rot - akut gefaehrdet",IF(Z2262&gt;=Hilfswerte!$B$39,"Gelb - beobachten","Gruen - stabil")))</f>
        <v>Gruen - stabil</v>
      </c>
    </row>
    <row r="2263" spans="1:27" ht="15" customHeight="1" x14ac:dyDescent="0.25">
      <c r="A2263" s="4" t="s">
        <v>2610</v>
      </c>
      <c r="B2263" s="4" t="s">
        <v>567</v>
      </c>
      <c r="C2263" s="4" t="s">
        <v>62</v>
      </c>
      <c r="D2263" s="4" t="s">
        <v>48</v>
      </c>
      <c r="E2263" s="4">
        <v>52</v>
      </c>
      <c r="F2263" s="5">
        <v>8.5</v>
      </c>
      <c r="G2263" s="5">
        <v>18</v>
      </c>
      <c r="H2263" s="6">
        <v>20110</v>
      </c>
      <c r="I2263" s="4">
        <v>2</v>
      </c>
      <c r="J2263" s="4">
        <v>57</v>
      </c>
      <c r="K2263" s="4">
        <v>1</v>
      </c>
      <c r="L2263" s="4">
        <v>13</v>
      </c>
      <c r="M2263" s="4">
        <v>6</v>
      </c>
      <c r="N2263" s="5">
        <v>7.9</v>
      </c>
      <c r="O2263" s="7">
        <f t="shared" si="280"/>
        <v>4</v>
      </c>
      <c r="P2263" s="7">
        <f t="shared" si="281"/>
        <v>2</v>
      </c>
      <c r="Q2263" s="7">
        <f t="shared" si="282"/>
        <v>5</v>
      </c>
      <c r="R2263" s="7">
        <f t="shared" si="283"/>
        <v>11</v>
      </c>
      <c r="S2263" s="8">
        <f t="shared" si="284"/>
        <v>104.1</v>
      </c>
      <c r="T2263" s="7" t="str">
        <f t="shared" si="285"/>
        <v>C - Entwicklungspotenzial</v>
      </c>
      <c r="U2263" s="4">
        <f>ROUND(((E2263-Hilfswerte!$B$20)/Hilfswerte!$B$21)+((F2263-Hilfswerte!$B$22)/Hilfswerte!$B$23)+((G2263-Hilfswerte!$B$24)/Hilfswerte!$B$25)+0.1*INDEX(Hilfswerte!$B$4:$B$15,MATCH(C2263,Hilfswerte!$A$4:$A$15,0)),2)</f>
        <v>1.01</v>
      </c>
      <c r="V2263" s="4">
        <f>ROUND(SQRT((((E2263-Hilfswerte!$B$20)/Hilfswerte!$B$21)-Hilfswerte!$B$28)^2+(((F2263-Hilfswerte!$B$22)/Hilfswerte!$B$23)-Hilfswerte!$B$29)^2+(((G2263-Hilfswerte!$B$24)/Hilfswerte!$B$25)-Hilfswerte!$B$30)^2),3)</f>
        <v>1.2969999999999999</v>
      </c>
      <c r="W2263" s="4">
        <f>ROUND(E2263*Hilfswerte!$B$31,0)</f>
        <v>10688</v>
      </c>
      <c r="X2263" s="4">
        <f t="shared" si="286"/>
        <v>0</v>
      </c>
      <c r="Y2263" s="4" t="str">
        <f>IF(T2263="A - Top-Kunde","bereits Top-Kunde",IF(AND(V2263&lt;=Hilfswerte!$B$34,H2263&lt;0.5*W2263),"Hoch",IF(AND(V2263&lt;=Hilfswerte!$B$35,H2263&lt;0.7*W2263),"Mittel","Niedrig")))</f>
        <v>Niedrig</v>
      </c>
      <c r="Z2263" s="4">
        <f t="shared" si="287"/>
        <v>8.5</v>
      </c>
      <c r="AA2263" s="4" t="str">
        <f>IF(J2263&gt;365,"Bereits abgewandert (Segment D)",IF(Z2263&gt;=Hilfswerte!$B$38,"Rot - akut gefaehrdet",IF(Z2263&gt;=Hilfswerte!$B$39,"Gelb - beobachten","Gruen - stabil")))</f>
        <v>Gruen - stabil</v>
      </c>
    </row>
    <row r="2264" spans="1:27" ht="15" customHeight="1" x14ac:dyDescent="0.25">
      <c r="A2264" s="4" t="s">
        <v>2611</v>
      </c>
      <c r="B2264" s="4" t="s">
        <v>1007</v>
      </c>
      <c r="C2264" s="4" t="s">
        <v>33</v>
      </c>
      <c r="D2264" s="4" t="s">
        <v>52</v>
      </c>
      <c r="E2264" s="4">
        <v>88</v>
      </c>
      <c r="F2264" s="5">
        <v>17.2</v>
      </c>
      <c r="G2264" s="5">
        <v>0.7</v>
      </c>
      <c r="H2264" s="6">
        <v>0</v>
      </c>
      <c r="I2264" s="4">
        <v>0</v>
      </c>
      <c r="J2264" s="4">
        <v>822</v>
      </c>
      <c r="K2264" s="4">
        <v>0</v>
      </c>
      <c r="L2264" s="4">
        <v>10</v>
      </c>
      <c r="M2264" s="4">
        <v>0</v>
      </c>
      <c r="N2264" s="5">
        <v>-48.8</v>
      </c>
      <c r="O2264" s="7">
        <f t="shared" si="280"/>
        <v>1</v>
      </c>
      <c r="P2264" s="7">
        <f t="shared" si="281"/>
        <v>1</v>
      </c>
      <c r="Q2264" s="7">
        <f t="shared" si="282"/>
        <v>1</v>
      </c>
      <c r="R2264" s="7">
        <f t="shared" si="283"/>
        <v>3</v>
      </c>
      <c r="S2264" s="8">
        <f t="shared" si="284"/>
        <v>2.6</v>
      </c>
      <c r="T2264" s="7" t="str">
        <f t="shared" si="285"/>
        <v>D - Abwanderungsrisiko</v>
      </c>
      <c r="U2264" s="4">
        <f>ROUND(((E2264-Hilfswerte!$B$20)/Hilfswerte!$B$21)+((F2264-Hilfswerte!$B$22)/Hilfswerte!$B$23)+((G2264-Hilfswerte!$B$24)/Hilfswerte!$B$25)+0.1*INDEX(Hilfswerte!$B$4:$B$15,MATCH(C2264,Hilfswerte!$A$4:$A$15,0)),2)</f>
        <v>-1.81</v>
      </c>
      <c r="V2264" s="4">
        <f>ROUND(SQRT((((E2264-Hilfswerte!$B$20)/Hilfswerte!$B$21)-Hilfswerte!$B$28)^2+(((F2264-Hilfswerte!$B$22)/Hilfswerte!$B$23)-Hilfswerte!$B$29)^2+(((G2264-Hilfswerte!$B$24)/Hilfswerte!$B$25)-Hilfswerte!$B$30)^2),3)</f>
        <v>1.7430000000000001</v>
      </c>
      <c r="W2264" s="4">
        <f>ROUND(E2264*Hilfswerte!$B$31,0)</f>
        <v>18088</v>
      </c>
      <c r="X2264" s="4">
        <f t="shared" si="286"/>
        <v>18088</v>
      </c>
      <c r="Y2264" s="4" t="str">
        <f>IF(T2264="A - Top-Kunde","bereits Top-Kunde",IF(AND(V2264&lt;=Hilfswerte!$B$34,H2264&lt;0.5*W2264),"Hoch",IF(AND(V2264&lt;=Hilfswerte!$B$35,H2264&lt;0.7*W2264),"Mittel","Niedrig")))</f>
        <v>Niedrig</v>
      </c>
      <c r="Z2264" s="4">
        <f t="shared" si="287"/>
        <v>62.6</v>
      </c>
      <c r="AA2264" s="4" t="str">
        <f>IF(J2264&gt;365,"Bereits abgewandert (Segment D)",IF(Z2264&gt;=Hilfswerte!$B$38,"Rot - akut gefaehrdet",IF(Z2264&gt;=Hilfswerte!$B$39,"Gelb - beobachten","Gruen - stabil")))</f>
        <v>Bereits abgewandert (Segment D)</v>
      </c>
    </row>
    <row r="2265" spans="1:27" ht="15" customHeight="1" x14ac:dyDescent="0.25">
      <c r="A2265" s="4" t="s">
        <v>2612</v>
      </c>
      <c r="B2265" s="4" t="s">
        <v>32</v>
      </c>
      <c r="C2265" s="4" t="s">
        <v>55</v>
      </c>
      <c r="D2265" s="4" t="s">
        <v>30</v>
      </c>
      <c r="E2265" s="4">
        <v>15</v>
      </c>
      <c r="F2265" s="5">
        <v>2.5</v>
      </c>
      <c r="G2265" s="5">
        <v>16.7</v>
      </c>
      <c r="H2265" s="6">
        <v>1200</v>
      </c>
      <c r="I2265" s="4">
        <v>4</v>
      </c>
      <c r="J2265" s="4">
        <v>72</v>
      </c>
      <c r="K2265" s="4">
        <v>1</v>
      </c>
      <c r="L2265" s="4">
        <v>11</v>
      </c>
      <c r="M2265" s="4">
        <v>5</v>
      </c>
      <c r="N2265" s="5">
        <v>-21.6</v>
      </c>
      <c r="O2265" s="7">
        <f t="shared" si="280"/>
        <v>4</v>
      </c>
      <c r="P2265" s="7">
        <f t="shared" si="281"/>
        <v>4</v>
      </c>
      <c r="Q2265" s="7">
        <f t="shared" si="282"/>
        <v>3</v>
      </c>
      <c r="R2265" s="7">
        <f t="shared" si="283"/>
        <v>11</v>
      </c>
      <c r="S2265" s="8">
        <f t="shared" si="284"/>
        <v>89.9</v>
      </c>
      <c r="T2265" s="7" t="str">
        <f t="shared" si="285"/>
        <v>C - Entwicklungspotenzial</v>
      </c>
      <c r="U2265" s="4">
        <f>ROUND(((E2265-Hilfswerte!$B$20)/Hilfswerte!$B$21)+((F2265-Hilfswerte!$B$22)/Hilfswerte!$B$23)+((G2265-Hilfswerte!$B$24)/Hilfswerte!$B$25)+0.1*INDEX(Hilfswerte!$B$4:$B$15,MATCH(C2265,Hilfswerte!$A$4:$A$15,0)),2)</f>
        <v>0.42</v>
      </c>
      <c r="V2265" s="4">
        <f>ROUND(SQRT((((E2265-Hilfswerte!$B$20)/Hilfswerte!$B$21)-Hilfswerte!$B$28)^2+(((F2265-Hilfswerte!$B$22)/Hilfswerte!$B$23)-Hilfswerte!$B$29)^2+(((G2265-Hilfswerte!$B$24)/Hilfswerte!$B$25)-Hilfswerte!$B$30)^2),3)</f>
        <v>1.2589999999999999</v>
      </c>
      <c r="W2265" s="4">
        <f>ROUND(E2265*Hilfswerte!$B$31,0)</f>
        <v>3083</v>
      </c>
      <c r="X2265" s="4">
        <f t="shared" si="286"/>
        <v>1883</v>
      </c>
      <c r="Y2265" s="4" t="str">
        <f>IF(T2265="A - Top-Kunde","bereits Top-Kunde",IF(AND(V2265&lt;=Hilfswerte!$B$34,H2265&lt;0.5*W2265),"Hoch",IF(AND(V2265&lt;=Hilfswerte!$B$35,H2265&lt;0.7*W2265),"Mittel","Niedrig")))</f>
        <v>Niedrig</v>
      </c>
      <c r="Z2265" s="4">
        <f t="shared" si="287"/>
        <v>17.399999999999999</v>
      </c>
      <c r="AA2265" s="4" t="str">
        <f>IF(J2265&gt;365,"Bereits abgewandert (Segment D)",IF(Z2265&gt;=Hilfswerte!$B$38,"Rot - akut gefaehrdet",IF(Z2265&gt;=Hilfswerte!$B$39,"Gelb - beobachten","Gruen - stabil")))</f>
        <v>Gelb - beobachten</v>
      </c>
    </row>
    <row r="2266" spans="1:27" ht="15" customHeight="1" x14ac:dyDescent="0.25">
      <c r="A2266" s="4" t="s">
        <v>2613</v>
      </c>
      <c r="B2266" s="4" t="s">
        <v>196</v>
      </c>
      <c r="C2266" s="4" t="s">
        <v>55</v>
      </c>
      <c r="D2266" s="4" t="s">
        <v>30</v>
      </c>
      <c r="E2266" s="4">
        <v>31</v>
      </c>
      <c r="F2266" s="5">
        <v>5.8</v>
      </c>
      <c r="G2266" s="5">
        <v>11.5</v>
      </c>
      <c r="H2266" s="6">
        <v>2390</v>
      </c>
      <c r="I2266" s="4">
        <v>4</v>
      </c>
      <c r="J2266" s="4">
        <v>27</v>
      </c>
      <c r="K2266" s="4">
        <v>1</v>
      </c>
      <c r="L2266" s="4">
        <v>0</v>
      </c>
      <c r="M2266" s="4">
        <v>3</v>
      </c>
      <c r="N2266" s="5">
        <v>-26.1</v>
      </c>
      <c r="O2266" s="7">
        <f t="shared" si="280"/>
        <v>5</v>
      </c>
      <c r="P2266" s="7">
        <f t="shared" si="281"/>
        <v>4</v>
      </c>
      <c r="Q2266" s="7">
        <f t="shared" si="282"/>
        <v>3</v>
      </c>
      <c r="R2266" s="7">
        <f t="shared" si="283"/>
        <v>12</v>
      </c>
      <c r="S2266" s="8">
        <f t="shared" si="284"/>
        <v>101</v>
      </c>
      <c r="T2266" s="7" t="str">
        <f t="shared" si="285"/>
        <v>C - Entwicklungspotenzial</v>
      </c>
      <c r="U2266" s="4">
        <f>ROUND(((E2266-Hilfswerte!$B$20)/Hilfswerte!$B$21)+((F2266-Hilfswerte!$B$22)/Hilfswerte!$B$23)+((G2266-Hilfswerte!$B$24)/Hilfswerte!$B$25)+0.1*INDEX(Hilfswerte!$B$4:$B$15,MATCH(C2266,Hilfswerte!$A$4:$A$15,0)),2)</f>
        <v>-0.28000000000000003</v>
      </c>
      <c r="V2266" s="4">
        <f>ROUND(SQRT((((E2266-Hilfswerte!$B$20)/Hilfswerte!$B$21)-Hilfswerte!$B$28)^2+(((F2266-Hilfswerte!$B$22)/Hilfswerte!$B$23)-Hilfswerte!$B$29)^2+(((G2266-Hilfswerte!$B$24)/Hilfswerte!$B$25)-Hilfswerte!$B$30)^2),3)</f>
        <v>0.82</v>
      </c>
      <c r="W2266" s="4">
        <f>ROUND(E2266*Hilfswerte!$B$31,0)</f>
        <v>6372</v>
      </c>
      <c r="X2266" s="4">
        <f t="shared" si="286"/>
        <v>3982</v>
      </c>
      <c r="Y2266" s="4" t="str">
        <f>IF(T2266="A - Top-Kunde","bereits Top-Kunde",IF(AND(V2266&lt;=Hilfswerte!$B$34,H2266&lt;0.5*W2266),"Hoch",IF(AND(V2266&lt;=Hilfswerte!$B$35,H2266&lt;0.7*W2266),"Mittel","Niedrig")))</f>
        <v>Hoch</v>
      </c>
      <c r="Z2266" s="4">
        <f t="shared" si="287"/>
        <v>14.8</v>
      </c>
      <c r="AA2266" s="4" t="str">
        <f>IF(J2266&gt;365,"Bereits abgewandert (Segment D)",IF(Z2266&gt;=Hilfswerte!$B$38,"Rot - akut gefaehrdet",IF(Z2266&gt;=Hilfswerte!$B$39,"Gelb - beobachten","Gruen - stabil")))</f>
        <v>Gelb - beobachten</v>
      </c>
    </row>
    <row r="2267" spans="1:27" ht="15" customHeight="1" x14ac:dyDescent="0.25">
      <c r="A2267" s="4" t="s">
        <v>2614</v>
      </c>
      <c r="B2267" s="4" t="s">
        <v>541</v>
      </c>
      <c r="C2267" s="4" t="s">
        <v>89</v>
      </c>
      <c r="D2267" s="4" t="s">
        <v>56</v>
      </c>
      <c r="E2267" s="4">
        <v>345</v>
      </c>
      <c r="F2267" s="5">
        <v>57.6</v>
      </c>
      <c r="G2267" s="5">
        <v>11.8</v>
      </c>
      <c r="H2267" s="6">
        <v>45780</v>
      </c>
      <c r="I2267" s="4">
        <v>4</v>
      </c>
      <c r="J2267" s="4">
        <v>21</v>
      </c>
      <c r="K2267" s="4">
        <v>1</v>
      </c>
      <c r="L2267" s="4">
        <v>2</v>
      </c>
      <c r="M2267" s="4">
        <v>5</v>
      </c>
      <c r="N2267" s="5">
        <v>4.3</v>
      </c>
      <c r="O2267" s="7">
        <f t="shared" si="280"/>
        <v>5</v>
      </c>
      <c r="P2267" s="7">
        <f t="shared" si="281"/>
        <v>4</v>
      </c>
      <c r="Q2267" s="7">
        <f t="shared" si="282"/>
        <v>5</v>
      </c>
      <c r="R2267" s="7">
        <f t="shared" si="283"/>
        <v>14</v>
      </c>
      <c r="S2267" s="8">
        <f t="shared" si="284"/>
        <v>135.6</v>
      </c>
      <c r="T2267" s="7" t="str">
        <f t="shared" si="285"/>
        <v>A - Top-Kunde</v>
      </c>
      <c r="U2267" s="4">
        <f>ROUND(((E2267-Hilfswerte!$B$20)/Hilfswerte!$B$21)+((F2267-Hilfswerte!$B$22)/Hilfswerte!$B$23)+((G2267-Hilfswerte!$B$24)/Hilfswerte!$B$25)+0.1*INDEX(Hilfswerte!$B$4:$B$15,MATCH(C2267,Hilfswerte!$A$4:$A$15,0)),2)</f>
        <v>2.04</v>
      </c>
      <c r="V2267" s="4">
        <f>ROUND(SQRT((((E2267-Hilfswerte!$B$20)/Hilfswerte!$B$21)-Hilfswerte!$B$28)^2+(((F2267-Hilfswerte!$B$22)/Hilfswerte!$B$23)-Hilfswerte!$B$29)^2+(((G2267-Hilfswerte!$B$24)/Hilfswerte!$B$25)-Hilfswerte!$B$30)^2),3)</f>
        <v>0.84599999999999997</v>
      </c>
      <c r="W2267" s="4">
        <f>ROUND(E2267*Hilfswerte!$B$31,0)</f>
        <v>70913</v>
      </c>
      <c r="X2267" s="4">
        <f t="shared" si="286"/>
        <v>25133</v>
      </c>
      <c r="Y2267" s="4" t="str">
        <f>IF(T2267="A - Top-Kunde","bereits Top-Kunde",IF(AND(V2267&lt;=Hilfswerte!$B$34,H2267&lt;0.5*W2267),"Hoch",IF(AND(V2267&lt;=Hilfswerte!$B$35,H2267&lt;0.7*W2267),"Mittel","Niedrig")))</f>
        <v>bereits Top-Kunde</v>
      </c>
      <c r="Z2267" s="4">
        <f t="shared" si="287"/>
        <v>4.5</v>
      </c>
      <c r="AA2267" s="4" t="str">
        <f>IF(J2267&gt;365,"Bereits abgewandert (Segment D)",IF(Z2267&gt;=Hilfswerte!$B$38,"Rot - akut gefaehrdet",IF(Z2267&gt;=Hilfswerte!$B$39,"Gelb - beobachten","Gruen - stabil")))</f>
        <v>Gruen - stabil</v>
      </c>
    </row>
    <row r="2268" spans="1:27" ht="15" customHeight="1" x14ac:dyDescent="0.25">
      <c r="A2268" s="4" t="s">
        <v>2615</v>
      </c>
      <c r="B2268" s="4" t="s">
        <v>531</v>
      </c>
      <c r="C2268" s="4" t="s">
        <v>59</v>
      </c>
      <c r="D2268" s="4" t="s">
        <v>77</v>
      </c>
      <c r="E2268" s="4">
        <v>469</v>
      </c>
      <c r="F2268" s="5">
        <v>59</v>
      </c>
      <c r="G2268" s="5">
        <v>14.1</v>
      </c>
      <c r="H2268" s="6">
        <v>165080</v>
      </c>
      <c r="I2268" s="4">
        <v>3</v>
      </c>
      <c r="J2268" s="4">
        <v>113</v>
      </c>
      <c r="K2268" s="4">
        <v>0</v>
      </c>
      <c r="L2268" s="4">
        <v>4</v>
      </c>
      <c r="M2268" s="4">
        <v>6</v>
      </c>
      <c r="N2268" s="5">
        <v>5.6</v>
      </c>
      <c r="O2268" s="7">
        <f t="shared" si="280"/>
        <v>3</v>
      </c>
      <c r="P2268" s="7">
        <f t="shared" si="281"/>
        <v>3</v>
      </c>
      <c r="Q2268" s="7">
        <f t="shared" si="282"/>
        <v>5</v>
      </c>
      <c r="R2268" s="7">
        <f t="shared" si="283"/>
        <v>11</v>
      </c>
      <c r="S2268" s="8">
        <f t="shared" si="284"/>
        <v>111.6</v>
      </c>
      <c r="T2268" s="7" t="str">
        <f t="shared" si="285"/>
        <v>B - Kernkunde</v>
      </c>
      <c r="U2268" s="4">
        <f>ROUND(((E2268-Hilfswerte!$B$20)/Hilfswerte!$B$21)+((F2268-Hilfswerte!$B$22)/Hilfswerte!$B$23)+((G2268-Hilfswerte!$B$24)/Hilfswerte!$B$25)+0.1*INDEX(Hilfswerte!$B$4:$B$15,MATCH(C2268,Hilfswerte!$A$4:$A$15,0)),2)</f>
        <v>2.6</v>
      </c>
      <c r="V2268" s="4">
        <f>ROUND(SQRT((((E2268-Hilfswerte!$B$20)/Hilfswerte!$B$21)-Hilfswerte!$B$28)^2+(((F2268-Hilfswerte!$B$22)/Hilfswerte!$B$23)-Hilfswerte!$B$29)^2+(((G2268-Hilfswerte!$B$24)/Hilfswerte!$B$25)-Hilfswerte!$B$30)^2),3)</f>
        <v>1.4219999999999999</v>
      </c>
      <c r="W2268" s="4">
        <f>ROUND(E2268*Hilfswerte!$B$31,0)</f>
        <v>96401</v>
      </c>
      <c r="X2268" s="4">
        <f t="shared" si="286"/>
        <v>0</v>
      </c>
      <c r="Y2268" s="4" t="str">
        <f>IF(T2268="A - Top-Kunde","bereits Top-Kunde",IF(AND(V2268&lt;=Hilfswerte!$B$34,H2268&lt;0.5*W2268),"Hoch",IF(AND(V2268&lt;=Hilfswerte!$B$35,H2268&lt;0.7*W2268),"Mittel","Niedrig")))</f>
        <v>Niedrig</v>
      </c>
      <c r="Z2268" s="4">
        <f t="shared" si="287"/>
        <v>6.5</v>
      </c>
      <c r="AA2268" s="4" t="str">
        <f>IF(J2268&gt;365,"Bereits abgewandert (Segment D)",IF(Z2268&gt;=Hilfswerte!$B$38,"Rot - akut gefaehrdet",IF(Z2268&gt;=Hilfswerte!$B$39,"Gelb - beobachten","Gruen - stabil")))</f>
        <v>Gruen - stabil</v>
      </c>
    </row>
    <row r="2269" spans="1:27" ht="15" customHeight="1" x14ac:dyDescent="0.25">
      <c r="A2269" s="4" t="s">
        <v>2616</v>
      </c>
      <c r="B2269" s="4" t="s">
        <v>378</v>
      </c>
      <c r="C2269" s="4" t="s">
        <v>38</v>
      </c>
      <c r="D2269" s="4" t="s">
        <v>30</v>
      </c>
      <c r="E2269" s="4">
        <v>34</v>
      </c>
      <c r="F2269" s="5">
        <v>6.7</v>
      </c>
      <c r="G2269" s="5">
        <v>15</v>
      </c>
      <c r="H2269" s="6">
        <v>15790</v>
      </c>
      <c r="I2269" s="4">
        <v>7</v>
      </c>
      <c r="J2269" s="4">
        <v>17</v>
      </c>
      <c r="K2269" s="4">
        <v>1</v>
      </c>
      <c r="L2269" s="4">
        <v>23</v>
      </c>
      <c r="M2269" s="4">
        <v>4</v>
      </c>
      <c r="N2269" s="5">
        <v>-1</v>
      </c>
      <c r="O2269" s="7">
        <f t="shared" si="280"/>
        <v>5</v>
      </c>
      <c r="P2269" s="7">
        <f t="shared" si="281"/>
        <v>5</v>
      </c>
      <c r="Q2269" s="7">
        <f t="shared" si="282"/>
        <v>5</v>
      </c>
      <c r="R2269" s="7">
        <f t="shared" si="283"/>
        <v>15</v>
      </c>
      <c r="S2269" s="8">
        <f t="shared" si="284"/>
        <v>136.6</v>
      </c>
      <c r="T2269" s="7" t="str">
        <f t="shared" si="285"/>
        <v>A - Top-Kunde</v>
      </c>
      <c r="U2269" s="4">
        <f>ROUND(((E2269-Hilfswerte!$B$20)/Hilfswerte!$B$21)+((F2269-Hilfswerte!$B$22)/Hilfswerte!$B$23)+((G2269-Hilfswerte!$B$24)/Hilfswerte!$B$25)+0.1*INDEX(Hilfswerte!$B$4:$B$15,MATCH(C2269,Hilfswerte!$A$4:$A$15,0)),2)</f>
        <v>0.35</v>
      </c>
      <c r="V2269" s="4">
        <f>ROUND(SQRT((((E2269-Hilfswerte!$B$20)/Hilfswerte!$B$21)-Hilfswerte!$B$28)^2+(((F2269-Hilfswerte!$B$22)/Hilfswerte!$B$23)-Hilfswerte!$B$29)^2+(((G2269-Hilfswerte!$B$24)/Hilfswerte!$B$25)-Hilfswerte!$B$30)^2),3)</f>
        <v>0.999</v>
      </c>
      <c r="W2269" s="4">
        <f>ROUND(E2269*Hilfswerte!$B$31,0)</f>
        <v>6989</v>
      </c>
      <c r="X2269" s="4">
        <f t="shared" si="286"/>
        <v>0</v>
      </c>
      <c r="Y2269" s="4" t="str">
        <f>IF(T2269="A - Top-Kunde","bereits Top-Kunde",IF(AND(V2269&lt;=Hilfswerte!$B$34,H2269&lt;0.5*W2269),"Hoch",IF(AND(V2269&lt;=Hilfswerte!$B$35,H2269&lt;0.7*W2269),"Mittel","Niedrig")))</f>
        <v>bereits Top-Kunde</v>
      </c>
      <c r="Z2269" s="4">
        <f t="shared" si="287"/>
        <v>8.9</v>
      </c>
      <c r="AA2269" s="4" t="str">
        <f>IF(J2269&gt;365,"Bereits abgewandert (Segment D)",IF(Z2269&gt;=Hilfswerte!$B$38,"Rot - akut gefaehrdet",IF(Z2269&gt;=Hilfswerte!$B$39,"Gelb - beobachten","Gruen - stabil")))</f>
        <v>Gruen - stabil</v>
      </c>
    </row>
    <row r="2270" spans="1:27" ht="15" customHeight="1" x14ac:dyDescent="0.25">
      <c r="A2270" s="4" t="s">
        <v>2617</v>
      </c>
      <c r="B2270" s="4" t="s">
        <v>1364</v>
      </c>
      <c r="C2270" s="4" t="s">
        <v>55</v>
      </c>
      <c r="D2270" s="4" t="s">
        <v>30</v>
      </c>
      <c r="E2270" s="4">
        <v>101</v>
      </c>
      <c r="F2270" s="5">
        <v>21.2</v>
      </c>
      <c r="G2270" s="5">
        <v>4</v>
      </c>
      <c r="H2270" s="6">
        <v>0</v>
      </c>
      <c r="I2270" s="4">
        <v>0</v>
      </c>
      <c r="J2270" s="4">
        <v>376</v>
      </c>
      <c r="K2270" s="4">
        <v>0</v>
      </c>
      <c r="L2270" s="4">
        <v>9</v>
      </c>
      <c r="M2270" s="4">
        <v>0</v>
      </c>
      <c r="N2270" s="5">
        <v>-51.4</v>
      </c>
      <c r="O2270" s="7">
        <f t="shared" si="280"/>
        <v>1</v>
      </c>
      <c r="P2270" s="7">
        <f t="shared" si="281"/>
        <v>1</v>
      </c>
      <c r="Q2270" s="7">
        <f t="shared" si="282"/>
        <v>1</v>
      </c>
      <c r="R2270" s="7">
        <f t="shared" si="283"/>
        <v>3</v>
      </c>
      <c r="S2270" s="8">
        <f t="shared" si="284"/>
        <v>1.6</v>
      </c>
      <c r="T2270" s="7" t="str">
        <f t="shared" si="285"/>
        <v>D - Abwanderungsrisiko</v>
      </c>
      <c r="U2270" s="4">
        <f>ROUND(((E2270-Hilfswerte!$B$20)/Hilfswerte!$B$21)+((F2270-Hilfswerte!$B$22)/Hilfswerte!$B$23)+((G2270-Hilfswerte!$B$24)/Hilfswerte!$B$25)+0.1*INDEX(Hilfswerte!$B$4:$B$15,MATCH(C2270,Hilfswerte!$A$4:$A$15,0)),2)</f>
        <v>-0.9</v>
      </c>
      <c r="V2270" s="4">
        <f>ROUND(SQRT((((E2270-Hilfswerte!$B$20)/Hilfswerte!$B$21)-Hilfswerte!$B$28)^2+(((F2270-Hilfswerte!$B$22)/Hilfswerte!$B$23)-Hilfswerte!$B$29)^2+(((G2270-Hilfswerte!$B$24)/Hilfswerte!$B$25)-Hilfswerte!$B$30)^2),3)</f>
        <v>1.216</v>
      </c>
      <c r="W2270" s="4">
        <f>ROUND(E2270*Hilfswerte!$B$31,0)</f>
        <v>20760</v>
      </c>
      <c r="X2270" s="4">
        <f t="shared" si="286"/>
        <v>20760</v>
      </c>
      <c r="Y2270" s="4" t="str">
        <f>IF(T2270="A - Top-Kunde","bereits Top-Kunde",IF(AND(V2270&lt;=Hilfswerte!$B$34,H2270&lt;0.5*W2270),"Hoch",IF(AND(V2270&lt;=Hilfswerte!$B$35,H2270&lt;0.7*W2270),"Mittel","Niedrig")))</f>
        <v>Niedrig</v>
      </c>
      <c r="Z2270" s="4">
        <f t="shared" si="287"/>
        <v>41.2</v>
      </c>
      <c r="AA2270" s="4" t="str">
        <f>IF(J2270&gt;365,"Bereits abgewandert (Segment D)",IF(Z2270&gt;=Hilfswerte!$B$38,"Rot - akut gefaehrdet",IF(Z2270&gt;=Hilfswerte!$B$39,"Gelb - beobachten","Gruen - stabil")))</f>
        <v>Bereits abgewandert (Segment D)</v>
      </c>
    </row>
    <row r="2271" spans="1:27" ht="15" customHeight="1" x14ac:dyDescent="0.25">
      <c r="A2271" s="4" t="s">
        <v>2618</v>
      </c>
      <c r="B2271" s="4" t="s">
        <v>112</v>
      </c>
      <c r="C2271" s="4" t="s">
        <v>47</v>
      </c>
      <c r="D2271" s="4" t="s">
        <v>30</v>
      </c>
      <c r="E2271" s="4">
        <v>38</v>
      </c>
      <c r="F2271" s="5">
        <v>11.1</v>
      </c>
      <c r="G2271" s="5">
        <v>11.6</v>
      </c>
      <c r="H2271" s="6">
        <v>3100</v>
      </c>
      <c r="I2271" s="4">
        <v>4</v>
      </c>
      <c r="J2271" s="4">
        <v>19</v>
      </c>
      <c r="K2271" s="4">
        <v>1</v>
      </c>
      <c r="L2271" s="4">
        <v>13</v>
      </c>
      <c r="M2271" s="4">
        <v>1</v>
      </c>
      <c r="N2271" s="5">
        <v>7.4</v>
      </c>
      <c r="O2271" s="7">
        <f t="shared" si="280"/>
        <v>5</v>
      </c>
      <c r="P2271" s="7">
        <f t="shared" si="281"/>
        <v>4</v>
      </c>
      <c r="Q2271" s="7">
        <f t="shared" si="282"/>
        <v>4</v>
      </c>
      <c r="R2271" s="7">
        <f t="shared" si="283"/>
        <v>13</v>
      </c>
      <c r="S2271" s="8">
        <f t="shared" si="284"/>
        <v>123.8</v>
      </c>
      <c r="T2271" s="7" t="str">
        <f t="shared" si="285"/>
        <v>B - Kernkunde</v>
      </c>
      <c r="U2271" s="4">
        <f>ROUND(((E2271-Hilfswerte!$B$20)/Hilfswerte!$B$21)+((F2271-Hilfswerte!$B$22)/Hilfswerte!$B$23)+((G2271-Hilfswerte!$B$24)/Hilfswerte!$B$25)+0.1*INDEX(Hilfswerte!$B$4:$B$15,MATCH(C2271,Hilfswerte!$A$4:$A$15,0)),2)</f>
        <v>-0.35</v>
      </c>
      <c r="V2271" s="4">
        <f>ROUND(SQRT((((E2271-Hilfswerte!$B$20)/Hilfswerte!$B$21)-Hilfswerte!$B$28)^2+(((F2271-Hilfswerte!$B$22)/Hilfswerte!$B$23)-Hilfswerte!$B$29)^2+(((G2271-Hilfswerte!$B$24)/Hilfswerte!$B$25)-Hilfswerte!$B$30)^2),3)</f>
        <v>0.73399999999999999</v>
      </c>
      <c r="W2271" s="4">
        <f>ROUND(E2271*Hilfswerte!$B$31,0)</f>
        <v>7811</v>
      </c>
      <c r="X2271" s="4">
        <f t="shared" si="286"/>
        <v>4711</v>
      </c>
      <c r="Y2271" s="4" t="str">
        <f>IF(T2271="A - Top-Kunde","bereits Top-Kunde",IF(AND(V2271&lt;=Hilfswerte!$B$34,H2271&lt;0.5*W2271),"Hoch",IF(AND(V2271&lt;=Hilfswerte!$B$35,H2271&lt;0.7*W2271),"Mittel","Niedrig")))</f>
        <v>Hoch</v>
      </c>
      <c r="Z2271" s="4">
        <f t="shared" si="287"/>
        <v>6.6</v>
      </c>
      <c r="AA2271" s="4" t="str">
        <f>IF(J2271&gt;365,"Bereits abgewandert (Segment D)",IF(Z2271&gt;=Hilfswerte!$B$38,"Rot - akut gefaehrdet",IF(Z2271&gt;=Hilfswerte!$B$39,"Gelb - beobachten","Gruen - stabil")))</f>
        <v>Gruen - stabil</v>
      </c>
    </row>
    <row r="2272" spans="1:27" ht="15" customHeight="1" x14ac:dyDescent="0.25">
      <c r="A2272" s="4" t="s">
        <v>2619</v>
      </c>
      <c r="B2272" s="4" t="s">
        <v>453</v>
      </c>
      <c r="C2272" s="4" t="s">
        <v>74</v>
      </c>
      <c r="D2272" s="4" t="s">
        <v>30</v>
      </c>
      <c r="E2272" s="4">
        <v>241</v>
      </c>
      <c r="F2272" s="5">
        <v>58.6</v>
      </c>
      <c r="G2272" s="5">
        <v>13.9</v>
      </c>
      <c r="H2272" s="6">
        <v>54080</v>
      </c>
      <c r="I2272" s="4">
        <v>4</v>
      </c>
      <c r="J2272" s="4">
        <v>119</v>
      </c>
      <c r="K2272" s="4">
        <v>1</v>
      </c>
      <c r="L2272" s="4">
        <v>3</v>
      </c>
      <c r="M2272" s="4">
        <v>5</v>
      </c>
      <c r="N2272" s="5">
        <v>-26.6</v>
      </c>
      <c r="O2272" s="7">
        <f t="shared" si="280"/>
        <v>3</v>
      </c>
      <c r="P2272" s="7">
        <f t="shared" si="281"/>
        <v>4</v>
      </c>
      <c r="Q2272" s="7">
        <f t="shared" si="282"/>
        <v>5</v>
      </c>
      <c r="R2272" s="7">
        <f t="shared" si="283"/>
        <v>12</v>
      </c>
      <c r="S2272" s="8">
        <f t="shared" si="284"/>
        <v>99.8</v>
      </c>
      <c r="T2272" s="7" t="str">
        <f t="shared" si="285"/>
        <v>C - Entwicklungspotenzial</v>
      </c>
      <c r="U2272" s="4">
        <f>ROUND(((E2272-Hilfswerte!$B$20)/Hilfswerte!$B$21)+((F2272-Hilfswerte!$B$22)/Hilfswerte!$B$23)+((G2272-Hilfswerte!$B$24)/Hilfswerte!$B$25)+0.1*INDEX(Hilfswerte!$B$4:$B$15,MATCH(C2272,Hilfswerte!$A$4:$A$15,0)),2)</f>
        <v>1.63</v>
      </c>
      <c r="V2272" s="4">
        <f>ROUND(SQRT((((E2272-Hilfswerte!$B$20)/Hilfswerte!$B$21)-Hilfswerte!$B$28)^2+(((F2272-Hilfswerte!$B$22)/Hilfswerte!$B$23)-Hilfswerte!$B$29)^2+(((G2272-Hilfswerte!$B$24)/Hilfswerte!$B$25)-Hilfswerte!$B$30)^2),3)</f>
        <v>0.65200000000000002</v>
      </c>
      <c r="W2272" s="4">
        <f>ROUND(E2272*Hilfswerte!$B$31,0)</f>
        <v>49537</v>
      </c>
      <c r="X2272" s="4">
        <f t="shared" si="286"/>
        <v>0</v>
      </c>
      <c r="Y2272" s="4" t="str">
        <f>IF(T2272="A - Top-Kunde","bereits Top-Kunde",IF(AND(V2272&lt;=Hilfswerte!$B$34,H2272&lt;0.5*W2272),"Hoch",IF(AND(V2272&lt;=Hilfswerte!$B$35,H2272&lt;0.7*W2272),"Mittel","Niedrig")))</f>
        <v>Niedrig</v>
      </c>
      <c r="Z2272" s="4">
        <f t="shared" si="287"/>
        <v>20.2</v>
      </c>
      <c r="AA2272" s="4" t="str">
        <f>IF(J2272&gt;365,"Bereits abgewandert (Segment D)",IF(Z2272&gt;=Hilfswerte!$B$38,"Rot - akut gefaehrdet",IF(Z2272&gt;=Hilfswerte!$B$39,"Gelb - beobachten","Gruen - stabil")))</f>
        <v>Rot - akut gefaehrdet</v>
      </c>
    </row>
    <row r="2273" spans="1:27" ht="15" customHeight="1" x14ac:dyDescent="0.25">
      <c r="A2273" s="4" t="s">
        <v>2620</v>
      </c>
      <c r="B2273" s="4" t="s">
        <v>310</v>
      </c>
      <c r="C2273" s="4" t="s">
        <v>33</v>
      </c>
      <c r="D2273" s="4" t="s">
        <v>30</v>
      </c>
      <c r="E2273" s="4">
        <v>41</v>
      </c>
      <c r="F2273" s="5">
        <v>7.4</v>
      </c>
      <c r="G2273" s="5">
        <v>9.6999999999999993</v>
      </c>
      <c r="H2273" s="6">
        <v>1940</v>
      </c>
      <c r="I2273" s="4">
        <v>1</v>
      </c>
      <c r="J2273" s="4">
        <v>60</v>
      </c>
      <c r="K2273" s="4">
        <v>0</v>
      </c>
      <c r="L2273" s="4">
        <v>2</v>
      </c>
      <c r="M2273" s="4">
        <v>3</v>
      </c>
      <c r="N2273" s="5">
        <v>7.2</v>
      </c>
      <c r="O2273" s="7">
        <f t="shared" si="280"/>
        <v>4</v>
      </c>
      <c r="P2273" s="7">
        <f t="shared" si="281"/>
        <v>1</v>
      </c>
      <c r="Q2273" s="7">
        <f t="shared" si="282"/>
        <v>3</v>
      </c>
      <c r="R2273" s="7">
        <f t="shared" si="283"/>
        <v>8</v>
      </c>
      <c r="S2273" s="8">
        <f t="shared" si="284"/>
        <v>83</v>
      </c>
      <c r="T2273" s="7" t="str">
        <f t="shared" si="285"/>
        <v>C - Entwicklungspotenzial</v>
      </c>
      <c r="U2273" s="4">
        <f>ROUND(((E2273-Hilfswerte!$B$20)/Hilfswerte!$B$21)+((F2273-Hilfswerte!$B$22)/Hilfswerte!$B$23)+((G2273-Hilfswerte!$B$24)/Hilfswerte!$B$25)+0.1*INDEX(Hilfswerte!$B$4:$B$15,MATCH(C2273,Hilfswerte!$A$4:$A$15,0)),2)</f>
        <v>-0.76</v>
      </c>
      <c r="V2273" s="4">
        <f>ROUND(SQRT((((E2273-Hilfswerte!$B$20)/Hilfswerte!$B$21)-Hilfswerte!$B$28)^2+(((F2273-Hilfswerte!$B$22)/Hilfswerte!$B$23)-Hilfswerte!$B$29)^2+(((G2273-Hilfswerte!$B$24)/Hilfswerte!$B$25)-Hilfswerte!$B$30)^2),3)</f>
        <v>0.80400000000000005</v>
      </c>
      <c r="W2273" s="4">
        <f>ROUND(E2273*Hilfswerte!$B$31,0)</f>
        <v>8427</v>
      </c>
      <c r="X2273" s="4">
        <f t="shared" si="286"/>
        <v>6487</v>
      </c>
      <c r="Y2273" s="4" t="str">
        <f>IF(T2273="A - Top-Kunde","bereits Top-Kunde",IF(AND(V2273&lt;=Hilfswerte!$B$34,H2273&lt;0.5*W2273),"Hoch",IF(AND(V2273&lt;=Hilfswerte!$B$35,H2273&lt;0.7*W2273),"Mittel","Niedrig")))</f>
        <v>Hoch</v>
      </c>
      <c r="Z2273" s="4">
        <f t="shared" si="287"/>
        <v>3.4</v>
      </c>
      <c r="AA2273" s="4" t="str">
        <f>IF(J2273&gt;365,"Bereits abgewandert (Segment D)",IF(Z2273&gt;=Hilfswerte!$B$38,"Rot - akut gefaehrdet",IF(Z2273&gt;=Hilfswerte!$B$39,"Gelb - beobachten","Gruen - stabil")))</f>
        <v>Gruen - stabil</v>
      </c>
    </row>
    <row r="2274" spans="1:27" ht="15" customHeight="1" x14ac:dyDescent="0.25">
      <c r="A2274" s="4" t="s">
        <v>2621</v>
      </c>
      <c r="B2274" s="4" t="s">
        <v>127</v>
      </c>
      <c r="C2274" s="4" t="s">
        <v>38</v>
      </c>
      <c r="D2274" s="4" t="s">
        <v>77</v>
      </c>
      <c r="E2274" s="4">
        <v>13</v>
      </c>
      <c r="F2274" s="5">
        <v>2</v>
      </c>
      <c r="G2274" s="5">
        <v>7</v>
      </c>
      <c r="H2274" s="6">
        <v>250</v>
      </c>
      <c r="I2274" s="4">
        <v>1</v>
      </c>
      <c r="J2274" s="4">
        <v>244</v>
      </c>
      <c r="K2274" s="4">
        <v>0</v>
      </c>
      <c r="L2274" s="4">
        <v>-5</v>
      </c>
      <c r="M2274" s="4">
        <v>2</v>
      </c>
      <c r="N2274" s="5">
        <v>-6.6</v>
      </c>
      <c r="O2274" s="7">
        <f t="shared" si="280"/>
        <v>2</v>
      </c>
      <c r="P2274" s="7">
        <f t="shared" si="281"/>
        <v>1</v>
      </c>
      <c r="Q2274" s="7">
        <f t="shared" si="282"/>
        <v>2</v>
      </c>
      <c r="R2274" s="7">
        <f t="shared" si="283"/>
        <v>5</v>
      </c>
      <c r="S2274" s="8">
        <f t="shared" si="284"/>
        <v>46.7</v>
      </c>
      <c r="T2274" s="7" t="str">
        <f t="shared" si="285"/>
        <v>C - Entwicklungspotenzial</v>
      </c>
      <c r="U2274" s="4">
        <f>ROUND(((E2274-Hilfswerte!$B$20)/Hilfswerte!$B$21)+((F2274-Hilfswerte!$B$22)/Hilfswerte!$B$23)+((G2274-Hilfswerte!$B$24)/Hilfswerte!$B$25)+0.1*INDEX(Hilfswerte!$B$4:$B$15,MATCH(C2274,Hilfswerte!$A$4:$A$15,0)),2)</f>
        <v>-1.1000000000000001</v>
      </c>
      <c r="V2274" s="4">
        <f>ROUND(SQRT((((E2274-Hilfswerte!$B$20)/Hilfswerte!$B$21)-Hilfswerte!$B$28)^2+(((F2274-Hilfswerte!$B$22)/Hilfswerte!$B$23)-Hilfswerte!$B$29)^2+(((G2274-Hilfswerte!$B$24)/Hilfswerte!$B$25)-Hilfswerte!$B$30)^2),3)</f>
        <v>1.1379999999999999</v>
      </c>
      <c r="W2274" s="4">
        <f>ROUND(E2274*Hilfswerte!$B$31,0)</f>
        <v>2672</v>
      </c>
      <c r="X2274" s="4">
        <f t="shared" si="286"/>
        <v>2422</v>
      </c>
      <c r="Y2274" s="4" t="str">
        <f>IF(T2274="A - Top-Kunde","bereits Top-Kunde",IF(AND(V2274&lt;=Hilfswerte!$B$34,H2274&lt;0.5*W2274),"Hoch",IF(AND(V2274&lt;=Hilfswerte!$B$35,H2274&lt;0.7*W2274),"Mittel","Niedrig")))</f>
        <v>Mittel</v>
      </c>
      <c r="Z2274" s="4">
        <f t="shared" si="287"/>
        <v>14.8</v>
      </c>
      <c r="AA2274" s="4" t="str">
        <f>IF(J2274&gt;365,"Bereits abgewandert (Segment D)",IF(Z2274&gt;=Hilfswerte!$B$38,"Rot - akut gefaehrdet",IF(Z2274&gt;=Hilfswerte!$B$39,"Gelb - beobachten","Gruen - stabil")))</f>
        <v>Gelb - beobachten</v>
      </c>
    </row>
    <row r="2275" spans="1:27" ht="15" customHeight="1" x14ac:dyDescent="0.25">
      <c r="A2275" s="4" t="s">
        <v>2622</v>
      </c>
      <c r="B2275" s="4" t="s">
        <v>207</v>
      </c>
      <c r="C2275" s="4" t="s">
        <v>65</v>
      </c>
      <c r="D2275" s="4" t="s">
        <v>30</v>
      </c>
      <c r="E2275" s="4">
        <v>575</v>
      </c>
      <c r="F2275" s="5">
        <v>124.2</v>
      </c>
      <c r="G2275" s="5">
        <v>6.4</v>
      </c>
      <c r="H2275" s="6">
        <v>9290</v>
      </c>
      <c r="I2275" s="4">
        <v>1</v>
      </c>
      <c r="J2275" s="4">
        <v>107</v>
      </c>
      <c r="K2275" s="4">
        <v>0</v>
      </c>
      <c r="L2275" s="4">
        <v>18</v>
      </c>
      <c r="M2275" s="4">
        <v>4</v>
      </c>
      <c r="N2275" s="5">
        <v>14.5</v>
      </c>
      <c r="O2275" s="7">
        <f t="shared" si="280"/>
        <v>3</v>
      </c>
      <c r="P2275" s="7">
        <f t="shared" si="281"/>
        <v>1</v>
      </c>
      <c r="Q2275" s="7">
        <f t="shared" si="282"/>
        <v>5</v>
      </c>
      <c r="R2275" s="7">
        <f t="shared" si="283"/>
        <v>9</v>
      </c>
      <c r="S2275" s="8">
        <f t="shared" si="284"/>
        <v>91.9</v>
      </c>
      <c r="T2275" s="7" t="str">
        <f t="shared" si="285"/>
        <v>C - Entwicklungspotenzial</v>
      </c>
      <c r="U2275" s="4">
        <f>ROUND(((E2275-Hilfswerte!$B$20)/Hilfswerte!$B$21)+((F2275-Hilfswerte!$B$22)/Hilfswerte!$B$23)+((G2275-Hilfswerte!$B$24)/Hilfswerte!$B$25)+0.1*INDEX(Hilfswerte!$B$4:$B$15,MATCH(C2275,Hilfswerte!$A$4:$A$15,0)),2)</f>
        <v>3.02</v>
      </c>
      <c r="V2275" s="4">
        <f>ROUND(SQRT((((E2275-Hilfswerte!$B$20)/Hilfswerte!$B$21)-Hilfswerte!$B$28)^2+(((F2275-Hilfswerte!$B$22)/Hilfswerte!$B$23)-Hilfswerte!$B$29)^2+(((G2275-Hilfswerte!$B$24)/Hilfswerte!$B$25)-Hilfswerte!$B$30)^2),3)</f>
        <v>2.4620000000000002</v>
      </c>
      <c r="W2275" s="4">
        <f>ROUND(E2275*Hilfswerte!$B$31,0)</f>
        <v>118189</v>
      </c>
      <c r="X2275" s="4">
        <f t="shared" si="286"/>
        <v>108899</v>
      </c>
      <c r="Y2275" s="4" t="str">
        <f>IF(T2275="A - Top-Kunde","bereits Top-Kunde",IF(AND(V2275&lt;=Hilfswerte!$B$34,H2275&lt;0.5*W2275),"Hoch",IF(AND(V2275&lt;=Hilfswerte!$B$35,H2275&lt;0.7*W2275),"Mittel","Niedrig")))</f>
        <v>Niedrig</v>
      </c>
      <c r="Z2275" s="4">
        <f t="shared" si="287"/>
        <v>9</v>
      </c>
      <c r="AA2275" s="4" t="str">
        <f>IF(J2275&gt;365,"Bereits abgewandert (Segment D)",IF(Z2275&gt;=Hilfswerte!$B$38,"Rot - akut gefaehrdet",IF(Z2275&gt;=Hilfswerte!$B$39,"Gelb - beobachten","Gruen - stabil")))</f>
        <v>Gruen - stabil</v>
      </c>
    </row>
    <row r="2276" spans="1:27" ht="15" customHeight="1" x14ac:dyDescent="0.25">
      <c r="A2276" s="4" t="s">
        <v>2623</v>
      </c>
      <c r="B2276" s="4" t="s">
        <v>778</v>
      </c>
      <c r="C2276" s="4" t="s">
        <v>59</v>
      </c>
      <c r="D2276" s="4" t="s">
        <v>52</v>
      </c>
      <c r="E2276" s="4">
        <v>118</v>
      </c>
      <c r="F2276" s="5">
        <v>22.3</v>
      </c>
      <c r="G2276" s="5">
        <v>3.8</v>
      </c>
      <c r="H2276" s="6">
        <v>32620</v>
      </c>
      <c r="I2276" s="4">
        <v>3</v>
      </c>
      <c r="J2276" s="4">
        <v>168</v>
      </c>
      <c r="K2276" s="4">
        <v>1</v>
      </c>
      <c r="L2276" s="4">
        <v>2</v>
      </c>
      <c r="M2276" s="4">
        <v>4</v>
      </c>
      <c r="N2276" s="5">
        <v>13.9</v>
      </c>
      <c r="O2276" s="7">
        <f t="shared" si="280"/>
        <v>3</v>
      </c>
      <c r="P2276" s="7">
        <f t="shared" si="281"/>
        <v>3</v>
      </c>
      <c r="Q2276" s="7">
        <f t="shared" si="282"/>
        <v>5</v>
      </c>
      <c r="R2276" s="7">
        <f t="shared" si="283"/>
        <v>11</v>
      </c>
      <c r="S2276" s="8">
        <f t="shared" si="284"/>
        <v>110.4</v>
      </c>
      <c r="T2276" s="7" t="str">
        <f t="shared" si="285"/>
        <v>B - Kernkunde</v>
      </c>
      <c r="U2276" s="4">
        <f>ROUND(((E2276-Hilfswerte!$B$20)/Hilfswerte!$B$21)+((F2276-Hilfswerte!$B$22)/Hilfswerte!$B$23)+((G2276-Hilfswerte!$B$24)/Hilfswerte!$B$25)+0.1*INDEX(Hilfswerte!$B$4:$B$15,MATCH(C2276,Hilfswerte!$A$4:$A$15,0)),2)</f>
        <v>-1.2</v>
      </c>
      <c r="V2276" s="4">
        <f>ROUND(SQRT((((E2276-Hilfswerte!$B$20)/Hilfswerte!$B$21)-Hilfswerte!$B$28)^2+(((F2276-Hilfswerte!$B$22)/Hilfswerte!$B$23)-Hilfswerte!$B$29)^2+(((G2276-Hilfswerte!$B$24)/Hilfswerte!$B$25)-Hilfswerte!$B$30)^2),3)</f>
        <v>1.2270000000000001</v>
      </c>
      <c r="W2276" s="4">
        <f>ROUND(E2276*Hilfswerte!$B$31,0)</f>
        <v>24254</v>
      </c>
      <c r="X2276" s="4">
        <f t="shared" si="286"/>
        <v>0</v>
      </c>
      <c r="Y2276" s="4" t="str">
        <f>IF(T2276="A - Top-Kunde","bereits Top-Kunde",IF(AND(V2276&lt;=Hilfswerte!$B$34,H2276&lt;0.5*W2276),"Hoch",IF(AND(V2276&lt;=Hilfswerte!$B$35,H2276&lt;0.7*W2276),"Mittel","Niedrig")))</f>
        <v>Niedrig</v>
      </c>
      <c r="Z2276" s="4">
        <f t="shared" si="287"/>
        <v>11.8</v>
      </c>
      <c r="AA2276" s="4" t="str">
        <f>IF(J2276&gt;365,"Bereits abgewandert (Segment D)",IF(Z2276&gt;=Hilfswerte!$B$38,"Rot - akut gefaehrdet",IF(Z2276&gt;=Hilfswerte!$B$39,"Gelb - beobachten","Gruen - stabil")))</f>
        <v>Gruen - stabil</v>
      </c>
    </row>
    <row r="2277" spans="1:27" ht="15" customHeight="1" x14ac:dyDescent="0.25">
      <c r="A2277" s="4" t="s">
        <v>2624</v>
      </c>
      <c r="B2277" s="4" t="s">
        <v>973</v>
      </c>
      <c r="C2277" s="4" t="s">
        <v>59</v>
      </c>
      <c r="D2277" s="4" t="s">
        <v>30</v>
      </c>
      <c r="E2277" s="4">
        <v>14</v>
      </c>
      <c r="F2277" s="5">
        <v>2</v>
      </c>
      <c r="G2277" s="5">
        <v>1.6</v>
      </c>
      <c r="H2277" s="6">
        <v>490</v>
      </c>
      <c r="I2277" s="4">
        <v>5</v>
      </c>
      <c r="J2277" s="4">
        <v>15</v>
      </c>
      <c r="K2277" s="4">
        <v>0</v>
      </c>
      <c r="L2277" s="4">
        <v>3</v>
      </c>
      <c r="M2277" s="4">
        <v>5</v>
      </c>
      <c r="N2277" s="5">
        <v>0.6</v>
      </c>
      <c r="O2277" s="7">
        <f t="shared" si="280"/>
        <v>5</v>
      </c>
      <c r="P2277" s="7">
        <f t="shared" si="281"/>
        <v>5</v>
      </c>
      <c r="Q2277" s="7">
        <f t="shared" si="282"/>
        <v>2</v>
      </c>
      <c r="R2277" s="7">
        <f t="shared" si="283"/>
        <v>12</v>
      </c>
      <c r="S2277" s="8">
        <f t="shared" si="284"/>
        <v>119.4</v>
      </c>
      <c r="T2277" s="7" t="str">
        <f t="shared" si="285"/>
        <v>B - Kernkunde</v>
      </c>
      <c r="U2277" s="4">
        <f>ROUND(((E2277-Hilfswerte!$B$20)/Hilfswerte!$B$21)+((F2277-Hilfswerte!$B$22)/Hilfswerte!$B$23)+((G2277-Hilfswerte!$B$24)/Hilfswerte!$B$25)+0.1*INDEX(Hilfswerte!$B$4:$B$15,MATCH(C2277,Hilfswerte!$A$4:$A$15,0)),2)</f>
        <v>-2.36</v>
      </c>
      <c r="V2277" s="4">
        <f>ROUND(SQRT((((E2277-Hilfswerte!$B$20)/Hilfswerte!$B$21)-Hilfswerte!$B$28)^2+(((F2277-Hilfswerte!$B$22)/Hilfswerte!$B$23)-Hilfswerte!$B$29)^2+(((G2277-Hilfswerte!$B$24)/Hilfswerte!$B$25)-Hilfswerte!$B$30)^2),3)</f>
        <v>1.7809999999999999</v>
      </c>
      <c r="W2277" s="4">
        <f>ROUND(E2277*Hilfswerte!$B$31,0)</f>
        <v>2878</v>
      </c>
      <c r="X2277" s="4">
        <f t="shared" si="286"/>
        <v>2388</v>
      </c>
      <c r="Y2277" s="4" t="str">
        <f>IF(T2277="A - Top-Kunde","bereits Top-Kunde",IF(AND(V2277&lt;=Hilfswerte!$B$34,H2277&lt;0.5*W2277),"Hoch",IF(AND(V2277&lt;=Hilfswerte!$B$35,H2277&lt;0.7*W2277),"Mittel","Niedrig")))</f>
        <v>Niedrig</v>
      </c>
      <c r="Z2277" s="4">
        <f t="shared" si="287"/>
        <v>1.4</v>
      </c>
      <c r="AA2277" s="4" t="str">
        <f>IF(J2277&gt;365,"Bereits abgewandert (Segment D)",IF(Z2277&gt;=Hilfswerte!$B$38,"Rot - akut gefaehrdet",IF(Z2277&gt;=Hilfswerte!$B$39,"Gelb - beobachten","Gruen - stabil")))</f>
        <v>Gruen - stabil</v>
      </c>
    </row>
    <row r="2278" spans="1:27" ht="15" customHeight="1" x14ac:dyDescent="0.25">
      <c r="A2278" s="4" t="s">
        <v>2625</v>
      </c>
      <c r="B2278" s="4" t="s">
        <v>919</v>
      </c>
      <c r="C2278" s="4" t="s">
        <v>59</v>
      </c>
      <c r="D2278" s="4" t="s">
        <v>30</v>
      </c>
      <c r="E2278" s="4">
        <v>199</v>
      </c>
      <c r="F2278" s="5">
        <v>33.299999999999997</v>
      </c>
      <c r="G2278" s="5">
        <v>6.3</v>
      </c>
      <c r="H2278" s="6">
        <v>3870</v>
      </c>
      <c r="I2278" s="4">
        <v>2</v>
      </c>
      <c r="J2278" s="4">
        <v>13</v>
      </c>
      <c r="K2278" s="4">
        <v>0</v>
      </c>
      <c r="L2278" s="4">
        <v>25</v>
      </c>
      <c r="M2278" s="4">
        <v>4</v>
      </c>
      <c r="N2278" s="5">
        <v>32</v>
      </c>
      <c r="O2278" s="7">
        <f t="shared" si="280"/>
        <v>5</v>
      </c>
      <c r="P2278" s="7">
        <f t="shared" si="281"/>
        <v>2</v>
      </c>
      <c r="Q2278" s="7">
        <f t="shared" si="282"/>
        <v>4</v>
      </c>
      <c r="R2278" s="7">
        <f t="shared" si="283"/>
        <v>11</v>
      </c>
      <c r="S2278" s="8">
        <f t="shared" si="284"/>
        <v>118.5</v>
      </c>
      <c r="T2278" s="7" t="str">
        <f t="shared" si="285"/>
        <v>B - Kernkunde</v>
      </c>
      <c r="U2278" s="4">
        <f>ROUND(((E2278-Hilfswerte!$B$20)/Hilfswerte!$B$21)+((F2278-Hilfswerte!$B$22)/Hilfswerte!$B$23)+((G2278-Hilfswerte!$B$24)/Hilfswerte!$B$25)+0.1*INDEX(Hilfswerte!$B$4:$B$15,MATCH(C2278,Hilfswerte!$A$4:$A$15,0)),2)</f>
        <v>-0.26</v>
      </c>
      <c r="V2278" s="4">
        <f>ROUND(SQRT((((E2278-Hilfswerte!$B$20)/Hilfswerte!$B$21)-Hilfswerte!$B$28)^2+(((F2278-Hilfswerte!$B$22)/Hilfswerte!$B$23)-Hilfswerte!$B$29)^2+(((G2278-Hilfswerte!$B$24)/Hilfswerte!$B$25)-Hilfswerte!$B$30)^2),3)</f>
        <v>0.79500000000000004</v>
      </c>
      <c r="W2278" s="4">
        <f>ROUND(E2278*Hilfswerte!$B$31,0)</f>
        <v>40904</v>
      </c>
      <c r="X2278" s="4">
        <f t="shared" si="286"/>
        <v>37034</v>
      </c>
      <c r="Y2278" s="4" t="str">
        <f>IF(T2278="A - Top-Kunde","bereits Top-Kunde",IF(AND(V2278&lt;=Hilfswerte!$B$34,H2278&lt;0.5*W2278),"Hoch",IF(AND(V2278&lt;=Hilfswerte!$B$35,H2278&lt;0.7*W2278),"Mittel","Niedrig")))</f>
        <v>Hoch</v>
      </c>
      <c r="Z2278" s="4">
        <f t="shared" si="287"/>
        <v>5.7</v>
      </c>
      <c r="AA2278" s="4" t="str">
        <f>IF(J2278&gt;365,"Bereits abgewandert (Segment D)",IF(Z2278&gt;=Hilfswerte!$B$38,"Rot - akut gefaehrdet",IF(Z2278&gt;=Hilfswerte!$B$39,"Gelb - beobachten","Gruen - stabil")))</f>
        <v>Gruen - stabil</v>
      </c>
    </row>
    <row r="2279" spans="1:27" ht="15" customHeight="1" x14ac:dyDescent="0.25">
      <c r="A2279" s="4" t="s">
        <v>2626</v>
      </c>
      <c r="B2279" s="4" t="s">
        <v>42</v>
      </c>
      <c r="C2279" s="4" t="s">
        <v>74</v>
      </c>
      <c r="D2279" s="4" t="s">
        <v>30</v>
      </c>
      <c r="E2279" s="4">
        <v>46</v>
      </c>
      <c r="F2279" s="5">
        <v>10.199999999999999</v>
      </c>
      <c r="G2279" s="5">
        <v>14</v>
      </c>
      <c r="H2279" s="6">
        <v>6660</v>
      </c>
      <c r="I2279" s="4">
        <v>4</v>
      </c>
      <c r="J2279" s="4">
        <v>108</v>
      </c>
      <c r="K2279" s="4">
        <v>0</v>
      </c>
      <c r="L2279" s="4">
        <v>8</v>
      </c>
      <c r="M2279" s="4">
        <v>6</v>
      </c>
      <c r="N2279" s="5">
        <v>-16</v>
      </c>
      <c r="O2279" s="7">
        <f t="shared" si="280"/>
        <v>3</v>
      </c>
      <c r="P2279" s="7">
        <f t="shared" si="281"/>
        <v>4</v>
      </c>
      <c r="Q2279" s="7">
        <f t="shared" si="282"/>
        <v>4</v>
      </c>
      <c r="R2279" s="7">
        <f t="shared" si="283"/>
        <v>11</v>
      </c>
      <c r="S2279" s="8">
        <f t="shared" si="284"/>
        <v>99.6</v>
      </c>
      <c r="T2279" s="7" t="str">
        <f t="shared" si="285"/>
        <v>C - Entwicklungspotenzial</v>
      </c>
      <c r="U2279" s="4">
        <f>ROUND(((E2279-Hilfswerte!$B$20)/Hilfswerte!$B$21)+((F2279-Hilfswerte!$B$22)/Hilfswerte!$B$23)+((G2279-Hilfswerte!$B$24)/Hilfswerte!$B$25)+0.1*INDEX(Hilfswerte!$B$4:$B$15,MATCH(C2279,Hilfswerte!$A$4:$A$15,0)),2)</f>
        <v>-0.06</v>
      </c>
      <c r="V2279" s="4">
        <f>ROUND(SQRT((((E2279-Hilfswerte!$B$20)/Hilfswerte!$B$21)-Hilfswerte!$B$28)^2+(((F2279-Hilfswerte!$B$22)/Hilfswerte!$B$23)-Hilfswerte!$B$29)^2+(((G2279-Hilfswerte!$B$24)/Hilfswerte!$B$25)-Hilfswerte!$B$30)^2),3)</f>
        <v>0.84299999999999997</v>
      </c>
      <c r="W2279" s="4">
        <f>ROUND(E2279*Hilfswerte!$B$31,0)</f>
        <v>9455</v>
      </c>
      <c r="X2279" s="4">
        <f t="shared" si="286"/>
        <v>2795</v>
      </c>
      <c r="Y2279" s="4" t="str">
        <f>IF(T2279="A - Top-Kunde","bereits Top-Kunde",IF(AND(V2279&lt;=Hilfswerte!$B$34,H2279&lt;0.5*W2279),"Hoch",IF(AND(V2279&lt;=Hilfswerte!$B$35,H2279&lt;0.7*W2279),"Mittel","Niedrig")))</f>
        <v>Niedrig</v>
      </c>
      <c r="Z2279" s="4">
        <f t="shared" si="287"/>
        <v>13.4</v>
      </c>
      <c r="AA2279" s="4" t="str">
        <f>IF(J2279&gt;365,"Bereits abgewandert (Segment D)",IF(Z2279&gt;=Hilfswerte!$B$38,"Rot - akut gefaehrdet",IF(Z2279&gt;=Hilfswerte!$B$39,"Gelb - beobachten","Gruen - stabil")))</f>
        <v>Gruen - stabil</v>
      </c>
    </row>
    <row r="2280" spans="1:27" ht="15" customHeight="1" x14ac:dyDescent="0.25">
      <c r="A2280" s="4" t="s">
        <v>2627</v>
      </c>
      <c r="B2280" s="4" t="s">
        <v>1007</v>
      </c>
      <c r="C2280" s="4" t="s">
        <v>74</v>
      </c>
      <c r="D2280" s="4" t="s">
        <v>30</v>
      </c>
      <c r="E2280" s="4">
        <v>74</v>
      </c>
      <c r="F2280" s="5">
        <v>15.4</v>
      </c>
      <c r="G2280" s="5">
        <v>16.5</v>
      </c>
      <c r="H2280" s="6">
        <v>6130</v>
      </c>
      <c r="I2280" s="4">
        <v>1</v>
      </c>
      <c r="J2280" s="4">
        <v>233</v>
      </c>
      <c r="K2280" s="4">
        <v>0</v>
      </c>
      <c r="L2280" s="4">
        <v>27</v>
      </c>
      <c r="M2280" s="4">
        <v>1</v>
      </c>
      <c r="N2280" s="5">
        <v>-22.1</v>
      </c>
      <c r="O2280" s="7">
        <f t="shared" si="280"/>
        <v>2</v>
      </c>
      <c r="P2280" s="7">
        <f t="shared" si="281"/>
        <v>1</v>
      </c>
      <c r="Q2280" s="7">
        <f t="shared" si="282"/>
        <v>4</v>
      </c>
      <c r="R2280" s="7">
        <f t="shared" si="283"/>
        <v>7</v>
      </c>
      <c r="S2280" s="8">
        <f t="shared" si="284"/>
        <v>50.9</v>
      </c>
      <c r="T2280" s="7" t="str">
        <f t="shared" si="285"/>
        <v>C - Entwicklungspotenzial</v>
      </c>
      <c r="U2280" s="4">
        <f>ROUND(((E2280-Hilfswerte!$B$20)/Hilfswerte!$B$21)+((F2280-Hilfswerte!$B$22)/Hilfswerte!$B$23)+((G2280-Hilfswerte!$B$24)/Hilfswerte!$B$25)+0.1*INDEX(Hilfswerte!$B$4:$B$15,MATCH(C2280,Hilfswerte!$A$4:$A$15,0)),2)</f>
        <v>0.55000000000000004</v>
      </c>
      <c r="V2280" s="4">
        <f>ROUND(SQRT((((E2280-Hilfswerte!$B$20)/Hilfswerte!$B$21)-Hilfswerte!$B$28)^2+(((F2280-Hilfswerte!$B$22)/Hilfswerte!$B$23)-Hilfswerte!$B$29)^2+(((G2280-Hilfswerte!$B$24)/Hilfswerte!$B$25)-Hilfswerte!$B$30)^2),3)</f>
        <v>1.0129999999999999</v>
      </c>
      <c r="W2280" s="4">
        <f>ROUND(E2280*Hilfswerte!$B$31,0)</f>
        <v>15210</v>
      </c>
      <c r="X2280" s="4">
        <f t="shared" si="286"/>
        <v>9080</v>
      </c>
      <c r="Y2280" s="4" t="str">
        <f>IF(T2280="A - Top-Kunde","bereits Top-Kunde",IF(AND(V2280&lt;=Hilfswerte!$B$34,H2280&lt;0.5*W2280),"Hoch",IF(AND(V2280&lt;=Hilfswerte!$B$35,H2280&lt;0.7*W2280),"Mittel","Niedrig")))</f>
        <v>Mittel</v>
      </c>
      <c r="Z2280" s="4">
        <f t="shared" si="287"/>
        <v>25.9</v>
      </c>
      <c r="AA2280" s="4" t="str">
        <f>IF(J2280&gt;365,"Bereits abgewandert (Segment D)",IF(Z2280&gt;=Hilfswerte!$B$38,"Rot - akut gefaehrdet",IF(Z2280&gt;=Hilfswerte!$B$39,"Gelb - beobachten","Gruen - stabil")))</f>
        <v>Rot - akut gefaehrdet</v>
      </c>
    </row>
    <row r="2281" spans="1:27" ht="15" customHeight="1" x14ac:dyDescent="0.25">
      <c r="A2281" s="4" t="s">
        <v>2628</v>
      </c>
      <c r="B2281" s="4" t="s">
        <v>308</v>
      </c>
      <c r="C2281" s="4" t="s">
        <v>29</v>
      </c>
      <c r="D2281" s="4" t="s">
        <v>30</v>
      </c>
      <c r="E2281" s="4">
        <v>15</v>
      </c>
      <c r="F2281" s="5">
        <v>5.4</v>
      </c>
      <c r="G2281" s="5">
        <v>1.7</v>
      </c>
      <c r="H2281" s="6">
        <v>4120</v>
      </c>
      <c r="I2281" s="4">
        <v>4</v>
      </c>
      <c r="J2281" s="4">
        <v>179</v>
      </c>
      <c r="K2281" s="4">
        <v>0</v>
      </c>
      <c r="L2281" s="4">
        <v>-4</v>
      </c>
      <c r="M2281" s="4">
        <v>5</v>
      </c>
      <c r="N2281" s="5">
        <v>19.7</v>
      </c>
      <c r="O2281" s="7">
        <f t="shared" si="280"/>
        <v>3</v>
      </c>
      <c r="P2281" s="7">
        <f t="shared" si="281"/>
        <v>4</v>
      </c>
      <c r="Q2281" s="7">
        <f t="shared" si="282"/>
        <v>4</v>
      </c>
      <c r="R2281" s="7">
        <f t="shared" si="283"/>
        <v>11</v>
      </c>
      <c r="S2281" s="8">
        <f t="shared" si="284"/>
        <v>119.9</v>
      </c>
      <c r="T2281" s="7" t="str">
        <f t="shared" si="285"/>
        <v>B - Kernkunde</v>
      </c>
      <c r="U2281" s="4">
        <f>ROUND(((E2281-Hilfswerte!$B$20)/Hilfswerte!$B$21)+((F2281-Hilfswerte!$B$22)/Hilfswerte!$B$23)+((G2281-Hilfswerte!$B$24)/Hilfswerte!$B$25)+0.1*INDEX(Hilfswerte!$B$4:$B$15,MATCH(C2281,Hilfswerte!$A$4:$A$15,0)),2)</f>
        <v>-1.94</v>
      </c>
      <c r="V2281" s="4">
        <f>ROUND(SQRT((((E2281-Hilfswerte!$B$20)/Hilfswerte!$B$21)-Hilfswerte!$B$28)^2+(((F2281-Hilfswerte!$B$22)/Hilfswerte!$B$23)-Hilfswerte!$B$29)^2+(((G2281-Hilfswerte!$B$24)/Hilfswerte!$B$25)-Hilfswerte!$B$30)^2),3)</f>
        <v>1.744</v>
      </c>
      <c r="W2281" s="4">
        <f>ROUND(E2281*Hilfswerte!$B$31,0)</f>
        <v>3083</v>
      </c>
      <c r="X2281" s="4">
        <f t="shared" si="286"/>
        <v>0</v>
      </c>
      <c r="Y2281" s="4" t="str">
        <f>IF(T2281="A - Top-Kunde","bereits Top-Kunde",IF(AND(V2281&lt;=Hilfswerte!$B$34,H2281&lt;0.5*W2281),"Hoch",IF(AND(V2281&lt;=Hilfswerte!$B$35,H2281&lt;0.7*W2281),"Mittel","Niedrig")))</f>
        <v>Niedrig</v>
      </c>
      <c r="Z2281" s="4">
        <f t="shared" si="287"/>
        <v>9</v>
      </c>
      <c r="AA2281" s="4" t="str">
        <f>IF(J2281&gt;365,"Bereits abgewandert (Segment D)",IF(Z2281&gt;=Hilfswerte!$B$38,"Rot - akut gefaehrdet",IF(Z2281&gt;=Hilfswerte!$B$39,"Gelb - beobachten","Gruen - stabil")))</f>
        <v>Gruen - stabil</v>
      </c>
    </row>
    <row r="2282" spans="1:27" ht="15" customHeight="1" x14ac:dyDescent="0.25">
      <c r="A2282" s="4" t="s">
        <v>2629</v>
      </c>
      <c r="B2282" s="4" t="s">
        <v>28</v>
      </c>
      <c r="C2282" s="4" t="s">
        <v>47</v>
      </c>
      <c r="D2282" s="4" t="s">
        <v>30</v>
      </c>
      <c r="E2282" s="4">
        <v>26</v>
      </c>
      <c r="F2282" s="5">
        <v>7.4</v>
      </c>
      <c r="G2282" s="5">
        <v>16.100000000000001</v>
      </c>
      <c r="H2282" s="6">
        <v>1310</v>
      </c>
      <c r="I2282" s="4">
        <v>1</v>
      </c>
      <c r="J2282" s="4">
        <v>118</v>
      </c>
      <c r="K2282" s="4">
        <v>0</v>
      </c>
      <c r="L2282" s="4">
        <v>12</v>
      </c>
      <c r="M2282" s="4">
        <v>3</v>
      </c>
      <c r="N2282" s="5">
        <v>25.5</v>
      </c>
      <c r="O2282" s="7">
        <f t="shared" si="280"/>
        <v>3</v>
      </c>
      <c r="P2282" s="7">
        <f t="shared" si="281"/>
        <v>1</v>
      </c>
      <c r="Q2282" s="7">
        <f t="shared" si="282"/>
        <v>3</v>
      </c>
      <c r="R2282" s="7">
        <f t="shared" si="283"/>
        <v>7</v>
      </c>
      <c r="S2282" s="8">
        <f t="shared" si="284"/>
        <v>79.2</v>
      </c>
      <c r="T2282" s="7" t="str">
        <f t="shared" si="285"/>
        <v>C - Entwicklungspotenzial</v>
      </c>
      <c r="U2282" s="4">
        <f>ROUND(((E2282-Hilfswerte!$B$20)/Hilfswerte!$B$21)+((F2282-Hilfswerte!$B$22)/Hilfswerte!$B$23)+((G2282-Hilfswerte!$B$24)/Hilfswerte!$B$25)+0.1*INDEX(Hilfswerte!$B$4:$B$15,MATCH(C2282,Hilfswerte!$A$4:$A$15,0)),2)</f>
        <v>0.25</v>
      </c>
      <c r="V2282" s="4">
        <f>ROUND(SQRT((((E2282-Hilfswerte!$B$20)/Hilfswerte!$B$21)-Hilfswerte!$B$28)^2+(((F2282-Hilfswerte!$B$22)/Hilfswerte!$B$23)-Hilfswerte!$B$29)^2+(((G2282-Hilfswerte!$B$24)/Hilfswerte!$B$25)-Hilfswerte!$B$30)^2),3)</f>
        <v>1.125</v>
      </c>
      <c r="W2282" s="4">
        <f>ROUND(E2282*Hilfswerte!$B$31,0)</f>
        <v>5344</v>
      </c>
      <c r="X2282" s="4">
        <f t="shared" si="286"/>
        <v>4034</v>
      </c>
      <c r="Y2282" s="4" t="str">
        <f>IF(T2282="A - Top-Kunde","bereits Top-Kunde",IF(AND(V2282&lt;=Hilfswerte!$B$34,H2282&lt;0.5*W2282),"Hoch",IF(AND(V2282&lt;=Hilfswerte!$B$35,H2282&lt;0.7*W2282),"Mittel","Niedrig")))</f>
        <v>Mittel</v>
      </c>
      <c r="Z2282" s="4">
        <f t="shared" si="287"/>
        <v>8.3000000000000007</v>
      </c>
      <c r="AA2282" s="4" t="str">
        <f>IF(J2282&gt;365,"Bereits abgewandert (Segment D)",IF(Z2282&gt;=Hilfswerte!$B$38,"Rot - akut gefaehrdet",IF(Z2282&gt;=Hilfswerte!$B$39,"Gelb - beobachten","Gruen - stabil")))</f>
        <v>Gruen - stabil</v>
      </c>
    </row>
    <row r="2283" spans="1:27" ht="15" customHeight="1" x14ac:dyDescent="0.25">
      <c r="A2283" s="4" t="s">
        <v>2630</v>
      </c>
      <c r="B2283" s="4" t="s">
        <v>229</v>
      </c>
      <c r="C2283" s="4" t="s">
        <v>55</v>
      </c>
      <c r="D2283" s="4" t="s">
        <v>77</v>
      </c>
      <c r="E2283" s="4">
        <v>645</v>
      </c>
      <c r="F2283" s="5">
        <v>138.6</v>
      </c>
      <c r="G2283" s="5">
        <v>19.2</v>
      </c>
      <c r="H2283" s="6">
        <v>0</v>
      </c>
      <c r="I2283" s="4">
        <v>0</v>
      </c>
      <c r="J2283" s="4">
        <v>687</v>
      </c>
      <c r="K2283" s="4">
        <v>0</v>
      </c>
      <c r="L2283" s="4">
        <v>16</v>
      </c>
      <c r="M2283" s="4">
        <v>0</v>
      </c>
      <c r="N2283" s="5">
        <v>-82.5</v>
      </c>
      <c r="O2283" s="7">
        <f t="shared" si="280"/>
        <v>1</v>
      </c>
      <c r="P2283" s="7">
        <f t="shared" si="281"/>
        <v>1</v>
      </c>
      <c r="Q2283" s="7">
        <f t="shared" si="282"/>
        <v>1</v>
      </c>
      <c r="R2283" s="7">
        <f t="shared" si="283"/>
        <v>3</v>
      </c>
      <c r="S2283" s="8">
        <f t="shared" si="284"/>
        <v>-16.100000000000001</v>
      </c>
      <c r="T2283" s="7" t="str">
        <f t="shared" si="285"/>
        <v>D - Abwanderungsrisiko</v>
      </c>
      <c r="U2283" s="4">
        <f>ROUND(((E2283-Hilfswerte!$B$20)/Hilfswerte!$B$21)+((F2283-Hilfswerte!$B$22)/Hilfswerte!$B$23)+((G2283-Hilfswerte!$B$24)/Hilfswerte!$B$25)+0.1*INDEX(Hilfswerte!$B$4:$B$15,MATCH(C2283,Hilfswerte!$A$4:$A$15,0)),2)</f>
        <v>5.96</v>
      </c>
      <c r="V2283" s="4">
        <f>ROUND(SQRT((((E2283-Hilfswerte!$B$20)/Hilfswerte!$B$21)-Hilfswerte!$B$28)^2+(((F2283-Hilfswerte!$B$22)/Hilfswerte!$B$23)-Hilfswerte!$B$29)^2+(((G2283-Hilfswerte!$B$24)/Hilfswerte!$B$25)-Hilfswerte!$B$30)^2),3)</f>
        <v>3.0169999999999999</v>
      </c>
      <c r="W2283" s="4">
        <f>ROUND(E2283*Hilfswerte!$B$31,0)</f>
        <v>132577</v>
      </c>
      <c r="X2283" s="4">
        <f t="shared" si="286"/>
        <v>132577</v>
      </c>
      <c r="Y2283" s="4" t="str">
        <f>IF(T2283="A - Top-Kunde","bereits Top-Kunde",IF(AND(V2283&lt;=Hilfswerte!$B$34,H2283&lt;0.5*W2283),"Hoch",IF(AND(V2283&lt;=Hilfswerte!$B$35,H2283&lt;0.7*W2283),"Mittel","Niedrig")))</f>
        <v>Niedrig</v>
      </c>
      <c r="Z2283" s="4">
        <f t="shared" si="287"/>
        <v>70.599999999999994</v>
      </c>
      <c r="AA2283" s="4" t="str">
        <f>IF(J2283&gt;365,"Bereits abgewandert (Segment D)",IF(Z2283&gt;=Hilfswerte!$B$38,"Rot - akut gefaehrdet",IF(Z2283&gt;=Hilfswerte!$B$39,"Gelb - beobachten","Gruen - stabil")))</f>
        <v>Bereits abgewandert (Segment D)</v>
      </c>
    </row>
    <row r="2284" spans="1:27" ht="15" customHeight="1" x14ac:dyDescent="0.25">
      <c r="A2284" s="4" t="s">
        <v>2631</v>
      </c>
      <c r="B2284" s="4" t="s">
        <v>144</v>
      </c>
      <c r="C2284" s="4" t="s">
        <v>51</v>
      </c>
      <c r="D2284" s="4" t="s">
        <v>106</v>
      </c>
      <c r="E2284" s="4">
        <v>76</v>
      </c>
      <c r="F2284" s="5">
        <v>17.7</v>
      </c>
      <c r="G2284" s="5">
        <v>2.9</v>
      </c>
      <c r="H2284" s="6">
        <v>11840</v>
      </c>
      <c r="I2284" s="4">
        <v>3</v>
      </c>
      <c r="J2284" s="4">
        <v>23</v>
      </c>
      <c r="K2284" s="4">
        <v>1</v>
      </c>
      <c r="L2284" s="4">
        <v>3</v>
      </c>
      <c r="M2284" s="4">
        <v>3</v>
      </c>
      <c r="N2284" s="5">
        <v>19.600000000000001</v>
      </c>
      <c r="O2284" s="7">
        <f t="shared" si="280"/>
        <v>5</v>
      </c>
      <c r="P2284" s="7">
        <f t="shared" si="281"/>
        <v>3</v>
      </c>
      <c r="Q2284" s="7">
        <f t="shared" si="282"/>
        <v>5</v>
      </c>
      <c r="R2284" s="7">
        <f t="shared" si="283"/>
        <v>13</v>
      </c>
      <c r="S2284" s="8">
        <f t="shared" si="284"/>
        <v>132.9</v>
      </c>
      <c r="T2284" s="7" t="str">
        <f t="shared" si="285"/>
        <v>A - Top-Kunde</v>
      </c>
      <c r="U2284" s="4">
        <f>ROUND(((E2284-Hilfswerte!$B$20)/Hilfswerte!$B$21)+((F2284-Hilfswerte!$B$22)/Hilfswerte!$B$23)+((G2284-Hilfswerte!$B$24)/Hilfswerte!$B$25)+0.1*INDEX(Hilfswerte!$B$4:$B$15,MATCH(C2284,Hilfswerte!$A$4:$A$15,0)),2)</f>
        <v>-1.19</v>
      </c>
      <c r="V2284" s="4">
        <f>ROUND(SQRT((((E2284-Hilfswerte!$B$20)/Hilfswerte!$B$21)-Hilfswerte!$B$28)^2+(((F2284-Hilfswerte!$B$22)/Hilfswerte!$B$23)-Hilfswerte!$B$29)^2+(((G2284-Hilfswerte!$B$24)/Hilfswerte!$B$25)-Hilfswerte!$B$30)^2),3)</f>
        <v>1.4219999999999999</v>
      </c>
      <c r="W2284" s="4">
        <f>ROUND(E2284*Hilfswerte!$B$31,0)</f>
        <v>15622</v>
      </c>
      <c r="X2284" s="4">
        <f t="shared" si="286"/>
        <v>3782</v>
      </c>
      <c r="Y2284" s="4" t="str">
        <f>IF(T2284="A - Top-Kunde","bereits Top-Kunde",IF(AND(V2284&lt;=Hilfswerte!$B$34,H2284&lt;0.5*W2284),"Hoch",IF(AND(V2284&lt;=Hilfswerte!$B$35,H2284&lt;0.7*W2284),"Mittel","Niedrig")))</f>
        <v>bereits Top-Kunde</v>
      </c>
      <c r="Z2284" s="4">
        <f t="shared" si="287"/>
        <v>4.8</v>
      </c>
      <c r="AA2284" s="4" t="str">
        <f>IF(J2284&gt;365,"Bereits abgewandert (Segment D)",IF(Z2284&gt;=Hilfswerte!$B$38,"Rot - akut gefaehrdet",IF(Z2284&gt;=Hilfswerte!$B$39,"Gelb - beobachten","Gruen - stabil")))</f>
        <v>Gruen - stabil</v>
      </c>
    </row>
    <row r="2285" spans="1:27" ht="15" customHeight="1" x14ac:dyDescent="0.25">
      <c r="A2285" s="4" t="s">
        <v>2632</v>
      </c>
      <c r="B2285" s="4" t="s">
        <v>261</v>
      </c>
      <c r="C2285" s="4" t="s">
        <v>51</v>
      </c>
      <c r="D2285" s="4" t="s">
        <v>30</v>
      </c>
      <c r="E2285" s="4">
        <v>234</v>
      </c>
      <c r="F2285" s="5">
        <v>47.6</v>
      </c>
      <c r="G2285" s="5">
        <v>9.3000000000000007</v>
      </c>
      <c r="H2285" s="6">
        <v>12810</v>
      </c>
      <c r="I2285" s="4">
        <v>1</v>
      </c>
      <c r="J2285" s="4">
        <v>316</v>
      </c>
      <c r="K2285" s="4">
        <v>0</v>
      </c>
      <c r="L2285" s="4">
        <v>14</v>
      </c>
      <c r="M2285" s="4">
        <v>2</v>
      </c>
      <c r="N2285" s="5">
        <v>35.200000000000003</v>
      </c>
      <c r="O2285" s="7">
        <f t="shared" si="280"/>
        <v>2</v>
      </c>
      <c r="P2285" s="7">
        <f t="shared" si="281"/>
        <v>1</v>
      </c>
      <c r="Q2285" s="7">
        <f t="shared" si="282"/>
        <v>5</v>
      </c>
      <c r="R2285" s="7">
        <f t="shared" si="283"/>
        <v>8</v>
      </c>
      <c r="S2285" s="8">
        <f t="shared" si="284"/>
        <v>93.4</v>
      </c>
      <c r="T2285" s="7" t="str">
        <f t="shared" si="285"/>
        <v>C - Entwicklungspotenzial</v>
      </c>
      <c r="U2285" s="4">
        <f>ROUND(((E2285-Hilfswerte!$B$20)/Hilfswerte!$B$21)+((F2285-Hilfswerte!$B$22)/Hilfswerte!$B$23)+((G2285-Hilfswerte!$B$24)/Hilfswerte!$B$25)+0.1*INDEX(Hilfswerte!$B$4:$B$15,MATCH(C2285,Hilfswerte!$A$4:$A$15,0)),2)</f>
        <v>1.04</v>
      </c>
      <c r="V2285" s="4">
        <f>ROUND(SQRT((((E2285-Hilfswerte!$B$20)/Hilfswerte!$B$21)-Hilfswerte!$B$28)^2+(((F2285-Hilfswerte!$B$22)/Hilfswerte!$B$23)-Hilfswerte!$B$29)^2+(((G2285-Hilfswerte!$B$24)/Hilfswerte!$B$25)-Hilfswerte!$B$30)^2),3)</f>
        <v>0.45400000000000001</v>
      </c>
      <c r="W2285" s="4">
        <f>ROUND(E2285*Hilfswerte!$B$31,0)</f>
        <v>48098</v>
      </c>
      <c r="X2285" s="4">
        <f t="shared" si="286"/>
        <v>35288</v>
      </c>
      <c r="Y2285" s="4" t="str">
        <f>IF(T2285="A - Top-Kunde","bereits Top-Kunde",IF(AND(V2285&lt;=Hilfswerte!$B$34,H2285&lt;0.5*W2285),"Hoch",IF(AND(V2285&lt;=Hilfswerte!$B$35,H2285&lt;0.7*W2285),"Mittel","Niedrig")))</f>
        <v>Hoch</v>
      </c>
      <c r="Z2285" s="4">
        <f t="shared" si="287"/>
        <v>18.600000000000001</v>
      </c>
      <c r="AA2285" s="4" t="str">
        <f>IF(J2285&gt;365,"Bereits abgewandert (Segment D)",IF(Z2285&gt;=Hilfswerte!$B$38,"Rot - akut gefaehrdet",IF(Z2285&gt;=Hilfswerte!$B$39,"Gelb - beobachten","Gruen - stabil")))</f>
        <v>Gelb - beobachten</v>
      </c>
    </row>
    <row r="2286" spans="1:27" ht="15" customHeight="1" x14ac:dyDescent="0.25">
      <c r="A2286" s="4" t="s">
        <v>2633</v>
      </c>
      <c r="B2286" s="4" t="s">
        <v>451</v>
      </c>
      <c r="C2286" s="4" t="s">
        <v>59</v>
      </c>
      <c r="D2286" s="4" t="s">
        <v>56</v>
      </c>
      <c r="E2286" s="4">
        <v>100</v>
      </c>
      <c r="F2286" s="5">
        <v>22.5</v>
      </c>
      <c r="G2286" s="5">
        <v>7.5</v>
      </c>
      <c r="H2286" s="6">
        <v>14050</v>
      </c>
      <c r="I2286" s="4">
        <v>2</v>
      </c>
      <c r="J2286" s="4">
        <v>127</v>
      </c>
      <c r="K2286" s="4">
        <v>0</v>
      </c>
      <c r="L2286" s="4">
        <v>-5</v>
      </c>
      <c r="M2286" s="4">
        <v>1</v>
      </c>
      <c r="N2286" s="5">
        <v>9.9</v>
      </c>
      <c r="O2286" s="7">
        <f t="shared" si="280"/>
        <v>3</v>
      </c>
      <c r="P2286" s="7">
        <f t="shared" si="281"/>
        <v>2</v>
      </c>
      <c r="Q2286" s="7">
        <f t="shared" si="282"/>
        <v>5</v>
      </c>
      <c r="R2286" s="7">
        <f t="shared" si="283"/>
        <v>10</v>
      </c>
      <c r="S2286" s="8">
        <f t="shared" si="284"/>
        <v>105</v>
      </c>
      <c r="T2286" s="7" t="str">
        <f t="shared" si="285"/>
        <v>B - Kernkunde</v>
      </c>
      <c r="U2286" s="4">
        <f>ROUND(((E2286-Hilfswerte!$B$20)/Hilfswerte!$B$21)+((F2286-Hilfswerte!$B$22)/Hilfswerte!$B$23)+((G2286-Hilfswerte!$B$24)/Hilfswerte!$B$25)+0.1*INDEX(Hilfswerte!$B$4:$B$15,MATCH(C2286,Hilfswerte!$A$4:$A$15,0)),2)</f>
        <v>-0.69</v>
      </c>
      <c r="V2286" s="4">
        <f>ROUND(SQRT((((E2286-Hilfswerte!$B$20)/Hilfswerte!$B$21)-Hilfswerte!$B$28)^2+(((F2286-Hilfswerte!$B$22)/Hilfswerte!$B$23)-Hilfswerte!$B$29)^2+(((G2286-Hilfswerte!$B$24)/Hilfswerte!$B$25)-Hilfswerte!$B$30)^2),3)</f>
        <v>0.71</v>
      </c>
      <c r="W2286" s="4">
        <f>ROUND(E2286*Hilfswerte!$B$31,0)</f>
        <v>20555</v>
      </c>
      <c r="X2286" s="4">
        <f t="shared" si="286"/>
        <v>6505</v>
      </c>
      <c r="Y2286" s="4" t="str">
        <f>IF(T2286="A - Top-Kunde","bereits Top-Kunde",IF(AND(V2286&lt;=Hilfswerte!$B$34,H2286&lt;0.5*W2286),"Hoch",IF(AND(V2286&lt;=Hilfswerte!$B$35,H2286&lt;0.7*W2286),"Mittel","Niedrig")))</f>
        <v>Mittel</v>
      </c>
      <c r="Z2286" s="4">
        <f t="shared" si="287"/>
        <v>6.4</v>
      </c>
      <c r="AA2286" s="4" t="str">
        <f>IF(J2286&gt;365,"Bereits abgewandert (Segment D)",IF(Z2286&gt;=Hilfswerte!$B$38,"Rot - akut gefaehrdet",IF(Z2286&gt;=Hilfswerte!$B$39,"Gelb - beobachten","Gruen - stabil")))</f>
        <v>Gruen - stabil</v>
      </c>
    </row>
    <row r="2287" spans="1:27" ht="15" customHeight="1" x14ac:dyDescent="0.25">
      <c r="A2287" s="4" t="s">
        <v>2634</v>
      </c>
      <c r="B2287" s="4" t="s">
        <v>1176</v>
      </c>
      <c r="C2287" s="4" t="s">
        <v>84</v>
      </c>
      <c r="D2287" s="4" t="s">
        <v>30</v>
      </c>
      <c r="E2287" s="4">
        <v>442</v>
      </c>
      <c r="F2287" s="5">
        <v>56.9</v>
      </c>
      <c r="G2287" s="5">
        <v>18.899999999999999</v>
      </c>
      <c r="H2287" s="6">
        <v>30090</v>
      </c>
      <c r="I2287" s="4">
        <v>2</v>
      </c>
      <c r="J2287" s="4">
        <v>5</v>
      </c>
      <c r="K2287" s="4">
        <v>1</v>
      </c>
      <c r="L2287" s="4">
        <v>20</v>
      </c>
      <c r="M2287" s="4">
        <v>5</v>
      </c>
      <c r="N2287" s="5">
        <v>-0.3</v>
      </c>
      <c r="O2287" s="7">
        <f t="shared" si="280"/>
        <v>5</v>
      </c>
      <c r="P2287" s="7">
        <f t="shared" si="281"/>
        <v>2</v>
      </c>
      <c r="Q2287" s="7">
        <f t="shared" si="282"/>
        <v>5</v>
      </c>
      <c r="R2287" s="7">
        <f t="shared" si="283"/>
        <v>12</v>
      </c>
      <c r="S2287" s="8">
        <f t="shared" si="284"/>
        <v>107.9</v>
      </c>
      <c r="T2287" s="7" t="str">
        <f t="shared" si="285"/>
        <v>B - Kernkunde</v>
      </c>
      <c r="U2287" s="4">
        <f>ROUND(((E2287-Hilfswerte!$B$20)/Hilfswerte!$B$21)+((F2287-Hilfswerte!$B$22)/Hilfswerte!$B$23)+((G2287-Hilfswerte!$B$24)/Hilfswerte!$B$25)+0.1*INDEX(Hilfswerte!$B$4:$B$15,MATCH(C2287,Hilfswerte!$A$4:$A$15,0)),2)</f>
        <v>3.28</v>
      </c>
      <c r="V2287" s="4">
        <f>ROUND(SQRT((((E2287-Hilfswerte!$B$20)/Hilfswerte!$B$21)-Hilfswerte!$B$28)^2+(((F2287-Hilfswerte!$B$22)/Hilfswerte!$B$23)-Hilfswerte!$B$29)^2+(((G2287-Hilfswerte!$B$24)/Hilfswerte!$B$25)-Hilfswerte!$B$30)^2),3)</f>
        <v>1.7290000000000001</v>
      </c>
      <c r="W2287" s="4">
        <f>ROUND(E2287*Hilfswerte!$B$31,0)</f>
        <v>90851</v>
      </c>
      <c r="X2287" s="4">
        <f t="shared" si="286"/>
        <v>60761</v>
      </c>
      <c r="Y2287" s="4" t="str">
        <f>IF(T2287="A - Top-Kunde","bereits Top-Kunde",IF(AND(V2287&lt;=Hilfswerte!$B$34,H2287&lt;0.5*W2287),"Hoch",IF(AND(V2287&lt;=Hilfswerte!$B$35,H2287&lt;0.7*W2287),"Mittel","Niedrig")))</f>
        <v>Niedrig</v>
      </c>
      <c r="Z2287" s="4">
        <f t="shared" si="287"/>
        <v>7.4</v>
      </c>
      <c r="AA2287" s="4" t="str">
        <f>IF(J2287&gt;365,"Bereits abgewandert (Segment D)",IF(Z2287&gt;=Hilfswerte!$B$38,"Rot - akut gefaehrdet",IF(Z2287&gt;=Hilfswerte!$B$39,"Gelb - beobachten","Gruen - stabil")))</f>
        <v>Gruen - stabil</v>
      </c>
    </row>
    <row r="2288" spans="1:27" ht="15" customHeight="1" x14ac:dyDescent="0.25">
      <c r="A2288" s="4" t="s">
        <v>2635</v>
      </c>
      <c r="B2288" s="4" t="s">
        <v>271</v>
      </c>
      <c r="C2288" s="4" t="s">
        <v>59</v>
      </c>
      <c r="D2288" s="4" t="s">
        <v>77</v>
      </c>
      <c r="E2288" s="4">
        <v>26</v>
      </c>
      <c r="F2288" s="5">
        <v>2.5</v>
      </c>
      <c r="G2288" s="5">
        <v>8.1</v>
      </c>
      <c r="H2288" s="6">
        <v>3440</v>
      </c>
      <c r="I2288" s="4">
        <v>2</v>
      </c>
      <c r="J2288" s="4">
        <v>17</v>
      </c>
      <c r="K2288" s="4">
        <v>2</v>
      </c>
      <c r="L2288" s="4">
        <v>5</v>
      </c>
      <c r="M2288" s="4">
        <v>2</v>
      </c>
      <c r="N2288" s="5">
        <v>11.6</v>
      </c>
      <c r="O2288" s="7">
        <f t="shared" si="280"/>
        <v>5</v>
      </c>
      <c r="P2288" s="7">
        <f t="shared" si="281"/>
        <v>2</v>
      </c>
      <c r="Q2288" s="7">
        <f t="shared" si="282"/>
        <v>4</v>
      </c>
      <c r="R2288" s="7">
        <f t="shared" si="283"/>
        <v>11</v>
      </c>
      <c r="S2288" s="8">
        <f t="shared" si="284"/>
        <v>102.3</v>
      </c>
      <c r="T2288" s="7" t="str">
        <f t="shared" si="285"/>
        <v>C - Entwicklungspotenzial</v>
      </c>
      <c r="U2288" s="4">
        <f>ROUND(((E2288-Hilfswerte!$B$20)/Hilfswerte!$B$21)+((F2288-Hilfswerte!$B$22)/Hilfswerte!$B$23)+((G2288-Hilfswerte!$B$24)/Hilfswerte!$B$25)+0.1*INDEX(Hilfswerte!$B$4:$B$15,MATCH(C2288,Hilfswerte!$A$4:$A$15,0)),2)</f>
        <v>-1.27</v>
      </c>
      <c r="V2288" s="4">
        <f>ROUND(SQRT((((E2288-Hilfswerte!$B$20)/Hilfswerte!$B$21)-Hilfswerte!$B$28)^2+(((F2288-Hilfswerte!$B$22)/Hilfswerte!$B$23)-Hilfswerte!$B$29)^2+(((G2288-Hilfswerte!$B$24)/Hilfswerte!$B$25)-Hilfswerte!$B$30)^2),3)</f>
        <v>1.006</v>
      </c>
      <c r="W2288" s="4">
        <f>ROUND(E2288*Hilfswerte!$B$31,0)</f>
        <v>5344</v>
      </c>
      <c r="X2288" s="4">
        <f t="shared" si="286"/>
        <v>1904</v>
      </c>
      <c r="Y2288" s="4" t="str">
        <f>IF(T2288="A - Top-Kunde","bereits Top-Kunde",IF(AND(V2288&lt;=Hilfswerte!$B$34,H2288&lt;0.5*W2288),"Hoch",IF(AND(V2288&lt;=Hilfswerte!$B$35,H2288&lt;0.7*W2288),"Mittel","Niedrig")))</f>
        <v>Mittel</v>
      </c>
      <c r="Z2288" s="4">
        <f t="shared" si="287"/>
        <v>7.9</v>
      </c>
      <c r="AA2288" s="4" t="str">
        <f>IF(J2288&gt;365,"Bereits abgewandert (Segment D)",IF(Z2288&gt;=Hilfswerte!$B$38,"Rot - akut gefaehrdet",IF(Z2288&gt;=Hilfswerte!$B$39,"Gelb - beobachten","Gruen - stabil")))</f>
        <v>Gruen - stabil</v>
      </c>
    </row>
    <row r="2289" spans="1:27" ht="15" customHeight="1" x14ac:dyDescent="0.25">
      <c r="A2289" s="4" t="s">
        <v>2636</v>
      </c>
      <c r="B2289" s="4" t="s">
        <v>681</v>
      </c>
      <c r="C2289" s="4" t="s">
        <v>89</v>
      </c>
      <c r="D2289" s="4" t="s">
        <v>30</v>
      </c>
      <c r="E2289" s="4">
        <v>370</v>
      </c>
      <c r="F2289" s="5">
        <v>68.099999999999994</v>
      </c>
      <c r="G2289" s="5">
        <v>12.4</v>
      </c>
      <c r="H2289" s="6">
        <v>42720</v>
      </c>
      <c r="I2289" s="4">
        <v>5</v>
      </c>
      <c r="J2289" s="4">
        <v>84</v>
      </c>
      <c r="K2289" s="4">
        <v>1</v>
      </c>
      <c r="L2289" s="4">
        <v>1</v>
      </c>
      <c r="M2289" s="4">
        <v>3</v>
      </c>
      <c r="N2289" s="5">
        <v>-9.6999999999999993</v>
      </c>
      <c r="O2289" s="7">
        <f t="shared" si="280"/>
        <v>4</v>
      </c>
      <c r="P2289" s="7">
        <f t="shared" si="281"/>
        <v>5</v>
      </c>
      <c r="Q2289" s="7">
        <f t="shared" si="282"/>
        <v>5</v>
      </c>
      <c r="R2289" s="7">
        <f t="shared" si="283"/>
        <v>14</v>
      </c>
      <c r="S2289" s="8">
        <f t="shared" si="284"/>
        <v>128.9</v>
      </c>
      <c r="T2289" s="7" t="str">
        <f t="shared" si="285"/>
        <v>A - Top-Kunde</v>
      </c>
      <c r="U2289" s="4">
        <f>ROUND(((E2289-Hilfswerte!$B$20)/Hilfswerte!$B$21)+((F2289-Hilfswerte!$B$22)/Hilfswerte!$B$23)+((G2289-Hilfswerte!$B$24)/Hilfswerte!$B$25)+0.1*INDEX(Hilfswerte!$B$4:$B$15,MATCH(C2289,Hilfswerte!$A$4:$A$15,0)),2)</f>
        <v>2.4300000000000002</v>
      </c>
      <c r="V2289" s="4">
        <f>ROUND(SQRT((((E2289-Hilfswerte!$B$20)/Hilfswerte!$B$21)-Hilfswerte!$B$28)^2+(((F2289-Hilfswerte!$B$22)/Hilfswerte!$B$23)-Hilfswerte!$B$29)^2+(((G2289-Hilfswerte!$B$24)/Hilfswerte!$B$25)-Hilfswerte!$B$30)^2),3)</f>
        <v>1.0429999999999999</v>
      </c>
      <c r="W2289" s="4">
        <f>ROUND(E2289*Hilfswerte!$B$31,0)</f>
        <v>76052</v>
      </c>
      <c r="X2289" s="4">
        <f t="shared" si="286"/>
        <v>33332</v>
      </c>
      <c r="Y2289" s="4" t="str">
        <f>IF(T2289="A - Top-Kunde","bereits Top-Kunde",IF(AND(V2289&lt;=Hilfswerte!$B$34,H2289&lt;0.5*W2289),"Hoch",IF(AND(V2289&lt;=Hilfswerte!$B$35,H2289&lt;0.7*W2289),"Mittel","Niedrig")))</f>
        <v>bereits Top-Kunde</v>
      </c>
      <c r="Z2289" s="4">
        <f t="shared" si="287"/>
        <v>11.3</v>
      </c>
      <c r="AA2289" s="4" t="str">
        <f>IF(J2289&gt;365,"Bereits abgewandert (Segment D)",IF(Z2289&gt;=Hilfswerte!$B$38,"Rot - akut gefaehrdet",IF(Z2289&gt;=Hilfswerte!$B$39,"Gelb - beobachten","Gruen - stabil")))</f>
        <v>Gruen - stabil</v>
      </c>
    </row>
    <row r="2290" spans="1:27" ht="15" customHeight="1" x14ac:dyDescent="0.25">
      <c r="A2290" s="4" t="s">
        <v>2637</v>
      </c>
      <c r="B2290" s="4" t="s">
        <v>1732</v>
      </c>
      <c r="C2290" s="4" t="s">
        <v>29</v>
      </c>
      <c r="D2290" s="4" t="s">
        <v>122</v>
      </c>
      <c r="E2290" s="4">
        <v>26</v>
      </c>
      <c r="F2290" s="5">
        <v>7.4</v>
      </c>
      <c r="G2290" s="5">
        <v>15.8</v>
      </c>
      <c r="H2290" s="6">
        <v>870</v>
      </c>
      <c r="I2290" s="4">
        <v>2</v>
      </c>
      <c r="J2290" s="4">
        <v>99</v>
      </c>
      <c r="K2290" s="4">
        <v>0</v>
      </c>
      <c r="L2290" s="4">
        <v>0</v>
      </c>
      <c r="M2290" s="4">
        <v>3</v>
      </c>
      <c r="N2290" s="5">
        <v>-36.200000000000003</v>
      </c>
      <c r="O2290" s="7">
        <f t="shared" si="280"/>
        <v>3</v>
      </c>
      <c r="P2290" s="7">
        <f t="shared" si="281"/>
        <v>2</v>
      </c>
      <c r="Q2290" s="7">
        <f t="shared" si="282"/>
        <v>2</v>
      </c>
      <c r="R2290" s="7">
        <f t="shared" si="283"/>
        <v>7</v>
      </c>
      <c r="S2290" s="8">
        <f t="shared" si="284"/>
        <v>51.9</v>
      </c>
      <c r="T2290" s="7" t="str">
        <f t="shared" si="285"/>
        <v>C - Entwicklungspotenzial</v>
      </c>
      <c r="U2290" s="4">
        <f>ROUND(((E2290-Hilfswerte!$B$20)/Hilfswerte!$B$21)+((F2290-Hilfswerte!$B$22)/Hilfswerte!$B$23)+((G2290-Hilfswerte!$B$24)/Hilfswerte!$B$25)+0.1*INDEX(Hilfswerte!$B$4:$B$15,MATCH(C2290,Hilfswerte!$A$4:$A$15,0)),2)</f>
        <v>0.38</v>
      </c>
      <c r="V2290" s="4">
        <f>ROUND(SQRT((((E2290-Hilfswerte!$B$20)/Hilfswerte!$B$21)-Hilfswerte!$B$28)^2+(((F2290-Hilfswerte!$B$22)/Hilfswerte!$B$23)-Hilfswerte!$B$29)^2+(((G2290-Hilfswerte!$B$24)/Hilfswerte!$B$25)-Hilfswerte!$B$30)^2),3)</f>
        <v>1.093</v>
      </c>
      <c r="W2290" s="4">
        <f>ROUND(E2290*Hilfswerte!$B$31,0)</f>
        <v>5344</v>
      </c>
      <c r="X2290" s="4">
        <f t="shared" si="286"/>
        <v>4474</v>
      </c>
      <c r="Y2290" s="4" t="str">
        <f>IF(T2290="A - Top-Kunde","bereits Top-Kunde",IF(AND(V2290&lt;=Hilfswerte!$B$34,H2290&lt;0.5*W2290),"Hoch",IF(AND(V2290&lt;=Hilfswerte!$B$35,H2290&lt;0.7*W2290),"Mittel","Niedrig")))</f>
        <v>Mittel</v>
      </c>
      <c r="Z2290" s="4">
        <f t="shared" si="287"/>
        <v>19.399999999999999</v>
      </c>
      <c r="AA2290" s="4" t="str">
        <f>IF(J2290&gt;365,"Bereits abgewandert (Segment D)",IF(Z2290&gt;=Hilfswerte!$B$38,"Rot - akut gefaehrdet",IF(Z2290&gt;=Hilfswerte!$B$39,"Gelb - beobachten","Gruen - stabil")))</f>
        <v>Gelb - beobachten</v>
      </c>
    </row>
    <row r="2291" spans="1:27" ht="15" customHeight="1" x14ac:dyDescent="0.25">
      <c r="A2291" s="4" t="s">
        <v>2638</v>
      </c>
      <c r="B2291" s="4" t="s">
        <v>105</v>
      </c>
      <c r="C2291" s="4" t="s">
        <v>51</v>
      </c>
      <c r="D2291" s="4" t="s">
        <v>56</v>
      </c>
      <c r="E2291" s="4">
        <v>74</v>
      </c>
      <c r="F2291" s="5">
        <v>17.5</v>
      </c>
      <c r="G2291" s="5">
        <v>13</v>
      </c>
      <c r="H2291" s="6">
        <v>540</v>
      </c>
      <c r="I2291" s="4">
        <v>1</v>
      </c>
      <c r="J2291" s="4">
        <v>81</v>
      </c>
      <c r="K2291" s="4">
        <v>0</v>
      </c>
      <c r="L2291" s="4">
        <v>-5</v>
      </c>
      <c r="M2291" s="4">
        <v>5</v>
      </c>
      <c r="N2291" s="5">
        <v>12.1</v>
      </c>
      <c r="O2291" s="7">
        <f t="shared" si="280"/>
        <v>4</v>
      </c>
      <c r="P2291" s="7">
        <f t="shared" si="281"/>
        <v>1</v>
      </c>
      <c r="Q2291" s="7">
        <f t="shared" si="282"/>
        <v>2</v>
      </c>
      <c r="R2291" s="7">
        <f t="shared" si="283"/>
        <v>7</v>
      </c>
      <c r="S2291" s="8">
        <f t="shared" si="284"/>
        <v>76.099999999999994</v>
      </c>
      <c r="T2291" s="7" t="str">
        <f t="shared" si="285"/>
        <v>C - Entwicklungspotenzial</v>
      </c>
      <c r="U2291" s="4">
        <f>ROUND(((E2291-Hilfswerte!$B$20)/Hilfswerte!$B$21)+((F2291-Hilfswerte!$B$22)/Hilfswerte!$B$23)+((G2291-Hilfswerte!$B$24)/Hilfswerte!$B$25)+0.1*INDEX(Hilfswerte!$B$4:$B$15,MATCH(C2291,Hilfswerte!$A$4:$A$15,0)),2)</f>
        <v>0.4</v>
      </c>
      <c r="V2291" s="4">
        <f>ROUND(SQRT((((E2291-Hilfswerte!$B$20)/Hilfswerte!$B$21)-Hilfswerte!$B$28)^2+(((F2291-Hilfswerte!$B$22)/Hilfswerte!$B$23)-Hilfswerte!$B$29)^2+(((G2291-Hilfswerte!$B$24)/Hilfswerte!$B$25)-Hilfswerte!$B$30)^2),3)</f>
        <v>0.61</v>
      </c>
      <c r="W2291" s="4">
        <f>ROUND(E2291*Hilfswerte!$B$31,0)</f>
        <v>15210</v>
      </c>
      <c r="X2291" s="4">
        <f t="shared" si="286"/>
        <v>14670</v>
      </c>
      <c r="Y2291" s="4" t="str">
        <f>IF(T2291="A - Top-Kunde","bereits Top-Kunde",IF(AND(V2291&lt;=Hilfswerte!$B$34,H2291&lt;0.5*W2291),"Hoch",IF(AND(V2291&lt;=Hilfswerte!$B$35,H2291&lt;0.7*W2291),"Mittel","Niedrig")))</f>
        <v>Hoch</v>
      </c>
      <c r="Z2291" s="4">
        <f t="shared" si="287"/>
        <v>4.0999999999999996</v>
      </c>
      <c r="AA2291" s="4" t="str">
        <f>IF(J2291&gt;365,"Bereits abgewandert (Segment D)",IF(Z2291&gt;=Hilfswerte!$B$38,"Rot - akut gefaehrdet",IF(Z2291&gt;=Hilfswerte!$B$39,"Gelb - beobachten","Gruen - stabil")))</f>
        <v>Gruen - stabil</v>
      </c>
    </row>
    <row r="2292" spans="1:27" ht="15" customHeight="1" x14ac:dyDescent="0.25">
      <c r="A2292" s="4" t="s">
        <v>2639</v>
      </c>
      <c r="B2292" s="4" t="s">
        <v>834</v>
      </c>
      <c r="C2292" s="4" t="s">
        <v>89</v>
      </c>
      <c r="D2292" s="4" t="s">
        <v>30</v>
      </c>
      <c r="E2292" s="4">
        <v>550</v>
      </c>
      <c r="F2292" s="5">
        <v>145.5</v>
      </c>
      <c r="G2292" s="5">
        <v>8.6</v>
      </c>
      <c r="H2292" s="6">
        <v>28860</v>
      </c>
      <c r="I2292" s="4">
        <v>2</v>
      </c>
      <c r="J2292" s="4">
        <v>58</v>
      </c>
      <c r="K2292" s="4">
        <v>0</v>
      </c>
      <c r="L2292" s="4">
        <v>32</v>
      </c>
      <c r="M2292" s="4">
        <v>2</v>
      </c>
      <c r="N2292" s="5">
        <v>-1.2</v>
      </c>
      <c r="O2292" s="7">
        <f t="shared" si="280"/>
        <v>4</v>
      </c>
      <c r="P2292" s="7">
        <f t="shared" si="281"/>
        <v>2</v>
      </c>
      <c r="Q2292" s="7">
        <f t="shared" si="282"/>
        <v>5</v>
      </c>
      <c r="R2292" s="7">
        <f t="shared" si="283"/>
        <v>11</v>
      </c>
      <c r="S2292" s="8">
        <f t="shared" si="284"/>
        <v>99.8</v>
      </c>
      <c r="T2292" s="7" t="str">
        <f t="shared" si="285"/>
        <v>C - Entwicklungspotenzial</v>
      </c>
      <c r="U2292" s="4">
        <f>ROUND(((E2292-Hilfswerte!$B$20)/Hilfswerte!$B$21)+((F2292-Hilfswerte!$B$22)/Hilfswerte!$B$23)+((G2292-Hilfswerte!$B$24)/Hilfswerte!$B$25)+0.1*INDEX(Hilfswerte!$B$4:$B$15,MATCH(C2292,Hilfswerte!$A$4:$A$15,0)),2)</f>
        <v>4</v>
      </c>
      <c r="V2292" s="4">
        <f>ROUND(SQRT((((E2292-Hilfswerte!$B$20)/Hilfswerte!$B$21)-Hilfswerte!$B$28)^2+(((F2292-Hilfswerte!$B$22)/Hilfswerte!$B$23)-Hilfswerte!$B$29)^2+(((G2292-Hilfswerte!$B$24)/Hilfswerte!$B$25)-Hilfswerte!$B$30)^2),3)</f>
        <v>2.5760000000000001</v>
      </c>
      <c r="W2292" s="4">
        <f>ROUND(E2292*Hilfswerte!$B$31,0)</f>
        <v>113050</v>
      </c>
      <c r="X2292" s="4">
        <f t="shared" si="286"/>
        <v>84190</v>
      </c>
      <c r="Y2292" s="4" t="str">
        <f>IF(T2292="A - Top-Kunde","bereits Top-Kunde",IF(AND(V2292&lt;=Hilfswerte!$B$34,H2292&lt;0.5*W2292),"Hoch",IF(AND(V2292&lt;=Hilfswerte!$B$35,H2292&lt;0.7*W2292),"Mittel","Niedrig")))</f>
        <v>Niedrig</v>
      </c>
      <c r="Z2292" s="4">
        <f t="shared" si="287"/>
        <v>9.8000000000000007</v>
      </c>
      <c r="AA2292" s="4" t="str">
        <f>IF(J2292&gt;365,"Bereits abgewandert (Segment D)",IF(Z2292&gt;=Hilfswerte!$B$38,"Rot - akut gefaehrdet",IF(Z2292&gt;=Hilfswerte!$B$39,"Gelb - beobachten","Gruen - stabil")))</f>
        <v>Gruen - stabil</v>
      </c>
    </row>
    <row r="2293" spans="1:27" ht="15" customHeight="1" x14ac:dyDescent="0.25">
      <c r="A2293" s="4" t="s">
        <v>2640</v>
      </c>
      <c r="B2293" s="4" t="s">
        <v>40</v>
      </c>
      <c r="C2293" s="4" t="s">
        <v>29</v>
      </c>
      <c r="D2293" s="4" t="s">
        <v>48</v>
      </c>
      <c r="E2293" s="4">
        <v>92</v>
      </c>
      <c r="F2293" s="5">
        <v>19.399999999999999</v>
      </c>
      <c r="G2293" s="5">
        <v>0.9</v>
      </c>
      <c r="H2293" s="6">
        <v>47270</v>
      </c>
      <c r="I2293" s="4">
        <v>4</v>
      </c>
      <c r="J2293" s="4">
        <v>80</v>
      </c>
      <c r="K2293" s="4">
        <v>1</v>
      </c>
      <c r="L2293" s="4">
        <v>15</v>
      </c>
      <c r="M2293" s="4">
        <v>4</v>
      </c>
      <c r="N2293" s="5">
        <v>-11.2</v>
      </c>
      <c r="O2293" s="7">
        <f t="shared" si="280"/>
        <v>4</v>
      </c>
      <c r="P2293" s="7">
        <f t="shared" si="281"/>
        <v>4</v>
      </c>
      <c r="Q2293" s="7">
        <f t="shared" si="282"/>
        <v>5</v>
      </c>
      <c r="R2293" s="7">
        <f t="shared" si="283"/>
        <v>13</v>
      </c>
      <c r="S2293" s="8">
        <f t="shared" si="284"/>
        <v>113.9</v>
      </c>
      <c r="T2293" s="7" t="str">
        <f t="shared" si="285"/>
        <v>B - Kernkunde</v>
      </c>
      <c r="U2293" s="4">
        <f>ROUND(((E2293-Hilfswerte!$B$20)/Hilfswerte!$B$21)+((F2293-Hilfswerte!$B$22)/Hilfswerte!$B$23)+((G2293-Hilfswerte!$B$24)/Hilfswerte!$B$25)+0.1*INDEX(Hilfswerte!$B$4:$B$15,MATCH(C2293,Hilfswerte!$A$4:$A$15,0)),2)</f>
        <v>-1.49</v>
      </c>
      <c r="V2293" s="4">
        <f>ROUND(SQRT((((E2293-Hilfswerte!$B$20)/Hilfswerte!$B$21)-Hilfswerte!$B$28)^2+(((F2293-Hilfswerte!$B$22)/Hilfswerte!$B$23)-Hilfswerte!$B$29)^2+(((G2293-Hilfswerte!$B$24)/Hilfswerte!$B$25)-Hilfswerte!$B$30)^2),3)</f>
        <v>1.7010000000000001</v>
      </c>
      <c r="W2293" s="4">
        <f>ROUND(E2293*Hilfswerte!$B$31,0)</f>
        <v>18910</v>
      </c>
      <c r="X2293" s="4">
        <f t="shared" si="286"/>
        <v>0</v>
      </c>
      <c r="Y2293" s="4" t="str">
        <f>IF(T2293="A - Top-Kunde","bereits Top-Kunde",IF(AND(V2293&lt;=Hilfswerte!$B$34,H2293&lt;0.5*W2293),"Hoch",IF(AND(V2293&lt;=Hilfswerte!$B$35,H2293&lt;0.7*W2293),"Mittel","Niedrig")))</f>
        <v>Niedrig</v>
      </c>
      <c r="Z2293" s="4">
        <f t="shared" si="287"/>
        <v>14.5</v>
      </c>
      <c r="AA2293" s="4" t="str">
        <f>IF(J2293&gt;365,"Bereits abgewandert (Segment D)",IF(Z2293&gt;=Hilfswerte!$B$38,"Rot - akut gefaehrdet",IF(Z2293&gt;=Hilfswerte!$B$39,"Gelb - beobachten","Gruen - stabil")))</f>
        <v>Gelb - beobachten</v>
      </c>
    </row>
    <row r="2294" spans="1:27" ht="15" customHeight="1" x14ac:dyDescent="0.25">
      <c r="A2294" s="4" t="s">
        <v>2641</v>
      </c>
      <c r="B2294" s="4" t="s">
        <v>124</v>
      </c>
      <c r="C2294" s="4" t="s">
        <v>65</v>
      </c>
      <c r="D2294" s="4" t="s">
        <v>30</v>
      </c>
      <c r="E2294" s="4">
        <v>75</v>
      </c>
      <c r="F2294" s="5">
        <v>17.3</v>
      </c>
      <c r="G2294" s="5">
        <v>16.5</v>
      </c>
      <c r="H2294" s="6">
        <v>34060</v>
      </c>
      <c r="I2294" s="4">
        <v>3</v>
      </c>
      <c r="J2294" s="4">
        <v>2</v>
      </c>
      <c r="K2294" s="4">
        <v>1</v>
      </c>
      <c r="L2294" s="4">
        <v>1</v>
      </c>
      <c r="M2294" s="4">
        <v>5</v>
      </c>
      <c r="N2294" s="5">
        <v>8.4</v>
      </c>
      <c r="O2294" s="7">
        <f t="shared" si="280"/>
        <v>5</v>
      </c>
      <c r="P2294" s="7">
        <f t="shared" si="281"/>
        <v>3</v>
      </c>
      <c r="Q2294" s="7">
        <f t="shared" si="282"/>
        <v>5</v>
      </c>
      <c r="R2294" s="7">
        <f t="shared" si="283"/>
        <v>13</v>
      </c>
      <c r="S2294" s="8">
        <f t="shared" si="284"/>
        <v>127.9</v>
      </c>
      <c r="T2294" s="7" t="str">
        <f t="shared" si="285"/>
        <v>A - Top-Kunde</v>
      </c>
      <c r="U2294" s="4">
        <f>ROUND(((E2294-Hilfswerte!$B$20)/Hilfswerte!$B$21)+((F2294-Hilfswerte!$B$22)/Hilfswerte!$B$23)+((G2294-Hilfswerte!$B$24)/Hilfswerte!$B$25)+0.1*INDEX(Hilfswerte!$B$4:$B$15,MATCH(C2294,Hilfswerte!$A$4:$A$15,0)),2)</f>
        <v>0.56000000000000005</v>
      </c>
      <c r="V2294" s="4">
        <f>ROUND(SQRT((((E2294-Hilfswerte!$B$20)/Hilfswerte!$B$21)-Hilfswerte!$B$28)^2+(((F2294-Hilfswerte!$B$22)/Hilfswerte!$B$23)-Hilfswerte!$B$29)^2+(((G2294-Hilfswerte!$B$24)/Hilfswerte!$B$25)-Hilfswerte!$B$30)^2),3)</f>
        <v>0.998</v>
      </c>
      <c r="W2294" s="4">
        <f>ROUND(E2294*Hilfswerte!$B$31,0)</f>
        <v>15416</v>
      </c>
      <c r="X2294" s="4">
        <f t="shared" si="286"/>
        <v>0</v>
      </c>
      <c r="Y2294" s="4" t="str">
        <f>IF(T2294="A - Top-Kunde","bereits Top-Kunde",IF(AND(V2294&lt;=Hilfswerte!$B$34,H2294&lt;0.5*W2294),"Hoch",IF(AND(V2294&lt;=Hilfswerte!$B$35,H2294&lt;0.7*W2294),"Mittel","Niedrig")))</f>
        <v>bereits Top-Kunde</v>
      </c>
      <c r="Z2294" s="4">
        <f t="shared" si="287"/>
        <v>3.3</v>
      </c>
      <c r="AA2294" s="4" t="str">
        <f>IF(J2294&gt;365,"Bereits abgewandert (Segment D)",IF(Z2294&gt;=Hilfswerte!$B$38,"Rot - akut gefaehrdet",IF(Z2294&gt;=Hilfswerte!$B$39,"Gelb - beobachten","Gruen - stabil")))</f>
        <v>Gruen - stabil</v>
      </c>
    </row>
    <row r="2295" spans="1:27" ht="15" customHeight="1" x14ac:dyDescent="0.25">
      <c r="A2295" s="4" t="s">
        <v>2642</v>
      </c>
      <c r="B2295" s="4" t="s">
        <v>617</v>
      </c>
      <c r="C2295" s="4" t="s">
        <v>62</v>
      </c>
      <c r="D2295" s="4" t="s">
        <v>93</v>
      </c>
      <c r="E2295" s="4">
        <v>74</v>
      </c>
      <c r="F2295" s="5">
        <v>13.4</v>
      </c>
      <c r="G2295" s="5">
        <v>3.5</v>
      </c>
      <c r="H2295" s="6">
        <v>4130</v>
      </c>
      <c r="I2295" s="4">
        <v>2</v>
      </c>
      <c r="J2295" s="4">
        <v>172</v>
      </c>
      <c r="K2295" s="4">
        <v>0</v>
      </c>
      <c r="L2295" s="4">
        <v>29</v>
      </c>
      <c r="M2295" s="4">
        <v>4</v>
      </c>
      <c r="N2295" s="5">
        <v>1.8</v>
      </c>
      <c r="O2295" s="7">
        <f t="shared" si="280"/>
        <v>3</v>
      </c>
      <c r="P2295" s="7">
        <f t="shared" si="281"/>
        <v>2</v>
      </c>
      <c r="Q2295" s="7">
        <f t="shared" si="282"/>
        <v>4</v>
      </c>
      <c r="R2295" s="7">
        <f t="shared" si="283"/>
        <v>9</v>
      </c>
      <c r="S2295" s="8">
        <f t="shared" si="284"/>
        <v>82.2</v>
      </c>
      <c r="T2295" s="7" t="str">
        <f t="shared" si="285"/>
        <v>C - Entwicklungspotenzial</v>
      </c>
      <c r="U2295" s="4">
        <f>ROUND(((E2295-Hilfswerte!$B$20)/Hilfswerte!$B$21)+((F2295-Hilfswerte!$B$22)/Hilfswerte!$B$23)+((G2295-Hilfswerte!$B$24)/Hilfswerte!$B$25)+0.1*INDEX(Hilfswerte!$B$4:$B$15,MATCH(C2295,Hilfswerte!$A$4:$A$15,0)),2)</f>
        <v>-1.1100000000000001</v>
      </c>
      <c r="V2295" s="4">
        <f>ROUND(SQRT((((E2295-Hilfswerte!$B$20)/Hilfswerte!$B$21)-Hilfswerte!$B$28)^2+(((F2295-Hilfswerte!$B$22)/Hilfswerte!$B$23)-Hilfswerte!$B$29)^2+(((G2295-Hilfswerte!$B$24)/Hilfswerte!$B$25)-Hilfswerte!$B$30)^2),3)</f>
        <v>1.36</v>
      </c>
      <c r="W2295" s="4">
        <f>ROUND(E2295*Hilfswerte!$B$31,0)</f>
        <v>15210</v>
      </c>
      <c r="X2295" s="4">
        <f t="shared" si="286"/>
        <v>11080</v>
      </c>
      <c r="Y2295" s="4" t="str">
        <f>IF(T2295="A - Top-Kunde","bereits Top-Kunde",IF(AND(V2295&lt;=Hilfswerte!$B$34,H2295&lt;0.5*W2295),"Hoch",IF(AND(V2295&lt;=Hilfswerte!$B$35,H2295&lt;0.7*W2295),"Mittel","Niedrig")))</f>
        <v>Niedrig</v>
      </c>
      <c r="Z2295" s="4">
        <f t="shared" si="287"/>
        <v>14.4</v>
      </c>
      <c r="AA2295" s="4" t="str">
        <f>IF(J2295&gt;365,"Bereits abgewandert (Segment D)",IF(Z2295&gt;=Hilfswerte!$B$38,"Rot - akut gefaehrdet",IF(Z2295&gt;=Hilfswerte!$B$39,"Gelb - beobachten","Gruen - stabil")))</f>
        <v>Gelb - beobachten</v>
      </c>
    </row>
    <row r="2296" spans="1:27" ht="15" customHeight="1" x14ac:dyDescent="0.25">
      <c r="A2296" s="4" t="s">
        <v>2643</v>
      </c>
      <c r="B2296" s="4" t="s">
        <v>183</v>
      </c>
      <c r="C2296" s="4" t="s">
        <v>65</v>
      </c>
      <c r="D2296" s="4" t="s">
        <v>30</v>
      </c>
      <c r="E2296" s="4">
        <v>81</v>
      </c>
      <c r="F2296" s="5">
        <v>25.4</v>
      </c>
      <c r="G2296" s="5">
        <v>20.2</v>
      </c>
      <c r="H2296" s="6">
        <v>7410</v>
      </c>
      <c r="I2296" s="4">
        <v>6</v>
      </c>
      <c r="J2296" s="4">
        <v>17</v>
      </c>
      <c r="K2296" s="4">
        <v>1</v>
      </c>
      <c r="L2296" s="4">
        <v>24</v>
      </c>
      <c r="M2296" s="4">
        <v>3</v>
      </c>
      <c r="N2296" s="5">
        <v>4.8</v>
      </c>
      <c r="O2296" s="7">
        <f t="shared" si="280"/>
        <v>5</v>
      </c>
      <c r="P2296" s="7">
        <f t="shared" si="281"/>
        <v>5</v>
      </c>
      <c r="Q2296" s="7">
        <f t="shared" si="282"/>
        <v>4</v>
      </c>
      <c r="R2296" s="7">
        <f t="shared" si="283"/>
        <v>14</v>
      </c>
      <c r="S2296" s="8">
        <f t="shared" si="284"/>
        <v>129.19999999999999</v>
      </c>
      <c r="T2296" s="7" t="str">
        <f t="shared" si="285"/>
        <v>A - Top-Kunde</v>
      </c>
      <c r="U2296" s="4">
        <f>ROUND(((E2296-Hilfswerte!$B$20)/Hilfswerte!$B$21)+((F2296-Hilfswerte!$B$22)/Hilfswerte!$B$23)+((G2296-Hilfswerte!$B$24)/Hilfswerte!$B$25)+0.1*INDEX(Hilfswerte!$B$4:$B$15,MATCH(C2296,Hilfswerte!$A$4:$A$15,0)),2)</f>
        <v>1.32</v>
      </c>
      <c r="V2296" s="4">
        <f>ROUND(SQRT((((E2296-Hilfswerte!$B$20)/Hilfswerte!$B$21)-Hilfswerte!$B$28)^2+(((F2296-Hilfswerte!$B$22)/Hilfswerte!$B$23)-Hilfswerte!$B$29)^2+(((G2296-Hilfswerte!$B$24)/Hilfswerte!$B$25)-Hilfswerte!$B$30)^2),3)</f>
        <v>1.4910000000000001</v>
      </c>
      <c r="W2296" s="4">
        <f>ROUND(E2296*Hilfswerte!$B$31,0)</f>
        <v>16649</v>
      </c>
      <c r="X2296" s="4">
        <f t="shared" si="286"/>
        <v>9239</v>
      </c>
      <c r="Y2296" s="4" t="str">
        <f>IF(T2296="A - Top-Kunde","bereits Top-Kunde",IF(AND(V2296&lt;=Hilfswerte!$B$34,H2296&lt;0.5*W2296),"Hoch",IF(AND(V2296&lt;=Hilfswerte!$B$35,H2296&lt;0.7*W2296),"Mittel","Niedrig")))</f>
        <v>bereits Top-Kunde</v>
      </c>
      <c r="Z2296" s="4">
        <f t="shared" si="287"/>
        <v>8.6999999999999993</v>
      </c>
      <c r="AA2296" s="4" t="str">
        <f>IF(J2296&gt;365,"Bereits abgewandert (Segment D)",IF(Z2296&gt;=Hilfswerte!$B$38,"Rot - akut gefaehrdet",IF(Z2296&gt;=Hilfswerte!$B$39,"Gelb - beobachten","Gruen - stabil")))</f>
        <v>Gruen - stabil</v>
      </c>
    </row>
    <row r="2297" spans="1:27" ht="15" customHeight="1" x14ac:dyDescent="0.25">
      <c r="A2297" s="4" t="s">
        <v>2644</v>
      </c>
      <c r="B2297" s="4" t="s">
        <v>130</v>
      </c>
      <c r="C2297" s="4" t="s">
        <v>55</v>
      </c>
      <c r="D2297" s="4" t="s">
        <v>30</v>
      </c>
      <c r="E2297" s="4">
        <v>117</v>
      </c>
      <c r="F2297" s="5">
        <v>19.3</v>
      </c>
      <c r="G2297" s="5">
        <v>9.1</v>
      </c>
      <c r="H2297" s="6">
        <v>0</v>
      </c>
      <c r="I2297" s="4">
        <v>0</v>
      </c>
      <c r="J2297" s="4">
        <v>816</v>
      </c>
      <c r="K2297" s="4">
        <v>0</v>
      </c>
      <c r="L2297" s="4">
        <v>11</v>
      </c>
      <c r="M2297" s="4">
        <v>0</v>
      </c>
      <c r="N2297" s="5">
        <v>-79</v>
      </c>
      <c r="O2297" s="7">
        <f t="shared" si="280"/>
        <v>1</v>
      </c>
      <c r="P2297" s="7">
        <f t="shared" si="281"/>
        <v>1</v>
      </c>
      <c r="Q2297" s="7">
        <f t="shared" si="282"/>
        <v>1</v>
      </c>
      <c r="R2297" s="7">
        <f t="shared" si="283"/>
        <v>3</v>
      </c>
      <c r="S2297" s="8">
        <f t="shared" si="284"/>
        <v>-12.8</v>
      </c>
      <c r="T2297" s="7" t="str">
        <f t="shared" si="285"/>
        <v>D - Abwanderungsrisiko</v>
      </c>
      <c r="U2297" s="4">
        <f>ROUND(((E2297-Hilfswerte!$B$20)/Hilfswerte!$B$21)+((F2297-Hilfswerte!$B$22)/Hilfswerte!$B$23)+((G2297-Hilfswerte!$B$24)/Hilfswerte!$B$25)+0.1*INDEX(Hilfswerte!$B$4:$B$15,MATCH(C2297,Hilfswerte!$A$4:$A$15,0)),2)</f>
        <v>-0.05</v>
      </c>
      <c r="V2297" s="4">
        <f>ROUND(SQRT((((E2297-Hilfswerte!$B$20)/Hilfswerte!$B$21)-Hilfswerte!$B$28)^2+(((F2297-Hilfswerte!$B$22)/Hilfswerte!$B$23)-Hilfswerte!$B$29)^2+(((G2297-Hilfswerte!$B$24)/Hilfswerte!$B$25)-Hilfswerte!$B$30)^2),3)</f>
        <v>0.51800000000000002</v>
      </c>
      <c r="W2297" s="4">
        <f>ROUND(E2297*Hilfswerte!$B$31,0)</f>
        <v>24049</v>
      </c>
      <c r="X2297" s="4">
        <f t="shared" si="286"/>
        <v>24049</v>
      </c>
      <c r="Y2297" s="4" t="str">
        <f>IF(T2297="A - Top-Kunde","bereits Top-Kunde",IF(AND(V2297&lt;=Hilfswerte!$B$34,H2297&lt;0.5*W2297),"Hoch",IF(AND(V2297&lt;=Hilfswerte!$B$35,H2297&lt;0.7*W2297),"Mittel","Niedrig")))</f>
        <v>Hoch</v>
      </c>
      <c r="Z2297" s="4">
        <f t="shared" si="287"/>
        <v>74.599999999999994</v>
      </c>
      <c r="AA2297" s="4" t="str">
        <f>IF(J2297&gt;365,"Bereits abgewandert (Segment D)",IF(Z2297&gt;=Hilfswerte!$B$38,"Rot - akut gefaehrdet",IF(Z2297&gt;=Hilfswerte!$B$39,"Gelb - beobachten","Gruen - stabil")))</f>
        <v>Bereits abgewandert (Segment D)</v>
      </c>
    </row>
    <row r="2298" spans="1:27" ht="15" customHeight="1" x14ac:dyDescent="0.25">
      <c r="A2298" s="4" t="s">
        <v>2645</v>
      </c>
      <c r="B2298" s="4" t="s">
        <v>806</v>
      </c>
      <c r="C2298" s="4" t="s">
        <v>33</v>
      </c>
      <c r="D2298" s="4" t="s">
        <v>56</v>
      </c>
      <c r="E2298" s="4">
        <v>136</v>
      </c>
      <c r="F2298" s="5">
        <v>27.7</v>
      </c>
      <c r="G2298" s="5">
        <v>16</v>
      </c>
      <c r="H2298" s="6">
        <v>950</v>
      </c>
      <c r="I2298" s="4">
        <v>1</v>
      </c>
      <c r="J2298" s="4">
        <v>292</v>
      </c>
      <c r="K2298" s="4">
        <v>0</v>
      </c>
      <c r="L2298" s="4">
        <v>1</v>
      </c>
      <c r="M2298" s="4">
        <v>5</v>
      </c>
      <c r="N2298" s="5">
        <v>-8.6999999999999993</v>
      </c>
      <c r="O2298" s="7">
        <f t="shared" si="280"/>
        <v>2</v>
      </c>
      <c r="P2298" s="7">
        <f t="shared" si="281"/>
        <v>1</v>
      </c>
      <c r="Q2298" s="7">
        <f t="shared" si="282"/>
        <v>2</v>
      </c>
      <c r="R2298" s="7">
        <f t="shared" si="283"/>
        <v>5</v>
      </c>
      <c r="S2298" s="8">
        <f t="shared" si="284"/>
        <v>45.4</v>
      </c>
      <c r="T2298" s="7" t="str">
        <f t="shared" si="285"/>
        <v>C - Entwicklungspotenzial</v>
      </c>
      <c r="U2298" s="4">
        <f>ROUND(((E2298-Hilfswerte!$B$20)/Hilfswerte!$B$21)+((F2298-Hilfswerte!$B$22)/Hilfswerte!$B$23)+((G2298-Hilfswerte!$B$24)/Hilfswerte!$B$25)+0.1*INDEX(Hilfswerte!$B$4:$B$15,MATCH(C2298,Hilfswerte!$A$4:$A$15,0)),2)</f>
        <v>1.01</v>
      </c>
      <c r="V2298" s="4">
        <f>ROUND(SQRT((((E2298-Hilfswerte!$B$20)/Hilfswerte!$B$21)-Hilfswerte!$B$28)^2+(((F2298-Hilfswerte!$B$22)/Hilfswerte!$B$23)-Hilfswerte!$B$29)^2+(((G2298-Hilfswerte!$B$24)/Hilfswerte!$B$25)-Hilfswerte!$B$30)^2),3)</f>
        <v>0.79300000000000004</v>
      </c>
      <c r="W2298" s="4">
        <f>ROUND(E2298*Hilfswerte!$B$31,0)</f>
        <v>27954</v>
      </c>
      <c r="X2298" s="4">
        <f t="shared" si="286"/>
        <v>27004</v>
      </c>
      <c r="Y2298" s="4" t="str">
        <f>IF(T2298="A - Top-Kunde","bereits Top-Kunde",IF(AND(V2298&lt;=Hilfswerte!$B$34,H2298&lt;0.5*W2298),"Hoch",IF(AND(V2298&lt;=Hilfswerte!$B$35,H2298&lt;0.7*W2298),"Mittel","Niedrig")))</f>
        <v>Hoch</v>
      </c>
      <c r="Z2298" s="4">
        <f t="shared" si="287"/>
        <v>18.3</v>
      </c>
      <c r="AA2298" s="4" t="str">
        <f>IF(J2298&gt;365,"Bereits abgewandert (Segment D)",IF(Z2298&gt;=Hilfswerte!$B$38,"Rot - akut gefaehrdet",IF(Z2298&gt;=Hilfswerte!$B$39,"Gelb - beobachten","Gruen - stabil")))</f>
        <v>Gelb - beobachten</v>
      </c>
    </row>
    <row r="2299" spans="1:27" ht="15" customHeight="1" x14ac:dyDescent="0.25">
      <c r="A2299" s="4" t="s">
        <v>2646</v>
      </c>
      <c r="B2299" s="4" t="s">
        <v>165</v>
      </c>
      <c r="C2299" s="4" t="s">
        <v>74</v>
      </c>
      <c r="D2299" s="4" t="s">
        <v>30</v>
      </c>
      <c r="E2299" s="4">
        <v>164</v>
      </c>
      <c r="F2299" s="5">
        <v>40.200000000000003</v>
      </c>
      <c r="G2299" s="5">
        <v>1.6</v>
      </c>
      <c r="H2299" s="6">
        <v>14060</v>
      </c>
      <c r="I2299" s="4">
        <v>4</v>
      </c>
      <c r="J2299" s="4">
        <v>147</v>
      </c>
      <c r="K2299" s="4">
        <v>0</v>
      </c>
      <c r="L2299" s="4">
        <v>-5</v>
      </c>
      <c r="M2299" s="4">
        <v>5</v>
      </c>
      <c r="N2299" s="5">
        <v>-29.1</v>
      </c>
      <c r="O2299" s="7">
        <f t="shared" si="280"/>
        <v>3</v>
      </c>
      <c r="P2299" s="7">
        <f t="shared" si="281"/>
        <v>4</v>
      </c>
      <c r="Q2299" s="7">
        <f t="shared" si="282"/>
        <v>5</v>
      </c>
      <c r="R2299" s="7">
        <f t="shared" si="283"/>
        <v>12</v>
      </c>
      <c r="S2299" s="8">
        <f t="shared" si="284"/>
        <v>105.5</v>
      </c>
      <c r="T2299" s="7" t="str">
        <f t="shared" si="285"/>
        <v>B - Kernkunde</v>
      </c>
      <c r="U2299" s="4">
        <f>ROUND(((E2299-Hilfswerte!$B$20)/Hilfswerte!$B$21)+((F2299-Hilfswerte!$B$22)/Hilfswerte!$B$23)+((G2299-Hilfswerte!$B$24)/Hilfswerte!$B$25)+0.1*INDEX(Hilfswerte!$B$4:$B$15,MATCH(C2299,Hilfswerte!$A$4:$A$15,0)),2)</f>
        <v>-0.98</v>
      </c>
      <c r="V2299" s="4">
        <f>ROUND(SQRT((((E2299-Hilfswerte!$B$20)/Hilfswerte!$B$21)-Hilfswerte!$B$28)^2+(((F2299-Hilfswerte!$B$22)/Hilfswerte!$B$23)-Hilfswerte!$B$29)^2+(((G2299-Hilfswerte!$B$24)/Hilfswerte!$B$25)-Hilfswerte!$B$30)^2),3)</f>
        <v>1.5269999999999999</v>
      </c>
      <c r="W2299" s="4">
        <f>ROUND(E2299*Hilfswerte!$B$31,0)</f>
        <v>33710</v>
      </c>
      <c r="X2299" s="4">
        <f t="shared" si="286"/>
        <v>19650</v>
      </c>
      <c r="Y2299" s="4" t="str">
        <f>IF(T2299="A - Top-Kunde","bereits Top-Kunde",IF(AND(V2299&lt;=Hilfswerte!$B$34,H2299&lt;0.5*W2299),"Hoch",IF(AND(V2299&lt;=Hilfswerte!$B$35,H2299&lt;0.7*W2299),"Mittel","Niedrig")))</f>
        <v>Niedrig</v>
      </c>
      <c r="Z2299" s="4">
        <f t="shared" si="287"/>
        <v>19</v>
      </c>
      <c r="AA2299" s="4" t="str">
        <f>IF(J2299&gt;365,"Bereits abgewandert (Segment D)",IF(Z2299&gt;=Hilfswerte!$B$38,"Rot - akut gefaehrdet",IF(Z2299&gt;=Hilfswerte!$B$39,"Gelb - beobachten","Gruen - stabil")))</f>
        <v>Gelb - beobachten</v>
      </c>
    </row>
    <row r="2300" spans="1:27" ht="15" customHeight="1" x14ac:dyDescent="0.25">
      <c r="A2300" s="4" t="s">
        <v>2647</v>
      </c>
      <c r="B2300" s="4" t="s">
        <v>350</v>
      </c>
      <c r="C2300" s="4" t="s">
        <v>29</v>
      </c>
      <c r="D2300" s="4" t="s">
        <v>178</v>
      </c>
      <c r="E2300" s="4">
        <v>198</v>
      </c>
      <c r="F2300" s="5">
        <v>33</v>
      </c>
      <c r="G2300" s="5">
        <v>3.9</v>
      </c>
      <c r="H2300" s="6">
        <v>8360</v>
      </c>
      <c r="I2300" s="4">
        <v>1</v>
      </c>
      <c r="J2300" s="4">
        <v>359</v>
      </c>
      <c r="K2300" s="4">
        <v>0</v>
      </c>
      <c r="L2300" s="4">
        <v>-5</v>
      </c>
      <c r="M2300" s="4">
        <v>1</v>
      </c>
      <c r="N2300" s="5">
        <v>-0.3</v>
      </c>
      <c r="O2300" s="7">
        <f t="shared" si="280"/>
        <v>2</v>
      </c>
      <c r="P2300" s="7">
        <f t="shared" si="281"/>
        <v>1</v>
      </c>
      <c r="Q2300" s="7">
        <f t="shared" si="282"/>
        <v>5</v>
      </c>
      <c r="R2300" s="7">
        <f t="shared" si="283"/>
        <v>8</v>
      </c>
      <c r="S2300" s="8">
        <f t="shared" si="284"/>
        <v>79.900000000000006</v>
      </c>
      <c r="T2300" s="7" t="str">
        <f t="shared" si="285"/>
        <v>C - Entwicklungspotenzial</v>
      </c>
      <c r="U2300" s="4">
        <f>ROUND(((E2300-Hilfswerte!$B$20)/Hilfswerte!$B$21)+((F2300-Hilfswerte!$B$22)/Hilfswerte!$B$23)+((G2300-Hilfswerte!$B$24)/Hilfswerte!$B$25)+0.1*INDEX(Hilfswerte!$B$4:$B$15,MATCH(C2300,Hilfswerte!$A$4:$A$15,0)),2)</f>
        <v>-0.31</v>
      </c>
      <c r="V2300" s="4">
        <f>ROUND(SQRT((((E2300-Hilfswerte!$B$20)/Hilfswerte!$B$21)-Hilfswerte!$B$28)^2+(((F2300-Hilfswerte!$B$22)/Hilfswerte!$B$23)-Hilfswerte!$B$29)^2+(((G2300-Hilfswerte!$B$24)/Hilfswerte!$B$25)-Hilfswerte!$B$30)^2),3)</f>
        <v>1.171</v>
      </c>
      <c r="W2300" s="4">
        <f>ROUND(E2300*Hilfswerte!$B$31,0)</f>
        <v>40698</v>
      </c>
      <c r="X2300" s="4">
        <f t="shared" si="286"/>
        <v>32338</v>
      </c>
      <c r="Y2300" s="4" t="str">
        <f>IF(T2300="A - Top-Kunde","bereits Top-Kunde",IF(AND(V2300&lt;=Hilfswerte!$B$34,H2300&lt;0.5*W2300),"Hoch",IF(AND(V2300&lt;=Hilfswerte!$B$35,H2300&lt;0.7*W2300),"Mittel","Niedrig")))</f>
        <v>Niedrig</v>
      </c>
      <c r="Z2300" s="4">
        <f t="shared" si="287"/>
        <v>18.100000000000001</v>
      </c>
      <c r="AA2300" s="4" t="str">
        <f>IF(J2300&gt;365,"Bereits abgewandert (Segment D)",IF(Z2300&gt;=Hilfswerte!$B$38,"Rot - akut gefaehrdet",IF(Z2300&gt;=Hilfswerte!$B$39,"Gelb - beobachten","Gruen - stabil")))</f>
        <v>Gelb - beobachten</v>
      </c>
    </row>
    <row r="2301" spans="1:27" ht="15" customHeight="1" x14ac:dyDescent="0.25">
      <c r="A2301" s="4" t="s">
        <v>2648</v>
      </c>
      <c r="B2301" s="4" t="s">
        <v>795</v>
      </c>
      <c r="C2301" s="4" t="s">
        <v>62</v>
      </c>
      <c r="D2301" s="4" t="s">
        <v>30</v>
      </c>
      <c r="E2301" s="4">
        <v>36</v>
      </c>
      <c r="F2301" s="5">
        <v>5.9</v>
      </c>
      <c r="G2301" s="5">
        <v>12</v>
      </c>
      <c r="H2301" s="6">
        <v>10770</v>
      </c>
      <c r="I2301" s="4">
        <v>3</v>
      </c>
      <c r="J2301" s="4">
        <v>111</v>
      </c>
      <c r="K2301" s="4">
        <v>1</v>
      </c>
      <c r="L2301" s="4">
        <v>8</v>
      </c>
      <c r="M2301" s="4">
        <v>3</v>
      </c>
      <c r="N2301" s="5">
        <v>14.6</v>
      </c>
      <c r="O2301" s="7">
        <f t="shared" si="280"/>
        <v>3</v>
      </c>
      <c r="P2301" s="7">
        <f t="shared" si="281"/>
        <v>3</v>
      </c>
      <c r="Q2301" s="7">
        <f t="shared" si="282"/>
        <v>5</v>
      </c>
      <c r="R2301" s="7">
        <f t="shared" si="283"/>
        <v>11</v>
      </c>
      <c r="S2301" s="8">
        <f t="shared" si="284"/>
        <v>108.9</v>
      </c>
      <c r="T2301" s="7" t="str">
        <f t="shared" si="285"/>
        <v>B - Kernkunde</v>
      </c>
      <c r="U2301" s="4">
        <f>ROUND(((E2301-Hilfswerte!$B$20)/Hilfswerte!$B$21)+((F2301-Hilfswerte!$B$22)/Hilfswerte!$B$23)+((G2301-Hilfswerte!$B$24)/Hilfswerte!$B$25)+0.1*INDEX(Hilfswerte!$B$4:$B$15,MATCH(C2301,Hilfswerte!$A$4:$A$15,0)),2)</f>
        <v>-0.05</v>
      </c>
      <c r="V2301" s="4">
        <f>ROUND(SQRT((((E2301-Hilfswerte!$B$20)/Hilfswerte!$B$21)-Hilfswerte!$B$28)^2+(((F2301-Hilfswerte!$B$22)/Hilfswerte!$B$23)-Hilfswerte!$B$29)^2+(((G2301-Hilfswerte!$B$24)/Hilfswerte!$B$25)-Hilfswerte!$B$30)^2),3)</f>
        <v>0.81200000000000006</v>
      </c>
      <c r="W2301" s="4">
        <f>ROUND(E2301*Hilfswerte!$B$31,0)</f>
        <v>7400</v>
      </c>
      <c r="X2301" s="4">
        <f t="shared" si="286"/>
        <v>0</v>
      </c>
      <c r="Y2301" s="4" t="str">
        <f>IF(T2301="A - Top-Kunde","bereits Top-Kunde",IF(AND(V2301&lt;=Hilfswerte!$B$34,H2301&lt;0.5*W2301),"Hoch",IF(AND(V2301&lt;=Hilfswerte!$B$35,H2301&lt;0.7*W2301),"Mittel","Niedrig")))</f>
        <v>Niedrig</v>
      </c>
      <c r="Z2301" s="4">
        <f t="shared" si="287"/>
        <v>10.199999999999999</v>
      </c>
      <c r="AA2301" s="4" t="str">
        <f>IF(J2301&gt;365,"Bereits abgewandert (Segment D)",IF(Z2301&gt;=Hilfswerte!$B$38,"Rot - akut gefaehrdet",IF(Z2301&gt;=Hilfswerte!$B$39,"Gelb - beobachten","Gruen - stabil")))</f>
        <v>Gruen - stabil</v>
      </c>
    </row>
    <row r="2302" spans="1:27" ht="15" customHeight="1" x14ac:dyDescent="0.25">
      <c r="A2302" s="4" t="s">
        <v>2649</v>
      </c>
      <c r="B2302" s="4" t="s">
        <v>207</v>
      </c>
      <c r="C2302" s="4" t="s">
        <v>51</v>
      </c>
      <c r="D2302" s="4" t="s">
        <v>117</v>
      </c>
      <c r="E2302" s="4">
        <v>16</v>
      </c>
      <c r="F2302" s="5">
        <v>1.8</v>
      </c>
      <c r="G2302" s="5">
        <v>17.8</v>
      </c>
      <c r="H2302" s="6">
        <v>150</v>
      </c>
      <c r="I2302" s="4">
        <v>1</v>
      </c>
      <c r="J2302" s="4">
        <v>89</v>
      </c>
      <c r="K2302" s="4">
        <v>0</v>
      </c>
      <c r="L2302" s="4">
        <v>32</v>
      </c>
      <c r="M2302" s="4">
        <v>6</v>
      </c>
      <c r="N2302" s="5">
        <v>6.9</v>
      </c>
      <c r="O2302" s="7">
        <f t="shared" si="280"/>
        <v>4</v>
      </c>
      <c r="P2302" s="7">
        <f t="shared" si="281"/>
        <v>1</v>
      </c>
      <c r="Q2302" s="7">
        <f t="shared" si="282"/>
        <v>2</v>
      </c>
      <c r="R2302" s="7">
        <f t="shared" si="283"/>
        <v>7</v>
      </c>
      <c r="S2302" s="8">
        <f t="shared" si="284"/>
        <v>63.9</v>
      </c>
      <c r="T2302" s="7" t="str">
        <f t="shared" si="285"/>
        <v>C - Entwicklungspotenzial</v>
      </c>
      <c r="U2302" s="4">
        <f>ROUND(((E2302-Hilfswerte!$B$20)/Hilfswerte!$B$21)+((F2302-Hilfswerte!$B$22)/Hilfswerte!$B$23)+((G2302-Hilfswerte!$B$24)/Hilfswerte!$B$25)+0.1*INDEX(Hilfswerte!$B$4:$B$15,MATCH(C2302,Hilfswerte!$A$4:$A$15,0)),2)</f>
        <v>0.64</v>
      </c>
      <c r="V2302" s="4">
        <f>ROUND(SQRT((((E2302-Hilfswerte!$B$20)/Hilfswerte!$B$21)-Hilfswerte!$B$28)^2+(((F2302-Hilfswerte!$B$22)/Hilfswerte!$B$23)-Hilfswerte!$B$29)^2+(((G2302-Hilfswerte!$B$24)/Hilfswerte!$B$25)-Hilfswerte!$B$30)^2),3)</f>
        <v>1.39</v>
      </c>
      <c r="W2302" s="4">
        <f>ROUND(E2302*Hilfswerte!$B$31,0)</f>
        <v>3289</v>
      </c>
      <c r="X2302" s="4">
        <f t="shared" si="286"/>
        <v>3139</v>
      </c>
      <c r="Y2302" s="4" t="str">
        <f>IF(T2302="A - Top-Kunde","bereits Top-Kunde",IF(AND(V2302&lt;=Hilfswerte!$B$34,H2302&lt;0.5*W2302),"Hoch",IF(AND(V2302&lt;=Hilfswerte!$B$35,H2302&lt;0.7*W2302),"Mittel","Niedrig")))</f>
        <v>Niedrig</v>
      </c>
      <c r="Z2302" s="4">
        <f t="shared" si="287"/>
        <v>10.9</v>
      </c>
      <c r="AA2302" s="4" t="str">
        <f>IF(J2302&gt;365,"Bereits abgewandert (Segment D)",IF(Z2302&gt;=Hilfswerte!$B$38,"Rot - akut gefaehrdet",IF(Z2302&gt;=Hilfswerte!$B$39,"Gelb - beobachten","Gruen - stabil")))</f>
        <v>Gruen - stabil</v>
      </c>
    </row>
    <row r="2303" spans="1:27" ht="15" customHeight="1" x14ac:dyDescent="0.25">
      <c r="A2303" s="4" t="s">
        <v>2650</v>
      </c>
      <c r="B2303" s="4" t="s">
        <v>140</v>
      </c>
      <c r="C2303" s="4" t="s">
        <v>59</v>
      </c>
      <c r="D2303" s="4" t="s">
        <v>30</v>
      </c>
      <c r="E2303" s="4">
        <v>168</v>
      </c>
      <c r="F2303" s="5">
        <v>34.4</v>
      </c>
      <c r="G2303" s="5">
        <v>19.3</v>
      </c>
      <c r="H2303" s="6">
        <v>0</v>
      </c>
      <c r="I2303" s="4">
        <v>0</v>
      </c>
      <c r="J2303" s="4">
        <v>567</v>
      </c>
      <c r="K2303" s="4">
        <v>0</v>
      </c>
      <c r="L2303" s="4">
        <v>5</v>
      </c>
      <c r="M2303" s="4">
        <v>0</v>
      </c>
      <c r="N2303" s="5">
        <v>-63.6</v>
      </c>
      <c r="O2303" s="7">
        <f t="shared" si="280"/>
        <v>1</v>
      </c>
      <c r="P2303" s="7">
        <f t="shared" si="281"/>
        <v>1</v>
      </c>
      <c r="Q2303" s="7">
        <f t="shared" si="282"/>
        <v>1</v>
      </c>
      <c r="R2303" s="7">
        <f t="shared" si="283"/>
        <v>3</v>
      </c>
      <c r="S2303" s="8">
        <f t="shared" si="284"/>
        <v>-3.3</v>
      </c>
      <c r="T2303" s="7" t="str">
        <f t="shared" si="285"/>
        <v>D - Abwanderungsrisiko</v>
      </c>
      <c r="U2303" s="4">
        <f>ROUND(((E2303-Hilfswerte!$B$20)/Hilfswerte!$B$21)+((F2303-Hilfswerte!$B$22)/Hilfswerte!$B$23)+((G2303-Hilfswerte!$B$24)/Hilfswerte!$B$25)+0.1*INDEX(Hilfswerte!$B$4:$B$15,MATCH(C2303,Hilfswerte!$A$4:$A$15,0)),2)</f>
        <v>1.69</v>
      </c>
      <c r="V2303" s="4">
        <f>ROUND(SQRT((((E2303-Hilfswerte!$B$20)/Hilfswerte!$B$21)-Hilfswerte!$B$28)^2+(((F2303-Hilfswerte!$B$22)/Hilfswerte!$B$23)-Hilfswerte!$B$29)^2+(((G2303-Hilfswerte!$B$24)/Hilfswerte!$B$25)-Hilfswerte!$B$30)^2),3)</f>
        <v>1.286</v>
      </c>
      <c r="W2303" s="4">
        <f>ROUND(E2303*Hilfswerte!$B$31,0)</f>
        <v>34532</v>
      </c>
      <c r="X2303" s="4">
        <f t="shared" si="286"/>
        <v>34532</v>
      </c>
      <c r="Y2303" s="4" t="str">
        <f>IF(T2303="A - Top-Kunde","bereits Top-Kunde",IF(AND(V2303&lt;=Hilfswerte!$B$34,H2303&lt;0.5*W2303),"Hoch",IF(AND(V2303&lt;=Hilfswerte!$B$35,H2303&lt;0.7*W2303),"Mittel","Niedrig")))</f>
        <v>Niedrig</v>
      </c>
      <c r="Z2303" s="4">
        <f t="shared" si="287"/>
        <v>54.8</v>
      </c>
      <c r="AA2303" s="4" t="str">
        <f>IF(J2303&gt;365,"Bereits abgewandert (Segment D)",IF(Z2303&gt;=Hilfswerte!$B$38,"Rot - akut gefaehrdet",IF(Z2303&gt;=Hilfswerte!$B$39,"Gelb - beobachten","Gruen - stabil")))</f>
        <v>Bereits abgewandert (Segment D)</v>
      </c>
    </row>
    <row r="2304" spans="1:27" ht="15" customHeight="1" x14ac:dyDescent="0.25">
      <c r="A2304" s="4" t="s">
        <v>2651</v>
      </c>
      <c r="B2304" s="4" t="s">
        <v>42</v>
      </c>
      <c r="C2304" s="4" t="s">
        <v>59</v>
      </c>
      <c r="D2304" s="4" t="s">
        <v>48</v>
      </c>
      <c r="E2304" s="4">
        <v>62</v>
      </c>
      <c r="F2304" s="5">
        <v>9</v>
      </c>
      <c r="G2304" s="5">
        <v>6.2</v>
      </c>
      <c r="H2304" s="6">
        <v>1180</v>
      </c>
      <c r="I2304" s="4">
        <v>2</v>
      </c>
      <c r="J2304" s="4">
        <v>69</v>
      </c>
      <c r="K2304" s="4">
        <v>0</v>
      </c>
      <c r="L2304" s="4">
        <v>29</v>
      </c>
      <c r="M2304" s="4">
        <v>3</v>
      </c>
      <c r="N2304" s="5">
        <v>-11.5</v>
      </c>
      <c r="O2304" s="7">
        <f t="shared" si="280"/>
        <v>4</v>
      </c>
      <c r="P2304" s="7">
        <f t="shared" si="281"/>
        <v>2</v>
      </c>
      <c r="Q2304" s="7">
        <f t="shared" si="282"/>
        <v>3</v>
      </c>
      <c r="R2304" s="7">
        <f t="shared" si="283"/>
        <v>9</v>
      </c>
      <c r="S2304" s="8">
        <f t="shared" si="284"/>
        <v>75.599999999999994</v>
      </c>
      <c r="T2304" s="7" t="str">
        <f t="shared" si="285"/>
        <v>C - Entwicklungspotenzial</v>
      </c>
      <c r="U2304" s="4">
        <f>ROUND(((E2304-Hilfswerte!$B$20)/Hilfswerte!$B$21)+((F2304-Hilfswerte!$B$22)/Hilfswerte!$B$23)+((G2304-Hilfswerte!$B$24)/Hilfswerte!$B$25)+0.1*INDEX(Hilfswerte!$B$4:$B$15,MATCH(C2304,Hilfswerte!$A$4:$A$15,0)),2)</f>
        <v>-1.3</v>
      </c>
      <c r="V2304" s="4">
        <f>ROUND(SQRT((((E2304-Hilfswerte!$B$20)/Hilfswerte!$B$21)-Hilfswerte!$B$28)^2+(((F2304-Hilfswerte!$B$22)/Hilfswerte!$B$23)-Hilfswerte!$B$29)^2+(((G2304-Hilfswerte!$B$24)/Hilfswerte!$B$25)-Hilfswerte!$B$30)^2),3)</f>
        <v>1.05</v>
      </c>
      <c r="W2304" s="4">
        <f>ROUND(E2304*Hilfswerte!$B$31,0)</f>
        <v>12744</v>
      </c>
      <c r="X2304" s="4">
        <f t="shared" si="286"/>
        <v>11564</v>
      </c>
      <c r="Y2304" s="4" t="str">
        <f>IF(T2304="A - Top-Kunde","bereits Top-Kunde",IF(AND(V2304&lt;=Hilfswerte!$B$34,H2304&lt;0.5*W2304),"Hoch",IF(AND(V2304&lt;=Hilfswerte!$B$35,H2304&lt;0.7*W2304),"Mittel","Niedrig")))</f>
        <v>Mittel</v>
      </c>
      <c r="Z2304" s="4">
        <f t="shared" si="287"/>
        <v>13.9</v>
      </c>
      <c r="AA2304" s="4" t="str">
        <f>IF(J2304&gt;365,"Bereits abgewandert (Segment D)",IF(Z2304&gt;=Hilfswerte!$B$38,"Rot - akut gefaehrdet",IF(Z2304&gt;=Hilfswerte!$B$39,"Gelb - beobachten","Gruen - stabil")))</f>
        <v>Gelb - beobachten</v>
      </c>
    </row>
    <row r="2305" spans="1:27" ht="15" customHeight="1" x14ac:dyDescent="0.25">
      <c r="A2305" s="4" t="s">
        <v>2652</v>
      </c>
      <c r="B2305" s="4" t="s">
        <v>243</v>
      </c>
      <c r="C2305" s="4" t="s">
        <v>89</v>
      </c>
      <c r="D2305" s="4" t="s">
        <v>30</v>
      </c>
      <c r="E2305" s="4">
        <v>5</v>
      </c>
      <c r="F2305" s="5">
        <v>1.2</v>
      </c>
      <c r="G2305" s="5">
        <v>2.2000000000000002</v>
      </c>
      <c r="H2305" s="6">
        <v>0</v>
      </c>
      <c r="I2305" s="4">
        <v>0</v>
      </c>
      <c r="J2305" s="4">
        <v>613</v>
      </c>
      <c r="K2305" s="4">
        <v>0</v>
      </c>
      <c r="L2305" s="4">
        <v>4</v>
      </c>
      <c r="M2305" s="4">
        <v>0</v>
      </c>
      <c r="N2305" s="5">
        <v>-56.8</v>
      </c>
      <c r="O2305" s="7">
        <f t="shared" si="280"/>
        <v>1</v>
      </c>
      <c r="P2305" s="7">
        <f t="shared" si="281"/>
        <v>1</v>
      </c>
      <c r="Q2305" s="7">
        <f t="shared" si="282"/>
        <v>1</v>
      </c>
      <c r="R2305" s="7">
        <f t="shared" si="283"/>
        <v>3</v>
      </c>
      <c r="S2305" s="8">
        <f t="shared" si="284"/>
        <v>0.4</v>
      </c>
      <c r="T2305" s="7" t="str">
        <f t="shared" si="285"/>
        <v>D - Abwanderungsrisiko</v>
      </c>
      <c r="U2305" s="4">
        <f>ROUND(((E2305-Hilfswerte!$B$20)/Hilfswerte!$B$21)+((F2305-Hilfswerte!$B$22)/Hilfswerte!$B$23)+((G2305-Hilfswerte!$B$24)/Hilfswerte!$B$25)+0.1*INDEX(Hilfswerte!$B$4:$B$15,MATCH(C2305,Hilfswerte!$A$4:$A$15,0)),2)</f>
        <v>-1.95</v>
      </c>
      <c r="V2305" s="4">
        <f>ROUND(SQRT((((E2305-Hilfswerte!$B$20)/Hilfswerte!$B$21)-Hilfswerte!$B$28)^2+(((F2305-Hilfswerte!$B$22)/Hilfswerte!$B$23)-Hilfswerte!$B$29)^2+(((G2305-Hilfswerte!$B$24)/Hilfswerte!$B$25)-Hilfswerte!$B$30)^2),3)</f>
        <v>1.7210000000000001</v>
      </c>
      <c r="W2305" s="4">
        <f>ROUND(E2305*Hilfswerte!$B$31,0)</f>
        <v>1028</v>
      </c>
      <c r="X2305" s="4">
        <f t="shared" si="286"/>
        <v>1028</v>
      </c>
      <c r="Y2305" s="4" t="str">
        <f>IF(T2305="A - Top-Kunde","bereits Top-Kunde",IF(AND(V2305&lt;=Hilfswerte!$B$34,H2305&lt;0.5*W2305),"Hoch",IF(AND(V2305&lt;=Hilfswerte!$B$35,H2305&lt;0.7*W2305),"Mittel","Niedrig")))</f>
        <v>Niedrig</v>
      </c>
      <c r="Z2305" s="4">
        <f t="shared" si="287"/>
        <v>54.2</v>
      </c>
      <c r="AA2305" s="4" t="str">
        <f>IF(J2305&gt;365,"Bereits abgewandert (Segment D)",IF(Z2305&gt;=Hilfswerte!$B$38,"Rot - akut gefaehrdet",IF(Z2305&gt;=Hilfswerte!$B$39,"Gelb - beobachten","Gruen - stabil")))</f>
        <v>Bereits abgewandert (Segment D)</v>
      </c>
    </row>
    <row r="2306" spans="1:27" ht="15" customHeight="1" x14ac:dyDescent="0.25">
      <c r="A2306" s="4" t="s">
        <v>2653</v>
      </c>
      <c r="B2306" s="4" t="s">
        <v>912</v>
      </c>
      <c r="C2306" s="4" t="s">
        <v>55</v>
      </c>
      <c r="D2306" s="4" t="s">
        <v>48</v>
      </c>
      <c r="E2306" s="4">
        <v>79</v>
      </c>
      <c r="F2306" s="5">
        <v>14.9</v>
      </c>
      <c r="G2306" s="5">
        <v>7.8</v>
      </c>
      <c r="H2306" s="6">
        <v>14460</v>
      </c>
      <c r="I2306" s="4">
        <v>2</v>
      </c>
      <c r="J2306" s="4">
        <v>311</v>
      </c>
      <c r="K2306" s="4">
        <v>0</v>
      </c>
      <c r="L2306" s="4">
        <v>9</v>
      </c>
      <c r="M2306" s="4">
        <v>3</v>
      </c>
      <c r="N2306" s="5">
        <v>-9.5</v>
      </c>
      <c r="O2306" s="7">
        <f t="shared" ref="O2306:O2369" si="288">IF(J2306&gt;365,1,IF(J2306&lt;=30,5,IF(J2306&lt;=90,4,IF(J2306&lt;=180,3,2))))</f>
        <v>2</v>
      </c>
      <c r="P2306" s="7">
        <f t="shared" ref="P2306:P2369" si="289">IF(I2306&gt;=5,5,IF(I2306&gt;=4,4,IF(I2306&gt;=3,3,IF(I2306&gt;=2,2,1))))</f>
        <v>2</v>
      </c>
      <c r="Q2306" s="7">
        <f t="shared" ref="Q2306:Q2369" si="290">IF(H2306&gt;=7500,5,IF(H2306&gt;=2500,4,IF(H2306&gt;=1000,3,IF(H2306&gt;=1,2,1))))</f>
        <v>5</v>
      </c>
      <c r="R2306" s="7">
        <f t="shared" ref="R2306:R2369" si="291">O2306+P2306+Q2306</f>
        <v>9</v>
      </c>
      <c r="S2306" s="8">
        <f t="shared" ref="S2306:S2369" si="292">ROUND(10*R2306+0.5*N2306-6*K2306-0.3*MAX(0,L2306),1)</f>
        <v>82.6</v>
      </c>
      <c r="T2306" s="7" t="str">
        <f t="shared" ref="T2306:T2369" si="293">IF(J2306&gt;365,"D - Abwanderungsrisiko",IF(S2306&gt;=125,"A - Top-Kunde",IF(S2306&gt;=105,"B - Kernkunde","C - Entwicklungspotenzial")))</f>
        <v>C - Entwicklungspotenzial</v>
      </c>
      <c r="U2306" s="4">
        <f>ROUND(((E2306-Hilfswerte!$B$20)/Hilfswerte!$B$21)+((F2306-Hilfswerte!$B$22)/Hilfswerte!$B$23)+((G2306-Hilfswerte!$B$24)/Hilfswerte!$B$25)+0.1*INDEX(Hilfswerte!$B$4:$B$15,MATCH(C2306,Hilfswerte!$A$4:$A$15,0)),2)</f>
        <v>-0.5</v>
      </c>
      <c r="V2306" s="4">
        <f>ROUND(SQRT((((E2306-Hilfswerte!$B$20)/Hilfswerte!$B$21)-Hilfswerte!$B$28)^2+(((F2306-Hilfswerte!$B$22)/Hilfswerte!$B$23)-Hilfswerte!$B$29)^2+(((G2306-Hilfswerte!$B$24)/Hilfswerte!$B$25)-Hilfswerte!$B$30)^2),3)</f>
        <v>0.77700000000000002</v>
      </c>
      <c r="W2306" s="4">
        <f>ROUND(E2306*Hilfswerte!$B$31,0)</f>
        <v>16238</v>
      </c>
      <c r="X2306" s="4">
        <f t="shared" ref="X2306:X2369" si="294">MAX(0,W2306-H2306)</f>
        <v>1778</v>
      </c>
      <c r="Y2306" s="4" t="str">
        <f>IF(T2306="A - Top-Kunde","bereits Top-Kunde",IF(AND(V2306&lt;=Hilfswerte!$B$34,H2306&lt;0.5*W2306),"Hoch",IF(AND(V2306&lt;=Hilfswerte!$B$35,H2306&lt;0.7*W2306),"Mittel","Niedrig")))</f>
        <v>Niedrig</v>
      </c>
      <c r="Z2306" s="4">
        <f t="shared" ref="Z2306:Z2369" si="295">ROUND(0.4*MAX(0,-N2306)+3*K2306+0.2*MAX(0,L2306)+0.05*J2306,1)</f>
        <v>21.2</v>
      </c>
      <c r="AA2306" s="4" t="str">
        <f>IF(J2306&gt;365,"Bereits abgewandert (Segment D)",IF(Z2306&gt;=Hilfswerte!$B$38,"Rot - akut gefaehrdet",IF(Z2306&gt;=Hilfswerte!$B$39,"Gelb - beobachten","Gruen - stabil")))</f>
        <v>Rot - akut gefaehrdet</v>
      </c>
    </row>
    <row r="2307" spans="1:27" ht="15" customHeight="1" x14ac:dyDescent="0.25">
      <c r="A2307" s="4" t="s">
        <v>2654</v>
      </c>
      <c r="B2307" s="4" t="s">
        <v>116</v>
      </c>
      <c r="C2307" s="4" t="s">
        <v>33</v>
      </c>
      <c r="D2307" s="4" t="s">
        <v>30</v>
      </c>
      <c r="E2307" s="4">
        <v>39</v>
      </c>
      <c r="F2307" s="5">
        <v>6.9</v>
      </c>
      <c r="G2307" s="5">
        <v>8.4</v>
      </c>
      <c r="H2307" s="6">
        <v>14150</v>
      </c>
      <c r="I2307" s="4">
        <v>3</v>
      </c>
      <c r="J2307" s="4">
        <v>157</v>
      </c>
      <c r="K2307" s="4">
        <v>0</v>
      </c>
      <c r="L2307" s="4">
        <v>7</v>
      </c>
      <c r="M2307" s="4">
        <v>6</v>
      </c>
      <c r="N2307" s="5">
        <v>-10.4</v>
      </c>
      <c r="O2307" s="7">
        <f t="shared" si="288"/>
        <v>3</v>
      </c>
      <c r="P2307" s="7">
        <f t="shared" si="289"/>
        <v>3</v>
      </c>
      <c r="Q2307" s="7">
        <f t="shared" si="290"/>
        <v>5</v>
      </c>
      <c r="R2307" s="7">
        <f t="shared" si="291"/>
        <v>11</v>
      </c>
      <c r="S2307" s="8">
        <f t="shared" si="292"/>
        <v>102.7</v>
      </c>
      <c r="T2307" s="7" t="str">
        <f t="shared" si="293"/>
        <v>C - Entwicklungspotenzial</v>
      </c>
      <c r="U2307" s="4">
        <f>ROUND(((E2307-Hilfswerte!$B$20)/Hilfswerte!$B$21)+((F2307-Hilfswerte!$B$22)/Hilfswerte!$B$23)+((G2307-Hilfswerte!$B$24)/Hilfswerte!$B$25)+0.1*INDEX(Hilfswerte!$B$4:$B$15,MATCH(C2307,Hilfswerte!$A$4:$A$15,0)),2)</f>
        <v>-0.99</v>
      </c>
      <c r="V2307" s="4">
        <f>ROUND(SQRT((((E2307-Hilfswerte!$B$20)/Hilfswerte!$B$21)-Hilfswerte!$B$28)^2+(((F2307-Hilfswerte!$B$22)/Hilfswerte!$B$23)-Hilfswerte!$B$29)^2+(((G2307-Hilfswerte!$B$24)/Hilfswerte!$B$25)-Hilfswerte!$B$30)^2),3)</f>
        <v>0.89900000000000002</v>
      </c>
      <c r="W2307" s="4">
        <f>ROUND(E2307*Hilfswerte!$B$31,0)</f>
        <v>8016</v>
      </c>
      <c r="X2307" s="4">
        <f t="shared" si="294"/>
        <v>0</v>
      </c>
      <c r="Y2307" s="4" t="str">
        <f>IF(T2307="A - Top-Kunde","bereits Top-Kunde",IF(AND(V2307&lt;=Hilfswerte!$B$34,H2307&lt;0.5*W2307),"Hoch",IF(AND(V2307&lt;=Hilfswerte!$B$35,H2307&lt;0.7*W2307),"Mittel","Niedrig")))</f>
        <v>Niedrig</v>
      </c>
      <c r="Z2307" s="4">
        <f t="shared" si="295"/>
        <v>13.4</v>
      </c>
      <c r="AA2307" s="4" t="str">
        <f>IF(J2307&gt;365,"Bereits abgewandert (Segment D)",IF(Z2307&gt;=Hilfswerte!$B$38,"Rot - akut gefaehrdet",IF(Z2307&gt;=Hilfswerte!$B$39,"Gelb - beobachten","Gruen - stabil")))</f>
        <v>Gruen - stabil</v>
      </c>
    </row>
    <row r="2308" spans="1:27" ht="15" customHeight="1" x14ac:dyDescent="0.25">
      <c r="A2308" s="4" t="s">
        <v>2655</v>
      </c>
      <c r="B2308" s="4" t="s">
        <v>194</v>
      </c>
      <c r="C2308" s="4" t="s">
        <v>47</v>
      </c>
      <c r="D2308" s="4" t="s">
        <v>30</v>
      </c>
      <c r="E2308" s="4">
        <v>234</v>
      </c>
      <c r="F2308" s="5">
        <v>60.3</v>
      </c>
      <c r="G2308" s="5">
        <v>1.7</v>
      </c>
      <c r="H2308" s="6">
        <v>5080</v>
      </c>
      <c r="I2308" s="4">
        <v>2</v>
      </c>
      <c r="J2308" s="4">
        <v>253</v>
      </c>
      <c r="K2308" s="4">
        <v>1</v>
      </c>
      <c r="L2308" s="4">
        <v>14</v>
      </c>
      <c r="M2308" s="4">
        <v>5</v>
      </c>
      <c r="N2308" s="5">
        <v>0.3</v>
      </c>
      <c r="O2308" s="7">
        <f t="shared" si="288"/>
        <v>2</v>
      </c>
      <c r="P2308" s="7">
        <f t="shared" si="289"/>
        <v>2</v>
      </c>
      <c r="Q2308" s="7">
        <f t="shared" si="290"/>
        <v>4</v>
      </c>
      <c r="R2308" s="7">
        <f t="shared" si="291"/>
        <v>8</v>
      </c>
      <c r="S2308" s="8">
        <f t="shared" si="292"/>
        <v>70</v>
      </c>
      <c r="T2308" s="7" t="str">
        <f t="shared" si="293"/>
        <v>C - Entwicklungspotenzial</v>
      </c>
      <c r="U2308" s="4">
        <f>ROUND(((E2308-Hilfswerte!$B$20)/Hilfswerte!$B$21)+((F2308-Hilfswerte!$B$22)/Hilfswerte!$B$23)+((G2308-Hilfswerte!$B$24)/Hilfswerte!$B$25)+0.1*INDEX(Hilfswerte!$B$4:$B$15,MATCH(C2308,Hilfswerte!$A$4:$A$15,0)),2)</f>
        <v>-0.2</v>
      </c>
      <c r="V2308" s="4">
        <f>ROUND(SQRT((((E2308-Hilfswerte!$B$20)/Hilfswerte!$B$21)-Hilfswerte!$B$28)^2+(((F2308-Hilfswerte!$B$22)/Hilfswerte!$B$23)-Hilfswerte!$B$29)^2+(((G2308-Hilfswerte!$B$24)/Hilfswerte!$B$25)-Hilfswerte!$B$30)^2),3)</f>
        <v>1.59</v>
      </c>
      <c r="W2308" s="4">
        <f>ROUND(E2308*Hilfswerte!$B$31,0)</f>
        <v>48098</v>
      </c>
      <c r="X2308" s="4">
        <f t="shared" si="294"/>
        <v>43018</v>
      </c>
      <c r="Y2308" s="4" t="str">
        <f>IF(T2308="A - Top-Kunde","bereits Top-Kunde",IF(AND(V2308&lt;=Hilfswerte!$B$34,H2308&lt;0.5*W2308),"Hoch",IF(AND(V2308&lt;=Hilfswerte!$B$35,H2308&lt;0.7*W2308),"Mittel","Niedrig")))</f>
        <v>Niedrig</v>
      </c>
      <c r="Z2308" s="4">
        <f t="shared" si="295"/>
        <v>18.5</v>
      </c>
      <c r="AA2308" s="4" t="str">
        <f>IF(J2308&gt;365,"Bereits abgewandert (Segment D)",IF(Z2308&gt;=Hilfswerte!$B$38,"Rot - akut gefaehrdet",IF(Z2308&gt;=Hilfswerte!$B$39,"Gelb - beobachten","Gruen - stabil")))</f>
        <v>Gelb - beobachten</v>
      </c>
    </row>
    <row r="2309" spans="1:27" ht="15" customHeight="1" x14ac:dyDescent="0.25">
      <c r="A2309" s="4" t="s">
        <v>2656</v>
      </c>
      <c r="B2309" s="4" t="s">
        <v>192</v>
      </c>
      <c r="C2309" s="4" t="s">
        <v>33</v>
      </c>
      <c r="D2309" s="4" t="s">
        <v>48</v>
      </c>
      <c r="E2309" s="4">
        <v>258</v>
      </c>
      <c r="F2309" s="5">
        <v>61.6</v>
      </c>
      <c r="G2309" s="5">
        <v>5.5</v>
      </c>
      <c r="H2309" s="6">
        <v>90980</v>
      </c>
      <c r="I2309" s="4">
        <v>4</v>
      </c>
      <c r="J2309" s="4">
        <v>52</v>
      </c>
      <c r="K2309" s="4">
        <v>1</v>
      </c>
      <c r="L2309" s="4">
        <v>5</v>
      </c>
      <c r="M2309" s="4">
        <v>5</v>
      </c>
      <c r="N2309" s="5">
        <v>9.4</v>
      </c>
      <c r="O2309" s="7">
        <f t="shared" si="288"/>
        <v>4</v>
      </c>
      <c r="P2309" s="7">
        <f t="shared" si="289"/>
        <v>4</v>
      </c>
      <c r="Q2309" s="7">
        <f t="shared" si="290"/>
        <v>5</v>
      </c>
      <c r="R2309" s="7">
        <f t="shared" si="291"/>
        <v>13</v>
      </c>
      <c r="S2309" s="8">
        <f t="shared" si="292"/>
        <v>127.2</v>
      </c>
      <c r="T2309" s="7" t="str">
        <f t="shared" si="293"/>
        <v>A - Top-Kunde</v>
      </c>
      <c r="U2309" s="4">
        <f>ROUND(((E2309-Hilfswerte!$B$20)/Hilfswerte!$B$21)+((F2309-Hilfswerte!$B$22)/Hilfswerte!$B$23)+((G2309-Hilfswerte!$B$24)/Hilfswerte!$B$25)+0.1*INDEX(Hilfswerte!$B$4:$B$15,MATCH(C2309,Hilfswerte!$A$4:$A$15,0)),2)</f>
        <v>0.48</v>
      </c>
      <c r="V2309" s="4">
        <f>ROUND(SQRT((((E2309-Hilfswerte!$B$20)/Hilfswerte!$B$21)-Hilfswerte!$B$28)^2+(((F2309-Hilfswerte!$B$22)/Hilfswerte!$B$23)-Hilfswerte!$B$29)^2+(((G2309-Hilfswerte!$B$24)/Hilfswerte!$B$25)-Hilfswerte!$B$30)^2),3)</f>
        <v>1.077</v>
      </c>
      <c r="W2309" s="4">
        <f>ROUND(E2309*Hilfswerte!$B$31,0)</f>
        <v>53031</v>
      </c>
      <c r="X2309" s="4">
        <f t="shared" si="294"/>
        <v>0</v>
      </c>
      <c r="Y2309" s="4" t="str">
        <f>IF(T2309="A - Top-Kunde","bereits Top-Kunde",IF(AND(V2309&lt;=Hilfswerte!$B$34,H2309&lt;0.5*W2309),"Hoch",IF(AND(V2309&lt;=Hilfswerte!$B$35,H2309&lt;0.7*W2309),"Mittel","Niedrig")))</f>
        <v>bereits Top-Kunde</v>
      </c>
      <c r="Z2309" s="4">
        <f t="shared" si="295"/>
        <v>6.6</v>
      </c>
      <c r="AA2309" s="4" t="str">
        <f>IF(J2309&gt;365,"Bereits abgewandert (Segment D)",IF(Z2309&gt;=Hilfswerte!$B$38,"Rot - akut gefaehrdet",IF(Z2309&gt;=Hilfswerte!$B$39,"Gelb - beobachten","Gruen - stabil")))</f>
        <v>Gruen - stabil</v>
      </c>
    </row>
    <row r="2310" spans="1:27" ht="15" customHeight="1" x14ac:dyDescent="0.25">
      <c r="A2310" s="4" t="s">
        <v>2657</v>
      </c>
      <c r="B2310" s="4" t="s">
        <v>743</v>
      </c>
      <c r="C2310" s="4" t="s">
        <v>55</v>
      </c>
      <c r="D2310" s="4" t="s">
        <v>30</v>
      </c>
      <c r="E2310" s="4">
        <v>40</v>
      </c>
      <c r="F2310" s="5">
        <v>6.3</v>
      </c>
      <c r="G2310" s="5">
        <v>11.2</v>
      </c>
      <c r="H2310" s="6">
        <v>1660</v>
      </c>
      <c r="I2310" s="4">
        <v>1</v>
      </c>
      <c r="J2310" s="4">
        <v>174</v>
      </c>
      <c r="K2310" s="4">
        <v>0</v>
      </c>
      <c r="L2310" s="4">
        <v>21</v>
      </c>
      <c r="M2310" s="4">
        <v>1</v>
      </c>
      <c r="N2310" s="5">
        <v>17.5</v>
      </c>
      <c r="O2310" s="7">
        <f t="shared" si="288"/>
        <v>3</v>
      </c>
      <c r="P2310" s="7">
        <f t="shared" si="289"/>
        <v>1</v>
      </c>
      <c r="Q2310" s="7">
        <f t="shared" si="290"/>
        <v>3</v>
      </c>
      <c r="R2310" s="7">
        <f t="shared" si="291"/>
        <v>7</v>
      </c>
      <c r="S2310" s="8">
        <f t="shared" si="292"/>
        <v>72.5</v>
      </c>
      <c r="T2310" s="7" t="str">
        <f t="shared" si="293"/>
        <v>C - Entwicklungspotenzial</v>
      </c>
      <c r="U2310" s="4">
        <f>ROUND(((E2310-Hilfswerte!$B$20)/Hilfswerte!$B$21)+((F2310-Hilfswerte!$B$22)/Hilfswerte!$B$23)+((G2310-Hilfswerte!$B$24)/Hilfswerte!$B$25)+0.1*INDEX(Hilfswerte!$B$4:$B$15,MATCH(C2310,Hilfswerte!$A$4:$A$15,0)),2)</f>
        <v>-0.28000000000000003</v>
      </c>
      <c r="V2310" s="4">
        <f>ROUND(SQRT((((E2310-Hilfswerte!$B$20)/Hilfswerte!$B$21)-Hilfswerte!$B$28)^2+(((F2310-Hilfswerte!$B$22)/Hilfswerte!$B$23)-Hilfswerte!$B$29)^2+(((G2310-Hilfswerte!$B$24)/Hilfswerte!$B$25)-Hilfswerte!$B$30)^2),3)</f>
        <v>0.78500000000000003</v>
      </c>
      <c r="W2310" s="4">
        <f>ROUND(E2310*Hilfswerte!$B$31,0)</f>
        <v>8222</v>
      </c>
      <c r="X2310" s="4">
        <f t="shared" si="294"/>
        <v>6562</v>
      </c>
      <c r="Y2310" s="4" t="str">
        <f>IF(T2310="A - Top-Kunde","bereits Top-Kunde",IF(AND(V2310&lt;=Hilfswerte!$B$34,H2310&lt;0.5*W2310),"Hoch",IF(AND(V2310&lt;=Hilfswerte!$B$35,H2310&lt;0.7*W2310),"Mittel","Niedrig")))</f>
        <v>Hoch</v>
      </c>
      <c r="Z2310" s="4">
        <f t="shared" si="295"/>
        <v>12.9</v>
      </c>
      <c r="AA2310" s="4" t="str">
        <f>IF(J2310&gt;365,"Bereits abgewandert (Segment D)",IF(Z2310&gt;=Hilfswerte!$B$38,"Rot - akut gefaehrdet",IF(Z2310&gt;=Hilfswerte!$B$39,"Gelb - beobachten","Gruen - stabil")))</f>
        <v>Gruen - stabil</v>
      </c>
    </row>
    <row r="2311" spans="1:27" ht="15" customHeight="1" x14ac:dyDescent="0.25">
      <c r="A2311" s="4" t="s">
        <v>2658</v>
      </c>
      <c r="B2311" s="4" t="s">
        <v>81</v>
      </c>
      <c r="C2311" s="4" t="s">
        <v>84</v>
      </c>
      <c r="D2311" s="4" t="s">
        <v>30</v>
      </c>
      <c r="E2311" s="4">
        <v>15</v>
      </c>
      <c r="F2311" s="5">
        <v>2.9</v>
      </c>
      <c r="G2311" s="5">
        <v>4.9000000000000004</v>
      </c>
      <c r="H2311" s="6">
        <v>0</v>
      </c>
      <c r="I2311" s="4">
        <v>0</v>
      </c>
      <c r="J2311" s="4">
        <v>462</v>
      </c>
      <c r="K2311" s="4">
        <v>0</v>
      </c>
      <c r="L2311" s="4">
        <v>23</v>
      </c>
      <c r="M2311" s="4">
        <v>0</v>
      </c>
      <c r="N2311" s="5">
        <v>-47.1</v>
      </c>
      <c r="O2311" s="7">
        <f t="shared" si="288"/>
        <v>1</v>
      </c>
      <c r="P2311" s="7">
        <f t="shared" si="289"/>
        <v>1</v>
      </c>
      <c r="Q2311" s="7">
        <f t="shared" si="290"/>
        <v>1</v>
      </c>
      <c r="R2311" s="7">
        <f t="shared" si="291"/>
        <v>3</v>
      </c>
      <c r="S2311" s="8">
        <f t="shared" si="292"/>
        <v>-0.5</v>
      </c>
      <c r="T2311" s="7" t="str">
        <f t="shared" si="293"/>
        <v>D - Abwanderungsrisiko</v>
      </c>
      <c r="U2311" s="4">
        <f>ROUND(((E2311-Hilfswerte!$B$20)/Hilfswerte!$B$21)+((F2311-Hilfswerte!$B$22)/Hilfswerte!$B$23)+((G2311-Hilfswerte!$B$24)/Hilfswerte!$B$25)+0.1*INDEX(Hilfswerte!$B$4:$B$15,MATCH(C2311,Hilfswerte!$A$4:$A$15,0)),2)</f>
        <v>-1.74</v>
      </c>
      <c r="V2311" s="4">
        <f>ROUND(SQRT((((E2311-Hilfswerte!$B$20)/Hilfswerte!$B$21)-Hilfswerte!$B$28)^2+(((F2311-Hilfswerte!$B$22)/Hilfswerte!$B$23)-Hilfswerte!$B$29)^2+(((G2311-Hilfswerte!$B$24)/Hilfswerte!$B$25)-Hilfswerte!$B$30)^2),3)</f>
        <v>1.35</v>
      </c>
      <c r="W2311" s="4">
        <f>ROUND(E2311*Hilfswerte!$B$31,0)</f>
        <v>3083</v>
      </c>
      <c r="X2311" s="4">
        <f t="shared" si="294"/>
        <v>3083</v>
      </c>
      <c r="Y2311" s="4" t="str">
        <f>IF(T2311="A - Top-Kunde","bereits Top-Kunde",IF(AND(V2311&lt;=Hilfswerte!$B$34,H2311&lt;0.5*W2311),"Hoch",IF(AND(V2311&lt;=Hilfswerte!$B$35,H2311&lt;0.7*W2311),"Mittel","Niedrig")))</f>
        <v>Niedrig</v>
      </c>
      <c r="Z2311" s="4">
        <f t="shared" si="295"/>
        <v>46.5</v>
      </c>
      <c r="AA2311" s="4" t="str">
        <f>IF(J2311&gt;365,"Bereits abgewandert (Segment D)",IF(Z2311&gt;=Hilfswerte!$B$38,"Rot - akut gefaehrdet",IF(Z2311&gt;=Hilfswerte!$B$39,"Gelb - beobachten","Gruen - stabil")))</f>
        <v>Bereits abgewandert (Segment D)</v>
      </c>
    </row>
    <row r="2312" spans="1:27" ht="15" customHeight="1" x14ac:dyDescent="0.25">
      <c r="A2312" s="4" t="s">
        <v>2659</v>
      </c>
      <c r="B2312" s="4" t="s">
        <v>543</v>
      </c>
      <c r="C2312" s="4" t="s">
        <v>51</v>
      </c>
      <c r="D2312" s="4" t="s">
        <v>122</v>
      </c>
      <c r="E2312" s="4">
        <v>20</v>
      </c>
      <c r="F2312" s="5">
        <v>4.3</v>
      </c>
      <c r="G2312" s="5">
        <v>7.8</v>
      </c>
      <c r="H2312" s="6">
        <v>4060</v>
      </c>
      <c r="I2312" s="4">
        <v>3</v>
      </c>
      <c r="J2312" s="4">
        <v>281</v>
      </c>
      <c r="K2312" s="4">
        <v>1</v>
      </c>
      <c r="L2312" s="4">
        <v>-5</v>
      </c>
      <c r="M2312" s="4">
        <v>5</v>
      </c>
      <c r="N2312" s="5">
        <v>10.4</v>
      </c>
      <c r="O2312" s="7">
        <f t="shared" si="288"/>
        <v>2</v>
      </c>
      <c r="P2312" s="7">
        <f t="shared" si="289"/>
        <v>3</v>
      </c>
      <c r="Q2312" s="7">
        <f t="shared" si="290"/>
        <v>4</v>
      </c>
      <c r="R2312" s="7">
        <f t="shared" si="291"/>
        <v>9</v>
      </c>
      <c r="S2312" s="8">
        <f t="shared" si="292"/>
        <v>89.2</v>
      </c>
      <c r="T2312" s="7" t="str">
        <f t="shared" si="293"/>
        <v>C - Entwicklungspotenzial</v>
      </c>
      <c r="U2312" s="4">
        <f>ROUND(((E2312-Hilfswerte!$B$20)/Hilfswerte!$B$21)+((F2312-Hilfswerte!$B$22)/Hilfswerte!$B$23)+((G2312-Hilfswerte!$B$24)/Hilfswerte!$B$25)+0.1*INDEX(Hilfswerte!$B$4:$B$15,MATCH(C2312,Hilfswerte!$A$4:$A$15,0)),2)</f>
        <v>-0.89</v>
      </c>
      <c r="V2312" s="4">
        <f>ROUND(SQRT((((E2312-Hilfswerte!$B$20)/Hilfswerte!$B$21)-Hilfswerte!$B$28)^2+(((F2312-Hilfswerte!$B$22)/Hilfswerte!$B$23)-Hilfswerte!$B$29)^2+(((G2312-Hilfswerte!$B$24)/Hilfswerte!$B$25)-Hilfswerte!$B$30)^2),3)</f>
        <v>1.026</v>
      </c>
      <c r="W2312" s="4">
        <f>ROUND(E2312*Hilfswerte!$B$31,0)</f>
        <v>4111</v>
      </c>
      <c r="X2312" s="4">
        <f t="shared" si="294"/>
        <v>51</v>
      </c>
      <c r="Y2312" s="4" t="str">
        <f>IF(T2312="A - Top-Kunde","bereits Top-Kunde",IF(AND(V2312&lt;=Hilfswerte!$B$34,H2312&lt;0.5*W2312),"Hoch",IF(AND(V2312&lt;=Hilfswerte!$B$35,H2312&lt;0.7*W2312),"Mittel","Niedrig")))</f>
        <v>Niedrig</v>
      </c>
      <c r="Z2312" s="4">
        <f t="shared" si="295"/>
        <v>17.100000000000001</v>
      </c>
      <c r="AA2312" s="4" t="str">
        <f>IF(J2312&gt;365,"Bereits abgewandert (Segment D)",IF(Z2312&gt;=Hilfswerte!$B$38,"Rot - akut gefaehrdet",IF(Z2312&gt;=Hilfswerte!$B$39,"Gelb - beobachten","Gruen - stabil")))</f>
        <v>Gelb - beobachten</v>
      </c>
    </row>
    <row r="2313" spans="1:27" ht="15" customHeight="1" x14ac:dyDescent="0.25">
      <c r="A2313" s="4" t="s">
        <v>2660</v>
      </c>
      <c r="B2313" s="4" t="s">
        <v>424</v>
      </c>
      <c r="C2313" s="4" t="s">
        <v>47</v>
      </c>
      <c r="D2313" s="4" t="s">
        <v>48</v>
      </c>
      <c r="E2313" s="4">
        <v>204</v>
      </c>
      <c r="F2313" s="5">
        <v>42.3</v>
      </c>
      <c r="G2313" s="5">
        <v>20</v>
      </c>
      <c r="H2313" s="6">
        <v>5590</v>
      </c>
      <c r="I2313" s="4">
        <v>1</v>
      </c>
      <c r="J2313" s="4">
        <v>78</v>
      </c>
      <c r="K2313" s="4">
        <v>0</v>
      </c>
      <c r="L2313" s="4">
        <v>-5</v>
      </c>
      <c r="M2313" s="4">
        <v>2</v>
      </c>
      <c r="N2313" s="5">
        <v>11.1</v>
      </c>
      <c r="O2313" s="7">
        <f t="shared" si="288"/>
        <v>4</v>
      </c>
      <c r="P2313" s="7">
        <f t="shared" si="289"/>
        <v>1</v>
      </c>
      <c r="Q2313" s="7">
        <f t="shared" si="290"/>
        <v>4</v>
      </c>
      <c r="R2313" s="7">
        <f t="shared" si="291"/>
        <v>9</v>
      </c>
      <c r="S2313" s="8">
        <f t="shared" si="292"/>
        <v>95.6</v>
      </c>
      <c r="T2313" s="7" t="str">
        <f t="shared" si="293"/>
        <v>C - Entwicklungspotenzial</v>
      </c>
      <c r="U2313" s="4">
        <f>ROUND(((E2313-Hilfswerte!$B$20)/Hilfswerte!$B$21)+((F2313-Hilfswerte!$B$22)/Hilfswerte!$B$23)+((G2313-Hilfswerte!$B$24)/Hilfswerte!$B$25)+0.1*INDEX(Hilfswerte!$B$4:$B$15,MATCH(C2313,Hilfswerte!$A$4:$A$15,0)),2)</f>
        <v>2.2599999999999998</v>
      </c>
      <c r="V2313" s="4">
        <f>ROUND(SQRT((((E2313-Hilfswerte!$B$20)/Hilfswerte!$B$21)-Hilfswerte!$B$28)^2+(((F2313-Hilfswerte!$B$22)/Hilfswerte!$B$23)-Hilfswerte!$B$29)^2+(((G2313-Hilfswerte!$B$24)/Hilfswerte!$B$25)-Hilfswerte!$B$30)^2),3)</f>
        <v>1.407</v>
      </c>
      <c r="W2313" s="4">
        <f>ROUND(E2313*Hilfswerte!$B$31,0)</f>
        <v>41931</v>
      </c>
      <c r="X2313" s="4">
        <f t="shared" si="294"/>
        <v>36341</v>
      </c>
      <c r="Y2313" s="4" t="str">
        <f>IF(T2313="A - Top-Kunde","bereits Top-Kunde",IF(AND(V2313&lt;=Hilfswerte!$B$34,H2313&lt;0.5*W2313),"Hoch",IF(AND(V2313&lt;=Hilfswerte!$B$35,H2313&lt;0.7*W2313),"Mittel","Niedrig")))</f>
        <v>Niedrig</v>
      </c>
      <c r="Z2313" s="4">
        <f t="shared" si="295"/>
        <v>3.9</v>
      </c>
      <c r="AA2313" s="4" t="str">
        <f>IF(J2313&gt;365,"Bereits abgewandert (Segment D)",IF(Z2313&gt;=Hilfswerte!$B$38,"Rot - akut gefaehrdet",IF(Z2313&gt;=Hilfswerte!$B$39,"Gelb - beobachten","Gruen - stabil")))</f>
        <v>Gruen - stabil</v>
      </c>
    </row>
    <row r="2314" spans="1:27" ht="15" customHeight="1" x14ac:dyDescent="0.25">
      <c r="A2314" s="4" t="s">
        <v>2661</v>
      </c>
      <c r="B2314" s="4" t="s">
        <v>306</v>
      </c>
      <c r="C2314" s="4" t="s">
        <v>51</v>
      </c>
      <c r="D2314" s="4" t="s">
        <v>48</v>
      </c>
      <c r="E2314" s="4">
        <v>253</v>
      </c>
      <c r="F2314" s="5">
        <v>50.9</v>
      </c>
      <c r="G2314" s="5">
        <v>4.8</v>
      </c>
      <c r="H2314" s="6">
        <v>20350</v>
      </c>
      <c r="I2314" s="4">
        <v>3</v>
      </c>
      <c r="J2314" s="4">
        <v>65</v>
      </c>
      <c r="K2314" s="4">
        <v>0</v>
      </c>
      <c r="L2314" s="4">
        <v>-5</v>
      </c>
      <c r="M2314" s="4">
        <v>6</v>
      </c>
      <c r="N2314" s="5">
        <v>5.4</v>
      </c>
      <c r="O2314" s="7">
        <f t="shared" si="288"/>
        <v>4</v>
      </c>
      <c r="P2314" s="7">
        <f t="shared" si="289"/>
        <v>3</v>
      </c>
      <c r="Q2314" s="7">
        <f t="shared" si="290"/>
        <v>5</v>
      </c>
      <c r="R2314" s="7">
        <f t="shared" si="291"/>
        <v>12</v>
      </c>
      <c r="S2314" s="8">
        <f t="shared" si="292"/>
        <v>122.7</v>
      </c>
      <c r="T2314" s="7" t="str">
        <f t="shared" si="293"/>
        <v>B - Kernkunde</v>
      </c>
      <c r="U2314" s="4">
        <f>ROUND(((E2314-Hilfswerte!$B$20)/Hilfswerte!$B$21)+((F2314-Hilfswerte!$B$22)/Hilfswerte!$B$23)+((G2314-Hilfswerte!$B$24)/Hilfswerte!$B$25)+0.1*INDEX(Hilfswerte!$B$4:$B$15,MATCH(C2314,Hilfswerte!$A$4:$A$15,0)),2)</f>
        <v>0.47</v>
      </c>
      <c r="V2314" s="4">
        <f>ROUND(SQRT((((E2314-Hilfswerte!$B$20)/Hilfswerte!$B$21)-Hilfswerte!$B$28)^2+(((F2314-Hilfswerte!$B$22)/Hilfswerte!$B$23)-Hilfswerte!$B$29)^2+(((G2314-Hilfswerte!$B$24)/Hilfswerte!$B$25)-Hilfswerte!$B$30)^2),3)</f>
        <v>1.1080000000000001</v>
      </c>
      <c r="W2314" s="4">
        <f>ROUND(E2314*Hilfswerte!$B$31,0)</f>
        <v>52003</v>
      </c>
      <c r="X2314" s="4">
        <f t="shared" si="294"/>
        <v>31653</v>
      </c>
      <c r="Y2314" s="4" t="str">
        <f>IF(T2314="A - Top-Kunde","bereits Top-Kunde",IF(AND(V2314&lt;=Hilfswerte!$B$34,H2314&lt;0.5*W2314),"Hoch",IF(AND(V2314&lt;=Hilfswerte!$B$35,H2314&lt;0.7*W2314),"Mittel","Niedrig")))</f>
        <v>Mittel</v>
      </c>
      <c r="Z2314" s="4">
        <f t="shared" si="295"/>
        <v>3.3</v>
      </c>
      <c r="AA2314" s="4" t="str">
        <f>IF(J2314&gt;365,"Bereits abgewandert (Segment D)",IF(Z2314&gt;=Hilfswerte!$B$38,"Rot - akut gefaehrdet",IF(Z2314&gt;=Hilfswerte!$B$39,"Gelb - beobachten","Gruen - stabil")))</f>
        <v>Gruen - stabil</v>
      </c>
    </row>
    <row r="2315" spans="1:27" ht="15" customHeight="1" x14ac:dyDescent="0.25">
      <c r="A2315" s="4" t="s">
        <v>2662</v>
      </c>
      <c r="B2315" s="4" t="s">
        <v>551</v>
      </c>
      <c r="C2315" s="4" t="s">
        <v>65</v>
      </c>
      <c r="D2315" s="4" t="s">
        <v>30</v>
      </c>
      <c r="E2315" s="4">
        <v>48</v>
      </c>
      <c r="F2315" s="5">
        <v>11.1</v>
      </c>
      <c r="G2315" s="5">
        <v>21.2</v>
      </c>
      <c r="H2315" s="6">
        <v>4860</v>
      </c>
      <c r="I2315" s="4">
        <v>5</v>
      </c>
      <c r="J2315" s="4">
        <v>23</v>
      </c>
      <c r="K2315" s="4">
        <v>1</v>
      </c>
      <c r="L2315" s="4">
        <v>15</v>
      </c>
      <c r="M2315" s="4">
        <v>3</v>
      </c>
      <c r="N2315" s="5">
        <v>16.2</v>
      </c>
      <c r="O2315" s="7">
        <f t="shared" si="288"/>
        <v>5</v>
      </c>
      <c r="P2315" s="7">
        <f t="shared" si="289"/>
        <v>5</v>
      </c>
      <c r="Q2315" s="7">
        <f t="shared" si="290"/>
        <v>4</v>
      </c>
      <c r="R2315" s="7">
        <f t="shared" si="291"/>
        <v>14</v>
      </c>
      <c r="S2315" s="8">
        <f t="shared" si="292"/>
        <v>137.6</v>
      </c>
      <c r="T2315" s="7" t="str">
        <f t="shared" si="293"/>
        <v>A - Top-Kunde</v>
      </c>
      <c r="U2315" s="4">
        <f>ROUND(((E2315-Hilfswerte!$B$20)/Hilfswerte!$B$21)+((F2315-Hilfswerte!$B$22)/Hilfswerte!$B$23)+((G2315-Hilfswerte!$B$24)/Hilfswerte!$B$25)+0.1*INDEX(Hilfswerte!$B$4:$B$15,MATCH(C2315,Hilfswerte!$A$4:$A$15,0)),2)</f>
        <v>1.08</v>
      </c>
      <c r="V2315" s="4">
        <f>ROUND(SQRT((((E2315-Hilfswerte!$B$20)/Hilfswerte!$B$21)-Hilfswerte!$B$28)^2+(((F2315-Hilfswerte!$B$22)/Hilfswerte!$B$23)-Hilfswerte!$B$29)^2+(((G2315-Hilfswerte!$B$24)/Hilfswerte!$B$25)-Hilfswerte!$B$30)^2),3)</f>
        <v>1.734</v>
      </c>
      <c r="W2315" s="4">
        <f>ROUND(E2315*Hilfswerte!$B$31,0)</f>
        <v>9866</v>
      </c>
      <c r="X2315" s="4">
        <f t="shared" si="294"/>
        <v>5006</v>
      </c>
      <c r="Y2315" s="4" t="str">
        <f>IF(T2315="A - Top-Kunde","bereits Top-Kunde",IF(AND(V2315&lt;=Hilfswerte!$B$34,H2315&lt;0.5*W2315),"Hoch",IF(AND(V2315&lt;=Hilfswerte!$B$35,H2315&lt;0.7*W2315),"Mittel","Niedrig")))</f>
        <v>bereits Top-Kunde</v>
      </c>
      <c r="Z2315" s="4">
        <f t="shared" si="295"/>
        <v>7.2</v>
      </c>
      <c r="AA2315" s="4" t="str">
        <f>IF(J2315&gt;365,"Bereits abgewandert (Segment D)",IF(Z2315&gt;=Hilfswerte!$B$38,"Rot - akut gefaehrdet",IF(Z2315&gt;=Hilfswerte!$B$39,"Gelb - beobachten","Gruen - stabil")))</f>
        <v>Gruen - stabil</v>
      </c>
    </row>
    <row r="2316" spans="1:27" ht="15" customHeight="1" x14ac:dyDescent="0.25">
      <c r="A2316" s="4" t="s">
        <v>2663</v>
      </c>
      <c r="B2316" s="4" t="s">
        <v>183</v>
      </c>
      <c r="C2316" s="4" t="s">
        <v>84</v>
      </c>
      <c r="D2316" s="4" t="s">
        <v>52</v>
      </c>
      <c r="E2316" s="4">
        <v>233</v>
      </c>
      <c r="F2316" s="5">
        <v>34.299999999999997</v>
      </c>
      <c r="G2316" s="5">
        <v>7.9</v>
      </c>
      <c r="H2316" s="6">
        <v>65800</v>
      </c>
      <c r="I2316" s="4">
        <v>7</v>
      </c>
      <c r="J2316" s="4">
        <v>10</v>
      </c>
      <c r="K2316" s="4">
        <v>1</v>
      </c>
      <c r="L2316" s="4">
        <v>26</v>
      </c>
      <c r="M2316" s="4">
        <v>2</v>
      </c>
      <c r="N2316" s="5">
        <v>-5.5</v>
      </c>
      <c r="O2316" s="7">
        <f t="shared" si="288"/>
        <v>5</v>
      </c>
      <c r="P2316" s="7">
        <f t="shared" si="289"/>
        <v>5</v>
      </c>
      <c r="Q2316" s="7">
        <f t="shared" si="290"/>
        <v>5</v>
      </c>
      <c r="R2316" s="7">
        <f t="shared" si="291"/>
        <v>15</v>
      </c>
      <c r="S2316" s="8">
        <f t="shared" si="292"/>
        <v>133.5</v>
      </c>
      <c r="T2316" s="7" t="str">
        <f t="shared" si="293"/>
        <v>A - Top-Kunde</v>
      </c>
      <c r="U2316" s="4">
        <f>ROUND(((E2316-Hilfswerte!$B$20)/Hilfswerte!$B$21)+((F2316-Hilfswerte!$B$22)/Hilfswerte!$B$23)+((G2316-Hilfswerte!$B$24)/Hilfswerte!$B$25)+0.1*INDEX(Hilfswerte!$B$4:$B$15,MATCH(C2316,Hilfswerte!$A$4:$A$15,0)),2)</f>
        <v>0.23</v>
      </c>
      <c r="V2316" s="4">
        <f>ROUND(SQRT((((E2316-Hilfswerte!$B$20)/Hilfswerte!$B$21)-Hilfswerte!$B$28)^2+(((F2316-Hilfswerte!$B$22)/Hilfswerte!$B$23)-Hilfswerte!$B$29)^2+(((G2316-Hilfswerte!$B$24)/Hilfswerte!$B$25)-Hilfswerte!$B$30)^2),3)</f>
        <v>0.59899999999999998</v>
      </c>
      <c r="W2316" s="4">
        <f>ROUND(E2316*Hilfswerte!$B$31,0)</f>
        <v>47892</v>
      </c>
      <c r="X2316" s="4">
        <f t="shared" si="294"/>
        <v>0</v>
      </c>
      <c r="Y2316" s="4" t="str">
        <f>IF(T2316="A - Top-Kunde","bereits Top-Kunde",IF(AND(V2316&lt;=Hilfswerte!$B$34,H2316&lt;0.5*W2316),"Hoch",IF(AND(V2316&lt;=Hilfswerte!$B$35,H2316&lt;0.7*W2316),"Mittel","Niedrig")))</f>
        <v>bereits Top-Kunde</v>
      </c>
      <c r="Z2316" s="4">
        <f t="shared" si="295"/>
        <v>10.9</v>
      </c>
      <c r="AA2316" s="4" t="str">
        <f>IF(J2316&gt;365,"Bereits abgewandert (Segment D)",IF(Z2316&gt;=Hilfswerte!$B$38,"Rot - akut gefaehrdet",IF(Z2316&gt;=Hilfswerte!$B$39,"Gelb - beobachten","Gruen - stabil")))</f>
        <v>Gruen - stabil</v>
      </c>
    </row>
    <row r="2317" spans="1:27" ht="15" customHeight="1" x14ac:dyDescent="0.25">
      <c r="A2317" s="4" t="s">
        <v>2664</v>
      </c>
      <c r="B2317" s="4" t="s">
        <v>659</v>
      </c>
      <c r="C2317" s="4" t="s">
        <v>59</v>
      </c>
      <c r="D2317" s="4" t="s">
        <v>93</v>
      </c>
      <c r="E2317" s="4">
        <v>32</v>
      </c>
      <c r="F2317" s="5">
        <v>7.2</v>
      </c>
      <c r="G2317" s="5">
        <v>10.1</v>
      </c>
      <c r="H2317" s="6">
        <v>1260</v>
      </c>
      <c r="I2317" s="4">
        <v>1</v>
      </c>
      <c r="J2317" s="4">
        <v>194</v>
      </c>
      <c r="K2317" s="4">
        <v>0</v>
      </c>
      <c r="L2317" s="4">
        <v>-5</v>
      </c>
      <c r="M2317" s="4">
        <v>5</v>
      </c>
      <c r="N2317" s="5">
        <v>-24.8</v>
      </c>
      <c r="O2317" s="7">
        <f t="shared" si="288"/>
        <v>2</v>
      </c>
      <c r="P2317" s="7">
        <f t="shared" si="289"/>
        <v>1</v>
      </c>
      <c r="Q2317" s="7">
        <f t="shared" si="290"/>
        <v>3</v>
      </c>
      <c r="R2317" s="7">
        <f t="shared" si="291"/>
        <v>6</v>
      </c>
      <c r="S2317" s="8">
        <f t="shared" si="292"/>
        <v>47.6</v>
      </c>
      <c r="T2317" s="7" t="str">
        <f t="shared" si="293"/>
        <v>C - Entwicklungspotenzial</v>
      </c>
      <c r="U2317" s="4">
        <f>ROUND(((E2317-Hilfswerte!$B$20)/Hilfswerte!$B$21)+((F2317-Hilfswerte!$B$22)/Hilfswerte!$B$23)+((G2317-Hilfswerte!$B$24)/Hilfswerte!$B$25)+0.1*INDEX(Hilfswerte!$B$4:$B$15,MATCH(C2317,Hilfswerte!$A$4:$A$15,0)),2)</f>
        <v>-0.84</v>
      </c>
      <c r="V2317" s="4">
        <f>ROUND(SQRT((((E2317-Hilfswerte!$B$20)/Hilfswerte!$B$21)-Hilfswerte!$B$28)^2+(((F2317-Hilfswerte!$B$22)/Hilfswerte!$B$23)-Hilfswerte!$B$29)^2+(((G2317-Hilfswerte!$B$24)/Hilfswerte!$B$25)-Hilfswerte!$B$30)^2),3)</f>
        <v>0.81699999999999995</v>
      </c>
      <c r="W2317" s="4">
        <f>ROUND(E2317*Hilfswerte!$B$31,0)</f>
        <v>6577</v>
      </c>
      <c r="X2317" s="4">
        <f t="shared" si="294"/>
        <v>5317</v>
      </c>
      <c r="Y2317" s="4" t="str">
        <f>IF(T2317="A - Top-Kunde","bereits Top-Kunde",IF(AND(V2317&lt;=Hilfswerte!$B$34,H2317&lt;0.5*W2317),"Hoch",IF(AND(V2317&lt;=Hilfswerte!$B$35,H2317&lt;0.7*W2317),"Mittel","Niedrig")))</f>
        <v>Hoch</v>
      </c>
      <c r="Z2317" s="4">
        <f t="shared" si="295"/>
        <v>19.600000000000001</v>
      </c>
      <c r="AA2317" s="4" t="str">
        <f>IF(J2317&gt;365,"Bereits abgewandert (Segment D)",IF(Z2317&gt;=Hilfswerte!$B$38,"Rot - akut gefaehrdet",IF(Z2317&gt;=Hilfswerte!$B$39,"Gelb - beobachten","Gruen - stabil")))</f>
        <v>Gelb - beobachten</v>
      </c>
    </row>
    <row r="2318" spans="1:27" ht="15" customHeight="1" x14ac:dyDescent="0.25">
      <c r="A2318" s="4" t="s">
        <v>2665</v>
      </c>
      <c r="B2318" s="4" t="s">
        <v>254</v>
      </c>
      <c r="C2318" s="4" t="s">
        <v>51</v>
      </c>
      <c r="D2318" s="4" t="s">
        <v>117</v>
      </c>
      <c r="E2318" s="4">
        <v>50</v>
      </c>
      <c r="F2318" s="5">
        <v>14.8</v>
      </c>
      <c r="G2318" s="5">
        <v>11.3</v>
      </c>
      <c r="H2318" s="6">
        <v>7830</v>
      </c>
      <c r="I2318" s="4">
        <v>4</v>
      </c>
      <c r="J2318" s="4">
        <v>19</v>
      </c>
      <c r="K2318" s="4">
        <v>0</v>
      </c>
      <c r="L2318" s="4">
        <v>11</v>
      </c>
      <c r="M2318" s="4">
        <v>6</v>
      </c>
      <c r="N2318" s="5">
        <v>23.6</v>
      </c>
      <c r="O2318" s="7">
        <f t="shared" si="288"/>
        <v>5</v>
      </c>
      <c r="P2318" s="7">
        <f t="shared" si="289"/>
        <v>4</v>
      </c>
      <c r="Q2318" s="7">
        <f t="shared" si="290"/>
        <v>5</v>
      </c>
      <c r="R2318" s="7">
        <f t="shared" si="291"/>
        <v>14</v>
      </c>
      <c r="S2318" s="8">
        <f t="shared" si="292"/>
        <v>148.5</v>
      </c>
      <c r="T2318" s="7" t="str">
        <f t="shared" si="293"/>
        <v>A - Top-Kunde</v>
      </c>
      <c r="U2318" s="4">
        <f>ROUND(((E2318-Hilfswerte!$B$20)/Hilfswerte!$B$21)+((F2318-Hilfswerte!$B$22)/Hilfswerte!$B$23)+((G2318-Hilfswerte!$B$24)/Hilfswerte!$B$25)+0.1*INDEX(Hilfswerte!$B$4:$B$15,MATCH(C2318,Hilfswerte!$A$4:$A$15,0)),2)</f>
        <v>-0.02</v>
      </c>
      <c r="V2318" s="4">
        <f>ROUND(SQRT((((E2318-Hilfswerte!$B$20)/Hilfswerte!$B$21)-Hilfswerte!$B$28)^2+(((F2318-Hilfswerte!$B$22)/Hilfswerte!$B$23)-Hilfswerte!$B$29)^2+(((G2318-Hilfswerte!$B$24)/Hilfswerte!$B$25)-Hilfswerte!$B$30)^2),3)</f>
        <v>0.64900000000000002</v>
      </c>
      <c r="W2318" s="4">
        <f>ROUND(E2318*Hilfswerte!$B$31,0)</f>
        <v>10277</v>
      </c>
      <c r="X2318" s="4">
        <f t="shared" si="294"/>
        <v>2447</v>
      </c>
      <c r="Y2318" s="4" t="str">
        <f>IF(T2318="A - Top-Kunde","bereits Top-Kunde",IF(AND(V2318&lt;=Hilfswerte!$B$34,H2318&lt;0.5*W2318),"Hoch",IF(AND(V2318&lt;=Hilfswerte!$B$35,H2318&lt;0.7*W2318),"Mittel","Niedrig")))</f>
        <v>bereits Top-Kunde</v>
      </c>
      <c r="Z2318" s="4">
        <f t="shared" si="295"/>
        <v>3.2</v>
      </c>
      <c r="AA2318" s="4" t="str">
        <f>IF(J2318&gt;365,"Bereits abgewandert (Segment D)",IF(Z2318&gt;=Hilfswerte!$B$38,"Rot - akut gefaehrdet",IF(Z2318&gt;=Hilfswerte!$B$39,"Gelb - beobachten","Gruen - stabil")))</f>
        <v>Gruen - stabil</v>
      </c>
    </row>
    <row r="2319" spans="1:27" ht="15" customHeight="1" x14ac:dyDescent="0.25">
      <c r="A2319" s="4" t="s">
        <v>2666</v>
      </c>
      <c r="B2319" s="4" t="s">
        <v>233</v>
      </c>
      <c r="C2319" s="4" t="s">
        <v>84</v>
      </c>
      <c r="D2319" s="4" t="s">
        <v>30</v>
      </c>
      <c r="E2319" s="4">
        <v>30</v>
      </c>
      <c r="F2319" s="5">
        <v>5.9</v>
      </c>
      <c r="G2319" s="5">
        <v>12.6</v>
      </c>
      <c r="H2319" s="6">
        <v>27820</v>
      </c>
      <c r="I2319" s="4">
        <v>4</v>
      </c>
      <c r="J2319" s="4">
        <v>14</v>
      </c>
      <c r="K2319" s="4">
        <v>1</v>
      </c>
      <c r="L2319" s="4">
        <v>-3</v>
      </c>
      <c r="M2319" s="4">
        <v>6</v>
      </c>
      <c r="N2319" s="5">
        <v>8.6999999999999993</v>
      </c>
      <c r="O2319" s="7">
        <f t="shared" si="288"/>
        <v>5</v>
      </c>
      <c r="P2319" s="7">
        <f t="shared" si="289"/>
        <v>4</v>
      </c>
      <c r="Q2319" s="7">
        <f t="shared" si="290"/>
        <v>5</v>
      </c>
      <c r="R2319" s="7">
        <f t="shared" si="291"/>
        <v>14</v>
      </c>
      <c r="S2319" s="8">
        <f t="shared" si="292"/>
        <v>138.4</v>
      </c>
      <c r="T2319" s="7" t="str">
        <f t="shared" si="293"/>
        <v>A - Top-Kunde</v>
      </c>
      <c r="U2319" s="4">
        <f>ROUND(((E2319-Hilfswerte!$B$20)/Hilfswerte!$B$21)+((F2319-Hilfswerte!$B$22)/Hilfswerte!$B$23)+((G2319-Hilfswerte!$B$24)/Hilfswerte!$B$25)+0.1*INDEX(Hilfswerte!$B$4:$B$15,MATCH(C2319,Hilfswerte!$A$4:$A$15,0)),2)</f>
        <v>-0.4</v>
      </c>
      <c r="V2319" s="4">
        <f>ROUND(SQRT((((E2319-Hilfswerte!$B$20)/Hilfswerte!$B$21)-Hilfswerte!$B$28)^2+(((F2319-Hilfswerte!$B$22)/Hilfswerte!$B$23)-Hilfswerte!$B$29)^2+(((G2319-Hilfswerte!$B$24)/Hilfswerte!$B$25)-Hilfswerte!$B$30)^2),3)</f>
        <v>0.84899999999999998</v>
      </c>
      <c r="W2319" s="4">
        <f>ROUND(E2319*Hilfswerte!$B$31,0)</f>
        <v>6166</v>
      </c>
      <c r="X2319" s="4">
        <f t="shared" si="294"/>
        <v>0</v>
      </c>
      <c r="Y2319" s="4" t="str">
        <f>IF(T2319="A - Top-Kunde","bereits Top-Kunde",IF(AND(V2319&lt;=Hilfswerte!$B$34,H2319&lt;0.5*W2319),"Hoch",IF(AND(V2319&lt;=Hilfswerte!$B$35,H2319&lt;0.7*W2319),"Mittel","Niedrig")))</f>
        <v>bereits Top-Kunde</v>
      </c>
      <c r="Z2319" s="4">
        <f t="shared" si="295"/>
        <v>3.7</v>
      </c>
      <c r="AA2319" s="4" t="str">
        <f>IF(J2319&gt;365,"Bereits abgewandert (Segment D)",IF(Z2319&gt;=Hilfswerte!$B$38,"Rot - akut gefaehrdet",IF(Z2319&gt;=Hilfswerte!$B$39,"Gelb - beobachten","Gruen - stabil")))</f>
        <v>Gruen - stabil</v>
      </c>
    </row>
    <row r="2320" spans="1:27" ht="15" customHeight="1" x14ac:dyDescent="0.25">
      <c r="A2320" s="4" t="s">
        <v>2667</v>
      </c>
      <c r="B2320" s="4" t="s">
        <v>696</v>
      </c>
      <c r="C2320" s="4" t="s">
        <v>33</v>
      </c>
      <c r="D2320" s="4" t="s">
        <v>30</v>
      </c>
      <c r="E2320" s="4">
        <v>113</v>
      </c>
      <c r="F2320" s="5">
        <v>29.6</v>
      </c>
      <c r="G2320" s="5">
        <v>13.1</v>
      </c>
      <c r="H2320" s="6">
        <v>32630</v>
      </c>
      <c r="I2320" s="4">
        <v>8</v>
      </c>
      <c r="J2320" s="4">
        <v>22</v>
      </c>
      <c r="K2320" s="4">
        <v>2</v>
      </c>
      <c r="L2320" s="4">
        <v>12</v>
      </c>
      <c r="M2320" s="4">
        <v>1</v>
      </c>
      <c r="N2320" s="5">
        <v>-1.9</v>
      </c>
      <c r="O2320" s="7">
        <f t="shared" si="288"/>
        <v>5</v>
      </c>
      <c r="P2320" s="7">
        <f t="shared" si="289"/>
        <v>5</v>
      </c>
      <c r="Q2320" s="7">
        <f t="shared" si="290"/>
        <v>5</v>
      </c>
      <c r="R2320" s="7">
        <f t="shared" si="291"/>
        <v>15</v>
      </c>
      <c r="S2320" s="8">
        <f t="shared" si="292"/>
        <v>133.5</v>
      </c>
      <c r="T2320" s="7" t="str">
        <f t="shared" si="293"/>
        <v>A - Top-Kunde</v>
      </c>
      <c r="U2320" s="4">
        <f>ROUND(((E2320-Hilfswerte!$B$20)/Hilfswerte!$B$21)+((F2320-Hilfswerte!$B$22)/Hilfswerte!$B$23)+((G2320-Hilfswerte!$B$24)/Hilfswerte!$B$25)+0.1*INDEX(Hilfswerte!$B$4:$B$15,MATCH(C2320,Hilfswerte!$A$4:$A$15,0)),2)</f>
        <v>0.49</v>
      </c>
      <c r="V2320" s="4">
        <f>ROUND(SQRT((((E2320-Hilfswerte!$B$20)/Hilfswerte!$B$21)-Hilfswerte!$B$28)^2+(((F2320-Hilfswerte!$B$22)/Hilfswerte!$B$23)-Hilfswerte!$B$29)^2+(((G2320-Hilfswerte!$B$24)/Hilfswerte!$B$25)-Hilfswerte!$B$30)^2),3)</f>
        <v>0.40600000000000003</v>
      </c>
      <c r="W2320" s="4">
        <f>ROUND(E2320*Hilfswerte!$B$31,0)</f>
        <v>23227</v>
      </c>
      <c r="X2320" s="4">
        <f t="shared" si="294"/>
        <v>0</v>
      </c>
      <c r="Y2320" s="4" t="str">
        <f>IF(T2320="A - Top-Kunde","bereits Top-Kunde",IF(AND(V2320&lt;=Hilfswerte!$B$34,H2320&lt;0.5*W2320),"Hoch",IF(AND(V2320&lt;=Hilfswerte!$B$35,H2320&lt;0.7*W2320),"Mittel","Niedrig")))</f>
        <v>bereits Top-Kunde</v>
      </c>
      <c r="Z2320" s="4">
        <f t="shared" si="295"/>
        <v>10.3</v>
      </c>
      <c r="AA2320" s="4" t="str">
        <f>IF(J2320&gt;365,"Bereits abgewandert (Segment D)",IF(Z2320&gt;=Hilfswerte!$B$38,"Rot - akut gefaehrdet",IF(Z2320&gt;=Hilfswerte!$B$39,"Gelb - beobachten","Gruen - stabil")))</f>
        <v>Gruen - stabil</v>
      </c>
    </row>
    <row r="2321" spans="1:27" ht="15" customHeight="1" x14ac:dyDescent="0.25">
      <c r="A2321" s="4" t="s">
        <v>2668</v>
      </c>
      <c r="B2321" s="4" t="s">
        <v>455</v>
      </c>
      <c r="C2321" s="4" t="s">
        <v>29</v>
      </c>
      <c r="D2321" s="4" t="s">
        <v>30</v>
      </c>
      <c r="E2321" s="4">
        <v>19</v>
      </c>
      <c r="F2321" s="5">
        <v>4.5999999999999996</v>
      </c>
      <c r="G2321" s="5">
        <v>6.8</v>
      </c>
      <c r="H2321" s="6">
        <v>1070</v>
      </c>
      <c r="I2321" s="4">
        <v>3</v>
      </c>
      <c r="J2321" s="4">
        <v>29</v>
      </c>
      <c r="K2321" s="4">
        <v>0</v>
      </c>
      <c r="L2321" s="4">
        <v>4</v>
      </c>
      <c r="M2321" s="4">
        <v>2</v>
      </c>
      <c r="N2321" s="5">
        <v>-11.7</v>
      </c>
      <c r="O2321" s="7">
        <f t="shared" si="288"/>
        <v>5</v>
      </c>
      <c r="P2321" s="7">
        <f t="shared" si="289"/>
        <v>3</v>
      </c>
      <c r="Q2321" s="7">
        <f t="shared" si="290"/>
        <v>3</v>
      </c>
      <c r="R2321" s="7">
        <f t="shared" si="291"/>
        <v>11</v>
      </c>
      <c r="S2321" s="8">
        <f t="shared" si="292"/>
        <v>103</v>
      </c>
      <c r="T2321" s="7" t="str">
        <f t="shared" si="293"/>
        <v>C - Entwicklungspotenzial</v>
      </c>
      <c r="U2321" s="4">
        <f>ROUND(((E2321-Hilfswerte!$B$20)/Hilfswerte!$B$21)+((F2321-Hilfswerte!$B$22)/Hilfswerte!$B$23)+((G2321-Hilfswerte!$B$24)/Hilfswerte!$B$25)+0.1*INDEX(Hilfswerte!$B$4:$B$15,MATCH(C2321,Hilfswerte!$A$4:$A$15,0)),2)</f>
        <v>-1.1299999999999999</v>
      </c>
      <c r="V2321" s="4">
        <f>ROUND(SQRT((((E2321-Hilfswerte!$B$20)/Hilfswerte!$B$21)-Hilfswerte!$B$28)^2+(((F2321-Hilfswerte!$B$22)/Hilfswerte!$B$23)-Hilfswerte!$B$29)^2+(((G2321-Hilfswerte!$B$24)/Hilfswerte!$B$25)-Hilfswerte!$B$30)^2),3)</f>
        <v>1.117</v>
      </c>
      <c r="W2321" s="4">
        <f>ROUND(E2321*Hilfswerte!$B$31,0)</f>
        <v>3905</v>
      </c>
      <c r="X2321" s="4">
        <f t="shared" si="294"/>
        <v>2835</v>
      </c>
      <c r="Y2321" s="4" t="str">
        <f>IF(T2321="A - Top-Kunde","bereits Top-Kunde",IF(AND(V2321&lt;=Hilfswerte!$B$34,H2321&lt;0.5*W2321),"Hoch",IF(AND(V2321&lt;=Hilfswerte!$B$35,H2321&lt;0.7*W2321),"Mittel","Niedrig")))</f>
        <v>Mittel</v>
      </c>
      <c r="Z2321" s="4">
        <f t="shared" si="295"/>
        <v>6.9</v>
      </c>
      <c r="AA2321" s="4" t="str">
        <f>IF(J2321&gt;365,"Bereits abgewandert (Segment D)",IF(Z2321&gt;=Hilfswerte!$B$38,"Rot - akut gefaehrdet",IF(Z2321&gt;=Hilfswerte!$B$39,"Gelb - beobachten","Gruen - stabil")))</f>
        <v>Gruen - stabil</v>
      </c>
    </row>
    <row r="2322" spans="1:27" ht="15" customHeight="1" x14ac:dyDescent="0.25">
      <c r="A2322" s="4" t="s">
        <v>2669</v>
      </c>
      <c r="B2322" s="4" t="s">
        <v>567</v>
      </c>
      <c r="C2322" s="4" t="s">
        <v>51</v>
      </c>
      <c r="D2322" s="4" t="s">
        <v>30</v>
      </c>
      <c r="E2322" s="4">
        <v>157</v>
      </c>
      <c r="F2322" s="5">
        <v>30.4</v>
      </c>
      <c r="G2322" s="5">
        <v>18</v>
      </c>
      <c r="H2322" s="6">
        <v>27920</v>
      </c>
      <c r="I2322" s="4">
        <v>2</v>
      </c>
      <c r="J2322" s="4">
        <v>341</v>
      </c>
      <c r="K2322" s="4">
        <v>0</v>
      </c>
      <c r="L2322" s="4">
        <v>32</v>
      </c>
      <c r="M2322" s="4">
        <v>2</v>
      </c>
      <c r="N2322" s="5">
        <v>14.7</v>
      </c>
      <c r="O2322" s="7">
        <f t="shared" si="288"/>
        <v>2</v>
      </c>
      <c r="P2322" s="7">
        <f t="shared" si="289"/>
        <v>2</v>
      </c>
      <c r="Q2322" s="7">
        <f t="shared" si="290"/>
        <v>5</v>
      </c>
      <c r="R2322" s="7">
        <f t="shared" si="291"/>
        <v>9</v>
      </c>
      <c r="S2322" s="8">
        <f t="shared" si="292"/>
        <v>87.8</v>
      </c>
      <c r="T2322" s="7" t="str">
        <f t="shared" si="293"/>
        <v>C - Entwicklungspotenzial</v>
      </c>
      <c r="U2322" s="4">
        <f>ROUND(((E2322-Hilfswerte!$B$20)/Hilfswerte!$B$21)+((F2322-Hilfswerte!$B$22)/Hilfswerte!$B$23)+((G2322-Hilfswerte!$B$24)/Hilfswerte!$B$25)+0.1*INDEX(Hilfswerte!$B$4:$B$15,MATCH(C2322,Hilfswerte!$A$4:$A$15,0)),2)</f>
        <v>1.79</v>
      </c>
      <c r="V2322" s="4">
        <f>ROUND(SQRT((((E2322-Hilfswerte!$B$20)/Hilfswerte!$B$21)-Hilfswerte!$B$28)^2+(((F2322-Hilfswerte!$B$22)/Hilfswerte!$B$23)-Hilfswerte!$B$29)^2+(((G2322-Hilfswerte!$B$24)/Hilfswerte!$B$25)-Hilfswerte!$B$30)^2),3)</f>
        <v>1.087</v>
      </c>
      <c r="W2322" s="4">
        <f>ROUND(E2322*Hilfswerte!$B$31,0)</f>
        <v>32271</v>
      </c>
      <c r="X2322" s="4">
        <f t="shared" si="294"/>
        <v>4351</v>
      </c>
      <c r="Y2322" s="4" t="str">
        <f>IF(T2322="A - Top-Kunde","bereits Top-Kunde",IF(AND(V2322&lt;=Hilfswerte!$B$34,H2322&lt;0.5*W2322),"Hoch",IF(AND(V2322&lt;=Hilfswerte!$B$35,H2322&lt;0.7*W2322),"Mittel","Niedrig")))</f>
        <v>Niedrig</v>
      </c>
      <c r="Z2322" s="4">
        <f t="shared" si="295"/>
        <v>23.5</v>
      </c>
      <c r="AA2322" s="4" t="str">
        <f>IF(J2322&gt;365,"Bereits abgewandert (Segment D)",IF(Z2322&gt;=Hilfswerte!$B$38,"Rot - akut gefaehrdet",IF(Z2322&gt;=Hilfswerte!$B$39,"Gelb - beobachten","Gruen - stabil")))</f>
        <v>Rot - akut gefaehrdet</v>
      </c>
    </row>
    <row r="2323" spans="1:27" ht="15" customHeight="1" x14ac:dyDescent="0.25">
      <c r="A2323" s="4" t="s">
        <v>2670</v>
      </c>
      <c r="B2323" s="4" t="s">
        <v>593</v>
      </c>
      <c r="C2323" s="4" t="s">
        <v>84</v>
      </c>
      <c r="D2323" s="4" t="s">
        <v>30</v>
      </c>
      <c r="E2323" s="4">
        <v>100</v>
      </c>
      <c r="F2323" s="5">
        <v>22.6</v>
      </c>
      <c r="G2323" s="5">
        <v>10.5</v>
      </c>
      <c r="H2323" s="6">
        <v>9720</v>
      </c>
      <c r="I2323" s="4">
        <v>2</v>
      </c>
      <c r="J2323" s="4">
        <v>171</v>
      </c>
      <c r="K2323" s="4">
        <v>0</v>
      </c>
      <c r="L2323" s="4">
        <v>-2</v>
      </c>
      <c r="M2323" s="4">
        <v>1</v>
      </c>
      <c r="N2323" s="5">
        <v>13.9</v>
      </c>
      <c r="O2323" s="7">
        <f t="shared" si="288"/>
        <v>3</v>
      </c>
      <c r="P2323" s="7">
        <f t="shared" si="289"/>
        <v>2</v>
      </c>
      <c r="Q2323" s="7">
        <f t="shared" si="290"/>
        <v>5</v>
      </c>
      <c r="R2323" s="7">
        <f t="shared" si="291"/>
        <v>10</v>
      </c>
      <c r="S2323" s="8">
        <f t="shared" si="292"/>
        <v>107</v>
      </c>
      <c r="T2323" s="7" t="str">
        <f t="shared" si="293"/>
        <v>B - Kernkunde</v>
      </c>
      <c r="U2323" s="4">
        <f>ROUND(((E2323-Hilfswerte!$B$20)/Hilfswerte!$B$21)+((F2323-Hilfswerte!$B$22)/Hilfswerte!$B$23)+((G2323-Hilfswerte!$B$24)/Hilfswerte!$B$25)+0.1*INDEX(Hilfswerte!$B$4:$B$15,MATCH(C2323,Hilfswerte!$A$4:$A$15,0)),2)</f>
        <v>-0.13</v>
      </c>
      <c r="V2323" s="4">
        <f>ROUND(SQRT((((E2323-Hilfswerte!$B$20)/Hilfswerte!$B$21)-Hilfswerte!$B$28)^2+(((F2323-Hilfswerte!$B$22)/Hilfswerte!$B$23)-Hilfswerte!$B$29)^2+(((G2323-Hilfswerte!$B$24)/Hilfswerte!$B$25)-Hilfswerte!$B$30)^2),3)</f>
        <v>0.41099999999999998</v>
      </c>
      <c r="W2323" s="4">
        <f>ROUND(E2323*Hilfswerte!$B$31,0)</f>
        <v>20555</v>
      </c>
      <c r="X2323" s="4">
        <f t="shared" si="294"/>
        <v>10835</v>
      </c>
      <c r="Y2323" s="4" t="str">
        <f>IF(T2323="A - Top-Kunde","bereits Top-Kunde",IF(AND(V2323&lt;=Hilfswerte!$B$34,H2323&lt;0.5*W2323),"Hoch",IF(AND(V2323&lt;=Hilfswerte!$B$35,H2323&lt;0.7*W2323),"Mittel","Niedrig")))</f>
        <v>Hoch</v>
      </c>
      <c r="Z2323" s="4">
        <f t="shared" si="295"/>
        <v>8.6</v>
      </c>
      <c r="AA2323" s="4" t="str">
        <f>IF(J2323&gt;365,"Bereits abgewandert (Segment D)",IF(Z2323&gt;=Hilfswerte!$B$38,"Rot - akut gefaehrdet",IF(Z2323&gt;=Hilfswerte!$B$39,"Gelb - beobachten","Gruen - stabil")))</f>
        <v>Gruen - stabil</v>
      </c>
    </row>
    <row r="2324" spans="1:27" ht="15" customHeight="1" x14ac:dyDescent="0.25">
      <c r="A2324" s="4" t="s">
        <v>2671</v>
      </c>
      <c r="B2324" s="4" t="s">
        <v>674</v>
      </c>
      <c r="C2324" s="4" t="s">
        <v>89</v>
      </c>
      <c r="D2324" s="4" t="s">
        <v>30</v>
      </c>
      <c r="E2324" s="4">
        <v>29</v>
      </c>
      <c r="F2324" s="5">
        <v>7.9</v>
      </c>
      <c r="G2324" s="5">
        <v>20.7</v>
      </c>
      <c r="H2324" s="6">
        <v>3080</v>
      </c>
      <c r="I2324" s="4">
        <v>2</v>
      </c>
      <c r="J2324" s="4">
        <v>37</v>
      </c>
      <c r="K2324" s="4">
        <v>1</v>
      </c>
      <c r="L2324" s="4">
        <v>17</v>
      </c>
      <c r="M2324" s="4">
        <v>5</v>
      </c>
      <c r="N2324" s="5">
        <v>6.8</v>
      </c>
      <c r="O2324" s="7">
        <f t="shared" si="288"/>
        <v>4</v>
      </c>
      <c r="P2324" s="7">
        <f t="shared" si="289"/>
        <v>2</v>
      </c>
      <c r="Q2324" s="7">
        <f t="shared" si="290"/>
        <v>4</v>
      </c>
      <c r="R2324" s="7">
        <f t="shared" si="291"/>
        <v>10</v>
      </c>
      <c r="S2324" s="8">
        <f t="shared" si="292"/>
        <v>92.3</v>
      </c>
      <c r="T2324" s="7" t="str">
        <f t="shared" si="293"/>
        <v>C - Entwicklungspotenzial</v>
      </c>
      <c r="U2324" s="4">
        <f>ROUND(((E2324-Hilfswerte!$B$20)/Hilfswerte!$B$21)+((F2324-Hilfswerte!$B$22)/Hilfswerte!$B$23)+((G2324-Hilfswerte!$B$24)/Hilfswerte!$B$25)+0.1*INDEX(Hilfswerte!$B$4:$B$15,MATCH(C2324,Hilfswerte!$A$4:$A$15,0)),2)</f>
        <v>1.21</v>
      </c>
      <c r="V2324" s="4">
        <f>ROUND(SQRT((((E2324-Hilfswerte!$B$20)/Hilfswerte!$B$21)-Hilfswerte!$B$28)^2+(((F2324-Hilfswerte!$B$22)/Hilfswerte!$B$23)-Hilfswerte!$B$29)^2+(((G2324-Hilfswerte!$B$24)/Hilfswerte!$B$25)-Hilfswerte!$B$30)^2),3)</f>
        <v>1.7050000000000001</v>
      </c>
      <c r="W2324" s="4">
        <f>ROUND(E2324*Hilfswerte!$B$31,0)</f>
        <v>5961</v>
      </c>
      <c r="X2324" s="4">
        <f t="shared" si="294"/>
        <v>2881</v>
      </c>
      <c r="Y2324" s="4" t="str">
        <f>IF(T2324="A - Top-Kunde","bereits Top-Kunde",IF(AND(V2324&lt;=Hilfswerte!$B$34,H2324&lt;0.5*W2324),"Hoch",IF(AND(V2324&lt;=Hilfswerte!$B$35,H2324&lt;0.7*W2324),"Mittel","Niedrig")))</f>
        <v>Niedrig</v>
      </c>
      <c r="Z2324" s="4">
        <f t="shared" si="295"/>
        <v>8.3000000000000007</v>
      </c>
      <c r="AA2324" s="4" t="str">
        <f>IF(J2324&gt;365,"Bereits abgewandert (Segment D)",IF(Z2324&gt;=Hilfswerte!$B$38,"Rot - akut gefaehrdet",IF(Z2324&gt;=Hilfswerte!$B$39,"Gelb - beobachten","Gruen - stabil")))</f>
        <v>Gruen - stabil</v>
      </c>
    </row>
    <row r="2325" spans="1:27" ht="15" customHeight="1" x14ac:dyDescent="0.25">
      <c r="A2325" s="4" t="s">
        <v>2672</v>
      </c>
      <c r="B2325" s="4" t="s">
        <v>687</v>
      </c>
      <c r="C2325" s="4" t="s">
        <v>47</v>
      </c>
      <c r="D2325" s="4" t="s">
        <v>56</v>
      </c>
      <c r="E2325" s="4">
        <v>16</v>
      </c>
      <c r="F2325" s="5">
        <v>2.5</v>
      </c>
      <c r="G2325" s="5">
        <v>11.2</v>
      </c>
      <c r="H2325" s="6">
        <v>3200</v>
      </c>
      <c r="I2325" s="4">
        <v>3</v>
      </c>
      <c r="J2325" s="4">
        <v>4</v>
      </c>
      <c r="K2325" s="4">
        <v>0</v>
      </c>
      <c r="L2325" s="4">
        <v>6</v>
      </c>
      <c r="M2325" s="4">
        <v>4</v>
      </c>
      <c r="N2325" s="5">
        <v>29.1</v>
      </c>
      <c r="O2325" s="7">
        <f t="shared" si="288"/>
        <v>5</v>
      </c>
      <c r="P2325" s="7">
        <f t="shared" si="289"/>
        <v>3</v>
      </c>
      <c r="Q2325" s="7">
        <f t="shared" si="290"/>
        <v>4</v>
      </c>
      <c r="R2325" s="7">
        <f t="shared" si="291"/>
        <v>12</v>
      </c>
      <c r="S2325" s="8">
        <f t="shared" si="292"/>
        <v>132.80000000000001</v>
      </c>
      <c r="T2325" s="7" t="str">
        <f t="shared" si="293"/>
        <v>A - Top-Kunde</v>
      </c>
      <c r="U2325" s="4">
        <f>ROUND(((E2325-Hilfswerte!$B$20)/Hilfswerte!$B$21)+((F2325-Hilfswerte!$B$22)/Hilfswerte!$B$23)+((G2325-Hilfswerte!$B$24)/Hilfswerte!$B$25)+0.1*INDEX(Hilfswerte!$B$4:$B$15,MATCH(C2325,Hilfswerte!$A$4:$A$15,0)),2)</f>
        <v>-0.66</v>
      </c>
      <c r="V2325" s="4">
        <f>ROUND(SQRT((((E2325-Hilfswerte!$B$20)/Hilfswerte!$B$21)-Hilfswerte!$B$28)^2+(((F2325-Hilfswerte!$B$22)/Hilfswerte!$B$23)-Hilfswerte!$B$29)^2+(((G2325-Hilfswerte!$B$24)/Hilfswerte!$B$25)-Hilfswerte!$B$30)^2),3)</f>
        <v>0.90600000000000003</v>
      </c>
      <c r="W2325" s="4">
        <f>ROUND(E2325*Hilfswerte!$B$31,0)</f>
        <v>3289</v>
      </c>
      <c r="X2325" s="4">
        <f t="shared" si="294"/>
        <v>89</v>
      </c>
      <c r="Y2325" s="4" t="str">
        <f>IF(T2325="A - Top-Kunde","bereits Top-Kunde",IF(AND(V2325&lt;=Hilfswerte!$B$34,H2325&lt;0.5*W2325),"Hoch",IF(AND(V2325&lt;=Hilfswerte!$B$35,H2325&lt;0.7*W2325),"Mittel","Niedrig")))</f>
        <v>bereits Top-Kunde</v>
      </c>
      <c r="Z2325" s="4">
        <f t="shared" si="295"/>
        <v>1.4</v>
      </c>
      <c r="AA2325" s="4" t="str">
        <f>IF(J2325&gt;365,"Bereits abgewandert (Segment D)",IF(Z2325&gt;=Hilfswerte!$B$38,"Rot - akut gefaehrdet",IF(Z2325&gt;=Hilfswerte!$B$39,"Gelb - beobachten","Gruen - stabil")))</f>
        <v>Gruen - stabil</v>
      </c>
    </row>
    <row r="2326" spans="1:27" ht="15" customHeight="1" x14ac:dyDescent="0.25">
      <c r="A2326" s="4" t="s">
        <v>2673</v>
      </c>
      <c r="B2326" s="4" t="s">
        <v>160</v>
      </c>
      <c r="C2326" s="4" t="s">
        <v>74</v>
      </c>
      <c r="D2326" s="4" t="s">
        <v>30</v>
      </c>
      <c r="E2326" s="4">
        <v>42</v>
      </c>
      <c r="F2326" s="5">
        <v>12.9</v>
      </c>
      <c r="G2326" s="5">
        <v>8</v>
      </c>
      <c r="H2326" s="6">
        <v>300</v>
      </c>
      <c r="I2326" s="4">
        <v>1</v>
      </c>
      <c r="J2326" s="4">
        <v>363</v>
      </c>
      <c r="K2326" s="4">
        <v>0</v>
      </c>
      <c r="L2326" s="4">
        <v>3</v>
      </c>
      <c r="M2326" s="4">
        <v>5</v>
      </c>
      <c r="N2326" s="5">
        <v>19.399999999999999</v>
      </c>
      <c r="O2326" s="7">
        <f t="shared" si="288"/>
        <v>2</v>
      </c>
      <c r="P2326" s="7">
        <f t="shared" si="289"/>
        <v>1</v>
      </c>
      <c r="Q2326" s="7">
        <f t="shared" si="290"/>
        <v>2</v>
      </c>
      <c r="R2326" s="7">
        <f t="shared" si="291"/>
        <v>5</v>
      </c>
      <c r="S2326" s="8">
        <f t="shared" si="292"/>
        <v>58.8</v>
      </c>
      <c r="T2326" s="7" t="str">
        <f t="shared" si="293"/>
        <v>C - Entwicklungspotenzial</v>
      </c>
      <c r="U2326" s="4">
        <f>ROUND(((E2326-Hilfswerte!$B$20)/Hilfswerte!$B$21)+((F2326-Hilfswerte!$B$22)/Hilfswerte!$B$23)+((G2326-Hilfswerte!$B$24)/Hilfswerte!$B$25)+0.1*INDEX(Hilfswerte!$B$4:$B$15,MATCH(C2326,Hilfswerte!$A$4:$A$15,0)),2)</f>
        <v>-0.98</v>
      </c>
      <c r="V2326" s="4">
        <f>ROUND(SQRT((((E2326-Hilfswerte!$B$20)/Hilfswerte!$B$21)-Hilfswerte!$B$28)^2+(((F2326-Hilfswerte!$B$22)/Hilfswerte!$B$23)-Hilfswerte!$B$29)^2+(((G2326-Hilfswerte!$B$24)/Hilfswerte!$B$25)-Hilfswerte!$B$30)^2),3)</f>
        <v>0.86399999999999999</v>
      </c>
      <c r="W2326" s="4">
        <f>ROUND(E2326*Hilfswerte!$B$31,0)</f>
        <v>8633</v>
      </c>
      <c r="X2326" s="4">
        <f t="shared" si="294"/>
        <v>8333</v>
      </c>
      <c r="Y2326" s="4" t="str">
        <f>IF(T2326="A - Top-Kunde","bereits Top-Kunde",IF(AND(V2326&lt;=Hilfswerte!$B$34,H2326&lt;0.5*W2326),"Hoch",IF(AND(V2326&lt;=Hilfswerte!$B$35,H2326&lt;0.7*W2326),"Mittel","Niedrig")))</f>
        <v>Mittel</v>
      </c>
      <c r="Z2326" s="4">
        <f t="shared" si="295"/>
        <v>18.8</v>
      </c>
      <c r="AA2326" s="4" t="str">
        <f>IF(J2326&gt;365,"Bereits abgewandert (Segment D)",IF(Z2326&gt;=Hilfswerte!$B$38,"Rot - akut gefaehrdet",IF(Z2326&gt;=Hilfswerte!$B$39,"Gelb - beobachten","Gruen - stabil")))</f>
        <v>Gelb - beobachten</v>
      </c>
    </row>
    <row r="2327" spans="1:27" ht="15" customHeight="1" x14ac:dyDescent="0.25">
      <c r="A2327" s="4" t="s">
        <v>2674</v>
      </c>
      <c r="B2327" s="4" t="s">
        <v>572</v>
      </c>
      <c r="C2327" s="4" t="s">
        <v>47</v>
      </c>
      <c r="D2327" s="4" t="s">
        <v>30</v>
      </c>
      <c r="E2327" s="4">
        <v>318</v>
      </c>
      <c r="F2327" s="5">
        <v>108.6</v>
      </c>
      <c r="G2327" s="5">
        <v>7.8</v>
      </c>
      <c r="H2327" s="6">
        <v>123420</v>
      </c>
      <c r="I2327" s="4">
        <v>6</v>
      </c>
      <c r="J2327" s="4">
        <v>14</v>
      </c>
      <c r="K2327" s="4">
        <v>0</v>
      </c>
      <c r="L2327" s="4">
        <v>17</v>
      </c>
      <c r="M2327" s="4">
        <v>2</v>
      </c>
      <c r="N2327" s="5">
        <v>29.7</v>
      </c>
      <c r="O2327" s="7">
        <f t="shared" si="288"/>
        <v>5</v>
      </c>
      <c r="P2327" s="7">
        <f t="shared" si="289"/>
        <v>5</v>
      </c>
      <c r="Q2327" s="7">
        <f t="shared" si="290"/>
        <v>5</v>
      </c>
      <c r="R2327" s="7">
        <f t="shared" si="291"/>
        <v>15</v>
      </c>
      <c r="S2327" s="8">
        <f t="shared" si="292"/>
        <v>159.80000000000001</v>
      </c>
      <c r="T2327" s="7" t="str">
        <f t="shared" si="293"/>
        <v>A - Top-Kunde</v>
      </c>
      <c r="U2327" s="4">
        <f>ROUND(((E2327-Hilfswerte!$B$20)/Hilfswerte!$B$21)+((F2327-Hilfswerte!$B$22)/Hilfswerte!$B$23)+((G2327-Hilfswerte!$B$24)/Hilfswerte!$B$25)+0.1*INDEX(Hilfswerte!$B$4:$B$15,MATCH(C2327,Hilfswerte!$A$4:$A$15,0)),2)</f>
        <v>2</v>
      </c>
      <c r="V2327" s="4">
        <f>ROUND(SQRT((((E2327-Hilfswerte!$B$20)/Hilfswerte!$B$21)-Hilfswerte!$B$28)^2+(((F2327-Hilfswerte!$B$22)/Hilfswerte!$B$23)-Hilfswerte!$B$29)^2+(((G2327-Hilfswerte!$B$24)/Hilfswerte!$B$25)-Hilfswerte!$B$30)^2),3)</f>
        <v>1.532</v>
      </c>
      <c r="W2327" s="4">
        <f>ROUND(E2327*Hilfswerte!$B$31,0)</f>
        <v>65364</v>
      </c>
      <c r="X2327" s="4">
        <f t="shared" si="294"/>
        <v>0</v>
      </c>
      <c r="Y2327" s="4" t="str">
        <f>IF(T2327="A - Top-Kunde","bereits Top-Kunde",IF(AND(V2327&lt;=Hilfswerte!$B$34,H2327&lt;0.5*W2327),"Hoch",IF(AND(V2327&lt;=Hilfswerte!$B$35,H2327&lt;0.7*W2327),"Mittel","Niedrig")))</f>
        <v>bereits Top-Kunde</v>
      </c>
      <c r="Z2327" s="4">
        <f t="shared" si="295"/>
        <v>4.0999999999999996</v>
      </c>
      <c r="AA2327" s="4" t="str">
        <f>IF(J2327&gt;365,"Bereits abgewandert (Segment D)",IF(Z2327&gt;=Hilfswerte!$B$38,"Rot - akut gefaehrdet",IF(Z2327&gt;=Hilfswerte!$B$39,"Gelb - beobachten","Gruen - stabil")))</f>
        <v>Gruen - stabil</v>
      </c>
    </row>
    <row r="2328" spans="1:27" ht="15" customHeight="1" x14ac:dyDescent="0.25">
      <c r="A2328" s="4" t="s">
        <v>2675</v>
      </c>
      <c r="B2328" s="4" t="s">
        <v>319</v>
      </c>
      <c r="C2328" s="4" t="s">
        <v>55</v>
      </c>
      <c r="D2328" s="4" t="s">
        <v>52</v>
      </c>
      <c r="E2328" s="4">
        <v>74</v>
      </c>
      <c r="F2328" s="5">
        <v>12.5</v>
      </c>
      <c r="G2328" s="5">
        <v>9.4</v>
      </c>
      <c r="H2328" s="6">
        <v>13770</v>
      </c>
      <c r="I2328" s="4">
        <v>2</v>
      </c>
      <c r="J2328" s="4">
        <v>81</v>
      </c>
      <c r="K2328" s="4">
        <v>0</v>
      </c>
      <c r="L2328" s="4">
        <v>1</v>
      </c>
      <c r="M2328" s="4">
        <v>3</v>
      </c>
      <c r="N2328" s="5">
        <v>-15.5</v>
      </c>
      <c r="O2328" s="7">
        <f t="shared" si="288"/>
        <v>4</v>
      </c>
      <c r="P2328" s="7">
        <f t="shared" si="289"/>
        <v>2</v>
      </c>
      <c r="Q2328" s="7">
        <f t="shared" si="290"/>
        <v>5</v>
      </c>
      <c r="R2328" s="7">
        <f t="shared" si="291"/>
        <v>11</v>
      </c>
      <c r="S2328" s="8">
        <f t="shared" si="292"/>
        <v>102</v>
      </c>
      <c r="T2328" s="7" t="str">
        <f t="shared" si="293"/>
        <v>C - Entwicklungspotenzial</v>
      </c>
      <c r="U2328" s="4">
        <f>ROUND(((E2328-Hilfswerte!$B$20)/Hilfswerte!$B$21)+((F2328-Hilfswerte!$B$22)/Hilfswerte!$B$23)+((G2328-Hilfswerte!$B$24)/Hilfswerte!$B$25)+0.1*INDEX(Hilfswerte!$B$4:$B$15,MATCH(C2328,Hilfswerte!$A$4:$A$15,0)),2)</f>
        <v>-0.31</v>
      </c>
      <c r="V2328" s="4">
        <f>ROUND(SQRT((((E2328-Hilfswerte!$B$20)/Hilfswerte!$B$21)-Hilfswerte!$B$28)^2+(((F2328-Hilfswerte!$B$22)/Hilfswerte!$B$23)-Hilfswerte!$B$29)^2+(((G2328-Hilfswerte!$B$24)/Hilfswerte!$B$25)-Hilfswerte!$B$30)^2),3)</f>
        <v>0.66900000000000004</v>
      </c>
      <c r="W2328" s="4">
        <f>ROUND(E2328*Hilfswerte!$B$31,0)</f>
        <v>15210</v>
      </c>
      <c r="X2328" s="4">
        <f t="shared" si="294"/>
        <v>1440</v>
      </c>
      <c r="Y2328" s="4" t="str">
        <f>IF(T2328="A - Top-Kunde","bereits Top-Kunde",IF(AND(V2328&lt;=Hilfswerte!$B$34,H2328&lt;0.5*W2328),"Hoch",IF(AND(V2328&lt;=Hilfswerte!$B$35,H2328&lt;0.7*W2328),"Mittel","Niedrig")))</f>
        <v>Niedrig</v>
      </c>
      <c r="Z2328" s="4">
        <f t="shared" si="295"/>
        <v>10.5</v>
      </c>
      <c r="AA2328" s="4" t="str">
        <f>IF(J2328&gt;365,"Bereits abgewandert (Segment D)",IF(Z2328&gt;=Hilfswerte!$B$38,"Rot - akut gefaehrdet",IF(Z2328&gt;=Hilfswerte!$B$39,"Gelb - beobachten","Gruen - stabil")))</f>
        <v>Gruen - stabil</v>
      </c>
    </row>
    <row r="2329" spans="1:27" ht="15" customHeight="1" x14ac:dyDescent="0.25">
      <c r="A2329" s="4" t="s">
        <v>2676</v>
      </c>
      <c r="B2329" s="4" t="s">
        <v>112</v>
      </c>
      <c r="C2329" s="4" t="s">
        <v>38</v>
      </c>
      <c r="D2329" s="4" t="s">
        <v>117</v>
      </c>
      <c r="E2329" s="4">
        <v>87</v>
      </c>
      <c r="F2329" s="5">
        <v>23.9</v>
      </c>
      <c r="G2329" s="5">
        <v>4.5999999999999996</v>
      </c>
      <c r="H2329" s="6">
        <v>4550</v>
      </c>
      <c r="I2329" s="4">
        <v>1</v>
      </c>
      <c r="J2329" s="4">
        <v>303</v>
      </c>
      <c r="K2329" s="4">
        <v>0</v>
      </c>
      <c r="L2329" s="4">
        <v>11</v>
      </c>
      <c r="M2329" s="4">
        <v>3</v>
      </c>
      <c r="N2329" s="5">
        <v>-11.9</v>
      </c>
      <c r="O2329" s="7">
        <f t="shared" si="288"/>
        <v>2</v>
      </c>
      <c r="P2329" s="7">
        <f t="shared" si="289"/>
        <v>1</v>
      </c>
      <c r="Q2329" s="7">
        <f t="shared" si="290"/>
        <v>4</v>
      </c>
      <c r="R2329" s="7">
        <f t="shared" si="291"/>
        <v>7</v>
      </c>
      <c r="S2329" s="8">
        <f t="shared" si="292"/>
        <v>60.8</v>
      </c>
      <c r="T2329" s="7" t="str">
        <f t="shared" si="293"/>
        <v>C - Entwicklungspotenzial</v>
      </c>
      <c r="U2329" s="4">
        <f>ROUND(((E2329-Hilfswerte!$B$20)/Hilfswerte!$B$21)+((F2329-Hilfswerte!$B$22)/Hilfswerte!$B$23)+((G2329-Hilfswerte!$B$24)/Hilfswerte!$B$25)+0.1*INDEX(Hilfswerte!$B$4:$B$15,MATCH(C2329,Hilfswerte!$A$4:$A$15,0)),2)</f>
        <v>-0.77</v>
      </c>
      <c r="V2329" s="4">
        <f>ROUND(SQRT((((E2329-Hilfswerte!$B$20)/Hilfswerte!$B$21)-Hilfswerte!$B$28)^2+(((F2329-Hilfswerte!$B$22)/Hilfswerte!$B$23)-Hilfswerte!$B$29)^2+(((G2329-Hilfswerte!$B$24)/Hilfswerte!$B$25)-Hilfswerte!$B$30)^2),3)</f>
        <v>1.1319999999999999</v>
      </c>
      <c r="W2329" s="4">
        <f>ROUND(E2329*Hilfswerte!$B$31,0)</f>
        <v>17883</v>
      </c>
      <c r="X2329" s="4">
        <f t="shared" si="294"/>
        <v>13333</v>
      </c>
      <c r="Y2329" s="4" t="str">
        <f>IF(T2329="A - Top-Kunde","bereits Top-Kunde",IF(AND(V2329&lt;=Hilfswerte!$B$34,H2329&lt;0.5*W2329),"Hoch",IF(AND(V2329&lt;=Hilfswerte!$B$35,H2329&lt;0.7*W2329),"Mittel","Niedrig")))</f>
        <v>Mittel</v>
      </c>
      <c r="Z2329" s="4">
        <f t="shared" si="295"/>
        <v>22.1</v>
      </c>
      <c r="AA2329" s="4" t="str">
        <f>IF(J2329&gt;365,"Bereits abgewandert (Segment D)",IF(Z2329&gt;=Hilfswerte!$B$38,"Rot - akut gefaehrdet",IF(Z2329&gt;=Hilfswerte!$B$39,"Gelb - beobachten","Gruen - stabil")))</f>
        <v>Rot - akut gefaehrdet</v>
      </c>
    </row>
    <row r="2330" spans="1:27" ht="15" customHeight="1" x14ac:dyDescent="0.25">
      <c r="A2330" s="4" t="s">
        <v>2677</v>
      </c>
      <c r="B2330" s="4" t="s">
        <v>167</v>
      </c>
      <c r="C2330" s="4" t="s">
        <v>89</v>
      </c>
      <c r="D2330" s="4" t="s">
        <v>30</v>
      </c>
      <c r="E2330" s="4">
        <v>54</v>
      </c>
      <c r="F2330" s="5">
        <v>11.6</v>
      </c>
      <c r="G2330" s="5">
        <v>14.8</v>
      </c>
      <c r="H2330" s="6">
        <v>1430</v>
      </c>
      <c r="I2330" s="4">
        <v>2</v>
      </c>
      <c r="J2330" s="4">
        <v>88</v>
      </c>
      <c r="K2330" s="4">
        <v>0</v>
      </c>
      <c r="L2330" s="4">
        <v>10</v>
      </c>
      <c r="M2330" s="4">
        <v>5</v>
      </c>
      <c r="N2330" s="5">
        <v>9.3000000000000007</v>
      </c>
      <c r="O2330" s="7">
        <f t="shared" si="288"/>
        <v>4</v>
      </c>
      <c r="P2330" s="7">
        <f t="shared" si="289"/>
        <v>2</v>
      </c>
      <c r="Q2330" s="7">
        <f t="shared" si="290"/>
        <v>3</v>
      </c>
      <c r="R2330" s="7">
        <f t="shared" si="291"/>
        <v>9</v>
      </c>
      <c r="S2330" s="8">
        <f t="shared" si="292"/>
        <v>91.7</v>
      </c>
      <c r="T2330" s="7" t="str">
        <f t="shared" si="293"/>
        <v>C - Entwicklungspotenzial</v>
      </c>
      <c r="U2330" s="4">
        <f>ROUND(((E2330-Hilfswerte!$B$20)/Hilfswerte!$B$21)+((F2330-Hilfswerte!$B$22)/Hilfswerte!$B$23)+((G2330-Hilfswerte!$B$24)/Hilfswerte!$B$25)+0.1*INDEX(Hilfswerte!$B$4:$B$15,MATCH(C2330,Hilfswerte!$A$4:$A$15,0)),2)</f>
        <v>0.44</v>
      </c>
      <c r="V2330" s="4">
        <f>ROUND(SQRT((((E2330-Hilfswerte!$B$20)/Hilfswerte!$B$21)-Hilfswerte!$B$28)^2+(((F2330-Hilfswerte!$B$22)/Hilfswerte!$B$23)-Hilfswerte!$B$29)^2+(((G2330-Hilfswerte!$B$24)/Hilfswerte!$B$25)-Hilfswerte!$B$30)^2),3)</f>
        <v>0.88300000000000001</v>
      </c>
      <c r="W2330" s="4">
        <f>ROUND(E2330*Hilfswerte!$B$31,0)</f>
        <v>11099</v>
      </c>
      <c r="X2330" s="4">
        <f t="shared" si="294"/>
        <v>9669</v>
      </c>
      <c r="Y2330" s="4" t="str">
        <f>IF(T2330="A - Top-Kunde","bereits Top-Kunde",IF(AND(V2330&lt;=Hilfswerte!$B$34,H2330&lt;0.5*W2330),"Hoch",IF(AND(V2330&lt;=Hilfswerte!$B$35,H2330&lt;0.7*W2330),"Mittel","Niedrig")))</f>
        <v>Mittel</v>
      </c>
      <c r="Z2330" s="4">
        <f t="shared" si="295"/>
        <v>6.4</v>
      </c>
      <c r="AA2330" s="4" t="str">
        <f>IF(J2330&gt;365,"Bereits abgewandert (Segment D)",IF(Z2330&gt;=Hilfswerte!$B$38,"Rot - akut gefaehrdet",IF(Z2330&gt;=Hilfswerte!$B$39,"Gelb - beobachten","Gruen - stabil")))</f>
        <v>Gruen - stabil</v>
      </c>
    </row>
    <row r="2331" spans="1:27" ht="15" customHeight="1" x14ac:dyDescent="0.25">
      <c r="A2331" s="4" t="s">
        <v>2678</v>
      </c>
      <c r="B2331" s="4" t="s">
        <v>942</v>
      </c>
      <c r="C2331" s="4" t="s">
        <v>84</v>
      </c>
      <c r="D2331" s="4" t="s">
        <v>30</v>
      </c>
      <c r="E2331" s="4">
        <v>13</v>
      </c>
      <c r="F2331" s="5">
        <v>3.1</v>
      </c>
      <c r="G2331" s="5">
        <v>14.4</v>
      </c>
      <c r="H2331" s="6">
        <v>0</v>
      </c>
      <c r="I2331" s="4">
        <v>0</v>
      </c>
      <c r="J2331" s="4">
        <v>590</v>
      </c>
      <c r="K2331" s="4">
        <v>0</v>
      </c>
      <c r="L2331" s="4">
        <v>-2</v>
      </c>
      <c r="M2331" s="4">
        <v>0</v>
      </c>
      <c r="N2331" s="5">
        <v>-61.4</v>
      </c>
      <c r="O2331" s="7">
        <f t="shared" si="288"/>
        <v>1</v>
      </c>
      <c r="P2331" s="7">
        <f t="shared" si="289"/>
        <v>1</v>
      </c>
      <c r="Q2331" s="7">
        <f t="shared" si="290"/>
        <v>1</v>
      </c>
      <c r="R2331" s="7">
        <f t="shared" si="291"/>
        <v>3</v>
      </c>
      <c r="S2331" s="8">
        <f t="shared" si="292"/>
        <v>-0.7</v>
      </c>
      <c r="T2331" s="7" t="str">
        <f t="shared" si="293"/>
        <v>D - Abwanderungsrisiko</v>
      </c>
      <c r="U2331" s="4">
        <f>ROUND(((E2331-Hilfswerte!$B$20)/Hilfswerte!$B$21)+((F2331-Hilfswerte!$B$22)/Hilfswerte!$B$23)+((G2331-Hilfswerte!$B$24)/Hilfswerte!$B$25)+0.1*INDEX(Hilfswerte!$B$4:$B$15,MATCH(C2331,Hilfswerte!$A$4:$A$15,0)),2)</f>
        <v>-0.24</v>
      </c>
      <c r="V2331" s="4">
        <f>ROUND(SQRT((((E2331-Hilfswerte!$B$20)/Hilfswerte!$B$21)-Hilfswerte!$B$28)^2+(((F2331-Hilfswerte!$B$22)/Hilfswerte!$B$23)-Hilfswerte!$B$29)^2+(((G2331-Hilfswerte!$B$24)/Hilfswerte!$B$25)-Hilfswerte!$B$30)^2),3)</f>
        <v>1.0389999999999999</v>
      </c>
      <c r="W2331" s="4">
        <f>ROUND(E2331*Hilfswerte!$B$31,0)</f>
        <v>2672</v>
      </c>
      <c r="X2331" s="4">
        <f t="shared" si="294"/>
        <v>2672</v>
      </c>
      <c r="Y2331" s="4" t="str">
        <f>IF(T2331="A - Top-Kunde","bereits Top-Kunde",IF(AND(V2331&lt;=Hilfswerte!$B$34,H2331&lt;0.5*W2331),"Hoch",IF(AND(V2331&lt;=Hilfswerte!$B$35,H2331&lt;0.7*W2331),"Mittel","Niedrig")))</f>
        <v>Mittel</v>
      </c>
      <c r="Z2331" s="4">
        <f t="shared" si="295"/>
        <v>54.1</v>
      </c>
      <c r="AA2331" s="4" t="str">
        <f>IF(J2331&gt;365,"Bereits abgewandert (Segment D)",IF(Z2331&gt;=Hilfswerte!$B$38,"Rot - akut gefaehrdet",IF(Z2331&gt;=Hilfswerte!$B$39,"Gelb - beobachten","Gruen - stabil")))</f>
        <v>Bereits abgewandert (Segment D)</v>
      </c>
    </row>
    <row r="2332" spans="1:27" ht="15" customHeight="1" x14ac:dyDescent="0.25">
      <c r="A2332" s="4" t="s">
        <v>2679</v>
      </c>
      <c r="B2332" s="4" t="s">
        <v>337</v>
      </c>
      <c r="C2332" s="4" t="s">
        <v>55</v>
      </c>
      <c r="D2332" s="4" t="s">
        <v>30</v>
      </c>
      <c r="E2332" s="4">
        <v>17</v>
      </c>
      <c r="F2332" s="5">
        <v>3.5</v>
      </c>
      <c r="G2332" s="5">
        <v>16.7</v>
      </c>
      <c r="H2332" s="6">
        <v>420</v>
      </c>
      <c r="I2332" s="4">
        <v>2</v>
      </c>
      <c r="J2332" s="4">
        <v>15</v>
      </c>
      <c r="K2332" s="4">
        <v>1</v>
      </c>
      <c r="L2332" s="4">
        <v>24</v>
      </c>
      <c r="M2332" s="4">
        <v>6</v>
      </c>
      <c r="N2332" s="5">
        <v>40.9</v>
      </c>
      <c r="O2332" s="7">
        <f t="shared" si="288"/>
        <v>5</v>
      </c>
      <c r="P2332" s="7">
        <f t="shared" si="289"/>
        <v>2</v>
      </c>
      <c r="Q2332" s="7">
        <f t="shared" si="290"/>
        <v>2</v>
      </c>
      <c r="R2332" s="7">
        <f t="shared" si="291"/>
        <v>9</v>
      </c>
      <c r="S2332" s="8">
        <f t="shared" si="292"/>
        <v>97.3</v>
      </c>
      <c r="T2332" s="7" t="str">
        <f t="shared" si="293"/>
        <v>C - Entwicklungspotenzial</v>
      </c>
      <c r="U2332" s="4">
        <f>ROUND(((E2332-Hilfswerte!$B$20)/Hilfswerte!$B$21)+((F2332-Hilfswerte!$B$22)/Hilfswerte!$B$23)+((G2332-Hilfswerte!$B$24)/Hilfswerte!$B$25)+0.1*INDEX(Hilfswerte!$B$4:$B$15,MATCH(C2332,Hilfswerte!$A$4:$A$15,0)),2)</f>
        <v>0.44</v>
      </c>
      <c r="V2332" s="4">
        <f>ROUND(SQRT((((E2332-Hilfswerte!$B$20)/Hilfswerte!$B$21)-Hilfswerte!$B$28)^2+(((F2332-Hilfswerte!$B$22)/Hilfswerte!$B$23)-Hilfswerte!$B$29)^2+(((G2332-Hilfswerte!$B$24)/Hilfswerte!$B$25)-Hilfswerte!$B$30)^2),3)</f>
        <v>1.246</v>
      </c>
      <c r="W2332" s="4">
        <f>ROUND(E2332*Hilfswerte!$B$31,0)</f>
        <v>3494</v>
      </c>
      <c r="X2332" s="4">
        <f t="shared" si="294"/>
        <v>3074</v>
      </c>
      <c r="Y2332" s="4" t="str">
        <f>IF(T2332="A - Top-Kunde","bereits Top-Kunde",IF(AND(V2332&lt;=Hilfswerte!$B$34,H2332&lt;0.5*W2332),"Hoch",IF(AND(V2332&lt;=Hilfswerte!$B$35,H2332&lt;0.7*W2332),"Mittel","Niedrig")))</f>
        <v>Niedrig</v>
      </c>
      <c r="Z2332" s="4">
        <f t="shared" si="295"/>
        <v>8.6</v>
      </c>
      <c r="AA2332" s="4" t="str">
        <f>IF(J2332&gt;365,"Bereits abgewandert (Segment D)",IF(Z2332&gt;=Hilfswerte!$B$38,"Rot - akut gefaehrdet",IF(Z2332&gt;=Hilfswerte!$B$39,"Gelb - beobachten","Gruen - stabil")))</f>
        <v>Gruen - stabil</v>
      </c>
    </row>
    <row r="2333" spans="1:27" ht="15" customHeight="1" x14ac:dyDescent="0.25">
      <c r="A2333" s="4" t="s">
        <v>2680</v>
      </c>
      <c r="B2333" s="4" t="s">
        <v>355</v>
      </c>
      <c r="C2333" s="4" t="s">
        <v>29</v>
      </c>
      <c r="D2333" s="4" t="s">
        <v>77</v>
      </c>
      <c r="E2333" s="4">
        <v>38</v>
      </c>
      <c r="F2333" s="5">
        <v>12</v>
      </c>
      <c r="G2333" s="5">
        <v>13.6</v>
      </c>
      <c r="H2333" s="6">
        <v>4470</v>
      </c>
      <c r="I2333" s="4">
        <v>3</v>
      </c>
      <c r="J2333" s="4">
        <v>37</v>
      </c>
      <c r="K2333" s="4">
        <v>0</v>
      </c>
      <c r="L2333" s="4">
        <v>17</v>
      </c>
      <c r="M2333" s="4">
        <v>2</v>
      </c>
      <c r="N2333" s="5">
        <v>26.8</v>
      </c>
      <c r="O2333" s="7">
        <f t="shared" si="288"/>
        <v>4</v>
      </c>
      <c r="P2333" s="7">
        <f t="shared" si="289"/>
        <v>3</v>
      </c>
      <c r="Q2333" s="7">
        <f t="shared" si="290"/>
        <v>4</v>
      </c>
      <c r="R2333" s="7">
        <f t="shared" si="291"/>
        <v>11</v>
      </c>
      <c r="S2333" s="8">
        <f t="shared" si="292"/>
        <v>118.3</v>
      </c>
      <c r="T2333" s="7" t="str">
        <f t="shared" si="293"/>
        <v>B - Kernkunde</v>
      </c>
      <c r="U2333" s="4">
        <f>ROUND(((E2333-Hilfswerte!$B$20)/Hilfswerte!$B$21)+((F2333-Hilfswerte!$B$22)/Hilfswerte!$B$23)+((G2333-Hilfswerte!$B$24)/Hilfswerte!$B$25)+0.1*INDEX(Hilfswerte!$B$4:$B$15,MATCH(C2333,Hilfswerte!$A$4:$A$15,0)),2)</f>
        <v>0.17</v>
      </c>
      <c r="V2333" s="4">
        <f>ROUND(SQRT((((E2333-Hilfswerte!$B$20)/Hilfswerte!$B$21)-Hilfswerte!$B$28)^2+(((F2333-Hilfswerte!$B$22)/Hilfswerte!$B$23)-Hilfswerte!$B$29)^2+(((G2333-Hilfswerte!$B$24)/Hilfswerte!$B$25)-Hilfswerte!$B$30)^2),3)</f>
        <v>0.81499999999999995</v>
      </c>
      <c r="W2333" s="4">
        <f>ROUND(E2333*Hilfswerte!$B$31,0)</f>
        <v>7811</v>
      </c>
      <c r="X2333" s="4">
        <f t="shared" si="294"/>
        <v>3341</v>
      </c>
      <c r="Y2333" s="4" t="str">
        <f>IF(T2333="A - Top-Kunde","bereits Top-Kunde",IF(AND(V2333&lt;=Hilfswerte!$B$34,H2333&lt;0.5*W2333),"Hoch",IF(AND(V2333&lt;=Hilfswerte!$B$35,H2333&lt;0.7*W2333),"Mittel","Niedrig")))</f>
        <v>Mittel</v>
      </c>
      <c r="Z2333" s="4">
        <f t="shared" si="295"/>
        <v>5.3</v>
      </c>
      <c r="AA2333" s="4" t="str">
        <f>IF(J2333&gt;365,"Bereits abgewandert (Segment D)",IF(Z2333&gt;=Hilfswerte!$B$38,"Rot - akut gefaehrdet",IF(Z2333&gt;=Hilfswerte!$B$39,"Gelb - beobachten","Gruen - stabil")))</f>
        <v>Gruen - stabil</v>
      </c>
    </row>
    <row r="2334" spans="1:27" ht="15" customHeight="1" x14ac:dyDescent="0.25">
      <c r="A2334" s="4" t="s">
        <v>2681</v>
      </c>
      <c r="B2334" s="4" t="s">
        <v>541</v>
      </c>
      <c r="C2334" s="4" t="s">
        <v>89</v>
      </c>
      <c r="D2334" s="4" t="s">
        <v>30</v>
      </c>
      <c r="E2334" s="4">
        <v>17</v>
      </c>
      <c r="F2334" s="5">
        <v>4.0999999999999996</v>
      </c>
      <c r="G2334" s="5">
        <v>11</v>
      </c>
      <c r="H2334" s="6">
        <v>2100</v>
      </c>
      <c r="I2334" s="4">
        <v>1</v>
      </c>
      <c r="J2334" s="4">
        <v>118</v>
      </c>
      <c r="K2334" s="4">
        <v>0</v>
      </c>
      <c r="L2334" s="4">
        <v>16</v>
      </c>
      <c r="M2334" s="4">
        <v>3</v>
      </c>
      <c r="N2334" s="5">
        <v>1.7</v>
      </c>
      <c r="O2334" s="7">
        <f t="shared" si="288"/>
        <v>3</v>
      </c>
      <c r="P2334" s="7">
        <f t="shared" si="289"/>
        <v>1</v>
      </c>
      <c r="Q2334" s="7">
        <f t="shared" si="290"/>
        <v>3</v>
      </c>
      <c r="R2334" s="7">
        <f t="shared" si="291"/>
        <v>7</v>
      </c>
      <c r="S2334" s="8">
        <f t="shared" si="292"/>
        <v>66.099999999999994</v>
      </c>
      <c r="T2334" s="7" t="str">
        <f t="shared" si="293"/>
        <v>C - Entwicklungspotenzial</v>
      </c>
      <c r="U2334" s="4">
        <f>ROUND(((E2334-Hilfswerte!$B$20)/Hilfswerte!$B$21)+((F2334-Hilfswerte!$B$22)/Hilfswerte!$B$23)+((G2334-Hilfswerte!$B$24)/Hilfswerte!$B$25)+0.1*INDEX(Hilfswerte!$B$4:$B$15,MATCH(C2334,Hilfswerte!$A$4:$A$15,0)),2)</f>
        <v>-0.45</v>
      </c>
      <c r="V2334" s="4">
        <f>ROUND(SQRT((((E2334-Hilfswerte!$B$20)/Hilfswerte!$B$21)-Hilfswerte!$B$28)^2+(((F2334-Hilfswerte!$B$22)/Hilfswerte!$B$23)-Hilfswerte!$B$29)^2+(((G2334-Hilfswerte!$B$24)/Hilfswerte!$B$25)-Hilfswerte!$B$30)^2),3)</f>
        <v>0.88300000000000001</v>
      </c>
      <c r="W2334" s="4">
        <f>ROUND(E2334*Hilfswerte!$B$31,0)</f>
        <v>3494</v>
      </c>
      <c r="X2334" s="4">
        <f t="shared" si="294"/>
        <v>1394</v>
      </c>
      <c r="Y2334" s="4" t="str">
        <f>IF(T2334="A - Top-Kunde","bereits Top-Kunde",IF(AND(V2334&lt;=Hilfswerte!$B$34,H2334&lt;0.5*W2334),"Hoch",IF(AND(V2334&lt;=Hilfswerte!$B$35,H2334&lt;0.7*W2334),"Mittel","Niedrig")))</f>
        <v>Mittel</v>
      </c>
      <c r="Z2334" s="4">
        <f t="shared" si="295"/>
        <v>9.1</v>
      </c>
      <c r="AA2334" s="4" t="str">
        <f>IF(J2334&gt;365,"Bereits abgewandert (Segment D)",IF(Z2334&gt;=Hilfswerte!$B$38,"Rot - akut gefaehrdet",IF(Z2334&gt;=Hilfswerte!$B$39,"Gelb - beobachten","Gruen - stabil")))</f>
        <v>Gruen - stabil</v>
      </c>
    </row>
    <row r="2335" spans="1:27" ht="15" customHeight="1" x14ac:dyDescent="0.25">
      <c r="A2335" s="4" t="s">
        <v>2682</v>
      </c>
      <c r="B2335" s="4" t="s">
        <v>405</v>
      </c>
      <c r="C2335" s="4" t="s">
        <v>74</v>
      </c>
      <c r="D2335" s="4" t="s">
        <v>30</v>
      </c>
      <c r="E2335" s="4">
        <v>74</v>
      </c>
      <c r="F2335" s="5">
        <v>12.7</v>
      </c>
      <c r="G2335" s="5">
        <v>5</v>
      </c>
      <c r="H2335" s="6">
        <v>0</v>
      </c>
      <c r="I2335" s="4">
        <v>0</v>
      </c>
      <c r="J2335" s="4">
        <v>643</v>
      </c>
      <c r="K2335" s="4">
        <v>0</v>
      </c>
      <c r="L2335" s="4">
        <v>14</v>
      </c>
      <c r="M2335" s="4">
        <v>0</v>
      </c>
      <c r="N2335" s="5">
        <v>-82.5</v>
      </c>
      <c r="O2335" s="7">
        <f t="shared" si="288"/>
        <v>1</v>
      </c>
      <c r="P2335" s="7">
        <f t="shared" si="289"/>
        <v>1</v>
      </c>
      <c r="Q2335" s="7">
        <f t="shared" si="290"/>
        <v>1</v>
      </c>
      <c r="R2335" s="7">
        <f t="shared" si="291"/>
        <v>3</v>
      </c>
      <c r="S2335" s="8">
        <f t="shared" si="292"/>
        <v>-15.5</v>
      </c>
      <c r="T2335" s="7" t="str">
        <f t="shared" si="293"/>
        <v>D - Abwanderungsrisiko</v>
      </c>
      <c r="U2335" s="4">
        <f>ROUND(((E2335-Hilfswerte!$B$20)/Hilfswerte!$B$21)+((F2335-Hilfswerte!$B$22)/Hilfswerte!$B$23)+((G2335-Hilfswerte!$B$24)/Hilfswerte!$B$25)+0.1*INDEX(Hilfswerte!$B$4:$B$15,MATCH(C2335,Hilfswerte!$A$4:$A$15,0)),2)</f>
        <v>-1.32</v>
      </c>
      <c r="V2335" s="4">
        <f>ROUND(SQRT((((E2335-Hilfswerte!$B$20)/Hilfswerte!$B$21)-Hilfswerte!$B$28)^2+(((F2335-Hilfswerte!$B$22)/Hilfswerte!$B$23)-Hilfswerte!$B$29)^2+(((G2335-Hilfswerte!$B$24)/Hilfswerte!$B$25)-Hilfswerte!$B$30)^2),3)</f>
        <v>1.155</v>
      </c>
      <c r="W2335" s="4">
        <f>ROUND(E2335*Hilfswerte!$B$31,0)</f>
        <v>15210</v>
      </c>
      <c r="X2335" s="4">
        <f t="shared" si="294"/>
        <v>15210</v>
      </c>
      <c r="Y2335" s="4" t="str">
        <f>IF(T2335="A - Top-Kunde","bereits Top-Kunde",IF(AND(V2335&lt;=Hilfswerte!$B$34,H2335&lt;0.5*W2335),"Hoch",IF(AND(V2335&lt;=Hilfswerte!$B$35,H2335&lt;0.7*W2335),"Mittel","Niedrig")))</f>
        <v>Niedrig</v>
      </c>
      <c r="Z2335" s="4">
        <f t="shared" si="295"/>
        <v>68</v>
      </c>
      <c r="AA2335" s="4" t="str">
        <f>IF(J2335&gt;365,"Bereits abgewandert (Segment D)",IF(Z2335&gt;=Hilfswerte!$B$38,"Rot - akut gefaehrdet",IF(Z2335&gt;=Hilfswerte!$B$39,"Gelb - beobachten","Gruen - stabil")))</f>
        <v>Bereits abgewandert (Segment D)</v>
      </c>
    </row>
    <row r="2336" spans="1:27" ht="15" customHeight="1" x14ac:dyDescent="0.25">
      <c r="A2336" s="4" t="s">
        <v>2683</v>
      </c>
      <c r="B2336" s="4" t="s">
        <v>388</v>
      </c>
      <c r="C2336" s="4" t="s">
        <v>89</v>
      </c>
      <c r="D2336" s="4" t="s">
        <v>30</v>
      </c>
      <c r="E2336" s="4">
        <v>40</v>
      </c>
      <c r="F2336" s="5">
        <v>6.2</v>
      </c>
      <c r="G2336" s="5">
        <v>7.9</v>
      </c>
      <c r="H2336" s="6">
        <v>15070</v>
      </c>
      <c r="I2336" s="4">
        <v>6</v>
      </c>
      <c r="J2336" s="4">
        <v>10</v>
      </c>
      <c r="K2336" s="4">
        <v>0</v>
      </c>
      <c r="L2336" s="4">
        <v>-5</v>
      </c>
      <c r="M2336" s="4">
        <v>1</v>
      </c>
      <c r="N2336" s="5">
        <v>21.1</v>
      </c>
      <c r="O2336" s="7">
        <f t="shared" si="288"/>
        <v>5</v>
      </c>
      <c r="P2336" s="7">
        <f t="shared" si="289"/>
        <v>5</v>
      </c>
      <c r="Q2336" s="7">
        <f t="shared" si="290"/>
        <v>5</v>
      </c>
      <c r="R2336" s="7">
        <f t="shared" si="291"/>
        <v>15</v>
      </c>
      <c r="S2336" s="8">
        <f t="shared" si="292"/>
        <v>160.6</v>
      </c>
      <c r="T2336" s="7" t="str">
        <f t="shared" si="293"/>
        <v>A - Top-Kunde</v>
      </c>
      <c r="U2336" s="4">
        <f>ROUND(((E2336-Hilfswerte!$B$20)/Hilfswerte!$B$21)+((F2336-Hilfswerte!$B$22)/Hilfswerte!$B$23)+((G2336-Hilfswerte!$B$24)/Hilfswerte!$B$25)+0.1*INDEX(Hilfswerte!$B$4:$B$15,MATCH(C2336,Hilfswerte!$A$4:$A$15,0)),2)</f>
        <v>-0.81</v>
      </c>
      <c r="V2336" s="4">
        <f>ROUND(SQRT((((E2336-Hilfswerte!$B$20)/Hilfswerte!$B$21)-Hilfswerte!$B$28)^2+(((F2336-Hilfswerte!$B$22)/Hilfswerte!$B$23)-Hilfswerte!$B$29)^2+(((G2336-Hilfswerte!$B$24)/Hilfswerte!$B$25)-Hilfswerte!$B$30)^2),3)</f>
        <v>0.94599999999999995</v>
      </c>
      <c r="W2336" s="4">
        <f>ROUND(E2336*Hilfswerte!$B$31,0)</f>
        <v>8222</v>
      </c>
      <c r="X2336" s="4">
        <f t="shared" si="294"/>
        <v>0</v>
      </c>
      <c r="Y2336" s="4" t="str">
        <f>IF(T2336="A - Top-Kunde","bereits Top-Kunde",IF(AND(V2336&lt;=Hilfswerte!$B$34,H2336&lt;0.5*W2336),"Hoch",IF(AND(V2336&lt;=Hilfswerte!$B$35,H2336&lt;0.7*W2336),"Mittel","Niedrig")))</f>
        <v>bereits Top-Kunde</v>
      </c>
      <c r="Z2336" s="4">
        <f t="shared" si="295"/>
        <v>0.5</v>
      </c>
      <c r="AA2336" s="4" t="str">
        <f>IF(J2336&gt;365,"Bereits abgewandert (Segment D)",IF(Z2336&gt;=Hilfswerte!$B$38,"Rot - akut gefaehrdet",IF(Z2336&gt;=Hilfswerte!$B$39,"Gelb - beobachten","Gruen - stabil")))</f>
        <v>Gruen - stabil</v>
      </c>
    </row>
    <row r="2337" spans="1:27" ht="15" customHeight="1" x14ac:dyDescent="0.25">
      <c r="A2337" s="4" t="s">
        <v>2684</v>
      </c>
      <c r="B2337" s="4" t="s">
        <v>304</v>
      </c>
      <c r="C2337" s="4" t="s">
        <v>62</v>
      </c>
      <c r="D2337" s="4" t="s">
        <v>30</v>
      </c>
      <c r="E2337" s="4">
        <v>77</v>
      </c>
      <c r="F2337" s="5">
        <v>23.6</v>
      </c>
      <c r="G2337" s="5">
        <v>13.4</v>
      </c>
      <c r="H2337" s="6">
        <v>5480</v>
      </c>
      <c r="I2337" s="4">
        <v>1</v>
      </c>
      <c r="J2337" s="4">
        <v>172</v>
      </c>
      <c r="K2337" s="4">
        <v>0</v>
      </c>
      <c r="L2337" s="4">
        <v>19</v>
      </c>
      <c r="M2337" s="4">
        <v>1</v>
      </c>
      <c r="N2337" s="5">
        <v>40.799999999999997</v>
      </c>
      <c r="O2337" s="7">
        <f t="shared" si="288"/>
        <v>3</v>
      </c>
      <c r="P2337" s="7">
        <f t="shared" si="289"/>
        <v>1</v>
      </c>
      <c r="Q2337" s="7">
        <f t="shared" si="290"/>
        <v>4</v>
      </c>
      <c r="R2337" s="7">
        <f t="shared" si="291"/>
        <v>8</v>
      </c>
      <c r="S2337" s="8">
        <f t="shared" si="292"/>
        <v>94.7</v>
      </c>
      <c r="T2337" s="7" t="str">
        <f t="shared" si="293"/>
        <v>C - Entwicklungspotenzial</v>
      </c>
      <c r="U2337" s="4">
        <f>ROUND(((E2337-Hilfswerte!$B$20)/Hilfswerte!$B$21)+((F2337-Hilfswerte!$B$22)/Hilfswerte!$B$23)+((G2337-Hilfswerte!$B$24)/Hilfswerte!$B$25)+0.1*INDEX(Hilfswerte!$B$4:$B$15,MATCH(C2337,Hilfswerte!$A$4:$A$15,0)),2)</f>
        <v>0.66</v>
      </c>
      <c r="V2337" s="4">
        <f>ROUND(SQRT((((E2337-Hilfswerte!$B$20)/Hilfswerte!$B$21)-Hilfswerte!$B$28)^2+(((F2337-Hilfswerte!$B$22)/Hilfswerte!$B$23)-Hilfswerte!$B$29)^2+(((G2337-Hilfswerte!$B$24)/Hilfswerte!$B$25)-Hilfswerte!$B$30)^2),3)</f>
        <v>0.57799999999999996</v>
      </c>
      <c r="W2337" s="4">
        <f>ROUND(E2337*Hilfswerte!$B$31,0)</f>
        <v>15827</v>
      </c>
      <c r="X2337" s="4">
        <f t="shared" si="294"/>
        <v>10347</v>
      </c>
      <c r="Y2337" s="4" t="str">
        <f>IF(T2337="A - Top-Kunde","bereits Top-Kunde",IF(AND(V2337&lt;=Hilfswerte!$B$34,H2337&lt;0.5*W2337),"Hoch",IF(AND(V2337&lt;=Hilfswerte!$B$35,H2337&lt;0.7*W2337),"Mittel","Niedrig")))</f>
        <v>Hoch</v>
      </c>
      <c r="Z2337" s="4">
        <f t="shared" si="295"/>
        <v>12.4</v>
      </c>
      <c r="AA2337" s="4" t="str">
        <f>IF(J2337&gt;365,"Bereits abgewandert (Segment D)",IF(Z2337&gt;=Hilfswerte!$B$38,"Rot - akut gefaehrdet",IF(Z2337&gt;=Hilfswerte!$B$39,"Gelb - beobachten","Gruen - stabil")))</f>
        <v>Gruen - stabil</v>
      </c>
    </row>
    <row r="2338" spans="1:27" ht="15" customHeight="1" x14ac:dyDescent="0.25">
      <c r="A2338" s="4" t="s">
        <v>2685</v>
      </c>
      <c r="B2338" s="4" t="s">
        <v>181</v>
      </c>
      <c r="C2338" s="4" t="s">
        <v>89</v>
      </c>
      <c r="D2338" s="4" t="s">
        <v>30</v>
      </c>
      <c r="E2338" s="4">
        <v>32</v>
      </c>
      <c r="F2338" s="5">
        <v>7.5</v>
      </c>
      <c r="G2338" s="5">
        <v>17.5</v>
      </c>
      <c r="H2338" s="6">
        <v>1760</v>
      </c>
      <c r="I2338" s="4">
        <v>2</v>
      </c>
      <c r="J2338" s="4">
        <v>18</v>
      </c>
      <c r="K2338" s="4">
        <v>0</v>
      </c>
      <c r="L2338" s="4">
        <v>26</v>
      </c>
      <c r="M2338" s="4">
        <v>1</v>
      </c>
      <c r="N2338" s="5">
        <v>36.799999999999997</v>
      </c>
      <c r="O2338" s="7">
        <f t="shared" si="288"/>
        <v>5</v>
      </c>
      <c r="P2338" s="7">
        <f t="shared" si="289"/>
        <v>2</v>
      </c>
      <c r="Q2338" s="7">
        <f t="shared" si="290"/>
        <v>3</v>
      </c>
      <c r="R2338" s="7">
        <f t="shared" si="291"/>
        <v>10</v>
      </c>
      <c r="S2338" s="8">
        <f t="shared" si="292"/>
        <v>110.6</v>
      </c>
      <c r="T2338" s="7" t="str">
        <f t="shared" si="293"/>
        <v>B - Kernkunde</v>
      </c>
      <c r="U2338" s="4">
        <f>ROUND(((E2338-Hilfswerte!$B$20)/Hilfswerte!$B$21)+((F2338-Hilfswerte!$B$22)/Hilfswerte!$B$23)+((G2338-Hilfswerte!$B$24)/Hilfswerte!$B$25)+0.1*INDEX(Hilfswerte!$B$4:$B$15,MATCH(C2338,Hilfswerte!$A$4:$A$15,0)),2)</f>
        <v>0.71</v>
      </c>
      <c r="V2338" s="4">
        <f>ROUND(SQRT((((E2338-Hilfswerte!$B$20)/Hilfswerte!$B$21)-Hilfswerte!$B$28)^2+(((F2338-Hilfswerte!$B$22)/Hilfswerte!$B$23)-Hilfswerte!$B$29)^2+(((G2338-Hilfswerte!$B$24)/Hilfswerte!$B$25)-Hilfswerte!$B$30)^2),3)</f>
        <v>1.276</v>
      </c>
      <c r="W2338" s="4">
        <f>ROUND(E2338*Hilfswerte!$B$31,0)</f>
        <v>6577</v>
      </c>
      <c r="X2338" s="4">
        <f t="shared" si="294"/>
        <v>4817</v>
      </c>
      <c r="Y2338" s="4" t="str">
        <f>IF(T2338="A - Top-Kunde","bereits Top-Kunde",IF(AND(V2338&lt;=Hilfswerte!$B$34,H2338&lt;0.5*W2338),"Hoch",IF(AND(V2338&lt;=Hilfswerte!$B$35,H2338&lt;0.7*W2338),"Mittel","Niedrig")))</f>
        <v>Niedrig</v>
      </c>
      <c r="Z2338" s="4">
        <f t="shared" si="295"/>
        <v>6.1</v>
      </c>
      <c r="AA2338" s="4" t="str">
        <f>IF(J2338&gt;365,"Bereits abgewandert (Segment D)",IF(Z2338&gt;=Hilfswerte!$B$38,"Rot - akut gefaehrdet",IF(Z2338&gt;=Hilfswerte!$B$39,"Gelb - beobachten","Gruen - stabil")))</f>
        <v>Gruen - stabil</v>
      </c>
    </row>
    <row r="2339" spans="1:27" ht="15" customHeight="1" x14ac:dyDescent="0.25">
      <c r="A2339" s="4" t="s">
        <v>2686</v>
      </c>
      <c r="B2339" s="4" t="s">
        <v>97</v>
      </c>
      <c r="C2339" s="4" t="s">
        <v>59</v>
      </c>
      <c r="D2339" s="4" t="s">
        <v>30</v>
      </c>
      <c r="E2339" s="4">
        <v>312</v>
      </c>
      <c r="F2339" s="5">
        <v>68.099999999999994</v>
      </c>
      <c r="G2339" s="5">
        <v>5.9</v>
      </c>
      <c r="H2339" s="6">
        <v>18270</v>
      </c>
      <c r="I2339" s="4">
        <v>5</v>
      </c>
      <c r="J2339" s="4">
        <v>27</v>
      </c>
      <c r="K2339" s="4">
        <v>2</v>
      </c>
      <c r="L2339" s="4">
        <v>10</v>
      </c>
      <c r="M2339" s="4">
        <v>5</v>
      </c>
      <c r="N2339" s="5">
        <v>10.1</v>
      </c>
      <c r="O2339" s="7">
        <f t="shared" si="288"/>
        <v>5</v>
      </c>
      <c r="P2339" s="7">
        <f t="shared" si="289"/>
        <v>5</v>
      </c>
      <c r="Q2339" s="7">
        <f t="shared" si="290"/>
        <v>5</v>
      </c>
      <c r="R2339" s="7">
        <f t="shared" si="291"/>
        <v>15</v>
      </c>
      <c r="S2339" s="8">
        <f t="shared" si="292"/>
        <v>140.1</v>
      </c>
      <c r="T2339" s="7" t="str">
        <f t="shared" si="293"/>
        <v>A - Top-Kunde</v>
      </c>
      <c r="U2339" s="4">
        <f>ROUND(((E2339-Hilfswerte!$B$20)/Hilfswerte!$B$21)+((F2339-Hilfswerte!$B$22)/Hilfswerte!$B$23)+((G2339-Hilfswerte!$B$24)/Hilfswerte!$B$25)+0.1*INDEX(Hilfswerte!$B$4:$B$15,MATCH(C2339,Hilfswerte!$A$4:$A$15,0)),2)</f>
        <v>0.79</v>
      </c>
      <c r="V2339" s="4">
        <f>ROUND(SQRT((((E2339-Hilfswerte!$B$20)/Hilfswerte!$B$21)-Hilfswerte!$B$28)^2+(((F2339-Hilfswerte!$B$22)/Hilfswerte!$B$23)-Hilfswerte!$B$29)^2+(((G2339-Hilfswerte!$B$24)/Hilfswerte!$B$25)-Hilfswerte!$B$30)^2),3)</f>
        <v>1.181</v>
      </c>
      <c r="W2339" s="4">
        <f>ROUND(E2339*Hilfswerte!$B$31,0)</f>
        <v>64130</v>
      </c>
      <c r="X2339" s="4">
        <f t="shared" si="294"/>
        <v>45860</v>
      </c>
      <c r="Y2339" s="4" t="str">
        <f>IF(T2339="A - Top-Kunde","bereits Top-Kunde",IF(AND(V2339&lt;=Hilfswerte!$B$34,H2339&lt;0.5*W2339),"Hoch",IF(AND(V2339&lt;=Hilfswerte!$B$35,H2339&lt;0.7*W2339),"Mittel","Niedrig")))</f>
        <v>bereits Top-Kunde</v>
      </c>
      <c r="Z2339" s="4">
        <f t="shared" si="295"/>
        <v>9.4</v>
      </c>
      <c r="AA2339" s="4" t="str">
        <f>IF(J2339&gt;365,"Bereits abgewandert (Segment D)",IF(Z2339&gt;=Hilfswerte!$B$38,"Rot - akut gefaehrdet",IF(Z2339&gt;=Hilfswerte!$B$39,"Gelb - beobachten","Gruen - stabil")))</f>
        <v>Gruen - stabil</v>
      </c>
    </row>
    <row r="2340" spans="1:27" ht="15" customHeight="1" x14ac:dyDescent="0.25">
      <c r="A2340" s="4" t="s">
        <v>2687</v>
      </c>
      <c r="B2340" s="4" t="s">
        <v>1005</v>
      </c>
      <c r="C2340" s="4" t="s">
        <v>51</v>
      </c>
      <c r="D2340" s="4" t="s">
        <v>30</v>
      </c>
      <c r="E2340" s="4">
        <v>104</v>
      </c>
      <c r="F2340" s="5">
        <v>17.100000000000001</v>
      </c>
      <c r="G2340" s="5">
        <v>4.4000000000000004</v>
      </c>
      <c r="H2340" s="6">
        <v>0</v>
      </c>
      <c r="I2340" s="4">
        <v>0</v>
      </c>
      <c r="J2340" s="4">
        <v>387</v>
      </c>
      <c r="K2340" s="4">
        <v>0</v>
      </c>
      <c r="L2340" s="4">
        <v>-5</v>
      </c>
      <c r="M2340" s="4">
        <v>0</v>
      </c>
      <c r="N2340" s="5">
        <v>-46.3</v>
      </c>
      <c r="O2340" s="7">
        <f t="shared" si="288"/>
        <v>1</v>
      </c>
      <c r="P2340" s="7">
        <f t="shared" si="289"/>
        <v>1</v>
      </c>
      <c r="Q2340" s="7">
        <f t="shared" si="290"/>
        <v>1</v>
      </c>
      <c r="R2340" s="7">
        <f t="shared" si="291"/>
        <v>3</v>
      </c>
      <c r="S2340" s="8">
        <f t="shared" si="292"/>
        <v>6.9</v>
      </c>
      <c r="T2340" s="7" t="str">
        <f t="shared" si="293"/>
        <v>D - Abwanderungsrisiko</v>
      </c>
      <c r="U2340" s="4">
        <f>ROUND(((E2340-Hilfswerte!$B$20)/Hilfswerte!$B$21)+((F2340-Hilfswerte!$B$22)/Hilfswerte!$B$23)+((G2340-Hilfswerte!$B$24)/Hilfswerte!$B$25)+0.1*INDEX(Hilfswerte!$B$4:$B$15,MATCH(C2340,Hilfswerte!$A$4:$A$15,0)),2)</f>
        <v>-0.84</v>
      </c>
      <c r="V2340" s="4">
        <f>ROUND(SQRT((((E2340-Hilfswerte!$B$20)/Hilfswerte!$B$21)-Hilfswerte!$B$28)^2+(((F2340-Hilfswerte!$B$22)/Hilfswerte!$B$23)-Hilfswerte!$B$29)^2+(((G2340-Hilfswerte!$B$24)/Hilfswerte!$B$25)-Hilfswerte!$B$30)^2),3)</f>
        <v>1.175</v>
      </c>
      <c r="W2340" s="4">
        <f>ROUND(E2340*Hilfswerte!$B$31,0)</f>
        <v>21377</v>
      </c>
      <c r="X2340" s="4">
        <f t="shared" si="294"/>
        <v>21377</v>
      </c>
      <c r="Y2340" s="4" t="str">
        <f>IF(T2340="A - Top-Kunde","bereits Top-Kunde",IF(AND(V2340&lt;=Hilfswerte!$B$34,H2340&lt;0.5*W2340),"Hoch",IF(AND(V2340&lt;=Hilfswerte!$B$35,H2340&lt;0.7*W2340),"Mittel","Niedrig")))</f>
        <v>Niedrig</v>
      </c>
      <c r="Z2340" s="4">
        <f t="shared" si="295"/>
        <v>37.9</v>
      </c>
      <c r="AA2340" s="4" t="str">
        <f>IF(J2340&gt;365,"Bereits abgewandert (Segment D)",IF(Z2340&gt;=Hilfswerte!$B$38,"Rot - akut gefaehrdet",IF(Z2340&gt;=Hilfswerte!$B$39,"Gelb - beobachten","Gruen - stabil")))</f>
        <v>Bereits abgewandert (Segment D)</v>
      </c>
    </row>
    <row r="2341" spans="1:27" ht="15" customHeight="1" x14ac:dyDescent="0.25">
      <c r="A2341" s="4" t="s">
        <v>2688</v>
      </c>
      <c r="B2341" s="4" t="s">
        <v>459</v>
      </c>
      <c r="C2341" s="4" t="s">
        <v>47</v>
      </c>
      <c r="D2341" s="4" t="s">
        <v>48</v>
      </c>
      <c r="E2341" s="4">
        <v>216</v>
      </c>
      <c r="F2341" s="5">
        <v>29.7</v>
      </c>
      <c r="G2341" s="5">
        <v>20.2</v>
      </c>
      <c r="H2341" s="6">
        <v>6470</v>
      </c>
      <c r="I2341" s="4">
        <v>1</v>
      </c>
      <c r="J2341" s="4">
        <v>87</v>
      </c>
      <c r="K2341" s="4">
        <v>1</v>
      </c>
      <c r="L2341" s="4">
        <v>5</v>
      </c>
      <c r="M2341" s="4">
        <v>2</v>
      </c>
      <c r="N2341" s="5">
        <v>28.6</v>
      </c>
      <c r="O2341" s="7">
        <f t="shared" si="288"/>
        <v>4</v>
      </c>
      <c r="P2341" s="7">
        <f t="shared" si="289"/>
        <v>1</v>
      </c>
      <c r="Q2341" s="7">
        <f t="shared" si="290"/>
        <v>4</v>
      </c>
      <c r="R2341" s="7">
        <f t="shared" si="291"/>
        <v>9</v>
      </c>
      <c r="S2341" s="8">
        <f t="shared" si="292"/>
        <v>96.8</v>
      </c>
      <c r="T2341" s="7" t="str">
        <f t="shared" si="293"/>
        <v>C - Entwicklungspotenzial</v>
      </c>
      <c r="U2341" s="4">
        <f>ROUND(((E2341-Hilfswerte!$B$20)/Hilfswerte!$B$21)+((F2341-Hilfswerte!$B$22)/Hilfswerte!$B$23)+((G2341-Hilfswerte!$B$24)/Hilfswerte!$B$25)+0.1*INDEX(Hilfswerte!$B$4:$B$15,MATCH(C2341,Hilfswerte!$A$4:$A$15,0)),2)</f>
        <v>2.11</v>
      </c>
      <c r="V2341" s="4">
        <f>ROUND(SQRT((((E2341-Hilfswerte!$B$20)/Hilfswerte!$B$21)-Hilfswerte!$B$28)^2+(((F2341-Hilfswerte!$B$22)/Hilfswerte!$B$23)-Hilfswerte!$B$29)^2+(((G2341-Hilfswerte!$B$24)/Hilfswerte!$B$25)-Hilfswerte!$B$30)^2),3)</f>
        <v>1.45</v>
      </c>
      <c r="W2341" s="4">
        <f>ROUND(E2341*Hilfswerte!$B$31,0)</f>
        <v>44398</v>
      </c>
      <c r="X2341" s="4">
        <f t="shared" si="294"/>
        <v>37928</v>
      </c>
      <c r="Y2341" s="4" t="str">
        <f>IF(T2341="A - Top-Kunde","bereits Top-Kunde",IF(AND(V2341&lt;=Hilfswerte!$B$34,H2341&lt;0.5*W2341),"Hoch",IF(AND(V2341&lt;=Hilfswerte!$B$35,H2341&lt;0.7*W2341),"Mittel","Niedrig")))</f>
        <v>Niedrig</v>
      </c>
      <c r="Z2341" s="4">
        <f t="shared" si="295"/>
        <v>8.4</v>
      </c>
      <c r="AA2341" s="4" t="str">
        <f>IF(J2341&gt;365,"Bereits abgewandert (Segment D)",IF(Z2341&gt;=Hilfswerte!$B$38,"Rot - akut gefaehrdet",IF(Z2341&gt;=Hilfswerte!$B$39,"Gelb - beobachten","Gruen - stabil")))</f>
        <v>Gruen - stabil</v>
      </c>
    </row>
    <row r="2342" spans="1:27" ht="15" customHeight="1" x14ac:dyDescent="0.25">
      <c r="A2342" s="4" t="s">
        <v>2689</v>
      </c>
      <c r="B2342" s="4" t="s">
        <v>171</v>
      </c>
      <c r="C2342" s="4" t="s">
        <v>38</v>
      </c>
      <c r="D2342" s="4" t="s">
        <v>30</v>
      </c>
      <c r="E2342" s="4">
        <v>74</v>
      </c>
      <c r="F2342" s="5">
        <v>13.6</v>
      </c>
      <c r="G2342" s="5">
        <v>21.5</v>
      </c>
      <c r="H2342" s="6">
        <v>2570</v>
      </c>
      <c r="I2342" s="4">
        <v>2</v>
      </c>
      <c r="J2342" s="4">
        <v>211</v>
      </c>
      <c r="K2342" s="4">
        <v>0</v>
      </c>
      <c r="L2342" s="4">
        <v>15</v>
      </c>
      <c r="M2342" s="4">
        <v>3</v>
      </c>
      <c r="N2342" s="5">
        <v>8.1999999999999993</v>
      </c>
      <c r="O2342" s="7">
        <f t="shared" si="288"/>
        <v>2</v>
      </c>
      <c r="P2342" s="7">
        <f t="shared" si="289"/>
        <v>2</v>
      </c>
      <c r="Q2342" s="7">
        <f t="shared" si="290"/>
        <v>4</v>
      </c>
      <c r="R2342" s="7">
        <f t="shared" si="291"/>
        <v>8</v>
      </c>
      <c r="S2342" s="8">
        <f t="shared" si="292"/>
        <v>79.599999999999994</v>
      </c>
      <c r="T2342" s="7" t="str">
        <f t="shared" si="293"/>
        <v>C - Entwicklungspotenzial</v>
      </c>
      <c r="U2342" s="4">
        <f>ROUND(((E2342-Hilfswerte!$B$20)/Hilfswerte!$B$21)+((F2342-Hilfswerte!$B$22)/Hilfswerte!$B$23)+((G2342-Hilfswerte!$B$24)/Hilfswerte!$B$25)+0.1*INDEX(Hilfswerte!$B$4:$B$15,MATCH(C2342,Hilfswerte!$A$4:$A$15,0)),2)</f>
        <v>1.68</v>
      </c>
      <c r="V2342" s="4">
        <f>ROUND(SQRT((((E2342-Hilfswerte!$B$20)/Hilfswerte!$B$21)-Hilfswerte!$B$28)^2+(((F2342-Hilfswerte!$B$22)/Hilfswerte!$B$23)-Hilfswerte!$B$29)^2+(((G2342-Hilfswerte!$B$24)/Hilfswerte!$B$25)-Hilfswerte!$B$30)^2),3)</f>
        <v>1.7370000000000001</v>
      </c>
      <c r="W2342" s="4">
        <f>ROUND(E2342*Hilfswerte!$B$31,0)</f>
        <v>15210</v>
      </c>
      <c r="X2342" s="4">
        <f t="shared" si="294"/>
        <v>12640</v>
      </c>
      <c r="Y2342" s="4" t="str">
        <f>IF(T2342="A - Top-Kunde","bereits Top-Kunde",IF(AND(V2342&lt;=Hilfswerte!$B$34,H2342&lt;0.5*W2342),"Hoch",IF(AND(V2342&lt;=Hilfswerte!$B$35,H2342&lt;0.7*W2342),"Mittel","Niedrig")))</f>
        <v>Niedrig</v>
      </c>
      <c r="Z2342" s="4">
        <f t="shared" si="295"/>
        <v>13.6</v>
      </c>
      <c r="AA2342" s="4" t="str">
        <f>IF(J2342&gt;365,"Bereits abgewandert (Segment D)",IF(Z2342&gt;=Hilfswerte!$B$38,"Rot - akut gefaehrdet",IF(Z2342&gt;=Hilfswerte!$B$39,"Gelb - beobachten","Gruen - stabil")))</f>
        <v>Gruen - stabil</v>
      </c>
    </row>
    <row r="2343" spans="1:27" ht="15" customHeight="1" x14ac:dyDescent="0.25">
      <c r="A2343" s="4" t="s">
        <v>2690</v>
      </c>
      <c r="B2343" s="4" t="s">
        <v>1161</v>
      </c>
      <c r="C2343" s="4" t="s">
        <v>89</v>
      </c>
      <c r="D2343" s="4" t="s">
        <v>30</v>
      </c>
      <c r="E2343" s="4">
        <v>204</v>
      </c>
      <c r="F2343" s="5">
        <v>63.8</v>
      </c>
      <c r="G2343" s="5">
        <v>1.4</v>
      </c>
      <c r="H2343" s="6">
        <v>2090</v>
      </c>
      <c r="I2343" s="4">
        <v>3</v>
      </c>
      <c r="J2343" s="4">
        <v>87</v>
      </c>
      <c r="K2343" s="4">
        <v>0</v>
      </c>
      <c r="L2343" s="4">
        <v>4</v>
      </c>
      <c r="M2343" s="4">
        <v>4</v>
      </c>
      <c r="N2343" s="5">
        <v>17.399999999999999</v>
      </c>
      <c r="O2343" s="7">
        <f t="shared" si="288"/>
        <v>4</v>
      </c>
      <c r="P2343" s="7">
        <f t="shared" si="289"/>
        <v>3</v>
      </c>
      <c r="Q2343" s="7">
        <f t="shared" si="290"/>
        <v>3</v>
      </c>
      <c r="R2343" s="7">
        <f t="shared" si="291"/>
        <v>10</v>
      </c>
      <c r="S2343" s="8">
        <f t="shared" si="292"/>
        <v>107.5</v>
      </c>
      <c r="T2343" s="7" t="str">
        <f t="shared" si="293"/>
        <v>B - Kernkunde</v>
      </c>
      <c r="U2343" s="4">
        <f>ROUND(((E2343-Hilfswerte!$B$20)/Hilfswerte!$B$21)+((F2343-Hilfswerte!$B$22)/Hilfswerte!$B$23)+((G2343-Hilfswerte!$B$24)/Hilfswerte!$B$25)+0.1*INDEX(Hilfswerte!$B$4:$B$15,MATCH(C2343,Hilfswerte!$A$4:$A$15,0)),2)</f>
        <v>-0.1</v>
      </c>
      <c r="V2343" s="4">
        <f>ROUND(SQRT((((E2343-Hilfswerte!$B$20)/Hilfswerte!$B$21)-Hilfswerte!$B$28)^2+(((F2343-Hilfswerte!$B$22)/Hilfswerte!$B$23)-Hilfswerte!$B$29)^2+(((G2343-Hilfswerte!$B$24)/Hilfswerte!$B$25)-Hilfswerte!$B$30)^2),3)</f>
        <v>1.635</v>
      </c>
      <c r="W2343" s="4">
        <f>ROUND(E2343*Hilfswerte!$B$31,0)</f>
        <v>41931</v>
      </c>
      <c r="X2343" s="4">
        <f t="shared" si="294"/>
        <v>39841</v>
      </c>
      <c r="Y2343" s="4" t="str">
        <f>IF(T2343="A - Top-Kunde","bereits Top-Kunde",IF(AND(V2343&lt;=Hilfswerte!$B$34,H2343&lt;0.5*W2343),"Hoch",IF(AND(V2343&lt;=Hilfswerte!$B$35,H2343&lt;0.7*W2343),"Mittel","Niedrig")))</f>
        <v>Niedrig</v>
      </c>
      <c r="Z2343" s="4">
        <f t="shared" si="295"/>
        <v>5.2</v>
      </c>
      <c r="AA2343" s="4" t="str">
        <f>IF(J2343&gt;365,"Bereits abgewandert (Segment D)",IF(Z2343&gt;=Hilfswerte!$B$38,"Rot - akut gefaehrdet",IF(Z2343&gt;=Hilfswerte!$B$39,"Gelb - beobachten","Gruen - stabil")))</f>
        <v>Gruen - stabil</v>
      </c>
    </row>
    <row r="2344" spans="1:27" ht="15" customHeight="1" x14ac:dyDescent="0.25">
      <c r="A2344" s="4" t="s">
        <v>2691</v>
      </c>
      <c r="B2344" s="4" t="s">
        <v>271</v>
      </c>
      <c r="C2344" s="4" t="s">
        <v>33</v>
      </c>
      <c r="D2344" s="4" t="s">
        <v>30</v>
      </c>
      <c r="E2344" s="4">
        <v>22</v>
      </c>
      <c r="F2344" s="5">
        <v>5.2</v>
      </c>
      <c r="G2344" s="5">
        <v>17.8</v>
      </c>
      <c r="H2344" s="6">
        <v>380</v>
      </c>
      <c r="I2344" s="4">
        <v>1</v>
      </c>
      <c r="J2344" s="4">
        <v>171</v>
      </c>
      <c r="K2344" s="4">
        <v>0</v>
      </c>
      <c r="L2344" s="4">
        <v>27</v>
      </c>
      <c r="M2344" s="4">
        <v>2</v>
      </c>
      <c r="N2344" s="5">
        <v>20.399999999999999</v>
      </c>
      <c r="O2344" s="7">
        <f t="shared" si="288"/>
        <v>3</v>
      </c>
      <c r="P2344" s="7">
        <f t="shared" si="289"/>
        <v>1</v>
      </c>
      <c r="Q2344" s="7">
        <f t="shared" si="290"/>
        <v>2</v>
      </c>
      <c r="R2344" s="7">
        <f t="shared" si="291"/>
        <v>6</v>
      </c>
      <c r="S2344" s="8">
        <f t="shared" si="292"/>
        <v>62.1</v>
      </c>
      <c r="T2344" s="7" t="str">
        <f t="shared" si="293"/>
        <v>C - Entwicklungspotenzial</v>
      </c>
      <c r="U2344" s="4">
        <f>ROUND(((E2344-Hilfswerte!$B$20)/Hilfswerte!$B$21)+((F2344-Hilfswerte!$B$22)/Hilfswerte!$B$23)+((G2344-Hilfswerte!$B$24)/Hilfswerte!$B$25)+0.1*INDEX(Hilfswerte!$B$4:$B$15,MATCH(C2344,Hilfswerte!$A$4:$A$15,0)),2)</f>
        <v>0.4</v>
      </c>
      <c r="V2344" s="4">
        <f>ROUND(SQRT((((E2344-Hilfswerte!$B$20)/Hilfswerte!$B$21)-Hilfswerte!$B$28)^2+(((F2344-Hilfswerte!$B$22)/Hilfswerte!$B$23)-Hilfswerte!$B$29)^2+(((G2344-Hilfswerte!$B$24)/Hilfswerte!$B$25)-Hilfswerte!$B$30)^2),3)</f>
        <v>1.35</v>
      </c>
      <c r="W2344" s="4">
        <f>ROUND(E2344*Hilfswerte!$B$31,0)</f>
        <v>4522</v>
      </c>
      <c r="X2344" s="4">
        <f t="shared" si="294"/>
        <v>4142</v>
      </c>
      <c r="Y2344" s="4" t="str">
        <f>IF(T2344="A - Top-Kunde","bereits Top-Kunde",IF(AND(V2344&lt;=Hilfswerte!$B$34,H2344&lt;0.5*W2344),"Hoch",IF(AND(V2344&lt;=Hilfswerte!$B$35,H2344&lt;0.7*W2344),"Mittel","Niedrig")))</f>
        <v>Niedrig</v>
      </c>
      <c r="Z2344" s="4">
        <f t="shared" si="295"/>
        <v>14</v>
      </c>
      <c r="AA2344" s="4" t="str">
        <f>IF(J2344&gt;365,"Bereits abgewandert (Segment D)",IF(Z2344&gt;=Hilfswerte!$B$38,"Rot - akut gefaehrdet",IF(Z2344&gt;=Hilfswerte!$B$39,"Gelb - beobachten","Gruen - stabil")))</f>
        <v>Gelb - beobachten</v>
      </c>
    </row>
    <row r="2345" spans="1:27" ht="15" customHeight="1" x14ac:dyDescent="0.25">
      <c r="A2345" s="4" t="s">
        <v>2692</v>
      </c>
      <c r="B2345" s="4" t="s">
        <v>183</v>
      </c>
      <c r="C2345" s="4" t="s">
        <v>51</v>
      </c>
      <c r="D2345" s="4" t="s">
        <v>30</v>
      </c>
      <c r="E2345" s="4">
        <v>189</v>
      </c>
      <c r="F2345" s="5">
        <v>38.9</v>
      </c>
      <c r="G2345" s="5">
        <v>1.6</v>
      </c>
      <c r="H2345" s="6">
        <v>3700</v>
      </c>
      <c r="I2345" s="4">
        <v>4</v>
      </c>
      <c r="J2345" s="4">
        <v>23</v>
      </c>
      <c r="K2345" s="4">
        <v>0</v>
      </c>
      <c r="L2345" s="4">
        <v>-5</v>
      </c>
      <c r="M2345" s="4">
        <v>4</v>
      </c>
      <c r="N2345" s="5">
        <v>-9.8000000000000007</v>
      </c>
      <c r="O2345" s="7">
        <f t="shared" si="288"/>
        <v>5</v>
      </c>
      <c r="P2345" s="7">
        <f t="shared" si="289"/>
        <v>4</v>
      </c>
      <c r="Q2345" s="7">
        <f t="shared" si="290"/>
        <v>4</v>
      </c>
      <c r="R2345" s="7">
        <f t="shared" si="291"/>
        <v>13</v>
      </c>
      <c r="S2345" s="8">
        <f t="shared" si="292"/>
        <v>125.1</v>
      </c>
      <c r="T2345" s="7" t="str">
        <f t="shared" si="293"/>
        <v>A - Top-Kunde</v>
      </c>
      <c r="U2345" s="4">
        <f>ROUND(((E2345-Hilfswerte!$B$20)/Hilfswerte!$B$21)+((F2345-Hilfswerte!$B$22)/Hilfswerte!$B$23)+((G2345-Hilfswerte!$B$24)/Hilfswerte!$B$25)+0.1*INDEX(Hilfswerte!$B$4:$B$15,MATCH(C2345,Hilfswerte!$A$4:$A$15,0)),2)</f>
        <v>-0.53</v>
      </c>
      <c r="V2345" s="4">
        <f>ROUND(SQRT((((E2345-Hilfswerte!$B$20)/Hilfswerte!$B$21)-Hilfswerte!$B$28)^2+(((F2345-Hilfswerte!$B$22)/Hilfswerte!$B$23)-Hilfswerte!$B$29)^2+(((G2345-Hilfswerte!$B$24)/Hilfswerte!$B$25)-Hilfswerte!$B$30)^2),3)</f>
        <v>1.5289999999999999</v>
      </c>
      <c r="W2345" s="4">
        <f>ROUND(E2345*Hilfswerte!$B$31,0)</f>
        <v>38848</v>
      </c>
      <c r="X2345" s="4">
        <f t="shared" si="294"/>
        <v>35148</v>
      </c>
      <c r="Y2345" s="4" t="str">
        <f>IF(T2345="A - Top-Kunde","bereits Top-Kunde",IF(AND(V2345&lt;=Hilfswerte!$B$34,H2345&lt;0.5*W2345),"Hoch",IF(AND(V2345&lt;=Hilfswerte!$B$35,H2345&lt;0.7*W2345),"Mittel","Niedrig")))</f>
        <v>bereits Top-Kunde</v>
      </c>
      <c r="Z2345" s="4">
        <f t="shared" si="295"/>
        <v>5.0999999999999996</v>
      </c>
      <c r="AA2345" s="4" t="str">
        <f>IF(J2345&gt;365,"Bereits abgewandert (Segment D)",IF(Z2345&gt;=Hilfswerte!$B$38,"Rot - akut gefaehrdet",IF(Z2345&gt;=Hilfswerte!$B$39,"Gelb - beobachten","Gruen - stabil")))</f>
        <v>Gruen - stabil</v>
      </c>
    </row>
    <row r="2346" spans="1:27" ht="15" customHeight="1" x14ac:dyDescent="0.25">
      <c r="A2346" s="4" t="s">
        <v>2693</v>
      </c>
      <c r="B2346" s="4" t="s">
        <v>1224</v>
      </c>
      <c r="C2346" s="4" t="s">
        <v>47</v>
      </c>
      <c r="D2346" s="4" t="s">
        <v>93</v>
      </c>
      <c r="E2346" s="4">
        <v>291</v>
      </c>
      <c r="F2346" s="5">
        <v>85.1</v>
      </c>
      <c r="G2346" s="5">
        <v>6.3</v>
      </c>
      <c r="H2346" s="6">
        <v>7500</v>
      </c>
      <c r="I2346" s="4">
        <v>5</v>
      </c>
      <c r="J2346" s="4">
        <v>23</v>
      </c>
      <c r="K2346" s="4">
        <v>1</v>
      </c>
      <c r="L2346" s="4">
        <v>19</v>
      </c>
      <c r="M2346" s="4">
        <v>3</v>
      </c>
      <c r="N2346" s="5">
        <v>6</v>
      </c>
      <c r="O2346" s="7">
        <f t="shared" si="288"/>
        <v>5</v>
      </c>
      <c r="P2346" s="7">
        <f t="shared" si="289"/>
        <v>5</v>
      </c>
      <c r="Q2346" s="7">
        <f t="shared" si="290"/>
        <v>5</v>
      </c>
      <c r="R2346" s="7">
        <f t="shared" si="291"/>
        <v>15</v>
      </c>
      <c r="S2346" s="8">
        <f t="shared" si="292"/>
        <v>141.30000000000001</v>
      </c>
      <c r="T2346" s="7" t="str">
        <f t="shared" si="293"/>
        <v>A - Top-Kunde</v>
      </c>
      <c r="U2346" s="4">
        <f>ROUND(((E2346-Hilfswerte!$B$20)/Hilfswerte!$B$21)+((F2346-Hilfswerte!$B$22)/Hilfswerte!$B$23)+((G2346-Hilfswerte!$B$24)/Hilfswerte!$B$25)+0.1*INDEX(Hilfswerte!$B$4:$B$15,MATCH(C2346,Hilfswerte!$A$4:$A$15,0)),2)</f>
        <v>1.22</v>
      </c>
      <c r="V2346" s="4">
        <f>ROUND(SQRT((((E2346-Hilfswerte!$B$20)/Hilfswerte!$B$21)-Hilfswerte!$B$28)^2+(((F2346-Hilfswerte!$B$22)/Hilfswerte!$B$23)-Hilfswerte!$B$29)^2+(((G2346-Hilfswerte!$B$24)/Hilfswerte!$B$25)-Hilfswerte!$B$30)^2),3)</f>
        <v>1.2729999999999999</v>
      </c>
      <c r="W2346" s="4">
        <f>ROUND(E2346*Hilfswerte!$B$31,0)</f>
        <v>59814</v>
      </c>
      <c r="X2346" s="4">
        <f t="shared" si="294"/>
        <v>52314</v>
      </c>
      <c r="Y2346" s="4" t="str">
        <f>IF(T2346="A - Top-Kunde","bereits Top-Kunde",IF(AND(V2346&lt;=Hilfswerte!$B$34,H2346&lt;0.5*W2346),"Hoch",IF(AND(V2346&lt;=Hilfswerte!$B$35,H2346&lt;0.7*W2346),"Mittel","Niedrig")))</f>
        <v>bereits Top-Kunde</v>
      </c>
      <c r="Z2346" s="4">
        <f t="shared" si="295"/>
        <v>8</v>
      </c>
      <c r="AA2346" s="4" t="str">
        <f>IF(J2346&gt;365,"Bereits abgewandert (Segment D)",IF(Z2346&gt;=Hilfswerte!$B$38,"Rot - akut gefaehrdet",IF(Z2346&gt;=Hilfswerte!$B$39,"Gelb - beobachten","Gruen - stabil")))</f>
        <v>Gruen - stabil</v>
      </c>
    </row>
    <row r="2347" spans="1:27" ht="15" customHeight="1" x14ac:dyDescent="0.25">
      <c r="A2347" s="4" t="s">
        <v>2694</v>
      </c>
      <c r="B2347" s="4" t="s">
        <v>400</v>
      </c>
      <c r="C2347" s="4" t="s">
        <v>74</v>
      </c>
      <c r="D2347" s="4" t="s">
        <v>48</v>
      </c>
      <c r="E2347" s="4">
        <v>23</v>
      </c>
      <c r="F2347" s="5">
        <v>7.3</v>
      </c>
      <c r="G2347" s="5">
        <v>14.7</v>
      </c>
      <c r="H2347" s="6">
        <v>4260</v>
      </c>
      <c r="I2347" s="4">
        <v>4</v>
      </c>
      <c r="J2347" s="4">
        <v>3</v>
      </c>
      <c r="K2347" s="4">
        <v>0</v>
      </c>
      <c r="L2347" s="4">
        <v>6</v>
      </c>
      <c r="M2347" s="4">
        <v>6</v>
      </c>
      <c r="N2347" s="5">
        <v>-37.9</v>
      </c>
      <c r="O2347" s="7">
        <f t="shared" si="288"/>
        <v>5</v>
      </c>
      <c r="P2347" s="7">
        <f t="shared" si="289"/>
        <v>4</v>
      </c>
      <c r="Q2347" s="7">
        <f t="shared" si="290"/>
        <v>4</v>
      </c>
      <c r="R2347" s="7">
        <f t="shared" si="291"/>
        <v>13</v>
      </c>
      <c r="S2347" s="8">
        <f t="shared" si="292"/>
        <v>109.3</v>
      </c>
      <c r="T2347" s="7" t="str">
        <f t="shared" si="293"/>
        <v>B - Kernkunde</v>
      </c>
      <c r="U2347" s="4">
        <f>ROUND(((E2347-Hilfswerte!$B$20)/Hilfswerte!$B$21)+((F2347-Hilfswerte!$B$22)/Hilfswerte!$B$23)+((G2347-Hilfswerte!$B$24)/Hilfswerte!$B$25)+0.1*INDEX(Hilfswerte!$B$4:$B$15,MATCH(C2347,Hilfswerte!$A$4:$A$15,0)),2)</f>
        <v>-0.1</v>
      </c>
      <c r="V2347" s="4">
        <f>ROUND(SQRT((((E2347-Hilfswerte!$B$20)/Hilfswerte!$B$21)-Hilfswerte!$B$28)^2+(((F2347-Hilfswerte!$B$22)/Hilfswerte!$B$23)-Hilfswerte!$B$29)^2+(((G2347-Hilfswerte!$B$24)/Hilfswerte!$B$25)-Hilfswerte!$B$30)^2),3)</f>
        <v>0.99399999999999999</v>
      </c>
      <c r="W2347" s="4">
        <f>ROUND(E2347*Hilfswerte!$B$31,0)</f>
        <v>4728</v>
      </c>
      <c r="X2347" s="4">
        <f t="shared" si="294"/>
        <v>468</v>
      </c>
      <c r="Y2347" s="4" t="str">
        <f>IF(T2347="A - Top-Kunde","bereits Top-Kunde",IF(AND(V2347&lt;=Hilfswerte!$B$34,H2347&lt;0.5*W2347),"Hoch",IF(AND(V2347&lt;=Hilfswerte!$B$35,H2347&lt;0.7*W2347),"Mittel","Niedrig")))</f>
        <v>Niedrig</v>
      </c>
      <c r="Z2347" s="4">
        <f t="shared" si="295"/>
        <v>16.5</v>
      </c>
      <c r="AA2347" s="4" t="str">
        <f>IF(J2347&gt;365,"Bereits abgewandert (Segment D)",IF(Z2347&gt;=Hilfswerte!$B$38,"Rot - akut gefaehrdet",IF(Z2347&gt;=Hilfswerte!$B$39,"Gelb - beobachten","Gruen - stabil")))</f>
        <v>Gelb - beobachten</v>
      </c>
    </row>
    <row r="2348" spans="1:27" ht="15" customHeight="1" x14ac:dyDescent="0.25">
      <c r="A2348" s="4" t="s">
        <v>2695</v>
      </c>
      <c r="B2348" s="4" t="s">
        <v>464</v>
      </c>
      <c r="C2348" s="4" t="s">
        <v>51</v>
      </c>
      <c r="D2348" s="4" t="s">
        <v>56</v>
      </c>
      <c r="E2348" s="4">
        <v>444</v>
      </c>
      <c r="F2348" s="5">
        <v>106.7</v>
      </c>
      <c r="G2348" s="5">
        <v>2.5</v>
      </c>
      <c r="H2348" s="6">
        <v>6800</v>
      </c>
      <c r="I2348" s="4">
        <v>1</v>
      </c>
      <c r="J2348" s="4">
        <v>128</v>
      </c>
      <c r="K2348" s="4">
        <v>0</v>
      </c>
      <c r="L2348" s="4">
        <v>19</v>
      </c>
      <c r="M2348" s="4">
        <v>2</v>
      </c>
      <c r="N2348" s="5">
        <v>3.9</v>
      </c>
      <c r="O2348" s="7">
        <f t="shared" si="288"/>
        <v>3</v>
      </c>
      <c r="P2348" s="7">
        <f t="shared" si="289"/>
        <v>1</v>
      </c>
      <c r="Q2348" s="7">
        <f t="shared" si="290"/>
        <v>4</v>
      </c>
      <c r="R2348" s="7">
        <f t="shared" si="291"/>
        <v>8</v>
      </c>
      <c r="S2348" s="8">
        <f t="shared" si="292"/>
        <v>76.3</v>
      </c>
      <c r="T2348" s="7" t="str">
        <f t="shared" si="293"/>
        <v>C - Entwicklungspotenzial</v>
      </c>
      <c r="U2348" s="4">
        <f>ROUND(((E2348-Hilfswerte!$B$20)/Hilfswerte!$B$21)+((F2348-Hilfswerte!$B$22)/Hilfswerte!$B$23)+((G2348-Hilfswerte!$B$24)/Hilfswerte!$B$25)+0.1*INDEX(Hilfswerte!$B$4:$B$15,MATCH(C2348,Hilfswerte!$A$4:$A$15,0)),2)</f>
        <v>1.93</v>
      </c>
      <c r="V2348" s="4">
        <f>ROUND(SQRT((((E2348-Hilfswerte!$B$20)/Hilfswerte!$B$21)-Hilfswerte!$B$28)^2+(((F2348-Hilfswerte!$B$22)/Hilfswerte!$B$23)-Hilfswerte!$B$29)^2+(((G2348-Hilfswerte!$B$24)/Hilfswerte!$B$25)-Hilfswerte!$B$30)^2),3)</f>
        <v>2.206</v>
      </c>
      <c r="W2348" s="4">
        <f>ROUND(E2348*Hilfswerte!$B$31,0)</f>
        <v>91262</v>
      </c>
      <c r="X2348" s="4">
        <f t="shared" si="294"/>
        <v>84462</v>
      </c>
      <c r="Y2348" s="4" t="str">
        <f>IF(T2348="A - Top-Kunde","bereits Top-Kunde",IF(AND(V2348&lt;=Hilfswerte!$B$34,H2348&lt;0.5*W2348),"Hoch",IF(AND(V2348&lt;=Hilfswerte!$B$35,H2348&lt;0.7*W2348),"Mittel","Niedrig")))</f>
        <v>Niedrig</v>
      </c>
      <c r="Z2348" s="4">
        <f t="shared" si="295"/>
        <v>10.199999999999999</v>
      </c>
      <c r="AA2348" s="4" t="str">
        <f>IF(J2348&gt;365,"Bereits abgewandert (Segment D)",IF(Z2348&gt;=Hilfswerte!$B$38,"Rot - akut gefaehrdet",IF(Z2348&gt;=Hilfswerte!$B$39,"Gelb - beobachten","Gruen - stabil")))</f>
        <v>Gruen - stabil</v>
      </c>
    </row>
    <row r="2349" spans="1:27" ht="15" customHeight="1" x14ac:dyDescent="0.25">
      <c r="A2349" s="4" t="s">
        <v>2696</v>
      </c>
      <c r="B2349" s="4" t="s">
        <v>81</v>
      </c>
      <c r="C2349" s="4" t="s">
        <v>33</v>
      </c>
      <c r="D2349" s="4" t="s">
        <v>30</v>
      </c>
      <c r="E2349" s="4">
        <v>175</v>
      </c>
      <c r="F2349" s="5">
        <v>54.1</v>
      </c>
      <c r="G2349" s="5">
        <v>4.8</v>
      </c>
      <c r="H2349" s="6">
        <v>19610</v>
      </c>
      <c r="I2349" s="4">
        <v>2</v>
      </c>
      <c r="J2349" s="4">
        <v>175</v>
      </c>
      <c r="K2349" s="4">
        <v>1</v>
      </c>
      <c r="L2349" s="4">
        <v>15</v>
      </c>
      <c r="M2349" s="4">
        <v>1</v>
      </c>
      <c r="N2349" s="5">
        <v>37.799999999999997</v>
      </c>
      <c r="O2349" s="7">
        <f t="shared" si="288"/>
        <v>3</v>
      </c>
      <c r="P2349" s="7">
        <f t="shared" si="289"/>
        <v>2</v>
      </c>
      <c r="Q2349" s="7">
        <f t="shared" si="290"/>
        <v>5</v>
      </c>
      <c r="R2349" s="7">
        <f t="shared" si="291"/>
        <v>10</v>
      </c>
      <c r="S2349" s="8">
        <f t="shared" si="292"/>
        <v>108.4</v>
      </c>
      <c r="T2349" s="7" t="str">
        <f t="shared" si="293"/>
        <v>B - Kernkunde</v>
      </c>
      <c r="U2349" s="4">
        <f>ROUND(((E2349-Hilfswerte!$B$20)/Hilfswerte!$B$21)+((F2349-Hilfswerte!$B$22)/Hilfswerte!$B$23)+((G2349-Hilfswerte!$B$24)/Hilfswerte!$B$25)+0.1*INDEX(Hilfswerte!$B$4:$B$15,MATCH(C2349,Hilfswerte!$A$4:$A$15,0)),2)</f>
        <v>-0.12</v>
      </c>
      <c r="V2349" s="4">
        <f>ROUND(SQRT((((E2349-Hilfswerte!$B$20)/Hilfswerte!$B$21)-Hilfswerte!$B$28)^2+(((F2349-Hilfswerte!$B$22)/Hilfswerte!$B$23)-Hilfswerte!$B$29)^2+(((G2349-Hilfswerte!$B$24)/Hilfswerte!$B$25)-Hilfswerte!$B$30)^2),3)</f>
        <v>1.0609999999999999</v>
      </c>
      <c r="W2349" s="4">
        <f>ROUND(E2349*Hilfswerte!$B$31,0)</f>
        <v>35971</v>
      </c>
      <c r="X2349" s="4">
        <f t="shared" si="294"/>
        <v>16361</v>
      </c>
      <c r="Y2349" s="4" t="str">
        <f>IF(T2349="A - Top-Kunde","bereits Top-Kunde",IF(AND(V2349&lt;=Hilfswerte!$B$34,H2349&lt;0.5*W2349),"Hoch",IF(AND(V2349&lt;=Hilfswerte!$B$35,H2349&lt;0.7*W2349),"Mittel","Niedrig")))</f>
        <v>Mittel</v>
      </c>
      <c r="Z2349" s="4">
        <f t="shared" si="295"/>
        <v>14.8</v>
      </c>
      <c r="AA2349" s="4" t="str">
        <f>IF(J2349&gt;365,"Bereits abgewandert (Segment D)",IF(Z2349&gt;=Hilfswerte!$B$38,"Rot - akut gefaehrdet",IF(Z2349&gt;=Hilfswerte!$B$39,"Gelb - beobachten","Gruen - stabil")))</f>
        <v>Gelb - beobachten</v>
      </c>
    </row>
    <row r="2350" spans="1:27" ht="15" customHeight="1" x14ac:dyDescent="0.25">
      <c r="A2350" s="4" t="s">
        <v>2697</v>
      </c>
      <c r="B2350" s="4" t="s">
        <v>572</v>
      </c>
      <c r="C2350" s="4" t="s">
        <v>47</v>
      </c>
      <c r="D2350" s="4" t="s">
        <v>77</v>
      </c>
      <c r="E2350" s="4">
        <v>96</v>
      </c>
      <c r="F2350" s="5">
        <v>17.7</v>
      </c>
      <c r="G2350" s="5">
        <v>7.2</v>
      </c>
      <c r="H2350" s="6">
        <v>23280</v>
      </c>
      <c r="I2350" s="4">
        <v>2</v>
      </c>
      <c r="J2350" s="4">
        <v>36</v>
      </c>
      <c r="K2350" s="4">
        <v>1</v>
      </c>
      <c r="L2350" s="4">
        <v>4</v>
      </c>
      <c r="M2350" s="4">
        <v>6</v>
      </c>
      <c r="N2350" s="5">
        <v>22.3</v>
      </c>
      <c r="O2350" s="7">
        <f t="shared" si="288"/>
        <v>4</v>
      </c>
      <c r="P2350" s="7">
        <f t="shared" si="289"/>
        <v>2</v>
      </c>
      <c r="Q2350" s="7">
        <f t="shared" si="290"/>
        <v>5</v>
      </c>
      <c r="R2350" s="7">
        <f t="shared" si="291"/>
        <v>11</v>
      </c>
      <c r="S2350" s="8">
        <f t="shared" si="292"/>
        <v>114</v>
      </c>
      <c r="T2350" s="7" t="str">
        <f t="shared" si="293"/>
        <v>B - Kernkunde</v>
      </c>
      <c r="U2350" s="4">
        <f>ROUND(((E2350-Hilfswerte!$B$20)/Hilfswerte!$B$21)+((F2350-Hilfswerte!$B$22)/Hilfswerte!$B$23)+((G2350-Hilfswerte!$B$24)/Hilfswerte!$B$25)+0.1*INDEX(Hilfswerte!$B$4:$B$15,MATCH(C2350,Hilfswerte!$A$4:$A$15,0)),2)</f>
        <v>-0.68</v>
      </c>
      <c r="V2350" s="4">
        <f>ROUND(SQRT((((E2350-Hilfswerte!$B$20)/Hilfswerte!$B$21)-Hilfswerte!$B$28)^2+(((F2350-Hilfswerte!$B$22)/Hilfswerte!$B$23)-Hilfswerte!$B$29)^2+(((G2350-Hilfswerte!$B$24)/Hilfswerte!$B$25)-Hilfswerte!$B$30)^2),3)</f>
        <v>0.79300000000000004</v>
      </c>
      <c r="W2350" s="4">
        <f>ROUND(E2350*Hilfswerte!$B$31,0)</f>
        <v>19732</v>
      </c>
      <c r="X2350" s="4">
        <f t="shared" si="294"/>
        <v>0</v>
      </c>
      <c r="Y2350" s="4" t="str">
        <f>IF(T2350="A - Top-Kunde","bereits Top-Kunde",IF(AND(V2350&lt;=Hilfswerte!$B$34,H2350&lt;0.5*W2350),"Hoch",IF(AND(V2350&lt;=Hilfswerte!$B$35,H2350&lt;0.7*W2350),"Mittel","Niedrig")))</f>
        <v>Niedrig</v>
      </c>
      <c r="Z2350" s="4">
        <f t="shared" si="295"/>
        <v>5.6</v>
      </c>
      <c r="AA2350" s="4" t="str">
        <f>IF(J2350&gt;365,"Bereits abgewandert (Segment D)",IF(Z2350&gt;=Hilfswerte!$B$38,"Rot - akut gefaehrdet",IF(Z2350&gt;=Hilfswerte!$B$39,"Gelb - beobachten","Gruen - stabil")))</f>
        <v>Gruen - stabil</v>
      </c>
    </row>
    <row r="2351" spans="1:27" ht="15" customHeight="1" x14ac:dyDescent="0.25">
      <c r="A2351" s="4" t="s">
        <v>2698</v>
      </c>
      <c r="B2351" s="4" t="s">
        <v>198</v>
      </c>
      <c r="C2351" s="4" t="s">
        <v>65</v>
      </c>
      <c r="D2351" s="4" t="s">
        <v>30</v>
      </c>
      <c r="E2351" s="4">
        <v>51</v>
      </c>
      <c r="F2351" s="5">
        <v>8.9</v>
      </c>
      <c r="G2351" s="5">
        <v>5</v>
      </c>
      <c r="H2351" s="6">
        <v>800</v>
      </c>
      <c r="I2351" s="4">
        <v>3</v>
      </c>
      <c r="J2351" s="4">
        <v>70</v>
      </c>
      <c r="K2351" s="4">
        <v>0</v>
      </c>
      <c r="L2351" s="4">
        <v>5</v>
      </c>
      <c r="M2351" s="4">
        <v>5</v>
      </c>
      <c r="N2351" s="5">
        <v>-21.9</v>
      </c>
      <c r="O2351" s="7">
        <f t="shared" si="288"/>
        <v>4</v>
      </c>
      <c r="P2351" s="7">
        <f t="shared" si="289"/>
        <v>3</v>
      </c>
      <c r="Q2351" s="7">
        <f t="shared" si="290"/>
        <v>2</v>
      </c>
      <c r="R2351" s="7">
        <f t="shared" si="291"/>
        <v>9</v>
      </c>
      <c r="S2351" s="8">
        <f t="shared" si="292"/>
        <v>77.599999999999994</v>
      </c>
      <c r="T2351" s="7" t="str">
        <f t="shared" si="293"/>
        <v>C - Entwicklungspotenzial</v>
      </c>
      <c r="U2351" s="4">
        <f>ROUND(((E2351-Hilfswerte!$B$20)/Hilfswerte!$B$21)+((F2351-Hilfswerte!$B$22)/Hilfswerte!$B$23)+((G2351-Hilfswerte!$B$24)/Hilfswerte!$B$25)+0.1*INDEX(Hilfswerte!$B$4:$B$15,MATCH(C2351,Hilfswerte!$A$4:$A$15,0)),2)</f>
        <v>-1.52</v>
      </c>
      <c r="V2351" s="4">
        <f>ROUND(SQRT((((E2351-Hilfswerte!$B$20)/Hilfswerte!$B$21)-Hilfswerte!$B$28)^2+(((F2351-Hilfswerte!$B$22)/Hilfswerte!$B$23)-Hilfswerte!$B$29)^2+(((G2351-Hilfswerte!$B$24)/Hilfswerte!$B$25)-Hilfswerte!$B$30)^2),3)</f>
        <v>1.22</v>
      </c>
      <c r="W2351" s="4">
        <f>ROUND(E2351*Hilfswerte!$B$31,0)</f>
        <v>10483</v>
      </c>
      <c r="X2351" s="4">
        <f t="shared" si="294"/>
        <v>9683</v>
      </c>
      <c r="Y2351" s="4" t="str">
        <f>IF(T2351="A - Top-Kunde","bereits Top-Kunde",IF(AND(V2351&lt;=Hilfswerte!$B$34,H2351&lt;0.5*W2351),"Hoch",IF(AND(V2351&lt;=Hilfswerte!$B$35,H2351&lt;0.7*W2351),"Mittel","Niedrig")))</f>
        <v>Niedrig</v>
      </c>
      <c r="Z2351" s="4">
        <f t="shared" si="295"/>
        <v>13.3</v>
      </c>
      <c r="AA2351" s="4" t="str">
        <f>IF(J2351&gt;365,"Bereits abgewandert (Segment D)",IF(Z2351&gt;=Hilfswerte!$B$38,"Rot - akut gefaehrdet",IF(Z2351&gt;=Hilfswerte!$B$39,"Gelb - beobachten","Gruen - stabil")))</f>
        <v>Gruen - stabil</v>
      </c>
    </row>
    <row r="2352" spans="1:27" ht="15" customHeight="1" x14ac:dyDescent="0.25">
      <c r="A2352" s="4" t="s">
        <v>2699</v>
      </c>
      <c r="B2352" s="4" t="s">
        <v>778</v>
      </c>
      <c r="C2352" s="4" t="s">
        <v>33</v>
      </c>
      <c r="D2352" s="4" t="s">
        <v>30</v>
      </c>
      <c r="E2352" s="4">
        <v>44</v>
      </c>
      <c r="F2352" s="5">
        <v>10.4</v>
      </c>
      <c r="G2352" s="5">
        <v>13.9</v>
      </c>
      <c r="H2352" s="6">
        <v>0</v>
      </c>
      <c r="I2352" s="4">
        <v>0</v>
      </c>
      <c r="J2352" s="4">
        <v>746</v>
      </c>
      <c r="K2352" s="4">
        <v>0</v>
      </c>
      <c r="L2352" s="4">
        <v>-5</v>
      </c>
      <c r="M2352" s="4">
        <v>0</v>
      </c>
      <c r="N2352" s="5">
        <v>-59.1</v>
      </c>
      <c r="O2352" s="7">
        <f t="shared" si="288"/>
        <v>1</v>
      </c>
      <c r="P2352" s="7">
        <f t="shared" si="289"/>
        <v>1</v>
      </c>
      <c r="Q2352" s="7">
        <f t="shared" si="290"/>
        <v>1</v>
      </c>
      <c r="R2352" s="7">
        <f t="shared" si="291"/>
        <v>3</v>
      </c>
      <c r="S2352" s="8">
        <f t="shared" si="292"/>
        <v>0.4</v>
      </c>
      <c r="T2352" s="7" t="str">
        <f t="shared" si="293"/>
        <v>D - Abwanderungsrisiko</v>
      </c>
      <c r="U2352" s="4">
        <f>ROUND(((E2352-Hilfswerte!$B$20)/Hilfswerte!$B$21)+((F2352-Hilfswerte!$B$22)/Hilfswerte!$B$23)+((G2352-Hilfswerte!$B$24)/Hilfswerte!$B$25)+0.1*INDEX(Hilfswerte!$B$4:$B$15,MATCH(C2352,Hilfswerte!$A$4:$A$15,0)),2)</f>
        <v>-0.03</v>
      </c>
      <c r="V2352" s="4">
        <f>ROUND(SQRT((((E2352-Hilfswerte!$B$20)/Hilfswerte!$B$21)-Hilfswerte!$B$28)^2+(((F2352-Hilfswerte!$B$22)/Hilfswerte!$B$23)-Hilfswerte!$B$29)^2+(((G2352-Hilfswerte!$B$24)/Hilfswerte!$B$25)-Hilfswerte!$B$30)^2),3)</f>
        <v>0.83799999999999997</v>
      </c>
      <c r="W2352" s="4">
        <f>ROUND(E2352*Hilfswerte!$B$31,0)</f>
        <v>9044</v>
      </c>
      <c r="X2352" s="4">
        <f t="shared" si="294"/>
        <v>9044</v>
      </c>
      <c r="Y2352" s="4" t="str">
        <f>IF(T2352="A - Top-Kunde","bereits Top-Kunde",IF(AND(V2352&lt;=Hilfswerte!$B$34,H2352&lt;0.5*W2352),"Hoch",IF(AND(V2352&lt;=Hilfswerte!$B$35,H2352&lt;0.7*W2352),"Mittel","Niedrig")))</f>
        <v>Hoch</v>
      </c>
      <c r="Z2352" s="4">
        <f t="shared" si="295"/>
        <v>60.9</v>
      </c>
      <c r="AA2352" s="4" t="str">
        <f>IF(J2352&gt;365,"Bereits abgewandert (Segment D)",IF(Z2352&gt;=Hilfswerte!$B$38,"Rot - akut gefaehrdet",IF(Z2352&gt;=Hilfswerte!$B$39,"Gelb - beobachten","Gruen - stabil")))</f>
        <v>Bereits abgewandert (Segment D)</v>
      </c>
    </row>
    <row r="2353" spans="1:27" ht="15" customHeight="1" x14ac:dyDescent="0.25">
      <c r="A2353" s="4" t="s">
        <v>2700</v>
      </c>
      <c r="B2353" s="4" t="s">
        <v>505</v>
      </c>
      <c r="C2353" s="4" t="s">
        <v>65</v>
      </c>
      <c r="D2353" s="4" t="s">
        <v>48</v>
      </c>
      <c r="E2353" s="4">
        <v>77</v>
      </c>
      <c r="F2353" s="5">
        <v>14.3</v>
      </c>
      <c r="G2353" s="5">
        <v>4.7</v>
      </c>
      <c r="H2353" s="6">
        <v>3170</v>
      </c>
      <c r="I2353" s="4">
        <v>1</v>
      </c>
      <c r="J2353" s="4">
        <v>126</v>
      </c>
      <c r="K2353" s="4">
        <v>0</v>
      </c>
      <c r="L2353" s="4">
        <v>11</v>
      </c>
      <c r="M2353" s="4">
        <v>3</v>
      </c>
      <c r="N2353" s="5">
        <v>-20</v>
      </c>
      <c r="O2353" s="7">
        <f t="shared" si="288"/>
        <v>3</v>
      </c>
      <c r="P2353" s="7">
        <f t="shared" si="289"/>
        <v>1</v>
      </c>
      <c r="Q2353" s="7">
        <f t="shared" si="290"/>
        <v>4</v>
      </c>
      <c r="R2353" s="7">
        <f t="shared" si="291"/>
        <v>8</v>
      </c>
      <c r="S2353" s="8">
        <f t="shared" si="292"/>
        <v>66.7</v>
      </c>
      <c r="T2353" s="7" t="str">
        <f t="shared" si="293"/>
        <v>C - Entwicklungspotenzial</v>
      </c>
      <c r="U2353" s="4">
        <f>ROUND(((E2353-Hilfswerte!$B$20)/Hilfswerte!$B$21)+((F2353-Hilfswerte!$B$22)/Hilfswerte!$B$23)+((G2353-Hilfswerte!$B$24)/Hilfswerte!$B$25)+0.1*INDEX(Hilfswerte!$B$4:$B$15,MATCH(C2353,Hilfswerte!$A$4:$A$15,0)),2)</f>
        <v>-1.36</v>
      </c>
      <c r="V2353" s="4">
        <f>ROUND(SQRT((((E2353-Hilfswerte!$B$20)/Hilfswerte!$B$21)-Hilfswerte!$B$28)^2+(((F2353-Hilfswerte!$B$22)/Hilfswerte!$B$23)-Hilfswerte!$B$29)^2+(((G2353-Hilfswerte!$B$24)/Hilfswerte!$B$25)-Hilfswerte!$B$30)^2),3)</f>
        <v>1.181</v>
      </c>
      <c r="W2353" s="4">
        <f>ROUND(E2353*Hilfswerte!$B$31,0)</f>
        <v>15827</v>
      </c>
      <c r="X2353" s="4">
        <f t="shared" si="294"/>
        <v>12657</v>
      </c>
      <c r="Y2353" s="4" t="str">
        <f>IF(T2353="A - Top-Kunde","bereits Top-Kunde",IF(AND(V2353&lt;=Hilfswerte!$B$34,H2353&lt;0.5*W2353),"Hoch",IF(AND(V2353&lt;=Hilfswerte!$B$35,H2353&lt;0.7*W2353),"Mittel","Niedrig")))</f>
        <v>Niedrig</v>
      </c>
      <c r="Z2353" s="4">
        <f t="shared" si="295"/>
        <v>16.5</v>
      </c>
      <c r="AA2353" s="4" t="str">
        <f>IF(J2353&gt;365,"Bereits abgewandert (Segment D)",IF(Z2353&gt;=Hilfswerte!$B$38,"Rot - akut gefaehrdet",IF(Z2353&gt;=Hilfswerte!$B$39,"Gelb - beobachten","Gruen - stabil")))</f>
        <v>Gelb - beobachten</v>
      </c>
    </row>
    <row r="2354" spans="1:27" ht="15" customHeight="1" x14ac:dyDescent="0.25">
      <c r="A2354" s="4" t="s">
        <v>2701</v>
      </c>
      <c r="B2354" s="4" t="s">
        <v>1024</v>
      </c>
      <c r="C2354" s="4" t="s">
        <v>51</v>
      </c>
      <c r="D2354" s="4" t="s">
        <v>48</v>
      </c>
      <c r="E2354" s="4">
        <v>47</v>
      </c>
      <c r="F2354" s="5">
        <v>9</v>
      </c>
      <c r="G2354" s="5">
        <v>14.9</v>
      </c>
      <c r="H2354" s="6">
        <v>0</v>
      </c>
      <c r="I2354" s="4">
        <v>0</v>
      </c>
      <c r="J2354" s="4">
        <v>782</v>
      </c>
      <c r="K2354" s="4">
        <v>0</v>
      </c>
      <c r="L2354" s="4">
        <v>3</v>
      </c>
      <c r="M2354" s="4">
        <v>0</v>
      </c>
      <c r="N2354" s="5">
        <v>-48.7</v>
      </c>
      <c r="O2354" s="7">
        <f t="shared" si="288"/>
        <v>1</v>
      </c>
      <c r="P2354" s="7">
        <f t="shared" si="289"/>
        <v>1</v>
      </c>
      <c r="Q2354" s="7">
        <f t="shared" si="290"/>
        <v>1</v>
      </c>
      <c r="R2354" s="7">
        <f t="shared" si="291"/>
        <v>3</v>
      </c>
      <c r="S2354" s="8">
        <f t="shared" si="292"/>
        <v>4.8</v>
      </c>
      <c r="T2354" s="7" t="str">
        <f t="shared" si="293"/>
        <v>D - Abwanderungsrisiko</v>
      </c>
      <c r="U2354" s="4">
        <f>ROUND(((E2354-Hilfswerte!$B$20)/Hilfswerte!$B$21)+((F2354-Hilfswerte!$B$22)/Hilfswerte!$B$23)+((G2354-Hilfswerte!$B$24)/Hilfswerte!$B$25)+0.1*INDEX(Hilfswerte!$B$4:$B$15,MATCH(C2354,Hilfswerte!$A$4:$A$15,0)),2)</f>
        <v>0.44</v>
      </c>
      <c r="V2354" s="4">
        <f>ROUND(SQRT((((E2354-Hilfswerte!$B$20)/Hilfswerte!$B$21)-Hilfswerte!$B$28)^2+(((F2354-Hilfswerte!$B$22)/Hilfswerte!$B$23)-Hilfswerte!$B$29)^2+(((G2354-Hilfswerte!$B$24)/Hilfswerte!$B$25)-Hilfswerte!$B$30)^2),3)</f>
        <v>0.93500000000000005</v>
      </c>
      <c r="W2354" s="4">
        <f>ROUND(E2354*Hilfswerte!$B$31,0)</f>
        <v>9661</v>
      </c>
      <c r="X2354" s="4">
        <f t="shared" si="294"/>
        <v>9661</v>
      </c>
      <c r="Y2354" s="4" t="str">
        <f>IF(T2354="A - Top-Kunde","bereits Top-Kunde",IF(AND(V2354&lt;=Hilfswerte!$B$34,H2354&lt;0.5*W2354),"Hoch",IF(AND(V2354&lt;=Hilfswerte!$B$35,H2354&lt;0.7*W2354),"Mittel","Niedrig")))</f>
        <v>Mittel</v>
      </c>
      <c r="Z2354" s="4">
        <f t="shared" si="295"/>
        <v>59.2</v>
      </c>
      <c r="AA2354" s="4" t="str">
        <f>IF(J2354&gt;365,"Bereits abgewandert (Segment D)",IF(Z2354&gt;=Hilfswerte!$B$38,"Rot - akut gefaehrdet",IF(Z2354&gt;=Hilfswerte!$B$39,"Gelb - beobachten","Gruen - stabil")))</f>
        <v>Bereits abgewandert (Segment D)</v>
      </c>
    </row>
    <row r="2355" spans="1:27" ht="15" customHeight="1" x14ac:dyDescent="0.25">
      <c r="A2355" s="4" t="s">
        <v>2702</v>
      </c>
      <c r="B2355" s="4" t="s">
        <v>453</v>
      </c>
      <c r="C2355" s="4" t="s">
        <v>62</v>
      </c>
      <c r="D2355" s="4" t="s">
        <v>30</v>
      </c>
      <c r="E2355" s="4">
        <v>81</v>
      </c>
      <c r="F2355" s="5">
        <v>14.2</v>
      </c>
      <c r="G2355" s="5">
        <v>21.5</v>
      </c>
      <c r="H2355" s="6">
        <v>1560</v>
      </c>
      <c r="I2355" s="4">
        <v>1</v>
      </c>
      <c r="J2355" s="4">
        <v>224</v>
      </c>
      <c r="K2355" s="4">
        <v>0</v>
      </c>
      <c r="L2355" s="4">
        <v>-5</v>
      </c>
      <c r="M2355" s="4">
        <v>1</v>
      </c>
      <c r="N2355" s="5">
        <v>43.6</v>
      </c>
      <c r="O2355" s="7">
        <f t="shared" si="288"/>
        <v>2</v>
      </c>
      <c r="P2355" s="7">
        <f t="shared" si="289"/>
        <v>1</v>
      </c>
      <c r="Q2355" s="7">
        <f t="shared" si="290"/>
        <v>3</v>
      </c>
      <c r="R2355" s="7">
        <f t="shared" si="291"/>
        <v>6</v>
      </c>
      <c r="S2355" s="8">
        <f t="shared" si="292"/>
        <v>81.8</v>
      </c>
      <c r="T2355" s="7" t="str">
        <f t="shared" si="293"/>
        <v>C - Entwicklungspotenzial</v>
      </c>
      <c r="U2355" s="4">
        <f>ROUND(((E2355-Hilfswerte!$B$20)/Hilfswerte!$B$21)+((F2355-Hilfswerte!$B$22)/Hilfswerte!$B$23)+((G2355-Hilfswerte!$B$24)/Hilfswerte!$B$25)+0.1*INDEX(Hilfswerte!$B$4:$B$15,MATCH(C2355,Hilfswerte!$A$4:$A$15,0)),2)</f>
        <v>1.8</v>
      </c>
      <c r="V2355" s="4">
        <f>ROUND(SQRT((((E2355-Hilfswerte!$B$20)/Hilfswerte!$B$21)-Hilfswerte!$B$28)^2+(((F2355-Hilfswerte!$B$22)/Hilfswerte!$B$23)-Hilfswerte!$B$29)^2+(((G2355-Hilfswerte!$B$24)/Hilfswerte!$B$25)-Hilfswerte!$B$30)^2),3)</f>
        <v>1.728</v>
      </c>
      <c r="W2355" s="4">
        <f>ROUND(E2355*Hilfswerte!$B$31,0)</f>
        <v>16649</v>
      </c>
      <c r="X2355" s="4">
        <f t="shared" si="294"/>
        <v>15089</v>
      </c>
      <c r="Y2355" s="4" t="str">
        <f>IF(T2355="A - Top-Kunde","bereits Top-Kunde",IF(AND(V2355&lt;=Hilfswerte!$B$34,H2355&lt;0.5*W2355),"Hoch",IF(AND(V2355&lt;=Hilfswerte!$B$35,H2355&lt;0.7*W2355),"Mittel","Niedrig")))</f>
        <v>Niedrig</v>
      </c>
      <c r="Z2355" s="4">
        <f t="shared" si="295"/>
        <v>11.2</v>
      </c>
      <c r="AA2355" s="4" t="str">
        <f>IF(J2355&gt;365,"Bereits abgewandert (Segment D)",IF(Z2355&gt;=Hilfswerte!$B$38,"Rot - akut gefaehrdet",IF(Z2355&gt;=Hilfswerte!$B$39,"Gelb - beobachten","Gruen - stabil")))</f>
        <v>Gruen - stabil</v>
      </c>
    </row>
    <row r="2356" spans="1:27" ht="15" customHeight="1" x14ac:dyDescent="0.25">
      <c r="A2356" s="4" t="s">
        <v>2703</v>
      </c>
      <c r="B2356" s="4" t="s">
        <v>836</v>
      </c>
      <c r="C2356" s="4" t="s">
        <v>33</v>
      </c>
      <c r="D2356" s="4" t="s">
        <v>117</v>
      </c>
      <c r="E2356" s="4">
        <v>10</v>
      </c>
      <c r="F2356" s="5">
        <v>2.2999999999999998</v>
      </c>
      <c r="G2356" s="5">
        <v>4</v>
      </c>
      <c r="H2356" s="6">
        <v>670</v>
      </c>
      <c r="I2356" s="4">
        <v>2</v>
      </c>
      <c r="J2356" s="4">
        <v>194</v>
      </c>
      <c r="K2356" s="4">
        <v>2</v>
      </c>
      <c r="L2356" s="4">
        <v>1</v>
      </c>
      <c r="M2356" s="4">
        <v>3</v>
      </c>
      <c r="N2356" s="5">
        <v>-19.600000000000001</v>
      </c>
      <c r="O2356" s="7">
        <f t="shared" si="288"/>
        <v>2</v>
      </c>
      <c r="P2356" s="7">
        <f t="shared" si="289"/>
        <v>2</v>
      </c>
      <c r="Q2356" s="7">
        <f t="shared" si="290"/>
        <v>2</v>
      </c>
      <c r="R2356" s="7">
        <f t="shared" si="291"/>
        <v>6</v>
      </c>
      <c r="S2356" s="8">
        <f t="shared" si="292"/>
        <v>37.9</v>
      </c>
      <c r="T2356" s="7" t="str">
        <f t="shared" si="293"/>
        <v>C - Entwicklungspotenzial</v>
      </c>
      <c r="U2356" s="4">
        <f>ROUND(((E2356-Hilfswerte!$B$20)/Hilfswerte!$B$21)+((F2356-Hilfswerte!$B$22)/Hilfswerte!$B$23)+((G2356-Hilfswerte!$B$24)/Hilfswerte!$B$25)+0.1*INDEX(Hilfswerte!$B$4:$B$15,MATCH(C2356,Hilfswerte!$A$4:$A$15,0)),2)</f>
        <v>-1.89</v>
      </c>
      <c r="V2356" s="4">
        <f>ROUND(SQRT((((E2356-Hilfswerte!$B$20)/Hilfswerte!$B$21)-Hilfswerte!$B$28)^2+(((F2356-Hilfswerte!$B$22)/Hilfswerte!$B$23)-Hilfswerte!$B$29)^2+(((G2356-Hilfswerte!$B$24)/Hilfswerte!$B$25)-Hilfswerte!$B$30)^2),3)</f>
        <v>1.4730000000000001</v>
      </c>
      <c r="W2356" s="4">
        <f>ROUND(E2356*Hilfswerte!$B$31,0)</f>
        <v>2055</v>
      </c>
      <c r="X2356" s="4">
        <f t="shared" si="294"/>
        <v>1385</v>
      </c>
      <c r="Y2356" s="4" t="str">
        <f>IF(T2356="A - Top-Kunde","bereits Top-Kunde",IF(AND(V2356&lt;=Hilfswerte!$B$34,H2356&lt;0.5*W2356),"Hoch",IF(AND(V2356&lt;=Hilfswerte!$B$35,H2356&lt;0.7*W2356),"Mittel","Niedrig")))</f>
        <v>Niedrig</v>
      </c>
      <c r="Z2356" s="4">
        <f t="shared" si="295"/>
        <v>23.7</v>
      </c>
      <c r="AA2356" s="4" t="str">
        <f>IF(J2356&gt;365,"Bereits abgewandert (Segment D)",IF(Z2356&gt;=Hilfswerte!$B$38,"Rot - akut gefaehrdet",IF(Z2356&gt;=Hilfswerte!$B$39,"Gelb - beobachten","Gruen - stabil")))</f>
        <v>Rot - akut gefaehrdet</v>
      </c>
    </row>
    <row r="2357" spans="1:27" ht="15" customHeight="1" x14ac:dyDescent="0.25">
      <c r="A2357" s="4" t="s">
        <v>2704</v>
      </c>
      <c r="B2357" s="4" t="s">
        <v>433</v>
      </c>
      <c r="C2357" s="4" t="s">
        <v>59</v>
      </c>
      <c r="D2357" s="4" t="s">
        <v>30</v>
      </c>
      <c r="E2357" s="4">
        <v>165</v>
      </c>
      <c r="F2357" s="5">
        <v>36.799999999999997</v>
      </c>
      <c r="G2357" s="5">
        <v>15.6</v>
      </c>
      <c r="H2357" s="6">
        <v>172690</v>
      </c>
      <c r="I2357" s="4">
        <v>4</v>
      </c>
      <c r="J2357" s="4">
        <v>75</v>
      </c>
      <c r="K2357" s="4">
        <v>0</v>
      </c>
      <c r="L2357" s="4">
        <v>32</v>
      </c>
      <c r="M2357" s="4">
        <v>6</v>
      </c>
      <c r="N2357" s="5">
        <v>3.9</v>
      </c>
      <c r="O2357" s="7">
        <f t="shared" si="288"/>
        <v>4</v>
      </c>
      <c r="P2357" s="7">
        <f t="shared" si="289"/>
        <v>4</v>
      </c>
      <c r="Q2357" s="7">
        <f t="shared" si="290"/>
        <v>5</v>
      </c>
      <c r="R2357" s="7">
        <f t="shared" si="291"/>
        <v>13</v>
      </c>
      <c r="S2357" s="8">
        <f t="shared" si="292"/>
        <v>122.4</v>
      </c>
      <c r="T2357" s="7" t="str">
        <f t="shared" si="293"/>
        <v>B - Kernkunde</v>
      </c>
      <c r="U2357" s="4">
        <f>ROUND(((E2357-Hilfswerte!$B$20)/Hilfswerte!$B$21)+((F2357-Hilfswerte!$B$22)/Hilfswerte!$B$23)+((G2357-Hilfswerte!$B$24)/Hilfswerte!$B$25)+0.1*INDEX(Hilfswerte!$B$4:$B$15,MATCH(C2357,Hilfswerte!$A$4:$A$15,0)),2)</f>
        <v>1.1299999999999999</v>
      </c>
      <c r="V2357" s="4">
        <f>ROUND(SQRT((((E2357-Hilfswerte!$B$20)/Hilfswerte!$B$21)-Hilfswerte!$B$28)^2+(((F2357-Hilfswerte!$B$22)/Hilfswerte!$B$23)-Hilfswerte!$B$29)^2+(((G2357-Hilfswerte!$B$24)/Hilfswerte!$B$25)-Hilfswerte!$B$30)^2),3)</f>
        <v>0.69699999999999995</v>
      </c>
      <c r="W2357" s="4">
        <f>ROUND(E2357*Hilfswerte!$B$31,0)</f>
        <v>33915</v>
      </c>
      <c r="X2357" s="4">
        <f t="shared" si="294"/>
        <v>0</v>
      </c>
      <c r="Y2357" s="4" t="str">
        <f>IF(T2357="A - Top-Kunde","bereits Top-Kunde",IF(AND(V2357&lt;=Hilfswerte!$B$34,H2357&lt;0.5*W2357),"Hoch",IF(AND(V2357&lt;=Hilfswerte!$B$35,H2357&lt;0.7*W2357),"Mittel","Niedrig")))</f>
        <v>Niedrig</v>
      </c>
      <c r="Z2357" s="4">
        <f t="shared" si="295"/>
        <v>10.199999999999999</v>
      </c>
      <c r="AA2357" s="4" t="str">
        <f>IF(J2357&gt;365,"Bereits abgewandert (Segment D)",IF(Z2357&gt;=Hilfswerte!$B$38,"Rot - akut gefaehrdet",IF(Z2357&gt;=Hilfswerte!$B$39,"Gelb - beobachten","Gruen - stabil")))</f>
        <v>Gruen - stabil</v>
      </c>
    </row>
    <row r="2358" spans="1:27" ht="15" customHeight="1" x14ac:dyDescent="0.25">
      <c r="A2358" s="4" t="s">
        <v>2705</v>
      </c>
      <c r="B2358" s="4" t="s">
        <v>314</v>
      </c>
      <c r="C2358" s="4" t="s">
        <v>84</v>
      </c>
      <c r="D2358" s="4" t="s">
        <v>30</v>
      </c>
      <c r="E2358" s="4">
        <v>803</v>
      </c>
      <c r="F2358" s="5">
        <v>188.6</v>
      </c>
      <c r="G2358" s="5">
        <v>14.6</v>
      </c>
      <c r="H2358" s="6">
        <v>47340</v>
      </c>
      <c r="I2358" s="4">
        <v>4</v>
      </c>
      <c r="J2358" s="4">
        <v>3</v>
      </c>
      <c r="K2358" s="4">
        <v>0</v>
      </c>
      <c r="L2358" s="4">
        <v>18</v>
      </c>
      <c r="M2358" s="4">
        <v>6</v>
      </c>
      <c r="N2358" s="5">
        <v>34.5</v>
      </c>
      <c r="O2358" s="7">
        <f t="shared" si="288"/>
        <v>5</v>
      </c>
      <c r="P2358" s="7">
        <f t="shared" si="289"/>
        <v>4</v>
      </c>
      <c r="Q2358" s="7">
        <f t="shared" si="290"/>
        <v>5</v>
      </c>
      <c r="R2358" s="7">
        <f t="shared" si="291"/>
        <v>14</v>
      </c>
      <c r="S2358" s="8">
        <f t="shared" si="292"/>
        <v>151.9</v>
      </c>
      <c r="T2358" s="7" t="str">
        <f t="shared" si="293"/>
        <v>A - Top-Kunde</v>
      </c>
      <c r="U2358" s="4">
        <f>ROUND(((E2358-Hilfswerte!$B$20)/Hilfswerte!$B$21)+((F2358-Hilfswerte!$B$22)/Hilfswerte!$B$23)+((G2358-Hilfswerte!$B$24)/Hilfswerte!$B$25)+0.1*INDEX(Hilfswerte!$B$4:$B$15,MATCH(C2358,Hilfswerte!$A$4:$A$15,0)),2)</f>
        <v>6.52</v>
      </c>
      <c r="V2358" s="4">
        <f>ROUND(SQRT((((E2358-Hilfswerte!$B$20)/Hilfswerte!$B$21)-Hilfswerte!$B$28)^2+(((F2358-Hilfswerte!$B$22)/Hilfswerte!$B$23)-Hilfswerte!$B$29)^2+(((G2358-Hilfswerte!$B$24)/Hilfswerte!$B$25)-Hilfswerte!$B$30)^2),3)</f>
        <v>3.8860000000000001</v>
      </c>
      <c r="W2358" s="4">
        <f>ROUND(E2358*Hilfswerte!$B$31,0)</f>
        <v>165054</v>
      </c>
      <c r="X2358" s="4">
        <f t="shared" si="294"/>
        <v>117714</v>
      </c>
      <c r="Y2358" s="4" t="str">
        <f>IF(T2358="A - Top-Kunde","bereits Top-Kunde",IF(AND(V2358&lt;=Hilfswerte!$B$34,H2358&lt;0.5*W2358),"Hoch",IF(AND(V2358&lt;=Hilfswerte!$B$35,H2358&lt;0.7*W2358),"Mittel","Niedrig")))</f>
        <v>bereits Top-Kunde</v>
      </c>
      <c r="Z2358" s="4">
        <f t="shared" si="295"/>
        <v>3.8</v>
      </c>
      <c r="AA2358" s="4" t="str">
        <f>IF(J2358&gt;365,"Bereits abgewandert (Segment D)",IF(Z2358&gt;=Hilfswerte!$B$38,"Rot - akut gefaehrdet",IF(Z2358&gt;=Hilfswerte!$B$39,"Gelb - beobachten","Gruen - stabil")))</f>
        <v>Gruen - stabil</v>
      </c>
    </row>
    <row r="2359" spans="1:27" ht="15" customHeight="1" x14ac:dyDescent="0.25">
      <c r="A2359" s="4" t="s">
        <v>2706</v>
      </c>
      <c r="B2359" s="4" t="s">
        <v>756</v>
      </c>
      <c r="C2359" s="4" t="s">
        <v>84</v>
      </c>
      <c r="D2359" s="4" t="s">
        <v>30</v>
      </c>
      <c r="E2359" s="4">
        <v>418</v>
      </c>
      <c r="F2359" s="5">
        <v>68.8</v>
      </c>
      <c r="G2359" s="5">
        <v>22</v>
      </c>
      <c r="H2359" s="6">
        <v>0</v>
      </c>
      <c r="I2359" s="4">
        <v>0</v>
      </c>
      <c r="J2359" s="4">
        <v>831</v>
      </c>
      <c r="K2359" s="4">
        <v>0</v>
      </c>
      <c r="L2359" s="4">
        <v>32</v>
      </c>
      <c r="M2359" s="4">
        <v>0</v>
      </c>
      <c r="N2359" s="5">
        <v>-39.6</v>
      </c>
      <c r="O2359" s="7">
        <f t="shared" si="288"/>
        <v>1</v>
      </c>
      <c r="P2359" s="7">
        <f t="shared" si="289"/>
        <v>1</v>
      </c>
      <c r="Q2359" s="7">
        <f t="shared" si="290"/>
        <v>1</v>
      </c>
      <c r="R2359" s="7">
        <f t="shared" si="291"/>
        <v>3</v>
      </c>
      <c r="S2359" s="8">
        <f t="shared" si="292"/>
        <v>0.6</v>
      </c>
      <c r="T2359" s="7" t="str">
        <f t="shared" si="293"/>
        <v>D - Abwanderungsrisiko</v>
      </c>
      <c r="U2359" s="4">
        <f>ROUND(((E2359-Hilfswerte!$B$20)/Hilfswerte!$B$21)+((F2359-Hilfswerte!$B$22)/Hilfswerte!$B$23)+((G2359-Hilfswerte!$B$24)/Hilfswerte!$B$25)+0.1*INDEX(Hilfswerte!$B$4:$B$15,MATCH(C2359,Hilfswerte!$A$4:$A$15,0)),2)</f>
        <v>3.89</v>
      </c>
      <c r="V2359" s="4">
        <f>ROUND(SQRT((((E2359-Hilfswerte!$B$20)/Hilfswerte!$B$21)-Hilfswerte!$B$28)^2+(((F2359-Hilfswerte!$B$22)/Hilfswerte!$B$23)-Hilfswerte!$B$29)^2+(((G2359-Hilfswerte!$B$24)/Hilfswerte!$B$25)-Hilfswerte!$B$30)^2),3)</f>
        <v>2.0979999999999999</v>
      </c>
      <c r="W2359" s="4">
        <f>ROUND(E2359*Hilfswerte!$B$31,0)</f>
        <v>85918</v>
      </c>
      <c r="X2359" s="4">
        <f t="shared" si="294"/>
        <v>85918</v>
      </c>
      <c r="Y2359" s="4" t="str">
        <f>IF(T2359="A - Top-Kunde","bereits Top-Kunde",IF(AND(V2359&lt;=Hilfswerte!$B$34,H2359&lt;0.5*W2359),"Hoch",IF(AND(V2359&lt;=Hilfswerte!$B$35,H2359&lt;0.7*W2359),"Mittel","Niedrig")))</f>
        <v>Niedrig</v>
      </c>
      <c r="Z2359" s="4">
        <f t="shared" si="295"/>
        <v>63.8</v>
      </c>
      <c r="AA2359" s="4" t="str">
        <f>IF(J2359&gt;365,"Bereits abgewandert (Segment D)",IF(Z2359&gt;=Hilfswerte!$B$38,"Rot - akut gefaehrdet",IF(Z2359&gt;=Hilfswerte!$B$39,"Gelb - beobachten","Gruen - stabil")))</f>
        <v>Bereits abgewandert (Segment D)</v>
      </c>
    </row>
    <row r="2360" spans="1:27" ht="15" customHeight="1" x14ac:dyDescent="0.25">
      <c r="A2360" s="4" t="s">
        <v>2707</v>
      </c>
      <c r="B2360" s="4" t="s">
        <v>533</v>
      </c>
      <c r="C2360" s="4" t="s">
        <v>62</v>
      </c>
      <c r="D2360" s="4" t="s">
        <v>30</v>
      </c>
      <c r="E2360" s="4">
        <v>67</v>
      </c>
      <c r="F2360" s="5">
        <v>14.7</v>
      </c>
      <c r="G2360" s="5">
        <v>15.1</v>
      </c>
      <c r="H2360" s="6">
        <v>10800</v>
      </c>
      <c r="I2360" s="4">
        <v>8</v>
      </c>
      <c r="J2360" s="4">
        <v>40</v>
      </c>
      <c r="K2360" s="4">
        <v>1</v>
      </c>
      <c r="L2360" s="4">
        <v>17</v>
      </c>
      <c r="M2360" s="4">
        <v>1</v>
      </c>
      <c r="N2360" s="5">
        <v>-10.1</v>
      </c>
      <c r="O2360" s="7">
        <f t="shared" si="288"/>
        <v>4</v>
      </c>
      <c r="P2360" s="7">
        <f t="shared" si="289"/>
        <v>5</v>
      </c>
      <c r="Q2360" s="7">
        <f t="shared" si="290"/>
        <v>5</v>
      </c>
      <c r="R2360" s="7">
        <f t="shared" si="291"/>
        <v>14</v>
      </c>
      <c r="S2360" s="8">
        <f t="shared" si="292"/>
        <v>123.9</v>
      </c>
      <c r="T2360" s="7" t="str">
        <f t="shared" si="293"/>
        <v>B - Kernkunde</v>
      </c>
      <c r="U2360" s="4">
        <f>ROUND(((E2360-Hilfswerte!$B$20)/Hilfswerte!$B$21)+((F2360-Hilfswerte!$B$22)/Hilfswerte!$B$23)+((G2360-Hilfswerte!$B$24)/Hilfswerte!$B$25)+0.1*INDEX(Hilfswerte!$B$4:$B$15,MATCH(C2360,Hilfswerte!$A$4:$A$15,0)),2)</f>
        <v>0.73</v>
      </c>
      <c r="V2360" s="4">
        <f>ROUND(SQRT((((E2360-Hilfswerte!$B$20)/Hilfswerte!$B$21)-Hilfswerte!$B$28)^2+(((F2360-Hilfswerte!$B$22)/Hilfswerte!$B$23)-Hilfswerte!$B$29)^2+(((G2360-Hilfswerte!$B$24)/Hilfswerte!$B$25)-Hilfswerte!$B$30)^2),3)</f>
        <v>0.85799999999999998</v>
      </c>
      <c r="W2360" s="4">
        <f>ROUND(E2360*Hilfswerte!$B$31,0)</f>
        <v>13772</v>
      </c>
      <c r="X2360" s="4">
        <f t="shared" si="294"/>
        <v>2972</v>
      </c>
      <c r="Y2360" s="4" t="str">
        <f>IF(T2360="A - Top-Kunde","bereits Top-Kunde",IF(AND(V2360&lt;=Hilfswerte!$B$34,H2360&lt;0.5*W2360),"Hoch",IF(AND(V2360&lt;=Hilfswerte!$B$35,H2360&lt;0.7*W2360),"Mittel","Niedrig")))</f>
        <v>Niedrig</v>
      </c>
      <c r="Z2360" s="4">
        <f t="shared" si="295"/>
        <v>12.4</v>
      </c>
      <c r="AA2360" s="4" t="str">
        <f>IF(J2360&gt;365,"Bereits abgewandert (Segment D)",IF(Z2360&gt;=Hilfswerte!$B$38,"Rot - akut gefaehrdet",IF(Z2360&gt;=Hilfswerte!$B$39,"Gelb - beobachten","Gruen - stabil")))</f>
        <v>Gruen - stabil</v>
      </c>
    </row>
    <row r="2361" spans="1:27" ht="15" customHeight="1" x14ac:dyDescent="0.25">
      <c r="A2361" s="4" t="s">
        <v>2708</v>
      </c>
      <c r="B2361" s="4" t="s">
        <v>200</v>
      </c>
      <c r="C2361" s="4" t="s">
        <v>74</v>
      </c>
      <c r="D2361" s="4" t="s">
        <v>30</v>
      </c>
      <c r="E2361" s="4">
        <v>355</v>
      </c>
      <c r="F2361" s="5">
        <v>123.6</v>
      </c>
      <c r="G2361" s="5">
        <v>19.399999999999999</v>
      </c>
      <c r="H2361" s="6">
        <v>76540</v>
      </c>
      <c r="I2361" s="4">
        <v>3</v>
      </c>
      <c r="J2361" s="4">
        <v>12</v>
      </c>
      <c r="K2361" s="4">
        <v>0</v>
      </c>
      <c r="L2361" s="4">
        <v>10</v>
      </c>
      <c r="M2361" s="4">
        <v>1</v>
      </c>
      <c r="N2361" s="5">
        <v>-30.5</v>
      </c>
      <c r="O2361" s="7">
        <f t="shared" si="288"/>
        <v>5</v>
      </c>
      <c r="P2361" s="7">
        <f t="shared" si="289"/>
        <v>3</v>
      </c>
      <c r="Q2361" s="7">
        <f t="shared" si="290"/>
        <v>5</v>
      </c>
      <c r="R2361" s="7">
        <f t="shared" si="291"/>
        <v>13</v>
      </c>
      <c r="S2361" s="8">
        <f t="shared" si="292"/>
        <v>111.8</v>
      </c>
      <c r="T2361" s="7" t="str">
        <f t="shared" si="293"/>
        <v>B - Kernkunde</v>
      </c>
      <c r="U2361" s="4">
        <f>ROUND(((E2361-Hilfswerte!$B$20)/Hilfswerte!$B$21)+((F2361-Hilfswerte!$B$22)/Hilfswerte!$B$23)+((G2361-Hilfswerte!$B$24)/Hilfswerte!$B$25)+0.1*INDEX(Hilfswerte!$B$4:$B$15,MATCH(C2361,Hilfswerte!$A$4:$A$15,0)),2)</f>
        <v>4.17</v>
      </c>
      <c r="V2361" s="4">
        <f>ROUND(SQRT((((E2361-Hilfswerte!$B$20)/Hilfswerte!$B$21)-Hilfswerte!$B$28)^2+(((F2361-Hilfswerte!$B$22)/Hilfswerte!$B$23)-Hilfswerte!$B$29)^2+(((G2361-Hilfswerte!$B$24)/Hilfswerte!$B$25)-Hilfswerte!$B$30)^2),3)</f>
        <v>2.177</v>
      </c>
      <c r="W2361" s="4">
        <f>ROUND(E2361*Hilfswerte!$B$31,0)</f>
        <v>72969</v>
      </c>
      <c r="X2361" s="4">
        <f t="shared" si="294"/>
        <v>0</v>
      </c>
      <c r="Y2361" s="4" t="str">
        <f>IF(T2361="A - Top-Kunde","bereits Top-Kunde",IF(AND(V2361&lt;=Hilfswerte!$B$34,H2361&lt;0.5*W2361),"Hoch",IF(AND(V2361&lt;=Hilfswerte!$B$35,H2361&lt;0.7*W2361),"Mittel","Niedrig")))</f>
        <v>Niedrig</v>
      </c>
      <c r="Z2361" s="4">
        <f t="shared" si="295"/>
        <v>14.8</v>
      </c>
      <c r="AA2361" s="4" t="str">
        <f>IF(J2361&gt;365,"Bereits abgewandert (Segment D)",IF(Z2361&gt;=Hilfswerte!$B$38,"Rot - akut gefaehrdet",IF(Z2361&gt;=Hilfswerte!$B$39,"Gelb - beobachten","Gruen - stabil")))</f>
        <v>Gelb - beobachten</v>
      </c>
    </row>
    <row r="2362" spans="1:27" ht="15" customHeight="1" x14ac:dyDescent="0.25">
      <c r="A2362" s="4" t="s">
        <v>2709</v>
      </c>
      <c r="B2362" s="4" t="s">
        <v>897</v>
      </c>
      <c r="C2362" s="4" t="s">
        <v>47</v>
      </c>
      <c r="D2362" s="4" t="s">
        <v>30</v>
      </c>
      <c r="E2362" s="4">
        <v>68</v>
      </c>
      <c r="F2362" s="5">
        <v>16</v>
      </c>
      <c r="G2362" s="5">
        <v>5.7</v>
      </c>
      <c r="H2362" s="6">
        <v>5420</v>
      </c>
      <c r="I2362" s="4">
        <v>3</v>
      </c>
      <c r="J2362" s="4">
        <v>27</v>
      </c>
      <c r="K2362" s="4">
        <v>1</v>
      </c>
      <c r="L2362" s="4">
        <v>6</v>
      </c>
      <c r="M2362" s="4">
        <v>2</v>
      </c>
      <c r="N2362" s="5">
        <v>9.4</v>
      </c>
      <c r="O2362" s="7">
        <f t="shared" si="288"/>
        <v>5</v>
      </c>
      <c r="P2362" s="7">
        <f t="shared" si="289"/>
        <v>3</v>
      </c>
      <c r="Q2362" s="7">
        <f t="shared" si="290"/>
        <v>4</v>
      </c>
      <c r="R2362" s="7">
        <f t="shared" si="291"/>
        <v>12</v>
      </c>
      <c r="S2362" s="8">
        <f t="shared" si="292"/>
        <v>116.9</v>
      </c>
      <c r="T2362" s="7" t="str">
        <f t="shared" si="293"/>
        <v>B - Kernkunde</v>
      </c>
      <c r="U2362" s="4">
        <f>ROUND(((E2362-Hilfswerte!$B$20)/Hilfswerte!$B$21)+((F2362-Hilfswerte!$B$22)/Hilfswerte!$B$23)+((G2362-Hilfswerte!$B$24)/Hilfswerte!$B$25)+0.1*INDEX(Hilfswerte!$B$4:$B$15,MATCH(C2362,Hilfswerte!$A$4:$A$15,0)),2)</f>
        <v>-1.07</v>
      </c>
      <c r="V2362" s="4">
        <f>ROUND(SQRT((((E2362-Hilfswerte!$B$20)/Hilfswerte!$B$21)-Hilfswerte!$B$28)^2+(((F2362-Hilfswerte!$B$22)/Hilfswerte!$B$23)-Hilfswerte!$B$29)^2+(((G2362-Hilfswerte!$B$24)/Hilfswerte!$B$25)-Hilfswerte!$B$30)^2),3)</f>
        <v>1.048</v>
      </c>
      <c r="W2362" s="4">
        <f>ROUND(E2362*Hilfswerte!$B$31,0)</f>
        <v>13977</v>
      </c>
      <c r="X2362" s="4">
        <f t="shared" si="294"/>
        <v>8557</v>
      </c>
      <c r="Y2362" s="4" t="str">
        <f>IF(T2362="A - Top-Kunde","bereits Top-Kunde",IF(AND(V2362&lt;=Hilfswerte!$B$34,H2362&lt;0.5*W2362),"Hoch",IF(AND(V2362&lt;=Hilfswerte!$B$35,H2362&lt;0.7*W2362),"Mittel","Niedrig")))</f>
        <v>Mittel</v>
      </c>
      <c r="Z2362" s="4">
        <f t="shared" si="295"/>
        <v>5.6</v>
      </c>
      <c r="AA2362" s="4" t="str">
        <f>IF(J2362&gt;365,"Bereits abgewandert (Segment D)",IF(Z2362&gt;=Hilfswerte!$B$38,"Rot - akut gefaehrdet",IF(Z2362&gt;=Hilfswerte!$B$39,"Gelb - beobachten","Gruen - stabil")))</f>
        <v>Gruen - stabil</v>
      </c>
    </row>
    <row r="2363" spans="1:27" ht="15" customHeight="1" x14ac:dyDescent="0.25">
      <c r="A2363" s="4" t="s">
        <v>2710</v>
      </c>
      <c r="B2363" s="4" t="s">
        <v>185</v>
      </c>
      <c r="C2363" s="4" t="s">
        <v>65</v>
      </c>
      <c r="D2363" s="4" t="s">
        <v>30</v>
      </c>
      <c r="E2363" s="4">
        <v>100</v>
      </c>
      <c r="F2363" s="5">
        <v>27.7</v>
      </c>
      <c r="G2363" s="5">
        <v>8.1999999999999993</v>
      </c>
      <c r="H2363" s="6">
        <v>0</v>
      </c>
      <c r="I2363" s="4">
        <v>0</v>
      </c>
      <c r="J2363" s="4">
        <v>534</v>
      </c>
      <c r="K2363" s="4">
        <v>0</v>
      </c>
      <c r="L2363" s="4">
        <v>0</v>
      </c>
      <c r="M2363" s="4">
        <v>0</v>
      </c>
      <c r="N2363" s="5">
        <v>-67.099999999999994</v>
      </c>
      <c r="O2363" s="7">
        <f t="shared" si="288"/>
        <v>1</v>
      </c>
      <c r="P2363" s="7">
        <f t="shared" si="289"/>
        <v>1</v>
      </c>
      <c r="Q2363" s="7">
        <f t="shared" si="290"/>
        <v>1</v>
      </c>
      <c r="R2363" s="7">
        <f t="shared" si="291"/>
        <v>3</v>
      </c>
      <c r="S2363" s="8">
        <f t="shared" si="292"/>
        <v>-3.6</v>
      </c>
      <c r="T2363" s="7" t="str">
        <f t="shared" si="293"/>
        <v>D - Abwanderungsrisiko</v>
      </c>
      <c r="U2363" s="4">
        <f>ROUND(((E2363-Hilfswerte!$B$20)/Hilfswerte!$B$21)+((F2363-Hilfswerte!$B$22)/Hilfswerte!$B$23)+((G2363-Hilfswerte!$B$24)/Hilfswerte!$B$25)+0.1*INDEX(Hilfswerte!$B$4:$B$15,MATCH(C2363,Hilfswerte!$A$4:$A$15,0)),2)</f>
        <v>-0.46</v>
      </c>
      <c r="V2363" s="4">
        <f>ROUND(SQRT((((E2363-Hilfswerte!$B$20)/Hilfswerte!$B$21)-Hilfswerte!$B$28)^2+(((F2363-Hilfswerte!$B$22)/Hilfswerte!$B$23)-Hilfswerte!$B$29)^2+(((G2363-Hilfswerte!$B$24)/Hilfswerte!$B$25)-Hilfswerte!$B$30)^2),3)</f>
        <v>0.58599999999999997</v>
      </c>
      <c r="W2363" s="4">
        <f>ROUND(E2363*Hilfswerte!$B$31,0)</f>
        <v>20555</v>
      </c>
      <c r="X2363" s="4">
        <f t="shared" si="294"/>
        <v>20555</v>
      </c>
      <c r="Y2363" s="4" t="str">
        <f>IF(T2363="A - Top-Kunde","bereits Top-Kunde",IF(AND(V2363&lt;=Hilfswerte!$B$34,H2363&lt;0.5*W2363),"Hoch",IF(AND(V2363&lt;=Hilfswerte!$B$35,H2363&lt;0.7*W2363),"Mittel","Niedrig")))</f>
        <v>Hoch</v>
      </c>
      <c r="Z2363" s="4">
        <f t="shared" si="295"/>
        <v>53.5</v>
      </c>
      <c r="AA2363" s="4" t="str">
        <f>IF(J2363&gt;365,"Bereits abgewandert (Segment D)",IF(Z2363&gt;=Hilfswerte!$B$38,"Rot - akut gefaehrdet",IF(Z2363&gt;=Hilfswerte!$B$39,"Gelb - beobachten","Gruen - stabil")))</f>
        <v>Bereits abgewandert (Segment D)</v>
      </c>
    </row>
    <row r="2364" spans="1:27" ht="15" customHeight="1" x14ac:dyDescent="0.25">
      <c r="A2364" s="4" t="s">
        <v>2711</v>
      </c>
      <c r="B2364" s="4" t="s">
        <v>402</v>
      </c>
      <c r="C2364" s="4" t="s">
        <v>47</v>
      </c>
      <c r="D2364" s="4" t="s">
        <v>30</v>
      </c>
      <c r="E2364" s="4">
        <v>286</v>
      </c>
      <c r="F2364" s="5">
        <v>95.7</v>
      </c>
      <c r="G2364" s="5">
        <v>0.8</v>
      </c>
      <c r="H2364" s="6">
        <v>36740</v>
      </c>
      <c r="I2364" s="4">
        <v>2</v>
      </c>
      <c r="J2364" s="4">
        <v>195</v>
      </c>
      <c r="K2364" s="4">
        <v>0</v>
      </c>
      <c r="L2364" s="4">
        <v>18</v>
      </c>
      <c r="M2364" s="4">
        <v>1</v>
      </c>
      <c r="N2364" s="5">
        <v>16.3</v>
      </c>
      <c r="O2364" s="7">
        <f t="shared" si="288"/>
        <v>2</v>
      </c>
      <c r="P2364" s="7">
        <f t="shared" si="289"/>
        <v>2</v>
      </c>
      <c r="Q2364" s="7">
        <f t="shared" si="290"/>
        <v>5</v>
      </c>
      <c r="R2364" s="7">
        <f t="shared" si="291"/>
        <v>9</v>
      </c>
      <c r="S2364" s="8">
        <f t="shared" si="292"/>
        <v>92.8</v>
      </c>
      <c r="T2364" s="7" t="str">
        <f t="shared" si="293"/>
        <v>C - Entwicklungspotenzial</v>
      </c>
      <c r="U2364" s="4">
        <f>ROUND(((E2364-Hilfswerte!$B$20)/Hilfswerte!$B$21)+((F2364-Hilfswerte!$B$22)/Hilfswerte!$B$23)+((G2364-Hilfswerte!$B$24)/Hilfswerte!$B$25)+0.1*INDEX(Hilfswerte!$B$4:$B$15,MATCH(C2364,Hilfswerte!$A$4:$A$15,0)),2)</f>
        <v>0.52</v>
      </c>
      <c r="V2364" s="4">
        <f>ROUND(SQRT((((E2364-Hilfswerte!$B$20)/Hilfswerte!$B$21)-Hilfswerte!$B$28)^2+(((F2364-Hilfswerte!$B$22)/Hilfswerte!$B$23)-Hilfswerte!$B$29)^2+(((G2364-Hilfswerte!$B$24)/Hilfswerte!$B$25)-Hilfswerte!$B$30)^2),3)</f>
        <v>2.0219999999999998</v>
      </c>
      <c r="W2364" s="4">
        <f>ROUND(E2364*Hilfswerte!$B$31,0)</f>
        <v>58786</v>
      </c>
      <c r="X2364" s="4">
        <f t="shared" si="294"/>
        <v>22046</v>
      </c>
      <c r="Y2364" s="4" t="str">
        <f>IF(T2364="A - Top-Kunde","bereits Top-Kunde",IF(AND(V2364&lt;=Hilfswerte!$B$34,H2364&lt;0.5*W2364),"Hoch",IF(AND(V2364&lt;=Hilfswerte!$B$35,H2364&lt;0.7*W2364),"Mittel","Niedrig")))</f>
        <v>Niedrig</v>
      </c>
      <c r="Z2364" s="4">
        <f t="shared" si="295"/>
        <v>13.4</v>
      </c>
      <c r="AA2364" s="4" t="str">
        <f>IF(J2364&gt;365,"Bereits abgewandert (Segment D)",IF(Z2364&gt;=Hilfswerte!$B$38,"Rot - akut gefaehrdet",IF(Z2364&gt;=Hilfswerte!$B$39,"Gelb - beobachten","Gruen - stabil")))</f>
        <v>Gruen - stabil</v>
      </c>
    </row>
    <row r="2365" spans="1:27" ht="15" customHeight="1" x14ac:dyDescent="0.25">
      <c r="A2365" s="4" t="s">
        <v>2712</v>
      </c>
      <c r="B2365" s="4" t="s">
        <v>355</v>
      </c>
      <c r="C2365" s="4" t="s">
        <v>33</v>
      </c>
      <c r="D2365" s="4" t="s">
        <v>48</v>
      </c>
      <c r="E2365" s="4">
        <v>6</v>
      </c>
      <c r="F2365" s="5">
        <v>1</v>
      </c>
      <c r="G2365" s="5">
        <v>20.8</v>
      </c>
      <c r="H2365" s="6">
        <v>160</v>
      </c>
      <c r="I2365" s="4">
        <v>2</v>
      </c>
      <c r="J2365" s="4">
        <v>49</v>
      </c>
      <c r="K2365" s="4">
        <v>0</v>
      </c>
      <c r="L2365" s="4">
        <v>4</v>
      </c>
      <c r="M2365" s="4">
        <v>1</v>
      </c>
      <c r="N2365" s="5">
        <v>-0.1</v>
      </c>
      <c r="O2365" s="7">
        <f t="shared" si="288"/>
        <v>4</v>
      </c>
      <c r="P2365" s="7">
        <f t="shared" si="289"/>
        <v>2</v>
      </c>
      <c r="Q2365" s="7">
        <f t="shared" si="290"/>
        <v>2</v>
      </c>
      <c r="R2365" s="7">
        <f t="shared" si="291"/>
        <v>8</v>
      </c>
      <c r="S2365" s="8">
        <f t="shared" si="292"/>
        <v>78.8</v>
      </c>
      <c r="T2365" s="7" t="str">
        <f t="shared" si="293"/>
        <v>C - Entwicklungspotenzial</v>
      </c>
      <c r="U2365" s="4">
        <f>ROUND(((E2365-Hilfswerte!$B$20)/Hilfswerte!$B$21)+((F2365-Hilfswerte!$B$22)/Hilfswerte!$B$23)+((G2365-Hilfswerte!$B$24)/Hilfswerte!$B$25)+0.1*INDEX(Hilfswerte!$B$4:$B$15,MATCH(C2365,Hilfswerte!$A$4:$A$15,0)),2)</f>
        <v>0.74</v>
      </c>
      <c r="V2365" s="4">
        <f>ROUND(SQRT((((E2365-Hilfswerte!$B$20)/Hilfswerte!$B$21)-Hilfswerte!$B$28)^2+(((F2365-Hilfswerte!$B$22)/Hilfswerte!$B$23)-Hilfswerte!$B$29)^2+(((G2365-Hilfswerte!$B$24)/Hilfswerte!$B$25)-Hilfswerte!$B$30)^2),3)</f>
        <v>1.798</v>
      </c>
      <c r="W2365" s="4">
        <f>ROUND(E2365*Hilfswerte!$B$31,0)</f>
        <v>1233</v>
      </c>
      <c r="X2365" s="4">
        <f t="shared" si="294"/>
        <v>1073</v>
      </c>
      <c r="Y2365" s="4" t="str">
        <f>IF(T2365="A - Top-Kunde","bereits Top-Kunde",IF(AND(V2365&lt;=Hilfswerte!$B$34,H2365&lt;0.5*W2365),"Hoch",IF(AND(V2365&lt;=Hilfswerte!$B$35,H2365&lt;0.7*W2365),"Mittel","Niedrig")))</f>
        <v>Niedrig</v>
      </c>
      <c r="Z2365" s="4">
        <f t="shared" si="295"/>
        <v>3.3</v>
      </c>
      <c r="AA2365" s="4" t="str">
        <f>IF(J2365&gt;365,"Bereits abgewandert (Segment D)",IF(Z2365&gt;=Hilfswerte!$B$38,"Rot - akut gefaehrdet",IF(Z2365&gt;=Hilfswerte!$B$39,"Gelb - beobachten","Gruen - stabil")))</f>
        <v>Gruen - stabil</v>
      </c>
    </row>
    <row r="2366" spans="1:27" ht="15" customHeight="1" x14ac:dyDescent="0.25">
      <c r="A2366" s="4" t="s">
        <v>2713</v>
      </c>
      <c r="B2366" s="4" t="s">
        <v>1323</v>
      </c>
      <c r="C2366" s="4" t="s">
        <v>65</v>
      </c>
      <c r="D2366" s="4" t="s">
        <v>30</v>
      </c>
      <c r="E2366" s="4">
        <v>13</v>
      </c>
      <c r="F2366" s="5">
        <v>6.4</v>
      </c>
      <c r="G2366" s="5">
        <v>10.1</v>
      </c>
      <c r="H2366" s="6">
        <v>1380</v>
      </c>
      <c r="I2366" s="4">
        <v>2</v>
      </c>
      <c r="J2366" s="4">
        <v>291</v>
      </c>
      <c r="K2366" s="4">
        <v>1</v>
      </c>
      <c r="L2366" s="4">
        <v>13</v>
      </c>
      <c r="M2366" s="4">
        <v>2</v>
      </c>
      <c r="N2366" s="5">
        <v>-9.3000000000000007</v>
      </c>
      <c r="O2366" s="7">
        <f t="shared" si="288"/>
        <v>2</v>
      </c>
      <c r="P2366" s="7">
        <f t="shared" si="289"/>
        <v>2</v>
      </c>
      <c r="Q2366" s="7">
        <f t="shared" si="290"/>
        <v>3</v>
      </c>
      <c r="R2366" s="7">
        <f t="shared" si="291"/>
        <v>7</v>
      </c>
      <c r="S2366" s="8">
        <f t="shared" si="292"/>
        <v>55.5</v>
      </c>
      <c r="T2366" s="7" t="str">
        <f t="shared" si="293"/>
        <v>C - Entwicklungspotenzial</v>
      </c>
      <c r="U2366" s="4">
        <f>ROUND(((E2366-Hilfswerte!$B$20)/Hilfswerte!$B$21)+((F2366-Hilfswerte!$B$22)/Hilfswerte!$B$23)+((G2366-Hilfswerte!$B$24)/Hilfswerte!$B$25)+0.1*INDEX(Hilfswerte!$B$4:$B$15,MATCH(C2366,Hilfswerte!$A$4:$A$15,0)),2)</f>
        <v>-0.92</v>
      </c>
      <c r="V2366" s="4">
        <f>ROUND(SQRT((((E2366-Hilfswerte!$B$20)/Hilfswerte!$B$21)-Hilfswerte!$B$28)^2+(((F2366-Hilfswerte!$B$22)/Hilfswerte!$B$23)-Hilfswerte!$B$29)^2+(((G2366-Hilfswerte!$B$24)/Hilfswerte!$B$25)-Hilfswerte!$B$30)^2),3)</f>
        <v>0.88500000000000001</v>
      </c>
      <c r="W2366" s="4">
        <f>ROUND(E2366*Hilfswerte!$B$31,0)</f>
        <v>2672</v>
      </c>
      <c r="X2366" s="4">
        <f t="shared" si="294"/>
        <v>1292</v>
      </c>
      <c r="Y2366" s="4" t="str">
        <f>IF(T2366="A - Top-Kunde","bereits Top-Kunde",IF(AND(V2366&lt;=Hilfswerte!$B$34,H2366&lt;0.5*W2366),"Hoch",IF(AND(V2366&lt;=Hilfswerte!$B$35,H2366&lt;0.7*W2366),"Mittel","Niedrig")))</f>
        <v>Mittel</v>
      </c>
      <c r="Z2366" s="4">
        <f t="shared" si="295"/>
        <v>23.9</v>
      </c>
      <c r="AA2366" s="4" t="str">
        <f>IF(J2366&gt;365,"Bereits abgewandert (Segment D)",IF(Z2366&gt;=Hilfswerte!$B$38,"Rot - akut gefaehrdet",IF(Z2366&gt;=Hilfswerte!$B$39,"Gelb - beobachten","Gruen - stabil")))</f>
        <v>Rot - akut gefaehrdet</v>
      </c>
    </row>
    <row r="2367" spans="1:27" ht="15" customHeight="1" x14ac:dyDescent="0.25">
      <c r="A2367" s="4" t="s">
        <v>2714</v>
      </c>
      <c r="B2367" s="4" t="s">
        <v>144</v>
      </c>
      <c r="C2367" s="4" t="s">
        <v>51</v>
      </c>
      <c r="D2367" s="4" t="s">
        <v>30</v>
      </c>
      <c r="E2367" s="4">
        <v>134</v>
      </c>
      <c r="F2367" s="5">
        <v>24.6</v>
      </c>
      <c r="G2367" s="5">
        <v>10.1</v>
      </c>
      <c r="H2367" s="6">
        <v>0</v>
      </c>
      <c r="I2367" s="4">
        <v>0</v>
      </c>
      <c r="J2367" s="4">
        <v>387</v>
      </c>
      <c r="K2367" s="4">
        <v>0</v>
      </c>
      <c r="L2367" s="4">
        <v>5</v>
      </c>
      <c r="M2367" s="4">
        <v>0</v>
      </c>
      <c r="N2367" s="5">
        <v>-35.299999999999997</v>
      </c>
      <c r="O2367" s="7">
        <f t="shared" si="288"/>
        <v>1</v>
      </c>
      <c r="P2367" s="7">
        <f t="shared" si="289"/>
        <v>1</v>
      </c>
      <c r="Q2367" s="7">
        <f t="shared" si="290"/>
        <v>1</v>
      </c>
      <c r="R2367" s="7">
        <f t="shared" si="291"/>
        <v>3</v>
      </c>
      <c r="S2367" s="8">
        <f t="shared" si="292"/>
        <v>10.9</v>
      </c>
      <c r="T2367" s="7" t="str">
        <f t="shared" si="293"/>
        <v>D - Abwanderungsrisiko</v>
      </c>
      <c r="U2367" s="4">
        <f>ROUND(((E2367-Hilfswerte!$B$20)/Hilfswerte!$B$21)+((F2367-Hilfswerte!$B$22)/Hilfswerte!$B$23)+((G2367-Hilfswerte!$B$24)/Hilfswerte!$B$25)+0.1*INDEX(Hilfswerte!$B$4:$B$15,MATCH(C2367,Hilfswerte!$A$4:$A$15,0)),2)</f>
        <v>0.33</v>
      </c>
      <c r="V2367" s="4">
        <f>ROUND(SQRT((((E2367-Hilfswerte!$B$20)/Hilfswerte!$B$21)-Hilfswerte!$B$28)^2+(((F2367-Hilfswerte!$B$22)/Hilfswerte!$B$23)-Hilfswerte!$B$29)^2+(((G2367-Hilfswerte!$B$24)/Hilfswerte!$B$25)-Hilfswerte!$B$30)^2),3)</f>
        <v>0.32700000000000001</v>
      </c>
      <c r="W2367" s="4">
        <f>ROUND(E2367*Hilfswerte!$B$31,0)</f>
        <v>27543</v>
      </c>
      <c r="X2367" s="4">
        <f t="shared" si="294"/>
        <v>27543</v>
      </c>
      <c r="Y2367" s="4" t="str">
        <f>IF(T2367="A - Top-Kunde","bereits Top-Kunde",IF(AND(V2367&lt;=Hilfswerte!$B$34,H2367&lt;0.5*W2367),"Hoch",IF(AND(V2367&lt;=Hilfswerte!$B$35,H2367&lt;0.7*W2367),"Mittel","Niedrig")))</f>
        <v>Hoch</v>
      </c>
      <c r="Z2367" s="4">
        <f t="shared" si="295"/>
        <v>34.5</v>
      </c>
      <c r="AA2367" s="4" t="str">
        <f>IF(J2367&gt;365,"Bereits abgewandert (Segment D)",IF(Z2367&gt;=Hilfswerte!$B$38,"Rot - akut gefaehrdet",IF(Z2367&gt;=Hilfswerte!$B$39,"Gelb - beobachten","Gruen - stabil")))</f>
        <v>Bereits abgewandert (Segment D)</v>
      </c>
    </row>
    <row r="2368" spans="1:27" ht="15" customHeight="1" x14ac:dyDescent="0.25">
      <c r="A2368" s="4" t="s">
        <v>2715</v>
      </c>
      <c r="B2368" s="4" t="s">
        <v>1442</v>
      </c>
      <c r="C2368" s="4" t="s">
        <v>59</v>
      </c>
      <c r="D2368" s="4" t="s">
        <v>56</v>
      </c>
      <c r="E2368" s="4">
        <v>64</v>
      </c>
      <c r="F2368" s="5">
        <v>10.9</v>
      </c>
      <c r="G2368" s="5">
        <v>19</v>
      </c>
      <c r="H2368" s="6">
        <v>0</v>
      </c>
      <c r="I2368" s="4">
        <v>0</v>
      </c>
      <c r="J2368" s="4">
        <v>586</v>
      </c>
      <c r="K2368" s="4">
        <v>0</v>
      </c>
      <c r="L2368" s="4">
        <v>-5</v>
      </c>
      <c r="M2368" s="4">
        <v>0</v>
      </c>
      <c r="N2368" s="5">
        <v>-39.700000000000003</v>
      </c>
      <c r="O2368" s="7">
        <f t="shared" si="288"/>
        <v>1</v>
      </c>
      <c r="P2368" s="7">
        <f t="shared" si="289"/>
        <v>1</v>
      </c>
      <c r="Q2368" s="7">
        <f t="shared" si="290"/>
        <v>1</v>
      </c>
      <c r="R2368" s="7">
        <f t="shared" si="291"/>
        <v>3</v>
      </c>
      <c r="S2368" s="8">
        <f t="shared" si="292"/>
        <v>10.199999999999999</v>
      </c>
      <c r="T2368" s="7" t="str">
        <f t="shared" si="293"/>
        <v>D - Abwanderungsrisiko</v>
      </c>
      <c r="U2368" s="4">
        <f>ROUND(((E2368-Hilfswerte!$B$20)/Hilfswerte!$B$21)+((F2368-Hilfswerte!$B$22)/Hilfswerte!$B$23)+((G2368-Hilfswerte!$B$24)/Hilfswerte!$B$25)+0.1*INDEX(Hilfswerte!$B$4:$B$15,MATCH(C2368,Hilfswerte!$A$4:$A$15,0)),2)</f>
        <v>0.77</v>
      </c>
      <c r="V2368" s="4">
        <f>ROUND(SQRT((((E2368-Hilfswerte!$B$20)/Hilfswerte!$B$21)-Hilfswerte!$B$28)^2+(((F2368-Hilfswerte!$B$22)/Hilfswerte!$B$23)-Hilfswerte!$B$29)^2+(((G2368-Hilfswerte!$B$24)/Hilfswerte!$B$25)-Hilfswerte!$B$30)^2),3)</f>
        <v>1.399</v>
      </c>
      <c r="W2368" s="4">
        <f>ROUND(E2368*Hilfswerte!$B$31,0)</f>
        <v>13155</v>
      </c>
      <c r="X2368" s="4">
        <f t="shared" si="294"/>
        <v>13155</v>
      </c>
      <c r="Y2368" s="4" t="str">
        <f>IF(T2368="A - Top-Kunde","bereits Top-Kunde",IF(AND(V2368&lt;=Hilfswerte!$B$34,H2368&lt;0.5*W2368),"Hoch",IF(AND(V2368&lt;=Hilfswerte!$B$35,H2368&lt;0.7*W2368),"Mittel","Niedrig")))</f>
        <v>Niedrig</v>
      </c>
      <c r="Z2368" s="4">
        <f t="shared" si="295"/>
        <v>45.2</v>
      </c>
      <c r="AA2368" s="4" t="str">
        <f>IF(J2368&gt;365,"Bereits abgewandert (Segment D)",IF(Z2368&gt;=Hilfswerte!$B$38,"Rot - akut gefaehrdet",IF(Z2368&gt;=Hilfswerte!$B$39,"Gelb - beobachten","Gruen - stabil")))</f>
        <v>Bereits abgewandert (Segment D)</v>
      </c>
    </row>
    <row r="2369" spans="1:27" ht="15" customHeight="1" x14ac:dyDescent="0.25">
      <c r="A2369" s="4" t="s">
        <v>2716</v>
      </c>
      <c r="B2369" s="4" t="s">
        <v>124</v>
      </c>
      <c r="C2369" s="4" t="s">
        <v>47</v>
      </c>
      <c r="D2369" s="4" t="s">
        <v>30</v>
      </c>
      <c r="E2369" s="4">
        <v>176</v>
      </c>
      <c r="F2369" s="5">
        <v>24.1</v>
      </c>
      <c r="G2369" s="5">
        <v>20.5</v>
      </c>
      <c r="H2369" s="6">
        <v>67350</v>
      </c>
      <c r="I2369" s="4">
        <v>2</v>
      </c>
      <c r="J2369" s="4">
        <v>327</v>
      </c>
      <c r="K2369" s="4">
        <v>0</v>
      </c>
      <c r="L2369" s="4">
        <v>10</v>
      </c>
      <c r="M2369" s="4">
        <v>6</v>
      </c>
      <c r="N2369" s="5">
        <v>-6.4</v>
      </c>
      <c r="O2369" s="7">
        <f t="shared" si="288"/>
        <v>2</v>
      </c>
      <c r="P2369" s="7">
        <f t="shared" si="289"/>
        <v>2</v>
      </c>
      <c r="Q2369" s="7">
        <f t="shared" si="290"/>
        <v>5</v>
      </c>
      <c r="R2369" s="7">
        <f t="shared" si="291"/>
        <v>9</v>
      </c>
      <c r="S2369" s="8">
        <f t="shared" si="292"/>
        <v>83.8</v>
      </c>
      <c r="T2369" s="7" t="str">
        <f t="shared" si="293"/>
        <v>C - Entwicklungspotenzial</v>
      </c>
      <c r="U2369" s="4">
        <f>ROUND(((E2369-Hilfswerte!$B$20)/Hilfswerte!$B$21)+((F2369-Hilfswerte!$B$22)/Hilfswerte!$B$23)+((G2369-Hilfswerte!$B$24)/Hilfswerte!$B$25)+0.1*INDEX(Hilfswerte!$B$4:$B$15,MATCH(C2369,Hilfswerte!$A$4:$A$15,0)),2)</f>
        <v>1.89</v>
      </c>
      <c r="V2369" s="4">
        <f>ROUND(SQRT((((E2369-Hilfswerte!$B$20)/Hilfswerte!$B$21)-Hilfswerte!$B$28)^2+(((F2369-Hilfswerte!$B$22)/Hilfswerte!$B$23)-Hilfswerte!$B$29)^2+(((G2369-Hilfswerte!$B$24)/Hilfswerte!$B$25)-Hilfswerte!$B$30)^2),3)</f>
        <v>1.496</v>
      </c>
      <c r="W2369" s="4">
        <f>ROUND(E2369*Hilfswerte!$B$31,0)</f>
        <v>36176</v>
      </c>
      <c r="X2369" s="4">
        <f t="shared" si="294"/>
        <v>0</v>
      </c>
      <c r="Y2369" s="4" t="str">
        <f>IF(T2369="A - Top-Kunde","bereits Top-Kunde",IF(AND(V2369&lt;=Hilfswerte!$B$34,H2369&lt;0.5*W2369),"Hoch",IF(AND(V2369&lt;=Hilfswerte!$B$35,H2369&lt;0.7*W2369),"Mittel","Niedrig")))</f>
        <v>Niedrig</v>
      </c>
      <c r="Z2369" s="4">
        <f t="shared" si="295"/>
        <v>20.9</v>
      </c>
      <c r="AA2369" s="4" t="str">
        <f>IF(J2369&gt;365,"Bereits abgewandert (Segment D)",IF(Z2369&gt;=Hilfswerte!$B$38,"Rot - akut gefaehrdet",IF(Z2369&gt;=Hilfswerte!$B$39,"Gelb - beobachten","Gruen - stabil")))</f>
        <v>Rot - akut gefaehrdet</v>
      </c>
    </row>
    <row r="2370" spans="1:27" ht="15" customHeight="1" x14ac:dyDescent="0.25">
      <c r="A2370" s="4" t="s">
        <v>2717</v>
      </c>
      <c r="B2370" s="4" t="s">
        <v>214</v>
      </c>
      <c r="C2370" s="4" t="s">
        <v>89</v>
      </c>
      <c r="D2370" s="4" t="s">
        <v>30</v>
      </c>
      <c r="E2370" s="4">
        <v>14</v>
      </c>
      <c r="F2370" s="5">
        <v>2.9</v>
      </c>
      <c r="G2370" s="5">
        <v>18.399999999999999</v>
      </c>
      <c r="H2370" s="6">
        <v>3640</v>
      </c>
      <c r="I2370" s="4">
        <v>5</v>
      </c>
      <c r="J2370" s="4">
        <v>8</v>
      </c>
      <c r="K2370" s="4">
        <v>0</v>
      </c>
      <c r="L2370" s="4">
        <v>7</v>
      </c>
      <c r="M2370" s="4">
        <v>3</v>
      </c>
      <c r="N2370" s="5">
        <v>-1.1000000000000001</v>
      </c>
      <c r="O2370" s="7">
        <f t="shared" ref="O2370:O2433" si="296">IF(J2370&gt;365,1,IF(J2370&lt;=30,5,IF(J2370&lt;=90,4,IF(J2370&lt;=180,3,2))))</f>
        <v>5</v>
      </c>
      <c r="P2370" s="7">
        <f t="shared" ref="P2370:P2433" si="297">IF(I2370&gt;=5,5,IF(I2370&gt;=4,4,IF(I2370&gt;=3,3,IF(I2370&gt;=2,2,1))))</f>
        <v>5</v>
      </c>
      <c r="Q2370" s="7">
        <f t="shared" ref="Q2370:Q2433" si="298">IF(H2370&gt;=7500,5,IF(H2370&gt;=2500,4,IF(H2370&gt;=1000,3,IF(H2370&gt;=1,2,1))))</f>
        <v>4</v>
      </c>
      <c r="R2370" s="7">
        <f t="shared" ref="R2370:R2433" si="299">O2370+P2370+Q2370</f>
        <v>14</v>
      </c>
      <c r="S2370" s="8">
        <f t="shared" ref="S2370:S2433" si="300">ROUND(10*R2370+0.5*N2370-6*K2370-0.3*MAX(0,L2370),1)</f>
        <v>137.4</v>
      </c>
      <c r="T2370" s="7" t="str">
        <f t="shared" ref="T2370:T2433" si="301">IF(J2370&gt;365,"D - Abwanderungsrisiko",IF(S2370&gt;=125,"A - Top-Kunde",IF(S2370&gt;=105,"B - Kernkunde","C - Entwicklungspotenzial")))</f>
        <v>A - Top-Kunde</v>
      </c>
      <c r="U2370" s="4">
        <f>ROUND(((E2370-Hilfswerte!$B$20)/Hilfswerte!$B$21)+((F2370-Hilfswerte!$B$22)/Hilfswerte!$B$23)+((G2370-Hilfswerte!$B$24)/Hilfswerte!$B$25)+0.1*INDEX(Hilfswerte!$B$4:$B$15,MATCH(C2370,Hilfswerte!$A$4:$A$15,0)),2)</f>
        <v>0.69</v>
      </c>
      <c r="V2370" s="4">
        <f>ROUND(SQRT((((E2370-Hilfswerte!$B$20)/Hilfswerte!$B$21)-Hilfswerte!$B$28)^2+(((F2370-Hilfswerte!$B$22)/Hilfswerte!$B$23)-Hilfswerte!$B$29)^2+(((G2370-Hilfswerte!$B$24)/Hilfswerte!$B$25)-Hilfswerte!$B$30)^2),3)</f>
        <v>1.458</v>
      </c>
      <c r="W2370" s="4">
        <f>ROUND(E2370*Hilfswerte!$B$31,0)</f>
        <v>2878</v>
      </c>
      <c r="X2370" s="4">
        <f t="shared" ref="X2370:X2433" si="302">MAX(0,W2370-H2370)</f>
        <v>0</v>
      </c>
      <c r="Y2370" s="4" t="str">
        <f>IF(T2370="A - Top-Kunde","bereits Top-Kunde",IF(AND(V2370&lt;=Hilfswerte!$B$34,H2370&lt;0.5*W2370),"Hoch",IF(AND(V2370&lt;=Hilfswerte!$B$35,H2370&lt;0.7*W2370),"Mittel","Niedrig")))</f>
        <v>bereits Top-Kunde</v>
      </c>
      <c r="Z2370" s="4">
        <f t="shared" ref="Z2370:Z2433" si="303">ROUND(0.4*MAX(0,-N2370)+3*K2370+0.2*MAX(0,L2370)+0.05*J2370,1)</f>
        <v>2.2000000000000002</v>
      </c>
      <c r="AA2370" s="4" t="str">
        <f>IF(J2370&gt;365,"Bereits abgewandert (Segment D)",IF(Z2370&gt;=Hilfswerte!$B$38,"Rot - akut gefaehrdet",IF(Z2370&gt;=Hilfswerte!$B$39,"Gelb - beobachten","Gruen - stabil")))</f>
        <v>Gruen - stabil</v>
      </c>
    </row>
    <row r="2371" spans="1:27" ht="15" customHeight="1" x14ac:dyDescent="0.25">
      <c r="A2371" s="4" t="s">
        <v>2718</v>
      </c>
      <c r="B2371" s="4" t="s">
        <v>346</v>
      </c>
      <c r="C2371" s="4" t="s">
        <v>65</v>
      </c>
      <c r="D2371" s="4" t="s">
        <v>30</v>
      </c>
      <c r="E2371" s="4">
        <v>52</v>
      </c>
      <c r="F2371" s="5">
        <v>7.8</v>
      </c>
      <c r="G2371" s="5">
        <v>7.6</v>
      </c>
      <c r="H2371" s="6">
        <v>0</v>
      </c>
      <c r="I2371" s="4">
        <v>0</v>
      </c>
      <c r="J2371" s="4">
        <v>795</v>
      </c>
      <c r="K2371" s="4">
        <v>0</v>
      </c>
      <c r="L2371" s="4">
        <v>4</v>
      </c>
      <c r="M2371" s="4">
        <v>0</v>
      </c>
      <c r="N2371" s="5">
        <v>-87.7</v>
      </c>
      <c r="O2371" s="7">
        <f t="shared" si="296"/>
        <v>1</v>
      </c>
      <c r="P2371" s="7">
        <f t="shared" si="297"/>
        <v>1</v>
      </c>
      <c r="Q2371" s="7">
        <f t="shared" si="298"/>
        <v>1</v>
      </c>
      <c r="R2371" s="7">
        <f t="shared" si="299"/>
        <v>3</v>
      </c>
      <c r="S2371" s="8">
        <f t="shared" si="300"/>
        <v>-15.1</v>
      </c>
      <c r="T2371" s="7" t="str">
        <f t="shared" si="301"/>
        <v>D - Abwanderungsrisiko</v>
      </c>
      <c r="U2371" s="4">
        <f>ROUND(((E2371-Hilfswerte!$B$20)/Hilfswerte!$B$21)+((F2371-Hilfswerte!$B$22)/Hilfswerte!$B$23)+((G2371-Hilfswerte!$B$24)/Hilfswerte!$B$25)+0.1*INDEX(Hilfswerte!$B$4:$B$15,MATCH(C2371,Hilfswerte!$A$4:$A$15,0)),2)</f>
        <v>-1.1200000000000001</v>
      </c>
      <c r="V2371" s="4">
        <f>ROUND(SQRT((((E2371-Hilfswerte!$B$20)/Hilfswerte!$B$21)-Hilfswerte!$B$28)^2+(((F2371-Hilfswerte!$B$22)/Hilfswerte!$B$23)-Hilfswerte!$B$29)^2+(((G2371-Hilfswerte!$B$24)/Hilfswerte!$B$25)-Hilfswerte!$B$30)^2),3)</f>
        <v>0.92800000000000005</v>
      </c>
      <c r="W2371" s="4">
        <f>ROUND(E2371*Hilfswerte!$B$31,0)</f>
        <v>10688</v>
      </c>
      <c r="X2371" s="4">
        <f t="shared" si="302"/>
        <v>10688</v>
      </c>
      <c r="Y2371" s="4" t="str">
        <f>IF(T2371="A - Top-Kunde","bereits Top-Kunde",IF(AND(V2371&lt;=Hilfswerte!$B$34,H2371&lt;0.5*W2371),"Hoch",IF(AND(V2371&lt;=Hilfswerte!$B$35,H2371&lt;0.7*W2371),"Mittel","Niedrig")))</f>
        <v>Mittel</v>
      </c>
      <c r="Z2371" s="4">
        <f t="shared" si="303"/>
        <v>75.599999999999994</v>
      </c>
      <c r="AA2371" s="4" t="str">
        <f>IF(J2371&gt;365,"Bereits abgewandert (Segment D)",IF(Z2371&gt;=Hilfswerte!$B$38,"Rot - akut gefaehrdet",IF(Z2371&gt;=Hilfswerte!$B$39,"Gelb - beobachten","Gruen - stabil")))</f>
        <v>Bereits abgewandert (Segment D)</v>
      </c>
    </row>
    <row r="2372" spans="1:27" ht="15" customHeight="1" x14ac:dyDescent="0.25">
      <c r="A2372" s="4" t="s">
        <v>2719</v>
      </c>
      <c r="B2372" s="4" t="s">
        <v>435</v>
      </c>
      <c r="C2372" s="4" t="s">
        <v>47</v>
      </c>
      <c r="D2372" s="4" t="s">
        <v>30</v>
      </c>
      <c r="E2372" s="4">
        <v>51</v>
      </c>
      <c r="F2372" s="5">
        <v>19</v>
      </c>
      <c r="G2372" s="5">
        <v>11.9</v>
      </c>
      <c r="H2372" s="6">
        <v>1920</v>
      </c>
      <c r="I2372" s="4">
        <v>6</v>
      </c>
      <c r="J2372" s="4">
        <v>3</v>
      </c>
      <c r="K2372" s="4">
        <v>0</v>
      </c>
      <c r="L2372" s="4">
        <v>19</v>
      </c>
      <c r="M2372" s="4">
        <v>4</v>
      </c>
      <c r="N2372" s="5">
        <v>30.5</v>
      </c>
      <c r="O2372" s="7">
        <f t="shared" si="296"/>
        <v>5</v>
      </c>
      <c r="P2372" s="7">
        <f t="shared" si="297"/>
        <v>5</v>
      </c>
      <c r="Q2372" s="7">
        <f t="shared" si="298"/>
        <v>3</v>
      </c>
      <c r="R2372" s="7">
        <f t="shared" si="299"/>
        <v>13</v>
      </c>
      <c r="S2372" s="8">
        <f t="shared" si="300"/>
        <v>139.6</v>
      </c>
      <c r="T2372" s="7" t="str">
        <f t="shared" si="301"/>
        <v>A - Top-Kunde</v>
      </c>
      <c r="U2372" s="4">
        <f>ROUND(((E2372-Hilfswerte!$B$20)/Hilfswerte!$B$21)+((F2372-Hilfswerte!$B$22)/Hilfswerte!$B$23)+((G2372-Hilfswerte!$B$24)/Hilfswerte!$B$25)+0.1*INDEX(Hilfswerte!$B$4:$B$15,MATCH(C2372,Hilfswerte!$A$4:$A$15,0)),2)</f>
        <v>-0.11</v>
      </c>
      <c r="V2372" s="4">
        <f>ROUND(SQRT((((E2372-Hilfswerte!$B$20)/Hilfswerte!$B$21)-Hilfswerte!$B$28)^2+(((F2372-Hilfswerte!$B$22)/Hilfswerte!$B$23)-Hilfswerte!$B$29)^2+(((G2372-Hilfswerte!$B$24)/Hilfswerte!$B$25)-Hilfswerte!$B$30)^2),3)</f>
        <v>0.61</v>
      </c>
      <c r="W2372" s="4">
        <f>ROUND(E2372*Hilfswerte!$B$31,0)</f>
        <v>10483</v>
      </c>
      <c r="X2372" s="4">
        <f t="shared" si="302"/>
        <v>8563</v>
      </c>
      <c r="Y2372" s="4" t="str">
        <f>IF(T2372="A - Top-Kunde","bereits Top-Kunde",IF(AND(V2372&lt;=Hilfswerte!$B$34,H2372&lt;0.5*W2372),"Hoch",IF(AND(V2372&lt;=Hilfswerte!$B$35,H2372&lt;0.7*W2372),"Mittel","Niedrig")))</f>
        <v>bereits Top-Kunde</v>
      </c>
      <c r="Z2372" s="4">
        <f t="shared" si="303"/>
        <v>4</v>
      </c>
      <c r="AA2372" s="4" t="str">
        <f>IF(J2372&gt;365,"Bereits abgewandert (Segment D)",IF(Z2372&gt;=Hilfswerte!$B$38,"Rot - akut gefaehrdet",IF(Z2372&gt;=Hilfswerte!$B$39,"Gelb - beobachten","Gruen - stabil")))</f>
        <v>Gruen - stabil</v>
      </c>
    </row>
    <row r="2373" spans="1:27" ht="15" customHeight="1" x14ac:dyDescent="0.25">
      <c r="A2373" s="4" t="s">
        <v>2720</v>
      </c>
      <c r="B2373" s="4" t="s">
        <v>190</v>
      </c>
      <c r="C2373" s="4" t="s">
        <v>51</v>
      </c>
      <c r="D2373" s="4" t="s">
        <v>77</v>
      </c>
      <c r="E2373" s="4">
        <v>1213</v>
      </c>
      <c r="F2373" s="5">
        <v>148.4</v>
      </c>
      <c r="G2373" s="5">
        <v>10.5</v>
      </c>
      <c r="H2373" s="6">
        <v>37790</v>
      </c>
      <c r="I2373" s="4">
        <v>1</v>
      </c>
      <c r="J2373" s="4">
        <v>260</v>
      </c>
      <c r="K2373" s="4">
        <v>0</v>
      </c>
      <c r="L2373" s="4">
        <v>16</v>
      </c>
      <c r="M2373" s="4">
        <v>5</v>
      </c>
      <c r="N2373" s="5">
        <v>-32.6</v>
      </c>
      <c r="O2373" s="7">
        <f t="shared" si="296"/>
        <v>2</v>
      </c>
      <c r="P2373" s="7">
        <f t="shared" si="297"/>
        <v>1</v>
      </c>
      <c r="Q2373" s="7">
        <f t="shared" si="298"/>
        <v>5</v>
      </c>
      <c r="R2373" s="7">
        <f t="shared" si="299"/>
        <v>8</v>
      </c>
      <c r="S2373" s="8">
        <f t="shared" si="300"/>
        <v>58.9</v>
      </c>
      <c r="T2373" s="7" t="str">
        <f t="shared" si="301"/>
        <v>C - Entwicklungspotenzial</v>
      </c>
      <c r="U2373" s="4">
        <f>ROUND(((E2373-Hilfswerte!$B$20)/Hilfswerte!$B$21)+((F2373-Hilfswerte!$B$22)/Hilfswerte!$B$23)+((G2373-Hilfswerte!$B$24)/Hilfswerte!$B$25)+0.1*INDEX(Hilfswerte!$B$4:$B$15,MATCH(C2373,Hilfswerte!$A$4:$A$15,0)),2)</f>
        <v>7.24</v>
      </c>
      <c r="V2373" s="4">
        <f>ROUND(SQRT((((E2373-Hilfswerte!$B$20)/Hilfswerte!$B$21)-Hilfswerte!$B$28)^2+(((F2373-Hilfswerte!$B$22)/Hilfswerte!$B$23)-Hilfswerte!$B$29)^2+(((G2373-Hilfswerte!$B$24)/Hilfswerte!$B$25)-Hilfswerte!$B$30)^2),3)</f>
        <v>4.8979999999999997</v>
      </c>
      <c r="W2373" s="4">
        <f>ROUND(E2373*Hilfswerte!$B$31,0)</f>
        <v>249327</v>
      </c>
      <c r="X2373" s="4">
        <f t="shared" si="302"/>
        <v>211537</v>
      </c>
      <c r="Y2373" s="4" t="str">
        <f>IF(T2373="A - Top-Kunde","bereits Top-Kunde",IF(AND(V2373&lt;=Hilfswerte!$B$34,H2373&lt;0.5*W2373),"Hoch",IF(AND(V2373&lt;=Hilfswerte!$B$35,H2373&lt;0.7*W2373),"Mittel","Niedrig")))</f>
        <v>Niedrig</v>
      </c>
      <c r="Z2373" s="4">
        <f t="shared" si="303"/>
        <v>29.2</v>
      </c>
      <c r="AA2373" s="4" t="str">
        <f>IF(J2373&gt;365,"Bereits abgewandert (Segment D)",IF(Z2373&gt;=Hilfswerte!$B$38,"Rot - akut gefaehrdet",IF(Z2373&gt;=Hilfswerte!$B$39,"Gelb - beobachten","Gruen - stabil")))</f>
        <v>Rot - akut gefaehrdet</v>
      </c>
    </row>
    <row r="2374" spans="1:27" ht="15" customHeight="1" x14ac:dyDescent="0.25">
      <c r="A2374" s="4" t="s">
        <v>2721</v>
      </c>
      <c r="B2374" s="4" t="s">
        <v>1183</v>
      </c>
      <c r="C2374" s="4" t="s">
        <v>59</v>
      </c>
      <c r="D2374" s="4" t="s">
        <v>93</v>
      </c>
      <c r="E2374" s="4">
        <v>176</v>
      </c>
      <c r="F2374" s="5">
        <v>36.5</v>
      </c>
      <c r="G2374" s="5">
        <v>12.5</v>
      </c>
      <c r="H2374" s="6">
        <v>9820</v>
      </c>
      <c r="I2374" s="4">
        <v>6</v>
      </c>
      <c r="J2374" s="4">
        <v>2</v>
      </c>
      <c r="K2374" s="4">
        <v>1</v>
      </c>
      <c r="L2374" s="4">
        <v>-3</v>
      </c>
      <c r="M2374" s="4">
        <v>5</v>
      </c>
      <c r="N2374" s="5">
        <v>6.7</v>
      </c>
      <c r="O2374" s="7">
        <f t="shared" si="296"/>
        <v>5</v>
      </c>
      <c r="P2374" s="7">
        <f t="shared" si="297"/>
        <v>5</v>
      </c>
      <c r="Q2374" s="7">
        <f t="shared" si="298"/>
        <v>5</v>
      </c>
      <c r="R2374" s="7">
        <f t="shared" si="299"/>
        <v>15</v>
      </c>
      <c r="S2374" s="8">
        <f t="shared" si="300"/>
        <v>147.4</v>
      </c>
      <c r="T2374" s="7" t="str">
        <f t="shared" si="301"/>
        <v>A - Top-Kunde</v>
      </c>
      <c r="U2374" s="4">
        <f>ROUND(((E2374-Hilfswerte!$B$20)/Hilfswerte!$B$21)+((F2374-Hilfswerte!$B$22)/Hilfswerte!$B$23)+((G2374-Hilfswerte!$B$24)/Hilfswerte!$B$25)+0.1*INDEX(Hilfswerte!$B$4:$B$15,MATCH(C2374,Hilfswerte!$A$4:$A$15,0)),2)</f>
        <v>0.68</v>
      </c>
      <c r="V2374" s="4">
        <f>ROUND(SQRT((((E2374-Hilfswerte!$B$20)/Hilfswerte!$B$21)-Hilfswerte!$B$28)^2+(((F2374-Hilfswerte!$B$22)/Hilfswerte!$B$23)-Hilfswerte!$B$29)^2+(((G2374-Hilfswerte!$B$24)/Hilfswerte!$B$25)-Hilfswerte!$B$30)^2),3)</f>
        <v>0.20899999999999999</v>
      </c>
      <c r="W2374" s="4">
        <f>ROUND(E2374*Hilfswerte!$B$31,0)</f>
        <v>36176</v>
      </c>
      <c r="X2374" s="4">
        <f t="shared" si="302"/>
        <v>26356</v>
      </c>
      <c r="Y2374" s="4" t="str">
        <f>IF(T2374="A - Top-Kunde","bereits Top-Kunde",IF(AND(V2374&lt;=Hilfswerte!$B$34,H2374&lt;0.5*W2374),"Hoch",IF(AND(V2374&lt;=Hilfswerte!$B$35,H2374&lt;0.7*W2374),"Mittel","Niedrig")))</f>
        <v>bereits Top-Kunde</v>
      </c>
      <c r="Z2374" s="4">
        <f t="shared" si="303"/>
        <v>3.1</v>
      </c>
      <c r="AA2374" s="4" t="str">
        <f>IF(J2374&gt;365,"Bereits abgewandert (Segment D)",IF(Z2374&gt;=Hilfswerte!$B$38,"Rot - akut gefaehrdet",IF(Z2374&gt;=Hilfswerte!$B$39,"Gelb - beobachten","Gruen - stabil")))</f>
        <v>Gruen - stabil</v>
      </c>
    </row>
    <row r="2375" spans="1:27" ht="15" customHeight="1" x14ac:dyDescent="0.25">
      <c r="A2375" s="4" t="s">
        <v>2722</v>
      </c>
      <c r="B2375" s="4" t="s">
        <v>836</v>
      </c>
      <c r="C2375" s="4" t="s">
        <v>65</v>
      </c>
      <c r="D2375" s="4" t="s">
        <v>30</v>
      </c>
      <c r="E2375" s="4">
        <v>5</v>
      </c>
      <c r="F2375" s="5">
        <v>1.1000000000000001</v>
      </c>
      <c r="G2375" s="5">
        <v>9.4</v>
      </c>
      <c r="H2375" s="6">
        <v>150</v>
      </c>
      <c r="I2375" s="4">
        <v>1</v>
      </c>
      <c r="J2375" s="4">
        <v>286</v>
      </c>
      <c r="K2375" s="4">
        <v>0</v>
      </c>
      <c r="L2375" s="4">
        <v>11</v>
      </c>
      <c r="M2375" s="4">
        <v>4</v>
      </c>
      <c r="N2375" s="5">
        <v>0.9</v>
      </c>
      <c r="O2375" s="7">
        <f t="shared" si="296"/>
        <v>2</v>
      </c>
      <c r="P2375" s="7">
        <f t="shared" si="297"/>
        <v>1</v>
      </c>
      <c r="Q2375" s="7">
        <f t="shared" si="298"/>
        <v>2</v>
      </c>
      <c r="R2375" s="7">
        <f t="shared" si="299"/>
        <v>5</v>
      </c>
      <c r="S2375" s="8">
        <f t="shared" si="300"/>
        <v>47.2</v>
      </c>
      <c r="T2375" s="7" t="str">
        <f t="shared" si="301"/>
        <v>C - Entwicklungspotenzial</v>
      </c>
      <c r="U2375" s="4">
        <f>ROUND(((E2375-Hilfswerte!$B$20)/Hilfswerte!$B$21)+((F2375-Hilfswerte!$B$22)/Hilfswerte!$B$23)+((G2375-Hilfswerte!$B$24)/Hilfswerte!$B$25)+0.1*INDEX(Hilfswerte!$B$4:$B$15,MATCH(C2375,Hilfswerte!$A$4:$A$15,0)),2)</f>
        <v>-1.1599999999999999</v>
      </c>
      <c r="V2375" s="4">
        <f>ROUND(SQRT((((E2375-Hilfswerte!$B$20)/Hilfswerte!$B$21)-Hilfswerte!$B$28)^2+(((F2375-Hilfswerte!$B$22)/Hilfswerte!$B$23)-Hilfswerte!$B$29)^2+(((G2375-Hilfswerte!$B$24)/Hilfswerte!$B$25)-Hilfswerte!$B$30)^2),3)</f>
        <v>1</v>
      </c>
      <c r="W2375" s="4">
        <f>ROUND(E2375*Hilfswerte!$B$31,0)</f>
        <v>1028</v>
      </c>
      <c r="X2375" s="4">
        <f t="shared" si="302"/>
        <v>878</v>
      </c>
      <c r="Y2375" s="4" t="str">
        <f>IF(T2375="A - Top-Kunde","bereits Top-Kunde",IF(AND(V2375&lt;=Hilfswerte!$B$34,H2375&lt;0.5*W2375),"Hoch",IF(AND(V2375&lt;=Hilfswerte!$B$35,H2375&lt;0.7*W2375),"Mittel","Niedrig")))</f>
        <v>Mittel</v>
      </c>
      <c r="Z2375" s="4">
        <f t="shared" si="303"/>
        <v>16.5</v>
      </c>
      <c r="AA2375" s="4" t="str">
        <f>IF(J2375&gt;365,"Bereits abgewandert (Segment D)",IF(Z2375&gt;=Hilfswerte!$B$38,"Rot - akut gefaehrdet",IF(Z2375&gt;=Hilfswerte!$B$39,"Gelb - beobachten","Gruen - stabil")))</f>
        <v>Gelb - beobachten</v>
      </c>
    </row>
    <row r="2376" spans="1:27" ht="15" customHeight="1" x14ac:dyDescent="0.25">
      <c r="A2376" s="4" t="s">
        <v>2723</v>
      </c>
      <c r="B2376" s="4" t="s">
        <v>355</v>
      </c>
      <c r="C2376" s="4" t="s">
        <v>38</v>
      </c>
      <c r="D2376" s="4" t="s">
        <v>30</v>
      </c>
      <c r="E2376" s="4">
        <v>63</v>
      </c>
      <c r="F2376" s="5">
        <v>12.4</v>
      </c>
      <c r="G2376" s="5">
        <v>3.6</v>
      </c>
      <c r="H2376" s="6">
        <v>2760</v>
      </c>
      <c r="I2376" s="4">
        <v>4</v>
      </c>
      <c r="J2376" s="4">
        <v>7</v>
      </c>
      <c r="K2376" s="4">
        <v>1</v>
      </c>
      <c r="L2376" s="4">
        <v>3</v>
      </c>
      <c r="M2376" s="4">
        <v>1</v>
      </c>
      <c r="N2376" s="5">
        <v>-12.9</v>
      </c>
      <c r="O2376" s="7">
        <f t="shared" si="296"/>
        <v>5</v>
      </c>
      <c r="P2376" s="7">
        <f t="shared" si="297"/>
        <v>4</v>
      </c>
      <c r="Q2376" s="7">
        <f t="shared" si="298"/>
        <v>4</v>
      </c>
      <c r="R2376" s="7">
        <f t="shared" si="299"/>
        <v>13</v>
      </c>
      <c r="S2376" s="8">
        <f t="shared" si="300"/>
        <v>116.7</v>
      </c>
      <c r="T2376" s="7" t="str">
        <f t="shared" si="301"/>
        <v>B - Kernkunde</v>
      </c>
      <c r="U2376" s="4">
        <f>ROUND(((E2376-Hilfswerte!$B$20)/Hilfswerte!$B$21)+((F2376-Hilfswerte!$B$22)/Hilfswerte!$B$23)+((G2376-Hilfswerte!$B$24)/Hilfswerte!$B$25)+0.1*INDEX(Hilfswerte!$B$4:$B$15,MATCH(C2376,Hilfswerte!$A$4:$A$15,0)),2)</f>
        <v>-1.23</v>
      </c>
      <c r="V2376" s="4">
        <f>ROUND(SQRT((((E2376-Hilfswerte!$B$20)/Hilfswerte!$B$21)-Hilfswerte!$B$28)^2+(((F2376-Hilfswerte!$B$22)/Hilfswerte!$B$23)-Hilfswerte!$B$29)^2+(((G2376-Hilfswerte!$B$24)/Hilfswerte!$B$25)-Hilfswerte!$B$30)^2),3)</f>
        <v>1.3660000000000001</v>
      </c>
      <c r="W2376" s="4">
        <f>ROUND(E2376*Hilfswerte!$B$31,0)</f>
        <v>12949</v>
      </c>
      <c r="X2376" s="4">
        <f t="shared" si="302"/>
        <v>10189</v>
      </c>
      <c r="Y2376" s="4" t="str">
        <f>IF(T2376="A - Top-Kunde","bereits Top-Kunde",IF(AND(V2376&lt;=Hilfswerte!$B$34,H2376&lt;0.5*W2376),"Hoch",IF(AND(V2376&lt;=Hilfswerte!$B$35,H2376&lt;0.7*W2376),"Mittel","Niedrig")))</f>
        <v>Niedrig</v>
      </c>
      <c r="Z2376" s="4">
        <f t="shared" si="303"/>
        <v>9.1</v>
      </c>
      <c r="AA2376" s="4" t="str">
        <f>IF(J2376&gt;365,"Bereits abgewandert (Segment D)",IF(Z2376&gt;=Hilfswerte!$B$38,"Rot - akut gefaehrdet",IF(Z2376&gt;=Hilfswerte!$B$39,"Gelb - beobachten","Gruen - stabil")))</f>
        <v>Gruen - stabil</v>
      </c>
    </row>
    <row r="2377" spans="1:27" ht="15" customHeight="1" x14ac:dyDescent="0.25">
      <c r="A2377" s="4" t="s">
        <v>2724</v>
      </c>
      <c r="B2377" s="4" t="s">
        <v>903</v>
      </c>
      <c r="C2377" s="4" t="s">
        <v>59</v>
      </c>
      <c r="D2377" s="4" t="s">
        <v>30</v>
      </c>
      <c r="E2377" s="4">
        <v>150</v>
      </c>
      <c r="F2377" s="5">
        <v>38.5</v>
      </c>
      <c r="G2377" s="5">
        <v>2.5</v>
      </c>
      <c r="H2377" s="6">
        <v>33850</v>
      </c>
      <c r="I2377" s="4">
        <v>5</v>
      </c>
      <c r="J2377" s="4">
        <v>65</v>
      </c>
      <c r="K2377" s="4">
        <v>0</v>
      </c>
      <c r="L2377" s="4">
        <v>15</v>
      </c>
      <c r="M2377" s="4">
        <v>3</v>
      </c>
      <c r="N2377" s="5">
        <v>-5.8</v>
      </c>
      <c r="O2377" s="7">
        <f t="shared" si="296"/>
        <v>4</v>
      </c>
      <c r="P2377" s="7">
        <f t="shared" si="297"/>
        <v>5</v>
      </c>
      <c r="Q2377" s="7">
        <f t="shared" si="298"/>
        <v>5</v>
      </c>
      <c r="R2377" s="7">
        <f t="shared" si="299"/>
        <v>14</v>
      </c>
      <c r="S2377" s="8">
        <f t="shared" si="300"/>
        <v>132.6</v>
      </c>
      <c r="T2377" s="7" t="str">
        <f t="shared" si="301"/>
        <v>A - Top-Kunde</v>
      </c>
      <c r="U2377" s="4">
        <f>ROUND(((E2377-Hilfswerte!$B$20)/Hilfswerte!$B$21)+((F2377-Hilfswerte!$B$22)/Hilfswerte!$B$23)+((G2377-Hilfswerte!$B$24)/Hilfswerte!$B$25)+0.1*INDEX(Hilfswerte!$B$4:$B$15,MATCH(C2377,Hilfswerte!$A$4:$A$15,0)),2)</f>
        <v>-0.98</v>
      </c>
      <c r="V2377" s="4">
        <f>ROUND(SQRT((((E2377-Hilfswerte!$B$20)/Hilfswerte!$B$21)-Hilfswerte!$B$28)^2+(((F2377-Hilfswerte!$B$22)/Hilfswerte!$B$23)-Hilfswerte!$B$29)^2+(((G2377-Hilfswerte!$B$24)/Hilfswerte!$B$25)-Hilfswerte!$B$30)^2),3)</f>
        <v>1.385</v>
      </c>
      <c r="W2377" s="4">
        <f>ROUND(E2377*Hilfswerte!$B$31,0)</f>
        <v>30832</v>
      </c>
      <c r="X2377" s="4">
        <f t="shared" si="302"/>
        <v>0</v>
      </c>
      <c r="Y2377" s="4" t="str">
        <f>IF(T2377="A - Top-Kunde","bereits Top-Kunde",IF(AND(V2377&lt;=Hilfswerte!$B$34,H2377&lt;0.5*W2377),"Hoch",IF(AND(V2377&lt;=Hilfswerte!$B$35,H2377&lt;0.7*W2377),"Mittel","Niedrig")))</f>
        <v>bereits Top-Kunde</v>
      </c>
      <c r="Z2377" s="4">
        <f t="shared" si="303"/>
        <v>8.6</v>
      </c>
      <c r="AA2377" s="4" t="str">
        <f>IF(J2377&gt;365,"Bereits abgewandert (Segment D)",IF(Z2377&gt;=Hilfswerte!$B$38,"Rot - akut gefaehrdet",IF(Z2377&gt;=Hilfswerte!$B$39,"Gelb - beobachten","Gruen - stabil")))</f>
        <v>Gruen - stabil</v>
      </c>
    </row>
    <row r="2378" spans="1:27" ht="15" customHeight="1" x14ac:dyDescent="0.25">
      <c r="A2378" s="4" t="s">
        <v>2725</v>
      </c>
      <c r="B2378" s="4" t="s">
        <v>258</v>
      </c>
      <c r="C2378" s="4" t="s">
        <v>47</v>
      </c>
      <c r="D2378" s="4" t="s">
        <v>30</v>
      </c>
      <c r="E2378" s="4">
        <v>37</v>
      </c>
      <c r="F2378" s="5">
        <v>9.1999999999999993</v>
      </c>
      <c r="G2378" s="5">
        <v>1.9</v>
      </c>
      <c r="H2378" s="6">
        <v>1990</v>
      </c>
      <c r="I2378" s="4">
        <v>1</v>
      </c>
      <c r="J2378" s="4">
        <v>198</v>
      </c>
      <c r="K2378" s="4">
        <v>0</v>
      </c>
      <c r="L2378" s="4">
        <v>20</v>
      </c>
      <c r="M2378" s="4">
        <v>4</v>
      </c>
      <c r="N2378" s="5">
        <v>-3.3</v>
      </c>
      <c r="O2378" s="7">
        <f t="shared" si="296"/>
        <v>2</v>
      </c>
      <c r="P2378" s="7">
        <f t="shared" si="297"/>
        <v>1</v>
      </c>
      <c r="Q2378" s="7">
        <f t="shared" si="298"/>
        <v>3</v>
      </c>
      <c r="R2378" s="7">
        <f t="shared" si="299"/>
        <v>6</v>
      </c>
      <c r="S2378" s="8">
        <f t="shared" si="300"/>
        <v>52.4</v>
      </c>
      <c r="T2378" s="7" t="str">
        <f t="shared" si="301"/>
        <v>C - Entwicklungspotenzial</v>
      </c>
      <c r="U2378" s="4">
        <f>ROUND(((E2378-Hilfswerte!$B$20)/Hilfswerte!$B$21)+((F2378-Hilfswerte!$B$22)/Hilfswerte!$B$23)+((G2378-Hilfswerte!$B$24)/Hilfswerte!$B$25)+0.1*INDEX(Hilfswerte!$B$4:$B$15,MATCH(C2378,Hilfswerte!$A$4:$A$15,0)),2)</f>
        <v>-1.93</v>
      </c>
      <c r="V2378" s="4">
        <f>ROUND(SQRT((((E2378-Hilfswerte!$B$20)/Hilfswerte!$B$21)-Hilfswerte!$B$28)^2+(((F2378-Hilfswerte!$B$22)/Hilfswerte!$B$23)-Hilfswerte!$B$29)^2+(((G2378-Hilfswerte!$B$24)/Hilfswerte!$B$25)-Hilfswerte!$B$30)^2),3)</f>
        <v>1.661</v>
      </c>
      <c r="W2378" s="4">
        <f>ROUND(E2378*Hilfswerte!$B$31,0)</f>
        <v>7605</v>
      </c>
      <c r="X2378" s="4">
        <f t="shared" si="302"/>
        <v>5615</v>
      </c>
      <c r="Y2378" s="4" t="str">
        <f>IF(T2378="A - Top-Kunde","bereits Top-Kunde",IF(AND(V2378&lt;=Hilfswerte!$B$34,H2378&lt;0.5*W2378),"Hoch",IF(AND(V2378&lt;=Hilfswerte!$B$35,H2378&lt;0.7*W2378),"Mittel","Niedrig")))</f>
        <v>Niedrig</v>
      </c>
      <c r="Z2378" s="4">
        <f t="shared" si="303"/>
        <v>15.2</v>
      </c>
      <c r="AA2378" s="4" t="str">
        <f>IF(J2378&gt;365,"Bereits abgewandert (Segment D)",IF(Z2378&gt;=Hilfswerte!$B$38,"Rot - akut gefaehrdet",IF(Z2378&gt;=Hilfswerte!$B$39,"Gelb - beobachten","Gruen - stabil")))</f>
        <v>Gelb - beobachten</v>
      </c>
    </row>
    <row r="2379" spans="1:27" ht="15" customHeight="1" x14ac:dyDescent="0.25">
      <c r="A2379" s="4" t="s">
        <v>2726</v>
      </c>
      <c r="B2379" s="4" t="s">
        <v>378</v>
      </c>
      <c r="C2379" s="4" t="s">
        <v>55</v>
      </c>
      <c r="D2379" s="4" t="s">
        <v>30</v>
      </c>
      <c r="E2379" s="4">
        <v>121</v>
      </c>
      <c r="F2379" s="5">
        <v>28</v>
      </c>
      <c r="G2379" s="5">
        <v>1.6</v>
      </c>
      <c r="H2379" s="6">
        <v>0</v>
      </c>
      <c r="I2379" s="4">
        <v>0</v>
      </c>
      <c r="J2379" s="4">
        <v>875</v>
      </c>
      <c r="K2379" s="4">
        <v>0</v>
      </c>
      <c r="L2379" s="4">
        <v>1</v>
      </c>
      <c r="M2379" s="4">
        <v>0</v>
      </c>
      <c r="N2379" s="5">
        <v>-88.6</v>
      </c>
      <c r="O2379" s="7">
        <f t="shared" si="296"/>
        <v>1</v>
      </c>
      <c r="P2379" s="7">
        <f t="shared" si="297"/>
        <v>1</v>
      </c>
      <c r="Q2379" s="7">
        <f t="shared" si="298"/>
        <v>1</v>
      </c>
      <c r="R2379" s="7">
        <f t="shared" si="299"/>
        <v>3</v>
      </c>
      <c r="S2379" s="8">
        <f t="shared" si="300"/>
        <v>-14.6</v>
      </c>
      <c r="T2379" s="7" t="str">
        <f t="shared" si="301"/>
        <v>D - Abwanderungsrisiko</v>
      </c>
      <c r="U2379" s="4">
        <f>ROUND(((E2379-Hilfswerte!$B$20)/Hilfswerte!$B$21)+((F2379-Hilfswerte!$B$22)/Hilfswerte!$B$23)+((G2379-Hilfswerte!$B$24)/Hilfswerte!$B$25)+0.1*INDEX(Hilfswerte!$B$4:$B$15,MATCH(C2379,Hilfswerte!$A$4:$A$15,0)),2)</f>
        <v>-1.07</v>
      </c>
      <c r="V2379" s="4">
        <f>ROUND(SQRT((((E2379-Hilfswerte!$B$20)/Hilfswerte!$B$21)-Hilfswerte!$B$28)^2+(((F2379-Hilfswerte!$B$22)/Hilfswerte!$B$23)-Hilfswerte!$B$29)^2+(((G2379-Hilfswerte!$B$24)/Hilfswerte!$B$25)-Hilfswerte!$B$30)^2),3)</f>
        <v>1.5489999999999999</v>
      </c>
      <c r="W2379" s="4">
        <f>ROUND(E2379*Hilfswerte!$B$31,0)</f>
        <v>24871</v>
      </c>
      <c r="X2379" s="4">
        <f t="shared" si="302"/>
        <v>24871</v>
      </c>
      <c r="Y2379" s="4" t="str">
        <f>IF(T2379="A - Top-Kunde","bereits Top-Kunde",IF(AND(V2379&lt;=Hilfswerte!$B$34,H2379&lt;0.5*W2379),"Hoch",IF(AND(V2379&lt;=Hilfswerte!$B$35,H2379&lt;0.7*W2379),"Mittel","Niedrig")))</f>
        <v>Niedrig</v>
      </c>
      <c r="Z2379" s="4">
        <f t="shared" si="303"/>
        <v>79.400000000000006</v>
      </c>
      <c r="AA2379" s="4" t="str">
        <f>IF(J2379&gt;365,"Bereits abgewandert (Segment D)",IF(Z2379&gt;=Hilfswerte!$B$38,"Rot - akut gefaehrdet",IF(Z2379&gt;=Hilfswerte!$B$39,"Gelb - beobachten","Gruen - stabil")))</f>
        <v>Bereits abgewandert (Segment D)</v>
      </c>
    </row>
    <row r="2380" spans="1:27" ht="15" customHeight="1" x14ac:dyDescent="0.25">
      <c r="A2380" s="4" t="s">
        <v>2727</v>
      </c>
      <c r="B2380" s="4" t="s">
        <v>335</v>
      </c>
      <c r="C2380" s="4" t="s">
        <v>89</v>
      </c>
      <c r="D2380" s="4" t="s">
        <v>56</v>
      </c>
      <c r="E2380" s="4">
        <v>44</v>
      </c>
      <c r="F2380" s="5">
        <v>8.1</v>
      </c>
      <c r="G2380" s="5">
        <v>2.2000000000000002</v>
      </c>
      <c r="H2380" s="6">
        <v>0</v>
      </c>
      <c r="I2380" s="4">
        <v>0</v>
      </c>
      <c r="J2380" s="4">
        <v>518</v>
      </c>
      <c r="K2380" s="4">
        <v>0</v>
      </c>
      <c r="L2380" s="4">
        <v>18</v>
      </c>
      <c r="M2380" s="4">
        <v>0</v>
      </c>
      <c r="N2380" s="5">
        <v>-71.900000000000006</v>
      </c>
      <c r="O2380" s="7">
        <f t="shared" si="296"/>
        <v>1</v>
      </c>
      <c r="P2380" s="7">
        <f t="shared" si="297"/>
        <v>1</v>
      </c>
      <c r="Q2380" s="7">
        <f t="shared" si="298"/>
        <v>1</v>
      </c>
      <c r="R2380" s="7">
        <f t="shared" si="299"/>
        <v>3</v>
      </c>
      <c r="S2380" s="8">
        <f t="shared" si="300"/>
        <v>-11.4</v>
      </c>
      <c r="T2380" s="7" t="str">
        <f t="shared" si="301"/>
        <v>D - Abwanderungsrisiko</v>
      </c>
      <c r="U2380" s="4">
        <f>ROUND(((E2380-Hilfswerte!$B$20)/Hilfswerte!$B$21)+((F2380-Hilfswerte!$B$22)/Hilfswerte!$B$23)+((G2380-Hilfswerte!$B$24)/Hilfswerte!$B$25)+0.1*INDEX(Hilfswerte!$B$4:$B$15,MATCH(C2380,Hilfswerte!$A$4:$A$15,0)),2)</f>
        <v>-1.66</v>
      </c>
      <c r="V2380" s="4">
        <f>ROUND(SQRT((((E2380-Hilfswerte!$B$20)/Hilfswerte!$B$21)-Hilfswerte!$B$28)^2+(((F2380-Hilfswerte!$B$22)/Hilfswerte!$B$23)-Hilfswerte!$B$29)^2+(((G2380-Hilfswerte!$B$24)/Hilfswerte!$B$25)-Hilfswerte!$B$30)^2),3)</f>
        <v>1.615</v>
      </c>
      <c r="W2380" s="4">
        <f>ROUND(E2380*Hilfswerte!$B$31,0)</f>
        <v>9044</v>
      </c>
      <c r="X2380" s="4">
        <f t="shared" si="302"/>
        <v>9044</v>
      </c>
      <c r="Y2380" s="4" t="str">
        <f>IF(T2380="A - Top-Kunde","bereits Top-Kunde",IF(AND(V2380&lt;=Hilfswerte!$B$34,H2380&lt;0.5*W2380),"Hoch",IF(AND(V2380&lt;=Hilfswerte!$B$35,H2380&lt;0.7*W2380),"Mittel","Niedrig")))</f>
        <v>Niedrig</v>
      </c>
      <c r="Z2380" s="4">
        <f t="shared" si="303"/>
        <v>58.3</v>
      </c>
      <c r="AA2380" s="4" t="str">
        <f>IF(J2380&gt;365,"Bereits abgewandert (Segment D)",IF(Z2380&gt;=Hilfswerte!$B$38,"Rot - akut gefaehrdet",IF(Z2380&gt;=Hilfswerte!$B$39,"Gelb - beobachten","Gruen - stabil")))</f>
        <v>Bereits abgewandert (Segment D)</v>
      </c>
    </row>
    <row r="2381" spans="1:27" ht="15" customHeight="1" x14ac:dyDescent="0.25">
      <c r="A2381" s="4" t="s">
        <v>2728</v>
      </c>
      <c r="B2381" s="4" t="s">
        <v>574</v>
      </c>
      <c r="C2381" s="4" t="s">
        <v>89</v>
      </c>
      <c r="D2381" s="4" t="s">
        <v>30</v>
      </c>
      <c r="E2381" s="4">
        <v>143</v>
      </c>
      <c r="F2381" s="5">
        <v>34.9</v>
      </c>
      <c r="G2381" s="5">
        <v>14.1</v>
      </c>
      <c r="H2381" s="6">
        <v>39670</v>
      </c>
      <c r="I2381" s="4">
        <v>5</v>
      </c>
      <c r="J2381" s="4">
        <v>89</v>
      </c>
      <c r="K2381" s="4">
        <v>0</v>
      </c>
      <c r="L2381" s="4">
        <v>3</v>
      </c>
      <c r="M2381" s="4">
        <v>6</v>
      </c>
      <c r="N2381" s="5">
        <v>23.2</v>
      </c>
      <c r="O2381" s="7">
        <f t="shared" si="296"/>
        <v>4</v>
      </c>
      <c r="P2381" s="7">
        <f t="shared" si="297"/>
        <v>5</v>
      </c>
      <c r="Q2381" s="7">
        <f t="shared" si="298"/>
        <v>5</v>
      </c>
      <c r="R2381" s="7">
        <f t="shared" si="299"/>
        <v>14</v>
      </c>
      <c r="S2381" s="8">
        <f t="shared" si="300"/>
        <v>150.69999999999999</v>
      </c>
      <c r="T2381" s="7" t="str">
        <f t="shared" si="301"/>
        <v>A - Top-Kunde</v>
      </c>
      <c r="U2381" s="4">
        <f>ROUND(((E2381-Hilfswerte!$B$20)/Hilfswerte!$B$21)+((F2381-Hilfswerte!$B$22)/Hilfswerte!$B$23)+((G2381-Hilfswerte!$B$24)/Hilfswerte!$B$25)+0.1*INDEX(Hilfswerte!$B$4:$B$15,MATCH(C2381,Hilfswerte!$A$4:$A$15,0)),2)</f>
        <v>1.1299999999999999</v>
      </c>
      <c r="V2381" s="4">
        <f>ROUND(SQRT((((E2381-Hilfswerte!$B$20)/Hilfswerte!$B$21)-Hilfswerte!$B$28)^2+(((F2381-Hilfswerte!$B$22)/Hilfswerte!$B$23)-Hilfswerte!$B$29)^2+(((G2381-Hilfswerte!$B$24)/Hilfswerte!$B$25)-Hilfswerte!$B$30)^2),3)</f>
        <v>0.47299999999999998</v>
      </c>
      <c r="W2381" s="4">
        <f>ROUND(E2381*Hilfswerte!$B$31,0)</f>
        <v>29393</v>
      </c>
      <c r="X2381" s="4">
        <f t="shared" si="302"/>
        <v>0</v>
      </c>
      <c r="Y2381" s="4" t="str">
        <f>IF(T2381="A - Top-Kunde","bereits Top-Kunde",IF(AND(V2381&lt;=Hilfswerte!$B$34,H2381&lt;0.5*W2381),"Hoch",IF(AND(V2381&lt;=Hilfswerte!$B$35,H2381&lt;0.7*W2381),"Mittel","Niedrig")))</f>
        <v>bereits Top-Kunde</v>
      </c>
      <c r="Z2381" s="4">
        <f t="shared" si="303"/>
        <v>5.0999999999999996</v>
      </c>
      <c r="AA2381" s="4" t="str">
        <f>IF(J2381&gt;365,"Bereits abgewandert (Segment D)",IF(Z2381&gt;=Hilfswerte!$B$38,"Rot - akut gefaehrdet",IF(Z2381&gt;=Hilfswerte!$B$39,"Gelb - beobachten","Gruen - stabil")))</f>
        <v>Gruen - stabil</v>
      </c>
    </row>
    <row r="2382" spans="1:27" ht="15" customHeight="1" x14ac:dyDescent="0.25">
      <c r="A2382" s="4" t="s">
        <v>2729</v>
      </c>
      <c r="B2382" s="4" t="s">
        <v>312</v>
      </c>
      <c r="C2382" s="4" t="s">
        <v>89</v>
      </c>
      <c r="D2382" s="4" t="s">
        <v>56</v>
      </c>
      <c r="E2382" s="4">
        <v>27</v>
      </c>
      <c r="F2382" s="5">
        <v>5.8</v>
      </c>
      <c r="G2382" s="5">
        <v>18.100000000000001</v>
      </c>
      <c r="H2382" s="6">
        <v>540</v>
      </c>
      <c r="I2382" s="4">
        <v>4</v>
      </c>
      <c r="J2382" s="4">
        <v>235</v>
      </c>
      <c r="K2382" s="4">
        <v>0</v>
      </c>
      <c r="L2382" s="4">
        <v>19</v>
      </c>
      <c r="M2382" s="4">
        <v>1</v>
      </c>
      <c r="N2382" s="5">
        <v>12.2</v>
      </c>
      <c r="O2382" s="7">
        <f t="shared" si="296"/>
        <v>2</v>
      </c>
      <c r="P2382" s="7">
        <f t="shared" si="297"/>
        <v>4</v>
      </c>
      <c r="Q2382" s="7">
        <f t="shared" si="298"/>
        <v>2</v>
      </c>
      <c r="R2382" s="7">
        <f t="shared" si="299"/>
        <v>8</v>
      </c>
      <c r="S2382" s="8">
        <f t="shared" si="300"/>
        <v>80.400000000000006</v>
      </c>
      <c r="T2382" s="7" t="str">
        <f t="shared" si="301"/>
        <v>C - Entwicklungspotenzial</v>
      </c>
      <c r="U2382" s="4">
        <f>ROUND(((E2382-Hilfswerte!$B$20)/Hilfswerte!$B$21)+((F2382-Hilfswerte!$B$22)/Hilfswerte!$B$23)+((G2382-Hilfswerte!$B$24)/Hilfswerte!$B$25)+0.1*INDEX(Hilfswerte!$B$4:$B$15,MATCH(C2382,Hilfswerte!$A$4:$A$15,0)),2)</f>
        <v>0.75</v>
      </c>
      <c r="V2382" s="4">
        <f>ROUND(SQRT((((E2382-Hilfswerte!$B$20)/Hilfswerte!$B$21)-Hilfswerte!$B$28)^2+(((F2382-Hilfswerte!$B$22)/Hilfswerte!$B$23)-Hilfswerte!$B$29)^2+(((G2382-Hilfswerte!$B$24)/Hilfswerte!$B$25)-Hilfswerte!$B$30)^2),3)</f>
        <v>1.3740000000000001</v>
      </c>
      <c r="W2382" s="4">
        <f>ROUND(E2382*Hilfswerte!$B$31,0)</f>
        <v>5550</v>
      </c>
      <c r="X2382" s="4">
        <f t="shared" si="302"/>
        <v>5010</v>
      </c>
      <c r="Y2382" s="4" t="str">
        <f>IF(T2382="A - Top-Kunde","bereits Top-Kunde",IF(AND(V2382&lt;=Hilfswerte!$B$34,H2382&lt;0.5*W2382),"Hoch",IF(AND(V2382&lt;=Hilfswerte!$B$35,H2382&lt;0.7*W2382),"Mittel","Niedrig")))</f>
        <v>Niedrig</v>
      </c>
      <c r="Z2382" s="4">
        <f t="shared" si="303"/>
        <v>15.6</v>
      </c>
      <c r="AA2382" s="4" t="str">
        <f>IF(J2382&gt;365,"Bereits abgewandert (Segment D)",IF(Z2382&gt;=Hilfswerte!$B$38,"Rot - akut gefaehrdet",IF(Z2382&gt;=Hilfswerte!$B$39,"Gelb - beobachten","Gruen - stabil")))</f>
        <v>Gelb - beobachten</v>
      </c>
    </row>
    <row r="2383" spans="1:27" ht="15" customHeight="1" x14ac:dyDescent="0.25">
      <c r="A2383" s="4" t="s">
        <v>2730</v>
      </c>
      <c r="B2383" s="4" t="s">
        <v>160</v>
      </c>
      <c r="C2383" s="4" t="s">
        <v>74</v>
      </c>
      <c r="D2383" s="4" t="s">
        <v>30</v>
      </c>
      <c r="E2383" s="4">
        <v>47</v>
      </c>
      <c r="F2383" s="5">
        <v>12.1</v>
      </c>
      <c r="G2383" s="5">
        <v>3.5</v>
      </c>
      <c r="H2383" s="6">
        <v>490</v>
      </c>
      <c r="I2383" s="4">
        <v>2</v>
      </c>
      <c r="J2383" s="4">
        <v>139</v>
      </c>
      <c r="K2383" s="4">
        <v>0</v>
      </c>
      <c r="L2383" s="4">
        <v>22</v>
      </c>
      <c r="M2383" s="4">
        <v>2</v>
      </c>
      <c r="N2383" s="5">
        <v>22.4</v>
      </c>
      <c r="O2383" s="7">
        <f t="shared" si="296"/>
        <v>3</v>
      </c>
      <c r="P2383" s="7">
        <f t="shared" si="297"/>
        <v>2</v>
      </c>
      <c r="Q2383" s="7">
        <f t="shared" si="298"/>
        <v>2</v>
      </c>
      <c r="R2383" s="7">
        <f t="shared" si="299"/>
        <v>7</v>
      </c>
      <c r="S2383" s="8">
        <f t="shared" si="300"/>
        <v>74.599999999999994</v>
      </c>
      <c r="T2383" s="7" t="str">
        <f t="shared" si="301"/>
        <v>C - Entwicklungspotenzial</v>
      </c>
      <c r="U2383" s="4">
        <f>ROUND(((E2383-Hilfswerte!$B$20)/Hilfswerte!$B$21)+((F2383-Hilfswerte!$B$22)/Hilfswerte!$B$23)+((G2383-Hilfswerte!$B$24)/Hilfswerte!$B$25)+0.1*INDEX(Hilfswerte!$B$4:$B$15,MATCH(C2383,Hilfswerte!$A$4:$A$15,0)),2)</f>
        <v>-1.69</v>
      </c>
      <c r="V2383" s="4">
        <f>ROUND(SQRT((((E2383-Hilfswerte!$B$20)/Hilfswerte!$B$21)-Hilfswerte!$B$28)^2+(((F2383-Hilfswerte!$B$22)/Hilfswerte!$B$23)-Hilfswerte!$B$29)^2+(((G2383-Hilfswerte!$B$24)/Hilfswerte!$B$25)-Hilfswerte!$B$30)^2),3)</f>
        <v>1.4059999999999999</v>
      </c>
      <c r="W2383" s="4">
        <f>ROUND(E2383*Hilfswerte!$B$31,0)</f>
        <v>9661</v>
      </c>
      <c r="X2383" s="4">
        <f t="shared" si="302"/>
        <v>9171</v>
      </c>
      <c r="Y2383" s="4" t="str">
        <f>IF(T2383="A - Top-Kunde","bereits Top-Kunde",IF(AND(V2383&lt;=Hilfswerte!$B$34,H2383&lt;0.5*W2383),"Hoch",IF(AND(V2383&lt;=Hilfswerte!$B$35,H2383&lt;0.7*W2383),"Mittel","Niedrig")))</f>
        <v>Niedrig</v>
      </c>
      <c r="Z2383" s="4">
        <f t="shared" si="303"/>
        <v>11.4</v>
      </c>
      <c r="AA2383" s="4" t="str">
        <f>IF(J2383&gt;365,"Bereits abgewandert (Segment D)",IF(Z2383&gt;=Hilfswerte!$B$38,"Rot - akut gefaehrdet",IF(Z2383&gt;=Hilfswerte!$B$39,"Gelb - beobachten","Gruen - stabil")))</f>
        <v>Gruen - stabil</v>
      </c>
    </row>
    <row r="2384" spans="1:27" ht="15" customHeight="1" x14ac:dyDescent="0.25">
      <c r="A2384" s="4" t="s">
        <v>2731</v>
      </c>
      <c r="B2384" s="4" t="s">
        <v>701</v>
      </c>
      <c r="C2384" s="4" t="s">
        <v>47</v>
      </c>
      <c r="D2384" s="4" t="s">
        <v>48</v>
      </c>
      <c r="E2384" s="4">
        <v>34</v>
      </c>
      <c r="F2384" s="5">
        <v>10.9</v>
      </c>
      <c r="G2384" s="5">
        <v>21.9</v>
      </c>
      <c r="H2384" s="6">
        <v>3170</v>
      </c>
      <c r="I2384" s="4">
        <v>2</v>
      </c>
      <c r="J2384" s="4">
        <v>265</v>
      </c>
      <c r="K2384" s="4">
        <v>1</v>
      </c>
      <c r="L2384" s="4">
        <v>17</v>
      </c>
      <c r="M2384" s="4">
        <v>4</v>
      </c>
      <c r="N2384" s="5">
        <v>36.4</v>
      </c>
      <c r="O2384" s="7">
        <f t="shared" si="296"/>
        <v>2</v>
      </c>
      <c r="P2384" s="7">
        <f t="shared" si="297"/>
        <v>2</v>
      </c>
      <c r="Q2384" s="7">
        <f t="shared" si="298"/>
        <v>4</v>
      </c>
      <c r="R2384" s="7">
        <f t="shared" si="299"/>
        <v>8</v>
      </c>
      <c r="S2384" s="8">
        <f t="shared" si="300"/>
        <v>87.1</v>
      </c>
      <c r="T2384" s="7" t="str">
        <f t="shared" si="301"/>
        <v>C - Entwicklungspotenzial</v>
      </c>
      <c r="U2384" s="4">
        <f>ROUND(((E2384-Hilfswerte!$B$20)/Hilfswerte!$B$21)+((F2384-Hilfswerte!$B$22)/Hilfswerte!$B$23)+((G2384-Hilfswerte!$B$24)/Hilfswerte!$B$25)+0.1*INDEX(Hilfswerte!$B$4:$B$15,MATCH(C2384,Hilfswerte!$A$4:$A$15,0)),2)</f>
        <v>1.26</v>
      </c>
      <c r="V2384" s="4">
        <f>ROUND(SQRT((((E2384-Hilfswerte!$B$20)/Hilfswerte!$B$21)-Hilfswerte!$B$28)^2+(((F2384-Hilfswerte!$B$22)/Hilfswerte!$B$23)-Hilfswerte!$B$29)^2+(((G2384-Hilfswerte!$B$24)/Hilfswerte!$B$25)-Hilfswerte!$B$30)^2),3)</f>
        <v>1.8540000000000001</v>
      </c>
      <c r="W2384" s="4">
        <f>ROUND(E2384*Hilfswerte!$B$31,0)</f>
        <v>6989</v>
      </c>
      <c r="X2384" s="4">
        <f t="shared" si="302"/>
        <v>3819</v>
      </c>
      <c r="Y2384" s="4" t="str">
        <f>IF(T2384="A - Top-Kunde","bereits Top-Kunde",IF(AND(V2384&lt;=Hilfswerte!$B$34,H2384&lt;0.5*W2384),"Hoch",IF(AND(V2384&lt;=Hilfswerte!$B$35,H2384&lt;0.7*W2384),"Mittel","Niedrig")))</f>
        <v>Niedrig</v>
      </c>
      <c r="Z2384" s="4">
        <f t="shared" si="303"/>
        <v>19.7</v>
      </c>
      <c r="AA2384" s="4" t="str">
        <f>IF(J2384&gt;365,"Bereits abgewandert (Segment D)",IF(Z2384&gt;=Hilfswerte!$B$38,"Rot - akut gefaehrdet",IF(Z2384&gt;=Hilfswerte!$B$39,"Gelb - beobachten","Gruen - stabil")))</f>
        <v>Gelb - beobachten</v>
      </c>
    </row>
    <row r="2385" spans="1:27" ht="15" customHeight="1" x14ac:dyDescent="0.25">
      <c r="A2385" s="4" t="s">
        <v>2732</v>
      </c>
      <c r="B2385" s="4" t="s">
        <v>605</v>
      </c>
      <c r="C2385" s="4" t="s">
        <v>38</v>
      </c>
      <c r="D2385" s="4" t="s">
        <v>30</v>
      </c>
      <c r="E2385" s="4">
        <v>184</v>
      </c>
      <c r="F2385" s="5">
        <v>54.2</v>
      </c>
      <c r="G2385" s="5">
        <v>11.2</v>
      </c>
      <c r="H2385" s="6">
        <v>22660</v>
      </c>
      <c r="I2385" s="4">
        <v>3</v>
      </c>
      <c r="J2385" s="4">
        <v>25</v>
      </c>
      <c r="K2385" s="4">
        <v>0</v>
      </c>
      <c r="L2385" s="4">
        <v>29</v>
      </c>
      <c r="M2385" s="4">
        <v>2</v>
      </c>
      <c r="N2385" s="5">
        <v>19.899999999999999</v>
      </c>
      <c r="O2385" s="7">
        <f t="shared" si="296"/>
        <v>5</v>
      </c>
      <c r="P2385" s="7">
        <f t="shared" si="297"/>
        <v>3</v>
      </c>
      <c r="Q2385" s="7">
        <f t="shared" si="298"/>
        <v>5</v>
      </c>
      <c r="R2385" s="7">
        <f t="shared" si="299"/>
        <v>13</v>
      </c>
      <c r="S2385" s="8">
        <f t="shared" si="300"/>
        <v>131.30000000000001</v>
      </c>
      <c r="T2385" s="7" t="str">
        <f t="shared" si="301"/>
        <v>A - Top-Kunde</v>
      </c>
      <c r="U2385" s="4">
        <f>ROUND(((E2385-Hilfswerte!$B$20)/Hilfswerte!$B$21)+((F2385-Hilfswerte!$B$22)/Hilfswerte!$B$23)+((G2385-Hilfswerte!$B$24)/Hilfswerte!$B$25)+0.1*INDEX(Hilfswerte!$B$4:$B$15,MATCH(C2385,Hilfswerte!$A$4:$A$15,0)),2)</f>
        <v>1.24</v>
      </c>
      <c r="V2385" s="4">
        <f>ROUND(SQRT((((E2385-Hilfswerte!$B$20)/Hilfswerte!$B$21)-Hilfswerte!$B$28)^2+(((F2385-Hilfswerte!$B$22)/Hilfswerte!$B$23)-Hilfswerte!$B$29)^2+(((G2385-Hilfswerte!$B$24)/Hilfswerte!$B$25)-Hilfswerte!$B$30)^2),3)</f>
        <v>0.307</v>
      </c>
      <c r="W2385" s="4">
        <f>ROUND(E2385*Hilfswerte!$B$31,0)</f>
        <v>37820</v>
      </c>
      <c r="X2385" s="4">
        <f t="shared" si="302"/>
        <v>15160</v>
      </c>
      <c r="Y2385" s="4" t="str">
        <f>IF(T2385="A - Top-Kunde","bereits Top-Kunde",IF(AND(V2385&lt;=Hilfswerte!$B$34,H2385&lt;0.5*W2385),"Hoch",IF(AND(V2385&lt;=Hilfswerte!$B$35,H2385&lt;0.7*W2385),"Mittel","Niedrig")))</f>
        <v>bereits Top-Kunde</v>
      </c>
      <c r="Z2385" s="4">
        <f t="shared" si="303"/>
        <v>7.1</v>
      </c>
      <c r="AA2385" s="4" t="str">
        <f>IF(J2385&gt;365,"Bereits abgewandert (Segment D)",IF(Z2385&gt;=Hilfswerte!$B$38,"Rot - akut gefaehrdet",IF(Z2385&gt;=Hilfswerte!$B$39,"Gelb - beobachten","Gruen - stabil")))</f>
        <v>Gruen - stabil</v>
      </c>
    </row>
    <row r="2386" spans="1:27" ht="15" customHeight="1" x14ac:dyDescent="0.25">
      <c r="A2386" s="4" t="s">
        <v>2733</v>
      </c>
      <c r="B2386" s="4" t="s">
        <v>687</v>
      </c>
      <c r="C2386" s="4" t="s">
        <v>89</v>
      </c>
      <c r="D2386" s="4" t="s">
        <v>48</v>
      </c>
      <c r="E2386" s="4">
        <v>57</v>
      </c>
      <c r="F2386" s="5">
        <v>9.4</v>
      </c>
      <c r="G2386" s="5">
        <v>2.1</v>
      </c>
      <c r="H2386" s="6">
        <v>1260</v>
      </c>
      <c r="I2386" s="4">
        <v>1</v>
      </c>
      <c r="J2386" s="4">
        <v>352</v>
      </c>
      <c r="K2386" s="4">
        <v>0</v>
      </c>
      <c r="L2386" s="4">
        <v>0</v>
      </c>
      <c r="M2386" s="4">
        <v>3</v>
      </c>
      <c r="N2386" s="5">
        <v>12.8</v>
      </c>
      <c r="O2386" s="7">
        <f t="shared" si="296"/>
        <v>2</v>
      </c>
      <c r="P2386" s="7">
        <f t="shared" si="297"/>
        <v>1</v>
      </c>
      <c r="Q2386" s="7">
        <f t="shared" si="298"/>
        <v>3</v>
      </c>
      <c r="R2386" s="7">
        <f t="shared" si="299"/>
        <v>6</v>
      </c>
      <c r="S2386" s="8">
        <f t="shared" si="300"/>
        <v>66.400000000000006</v>
      </c>
      <c r="T2386" s="7" t="str">
        <f t="shared" si="301"/>
        <v>C - Entwicklungspotenzial</v>
      </c>
      <c r="U2386" s="4">
        <f>ROUND(((E2386-Hilfswerte!$B$20)/Hilfswerte!$B$21)+((F2386-Hilfswerte!$B$22)/Hilfswerte!$B$23)+((G2386-Hilfswerte!$B$24)/Hilfswerte!$B$25)+0.1*INDEX(Hilfswerte!$B$4:$B$15,MATCH(C2386,Hilfswerte!$A$4:$A$15,0)),2)</f>
        <v>-1.6</v>
      </c>
      <c r="V2386" s="4">
        <f>ROUND(SQRT((((E2386-Hilfswerte!$B$20)/Hilfswerte!$B$21)-Hilfswerte!$B$28)^2+(((F2386-Hilfswerte!$B$22)/Hilfswerte!$B$23)-Hilfswerte!$B$29)^2+(((G2386-Hilfswerte!$B$24)/Hilfswerte!$B$25)-Hilfswerte!$B$30)^2),3)</f>
        <v>1.605</v>
      </c>
      <c r="W2386" s="4">
        <f>ROUND(E2386*Hilfswerte!$B$31,0)</f>
        <v>11716</v>
      </c>
      <c r="X2386" s="4">
        <f t="shared" si="302"/>
        <v>10456</v>
      </c>
      <c r="Y2386" s="4" t="str">
        <f>IF(T2386="A - Top-Kunde","bereits Top-Kunde",IF(AND(V2386&lt;=Hilfswerte!$B$34,H2386&lt;0.5*W2386),"Hoch",IF(AND(V2386&lt;=Hilfswerte!$B$35,H2386&lt;0.7*W2386),"Mittel","Niedrig")))</f>
        <v>Niedrig</v>
      </c>
      <c r="Z2386" s="4">
        <f t="shared" si="303"/>
        <v>17.600000000000001</v>
      </c>
      <c r="AA2386" s="4" t="str">
        <f>IF(J2386&gt;365,"Bereits abgewandert (Segment D)",IF(Z2386&gt;=Hilfswerte!$B$38,"Rot - akut gefaehrdet",IF(Z2386&gt;=Hilfswerte!$B$39,"Gelb - beobachten","Gruen - stabil")))</f>
        <v>Gelb - beobachten</v>
      </c>
    </row>
    <row r="2387" spans="1:27" ht="15" customHeight="1" x14ac:dyDescent="0.25">
      <c r="A2387" s="4" t="s">
        <v>2734</v>
      </c>
      <c r="B2387" s="4" t="s">
        <v>441</v>
      </c>
      <c r="C2387" s="4" t="s">
        <v>29</v>
      </c>
      <c r="D2387" s="4" t="s">
        <v>30</v>
      </c>
      <c r="E2387" s="4">
        <v>75</v>
      </c>
      <c r="F2387" s="5">
        <v>16.399999999999999</v>
      </c>
      <c r="G2387" s="5">
        <v>9.5</v>
      </c>
      <c r="H2387" s="6">
        <v>0</v>
      </c>
      <c r="I2387" s="4">
        <v>0</v>
      </c>
      <c r="J2387" s="4">
        <v>509</v>
      </c>
      <c r="K2387" s="4">
        <v>0</v>
      </c>
      <c r="L2387" s="4">
        <v>20</v>
      </c>
      <c r="M2387" s="4">
        <v>0</v>
      </c>
      <c r="N2387" s="5">
        <v>-87.1</v>
      </c>
      <c r="O2387" s="7">
        <f t="shared" si="296"/>
        <v>1</v>
      </c>
      <c r="P2387" s="7">
        <f t="shared" si="297"/>
        <v>1</v>
      </c>
      <c r="Q2387" s="7">
        <f t="shared" si="298"/>
        <v>1</v>
      </c>
      <c r="R2387" s="7">
        <f t="shared" si="299"/>
        <v>3</v>
      </c>
      <c r="S2387" s="8">
        <f t="shared" si="300"/>
        <v>-19.600000000000001</v>
      </c>
      <c r="T2387" s="7" t="str">
        <f t="shared" si="301"/>
        <v>D - Abwanderungsrisiko</v>
      </c>
      <c r="U2387" s="4">
        <f>ROUND(((E2387-Hilfswerte!$B$20)/Hilfswerte!$B$21)+((F2387-Hilfswerte!$B$22)/Hilfswerte!$B$23)+((G2387-Hilfswerte!$B$24)/Hilfswerte!$B$25)+0.1*INDEX(Hilfswerte!$B$4:$B$15,MATCH(C2387,Hilfswerte!$A$4:$A$15,0)),2)</f>
        <v>-0.25</v>
      </c>
      <c r="V2387" s="4">
        <f>ROUND(SQRT((((E2387-Hilfswerte!$B$20)/Hilfswerte!$B$21)-Hilfswerte!$B$28)^2+(((F2387-Hilfswerte!$B$22)/Hilfswerte!$B$23)-Hilfswerte!$B$29)^2+(((G2387-Hilfswerte!$B$24)/Hilfswerte!$B$25)-Hilfswerte!$B$30)^2),3)</f>
        <v>0.61399999999999999</v>
      </c>
      <c r="W2387" s="4">
        <f>ROUND(E2387*Hilfswerte!$B$31,0)</f>
        <v>15416</v>
      </c>
      <c r="X2387" s="4">
        <f t="shared" si="302"/>
        <v>15416</v>
      </c>
      <c r="Y2387" s="4" t="str">
        <f>IF(T2387="A - Top-Kunde","bereits Top-Kunde",IF(AND(V2387&lt;=Hilfswerte!$B$34,H2387&lt;0.5*W2387),"Hoch",IF(AND(V2387&lt;=Hilfswerte!$B$35,H2387&lt;0.7*W2387),"Mittel","Niedrig")))</f>
        <v>Hoch</v>
      </c>
      <c r="Z2387" s="4">
        <f t="shared" si="303"/>
        <v>64.3</v>
      </c>
      <c r="AA2387" s="4" t="str">
        <f>IF(J2387&gt;365,"Bereits abgewandert (Segment D)",IF(Z2387&gt;=Hilfswerte!$B$38,"Rot - akut gefaehrdet",IF(Z2387&gt;=Hilfswerte!$B$39,"Gelb - beobachten","Gruen - stabil")))</f>
        <v>Bereits abgewandert (Segment D)</v>
      </c>
    </row>
    <row r="2388" spans="1:27" ht="15" customHeight="1" x14ac:dyDescent="0.25">
      <c r="A2388" s="4" t="s">
        <v>2735</v>
      </c>
      <c r="B2388" s="4" t="s">
        <v>222</v>
      </c>
      <c r="C2388" s="4" t="s">
        <v>59</v>
      </c>
      <c r="D2388" s="4" t="s">
        <v>117</v>
      </c>
      <c r="E2388" s="4">
        <v>80</v>
      </c>
      <c r="F2388" s="5">
        <v>16.3</v>
      </c>
      <c r="G2388" s="5">
        <v>15.7</v>
      </c>
      <c r="H2388" s="6">
        <v>5170</v>
      </c>
      <c r="I2388" s="4">
        <v>3</v>
      </c>
      <c r="J2388" s="4">
        <v>81</v>
      </c>
      <c r="K2388" s="4">
        <v>0</v>
      </c>
      <c r="L2388" s="4">
        <v>17</v>
      </c>
      <c r="M2388" s="4">
        <v>3</v>
      </c>
      <c r="N2388" s="5">
        <v>39.4</v>
      </c>
      <c r="O2388" s="7">
        <f t="shared" si="296"/>
        <v>4</v>
      </c>
      <c r="P2388" s="7">
        <f t="shared" si="297"/>
        <v>3</v>
      </c>
      <c r="Q2388" s="7">
        <f t="shared" si="298"/>
        <v>4</v>
      </c>
      <c r="R2388" s="7">
        <f t="shared" si="299"/>
        <v>11</v>
      </c>
      <c r="S2388" s="8">
        <f t="shared" si="300"/>
        <v>124.6</v>
      </c>
      <c r="T2388" s="7" t="str">
        <f t="shared" si="301"/>
        <v>B - Kernkunde</v>
      </c>
      <c r="U2388" s="4">
        <f>ROUND(((E2388-Hilfswerte!$B$20)/Hilfswerte!$B$21)+((F2388-Hilfswerte!$B$22)/Hilfswerte!$B$23)+((G2388-Hilfswerte!$B$24)/Hilfswerte!$B$25)+0.1*INDEX(Hilfswerte!$B$4:$B$15,MATCH(C2388,Hilfswerte!$A$4:$A$15,0)),2)</f>
        <v>0.42</v>
      </c>
      <c r="V2388" s="4">
        <f>ROUND(SQRT((((E2388-Hilfswerte!$B$20)/Hilfswerte!$B$21)-Hilfswerte!$B$28)^2+(((F2388-Hilfswerte!$B$22)/Hilfswerte!$B$23)-Hilfswerte!$B$29)^2+(((G2388-Hilfswerte!$B$24)/Hilfswerte!$B$25)-Hilfswerte!$B$30)^2),3)</f>
        <v>0.89200000000000002</v>
      </c>
      <c r="W2388" s="4">
        <f>ROUND(E2388*Hilfswerte!$B$31,0)</f>
        <v>16444</v>
      </c>
      <c r="X2388" s="4">
        <f t="shared" si="302"/>
        <v>11274</v>
      </c>
      <c r="Y2388" s="4" t="str">
        <f>IF(T2388="A - Top-Kunde","bereits Top-Kunde",IF(AND(V2388&lt;=Hilfswerte!$B$34,H2388&lt;0.5*W2388),"Hoch",IF(AND(V2388&lt;=Hilfswerte!$B$35,H2388&lt;0.7*W2388),"Mittel","Niedrig")))</f>
        <v>Mittel</v>
      </c>
      <c r="Z2388" s="4">
        <f t="shared" si="303"/>
        <v>7.5</v>
      </c>
      <c r="AA2388" s="4" t="str">
        <f>IF(J2388&gt;365,"Bereits abgewandert (Segment D)",IF(Z2388&gt;=Hilfswerte!$B$38,"Rot - akut gefaehrdet",IF(Z2388&gt;=Hilfswerte!$B$39,"Gelb - beobachten","Gruen - stabil")))</f>
        <v>Gruen - stabil</v>
      </c>
    </row>
    <row r="2389" spans="1:27" ht="15" customHeight="1" x14ac:dyDescent="0.25">
      <c r="A2389" s="4" t="s">
        <v>2736</v>
      </c>
      <c r="B2389" s="4" t="s">
        <v>897</v>
      </c>
      <c r="C2389" s="4" t="s">
        <v>59</v>
      </c>
      <c r="D2389" s="4" t="s">
        <v>30</v>
      </c>
      <c r="E2389" s="4">
        <v>23</v>
      </c>
      <c r="F2389" s="5">
        <v>2.8</v>
      </c>
      <c r="G2389" s="5">
        <v>4.4000000000000004</v>
      </c>
      <c r="H2389" s="6">
        <v>510</v>
      </c>
      <c r="I2389" s="4">
        <v>2</v>
      </c>
      <c r="J2389" s="4">
        <v>164</v>
      </c>
      <c r="K2389" s="4">
        <v>1</v>
      </c>
      <c r="L2389" s="4">
        <v>22</v>
      </c>
      <c r="M2389" s="4">
        <v>6</v>
      </c>
      <c r="N2389" s="5">
        <v>-2.5</v>
      </c>
      <c r="O2389" s="7">
        <f t="shared" si="296"/>
        <v>3</v>
      </c>
      <c r="P2389" s="7">
        <f t="shared" si="297"/>
        <v>2</v>
      </c>
      <c r="Q2389" s="7">
        <f t="shared" si="298"/>
        <v>2</v>
      </c>
      <c r="R2389" s="7">
        <f t="shared" si="299"/>
        <v>7</v>
      </c>
      <c r="S2389" s="8">
        <f t="shared" si="300"/>
        <v>56.2</v>
      </c>
      <c r="T2389" s="7" t="str">
        <f t="shared" si="301"/>
        <v>C - Entwicklungspotenzial</v>
      </c>
      <c r="U2389" s="4">
        <f>ROUND(((E2389-Hilfswerte!$B$20)/Hilfswerte!$B$21)+((F2389-Hilfswerte!$B$22)/Hilfswerte!$B$23)+((G2389-Hilfswerte!$B$24)/Hilfswerte!$B$25)+0.1*INDEX(Hilfswerte!$B$4:$B$15,MATCH(C2389,Hilfswerte!$A$4:$A$15,0)),2)</f>
        <v>-1.87</v>
      </c>
      <c r="V2389" s="4">
        <f>ROUND(SQRT((((E2389-Hilfswerte!$B$20)/Hilfswerte!$B$21)-Hilfswerte!$B$28)^2+(((F2389-Hilfswerte!$B$22)/Hilfswerte!$B$23)-Hilfswerte!$B$29)^2+(((G2389-Hilfswerte!$B$24)/Hilfswerte!$B$25)-Hilfswerte!$B$30)^2),3)</f>
        <v>1.395</v>
      </c>
      <c r="W2389" s="4">
        <f>ROUND(E2389*Hilfswerte!$B$31,0)</f>
        <v>4728</v>
      </c>
      <c r="X2389" s="4">
        <f t="shared" si="302"/>
        <v>4218</v>
      </c>
      <c r="Y2389" s="4" t="str">
        <f>IF(T2389="A - Top-Kunde","bereits Top-Kunde",IF(AND(V2389&lt;=Hilfswerte!$B$34,H2389&lt;0.5*W2389),"Hoch",IF(AND(V2389&lt;=Hilfswerte!$B$35,H2389&lt;0.7*W2389),"Mittel","Niedrig")))</f>
        <v>Niedrig</v>
      </c>
      <c r="Z2389" s="4">
        <f t="shared" si="303"/>
        <v>16.600000000000001</v>
      </c>
      <c r="AA2389" s="4" t="str">
        <f>IF(J2389&gt;365,"Bereits abgewandert (Segment D)",IF(Z2389&gt;=Hilfswerte!$B$38,"Rot - akut gefaehrdet",IF(Z2389&gt;=Hilfswerte!$B$39,"Gelb - beobachten","Gruen - stabil")))</f>
        <v>Gelb - beobachten</v>
      </c>
    </row>
    <row r="2390" spans="1:27" ht="15" customHeight="1" x14ac:dyDescent="0.25">
      <c r="A2390" s="4" t="s">
        <v>2737</v>
      </c>
      <c r="B2390" s="4" t="s">
        <v>127</v>
      </c>
      <c r="C2390" s="4" t="s">
        <v>84</v>
      </c>
      <c r="D2390" s="4" t="s">
        <v>30</v>
      </c>
      <c r="E2390" s="4">
        <v>135</v>
      </c>
      <c r="F2390" s="5">
        <v>28.7</v>
      </c>
      <c r="G2390" s="5">
        <v>8.4</v>
      </c>
      <c r="H2390" s="6">
        <v>0</v>
      </c>
      <c r="I2390" s="4">
        <v>0</v>
      </c>
      <c r="J2390" s="4">
        <v>456</v>
      </c>
      <c r="K2390" s="4">
        <v>0</v>
      </c>
      <c r="L2390" s="4">
        <v>5</v>
      </c>
      <c r="M2390" s="4">
        <v>0</v>
      </c>
      <c r="N2390" s="5">
        <v>-33.9</v>
      </c>
      <c r="O2390" s="7">
        <f t="shared" si="296"/>
        <v>1</v>
      </c>
      <c r="P2390" s="7">
        <f t="shared" si="297"/>
        <v>1</v>
      </c>
      <c r="Q2390" s="7">
        <f t="shared" si="298"/>
        <v>1</v>
      </c>
      <c r="R2390" s="7">
        <f t="shared" si="299"/>
        <v>3</v>
      </c>
      <c r="S2390" s="8">
        <f t="shared" si="300"/>
        <v>11.6</v>
      </c>
      <c r="T2390" s="7" t="str">
        <f t="shared" si="301"/>
        <v>D - Abwanderungsrisiko</v>
      </c>
      <c r="U2390" s="4">
        <f>ROUND(((E2390-Hilfswerte!$B$20)/Hilfswerte!$B$21)+((F2390-Hilfswerte!$B$22)/Hilfswerte!$B$23)+((G2390-Hilfswerte!$B$24)/Hilfswerte!$B$25)+0.1*INDEX(Hilfswerte!$B$4:$B$15,MATCH(C2390,Hilfswerte!$A$4:$A$15,0)),2)</f>
        <v>-0.21</v>
      </c>
      <c r="V2390" s="4">
        <f>ROUND(SQRT((((E2390-Hilfswerte!$B$20)/Hilfswerte!$B$21)-Hilfswerte!$B$28)^2+(((F2390-Hilfswerte!$B$22)/Hilfswerte!$B$23)-Hilfswerte!$B$29)^2+(((G2390-Hilfswerte!$B$24)/Hilfswerte!$B$25)-Hilfswerte!$B$30)^2),3)</f>
        <v>0.49399999999999999</v>
      </c>
      <c r="W2390" s="4">
        <f>ROUND(E2390*Hilfswerte!$B$31,0)</f>
        <v>27749</v>
      </c>
      <c r="X2390" s="4">
        <f t="shared" si="302"/>
        <v>27749</v>
      </c>
      <c r="Y2390" s="4" t="str">
        <f>IF(T2390="A - Top-Kunde","bereits Top-Kunde",IF(AND(V2390&lt;=Hilfswerte!$B$34,H2390&lt;0.5*W2390),"Hoch",IF(AND(V2390&lt;=Hilfswerte!$B$35,H2390&lt;0.7*W2390),"Mittel","Niedrig")))</f>
        <v>Hoch</v>
      </c>
      <c r="Z2390" s="4">
        <f t="shared" si="303"/>
        <v>37.4</v>
      </c>
      <c r="AA2390" s="4" t="str">
        <f>IF(J2390&gt;365,"Bereits abgewandert (Segment D)",IF(Z2390&gt;=Hilfswerte!$B$38,"Rot - akut gefaehrdet",IF(Z2390&gt;=Hilfswerte!$B$39,"Gelb - beobachten","Gruen - stabil")))</f>
        <v>Bereits abgewandert (Segment D)</v>
      </c>
    </row>
    <row r="2391" spans="1:27" ht="15" customHeight="1" x14ac:dyDescent="0.25">
      <c r="A2391" s="4" t="s">
        <v>2738</v>
      </c>
      <c r="B2391" s="4" t="s">
        <v>553</v>
      </c>
      <c r="C2391" s="4" t="s">
        <v>55</v>
      </c>
      <c r="D2391" s="4" t="s">
        <v>30</v>
      </c>
      <c r="E2391" s="4">
        <v>210</v>
      </c>
      <c r="F2391" s="5">
        <v>50</v>
      </c>
      <c r="G2391" s="5">
        <v>3.8</v>
      </c>
      <c r="H2391" s="6">
        <v>154200</v>
      </c>
      <c r="I2391" s="4">
        <v>3</v>
      </c>
      <c r="J2391" s="4">
        <v>125</v>
      </c>
      <c r="K2391" s="4">
        <v>0</v>
      </c>
      <c r="L2391" s="4">
        <v>23</v>
      </c>
      <c r="M2391" s="4">
        <v>4</v>
      </c>
      <c r="N2391" s="5">
        <v>9</v>
      </c>
      <c r="O2391" s="7">
        <f t="shared" si="296"/>
        <v>3</v>
      </c>
      <c r="P2391" s="7">
        <f t="shared" si="297"/>
        <v>3</v>
      </c>
      <c r="Q2391" s="7">
        <f t="shared" si="298"/>
        <v>5</v>
      </c>
      <c r="R2391" s="7">
        <f t="shared" si="299"/>
        <v>11</v>
      </c>
      <c r="S2391" s="8">
        <f t="shared" si="300"/>
        <v>107.6</v>
      </c>
      <c r="T2391" s="7" t="str">
        <f t="shared" si="301"/>
        <v>B - Kernkunde</v>
      </c>
      <c r="U2391" s="4">
        <f>ROUND(((E2391-Hilfswerte!$B$20)/Hilfswerte!$B$21)+((F2391-Hilfswerte!$B$22)/Hilfswerte!$B$23)+((G2391-Hilfswerte!$B$24)/Hilfswerte!$B$25)+0.1*INDEX(Hilfswerte!$B$4:$B$15,MATCH(C2391,Hilfswerte!$A$4:$A$15,0)),2)</f>
        <v>0.06</v>
      </c>
      <c r="V2391" s="4">
        <f>ROUND(SQRT((((E2391-Hilfswerte!$B$20)/Hilfswerte!$B$21)-Hilfswerte!$B$28)^2+(((F2391-Hilfswerte!$B$22)/Hilfswerte!$B$23)-Hilfswerte!$B$29)^2+(((G2391-Hilfswerte!$B$24)/Hilfswerte!$B$25)-Hilfswerte!$B$30)^2),3)</f>
        <v>1.2110000000000001</v>
      </c>
      <c r="W2391" s="4">
        <f>ROUND(E2391*Hilfswerte!$B$31,0)</f>
        <v>43165</v>
      </c>
      <c r="X2391" s="4">
        <f t="shared" si="302"/>
        <v>0</v>
      </c>
      <c r="Y2391" s="4" t="str">
        <f>IF(T2391="A - Top-Kunde","bereits Top-Kunde",IF(AND(V2391&lt;=Hilfswerte!$B$34,H2391&lt;0.5*W2391),"Hoch",IF(AND(V2391&lt;=Hilfswerte!$B$35,H2391&lt;0.7*W2391),"Mittel","Niedrig")))</f>
        <v>Niedrig</v>
      </c>
      <c r="Z2391" s="4">
        <f t="shared" si="303"/>
        <v>10.9</v>
      </c>
      <c r="AA2391" s="4" t="str">
        <f>IF(J2391&gt;365,"Bereits abgewandert (Segment D)",IF(Z2391&gt;=Hilfswerte!$B$38,"Rot - akut gefaehrdet",IF(Z2391&gt;=Hilfswerte!$B$39,"Gelb - beobachten","Gruen - stabil")))</f>
        <v>Gruen - stabil</v>
      </c>
    </row>
    <row r="2392" spans="1:27" ht="15" customHeight="1" x14ac:dyDescent="0.25">
      <c r="A2392" s="4" t="s">
        <v>2739</v>
      </c>
      <c r="B2392" s="4" t="s">
        <v>1323</v>
      </c>
      <c r="C2392" s="4" t="s">
        <v>62</v>
      </c>
      <c r="D2392" s="4" t="s">
        <v>117</v>
      </c>
      <c r="E2392" s="4">
        <v>24</v>
      </c>
      <c r="F2392" s="5">
        <v>3.2</v>
      </c>
      <c r="G2392" s="5">
        <v>21.4</v>
      </c>
      <c r="H2392" s="6">
        <v>420</v>
      </c>
      <c r="I2392" s="4">
        <v>2</v>
      </c>
      <c r="J2392" s="4">
        <v>61</v>
      </c>
      <c r="K2392" s="4">
        <v>0</v>
      </c>
      <c r="L2392" s="4">
        <v>-4</v>
      </c>
      <c r="M2392" s="4">
        <v>5</v>
      </c>
      <c r="N2392" s="5">
        <v>4.4000000000000004</v>
      </c>
      <c r="O2392" s="7">
        <f t="shared" si="296"/>
        <v>4</v>
      </c>
      <c r="P2392" s="7">
        <f t="shared" si="297"/>
        <v>2</v>
      </c>
      <c r="Q2392" s="7">
        <f t="shared" si="298"/>
        <v>2</v>
      </c>
      <c r="R2392" s="7">
        <f t="shared" si="299"/>
        <v>8</v>
      </c>
      <c r="S2392" s="8">
        <f t="shared" si="300"/>
        <v>82.2</v>
      </c>
      <c r="T2392" s="7" t="str">
        <f t="shared" si="301"/>
        <v>C - Entwicklungspotenzial</v>
      </c>
      <c r="U2392" s="4">
        <f>ROUND(((E2392-Hilfswerte!$B$20)/Hilfswerte!$B$21)+((F2392-Hilfswerte!$B$22)/Hilfswerte!$B$23)+((G2392-Hilfswerte!$B$24)/Hilfswerte!$B$25)+0.1*INDEX(Hilfswerte!$B$4:$B$15,MATCH(C2392,Hilfswerte!$A$4:$A$15,0)),2)</f>
        <v>1.34</v>
      </c>
      <c r="V2392" s="4">
        <f>ROUND(SQRT((((E2392-Hilfswerte!$B$20)/Hilfswerte!$B$21)-Hilfswerte!$B$28)^2+(((F2392-Hilfswerte!$B$22)/Hilfswerte!$B$23)-Hilfswerte!$B$29)^2+(((G2392-Hilfswerte!$B$24)/Hilfswerte!$B$25)-Hilfswerte!$B$30)^2),3)</f>
        <v>1.8380000000000001</v>
      </c>
      <c r="W2392" s="4">
        <f>ROUND(E2392*Hilfswerte!$B$31,0)</f>
        <v>4933</v>
      </c>
      <c r="X2392" s="4">
        <f t="shared" si="302"/>
        <v>4513</v>
      </c>
      <c r="Y2392" s="4" t="str">
        <f>IF(T2392="A - Top-Kunde","bereits Top-Kunde",IF(AND(V2392&lt;=Hilfswerte!$B$34,H2392&lt;0.5*W2392),"Hoch",IF(AND(V2392&lt;=Hilfswerte!$B$35,H2392&lt;0.7*W2392),"Mittel","Niedrig")))</f>
        <v>Niedrig</v>
      </c>
      <c r="Z2392" s="4">
        <f t="shared" si="303"/>
        <v>3.1</v>
      </c>
      <c r="AA2392" s="4" t="str">
        <f>IF(J2392&gt;365,"Bereits abgewandert (Segment D)",IF(Z2392&gt;=Hilfswerte!$B$38,"Rot - akut gefaehrdet",IF(Z2392&gt;=Hilfswerte!$B$39,"Gelb - beobachten","Gruen - stabil")))</f>
        <v>Gruen - stabil</v>
      </c>
    </row>
    <row r="2393" spans="1:27" ht="15" customHeight="1" x14ac:dyDescent="0.25">
      <c r="A2393" s="4" t="s">
        <v>2740</v>
      </c>
      <c r="B2393" s="4" t="s">
        <v>627</v>
      </c>
      <c r="C2393" s="4" t="s">
        <v>65</v>
      </c>
      <c r="D2393" s="4" t="s">
        <v>30</v>
      </c>
      <c r="E2393" s="4">
        <v>38</v>
      </c>
      <c r="F2393" s="5">
        <v>7.2</v>
      </c>
      <c r="G2393" s="5">
        <v>13.6</v>
      </c>
      <c r="H2393" s="6">
        <v>5610</v>
      </c>
      <c r="I2393" s="4">
        <v>2</v>
      </c>
      <c r="J2393" s="4">
        <v>230</v>
      </c>
      <c r="K2393" s="4">
        <v>0</v>
      </c>
      <c r="L2393" s="4">
        <v>-5</v>
      </c>
      <c r="M2393" s="4">
        <v>3</v>
      </c>
      <c r="N2393" s="5">
        <v>-1.8</v>
      </c>
      <c r="O2393" s="7">
        <f t="shared" si="296"/>
        <v>2</v>
      </c>
      <c r="P2393" s="7">
        <f t="shared" si="297"/>
        <v>2</v>
      </c>
      <c r="Q2393" s="7">
        <f t="shared" si="298"/>
        <v>4</v>
      </c>
      <c r="R2393" s="7">
        <f t="shared" si="299"/>
        <v>8</v>
      </c>
      <c r="S2393" s="8">
        <f t="shared" si="300"/>
        <v>79.099999999999994</v>
      </c>
      <c r="T2393" s="7" t="str">
        <f t="shared" si="301"/>
        <v>C - Entwicklungspotenzial</v>
      </c>
      <c r="U2393" s="4">
        <f>ROUND(((E2393-Hilfswerte!$B$20)/Hilfswerte!$B$21)+((F2393-Hilfswerte!$B$22)/Hilfswerte!$B$23)+((G2393-Hilfswerte!$B$24)/Hilfswerte!$B$25)+0.1*INDEX(Hilfswerte!$B$4:$B$15,MATCH(C2393,Hilfswerte!$A$4:$A$15,0)),2)</f>
        <v>-0.24</v>
      </c>
      <c r="V2393" s="4">
        <f>ROUND(SQRT((((E2393-Hilfswerte!$B$20)/Hilfswerte!$B$21)-Hilfswerte!$B$28)^2+(((F2393-Hilfswerte!$B$22)/Hilfswerte!$B$23)-Hilfswerte!$B$29)^2+(((G2393-Hilfswerte!$B$24)/Hilfswerte!$B$25)-Hilfswerte!$B$30)^2),3)</f>
        <v>0.86699999999999999</v>
      </c>
      <c r="W2393" s="4">
        <f>ROUND(E2393*Hilfswerte!$B$31,0)</f>
        <v>7811</v>
      </c>
      <c r="X2393" s="4">
        <f t="shared" si="302"/>
        <v>2201</v>
      </c>
      <c r="Y2393" s="4" t="str">
        <f>IF(T2393="A - Top-Kunde","bereits Top-Kunde",IF(AND(V2393&lt;=Hilfswerte!$B$34,H2393&lt;0.5*W2393),"Hoch",IF(AND(V2393&lt;=Hilfswerte!$B$35,H2393&lt;0.7*W2393),"Mittel","Niedrig")))</f>
        <v>Niedrig</v>
      </c>
      <c r="Z2393" s="4">
        <f t="shared" si="303"/>
        <v>12.2</v>
      </c>
      <c r="AA2393" s="4" t="str">
        <f>IF(J2393&gt;365,"Bereits abgewandert (Segment D)",IF(Z2393&gt;=Hilfswerte!$B$38,"Rot - akut gefaehrdet",IF(Z2393&gt;=Hilfswerte!$B$39,"Gelb - beobachten","Gruen - stabil")))</f>
        <v>Gruen - stabil</v>
      </c>
    </row>
    <row r="2394" spans="1:27" ht="15" customHeight="1" x14ac:dyDescent="0.25">
      <c r="A2394" s="4" t="s">
        <v>2741</v>
      </c>
      <c r="B2394" s="4" t="s">
        <v>108</v>
      </c>
      <c r="C2394" s="4" t="s">
        <v>65</v>
      </c>
      <c r="D2394" s="4" t="s">
        <v>30</v>
      </c>
      <c r="E2394" s="4">
        <v>150</v>
      </c>
      <c r="F2394" s="5">
        <v>48.8</v>
      </c>
      <c r="G2394" s="5">
        <v>3.5</v>
      </c>
      <c r="H2394" s="6">
        <v>24050</v>
      </c>
      <c r="I2394" s="4">
        <v>2</v>
      </c>
      <c r="J2394" s="4">
        <v>83</v>
      </c>
      <c r="K2394" s="4">
        <v>0</v>
      </c>
      <c r="L2394" s="4">
        <v>3</v>
      </c>
      <c r="M2394" s="4">
        <v>1</v>
      </c>
      <c r="N2394" s="5">
        <v>-3.3</v>
      </c>
      <c r="O2394" s="7">
        <f t="shared" si="296"/>
        <v>4</v>
      </c>
      <c r="P2394" s="7">
        <f t="shared" si="297"/>
        <v>2</v>
      </c>
      <c r="Q2394" s="7">
        <f t="shared" si="298"/>
        <v>5</v>
      </c>
      <c r="R2394" s="7">
        <f t="shared" si="299"/>
        <v>11</v>
      </c>
      <c r="S2394" s="8">
        <f t="shared" si="300"/>
        <v>107.5</v>
      </c>
      <c r="T2394" s="7" t="str">
        <f t="shared" si="301"/>
        <v>B - Kernkunde</v>
      </c>
      <c r="U2394" s="4">
        <f>ROUND(((E2394-Hilfswerte!$B$20)/Hilfswerte!$B$21)+((F2394-Hilfswerte!$B$22)/Hilfswerte!$B$23)+((G2394-Hilfswerte!$B$24)/Hilfswerte!$B$25)+0.1*INDEX(Hilfswerte!$B$4:$B$15,MATCH(C2394,Hilfswerte!$A$4:$A$15,0)),2)</f>
        <v>-0.61</v>
      </c>
      <c r="V2394" s="4">
        <f>ROUND(SQRT((((E2394-Hilfswerte!$B$20)/Hilfswerte!$B$21)-Hilfswerte!$B$28)^2+(((F2394-Hilfswerte!$B$22)/Hilfswerte!$B$23)-Hilfswerte!$B$29)^2+(((G2394-Hilfswerte!$B$24)/Hilfswerte!$B$25)-Hilfswerte!$B$30)^2),3)</f>
        <v>1.2430000000000001</v>
      </c>
      <c r="W2394" s="4">
        <f>ROUND(E2394*Hilfswerte!$B$31,0)</f>
        <v>30832</v>
      </c>
      <c r="X2394" s="4">
        <f t="shared" si="302"/>
        <v>6782</v>
      </c>
      <c r="Y2394" s="4" t="str">
        <f>IF(T2394="A - Top-Kunde","bereits Top-Kunde",IF(AND(V2394&lt;=Hilfswerte!$B$34,H2394&lt;0.5*W2394),"Hoch",IF(AND(V2394&lt;=Hilfswerte!$B$35,H2394&lt;0.7*W2394),"Mittel","Niedrig")))</f>
        <v>Niedrig</v>
      </c>
      <c r="Z2394" s="4">
        <f t="shared" si="303"/>
        <v>6.1</v>
      </c>
      <c r="AA2394" s="4" t="str">
        <f>IF(J2394&gt;365,"Bereits abgewandert (Segment D)",IF(Z2394&gt;=Hilfswerte!$B$38,"Rot - akut gefaehrdet",IF(Z2394&gt;=Hilfswerte!$B$39,"Gelb - beobachten","Gruen - stabil")))</f>
        <v>Gruen - stabil</v>
      </c>
    </row>
    <row r="2395" spans="1:27" ht="15" customHeight="1" x14ac:dyDescent="0.25">
      <c r="A2395" s="4" t="s">
        <v>2742</v>
      </c>
      <c r="B2395" s="4" t="s">
        <v>88</v>
      </c>
      <c r="C2395" s="4" t="s">
        <v>84</v>
      </c>
      <c r="D2395" s="4" t="s">
        <v>30</v>
      </c>
      <c r="E2395" s="4">
        <v>24</v>
      </c>
      <c r="F2395" s="5">
        <v>6.2</v>
      </c>
      <c r="G2395" s="5">
        <v>3.6</v>
      </c>
      <c r="H2395" s="6">
        <v>0</v>
      </c>
      <c r="I2395" s="4">
        <v>0</v>
      </c>
      <c r="J2395" s="4">
        <v>566</v>
      </c>
      <c r="K2395" s="4">
        <v>0</v>
      </c>
      <c r="L2395" s="4">
        <v>4</v>
      </c>
      <c r="M2395" s="4">
        <v>0</v>
      </c>
      <c r="N2395" s="5">
        <v>-86.2</v>
      </c>
      <c r="O2395" s="7">
        <f t="shared" si="296"/>
        <v>1</v>
      </c>
      <c r="P2395" s="7">
        <f t="shared" si="297"/>
        <v>1</v>
      </c>
      <c r="Q2395" s="7">
        <f t="shared" si="298"/>
        <v>1</v>
      </c>
      <c r="R2395" s="7">
        <f t="shared" si="299"/>
        <v>3</v>
      </c>
      <c r="S2395" s="8">
        <f t="shared" si="300"/>
        <v>-14.3</v>
      </c>
      <c r="T2395" s="7" t="str">
        <f t="shared" si="301"/>
        <v>D - Abwanderungsrisiko</v>
      </c>
      <c r="U2395" s="4">
        <f>ROUND(((E2395-Hilfswerte!$B$20)/Hilfswerte!$B$21)+((F2395-Hilfswerte!$B$22)/Hilfswerte!$B$23)+((G2395-Hilfswerte!$B$24)/Hilfswerte!$B$25)+0.1*INDEX(Hilfswerte!$B$4:$B$15,MATCH(C2395,Hilfswerte!$A$4:$A$15,0)),2)</f>
        <v>-1.85</v>
      </c>
      <c r="V2395" s="4">
        <f>ROUND(SQRT((((E2395-Hilfswerte!$B$20)/Hilfswerte!$B$21)-Hilfswerte!$B$28)^2+(((F2395-Hilfswerte!$B$22)/Hilfswerte!$B$23)-Hilfswerte!$B$29)^2+(((G2395-Hilfswerte!$B$24)/Hilfswerte!$B$25)-Hilfswerte!$B$30)^2),3)</f>
        <v>1.4690000000000001</v>
      </c>
      <c r="W2395" s="4">
        <f>ROUND(E2395*Hilfswerte!$B$31,0)</f>
        <v>4933</v>
      </c>
      <c r="X2395" s="4">
        <f t="shared" si="302"/>
        <v>4933</v>
      </c>
      <c r="Y2395" s="4" t="str">
        <f>IF(T2395="A - Top-Kunde","bereits Top-Kunde",IF(AND(V2395&lt;=Hilfswerte!$B$34,H2395&lt;0.5*W2395),"Hoch",IF(AND(V2395&lt;=Hilfswerte!$B$35,H2395&lt;0.7*W2395),"Mittel","Niedrig")))</f>
        <v>Niedrig</v>
      </c>
      <c r="Z2395" s="4">
        <f t="shared" si="303"/>
        <v>63.6</v>
      </c>
      <c r="AA2395" s="4" t="str">
        <f>IF(J2395&gt;365,"Bereits abgewandert (Segment D)",IF(Z2395&gt;=Hilfswerte!$B$38,"Rot - akut gefaehrdet",IF(Z2395&gt;=Hilfswerte!$B$39,"Gelb - beobachten","Gruen - stabil")))</f>
        <v>Bereits abgewandert (Segment D)</v>
      </c>
    </row>
    <row r="2396" spans="1:27" ht="15" customHeight="1" x14ac:dyDescent="0.25">
      <c r="A2396" s="4" t="s">
        <v>2743</v>
      </c>
      <c r="B2396" s="4" t="s">
        <v>973</v>
      </c>
      <c r="C2396" s="4" t="s">
        <v>84</v>
      </c>
      <c r="D2396" s="4" t="s">
        <v>30</v>
      </c>
      <c r="E2396" s="4">
        <v>48</v>
      </c>
      <c r="F2396" s="5">
        <v>17.7</v>
      </c>
      <c r="G2396" s="5">
        <v>21.7</v>
      </c>
      <c r="H2396" s="6">
        <v>2030</v>
      </c>
      <c r="I2396" s="4">
        <v>3</v>
      </c>
      <c r="J2396" s="4">
        <v>25</v>
      </c>
      <c r="K2396" s="4">
        <v>0</v>
      </c>
      <c r="L2396" s="4">
        <v>22</v>
      </c>
      <c r="M2396" s="4">
        <v>4</v>
      </c>
      <c r="N2396" s="5">
        <v>-10.199999999999999</v>
      </c>
      <c r="O2396" s="7">
        <f t="shared" si="296"/>
        <v>5</v>
      </c>
      <c r="P2396" s="7">
        <f t="shared" si="297"/>
        <v>3</v>
      </c>
      <c r="Q2396" s="7">
        <f t="shared" si="298"/>
        <v>3</v>
      </c>
      <c r="R2396" s="7">
        <f t="shared" si="299"/>
        <v>11</v>
      </c>
      <c r="S2396" s="8">
        <f t="shared" si="300"/>
        <v>98.3</v>
      </c>
      <c r="T2396" s="7" t="str">
        <f t="shared" si="301"/>
        <v>C - Entwicklungspotenzial</v>
      </c>
      <c r="U2396" s="4">
        <f>ROUND(((E2396-Hilfswerte!$B$20)/Hilfswerte!$B$21)+((F2396-Hilfswerte!$B$22)/Hilfswerte!$B$23)+((G2396-Hilfswerte!$B$24)/Hilfswerte!$B$25)+0.1*INDEX(Hilfswerte!$B$4:$B$15,MATCH(C2396,Hilfswerte!$A$4:$A$15,0)),2)</f>
        <v>1.33</v>
      </c>
      <c r="V2396" s="4">
        <f>ROUND(SQRT((((E2396-Hilfswerte!$B$20)/Hilfswerte!$B$21)-Hilfswerte!$B$28)^2+(((F2396-Hilfswerte!$B$22)/Hilfswerte!$B$23)-Hilfswerte!$B$29)^2+(((G2396-Hilfswerte!$B$24)/Hilfswerte!$B$25)-Hilfswerte!$B$30)^2),3)</f>
        <v>1.7789999999999999</v>
      </c>
      <c r="W2396" s="4">
        <f>ROUND(E2396*Hilfswerte!$B$31,0)</f>
        <v>9866</v>
      </c>
      <c r="X2396" s="4">
        <f t="shared" si="302"/>
        <v>7836</v>
      </c>
      <c r="Y2396" s="4" t="str">
        <f>IF(T2396="A - Top-Kunde","bereits Top-Kunde",IF(AND(V2396&lt;=Hilfswerte!$B$34,H2396&lt;0.5*W2396),"Hoch",IF(AND(V2396&lt;=Hilfswerte!$B$35,H2396&lt;0.7*W2396),"Mittel","Niedrig")))</f>
        <v>Niedrig</v>
      </c>
      <c r="Z2396" s="4">
        <f t="shared" si="303"/>
        <v>9.6999999999999993</v>
      </c>
      <c r="AA2396" s="4" t="str">
        <f>IF(J2396&gt;365,"Bereits abgewandert (Segment D)",IF(Z2396&gt;=Hilfswerte!$B$38,"Rot - akut gefaehrdet",IF(Z2396&gt;=Hilfswerte!$B$39,"Gelb - beobachten","Gruen - stabil")))</f>
        <v>Gruen - stabil</v>
      </c>
    </row>
    <row r="2397" spans="1:27" ht="15" customHeight="1" x14ac:dyDescent="0.25">
      <c r="A2397" s="4" t="s">
        <v>2744</v>
      </c>
      <c r="B2397" s="4" t="s">
        <v>1050</v>
      </c>
      <c r="C2397" s="4" t="s">
        <v>47</v>
      </c>
      <c r="D2397" s="4" t="s">
        <v>56</v>
      </c>
      <c r="E2397" s="4">
        <v>73</v>
      </c>
      <c r="F2397" s="5">
        <v>15.3</v>
      </c>
      <c r="G2397" s="5">
        <v>0.8</v>
      </c>
      <c r="H2397" s="6">
        <v>0</v>
      </c>
      <c r="I2397" s="4">
        <v>0</v>
      </c>
      <c r="J2397" s="4">
        <v>718</v>
      </c>
      <c r="K2397" s="4">
        <v>0</v>
      </c>
      <c r="L2397" s="4">
        <v>1</v>
      </c>
      <c r="M2397" s="4">
        <v>0</v>
      </c>
      <c r="N2397" s="5">
        <v>-73.3</v>
      </c>
      <c r="O2397" s="7">
        <f t="shared" si="296"/>
        <v>1</v>
      </c>
      <c r="P2397" s="7">
        <f t="shared" si="297"/>
        <v>1</v>
      </c>
      <c r="Q2397" s="7">
        <f t="shared" si="298"/>
        <v>1</v>
      </c>
      <c r="R2397" s="7">
        <f t="shared" si="299"/>
        <v>3</v>
      </c>
      <c r="S2397" s="8">
        <f t="shared" si="300"/>
        <v>-7</v>
      </c>
      <c r="T2397" s="7" t="str">
        <f t="shared" si="301"/>
        <v>D - Abwanderungsrisiko</v>
      </c>
      <c r="U2397" s="4">
        <f>ROUND(((E2397-Hilfswerte!$B$20)/Hilfswerte!$B$21)+((F2397-Hilfswerte!$B$22)/Hilfswerte!$B$23)+((G2397-Hilfswerte!$B$24)/Hilfswerte!$B$25)+0.1*INDEX(Hilfswerte!$B$4:$B$15,MATCH(C2397,Hilfswerte!$A$4:$A$15,0)),2)</f>
        <v>-1.84</v>
      </c>
      <c r="V2397" s="4">
        <f>ROUND(SQRT((((E2397-Hilfswerte!$B$20)/Hilfswerte!$B$21)-Hilfswerte!$B$28)^2+(((F2397-Hilfswerte!$B$22)/Hilfswerte!$B$23)-Hilfswerte!$B$29)^2+(((G2397-Hilfswerte!$B$24)/Hilfswerte!$B$25)-Hilfswerte!$B$30)^2),3)</f>
        <v>1.7490000000000001</v>
      </c>
      <c r="W2397" s="4">
        <f>ROUND(E2397*Hilfswerte!$B$31,0)</f>
        <v>15005</v>
      </c>
      <c r="X2397" s="4">
        <f t="shared" si="302"/>
        <v>15005</v>
      </c>
      <c r="Y2397" s="4" t="str">
        <f>IF(T2397="A - Top-Kunde","bereits Top-Kunde",IF(AND(V2397&lt;=Hilfswerte!$B$34,H2397&lt;0.5*W2397),"Hoch",IF(AND(V2397&lt;=Hilfswerte!$B$35,H2397&lt;0.7*W2397),"Mittel","Niedrig")))</f>
        <v>Niedrig</v>
      </c>
      <c r="Z2397" s="4">
        <f t="shared" si="303"/>
        <v>65.400000000000006</v>
      </c>
      <c r="AA2397" s="4" t="str">
        <f>IF(J2397&gt;365,"Bereits abgewandert (Segment D)",IF(Z2397&gt;=Hilfswerte!$B$38,"Rot - akut gefaehrdet",IF(Z2397&gt;=Hilfswerte!$B$39,"Gelb - beobachten","Gruen - stabil")))</f>
        <v>Bereits abgewandert (Segment D)</v>
      </c>
    </row>
    <row r="2398" spans="1:27" ht="15" customHeight="1" x14ac:dyDescent="0.25">
      <c r="A2398" s="4" t="s">
        <v>2745</v>
      </c>
      <c r="B2398" s="4" t="s">
        <v>551</v>
      </c>
      <c r="C2398" s="4" t="s">
        <v>51</v>
      </c>
      <c r="D2398" s="4" t="s">
        <v>178</v>
      </c>
      <c r="E2398" s="4">
        <v>135</v>
      </c>
      <c r="F2398" s="5">
        <v>27.3</v>
      </c>
      <c r="G2398" s="5">
        <v>5.9</v>
      </c>
      <c r="H2398" s="6">
        <v>1310</v>
      </c>
      <c r="I2398" s="4">
        <v>1</v>
      </c>
      <c r="J2398" s="4">
        <v>135</v>
      </c>
      <c r="K2398" s="4">
        <v>0</v>
      </c>
      <c r="L2398" s="4">
        <v>-3</v>
      </c>
      <c r="M2398" s="4">
        <v>2</v>
      </c>
      <c r="N2398" s="5">
        <v>-12.1</v>
      </c>
      <c r="O2398" s="7">
        <f t="shared" si="296"/>
        <v>3</v>
      </c>
      <c r="P2398" s="7">
        <f t="shared" si="297"/>
        <v>1</v>
      </c>
      <c r="Q2398" s="7">
        <f t="shared" si="298"/>
        <v>3</v>
      </c>
      <c r="R2398" s="7">
        <f t="shared" si="299"/>
        <v>7</v>
      </c>
      <c r="S2398" s="8">
        <f t="shared" si="300"/>
        <v>64</v>
      </c>
      <c r="T2398" s="7" t="str">
        <f t="shared" si="301"/>
        <v>C - Entwicklungspotenzial</v>
      </c>
      <c r="U2398" s="4">
        <f>ROUND(((E2398-Hilfswerte!$B$20)/Hilfswerte!$B$21)+((F2398-Hilfswerte!$B$22)/Hilfswerte!$B$23)+((G2398-Hilfswerte!$B$24)/Hilfswerte!$B$25)+0.1*INDEX(Hilfswerte!$B$4:$B$15,MATCH(C2398,Hilfswerte!$A$4:$A$15,0)),2)</f>
        <v>-0.28999999999999998</v>
      </c>
      <c r="V2398" s="4">
        <f>ROUND(SQRT((((E2398-Hilfswerte!$B$20)/Hilfswerte!$B$21)-Hilfswerte!$B$28)^2+(((F2398-Hilfswerte!$B$22)/Hilfswerte!$B$23)-Hilfswerte!$B$29)^2+(((G2398-Hilfswerte!$B$24)/Hilfswerte!$B$25)-Hilfswerte!$B$30)^2),3)</f>
        <v>0.875</v>
      </c>
      <c r="W2398" s="4">
        <f>ROUND(E2398*Hilfswerte!$B$31,0)</f>
        <v>27749</v>
      </c>
      <c r="X2398" s="4">
        <f t="shared" si="302"/>
        <v>26439</v>
      </c>
      <c r="Y2398" s="4" t="str">
        <f>IF(T2398="A - Top-Kunde","bereits Top-Kunde",IF(AND(V2398&lt;=Hilfswerte!$B$34,H2398&lt;0.5*W2398),"Hoch",IF(AND(V2398&lt;=Hilfswerte!$B$35,H2398&lt;0.7*W2398),"Mittel","Niedrig")))</f>
        <v>Mittel</v>
      </c>
      <c r="Z2398" s="4">
        <f t="shared" si="303"/>
        <v>11.6</v>
      </c>
      <c r="AA2398" s="4" t="str">
        <f>IF(J2398&gt;365,"Bereits abgewandert (Segment D)",IF(Z2398&gt;=Hilfswerte!$B$38,"Rot - akut gefaehrdet",IF(Z2398&gt;=Hilfswerte!$B$39,"Gelb - beobachten","Gruen - stabil")))</f>
        <v>Gruen - stabil</v>
      </c>
    </row>
    <row r="2399" spans="1:27" ht="15" customHeight="1" x14ac:dyDescent="0.25">
      <c r="A2399" s="4" t="s">
        <v>2746</v>
      </c>
      <c r="B2399" s="4" t="s">
        <v>67</v>
      </c>
      <c r="C2399" s="4" t="s">
        <v>38</v>
      </c>
      <c r="D2399" s="4" t="s">
        <v>30</v>
      </c>
      <c r="E2399" s="4">
        <v>107</v>
      </c>
      <c r="F2399" s="5">
        <v>21.7</v>
      </c>
      <c r="G2399" s="5">
        <v>10.1</v>
      </c>
      <c r="H2399" s="6">
        <v>9900</v>
      </c>
      <c r="I2399" s="4">
        <v>4</v>
      </c>
      <c r="J2399" s="4">
        <v>80</v>
      </c>
      <c r="K2399" s="4">
        <v>1</v>
      </c>
      <c r="L2399" s="4">
        <v>23</v>
      </c>
      <c r="M2399" s="4">
        <v>6</v>
      </c>
      <c r="N2399" s="5">
        <v>-21.5</v>
      </c>
      <c r="O2399" s="7">
        <f t="shared" si="296"/>
        <v>4</v>
      </c>
      <c r="P2399" s="7">
        <f t="shared" si="297"/>
        <v>4</v>
      </c>
      <c r="Q2399" s="7">
        <f t="shared" si="298"/>
        <v>5</v>
      </c>
      <c r="R2399" s="7">
        <f t="shared" si="299"/>
        <v>13</v>
      </c>
      <c r="S2399" s="8">
        <f t="shared" si="300"/>
        <v>106.4</v>
      </c>
      <c r="T2399" s="7" t="str">
        <f t="shared" si="301"/>
        <v>B - Kernkunde</v>
      </c>
      <c r="U2399" s="4">
        <f>ROUND(((E2399-Hilfswerte!$B$20)/Hilfswerte!$B$21)+((F2399-Hilfswerte!$B$22)/Hilfswerte!$B$23)+((G2399-Hilfswerte!$B$24)/Hilfswerte!$B$25)+0.1*INDEX(Hilfswerte!$B$4:$B$15,MATCH(C2399,Hilfswerte!$A$4:$A$15,0)),2)</f>
        <v>0.15</v>
      </c>
      <c r="V2399" s="4">
        <f>ROUND(SQRT((((E2399-Hilfswerte!$B$20)/Hilfswerte!$B$21)-Hilfswerte!$B$28)^2+(((F2399-Hilfswerte!$B$22)/Hilfswerte!$B$23)-Hilfswerte!$B$29)^2+(((G2399-Hilfswerte!$B$24)/Hilfswerte!$B$25)-Hilfswerte!$B$30)^2),3)</f>
        <v>0.42499999999999999</v>
      </c>
      <c r="W2399" s="4">
        <f>ROUND(E2399*Hilfswerte!$B$31,0)</f>
        <v>21993</v>
      </c>
      <c r="X2399" s="4">
        <f t="shared" si="302"/>
        <v>12093</v>
      </c>
      <c r="Y2399" s="4" t="str">
        <f>IF(T2399="A - Top-Kunde","bereits Top-Kunde",IF(AND(V2399&lt;=Hilfswerte!$B$34,H2399&lt;0.5*W2399),"Hoch",IF(AND(V2399&lt;=Hilfswerte!$B$35,H2399&lt;0.7*W2399),"Mittel","Niedrig")))</f>
        <v>Hoch</v>
      </c>
      <c r="Z2399" s="4">
        <f t="shared" si="303"/>
        <v>20.2</v>
      </c>
      <c r="AA2399" s="4" t="str">
        <f>IF(J2399&gt;365,"Bereits abgewandert (Segment D)",IF(Z2399&gt;=Hilfswerte!$B$38,"Rot - akut gefaehrdet",IF(Z2399&gt;=Hilfswerte!$B$39,"Gelb - beobachten","Gruen - stabil")))</f>
        <v>Rot - akut gefaehrdet</v>
      </c>
    </row>
    <row r="2400" spans="1:27" ht="15" customHeight="1" x14ac:dyDescent="0.25">
      <c r="A2400" s="4" t="s">
        <v>2747</v>
      </c>
      <c r="B2400" s="4" t="s">
        <v>973</v>
      </c>
      <c r="C2400" s="4" t="s">
        <v>74</v>
      </c>
      <c r="D2400" s="4" t="s">
        <v>30</v>
      </c>
      <c r="E2400" s="4">
        <v>25</v>
      </c>
      <c r="F2400" s="5">
        <v>5.4</v>
      </c>
      <c r="G2400" s="5">
        <v>6.6</v>
      </c>
      <c r="H2400" s="6">
        <v>1440</v>
      </c>
      <c r="I2400" s="4">
        <v>4</v>
      </c>
      <c r="J2400" s="4">
        <v>1</v>
      </c>
      <c r="K2400" s="4">
        <v>2</v>
      </c>
      <c r="L2400" s="4">
        <v>11</v>
      </c>
      <c r="M2400" s="4">
        <v>1</v>
      </c>
      <c r="N2400" s="5">
        <v>28.3</v>
      </c>
      <c r="O2400" s="7">
        <f t="shared" si="296"/>
        <v>5</v>
      </c>
      <c r="P2400" s="7">
        <f t="shared" si="297"/>
        <v>4</v>
      </c>
      <c r="Q2400" s="7">
        <f t="shared" si="298"/>
        <v>3</v>
      </c>
      <c r="R2400" s="7">
        <f t="shared" si="299"/>
        <v>12</v>
      </c>
      <c r="S2400" s="8">
        <f t="shared" si="300"/>
        <v>118.9</v>
      </c>
      <c r="T2400" s="7" t="str">
        <f t="shared" si="301"/>
        <v>B - Kernkunde</v>
      </c>
      <c r="U2400" s="4">
        <f>ROUND(((E2400-Hilfswerte!$B$20)/Hilfswerte!$B$21)+((F2400-Hilfswerte!$B$22)/Hilfswerte!$B$23)+((G2400-Hilfswerte!$B$24)/Hilfswerte!$B$25)+0.1*INDEX(Hilfswerte!$B$4:$B$15,MATCH(C2400,Hilfswerte!$A$4:$A$15,0)),2)</f>
        <v>-1.41</v>
      </c>
      <c r="V2400" s="4">
        <f>ROUND(SQRT((((E2400-Hilfswerte!$B$20)/Hilfswerte!$B$21)-Hilfswerte!$B$28)^2+(((F2400-Hilfswerte!$B$22)/Hilfswerte!$B$23)-Hilfswerte!$B$29)^2+(((G2400-Hilfswerte!$B$24)/Hilfswerte!$B$25)-Hilfswerte!$B$30)^2),3)</f>
        <v>1.1160000000000001</v>
      </c>
      <c r="W2400" s="4">
        <f>ROUND(E2400*Hilfswerte!$B$31,0)</f>
        <v>5139</v>
      </c>
      <c r="X2400" s="4">
        <f t="shared" si="302"/>
        <v>3699</v>
      </c>
      <c r="Y2400" s="4" t="str">
        <f>IF(T2400="A - Top-Kunde","bereits Top-Kunde",IF(AND(V2400&lt;=Hilfswerte!$B$34,H2400&lt;0.5*W2400),"Hoch",IF(AND(V2400&lt;=Hilfswerte!$B$35,H2400&lt;0.7*W2400),"Mittel","Niedrig")))</f>
        <v>Mittel</v>
      </c>
      <c r="Z2400" s="4">
        <f t="shared" si="303"/>
        <v>8.3000000000000007</v>
      </c>
      <c r="AA2400" s="4" t="str">
        <f>IF(J2400&gt;365,"Bereits abgewandert (Segment D)",IF(Z2400&gt;=Hilfswerte!$B$38,"Rot - akut gefaehrdet",IF(Z2400&gt;=Hilfswerte!$B$39,"Gelb - beobachten","Gruen - stabil")))</f>
        <v>Gruen - stabil</v>
      </c>
    </row>
    <row r="2401" spans="1:27" ht="15" customHeight="1" x14ac:dyDescent="0.25">
      <c r="A2401" s="4" t="s">
        <v>2748</v>
      </c>
      <c r="B2401" s="4" t="s">
        <v>467</v>
      </c>
      <c r="C2401" s="4" t="s">
        <v>29</v>
      </c>
      <c r="D2401" s="4" t="s">
        <v>30</v>
      </c>
      <c r="E2401" s="4">
        <v>152</v>
      </c>
      <c r="F2401" s="5">
        <v>30.4</v>
      </c>
      <c r="G2401" s="5">
        <v>6.9</v>
      </c>
      <c r="H2401" s="6">
        <v>8610</v>
      </c>
      <c r="I2401" s="4">
        <v>3</v>
      </c>
      <c r="J2401" s="4">
        <v>93</v>
      </c>
      <c r="K2401" s="4">
        <v>0</v>
      </c>
      <c r="L2401" s="4">
        <v>-2</v>
      </c>
      <c r="M2401" s="4">
        <v>5</v>
      </c>
      <c r="N2401" s="5">
        <v>13.4</v>
      </c>
      <c r="O2401" s="7">
        <f t="shared" si="296"/>
        <v>3</v>
      </c>
      <c r="P2401" s="7">
        <f t="shared" si="297"/>
        <v>3</v>
      </c>
      <c r="Q2401" s="7">
        <f t="shared" si="298"/>
        <v>5</v>
      </c>
      <c r="R2401" s="7">
        <f t="shared" si="299"/>
        <v>11</v>
      </c>
      <c r="S2401" s="8">
        <f t="shared" si="300"/>
        <v>116.7</v>
      </c>
      <c r="T2401" s="7" t="str">
        <f t="shared" si="301"/>
        <v>B - Kernkunde</v>
      </c>
      <c r="U2401" s="4">
        <f>ROUND(((E2401-Hilfswerte!$B$20)/Hilfswerte!$B$21)+((F2401-Hilfswerte!$B$22)/Hilfswerte!$B$23)+((G2401-Hilfswerte!$B$24)/Hilfswerte!$B$25)+0.1*INDEX(Hilfswerte!$B$4:$B$15,MATCH(C2401,Hilfswerte!$A$4:$A$15,0)),2)</f>
        <v>-0.08</v>
      </c>
      <c r="V2401" s="4">
        <f>ROUND(SQRT((((E2401-Hilfswerte!$B$20)/Hilfswerte!$B$21)-Hilfswerte!$B$28)^2+(((F2401-Hilfswerte!$B$22)/Hilfswerte!$B$23)-Hilfswerte!$B$29)^2+(((G2401-Hilfswerte!$B$24)/Hilfswerte!$B$25)-Hilfswerte!$B$30)^2),3)</f>
        <v>0.7</v>
      </c>
      <c r="W2401" s="4">
        <f>ROUND(E2401*Hilfswerte!$B$31,0)</f>
        <v>31243</v>
      </c>
      <c r="X2401" s="4">
        <f t="shared" si="302"/>
        <v>22633</v>
      </c>
      <c r="Y2401" s="4" t="str">
        <f>IF(T2401="A - Top-Kunde","bereits Top-Kunde",IF(AND(V2401&lt;=Hilfswerte!$B$34,H2401&lt;0.5*W2401),"Hoch",IF(AND(V2401&lt;=Hilfswerte!$B$35,H2401&lt;0.7*W2401),"Mittel","Niedrig")))</f>
        <v>Hoch</v>
      </c>
      <c r="Z2401" s="4">
        <f t="shared" si="303"/>
        <v>4.7</v>
      </c>
      <c r="AA2401" s="4" t="str">
        <f>IF(J2401&gt;365,"Bereits abgewandert (Segment D)",IF(Z2401&gt;=Hilfswerte!$B$38,"Rot - akut gefaehrdet",IF(Z2401&gt;=Hilfswerte!$B$39,"Gelb - beobachten","Gruen - stabil")))</f>
        <v>Gruen - stabil</v>
      </c>
    </row>
    <row r="2402" spans="1:27" ht="15" customHeight="1" x14ac:dyDescent="0.25">
      <c r="A2402" s="4" t="s">
        <v>2749</v>
      </c>
      <c r="B2402" s="4" t="s">
        <v>360</v>
      </c>
      <c r="C2402" s="4" t="s">
        <v>62</v>
      </c>
      <c r="D2402" s="4" t="s">
        <v>106</v>
      </c>
      <c r="E2402" s="4">
        <v>3559</v>
      </c>
      <c r="F2402" s="5">
        <v>891.5</v>
      </c>
      <c r="G2402" s="5">
        <v>13</v>
      </c>
      <c r="H2402" s="6">
        <v>412330</v>
      </c>
      <c r="I2402" s="4">
        <v>1</v>
      </c>
      <c r="J2402" s="4">
        <v>265</v>
      </c>
      <c r="K2402" s="4">
        <v>0</v>
      </c>
      <c r="L2402" s="4">
        <v>10</v>
      </c>
      <c r="M2402" s="4">
        <v>4</v>
      </c>
      <c r="N2402" s="5">
        <v>13.1</v>
      </c>
      <c r="O2402" s="7">
        <f t="shared" si="296"/>
        <v>2</v>
      </c>
      <c r="P2402" s="7">
        <f t="shared" si="297"/>
        <v>1</v>
      </c>
      <c r="Q2402" s="7">
        <f t="shared" si="298"/>
        <v>5</v>
      </c>
      <c r="R2402" s="7">
        <f t="shared" si="299"/>
        <v>8</v>
      </c>
      <c r="S2402" s="8">
        <f t="shared" si="300"/>
        <v>83.6</v>
      </c>
      <c r="T2402" s="7" t="str">
        <f t="shared" si="301"/>
        <v>C - Entwicklungspotenzial</v>
      </c>
      <c r="U2402" s="4">
        <f>ROUND(((E2402-Hilfswerte!$B$20)/Hilfswerte!$B$21)+((F2402-Hilfswerte!$B$22)/Hilfswerte!$B$23)+((G2402-Hilfswerte!$B$24)/Hilfswerte!$B$25)+0.1*INDEX(Hilfswerte!$B$4:$B$15,MATCH(C2402,Hilfswerte!$A$4:$A$15,0)),2)</f>
        <v>31.15</v>
      </c>
      <c r="V2402" s="4">
        <f>ROUND(SQRT((((E2402-Hilfswerte!$B$20)/Hilfswerte!$B$21)-Hilfswerte!$B$28)^2+(((F2402-Hilfswerte!$B$22)/Hilfswerte!$B$23)-Hilfswerte!$B$29)^2+(((G2402-Hilfswerte!$B$24)/Hilfswerte!$B$25)-Hilfswerte!$B$30)^2),3)</f>
        <v>21.161999999999999</v>
      </c>
      <c r="W2402" s="4">
        <f>ROUND(E2402*Hilfswerte!$B$31,0)</f>
        <v>731539</v>
      </c>
      <c r="X2402" s="4">
        <f t="shared" si="302"/>
        <v>319209</v>
      </c>
      <c r="Y2402" s="4" t="str">
        <f>IF(T2402="A - Top-Kunde","bereits Top-Kunde",IF(AND(V2402&lt;=Hilfswerte!$B$34,H2402&lt;0.5*W2402),"Hoch",IF(AND(V2402&lt;=Hilfswerte!$B$35,H2402&lt;0.7*W2402),"Mittel","Niedrig")))</f>
        <v>Niedrig</v>
      </c>
      <c r="Z2402" s="4">
        <f t="shared" si="303"/>
        <v>15.3</v>
      </c>
      <c r="AA2402" s="4" t="str">
        <f>IF(J2402&gt;365,"Bereits abgewandert (Segment D)",IF(Z2402&gt;=Hilfswerte!$B$38,"Rot - akut gefaehrdet",IF(Z2402&gt;=Hilfswerte!$B$39,"Gelb - beobachten","Gruen - stabil")))</f>
        <v>Gelb - beobachten</v>
      </c>
    </row>
    <row r="2403" spans="1:27" ht="15" customHeight="1" x14ac:dyDescent="0.25">
      <c r="A2403" s="4" t="s">
        <v>2750</v>
      </c>
      <c r="B2403" s="4" t="s">
        <v>192</v>
      </c>
      <c r="C2403" s="4" t="s">
        <v>89</v>
      </c>
      <c r="D2403" s="4" t="s">
        <v>48</v>
      </c>
      <c r="E2403" s="4">
        <v>86</v>
      </c>
      <c r="F2403" s="5">
        <v>24.9</v>
      </c>
      <c r="G2403" s="5">
        <v>17.899999999999999</v>
      </c>
      <c r="H2403" s="6">
        <v>3290</v>
      </c>
      <c r="I2403" s="4">
        <v>1</v>
      </c>
      <c r="J2403" s="4">
        <v>52</v>
      </c>
      <c r="K2403" s="4">
        <v>1</v>
      </c>
      <c r="L2403" s="4">
        <v>11</v>
      </c>
      <c r="M2403" s="4">
        <v>3</v>
      </c>
      <c r="N2403" s="5">
        <v>-19.899999999999999</v>
      </c>
      <c r="O2403" s="7">
        <f t="shared" si="296"/>
        <v>4</v>
      </c>
      <c r="P2403" s="7">
        <f t="shared" si="297"/>
        <v>1</v>
      </c>
      <c r="Q2403" s="7">
        <f t="shared" si="298"/>
        <v>4</v>
      </c>
      <c r="R2403" s="7">
        <f t="shared" si="299"/>
        <v>9</v>
      </c>
      <c r="S2403" s="8">
        <f t="shared" si="300"/>
        <v>70.8</v>
      </c>
      <c r="T2403" s="7" t="str">
        <f t="shared" si="301"/>
        <v>C - Entwicklungspotenzial</v>
      </c>
      <c r="U2403" s="4">
        <f>ROUND(((E2403-Hilfswerte!$B$20)/Hilfswerte!$B$21)+((F2403-Hilfswerte!$B$22)/Hilfswerte!$B$23)+((G2403-Hilfswerte!$B$24)/Hilfswerte!$B$25)+0.1*INDEX(Hilfswerte!$B$4:$B$15,MATCH(C2403,Hilfswerte!$A$4:$A$15,0)),2)</f>
        <v>1.31</v>
      </c>
      <c r="V2403" s="4">
        <f>ROUND(SQRT((((E2403-Hilfswerte!$B$20)/Hilfswerte!$B$21)-Hilfswerte!$B$28)^2+(((F2403-Hilfswerte!$B$22)/Hilfswerte!$B$23)-Hilfswerte!$B$29)^2+(((G2403-Hilfswerte!$B$24)/Hilfswerte!$B$25)-Hilfswerte!$B$30)^2),3)</f>
        <v>1.141</v>
      </c>
      <c r="W2403" s="4">
        <f>ROUND(E2403*Hilfswerte!$B$31,0)</f>
        <v>17677</v>
      </c>
      <c r="X2403" s="4">
        <f t="shared" si="302"/>
        <v>14387</v>
      </c>
      <c r="Y2403" s="4" t="str">
        <f>IF(T2403="A - Top-Kunde","bereits Top-Kunde",IF(AND(V2403&lt;=Hilfswerte!$B$34,H2403&lt;0.5*W2403),"Hoch",IF(AND(V2403&lt;=Hilfswerte!$B$35,H2403&lt;0.7*W2403),"Mittel","Niedrig")))</f>
        <v>Mittel</v>
      </c>
      <c r="Z2403" s="4">
        <f t="shared" si="303"/>
        <v>15.8</v>
      </c>
      <c r="AA2403" s="4" t="str">
        <f>IF(J2403&gt;365,"Bereits abgewandert (Segment D)",IF(Z2403&gt;=Hilfswerte!$B$38,"Rot - akut gefaehrdet",IF(Z2403&gt;=Hilfswerte!$B$39,"Gelb - beobachten","Gruen - stabil")))</f>
        <v>Gelb - beobachten</v>
      </c>
    </row>
    <row r="2404" spans="1:27" ht="15" customHeight="1" x14ac:dyDescent="0.25">
      <c r="A2404" s="4" t="s">
        <v>2751</v>
      </c>
      <c r="B2404" s="4" t="s">
        <v>657</v>
      </c>
      <c r="C2404" s="4" t="s">
        <v>65</v>
      </c>
      <c r="D2404" s="4" t="s">
        <v>106</v>
      </c>
      <c r="E2404" s="4">
        <v>322</v>
      </c>
      <c r="F2404" s="5">
        <v>75.8</v>
      </c>
      <c r="G2404" s="5">
        <v>8.5</v>
      </c>
      <c r="H2404" s="6">
        <v>3680</v>
      </c>
      <c r="I2404" s="4">
        <v>1</v>
      </c>
      <c r="J2404" s="4">
        <v>139</v>
      </c>
      <c r="K2404" s="4">
        <v>0</v>
      </c>
      <c r="L2404" s="4">
        <v>20</v>
      </c>
      <c r="M2404" s="4">
        <v>1</v>
      </c>
      <c r="N2404" s="5">
        <v>34.299999999999997</v>
      </c>
      <c r="O2404" s="7">
        <f t="shared" si="296"/>
        <v>3</v>
      </c>
      <c r="P2404" s="7">
        <f t="shared" si="297"/>
        <v>1</v>
      </c>
      <c r="Q2404" s="7">
        <f t="shared" si="298"/>
        <v>4</v>
      </c>
      <c r="R2404" s="7">
        <f t="shared" si="299"/>
        <v>8</v>
      </c>
      <c r="S2404" s="8">
        <f t="shared" si="300"/>
        <v>91.2</v>
      </c>
      <c r="T2404" s="7" t="str">
        <f t="shared" si="301"/>
        <v>C - Entwicklungspotenzial</v>
      </c>
      <c r="U2404" s="4">
        <f>ROUND(((E2404-Hilfswerte!$B$20)/Hilfswerte!$B$21)+((F2404-Hilfswerte!$B$22)/Hilfswerte!$B$23)+((G2404-Hilfswerte!$B$24)/Hilfswerte!$B$25)+0.1*INDEX(Hilfswerte!$B$4:$B$15,MATCH(C2404,Hilfswerte!$A$4:$A$15,0)),2)</f>
        <v>1.4</v>
      </c>
      <c r="V2404" s="4">
        <f>ROUND(SQRT((((E2404-Hilfswerte!$B$20)/Hilfswerte!$B$21)-Hilfswerte!$B$28)^2+(((F2404-Hilfswerte!$B$22)/Hilfswerte!$B$23)-Hilfswerte!$B$29)^2+(((G2404-Hilfswerte!$B$24)/Hilfswerte!$B$25)-Hilfswerte!$B$30)^2),3)</f>
        <v>1.0469999999999999</v>
      </c>
      <c r="W2404" s="4">
        <f>ROUND(E2404*Hilfswerte!$B$31,0)</f>
        <v>66186</v>
      </c>
      <c r="X2404" s="4">
        <f t="shared" si="302"/>
        <v>62506</v>
      </c>
      <c r="Y2404" s="4" t="str">
        <f>IF(T2404="A - Top-Kunde","bereits Top-Kunde",IF(AND(V2404&lt;=Hilfswerte!$B$34,H2404&lt;0.5*W2404),"Hoch",IF(AND(V2404&lt;=Hilfswerte!$B$35,H2404&lt;0.7*W2404),"Mittel","Niedrig")))</f>
        <v>Mittel</v>
      </c>
      <c r="Z2404" s="4">
        <f t="shared" si="303"/>
        <v>11</v>
      </c>
      <c r="AA2404" s="4" t="str">
        <f>IF(J2404&gt;365,"Bereits abgewandert (Segment D)",IF(Z2404&gt;=Hilfswerte!$B$38,"Rot - akut gefaehrdet",IF(Z2404&gt;=Hilfswerte!$B$39,"Gelb - beobachten","Gruen - stabil")))</f>
        <v>Gruen - stabil</v>
      </c>
    </row>
    <row r="2405" spans="1:27" ht="15" customHeight="1" x14ac:dyDescent="0.25">
      <c r="A2405" s="4" t="s">
        <v>2752</v>
      </c>
      <c r="B2405" s="4" t="s">
        <v>514</v>
      </c>
      <c r="C2405" s="4" t="s">
        <v>51</v>
      </c>
      <c r="D2405" s="4" t="s">
        <v>30</v>
      </c>
      <c r="E2405" s="4">
        <v>72</v>
      </c>
      <c r="F2405" s="5">
        <v>15.9</v>
      </c>
      <c r="G2405" s="5">
        <v>9.5</v>
      </c>
      <c r="H2405" s="6">
        <v>7510</v>
      </c>
      <c r="I2405" s="4">
        <v>4</v>
      </c>
      <c r="J2405" s="4">
        <v>9</v>
      </c>
      <c r="K2405" s="4">
        <v>0</v>
      </c>
      <c r="L2405" s="4">
        <v>12</v>
      </c>
      <c r="M2405" s="4">
        <v>5</v>
      </c>
      <c r="N2405" s="5">
        <v>8.4</v>
      </c>
      <c r="O2405" s="7">
        <f t="shared" si="296"/>
        <v>5</v>
      </c>
      <c r="P2405" s="7">
        <f t="shared" si="297"/>
        <v>4</v>
      </c>
      <c r="Q2405" s="7">
        <f t="shared" si="298"/>
        <v>5</v>
      </c>
      <c r="R2405" s="7">
        <f t="shared" si="299"/>
        <v>14</v>
      </c>
      <c r="S2405" s="8">
        <f t="shared" si="300"/>
        <v>140.6</v>
      </c>
      <c r="T2405" s="7" t="str">
        <f t="shared" si="301"/>
        <v>A - Top-Kunde</v>
      </c>
      <c r="U2405" s="4">
        <f>ROUND(((E2405-Hilfswerte!$B$20)/Hilfswerte!$B$21)+((F2405-Hilfswerte!$B$22)/Hilfswerte!$B$23)+((G2405-Hilfswerte!$B$24)/Hilfswerte!$B$25)+0.1*INDEX(Hilfswerte!$B$4:$B$15,MATCH(C2405,Hilfswerte!$A$4:$A$15,0)),2)</f>
        <v>-0.19</v>
      </c>
      <c r="V2405" s="4">
        <f>ROUND(SQRT((((E2405-Hilfswerte!$B$20)/Hilfswerte!$B$21)-Hilfswerte!$B$28)^2+(((F2405-Hilfswerte!$B$22)/Hilfswerte!$B$23)-Hilfswerte!$B$29)^2+(((G2405-Hilfswerte!$B$24)/Hilfswerte!$B$25)-Hilfswerte!$B$30)^2),3)</f>
        <v>0.628</v>
      </c>
      <c r="W2405" s="4">
        <f>ROUND(E2405*Hilfswerte!$B$31,0)</f>
        <v>14799</v>
      </c>
      <c r="X2405" s="4">
        <f t="shared" si="302"/>
        <v>7289</v>
      </c>
      <c r="Y2405" s="4" t="str">
        <f>IF(T2405="A - Top-Kunde","bereits Top-Kunde",IF(AND(V2405&lt;=Hilfswerte!$B$34,H2405&lt;0.5*W2405),"Hoch",IF(AND(V2405&lt;=Hilfswerte!$B$35,H2405&lt;0.7*W2405),"Mittel","Niedrig")))</f>
        <v>bereits Top-Kunde</v>
      </c>
      <c r="Z2405" s="4">
        <f t="shared" si="303"/>
        <v>2.9</v>
      </c>
      <c r="AA2405" s="4" t="str">
        <f>IF(J2405&gt;365,"Bereits abgewandert (Segment D)",IF(Z2405&gt;=Hilfswerte!$B$38,"Rot - akut gefaehrdet",IF(Z2405&gt;=Hilfswerte!$B$39,"Gelb - beobachten","Gruen - stabil")))</f>
        <v>Gruen - stabil</v>
      </c>
    </row>
    <row r="2406" spans="1:27" ht="15" customHeight="1" x14ac:dyDescent="0.25">
      <c r="A2406" s="4" t="s">
        <v>2753</v>
      </c>
      <c r="B2406" s="4" t="s">
        <v>124</v>
      </c>
      <c r="C2406" s="4" t="s">
        <v>55</v>
      </c>
      <c r="D2406" s="4" t="s">
        <v>30</v>
      </c>
      <c r="E2406" s="4">
        <v>51</v>
      </c>
      <c r="F2406" s="5">
        <v>15.6</v>
      </c>
      <c r="G2406" s="5">
        <v>13.5</v>
      </c>
      <c r="H2406" s="6">
        <v>1730</v>
      </c>
      <c r="I2406" s="4">
        <v>2</v>
      </c>
      <c r="J2406" s="4">
        <v>322</v>
      </c>
      <c r="K2406" s="4">
        <v>0</v>
      </c>
      <c r="L2406" s="4">
        <v>15</v>
      </c>
      <c r="M2406" s="4">
        <v>5</v>
      </c>
      <c r="N2406" s="5">
        <v>-15.9</v>
      </c>
      <c r="O2406" s="7">
        <f t="shared" si="296"/>
        <v>2</v>
      </c>
      <c r="P2406" s="7">
        <f t="shared" si="297"/>
        <v>2</v>
      </c>
      <c r="Q2406" s="7">
        <f t="shared" si="298"/>
        <v>3</v>
      </c>
      <c r="R2406" s="7">
        <f t="shared" si="299"/>
        <v>7</v>
      </c>
      <c r="S2406" s="8">
        <f t="shared" si="300"/>
        <v>57.6</v>
      </c>
      <c r="T2406" s="7" t="str">
        <f t="shared" si="301"/>
        <v>C - Entwicklungspotenzial</v>
      </c>
      <c r="U2406" s="4">
        <f>ROUND(((E2406-Hilfswerte!$B$20)/Hilfswerte!$B$21)+((F2406-Hilfswerte!$B$22)/Hilfswerte!$B$23)+((G2406-Hilfswerte!$B$24)/Hilfswerte!$B$25)+0.1*INDEX(Hilfswerte!$B$4:$B$15,MATCH(C2406,Hilfswerte!$A$4:$A$15,0)),2)</f>
        <v>0.3</v>
      </c>
      <c r="V2406" s="4">
        <f>ROUND(SQRT((((E2406-Hilfswerte!$B$20)/Hilfswerte!$B$21)-Hilfswerte!$B$28)^2+(((F2406-Hilfswerte!$B$22)/Hilfswerte!$B$23)-Hilfswerte!$B$29)^2+(((G2406-Hilfswerte!$B$24)/Hilfswerte!$B$25)-Hilfswerte!$B$30)^2),3)</f>
        <v>0.73299999999999998</v>
      </c>
      <c r="W2406" s="4">
        <f>ROUND(E2406*Hilfswerte!$B$31,0)</f>
        <v>10483</v>
      </c>
      <c r="X2406" s="4">
        <f t="shared" si="302"/>
        <v>8753</v>
      </c>
      <c r="Y2406" s="4" t="str">
        <f>IF(T2406="A - Top-Kunde","bereits Top-Kunde",IF(AND(V2406&lt;=Hilfswerte!$B$34,H2406&lt;0.5*W2406),"Hoch",IF(AND(V2406&lt;=Hilfswerte!$B$35,H2406&lt;0.7*W2406),"Mittel","Niedrig")))</f>
        <v>Hoch</v>
      </c>
      <c r="Z2406" s="4">
        <f t="shared" si="303"/>
        <v>25.5</v>
      </c>
      <c r="AA2406" s="4" t="str">
        <f>IF(J2406&gt;365,"Bereits abgewandert (Segment D)",IF(Z2406&gt;=Hilfswerte!$B$38,"Rot - akut gefaehrdet",IF(Z2406&gt;=Hilfswerte!$B$39,"Gelb - beobachten","Gruen - stabil")))</f>
        <v>Rot - akut gefaehrdet</v>
      </c>
    </row>
    <row r="2407" spans="1:27" ht="15" customHeight="1" x14ac:dyDescent="0.25">
      <c r="A2407" s="4" t="s">
        <v>2754</v>
      </c>
      <c r="B2407" s="4" t="s">
        <v>277</v>
      </c>
      <c r="C2407" s="4" t="s">
        <v>62</v>
      </c>
      <c r="D2407" s="4" t="s">
        <v>52</v>
      </c>
      <c r="E2407" s="4">
        <v>120</v>
      </c>
      <c r="F2407" s="5">
        <v>23.9</v>
      </c>
      <c r="G2407" s="5">
        <v>13.7</v>
      </c>
      <c r="H2407" s="6">
        <v>32760</v>
      </c>
      <c r="I2407" s="4">
        <v>5</v>
      </c>
      <c r="J2407" s="4">
        <v>69</v>
      </c>
      <c r="K2407" s="4">
        <v>1</v>
      </c>
      <c r="L2407" s="4">
        <v>13</v>
      </c>
      <c r="M2407" s="4">
        <v>5</v>
      </c>
      <c r="N2407" s="5">
        <v>-6.9</v>
      </c>
      <c r="O2407" s="7">
        <f t="shared" si="296"/>
        <v>4</v>
      </c>
      <c r="P2407" s="7">
        <f t="shared" si="297"/>
        <v>5</v>
      </c>
      <c r="Q2407" s="7">
        <f t="shared" si="298"/>
        <v>5</v>
      </c>
      <c r="R2407" s="7">
        <f t="shared" si="299"/>
        <v>14</v>
      </c>
      <c r="S2407" s="8">
        <f t="shared" si="300"/>
        <v>126.7</v>
      </c>
      <c r="T2407" s="7" t="str">
        <f t="shared" si="301"/>
        <v>A - Top-Kunde</v>
      </c>
      <c r="U2407" s="4">
        <f>ROUND(((E2407-Hilfswerte!$B$20)/Hilfswerte!$B$21)+((F2407-Hilfswerte!$B$22)/Hilfswerte!$B$23)+((G2407-Hilfswerte!$B$24)/Hilfswerte!$B$25)+0.1*INDEX(Hilfswerte!$B$4:$B$15,MATCH(C2407,Hilfswerte!$A$4:$A$15,0)),2)</f>
        <v>0.9</v>
      </c>
      <c r="V2407" s="4">
        <f>ROUND(SQRT((((E2407-Hilfswerte!$B$20)/Hilfswerte!$B$21)-Hilfswerte!$B$28)^2+(((F2407-Hilfswerte!$B$22)/Hilfswerte!$B$23)-Hilfswerte!$B$29)^2+(((G2407-Hilfswerte!$B$24)/Hilfswerte!$B$25)-Hilfswerte!$B$30)^2),3)</f>
        <v>0.50900000000000001</v>
      </c>
      <c r="W2407" s="4">
        <f>ROUND(E2407*Hilfswerte!$B$31,0)</f>
        <v>24666</v>
      </c>
      <c r="X2407" s="4">
        <f t="shared" si="302"/>
        <v>0</v>
      </c>
      <c r="Y2407" s="4" t="str">
        <f>IF(T2407="A - Top-Kunde","bereits Top-Kunde",IF(AND(V2407&lt;=Hilfswerte!$B$34,H2407&lt;0.5*W2407),"Hoch",IF(AND(V2407&lt;=Hilfswerte!$B$35,H2407&lt;0.7*W2407),"Mittel","Niedrig")))</f>
        <v>bereits Top-Kunde</v>
      </c>
      <c r="Z2407" s="4">
        <f t="shared" si="303"/>
        <v>11.8</v>
      </c>
      <c r="AA2407" s="4" t="str">
        <f>IF(J2407&gt;365,"Bereits abgewandert (Segment D)",IF(Z2407&gt;=Hilfswerte!$B$38,"Rot - akut gefaehrdet",IF(Z2407&gt;=Hilfswerte!$B$39,"Gelb - beobachten","Gruen - stabil")))</f>
        <v>Gruen - stabil</v>
      </c>
    </row>
    <row r="2408" spans="1:27" ht="15" customHeight="1" x14ac:dyDescent="0.25">
      <c r="A2408" s="4" t="s">
        <v>2755</v>
      </c>
      <c r="B2408" s="4" t="s">
        <v>743</v>
      </c>
      <c r="C2408" s="4" t="s">
        <v>38</v>
      </c>
      <c r="D2408" s="4" t="s">
        <v>52</v>
      </c>
      <c r="E2408" s="4">
        <v>309</v>
      </c>
      <c r="F2408" s="5">
        <v>81.7</v>
      </c>
      <c r="G2408" s="5">
        <v>2.7</v>
      </c>
      <c r="H2408" s="6">
        <v>125150</v>
      </c>
      <c r="I2408" s="4">
        <v>5</v>
      </c>
      <c r="J2408" s="4">
        <v>14</v>
      </c>
      <c r="K2408" s="4">
        <v>1</v>
      </c>
      <c r="L2408" s="4">
        <v>-5</v>
      </c>
      <c r="M2408" s="4">
        <v>1</v>
      </c>
      <c r="N2408" s="5">
        <v>11.6</v>
      </c>
      <c r="O2408" s="7">
        <f t="shared" si="296"/>
        <v>5</v>
      </c>
      <c r="P2408" s="7">
        <f t="shared" si="297"/>
        <v>5</v>
      </c>
      <c r="Q2408" s="7">
        <f t="shared" si="298"/>
        <v>5</v>
      </c>
      <c r="R2408" s="7">
        <f t="shared" si="299"/>
        <v>15</v>
      </c>
      <c r="S2408" s="8">
        <f t="shared" si="300"/>
        <v>149.80000000000001</v>
      </c>
      <c r="T2408" s="7" t="str">
        <f t="shared" si="301"/>
        <v>A - Top-Kunde</v>
      </c>
      <c r="U2408" s="4">
        <f>ROUND(((E2408-Hilfswerte!$B$20)/Hilfswerte!$B$21)+((F2408-Hilfswerte!$B$22)/Hilfswerte!$B$23)+((G2408-Hilfswerte!$B$24)/Hilfswerte!$B$25)+0.1*INDEX(Hilfswerte!$B$4:$B$15,MATCH(C2408,Hilfswerte!$A$4:$A$15,0)),2)</f>
        <v>0.93</v>
      </c>
      <c r="V2408" s="4">
        <f>ROUND(SQRT((((E2408-Hilfswerte!$B$20)/Hilfswerte!$B$21)-Hilfswerte!$B$28)^2+(((F2408-Hilfswerte!$B$22)/Hilfswerte!$B$23)-Hilfswerte!$B$29)^2+(((G2408-Hilfswerte!$B$24)/Hilfswerte!$B$25)-Hilfswerte!$B$30)^2),3)</f>
        <v>1.681</v>
      </c>
      <c r="W2408" s="4">
        <f>ROUND(E2408*Hilfswerte!$B$31,0)</f>
        <v>63514</v>
      </c>
      <c r="X2408" s="4">
        <f t="shared" si="302"/>
        <v>0</v>
      </c>
      <c r="Y2408" s="4" t="str">
        <f>IF(T2408="A - Top-Kunde","bereits Top-Kunde",IF(AND(V2408&lt;=Hilfswerte!$B$34,H2408&lt;0.5*W2408),"Hoch",IF(AND(V2408&lt;=Hilfswerte!$B$35,H2408&lt;0.7*W2408),"Mittel","Niedrig")))</f>
        <v>bereits Top-Kunde</v>
      </c>
      <c r="Z2408" s="4">
        <f t="shared" si="303"/>
        <v>3.7</v>
      </c>
      <c r="AA2408" s="4" t="str">
        <f>IF(J2408&gt;365,"Bereits abgewandert (Segment D)",IF(Z2408&gt;=Hilfswerte!$B$38,"Rot - akut gefaehrdet",IF(Z2408&gt;=Hilfswerte!$B$39,"Gelb - beobachten","Gruen - stabil")))</f>
        <v>Gruen - stabil</v>
      </c>
    </row>
    <row r="2409" spans="1:27" ht="15" customHeight="1" x14ac:dyDescent="0.25">
      <c r="A2409" s="4" t="s">
        <v>2756</v>
      </c>
      <c r="B2409" s="4" t="s">
        <v>310</v>
      </c>
      <c r="C2409" s="4" t="s">
        <v>65</v>
      </c>
      <c r="D2409" s="4" t="s">
        <v>30</v>
      </c>
      <c r="E2409" s="4">
        <v>383</v>
      </c>
      <c r="F2409" s="5">
        <v>76.8</v>
      </c>
      <c r="G2409" s="5">
        <v>13.8</v>
      </c>
      <c r="H2409" s="6">
        <v>9720</v>
      </c>
      <c r="I2409" s="4">
        <v>1</v>
      </c>
      <c r="J2409" s="4">
        <v>240</v>
      </c>
      <c r="K2409" s="4">
        <v>0</v>
      </c>
      <c r="L2409" s="4">
        <v>-4</v>
      </c>
      <c r="M2409" s="4">
        <v>2</v>
      </c>
      <c r="N2409" s="5">
        <v>11.1</v>
      </c>
      <c r="O2409" s="7">
        <f t="shared" si="296"/>
        <v>2</v>
      </c>
      <c r="P2409" s="7">
        <f t="shared" si="297"/>
        <v>1</v>
      </c>
      <c r="Q2409" s="7">
        <f t="shared" si="298"/>
        <v>5</v>
      </c>
      <c r="R2409" s="7">
        <f t="shared" si="299"/>
        <v>8</v>
      </c>
      <c r="S2409" s="8">
        <f t="shared" si="300"/>
        <v>85.6</v>
      </c>
      <c r="T2409" s="7" t="str">
        <f t="shared" si="301"/>
        <v>C - Entwicklungspotenzial</v>
      </c>
      <c r="U2409" s="4">
        <f>ROUND(((E2409-Hilfswerte!$B$20)/Hilfswerte!$B$21)+((F2409-Hilfswerte!$B$22)/Hilfswerte!$B$23)+((G2409-Hilfswerte!$B$24)/Hilfswerte!$B$25)+0.1*INDEX(Hilfswerte!$B$4:$B$15,MATCH(C2409,Hilfswerte!$A$4:$A$15,0)),2)</f>
        <v>2.52</v>
      </c>
      <c r="V2409" s="4">
        <f>ROUND(SQRT((((E2409-Hilfswerte!$B$20)/Hilfswerte!$B$21)-Hilfswerte!$B$28)^2+(((F2409-Hilfswerte!$B$22)/Hilfswerte!$B$23)-Hilfswerte!$B$29)^2+(((G2409-Hilfswerte!$B$24)/Hilfswerte!$B$25)-Hilfswerte!$B$30)^2),3)</f>
        <v>1.232</v>
      </c>
      <c r="W2409" s="4">
        <f>ROUND(E2409*Hilfswerte!$B$31,0)</f>
        <v>78724</v>
      </c>
      <c r="X2409" s="4">
        <f t="shared" si="302"/>
        <v>69004</v>
      </c>
      <c r="Y2409" s="4" t="str">
        <f>IF(T2409="A - Top-Kunde","bereits Top-Kunde",IF(AND(V2409&lt;=Hilfswerte!$B$34,H2409&lt;0.5*W2409),"Hoch",IF(AND(V2409&lt;=Hilfswerte!$B$35,H2409&lt;0.7*W2409),"Mittel","Niedrig")))</f>
        <v>Niedrig</v>
      </c>
      <c r="Z2409" s="4">
        <f t="shared" si="303"/>
        <v>12</v>
      </c>
      <c r="AA2409" s="4" t="str">
        <f>IF(J2409&gt;365,"Bereits abgewandert (Segment D)",IF(Z2409&gt;=Hilfswerte!$B$38,"Rot - akut gefaehrdet",IF(Z2409&gt;=Hilfswerte!$B$39,"Gelb - beobachten","Gruen - stabil")))</f>
        <v>Gruen - stabil</v>
      </c>
    </row>
    <row r="2410" spans="1:27" ht="15" customHeight="1" x14ac:dyDescent="0.25">
      <c r="A2410" s="4" t="s">
        <v>2757</v>
      </c>
      <c r="B2410" s="4" t="s">
        <v>210</v>
      </c>
      <c r="C2410" s="4" t="s">
        <v>65</v>
      </c>
      <c r="D2410" s="4" t="s">
        <v>77</v>
      </c>
      <c r="E2410" s="4">
        <v>303</v>
      </c>
      <c r="F2410" s="5">
        <v>67</v>
      </c>
      <c r="G2410" s="5">
        <v>7.7</v>
      </c>
      <c r="H2410" s="6">
        <v>0</v>
      </c>
      <c r="I2410" s="4">
        <v>0</v>
      </c>
      <c r="J2410" s="4">
        <v>819</v>
      </c>
      <c r="K2410" s="4">
        <v>0</v>
      </c>
      <c r="L2410" s="4">
        <v>9</v>
      </c>
      <c r="M2410" s="4">
        <v>0</v>
      </c>
      <c r="N2410" s="5">
        <v>-39.9</v>
      </c>
      <c r="O2410" s="7">
        <f t="shared" si="296"/>
        <v>1</v>
      </c>
      <c r="P2410" s="7">
        <f t="shared" si="297"/>
        <v>1</v>
      </c>
      <c r="Q2410" s="7">
        <f t="shared" si="298"/>
        <v>1</v>
      </c>
      <c r="R2410" s="7">
        <f t="shared" si="299"/>
        <v>3</v>
      </c>
      <c r="S2410" s="8">
        <f t="shared" si="300"/>
        <v>7.4</v>
      </c>
      <c r="T2410" s="7" t="str">
        <f t="shared" si="301"/>
        <v>D - Abwanderungsrisiko</v>
      </c>
      <c r="U2410" s="4">
        <f>ROUND(((E2410-Hilfswerte!$B$20)/Hilfswerte!$B$21)+((F2410-Hilfswerte!$B$22)/Hilfswerte!$B$23)+((G2410-Hilfswerte!$B$24)/Hilfswerte!$B$25)+0.1*INDEX(Hilfswerte!$B$4:$B$15,MATCH(C2410,Hilfswerte!$A$4:$A$15,0)),2)</f>
        <v>1.04</v>
      </c>
      <c r="V2410" s="4">
        <f>ROUND(SQRT((((E2410-Hilfswerte!$B$20)/Hilfswerte!$B$21)-Hilfswerte!$B$28)^2+(((F2410-Hilfswerte!$B$22)/Hilfswerte!$B$23)-Hilfswerte!$B$29)^2+(((G2410-Hilfswerte!$B$24)/Hilfswerte!$B$25)-Hilfswerte!$B$30)^2),3)</f>
        <v>0.96299999999999997</v>
      </c>
      <c r="W2410" s="4">
        <f>ROUND(E2410*Hilfswerte!$B$31,0)</f>
        <v>62280</v>
      </c>
      <c r="X2410" s="4">
        <f t="shared" si="302"/>
        <v>62280</v>
      </c>
      <c r="Y2410" s="4" t="str">
        <f>IF(T2410="A - Top-Kunde","bereits Top-Kunde",IF(AND(V2410&lt;=Hilfswerte!$B$34,H2410&lt;0.5*W2410),"Hoch",IF(AND(V2410&lt;=Hilfswerte!$B$35,H2410&lt;0.7*W2410),"Mittel","Niedrig")))</f>
        <v>Mittel</v>
      </c>
      <c r="Z2410" s="4">
        <f t="shared" si="303"/>
        <v>58.7</v>
      </c>
      <c r="AA2410" s="4" t="str">
        <f>IF(J2410&gt;365,"Bereits abgewandert (Segment D)",IF(Z2410&gt;=Hilfswerte!$B$38,"Rot - akut gefaehrdet",IF(Z2410&gt;=Hilfswerte!$B$39,"Gelb - beobachten","Gruen - stabil")))</f>
        <v>Bereits abgewandert (Segment D)</v>
      </c>
    </row>
    <row r="2411" spans="1:27" ht="15" customHeight="1" x14ac:dyDescent="0.25">
      <c r="A2411" s="4" t="s">
        <v>2758</v>
      </c>
      <c r="B2411" s="4" t="s">
        <v>263</v>
      </c>
      <c r="C2411" s="4" t="s">
        <v>89</v>
      </c>
      <c r="D2411" s="4" t="s">
        <v>30</v>
      </c>
      <c r="E2411" s="4">
        <v>23</v>
      </c>
      <c r="F2411" s="5">
        <v>6</v>
      </c>
      <c r="G2411" s="5">
        <v>16.8</v>
      </c>
      <c r="H2411" s="6">
        <v>3720</v>
      </c>
      <c r="I2411" s="4">
        <v>2</v>
      </c>
      <c r="J2411" s="4">
        <v>139</v>
      </c>
      <c r="K2411" s="4">
        <v>0</v>
      </c>
      <c r="L2411" s="4">
        <v>14</v>
      </c>
      <c r="M2411" s="4">
        <v>4</v>
      </c>
      <c r="N2411" s="5">
        <v>11.6</v>
      </c>
      <c r="O2411" s="7">
        <f t="shared" si="296"/>
        <v>3</v>
      </c>
      <c r="P2411" s="7">
        <f t="shared" si="297"/>
        <v>2</v>
      </c>
      <c r="Q2411" s="7">
        <f t="shared" si="298"/>
        <v>4</v>
      </c>
      <c r="R2411" s="7">
        <f t="shared" si="299"/>
        <v>9</v>
      </c>
      <c r="S2411" s="8">
        <f t="shared" si="300"/>
        <v>91.6</v>
      </c>
      <c r="T2411" s="7" t="str">
        <f t="shared" si="301"/>
        <v>C - Entwicklungspotenzial</v>
      </c>
      <c r="U2411" s="4">
        <f>ROUND(((E2411-Hilfswerte!$B$20)/Hilfswerte!$B$21)+((F2411-Hilfswerte!$B$22)/Hilfswerte!$B$23)+((G2411-Hilfswerte!$B$24)/Hilfswerte!$B$25)+0.1*INDEX(Hilfswerte!$B$4:$B$15,MATCH(C2411,Hilfswerte!$A$4:$A$15,0)),2)</f>
        <v>0.53</v>
      </c>
      <c r="V2411" s="4">
        <f>ROUND(SQRT((((E2411-Hilfswerte!$B$20)/Hilfswerte!$B$21)-Hilfswerte!$B$28)^2+(((F2411-Hilfswerte!$B$22)/Hilfswerte!$B$23)-Hilfswerte!$B$29)^2+(((G2411-Hilfswerte!$B$24)/Hilfswerte!$B$25)-Hilfswerte!$B$30)^2),3)</f>
        <v>1.222</v>
      </c>
      <c r="W2411" s="4">
        <f>ROUND(E2411*Hilfswerte!$B$31,0)</f>
        <v>4728</v>
      </c>
      <c r="X2411" s="4">
        <f t="shared" si="302"/>
        <v>1008</v>
      </c>
      <c r="Y2411" s="4" t="str">
        <f>IF(T2411="A - Top-Kunde","bereits Top-Kunde",IF(AND(V2411&lt;=Hilfswerte!$B$34,H2411&lt;0.5*W2411),"Hoch",IF(AND(V2411&lt;=Hilfswerte!$B$35,H2411&lt;0.7*W2411),"Mittel","Niedrig")))</f>
        <v>Niedrig</v>
      </c>
      <c r="Z2411" s="4">
        <f t="shared" si="303"/>
        <v>9.8000000000000007</v>
      </c>
      <c r="AA2411" s="4" t="str">
        <f>IF(J2411&gt;365,"Bereits abgewandert (Segment D)",IF(Z2411&gt;=Hilfswerte!$B$38,"Rot - akut gefaehrdet",IF(Z2411&gt;=Hilfswerte!$B$39,"Gelb - beobachten","Gruen - stabil")))</f>
        <v>Gruen - stabil</v>
      </c>
    </row>
    <row r="2412" spans="1:27" ht="15" customHeight="1" x14ac:dyDescent="0.25">
      <c r="A2412" s="4" t="s">
        <v>2759</v>
      </c>
      <c r="B2412" s="4" t="s">
        <v>384</v>
      </c>
      <c r="C2412" s="4" t="s">
        <v>65</v>
      </c>
      <c r="D2412" s="4" t="s">
        <v>93</v>
      </c>
      <c r="E2412" s="4">
        <v>25</v>
      </c>
      <c r="F2412" s="5">
        <v>6.8</v>
      </c>
      <c r="G2412" s="5">
        <v>20.7</v>
      </c>
      <c r="H2412" s="6">
        <v>2530</v>
      </c>
      <c r="I2412" s="4">
        <v>4</v>
      </c>
      <c r="J2412" s="4">
        <v>22</v>
      </c>
      <c r="K2412" s="4">
        <v>0</v>
      </c>
      <c r="L2412" s="4">
        <v>9</v>
      </c>
      <c r="M2412" s="4">
        <v>5</v>
      </c>
      <c r="N2412" s="5">
        <v>-34.5</v>
      </c>
      <c r="O2412" s="7">
        <f t="shared" si="296"/>
        <v>5</v>
      </c>
      <c r="P2412" s="7">
        <f t="shared" si="297"/>
        <v>4</v>
      </c>
      <c r="Q2412" s="7">
        <f t="shared" si="298"/>
        <v>4</v>
      </c>
      <c r="R2412" s="7">
        <f t="shared" si="299"/>
        <v>13</v>
      </c>
      <c r="S2412" s="8">
        <f t="shared" si="300"/>
        <v>110.1</v>
      </c>
      <c r="T2412" s="7" t="str">
        <f t="shared" si="301"/>
        <v>B - Kernkunde</v>
      </c>
      <c r="U2412" s="4">
        <f>ROUND(((E2412-Hilfswerte!$B$20)/Hilfswerte!$B$21)+((F2412-Hilfswerte!$B$22)/Hilfswerte!$B$23)+((G2412-Hilfswerte!$B$24)/Hilfswerte!$B$25)+0.1*INDEX(Hilfswerte!$B$4:$B$15,MATCH(C2412,Hilfswerte!$A$4:$A$15,0)),2)</f>
        <v>0.82</v>
      </c>
      <c r="V2412" s="4">
        <f>ROUND(SQRT((((E2412-Hilfswerte!$B$20)/Hilfswerte!$B$21)-Hilfswerte!$B$28)^2+(((F2412-Hilfswerte!$B$22)/Hilfswerte!$B$23)-Hilfswerte!$B$29)^2+(((G2412-Hilfswerte!$B$24)/Hilfswerte!$B$25)-Hilfswerte!$B$30)^2),3)</f>
        <v>1.718</v>
      </c>
      <c r="W2412" s="4">
        <f>ROUND(E2412*Hilfswerte!$B$31,0)</f>
        <v>5139</v>
      </c>
      <c r="X2412" s="4">
        <f t="shared" si="302"/>
        <v>2609</v>
      </c>
      <c r="Y2412" s="4" t="str">
        <f>IF(T2412="A - Top-Kunde","bereits Top-Kunde",IF(AND(V2412&lt;=Hilfswerte!$B$34,H2412&lt;0.5*W2412),"Hoch",IF(AND(V2412&lt;=Hilfswerte!$B$35,H2412&lt;0.7*W2412),"Mittel","Niedrig")))</f>
        <v>Niedrig</v>
      </c>
      <c r="Z2412" s="4">
        <f t="shared" si="303"/>
        <v>16.7</v>
      </c>
      <c r="AA2412" s="4" t="str">
        <f>IF(J2412&gt;365,"Bereits abgewandert (Segment D)",IF(Z2412&gt;=Hilfswerte!$B$38,"Rot - akut gefaehrdet",IF(Z2412&gt;=Hilfswerte!$B$39,"Gelb - beobachten","Gruen - stabil")))</f>
        <v>Gelb - beobachten</v>
      </c>
    </row>
    <row r="2413" spans="1:27" ht="15" customHeight="1" x14ac:dyDescent="0.25">
      <c r="A2413" s="4" t="s">
        <v>2760</v>
      </c>
      <c r="B2413" s="4" t="s">
        <v>376</v>
      </c>
      <c r="C2413" s="4" t="s">
        <v>33</v>
      </c>
      <c r="D2413" s="4" t="s">
        <v>30</v>
      </c>
      <c r="E2413" s="4">
        <v>39</v>
      </c>
      <c r="F2413" s="5">
        <v>9.5</v>
      </c>
      <c r="G2413" s="5">
        <v>6.5</v>
      </c>
      <c r="H2413" s="6">
        <v>3910</v>
      </c>
      <c r="I2413" s="4">
        <v>3</v>
      </c>
      <c r="J2413" s="4">
        <v>6</v>
      </c>
      <c r="K2413" s="4">
        <v>1</v>
      </c>
      <c r="L2413" s="4">
        <v>14</v>
      </c>
      <c r="M2413" s="4">
        <v>5</v>
      </c>
      <c r="N2413" s="5">
        <v>-18.600000000000001</v>
      </c>
      <c r="O2413" s="7">
        <f t="shared" si="296"/>
        <v>5</v>
      </c>
      <c r="P2413" s="7">
        <f t="shared" si="297"/>
        <v>3</v>
      </c>
      <c r="Q2413" s="7">
        <f t="shared" si="298"/>
        <v>4</v>
      </c>
      <c r="R2413" s="7">
        <f t="shared" si="299"/>
        <v>12</v>
      </c>
      <c r="S2413" s="8">
        <f t="shared" si="300"/>
        <v>100.5</v>
      </c>
      <c r="T2413" s="7" t="str">
        <f t="shared" si="301"/>
        <v>C - Entwicklungspotenzial</v>
      </c>
      <c r="U2413" s="4">
        <f>ROUND(((E2413-Hilfswerte!$B$20)/Hilfswerte!$B$21)+((F2413-Hilfswerte!$B$22)/Hilfswerte!$B$23)+((G2413-Hilfswerte!$B$24)/Hilfswerte!$B$25)+0.1*INDEX(Hilfswerte!$B$4:$B$15,MATCH(C2413,Hilfswerte!$A$4:$A$15,0)),2)</f>
        <v>-1.24</v>
      </c>
      <c r="V2413" s="4">
        <f>ROUND(SQRT((((E2413-Hilfswerte!$B$20)/Hilfswerte!$B$21)-Hilfswerte!$B$28)^2+(((F2413-Hilfswerte!$B$22)/Hilfswerte!$B$23)-Hilfswerte!$B$29)^2+(((G2413-Hilfswerte!$B$24)/Hilfswerte!$B$25)-Hilfswerte!$B$30)^2),3)</f>
        <v>1.0569999999999999</v>
      </c>
      <c r="W2413" s="4">
        <f>ROUND(E2413*Hilfswerte!$B$31,0)</f>
        <v>8016</v>
      </c>
      <c r="X2413" s="4">
        <f t="shared" si="302"/>
        <v>4106</v>
      </c>
      <c r="Y2413" s="4" t="str">
        <f>IF(T2413="A - Top-Kunde","bereits Top-Kunde",IF(AND(V2413&lt;=Hilfswerte!$B$34,H2413&lt;0.5*W2413),"Hoch",IF(AND(V2413&lt;=Hilfswerte!$B$35,H2413&lt;0.7*W2413),"Mittel","Niedrig")))</f>
        <v>Mittel</v>
      </c>
      <c r="Z2413" s="4">
        <f t="shared" si="303"/>
        <v>13.5</v>
      </c>
      <c r="AA2413" s="4" t="str">
        <f>IF(J2413&gt;365,"Bereits abgewandert (Segment D)",IF(Z2413&gt;=Hilfswerte!$B$38,"Rot - akut gefaehrdet",IF(Z2413&gt;=Hilfswerte!$B$39,"Gelb - beobachten","Gruen - stabil")))</f>
        <v>Gruen - stabil</v>
      </c>
    </row>
    <row r="2414" spans="1:27" ht="15" customHeight="1" x14ac:dyDescent="0.25">
      <c r="A2414" s="4" t="s">
        <v>2761</v>
      </c>
      <c r="B2414" s="4" t="s">
        <v>639</v>
      </c>
      <c r="C2414" s="4" t="s">
        <v>29</v>
      </c>
      <c r="D2414" s="4" t="s">
        <v>93</v>
      </c>
      <c r="E2414" s="4">
        <v>176</v>
      </c>
      <c r="F2414" s="5">
        <v>38.299999999999997</v>
      </c>
      <c r="G2414" s="5">
        <v>10.199999999999999</v>
      </c>
      <c r="H2414" s="6">
        <v>225550</v>
      </c>
      <c r="I2414" s="4">
        <v>6</v>
      </c>
      <c r="J2414" s="4">
        <v>8</v>
      </c>
      <c r="K2414" s="4">
        <v>0</v>
      </c>
      <c r="L2414" s="4">
        <v>-1</v>
      </c>
      <c r="M2414" s="4">
        <v>2</v>
      </c>
      <c r="N2414" s="5">
        <v>30.2</v>
      </c>
      <c r="O2414" s="7">
        <f t="shared" si="296"/>
        <v>5</v>
      </c>
      <c r="P2414" s="7">
        <f t="shared" si="297"/>
        <v>5</v>
      </c>
      <c r="Q2414" s="7">
        <f t="shared" si="298"/>
        <v>5</v>
      </c>
      <c r="R2414" s="7">
        <f t="shared" si="299"/>
        <v>15</v>
      </c>
      <c r="S2414" s="8">
        <f t="shared" si="300"/>
        <v>165.1</v>
      </c>
      <c r="T2414" s="7" t="str">
        <f t="shared" si="301"/>
        <v>A - Top-Kunde</v>
      </c>
      <c r="U2414" s="4">
        <f>ROUND(((E2414-Hilfswerte!$B$20)/Hilfswerte!$B$21)+((F2414-Hilfswerte!$B$22)/Hilfswerte!$B$23)+((G2414-Hilfswerte!$B$24)/Hilfswerte!$B$25)+0.1*INDEX(Hilfswerte!$B$4:$B$15,MATCH(C2414,Hilfswerte!$A$4:$A$15,0)),2)</f>
        <v>0.69</v>
      </c>
      <c r="V2414" s="4">
        <f>ROUND(SQRT((((E2414-Hilfswerte!$B$20)/Hilfswerte!$B$21)-Hilfswerte!$B$28)^2+(((F2414-Hilfswerte!$B$22)/Hilfswerte!$B$23)-Hilfswerte!$B$29)^2+(((G2414-Hilfswerte!$B$24)/Hilfswerte!$B$25)-Hilfswerte!$B$30)^2),3)</f>
        <v>0.16500000000000001</v>
      </c>
      <c r="W2414" s="4">
        <f>ROUND(E2414*Hilfswerte!$B$31,0)</f>
        <v>36176</v>
      </c>
      <c r="X2414" s="4">
        <f t="shared" si="302"/>
        <v>0</v>
      </c>
      <c r="Y2414" s="4" t="str">
        <f>IF(T2414="A - Top-Kunde","bereits Top-Kunde",IF(AND(V2414&lt;=Hilfswerte!$B$34,H2414&lt;0.5*W2414),"Hoch",IF(AND(V2414&lt;=Hilfswerte!$B$35,H2414&lt;0.7*W2414),"Mittel","Niedrig")))</f>
        <v>bereits Top-Kunde</v>
      </c>
      <c r="Z2414" s="4">
        <f t="shared" si="303"/>
        <v>0.4</v>
      </c>
      <c r="AA2414" s="4" t="str">
        <f>IF(J2414&gt;365,"Bereits abgewandert (Segment D)",IF(Z2414&gt;=Hilfswerte!$B$38,"Rot - akut gefaehrdet",IF(Z2414&gt;=Hilfswerte!$B$39,"Gelb - beobachten","Gruen - stabil")))</f>
        <v>Gruen - stabil</v>
      </c>
    </row>
    <row r="2415" spans="1:27" ht="15" customHeight="1" x14ac:dyDescent="0.25">
      <c r="A2415" s="4" t="s">
        <v>2762</v>
      </c>
      <c r="B2415" s="4" t="s">
        <v>1005</v>
      </c>
      <c r="C2415" s="4" t="s">
        <v>38</v>
      </c>
      <c r="D2415" s="4" t="s">
        <v>30</v>
      </c>
      <c r="E2415" s="4">
        <v>75</v>
      </c>
      <c r="F2415" s="5">
        <v>17.2</v>
      </c>
      <c r="G2415" s="5">
        <v>4.5999999999999996</v>
      </c>
      <c r="H2415" s="6">
        <v>7910</v>
      </c>
      <c r="I2415" s="4">
        <v>2</v>
      </c>
      <c r="J2415" s="4">
        <v>14</v>
      </c>
      <c r="K2415" s="4">
        <v>0</v>
      </c>
      <c r="L2415" s="4">
        <v>18</v>
      </c>
      <c r="M2415" s="4">
        <v>2</v>
      </c>
      <c r="N2415" s="5">
        <v>2.9</v>
      </c>
      <c r="O2415" s="7">
        <f t="shared" si="296"/>
        <v>5</v>
      </c>
      <c r="P2415" s="7">
        <f t="shared" si="297"/>
        <v>2</v>
      </c>
      <c r="Q2415" s="7">
        <f t="shared" si="298"/>
        <v>5</v>
      </c>
      <c r="R2415" s="7">
        <f t="shared" si="299"/>
        <v>12</v>
      </c>
      <c r="S2415" s="8">
        <f t="shared" si="300"/>
        <v>116.1</v>
      </c>
      <c r="T2415" s="7" t="str">
        <f t="shared" si="301"/>
        <v>B - Kernkunde</v>
      </c>
      <c r="U2415" s="4">
        <f>ROUND(((E2415-Hilfswerte!$B$20)/Hilfswerte!$B$21)+((F2415-Hilfswerte!$B$22)/Hilfswerte!$B$23)+((G2415-Hilfswerte!$B$24)/Hilfswerte!$B$25)+0.1*INDEX(Hilfswerte!$B$4:$B$15,MATCH(C2415,Hilfswerte!$A$4:$A$15,0)),2)</f>
        <v>-0.94</v>
      </c>
      <c r="V2415" s="4">
        <f>ROUND(SQRT((((E2415-Hilfswerte!$B$20)/Hilfswerte!$B$21)-Hilfswerte!$B$28)^2+(((F2415-Hilfswerte!$B$22)/Hilfswerte!$B$23)-Hilfswerte!$B$29)^2+(((G2415-Hilfswerte!$B$24)/Hilfswerte!$B$25)-Hilfswerte!$B$30)^2),3)</f>
        <v>1.181</v>
      </c>
      <c r="W2415" s="4">
        <f>ROUND(E2415*Hilfswerte!$B$31,0)</f>
        <v>15416</v>
      </c>
      <c r="X2415" s="4">
        <f t="shared" si="302"/>
        <v>7506</v>
      </c>
      <c r="Y2415" s="4" t="str">
        <f>IF(T2415="A - Top-Kunde","bereits Top-Kunde",IF(AND(V2415&lt;=Hilfswerte!$B$34,H2415&lt;0.5*W2415),"Hoch",IF(AND(V2415&lt;=Hilfswerte!$B$35,H2415&lt;0.7*W2415),"Mittel","Niedrig")))</f>
        <v>Niedrig</v>
      </c>
      <c r="Z2415" s="4">
        <f t="shared" si="303"/>
        <v>4.3</v>
      </c>
      <c r="AA2415" s="4" t="str">
        <f>IF(J2415&gt;365,"Bereits abgewandert (Segment D)",IF(Z2415&gt;=Hilfswerte!$B$38,"Rot - akut gefaehrdet",IF(Z2415&gt;=Hilfswerte!$B$39,"Gelb - beobachten","Gruen - stabil")))</f>
        <v>Gruen - stabil</v>
      </c>
    </row>
    <row r="2416" spans="1:27" ht="15" customHeight="1" x14ac:dyDescent="0.25">
      <c r="A2416" s="4" t="s">
        <v>2763</v>
      </c>
      <c r="B2416" s="4" t="s">
        <v>156</v>
      </c>
      <c r="C2416" s="4" t="s">
        <v>47</v>
      </c>
      <c r="D2416" s="4" t="s">
        <v>52</v>
      </c>
      <c r="E2416" s="4">
        <v>40</v>
      </c>
      <c r="F2416" s="5">
        <v>10.7</v>
      </c>
      <c r="G2416" s="5">
        <v>5.6</v>
      </c>
      <c r="H2416" s="6">
        <v>1870</v>
      </c>
      <c r="I2416" s="4">
        <v>1</v>
      </c>
      <c r="J2416" s="4">
        <v>232</v>
      </c>
      <c r="K2416" s="4">
        <v>0</v>
      </c>
      <c r="L2416" s="4">
        <v>13</v>
      </c>
      <c r="M2416" s="4">
        <v>5</v>
      </c>
      <c r="N2416" s="5">
        <v>12.9</v>
      </c>
      <c r="O2416" s="7">
        <f t="shared" si="296"/>
        <v>2</v>
      </c>
      <c r="P2416" s="7">
        <f t="shared" si="297"/>
        <v>1</v>
      </c>
      <c r="Q2416" s="7">
        <f t="shared" si="298"/>
        <v>3</v>
      </c>
      <c r="R2416" s="7">
        <f t="shared" si="299"/>
        <v>6</v>
      </c>
      <c r="S2416" s="8">
        <f t="shared" si="300"/>
        <v>62.6</v>
      </c>
      <c r="T2416" s="7" t="str">
        <f t="shared" si="301"/>
        <v>C - Entwicklungspotenzial</v>
      </c>
      <c r="U2416" s="4">
        <f>ROUND(((E2416-Hilfswerte!$B$20)/Hilfswerte!$B$21)+((F2416-Hilfswerte!$B$22)/Hilfswerte!$B$23)+((G2416-Hilfswerte!$B$24)/Hilfswerte!$B$25)+0.1*INDEX(Hilfswerte!$B$4:$B$15,MATCH(C2416,Hilfswerte!$A$4:$A$15,0)),2)</f>
        <v>-1.3</v>
      </c>
      <c r="V2416" s="4">
        <f>ROUND(SQRT((((E2416-Hilfswerte!$B$20)/Hilfswerte!$B$21)-Hilfswerte!$B$28)^2+(((F2416-Hilfswerte!$B$22)/Hilfswerte!$B$23)-Hilfswerte!$B$29)^2+(((G2416-Hilfswerte!$B$24)/Hilfswerte!$B$25)-Hilfswerte!$B$30)^2),3)</f>
        <v>1.1519999999999999</v>
      </c>
      <c r="W2416" s="4">
        <f>ROUND(E2416*Hilfswerte!$B$31,0)</f>
        <v>8222</v>
      </c>
      <c r="X2416" s="4">
        <f t="shared" si="302"/>
        <v>6352</v>
      </c>
      <c r="Y2416" s="4" t="str">
        <f>IF(T2416="A - Top-Kunde","bereits Top-Kunde",IF(AND(V2416&lt;=Hilfswerte!$B$34,H2416&lt;0.5*W2416),"Hoch",IF(AND(V2416&lt;=Hilfswerte!$B$35,H2416&lt;0.7*W2416),"Mittel","Niedrig")))</f>
        <v>Niedrig</v>
      </c>
      <c r="Z2416" s="4">
        <f t="shared" si="303"/>
        <v>14.2</v>
      </c>
      <c r="AA2416" s="4" t="str">
        <f>IF(J2416&gt;365,"Bereits abgewandert (Segment D)",IF(Z2416&gt;=Hilfswerte!$B$38,"Rot - akut gefaehrdet",IF(Z2416&gt;=Hilfswerte!$B$39,"Gelb - beobachten","Gruen - stabil")))</f>
        <v>Gelb - beobachten</v>
      </c>
    </row>
    <row r="2417" spans="1:27" ht="15" customHeight="1" x14ac:dyDescent="0.25">
      <c r="A2417" s="4" t="s">
        <v>2764</v>
      </c>
      <c r="B2417" s="4" t="s">
        <v>254</v>
      </c>
      <c r="C2417" s="4" t="s">
        <v>65</v>
      </c>
      <c r="D2417" s="4" t="s">
        <v>30</v>
      </c>
      <c r="E2417" s="4">
        <v>68</v>
      </c>
      <c r="F2417" s="5">
        <v>9.9</v>
      </c>
      <c r="G2417" s="5">
        <v>20.8</v>
      </c>
      <c r="H2417" s="6">
        <v>27020</v>
      </c>
      <c r="I2417" s="4">
        <v>6</v>
      </c>
      <c r="J2417" s="4">
        <v>14</v>
      </c>
      <c r="K2417" s="4">
        <v>1</v>
      </c>
      <c r="L2417" s="4">
        <v>0</v>
      </c>
      <c r="M2417" s="4">
        <v>2</v>
      </c>
      <c r="N2417" s="5">
        <v>16.3</v>
      </c>
      <c r="O2417" s="7">
        <f t="shared" si="296"/>
        <v>5</v>
      </c>
      <c r="P2417" s="7">
        <f t="shared" si="297"/>
        <v>5</v>
      </c>
      <c r="Q2417" s="7">
        <f t="shared" si="298"/>
        <v>5</v>
      </c>
      <c r="R2417" s="7">
        <f t="shared" si="299"/>
        <v>15</v>
      </c>
      <c r="S2417" s="8">
        <f t="shared" si="300"/>
        <v>152.19999999999999</v>
      </c>
      <c r="T2417" s="7" t="str">
        <f t="shared" si="301"/>
        <v>A - Top-Kunde</v>
      </c>
      <c r="U2417" s="4">
        <f>ROUND(((E2417-Hilfswerte!$B$20)/Hilfswerte!$B$21)+((F2417-Hilfswerte!$B$22)/Hilfswerte!$B$23)+((G2417-Hilfswerte!$B$24)/Hilfswerte!$B$25)+0.1*INDEX(Hilfswerte!$B$4:$B$15,MATCH(C2417,Hilfswerte!$A$4:$A$15,0)),2)</f>
        <v>1.08</v>
      </c>
      <c r="V2417" s="4">
        <f>ROUND(SQRT((((E2417-Hilfswerte!$B$20)/Hilfswerte!$B$21)-Hilfswerte!$B$28)^2+(((F2417-Hilfswerte!$B$22)/Hilfswerte!$B$23)-Hilfswerte!$B$29)^2+(((G2417-Hilfswerte!$B$24)/Hilfswerte!$B$25)-Hilfswerte!$B$30)^2),3)</f>
        <v>1.6579999999999999</v>
      </c>
      <c r="W2417" s="4">
        <f>ROUND(E2417*Hilfswerte!$B$31,0)</f>
        <v>13977</v>
      </c>
      <c r="X2417" s="4">
        <f t="shared" si="302"/>
        <v>0</v>
      </c>
      <c r="Y2417" s="4" t="str">
        <f>IF(T2417="A - Top-Kunde","bereits Top-Kunde",IF(AND(V2417&lt;=Hilfswerte!$B$34,H2417&lt;0.5*W2417),"Hoch",IF(AND(V2417&lt;=Hilfswerte!$B$35,H2417&lt;0.7*W2417),"Mittel","Niedrig")))</f>
        <v>bereits Top-Kunde</v>
      </c>
      <c r="Z2417" s="4">
        <f t="shared" si="303"/>
        <v>3.7</v>
      </c>
      <c r="AA2417" s="4" t="str">
        <f>IF(J2417&gt;365,"Bereits abgewandert (Segment D)",IF(Z2417&gt;=Hilfswerte!$B$38,"Rot - akut gefaehrdet",IF(Z2417&gt;=Hilfswerte!$B$39,"Gelb - beobachten","Gruen - stabil")))</f>
        <v>Gruen - stabil</v>
      </c>
    </row>
    <row r="2418" spans="1:27" ht="15" customHeight="1" x14ac:dyDescent="0.25">
      <c r="A2418" s="4" t="s">
        <v>2765</v>
      </c>
      <c r="B2418" s="4" t="s">
        <v>247</v>
      </c>
      <c r="C2418" s="4" t="s">
        <v>51</v>
      </c>
      <c r="D2418" s="4" t="s">
        <v>122</v>
      </c>
      <c r="E2418" s="4">
        <v>31</v>
      </c>
      <c r="F2418" s="5">
        <v>6.7</v>
      </c>
      <c r="G2418" s="5">
        <v>15.1</v>
      </c>
      <c r="H2418" s="6">
        <v>370</v>
      </c>
      <c r="I2418" s="4">
        <v>3</v>
      </c>
      <c r="J2418" s="4">
        <v>41</v>
      </c>
      <c r="K2418" s="4">
        <v>1</v>
      </c>
      <c r="L2418" s="4">
        <v>21</v>
      </c>
      <c r="M2418" s="4">
        <v>4</v>
      </c>
      <c r="N2418" s="5">
        <v>-22.9</v>
      </c>
      <c r="O2418" s="7">
        <f t="shared" si="296"/>
        <v>4</v>
      </c>
      <c r="P2418" s="7">
        <f t="shared" si="297"/>
        <v>3</v>
      </c>
      <c r="Q2418" s="7">
        <f t="shared" si="298"/>
        <v>2</v>
      </c>
      <c r="R2418" s="7">
        <f t="shared" si="299"/>
        <v>9</v>
      </c>
      <c r="S2418" s="8">
        <f t="shared" si="300"/>
        <v>66.3</v>
      </c>
      <c r="T2418" s="7" t="str">
        <f t="shared" si="301"/>
        <v>C - Entwicklungspotenzial</v>
      </c>
      <c r="U2418" s="4">
        <f>ROUND(((E2418-Hilfswerte!$B$20)/Hilfswerte!$B$21)+((F2418-Hilfswerte!$B$22)/Hilfswerte!$B$23)+((G2418-Hilfswerte!$B$24)/Hilfswerte!$B$25)+0.1*INDEX(Hilfswerte!$B$4:$B$15,MATCH(C2418,Hilfswerte!$A$4:$A$15,0)),2)</f>
        <v>0.36</v>
      </c>
      <c r="V2418" s="4">
        <f>ROUND(SQRT((((E2418-Hilfswerte!$B$20)/Hilfswerte!$B$21)-Hilfswerte!$B$28)^2+(((F2418-Hilfswerte!$B$22)/Hilfswerte!$B$23)-Hilfswerte!$B$29)^2+(((G2418-Hilfswerte!$B$24)/Hilfswerte!$B$25)-Hilfswerte!$B$30)^2),3)</f>
        <v>1.016</v>
      </c>
      <c r="W2418" s="4">
        <f>ROUND(E2418*Hilfswerte!$B$31,0)</f>
        <v>6372</v>
      </c>
      <c r="X2418" s="4">
        <f t="shared" si="302"/>
        <v>6002</v>
      </c>
      <c r="Y2418" s="4" t="str">
        <f>IF(T2418="A - Top-Kunde","bereits Top-Kunde",IF(AND(V2418&lt;=Hilfswerte!$B$34,H2418&lt;0.5*W2418),"Hoch",IF(AND(V2418&lt;=Hilfswerte!$B$35,H2418&lt;0.7*W2418),"Mittel","Niedrig")))</f>
        <v>Mittel</v>
      </c>
      <c r="Z2418" s="4">
        <f t="shared" si="303"/>
        <v>18.399999999999999</v>
      </c>
      <c r="AA2418" s="4" t="str">
        <f>IF(J2418&gt;365,"Bereits abgewandert (Segment D)",IF(Z2418&gt;=Hilfswerte!$B$38,"Rot - akut gefaehrdet",IF(Z2418&gt;=Hilfswerte!$B$39,"Gelb - beobachten","Gruen - stabil")))</f>
        <v>Gelb - beobachten</v>
      </c>
    </row>
    <row r="2419" spans="1:27" ht="15" customHeight="1" x14ac:dyDescent="0.25">
      <c r="A2419" s="4" t="s">
        <v>2766</v>
      </c>
      <c r="B2419" s="4" t="s">
        <v>116</v>
      </c>
      <c r="C2419" s="4" t="s">
        <v>59</v>
      </c>
      <c r="D2419" s="4" t="s">
        <v>30</v>
      </c>
      <c r="E2419" s="4">
        <v>10</v>
      </c>
      <c r="F2419" s="5">
        <v>3.1</v>
      </c>
      <c r="G2419" s="5">
        <v>9.1</v>
      </c>
      <c r="H2419" s="6">
        <v>330</v>
      </c>
      <c r="I2419" s="4">
        <v>1</v>
      </c>
      <c r="J2419" s="4">
        <v>354</v>
      </c>
      <c r="K2419" s="4">
        <v>0</v>
      </c>
      <c r="L2419" s="4">
        <v>-5</v>
      </c>
      <c r="M2419" s="4">
        <v>4</v>
      </c>
      <c r="N2419" s="5">
        <v>-3.2</v>
      </c>
      <c r="O2419" s="7">
        <f t="shared" si="296"/>
        <v>2</v>
      </c>
      <c r="P2419" s="7">
        <f t="shared" si="297"/>
        <v>1</v>
      </c>
      <c r="Q2419" s="7">
        <f t="shared" si="298"/>
        <v>2</v>
      </c>
      <c r="R2419" s="7">
        <f t="shared" si="299"/>
        <v>5</v>
      </c>
      <c r="S2419" s="8">
        <f t="shared" si="300"/>
        <v>48.4</v>
      </c>
      <c r="T2419" s="7" t="str">
        <f t="shared" si="301"/>
        <v>C - Entwicklungspotenzial</v>
      </c>
      <c r="U2419" s="4">
        <f>ROUND(((E2419-Hilfswerte!$B$20)/Hilfswerte!$B$21)+((F2419-Hilfswerte!$B$22)/Hilfswerte!$B$23)+((G2419-Hilfswerte!$B$24)/Hilfswerte!$B$25)+0.1*INDEX(Hilfswerte!$B$4:$B$15,MATCH(C2419,Hilfswerte!$A$4:$A$15,0)),2)</f>
        <v>-1.17</v>
      </c>
      <c r="V2419" s="4">
        <f>ROUND(SQRT((((E2419-Hilfswerte!$B$20)/Hilfswerte!$B$21)-Hilfswerte!$B$28)^2+(((F2419-Hilfswerte!$B$22)/Hilfswerte!$B$23)-Hilfswerte!$B$29)^2+(((G2419-Hilfswerte!$B$24)/Hilfswerte!$B$25)-Hilfswerte!$B$30)^2),3)</f>
        <v>0.97599999999999998</v>
      </c>
      <c r="W2419" s="4">
        <f>ROUND(E2419*Hilfswerte!$B$31,0)</f>
        <v>2055</v>
      </c>
      <c r="X2419" s="4">
        <f t="shared" si="302"/>
        <v>1725</v>
      </c>
      <c r="Y2419" s="4" t="str">
        <f>IF(T2419="A - Top-Kunde","bereits Top-Kunde",IF(AND(V2419&lt;=Hilfswerte!$B$34,H2419&lt;0.5*W2419),"Hoch",IF(AND(V2419&lt;=Hilfswerte!$B$35,H2419&lt;0.7*W2419),"Mittel","Niedrig")))</f>
        <v>Mittel</v>
      </c>
      <c r="Z2419" s="4">
        <f t="shared" si="303"/>
        <v>19</v>
      </c>
      <c r="AA2419" s="4" t="str">
        <f>IF(J2419&gt;365,"Bereits abgewandert (Segment D)",IF(Z2419&gt;=Hilfswerte!$B$38,"Rot - akut gefaehrdet",IF(Z2419&gt;=Hilfswerte!$B$39,"Gelb - beobachten","Gruen - stabil")))</f>
        <v>Gelb - beobachten</v>
      </c>
    </row>
    <row r="2420" spans="1:27" ht="15" customHeight="1" x14ac:dyDescent="0.25">
      <c r="A2420" s="4" t="s">
        <v>2767</v>
      </c>
      <c r="B2420" s="4" t="s">
        <v>553</v>
      </c>
      <c r="C2420" s="4" t="s">
        <v>38</v>
      </c>
      <c r="D2420" s="4" t="s">
        <v>30</v>
      </c>
      <c r="E2420" s="4">
        <v>41</v>
      </c>
      <c r="F2420" s="5">
        <v>10.9</v>
      </c>
      <c r="G2420" s="5">
        <v>14.9</v>
      </c>
      <c r="H2420" s="6">
        <v>4200</v>
      </c>
      <c r="I2420" s="4">
        <v>2</v>
      </c>
      <c r="J2420" s="4">
        <v>167</v>
      </c>
      <c r="K2420" s="4">
        <v>0</v>
      </c>
      <c r="L2420" s="4">
        <v>8</v>
      </c>
      <c r="M2420" s="4">
        <v>5</v>
      </c>
      <c r="N2420" s="5">
        <v>4.7</v>
      </c>
      <c r="O2420" s="7">
        <f t="shared" si="296"/>
        <v>3</v>
      </c>
      <c r="P2420" s="7">
        <f t="shared" si="297"/>
        <v>2</v>
      </c>
      <c r="Q2420" s="7">
        <f t="shared" si="298"/>
        <v>4</v>
      </c>
      <c r="R2420" s="7">
        <f t="shared" si="299"/>
        <v>9</v>
      </c>
      <c r="S2420" s="8">
        <f t="shared" si="300"/>
        <v>90</v>
      </c>
      <c r="T2420" s="7" t="str">
        <f t="shared" si="301"/>
        <v>C - Entwicklungspotenzial</v>
      </c>
      <c r="U2420" s="4">
        <f>ROUND(((E2420-Hilfswerte!$B$20)/Hilfswerte!$B$21)+((F2420-Hilfswerte!$B$22)/Hilfswerte!$B$23)+((G2420-Hilfswerte!$B$24)/Hilfswerte!$B$25)+0.1*INDEX(Hilfswerte!$B$4:$B$15,MATCH(C2420,Hilfswerte!$A$4:$A$15,0)),2)</f>
        <v>0.44</v>
      </c>
      <c r="V2420" s="4">
        <f>ROUND(SQRT((((E2420-Hilfswerte!$B$20)/Hilfswerte!$B$21)-Hilfswerte!$B$28)^2+(((F2420-Hilfswerte!$B$22)/Hilfswerte!$B$23)-Hilfswerte!$B$29)^2+(((G2420-Hilfswerte!$B$24)/Hilfswerte!$B$25)-Hilfswerte!$B$30)^2),3)</f>
        <v>0.93100000000000005</v>
      </c>
      <c r="W2420" s="4">
        <f>ROUND(E2420*Hilfswerte!$B$31,0)</f>
        <v>8427</v>
      </c>
      <c r="X2420" s="4">
        <f t="shared" si="302"/>
        <v>4227</v>
      </c>
      <c r="Y2420" s="4" t="str">
        <f>IF(T2420="A - Top-Kunde","bereits Top-Kunde",IF(AND(V2420&lt;=Hilfswerte!$B$34,H2420&lt;0.5*W2420),"Hoch",IF(AND(V2420&lt;=Hilfswerte!$B$35,H2420&lt;0.7*W2420),"Mittel","Niedrig")))</f>
        <v>Mittel</v>
      </c>
      <c r="Z2420" s="4">
        <f t="shared" si="303"/>
        <v>10</v>
      </c>
      <c r="AA2420" s="4" t="str">
        <f>IF(J2420&gt;365,"Bereits abgewandert (Segment D)",IF(Z2420&gt;=Hilfswerte!$B$38,"Rot - akut gefaehrdet",IF(Z2420&gt;=Hilfswerte!$B$39,"Gelb - beobachten","Gruen - stabil")))</f>
        <v>Gruen - stabil</v>
      </c>
    </row>
    <row r="2421" spans="1:27" ht="15" customHeight="1" x14ac:dyDescent="0.25">
      <c r="A2421" s="4" t="s">
        <v>2768</v>
      </c>
      <c r="B2421" s="4" t="s">
        <v>1256</v>
      </c>
      <c r="C2421" s="4" t="s">
        <v>38</v>
      </c>
      <c r="D2421" s="4" t="s">
        <v>30</v>
      </c>
      <c r="E2421" s="4">
        <v>33</v>
      </c>
      <c r="F2421" s="5">
        <v>5.8</v>
      </c>
      <c r="G2421" s="5">
        <v>3.4</v>
      </c>
      <c r="H2421" s="6">
        <v>1670</v>
      </c>
      <c r="I2421" s="4">
        <v>1</v>
      </c>
      <c r="J2421" s="4">
        <v>338</v>
      </c>
      <c r="K2421" s="4">
        <v>0</v>
      </c>
      <c r="L2421" s="4">
        <v>-5</v>
      </c>
      <c r="M2421" s="4">
        <v>1</v>
      </c>
      <c r="N2421" s="5">
        <v>-24</v>
      </c>
      <c r="O2421" s="7">
        <f t="shared" si="296"/>
        <v>2</v>
      </c>
      <c r="P2421" s="7">
        <f t="shared" si="297"/>
        <v>1</v>
      </c>
      <c r="Q2421" s="7">
        <f t="shared" si="298"/>
        <v>3</v>
      </c>
      <c r="R2421" s="7">
        <f t="shared" si="299"/>
        <v>6</v>
      </c>
      <c r="S2421" s="8">
        <f t="shared" si="300"/>
        <v>48</v>
      </c>
      <c r="T2421" s="7" t="str">
        <f t="shared" si="301"/>
        <v>C - Entwicklungspotenzial</v>
      </c>
      <c r="U2421" s="4">
        <f>ROUND(((E2421-Hilfswerte!$B$20)/Hilfswerte!$B$21)+((F2421-Hilfswerte!$B$22)/Hilfswerte!$B$23)+((G2421-Hilfswerte!$B$24)/Hilfswerte!$B$25)+0.1*INDEX(Hilfswerte!$B$4:$B$15,MATCH(C2421,Hilfswerte!$A$4:$A$15,0)),2)</f>
        <v>-1.51</v>
      </c>
      <c r="V2421" s="4">
        <f>ROUND(SQRT((((E2421-Hilfswerte!$B$20)/Hilfswerte!$B$21)-Hilfswerte!$B$28)^2+(((F2421-Hilfswerte!$B$22)/Hilfswerte!$B$23)-Hilfswerte!$B$29)^2+(((G2421-Hilfswerte!$B$24)/Hilfswerte!$B$25)-Hilfswerte!$B$30)^2),3)</f>
        <v>1.4830000000000001</v>
      </c>
      <c r="W2421" s="4">
        <f>ROUND(E2421*Hilfswerte!$B$31,0)</f>
        <v>6783</v>
      </c>
      <c r="X2421" s="4">
        <f t="shared" si="302"/>
        <v>5113</v>
      </c>
      <c r="Y2421" s="4" t="str">
        <f>IF(T2421="A - Top-Kunde","bereits Top-Kunde",IF(AND(V2421&lt;=Hilfswerte!$B$34,H2421&lt;0.5*W2421),"Hoch",IF(AND(V2421&lt;=Hilfswerte!$B$35,H2421&lt;0.7*W2421),"Mittel","Niedrig")))</f>
        <v>Niedrig</v>
      </c>
      <c r="Z2421" s="4">
        <f t="shared" si="303"/>
        <v>26.5</v>
      </c>
      <c r="AA2421" s="4" t="str">
        <f>IF(J2421&gt;365,"Bereits abgewandert (Segment D)",IF(Z2421&gt;=Hilfswerte!$B$38,"Rot - akut gefaehrdet",IF(Z2421&gt;=Hilfswerte!$B$39,"Gelb - beobachten","Gruen - stabil")))</f>
        <v>Rot - akut gefaehrdet</v>
      </c>
    </row>
    <row r="2422" spans="1:27" ht="15" customHeight="1" x14ac:dyDescent="0.25">
      <c r="A2422" s="4" t="s">
        <v>2769</v>
      </c>
      <c r="B2422" s="4" t="s">
        <v>543</v>
      </c>
      <c r="C2422" s="4" t="s">
        <v>59</v>
      </c>
      <c r="D2422" s="4" t="s">
        <v>30</v>
      </c>
      <c r="E2422" s="4">
        <v>55</v>
      </c>
      <c r="F2422" s="5">
        <v>10.199999999999999</v>
      </c>
      <c r="G2422" s="5">
        <v>9.6999999999999993</v>
      </c>
      <c r="H2422" s="6">
        <v>15710</v>
      </c>
      <c r="I2422" s="4">
        <v>6</v>
      </c>
      <c r="J2422" s="4">
        <v>18</v>
      </c>
      <c r="K2422" s="4">
        <v>1</v>
      </c>
      <c r="L2422" s="4">
        <v>34</v>
      </c>
      <c r="M2422" s="4">
        <v>3</v>
      </c>
      <c r="N2422" s="5">
        <v>4.5999999999999996</v>
      </c>
      <c r="O2422" s="7">
        <f t="shared" si="296"/>
        <v>5</v>
      </c>
      <c r="P2422" s="7">
        <f t="shared" si="297"/>
        <v>5</v>
      </c>
      <c r="Q2422" s="7">
        <f t="shared" si="298"/>
        <v>5</v>
      </c>
      <c r="R2422" s="7">
        <f t="shared" si="299"/>
        <v>15</v>
      </c>
      <c r="S2422" s="8">
        <f t="shared" si="300"/>
        <v>136.1</v>
      </c>
      <c r="T2422" s="7" t="str">
        <f t="shared" si="301"/>
        <v>A - Top-Kunde</v>
      </c>
      <c r="U2422" s="4">
        <f>ROUND(((E2422-Hilfswerte!$B$20)/Hilfswerte!$B$21)+((F2422-Hilfswerte!$B$22)/Hilfswerte!$B$23)+((G2422-Hilfswerte!$B$24)/Hilfswerte!$B$25)+0.1*INDEX(Hilfswerte!$B$4:$B$15,MATCH(C2422,Hilfswerte!$A$4:$A$15,0)),2)</f>
        <v>-0.75</v>
      </c>
      <c r="V2422" s="4">
        <f>ROUND(SQRT((((E2422-Hilfswerte!$B$20)/Hilfswerte!$B$21)-Hilfswerte!$B$28)^2+(((F2422-Hilfswerte!$B$22)/Hilfswerte!$B$23)-Hilfswerte!$B$29)^2+(((G2422-Hilfswerte!$B$24)/Hilfswerte!$B$25)-Hilfswerte!$B$30)^2),3)</f>
        <v>0.73</v>
      </c>
      <c r="W2422" s="4">
        <f>ROUND(E2422*Hilfswerte!$B$31,0)</f>
        <v>11305</v>
      </c>
      <c r="X2422" s="4">
        <f t="shared" si="302"/>
        <v>0</v>
      </c>
      <c r="Y2422" s="4" t="str">
        <f>IF(T2422="A - Top-Kunde","bereits Top-Kunde",IF(AND(V2422&lt;=Hilfswerte!$B$34,H2422&lt;0.5*W2422),"Hoch",IF(AND(V2422&lt;=Hilfswerte!$B$35,H2422&lt;0.7*W2422),"Mittel","Niedrig")))</f>
        <v>bereits Top-Kunde</v>
      </c>
      <c r="Z2422" s="4">
        <f t="shared" si="303"/>
        <v>10.7</v>
      </c>
      <c r="AA2422" s="4" t="str">
        <f>IF(J2422&gt;365,"Bereits abgewandert (Segment D)",IF(Z2422&gt;=Hilfswerte!$B$38,"Rot - akut gefaehrdet",IF(Z2422&gt;=Hilfswerte!$B$39,"Gelb - beobachten","Gruen - stabil")))</f>
        <v>Gruen - stabil</v>
      </c>
    </row>
    <row r="2423" spans="1:27" ht="15" customHeight="1" x14ac:dyDescent="0.25">
      <c r="A2423" s="4" t="s">
        <v>2770</v>
      </c>
      <c r="B2423" s="4" t="s">
        <v>611</v>
      </c>
      <c r="C2423" s="4" t="s">
        <v>51</v>
      </c>
      <c r="D2423" s="4" t="s">
        <v>56</v>
      </c>
      <c r="E2423" s="4">
        <v>136</v>
      </c>
      <c r="F2423" s="5">
        <v>31.2</v>
      </c>
      <c r="G2423" s="5">
        <v>21</v>
      </c>
      <c r="H2423" s="6">
        <v>1360</v>
      </c>
      <c r="I2423" s="4">
        <v>2</v>
      </c>
      <c r="J2423" s="4">
        <v>86</v>
      </c>
      <c r="K2423" s="4">
        <v>1</v>
      </c>
      <c r="L2423" s="4">
        <v>10</v>
      </c>
      <c r="M2423" s="4">
        <v>2</v>
      </c>
      <c r="N2423" s="5">
        <v>0.2</v>
      </c>
      <c r="O2423" s="7">
        <f t="shared" si="296"/>
        <v>4</v>
      </c>
      <c r="P2423" s="7">
        <f t="shared" si="297"/>
        <v>2</v>
      </c>
      <c r="Q2423" s="7">
        <f t="shared" si="298"/>
        <v>3</v>
      </c>
      <c r="R2423" s="7">
        <f t="shared" si="299"/>
        <v>9</v>
      </c>
      <c r="S2423" s="8">
        <f t="shared" si="300"/>
        <v>81.099999999999994</v>
      </c>
      <c r="T2423" s="7" t="str">
        <f t="shared" si="301"/>
        <v>C - Entwicklungspotenzial</v>
      </c>
      <c r="U2423" s="4">
        <f>ROUND(((E2423-Hilfswerte!$B$20)/Hilfswerte!$B$21)+((F2423-Hilfswerte!$B$22)/Hilfswerte!$B$23)+((G2423-Hilfswerte!$B$24)/Hilfswerte!$B$25)+0.1*INDEX(Hilfswerte!$B$4:$B$15,MATCH(C2423,Hilfswerte!$A$4:$A$15,0)),2)</f>
        <v>2.19</v>
      </c>
      <c r="V2423" s="4">
        <f>ROUND(SQRT((((E2423-Hilfswerte!$B$20)/Hilfswerte!$B$21)-Hilfswerte!$B$28)^2+(((F2423-Hilfswerte!$B$22)/Hilfswerte!$B$23)-Hilfswerte!$B$29)^2+(((G2423-Hilfswerte!$B$24)/Hilfswerte!$B$25)-Hilfswerte!$B$30)^2),3)</f>
        <v>1.5640000000000001</v>
      </c>
      <c r="W2423" s="4">
        <f>ROUND(E2423*Hilfswerte!$B$31,0)</f>
        <v>27954</v>
      </c>
      <c r="X2423" s="4">
        <f t="shared" si="302"/>
        <v>26594</v>
      </c>
      <c r="Y2423" s="4" t="str">
        <f>IF(T2423="A - Top-Kunde","bereits Top-Kunde",IF(AND(V2423&lt;=Hilfswerte!$B$34,H2423&lt;0.5*W2423),"Hoch",IF(AND(V2423&lt;=Hilfswerte!$B$35,H2423&lt;0.7*W2423),"Mittel","Niedrig")))</f>
        <v>Niedrig</v>
      </c>
      <c r="Z2423" s="4">
        <f t="shared" si="303"/>
        <v>9.3000000000000007</v>
      </c>
      <c r="AA2423" s="4" t="str">
        <f>IF(J2423&gt;365,"Bereits abgewandert (Segment D)",IF(Z2423&gt;=Hilfswerte!$B$38,"Rot - akut gefaehrdet",IF(Z2423&gt;=Hilfswerte!$B$39,"Gelb - beobachten","Gruen - stabil")))</f>
        <v>Gruen - stabil</v>
      </c>
    </row>
    <row r="2424" spans="1:27" ht="15" customHeight="1" x14ac:dyDescent="0.25">
      <c r="A2424" s="4" t="s">
        <v>2771</v>
      </c>
      <c r="B2424" s="4" t="s">
        <v>483</v>
      </c>
      <c r="C2424" s="4" t="s">
        <v>84</v>
      </c>
      <c r="D2424" s="4" t="s">
        <v>30</v>
      </c>
      <c r="E2424" s="4">
        <v>8</v>
      </c>
      <c r="F2424" s="5">
        <v>1.5</v>
      </c>
      <c r="G2424" s="5">
        <v>12.6</v>
      </c>
      <c r="H2424" s="6">
        <v>2120</v>
      </c>
      <c r="I2424" s="4">
        <v>4</v>
      </c>
      <c r="J2424" s="4">
        <v>21</v>
      </c>
      <c r="K2424" s="4">
        <v>0</v>
      </c>
      <c r="L2424" s="4">
        <v>8</v>
      </c>
      <c r="M2424" s="4">
        <v>4</v>
      </c>
      <c r="N2424" s="5">
        <v>4.2</v>
      </c>
      <c r="O2424" s="7">
        <f t="shared" si="296"/>
        <v>5</v>
      </c>
      <c r="P2424" s="7">
        <f t="shared" si="297"/>
        <v>4</v>
      </c>
      <c r="Q2424" s="7">
        <f t="shared" si="298"/>
        <v>3</v>
      </c>
      <c r="R2424" s="7">
        <f t="shared" si="299"/>
        <v>12</v>
      </c>
      <c r="S2424" s="8">
        <f t="shared" si="300"/>
        <v>119.7</v>
      </c>
      <c r="T2424" s="7" t="str">
        <f t="shared" si="301"/>
        <v>B - Kernkunde</v>
      </c>
      <c r="U2424" s="4">
        <f>ROUND(((E2424-Hilfswerte!$B$20)/Hilfswerte!$B$21)+((F2424-Hilfswerte!$B$22)/Hilfswerte!$B$23)+((G2424-Hilfswerte!$B$24)/Hilfswerte!$B$25)+0.1*INDEX(Hilfswerte!$B$4:$B$15,MATCH(C2424,Hilfswerte!$A$4:$A$15,0)),2)</f>
        <v>-0.56999999999999995</v>
      </c>
      <c r="V2424" s="4">
        <f>ROUND(SQRT((((E2424-Hilfswerte!$B$20)/Hilfswerte!$B$21)-Hilfswerte!$B$28)^2+(((F2424-Hilfswerte!$B$22)/Hilfswerte!$B$23)-Hilfswerte!$B$29)^2+(((G2424-Hilfswerte!$B$24)/Hilfswerte!$B$25)-Hilfswerte!$B$30)^2),3)</f>
        <v>0.96899999999999997</v>
      </c>
      <c r="W2424" s="4">
        <f>ROUND(E2424*Hilfswerte!$B$31,0)</f>
        <v>1644</v>
      </c>
      <c r="X2424" s="4">
        <f t="shared" si="302"/>
        <v>0</v>
      </c>
      <c r="Y2424" s="4" t="str">
        <f>IF(T2424="A - Top-Kunde","bereits Top-Kunde",IF(AND(V2424&lt;=Hilfswerte!$B$34,H2424&lt;0.5*W2424),"Hoch",IF(AND(V2424&lt;=Hilfswerte!$B$35,H2424&lt;0.7*W2424),"Mittel","Niedrig")))</f>
        <v>Niedrig</v>
      </c>
      <c r="Z2424" s="4">
        <f t="shared" si="303"/>
        <v>2.7</v>
      </c>
      <c r="AA2424" s="4" t="str">
        <f>IF(J2424&gt;365,"Bereits abgewandert (Segment D)",IF(Z2424&gt;=Hilfswerte!$B$38,"Rot - akut gefaehrdet",IF(Z2424&gt;=Hilfswerte!$B$39,"Gelb - beobachten","Gruen - stabil")))</f>
        <v>Gruen - stabil</v>
      </c>
    </row>
    <row r="2425" spans="1:27" ht="15" customHeight="1" x14ac:dyDescent="0.25">
      <c r="A2425" s="4" t="s">
        <v>2772</v>
      </c>
      <c r="B2425" s="4" t="s">
        <v>203</v>
      </c>
      <c r="C2425" s="4" t="s">
        <v>59</v>
      </c>
      <c r="D2425" s="4" t="s">
        <v>30</v>
      </c>
      <c r="E2425" s="4">
        <v>473</v>
      </c>
      <c r="F2425" s="5">
        <v>115.6</v>
      </c>
      <c r="G2425" s="5">
        <v>13</v>
      </c>
      <c r="H2425" s="6">
        <v>3500</v>
      </c>
      <c r="I2425" s="4">
        <v>1</v>
      </c>
      <c r="J2425" s="4">
        <v>300</v>
      </c>
      <c r="K2425" s="4">
        <v>1</v>
      </c>
      <c r="L2425" s="4">
        <v>12</v>
      </c>
      <c r="M2425" s="4">
        <v>2</v>
      </c>
      <c r="N2425" s="5">
        <v>14.7</v>
      </c>
      <c r="O2425" s="7">
        <f t="shared" si="296"/>
        <v>2</v>
      </c>
      <c r="P2425" s="7">
        <f t="shared" si="297"/>
        <v>1</v>
      </c>
      <c r="Q2425" s="7">
        <f t="shared" si="298"/>
        <v>4</v>
      </c>
      <c r="R2425" s="7">
        <f t="shared" si="299"/>
        <v>7</v>
      </c>
      <c r="S2425" s="8">
        <f t="shared" si="300"/>
        <v>67.8</v>
      </c>
      <c r="T2425" s="7" t="str">
        <f t="shared" si="301"/>
        <v>C - Entwicklungspotenzial</v>
      </c>
      <c r="U2425" s="4">
        <f>ROUND(((E2425-Hilfswerte!$B$20)/Hilfswerte!$B$21)+((F2425-Hilfswerte!$B$22)/Hilfswerte!$B$23)+((G2425-Hilfswerte!$B$24)/Hilfswerte!$B$25)+0.1*INDEX(Hilfswerte!$B$4:$B$15,MATCH(C2425,Hilfswerte!$A$4:$A$15,0)),2)</f>
        <v>3.46</v>
      </c>
      <c r="V2425" s="4">
        <f>ROUND(SQRT((((E2425-Hilfswerte!$B$20)/Hilfswerte!$B$21)-Hilfswerte!$B$28)^2+(((F2425-Hilfswerte!$B$22)/Hilfswerte!$B$23)-Hilfswerte!$B$29)^2+(((G2425-Hilfswerte!$B$24)/Hilfswerte!$B$25)-Hilfswerte!$B$30)^2),3)</f>
        <v>1.9410000000000001</v>
      </c>
      <c r="W2425" s="4">
        <f>ROUND(E2425*Hilfswerte!$B$31,0)</f>
        <v>97223</v>
      </c>
      <c r="X2425" s="4">
        <f t="shared" si="302"/>
        <v>93723</v>
      </c>
      <c r="Y2425" s="4" t="str">
        <f>IF(T2425="A - Top-Kunde","bereits Top-Kunde",IF(AND(V2425&lt;=Hilfswerte!$B$34,H2425&lt;0.5*W2425),"Hoch",IF(AND(V2425&lt;=Hilfswerte!$B$35,H2425&lt;0.7*W2425),"Mittel","Niedrig")))</f>
        <v>Niedrig</v>
      </c>
      <c r="Z2425" s="4">
        <f t="shared" si="303"/>
        <v>20.399999999999999</v>
      </c>
      <c r="AA2425" s="4" t="str">
        <f>IF(J2425&gt;365,"Bereits abgewandert (Segment D)",IF(Z2425&gt;=Hilfswerte!$B$38,"Rot - akut gefaehrdet",IF(Z2425&gt;=Hilfswerte!$B$39,"Gelb - beobachten","Gruen - stabil")))</f>
        <v>Rot - akut gefaehrdet</v>
      </c>
    </row>
    <row r="2426" spans="1:27" ht="15" customHeight="1" x14ac:dyDescent="0.25">
      <c r="A2426" s="4" t="s">
        <v>2773</v>
      </c>
      <c r="B2426" s="4" t="s">
        <v>183</v>
      </c>
      <c r="C2426" s="4" t="s">
        <v>33</v>
      </c>
      <c r="D2426" s="4" t="s">
        <v>77</v>
      </c>
      <c r="E2426" s="4">
        <v>22</v>
      </c>
      <c r="F2426" s="5">
        <v>7.8</v>
      </c>
      <c r="G2426" s="5">
        <v>18.100000000000001</v>
      </c>
      <c r="H2426" s="6">
        <v>1270</v>
      </c>
      <c r="I2426" s="4">
        <v>3</v>
      </c>
      <c r="J2426" s="4">
        <v>105</v>
      </c>
      <c r="K2426" s="4">
        <v>0</v>
      </c>
      <c r="L2426" s="4">
        <v>8</v>
      </c>
      <c r="M2426" s="4">
        <v>5</v>
      </c>
      <c r="N2426" s="5">
        <v>43.5</v>
      </c>
      <c r="O2426" s="7">
        <f t="shared" si="296"/>
        <v>3</v>
      </c>
      <c r="P2426" s="7">
        <f t="shared" si="297"/>
        <v>3</v>
      </c>
      <c r="Q2426" s="7">
        <f t="shared" si="298"/>
        <v>3</v>
      </c>
      <c r="R2426" s="7">
        <f t="shared" si="299"/>
        <v>9</v>
      </c>
      <c r="S2426" s="8">
        <f t="shared" si="300"/>
        <v>109.4</v>
      </c>
      <c r="T2426" s="7" t="str">
        <f t="shared" si="301"/>
        <v>B - Kernkunde</v>
      </c>
      <c r="U2426" s="4">
        <f>ROUND(((E2426-Hilfswerte!$B$20)/Hilfswerte!$B$21)+((F2426-Hilfswerte!$B$22)/Hilfswerte!$B$23)+((G2426-Hilfswerte!$B$24)/Hilfswerte!$B$25)+0.1*INDEX(Hilfswerte!$B$4:$B$15,MATCH(C2426,Hilfswerte!$A$4:$A$15,0)),2)</f>
        <v>0.5</v>
      </c>
      <c r="V2426" s="4">
        <f>ROUND(SQRT((((E2426-Hilfswerte!$B$20)/Hilfswerte!$B$21)-Hilfswerte!$B$28)^2+(((F2426-Hilfswerte!$B$22)/Hilfswerte!$B$23)-Hilfswerte!$B$29)^2+(((G2426-Hilfswerte!$B$24)/Hilfswerte!$B$25)-Hilfswerte!$B$30)^2),3)</f>
        <v>1.3680000000000001</v>
      </c>
      <c r="W2426" s="4">
        <f>ROUND(E2426*Hilfswerte!$B$31,0)</f>
        <v>4522</v>
      </c>
      <c r="X2426" s="4">
        <f t="shared" si="302"/>
        <v>3252</v>
      </c>
      <c r="Y2426" s="4" t="str">
        <f>IF(T2426="A - Top-Kunde","bereits Top-Kunde",IF(AND(V2426&lt;=Hilfswerte!$B$34,H2426&lt;0.5*W2426),"Hoch",IF(AND(V2426&lt;=Hilfswerte!$B$35,H2426&lt;0.7*W2426),"Mittel","Niedrig")))</f>
        <v>Niedrig</v>
      </c>
      <c r="Z2426" s="4">
        <f t="shared" si="303"/>
        <v>6.9</v>
      </c>
      <c r="AA2426" s="4" t="str">
        <f>IF(J2426&gt;365,"Bereits abgewandert (Segment D)",IF(Z2426&gt;=Hilfswerte!$B$38,"Rot - akut gefaehrdet",IF(Z2426&gt;=Hilfswerte!$B$39,"Gelb - beobachten","Gruen - stabil")))</f>
        <v>Gruen - stabil</v>
      </c>
    </row>
    <row r="2427" spans="1:27" ht="15" customHeight="1" x14ac:dyDescent="0.25">
      <c r="A2427" s="4" t="s">
        <v>2774</v>
      </c>
      <c r="B2427" s="4" t="s">
        <v>1809</v>
      </c>
      <c r="C2427" s="4" t="s">
        <v>38</v>
      </c>
      <c r="D2427" s="4" t="s">
        <v>30</v>
      </c>
      <c r="E2427" s="4">
        <v>74</v>
      </c>
      <c r="F2427" s="5">
        <v>18.100000000000001</v>
      </c>
      <c r="G2427" s="5">
        <v>15.8</v>
      </c>
      <c r="H2427" s="6">
        <v>3610</v>
      </c>
      <c r="I2427" s="4">
        <v>2</v>
      </c>
      <c r="J2427" s="4">
        <v>335</v>
      </c>
      <c r="K2427" s="4">
        <v>0</v>
      </c>
      <c r="L2427" s="4">
        <v>19</v>
      </c>
      <c r="M2427" s="4">
        <v>4</v>
      </c>
      <c r="N2427" s="5">
        <v>15.3</v>
      </c>
      <c r="O2427" s="7">
        <f t="shared" si="296"/>
        <v>2</v>
      </c>
      <c r="P2427" s="7">
        <f t="shared" si="297"/>
        <v>2</v>
      </c>
      <c r="Q2427" s="7">
        <f t="shared" si="298"/>
        <v>4</v>
      </c>
      <c r="R2427" s="7">
        <f t="shared" si="299"/>
        <v>8</v>
      </c>
      <c r="S2427" s="8">
        <f t="shared" si="300"/>
        <v>82</v>
      </c>
      <c r="T2427" s="7" t="str">
        <f t="shared" si="301"/>
        <v>C - Entwicklungspotenzial</v>
      </c>
      <c r="U2427" s="4">
        <f>ROUND(((E2427-Hilfswerte!$B$20)/Hilfswerte!$B$21)+((F2427-Hilfswerte!$B$22)/Hilfswerte!$B$23)+((G2427-Hilfswerte!$B$24)/Hilfswerte!$B$25)+0.1*INDEX(Hilfswerte!$B$4:$B$15,MATCH(C2427,Hilfswerte!$A$4:$A$15,0)),2)</f>
        <v>0.85</v>
      </c>
      <c r="V2427" s="4">
        <f>ROUND(SQRT((((E2427-Hilfswerte!$B$20)/Hilfswerte!$B$21)-Hilfswerte!$B$28)^2+(((F2427-Hilfswerte!$B$22)/Hilfswerte!$B$23)-Hilfswerte!$B$29)^2+(((G2427-Hilfswerte!$B$24)/Hilfswerte!$B$25)-Hilfswerte!$B$30)^2),3)</f>
        <v>0.90200000000000002</v>
      </c>
      <c r="W2427" s="4">
        <f>ROUND(E2427*Hilfswerte!$B$31,0)</f>
        <v>15210</v>
      </c>
      <c r="X2427" s="4">
        <f t="shared" si="302"/>
        <v>11600</v>
      </c>
      <c r="Y2427" s="4" t="str">
        <f>IF(T2427="A - Top-Kunde","bereits Top-Kunde",IF(AND(V2427&lt;=Hilfswerte!$B$34,H2427&lt;0.5*W2427),"Hoch",IF(AND(V2427&lt;=Hilfswerte!$B$35,H2427&lt;0.7*W2427),"Mittel","Niedrig")))</f>
        <v>Mittel</v>
      </c>
      <c r="Z2427" s="4">
        <f t="shared" si="303"/>
        <v>20.6</v>
      </c>
      <c r="AA2427" s="4" t="str">
        <f>IF(J2427&gt;365,"Bereits abgewandert (Segment D)",IF(Z2427&gt;=Hilfswerte!$B$38,"Rot - akut gefaehrdet",IF(Z2427&gt;=Hilfswerte!$B$39,"Gelb - beobachten","Gruen - stabil")))</f>
        <v>Rot - akut gefaehrdet</v>
      </c>
    </row>
    <row r="2428" spans="1:27" ht="15" customHeight="1" x14ac:dyDescent="0.25">
      <c r="A2428" s="4" t="s">
        <v>2775</v>
      </c>
      <c r="B2428" s="4" t="s">
        <v>384</v>
      </c>
      <c r="C2428" s="4" t="s">
        <v>65</v>
      </c>
      <c r="D2428" s="4" t="s">
        <v>30</v>
      </c>
      <c r="E2428" s="4">
        <v>20</v>
      </c>
      <c r="F2428" s="5">
        <v>4.7</v>
      </c>
      <c r="G2428" s="5">
        <v>5.6</v>
      </c>
      <c r="H2428" s="6">
        <v>230</v>
      </c>
      <c r="I2428" s="4">
        <v>2</v>
      </c>
      <c r="J2428" s="4">
        <v>99</v>
      </c>
      <c r="K2428" s="4">
        <v>0</v>
      </c>
      <c r="L2428" s="4">
        <v>30</v>
      </c>
      <c r="M2428" s="4">
        <v>6</v>
      </c>
      <c r="N2428" s="5">
        <v>-8.6</v>
      </c>
      <c r="O2428" s="7">
        <f t="shared" si="296"/>
        <v>3</v>
      </c>
      <c r="P2428" s="7">
        <f t="shared" si="297"/>
        <v>2</v>
      </c>
      <c r="Q2428" s="7">
        <f t="shared" si="298"/>
        <v>2</v>
      </c>
      <c r="R2428" s="7">
        <f t="shared" si="299"/>
        <v>7</v>
      </c>
      <c r="S2428" s="8">
        <f t="shared" si="300"/>
        <v>56.7</v>
      </c>
      <c r="T2428" s="7" t="str">
        <f t="shared" si="301"/>
        <v>C - Entwicklungspotenzial</v>
      </c>
      <c r="U2428" s="4">
        <f>ROUND(((E2428-Hilfswerte!$B$20)/Hilfswerte!$B$21)+((F2428-Hilfswerte!$B$22)/Hilfswerte!$B$23)+((G2428-Hilfswerte!$B$24)/Hilfswerte!$B$25)+0.1*INDEX(Hilfswerte!$B$4:$B$15,MATCH(C2428,Hilfswerte!$A$4:$A$15,0)),2)</f>
        <v>-1.63</v>
      </c>
      <c r="V2428" s="4">
        <f>ROUND(SQRT((((E2428-Hilfswerte!$B$20)/Hilfswerte!$B$21)-Hilfswerte!$B$28)^2+(((F2428-Hilfswerte!$B$22)/Hilfswerte!$B$23)-Hilfswerte!$B$29)^2+(((G2428-Hilfswerte!$B$24)/Hilfswerte!$B$25)-Hilfswerte!$B$30)^2),3)</f>
        <v>1.242</v>
      </c>
      <c r="W2428" s="4">
        <f>ROUND(E2428*Hilfswerte!$B$31,0)</f>
        <v>4111</v>
      </c>
      <c r="X2428" s="4">
        <f t="shared" si="302"/>
        <v>3881</v>
      </c>
      <c r="Y2428" s="4" t="str">
        <f>IF(T2428="A - Top-Kunde","bereits Top-Kunde",IF(AND(V2428&lt;=Hilfswerte!$B$34,H2428&lt;0.5*W2428),"Hoch",IF(AND(V2428&lt;=Hilfswerte!$B$35,H2428&lt;0.7*W2428),"Mittel","Niedrig")))</f>
        <v>Niedrig</v>
      </c>
      <c r="Z2428" s="4">
        <f t="shared" si="303"/>
        <v>14.4</v>
      </c>
      <c r="AA2428" s="4" t="str">
        <f>IF(J2428&gt;365,"Bereits abgewandert (Segment D)",IF(Z2428&gt;=Hilfswerte!$B$38,"Rot - akut gefaehrdet",IF(Z2428&gt;=Hilfswerte!$B$39,"Gelb - beobachten","Gruen - stabil")))</f>
        <v>Gelb - beobachten</v>
      </c>
    </row>
    <row r="2429" spans="1:27" ht="15" customHeight="1" x14ac:dyDescent="0.25">
      <c r="A2429" s="4" t="s">
        <v>2776</v>
      </c>
      <c r="B2429" s="4" t="s">
        <v>402</v>
      </c>
      <c r="C2429" s="4" t="s">
        <v>89</v>
      </c>
      <c r="D2429" s="4" t="s">
        <v>117</v>
      </c>
      <c r="E2429" s="4">
        <v>774</v>
      </c>
      <c r="F2429" s="5">
        <v>150.69999999999999</v>
      </c>
      <c r="G2429" s="5">
        <v>14.6</v>
      </c>
      <c r="H2429" s="6">
        <v>34890</v>
      </c>
      <c r="I2429" s="4">
        <v>2</v>
      </c>
      <c r="J2429" s="4">
        <v>169</v>
      </c>
      <c r="K2429" s="4">
        <v>1</v>
      </c>
      <c r="L2429" s="4">
        <v>-5</v>
      </c>
      <c r="M2429" s="4">
        <v>3</v>
      </c>
      <c r="N2429" s="5">
        <v>-22.5</v>
      </c>
      <c r="O2429" s="7">
        <f t="shared" si="296"/>
        <v>3</v>
      </c>
      <c r="P2429" s="7">
        <f t="shared" si="297"/>
        <v>2</v>
      </c>
      <c r="Q2429" s="7">
        <f t="shared" si="298"/>
        <v>5</v>
      </c>
      <c r="R2429" s="7">
        <f t="shared" si="299"/>
        <v>10</v>
      </c>
      <c r="S2429" s="8">
        <f t="shared" si="300"/>
        <v>82.8</v>
      </c>
      <c r="T2429" s="7" t="str">
        <f t="shared" si="301"/>
        <v>C - Entwicklungspotenzial</v>
      </c>
      <c r="U2429" s="4">
        <f>ROUND(((E2429-Hilfswerte!$B$20)/Hilfswerte!$B$21)+((F2429-Hilfswerte!$B$22)/Hilfswerte!$B$23)+((G2429-Hilfswerte!$B$24)/Hilfswerte!$B$25)+0.1*INDEX(Hilfswerte!$B$4:$B$15,MATCH(C2429,Hilfswerte!$A$4:$A$15,0)),2)</f>
        <v>6</v>
      </c>
      <c r="V2429" s="4">
        <f>ROUND(SQRT((((E2429-Hilfswerte!$B$20)/Hilfswerte!$B$21)-Hilfswerte!$B$28)^2+(((F2429-Hilfswerte!$B$22)/Hilfswerte!$B$23)-Hilfswerte!$B$29)^2+(((G2429-Hilfswerte!$B$24)/Hilfswerte!$B$25)-Hilfswerte!$B$30)^2),3)</f>
        <v>3.3439999999999999</v>
      </c>
      <c r="W2429" s="4">
        <f>ROUND(E2429*Hilfswerte!$B$31,0)</f>
        <v>159093</v>
      </c>
      <c r="X2429" s="4">
        <f t="shared" si="302"/>
        <v>124203</v>
      </c>
      <c r="Y2429" s="4" t="str">
        <f>IF(T2429="A - Top-Kunde","bereits Top-Kunde",IF(AND(V2429&lt;=Hilfswerte!$B$34,H2429&lt;0.5*W2429),"Hoch",IF(AND(V2429&lt;=Hilfswerte!$B$35,H2429&lt;0.7*W2429),"Mittel","Niedrig")))</f>
        <v>Niedrig</v>
      </c>
      <c r="Z2429" s="4">
        <f t="shared" si="303"/>
        <v>20.5</v>
      </c>
      <c r="AA2429" s="4" t="str">
        <f>IF(J2429&gt;365,"Bereits abgewandert (Segment D)",IF(Z2429&gt;=Hilfswerte!$B$38,"Rot - akut gefaehrdet",IF(Z2429&gt;=Hilfswerte!$B$39,"Gelb - beobachten","Gruen - stabil")))</f>
        <v>Rot - akut gefaehrdet</v>
      </c>
    </row>
    <row r="2430" spans="1:27" ht="15" customHeight="1" x14ac:dyDescent="0.25">
      <c r="A2430" s="4" t="s">
        <v>2777</v>
      </c>
      <c r="B2430" s="4" t="s">
        <v>258</v>
      </c>
      <c r="C2430" s="4" t="s">
        <v>55</v>
      </c>
      <c r="D2430" s="4" t="s">
        <v>30</v>
      </c>
      <c r="E2430" s="4">
        <v>20</v>
      </c>
      <c r="F2430" s="5">
        <v>3.9</v>
      </c>
      <c r="G2430" s="5">
        <v>2.7</v>
      </c>
      <c r="H2430" s="6">
        <v>2560</v>
      </c>
      <c r="I2430" s="4">
        <v>3</v>
      </c>
      <c r="J2430" s="4">
        <v>179</v>
      </c>
      <c r="K2430" s="4">
        <v>0</v>
      </c>
      <c r="L2430" s="4">
        <v>32</v>
      </c>
      <c r="M2430" s="4">
        <v>5</v>
      </c>
      <c r="N2430" s="5">
        <v>33.6</v>
      </c>
      <c r="O2430" s="7">
        <f t="shared" si="296"/>
        <v>3</v>
      </c>
      <c r="P2430" s="7">
        <f t="shared" si="297"/>
        <v>3</v>
      </c>
      <c r="Q2430" s="7">
        <f t="shared" si="298"/>
        <v>4</v>
      </c>
      <c r="R2430" s="7">
        <f t="shared" si="299"/>
        <v>10</v>
      </c>
      <c r="S2430" s="8">
        <f t="shared" si="300"/>
        <v>107.2</v>
      </c>
      <c r="T2430" s="7" t="str">
        <f t="shared" si="301"/>
        <v>B - Kernkunde</v>
      </c>
      <c r="U2430" s="4">
        <f>ROUND(((E2430-Hilfswerte!$B$20)/Hilfswerte!$B$21)+((F2430-Hilfswerte!$B$22)/Hilfswerte!$B$23)+((G2430-Hilfswerte!$B$24)/Hilfswerte!$B$25)+0.1*INDEX(Hilfswerte!$B$4:$B$15,MATCH(C2430,Hilfswerte!$A$4:$A$15,0)),2)</f>
        <v>-1.76</v>
      </c>
      <c r="V2430" s="4">
        <f>ROUND(SQRT((((E2430-Hilfswerte!$B$20)/Hilfswerte!$B$21)-Hilfswerte!$B$28)^2+(((F2430-Hilfswerte!$B$22)/Hilfswerte!$B$23)-Hilfswerte!$B$29)^2+(((G2430-Hilfswerte!$B$24)/Hilfswerte!$B$25)-Hilfswerte!$B$30)^2),3)</f>
        <v>1.61</v>
      </c>
      <c r="W2430" s="4">
        <f>ROUND(E2430*Hilfswerte!$B$31,0)</f>
        <v>4111</v>
      </c>
      <c r="X2430" s="4">
        <f t="shared" si="302"/>
        <v>1551</v>
      </c>
      <c r="Y2430" s="4" t="str">
        <f>IF(T2430="A - Top-Kunde","bereits Top-Kunde",IF(AND(V2430&lt;=Hilfswerte!$B$34,H2430&lt;0.5*W2430),"Hoch",IF(AND(V2430&lt;=Hilfswerte!$B$35,H2430&lt;0.7*W2430),"Mittel","Niedrig")))</f>
        <v>Niedrig</v>
      </c>
      <c r="Z2430" s="4">
        <f t="shared" si="303"/>
        <v>15.4</v>
      </c>
      <c r="AA2430" s="4" t="str">
        <f>IF(J2430&gt;365,"Bereits abgewandert (Segment D)",IF(Z2430&gt;=Hilfswerte!$B$38,"Rot - akut gefaehrdet",IF(Z2430&gt;=Hilfswerte!$B$39,"Gelb - beobachten","Gruen - stabil")))</f>
        <v>Gelb - beobachten</v>
      </c>
    </row>
    <row r="2431" spans="1:27" ht="15" customHeight="1" x14ac:dyDescent="0.25">
      <c r="A2431" s="4" t="s">
        <v>2778</v>
      </c>
      <c r="B2431" s="4" t="s">
        <v>601</v>
      </c>
      <c r="C2431" s="4" t="s">
        <v>38</v>
      </c>
      <c r="D2431" s="4" t="s">
        <v>178</v>
      </c>
      <c r="E2431" s="4">
        <v>100</v>
      </c>
      <c r="F2431" s="5">
        <v>28.8</v>
      </c>
      <c r="G2431" s="5">
        <v>18.3</v>
      </c>
      <c r="H2431" s="6">
        <v>780</v>
      </c>
      <c r="I2431" s="4">
        <v>2</v>
      </c>
      <c r="J2431" s="4">
        <v>82</v>
      </c>
      <c r="K2431" s="4">
        <v>0</v>
      </c>
      <c r="L2431" s="4">
        <v>16</v>
      </c>
      <c r="M2431" s="4">
        <v>2</v>
      </c>
      <c r="N2431" s="5">
        <v>7.9</v>
      </c>
      <c r="O2431" s="7">
        <f t="shared" si="296"/>
        <v>4</v>
      </c>
      <c r="P2431" s="7">
        <f t="shared" si="297"/>
        <v>2</v>
      </c>
      <c r="Q2431" s="7">
        <f t="shared" si="298"/>
        <v>2</v>
      </c>
      <c r="R2431" s="7">
        <f t="shared" si="299"/>
        <v>8</v>
      </c>
      <c r="S2431" s="8">
        <f t="shared" si="300"/>
        <v>79.2</v>
      </c>
      <c r="T2431" s="7" t="str">
        <f t="shared" si="301"/>
        <v>C - Entwicklungspotenzial</v>
      </c>
      <c r="U2431" s="4">
        <f>ROUND(((E2431-Hilfswerte!$B$20)/Hilfswerte!$B$21)+((F2431-Hilfswerte!$B$22)/Hilfswerte!$B$23)+((G2431-Hilfswerte!$B$24)/Hilfswerte!$B$25)+0.1*INDEX(Hilfswerte!$B$4:$B$15,MATCH(C2431,Hilfswerte!$A$4:$A$15,0)),2)</f>
        <v>1.55</v>
      </c>
      <c r="V2431" s="4">
        <f>ROUND(SQRT((((E2431-Hilfswerte!$B$20)/Hilfswerte!$B$21)-Hilfswerte!$B$28)^2+(((F2431-Hilfswerte!$B$22)/Hilfswerte!$B$23)-Hilfswerte!$B$29)^2+(((G2431-Hilfswerte!$B$24)/Hilfswerte!$B$25)-Hilfswerte!$B$30)^2),3)</f>
        <v>1.173</v>
      </c>
      <c r="W2431" s="4">
        <f>ROUND(E2431*Hilfswerte!$B$31,0)</f>
        <v>20555</v>
      </c>
      <c r="X2431" s="4">
        <f t="shared" si="302"/>
        <v>19775</v>
      </c>
      <c r="Y2431" s="4" t="str">
        <f>IF(T2431="A - Top-Kunde","bereits Top-Kunde",IF(AND(V2431&lt;=Hilfswerte!$B$34,H2431&lt;0.5*W2431),"Hoch",IF(AND(V2431&lt;=Hilfswerte!$B$35,H2431&lt;0.7*W2431),"Mittel","Niedrig")))</f>
        <v>Niedrig</v>
      </c>
      <c r="Z2431" s="4">
        <f t="shared" si="303"/>
        <v>7.3</v>
      </c>
      <c r="AA2431" s="4" t="str">
        <f>IF(J2431&gt;365,"Bereits abgewandert (Segment D)",IF(Z2431&gt;=Hilfswerte!$B$38,"Rot - akut gefaehrdet",IF(Z2431&gt;=Hilfswerte!$B$39,"Gelb - beobachten","Gruen - stabil")))</f>
        <v>Gruen - stabil</v>
      </c>
    </row>
    <row r="2432" spans="1:27" ht="15" customHeight="1" x14ac:dyDescent="0.25">
      <c r="A2432" s="4" t="s">
        <v>2779</v>
      </c>
      <c r="B2432" s="4" t="s">
        <v>551</v>
      </c>
      <c r="C2432" s="4" t="s">
        <v>33</v>
      </c>
      <c r="D2432" s="4" t="s">
        <v>30</v>
      </c>
      <c r="E2432" s="4">
        <v>57</v>
      </c>
      <c r="F2432" s="5">
        <v>13.2</v>
      </c>
      <c r="G2432" s="5">
        <v>14.7</v>
      </c>
      <c r="H2432" s="6">
        <v>1490</v>
      </c>
      <c r="I2432" s="4">
        <v>2</v>
      </c>
      <c r="J2432" s="4">
        <v>222</v>
      </c>
      <c r="K2432" s="4">
        <v>0</v>
      </c>
      <c r="L2432" s="4">
        <v>-5</v>
      </c>
      <c r="M2432" s="4">
        <v>1</v>
      </c>
      <c r="N2432" s="5">
        <v>1.4</v>
      </c>
      <c r="O2432" s="7">
        <f t="shared" si="296"/>
        <v>2</v>
      </c>
      <c r="P2432" s="7">
        <f t="shared" si="297"/>
        <v>2</v>
      </c>
      <c r="Q2432" s="7">
        <f t="shared" si="298"/>
        <v>3</v>
      </c>
      <c r="R2432" s="7">
        <f t="shared" si="299"/>
        <v>7</v>
      </c>
      <c r="S2432" s="8">
        <f t="shared" si="300"/>
        <v>70.7</v>
      </c>
      <c r="T2432" s="7" t="str">
        <f t="shared" si="301"/>
        <v>C - Entwicklungspotenzial</v>
      </c>
      <c r="U2432" s="4">
        <f>ROUND(((E2432-Hilfswerte!$B$20)/Hilfswerte!$B$21)+((F2432-Hilfswerte!$B$22)/Hilfswerte!$B$23)+((G2432-Hilfswerte!$B$24)/Hilfswerte!$B$25)+0.1*INDEX(Hilfswerte!$B$4:$B$15,MATCH(C2432,Hilfswerte!$A$4:$A$15,0)),2)</f>
        <v>0.21</v>
      </c>
      <c r="V2432" s="4">
        <f>ROUND(SQRT((((E2432-Hilfswerte!$B$20)/Hilfswerte!$B$21)-Hilfswerte!$B$28)^2+(((F2432-Hilfswerte!$B$22)/Hilfswerte!$B$23)-Hilfswerte!$B$29)^2+(((G2432-Hilfswerte!$B$24)/Hilfswerte!$B$25)-Hilfswerte!$B$30)^2),3)</f>
        <v>0.85099999999999998</v>
      </c>
      <c r="W2432" s="4">
        <f>ROUND(E2432*Hilfswerte!$B$31,0)</f>
        <v>11716</v>
      </c>
      <c r="X2432" s="4">
        <f t="shared" si="302"/>
        <v>10226</v>
      </c>
      <c r="Y2432" s="4" t="str">
        <f>IF(T2432="A - Top-Kunde","bereits Top-Kunde",IF(AND(V2432&lt;=Hilfswerte!$B$34,H2432&lt;0.5*W2432),"Hoch",IF(AND(V2432&lt;=Hilfswerte!$B$35,H2432&lt;0.7*W2432),"Mittel","Niedrig")))</f>
        <v>Mittel</v>
      </c>
      <c r="Z2432" s="4">
        <f t="shared" si="303"/>
        <v>11.1</v>
      </c>
      <c r="AA2432" s="4" t="str">
        <f>IF(J2432&gt;365,"Bereits abgewandert (Segment D)",IF(Z2432&gt;=Hilfswerte!$B$38,"Rot - akut gefaehrdet",IF(Z2432&gt;=Hilfswerte!$B$39,"Gelb - beobachten","Gruen - stabil")))</f>
        <v>Gruen - stabil</v>
      </c>
    </row>
    <row r="2433" spans="1:27" ht="15" customHeight="1" x14ac:dyDescent="0.25">
      <c r="A2433" s="4" t="s">
        <v>2780</v>
      </c>
      <c r="B2433" s="4" t="s">
        <v>405</v>
      </c>
      <c r="C2433" s="4" t="s">
        <v>62</v>
      </c>
      <c r="D2433" s="4" t="s">
        <v>30</v>
      </c>
      <c r="E2433" s="4">
        <v>219</v>
      </c>
      <c r="F2433" s="5">
        <v>47.2</v>
      </c>
      <c r="G2433" s="5">
        <v>4.2</v>
      </c>
      <c r="H2433" s="6">
        <v>8180</v>
      </c>
      <c r="I2433" s="4">
        <v>1</v>
      </c>
      <c r="J2433" s="4">
        <v>287</v>
      </c>
      <c r="K2433" s="4">
        <v>0</v>
      </c>
      <c r="L2433" s="4">
        <v>18</v>
      </c>
      <c r="M2433" s="4">
        <v>5</v>
      </c>
      <c r="N2433" s="5">
        <v>8</v>
      </c>
      <c r="O2433" s="7">
        <f t="shared" si="296"/>
        <v>2</v>
      </c>
      <c r="P2433" s="7">
        <f t="shared" si="297"/>
        <v>1</v>
      </c>
      <c r="Q2433" s="7">
        <f t="shared" si="298"/>
        <v>5</v>
      </c>
      <c r="R2433" s="7">
        <f t="shared" si="299"/>
        <v>8</v>
      </c>
      <c r="S2433" s="8">
        <f t="shared" si="300"/>
        <v>78.599999999999994</v>
      </c>
      <c r="T2433" s="7" t="str">
        <f t="shared" si="301"/>
        <v>C - Entwicklungspotenzial</v>
      </c>
      <c r="U2433" s="4">
        <f>ROUND(((E2433-Hilfswerte!$B$20)/Hilfswerte!$B$21)+((F2433-Hilfswerte!$B$22)/Hilfswerte!$B$23)+((G2433-Hilfswerte!$B$24)/Hilfswerte!$B$25)+0.1*INDEX(Hilfswerte!$B$4:$B$15,MATCH(C2433,Hilfswerte!$A$4:$A$15,0)),2)</f>
        <v>0.23</v>
      </c>
      <c r="V2433" s="4">
        <f>ROUND(SQRT((((E2433-Hilfswerte!$B$20)/Hilfswerte!$B$21)-Hilfswerte!$B$28)^2+(((F2433-Hilfswerte!$B$22)/Hilfswerte!$B$23)-Hilfswerte!$B$29)^2+(((G2433-Hilfswerte!$B$24)/Hilfswerte!$B$25)-Hilfswerte!$B$30)^2),3)</f>
        <v>1.1479999999999999</v>
      </c>
      <c r="W2433" s="4">
        <f>ROUND(E2433*Hilfswerte!$B$31,0)</f>
        <v>45015</v>
      </c>
      <c r="X2433" s="4">
        <f t="shared" si="302"/>
        <v>36835</v>
      </c>
      <c r="Y2433" s="4" t="str">
        <f>IF(T2433="A - Top-Kunde","bereits Top-Kunde",IF(AND(V2433&lt;=Hilfswerte!$B$34,H2433&lt;0.5*W2433),"Hoch",IF(AND(V2433&lt;=Hilfswerte!$B$35,H2433&lt;0.7*W2433),"Mittel","Niedrig")))</f>
        <v>Niedrig</v>
      </c>
      <c r="Z2433" s="4">
        <f t="shared" si="303"/>
        <v>18</v>
      </c>
      <c r="AA2433" s="4" t="str">
        <f>IF(J2433&gt;365,"Bereits abgewandert (Segment D)",IF(Z2433&gt;=Hilfswerte!$B$38,"Rot - akut gefaehrdet",IF(Z2433&gt;=Hilfswerte!$B$39,"Gelb - beobachten","Gruen - stabil")))</f>
        <v>Gelb - beobachten</v>
      </c>
    </row>
    <row r="2434" spans="1:27" ht="15" customHeight="1" x14ac:dyDescent="0.25">
      <c r="A2434" s="4" t="s">
        <v>2781</v>
      </c>
      <c r="B2434" s="4" t="s">
        <v>623</v>
      </c>
      <c r="C2434" s="4" t="s">
        <v>89</v>
      </c>
      <c r="D2434" s="4" t="s">
        <v>106</v>
      </c>
      <c r="E2434" s="4">
        <v>131</v>
      </c>
      <c r="F2434" s="5">
        <v>21.2</v>
      </c>
      <c r="G2434" s="5">
        <v>19.5</v>
      </c>
      <c r="H2434" s="6">
        <v>15530</v>
      </c>
      <c r="I2434" s="4">
        <v>3</v>
      </c>
      <c r="J2434" s="4">
        <v>45</v>
      </c>
      <c r="K2434" s="4">
        <v>0</v>
      </c>
      <c r="L2434" s="4">
        <v>12</v>
      </c>
      <c r="M2434" s="4">
        <v>1</v>
      </c>
      <c r="N2434" s="5">
        <v>12.9</v>
      </c>
      <c r="O2434" s="7">
        <f t="shared" ref="O2434:O2497" si="304">IF(J2434&gt;365,1,IF(J2434&lt;=30,5,IF(J2434&lt;=90,4,IF(J2434&lt;=180,3,2))))</f>
        <v>4</v>
      </c>
      <c r="P2434" s="7">
        <f t="shared" ref="P2434:P2497" si="305">IF(I2434&gt;=5,5,IF(I2434&gt;=4,4,IF(I2434&gt;=3,3,IF(I2434&gt;=2,2,1))))</f>
        <v>3</v>
      </c>
      <c r="Q2434" s="7">
        <f t="shared" ref="Q2434:Q2497" si="306">IF(H2434&gt;=7500,5,IF(H2434&gt;=2500,4,IF(H2434&gt;=1000,3,IF(H2434&gt;=1,2,1))))</f>
        <v>5</v>
      </c>
      <c r="R2434" s="7">
        <f t="shared" ref="R2434:R2497" si="307">O2434+P2434+Q2434</f>
        <v>12</v>
      </c>
      <c r="S2434" s="8">
        <f t="shared" ref="S2434:S2497" si="308">ROUND(10*R2434+0.5*N2434-6*K2434-0.3*MAX(0,L2434),1)</f>
        <v>122.9</v>
      </c>
      <c r="T2434" s="7" t="str">
        <f t="shared" ref="T2434:T2497" si="309">IF(J2434&gt;365,"D - Abwanderungsrisiko",IF(S2434&gt;=125,"A - Top-Kunde",IF(S2434&gt;=105,"B - Kernkunde","C - Entwicklungspotenzial")))</f>
        <v>B - Kernkunde</v>
      </c>
      <c r="U2434" s="4">
        <f>ROUND(((E2434-Hilfswerte!$B$20)/Hilfswerte!$B$21)+((F2434-Hilfswerte!$B$22)/Hilfswerte!$B$23)+((G2434-Hilfswerte!$B$24)/Hilfswerte!$B$25)+0.1*INDEX(Hilfswerte!$B$4:$B$15,MATCH(C2434,Hilfswerte!$A$4:$A$15,0)),2)</f>
        <v>1.69</v>
      </c>
      <c r="V2434" s="4">
        <f>ROUND(SQRT((((E2434-Hilfswerte!$B$20)/Hilfswerte!$B$21)-Hilfswerte!$B$28)^2+(((F2434-Hilfswerte!$B$22)/Hilfswerte!$B$23)-Hilfswerte!$B$29)^2+(((G2434-Hilfswerte!$B$24)/Hilfswerte!$B$25)-Hilfswerte!$B$30)^2),3)</f>
        <v>1.3580000000000001</v>
      </c>
      <c r="W2434" s="4">
        <f>ROUND(E2434*Hilfswerte!$B$31,0)</f>
        <v>26927</v>
      </c>
      <c r="X2434" s="4">
        <f t="shared" ref="X2434:X2497" si="310">MAX(0,W2434-H2434)</f>
        <v>11397</v>
      </c>
      <c r="Y2434" s="4" t="str">
        <f>IF(T2434="A - Top-Kunde","bereits Top-Kunde",IF(AND(V2434&lt;=Hilfswerte!$B$34,H2434&lt;0.5*W2434),"Hoch",IF(AND(V2434&lt;=Hilfswerte!$B$35,H2434&lt;0.7*W2434),"Mittel","Niedrig")))</f>
        <v>Niedrig</v>
      </c>
      <c r="Z2434" s="4">
        <f t="shared" ref="Z2434:Z2497" si="311">ROUND(0.4*MAX(0,-N2434)+3*K2434+0.2*MAX(0,L2434)+0.05*J2434,1)</f>
        <v>4.7</v>
      </c>
      <c r="AA2434" s="4" t="str">
        <f>IF(J2434&gt;365,"Bereits abgewandert (Segment D)",IF(Z2434&gt;=Hilfswerte!$B$38,"Rot - akut gefaehrdet",IF(Z2434&gt;=Hilfswerte!$B$39,"Gelb - beobachten","Gruen - stabil")))</f>
        <v>Gruen - stabil</v>
      </c>
    </row>
    <row r="2435" spans="1:27" ht="15" customHeight="1" x14ac:dyDescent="0.25">
      <c r="A2435" s="4" t="s">
        <v>2782</v>
      </c>
      <c r="B2435" s="4" t="s">
        <v>919</v>
      </c>
      <c r="C2435" s="4" t="s">
        <v>55</v>
      </c>
      <c r="D2435" s="4" t="s">
        <v>30</v>
      </c>
      <c r="E2435" s="4">
        <v>27</v>
      </c>
      <c r="F2435" s="5">
        <v>4.8</v>
      </c>
      <c r="G2435" s="5">
        <v>15.6</v>
      </c>
      <c r="H2435" s="6">
        <v>2090</v>
      </c>
      <c r="I2435" s="4">
        <v>1</v>
      </c>
      <c r="J2435" s="4">
        <v>260</v>
      </c>
      <c r="K2435" s="4">
        <v>0</v>
      </c>
      <c r="L2435" s="4">
        <v>3</v>
      </c>
      <c r="M2435" s="4">
        <v>6</v>
      </c>
      <c r="N2435" s="5">
        <v>20.399999999999999</v>
      </c>
      <c r="O2435" s="7">
        <f t="shared" si="304"/>
        <v>2</v>
      </c>
      <c r="P2435" s="7">
        <f t="shared" si="305"/>
        <v>1</v>
      </c>
      <c r="Q2435" s="7">
        <f t="shared" si="306"/>
        <v>3</v>
      </c>
      <c r="R2435" s="7">
        <f t="shared" si="307"/>
        <v>6</v>
      </c>
      <c r="S2435" s="8">
        <f t="shared" si="308"/>
        <v>69.3</v>
      </c>
      <c r="T2435" s="7" t="str">
        <f t="shared" si="309"/>
        <v>C - Entwicklungspotenzial</v>
      </c>
      <c r="U2435" s="4">
        <f>ROUND(((E2435-Hilfswerte!$B$20)/Hilfswerte!$B$21)+((F2435-Hilfswerte!$B$22)/Hilfswerte!$B$23)+((G2435-Hilfswerte!$B$24)/Hilfswerte!$B$25)+0.1*INDEX(Hilfswerte!$B$4:$B$15,MATCH(C2435,Hilfswerte!$A$4:$A$15,0)),2)</f>
        <v>0.33</v>
      </c>
      <c r="V2435" s="4">
        <f>ROUND(SQRT((((E2435-Hilfswerte!$B$20)/Hilfswerte!$B$21)-Hilfswerte!$B$28)^2+(((F2435-Hilfswerte!$B$22)/Hilfswerte!$B$23)-Hilfswerte!$B$29)^2+(((G2435-Hilfswerte!$B$24)/Hilfswerte!$B$25)-Hilfswerte!$B$30)^2),3)</f>
        <v>1.0940000000000001</v>
      </c>
      <c r="W2435" s="4">
        <f>ROUND(E2435*Hilfswerte!$B$31,0)</f>
        <v>5550</v>
      </c>
      <c r="X2435" s="4">
        <f t="shared" si="310"/>
        <v>3460</v>
      </c>
      <c r="Y2435" s="4" t="str">
        <f>IF(T2435="A - Top-Kunde","bereits Top-Kunde",IF(AND(V2435&lt;=Hilfswerte!$B$34,H2435&lt;0.5*W2435),"Hoch",IF(AND(V2435&lt;=Hilfswerte!$B$35,H2435&lt;0.7*W2435),"Mittel","Niedrig")))</f>
        <v>Mittel</v>
      </c>
      <c r="Z2435" s="4">
        <f t="shared" si="311"/>
        <v>13.6</v>
      </c>
      <c r="AA2435" s="4" t="str">
        <f>IF(J2435&gt;365,"Bereits abgewandert (Segment D)",IF(Z2435&gt;=Hilfswerte!$B$38,"Rot - akut gefaehrdet",IF(Z2435&gt;=Hilfswerte!$B$39,"Gelb - beobachten","Gruen - stabil")))</f>
        <v>Gruen - stabil</v>
      </c>
    </row>
    <row r="2436" spans="1:27" ht="15" customHeight="1" x14ac:dyDescent="0.25">
      <c r="A2436" s="4" t="s">
        <v>2783</v>
      </c>
      <c r="B2436" s="4" t="s">
        <v>467</v>
      </c>
      <c r="C2436" s="4" t="s">
        <v>62</v>
      </c>
      <c r="D2436" s="4" t="s">
        <v>30</v>
      </c>
      <c r="E2436" s="4">
        <v>23</v>
      </c>
      <c r="F2436" s="5">
        <v>5.5</v>
      </c>
      <c r="G2436" s="5">
        <v>17.8</v>
      </c>
      <c r="H2436" s="6">
        <v>370</v>
      </c>
      <c r="I2436" s="4">
        <v>1</v>
      </c>
      <c r="J2436" s="4">
        <v>119</v>
      </c>
      <c r="K2436" s="4">
        <v>1</v>
      </c>
      <c r="L2436" s="4">
        <v>-5</v>
      </c>
      <c r="M2436" s="4">
        <v>4</v>
      </c>
      <c r="N2436" s="5">
        <v>6.7</v>
      </c>
      <c r="O2436" s="7">
        <f t="shared" si="304"/>
        <v>3</v>
      </c>
      <c r="P2436" s="7">
        <f t="shared" si="305"/>
        <v>1</v>
      </c>
      <c r="Q2436" s="7">
        <f t="shared" si="306"/>
        <v>2</v>
      </c>
      <c r="R2436" s="7">
        <f t="shared" si="307"/>
        <v>6</v>
      </c>
      <c r="S2436" s="8">
        <f t="shared" si="308"/>
        <v>57.4</v>
      </c>
      <c r="T2436" s="7" t="str">
        <f t="shared" si="309"/>
        <v>C - Entwicklungspotenzial</v>
      </c>
      <c r="U2436" s="4">
        <f>ROUND(((E2436-Hilfswerte!$B$20)/Hilfswerte!$B$21)+((F2436-Hilfswerte!$B$22)/Hilfswerte!$B$23)+((G2436-Hilfswerte!$B$24)/Hilfswerte!$B$25)+0.1*INDEX(Hilfswerte!$B$4:$B$15,MATCH(C2436,Hilfswerte!$A$4:$A$15,0)),2)</f>
        <v>0.8</v>
      </c>
      <c r="V2436" s="4">
        <f>ROUND(SQRT((((E2436-Hilfswerte!$B$20)/Hilfswerte!$B$21)-Hilfswerte!$B$28)^2+(((F2436-Hilfswerte!$B$22)/Hilfswerte!$B$23)-Hilfswerte!$B$29)^2+(((G2436-Hilfswerte!$B$24)/Hilfswerte!$B$25)-Hilfswerte!$B$30)^2),3)</f>
        <v>1.3460000000000001</v>
      </c>
      <c r="W2436" s="4">
        <f>ROUND(E2436*Hilfswerte!$B$31,0)</f>
        <v>4728</v>
      </c>
      <c r="X2436" s="4">
        <f t="shared" si="310"/>
        <v>4358</v>
      </c>
      <c r="Y2436" s="4" t="str">
        <f>IF(T2436="A - Top-Kunde","bereits Top-Kunde",IF(AND(V2436&lt;=Hilfswerte!$B$34,H2436&lt;0.5*W2436),"Hoch",IF(AND(V2436&lt;=Hilfswerte!$B$35,H2436&lt;0.7*W2436),"Mittel","Niedrig")))</f>
        <v>Niedrig</v>
      </c>
      <c r="Z2436" s="4">
        <f t="shared" si="311"/>
        <v>9</v>
      </c>
      <c r="AA2436" s="4" t="str">
        <f>IF(J2436&gt;365,"Bereits abgewandert (Segment D)",IF(Z2436&gt;=Hilfswerte!$B$38,"Rot - akut gefaehrdet",IF(Z2436&gt;=Hilfswerte!$B$39,"Gelb - beobachten","Gruen - stabil")))</f>
        <v>Gruen - stabil</v>
      </c>
    </row>
    <row r="2437" spans="1:27" ht="15" customHeight="1" x14ac:dyDescent="0.25">
      <c r="A2437" s="4" t="s">
        <v>2784</v>
      </c>
      <c r="B2437" s="4" t="s">
        <v>645</v>
      </c>
      <c r="C2437" s="4" t="s">
        <v>29</v>
      </c>
      <c r="D2437" s="4" t="s">
        <v>30</v>
      </c>
      <c r="E2437" s="4">
        <v>143</v>
      </c>
      <c r="F2437" s="5">
        <v>50.6</v>
      </c>
      <c r="G2437" s="5">
        <v>11.4</v>
      </c>
      <c r="H2437" s="6">
        <v>32860</v>
      </c>
      <c r="I2437" s="4">
        <v>5</v>
      </c>
      <c r="J2437" s="4">
        <v>14</v>
      </c>
      <c r="K2437" s="4">
        <v>0</v>
      </c>
      <c r="L2437" s="4">
        <v>16</v>
      </c>
      <c r="M2437" s="4">
        <v>5</v>
      </c>
      <c r="N2437" s="5">
        <v>4</v>
      </c>
      <c r="O2437" s="7">
        <f t="shared" si="304"/>
        <v>5</v>
      </c>
      <c r="P2437" s="7">
        <f t="shared" si="305"/>
        <v>5</v>
      </c>
      <c r="Q2437" s="7">
        <f t="shared" si="306"/>
        <v>5</v>
      </c>
      <c r="R2437" s="7">
        <f t="shared" si="307"/>
        <v>15</v>
      </c>
      <c r="S2437" s="8">
        <f t="shared" si="308"/>
        <v>147.19999999999999</v>
      </c>
      <c r="T2437" s="7" t="str">
        <f t="shared" si="309"/>
        <v>A - Top-Kunde</v>
      </c>
      <c r="U2437" s="4">
        <f>ROUND(((E2437-Hilfswerte!$B$20)/Hilfswerte!$B$21)+((F2437-Hilfswerte!$B$22)/Hilfswerte!$B$23)+((G2437-Hilfswerte!$B$24)/Hilfswerte!$B$25)+0.1*INDEX(Hilfswerte!$B$4:$B$15,MATCH(C2437,Hilfswerte!$A$4:$A$15,0)),2)</f>
        <v>0.96</v>
      </c>
      <c r="V2437" s="4">
        <f>ROUND(SQRT((((E2437-Hilfswerte!$B$20)/Hilfswerte!$B$21)-Hilfswerte!$B$28)^2+(((F2437-Hilfswerte!$B$22)/Hilfswerte!$B$23)-Hilfswerte!$B$29)^2+(((G2437-Hilfswerte!$B$24)/Hilfswerte!$B$25)-Hilfswerte!$B$30)^2),3)</f>
        <v>0.25700000000000001</v>
      </c>
      <c r="W2437" s="4">
        <f>ROUND(E2437*Hilfswerte!$B$31,0)</f>
        <v>29393</v>
      </c>
      <c r="X2437" s="4">
        <f t="shared" si="310"/>
        <v>0</v>
      </c>
      <c r="Y2437" s="4" t="str">
        <f>IF(T2437="A - Top-Kunde","bereits Top-Kunde",IF(AND(V2437&lt;=Hilfswerte!$B$34,H2437&lt;0.5*W2437),"Hoch",IF(AND(V2437&lt;=Hilfswerte!$B$35,H2437&lt;0.7*W2437),"Mittel","Niedrig")))</f>
        <v>bereits Top-Kunde</v>
      </c>
      <c r="Z2437" s="4">
        <f t="shared" si="311"/>
        <v>3.9</v>
      </c>
      <c r="AA2437" s="4" t="str">
        <f>IF(J2437&gt;365,"Bereits abgewandert (Segment D)",IF(Z2437&gt;=Hilfswerte!$B$38,"Rot - akut gefaehrdet",IF(Z2437&gt;=Hilfswerte!$B$39,"Gelb - beobachten","Gruen - stabil")))</f>
        <v>Gruen - stabil</v>
      </c>
    </row>
    <row r="2438" spans="1:27" ht="15" customHeight="1" x14ac:dyDescent="0.25">
      <c r="A2438" s="4" t="s">
        <v>2785</v>
      </c>
      <c r="B2438" s="4" t="s">
        <v>42</v>
      </c>
      <c r="C2438" s="4" t="s">
        <v>29</v>
      </c>
      <c r="D2438" s="4" t="s">
        <v>30</v>
      </c>
      <c r="E2438" s="4">
        <v>54</v>
      </c>
      <c r="F2438" s="5">
        <v>12</v>
      </c>
      <c r="G2438" s="5">
        <v>7.9</v>
      </c>
      <c r="H2438" s="6">
        <v>12260</v>
      </c>
      <c r="I2438" s="4">
        <v>3</v>
      </c>
      <c r="J2438" s="4">
        <v>125</v>
      </c>
      <c r="K2438" s="4">
        <v>1</v>
      </c>
      <c r="L2438" s="4">
        <v>27</v>
      </c>
      <c r="M2438" s="4">
        <v>1</v>
      </c>
      <c r="N2438" s="5">
        <v>-26.6</v>
      </c>
      <c r="O2438" s="7">
        <f t="shared" si="304"/>
        <v>3</v>
      </c>
      <c r="P2438" s="7">
        <f t="shared" si="305"/>
        <v>3</v>
      </c>
      <c r="Q2438" s="7">
        <f t="shared" si="306"/>
        <v>5</v>
      </c>
      <c r="R2438" s="7">
        <f t="shared" si="307"/>
        <v>11</v>
      </c>
      <c r="S2438" s="8">
        <f t="shared" si="308"/>
        <v>82.6</v>
      </c>
      <c r="T2438" s="7" t="str">
        <f t="shared" si="309"/>
        <v>C - Entwicklungspotenzial</v>
      </c>
      <c r="U2438" s="4">
        <f>ROUND(((E2438-Hilfswerte!$B$20)/Hilfswerte!$B$21)+((F2438-Hilfswerte!$B$22)/Hilfswerte!$B$23)+((G2438-Hilfswerte!$B$24)/Hilfswerte!$B$25)+0.1*INDEX(Hilfswerte!$B$4:$B$15,MATCH(C2438,Hilfswerte!$A$4:$A$15,0)),2)</f>
        <v>-0.67</v>
      </c>
      <c r="V2438" s="4">
        <f>ROUND(SQRT((((E2438-Hilfswerte!$B$20)/Hilfswerte!$B$21)-Hilfswerte!$B$28)^2+(((F2438-Hilfswerte!$B$22)/Hilfswerte!$B$23)-Hilfswerte!$B$29)^2+(((G2438-Hilfswerte!$B$24)/Hilfswerte!$B$25)-Hilfswerte!$B$30)^2),3)</f>
        <v>0.85199999999999998</v>
      </c>
      <c r="W2438" s="4">
        <f>ROUND(E2438*Hilfswerte!$B$31,0)</f>
        <v>11099</v>
      </c>
      <c r="X2438" s="4">
        <f t="shared" si="310"/>
        <v>0</v>
      </c>
      <c r="Y2438" s="4" t="str">
        <f>IF(T2438="A - Top-Kunde","bereits Top-Kunde",IF(AND(V2438&lt;=Hilfswerte!$B$34,H2438&lt;0.5*W2438),"Hoch",IF(AND(V2438&lt;=Hilfswerte!$B$35,H2438&lt;0.7*W2438),"Mittel","Niedrig")))</f>
        <v>Niedrig</v>
      </c>
      <c r="Z2438" s="4">
        <f t="shared" si="311"/>
        <v>25.3</v>
      </c>
      <c r="AA2438" s="4" t="str">
        <f>IF(J2438&gt;365,"Bereits abgewandert (Segment D)",IF(Z2438&gt;=Hilfswerte!$B$38,"Rot - akut gefaehrdet",IF(Z2438&gt;=Hilfswerte!$B$39,"Gelb - beobachten","Gruen - stabil")))</f>
        <v>Rot - akut gefaehrdet</v>
      </c>
    </row>
    <row r="2439" spans="1:27" ht="15" customHeight="1" x14ac:dyDescent="0.25">
      <c r="A2439" s="4" t="s">
        <v>2786</v>
      </c>
      <c r="B2439" s="4" t="s">
        <v>439</v>
      </c>
      <c r="C2439" s="4" t="s">
        <v>33</v>
      </c>
      <c r="D2439" s="4" t="s">
        <v>30</v>
      </c>
      <c r="E2439" s="4">
        <v>84</v>
      </c>
      <c r="F2439" s="5">
        <v>19</v>
      </c>
      <c r="G2439" s="5">
        <v>3.3</v>
      </c>
      <c r="H2439" s="6">
        <v>3190</v>
      </c>
      <c r="I2439" s="4">
        <v>2</v>
      </c>
      <c r="J2439" s="4">
        <v>118</v>
      </c>
      <c r="K2439" s="4">
        <v>0</v>
      </c>
      <c r="L2439" s="4">
        <v>22</v>
      </c>
      <c r="M2439" s="4">
        <v>2</v>
      </c>
      <c r="N2439" s="5">
        <v>14.8</v>
      </c>
      <c r="O2439" s="7">
        <f t="shared" si="304"/>
        <v>3</v>
      </c>
      <c r="P2439" s="7">
        <f t="shared" si="305"/>
        <v>2</v>
      </c>
      <c r="Q2439" s="7">
        <f t="shared" si="306"/>
        <v>4</v>
      </c>
      <c r="R2439" s="7">
        <f t="shared" si="307"/>
        <v>9</v>
      </c>
      <c r="S2439" s="8">
        <f t="shared" si="308"/>
        <v>90.8</v>
      </c>
      <c r="T2439" s="7" t="str">
        <f t="shared" si="309"/>
        <v>C - Entwicklungspotenzial</v>
      </c>
      <c r="U2439" s="4">
        <f>ROUND(((E2439-Hilfswerte!$B$20)/Hilfswerte!$B$21)+((F2439-Hilfswerte!$B$22)/Hilfswerte!$B$23)+((G2439-Hilfswerte!$B$24)/Hilfswerte!$B$25)+0.1*INDEX(Hilfswerte!$B$4:$B$15,MATCH(C2439,Hilfswerte!$A$4:$A$15,0)),2)</f>
        <v>-1.38</v>
      </c>
      <c r="V2439" s="4">
        <f>ROUND(SQRT((((E2439-Hilfswerte!$B$20)/Hilfswerte!$B$21)-Hilfswerte!$B$28)^2+(((F2439-Hilfswerte!$B$22)/Hilfswerte!$B$23)-Hilfswerte!$B$29)^2+(((G2439-Hilfswerte!$B$24)/Hilfswerte!$B$25)-Hilfswerte!$B$30)^2),3)</f>
        <v>1.3480000000000001</v>
      </c>
      <c r="W2439" s="4">
        <f>ROUND(E2439*Hilfswerte!$B$31,0)</f>
        <v>17266</v>
      </c>
      <c r="X2439" s="4">
        <f t="shared" si="310"/>
        <v>14076</v>
      </c>
      <c r="Y2439" s="4" t="str">
        <f>IF(T2439="A - Top-Kunde","bereits Top-Kunde",IF(AND(V2439&lt;=Hilfswerte!$B$34,H2439&lt;0.5*W2439),"Hoch",IF(AND(V2439&lt;=Hilfswerte!$B$35,H2439&lt;0.7*W2439),"Mittel","Niedrig")))</f>
        <v>Niedrig</v>
      </c>
      <c r="Z2439" s="4">
        <f t="shared" si="311"/>
        <v>10.3</v>
      </c>
      <c r="AA2439" s="4" t="str">
        <f>IF(J2439&gt;365,"Bereits abgewandert (Segment D)",IF(Z2439&gt;=Hilfswerte!$B$38,"Rot - akut gefaehrdet",IF(Z2439&gt;=Hilfswerte!$B$39,"Gelb - beobachten","Gruen - stabil")))</f>
        <v>Gruen - stabil</v>
      </c>
    </row>
    <row r="2440" spans="1:27" ht="15" customHeight="1" x14ac:dyDescent="0.25">
      <c r="A2440" s="4" t="s">
        <v>2787</v>
      </c>
      <c r="B2440" s="4" t="s">
        <v>271</v>
      </c>
      <c r="C2440" s="4" t="s">
        <v>74</v>
      </c>
      <c r="D2440" s="4" t="s">
        <v>30</v>
      </c>
      <c r="E2440" s="4">
        <v>25</v>
      </c>
      <c r="F2440" s="5">
        <v>3.4</v>
      </c>
      <c r="G2440" s="5">
        <v>9.4</v>
      </c>
      <c r="H2440" s="6">
        <v>410</v>
      </c>
      <c r="I2440" s="4">
        <v>2</v>
      </c>
      <c r="J2440" s="4">
        <v>112</v>
      </c>
      <c r="K2440" s="4">
        <v>0</v>
      </c>
      <c r="L2440" s="4">
        <v>18</v>
      </c>
      <c r="M2440" s="4">
        <v>6</v>
      </c>
      <c r="N2440" s="5">
        <v>2.8</v>
      </c>
      <c r="O2440" s="7">
        <f t="shared" si="304"/>
        <v>3</v>
      </c>
      <c r="P2440" s="7">
        <f t="shared" si="305"/>
        <v>2</v>
      </c>
      <c r="Q2440" s="7">
        <f t="shared" si="306"/>
        <v>2</v>
      </c>
      <c r="R2440" s="7">
        <f t="shared" si="307"/>
        <v>7</v>
      </c>
      <c r="S2440" s="8">
        <f t="shared" si="308"/>
        <v>66</v>
      </c>
      <c r="T2440" s="7" t="str">
        <f t="shared" si="309"/>
        <v>C - Entwicklungspotenzial</v>
      </c>
      <c r="U2440" s="4">
        <f>ROUND(((E2440-Hilfswerte!$B$20)/Hilfswerte!$B$21)+((F2440-Hilfswerte!$B$22)/Hilfswerte!$B$23)+((G2440-Hilfswerte!$B$24)/Hilfswerte!$B$25)+0.1*INDEX(Hilfswerte!$B$4:$B$15,MATCH(C2440,Hilfswerte!$A$4:$A$15,0)),2)</f>
        <v>-1</v>
      </c>
      <c r="V2440" s="4">
        <f>ROUND(SQRT((((E2440-Hilfswerte!$B$20)/Hilfswerte!$B$21)-Hilfswerte!$B$28)^2+(((F2440-Hilfswerte!$B$22)/Hilfswerte!$B$23)-Hilfswerte!$B$29)^2+(((G2440-Hilfswerte!$B$24)/Hilfswerte!$B$25)-Hilfswerte!$B$30)^2),3)</f>
        <v>0.91400000000000003</v>
      </c>
      <c r="W2440" s="4">
        <f>ROUND(E2440*Hilfswerte!$B$31,0)</f>
        <v>5139</v>
      </c>
      <c r="X2440" s="4">
        <f t="shared" si="310"/>
        <v>4729</v>
      </c>
      <c r="Y2440" s="4" t="str">
        <f>IF(T2440="A - Top-Kunde","bereits Top-Kunde",IF(AND(V2440&lt;=Hilfswerte!$B$34,H2440&lt;0.5*W2440),"Hoch",IF(AND(V2440&lt;=Hilfswerte!$B$35,H2440&lt;0.7*W2440),"Mittel","Niedrig")))</f>
        <v>Mittel</v>
      </c>
      <c r="Z2440" s="4">
        <f t="shared" si="311"/>
        <v>9.1999999999999993</v>
      </c>
      <c r="AA2440" s="4" t="str">
        <f>IF(J2440&gt;365,"Bereits abgewandert (Segment D)",IF(Z2440&gt;=Hilfswerte!$B$38,"Rot - akut gefaehrdet",IF(Z2440&gt;=Hilfswerte!$B$39,"Gelb - beobachten","Gruen - stabil")))</f>
        <v>Gruen - stabil</v>
      </c>
    </row>
    <row r="2441" spans="1:27" ht="15" customHeight="1" x14ac:dyDescent="0.25">
      <c r="A2441" s="4" t="s">
        <v>2788</v>
      </c>
      <c r="B2441" s="4" t="s">
        <v>271</v>
      </c>
      <c r="C2441" s="4" t="s">
        <v>47</v>
      </c>
      <c r="D2441" s="4" t="s">
        <v>30</v>
      </c>
      <c r="E2441" s="4">
        <v>295</v>
      </c>
      <c r="F2441" s="5">
        <v>70.8</v>
      </c>
      <c r="G2441" s="5">
        <v>4.0999999999999996</v>
      </c>
      <c r="H2441" s="6">
        <v>46670</v>
      </c>
      <c r="I2441" s="4">
        <v>1</v>
      </c>
      <c r="J2441" s="4">
        <v>264</v>
      </c>
      <c r="K2441" s="4">
        <v>0</v>
      </c>
      <c r="L2441" s="4">
        <v>-2</v>
      </c>
      <c r="M2441" s="4">
        <v>4</v>
      </c>
      <c r="N2441" s="5">
        <v>-0.5</v>
      </c>
      <c r="O2441" s="7">
        <f t="shared" si="304"/>
        <v>2</v>
      </c>
      <c r="P2441" s="7">
        <f t="shared" si="305"/>
        <v>1</v>
      </c>
      <c r="Q2441" s="7">
        <f t="shared" si="306"/>
        <v>5</v>
      </c>
      <c r="R2441" s="7">
        <f t="shared" si="307"/>
        <v>8</v>
      </c>
      <c r="S2441" s="8">
        <f t="shared" si="308"/>
        <v>79.8</v>
      </c>
      <c r="T2441" s="7" t="str">
        <f t="shared" si="309"/>
        <v>C - Entwicklungspotenzial</v>
      </c>
      <c r="U2441" s="4">
        <f>ROUND(((E2441-Hilfswerte!$B$20)/Hilfswerte!$B$21)+((F2441-Hilfswerte!$B$22)/Hilfswerte!$B$23)+((G2441-Hilfswerte!$B$24)/Hilfswerte!$B$25)+0.1*INDEX(Hilfswerte!$B$4:$B$15,MATCH(C2441,Hilfswerte!$A$4:$A$15,0)),2)</f>
        <v>0.63</v>
      </c>
      <c r="V2441" s="4">
        <f>ROUND(SQRT((((E2441-Hilfswerte!$B$20)/Hilfswerte!$B$21)-Hilfswerte!$B$28)^2+(((F2441-Hilfswerte!$B$22)/Hilfswerte!$B$23)-Hilfswerte!$B$29)^2+(((G2441-Hilfswerte!$B$24)/Hilfswerte!$B$25)-Hilfswerte!$B$30)^2),3)</f>
        <v>1.39</v>
      </c>
      <c r="W2441" s="4">
        <f>ROUND(E2441*Hilfswerte!$B$31,0)</f>
        <v>60636</v>
      </c>
      <c r="X2441" s="4">
        <f t="shared" si="310"/>
        <v>13966</v>
      </c>
      <c r="Y2441" s="4" t="str">
        <f>IF(T2441="A - Top-Kunde","bereits Top-Kunde",IF(AND(V2441&lt;=Hilfswerte!$B$34,H2441&lt;0.5*W2441),"Hoch",IF(AND(V2441&lt;=Hilfswerte!$B$35,H2441&lt;0.7*W2441),"Mittel","Niedrig")))</f>
        <v>Niedrig</v>
      </c>
      <c r="Z2441" s="4">
        <f t="shared" si="311"/>
        <v>13.4</v>
      </c>
      <c r="AA2441" s="4" t="str">
        <f>IF(J2441&gt;365,"Bereits abgewandert (Segment D)",IF(Z2441&gt;=Hilfswerte!$B$38,"Rot - akut gefaehrdet",IF(Z2441&gt;=Hilfswerte!$B$39,"Gelb - beobachten","Gruen - stabil")))</f>
        <v>Gruen - stabil</v>
      </c>
    </row>
    <row r="2442" spans="1:27" ht="15" customHeight="1" x14ac:dyDescent="0.25">
      <c r="A2442" s="4" t="s">
        <v>2789</v>
      </c>
      <c r="B2442" s="4" t="s">
        <v>778</v>
      </c>
      <c r="C2442" s="4" t="s">
        <v>89</v>
      </c>
      <c r="D2442" s="4" t="s">
        <v>30</v>
      </c>
      <c r="E2442" s="4">
        <v>55</v>
      </c>
      <c r="F2442" s="5">
        <v>14.2</v>
      </c>
      <c r="G2442" s="5">
        <v>6.3</v>
      </c>
      <c r="H2442" s="6">
        <v>2170</v>
      </c>
      <c r="I2442" s="4">
        <v>6</v>
      </c>
      <c r="J2442" s="4">
        <v>23</v>
      </c>
      <c r="K2442" s="4">
        <v>0</v>
      </c>
      <c r="L2442" s="4">
        <v>20</v>
      </c>
      <c r="M2442" s="4">
        <v>4</v>
      </c>
      <c r="N2442" s="5">
        <v>-13.8</v>
      </c>
      <c r="O2442" s="7">
        <f t="shared" si="304"/>
        <v>5</v>
      </c>
      <c r="P2442" s="7">
        <f t="shared" si="305"/>
        <v>5</v>
      </c>
      <c r="Q2442" s="7">
        <f t="shared" si="306"/>
        <v>3</v>
      </c>
      <c r="R2442" s="7">
        <f t="shared" si="307"/>
        <v>13</v>
      </c>
      <c r="S2442" s="8">
        <f t="shared" si="308"/>
        <v>117.1</v>
      </c>
      <c r="T2442" s="7" t="str">
        <f t="shared" si="309"/>
        <v>B - Kernkunde</v>
      </c>
      <c r="U2442" s="4">
        <f>ROUND(((E2442-Hilfswerte!$B$20)/Hilfswerte!$B$21)+((F2442-Hilfswerte!$B$22)/Hilfswerte!$B$23)+((G2442-Hilfswerte!$B$24)/Hilfswerte!$B$25)+0.1*INDEX(Hilfswerte!$B$4:$B$15,MATCH(C2442,Hilfswerte!$A$4:$A$15,0)),2)</f>
        <v>-0.85</v>
      </c>
      <c r="V2442" s="4">
        <f>ROUND(SQRT((((E2442-Hilfswerte!$B$20)/Hilfswerte!$B$21)-Hilfswerte!$B$28)^2+(((F2442-Hilfswerte!$B$22)/Hilfswerte!$B$23)-Hilfswerte!$B$29)^2+(((G2442-Hilfswerte!$B$24)/Hilfswerte!$B$25)-Hilfswerte!$B$30)^2),3)</f>
        <v>1.0089999999999999</v>
      </c>
      <c r="W2442" s="4">
        <f>ROUND(E2442*Hilfswerte!$B$31,0)</f>
        <v>11305</v>
      </c>
      <c r="X2442" s="4">
        <f t="shared" si="310"/>
        <v>9135</v>
      </c>
      <c r="Y2442" s="4" t="str">
        <f>IF(T2442="A - Top-Kunde","bereits Top-Kunde",IF(AND(V2442&lt;=Hilfswerte!$B$34,H2442&lt;0.5*W2442),"Hoch",IF(AND(V2442&lt;=Hilfswerte!$B$35,H2442&lt;0.7*W2442),"Mittel","Niedrig")))</f>
        <v>Mittel</v>
      </c>
      <c r="Z2442" s="4">
        <f t="shared" si="311"/>
        <v>10.7</v>
      </c>
      <c r="AA2442" s="4" t="str">
        <f>IF(J2442&gt;365,"Bereits abgewandert (Segment D)",IF(Z2442&gt;=Hilfswerte!$B$38,"Rot - akut gefaehrdet",IF(Z2442&gt;=Hilfswerte!$B$39,"Gelb - beobachten","Gruen - stabil")))</f>
        <v>Gruen - stabil</v>
      </c>
    </row>
    <row r="2443" spans="1:27" ht="15" customHeight="1" x14ac:dyDescent="0.25">
      <c r="A2443" s="4" t="s">
        <v>2790</v>
      </c>
      <c r="B2443" s="4" t="s">
        <v>559</v>
      </c>
      <c r="C2443" s="4" t="s">
        <v>62</v>
      </c>
      <c r="D2443" s="4" t="s">
        <v>30</v>
      </c>
      <c r="E2443" s="4">
        <v>61</v>
      </c>
      <c r="F2443" s="5">
        <v>8.4</v>
      </c>
      <c r="G2443" s="5">
        <v>16.399999999999999</v>
      </c>
      <c r="H2443" s="6">
        <v>13860</v>
      </c>
      <c r="I2443" s="4">
        <v>7</v>
      </c>
      <c r="J2443" s="4">
        <v>48</v>
      </c>
      <c r="K2443" s="4">
        <v>0</v>
      </c>
      <c r="L2443" s="4">
        <v>21</v>
      </c>
      <c r="M2443" s="4">
        <v>2</v>
      </c>
      <c r="N2443" s="5">
        <v>6</v>
      </c>
      <c r="O2443" s="7">
        <f t="shared" si="304"/>
        <v>4</v>
      </c>
      <c r="P2443" s="7">
        <f t="shared" si="305"/>
        <v>5</v>
      </c>
      <c r="Q2443" s="7">
        <f t="shared" si="306"/>
        <v>5</v>
      </c>
      <c r="R2443" s="7">
        <f t="shared" si="307"/>
        <v>14</v>
      </c>
      <c r="S2443" s="8">
        <f t="shared" si="308"/>
        <v>136.69999999999999</v>
      </c>
      <c r="T2443" s="7" t="str">
        <f t="shared" si="309"/>
        <v>A - Top-Kunde</v>
      </c>
      <c r="U2443" s="4">
        <f>ROUND(((E2443-Hilfswerte!$B$20)/Hilfswerte!$B$21)+((F2443-Hilfswerte!$B$22)/Hilfswerte!$B$23)+((G2443-Hilfswerte!$B$24)/Hilfswerte!$B$25)+0.1*INDEX(Hilfswerte!$B$4:$B$15,MATCH(C2443,Hilfswerte!$A$4:$A$15,0)),2)</f>
        <v>0.8</v>
      </c>
      <c r="V2443" s="4">
        <f>ROUND(SQRT((((E2443-Hilfswerte!$B$20)/Hilfswerte!$B$21)-Hilfswerte!$B$28)^2+(((F2443-Hilfswerte!$B$22)/Hilfswerte!$B$23)-Hilfswerte!$B$29)^2+(((G2443-Hilfswerte!$B$24)/Hilfswerte!$B$25)-Hilfswerte!$B$30)^2),3)</f>
        <v>1.079</v>
      </c>
      <c r="W2443" s="4">
        <f>ROUND(E2443*Hilfswerte!$B$31,0)</f>
        <v>12538</v>
      </c>
      <c r="X2443" s="4">
        <f t="shared" si="310"/>
        <v>0</v>
      </c>
      <c r="Y2443" s="4" t="str">
        <f>IF(T2443="A - Top-Kunde","bereits Top-Kunde",IF(AND(V2443&lt;=Hilfswerte!$B$34,H2443&lt;0.5*W2443),"Hoch",IF(AND(V2443&lt;=Hilfswerte!$B$35,H2443&lt;0.7*W2443),"Mittel","Niedrig")))</f>
        <v>bereits Top-Kunde</v>
      </c>
      <c r="Z2443" s="4">
        <f t="shared" si="311"/>
        <v>6.6</v>
      </c>
      <c r="AA2443" s="4" t="str">
        <f>IF(J2443&gt;365,"Bereits abgewandert (Segment D)",IF(Z2443&gt;=Hilfswerte!$B$38,"Rot - akut gefaehrdet",IF(Z2443&gt;=Hilfswerte!$B$39,"Gelb - beobachten","Gruen - stabil")))</f>
        <v>Gruen - stabil</v>
      </c>
    </row>
    <row r="2444" spans="1:27" ht="15" customHeight="1" x14ac:dyDescent="0.25">
      <c r="A2444" s="4" t="s">
        <v>2791</v>
      </c>
      <c r="B2444" s="4" t="s">
        <v>263</v>
      </c>
      <c r="C2444" s="4" t="s">
        <v>89</v>
      </c>
      <c r="D2444" s="4" t="s">
        <v>117</v>
      </c>
      <c r="E2444" s="4">
        <v>149</v>
      </c>
      <c r="F2444" s="5">
        <v>42</v>
      </c>
      <c r="G2444" s="5">
        <v>1.7</v>
      </c>
      <c r="H2444" s="6">
        <v>11560</v>
      </c>
      <c r="I2444" s="4">
        <v>4</v>
      </c>
      <c r="J2444" s="4">
        <v>30</v>
      </c>
      <c r="K2444" s="4">
        <v>0</v>
      </c>
      <c r="L2444" s="4">
        <v>5</v>
      </c>
      <c r="M2444" s="4">
        <v>5</v>
      </c>
      <c r="N2444" s="5">
        <v>8.1999999999999993</v>
      </c>
      <c r="O2444" s="7">
        <f t="shared" si="304"/>
        <v>5</v>
      </c>
      <c r="P2444" s="7">
        <f t="shared" si="305"/>
        <v>4</v>
      </c>
      <c r="Q2444" s="7">
        <f t="shared" si="306"/>
        <v>5</v>
      </c>
      <c r="R2444" s="7">
        <f t="shared" si="307"/>
        <v>14</v>
      </c>
      <c r="S2444" s="8">
        <f t="shared" si="308"/>
        <v>142.6</v>
      </c>
      <c r="T2444" s="7" t="str">
        <f t="shared" si="309"/>
        <v>A - Top-Kunde</v>
      </c>
      <c r="U2444" s="4">
        <f>ROUND(((E2444-Hilfswerte!$B$20)/Hilfswerte!$B$21)+((F2444-Hilfswerte!$B$22)/Hilfswerte!$B$23)+((G2444-Hilfswerte!$B$24)/Hilfswerte!$B$25)+0.1*INDEX(Hilfswerte!$B$4:$B$15,MATCH(C2444,Hilfswerte!$A$4:$A$15,0)),2)</f>
        <v>-0.68</v>
      </c>
      <c r="V2444" s="4">
        <f>ROUND(SQRT((((E2444-Hilfswerte!$B$20)/Hilfswerte!$B$21)-Hilfswerte!$B$28)^2+(((F2444-Hilfswerte!$B$22)/Hilfswerte!$B$23)-Hilfswerte!$B$29)^2+(((G2444-Hilfswerte!$B$24)/Hilfswerte!$B$25)-Hilfswerte!$B$30)^2),3)</f>
        <v>1.514</v>
      </c>
      <c r="W2444" s="4">
        <f>ROUND(E2444*Hilfswerte!$B$31,0)</f>
        <v>30626</v>
      </c>
      <c r="X2444" s="4">
        <f t="shared" si="310"/>
        <v>19066</v>
      </c>
      <c r="Y2444" s="4" t="str">
        <f>IF(T2444="A - Top-Kunde","bereits Top-Kunde",IF(AND(V2444&lt;=Hilfswerte!$B$34,H2444&lt;0.5*W2444),"Hoch",IF(AND(V2444&lt;=Hilfswerte!$B$35,H2444&lt;0.7*W2444),"Mittel","Niedrig")))</f>
        <v>bereits Top-Kunde</v>
      </c>
      <c r="Z2444" s="4">
        <f t="shared" si="311"/>
        <v>2.5</v>
      </c>
      <c r="AA2444" s="4" t="str">
        <f>IF(J2444&gt;365,"Bereits abgewandert (Segment D)",IF(Z2444&gt;=Hilfswerte!$B$38,"Rot - akut gefaehrdet",IF(Z2444&gt;=Hilfswerte!$B$39,"Gelb - beobachten","Gruen - stabil")))</f>
        <v>Gruen - stabil</v>
      </c>
    </row>
    <row r="2445" spans="1:27" ht="15" customHeight="1" x14ac:dyDescent="0.25">
      <c r="A2445" s="4" t="s">
        <v>2792</v>
      </c>
      <c r="B2445" s="4" t="s">
        <v>567</v>
      </c>
      <c r="C2445" s="4" t="s">
        <v>38</v>
      </c>
      <c r="D2445" s="4" t="s">
        <v>30</v>
      </c>
      <c r="E2445" s="4">
        <v>29</v>
      </c>
      <c r="F2445" s="5">
        <v>5.6</v>
      </c>
      <c r="G2445" s="5">
        <v>6.9</v>
      </c>
      <c r="H2445" s="6">
        <v>1250</v>
      </c>
      <c r="I2445" s="4">
        <v>2</v>
      </c>
      <c r="J2445" s="4">
        <v>358</v>
      </c>
      <c r="K2445" s="4">
        <v>1</v>
      </c>
      <c r="L2445" s="4">
        <v>20</v>
      </c>
      <c r="M2445" s="4">
        <v>5</v>
      </c>
      <c r="N2445" s="5">
        <v>19.5</v>
      </c>
      <c r="O2445" s="7">
        <f t="shared" si="304"/>
        <v>2</v>
      </c>
      <c r="P2445" s="7">
        <f t="shared" si="305"/>
        <v>2</v>
      </c>
      <c r="Q2445" s="7">
        <f t="shared" si="306"/>
        <v>3</v>
      </c>
      <c r="R2445" s="7">
        <f t="shared" si="307"/>
        <v>7</v>
      </c>
      <c r="S2445" s="8">
        <f t="shared" si="308"/>
        <v>67.8</v>
      </c>
      <c r="T2445" s="7" t="str">
        <f t="shared" si="309"/>
        <v>C - Entwicklungspotenzial</v>
      </c>
      <c r="U2445" s="4">
        <f>ROUND(((E2445-Hilfswerte!$B$20)/Hilfswerte!$B$21)+((F2445-Hilfswerte!$B$22)/Hilfswerte!$B$23)+((G2445-Hilfswerte!$B$24)/Hilfswerte!$B$25)+0.1*INDEX(Hilfswerte!$B$4:$B$15,MATCH(C2445,Hilfswerte!$A$4:$A$15,0)),2)</f>
        <v>-0.98</v>
      </c>
      <c r="V2445" s="4">
        <f>ROUND(SQRT((((E2445-Hilfswerte!$B$20)/Hilfswerte!$B$21)-Hilfswerte!$B$28)^2+(((F2445-Hilfswerte!$B$22)/Hilfswerte!$B$23)-Hilfswerte!$B$29)^2+(((G2445-Hilfswerte!$B$24)/Hilfswerte!$B$25)-Hilfswerte!$B$30)^2),3)</f>
        <v>1.0740000000000001</v>
      </c>
      <c r="W2445" s="4">
        <f>ROUND(E2445*Hilfswerte!$B$31,0)</f>
        <v>5961</v>
      </c>
      <c r="X2445" s="4">
        <f t="shared" si="310"/>
        <v>4711</v>
      </c>
      <c r="Y2445" s="4" t="str">
        <f>IF(T2445="A - Top-Kunde","bereits Top-Kunde",IF(AND(V2445&lt;=Hilfswerte!$B$34,H2445&lt;0.5*W2445),"Hoch",IF(AND(V2445&lt;=Hilfswerte!$B$35,H2445&lt;0.7*W2445),"Mittel","Niedrig")))</f>
        <v>Mittel</v>
      </c>
      <c r="Z2445" s="4">
        <f t="shared" si="311"/>
        <v>24.9</v>
      </c>
      <c r="AA2445" s="4" t="str">
        <f>IF(J2445&gt;365,"Bereits abgewandert (Segment D)",IF(Z2445&gt;=Hilfswerte!$B$38,"Rot - akut gefaehrdet",IF(Z2445&gt;=Hilfswerte!$B$39,"Gelb - beobachten","Gruen - stabil")))</f>
        <v>Rot - akut gefaehrdet</v>
      </c>
    </row>
    <row r="2446" spans="1:27" ht="15" customHeight="1" x14ac:dyDescent="0.25">
      <c r="A2446" s="4" t="s">
        <v>2793</v>
      </c>
      <c r="B2446" s="4" t="s">
        <v>420</v>
      </c>
      <c r="C2446" s="4" t="s">
        <v>33</v>
      </c>
      <c r="D2446" s="4" t="s">
        <v>52</v>
      </c>
      <c r="E2446" s="4">
        <v>89</v>
      </c>
      <c r="F2446" s="5">
        <v>11.7</v>
      </c>
      <c r="G2446" s="5">
        <v>21.1</v>
      </c>
      <c r="H2446" s="6">
        <v>0</v>
      </c>
      <c r="I2446" s="4">
        <v>0</v>
      </c>
      <c r="J2446" s="4">
        <v>602</v>
      </c>
      <c r="K2446" s="4">
        <v>0</v>
      </c>
      <c r="L2446" s="4">
        <v>-5</v>
      </c>
      <c r="M2446" s="4">
        <v>0</v>
      </c>
      <c r="N2446" s="5">
        <v>-61.7</v>
      </c>
      <c r="O2446" s="7">
        <f t="shared" si="304"/>
        <v>1</v>
      </c>
      <c r="P2446" s="7">
        <f t="shared" si="305"/>
        <v>1</v>
      </c>
      <c r="Q2446" s="7">
        <f t="shared" si="306"/>
        <v>1</v>
      </c>
      <c r="R2446" s="7">
        <f t="shared" si="307"/>
        <v>3</v>
      </c>
      <c r="S2446" s="8">
        <f t="shared" si="308"/>
        <v>-0.9</v>
      </c>
      <c r="T2446" s="7" t="str">
        <f t="shared" si="309"/>
        <v>D - Abwanderungsrisiko</v>
      </c>
      <c r="U2446" s="4">
        <f>ROUND(((E2446-Hilfswerte!$B$20)/Hilfswerte!$B$21)+((F2446-Hilfswerte!$B$22)/Hilfswerte!$B$23)+((G2446-Hilfswerte!$B$24)/Hilfswerte!$B$25)+0.1*INDEX(Hilfswerte!$B$4:$B$15,MATCH(C2446,Hilfswerte!$A$4:$A$15,0)),2)</f>
        <v>1.33</v>
      </c>
      <c r="V2446" s="4">
        <f>ROUND(SQRT((((E2446-Hilfswerte!$B$20)/Hilfswerte!$B$21)-Hilfswerte!$B$28)^2+(((F2446-Hilfswerte!$B$22)/Hilfswerte!$B$23)-Hilfswerte!$B$29)^2+(((G2446-Hilfswerte!$B$24)/Hilfswerte!$B$25)-Hilfswerte!$B$30)^2),3)</f>
        <v>1.6719999999999999</v>
      </c>
      <c r="W2446" s="4">
        <f>ROUND(E2446*Hilfswerte!$B$31,0)</f>
        <v>18294</v>
      </c>
      <c r="X2446" s="4">
        <f t="shared" si="310"/>
        <v>18294</v>
      </c>
      <c r="Y2446" s="4" t="str">
        <f>IF(T2446="A - Top-Kunde","bereits Top-Kunde",IF(AND(V2446&lt;=Hilfswerte!$B$34,H2446&lt;0.5*W2446),"Hoch",IF(AND(V2446&lt;=Hilfswerte!$B$35,H2446&lt;0.7*W2446),"Mittel","Niedrig")))</f>
        <v>Niedrig</v>
      </c>
      <c r="Z2446" s="4">
        <f t="shared" si="311"/>
        <v>54.8</v>
      </c>
      <c r="AA2446" s="4" t="str">
        <f>IF(J2446&gt;365,"Bereits abgewandert (Segment D)",IF(Z2446&gt;=Hilfswerte!$B$38,"Rot - akut gefaehrdet",IF(Z2446&gt;=Hilfswerte!$B$39,"Gelb - beobachten","Gruen - stabil")))</f>
        <v>Bereits abgewandert (Segment D)</v>
      </c>
    </row>
    <row r="2447" spans="1:27" ht="15" customHeight="1" x14ac:dyDescent="0.25">
      <c r="A2447" s="4" t="s">
        <v>2794</v>
      </c>
      <c r="B2447" s="4" t="s">
        <v>35</v>
      </c>
      <c r="C2447" s="4" t="s">
        <v>51</v>
      </c>
      <c r="D2447" s="4" t="s">
        <v>77</v>
      </c>
      <c r="E2447" s="4">
        <v>734</v>
      </c>
      <c r="F2447" s="5">
        <v>109.6</v>
      </c>
      <c r="G2447" s="5">
        <v>3.2</v>
      </c>
      <c r="H2447" s="6">
        <v>131500</v>
      </c>
      <c r="I2447" s="4">
        <v>4</v>
      </c>
      <c r="J2447" s="4">
        <v>6</v>
      </c>
      <c r="K2447" s="4">
        <v>0</v>
      </c>
      <c r="L2447" s="4">
        <v>16</v>
      </c>
      <c r="M2447" s="4">
        <v>5</v>
      </c>
      <c r="N2447" s="5">
        <v>-5.4</v>
      </c>
      <c r="O2447" s="7">
        <f t="shared" si="304"/>
        <v>5</v>
      </c>
      <c r="P2447" s="7">
        <f t="shared" si="305"/>
        <v>4</v>
      </c>
      <c r="Q2447" s="7">
        <f t="shared" si="306"/>
        <v>5</v>
      </c>
      <c r="R2447" s="7">
        <f t="shared" si="307"/>
        <v>14</v>
      </c>
      <c r="S2447" s="8">
        <f t="shared" si="308"/>
        <v>132.5</v>
      </c>
      <c r="T2447" s="7" t="str">
        <f t="shared" si="309"/>
        <v>A - Top-Kunde</v>
      </c>
      <c r="U2447" s="4">
        <f>ROUND(((E2447-Hilfswerte!$B$20)/Hilfswerte!$B$21)+((F2447-Hilfswerte!$B$22)/Hilfswerte!$B$23)+((G2447-Hilfswerte!$B$24)/Hilfswerte!$B$25)+0.1*INDEX(Hilfswerte!$B$4:$B$15,MATCH(C2447,Hilfswerte!$A$4:$A$15,0)),2)</f>
        <v>3.33</v>
      </c>
      <c r="V2447" s="4">
        <f>ROUND(SQRT((((E2447-Hilfswerte!$B$20)/Hilfswerte!$B$21)-Hilfswerte!$B$28)^2+(((F2447-Hilfswerte!$B$22)/Hilfswerte!$B$23)-Hilfswerte!$B$29)^2+(((G2447-Hilfswerte!$B$24)/Hilfswerte!$B$25)-Hilfswerte!$B$30)^2),3)</f>
        <v>3.0289999999999999</v>
      </c>
      <c r="W2447" s="4">
        <f>ROUND(E2447*Hilfswerte!$B$31,0)</f>
        <v>150871</v>
      </c>
      <c r="X2447" s="4">
        <f t="shared" si="310"/>
        <v>19371</v>
      </c>
      <c r="Y2447" s="4" t="str">
        <f>IF(T2447="A - Top-Kunde","bereits Top-Kunde",IF(AND(V2447&lt;=Hilfswerte!$B$34,H2447&lt;0.5*W2447),"Hoch",IF(AND(V2447&lt;=Hilfswerte!$B$35,H2447&lt;0.7*W2447),"Mittel","Niedrig")))</f>
        <v>bereits Top-Kunde</v>
      </c>
      <c r="Z2447" s="4">
        <f t="shared" si="311"/>
        <v>5.7</v>
      </c>
      <c r="AA2447" s="4" t="str">
        <f>IF(J2447&gt;365,"Bereits abgewandert (Segment D)",IF(Z2447&gt;=Hilfswerte!$B$38,"Rot - akut gefaehrdet",IF(Z2447&gt;=Hilfswerte!$B$39,"Gelb - beobachten","Gruen - stabil")))</f>
        <v>Gruen - stabil</v>
      </c>
    </row>
    <row r="2448" spans="1:27" ht="15" customHeight="1" x14ac:dyDescent="0.25">
      <c r="A2448" s="4" t="s">
        <v>2795</v>
      </c>
      <c r="B2448" s="4" t="s">
        <v>474</v>
      </c>
      <c r="C2448" s="4" t="s">
        <v>74</v>
      </c>
      <c r="D2448" s="4" t="s">
        <v>30</v>
      </c>
      <c r="E2448" s="4">
        <v>274</v>
      </c>
      <c r="F2448" s="5">
        <v>65.599999999999994</v>
      </c>
      <c r="G2448" s="5">
        <v>18.8</v>
      </c>
      <c r="H2448" s="6">
        <v>7490</v>
      </c>
      <c r="I2448" s="4">
        <v>1</v>
      </c>
      <c r="J2448" s="4">
        <v>20</v>
      </c>
      <c r="K2448" s="4">
        <v>1</v>
      </c>
      <c r="L2448" s="4">
        <v>12</v>
      </c>
      <c r="M2448" s="4">
        <v>2</v>
      </c>
      <c r="N2448" s="5">
        <v>5.8</v>
      </c>
      <c r="O2448" s="7">
        <f t="shared" si="304"/>
        <v>5</v>
      </c>
      <c r="P2448" s="7">
        <f t="shared" si="305"/>
        <v>1</v>
      </c>
      <c r="Q2448" s="7">
        <f t="shared" si="306"/>
        <v>4</v>
      </c>
      <c r="R2448" s="7">
        <f t="shared" si="307"/>
        <v>10</v>
      </c>
      <c r="S2448" s="8">
        <f t="shared" si="308"/>
        <v>93.3</v>
      </c>
      <c r="T2448" s="7" t="str">
        <f t="shared" si="309"/>
        <v>C - Entwicklungspotenzial</v>
      </c>
      <c r="U2448" s="4">
        <f>ROUND(((E2448-Hilfswerte!$B$20)/Hilfswerte!$B$21)+((F2448-Hilfswerte!$B$22)/Hilfswerte!$B$23)+((G2448-Hilfswerte!$B$24)/Hilfswerte!$B$25)+0.1*INDEX(Hilfswerte!$B$4:$B$15,MATCH(C2448,Hilfswerte!$A$4:$A$15,0)),2)</f>
        <v>2.68</v>
      </c>
      <c r="V2448" s="4">
        <f>ROUND(SQRT((((E2448-Hilfswerte!$B$20)/Hilfswerte!$B$21)-Hilfswerte!$B$28)^2+(((F2448-Hilfswerte!$B$22)/Hilfswerte!$B$23)-Hilfswerte!$B$29)^2+(((G2448-Hilfswerte!$B$24)/Hilfswerte!$B$25)-Hilfswerte!$B$30)^2),3)</f>
        <v>1.3839999999999999</v>
      </c>
      <c r="W2448" s="4">
        <f>ROUND(E2448*Hilfswerte!$B$31,0)</f>
        <v>56320</v>
      </c>
      <c r="X2448" s="4">
        <f t="shared" si="310"/>
        <v>48830</v>
      </c>
      <c r="Y2448" s="4" t="str">
        <f>IF(T2448="A - Top-Kunde","bereits Top-Kunde",IF(AND(V2448&lt;=Hilfswerte!$B$34,H2448&lt;0.5*W2448),"Hoch",IF(AND(V2448&lt;=Hilfswerte!$B$35,H2448&lt;0.7*W2448),"Mittel","Niedrig")))</f>
        <v>Niedrig</v>
      </c>
      <c r="Z2448" s="4">
        <f t="shared" si="311"/>
        <v>6.4</v>
      </c>
      <c r="AA2448" s="4" t="str">
        <f>IF(J2448&gt;365,"Bereits abgewandert (Segment D)",IF(Z2448&gt;=Hilfswerte!$B$38,"Rot - akut gefaehrdet",IF(Z2448&gt;=Hilfswerte!$B$39,"Gelb - beobachten","Gruen - stabil")))</f>
        <v>Gruen - stabil</v>
      </c>
    </row>
    <row r="2449" spans="1:27" ht="15" customHeight="1" x14ac:dyDescent="0.25">
      <c r="A2449" s="4" t="s">
        <v>2796</v>
      </c>
      <c r="B2449" s="4" t="s">
        <v>890</v>
      </c>
      <c r="C2449" s="4" t="s">
        <v>55</v>
      </c>
      <c r="D2449" s="4" t="s">
        <v>30</v>
      </c>
      <c r="E2449" s="4">
        <v>12</v>
      </c>
      <c r="F2449" s="5">
        <v>2.7</v>
      </c>
      <c r="G2449" s="5">
        <v>1.4</v>
      </c>
      <c r="H2449" s="6">
        <v>520</v>
      </c>
      <c r="I2449" s="4">
        <v>1</v>
      </c>
      <c r="J2449" s="4">
        <v>137</v>
      </c>
      <c r="K2449" s="4">
        <v>0</v>
      </c>
      <c r="L2449" s="4">
        <v>1</v>
      </c>
      <c r="M2449" s="4">
        <v>4</v>
      </c>
      <c r="N2449" s="5">
        <v>-6.2</v>
      </c>
      <c r="O2449" s="7">
        <f t="shared" si="304"/>
        <v>3</v>
      </c>
      <c r="P2449" s="7">
        <f t="shared" si="305"/>
        <v>1</v>
      </c>
      <c r="Q2449" s="7">
        <f t="shared" si="306"/>
        <v>2</v>
      </c>
      <c r="R2449" s="7">
        <f t="shared" si="307"/>
        <v>6</v>
      </c>
      <c r="S2449" s="8">
        <f t="shared" si="308"/>
        <v>56.6</v>
      </c>
      <c r="T2449" s="7" t="str">
        <f t="shared" si="309"/>
        <v>C - Entwicklungspotenzial</v>
      </c>
      <c r="U2449" s="4">
        <f>ROUND(((E2449-Hilfswerte!$B$20)/Hilfswerte!$B$21)+((F2449-Hilfswerte!$B$22)/Hilfswerte!$B$23)+((G2449-Hilfswerte!$B$24)/Hilfswerte!$B$25)+0.1*INDEX(Hilfswerte!$B$4:$B$15,MATCH(C2449,Hilfswerte!$A$4:$A$15,0)),2)</f>
        <v>-2.02</v>
      </c>
      <c r="V2449" s="4">
        <f>ROUND(SQRT((((E2449-Hilfswerte!$B$20)/Hilfswerte!$B$21)-Hilfswerte!$B$28)^2+(((F2449-Hilfswerte!$B$22)/Hilfswerte!$B$23)-Hilfswerte!$B$29)^2+(((G2449-Hilfswerte!$B$24)/Hilfswerte!$B$25)-Hilfswerte!$B$30)^2),3)</f>
        <v>1.8069999999999999</v>
      </c>
      <c r="W2449" s="4">
        <f>ROUND(E2449*Hilfswerte!$B$31,0)</f>
        <v>2467</v>
      </c>
      <c r="X2449" s="4">
        <f t="shared" si="310"/>
        <v>1947</v>
      </c>
      <c r="Y2449" s="4" t="str">
        <f>IF(T2449="A - Top-Kunde","bereits Top-Kunde",IF(AND(V2449&lt;=Hilfswerte!$B$34,H2449&lt;0.5*W2449),"Hoch",IF(AND(V2449&lt;=Hilfswerte!$B$35,H2449&lt;0.7*W2449),"Mittel","Niedrig")))</f>
        <v>Niedrig</v>
      </c>
      <c r="Z2449" s="4">
        <f t="shared" si="311"/>
        <v>9.5</v>
      </c>
      <c r="AA2449" s="4" t="str">
        <f>IF(J2449&gt;365,"Bereits abgewandert (Segment D)",IF(Z2449&gt;=Hilfswerte!$B$38,"Rot - akut gefaehrdet",IF(Z2449&gt;=Hilfswerte!$B$39,"Gelb - beobachten","Gruen - stabil")))</f>
        <v>Gruen - stabil</v>
      </c>
    </row>
    <row r="2450" spans="1:27" ht="15" customHeight="1" x14ac:dyDescent="0.25">
      <c r="A2450" s="4" t="s">
        <v>2797</v>
      </c>
      <c r="B2450" s="4" t="s">
        <v>284</v>
      </c>
      <c r="C2450" s="4" t="s">
        <v>55</v>
      </c>
      <c r="D2450" s="4" t="s">
        <v>48</v>
      </c>
      <c r="E2450" s="4">
        <v>24</v>
      </c>
      <c r="F2450" s="5">
        <v>6.7</v>
      </c>
      <c r="G2450" s="5">
        <v>8</v>
      </c>
      <c r="H2450" s="6">
        <v>390</v>
      </c>
      <c r="I2450" s="4">
        <v>1</v>
      </c>
      <c r="J2450" s="4">
        <v>269</v>
      </c>
      <c r="K2450" s="4">
        <v>0</v>
      </c>
      <c r="L2450" s="4">
        <v>22</v>
      </c>
      <c r="M2450" s="4">
        <v>1</v>
      </c>
      <c r="N2450" s="5">
        <v>-33.799999999999997</v>
      </c>
      <c r="O2450" s="7">
        <f t="shared" si="304"/>
        <v>2</v>
      </c>
      <c r="P2450" s="7">
        <f t="shared" si="305"/>
        <v>1</v>
      </c>
      <c r="Q2450" s="7">
        <f t="shared" si="306"/>
        <v>2</v>
      </c>
      <c r="R2450" s="7">
        <f t="shared" si="307"/>
        <v>5</v>
      </c>
      <c r="S2450" s="8">
        <f t="shared" si="308"/>
        <v>26.5</v>
      </c>
      <c r="T2450" s="7" t="str">
        <f t="shared" si="309"/>
        <v>C - Entwicklungspotenzial</v>
      </c>
      <c r="U2450" s="4">
        <f>ROUND(((E2450-Hilfswerte!$B$20)/Hilfswerte!$B$21)+((F2450-Hilfswerte!$B$22)/Hilfswerte!$B$23)+((G2450-Hilfswerte!$B$24)/Hilfswerte!$B$25)+0.1*INDEX(Hilfswerte!$B$4:$B$15,MATCH(C2450,Hilfswerte!$A$4:$A$15,0)),2)</f>
        <v>-0.85</v>
      </c>
      <c r="V2450" s="4">
        <f>ROUND(SQRT((((E2450-Hilfswerte!$B$20)/Hilfswerte!$B$21)-Hilfswerte!$B$28)^2+(((F2450-Hilfswerte!$B$22)/Hilfswerte!$B$23)-Hilfswerte!$B$29)^2+(((G2450-Hilfswerte!$B$24)/Hilfswerte!$B$25)-Hilfswerte!$B$30)^2),3)</f>
        <v>0.97299999999999998</v>
      </c>
      <c r="W2450" s="4">
        <f>ROUND(E2450*Hilfswerte!$B$31,0)</f>
        <v>4933</v>
      </c>
      <c r="X2450" s="4">
        <f t="shared" si="310"/>
        <v>4543</v>
      </c>
      <c r="Y2450" s="4" t="str">
        <f>IF(T2450="A - Top-Kunde","bereits Top-Kunde",IF(AND(V2450&lt;=Hilfswerte!$B$34,H2450&lt;0.5*W2450),"Hoch",IF(AND(V2450&lt;=Hilfswerte!$B$35,H2450&lt;0.7*W2450),"Mittel","Niedrig")))</f>
        <v>Mittel</v>
      </c>
      <c r="Z2450" s="4">
        <f t="shared" si="311"/>
        <v>31.4</v>
      </c>
      <c r="AA2450" s="4" t="str">
        <f>IF(J2450&gt;365,"Bereits abgewandert (Segment D)",IF(Z2450&gt;=Hilfswerte!$B$38,"Rot - akut gefaehrdet",IF(Z2450&gt;=Hilfswerte!$B$39,"Gelb - beobachten","Gruen - stabil")))</f>
        <v>Rot - akut gefaehrdet</v>
      </c>
    </row>
    <row r="2451" spans="1:27" ht="15" customHeight="1" x14ac:dyDescent="0.25">
      <c r="A2451" s="4" t="s">
        <v>2798</v>
      </c>
      <c r="B2451" s="4" t="s">
        <v>341</v>
      </c>
      <c r="C2451" s="4" t="s">
        <v>47</v>
      </c>
      <c r="D2451" s="4" t="s">
        <v>52</v>
      </c>
      <c r="E2451" s="4">
        <v>14</v>
      </c>
      <c r="F2451" s="5">
        <v>2.5</v>
      </c>
      <c r="G2451" s="5">
        <v>19.600000000000001</v>
      </c>
      <c r="H2451" s="6">
        <v>310</v>
      </c>
      <c r="I2451" s="4">
        <v>3</v>
      </c>
      <c r="J2451" s="4">
        <v>20</v>
      </c>
      <c r="K2451" s="4">
        <v>0</v>
      </c>
      <c r="L2451" s="4">
        <v>20</v>
      </c>
      <c r="M2451" s="4">
        <v>3</v>
      </c>
      <c r="N2451" s="5">
        <v>3.8</v>
      </c>
      <c r="O2451" s="7">
        <f t="shared" si="304"/>
        <v>5</v>
      </c>
      <c r="P2451" s="7">
        <f t="shared" si="305"/>
        <v>3</v>
      </c>
      <c r="Q2451" s="7">
        <f t="shared" si="306"/>
        <v>2</v>
      </c>
      <c r="R2451" s="7">
        <f t="shared" si="307"/>
        <v>10</v>
      </c>
      <c r="S2451" s="8">
        <f t="shared" si="308"/>
        <v>95.9</v>
      </c>
      <c r="T2451" s="7" t="str">
        <f t="shared" si="309"/>
        <v>C - Entwicklungspotenzial</v>
      </c>
      <c r="U2451" s="4">
        <f>ROUND(((E2451-Hilfswerte!$B$20)/Hilfswerte!$B$21)+((F2451-Hilfswerte!$B$22)/Hilfswerte!$B$23)+((G2451-Hilfswerte!$B$24)/Hilfswerte!$B$25)+0.1*INDEX(Hilfswerte!$B$4:$B$15,MATCH(C2451,Hilfswerte!$A$4:$A$15,0)),2)</f>
        <v>0.66</v>
      </c>
      <c r="V2451" s="4">
        <f>ROUND(SQRT((((E2451-Hilfswerte!$B$20)/Hilfswerte!$B$21)-Hilfswerte!$B$28)^2+(((F2451-Hilfswerte!$B$22)/Hilfswerte!$B$23)-Hilfswerte!$B$29)^2+(((G2451-Hilfswerte!$B$24)/Hilfswerte!$B$25)-Hilfswerte!$B$30)^2),3)</f>
        <v>1.6140000000000001</v>
      </c>
      <c r="W2451" s="4">
        <f>ROUND(E2451*Hilfswerte!$B$31,0)</f>
        <v>2878</v>
      </c>
      <c r="X2451" s="4">
        <f t="shared" si="310"/>
        <v>2568</v>
      </c>
      <c r="Y2451" s="4" t="str">
        <f>IF(T2451="A - Top-Kunde","bereits Top-Kunde",IF(AND(V2451&lt;=Hilfswerte!$B$34,H2451&lt;0.5*W2451),"Hoch",IF(AND(V2451&lt;=Hilfswerte!$B$35,H2451&lt;0.7*W2451),"Mittel","Niedrig")))</f>
        <v>Niedrig</v>
      </c>
      <c r="Z2451" s="4">
        <f t="shared" si="311"/>
        <v>5</v>
      </c>
      <c r="AA2451" s="4" t="str">
        <f>IF(J2451&gt;365,"Bereits abgewandert (Segment D)",IF(Z2451&gt;=Hilfswerte!$B$38,"Rot - akut gefaehrdet",IF(Z2451&gt;=Hilfswerte!$B$39,"Gelb - beobachten","Gruen - stabil")))</f>
        <v>Gruen - stabil</v>
      </c>
    </row>
    <row r="2452" spans="1:27" ht="15" customHeight="1" x14ac:dyDescent="0.25">
      <c r="A2452" s="4" t="s">
        <v>2799</v>
      </c>
      <c r="B2452" s="4" t="s">
        <v>86</v>
      </c>
      <c r="C2452" s="4" t="s">
        <v>65</v>
      </c>
      <c r="D2452" s="4" t="s">
        <v>106</v>
      </c>
      <c r="E2452" s="4">
        <v>56</v>
      </c>
      <c r="F2452" s="5">
        <v>10.8</v>
      </c>
      <c r="G2452" s="5">
        <v>11.7</v>
      </c>
      <c r="H2452" s="6">
        <v>8710</v>
      </c>
      <c r="I2452" s="4">
        <v>2</v>
      </c>
      <c r="J2452" s="4">
        <v>1</v>
      </c>
      <c r="K2452" s="4">
        <v>0</v>
      </c>
      <c r="L2452" s="4">
        <v>26</v>
      </c>
      <c r="M2452" s="4">
        <v>6</v>
      </c>
      <c r="N2452" s="5">
        <v>1.3</v>
      </c>
      <c r="O2452" s="7">
        <f t="shared" si="304"/>
        <v>5</v>
      </c>
      <c r="P2452" s="7">
        <f t="shared" si="305"/>
        <v>2</v>
      </c>
      <c r="Q2452" s="7">
        <f t="shared" si="306"/>
        <v>5</v>
      </c>
      <c r="R2452" s="7">
        <f t="shared" si="307"/>
        <v>12</v>
      </c>
      <c r="S2452" s="8">
        <f t="shared" si="308"/>
        <v>112.9</v>
      </c>
      <c r="T2452" s="7" t="str">
        <f t="shared" si="309"/>
        <v>B - Kernkunde</v>
      </c>
      <c r="U2452" s="4">
        <f>ROUND(((E2452-Hilfswerte!$B$20)/Hilfswerte!$B$21)+((F2452-Hilfswerte!$B$22)/Hilfswerte!$B$23)+((G2452-Hilfswerte!$B$24)/Hilfswerte!$B$25)+0.1*INDEX(Hilfswerte!$B$4:$B$15,MATCH(C2452,Hilfswerte!$A$4:$A$15,0)),2)</f>
        <v>-0.4</v>
      </c>
      <c r="V2452" s="4">
        <f>ROUND(SQRT((((E2452-Hilfswerte!$B$20)/Hilfswerte!$B$21)-Hilfswerte!$B$28)^2+(((F2452-Hilfswerte!$B$22)/Hilfswerte!$B$23)-Hilfswerte!$B$29)^2+(((G2452-Hilfswerte!$B$24)/Hilfswerte!$B$25)-Hilfswerte!$B$30)^2),3)</f>
        <v>0.68400000000000005</v>
      </c>
      <c r="W2452" s="4">
        <f>ROUND(E2452*Hilfswerte!$B$31,0)</f>
        <v>11511</v>
      </c>
      <c r="X2452" s="4">
        <f t="shared" si="310"/>
        <v>2801</v>
      </c>
      <c r="Y2452" s="4" t="str">
        <f>IF(T2452="A - Top-Kunde","bereits Top-Kunde",IF(AND(V2452&lt;=Hilfswerte!$B$34,H2452&lt;0.5*W2452),"Hoch",IF(AND(V2452&lt;=Hilfswerte!$B$35,H2452&lt;0.7*W2452),"Mittel","Niedrig")))</f>
        <v>Niedrig</v>
      </c>
      <c r="Z2452" s="4">
        <f t="shared" si="311"/>
        <v>5.3</v>
      </c>
      <c r="AA2452" s="4" t="str">
        <f>IF(J2452&gt;365,"Bereits abgewandert (Segment D)",IF(Z2452&gt;=Hilfswerte!$B$38,"Rot - akut gefaehrdet",IF(Z2452&gt;=Hilfswerte!$B$39,"Gelb - beobachten","Gruen - stabil")))</f>
        <v>Gruen - stabil</v>
      </c>
    </row>
    <row r="2453" spans="1:27" ht="15" customHeight="1" x14ac:dyDescent="0.25">
      <c r="A2453" s="4" t="s">
        <v>2800</v>
      </c>
      <c r="B2453" s="4" t="s">
        <v>572</v>
      </c>
      <c r="C2453" s="4" t="s">
        <v>38</v>
      </c>
      <c r="D2453" s="4" t="s">
        <v>30</v>
      </c>
      <c r="E2453" s="4">
        <v>41</v>
      </c>
      <c r="F2453" s="5">
        <v>6.2</v>
      </c>
      <c r="G2453" s="5">
        <v>20.3</v>
      </c>
      <c r="H2453" s="6">
        <v>9290</v>
      </c>
      <c r="I2453" s="4">
        <v>4</v>
      </c>
      <c r="J2453" s="4">
        <v>26</v>
      </c>
      <c r="K2453" s="4">
        <v>2</v>
      </c>
      <c r="L2453" s="4">
        <v>22</v>
      </c>
      <c r="M2453" s="4">
        <v>2</v>
      </c>
      <c r="N2453" s="5">
        <v>15.4</v>
      </c>
      <c r="O2453" s="7">
        <f t="shared" si="304"/>
        <v>5</v>
      </c>
      <c r="P2453" s="7">
        <f t="shared" si="305"/>
        <v>4</v>
      </c>
      <c r="Q2453" s="7">
        <f t="shared" si="306"/>
        <v>5</v>
      </c>
      <c r="R2453" s="7">
        <f t="shared" si="307"/>
        <v>14</v>
      </c>
      <c r="S2453" s="8">
        <f t="shared" si="308"/>
        <v>129.1</v>
      </c>
      <c r="T2453" s="7" t="str">
        <f t="shared" si="309"/>
        <v>A - Top-Kunde</v>
      </c>
      <c r="U2453" s="4">
        <f>ROUND(((E2453-Hilfswerte!$B$20)/Hilfswerte!$B$21)+((F2453-Hilfswerte!$B$22)/Hilfswerte!$B$23)+((G2453-Hilfswerte!$B$24)/Hilfswerte!$B$25)+0.1*INDEX(Hilfswerte!$B$4:$B$15,MATCH(C2453,Hilfswerte!$A$4:$A$15,0)),2)</f>
        <v>1.21</v>
      </c>
      <c r="V2453" s="4">
        <f>ROUND(SQRT((((E2453-Hilfswerte!$B$20)/Hilfswerte!$B$21)-Hilfswerte!$B$28)^2+(((F2453-Hilfswerte!$B$22)/Hilfswerte!$B$23)-Hilfswerte!$B$29)^2+(((G2453-Hilfswerte!$B$24)/Hilfswerte!$B$25)-Hilfswerte!$B$30)^2),3)</f>
        <v>1.6419999999999999</v>
      </c>
      <c r="W2453" s="4">
        <f>ROUND(E2453*Hilfswerte!$B$31,0)</f>
        <v>8427</v>
      </c>
      <c r="X2453" s="4">
        <f t="shared" si="310"/>
        <v>0</v>
      </c>
      <c r="Y2453" s="4" t="str">
        <f>IF(T2453="A - Top-Kunde","bereits Top-Kunde",IF(AND(V2453&lt;=Hilfswerte!$B$34,H2453&lt;0.5*W2453),"Hoch",IF(AND(V2453&lt;=Hilfswerte!$B$35,H2453&lt;0.7*W2453),"Mittel","Niedrig")))</f>
        <v>bereits Top-Kunde</v>
      </c>
      <c r="Z2453" s="4">
        <f t="shared" si="311"/>
        <v>11.7</v>
      </c>
      <c r="AA2453" s="4" t="str">
        <f>IF(J2453&gt;365,"Bereits abgewandert (Segment D)",IF(Z2453&gt;=Hilfswerte!$B$38,"Rot - akut gefaehrdet",IF(Z2453&gt;=Hilfswerte!$B$39,"Gelb - beobachten","Gruen - stabil")))</f>
        <v>Gruen - stabil</v>
      </c>
    </row>
    <row r="2454" spans="1:27" ht="15" customHeight="1" x14ac:dyDescent="0.25">
      <c r="A2454" s="4" t="s">
        <v>2801</v>
      </c>
      <c r="B2454" s="4" t="s">
        <v>424</v>
      </c>
      <c r="C2454" s="4" t="s">
        <v>89</v>
      </c>
      <c r="D2454" s="4" t="s">
        <v>77</v>
      </c>
      <c r="E2454" s="4">
        <v>64</v>
      </c>
      <c r="F2454" s="5">
        <v>16.399999999999999</v>
      </c>
      <c r="G2454" s="5">
        <v>9.6</v>
      </c>
      <c r="H2454" s="6">
        <v>3570</v>
      </c>
      <c r="I2454" s="4">
        <v>1</v>
      </c>
      <c r="J2454" s="4">
        <v>133</v>
      </c>
      <c r="K2454" s="4">
        <v>0</v>
      </c>
      <c r="L2454" s="4">
        <v>13</v>
      </c>
      <c r="M2454" s="4">
        <v>4</v>
      </c>
      <c r="N2454" s="5">
        <v>-1.3</v>
      </c>
      <c r="O2454" s="7">
        <f t="shared" si="304"/>
        <v>3</v>
      </c>
      <c r="P2454" s="7">
        <f t="shared" si="305"/>
        <v>1</v>
      </c>
      <c r="Q2454" s="7">
        <f t="shared" si="306"/>
        <v>4</v>
      </c>
      <c r="R2454" s="7">
        <f t="shared" si="307"/>
        <v>8</v>
      </c>
      <c r="S2454" s="8">
        <f t="shared" si="308"/>
        <v>75.5</v>
      </c>
      <c r="T2454" s="7" t="str">
        <f t="shared" si="309"/>
        <v>C - Entwicklungspotenzial</v>
      </c>
      <c r="U2454" s="4">
        <f>ROUND(((E2454-Hilfswerte!$B$20)/Hilfswerte!$B$21)+((F2454-Hilfswerte!$B$22)/Hilfswerte!$B$23)+((G2454-Hilfswerte!$B$24)/Hilfswerte!$B$25)+0.1*INDEX(Hilfswerte!$B$4:$B$15,MATCH(C2454,Hilfswerte!$A$4:$A$15,0)),2)</f>
        <v>-0.25</v>
      </c>
      <c r="V2454" s="4">
        <f>ROUND(SQRT((((E2454-Hilfswerte!$B$20)/Hilfswerte!$B$21)-Hilfswerte!$B$28)^2+(((F2454-Hilfswerte!$B$22)/Hilfswerte!$B$23)-Hilfswerte!$B$29)^2+(((G2454-Hilfswerte!$B$24)/Hilfswerte!$B$25)-Hilfswerte!$B$30)^2),3)</f>
        <v>0.63800000000000001</v>
      </c>
      <c r="W2454" s="4">
        <f>ROUND(E2454*Hilfswerte!$B$31,0)</f>
        <v>13155</v>
      </c>
      <c r="X2454" s="4">
        <f t="shared" si="310"/>
        <v>9585</v>
      </c>
      <c r="Y2454" s="4" t="str">
        <f>IF(T2454="A - Top-Kunde","bereits Top-Kunde",IF(AND(V2454&lt;=Hilfswerte!$B$34,H2454&lt;0.5*W2454),"Hoch",IF(AND(V2454&lt;=Hilfswerte!$B$35,H2454&lt;0.7*W2454),"Mittel","Niedrig")))</f>
        <v>Hoch</v>
      </c>
      <c r="Z2454" s="4">
        <f t="shared" si="311"/>
        <v>9.8000000000000007</v>
      </c>
      <c r="AA2454" s="4" t="str">
        <f>IF(J2454&gt;365,"Bereits abgewandert (Segment D)",IF(Z2454&gt;=Hilfswerte!$B$38,"Rot - akut gefaehrdet",IF(Z2454&gt;=Hilfswerte!$B$39,"Gelb - beobachten","Gruen - stabil")))</f>
        <v>Gruen - stabil</v>
      </c>
    </row>
    <row r="2455" spans="1:27" ht="15" customHeight="1" x14ac:dyDescent="0.25">
      <c r="A2455" s="4" t="s">
        <v>2802</v>
      </c>
      <c r="B2455" s="4" t="s">
        <v>150</v>
      </c>
      <c r="C2455" s="4" t="s">
        <v>51</v>
      </c>
      <c r="D2455" s="4" t="s">
        <v>30</v>
      </c>
      <c r="E2455" s="4">
        <v>122</v>
      </c>
      <c r="F2455" s="5">
        <v>24.7</v>
      </c>
      <c r="G2455" s="5">
        <v>1.4</v>
      </c>
      <c r="H2455" s="6">
        <v>15150</v>
      </c>
      <c r="I2455" s="4">
        <v>3</v>
      </c>
      <c r="J2455" s="4">
        <v>19</v>
      </c>
      <c r="K2455" s="4">
        <v>0</v>
      </c>
      <c r="L2455" s="4">
        <v>14</v>
      </c>
      <c r="M2455" s="4">
        <v>5</v>
      </c>
      <c r="N2455" s="5">
        <v>-6.4</v>
      </c>
      <c r="O2455" s="7">
        <f t="shared" si="304"/>
        <v>5</v>
      </c>
      <c r="P2455" s="7">
        <f t="shared" si="305"/>
        <v>3</v>
      </c>
      <c r="Q2455" s="7">
        <f t="shared" si="306"/>
        <v>5</v>
      </c>
      <c r="R2455" s="7">
        <f t="shared" si="307"/>
        <v>13</v>
      </c>
      <c r="S2455" s="8">
        <f t="shared" si="308"/>
        <v>122.6</v>
      </c>
      <c r="T2455" s="7" t="str">
        <f t="shared" si="309"/>
        <v>B - Kernkunde</v>
      </c>
      <c r="U2455" s="4">
        <f>ROUND(((E2455-Hilfswerte!$B$20)/Hilfswerte!$B$21)+((F2455-Hilfswerte!$B$22)/Hilfswerte!$B$23)+((G2455-Hilfswerte!$B$24)/Hilfswerte!$B$25)+0.1*INDEX(Hilfswerte!$B$4:$B$15,MATCH(C2455,Hilfswerte!$A$4:$A$15,0)),2)</f>
        <v>-1.1000000000000001</v>
      </c>
      <c r="V2455" s="4">
        <f>ROUND(SQRT((((E2455-Hilfswerte!$B$20)/Hilfswerte!$B$21)-Hilfswerte!$B$28)^2+(((F2455-Hilfswerte!$B$22)/Hilfswerte!$B$23)-Hilfswerte!$B$29)^2+(((G2455-Hilfswerte!$B$24)/Hilfswerte!$B$25)-Hilfswerte!$B$30)^2),3)</f>
        <v>1.587</v>
      </c>
      <c r="W2455" s="4">
        <f>ROUND(E2455*Hilfswerte!$B$31,0)</f>
        <v>25077</v>
      </c>
      <c r="X2455" s="4">
        <f t="shared" si="310"/>
        <v>9927</v>
      </c>
      <c r="Y2455" s="4" t="str">
        <f>IF(T2455="A - Top-Kunde","bereits Top-Kunde",IF(AND(V2455&lt;=Hilfswerte!$B$34,H2455&lt;0.5*W2455),"Hoch",IF(AND(V2455&lt;=Hilfswerte!$B$35,H2455&lt;0.7*W2455),"Mittel","Niedrig")))</f>
        <v>Niedrig</v>
      </c>
      <c r="Z2455" s="4">
        <f t="shared" si="311"/>
        <v>6.3</v>
      </c>
      <c r="AA2455" s="4" t="str">
        <f>IF(J2455&gt;365,"Bereits abgewandert (Segment D)",IF(Z2455&gt;=Hilfswerte!$B$38,"Rot - akut gefaehrdet",IF(Z2455&gt;=Hilfswerte!$B$39,"Gelb - beobachten","Gruen - stabil")))</f>
        <v>Gruen - stabil</v>
      </c>
    </row>
    <row r="2456" spans="1:27" ht="15" customHeight="1" x14ac:dyDescent="0.25">
      <c r="A2456" s="4" t="s">
        <v>2803</v>
      </c>
      <c r="B2456" s="4" t="s">
        <v>176</v>
      </c>
      <c r="C2456" s="4" t="s">
        <v>33</v>
      </c>
      <c r="D2456" s="4" t="s">
        <v>30</v>
      </c>
      <c r="E2456" s="4">
        <v>30</v>
      </c>
      <c r="F2456" s="5">
        <v>3.7</v>
      </c>
      <c r="G2456" s="5">
        <v>12.1</v>
      </c>
      <c r="H2456" s="6">
        <v>1460</v>
      </c>
      <c r="I2456" s="4">
        <v>3</v>
      </c>
      <c r="J2456" s="4">
        <v>12</v>
      </c>
      <c r="K2456" s="4">
        <v>0</v>
      </c>
      <c r="L2456" s="4">
        <v>-5</v>
      </c>
      <c r="M2456" s="4">
        <v>1</v>
      </c>
      <c r="N2456" s="5">
        <v>7.8</v>
      </c>
      <c r="O2456" s="7">
        <f t="shared" si="304"/>
        <v>5</v>
      </c>
      <c r="P2456" s="7">
        <f t="shared" si="305"/>
        <v>3</v>
      </c>
      <c r="Q2456" s="7">
        <f t="shared" si="306"/>
        <v>3</v>
      </c>
      <c r="R2456" s="7">
        <f t="shared" si="307"/>
        <v>11</v>
      </c>
      <c r="S2456" s="8">
        <f t="shared" si="308"/>
        <v>113.9</v>
      </c>
      <c r="T2456" s="7" t="str">
        <f t="shared" si="309"/>
        <v>B - Kernkunde</v>
      </c>
      <c r="U2456" s="4">
        <f>ROUND(((E2456-Hilfswerte!$B$20)/Hilfswerte!$B$21)+((F2456-Hilfswerte!$B$22)/Hilfswerte!$B$23)+((G2456-Hilfswerte!$B$24)/Hilfswerte!$B$25)+0.1*INDEX(Hilfswerte!$B$4:$B$15,MATCH(C2456,Hilfswerte!$A$4:$A$15,0)),2)</f>
        <v>-0.49</v>
      </c>
      <c r="V2456" s="4">
        <f>ROUND(SQRT((((E2456-Hilfswerte!$B$20)/Hilfswerte!$B$21)-Hilfswerte!$B$28)^2+(((F2456-Hilfswerte!$B$22)/Hilfswerte!$B$23)-Hilfswerte!$B$29)^2+(((G2456-Hilfswerte!$B$24)/Hilfswerte!$B$25)-Hilfswerte!$B$30)^2),3)</f>
        <v>0.86</v>
      </c>
      <c r="W2456" s="4">
        <f>ROUND(E2456*Hilfswerte!$B$31,0)</f>
        <v>6166</v>
      </c>
      <c r="X2456" s="4">
        <f t="shared" si="310"/>
        <v>4706</v>
      </c>
      <c r="Y2456" s="4" t="str">
        <f>IF(T2456="A - Top-Kunde","bereits Top-Kunde",IF(AND(V2456&lt;=Hilfswerte!$B$34,H2456&lt;0.5*W2456),"Hoch",IF(AND(V2456&lt;=Hilfswerte!$B$35,H2456&lt;0.7*W2456),"Mittel","Niedrig")))</f>
        <v>Mittel</v>
      </c>
      <c r="Z2456" s="4">
        <f t="shared" si="311"/>
        <v>0.6</v>
      </c>
      <c r="AA2456" s="4" t="str">
        <f>IF(J2456&gt;365,"Bereits abgewandert (Segment D)",IF(Z2456&gt;=Hilfswerte!$B$38,"Rot - akut gefaehrdet",IF(Z2456&gt;=Hilfswerte!$B$39,"Gelb - beobachten","Gruen - stabil")))</f>
        <v>Gruen - stabil</v>
      </c>
    </row>
    <row r="2457" spans="1:27" ht="15" customHeight="1" x14ac:dyDescent="0.25">
      <c r="A2457" s="4" t="s">
        <v>2804</v>
      </c>
      <c r="B2457" s="4" t="s">
        <v>572</v>
      </c>
      <c r="C2457" s="4" t="s">
        <v>47</v>
      </c>
      <c r="D2457" s="4" t="s">
        <v>30</v>
      </c>
      <c r="E2457" s="4">
        <v>16</v>
      </c>
      <c r="F2457" s="5">
        <v>6.1</v>
      </c>
      <c r="G2457" s="5">
        <v>21.9</v>
      </c>
      <c r="H2457" s="6">
        <v>1060</v>
      </c>
      <c r="I2457" s="4">
        <v>2</v>
      </c>
      <c r="J2457" s="4">
        <v>197</v>
      </c>
      <c r="K2457" s="4">
        <v>0</v>
      </c>
      <c r="L2457" s="4">
        <v>12</v>
      </c>
      <c r="M2457" s="4">
        <v>4</v>
      </c>
      <c r="N2457" s="5">
        <v>11.8</v>
      </c>
      <c r="O2457" s="7">
        <f t="shared" si="304"/>
        <v>2</v>
      </c>
      <c r="P2457" s="7">
        <f t="shared" si="305"/>
        <v>2</v>
      </c>
      <c r="Q2457" s="7">
        <f t="shared" si="306"/>
        <v>3</v>
      </c>
      <c r="R2457" s="7">
        <f t="shared" si="307"/>
        <v>7</v>
      </c>
      <c r="S2457" s="8">
        <f t="shared" si="308"/>
        <v>72.3</v>
      </c>
      <c r="T2457" s="7" t="str">
        <f t="shared" si="309"/>
        <v>C - Entwicklungspotenzial</v>
      </c>
      <c r="U2457" s="4">
        <f>ROUND(((E2457-Hilfswerte!$B$20)/Hilfswerte!$B$21)+((F2457-Hilfswerte!$B$22)/Hilfswerte!$B$23)+((G2457-Hilfswerte!$B$24)/Hilfswerte!$B$25)+0.1*INDEX(Hilfswerte!$B$4:$B$15,MATCH(C2457,Hilfswerte!$A$4:$A$15,0)),2)</f>
        <v>1.1000000000000001</v>
      </c>
      <c r="V2457" s="4">
        <f>ROUND(SQRT((((E2457-Hilfswerte!$B$20)/Hilfswerte!$B$21)-Hilfswerte!$B$28)^2+(((F2457-Hilfswerte!$B$22)/Hilfswerte!$B$23)-Hilfswerte!$B$29)^2+(((G2457-Hilfswerte!$B$24)/Hilfswerte!$B$25)-Hilfswerte!$B$30)^2),3)</f>
        <v>1.903</v>
      </c>
      <c r="W2457" s="4">
        <f>ROUND(E2457*Hilfswerte!$B$31,0)</f>
        <v>3289</v>
      </c>
      <c r="X2457" s="4">
        <f t="shared" si="310"/>
        <v>2229</v>
      </c>
      <c r="Y2457" s="4" t="str">
        <f>IF(T2457="A - Top-Kunde","bereits Top-Kunde",IF(AND(V2457&lt;=Hilfswerte!$B$34,H2457&lt;0.5*W2457),"Hoch",IF(AND(V2457&lt;=Hilfswerte!$B$35,H2457&lt;0.7*W2457),"Mittel","Niedrig")))</f>
        <v>Niedrig</v>
      </c>
      <c r="Z2457" s="4">
        <f t="shared" si="311"/>
        <v>12.3</v>
      </c>
      <c r="AA2457" s="4" t="str">
        <f>IF(J2457&gt;365,"Bereits abgewandert (Segment D)",IF(Z2457&gt;=Hilfswerte!$B$38,"Rot - akut gefaehrdet",IF(Z2457&gt;=Hilfswerte!$B$39,"Gelb - beobachten","Gruen - stabil")))</f>
        <v>Gruen - stabil</v>
      </c>
    </row>
    <row r="2458" spans="1:27" ht="15" customHeight="1" x14ac:dyDescent="0.25">
      <c r="A2458" s="4" t="s">
        <v>2805</v>
      </c>
      <c r="B2458" s="4" t="s">
        <v>820</v>
      </c>
      <c r="C2458" s="4" t="s">
        <v>89</v>
      </c>
      <c r="D2458" s="4" t="s">
        <v>30</v>
      </c>
      <c r="E2458" s="4">
        <v>73</v>
      </c>
      <c r="F2458" s="5">
        <v>16.100000000000001</v>
      </c>
      <c r="G2458" s="5">
        <v>21.2</v>
      </c>
      <c r="H2458" s="6">
        <v>2860</v>
      </c>
      <c r="I2458" s="4">
        <v>3</v>
      </c>
      <c r="J2458" s="4">
        <v>34</v>
      </c>
      <c r="K2458" s="4">
        <v>2</v>
      </c>
      <c r="L2458" s="4">
        <v>-4</v>
      </c>
      <c r="M2458" s="4">
        <v>1</v>
      </c>
      <c r="N2458" s="5">
        <v>1.9</v>
      </c>
      <c r="O2458" s="7">
        <f t="shared" si="304"/>
        <v>4</v>
      </c>
      <c r="P2458" s="7">
        <f t="shared" si="305"/>
        <v>3</v>
      </c>
      <c r="Q2458" s="7">
        <f t="shared" si="306"/>
        <v>4</v>
      </c>
      <c r="R2458" s="7">
        <f t="shared" si="307"/>
        <v>11</v>
      </c>
      <c r="S2458" s="8">
        <f t="shared" si="308"/>
        <v>99</v>
      </c>
      <c r="T2458" s="7" t="str">
        <f t="shared" si="309"/>
        <v>C - Entwicklungspotenzial</v>
      </c>
      <c r="U2458" s="4">
        <f>ROUND(((E2458-Hilfswerte!$B$20)/Hilfswerte!$B$21)+((F2458-Hilfswerte!$B$22)/Hilfswerte!$B$23)+((G2458-Hilfswerte!$B$24)/Hilfswerte!$B$25)+0.1*INDEX(Hilfswerte!$B$4:$B$15,MATCH(C2458,Hilfswerte!$A$4:$A$15,0)),2)</f>
        <v>1.62</v>
      </c>
      <c r="V2458" s="4">
        <f>ROUND(SQRT((((E2458-Hilfswerte!$B$20)/Hilfswerte!$B$21)-Hilfswerte!$B$28)^2+(((F2458-Hilfswerte!$B$22)/Hilfswerte!$B$23)-Hilfswerte!$B$29)^2+(((G2458-Hilfswerte!$B$24)/Hilfswerte!$B$25)-Hilfswerte!$B$30)^2),3)</f>
        <v>1.6819999999999999</v>
      </c>
      <c r="W2458" s="4">
        <f>ROUND(E2458*Hilfswerte!$B$31,0)</f>
        <v>15005</v>
      </c>
      <c r="X2458" s="4">
        <f t="shared" si="310"/>
        <v>12145</v>
      </c>
      <c r="Y2458" s="4" t="str">
        <f>IF(T2458="A - Top-Kunde","bereits Top-Kunde",IF(AND(V2458&lt;=Hilfswerte!$B$34,H2458&lt;0.5*W2458),"Hoch",IF(AND(V2458&lt;=Hilfswerte!$B$35,H2458&lt;0.7*W2458),"Mittel","Niedrig")))</f>
        <v>Niedrig</v>
      </c>
      <c r="Z2458" s="4">
        <f t="shared" si="311"/>
        <v>7.7</v>
      </c>
      <c r="AA2458" s="4" t="str">
        <f>IF(J2458&gt;365,"Bereits abgewandert (Segment D)",IF(Z2458&gt;=Hilfswerte!$B$38,"Rot - akut gefaehrdet",IF(Z2458&gt;=Hilfswerte!$B$39,"Gelb - beobachten","Gruen - stabil")))</f>
        <v>Gruen - stabil</v>
      </c>
    </row>
    <row r="2459" spans="1:27" ht="15" customHeight="1" x14ac:dyDescent="0.25">
      <c r="A2459" s="4" t="s">
        <v>2806</v>
      </c>
      <c r="B2459" s="4" t="s">
        <v>462</v>
      </c>
      <c r="C2459" s="4" t="s">
        <v>29</v>
      </c>
      <c r="D2459" s="4" t="s">
        <v>30</v>
      </c>
      <c r="E2459" s="4">
        <v>30</v>
      </c>
      <c r="F2459" s="5">
        <v>8.3000000000000007</v>
      </c>
      <c r="G2459" s="5">
        <v>21.1</v>
      </c>
      <c r="H2459" s="6">
        <v>1010</v>
      </c>
      <c r="I2459" s="4">
        <v>2</v>
      </c>
      <c r="J2459" s="4">
        <v>308</v>
      </c>
      <c r="K2459" s="4">
        <v>1</v>
      </c>
      <c r="L2459" s="4">
        <v>1</v>
      </c>
      <c r="M2459" s="4">
        <v>4</v>
      </c>
      <c r="N2459" s="5">
        <v>12</v>
      </c>
      <c r="O2459" s="7">
        <f t="shared" si="304"/>
        <v>2</v>
      </c>
      <c r="P2459" s="7">
        <f t="shared" si="305"/>
        <v>2</v>
      </c>
      <c r="Q2459" s="7">
        <f t="shared" si="306"/>
        <v>3</v>
      </c>
      <c r="R2459" s="7">
        <f t="shared" si="307"/>
        <v>7</v>
      </c>
      <c r="S2459" s="8">
        <f t="shared" si="308"/>
        <v>69.7</v>
      </c>
      <c r="T2459" s="7" t="str">
        <f t="shared" si="309"/>
        <v>C - Entwicklungspotenzial</v>
      </c>
      <c r="U2459" s="4">
        <f>ROUND(((E2459-Hilfswerte!$B$20)/Hilfswerte!$B$21)+((F2459-Hilfswerte!$B$22)/Hilfswerte!$B$23)+((G2459-Hilfswerte!$B$24)/Hilfswerte!$B$25)+0.1*INDEX(Hilfswerte!$B$4:$B$15,MATCH(C2459,Hilfswerte!$A$4:$A$15,0)),2)</f>
        <v>1.26</v>
      </c>
      <c r="V2459" s="4">
        <f>ROUND(SQRT((((E2459-Hilfswerte!$B$20)/Hilfswerte!$B$21)-Hilfswerte!$B$28)^2+(((F2459-Hilfswerte!$B$22)/Hilfswerte!$B$23)-Hilfswerte!$B$29)^2+(((G2459-Hilfswerte!$B$24)/Hilfswerte!$B$25)-Hilfswerte!$B$30)^2),3)</f>
        <v>1.758</v>
      </c>
      <c r="W2459" s="4">
        <f>ROUND(E2459*Hilfswerte!$B$31,0)</f>
        <v>6166</v>
      </c>
      <c r="X2459" s="4">
        <f t="shared" si="310"/>
        <v>5156</v>
      </c>
      <c r="Y2459" s="4" t="str">
        <f>IF(T2459="A - Top-Kunde","bereits Top-Kunde",IF(AND(V2459&lt;=Hilfswerte!$B$34,H2459&lt;0.5*W2459),"Hoch",IF(AND(V2459&lt;=Hilfswerte!$B$35,H2459&lt;0.7*W2459),"Mittel","Niedrig")))</f>
        <v>Niedrig</v>
      </c>
      <c r="Z2459" s="4">
        <f t="shared" si="311"/>
        <v>18.600000000000001</v>
      </c>
      <c r="AA2459" s="4" t="str">
        <f>IF(J2459&gt;365,"Bereits abgewandert (Segment D)",IF(Z2459&gt;=Hilfswerte!$B$38,"Rot - akut gefaehrdet",IF(Z2459&gt;=Hilfswerte!$B$39,"Gelb - beobachten","Gruen - stabil")))</f>
        <v>Gelb - beobachten</v>
      </c>
    </row>
    <row r="2460" spans="1:27" ht="15" customHeight="1" x14ac:dyDescent="0.25">
      <c r="A2460" s="4" t="s">
        <v>2807</v>
      </c>
      <c r="B2460" s="4" t="s">
        <v>154</v>
      </c>
      <c r="C2460" s="4" t="s">
        <v>84</v>
      </c>
      <c r="D2460" s="4" t="s">
        <v>30</v>
      </c>
      <c r="E2460" s="4">
        <v>13</v>
      </c>
      <c r="F2460" s="5">
        <v>3.6</v>
      </c>
      <c r="G2460" s="5">
        <v>4.3</v>
      </c>
      <c r="H2460" s="6">
        <v>0</v>
      </c>
      <c r="I2460" s="4">
        <v>0</v>
      </c>
      <c r="J2460" s="4">
        <v>475</v>
      </c>
      <c r="K2460" s="4">
        <v>0</v>
      </c>
      <c r="L2460" s="4">
        <v>0</v>
      </c>
      <c r="M2460" s="4">
        <v>0</v>
      </c>
      <c r="N2460" s="5">
        <v>-62.4</v>
      </c>
      <c r="O2460" s="7">
        <f t="shared" si="304"/>
        <v>1</v>
      </c>
      <c r="P2460" s="7">
        <f t="shared" si="305"/>
        <v>1</v>
      </c>
      <c r="Q2460" s="7">
        <f t="shared" si="306"/>
        <v>1</v>
      </c>
      <c r="R2460" s="7">
        <f t="shared" si="307"/>
        <v>3</v>
      </c>
      <c r="S2460" s="8">
        <f t="shared" si="308"/>
        <v>-1.2</v>
      </c>
      <c r="T2460" s="7" t="str">
        <f t="shared" si="309"/>
        <v>D - Abwanderungsrisiko</v>
      </c>
      <c r="U2460" s="4">
        <f>ROUND(((E2460-Hilfswerte!$B$20)/Hilfswerte!$B$21)+((F2460-Hilfswerte!$B$22)/Hilfswerte!$B$23)+((G2460-Hilfswerte!$B$24)/Hilfswerte!$B$25)+0.1*INDEX(Hilfswerte!$B$4:$B$15,MATCH(C2460,Hilfswerte!$A$4:$A$15,0)),2)</f>
        <v>-1.83</v>
      </c>
      <c r="V2460" s="4">
        <f>ROUND(SQRT((((E2460-Hilfswerte!$B$20)/Hilfswerte!$B$21)-Hilfswerte!$B$28)^2+(((F2460-Hilfswerte!$B$22)/Hilfswerte!$B$23)-Hilfswerte!$B$29)^2+(((G2460-Hilfswerte!$B$24)/Hilfswerte!$B$25)-Hilfswerte!$B$30)^2),3)</f>
        <v>1.42</v>
      </c>
      <c r="W2460" s="4">
        <f>ROUND(E2460*Hilfswerte!$B$31,0)</f>
        <v>2672</v>
      </c>
      <c r="X2460" s="4">
        <f t="shared" si="310"/>
        <v>2672</v>
      </c>
      <c r="Y2460" s="4" t="str">
        <f>IF(T2460="A - Top-Kunde","bereits Top-Kunde",IF(AND(V2460&lt;=Hilfswerte!$B$34,H2460&lt;0.5*W2460),"Hoch",IF(AND(V2460&lt;=Hilfswerte!$B$35,H2460&lt;0.7*W2460),"Mittel","Niedrig")))</f>
        <v>Niedrig</v>
      </c>
      <c r="Z2460" s="4">
        <f t="shared" si="311"/>
        <v>48.7</v>
      </c>
      <c r="AA2460" s="4" t="str">
        <f>IF(J2460&gt;365,"Bereits abgewandert (Segment D)",IF(Z2460&gt;=Hilfswerte!$B$38,"Rot - akut gefaehrdet",IF(Z2460&gt;=Hilfswerte!$B$39,"Gelb - beobachten","Gruen - stabil")))</f>
        <v>Bereits abgewandert (Segment D)</v>
      </c>
    </row>
    <row r="2461" spans="1:27" ht="15" customHeight="1" x14ac:dyDescent="0.25">
      <c r="A2461" s="4" t="s">
        <v>2808</v>
      </c>
      <c r="B2461" s="4" t="s">
        <v>127</v>
      </c>
      <c r="C2461" s="4" t="s">
        <v>65</v>
      </c>
      <c r="D2461" s="4" t="s">
        <v>30</v>
      </c>
      <c r="E2461" s="4">
        <v>14</v>
      </c>
      <c r="F2461" s="5">
        <v>3.1</v>
      </c>
      <c r="G2461" s="5">
        <v>14.6</v>
      </c>
      <c r="H2461" s="6">
        <v>1380</v>
      </c>
      <c r="I2461" s="4">
        <v>5</v>
      </c>
      <c r="J2461" s="4">
        <v>23</v>
      </c>
      <c r="K2461" s="4">
        <v>1</v>
      </c>
      <c r="L2461" s="4">
        <v>20</v>
      </c>
      <c r="M2461" s="4">
        <v>4</v>
      </c>
      <c r="N2461" s="5">
        <v>-43.1</v>
      </c>
      <c r="O2461" s="7">
        <f t="shared" si="304"/>
        <v>5</v>
      </c>
      <c r="P2461" s="7">
        <f t="shared" si="305"/>
        <v>5</v>
      </c>
      <c r="Q2461" s="7">
        <f t="shared" si="306"/>
        <v>3</v>
      </c>
      <c r="R2461" s="7">
        <f t="shared" si="307"/>
        <v>13</v>
      </c>
      <c r="S2461" s="8">
        <f t="shared" si="308"/>
        <v>96.5</v>
      </c>
      <c r="T2461" s="7" t="str">
        <f t="shared" si="309"/>
        <v>C - Entwicklungspotenzial</v>
      </c>
      <c r="U2461" s="4">
        <f>ROUND(((E2461-Hilfswerte!$B$20)/Hilfswerte!$B$21)+((F2461-Hilfswerte!$B$22)/Hilfswerte!$B$23)+((G2461-Hilfswerte!$B$24)/Hilfswerte!$B$25)+0.1*INDEX(Hilfswerte!$B$4:$B$15,MATCH(C2461,Hilfswerte!$A$4:$A$15,0)),2)</f>
        <v>-0.26</v>
      </c>
      <c r="V2461" s="4">
        <f>ROUND(SQRT((((E2461-Hilfswerte!$B$20)/Hilfswerte!$B$21)-Hilfswerte!$B$28)^2+(((F2461-Hilfswerte!$B$22)/Hilfswerte!$B$23)-Hilfswerte!$B$29)^2+(((G2461-Hilfswerte!$B$24)/Hilfswerte!$B$25)-Hilfswerte!$B$30)^2),3)</f>
        <v>1.0529999999999999</v>
      </c>
      <c r="W2461" s="4">
        <f>ROUND(E2461*Hilfswerte!$B$31,0)</f>
        <v>2878</v>
      </c>
      <c r="X2461" s="4">
        <f t="shared" si="310"/>
        <v>1498</v>
      </c>
      <c r="Y2461" s="4" t="str">
        <f>IF(T2461="A - Top-Kunde","bereits Top-Kunde",IF(AND(V2461&lt;=Hilfswerte!$B$34,H2461&lt;0.5*W2461),"Hoch",IF(AND(V2461&lt;=Hilfswerte!$B$35,H2461&lt;0.7*W2461),"Mittel","Niedrig")))</f>
        <v>Mittel</v>
      </c>
      <c r="Z2461" s="4">
        <f t="shared" si="311"/>
        <v>25.4</v>
      </c>
      <c r="AA2461" s="4" t="str">
        <f>IF(J2461&gt;365,"Bereits abgewandert (Segment D)",IF(Z2461&gt;=Hilfswerte!$B$38,"Rot - akut gefaehrdet",IF(Z2461&gt;=Hilfswerte!$B$39,"Gelb - beobachten","Gruen - stabil")))</f>
        <v>Rot - akut gefaehrdet</v>
      </c>
    </row>
    <row r="2462" spans="1:27" ht="15" customHeight="1" x14ac:dyDescent="0.25">
      <c r="A2462" s="4" t="s">
        <v>2809</v>
      </c>
      <c r="B2462" s="4" t="s">
        <v>142</v>
      </c>
      <c r="C2462" s="4" t="s">
        <v>38</v>
      </c>
      <c r="D2462" s="4" t="s">
        <v>30</v>
      </c>
      <c r="E2462" s="4">
        <v>75</v>
      </c>
      <c r="F2462" s="5">
        <v>21.5</v>
      </c>
      <c r="G2462" s="5">
        <v>6.6</v>
      </c>
      <c r="H2462" s="6">
        <v>6710</v>
      </c>
      <c r="I2462" s="4">
        <v>2</v>
      </c>
      <c r="J2462" s="4">
        <v>44</v>
      </c>
      <c r="K2462" s="4">
        <v>0</v>
      </c>
      <c r="L2462" s="4">
        <v>4</v>
      </c>
      <c r="M2462" s="4">
        <v>1</v>
      </c>
      <c r="N2462" s="5">
        <v>10.199999999999999</v>
      </c>
      <c r="O2462" s="7">
        <f t="shared" si="304"/>
        <v>4</v>
      </c>
      <c r="P2462" s="7">
        <f t="shared" si="305"/>
        <v>2</v>
      </c>
      <c r="Q2462" s="7">
        <f t="shared" si="306"/>
        <v>4</v>
      </c>
      <c r="R2462" s="7">
        <f t="shared" si="307"/>
        <v>10</v>
      </c>
      <c r="S2462" s="8">
        <f t="shared" si="308"/>
        <v>103.9</v>
      </c>
      <c r="T2462" s="7" t="str">
        <f t="shared" si="309"/>
        <v>C - Entwicklungspotenzial</v>
      </c>
      <c r="U2462" s="4">
        <f>ROUND(((E2462-Hilfswerte!$B$20)/Hilfswerte!$B$21)+((F2462-Hilfswerte!$B$22)/Hilfswerte!$B$23)+((G2462-Hilfswerte!$B$24)/Hilfswerte!$B$25)+0.1*INDEX(Hilfswerte!$B$4:$B$15,MATCH(C2462,Hilfswerte!$A$4:$A$15,0)),2)</f>
        <v>-0.54</v>
      </c>
      <c r="V2462" s="4">
        <f>ROUND(SQRT((((E2462-Hilfswerte!$B$20)/Hilfswerte!$B$21)-Hilfswerte!$B$28)^2+(((F2462-Hilfswerte!$B$22)/Hilfswerte!$B$23)-Hilfswerte!$B$29)^2+(((G2462-Hilfswerte!$B$24)/Hilfswerte!$B$25)-Hilfswerte!$B$30)^2),3)</f>
        <v>0.88100000000000001</v>
      </c>
      <c r="W2462" s="4">
        <f>ROUND(E2462*Hilfswerte!$B$31,0)</f>
        <v>15416</v>
      </c>
      <c r="X2462" s="4">
        <f t="shared" si="310"/>
        <v>8706</v>
      </c>
      <c r="Y2462" s="4" t="str">
        <f>IF(T2462="A - Top-Kunde","bereits Top-Kunde",IF(AND(V2462&lt;=Hilfswerte!$B$34,H2462&lt;0.5*W2462),"Hoch",IF(AND(V2462&lt;=Hilfswerte!$B$35,H2462&lt;0.7*W2462),"Mittel","Niedrig")))</f>
        <v>Mittel</v>
      </c>
      <c r="Z2462" s="4">
        <f t="shared" si="311"/>
        <v>3</v>
      </c>
      <c r="AA2462" s="4" t="str">
        <f>IF(J2462&gt;365,"Bereits abgewandert (Segment D)",IF(Z2462&gt;=Hilfswerte!$B$38,"Rot - akut gefaehrdet",IF(Z2462&gt;=Hilfswerte!$B$39,"Gelb - beobachten","Gruen - stabil")))</f>
        <v>Gruen - stabil</v>
      </c>
    </row>
    <row r="2463" spans="1:27" ht="15" customHeight="1" x14ac:dyDescent="0.25">
      <c r="A2463" s="4" t="s">
        <v>2810</v>
      </c>
      <c r="B2463" s="4" t="s">
        <v>657</v>
      </c>
      <c r="C2463" s="4" t="s">
        <v>59</v>
      </c>
      <c r="D2463" s="4" t="s">
        <v>30</v>
      </c>
      <c r="E2463" s="4">
        <v>133</v>
      </c>
      <c r="F2463" s="5">
        <v>21.1</v>
      </c>
      <c r="G2463" s="5">
        <v>3.3</v>
      </c>
      <c r="H2463" s="6">
        <v>0</v>
      </c>
      <c r="I2463" s="4">
        <v>0</v>
      </c>
      <c r="J2463" s="4">
        <v>551</v>
      </c>
      <c r="K2463" s="4">
        <v>0</v>
      </c>
      <c r="L2463" s="4">
        <v>7</v>
      </c>
      <c r="M2463" s="4">
        <v>0</v>
      </c>
      <c r="N2463" s="5">
        <v>-48.1</v>
      </c>
      <c r="O2463" s="7">
        <f t="shared" si="304"/>
        <v>1</v>
      </c>
      <c r="P2463" s="7">
        <f t="shared" si="305"/>
        <v>1</v>
      </c>
      <c r="Q2463" s="7">
        <f t="shared" si="306"/>
        <v>1</v>
      </c>
      <c r="R2463" s="7">
        <f t="shared" si="307"/>
        <v>3</v>
      </c>
      <c r="S2463" s="8">
        <f t="shared" si="308"/>
        <v>3.9</v>
      </c>
      <c r="T2463" s="7" t="str">
        <f t="shared" si="309"/>
        <v>D - Abwanderungsrisiko</v>
      </c>
      <c r="U2463" s="4">
        <f>ROUND(((E2463-Hilfswerte!$B$20)/Hilfswerte!$B$21)+((F2463-Hilfswerte!$B$22)/Hilfswerte!$B$23)+((G2463-Hilfswerte!$B$24)/Hilfswerte!$B$25)+0.1*INDEX(Hilfswerte!$B$4:$B$15,MATCH(C2463,Hilfswerte!$A$4:$A$15,0)),2)</f>
        <v>-1.24</v>
      </c>
      <c r="V2463" s="4">
        <f>ROUND(SQRT((((E2463-Hilfswerte!$B$20)/Hilfswerte!$B$21)-Hilfswerte!$B$28)^2+(((F2463-Hilfswerte!$B$22)/Hilfswerte!$B$23)-Hilfswerte!$B$29)^2+(((G2463-Hilfswerte!$B$24)/Hilfswerte!$B$25)-Hilfswerte!$B$30)^2),3)</f>
        <v>1.2989999999999999</v>
      </c>
      <c r="W2463" s="4">
        <f>ROUND(E2463*Hilfswerte!$B$31,0)</f>
        <v>27338</v>
      </c>
      <c r="X2463" s="4">
        <f t="shared" si="310"/>
        <v>27338</v>
      </c>
      <c r="Y2463" s="4" t="str">
        <f>IF(T2463="A - Top-Kunde","bereits Top-Kunde",IF(AND(V2463&lt;=Hilfswerte!$B$34,H2463&lt;0.5*W2463),"Hoch",IF(AND(V2463&lt;=Hilfswerte!$B$35,H2463&lt;0.7*W2463),"Mittel","Niedrig")))</f>
        <v>Niedrig</v>
      </c>
      <c r="Z2463" s="4">
        <f t="shared" si="311"/>
        <v>48.2</v>
      </c>
      <c r="AA2463" s="4" t="str">
        <f>IF(J2463&gt;365,"Bereits abgewandert (Segment D)",IF(Z2463&gt;=Hilfswerte!$B$38,"Rot - akut gefaehrdet",IF(Z2463&gt;=Hilfswerte!$B$39,"Gelb - beobachten","Gruen - stabil")))</f>
        <v>Bereits abgewandert (Segment D)</v>
      </c>
    </row>
    <row r="2464" spans="1:27" ht="15" customHeight="1" x14ac:dyDescent="0.25">
      <c r="A2464" s="4" t="s">
        <v>2811</v>
      </c>
      <c r="B2464" s="4" t="s">
        <v>890</v>
      </c>
      <c r="C2464" s="4" t="s">
        <v>59</v>
      </c>
      <c r="D2464" s="4" t="s">
        <v>30</v>
      </c>
      <c r="E2464" s="4">
        <v>7</v>
      </c>
      <c r="F2464" s="5">
        <v>1.2</v>
      </c>
      <c r="G2464" s="5">
        <v>19.8</v>
      </c>
      <c r="H2464" s="6">
        <v>600</v>
      </c>
      <c r="I2464" s="4">
        <v>3</v>
      </c>
      <c r="J2464" s="4">
        <v>204</v>
      </c>
      <c r="K2464" s="4">
        <v>0</v>
      </c>
      <c r="L2464" s="4">
        <v>-5</v>
      </c>
      <c r="M2464" s="4">
        <v>4</v>
      </c>
      <c r="N2464" s="5">
        <v>15.8</v>
      </c>
      <c r="O2464" s="7">
        <f t="shared" si="304"/>
        <v>2</v>
      </c>
      <c r="P2464" s="7">
        <f t="shared" si="305"/>
        <v>3</v>
      </c>
      <c r="Q2464" s="7">
        <f t="shared" si="306"/>
        <v>2</v>
      </c>
      <c r="R2464" s="7">
        <f t="shared" si="307"/>
        <v>7</v>
      </c>
      <c r="S2464" s="8">
        <f t="shared" si="308"/>
        <v>77.900000000000006</v>
      </c>
      <c r="T2464" s="7" t="str">
        <f t="shared" si="309"/>
        <v>C - Entwicklungspotenzial</v>
      </c>
      <c r="U2464" s="4">
        <f>ROUND(((E2464-Hilfswerte!$B$20)/Hilfswerte!$B$21)+((F2464-Hilfswerte!$B$22)/Hilfswerte!$B$23)+((G2464-Hilfswerte!$B$24)/Hilfswerte!$B$25)+0.1*INDEX(Hilfswerte!$B$4:$B$15,MATCH(C2464,Hilfswerte!$A$4:$A$15,0)),2)</f>
        <v>0.48</v>
      </c>
      <c r="V2464" s="4">
        <f>ROUND(SQRT((((E2464-Hilfswerte!$B$20)/Hilfswerte!$B$21)-Hilfswerte!$B$28)^2+(((F2464-Hilfswerte!$B$22)/Hilfswerte!$B$23)-Hilfswerte!$B$29)^2+(((G2464-Hilfswerte!$B$24)/Hilfswerte!$B$25)-Hilfswerte!$B$30)^2),3)</f>
        <v>1.6619999999999999</v>
      </c>
      <c r="W2464" s="4">
        <f>ROUND(E2464*Hilfswerte!$B$31,0)</f>
        <v>1439</v>
      </c>
      <c r="X2464" s="4">
        <f t="shared" si="310"/>
        <v>839</v>
      </c>
      <c r="Y2464" s="4" t="str">
        <f>IF(T2464="A - Top-Kunde","bereits Top-Kunde",IF(AND(V2464&lt;=Hilfswerte!$B$34,H2464&lt;0.5*W2464),"Hoch",IF(AND(V2464&lt;=Hilfswerte!$B$35,H2464&lt;0.7*W2464),"Mittel","Niedrig")))</f>
        <v>Niedrig</v>
      </c>
      <c r="Z2464" s="4">
        <f t="shared" si="311"/>
        <v>10.199999999999999</v>
      </c>
      <c r="AA2464" s="4" t="str">
        <f>IF(J2464&gt;365,"Bereits abgewandert (Segment D)",IF(Z2464&gt;=Hilfswerte!$B$38,"Rot - akut gefaehrdet",IF(Z2464&gt;=Hilfswerte!$B$39,"Gelb - beobachten","Gruen - stabil")))</f>
        <v>Gruen - stabil</v>
      </c>
    </row>
    <row r="2465" spans="1:27" ht="15" customHeight="1" x14ac:dyDescent="0.25">
      <c r="A2465" s="4" t="s">
        <v>2812</v>
      </c>
      <c r="B2465" s="4" t="s">
        <v>222</v>
      </c>
      <c r="C2465" s="4" t="s">
        <v>33</v>
      </c>
      <c r="D2465" s="4" t="s">
        <v>77</v>
      </c>
      <c r="E2465" s="4">
        <v>75</v>
      </c>
      <c r="F2465" s="5">
        <v>10.3</v>
      </c>
      <c r="G2465" s="5">
        <v>13.5</v>
      </c>
      <c r="H2465" s="6">
        <v>0</v>
      </c>
      <c r="I2465" s="4">
        <v>0</v>
      </c>
      <c r="J2465" s="4">
        <v>523</v>
      </c>
      <c r="K2465" s="4">
        <v>0</v>
      </c>
      <c r="L2465" s="4">
        <v>-2</v>
      </c>
      <c r="M2465" s="4">
        <v>0</v>
      </c>
      <c r="N2465" s="5">
        <v>-86.9</v>
      </c>
      <c r="O2465" s="7">
        <f t="shared" si="304"/>
        <v>1</v>
      </c>
      <c r="P2465" s="7">
        <f t="shared" si="305"/>
        <v>1</v>
      </c>
      <c r="Q2465" s="7">
        <f t="shared" si="306"/>
        <v>1</v>
      </c>
      <c r="R2465" s="7">
        <f t="shared" si="307"/>
        <v>3</v>
      </c>
      <c r="S2465" s="8">
        <f t="shared" si="308"/>
        <v>-13.5</v>
      </c>
      <c r="T2465" s="7" t="str">
        <f t="shared" si="309"/>
        <v>D - Abwanderungsrisiko</v>
      </c>
      <c r="U2465" s="4">
        <f>ROUND(((E2465-Hilfswerte!$B$20)/Hilfswerte!$B$21)+((F2465-Hilfswerte!$B$22)/Hilfswerte!$B$23)+((G2465-Hilfswerte!$B$24)/Hilfswerte!$B$25)+0.1*INDEX(Hilfswerte!$B$4:$B$15,MATCH(C2465,Hilfswerte!$A$4:$A$15,0)),2)</f>
        <v>0.04</v>
      </c>
      <c r="V2465" s="4">
        <f>ROUND(SQRT((((E2465-Hilfswerte!$B$20)/Hilfswerte!$B$21)-Hilfswerte!$B$28)^2+(((F2465-Hilfswerte!$B$22)/Hilfswerte!$B$23)-Hilfswerte!$B$29)^2+(((G2465-Hilfswerte!$B$24)/Hilfswerte!$B$25)-Hilfswerte!$B$30)^2),3)</f>
        <v>0.72899999999999998</v>
      </c>
      <c r="W2465" s="4">
        <f>ROUND(E2465*Hilfswerte!$B$31,0)</f>
        <v>15416</v>
      </c>
      <c r="X2465" s="4">
        <f t="shared" si="310"/>
        <v>15416</v>
      </c>
      <c r="Y2465" s="4" t="str">
        <f>IF(T2465="A - Top-Kunde","bereits Top-Kunde",IF(AND(V2465&lt;=Hilfswerte!$B$34,H2465&lt;0.5*W2465),"Hoch",IF(AND(V2465&lt;=Hilfswerte!$B$35,H2465&lt;0.7*W2465),"Mittel","Niedrig")))</f>
        <v>Hoch</v>
      </c>
      <c r="Z2465" s="4">
        <f t="shared" si="311"/>
        <v>60.9</v>
      </c>
      <c r="AA2465" s="4" t="str">
        <f>IF(J2465&gt;365,"Bereits abgewandert (Segment D)",IF(Z2465&gt;=Hilfswerte!$B$38,"Rot - akut gefaehrdet",IF(Z2465&gt;=Hilfswerte!$B$39,"Gelb - beobachten","Gruen - stabil")))</f>
        <v>Bereits abgewandert (Segment D)</v>
      </c>
    </row>
    <row r="2466" spans="1:27" ht="15" customHeight="1" x14ac:dyDescent="0.25">
      <c r="A2466" s="4" t="s">
        <v>2813</v>
      </c>
      <c r="B2466" s="4" t="s">
        <v>353</v>
      </c>
      <c r="C2466" s="4" t="s">
        <v>51</v>
      </c>
      <c r="D2466" s="4" t="s">
        <v>30</v>
      </c>
      <c r="E2466" s="4">
        <v>37</v>
      </c>
      <c r="F2466" s="5">
        <v>7.5</v>
      </c>
      <c r="G2466" s="5">
        <v>20.2</v>
      </c>
      <c r="H2466" s="6">
        <v>2540</v>
      </c>
      <c r="I2466" s="4">
        <v>3</v>
      </c>
      <c r="J2466" s="4">
        <v>80</v>
      </c>
      <c r="K2466" s="4">
        <v>1</v>
      </c>
      <c r="L2466" s="4">
        <v>-5</v>
      </c>
      <c r="M2466" s="4">
        <v>2</v>
      </c>
      <c r="N2466" s="5">
        <v>-19.7</v>
      </c>
      <c r="O2466" s="7">
        <f t="shared" si="304"/>
        <v>4</v>
      </c>
      <c r="P2466" s="7">
        <f t="shared" si="305"/>
        <v>3</v>
      </c>
      <c r="Q2466" s="7">
        <f t="shared" si="306"/>
        <v>4</v>
      </c>
      <c r="R2466" s="7">
        <f t="shared" si="307"/>
        <v>11</v>
      </c>
      <c r="S2466" s="8">
        <f t="shared" si="308"/>
        <v>94.2</v>
      </c>
      <c r="T2466" s="7" t="str">
        <f t="shared" si="309"/>
        <v>C - Entwicklungspotenzial</v>
      </c>
      <c r="U2466" s="4">
        <f>ROUND(((E2466-Hilfswerte!$B$20)/Hilfswerte!$B$21)+((F2466-Hilfswerte!$B$22)/Hilfswerte!$B$23)+((G2466-Hilfswerte!$B$24)/Hilfswerte!$B$25)+0.1*INDEX(Hilfswerte!$B$4:$B$15,MATCH(C2466,Hilfswerte!$A$4:$A$15,0)),2)</f>
        <v>1.21</v>
      </c>
      <c r="V2466" s="4">
        <f>ROUND(SQRT((((E2466-Hilfswerte!$B$20)/Hilfswerte!$B$21)-Hilfswerte!$B$28)^2+(((F2466-Hilfswerte!$B$22)/Hilfswerte!$B$23)-Hilfswerte!$B$29)^2+(((G2466-Hilfswerte!$B$24)/Hilfswerte!$B$25)-Hilfswerte!$B$30)^2),3)</f>
        <v>1.6259999999999999</v>
      </c>
      <c r="W2466" s="4">
        <f>ROUND(E2466*Hilfswerte!$B$31,0)</f>
        <v>7605</v>
      </c>
      <c r="X2466" s="4">
        <f t="shared" si="310"/>
        <v>5065</v>
      </c>
      <c r="Y2466" s="4" t="str">
        <f>IF(T2466="A - Top-Kunde","bereits Top-Kunde",IF(AND(V2466&lt;=Hilfswerte!$B$34,H2466&lt;0.5*W2466),"Hoch",IF(AND(V2466&lt;=Hilfswerte!$B$35,H2466&lt;0.7*W2466),"Mittel","Niedrig")))</f>
        <v>Niedrig</v>
      </c>
      <c r="Z2466" s="4">
        <f t="shared" si="311"/>
        <v>14.9</v>
      </c>
      <c r="AA2466" s="4" t="str">
        <f>IF(J2466&gt;365,"Bereits abgewandert (Segment D)",IF(Z2466&gt;=Hilfswerte!$B$38,"Rot - akut gefaehrdet",IF(Z2466&gt;=Hilfswerte!$B$39,"Gelb - beobachten","Gruen - stabil")))</f>
        <v>Gelb - beobachten</v>
      </c>
    </row>
    <row r="2467" spans="1:27" ht="15" customHeight="1" x14ac:dyDescent="0.25">
      <c r="A2467" s="4" t="s">
        <v>2814</v>
      </c>
      <c r="B2467" s="4" t="s">
        <v>447</v>
      </c>
      <c r="C2467" s="4" t="s">
        <v>33</v>
      </c>
      <c r="D2467" s="4" t="s">
        <v>93</v>
      </c>
      <c r="E2467" s="4">
        <v>36</v>
      </c>
      <c r="F2467" s="5">
        <v>5.7</v>
      </c>
      <c r="G2467" s="5">
        <v>7.5</v>
      </c>
      <c r="H2467" s="6">
        <v>1120</v>
      </c>
      <c r="I2467" s="4">
        <v>1</v>
      </c>
      <c r="J2467" s="4">
        <v>145</v>
      </c>
      <c r="K2467" s="4">
        <v>0</v>
      </c>
      <c r="L2467" s="4">
        <v>20</v>
      </c>
      <c r="M2467" s="4">
        <v>3</v>
      </c>
      <c r="N2467" s="5">
        <v>-22.6</v>
      </c>
      <c r="O2467" s="7">
        <f t="shared" si="304"/>
        <v>3</v>
      </c>
      <c r="P2467" s="7">
        <f t="shared" si="305"/>
        <v>1</v>
      </c>
      <c r="Q2467" s="7">
        <f t="shared" si="306"/>
        <v>3</v>
      </c>
      <c r="R2467" s="7">
        <f t="shared" si="307"/>
        <v>7</v>
      </c>
      <c r="S2467" s="8">
        <f t="shared" si="308"/>
        <v>52.7</v>
      </c>
      <c r="T2467" s="7" t="str">
        <f t="shared" si="309"/>
        <v>C - Entwicklungspotenzial</v>
      </c>
      <c r="U2467" s="4">
        <f>ROUND(((E2467-Hilfswerte!$B$20)/Hilfswerte!$B$21)+((F2467-Hilfswerte!$B$22)/Hilfswerte!$B$23)+((G2467-Hilfswerte!$B$24)/Hilfswerte!$B$25)+0.1*INDEX(Hilfswerte!$B$4:$B$15,MATCH(C2467,Hilfswerte!$A$4:$A$15,0)),2)</f>
        <v>-1.1599999999999999</v>
      </c>
      <c r="V2467" s="4">
        <f>ROUND(SQRT((((E2467-Hilfswerte!$B$20)/Hilfswerte!$B$21)-Hilfswerte!$B$28)^2+(((F2467-Hilfswerte!$B$22)/Hilfswerte!$B$23)-Hilfswerte!$B$29)^2+(((G2467-Hilfswerte!$B$24)/Hilfswerte!$B$25)-Hilfswerte!$B$30)^2),3)</f>
        <v>0.997</v>
      </c>
      <c r="W2467" s="4">
        <f>ROUND(E2467*Hilfswerte!$B$31,0)</f>
        <v>7400</v>
      </c>
      <c r="X2467" s="4">
        <f t="shared" si="310"/>
        <v>6280</v>
      </c>
      <c r="Y2467" s="4" t="str">
        <f>IF(T2467="A - Top-Kunde","bereits Top-Kunde",IF(AND(V2467&lt;=Hilfswerte!$B$34,H2467&lt;0.5*W2467),"Hoch",IF(AND(V2467&lt;=Hilfswerte!$B$35,H2467&lt;0.7*W2467),"Mittel","Niedrig")))</f>
        <v>Mittel</v>
      </c>
      <c r="Z2467" s="4">
        <f t="shared" si="311"/>
        <v>20.3</v>
      </c>
      <c r="AA2467" s="4" t="str">
        <f>IF(J2467&gt;365,"Bereits abgewandert (Segment D)",IF(Z2467&gt;=Hilfswerte!$B$38,"Rot - akut gefaehrdet",IF(Z2467&gt;=Hilfswerte!$B$39,"Gelb - beobachten","Gruen - stabil")))</f>
        <v>Rot - akut gefaehrdet</v>
      </c>
    </row>
    <row r="2468" spans="1:27" ht="15" customHeight="1" x14ac:dyDescent="0.25">
      <c r="A2468" s="4" t="s">
        <v>2815</v>
      </c>
      <c r="B2468" s="4" t="s">
        <v>196</v>
      </c>
      <c r="C2468" s="4" t="s">
        <v>51</v>
      </c>
      <c r="D2468" s="4" t="s">
        <v>178</v>
      </c>
      <c r="E2468" s="4">
        <v>73</v>
      </c>
      <c r="F2468" s="5">
        <v>12.9</v>
      </c>
      <c r="G2468" s="5">
        <v>3.9</v>
      </c>
      <c r="H2468" s="6">
        <v>8120</v>
      </c>
      <c r="I2468" s="4">
        <v>2</v>
      </c>
      <c r="J2468" s="4">
        <v>7</v>
      </c>
      <c r="K2468" s="4">
        <v>0</v>
      </c>
      <c r="L2468" s="4">
        <v>16</v>
      </c>
      <c r="M2468" s="4">
        <v>5</v>
      </c>
      <c r="N2468" s="5">
        <v>-5.8</v>
      </c>
      <c r="O2468" s="7">
        <f t="shared" si="304"/>
        <v>5</v>
      </c>
      <c r="P2468" s="7">
        <f t="shared" si="305"/>
        <v>2</v>
      </c>
      <c r="Q2468" s="7">
        <f t="shared" si="306"/>
        <v>5</v>
      </c>
      <c r="R2468" s="7">
        <f t="shared" si="307"/>
        <v>12</v>
      </c>
      <c r="S2468" s="8">
        <f t="shared" si="308"/>
        <v>112.3</v>
      </c>
      <c r="T2468" s="7" t="str">
        <f t="shared" si="309"/>
        <v>B - Kernkunde</v>
      </c>
      <c r="U2468" s="4">
        <f>ROUND(((E2468-Hilfswerte!$B$20)/Hilfswerte!$B$21)+((F2468-Hilfswerte!$B$22)/Hilfswerte!$B$23)+((G2468-Hilfswerte!$B$24)/Hilfswerte!$B$25)+0.1*INDEX(Hilfswerte!$B$4:$B$15,MATCH(C2468,Hilfswerte!$A$4:$A$15,0)),2)</f>
        <v>-1.1299999999999999</v>
      </c>
      <c r="V2468" s="4">
        <f>ROUND(SQRT((((E2468-Hilfswerte!$B$20)/Hilfswerte!$B$21)-Hilfswerte!$B$28)^2+(((F2468-Hilfswerte!$B$22)/Hilfswerte!$B$23)-Hilfswerte!$B$29)^2+(((G2468-Hilfswerte!$B$24)/Hilfswerte!$B$25)-Hilfswerte!$B$30)^2),3)</f>
        <v>1.3080000000000001</v>
      </c>
      <c r="W2468" s="4">
        <f>ROUND(E2468*Hilfswerte!$B$31,0)</f>
        <v>15005</v>
      </c>
      <c r="X2468" s="4">
        <f t="shared" si="310"/>
        <v>6885</v>
      </c>
      <c r="Y2468" s="4" t="str">
        <f>IF(T2468="A - Top-Kunde","bereits Top-Kunde",IF(AND(V2468&lt;=Hilfswerte!$B$34,H2468&lt;0.5*W2468),"Hoch",IF(AND(V2468&lt;=Hilfswerte!$B$35,H2468&lt;0.7*W2468),"Mittel","Niedrig")))</f>
        <v>Niedrig</v>
      </c>
      <c r="Z2468" s="4">
        <f t="shared" si="311"/>
        <v>5.9</v>
      </c>
      <c r="AA2468" s="4" t="str">
        <f>IF(J2468&gt;365,"Bereits abgewandert (Segment D)",IF(Z2468&gt;=Hilfswerte!$B$38,"Rot - akut gefaehrdet",IF(Z2468&gt;=Hilfswerte!$B$39,"Gelb - beobachten","Gruen - stabil")))</f>
        <v>Gruen - stabil</v>
      </c>
    </row>
    <row r="2469" spans="1:27" ht="15" customHeight="1" x14ac:dyDescent="0.25">
      <c r="A2469" s="4" t="s">
        <v>2816</v>
      </c>
      <c r="B2469" s="4" t="s">
        <v>119</v>
      </c>
      <c r="C2469" s="4" t="s">
        <v>47</v>
      </c>
      <c r="D2469" s="4" t="s">
        <v>93</v>
      </c>
      <c r="E2469" s="4">
        <v>179</v>
      </c>
      <c r="F2469" s="5">
        <v>38.799999999999997</v>
      </c>
      <c r="G2469" s="5">
        <v>1.6</v>
      </c>
      <c r="H2469" s="6">
        <v>4190</v>
      </c>
      <c r="I2469" s="4">
        <v>3</v>
      </c>
      <c r="J2469" s="4">
        <v>32</v>
      </c>
      <c r="K2469" s="4">
        <v>0</v>
      </c>
      <c r="L2469" s="4">
        <v>17</v>
      </c>
      <c r="M2469" s="4">
        <v>4</v>
      </c>
      <c r="N2469" s="5">
        <v>2.7</v>
      </c>
      <c r="O2469" s="7">
        <f t="shared" si="304"/>
        <v>4</v>
      </c>
      <c r="P2469" s="7">
        <f t="shared" si="305"/>
        <v>3</v>
      </c>
      <c r="Q2469" s="7">
        <f t="shared" si="306"/>
        <v>4</v>
      </c>
      <c r="R2469" s="7">
        <f t="shared" si="307"/>
        <v>11</v>
      </c>
      <c r="S2469" s="8">
        <f t="shared" si="308"/>
        <v>106.3</v>
      </c>
      <c r="T2469" s="7" t="str">
        <f t="shared" si="309"/>
        <v>B - Kernkunde</v>
      </c>
      <c r="U2469" s="4">
        <f>ROUND(((E2469-Hilfswerte!$B$20)/Hilfswerte!$B$21)+((F2469-Hilfswerte!$B$22)/Hilfswerte!$B$23)+((G2469-Hilfswerte!$B$24)/Hilfswerte!$B$25)+0.1*INDEX(Hilfswerte!$B$4:$B$15,MATCH(C2469,Hilfswerte!$A$4:$A$15,0)),2)</f>
        <v>-0.84</v>
      </c>
      <c r="V2469" s="4">
        <f>ROUND(SQRT((((E2469-Hilfswerte!$B$20)/Hilfswerte!$B$21)-Hilfswerte!$B$28)^2+(((F2469-Hilfswerte!$B$22)/Hilfswerte!$B$23)-Hilfswerte!$B$29)^2+(((G2469-Hilfswerte!$B$24)/Hilfswerte!$B$25)-Hilfswerte!$B$30)^2),3)</f>
        <v>1.5269999999999999</v>
      </c>
      <c r="W2469" s="4">
        <f>ROUND(E2469*Hilfswerte!$B$31,0)</f>
        <v>36793</v>
      </c>
      <c r="X2469" s="4">
        <f t="shared" si="310"/>
        <v>32603</v>
      </c>
      <c r="Y2469" s="4" t="str">
        <f>IF(T2469="A - Top-Kunde","bereits Top-Kunde",IF(AND(V2469&lt;=Hilfswerte!$B$34,H2469&lt;0.5*W2469),"Hoch",IF(AND(V2469&lt;=Hilfswerte!$B$35,H2469&lt;0.7*W2469),"Mittel","Niedrig")))</f>
        <v>Niedrig</v>
      </c>
      <c r="Z2469" s="4">
        <f t="shared" si="311"/>
        <v>5</v>
      </c>
      <c r="AA2469" s="4" t="str">
        <f>IF(J2469&gt;365,"Bereits abgewandert (Segment D)",IF(Z2469&gt;=Hilfswerte!$B$38,"Rot - akut gefaehrdet",IF(Z2469&gt;=Hilfswerte!$B$39,"Gelb - beobachten","Gruen - stabil")))</f>
        <v>Gruen - stabil</v>
      </c>
    </row>
    <row r="2470" spans="1:27" ht="15" customHeight="1" x14ac:dyDescent="0.25">
      <c r="A2470" s="4" t="s">
        <v>2817</v>
      </c>
      <c r="B2470" s="4" t="s">
        <v>378</v>
      </c>
      <c r="C2470" s="4" t="s">
        <v>51</v>
      </c>
      <c r="D2470" s="4" t="s">
        <v>30</v>
      </c>
      <c r="E2470" s="4">
        <v>68</v>
      </c>
      <c r="F2470" s="5">
        <v>23</v>
      </c>
      <c r="G2470" s="5">
        <v>8.1999999999999993</v>
      </c>
      <c r="H2470" s="6">
        <v>0</v>
      </c>
      <c r="I2470" s="4">
        <v>0</v>
      </c>
      <c r="J2470" s="4">
        <v>828</v>
      </c>
      <c r="K2470" s="4">
        <v>0</v>
      </c>
      <c r="L2470" s="4">
        <v>11</v>
      </c>
      <c r="M2470" s="4">
        <v>0</v>
      </c>
      <c r="N2470" s="5">
        <v>-62.9</v>
      </c>
      <c r="O2470" s="7">
        <f t="shared" si="304"/>
        <v>1</v>
      </c>
      <c r="P2470" s="7">
        <f t="shared" si="305"/>
        <v>1</v>
      </c>
      <c r="Q2470" s="7">
        <f t="shared" si="306"/>
        <v>1</v>
      </c>
      <c r="R2470" s="7">
        <f t="shared" si="307"/>
        <v>3</v>
      </c>
      <c r="S2470" s="8">
        <f t="shared" si="308"/>
        <v>-4.8</v>
      </c>
      <c r="T2470" s="7" t="str">
        <f t="shared" si="309"/>
        <v>D - Abwanderungsrisiko</v>
      </c>
      <c r="U2470" s="4">
        <f>ROUND(((E2470-Hilfswerte!$B$20)/Hilfswerte!$B$21)+((F2470-Hilfswerte!$B$22)/Hilfswerte!$B$23)+((G2470-Hilfswerte!$B$24)/Hilfswerte!$B$25)+0.1*INDEX(Hilfswerte!$B$4:$B$15,MATCH(C2470,Hilfswerte!$A$4:$A$15,0)),2)</f>
        <v>-0.28000000000000003</v>
      </c>
      <c r="V2470" s="4">
        <f>ROUND(SQRT((((E2470-Hilfswerte!$B$20)/Hilfswerte!$B$21)-Hilfswerte!$B$28)^2+(((F2470-Hilfswerte!$B$22)/Hilfswerte!$B$23)-Hilfswerte!$B$29)^2+(((G2470-Hilfswerte!$B$24)/Hilfswerte!$B$25)-Hilfswerte!$B$30)^2),3)</f>
        <v>0.69199999999999995</v>
      </c>
      <c r="W2470" s="4">
        <f>ROUND(E2470*Hilfswerte!$B$31,0)</f>
        <v>13977</v>
      </c>
      <c r="X2470" s="4">
        <f t="shared" si="310"/>
        <v>13977</v>
      </c>
      <c r="Y2470" s="4" t="str">
        <f>IF(T2470="A - Top-Kunde","bereits Top-Kunde",IF(AND(V2470&lt;=Hilfswerte!$B$34,H2470&lt;0.5*W2470),"Hoch",IF(AND(V2470&lt;=Hilfswerte!$B$35,H2470&lt;0.7*W2470),"Mittel","Niedrig")))</f>
        <v>Hoch</v>
      </c>
      <c r="Z2470" s="4">
        <f t="shared" si="311"/>
        <v>68.8</v>
      </c>
      <c r="AA2470" s="4" t="str">
        <f>IF(J2470&gt;365,"Bereits abgewandert (Segment D)",IF(Z2470&gt;=Hilfswerte!$B$38,"Rot - akut gefaehrdet",IF(Z2470&gt;=Hilfswerte!$B$39,"Gelb - beobachten","Gruen - stabil")))</f>
        <v>Bereits abgewandert (Segment D)</v>
      </c>
    </row>
    <row r="2471" spans="1:27" ht="15" customHeight="1" x14ac:dyDescent="0.25">
      <c r="A2471" s="4" t="s">
        <v>2818</v>
      </c>
      <c r="B2471" s="4" t="s">
        <v>54</v>
      </c>
      <c r="C2471" s="4" t="s">
        <v>62</v>
      </c>
      <c r="D2471" s="4" t="s">
        <v>30</v>
      </c>
      <c r="E2471" s="4">
        <v>18</v>
      </c>
      <c r="F2471" s="5">
        <v>5.4</v>
      </c>
      <c r="G2471" s="5">
        <v>3.3</v>
      </c>
      <c r="H2471" s="6">
        <v>330</v>
      </c>
      <c r="I2471" s="4">
        <v>3</v>
      </c>
      <c r="J2471" s="4">
        <v>272</v>
      </c>
      <c r="K2471" s="4">
        <v>0</v>
      </c>
      <c r="L2471" s="4">
        <v>8</v>
      </c>
      <c r="M2471" s="4">
        <v>1</v>
      </c>
      <c r="N2471" s="5">
        <v>-9.3000000000000007</v>
      </c>
      <c r="O2471" s="7">
        <f t="shared" si="304"/>
        <v>2</v>
      </c>
      <c r="P2471" s="7">
        <f t="shared" si="305"/>
        <v>3</v>
      </c>
      <c r="Q2471" s="7">
        <f t="shared" si="306"/>
        <v>2</v>
      </c>
      <c r="R2471" s="7">
        <f t="shared" si="307"/>
        <v>7</v>
      </c>
      <c r="S2471" s="8">
        <f t="shared" si="308"/>
        <v>63</v>
      </c>
      <c r="T2471" s="7" t="str">
        <f t="shared" si="309"/>
        <v>C - Entwicklungspotenzial</v>
      </c>
      <c r="U2471" s="4">
        <f>ROUND(((E2471-Hilfswerte!$B$20)/Hilfswerte!$B$21)+((F2471-Hilfswerte!$B$22)/Hilfswerte!$B$23)+((G2471-Hilfswerte!$B$24)/Hilfswerte!$B$25)+0.1*INDEX(Hilfswerte!$B$4:$B$15,MATCH(C2471,Hilfswerte!$A$4:$A$15,0)),2)</f>
        <v>-1.52</v>
      </c>
      <c r="V2471" s="4">
        <f>ROUND(SQRT((((E2471-Hilfswerte!$B$20)/Hilfswerte!$B$21)-Hilfswerte!$B$28)^2+(((F2471-Hilfswerte!$B$22)/Hilfswerte!$B$23)-Hilfswerte!$B$29)^2+(((G2471-Hilfswerte!$B$24)/Hilfswerte!$B$25)-Hilfswerte!$B$30)^2),3)</f>
        <v>1.524</v>
      </c>
      <c r="W2471" s="4">
        <f>ROUND(E2471*Hilfswerte!$B$31,0)</f>
        <v>3700</v>
      </c>
      <c r="X2471" s="4">
        <f t="shared" si="310"/>
        <v>3370</v>
      </c>
      <c r="Y2471" s="4" t="str">
        <f>IF(T2471="A - Top-Kunde","bereits Top-Kunde",IF(AND(V2471&lt;=Hilfswerte!$B$34,H2471&lt;0.5*W2471),"Hoch",IF(AND(V2471&lt;=Hilfswerte!$B$35,H2471&lt;0.7*W2471),"Mittel","Niedrig")))</f>
        <v>Niedrig</v>
      </c>
      <c r="Z2471" s="4">
        <f t="shared" si="311"/>
        <v>18.899999999999999</v>
      </c>
      <c r="AA2471" s="4" t="str">
        <f>IF(J2471&gt;365,"Bereits abgewandert (Segment D)",IF(Z2471&gt;=Hilfswerte!$B$38,"Rot - akut gefaehrdet",IF(Z2471&gt;=Hilfswerte!$B$39,"Gelb - beobachten","Gruen - stabil")))</f>
        <v>Gelb - beobachten</v>
      </c>
    </row>
    <row r="2472" spans="1:27" ht="15" customHeight="1" x14ac:dyDescent="0.25">
      <c r="A2472" s="4" t="s">
        <v>2819</v>
      </c>
      <c r="B2472" s="4" t="s">
        <v>657</v>
      </c>
      <c r="C2472" s="4" t="s">
        <v>29</v>
      </c>
      <c r="D2472" s="4" t="s">
        <v>30</v>
      </c>
      <c r="E2472" s="4">
        <v>20</v>
      </c>
      <c r="F2472" s="5">
        <v>5.4</v>
      </c>
      <c r="G2472" s="5">
        <v>2.7</v>
      </c>
      <c r="H2472" s="6">
        <v>10340</v>
      </c>
      <c r="I2472" s="4">
        <v>7</v>
      </c>
      <c r="J2472" s="4">
        <v>64</v>
      </c>
      <c r="K2472" s="4">
        <v>2</v>
      </c>
      <c r="L2472" s="4">
        <v>11</v>
      </c>
      <c r="M2472" s="4">
        <v>5</v>
      </c>
      <c r="N2472" s="5">
        <v>-16.899999999999999</v>
      </c>
      <c r="O2472" s="7">
        <f t="shared" si="304"/>
        <v>4</v>
      </c>
      <c r="P2472" s="7">
        <f t="shared" si="305"/>
        <v>5</v>
      </c>
      <c r="Q2472" s="7">
        <f t="shared" si="306"/>
        <v>5</v>
      </c>
      <c r="R2472" s="7">
        <f t="shared" si="307"/>
        <v>14</v>
      </c>
      <c r="S2472" s="8">
        <f t="shared" si="308"/>
        <v>116.3</v>
      </c>
      <c r="T2472" s="7" t="str">
        <f t="shared" si="309"/>
        <v>B - Kernkunde</v>
      </c>
      <c r="U2472" s="4">
        <f>ROUND(((E2472-Hilfswerte!$B$20)/Hilfswerte!$B$21)+((F2472-Hilfswerte!$B$22)/Hilfswerte!$B$23)+((G2472-Hilfswerte!$B$24)/Hilfswerte!$B$25)+0.1*INDEX(Hilfswerte!$B$4:$B$15,MATCH(C2472,Hilfswerte!$A$4:$A$15,0)),2)</f>
        <v>-1.76</v>
      </c>
      <c r="V2472" s="4">
        <f>ROUND(SQRT((((E2472-Hilfswerte!$B$20)/Hilfswerte!$B$21)-Hilfswerte!$B$28)^2+(((F2472-Hilfswerte!$B$22)/Hilfswerte!$B$23)-Hilfswerte!$B$29)^2+(((G2472-Hilfswerte!$B$24)/Hilfswerte!$B$25)-Hilfswerte!$B$30)^2),3)</f>
        <v>1.6</v>
      </c>
      <c r="W2472" s="4">
        <f>ROUND(E2472*Hilfswerte!$B$31,0)</f>
        <v>4111</v>
      </c>
      <c r="X2472" s="4">
        <f t="shared" si="310"/>
        <v>0</v>
      </c>
      <c r="Y2472" s="4" t="str">
        <f>IF(T2472="A - Top-Kunde","bereits Top-Kunde",IF(AND(V2472&lt;=Hilfswerte!$B$34,H2472&lt;0.5*W2472),"Hoch",IF(AND(V2472&lt;=Hilfswerte!$B$35,H2472&lt;0.7*W2472),"Mittel","Niedrig")))</f>
        <v>Niedrig</v>
      </c>
      <c r="Z2472" s="4">
        <f t="shared" si="311"/>
        <v>18.2</v>
      </c>
      <c r="AA2472" s="4" t="str">
        <f>IF(J2472&gt;365,"Bereits abgewandert (Segment D)",IF(Z2472&gt;=Hilfswerte!$B$38,"Rot - akut gefaehrdet",IF(Z2472&gt;=Hilfswerte!$B$39,"Gelb - beobachten","Gruen - stabil")))</f>
        <v>Gelb - beobachten</v>
      </c>
    </row>
    <row r="2473" spans="1:27" ht="15" customHeight="1" x14ac:dyDescent="0.25">
      <c r="A2473" s="4" t="s">
        <v>2820</v>
      </c>
      <c r="B2473" s="4" t="s">
        <v>653</v>
      </c>
      <c r="C2473" s="4" t="s">
        <v>74</v>
      </c>
      <c r="D2473" s="4" t="s">
        <v>48</v>
      </c>
      <c r="E2473" s="4">
        <v>71</v>
      </c>
      <c r="F2473" s="5">
        <v>15.4</v>
      </c>
      <c r="G2473" s="5">
        <v>10.1</v>
      </c>
      <c r="H2473" s="6">
        <v>2180</v>
      </c>
      <c r="I2473" s="4">
        <v>4</v>
      </c>
      <c r="J2473" s="4">
        <v>88</v>
      </c>
      <c r="K2473" s="4">
        <v>2</v>
      </c>
      <c r="L2473" s="4">
        <v>-5</v>
      </c>
      <c r="M2473" s="4">
        <v>4</v>
      </c>
      <c r="N2473" s="5">
        <v>10.7</v>
      </c>
      <c r="O2473" s="7">
        <f t="shared" si="304"/>
        <v>4</v>
      </c>
      <c r="P2473" s="7">
        <f t="shared" si="305"/>
        <v>4</v>
      </c>
      <c r="Q2473" s="7">
        <f t="shared" si="306"/>
        <v>3</v>
      </c>
      <c r="R2473" s="7">
        <f t="shared" si="307"/>
        <v>11</v>
      </c>
      <c r="S2473" s="8">
        <f t="shared" si="308"/>
        <v>103.4</v>
      </c>
      <c r="T2473" s="7" t="str">
        <f t="shared" si="309"/>
        <v>C - Entwicklungspotenzial</v>
      </c>
      <c r="U2473" s="4">
        <f>ROUND(((E2473-Hilfswerte!$B$20)/Hilfswerte!$B$21)+((F2473-Hilfswerte!$B$22)/Hilfswerte!$B$23)+((G2473-Hilfswerte!$B$24)/Hilfswerte!$B$25)+0.1*INDEX(Hilfswerte!$B$4:$B$15,MATCH(C2473,Hilfswerte!$A$4:$A$15,0)),2)</f>
        <v>-0.48</v>
      </c>
      <c r="V2473" s="4">
        <f>ROUND(SQRT((((E2473-Hilfswerte!$B$20)/Hilfswerte!$B$21)-Hilfswerte!$B$28)^2+(((F2473-Hilfswerte!$B$22)/Hilfswerte!$B$23)-Hilfswerte!$B$29)^2+(((G2473-Hilfswerte!$B$24)/Hilfswerte!$B$25)-Hilfswerte!$B$30)^2),3)</f>
        <v>0.60099999999999998</v>
      </c>
      <c r="W2473" s="4">
        <f>ROUND(E2473*Hilfswerte!$B$31,0)</f>
        <v>14594</v>
      </c>
      <c r="X2473" s="4">
        <f t="shared" si="310"/>
        <v>12414</v>
      </c>
      <c r="Y2473" s="4" t="str">
        <f>IF(T2473="A - Top-Kunde","bereits Top-Kunde",IF(AND(V2473&lt;=Hilfswerte!$B$34,H2473&lt;0.5*W2473),"Hoch",IF(AND(V2473&lt;=Hilfswerte!$B$35,H2473&lt;0.7*W2473),"Mittel","Niedrig")))</f>
        <v>Hoch</v>
      </c>
      <c r="Z2473" s="4">
        <f t="shared" si="311"/>
        <v>10.4</v>
      </c>
      <c r="AA2473" s="4" t="str">
        <f>IF(J2473&gt;365,"Bereits abgewandert (Segment D)",IF(Z2473&gt;=Hilfswerte!$B$38,"Rot - akut gefaehrdet",IF(Z2473&gt;=Hilfswerte!$B$39,"Gelb - beobachten","Gruen - stabil")))</f>
        <v>Gruen - stabil</v>
      </c>
    </row>
    <row r="2474" spans="1:27" ht="15" customHeight="1" x14ac:dyDescent="0.25">
      <c r="A2474" s="4" t="s">
        <v>2821</v>
      </c>
      <c r="B2474" s="4" t="s">
        <v>455</v>
      </c>
      <c r="C2474" s="4" t="s">
        <v>65</v>
      </c>
      <c r="D2474" s="4" t="s">
        <v>106</v>
      </c>
      <c r="E2474" s="4">
        <v>37</v>
      </c>
      <c r="F2474" s="5">
        <v>15.7</v>
      </c>
      <c r="G2474" s="5">
        <v>8.6</v>
      </c>
      <c r="H2474" s="6">
        <v>2240</v>
      </c>
      <c r="I2474" s="4">
        <v>7</v>
      </c>
      <c r="J2474" s="4">
        <v>21</v>
      </c>
      <c r="K2474" s="4">
        <v>0</v>
      </c>
      <c r="L2474" s="4">
        <v>-5</v>
      </c>
      <c r="M2474" s="4">
        <v>6</v>
      </c>
      <c r="N2474" s="5">
        <v>-10.8</v>
      </c>
      <c r="O2474" s="7">
        <f t="shared" si="304"/>
        <v>5</v>
      </c>
      <c r="P2474" s="7">
        <f t="shared" si="305"/>
        <v>5</v>
      </c>
      <c r="Q2474" s="7">
        <f t="shared" si="306"/>
        <v>3</v>
      </c>
      <c r="R2474" s="7">
        <f t="shared" si="307"/>
        <v>13</v>
      </c>
      <c r="S2474" s="8">
        <f t="shared" si="308"/>
        <v>124.6</v>
      </c>
      <c r="T2474" s="7" t="str">
        <f t="shared" si="309"/>
        <v>B - Kernkunde</v>
      </c>
      <c r="U2474" s="4">
        <f>ROUND(((E2474-Hilfswerte!$B$20)/Hilfswerte!$B$21)+((F2474-Hilfswerte!$B$22)/Hilfswerte!$B$23)+((G2474-Hilfswerte!$B$24)/Hilfswerte!$B$25)+0.1*INDEX(Hilfswerte!$B$4:$B$15,MATCH(C2474,Hilfswerte!$A$4:$A$15,0)),2)</f>
        <v>-0.88</v>
      </c>
      <c r="V2474" s="4">
        <f>ROUND(SQRT((((E2474-Hilfswerte!$B$20)/Hilfswerte!$B$21)-Hilfswerte!$B$28)^2+(((F2474-Hilfswerte!$B$22)/Hilfswerte!$B$23)-Hilfswerte!$B$29)^2+(((G2474-Hilfswerte!$B$24)/Hilfswerte!$B$25)-Hilfswerte!$B$30)^2),3)</f>
        <v>0.79900000000000004</v>
      </c>
      <c r="W2474" s="4">
        <f>ROUND(E2474*Hilfswerte!$B$31,0)</f>
        <v>7605</v>
      </c>
      <c r="X2474" s="4">
        <f t="shared" si="310"/>
        <v>5365</v>
      </c>
      <c r="Y2474" s="4" t="str">
        <f>IF(T2474="A - Top-Kunde","bereits Top-Kunde",IF(AND(V2474&lt;=Hilfswerte!$B$34,H2474&lt;0.5*W2474),"Hoch",IF(AND(V2474&lt;=Hilfswerte!$B$35,H2474&lt;0.7*W2474),"Mittel","Niedrig")))</f>
        <v>Hoch</v>
      </c>
      <c r="Z2474" s="4">
        <f t="shared" si="311"/>
        <v>5.4</v>
      </c>
      <c r="AA2474" s="4" t="str">
        <f>IF(J2474&gt;365,"Bereits abgewandert (Segment D)",IF(Z2474&gt;=Hilfswerte!$B$38,"Rot - akut gefaehrdet",IF(Z2474&gt;=Hilfswerte!$B$39,"Gelb - beobachten","Gruen - stabil")))</f>
        <v>Gruen - stabil</v>
      </c>
    </row>
    <row r="2475" spans="1:27" ht="15" customHeight="1" x14ac:dyDescent="0.25">
      <c r="A2475" s="4" t="s">
        <v>2822</v>
      </c>
      <c r="B2475" s="4" t="s">
        <v>865</v>
      </c>
      <c r="C2475" s="4" t="s">
        <v>89</v>
      </c>
      <c r="D2475" s="4" t="s">
        <v>30</v>
      </c>
      <c r="E2475" s="4">
        <v>37</v>
      </c>
      <c r="F2475" s="5">
        <v>9.5</v>
      </c>
      <c r="G2475" s="5">
        <v>18.3</v>
      </c>
      <c r="H2475" s="6">
        <v>6680</v>
      </c>
      <c r="I2475" s="4">
        <v>6</v>
      </c>
      <c r="J2475" s="4">
        <v>47</v>
      </c>
      <c r="K2475" s="4">
        <v>1</v>
      </c>
      <c r="L2475" s="4">
        <v>-3</v>
      </c>
      <c r="M2475" s="4">
        <v>3</v>
      </c>
      <c r="N2475" s="5">
        <v>-4.2</v>
      </c>
      <c r="O2475" s="7">
        <f t="shared" si="304"/>
        <v>4</v>
      </c>
      <c r="P2475" s="7">
        <f t="shared" si="305"/>
        <v>5</v>
      </c>
      <c r="Q2475" s="7">
        <f t="shared" si="306"/>
        <v>4</v>
      </c>
      <c r="R2475" s="7">
        <f t="shared" si="307"/>
        <v>13</v>
      </c>
      <c r="S2475" s="8">
        <f t="shared" si="308"/>
        <v>121.9</v>
      </c>
      <c r="T2475" s="7" t="str">
        <f t="shared" si="309"/>
        <v>B - Kernkunde</v>
      </c>
      <c r="U2475" s="4">
        <f>ROUND(((E2475-Hilfswerte!$B$20)/Hilfswerte!$B$21)+((F2475-Hilfswerte!$B$22)/Hilfswerte!$B$23)+((G2475-Hilfswerte!$B$24)/Hilfswerte!$B$25)+0.1*INDEX(Hilfswerte!$B$4:$B$15,MATCH(C2475,Hilfswerte!$A$4:$A$15,0)),2)</f>
        <v>0.89</v>
      </c>
      <c r="V2475" s="4">
        <f>ROUND(SQRT((((E2475-Hilfswerte!$B$20)/Hilfswerte!$B$21)-Hilfswerte!$B$28)^2+(((F2475-Hilfswerte!$B$22)/Hilfswerte!$B$23)-Hilfswerte!$B$29)^2+(((G2475-Hilfswerte!$B$24)/Hilfswerte!$B$25)-Hilfswerte!$B$30)^2),3)</f>
        <v>1.355</v>
      </c>
      <c r="W2475" s="4">
        <f>ROUND(E2475*Hilfswerte!$B$31,0)</f>
        <v>7605</v>
      </c>
      <c r="X2475" s="4">
        <f t="shared" si="310"/>
        <v>925</v>
      </c>
      <c r="Y2475" s="4" t="str">
        <f>IF(T2475="A - Top-Kunde","bereits Top-Kunde",IF(AND(V2475&lt;=Hilfswerte!$B$34,H2475&lt;0.5*W2475),"Hoch",IF(AND(V2475&lt;=Hilfswerte!$B$35,H2475&lt;0.7*W2475),"Mittel","Niedrig")))</f>
        <v>Niedrig</v>
      </c>
      <c r="Z2475" s="4">
        <f t="shared" si="311"/>
        <v>7</v>
      </c>
      <c r="AA2475" s="4" t="str">
        <f>IF(J2475&gt;365,"Bereits abgewandert (Segment D)",IF(Z2475&gt;=Hilfswerte!$B$38,"Rot - akut gefaehrdet",IF(Z2475&gt;=Hilfswerte!$B$39,"Gelb - beobachten","Gruen - stabil")))</f>
        <v>Gruen - stabil</v>
      </c>
    </row>
    <row r="2476" spans="1:27" ht="15" customHeight="1" x14ac:dyDescent="0.25">
      <c r="A2476" s="4" t="s">
        <v>2823</v>
      </c>
      <c r="B2476" s="4" t="s">
        <v>681</v>
      </c>
      <c r="C2476" s="4" t="s">
        <v>51</v>
      </c>
      <c r="D2476" s="4" t="s">
        <v>48</v>
      </c>
      <c r="E2476" s="4">
        <v>56</v>
      </c>
      <c r="F2476" s="5">
        <v>13.7</v>
      </c>
      <c r="G2476" s="5">
        <v>5.9</v>
      </c>
      <c r="H2476" s="6">
        <v>2260</v>
      </c>
      <c r="I2476" s="4">
        <v>3</v>
      </c>
      <c r="J2476" s="4">
        <v>169</v>
      </c>
      <c r="K2476" s="4">
        <v>1</v>
      </c>
      <c r="L2476" s="4">
        <v>4</v>
      </c>
      <c r="M2476" s="4">
        <v>1</v>
      </c>
      <c r="N2476" s="5">
        <v>-3.8</v>
      </c>
      <c r="O2476" s="7">
        <f t="shared" si="304"/>
        <v>3</v>
      </c>
      <c r="P2476" s="7">
        <f t="shared" si="305"/>
        <v>3</v>
      </c>
      <c r="Q2476" s="7">
        <f t="shared" si="306"/>
        <v>3</v>
      </c>
      <c r="R2476" s="7">
        <f t="shared" si="307"/>
        <v>9</v>
      </c>
      <c r="S2476" s="8">
        <f t="shared" si="308"/>
        <v>80.900000000000006</v>
      </c>
      <c r="T2476" s="7" t="str">
        <f t="shared" si="309"/>
        <v>C - Entwicklungspotenzial</v>
      </c>
      <c r="U2476" s="4">
        <f>ROUND(((E2476-Hilfswerte!$B$20)/Hilfswerte!$B$21)+((F2476-Hilfswerte!$B$22)/Hilfswerte!$B$23)+((G2476-Hilfswerte!$B$24)/Hilfswerte!$B$25)+0.1*INDEX(Hilfswerte!$B$4:$B$15,MATCH(C2476,Hilfswerte!$A$4:$A$15,0)),2)</f>
        <v>-0.87</v>
      </c>
      <c r="V2476" s="4">
        <f>ROUND(SQRT((((E2476-Hilfswerte!$B$20)/Hilfswerte!$B$21)-Hilfswerte!$B$28)^2+(((F2476-Hilfswerte!$B$22)/Hilfswerte!$B$23)-Hilfswerte!$B$29)^2+(((G2476-Hilfswerte!$B$24)/Hilfswerte!$B$25)-Hilfswerte!$B$30)^2),3)</f>
        <v>1.06</v>
      </c>
      <c r="W2476" s="4">
        <f>ROUND(E2476*Hilfswerte!$B$31,0)</f>
        <v>11511</v>
      </c>
      <c r="X2476" s="4">
        <f t="shared" si="310"/>
        <v>9251</v>
      </c>
      <c r="Y2476" s="4" t="str">
        <f>IF(T2476="A - Top-Kunde","bereits Top-Kunde",IF(AND(V2476&lt;=Hilfswerte!$B$34,H2476&lt;0.5*W2476),"Hoch",IF(AND(V2476&lt;=Hilfswerte!$B$35,H2476&lt;0.7*W2476),"Mittel","Niedrig")))</f>
        <v>Mittel</v>
      </c>
      <c r="Z2476" s="4">
        <f t="shared" si="311"/>
        <v>13.8</v>
      </c>
      <c r="AA2476" s="4" t="str">
        <f>IF(J2476&gt;365,"Bereits abgewandert (Segment D)",IF(Z2476&gt;=Hilfswerte!$B$38,"Rot - akut gefaehrdet",IF(Z2476&gt;=Hilfswerte!$B$39,"Gelb - beobachten","Gruen - stabil")))</f>
        <v>Gelb - beobachten</v>
      </c>
    </row>
    <row r="2477" spans="1:27" ht="15" customHeight="1" x14ac:dyDescent="0.25">
      <c r="A2477" s="4" t="s">
        <v>2824</v>
      </c>
      <c r="B2477" s="4" t="s">
        <v>912</v>
      </c>
      <c r="C2477" s="4" t="s">
        <v>74</v>
      </c>
      <c r="D2477" s="4" t="s">
        <v>30</v>
      </c>
      <c r="E2477" s="4">
        <v>20</v>
      </c>
      <c r="F2477" s="5">
        <v>3.7</v>
      </c>
      <c r="G2477" s="5">
        <v>8.1999999999999993</v>
      </c>
      <c r="H2477" s="6">
        <v>3740</v>
      </c>
      <c r="I2477" s="4">
        <v>7</v>
      </c>
      <c r="J2477" s="4">
        <v>21</v>
      </c>
      <c r="K2477" s="4">
        <v>2</v>
      </c>
      <c r="L2477" s="4">
        <v>-5</v>
      </c>
      <c r="M2477" s="4">
        <v>6</v>
      </c>
      <c r="N2477" s="5">
        <v>-7</v>
      </c>
      <c r="O2477" s="7">
        <f t="shared" si="304"/>
        <v>5</v>
      </c>
      <c r="P2477" s="7">
        <f t="shared" si="305"/>
        <v>5</v>
      </c>
      <c r="Q2477" s="7">
        <f t="shared" si="306"/>
        <v>4</v>
      </c>
      <c r="R2477" s="7">
        <f t="shared" si="307"/>
        <v>14</v>
      </c>
      <c r="S2477" s="8">
        <f t="shared" si="308"/>
        <v>124.5</v>
      </c>
      <c r="T2477" s="7" t="str">
        <f t="shared" si="309"/>
        <v>B - Kernkunde</v>
      </c>
      <c r="U2477" s="4">
        <f>ROUND(((E2477-Hilfswerte!$B$20)/Hilfswerte!$B$21)+((F2477-Hilfswerte!$B$22)/Hilfswerte!$B$23)+((G2477-Hilfswerte!$B$24)/Hilfswerte!$B$25)+0.1*INDEX(Hilfswerte!$B$4:$B$15,MATCH(C2477,Hilfswerte!$A$4:$A$15,0)),2)</f>
        <v>-1.21</v>
      </c>
      <c r="V2477" s="4">
        <f>ROUND(SQRT((((E2477-Hilfswerte!$B$20)/Hilfswerte!$B$21)-Hilfswerte!$B$28)^2+(((F2477-Hilfswerte!$B$22)/Hilfswerte!$B$23)-Hilfswerte!$B$29)^2+(((G2477-Hilfswerte!$B$24)/Hilfswerte!$B$25)-Hilfswerte!$B$30)^2),3)</f>
        <v>1</v>
      </c>
      <c r="W2477" s="4">
        <f>ROUND(E2477*Hilfswerte!$B$31,0)</f>
        <v>4111</v>
      </c>
      <c r="X2477" s="4">
        <f t="shared" si="310"/>
        <v>371</v>
      </c>
      <c r="Y2477" s="4" t="str">
        <f>IF(T2477="A - Top-Kunde","bereits Top-Kunde",IF(AND(V2477&lt;=Hilfswerte!$B$34,H2477&lt;0.5*W2477),"Hoch",IF(AND(V2477&lt;=Hilfswerte!$B$35,H2477&lt;0.7*W2477),"Mittel","Niedrig")))</f>
        <v>Niedrig</v>
      </c>
      <c r="Z2477" s="4">
        <f t="shared" si="311"/>
        <v>9.9</v>
      </c>
      <c r="AA2477" s="4" t="str">
        <f>IF(J2477&gt;365,"Bereits abgewandert (Segment D)",IF(Z2477&gt;=Hilfswerte!$B$38,"Rot - akut gefaehrdet",IF(Z2477&gt;=Hilfswerte!$B$39,"Gelb - beobachten","Gruen - stabil")))</f>
        <v>Gruen - stabil</v>
      </c>
    </row>
    <row r="2478" spans="1:27" ht="15" customHeight="1" x14ac:dyDescent="0.25">
      <c r="A2478" s="4" t="s">
        <v>2825</v>
      </c>
      <c r="B2478" s="4" t="s">
        <v>286</v>
      </c>
      <c r="C2478" s="4" t="s">
        <v>89</v>
      </c>
      <c r="D2478" s="4" t="s">
        <v>30</v>
      </c>
      <c r="E2478" s="4">
        <v>162</v>
      </c>
      <c r="F2478" s="5">
        <v>32.799999999999997</v>
      </c>
      <c r="G2478" s="5">
        <v>14.9</v>
      </c>
      <c r="H2478" s="6">
        <v>53700</v>
      </c>
      <c r="I2478" s="4">
        <v>3</v>
      </c>
      <c r="J2478" s="4">
        <v>16</v>
      </c>
      <c r="K2478" s="4">
        <v>0</v>
      </c>
      <c r="L2478" s="4">
        <v>-5</v>
      </c>
      <c r="M2478" s="4">
        <v>1</v>
      </c>
      <c r="N2478" s="5">
        <v>28.5</v>
      </c>
      <c r="O2478" s="7">
        <f t="shared" si="304"/>
        <v>5</v>
      </c>
      <c r="P2478" s="7">
        <f t="shared" si="305"/>
        <v>3</v>
      </c>
      <c r="Q2478" s="7">
        <f t="shared" si="306"/>
        <v>5</v>
      </c>
      <c r="R2478" s="7">
        <f t="shared" si="307"/>
        <v>13</v>
      </c>
      <c r="S2478" s="8">
        <f t="shared" si="308"/>
        <v>144.30000000000001</v>
      </c>
      <c r="T2478" s="7" t="str">
        <f t="shared" si="309"/>
        <v>A - Top-Kunde</v>
      </c>
      <c r="U2478" s="4">
        <f>ROUND(((E2478-Hilfswerte!$B$20)/Hilfswerte!$B$21)+((F2478-Hilfswerte!$B$22)/Hilfswerte!$B$23)+((G2478-Hilfswerte!$B$24)/Hilfswerte!$B$25)+0.1*INDEX(Hilfswerte!$B$4:$B$15,MATCH(C2478,Hilfswerte!$A$4:$A$15,0)),2)</f>
        <v>1.3</v>
      </c>
      <c r="V2478" s="4">
        <f>ROUND(SQRT((((E2478-Hilfswerte!$B$20)/Hilfswerte!$B$21)-Hilfswerte!$B$28)^2+(((F2478-Hilfswerte!$B$22)/Hilfswerte!$B$23)-Hilfswerte!$B$29)^2+(((G2478-Hilfswerte!$B$24)/Hilfswerte!$B$25)-Hilfswerte!$B$30)^2),3)</f>
        <v>0.59299999999999997</v>
      </c>
      <c r="W2478" s="4">
        <f>ROUND(E2478*Hilfswerte!$B$31,0)</f>
        <v>33298</v>
      </c>
      <c r="X2478" s="4">
        <f t="shared" si="310"/>
        <v>0</v>
      </c>
      <c r="Y2478" s="4" t="str">
        <f>IF(T2478="A - Top-Kunde","bereits Top-Kunde",IF(AND(V2478&lt;=Hilfswerte!$B$34,H2478&lt;0.5*W2478),"Hoch",IF(AND(V2478&lt;=Hilfswerte!$B$35,H2478&lt;0.7*W2478),"Mittel","Niedrig")))</f>
        <v>bereits Top-Kunde</v>
      </c>
      <c r="Z2478" s="4">
        <f t="shared" si="311"/>
        <v>0.8</v>
      </c>
      <c r="AA2478" s="4" t="str">
        <f>IF(J2478&gt;365,"Bereits abgewandert (Segment D)",IF(Z2478&gt;=Hilfswerte!$B$38,"Rot - akut gefaehrdet",IF(Z2478&gt;=Hilfswerte!$B$39,"Gelb - beobachten","Gruen - stabil")))</f>
        <v>Gruen - stabil</v>
      </c>
    </row>
    <row r="2479" spans="1:27" ht="15" customHeight="1" x14ac:dyDescent="0.25">
      <c r="A2479" s="4" t="s">
        <v>2826</v>
      </c>
      <c r="B2479" s="4" t="s">
        <v>1224</v>
      </c>
      <c r="C2479" s="4" t="s">
        <v>74</v>
      </c>
      <c r="D2479" s="4" t="s">
        <v>30</v>
      </c>
      <c r="E2479" s="4">
        <v>40</v>
      </c>
      <c r="F2479" s="5">
        <v>9.1</v>
      </c>
      <c r="G2479" s="5">
        <v>0.4</v>
      </c>
      <c r="H2479" s="6">
        <v>2970</v>
      </c>
      <c r="I2479" s="4">
        <v>4</v>
      </c>
      <c r="J2479" s="4">
        <v>12</v>
      </c>
      <c r="K2479" s="4">
        <v>1</v>
      </c>
      <c r="L2479" s="4">
        <v>29</v>
      </c>
      <c r="M2479" s="4">
        <v>1</v>
      </c>
      <c r="N2479" s="5">
        <v>-15.2</v>
      </c>
      <c r="O2479" s="7">
        <f t="shared" si="304"/>
        <v>5</v>
      </c>
      <c r="P2479" s="7">
        <f t="shared" si="305"/>
        <v>4</v>
      </c>
      <c r="Q2479" s="7">
        <f t="shared" si="306"/>
        <v>4</v>
      </c>
      <c r="R2479" s="7">
        <f t="shared" si="307"/>
        <v>13</v>
      </c>
      <c r="S2479" s="8">
        <f t="shared" si="308"/>
        <v>107.7</v>
      </c>
      <c r="T2479" s="7" t="str">
        <f t="shared" si="309"/>
        <v>B - Kernkunde</v>
      </c>
      <c r="U2479" s="4">
        <f>ROUND(((E2479-Hilfswerte!$B$20)/Hilfswerte!$B$21)+((F2479-Hilfswerte!$B$22)/Hilfswerte!$B$23)+((G2479-Hilfswerte!$B$24)/Hilfswerte!$B$25)+0.1*INDEX(Hilfswerte!$B$4:$B$15,MATCH(C2479,Hilfswerte!$A$4:$A$15,0)),2)</f>
        <v>-2.2599999999999998</v>
      </c>
      <c r="V2479" s="4">
        <f>ROUND(SQRT((((E2479-Hilfswerte!$B$20)/Hilfswerte!$B$21)-Hilfswerte!$B$28)^2+(((F2479-Hilfswerte!$B$22)/Hilfswerte!$B$23)-Hilfswerte!$B$29)^2+(((G2479-Hilfswerte!$B$24)/Hilfswerte!$B$25)-Hilfswerte!$B$30)^2),3)</f>
        <v>1.873</v>
      </c>
      <c r="W2479" s="4">
        <f>ROUND(E2479*Hilfswerte!$B$31,0)</f>
        <v>8222</v>
      </c>
      <c r="X2479" s="4">
        <f t="shared" si="310"/>
        <v>5252</v>
      </c>
      <c r="Y2479" s="4" t="str">
        <f>IF(T2479="A - Top-Kunde","bereits Top-Kunde",IF(AND(V2479&lt;=Hilfswerte!$B$34,H2479&lt;0.5*W2479),"Hoch",IF(AND(V2479&lt;=Hilfswerte!$B$35,H2479&lt;0.7*W2479),"Mittel","Niedrig")))</f>
        <v>Niedrig</v>
      </c>
      <c r="Z2479" s="4">
        <f t="shared" si="311"/>
        <v>15.5</v>
      </c>
      <c r="AA2479" s="4" t="str">
        <f>IF(J2479&gt;365,"Bereits abgewandert (Segment D)",IF(Z2479&gt;=Hilfswerte!$B$38,"Rot - akut gefaehrdet",IF(Z2479&gt;=Hilfswerte!$B$39,"Gelb - beobachten","Gruen - stabil")))</f>
        <v>Gelb - beobachten</v>
      </c>
    </row>
    <row r="2480" spans="1:27" ht="15" customHeight="1" x14ac:dyDescent="0.25">
      <c r="A2480" s="4" t="s">
        <v>2827</v>
      </c>
      <c r="B2480" s="4" t="s">
        <v>86</v>
      </c>
      <c r="C2480" s="4" t="s">
        <v>47</v>
      </c>
      <c r="D2480" s="4" t="s">
        <v>30</v>
      </c>
      <c r="E2480" s="4">
        <v>25</v>
      </c>
      <c r="F2480" s="5">
        <v>7.1</v>
      </c>
      <c r="G2480" s="5">
        <v>18.399999999999999</v>
      </c>
      <c r="H2480" s="6">
        <v>5230</v>
      </c>
      <c r="I2480" s="4">
        <v>7</v>
      </c>
      <c r="J2480" s="4">
        <v>10</v>
      </c>
      <c r="K2480" s="4">
        <v>0</v>
      </c>
      <c r="L2480" s="4">
        <v>21</v>
      </c>
      <c r="M2480" s="4">
        <v>6</v>
      </c>
      <c r="N2480" s="5">
        <v>-17.600000000000001</v>
      </c>
      <c r="O2480" s="7">
        <f t="shared" si="304"/>
        <v>5</v>
      </c>
      <c r="P2480" s="7">
        <f t="shared" si="305"/>
        <v>5</v>
      </c>
      <c r="Q2480" s="7">
        <f t="shared" si="306"/>
        <v>4</v>
      </c>
      <c r="R2480" s="7">
        <f t="shared" si="307"/>
        <v>14</v>
      </c>
      <c r="S2480" s="8">
        <f t="shared" si="308"/>
        <v>124.9</v>
      </c>
      <c r="T2480" s="7" t="str">
        <f t="shared" si="309"/>
        <v>B - Kernkunde</v>
      </c>
      <c r="U2480" s="4">
        <f>ROUND(((E2480-Hilfswerte!$B$20)/Hilfswerte!$B$21)+((F2480-Hilfswerte!$B$22)/Hilfswerte!$B$23)+((G2480-Hilfswerte!$B$24)/Hilfswerte!$B$25)+0.1*INDEX(Hilfswerte!$B$4:$B$15,MATCH(C2480,Hilfswerte!$A$4:$A$15,0)),2)</f>
        <v>0.6</v>
      </c>
      <c r="V2480" s="4">
        <f>ROUND(SQRT((((E2480-Hilfswerte!$B$20)/Hilfswerte!$B$21)-Hilfswerte!$B$28)^2+(((F2480-Hilfswerte!$B$22)/Hilfswerte!$B$23)-Hilfswerte!$B$29)^2+(((G2480-Hilfswerte!$B$24)/Hilfswerte!$B$25)-Hilfswerte!$B$30)^2),3)</f>
        <v>1.4059999999999999</v>
      </c>
      <c r="W2480" s="4">
        <f>ROUND(E2480*Hilfswerte!$B$31,0)</f>
        <v>5139</v>
      </c>
      <c r="X2480" s="4">
        <f t="shared" si="310"/>
        <v>0</v>
      </c>
      <c r="Y2480" s="4" t="str">
        <f>IF(T2480="A - Top-Kunde","bereits Top-Kunde",IF(AND(V2480&lt;=Hilfswerte!$B$34,H2480&lt;0.5*W2480),"Hoch",IF(AND(V2480&lt;=Hilfswerte!$B$35,H2480&lt;0.7*W2480),"Mittel","Niedrig")))</f>
        <v>Niedrig</v>
      </c>
      <c r="Z2480" s="4">
        <f t="shared" si="311"/>
        <v>11.7</v>
      </c>
      <c r="AA2480" s="4" t="str">
        <f>IF(J2480&gt;365,"Bereits abgewandert (Segment D)",IF(Z2480&gt;=Hilfswerte!$B$38,"Rot - akut gefaehrdet",IF(Z2480&gt;=Hilfswerte!$B$39,"Gelb - beobachten","Gruen - stabil")))</f>
        <v>Gruen - stabil</v>
      </c>
    </row>
    <row r="2481" spans="1:27" ht="15" customHeight="1" x14ac:dyDescent="0.25">
      <c r="A2481" s="4" t="s">
        <v>2828</v>
      </c>
      <c r="B2481" s="4" t="s">
        <v>645</v>
      </c>
      <c r="C2481" s="4" t="s">
        <v>84</v>
      </c>
      <c r="D2481" s="4" t="s">
        <v>30</v>
      </c>
      <c r="E2481" s="4">
        <v>11</v>
      </c>
      <c r="F2481" s="5">
        <v>1.7</v>
      </c>
      <c r="G2481" s="5">
        <v>12.8</v>
      </c>
      <c r="H2481" s="6">
        <v>540</v>
      </c>
      <c r="I2481" s="4">
        <v>2</v>
      </c>
      <c r="J2481" s="4">
        <v>157</v>
      </c>
      <c r="K2481" s="4">
        <v>1</v>
      </c>
      <c r="L2481" s="4">
        <v>15</v>
      </c>
      <c r="M2481" s="4">
        <v>4</v>
      </c>
      <c r="N2481" s="5">
        <v>-16.7</v>
      </c>
      <c r="O2481" s="7">
        <f t="shared" si="304"/>
        <v>3</v>
      </c>
      <c r="P2481" s="7">
        <f t="shared" si="305"/>
        <v>2</v>
      </c>
      <c r="Q2481" s="7">
        <f t="shared" si="306"/>
        <v>2</v>
      </c>
      <c r="R2481" s="7">
        <f t="shared" si="307"/>
        <v>7</v>
      </c>
      <c r="S2481" s="8">
        <f t="shared" si="308"/>
        <v>51.2</v>
      </c>
      <c r="T2481" s="7" t="str">
        <f t="shared" si="309"/>
        <v>C - Entwicklungspotenzial</v>
      </c>
      <c r="U2481" s="4">
        <f>ROUND(((E2481-Hilfswerte!$B$20)/Hilfswerte!$B$21)+((F2481-Hilfswerte!$B$22)/Hilfswerte!$B$23)+((G2481-Hilfswerte!$B$24)/Hilfswerte!$B$25)+0.1*INDEX(Hilfswerte!$B$4:$B$15,MATCH(C2481,Hilfswerte!$A$4:$A$15,0)),2)</f>
        <v>-0.53</v>
      </c>
      <c r="V2481" s="4">
        <f>ROUND(SQRT((((E2481-Hilfswerte!$B$20)/Hilfswerte!$B$21)-Hilfswerte!$B$28)^2+(((F2481-Hilfswerte!$B$22)/Hilfswerte!$B$23)-Hilfswerte!$B$29)^2+(((G2481-Hilfswerte!$B$24)/Hilfswerte!$B$25)-Hilfswerte!$B$30)^2),3)</f>
        <v>0.96499999999999997</v>
      </c>
      <c r="W2481" s="4">
        <f>ROUND(E2481*Hilfswerte!$B$31,0)</f>
        <v>2261</v>
      </c>
      <c r="X2481" s="4">
        <f t="shared" si="310"/>
        <v>1721</v>
      </c>
      <c r="Y2481" s="4" t="str">
        <f>IF(T2481="A - Top-Kunde","bereits Top-Kunde",IF(AND(V2481&lt;=Hilfswerte!$B$34,H2481&lt;0.5*W2481),"Hoch",IF(AND(V2481&lt;=Hilfswerte!$B$35,H2481&lt;0.7*W2481),"Mittel","Niedrig")))</f>
        <v>Mittel</v>
      </c>
      <c r="Z2481" s="4">
        <f t="shared" si="311"/>
        <v>20.5</v>
      </c>
      <c r="AA2481" s="4" t="str">
        <f>IF(J2481&gt;365,"Bereits abgewandert (Segment D)",IF(Z2481&gt;=Hilfswerte!$B$38,"Rot - akut gefaehrdet",IF(Z2481&gt;=Hilfswerte!$B$39,"Gelb - beobachten","Gruen - stabil")))</f>
        <v>Rot - akut gefaehrdet</v>
      </c>
    </row>
    <row r="2482" spans="1:27" ht="15" customHeight="1" x14ac:dyDescent="0.25">
      <c r="A2482" s="4" t="s">
        <v>2829</v>
      </c>
      <c r="B2482" s="4" t="s">
        <v>300</v>
      </c>
      <c r="C2482" s="4" t="s">
        <v>84</v>
      </c>
      <c r="D2482" s="4" t="s">
        <v>30</v>
      </c>
      <c r="E2482" s="4">
        <v>101</v>
      </c>
      <c r="F2482" s="5">
        <v>17.899999999999999</v>
      </c>
      <c r="G2482" s="5">
        <v>10.4</v>
      </c>
      <c r="H2482" s="6">
        <v>26860</v>
      </c>
      <c r="I2482" s="4">
        <v>5</v>
      </c>
      <c r="J2482" s="4">
        <v>24</v>
      </c>
      <c r="K2482" s="4">
        <v>0</v>
      </c>
      <c r="L2482" s="4">
        <v>19</v>
      </c>
      <c r="M2482" s="4">
        <v>1</v>
      </c>
      <c r="N2482" s="5">
        <v>13.2</v>
      </c>
      <c r="O2482" s="7">
        <f t="shared" si="304"/>
        <v>5</v>
      </c>
      <c r="P2482" s="7">
        <f t="shared" si="305"/>
        <v>5</v>
      </c>
      <c r="Q2482" s="7">
        <f t="shared" si="306"/>
        <v>5</v>
      </c>
      <c r="R2482" s="7">
        <f t="shared" si="307"/>
        <v>15</v>
      </c>
      <c r="S2482" s="8">
        <f t="shared" si="308"/>
        <v>150.9</v>
      </c>
      <c r="T2482" s="7" t="str">
        <f t="shared" si="309"/>
        <v>A - Top-Kunde</v>
      </c>
      <c r="U2482" s="4">
        <f>ROUND(((E2482-Hilfswerte!$B$20)/Hilfswerte!$B$21)+((F2482-Hilfswerte!$B$22)/Hilfswerte!$B$23)+((G2482-Hilfswerte!$B$24)/Hilfswerte!$B$25)+0.1*INDEX(Hilfswerte!$B$4:$B$15,MATCH(C2482,Hilfswerte!$A$4:$A$15,0)),2)</f>
        <v>-0.23</v>
      </c>
      <c r="V2482" s="4">
        <f>ROUND(SQRT((((E2482-Hilfswerte!$B$20)/Hilfswerte!$B$21)-Hilfswerte!$B$28)^2+(((F2482-Hilfswerte!$B$22)/Hilfswerte!$B$23)-Hilfswerte!$B$29)^2+(((G2482-Hilfswerte!$B$24)/Hilfswerte!$B$25)-Hilfswerte!$B$30)^2),3)</f>
        <v>0.47299999999999998</v>
      </c>
      <c r="W2482" s="4">
        <f>ROUND(E2482*Hilfswerte!$B$31,0)</f>
        <v>20760</v>
      </c>
      <c r="X2482" s="4">
        <f t="shared" si="310"/>
        <v>0</v>
      </c>
      <c r="Y2482" s="4" t="str">
        <f>IF(T2482="A - Top-Kunde","bereits Top-Kunde",IF(AND(V2482&lt;=Hilfswerte!$B$34,H2482&lt;0.5*W2482),"Hoch",IF(AND(V2482&lt;=Hilfswerte!$B$35,H2482&lt;0.7*W2482),"Mittel","Niedrig")))</f>
        <v>bereits Top-Kunde</v>
      </c>
      <c r="Z2482" s="4">
        <f t="shared" si="311"/>
        <v>5</v>
      </c>
      <c r="AA2482" s="4" t="str">
        <f>IF(J2482&gt;365,"Bereits abgewandert (Segment D)",IF(Z2482&gt;=Hilfswerte!$B$38,"Rot - akut gefaehrdet",IF(Z2482&gt;=Hilfswerte!$B$39,"Gelb - beobachten","Gruen - stabil")))</f>
        <v>Gruen - stabil</v>
      </c>
    </row>
    <row r="2483" spans="1:27" ht="15" customHeight="1" x14ac:dyDescent="0.25">
      <c r="A2483" s="4" t="s">
        <v>2830</v>
      </c>
      <c r="B2483" s="4" t="s">
        <v>92</v>
      </c>
      <c r="C2483" s="4" t="s">
        <v>59</v>
      </c>
      <c r="D2483" s="4" t="s">
        <v>30</v>
      </c>
      <c r="E2483" s="4">
        <v>92</v>
      </c>
      <c r="F2483" s="5">
        <v>9.1</v>
      </c>
      <c r="G2483" s="5">
        <v>8.6999999999999993</v>
      </c>
      <c r="H2483" s="6">
        <v>6610</v>
      </c>
      <c r="I2483" s="4">
        <v>1</v>
      </c>
      <c r="J2483" s="4">
        <v>128</v>
      </c>
      <c r="K2483" s="4">
        <v>0</v>
      </c>
      <c r="L2483" s="4">
        <v>8</v>
      </c>
      <c r="M2483" s="4">
        <v>2</v>
      </c>
      <c r="N2483" s="5">
        <v>4.0999999999999996</v>
      </c>
      <c r="O2483" s="7">
        <f t="shared" si="304"/>
        <v>3</v>
      </c>
      <c r="P2483" s="7">
        <f t="shared" si="305"/>
        <v>1</v>
      </c>
      <c r="Q2483" s="7">
        <f t="shared" si="306"/>
        <v>4</v>
      </c>
      <c r="R2483" s="7">
        <f t="shared" si="307"/>
        <v>8</v>
      </c>
      <c r="S2483" s="8">
        <f t="shared" si="308"/>
        <v>79.7</v>
      </c>
      <c r="T2483" s="7" t="str">
        <f t="shared" si="309"/>
        <v>C - Entwicklungspotenzial</v>
      </c>
      <c r="U2483" s="4">
        <f>ROUND(((E2483-Hilfswerte!$B$20)/Hilfswerte!$B$21)+((F2483-Hilfswerte!$B$22)/Hilfswerte!$B$23)+((G2483-Hilfswerte!$B$24)/Hilfswerte!$B$25)+0.1*INDEX(Hilfswerte!$B$4:$B$15,MATCH(C2483,Hilfswerte!$A$4:$A$15,0)),2)</f>
        <v>-0.77</v>
      </c>
      <c r="V2483" s="4">
        <f>ROUND(SQRT((((E2483-Hilfswerte!$B$20)/Hilfswerte!$B$21)-Hilfswerte!$B$28)^2+(((F2483-Hilfswerte!$B$22)/Hilfswerte!$B$23)-Hilfswerte!$B$29)^2+(((G2483-Hilfswerte!$B$24)/Hilfswerte!$B$25)-Hilfswerte!$B$30)^2),3)</f>
        <v>0.72699999999999998</v>
      </c>
      <c r="W2483" s="4">
        <f>ROUND(E2483*Hilfswerte!$B$31,0)</f>
        <v>18910</v>
      </c>
      <c r="X2483" s="4">
        <f t="shared" si="310"/>
        <v>12300</v>
      </c>
      <c r="Y2483" s="4" t="str">
        <f>IF(T2483="A - Top-Kunde","bereits Top-Kunde",IF(AND(V2483&lt;=Hilfswerte!$B$34,H2483&lt;0.5*W2483),"Hoch",IF(AND(V2483&lt;=Hilfswerte!$B$35,H2483&lt;0.7*W2483),"Mittel","Niedrig")))</f>
        <v>Hoch</v>
      </c>
      <c r="Z2483" s="4">
        <f t="shared" si="311"/>
        <v>8</v>
      </c>
      <c r="AA2483" s="4" t="str">
        <f>IF(J2483&gt;365,"Bereits abgewandert (Segment D)",IF(Z2483&gt;=Hilfswerte!$B$38,"Rot - akut gefaehrdet",IF(Z2483&gt;=Hilfswerte!$B$39,"Gelb - beobachten","Gruen - stabil")))</f>
        <v>Gruen - stabil</v>
      </c>
    </row>
    <row r="2484" spans="1:27" ht="15" customHeight="1" x14ac:dyDescent="0.25">
      <c r="A2484" s="4" t="s">
        <v>2831</v>
      </c>
      <c r="B2484" s="4" t="s">
        <v>190</v>
      </c>
      <c r="C2484" s="4" t="s">
        <v>65</v>
      </c>
      <c r="D2484" s="4" t="s">
        <v>48</v>
      </c>
      <c r="E2484" s="4">
        <v>52</v>
      </c>
      <c r="F2484" s="5">
        <v>14.2</v>
      </c>
      <c r="G2484" s="5">
        <v>9.9</v>
      </c>
      <c r="H2484" s="6">
        <v>19960</v>
      </c>
      <c r="I2484" s="4">
        <v>2</v>
      </c>
      <c r="J2484" s="4">
        <v>27</v>
      </c>
      <c r="K2484" s="4">
        <v>0</v>
      </c>
      <c r="L2484" s="4">
        <v>-5</v>
      </c>
      <c r="M2484" s="4">
        <v>4</v>
      </c>
      <c r="N2484" s="5">
        <v>2.2999999999999998</v>
      </c>
      <c r="O2484" s="7">
        <f t="shared" si="304"/>
        <v>5</v>
      </c>
      <c r="P2484" s="7">
        <f t="shared" si="305"/>
        <v>2</v>
      </c>
      <c r="Q2484" s="7">
        <f t="shared" si="306"/>
        <v>5</v>
      </c>
      <c r="R2484" s="7">
        <f t="shared" si="307"/>
        <v>12</v>
      </c>
      <c r="S2484" s="8">
        <f t="shared" si="308"/>
        <v>121.2</v>
      </c>
      <c r="T2484" s="7" t="str">
        <f t="shared" si="309"/>
        <v>B - Kernkunde</v>
      </c>
      <c r="U2484" s="4">
        <f>ROUND(((E2484-Hilfswerte!$B$20)/Hilfswerte!$B$21)+((F2484-Hilfswerte!$B$22)/Hilfswerte!$B$23)+((G2484-Hilfswerte!$B$24)/Hilfswerte!$B$25)+0.1*INDEX(Hilfswerte!$B$4:$B$15,MATCH(C2484,Hilfswerte!$A$4:$A$15,0)),2)</f>
        <v>-0.64</v>
      </c>
      <c r="V2484" s="4">
        <f>ROUND(SQRT((((E2484-Hilfswerte!$B$20)/Hilfswerte!$B$21)-Hilfswerte!$B$28)^2+(((F2484-Hilfswerte!$B$22)/Hilfswerte!$B$23)-Hilfswerte!$B$29)^2+(((G2484-Hilfswerte!$B$24)/Hilfswerte!$B$25)-Hilfswerte!$B$30)^2),3)</f>
        <v>0.68200000000000005</v>
      </c>
      <c r="W2484" s="4">
        <f>ROUND(E2484*Hilfswerte!$B$31,0)</f>
        <v>10688</v>
      </c>
      <c r="X2484" s="4">
        <f t="shared" si="310"/>
        <v>0</v>
      </c>
      <c r="Y2484" s="4" t="str">
        <f>IF(T2484="A - Top-Kunde","bereits Top-Kunde",IF(AND(V2484&lt;=Hilfswerte!$B$34,H2484&lt;0.5*W2484),"Hoch",IF(AND(V2484&lt;=Hilfswerte!$B$35,H2484&lt;0.7*W2484),"Mittel","Niedrig")))</f>
        <v>Niedrig</v>
      </c>
      <c r="Z2484" s="4">
        <f t="shared" si="311"/>
        <v>1.4</v>
      </c>
      <c r="AA2484" s="4" t="str">
        <f>IF(J2484&gt;365,"Bereits abgewandert (Segment D)",IF(Z2484&gt;=Hilfswerte!$B$38,"Rot - akut gefaehrdet",IF(Z2484&gt;=Hilfswerte!$B$39,"Gelb - beobachten","Gruen - stabil")))</f>
        <v>Gruen - stabil</v>
      </c>
    </row>
    <row r="2485" spans="1:27" ht="15" customHeight="1" x14ac:dyDescent="0.25">
      <c r="A2485" s="4" t="s">
        <v>2832</v>
      </c>
      <c r="B2485" s="4" t="s">
        <v>346</v>
      </c>
      <c r="C2485" s="4" t="s">
        <v>47</v>
      </c>
      <c r="D2485" s="4" t="s">
        <v>117</v>
      </c>
      <c r="E2485" s="4">
        <v>67</v>
      </c>
      <c r="F2485" s="5">
        <v>14.8</v>
      </c>
      <c r="G2485" s="5">
        <v>0.6</v>
      </c>
      <c r="H2485" s="6">
        <v>6360</v>
      </c>
      <c r="I2485" s="4">
        <v>4</v>
      </c>
      <c r="J2485" s="4">
        <v>61</v>
      </c>
      <c r="K2485" s="4">
        <v>1</v>
      </c>
      <c r="L2485" s="4">
        <v>0</v>
      </c>
      <c r="M2485" s="4">
        <v>1</v>
      </c>
      <c r="N2485" s="5">
        <v>7.5</v>
      </c>
      <c r="O2485" s="7">
        <f t="shared" si="304"/>
        <v>4</v>
      </c>
      <c r="P2485" s="7">
        <f t="shared" si="305"/>
        <v>4</v>
      </c>
      <c r="Q2485" s="7">
        <f t="shared" si="306"/>
        <v>4</v>
      </c>
      <c r="R2485" s="7">
        <f t="shared" si="307"/>
        <v>12</v>
      </c>
      <c r="S2485" s="8">
        <f t="shared" si="308"/>
        <v>117.8</v>
      </c>
      <c r="T2485" s="7" t="str">
        <f t="shared" si="309"/>
        <v>B - Kernkunde</v>
      </c>
      <c r="U2485" s="4">
        <f>ROUND(((E2485-Hilfswerte!$B$20)/Hilfswerte!$B$21)+((F2485-Hilfswerte!$B$22)/Hilfswerte!$B$23)+((G2485-Hilfswerte!$B$24)/Hilfswerte!$B$25)+0.1*INDEX(Hilfswerte!$B$4:$B$15,MATCH(C2485,Hilfswerte!$A$4:$A$15,0)),2)</f>
        <v>-1.91</v>
      </c>
      <c r="V2485" s="4">
        <f>ROUND(SQRT((((E2485-Hilfswerte!$B$20)/Hilfswerte!$B$21)-Hilfswerte!$B$28)^2+(((F2485-Hilfswerte!$B$22)/Hilfswerte!$B$23)-Hilfswerte!$B$29)^2+(((G2485-Hilfswerte!$B$24)/Hilfswerte!$B$25)-Hilfswerte!$B$30)^2),3)</f>
        <v>1.7869999999999999</v>
      </c>
      <c r="W2485" s="4">
        <f>ROUND(E2485*Hilfswerte!$B$31,0)</f>
        <v>13772</v>
      </c>
      <c r="X2485" s="4">
        <f t="shared" si="310"/>
        <v>7412</v>
      </c>
      <c r="Y2485" s="4" t="str">
        <f>IF(T2485="A - Top-Kunde","bereits Top-Kunde",IF(AND(V2485&lt;=Hilfswerte!$B$34,H2485&lt;0.5*W2485),"Hoch",IF(AND(V2485&lt;=Hilfswerte!$B$35,H2485&lt;0.7*W2485),"Mittel","Niedrig")))</f>
        <v>Niedrig</v>
      </c>
      <c r="Z2485" s="4">
        <f t="shared" si="311"/>
        <v>6.1</v>
      </c>
      <c r="AA2485" s="4" t="str">
        <f>IF(J2485&gt;365,"Bereits abgewandert (Segment D)",IF(Z2485&gt;=Hilfswerte!$B$38,"Rot - akut gefaehrdet",IF(Z2485&gt;=Hilfswerte!$B$39,"Gelb - beobachten","Gruen - stabil")))</f>
        <v>Gruen - stabil</v>
      </c>
    </row>
    <row r="2486" spans="1:27" ht="15" customHeight="1" x14ac:dyDescent="0.25">
      <c r="A2486" s="4" t="s">
        <v>2833</v>
      </c>
      <c r="B2486" s="4" t="s">
        <v>1024</v>
      </c>
      <c r="C2486" s="4" t="s">
        <v>59</v>
      </c>
      <c r="D2486" s="4" t="s">
        <v>30</v>
      </c>
      <c r="E2486" s="4">
        <v>90</v>
      </c>
      <c r="F2486" s="5">
        <v>17.7</v>
      </c>
      <c r="G2486" s="5">
        <v>2.7</v>
      </c>
      <c r="H2486" s="6">
        <v>8190</v>
      </c>
      <c r="I2486" s="4">
        <v>3</v>
      </c>
      <c r="J2486" s="4">
        <v>6</v>
      </c>
      <c r="K2486" s="4">
        <v>1</v>
      </c>
      <c r="L2486" s="4">
        <v>0</v>
      </c>
      <c r="M2486" s="4">
        <v>6</v>
      </c>
      <c r="N2486" s="5">
        <v>11.7</v>
      </c>
      <c r="O2486" s="7">
        <f t="shared" si="304"/>
        <v>5</v>
      </c>
      <c r="P2486" s="7">
        <f t="shared" si="305"/>
        <v>3</v>
      </c>
      <c r="Q2486" s="7">
        <f t="shared" si="306"/>
        <v>5</v>
      </c>
      <c r="R2486" s="7">
        <f t="shared" si="307"/>
        <v>13</v>
      </c>
      <c r="S2486" s="8">
        <f t="shared" si="308"/>
        <v>129.9</v>
      </c>
      <c r="T2486" s="7" t="str">
        <f t="shared" si="309"/>
        <v>A - Top-Kunde</v>
      </c>
      <c r="U2486" s="4">
        <f>ROUND(((E2486-Hilfswerte!$B$20)/Hilfswerte!$B$21)+((F2486-Hilfswerte!$B$22)/Hilfswerte!$B$23)+((G2486-Hilfswerte!$B$24)/Hilfswerte!$B$25)+0.1*INDEX(Hilfswerte!$B$4:$B$15,MATCH(C2486,Hilfswerte!$A$4:$A$15,0)),2)</f>
        <v>-1.58</v>
      </c>
      <c r="V2486" s="4">
        <f>ROUND(SQRT((((E2486-Hilfswerte!$B$20)/Hilfswerte!$B$21)-Hilfswerte!$B$28)^2+(((F2486-Hilfswerte!$B$22)/Hilfswerte!$B$23)-Hilfswerte!$B$29)^2+(((G2486-Hilfswerte!$B$24)/Hilfswerte!$B$25)-Hilfswerte!$B$30)^2),3)</f>
        <v>1.4370000000000001</v>
      </c>
      <c r="W2486" s="4">
        <f>ROUND(E2486*Hilfswerte!$B$31,0)</f>
        <v>18499</v>
      </c>
      <c r="X2486" s="4">
        <f t="shared" si="310"/>
        <v>10309</v>
      </c>
      <c r="Y2486" s="4" t="str">
        <f>IF(T2486="A - Top-Kunde","bereits Top-Kunde",IF(AND(V2486&lt;=Hilfswerte!$B$34,H2486&lt;0.5*W2486),"Hoch",IF(AND(V2486&lt;=Hilfswerte!$B$35,H2486&lt;0.7*W2486),"Mittel","Niedrig")))</f>
        <v>bereits Top-Kunde</v>
      </c>
      <c r="Z2486" s="4">
        <f t="shared" si="311"/>
        <v>3.3</v>
      </c>
      <c r="AA2486" s="4" t="str">
        <f>IF(J2486&gt;365,"Bereits abgewandert (Segment D)",IF(Z2486&gt;=Hilfswerte!$B$38,"Rot - akut gefaehrdet",IF(Z2486&gt;=Hilfswerte!$B$39,"Gelb - beobachten","Gruen - stabil")))</f>
        <v>Gruen - stabil</v>
      </c>
    </row>
    <row r="2487" spans="1:27" ht="15" customHeight="1" x14ac:dyDescent="0.25">
      <c r="A2487" s="4" t="s">
        <v>2834</v>
      </c>
      <c r="B2487" s="4" t="s">
        <v>1161</v>
      </c>
      <c r="C2487" s="4" t="s">
        <v>65</v>
      </c>
      <c r="D2487" s="4" t="s">
        <v>93</v>
      </c>
      <c r="E2487" s="4">
        <v>25</v>
      </c>
      <c r="F2487" s="5">
        <v>7.1</v>
      </c>
      <c r="G2487" s="5">
        <v>5.9</v>
      </c>
      <c r="H2487" s="6">
        <v>0</v>
      </c>
      <c r="I2487" s="4">
        <v>0</v>
      </c>
      <c r="J2487" s="4">
        <v>414</v>
      </c>
      <c r="K2487" s="4">
        <v>0</v>
      </c>
      <c r="L2487" s="4">
        <v>4</v>
      </c>
      <c r="M2487" s="4">
        <v>0</v>
      </c>
      <c r="N2487" s="5">
        <v>-42.1</v>
      </c>
      <c r="O2487" s="7">
        <f t="shared" si="304"/>
        <v>1</v>
      </c>
      <c r="P2487" s="7">
        <f t="shared" si="305"/>
        <v>1</v>
      </c>
      <c r="Q2487" s="7">
        <f t="shared" si="306"/>
        <v>1</v>
      </c>
      <c r="R2487" s="7">
        <f t="shared" si="307"/>
        <v>3</v>
      </c>
      <c r="S2487" s="8">
        <f t="shared" si="308"/>
        <v>7.8</v>
      </c>
      <c r="T2487" s="7" t="str">
        <f t="shared" si="309"/>
        <v>D - Abwanderungsrisiko</v>
      </c>
      <c r="U2487" s="4">
        <f>ROUND(((E2487-Hilfswerte!$B$20)/Hilfswerte!$B$21)+((F2487-Hilfswerte!$B$22)/Hilfswerte!$B$23)+((G2487-Hilfswerte!$B$24)/Hilfswerte!$B$25)+0.1*INDEX(Hilfswerte!$B$4:$B$15,MATCH(C2487,Hilfswerte!$A$4:$A$15,0)),2)</f>
        <v>-1.52</v>
      </c>
      <c r="V2487" s="4">
        <f>ROUND(SQRT((((E2487-Hilfswerte!$B$20)/Hilfswerte!$B$21)-Hilfswerte!$B$28)^2+(((F2487-Hilfswerte!$B$22)/Hilfswerte!$B$23)-Hilfswerte!$B$29)^2+(((G2487-Hilfswerte!$B$24)/Hilfswerte!$B$25)-Hilfswerte!$B$30)^2),3)</f>
        <v>1.177</v>
      </c>
      <c r="W2487" s="4">
        <f>ROUND(E2487*Hilfswerte!$B$31,0)</f>
        <v>5139</v>
      </c>
      <c r="X2487" s="4">
        <f t="shared" si="310"/>
        <v>5139</v>
      </c>
      <c r="Y2487" s="4" t="str">
        <f>IF(T2487="A - Top-Kunde","bereits Top-Kunde",IF(AND(V2487&lt;=Hilfswerte!$B$34,H2487&lt;0.5*W2487),"Hoch",IF(AND(V2487&lt;=Hilfswerte!$B$35,H2487&lt;0.7*W2487),"Mittel","Niedrig")))</f>
        <v>Niedrig</v>
      </c>
      <c r="Z2487" s="4">
        <f t="shared" si="311"/>
        <v>38.299999999999997</v>
      </c>
      <c r="AA2487" s="4" t="str">
        <f>IF(J2487&gt;365,"Bereits abgewandert (Segment D)",IF(Z2487&gt;=Hilfswerte!$B$38,"Rot - akut gefaehrdet",IF(Z2487&gt;=Hilfswerte!$B$39,"Gelb - beobachten","Gruen - stabil")))</f>
        <v>Bereits abgewandert (Segment D)</v>
      </c>
    </row>
    <row r="2488" spans="1:27" ht="15" customHeight="1" x14ac:dyDescent="0.25">
      <c r="A2488" s="4" t="s">
        <v>2835</v>
      </c>
      <c r="B2488" s="4" t="s">
        <v>167</v>
      </c>
      <c r="C2488" s="4" t="s">
        <v>59</v>
      </c>
      <c r="D2488" s="4" t="s">
        <v>30</v>
      </c>
      <c r="E2488" s="4">
        <v>34</v>
      </c>
      <c r="F2488" s="5">
        <v>7.9</v>
      </c>
      <c r="G2488" s="5">
        <v>3.8</v>
      </c>
      <c r="H2488" s="6">
        <v>1490</v>
      </c>
      <c r="I2488" s="4">
        <v>2</v>
      </c>
      <c r="J2488" s="4">
        <v>315</v>
      </c>
      <c r="K2488" s="4">
        <v>0</v>
      </c>
      <c r="L2488" s="4">
        <v>33</v>
      </c>
      <c r="M2488" s="4">
        <v>5</v>
      </c>
      <c r="N2488" s="5">
        <v>3.6</v>
      </c>
      <c r="O2488" s="7">
        <f t="shared" si="304"/>
        <v>2</v>
      </c>
      <c r="P2488" s="7">
        <f t="shared" si="305"/>
        <v>2</v>
      </c>
      <c r="Q2488" s="7">
        <f t="shared" si="306"/>
        <v>3</v>
      </c>
      <c r="R2488" s="7">
        <f t="shared" si="307"/>
        <v>7</v>
      </c>
      <c r="S2488" s="8">
        <f t="shared" si="308"/>
        <v>61.9</v>
      </c>
      <c r="T2488" s="7" t="str">
        <f t="shared" si="309"/>
        <v>C - Entwicklungspotenzial</v>
      </c>
      <c r="U2488" s="4">
        <f>ROUND(((E2488-Hilfswerte!$B$20)/Hilfswerte!$B$21)+((F2488-Hilfswerte!$B$22)/Hilfswerte!$B$23)+((G2488-Hilfswerte!$B$24)/Hilfswerte!$B$25)+0.1*INDEX(Hilfswerte!$B$4:$B$15,MATCH(C2488,Hilfswerte!$A$4:$A$15,0)),2)</f>
        <v>-1.82</v>
      </c>
      <c r="V2488" s="4">
        <f>ROUND(SQRT((((E2488-Hilfswerte!$B$20)/Hilfswerte!$B$21)-Hilfswerte!$B$28)^2+(((F2488-Hilfswerte!$B$22)/Hilfswerte!$B$23)-Hilfswerte!$B$29)^2+(((G2488-Hilfswerte!$B$24)/Hilfswerte!$B$25)-Hilfswerte!$B$30)^2),3)</f>
        <v>1.413</v>
      </c>
      <c r="W2488" s="4">
        <f>ROUND(E2488*Hilfswerte!$B$31,0)</f>
        <v>6989</v>
      </c>
      <c r="X2488" s="4">
        <f t="shared" si="310"/>
        <v>5499</v>
      </c>
      <c r="Y2488" s="4" t="str">
        <f>IF(T2488="A - Top-Kunde","bereits Top-Kunde",IF(AND(V2488&lt;=Hilfswerte!$B$34,H2488&lt;0.5*W2488),"Hoch",IF(AND(V2488&lt;=Hilfswerte!$B$35,H2488&lt;0.7*W2488),"Mittel","Niedrig")))</f>
        <v>Niedrig</v>
      </c>
      <c r="Z2488" s="4">
        <f t="shared" si="311"/>
        <v>22.4</v>
      </c>
      <c r="AA2488" s="4" t="str">
        <f>IF(J2488&gt;365,"Bereits abgewandert (Segment D)",IF(Z2488&gt;=Hilfswerte!$B$38,"Rot - akut gefaehrdet",IF(Z2488&gt;=Hilfswerte!$B$39,"Gelb - beobachten","Gruen - stabil")))</f>
        <v>Rot - akut gefaehrdet</v>
      </c>
    </row>
    <row r="2489" spans="1:27" ht="15" customHeight="1" x14ac:dyDescent="0.25">
      <c r="A2489" s="4" t="s">
        <v>2836</v>
      </c>
      <c r="B2489" s="4" t="s">
        <v>136</v>
      </c>
      <c r="C2489" s="4" t="s">
        <v>59</v>
      </c>
      <c r="D2489" s="4" t="s">
        <v>30</v>
      </c>
      <c r="E2489" s="4">
        <v>32</v>
      </c>
      <c r="F2489" s="5">
        <v>4.7</v>
      </c>
      <c r="G2489" s="5">
        <v>13.4</v>
      </c>
      <c r="H2489" s="6">
        <v>4680</v>
      </c>
      <c r="I2489" s="4">
        <v>1</v>
      </c>
      <c r="J2489" s="4">
        <v>132</v>
      </c>
      <c r="K2489" s="4">
        <v>0</v>
      </c>
      <c r="L2489" s="4">
        <v>34</v>
      </c>
      <c r="M2489" s="4">
        <v>4</v>
      </c>
      <c r="N2489" s="5">
        <v>3.3</v>
      </c>
      <c r="O2489" s="7">
        <f t="shared" si="304"/>
        <v>3</v>
      </c>
      <c r="P2489" s="7">
        <f t="shared" si="305"/>
        <v>1</v>
      </c>
      <c r="Q2489" s="7">
        <f t="shared" si="306"/>
        <v>4</v>
      </c>
      <c r="R2489" s="7">
        <f t="shared" si="307"/>
        <v>8</v>
      </c>
      <c r="S2489" s="8">
        <f t="shared" si="308"/>
        <v>71.5</v>
      </c>
      <c r="T2489" s="7" t="str">
        <f t="shared" si="309"/>
        <v>C - Entwicklungspotenzial</v>
      </c>
      <c r="U2489" s="4">
        <f>ROUND(((E2489-Hilfswerte!$B$20)/Hilfswerte!$B$21)+((F2489-Hilfswerte!$B$22)/Hilfswerte!$B$23)+((G2489-Hilfswerte!$B$24)/Hilfswerte!$B$25)+0.1*INDEX(Hilfswerte!$B$4:$B$15,MATCH(C2489,Hilfswerte!$A$4:$A$15,0)),2)</f>
        <v>-0.36</v>
      </c>
      <c r="V2489" s="4">
        <f>ROUND(SQRT((((E2489-Hilfswerte!$B$20)/Hilfswerte!$B$21)-Hilfswerte!$B$28)^2+(((F2489-Hilfswerte!$B$22)/Hilfswerte!$B$23)-Hilfswerte!$B$29)^2+(((G2489-Hilfswerte!$B$24)/Hilfswerte!$B$25)-Hilfswerte!$B$30)^2),3)</f>
        <v>0.89900000000000002</v>
      </c>
      <c r="W2489" s="4">
        <f>ROUND(E2489*Hilfswerte!$B$31,0)</f>
        <v>6577</v>
      </c>
      <c r="X2489" s="4">
        <f t="shared" si="310"/>
        <v>1897</v>
      </c>
      <c r="Y2489" s="4" t="str">
        <f>IF(T2489="A - Top-Kunde","bereits Top-Kunde",IF(AND(V2489&lt;=Hilfswerte!$B$34,H2489&lt;0.5*W2489),"Hoch",IF(AND(V2489&lt;=Hilfswerte!$B$35,H2489&lt;0.7*W2489),"Mittel","Niedrig")))</f>
        <v>Niedrig</v>
      </c>
      <c r="Z2489" s="4">
        <f t="shared" si="311"/>
        <v>13.4</v>
      </c>
      <c r="AA2489" s="4" t="str">
        <f>IF(J2489&gt;365,"Bereits abgewandert (Segment D)",IF(Z2489&gt;=Hilfswerte!$B$38,"Rot - akut gefaehrdet",IF(Z2489&gt;=Hilfswerte!$B$39,"Gelb - beobachten","Gruen - stabil")))</f>
        <v>Gruen - stabil</v>
      </c>
    </row>
    <row r="2490" spans="1:27" ht="15" customHeight="1" x14ac:dyDescent="0.25">
      <c r="A2490" s="4" t="s">
        <v>2837</v>
      </c>
      <c r="B2490" s="4" t="s">
        <v>1256</v>
      </c>
      <c r="C2490" s="4" t="s">
        <v>51</v>
      </c>
      <c r="D2490" s="4" t="s">
        <v>30</v>
      </c>
      <c r="E2490" s="4">
        <v>503</v>
      </c>
      <c r="F2490" s="5">
        <v>114</v>
      </c>
      <c r="G2490" s="5">
        <v>20.399999999999999</v>
      </c>
      <c r="H2490" s="6">
        <v>5150</v>
      </c>
      <c r="I2490" s="4">
        <v>2</v>
      </c>
      <c r="J2490" s="4">
        <v>66</v>
      </c>
      <c r="K2490" s="4">
        <v>0</v>
      </c>
      <c r="L2490" s="4">
        <v>9</v>
      </c>
      <c r="M2490" s="4">
        <v>4</v>
      </c>
      <c r="N2490" s="5">
        <v>-1.9</v>
      </c>
      <c r="O2490" s="7">
        <f t="shared" si="304"/>
        <v>4</v>
      </c>
      <c r="P2490" s="7">
        <f t="shared" si="305"/>
        <v>2</v>
      </c>
      <c r="Q2490" s="7">
        <f t="shared" si="306"/>
        <v>4</v>
      </c>
      <c r="R2490" s="7">
        <f t="shared" si="307"/>
        <v>10</v>
      </c>
      <c r="S2490" s="8">
        <f t="shared" si="308"/>
        <v>96.4</v>
      </c>
      <c r="T2490" s="7" t="str">
        <f t="shared" si="309"/>
        <v>C - Entwicklungspotenzial</v>
      </c>
      <c r="U2490" s="4">
        <f>ROUND(((E2490-Hilfswerte!$B$20)/Hilfswerte!$B$21)+((F2490-Hilfswerte!$B$22)/Hilfswerte!$B$23)+((G2490-Hilfswerte!$B$24)/Hilfswerte!$B$25)+0.1*INDEX(Hilfswerte!$B$4:$B$15,MATCH(C2490,Hilfswerte!$A$4:$A$15,0)),2)</f>
        <v>5.16</v>
      </c>
      <c r="V2490" s="4">
        <f>ROUND(SQRT((((E2490-Hilfswerte!$B$20)/Hilfswerte!$B$21)-Hilfswerte!$B$28)^2+(((F2490-Hilfswerte!$B$22)/Hilfswerte!$B$23)-Hilfswerte!$B$29)^2+(((G2490-Hilfswerte!$B$24)/Hilfswerte!$B$25)-Hilfswerte!$B$30)^2),3)</f>
        <v>2.4670000000000001</v>
      </c>
      <c r="W2490" s="4">
        <f>ROUND(E2490*Hilfswerte!$B$31,0)</f>
        <v>103390</v>
      </c>
      <c r="X2490" s="4">
        <f t="shared" si="310"/>
        <v>98240</v>
      </c>
      <c r="Y2490" s="4" t="str">
        <f>IF(T2490="A - Top-Kunde","bereits Top-Kunde",IF(AND(V2490&lt;=Hilfswerte!$B$34,H2490&lt;0.5*W2490),"Hoch",IF(AND(V2490&lt;=Hilfswerte!$B$35,H2490&lt;0.7*W2490),"Mittel","Niedrig")))</f>
        <v>Niedrig</v>
      </c>
      <c r="Z2490" s="4">
        <f t="shared" si="311"/>
        <v>5.9</v>
      </c>
      <c r="AA2490" s="4" t="str">
        <f>IF(J2490&gt;365,"Bereits abgewandert (Segment D)",IF(Z2490&gt;=Hilfswerte!$B$38,"Rot - akut gefaehrdet",IF(Z2490&gt;=Hilfswerte!$B$39,"Gelb - beobachten","Gruen - stabil")))</f>
        <v>Gruen - stabil</v>
      </c>
    </row>
    <row r="2491" spans="1:27" ht="15" customHeight="1" x14ac:dyDescent="0.25">
      <c r="A2491" s="4" t="s">
        <v>2838</v>
      </c>
      <c r="B2491" s="4" t="s">
        <v>116</v>
      </c>
      <c r="C2491" s="4" t="s">
        <v>65</v>
      </c>
      <c r="D2491" s="4" t="s">
        <v>77</v>
      </c>
      <c r="E2491" s="4">
        <v>323</v>
      </c>
      <c r="F2491" s="5">
        <v>123.5</v>
      </c>
      <c r="G2491" s="5">
        <v>4.5</v>
      </c>
      <c r="H2491" s="6">
        <v>145220</v>
      </c>
      <c r="I2491" s="4">
        <v>4</v>
      </c>
      <c r="J2491" s="4">
        <v>9</v>
      </c>
      <c r="K2491" s="4">
        <v>1</v>
      </c>
      <c r="L2491" s="4">
        <v>8</v>
      </c>
      <c r="M2491" s="4">
        <v>6</v>
      </c>
      <c r="N2491" s="5">
        <v>28</v>
      </c>
      <c r="O2491" s="7">
        <f t="shared" si="304"/>
        <v>5</v>
      </c>
      <c r="P2491" s="7">
        <f t="shared" si="305"/>
        <v>4</v>
      </c>
      <c r="Q2491" s="7">
        <f t="shared" si="306"/>
        <v>5</v>
      </c>
      <c r="R2491" s="7">
        <f t="shared" si="307"/>
        <v>14</v>
      </c>
      <c r="S2491" s="8">
        <f t="shared" si="308"/>
        <v>145.6</v>
      </c>
      <c r="T2491" s="7" t="str">
        <f t="shared" si="309"/>
        <v>A - Top-Kunde</v>
      </c>
      <c r="U2491" s="4">
        <f>ROUND(((E2491-Hilfswerte!$B$20)/Hilfswerte!$B$21)+((F2491-Hilfswerte!$B$22)/Hilfswerte!$B$23)+((G2491-Hilfswerte!$B$24)/Hilfswerte!$B$25)+0.1*INDEX(Hilfswerte!$B$4:$B$15,MATCH(C2491,Hilfswerte!$A$4:$A$15,0)),2)</f>
        <v>1.63</v>
      </c>
      <c r="V2491" s="4">
        <f>ROUND(SQRT((((E2491-Hilfswerte!$B$20)/Hilfswerte!$B$21)-Hilfswerte!$B$28)^2+(((F2491-Hilfswerte!$B$22)/Hilfswerte!$B$23)-Hilfswerte!$B$29)^2+(((G2491-Hilfswerte!$B$24)/Hilfswerte!$B$25)-Hilfswerte!$B$30)^2),3)</f>
        <v>1.9950000000000001</v>
      </c>
      <c r="W2491" s="4">
        <f>ROUND(E2491*Hilfswerte!$B$31,0)</f>
        <v>66391</v>
      </c>
      <c r="X2491" s="4">
        <f t="shared" si="310"/>
        <v>0</v>
      </c>
      <c r="Y2491" s="4" t="str">
        <f>IF(T2491="A - Top-Kunde","bereits Top-Kunde",IF(AND(V2491&lt;=Hilfswerte!$B$34,H2491&lt;0.5*W2491),"Hoch",IF(AND(V2491&lt;=Hilfswerte!$B$35,H2491&lt;0.7*W2491),"Mittel","Niedrig")))</f>
        <v>bereits Top-Kunde</v>
      </c>
      <c r="Z2491" s="4">
        <f t="shared" si="311"/>
        <v>5.0999999999999996</v>
      </c>
      <c r="AA2491" s="4" t="str">
        <f>IF(J2491&gt;365,"Bereits abgewandert (Segment D)",IF(Z2491&gt;=Hilfswerte!$B$38,"Rot - akut gefaehrdet",IF(Z2491&gt;=Hilfswerte!$B$39,"Gelb - beobachten","Gruen - stabil")))</f>
        <v>Gruen - stabil</v>
      </c>
    </row>
    <row r="2492" spans="1:27" ht="15" customHeight="1" x14ac:dyDescent="0.25">
      <c r="A2492" s="4" t="s">
        <v>2839</v>
      </c>
      <c r="B2492" s="4" t="s">
        <v>314</v>
      </c>
      <c r="C2492" s="4" t="s">
        <v>55</v>
      </c>
      <c r="D2492" s="4" t="s">
        <v>30</v>
      </c>
      <c r="E2492" s="4">
        <v>24</v>
      </c>
      <c r="F2492" s="5">
        <v>4.3</v>
      </c>
      <c r="G2492" s="5">
        <v>1.5</v>
      </c>
      <c r="H2492" s="6">
        <v>8490</v>
      </c>
      <c r="I2492" s="4">
        <v>4</v>
      </c>
      <c r="J2492" s="4">
        <v>47</v>
      </c>
      <c r="K2492" s="4">
        <v>0</v>
      </c>
      <c r="L2492" s="4">
        <v>3</v>
      </c>
      <c r="M2492" s="4">
        <v>1</v>
      </c>
      <c r="N2492" s="5">
        <v>2.5</v>
      </c>
      <c r="O2492" s="7">
        <f t="shared" si="304"/>
        <v>4</v>
      </c>
      <c r="P2492" s="7">
        <f t="shared" si="305"/>
        <v>4</v>
      </c>
      <c r="Q2492" s="7">
        <f t="shared" si="306"/>
        <v>5</v>
      </c>
      <c r="R2492" s="7">
        <f t="shared" si="307"/>
        <v>13</v>
      </c>
      <c r="S2492" s="8">
        <f t="shared" si="308"/>
        <v>130.4</v>
      </c>
      <c r="T2492" s="7" t="str">
        <f t="shared" si="309"/>
        <v>A - Top-Kunde</v>
      </c>
      <c r="U2492" s="4">
        <f>ROUND(((E2492-Hilfswerte!$B$20)/Hilfswerte!$B$21)+((F2492-Hilfswerte!$B$22)/Hilfswerte!$B$23)+((G2492-Hilfswerte!$B$24)/Hilfswerte!$B$25)+0.1*INDEX(Hilfswerte!$B$4:$B$15,MATCH(C2492,Hilfswerte!$A$4:$A$15,0)),2)</f>
        <v>-1.93</v>
      </c>
      <c r="V2492" s="4">
        <f>ROUND(SQRT((((E2492-Hilfswerte!$B$20)/Hilfswerte!$B$21)-Hilfswerte!$B$28)^2+(((F2492-Hilfswerte!$B$22)/Hilfswerte!$B$23)-Hilfswerte!$B$29)^2+(((G2492-Hilfswerte!$B$24)/Hilfswerte!$B$25)-Hilfswerte!$B$30)^2),3)</f>
        <v>1.7649999999999999</v>
      </c>
      <c r="W2492" s="4">
        <f>ROUND(E2492*Hilfswerte!$B$31,0)</f>
        <v>4933</v>
      </c>
      <c r="X2492" s="4">
        <f t="shared" si="310"/>
        <v>0</v>
      </c>
      <c r="Y2492" s="4" t="str">
        <f>IF(T2492="A - Top-Kunde","bereits Top-Kunde",IF(AND(V2492&lt;=Hilfswerte!$B$34,H2492&lt;0.5*W2492),"Hoch",IF(AND(V2492&lt;=Hilfswerte!$B$35,H2492&lt;0.7*W2492),"Mittel","Niedrig")))</f>
        <v>bereits Top-Kunde</v>
      </c>
      <c r="Z2492" s="4">
        <f t="shared" si="311"/>
        <v>3</v>
      </c>
      <c r="AA2492" s="4" t="str">
        <f>IF(J2492&gt;365,"Bereits abgewandert (Segment D)",IF(Z2492&gt;=Hilfswerte!$B$38,"Rot - akut gefaehrdet",IF(Z2492&gt;=Hilfswerte!$B$39,"Gelb - beobachten","Gruen - stabil")))</f>
        <v>Gruen - stabil</v>
      </c>
    </row>
    <row r="2493" spans="1:27" ht="15" customHeight="1" x14ac:dyDescent="0.25">
      <c r="A2493" s="4" t="s">
        <v>2840</v>
      </c>
      <c r="B2493" s="4" t="s">
        <v>639</v>
      </c>
      <c r="C2493" s="4" t="s">
        <v>59</v>
      </c>
      <c r="D2493" s="4" t="s">
        <v>30</v>
      </c>
      <c r="E2493" s="4">
        <v>119</v>
      </c>
      <c r="F2493" s="5">
        <v>28.2</v>
      </c>
      <c r="G2493" s="5">
        <v>9.3000000000000007</v>
      </c>
      <c r="H2493" s="6">
        <v>45650</v>
      </c>
      <c r="I2493" s="4">
        <v>3</v>
      </c>
      <c r="J2493" s="4">
        <v>146</v>
      </c>
      <c r="K2493" s="4">
        <v>1</v>
      </c>
      <c r="L2493" s="4">
        <v>14</v>
      </c>
      <c r="M2493" s="4">
        <v>6</v>
      </c>
      <c r="N2493" s="5">
        <v>8.4</v>
      </c>
      <c r="O2493" s="7">
        <f t="shared" si="304"/>
        <v>3</v>
      </c>
      <c r="P2493" s="7">
        <f t="shared" si="305"/>
        <v>3</v>
      </c>
      <c r="Q2493" s="7">
        <f t="shared" si="306"/>
        <v>5</v>
      </c>
      <c r="R2493" s="7">
        <f t="shared" si="307"/>
        <v>11</v>
      </c>
      <c r="S2493" s="8">
        <f t="shared" si="308"/>
        <v>104</v>
      </c>
      <c r="T2493" s="7" t="str">
        <f t="shared" si="309"/>
        <v>C - Entwicklungspotenzial</v>
      </c>
      <c r="U2493" s="4">
        <f>ROUND(((E2493-Hilfswerte!$B$20)/Hilfswerte!$B$21)+((F2493-Hilfswerte!$B$22)/Hilfswerte!$B$23)+((G2493-Hilfswerte!$B$24)/Hilfswerte!$B$25)+0.1*INDEX(Hilfswerte!$B$4:$B$15,MATCH(C2493,Hilfswerte!$A$4:$A$15,0)),2)</f>
        <v>-0.22</v>
      </c>
      <c r="V2493" s="4">
        <f>ROUND(SQRT((((E2493-Hilfswerte!$B$20)/Hilfswerte!$B$21)-Hilfswerte!$B$28)^2+(((F2493-Hilfswerte!$B$22)/Hilfswerte!$B$23)-Hilfswerte!$B$29)^2+(((G2493-Hilfswerte!$B$24)/Hilfswerte!$B$25)-Hilfswerte!$B$30)^2),3)</f>
        <v>0.40500000000000003</v>
      </c>
      <c r="W2493" s="4">
        <f>ROUND(E2493*Hilfswerte!$B$31,0)</f>
        <v>24460</v>
      </c>
      <c r="X2493" s="4">
        <f t="shared" si="310"/>
        <v>0</v>
      </c>
      <c r="Y2493" s="4" t="str">
        <f>IF(T2493="A - Top-Kunde","bereits Top-Kunde",IF(AND(V2493&lt;=Hilfswerte!$B$34,H2493&lt;0.5*W2493),"Hoch",IF(AND(V2493&lt;=Hilfswerte!$B$35,H2493&lt;0.7*W2493),"Mittel","Niedrig")))</f>
        <v>Niedrig</v>
      </c>
      <c r="Z2493" s="4">
        <f t="shared" si="311"/>
        <v>13.1</v>
      </c>
      <c r="AA2493" s="4" t="str">
        <f>IF(J2493&gt;365,"Bereits abgewandert (Segment D)",IF(Z2493&gt;=Hilfswerte!$B$38,"Rot - akut gefaehrdet",IF(Z2493&gt;=Hilfswerte!$B$39,"Gelb - beobachten","Gruen - stabil")))</f>
        <v>Gruen - stabil</v>
      </c>
    </row>
    <row r="2494" spans="1:27" ht="15" customHeight="1" x14ac:dyDescent="0.25">
      <c r="A2494" s="4" t="s">
        <v>2841</v>
      </c>
      <c r="B2494" s="4" t="s">
        <v>58</v>
      </c>
      <c r="C2494" s="4" t="s">
        <v>84</v>
      </c>
      <c r="D2494" s="4" t="s">
        <v>48</v>
      </c>
      <c r="E2494" s="4">
        <v>84</v>
      </c>
      <c r="F2494" s="5">
        <v>16.399999999999999</v>
      </c>
      <c r="G2494" s="5">
        <v>12.3</v>
      </c>
      <c r="H2494" s="6">
        <v>1530</v>
      </c>
      <c r="I2494" s="4">
        <v>1</v>
      </c>
      <c r="J2494" s="4">
        <v>42</v>
      </c>
      <c r="K2494" s="4">
        <v>0</v>
      </c>
      <c r="L2494" s="4">
        <v>-5</v>
      </c>
      <c r="M2494" s="4">
        <v>3</v>
      </c>
      <c r="N2494" s="5">
        <v>27.2</v>
      </c>
      <c r="O2494" s="7">
        <f t="shared" si="304"/>
        <v>4</v>
      </c>
      <c r="P2494" s="7">
        <f t="shared" si="305"/>
        <v>1</v>
      </c>
      <c r="Q2494" s="7">
        <f t="shared" si="306"/>
        <v>3</v>
      </c>
      <c r="R2494" s="7">
        <f t="shared" si="307"/>
        <v>8</v>
      </c>
      <c r="S2494" s="8">
        <f t="shared" si="308"/>
        <v>93.6</v>
      </c>
      <c r="T2494" s="7" t="str">
        <f t="shared" si="309"/>
        <v>C - Entwicklungspotenzial</v>
      </c>
      <c r="U2494" s="4">
        <f>ROUND(((E2494-Hilfswerte!$B$20)/Hilfswerte!$B$21)+((F2494-Hilfswerte!$B$22)/Hilfswerte!$B$23)+((G2494-Hilfswerte!$B$24)/Hilfswerte!$B$25)+0.1*INDEX(Hilfswerte!$B$4:$B$15,MATCH(C2494,Hilfswerte!$A$4:$A$15,0)),2)</f>
        <v>-0.03</v>
      </c>
      <c r="V2494" s="4">
        <f>ROUND(SQRT((((E2494-Hilfswerte!$B$20)/Hilfswerte!$B$21)-Hilfswerte!$B$28)^2+(((F2494-Hilfswerte!$B$22)/Hilfswerte!$B$23)-Hilfswerte!$B$29)^2+(((G2494-Hilfswerte!$B$24)/Hilfswerte!$B$25)-Hilfswerte!$B$30)^2),3)</f>
        <v>0.55100000000000005</v>
      </c>
      <c r="W2494" s="4">
        <f>ROUND(E2494*Hilfswerte!$B$31,0)</f>
        <v>17266</v>
      </c>
      <c r="X2494" s="4">
        <f t="shared" si="310"/>
        <v>15736</v>
      </c>
      <c r="Y2494" s="4" t="str">
        <f>IF(T2494="A - Top-Kunde","bereits Top-Kunde",IF(AND(V2494&lt;=Hilfswerte!$B$34,H2494&lt;0.5*W2494),"Hoch",IF(AND(V2494&lt;=Hilfswerte!$B$35,H2494&lt;0.7*W2494),"Mittel","Niedrig")))</f>
        <v>Hoch</v>
      </c>
      <c r="Z2494" s="4">
        <f t="shared" si="311"/>
        <v>2.1</v>
      </c>
      <c r="AA2494" s="4" t="str">
        <f>IF(J2494&gt;365,"Bereits abgewandert (Segment D)",IF(Z2494&gt;=Hilfswerte!$B$38,"Rot - akut gefaehrdet",IF(Z2494&gt;=Hilfswerte!$B$39,"Gelb - beobachten","Gruen - stabil")))</f>
        <v>Gruen - stabil</v>
      </c>
    </row>
    <row r="2495" spans="1:27" ht="15" customHeight="1" x14ac:dyDescent="0.25">
      <c r="A2495" s="4" t="s">
        <v>2842</v>
      </c>
      <c r="B2495" s="4" t="s">
        <v>69</v>
      </c>
      <c r="C2495" s="4" t="s">
        <v>33</v>
      </c>
      <c r="D2495" s="4" t="s">
        <v>77</v>
      </c>
      <c r="E2495" s="4">
        <v>124</v>
      </c>
      <c r="F2495" s="5">
        <v>18.5</v>
      </c>
      <c r="G2495" s="5">
        <v>3.4</v>
      </c>
      <c r="H2495" s="6">
        <v>8610</v>
      </c>
      <c r="I2495" s="4">
        <v>3</v>
      </c>
      <c r="J2495" s="4">
        <v>48</v>
      </c>
      <c r="K2495" s="4">
        <v>1</v>
      </c>
      <c r="L2495" s="4">
        <v>20</v>
      </c>
      <c r="M2495" s="4">
        <v>4</v>
      </c>
      <c r="N2495" s="5">
        <v>28.2</v>
      </c>
      <c r="O2495" s="7">
        <f t="shared" si="304"/>
        <v>4</v>
      </c>
      <c r="P2495" s="7">
        <f t="shared" si="305"/>
        <v>3</v>
      </c>
      <c r="Q2495" s="7">
        <f t="shared" si="306"/>
        <v>5</v>
      </c>
      <c r="R2495" s="7">
        <f t="shared" si="307"/>
        <v>12</v>
      </c>
      <c r="S2495" s="8">
        <f t="shared" si="308"/>
        <v>122.1</v>
      </c>
      <c r="T2495" s="7" t="str">
        <f t="shared" si="309"/>
        <v>B - Kernkunde</v>
      </c>
      <c r="U2495" s="4">
        <f>ROUND(((E2495-Hilfswerte!$B$20)/Hilfswerte!$B$21)+((F2495-Hilfswerte!$B$22)/Hilfswerte!$B$23)+((G2495-Hilfswerte!$B$24)/Hilfswerte!$B$25)+0.1*INDEX(Hilfswerte!$B$4:$B$15,MATCH(C2495,Hilfswerte!$A$4:$A$15,0)),2)</f>
        <v>-1.21</v>
      </c>
      <c r="V2495" s="4">
        <f>ROUND(SQRT((((E2495-Hilfswerte!$B$20)/Hilfswerte!$B$21)-Hilfswerte!$B$28)^2+(((F2495-Hilfswerte!$B$22)/Hilfswerte!$B$23)-Hilfswerte!$B$29)^2+(((G2495-Hilfswerte!$B$24)/Hilfswerte!$B$25)-Hilfswerte!$B$30)^2),3)</f>
        <v>1.3009999999999999</v>
      </c>
      <c r="W2495" s="4">
        <f>ROUND(E2495*Hilfswerte!$B$31,0)</f>
        <v>25488</v>
      </c>
      <c r="X2495" s="4">
        <f t="shared" si="310"/>
        <v>16878</v>
      </c>
      <c r="Y2495" s="4" t="str">
        <f>IF(T2495="A - Top-Kunde","bereits Top-Kunde",IF(AND(V2495&lt;=Hilfswerte!$B$34,H2495&lt;0.5*W2495),"Hoch",IF(AND(V2495&lt;=Hilfswerte!$B$35,H2495&lt;0.7*W2495),"Mittel","Niedrig")))</f>
        <v>Niedrig</v>
      </c>
      <c r="Z2495" s="4">
        <f t="shared" si="311"/>
        <v>9.4</v>
      </c>
      <c r="AA2495" s="4" t="str">
        <f>IF(J2495&gt;365,"Bereits abgewandert (Segment D)",IF(Z2495&gt;=Hilfswerte!$B$38,"Rot - akut gefaehrdet",IF(Z2495&gt;=Hilfswerte!$B$39,"Gelb - beobachten","Gruen - stabil")))</f>
        <v>Gruen - stabil</v>
      </c>
    </row>
    <row r="2496" spans="1:27" ht="15" customHeight="1" x14ac:dyDescent="0.25">
      <c r="A2496" s="4" t="s">
        <v>2843</v>
      </c>
      <c r="B2496" s="4" t="s">
        <v>836</v>
      </c>
      <c r="C2496" s="4" t="s">
        <v>51</v>
      </c>
      <c r="D2496" s="4" t="s">
        <v>30</v>
      </c>
      <c r="E2496" s="4">
        <v>46</v>
      </c>
      <c r="F2496" s="5">
        <v>9.4</v>
      </c>
      <c r="G2496" s="5">
        <v>4.7</v>
      </c>
      <c r="H2496" s="6">
        <v>7460</v>
      </c>
      <c r="I2496" s="4">
        <v>4</v>
      </c>
      <c r="J2496" s="4">
        <v>10</v>
      </c>
      <c r="K2496" s="4">
        <v>0</v>
      </c>
      <c r="L2496" s="4">
        <v>0</v>
      </c>
      <c r="M2496" s="4">
        <v>1</v>
      </c>
      <c r="N2496" s="5">
        <v>37.1</v>
      </c>
      <c r="O2496" s="7">
        <f t="shared" si="304"/>
        <v>5</v>
      </c>
      <c r="P2496" s="7">
        <f t="shared" si="305"/>
        <v>4</v>
      </c>
      <c r="Q2496" s="7">
        <f t="shared" si="306"/>
        <v>4</v>
      </c>
      <c r="R2496" s="7">
        <f t="shared" si="307"/>
        <v>13</v>
      </c>
      <c r="S2496" s="8">
        <f t="shared" si="308"/>
        <v>148.6</v>
      </c>
      <c r="T2496" s="7" t="str">
        <f t="shared" si="309"/>
        <v>A - Top-Kunde</v>
      </c>
      <c r="U2496" s="4">
        <f>ROUND(((E2496-Hilfswerte!$B$20)/Hilfswerte!$B$21)+((F2496-Hilfswerte!$B$22)/Hilfswerte!$B$23)+((G2496-Hilfswerte!$B$24)/Hilfswerte!$B$25)+0.1*INDEX(Hilfswerte!$B$4:$B$15,MATCH(C2496,Hilfswerte!$A$4:$A$15,0)),2)</f>
        <v>-1.18</v>
      </c>
      <c r="V2496" s="4">
        <f>ROUND(SQRT((((E2496-Hilfswerte!$B$20)/Hilfswerte!$B$21)-Hilfswerte!$B$28)^2+(((F2496-Hilfswerte!$B$22)/Hilfswerte!$B$23)-Hilfswerte!$B$29)^2+(((G2496-Hilfswerte!$B$24)/Hilfswerte!$B$25)-Hilfswerte!$B$30)^2),3)</f>
        <v>1.264</v>
      </c>
      <c r="W2496" s="4">
        <f>ROUND(E2496*Hilfswerte!$B$31,0)</f>
        <v>9455</v>
      </c>
      <c r="X2496" s="4">
        <f t="shared" si="310"/>
        <v>1995</v>
      </c>
      <c r="Y2496" s="4" t="str">
        <f>IF(T2496="A - Top-Kunde","bereits Top-Kunde",IF(AND(V2496&lt;=Hilfswerte!$B$34,H2496&lt;0.5*W2496),"Hoch",IF(AND(V2496&lt;=Hilfswerte!$B$35,H2496&lt;0.7*W2496),"Mittel","Niedrig")))</f>
        <v>bereits Top-Kunde</v>
      </c>
      <c r="Z2496" s="4">
        <f t="shared" si="311"/>
        <v>0.5</v>
      </c>
      <c r="AA2496" s="4" t="str">
        <f>IF(J2496&gt;365,"Bereits abgewandert (Segment D)",IF(Z2496&gt;=Hilfswerte!$B$38,"Rot - akut gefaehrdet",IF(Z2496&gt;=Hilfswerte!$B$39,"Gelb - beobachten","Gruen - stabil")))</f>
        <v>Gruen - stabil</v>
      </c>
    </row>
    <row r="2497" spans="1:27" ht="15" customHeight="1" x14ac:dyDescent="0.25">
      <c r="A2497" s="4" t="s">
        <v>2844</v>
      </c>
      <c r="B2497" s="4" t="s">
        <v>171</v>
      </c>
      <c r="C2497" s="4" t="s">
        <v>84</v>
      </c>
      <c r="D2497" s="4" t="s">
        <v>30</v>
      </c>
      <c r="E2497" s="4">
        <v>16</v>
      </c>
      <c r="F2497" s="5">
        <v>3.9</v>
      </c>
      <c r="G2497" s="5">
        <v>5.4</v>
      </c>
      <c r="H2497" s="6">
        <v>2020</v>
      </c>
      <c r="I2497" s="4">
        <v>7</v>
      </c>
      <c r="J2497" s="4">
        <v>11</v>
      </c>
      <c r="K2497" s="4">
        <v>1</v>
      </c>
      <c r="L2497" s="4">
        <v>-5</v>
      </c>
      <c r="M2497" s="4">
        <v>4</v>
      </c>
      <c r="N2497" s="5">
        <v>1.9</v>
      </c>
      <c r="O2497" s="7">
        <f t="shared" si="304"/>
        <v>5</v>
      </c>
      <c r="P2497" s="7">
        <f t="shared" si="305"/>
        <v>5</v>
      </c>
      <c r="Q2497" s="7">
        <f t="shared" si="306"/>
        <v>3</v>
      </c>
      <c r="R2497" s="7">
        <f t="shared" si="307"/>
        <v>13</v>
      </c>
      <c r="S2497" s="8">
        <f t="shared" si="308"/>
        <v>125</v>
      </c>
      <c r="T2497" s="7" t="str">
        <f t="shared" si="309"/>
        <v>A - Top-Kunde</v>
      </c>
      <c r="U2497" s="4">
        <f>ROUND(((E2497-Hilfswerte!$B$20)/Hilfswerte!$B$21)+((F2497-Hilfswerte!$B$22)/Hilfswerte!$B$23)+((G2497-Hilfswerte!$B$24)/Hilfswerte!$B$25)+0.1*INDEX(Hilfswerte!$B$4:$B$15,MATCH(C2497,Hilfswerte!$A$4:$A$15,0)),2)</f>
        <v>-1.64</v>
      </c>
      <c r="V2497" s="4">
        <f>ROUND(SQRT((((E2497-Hilfswerte!$B$20)/Hilfswerte!$B$21)-Hilfswerte!$B$28)^2+(((F2497-Hilfswerte!$B$22)/Hilfswerte!$B$23)-Hilfswerte!$B$29)^2+(((G2497-Hilfswerte!$B$24)/Hilfswerte!$B$25)-Hilfswerte!$B$30)^2),3)</f>
        <v>1.2809999999999999</v>
      </c>
      <c r="W2497" s="4">
        <f>ROUND(E2497*Hilfswerte!$B$31,0)</f>
        <v>3289</v>
      </c>
      <c r="X2497" s="4">
        <f t="shared" si="310"/>
        <v>1269</v>
      </c>
      <c r="Y2497" s="4" t="str">
        <f>IF(T2497="A - Top-Kunde","bereits Top-Kunde",IF(AND(V2497&lt;=Hilfswerte!$B$34,H2497&lt;0.5*W2497),"Hoch",IF(AND(V2497&lt;=Hilfswerte!$B$35,H2497&lt;0.7*W2497),"Mittel","Niedrig")))</f>
        <v>bereits Top-Kunde</v>
      </c>
      <c r="Z2497" s="4">
        <f t="shared" si="311"/>
        <v>3.6</v>
      </c>
      <c r="AA2497" s="4" t="str">
        <f>IF(J2497&gt;365,"Bereits abgewandert (Segment D)",IF(Z2497&gt;=Hilfswerte!$B$38,"Rot - akut gefaehrdet",IF(Z2497&gt;=Hilfswerte!$B$39,"Gelb - beobachten","Gruen - stabil")))</f>
        <v>Gruen - stabil</v>
      </c>
    </row>
    <row r="2498" spans="1:27" ht="15" customHeight="1" x14ac:dyDescent="0.25">
      <c r="A2498" s="4" t="s">
        <v>2845</v>
      </c>
      <c r="B2498" s="4" t="s">
        <v>1732</v>
      </c>
      <c r="C2498" s="4" t="s">
        <v>65</v>
      </c>
      <c r="D2498" s="4" t="s">
        <v>30</v>
      </c>
      <c r="E2498" s="4">
        <v>58</v>
      </c>
      <c r="F2498" s="5">
        <v>14.8</v>
      </c>
      <c r="G2498" s="5">
        <v>3.9</v>
      </c>
      <c r="H2498" s="6">
        <v>5930</v>
      </c>
      <c r="I2498" s="4">
        <v>3</v>
      </c>
      <c r="J2498" s="4">
        <v>63</v>
      </c>
      <c r="K2498" s="4">
        <v>1</v>
      </c>
      <c r="L2498" s="4">
        <v>13</v>
      </c>
      <c r="M2498" s="4">
        <v>6</v>
      </c>
      <c r="N2498" s="5">
        <v>21.4</v>
      </c>
      <c r="O2498" s="7">
        <f t="shared" ref="O2498:O2561" si="312">IF(J2498&gt;365,1,IF(J2498&lt;=30,5,IF(J2498&lt;=90,4,IF(J2498&lt;=180,3,2))))</f>
        <v>4</v>
      </c>
      <c r="P2498" s="7">
        <f t="shared" ref="P2498:P2561" si="313">IF(I2498&gt;=5,5,IF(I2498&gt;=4,4,IF(I2498&gt;=3,3,IF(I2498&gt;=2,2,1))))</f>
        <v>3</v>
      </c>
      <c r="Q2498" s="7">
        <f t="shared" ref="Q2498:Q2561" si="314">IF(H2498&gt;=7500,5,IF(H2498&gt;=2500,4,IF(H2498&gt;=1000,3,IF(H2498&gt;=1,2,1))))</f>
        <v>4</v>
      </c>
      <c r="R2498" s="7">
        <f t="shared" ref="R2498:R2561" si="315">O2498+P2498+Q2498</f>
        <v>11</v>
      </c>
      <c r="S2498" s="8">
        <f t="shared" ref="S2498:S2561" si="316">ROUND(10*R2498+0.5*N2498-6*K2498-0.3*MAX(0,L2498),1)</f>
        <v>110.8</v>
      </c>
      <c r="T2498" s="7" t="str">
        <f t="shared" ref="T2498:T2561" si="317">IF(J2498&gt;365,"D - Abwanderungsrisiko",IF(S2498&gt;=125,"A - Top-Kunde",IF(S2498&gt;=105,"B - Kernkunde","C - Entwicklungspotenzial")))</f>
        <v>B - Kernkunde</v>
      </c>
      <c r="U2498" s="4">
        <f>ROUND(((E2498-Hilfswerte!$B$20)/Hilfswerte!$B$21)+((F2498-Hilfswerte!$B$22)/Hilfswerte!$B$23)+((G2498-Hilfswerte!$B$24)/Hilfswerte!$B$25)+0.1*INDEX(Hilfswerte!$B$4:$B$15,MATCH(C2498,Hilfswerte!$A$4:$A$15,0)),2)</f>
        <v>-1.56</v>
      </c>
      <c r="V2498" s="4">
        <f>ROUND(SQRT((((E2498-Hilfswerte!$B$20)/Hilfswerte!$B$21)-Hilfswerte!$B$28)^2+(((F2498-Hilfswerte!$B$22)/Hilfswerte!$B$23)-Hilfswerte!$B$29)^2+(((G2498-Hilfswerte!$B$24)/Hilfswerte!$B$25)-Hilfswerte!$B$30)^2),3)</f>
        <v>1.3169999999999999</v>
      </c>
      <c r="W2498" s="4">
        <f>ROUND(E2498*Hilfswerte!$B$31,0)</f>
        <v>11922</v>
      </c>
      <c r="X2498" s="4">
        <f t="shared" ref="X2498:X2561" si="318">MAX(0,W2498-H2498)</f>
        <v>5992</v>
      </c>
      <c r="Y2498" s="4" t="str">
        <f>IF(T2498="A - Top-Kunde","bereits Top-Kunde",IF(AND(V2498&lt;=Hilfswerte!$B$34,H2498&lt;0.5*W2498),"Hoch",IF(AND(V2498&lt;=Hilfswerte!$B$35,H2498&lt;0.7*W2498),"Mittel","Niedrig")))</f>
        <v>Niedrig</v>
      </c>
      <c r="Z2498" s="4">
        <f t="shared" ref="Z2498:Z2561" si="319">ROUND(0.4*MAX(0,-N2498)+3*K2498+0.2*MAX(0,L2498)+0.05*J2498,1)</f>
        <v>8.8000000000000007</v>
      </c>
      <c r="AA2498" s="4" t="str">
        <f>IF(J2498&gt;365,"Bereits abgewandert (Segment D)",IF(Z2498&gt;=Hilfswerte!$B$38,"Rot - akut gefaehrdet",IF(Z2498&gt;=Hilfswerte!$B$39,"Gelb - beobachten","Gruen - stabil")))</f>
        <v>Gruen - stabil</v>
      </c>
    </row>
    <row r="2499" spans="1:27" ht="15" customHeight="1" x14ac:dyDescent="0.25">
      <c r="A2499" s="4" t="s">
        <v>2846</v>
      </c>
      <c r="B2499" s="4" t="s">
        <v>308</v>
      </c>
      <c r="C2499" s="4" t="s">
        <v>47</v>
      </c>
      <c r="D2499" s="4" t="s">
        <v>30</v>
      </c>
      <c r="E2499" s="4">
        <v>58</v>
      </c>
      <c r="F2499" s="5">
        <v>11</v>
      </c>
      <c r="G2499" s="5">
        <v>1.4</v>
      </c>
      <c r="H2499" s="6">
        <v>22520</v>
      </c>
      <c r="I2499" s="4">
        <v>6</v>
      </c>
      <c r="J2499" s="4">
        <v>30</v>
      </c>
      <c r="K2499" s="4">
        <v>0</v>
      </c>
      <c r="L2499" s="4">
        <v>-5</v>
      </c>
      <c r="M2499" s="4">
        <v>4</v>
      </c>
      <c r="N2499" s="5">
        <v>14.7</v>
      </c>
      <c r="O2499" s="7">
        <f t="shared" si="312"/>
        <v>5</v>
      </c>
      <c r="P2499" s="7">
        <f t="shared" si="313"/>
        <v>5</v>
      </c>
      <c r="Q2499" s="7">
        <f t="shared" si="314"/>
        <v>5</v>
      </c>
      <c r="R2499" s="7">
        <f t="shared" si="315"/>
        <v>15</v>
      </c>
      <c r="S2499" s="8">
        <f t="shared" si="316"/>
        <v>157.4</v>
      </c>
      <c r="T2499" s="7" t="str">
        <f t="shared" si="317"/>
        <v>A - Top-Kunde</v>
      </c>
      <c r="U2499" s="4">
        <f>ROUND(((E2499-Hilfswerte!$B$20)/Hilfswerte!$B$21)+((F2499-Hilfswerte!$B$22)/Hilfswerte!$B$23)+((G2499-Hilfswerte!$B$24)/Hilfswerte!$B$25)+0.1*INDEX(Hilfswerte!$B$4:$B$15,MATCH(C2499,Hilfswerte!$A$4:$A$15,0)),2)</f>
        <v>-1.89</v>
      </c>
      <c r="V2499" s="4">
        <f>ROUND(SQRT((((E2499-Hilfswerte!$B$20)/Hilfswerte!$B$21)-Hilfswerte!$B$28)^2+(((F2499-Hilfswerte!$B$22)/Hilfswerte!$B$23)-Hilfswerte!$B$29)^2+(((G2499-Hilfswerte!$B$24)/Hilfswerte!$B$25)-Hilfswerte!$B$30)^2),3)</f>
        <v>1.696</v>
      </c>
      <c r="W2499" s="4">
        <f>ROUND(E2499*Hilfswerte!$B$31,0)</f>
        <v>11922</v>
      </c>
      <c r="X2499" s="4">
        <f t="shared" si="318"/>
        <v>0</v>
      </c>
      <c r="Y2499" s="4" t="str">
        <f>IF(T2499="A - Top-Kunde","bereits Top-Kunde",IF(AND(V2499&lt;=Hilfswerte!$B$34,H2499&lt;0.5*W2499),"Hoch",IF(AND(V2499&lt;=Hilfswerte!$B$35,H2499&lt;0.7*W2499),"Mittel","Niedrig")))</f>
        <v>bereits Top-Kunde</v>
      </c>
      <c r="Z2499" s="4">
        <f t="shared" si="319"/>
        <v>1.5</v>
      </c>
      <c r="AA2499" s="4" t="str">
        <f>IF(J2499&gt;365,"Bereits abgewandert (Segment D)",IF(Z2499&gt;=Hilfswerte!$B$38,"Rot - akut gefaehrdet",IF(Z2499&gt;=Hilfswerte!$B$39,"Gelb - beobachten","Gruen - stabil")))</f>
        <v>Gruen - stabil</v>
      </c>
    </row>
    <row r="2500" spans="1:27" ht="15" customHeight="1" x14ac:dyDescent="0.25">
      <c r="A2500" s="4" t="s">
        <v>2847</v>
      </c>
      <c r="B2500" s="4" t="s">
        <v>703</v>
      </c>
      <c r="C2500" s="4" t="s">
        <v>51</v>
      </c>
      <c r="D2500" s="4" t="s">
        <v>30</v>
      </c>
      <c r="E2500" s="4">
        <v>167</v>
      </c>
      <c r="F2500" s="5">
        <v>33.700000000000003</v>
      </c>
      <c r="G2500" s="5">
        <v>1.5</v>
      </c>
      <c r="H2500" s="6">
        <v>9930</v>
      </c>
      <c r="I2500" s="4">
        <v>2</v>
      </c>
      <c r="J2500" s="4">
        <v>59</v>
      </c>
      <c r="K2500" s="4">
        <v>0</v>
      </c>
      <c r="L2500" s="4">
        <v>14</v>
      </c>
      <c r="M2500" s="4">
        <v>6</v>
      </c>
      <c r="N2500" s="5">
        <v>-20.7</v>
      </c>
      <c r="O2500" s="7">
        <f t="shared" si="312"/>
        <v>4</v>
      </c>
      <c r="P2500" s="7">
        <f t="shared" si="313"/>
        <v>2</v>
      </c>
      <c r="Q2500" s="7">
        <f t="shared" si="314"/>
        <v>5</v>
      </c>
      <c r="R2500" s="7">
        <f t="shared" si="315"/>
        <v>11</v>
      </c>
      <c r="S2500" s="8">
        <f t="shared" si="316"/>
        <v>95.5</v>
      </c>
      <c r="T2500" s="7" t="str">
        <f t="shared" si="317"/>
        <v>C - Entwicklungspotenzial</v>
      </c>
      <c r="U2500" s="4">
        <f>ROUND(((E2500-Hilfswerte!$B$20)/Hilfswerte!$B$21)+((F2500-Hilfswerte!$B$22)/Hilfswerte!$B$23)+((G2500-Hilfswerte!$B$24)/Hilfswerte!$B$25)+0.1*INDEX(Hilfswerte!$B$4:$B$15,MATCH(C2500,Hilfswerte!$A$4:$A$15,0)),2)</f>
        <v>-0.73</v>
      </c>
      <c r="V2500" s="4">
        <f>ROUND(SQRT((((E2500-Hilfswerte!$B$20)/Hilfswerte!$B$21)-Hilfswerte!$B$28)^2+(((F2500-Hilfswerte!$B$22)/Hilfswerte!$B$23)-Hilfswerte!$B$29)^2+(((G2500-Hilfswerte!$B$24)/Hilfswerte!$B$25)-Hilfswerte!$B$30)^2),3)</f>
        <v>1.544</v>
      </c>
      <c r="W2500" s="4">
        <f>ROUND(E2500*Hilfswerte!$B$31,0)</f>
        <v>34326</v>
      </c>
      <c r="X2500" s="4">
        <f t="shared" si="318"/>
        <v>24396</v>
      </c>
      <c r="Y2500" s="4" t="str">
        <f>IF(T2500="A - Top-Kunde","bereits Top-Kunde",IF(AND(V2500&lt;=Hilfswerte!$B$34,H2500&lt;0.5*W2500),"Hoch",IF(AND(V2500&lt;=Hilfswerte!$B$35,H2500&lt;0.7*W2500),"Mittel","Niedrig")))</f>
        <v>Niedrig</v>
      </c>
      <c r="Z2500" s="4">
        <f t="shared" si="319"/>
        <v>14</v>
      </c>
      <c r="AA2500" s="4" t="str">
        <f>IF(J2500&gt;365,"Bereits abgewandert (Segment D)",IF(Z2500&gt;=Hilfswerte!$B$38,"Rot - akut gefaehrdet",IF(Z2500&gt;=Hilfswerte!$B$39,"Gelb - beobachten","Gruen - stabil")))</f>
        <v>Gelb - beobachten</v>
      </c>
    </row>
    <row r="2501" spans="1:27" ht="15" customHeight="1" x14ac:dyDescent="0.25">
      <c r="A2501" s="4" t="s">
        <v>2848</v>
      </c>
      <c r="B2501" s="4" t="s">
        <v>269</v>
      </c>
      <c r="C2501" s="4" t="s">
        <v>51</v>
      </c>
      <c r="D2501" s="4" t="s">
        <v>56</v>
      </c>
      <c r="E2501" s="4">
        <v>14</v>
      </c>
      <c r="F2501" s="5">
        <v>2</v>
      </c>
      <c r="G2501" s="5">
        <v>16.399999999999999</v>
      </c>
      <c r="H2501" s="6">
        <v>1400</v>
      </c>
      <c r="I2501" s="4">
        <v>4</v>
      </c>
      <c r="J2501" s="4">
        <v>16</v>
      </c>
      <c r="K2501" s="4">
        <v>0</v>
      </c>
      <c r="L2501" s="4">
        <v>0</v>
      </c>
      <c r="M2501" s="4">
        <v>2</v>
      </c>
      <c r="N2501" s="5">
        <v>-32.299999999999997</v>
      </c>
      <c r="O2501" s="7">
        <f t="shared" si="312"/>
        <v>5</v>
      </c>
      <c r="P2501" s="7">
        <f t="shared" si="313"/>
        <v>4</v>
      </c>
      <c r="Q2501" s="7">
        <f t="shared" si="314"/>
        <v>3</v>
      </c>
      <c r="R2501" s="7">
        <f t="shared" si="315"/>
        <v>12</v>
      </c>
      <c r="S2501" s="8">
        <f t="shared" si="316"/>
        <v>103.9</v>
      </c>
      <c r="T2501" s="7" t="str">
        <f t="shared" si="317"/>
        <v>C - Entwicklungspotenzial</v>
      </c>
      <c r="U2501" s="4">
        <f>ROUND(((E2501-Hilfswerte!$B$20)/Hilfswerte!$B$21)+((F2501-Hilfswerte!$B$22)/Hilfswerte!$B$23)+((G2501-Hilfswerte!$B$24)/Hilfswerte!$B$25)+0.1*INDEX(Hilfswerte!$B$4:$B$15,MATCH(C2501,Hilfswerte!$A$4:$A$15,0)),2)</f>
        <v>0.41</v>
      </c>
      <c r="V2501" s="4">
        <f>ROUND(SQRT((((E2501-Hilfswerte!$B$20)/Hilfswerte!$B$21)-Hilfswerte!$B$28)^2+(((F2501-Hilfswerte!$B$22)/Hilfswerte!$B$23)-Hilfswerte!$B$29)^2+(((G2501-Hilfswerte!$B$24)/Hilfswerte!$B$25)-Hilfswerte!$B$30)^2),3)</f>
        <v>1.234</v>
      </c>
      <c r="W2501" s="4">
        <f>ROUND(E2501*Hilfswerte!$B$31,0)</f>
        <v>2878</v>
      </c>
      <c r="X2501" s="4">
        <f t="shared" si="318"/>
        <v>1478</v>
      </c>
      <c r="Y2501" s="4" t="str">
        <f>IF(T2501="A - Top-Kunde","bereits Top-Kunde",IF(AND(V2501&lt;=Hilfswerte!$B$34,H2501&lt;0.5*W2501),"Hoch",IF(AND(V2501&lt;=Hilfswerte!$B$35,H2501&lt;0.7*W2501),"Mittel","Niedrig")))</f>
        <v>Niedrig</v>
      </c>
      <c r="Z2501" s="4">
        <f t="shared" si="319"/>
        <v>13.7</v>
      </c>
      <c r="AA2501" s="4" t="str">
        <f>IF(J2501&gt;365,"Bereits abgewandert (Segment D)",IF(Z2501&gt;=Hilfswerte!$B$38,"Rot - akut gefaehrdet",IF(Z2501&gt;=Hilfswerte!$B$39,"Gelb - beobachten","Gruen - stabil")))</f>
        <v>Gelb - beobachten</v>
      </c>
    </row>
    <row r="2502" spans="1:27" ht="15" customHeight="1" x14ac:dyDescent="0.25">
      <c r="A2502" s="4" t="s">
        <v>2849</v>
      </c>
      <c r="B2502" s="4" t="s">
        <v>308</v>
      </c>
      <c r="C2502" s="4" t="s">
        <v>55</v>
      </c>
      <c r="D2502" s="4" t="s">
        <v>30</v>
      </c>
      <c r="E2502" s="4">
        <v>155</v>
      </c>
      <c r="F2502" s="5">
        <v>36.799999999999997</v>
      </c>
      <c r="G2502" s="5">
        <v>18.2</v>
      </c>
      <c r="H2502" s="6">
        <v>22860</v>
      </c>
      <c r="I2502" s="4">
        <v>3</v>
      </c>
      <c r="J2502" s="4">
        <v>25</v>
      </c>
      <c r="K2502" s="4">
        <v>0</v>
      </c>
      <c r="L2502" s="4">
        <v>23</v>
      </c>
      <c r="M2502" s="4">
        <v>6</v>
      </c>
      <c r="N2502" s="5">
        <v>11.2</v>
      </c>
      <c r="O2502" s="7">
        <f t="shared" si="312"/>
        <v>5</v>
      </c>
      <c r="P2502" s="7">
        <f t="shared" si="313"/>
        <v>3</v>
      </c>
      <c r="Q2502" s="7">
        <f t="shared" si="314"/>
        <v>5</v>
      </c>
      <c r="R2502" s="7">
        <f t="shared" si="315"/>
        <v>13</v>
      </c>
      <c r="S2502" s="8">
        <f t="shared" si="316"/>
        <v>128.69999999999999</v>
      </c>
      <c r="T2502" s="7" t="str">
        <f t="shared" si="317"/>
        <v>A - Top-Kunde</v>
      </c>
      <c r="U2502" s="4">
        <f>ROUND(((E2502-Hilfswerte!$B$20)/Hilfswerte!$B$21)+((F2502-Hilfswerte!$B$22)/Hilfswerte!$B$23)+((G2502-Hilfswerte!$B$24)/Hilfswerte!$B$25)+0.1*INDEX(Hilfswerte!$B$4:$B$15,MATCH(C2502,Hilfswerte!$A$4:$A$15,0)),2)</f>
        <v>1.87</v>
      </c>
      <c r="V2502" s="4">
        <f>ROUND(SQRT((((E2502-Hilfswerte!$B$20)/Hilfswerte!$B$21)-Hilfswerte!$B$28)^2+(((F2502-Hilfswerte!$B$22)/Hilfswerte!$B$23)-Hilfswerte!$B$29)^2+(((G2502-Hilfswerte!$B$24)/Hilfswerte!$B$25)-Hilfswerte!$B$30)^2),3)</f>
        <v>1.111</v>
      </c>
      <c r="W2502" s="4">
        <f>ROUND(E2502*Hilfswerte!$B$31,0)</f>
        <v>31860</v>
      </c>
      <c r="X2502" s="4">
        <f t="shared" si="318"/>
        <v>9000</v>
      </c>
      <c r="Y2502" s="4" t="str">
        <f>IF(T2502="A - Top-Kunde","bereits Top-Kunde",IF(AND(V2502&lt;=Hilfswerte!$B$34,H2502&lt;0.5*W2502),"Hoch",IF(AND(V2502&lt;=Hilfswerte!$B$35,H2502&lt;0.7*W2502),"Mittel","Niedrig")))</f>
        <v>bereits Top-Kunde</v>
      </c>
      <c r="Z2502" s="4">
        <f t="shared" si="319"/>
        <v>5.9</v>
      </c>
      <c r="AA2502" s="4" t="str">
        <f>IF(J2502&gt;365,"Bereits abgewandert (Segment D)",IF(Z2502&gt;=Hilfswerte!$B$38,"Rot - akut gefaehrdet",IF(Z2502&gt;=Hilfswerte!$B$39,"Gelb - beobachten","Gruen - stabil")))</f>
        <v>Gruen - stabil</v>
      </c>
    </row>
    <row r="2503" spans="1:27" ht="15" customHeight="1" x14ac:dyDescent="0.25">
      <c r="A2503" s="4" t="s">
        <v>2850</v>
      </c>
      <c r="B2503" s="4" t="s">
        <v>897</v>
      </c>
      <c r="C2503" s="4" t="s">
        <v>84</v>
      </c>
      <c r="D2503" s="4" t="s">
        <v>30</v>
      </c>
      <c r="E2503" s="4">
        <v>51</v>
      </c>
      <c r="F2503" s="5">
        <v>11</v>
      </c>
      <c r="G2503" s="5">
        <v>7.2</v>
      </c>
      <c r="H2503" s="6">
        <v>21040</v>
      </c>
      <c r="I2503" s="4">
        <v>5</v>
      </c>
      <c r="J2503" s="4">
        <v>79</v>
      </c>
      <c r="K2503" s="4">
        <v>0</v>
      </c>
      <c r="L2503" s="4">
        <v>25</v>
      </c>
      <c r="M2503" s="4">
        <v>3</v>
      </c>
      <c r="N2503" s="5">
        <v>-13.7</v>
      </c>
      <c r="O2503" s="7">
        <f t="shared" si="312"/>
        <v>4</v>
      </c>
      <c r="P2503" s="7">
        <f t="shared" si="313"/>
        <v>5</v>
      </c>
      <c r="Q2503" s="7">
        <f t="shared" si="314"/>
        <v>5</v>
      </c>
      <c r="R2503" s="7">
        <f t="shared" si="315"/>
        <v>14</v>
      </c>
      <c r="S2503" s="8">
        <f t="shared" si="316"/>
        <v>125.7</v>
      </c>
      <c r="T2503" s="7" t="str">
        <f t="shared" si="317"/>
        <v>A - Top-Kunde</v>
      </c>
      <c r="U2503" s="4">
        <f>ROUND(((E2503-Hilfswerte!$B$20)/Hilfswerte!$B$21)+((F2503-Hilfswerte!$B$22)/Hilfswerte!$B$23)+((G2503-Hilfswerte!$B$24)/Hilfswerte!$B$25)+0.1*INDEX(Hilfswerte!$B$4:$B$15,MATCH(C2503,Hilfswerte!$A$4:$A$15,0)),2)</f>
        <v>-1.08</v>
      </c>
      <c r="V2503" s="4">
        <f>ROUND(SQRT((((E2503-Hilfswerte!$B$20)/Hilfswerte!$B$21)-Hilfswerte!$B$28)^2+(((F2503-Hilfswerte!$B$22)/Hilfswerte!$B$23)-Hilfswerte!$B$29)^2+(((G2503-Hilfswerte!$B$24)/Hilfswerte!$B$25)-Hilfswerte!$B$30)^2),3)</f>
        <v>0.94</v>
      </c>
      <c r="W2503" s="4">
        <f>ROUND(E2503*Hilfswerte!$B$31,0)</f>
        <v>10483</v>
      </c>
      <c r="X2503" s="4">
        <f t="shared" si="318"/>
        <v>0</v>
      </c>
      <c r="Y2503" s="4" t="str">
        <f>IF(T2503="A - Top-Kunde","bereits Top-Kunde",IF(AND(V2503&lt;=Hilfswerte!$B$34,H2503&lt;0.5*W2503),"Hoch",IF(AND(V2503&lt;=Hilfswerte!$B$35,H2503&lt;0.7*W2503),"Mittel","Niedrig")))</f>
        <v>bereits Top-Kunde</v>
      </c>
      <c r="Z2503" s="4">
        <f t="shared" si="319"/>
        <v>14.4</v>
      </c>
      <c r="AA2503" s="4" t="str">
        <f>IF(J2503&gt;365,"Bereits abgewandert (Segment D)",IF(Z2503&gt;=Hilfswerte!$B$38,"Rot - akut gefaehrdet",IF(Z2503&gt;=Hilfswerte!$B$39,"Gelb - beobachten","Gruen - stabil")))</f>
        <v>Gelb - beobachten</v>
      </c>
    </row>
    <row r="2504" spans="1:27" ht="15" customHeight="1" x14ac:dyDescent="0.25">
      <c r="A2504" s="4" t="s">
        <v>2851</v>
      </c>
      <c r="B2504" s="4" t="s">
        <v>569</v>
      </c>
      <c r="C2504" s="4" t="s">
        <v>38</v>
      </c>
      <c r="D2504" s="4" t="s">
        <v>30</v>
      </c>
      <c r="E2504" s="4">
        <v>50</v>
      </c>
      <c r="F2504" s="5">
        <v>6.2</v>
      </c>
      <c r="G2504" s="5">
        <v>10.9</v>
      </c>
      <c r="H2504" s="6">
        <v>4960</v>
      </c>
      <c r="I2504" s="4">
        <v>2</v>
      </c>
      <c r="J2504" s="4">
        <v>216</v>
      </c>
      <c r="K2504" s="4">
        <v>0</v>
      </c>
      <c r="L2504" s="4">
        <v>11</v>
      </c>
      <c r="M2504" s="4">
        <v>1</v>
      </c>
      <c r="N2504" s="5">
        <v>34.1</v>
      </c>
      <c r="O2504" s="7">
        <f t="shared" si="312"/>
        <v>2</v>
      </c>
      <c r="P2504" s="7">
        <f t="shared" si="313"/>
        <v>2</v>
      </c>
      <c r="Q2504" s="7">
        <f t="shared" si="314"/>
        <v>4</v>
      </c>
      <c r="R2504" s="7">
        <f t="shared" si="315"/>
        <v>8</v>
      </c>
      <c r="S2504" s="8">
        <f t="shared" si="316"/>
        <v>93.8</v>
      </c>
      <c r="T2504" s="7" t="str">
        <f t="shared" si="317"/>
        <v>C - Entwicklungspotenzial</v>
      </c>
      <c r="U2504" s="4">
        <f>ROUND(((E2504-Hilfswerte!$B$20)/Hilfswerte!$B$21)+((F2504-Hilfswerte!$B$22)/Hilfswerte!$B$23)+((G2504-Hilfswerte!$B$24)/Hilfswerte!$B$25)+0.1*INDEX(Hilfswerte!$B$4:$B$15,MATCH(C2504,Hilfswerte!$A$4:$A$15,0)),2)</f>
        <v>-0.24</v>
      </c>
      <c r="V2504" s="4">
        <f>ROUND(SQRT((((E2504-Hilfswerte!$B$20)/Hilfswerte!$B$21)-Hilfswerte!$B$28)^2+(((F2504-Hilfswerte!$B$22)/Hilfswerte!$B$23)-Hilfswerte!$B$29)^2+(((G2504-Hilfswerte!$B$24)/Hilfswerte!$B$25)-Hilfswerte!$B$30)^2),3)</f>
        <v>0.75900000000000001</v>
      </c>
      <c r="W2504" s="4">
        <f>ROUND(E2504*Hilfswerte!$B$31,0)</f>
        <v>10277</v>
      </c>
      <c r="X2504" s="4">
        <f t="shared" si="318"/>
        <v>5317</v>
      </c>
      <c r="Y2504" s="4" t="str">
        <f>IF(T2504="A - Top-Kunde","bereits Top-Kunde",IF(AND(V2504&lt;=Hilfswerte!$B$34,H2504&lt;0.5*W2504),"Hoch",IF(AND(V2504&lt;=Hilfswerte!$B$35,H2504&lt;0.7*W2504),"Mittel","Niedrig")))</f>
        <v>Hoch</v>
      </c>
      <c r="Z2504" s="4">
        <f t="shared" si="319"/>
        <v>13</v>
      </c>
      <c r="AA2504" s="4" t="str">
        <f>IF(J2504&gt;365,"Bereits abgewandert (Segment D)",IF(Z2504&gt;=Hilfswerte!$B$38,"Rot - akut gefaehrdet",IF(Z2504&gt;=Hilfswerte!$B$39,"Gelb - beobachten","Gruen - stabil")))</f>
        <v>Gruen - stabil</v>
      </c>
    </row>
    <row r="2505" spans="1:27" ht="15" customHeight="1" x14ac:dyDescent="0.25">
      <c r="A2505" s="4" t="s">
        <v>2852</v>
      </c>
      <c r="B2505" s="4" t="s">
        <v>258</v>
      </c>
      <c r="C2505" s="4" t="s">
        <v>84</v>
      </c>
      <c r="D2505" s="4" t="s">
        <v>48</v>
      </c>
      <c r="E2505" s="4">
        <v>350</v>
      </c>
      <c r="F2505" s="5">
        <v>69.2</v>
      </c>
      <c r="G2505" s="5">
        <v>16.600000000000001</v>
      </c>
      <c r="H2505" s="6">
        <v>0</v>
      </c>
      <c r="I2505" s="4">
        <v>0</v>
      </c>
      <c r="J2505" s="4">
        <v>447</v>
      </c>
      <c r="K2505" s="4">
        <v>0</v>
      </c>
      <c r="L2505" s="4">
        <v>-5</v>
      </c>
      <c r="M2505" s="4">
        <v>0</v>
      </c>
      <c r="N2505" s="5">
        <v>-74.099999999999994</v>
      </c>
      <c r="O2505" s="7">
        <f t="shared" si="312"/>
        <v>1</v>
      </c>
      <c r="P2505" s="7">
        <f t="shared" si="313"/>
        <v>1</v>
      </c>
      <c r="Q2505" s="7">
        <f t="shared" si="314"/>
        <v>1</v>
      </c>
      <c r="R2505" s="7">
        <f t="shared" si="315"/>
        <v>3</v>
      </c>
      <c r="S2505" s="8">
        <f t="shared" si="316"/>
        <v>-7.1</v>
      </c>
      <c r="T2505" s="7" t="str">
        <f t="shared" si="317"/>
        <v>D - Abwanderungsrisiko</v>
      </c>
      <c r="U2505" s="4">
        <f>ROUND(((E2505-Hilfswerte!$B$20)/Hilfswerte!$B$21)+((F2505-Hilfswerte!$B$22)/Hilfswerte!$B$23)+((G2505-Hilfswerte!$B$24)/Hilfswerte!$B$25)+0.1*INDEX(Hilfswerte!$B$4:$B$15,MATCH(C2505,Hilfswerte!$A$4:$A$15,0)),2)</f>
        <v>2.74</v>
      </c>
      <c r="V2505" s="4">
        <f>ROUND(SQRT((((E2505-Hilfswerte!$B$20)/Hilfswerte!$B$21)-Hilfswerte!$B$28)^2+(((F2505-Hilfswerte!$B$22)/Hilfswerte!$B$23)-Hilfswerte!$B$29)^2+(((G2505-Hilfswerte!$B$24)/Hilfswerte!$B$25)-Hilfswerte!$B$30)^2),3)</f>
        <v>1.2909999999999999</v>
      </c>
      <c r="W2505" s="4">
        <f>ROUND(E2505*Hilfswerte!$B$31,0)</f>
        <v>71941</v>
      </c>
      <c r="X2505" s="4">
        <f t="shared" si="318"/>
        <v>71941</v>
      </c>
      <c r="Y2505" s="4" t="str">
        <f>IF(T2505="A - Top-Kunde","bereits Top-Kunde",IF(AND(V2505&lt;=Hilfswerte!$B$34,H2505&lt;0.5*W2505),"Hoch",IF(AND(V2505&lt;=Hilfswerte!$B$35,H2505&lt;0.7*W2505),"Mittel","Niedrig")))</f>
        <v>Niedrig</v>
      </c>
      <c r="Z2505" s="4">
        <f t="shared" si="319"/>
        <v>52</v>
      </c>
      <c r="AA2505" s="4" t="str">
        <f>IF(J2505&gt;365,"Bereits abgewandert (Segment D)",IF(Z2505&gt;=Hilfswerte!$B$38,"Rot - akut gefaehrdet",IF(Z2505&gt;=Hilfswerte!$B$39,"Gelb - beobachten","Gruen - stabil")))</f>
        <v>Bereits abgewandert (Segment D)</v>
      </c>
    </row>
    <row r="2506" spans="1:27" ht="15" customHeight="1" x14ac:dyDescent="0.25">
      <c r="A2506" s="4" t="s">
        <v>2853</v>
      </c>
      <c r="B2506" s="4" t="s">
        <v>676</v>
      </c>
      <c r="C2506" s="4" t="s">
        <v>29</v>
      </c>
      <c r="D2506" s="4" t="s">
        <v>178</v>
      </c>
      <c r="E2506" s="4">
        <v>62</v>
      </c>
      <c r="F2506" s="5">
        <v>11.3</v>
      </c>
      <c r="G2506" s="5">
        <v>21.1</v>
      </c>
      <c r="H2506" s="6">
        <v>22220</v>
      </c>
      <c r="I2506" s="4">
        <v>1</v>
      </c>
      <c r="J2506" s="4">
        <v>208</v>
      </c>
      <c r="K2506" s="4">
        <v>0</v>
      </c>
      <c r="L2506" s="4">
        <v>33</v>
      </c>
      <c r="M2506" s="4">
        <v>2</v>
      </c>
      <c r="N2506" s="5">
        <v>19.2</v>
      </c>
      <c r="O2506" s="7">
        <f t="shared" si="312"/>
        <v>2</v>
      </c>
      <c r="P2506" s="7">
        <f t="shared" si="313"/>
        <v>1</v>
      </c>
      <c r="Q2506" s="7">
        <f t="shared" si="314"/>
        <v>5</v>
      </c>
      <c r="R2506" s="7">
        <f t="shared" si="315"/>
        <v>8</v>
      </c>
      <c r="S2506" s="8">
        <f t="shared" si="316"/>
        <v>79.7</v>
      </c>
      <c r="T2506" s="7" t="str">
        <f t="shared" si="317"/>
        <v>C - Entwicklungspotenzial</v>
      </c>
      <c r="U2506" s="4">
        <f>ROUND(((E2506-Hilfswerte!$B$20)/Hilfswerte!$B$21)+((F2506-Hilfswerte!$B$22)/Hilfswerte!$B$23)+((G2506-Hilfswerte!$B$24)/Hilfswerte!$B$25)+0.1*INDEX(Hilfswerte!$B$4:$B$15,MATCH(C2506,Hilfswerte!$A$4:$A$15,0)),2)</f>
        <v>1.45</v>
      </c>
      <c r="V2506" s="4">
        <f>ROUND(SQRT((((E2506-Hilfswerte!$B$20)/Hilfswerte!$B$21)-Hilfswerte!$B$28)^2+(((F2506-Hilfswerte!$B$22)/Hilfswerte!$B$23)-Hilfswerte!$B$29)^2+(((G2506-Hilfswerte!$B$24)/Hilfswerte!$B$25)-Hilfswerte!$B$30)^2),3)</f>
        <v>1.7010000000000001</v>
      </c>
      <c r="W2506" s="4">
        <f>ROUND(E2506*Hilfswerte!$B$31,0)</f>
        <v>12744</v>
      </c>
      <c r="X2506" s="4">
        <f t="shared" si="318"/>
        <v>0</v>
      </c>
      <c r="Y2506" s="4" t="str">
        <f>IF(T2506="A - Top-Kunde","bereits Top-Kunde",IF(AND(V2506&lt;=Hilfswerte!$B$34,H2506&lt;0.5*W2506),"Hoch",IF(AND(V2506&lt;=Hilfswerte!$B$35,H2506&lt;0.7*W2506),"Mittel","Niedrig")))</f>
        <v>Niedrig</v>
      </c>
      <c r="Z2506" s="4">
        <f t="shared" si="319"/>
        <v>17</v>
      </c>
      <c r="AA2506" s="4" t="str">
        <f>IF(J2506&gt;365,"Bereits abgewandert (Segment D)",IF(Z2506&gt;=Hilfswerte!$B$38,"Rot - akut gefaehrdet",IF(Z2506&gt;=Hilfswerte!$B$39,"Gelb - beobachten","Gruen - stabil")))</f>
        <v>Gelb - beobachten</v>
      </c>
    </row>
    <row r="2507" spans="1:27" ht="15" customHeight="1" x14ac:dyDescent="0.25">
      <c r="A2507" s="4" t="s">
        <v>2854</v>
      </c>
      <c r="B2507" s="4" t="s">
        <v>806</v>
      </c>
      <c r="C2507" s="4" t="s">
        <v>47</v>
      </c>
      <c r="D2507" s="4" t="s">
        <v>30</v>
      </c>
      <c r="E2507" s="4">
        <v>37</v>
      </c>
      <c r="F2507" s="5">
        <v>16.399999999999999</v>
      </c>
      <c r="G2507" s="5">
        <v>1.7</v>
      </c>
      <c r="H2507" s="6">
        <v>0</v>
      </c>
      <c r="I2507" s="4">
        <v>0</v>
      </c>
      <c r="J2507" s="4">
        <v>694</v>
      </c>
      <c r="K2507" s="4">
        <v>0</v>
      </c>
      <c r="L2507" s="4">
        <v>14</v>
      </c>
      <c r="M2507" s="4">
        <v>0</v>
      </c>
      <c r="N2507" s="5">
        <v>-30.2</v>
      </c>
      <c r="O2507" s="7">
        <f t="shared" si="312"/>
        <v>1</v>
      </c>
      <c r="P2507" s="7">
        <f t="shared" si="313"/>
        <v>1</v>
      </c>
      <c r="Q2507" s="7">
        <f t="shared" si="314"/>
        <v>1</v>
      </c>
      <c r="R2507" s="7">
        <f t="shared" si="315"/>
        <v>3</v>
      </c>
      <c r="S2507" s="8">
        <f t="shared" si="316"/>
        <v>10.7</v>
      </c>
      <c r="T2507" s="7" t="str">
        <f t="shared" si="317"/>
        <v>D - Abwanderungsrisiko</v>
      </c>
      <c r="U2507" s="4">
        <f>ROUND(((E2507-Hilfswerte!$B$20)/Hilfswerte!$B$21)+((F2507-Hilfswerte!$B$22)/Hilfswerte!$B$23)+((G2507-Hilfswerte!$B$24)/Hilfswerte!$B$25)+0.1*INDEX(Hilfswerte!$B$4:$B$15,MATCH(C2507,Hilfswerte!$A$4:$A$15,0)),2)</f>
        <v>-1.83</v>
      </c>
      <c r="V2507" s="4">
        <f>ROUND(SQRT((((E2507-Hilfswerte!$B$20)/Hilfswerte!$B$21)-Hilfswerte!$B$28)^2+(((F2507-Hilfswerte!$B$22)/Hilfswerte!$B$23)-Hilfswerte!$B$29)^2+(((G2507-Hilfswerte!$B$24)/Hilfswerte!$B$25)-Hilfswerte!$B$30)^2),3)</f>
        <v>1.655</v>
      </c>
      <c r="W2507" s="4">
        <f>ROUND(E2507*Hilfswerte!$B$31,0)</f>
        <v>7605</v>
      </c>
      <c r="X2507" s="4">
        <f t="shared" si="318"/>
        <v>7605</v>
      </c>
      <c r="Y2507" s="4" t="str">
        <f>IF(T2507="A - Top-Kunde","bereits Top-Kunde",IF(AND(V2507&lt;=Hilfswerte!$B$34,H2507&lt;0.5*W2507),"Hoch",IF(AND(V2507&lt;=Hilfswerte!$B$35,H2507&lt;0.7*W2507),"Mittel","Niedrig")))</f>
        <v>Niedrig</v>
      </c>
      <c r="Z2507" s="4">
        <f t="shared" si="319"/>
        <v>49.6</v>
      </c>
      <c r="AA2507" s="4" t="str">
        <f>IF(J2507&gt;365,"Bereits abgewandert (Segment D)",IF(Z2507&gt;=Hilfswerte!$B$38,"Rot - akut gefaehrdet",IF(Z2507&gt;=Hilfswerte!$B$39,"Gelb - beobachten","Gruen - stabil")))</f>
        <v>Bereits abgewandert (Segment D)</v>
      </c>
    </row>
    <row r="2508" spans="1:27" ht="15" customHeight="1" x14ac:dyDescent="0.25">
      <c r="A2508" s="4" t="s">
        <v>2855</v>
      </c>
      <c r="B2508" s="4" t="s">
        <v>836</v>
      </c>
      <c r="C2508" s="4" t="s">
        <v>84</v>
      </c>
      <c r="D2508" s="4" t="s">
        <v>30</v>
      </c>
      <c r="E2508" s="4">
        <v>44</v>
      </c>
      <c r="F2508" s="5">
        <v>8.4</v>
      </c>
      <c r="G2508" s="5">
        <v>11.8</v>
      </c>
      <c r="H2508" s="6">
        <v>3820</v>
      </c>
      <c r="I2508" s="4">
        <v>3</v>
      </c>
      <c r="J2508" s="4">
        <v>57</v>
      </c>
      <c r="K2508" s="4">
        <v>0</v>
      </c>
      <c r="L2508" s="4">
        <v>16</v>
      </c>
      <c r="M2508" s="4">
        <v>2</v>
      </c>
      <c r="N2508" s="5">
        <v>51.7</v>
      </c>
      <c r="O2508" s="7">
        <f t="shared" si="312"/>
        <v>4</v>
      </c>
      <c r="P2508" s="7">
        <f t="shared" si="313"/>
        <v>3</v>
      </c>
      <c r="Q2508" s="7">
        <f t="shared" si="314"/>
        <v>4</v>
      </c>
      <c r="R2508" s="7">
        <f t="shared" si="315"/>
        <v>11</v>
      </c>
      <c r="S2508" s="8">
        <f t="shared" si="316"/>
        <v>131.1</v>
      </c>
      <c r="T2508" s="7" t="str">
        <f t="shared" si="317"/>
        <v>A - Top-Kunde</v>
      </c>
      <c r="U2508" s="4">
        <f>ROUND(((E2508-Hilfswerte!$B$20)/Hilfswerte!$B$21)+((F2508-Hilfswerte!$B$22)/Hilfswerte!$B$23)+((G2508-Hilfswerte!$B$24)/Hilfswerte!$B$25)+0.1*INDEX(Hilfswerte!$B$4:$B$15,MATCH(C2508,Hilfswerte!$A$4:$A$15,0)),2)</f>
        <v>-0.42</v>
      </c>
      <c r="V2508" s="4">
        <f>ROUND(SQRT((((E2508-Hilfswerte!$B$20)/Hilfswerte!$B$21)-Hilfswerte!$B$28)^2+(((F2508-Hilfswerte!$B$22)/Hilfswerte!$B$23)-Hilfswerte!$B$29)^2+(((G2508-Hilfswerte!$B$24)/Hilfswerte!$B$25)-Hilfswerte!$B$30)^2),3)</f>
        <v>0.752</v>
      </c>
      <c r="W2508" s="4">
        <f>ROUND(E2508*Hilfswerte!$B$31,0)</f>
        <v>9044</v>
      </c>
      <c r="X2508" s="4">
        <f t="shared" si="318"/>
        <v>5224</v>
      </c>
      <c r="Y2508" s="4" t="str">
        <f>IF(T2508="A - Top-Kunde","bereits Top-Kunde",IF(AND(V2508&lt;=Hilfswerte!$B$34,H2508&lt;0.5*W2508),"Hoch",IF(AND(V2508&lt;=Hilfswerte!$B$35,H2508&lt;0.7*W2508),"Mittel","Niedrig")))</f>
        <v>bereits Top-Kunde</v>
      </c>
      <c r="Z2508" s="4">
        <f t="shared" si="319"/>
        <v>6.1</v>
      </c>
      <c r="AA2508" s="4" t="str">
        <f>IF(J2508&gt;365,"Bereits abgewandert (Segment D)",IF(Z2508&gt;=Hilfswerte!$B$38,"Rot - akut gefaehrdet",IF(Z2508&gt;=Hilfswerte!$B$39,"Gelb - beobachten","Gruen - stabil")))</f>
        <v>Gruen - stabil</v>
      </c>
    </row>
    <row r="2509" spans="1:27" ht="15" customHeight="1" x14ac:dyDescent="0.25">
      <c r="A2509" s="4" t="s">
        <v>2856</v>
      </c>
      <c r="B2509" s="4" t="s">
        <v>381</v>
      </c>
      <c r="C2509" s="4" t="s">
        <v>33</v>
      </c>
      <c r="D2509" s="4" t="s">
        <v>30</v>
      </c>
      <c r="E2509" s="4">
        <v>24</v>
      </c>
      <c r="F2509" s="5">
        <v>4.8</v>
      </c>
      <c r="G2509" s="5">
        <v>17.3</v>
      </c>
      <c r="H2509" s="6">
        <v>0</v>
      </c>
      <c r="I2509" s="4">
        <v>0</v>
      </c>
      <c r="J2509" s="4">
        <v>454</v>
      </c>
      <c r="K2509" s="4">
        <v>0</v>
      </c>
      <c r="L2509" s="4">
        <v>1</v>
      </c>
      <c r="M2509" s="4">
        <v>0</v>
      </c>
      <c r="N2509" s="5">
        <v>-55.1</v>
      </c>
      <c r="O2509" s="7">
        <f t="shared" si="312"/>
        <v>1</v>
      </c>
      <c r="P2509" s="7">
        <f t="shared" si="313"/>
        <v>1</v>
      </c>
      <c r="Q2509" s="7">
        <f t="shared" si="314"/>
        <v>1</v>
      </c>
      <c r="R2509" s="7">
        <f t="shared" si="315"/>
        <v>3</v>
      </c>
      <c r="S2509" s="8">
        <f t="shared" si="316"/>
        <v>2.2000000000000002</v>
      </c>
      <c r="T2509" s="7" t="str">
        <f t="shared" si="317"/>
        <v>D - Abwanderungsrisiko</v>
      </c>
      <c r="U2509" s="4">
        <f>ROUND(((E2509-Hilfswerte!$B$20)/Hilfswerte!$B$21)+((F2509-Hilfswerte!$B$22)/Hilfswerte!$B$23)+((G2509-Hilfswerte!$B$24)/Hilfswerte!$B$25)+0.1*INDEX(Hilfswerte!$B$4:$B$15,MATCH(C2509,Hilfswerte!$A$4:$A$15,0)),2)</f>
        <v>0.33</v>
      </c>
      <c r="V2509" s="4">
        <f>ROUND(SQRT((((E2509-Hilfswerte!$B$20)/Hilfswerte!$B$21)-Hilfswerte!$B$28)^2+(((F2509-Hilfswerte!$B$22)/Hilfswerte!$B$23)-Hilfswerte!$B$29)^2+(((G2509-Hilfswerte!$B$24)/Hilfswerte!$B$25)-Hilfswerte!$B$30)^2),3)</f>
        <v>1.2889999999999999</v>
      </c>
      <c r="W2509" s="4">
        <f>ROUND(E2509*Hilfswerte!$B$31,0)</f>
        <v>4933</v>
      </c>
      <c r="X2509" s="4">
        <f t="shared" si="318"/>
        <v>4933</v>
      </c>
      <c r="Y2509" s="4" t="str">
        <f>IF(T2509="A - Top-Kunde","bereits Top-Kunde",IF(AND(V2509&lt;=Hilfswerte!$B$34,H2509&lt;0.5*W2509),"Hoch",IF(AND(V2509&lt;=Hilfswerte!$B$35,H2509&lt;0.7*W2509),"Mittel","Niedrig")))</f>
        <v>Niedrig</v>
      </c>
      <c r="Z2509" s="4">
        <f t="shared" si="319"/>
        <v>44.9</v>
      </c>
      <c r="AA2509" s="4" t="str">
        <f>IF(J2509&gt;365,"Bereits abgewandert (Segment D)",IF(Z2509&gt;=Hilfswerte!$B$38,"Rot - akut gefaehrdet",IF(Z2509&gt;=Hilfswerte!$B$39,"Gelb - beobachten","Gruen - stabil")))</f>
        <v>Bereits abgewandert (Segment D)</v>
      </c>
    </row>
    <row r="2510" spans="1:27" ht="15" customHeight="1" x14ac:dyDescent="0.25">
      <c r="A2510" s="4" t="s">
        <v>2857</v>
      </c>
      <c r="B2510" s="4" t="s">
        <v>430</v>
      </c>
      <c r="C2510" s="4" t="s">
        <v>55</v>
      </c>
      <c r="D2510" s="4" t="s">
        <v>30</v>
      </c>
      <c r="E2510" s="4">
        <v>20</v>
      </c>
      <c r="F2510" s="5">
        <v>3.2</v>
      </c>
      <c r="G2510" s="5">
        <v>6.6</v>
      </c>
      <c r="H2510" s="6">
        <v>5770</v>
      </c>
      <c r="I2510" s="4">
        <v>2</v>
      </c>
      <c r="J2510" s="4">
        <v>211</v>
      </c>
      <c r="K2510" s="4">
        <v>0</v>
      </c>
      <c r="L2510" s="4">
        <v>-5</v>
      </c>
      <c r="M2510" s="4">
        <v>5</v>
      </c>
      <c r="N2510" s="5">
        <v>-7.1</v>
      </c>
      <c r="O2510" s="7">
        <f t="shared" si="312"/>
        <v>2</v>
      </c>
      <c r="P2510" s="7">
        <f t="shared" si="313"/>
        <v>2</v>
      </c>
      <c r="Q2510" s="7">
        <f t="shared" si="314"/>
        <v>4</v>
      </c>
      <c r="R2510" s="7">
        <f t="shared" si="315"/>
        <v>8</v>
      </c>
      <c r="S2510" s="8">
        <f t="shared" si="316"/>
        <v>76.5</v>
      </c>
      <c r="T2510" s="7" t="str">
        <f t="shared" si="317"/>
        <v>C - Entwicklungspotenzial</v>
      </c>
      <c r="U2510" s="4">
        <f>ROUND(((E2510-Hilfswerte!$B$20)/Hilfswerte!$B$21)+((F2510-Hilfswerte!$B$22)/Hilfswerte!$B$23)+((G2510-Hilfswerte!$B$24)/Hilfswerte!$B$25)+0.1*INDEX(Hilfswerte!$B$4:$B$15,MATCH(C2510,Hilfswerte!$A$4:$A$15,0)),2)</f>
        <v>-1.1499999999999999</v>
      </c>
      <c r="V2510" s="4">
        <f>ROUND(SQRT((((E2510-Hilfswerte!$B$20)/Hilfswerte!$B$21)-Hilfswerte!$B$28)^2+(((F2510-Hilfswerte!$B$22)/Hilfswerte!$B$23)-Hilfswerte!$B$29)^2+(((G2510-Hilfswerte!$B$24)/Hilfswerte!$B$25)-Hilfswerte!$B$30)^2),3)</f>
        <v>1.1479999999999999</v>
      </c>
      <c r="W2510" s="4">
        <f>ROUND(E2510*Hilfswerte!$B$31,0)</f>
        <v>4111</v>
      </c>
      <c r="X2510" s="4">
        <f t="shared" si="318"/>
        <v>0</v>
      </c>
      <c r="Y2510" s="4" t="str">
        <f>IF(T2510="A - Top-Kunde","bereits Top-Kunde",IF(AND(V2510&lt;=Hilfswerte!$B$34,H2510&lt;0.5*W2510),"Hoch",IF(AND(V2510&lt;=Hilfswerte!$B$35,H2510&lt;0.7*W2510),"Mittel","Niedrig")))</f>
        <v>Niedrig</v>
      </c>
      <c r="Z2510" s="4">
        <f t="shared" si="319"/>
        <v>13.4</v>
      </c>
      <c r="AA2510" s="4" t="str">
        <f>IF(J2510&gt;365,"Bereits abgewandert (Segment D)",IF(Z2510&gt;=Hilfswerte!$B$38,"Rot - akut gefaehrdet",IF(Z2510&gt;=Hilfswerte!$B$39,"Gelb - beobachten","Gruen - stabil")))</f>
        <v>Gruen - stabil</v>
      </c>
    </row>
    <row r="2511" spans="1:27" ht="15" customHeight="1" x14ac:dyDescent="0.25">
      <c r="A2511" s="4" t="s">
        <v>2858</v>
      </c>
      <c r="B2511" s="4" t="s">
        <v>1020</v>
      </c>
      <c r="C2511" s="4" t="s">
        <v>47</v>
      </c>
      <c r="D2511" s="4" t="s">
        <v>30</v>
      </c>
      <c r="E2511" s="4">
        <v>115</v>
      </c>
      <c r="F2511" s="5">
        <v>32.4</v>
      </c>
      <c r="G2511" s="5">
        <v>16.600000000000001</v>
      </c>
      <c r="H2511" s="6">
        <v>13390</v>
      </c>
      <c r="I2511" s="4">
        <v>1</v>
      </c>
      <c r="J2511" s="4">
        <v>110</v>
      </c>
      <c r="K2511" s="4">
        <v>0</v>
      </c>
      <c r="L2511" s="4">
        <v>-5</v>
      </c>
      <c r="M2511" s="4">
        <v>6</v>
      </c>
      <c r="N2511" s="5">
        <v>7.8</v>
      </c>
      <c r="O2511" s="7">
        <f t="shared" si="312"/>
        <v>3</v>
      </c>
      <c r="P2511" s="7">
        <f t="shared" si="313"/>
        <v>1</v>
      </c>
      <c r="Q2511" s="7">
        <f t="shared" si="314"/>
        <v>5</v>
      </c>
      <c r="R2511" s="7">
        <f t="shared" si="315"/>
        <v>9</v>
      </c>
      <c r="S2511" s="8">
        <f t="shared" si="316"/>
        <v>93.9</v>
      </c>
      <c r="T2511" s="7" t="str">
        <f t="shared" si="317"/>
        <v>C - Entwicklungspotenzial</v>
      </c>
      <c r="U2511" s="4">
        <f>ROUND(((E2511-Hilfswerte!$B$20)/Hilfswerte!$B$21)+((F2511-Hilfswerte!$B$22)/Hilfswerte!$B$23)+((G2511-Hilfswerte!$B$24)/Hilfswerte!$B$25)+0.1*INDEX(Hilfswerte!$B$4:$B$15,MATCH(C2511,Hilfswerte!$A$4:$A$15,0)),2)</f>
        <v>1.1599999999999999</v>
      </c>
      <c r="V2511" s="4">
        <f>ROUND(SQRT((((E2511-Hilfswerte!$B$20)/Hilfswerte!$B$21)-Hilfswerte!$B$28)^2+(((F2511-Hilfswerte!$B$22)/Hilfswerte!$B$23)-Hilfswerte!$B$29)^2+(((G2511-Hilfswerte!$B$24)/Hilfswerte!$B$25)-Hilfswerte!$B$30)^2),3)</f>
        <v>0.88900000000000001</v>
      </c>
      <c r="W2511" s="4">
        <f>ROUND(E2511*Hilfswerte!$B$31,0)</f>
        <v>23638</v>
      </c>
      <c r="X2511" s="4">
        <f t="shared" si="318"/>
        <v>10248</v>
      </c>
      <c r="Y2511" s="4" t="str">
        <f>IF(T2511="A - Top-Kunde","bereits Top-Kunde",IF(AND(V2511&lt;=Hilfswerte!$B$34,H2511&lt;0.5*W2511),"Hoch",IF(AND(V2511&lt;=Hilfswerte!$B$35,H2511&lt;0.7*W2511),"Mittel","Niedrig")))</f>
        <v>Mittel</v>
      </c>
      <c r="Z2511" s="4">
        <f t="shared" si="319"/>
        <v>5.5</v>
      </c>
      <c r="AA2511" s="4" t="str">
        <f>IF(J2511&gt;365,"Bereits abgewandert (Segment D)",IF(Z2511&gt;=Hilfswerte!$B$38,"Rot - akut gefaehrdet",IF(Z2511&gt;=Hilfswerte!$B$39,"Gelb - beobachten","Gruen - stabil")))</f>
        <v>Gruen - stabil</v>
      </c>
    </row>
    <row r="2512" spans="1:27" ht="15" customHeight="1" x14ac:dyDescent="0.25">
      <c r="A2512" s="4" t="s">
        <v>2859</v>
      </c>
      <c r="B2512" s="4" t="s">
        <v>294</v>
      </c>
      <c r="C2512" s="4" t="s">
        <v>29</v>
      </c>
      <c r="D2512" s="4" t="s">
        <v>30</v>
      </c>
      <c r="E2512" s="4">
        <v>467</v>
      </c>
      <c r="F2512" s="5">
        <v>117.6</v>
      </c>
      <c r="G2512" s="5">
        <v>20.2</v>
      </c>
      <c r="H2512" s="6">
        <v>64590</v>
      </c>
      <c r="I2512" s="4">
        <v>2</v>
      </c>
      <c r="J2512" s="4">
        <v>314</v>
      </c>
      <c r="K2512" s="4">
        <v>0</v>
      </c>
      <c r="L2512" s="4">
        <v>23</v>
      </c>
      <c r="M2512" s="4">
        <v>3</v>
      </c>
      <c r="N2512" s="5">
        <v>14.3</v>
      </c>
      <c r="O2512" s="7">
        <f t="shared" si="312"/>
        <v>2</v>
      </c>
      <c r="P2512" s="7">
        <f t="shared" si="313"/>
        <v>2</v>
      </c>
      <c r="Q2512" s="7">
        <f t="shared" si="314"/>
        <v>5</v>
      </c>
      <c r="R2512" s="7">
        <f t="shared" si="315"/>
        <v>9</v>
      </c>
      <c r="S2512" s="8">
        <f t="shared" si="316"/>
        <v>90.3</v>
      </c>
      <c r="T2512" s="7" t="str">
        <f t="shared" si="317"/>
        <v>C - Entwicklungspotenzial</v>
      </c>
      <c r="U2512" s="4">
        <f>ROUND(((E2512-Hilfswerte!$B$20)/Hilfswerte!$B$21)+((F2512-Hilfswerte!$B$22)/Hilfswerte!$B$23)+((G2512-Hilfswerte!$B$24)/Hilfswerte!$B$25)+0.1*INDEX(Hilfswerte!$B$4:$B$15,MATCH(C2512,Hilfswerte!$A$4:$A$15,0)),2)</f>
        <v>4.95</v>
      </c>
      <c r="V2512" s="4">
        <f>ROUND(SQRT((((E2512-Hilfswerte!$B$20)/Hilfswerte!$B$21)-Hilfswerte!$B$28)^2+(((F2512-Hilfswerte!$B$22)/Hilfswerte!$B$23)-Hilfswerte!$B$29)^2+(((G2512-Hilfswerte!$B$24)/Hilfswerte!$B$25)-Hilfswerte!$B$30)^2),3)</f>
        <v>2.4</v>
      </c>
      <c r="W2512" s="4">
        <f>ROUND(E2512*Hilfswerte!$B$31,0)</f>
        <v>95990</v>
      </c>
      <c r="X2512" s="4">
        <f t="shared" si="318"/>
        <v>31400</v>
      </c>
      <c r="Y2512" s="4" t="str">
        <f>IF(T2512="A - Top-Kunde","bereits Top-Kunde",IF(AND(V2512&lt;=Hilfswerte!$B$34,H2512&lt;0.5*W2512),"Hoch",IF(AND(V2512&lt;=Hilfswerte!$B$35,H2512&lt;0.7*W2512),"Mittel","Niedrig")))</f>
        <v>Niedrig</v>
      </c>
      <c r="Z2512" s="4">
        <f t="shared" si="319"/>
        <v>20.3</v>
      </c>
      <c r="AA2512" s="4" t="str">
        <f>IF(J2512&gt;365,"Bereits abgewandert (Segment D)",IF(Z2512&gt;=Hilfswerte!$B$38,"Rot - akut gefaehrdet",IF(Z2512&gt;=Hilfswerte!$B$39,"Gelb - beobachten","Gruen - stabil")))</f>
        <v>Rot - akut gefaehrdet</v>
      </c>
    </row>
    <row r="2513" spans="1:27" ht="15" customHeight="1" x14ac:dyDescent="0.25">
      <c r="A2513" s="4" t="s">
        <v>2860</v>
      </c>
      <c r="B2513" s="4" t="s">
        <v>723</v>
      </c>
      <c r="C2513" s="4" t="s">
        <v>59</v>
      </c>
      <c r="D2513" s="4" t="s">
        <v>30</v>
      </c>
      <c r="E2513" s="4">
        <v>46</v>
      </c>
      <c r="F2513" s="5">
        <v>6.3</v>
      </c>
      <c r="G2513" s="5">
        <v>15.4</v>
      </c>
      <c r="H2513" s="6">
        <v>8130</v>
      </c>
      <c r="I2513" s="4">
        <v>3</v>
      </c>
      <c r="J2513" s="4">
        <v>50</v>
      </c>
      <c r="K2513" s="4">
        <v>0</v>
      </c>
      <c r="L2513" s="4">
        <v>18</v>
      </c>
      <c r="M2513" s="4">
        <v>5</v>
      </c>
      <c r="N2513" s="5">
        <v>-37.700000000000003</v>
      </c>
      <c r="O2513" s="7">
        <f t="shared" si="312"/>
        <v>4</v>
      </c>
      <c r="P2513" s="7">
        <f t="shared" si="313"/>
        <v>3</v>
      </c>
      <c r="Q2513" s="7">
        <f t="shared" si="314"/>
        <v>5</v>
      </c>
      <c r="R2513" s="7">
        <f t="shared" si="315"/>
        <v>12</v>
      </c>
      <c r="S2513" s="8">
        <f t="shared" si="316"/>
        <v>95.8</v>
      </c>
      <c r="T2513" s="7" t="str">
        <f t="shared" si="317"/>
        <v>C - Entwicklungspotenzial</v>
      </c>
      <c r="U2513" s="4">
        <f>ROUND(((E2513-Hilfswerte!$B$20)/Hilfswerte!$B$21)+((F2513-Hilfswerte!$B$22)/Hilfswerte!$B$23)+((G2513-Hilfswerte!$B$24)/Hilfswerte!$B$25)+0.1*INDEX(Hilfswerte!$B$4:$B$15,MATCH(C2513,Hilfswerte!$A$4:$A$15,0)),2)</f>
        <v>0.04</v>
      </c>
      <c r="V2513" s="4">
        <f>ROUND(SQRT((((E2513-Hilfswerte!$B$20)/Hilfswerte!$B$21)-Hilfswerte!$B$28)^2+(((F2513-Hilfswerte!$B$22)/Hilfswerte!$B$23)-Hilfswerte!$B$29)^2+(((G2513-Hilfswerte!$B$24)/Hilfswerte!$B$25)-Hilfswerte!$B$30)^2),3)</f>
        <v>1.016</v>
      </c>
      <c r="W2513" s="4">
        <f>ROUND(E2513*Hilfswerte!$B$31,0)</f>
        <v>9455</v>
      </c>
      <c r="X2513" s="4">
        <f t="shared" si="318"/>
        <v>1325</v>
      </c>
      <c r="Y2513" s="4" t="str">
        <f>IF(T2513="A - Top-Kunde","bereits Top-Kunde",IF(AND(V2513&lt;=Hilfswerte!$B$34,H2513&lt;0.5*W2513),"Hoch",IF(AND(V2513&lt;=Hilfswerte!$B$35,H2513&lt;0.7*W2513),"Mittel","Niedrig")))</f>
        <v>Niedrig</v>
      </c>
      <c r="Z2513" s="4">
        <f t="shared" si="319"/>
        <v>21.2</v>
      </c>
      <c r="AA2513" s="4" t="str">
        <f>IF(J2513&gt;365,"Bereits abgewandert (Segment D)",IF(Z2513&gt;=Hilfswerte!$B$38,"Rot - akut gefaehrdet",IF(Z2513&gt;=Hilfswerte!$B$39,"Gelb - beobachten","Gruen - stabil")))</f>
        <v>Rot - akut gefaehrdet</v>
      </c>
    </row>
    <row r="2514" spans="1:27" ht="15" customHeight="1" x14ac:dyDescent="0.25">
      <c r="A2514" s="4" t="s">
        <v>2861</v>
      </c>
      <c r="B2514" s="4" t="s">
        <v>525</v>
      </c>
      <c r="C2514" s="4" t="s">
        <v>59</v>
      </c>
      <c r="D2514" s="4" t="s">
        <v>30</v>
      </c>
      <c r="E2514" s="4">
        <v>20</v>
      </c>
      <c r="F2514" s="5">
        <v>2.6</v>
      </c>
      <c r="G2514" s="5">
        <v>20.9</v>
      </c>
      <c r="H2514" s="6">
        <v>21390</v>
      </c>
      <c r="I2514" s="4">
        <v>6</v>
      </c>
      <c r="J2514" s="4">
        <v>16</v>
      </c>
      <c r="K2514" s="4">
        <v>0</v>
      </c>
      <c r="L2514" s="4">
        <v>1</v>
      </c>
      <c r="M2514" s="4">
        <v>5</v>
      </c>
      <c r="N2514" s="5">
        <v>-13.2</v>
      </c>
      <c r="O2514" s="7">
        <f t="shared" si="312"/>
        <v>5</v>
      </c>
      <c r="P2514" s="7">
        <f t="shared" si="313"/>
        <v>5</v>
      </c>
      <c r="Q2514" s="7">
        <f t="shared" si="314"/>
        <v>5</v>
      </c>
      <c r="R2514" s="7">
        <f t="shared" si="315"/>
        <v>15</v>
      </c>
      <c r="S2514" s="8">
        <f t="shared" si="316"/>
        <v>143.1</v>
      </c>
      <c r="T2514" s="7" t="str">
        <f t="shared" si="317"/>
        <v>A - Top-Kunde</v>
      </c>
      <c r="U2514" s="4">
        <f>ROUND(((E2514-Hilfswerte!$B$20)/Hilfswerte!$B$21)+((F2514-Hilfswerte!$B$22)/Hilfswerte!$B$23)+((G2514-Hilfswerte!$B$24)/Hilfswerte!$B$25)+0.1*INDEX(Hilfswerte!$B$4:$B$15,MATCH(C2514,Hilfswerte!$A$4:$A$15,0)),2)</f>
        <v>0.74</v>
      </c>
      <c r="V2514" s="4">
        <f>ROUND(SQRT((((E2514-Hilfswerte!$B$20)/Hilfswerte!$B$21)-Hilfswerte!$B$28)^2+(((F2514-Hilfswerte!$B$22)/Hilfswerte!$B$23)-Hilfswerte!$B$29)^2+(((G2514-Hilfswerte!$B$24)/Hilfswerte!$B$25)-Hilfswerte!$B$30)^2),3)</f>
        <v>1.7789999999999999</v>
      </c>
      <c r="W2514" s="4">
        <f>ROUND(E2514*Hilfswerte!$B$31,0)</f>
        <v>4111</v>
      </c>
      <c r="X2514" s="4">
        <f t="shared" si="318"/>
        <v>0</v>
      </c>
      <c r="Y2514" s="4" t="str">
        <f>IF(T2514="A - Top-Kunde","bereits Top-Kunde",IF(AND(V2514&lt;=Hilfswerte!$B$34,H2514&lt;0.5*W2514),"Hoch",IF(AND(V2514&lt;=Hilfswerte!$B$35,H2514&lt;0.7*W2514),"Mittel","Niedrig")))</f>
        <v>bereits Top-Kunde</v>
      </c>
      <c r="Z2514" s="4">
        <f t="shared" si="319"/>
        <v>6.3</v>
      </c>
      <c r="AA2514" s="4" t="str">
        <f>IF(J2514&gt;365,"Bereits abgewandert (Segment D)",IF(Z2514&gt;=Hilfswerte!$B$38,"Rot - akut gefaehrdet",IF(Z2514&gt;=Hilfswerte!$B$39,"Gelb - beobachten","Gruen - stabil")))</f>
        <v>Gruen - stabil</v>
      </c>
    </row>
    <row r="2515" spans="1:27" ht="15" customHeight="1" x14ac:dyDescent="0.25">
      <c r="A2515" s="4" t="s">
        <v>2862</v>
      </c>
      <c r="B2515" s="4" t="s">
        <v>582</v>
      </c>
      <c r="C2515" s="4" t="s">
        <v>55</v>
      </c>
      <c r="D2515" s="4" t="s">
        <v>56</v>
      </c>
      <c r="E2515" s="4">
        <v>60</v>
      </c>
      <c r="F2515" s="5">
        <v>11.2</v>
      </c>
      <c r="G2515" s="5">
        <v>0.3</v>
      </c>
      <c r="H2515" s="6">
        <v>8190</v>
      </c>
      <c r="I2515" s="4">
        <v>4</v>
      </c>
      <c r="J2515" s="4">
        <v>14</v>
      </c>
      <c r="K2515" s="4">
        <v>0</v>
      </c>
      <c r="L2515" s="4">
        <v>20</v>
      </c>
      <c r="M2515" s="4">
        <v>2</v>
      </c>
      <c r="N2515" s="5">
        <v>11.3</v>
      </c>
      <c r="O2515" s="7">
        <f t="shared" si="312"/>
        <v>5</v>
      </c>
      <c r="P2515" s="7">
        <f t="shared" si="313"/>
        <v>4</v>
      </c>
      <c r="Q2515" s="7">
        <f t="shared" si="314"/>
        <v>5</v>
      </c>
      <c r="R2515" s="7">
        <f t="shared" si="315"/>
        <v>14</v>
      </c>
      <c r="S2515" s="8">
        <f t="shared" si="316"/>
        <v>139.69999999999999</v>
      </c>
      <c r="T2515" s="7" t="str">
        <f t="shared" si="317"/>
        <v>A - Top-Kunde</v>
      </c>
      <c r="U2515" s="4">
        <f>ROUND(((E2515-Hilfswerte!$B$20)/Hilfswerte!$B$21)+((F2515-Hilfswerte!$B$22)/Hilfswerte!$B$23)+((G2515-Hilfswerte!$B$24)/Hilfswerte!$B$25)+0.1*INDEX(Hilfswerte!$B$4:$B$15,MATCH(C2515,Hilfswerte!$A$4:$A$15,0)),2)</f>
        <v>-1.84</v>
      </c>
      <c r="V2515" s="4">
        <f>ROUND(SQRT((((E2515-Hilfswerte!$B$20)/Hilfswerte!$B$21)-Hilfswerte!$B$28)^2+(((F2515-Hilfswerte!$B$22)/Hilfswerte!$B$23)-Hilfswerte!$B$29)^2+(((G2515-Hilfswerte!$B$24)/Hilfswerte!$B$25)-Hilfswerte!$B$30)^2),3)</f>
        <v>1.855</v>
      </c>
      <c r="W2515" s="4">
        <f>ROUND(E2515*Hilfswerte!$B$31,0)</f>
        <v>12333</v>
      </c>
      <c r="X2515" s="4">
        <f t="shared" si="318"/>
        <v>4143</v>
      </c>
      <c r="Y2515" s="4" t="str">
        <f>IF(T2515="A - Top-Kunde","bereits Top-Kunde",IF(AND(V2515&lt;=Hilfswerte!$B$34,H2515&lt;0.5*W2515),"Hoch",IF(AND(V2515&lt;=Hilfswerte!$B$35,H2515&lt;0.7*W2515),"Mittel","Niedrig")))</f>
        <v>bereits Top-Kunde</v>
      </c>
      <c r="Z2515" s="4">
        <f t="shared" si="319"/>
        <v>4.7</v>
      </c>
      <c r="AA2515" s="4" t="str">
        <f>IF(J2515&gt;365,"Bereits abgewandert (Segment D)",IF(Z2515&gt;=Hilfswerte!$B$38,"Rot - akut gefaehrdet",IF(Z2515&gt;=Hilfswerte!$B$39,"Gelb - beobachten","Gruen - stabil")))</f>
        <v>Gruen - stabil</v>
      </c>
    </row>
    <row r="2516" spans="1:27" ht="15" customHeight="1" x14ac:dyDescent="0.25">
      <c r="A2516" s="4" t="s">
        <v>2863</v>
      </c>
      <c r="B2516" s="4" t="s">
        <v>112</v>
      </c>
      <c r="C2516" s="4" t="s">
        <v>47</v>
      </c>
      <c r="D2516" s="4" t="s">
        <v>30</v>
      </c>
      <c r="E2516" s="4">
        <v>40</v>
      </c>
      <c r="F2516" s="5">
        <v>7.5</v>
      </c>
      <c r="G2516" s="5">
        <v>17.5</v>
      </c>
      <c r="H2516" s="6">
        <v>510</v>
      </c>
      <c r="I2516" s="4">
        <v>1</v>
      </c>
      <c r="J2516" s="4">
        <v>30</v>
      </c>
      <c r="K2516" s="4">
        <v>0</v>
      </c>
      <c r="L2516" s="4">
        <v>3</v>
      </c>
      <c r="M2516" s="4">
        <v>3</v>
      </c>
      <c r="N2516" s="5">
        <v>22.4</v>
      </c>
      <c r="O2516" s="7">
        <f t="shared" si="312"/>
        <v>5</v>
      </c>
      <c r="P2516" s="7">
        <f t="shared" si="313"/>
        <v>1</v>
      </c>
      <c r="Q2516" s="7">
        <f t="shared" si="314"/>
        <v>2</v>
      </c>
      <c r="R2516" s="7">
        <f t="shared" si="315"/>
        <v>8</v>
      </c>
      <c r="S2516" s="8">
        <f t="shared" si="316"/>
        <v>90.3</v>
      </c>
      <c r="T2516" s="7" t="str">
        <f t="shared" si="317"/>
        <v>C - Entwicklungspotenzial</v>
      </c>
      <c r="U2516" s="4">
        <f>ROUND(((E2516-Hilfswerte!$B$20)/Hilfswerte!$B$21)+((F2516-Hilfswerte!$B$22)/Hilfswerte!$B$23)+((G2516-Hilfswerte!$B$24)/Hilfswerte!$B$25)+0.1*INDEX(Hilfswerte!$B$4:$B$15,MATCH(C2516,Hilfswerte!$A$4:$A$15,0)),2)</f>
        <v>0.53</v>
      </c>
      <c r="V2516" s="4">
        <f>ROUND(SQRT((((E2516-Hilfswerte!$B$20)/Hilfswerte!$B$21)-Hilfswerte!$B$28)^2+(((F2516-Hilfswerte!$B$22)/Hilfswerte!$B$23)-Hilfswerte!$B$29)^2+(((G2516-Hilfswerte!$B$24)/Hilfswerte!$B$25)-Hilfswerte!$B$30)^2),3)</f>
        <v>1.2609999999999999</v>
      </c>
      <c r="W2516" s="4">
        <f>ROUND(E2516*Hilfswerte!$B$31,0)</f>
        <v>8222</v>
      </c>
      <c r="X2516" s="4">
        <f t="shared" si="318"/>
        <v>7712</v>
      </c>
      <c r="Y2516" s="4" t="str">
        <f>IF(T2516="A - Top-Kunde","bereits Top-Kunde",IF(AND(V2516&lt;=Hilfswerte!$B$34,H2516&lt;0.5*W2516),"Hoch",IF(AND(V2516&lt;=Hilfswerte!$B$35,H2516&lt;0.7*W2516),"Mittel","Niedrig")))</f>
        <v>Niedrig</v>
      </c>
      <c r="Z2516" s="4">
        <f t="shared" si="319"/>
        <v>2.1</v>
      </c>
      <c r="AA2516" s="4" t="str">
        <f>IF(J2516&gt;365,"Bereits abgewandert (Segment D)",IF(Z2516&gt;=Hilfswerte!$B$38,"Rot - akut gefaehrdet",IF(Z2516&gt;=Hilfswerte!$B$39,"Gelb - beobachten","Gruen - stabil")))</f>
        <v>Gruen - stabil</v>
      </c>
    </row>
    <row r="2517" spans="1:27" ht="15" customHeight="1" x14ac:dyDescent="0.25">
      <c r="A2517" s="4" t="s">
        <v>2864</v>
      </c>
      <c r="B2517" s="4" t="s">
        <v>101</v>
      </c>
      <c r="C2517" s="4" t="s">
        <v>33</v>
      </c>
      <c r="D2517" s="4" t="s">
        <v>117</v>
      </c>
      <c r="E2517" s="4">
        <v>21</v>
      </c>
      <c r="F2517" s="5">
        <v>4.7</v>
      </c>
      <c r="G2517" s="5">
        <v>15.3</v>
      </c>
      <c r="H2517" s="6">
        <v>850</v>
      </c>
      <c r="I2517" s="4">
        <v>6</v>
      </c>
      <c r="J2517" s="4">
        <v>1</v>
      </c>
      <c r="K2517" s="4">
        <v>2</v>
      </c>
      <c r="L2517" s="4">
        <v>10</v>
      </c>
      <c r="M2517" s="4">
        <v>6</v>
      </c>
      <c r="N2517" s="5">
        <v>21.1</v>
      </c>
      <c r="O2517" s="7">
        <f t="shared" si="312"/>
        <v>5</v>
      </c>
      <c r="P2517" s="7">
        <f t="shared" si="313"/>
        <v>5</v>
      </c>
      <c r="Q2517" s="7">
        <f t="shared" si="314"/>
        <v>2</v>
      </c>
      <c r="R2517" s="7">
        <f t="shared" si="315"/>
        <v>12</v>
      </c>
      <c r="S2517" s="8">
        <f t="shared" si="316"/>
        <v>115.6</v>
      </c>
      <c r="T2517" s="7" t="str">
        <f t="shared" si="317"/>
        <v>B - Kernkunde</v>
      </c>
      <c r="U2517" s="4">
        <f>ROUND(((E2517-Hilfswerte!$B$20)/Hilfswerte!$B$21)+((F2517-Hilfswerte!$B$22)/Hilfswerte!$B$23)+((G2517-Hilfswerte!$B$24)/Hilfswerte!$B$25)+0.1*INDEX(Hilfswerte!$B$4:$B$15,MATCH(C2517,Hilfswerte!$A$4:$A$15,0)),2)</f>
        <v>-0.01</v>
      </c>
      <c r="V2517" s="4">
        <f>ROUND(SQRT((((E2517-Hilfswerte!$B$20)/Hilfswerte!$B$21)-Hilfswerte!$B$28)^2+(((F2517-Hilfswerte!$B$22)/Hilfswerte!$B$23)-Hilfswerte!$B$29)^2+(((G2517-Hilfswerte!$B$24)/Hilfswerte!$B$25)-Hilfswerte!$B$30)^2),3)</f>
        <v>1.08</v>
      </c>
      <c r="W2517" s="4">
        <f>ROUND(E2517*Hilfswerte!$B$31,0)</f>
        <v>4316</v>
      </c>
      <c r="X2517" s="4">
        <f t="shared" si="318"/>
        <v>3466</v>
      </c>
      <c r="Y2517" s="4" t="str">
        <f>IF(T2517="A - Top-Kunde","bereits Top-Kunde",IF(AND(V2517&lt;=Hilfswerte!$B$34,H2517&lt;0.5*W2517),"Hoch",IF(AND(V2517&lt;=Hilfswerte!$B$35,H2517&lt;0.7*W2517),"Mittel","Niedrig")))</f>
        <v>Mittel</v>
      </c>
      <c r="Z2517" s="4">
        <f t="shared" si="319"/>
        <v>8.1</v>
      </c>
      <c r="AA2517" s="4" t="str">
        <f>IF(J2517&gt;365,"Bereits abgewandert (Segment D)",IF(Z2517&gt;=Hilfswerte!$B$38,"Rot - akut gefaehrdet",IF(Z2517&gt;=Hilfswerte!$B$39,"Gelb - beobachten","Gruen - stabil")))</f>
        <v>Gruen - stabil</v>
      </c>
    </row>
    <row r="2518" spans="1:27" ht="15" customHeight="1" x14ac:dyDescent="0.25">
      <c r="A2518" s="4" t="s">
        <v>2865</v>
      </c>
      <c r="B2518" s="4" t="s">
        <v>198</v>
      </c>
      <c r="C2518" s="4" t="s">
        <v>47</v>
      </c>
      <c r="D2518" s="4" t="s">
        <v>77</v>
      </c>
      <c r="E2518" s="4">
        <v>35</v>
      </c>
      <c r="F2518" s="5">
        <v>6.6</v>
      </c>
      <c r="G2518" s="5">
        <v>1</v>
      </c>
      <c r="H2518" s="6">
        <v>10700</v>
      </c>
      <c r="I2518" s="4">
        <v>5</v>
      </c>
      <c r="J2518" s="4">
        <v>145</v>
      </c>
      <c r="K2518" s="4">
        <v>1</v>
      </c>
      <c r="L2518" s="4">
        <v>20</v>
      </c>
      <c r="M2518" s="4">
        <v>5</v>
      </c>
      <c r="N2518" s="5">
        <v>1.2</v>
      </c>
      <c r="O2518" s="7">
        <f t="shared" si="312"/>
        <v>3</v>
      </c>
      <c r="P2518" s="7">
        <f t="shared" si="313"/>
        <v>5</v>
      </c>
      <c r="Q2518" s="7">
        <f t="shared" si="314"/>
        <v>5</v>
      </c>
      <c r="R2518" s="7">
        <f t="shared" si="315"/>
        <v>13</v>
      </c>
      <c r="S2518" s="8">
        <f t="shared" si="316"/>
        <v>118.6</v>
      </c>
      <c r="T2518" s="7" t="str">
        <f t="shared" si="317"/>
        <v>B - Kernkunde</v>
      </c>
      <c r="U2518" s="4">
        <f>ROUND(((E2518-Hilfswerte!$B$20)/Hilfswerte!$B$21)+((F2518-Hilfswerte!$B$22)/Hilfswerte!$B$23)+((G2518-Hilfswerte!$B$24)/Hilfswerte!$B$25)+0.1*INDEX(Hilfswerte!$B$4:$B$15,MATCH(C2518,Hilfswerte!$A$4:$A$15,0)),2)</f>
        <v>-2.13</v>
      </c>
      <c r="V2518" s="4">
        <f>ROUND(SQRT((((E2518-Hilfswerte!$B$20)/Hilfswerte!$B$21)-Hilfswerte!$B$28)^2+(((F2518-Hilfswerte!$B$22)/Hilfswerte!$B$23)-Hilfswerte!$B$29)^2+(((G2518-Hilfswerte!$B$24)/Hilfswerte!$B$25)-Hilfswerte!$B$30)^2),3)</f>
        <v>1.806</v>
      </c>
      <c r="W2518" s="4">
        <f>ROUND(E2518*Hilfswerte!$B$31,0)</f>
        <v>7194</v>
      </c>
      <c r="X2518" s="4">
        <f t="shared" si="318"/>
        <v>0</v>
      </c>
      <c r="Y2518" s="4" t="str">
        <f>IF(T2518="A - Top-Kunde","bereits Top-Kunde",IF(AND(V2518&lt;=Hilfswerte!$B$34,H2518&lt;0.5*W2518),"Hoch",IF(AND(V2518&lt;=Hilfswerte!$B$35,H2518&lt;0.7*W2518),"Mittel","Niedrig")))</f>
        <v>Niedrig</v>
      </c>
      <c r="Z2518" s="4">
        <f t="shared" si="319"/>
        <v>14.3</v>
      </c>
      <c r="AA2518" s="4" t="str">
        <f>IF(J2518&gt;365,"Bereits abgewandert (Segment D)",IF(Z2518&gt;=Hilfswerte!$B$38,"Rot - akut gefaehrdet",IF(Z2518&gt;=Hilfswerte!$B$39,"Gelb - beobachten","Gruen - stabil")))</f>
        <v>Gelb - beobachten</v>
      </c>
    </row>
    <row r="2519" spans="1:27" ht="15" customHeight="1" x14ac:dyDescent="0.25">
      <c r="A2519" s="4" t="s">
        <v>2866</v>
      </c>
      <c r="B2519" s="4" t="s">
        <v>132</v>
      </c>
      <c r="C2519" s="4" t="s">
        <v>62</v>
      </c>
      <c r="D2519" s="4" t="s">
        <v>30</v>
      </c>
      <c r="E2519" s="4">
        <v>303</v>
      </c>
      <c r="F2519" s="5">
        <v>64.400000000000006</v>
      </c>
      <c r="G2519" s="5">
        <v>13.3</v>
      </c>
      <c r="H2519" s="6">
        <v>8900</v>
      </c>
      <c r="I2519" s="4">
        <v>2</v>
      </c>
      <c r="J2519" s="4">
        <v>205</v>
      </c>
      <c r="K2519" s="4">
        <v>1</v>
      </c>
      <c r="L2519" s="4">
        <v>0</v>
      </c>
      <c r="M2519" s="4">
        <v>1</v>
      </c>
      <c r="N2519" s="5">
        <v>-8.5</v>
      </c>
      <c r="O2519" s="7">
        <f t="shared" si="312"/>
        <v>2</v>
      </c>
      <c r="P2519" s="7">
        <f t="shared" si="313"/>
        <v>2</v>
      </c>
      <c r="Q2519" s="7">
        <f t="shared" si="314"/>
        <v>5</v>
      </c>
      <c r="R2519" s="7">
        <f t="shared" si="315"/>
        <v>9</v>
      </c>
      <c r="S2519" s="8">
        <f t="shared" si="316"/>
        <v>79.8</v>
      </c>
      <c r="T2519" s="7" t="str">
        <f t="shared" si="317"/>
        <v>C - Entwicklungspotenzial</v>
      </c>
      <c r="U2519" s="4">
        <f>ROUND(((E2519-Hilfswerte!$B$20)/Hilfswerte!$B$21)+((F2519-Hilfswerte!$B$22)/Hilfswerte!$B$23)+((G2519-Hilfswerte!$B$24)/Hilfswerte!$B$25)+0.1*INDEX(Hilfswerte!$B$4:$B$15,MATCH(C2519,Hilfswerte!$A$4:$A$15,0)),2)</f>
        <v>2.35</v>
      </c>
      <c r="V2519" s="4">
        <f>ROUND(SQRT((((E2519-Hilfswerte!$B$20)/Hilfswerte!$B$21)-Hilfswerte!$B$28)^2+(((F2519-Hilfswerte!$B$22)/Hilfswerte!$B$23)-Hilfswerte!$B$29)^2+(((G2519-Hilfswerte!$B$24)/Hilfswerte!$B$25)-Hilfswerte!$B$30)^2),3)</f>
        <v>0.82499999999999996</v>
      </c>
      <c r="W2519" s="4">
        <f>ROUND(E2519*Hilfswerte!$B$31,0)</f>
        <v>62280</v>
      </c>
      <c r="X2519" s="4">
        <f t="shared" si="318"/>
        <v>53380</v>
      </c>
      <c r="Y2519" s="4" t="str">
        <f>IF(T2519="A - Top-Kunde","bereits Top-Kunde",IF(AND(V2519&lt;=Hilfswerte!$B$34,H2519&lt;0.5*W2519),"Hoch",IF(AND(V2519&lt;=Hilfswerte!$B$35,H2519&lt;0.7*W2519),"Mittel","Niedrig")))</f>
        <v>Hoch</v>
      </c>
      <c r="Z2519" s="4">
        <f t="shared" si="319"/>
        <v>16.7</v>
      </c>
      <c r="AA2519" s="4" t="str">
        <f>IF(J2519&gt;365,"Bereits abgewandert (Segment D)",IF(Z2519&gt;=Hilfswerte!$B$38,"Rot - akut gefaehrdet",IF(Z2519&gt;=Hilfswerte!$B$39,"Gelb - beobachten","Gruen - stabil")))</f>
        <v>Gelb - beobachten</v>
      </c>
    </row>
    <row r="2520" spans="1:27" ht="15" customHeight="1" x14ac:dyDescent="0.25">
      <c r="A2520" s="4" t="s">
        <v>2867</v>
      </c>
      <c r="B2520" s="4" t="s">
        <v>167</v>
      </c>
      <c r="C2520" s="4" t="s">
        <v>29</v>
      </c>
      <c r="D2520" s="4" t="s">
        <v>30</v>
      </c>
      <c r="E2520" s="4">
        <v>84</v>
      </c>
      <c r="F2520" s="5">
        <v>18.399999999999999</v>
      </c>
      <c r="G2520" s="5">
        <v>0.9</v>
      </c>
      <c r="H2520" s="6">
        <v>7400</v>
      </c>
      <c r="I2520" s="4">
        <v>3</v>
      </c>
      <c r="J2520" s="4">
        <v>68</v>
      </c>
      <c r="K2520" s="4">
        <v>1</v>
      </c>
      <c r="L2520" s="4">
        <v>2</v>
      </c>
      <c r="M2520" s="4">
        <v>5</v>
      </c>
      <c r="N2520" s="5">
        <v>31.6</v>
      </c>
      <c r="O2520" s="7">
        <f t="shared" si="312"/>
        <v>4</v>
      </c>
      <c r="P2520" s="7">
        <f t="shared" si="313"/>
        <v>3</v>
      </c>
      <c r="Q2520" s="7">
        <f t="shared" si="314"/>
        <v>4</v>
      </c>
      <c r="R2520" s="7">
        <f t="shared" si="315"/>
        <v>11</v>
      </c>
      <c r="S2520" s="8">
        <f t="shared" si="316"/>
        <v>119.2</v>
      </c>
      <c r="T2520" s="7" t="str">
        <f t="shared" si="317"/>
        <v>B - Kernkunde</v>
      </c>
      <c r="U2520" s="4">
        <f>ROUND(((E2520-Hilfswerte!$B$20)/Hilfswerte!$B$21)+((F2520-Hilfswerte!$B$22)/Hilfswerte!$B$23)+((G2520-Hilfswerte!$B$24)/Hilfswerte!$B$25)+0.1*INDEX(Hilfswerte!$B$4:$B$15,MATCH(C2520,Hilfswerte!$A$4:$A$15,0)),2)</f>
        <v>-1.54</v>
      </c>
      <c r="V2520" s="4">
        <f>ROUND(SQRT((((E2520-Hilfswerte!$B$20)/Hilfswerte!$B$21)-Hilfswerte!$B$28)^2+(((F2520-Hilfswerte!$B$22)/Hilfswerte!$B$23)-Hilfswerte!$B$29)^2+(((G2520-Hilfswerte!$B$24)/Hilfswerte!$B$25)-Hilfswerte!$B$30)^2),3)</f>
        <v>1.7110000000000001</v>
      </c>
      <c r="W2520" s="4">
        <f>ROUND(E2520*Hilfswerte!$B$31,0)</f>
        <v>17266</v>
      </c>
      <c r="X2520" s="4">
        <f t="shared" si="318"/>
        <v>9866</v>
      </c>
      <c r="Y2520" s="4" t="str">
        <f>IF(T2520="A - Top-Kunde","bereits Top-Kunde",IF(AND(V2520&lt;=Hilfswerte!$B$34,H2520&lt;0.5*W2520),"Hoch",IF(AND(V2520&lt;=Hilfswerte!$B$35,H2520&lt;0.7*W2520),"Mittel","Niedrig")))</f>
        <v>Niedrig</v>
      </c>
      <c r="Z2520" s="4">
        <f t="shared" si="319"/>
        <v>6.8</v>
      </c>
      <c r="AA2520" s="4" t="str">
        <f>IF(J2520&gt;365,"Bereits abgewandert (Segment D)",IF(Z2520&gt;=Hilfswerte!$B$38,"Rot - akut gefaehrdet",IF(Z2520&gt;=Hilfswerte!$B$39,"Gelb - beobachten","Gruen - stabil")))</f>
        <v>Gruen - stabil</v>
      </c>
    </row>
    <row r="2521" spans="1:27" ht="15" customHeight="1" x14ac:dyDescent="0.25">
      <c r="A2521" s="4" t="s">
        <v>2868</v>
      </c>
      <c r="B2521" s="4" t="s">
        <v>645</v>
      </c>
      <c r="C2521" s="4" t="s">
        <v>62</v>
      </c>
      <c r="D2521" s="4" t="s">
        <v>52</v>
      </c>
      <c r="E2521" s="4">
        <v>68</v>
      </c>
      <c r="F2521" s="5">
        <v>9.3000000000000007</v>
      </c>
      <c r="G2521" s="5">
        <v>4.2</v>
      </c>
      <c r="H2521" s="6">
        <v>3490</v>
      </c>
      <c r="I2521" s="4">
        <v>3</v>
      </c>
      <c r="J2521" s="4">
        <v>344</v>
      </c>
      <c r="K2521" s="4">
        <v>1</v>
      </c>
      <c r="L2521" s="4">
        <v>15</v>
      </c>
      <c r="M2521" s="4">
        <v>5</v>
      </c>
      <c r="N2521" s="5">
        <v>-14.9</v>
      </c>
      <c r="O2521" s="7">
        <f t="shared" si="312"/>
        <v>2</v>
      </c>
      <c r="P2521" s="7">
        <f t="shared" si="313"/>
        <v>3</v>
      </c>
      <c r="Q2521" s="7">
        <f t="shared" si="314"/>
        <v>4</v>
      </c>
      <c r="R2521" s="7">
        <f t="shared" si="315"/>
        <v>9</v>
      </c>
      <c r="S2521" s="8">
        <f t="shared" si="316"/>
        <v>72.099999999999994</v>
      </c>
      <c r="T2521" s="7" t="str">
        <f t="shared" si="317"/>
        <v>C - Entwicklungspotenzial</v>
      </c>
      <c r="U2521" s="4">
        <f>ROUND(((E2521-Hilfswerte!$B$20)/Hilfswerte!$B$21)+((F2521-Hilfswerte!$B$22)/Hilfswerte!$B$23)+((G2521-Hilfswerte!$B$24)/Hilfswerte!$B$25)+0.1*INDEX(Hilfswerte!$B$4:$B$15,MATCH(C2521,Hilfswerte!$A$4:$A$15,0)),2)</f>
        <v>-1.1000000000000001</v>
      </c>
      <c r="V2521" s="4">
        <f>ROUND(SQRT((((E2521-Hilfswerte!$B$20)/Hilfswerte!$B$21)-Hilfswerte!$B$28)^2+(((F2521-Hilfswerte!$B$22)/Hilfswerte!$B$23)-Hilfswerte!$B$29)^2+(((G2521-Hilfswerte!$B$24)/Hilfswerte!$B$25)-Hilfswerte!$B$30)^2),3)</f>
        <v>1.2969999999999999</v>
      </c>
      <c r="W2521" s="4">
        <f>ROUND(E2521*Hilfswerte!$B$31,0)</f>
        <v>13977</v>
      </c>
      <c r="X2521" s="4">
        <f t="shared" si="318"/>
        <v>10487</v>
      </c>
      <c r="Y2521" s="4" t="str">
        <f>IF(T2521="A - Top-Kunde","bereits Top-Kunde",IF(AND(V2521&lt;=Hilfswerte!$B$34,H2521&lt;0.5*W2521),"Hoch",IF(AND(V2521&lt;=Hilfswerte!$B$35,H2521&lt;0.7*W2521),"Mittel","Niedrig")))</f>
        <v>Niedrig</v>
      </c>
      <c r="Z2521" s="4">
        <f t="shared" si="319"/>
        <v>29.2</v>
      </c>
      <c r="AA2521" s="4" t="str">
        <f>IF(J2521&gt;365,"Bereits abgewandert (Segment D)",IF(Z2521&gt;=Hilfswerte!$B$38,"Rot - akut gefaehrdet",IF(Z2521&gt;=Hilfswerte!$B$39,"Gelb - beobachten","Gruen - stabil")))</f>
        <v>Rot - akut gefaehrdet</v>
      </c>
    </row>
    <row r="2522" spans="1:27" ht="15" customHeight="1" x14ac:dyDescent="0.25">
      <c r="A2522" s="4" t="s">
        <v>2869</v>
      </c>
      <c r="B2522" s="4" t="s">
        <v>1065</v>
      </c>
      <c r="C2522" s="4" t="s">
        <v>89</v>
      </c>
      <c r="D2522" s="4" t="s">
        <v>93</v>
      </c>
      <c r="E2522" s="4">
        <v>23</v>
      </c>
      <c r="F2522" s="5">
        <v>5.4</v>
      </c>
      <c r="G2522" s="5">
        <v>7.8</v>
      </c>
      <c r="H2522" s="6">
        <v>2710</v>
      </c>
      <c r="I2522" s="4">
        <v>2</v>
      </c>
      <c r="J2522" s="4">
        <v>160</v>
      </c>
      <c r="K2522" s="4">
        <v>0</v>
      </c>
      <c r="L2522" s="4">
        <v>8</v>
      </c>
      <c r="M2522" s="4">
        <v>4</v>
      </c>
      <c r="N2522" s="5">
        <v>-1.7</v>
      </c>
      <c r="O2522" s="7">
        <f t="shared" si="312"/>
        <v>3</v>
      </c>
      <c r="P2522" s="7">
        <f t="shared" si="313"/>
        <v>2</v>
      </c>
      <c r="Q2522" s="7">
        <f t="shared" si="314"/>
        <v>4</v>
      </c>
      <c r="R2522" s="7">
        <f t="shared" si="315"/>
        <v>9</v>
      </c>
      <c r="S2522" s="8">
        <f t="shared" si="316"/>
        <v>86.8</v>
      </c>
      <c r="T2522" s="7" t="str">
        <f t="shared" si="317"/>
        <v>C - Entwicklungspotenzial</v>
      </c>
      <c r="U2522" s="4">
        <f>ROUND(((E2522-Hilfswerte!$B$20)/Hilfswerte!$B$21)+((F2522-Hilfswerte!$B$22)/Hilfswerte!$B$23)+((G2522-Hilfswerte!$B$24)/Hilfswerte!$B$25)+0.1*INDEX(Hilfswerte!$B$4:$B$15,MATCH(C2522,Hilfswerte!$A$4:$A$15,0)),2)</f>
        <v>-0.91</v>
      </c>
      <c r="V2522" s="4">
        <f>ROUND(SQRT((((E2522-Hilfswerte!$B$20)/Hilfswerte!$B$21)-Hilfswerte!$B$28)^2+(((F2522-Hilfswerte!$B$22)/Hilfswerte!$B$23)-Hilfswerte!$B$29)^2+(((G2522-Hilfswerte!$B$24)/Hilfswerte!$B$25)-Hilfswerte!$B$30)^2),3)</f>
        <v>1.006</v>
      </c>
      <c r="W2522" s="4">
        <f>ROUND(E2522*Hilfswerte!$B$31,0)</f>
        <v>4728</v>
      </c>
      <c r="X2522" s="4">
        <f t="shared" si="318"/>
        <v>2018</v>
      </c>
      <c r="Y2522" s="4" t="str">
        <f>IF(T2522="A - Top-Kunde","bereits Top-Kunde",IF(AND(V2522&lt;=Hilfswerte!$B$34,H2522&lt;0.5*W2522),"Hoch",IF(AND(V2522&lt;=Hilfswerte!$B$35,H2522&lt;0.7*W2522),"Mittel","Niedrig")))</f>
        <v>Mittel</v>
      </c>
      <c r="Z2522" s="4">
        <f t="shared" si="319"/>
        <v>10.3</v>
      </c>
      <c r="AA2522" s="4" t="str">
        <f>IF(J2522&gt;365,"Bereits abgewandert (Segment D)",IF(Z2522&gt;=Hilfswerte!$B$38,"Rot - akut gefaehrdet",IF(Z2522&gt;=Hilfswerte!$B$39,"Gelb - beobachten","Gruen - stabil")))</f>
        <v>Gruen - stabil</v>
      </c>
    </row>
    <row r="2523" spans="1:27" ht="15" customHeight="1" x14ac:dyDescent="0.25">
      <c r="A2523" s="4" t="s">
        <v>2870</v>
      </c>
      <c r="B2523" s="4" t="s">
        <v>241</v>
      </c>
      <c r="C2523" s="4" t="s">
        <v>47</v>
      </c>
      <c r="D2523" s="4" t="s">
        <v>30</v>
      </c>
      <c r="E2523" s="4">
        <v>207</v>
      </c>
      <c r="F2523" s="5">
        <v>42.8</v>
      </c>
      <c r="G2523" s="5">
        <v>10.9</v>
      </c>
      <c r="H2523" s="6">
        <v>11290</v>
      </c>
      <c r="I2523" s="4">
        <v>1</v>
      </c>
      <c r="J2523" s="4">
        <v>339</v>
      </c>
      <c r="K2523" s="4">
        <v>0</v>
      </c>
      <c r="L2523" s="4">
        <v>-5</v>
      </c>
      <c r="M2523" s="4">
        <v>5</v>
      </c>
      <c r="N2523" s="5">
        <v>-3.1</v>
      </c>
      <c r="O2523" s="7">
        <f t="shared" si="312"/>
        <v>2</v>
      </c>
      <c r="P2523" s="7">
        <f t="shared" si="313"/>
        <v>1</v>
      </c>
      <c r="Q2523" s="7">
        <f t="shared" si="314"/>
        <v>5</v>
      </c>
      <c r="R2523" s="7">
        <f t="shared" si="315"/>
        <v>8</v>
      </c>
      <c r="S2523" s="8">
        <f t="shared" si="316"/>
        <v>78.5</v>
      </c>
      <c r="T2523" s="7" t="str">
        <f t="shared" si="317"/>
        <v>C - Entwicklungspotenzial</v>
      </c>
      <c r="U2523" s="4">
        <f>ROUND(((E2523-Hilfswerte!$B$20)/Hilfswerte!$B$21)+((F2523-Hilfswerte!$B$22)/Hilfswerte!$B$23)+((G2523-Hilfswerte!$B$24)/Hilfswerte!$B$25)+0.1*INDEX(Hilfswerte!$B$4:$B$15,MATCH(C2523,Hilfswerte!$A$4:$A$15,0)),2)</f>
        <v>0.83</v>
      </c>
      <c r="V2523" s="4">
        <f>ROUND(SQRT((((E2523-Hilfswerte!$B$20)/Hilfswerte!$B$21)-Hilfswerte!$B$28)^2+(((F2523-Hilfswerte!$B$22)/Hilfswerte!$B$23)-Hilfswerte!$B$29)^2+(((G2523-Hilfswerte!$B$24)/Hilfswerte!$B$25)-Hilfswerte!$B$30)^2),3)</f>
        <v>0.2</v>
      </c>
      <c r="W2523" s="4">
        <f>ROUND(E2523*Hilfswerte!$B$31,0)</f>
        <v>42548</v>
      </c>
      <c r="X2523" s="4">
        <f t="shared" si="318"/>
        <v>31258</v>
      </c>
      <c r="Y2523" s="4" t="str">
        <f>IF(T2523="A - Top-Kunde","bereits Top-Kunde",IF(AND(V2523&lt;=Hilfswerte!$B$34,H2523&lt;0.5*W2523),"Hoch",IF(AND(V2523&lt;=Hilfswerte!$B$35,H2523&lt;0.7*W2523),"Mittel","Niedrig")))</f>
        <v>Hoch</v>
      </c>
      <c r="Z2523" s="4">
        <f t="shared" si="319"/>
        <v>18.2</v>
      </c>
      <c r="AA2523" s="4" t="str">
        <f>IF(J2523&gt;365,"Bereits abgewandert (Segment D)",IF(Z2523&gt;=Hilfswerte!$B$38,"Rot - akut gefaehrdet",IF(Z2523&gt;=Hilfswerte!$B$39,"Gelb - beobachten","Gruen - stabil")))</f>
        <v>Gelb - beobachten</v>
      </c>
    </row>
    <row r="2524" spans="1:27" ht="15" customHeight="1" x14ac:dyDescent="0.25">
      <c r="A2524" s="4" t="s">
        <v>2871</v>
      </c>
      <c r="B2524" s="4" t="s">
        <v>169</v>
      </c>
      <c r="C2524" s="4" t="s">
        <v>65</v>
      </c>
      <c r="D2524" s="4" t="s">
        <v>30</v>
      </c>
      <c r="E2524" s="4">
        <v>55</v>
      </c>
      <c r="F2524" s="5">
        <v>14.9</v>
      </c>
      <c r="G2524" s="5">
        <v>2.8</v>
      </c>
      <c r="H2524" s="6">
        <v>4920</v>
      </c>
      <c r="I2524" s="4">
        <v>3</v>
      </c>
      <c r="J2524" s="4">
        <v>163</v>
      </c>
      <c r="K2524" s="4">
        <v>0</v>
      </c>
      <c r="L2524" s="4">
        <v>13</v>
      </c>
      <c r="M2524" s="4">
        <v>4</v>
      </c>
      <c r="N2524" s="5">
        <v>20.100000000000001</v>
      </c>
      <c r="O2524" s="7">
        <f t="shared" si="312"/>
        <v>3</v>
      </c>
      <c r="P2524" s="7">
        <f t="shared" si="313"/>
        <v>3</v>
      </c>
      <c r="Q2524" s="7">
        <f t="shared" si="314"/>
        <v>4</v>
      </c>
      <c r="R2524" s="7">
        <f t="shared" si="315"/>
        <v>10</v>
      </c>
      <c r="S2524" s="8">
        <f t="shared" si="316"/>
        <v>106.2</v>
      </c>
      <c r="T2524" s="7" t="str">
        <f t="shared" si="317"/>
        <v>B - Kernkunde</v>
      </c>
      <c r="U2524" s="4">
        <f>ROUND(((E2524-Hilfswerte!$B$20)/Hilfswerte!$B$21)+((F2524-Hilfswerte!$B$22)/Hilfswerte!$B$23)+((G2524-Hilfswerte!$B$24)/Hilfswerte!$B$25)+0.1*INDEX(Hilfswerte!$B$4:$B$15,MATCH(C2524,Hilfswerte!$A$4:$A$15,0)),2)</f>
        <v>-1.74</v>
      </c>
      <c r="V2524" s="4">
        <f>ROUND(SQRT((((E2524-Hilfswerte!$B$20)/Hilfswerte!$B$21)-Hilfswerte!$B$28)^2+(((F2524-Hilfswerte!$B$22)/Hilfswerte!$B$23)-Hilfswerte!$B$29)^2+(((G2524-Hilfswerte!$B$24)/Hilfswerte!$B$25)-Hilfswerte!$B$30)^2),3)</f>
        <v>1.4770000000000001</v>
      </c>
      <c r="W2524" s="4">
        <f>ROUND(E2524*Hilfswerte!$B$31,0)</f>
        <v>11305</v>
      </c>
      <c r="X2524" s="4">
        <f t="shared" si="318"/>
        <v>6385</v>
      </c>
      <c r="Y2524" s="4" t="str">
        <f>IF(T2524="A - Top-Kunde","bereits Top-Kunde",IF(AND(V2524&lt;=Hilfswerte!$B$34,H2524&lt;0.5*W2524),"Hoch",IF(AND(V2524&lt;=Hilfswerte!$B$35,H2524&lt;0.7*W2524),"Mittel","Niedrig")))</f>
        <v>Niedrig</v>
      </c>
      <c r="Z2524" s="4">
        <f t="shared" si="319"/>
        <v>10.8</v>
      </c>
      <c r="AA2524" s="4" t="str">
        <f>IF(J2524&gt;365,"Bereits abgewandert (Segment D)",IF(Z2524&gt;=Hilfswerte!$B$38,"Rot - akut gefaehrdet",IF(Z2524&gt;=Hilfswerte!$B$39,"Gelb - beobachten","Gruen - stabil")))</f>
        <v>Gruen - stabil</v>
      </c>
    </row>
    <row r="2525" spans="1:27" ht="15" customHeight="1" x14ac:dyDescent="0.25">
      <c r="A2525" s="4" t="s">
        <v>2872</v>
      </c>
      <c r="B2525" s="4" t="s">
        <v>243</v>
      </c>
      <c r="C2525" s="4" t="s">
        <v>62</v>
      </c>
      <c r="D2525" s="4" t="s">
        <v>30</v>
      </c>
      <c r="E2525" s="4">
        <v>348</v>
      </c>
      <c r="F2525" s="5">
        <v>55.1</v>
      </c>
      <c r="G2525" s="5">
        <v>1.5</v>
      </c>
      <c r="H2525" s="6">
        <v>15600</v>
      </c>
      <c r="I2525" s="4">
        <v>2</v>
      </c>
      <c r="J2525" s="4">
        <v>121</v>
      </c>
      <c r="K2525" s="4">
        <v>1</v>
      </c>
      <c r="L2525" s="4">
        <v>21</v>
      </c>
      <c r="M2525" s="4">
        <v>6</v>
      </c>
      <c r="N2525" s="5">
        <v>-16.8</v>
      </c>
      <c r="O2525" s="7">
        <f t="shared" si="312"/>
        <v>3</v>
      </c>
      <c r="P2525" s="7">
        <f t="shared" si="313"/>
        <v>2</v>
      </c>
      <c r="Q2525" s="7">
        <f t="shared" si="314"/>
        <v>5</v>
      </c>
      <c r="R2525" s="7">
        <f t="shared" si="315"/>
        <v>10</v>
      </c>
      <c r="S2525" s="8">
        <f t="shared" si="316"/>
        <v>79.3</v>
      </c>
      <c r="T2525" s="7" t="str">
        <f t="shared" si="317"/>
        <v>C - Entwicklungspotenzial</v>
      </c>
      <c r="U2525" s="4">
        <f>ROUND(((E2525-Hilfswerte!$B$20)/Hilfswerte!$B$21)+((F2525-Hilfswerte!$B$22)/Hilfswerte!$B$23)+((G2525-Hilfswerte!$B$24)/Hilfswerte!$B$25)+0.1*INDEX(Hilfswerte!$B$4:$B$15,MATCH(C2525,Hilfswerte!$A$4:$A$15,0)),2)</f>
        <v>0.5</v>
      </c>
      <c r="V2525" s="4">
        <f>ROUND(SQRT((((E2525-Hilfswerte!$B$20)/Hilfswerte!$B$21)-Hilfswerte!$B$28)^2+(((F2525-Hilfswerte!$B$22)/Hilfswerte!$B$23)-Hilfswerte!$B$29)^2+(((G2525-Hilfswerte!$B$24)/Hilfswerte!$B$25)-Hilfswerte!$B$30)^2),3)</f>
        <v>1.7529999999999999</v>
      </c>
      <c r="W2525" s="4">
        <f>ROUND(E2525*Hilfswerte!$B$31,0)</f>
        <v>71530</v>
      </c>
      <c r="X2525" s="4">
        <f t="shared" si="318"/>
        <v>55930</v>
      </c>
      <c r="Y2525" s="4" t="str">
        <f>IF(T2525="A - Top-Kunde","bereits Top-Kunde",IF(AND(V2525&lt;=Hilfswerte!$B$34,H2525&lt;0.5*W2525),"Hoch",IF(AND(V2525&lt;=Hilfswerte!$B$35,H2525&lt;0.7*W2525),"Mittel","Niedrig")))</f>
        <v>Niedrig</v>
      </c>
      <c r="Z2525" s="4">
        <f t="shared" si="319"/>
        <v>20</v>
      </c>
      <c r="AA2525" s="4" t="str">
        <f>IF(J2525&gt;365,"Bereits abgewandert (Segment D)",IF(Z2525&gt;=Hilfswerte!$B$38,"Rot - akut gefaehrdet",IF(Z2525&gt;=Hilfswerte!$B$39,"Gelb - beobachten","Gruen - stabil")))</f>
        <v>Rot - akut gefaehrdet</v>
      </c>
    </row>
    <row r="2526" spans="1:27" ht="15" customHeight="1" x14ac:dyDescent="0.25">
      <c r="A2526" s="4" t="s">
        <v>2873</v>
      </c>
      <c r="B2526" s="4" t="s">
        <v>156</v>
      </c>
      <c r="C2526" s="4" t="s">
        <v>51</v>
      </c>
      <c r="D2526" s="4" t="s">
        <v>30</v>
      </c>
      <c r="E2526" s="4">
        <v>11</v>
      </c>
      <c r="F2526" s="5">
        <v>2.7</v>
      </c>
      <c r="G2526" s="5">
        <v>13.4</v>
      </c>
      <c r="H2526" s="6">
        <v>150</v>
      </c>
      <c r="I2526" s="4">
        <v>1</v>
      </c>
      <c r="J2526" s="4">
        <v>326</v>
      </c>
      <c r="K2526" s="4">
        <v>0</v>
      </c>
      <c r="L2526" s="4">
        <v>-2</v>
      </c>
      <c r="M2526" s="4">
        <v>6</v>
      </c>
      <c r="N2526" s="5">
        <v>16</v>
      </c>
      <c r="O2526" s="7">
        <f t="shared" si="312"/>
        <v>2</v>
      </c>
      <c r="P2526" s="7">
        <f t="shared" si="313"/>
        <v>1</v>
      </c>
      <c r="Q2526" s="7">
        <f t="shared" si="314"/>
        <v>2</v>
      </c>
      <c r="R2526" s="7">
        <f t="shared" si="315"/>
        <v>5</v>
      </c>
      <c r="S2526" s="8">
        <f t="shared" si="316"/>
        <v>58</v>
      </c>
      <c r="T2526" s="7" t="str">
        <f t="shared" si="317"/>
        <v>C - Entwicklungspotenzial</v>
      </c>
      <c r="U2526" s="4">
        <f>ROUND(((E2526-Hilfswerte!$B$20)/Hilfswerte!$B$21)+((F2526-Hilfswerte!$B$22)/Hilfswerte!$B$23)+((G2526-Hilfswerte!$B$24)/Hilfswerte!$B$25)+0.1*INDEX(Hilfswerte!$B$4:$B$15,MATCH(C2526,Hilfswerte!$A$4:$A$15,0)),2)</f>
        <v>-7.0000000000000007E-2</v>
      </c>
      <c r="V2526" s="4">
        <f>ROUND(SQRT((((E2526-Hilfswerte!$B$20)/Hilfswerte!$B$21)-Hilfswerte!$B$28)^2+(((F2526-Hilfswerte!$B$22)/Hilfswerte!$B$23)-Hilfswerte!$B$29)^2+(((G2526-Hilfswerte!$B$24)/Hilfswerte!$B$25)-Hilfswerte!$B$30)^2),3)</f>
        <v>0.98199999999999998</v>
      </c>
      <c r="W2526" s="4">
        <f>ROUND(E2526*Hilfswerte!$B$31,0)</f>
        <v>2261</v>
      </c>
      <c r="X2526" s="4">
        <f t="shared" si="318"/>
        <v>2111</v>
      </c>
      <c r="Y2526" s="4" t="str">
        <f>IF(T2526="A - Top-Kunde","bereits Top-Kunde",IF(AND(V2526&lt;=Hilfswerte!$B$34,H2526&lt;0.5*W2526),"Hoch",IF(AND(V2526&lt;=Hilfswerte!$B$35,H2526&lt;0.7*W2526),"Mittel","Niedrig")))</f>
        <v>Mittel</v>
      </c>
      <c r="Z2526" s="4">
        <f t="shared" si="319"/>
        <v>16.3</v>
      </c>
      <c r="AA2526" s="4" t="str">
        <f>IF(J2526&gt;365,"Bereits abgewandert (Segment D)",IF(Z2526&gt;=Hilfswerte!$B$38,"Rot - akut gefaehrdet",IF(Z2526&gt;=Hilfswerte!$B$39,"Gelb - beobachten","Gruen - stabil")))</f>
        <v>Gelb - beobachten</v>
      </c>
    </row>
    <row r="2527" spans="1:27" ht="15" customHeight="1" x14ac:dyDescent="0.25">
      <c r="A2527" s="4" t="s">
        <v>2874</v>
      </c>
      <c r="B2527" s="4" t="s">
        <v>650</v>
      </c>
      <c r="C2527" s="4" t="s">
        <v>38</v>
      </c>
      <c r="D2527" s="4" t="s">
        <v>30</v>
      </c>
      <c r="E2527" s="4">
        <v>662</v>
      </c>
      <c r="F2527" s="5">
        <v>129.19999999999999</v>
      </c>
      <c r="G2527" s="5">
        <v>20.5</v>
      </c>
      <c r="H2527" s="6">
        <v>19050</v>
      </c>
      <c r="I2527" s="4">
        <v>1</v>
      </c>
      <c r="J2527" s="4">
        <v>197</v>
      </c>
      <c r="K2527" s="4">
        <v>0</v>
      </c>
      <c r="L2527" s="4">
        <v>2</v>
      </c>
      <c r="M2527" s="4">
        <v>5</v>
      </c>
      <c r="N2527" s="5">
        <v>3.6</v>
      </c>
      <c r="O2527" s="7">
        <f t="shared" si="312"/>
        <v>2</v>
      </c>
      <c r="P2527" s="7">
        <f t="shared" si="313"/>
        <v>1</v>
      </c>
      <c r="Q2527" s="7">
        <f t="shared" si="314"/>
        <v>5</v>
      </c>
      <c r="R2527" s="7">
        <f t="shared" si="315"/>
        <v>8</v>
      </c>
      <c r="S2527" s="8">
        <f t="shared" si="316"/>
        <v>81.2</v>
      </c>
      <c r="T2527" s="7" t="str">
        <f t="shared" si="317"/>
        <v>C - Entwicklungspotenzial</v>
      </c>
      <c r="U2527" s="4">
        <f>ROUND(((E2527-Hilfswerte!$B$20)/Hilfswerte!$B$21)+((F2527-Hilfswerte!$B$22)/Hilfswerte!$B$23)+((G2527-Hilfswerte!$B$24)/Hilfswerte!$B$25)+0.1*INDEX(Hilfswerte!$B$4:$B$15,MATCH(C2527,Hilfswerte!$A$4:$A$15,0)),2)</f>
        <v>6.12</v>
      </c>
      <c r="V2527" s="4">
        <f>ROUND(SQRT((((E2527-Hilfswerte!$B$20)/Hilfswerte!$B$21)-Hilfswerte!$B$28)^2+(((F2527-Hilfswerte!$B$22)/Hilfswerte!$B$23)-Hilfswerte!$B$29)^2+(((G2527-Hilfswerte!$B$24)/Hilfswerte!$B$25)-Hilfswerte!$B$30)^2),3)</f>
        <v>3.0619999999999998</v>
      </c>
      <c r="W2527" s="4">
        <f>ROUND(E2527*Hilfswerte!$B$31,0)</f>
        <v>136072</v>
      </c>
      <c r="X2527" s="4">
        <f t="shared" si="318"/>
        <v>117022</v>
      </c>
      <c r="Y2527" s="4" t="str">
        <f>IF(T2527="A - Top-Kunde","bereits Top-Kunde",IF(AND(V2527&lt;=Hilfswerte!$B$34,H2527&lt;0.5*W2527),"Hoch",IF(AND(V2527&lt;=Hilfswerte!$B$35,H2527&lt;0.7*W2527),"Mittel","Niedrig")))</f>
        <v>Niedrig</v>
      </c>
      <c r="Z2527" s="4">
        <f t="shared" si="319"/>
        <v>10.3</v>
      </c>
      <c r="AA2527" s="4" t="str">
        <f>IF(J2527&gt;365,"Bereits abgewandert (Segment D)",IF(Z2527&gt;=Hilfswerte!$B$38,"Rot - akut gefaehrdet",IF(Z2527&gt;=Hilfswerte!$B$39,"Gelb - beobachten","Gruen - stabil")))</f>
        <v>Gruen - stabil</v>
      </c>
    </row>
    <row r="2528" spans="1:27" ht="15" customHeight="1" x14ac:dyDescent="0.25">
      <c r="A2528" s="4" t="s">
        <v>2875</v>
      </c>
      <c r="B2528" s="4" t="s">
        <v>696</v>
      </c>
      <c r="C2528" s="4" t="s">
        <v>47</v>
      </c>
      <c r="D2528" s="4" t="s">
        <v>30</v>
      </c>
      <c r="E2528" s="4">
        <v>8</v>
      </c>
      <c r="F2528" s="5">
        <v>2.4</v>
      </c>
      <c r="G2528" s="5">
        <v>0.5</v>
      </c>
      <c r="H2528" s="6">
        <v>360</v>
      </c>
      <c r="I2528" s="4">
        <v>3</v>
      </c>
      <c r="J2528" s="4">
        <v>16</v>
      </c>
      <c r="K2528" s="4">
        <v>0</v>
      </c>
      <c r="L2528" s="4">
        <v>3</v>
      </c>
      <c r="M2528" s="4">
        <v>2</v>
      </c>
      <c r="N2528" s="5">
        <v>12.6</v>
      </c>
      <c r="O2528" s="7">
        <f t="shared" si="312"/>
        <v>5</v>
      </c>
      <c r="P2528" s="7">
        <f t="shared" si="313"/>
        <v>3</v>
      </c>
      <c r="Q2528" s="7">
        <f t="shared" si="314"/>
        <v>2</v>
      </c>
      <c r="R2528" s="7">
        <f t="shared" si="315"/>
        <v>10</v>
      </c>
      <c r="S2528" s="8">
        <f t="shared" si="316"/>
        <v>105.4</v>
      </c>
      <c r="T2528" s="7" t="str">
        <f t="shared" si="317"/>
        <v>B - Kernkunde</v>
      </c>
      <c r="U2528" s="4">
        <f>ROUND(((E2528-Hilfswerte!$B$20)/Hilfswerte!$B$21)+((F2528-Hilfswerte!$B$22)/Hilfswerte!$B$23)+((G2528-Hilfswerte!$B$24)/Hilfswerte!$B$25)+0.1*INDEX(Hilfswerte!$B$4:$B$15,MATCH(C2528,Hilfswerte!$A$4:$A$15,0)),2)</f>
        <v>-2.4</v>
      </c>
      <c r="V2528" s="4">
        <f>ROUND(SQRT((((E2528-Hilfswerte!$B$20)/Hilfswerte!$B$21)-Hilfswerte!$B$28)^2+(((F2528-Hilfswerte!$B$22)/Hilfswerte!$B$23)-Hilfswerte!$B$29)^2+(((G2528-Hilfswerte!$B$24)/Hilfswerte!$B$25)-Hilfswerte!$B$30)^2),3)</f>
        <v>1.9390000000000001</v>
      </c>
      <c r="W2528" s="4">
        <f>ROUND(E2528*Hilfswerte!$B$31,0)</f>
        <v>1644</v>
      </c>
      <c r="X2528" s="4">
        <f t="shared" si="318"/>
        <v>1284</v>
      </c>
      <c r="Y2528" s="4" t="str">
        <f>IF(T2528="A - Top-Kunde","bereits Top-Kunde",IF(AND(V2528&lt;=Hilfswerte!$B$34,H2528&lt;0.5*W2528),"Hoch",IF(AND(V2528&lt;=Hilfswerte!$B$35,H2528&lt;0.7*W2528),"Mittel","Niedrig")))</f>
        <v>Niedrig</v>
      </c>
      <c r="Z2528" s="4">
        <f t="shared" si="319"/>
        <v>1.4</v>
      </c>
      <c r="AA2528" s="4" t="str">
        <f>IF(J2528&gt;365,"Bereits abgewandert (Segment D)",IF(Z2528&gt;=Hilfswerte!$B$38,"Rot - akut gefaehrdet",IF(Z2528&gt;=Hilfswerte!$B$39,"Gelb - beobachten","Gruen - stabil")))</f>
        <v>Gruen - stabil</v>
      </c>
    </row>
    <row r="2529" spans="1:27" ht="15" customHeight="1" x14ac:dyDescent="0.25">
      <c r="A2529" s="4" t="s">
        <v>2876</v>
      </c>
      <c r="B2529" s="4" t="s">
        <v>410</v>
      </c>
      <c r="C2529" s="4" t="s">
        <v>65</v>
      </c>
      <c r="D2529" s="4" t="s">
        <v>30</v>
      </c>
      <c r="E2529" s="4">
        <v>35</v>
      </c>
      <c r="F2529" s="5">
        <v>9.6</v>
      </c>
      <c r="G2529" s="5">
        <v>9.6</v>
      </c>
      <c r="H2529" s="6">
        <v>33980</v>
      </c>
      <c r="I2529" s="4">
        <v>5</v>
      </c>
      <c r="J2529" s="4">
        <v>24</v>
      </c>
      <c r="K2529" s="4">
        <v>1</v>
      </c>
      <c r="L2529" s="4">
        <v>-3</v>
      </c>
      <c r="M2529" s="4">
        <v>5</v>
      </c>
      <c r="N2529" s="5">
        <v>27.7</v>
      </c>
      <c r="O2529" s="7">
        <f t="shared" si="312"/>
        <v>5</v>
      </c>
      <c r="P2529" s="7">
        <f t="shared" si="313"/>
        <v>5</v>
      </c>
      <c r="Q2529" s="7">
        <f t="shared" si="314"/>
        <v>5</v>
      </c>
      <c r="R2529" s="7">
        <f t="shared" si="315"/>
        <v>15</v>
      </c>
      <c r="S2529" s="8">
        <f t="shared" si="316"/>
        <v>157.9</v>
      </c>
      <c r="T2529" s="7" t="str">
        <f t="shared" si="317"/>
        <v>A - Top-Kunde</v>
      </c>
      <c r="U2529" s="4">
        <f>ROUND(((E2529-Hilfswerte!$B$20)/Hilfswerte!$B$21)+((F2529-Hilfswerte!$B$22)/Hilfswerte!$B$23)+((G2529-Hilfswerte!$B$24)/Hilfswerte!$B$25)+0.1*INDEX(Hilfswerte!$B$4:$B$15,MATCH(C2529,Hilfswerte!$A$4:$A$15,0)),2)</f>
        <v>-0.84</v>
      </c>
      <c r="V2529" s="4">
        <f>ROUND(SQRT((((E2529-Hilfswerte!$B$20)/Hilfswerte!$B$21)-Hilfswerte!$B$28)^2+(((F2529-Hilfswerte!$B$22)/Hilfswerte!$B$23)-Hilfswerte!$B$29)^2+(((G2529-Hilfswerte!$B$24)/Hilfswerte!$B$25)-Hilfswerte!$B$30)^2),3)</f>
        <v>0.80100000000000005</v>
      </c>
      <c r="W2529" s="4">
        <f>ROUND(E2529*Hilfswerte!$B$31,0)</f>
        <v>7194</v>
      </c>
      <c r="X2529" s="4">
        <f t="shared" si="318"/>
        <v>0</v>
      </c>
      <c r="Y2529" s="4" t="str">
        <f>IF(T2529="A - Top-Kunde","bereits Top-Kunde",IF(AND(V2529&lt;=Hilfswerte!$B$34,H2529&lt;0.5*W2529),"Hoch",IF(AND(V2529&lt;=Hilfswerte!$B$35,H2529&lt;0.7*W2529),"Mittel","Niedrig")))</f>
        <v>bereits Top-Kunde</v>
      </c>
      <c r="Z2529" s="4">
        <f t="shared" si="319"/>
        <v>4.2</v>
      </c>
      <c r="AA2529" s="4" t="str">
        <f>IF(J2529&gt;365,"Bereits abgewandert (Segment D)",IF(Z2529&gt;=Hilfswerte!$B$38,"Rot - akut gefaehrdet",IF(Z2529&gt;=Hilfswerte!$B$39,"Gelb - beobachten","Gruen - stabil")))</f>
        <v>Gruen - stabil</v>
      </c>
    </row>
    <row r="2530" spans="1:27" ht="15" customHeight="1" x14ac:dyDescent="0.25">
      <c r="A2530" s="4" t="s">
        <v>2877</v>
      </c>
      <c r="B2530" s="4" t="s">
        <v>428</v>
      </c>
      <c r="C2530" s="4" t="s">
        <v>62</v>
      </c>
      <c r="D2530" s="4" t="s">
        <v>30</v>
      </c>
      <c r="E2530" s="4">
        <v>504</v>
      </c>
      <c r="F2530" s="5">
        <v>122.4</v>
      </c>
      <c r="G2530" s="5">
        <v>10</v>
      </c>
      <c r="H2530" s="6">
        <v>42740</v>
      </c>
      <c r="I2530" s="4">
        <v>3</v>
      </c>
      <c r="J2530" s="4">
        <v>40</v>
      </c>
      <c r="K2530" s="4">
        <v>1</v>
      </c>
      <c r="L2530" s="4">
        <v>12</v>
      </c>
      <c r="M2530" s="4">
        <v>6</v>
      </c>
      <c r="N2530" s="5">
        <v>1.1000000000000001</v>
      </c>
      <c r="O2530" s="7">
        <f t="shared" si="312"/>
        <v>4</v>
      </c>
      <c r="P2530" s="7">
        <f t="shared" si="313"/>
        <v>3</v>
      </c>
      <c r="Q2530" s="7">
        <f t="shared" si="314"/>
        <v>5</v>
      </c>
      <c r="R2530" s="7">
        <f t="shared" si="315"/>
        <v>12</v>
      </c>
      <c r="S2530" s="8">
        <f t="shared" si="316"/>
        <v>111</v>
      </c>
      <c r="T2530" s="7" t="str">
        <f t="shared" si="317"/>
        <v>B - Kernkunde</v>
      </c>
      <c r="U2530" s="4">
        <f>ROUND(((E2530-Hilfswerte!$B$20)/Hilfswerte!$B$21)+((F2530-Hilfswerte!$B$22)/Hilfswerte!$B$23)+((G2530-Hilfswerte!$B$24)/Hilfswerte!$B$25)+0.1*INDEX(Hilfswerte!$B$4:$B$15,MATCH(C2530,Hilfswerte!$A$4:$A$15,0)),2)</f>
        <v>3.73</v>
      </c>
      <c r="V2530" s="4">
        <f>ROUND(SQRT((((E2530-Hilfswerte!$B$20)/Hilfswerte!$B$21)-Hilfswerte!$B$28)^2+(((F2530-Hilfswerte!$B$22)/Hilfswerte!$B$23)-Hilfswerte!$B$29)^2+(((G2530-Hilfswerte!$B$24)/Hilfswerte!$B$25)-Hilfswerte!$B$30)^2),3)</f>
        <v>2.109</v>
      </c>
      <c r="W2530" s="4">
        <f>ROUND(E2530*Hilfswerte!$B$31,0)</f>
        <v>103595</v>
      </c>
      <c r="X2530" s="4">
        <f t="shared" si="318"/>
        <v>60855</v>
      </c>
      <c r="Y2530" s="4" t="str">
        <f>IF(T2530="A - Top-Kunde","bereits Top-Kunde",IF(AND(V2530&lt;=Hilfswerte!$B$34,H2530&lt;0.5*W2530),"Hoch",IF(AND(V2530&lt;=Hilfswerte!$B$35,H2530&lt;0.7*W2530),"Mittel","Niedrig")))</f>
        <v>Niedrig</v>
      </c>
      <c r="Z2530" s="4">
        <f t="shared" si="319"/>
        <v>7.4</v>
      </c>
      <c r="AA2530" s="4" t="str">
        <f>IF(J2530&gt;365,"Bereits abgewandert (Segment D)",IF(Z2530&gt;=Hilfswerte!$B$38,"Rot - akut gefaehrdet",IF(Z2530&gt;=Hilfswerte!$B$39,"Gelb - beobachten","Gruen - stabil")))</f>
        <v>Gruen - stabil</v>
      </c>
    </row>
    <row r="2531" spans="1:27" ht="15" customHeight="1" x14ac:dyDescent="0.25">
      <c r="A2531" s="4" t="s">
        <v>2878</v>
      </c>
      <c r="B2531" s="4" t="s">
        <v>105</v>
      </c>
      <c r="C2531" s="4" t="s">
        <v>33</v>
      </c>
      <c r="D2531" s="4" t="s">
        <v>30</v>
      </c>
      <c r="E2531" s="4">
        <v>367</v>
      </c>
      <c r="F2531" s="5">
        <v>39.4</v>
      </c>
      <c r="G2531" s="5">
        <v>19.600000000000001</v>
      </c>
      <c r="H2531" s="6">
        <v>17420</v>
      </c>
      <c r="I2531" s="4">
        <v>3</v>
      </c>
      <c r="J2531" s="4">
        <v>354</v>
      </c>
      <c r="K2531" s="4">
        <v>0</v>
      </c>
      <c r="L2531" s="4">
        <v>3</v>
      </c>
      <c r="M2531" s="4">
        <v>3</v>
      </c>
      <c r="N2531" s="5">
        <v>11.3</v>
      </c>
      <c r="O2531" s="7">
        <f t="shared" si="312"/>
        <v>2</v>
      </c>
      <c r="P2531" s="7">
        <f t="shared" si="313"/>
        <v>3</v>
      </c>
      <c r="Q2531" s="7">
        <f t="shared" si="314"/>
        <v>5</v>
      </c>
      <c r="R2531" s="7">
        <f t="shared" si="315"/>
        <v>10</v>
      </c>
      <c r="S2531" s="8">
        <f t="shared" si="316"/>
        <v>104.8</v>
      </c>
      <c r="T2531" s="7" t="str">
        <f t="shared" si="317"/>
        <v>C - Entwicklungspotenzial</v>
      </c>
      <c r="U2531" s="4">
        <f>ROUND(((E2531-Hilfswerte!$B$20)/Hilfswerte!$B$21)+((F2531-Hilfswerte!$B$22)/Hilfswerte!$B$23)+((G2531-Hilfswerte!$B$24)/Hilfswerte!$B$25)+0.1*INDEX(Hilfswerte!$B$4:$B$15,MATCH(C2531,Hilfswerte!$A$4:$A$15,0)),2)</f>
        <v>2.78</v>
      </c>
      <c r="V2531" s="4">
        <f>ROUND(SQRT((((E2531-Hilfswerte!$B$20)/Hilfswerte!$B$21)-Hilfswerte!$B$28)^2+(((F2531-Hilfswerte!$B$22)/Hilfswerte!$B$23)-Hilfswerte!$B$29)^2+(((G2531-Hilfswerte!$B$24)/Hilfswerte!$B$25)-Hilfswerte!$B$30)^2),3)</f>
        <v>1.583</v>
      </c>
      <c r="W2531" s="4">
        <f>ROUND(E2531*Hilfswerte!$B$31,0)</f>
        <v>75435</v>
      </c>
      <c r="X2531" s="4">
        <f t="shared" si="318"/>
        <v>58015</v>
      </c>
      <c r="Y2531" s="4" t="str">
        <f>IF(T2531="A - Top-Kunde","bereits Top-Kunde",IF(AND(V2531&lt;=Hilfswerte!$B$34,H2531&lt;0.5*W2531),"Hoch",IF(AND(V2531&lt;=Hilfswerte!$B$35,H2531&lt;0.7*W2531),"Mittel","Niedrig")))</f>
        <v>Niedrig</v>
      </c>
      <c r="Z2531" s="4">
        <f t="shared" si="319"/>
        <v>18.3</v>
      </c>
      <c r="AA2531" s="4" t="str">
        <f>IF(J2531&gt;365,"Bereits abgewandert (Segment D)",IF(Z2531&gt;=Hilfswerte!$B$38,"Rot - akut gefaehrdet",IF(Z2531&gt;=Hilfswerte!$B$39,"Gelb - beobachten","Gruen - stabil")))</f>
        <v>Gelb - beobachten</v>
      </c>
    </row>
    <row r="2532" spans="1:27" ht="15" customHeight="1" x14ac:dyDescent="0.25">
      <c r="A2532" s="4" t="s">
        <v>2879</v>
      </c>
      <c r="B2532" s="4" t="s">
        <v>481</v>
      </c>
      <c r="C2532" s="4" t="s">
        <v>47</v>
      </c>
      <c r="D2532" s="4" t="s">
        <v>30</v>
      </c>
      <c r="E2532" s="4">
        <v>24</v>
      </c>
      <c r="F2532" s="5">
        <v>7</v>
      </c>
      <c r="G2532" s="5">
        <v>14.8</v>
      </c>
      <c r="H2532" s="6">
        <v>970</v>
      </c>
      <c r="I2532" s="4">
        <v>2</v>
      </c>
      <c r="J2532" s="4">
        <v>22</v>
      </c>
      <c r="K2532" s="4">
        <v>0</v>
      </c>
      <c r="L2532" s="4">
        <v>-5</v>
      </c>
      <c r="M2532" s="4">
        <v>2</v>
      </c>
      <c r="N2532" s="5">
        <v>-11.9</v>
      </c>
      <c r="O2532" s="7">
        <f t="shared" si="312"/>
        <v>5</v>
      </c>
      <c r="P2532" s="7">
        <f t="shared" si="313"/>
        <v>2</v>
      </c>
      <c r="Q2532" s="7">
        <f t="shared" si="314"/>
        <v>2</v>
      </c>
      <c r="R2532" s="7">
        <f t="shared" si="315"/>
        <v>9</v>
      </c>
      <c r="S2532" s="8">
        <f t="shared" si="316"/>
        <v>84.1</v>
      </c>
      <c r="T2532" s="7" t="str">
        <f t="shared" si="317"/>
        <v>C - Entwicklungspotenzial</v>
      </c>
      <c r="U2532" s="4">
        <f>ROUND(((E2532-Hilfswerte!$B$20)/Hilfswerte!$B$21)+((F2532-Hilfswerte!$B$22)/Hilfswerte!$B$23)+((G2532-Hilfswerte!$B$24)/Hilfswerte!$B$25)+0.1*INDEX(Hilfswerte!$B$4:$B$15,MATCH(C2532,Hilfswerte!$A$4:$A$15,0)),2)</f>
        <v>0.02</v>
      </c>
      <c r="V2532" s="4">
        <f>ROUND(SQRT((((E2532-Hilfswerte!$B$20)/Hilfswerte!$B$21)-Hilfswerte!$B$28)^2+(((F2532-Hilfswerte!$B$22)/Hilfswerte!$B$23)-Hilfswerte!$B$29)^2+(((G2532-Hilfswerte!$B$24)/Hilfswerte!$B$25)-Hilfswerte!$B$30)^2),3)</f>
        <v>1.0029999999999999</v>
      </c>
      <c r="W2532" s="4">
        <f>ROUND(E2532*Hilfswerte!$B$31,0)</f>
        <v>4933</v>
      </c>
      <c r="X2532" s="4">
        <f t="shared" si="318"/>
        <v>3963</v>
      </c>
      <c r="Y2532" s="4" t="str">
        <f>IF(T2532="A - Top-Kunde","bereits Top-Kunde",IF(AND(V2532&lt;=Hilfswerte!$B$34,H2532&lt;0.5*W2532),"Hoch",IF(AND(V2532&lt;=Hilfswerte!$B$35,H2532&lt;0.7*W2532),"Mittel","Niedrig")))</f>
        <v>Mittel</v>
      </c>
      <c r="Z2532" s="4">
        <f t="shared" si="319"/>
        <v>5.9</v>
      </c>
      <c r="AA2532" s="4" t="str">
        <f>IF(J2532&gt;365,"Bereits abgewandert (Segment D)",IF(Z2532&gt;=Hilfswerte!$B$38,"Rot - akut gefaehrdet",IF(Z2532&gt;=Hilfswerte!$B$39,"Gelb - beobachten","Gruen - stabil")))</f>
        <v>Gruen - stabil</v>
      </c>
    </row>
    <row r="2533" spans="1:27" ht="15" customHeight="1" x14ac:dyDescent="0.25">
      <c r="A2533" s="4" t="s">
        <v>2880</v>
      </c>
      <c r="B2533" s="4" t="s">
        <v>350</v>
      </c>
      <c r="C2533" s="4" t="s">
        <v>62</v>
      </c>
      <c r="D2533" s="4" t="s">
        <v>30</v>
      </c>
      <c r="E2533" s="4">
        <v>24</v>
      </c>
      <c r="F2533" s="5">
        <v>3.9</v>
      </c>
      <c r="G2533" s="5">
        <v>7.8</v>
      </c>
      <c r="H2533" s="6">
        <v>1480</v>
      </c>
      <c r="I2533" s="4">
        <v>1</v>
      </c>
      <c r="J2533" s="4">
        <v>63</v>
      </c>
      <c r="K2533" s="4">
        <v>0</v>
      </c>
      <c r="L2533" s="4">
        <v>9</v>
      </c>
      <c r="M2533" s="4">
        <v>5</v>
      </c>
      <c r="N2533" s="5">
        <v>-19.5</v>
      </c>
      <c r="O2533" s="7">
        <f t="shared" si="312"/>
        <v>4</v>
      </c>
      <c r="P2533" s="7">
        <f t="shared" si="313"/>
        <v>1</v>
      </c>
      <c r="Q2533" s="7">
        <f t="shared" si="314"/>
        <v>3</v>
      </c>
      <c r="R2533" s="7">
        <f t="shared" si="315"/>
        <v>8</v>
      </c>
      <c r="S2533" s="8">
        <f t="shared" si="316"/>
        <v>67.599999999999994</v>
      </c>
      <c r="T2533" s="7" t="str">
        <f t="shared" si="317"/>
        <v>C - Entwicklungspotenzial</v>
      </c>
      <c r="U2533" s="4">
        <f>ROUND(((E2533-Hilfswerte!$B$20)/Hilfswerte!$B$21)+((F2533-Hilfswerte!$B$22)/Hilfswerte!$B$23)+((G2533-Hilfswerte!$B$24)/Hilfswerte!$B$25)+0.1*INDEX(Hilfswerte!$B$4:$B$15,MATCH(C2533,Hilfswerte!$A$4:$A$15,0)),2)</f>
        <v>-0.81</v>
      </c>
      <c r="V2533" s="4">
        <f>ROUND(SQRT((((E2533-Hilfswerte!$B$20)/Hilfswerte!$B$21)-Hilfswerte!$B$28)^2+(((F2533-Hilfswerte!$B$22)/Hilfswerte!$B$23)-Hilfswerte!$B$29)^2+(((G2533-Hilfswerte!$B$24)/Hilfswerte!$B$25)-Hilfswerte!$B$30)^2),3)</f>
        <v>1.02</v>
      </c>
      <c r="W2533" s="4">
        <f>ROUND(E2533*Hilfswerte!$B$31,0)</f>
        <v>4933</v>
      </c>
      <c r="X2533" s="4">
        <f t="shared" si="318"/>
        <v>3453</v>
      </c>
      <c r="Y2533" s="4" t="str">
        <f>IF(T2533="A - Top-Kunde","bereits Top-Kunde",IF(AND(V2533&lt;=Hilfswerte!$B$34,H2533&lt;0.5*W2533),"Hoch",IF(AND(V2533&lt;=Hilfswerte!$B$35,H2533&lt;0.7*W2533),"Mittel","Niedrig")))</f>
        <v>Mittel</v>
      </c>
      <c r="Z2533" s="4">
        <f t="shared" si="319"/>
        <v>12.8</v>
      </c>
      <c r="AA2533" s="4" t="str">
        <f>IF(J2533&gt;365,"Bereits abgewandert (Segment D)",IF(Z2533&gt;=Hilfswerte!$B$38,"Rot - akut gefaehrdet",IF(Z2533&gt;=Hilfswerte!$B$39,"Gelb - beobachten","Gruen - stabil")))</f>
        <v>Gruen - stabil</v>
      </c>
    </row>
    <row r="2534" spans="1:27" ht="15" customHeight="1" x14ac:dyDescent="0.25">
      <c r="A2534" s="4" t="s">
        <v>2881</v>
      </c>
      <c r="B2534" s="4" t="s">
        <v>124</v>
      </c>
      <c r="C2534" s="4" t="s">
        <v>59</v>
      </c>
      <c r="D2534" s="4" t="s">
        <v>48</v>
      </c>
      <c r="E2534" s="4">
        <v>39</v>
      </c>
      <c r="F2534" s="5">
        <v>9.6999999999999993</v>
      </c>
      <c r="G2534" s="5">
        <v>19</v>
      </c>
      <c r="H2534" s="6">
        <v>620</v>
      </c>
      <c r="I2534" s="4">
        <v>2</v>
      </c>
      <c r="J2534" s="4">
        <v>152</v>
      </c>
      <c r="K2534" s="4">
        <v>0</v>
      </c>
      <c r="L2534" s="4">
        <v>-5</v>
      </c>
      <c r="M2534" s="4">
        <v>1</v>
      </c>
      <c r="N2534" s="5">
        <v>-23.6</v>
      </c>
      <c r="O2534" s="7">
        <f t="shared" si="312"/>
        <v>3</v>
      </c>
      <c r="P2534" s="7">
        <f t="shared" si="313"/>
        <v>2</v>
      </c>
      <c r="Q2534" s="7">
        <f t="shared" si="314"/>
        <v>2</v>
      </c>
      <c r="R2534" s="7">
        <f t="shared" si="315"/>
        <v>7</v>
      </c>
      <c r="S2534" s="8">
        <f t="shared" si="316"/>
        <v>58.2</v>
      </c>
      <c r="T2534" s="7" t="str">
        <f t="shared" si="317"/>
        <v>C - Entwicklungspotenzial</v>
      </c>
      <c r="U2534" s="4">
        <f>ROUND(((E2534-Hilfswerte!$B$20)/Hilfswerte!$B$21)+((F2534-Hilfswerte!$B$22)/Hilfswerte!$B$23)+((G2534-Hilfswerte!$B$24)/Hilfswerte!$B$25)+0.1*INDEX(Hilfswerte!$B$4:$B$15,MATCH(C2534,Hilfswerte!$A$4:$A$15,0)),2)</f>
        <v>0.65</v>
      </c>
      <c r="V2534" s="4">
        <f>ROUND(SQRT((((E2534-Hilfswerte!$B$20)/Hilfswerte!$B$21)-Hilfswerte!$B$28)^2+(((F2534-Hilfswerte!$B$22)/Hilfswerte!$B$23)-Hilfswerte!$B$29)^2+(((G2534-Hilfswerte!$B$24)/Hilfswerte!$B$25)-Hilfswerte!$B$30)^2),3)</f>
        <v>1.444</v>
      </c>
      <c r="W2534" s="4">
        <f>ROUND(E2534*Hilfswerte!$B$31,0)</f>
        <v>8016</v>
      </c>
      <c r="X2534" s="4">
        <f t="shared" si="318"/>
        <v>7396</v>
      </c>
      <c r="Y2534" s="4" t="str">
        <f>IF(T2534="A - Top-Kunde","bereits Top-Kunde",IF(AND(V2534&lt;=Hilfswerte!$B$34,H2534&lt;0.5*W2534),"Hoch",IF(AND(V2534&lt;=Hilfswerte!$B$35,H2534&lt;0.7*W2534),"Mittel","Niedrig")))</f>
        <v>Niedrig</v>
      </c>
      <c r="Z2534" s="4">
        <f t="shared" si="319"/>
        <v>17</v>
      </c>
      <c r="AA2534" s="4" t="str">
        <f>IF(J2534&gt;365,"Bereits abgewandert (Segment D)",IF(Z2534&gt;=Hilfswerte!$B$38,"Rot - akut gefaehrdet",IF(Z2534&gt;=Hilfswerte!$B$39,"Gelb - beobachten","Gruen - stabil")))</f>
        <v>Gelb - beobachten</v>
      </c>
    </row>
    <row r="2535" spans="1:27" ht="15" customHeight="1" x14ac:dyDescent="0.25">
      <c r="A2535" s="4" t="s">
        <v>2882</v>
      </c>
      <c r="B2535" s="4" t="s">
        <v>890</v>
      </c>
      <c r="C2535" s="4" t="s">
        <v>51</v>
      </c>
      <c r="D2535" s="4" t="s">
        <v>30</v>
      </c>
      <c r="E2535" s="4">
        <v>43</v>
      </c>
      <c r="F2535" s="5">
        <v>13.1</v>
      </c>
      <c r="G2535" s="5">
        <v>18.2</v>
      </c>
      <c r="H2535" s="6">
        <v>5640</v>
      </c>
      <c r="I2535" s="4">
        <v>3</v>
      </c>
      <c r="J2535" s="4">
        <v>57</v>
      </c>
      <c r="K2535" s="4">
        <v>0</v>
      </c>
      <c r="L2535" s="4">
        <v>0</v>
      </c>
      <c r="M2535" s="4">
        <v>1</v>
      </c>
      <c r="N2535" s="5">
        <v>-8.3000000000000007</v>
      </c>
      <c r="O2535" s="7">
        <f t="shared" si="312"/>
        <v>4</v>
      </c>
      <c r="P2535" s="7">
        <f t="shared" si="313"/>
        <v>3</v>
      </c>
      <c r="Q2535" s="7">
        <f t="shared" si="314"/>
        <v>4</v>
      </c>
      <c r="R2535" s="7">
        <f t="shared" si="315"/>
        <v>11</v>
      </c>
      <c r="S2535" s="8">
        <f t="shared" si="316"/>
        <v>105.9</v>
      </c>
      <c r="T2535" s="7" t="str">
        <f t="shared" si="317"/>
        <v>B - Kernkunde</v>
      </c>
      <c r="U2535" s="4">
        <f>ROUND(((E2535-Hilfswerte!$B$20)/Hilfswerte!$B$21)+((F2535-Hilfswerte!$B$22)/Hilfswerte!$B$23)+((G2535-Hilfswerte!$B$24)/Hilfswerte!$B$25)+0.1*INDEX(Hilfswerte!$B$4:$B$15,MATCH(C2535,Hilfswerte!$A$4:$A$15,0)),2)</f>
        <v>1.02</v>
      </c>
      <c r="V2535" s="4">
        <f>ROUND(SQRT((((E2535-Hilfswerte!$B$20)/Hilfswerte!$B$21)-Hilfswerte!$B$28)^2+(((F2535-Hilfswerte!$B$22)/Hilfswerte!$B$23)-Hilfswerte!$B$29)^2+(((G2535-Hilfswerte!$B$24)/Hilfswerte!$B$25)-Hilfswerte!$B$30)^2),3)</f>
        <v>1.3080000000000001</v>
      </c>
      <c r="W2535" s="4">
        <f>ROUND(E2535*Hilfswerte!$B$31,0)</f>
        <v>8838</v>
      </c>
      <c r="X2535" s="4">
        <f t="shared" si="318"/>
        <v>3198</v>
      </c>
      <c r="Y2535" s="4" t="str">
        <f>IF(T2535="A - Top-Kunde","bereits Top-Kunde",IF(AND(V2535&lt;=Hilfswerte!$B$34,H2535&lt;0.5*W2535),"Hoch",IF(AND(V2535&lt;=Hilfswerte!$B$35,H2535&lt;0.7*W2535),"Mittel","Niedrig")))</f>
        <v>Niedrig</v>
      </c>
      <c r="Z2535" s="4">
        <f t="shared" si="319"/>
        <v>6.2</v>
      </c>
      <c r="AA2535" s="4" t="str">
        <f>IF(J2535&gt;365,"Bereits abgewandert (Segment D)",IF(Z2535&gt;=Hilfswerte!$B$38,"Rot - akut gefaehrdet",IF(Z2535&gt;=Hilfswerte!$B$39,"Gelb - beobachten","Gruen - stabil")))</f>
        <v>Gruen - stabil</v>
      </c>
    </row>
    <row r="2536" spans="1:27" ht="15" customHeight="1" x14ac:dyDescent="0.25">
      <c r="A2536" s="4" t="s">
        <v>2883</v>
      </c>
      <c r="B2536" s="4" t="s">
        <v>185</v>
      </c>
      <c r="C2536" s="4" t="s">
        <v>51</v>
      </c>
      <c r="D2536" s="4" t="s">
        <v>30</v>
      </c>
      <c r="E2536" s="4">
        <v>58</v>
      </c>
      <c r="F2536" s="5">
        <v>18.3</v>
      </c>
      <c r="G2536" s="5">
        <v>17.3</v>
      </c>
      <c r="H2536" s="6">
        <v>22440</v>
      </c>
      <c r="I2536" s="4">
        <v>6</v>
      </c>
      <c r="J2536" s="4">
        <v>6</v>
      </c>
      <c r="K2536" s="4">
        <v>0</v>
      </c>
      <c r="L2536" s="4">
        <v>22</v>
      </c>
      <c r="M2536" s="4">
        <v>5</v>
      </c>
      <c r="N2536" s="5">
        <v>-24.3</v>
      </c>
      <c r="O2536" s="7">
        <f t="shared" si="312"/>
        <v>5</v>
      </c>
      <c r="P2536" s="7">
        <f t="shared" si="313"/>
        <v>5</v>
      </c>
      <c r="Q2536" s="7">
        <f t="shared" si="314"/>
        <v>5</v>
      </c>
      <c r="R2536" s="7">
        <f t="shared" si="315"/>
        <v>15</v>
      </c>
      <c r="S2536" s="8">
        <f t="shared" si="316"/>
        <v>131.30000000000001</v>
      </c>
      <c r="T2536" s="7" t="str">
        <f t="shared" si="317"/>
        <v>A - Top-Kunde</v>
      </c>
      <c r="U2536" s="4">
        <f>ROUND(((E2536-Hilfswerte!$B$20)/Hilfswerte!$B$21)+((F2536-Hilfswerte!$B$22)/Hilfswerte!$B$23)+((G2536-Hilfswerte!$B$24)/Hilfswerte!$B$25)+0.1*INDEX(Hilfswerte!$B$4:$B$15,MATCH(C2536,Hilfswerte!$A$4:$A$15,0)),2)</f>
        <v>1.03</v>
      </c>
      <c r="V2536" s="4">
        <f>ROUND(SQRT((((E2536-Hilfswerte!$B$20)/Hilfswerte!$B$21)-Hilfswerte!$B$28)^2+(((F2536-Hilfswerte!$B$22)/Hilfswerte!$B$23)-Hilfswerte!$B$29)^2+(((G2536-Hilfswerte!$B$24)/Hilfswerte!$B$25)-Hilfswerte!$B$30)^2),3)</f>
        <v>1.129</v>
      </c>
      <c r="W2536" s="4">
        <f>ROUND(E2536*Hilfswerte!$B$31,0)</f>
        <v>11922</v>
      </c>
      <c r="X2536" s="4">
        <f t="shared" si="318"/>
        <v>0</v>
      </c>
      <c r="Y2536" s="4" t="str">
        <f>IF(T2536="A - Top-Kunde","bereits Top-Kunde",IF(AND(V2536&lt;=Hilfswerte!$B$34,H2536&lt;0.5*W2536),"Hoch",IF(AND(V2536&lt;=Hilfswerte!$B$35,H2536&lt;0.7*W2536),"Mittel","Niedrig")))</f>
        <v>bereits Top-Kunde</v>
      </c>
      <c r="Z2536" s="4">
        <f t="shared" si="319"/>
        <v>14.4</v>
      </c>
      <c r="AA2536" s="4" t="str">
        <f>IF(J2536&gt;365,"Bereits abgewandert (Segment D)",IF(Z2536&gt;=Hilfswerte!$B$38,"Rot - akut gefaehrdet",IF(Z2536&gt;=Hilfswerte!$B$39,"Gelb - beobachten","Gruen - stabil")))</f>
        <v>Gelb - beobachten</v>
      </c>
    </row>
    <row r="2537" spans="1:27" ht="15" customHeight="1" x14ac:dyDescent="0.25">
      <c r="A2537" s="4" t="s">
        <v>2884</v>
      </c>
      <c r="B2537" s="4" t="s">
        <v>630</v>
      </c>
      <c r="C2537" s="4" t="s">
        <v>62</v>
      </c>
      <c r="D2537" s="4" t="s">
        <v>30</v>
      </c>
      <c r="E2537" s="4">
        <v>101</v>
      </c>
      <c r="F2537" s="5">
        <v>14.4</v>
      </c>
      <c r="G2537" s="5">
        <v>18.899999999999999</v>
      </c>
      <c r="H2537" s="6">
        <v>18410</v>
      </c>
      <c r="I2537" s="4">
        <v>7</v>
      </c>
      <c r="J2537" s="4">
        <v>25</v>
      </c>
      <c r="K2537" s="4">
        <v>0</v>
      </c>
      <c r="L2537" s="4">
        <v>-5</v>
      </c>
      <c r="M2537" s="4">
        <v>6</v>
      </c>
      <c r="N2537" s="5">
        <v>21.8</v>
      </c>
      <c r="O2537" s="7">
        <f t="shared" si="312"/>
        <v>5</v>
      </c>
      <c r="P2537" s="7">
        <f t="shared" si="313"/>
        <v>5</v>
      </c>
      <c r="Q2537" s="7">
        <f t="shared" si="314"/>
        <v>5</v>
      </c>
      <c r="R2537" s="7">
        <f t="shared" si="315"/>
        <v>15</v>
      </c>
      <c r="S2537" s="8">
        <f t="shared" si="316"/>
        <v>160.9</v>
      </c>
      <c r="T2537" s="7" t="str">
        <f t="shared" si="317"/>
        <v>A - Top-Kunde</v>
      </c>
      <c r="U2537" s="4">
        <f>ROUND(((E2537-Hilfswerte!$B$20)/Hilfswerte!$B$21)+((F2537-Hilfswerte!$B$22)/Hilfswerte!$B$23)+((G2537-Hilfswerte!$B$24)/Hilfswerte!$B$25)+0.1*INDEX(Hilfswerte!$B$4:$B$15,MATCH(C2537,Hilfswerte!$A$4:$A$15,0)),2)</f>
        <v>1.47</v>
      </c>
      <c r="V2537" s="4">
        <f>ROUND(SQRT((((E2537-Hilfswerte!$B$20)/Hilfswerte!$B$21)-Hilfswerte!$B$28)^2+(((F2537-Hilfswerte!$B$22)/Hilfswerte!$B$23)-Hilfswerte!$B$29)^2+(((G2537-Hilfswerte!$B$24)/Hilfswerte!$B$25)-Hilfswerte!$B$30)^2),3)</f>
        <v>1.3220000000000001</v>
      </c>
      <c r="W2537" s="4">
        <f>ROUND(E2537*Hilfswerte!$B$31,0)</f>
        <v>20760</v>
      </c>
      <c r="X2537" s="4">
        <f t="shared" si="318"/>
        <v>2350</v>
      </c>
      <c r="Y2537" s="4" t="str">
        <f>IF(T2537="A - Top-Kunde","bereits Top-Kunde",IF(AND(V2537&lt;=Hilfswerte!$B$34,H2537&lt;0.5*W2537),"Hoch",IF(AND(V2537&lt;=Hilfswerte!$B$35,H2537&lt;0.7*W2537),"Mittel","Niedrig")))</f>
        <v>bereits Top-Kunde</v>
      </c>
      <c r="Z2537" s="4">
        <f t="shared" si="319"/>
        <v>1.3</v>
      </c>
      <c r="AA2537" s="4" t="str">
        <f>IF(J2537&gt;365,"Bereits abgewandert (Segment D)",IF(Z2537&gt;=Hilfswerte!$B$38,"Rot - akut gefaehrdet",IF(Z2537&gt;=Hilfswerte!$B$39,"Gelb - beobachten","Gruen - stabil")))</f>
        <v>Gruen - stabil</v>
      </c>
    </row>
    <row r="2538" spans="1:27" ht="15" customHeight="1" x14ac:dyDescent="0.25">
      <c r="A2538" s="4" t="s">
        <v>2885</v>
      </c>
      <c r="B2538" s="4" t="s">
        <v>353</v>
      </c>
      <c r="C2538" s="4" t="s">
        <v>89</v>
      </c>
      <c r="D2538" s="4" t="s">
        <v>30</v>
      </c>
      <c r="E2538" s="4">
        <v>387</v>
      </c>
      <c r="F2538" s="5">
        <v>85.6</v>
      </c>
      <c r="G2538" s="5">
        <v>19.100000000000001</v>
      </c>
      <c r="H2538" s="6">
        <v>33610</v>
      </c>
      <c r="I2538" s="4">
        <v>2</v>
      </c>
      <c r="J2538" s="4">
        <v>55</v>
      </c>
      <c r="K2538" s="4">
        <v>1</v>
      </c>
      <c r="L2538" s="4">
        <v>22</v>
      </c>
      <c r="M2538" s="4">
        <v>1</v>
      </c>
      <c r="N2538" s="5">
        <v>30.4</v>
      </c>
      <c r="O2538" s="7">
        <f t="shared" si="312"/>
        <v>4</v>
      </c>
      <c r="P2538" s="7">
        <f t="shared" si="313"/>
        <v>2</v>
      </c>
      <c r="Q2538" s="7">
        <f t="shared" si="314"/>
        <v>5</v>
      </c>
      <c r="R2538" s="7">
        <f t="shared" si="315"/>
        <v>11</v>
      </c>
      <c r="S2538" s="8">
        <f t="shared" si="316"/>
        <v>112.6</v>
      </c>
      <c r="T2538" s="7" t="str">
        <f t="shared" si="317"/>
        <v>B - Kernkunde</v>
      </c>
      <c r="U2538" s="4">
        <f>ROUND(((E2538-Hilfswerte!$B$20)/Hilfswerte!$B$21)+((F2538-Hilfswerte!$B$22)/Hilfswerte!$B$23)+((G2538-Hilfswerte!$B$24)/Hilfswerte!$B$25)+0.1*INDEX(Hilfswerte!$B$4:$B$15,MATCH(C2538,Hilfswerte!$A$4:$A$15,0)),2)</f>
        <v>3.89</v>
      </c>
      <c r="V2538" s="4">
        <f>ROUND(SQRT((((E2538-Hilfswerte!$B$20)/Hilfswerte!$B$21)-Hilfswerte!$B$28)^2+(((F2538-Hilfswerte!$B$22)/Hilfswerte!$B$23)-Hilfswerte!$B$29)^2+(((G2538-Hilfswerte!$B$24)/Hilfswerte!$B$25)-Hilfswerte!$B$30)^2),3)</f>
        <v>1.7889999999999999</v>
      </c>
      <c r="W2538" s="4">
        <f>ROUND(E2538*Hilfswerte!$B$31,0)</f>
        <v>79546</v>
      </c>
      <c r="X2538" s="4">
        <f t="shared" si="318"/>
        <v>45936</v>
      </c>
      <c r="Y2538" s="4" t="str">
        <f>IF(T2538="A - Top-Kunde","bereits Top-Kunde",IF(AND(V2538&lt;=Hilfswerte!$B$34,H2538&lt;0.5*W2538),"Hoch",IF(AND(V2538&lt;=Hilfswerte!$B$35,H2538&lt;0.7*W2538),"Mittel","Niedrig")))</f>
        <v>Niedrig</v>
      </c>
      <c r="Z2538" s="4">
        <f t="shared" si="319"/>
        <v>10.199999999999999</v>
      </c>
      <c r="AA2538" s="4" t="str">
        <f>IF(J2538&gt;365,"Bereits abgewandert (Segment D)",IF(Z2538&gt;=Hilfswerte!$B$38,"Rot - akut gefaehrdet",IF(Z2538&gt;=Hilfswerte!$B$39,"Gelb - beobachten","Gruen - stabil")))</f>
        <v>Gruen - stabil</v>
      </c>
    </row>
    <row r="2539" spans="1:27" ht="15" customHeight="1" x14ac:dyDescent="0.25">
      <c r="A2539" s="4" t="s">
        <v>2886</v>
      </c>
      <c r="B2539" s="4" t="s">
        <v>288</v>
      </c>
      <c r="C2539" s="4" t="s">
        <v>38</v>
      </c>
      <c r="D2539" s="4" t="s">
        <v>77</v>
      </c>
      <c r="E2539" s="4">
        <v>99</v>
      </c>
      <c r="F2539" s="5">
        <v>15</v>
      </c>
      <c r="G2539" s="5">
        <v>14.2</v>
      </c>
      <c r="H2539" s="6">
        <v>0</v>
      </c>
      <c r="I2539" s="4">
        <v>0</v>
      </c>
      <c r="J2539" s="4">
        <v>366</v>
      </c>
      <c r="K2539" s="4">
        <v>0</v>
      </c>
      <c r="L2539" s="4">
        <v>3</v>
      </c>
      <c r="M2539" s="4">
        <v>0</v>
      </c>
      <c r="N2539" s="5">
        <v>-40.200000000000003</v>
      </c>
      <c r="O2539" s="7">
        <f t="shared" si="312"/>
        <v>1</v>
      </c>
      <c r="P2539" s="7">
        <f t="shared" si="313"/>
        <v>1</v>
      </c>
      <c r="Q2539" s="7">
        <f t="shared" si="314"/>
        <v>1</v>
      </c>
      <c r="R2539" s="7">
        <f t="shared" si="315"/>
        <v>3</v>
      </c>
      <c r="S2539" s="8">
        <f t="shared" si="316"/>
        <v>9</v>
      </c>
      <c r="T2539" s="7" t="str">
        <f t="shared" si="317"/>
        <v>D - Abwanderungsrisiko</v>
      </c>
      <c r="U2539" s="4">
        <f>ROUND(((E2539-Hilfswerte!$B$20)/Hilfswerte!$B$21)+((F2539-Hilfswerte!$B$22)/Hilfswerte!$B$23)+((G2539-Hilfswerte!$B$24)/Hilfswerte!$B$25)+0.1*INDEX(Hilfswerte!$B$4:$B$15,MATCH(C2539,Hilfswerte!$A$4:$A$15,0)),2)</f>
        <v>0.65</v>
      </c>
      <c r="V2539" s="4">
        <f>ROUND(SQRT((((E2539-Hilfswerte!$B$20)/Hilfswerte!$B$21)-Hilfswerte!$B$28)^2+(((F2539-Hilfswerte!$B$22)/Hilfswerte!$B$23)-Hilfswerte!$B$29)^2+(((G2539-Hilfswerte!$B$24)/Hilfswerte!$B$25)-Hilfswerte!$B$30)^2),3)</f>
        <v>0.69099999999999995</v>
      </c>
      <c r="W2539" s="4">
        <f>ROUND(E2539*Hilfswerte!$B$31,0)</f>
        <v>20349</v>
      </c>
      <c r="X2539" s="4">
        <f t="shared" si="318"/>
        <v>20349</v>
      </c>
      <c r="Y2539" s="4" t="str">
        <f>IF(T2539="A - Top-Kunde","bereits Top-Kunde",IF(AND(V2539&lt;=Hilfswerte!$B$34,H2539&lt;0.5*W2539),"Hoch",IF(AND(V2539&lt;=Hilfswerte!$B$35,H2539&lt;0.7*W2539),"Mittel","Niedrig")))</f>
        <v>Hoch</v>
      </c>
      <c r="Z2539" s="4">
        <f t="shared" si="319"/>
        <v>35</v>
      </c>
      <c r="AA2539" s="4" t="str">
        <f>IF(J2539&gt;365,"Bereits abgewandert (Segment D)",IF(Z2539&gt;=Hilfswerte!$B$38,"Rot - akut gefaehrdet",IF(Z2539&gt;=Hilfswerte!$B$39,"Gelb - beobachten","Gruen - stabil")))</f>
        <v>Bereits abgewandert (Segment D)</v>
      </c>
    </row>
    <row r="2540" spans="1:27" ht="15" customHeight="1" x14ac:dyDescent="0.25">
      <c r="A2540" s="4" t="s">
        <v>2887</v>
      </c>
      <c r="B2540" s="4" t="s">
        <v>282</v>
      </c>
      <c r="C2540" s="4" t="s">
        <v>33</v>
      </c>
      <c r="D2540" s="4" t="s">
        <v>56</v>
      </c>
      <c r="E2540" s="4">
        <v>6</v>
      </c>
      <c r="F2540" s="5">
        <v>1</v>
      </c>
      <c r="G2540" s="5">
        <v>21.1</v>
      </c>
      <c r="H2540" s="6">
        <v>540</v>
      </c>
      <c r="I2540" s="4">
        <v>2</v>
      </c>
      <c r="J2540" s="4">
        <v>163</v>
      </c>
      <c r="K2540" s="4">
        <v>0</v>
      </c>
      <c r="L2540" s="4">
        <v>-4</v>
      </c>
      <c r="M2540" s="4">
        <v>6</v>
      </c>
      <c r="N2540" s="5">
        <v>2.7</v>
      </c>
      <c r="O2540" s="7">
        <f t="shared" si="312"/>
        <v>3</v>
      </c>
      <c r="P2540" s="7">
        <f t="shared" si="313"/>
        <v>2</v>
      </c>
      <c r="Q2540" s="7">
        <f t="shared" si="314"/>
        <v>2</v>
      </c>
      <c r="R2540" s="7">
        <f t="shared" si="315"/>
        <v>7</v>
      </c>
      <c r="S2540" s="8">
        <f t="shared" si="316"/>
        <v>71.400000000000006</v>
      </c>
      <c r="T2540" s="7" t="str">
        <f t="shared" si="317"/>
        <v>C - Entwicklungspotenzial</v>
      </c>
      <c r="U2540" s="4">
        <f>ROUND(((E2540-Hilfswerte!$B$20)/Hilfswerte!$B$21)+((F2540-Hilfswerte!$B$22)/Hilfswerte!$B$23)+((G2540-Hilfswerte!$B$24)/Hilfswerte!$B$25)+0.1*INDEX(Hilfswerte!$B$4:$B$15,MATCH(C2540,Hilfswerte!$A$4:$A$15,0)),2)</f>
        <v>0.78</v>
      </c>
      <c r="V2540" s="4">
        <f>ROUND(SQRT((((E2540-Hilfswerte!$B$20)/Hilfswerte!$B$21)-Hilfswerte!$B$28)^2+(((F2540-Hilfswerte!$B$22)/Hilfswerte!$B$23)-Hilfswerte!$B$29)^2+(((G2540-Hilfswerte!$B$24)/Hilfswerte!$B$25)-Hilfswerte!$B$30)^2),3)</f>
        <v>1.8380000000000001</v>
      </c>
      <c r="W2540" s="4">
        <f>ROUND(E2540*Hilfswerte!$B$31,0)</f>
        <v>1233</v>
      </c>
      <c r="X2540" s="4">
        <f t="shared" si="318"/>
        <v>693</v>
      </c>
      <c r="Y2540" s="4" t="str">
        <f>IF(T2540="A - Top-Kunde","bereits Top-Kunde",IF(AND(V2540&lt;=Hilfswerte!$B$34,H2540&lt;0.5*W2540),"Hoch",IF(AND(V2540&lt;=Hilfswerte!$B$35,H2540&lt;0.7*W2540),"Mittel","Niedrig")))</f>
        <v>Niedrig</v>
      </c>
      <c r="Z2540" s="4">
        <f t="shared" si="319"/>
        <v>8.1999999999999993</v>
      </c>
      <c r="AA2540" s="4" t="str">
        <f>IF(J2540&gt;365,"Bereits abgewandert (Segment D)",IF(Z2540&gt;=Hilfswerte!$B$38,"Rot - akut gefaehrdet",IF(Z2540&gt;=Hilfswerte!$B$39,"Gelb - beobachten","Gruen - stabil")))</f>
        <v>Gruen - stabil</v>
      </c>
    </row>
    <row r="2541" spans="1:27" ht="15" customHeight="1" x14ac:dyDescent="0.25">
      <c r="A2541" s="4" t="s">
        <v>2888</v>
      </c>
      <c r="B2541" s="4" t="s">
        <v>203</v>
      </c>
      <c r="C2541" s="4" t="s">
        <v>84</v>
      </c>
      <c r="D2541" s="4" t="s">
        <v>77</v>
      </c>
      <c r="E2541" s="4">
        <v>112</v>
      </c>
      <c r="F2541" s="5">
        <v>26.5</v>
      </c>
      <c r="G2541" s="5">
        <v>19.2</v>
      </c>
      <c r="H2541" s="6">
        <v>1080</v>
      </c>
      <c r="I2541" s="4">
        <v>1</v>
      </c>
      <c r="J2541" s="4">
        <v>233</v>
      </c>
      <c r="K2541" s="4">
        <v>0</v>
      </c>
      <c r="L2541" s="4">
        <v>16</v>
      </c>
      <c r="M2541" s="4">
        <v>3</v>
      </c>
      <c r="N2541" s="5">
        <v>1.3</v>
      </c>
      <c r="O2541" s="7">
        <f t="shared" si="312"/>
        <v>2</v>
      </c>
      <c r="P2541" s="7">
        <f t="shared" si="313"/>
        <v>1</v>
      </c>
      <c r="Q2541" s="7">
        <f t="shared" si="314"/>
        <v>3</v>
      </c>
      <c r="R2541" s="7">
        <f t="shared" si="315"/>
        <v>6</v>
      </c>
      <c r="S2541" s="8">
        <f t="shared" si="316"/>
        <v>55.9</v>
      </c>
      <c r="T2541" s="7" t="str">
        <f t="shared" si="317"/>
        <v>C - Entwicklungspotenzial</v>
      </c>
      <c r="U2541" s="4">
        <f>ROUND(((E2541-Hilfswerte!$B$20)/Hilfswerte!$B$21)+((F2541-Hilfswerte!$B$22)/Hilfswerte!$B$23)+((G2541-Hilfswerte!$B$24)/Hilfswerte!$B$25)+0.1*INDEX(Hilfswerte!$B$4:$B$15,MATCH(C2541,Hilfswerte!$A$4:$A$15,0)),2)</f>
        <v>1.37</v>
      </c>
      <c r="V2541" s="4">
        <f>ROUND(SQRT((((E2541-Hilfswerte!$B$20)/Hilfswerte!$B$21)-Hilfswerte!$B$28)^2+(((F2541-Hilfswerte!$B$22)/Hilfswerte!$B$23)-Hilfswerte!$B$29)^2+(((G2541-Hilfswerte!$B$24)/Hilfswerte!$B$25)-Hilfswerte!$B$30)^2),3)</f>
        <v>1.306</v>
      </c>
      <c r="W2541" s="4">
        <f>ROUND(E2541*Hilfswerte!$B$31,0)</f>
        <v>23021</v>
      </c>
      <c r="X2541" s="4">
        <f t="shared" si="318"/>
        <v>21941</v>
      </c>
      <c r="Y2541" s="4" t="str">
        <f>IF(T2541="A - Top-Kunde","bereits Top-Kunde",IF(AND(V2541&lt;=Hilfswerte!$B$34,H2541&lt;0.5*W2541),"Hoch",IF(AND(V2541&lt;=Hilfswerte!$B$35,H2541&lt;0.7*W2541),"Mittel","Niedrig")))</f>
        <v>Niedrig</v>
      </c>
      <c r="Z2541" s="4">
        <f t="shared" si="319"/>
        <v>14.9</v>
      </c>
      <c r="AA2541" s="4" t="str">
        <f>IF(J2541&gt;365,"Bereits abgewandert (Segment D)",IF(Z2541&gt;=Hilfswerte!$B$38,"Rot - akut gefaehrdet",IF(Z2541&gt;=Hilfswerte!$B$39,"Gelb - beobachten","Gruen - stabil")))</f>
        <v>Gelb - beobachten</v>
      </c>
    </row>
    <row r="2542" spans="1:27" ht="15" customHeight="1" x14ac:dyDescent="0.25">
      <c r="A2542" s="4" t="s">
        <v>2889</v>
      </c>
      <c r="B2542" s="4" t="s">
        <v>1050</v>
      </c>
      <c r="C2542" s="4" t="s">
        <v>33</v>
      </c>
      <c r="D2542" s="4" t="s">
        <v>77</v>
      </c>
      <c r="E2542" s="4">
        <v>32</v>
      </c>
      <c r="F2542" s="5">
        <v>7.3</v>
      </c>
      <c r="G2542" s="5">
        <v>15</v>
      </c>
      <c r="H2542" s="6">
        <v>8010</v>
      </c>
      <c r="I2542" s="4">
        <v>6</v>
      </c>
      <c r="J2542" s="4">
        <v>1</v>
      </c>
      <c r="K2542" s="4">
        <v>1</v>
      </c>
      <c r="L2542" s="4">
        <v>0</v>
      </c>
      <c r="M2542" s="4">
        <v>2</v>
      </c>
      <c r="N2542" s="5">
        <v>18</v>
      </c>
      <c r="O2542" s="7">
        <f t="shared" si="312"/>
        <v>5</v>
      </c>
      <c r="P2542" s="7">
        <f t="shared" si="313"/>
        <v>5</v>
      </c>
      <c r="Q2542" s="7">
        <f t="shared" si="314"/>
        <v>5</v>
      </c>
      <c r="R2542" s="7">
        <f t="shared" si="315"/>
        <v>15</v>
      </c>
      <c r="S2542" s="8">
        <f t="shared" si="316"/>
        <v>153</v>
      </c>
      <c r="T2542" s="7" t="str">
        <f t="shared" si="317"/>
        <v>A - Top-Kunde</v>
      </c>
      <c r="U2542" s="4">
        <f>ROUND(((E2542-Hilfswerte!$B$20)/Hilfswerte!$B$21)+((F2542-Hilfswerte!$B$22)/Hilfswerte!$B$23)+((G2542-Hilfswerte!$B$24)/Hilfswerte!$B$25)+0.1*INDEX(Hilfswerte!$B$4:$B$15,MATCH(C2542,Hilfswerte!$A$4:$A$15,0)),2)</f>
        <v>0.04</v>
      </c>
      <c r="V2542" s="4">
        <f>ROUND(SQRT((((E2542-Hilfswerte!$B$20)/Hilfswerte!$B$21)-Hilfswerte!$B$28)^2+(((F2542-Hilfswerte!$B$22)/Hilfswerte!$B$23)-Hilfswerte!$B$29)^2+(((G2542-Hilfswerte!$B$24)/Hilfswerte!$B$25)-Hilfswerte!$B$30)^2),3)</f>
        <v>0.998</v>
      </c>
      <c r="W2542" s="4">
        <f>ROUND(E2542*Hilfswerte!$B$31,0)</f>
        <v>6577</v>
      </c>
      <c r="X2542" s="4">
        <f t="shared" si="318"/>
        <v>0</v>
      </c>
      <c r="Y2542" s="4" t="str">
        <f>IF(T2542="A - Top-Kunde","bereits Top-Kunde",IF(AND(V2542&lt;=Hilfswerte!$B$34,H2542&lt;0.5*W2542),"Hoch",IF(AND(V2542&lt;=Hilfswerte!$B$35,H2542&lt;0.7*W2542),"Mittel","Niedrig")))</f>
        <v>bereits Top-Kunde</v>
      </c>
      <c r="Z2542" s="4">
        <f t="shared" si="319"/>
        <v>3.1</v>
      </c>
      <c r="AA2542" s="4" t="str">
        <f>IF(J2542&gt;365,"Bereits abgewandert (Segment D)",IF(Z2542&gt;=Hilfswerte!$B$38,"Rot - akut gefaehrdet",IF(Z2542&gt;=Hilfswerte!$B$39,"Gelb - beobachten","Gruen - stabil")))</f>
        <v>Gruen - stabil</v>
      </c>
    </row>
    <row r="2543" spans="1:27" ht="15" customHeight="1" x14ac:dyDescent="0.25">
      <c r="A2543" s="4" t="s">
        <v>2890</v>
      </c>
      <c r="B2543" s="4" t="s">
        <v>572</v>
      </c>
      <c r="C2543" s="4" t="s">
        <v>62</v>
      </c>
      <c r="D2543" s="4" t="s">
        <v>30</v>
      </c>
      <c r="E2543" s="4">
        <v>116</v>
      </c>
      <c r="F2543" s="5">
        <v>28</v>
      </c>
      <c r="G2543" s="5">
        <v>21.7</v>
      </c>
      <c r="H2543" s="6">
        <v>23190</v>
      </c>
      <c r="I2543" s="4">
        <v>3</v>
      </c>
      <c r="J2543" s="4">
        <v>29</v>
      </c>
      <c r="K2543" s="4">
        <v>1</v>
      </c>
      <c r="L2543" s="4">
        <v>-2</v>
      </c>
      <c r="M2543" s="4">
        <v>4</v>
      </c>
      <c r="N2543" s="5">
        <v>-23</v>
      </c>
      <c r="O2543" s="7">
        <f t="shared" si="312"/>
        <v>5</v>
      </c>
      <c r="P2543" s="7">
        <f t="shared" si="313"/>
        <v>3</v>
      </c>
      <c r="Q2543" s="7">
        <f t="shared" si="314"/>
        <v>5</v>
      </c>
      <c r="R2543" s="7">
        <f t="shared" si="315"/>
        <v>13</v>
      </c>
      <c r="S2543" s="8">
        <f t="shared" si="316"/>
        <v>112.5</v>
      </c>
      <c r="T2543" s="7" t="str">
        <f t="shared" si="317"/>
        <v>B - Kernkunde</v>
      </c>
      <c r="U2543" s="4">
        <f>ROUND(((E2543-Hilfswerte!$B$20)/Hilfswerte!$B$21)+((F2543-Hilfswerte!$B$22)/Hilfswerte!$B$23)+((G2543-Hilfswerte!$B$24)/Hilfswerte!$B$25)+0.1*INDEX(Hilfswerte!$B$4:$B$15,MATCH(C2543,Hilfswerte!$A$4:$A$15,0)),2)</f>
        <v>2.23</v>
      </c>
      <c r="V2543" s="4">
        <f>ROUND(SQRT((((E2543-Hilfswerte!$B$20)/Hilfswerte!$B$21)-Hilfswerte!$B$28)^2+(((F2543-Hilfswerte!$B$22)/Hilfswerte!$B$23)-Hilfswerte!$B$29)^2+(((G2543-Hilfswerte!$B$24)/Hilfswerte!$B$25)-Hilfswerte!$B$30)^2),3)</f>
        <v>1.6890000000000001</v>
      </c>
      <c r="W2543" s="4">
        <f>ROUND(E2543*Hilfswerte!$B$31,0)</f>
        <v>23843</v>
      </c>
      <c r="X2543" s="4">
        <f t="shared" si="318"/>
        <v>653</v>
      </c>
      <c r="Y2543" s="4" t="str">
        <f>IF(T2543="A - Top-Kunde","bereits Top-Kunde",IF(AND(V2543&lt;=Hilfswerte!$B$34,H2543&lt;0.5*W2543),"Hoch",IF(AND(V2543&lt;=Hilfswerte!$B$35,H2543&lt;0.7*W2543),"Mittel","Niedrig")))</f>
        <v>Niedrig</v>
      </c>
      <c r="Z2543" s="4">
        <f t="shared" si="319"/>
        <v>13.7</v>
      </c>
      <c r="AA2543" s="4" t="str">
        <f>IF(J2543&gt;365,"Bereits abgewandert (Segment D)",IF(Z2543&gt;=Hilfswerte!$B$38,"Rot - akut gefaehrdet",IF(Z2543&gt;=Hilfswerte!$B$39,"Gelb - beobachten","Gruen - stabil")))</f>
        <v>Gelb - beobachten</v>
      </c>
    </row>
    <row r="2544" spans="1:27" ht="15" customHeight="1" x14ac:dyDescent="0.25">
      <c r="A2544" s="4" t="s">
        <v>2891</v>
      </c>
      <c r="B2544" s="4" t="s">
        <v>222</v>
      </c>
      <c r="C2544" s="4" t="s">
        <v>33</v>
      </c>
      <c r="D2544" s="4" t="s">
        <v>56</v>
      </c>
      <c r="E2544" s="4">
        <v>16</v>
      </c>
      <c r="F2544" s="5">
        <v>3.8</v>
      </c>
      <c r="G2544" s="5">
        <v>13.3</v>
      </c>
      <c r="H2544" s="6">
        <v>260</v>
      </c>
      <c r="I2544" s="4">
        <v>1</v>
      </c>
      <c r="J2544" s="4">
        <v>54</v>
      </c>
      <c r="K2544" s="4">
        <v>0</v>
      </c>
      <c r="L2544" s="4">
        <v>0</v>
      </c>
      <c r="M2544" s="4">
        <v>3</v>
      </c>
      <c r="N2544" s="5">
        <v>21.2</v>
      </c>
      <c r="O2544" s="7">
        <f t="shared" si="312"/>
        <v>4</v>
      </c>
      <c r="P2544" s="7">
        <f t="shared" si="313"/>
        <v>1</v>
      </c>
      <c r="Q2544" s="7">
        <f t="shared" si="314"/>
        <v>2</v>
      </c>
      <c r="R2544" s="7">
        <f t="shared" si="315"/>
        <v>7</v>
      </c>
      <c r="S2544" s="8">
        <f t="shared" si="316"/>
        <v>80.599999999999994</v>
      </c>
      <c r="T2544" s="7" t="str">
        <f t="shared" si="317"/>
        <v>C - Entwicklungspotenzial</v>
      </c>
      <c r="U2544" s="4">
        <f>ROUND(((E2544-Hilfswerte!$B$20)/Hilfswerte!$B$21)+((F2544-Hilfswerte!$B$22)/Hilfswerte!$B$23)+((G2544-Hilfswerte!$B$24)/Hilfswerte!$B$25)+0.1*INDEX(Hilfswerte!$B$4:$B$15,MATCH(C2544,Hilfswerte!$A$4:$A$15,0)),2)</f>
        <v>-0.36</v>
      </c>
      <c r="V2544" s="4">
        <f>ROUND(SQRT((((E2544-Hilfswerte!$B$20)/Hilfswerte!$B$21)-Hilfswerte!$B$28)^2+(((F2544-Hilfswerte!$B$22)/Hilfswerte!$B$23)-Hilfswerte!$B$29)^2+(((G2544-Hilfswerte!$B$24)/Hilfswerte!$B$25)-Hilfswerte!$B$30)^2),3)</f>
        <v>0.94899999999999995</v>
      </c>
      <c r="W2544" s="4">
        <f>ROUND(E2544*Hilfswerte!$B$31,0)</f>
        <v>3289</v>
      </c>
      <c r="X2544" s="4">
        <f t="shared" si="318"/>
        <v>3029</v>
      </c>
      <c r="Y2544" s="4" t="str">
        <f>IF(T2544="A - Top-Kunde","bereits Top-Kunde",IF(AND(V2544&lt;=Hilfswerte!$B$34,H2544&lt;0.5*W2544),"Hoch",IF(AND(V2544&lt;=Hilfswerte!$B$35,H2544&lt;0.7*W2544),"Mittel","Niedrig")))</f>
        <v>Mittel</v>
      </c>
      <c r="Z2544" s="4">
        <f t="shared" si="319"/>
        <v>2.7</v>
      </c>
      <c r="AA2544" s="4" t="str">
        <f>IF(J2544&gt;365,"Bereits abgewandert (Segment D)",IF(Z2544&gt;=Hilfswerte!$B$38,"Rot - akut gefaehrdet",IF(Z2544&gt;=Hilfswerte!$B$39,"Gelb - beobachten","Gruen - stabil")))</f>
        <v>Gruen - stabil</v>
      </c>
    </row>
    <row r="2545" spans="1:27" ht="15" customHeight="1" x14ac:dyDescent="0.25">
      <c r="A2545" s="4" t="s">
        <v>2892</v>
      </c>
      <c r="B2545" s="4" t="s">
        <v>430</v>
      </c>
      <c r="C2545" s="4" t="s">
        <v>74</v>
      </c>
      <c r="D2545" s="4" t="s">
        <v>30</v>
      </c>
      <c r="E2545" s="4">
        <v>11</v>
      </c>
      <c r="F2545" s="5">
        <v>1.5</v>
      </c>
      <c r="G2545" s="5">
        <v>2.2000000000000002</v>
      </c>
      <c r="H2545" s="6">
        <v>1180</v>
      </c>
      <c r="I2545" s="4">
        <v>1</v>
      </c>
      <c r="J2545" s="4">
        <v>313</v>
      </c>
      <c r="K2545" s="4">
        <v>0</v>
      </c>
      <c r="L2545" s="4">
        <v>-5</v>
      </c>
      <c r="M2545" s="4">
        <v>2</v>
      </c>
      <c r="N2545" s="5">
        <v>6.4</v>
      </c>
      <c r="O2545" s="7">
        <f t="shared" si="312"/>
        <v>2</v>
      </c>
      <c r="P2545" s="7">
        <f t="shared" si="313"/>
        <v>1</v>
      </c>
      <c r="Q2545" s="7">
        <f t="shared" si="314"/>
        <v>3</v>
      </c>
      <c r="R2545" s="7">
        <f t="shared" si="315"/>
        <v>6</v>
      </c>
      <c r="S2545" s="8">
        <f t="shared" si="316"/>
        <v>63.2</v>
      </c>
      <c r="T2545" s="7" t="str">
        <f t="shared" si="317"/>
        <v>C - Entwicklungspotenzial</v>
      </c>
      <c r="U2545" s="4">
        <f>ROUND(((E2545-Hilfswerte!$B$20)/Hilfswerte!$B$21)+((F2545-Hilfswerte!$B$22)/Hilfswerte!$B$23)+((G2545-Hilfswerte!$B$24)/Hilfswerte!$B$25)+0.1*INDEX(Hilfswerte!$B$4:$B$15,MATCH(C2545,Hilfswerte!$A$4:$A$15,0)),2)</f>
        <v>-2.2400000000000002</v>
      </c>
      <c r="V2545" s="4">
        <f>ROUND(SQRT((((E2545-Hilfswerte!$B$20)/Hilfswerte!$B$21)-Hilfswerte!$B$28)^2+(((F2545-Hilfswerte!$B$22)/Hilfswerte!$B$23)-Hilfswerte!$B$29)^2+(((G2545-Hilfswerte!$B$24)/Hilfswerte!$B$25)-Hilfswerte!$B$30)^2),3)</f>
        <v>1.7090000000000001</v>
      </c>
      <c r="W2545" s="4">
        <f>ROUND(E2545*Hilfswerte!$B$31,0)</f>
        <v>2261</v>
      </c>
      <c r="X2545" s="4">
        <f t="shared" si="318"/>
        <v>1081</v>
      </c>
      <c r="Y2545" s="4" t="str">
        <f>IF(T2545="A - Top-Kunde","bereits Top-Kunde",IF(AND(V2545&lt;=Hilfswerte!$B$34,H2545&lt;0.5*W2545),"Hoch",IF(AND(V2545&lt;=Hilfswerte!$B$35,H2545&lt;0.7*W2545),"Mittel","Niedrig")))</f>
        <v>Niedrig</v>
      </c>
      <c r="Z2545" s="4">
        <f t="shared" si="319"/>
        <v>15.7</v>
      </c>
      <c r="AA2545" s="4" t="str">
        <f>IF(J2545&gt;365,"Bereits abgewandert (Segment D)",IF(Z2545&gt;=Hilfswerte!$B$38,"Rot - akut gefaehrdet",IF(Z2545&gt;=Hilfswerte!$B$39,"Gelb - beobachten","Gruen - stabil")))</f>
        <v>Gelb - beobachten</v>
      </c>
    </row>
    <row r="2546" spans="1:27" ht="15" customHeight="1" x14ac:dyDescent="0.25">
      <c r="A2546" s="4" t="s">
        <v>2893</v>
      </c>
      <c r="B2546" s="4" t="s">
        <v>279</v>
      </c>
      <c r="C2546" s="4" t="s">
        <v>47</v>
      </c>
      <c r="D2546" s="4" t="s">
        <v>48</v>
      </c>
      <c r="E2546" s="4">
        <v>202</v>
      </c>
      <c r="F2546" s="5">
        <v>89.7</v>
      </c>
      <c r="G2546" s="5">
        <v>4.3</v>
      </c>
      <c r="H2546" s="6">
        <v>10440</v>
      </c>
      <c r="I2546" s="4">
        <v>3</v>
      </c>
      <c r="J2546" s="4">
        <v>138</v>
      </c>
      <c r="K2546" s="4">
        <v>0</v>
      </c>
      <c r="L2546" s="4">
        <v>-5</v>
      </c>
      <c r="M2546" s="4">
        <v>3</v>
      </c>
      <c r="N2546" s="5">
        <v>-2.2999999999999998</v>
      </c>
      <c r="O2546" s="7">
        <f t="shared" si="312"/>
        <v>3</v>
      </c>
      <c r="P2546" s="7">
        <f t="shared" si="313"/>
        <v>3</v>
      </c>
      <c r="Q2546" s="7">
        <f t="shared" si="314"/>
        <v>5</v>
      </c>
      <c r="R2546" s="7">
        <f t="shared" si="315"/>
        <v>11</v>
      </c>
      <c r="S2546" s="8">
        <f t="shared" si="316"/>
        <v>108.9</v>
      </c>
      <c r="T2546" s="7" t="str">
        <f t="shared" si="317"/>
        <v>B - Kernkunde</v>
      </c>
      <c r="U2546" s="4">
        <f>ROUND(((E2546-Hilfswerte!$B$20)/Hilfswerte!$B$21)+((F2546-Hilfswerte!$B$22)/Hilfswerte!$B$23)+((G2546-Hilfswerte!$B$24)/Hilfswerte!$B$25)+0.1*INDEX(Hilfswerte!$B$4:$B$15,MATCH(C2546,Hilfswerte!$A$4:$A$15,0)),2)</f>
        <v>0.61</v>
      </c>
      <c r="V2546" s="4">
        <f>ROUND(SQRT((((E2546-Hilfswerte!$B$20)/Hilfswerte!$B$21)-Hilfswerte!$B$28)^2+(((F2546-Hilfswerte!$B$22)/Hilfswerte!$B$23)-Hilfswerte!$B$29)^2+(((G2546-Hilfswerte!$B$24)/Hilfswerte!$B$25)-Hilfswerte!$B$30)^2),3)</f>
        <v>1.452</v>
      </c>
      <c r="W2546" s="4">
        <f>ROUND(E2546*Hilfswerte!$B$31,0)</f>
        <v>41520</v>
      </c>
      <c r="X2546" s="4">
        <f t="shared" si="318"/>
        <v>31080</v>
      </c>
      <c r="Y2546" s="4" t="str">
        <f>IF(T2546="A - Top-Kunde","bereits Top-Kunde",IF(AND(V2546&lt;=Hilfswerte!$B$34,H2546&lt;0.5*W2546),"Hoch",IF(AND(V2546&lt;=Hilfswerte!$B$35,H2546&lt;0.7*W2546),"Mittel","Niedrig")))</f>
        <v>Niedrig</v>
      </c>
      <c r="Z2546" s="4">
        <f t="shared" si="319"/>
        <v>7.8</v>
      </c>
      <c r="AA2546" s="4" t="str">
        <f>IF(J2546&gt;365,"Bereits abgewandert (Segment D)",IF(Z2546&gt;=Hilfswerte!$B$38,"Rot - akut gefaehrdet",IF(Z2546&gt;=Hilfswerte!$B$39,"Gelb - beobachten","Gruen - stabil")))</f>
        <v>Gruen - stabil</v>
      </c>
    </row>
    <row r="2547" spans="1:27" ht="15" customHeight="1" x14ac:dyDescent="0.25">
      <c r="A2547" s="4" t="s">
        <v>2894</v>
      </c>
      <c r="B2547" s="4" t="s">
        <v>372</v>
      </c>
      <c r="C2547" s="4" t="s">
        <v>38</v>
      </c>
      <c r="D2547" s="4" t="s">
        <v>30</v>
      </c>
      <c r="E2547" s="4">
        <v>135</v>
      </c>
      <c r="F2547" s="5">
        <v>41.7</v>
      </c>
      <c r="G2547" s="5">
        <v>4.8</v>
      </c>
      <c r="H2547" s="6">
        <v>14320</v>
      </c>
      <c r="I2547" s="4">
        <v>2</v>
      </c>
      <c r="J2547" s="4">
        <v>192</v>
      </c>
      <c r="K2547" s="4">
        <v>0</v>
      </c>
      <c r="L2547" s="4">
        <v>14</v>
      </c>
      <c r="M2547" s="4">
        <v>6</v>
      </c>
      <c r="N2547" s="5">
        <v>-14.4</v>
      </c>
      <c r="O2547" s="7">
        <f t="shared" si="312"/>
        <v>2</v>
      </c>
      <c r="P2547" s="7">
        <f t="shared" si="313"/>
        <v>2</v>
      </c>
      <c r="Q2547" s="7">
        <f t="shared" si="314"/>
        <v>5</v>
      </c>
      <c r="R2547" s="7">
        <f t="shared" si="315"/>
        <v>9</v>
      </c>
      <c r="S2547" s="8">
        <f t="shared" si="316"/>
        <v>78.599999999999994</v>
      </c>
      <c r="T2547" s="7" t="str">
        <f t="shared" si="317"/>
        <v>C - Entwicklungspotenzial</v>
      </c>
      <c r="U2547" s="4">
        <f>ROUND(((E2547-Hilfswerte!$B$20)/Hilfswerte!$B$21)+((F2547-Hilfswerte!$B$22)/Hilfswerte!$B$23)+((G2547-Hilfswerte!$B$24)/Hilfswerte!$B$25)+0.1*INDEX(Hilfswerte!$B$4:$B$15,MATCH(C2547,Hilfswerte!$A$4:$A$15,0)),2)</f>
        <v>-0.21</v>
      </c>
      <c r="V2547" s="4">
        <f>ROUND(SQRT((((E2547-Hilfswerte!$B$20)/Hilfswerte!$B$21)-Hilfswerte!$B$28)^2+(((F2547-Hilfswerte!$B$22)/Hilfswerte!$B$23)-Hilfswerte!$B$29)^2+(((G2547-Hilfswerte!$B$24)/Hilfswerte!$B$25)-Hilfswerte!$B$30)^2),3)</f>
        <v>1.03</v>
      </c>
      <c r="W2547" s="4">
        <f>ROUND(E2547*Hilfswerte!$B$31,0)</f>
        <v>27749</v>
      </c>
      <c r="X2547" s="4">
        <f t="shared" si="318"/>
        <v>13429</v>
      </c>
      <c r="Y2547" s="4" t="str">
        <f>IF(T2547="A - Top-Kunde","bereits Top-Kunde",IF(AND(V2547&lt;=Hilfswerte!$B$34,H2547&lt;0.5*W2547),"Hoch",IF(AND(V2547&lt;=Hilfswerte!$B$35,H2547&lt;0.7*W2547),"Mittel","Niedrig")))</f>
        <v>Mittel</v>
      </c>
      <c r="Z2547" s="4">
        <f t="shared" si="319"/>
        <v>18.2</v>
      </c>
      <c r="AA2547" s="4" t="str">
        <f>IF(J2547&gt;365,"Bereits abgewandert (Segment D)",IF(Z2547&gt;=Hilfswerte!$B$38,"Rot - akut gefaehrdet",IF(Z2547&gt;=Hilfswerte!$B$39,"Gelb - beobachten","Gruen - stabil")))</f>
        <v>Gelb - beobachten</v>
      </c>
    </row>
    <row r="2548" spans="1:27" ht="15" customHeight="1" x14ac:dyDescent="0.25">
      <c r="A2548" s="4" t="s">
        <v>2895</v>
      </c>
      <c r="B2548" s="4" t="s">
        <v>1600</v>
      </c>
      <c r="C2548" s="4" t="s">
        <v>33</v>
      </c>
      <c r="D2548" s="4" t="s">
        <v>30</v>
      </c>
      <c r="E2548" s="4">
        <v>853</v>
      </c>
      <c r="F2548" s="5">
        <v>185.3</v>
      </c>
      <c r="G2548" s="5">
        <v>12.4</v>
      </c>
      <c r="H2548" s="6">
        <v>17140</v>
      </c>
      <c r="I2548" s="4">
        <v>1</v>
      </c>
      <c r="J2548" s="4">
        <v>127</v>
      </c>
      <c r="K2548" s="4">
        <v>0</v>
      </c>
      <c r="L2548" s="4">
        <v>2</v>
      </c>
      <c r="M2548" s="4">
        <v>5</v>
      </c>
      <c r="N2548" s="5">
        <v>20.2</v>
      </c>
      <c r="O2548" s="7">
        <f t="shared" si="312"/>
        <v>3</v>
      </c>
      <c r="P2548" s="7">
        <f t="shared" si="313"/>
        <v>1</v>
      </c>
      <c r="Q2548" s="7">
        <f t="shared" si="314"/>
        <v>5</v>
      </c>
      <c r="R2548" s="7">
        <f t="shared" si="315"/>
        <v>9</v>
      </c>
      <c r="S2548" s="8">
        <f t="shared" si="316"/>
        <v>99.5</v>
      </c>
      <c r="T2548" s="7" t="str">
        <f t="shared" si="317"/>
        <v>C - Entwicklungspotenzial</v>
      </c>
      <c r="U2548" s="4">
        <f>ROUND(((E2548-Hilfswerte!$B$20)/Hilfswerte!$B$21)+((F2548-Hilfswerte!$B$22)/Hilfswerte!$B$23)+((G2548-Hilfswerte!$B$24)/Hilfswerte!$B$25)+0.1*INDEX(Hilfswerte!$B$4:$B$15,MATCH(C2548,Hilfswerte!$A$4:$A$15,0)),2)</f>
        <v>6.35</v>
      </c>
      <c r="V2548" s="4">
        <f>ROUND(SQRT((((E2548-Hilfswerte!$B$20)/Hilfswerte!$B$21)-Hilfswerte!$B$28)^2+(((F2548-Hilfswerte!$B$22)/Hilfswerte!$B$23)-Hilfswerte!$B$29)^2+(((G2548-Hilfswerte!$B$24)/Hilfswerte!$B$25)-Hilfswerte!$B$30)^2),3)</f>
        <v>3.9660000000000002</v>
      </c>
      <c r="W2548" s="4">
        <f>ROUND(E2548*Hilfswerte!$B$31,0)</f>
        <v>175331</v>
      </c>
      <c r="X2548" s="4">
        <f t="shared" si="318"/>
        <v>158191</v>
      </c>
      <c r="Y2548" s="4" t="str">
        <f>IF(T2548="A - Top-Kunde","bereits Top-Kunde",IF(AND(V2548&lt;=Hilfswerte!$B$34,H2548&lt;0.5*W2548),"Hoch",IF(AND(V2548&lt;=Hilfswerte!$B$35,H2548&lt;0.7*W2548),"Mittel","Niedrig")))</f>
        <v>Niedrig</v>
      </c>
      <c r="Z2548" s="4">
        <f t="shared" si="319"/>
        <v>6.8</v>
      </c>
      <c r="AA2548" s="4" t="str">
        <f>IF(J2548&gt;365,"Bereits abgewandert (Segment D)",IF(Z2548&gt;=Hilfswerte!$B$38,"Rot - akut gefaehrdet",IF(Z2548&gt;=Hilfswerte!$B$39,"Gelb - beobachten","Gruen - stabil")))</f>
        <v>Gruen - stabil</v>
      </c>
    </row>
    <row r="2549" spans="1:27" ht="15" customHeight="1" x14ac:dyDescent="0.25">
      <c r="A2549" s="4" t="s">
        <v>2896</v>
      </c>
      <c r="B2549" s="4" t="s">
        <v>894</v>
      </c>
      <c r="C2549" s="4" t="s">
        <v>38</v>
      </c>
      <c r="D2549" s="4" t="s">
        <v>52</v>
      </c>
      <c r="E2549" s="4">
        <v>97</v>
      </c>
      <c r="F2549" s="5">
        <v>23.5</v>
      </c>
      <c r="G2549" s="5">
        <v>9.9</v>
      </c>
      <c r="H2549" s="6">
        <v>16170</v>
      </c>
      <c r="I2549" s="4">
        <v>2</v>
      </c>
      <c r="J2549" s="4">
        <v>356</v>
      </c>
      <c r="K2549" s="4">
        <v>0</v>
      </c>
      <c r="L2549" s="4">
        <v>-5</v>
      </c>
      <c r="M2549" s="4">
        <v>6</v>
      </c>
      <c r="N2549" s="5">
        <v>-12.3</v>
      </c>
      <c r="O2549" s="7">
        <f t="shared" si="312"/>
        <v>2</v>
      </c>
      <c r="P2549" s="7">
        <f t="shared" si="313"/>
        <v>2</v>
      </c>
      <c r="Q2549" s="7">
        <f t="shared" si="314"/>
        <v>5</v>
      </c>
      <c r="R2549" s="7">
        <f t="shared" si="315"/>
        <v>9</v>
      </c>
      <c r="S2549" s="8">
        <f t="shared" si="316"/>
        <v>83.9</v>
      </c>
      <c r="T2549" s="7" t="str">
        <f t="shared" si="317"/>
        <v>C - Entwicklungspotenzial</v>
      </c>
      <c r="U2549" s="4">
        <f>ROUND(((E2549-Hilfswerte!$B$20)/Hilfswerte!$B$21)+((F2549-Hilfswerte!$B$22)/Hilfswerte!$B$23)+((G2549-Hilfswerte!$B$24)/Hilfswerte!$B$25)+0.1*INDEX(Hilfswerte!$B$4:$B$15,MATCH(C2549,Hilfswerte!$A$4:$A$15,0)),2)</f>
        <v>0.11</v>
      </c>
      <c r="V2549" s="4">
        <f>ROUND(SQRT((((E2549-Hilfswerte!$B$20)/Hilfswerte!$B$21)-Hilfswerte!$B$28)^2+(((F2549-Hilfswerte!$B$22)/Hilfswerte!$B$23)-Hilfswerte!$B$29)^2+(((G2549-Hilfswerte!$B$24)/Hilfswerte!$B$25)-Hilfswerte!$B$30)^2),3)</f>
        <v>0.44600000000000001</v>
      </c>
      <c r="W2549" s="4">
        <f>ROUND(E2549*Hilfswerte!$B$31,0)</f>
        <v>19938</v>
      </c>
      <c r="X2549" s="4">
        <f t="shared" si="318"/>
        <v>3768</v>
      </c>
      <c r="Y2549" s="4" t="str">
        <f>IF(T2549="A - Top-Kunde","bereits Top-Kunde",IF(AND(V2549&lt;=Hilfswerte!$B$34,H2549&lt;0.5*W2549),"Hoch",IF(AND(V2549&lt;=Hilfswerte!$B$35,H2549&lt;0.7*W2549),"Mittel","Niedrig")))</f>
        <v>Niedrig</v>
      </c>
      <c r="Z2549" s="4">
        <f t="shared" si="319"/>
        <v>22.7</v>
      </c>
      <c r="AA2549" s="4" t="str">
        <f>IF(J2549&gt;365,"Bereits abgewandert (Segment D)",IF(Z2549&gt;=Hilfswerte!$B$38,"Rot - akut gefaehrdet",IF(Z2549&gt;=Hilfswerte!$B$39,"Gelb - beobachten","Gruen - stabil")))</f>
        <v>Rot - akut gefaehrdet</v>
      </c>
    </row>
    <row r="2550" spans="1:27" ht="15" customHeight="1" x14ac:dyDescent="0.25">
      <c r="A2550" s="4" t="s">
        <v>2897</v>
      </c>
      <c r="B2550" s="4" t="s">
        <v>54</v>
      </c>
      <c r="C2550" s="4" t="s">
        <v>65</v>
      </c>
      <c r="D2550" s="4" t="s">
        <v>30</v>
      </c>
      <c r="E2550" s="4">
        <v>346</v>
      </c>
      <c r="F2550" s="5">
        <v>105.1</v>
      </c>
      <c r="G2550" s="5">
        <v>10.1</v>
      </c>
      <c r="H2550" s="6">
        <v>5300</v>
      </c>
      <c r="I2550" s="4">
        <v>1</v>
      </c>
      <c r="J2550" s="4">
        <v>145</v>
      </c>
      <c r="K2550" s="4">
        <v>0</v>
      </c>
      <c r="L2550" s="4">
        <v>-5</v>
      </c>
      <c r="M2550" s="4">
        <v>3</v>
      </c>
      <c r="N2550" s="5">
        <v>2.2000000000000002</v>
      </c>
      <c r="O2550" s="7">
        <f t="shared" si="312"/>
        <v>3</v>
      </c>
      <c r="P2550" s="7">
        <f t="shared" si="313"/>
        <v>1</v>
      </c>
      <c r="Q2550" s="7">
        <f t="shared" si="314"/>
        <v>4</v>
      </c>
      <c r="R2550" s="7">
        <f t="shared" si="315"/>
        <v>8</v>
      </c>
      <c r="S2550" s="8">
        <f t="shared" si="316"/>
        <v>81.099999999999994</v>
      </c>
      <c r="T2550" s="7" t="str">
        <f t="shared" si="317"/>
        <v>C - Entwicklungspotenzial</v>
      </c>
      <c r="U2550" s="4">
        <f>ROUND(((E2550-Hilfswerte!$B$20)/Hilfswerte!$B$21)+((F2550-Hilfswerte!$B$22)/Hilfswerte!$B$23)+((G2550-Hilfswerte!$B$24)/Hilfswerte!$B$25)+0.1*INDEX(Hilfswerte!$B$4:$B$15,MATCH(C2550,Hilfswerte!$A$4:$A$15,0)),2)</f>
        <v>2.29</v>
      </c>
      <c r="V2550" s="4">
        <f>ROUND(SQRT((((E2550-Hilfswerte!$B$20)/Hilfswerte!$B$21)-Hilfswerte!$B$28)^2+(((F2550-Hilfswerte!$B$22)/Hilfswerte!$B$23)-Hilfswerte!$B$29)^2+(((G2550-Hilfswerte!$B$24)/Hilfswerte!$B$25)-Hilfswerte!$B$30)^2),3)</f>
        <v>1.448</v>
      </c>
      <c r="W2550" s="4">
        <f>ROUND(E2550*Hilfswerte!$B$31,0)</f>
        <v>71119</v>
      </c>
      <c r="X2550" s="4">
        <f t="shared" si="318"/>
        <v>65819</v>
      </c>
      <c r="Y2550" s="4" t="str">
        <f>IF(T2550="A - Top-Kunde","bereits Top-Kunde",IF(AND(V2550&lt;=Hilfswerte!$B$34,H2550&lt;0.5*W2550),"Hoch",IF(AND(V2550&lt;=Hilfswerte!$B$35,H2550&lt;0.7*W2550),"Mittel","Niedrig")))</f>
        <v>Niedrig</v>
      </c>
      <c r="Z2550" s="4">
        <f t="shared" si="319"/>
        <v>7.3</v>
      </c>
      <c r="AA2550" s="4" t="str">
        <f>IF(J2550&gt;365,"Bereits abgewandert (Segment D)",IF(Z2550&gt;=Hilfswerte!$B$38,"Rot - akut gefaehrdet",IF(Z2550&gt;=Hilfswerte!$B$39,"Gelb - beobachten","Gruen - stabil")))</f>
        <v>Gruen - stabil</v>
      </c>
    </row>
    <row r="2551" spans="1:27" ht="15" customHeight="1" x14ac:dyDescent="0.25">
      <c r="A2551" s="4" t="s">
        <v>2898</v>
      </c>
      <c r="B2551" s="4" t="s">
        <v>1600</v>
      </c>
      <c r="C2551" s="4" t="s">
        <v>38</v>
      </c>
      <c r="D2551" s="4" t="s">
        <v>48</v>
      </c>
      <c r="E2551" s="4">
        <v>49</v>
      </c>
      <c r="F2551" s="5">
        <v>13.5</v>
      </c>
      <c r="G2551" s="5">
        <v>0.4</v>
      </c>
      <c r="H2551" s="6">
        <v>23310</v>
      </c>
      <c r="I2551" s="4">
        <v>8</v>
      </c>
      <c r="J2551" s="4">
        <v>9</v>
      </c>
      <c r="K2551" s="4">
        <v>0</v>
      </c>
      <c r="L2551" s="4">
        <v>10</v>
      </c>
      <c r="M2551" s="4">
        <v>2</v>
      </c>
      <c r="N2551" s="5">
        <v>3.7</v>
      </c>
      <c r="O2551" s="7">
        <f t="shared" si="312"/>
        <v>5</v>
      </c>
      <c r="P2551" s="7">
        <f t="shared" si="313"/>
        <v>5</v>
      </c>
      <c r="Q2551" s="7">
        <f t="shared" si="314"/>
        <v>5</v>
      </c>
      <c r="R2551" s="7">
        <f t="shared" si="315"/>
        <v>15</v>
      </c>
      <c r="S2551" s="8">
        <f t="shared" si="316"/>
        <v>148.9</v>
      </c>
      <c r="T2551" s="7" t="str">
        <f t="shared" si="317"/>
        <v>A - Top-Kunde</v>
      </c>
      <c r="U2551" s="4">
        <f>ROUND(((E2551-Hilfswerte!$B$20)/Hilfswerte!$B$21)+((F2551-Hilfswerte!$B$22)/Hilfswerte!$B$23)+((G2551-Hilfswerte!$B$24)/Hilfswerte!$B$25)+0.1*INDEX(Hilfswerte!$B$4:$B$15,MATCH(C2551,Hilfswerte!$A$4:$A$15,0)),2)</f>
        <v>-1.78</v>
      </c>
      <c r="V2551" s="4">
        <f>ROUND(SQRT((((E2551-Hilfswerte!$B$20)/Hilfswerte!$B$21)-Hilfswerte!$B$28)^2+(((F2551-Hilfswerte!$B$22)/Hilfswerte!$B$23)-Hilfswerte!$B$29)^2+(((G2551-Hilfswerte!$B$24)/Hilfswerte!$B$25)-Hilfswerte!$B$30)^2),3)</f>
        <v>1.8420000000000001</v>
      </c>
      <c r="W2551" s="4">
        <f>ROUND(E2551*Hilfswerte!$B$31,0)</f>
        <v>10072</v>
      </c>
      <c r="X2551" s="4">
        <f t="shared" si="318"/>
        <v>0</v>
      </c>
      <c r="Y2551" s="4" t="str">
        <f>IF(T2551="A - Top-Kunde","bereits Top-Kunde",IF(AND(V2551&lt;=Hilfswerte!$B$34,H2551&lt;0.5*W2551),"Hoch",IF(AND(V2551&lt;=Hilfswerte!$B$35,H2551&lt;0.7*W2551),"Mittel","Niedrig")))</f>
        <v>bereits Top-Kunde</v>
      </c>
      <c r="Z2551" s="4">
        <f t="shared" si="319"/>
        <v>2.5</v>
      </c>
      <c r="AA2551" s="4" t="str">
        <f>IF(J2551&gt;365,"Bereits abgewandert (Segment D)",IF(Z2551&gt;=Hilfswerte!$B$38,"Rot - akut gefaehrdet",IF(Z2551&gt;=Hilfswerte!$B$39,"Gelb - beobachten","Gruen - stabil")))</f>
        <v>Gruen - stabil</v>
      </c>
    </row>
    <row r="2552" spans="1:27" ht="15" customHeight="1" x14ac:dyDescent="0.25">
      <c r="A2552" s="4" t="s">
        <v>2899</v>
      </c>
      <c r="B2552" s="4" t="s">
        <v>639</v>
      </c>
      <c r="C2552" s="4" t="s">
        <v>84</v>
      </c>
      <c r="D2552" s="4" t="s">
        <v>30</v>
      </c>
      <c r="E2552" s="4">
        <v>289</v>
      </c>
      <c r="F2552" s="5">
        <v>61</v>
      </c>
      <c r="G2552" s="5">
        <v>7.1</v>
      </c>
      <c r="H2552" s="6">
        <v>88100</v>
      </c>
      <c r="I2552" s="4">
        <v>2</v>
      </c>
      <c r="J2552" s="4">
        <v>296</v>
      </c>
      <c r="K2552" s="4">
        <v>1</v>
      </c>
      <c r="L2552" s="4">
        <v>12</v>
      </c>
      <c r="M2552" s="4">
        <v>6</v>
      </c>
      <c r="N2552" s="5">
        <v>24.6</v>
      </c>
      <c r="O2552" s="7">
        <f t="shared" si="312"/>
        <v>2</v>
      </c>
      <c r="P2552" s="7">
        <f t="shared" si="313"/>
        <v>2</v>
      </c>
      <c r="Q2552" s="7">
        <f t="shared" si="314"/>
        <v>5</v>
      </c>
      <c r="R2552" s="7">
        <f t="shared" si="315"/>
        <v>9</v>
      </c>
      <c r="S2552" s="8">
        <f t="shared" si="316"/>
        <v>92.7</v>
      </c>
      <c r="T2552" s="7" t="str">
        <f t="shared" si="317"/>
        <v>C - Entwicklungspotenzial</v>
      </c>
      <c r="U2552" s="4">
        <f>ROUND(((E2552-Hilfswerte!$B$20)/Hilfswerte!$B$21)+((F2552-Hilfswerte!$B$22)/Hilfswerte!$B$23)+((G2552-Hilfswerte!$B$24)/Hilfswerte!$B$25)+0.1*INDEX(Hilfswerte!$B$4:$B$15,MATCH(C2552,Hilfswerte!$A$4:$A$15,0)),2)</f>
        <v>0.83</v>
      </c>
      <c r="V2552" s="4">
        <f>ROUND(SQRT((((E2552-Hilfswerte!$B$20)/Hilfswerte!$B$21)-Hilfswerte!$B$28)^2+(((F2552-Hilfswerte!$B$22)/Hilfswerte!$B$23)-Hilfswerte!$B$29)^2+(((G2552-Hilfswerte!$B$24)/Hilfswerte!$B$25)-Hilfswerte!$B$30)^2),3)</f>
        <v>0.93500000000000005</v>
      </c>
      <c r="W2552" s="4">
        <f>ROUND(E2552*Hilfswerte!$B$31,0)</f>
        <v>59403</v>
      </c>
      <c r="X2552" s="4">
        <f t="shared" si="318"/>
        <v>0</v>
      </c>
      <c r="Y2552" s="4" t="str">
        <f>IF(T2552="A - Top-Kunde","bereits Top-Kunde",IF(AND(V2552&lt;=Hilfswerte!$B$34,H2552&lt;0.5*W2552),"Hoch",IF(AND(V2552&lt;=Hilfswerte!$B$35,H2552&lt;0.7*W2552),"Mittel","Niedrig")))</f>
        <v>Niedrig</v>
      </c>
      <c r="Z2552" s="4">
        <f t="shared" si="319"/>
        <v>20.2</v>
      </c>
      <c r="AA2552" s="4" t="str">
        <f>IF(J2552&gt;365,"Bereits abgewandert (Segment D)",IF(Z2552&gt;=Hilfswerte!$B$38,"Rot - akut gefaehrdet",IF(Z2552&gt;=Hilfswerte!$B$39,"Gelb - beobachten","Gruen - stabil")))</f>
        <v>Rot - akut gefaehrdet</v>
      </c>
    </row>
    <row r="2553" spans="1:27" ht="15" customHeight="1" x14ac:dyDescent="0.25">
      <c r="A2553" s="4" t="s">
        <v>2900</v>
      </c>
      <c r="B2553" s="4" t="s">
        <v>284</v>
      </c>
      <c r="C2553" s="4" t="s">
        <v>89</v>
      </c>
      <c r="D2553" s="4" t="s">
        <v>30</v>
      </c>
      <c r="E2553" s="4">
        <v>11</v>
      </c>
      <c r="F2553" s="5">
        <v>2.5</v>
      </c>
      <c r="G2553" s="5">
        <v>16.899999999999999</v>
      </c>
      <c r="H2553" s="6">
        <v>2170</v>
      </c>
      <c r="I2553" s="4">
        <v>2</v>
      </c>
      <c r="J2553" s="4">
        <v>247</v>
      </c>
      <c r="K2553" s="4">
        <v>0</v>
      </c>
      <c r="L2553" s="4">
        <v>-5</v>
      </c>
      <c r="M2553" s="4">
        <v>5</v>
      </c>
      <c r="N2553" s="5">
        <v>-26.2</v>
      </c>
      <c r="O2553" s="7">
        <f t="shared" si="312"/>
        <v>2</v>
      </c>
      <c r="P2553" s="7">
        <f t="shared" si="313"/>
        <v>2</v>
      </c>
      <c r="Q2553" s="7">
        <f t="shared" si="314"/>
        <v>3</v>
      </c>
      <c r="R2553" s="7">
        <f t="shared" si="315"/>
        <v>7</v>
      </c>
      <c r="S2553" s="8">
        <f t="shared" si="316"/>
        <v>56.9</v>
      </c>
      <c r="T2553" s="7" t="str">
        <f t="shared" si="317"/>
        <v>C - Entwicklungspotenzial</v>
      </c>
      <c r="U2553" s="4">
        <f>ROUND(((E2553-Hilfswerte!$B$20)/Hilfswerte!$B$21)+((F2553-Hilfswerte!$B$22)/Hilfswerte!$B$23)+((G2553-Hilfswerte!$B$24)/Hilfswerte!$B$25)+0.1*INDEX(Hilfswerte!$B$4:$B$15,MATCH(C2553,Hilfswerte!$A$4:$A$15,0)),2)</f>
        <v>0.43</v>
      </c>
      <c r="V2553" s="4">
        <f>ROUND(SQRT((((E2553-Hilfswerte!$B$20)/Hilfswerte!$B$21)-Hilfswerte!$B$28)^2+(((F2553-Hilfswerte!$B$22)/Hilfswerte!$B$23)-Hilfswerte!$B$29)^2+(((G2553-Hilfswerte!$B$24)/Hilfswerte!$B$25)-Hilfswerte!$B$30)^2),3)</f>
        <v>1.29</v>
      </c>
      <c r="W2553" s="4">
        <f>ROUND(E2553*Hilfswerte!$B$31,0)</f>
        <v>2261</v>
      </c>
      <c r="X2553" s="4">
        <f t="shared" si="318"/>
        <v>91</v>
      </c>
      <c r="Y2553" s="4" t="str">
        <f>IF(T2553="A - Top-Kunde","bereits Top-Kunde",IF(AND(V2553&lt;=Hilfswerte!$B$34,H2553&lt;0.5*W2553),"Hoch",IF(AND(V2553&lt;=Hilfswerte!$B$35,H2553&lt;0.7*W2553),"Mittel","Niedrig")))</f>
        <v>Niedrig</v>
      </c>
      <c r="Z2553" s="4">
        <f t="shared" si="319"/>
        <v>22.8</v>
      </c>
      <c r="AA2553" s="4" t="str">
        <f>IF(J2553&gt;365,"Bereits abgewandert (Segment D)",IF(Z2553&gt;=Hilfswerte!$B$38,"Rot - akut gefaehrdet",IF(Z2553&gt;=Hilfswerte!$B$39,"Gelb - beobachten","Gruen - stabil")))</f>
        <v>Rot - akut gefaehrdet</v>
      </c>
    </row>
    <row r="2554" spans="1:27" ht="15" customHeight="1" x14ac:dyDescent="0.25">
      <c r="A2554" s="4" t="s">
        <v>2901</v>
      </c>
      <c r="B2554" s="4" t="s">
        <v>1007</v>
      </c>
      <c r="C2554" s="4" t="s">
        <v>51</v>
      </c>
      <c r="D2554" s="4" t="s">
        <v>122</v>
      </c>
      <c r="E2554" s="4">
        <v>94</v>
      </c>
      <c r="F2554" s="5">
        <v>18.7</v>
      </c>
      <c r="G2554" s="5">
        <v>3.5</v>
      </c>
      <c r="H2554" s="6">
        <v>5910</v>
      </c>
      <c r="I2554" s="4">
        <v>2</v>
      </c>
      <c r="J2554" s="4">
        <v>16</v>
      </c>
      <c r="K2554" s="4">
        <v>0</v>
      </c>
      <c r="L2554" s="4">
        <v>15</v>
      </c>
      <c r="M2554" s="4">
        <v>5</v>
      </c>
      <c r="N2554" s="5">
        <v>28.2</v>
      </c>
      <c r="O2554" s="7">
        <f t="shared" si="312"/>
        <v>5</v>
      </c>
      <c r="P2554" s="7">
        <f t="shared" si="313"/>
        <v>2</v>
      </c>
      <c r="Q2554" s="7">
        <f t="shared" si="314"/>
        <v>4</v>
      </c>
      <c r="R2554" s="7">
        <f t="shared" si="315"/>
        <v>11</v>
      </c>
      <c r="S2554" s="8">
        <f t="shared" si="316"/>
        <v>119.6</v>
      </c>
      <c r="T2554" s="7" t="str">
        <f t="shared" si="317"/>
        <v>B - Kernkunde</v>
      </c>
      <c r="U2554" s="4">
        <f>ROUND(((E2554-Hilfswerte!$B$20)/Hilfswerte!$B$21)+((F2554-Hilfswerte!$B$22)/Hilfswerte!$B$23)+((G2554-Hilfswerte!$B$24)/Hilfswerte!$B$25)+0.1*INDEX(Hilfswerte!$B$4:$B$15,MATCH(C2554,Hilfswerte!$A$4:$A$15,0)),2)</f>
        <v>-1</v>
      </c>
      <c r="V2554" s="4">
        <f>ROUND(SQRT((((E2554-Hilfswerte!$B$20)/Hilfswerte!$B$21)-Hilfswerte!$B$28)^2+(((F2554-Hilfswerte!$B$22)/Hilfswerte!$B$23)-Hilfswerte!$B$29)^2+(((G2554-Hilfswerte!$B$24)/Hilfswerte!$B$25)-Hilfswerte!$B$30)^2),3)</f>
        <v>1.3089999999999999</v>
      </c>
      <c r="W2554" s="4">
        <f>ROUND(E2554*Hilfswerte!$B$31,0)</f>
        <v>19321</v>
      </c>
      <c r="X2554" s="4">
        <f t="shared" si="318"/>
        <v>13411</v>
      </c>
      <c r="Y2554" s="4" t="str">
        <f>IF(T2554="A - Top-Kunde","bereits Top-Kunde",IF(AND(V2554&lt;=Hilfswerte!$B$34,H2554&lt;0.5*W2554),"Hoch",IF(AND(V2554&lt;=Hilfswerte!$B$35,H2554&lt;0.7*W2554),"Mittel","Niedrig")))</f>
        <v>Niedrig</v>
      </c>
      <c r="Z2554" s="4">
        <f t="shared" si="319"/>
        <v>3.8</v>
      </c>
      <c r="AA2554" s="4" t="str">
        <f>IF(J2554&gt;365,"Bereits abgewandert (Segment D)",IF(Z2554&gt;=Hilfswerte!$B$38,"Rot - akut gefaehrdet",IF(Z2554&gt;=Hilfswerte!$B$39,"Gelb - beobachten","Gruen - stabil")))</f>
        <v>Gruen - stabil</v>
      </c>
    </row>
    <row r="2555" spans="1:27" ht="15" customHeight="1" x14ac:dyDescent="0.25">
      <c r="A2555" s="4" t="s">
        <v>2902</v>
      </c>
      <c r="B2555" s="4" t="s">
        <v>676</v>
      </c>
      <c r="C2555" s="4" t="s">
        <v>55</v>
      </c>
      <c r="D2555" s="4" t="s">
        <v>30</v>
      </c>
      <c r="E2555" s="4">
        <v>35</v>
      </c>
      <c r="F2555" s="5">
        <v>8.3000000000000007</v>
      </c>
      <c r="G2555" s="5">
        <v>3.2</v>
      </c>
      <c r="H2555" s="6">
        <v>3750</v>
      </c>
      <c r="I2555" s="4">
        <v>2</v>
      </c>
      <c r="J2555" s="4">
        <v>277</v>
      </c>
      <c r="K2555" s="4">
        <v>0</v>
      </c>
      <c r="L2555" s="4">
        <v>25</v>
      </c>
      <c r="M2555" s="4">
        <v>4</v>
      </c>
      <c r="N2555" s="5">
        <v>-8</v>
      </c>
      <c r="O2555" s="7">
        <f t="shared" si="312"/>
        <v>2</v>
      </c>
      <c r="P2555" s="7">
        <f t="shared" si="313"/>
        <v>2</v>
      </c>
      <c r="Q2555" s="7">
        <f t="shared" si="314"/>
        <v>4</v>
      </c>
      <c r="R2555" s="7">
        <f t="shared" si="315"/>
        <v>8</v>
      </c>
      <c r="S2555" s="8">
        <f t="shared" si="316"/>
        <v>68.5</v>
      </c>
      <c r="T2555" s="7" t="str">
        <f t="shared" si="317"/>
        <v>C - Entwicklungspotenzial</v>
      </c>
      <c r="U2555" s="4">
        <f>ROUND(((E2555-Hilfswerte!$B$20)/Hilfswerte!$B$21)+((F2555-Hilfswerte!$B$22)/Hilfswerte!$B$23)+((G2555-Hilfswerte!$B$24)/Hilfswerte!$B$25)+0.1*INDEX(Hilfswerte!$B$4:$B$15,MATCH(C2555,Hilfswerte!$A$4:$A$15,0)),2)</f>
        <v>-1.54</v>
      </c>
      <c r="V2555" s="4">
        <f>ROUND(SQRT((((E2555-Hilfswerte!$B$20)/Hilfswerte!$B$21)-Hilfswerte!$B$28)^2+(((F2555-Hilfswerte!$B$22)/Hilfswerte!$B$23)-Hilfswerte!$B$29)^2+(((G2555-Hilfswerte!$B$24)/Hilfswerte!$B$25)-Hilfswerte!$B$30)^2),3)</f>
        <v>1.4890000000000001</v>
      </c>
      <c r="W2555" s="4">
        <f>ROUND(E2555*Hilfswerte!$B$31,0)</f>
        <v>7194</v>
      </c>
      <c r="X2555" s="4">
        <f t="shared" si="318"/>
        <v>3444</v>
      </c>
      <c r="Y2555" s="4" t="str">
        <f>IF(T2555="A - Top-Kunde","bereits Top-Kunde",IF(AND(V2555&lt;=Hilfswerte!$B$34,H2555&lt;0.5*W2555),"Hoch",IF(AND(V2555&lt;=Hilfswerte!$B$35,H2555&lt;0.7*W2555),"Mittel","Niedrig")))</f>
        <v>Niedrig</v>
      </c>
      <c r="Z2555" s="4">
        <f t="shared" si="319"/>
        <v>22.1</v>
      </c>
      <c r="AA2555" s="4" t="str">
        <f>IF(J2555&gt;365,"Bereits abgewandert (Segment D)",IF(Z2555&gt;=Hilfswerte!$B$38,"Rot - akut gefaehrdet",IF(Z2555&gt;=Hilfswerte!$B$39,"Gelb - beobachten","Gruen - stabil")))</f>
        <v>Rot - akut gefaehrdet</v>
      </c>
    </row>
    <row r="2556" spans="1:27" ht="15" customHeight="1" x14ac:dyDescent="0.25">
      <c r="A2556" s="4" t="s">
        <v>2903</v>
      </c>
      <c r="B2556" s="4" t="s">
        <v>797</v>
      </c>
      <c r="C2556" s="4" t="s">
        <v>89</v>
      </c>
      <c r="D2556" s="4" t="s">
        <v>30</v>
      </c>
      <c r="E2556" s="4">
        <v>240</v>
      </c>
      <c r="F2556" s="5">
        <v>31</v>
      </c>
      <c r="G2556" s="5">
        <v>1</v>
      </c>
      <c r="H2556" s="6">
        <v>13410</v>
      </c>
      <c r="I2556" s="4">
        <v>4</v>
      </c>
      <c r="J2556" s="4">
        <v>37</v>
      </c>
      <c r="K2556" s="4">
        <v>0</v>
      </c>
      <c r="L2556" s="4">
        <v>3</v>
      </c>
      <c r="M2556" s="4">
        <v>5</v>
      </c>
      <c r="N2556" s="5">
        <v>15.5</v>
      </c>
      <c r="O2556" s="7">
        <f t="shared" si="312"/>
        <v>4</v>
      </c>
      <c r="P2556" s="7">
        <f t="shared" si="313"/>
        <v>4</v>
      </c>
      <c r="Q2556" s="7">
        <f t="shared" si="314"/>
        <v>5</v>
      </c>
      <c r="R2556" s="7">
        <f t="shared" si="315"/>
        <v>13</v>
      </c>
      <c r="S2556" s="8">
        <f t="shared" si="316"/>
        <v>136.9</v>
      </c>
      <c r="T2556" s="7" t="str">
        <f t="shared" si="317"/>
        <v>A - Top-Kunde</v>
      </c>
      <c r="U2556" s="4">
        <f>ROUND(((E2556-Hilfswerte!$B$20)/Hilfswerte!$B$21)+((F2556-Hilfswerte!$B$22)/Hilfswerte!$B$23)+((G2556-Hilfswerte!$B$24)/Hilfswerte!$B$25)+0.1*INDEX(Hilfswerte!$B$4:$B$15,MATCH(C2556,Hilfswerte!$A$4:$A$15,0)),2)</f>
        <v>-0.6</v>
      </c>
      <c r="V2556" s="4">
        <f>ROUND(SQRT((((E2556-Hilfswerte!$B$20)/Hilfswerte!$B$21)-Hilfswerte!$B$28)^2+(((F2556-Hilfswerte!$B$22)/Hilfswerte!$B$23)-Hilfswerte!$B$29)^2+(((G2556-Hilfswerte!$B$24)/Hilfswerte!$B$25)-Hilfswerte!$B$30)^2),3)</f>
        <v>1.655</v>
      </c>
      <c r="W2556" s="4">
        <f>ROUND(E2556*Hilfswerte!$B$31,0)</f>
        <v>49331</v>
      </c>
      <c r="X2556" s="4">
        <f t="shared" si="318"/>
        <v>35921</v>
      </c>
      <c r="Y2556" s="4" t="str">
        <f>IF(T2556="A - Top-Kunde","bereits Top-Kunde",IF(AND(V2556&lt;=Hilfswerte!$B$34,H2556&lt;0.5*W2556),"Hoch",IF(AND(V2556&lt;=Hilfswerte!$B$35,H2556&lt;0.7*W2556),"Mittel","Niedrig")))</f>
        <v>bereits Top-Kunde</v>
      </c>
      <c r="Z2556" s="4">
        <f t="shared" si="319"/>
        <v>2.5</v>
      </c>
      <c r="AA2556" s="4" t="str">
        <f>IF(J2556&gt;365,"Bereits abgewandert (Segment D)",IF(Z2556&gt;=Hilfswerte!$B$38,"Rot - akut gefaehrdet",IF(Z2556&gt;=Hilfswerte!$B$39,"Gelb - beobachten","Gruen - stabil")))</f>
        <v>Gruen - stabil</v>
      </c>
    </row>
    <row r="2557" spans="1:27" ht="15" customHeight="1" x14ac:dyDescent="0.25">
      <c r="A2557" s="4" t="s">
        <v>2904</v>
      </c>
      <c r="B2557" s="4" t="s">
        <v>474</v>
      </c>
      <c r="C2557" s="4" t="s">
        <v>55</v>
      </c>
      <c r="D2557" s="4" t="s">
        <v>30</v>
      </c>
      <c r="E2557" s="4">
        <v>277</v>
      </c>
      <c r="F2557" s="5">
        <v>47.3</v>
      </c>
      <c r="G2557" s="5">
        <v>15.5</v>
      </c>
      <c r="H2557" s="6">
        <v>7950</v>
      </c>
      <c r="I2557" s="4">
        <v>3</v>
      </c>
      <c r="J2557" s="4">
        <v>86</v>
      </c>
      <c r="K2557" s="4">
        <v>0</v>
      </c>
      <c r="L2557" s="4">
        <v>-2</v>
      </c>
      <c r="M2557" s="4">
        <v>1</v>
      </c>
      <c r="N2557" s="5">
        <v>22.4</v>
      </c>
      <c r="O2557" s="7">
        <f t="shared" si="312"/>
        <v>4</v>
      </c>
      <c r="P2557" s="7">
        <f t="shared" si="313"/>
        <v>3</v>
      </c>
      <c r="Q2557" s="7">
        <f t="shared" si="314"/>
        <v>5</v>
      </c>
      <c r="R2557" s="7">
        <f t="shared" si="315"/>
        <v>12</v>
      </c>
      <c r="S2557" s="8">
        <f t="shared" si="316"/>
        <v>131.19999999999999</v>
      </c>
      <c r="T2557" s="7" t="str">
        <f t="shared" si="317"/>
        <v>A - Top-Kunde</v>
      </c>
      <c r="U2557" s="4">
        <f>ROUND(((E2557-Hilfswerte!$B$20)/Hilfswerte!$B$21)+((F2557-Hilfswerte!$B$22)/Hilfswerte!$B$23)+((G2557-Hilfswerte!$B$24)/Hilfswerte!$B$25)+0.1*INDEX(Hilfswerte!$B$4:$B$15,MATCH(C2557,Hilfswerte!$A$4:$A$15,0)),2)</f>
        <v>2.15</v>
      </c>
      <c r="V2557" s="4">
        <f>ROUND(SQRT((((E2557-Hilfswerte!$B$20)/Hilfswerte!$B$21)-Hilfswerte!$B$28)^2+(((F2557-Hilfswerte!$B$22)/Hilfswerte!$B$23)-Hilfswerte!$B$29)^2+(((G2557-Hilfswerte!$B$24)/Hilfswerte!$B$25)-Hilfswerte!$B$30)^2),3)</f>
        <v>0.84499999999999997</v>
      </c>
      <c r="W2557" s="4">
        <f>ROUND(E2557*Hilfswerte!$B$31,0)</f>
        <v>56936</v>
      </c>
      <c r="X2557" s="4">
        <f t="shared" si="318"/>
        <v>48986</v>
      </c>
      <c r="Y2557" s="4" t="str">
        <f>IF(T2557="A - Top-Kunde","bereits Top-Kunde",IF(AND(V2557&lt;=Hilfswerte!$B$34,H2557&lt;0.5*W2557),"Hoch",IF(AND(V2557&lt;=Hilfswerte!$B$35,H2557&lt;0.7*W2557),"Mittel","Niedrig")))</f>
        <v>bereits Top-Kunde</v>
      </c>
      <c r="Z2557" s="4">
        <f t="shared" si="319"/>
        <v>4.3</v>
      </c>
      <c r="AA2557" s="4" t="str">
        <f>IF(J2557&gt;365,"Bereits abgewandert (Segment D)",IF(Z2557&gt;=Hilfswerte!$B$38,"Rot - akut gefaehrdet",IF(Z2557&gt;=Hilfswerte!$B$39,"Gelb - beobachten","Gruen - stabil")))</f>
        <v>Gruen - stabil</v>
      </c>
    </row>
    <row r="2558" spans="1:27" ht="15" customHeight="1" x14ac:dyDescent="0.25">
      <c r="A2558" s="4" t="s">
        <v>2905</v>
      </c>
      <c r="B2558" s="4" t="s">
        <v>203</v>
      </c>
      <c r="C2558" s="4" t="s">
        <v>62</v>
      </c>
      <c r="D2558" s="4" t="s">
        <v>117</v>
      </c>
      <c r="E2558" s="4">
        <v>74</v>
      </c>
      <c r="F2558" s="5">
        <v>16</v>
      </c>
      <c r="G2558" s="5">
        <v>3.4</v>
      </c>
      <c r="H2558" s="6">
        <v>1220</v>
      </c>
      <c r="I2558" s="4">
        <v>1</v>
      </c>
      <c r="J2558" s="4">
        <v>78</v>
      </c>
      <c r="K2558" s="4">
        <v>0</v>
      </c>
      <c r="L2558" s="4">
        <v>0</v>
      </c>
      <c r="M2558" s="4">
        <v>4</v>
      </c>
      <c r="N2558" s="5">
        <v>37.5</v>
      </c>
      <c r="O2558" s="7">
        <f t="shared" si="312"/>
        <v>4</v>
      </c>
      <c r="P2558" s="7">
        <f t="shared" si="313"/>
        <v>1</v>
      </c>
      <c r="Q2558" s="7">
        <f t="shared" si="314"/>
        <v>3</v>
      </c>
      <c r="R2558" s="7">
        <f t="shared" si="315"/>
        <v>8</v>
      </c>
      <c r="S2558" s="8">
        <f t="shared" si="316"/>
        <v>98.8</v>
      </c>
      <c r="T2558" s="7" t="str">
        <f t="shared" si="317"/>
        <v>C - Entwicklungspotenzial</v>
      </c>
      <c r="U2558" s="4">
        <f>ROUND(((E2558-Hilfswerte!$B$20)/Hilfswerte!$B$21)+((F2558-Hilfswerte!$B$22)/Hilfswerte!$B$23)+((G2558-Hilfswerte!$B$24)/Hilfswerte!$B$25)+0.1*INDEX(Hilfswerte!$B$4:$B$15,MATCH(C2558,Hilfswerte!$A$4:$A$15,0)),2)</f>
        <v>-1.08</v>
      </c>
      <c r="V2558" s="4">
        <f>ROUND(SQRT((((E2558-Hilfswerte!$B$20)/Hilfswerte!$B$21)-Hilfswerte!$B$28)^2+(((F2558-Hilfswerte!$B$22)/Hilfswerte!$B$23)-Hilfswerte!$B$29)^2+(((G2558-Hilfswerte!$B$24)/Hilfswerte!$B$25)-Hilfswerte!$B$30)^2),3)</f>
        <v>1.36</v>
      </c>
      <c r="W2558" s="4">
        <f>ROUND(E2558*Hilfswerte!$B$31,0)</f>
        <v>15210</v>
      </c>
      <c r="X2558" s="4">
        <f t="shared" si="318"/>
        <v>13990</v>
      </c>
      <c r="Y2558" s="4" t="str">
        <f>IF(T2558="A - Top-Kunde","bereits Top-Kunde",IF(AND(V2558&lt;=Hilfswerte!$B$34,H2558&lt;0.5*W2558),"Hoch",IF(AND(V2558&lt;=Hilfswerte!$B$35,H2558&lt;0.7*W2558),"Mittel","Niedrig")))</f>
        <v>Niedrig</v>
      </c>
      <c r="Z2558" s="4">
        <f t="shared" si="319"/>
        <v>3.9</v>
      </c>
      <c r="AA2558" s="4" t="str">
        <f>IF(J2558&gt;365,"Bereits abgewandert (Segment D)",IF(Z2558&gt;=Hilfswerte!$B$38,"Rot - akut gefaehrdet",IF(Z2558&gt;=Hilfswerte!$B$39,"Gelb - beobachten","Gruen - stabil")))</f>
        <v>Gruen - stabil</v>
      </c>
    </row>
    <row r="2559" spans="1:27" ht="15" customHeight="1" x14ac:dyDescent="0.25">
      <c r="A2559" s="4" t="s">
        <v>2906</v>
      </c>
      <c r="B2559" s="4" t="s">
        <v>735</v>
      </c>
      <c r="C2559" s="4" t="s">
        <v>84</v>
      </c>
      <c r="D2559" s="4" t="s">
        <v>30</v>
      </c>
      <c r="E2559" s="4">
        <v>9</v>
      </c>
      <c r="F2559" s="5">
        <v>1.4</v>
      </c>
      <c r="G2559" s="5">
        <v>14.7</v>
      </c>
      <c r="H2559" s="6">
        <v>0</v>
      </c>
      <c r="I2559" s="4">
        <v>0</v>
      </c>
      <c r="J2559" s="4">
        <v>558</v>
      </c>
      <c r="K2559" s="4">
        <v>0</v>
      </c>
      <c r="L2559" s="4">
        <v>12</v>
      </c>
      <c r="M2559" s="4">
        <v>0</v>
      </c>
      <c r="N2559" s="5">
        <v>-41.1</v>
      </c>
      <c r="O2559" s="7">
        <f t="shared" si="312"/>
        <v>1</v>
      </c>
      <c r="P2559" s="7">
        <f t="shared" si="313"/>
        <v>1</v>
      </c>
      <c r="Q2559" s="7">
        <f t="shared" si="314"/>
        <v>1</v>
      </c>
      <c r="R2559" s="7">
        <f t="shared" si="315"/>
        <v>3</v>
      </c>
      <c r="S2559" s="8">
        <f t="shared" si="316"/>
        <v>5.9</v>
      </c>
      <c r="T2559" s="7" t="str">
        <f t="shared" si="317"/>
        <v>D - Abwanderungsrisiko</v>
      </c>
      <c r="U2559" s="4">
        <f>ROUND(((E2559-Hilfswerte!$B$20)/Hilfswerte!$B$21)+((F2559-Hilfswerte!$B$22)/Hilfswerte!$B$23)+((G2559-Hilfswerte!$B$24)/Hilfswerte!$B$25)+0.1*INDEX(Hilfswerte!$B$4:$B$15,MATCH(C2559,Hilfswerte!$A$4:$A$15,0)),2)</f>
        <v>-0.24</v>
      </c>
      <c r="V2559" s="4">
        <f>ROUND(SQRT((((E2559-Hilfswerte!$B$20)/Hilfswerte!$B$21)-Hilfswerte!$B$28)^2+(((F2559-Hilfswerte!$B$22)/Hilfswerte!$B$23)-Hilfswerte!$B$29)^2+(((G2559-Hilfswerte!$B$24)/Hilfswerte!$B$25)-Hilfswerte!$B$30)^2),3)</f>
        <v>1.0920000000000001</v>
      </c>
      <c r="W2559" s="4">
        <f>ROUND(E2559*Hilfswerte!$B$31,0)</f>
        <v>1850</v>
      </c>
      <c r="X2559" s="4">
        <f t="shared" si="318"/>
        <v>1850</v>
      </c>
      <c r="Y2559" s="4" t="str">
        <f>IF(T2559="A - Top-Kunde","bereits Top-Kunde",IF(AND(V2559&lt;=Hilfswerte!$B$34,H2559&lt;0.5*W2559),"Hoch",IF(AND(V2559&lt;=Hilfswerte!$B$35,H2559&lt;0.7*W2559),"Mittel","Niedrig")))</f>
        <v>Mittel</v>
      </c>
      <c r="Z2559" s="4">
        <f t="shared" si="319"/>
        <v>46.7</v>
      </c>
      <c r="AA2559" s="4" t="str">
        <f>IF(J2559&gt;365,"Bereits abgewandert (Segment D)",IF(Z2559&gt;=Hilfswerte!$B$38,"Rot - akut gefaehrdet",IF(Z2559&gt;=Hilfswerte!$B$39,"Gelb - beobachten","Gruen - stabil")))</f>
        <v>Bereits abgewandert (Segment D)</v>
      </c>
    </row>
    <row r="2560" spans="1:27" ht="15" customHeight="1" x14ac:dyDescent="0.25">
      <c r="A2560" s="4" t="s">
        <v>2907</v>
      </c>
      <c r="B2560" s="4" t="s">
        <v>410</v>
      </c>
      <c r="C2560" s="4" t="s">
        <v>65</v>
      </c>
      <c r="D2560" s="4" t="s">
        <v>77</v>
      </c>
      <c r="E2560" s="4">
        <v>65</v>
      </c>
      <c r="F2560" s="5">
        <v>14.6</v>
      </c>
      <c r="G2560" s="5">
        <v>17.399999999999999</v>
      </c>
      <c r="H2560" s="6">
        <v>29010</v>
      </c>
      <c r="I2560" s="4">
        <v>6</v>
      </c>
      <c r="J2560" s="4">
        <v>10</v>
      </c>
      <c r="K2560" s="4">
        <v>1</v>
      </c>
      <c r="L2560" s="4">
        <v>-5</v>
      </c>
      <c r="M2560" s="4">
        <v>4</v>
      </c>
      <c r="N2560" s="5">
        <v>8.9</v>
      </c>
      <c r="O2560" s="7">
        <f t="shared" si="312"/>
        <v>5</v>
      </c>
      <c r="P2560" s="7">
        <f t="shared" si="313"/>
        <v>5</v>
      </c>
      <c r="Q2560" s="7">
        <f t="shared" si="314"/>
        <v>5</v>
      </c>
      <c r="R2560" s="7">
        <f t="shared" si="315"/>
        <v>15</v>
      </c>
      <c r="S2560" s="8">
        <f t="shared" si="316"/>
        <v>148.5</v>
      </c>
      <c r="T2560" s="7" t="str">
        <f t="shared" si="317"/>
        <v>A - Top-Kunde</v>
      </c>
      <c r="U2560" s="4">
        <f>ROUND(((E2560-Hilfswerte!$B$20)/Hilfswerte!$B$21)+((F2560-Hilfswerte!$B$22)/Hilfswerte!$B$23)+((G2560-Hilfswerte!$B$24)/Hilfswerte!$B$25)+0.1*INDEX(Hilfswerte!$B$4:$B$15,MATCH(C2560,Hilfswerte!$A$4:$A$15,0)),2)</f>
        <v>0.61</v>
      </c>
      <c r="V2560" s="4">
        <f>ROUND(SQRT((((E2560-Hilfswerte!$B$20)/Hilfswerte!$B$21)-Hilfswerte!$B$28)^2+(((F2560-Hilfswerte!$B$22)/Hilfswerte!$B$23)-Hilfswerte!$B$29)^2+(((G2560-Hilfswerte!$B$24)/Hilfswerte!$B$25)-Hilfswerte!$B$30)^2),3)</f>
        <v>1.153</v>
      </c>
      <c r="W2560" s="4">
        <f>ROUND(E2560*Hilfswerte!$B$31,0)</f>
        <v>13360</v>
      </c>
      <c r="X2560" s="4">
        <f t="shared" si="318"/>
        <v>0</v>
      </c>
      <c r="Y2560" s="4" t="str">
        <f>IF(T2560="A - Top-Kunde","bereits Top-Kunde",IF(AND(V2560&lt;=Hilfswerte!$B$34,H2560&lt;0.5*W2560),"Hoch",IF(AND(V2560&lt;=Hilfswerte!$B$35,H2560&lt;0.7*W2560),"Mittel","Niedrig")))</f>
        <v>bereits Top-Kunde</v>
      </c>
      <c r="Z2560" s="4">
        <f t="shared" si="319"/>
        <v>3.5</v>
      </c>
      <c r="AA2560" s="4" t="str">
        <f>IF(J2560&gt;365,"Bereits abgewandert (Segment D)",IF(Z2560&gt;=Hilfswerte!$B$38,"Rot - akut gefaehrdet",IF(Z2560&gt;=Hilfswerte!$B$39,"Gelb - beobachten","Gruen - stabil")))</f>
        <v>Gruen - stabil</v>
      </c>
    </row>
    <row r="2561" spans="1:27" ht="15" customHeight="1" x14ac:dyDescent="0.25">
      <c r="A2561" s="4" t="s">
        <v>2908</v>
      </c>
      <c r="B2561" s="4" t="s">
        <v>408</v>
      </c>
      <c r="C2561" s="4" t="s">
        <v>29</v>
      </c>
      <c r="D2561" s="4" t="s">
        <v>30</v>
      </c>
      <c r="E2561" s="4">
        <v>96</v>
      </c>
      <c r="F2561" s="5">
        <v>20.7</v>
      </c>
      <c r="G2561" s="5">
        <v>1.5</v>
      </c>
      <c r="H2561" s="6">
        <v>5250</v>
      </c>
      <c r="I2561" s="4">
        <v>3</v>
      </c>
      <c r="J2561" s="4">
        <v>169</v>
      </c>
      <c r="K2561" s="4">
        <v>0</v>
      </c>
      <c r="L2561" s="4">
        <v>-5</v>
      </c>
      <c r="M2561" s="4">
        <v>1</v>
      </c>
      <c r="N2561" s="5">
        <v>11.7</v>
      </c>
      <c r="O2561" s="7">
        <f t="shared" si="312"/>
        <v>3</v>
      </c>
      <c r="P2561" s="7">
        <f t="shared" si="313"/>
        <v>3</v>
      </c>
      <c r="Q2561" s="7">
        <f t="shared" si="314"/>
        <v>4</v>
      </c>
      <c r="R2561" s="7">
        <f t="shared" si="315"/>
        <v>10</v>
      </c>
      <c r="S2561" s="8">
        <f t="shared" si="316"/>
        <v>105.9</v>
      </c>
      <c r="T2561" s="7" t="str">
        <f t="shared" si="317"/>
        <v>B - Kernkunde</v>
      </c>
      <c r="U2561" s="4">
        <f>ROUND(((E2561-Hilfswerte!$B$20)/Hilfswerte!$B$21)+((F2561-Hilfswerte!$B$22)/Hilfswerte!$B$23)+((G2561-Hilfswerte!$B$24)/Hilfswerte!$B$25)+0.1*INDEX(Hilfswerte!$B$4:$B$15,MATCH(C2561,Hilfswerte!$A$4:$A$15,0)),2)</f>
        <v>-1.35</v>
      </c>
      <c r="V2561" s="4">
        <f>ROUND(SQRT((((E2561-Hilfswerte!$B$20)/Hilfswerte!$B$21)-Hilfswerte!$B$28)^2+(((F2561-Hilfswerte!$B$22)/Hilfswerte!$B$23)-Hilfswerte!$B$29)^2+(((G2561-Hilfswerte!$B$24)/Hilfswerte!$B$25)-Hilfswerte!$B$30)^2),3)</f>
        <v>1.601</v>
      </c>
      <c r="W2561" s="4">
        <f>ROUND(E2561*Hilfswerte!$B$31,0)</f>
        <v>19732</v>
      </c>
      <c r="X2561" s="4">
        <f t="shared" si="318"/>
        <v>14482</v>
      </c>
      <c r="Y2561" s="4" t="str">
        <f>IF(T2561="A - Top-Kunde","bereits Top-Kunde",IF(AND(V2561&lt;=Hilfswerte!$B$34,H2561&lt;0.5*W2561),"Hoch",IF(AND(V2561&lt;=Hilfswerte!$B$35,H2561&lt;0.7*W2561),"Mittel","Niedrig")))</f>
        <v>Niedrig</v>
      </c>
      <c r="Z2561" s="4">
        <f t="shared" si="319"/>
        <v>8.5</v>
      </c>
      <c r="AA2561" s="4" t="str">
        <f>IF(J2561&gt;365,"Bereits abgewandert (Segment D)",IF(Z2561&gt;=Hilfswerte!$B$38,"Rot - akut gefaehrdet",IF(Z2561&gt;=Hilfswerte!$B$39,"Gelb - beobachten","Gruen - stabil")))</f>
        <v>Gruen - stabil</v>
      </c>
    </row>
    <row r="2562" spans="1:27" ht="15" customHeight="1" x14ac:dyDescent="0.25">
      <c r="A2562" s="4" t="s">
        <v>2909</v>
      </c>
      <c r="B2562" s="4" t="s">
        <v>1323</v>
      </c>
      <c r="C2562" s="4" t="s">
        <v>55</v>
      </c>
      <c r="D2562" s="4" t="s">
        <v>30</v>
      </c>
      <c r="E2562" s="4">
        <v>23</v>
      </c>
      <c r="F2562" s="5">
        <v>4.2</v>
      </c>
      <c r="G2562" s="5">
        <v>3.9</v>
      </c>
      <c r="H2562" s="6">
        <v>1560</v>
      </c>
      <c r="I2562" s="4">
        <v>4</v>
      </c>
      <c r="J2562" s="4">
        <v>107</v>
      </c>
      <c r="K2562" s="4">
        <v>0</v>
      </c>
      <c r="L2562" s="4">
        <v>-5</v>
      </c>
      <c r="M2562" s="4">
        <v>5</v>
      </c>
      <c r="N2562" s="5">
        <v>-7.9</v>
      </c>
      <c r="O2562" s="7">
        <f t="shared" ref="O2562:O2625" si="320">IF(J2562&gt;365,1,IF(J2562&lt;=30,5,IF(J2562&lt;=90,4,IF(J2562&lt;=180,3,2))))</f>
        <v>3</v>
      </c>
      <c r="P2562" s="7">
        <f t="shared" ref="P2562:P2625" si="321">IF(I2562&gt;=5,5,IF(I2562&gt;=4,4,IF(I2562&gt;=3,3,IF(I2562&gt;=2,2,1))))</f>
        <v>4</v>
      </c>
      <c r="Q2562" s="7">
        <f t="shared" ref="Q2562:Q2625" si="322">IF(H2562&gt;=7500,5,IF(H2562&gt;=2500,4,IF(H2562&gt;=1000,3,IF(H2562&gt;=1,2,1))))</f>
        <v>3</v>
      </c>
      <c r="R2562" s="7">
        <f t="shared" ref="R2562:R2625" si="323">O2562+P2562+Q2562</f>
        <v>10</v>
      </c>
      <c r="S2562" s="8">
        <f t="shared" ref="S2562:S2625" si="324">ROUND(10*R2562+0.5*N2562-6*K2562-0.3*MAX(0,L2562),1)</f>
        <v>96.1</v>
      </c>
      <c r="T2562" s="7" t="str">
        <f t="shared" ref="T2562:T2625" si="325">IF(J2562&gt;365,"D - Abwanderungsrisiko",IF(S2562&gt;=125,"A - Top-Kunde",IF(S2562&gt;=105,"B - Kernkunde","C - Entwicklungspotenzial")))</f>
        <v>C - Entwicklungspotenzial</v>
      </c>
      <c r="U2562" s="4">
        <f>ROUND(((E2562-Hilfswerte!$B$20)/Hilfswerte!$B$21)+((F2562-Hilfswerte!$B$22)/Hilfswerte!$B$23)+((G2562-Hilfswerte!$B$24)/Hilfswerte!$B$25)+0.1*INDEX(Hilfswerte!$B$4:$B$15,MATCH(C2562,Hilfswerte!$A$4:$A$15,0)),2)</f>
        <v>-1.55</v>
      </c>
      <c r="V2562" s="4">
        <f>ROUND(SQRT((((E2562-Hilfswerte!$B$20)/Hilfswerte!$B$21)-Hilfswerte!$B$28)^2+(((F2562-Hilfswerte!$B$22)/Hilfswerte!$B$23)-Hilfswerte!$B$29)^2+(((G2562-Hilfswerte!$B$24)/Hilfswerte!$B$25)-Hilfswerte!$B$30)^2),3)</f>
        <v>1.4470000000000001</v>
      </c>
      <c r="W2562" s="4">
        <f>ROUND(E2562*Hilfswerte!$B$31,0)</f>
        <v>4728</v>
      </c>
      <c r="X2562" s="4">
        <f t="shared" ref="X2562:X2625" si="326">MAX(0,W2562-H2562)</f>
        <v>3168</v>
      </c>
      <c r="Y2562" s="4" t="str">
        <f>IF(T2562="A - Top-Kunde","bereits Top-Kunde",IF(AND(V2562&lt;=Hilfswerte!$B$34,H2562&lt;0.5*W2562),"Hoch",IF(AND(V2562&lt;=Hilfswerte!$B$35,H2562&lt;0.7*W2562),"Mittel","Niedrig")))</f>
        <v>Niedrig</v>
      </c>
      <c r="Z2562" s="4">
        <f t="shared" ref="Z2562:Z2625" si="327">ROUND(0.4*MAX(0,-N2562)+3*K2562+0.2*MAX(0,L2562)+0.05*J2562,1)</f>
        <v>8.5</v>
      </c>
      <c r="AA2562" s="4" t="str">
        <f>IF(J2562&gt;365,"Bereits abgewandert (Segment D)",IF(Z2562&gt;=Hilfswerte!$B$38,"Rot - akut gefaehrdet",IF(Z2562&gt;=Hilfswerte!$B$39,"Gelb - beobachten","Gruen - stabil")))</f>
        <v>Gruen - stabil</v>
      </c>
    </row>
    <row r="2563" spans="1:27" ht="15" customHeight="1" x14ac:dyDescent="0.25">
      <c r="A2563" s="4" t="s">
        <v>2910</v>
      </c>
      <c r="B2563" s="4" t="s">
        <v>88</v>
      </c>
      <c r="C2563" s="4" t="s">
        <v>47</v>
      </c>
      <c r="D2563" s="4" t="s">
        <v>30</v>
      </c>
      <c r="E2563" s="4">
        <v>123</v>
      </c>
      <c r="F2563" s="5">
        <v>46.4</v>
      </c>
      <c r="G2563" s="5">
        <v>15.5</v>
      </c>
      <c r="H2563" s="6">
        <v>3290</v>
      </c>
      <c r="I2563" s="4">
        <v>4</v>
      </c>
      <c r="J2563" s="4">
        <v>71</v>
      </c>
      <c r="K2563" s="4">
        <v>0</v>
      </c>
      <c r="L2563" s="4">
        <v>16</v>
      </c>
      <c r="M2563" s="4">
        <v>2</v>
      </c>
      <c r="N2563" s="5">
        <v>-25.9</v>
      </c>
      <c r="O2563" s="7">
        <f t="shared" si="320"/>
        <v>4</v>
      </c>
      <c r="P2563" s="7">
        <f t="shared" si="321"/>
        <v>4</v>
      </c>
      <c r="Q2563" s="7">
        <f t="shared" si="322"/>
        <v>4</v>
      </c>
      <c r="R2563" s="7">
        <f t="shared" si="323"/>
        <v>12</v>
      </c>
      <c r="S2563" s="8">
        <f t="shared" si="324"/>
        <v>102.3</v>
      </c>
      <c r="T2563" s="7" t="str">
        <f t="shared" si="325"/>
        <v>C - Entwicklungspotenzial</v>
      </c>
      <c r="U2563" s="4">
        <f>ROUND(((E2563-Hilfswerte!$B$20)/Hilfswerte!$B$21)+((F2563-Hilfswerte!$B$22)/Hilfswerte!$B$23)+((G2563-Hilfswerte!$B$24)/Hilfswerte!$B$25)+0.1*INDEX(Hilfswerte!$B$4:$B$15,MATCH(C2563,Hilfswerte!$A$4:$A$15,0)),2)</f>
        <v>1.27</v>
      </c>
      <c r="V2563" s="4">
        <f>ROUND(SQRT((((E2563-Hilfswerte!$B$20)/Hilfswerte!$B$21)-Hilfswerte!$B$28)^2+(((F2563-Hilfswerte!$B$22)/Hilfswerte!$B$23)-Hilfswerte!$B$29)^2+(((G2563-Hilfswerte!$B$24)/Hilfswerte!$B$25)-Hilfswerte!$B$30)^2),3)</f>
        <v>0.72399999999999998</v>
      </c>
      <c r="W2563" s="4">
        <f>ROUND(E2563*Hilfswerte!$B$31,0)</f>
        <v>25282</v>
      </c>
      <c r="X2563" s="4">
        <f t="shared" si="326"/>
        <v>21992</v>
      </c>
      <c r="Y2563" s="4" t="str">
        <f>IF(T2563="A - Top-Kunde","bereits Top-Kunde",IF(AND(V2563&lt;=Hilfswerte!$B$34,H2563&lt;0.5*W2563),"Hoch",IF(AND(V2563&lt;=Hilfswerte!$B$35,H2563&lt;0.7*W2563),"Mittel","Niedrig")))</f>
        <v>Hoch</v>
      </c>
      <c r="Z2563" s="4">
        <f t="shared" si="327"/>
        <v>17.100000000000001</v>
      </c>
      <c r="AA2563" s="4" t="str">
        <f>IF(J2563&gt;365,"Bereits abgewandert (Segment D)",IF(Z2563&gt;=Hilfswerte!$B$38,"Rot - akut gefaehrdet",IF(Z2563&gt;=Hilfswerte!$B$39,"Gelb - beobachten","Gruen - stabil")))</f>
        <v>Gelb - beobachten</v>
      </c>
    </row>
    <row r="2564" spans="1:27" ht="15" customHeight="1" x14ac:dyDescent="0.25">
      <c r="A2564" s="4" t="s">
        <v>2911</v>
      </c>
      <c r="B2564" s="4" t="s">
        <v>824</v>
      </c>
      <c r="C2564" s="4" t="s">
        <v>65</v>
      </c>
      <c r="D2564" s="4" t="s">
        <v>30</v>
      </c>
      <c r="E2564" s="4">
        <v>270</v>
      </c>
      <c r="F2564" s="5">
        <v>91.1</v>
      </c>
      <c r="G2564" s="5">
        <v>19.899999999999999</v>
      </c>
      <c r="H2564" s="6">
        <v>19990</v>
      </c>
      <c r="I2564" s="4">
        <v>5</v>
      </c>
      <c r="J2564" s="4">
        <v>76</v>
      </c>
      <c r="K2564" s="4">
        <v>0</v>
      </c>
      <c r="L2564" s="4">
        <v>14</v>
      </c>
      <c r="M2564" s="4">
        <v>2</v>
      </c>
      <c r="N2564" s="5">
        <v>-5</v>
      </c>
      <c r="O2564" s="7">
        <f t="shared" si="320"/>
        <v>4</v>
      </c>
      <c r="P2564" s="7">
        <f t="shared" si="321"/>
        <v>5</v>
      </c>
      <c r="Q2564" s="7">
        <f t="shared" si="322"/>
        <v>5</v>
      </c>
      <c r="R2564" s="7">
        <f t="shared" si="323"/>
        <v>14</v>
      </c>
      <c r="S2564" s="8">
        <f t="shared" si="324"/>
        <v>133.30000000000001</v>
      </c>
      <c r="T2564" s="7" t="str">
        <f t="shared" si="325"/>
        <v>A - Top-Kunde</v>
      </c>
      <c r="U2564" s="4">
        <f>ROUND(((E2564-Hilfswerte!$B$20)/Hilfswerte!$B$21)+((F2564-Hilfswerte!$B$22)/Hilfswerte!$B$23)+((G2564-Hilfswerte!$B$24)/Hilfswerte!$B$25)+0.1*INDEX(Hilfswerte!$B$4:$B$15,MATCH(C2564,Hilfswerte!$A$4:$A$15,0)),2)</f>
        <v>3.27</v>
      </c>
      <c r="V2564" s="4">
        <f>ROUND(SQRT((((E2564-Hilfswerte!$B$20)/Hilfswerte!$B$21)-Hilfswerte!$B$28)^2+(((F2564-Hilfswerte!$B$22)/Hilfswerte!$B$23)-Hilfswerte!$B$29)^2+(((G2564-Hilfswerte!$B$24)/Hilfswerte!$B$25)-Hilfswerte!$B$30)^2),3)</f>
        <v>1.74</v>
      </c>
      <c r="W2564" s="4">
        <f>ROUND(E2564*Hilfswerte!$B$31,0)</f>
        <v>55497</v>
      </c>
      <c r="X2564" s="4">
        <f t="shared" si="326"/>
        <v>35507</v>
      </c>
      <c r="Y2564" s="4" t="str">
        <f>IF(T2564="A - Top-Kunde","bereits Top-Kunde",IF(AND(V2564&lt;=Hilfswerte!$B$34,H2564&lt;0.5*W2564),"Hoch",IF(AND(V2564&lt;=Hilfswerte!$B$35,H2564&lt;0.7*W2564),"Mittel","Niedrig")))</f>
        <v>bereits Top-Kunde</v>
      </c>
      <c r="Z2564" s="4">
        <f t="shared" si="327"/>
        <v>8.6</v>
      </c>
      <c r="AA2564" s="4" t="str">
        <f>IF(J2564&gt;365,"Bereits abgewandert (Segment D)",IF(Z2564&gt;=Hilfswerte!$B$38,"Rot - akut gefaehrdet",IF(Z2564&gt;=Hilfswerte!$B$39,"Gelb - beobachten","Gruen - stabil")))</f>
        <v>Gruen - stabil</v>
      </c>
    </row>
    <row r="2565" spans="1:27" ht="15" customHeight="1" x14ac:dyDescent="0.25">
      <c r="A2565" s="4" t="s">
        <v>2912</v>
      </c>
      <c r="B2565" s="4" t="s">
        <v>148</v>
      </c>
      <c r="C2565" s="4" t="s">
        <v>74</v>
      </c>
      <c r="D2565" s="4" t="s">
        <v>93</v>
      </c>
      <c r="E2565" s="4">
        <v>166</v>
      </c>
      <c r="F2565" s="5">
        <v>61.5</v>
      </c>
      <c r="G2565" s="5">
        <v>15</v>
      </c>
      <c r="H2565" s="6">
        <v>8290</v>
      </c>
      <c r="I2565" s="4">
        <v>4</v>
      </c>
      <c r="J2565" s="4">
        <v>24</v>
      </c>
      <c r="K2565" s="4">
        <v>1</v>
      </c>
      <c r="L2565" s="4">
        <v>-5</v>
      </c>
      <c r="M2565" s="4">
        <v>1</v>
      </c>
      <c r="N2565" s="5">
        <v>28.8</v>
      </c>
      <c r="O2565" s="7">
        <f t="shared" si="320"/>
        <v>5</v>
      </c>
      <c r="P2565" s="7">
        <f t="shared" si="321"/>
        <v>4</v>
      </c>
      <c r="Q2565" s="7">
        <f t="shared" si="322"/>
        <v>5</v>
      </c>
      <c r="R2565" s="7">
        <f t="shared" si="323"/>
        <v>14</v>
      </c>
      <c r="S2565" s="8">
        <f t="shared" si="324"/>
        <v>148.4</v>
      </c>
      <c r="T2565" s="7" t="str">
        <f t="shared" si="325"/>
        <v>A - Top-Kunde</v>
      </c>
      <c r="U2565" s="4">
        <f>ROUND(((E2565-Hilfswerte!$B$20)/Hilfswerte!$B$21)+((F2565-Hilfswerte!$B$22)/Hilfswerte!$B$23)+((G2565-Hilfswerte!$B$24)/Hilfswerte!$B$25)+0.1*INDEX(Hilfswerte!$B$4:$B$15,MATCH(C2565,Hilfswerte!$A$4:$A$15,0)),2)</f>
        <v>1.54</v>
      </c>
      <c r="V2565" s="4">
        <f>ROUND(SQRT((((E2565-Hilfswerte!$B$20)/Hilfswerte!$B$21)-Hilfswerte!$B$28)^2+(((F2565-Hilfswerte!$B$22)/Hilfswerte!$B$23)-Hilfswerte!$B$29)^2+(((G2565-Hilfswerte!$B$24)/Hilfswerte!$B$25)-Hilfswerte!$B$30)^2),3)</f>
        <v>0.73899999999999999</v>
      </c>
      <c r="W2565" s="4">
        <f>ROUND(E2565*Hilfswerte!$B$31,0)</f>
        <v>34121</v>
      </c>
      <c r="X2565" s="4">
        <f t="shared" si="326"/>
        <v>25831</v>
      </c>
      <c r="Y2565" s="4" t="str">
        <f>IF(T2565="A - Top-Kunde","bereits Top-Kunde",IF(AND(V2565&lt;=Hilfswerte!$B$34,H2565&lt;0.5*W2565),"Hoch",IF(AND(V2565&lt;=Hilfswerte!$B$35,H2565&lt;0.7*W2565),"Mittel","Niedrig")))</f>
        <v>bereits Top-Kunde</v>
      </c>
      <c r="Z2565" s="4">
        <f t="shared" si="327"/>
        <v>4.2</v>
      </c>
      <c r="AA2565" s="4" t="str">
        <f>IF(J2565&gt;365,"Bereits abgewandert (Segment D)",IF(Z2565&gt;=Hilfswerte!$B$38,"Rot - akut gefaehrdet",IF(Z2565&gt;=Hilfswerte!$B$39,"Gelb - beobachten","Gruen - stabil")))</f>
        <v>Gruen - stabil</v>
      </c>
    </row>
    <row r="2566" spans="1:27" ht="15" customHeight="1" x14ac:dyDescent="0.25">
      <c r="A2566" s="4" t="s">
        <v>2913</v>
      </c>
      <c r="B2566" s="4" t="s">
        <v>167</v>
      </c>
      <c r="C2566" s="4" t="s">
        <v>62</v>
      </c>
      <c r="D2566" s="4" t="s">
        <v>52</v>
      </c>
      <c r="E2566" s="4">
        <v>178</v>
      </c>
      <c r="F2566" s="5">
        <v>53.7</v>
      </c>
      <c r="G2566" s="5">
        <v>14.7</v>
      </c>
      <c r="H2566" s="6">
        <v>22790</v>
      </c>
      <c r="I2566" s="4">
        <v>3</v>
      </c>
      <c r="J2566" s="4">
        <v>216</v>
      </c>
      <c r="K2566" s="4">
        <v>0</v>
      </c>
      <c r="L2566" s="4">
        <v>-1</v>
      </c>
      <c r="M2566" s="4">
        <v>2</v>
      </c>
      <c r="N2566" s="5">
        <v>13.3</v>
      </c>
      <c r="O2566" s="7">
        <f t="shared" si="320"/>
        <v>2</v>
      </c>
      <c r="P2566" s="7">
        <f t="shared" si="321"/>
        <v>3</v>
      </c>
      <c r="Q2566" s="7">
        <f t="shared" si="322"/>
        <v>5</v>
      </c>
      <c r="R2566" s="7">
        <f t="shared" si="323"/>
        <v>10</v>
      </c>
      <c r="S2566" s="8">
        <f t="shared" si="324"/>
        <v>106.7</v>
      </c>
      <c r="T2566" s="7" t="str">
        <f t="shared" si="325"/>
        <v>B - Kernkunde</v>
      </c>
      <c r="U2566" s="4">
        <f>ROUND(((E2566-Hilfswerte!$B$20)/Hilfswerte!$B$21)+((F2566-Hilfswerte!$B$22)/Hilfswerte!$B$23)+((G2566-Hilfswerte!$B$24)/Hilfswerte!$B$25)+0.1*INDEX(Hilfswerte!$B$4:$B$15,MATCH(C2566,Hilfswerte!$A$4:$A$15,0)),2)</f>
        <v>1.84</v>
      </c>
      <c r="V2566" s="4">
        <f>ROUND(SQRT((((E2566-Hilfswerte!$B$20)/Hilfswerte!$B$21)-Hilfswerte!$B$28)^2+(((F2566-Hilfswerte!$B$22)/Hilfswerte!$B$23)-Hilfswerte!$B$29)^2+(((G2566-Hilfswerte!$B$24)/Hilfswerte!$B$25)-Hilfswerte!$B$30)^2),3)</f>
        <v>0.627</v>
      </c>
      <c r="W2566" s="4">
        <f>ROUND(E2566*Hilfswerte!$B$31,0)</f>
        <v>36587</v>
      </c>
      <c r="X2566" s="4">
        <f t="shared" si="326"/>
        <v>13797</v>
      </c>
      <c r="Y2566" s="4" t="str">
        <f>IF(T2566="A - Top-Kunde","bereits Top-Kunde",IF(AND(V2566&lt;=Hilfswerte!$B$34,H2566&lt;0.5*W2566),"Hoch",IF(AND(V2566&lt;=Hilfswerte!$B$35,H2566&lt;0.7*W2566),"Mittel","Niedrig")))</f>
        <v>Mittel</v>
      </c>
      <c r="Z2566" s="4">
        <f t="shared" si="327"/>
        <v>10.8</v>
      </c>
      <c r="AA2566" s="4" t="str">
        <f>IF(J2566&gt;365,"Bereits abgewandert (Segment D)",IF(Z2566&gt;=Hilfswerte!$B$38,"Rot - akut gefaehrdet",IF(Z2566&gt;=Hilfswerte!$B$39,"Gelb - beobachten","Gruen - stabil")))</f>
        <v>Gruen - stabil</v>
      </c>
    </row>
    <row r="2567" spans="1:27" ht="15" customHeight="1" x14ac:dyDescent="0.25">
      <c r="A2567" s="4" t="s">
        <v>2914</v>
      </c>
      <c r="B2567" s="4" t="s">
        <v>1697</v>
      </c>
      <c r="C2567" s="4" t="s">
        <v>62</v>
      </c>
      <c r="D2567" s="4" t="s">
        <v>30</v>
      </c>
      <c r="E2567" s="4">
        <v>89</v>
      </c>
      <c r="F2567" s="5">
        <v>21.1</v>
      </c>
      <c r="G2567" s="5">
        <v>5.2</v>
      </c>
      <c r="H2567" s="6">
        <v>10430</v>
      </c>
      <c r="I2567" s="4">
        <v>2</v>
      </c>
      <c r="J2567" s="4">
        <v>279</v>
      </c>
      <c r="K2567" s="4">
        <v>0</v>
      </c>
      <c r="L2567" s="4">
        <v>0</v>
      </c>
      <c r="M2567" s="4">
        <v>6</v>
      </c>
      <c r="N2567" s="5">
        <v>2.7</v>
      </c>
      <c r="O2567" s="7">
        <f t="shared" si="320"/>
        <v>2</v>
      </c>
      <c r="P2567" s="7">
        <f t="shared" si="321"/>
        <v>2</v>
      </c>
      <c r="Q2567" s="7">
        <f t="shared" si="322"/>
        <v>5</v>
      </c>
      <c r="R2567" s="7">
        <f t="shared" si="323"/>
        <v>9</v>
      </c>
      <c r="S2567" s="8">
        <f t="shared" si="324"/>
        <v>91.4</v>
      </c>
      <c r="T2567" s="7" t="str">
        <f t="shared" si="325"/>
        <v>C - Entwicklungspotenzial</v>
      </c>
      <c r="U2567" s="4">
        <f>ROUND(((E2567-Hilfswerte!$B$20)/Hilfswerte!$B$21)+((F2567-Hilfswerte!$B$22)/Hilfswerte!$B$23)+((G2567-Hilfswerte!$B$24)/Hilfswerte!$B$25)+0.1*INDEX(Hilfswerte!$B$4:$B$15,MATCH(C2567,Hilfswerte!$A$4:$A$15,0)),2)</f>
        <v>-0.63</v>
      </c>
      <c r="V2567" s="4">
        <f>ROUND(SQRT((((E2567-Hilfswerte!$B$20)/Hilfswerte!$B$21)-Hilfswerte!$B$28)^2+(((F2567-Hilfswerte!$B$22)/Hilfswerte!$B$23)-Hilfswerte!$B$29)^2+(((G2567-Hilfswerte!$B$24)/Hilfswerte!$B$25)-Hilfswerte!$B$30)^2),3)</f>
        <v>1.0549999999999999</v>
      </c>
      <c r="W2567" s="4">
        <f>ROUND(E2567*Hilfswerte!$B$31,0)</f>
        <v>18294</v>
      </c>
      <c r="X2567" s="4">
        <f t="shared" si="326"/>
        <v>7864</v>
      </c>
      <c r="Y2567" s="4" t="str">
        <f>IF(T2567="A - Top-Kunde","bereits Top-Kunde",IF(AND(V2567&lt;=Hilfswerte!$B$34,H2567&lt;0.5*W2567),"Hoch",IF(AND(V2567&lt;=Hilfswerte!$B$35,H2567&lt;0.7*W2567),"Mittel","Niedrig")))</f>
        <v>Mittel</v>
      </c>
      <c r="Z2567" s="4">
        <f t="shared" si="327"/>
        <v>14</v>
      </c>
      <c r="AA2567" s="4" t="str">
        <f>IF(J2567&gt;365,"Bereits abgewandert (Segment D)",IF(Z2567&gt;=Hilfswerte!$B$38,"Rot - akut gefaehrdet",IF(Z2567&gt;=Hilfswerte!$B$39,"Gelb - beobachten","Gruen - stabil")))</f>
        <v>Gelb - beobachten</v>
      </c>
    </row>
    <row r="2568" spans="1:27" ht="15" customHeight="1" x14ac:dyDescent="0.25">
      <c r="A2568" s="4" t="s">
        <v>2915</v>
      </c>
      <c r="B2568" s="4" t="s">
        <v>782</v>
      </c>
      <c r="C2568" s="4" t="s">
        <v>59</v>
      </c>
      <c r="D2568" s="4" t="s">
        <v>30</v>
      </c>
      <c r="E2568" s="4">
        <v>664</v>
      </c>
      <c r="F2568" s="5">
        <v>153.19999999999999</v>
      </c>
      <c r="G2568" s="5">
        <v>6.6</v>
      </c>
      <c r="H2568" s="6">
        <v>11050</v>
      </c>
      <c r="I2568" s="4">
        <v>3</v>
      </c>
      <c r="J2568" s="4">
        <v>105</v>
      </c>
      <c r="K2568" s="4">
        <v>0</v>
      </c>
      <c r="L2568" s="4">
        <v>0</v>
      </c>
      <c r="M2568" s="4">
        <v>1</v>
      </c>
      <c r="N2568" s="5">
        <v>27.6</v>
      </c>
      <c r="O2568" s="7">
        <f t="shared" si="320"/>
        <v>3</v>
      </c>
      <c r="P2568" s="7">
        <f t="shared" si="321"/>
        <v>3</v>
      </c>
      <c r="Q2568" s="7">
        <f t="shared" si="322"/>
        <v>5</v>
      </c>
      <c r="R2568" s="7">
        <f t="shared" si="323"/>
        <v>11</v>
      </c>
      <c r="S2568" s="8">
        <f t="shared" si="324"/>
        <v>123.8</v>
      </c>
      <c r="T2568" s="7" t="str">
        <f t="shared" si="325"/>
        <v>B - Kernkunde</v>
      </c>
      <c r="U2568" s="4">
        <f>ROUND(((E2568-Hilfswerte!$B$20)/Hilfswerte!$B$21)+((F2568-Hilfswerte!$B$22)/Hilfswerte!$B$23)+((G2568-Hilfswerte!$B$24)/Hilfswerte!$B$25)+0.1*INDEX(Hilfswerte!$B$4:$B$15,MATCH(C2568,Hilfswerte!$A$4:$A$15,0)),2)</f>
        <v>3.94</v>
      </c>
      <c r="V2568" s="4">
        <f>ROUND(SQRT((((E2568-Hilfswerte!$B$20)/Hilfswerte!$B$21)-Hilfswerte!$B$28)^2+(((F2568-Hilfswerte!$B$22)/Hilfswerte!$B$23)-Hilfswerte!$B$29)^2+(((G2568-Hilfswerte!$B$24)/Hilfswerte!$B$25)-Hilfswerte!$B$30)^2),3)</f>
        <v>3.0649999999999999</v>
      </c>
      <c r="W2568" s="4">
        <f>ROUND(E2568*Hilfswerte!$B$31,0)</f>
        <v>136483</v>
      </c>
      <c r="X2568" s="4">
        <f t="shared" si="326"/>
        <v>125433</v>
      </c>
      <c r="Y2568" s="4" t="str">
        <f>IF(T2568="A - Top-Kunde","bereits Top-Kunde",IF(AND(V2568&lt;=Hilfswerte!$B$34,H2568&lt;0.5*W2568),"Hoch",IF(AND(V2568&lt;=Hilfswerte!$B$35,H2568&lt;0.7*W2568),"Mittel","Niedrig")))</f>
        <v>Niedrig</v>
      </c>
      <c r="Z2568" s="4">
        <f t="shared" si="327"/>
        <v>5.3</v>
      </c>
      <c r="AA2568" s="4" t="str">
        <f>IF(J2568&gt;365,"Bereits abgewandert (Segment D)",IF(Z2568&gt;=Hilfswerte!$B$38,"Rot - akut gefaehrdet",IF(Z2568&gt;=Hilfswerte!$B$39,"Gelb - beobachten","Gruen - stabil")))</f>
        <v>Gruen - stabil</v>
      </c>
    </row>
    <row r="2569" spans="1:27" ht="15" customHeight="1" x14ac:dyDescent="0.25">
      <c r="A2569" s="4" t="s">
        <v>2916</v>
      </c>
      <c r="B2569" s="4" t="s">
        <v>275</v>
      </c>
      <c r="C2569" s="4" t="s">
        <v>62</v>
      </c>
      <c r="D2569" s="4" t="s">
        <v>30</v>
      </c>
      <c r="E2569" s="4">
        <v>5</v>
      </c>
      <c r="F2569" s="5">
        <v>0.8</v>
      </c>
      <c r="G2569" s="5">
        <v>15.7</v>
      </c>
      <c r="H2569" s="6">
        <v>390</v>
      </c>
      <c r="I2569" s="4">
        <v>2</v>
      </c>
      <c r="J2569" s="4">
        <v>274</v>
      </c>
      <c r="K2569" s="4">
        <v>0</v>
      </c>
      <c r="L2569" s="4">
        <v>23</v>
      </c>
      <c r="M2569" s="4">
        <v>4</v>
      </c>
      <c r="N2569" s="5">
        <v>-14.7</v>
      </c>
      <c r="O2569" s="7">
        <f t="shared" si="320"/>
        <v>2</v>
      </c>
      <c r="P2569" s="7">
        <f t="shared" si="321"/>
        <v>2</v>
      </c>
      <c r="Q2569" s="7">
        <f t="shared" si="322"/>
        <v>2</v>
      </c>
      <c r="R2569" s="7">
        <f t="shared" si="323"/>
        <v>6</v>
      </c>
      <c r="S2569" s="8">
        <f t="shared" si="324"/>
        <v>45.8</v>
      </c>
      <c r="T2569" s="7" t="str">
        <f t="shared" si="325"/>
        <v>C - Entwicklungspotenzial</v>
      </c>
      <c r="U2569" s="4">
        <f>ROUND(((E2569-Hilfswerte!$B$20)/Hilfswerte!$B$21)+((F2569-Hilfswerte!$B$22)/Hilfswerte!$B$23)+((G2569-Hilfswerte!$B$24)/Hilfswerte!$B$25)+0.1*INDEX(Hilfswerte!$B$4:$B$15,MATCH(C2569,Hilfswerte!$A$4:$A$15,0)),2)</f>
        <v>0.31</v>
      </c>
      <c r="V2569" s="4">
        <f>ROUND(SQRT((((E2569-Hilfswerte!$B$20)/Hilfswerte!$B$21)-Hilfswerte!$B$28)^2+(((F2569-Hilfswerte!$B$22)/Hilfswerte!$B$23)-Hilfswerte!$B$29)^2+(((G2569-Hilfswerte!$B$24)/Hilfswerte!$B$25)-Hilfswerte!$B$30)^2),3)</f>
        <v>1.1970000000000001</v>
      </c>
      <c r="W2569" s="4">
        <f>ROUND(E2569*Hilfswerte!$B$31,0)</f>
        <v>1028</v>
      </c>
      <c r="X2569" s="4">
        <f t="shared" si="326"/>
        <v>638</v>
      </c>
      <c r="Y2569" s="4" t="str">
        <f>IF(T2569="A - Top-Kunde","bereits Top-Kunde",IF(AND(V2569&lt;=Hilfswerte!$B$34,H2569&lt;0.5*W2569),"Hoch",IF(AND(V2569&lt;=Hilfswerte!$B$35,H2569&lt;0.7*W2569),"Mittel","Niedrig")))</f>
        <v>Niedrig</v>
      </c>
      <c r="Z2569" s="4">
        <f t="shared" si="327"/>
        <v>24.2</v>
      </c>
      <c r="AA2569" s="4" t="str">
        <f>IF(J2569&gt;365,"Bereits abgewandert (Segment D)",IF(Z2569&gt;=Hilfswerte!$B$38,"Rot - akut gefaehrdet",IF(Z2569&gt;=Hilfswerte!$B$39,"Gelb - beobachten","Gruen - stabil")))</f>
        <v>Rot - akut gefaehrdet</v>
      </c>
    </row>
    <row r="2570" spans="1:27" ht="15" customHeight="1" x14ac:dyDescent="0.25">
      <c r="A2570" s="4" t="s">
        <v>2917</v>
      </c>
      <c r="B2570" s="4" t="s">
        <v>778</v>
      </c>
      <c r="C2570" s="4" t="s">
        <v>38</v>
      </c>
      <c r="D2570" s="4" t="s">
        <v>30</v>
      </c>
      <c r="E2570" s="4">
        <v>17</v>
      </c>
      <c r="F2570" s="5">
        <v>2</v>
      </c>
      <c r="G2570" s="5">
        <v>2.5</v>
      </c>
      <c r="H2570" s="6">
        <v>160</v>
      </c>
      <c r="I2570" s="4">
        <v>2</v>
      </c>
      <c r="J2570" s="4">
        <v>342</v>
      </c>
      <c r="K2570" s="4">
        <v>0</v>
      </c>
      <c r="L2570" s="4">
        <v>10</v>
      </c>
      <c r="M2570" s="4">
        <v>3</v>
      </c>
      <c r="N2570" s="5">
        <v>-1.3</v>
      </c>
      <c r="O2570" s="7">
        <f t="shared" si="320"/>
        <v>2</v>
      </c>
      <c r="P2570" s="7">
        <f t="shared" si="321"/>
        <v>2</v>
      </c>
      <c r="Q2570" s="7">
        <f t="shared" si="322"/>
        <v>2</v>
      </c>
      <c r="R2570" s="7">
        <f t="shared" si="323"/>
        <v>6</v>
      </c>
      <c r="S2570" s="8">
        <f t="shared" si="324"/>
        <v>56.4</v>
      </c>
      <c r="T2570" s="7" t="str">
        <f t="shared" si="325"/>
        <v>C - Entwicklungspotenzial</v>
      </c>
      <c r="U2570" s="4">
        <f>ROUND(((E2570-Hilfswerte!$B$20)/Hilfswerte!$B$21)+((F2570-Hilfswerte!$B$22)/Hilfswerte!$B$23)+((G2570-Hilfswerte!$B$24)/Hilfswerte!$B$25)+0.1*INDEX(Hilfswerte!$B$4:$B$15,MATCH(C2570,Hilfswerte!$A$4:$A$15,0)),2)</f>
        <v>-1.79</v>
      </c>
      <c r="V2570" s="4">
        <f>ROUND(SQRT((((E2570-Hilfswerte!$B$20)/Hilfswerte!$B$21)-Hilfswerte!$B$28)^2+(((F2570-Hilfswerte!$B$22)/Hilfswerte!$B$23)-Hilfswerte!$B$29)^2+(((G2570-Hilfswerte!$B$24)/Hilfswerte!$B$25)-Hilfswerte!$B$30)^2),3)</f>
        <v>1.655</v>
      </c>
      <c r="W2570" s="4">
        <f>ROUND(E2570*Hilfswerte!$B$31,0)</f>
        <v>3494</v>
      </c>
      <c r="X2570" s="4">
        <f t="shared" si="326"/>
        <v>3334</v>
      </c>
      <c r="Y2570" s="4" t="str">
        <f>IF(T2570="A - Top-Kunde","bereits Top-Kunde",IF(AND(V2570&lt;=Hilfswerte!$B$34,H2570&lt;0.5*W2570),"Hoch",IF(AND(V2570&lt;=Hilfswerte!$B$35,H2570&lt;0.7*W2570),"Mittel","Niedrig")))</f>
        <v>Niedrig</v>
      </c>
      <c r="Z2570" s="4">
        <f t="shared" si="327"/>
        <v>19.600000000000001</v>
      </c>
      <c r="AA2570" s="4" t="str">
        <f>IF(J2570&gt;365,"Bereits abgewandert (Segment D)",IF(Z2570&gt;=Hilfswerte!$B$38,"Rot - akut gefaehrdet",IF(Z2570&gt;=Hilfswerte!$B$39,"Gelb - beobachten","Gruen - stabil")))</f>
        <v>Gelb - beobachten</v>
      </c>
    </row>
    <row r="2571" spans="1:27" ht="15" customHeight="1" x14ac:dyDescent="0.25">
      <c r="A2571" s="4" t="s">
        <v>2918</v>
      </c>
      <c r="B2571" s="4" t="s">
        <v>337</v>
      </c>
      <c r="C2571" s="4" t="s">
        <v>65</v>
      </c>
      <c r="D2571" s="4" t="s">
        <v>30</v>
      </c>
      <c r="E2571" s="4">
        <v>21</v>
      </c>
      <c r="F2571" s="5">
        <v>5.2</v>
      </c>
      <c r="G2571" s="5">
        <v>7.6</v>
      </c>
      <c r="H2571" s="6">
        <v>4140</v>
      </c>
      <c r="I2571" s="4">
        <v>2</v>
      </c>
      <c r="J2571" s="4">
        <v>316</v>
      </c>
      <c r="K2571" s="4">
        <v>0</v>
      </c>
      <c r="L2571" s="4">
        <v>13</v>
      </c>
      <c r="M2571" s="4">
        <v>1</v>
      </c>
      <c r="N2571" s="5">
        <v>12.3</v>
      </c>
      <c r="O2571" s="7">
        <f t="shared" si="320"/>
        <v>2</v>
      </c>
      <c r="P2571" s="7">
        <f t="shared" si="321"/>
        <v>2</v>
      </c>
      <c r="Q2571" s="7">
        <f t="shared" si="322"/>
        <v>4</v>
      </c>
      <c r="R2571" s="7">
        <f t="shared" si="323"/>
        <v>8</v>
      </c>
      <c r="S2571" s="8">
        <f t="shared" si="324"/>
        <v>82.3</v>
      </c>
      <c r="T2571" s="7" t="str">
        <f t="shared" si="325"/>
        <v>C - Entwicklungspotenzial</v>
      </c>
      <c r="U2571" s="4">
        <f>ROUND(((E2571-Hilfswerte!$B$20)/Hilfswerte!$B$21)+((F2571-Hilfswerte!$B$22)/Hilfswerte!$B$23)+((G2571-Hilfswerte!$B$24)/Hilfswerte!$B$25)+0.1*INDEX(Hilfswerte!$B$4:$B$15,MATCH(C2571,Hilfswerte!$A$4:$A$15,0)),2)</f>
        <v>-1.3</v>
      </c>
      <c r="V2571" s="4">
        <f>ROUND(SQRT((((E2571-Hilfswerte!$B$20)/Hilfswerte!$B$21)-Hilfswerte!$B$28)^2+(((F2571-Hilfswerte!$B$22)/Hilfswerte!$B$23)-Hilfswerte!$B$29)^2+(((G2571-Hilfswerte!$B$24)/Hilfswerte!$B$25)-Hilfswerte!$B$30)^2),3)</f>
        <v>1.0309999999999999</v>
      </c>
      <c r="W2571" s="4">
        <f>ROUND(E2571*Hilfswerte!$B$31,0)</f>
        <v>4316</v>
      </c>
      <c r="X2571" s="4">
        <f t="shared" si="326"/>
        <v>176</v>
      </c>
      <c r="Y2571" s="4" t="str">
        <f>IF(T2571="A - Top-Kunde","bereits Top-Kunde",IF(AND(V2571&lt;=Hilfswerte!$B$34,H2571&lt;0.5*W2571),"Hoch",IF(AND(V2571&lt;=Hilfswerte!$B$35,H2571&lt;0.7*W2571),"Mittel","Niedrig")))</f>
        <v>Niedrig</v>
      </c>
      <c r="Z2571" s="4">
        <f t="shared" si="327"/>
        <v>18.399999999999999</v>
      </c>
      <c r="AA2571" s="4" t="str">
        <f>IF(J2571&gt;365,"Bereits abgewandert (Segment D)",IF(Z2571&gt;=Hilfswerte!$B$38,"Rot - akut gefaehrdet",IF(Z2571&gt;=Hilfswerte!$B$39,"Gelb - beobachten","Gruen - stabil")))</f>
        <v>Gelb - beobachten</v>
      </c>
    </row>
    <row r="2572" spans="1:27" ht="15" customHeight="1" x14ac:dyDescent="0.25">
      <c r="A2572" s="4" t="s">
        <v>2919</v>
      </c>
      <c r="B2572" s="4" t="s">
        <v>114</v>
      </c>
      <c r="C2572" s="4" t="s">
        <v>47</v>
      </c>
      <c r="D2572" s="4" t="s">
        <v>30</v>
      </c>
      <c r="E2572" s="4">
        <v>68</v>
      </c>
      <c r="F2572" s="5">
        <v>22.7</v>
      </c>
      <c r="G2572" s="5">
        <v>17.2</v>
      </c>
      <c r="H2572" s="6">
        <v>4890</v>
      </c>
      <c r="I2572" s="4">
        <v>2</v>
      </c>
      <c r="J2572" s="4">
        <v>224</v>
      </c>
      <c r="K2572" s="4">
        <v>1</v>
      </c>
      <c r="L2572" s="4">
        <v>6</v>
      </c>
      <c r="M2572" s="4">
        <v>5</v>
      </c>
      <c r="N2572" s="5">
        <v>-18.8</v>
      </c>
      <c r="O2572" s="7">
        <f t="shared" si="320"/>
        <v>2</v>
      </c>
      <c r="P2572" s="7">
        <f t="shared" si="321"/>
        <v>2</v>
      </c>
      <c r="Q2572" s="7">
        <f t="shared" si="322"/>
        <v>4</v>
      </c>
      <c r="R2572" s="7">
        <f t="shared" si="323"/>
        <v>8</v>
      </c>
      <c r="S2572" s="8">
        <f t="shared" si="324"/>
        <v>62.8</v>
      </c>
      <c r="T2572" s="7" t="str">
        <f t="shared" si="325"/>
        <v>C - Entwicklungspotenzial</v>
      </c>
      <c r="U2572" s="4">
        <f>ROUND(((E2572-Hilfswerte!$B$20)/Hilfswerte!$B$21)+((F2572-Hilfswerte!$B$22)/Hilfswerte!$B$23)+((G2572-Hilfswerte!$B$24)/Hilfswerte!$B$25)+0.1*INDEX(Hilfswerte!$B$4:$B$15,MATCH(C2572,Hilfswerte!$A$4:$A$15,0)),2)</f>
        <v>0.88</v>
      </c>
      <c r="V2572" s="4">
        <f>ROUND(SQRT((((E2572-Hilfswerte!$B$20)/Hilfswerte!$B$21)-Hilfswerte!$B$28)^2+(((F2572-Hilfswerte!$B$22)/Hilfswerte!$B$23)-Hilfswerte!$B$29)^2+(((G2572-Hilfswerte!$B$24)/Hilfswerte!$B$25)-Hilfswerte!$B$30)^2),3)</f>
        <v>1.0760000000000001</v>
      </c>
      <c r="W2572" s="4">
        <f>ROUND(E2572*Hilfswerte!$B$31,0)</f>
        <v>13977</v>
      </c>
      <c r="X2572" s="4">
        <f t="shared" si="326"/>
        <v>9087</v>
      </c>
      <c r="Y2572" s="4" t="str">
        <f>IF(T2572="A - Top-Kunde","bereits Top-Kunde",IF(AND(V2572&lt;=Hilfswerte!$B$34,H2572&lt;0.5*W2572),"Hoch",IF(AND(V2572&lt;=Hilfswerte!$B$35,H2572&lt;0.7*W2572),"Mittel","Niedrig")))</f>
        <v>Mittel</v>
      </c>
      <c r="Z2572" s="4">
        <f t="shared" si="327"/>
        <v>22.9</v>
      </c>
      <c r="AA2572" s="4" t="str">
        <f>IF(J2572&gt;365,"Bereits abgewandert (Segment D)",IF(Z2572&gt;=Hilfswerte!$B$38,"Rot - akut gefaehrdet",IF(Z2572&gt;=Hilfswerte!$B$39,"Gelb - beobachten","Gruen - stabil")))</f>
        <v>Rot - akut gefaehrdet</v>
      </c>
    </row>
    <row r="2573" spans="1:27" ht="15" customHeight="1" x14ac:dyDescent="0.25">
      <c r="A2573" s="4" t="s">
        <v>2920</v>
      </c>
      <c r="B2573" s="4" t="s">
        <v>314</v>
      </c>
      <c r="C2573" s="4" t="s">
        <v>65</v>
      </c>
      <c r="D2573" s="4" t="s">
        <v>30</v>
      </c>
      <c r="E2573" s="4">
        <v>31</v>
      </c>
      <c r="F2573" s="5">
        <v>6.4</v>
      </c>
      <c r="G2573" s="5">
        <v>13.4</v>
      </c>
      <c r="H2573" s="6">
        <v>2740</v>
      </c>
      <c r="I2573" s="4">
        <v>3</v>
      </c>
      <c r="J2573" s="4">
        <v>59</v>
      </c>
      <c r="K2573" s="4">
        <v>0</v>
      </c>
      <c r="L2573" s="4">
        <v>-5</v>
      </c>
      <c r="M2573" s="4">
        <v>5</v>
      </c>
      <c r="N2573" s="5">
        <v>-13.3</v>
      </c>
      <c r="O2573" s="7">
        <f t="shared" si="320"/>
        <v>4</v>
      </c>
      <c r="P2573" s="7">
        <f t="shared" si="321"/>
        <v>3</v>
      </c>
      <c r="Q2573" s="7">
        <f t="shared" si="322"/>
        <v>4</v>
      </c>
      <c r="R2573" s="7">
        <f t="shared" si="323"/>
        <v>11</v>
      </c>
      <c r="S2573" s="8">
        <f t="shared" si="324"/>
        <v>103.4</v>
      </c>
      <c r="T2573" s="7" t="str">
        <f t="shared" si="325"/>
        <v>C - Entwicklungspotenzial</v>
      </c>
      <c r="U2573" s="4">
        <f>ROUND(((E2573-Hilfswerte!$B$20)/Hilfswerte!$B$21)+((F2573-Hilfswerte!$B$22)/Hilfswerte!$B$23)+((G2573-Hilfswerte!$B$24)/Hilfswerte!$B$25)+0.1*INDEX(Hilfswerte!$B$4:$B$15,MATCH(C2573,Hilfswerte!$A$4:$A$15,0)),2)</f>
        <v>-0.32</v>
      </c>
      <c r="V2573" s="4">
        <f>ROUND(SQRT((((E2573-Hilfswerte!$B$20)/Hilfswerte!$B$21)-Hilfswerte!$B$28)^2+(((F2573-Hilfswerte!$B$22)/Hilfswerte!$B$23)-Hilfswerte!$B$29)^2+(((G2573-Hilfswerte!$B$24)/Hilfswerte!$B$25)-Hilfswerte!$B$30)^2),3)</f>
        <v>0.88200000000000001</v>
      </c>
      <c r="W2573" s="4">
        <f>ROUND(E2573*Hilfswerte!$B$31,0)</f>
        <v>6372</v>
      </c>
      <c r="X2573" s="4">
        <f t="shared" si="326"/>
        <v>3632</v>
      </c>
      <c r="Y2573" s="4" t="str">
        <f>IF(T2573="A - Top-Kunde","bereits Top-Kunde",IF(AND(V2573&lt;=Hilfswerte!$B$34,H2573&lt;0.5*W2573),"Hoch",IF(AND(V2573&lt;=Hilfswerte!$B$35,H2573&lt;0.7*W2573),"Mittel","Niedrig")))</f>
        <v>Mittel</v>
      </c>
      <c r="Z2573" s="4">
        <f t="shared" si="327"/>
        <v>8.3000000000000007</v>
      </c>
      <c r="AA2573" s="4" t="str">
        <f>IF(J2573&gt;365,"Bereits abgewandert (Segment D)",IF(Z2573&gt;=Hilfswerte!$B$38,"Rot - akut gefaehrdet",IF(Z2573&gt;=Hilfswerte!$B$39,"Gelb - beobachten","Gruen - stabil")))</f>
        <v>Gruen - stabil</v>
      </c>
    </row>
    <row r="2574" spans="1:27" ht="15" customHeight="1" x14ac:dyDescent="0.25">
      <c r="A2574" s="4" t="s">
        <v>2921</v>
      </c>
      <c r="B2574" s="4" t="s">
        <v>548</v>
      </c>
      <c r="C2574" s="4" t="s">
        <v>65</v>
      </c>
      <c r="D2574" s="4" t="s">
        <v>106</v>
      </c>
      <c r="E2574" s="4">
        <v>249</v>
      </c>
      <c r="F2574" s="5">
        <v>73.7</v>
      </c>
      <c r="G2574" s="5">
        <v>5.7</v>
      </c>
      <c r="H2574" s="6">
        <v>0</v>
      </c>
      <c r="I2574" s="4">
        <v>0</v>
      </c>
      <c r="J2574" s="4">
        <v>833</v>
      </c>
      <c r="K2574" s="4">
        <v>0</v>
      </c>
      <c r="L2574" s="4">
        <v>17</v>
      </c>
      <c r="M2574" s="4">
        <v>0</v>
      </c>
      <c r="N2574" s="5">
        <v>-43.2</v>
      </c>
      <c r="O2574" s="7">
        <f t="shared" si="320"/>
        <v>1</v>
      </c>
      <c r="P2574" s="7">
        <f t="shared" si="321"/>
        <v>1</v>
      </c>
      <c r="Q2574" s="7">
        <f t="shared" si="322"/>
        <v>1</v>
      </c>
      <c r="R2574" s="7">
        <f t="shared" si="323"/>
        <v>3</v>
      </c>
      <c r="S2574" s="8">
        <f t="shared" si="324"/>
        <v>3.3</v>
      </c>
      <c r="T2574" s="7" t="str">
        <f t="shared" si="325"/>
        <v>D - Abwanderungsrisiko</v>
      </c>
      <c r="U2574" s="4">
        <f>ROUND(((E2574-Hilfswerte!$B$20)/Hilfswerte!$B$21)+((F2574-Hilfswerte!$B$22)/Hilfswerte!$B$23)+((G2574-Hilfswerte!$B$24)/Hilfswerte!$B$25)+0.1*INDEX(Hilfswerte!$B$4:$B$15,MATCH(C2574,Hilfswerte!$A$4:$A$15,0)),2)</f>
        <v>0.61</v>
      </c>
      <c r="V2574" s="4">
        <f>ROUND(SQRT((((E2574-Hilfswerte!$B$20)/Hilfswerte!$B$21)-Hilfswerte!$B$28)^2+(((F2574-Hilfswerte!$B$22)/Hilfswerte!$B$23)-Hilfswerte!$B$29)^2+(((G2574-Hilfswerte!$B$24)/Hilfswerte!$B$25)-Hilfswerte!$B$30)^2),3)</f>
        <v>1.145</v>
      </c>
      <c r="W2574" s="4">
        <f>ROUND(E2574*Hilfswerte!$B$31,0)</f>
        <v>51181</v>
      </c>
      <c r="X2574" s="4">
        <f t="shared" si="326"/>
        <v>51181</v>
      </c>
      <c r="Y2574" s="4" t="str">
        <f>IF(T2574="A - Top-Kunde","bereits Top-Kunde",IF(AND(V2574&lt;=Hilfswerte!$B$34,H2574&lt;0.5*W2574),"Hoch",IF(AND(V2574&lt;=Hilfswerte!$B$35,H2574&lt;0.7*W2574),"Mittel","Niedrig")))</f>
        <v>Mittel</v>
      </c>
      <c r="Z2574" s="4">
        <f t="shared" si="327"/>
        <v>62.3</v>
      </c>
      <c r="AA2574" s="4" t="str">
        <f>IF(J2574&gt;365,"Bereits abgewandert (Segment D)",IF(Z2574&gt;=Hilfswerte!$B$38,"Rot - akut gefaehrdet",IF(Z2574&gt;=Hilfswerte!$B$39,"Gelb - beobachten","Gruen - stabil")))</f>
        <v>Bereits abgewandert (Segment D)</v>
      </c>
    </row>
    <row r="2575" spans="1:27" ht="15" customHeight="1" x14ac:dyDescent="0.25">
      <c r="A2575" s="4" t="s">
        <v>2922</v>
      </c>
      <c r="B2575" s="4" t="s">
        <v>842</v>
      </c>
      <c r="C2575" s="4" t="s">
        <v>65</v>
      </c>
      <c r="D2575" s="4" t="s">
        <v>30</v>
      </c>
      <c r="E2575" s="4">
        <v>184</v>
      </c>
      <c r="F2575" s="5">
        <v>47.5</v>
      </c>
      <c r="G2575" s="5">
        <v>7.1</v>
      </c>
      <c r="H2575" s="6">
        <v>14520</v>
      </c>
      <c r="I2575" s="4">
        <v>2</v>
      </c>
      <c r="J2575" s="4">
        <v>131</v>
      </c>
      <c r="K2575" s="4">
        <v>0</v>
      </c>
      <c r="L2575" s="4">
        <v>7</v>
      </c>
      <c r="M2575" s="4">
        <v>1</v>
      </c>
      <c r="N2575" s="5">
        <v>-35.5</v>
      </c>
      <c r="O2575" s="7">
        <f t="shared" si="320"/>
        <v>3</v>
      </c>
      <c r="P2575" s="7">
        <f t="shared" si="321"/>
        <v>2</v>
      </c>
      <c r="Q2575" s="7">
        <f t="shared" si="322"/>
        <v>5</v>
      </c>
      <c r="R2575" s="7">
        <f t="shared" si="323"/>
        <v>10</v>
      </c>
      <c r="S2575" s="8">
        <f t="shared" si="324"/>
        <v>80.2</v>
      </c>
      <c r="T2575" s="7" t="str">
        <f t="shared" si="325"/>
        <v>C - Entwicklungspotenzial</v>
      </c>
      <c r="U2575" s="4">
        <f>ROUND(((E2575-Hilfswerte!$B$20)/Hilfswerte!$B$21)+((F2575-Hilfswerte!$B$22)/Hilfswerte!$B$23)+((G2575-Hilfswerte!$B$24)/Hilfswerte!$B$25)+0.1*INDEX(Hilfswerte!$B$4:$B$15,MATCH(C2575,Hilfswerte!$A$4:$A$15,0)),2)</f>
        <v>0.08</v>
      </c>
      <c r="V2575" s="4">
        <f>ROUND(SQRT((((E2575-Hilfswerte!$B$20)/Hilfswerte!$B$21)-Hilfswerte!$B$28)^2+(((F2575-Hilfswerte!$B$22)/Hilfswerte!$B$23)-Hilfswerte!$B$29)^2+(((G2575-Hilfswerte!$B$24)/Hilfswerte!$B$25)-Hilfswerte!$B$30)^2),3)</f>
        <v>0.68</v>
      </c>
      <c r="W2575" s="4">
        <f>ROUND(E2575*Hilfswerte!$B$31,0)</f>
        <v>37820</v>
      </c>
      <c r="X2575" s="4">
        <f t="shared" si="326"/>
        <v>23300</v>
      </c>
      <c r="Y2575" s="4" t="str">
        <f>IF(T2575="A - Top-Kunde","bereits Top-Kunde",IF(AND(V2575&lt;=Hilfswerte!$B$34,H2575&lt;0.5*W2575),"Hoch",IF(AND(V2575&lt;=Hilfswerte!$B$35,H2575&lt;0.7*W2575),"Mittel","Niedrig")))</f>
        <v>Hoch</v>
      </c>
      <c r="Z2575" s="4">
        <f t="shared" si="327"/>
        <v>22.2</v>
      </c>
      <c r="AA2575" s="4" t="str">
        <f>IF(J2575&gt;365,"Bereits abgewandert (Segment D)",IF(Z2575&gt;=Hilfswerte!$B$38,"Rot - akut gefaehrdet",IF(Z2575&gt;=Hilfswerte!$B$39,"Gelb - beobachten","Gruen - stabil")))</f>
        <v>Rot - akut gefaehrdet</v>
      </c>
    </row>
    <row r="2576" spans="1:27" ht="15" customHeight="1" x14ac:dyDescent="0.25">
      <c r="A2576" s="4" t="s">
        <v>2923</v>
      </c>
      <c r="B2576" s="4" t="s">
        <v>451</v>
      </c>
      <c r="C2576" s="4" t="s">
        <v>33</v>
      </c>
      <c r="D2576" s="4" t="s">
        <v>30</v>
      </c>
      <c r="E2576" s="4">
        <v>73</v>
      </c>
      <c r="F2576" s="5">
        <v>14.3</v>
      </c>
      <c r="G2576" s="5">
        <v>17.5</v>
      </c>
      <c r="H2576" s="6">
        <v>650</v>
      </c>
      <c r="I2576" s="4">
        <v>1</v>
      </c>
      <c r="J2576" s="4">
        <v>181</v>
      </c>
      <c r="K2576" s="4">
        <v>0</v>
      </c>
      <c r="L2576" s="4">
        <v>11</v>
      </c>
      <c r="M2576" s="4">
        <v>5</v>
      </c>
      <c r="N2576" s="5">
        <v>9.3000000000000007</v>
      </c>
      <c r="O2576" s="7">
        <f t="shared" si="320"/>
        <v>2</v>
      </c>
      <c r="P2576" s="7">
        <f t="shared" si="321"/>
        <v>1</v>
      </c>
      <c r="Q2576" s="7">
        <f t="shared" si="322"/>
        <v>2</v>
      </c>
      <c r="R2576" s="7">
        <f t="shared" si="323"/>
        <v>5</v>
      </c>
      <c r="S2576" s="8">
        <f t="shared" si="324"/>
        <v>51.4</v>
      </c>
      <c r="T2576" s="7" t="str">
        <f t="shared" si="325"/>
        <v>C - Entwicklungspotenzial</v>
      </c>
      <c r="U2576" s="4">
        <f>ROUND(((E2576-Hilfswerte!$B$20)/Hilfswerte!$B$21)+((F2576-Hilfswerte!$B$22)/Hilfswerte!$B$23)+((G2576-Hilfswerte!$B$24)/Hilfswerte!$B$25)+0.1*INDEX(Hilfswerte!$B$4:$B$15,MATCH(C2576,Hilfswerte!$A$4:$A$15,0)),2)</f>
        <v>0.74</v>
      </c>
      <c r="V2576" s="4">
        <f>ROUND(SQRT((((E2576-Hilfswerte!$B$20)/Hilfswerte!$B$21)-Hilfswerte!$B$28)^2+(((F2576-Hilfswerte!$B$22)/Hilfswerte!$B$23)-Hilfswerte!$B$29)^2+(((G2576-Hilfswerte!$B$24)/Hilfswerte!$B$25)-Hilfswerte!$B$30)^2),3)</f>
        <v>1.1559999999999999</v>
      </c>
      <c r="W2576" s="4">
        <f>ROUND(E2576*Hilfswerte!$B$31,0)</f>
        <v>15005</v>
      </c>
      <c r="X2576" s="4">
        <f t="shared" si="326"/>
        <v>14355</v>
      </c>
      <c r="Y2576" s="4" t="str">
        <f>IF(T2576="A - Top-Kunde","bereits Top-Kunde",IF(AND(V2576&lt;=Hilfswerte!$B$34,H2576&lt;0.5*W2576),"Hoch",IF(AND(V2576&lt;=Hilfswerte!$B$35,H2576&lt;0.7*W2576),"Mittel","Niedrig")))</f>
        <v>Niedrig</v>
      </c>
      <c r="Z2576" s="4">
        <f t="shared" si="327"/>
        <v>11.3</v>
      </c>
      <c r="AA2576" s="4" t="str">
        <f>IF(J2576&gt;365,"Bereits abgewandert (Segment D)",IF(Z2576&gt;=Hilfswerte!$B$38,"Rot - akut gefaehrdet",IF(Z2576&gt;=Hilfswerte!$B$39,"Gelb - beobachten","Gruen - stabil")))</f>
        <v>Gruen - stabil</v>
      </c>
    </row>
    <row r="2577" spans="1:27" ht="15" customHeight="1" x14ac:dyDescent="0.25">
      <c r="A2577" s="4" t="s">
        <v>2924</v>
      </c>
      <c r="B2577" s="4" t="s">
        <v>1045</v>
      </c>
      <c r="C2577" s="4" t="s">
        <v>62</v>
      </c>
      <c r="D2577" s="4" t="s">
        <v>30</v>
      </c>
      <c r="E2577" s="4">
        <v>110</v>
      </c>
      <c r="F2577" s="5">
        <v>18.7</v>
      </c>
      <c r="G2577" s="5">
        <v>1.1000000000000001</v>
      </c>
      <c r="H2577" s="6">
        <v>2600</v>
      </c>
      <c r="I2577" s="4">
        <v>3</v>
      </c>
      <c r="J2577" s="4">
        <v>10</v>
      </c>
      <c r="K2577" s="4">
        <v>0</v>
      </c>
      <c r="L2577" s="4">
        <v>8</v>
      </c>
      <c r="M2577" s="4">
        <v>2</v>
      </c>
      <c r="N2577" s="5">
        <v>-18.8</v>
      </c>
      <c r="O2577" s="7">
        <f t="shared" si="320"/>
        <v>5</v>
      </c>
      <c r="P2577" s="7">
        <f t="shared" si="321"/>
        <v>3</v>
      </c>
      <c r="Q2577" s="7">
        <f t="shared" si="322"/>
        <v>4</v>
      </c>
      <c r="R2577" s="7">
        <f t="shared" si="323"/>
        <v>12</v>
      </c>
      <c r="S2577" s="8">
        <f t="shared" si="324"/>
        <v>108.2</v>
      </c>
      <c r="T2577" s="7" t="str">
        <f t="shared" si="325"/>
        <v>B - Kernkunde</v>
      </c>
      <c r="U2577" s="4">
        <f>ROUND(((E2577-Hilfswerte!$B$20)/Hilfswerte!$B$21)+((F2577-Hilfswerte!$B$22)/Hilfswerte!$B$23)+((G2577-Hilfswerte!$B$24)/Hilfswerte!$B$25)+0.1*INDEX(Hilfswerte!$B$4:$B$15,MATCH(C2577,Hilfswerte!$A$4:$A$15,0)),2)</f>
        <v>-1.24</v>
      </c>
      <c r="V2577" s="4">
        <f>ROUND(SQRT((((E2577-Hilfswerte!$B$20)/Hilfswerte!$B$21)-Hilfswerte!$B$28)^2+(((F2577-Hilfswerte!$B$22)/Hilfswerte!$B$23)-Hilfswerte!$B$29)^2+(((G2577-Hilfswerte!$B$24)/Hilfswerte!$B$25)-Hilfswerte!$B$30)^2),3)</f>
        <v>1.66</v>
      </c>
      <c r="W2577" s="4">
        <f>ROUND(E2577*Hilfswerte!$B$31,0)</f>
        <v>22610</v>
      </c>
      <c r="X2577" s="4">
        <f t="shared" si="326"/>
        <v>20010</v>
      </c>
      <c r="Y2577" s="4" t="str">
        <f>IF(T2577="A - Top-Kunde","bereits Top-Kunde",IF(AND(V2577&lt;=Hilfswerte!$B$34,H2577&lt;0.5*W2577),"Hoch",IF(AND(V2577&lt;=Hilfswerte!$B$35,H2577&lt;0.7*W2577),"Mittel","Niedrig")))</f>
        <v>Niedrig</v>
      </c>
      <c r="Z2577" s="4">
        <f t="shared" si="327"/>
        <v>9.6</v>
      </c>
      <c r="AA2577" s="4" t="str">
        <f>IF(J2577&gt;365,"Bereits abgewandert (Segment D)",IF(Z2577&gt;=Hilfswerte!$B$38,"Rot - akut gefaehrdet",IF(Z2577&gt;=Hilfswerte!$B$39,"Gelb - beobachten","Gruen - stabil")))</f>
        <v>Gruen - stabil</v>
      </c>
    </row>
    <row r="2578" spans="1:27" ht="15" customHeight="1" x14ac:dyDescent="0.25">
      <c r="A2578" s="4" t="s">
        <v>2925</v>
      </c>
      <c r="B2578" s="4" t="s">
        <v>1107</v>
      </c>
      <c r="C2578" s="4" t="s">
        <v>65</v>
      </c>
      <c r="D2578" s="4" t="s">
        <v>48</v>
      </c>
      <c r="E2578" s="4">
        <v>106</v>
      </c>
      <c r="F2578" s="5">
        <v>13.8</v>
      </c>
      <c r="G2578" s="5">
        <v>11.9</v>
      </c>
      <c r="H2578" s="6">
        <v>4460</v>
      </c>
      <c r="I2578" s="4">
        <v>2</v>
      </c>
      <c r="J2578" s="4">
        <v>63</v>
      </c>
      <c r="K2578" s="4">
        <v>0</v>
      </c>
      <c r="L2578" s="4">
        <v>3</v>
      </c>
      <c r="M2578" s="4">
        <v>1</v>
      </c>
      <c r="N2578" s="5">
        <v>32.4</v>
      </c>
      <c r="O2578" s="7">
        <f t="shared" si="320"/>
        <v>4</v>
      </c>
      <c r="P2578" s="7">
        <f t="shared" si="321"/>
        <v>2</v>
      </c>
      <c r="Q2578" s="7">
        <f t="shared" si="322"/>
        <v>4</v>
      </c>
      <c r="R2578" s="7">
        <f t="shared" si="323"/>
        <v>10</v>
      </c>
      <c r="S2578" s="8">
        <f t="shared" si="324"/>
        <v>115.3</v>
      </c>
      <c r="T2578" s="7" t="str">
        <f t="shared" si="325"/>
        <v>B - Kernkunde</v>
      </c>
      <c r="U2578" s="4">
        <f>ROUND(((E2578-Hilfswerte!$B$20)/Hilfswerte!$B$21)+((F2578-Hilfswerte!$B$22)/Hilfswerte!$B$23)+((G2578-Hilfswerte!$B$24)/Hilfswerte!$B$25)+0.1*INDEX(Hilfswerte!$B$4:$B$15,MATCH(C2578,Hilfswerte!$A$4:$A$15,0)),2)</f>
        <v>-0.1</v>
      </c>
      <c r="V2578" s="4">
        <f>ROUND(SQRT((((E2578-Hilfswerte!$B$20)/Hilfswerte!$B$21)-Hilfswerte!$B$28)^2+(((F2578-Hilfswerte!$B$22)/Hilfswerte!$B$23)-Hilfswerte!$B$29)^2+(((G2578-Hilfswerte!$B$24)/Hilfswerte!$B$25)-Hilfswerte!$B$30)^2),3)</f>
        <v>0.51600000000000001</v>
      </c>
      <c r="W2578" s="4">
        <f>ROUND(E2578*Hilfswerte!$B$31,0)</f>
        <v>21788</v>
      </c>
      <c r="X2578" s="4">
        <f t="shared" si="326"/>
        <v>17328</v>
      </c>
      <c r="Y2578" s="4" t="str">
        <f>IF(T2578="A - Top-Kunde","bereits Top-Kunde",IF(AND(V2578&lt;=Hilfswerte!$B$34,H2578&lt;0.5*W2578),"Hoch",IF(AND(V2578&lt;=Hilfswerte!$B$35,H2578&lt;0.7*W2578),"Mittel","Niedrig")))</f>
        <v>Hoch</v>
      </c>
      <c r="Z2578" s="4">
        <f t="shared" si="327"/>
        <v>3.8</v>
      </c>
      <c r="AA2578" s="4" t="str">
        <f>IF(J2578&gt;365,"Bereits abgewandert (Segment D)",IF(Z2578&gt;=Hilfswerte!$B$38,"Rot - akut gefaehrdet",IF(Z2578&gt;=Hilfswerte!$B$39,"Gelb - beobachten","Gruen - stabil")))</f>
        <v>Gruen - stabil</v>
      </c>
    </row>
    <row r="2579" spans="1:27" ht="15" customHeight="1" x14ac:dyDescent="0.25">
      <c r="A2579" s="4" t="s">
        <v>2926</v>
      </c>
      <c r="B2579" s="4" t="s">
        <v>229</v>
      </c>
      <c r="C2579" s="4" t="s">
        <v>65</v>
      </c>
      <c r="D2579" s="4" t="s">
        <v>30</v>
      </c>
      <c r="E2579" s="4">
        <v>474</v>
      </c>
      <c r="F2579" s="5">
        <v>175.6</v>
      </c>
      <c r="G2579" s="5">
        <v>4.9000000000000004</v>
      </c>
      <c r="H2579" s="6">
        <v>66770</v>
      </c>
      <c r="I2579" s="4">
        <v>2</v>
      </c>
      <c r="J2579" s="4">
        <v>247</v>
      </c>
      <c r="K2579" s="4">
        <v>0</v>
      </c>
      <c r="L2579" s="4">
        <v>6</v>
      </c>
      <c r="M2579" s="4">
        <v>3</v>
      </c>
      <c r="N2579" s="5">
        <v>23.1</v>
      </c>
      <c r="O2579" s="7">
        <f t="shared" si="320"/>
        <v>2</v>
      </c>
      <c r="P2579" s="7">
        <f t="shared" si="321"/>
        <v>2</v>
      </c>
      <c r="Q2579" s="7">
        <f t="shared" si="322"/>
        <v>5</v>
      </c>
      <c r="R2579" s="7">
        <f t="shared" si="323"/>
        <v>9</v>
      </c>
      <c r="S2579" s="8">
        <f t="shared" si="324"/>
        <v>99.8</v>
      </c>
      <c r="T2579" s="7" t="str">
        <f t="shared" si="325"/>
        <v>C - Entwicklungspotenzial</v>
      </c>
      <c r="U2579" s="4">
        <f>ROUND(((E2579-Hilfswerte!$B$20)/Hilfswerte!$B$21)+((F2579-Hilfswerte!$B$22)/Hilfswerte!$B$23)+((G2579-Hilfswerte!$B$24)/Hilfswerte!$B$25)+0.1*INDEX(Hilfswerte!$B$4:$B$15,MATCH(C2579,Hilfswerte!$A$4:$A$15,0)),2)</f>
        <v>3.28</v>
      </c>
      <c r="V2579" s="4">
        <f>ROUND(SQRT((((E2579-Hilfswerte!$B$20)/Hilfswerte!$B$21)-Hilfswerte!$B$28)^2+(((F2579-Hilfswerte!$B$22)/Hilfswerte!$B$23)-Hilfswerte!$B$29)^2+(((G2579-Hilfswerte!$B$24)/Hilfswerte!$B$25)-Hilfswerte!$B$30)^2),3)</f>
        <v>2.9870000000000001</v>
      </c>
      <c r="W2579" s="4">
        <f>ROUND(E2579*Hilfswerte!$B$31,0)</f>
        <v>97429</v>
      </c>
      <c r="X2579" s="4">
        <f t="shared" si="326"/>
        <v>30659</v>
      </c>
      <c r="Y2579" s="4" t="str">
        <f>IF(T2579="A - Top-Kunde","bereits Top-Kunde",IF(AND(V2579&lt;=Hilfswerte!$B$34,H2579&lt;0.5*W2579),"Hoch",IF(AND(V2579&lt;=Hilfswerte!$B$35,H2579&lt;0.7*W2579),"Mittel","Niedrig")))</f>
        <v>Niedrig</v>
      </c>
      <c r="Z2579" s="4">
        <f t="shared" si="327"/>
        <v>13.6</v>
      </c>
      <c r="AA2579" s="4" t="str">
        <f>IF(J2579&gt;365,"Bereits abgewandert (Segment D)",IF(Z2579&gt;=Hilfswerte!$B$38,"Rot - akut gefaehrdet",IF(Z2579&gt;=Hilfswerte!$B$39,"Gelb - beobachten","Gruen - stabil")))</f>
        <v>Gruen - stabil</v>
      </c>
    </row>
    <row r="2580" spans="1:27" ht="15" customHeight="1" x14ac:dyDescent="0.25">
      <c r="A2580" s="4" t="s">
        <v>2927</v>
      </c>
      <c r="B2580" s="4" t="s">
        <v>897</v>
      </c>
      <c r="C2580" s="4" t="s">
        <v>29</v>
      </c>
      <c r="D2580" s="4" t="s">
        <v>52</v>
      </c>
      <c r="E2580" s="4">
        <v>263</v>
      </c>
      <c r="F2580" s="5">
        <v>60.8</v>
      </c>
      <c r="G2580" s="5">
        <v>8.1</v>
      </c>
      <c r="H2580" s="6">
        <v>1020</v>
      </c>
      <c r="I2580" s="4">
        <v>2</v>
      </c>
      <c r="J2580" s="4">
        <v>23</v>
      </c>
      <c r="K2580" s="4">
        <v>0</v>
      </c>
      <c r="L2580" s="4">
        <v>4</v>
      </c>
      <c r="M2580" s="4">
        <v>1</v>
      </c>
      <c r="N2580" s="5">
        <v>-42.4</v>
      </c>
      <c r="O2580" s="7">
        <f t="shared" si="320"/>
        <v>5</v>
      </c>
      <c r="P2580" s="7">
        <f t="shared" si="321"/>
        <v>2</v>
      </c>
      <c r="Q2580" s="7">
        <f t="shared" si="322"/>
        <v>3</v>
      </c>
      <c r="R2580" s="7">
        <f t="shared" si="323"/>
        <v>10</v>
      </c>
      <c r="S2580" s="8">
        <f t="shared" si="324"/>
        <v>77.599999999999994</v>
      </c>
      <c r="T2580" s="7" t="str">
        <f t="shared" si="325"/>
        <v>C - Entwicklungspotenzial</v>
      </c>
      <c r="U2580" s="4">
        <f>ROUND(((E2580-Hilfswerte!$B$20)/Hilfswerte!$B$21)+((F2580-Hilfswerte!$B$22)/Hilfswerte!$B$23)+((G2580-Hilfswerte!$B$24)/Hilfswerte!$B$25)+0.1*INDEX(Hilfswerte!$B$4:$B$15,MATCH(C2580,Hilfswerte!$A$4:$A$15,0)),2)</f>
        <v>1.1399999999999999</v>
      </c>
      <c r="V2580" s="4">
        <f>ROUND(SQRT((((E2580-Hilfswerte!$B$20)/Hilfswerte!$B$21)-Hilfswerte!$B$28)^2+(((F2580-Hilfswerte!$B$22)/Hilfswerte!$B$23)-Hilfswerte!$B$29)^2+(((G2580-Hilfswerte!$B$24)/Hilfswerte!$B$25)-Hilfswerte!$B$30)^2),3)</f>
        <v>0.76500000000000001</v>
      </c>
      <c r="W2580" s="4">
        <f>ROUND(E2580*Hilfswerte!$B$31,0)</f>
        <v>54059</v>
      </c>
      <c r="X2580" s="4">
        <f t="shared" si="326"/>
        <v>53039</v>
      </c>
      <c r="Y2580" s="4" t="str">
        <f>IF(T2580="A - Top-Kunde","bereits Top-Kunde",IF(AND(V2580&lt;=Hilfswerte!$B$34,H2580&lt;0.5*W2580),"Hoch",IF(AND(V2580&lt;=Hilfswerte!$B$35,H2580&lt;0.7*W2580),"Mittel","Niedrig")))</f>
        <v>Hoch</v>
      </c>
      <c r="Z2580" s="4">
        <f t="shared" si="327"/>
        <v>18.899999999999999</v>
      </c>
      <c r="AA2580" s="4" t="str">
        <f>IF(J2580&gt;365,"Bereits abgewandert (Segment D)",IF(Z2580&gt;=Hilfswerte!$B$38,"Rot - akut gefaehrdet",IF(Z2580&gt;=Hilfswerte!$B$39,"Gelb - beobachten","Gruen - stabil")))</f>
        <v>Gelb - beobachten</v>
      </c>
    </row>
    <row r="2581" spans="1:27" ht="15" customHeight="1" x14ac:dyDescent="0.25">
      <c r="A2581" s="4" t="s">
        <v>2928</v>
      </c>
      <c r="B2581" s="4" t="s">
        <v>433</v>
      </c>
      <c r="C2581" s="4" t="s">
        <v>59</v>
      </c>
      <c r="D2581" s="4" t="s">
        <v>106</v>
      </c>
      <c r="E2581" s="4">
        <v>153</v>
      </c>
      <c r="F2581" s="5">
        <v>20.7</v>
      </c>
      <c r="G2581" s="5">
        <v>14.7</v>
      </c>
      <c r="H2581" s="6">
        <v>5390</v>
      </c>
      <c r="I2581" s="4">
        <v>3</v>
      </c>
      <c r="J2581" s="4">
        <v>54</v>
      </c>
      <c r="K2581" s="4">
        <v>0</v>
      </c>
      <c r="L2581" s="4">
        <v>1</v>
      </c>
      <c r="M2581" s="4">
        <v>6</v>
      </c>
      <c r="N2581" s="5">
        <v>-9.3000000000000007</v>
      </c>
      <c r="O2581" s="7">
        <f t="shared" si="320"/>
        <v>4</v>
      </c>
      <c r="P2581" s="7">
        <f t="shared" si="321"/>
        <v>3</v>
      </c>
      <c r="Q2581" s="7">
        <f t="shared" si="322"/>
        <v>4</v>
      </c>
      <c r="R2581" s="7">
        <f t="shared" si="323"/>
        <v>11</v>
      </c>
      <c r="S2581" s="8">
        <f t="shared" si="324"/>
        <v>105.1</v>
      </c>
      <c r="T2581" s="7" t="str">
        <f t="shared" si="325"/>
        <v>B - Kernkunde</v>
      </c>
      <c r="U2581" s="4">
        <f>ROUND(((E2581-Hilfswerte!$B$20)/Hilfswerte!$B$21)+((F2581-Hilfswerte!$B$22)/Hilfswerte!$B$23)+((G2581-Hilfswerte!$B$24)/Hilfswerte!$B$25)+0.1*INDEX(Hilfswerte!$B$4:$B$15,MATCH(C2581,Hilfswerte!$A$4:$A$15,0)),2)</f>
        <v>0.65</v>
      </c>
      <c r="V2581" s="4">
        <f>ROUND(SQRT((((E2581-Hilfswerte!$B$20)/Hilfswerte!$B$21)-Hilfswerte!$B$28)^2+(((F2581-Hilfswerte!$B$22)/Hilfswerte!$B$23)-Hilfswerte!$B$29)^2+(((G2581-Hilfswerte!$B$24)/Hilfswerte!$B$25)-Hilfswerte!$B$30)^2),3)</f>
        <v>0.63600000000000001</v>
      </c>
      <c r="W2581" s="4">
        <f>ROUND(E2581*Hilfswerte!$B$31,0)</f>
        <v>31449</v>
      </c>
      <c r="X2581" s="4">
        <f t="shared" si="326"/>
        <v>26059</v>
      </c>
      <c r="Y2581" s="4" t="str">
        <f>IF(T2581="A - Top-Kunde","bereits Top-Kunde",IF(AND(V2581&lt;=Hilfswerte!$B$34,H2581&lt;0.5*W2581),"Hoch",IF(AND(V2581&lt;=Hilfswerte!$B$35,H2581&lt;0.7*W2581),"Mittel","Niedrig")))</f>
        <v>Hoch</v>
      </c>
      <c r="Z2581" s="4">
        <f t="shared" si="327"/>
        <v>6.6</v>
      </c>
      <c r="AA2581" s="4" t="str">
        <f>IF(J2581&gt;365,"Bereits abgewandert (Segment D)",IF(Z2581&gt;=Hilfswerte!$B$38,"Rot - akut gefaehrdet",IF(Z2581&gt;=Hilfswerte!$B$39,"Gelb - beobachten","Gruen - stabil")))</f>
        <v>Gruen - stabil</v>
      </c>
    </row>
    <row r="2582" spans="1:27" ht="15" customHeight="1" x14ac:dyDescent="0.25">
      <c r="A2582" s="4" t="s">
        <v>2929</v>
      </c>
      <c r="B2582" s="4" t="s">
        <v>1074</v>
      </c>
      <c r="C2582" s="4" t="s">
        <v>59</v>
      </c>
      <c r="D2582" s="4" t="s">
        <v>30</v>
      </c>
      <c r="E2582" s="4">
        <v>54</v>
      </c>
      <c r="F2582" s="5">
        <v>8.4</v>
      </c>
      <c r="G2582" s="5">
        <v>18.7</v>
      </c>
      <c r="H2582" s="6">
        <v>8880</v>
      </c>
      <c r="I2582" s="4">
        <v>3</v>
      </c>
      <c r="J2582" s="4">
        <v>310</v>
      </c>
      <c r="K2582" s="4">
        <v>0</v>
      </c>
      <c r="L2582" s="4">
        <v>11</v>
      </c>
      <c r="M2582" s="4">
        <v>3</v>
      </c>
      <c r="N2582" s="5">
        <v>-19.100000000000001</v>
      </c>
      <c r="O2582" s="7">
        <f t="shared" si="320"/>
        <v>2</v>
      </c>
      <c r="P2582" s="7">
        <f t="shared" si="321"/>
        <v>3</v>
      </c>
      <c r="Q2582" s="7">
        <f t="shared" si="322"/>
        <v>5</v>
      </c>
      <c r="R2582" s="7">
        <f t="shared" si="323"/>
        <v>10</v>
      </c>
      <c r="S2582" s="8">
        <f t="shared" si="324"/>
        <v>87.2</v>
      </c>
      <c r="T2582" s="7" t="str">
        <f t="shared" si="325"/>
        <v>C - Entwicklungspotenzial</v>
      </c>
      <c r="U2582" s="4">
        <f>ROUND(((E2582-Hilfswerte!$B$20)/Hilfswerte!$B$21)+((F2582-Hilfswerte!$B$22)/Hilfswerte!$B$23)+((G2582-Hilfswerte!$B$24)/Hilfswerte!$B$25)+0.1*INDEX(Hilfswerte!$B$4:$B$15,MATCH(C2582,Hilfswerte!$A$4:$A$15,0)),2)</f>
        <v>0.64</v>
      </c>
      <c r="V2582" s="4">
        <f>ROUND(SQRT((((E2582-Hilfswerte!$B$20)/Hilfswerte!$B$21)-Hilfswerte!$B$28)^2+(((F2582-Hilfswerte!$B$22)/Hilfswerte!$B$23)-Hilfswerte!$B$29)^2+(((G2582-Hilfswerte!$B$24)/Hilfswerte!$B$25)-Hilfswerte!$B$30)^2),3)</f>
        <v>1.3879999999999999</v>
      </c>
      <c r="W2582" s="4">
        <f>ROUND(E2582*Hilfswerte!$B$31,0)</f>
        <v>11099</v>
      </c>
      <c r="X2582" s="4">
        <f t="shared" si="326"/>
        <v>2219</v>
      </c>
      <c r="Y2582" s="4" t="str">
        <f>IF(T2582="A - Top-Kunde","bereits Top-Kunde",IF(AND(V2582&lt;=Hilfswerte!$B$34,H2582&lt;0.5*W2582),"Hoch",IF(AND(V2582&lt;=Hilfswerte!$B$35,H2582&lt;0.7*W2582),"Mittel","Niedrig")))</f>
        <v>Niedrig</v>
      </c>
      <c r="Z2582" s="4">
        <f t="shared" si="327"/>
        <v>25.3</v>
      </c>
      <c r="AA2582" s="4" t="str">
        <f>IF(J2582&gt;365,"Bereits abgewandert (Segment D)",IF(Z2582&gt;=Hilfswerte!$B$38,"Rot - akut gefaehrdet",IF(Z2582&gt;=Hilfswerte!$B$39,"Gelb - beobachten","Gruen - stabil")))</f>
        <v>Rot - akut gefaehrdet</v>
      </c>
    </row>
    <row r="2583" spans="1:27" ht="15" customHeight="1" x14ac:dyDescent="0.25">
      <c r="A2583" s="4" t="s">
        <v>2930</v>
      </c>
      <c r="B2583" s="4" t="s">
        <v>447</v>
      </c>
      <c r="C2583" s="4" t="s">
        <v>59</v>
      </c>
      <c r="D2583" s="4" t="s">
        <v>52</v>
      </c>
      <c r="E2583" s="4">
        <v>298</v>
      </c>
      <c r="F2583" s="5">
        <v>52.4</v>
      </c>
      <c r="G2583" s="5">
        <v>12.7</v>
      </c>
      <c r="H2583" s="6">
        <v>97090</v>
      </c>
      <c r="I2583" s="4">
        <v>4</v>
      </c>
      <c r="J2583" s="4">
        <v>16</v>
      </c>
      <c r="K2583" s="4">
        <v>0</v>
      </c>
      <c r="L2583" s="4">
        <v>38</v>
      </c>
      <c r="M2583" s="4">
        <v>3</v>
      </c>
      <c r="N2583" s="5">
        <v>-0.4</v>
      </c>
      <c r="O2583" s="7">
        <f t="shared" si="320"/>
        <v>5</v>
      </c>
      <c r="P2583" s="7">
        <f t="shared" si="321"/>
        <v>4</v>
      </c>
      <c r="Q2583" s="7">
        <f t="shared" si="322"/>
        <v>5</v>
      </c>
      <c r="R2583" s="7">
        <f t="shared" si="323"/>
        <v>14</v>
      </c>
      <c r="S2583" s="8">
        <f t="shared" si="324"/>
        <v>128.4</v>
      </c>
      <c r="T2583" s="7" t="str">
        <f t="shared" si="325"/>
        <v>A - Top-Kunde</v>
      </c>
      <c r="U2583" s="4">
        <f>ROUND(((E2583-Hilfswerte!$B$20)/Hilfswerte!$B$21)+((F2583-Hilfswerte!$B$22)/Hilfswerte!$B$23)+((G2583-Hilfswerte!$B$24)/Hilfswerte!$B$25)+0.1*INDEX(Hilfswerte!$B$4:$B$15,MATCH(C2583,Hilfswerte!$A$4:$A$15,0)),2)</f>
        <v>1.52</v>
      </c>
      <c r="V2583" s="4">
        <f>ROUND(SQRT((((E2583-Hilfswerte!$B$20)/Hilfswerte!$B$21)-Hilfswerte!$B$28)^2+(((F2583-Hilfswerte!$B$22)/Hilfswerte!$B$23)-Hilfswerte!$B$29)^2+(((G2583-Hilfswerte!$B$24)/Hilfswerte!$B$25)-Hilfswerte!$B$30)^2),3)</f>
        <v>0.66300000000000003</v>
      </c>
      <c r="W2583" s="4">
        <f>ROUND(E2583*Hilfswerte!$B$31,0)</f>
        <v>61253</v>
      </c>
      <c r="X2583" s="4">
        <f t="shared" si="326"/>
        <v>0</v>
      </c>
      <c r="Y2583" s="4" t="str">
        <f>IF(T2583="A - Top-Kunde","bereits Top-Kunde",IF(AND(V2583&lt;=Hilfswerte!$B$34,H2583&lt;0.5*W2583),"Hoch",IF(AND(V2583&lt;=Hilfswerte!$B$35,H2583&lt;0.7*W2583),"Mittel","Niedrig")))</f>
        <v>bereits Top-Kunde</v>
      </c>
      <c r="Z2583" s="4">
        <f t="shared" si="327"/>
        <v>8.6</v>
      </c>
      <c r="AA2583" s="4" t="str">
        <f>IF(J2583&gt;365,"Bereits abgewandert (Segment D)",IF(Z2583&gt;=Hilfswerte!$B$38,"Rot - akut gefaehrdet",IF(Z2583&gt;=Hilfswerte!$B$39,"Gelb - beobachten","Gruen - stabil")))</f>
        <v>Gruen - stabil</v>
      </c>
    </row>
    <row r="2584" spans="1:27" ht="15" customHeight="1" x14ac:dyDescent="0.25">
      <c r="A2584" s="4" t="s">
        <v>2931</v>
      </c>
      <c r="B2584" s="4" t="s">
        <v>37</v>
      </c>
      <c r="C2584" s="4" t="s">
        <v>47</v>
      </c>
      <c r="D2584" s="4" t="s">
        <v>30</v>
      </c>
      <c r="E2584" s="4">
        <v>148</v>
      </c>
      <c r="F2584" s="5">
        <v>56.4</v>
      </c>
      <c r="G2584" s="5">
        <v>4.3</v>
      </c>
      <c r="H2584" s="6">
        <v>37950</v>
      </c>
      <c r="I2584" s="4">
        <v>5</v>
      </c>
      <c r="J2584" s="4">
        <v>11</v>
      </c>
      <c r="K2584" s="4">
        <v>0</v>
      </c>
      <c r="L2584" s="4">
        <v>24</v>
      </c>
      <c r="M2584" s="4">
        <v>4</v>
      </c>
      <c r="N2584" s="5">
        <v>-8.1999999999999993</v>
      </c>
      <c r="O2584" s="7">
        <f t="shared" si="320"/>
        <v>5</v>
      </c>
      <c r="P2584" s="7">
        <f t="shared" si="321"/>
        <v>5</v>
      </c>
      <c r="Q2584" s="7">
        <f t="shared" si="322"/>
        <v>5</v>
      </c>
      <c r="R2584" s="7">
        <f t="shared" si="323"/>
        <v>15</v>
      </c>
      <c r="S2584" s="8">
        <f t="shared" si="324"/>
        <v>138.69999999999999</v>
      </c>
      <c r="T2584" s="7" t="str">
        <f t="shared" si="325"/>
        <v>A - Top-Kunde</v>
      </c>
      <c r="U2584" s="4">
        <f>ROUND(((E2584-Hilfswerte!$B$20)/Hilfswerte!$B$21)+((F2584-Hilfswerte!$B$22)/Hilfswerte!$B$23)+((G2584-Hilfswerte!$B$24)/Hilfswerte!$B$25)+0.1*INDEX(Hilfswerte!$B$4:$B$15,MATCH(C2584,Hilfswerte!$A$4:$A$15,0)),2)</f>
        <v>-0.22</v>
      </c>
      <c r="V2584" s="4">
        <f>ROUND(SQRT((((E2584-Hilfswerte!$B$20)/Hilfswerte!$B$21)-Hilfswerte!$B$28)^2+(((F2584-Hilfswerte!$B$22)/Hilfswerte!$B$23)-Hilfswerte!$B$29)^2+(((G2584-Hilfswerte!$B$24)/Hilfswerte!$B$25)-Hilfswerte!$B$30)^2),3)</f>
        <v>1.151</v>
      </c>
      <c r="W2584" s="4">
        <f>ROUND(E2584*Hilfswerte!$B$31,0)</f>
        <v>30421</v>
      </c>
      <c r="X2584" s="4">
        <f t="shared" si="326"/>
        <v>0</v>
      </c>
      <c r="Y2584" s="4" t="str">
        <f>IF(T2584="A - Top-Kunde","bereits Top-Kunde",IF(AND(V2584&lt;=Hilfswerte!$B$34,H2584&lt;0.5*W2584),"Hoch",IF(AND(V2584&lt;=Hilfswerte!$B$35,H2584&lt;0.7*W2584),"Mittel","Niedrig")))</f>
        <v>bereits Top-Kunde</v>
      </c>
      <c r="Z2584" s="4">
        <f t="shared" si="327"/>
        <v>8.6</v>
      </c>
      <c r="AA2584" s="4" t="str">
        <f>IF(J2584&gt;365,"Bereits abgewandert (Segment D)",IF(Z2584&gt;=Hilfswerte!$B$38,"Rot - akut gefaehrdet",IF(Z2584&gt;=Hilfswerte!$B$39,"Gelb - beobachten","Gruen - stabil")))</f>
        <v>Gruen - stabil</v>
      </c>
    </row>
    <row r="2585" spans="1:27" ht="15" customHeight="1" x14ac:dyDescent="0.25">
      <c r="A2585" s="4" t="s">
        <v>2932</v>
      </c>
      <c r="B2585" s="4" t="s">
        <v>453</v>
      </c>
      <c r="C2585" s="4" t="s">
        <v>62</v>
      </c>
      <c r="D2585" s="4" t="s">
        <v>93</v>
      </c>
      <c r="E2585" s="4">
        <v>133</v>
      </c>
      <c r="F2585" s="5">
        <v>36.299999999999997</v>
      </c>
      <c r="G2585" s="5">
        <v>18.399999999999999</v>
      </c>
      <c r="H2585" s="6">
        <v>0</v>
      </c>
      <c r="I2585" s="4">
        <v>0</v>
      </c>
      <c r="J2585" s="4">
        <v>550</v>
      </c>
      <c r="K2585" s="4">
        <v>0</v>
      </c>
      <c r="L2585" s="4">
        <v>20</v>
      </c>
      <c r="M2585" s="4">
        <v>0</v>
      </c>
      <c r="N2585" s="5">
        <v>-79.099999999999994</v>
      </c>
      <c r="O2585" s="7">
        <f t="shared" si="320"/>
        <v>1</v>
      </c>
      <c r="P2585" s="7">
        <f t="shared" si="321"/>
        <v>1</v>
      </c>
      <c r="Q2585" s="7">
        <f t="shared" si="322"/>
        <v>1</v>
      </c>
      <c r="R2585" s="7">
        <f t="shared" si="323"/>
        <v>3</v>
      </c>
      <c r="S2585" s="8">
        <f t="shared" si="324"/>
        <v>-15.6</v>
      </c>
      <c r="T2585" s="7" t="str">
        <f t="shared" si="325"/>
        <v>D - Abwanderungsrisiko</v>
      </c>
      <c r="U2585" s="4">
        <f>ROUND(((E2585-Hilfswerte!$B$20)/Hilfswerte!$B$21)+((F2585-Hilfswerte!$B$22)/Hilfswerte!$B$23)+((G2585-Hilfswerte!$B$24)/Hilfswerte!$B$25)+0.1*INDEX(Hilfswerte!$B$4:$B$15,MATCH(C2585,Hilfswerte!$A$4:$A$15,0)),2)</f>
        <v>1.92</v>
      </c>
      <c r="V2585" s="4">
        <f>ROUND(SQRT((((E2585-Hilfswerte!$B$20)/Hilfswerte!$B$21)-Hilfswerte!$B$28)^2+(((F2585-Hilfswerte!$B$22)/Hilfswerte!$B$23)-Hilfswerte!$B$29)^2+(((G2585-Hilfswerte!$B$24)/Hilfswerte!$B$25)-Hilfswerte!$B$30)^2),3)</f>
        <v>1.151</v>
      </c>
      <c r="W2585" s="4">
        <f>ROUND(E2585*Hilfswerte!$B$31,0)</f>
        <v>27338</v>
      </c>
      <c r="X2585" s="4">
        <f t="shared" si="326"/>
        <v>27338</v>
      </c>
      <c r="Y2585" s="4" t="str">
        <f>IF(T2585="A - Top-Kunde","bereits Top-Kunde",IF(AND(V2585&lt;=Hilfswerte!$B$34,H2585&lt;0.5*W2585),"Hoch",IF(AND(V2585&lt;=Hilfswerte!$B$35,H2585&lt;0.7*W2585),"Mittel","Niedrig")))</f>
        <v>Niedrig</v>
      </c>
      <c r="Z2585" s="4">
        <f t="shared" si="327"/>
        <v>63.1</v>
      </c>
      <c r="AA2585" s="4" t="str">
        <f>IF(J2585&gt;365,"Bereits abgewandert (Segment D)",IF(Z2585&gt;=Hilfswerte!$B$38,"Rot - akut gefaehrdet",IF(Z2585&gt;=Hilfswerte!$B$39,"Gelb - beobachten","Gruen - stabil")))</f>
        <v>Bereits abgewandert (Segment D)</v>
      </c>
    </row>
    <row r="2586" spans="1:27" ht="15" customHeight="1" x14ac:dyDescent="0.25">
      <c r="A2586" s="4" t="s">
        <v>2933</v>
      </c>
      <c r="B2586" s="4" t="s">
        <v>912</v>
      </c>
      <c r="C2586" s="4" t="s">
        <v>29</v>
      </c>
      <c r="D2586" s="4" t="s">
        <v>30</v>
      </c>
      <c r="E2586" s="4">
        <v>61</v>
      </c>
      <c r="F2586" s="5">
        <v>20</v>
      </c>
      <c r="G2586" s="5">
        <v>8.1</v>
      </c>
      <c r="H2586" s="6">
        <v>1340</v>
      </c>
      <c r="I2586" s="4">
        <v>2</v>
      </c>
      <c r="J2586" s="4">
        <v>82</v>
      </c>
      <c r="K2586" s="4">
        <v>0</v>
      </c>
      <c r="L2586" s="4">
        <v>4</v>
      </c>
      <c r="M2586" s="4">
        <v>2</v>
      </c>
      <c r="N2586" s="5">
        <v>-1</v>
      </c>
      <c r="O2586" s="7">
        <f t="shared" si="320"/>
        <v>4</v>
      </c>
      <c r="P2586" s="7">
        <f t="shared" si="321"/>
        <v>2</v>
      </c>
      <c r="Q2586" s="7">
        <f t="shared" si="322"/>
        <v>3</v>
      </c>
      <c r="R2586" s="7">
        <f t="shared" si="323"/>
        <v>9</v>
      </c>
      <c r="S2586" s="8">
        <f t="shared" si="324"/>
        <v>88.3</v>
      </c>
      <c r="T2586" s="7" t="str">
        <f t="shared" si="325"/>
        <v>C - Entwicklungspotenzial</v>
      </c>
      <c r="U2586" s="4">
        <f>ROUND(((E2586-Hilfswerte!$B$20)/Hilfswerte!$B$21)+((F2586-Hilfswerte!$B$22)/Hilfswerte!$B$23)+((G2586-Hilfswerte!$B$24)/Hilfswerte!$B$25)+0.1*INDEX(Hilfswerte!$B$4:$B$15,MATCH(C2586,Hilfswerte!$A$4:$A$15,0)),2)</f>
        <v>-0.46</v>
      </c>
      <c r="V2586" s="4">
        <f>ROUND(SQRT((((E2586-Hilfswerte!$B$20)/Hilfswerte!$B$21)-Hilfswerte!$B$28)^2+(((F2586-Hilfswerte!$B$22)/Hilfswerte!$B$23)-Hilfswerte!$B$29)^2+(((G2586-Hilfswerte!$B$24)/Hilfswerte!$B$25)-Hilfswerte!$B$30)^2),3)</f>
        <v>0.74299999999999999</v>
      </c>
      <c r="W2586" s="4">
        <f>ROUND(E2586*Hilfswerte!$B$31,0)</f>
        <v>12538</v>
      </c>
      <c r="X2586" s="4">
        <f t="shared" si="326"/>
        <v>11198</v>
      </c>
      <c r="Y2586" s="4" t="str">
        <f>IF(T2586="A - Top-Kunde","bereits Top-Kunde",IF(AND(V2586&lt;=Hilfswerte!$B$34,H2586&lt;0.5*W2586),"Hoch",IF(AND(V2586&lt;=Hilfswerte!$B$35,H2586&lt;0.7*W2586),"Mittel","Niedrig")))</f>
        <v>Hoch</v>
      </c>
      <c r="Z2586" s="4">
        <f t="shared" si="327"/>
        <v>5.3</v>
      </c>
      <c r="AA2586" s="4" t="str">
        <f>IF(J2586&gt;365,"Bereits abgewandert (Segment D)",IF(Z2586&gt;=Hilfswerte!$B$38,"Rot - akut gefaehrdet",IF(Z2586&gt;=Hilfswerte!$B$39,"Gelb - beobachten","Gruen - stabil")))</f>
        <v>Gruen - stabil</v>
      </c>
    </row>
    <row r="2587" spans="1:27" ht="15" customHeight="1" x14ac:dyDescent="0.25">
      <c r="A2587" s="4" t="s">
        <v>2934</v>
      </c>
      <c r="B2587" s="4" t="s">
        <v>97</v>
      </c>
      <c r="C2587" s="4" t="s">
        <v>74</v>
      </c>
      <c r="D2587" s="4" t="s">
        <v>30</v>
      </c>
      <c r="E2587" s="4">
        <v>50</v>
      </c>
      <c r="F2587" s="5">
        <v>10.8</v>
      </c>
      <c r="G2587" s="5">
        <v>15.9</v>
      </c>
      <c r="H2587" s="6">
        <v>1230</v>
      </c>
      <c r="I2587" s="4">
        <v>1</v>
      </c>
      <c r="J2587" s="4">
        <v>56</v>
      </c>
      <c r="K2587" s="4">
        <v>0</v>
      </c>
      <c r="L2587" s="4">
        <v>14</v>
      </c>
      <c r="M2587" s="4">
        <v>2</v>
      </c>
      <c r="N2587" s="5">
        <v>6.8</v>
      </c>
      <c r="O2587" s="7">
        <f t="shared" si="320"/>
        <v>4</v>
      </c>
      <c r="P2587" s="7">
        <f t="shared" si="321"/>
        <v>1</v>
      </c>
      <c r="Q2587" s="7">
        <f t="shared" si="322"/>
        <v>3</v>
      </c>
      <c r="R2587" s="7">
        <f t="shared" si="323"/>
        <v>8</v>
      </c>
      <c r="S2587" s="8">
        <f t="shared" si="324"/>
        <v>79.2</v>
      </c>
      <c r="T2587" s="7" t="str">
        <f t="shared" si="325"/>
        <v>C - Entwicklungspotenzial</v>
      </c>
      <c r="U2587" s="4">
        <f>ROUND(((E2587-Hilfswerte!$B$20)/Hilfswerte!$B$21)+((F2587-Hilfswerte!$B$22)/Hilfswerte!$B$23)+((G2587-Hilfswerte!$B$24)/Hilfswerte!$B$25)+0.1*INDEX(Hilfswerte!$B$4:$B$15,MATCH(C2587,Hilfswerte!$A$4:$A$15,0)),2)</f>
        <v>0.27</v>
      </c>
      <c r="V2587" s="4">
        <f>ROUND(SQRT((((E2587-Hilfswerte!$B$20)/Hilfswerte!$B$21)-Hilfswerte!$B$28)^2+(((F2587-Hilfswerte!$B$22)/Hilfswerte!$B$23)-Hilfswerte!$B$29)^2+(((G2587-Hilfswerte!$B$24)/Hilfswerte!$B$25)-Hilfswerte!$B$30)^2),3)</f>
        <v>1.02</v>
      </c>
      <c r="W2587" s="4">
        <f>ROUND(E2587*Hilfswerte!$B$31,0)</f>
        <v>10277</v>
      </c>
      <c r="X2587" s="4">
        <f t="shared" si="326"/>
        <v>9047</v>
      </c>
      <c r="Y2587" s="4" t="str">
        <f>IF(T2587="A - Top-Kunde","bereits Top-Kunde",IF(AND(V2587&lt;=Hilfswerte!$B$34,H2587&lt;0.5*W2587),"Hoch",IF(AND(V2587&lt;=Hilfswerte!$B$35,H2587&lt;0.7*W2587),"Mittel","Niedrig")))</f>
        <v>Mittel</v>
      </c>
      <c r="Z2587" s="4">
        <f t="shared" si="327"/>
        <v>5.6</v>
      </c>
      <c r="AA2587" s="4" t="str">
        <f>IF(J2587&gt;365,"Bereits abgewandert (Segment D)",IF(Z2587&gt;=Hilfswerte!$B$38,"Rot - akut gefaehrdet",IF(Z2587&gt;=Hilfswerte!$B$39,"Gelb - beobachten","Gruen - stabil")))</f>
        <v>Gruen - stabil</v>
      </c>
    </row>
    <row r="2588" spans="1:27" ht="15" customHeight="1" x14ac:dyDescent="0.25">
      <c r="A2588" s="4" t="s">
        <v>2935</v>
      </c>
      <c r="B2588" s="4" t="s">
        <v>245</v>
      </c>
      <c r="C2588" s="4" t="s">
        <v>29</v>
      </c>
      <c r="D2588" s="4" t="s">
        <v>56</v>
      </c>
      <c r="E2588" s="4">
        <v>14</v>
      </c>
      <c r="F2588" s="5">
        <v>3.1</v>
      </c>
      <c r="G2588" s="5">
        <v>2.6</v>
      </c>
      <c r="H2588" s="6">
        <v>11180</v>
      </c>
      <c r="I2588" s="4">
        <v>5</v>
      </c>
      <c r="J2588" s="4">
        <v>3</v>
      </c>
      <c r="K2588" s="4">
        <v>1</v>
      </c>
      <c r="L2588" s="4">
        <v>-1</v>
      </c>
      <c r="M2588" s="4">
        <v>3</v>
      </c>
      <c r="N2588" s="5">
        <v>26.4</v>
      </c>
      <c r="O2588" s="7">
        <f t="shared" si="320"/>
        <v>5</v>
      </c>
      <c r="P2588" s="7">
        <f t="shared" si="321"/>
        <v>5</v>
      </c>
      <c r="Q2588" s="7">
        <f t="shared" si="322"/>
        <v>5</v>
      </c>
      <c r="R2588" s="7">
        <f t="shared" si="323"/>
        <v>15</v>
      </c>
      <c r="S2588" s="8">
        <f t="shared" si="324"/>
        <v>157.19999999999999</v>
      </c>
      <c r="T2588" s="7" t="str">
        <f t="shared" si="325"/>
        <v>A - Top-Kunde</v>
      </c>
      <c r="U2588" s="4">
        <f>ROUND(((E2588-Hilfswerte!$B$20)/Hilfswerte!$B$21)+((F2588-Hilfswerte!$B$22)/Hilfswerte!$B$23)+((G2588-Hilfswerte!$B$24)/Hilfswerte!$B$25)+0.1*INDEX(Hilfswerte!$B$4:$B$15,MATCH(C2588,Hilfswerte!$A$4:$A$15,0)),2)</f>
        <v>-1.84</v>
      </c>
      <c r="V2588" s="4">
        <f>ROUND(SQRT((((E2588-Hilfswerte!$B$20)/Hilfswerte!$B$21)-Hilfswerte!$B$28)^2+(((F2588-Hilfswerte!$B$22)/Hilfswerte!$B$23)-Hilfswerte!$B$29)^2+(((G2588-Hilfswerte!$B$24)/Hilfswerte!$B$25)-Hilfswerte!$B$30)^2),3)</f>
        <v>1.639</v>
      </c>
      <c r="W2588" s="4">
        <f>ROUND(E2588*Hilfswerte!$B$31,0)</f>
        <v>2878</v>
      </c>
      <c r="X2588" s="4">
        <f t="shared" si="326"/>
        <v>0</v>
      </c>
      <c r="Y2588" s="4" t="str">
        <f>IF(T2588="A - Top-Kunde","bereits Top-Kunde",IF(AND(V2588&lt;=Hilfswerte!$B$34,H2588&lt;0.5*W2588),"Hoch",IF(AND(V2588&lt;=Hilfswerte!$B$35,H2588&lt;0.7*W2588),"Mittel","Niedrig")))</f>
        <v>bereits Top-Kunde</v>
      </c>
      <c r="Z2588" s="4">
        <f t="shared" si="327"/>
        <v>3.2</v>
      </c>
      <c r="AA2588" s="4" t="str">
        <f>IF(J2588&gt;365,"Bereits abgewandert (Segment D)",IF(Z2588&gt;=Hilfswerte!$B$38,"Rot - akut gefaehrdet",IF(Z2588&gt;=Hilfswerte!$B$39,"Gelb - beobachten","Gruen - stabil")))</f>
        <v>Gruen - stabil</v>
      </c>
    </row>
    <row r="2589" spans="1:27" ht="15" customHeight="1" x14ac:dyDescent="0.25">
      <c r="A2589" s="4" t="s">
        <v>2936</v>
      </c>
      <c r="B2589" s="4" t="s">
        <v>348</v>
      </c>
      <c r="C2589" s="4" t="s">
        <v>51</v>
      </c>
      <c r="D2589" s="4" t="s">
        <v>77</v>
      </c>
      <c r="E2589" s="4">
        <v>19</v>
      </c>
      <c r="F2589" s="5">
        <v>5</v>
      </c>
      <c r="G2589" s="5">
        <v>20.7</v>
      </c>
      <c r="H2589" s="6">
        <v>970</v>
      </c>
      <c r="I2589" s="4">
        <v>1</v>
      </c>
      <c r="J2589" s="4">
        <v>272</v>
      </c>
      <c r="K2589" s="4">
        <v>0</v>
      </c>
      <c r="L2589" s="4">
        <v>11</v>
      </c>
      <c r="M2589" s="4">
        <v>6</v>
      </c>
      <c r="N2589" s="5">
        <v>-3.1</v>
      </c>
      <c r="O2589" s="7">
        <f t="shared" si="320"/>
        <v>2</v>
      </c>
      <c r="P2589" s="7">
        <f t="shared" si="321"/>
        <v>1</v>
      </c>
      <c r="Q2589" s="7">
        <f t="shared" si="322"/>
        <v>2</v>
      </c>
      <c r="R2589" s="7">
        <f t="shared" si="323"/>
        <v>5</v>
      </c>
      <c r="S2589" s="8">
        <f t="shared" si="324"/>
        <v>45.2</v>
      </c>
      <c r="T2589" s="7" t="str">
        <f t="shared" si="325"/>
        <v>C - Entwicklungspotenzial</v>
      </c>
      <c r="U2589" s="4">
        <f>ROUND(((E2589-Hilfswerte!$B$20)/Hilfswerte!$B$21)+((F2589-Hilfswerte!$B$22)/Hilfswerte!$B$23)+((G2589-Hilfswerte!$B$24)/Hilfswerte!$B$25)+0.1*INDEX(Hilfswerte!$B$4:$B$15,MATCH(C2589,Hilfswerte!$A$4:$A$15,0)),2)</f>
        <v>1.17</v>
      </c>
      <c r="V2589" s="4">
        <f>ROUND(SQRT((((E2589-Hilfswerte!$B$20)/Hilfswerte!$B$21)-Hilfswerte!$B$28)^2+(((F2589-Hilfswerte!$B$22)/Hilfswerte!$B$23)-Hilfswerte!$B$29)^2+(((G2589-Hilfswerte!$B$24)/Hilfswerte!$B$25)-Hilfswerte!$B$30)^2),3)</f>
        <v>1.738</v>
      </c>
      <c r="W2589" s="4">
        <f>ROUND(E2589*Hilfswerte!$B$31,0)</f>
        <v>3905</v>
      </c>
      <c r="X2589" s="4">
        <f t="shared" si="326"/>
        <v>2935</v>
      </c>
      <c r="Y2589" s="4" t="str">
        <f>IF(T2589="A - Top-Kunde","bereits Top-Kunde",IF(AND(V2589&lt;=Hilfswerte!$B$34,H2589&lt;0.5*W2589),"Hoch",IF(AND(V2589&lt;=Hilfswerte!$B$35,H2589&lt;0.7*W2589),"Mittel","Niedrig")))</f>
        <v>Niedrig</v>
      </c>
      <c r="Z2589" s="4">
        <f t="shared" si="327"/>
        <v>17</v>
      </c>
      <c r="AA2589" s="4" t="str">
        <f>IF(J2589&gt;365,"Bereits abgewandert (Segment D)",IF(Z2589&gt;=Hilfswerte!$B$38,"Rot - akut gefaehrdet",IF(Z2589&gt;=Hilfswerte!$B$39,"Gelb - beobachten","Gruen - stabil")))</f>
        <v>Gelb - beobachten</v>
      </c>
    </row>
    <row r="2590" spans="1:27" ht="15" customHeight="1" x14ac:dyDescent="0.25">
      <c r="A2590" s="4" t="s">
        <v>2937</v>
      </c>
      <c r="B2590" s="4" t="s">
        <v>247</v>
      </c>
      <c r="C2590" s="4" t="s">
        <v>29</v>
      </c>
      <c r="D2590" s="4" t="s">
        <v>122</v>
      </c>
      <c r="E2590" s="4">
        <v>26</v>
      </c>
      <c r="F2590" s="5">
        <v>4.7</v>
      </c>
      <c r="G2590" s="5">
        <v>1.3</v>
      </c>
      <c r="H2590" s="6">
        <v>180</v>
      </c>
      <c r="I2590" s="4">
        <v>1</v>
      </c>
      <c r="J2590" s="4">
        <v>74</v>
      </c>
      <c r="K2590" s="4">
        <v>0</v>
      </c>
      <c r="L2590" s="4">
        <v>10</v>
      </c>
      <c r="M2590" s="4">
        <v>1</v>
      </c>
      <c r="N2590" s="5">
        <v>26.9</v>
      </c>
      <c r="O2590" s="7">
        <f t="shared" si="320"/>
        <v>4</v>
      </c>
      <c r="P2590" s="7">
        <f t="shared" si="321"/>
        <v>1</v>
      </c>
      <c r="Q2590" s="7">
        <f t="shared" si="322"/>
        <v>2</v>
      </c>
      <c r="R2590" s="7">
        <f t="shared" si="323"/>
        <v>7</v>
      </c>
      <c r="S2590" s="8">
        <f t="shared" si="324"/>
        <v>80.5</v>
      </c>
      <c r="T2590" s="7" t="str">
        <f t="shared" si="325"/>
        <v>C - Entwicklungspotenzial</v>
      </c>
      <c r="U2590" s="4">
        <f>ROUND(((E2590-Hilfswerte!$B$20)/Hilfswerte!$B$21)+((F2590-Hilfswerte!$B$22)/Hilfswerte!$B$23)+((G2590-Hilfswerte!$B$24)/Hilfswerte!$B$25)+0.1*INDEX(Hilfswerte!$B$4:$B$15,MATCH(C2590,Hilfswerte!$A$4:$A$15,0)),2)</f>
        <v>-1.97</v>
      </c>
      <c r="V2590" s="4">
        <f>ROUND(SQRT((((E2590-Hilfswerte!$B$20)/Hilfswerte!$B$21)-Hilfswerte!$B$28)^2+(((F2590-Hilfswerte!$B$22)/Hilfswerte!$B$23)-Hilfswerte!$B$29)^2+(((G2590-Hilfswerte!$B$24)/Hilfswerte!$B$25)-Hilfswerte!$B$30)^2),3)</f>
        <v>1.7869999999999999</v>
      </c>
      <c r="W2590" s="4">
        <f>ROUND(E2590*Hilfswerte!$B$31,0)</f>
        <v>5344</v>
      </c>
      <c r="X2590" s="4">
        <f t="shared" si="326"/>
        <v>5164</v>
      </c>
      <c r="Y2590" s="4" t="str">
        <f>IF(T2590="A - Top-Kunde","bereits Top-Kunde",IF(AND(V2590&lt;=Hilfswerte!$B$34,H2590&lt;0.5*W2590),"Hoch",IF(AND(V2590&lt;=Hilfswerte!$B$35,H2590&lt;0.7*W2590),"Mittel","Niedrig")))</f>
        <v>Niedrig</v>
      </c>
      <c r="Z2590" s="4">
        <f t="shared" si="327"/>
        <v>5.7</v>
      </c>
      <c r="AA2590" s="4" t="str">
        <f>IF(J2590&gt;365,"Bereits abgewandert (Segment D)",IF(Z2590&gt;=Hilfswerte!$B$38,"Rot - akut gefaehrdet",IF(Z2590&gt;=Hilfswerte!$B$39,"Gelb - beobachten","Gruen - stabil")))</f>
        <v>Gruen - stabil</v>
      </c>
    </row>
    <row r="2591" spans="1:27" ht="15" customHeight="1" x14ac:dyDescent="0.25">
      <c r="A2591" s="4" t="s">
        <v>2938</v>
      </c>
      <c r="B2591" s="4" t="s">
        <v>645</v>
      </c>
      <c r="C2591" s="4" t="s">
        <v>47</v>
      </c>
      <c r="D2591" s="4" t="s">
        <v>178</v>
      </c>
      <c r="E2591" s="4">
        <v>38</v>
      </c>
      <c r="F2591" s="5">
        <v>10.3</v>
      </c>
      <c r="G2591" s="5">
        <v>3.1</v>
      </c>
      <c r="H2591" s="6">
        <v>3120</v>
      </c>
      <c r="I2591" s="4">
        <v>2</v>
      </c>
      <c r="J2591" s="4">
        <v>163</v>
      </c>
      <c r="K2591" s="4">
        <v>1</v>
      </c>
      <c r="L2591" s="4">
        <v>15</v>
      </c>
      <c r="M2591" s="4">
        <v>2</v>
      </c>
      <c r="N2591" s="5">
        <v>0.8</v>
      </c>
      <c r="O2591" s="7">
        <f t="shared" si="320"/>
        <v>3</v>
      </c>
      <c r="P2591" s="7">
        <f t="shared" si="321"/>
        <v>2</v>
      </c>
      <c r="Q2591" s="7">
        <f t="shared" si="322"/>
        <v>4</v>
      </c>
      <c r="R2591" s="7">
        <f t="shared" si="323"/>
        <v>9</v>
      </c>
      <c r="S2591" s="8">
        <f t="shared" si="324"/>
        <v>79.900000000000006</v>
      </c>
      <c r="T2591" s="7" t="str">
        <f t="shared" si="325"/>
        <v>C - Entwicklungspotenzial</v>
      </c>
      <c r="U2591" s="4">
        <f>ROUND(((E2591-Hilfswerte!$B$20)/Hilfswerte!$B$21)+((F2591-Hilfswerte!$B$22)/Hilfswerte!$B$23)+((G2591-Hilfswerte!$B$24)/Hilfswerte!$B$25)+0.1*INDEX(Hilfswerte!$B$4:$B$15,MATCH(C2591,Hilfswerte!$A$4:$A$15,0)),2)</f>
        <v>-1.72</v>
      </c>
      <c r="V2591" s="4">
        <f>ROUND(SQRT((((E2591-Hilfswerte!$B$20)/Hilfswerte!$B$21)-Hilfswerte!$B$28)^2+(((F2591-Hilfswerte!$B$22)/Hilfswerte!$B$23)-Hilfswerte!$B$29)^2+(((G2591-Hilfswerte!$B$24)/Hilfswerte!$B$25)-Hilfswerte!$B$30)^2),3)</f>
        <v>1.486</v>
      </c>
      <c r="W2591" s="4">
        <f>ROUND(E2591*Hilfswerte!$B$31,0)</f>
        <v>7811</v>
      </c>
      <c r="X2591" s="4">
        <f t="shared" si="326"/>
        <v>4691</v>
      </c>
      <c r="Y2591" s="4" t="str">
        <f>IF(T2591="A - Top-Kunde","bereits Top-Kunde",IF(AND(V2591&lt;=Hilfswerte!$B$34,H2591&lt;0.5*W2591),"Hoch",IF(AND(V2591&lt;=Hilfswerte!$B$35,H2591&lt;0.7*W2591),"Mittel","Niedrig")))</f>
        <v>Niedrig</v>
      </c>
      <c r="Z2591" s="4">
        <f t="shared" si="327"/>
        <v>14.2</v>
      </c>
      <c r="AA2591" s="4" t="str">
        <f>IF(J2591&gt;365,"Bereits abgewandert (Segment D)",IF(Z2591&gt;=Hilfswerte!$B$38,"Rot - akut gefaehrdet",IF(Z2591&gt;=Hilfswerte!$B$39,"Gelb - beobachten","Gruen - stabil")))</f>
        <v>Gelb - beobachten</v>
      </c>
    </row>
    <row r="2592" spans="1:27" ht="15" customHeight="1" x14ac:dyDescent="0.25">
      <c r="A2592" s="4" t="s">
        <v>2939</v>
      </c>
      <c r="B2592" s="4" t="s">
        <v>1157</v>
      </c>
      <c r="C2592" s="4" t="s">
        <v>65</v>
      </c>
      <c r="D2592" s="4" t="s">
        <v>30</v>
      </c>
      <c r="E2592" s="4">
        <v>21</v>
      </c>
      <c r="F2592" s="5">
        <v>4.2</v>
      </c>
      <c r="G2592" s="5">
        <v>17.3</v>
      </c>
      <c r="H2592" s="6">
        <v>0</v>
      </c>
      <c r="I2592" s="4">
        <v>0</v>
      </c>
      <c r="J2592" s="4">
        <v>854</v>
      </c>
      <c r="K2592" s="4">
        <v>0</v>
      </c>
      <c r="L2592" s="4">
        <v>10</v>
      </c>
      <c r="M2592" s="4">
        <v>0</v>
      </c>
      <c r="N2592" s="5">
        <v>-74</v>
      </c>
      <c r="O2592" s="7">
        <f t="shared" si="320"/>
        <v>1</v>
      </c>
      <c r="P2592" s="7">
        <f t="shared" si="321"/>
        <v>1</v>
      </c>
      <c r="Q2592" s="7">
        <f t="shared" si="322"/>
        <v>1</v>
      </c>
      <c r="R2592" s="7">
        <f t="shared" si="323"/>
        <v>3</v>
      </c>
      <c r="S2592" s="8">
        <f t="shared" si="324"/>
        <v>-10</v>
      </c>
      <c r="T2592" s="7" t="str">
        <f t="shared" si="325"/>
        <v>D - Abwanderungsrisiko</v>
      </c>
      <c r="U2592" s="4">
        <f>ROUND(((E2592-Hilfswerte!$B$20)/Hilfswerte!$B$21)+((F2592-Hilfswerte!$B$22)/Hilfswerte!$B$23)+((G2592-Hilfswerte!$B$24)/Hilfswerte!$B$25)+0.1*INDEX(Hilfswerte!$B$4:$B$15,MATCH(C2592,Hilfswerte!$A$4:$A$15,0)),2)</f>
        <v>0.22</v>
      </c>
      <c r="V2592" s="4">
        <f>ROUND(SQRT((((E2592-Hilfswerte!$B$20)/Hilfswerte!$B$21)-Hilfswerte!$B$28)^2+(((F2592-Hilfswerte!$B$22)/Hilfswerte!$B$23)-Hilfswerte!$B$29)^2+(((G2592-Hilfswerte!$B$24)/Hilfswerte!$B$25)-Hilfswerte!$B$30)^2),3)</f>
        <v>1.3</v>
      </c>
      <c r="W2592" s="4">
        <f>ROUND(E2592*Hilfswerte!$B$31,0)</f>
        <v>4316</v>
      </c>
      <c r="X2592" s="4">
        <f t="shared" si="326"/>
        <v>4316</v>
      </c>
      <c r="Y2592" s="4" t="str">
        <f>IF(T2592="A - Top-Kunde","bereits Top-Kunde",IF(AND(V2592&lt;=Hilfswerte!$B$34,H2592&lt;0.5*W2592),"Hoch",IF(AND(V2592&lt;=Hilfswerte!$B$35,H2592&lt;0.7*W2592),"Mittel","Niedrig")))</f>
        <v>Niedrig</v>
      </c>
      <c r="Z2592" s="4">
        <f t="shared" si="327"/>
        <v>74.3</v>
      </c>
      <c r="AA2592" s="4" t="str">
        <f>IF(J2592&gt;365,"Bereits abgewandert (Segment D)",IF(Z2592&gt;=Hilfswerte!$B$38,"Rot - akut gefaehrdet",IF(Z2592&gt;=Hilfswerte!$B$39,"Gelb - beobachten","Gruen - stabil")))</f>
        <v>Bereits abgewandert (Segment D)</v>
      </c>
    </row>
    <row r="2593" spans="1:27" ht="15" customHeight="1" x14ac:dyDescent="0.25">
      <c r="A2593" s="4" t="s">
        <v>2940</v>
      </c>
      <c r="B2593" s="4" t="s">
        <v>142</v>
      </c>
      <c r="C2593" s="4" t="s">
        <v>89</v>
      </c>
      <c r="D2593" s="4" t="s">
        <v>30</v>
      </c>
      <c r="E2593" s="4">
        <v>42</v>
      </c>
      <c r="F2593" s="5">
        <v>12.3</v>
      </c>
      <c r="G2593" s="5">
        <v>18.600000000000001</v>
      </c>
      <c r="H2593" s="6">
        <v>2140</v>
      </c>
      <c r="I2593" s="4">
        <v>4</v>
      </c>
      <c r="J2593" s="4">
        <v>15</v>
      </c>
      <c r="K2593" s="4">
        <v>0</v>
      </c>
      <c r="L2593" s="4">
        <v>17</v>
      </c>
      <c r="M2593" s="4">
        <v>1</v>
      </c>
      <c r="N2593" s="5">
        <v>21.7</v>
      </c>
      <c r="O2593" s="7">
        <f t="shared" si="320"/>
        <v>5</v>
      </c>
      <c r="P2593" s="7">
        <f t="shared" si="321"/>
        <v>4</v>
      </c>
      <c r="Q2593" s="7">
        <f t="shared" si="322"/>
        <v>3</v>
      </c>
      <c r="R2593" s="7">
        <f t="shared" si="323"/>
        <v>12</v>
      </c>
      <c r="S2593" s="8">
        <f t="shared" si="324"/>
        <v>125.8</v>
      </c>
      <c r="T2593" s="7" t="str">
        <f t="shared" si="325"/>
        <v>A - Top-Kunde</v>
      </c>
      <c r="U2593" s="4">
        <f>ROUND(((E2593-Hilfswerte!$B$20)/Hilfswerte!$B$21)+((F2593-Hilfswerte!$B$22)/Hilfswerte!$B$23)+((G2593-Hilfswerte!$B$24)/Hilfswerte!$B$25)+0.1*INDEX(Hilfswerte!$B$4:$B$15,MATCH(C2593,Hilfswerte!$A$4:$A$15,0)),2)</f>
        <v>1.01</v>
      </c>
      <c r="V2593" s="4">
        <f>ROUND(SQRT((((E2593-Hilfswerte!$B$20)/Hilfswerte!$B$21)-Hilfswerte!$B$28)^2+(((F2593-Hilfswerte!$B$22)/Hilfswerte!$B$23)-Hilfswerte!$B$29)^2+(((G2593-Hilfswerte!$B$24)/Hilfswerte!$B$25)-Hilfswerte!$B$30)^2),3)</f>
        <v>1.3680000000000001</v>
      </c>
      <c r="W2593" s="4">
        <f>ROUND(E2593*Hilfswerte!$B$31,0)</f>
        <v>8633</v>
      </c>
      <c r="X2593" s="4">
        <f t="shared" si="326"/>
        <v>6493</v>
      </c>
      <c r="Y2593" s="4" t="str">
        <f>IF(T2593="A - Top-Kunde","bereits Top-Kunde",IF(AND(V2593&lt;=Hilfswerte!$B$34,H2593&lt;0.5*W2593),"Hoch",IF(AND(V2593&lt;=Hilfswerte!$B$35,H2593&lt;0.7*W2593),"Mittel","Niedrig")))</f>
        <v>bereits Top-Kunde</v>
      </c>
      <c r="Z2593" s="4">
        <f t="shared" si="327"/>
        <v>4.2</v>
      </c>
      <c r="AA2593" s="4" t="str">
        <f>IF(J2593&gt;365,"Bereits abgewandert (Segment D)",IF(Z2593&gt;=Hilfswerte!$B$38,"Rot - akut gefaehrdet",IF(Z2593&gt;=Hilfswerte!$B$39,"Gelb - beobachten","Gruen - stabil")))</f>
        <v>Gruen - stabil</v>
      </c>
    </row>
    <row r="2594" spans="1:27" ht="15" customHeight="1" x14ac:dyDescent="0.25">
      <c r="A2594" s="4" t="s">
        <v>2941</v>
      </c>
      <c r="B2594" s="4" t="s">
        <v>99</v>
      </c>
      <c r="C2594" s="4" t="s">
        <v>51</v>
      </c>
      <c r="D2594" s="4" t="s">
        <v>77</v>
      </c>
      <c r="E2594" s="4">
        <v>461</v>
      </c>
      <c r="F2594" s="5">
        <v>104.4</v>
      </c>
      <c r="G2594" s="5">
        <v>19.100000000000001</v>
      </c>
      <c r="H2594" s="6">
        <v>16300</v>
      </c>
      <c r="I2594" s="4">
        <v>1</v>
      </c>
      <c r="J2594" s="4">
        <v>232</v>
      </c>
      <c r="K2594" s="4">
        <v>0</v>
      </c>
      <c r="L2594" s="4">
        <v>22</v>
      </c>
      <c r="M2594" s="4">
        <v>6</v>
      </c>
      <c r="N2594" s="5">
        <v>6.7</v>
      </c>
      <c r="O2594" s="7">
        <f t="shared" si="320"/>
        <v>2</v>
      </c>
      <c r="P2594" s="7">
        <f t="shared" si="321"/>
        <v>1</v>
      </c>
      <c r="Q2594" s="7">
        <f t="shared" si="322"/>
        <v>5</v>
      </c>
      <c r="R2594" s="7">
        <f t="shared" si="323"/>
        <v>8</v>
      </c>
      <c r="S2594" s="8">
        <f t="shared" si="324"/>
        <v>76.8</v>
      </c>
      <c r="T2594" s="7" t="str">
        <f t="shared" si="325"/>
        <v>C - Entwicklungspotenzial</v>
      </c>
      <c r="U2594" s="4">
        <f>ROUND(((E2594-Hilfswerte!$B$20)/Hilfswerte!$B$21)+((F2594-Hilfswerte!$B$22)/Hilfswerte!$B$23)+((G2594-Hilfswerte!$B$24)/Hilfswerte!$B$25)+0.1*INDEX(Hilfswerte!$B$4:$B$15,MATCH(C2594,Hilfswerte!$A$4:$A$15,0)),2)</f>
        <v>4.5999999999999996</v>
      </c>
      <c r="V2594" s="4">
        <f>ROUND(SQRT((((E2594-Hilfswerte!$B$20)/Hilfswerte!$B$21)-Hilfswerte!$B$28)^2+(((F2594-Hilfswerte!$B$22)/Hilfswerte!$B$23)-Hilfswerte!$B$29)^2+(((G2594-Hilfswerte!$B$24)/Hilfswerte!$B$25)-Hilfswerte!$B$30)^2),3)</f>
        <v>2.1440000000000001</v>
      </c>
      <c r="W2594" s="4">
        <f>ROUND(E2594*Hilfswerte!$B$31,0)</f>
        <v>94757</v>
      </c>
      <c r="X2594" s="4">
        <f t="shared" si="326"/>
        <v>78457</v>
      </c>
      <c r="Y2594" s="4" t="str">
        <f>IF(T2594="A - Top-Kunde","bereits Top-Kunde",IF(AND(V2594&lt;=Hilfswerte!$B$34,H2594&lt;0.5*W2594),"Hoch",IF(AND(V2594&lt;=Hilfswerte!$B$35,H2594&lt;0.7*W2594),"Mittel","Niedrig")))</f>
        <v>Niedrig</v>
      </c>
      <c r="Z2594" s="4">
        <f t="shared" si="327"/>
        <v>16</v>
      </c>
      <c r="AA2594" s="4" t="str">
        <f>IF(J2594&gt;365,"Bereits abgewandert (Segment D)",IF(Z2594&gt;=Hilfswerte!$B$38,"Rot - akut gefaehrdet",IF(Z2594&gt;=Hilfswerte!$B$39,"Gelb - beobachten","Gruen - stabil")))</f>
        <v>Gelb - beobachten</v>
      </c>
    </row>
    <row r="2595" spans="1:27" ht="15" customHeight="1" x14ac:dyDescent="0.25">
      <c r="A2595" s="4" t="s">
        <v>2942</v>
      </c>
      <c r="B2595" s="4" t="s">
        <v>572</v>
      </c>
      <c r="C2595" s="4" t="s">
        <v>51</v>
      </c>
      <c r="D2595" s="4" t="s">
        <v>178</v>
      </c>
      <c r="E2595" s="4">
        <v>47</v>
      </c>
      <c r="F2595" s="5">
        <v>11.7</v>
      </c>
      <c r="G2595" s="5">
        <v>21.6</v>
      </c>
      <c r="H2595" s="6">
        <v>2130</v>
      </c>
      <c r="I2595" s="4">
        <v>2</v>
      </c>
      <c r="J2595" s="4">
        <v>242</v>
      </c>
      <c r="K2595" s="4">
        <v>1</v>
      </c>
      <c r="L2595" s="4">
        <v>1</v>
      </c>
      <c r="M2595" s="4">
        <v>5</v>
      </c>
      <c r="N2595" s="5">
        <v>20.8</v>
      </c>
      <c r="O2595" s="7">
        <f t="shared" si="320"/>
        <v>2</v>
      </c>
      <c r="P2595" s="7">
        <f t="shared" si="321"/>
        <v>2</v>
      </c>
      <c r="Q2595" s="7">
        <f t="shared" si="322"/>
        <v>3</v>
      </c>
      <c r="R2595" s="7">
        <f t="shared" si="323"/>
        <v>7</v>
      </c>
      <c r="S2595" s="8">
        <f t="shared" si="324"/>
        <v>74.099999999999994</v>
      </c>
      <c r="T2595" s="7" t="str">
        <f t="shared" si="325"/>
        <v>C - Entwicklungspotenzial</v>
      </c>
      <c r="U2595" s="4">
        <f>ROUND(((E2595-Hilfswerte!$B$20)/Hilfswerte!$B$21)+((F2595-Hilfswerte!$B$22)/Hilfswerte!$B$23)+((G2595-Hilfswerte!$B$24)/Hilfswerte!$B$25)+0.1*INDEX(Hilfswerte!$B$4:$B$15,MATCH(C2595,Hilfswerte!$A$4:$A$15,0)),2)</f>
        <v>1.55</v>
      </c>
      <c r="V2595" s="4">
        <f>ROUND(SQRT((((E2595-Hilfswerte!$B$20)/Hilfswerte!$B$21)-Hilfswerte!$B$28)^2+(((F2595-Hilfswerte!$B$22)/Hilfswerte!$B$23)-Hilfswerte!$B$29)^2+(((G2595-Hilfswerte!$B$24)/Hilfswerte!$B$25)-Hilfswerte!$B$30)^2),3)</f>
        <v>1.79</v>
      </c>
      <c r="W2595" s="4">
        <f>ROUND(E2595*Hilfswerte!$B$31,0)</f>
        <v>9661</v>
      </c>
      <c r="X2595" s="4">
        <f t="shared" si="326"/>
        <v>7531</v>
      </c>
      <c r="Y2595" s="4" t="str">
        <f>IF(T2595="A - Top-Kunde","bereits Top-Kunde",IF(AND(V2595&lt;=Hilfswerte!$B$34,H2595&lt;0.5*W2595),"Hoch",IF(AND(V2595&lt;=Hilfswerte!$B$35,H2595&lt;0.7*W2595),"Mittel","Niedrig")))</f>
        <v>Niedrig</v>
      </c>
      <c r="Z2595" s="4">
        <f t="shared" si="327"/>
        <v>15.3</v>
      </c>
      <c r="AA2595" s="4" t="str">
        <f>IF(J2595&gt;365,"Bereits abgewandert (Segment D)",IF(Z2595&gt;=Hilfswerte!$B$38,"Rot - akut gefaehrdet",IF(Z2595&gt;=Hilfswerte!$B$39,"Gelb - beobachten","Gruen - stabil")))</f>
        <v>Gelb - beobachten</v>
      </c>
    </row>
    <row r="2596" spans="1:27" ht="15" customHeight="1" x14ac:dyDescent="0.25">
      <c r="A2596" s="4" t="s">
        <v>2943</v>
      </c>
      <c r="B2596" s="4" t="s">
        <v>527</v>
      </c>
      <c r="C2596" s="4" t="s">
        <v>55</v>
      </c>
      <c r="D2596" s="4" t="s">
        <v>178</v>
      </c>
      <c r="E2596" s="4">
        <v>93</v>
      </c>
      <c r="F2596" s="5">
        <v>22.1</v>
      </c>
      <c r="G2596" s="5">
        <v>17.3</v>
      </c>
      <c r="H2596" s="6">
        <v>0</v>
      </c>
      <c r="I2596" s="4">
        <v>0</v>
      </c>
      <c r="J2596" s="4">
        <v>830</v>
      </c>
      <c r="K2596" s="4">
        <v>0</v>
      </c>
      <c r="L2596" s="4">
        <v>7</v>
      </c>
      <c r="M2596" s="4">
        <v>0</v>
      </c>
      <c r="N2596" s="5">
        <v>-74.599999999999994</v>
      </c>
      <c r="O2596" s="7">
        <f t="shared" si="320"/>
        <v>1</v>
      </c>
      <c r="P2596" s="7">
        <f t="shared" si="321"/>
        <v>1</v>
      </c>
      <c r="Q2596" s="7">
        <f t="shared" si="322"/>
        <v>1</v>
      </c>
      <c r="R2596" s="7">
        <f t="shared" si="323"/>
        <v>3</v>
      </c>
      <c r="S2596" s="8">
        <f t="shared" si="324"/>
        <v>-9.4</v>
      </c>
      <c r="T2596" s="7" t="str">
        <f t="shared" si="325"/>
        <v>D - Abwanderungsrisiko</v>
      </c>
      <c r="U2596" s="4">
        <f>ROUND(((E2596-Hilfswerte!$B$20)/Hilfswerte!$B$21)+((F2596-Hilfswerte!$B$22)/Hilfswerte!$B$23)+((G2596-Hilfswerte!$B$24)/Hilfswerte!$B$25)+0.1*INDEX(Hilfswerte!$B$4:$B$15,MATCH(C2596,Hilfswerte!$A$4:$A$15,0)),2)</f>
        <v>1.2</v>
      </c>
      <c r="V2596" s="4">
        <f>ROUND(SQRT((((E2596-Hilfswerte!$B$20)/Hilfswerte!$B$21)-Hilfswerte!$B$28)^2+(((F2596-Hilfswerte!$B$22)/Hilfswerte!$B$23)-Hilfswerte!$B$29)^2+(((G2596-Hilfswerte!$B$24)/Hilfswerte!$B$25)-Hilfswerte!$B$30)^2),3)</f>
        <v>1.056</v>
      </c>
      <c r="W2596" s="4">
        <f>ROUND(E2596*Hilfswerte!$B$31,0)</f>
        <v>19116</v>
      </c>
      <c r="X2596" s="4">
        <f t="shared" si="326"/>
        <v>19116</v>
      </c>
      <c r="Y2596" s="4" t="str">
        <f>IF(T2596="A - Top-Kunde","bereits Top-Kunde",IF(AND(V2596&lt;=Hilfswerte!$B$34,H2596&lt;0.5*W2596),"Hoch",IF(AND(V2596&lt;=Hilfswerte!$B$35,H2596&lt;0.7*W2596),"Mittel","Niedrig")))</f>
        <v>Mittel</v>
      </c>
      <c r="Z2596" s="4">
        <f t="shared" si="327"/>
        <v>72.7</v>
      </c>
      <c r="AA2596" s="4" t="str">
        <f>IF(J2596&gt;365,"Bereits abgewandert (Segment D)",IF(Z2596&gt;=Hilfswerte!$B$38,"Rot - akut gefaehrdet",IF(Z2596&gt;=Hilfswerte!$B$39,"Gelb - beobachten","Gruen - stabil")))</f>
        <v>Bereits abgewandert (Segment D)</v>
      </c>
    </row>
    <row r="2597" spans="1:27" ht="15" customHeight="1" x14ac:dyDescent="0.25">
      <c r="A2597" s="4" t="s">
        <v>2944</v>
      </c>
      <c r="B2597" s="4" t="s">
        <v>267</v>
      </c>
      <c r="C2597" s="4" t="s">
        <v>38</v>
      </c>
      <c r="D2597" s="4" t="s">
        <v>56</v>
      </c>
      <c r="E2597" s="4">
        <v>231</v>
      </c>
      <c r="F2597" s="5">
        <v>48.2</v>
      </c>
      <c r="G2597" s="5">
        <v>10.4</v>
      </c>
      <c r="H2597" s="6">
        <v>20950</v>
      </c>
      <c r="I2597" s="4">
        <v>5</v>
      </c>
      <c r="J2597" s="4">
        <v>5</v>
      </c>
      <c r="K2597" s="4">
        <v>1</v>
      </c>
      <c r="L2597" s="4">
        <v>-5</v>
      </c>
      <c r="M2597" s="4">
        <v>2</v>
      </c>
      <c r="N2597" s="5">
        <v>13.1</v>
      </c>
      <c r="O2597" s="7">
        <f t="shared" si="320"/>
        <v>5</v>
      </c>
      <c r="P2597" s="7">
        <f t="shared" si="321"/>
        <v>5</v>
      </c>
      <c r="Q2597" s="7">
        <f t="shared" si="322"/>
        <v>5</v>
      </c>
      <c r="R2597" s="7">
        <f t="shared" si="323"/>
        <v>15</v>
      </c>
      <c r="S2597" s="8">
        <f t="shared" si="324"/>
        <v>150.6</v>
      </c>
      <c r="T2597" s="7" t="str">
        <f t="shared" si="325"/>
        <v>A - Top-Kunde</v>
      </c>
      <c r="U2597" s="4">
        <f>ROUND(((E2597-Hilfswerte!$B$20)/Hilfswerte!$B$21)+((F2597-Hilfswerte!$B$22)/Hilfswerte!$B$23)+((G2597-Hilfswerte!$B$24)/Hilfswerte!$B$25)+0.1*INDEX(Hilfswerte!$B$4:$B$15,MATCH(C2597,Hilfswerte!$A$4:$A$15,0)),2)</f>
        <v>1.21</v>
      </c>
      <c r="V2597" s="4">
        <f>ROUND(SQRT((((E2597-Hilfswerte!$B$20)/Hilfswerte!$B$21)-Hilfswerte!$B$28)^2+(((F2597-Hilfswerte!$B$22)/Hilfswerte!$B$23)-Hilfswerte!$B$29)^2+(((G2597-Hilfswerte!$B$24)/Hilfswerte!$B$25)-Hilfswerte!$B$30)^2),3)</f>
        <v>0.35699999999999998</v>
      </c>
      <c r="W2597" s="4">
        <f>ROUND(E2597*Hilfswerte!$B$31,0)</f>
        <v>47481</v>
      </c>
      <c r="X2597" s="4">
        <f t="shared" si="326"/>
        <v>26531</v>
      </c>
      <c r="Y2597" s="4" t="str">
        <f>IF(T2597="A - Top-Kunde","bereits Top-Kunde",IF(AND(V2597&lt;=Hilfswerte!$B$34,H2597&lt;0.5*W2597),"Hoch",IF(AND(V2597&lt;=Hilfswerte!$B$35,H2597&lt;0.7*W2597),"Mittel","Niedrig")))</f>
        <v>bereits Top-Kunde</v>
      </c>
      <c r="Z2597" s="4">
        <f t="shared" si="327"/>
        <v>3.3</v>
      </c>
      <c r="AA2597" s="4" t="str">
        <f>IF(J2597&gt;365,"Bereits abgewandert (Segment D)",IF(Z2597&gt;=Hilfswerte!$B$38,"Rot - akut gefaehrdet",IF(Z2597&gt;=Hilfswerte!$B$39,"Gelb - beobachten","Gruen - stabil")))</f>
        <v>Gruen - stabil</v>
      </c>
    </row>
    <row r="2598" spans="1:27" ht="15" customHeight="1" x14ac:dyDescent="0.25">
      <c r="A2598" s="4" t="s">
        <v>2945</v>
      </c>
      <c r="B2598" s="4" t="s">
        <v>337</v>
      </c>
      <c r="C2598" s="4" t="s">
        <v>89</v>
      </c>
      <c r="D2598" s="4" t="s">
        <v>30</v>
      </c>
      <c r="E2598" s="4">
        <v>30</v>
      </c>
      <c r="F2598" s="5">
        <v>9.6999999999999993</v>
      </c>
      <c r="G2598" s="5">
        <v>3.9</v>
      </c>
      <c r="H2598" s="6">
        <v>11220</v>
      </c>
      <c r="I2598" s="4">
        <v>3</v>
      </c>
      <c r="J2598" s="4">
        <v>26</v>
      </c>
      <c r="K2598" s="4">
        <v>0</v>
      </c>
      <c r="L2598" s="4">
        <v>4</v>
      </c>
      <c r="M2598" s="4">
        <v>5</v>
      </c>
      <c r="N2598" s="5">
        <v>22.2</v>
      </c>
      <c r="O2598" s="7">
        <f t="shared" si="320"/>
        <v>5</v>
      </c>
      <c r="P2598" s="7">
        <f t="shared" si="321"/>
        <v>3</v>
      </c>
      <c r="Q2598" s="7">
        <f t="shared" si="322"/>
        <v>5</v>
      </c>
      <c r="R2598" s="7">
        <f t="shared" si="323"/>
        <v>13</v>
      </c>
      <c r="S2598" s="8">
        <f t="shared" si="324"/>
        <v>139.9</v>
      </c>
      <c r="T2598" s="7" t="str">
        <f t="shared" si="325"/>
        <v>A - Top-Kunde</v>
      </c>
      <c r="U2598" s="4">
        <f>ROUND(((E2598-Hilfswerte!$B$20)/Hilfswerte!$B$21)+((F2598-Hilfswerte!$B$22)/Hilfswerte!$B$23)+((G2598-Hilfswerte!$B$24)/Hilfswerte!$B$25)+0.1*INDEX(Hilfswerte!$B$4:$B$15,MATCH(C2598,Hilfswerte!$A$4:$A$15,0)),2)</f>
        <v>-1.42</v>
      </c>
      <c r="V2598" s="4">
        <f>ROUND(SQRT((((E2598-Hilfswerte!$B$20)/Hilfswerte!$B$21)-Hilfswerte!$B$28)^2+(((F2598-Hilfswerte!$B$22)/Hilfswerte!$B$23)-Hilfswerte!$B$29)^2+(((G2598-Hilfswerte!$B$24)/Hilfswerte!$B$25)-Hilfswerte!$B$30)^2),3)</f>
        <v>1.395</v>
      </c>
      <c r="W2598" s="4">
        <f>ROUND(E2598*Hilfswerte!$B$31,0)</f>
        <v>6166</v>
      </c>
      <c r="X2598" s="4">
        <f t="shared" si="326"/>
        <v>0</v>
      </c>
      <c r="Y2598" s="4" t="str">
        <f>IF(T2598="A - Top-Kunde","bereits Top-Kunde",IF(AND(V2598&lt;=Hilfswerte!$B$34,H2598&lt;0.5*W2598),"Hoch",IF(AND(V2598&lt;=Hilfswerte!$B$35,H2598&lt;0.7*W2598),"Mittel","Niedrig")))</f>
        <v>bereits Top-Kunde</v>
      </c>
      <c r="Z2598" s="4">
        <f t="shared" si="327"/>
        <v>2.1</v>
      </c>
      <c r="AA2598" s="4" t="str">
        <f>IF(J2598&gt;365,"Bereits abgewandert (Segment D)",IF(Z2598&gt;=Hilfswerte!$B$38,"Rot - akut gefaehrdet",IF(Z2598&gt;=Hilfswerte!$B$39,"Gelb - beobachten","Gruen - stabil")))</f>
        <v>Gruen - stabil</v>
      </c>
    </row>
    <row r="2599" spans="1:27" ht="15" customHeight="1" x14ac:dyDescent="0.25">
      <c r="A2599" s="4" t="s">
        <v>2946</v>
      </c>
      <c r="B2599" s="4" t="s">
        <v>543</v>
      </c>
      <c r="C2599" s="4" t="s">
        <v>59</v>
      </c>
      <c r="D2599" s="4" t="s">
        <v>117</v>
      </c>
      <c r="E2599" s="4">
        <v>121</v>
      </c>
      <c r="F2599" s="5">
        <v>20.3</v>
      </c>
      <c r="G2599" s="5">
        <v>5.3</v>
      </c>
      <c r="H2599" s="6">
        <v>63260</v>
      </c>
      <c r="I2599" s="4">
        <v>4</v>
      </c>
      <c r="J2599" s="4">
        <v>53</v>
      </c>
      <c r="K2599" s="4">
        <v>1</v>
      </c>
      <c r="L2599" s="4">
        <v>18</v>
      </c>
      <c r="M2599" s="4">
        <v>5</v>
      </c>
      <c r="N2599" s="5">
        <v>-21.7</v>
      </c>
      <c r="O2599" s="7">
        <f t="shared" si="320"/>
        <v>4</v>
      </c>
      <c r="P2599" s="7">
        <f t="shared" si="321"/>
        <v>4</v>
      </c>
      <c r="Q2599" s="7">
        <f t="shared" si="322"/>
        <v>5</v>
      </c>
      <c r="R2599" s="7">
        <f t="shared" si="323"/>
        <v>13</v>
      </c>
      <c r="S2599" s="8">
        <f t="shared" si="324"/>
        <v>107.8</v>
      </c>
      <c r="T2599" s="7" t="str">
        <f t="shared" si="325"/>
        <v>B - Kernkunde</v>
      </c>
      <c r="U2599" s="4">
        <f>ROUND(((E2599-Hilfswerte!$B$20)/Hilfswerte!$B$21)+((F2599-Hilfswerte!$B$22)/Hilfswerte!$B$23)+((G2599-Hilfswerte!$B$24)/Hilfswerte!$B$25)+0.1*INDEX(Hilfswerte!$B$4:$B$15,MATCH(C2599,Hilfswerte!$A$4:$A$15,0)),2)</f>
        <v>-0.99</v>
      </c>
      <c r="V2599" s="4">
        <f>ROUND(SQRT((((E2599-Hilfswerte!$B$20)/Hilfswerte!$B$21)-Hilfswerte!$B$28)^2+(((F2599-Hilfswerte!$B$22)/Hilfswerte!$B$23)-Hilfswerte!$B$29)^2+(((G2599-Hilfswerte!$B$24)/Hilfswerte!$B$25)-Hilfswerte!$B$30)^2),3)</f>
        <v>1.0089999999999999</v>
      </c>
      <c r="W2599" s="4">
        <f>ROUND(E2599*Hilfswerte!$B$31,0)</f>
        <v>24871</v>
      </c>
      <c r="X2599" s="4">
        <f t="shared" si="326"/>
        <v>0</v>
      </c>
      <c r="Y2599" s="4" t="str">
        <f>IF(T2599="A - Top-Kunde","bereits Top-Kunde",IF(AND(V2599&lt;=Hilfswerte!$B$34,H2599&lt;0.5*W2599),"Hoch",IF(AND(V2599&lt;=Hilfswerte!$B$35,H2599&lt;0.7*W2599),"Mittel","Niedrig")))</f>
        <v>Niedrig</v>
      </c>
      <c r="Z2599" s="4">
        <f t="shared" si="327"/>
        <v>17.899999999999999</v>
      </c>
      <c r="AA2599" s="4" t="str">
        <f>IF(J2599&gt;365,"Bereits abgewandert (Segment D)",IF(Z2599&gt;=Hilfswerte!$B$38,"Rot - akut gefaehrdet",IF(Z2599&gt;=Hilfswerte!$B$39,"Gelb - beobachten","Gruen - stabil")))</f>
        <v>Gelb - beobachten</v>
      </c>
    </row>
    <row r="2600" spans="1:27" ht="15" customHeight="1" x14ac:dyDescent="0.25">
      <c r="A2600" s="4" t="s">
        <v>2947</v>
      </c>
      <c r="B2600" s="4" t="s">
        <v>249</v>
      </c>
      <c r="C2600" s="4" t="s">
        <v>29</v>
      </c>
      <c r="D2600" s="4" t="s">
        <v>30</v>
      </c>
      <c r="E2600" s="4">
        <v>31</v>
      </c>
      <c r="F2600" s="5">
        <v>4.8</v>
      </c>
      <c r="G2600" s="5">
        <v>3.2</v>
      </c>
      <c r="H2600" s="6">
        <v>3070</v>
      </c>
      <c r="I2600" s="4">
        <v>4</v>
      </c>
      <c r="J2600" s="4">
        <v>9</v>
      </c>
      <c r="K2600" s="4">
        <v>1</v>
      </c>
      <c r="L2600" s="4">
        <v>1</v>
      </c>
      <c r="M2600" s="4">
        <v>2</v>
      </c>
      <c r="N2600" s="5">
        <v>17.8</v>
      </c>
      <c r="O2600" s="7">
        <f t="shared" si="320"/>
        <v>5</v>
      </c>
      <c r="P2600" s="7">
        <f t="shared" si="321"/>
        <v>4</v>
      </c>
      <c r="Q2600" s="7">
        <f t="shared" si="322"/>
        <v>4</v>
      </c>
      <c r="R2600" s="7">
        <f t="shared" si="323"/>
        <v>13</v>
      </c>
      <c r="S2600" s="8">
        <f t="shared" si="324"/>
        <v>132.6</v>
      </c>
      <c r="T2600" s="7" t="str">
        <f t="shared" si="325"/>
        <v>A - Top-Kunde</v>
      </c>
      <c r="U2600" s="4">
        <f>ROUND(((E2600-Hilfswerte!$B$20)/Hilfswerte!$B$21)+((F2600-Hilfswerte!$B$22)/Hilfswerte!$B$23)+((G2600-Hilfswerte!$B$24)/Hilfswerte!$B$25)+0.1*INDEX(Hilfswerte!$B$4:$B$15,MATCH(C2600,Hilfswerte!$A$4:$A$15,0)),2)</f>
        <v>-1.64</v>
      </c>
      <c r="V2600" s="4">
        <f>ROUND(SQRT((((E2600-Hilfswerte!$B$20)/Hilfswerte!$B$21)-Hilfswerte!$B$28)^2+(((F2600-Hilfswerte!$B$22)/Hilfswerte!$B$23)-Hilfswerte!$B$29)^2+(((G2600-Hilfswerte!$B$24)/Hilfswerte!$B$25)-Hilfswerte!$B$30)^2),3)</f>
        <v>1.5189999999999999</v>
      </c>
      <c r="W2600" s="4">
        <f>ROUND(E2600*Hilfswerte!$B$31,0)</f>
        <v>6372</v>
      </c>
      <c r="X2600" s="4">
        <f t="shared" si="326"/>
        <v>3302</v>
      </c>
      <c r="Y2600" s="4" t="str">
        <f>IF(T2600="A - Top-Kunde","bereits Top-Kunde",IF(AND(V2600&lt;=Hilfswerte!$B$34,H2600&lt;0.5*W2600),"Hoch",IF(AND(V2600&lt;=Hilfswerte!$B$35,H2600&lt;0.7*W2600),"Mittel","Niedrig")))</f>
        <v>bereits Top-Kunde</v>
      </c>
      <c r="Z2600" s="4">
        <f t="shared" si="327"/>
        <v>3.7</v>
      </c>
      <c r="AA2600" s="4" t="str">
        <f>IF(J2600&gt;365,"Bereits abgewandert (Segment D)",IF(Z2600&gt;=Hilfswerte!$B$38,"Rot - akut gefaehrdet",IF(Z2600&gt;=Hilfswerte!$B$39,"Gelb - beobachten","Gruen - stabil")))</f>
        <v>Gruen - stabil</v>
      </c>
    </row>
    <row r="2601" spans="1:27" ht="15" customHeight="1" x14ac:dyDescent="0.25">
      <c r="A2601" s="4" t="s">
        <v>2948</v>
      </c>
      <c r="B2601" s="4" t="s">
        <v>158</v>
      </c>
      <c r="C2601" s="4" t="s">
        <v>65</v>
      </c>
      <c r="D2601" s="4" t="s">
        <v>30</v>
      </c>
      <c r="E2601" s="4">
        <v>118</v>
      </c>
      <c r="F2601" s="5">
        <v>20.2</v>
      </c>
      <c r="G2601" s="5">
        <v>21.8</v>
      </c>
      <c r="H2601" s="6">
        <v>62180</v>
      </c>
      <c r="I2601" s="4">
        <v>4</v>
      </c>
      <c r="J2601" s="4">
        <v>17</v>
      </c>
      <c r="K2601" s="4">
        <v>0</v>
      </c>
      <c r="L2601" s="4">
        <v>-5</v>
      </c>
      <c r="M2601" s="4">
        <v>3</v>
      </c>
      <c r="N2601" s="5">
        <v>20.5</v>
      </c>
      <c r="O2601" s="7">
        <f t="shared" si="320"/>
        <v>5</v>
      </c>
      <c r="P2601" s="7">
        <f t="shared" si="321"/>
        <v>4</v>
      </c>
      <c r="Q2601" s="7">
        <f t="shared" si="322"/>
        <v>5</v>
      </c>
      <c r="R2601" s="7">
        <f t="shared" si="323"/>
        <v>14</v>
      </c>
      <c r="S2601" s="8">
        <f t="shared" si="324"/>
        <v>150.30000000000001</v>
      </c>
      <c r="T2601" s="7" t="str">
        <f t="shared" si="325"/>
        <v>A - Top-Kunde</v>
      </c>
      <c r="U2601" s="4">
        <f>ROUND(((E2601-Hilfswerte!$B$20)/Hilfswerte!$B$21)+((F2601-Hilfswerte!$B$22)/Hilfswerte!$B$23)+((G2601-Hilfswerte!$B$24)/Hilfswerte!$B$25)+0.1*INDEX(Hilfswerte!$B$4:$B$15,MATCH(C2601,Hilfswerte!$A$4:$A$15,0)),2)</f>
        <v>1.64</v>
      </c>
      <c r="V2601" s="4">
        <f>ROUND(SQRT((((E2601-Hilfswerte!$B$20)/Hilfswerte!$B$21)-Hilfswerte!$B$28)^2+(((F2601-Hilfswerte!$B$22)/Hilfswerte!$B$23)-Hilfswerte!$B$29)^2+(((G2601-Hilfswerte!$B$24)/Hilfswerte!$B$25)-Hilfswerte!$B$30)^2),3)</f>
        <v>1.724</v>
      </c>
      <c r="W2601" s="4">
        <f>ROUND(E2601*Hilfswerte!$B$31,0)</f>
        <v>24254</v>
      </c>
      <c r="X2601" s="4">
        <f t="shared" si="326"/>
        <v>0</v>
      </c>
      <c r="Y2601" s="4" t="str">
        <f>IF(T2601="A - Top-Kunde","bereits Top-Kunde",IF(AND(V2601&lt;=Hilfswerte!$B$34,H2601&lt;0.5*W2601),"Hoch",IF(AND(V2601&lt;=Hilfswerte!$B$35,H2601&lt;0.7*W2601),"Mittel","Niedrig")))</f>
        <v>bereits Top-Kunde</v>
      </c>
      <c r="Z2601" s="4">
        <f t="shared" si="327"/>
        <v>0.9</v>
      </c>
      <c r="AA2601" s="4" t="str">
        <f>IF(J2601&gt;365,"Bereits abgewandert (Segment D)",IF(Z2601&gt;=Hilfswerte!$B$38,"Rot - akut gefaehrdet",IF(Z2601&gt;=Hilfswerte!$B$39,"Gelb - beobachten","Gruen - stabil")))</f>
        <v>Gruen - stabil</v>
      </c>
    </row>
    <row r="2602" spans="1:27" ht="15" customHeight="1" x14ac:dyDescent="0.25">
      <c r="A2602" s="4" t="s">
        <v>2949</v>
      </c>
      <c r="B2602" s="4" t="s">
        <v>284</v>
      </c>
      <c r="C2602" s="4" t="s">
        <v>51</v>
      </c>
      <c r="D2602" s="4" t="s">
        <v>30</v>
      </c>
      <c r="E2602" s="4">
        <v>9</v>
      </c>
      <c r="F2602" s="5">
        <v>1.7</v>
      </c>
      <c r="G2602" s="5">
        <v>17.3</v>
      </c>
      <c r="H2602" s="6">
        <v>0</v>
      </c>
      <c r="I2602" s="4">
        <v>0</v>
      </c>
      <c r="J2602" s="4">
        <v>743</v>
      </c>
      <c r="K2602" s="4">
        <v>0</v>
      </c>
      <c r="L2602" s="4">
        <v>17</v>
      </c>
      <c r="M2602" s="4">
        <v>0</v>
      </c>
      <c r="N2602" s="5">
        <v>-58.1</v>
      </c>
      <c r="O2602" s="7">
        <f t="shared" si="320"/>
        <v>1</v>
      </c>
      <c r="P2602" s="7">
        <f t="shared" si="321"/>
        <v>1</v>
      </c>
      <c r="Q2602" s="7">
        <f t="shared" si="322"/>
        <v>1</v>
      </c>
      <c r="R2602" s="7">
        <f t="shared" si="323"/>
        <v>3</v>
      </c>
      <c r="S2602" s="8">
        <f t="shared" si="324"/>
        <v>-4.2</v>
      </c>
      <c r="T2602" s="7" t="str">
        <f t="shared" si="325"/>
        <v>D - Abwanderungsrisiko</v>
      </c>
      <c r="U2602" s="4">
        <f>ROUND(((E2602-Hilfswerte!$B$20)/Hilfswerte!$B$21)+((F2602-Hilfswerte!$B$22)/Hilfswerte!$B$23)+((G2602-Hilfswerte!$B$24)/Hilfswerte!$B$25)+0.1*INDEX(Hilfswerte!$B$4:$B$15,MATCH(C2602,Hilfswerte!$A$4:$A$15,0)),2)</f>
        <v>0.52</v>
      </c>
      <c r="V2602" s="4">
        <f>ROUND(SQRT((((E2602-Hilfswerte!$B$20)/Hilfswerte!$B$21)-Hilfswerte!$B$28)^2+(((F2602-Hilfswerte!$B$22)/Hilfswerte!$B$23)-Hilfswerte!$B$29)^2+(((G2602-Hilfswerte!$B$24)/Hilfswerte!$B$25)-Hilfswerte!$B$30)^2),3)</f>
        <v>1.347</v>
      </c>
      <c r="W2602" s="4">
        <f>ROUND(E2602*Hilfswerte!$B$31,0)</f>
        <v>1850</v>
      </c>
      <c r="X2602" s="4">
        <f t="shared" si="326"/>
        <v>1850</v>
      </c>
      <c r="Y2602" s="4" t="str">
        <f>IF(T2602="A - Top-Kunde","bereits Top-Kunde",IF(AND(V2602&lt;=Hilfswerte!$B$34,H2602&lt;0.5*W2602),"Hoch",IF(AND(V2602&lt;=Hilfswerte!$B$35,H2602&lt;0.7*W2602),"Mittel","Niedrig")))</f>
        <v>Niedrig</v>
      </c>
      <c r="Z2602" s="4">
        <f t="shared" si="327"/>
        <v>63.8</v>
      </c>
      <c r="AA2602" s="4" t="str">
        <f>IF(J2602&gt;365,"Bereits abgewandert (Segment D)",IF(Z2602&gt;=Hilfswerte!$B$38,"Rot - akut gefaehrdet",IF(Z2602&gt;=Hilfswerte!$B$39,"Gelb - beobachten","Gruen - stabil")))</f>
        <v>Bereits abgewandert (Segment D)</v>
      </c>
    </row>
    <row r="2603" spans="1:27" ht="15" customHeight="1" x14ac:dyDescent="0.25">
      <c r="A2603" s="4" t="s">
        <v>2950</v>
      </c>
      <c r="B2603" s="4" t="s">
        <v>341</v>
      </c>
      <c r="C2603" s="4" t="s">
        <v>84</v>
      </c>
      <c r="D2603" s="4" t="s">
        <v>30</v>
      </c>
      <c r="E2603" s="4">
        <v>31</v>
      </c>
      <c r="F2603" s="5">
        <v>7.3</v>
      </c>
      <c r="G2603" s="5">
        <v>11.6</v>
      </c>
      <c r="H2603" s="6">
        <v>0</v>
      </c>
      <c r="I2603" s="4">
        <v>0</v>
      </c>
      <c r="J2603" s="4">
        <v>898</v>
      </c>
      <c r="K2603" s="4">
        <v>0</v>
      </c>
      <c r="L2603" s="4">
        <v>1</v>
      </c>
      <c r="M2603" s="4">
        <v>0</v>
      </c>
      <c r="N2603" s="5">
        <v>-53.2</v>
      </c>
      <c r="O2603" s="7">
        <f t="shared" si="320"/>
        <v>1</v>
      </c>
      <c r="P2603" s="7">
        <f t="shared" si="321"/>
        <v>1</v>
      </c>
      <c r="Q2603" s="7">
        <f t="shared" si="322"/>
        <v>1</v>
      </c>
      <c r="R2603" s="7">
        <f t="shared" si="323"/>
        <v>3</v>
      </c>
      <c r="S2603" s="8">
        <f t="shared" si="324"/>
        <v>3.1</v>
      </c>
      <c r="T2603" s="7" t="str">
        <f t="shared" si="325"/>
        <v>D - Abwanderungsrisiko</v>
      </c>
      <c r="U2603" s="4">
        <f>ROUND(((E2603-Hilfswerte!$B$20)/Hilfswerte!$B$21)+((F2603-Hilfswerte!$B$22)/Hilfswerte!$B$23)+((G2603-Hilfswerte!$B$24)/Hilfswerte!$B$25)+0.1*INDEX(Hilfswerte!$B$4:$B$15,MATCH(C2603,Hilfswerte!$A$4:$A$15,0)),2)</f>
        <v>-0.53</v>
      </c>
      <c r="V2603" s="4">
        <f>ROUND(SQRT((((E2603-Hilfswerte!$B$20)/Hilfswerte!$B$21)-Hilfswerte!$B$28)^2+(((F2603-Hilfswerte!$B$22)/Hilfswerte!$B$23)-Hilfswerte!$B$29)^2+(((G2603-Hilfswerte!$B$24)/Hilfswerte!$B$25)-Hilfswerte!$B$30)^2),3)</f>
        <v>0.80200000000000005</v>
      </c>
      <c r="W2603" s="4">
        <f>ROUND(E2603*Hilfswerte!$B$31,0)</f>
        <v>6372</v>
      </c>
      <c r="X2603" s="4">
        <f t="shared" si="326"/>
        <v>6372</v>
      </c>
      <c r="Y2603" s="4" t="str">
        <f>IF(T2603="A - Top-Kunde","bereits Top-Kunde",IF(AND(V2603&lt;=Hilfswerte!$B$34,H2603&lt;0.5*W2603),"Hoch",IF(AND(V2603&lt;=Hilfswerte!$B$35,H2603&lt;0.7*W2603),"Mittel","Niedrig")))</f>
        <v>Hoch</v>
      </c>
      <c r="Z2603" s="4">
        <f t="shared" si="327"/>
        <v>66.400000000000006</v>
      </c>
      <c r="AA2603" s="4" t="str">
        <f>IF(J2603&gt;365,"Bereits abgewandert (Segment D)",IF(Z2603&gt;=Hilfswerte!$B$38,"Rot - akut gefaehrdet",IF(Z2603&gt;=Hilfswerte!$B$39,"Gelb - beobachten","Gruen - stabil")))</f>
        <v>Bereits abgewandert (Segment D)</v>
      </c>
    </row>
    <row r="2604" spans="1:27" ht="15" customHeight="1" x14ac:dyDescent="0.25">
      <c r="A2604" s="4" t="s">
        <v>2951</v>
      </c>
      <c r="B2604" s="4" t="s">
        <v>410</v>
      </c>
      <c r="C2604" s="4" t="s">
        <v>47</v>
      </c>
      <c r="D2604" s="4" t="s">
        <v>122</v>
      </c>
      <c r="E2604" s="4">
        <v>119</v>
      </c>
      <c r="F2604" s="5">
        <v>21.2</v>
      </c>
      <c r="G2604" s="5">
        <v>7.4</v>
      </c>
      <c r="H2604" s="6">
        <v>700</v>
      </c>
      <c r="I2604" s="4">
        <v>1</v>
      </c>
      <c r="J2604" s="4">
        <v>277</v>
      </c>
      <c r="K2604" s="4">
        <v>0</v>
      </c>
      <c r="L2604" s="4">
        <v>9</v>
      </c>
      <c r="M2604" s="4">
        <v>1</v>
      </c>
      <c r="N2604" s="5">
        <v>4.5999999999999996</v>
      </c>
      <c r="O2604" s="7">
        <f t="shared" si="320"/>
        <v>2</v>
      </c>
      <c r="P2604" s="7">
        <f t="shared" si="321"/>
        <v>1</v>
      </c>
      <c r="Q2604" s="7">
        <f t="shared" si="322"/>
        <v>2</v>
      </c>
      <c r="R2604" s="7">
        <f t="shared" si="323"/>
        <v>5</v>
      </c>
      <c r="S2604" s="8">
        <f t="shared" si="324"/>
        <v>49.6</v>
      </c>
      <c r="T2604" s="7" t="str">
        <f t="shared" si="325"/>
        <v>C - Entwicklungspotenzial</v>
      </c>
      <c r="U2604" s="4">
        <f>ROUND(((E2604-Hilfswerte!$B$20)/Hilfswerte!$B$21)+((F2604-Hilfswerte!$B$22)/Hilfswerte!$B$23)+((G2604-Hilfswerte!$B$24)/Hilfswerte!$B$25)+0.1*INDEX(Hilfswerte!$B$4:$B$15,MATCH(C2604,Hilfswerte!$A$4:$A$15,0)),2)</f>
        <v>-0.49</v>
      </c>
      <c r="V2604" s="4">
        <f>ROUND(SQRT((((E2604-Hilfswerte!$B$20)/Hilfswerte!$B$21)-Hilfswerte!$B$28)^2+(((F2604-Hilfswerte!$B$22)/Hilfswerte!$B$23)-Hilfswerte!$B$29)^2+(((G2604-Hilfswerte!$B$24)/Hilfswerte!$B$25)-Hilfswerte!$B$30)^2),3)</f>
        <v>0.70499999999999996</v>
      </c>
      <c r="W2604" s="4">
        <f>ROUND(E2604*Hilfswerte!$B$31,0)</f>
        <v>24460</v>
      </c>
      <c r="X2604" s="4">
        <f t="shared" si="326"/>
        <v>23760</v>
      </c>
      <c r="Y2604" s="4" t="str">
        <f>IF(T2604="A - Top-Kunde","bereits Top-Kunde",IF(AND(V2604&lt;=Hilfswerte!$B$34,H2604&lt;0.5*W2604),"Hoch",IF(AND(V2604&lt;=Hilfswerte!$B$35,H2604&lt;0.7*W2604),"Mittel","Niedrig")))</f>
        <v>Hoch</v>
      </c>
      <c r="Z2604" s="4">
        <f t="shared" si="327"/>
        <v>15.7</v>
      </c>
      <c r="AA2604" s="4" t="str">
        <f>IF(J2604&gt;365,"Bereits abgewandert (Segment D)",IF(Z2604&gt;=Hilfswerte!$B$38,"Rot - akut gefaehrdet",IF(Z2604&gt;=Hilfswerte!$B$39,"Gelb - beobachten","Gruen - stabil")))</f>
        <v>Gelb - beobachten</v>
      </c>
    </row>
    <row r="2605" spans="1:27" ht="15" customHeight="1" x14ac:dyDescent="0.25">
      <c r="A2605" s="4" t="s">
        <v>2952</v>
      </c>
      <c r="B2605" s="4" t="s">
        <v>37</v>
      </c>
      <c r="C2605" s="4" t="s">
        <v>84</v>
      </c>
      <c r="D2605" s="4" t="s">
        <v>30</v>
      </c>
      <c r="E2605" s="4">
        <v>35</v>
      </c>
      <c r="F2605" s="5">
        <v>4.9000000000000004</v>
      </c>
      <c r="G2605" s="5">
        <v>6</v>
      </c>
      <c r="H2605" s="6">
        <v>9390</v>
      </c>
      <c r="I2605" s="4">
        <v>3</v>
      </c>
      <c r="J2605" s="4">
        <v>44</v>
      </c>
      <c r="K2605" s="4">
        <v>0</v>
      </c>
      <c r="L2605" s="4">
        <v>23</v>
      </c>
      <c r="M2605" s="4">
        <v>1</v>
      </c>
      <c r="N2605" s="5">
        <v>-9.6</v>
      </c>
      <c r="O2605" s="7">
        <f t="shared" si="320"/>
        <v>4</v>
      </c>
      <c r="P2605" s="7">
        <f t="shared" si="321"/>
        <v>3</v>
      </c>
      <c r="Q2605" s="7">
        <f t="shared" si="322"/>
        <v>5</v>
      </c>
      <c r="R2605" s="7">
        <f t="shared" si="323"/>
        <v>12</v>
      </c>
      <c r="S2605" s="8">
        <f t="shared" si="324"/>
        <v>108.3</v>
      </c>
      <c r="T2605" s="7" t="str">
        <f t="shared" si="325"/>
        <v>B - Kernkunde</v>
      </c>
      <c r="U2605" s="4">
        <f>ROUND(((E2605-Hilfswerte!$B$20)/Hilfswerte!$B$21)+((F2605-Hilfswerte!$B$22)/Hilfswerte!$B$23)+((G2605-Hilfswerte!$B$24)/Hilfswerte!$B$25)+0.1*INDEX(Hilfswerte!$B$4:$B$15,MATCH(C2605,Hilfswerte!$A$4:$A$15,0)),2)</f>
        <v>-1.45</v>
      </c>
      <c r="V2605" s="4">
        <f>ROUND(SQRT((((E2605-Hilfswerte!$B$20)/Hilfswerte!$B$21)-Hilfswerte!$B$28)^2+(((F2605-Hilfswerte!$B$22)/Hilfswerte!$B$23)-Hilfswerte!$B$29)^2+(((G2605-Hilfswerte!$B$24)/Hilfswerte!$B$25)-Hilfswerte!$B$30)^2),3)</f>
        <v>1.1639999999999999</v>
      </c>
      <c r="W2605" s="4">
        <f>ROUND(E2605*Hilfswerte!$B$31,0)</f>
        <v>7194</v>
      </c>
      <c r="X2605" s="4">
        <f t="shared" si="326"/>
        <v>0</v>
      </c>
      <c r="Y2605" s="4" t="str">
        <f>IF(T2605="A - Top-Kunde","bereits Top-Kunde",IF(AND(V2605&lt;=Hilfswerte!$B$34,H2605&lt;0.5*W2605),"Hoch",IF(AND(V2605&lt;=Hilfswerte!$B$35,H2605&lt;0.7*W2605),"Mittel","Niedrig")))</f>
        <v>Niedrig</v>
      </c>
      <c r="Z2605" s="4">
        <f t="shared" si="327"/>
        <v>10.6</v>
      </c>
      <c r="AA2605" s="4" t="str">
        <f>IF(J2605&gt;365,"Bereits abgewandert (Segment D)",IF(Z2605&gt;=Hilfswerte!$B$38,"Rot - akut gefaehrdet",IF(Z2605&gt;=Hilfswerte!$B$39,"Gelb - beobachten","Gruen - stabil")))</f>
        <v>Gruen - stabil</v>
      </c>
    </row>
    <row r="2606" spans="1:27" ht="15" customHeight="1" x14ac:dyDescent="0.25">
      <c r="A2606" s="4" t="s">
        <v>2953</v>
      </c>
      <c r="B2606" s="4" t="s">
        <v>99</v>
      </c>
      <c r="C2606" s="4" t="s">
        <v>33</v>
      </c>
      <c r="D2606" s="4" t="s">
        <v>30</v>
      </c>
      <c r="E2606" s="4">
        <v>8</v>
      </c>
      <c r="F2606" s="5">
        <v>1.3</v>
      </c>
      <c r="G2606" s="5">
        <v>12.1</v>
      </c>
      <c r="H2606" s="6">
        <v>560</v>
      </c>
      <c r="I2606" s="4">
        <v>2</v>
      </c>
      <c r="J2606" s="4">
        <v>2</v>
      </c>
      <c r="K2606" s="4">
        <v>0</v>
      </c>
      <c r="L2606" s="4">
        <v>7</v>
      </c>
      <c r="M2606" s="4">
        <v>3</v>
      </c>
      <c r="N2606" s="5">
        <v>1.6</v>
      </c>
      <c r="O2606" s="7">
        <f t="shared" si="320"/>
        <v>5</v>
      </c>
      <c r="P2606" s="7">
        <f t="shared" si="321"/>
        <v>2</v>
      </c>
      <c r="Q2606" s="7">
        <f t="shared" si="322"/>
        <v>2</v>
      </c>
      <c r="R2606" s="7">
        <f t="shared" si="323"/>
        <v>9</v>
      </c>
      <c r="S2606" s="8">
        <f t="shared" si="324"/>
        <v>88.7</v>
      </c>
      <c r="T2606" s="7" t="str">
        <f t="shared" si="325"/>
        <v>C - Entwicklungspotenzial</v>
      </c>
      <c r="U2606" s="4">
        <f>ROUND(((E2606-Hilfswerte!$B$20)/Hilfswerte!$B$21)+((F2606-Hilfswerte!$B$22)/Hilfswerte!$B$23)+((G2606-Hilfswerte!$B$24)/Hilfswerte!$B$25)+0.1*INDEX(Hilfswerte!$B$4:$B$15,MATCH(C2606,Hilfswerte!$A$4:$A$15,0)),2)</f>
        <v>-0.63</v>
      </c>
      <c r="V2606" s="4">
        <f>ROUND(SQRT((((E2606-Hilfswerte!$B$20)/Hilfswerte!$B$21)-Hilfswerte!$B$28)^2+(((F2606-Hilfswerte!$B$22)/Hilfswerte!$B$23)-Hilfswerte!$B$29)^2+(((G2606-Hilfswerte!$B$24)/Hilfswerte!$B$25)-Hilfswerte!$B$30)^2),3)</f>
        <v>0.95599999999999996</v>
      </c>
      <c r="W2606" s="4">
        <f>ROUND(E2606*Hilfswerte!$B$31,0)</f>
        <v>1644</v>
      </c>
      <c r="X2606" s="4">
        <f t="shared" si="326"/>
        <v>1084</v>
      </c>
      <c r="Y2606" s="4" t="str">
        <f>IF(T2606="A - Top-Kunde","bereits Top-Kunde",IF(AND(V2606&lt;=Hilfswerte!$B$34,H2606&lt;0.5*W2606),"Hoch",IF(AND(V2606&lt;=Hilfswerte!$B$35,H2606&lt;0.7*W2606),"Mittel","Niedrig")))</f>
        <v>Mittel</v>
      </c>
      <c r="Z2606" s="4">
        <f t="shared" si="327"/>
        <v>1.5</v>
      </c>
      <c r="AA2606" s="4" t="str">
        <f>IF(J2606&gt;365,"Bereits abgewandert (Segment D)",IF(Z2606&gt;=Hilfswerte!$B$38,"Rot - akut gefaehrdet",IF(Z2606&gt;=Hilfswerte!$B$39,"Gelb - beobachten","Gruen - stabil")))</f>
        <v>Gruen - stabil</v>
      </c>
    </row>
    <row r="2607" spans="1:27" ht="15" customHeight="1" x14ac:dyDescent="0.25">
      <c r="A2607" s="4" t="s">
        <v>2954</v>
      </c>
      <c r="B2607" s="4" t="s">
        <v>79</v>
      </c>
      <c r="C2607" s="4" t="s">
        <v>84</v>
      </c>
      <c r="D2607" s="4" t="s">
        <v>178</v>
      </c>
      <c r="E2607" s="4">
        <v>76</v>
      </c>
      <c r="F2607" s="5">
        <v>10.4</v>
      </c>
      <c r="G2607" s="5">
        <v>2.1</v>
      </c>
      <c r="H2607" s="6">
        <v>1780</v>
      </c>
      <c r="I2607" s="4">
        <v>3</v>
      </c>
      <c r="J2607" s="4">
        <v>57</v>
      </c>
      <c r="K2607" s="4">
        <v>0</v>
      </c>
      <c r="L2607" s="4">
        <v>36</v>
      </c>
      <c r="M2607" s="4">
        <v>4</v>
      </c>
      <c r="N2607" s="5">
        <v>-3.2</v>
      </c>
      <c r="O2607" s="7">
        <f t="shared" si="320"/>
        <v>4</v>
      </c>
      <c r="P2607" s="7">
        <f t="shared" si="321"/>
        <v>3</v>
      </c>
      <c r="Q2607" s="7">
        <f t="shared" si="322"/>
        <v>3</v>
      </c>
      <c r="R2607" s="7">
        <f t="shared" si="323"/>
        <v>10</v>
      </c>
      <c r="S2607" s="8">
        <f t="shared" si="324"/>
        <v>87.6</v>
      </c>
      <c r="T2607" s="7" t="str">
        <f t="shared" si="325"/>
        <v>C - Entwicklungspotenzial</v>
      </c>
      <c r="U2607" s="4">
        <f>ROUND(((E2607-Hilfswerte!$B$20)/Hilfswerte!$B$21)+((F2607-Hilfswerte!$B$22)/Hilfswerte!$B$23)+((G2607-Hilfswerte!$B$24)/Hilfswerte!$B$25)+0.1*INDEX(Hilfswerte!$B$4:$B$15,MATCH(C2607,Hilfswerte!$A$4:$A$15,0)),2)</f>
        <v>-1.79</v>
      </c>
      <c r="V2607" s="4">
        <f>ROUND(SQRT((((E2607-Hilfswerte!$B$20)/Hilfswerte!$B$21)-Hilfswerte!$B$28)^2+(((F2607-Hilfswerte!$B$22)/Hilfswerte!$B$23)-Hilfswerte!$B$29)^2+(((G2607-Hilfswerte!$B$24)/Hilfswerte!$B$25)-Hilfswerte!$B$30)^2),3)</f>
        <v>1.577</v>
      </c>
      <c r="W2607" s="4">
        <f>ROUND(E2607*Hilfswerte!$B$31,0)</f>
        <v>15622</v>
      </c>
      <c r="X2607" s="4">
        <f t="shared" si="326"/>
        <v>13842</v>
      </c>
      <c r="Y2607" s="4" t="str">
        <f>IF(T2607="A - Top-Kunde","bereits Top-Kunde",IF(AND(V2607&lt;=Hilfswerte!$B$34,H2607&lt;0.5*W2607),"Hoch",IF(AND(V2607&lt;=Hilfswerte!$B$35,H2607&lt;0.7*W2607),"Mittel","Niedrig")))</f>
        <v>Niedrig</v>
      </c>
      <c r="Z2607" s="4">
        <f t="shared" si="327"/>
        <v>11.3</v>
      </c>
      <c r="AA2607" s="4" t="str">
        <f>IF(J2607&gt;365,"Bereits abgewandert (Segment D)",IF(Z2607&gt;=Hilfswerte!$B$38,"Rot - akut gefaehrdet",IF(Z2607&gt;=Hilfswerte!$B$39,"Gelb - beobachten","Gruen - stabil")))</f>
        <v>Gruen - stabil</v>
      </c>
    </row>
    <row r="2608" spans="1:27" ht="15" customHeight="1" x14ac:dyDescent="0.25">
      <c r="A2608" s="4" t="s">
        <v>2955</v>
      </c>
      <c r="B2608" s="4" t="s">
        <v>514</v>
      </c>
      <c r="C2608" s="4" t="s">
        <v>65</v>
      </c>
      <c r="D2608" s="4" t="s">
        <v>30</v>
      </c>
      <c r="E2608" s="4">
        <v>159</v>
      </c>
      <c r="F2608" s="5">
        <v>39.299999999999997</v>
      </c>
      <c r="G2608" s="5">
        <v>14.5</v>
      </c>
      <c r="H2608" s="6">
        <v>14840</v>
      </c>
      <c r="I2608" s="4">
        <v>8</v>
      </c>
      <c r="J2608" s="4">
        <v>23</v>
      </c>
      <c r="K2608" s="4">
        <v>0</v>
      </c>
      <c r="L2608" s="4">
        <v>5</v>
      </c>
      <c r="M2608" s="4">
        <v>4</v>
      </c>
      <c r="N2608" s="5">
        <v>9.1</v>
      </c>
      <c r="O2608" s="7">
        <f t="shared" si="320"/>
        <v>5</v>
      </c>
      <c r="P2608" s="7">
        <f t="shared" si="321"/>
        <v>5</v>
      </c>
      <c r="Q2608" s="7">
        <f t="shared" si="322"/>
        <v>5</v>
      </c>
      <c r="R2608" s="7">
        <f t="shared" si="323"/>
        <v>15</v>
      </c>
      <c r="S2608" s="8">
        <f t="shared" si="324"/>
        <v>153.1</v>
      </c>
      <c r="T2608" s="7" t="str">
        <f t="shared" si="325"/>
        <v>A - Top-Kunde</v>
      </c>
      <c r="U2608" s="4">
        <f>ROUND(((E2608-Hilfswerte!$B$20)/Hilfswerte!$B$21)+((F2608-Hilfswerte!$B$22)/Hilfswerte!$B$23)+((G2608-Hilfswerte!$B$24)/Hilfswerte!$B$25)+0.1*INDEX(Hilfswerte!$B$4:$B$15,MATCH(C2608,Hilfswerte!$A$4:$A$15,0)),2)</f>
        <v>1</v>
      </c>
      <c r="V2608" s="4">
        <f>ROUND(SQRT((((E2608-Hilfswerte!$B$20)/Hilfswerte!$B$21)-Hilfswerte!$B$28)^2+(((F2608-Hilfswerte!$B$22)/Hilfswerte!$B$23)-Hilfswerte!$B$29)^2+(((G2608-Hilfswerte!$B$24)/Hilfswerte!$B$25)-Hilfswerte!$B$30)^2),3)</f>
        <v>0.52400000000000002</v>
      </c>
      <c r="W2608" s="4">
        <f>ROUND(E2608*Hilfswerte!$B$31,0)</f>
        <v>32682</v>
      </c>
      <c r="X2608" s="4">
        <f t="shared" si="326"/>
        <v>17842</v>
      </c>
      <c r="Y2608" s="4" t="str">
        <f>IF(T2608="A - Top-Kunde","bereits Top-Kunde",IF(AND(V2608&lt;=Hilfswerte!$B$34,H2608&lt;0.5*W2608),"Hoch",IF(AND(V2608&lt;=Hilfswerte!$B$35,H2608&lt;0.7*W2608),"Mittel","Niedrig")))</f>
        <v>bereits Top-Kunde</v>
      </c>
      <c r="Z2608" s="4">
        <f t="shared" si="327"/>
        <v>2.2000000000000002</v>
      </c>
      <c r="AA2608" s="4" t="str">
        <f>IF(J2608&gt;365,"Bereits abgewandert (Segment D)",IF(Z2608&gt;=Hilfswerte!$B$38,"Rot - akut gefaehrdet",IF(Z2608&gt;=Hilfswerte!$B$39,"Gelb - beobachten","Gruen - stabil")))</f>
        <v>Gruen - stabil</v>
      </c>
    </row>
    <row r="2609" spans="1:27" ht="15" customHeight="1" x14ac:dyDescent="0.25">
      <c r="A2609" s="4" t="s">
        <v>2956</v>
      </c>
      <c r="B2609" s="4" t="s">
        <v>360</v>
      </c>
      <c r="C2609" s="4" t="s">
        <v>38</v>
      </c>
      <c r="D2609" s="4" t="s">
        <v>30</v>
      </c>
      <c r="E2609" s="4">
        <v>37</v>
      </c>
      <c r="F2609" s="5">
        <v>10.9</v>
      </c>
      <c r="G2609" s="5">
        <v>11.6</v>
      </c>
      <c r="H2609" s="6">
        <v>5340</v>
      </c>
      <c r="I2609" s="4">
        <v>4</v>
      </c>
      <c r="J2609" s="4">
        <v>64</v>
      </c>
      <c r="K2609" s="4">
        <v>0</v>
      </c>
      <c r="L2609" s="4">
        <v>2</v>
      </c>
      <c r="M2609" s="4">
        <v>3</v>
      </c>
      <c r="N2609" s="5">
        <v>31.4</v>
      </c>
      <c r="O2609" s="7">
        <f t="shared" si="320"/>
        <v>4</v>
      </c>
      <c r="P2609" s="7">
        <f t="shared" si="321"/>
        <v>4</v>
      </c>
      <c r="Q2609" s="7">
        <f t="shared" si="322"/>
        <v>4</v>
      </c>
      <c r="R2609" s="7">
        <f t="shared" si="323"/>
        <v>12</v>
      </c>
      <c r="S2609" s="8">
        <f t="shared" si="324"/>
        <v>135.1</v>
      </c>
      <c r="T2609" s="7" t="str">
        <f t="shared" si="325"/>
        <v>A - Top-Kunde</v>
      </c>
      <c r="U2609" s="4">
        <f>ROUND(((E2609-Hilfswerte!$B$20)/Hilfswerte!$B$21)+((F2609-Hilfswerte!$B$22)/Hilfswerte!$B$23)+((G2609-Hilfswerte!$B$24)/Hilfswerte!$B$25)+0.1*INDEX(Hilfswerte!$B$4:$B$15,MATCH(C2609,Hilfswerte!$A$4:$A$15,0)),2)</f>
        <v>-0.1</v>
      </c>
      <c r="V2609" s="4">
        <f>ROUND(SQRT((((E2609-Hilfswerte!$B$20)/Hilfswerte!$B$21)-Hilfswerte!$B$28)^2+(((F2609-Hilfswerte!$B$22)/Hilfswerte!$B$23)-Hilfswerte!$B$29)^2+(((G2609-Hilfswerte!$B$24)/Hilfswerte!$B$25)-Hilfswerte!$B$30)^2),3)</f>
        <v>0.74</v>
      </c>
      <c r="W2609" s="4">
        <f>ROUND(E2609*Hilfswerte!$B$31,0)</f>
        <v>7605</v>
      </c>
      <c r="X2609" s="4">
        <f t="shared" si="326"/>
        <v>2265</v>
      </c>
      <c r="Y2609" s="4" t="str">
        <f>IF(T2609="A - Top-Kunde","bereits Top-Kunde",IF(AND(V2609&lt;=Hilfswerte!$B$34,H2609&lt;0.5*W2609),"Hoch",IF(AND(V2609&lt;=Hilfswerte!$B$35,H2609&lt;0.7*W2609),"Mittel","Niedrig")))</f>
        <v>bereits Top-Kunde</v>
      </c>
      <c r="Z2609" s="4">
        <f t="shared" si="327"/>
        <v>3.6</v>
      </c>
      <c r="AA2609" s="4" t="str">
        <f>IF(J2609&gt;365,"Bereits abgewandert (Segment D)",IF(Z2609&gt;=Hilfswerte!$B$38,"Rot - akut gefaehrdet",IF(Z2609&gt;=Hilfswerte!$B$39,"Gelb - beobachten","Gruen - stabil")))</f>
        <v>Gruen - stabil</v>
      </c>
    </row>
    <row r="2610" spans="1:27" ht="15" customHeight="1" x14ac:dyDescent="0.25">
      <c r="A2610" s="4" t="s">
        <v>2957</v>
      </c>
      <c r="B2610" s="4" t="s">
        <v>518</v>
      </c>
      <c r="C2610" s="4" t="s">
        <v>38</v>
      </c>
      <c r="D2610" s="4" t="s">
        <v>77</v>
      </c>
      <c r="E2610" s="4">
        <v>167</v>
      </c>
      <c r="F2610" s="5">
        <v>21</v>
      </c>
      <c r="G2610" s="5">
        <v>4.0999999999999996</v>
      </c>
      <c r="H2610" s="6">
        <v>7200</v>
      </c>
      <c r="I2610" s="4">
        <v>3</v>
      </c>
      <c r="J2610" s="4">
        <v>356</v>
      </c>
      <c r="K2610" s="4">
        <v>0</v>
      </c>
      <c r="L2610" s="4">
        <v>28</v>
      </c>
      <c r="M2610" s="4">
        <v>6</v>
      </c>
      <c r="N2610" s="5">
        <v>-12.7</v>
      </c>
      <c r="O2610" s="7">
        <f t="shared" si="320"/>
        <v>2</v>
      </c>
      <c r="P2610" s="7">
        <f t="shared" si="321"/>
        <v>3</v>
      </c>
      <c r="Q2610" s="7">
        <f t="shared" si="322"/>
        <v>4</v>
      </c>
      <c r="R2610" s="7">
        <f t="shared" si="323"/>
        <v>9</v>
      </c>
      <c r="S2610" s="8">
        <f t="shared" si="324"/>
        <v>75.3</v>
      </c>
      <c r="T2610" s="7" t="str">
        <f t="shared" si="325"/>
        <v>C - Entwicklungspotenzial</v>
      </c>
      <c r="U2610" s="4">
        <f>ROUND(((E2610-Hilfswerte!$B$20)/Hilfswerte!$B$21)+((F2610-Hilfswerte!$B$22)/Hilfswerte!$B$23)+((G2610-Hilfswerte!$B$24)/Hilfswerte!$B$25)+0.1*INDEX(Hilfswerte!$B$4:$B$15,MATCH(C2610,Hilfswerte!$A$4:$A$15,0)),2)</f>
        <v>-0.56000000000000005</v>
      </c>
      <c r="V2610" s="4">
        <f>ROUND(SQRT((((E2610-Hilfswerte!$B$20)/Hilfswerte!$B$21)-Hilfswerte!$B$28)^2+(((F2610-Hilfswerte!$B$22)/Hilfswerte!$B$23)-Hilfswerte!$B$29)^2+(((G2610-Hilfswerte!$B$24)/Hilfswerte!$B$25)-Hilfswerte!$B$30)^2),3)</f>
        <v>1.169</v>
      </c>
      <c r="W2610" s="4">
        <f>ROUND(E2610*Hilfswerte!$B$31,0)</f>
        <v>34326</v>
      </c>
      <c r="X2610" s="4">
        <f t="shared" si="326"/>
        <v>27126</v>
      </c>
      <c r="Y2610" s="4" t="str">
        <f>IF(T2610="A - Top-Kunde","bereits Top-Kunde",IF(AND(V2610&lt;=Hilfswerte!$B$34,H2610&lt;0.5*W2610),"Hoch",IF(AND(V2610&lt;=Hilfswerte!$B$35,H2610&lt;0.7*W2610),"Mittel","Niedrig")))</f>
        <v>Niedrig</v>
      </c>
      <c r="Z2610" s="4">
        <f t="shared" si="327"/>
        <v>28.5</v>
      </c>
      <c r="AA2610" s="4" t="str">
        <f>IF(J2610&gt;365,"Bereits abgewandert (Segment D)",IF(Z2610&gt;=Hilfswerte!$B$38,"Rot - akut gefaehrdet",IF(Z2610&gt;=Hilfswerte!$B$39,"Gelb - beobachten","Gruen - stabil")))</f>
        <v>Rot - akut gefaehrdet</v>
      </c>
    </row>
    <row r="2611" spans="1:27" ht="15" customHeight="1" x14ac:dyDescent="0.25">
      <c r="A2611" s="4" t="s">
        <v>2958</v>
      </c>
      <c r="B2611" s="4" t="s">
        <v>795</v>
      </c>
      <c r="C2611" s="4" t="s">
        <v>65</v>
      </c>
      <c r="D2611" s="4" t="s">
        <v>52</v>
      </c>
      <c r="E2611" s="4">
        <v>31</v>
      </c>
      <c r="F2611" s="5">
        <v>7.4</v>
      </c>
      <c r="G2611" s="5">
        <v>14.7</v>
      </c>
      <c r="H2611" s="6">
        <v>2750</v>
      </c>
      <c r="I2611" s="4">
        <v>5</v>
      </c>
      <c r="J2611" s="4">
        <v>17</v>
      </c>
      <c r="K2611" s="4">
        <v>0</v>
      </c>
      <c r="L2611" s="4">
        <v>0</v>
      </c>
      <c r="M2611" s="4">
        <v>1</v>
      </c>
      <c r="N2611" s="5">
        <v>-3.7</v>
      </c>
      <c r="O2611" s="7">
        <f t="shared" si="320"/>
        <v>5</v>
      </c>
      <c r="P2611" s="7">
        <f t="shared" si="321"/>
        <v>5</v>
      </c>
      <c r="Q2611" s="7">
        <f t="shared" si="322"/>
        <v>4</v>
      </c>
      <c r="R2611" s="7">
        <f t="shared" si="323"/>
        <v>14</v>
      </c>
      <c r="S2611" s="8">
        <f t="shared" si="324"/>
        <v>138.19999999999999</v>
      </c>
      <c r="T2611" s="7" t="str">
        <f t="shared" si="325"/>
        <v>A - Top-Kunde</v>
      </c>
      <c r="U2611" s="4">
        <f>ROUND(((E2611-Hilfswerte!$B$20)/Hilfswerte!$B$21)+((F2611-Hilfswerte!$B$22)/Hilfswerte!$B$23)+((G2611-Hilfswerte!$B$24)/Hilfswerte!$B$25)+0.1*INDEX(Hilfswerte!$B$4:$B$15,MATCH(C2611,Hilfswerte!$A$4:$A$15,0)),2)</f>
        <v>-0.09</v>
      </c>
      <c r="V2611" s="4">
        <f>ROUND(SQRT((((E2611-Hilfswerte!$B$20)/Hilfswerte!$B$21)-Hilfswerte!$B$28)^2+(((F2611-Hilfswerte!$B$22)/Hilfswerte!$B$23)-Hilfswerte!$B$29)^2+(((G2611-Hilfswerte!$B$24)/Hilfswerte!$B$25)-Hilfswerte!$B$30)^2),3)</f>
        <v>0.97199999999999998</v>
      </c>
      <c r="W2611" s="4">
        <f>ROUND(E2611*Hilfswerte!$B$31,0)</f>
        <v>6372</v>
      </c>
      <c r="X2611" s="4">
        <f t="shared" si="326"/>
        <v>3622</v>
      </c>
      <c r="Y2611" s="4" t="str">
        <f>IF(T2611="A - Top-Kunde","bereits Top-Kunde",IF(AND(V2611&lt;=Hilfswerte!$B$34,H2611&lt;0.5*W2611),"Hoch",IF(AND(V2611&lt;=Hilfswerte!$B$35,H2611&lt;0.7*W2611),"Mittel","Niedrig")))</f>
        <v>bereits Top-Kunde</v>
      </c>
      <c r="Z2611" s="4">
        <f t="shared" si="327"/>
        <v>2.2999999999999998</v>
      </c>
      <c r="AA2611" s="4" t="str">
        <f>IF(J2611&gt;365,"Bereits abgewandert (Segment D)",IF(Z2611&gt;=Hilfswerte!$B$38,"Rot - akut gefaehrdet",IF(Z2611&gt;=Hilfswerte!$B$39,"Gelb - beobachten","Gruen - stabil")))</f>
        <v>Gruen - stabil</v>
      </c>
    </row>
    <row r="2612" spans="1:27" ht="15" customHeight="1" x14ac:dyDescent="0.25">
      <c r="A2612" s="4" t="s">
        <v>2959</v>
      </c>
      <c r="B2612" s="4" t="s">
        <v>758</v>
      </c>
      <c r="C2612" s="4" t="s">
        <v>84</v>
      </c>
      <c r="D2612" s="4" t="s">
        <v>30</v>
      </c>
      <c r="E2612" s="4">
        <v>20</v>
      </c>
      <c r="F2612" s="5">
        <v>6.7</v>
      </c>
      <c r="G2612" s="5">
        <v>3.7</v>
      </c>
      <c r="H2612" s="6">
        <v>2720</v>
      </c>
      <c r="I2612" s="4">
        <v>3</v>
      </c>
      <c r="J2612" s="4">
        <v>177</v>
      </c>
      <c r="K2612" s="4">
        <v>1</v>
      </c>
      <c r="L2612" s="4">
        <v>8</v>
      </c>
      <c r="M2612" s="4">
        <v>2</v>
      </c>
      <c r="N2612" s="5">
        <v>-3.9</v>
      </c>
      <c r="O2612" s="7">
        <f t="shared" si="320"/>
        <v>3</v>
      </c>
      <c r="P2612" s="7">
        <f t="shared" si="321"/>
        <v>3</v>
      </c>
      <c r="Q2612" s="7">
        <f t="shared" si="322"/>
        <v>4</v>
      </c>
      <c r="R2612" s="7">
        <f t="shared" si="323"/>
        <v>10</v>
      </c>
      <c r="S2612" s="8">
        <f t="shared" si="324"/>
        <v>89.7</v>
      </c>
      <c r="T2612" s="7" t="str">
        <f t="shared" si="325"/>
        <v>C - Entwicklungspotenzial</v>
      </c>
      <c r="U2612" s="4">
        <f>ROUND(((E2612-Hilfswerte!$B$20)/Hilfswerte!$B$21)+((F2612-Hilfswerte!$B$22)/Hilfswerte!$B$23)+((G2612-Hilfswerte!$B$24)/Hilfswerte!$B$25)+0.1*INDEX(Hilfswerte!$B$4:$B$15,MATCH(C2612,Hilfswerte!$A$4:$A$15,0)),2)</f>
        <v>-1.84</v>
      </c>
      <c r="V2612" s="4">
        <f>ROUND(SQRT((((E2612-Hilfswerte!$B$20)/Hilfswerte!$B$21)-Hilfswerte!$B$28)^2+(((F2612-Hilfswerte!$B$22)/Hilfswerte!$B$23)-Hilfswerte!$B$29)^2+(((G2612-Hilfswerte!$B$24)/Hilfswerte!$B$25)-Hilfswerte!$B$30)^2),3)</f>
        <v>1.46</v>
      </c>
      <c r="W2612" s="4">
        <f>ROUND(E2612*Hilfswerte!$B$31,0)</f>
        <v>4111</v>
      </c>
      <c r="X2612" s="4">
        <f t="shared" si="326"/>
        <v>1391</v>
      </c>
      <c r="Y2612" s="4" t="str">
        <f>IF(T2612="A - Top-Kunde","bereits Top-Kunde",IF(AND(V2612&lt;=Hilfswerte!$B$34,H2612&lt;0.5*W2612),"Hoch",IF(AND(V2612&lt;=Hilfswerte!$B$35,H2612&lt;0.7*W2612),"Mittel","Niedrig")))</f>
        <v>Niedrig</v>
      </c>
      <c r="Z2612" s="4">
        <f t="shared" si="327"/>
        <v>15</v>
      </c>
      <c r="AA2612" s="4" t="str">
        <f>IF(J2612&gt;365,"Bereits abgewandert (Segment D)",IF(Z2612&gt;=Hilfswerte!$B$38,"Rot - akut gefaehrdet",IF(Z2612&gt;=Hilfswerte!$B$39,"Gelb - beobachten","Gruen - stabil")))</f>
        <v>Gelb - beobachten</v>
      </c>
    </row>
    <row r="2613" spans="1:27" ht="15" customHeight="1" x14ac:dyDescent="0.25">
      <c r="A2613" s="4" t="s">
        <v>2960</v>
      </c>
      <c r="B2613" s="4" t="s">
        <v>275</v>
      </c>
      <c r="C2613" s="4" t="s">
        <v>55</v>
      </c>
      <c r="D2613" s="4" t="s">
        <v>48</v>
      </c>
      <c r="E2613" s="4">
        <v>91</v>
      </c>
      <c r="F2613" s="5">
        <v>13.4</v>
      </c>
      <c r="G2613" s="5">
        <v>15.4</v>
      </c>
      <c r="H2613" s="6">
        <v>17410</v>
      </c>
      <c r="I2613" s="4">
        <v>6</v>
      </c>
      <c r="J2613" s="4">
        <v>44</v>
      </c>
      <c r="K2613" s="4">
        <v>1</v>
      </c>
      <c r="L2613" s="4">
        <v>15</v>
      </c>
      <c r="M2613" s="4">
        <v>3</v>
      </c>
      <c r="N2613" s="5">
        <v>32.799999999999997</v>
      </c>
      <c r="O2613" s="7">
        <f t="shared" si="320"/>
        <v>4</v>
      </c>
      <c r="P2613" s="7">
        <f t="shared" si="321"/>
        <v>5</v>
      </c>
      <c r="Q2613" s="7">
        <f t="shared" si="322"/>
        <v>5</v>
      </c>
      <c r="R2613" s="7">
        <f t="shared" si="323"/>
        <v>14</v>
      </c>
      <c r="S2613" s="8">
        <f t="shared" si="324"/>
        <v>145.9</v>
      </c>
      <c r="T2613" s="7" t="str">
        <f t="shared" si="325"/>
        <v>A - Top-Kunde</v>
      </c>
      <c r="U2613" s="4">
        <f>ROUND(((E2613-Hilfswerte!$B$20)/Hilfswerte!$B$21)+((F2613-Hilfswerte!$B$22)/Hilfswerte!$B$23)+((G2613-Hilfswerte!$B$24)/Hilfswerte!$B$25)+0.1*INDEX(Hilfswerte!$B$4:$B$15,MATCH(C2613,Hilfswerte!$A$4:$A$15,0)),2)</f>
        <v>0.73</v>
      </c>
      <c r="V2613" s="4">
        <f>ROUND(SQRT((((E2613-Hilfswerte!$B$20)/Hilfswerte!$B$21)-Hilfswerte!$B$28)^2+(((F2613-Hilfswerte!$B$22)/Hilfswerte!$B$23)-Hilfswerte!$B$29)^2+(((G2613-Hilfswerte!$B$24)/Hilfswerte!$B$25)-Hilfswerte!$B$30)^2),3)</f>
        <v>0.86099999999999999</v>
      </c>
      <c r="W2613" s="4">
        <f>ROUND(E2613*Hilfswerte!$B$31,0)</f>
        <v>18705</v>
      </c>
      <c r="X2613" s="4">
        <f t="shared" si="326"/>
        <v>1295</v>
      </c>
      <c r="Y2613" s="4" t="str">
        <f>IF(T2613="A - Top-Kunde","bereits Top-Kunde",IF(AND(V2613&lt;=Hilfswerte!$B$34,H2613&lt;0.5*W2613),"Hoch",IF(AND(V2613&lt;=Hilfswerte!$B$35,H2613&lt;0.7*W2613),"Mittel","Niedrig")))</f>
        <v>bereits Top-Kunde</v>
      </c>
      <c r="Z2613" s="4">
        <f t="shared" si="327"/>
        <v>8.1999999999999993</v>
      </c>
      <c r="AA2613" s="4" t="str">
        <f>IF(J2613&gt;365,"Bereits abgewandert (Segment D)",IF(Z2613&gt;=Hilfswerte!$B$38,"Rot - akut gefaehrdet",IF(Z2613&gt;=Hilfswerte!$B$39,"Gelb - beobachten","Gruen - stabil")))</f>
        <v>Gruen - stabil</v>
      </c>
    </row>
    <row r="2614" spans="1:27" ht="15" customHeight="1" x14ac:dyDescent="0.25">
      <c r="A2614" s="4" t="s">
        <v>2961</v>
      </c>
      <c r="B2614" s="4" t="s">
        <v>138</v>
      </c>
      <c r="C2614" s="4" t="s">
        <v>62</v>
      </c>
      <c r="D2614" s="4" t="s">
        <v>52</v>
      </c>
      <c r="E2614" s="4">
        <v>40</v>
      </c>
      <c r="F2614" s="5">
        <v>4.5</v>
      </c>
      <c r="G2614" s="5">
        <v>18.3</v>
      </c>
      <c r="H2614" s="6">
        <v>8590</v>
      </c>
      <c r="I2614" s="4">
        <v>3</v>
      </c>
      <c r="J2614" s="4">
        <v>29</v>
      </c>
      <c r="K2614" s="4">
        <v>0</v>
      </c>
      <c r="L2614" s="4">
        <v>11</v>
      </c>
      <c r="M2614" s="4">
        <v>3</v>
      </c>
      <c r="N2614" s="5">
        <v>-7.4</v>
      </c>
      <c r="O2614" s="7">
        <f t="shared" si="320"/>
        <v>5</v>
      </c>
      <c r="P2614" s="7">
        <f t="shared" si="321"/>
        <v>3</v>
      </c>
      <c r="Q2614" s="7">
        <f t="shared" si="322"/>
        <v>5</v>
      </c>
      <c r="R2614" s="7">
        <f t="shared" si="323"/>
        <v>13</v>
      </c>
      <c r="S2614" s="8">
        <f t="shared" si="324"/>
        <v>123</v>
      </c>
      <c r="T2614" s="7" t="str">
        <f t="shared" si="325"/>
        <v>B - Kernkunde</v>
      </c>
      <c r="U2614" s="4">
        <f>ROUND(((E2614-Hilfswerte!$B$20)/Hilfswerte!$B$21)+((F2614-Hilfswerte!$B$22)/Hilfswerte!$B$23)+((G2614-Hilfswerte!$B$24)/Hilfswerte!$B$25)+0.1*INDEX(Hilfswerte!$B$4:$B$15,MATCH(C2614,Hilfswerte!$A$4:$A$15,0)),2)</f>
        <v>0.94</v>
      </c>
      <c r="V2614" s="4">
        <f>ROUND(SQRT((((E2614-Hilfswerte!$B$20)/Hilfswerte!$B$21)-Hilfswerte!$B$28)^2+(((F2614-Hilfswerte!$B$22)/Hilfswerte!$B$23)-Hilfswerte!$B$29)^2+(((G2614-Hilfswerte!$B$24)/Hilfswerte!$B$25)-Hilfswerte!$B$30)^2),3)</f>
        <v>1.3859999999999999</v>
      </c>
      <c r="W2614" s="4">
        <f>ROUND(E2614*Hilfswerte!$B$31,0)</f>
        <v>8222</v>
      </c>
      <c r="X2614" s="4">
        <f t="shared" si="326"/>
        <v>0</v>
      </c>
      <c r="Y2614" s="4" t="str">
        <f>IF(T2614="A - Top-Kunde","bereits Top-Kunde",IF(AND(V2614&lt;=Hilfswerte!$B$34,H2614&lt;0.5*W2614),"Hoch",IF(AND(V2614&lt;=Hilfswerte!$B$35,H2614&lt;0.7*W2614),"Mittel","Niedrig")))</f>
        <v>Niedrig</v>
      </c>
      <c r="Z2614" s="4">
        <f t="shared" si="327"/>
        <v>6.6</v>
      </c>
      <c r="AA2614" s="4" t="str">
        <f>IF(J2614&gt;365,"Bereits abgewandert (Segment D)",IF(Z2614&gt;=Hilfswerte!$B$38,"Rot - akut gefaehrdet",IF(Z2614&gt;=Hilfswerte!$B$39,"Gelb - beobachten","Gruen - stabil")))</f>
        <v>Gruen - stabil</v>
      </c>
    </row>
    <row r="2615" spans="1:27" ht="15" customHeight="1" x14ac:dyDescent="0.25">
      <c r="A2615" s="4" t="s">
        <v>2962</v>
      </c>
      <c r="B2615" s="4" t="s">
        <v>83</v>
      </c>
      <c r="C2615" s="4" t="s">
        <v>51</v>
      </c>
      <c r="D2615" s="4" t="s">
        <v>30</v>
      </c>
      <c r="E2615" s="4">
        <v>98</v>
      </c>
      <c r="F2615" s="5">
        <v>12.7</v>
      </c>
      <c r="G2615" s="5">
        <v>1.4</v>
      </c>
      <c r="H2615" s="6">
        <v>9230</v>
      </c>
      <c r="I2615" s="4">
        <v>4</v>
      </c>
      <c r="J2615" s="4">
        <v>28</v>
      </c>
      <c r="K2615" s="4">
        <v>0</v>
      </c>
      <c r="L2615" s="4">
        <v>-3</v>
      </c>
      <c r="M2615" s="4">
        <v>1</v>
      </c>
      <c r="N2615" s="5">
        <v>4</v>
      </c>
      <c r="O2615" s="7">
        <f t="shared" si="320"/>
        <v>5</v>
      </c>
      <c r="P2615" s="7">
        <f t="shared" si="321"/>
        <v>4</v>
      </c>
      <c r="Q2615" s="7">
        <f t="shared" si="322"/>
        <v>5</v>
      </c>
      <c r="R2615" s="7">
        <f t="shared" si="323"/>
        <v>14</v>
      </c>
      <c r="S2615" s="8">
        <f t="shared" si="324"/>
        <v>142</v>
      </c>
      <c r="T2615" s="7" t="str">
        <f t="shared" si="325"/>
        <v>A - Top-Kunde</v>
      </c>
      <c r="U2615" s="4">
        <f>ROUND(((E2615-Hilfswerte!$B$20)/Hilfswerte!$B$21)+((F2615-Hilfswerte!$B$22)/Hilfswerte!$B$23)+((G2615-Hilfswerte!$B$24)/Hilfswerte!$B$25)+0.1*INDEX(Hilfswerte!$B$4:$B$15,MATCH(C2615,Hilfswerte!$A$4:$A$15,0)),2)</f>
        <v>-1.42</v>
      </c>
      <c r="V2615" s="4">
        <f>ROUND(SQRT((((E2615-Hilfswerte!$B$20)/Hilfswerte!$B$21)-Hilfswerte!$B$28)^2+(((F2615-Hilfswerte!$B$22)/Hilfswerte!$B$23)-Hilfswerte!$B$29)^2+(((G2615-Hilfswerte!$B$24)/Hilfswerte!$B$25)-Hilfswerte!$B$30)^2),3)</f>
        <v>1.6479999999999999</v>
      </c>
      <c r="W2615" s="4">
        <f>ROUND(E2615*Hilfswerte!$B$31,0)</f>
        <v>20144</v>
      </c>
      <c r="X2615" s="4">
        <f t="shared" si="326"/>
        <v>10914</v>
      </c>
      <c r="Y2615" s="4" t="str">
        <f>IF(T2615="A - Top-Kunde","bereits Top-Kunde",IF(AND(V2615&lt;=Hilfswerte!$B$34,H2615&lt;0.5*W2615),"Hoch",IF(AND(V2615&lt;=Hilfswerte!$B$35,H2615&lt;0.7*W2615),"Mittel","Niedrig")))</f>
        <v>bereits Top-Kunde</v>
      </c>
      <c r="Z2615" s="4">
        <f t="shared" si="327"/>
        <v>1.4</v>
      </c>
      <c r="AA2615" s="4" t="str">
        <f>IF(J2615&gt;365,"Bereits abgewandert (Segment D)",IF(Z2615&gt;=Hilfswerte!$B$38,"Rot - akut gefaehrdet",IF(Z2615&gt;=Hilfswerte!$B$39,"Gelb - beobachten","Gruen - stabil")))</f>
        <v>Gruen - stabil</v>
      </c>
    </row>
    <row r="2616" spans="1:27" ht="15" customHeight="1" x14ac:dyDescent="0.25">
      <c r="A2616" s="4" t="s">
        <v>2963</v>
      </c>
      <c r="B2616" s="4" t="s">
        <v>214</v>
      </c>
      <c r="C2616" s="4" t="s">
        <v>38</v>
      </c>
      <c r="D2616" s="4" t="s">
        <v>52</v>
      </c>
      <c r="E2616" s="4">
        <v>23</v>
      </c>
      <c r="F2616" s="5">
        <v>4</v>
      </c>
      <c r="G2616" s="5">
        <v>18.100000000000001</v>
      </c>
      <c r="H2616" s="6">
        <v>440</v>
      </c>
      <c r="I2616" s="4">
        <v>1</v>
      </c>
      <c r="J2616" s="4">
        <v>256</v>
      </c>
      <c r="K2616" s="4">
        <v>0</v>
      </c>
      <c r="L2616" s="4">
        <v>-5</v>
      </c>
      <c r="M2616" s="4">
        <v>1</v>
      </c>
      <c r="N2616" s="5">
        <v>9.3000000000000007</v>
      </c>
      <c r="O2616" s="7">
        <f t="shared" si="320"/>
        <v>2</v>
      </c>
      <c r="P2616" s="7">
        <f t="shared" si="321"/>
        <v>1</v>
      </c>
      <c r="Q2616" s="7">
        <f t="shared" si="322"/>
        <v>2</v>
      </c>
      <c r="R2616" s="7">
        <f t="shared" si="323"/>
        <v>5</v>
      </c>
      <c r="S2616" s="8">
        <f t="shared" si="324"/>
        <v>54.7</v>
      </c>
      <c r="T2616" s="7" t="str">
        <f t="shared" si="325"/>
        <v>C - Entwicklungspotenzial</v>
      </c>
      <c r="U2616" s="4">
        <f>ROUND(((E2616-Hilfswerte!$B$20)/Hilfswerte!$B$21)+((F2616-Hilfswerte!$B$22)/Hilfswerte!$B$23)+((G2616-Hilfswerte!$B$24)/Hilfswerte!$B$25)+0.1*INDEX(Hilfswerte!$B$4:$B$15,MATCH(C2616,Hilfswerte!$A$4:$A$15,0)),2)</f>
        <v>0.75</v>
      </c>
      <c r="V2616" s="4">
        <f>ROUND(SQRT((((E2616-Hilfswerte!$B$20)/Hilfswerte!$B$21)-Hilfswerte!$B$28)^2+(((F2616-Hilfswerte!$B$22)/Hilfswerte!$B$23)-Hilfswerte!$B$29)^2+(((G2616-Hilfswerte!$B$24)/Hilfswerte!$B$25)-Hilfswerte!$B$30)^2),3)</f>
        <v>1.395</v>
      </c>
      <c r="W2616" s="4">
        <f>ROUND(E2616*Hilfswerte!$B$31,0)</f>
        <v>4728</v>
      </c>
      <c r="X2616" s="4">
        <f t="shared" si="326"/>
        <v>4288</v>
      </c>
      <c r="Y2616" s="4" t="str">
        <f>IF(T2616="A - Top-Kunde","bereits Top-Kunde",IF(AND(V2616&lt;=Hilfswerte!$B$34,H2616&lt;0.5*W2616),"Hoch",IF(AND(V2616&lt;=Hilfswerte!$B$35,H2616&lt;0.7*W2616),"Mittel","Niedrig")))</f>
        <v>Niedrig</v>
      </c>
      <c r="Z2616" s="4">
        <f t="shared" si="327"/>
        <v>12.8</v>
      </c>
      <c r="AA2616" s="4" t="str">
        <f>IF(J2616&gt;365,"Bereits abgewandert (Segment D)",IF(Z2616&gt;=Hilfswerte!$B$38,"Rot - akut gefaehrdet",IF(Z2616&gt;=Hilfswerte!$B$39,"Gelb - beobachten","Gruen - stabil")))</f>
        <v>Gruen - stabil</v>
      </c>
    </row>
    <row r="2617" spans="1:27" ht="15" customHeight="1" x14ac:dyDescent="0.25">
      <c r="A2617" s="4" t="s">
        <v>2964</v>
      </c>
      <c r="B2617" s="4" t="s">
        <v>392</v>
      </c>
      <c r="C2617" s="4" t="s">
        <v>51</v>
      </c>
      <c r="D2617" s="4" t="s">
        <v>30</v>
      </c>
      <c r="E2617" s="4">
        <v>136</v>
      </c>
      <c r="F2617" s="5">
        <v>33.200000000000003</v>
      </c>
      <c r="G2617" s="5">
        <v>20.6</v>
      </c>
      <c r="H2617" s="6">
        <v>4930</v>
      </c>
      <c r="I2617" s="4">
        <v>1</v>
      </c>
      <c r="J2617" s="4">
        <v>152</v>
      </c>
      <c r="K2617" s="4">
        <v>0</v>
      </c>
      <c r="L2617" s="4">
        <v>10</v>
      </c>
      <c r="M2617" s="4">
        <v>1</v>
      </c>
      <c r="N2617" s="5">
        <v>51.4</v>
      </c>
      <c r="O2617" s="7">
        <f t="shared" si="320"/>
        <v>3</v>
      </c>
      <c r="P2617" s="7">
        <f t="shared" si="321"/>
        <v>1</v>
      </c>
      <c r="Q2617" s="7">
        <f t="shared" si="322"/>
        <v>4</v>
      </c>
      <c r="R2617" s="7">
        <f t="shared" si="323"/>
        <v>8</v>
      </c>
      <c r="S2617" s="8">
        <f t="shared" si="324"/>
        <v>102.7</v>
      </c>
      <c r="T2617" s="7" t="str">
        <f t="shared" si="325"/>
        <v>C - Entwicklungspotenzial</v>
      </c>
      <c r="U2617" s="4">
        <f>ROUND(((E2617-Hilfswerte!$B$20)/Hilfswerte!$B$21)+((F2617-Hilfswerte!$B$22)/Hilfswerte!$B$23)+((G2617-Hilfswerte!$B$24)/Hilfswerte!$B$25)+0.1*INDEX(Hilfswerte!$B$4:$B$15,MATCH(C2617,Hilfswerte!$A$4:$A$15,0)),2)</f>
        <v>2.16</v>
      </c>
      <c r="V2617" s="4">
        <f>ROUND(SQRT((((E2617-Hilfswerte!$B$20)/Hilfswerte!$B$21)-Hilfswerte!$B$28)^2+(((F2617-Hilfswerte!$B$22)/Hilfswerte!$B$23)-Hilfswerte!$B$29)^2+(((G2617-Hilfswerte!$B$24)/Hilfswerte!$B$25)-Hilfswerte!$B$30)^2),3)</f>
        <v>1.4990000000000001</v>
      </c>
      <c r="W2617" s="4">
        <f>ROUND(E2617*Hilfswerte!$B$31,0)</f>
        <v>27954</v>
      </c>
      <c r="X2617" s="4">
        <f t="shared" si="326"/>
        <v>23024</v>
      </c>
      <c r="Y2617" s="4" t="str">
        <f>IF(T2617="A - Top-Kunde","bereits Top-Kunde",IF(AND(V2617&lt;=Hilfswerte!$B$34,H2617&lt;0.5*W2617),"Hoch",IF(AND(V2617&lt;=Hilfswerte!$B$35,H2617&lt;0.7*W2617),"Mittel","Niedrig")))</f>
        <v>Niedrig</v>
      </c>
      <c r="Z2617" s="4">
        <f t="shared" si="327"/>
        <v>9.6</v>
      </c>
      <c r="AA2617" s="4" t="str">
        <f>IF(J2617&gt;365,"Bereits abgewandert (Segment D)",IF(Z2617&gt;=Hilfswerte!$B$38,"Rot - akut gefaehrdet",IF(Z2617&gt;=Hilfswerte!$B$39,"Gelb - beobachten","Gruen - stabil")))</f>
        <v>Gruen - stabil</v>
      </c>
    </row>
    <row r="2618" spans="1:27" ht="15" customHeight="1" x14ac:dyDescent="0.25">
      <c r="A2618" s="4" t="s">
        <v>2965</v>
      </c>
      <c r="B2618" s="4" t="s">
        <v>639</v>
      </c>
      <c r="C2618" s="4" t="s">
        <v>59</v>
      </c>
      <c r="D2618" s="4" t="s">
        <v>30</v>
      </c>
      <c r="E2618" s="4">
        <v>40</v>
      </c>
      <c r="F2618" s="5">
        <v>5</v>
      </c>
      <c r="G2618" s="5">
        <v>11.4</v>
      </c>
      <c r="H2618" s="6">
        <v>540</v>
      </c>
      <c r="I2618" s="4">
        <v>1</v>
      </c>
      <c r="J2618" s="4">
        <v>111</v>
      </c>
      <c r="K2618" s="4">
        <v>0</v>
      </c>
      <c r="L2618" s="4">
        <v>5</v>
      </c>
      <c r="M2618" s="4">
        <v>4</v>
      </c>
      <c r="N2618" s="5">
        <v>5.8</v>
      </c>
      <c r="O2618" s="7">
        <f t="shared" si="320"/>
        <v>3</v>
      </c>
      <c r="P2618" s="7">
        <f t="shared" si="321"/>
        <v>1</v>
      </c>
      <c r="Q2618" s="7">
        <f t="shared" si="322"/>
        <v>2</v>
      </c>
      <c r="R2618" s="7">
        <f t="shared" si="323"/>
        <v>6</v>
      </c>
      <c r="S2618" s="8">
        <f t="shared" si="324"/>
        <v>61.4</v>
      </c>
      <c r="T2618" s="7" t="str">
        <f t="shared" si="325"/>
        <v>C - Entwicklungspotenzial</v>
      </c>
      <c r="U2618" s="4">
        <f>ROUND(((E2618-Hilfswerte!$B$20)/Hilfswerte!$B$21)+((F2618-Hilfswerte!$B$22)/Hilfswerte!$B$23)+((G2618-Hilfswerte!$B$24)/Hilfswerte!$B$25)+0.1*INDEX(Hilfswerte!$B$4:$B$15,MATCH(C2618,Hilfswerte!$A$4:$A$15,0)),2)</f>
        <v>-0.64</v>
      </c>
      <c r="V2618" s="4">
        <f>ROUND(SQRT((((E2618-Hilfswerte!$B$20)/Hilfswerte!$B$21)-Hilfswerte!$B$28)^2+(((F2618-Hilfswerte!$B$22)/Hilfswerte!$B$23)-Hilfswerte!$B$29)^2+(((G2618-Hilfswerte!$B$24)/Hilfswerte!$B$25)-Hilfswerte!$B$30)^2),3)</f>
        <v>0.80300000000000005</v>
      </c>
      <c r="W2618" s="4">
        <f>ROUND(E2618*Hilfswerte!$B$31,0)</f>
        <v>8222</v>
      </c>
      <c r="X2618" s="4">
        <f t="shared" si="326"/>
        <v>7682</v>
      </c>
      <c r="Y2618" s="4" t="str">
        <f>IF(T2618="A - Top-Kunde","bereits Top-Kunde",IF(AND(V2618&lt;=Hilfswerte!$B$34,H2618&lt;0.5*W2618),"Hoch",IF(AND(V2618&lt;=Hilfswerte!$B$35,H2618&lt;0.7*W2618),"Mittel","Niedrig")))</f>
        <v>Hoch</v>
      </c>
      <c r="Z2618" s="4">
        <f t="shared" si="327"/>
        <v>6.6</v>
      </c>
      <c r="AA2618" s="4" t="str">
        <f>IF(J2618&gt;365,"Bereits abgewandert (Segment D)",IF(Z2618&gt;=Hilfswerte!$B$38,"Rot - akut gefaehrdet",IF(Z2618&gt;=Hilfswerte!$B$39,"Gelb - beobachten","Gruen - stabil")))</f>
        <v>Gruen - stabil</v>
      </c>
    </row>
    <row r="2619" spans="1:27" ht="15" customHeight="1" x14ac:dyDescent="0.25">
      <c r="A2619" s="4" t="s">
        <v>2966</v>
      </c>
      <c r="B2619" s="4" t="s">
        <v>258</v>
      </c>
      <c r="C2619" s="4" t="s">
        <v>62</v>
      </c>
      <c r="D2619" s="4" t="s">
        <v>30</v>
      </c>
      <c r="E2619" s="4">
        <v>432</v>
      </c>
      <c r="F2619" s="5">
        <v>72.2</v>
      </c>
      <c r="G2619" s="5">
        <v>12.5</v>
      </c>
      <c r="H2619" s="6">
        <v>152180</v>
      </c>
      <c r="I2619" s="4">
        <v>7</v>
      </c>
      <c r="J2619" s="4">
        <v>28</v>
      </c>
      <c r="K2619" s="4">
        <v>0</v>
      </c>
      <c r="L2619" s="4">
        <v>19</v>
      </c>
      <c r="M2619" s="4">
        <v>3</v>
      </c>
      <c r="N2619" s="5">
        <v>0.9</v>
      </c>
      <c r="O2619" s="7">
        <f t="shared" si="320"/>
        <v>5</v>
      </c>
      <c r="P2619" s="7">
        <f t="shared" si="321"/>
        <v>5</v>
      </c>
      <c r="Q2619" s="7">
        <f t="shared" si="322"/>
        <v>5</v>
      </c>
      <c r="R2619" s="7">
        <f t="shared" si="323"/>
        <v>15</v>
      </c>
      <c r="S2619" s="8">
        <f t="shared" si="324"/>
        <v>144.80000000000001</v>
      </c>
      <c r="T2619" s="7" t="str">
        <f t="shared" si="325"/>
        <v>A - Top-Kunde</v>
      </c>
      <c r="U2619" s="4">
        <f>ROUND(((E2619-Hilfswerte!$B$20)/Hilfswerte!$B$21)+((F2619-Hilfswerte!$B$22)/Hilfswerte!$B$23)+((G2619-Hilfswerte!$B$24)/Hilfswerte!$B$25)+0.1*INDEX(Hilfswerte!$B$4:$B$15,MATCH(C2619,Hilfswerte!$A$4:$A$15,0)),2)</f>
        <v>2.91</v>
      </c>
      <c r="V2619" s="4">
        <f>ROUND(SQRT((((E2619-Hilfswerte!$B$20)/Hilfswerte!$B$21)-Hilfswerte!$B$28)^2+(((F2619-Hilfswerte!$B$22)/Hilfswerte!$B$23)-Hilfswerte!$B$29)^2+(((G2619-Hilfswerte!$B$24)/Hilfswerte!$B$25)-Hilfswerte!$B$30)^2),3)</f>
        <v>1.3080000000000001</v>
      </c>
      <c r="W2619" s="4">
        <f>ROUND(E2619*Hilfswerte!$B$31,0)</f>
        <v>88796</v>
      </c>
      <c r="X2619" s="4">
        <f t="shared" si="326"/>
        <v>0</v>
      </c>
      <c r="Y2619" s="4" t="str">
        <f>IF(T2619="A - Top-Kunde","bereits Top-Kunde",IF(AND(V2619&lt;=Hilfswerte!$B$34,H2619&lt;0.5*W2619),"Hoch",IF(AND(V2619&lt;=Hilfswerte!$B$35,H2619&lt;0.7*W2619),"Mittel","Niedrig")))</f>
        <v>bereits Top-Kunde</v>
      </c>
      <c r="Z2619" s="4">
        <f t="shared" si="327"/>
        <v>5.2</v>
      </c>
      <c r="AA2619" s="4" t="str">
        <f>IF(J2619&gt;365,"Bereits abgewandert (Segment D)",IF(Z2619&gt;=Hilfswerte!$B$38,"Rot - akut gefaehrdet",IF(Z2619&gt;=Hilfswerte!$B$39,"Gelb - beobachten","Gruen - stabil")))</f>
        <v>Gruen - stabil</v>
      </c>
    </row>
    <row r="2620" spans="1:27" ht="15" customHeight="1" x14ac:dyDescent="0.25">
      <c r="A2620" s="4" t="s">
        <v>2967</v>
      </c>
      <c r="B2620" s="4" t="s">
        <v>1697</v>
      </c>
      <c r="C2620" s="4" t="s">
        <v>89</v>
      </c>
      <c r="D2620" s="4" t="s">
        <v>30</v>
      </c>
      <c r="E2620" s="4">
        <v>19</v>
      </c>
      <c r="F2620" s="5">
        <v>4.2</v>
      </c>
      <c r="G2620" s="5">
        <v>5.3</v>
      </c>
      <c r="H2620" s="6">
        <v>150</v>
      </c>
      <c r="I2620" s="4">
        <v>2</v>
      </c>
      <c r="J2620" s="4">
        <v>43</v>
      </c>
      <c r="K2620" s="4">
        <v>0</v>
      </c>
      <c r="L2620" s="4">
        <v>20</v>
      </c>
      <c r="M2620" s="4">
        <v>5</v>
      </c>
      <c r="N2620" s="5">
        <v>31.9</v>
      </c>
      <c r="O2620" s="7">
        <f t="shared" si="320"/>
        <v>4</v>
      </c>
      <c r="P2620" s="7">
        <f t="shared" si="321"/>
        <v>2</v>
      </c>
      <c r="Q2620" s="7">
        <f t="shared" si="322"/>
        <v>2</v>
      </c>
      <c r="R2620" s="7">
        <f t="shared" si="323"/>
        <v>8</v>
      </c>
      <c r="S2620" s="8">
        <f t="shared" si="324"/>
        <v>90</v>
      </c>
      <c r="T2620" s="7" t="str">
        <f t="shared" si="325"/>
        <v>C - Entwicklungspotenzial</v>
      </c>
      <c r="U2620" s="4">
        <f>ROUND(((E2620-Hilfswerte!$B$20)/Hilfswerte!$B$21)+((F2620-Hilfswerte!$B$22)/Hilfswerte!$B$23)+((G2620-Hilfswerte!$B$24)/Hilfswerte!$B$25)+0.1*INDEX(Hilfswerte!$B$4:$B$15,MATCH(C2620,Hilfswerte!$A$4:$A$15,0)),2)</f>
        <v>-1.35</v>
      </c>
      <c r="V2620" s="4">
        <f>ROUND(SQRT((((E2620-Hilfswerte!$B$20)/Hilfswerte!$B$21)-Hilfswerte!$B$28)^2+(((F2620-Hilfswerte!$B$22)/Hilfswerte!$B$23)-Hilfswerte!$B$29)^2+(((G2620-Hilfswerte!$B$24)/Hilfswerte!$B$25)-Hilfswerte!$B$30)^2),3)</f>
        <v>1.2829999999999999</v>
      </c>
      <c r="W2620" s="4">
        <f>ROUND(E2620*Hilfswerte!$B$31,0)</f>
        <v>3905</v>
      </c>
      <c r="X2620" s="4">
        <f t="shared" si="326"/>
        <v>3755</v>
      </c>
      <c r="Y2620" s="4" t="str">
        <f>IF(T2620="A - Top-Kunde","bereits Top-Kunde",IF(AND(V2620&lt;=Hilfswerte!$B$34,H2620&lt;0.5*W2620),"Hoch",IF(AND(V2620&lt;=Hilfswerte!$B$35,H2620&lt;0.7*W2620),"Mittel","Niedrig")))</f>
        <v>Niedrig</v>
      </c>
      <c r="Z2620" s="4">
        <f t="shared" si="327"/>
        <v>6.2</v>
      </c>
      <c r="AA2620" s="4" t="str">
        <f>IF(J2620&gt;365,"Bereits abgewandert (Segment D)",IF(Z2620&gt;=Hilfswerte!$B$38,"Rot - akut gefaehrdet",IF(Z2620&gt;=Hilfswerte!$B$39,"Gelb - beobachten","Gruen - stabil")))</f>
        <v>Gruen - stabil</v>
      </c>
    </row>
    <row r="2621" spans="1:27" ht="15" customHeight="1" x14ac:dyDescent="0.25">
      <c r="A2621" s="4" t="s">
        <v>2968</v>
      </c>
      <c r="B2621" s="4" t="s">
        <v>110</v>
      </c>
      <c r="C2621" s="4" t="s">
        <v>55</v>
      </c>
      <c r="D2621" s="4" t="s">
        <v>30</v>
      </c>
      <c r="E2621" s="4">
        <v>342</v>
      </c>
      <c r="F2621" s="5">
        <v>60.2</v>
      </c>
      <c r="G2621" s="5">
        <v>21.2</v>
      </c>
      <c r="H2621" s="6">
        <v>52500</v>
      </c>
      <c r="I2621" s="4">
        <v>2</v>
      </c>
      <c r="J2621" s="4">
        <v>147</v>
      </c>
      <c r="K2621" s="4">
        <v>0</v>
      </c>
      <c r="L2621" s="4">
        <v>7</v>
      </c>
      <c r="M2621" s="4">
        <v>6</v>
      </c>
      <c r="N2621" s="5">
        <v>-5.0999999999999996</v>
      </c>
      <c r="O2621" s="7">
        <f t="shared" si="320"/>
        <v>3</v>
      </c>
      <c r="P2621" s="7">
        <f t="shared" si="321"/>
        <v>2</v>
      </c>
      <c r="Q2621" s="7">
        <f t="shared" si="322"/>
        <v>5</v>
      </c>
      <c r="R2621" s="7">
        <f t="shared" si="323"/>
        <v>10</v>
      </c>
      <c r="S2621" s="8">
        <f t="shared" si="324"/>
        <v>95.4</v>
      </c>
      <c r="T2621" s="7" t="str">
        <f t="shared" si="325"/>
        <v>C - Entwicklungspotenzial</v>
      </c>
      <c r="U2621" s="4">
        <f>ROUND(((E2621-Hilfswerte!$B$20)/Hilfswerte!$B$21)+((F2621-Hilfswerte!$B$22)/Hilfswerte!$B$23)+((G2621-Hilfswerte!$B$24)/Hilfswerte!$B$25)+0.1*INDEX(Hilfswerte!$B$4:$B$15,MATCH(C2621,Hilfswerte!$A$4:$A$15,0)),2)</f>
        <v>3.57</v>
      </c>
      <c r="V2621" s="4">
        <f>ROUND(SQRT((((E2621-Hilfswerte!$B$20)/Hilfswerte!$B$21)-Hilfswerte!$B$28)^2+(((F2621-Hilfswerte!$B$22)/Hilfswerte!$B$23)-Hilfswerte!$B$29)^2+(((G2621-Hilfswerte!$B$24)/Hilfswerte!$B$25)-Hilfswerte!$B$30)^2),3)</f>
        <v>1.8</v>
      </c>
      <c r="W2621" s="4">
        <f>ROUND(E2621*Hilfswerte!$B$31,0)</f>
        <v>70297</v>
      </c>
      <c r="X2621" s="4">
        <f t="shared" si="326"/>
        <v>17797</v>
      </c>
      <c r="Y2621" s="4" t="str">
        <f>IF(T2621="A - Top-Kunde","bereits Top-Kunde",IF(AND(V2621&lt;=Hilfswerte!$B$34,H2621&lt;0.5*W2621),"Hoch",IF(AND(V2621&lt;=Hilfswerte!$B$35,H2621&lt;0.7*W2621),"Mittel","Niedrig")))</f>
        <v>Niedrig</v>
      </c>
      <c r="Z2621" s="4">
        <f t="shared" si="327"/>
        <v>10.8</v>
      </c>
      <c r="AA2621" s="4" t="str">
        <f>IF(J2621&gt;365,"Bereits abgewandert (Segment D)",IF(Z2621&gt;=Hilfswerte!$B$38,"Rot - akut gefaehrdet",IF(Z2621&gt;=Hilfswerte!$B$39,"Gelb - beobachten","Gruen - stabil")))</f>
        <v>Gruen - stabil</v>
      </c>
    </row>
    <row r="2622" spans="1:27" ht="15" customHeight="1" x14ac:dyDescent="0.25">
      <c r="A2622" s="4" t="s">
        <v>2969</v>
      </c>
      <c r="B2622" s="4" t="s">
        <v>870</v>
      </c>
      <c r="C2622" s="4" t="s">
        <v>38</v>
      </c>
      <c r="D2622" s="4" t="s">
        <v>48</v>
      </c>
      <c r="E2622" s="4">
        <v>141</v>
      </c>
      <c r="F2622" s="5">
        <v>41.4</v>
      </c>
      <c r="G2622" s="5">
        <v>15.4</v>
      </c>
      <c r="H2622" s="6">
        <v>44120</v>
      </c>
      <c r="I2622" s="4">
        <v>7</v>
      </c>
      <c r="J2622" s="4">
        <v>16</v>
      </c>
      <c r="K2622" s="4">
        <v>0</v>
      </c>
      <c r="L2622" s="4">
        <v>16</v>
      </c>
      <c r="M2622" s="4">
        <v>1</v>
      </c>
      <c r="N2622" s="5">
        <v>26.8</v>
      </c>
      <c r="O2622" s="7">
        <f t="shared" si="320"/>
        <v>5</v>
      </c>
      <c r="P2622" s="7">
        <f t="shared" si="321"/>
        <v>5</v>
      </c>
      <c r="Q2622" s="7">
        <f t="shared" si="322"/>
        <v>5</v>
      </c>
      <c r="R2622" s="7">
        <f t="shared" si="323"/>
        <v>15</v>
      </c>
      <c r="S2622" s="8">
        <f t="shared" si="324"/>
        <v>158.6</v>
      </c>
      <c r="T2622" s="7" t="str">
        <f t="shared" si="325"/>
        <v>A - Top-Kunde</v>
      </c>
      <c r="U2622" s="4">
        <f>ROUND(((E2622-Hilfswerte!$B$20)/Hilfswerte!$B$21)+((F2622-Hilfswerte!$B$22)/Hilfswerte!$B$23)+((G2622-Hilfswerte!$B$24)/Hilfswerte!$B$25)+0.1*INDEX(Hilfswerte!$B$4:$B$15,MATCH(C2622,Hilfswerte!$A$4:$A$15,0)),2)</f>
        <v>1.5</v>
      </c>
      <c r="V2622" s="4">
        <f>ROUND(SQRT((((E2622-Hilfswerte!$B$20)/Hilfswerte!$B$21)-Hilfswerte!$B$28)^2+(((F2622-Hilfswerte!$B$22)/Hilfswerte!$B$23)-Hilfswerte!$B$29)^2+(((G2622-Hilfswerte!$B$24)/Hilfswerte!$B$25)-Hilfswerte!$B$30)^2),3)</f>
        <v>0.67800000000000005</v>
      </c>
      <c r="W2622" s="4">
        <f>ROUND(E2622*Hilfswerte!$B$31,0)</f>
        <v>28982</v>
      </c>
      <c r="X2622" s="4">
        <f t="shared" si="326"/>
        <v>0</v>
      </c>
      <c r="Y2622" s="4" t="str">
        <f>IF(T2622="A - Top-Kunde","bereits Top-Kunde",IF(AND(V2622&lt;=Hilfswerte!$B$34,H2622&lt;0.5*W2622),"Hoch",IF(AND(V2622&lt;=Hilfswerte!$B$35,H2622&lt;0.7*W2622),"Mittel","Niedrig")))</f>
        <v>bereits Top-Kunde</v>
      </c>
      <c r="Z2622" s="4">
        <f t="shared" si="327"/>
        <v>4</v>
      </c>
      <c r="AA2622" s="4" t="str">
        <f>IF(J2622&gt;365,"Bereits abgewandert (Segment D)",IF(Z2622&gt;=Hilfswerte!$B$38,"Rot - akut gefaehrdet",IF(Z2622&gt;=Hilfswerte!$B$39,"Gelb - beobachten","Gruen - stabil")))</f>
        <v>Gruen - stabil</v>
      </c>
    </row>
    <row r="2623" spans="1:27" ht="15" customHeight="1" x14ac:dyDescent="0.25">
      <c r="A2623" s="4" t="s">
        <v>2970</v>
      </c>
      <c r="B2623" s="4" t="s">
        <v>696</v>
      </c>
      <c r="C2623" s="4" t="s">
        <v>29</v>
      </c>
      <c r="D2623" s="4" t="s">
        <v>106</v>
      </c>
      <c r="E2623" s="4">
        <v>29</v>
      </c>
      <c r="F2623" s="5">
        <v>4.9000000000000004</v>
      </c>
      <c r="G2623" s="5">
        <v>5.0999999999999996</v>
      </c>
      <c r="H2623" s="6">
        <v>150</v>
      </c>
      <c r="I2623" s="4">
        <v>1</v>
      </c>
      <c r="J2623" s="4">
        <v>61</v>
      </c>
      <c r="K2623" s="4">
        <v>0</v>
      </c>
      <c r="L2623" s="4">
        <v>-5</v>
      </c>
      <c r="M2623" s="4">
        <v>1</v>
      </c>
      <c r="N2623" s="5">
        <v>-24.3</v>
      </c>
      <c r="O2623" s="7">
        <f t="shared" si="320"/>
        <v>4</v>
      </c>
      <c r="P2623" s="7">
        <f t="shared" si="321"/>
        <v>1</v>
      </c>
      <c r="Q2623" s="7">
        <f t="shared" si="322"/>
        <v>2</v>
      </c>
      <c r="R2623" s="7">
        <f t="shared" si="323"/>
        <v>7</v>
      </c>
      <c r="S2623" s="8">
        <f t="shared" si="324"/>
        <v>57.9</v>
      </c>
      <c r="T2623" s="7" t="str">
        <f t="shared" si="325"/>
        <v>C - Entwicklungspotenzial</v>
      </c>
      <c r="U2623" s="4">
        <f>ROUND(((E2623-Hilfswerte!$B$20)/Hilfswerte!$B$21)+((F2623-Hilfswerte!$B$22)/Hilfswerte!$B$23)+((G2623-Hilfswerte!$B$24)/Hilfswerte!$B$25)+0.1*INDEX(Hilfswerte!$B$4:$B$15,MATCH(C2623,Hilfswerte!$A$4:$A$15,0)),2)</f>
        <v>-1.35</v>
      </c>
      <c r="V2623" s="4">
        <f>ROUND(SQRT((((E2623-Hilfswerte!$B$20)/Hilfswerte!$B$21)-Hilfswerte!$B$28)^2+(((F2623-Hilfswerte!$B$22)/Hilfswerte!$B$23)-Hilfswerte!$B$29)^2+(((G2623-Hilfswerte!$B$24)/Hilfswerte!$B$25)-Hilfswerte!$B$30)^2),3)</f>
        <v>1.2809999999999999</v>
      </c>
      <c r="W2623" s="4">
        <f>ROUND(E2623*Hilfswerte!$B$31,0)</f>
        <v>5961</v>
      </c>
      <c r="X2623" s="4">
        <f t="shared" si="326"/>
        <v>5811</v>
      </c>
      <c r="Y2623" s="4" t="str">
        <f>IF(T2623="A - Top-Kunde","bereits Top-Kunde",IF(AND(V2623&lt;=Hilfswerte!$B$34,H2623&lt;0.5*W2623),"Hoch",IF(AND(V2623&lt;=Hilfswerte!$B$35,H2623&lt;0.7*W2623),"Mittel","Niedrig")))</f>
        <v>Niedrig</v>
      </c>
      <c r="Z2623" s="4">
        <f t="shared" si="327"/>
        <v>12.8</v>
      </c>
      <c r="AA2623" s="4" t="str">
        <f>IF(J2623&gt;365,"Bereits abgewandert (Segment D)",IF(Z2623&gt;=Hilfswerte!$B$38,"Rot - akut gefaehrdet",IF(Z2623&gt;=Hilfswerte!$B$39,"Gelb - beobachten","Gruen - stabil")))</f>
        <v>Gruen - stabil</v>
      </c>
    </row>
    <row r="2624" spans="1:27" ht="15" customHeight="1" x14ac:dyDescent="0.25">
      <c r="A2624" s="4" t="s">
        <v>2971</v>
      </c>
      <c r="B2624" s="4" t="s">
        <v>142</v>
      </c>
      <c r="C2624" s="4" t="s">
        <v>59</v>
      </c>
      <c r="D2624" s="4" t="s">
        <v>30</v>
      </c>
      <c r="E2624" s="4">
        <v>50</v>
      </c>
      <c r="F2624" s="5">
        <v>7.8</v>
      </c>
      <c r="G2624" s="5">
        <v>7.9</v>
      </c>
      <c r="H2624" s="6">
        <v>3150</v>
      </c>
      <c r="I2624" s="4">
        <v>2</v>
      </c>
      <c r="J2624" s="4">
        <v>115</v>
      </c>
      <c r="K2624" s="4">
        <v>0</v>
      </c>
      <c r="L2624" s="4">
        <v>14</v>
      </c>
      <c r="M2624" s="4">
        <v>3</v>
      </c>
      <c r="N2624" s="5">
        <v>12</v>
      </c>
      <c r="O2624" s="7">
        <f t="shared" si="320"/>
        <v>3</v>
      </c>
      <c r="P2624" s="7">
        <f t="shared" si="321"/>
        <v>2</v>
      </c>
      <c r="Q2624" s="7">
        <f t="shared" si="322"/>
        <v>4</v>
      </c>
      <c r="R2624" s="7">
        <f t="shared" si="323"/>
        <v>9</v>
      </c>
      <c r="S2624" s="8">
        <f t="shared" si="324"/>
        <v>91.8</v>
      </c>
      <c r="T2624" s="7" t="str">
        <f t="shared" si="325"/>
        <v>C - Entwicklungspotenzial</v>
      </c>
      <c r="U2624" s="4">
        <f>ROUND(((E2624-Hilfswerte!$B$20)/Hilfswerte!$B$21)+((F2624-Hilfswerte!$B$22)/Hilfswerte!$B$23)+((G2624-Hilfswerte!$B$24)/Hilfswerte!$B$25)+0.1*INDEX(Hilfswerte!$B$4:$B$15,MATCH(C2624,Hilfswerte!$A$4:$A$15,0)),2)</f>
        <v>-1.1000000000000001</v>
      </c>
      <c r="V2624" s="4">
        <f>ROUND(SQRT((((E2624-Hilfswerte!$B$20)/Hilfswerte!$B$21)-Hilfswerte!$B$28)^2+(((F2624-Hilfswerte!$B$22)/Hilfswerte!$B$23)-Hilfswerte!$B$29)^2+(((G2624-Hilfswerte!$B$24)/Hilfswerte!$B$25)-Hilfswerte!$B$30)^2),3)</f>
        <v>0.90400000000000003</v>
      </c>
      <c r="W2624" s="4">
        <f>ROUND(E2624*Hilfswerte!$B$31,0)</f>
        <v>10277</v>
      </c>
      <c r="X2624" s="4">
        <f t="shared" si="326"/>
        <v>7127</v>
      </c>
      <c r="Y2624" s="4" t="str">
        <f>IF(T2624="A - Top-Kunde","bereits Top-Kunde",IF(AND(V2624&lt;=Hilfswerte!$B$34,H2624&lt;0.5*W2624),"Hoch",IF(AND(V2624&lt;=Hilfswerte!$B$35,H2624&lt;0.7*W2624),"Mittel","Niedrig")))</f>
        <v>Mittel</v>
      </c>
      <c r="Z2624" s="4">
        <f t="shared" si="327"/>
        <v>8.6</v>
      </c>
      <c r="AA2624" s="4" t="str">
        <f>IF(J2624&gt;365,"Bereits abgewandert (Segment D)",IF(Z2624&gt;=Hilfswerte!$B$38,"Rot - akut gefaehrdet",IF(Z2624&gt;=Hilfswerte!$B$39,"Gelb - beobachten","Gruen - stabil")))</f>
        <v>Gruen - stabil</v>
      </c>
    </row>
    <row r="2625" spans="1:27" ht="15" customHeight="1" x14ac:dyDescent="0.25">
      <c r="A2625" s="4" t="s">
        <v>2972</v>
      </c>
      <c r="B2625" s="4" t="s">
        <v>127</v>
      </c>
      <c r="C2625" s="4" t="s">
        <v>65</v>
      </c>
      <c r="D2625" s="4" t="s">
        <v>30</v>
      </c>
      <c r="E2625" s="4">
        <v>61</v>
      </c>
      <c r="F2625" s="5">
        <v>23</v>
      </c>
      <c r="G2625" s="5">
        <v>12.3</v>
      </c>
      <c r="H2625" s="6">
        <v>19390</v>
      </c>
      <c r="I2625" s="4">
        <v>6</v>
      </c>
      <c r="J2625" s="4">
        <v>35</v>
      </c>
      <c r="K2625" s="4">
        <v>1</v>
      </c>
      <c r="L2625" s="4">
        <v>15</v>
      </c>
      <c r="M2625" s="4">
        <v>1</v>
      </c>
      <c r="N2625" s="5">
        <v>11</v>
      </c>
      <c r="O2625" s="7">
        <f t="shared" si="320"/>
        <v>4</v>
      </c>
      <c r="P2625" s="7">
        <f t="shared" si="321"/>
        <v>5</v>
      </c>
      <c r="Q2625" s="7">
        <f t="shared" si="322"/>
        <v>5</v>
      </c>
      <c r="R2625" s="7">
        <f t="shared" si="323"/>
        <v>14</v>
      </c>
      <c r="S2625" s="8">
        <f t="shared" si="324"/>
        <v>135</v>
      </c>
      <c r="T2625" s="7" t="str">
        <f t="shared" si="325"/>
        <v>A - Top-Kunde</v>
      </c>
      <c r="U2625" s="4">
        <f>ROUND(((E2625-Hilfswerte!$B$20)/Hilfswerte!$B$21)+((F2625-Hilfswerte!$B$22)/Hilfswerte!$B$23)+((G2625-Hilfswerte!$B$24)/Hilfswerte!$B$25)+0.1*INDEX(Hilfswerte!$B$4:$B$15,MATCH(C2625,Hilfswerte!$A$4:$A$15,0)),2)</f>
        <v>-0.06</v>
      </c>
      <c r="V2625" s="4">
        <f>ROUND(SQRT((((E2625-Hilfswerte!$B$20)/Hilfswerte!$B$21)-Hilfswerte!$B$28)^2+(((F2625-Hilfswerte!$B$22)/Hilfswerte!$B$23)-Hilfswerte!$B$29)^2+(((G2625-Hilfswerte!$B$24)/Hilfswerte!$B$25)-Hilfswerte!$B$30)^2),3)</f>
        <v>0.55300000000000005</v>
      </c>
      <c r="W2625" s="4">
        <f>ROUND(E2625*Hilfswerte!$B$31,0)</f>
        <v>12538</v>
      </c>
      <c r="X2625" s="4">
        <f t="shared" si="326"/>
        <v>0</v>
      </c>
      <c r="Y2625" s="4" t="str">
        <f>IF(T2625="A - Top-Kunde","bereits Top-Kunde",IF(AND(V2625&lt;=Hilfswerte!$B$34,H2625&lt;0.5*W2625),"Hoch",IF(AND(V2625&lt;=Hilfswerte!$B$35,H2625&lt;0.7*W2625),"Mittel","Niedrig")))</f>
        <v>bereits Top-Kunde</v>
      </c>
      <c r="Z2625" s="4">
        <f t="shared" si="327"/>
        <v>7.8</v>
      </c>
      <c r="AA2625" s="4" t="str">
        <f>IF(J2625&gt;365,"Bereits abgewandert (Segment D)",IF(Z2625&gt;=Hilfswerte!$B$38,"Rot - akut gefaehrdet",IF(Z2625&gt;=Hilfswerte!$B$39,"Gelb - beobachten","Gruen - stabil")))</f>
        <v>Gruen - stabil</v>
      </c>
    </row>
    <row r="2626" spans="1:27" ht="15" customHeight="1" x14ac:dyDescent="0.25">
      <c r="A2626" s="4" t="s">
        <v>2973</v>
      </c>
      <c r="B2626" s="4" t="s">
        <v>79</v>
      </c>
      <c r="C2626" s="4" t="s">
        <v>65</v>
      </c>
      <c r="D2626" s="4" t="s">
        <v>30</v>
      </c>
      <c r="E2626" s="4">
        <v>220</v>
      </c>
      <c r="F2626" s="5">
        <v>38.4</v>
      </c>
      <c r="G2626" s="5">
        <v>14.4</v>
      </c>
      <c r="H2626" s="6">
        <v>26430</v>
      </c>
      <c r="I2626" s="4">
        <v>1</v>
      </c>
      <c r="J2626" s="4">
        <v>116</v>
      </c>
      <c r="K2626" s="4">
        <v>1</v>
      </c>
      <c r="L2626" s="4">
        <v>-3</v>
      </c>
      <c r="M2626" s="4">
        <v>5</v>
      </c>
      <c r="N2626" s="5">
        <v>-8.6999999999999993</v>
      </c>
      <c r="O2626" s="7">
        <f t="shared" ref="O2626:O2689" si="328">IF(J2626&gt;365,1,IF(J2626&lt;=30,5,IF(J2626&lt;=90,4,IF(J2626&lt;=180,3,2))))</f>
        <v>3</v>
      </c>
      <c r="P2626" s="7">
        <f t="shared" ref="P2626:P2689" si="329">IF(I2626&gt;=5,5,IF(I2626&gt;=4,4,IF(I2626&gt;=3,3,IF(I2626&gt;=2,2,1))))</f>
        <v>1</v>
      </c>
      <c r="Q2626" s="7">
        <f t="shared" ref="Q2626:Q2689" si="330">IF(H2626&gt;=7500,5,IF(H2626&gt;=2500,4,IF(H2626&gt;=1000,3,IF(H2626&gt;=1,2,1))))</f>
        <v>5</v>
      </c>
      <c r="R2626" s="7">
        <f t="shared" ref="R2626:R2689" si="331">O2626+P2626+Q2626</f>
        <v>9</v>
      </c>
      <c r="S2626" s="8">
        <f t="shared" ref="S2626:S2689" si="332">ROUND(10*R2626+0.5*N2626-6*K2626-0.3*MAX(0,L2626),1)</f>
        <v>79.7</v>
      </c>
      <c r="T2626" s="7" t="str">
        <f t="shared" ref="T2626:T2689" si="333">IF(J2626&gt;365,"D - Abwanderungsrisiko",IF(S2626&gt;=125,"A - Top-Kunde",IF(S2626&gt;=105,"B - Kernkunde","C - Entwicklungspotenzial")))</f>
        <v>C - Entwicklungspotenzial</v>
      </c>
      <c r="U2626" s="4">
        <f>ROUND(((E2626-Hilfswerte!$B$20)/Hilfswerte!$B$21)+((F2626-Hilfswerte!$B$22)/Hilfswerte!$B$23)+((G2626-Hilfswerte!$B$24)/Hilfswerte!$B$25)+0.1*INDEX(Hilfswerte!$B$4:$B$15,MATCH(C2626,Hilfswerte!$A$4:$A$15,0)),2)</f>
        <v>1.23</v>
      </c>
      <c r="V2626" s="4">
        <f>ROUND(SQRT((((E2626-Hilfswerte!$B$20)/Hilfswerte!$B$21)-Hilfswerte!$B$28)^2+(((F2626-Hilfswerte!$B$22)/Hilfswerte!$B$23)-Hilfswerte!$B$29)^2+(((G2626-Hilfswerte!$B$24)/Hilfswerte!$B$25)-Hilfswerte!$B$30)^2),3)</f>
        <v>0.55500000000000005</v>
      </c>
      <c r="W2626" s="4">
        <f>ROUND(E2626*Hilfswerte!$B$31,0)</f>
        <v>45220</v>
      </c>
      <c r="X2626" s="4">
        <f t="shared" ref="X2626:X2689" si="334">MAX(0,W2626-H2626)</f>
        <v>18790</v>
      </c>
      <c r="Y2626" s="4" t="str">
        <f>IF(T2626="A - Top-Kunde","bereits Top-Kunde",IF(AND(V2626&lt;=Hilfswerte!$B$34,H2626&lt;0.5*W2626),"Hoch",IF(AND(V2626&lt;=Hilfswerte!$B$35,H2626&lt;0.7*W2626),"Mittel","Niedrig")))</f>
        <v>Mittel</v>
      </c>
      <c r="Z2626" s="4">
        <f t="shared" ref="Z2626:Z2689" si="335">ROUND(0.4*MAX(0,-N2626)+3*K2626+0.2*MAX(0,L2626)+0.05*J2626,1)</f>
        <v>12.3</v>
      </c>
      <c r="AA2626" s="4" t="str">
        <f>IF(J2626&gt;365,"Bereits abgewandert (Segment D)",IF(Z2626&gt;=Hilfswerte!$B$38,"Rot - akut gefaehrdet",IF(Z2626&gt;=Hilfswerte!$B$39,"Gelb - beobachten","Gruen - stabil")))</f>
        <v>Gruen - stabil</v>
      </c>
    </row>
    <row r="2627" spans="1:27" ht="15" customHeight="1" x14ac:dyDescent="0.25">
      <c r="A2627" s="4" t="s">
        <v>2974</v>
      </c>
      <c r="B2627" s="4" t="s">
        <v>587</v>
      </c>
      <c r="C2627" s="4" t="s">
        <v>74</v>
      </c>
      <c r="D2627" s="4" t="s">
        <v>30</v>
      </c>
      <c r="E2627" s="4">
        <v>16</v>
      </c>
      <c r="F2627" s="5">
        <v>6.1</v>
      </c>
      <c r="G2627" s="5">
        <v>12.3</v>
      </c>
      <c r="H2627" s="6">
        <v>36730</v>
      </c>
      <c r="I2627" s="4">
        <v>9</v>
      </c>
      <c r="J2627" s="4">
        <v>12</v>
      </c>
      <c r="K2627" s="4">
        <v>3</v>
      </c>
      <c r="L2627" s="4">
        <v>0</v>
      </c>
      <c r="M2627" s="4">
        <v>6</v>
      </c>
      <c r="N2627" s="5">
        <v>-16.2</v>
      </c>
      <c r="O2627" s="7">
        <f t="shared" si="328"/>
        <v>5</v>
      </c>
      <c r="P2627" s="7">
        <f t="shared" si="329"/>
        <v>5</v>
      </c>
      <c r="Q2627" s="7">
        <f t="shared" si="330"/>
        <v>5</v>
      </c>
      <c r="R2627" s="7">
        <f t="shared" si="331"/>
        <v>15</v>
      </c>
      <c r="S2627" s="8">
        <f t="shared" si="332"/>
        <v>123.9</v>
      </c>
      <c r="T2627" s="7" t="str">
        <f t="shared" si="333"/>
        <v>B - Kernkunde</v>
      </c>
      <c r="U2627" s="4">
        <f>ROUND(((E2627-Hilfswerte!$B$20)/Hilfswerte!$B$21)+((F2627-Hilfswerte!$B$22)/Hilfswerte!$B$23)+((G2627-Hilfswerte!$B$24)/Hilfswerte!$B$25)+0.1*INDEX(Hilfswerte!$B$4:$B$15,MATCH(C2627,Hilfswerte!$A$4:$A$15,0)),2)</f>
        <v>-0.53</v>
      </c>
      <c r="V2627" s="4">
        <f>ROUND(SQRT((((E2627-Hilfswerte!$B$20)/Hilfswerte!$B$21)-Hilfswerte!$B$28)^2+(((F2627-Hilfswerte!$B$22)/Hilfswerte!$B$23)-Hilfswerte!$B$29)^2+(((G2627-Hilfswerte!$B$24)/Hilfswerte!$B$25)-Hilfswerte!$B$30)^2),3)</f>
        <v>0.879</v>
      </c>
      <c r="W2627" s="4">
        <f>ROUND(E2627*Hilfswerte!$B$31,0)</f>
        <v>3289</v>
      </c>
      <c r="X2627" s="4">
        <f t="shared" si="334"/>
        <v>0</v>
      </c>
      <c r="Y2627" s="4" t="str">
        <f>IF(T2627="A - Top-Kunde","bereits Top-Kunde",IF(AND(V2627&lt;=Hilfswerte!$B$34,H2627&lt;0.5*W2627),"Hoch",IF(AND(V2627&lt;=Hilfswerte!$B$35,H2627&lt;0.7*W2627),"Mittel","Niedrig")))</f>
        <v>Niedrig</v>
      </c>
      <c r="Z2627" s="4">
        <f t="shared" si="335"/>
        <v>16.100000000000001</v>
      </c>
      <c r="AA2627" s="4" t="str">
        <f>IF(J2627&gt;365,"Bereits abgewandert (Segment D)",IF(Z2627&gt;=Hilfswerte!$B$38,"Rot - akut gefaehrdet",IF(Z2627&gt;=Hilfswerte!$B$39,"Gelb - beobachten","Gruen - stabil")))</f>
        <v>Gelb - beobachten</v>
      </c>
    </row>
    <row r="2628" spans="1:27" ht="15" customHeight="1" x14ac:dyDescent="0.25">
      <c r="A2628" s="4" t="s">
        <v>2975</v>
      </c>
      <c r="B2628" s="4" t="s">
        <v>623</v>
      </c>
      <c r="C2628" s="4" t="s">
        <v>65</v>
      </c>
      <c r="D2628" s="4" t="s">
        <v>56</v>
      </c>
      <c r="E2628" s="4">
        <v>12</v>
      </c>
      <c r="F2628" s="5">
        <v>3.1</v>
      </c>
      <c r="G2628" s="5">
        <v>5.8</v>
      </c>
      <c r="H2628" s="6">
        <v>0</v>
      </c>
      <c r="I2628" s="4">
        <v>0</v>
      </c>
      <c r="J2628" s="4">
        <v>782</v>
      </c>
      <c r="K2628" s="4">
        <v>0</v>
      </c>
      <c r="L2628" s="4">
        <v>4</v>
      </c>
      <c r="M2628" s="4">
        <v>0</v>
      </c>
      <c r="N2628" s="5">
        <v>-60.8</v>
      </c>
      <c r="O2628" s="7">
        <f t="shared" si="328"/>
        <v>1</v>
      </c>
      <c r="P2628" s="7">
        <f t="shared" si="329"/>
        <v>1</v>
      </c>
      <c r="Q2628" s="7">
        <f t="shared" si="330"/>
        <v>1</v>
      </c>
      <c r="R2628" s="7">
        <f t="shared" si="331"/>
        <v>3</v>
      </c>
      <c r="S2628" s="8">
        <f t="shared" si="332"/>
        <v>-1.6</v>
      </c>
      <c r="T2628" s="7" t="str">
        <f t="shared" si="333"/>
        <v>D - Abwanderungsrisiko</v>
      </c>
      <c r="U2628" s="4">
        <f>ROUND(((E2628-Hilfswerte!$B$20)/Hilfswerte!$B$21)+((F2628-Hilfswerte!$B$22)/Hilfswerte!$B$23)+((G2628-Hilfswerte!$B$24)/Hilfswerte!$B$25)+0.1*INDEX(Hilfswerte!$B$4:$B$15,MATCH(C2628,Hilfswerte!$A$4:$A$15,0)),2)</f>
        <v>-1.66</v>
      </c>
      <c r="V2628" s="4">
        <f>ROUND(SQRT((((E2628-Hilfswerte!$B$20)/Hilfswerte!$B$21)-Hilfswerte!$B$28)^2+(((F2628-Hilfswerte!$B$22)/Hilfswerte!$B$23)-Hilfswerte!$B$29)^2+(((G2628-Hilfswerte!$B$24)/Hilfswerte!$B$25)-Hilfswerte!$B$30)^2),3)</f>
        <v>1.252</v>
      </c>
      <c r="W2628" s="4">
        <f>ROUND(E2628*Hilfswerte!$B$31,0)</f>
        <v>2467</v>
      </c>
      <c r="X2628" s="4">
        <f t="shared" si="334"/>
        <v>2467</v>
      </c>
      <c r="Y2628" s="4" t="str">
        <f>IF(T2628="A - Top-Kunde","bereits Top-Kunde",IF(AND(V2628&lt;=Hilfswerte!$B$34,H2628&lt;0.5*W2628),"Hoch",IF(AND(V2628&lt;=Hilfswerte!$B$35,H2628&lt;0.7*W2628),"Mittel","Niedrig")))</f>
        <v>Niedrig</v>
      </c>
      <c r="Z2628" s="4">
        <f t="shared" si="335"/>
        <v>64.2</v>
      </c>
      <c r="AA2628" s="4" t="str">
        <f>IF(J2628&gt;365,"Bereits abgewandert (Segment D)",IF(Z2628&gt;=Hilfswerte!$B$38,"Rot - akut gefaehrdet",IF(Z2628&gt;=Hilfswerte!$B$39,"Gelb - beobachten","Gruen - stabil")))</f>
        <v>Bereits abgewandert (Segment D)</v>
      </c>
    </row>
    <row r="2629" spans="1:27" ht="15" customHeight="1" x14ac:dyDescent="0.25">
      <c r="A2629" s="4" t="s">
        <v>2976</v>
      </c>
      <c r="B2629" s="4" t="s">
        <v>1183</v>
      </c>
      <c r="C2629" s="4" t="s">
        <v>65</v>
      </c>
      <c r="D2629" s="4" t="s">
        <v>52</v>
      </c>
      <c r="E2629" s="4">
        <v>51</v>
      </c>
      <c r="F2629" s="5">
        <v>11.2</v>
      </c>
      <c r="G2629" s="5">
        <v>19.600000000000001</v>
      </c>
      <c r="H2629" s="6">
        <v>2560</v>
      </c>
      <c r="I2629" s="4">
        <v>1</v>
      </c>
      <c r="J2629" s="4">
        <v>309</v>
      </c>
      <c r="K2629" s="4">
        <v>0</v>
      </c>
      <c r="L2629" s="4">
        <v>28</v>
      </c>
      <c r="M2629" s="4">
        <v>2</v>
      </c>
      <c r="N2629" s="5">
        <v>-6.9</v>
      </c>
      <c r="O2629" s="7">
        <f t="shared" si="328"/>
        <v>2</v>
      </c>
      <c r="P2629" s="7">
        <f t="shared" si="329"/>
        <v>1</v>
      </c>
      <c r="Q2629" s="7">
        <f t="shared" si="330"/>
        <v>4</v>
      </c>
      <c r="R2629" s="7">
        <f t="shared" si="331"/>
        <v>7</v>
      </c>
      <c r="S2629" s="8">
        <f t="shared" si="332"/>
        <v>58.2</v>
      </c>
      <c r="T2629" s="7" t="str">
        <f t="shared" si="333"/>
        <v>C - Entwicklungspotenzial</v>
      </c>
      <c r="U2629" s="4">
        <f>ROUND(((E2629-Hilfswerte!$B$20)/Hilfswerte!$B$21)+((F2629-Hilfswerte!$B$22)/Hilfswerte!$B$23)+((G2629-Hilfswerte!$B$24)/Hilfswerte!$B$25)+0.1*INDEX(Hilfswerte!$B$4:$B$15,MATCH(C2629,Hilfswerte!$A$4:$A$15,0)),2)</f>
        <v>0.84</v>
      </c>
      <c r="V2629" s="4">
        <f>ROUND(SQRT((((E2629-Hilfswerte!$B$20)/Hilfswerte!$B$21)-Hilfswerte!$B$28)^2+(((F2629-Hilfswerte!$B$22)/Hilfswerte!$B$23)-Hilfswerte!$B$29)^2+(((G2629-Hilfswerte!$B$24)/Hilfswerte!$B$25)-Hilfswerte!$B$30)^2),3)</f>
        <v>1.5</v>
      </c>
      <c r="W2629" s="4">
        <f>ROUND(E2629*Hilfswerte!$B$31,0)</f>
        <v>10483</v>
      </c>
      <c r="X2629" s="4">
        <f t="shared" si="334"/>
        <v>7923</v>
      </c>
      <c r="Y2629" s="4" t="str">
        <f>IF(T2629="A - Top-Kunde","bereits Top-Kunde",IF(AND(V2629&lt;=Hilfswerte!$B$34,H2629&lt;0.5*W2629),"Hoch",IF(AND(V2629&lt;=Hilfswerte!$B$35,H2629&lt;0.7*W2629),"Mittel","Niedrig")))</f>
        <v>Niedrig</v>
      </c>
      <c r="Z2629" s="4">
        <f t="shared" si="335"/>
        <v>23.8</v>
      </c>
      <c r="AA2629" s="4" t="str">
        <f>IF(J2629&gt;365,"Bereits abgewandert (Segment D)",IF(Z2629&gt;=Hilfswerte!$B$38,"Rot - akut gefaehrdet",IF(Z2629&gt;=Hilfswerte!$B$39,"Gelb - beobachten","Gruen - stabil")))</f>
        <v>Rot - akut gefaehrdet</v>
      </c>
    </row>
    <row r="2630" spans="1:27" ht="15" customHeight="1" x14ac:dyDescent="0.25">
      <c r="A2630" s="4" t="s">
        <v>2977</v>
      </c>
      <c r="B2630" s="4" t="s">
        <v>160</v>
      </c>
      <c r="C2630" s="4" t="s">
        <v>59</v>
      </c>
      <c r="D2630" s="4" t="s">
        <v>106</v>
      </c>
      <c r="E2630" s="4">
        <v>393</v>
      </c>
      <c r="F2630" s="5">
        <v>61.8</v>
      </c>
      <c r="G2630" s="5">
        <v>15.6</v>
      </c>
      <c r="H2630" s="6">
        <v>40600</v>
      </c>
      <c r="I2630" s="4">
        <v>2</v>
      </c>
      <c r="J2630" s="4">
        <v>215</v>
      </c>
      <c r="K2630" s="4">
        <v>1</v>
      </c>
      <c r="L2630" s="4">
        <v>-5</v>
      </c>
      <c r="M2630" s="4">
        <v>6</v>
      </c>
      <c r="N2630" s="5">
        <v>11.3</v>
      </c>
      <c r="O2630" s="7">
        <f t="shared" si="328"/>
        <v>2</v>
      </c>
      <c r="P2630" s="7">
        <f t="shared" si="329"/>
        <v>2</v>
      </c>
      <c r="Q2630" s="7">
        <f t="shared" si="330"/>
        <v>5</v>
      </c>
      <c r="R2630" s="7">
        <f t="shared" si="331"/>
        <v>9</v>
      </c>
      <c r="S2630" s="8">
        <f t="shared" si="332"/>
        <v>89.7</v>
      </c>
      <c r="T2630" s="7" t="str">
        <f t="shared" si="333"/>
        <v>C - Entwicklungspotenzial</v>
      </c>
      <c r="U2630" s="4">
        <f>ROUND(((E2630-Hilfswerte!$B$20)/Hilfswerte!$B$21)+((F2630-Hilfswerte!$B$22)/Hilfswerte!$B$23)+((G2630-Hilfswerte!$B$24)/Hilfswerte!$B$25)+0.1*INDEX(Hilfswerte!$B$4:$B$15,MATCH(C2630,Hilfswerte!$A$4:$A$15,0)),2)</f>
        <v>2.56</v>
      </c>
      <c r="V2630" s="4">
        <f>ROUND(SQRT((((E2630-Hilfswerte!$B$20)/Hilfswerte!$B$21)-Hilfswerte!$B$28)^2+(((F2630-Hilfswerte!$B$22)/Hilfswerte!$B$23)-Hilfswerte!$B$29)^2+(((G2630-Hilfswerte!$B$24)/Hilfswerte!$B$25)-Hilfswerte!$B$30)^2),3)</f>
        <v>1.268</v>
      </c>
      <c r="W2630" s="4">
        <f>ROUND(E2630*Hilfswerte!$B$31,0)</f>
        <v>80780</v>
      </c>
      <c r="X2630" s="4">
        <f t="shared" si="334"/>
        <v>40180</v>
      </c>
      <c r="Y2630" s="4" t="str">
        <f>IF(T2630="A - Top-Kunde","bereits Top-Kunde",IF(AND(V2630&lt;=Hilfswerte!$B$34,H2630&lt;0.5*W2630),"Hoch",IF(AND(V2630&lt;=Hilfswerte!$B$35,H2630&lt;0.7*W2630),"Mittel","Niedrig")))</f>
        <v>Niedrig</v>
      </c>
      <c r="Z2630" s="4">
        <f t="shared" si="335"/>
        <v>13.8</v>
      </c>
      <c r="AA2630" s="4" t="str">
        <f>IF(J2630&gt;365,"Bereits abgewandert (Segment D)",IF(Z2630&gt;=Hilfswerte!$B$38,"Rot - akut gefaehrdet",IF(Z2630&gt;=Hilfswerte!$B$39,"Gelb - beobachten","Gruen - stabil")))</f>
        <v>Gelb - beobachten</v>
      </c>
    </row>
    <row r="2631" spans="1:27" ht="15" customHeight="1" x14ac:dyDescent="0.25">
      <c r="A2631" s="4" t="s">
        <v>2978</v>
      </c>
      <c r="B2631" s="4" t="s">
        <v>363</v>
      </c>
      <c r="C2631" s="4" t="s">
        <v>38</v>
      </c>
      <c r="D2631" s="4" t="s">
        <v>77</v>
      </c>
      <c r="E2631" s="4">
        <v>244</v>
      </c>
      <c r="F2631" s="5">
        <v>48.7</v>
      </c>
      <c r="G2631" s="5">
        <v>4.9000000000000004</v>
      </c>
      <c r="H2631" s="6">
        <v>3860</v>
      </c>
      <c r="I2631" s="4">
        <v>1</v>
      </c>
      <c r="J2631" s="4">
        <v>315</v>
      </c>
      <c r="K2631" s="4">
        <v>0</v>
      </c>
      <c r="L2631" s="4">
        <v>-5</v>
      </c>
      <c r="M2631" s="4">
        <v>5</v>
      </c>
      <c r="N2631" s="5">
        <v>17.5</v>
      </c>
      <c r="O2631" s="7">
        <f t="shared" si="328"/>
        <v>2</v>
      </c>
      <c r="P2631" s="7">
        <f t="shared" si="329"/>
        <v>1</v>
      </c>
      <c r="Q2631" s="7">
        <f t="shared" si="330"/>
        <v>4</v>
      </c>
      <c r="R2631" s="7">
        <f t="shared" si="331"/>
        <v>7</v>
      </c>
      <c r="S2631" s="8">
        <f t="shared" si="332"/>
        <v>78.8</v>
      </c>
      <c r="T2631" s="7" t="str">
        <f t="shared" si="333"/>
        <v>C - Entwicklungspotenzial</v>
      </c>
      <c r="U2631" s="4">
        <f>ROUND(((E2631-Hilfswerte!$B$20)/Hilfswerte!$B$21)+((F2631-Hilfswerte!$B$22)/Hilfswerte!$B$23)+((G2631-Hilfswerte!$B$24)/Hilfswerte!$B$25)+0.1*INDEX(Hilfswerte!$B$4:$B$15,MATCH(C2631,Hilfswerte!$A$4:$A$15,0)),2)</f>
        <v>0.4</v>
      </c>
      <c r="V2631" s="4">
        <f>ROUND(SQRT((((E2631-Hilfswerte!$B$20)/Hilfswerte!$B$21)-Hilfswerte!$B$28)^2+(((F2631-Hilfswerte!$B$22)/Hilfswerte!$B$23)-Hilfswerte!$B$29)^2+(((G2631-Hilfswerte!$B$24)/Hilfswerte!$B$25)-Hilfswerte!$B$30)^2),3)</f>
        <v>1.073</v>
      </c>
      <c r="W2631" s="4">
        <f>ROUND(E2631*Hilfswerte!$B$31,0)</f>
        <v>50153</v>
      </c>
      <c r="X2631" s="4">
        <f t="shared" si="334"/>
        <v>46293</v>
      </c>
      <c r="Y2631" s="4" t="str">
        <f>IF(T2631="A - Top-Kunde","bereits Top-Kunde",IF(AND(V2631&lt;=Hilfswerte!$B$34,H2631&lt;0.5*W2631),"Hoch",IF(AND(V2631&lt;=Hilfswerte!$B$35,H2631&lt;0.7*W2631),"Mittel","Niedrig")))</f>
        <v>Mittel</v>
      </c>
      <c r="Z2631" s="4">
        <f t="shared" si="335"/>
        <v>15.8</v>
      </c>
      <c r="AA2631" s="4" t="str">
        <f>IF(J2631&gt;365,"Bereits abgewandert (Segment D)",IF(Z2631&gt;=Hilfswerte!$B$38,"Rot - akut gefaehrdet",IF(Z2631&gt;=Hilfswerte!$B$39,"Gelb - beobachten","Gruen - stabil")))</f>
        <v>Gelb - beobachten</v>
      </c>
    </row>
    <row r="2632" spans="1:27" ht="15" customHeight="1" x14ac:dyDescent="0.25">
      <c r="A2632" s="4" t="s">
        <v>2979</v>
      </c>
      <c r="B2632" s="4" t="s">
        <v>54</v>
      </c>
      <c r="C2632" s="4" t="s">
        <v>55</v>
      </c>
      <c r="D2632" s="4" t="s">
        <v>93</v>
      </c>
      <c r="E2632" s="4">
        <v>158</v>
      </c>
      <c r="F2632" s="5">
        <v>16.7</v>
      </c>
      <c r="G2632" s="5">
        <v>11.6</v>
      </c>
      <c r="H2632" s="6">
        <v>6930</v>
      </c>
      <c r="I2632" s="4">
        <v>3</v>
      </c>
      <c r="J2632" s="4">
        <v>47</v>
      </c>
      <c r="K2632" s="4">
        <v>0</v>
      </c>
      <c r="L2632" s="4">
        <v>16</v>
      </c>
      <c r="M2632" s="4">
        <v>3</v>
      </c>
      <c r="N2632" s="5">
        <v>-22.5</v>
      </c>
      <c r="O2632" s="7">
        <f t="shared" si="328"/>
        <v>4</v>
      </c>
      <c r="P2632" s="7">
        <f t="shared" si="329"/>
        <v>3</v>
      </c>
      <c r="Q2632" s="7">
        <f t="shared" si="330"/>
        <v>4</v>
      </c>
      <c r="R2632" s="7">
        <f t="shared" si="331"/>
        <v>11</v>
      </c>
      <c r="S2632" s="8">
        <f t="shared" si="332"/>
        <v>94</v>
      </c>
      <c r="T2632" s="7" t="str">
        <f t="shared" si="333"/>
        <v>C - Entwicklungspotenzial</v>
      </c>
      <c r="U2632" s="4">
        <f>ROUND(((E2632-Hilfswerte!$B$20)/Hilfswerte!$B$21)+((F2632-Hilfswerte!$B$22)/Hilfswerte!$B$23)+((G2632-Hilfswerte!$B$24)/Hilfswerte!$B$25)+0.1*INDEX(Hilfswerte!$B$4:$B$15,MATCH(C2632,Hilfswerte!$A$4:$A$15,0)),2)</f>
        <v>0.47</v>
      </c>
      <c r="V2632" s="4">
        <f>ROUND(SQRT((((E2632-Hilfswerte!$B$20)/Hilfswerte!$B$21)-Hilfswerte!$B$28)^2+(((F2632-Hilfswerte!$B$22)/Hilfswerte!$B$23)-Hilfswerte!$B$29)^2+(((G2632-Hilfswerte!$B$24)/Hilfswerte!$B$25)-Hilfswerte!$B$30)^2),3)</f>
        <v>0.38600000000000001</v>
      </c>
      <c r="W2632" s="4">
        <f>ROUND(E2632*Hilfswerte!$B$31,0)</f>
        <v>32476</v>
      </c>
      <c r="X2632" s="4">
        <f t="shared" si="334"/>
        <v>25546</v>
      </c>
      <c r="Y2632" s="4" t="str">
        <f>IF(T2632="A - Top-Kunde","bereits Top-Kunde",IF(AND(V2632&lt;=Hilfswerte!$B$34,H2632&lt;0.5*W2632),"Hoch",IF(AND(V2632&lt;=Hilfswerte!$B$35,H2632&lt;0.7*W2632),"Mittel","Niedrig")))</f>
        <v>Hoch</v>
      </c>
      <c r="Z2632" s="4">
        <f t="shared" si="335"/>
        <v>14.6</v>
      </c>
      <c r="AA2632" s="4" t="str">
        <f>IF(J2632&gt;365,"Bereits abgewandert (Segment D)",IF(Z2632&gt;=Hilfswerte!$B$38,"Rot - akut gefaehrdet",IF(Z2632&gt;=Hilfswerte!$B$39,"Gelb - beobachten","Gruen - stabil")))</f>
        <v>Gelb - beobachten</v>
      </c>
    </row>
    <row r="2633" spans="1:27" ht="15" customHeight="1" x14ac:dyDescent="0.25">
      <c r="A2633" s="4" t="s">
        <v>2980</v>
      </c>
      <c r="B2633" s="4" t="s">
        <v>249</v>
      </c>
      <c r="C2633" s="4" t="s">
        <v>89</v>
      </c>
      <c r="D2633" s="4" t="s">
        <v>178</v>
      </c>
      <c r="E2633" s="4">
        <v>56</v>
      </c>
      <c r="F2633" s="5">
        <v>19.8</v>
      </c>
      <c r="G2633" s="5">
        <v>6.4</v>
      </c>
      <c r="H2633" s="6">
        <v>1860</v>
      </c>
      <c r="I2633" s="4">
        <v>1</v>
      </c>
      <c r="J2633" s="4">
        <v>324</v>
      </c>
      <c r="K2633" s="4">
        <v>0</v>
      </c>
      <c r="L2633" s="4">
        <v>-5</v>
      </c>
      <c r="M2633" s="4">
        <v>5</v>
      </c>
      <c r="N2633" s="5">
        <v>22.1</v>
      </c>
      <c r="O2633" s="7">
        <f t="shared" si="328"/>
        <v>2</v>
      </c>
      <c r="P2633" s="7">
        <f t="shared" si="329"/>
        <v>1</v>
      </c>
      <c r="Q2633" s="7">
        <f t="shared" si="330"/>
        <v>3</v>
      </c>
      <c r="R2633" s="7">
        <f t="shared" si="331"/>
        <v>6</v>
      </c>
      <c r="S2633" s="8">
        <f t="shared" si="332"/>
        <v>71.099999999999994</v>
      </c>
      <c r="T2633" s="7" t="str">
        <f t="shared" si="333"/>
        <v>C - Entwicklungspotenzial</v>
      </c>
      <c r="U2633" s="4">
        <f>ROUND(((E2633-Hilfswerte!$B$20)/Hilfswerte!$B$21)+((F2633-Hilfswerte!$B$22)/Hilfswerte!$B$23)+((G2633-Hilfswerte!$B$24)/Hilfswerte!$B$25)+0.1*INDEX(Hilfswerte!$B$4:$B$15,MATCH(C2633,Hilfswerte!$A$4:$A$15,0)),2)</f>
        <v>-0.73</v>
      </c>
      <c r="V2633" s="4">
        <f>ROUND(SQRT((((E2633-Hilfswerte!$B$20)/Hilfswerte!$B$21)-Hilfswerte!$B$28)^2+(((F2633-Hilfswerte!$B$22)/Hilfswerte!$B$23)-Hilfswerte!$B$29)^2+(((G2633-Hilfswerte!$B$24)/Hilfswerte!$B$25)-Hilfswerte!$B$30)^2),3)</f>
        <v>0.95599999999999996</v>
      </c>
      <c r="W2633" s="4">
        <f>ROUND(E2633*Hilfswerte!$B$31,0)</f>
        <v>11511</v>
      </c>
      <c r="X2633" s="4">
        <f t="shared" si="334"/>
        <v>9651</v>
      </c>
      <c r="Y2633" s="4" t="str">
        <f>IF(T2633="A - Top-Kunde","bereits Top-Kunde",IF(AND(V2633&lt;=Hilfswerte!$B$34,H2633&lt;0.5*W2633),"Hoch",IF(AND(V2633&lt;=Hilfswerte!$B$35,H2633&lt;0.7*W2633),"Mittel","Niedrig")))</f>
        <v>Mittel</v>
      </c>
      <c r="Z2633" s="4">
        <f t="shared" si="335"/>
        <v>16.2</v>
      </c>
      <c r="AA2633" s="4" t="str">
        <f>IF(J2633&gt;365,"Bereits abgewandert (Segment D)",IF(Z2633&gt;=Hilfswerte!$B$38,"Rot - akut gefaehrdet",IF(Z2633&gt;=Hilfswerte!$B$39,"Gelb - beobachten","Gruen - stabil")))</f>
        <v>Gelb - beobachten</v>
      </c>
    </row>
    <row r="2634" spans="1:27" ht="15" customHeight="1" x14ac:dyDescent="0.25">
      <c r="A2634" s="4" t="s">
        <v>2981</v>
      </c>
      <c r="B2634" s="4" t="s">
        <v>424</v>
      </c>
      <c r="C2634" s="4" t="s">
        <v>59</v>
      </c>
      <c r="D2634" s="4" t="s">
        <v>30</v>
      </c>
      <c r="E2634" s="4">
        <v>22</v>
      </c>
      <c r="F2634" s="5">
        <v>6.9</v>
      </c>
      <c r="G2634" s="5">
        <v>2.2000000000000002</v>
      </c>
      <c r="H2634" s="6">
        <v>1080</v>
      </c>
      <c r="I2634" s="4">
        <v>3</v>
      </c>
      <c r="J2634" s="4">
        <v>83</v>
      </c>
      <c r="K2634" s="4">
        <v>2</v>
      </c>
      <c r="L2634" s="4">
        <v>5</v>
      </c>
      <c r="M2634" s="4">
        <v>1</v>
      </c>
      <c r="N2634" s="5">
        <v>35</v>
      </c>
      <c r="O2634" s="7">
        <f t="shared" si="328"/>
        <v>4</v>
      </c>
      <c r="P2634" s="7">
        <f t="shared" si="329"/>
        <v>3</v>
      </c>
      <c r="Q2634" s="7">
        <f t="shared" si="330"/>
        <v>3</v>
      </c>
      <c r="R2634" s="7">
        <f t="shared" si="331"/>
        <v>10</v>
      </c>
      <c r="S2634" s="8">
        <f t="shared" si="332"/>
        <v>104</v>
      </c>
      <c r="T2634" s="7" t="str">
        <f t="shared" si="333"/>
        <v>C - Entwicklungspotenzial</v>
      </c>
      <c r="U2634" s="4">
        <f>ROUND(((E2634-Hilfswerte!$B$20)/Hilfswerte!$B$21)+((F2634-Hilfswerte!$B$22)/Hilfswerte!$B$23)+((G2634-Hilfswerte!$B$24)/Hilfswerte!$B$25)+0.1*INDEX(Hilfswerte!$B$4:$B$15,MATCH(C2634,Hilfswerte!$A$4:$A$15,0)),2)</f>
        <v>-2.14</v>
      </c>
      <c r="V2634" s="4">
        <f>ROUND(SQRT((((E2634-Hilfswerte!$B$20)/Hilfswerte!$B$21)-Hilfswerte!$B$28)^2+(((F2634-Hilfswerte!$B$22)/Hilfswerte!$B$23)-Hilfswerte!$B$29)^2+(((G2634-Hilfswerte!$B$24)/Hilfswerte!$B$25)-Hilfswerte!$B$30)^2),3)</f>
        <v>1.655</v>
      </c>
      <c r="W2634" s="4">
        <f>ROUND(E2634*Hilfswerte!$B$31,0)</f>
        <v>4522</v>
      </c>
      <c r="X2634" s="4">
        <f t="shared" si="334"/>
        <v>3442</v>
      </c>
      <c r="Y2634" s="4" t="str">
        <f>IF(T2634="A - Top-Kunde","bereits Top-Kunde",IF(AND(V2634&lt;=Hilfswerte!$B$34,H2634&lt;0.5*W2634),"Hoch",IF(AND(V2634&lt;=Hilfswerte!$B$35,H2634&lt;0.7*W2634),"Mittel","Niedrig")))</f>
        <v>Niedrig</v>
      </c>
      <c r="Z2634" s="4">
        <f t="shared" si="335"/>
        <v>11.2</v>
      </c>
      <c r="AA2634" s="4" t="str">
        <f>IF(J2634&gt;365,"Bereits abgewandert (Segment D)",IF(Z2634&gt;=Hilfswerte!$B$38,"Rot - akut gefaehrdet",IF(Z2634&gt;=Hilfswerte!$B$39,"Gelb - beobachten","Gruen - stabil")))</f>
        <v>Gruen - stabil</v>
      </c>
    </row>
    <row r="2635" spans="1:27" ht="15" customHeight="1" x14ac:dyDescent="0.25">
      <c r="A2635" s="4" t="s">
        <v>2982</v>
      </c>
      <c r="B2635" s="4" t="s">
        <v>1600</v>
      </c>
      <c r="C2635" s="4" t="s">
        <v>62</v>
      </c>
      <c r="D2635" s="4" t="s">
        <v>77</v>
      </c>
      <c r="E2635" s="4">
        <v>24</v>
      </c>
      <c r="F2635" s="5">
        <v>3.7</v>
      </c>
      <c r="G2635" s="5">
        <v>19.8</v>
      </c>
      <c r="H2635" s="6">
        <v>1530</v>
      </c>
      <c r="I2635" s="4">
        <v>1</v>
      </c>
      <c r="J2635" s="4">
        <v>263</v>
      </c>
      <c r="K2635" s="4">
        <v>0</v>
      </c>
      <c r="L2635" s="4">
        <v>-1</v>
      </c>
      <c r="M2635" s="4">
        <v>4</v>
      </c>
      <c r="N2635" s="5">
        <v>8.8000000000000007</v>
      </c>
      <c r="O2635" s="7">
        <f t="shared" si="328"/>
        <v>2</v>
      </c>
      <c r="P2635" s="7">
        <f t="shared" si="329"/>
        <v>1</v>
      </c>
      <c r="Q2635" s="7">
        <f t="shared" si="330"/>
        <v>3</v>
      </c>
      <c r="R2635" s="7">
        <f t="shared" si="331"/>
        <v>6</v>
      </c>
      <c r="S2635" s="8">
        <f t="shared" si="332"/>
        <v>64.400000000000006</v>
      </c>
      <c r="T2635" s="7" t="str">
        <f t="shared" si="333"/>
        <v>C - Entwicklungspotenzial</v>
      </c>
      <c r="U2635" s="4">
        <f>ROUND(((E2635-Hilfswerte!$B$20)/Hilfswerte!$B$21)+((F2635-Hilfswerte!$B$22)/Hilfswerte!$B$23)+((G2635-Hilfswerte!$B$24)/Hilfswerte!$B$25)+0.1*INDEX(Hilfswerte!$B$4:$B$15,MATCH(C2635,Hilfswerte!$A$4:$A$15,0)),2)</f>
        <v>1.0900000000000001</v>
      </c>
      <c r="V2635" s="4">
        <f>ROUND(SQRT((((E2635-Hilfswerte!$B$20)/Hilfswerte!$B$21)-Hilfswerte!$B$28)^2+(((F2635-Hilfswerte!$B$22)/Hilfswerte!$B$23)-Hilfswerte!$B$29)^2+(((G2635-Hilfswerte!$B$24)/Hilfswerte!$B$25)-Hilfswerte!$B$30)^2),3)</f>
        <v>1.6160000000000001</v>
      </c>
      <c r="W2635" s="4">
        <f>ROUND(E2635*Hilfswerte!$B$31,0)</f>
        <v>4933</v>
      </c>
      <c r="X2635" s="4">
        <f t="shared" si="334"/>
        <v>3403</v>
      </c>
      <c r="Y2635" s="4" t="str">
        <f>IF(T2635="A - Top-Kunde","bereits Top-Kunde",IF(AND(V2635&lt;=Hilfswerte!$B$34,H2635&lt;0.5*W2635),"Hoch",IF(AND(V2635&lt;=Hilfswerte!$B$35,H2635&lt;0.7*W2635),"Mittel","Niedrig")))</f>
        <v>Niedrig</v>
      </c>
      <c r="Z2635" s="4">
        <f t="shared" si="335"/>
        <v>13.2</v>
      </c>
      <c r="AA2635" s="4" t="str">
        <f>IF(J2635&gt;365,"Bereits abgewandert (Segment D)",IF(Z2635&gt;=Hilfswerte!$B$38,"Rot - akut gefaehrdet",IF(Z2635&gt;=Hilfswerte!$B$39,"Gelb - beobachten","Gruen - stabil")))</f>
        <v>Gruen - stabil</v>
      </c>
    </row>
    <row r="2636" spans="1:27" ht="15" customHeight="1" x14ac:dyDescent="0.25">
      <c r="A2636" s="4" t="s">
        <v>2983</v>
      </c>
      <c r="B2636" s="4" t="s">
        <v>397</v>
      </c>
      <c r="C2636" s="4" t="s">
        <v>29</v>
      </c>
      <c r="D2636" s="4" t="s">
        <v>30</v>
      </c>
      <c r="E2636" s="4">
        <v>134</v>
      </c>
      <c r="F2636" s="5">
        <v>53.8</v>
      </c>
      <c r="G2636" s="5">
        <v>1.9</v>
      </c>
      <c r="H2636" s="6">
        <v>0</v>
      </c>
      <c r="I2636" s="4">
        <v>0</v>
      </c>
      <c r="J2636" s="4">
        <v>666</v>
      </c>
      <c r="K2636" s="4">
        <v>0</v>
      </c>
      <c r="L2636" s="4">
        <v>12</v>
      </c>
      <c r="M2636" s="4">
        <v>0</v>
      </c>
      <c r="N2636" s="5">
        <v>-79.099999999999994</v>
      </c>
      <c r="O2636" s="7">
        <f t="shared" si="328"/>
        <v>1</v>
      </c>
      <c r="P2636" s="7">
        <f t="shared" si="329"/>
        <v>1</v>
      </c>
      <c r="Q2636" s="7">
        <f t="shared" si="330"/>
        <v>1</v>
      </c>
      <c r="R2636" s="7">
        <f t="shared" si="331"/>
        <v>3</v>
      </c>
      <c r="S2636" s="8">
        <f t="shared" si="332"/>
        <v>-13.2</v>
      </c>
      <c r="T2636" s="7" t="str">
        <f t="shared" si="333"/>
        <v>D - Abwanderungsrisiko</v>
      </c>
      <c r="U2636" s="4">
        <f>ROUND(((E2636-Hilfswerte!$B$20)/Hilfswerte!$B$21)+((F2636-Hilfswerte!$B$22)/Hilfswerte!$B$23)+((G2636-Hilfswerte!$B$24)/Hilfswerte!$B$25)+0.1*INDEX(Hilfswerte!$B$4:$B$15,MATCH(C2636,Hilfswerte!$A$4:$A$15,0)),2)</f>
        <v>-0.53</v>
      </c>
      <c r="V2636" s="4">
        <f>ROUND(SQRT((((E2636-Hilfswerte!$B$20)/Hilfswerte!$B$21)-Hilfswerte!$B$28)^2+(((F2636-Hilfswerte!$B$22)/Hilfswerte!$B$23)-Hilfswerte!$B$29)^2+(((G2636-Hilfswerte!$B$24)/Hilfswerte!$B$25)-Hilfswerte!$B$30)^2),3)</f>
        <v>1.5129999999999999</v>
      </c>
      <c r="W2636" s="4">
        <f>ROUND(E2636*Hilfswerte!$B$31,0)</f>
        <v>27543</v>
      </c>
      <c r="X2636" s="4">
        <f t="shared" si="334"/>
        <v>27543</v>
      </c>
      <c r="Y2636" s="4" t="str">
        <f>IF(T2636="A - Top-Kunde","bereits Top-Kunde",IF(AND(V2636&lt;=Hilfswerte!$B$34,H2636&lt;0.5*W2636),"Hoch",IF(AND(V2636&lt;=Hilfswerte!$B$35,H2636&lt;0.7*W2636),"Mittel","Niedrig")))</f>
        <v>Niedrig</v>
      </c>
      <c r="Z2636" s="4">
        <f t="shared" si="335"/>
        <v>67.3</v>
      </c>
      <c r="AA2636" s="4" t="str">
        <f>IF(J2636&gt;365,"Bereits abgewandert (Segment D)",IF(Z2636&gt;=Hilfswerte!$B$38,"Rot - akut gefaehrdet",IF(Z2636&gt;=Hilfswerte!$B$39,"Gelb - beobachten","Gruen - stabil")))</f>
        <v>Bereits abgewandert (Segment D)</v>
      </c>
    </row>
    <row r="2637" spans="1:27" ht="15" customHeight="1" x14ac:dyDescent="0.25">
      <c r="A2637" s="4" t="s">
        <v>2984</v>
      </c>
      <c r="B2637" s="4" t="s">
        <v>483</v>
      </c>
      <c r="C2637" s="4" t="s">
        <v>59</v>
      </c>
      <c r="D2637" s="4" t="s">
        <v>30</v>
      </c>
      <c r="E2637" s="4">
        <v>51</v>
      </c>
      <c r="F2637" s="5">
        <v>12.9</v>
      </c>
      <c r="G2637" s="5">
        <v>16.8</v>
      </c>
      <c r="H2637" s="6">
        <v>5730</v>
      </c>
      <c r="I2637" s="4">
        <v>5</v>
      </c>
      <c r="J2637" s="4">
        <v>14</v>
      </c>
      <c r="K2637" s="4">
        <v>1</v>
      </c>
      <c r="L2637" s="4">
        <v>12</v>
      </c>
      <c r="M2637" s="4">
        <v>5</v>
      </c>
      <c r="N2637" s="5">
        <v>22.6</v>
      </c>
      <c r="O2637" s="7">
        <f t="shared" si="328"/>
        <v>5</v>
      </c>
      <c r="P2637" s="7">
        <f t="shared" si="329"/>
        <v>5</v>
      </c>
      <c r="Q2637" s="7">
        <f t="shared" si="330"/>
        <v>4</v>
      </c>
      <c r="R2637" s="7">
        <f t="shared" si="331"/>
        <v>14</v>
      </c>
      <c r="S2637" s="8">
        <f t="shared" si="332"/>
        <v>141.69999999999999</v>
      </c>
      <c r="T2637" s="7" t="str">
        <f t="shared" si="333"/>
        <v>A - Top-Kunde</v>
      </c>
      <c r="U2637" s="4">
        <f>ROUND(((E2637-Hilfswerte!$B$20)/Hilfswerte!$B$21)+((F2637-Hilfswerte!$B$22)/Hilfswerte!$B$23)+((G2637-Hilfswerte!$B$24)/Hilfswerte!$B$25)+0.1*INDEX(Hilfswerte!$B$4:$B$15,MATCH(C2637,Hilfswerte!$A$4:$A$15,0)),2)</f>
        <v>0.41</v>
      </c>
      <c r="V2637" s="4">
        <f>ROUND(SQRT((((E2637-Hilfswerte!$B$20)/Hilfswerte!$B$21)-Hilfswerte!$B$28)^2+(((F2637-Hilfswerte!$B$22)/Hilfswerte!$B$23)-Hilfswerte!$B$29)^2+(((G2637-Hilfswerte!$B$24)/Hilfswerte!$B$25)-Hilfswerte!$B$30)^2),3)</f>
        <v>1.111</v>
      </c>
      <c r="W2637" s="4">
        <f>ROUND(E2637*Hilfswerte!$B$31,0)</f>
        <v>10483</v>
      </c>
      <c r="X2637" s="4">
        <f t="shared" si="334"/>
        <v>4753</v>
      </c>
      <c r="Y2637" s="4" t="str">
        <f>IF(T2637="A - Top-Kunde","bereits Top-Kunde",IF(AND(V2637&lt;=Hilfswerte!$B$34,H2637&lt;0.5*W2637),"Hoch",IF(AND(V2637&lt;=Hilfswerte!$B$35,H2637&lt;0.7*W2637),"Mittel","Niedrig")))</f>
        <v>bereits Top-Kunde</v>
      </c>
      <c r="Z2637" s="4">
        <f t="shared" si="335"/>
        <v>6.1</v>
      </c>
      <c r="AA2637" s="4" t="str">
        <f>IF(J2637&gt;365,"Bereits abgewandert (Segment D)",IF(Z2637&gt;=Hilfswerte!$B$38,"Rot - akut gefaehrdet",IF(Z2637&gt;=Hilfswerte!$B$39,"Gelb - beobachten","Gruen - stabil")))</f>
        <v>Gruen - stabil</v>
      </c>
    </row>
    <row r="2638" spans="1:27" ht="15" customHeight="1" x14ac:dyDescent="0.25">
      <c r="A2638" s="4" t="s">
        <v>2985</v>
      </c>
      <c r="B2638" s="4" t="s">
        <v>219</v>
      </c>
      <c r="C2638" s="4" t="s">
        <v>74</v>
      </c>
      <c r="D2638" s="4" t="s">
        <v>30</v>
      </c>
      <c r="E2638" s="4">
        <v>61</v>
      </c>
      <c r="F2638" s="5">
        <v>16.3</v>
      </c>
      <c r="G2638" s="5">
        <v>16.899999999999999</v>
      </c>
      <c r="H2638" s="6">
        <v>880</v>
      </c>
      <c r="I2638" s="4">
        <v>1</v>
      </c>
      <c r="J2638" s="4">
        <v>82</v>
      </c>
      <c r="K2638" s="4">
        <v>0</v>
      </c>
      <c r="L2638" s="4">
        <v>-5</v>
      </c>
      <c r="M2638" s="4">
        <v>3</v>
      </c>
      <c r="N2638" s="5">
        <v>18.899999999999999</v>
      </c>
      <c r="O2638" s="7">
        <f t="shared" si="328"/>
        <v>4</v>
      </c>
      <c r="P2638" s="7">
        <f t="shared" si="329"/>
        <v>1</v>
      </c>
      <c r="Q2638" s="7">
        <f t="shared" si="330"/>
        <v>2</v>
      </c>
      <c r="R2638" s="7">
        <f t="shared" si="331"/>
        <v>7</v>
      </c>
      <c r="S2638" s="8">
        <f t="shared" si="332"/>
        <v>79.5</v>
      </c>
      <c r="T2638" s="7" t="str">
        <f t="shared" si="333"/>
        <v>C - Entwicklungspotenzial</v>
      </c>
      <c r="U2638" s="4">
        <f>ROUND(((E2638-Hilfswerte!$B$20)/Hilfswerte!$B$21)+((F2638-Hilfswerte!$B$22)/Hilfswerte!$B$23)+((G2638-Hilfswerte!$B$24)/Hilfswerte!$B$25)+0.1*INDEX(Hilfswerte!$B$4:$B$15,MATCH(C2638,Hilfswerte!$A$4:$A$15,0)),2)</f>
        <v>0.57999999999999996</v>
      </c>
      <c r="V2638" s="4">
        <f>ROUND(SQRT((((E2638-Hilfswerte!$B$20)/Hilfswerte!$B$21)-Hilfswerte!$B$28)^2+(((F2638-Hilfswerte!$B$22)/Hilfswerte!$B$23)-Hilfswerte!$B$29)^2+(((G2638-Hilfswerte!$B$24)/Hilfswerte!$B$25)-Hilfswerte!$B$30)^2),3)</f>
        <v>1.0820000000000001</v>
      </c>
      <c r="W2638" s="4">
        <f>ROUND(E2638*Hilfswerte!$B$31,0)</f>
        <v>12538</v>
      </c>
      <c r="X2638" s="4">
        <f t="shared" si="334"/>
        <v>11658</v>
      </c>
      <c r="Y2638" s="4" t="str">
        <f>IF(T2638="A - Top-Kunde","bereits Top-Kunde",IF(AND(V2638&lt;=Hilfswerte!$B$34,H2638&lt;0.5*W2638),"Hoch",IF(AND(V2638&lt;=Hilfswerte!$B$35,H2638&lt;0.7*W2638),"Mittel","Niedrig")))</f>
        <v>Mittel</v>
      </c>
      <c r="Z2638" s="4">
        <f t="shared" si="335"/>
        <v>4.0999999999999996</v>
      </c>
      <c r="AA2638" s="4" t="str">
        <f>IF(J2638&gt;365,"Bereits abgewandert (Segment D)",IF(Z2638&gt;=Hilfswerte!$B$38,"Rot - akut gefaehrdet",IF(Z2638&gt;=Hilfswerte!$B$39,"Gelb - beobachten","Gruen - stabil")))</f>
        <v>Gruen - stabil</v>
      </c>
    </row>
    <row r="2639" spans="1:27" ht="15" customHeight="1" x14ac:dyDescent="0.25">
      <c r="A2639" s="4" t="s">
        <v>2986</v>
      </c>
      <c r="B2639" s="4" t="s">
        <v>198</v>
      </c>
      <c r="C2639" s="4" t="s">
        <v>55</v>
      </c>
      <c r="D2639" s="4" t="s">
        <v>30</v>
      </c>
      <c r="E2639" s="4">
        <v>137</v>
      </c>
      <c r="F2639" s="5">
        <v>22.7</v>
      </c>
      <c r="G2639" s="5">
        <v>18.7</v>
      </c>
      <c r="H2639" s="6">
        <v>9070</v>
      </c>
      <c r="I2639" s="4">
        <v>4</v>
      </c>
      <c r="J2639" s="4">
        <v>52</v>
      </c>
      <c r="K2639" s="4">
        <v>1</v>
      </c>
      <c r="L2639" s="4">
        <v>1</v>
      </c>
      <c r="M2639" s="4">
        <v>6</v>
      </c>
      <c r="N2639" s="5">
        <v>26.2</v>
      </c>
      <c r="O2639" s="7">
        <f t="shared" si="328"/>
        <v>4</v>
      </c>
      <c r="P2639" s="7">
        <f t="shared" si="329"/>
        <v>4</v>
      </c>
      <c r="Q2639" s="7">
        <f t="shared" si="330"/>
        <v>5</v>
      </c>
      <c r="R2639" s="7">
        <f t="shared" si="331"/>
        <v>13</v>
      </c>
      <c r="S2639" s="8">
        <f t="shared" si="332"/>
        <v>136.80000000000001</v>
      </c>
      <c r="T2639" s="7" t="str">
        <f t="shared" si="333"/>
        <v>A - Top-Kunde</v>
      </c>
      <c r="U2639" s="4">
        <f>ROUND(((E2639-Hilfswerte!$B$20)/Hilfswerte!$B$21)+((F2639-Hilfswerte!$B$22)/Hilfswerte!$B$23)+((G2639-Hilfswerte!$B$24)/Hilfswerte!$B$25)+0.1*INDEX(Hilfswerte!$B$4:$B$15,MATCH(C2639,Hilfswerte!$A$4:$A$15,0)),2)</f>
        <v>1.62</v>
      </c>
      <c r="V2639" s="4">
        <f>ROUND(SQRT((((E2639-Hilfswerte!$B$20)/Hilfswerte!$B$21)-Hilfswerte!$B$28)^2+(((F2639-Hilfswerte!$B$22)/Hilfswerte!$B$23)-Hilfswerte!$B$29)^2+(((G2639-Hilfswerte!$B$24)/Hilfswerte!$B$25)-Hilfswerte!$B$30)^2),3)</f>
        <v>1.226</v>
      </c>
      <c r="W2639" s="4">
        <f>ROUND(E2639*Hilfswerte!$B$31,0)</f>
        <v>28160</v>
      </c>
      <c r="X2639" s="4">
        <f t="shared" si="334"/>
        <v>19090</v>
      </c>
      <c r="Y2639" s="4" t="str">
        <f>IF(T2639="A - Top-Kunde","bereits Top-Kunde",IF(AND(V2639&lt;=Hilfswerte!$B$34,H2639&lt;0.5*W2639),"Hoch",IF(AND(V2639&lt;=Hilfswerte!$B$35,H2639&lt;0.7*W2639),"Mittel","Niedrig")))</f>
        <v>bereits Top-Kunde</v>
      </c>
      <c r="Z2639" s="4">
        <f t="shared" si="335"/>
        <v>5.8</v>
      </c>
      <c r="AA2639" s="4" t="str">
        <f>IF(J2639&gt;365,"Bereits abgewandert (Segment D)",IF(Z2639&gt;=Hilfswerte!$B$38,"Rot - akut gefaehrdet",IF(Z2639&gt;=Hilfswerte!$B$39,"Gelb - beobachten","Gruen - stabil")))</f>
        <v>Gruen - stabil</v>
      </c>
    </row>
    <row r="2640" spans="1:27" ht="15" customHeight="1" x14ac:dyDescent="0.25">
      <c r="A2640" s="4" t="s">
        <v>2987</v>
      </c>
      <c r="B2640" s="4" t="s">
        <v>304</v>
      </c>
      <c r="C2640" s="4" t="s">
        <v>51</v>
      </c>
      <c r="D2640" s="4" t="s">
        <v>106</v>
      </c>
      <c r="E2640" s="4">
        <v>18</v>
      </c>
      <c r="F2640" s="5">
        <v>2.8</v>
      </c>
      <c r="G2640" s="5">
        <v>5.6</v>
      </c>
      <c r="H2640" s="6">
        <v>370</v>
      </c>
      <c r="I2640" s="4">
        <v>1</v>
      </c>
      <c r="J2640" s="4">
        <v>327</v>
      </c>
      <c r="K2640" s="4">
        <v>0</v>
      </c>
      <c r="L2640" s="4">
        <v>0</v>
      </c>
      <c r="M2640" s="4">
        <v>2</v>
      </c>
      <c r="N2640" s="5">
        <v>-12.8</v>
      </c>
      <c r="O2640" s="7">
        <f t="shared" si="328"/>
        <v>2</v>
      </c>
      <c r="P2640" s="7">
        <f t="shared" si="329"/>
        <v>1</v>
      </c>
      <c r="Q2640" s="7">
        <f t="shared" si="330"/>
        <v>2</v>
      </c>
      <c r="R2640" s="7">
        <f t="shared" si="331"/>
        <v>5</v>
      </c>
      <c r="S2640" s="8">
        <f t="shared" si="332"/>
        <v>43.6</v>
      </c>
      <c r="T2640" s="7" t="str">
        <f t="shared" si="333"/>
        <v>C - Entwicklungspotenzial</v>
      </c>
      <c r="U2640" s="4">
        <f>ROUND(((E2640-Hilfswerte!$B$20)/Hilfswerte!$B$21)+((F2640-Hilfswerte!$B$22)/Hilfswerte!$B$23)+((G2640-Hilfswerte!$B$24)/Hilfswerte!$B$25)+0.1*INDEX(Hilfswerte!$B$4:$B$15,MATCH(C2640,Hilfswerte!$A$4:$A$15,0)),2)</f>
        <v>-1.28</v>
      </c>
      <c r="V2640" s="4">
        <f>ROUND(SQRT((((E2640-Hilfswerte!$B$20)/Hilfswerte!$B$21)-Hilfswerte!$B$28)^2+(((F2640-Hilfswerte!$B$22)/Hilfswerte!$B$23)-Hilfswerte!$B$29)^2+(((G2640-Hilfswerte!$B$24)/Hilfswerte!$B$25)-Hilfswerte!$B$30)^2),3)</f>
        <v>1.264</v>
      </c>
      <c r="W2640" s="4">
        <f>ROUND(E2640*Hilfswerte!$B$31,0)</f>
        <v>3700</v>
      </c>
      <c r="X2640" s="4">
        <f t="shared" si="334"/>
        <v>3330</v>
      </c>
      <c r="Y2640" s="4" t="str">
        <f>IF(T2640="A - Top-Kunde","bereits Top-Kunde",IF(AND(V2640&lt;=Hilfswerte!$B$34,H2640&lt;0.5*W2640),"Hoch",IF(AND(V2640&lt;=Hilfswerte!$B$35,H2640&lt;0.7*W2640),"Mittel","Niedrig")))</f>
        <v>Niedrig</v>
      </c>
      <c r="Z2640" s="4">
        <f t="shared" si="335"/>
        <v>21.5</v>
      </c>
      <c r="AA2640" s="4" t="str">
        <f>IF(J2640&gt;365,"Bereits abgewandert (Segment D)",IF(Z2640&gt;=Hilfswerte!$B$38,"Rot - akut gefaehrdet",IF(Z2640&gt;=Hilfswerte!$B$39,"Gelb - beobachten","Gruen - stabil")))</f>
        <v>Rot - akut gefaehrdet</v>
      </c>
    </row>
    <row r="2641" spans="1:27" ht="15" customHeight="1" x14ac:dyDescent="0.25">
      <c r="A2641" s="4" t="s">
        <v>2988</v>
      </c>
      <c r="B2641" s="4" t="s">
        <v>520</v>
      </c>
      <c r="C2641" s="4" t="s">
        <v>65</v>
      </c>
      <c r="D2641" s="4" t="s">
        <v>30</v>
      </c>
      <c r="E2641" s="4">
        <v>10</v>
      </c>
      <c r="F2641" s="5">
        <v>3</v>
      </c>
      <c r="G2641" s="5">
        <v>5.8</v>
      </c>
      <c r="H2641" s="6">
        <v>580</v>
      </c>
      <c r="I2641" s="4">
        <v>1</v>
      </c>
      <c r="J2641" s="4">
        <v>337</v>
      </c>
      <c r="K2641" s="4">
        <v>0</v>
      </c>
      <c r="L2641" s="4">
        <v>7</v>
      </c>
      <c r="M2641" s="4">
        <v>4</v>
      </c>
      <c r="N2641" s="5">
        <v>-0.9</v>
      </c>
      <c r="O2641" s="7">
        <f t="shared" si="328"/>
        <v>2</v>
      </c>
      <c r="P2641" s="7">
        <f t="shared" si="329"/>
        <v>1</v>
      </c>
      <c r="Q2641" s="7">
        <f t="shared" si="330"/>
        <v>2</v>
      </c>
      <c r="R2641" s="7">
        <f t="shared" si="331"/>
        <v>5</v>
      </c>
      <c r="S2641" s="8">
        <f t="shared" si="332"/>
        <v>47.5</v>
      </c>
      <c r="T2641" s="7" t="str">
        <f t="shared" si="333"/>
        <v>C - Entwicklungspotenzial</v>
      </c>
      <c r="U2641" s="4">
        <f>ROUND(((E2641-Hilfswerte!$B$20)/Hilfswerte!$B$21)+((F2641-Hilfswerte!$B$22)/Hilfswerte!$B$23)+((G2641-Hilfswerte!$B$24)/Hilfswerte!$B$25)+0.1*INDEX(Hilfswerte!$B$4:$B$15,MATCH(C2641,Hilfswerte!$A$4:$A$15,0)),2)</f>
        <v>-1.67</v>
      </c>
      <c r="V2641" s="4">
        <f>ROUND(SQRT((((E2641-Hilfswerte!$B$20)/Hilfswerte!$B$21)-Hilfswerte!$B$28)^2+(((F2641-Hilfswerte!$B$22)/Hilfswerte!$B$23)-Hilfswerte!$B$29)^2+(((G2641-Hilfswerte!$B$24)/Hilfswerte!$B$25)-Hilfswerte!$B$30)^2),3)</f>
        <v>1.2569999999999999</v>
      </c>
      <c r="W2641" s="4">
        <f>ROUND(E2641*Hilfswerte!$B$31,0)</f>
        <v>2055</v>
      </c>
      <c r="X2641" s="4">
        <f t="shared" si="334"/>
        <v>1475</v>
      </c>
      <c r="Y2641" s="4" t="str">
        <f>IF(T2641="A - Top-Kunde","bereits Top-Kunde",IF(AND(V2641&lt;=Hilfswerte!$B$34,H2641&lt;0.5*W2641),"Hoch",IF(AND(V2641&lt;=Hilfswerte!$B$35,H2641&lt;0.7*W2641),"Mittel","Niedrig")))</f>
        <v>Niedrig</v>
      </c>
      <c r="Z2641" s="4">
        <f t="shared" si="335"/>
        <v>18.600000000000001</v>
      </c>
      <c r="AA2641" s="4" t="str">
        <f>IF(J2641&gt;365,"Bereits abgewandert (Segment D)",IF(Z2641&gt;=Hilfswerte!$B$38,"Rot - akut gefaehrdet",IF(Z2641&gt;=Hilfswerte!$B$39,"Gelb - beobachten","Gruen - stabil")))</f>
        <v>Gelb - beobachten</v>
      </c>
    </row>
    <row r="2642" spans="1:27" ht="15" customHeight="1" x14ac:dyDescent="0.25">
      <c r="A2642" s="4" t="s">
        <v>2989</v>
      </c>
      <c r="B2642" s="4" t="s">
        <v>630</v>
      </c>
      <c r="C2642" s="4" t="s">
        <v>74</v>
      </c>
      <c r="D2642" s="4" t="s">
        <v>178</v>
      </c>
      <c r="E2642" s="4">
        <v>84</v>
      </c>
      <c r="F2642" s="5">
        <v>18.600000000000001</v>
      </c>
      <c r="G2642" s="5">
        <v>9.3000000000000007</v>
      </c>
      <c r="H2642" s="6">
        <v>870</v>
      </c>
      <c r="I2642" s="4">
        <v>2</v>
      </c>
      <c r="J2642" s="4">
        <v>61</v>
      </c>
      <c r="K2642" s="4">
        <v>0</v>
      </c>
      <c r="L2642" s="4">
        <v>-3</v>
      </c>
      <c r="M2642" s="4">
        <v>3</v>
      </c>
      <c r="N2642" s="5">
        <v>32.200000000000003</v>
      </c>
      <c r="O2642" s="7">
        <f t="shared" si="328"/>
        <v>4</v>
      </c>
      <c r="P2642" s="7">
        <f t="shared" si="329"/>
        <v>2</v>
      </c>
      <c r="Q2642" s="7">
        <f t="shared" si="330"/>
        <v>2</v>
      </c>
      <c r="R2642" s="7">
        <f t="shared" si="331"/>
        <v>8</v>
      </c>
      <c r="S2642" s="8">
        <f t="shared" si="332"/>
        <v>96.1</v>
      </c>
      <c r="T2642" s="7" t="str">
        <f t="shared" si="333"/>
        <v>C - Entwicklungspotenzial</v>
      </c>
      <c r="U2642" s="4">
        <f>ROUND(((E2642-Hilfswerte!$B$20)/Hilfswerte!$B$21)+((F2642-Hilfswerte!$B$22)/Hilfswerte!$B$23)+((G2642-Hilfswerte!$B$24)/Hilfswerte!$B$25)+0.1*INDEX(Hilfswerte!$B$4:$B$15,MATCH(C2642,Hilfswerte!$A$4:$A$15,0)),2)</f>
        <v>-0.49</v>
      </c>
      <c r="V2642" s="4">
        <f>ROUND(SQRT((((E2642-Hilfswerte!$B$20)/Hilfswerte!$B$21)-Hilfswerte!$B$28)^2+(((F2642-Hilfswerte!$B$22)/Hilfswerte!$B$23)-Hilfswerte!$B$29)^2+(((G2642-Hilfswerte!$B$24)/Hilfswerte!$B$25)-Hilfswerte!$B$30)^2),3)</f>
        <v>0.58099999999999996</v>
      </c>
      <c r="W2642" s="4">
        <f>ROUND(E2642*Hilfswerte!$B$31,0)</f>
        <v>17266</v>
      </c>
      <c r="X2642" s="4">
        <f t="shared" si="334"/>
        <v>16396</v>
      </c>
      <c r="Y2642" s="4" t="str">
        <f>IF(T2642="A - Top-Kunde","bereits Top-Kunde",IF(AND(V2642&lt;=Hilfswerte!$B$34,H2642&lt;0.5*W2642),"Hoch",IF(AND(V2642&lt;=Hilfswerte!$B$35,H2642&lt;0.7*W2642),"Mittel","Niedrig")))</f>
        <v>Hoch</v>
      </c>
      <c r="Z2642" s="4">
        <f t="shared" si="335"/>
        <v>3.1</v>
      </c>
      <c r="AA2642" s="4" t="str">
        <f>IF(J2642&gt;365,"Bereits abgewandert (Segment D)",IF(Z2642&gt;=Hilfswerte!$B$38,"Rot - akut gefaehrdet",IF(Z2642&gt;=Hilfswerte!$B$39,"Gelb - beobachten","Gruen - stabil")))</f>
        <v>Gruen - stabil</v>
      </c>
    </row>
    <row r="2643" spans="1:27" ht="15" customHeight="1" x14ac:dyDescent="0.25">
      <c r="A2643" s="4" t="s">
        <v>2990</v>
      </c>
      <c r="B2643" s="4" t="s">
        <v>799</v>
      </c>
      <c r="C2643" s="4" t="s">
        <v>74</v>
      </c>
      <c r="D2643" s="4" t="s">
        <v>30</v>
      </c>
      <c r="E2643" s="4">
        <v>9</v>
      </c>
      <c r="F2643" s="5">
        <v>2.6</v>
      </c>
      <c r="G2643" s="5">
        <v>10.4</v>
      </c>
      <c r="H2643" s="6">
        <v>290</v>
      </c>
      <c r="I2643" s="4">
        <v>5</v>
      </c>
      <c r="J2643" s="4">
        <v>4</v>
      </c>
      <c r="K2643" s="4">
        <v>1</v>
      </c>
      <c r="L2643" s="4">
        <v>0</v>
      </c>
      <c r="M2643" s="4">
        <v>4</v>
      </c>
      <c r="N2643" s="5">
        <v>-14.1</v>
      </c>
      <c r="O2643" s="7">
        <f t="shared" si="328"/>
        <v>5</v>
      </c>
      <c r="P2643" s="7">
        <f t="shared" si="329"/>
        <v>5</v>
      </c>
      <c r="Q2643" s="7">
        <f t="shared" si="330"/>
        <v>2</v>
      </c>
      <c r="R2643" s="7">
        <f t="shared" si="331"/>
        <v>12</v>
      </c>
      <c r="S2643" s="8">
        <f t="shared" si="332"/>
        <v>107</v>
      </c>
      <c r="T2643" s="7" t="str">
        <f t="shared" si="333"/>
        <v>B - Kernkunde</v>
      </c>
      <c r="U2643" s="4">
        <f>ROUND(((E2643-Hilfswerte!$B$20)/Hilfswerte!$B$21)+((F2643-Hilfswerte!$B$22)/Hilfswerte!$B$23)+((G2643-Hilfswerte!$B$24)/Hilfswerte!$B$25)+0.1*INDEX(Hilfswerte!$B$4:$B$15,MATCH(C2643,Hilfswerte!$A$4:$A$15,0)),2)</f>
        <v>-0.92</v>
      </c>
      <c r="V2643" s="4">
        <f>ROUND(SQRT((((E2643-Hilfswerte!$B$20)/Hilfswerte!$B$21)-Hilfswerte!$B$28)^2+(((F2643-Hilfswerte!$B$22)/Hilfswerte!$B$23)-Hilfswerte!$B$29)^2+(((G2643-Hilfswerte!$B$24)/Hilfswerte!$B$25)-Hilfswerte!$B$30)^2),3)</f>
        <v>0.93500000000000005</v>
      </c>
      <c r="W2643" s="4">
        <f>ROUND(E2643*Hilfswerte!$B$31,0)</f>
        <v>1850</v>
      </c>
      <c r="X2643" s="4">
        <f t="shared" si="334"/>
        <v>1560</v>
      </c>
      <c r="Y2643" s="4" t="str">
        <f>IF(T2643="A - Top-Kunde","bereits Top-Kunde",IF(AND(V2643&lt;=Hilfswerte!$B$34,H2643&lt;0.5*W2643),"Hoch",IF(AND(V2643&lt;=Hilfswerte!$B$35,H2643&lt;0.7*W2643),"Mittel","Niedrig")))</f>
        <v>Mittel</v>
      </c>
      <c r="Z2643" s="4">
        <f t="shared" si="335"/>
        <v>8.8000000000000007</v>
      </c>
      <c r="AA2643" s="4" t="str">
        <f>IF(J2643&gt;365,"Bereits abgewandert (Segment D)",IF(Z2643&gt;=Hilfswerte!$B$38,"Rot - akut gefaehrdet",IF(Z2643&gt;=Hilfswerte!$B$39,"Gelb - beobachten","Gruen - stabil")))</f>
        <v>Gruen - stabil</v>
      </c>
    </row>
    <row r="2644" spans="1:27" ht="15" customHeight="1" x14ac:dyDescent="0.25">
      <c r="A2644" s="4" t="s">
        <v>2991</v>
      </c>
      <c r="B2644" s="4" t="s">
        <v>713</v>
      </c>
      <c r="C2644" s="4" t="s">
        <v>84</v>
      </c>
      <c r="D2644" s="4" t="s">
        <v>30</v>
      </c>
      <c r="E2644" s="4">
        <v>11</v>
      </c>
      <c r="F2644" s="5">
        <v>1.6</v>
      </c>
      <c r="G2644" s="5">
        <v>20.2</v>
      </c>
      <c r="H2644" s="6">
        <v>1220</v>
      </c>
      <c r="I2644" s="4">
        <v>5</v>
      </c>
      <c r="J2644" s="4">
        <v>27</v>
      </c>
      <c r="K2644" s="4">
        <v>0</v>
      </c>
      <c r="L2644" s="4">
        <v>19</v>
      </c>
      <c r="M2644" s="4">
        <v>1</v>
      </c>
      <c r="N2644" s="5">
        <v>3</v>
      </c>
      <c r="O2644" s="7">
        <f t="shared" si="328"/>
        <v>5</v>
      </c>
      <c r="P2644" s="7">
        <f t="shared" si="329"/>
        <v>5</v>
      </c>
      <c r="Q2644" s="7">
        <f t="shared" si="330"/>
        <v>3</v>
      </c>
      <c r="R2644" s="7">
        <f t="shared" si="331"/>
        <v>13</v>
      </c>
      <c r="S2644" s="8">
        <f t="shared" si="332"/>
        <v>125.8</v>
      </c>
      <c r="T2644" s="7" t="str">
        <f t="shared" si="333"/>
        <v>A - Top-Kunde</v>
      </c>
      <c r="U2644" s="4">
        <f>ROUND(((E2644-Hilfswerte!$B$20)/Hilfswerte!$B$21)+((F2644-Hilfswerte!$B$22)/Hilfswerte!$B$23)+((G2644-Hilfswerte!$B$24)/Hilfswerte!$B$25)+0.1*INDEX(Hilfswerte!$B$4:$B$15,MATCH(C2644,Hilfswerte!$A$4:$A$15,0)),2)</f>
        <v>0.65</v>
      </c>
      <c r="V2644" s="4">
        <f>ROUND(SQRT((((E2644-Hilfswerte!$B$20)/Hilfswerte!$B$21)-Hilfswerte!$B$28)^2+(((F2644-Hilfswerte!$B$22)/Hilfswerte!$B$23)-Hilfswerte!$B$29)^2+(((G2644-Hilfswerte!$B$24)/Hilfswerte!$B$25)-Hilfswerte!$B$30)^2),3)</f>
        <v>1.7050000000000001</v>
      </c>
      <c r="W2644" s="4">
        <f>ROUND(E2644*Hilfswerte!$B$31,0)</f>
        <v>2261</v>
      </c>
      <c r="X2644" s="4">
        <f t="shared" si="334"/>
        <v>1041</v>
      </c>
      <c r="Y2644" s="4" t="str">
        <f>IF(T2644="A - Top-Kunde","bereits Top-Kunde",IF(AND(V2644&lt;=Hilfswerte!$B$34,H2644&lt;0.5*W2644),"Hoch",IF(AND(V2644&lt;=Hilfswerte!$B$35,H2644&lt;0.7*W2644),"Mittel","Niedrig")))</f>
        <v>bereits Top-Kunde</v>
      </c>
      <c r="Z2644" s="4">
        <f t="shared" si="335"/>
        <v>5.2</v>
      </c>
      <c r="AA2644" s="4" t="str">
        <f>IF(J2644&gt;365,"Bereits abgewandert (Segment D)",IF(Z2644&gt;=Hilfswerte!$B$38,"Rot - akut gefaehrdet",IF(Z2644&gt;=Hilfswerte!$B$39,"Gelb - beobachten","Gruen - stabil")))</f>
        <v>Gruen - stabil</v>
      </c>
    </row>
    <row r="2645" spans="1:27" ht="15" customHeight="1" x14ac:dyDescent="0.25">
      <c r="A2645" s="4" t="s">
        <v>2992</v>
      </c>
      <c r="B2645" s="4" t="s">
        <v>520</v>
      </c>
      <c r="C2645" s="4" t="s">
        <v>29</v>
      </c>
      <c r="D2645" s="4" t="s">
        <v>30</v>
      </c>
      <c r="E2645" s="4">
        <v>305</v>
      </c>
      <c r="F2645" s="5">
        <v>103.5</v>
      </c>
      <c r="G2645" s="5">
        <v>12.7</v>
      </c>
      <c r="H2645" s="6">
        <v>100960</v>
      </c>
      <c r="I2645" s="4">
        <v>8</v>
      </c>
      <c r="J2645" s="4">
        <v>29</v>
      </c>
      <c r="K2645" s="4">
        <v>0</v>
      </c>
      <c r="L2645" s="4">
        <v>11</v>
      </c>
      <c r="M2645" s="4">
        <v>1</v>
      </c>
      <c r="N2645" s="5">
        <v>-18.399999999999999</v>
      </c>
      <c r="O2645" s="7">
        <f t="shared" si="328"/>
        <v>5</v>
      </c>
      <c r="P2645" s="7">
        <f t="shared" si="329"/>
        <v>5</v>
      </c>
      <c r="Q2645" s="7">
        <f t="shared" si="330"/>
        <v>5</v>
      </c>
      <c r="R2645" s="7">
        <f t="shared" si="331"/>
        <v>15</v>
      </c>
      <c r="S2645" s="8">
        <f t="shared" si="332"/>
        <v>137.5</v>
      </c>
      <c r="T2645" s="7" t="str">
        <f t="shared" si="333"/>
        <v>A - Top-Kunde</v>
      </c>
      <c r="U2645" s="4">
        <f>ROUND(((E2645-Hilfswerte!$B$20)/Hilfswerte!$B$21)+((F2645-Hilfswerte!$B$22)/Hilfswerte!$B$23)+((G2645-Hilfswerte!$B$24)/Hilfswerte!$B$25)+0.1*INDEX(Hilfswerte!$B$4:$B$15,MATCH(C2645,Hilfswerte!$A$4:$A$15,0)),2)</f>
        <v>2.82</v>
      </c>
      <c r="V2645" s="4">
        <f>ROUND(SQRT((((E2645-Hilfswerte!$B$20)/Hilfswerte!$B$21)-Hilfswerte!$B$28)^2+(((F2645-Hilfswerte!$B$22)/Hilfswerte!$B$23)-Hilfswerte!$B$29)^2+(((G2645-Hilfswerte!$B$24)/Hilfswerte!$B$25)-Hilfswerte!$B$30)^2),3)</f>
        <v>1.347</v>
      </c>
      <c r="W2645" s="4">
        <f>ROUND(E2645*Hilfswerte!$B$31,0)</f>
        <v>62692</v>
      </c>
      <c r="X2645" s="4">
        <f t="shared" si="334"/>
        <v>0</v>
      </c>
      <c r="Y2645" s="4" t="str">
        <f>IF(T2645="A - Top-Kunde","bereits Top-Kunde",IF(AND(V2645&lt;=Hilfswerte!$B$34,H2645&lt;0.5*W2645),"Hoch",IF(AND(V2645&lt;=Hilfswerte!$B$35,H2645&lt;0.7*W2645),"Mittel","Niedrig")))</f>
        <v>bereits Top-Kunde</v>
      </c>
      <c r="Z2645" s="4">
        <f t="shared" si="335"/>
        <v>11</v>
      </c>
      <c r="AA2645" s="4" t="str">
        <f>IF(J2645&gt;365,"Bereits abgewandert (Segment D)",IF(Z2645&gt;=Hilfswerte!$B$38,"Rot - akut gefaehrdet",IF(Z2645&gt;=Hilfswerte!$B$39,"Gelb - beobachten","Gruen - stabil")))</f>
        <v>Gruen - stabil</v>
      </c>
    </row>
    <row r="2646" spans="1:27" ht="15" customHeight="1" x14ac:dyDescent="0.25">
      <c r="A2646" s="4" t="s">
        <v>2993</v>
      </c>
      <c r="B2646" s="4" t="s">
        <v>1060</v>
      </c>
      <c r="C2646" s="4" t="s">
        <v>29</v>
      </c>
      <c r="D2646" s="4" t="s">
        <v>30</v>
      </c>
      <c r="E2646" s="4">
        <v>27</v>
      </c>
      <c r="F2646" s="5">
        <v>8.5</v>
      </c>
      <c r="G2646" s="5">
        <v>13.3</v>
      </c>
      <c r="H2646" s="6">
        <v>3950</v>
      </c>
      <c r="I2646" s="4">
        <v>3</v>
      </c>
      <c r="J2646" s="4">
        <v>2</v>
      </c>
      <c r="K2646" s="4">
        <v>0</v>
      </c>
      <c r="L2646" s="4">
        <v>-3</v>
      </c>
      <c r="M2646" s="4">
        <v>5</v>
      </c>
      <c r="N2646" s="5">
        <v>-15.1</v>
      </c>
      <c r="O2646" s="7">
        <f t="shared" si="328"/>
        <v>5</v>
      </c>
      <c r="P2646" s="7">
        <f t="shared" si="329"/>
        <v>3</v>
      </c>
      <c r="Q2646" s="7">
        <f t="shared" si="330"/>
        <v>4</v>
      </c>
      <c r="R2646" s="7">
        <f t="shared" si="331"/>
        <v>12</v>
      </c>
      <c r="S2646" s="8">
        <f t="shared" si="332"/>
        <v>112.5</v>
      </c>
      <c r="T2646" s="7" t="str">
        <f t="shared" si="333"/>
        <v>B - Kernkunde</v>
      </c>
      <c r="U2646" s="4">
        <f>ROUND(((E2646-Hilfswerte!$B$20)/Hilfswerte!$B$21)+((F2646-Hilfswerte!$B$22)/Hilfswerte!$B$23)+((G2646-Hilfswerte!$B$24)/Hilfswerte!$B$25)+0.1*INDEX(Hilfswerte!$B$4:$B$15,MATCH(C2646,Hilfswerte!$A$4:$A$15,0)),2)</f>
        <v>0.01</v>
      </c>
      <c r="V2646" s="4">
        <f>ROUND(SQRT((((E2646-Hilfswerte!$B$20)/Hilfswerte!$B$21)-Hilfswerte!$B$28)^2+(((F2646-Hilfswerte!$B$22)/Hilfswerte!$B$23)-Hilfswerte!$B$29)^2+(((G2646-Hilfswerte!$B$24)/Hilfswerte!$B$25)-Hilfswerte!$B$30)^2),3)</f>
        <v>0.86399999999999999</v>
      </c>
      <c r="W2646" s="4">
        <f>ROUND(E2646*Hilfswerte!$B$31,0)</f>
        <v>5550</v>
      </c>
      <c r="X2646" s="4">
        <f t="shared" si="334"/>
        <v>1600</v>
      </c>
      <c r="Y2646" s="4" t="str">
        <f>IF(T2646="A - Top-Kunde","bereits Top-Kunde",IF(AND(V2646&lt;=Hilfswerte!$B$34,H2646&lt;0.5*W2646),"Hoch",IF(AND(V2646&lt;=Hilfswerte!$B$35,H2646&lt;0.7*W2646),"Mittel","Niedrig")))</f>
        <v>Niedrig</v>
      </c>
      <c r="Z2646" s="4">
        <f t="shared" si="335"/>
        <v>6.1</v>
      </c>
      <c r="AA2646" s="4" t="str">
        <f>IF(J2646&gt;365,"Bereits abgewandert (Segment D)",IF(Z2646&gt;=Hilfswerte!$B$38,"Rot - akut gefaehrdet",IF(Z2646&gt;=Hilfswerte!$B$39,"Gelb - beobachten","Gruen - stabil")))</f>
        <v>Gruen - stabil</v>
      </c>
    </row>
    <row r="2647" spans="1:27" ht="15" customHeight="1" x14ac:dyDescent="0.25">
      <c r="A2647" s="4" t="s">
        <v>2994</v>
      </c>
      <c r="B2647" s="4" t="s">
        <v>76</v>
      </c>
      <c r="C2647" s="4" t="s">
        <v>55</v>
      </c>
      <c r="D2647" s="4" t="s">
        <v>30</v>
      </c>
      <c r="E2647" s="4">
        <v>222</v>
      </c>
      <c r="F2647" s="5">
        <v>47</v>
      </c>
      <c r="G2647" s="5">
        <v>18.399999999999999</v>
      </c>
      <c r="H2647" s="6">
        <v>33980</v>
      </c>
      <c r="I2647" s="4">
        <v>2</v>
      </c>
      <c r="J2647" s="4">
        <v>282</v>
      </c>
      <c r="K2647" s="4">
        <v>0</v>
      </c>
      <c r="L2647" s="4">
        <v>31</v>
      </c>
      <c r="M2647" s="4">
        <v>5</v>
      </c>
      <c r="N2647" s="5">
        <v>25.9</v>
      </c>
      <c r="O2647" s="7">
        <f t="shared" si="328"/>
        <v>2</v>
      </c>
      <c r="P2647" s="7">
        <f t="shared" si="329"/>
        <v>2</v>
      </c>
      <c r="Q2647" s="7">
        <f t="shared" si="330"/>
        <v>5</v>
      </c>
      <c r="R2647" s="7">
        <f t="shared" si="331"/>
        <v>9</v>
      </c>
      <c r="S2647" s="8">
        <f t="shared" si="332"/>
        <v>93.7</v>
      </c>
      <c r="T2647" s="7" t="str">
        <f t="shared" si="333"/>
        <v>C - Entwicklungspotenzial</v>
      </c>
      <c r="U2647" s="4">
        <f>ROUND(((E2647-Hilfswerte!$B$20)/Hilfswerte!$B$21)+((F2647-Hilfswerte!$B$22)/Hilfswerte!$B$23)+((G2647-Hilfswerte!$B$24)/Hilfswerte!$B$25)+0.1*INDEX(Hilfswerte!$B$4:$B$15,MATCH(C2647,Hilfswerte!$A$4:$A$15,0)),2)</f>
        <v>2.37</v>
      </c>
      <c r="V2647" s="4">
        <f>ROUND(SQRT((((E2647-Hilfswerte!$B$20)/Hilfswerte!$B$21)-Hilfswerte!$B$28)^2+(((F2647-Hilfswerte!$B$22)/Hilfswerte!$B$23)-Hilfswerte!$B$29)^2+(((G2647-Hilfswerte!$B$24)/Hilfswerte!$B$25)-Hilfswerte!$B$30)^2),3)</f>
        <v>1.177</v>
      </c>
      <c r="W2647" s="4">
        <f>ROUND(E2647*Hilfswerte!$B$31,0)</f>
        <v>45631</v>
      </c>
      <c r="X2647" s="4">
        <f t="shared" si="334"/>
        <v>11651</v>
      </c>
      <c r="Y2647" s="4" t="str">
        <f>IF(T2647="A - Top-Kunde","bereits Top-Kunde",IF(AND(V2647&lt;=Hilfswerte!$B$34,H2647&lt;0.5*W2647),"Hoch",IF(AND(V2647&lt;=Hilfswerte!$B$35,H2647&lt;0.7*W2647),"Mittel","Niedrig")))</f>
        <v>Niedrig</v>
      </c>
      <c r="Z2647" s="4">
        <f t="shared" si="335"/>
        <v>20.3</v>
      </c>
      <c r="AA2647" s="4" t="str">
        <f>IF(J2647&gt;365,"Bereits abgewandert (Segment D)",IF(Z2647&gt;=Hilfswerte!$B$38,"Rot - akut gefaehrdet",IF(Z2647&gt;=Hilfswerte!$B$39,"Gelb - beobachten","Gruen - stabil")))</f>
        <v>Rot - akut gefaehrdet</v>
      </c>
    </row>
    <row r="2648" spans="1:27" ht="15" customHeight="1" x14ac:dyDescent="0.25">
      <c r="A2648" s="4" t="s">
        <v>2995</v>
      </c>
      <c r="B2648" s="4" t="s">
        <v>548</v>
      </c>
      <c r="C2648" s="4" t="s">
        <v>33</v>
      </c>
      <c r="D2648" s="4" t="s">
        <v>30</v>
      </c>
      <c r="E2648" s="4">
        <v>40</v>
      </c>
      <c r="F2648" s="5">
        <v>10.1</v>
      </c>
      <c r="G2648" s="5">
        <v>4.5</v>
      </c>
      <c r="H2648" s="6">
        <v>2360</v>
      </c>
      <c r="I2648" s="4">
        <v>1</v>
      </c>
      <c r="J2648" s="4">
        <v>287</v>
      </c>
      <c r="K2648" s="4">
        <v>0</v>
      </c>
      <c r="L2648" s="4">
        <v>6</v>
      </c>
      <c r="M2648" s="4">
        <v>2</v>
      </c>
      <c r="N2648" s="5">
        <v>7</v>
      </c>
      <c r="O2648" s="7">
        <f t="shared" si="328"/>
        <v>2</v>
      </c>
      <c r="P2648" s="7">
        <f t="shared" si="329"/>
        <v>1</v>
      </c>
      <c r="Q2648" s="7">
        <f t="shared" si="330"/>
        <v>3</v>
      </c>
      <c r="R2648" s="7">
        <f t="shared" si="331"/>
        <v>6</v>
      </c>
      <c r="S2648" s="8">
        <f t="shared" si="332"/>
        <v>61.7</v>
      </c>
      <c r="T2648" s="7" t="str">
        <f t="shared" si="333"/>
        <v>C - Entwicklungspotenzial</v>
      </c>
      <c r="U2648" s="4">
        <f>ROUND(((E2648-Hilfswerte!$B$20)/Hilfswerte!$B$21)+((F2648-Hilfswerte!$B$22)/Hilfswerte!$B$23)+((G2648-Hilfswerte!$B$24)/Hilfswerte!$B$25)+0.1*INDEX(Hilfswerte!$B$4:$B$15,MATCH(C2648,Hilfswerte!$A$4:$A$15,0)),2)</f>
        <v>-1.54</v>
      </c>
      <c r="V2648" s="4">
        <f>ROUND(SQRT((((E2648-Hilfswerte!$B$20)/Hilfswerte!$B$21)-Hilfswerte!$B$28)^2+(((F2648-Hilfswerte!$B$22)/Hilfswerte!$B$23)-Hilfswerte!$B$29)^2+(((G2648-Hilfswerte!$B$24)/Hilfswerte!$B$25)-Hilfswerte!$B$30)^2),3)</f>
        <v>1.296</v>
      </c>
      <c r="W2648" s="4">
        <f>ROUND(E2648*Hilfswerte!$B$31,0)</f>
        <v>8222</v>
      </c>
      <c r="X2648" s="4">
        <f t="shared" si="334"/>
        <v>5862</v>
      </c>
      <c r="Y2648" s="4" t="str">
        <f>IF(T2648="A - Top-Kunde","bereits Top-Kunde",IF(AND(V2648&lt;=Hilfswerte!$B$34,H2648&lt;0.5*W2648),"Hoch",IF(AND(V2648&lt;=Hilfswerte!$B$35,H2648&lt;0.7*W2648),"Mittel","Niedrig")))</f>
        <v>Niedrig</v>
      </c>
      <c r="Z2648" s="4">
        <f t="shared" si="335"/>
        <v>15.6</v>
      </c>
      <c r="AA2648" s="4" t="str">
        <f>IF(J2648&gt;365,"Bereits abgewandert (Segment D)",IF(Z2648&gt;=Hilfswerte!$B$38,"Rot - akut gefaehrdet",IF(Z2648&gt;=Hilfswerte!$B$39,"Gelb - beobachten","Gruen - stabil")))</f>
        <v>Gelb - beobachten</v>
      </c>
    </row>
    <row r="2649" spans="1:27" ht="15" customHeight="1" x14ac:dyDescent="0.25">
      <c r="A2649" s="4" t="s">
        <v>2996</v>
      </c>
      <c r="B2649" s="4" t="s">
        <v>1037</v>
      </c>
      <c r="C2649" s="4" t="s">
        <v>33</v>
      </c>
      <c r="D2649" s="4" t="s">
        <v>30</v>
      </c>
      <c r="E2649" s="4">
        <v>38</v>
      </c>
      <c r="F2649" s="5">
        <v>6.4</v>
      </c>
      <c r="G2649" s="5">
        <v>18.8</v>
      </c>
      <c r="H2649" s="6">
        <v>1000</v>
      </c>
      <c r="I2649" s="4">
        <v>1</v>
      </c>
      <c r="J2649" s="4">
        <v>209</v>
      </c>
      <c r="K2649" s="4">
        <v>0</v>
      </c>
      <c r="L2649" s="4">
        <v>3</v>
      </c>
      <c r="M2649" s="4">
        <v>6</v>
      </c>
      <c r="N2649" s="5">
        <v>19.3</v>
      </c>
      <c r="O2649" s="7">
        <f t="shared" si="328"/>
        <v>2</v>
      </c>
      <c r="P2649" s="7">
        <f t="shared" si="329"/>
        <v>1</v>
      </c>
      <c r="Q2649" s="7">
        <f t="shared" si="330"/>
        <v>3</v>
      </c>
      <c r="R2649" s="7">
        <f t="shared" si="331"/>
        <v>6</v>
      </c>
      <c r="S2649" s="8">
        <f t="shared" si="332"/>
        <v>68.8</v>
      </c>
      <c r="T2649" s="7" t="str">
        <f t="shared" si="333"/>
        <v>C - Entwicklungspotenzial</v>
      </c>
      <c r="U2649" s="4">
        <f>ROUND(((E2649-Hilfswerte!$B$20)/Hilfswerte!$B$21)+((F2649-Hilfswerte!$B$22)/Hilfswerte!$B$23)+((G2649-Hilfswerte!$B$24)/Hilfswerte!$B$25)+0.1*INDEX(Hilfswerte!$B$4:$B$15,MATCH(C2649,Hilfswerte!$A$4:$A$15,0)),2)</f>
        <v>0.65</v>
      </c>
      <c r="V2649" s="4">
        <f>ROUND(SQRT((((E2649-Hilfswerte!$B$20)/Hilfswerte!$B$21)-Hilfswerte!$B$28)^2+(((F2649-Hilfswerte!$B$22)/Hilfswerte!$B$23)-Hilfswerte!$B$29)^2+(((G2649-Hilfswerte!$B$24)/Hilfswerte!$B$25)-Hilfswerte!$B$30)^2),3)</f>
        <v>1.4410000000000001</v>
      </c>
      <c r="W2649" s="4">
        <f>ROUND(E2649*Hilfswerte!$B$31,0)</f>
        <v>7811</v>
      </c>
      <c r="X2649" s="4">
        <f t="shared" si="334"/>
        <v>6811</v>
      </c>
      <c r="Y2649" s="4" t="str">
        <f>IF(T2649="A - Top-Kunde","bereits Top-Kunde",IF(AND(V2649&lt;=Hilfswerte!$B$34,H2649&lt;0.5*W2649),"Hoch",IF(AND(V2649&lt;=Hilfswerte!$B$35,H2649&lt;0.7*W2649),"Mittel","Niedrig")))</f>
        <v>Niedrig</v>
      </c>
      <c r="Z2649" s="4">
        <f t="shared" si="335"/>
        <v>11.1</v>
      </c>
      <c r="AA2649" s="4" t="str">
        <f>IF(J2649&gt;365,"Bereits abgewandert (Segment D)",IF(Z2649&gt;=Hilfswerte!$B$38,"Rot - akut gefaehrdet",IF(Z2649&gt;=Hilfswerte!$B$39,"Gelb - beobachten","Gruen - stabil")))</f>
        <v>Gruen - stabil</v>
      </c>
    </row>
    <row r="2650" spans="1:27" ht="15" customHeight="1" x14ac:dyDescent="0.25">
      <c r="A2650" s="4" t="s">
        <v>2997</v>
      </c>
      <c r="B2650" s="4" t="s">
        <v>196</v>
      </c>
      <c r="C2650" s="4" t="s">
        <v>65</v>
      </c>
      <c r="D2650" s="4" t="s">
        <v>178</v>
      </c>
      <c r="E2650" s="4">
        <v>353</v>
      </c>
      <c r="F2650" s="5">
        <v>72.8</v>
      </c>
      <c r="G2650" s="5">
        <v>18.399999999999999</v>
      </c>
      <c r="H2650" s="6">
        <v>49810</v>
      </c>
      <c r="I2650" s="4">
        <v>2</v>
      </c>
      <c r="J2650" s="4">
        <v>83</v>
      </c>
      <c r="K2650" s="4">
        <v>1</v>
      </c>
      <c r="L2650" s="4">
        <v>12</v>
      </c>
      <c r="M2650" s="4">
        <v>3</v>
      </c>
      <c r="N2650" s="5">
        <v>23</v>
      </c>
      <c r="O2650" s="7">
        <f t="shared" si="328"/>
        <v>4</v>
      </c>
      <c r="P2650" s="7">
        <f t="shared" si="329"/>
        <v>2</v>
      </c>
      <c r="Q2650" s="7">
        <f t="shared" si="330"/>
        <v>5</v>
      </c>
      <c r="R2650" s="7">
        <f t="shared" si="331"/>
        <v>11</v>
      </c>
      <c r="S2650" s="8">
        <f t="shared" si="332"/>
        <v>111.9</v>
      </c>
      <c r="T2650" s="7" t="str">
        <f t="shared" si="333"/>
        <v>B - Kernkunde</v>
      </c>
      <c r="U2650" s="4">
        <f>ROUND(((E2650-Hilfswerte!$B$20)/Hilfswerte!$B$21)+((F2650-Hilfswerte!$B$22)/Hilfswerte!$B$23)+((G2650-Hilfswerte!$B$24)/Hilfswerte!$B$25)+0.1*INDEX(Hilfswerte!$B$4:$B$15,MATCH(C2650,Hilfswerte!$A$4:$A$15,0)),2)</f>
        <v>3.05</v>
      </c>
      <c r="V2650" s="4">
        <f>ROUND(SQRT((((E2650-Hilfswerte!$B$20)/Hilfswerte!$B$21)-Hilfswerte!$B$28)^2+(((F2650-Hilfswerte!$B$22)/Hilfswerte!$B$23)-Hilfswerte!$B$29)^2+(((G2650-Hilfswerte!$B$24)/Hilfswerte!$B$25)-Hilfswerte!$B$30)^2),3)</f>
        <v>1.528</v>
      </c>
      <c r="W2650" s="4">
        <f>ROUND(E2650*Hilfswerte!$B$31,0)</f>
        <v>72558</v>
      </c>
      <c r="X2650" s="4">
        <f t="shared" si="334"/>
        <v>22748</v>
      </c>
      <c r="Y2650" s="4" t="str">
        <f>IF(T2650="A - Top-Kunde","bereits Top-Kunde",IF(AND(V2650&lt;=Hilfswerte!$B$34,H2650&lt;0.5*W2650),"Hoch",IF(AND(V2650&lt;=Hilfswerte!$B$35,H2650&lt;0.7*W2650),"Mittel","Niedrig")))</f>
        <v>Niedrig</v>
      </c>
      <c r="Z2650" s="4">
        <f t="shared" si="335"/>
        <v>9.6</v>
      </c>
      <c r="AA2650" s="4" t="str">
        <f>IF(J2650&gt;365,"Bereits abgewandert (Segment D)",IF(Z2650&gt;=Hilfswerte!$B$38,"Rot - akut gefaehrdet",IF(Z2650&gt;=Hilfswerte!$B$39,"Gelb - beobachten","Gruen - stabil")))</f>
        <v>Gruen - stabil</v>
      </c>
    </row>
    <row r="2651" spans="1:27" ht="15" customHeight="1" x14ac:dyDescent="0.25">
      <c r="A2651" s="4" t="s">
        <v>2998</v>
      </c>
      <c r="B2651" s="4" t="s">
        <v>304</v>
      </c>
      <c r="C2651" s="4" t="s">
        <v>38</v>
      </c>
      <c r="D2651" s="4" t="s">
        <v>56</v>
      </c>
      <c r="E2651" s="4">
        <v>11</v>
      </c>
      <c r="F2651" s="5">
        <v>1.9</v>
      </c>
      <c r="G2651" s="5">
        <v>7</v>
      </c>
      <c r="H2651" s="6">
        <v>150</v>
      </c>
      <c r="I2651" s="4">
        <v>1</v>
      </c>
      <c r="J2651" s="4">
        <v>275</v>
      </c>
      <c r="K2651" s="4">
        <v>0</v>
      </c>
      <c r="L2651" s="4">
        <v>17</v>
      </c>
      <c r="M2651" s="4">
        <v>2</v>
      </c>
      <c r="N2651" s="5">
        <v>0.8</v>
      </c>
      <c r="O2651" s="7">
        <f t="shared" si="328"/>
        <v>2</v>
      </c>
      <c r="P2651" s="7">
        <f t="shared" si="329"/>
        <v>1</v>
      </c>
      <c r="Q2651" s="7">
        <f t="shared" si="330"/>
        <v>2</v>
      </c>
      <c r="R2651" s="7">
        <f t="shared" si="331"/>
        <v>5</v>
      </c>
      <c r="S2651" s="8">
        <f t="shared" si="332"/>
        <v>45.3</v>
      </c>
      <c r="T2651" s="7" t="str">
        <f t="shared" si="333"/>
        <v>C - Entwicklungspotenzial</v>
      </c>
      <c r="U2651" s="4">
        <f>ROUND(((E2651-Hilfswerte!$B$20)/Hilfswerte!$B$21)+((F2651-Hilfswerte!$B$22)/Hilfswerte!$B$23)+((G2651-Hilfswerte!$B$24)/Hilfswerte!$B$25)+0.1*INDEX(Hilfswerte!$B$4:$B$15,MATCH(C2651,Hilfswerte!$A$4:$A$15,0)),2)</f>
        <v>-1.1100000000000001</v>
      </c>
      <c r="V2651" s="4">
        <f>ROUND(SQRT((((E2651-Hilfswerte!$B$20)/Hilfswerte!$B$21)-Hilfswerte!$B$28)^2+(((F2651-Hilfswerte!$B$22)/Hilfswerte!$B$23)-Hilfswerte!$B$29)^2+(((G2651-Hilfswerte!$B$24)/Hilfswerte!$B$25)-Hilfswerte!$B$30)^2),3)</f>
        <v>1.1439999999999999</v>
      </c>
      <c r="W2651" s="4">
        <f>ROUND(E2651*Hilfswerte!$B$31,0)</f>
        <v>2261</v>
      </c>
      <c r="X2651" s="4">
        <f t="shared" si="334"/>
        <v>2111</v>
      </c>
      <c r="Y2651" s="4" t="str">
        <f>IF(T2651="A - Top-Kunde","bereits Top-Kunde",IF(AND(V2651&lt;=Hilfswerte!$B$34,H2651&lt;0.5*W2651),"Hoch",IF(AND(V2651&lt;=Hilfswerte!$B$35,H2651&lt;0.7*W2651),"Mittel","Niedrig")))</f>
        <v>Mittel</v>
      </c>
      <c r="Z2651" s="4">
        <f t="shared" si="335"/>
        <v>17.2</v>
      </c>
      <c r="AA2651" s="4" t="str">
        <f>IF(J2651&gt;365,"Bereits abgewandert (Segment D)",IF(Z2651&gt;=Hilfswerte!$B$38,"Rot - akut gefaehrdet",IF(Z2651&gt;=Hilfswerte!$B$39,"Gelb - beobachten","Gruen - stabil")))</f>
        <v>Gelb - beobachten</v>
      </c>
    </row>
    <row r="2652" spans="1:27" ht="15" customHeight="1" x14ac:dyDescent="0.25">
      <c r="A2652" s="4" t="s">
        <v>2999</v>
      </c>
      <c r="B2652" s="4" t="s">
        <v>681</v>
      </c>
      <c r="C2652" s="4" t="s">
        <v>74</v>
      </c>
      <c r="D2652" s="4" t="s">
        <v>30</v>
      </c>
      <c r="E2652" s="4">
        <v>134</v>
      </c>
      <c r="F2652" s="5">
        <v>42.6</v>
      </c>
      <c r="G2652" s="5">
        <v>20.6</v>
      </c>
      <c r="H2652" s="6">
        <v>5050</v>
      </c>
      <c r="I2652" s="4">
        <v>1</v>
      </c>
      <c r="J2652" s="4">
        <v>173</v>
      </c>
      <c r="K2652" s="4">
        <v>0</v>
      </c>
      <c r="L2652" s="4">
        <v>23</v>
      </c>
      <c r="M2652" s="4">
        <v>5</v>
      </c>
      <c r="N2652" s="5">
        <v>8.1999999999999993</v>
      </c>
      <c r="O2652" s="7">
        <f t="shared" si="328"/>
        <v>3</v>
      </c>
      <c r="P2652" s="7">
        <f t="shared" si="329"/>
        <v>1</v>
      </c>
      <c r="Q2652" s="7">
        <f t="shared" si="330"/>
        <v>4</v>
      </c>
      <c r="R2652" s="7">
        <f t="shared" si="331"/>
        <v>8</v>
      </c>
      <c r="S2652" s="8">
        <f t="shared" si="332"/>
        <v>77.2</v>
      </c>
      <c r="T2652" s="7" t="str">
        <f t="shared" si="333"/>
        <v>C - Entwicklungspotenzial</v>
      </c>
      <c r="U2652" s="4">
        <f>ROUND(((E2652-Hilfswerte!$B$20)/Hilfswerte!$B$21)+((F2652-Hilfswerte!$B$22)/Hilfswerte!$B$23)+((G2652-Hilfswerte!$B$24)/Hilfswerte!$B$25)+0.1*INDEX(Hilfswerte!$B$4:$B$15,MATCH(C2652,Hilfswerte!$A$4:$A$15,0)),2)</f>
        <v>1.95</v>
      </c>
      <c r="V2652" s="4">
        <f>ROUND(SQRT((((E2652-Hilfswerte!$B$20)/Hilfswerte!$B$21)-Hilfswerte!$B$28)^2+(((F2652-Hilfswerte!$B$22)/Hilfswerte!$B$23)-Hilfswerte!$B$29)^2+(((G2652-Hilfswerte!$B$24)/Hilfswerte!$B$25)-Hilfswerte!$B$30)^2),3)</f>
        <v>1.5</v>
      </c>
      <c r="W2652" s="4">
        <f>ROUND(E2652*Hilfswerte!$B$31,0)</f>
        <v>27543</v>
      </c>
      <c r="X2652" s="4">
        <f t="shared" si="334"/>
        <v>22493</v>
      </c>
      <c r="Y2652" s="4" t="str">
        <f>IF(T2652="A - Top-Kunde","bereits Top-Kunde",IF(AND(V2652&lt;=Hilfswerte!$B$34,H2652&lt;0.5*W2652),"Hoch",IF(AND(V2652&lt;=Hilfswerte!$B$35,H2652&lt;0.7*W2652),"Mittel","Niedrig")))</f>
        <v>Niedrig</v>
      </c>
      <c r="Z2652" s="4">
        <f t="shared" si="335"/>
        <v>13.3</v>
      </c>
      <c r="AA2652" s="4" t="str">
        <f>IF(J2652&gt;365,"Bereits abgewandert (Segment D)",IF(Z2652&gt;=Hilfswerte!$B$38,"Rot - akut gefaehrdet",IF(Z2652&gt;=Hilfswerte!$B$39,"Gelb - beobachten","Gruen - stabil")))</f>
        <v>Gruen - stabil</v>
      </c>
    </row>
    <row r="2653" spans="1:27" ht="15" customHeight="1" x14ac:dyDescent="0.25">
      <c r="A2653" s="4" t="s">
        <v>3000</v>
      </c>
      <c r="B2653" s="4" t="s">
        <v>88</v>
      </c>
      <c r="C2653" s="4" t="s">
        <v>33</v>
      </c>
      <c r="D2653" s="4" t="s">
        <v>56</v>
      </c>
      <c r="E2653" s="4">
        <v>70</v>
      </c>
      <c r="F2653" s="5">
        <v>22.6</v>
      </c>
      <c r="G2653" s="5">
        <v>16.5</v>
      </c>
      <c r="H2653" s="6">
        <v>1470</v>
      </c>
      <c r="I2653" s="4">
        <v>1</v>
      </c>
      <c r="J2653" s="4">
        <v>13</v>
      </c>
      <c r="K2653" s="4">
        <v>0</v>
      </c>
      <c r="L2653" s="4">
        <v>18</v>
      </c>
      <c r="M2653" s="4">
        <v>1</v>
      </c>
      <c r="N2653" s="5">
        <v>-6.8</v>
      </c>
      <c r="O2653" s="7">
        <f t="shared" si="328"/>
        <v>5</v>
      </c>
      <c r="P2653" s="7">
        <f t="shared" si="329"/>
        <v>1</v>
      </c>
      <c r="Q2653" s="7">
        <f t="shared" si="330"/>
        <v>3</v>
      </c>
      <c r="R2653" s="7">
        <f t="shared" si="331"/>
        <v>9</v>
      </c>
      <c r="S2653" s="8">
        <f t="shared" si="332"/>
        <v>81.2</v>
      </c>
      <c r="T2653" s="7" t="str">
        <f t="shared" si="333"/>
        <v>C - Entwicklungspotenzial</v>
      </c>
      <c r="U2653" s="4">
        <f>ROUND(((E2653-Hilfswerte!$B$20)/Hilfswerte!$B$21)+((F2653-Hilfswerte!$B$22)/Hilfswerte!$B$23)+((G2653-Hilfswerte!$B$24)/Hilfswerte!$B$25)+0.1*INDEX(Hilfswerte!$B$4:$B$15,MATCH(C2653,Hilfswerte!$A$4:$A$15,0)),2)</f>
        <v>0.72</v>
      </c>
      <c r="V2653" s="4">
        <f>ROUND(SQRT((((E2653-Hilfswerte!$B$20)/Hilfswerte!$B$21)-Hilfswerte!$B$28)^2+(((F2653-Hilfswerte!$B$22)/Hilfswerte!$B$23)-Hilfswerte!$B$29)^2+(((G2653-Hilfswerte!$B$24)/Hilfswerte!$B$25)-Hilfswerte!$B$30)^2),3)</f>
        <v>0.97599999999999998</v>
      </c>
      <c r="W2653" s="4">
        <f>ROUND(E2653*Hilfswerte!$B$31,0)</f>
        <v>14388</v>
      </c>
      <c r="X2653" s="4">
        <f t="shared" si="334"/>
        <v>12918</v>
      </c>
      <c r="Y2653" s="4" t="str">
        <f>IF(T2653="A - Top-Kunde","bereits Top-Kunde",IF(AND(V2653&lt;=Hilfswerte!$B$34,H2653&lt;0.5*W2653),"Hoch",IF(AND(V2653&lt;=Hilfswerte!$B$35,H2653&lt;0.7*W2653),"Mittel","Niedrig")))</f>
        <v>Mittel</v>
      </c>
      <c r="Z2653" s="4">
        <f t="shared" si="335"/>
        <v>7</v>
      </c>
      <c r="AA2653" s="4" t="str">
        <f>IF(J2653&gt;365,"Bereits abgewandert (Segment D)",IF(Z2653&gt;=Hilfswerte!$B$38,"Rot - akut gefaehrdet",IF(Z2653&gt;=Hilfswerte!$B$39,"Gelb - beobachten","Gruen - stabil")))</f>
        <v>Gruen - stabil</v>
      </c>
    </row>
    <row r="2654" spans="1:27" ht="15" customHeight="1" x14ac:dyDescent="0.25">
      <c r="A2654" s="4" t="s">
        <v>3001</v>
      </c>
      <c r="B2654" s="4" t="s">
        <v>797</v>
      </c>
      <c r="C2654" s="4" t="s">
        <v>84</v>
      </c>
      <c r="D2654" s="4" t="s">
        <v>30</v>
      </c>
      <c r="E2654" s="4">
        <v>68</v>
      </c>
      <c r="F2654" s="5">
        <v>11.1</v>
      </c>
      <c r="G2654" s="5">
        <v>20.5</v>
      </c>
      <c r="H2654" s="6">
        <v>12050</v>
      </c>
      <c r="I2654" s="4">
        <v>5</v>
      </c>
      <c r="J2654" s="4">
        <v>28</v>
      </c>
      <c r="K2654" s="4">
        <v>1</v>
      </c>
      <c r="L2654" s="4">
        <v>13</v>
      </c>
      <c r="M2654" s="4">
        <v>6</v>
      </c>
      <c r="N2654" s="5">
        <v>-4.9000000000000004</v>
      </c>
      <c r="O2654" s="7">
        <f t="shared" si="328"/>
        <v>5</v>
      </c>
      <c r="P2654" s="7">
        <f t="shared" si="329"/>
        <v>5</v>
      </c>
      <c r="Q2654" s="7">
        <f t="shared" si="330"/>
        <v>5</v>
      </c>
      <c r="R2654" s="7">
        <f t="shared" si="331"/>
        <v>15</v>
      </c>
      <c r="S2654" s="8">
        <f t="shared" si="332"/>
        <v>137.69999999999999</v>
      </c>
      <c r="T2654" s="7" t="str">
        <f t="shared" si="333"/>
        <v>A - Top-Kunde</v>
      </c>
      <c r="U2654" s="4">
        <f>ROUND(((E2654-Hilfswerte!$B$20)/Hilfswerte!$B$21)+((F2654-Hilfswerte!$B$22)/Hilfswerte!$B$23)+((G2654-Hilfswerte!$B$24)/Hilfswerte!$B$25)+0.1*INDEX(Hilfswerte!$B$4:$B$15,MATCH(C2654,Hilfswerte!$A$4:$A$15,0)),2)</f>
        <v>1.1100000000000001</v>
      </c>
      <c r="V2654" s="4">
        <f>ROUND(SQRT((((E2654-Hilfswerte!$B$20)/Hilfswerte!$B$21)-Hilfswerte!$B$28)^2+(((F2654-Hilfswerte!$B$22)/Hilfswerte!$B$23)-Hilfswerte!$B$29)^2+(((G2654-Hilfswerte!$B$24)/Hilfswerte!$B$25)-Hilfswerte!$B$30)^2),3)</f>
        <v>1.6080000000000001</v>
      </c>
      <c r="W2654" s="4">
        <f>ROUND(E2654*Hilfswerte!$B$31,0)</f>
        <v>13977</v>
      </c>
      <c r="X2654" s="4">
        <f t="shared" si="334"/>
        <v>1927</v>
      </c>
      <c r="Y2654" s="4" t="str">
        <f>IF(T2654="A - Top-Kunde","bereits Top-Kunde",IF(AND(V2654&lt;=Hilfswerte!$B$34,H2654&lt;0.5*W2654),"Hoch",IF(AND(V2654&lt;=Hilfswerte!$B$35,H2654&lt;0.7*W2654),"Mittel","Niedrig")))</f>
        <v>bereits Top-Kunde</v>
      </c>
      <c r="Z2654" s="4">
        <f t="shared" si="335"/>
        <v>9</v>
      </c>
      <c r="AA2654" s="4" t="str">
        <f>IF(J2654&gt;365,"Bereits abgewandert (Segment D)",IF(Z2654&gt;=Hilfswerte!$B$38,"Rot - akut gefaehrdet",IF(Z2654&gt;=Hilfswerte!$B$39,"Gelb - beobachten","Gruen - stabil")))</f>
        <v>Gruen - stabil</v>
      </c>
    </row>
    <row r="2655" spans="1:27" ht="15" customHeight="1" x14ac:dyDescent="0.25">
      <c r="A2655" s="4" t="s">
        <v>3002</v>
      </c>
      <c r="B2655" s="4" t="s">
        <v>130</v>
      </c>
      <c r="C2655" s="4" t="s">
        <v>33</v>
      </c>
      <c r="D2655" s="4" t="s">
        <v>106</v>
      </c>
      <c r="E2655" s="4">
        <v>44</v>
      </c>
      <c r="F2655" s="5">
        <v>8.1</v>
      </c>
      <c r="G2655" s="5">
        <v>12.7</v>
      </c>
      <c r="H2655" s="6">
        <v>3610</v>
      </c>
      <c r="I2655" s="4">
        <v>6</v>
      </c>
      <c r="J2655" s="4">
        <v>26</v>
      </c>
      <c r="K2655" s="4">
        <v>1</v>
      </c>
      <c r="L2655" s="4">
        <v>17</v>
      </c>
      <c r="M2655" s="4">
        <v>2</v>
      </c>
      <c r="N2655" s="5">
        <v>-21.1</v>
      </c>
      <c r="O2655" s="7">
        <f t="shared" si="328"/>
        <v>5</v>
      </c>
      <c r="P2655" s="7">
        <f t="shared" si="329"/>
        <v>5</v>
      </c>
      <c r="Q2655" s="7">
        <f t="shared" si="330"/>
        <v>4</v>
      </c>
      <c r="R2655" s="7">
        <f t="shared" si="331"/>
        <v>14</v>
      </c>
      <c r="S2655" s="8">
        <f t="shared" si="332"/>
        <v>118.4</v>
      </c>
      <c r="T2655" s="7" t="str">
        <f t="shared" si="333"/>
        <v>B - Kernkunde</v>
      </c>
      <c r="U2655" s="4">
        <f>ROUND(((E2655-Hilfswerte!$B$20)/Hilfswerte!$B$21)+((F2655-Hilfswerte!$B$22)/Hilfswerte!$B$23)+((G2655-Hilfswerte!$B$24)/Hilfswerte!$B$25)+0.1*INDEX(Hilfswerte!$B$4:$B$15,MATCH(C2655,Hilfswerte!$A$4:$A$15,0)),2)</f>
        <v>-0.26</v>
      </c>
      <c r="V2655" s="4">
        <f>ROUND(SQRT((((E2655-Hilfswerte!$B$20)/Hilfswerte!$B$21)-Hilfswerte!$B$28)^2+(((F2655-Hilfswerte!$B$22)/Hilfswerte!$B$23)-Hilfswerte!$B$29)^2+(((G2655-Hilfswerte!$B$24)/Hilfswerte!$B$25)-Hilfswerte!$B$30)^2),3)</f>
        <v>0.78600000000000003</v>
      </c>
      <c r="W2655" s="4">
        <f>ROUND(E2655*Hilfswerte!$B$31,0)</f>
        <v>9044</v>
      </c>
      <c r="X2655" s="4">
        <f t="shared" si="334"/>
        <v>5434</v>
      </c>
      <c r="Y2655" s="4" t="str">
        <f>IF(T2655="A - Top-Kunde","bereits Top-Kunde",IF(AND(V2655&lt;=Hilfswerte!$B$34,H2655&lt;0.5*W2655),"Hoch",IF(AND(V2655&lt;=Hilfswerte!$B$35,H2655&lt;0.7*W2655),"Mittel","Niedrig")))</f>
        <v>Hoch</v>
      </c>
      <c r="Z2655" s="4">
        <f t="shared" si="335"/>
        <v>16.100000000000001</v>
      </c>
      <c r="AA2655" s="4" t="str">
        <f>IF(J2655&gt;365,"Bereits abgewandert (Segment D)",IF(Z2655&gt;=Hilfswerte!$B$38,"Rot - akut gefaehrdet",IF(Z2655&gt;=Hilfswerte!$B$39,"Gelb - beobachten","Gruen - stabil")))</f>
        <v>Gelb - beobachten</v>
      </c>
    </row>
    <row r="2656" spans="1:27" ht="15" customHeight="1" x14ac:dyDescent="0.25">
      <c r="A2656" s="4" t="s">
        <v>3003</v>
      </c>
      <c r="B2656" s="4" t="s">
        <v>582</v>
      </c>
      <c r="C2656" s="4" t="s">
        <v>33</v>
      </c>
      <c r="D2656" s="4" t="s">
        <v>30</v>
      </c>
      <c r="E2656" s="4">
        <v>74</v>
      </c>
      <c r="F2656" s="5">
        <v>18.399999999999999</v>
      </c>
      <c r="G2656" s="5">
        <v>13.2</v>
      </c>
      <c r="H2656" s="6">
        <v>6890</v>
      </c>
      <c r="I2656" s="4">
        <v>3</v>
      </c>
      <c r="J2656" s="4">
        <v>90</v>
      </c>
      <c r="K2656" s="4">
        <v>1</v>
      </c>
      <c r="L2656" s="4">
        <v>-5</v>
      </c>
      <c r="M2656" s="4">
        <v>1</v>
      </c>
      <c r="N2656" s="5">
        <v>-12.8</v>
      </c>
      <c r="O2656" s="7">
        <f t="shared" si="328"/>
        <v>4</v>
      </c>
      <c r="P2656" s="7">
        <f t="shared" si="329"/>
        <v>3</v>
      </c>
      <c r="Q2656" s="7">
        <f t="shared" si="330"/>
        <v>4</v>
      </c>
      <c r="R2656" s="7">
        <f t="shared" si="331"/>
        <v>11</v>
      </c>
      <c r="S2656" s="8">
        <f t="shared" si="332"/>
        <v>97.6</v>
      </c>
      <c r="T2656" s="7" t="str">
        <f t="shared" si="333"/>
        <v>C - Entwicklungspotenzial</v>
      </c>
      <c r="U2656" s="4">
        <f>ROUND(((E2656-Hilfswerte!$B$20)/Hilfswerte!$B$21)+((F2656-Hilfswerte!$B$22)/Hilfswerte!$B$23)+((G2656-Hilfswerte!$B$24)/Hilfswerte!$B$25)+0.1*INDEX(Hilfswerte!$B$4:$B$15,MATCH(C2656,Hilfswerte!$A$4:$A$15,0)),2)</f>
        <v>0.13</v>
      </c>
      <c r="V2656" s="4">
        <f>ROUND(SQRT((((E2656-Hilfswerte!$B$20)/Hilfswerte!$B$21)-Hilfswerte!$B$28)^2+(((F2656-Hilfswerte!$B$22)/Hilfswerte!$B$23)-Hilfswerte!$B$29)^2+(((G2656-Hilfswerte!$B$24)/Hilfswerte!$B$25)-Hilfswerte!$B$30)^2),3)</f>
        <v>0.61599999999999999</v>
      </c>
      <c r="W2656" s="4">
        <f>ROUND(E2656*Hilfswerte!$B$31,0)</f>
        <v>15210</v>
      </c>
      <c r="X2656" s="4">
        <f t="shared" si="334"/>
        <v>8320</v>
      </c>
      <c r="Y2656" s="4" t="str">
        <f>IF(T2656="A - Top-Kunde","bereits Top-Kunde",IF(AND(V2656&lt;=Hilfswerte!$B$34,H2656&lt;0.5*W2656),"Hoch",IF(AND(V2656&lt;=Hilfswerte!$B$35,H2656&lt;0.7*W2656),"Mittel","Niedrig")))</f>
        <v>Hoch</v>
      </c>
      <c r="Z2656" s="4">
        <f t="shared" si="335"/>
        <v>12.6</v>
      </c>
      <c r="AA2656" s="4" t="str">
        <f>IF(J2656&gt;365,"Bereits abgewandert (Segment D)",IF(Z2656&gt;=Hilfswerte!$B$38,"Rot - akut gefaehrdet",IF(Z2656&gt;=Hilfswerte!$B$39,"Gelb - beobachten","Gruen - stabil")))</f>
        <v>Gruen - stabil</v>
      </c>
    </row>
    <row r="2657" spans="1:27" ht="15" customHeight="1" x14ac:dyDescent="0.25">
      <c r="A2657" s="4" t="s">
        <v>3004</v>
      </c>
      <c r="B2657" s="4" t="s">
        <v>518</v>
      </c>
      <c r="C2657" s="4" t="s">
        <v>55</v>
      </c>
      <c r="D2657" s="4" t="s">
        <v>93</v>
      </c>
      <c r="E2657" s="4">
        <v>134</v>
      </c>
      <c r="F2657" s="5">
        <v>56.1</v>
      </c>
      <c r="G2657" s="5">
        <v>21</v>
      </c>
      <c r="H2657" s="6">
        <v>17020</v>
      </c>
      <c r="I2657" s="4">
        <v>2</v>
      </c>
      <c r="J2657" s="4">
        <v>75</v>
      </c>
      <c r="K2657" s="4">
        <v>0</v>
      </c>
      <c r="L2657" s="4">
        <v>2</v>
      </c>
      <c r="M2657" s="4">
        <v>3</v>
      </c>
      <c r="N2657" s="5">
        <v>25.9</v>
      </c>
      <c r="O2657" s="7">
        <f t="shared" si="328"/>
        <v>4</v>
      </c>
      <c r="P2657" s="7">
        <f t="shared" si="329"/>
        <v>2</v>
      </c>
      <c r="Q2657" s="7">
        <f t="shared" si="330"/>
        <v>5</v>
      </c>
      <c r="R2657" s="7">
        <f t="shared" si="331"/>
        <v>11</v>
      </c>
      <c r="S2657" s="8">
        <f t="shared" si="332"/>
        <v>122.4</v>
      </c>
      <c r="T2657" s="7" t="str">
        <f t="shared" si="333"/>
        <v>B - Kernkunde</v>
      </c>
      <c r="U2657" s="4">
        <f>ROUND(((E2657-Hilfswerte!$B$20)/Hilfswerte!$B$21)+((F2657-Hilfswerte!$B$22)/Hilfswerte!$B$23)+((G2657-Hilfswerte!$B$24)/Hilfswerte!$B$25)+0.1*INDEX(Hilfswerte!$B$4:$B$15,MATCH(C2657,Hilfswerte!$A$4:$A$15,0)),2)</f>
        <v>2.57</v>
      </c>
      <c r="V2657" s="4">
        <f>ROUND(SQRT((((E2657-Hilfswerte!$B$20)/Hilfswerte!$B$21)-Hilfswerte!$B$28)^2+(((F2657-Hilfswerte!$B$22)/Hilfswerte!$B$23)-Hilfswerte!$B$29)^2+(((G2657-Hilfswerte!$B$24)/Hilfswerte!$B$25)-Hilfswerte!$B$30)^2),3)</f>
        <v>1.5960000000000001</v>
      </c>
      <c r="W2657" s="4">
        <f>ROUND(E2657*Hilfswerte!$B$31,0)</f>
        <v>27543</v>
      </c>
      <c r="X2657" s="4">
        <f t="shared" si="334"/>
        <v>10523</v>
      </c>
      <c r="Y2657" s="4" t="str">
        <f>IF(T2657="A - Top-Kunde","bereits Top-Kunde",IF(AND(V2657&lt;=Hilfswerte!$B$34,H2657&lt;0.5*W2657),"Hoch",IF(AND(V2657&lt;=Hilfswerte!$B$35,H2657&lt;0.7*W2657),"Mittel","Niedrig")))</f>
        <v>Niedrig</v>
      </c>
      <c r="Z2657" s="4">
        <f t="shared" si="335"/>
        <v>4.2</v>
      </c>
      <c r="AA2657" s="4" t="str">
        <f>IF(J2657&gt;365,"Bereits abgewandert (Segment D)",IF(Z2657&gt;=Hilfswerte!$B$38,"Rot - akut gefaehrdet",IF(Z2657&gt;=Hilfswerte!$B$39,"Gelb - beobachten","Gruen - stabil")))</f>
        <v>Gruen - stabil</v>
      </c>
    </row>
    <row r="2658" spans="1:27" ht="15" customHeight="1" x14ac:dyDescent="0.25">
      <c r="A2658" s="4" t="s">
        <v>3005</v>
      </c>
      <c r="B2658" s="4" t="s">
        <v>134</v>
      </c>
      <c r="C2658" s="4" t="s">
        <v>47</v>
      </c>
      <c r="D2658" s="4" t="s">
        <v>30</v>
      </c>
      <c r="E2658" s="4">
        <v>33</v>
      </c>
      <c r="F2658" s="5">
        <v>6.9</v>
      </c>
      <c r="G2658" s="5">
        <v>7.7</v>
      </c>
      <c r="H2658" s="6">
        <v>330</v>
      </c>
      <c r="I2658" s="4">
        <v>1</v>
      </c>
      <c r="J2658" s="4">
        <v>329</v>
      </c>
      <c r="K2658" s="4">
        <v>0</v>
      </c>
      <c r="L2658" s="4">
        <v>13</v>
      </c>
      <c r="M2658" s="4">
        <v>6</v>
      </c>
      <c r="N2658" s="5">
        <v>3.3</v>
      </c>
      <c r="O2658" s="7">
        <f t="shared" si="328"/>
        <v>2</v>
      </c>
      <c r="P2658" s="7">
        <f t="shared" si="329"/>
        <v>1</v>
      </c>
      <c r="Q2658" s="7">
        <f t="shared" si="330"/>
        <v>2</v>
      </c>
      <c r="R2658" s="7">
        <f t="shared" si="331"/>
        <v>5</v>
      </c>
      <c r="S2658" s="8">
        <f t="shared" si="332"/>
        <v>47.8</v>
      </c>
      <c r="T2658" s="7" t="str">
        <f t="shared" si="333"/>
        <v>C - Entwicklungspotenzial</v>
      </c>
      <c r="U2658" s="4">
        <f>ROUND(((E2658-Hilfswerte!$B$20)/Hilfswerte!$B$21)+((F2658-Hilfswerte!$B$22)/Hilfswerte!$B$23)+((G2658-Hilfswerte!$B$24)/Hilfswerte!$B$25)+0.1*INDEX(Hilfswerte!$B$4:$B$15,MATCH(C2658,Hilfswerte!$A$4:$A$15,0)),2)</f>
        <v>-1.07</v>
      </c>
      <c r="V2658" s="4">
        <f>ROUND(SQRT((((E2658-Hilfswerte!$B$20)/Hilfswerte!$B$21)-Hilfswerte!$B$28)^2+(((F2658-Hilfswerte!$B$22)/Hilfswerte!$B$23)-Hilfswerte!$B$29)^2+(((G2658-Hilfswerte!$B$24)/Hilfswerte!$B$25)-Hilfswerte!$B$30)^2),3)</f>
        <v>0.97399999999999998</v>
      </c>
      <c r="W2658" s="4">
        <f>ROUND(E2658*Hilfswerte!$B$31,0)</f>
        <v>6783</v>
      </c>
      <c r="X2658" s="4">
        <f t="shared" si="334"/>
        <v>6453</v>
      </c>
      <c r="Y2658" s="4" t="str">
        <f>IF(T2658="A - Top-Kunde","bereits Top-Kunde",IF(AND(V2658&lt;=Hilfswerte!$B$34,H2658&lt;0.5*W2658),"Hoch",IF(AND(V2658&lt;=Hilfswerte!$B$35,H2658&lt;0.7*W2658),"Mittel","Niedrig")))</f>
        <v>Mittel</v>
      </c>
      <c r="Z2658" s="4">
        <f t="shared" si="335"/>
        <v>19.100000000000001</v>
      </c>
      <c r="AA2658" s="4" t="str">
        <f>IF(J2658&gt;365,"Bereits abgewandert (Segment D)",IF(Z2658&gt;=Hilfswerte!$B$38,"Rot - akut gefaehrdet",IF(Z2658&gt;=Hilfswerte!$B$39,"Gelb - beobachten","Gruen - stabil")))</f>
        <v>Gelb - beobachten</v>
      </c>
    </row>
    <row r="2659" spans="1:27" ht="15" customHeight="1" x14ac:dyDescent="0.25">
      <c r="A2659" s="4" t="s">
        <v>3006</v>
      </c>
      <c r="B2659" s="4" t="s">
        <v>593</v>
      </c>
      <c r="C2659" s="4" t="s">
        <v>38</v>
      </c>
      <c r="D2659" s="4" t="s">
        <v>48</v>
      </c>
      <c r="E2659" s="4">
        <v>211</v>
      </c>
      <c r="F2659" s="5">
        <v>54.3</v>
      </c>
      <c r="G2659" s="5">
        <v>12.4</v>
      </c>
      <c r="H2659" s="6">
        <v>13100</v>
      </c>
      <c r="I2659" s="4">
        <v>1</v>
      </c>
      <c r="J2659" s="4">
        <v>237</v>
      </c>
      <c r="K2659" s="4">
        <v>0</v>
      </c>
      <c r="L2659" s="4">
        <v>-3</v>
      </c>
      <c r="M2659" s="4">
        <v>1</v>
      </c>
      <c r="N2659" s="5">
        <v>16.5</v>
      </c>
      <c r="O2659" s="7">
        <f t="shared" si="328"/>
        <v>2</v>
      </c>
      <c r="P2659" s="7">
        <f t="shared" si="329"/>
        <v>1</v>
      </c>
      <c r="Q2659" s="7">
        <f t="shared" si="330"/>
        <v>5</v>
      </c>
      <c r="R2659" s="7">
        <f t="shared" si="331"/>
        <v>8</v>
      </c>
      <c r="S2659" s="8">
        <f t="shared" si="332"/>
        <v>88.3</v>
      </c>
      <c r="T2659" s="7" t="str">
        <f t="shared" si="333"/>
        <v>C - Entwicklungspotenzial</v>
      </c>
      <c r="U2659" s="4">
        <f>ROUND(((E2659-Hilfswerte!$B$20)/Hilfswerte!$B$21)+((F2659-Hilfswerte!$B$22)/Hilfswerte!$B$23)+((G2659-Hilfswerte!$B$24)/Hilfswerte!$B$25)+0.1*INDEX(Hilfswerte!$B$4:$B$15,MATCH(C2659,Hilfswerte!$A$4:$A$15,0)),2)</f>
        <v>1.55</v>
      </c>
      <c r="V2659" s="4">
        <f>ROUND(SQRT((((E2659-Hilfswerte!$B$20)/Hilfswerte!$B$21)-Hilfswerte!$B$28)^2+(((F2659-Hilfswerte!$B$22)/Hilfswerte!$B$23)-Hilfswerte!$B$29)^2+(((G2659-Hilfswerte!$B$24)/Hilfswerte!$B$25)-Hilfswerte!$B$30)^2),3)</f>
        <v>0.40100000000000002</v>
      </c>
      <c r="W2659" s="4">
        <f>ROUND(E2659*Hilfswerte!$B$31,0)</f>
        <v>43370</v>
      </c>
      <c r="X2659" s="4">
        <f t="shared" si="334"/>
        <v>30270</v>
      </c>
      <c r="Y2659" s="4" t="str">
        <f>IF(T2659="A - Top-Kunde","bereits Top-Kunde",IF(AND(V2659&lt;=Hilfswerte!$B$34,H2659&lt;0.5*W2659),"Hoch",IF(AND(V2659&lt;=Hilfswerte!$B$35,H2659&lt;0.7*W2659),"Mittel","Niedrig")))</f>
        <v>Hoch</v>
      </c>
      <c r="Z2659" s="4">
        <f t="shared" si="335"/>
        <v>11.9</v>
      </c>
      <c r="AA2659" s="4" t="str">
        <f>IF(J2659&gt;365,"Bereits abgewandert (Segment D)",IF(Z2659&gt;=Hilfswerte!$B$38,"Rot - akut gefaehrdet",IF(Z2659&gt;=Hilfswerte!$B$39,"Gelb - beobachten","Gruen - stabil")))</f>
        <v>Gruen - stabil</v>
      </c>
    </row>
    <row r="2660" spans="1:27" ht="15" customHeight="1" x14ac:dyDescent="0.25">
      <c r="A2660" s="4" t="s">
        <v>3007</v>
      </c>
      <c r="B2660" s="4" t="s">
        <v>325</v>
      </c>
      <c r="C2660" s="4" t="s">
        <v>62</v>
      </c>
      <c r="D2660" s="4" t="s">
        <v>30</v>
      </c>
      <c r="E2660" s="4">
        <v>66</v>
      </c>
      <c r="F2660" s="5">
        <v>8.9</v>
      </c>
      <c r="G2660" s="5">
        <v>8.8000000000000007</v>
      </c>
      <c r="H2660" s="6">
        <v>5400</v>
      </c>
      <c r="I2660" s="4">
        <v>4</v>
      </c>
      <c r="J2660" s="4">
        <v>78</v>
      </c>
      <c r="K2660" s="4">
        <v>0</v>
      </c>
      <c r="L2660" s="4">
        <v>6</v>
      </c>
      <c r="M2660" s="4">
        <v>4</v>
      </c>
      <c r="N2660" s="5">
        <v>23.7</v>
      </c>
      <c r="O2660" s="7">
        <f t="shared" si="328"/>
        <v>4</v>
      </c>
      <c r="P2660" s="7">
        <f t="shared" si="329"/>
        <v>4</v>
      </c>
      <c r="Q2660" s="7">
        <f t="shared" si="330"/>
        <v>4</v>
      </c>
      <c r="R2660" s="7">
        <f t="shared" si="331"/>
        <v>12</v>
      </c>
      <c r="S2660" s="8">
        <f t="shared" si="332"/>
        <v>130.1</v>
      </c>
      <c r="T2660" s="7" t="str">
        <f t="shared" si="333"/>
        <v>A - Top-Kunde</v>
      </c>
      <c r="U2660" s="4">
        <f>ROUND(((E2660-Hilfswerte!$B$20)/Hilfswerte!$B$21)+((F2660-Hilfswerte!$B$22)/Hilfswerte!$B$23)+((G2660-Hilfswerte!$B$24)/Hilfswerte!$B$25)+0.1*INDEX(Hilfswerte!$B$4:$B$15,MATCH(C2660,Hilfswerte!$A$4:$A$15,0)),2)</f>
        <v>-0.38</v>
      </c>
      <c r="V2660" s="4">
        <f>ROUND(SQRT((((E2660-Hilfswerte!$B$20)/Hilfswerte!$B$21)-Hilfswerte!$B$28)^2+(((F2660-Hilfswerte!$B$22)/Hilfswerte!$B$23)-Hilfswerte!$B$29)^2+(((G2660-Hilfswerte!$B$24)/Hilfswerte!$B$25)-Hilfswerte!$B$30)^2),3)</f>
        <v>0.77700000000000002</v>
      </c>
      <c r="W2660" s="4">
        <f>ROUND(E2660*Hilfswerte!$B$31,0)</f>
        <v>13566</v>
      </c>
      <c r="X2660" s="4">
        <f t="shared" si="334"/>
        <v>8166</v>
      </c>
      <c r="Y2660" s="4" t="str">
        <f>IF(T2660="A - Top-Kunde","bereits Top-Kunde",IF(AND(V2660&lt;=Hilfswerte!$B$34,H2660&lt;0.5*W2660),"Hoch",IF(AND(V2660&lt;=Hilfswerte!$B$35,H2660&lt;0.7*W2660),"Mittel","Niedrig")))</f>
        <v>bereits Top-Kunde</v>
      </c>
      <c r="Z2660" s="4">
        <f t="shared" si="335"/>
        <v>5.0999999999999996</v>
      </c>
      <c r="AA2660" s="4" t="str">
        <f>IF(J2660&gt;365,"Bereits abgewandert (Segment D)",IF(Z2660&gt;=Hilfswerte!$B$38,"Rot - akut gefaehrdet",IF(Z2660&gt;=Hilfswerte!$B$39,"Gelb - beobachten","Gruen - stabil")))</f>
        <v>Gruen - stabil</v>
      </c>
    </row>
    <row r="2661" spans="1:27" ht="15" customHeight="1" x14ac:dyDescent="0.25">
      <c r="A2661" s="4" t="s">
        <v>3008</v>
      </c>
      <c r="B2661" s="4" t="s">
        <v>61</v>
      </c>
      <c r="C2661" s="4" t="s">
        <v>62</v>
      </c>
      <c r="D2661" s="4" t="s">
        <v>30</v>
      </c>
      <c r="E2661" s="4">
        <v>148</v>
      </c>
      <c r="F2661" s="5">
        <v>50.9</v>
      </c>
      <c r="G2661" s="5">
        <v>17.100000000000001</v>
      </c>
      <c r="H2661" s="6">
        <v>6100</v>
      </c>
      <c r="I2661" s="4">
        <v>4</v>
      </c>
      <c r="J2661" s="4">
        <v>66</v>
      </c>
      <c r="K2661" s="4">
        <v>0</v>
      </c>
      <c r="L2661" s="4">
        <v>1</v>
      </c>
      <c r="M2661" s="4">
        <v>6</v>
      </c>
      <c r="N2661" s="5">
        <v>0</v>
      </c>
      <c r="O2661" s="7">
        <f t="shared" si="328"/>
        <v>4</v>
      </c>
      <c r="P2661" s="7">
        <f t="shared" si="329"/>
        <v>4</v>
      </c>
      <c r="Q2661" s="7">
        <f t="shared" si="330"/>
        <v>4</v>
      </c>
      <c r="R2661" s="7">
        <f t="shared" si="331"/>
        <v>12</v>
      </c>
      <c r="S2661" s="8">
        <f t="shared" si="332"/>
        <v>119.7</v>
      </c>
      <c r="T2661" s="7" t="str">
        <f t="shared" si="333"/>
        <v>B - Kernkunde</v>
      </c>
      <c r="U2661" s="4">
        <f>ROUND(((E2661-Hilfswerte!$B$20)/Hilfswerte!$B$21)+((F2661-Hilfswerte!$B$22)/Hilfswerte!$B$23)+((G2661-Hilfswerte!$B$24)/Hilfswerte!$B$25)+0.1*INDEX(Hilfswerte!$B$4:$B$15,MATCH(C2661,Hilfswerte!$A$4:$A$15,0)),2)</f>
        <v>2.0499999999999998</v>
      </c>
      <c r="V2661" s="4">
        <f>ROUND(SQRT((((E2661-Hilfswerte!$B$20)/Hilfswerte!$B$21)-Hilfswerte!$B$28)^2+(((F2661-Hilfswerte!$B$22)/Hilfswerte!$B$23)-Hilfswerte!$B$29)^2+(((G2661-Hilfswerte!$B$24)/Hilfswerte!$B$25)-Hilfswerte!$B$30)^2),3)</f>
        <v>0.96799999999999997</v>
      </c>
      <c r="W2661" s="4">
        <f>ROUND(E2661*Hilfswerte!$B$31,0)</f>
        <v>30421</v>
      </c>
      <c r="X2661" s="4">
        <f t="shared" si="334"/>
        <v>24321</v>
      </c>
      <c r="Y2661" s="4" t="str">
        <f>IF(T2661="A - Top-Kunde","bereits Top-Kunde",IF(AND(V2661&lt;=Hilfswerte!$B$34,H2661&lt;0.5*W2661),"Hoch",IF(AND(V2661&lt;=Hilfswerte!$B$35,H2661&lt;0.7*W2661),"Mittel","Niedrig")))</f>
        <v>Mittel</v>
      </c>
      <c r="Z2661" s="4">
        <f t="shared" si="335"/>
        <v>3.5</v>
      </c>
      <c r="AA2661" s="4" t="str">
        <f>IF(J2661&gt;365,"Bereits abgewandert (Segment D)",IF(Z2661&gt;=Hilfswerte!$B$38,"Rot - akut gefaehrdet",IF(Z2661&gt;=Hilfswerte!$B$39,"Gelb - beobachten","Gruen - stabil")))</f>
        <v>Gruen - stabil</v>
      </c>
    </row>
    <row r="2662" spans="1:27" ht="15" customHeight="1" x14ac:dyDescent="0.25">
      <c r="A2662" s="4" t="s">
        <v>3009</v>
      </c>
      <c r="B2662" s="4" t="s">
        <v>1280</v>
      </c>
      <c r="C2662" s="4" t="s">
        <v>29</v>
      </c>
      <c r="D2662" s="4" t="s">
        <v>30</v>
      </c>
      <c r="E2662" s="4">
        <v>1841</v>
      </c>
      <c r="F2662" s="5">
        <v>347.8</v>
      </c>
      <c r="G2662" s="5">
        <v>6.3</v>
      </c>
      <c r="H2662" s="6">
        <v>158800</v>
      </c>
      <c r="I2662" s="4">
        <v>2</v>
      </c>
      <c r="J2662" s="4">
        <v>251</v>
      </c>
      <c r="K2662" s="4">
        <v>0</v>
      </c>
      <c r="L2662" s="4">
        <v>19</v>
      </c>
      <c r="M2662" s="4">
        <v>1</v>
      </c>
      <c r="N2662" s="5">
        <v>-18</v>
      </c>
      <c r="O2662" s="7">
        <f t="shared" si="328"/>
        <v>2</v>
      </c>
      <c r="P2662" s="7">
        <f t="shared" si="329"/>
        <v>2</v>
      </c>
      <c r="Q2662" s="7">
        <f t="shared" si="330"/>
        <v>5</v>
      </c>
      <c r="R2662" s="7">
        <f t="shared" si="331"/>
        <v>9</v>
      </c>
      <c r="S2662" s="8">
        <f t="shared" si="332"/>
        <v>75.3</v>
      </c>
      <c r="T2662" s="7" t="str">
        <f t="shared" si="333"/>
        <v>C - Entwicklungspotenzial</v>
      </c>
      <c r="U2662" s="4">
        <f>ROUND(((E2662-Hilfswerte!$B$20)/Hilfswerte!$B$21)+((F2662-Hilfswerte!$B$22)/Hilfswerte!$B$23)+((G2662-Hilfswerte!$B$24)/Hilfswerte!$B$25)+0.1*INDEX(Hilfswerte!$B$4:$B$15,MATCH(C2662,Hilfswerte!$A$4:$A$15,0)),2)</f>
        <v>12.78</v>
      </c>
      <c r="V2662" s="4">
        <f>ROUND(SQRT((((E2662-Hilfswerte!$B$20)/Hilfswerte!$B$21)-Hilfswerte!$B$28)^2+(((F2662-Hilfswerte!$B$22)/Hilfswerte!$B$23)-Hilfswerte!$B$29)^2+(((G2662-Hilfswerte!$B$24)/Hilfswerte!$B$25)-Hilfswerte!$B$30)^2),3)</f>
        <v>9.1180000000000003</v>
      </c>
      <c r="W2662" s="4">
        <f>ROUND(E2662*Hilfswerte!$B$31,0)</f>
        <v>378410</v>
      </c>
      <c r="X2662" s="4">
        <f t="shared" si="334"/>
        <v>219610</v>
      </c>
      <c r="Y2662" s="4" t="str">
        <f>IF(T2662="A - Top-Kunde","bereits Top-Kunde",IF(AND(V2662&lt;=Hilfswerte!$B$34,H2662&lt;0.5*W2662),"Hoch",IF(AND(V2662&lt;=Hilfswerte!$B$35,H2662&lt;0.7*W2662),"Mittel","Niedrig")))</f>
        <v>Niedrig</v>
      </c>
      <c r="Z2662" s="4">
        <f t="shared" si="335"/>
        <v>23.6</v>
      </c>
      <c r="AA2662" s="4" t="str">
        <f>IF(J2662&gt;365,"Bereits abgewandert (Segment D)",IF(Z2662&gt;=Hilfswerte!$B$38,"Rot - akut gefaehrdet",IF(Z2662&gt;=Hilfswerte!$B$39,"Gelb - beobachten","Gruen - stabil")))</f>
        <v>Rot - akut gefaehrdet</v>
      </c>
    </row>
    <row r="2663" spans="1:27" ht="15" customHeight="1" x14ac:dyDescent="0.25">
      <c r="A2663" s="4" t="s">
        <v>3010</v>
      </c>
      <c r="B2663" s="4" t="s">
        <v>1060</v>
      </c>
      <c r="C2663" s="4" t="s">
        <v>51</v>
      </c>
      <c r="D2663" s="4" t="s">
        <v>30</v>
      </c>
      <c r="E2663" s="4">
        <v>29</v>
      </c>
      <c r="F2663" s="5">
        <v>6.2</v>
      </c>
      <c r="G2663" s="5">
        <v>19.399999999999999</v>
      </c>
      <c r="H2663" s="6">
        <v>1350</v>
      </c>
      <c r="I2663" s="4">
        <v>3</v>
      </c>
      <c r="J2663" s="4">
        <v>119</v>
      </c>
      <c r="K2663" s="4">
        <v>1</v>
      </c>
      <c r="L2663" s="4">
        <v>7</v>
      </c>
      <c r="M2663" s="4">
        <v>6</v>
      </c>
      <c r="N2663" s="5">
        <v>-13.5</v>
      </c>
      <c r="O2663" s="7">
        <f t="shared" si="328"/>
        <v>3</v>
      </c>
      <c r="P2663" s="7">
        <f t="shared" si="329"/>
        <v>3</v>
      </c>
      <c r="Q2663" s="7">
        <f t="shared" si="330"/>
        <v>3</v>
      </c>
      <c r="R2663" s="7">
        <f t="shared" si="331"/>
        <v>9</v>
      </c>
      <c r="S2663" s="8">
        <f t="shared" si="332"/>
        <v>75.2</v>
      </c>
      <c r="T2663" s="7" t="str">
        <f t="shared" si="333"/>
        <v>C - Entwicklungspotenzial</v>
      </c>
      <c r="U2663" s="4">
        <f>ROUND(((E2663-Hilfswerte!$B$20)/Hilfswerte!$B$21)+((F2663-Hilfswerte!$B$22)/Hilfswerte!$B$23)+((G2663-Hilfswerte!$B$24)/Hilfswerte!$B$25)+0.1*INDEX(Hilfswerte!$B$4:$B$15,MATCH(C2663,Hilfswerte!$A$4:$A$15,0)),2)</f>
        <v>1.02</v>
      </c>
      <c r="V2663" s="4">
        <f>ROUND(SQRT((((E2663-Hilfswerte!$B$20)/Hilfswerte!$B$21)-Hilfswerte!$B$28)^2+(((F2663-Hilfswerte!$B$22)/Hilfswerte!$B$23)-Hilfswerte!$B$29)^2+(((G2663-Hilfswerte!$B$24)/Hilfswerte!$B$25)-Hilfswerte!$B$30)^2),3)</f>
        <v>1.5369999999999999</v>
      </c>
      <c r="W2663" s="4">
        <f>ROUND(E2663*Hilfswerte!$B$31,0)</f>
        <v>5961</v>
      </c>
      <c r="X2663" s="4">
        <f t="shared" si="334"/>
        <v>4611</v>
      </c>
      <c r="Y2663" s="4" t="str">
        <f>IF(T2663="A - Top-Kunde","bereits Top-Kunde",IF(AND(V2663&lt;=Hilfswerte!$B$34,H2663&lt;0.5*W2663),"Hoch",IF(AND(V2663&lt;=Hilfswerte!$B$35,H2663&lt;0.7*W2663),"Mittel","Niedrig")))</f>
        <v>Niedrig</v>
      </c>
      <c r="Z2663" s="4">
        <f t="shared" si="335"/>
        <v>15.8</v>
      </c>
      <c r="AA2663" s="4" t="str">
        <f>IF(J2663&gt;365,"Bereits abgewandert (Segment D)",IF(Z2663&gt;=Hilfswerte!$B$38,"Rot - akut gefaehrdet",IF(Z2663&gt;=Hilfswerte!$B$39,"Gelb - beobachten","Gruen - stabil")))</f>
        <v>Gelb - beobachten</v>
      </c>
    </row>
    <row r="2664" spans="1:27" ht="15" customHeight="1" x14ac:dyDescent="0.25">
      <c r="A2664" s="4" t="s">
        <v>3011</v>
      </c>
      <c r="B2664" s="4" t="s">
        <v>158</v>
      </c>
      <c r="C2664" s="4" t="s">
        <v>65</v>
      </c>
      <c r="D2664" s="4" t="s">
        <v>30</v>
      </c>
      <c r="E2664" s="4">
        <v>78</v>
      </c>
      <c r="F2664" s="5">
        <v>21.3</v>
      </c>
      <c r="G2664" s="5">
        <v>9.8000000000000007</v>
      </c>
      <c r="H2664" s="6">
        <v>0</v>
      </c>
      <c r="I2664" s="4">
        <v>0</v>
      </c>
      <c r="J2664" s="4">
        <v>461</v>
      </c>
      <c r="K2664" s="4">
        <v>0</v>
      </c>
      <c r="L2664" s="4">
        <v>-5</v>
      </c>
      <c r="M2664" s="4">
        <v>0</v>
      </c>
      <c r="N2664" s="5">
        <v>-71.2</v>
      </c>
      <c r="O2664" s="7">
        <f t="shared" si="328"/>
        <v>1</v>
      </c>
      <c r="P2664" s="7">
        <f t="shared" si="329"/>
        <v>1</v>
      </c>
      <c r="Q2664" s="7">
        <f t="shared" si="330"/>
        <v>1</v>
      </c>
      <c r="R2664" s="7">
        <f t="shared" si="331"/>
        <v>3</v>
      </c>
      <c r="S2664" s="8">
        <f t="shared" si="332"/>
        <v>-5.6</v>
      </c>
      <c r="T2664" s="7" t="str">
        <f t="shared" si="333"/>
        <v>D - Abwanderungsrisiko</v>
      </c>
      <c r="U2664" s="4">
        <f>ROUND(((E2664-Hilfswerte!$B$20)/Hilfswerte!$B$21)+((F2664-Hilfswerte!$B$22)/Hilfswerte!$B$23)+((G2664-Hilfswerte!$B$24)/Hilfswerte!$B$25)+0.1*INDEX(Hilfswerte!$B$4:$B$15,MATCH(C2664,Hilfswerte!$A$4:$A$15,0)),2)</f>
        <v>-0.42</v>
      </c>
      <c r="V2664" s="4">
        <f>ROUND(SQRT((((E2664-Hilfswerte!$B$20)/Hilfswerte!$B$21)-Hilfswerte!$B$28)^2+(((F2664-Hilfswerte!$B$22)/Hilfswerte!$B$23)-Hilfswerte!$B$29)^2+(((G2664-Hilfswerte!$B$24)/Hilfswerte!$B$25)-Hilfswerte!$B$30)^2),3)</f>
        <v>0.53200000000000003</v>
      </c>
      <c r="W2664" s="4">
        <f>ROUND(E2664*Hilfswerte!$B$31,0)</f>
        <v>16033</v>
      </c>
      <c r="X2664" s="4">
        <f t="shared" si="334"/>
        <v>16033</v>
      </c>
      <c r="Y2664" s="4" t="str">
        <f>IF(T2664="A - Top-Kunde","bereits Top-Kunde",IF(AND(V2664&lt;=Hilfswerte!$B$34,H2664&lt;0.5*W2664),"Hoch",IF(AND(V2664&lt;=Hilfswerte!$B$35,H2664&lt;0.7*W2664),"Mittel","Niedrig")))</f>
        <v>Hoch</v>
      </c>
      <c r="Z2664" s="4">
        <f t="shared" si="335"/>
        <v>51.5</v>
      </c>
      <c r="AA2664" s="4" t="str">
        <f>IF(J2664&gt;365,"Bereits abgewandert (Segment D)",IF(Z2664&gt;=Hilfswerte!$B$38,"Rot - akut gefaehrdet",IF(Z2664&gt;=Hilfswerte!$B$39,"Gelb - beobachten","Gruen - stabil")))</f>
        <v>Bereits abgewandert (Segment D)</v>
      </c>
    </row>
    <row r="2665" spans="1:27" ht="15" customHeight="1" x14ac:dyDescent="0.25">
      <c r="A2665" s="4" t="s">
        <v>3012</v>
      </c>
      <c r="B2665" s="4" t="s">
        <v>148</v>
      </c>
      <c r="C2665" s="4" t="s">
        <v>38</v>
      </c>
      <c r="D2665" s="4" t="s">
        <v>178</v>
      </c>
      <c r="E2665" s="4">
        <v>51</v>
      </c>
      <c r="F2665" s="5">
        <v>10.8</v>
      </c>
      <c r="G2665" s="5">
        <v>1.8</v>
      </c>
      <c r="H2665" s="6">
        <v>1590</v>
      </c>
      <c r="I2665" s="4">
        <v>3</v>
      </c>
      <c r="J2665" s="4">
        <v>49</v>
      </c>
      <c r="K2665" s="4">
        <v>0</v>
      </c>
      <c r="L2665" s="4">
        <v>3</v>
      </c>
      <c r="M2665" s="4">
        <v>2</v>
      </c>
      <c r="N2665" s="5">
        <v>-9</v>
      </c>
      <c r="O2665" s="7">
        <f t="shared" si="328"/>
        <v>4</v>
      </c>
      <c r="P2665" s="7">
        <f t="shared" si="329"/>
        <v>3</v>
      </c>
      <c r="Q2665" s="7">
        <f t="shared" si="330"/>
        <v>3</v>
      </c>
      <c r="R2665" s="7">
        <f t="shared" si="331"/>
        <v>10</v>
      </c>
      <c r="S2665" s="8">
        <f t="shared" si="332"/>
        <v>94.6</v>
      </c>
      <c r="T2665" s="7" t="str">
        <f t="shared" si="333"/>
        <v>C - Entwicklungspotenzial</v>
      </c>
      <c r="U2665" s="4">
        <f>ROUND(((E2665-Hilfswerte!$B$20)/Hilfswerte!$B$21)+((F2665-Hilfswerte!$B$22)/Hilfswerte!$B$23)+((G2665-Hilfswerte!$B$24)/Hilfswerte!$B$25)+0.1*INDEX(Hilfswerte!$B$4:$B$15,MATCH(C2665,Hilfswerte!$A$4:$A$15,0)),2)</f>
        <v>-1.6</v>
      </c>
      <c r="V2665" s="4">
        <f>ROUND(SQRT((((E2665-Hilfswerte!$B$20)/Hilfswerte!$B$21)-Hilfswerte!$B$28)^2+(((F2665-Hilfswerte!$B$22)/Hilfswerte!$B$23)-Hilfswerte!$B$29)^2+(((G2665-Hilfswerte!$B$24)/Hilfswerte!$B$25)-Hilfswerte!$B$30)^2),3)</f>
        <v>1.6479999999999999</v>
      </c>
      <c r="W2665" s="4">
        <f>ROUND(E2665*Hilfswerte!$B$31,0)</f>
        <v>10483</v>
      </c>
      <c r="X2665" s="4">
        <f t="shared" si="334"/>
        <v>8893</v>
      </c>
      <c r="Y2665" s="4" t="str">
        <f>IF(T2665="A - Top-Kunde","bereits Top-Kunde",IF(AND(V2665&lt;=Hilfswerte!$B$34,H2665&lt;0.5*W2665),"Hoch",IF(AND(V2665&lt;=Hilfswerte!$B$35,H2665&lt;0.7*W2665),"Mittel","Niedrig")))</f>
        <v>Niedrig</v>
      </c>
      <c r="Z2665" s="4">
        <f t="shared" si="335"/>
        <v>6.7</v>
      </c>
      <c r="AA2665" s="4" t="str">
        <f>IF(J2665&gt;365,"Bereits abgewandert (Segment D)",IF(Z2665&gt;=Hilfswerte!$B$38,"Rot - akut gefaehrdet",IF(Z2665&gt;=Hilfswerte!$B$39,"Gelb - beobachten","Gruen - stabil")))</f>
        <v>Gruen - stabil</v>
      </c>
    </row>
    <row r="2666" spans="1:27" ht="15" customHeight="1" x14ac:dyDescent="0.25">
      <c r="A2666" s="4" t="s">
        <v>3013</v>
      </c>
      <c r="B2666" s="4" t="s">
        <v>657</v>
      </c>
      <c r="C2666" s="4" t="s">
        <v>38</v>
      </c>
      <c r="D2666" s="4" t="s">
        <v>106</v>
      </c>
      <c r="E2666" s="4">
        <v>38</v>
      </c>
      <c r="F2666" s="5">
        <v>6</v>
      </c>
      <c r="G2666" s="5">
        <v>2.4</v>
      </c>
      <c r="H2666" s="6">
        <v>9630</v>
      </c>
      <c r="I2666" s="4">
        <v>4</v>
      </c>
      <c r="J2666" s="4">
        <v>30</v>
      </c>
      <c r="K2666" s="4">
        <v>1</v>
      </c>
      <c r="L2666" s="4">
        <v>19</v>
      </c>
      <c r="M2666" s="4">
        <v>4</v>
      </c>
      <c r="N2666" s="5">
        <v>-1.5</v>
      </c>
      <c r="O2666" s="7">
        <f t="shared" si="328"/>
        <v>5</v>
      </c>
      <c r="P2666" s="7">
        <f t="shared" si="329"/>
        <v>4</v>
      </c>
      <c r="Q2666" s="7">
        <f t="shared" si="330"/>
        <v>5</v>
      </c>
      <c r="R2666" s="7">
        <f t="shared" si="331"/>
        <v>14</v>
      </c>
      <c r="S2666" s="8">
        <f t="shared" si="332"/>
        <v>127.6</v>
      </c>
      <c r="T2666" s="7" t="str">
        <f t="shared" si="333"/>
        <v>A - Top-Kunde</v>
      </c>
      <c r="U2666" s="4">
        <f>ROUND(((E2666-Hilfswerte!$B$20)/Hilfswerte!$B$21)+((F2666-Hilfswerte!$B$22)/Hilfswerte!$B$23)+((G2666-Hilfswerte!$B$24)/Hilfswerte!$B$25)+0.1*INDEX(Hilfswerte!$B$4:$B$15,MATCH(C2666,Hilfswerte!$A$4:$A$15,0)),2)</f>
        <v>-1.65</v>
      </c>
      <c r="V2666" s="4">
        <f>ROUND(SQRT((((E2666-Hilfswerte!$B$20)/Hilfswerte!$B$21)-Hilfswerte!$B$28)^2+(((F2666-Hilfswerte!$B$22)/Hilfswerte!$B$23)-Hilfswerte!$B$29)^2+(((G2666-Hilfswerte!$B$24)/Hilfswerte!$B$25)-Hilfswerte!$B$30)^2),3)</f>
        <v>1.609</v>
      </c>
      <c r="W2666" s="4">
        <f>ROUND(E2666*Hilfswerte!$B$31,0)</f>
        <v>7811</v>
      </c>
      <c r="X2666" s="4">
        <f t="shared" si="334"/>
        <v>0</v>
      </c>
      <c r="Y2666" s="4" t="str">
        <f>IF(T2666="A - Top-Kunde","bereits Top-Kunde",IF(AND(V2666&lt;=Hilfswerte!$B$34,H2666&lt;0.5*W2666),"Hoch",IF(AND(V2666&lt;=Hilfswerte!$B$35,H2666&lt;0.7*W2666),"Mittel","Niedrig")))</f>
        <v>bereits Top-Kunde</v>
      </c>
      <c r="Z2666" s="4">
        <f t="shared" si="335"/>
        <v>8.9</v>
      </c>
      <c r="AA2666" s="4" t="str">
        <f>IF(J2666&gt;365,"Bereits abgewandert (Segment D)",IF(Z2666&gt;=Hilfswerte!$B$38,"Rot - akut gefaehrdet",IF(Z2666&gt;=Hilfswerte!$B$39,"Gelb - beobachten","Gruen - stabil")))</f>
        <v>Gruen - stabil</v>
      </c>
    </row>
    <row r="2667" spans="1:27" ht="15" customHeight="1" x14ac:dyDescent="0.25">
      <c r="A2667" s="4" t="s">
        <v>3014</v>
      </c>
      <c r="B2667" s="4" t="s">
        <v>459</v>
      </c>
      <c r="C2667" s="4" t="s">
        <v>55</v>
      </c>
      <c r="D2667" s="4" t="s">
        <v>30</v>
      </c>
      <c r="E2667" s="4">
        <v>178</v>
      </c>
      <c r="F2667" s="5">
        <v>28.2</v>
      </c>
      <c r="G2667" s="5">
        <v>8.3000000000000007</v>
      </c>
      <c r="H2667" s="6">
        <v>8510</v>
      </c>
      <c r="I2667" s="4">
        <v>4</v>
      </c>
      <c r="J2667" s="4">
        <v>84</v>
      </c>
      <c r="K2667" s="4">
        <v>0</v>
      </c>
      <c r="L2667" s="4">
        <v>14</v>
      </c>
      <c r="M2667" s="4">
        <v>3</v>
      </c>
      <c r="N2667" s="5">
        <v>-28.8</v>
      </c>
      <c r="O2667" s="7">
        <f t="shared" si="328"/>
        <v>4</v>
      </c>
      <c r="P2667" s="7">
        <f t="shared" si="329"/>
        <v>4</v>
      </c>
      <c r="Q2667" s="7">
        <f t="shared" si="330"/>
        <v>5</v>
      </c>
      <c r="R2667" s="7">
        <f t="shared" si="331"/>
        <v>13</v>
      </c>
      <c r="S2667" s="8">
        <f t="shared" si="332"/>
        <v>111.4</v>
      </c>
      <c r="T2667" s="7" t="str">
        <f t="shared" si="333"/>
        <v>B - Kernkunde</v>
      </c>
      <c r="U2667" s="4">
        <f>ROUND(((E2667-Hilfswerte!$B$20)/Hilfswerte!$B$21)+((F2667-Hilfswerte!$B$22)/Hilfswerte!$B$23)+((G2667-Hilfswerte!$B$24)/Hilfswerte!$B$25)+0.1*INDEX(Hilfswerte!$B$4:$B$15,MATCH(C2667,Hilfswerte!$A$4:$A$15,0)),2)</f>
        <v>0.24</v>
      </c>
      <c r="V2667" s="4">
        <f>ROUND(SQRT((((E2667-Hilfswerte!$B$20)/Hilfswerte!$B$21)-Hilfswerte!$B$28)^2+(((F2667-Hilfswerte!$B$22)/Hilfswerte!$B$23)-Hilfswerte!$B$29)^2+(((G2667-Hilfswerte!$B$24)/Hilfswerte!$B$25)-Hilfswerte!$B$30)^2),3)</f>
        <v>0.495</v>
      </c>
      <c r="W2667" s="4">
        <f>ROUND(E2667*Hilfswerte!$B$31,0)</f>
        <v>36587</v>
      </c>
      <c r="X2667" s="4">
        <f t="shared" si="334"/>
        <v>28077</v>
      </c>
      <c r="Y2667" s="4" t="str">
        <f>IF(T2667="A - Top-Kunde","bereits Top-Kunde",IF(AND(V2667&lt;=Hilfswerte!$B$34,H2667&lt;0.5*W2667),"Hoch",IF(AND(V2667&lt;=Hilfswerte!$B$35,H2667&lt;0.7*W2667),"Mittel","Niedrig")))</f>
        <v>Hoch</v>
      </c>
      <c r="Z2667" s="4">
        <f t="shared" si="335"/>
        <v>18.5</v>
      </c>
      <c r="AA2667" s="4" t="str">
        <f>IF(J2667&gt;365,"Bereits abgewandert (Segment D)",IF(Z2667&gt;=Hilfswerte!$B$38,"Rot - akut gefaehrdet",IF(Z2667&gt;=Hilfswerte!$B$39,"Gelb - beobachten","Gruen - stabil")))</f>
        <v>Gelb - beobachten</v>
      </c>
    </row>
    <row r="2668" spans="1:27" ht="15" customHeight="1" x14ac:dyDescent="0.25">
      <c r="A2668" s="4" t="s">
        <v>3015</v>
      </c>
      <c r="B2668" s="4" t="s">
        <v>300</v>
      </c>
      <c r="C2668" s="4" t="s">
        <v>29</v>
      </c>
      <c r="D2668" s="4" t="s">
        <v>77</v>
      </c>
      <c r="E2668" s="4">
        <v>25</v>
      </c>
      <c r="F2668" s="5">
        <v>5.0999999999999996</v>
      </c>
      <c r="G2668" s="5">
        <v>21.4</v>
      </c>
      <c r="H2668" s="6">
        <v>10540</v>
      </c>
      <c r="I2668" s="4">
        <v>2</v>
      </c>
      <c r="J2668" s="4">
        <v>14</v>
      </c>
      <c r="K2668" s="4">
        <v>0</v>
      </c>
      <c r="L2668" s="4">
        <v>-5</v>
      </c>
      <c r="M2668" s="4">
        <v>2</v>
      </c>
      <c r="N2668" s="5">
        <v>23</v>
      </c>
      <c r="O2668" s="7">
        <f t="shared" si="328"/>
        <v>5</v>
      </c>
      <c r="P2668" s="7">
        <f t="shared" si="329"/>
        <v>2</v>
      </c>
      <c r="Q2668" s="7">
        <f t="shared" si="330"/>
        <v>5</v>
      </c>
      <c r="R2668" s="7">
        <f t="shared" si="331"/>
        <v>12</v>
      </c>
      <c r="S2668" s="8">
        <f t="shared" si="332"/>
        <v>131.5</v>
      </c>
      <c r="T2668" s="7" t="str">
        <f t="shared" si="333"/>
        <v>A - Top-Kunde</v>
      </c>
      <c r="U2668" s="4">
        <f>ROUND(((E2668-Hilfswerte!$B$20)/Hilfswerte!$B$21)+((F2668-Hilfswerte!$B$22)/Hilfswerte!$B$23)+((G2668-Hilfswerte!$B$24)/Hilfswerte!$B$25)+0.1*INDEX(Hilfswerte!$B$4:$B$15,MATCH(C2668,Hilfswerte!$A$4:$A$15,0)),2)</f>
        <v>1.23</v>
      </c>
      <c r="V2668" s="4">
        <f>ROUND(SQRT((((E2668-Hilfswerte!$B$20)/Hilfswerte!$B$21)-Hilfswerte!$B$28)^2+(((F2668-Hilfswerte!$B$22)/Hilfswerte!$B$23)-Hilfswerte!$B$29)^2+(((G2668-Hilfswerte!$B$24)/Hilfswerte!$B$25)-Hilfswerte!$B$30)^2),3)</f>
        <v>1.8260000000000001</v>
      </c>
      <c r="W2668" s="4">
        <f>ROUND(E2668*Hilfswerte!$B$31,0)</f>
        <v>5139</v>
      </c>
      <c r="X2668" s="4">
        <f t="shared" si="334"/>
        <v>0</v>
      </c>
      <c r="Y2668" s="4" t="str">
        <f>IF(T2668="A - Top-Kunde","bereits Top-Kunde",IF(AND(V2668&lt;=Hilfswerte!$B$34,H2668&lt;0.5*W2668),"Hoch",IF(AND(V2668&lt;=Hilfswerte!$B$35,H2668&lt;0.7*W2668),"Mittel","Niedrig")))</f>
        <v>bereits Top-Kunde</v>
      </c>
      <c r="Z2668" s="4">
        <f t="shared" si="335"/>
        <v>0.7</v>
      </c>
      <c r="AA2668" s="4" t="str">
        <f>IF(J2668&gt;365,"Bereits abgewandert (Segment D)",IF(Z2668&gt;=Hilfswerte!$B$38,"Rot - akut gefaehrdet",IF(Z2668&gt;=Hilfswerte!$B$39,"Gelb - beobachten","Gruen - stabil")))</f>
        <v>Gruen - stabil</v>
      </c>
    </row>
    <row r="2669" spans="1:27" ht="15" customHeight="1" x14ac:dyDescent="0.25">
      <c r="A2669" s="4" t="s">
        <v>3016</v>
      </c>
      <c r="B2669" s="4" t="s">
        <v>1697</v>
      </c>
      <c r="C2669" s="4" t="s">
        <v>59</v>
      </c>
      <c r="D2669" s="4" t="s">
        <v>117</v>
      </c>
      <c r="E2669" s="4">
        <v>260</v>
      </c>
      <c r="F2669" s="5">
        <v>55.5</v>
      </c>
      <c r="G2669" s="5">
        <v>8.8000000000000007</v>
      </c>
      <c r="H2669" s="6">
        <v>140690</v>
      </c>
      <c r="I2669" s="4">
        <v>4</v>
      </c>
      <c r="J2669" s="4">
        <v>41</v>
      </c>
      <c r="K2669" s="4">
        <v>0</v>
      </c>
      <c r="L2669" s="4">
        <v>17</v>
      </c>
      <c r="M2669" s="4">
        <v>6</v>
      </c>
      <c r="N2669" s="5">
        <v>-6</v>
      </c>
      <c r="O2669" s="7">
        <f t="shared" si="328"/>
        <v>4</v>
      </c>
      <c r="P2669" s="7">
        <f t="shared" si="329"/>
        <v>4</v>
      </c>
      <c r="Q2669" s="7">
        <f t="shared" si="330"/>
        <v>5</v>
      </c>
      <c r="R2669" s="7">
        <f t="shared" si="331"/>
        <v>13</v>
      </c>
      <c r="S2669" s="8">
        <f t="shared" si="332"/>
        <v>121.9</v>
      </c>
      <c r="T2669" s="7" t="str">
        <f t="shared" si="333"/>
        <v>B - Kernkunde</v>
      </c>
      <c r="U2669" s="4">
        <f>ROUND(((E2669-Hilfswerte!$B$20)/Hilfswerte!$B$21)+((F2669-Hilfswerte!$B$22)/Hilfswerte!$B$23)+((G2669-Hilfswerte!$B$24)/Hilfswerte!$B$25)+0.1*INDEX(Hilfswerte!$B$4:$B$15,MATCH(C2669,Hilfswerte!$A$4:$A$15,0)),2)</f>
        <v>0.8</v>
      </c>
      <c r="V2669" s="4">
        <f>ROUND(SQRT((((E2669-Hilfswerte!$B$20)/Hilfswerte!$B$21)-Hilfswerte!$B$28)^2+(((F2669-Hilfswerte!$B$22)/Hilfswerte!$B$23)-Hilfswerte!$B$29)^2+(((G2669-Hilfswerte!$B$24)/Hilfswerte!$B$25)-Hilfswerte!$B$30)^2),3)</f>
        <v>0.63800000000000001</v>
      </c>
      <c r="W2669" s="4">
        <f>ROUND(E2669*Hilfswerte!$B$31,0)</f>
        <v>53442</v>
      </c>
      <c r="X2669" s="4">
        <f t="shared" si="334"/>
        <v>0</v>
      </c>
      <c r="Y2669" s="4" t="str">
        <f>IF(T2669="A - Top-Kunde","bereits Top-Kunde",IF(AND(V2669&lt;=Hilfswerte!$B$34,H2669&lt;0.5*W2669),"Hoch",IF(AND(V2669&lt;=Hilfswerte!$B$35,H2669&lt;0.7*W2669),"Mittel","Niedrig")))</f>
        <v>Niedrig</v>
      </c>
      <c r="Z2669" s="4">
        <f t="shared" si="335"/>
        <v>7.9</v>
      </c>
      <c r="AA2669" s="4" t="str">
        <f>IF(J2669&gt;365,"Bereits abgewandert (Segment D)",IF(Z2669&gt;=Hilfswerte!$B$38,"Rot - akut gefaehrdet",IF(Z2669&gt;=Hilfswerte!$B$39,"Gelb - beobachten","Gruen - stabil")))</f>
        <v>Gruen - stabil</v>
      </c>
    </row>
    <row r="2670" spans="1:27" ht="15" customHeight="1" x14ac:dyDescent="0.25">
      <c r="A2670" s="4" t="s">
        <v>3017</v>
      </c>
      <c r="B2670" s="4" t="s">
        <v>288</v>
      </c>
      <c r="C2670" s="4" t="s">
        <v>29</v>
      </c>
      <c r="D2670" s="4" t="s">
        <v>30</v>
      </c>
      <c r="E2670" s="4">
        <v>70</v>
      </c>
      <c r="F2670" s="5">
        <v>13.1</v>
      </c>
      <c r="G2670" s="5">
        <v>9</v>
      </c>
      <c r="H2670" s="6">
        <v>37550</v>
      </c>
      <c r="I2670" s="4">
        <v>6</v>
      </c>
      <c r="J2670" s="4">
        <v>4</v>
      </c>
      <c r="K2670" s="4">
        <v>1</v>
      </c>
      <c r="L2670" s="4">
        <v>2</v>
      </c>
      <c r="M2670" s="4">
        <v>5</v>
      </c>
      <c r="N2670" s="5">
        <v>10.6</v>
      </c>
      <c r="O2670" s="7">
        <f t="shared" si="328"/>
        <v>5</v>
      </c>
      <c r="P2670" s="7">
        <f t="shared" si="329"/>
        <v>5</v>
      </c>
      <c r="Q2670" s="7">
        <f t="shared" si="330"/>
        <v>5</v>
      </c>
      <c r="R2670" s="7">
        <f t="shared" si="331"/>
        <v>15</v>
      </c>
      <c r="S2670" s="8">
        <f t="shared" si="332"/>
        <v>148.69999999999999</v>
      </c>
      <c r="T2670" s="7" t="str">
        <f t="shared" si="333"/>
        <v>A - Top-Kunde</v>
      </c>
      <c r="U2670" s="4">
        <f>ROUND(((E2670-Hilfswerte!$B$20)/Hilfswerte!$B$21)+((F2670-Hilfswerte!$B$22)/Hilfswerte!$B$23)+((G2670-Hilfswerte!$B$24)/Hilfswerte!$B$25)+0.1*INDEX(Hilfswerte!$B$4:$B$15,MATCH(C2670,Hilfswerte!$A$4:$A$15,0)),2)</f>
        <v>-0.41</v>
      </c>
      <c r="V2670" s="4">
        <f>ROUND(SQRT((((E2670-Hilfswerte!$B$20)/Hilfswerte!$B$21)-Hilfswerte!$B$28)^2+(((F2670-Hilfswerte!$B$22)/Hilfswerte!$B$23)-Hilfswerte!$B$29)^2+(((G2670-Hilfswerte!$B$24)/Hilfswerte!$B$25)-Hilfswerte!$B$30)^2),3)</f>
        <v>0.70199999999999996</v>
      </c>
      <c r="W2670" s="4">
        <f>ROUND(E2670*Hilfswerte!$B$31,0)</f>
        <v>14388</v>
      </c>
      <c r="X2670" s="4">
        <f t="shared" si="334"/>
        <v>0</v>
      </c>
      <c r="Y2670" s="4" t="str">
        <f>IF(T2670="A - Top-Kunde","bereits Top-Kunde",IF(AND(V2670&lt;=Hilfswerte!$B$34,H2670&lt;0.5*W2670),"Hoch",IF(AND(V2670&lt;=Hilfswerte!$B$35,H2670&lt;0.7*W2670),"Mittel","Niedrig")))</f>
        <v>bereits Top-Kunde</v>
      </c>
      <c r="Z2670" s="4">
        <f t="shared" si="335"/>
        <v>3.6</v>
      </c>
      <c r="AA2670" s="4" t="str">
        <f>IF(J2670&gt;365,"Bereits abgewandert (Segment D)",IF(Z2670&gt;=Hilfswerte!$B$38,"Rot - akut gefaehrdet",IF(Z2670&gt;=Hilfswerte!$B$39,"Gelb - beobachten","Gruen - stabil")))</f>
        <v>Gruen - stabil</v>
      </c>
    </row>
    <row r="2671" spans="1:27" ht="15" customHeight="1" x14ac:dyDescent="0.25">
      <c r="A2671" s="4" t="s">
        <v>3018</v>
      </c>
      <c r="B2671" s="4" t="s">
        <v>46</v>
      </c>
      <c r="C2671" s="4" t="s">
        <v>59</v>
      </c>
      <c r="D2671" s="4" t="s">
        <v>30</v>
      </c>
      <c r="E2671" s="4">
        <v>84</v>
      </c>
      <c r="F2671" s="5">
        <v>15</v>
      </c>
      <c r="G2671" s="5">
        <v>19.3</v>
      </c>
      <c r="H2671" s="6">
        <v>3620</v>
      </c>
      <c r="I2671" s="4">
        <v>2</v>
      </c>
      <c r="J2671" s="4">
        <v>86</v>
      </c>
      <c r="K2671" s="4">
        <v>0</v>
      </c>
      <c r="L2671" s="4">
        <v>6</v>
      </c>
      <c r="M2671" s="4">
        <v>5</v>
      </c>
      <c r="N2671" s="5">
        <v>-4.8</v>
      </c>
      <c r="O2671" s="7">
        <f t="shared" si="328"/>
        <v>4</v>
      </c>
      <c r="P2671" s="7">
        <f t="shared" si="329"/>
        <v>2</v>
      </c>
      <c r="Q2671" s="7">
        <f t="shared" si="330"/>
        <v>4</v>
      </c>
      <c r="R2671" s="7">
        <f t="shared" si="331"/>
        <v>10</v>
      </c>
      <c r="S2671" s="8">
        <f t="shared" si="332"/>
        <v>95.8</v>
      </c>
      <c r="T2671" s="7" t="str">
        <f t="shared" si="333"/>
        <v>C - Entwicklungspotenzial</v>
      </c>
      <c r="U2671" s="4">
        <f>ROUND(((E2671-Hilfswerte!$B$20)/Hilfswerte!$B$21)+((F2671-Hilfswerte!$B$22)/Hilfswerte!$B$23)+((G2671-Hilfswerte!$B$24)/Hilfswerte!$B$25)+0.1*INDEX(Hilfswerte!$B$4:$B$15,MATCH(C2671,Hilfswerte!$A$4:$A$15,0)),2)</f>
        <v>0.98</v>
      </c>
      <c r="V2671" s="4">
        <f>ROUND(SQRT((((E2671-Hilfswerte!$B$20)/Hilfswerte!$B$21)-Hilfswerte!$B$28)^2+(((F2671-Hilfswerte!$B$22)/Hilfswerte!$B$23)-Hilfswerte!$B$29)^2+(((G2671-Hilfswerte!$B$24)/Hilfswerte!$B$25)-Hilfswerte!$B$30)^2),3)</f>
        <v>1.3939999999999999</v>
      </c>
      <c r="W2671" s="4">
        <f>ROUND(E2671*Hilfswerte!$B$31,0)</f>
        <v>17266</v>
      </c>
      <c r="X2671" s="4">
        <f t="shared" si="334"/>
        <v>13646</v>
      </c>
      <c r="Y2671" s="4" t="str">
        <f>IF(T2671="A - Top-Kunde","bereits Top-Kunde",IF(AND(V2671&lt;=Hilfswerte!$B$34,H2671&lt;0.5*W2671),"Hoch",IF(AND(V2671&lt;=Hilfswerte!$B$35,H2671&lt;0.7*W2671),"Mittel","Niedrig")))</f>
        <v>Niedrig</v>
      </c>
      <c r="Z2671" s="4">
        <f t="shared" si="335"/>
        <v>7.4</v>
      </c>
      <c r="AA2671" s="4" t="str">
        <f>IF(J2671&gt;365,"Bereits abgewandert (Segment D)",IF(Z2671&gt;=Hilfswerte!$B$38,"Rot - akut gefaehrdet",IF(Z2671&gt;=Hilfswerte!$B$39,"Gelb - beobachten","Gruen - stabil")))</f>
        <v>Gruen - stabil</v>
      </c>
    </row>
    <row r="2672" spans="1:27" ht="15" customHeight="1" x14ac:dyDescent="0.25">
      <c r="A2672" s="4" t="s">
        <v>3019</v>
      </c>
      <c r="B2672" s="4" t="s">
        <v>676</v>
      </c>
      <c r="C2672" s="4" t="s">
        <v>89</v>
      </c>
      <c r="D2672" s="4" t="s">
        <v>77</v>
      </c>
      <c r="E2672" s="4">
        <v>48</v>
      </c>
      <c r="F2672" s="5">
        <v>9.1</v>
      </c>
      <c r="G2672" s="5">
        <v>7.2</v>
      </c>
      <c r="H2672" s="6">
        <v>400</v>
      </c>
      <c r="I2672" s="4">
        <v>1</v>
      </c>
      <c r="J2672" s="4">
        <v>180</v>
      </c>
      <c r="K2672" s="4">
        <v>0</v>
      </c>
      <c r="L2672" s="4">
        <v>7</v>
      </c>
      <c r="M2672" s="4">
        <v>2</v>
      </c>
      <c r="N2672" s="5">
        <v>-4.7</v>
      </c>
      <c r="O2672" s="7">
        <f t="shared" si="328"/>
        <v>3</v>
      </c>
      <c r="P2672" s="7">
        <f t="shared" si="329"/>
        <v>1</v>
      </c>
      <c r="Q2672" s="7">
        <f t="shared" si="330"/>
        <v>2</v>
      </c>
      <c r="R2672" s="7">
        <f t="shared" si="331"/>
        <v>6</v>
      </c>
      <c r="S2672" s="8">
        <f t="shared" si="332"/>
        <v>55.6</v>
      </c>
      <c r="T2672" s="7" t="str">
        <f t="shared" si="333"/>
        <v>C - Entwicklungspotenzial</v>
      </c>
      <c r="U2672" s="4">
        <f>ROUND(((E2672-Hilfswerte!$B$20)/Hilfswerte!$B$21)+((F2672-Hilfswerte!$B$22)/Hilfswerte!$B$23)+((G2672-Hilfswerte!$B$24)/Hilfswerte!$B$25)+0.1*INDEX(Hilfswerte!$B$4:$B$15,MATCH(C2672,Hilfswerte!$A$4:$A$15,0)),2)</f>
        <v>-0.83</v>
      </c>
      <c r="V2672" s="4">
        <f>ROUND(SQRT((((E2672-Hilfswerte!$B$20)/Hilfswerte!$B$21)-Hilfswerte!$B$28)^2+(((F2672-Hilfswerte!$B$22)/Hilfswerte!$B$23)-Hilfswerte!$B$29)^2+(((G2672-Hilfswerte!$B$24)/Hilfswerte!$B$25)-Hilfswerte!$B$30)^2),3)</f>
        <v>0.96499999999999997</v>
      </c>
      <c r="W2672" s="4">
        <f>ROUND(E2672*Hilfswerte!$B$31,0)</f>
        <v>9866</v>
      </c>
      <c r="X2672" s="4">
        <f t="shared" si="334"/>
        <v>9466</v>
      </c>
      <c r="Y2672" s="4" t="str">
        <f>IF(T2672="A - Top-Kunde","bereits Top-Kunde",IF(AND(V2672&lt;=Hilfswerte!$B$34,H2672&lt;0.5*W2672),"Hoch",IF(AND(V2672&lt;=Hilfswerte!$B$35,H2672&lt;0.7*W2672),"Mittel","Niedrig")))</f>
        <v>Mittel</v>
      </c>
      <c r="Z2672" s="4">
        <f t="shared" si="335"/>
        <v>12.3</v>
      </c>
      <c r="AA2672" s="4" t="str">
        <f>IF(J2672&gt;365,"Bereits abgewandert (Segment D)",IF(Z2672&gt;=Hilfswerte!$B$38,"Rot - akut gefaehrdet",IF(Z2672&gt;=Hilfswerte!$B$39,"Gelb - beobachten","Gruen - stabil")))</f>
        <v>Gruen - stabil</v>
      </c>
    </row>
    <row r="2673" spans="1:27" ht="15" customHeight="1" x14ac:dyDescent="0.25">
      <c r="A2673" s="4" t="s">
        <v>3020</v>
      </c>
      <c r="B2673" s="4" t="s">
        <v>335</v>
      </c>
      <c r="C2673" s="4" t="s">
        <v>74</v>
      </c>
      <c r="D2673" s="4" t="s">
        <v>30</v>
      </c>
      <c r="E2673" s="4">
        <v>8</v>
      </c>
      <c r="F2673" s="5">
        <v>3.4</v>
      </c>
      <c r="G2673" s="5">
        <v>20.3</v>
      </c>
      <c r="H2673" s="6">
        <v>3380</v>
      </c>
      <c r="I2673" s="4">
        <v>2</v>
      </c>
      <c r="J2673" s="4">
        <v>102</v>
      </c>
      <c r="K2673" s="4">
        <v>0</v>
      </c>
      <c r="L2673" s="4">
        <v>16</v>
      </c>
      <c r="M2673" s="4">
        <v>4</v>
      </c>
      <c r="N2673" s="5">
        <v>11.6</v>
      </c>
      <c r="O2673" s="7">
        <f t="shared" si="328"/>
        <v>3</v>
      </c>
      <c r="P2673" s="7">
        <f t="shared" si="329"/>
        <v>2</v>
      </c>
      <c r="Q2673" s="7">
        <f t="shared" si="330"/>
        <v>4</v>
      </c>
      <c r="R2673" s="7">
        <f t="shared" si="331"/>
        <v>9</v>
      </c>
      <c r="S2673" s="8">
        <f t="shared" si="332"/>
        <v>91</v>
      </c>
      <c r="T2673" s="7" t="str">
        <f t="shared" si="333"/>
        <v>C - Entwicklungspotenzial</v>
      </c>
      <c r="U2673" s="4">
        <f>ROUND(((E2673-Hilfswerte!$B$20)/Hilfswerte!$B$21)+((F2673-Hilfswerte!$B$22)/Hilfswerte!$B$23)+((G2673-Hilfswerte!$B$24)/Hilfswerte!$B$25)+0.1*INDEX(Hilfswerte!$B$4:$B$15,MATCH(C2673,Hilfswerte!$A$4:$A$15,0)),2)</f>
        <v>0.66</v>
      </c>
      <c r="V2673" s="4">
        <f>ROUND(SQRT((((E2673-Hilfswerte!$B$20)/Hilfswerte!$B$21)-Hilfswerte!$B$28)^2+(((F2673-Hilfswerte!$B$22)/Hilfswerte!$B$23)-Hilfswerte!$B$29)^2+(((G2673-Hilfswerte!$B$24)/Hilfswerte!$B$25)-Hilfswerte!$B$30)^2),3)</f>
        <v>1.7110000000000001</v>
      </c>
      <c r="W2673" s="4">
        <f>ROUND(E2673*Hilfswerte!$B$31,0)</f>
        <v>1644</v>
      </c>
      <c r="X2673" s="4">
        <f t="shared" si="334"/>
        <v>0</v>
      </c>
      <c r="Y2673" s="4" t="str">
        <f>IF(T2673="A - Top-Kunde","bereits Top-Kunde",IF(AND(V2673&lt;=Hilfswerte!$B$34,H2673&lt;0.5*W2673),"Hoch",IF(AND(V2673&lt;=Hilfswerte!$B$35,H2673&lt;0.7*W2673),"Mittel","Niedrig")))</f>
        <v>Niedrig</v>
      </c>
      <c r="Z2673" s="4">
        <f t="shared" si="335"/>
        <v>8.3000000000000007</v>
      </c>
      <c r="AA2673" s="4" t="str">
        <f>IF(J2673&gt;365,"Bereits abgewandert (Segment D)",IF(Z2673&gt;=Hilfswerte!$B$38,"Rot - akut gefaehrdet",IF(Z2673&gt;=Hilfswerte!$B$39,"Gelb - beobachten","Gruen - stabil")))</f>
        <v>Gruen - stabil</v>
      </c>
    </row>
    <row r="2674" spans="1:27" ht="15" customHeight="1" x14ac:dyDescent="0.25">
      <c r="A2674" s="4" t="s">
        <v>3021</v>
      </c>
      <c r="B2674" s="4" t="s">
        <v>405</v>
      </c>
      <c r="C2674" s="4" t="s">
        <v>84</v>
      </c>
      <c r="D2674" s="4" t="s">
        <v>77</v>
      </c>
      <c r="E2674" s="4">
        <v>95</v>
      </c>
      <c r="F2674" s="5">
        <v>20.100000000000001</v>
      </c>
      <c r="G2674" s="5">
        <v>12</v>
      </c>
      <c r="H2674" s="6">
        <v>10610</v>
      </c>
      <c r="I2674" s="4">
        <v>4</v>
      </c>
      <c r="J2674" s="4">
        <v>125</v>
      </c>
      <c r="K2674" s="4">
        <v>1</v>
      </c>
      <c r="L2674" s="4">
        <v>9</v>
      </c>
      <c r="M2674" s="4">
        <v>2</v>
      </c>
      <c r="N2674" s="5">
        <v>12.9</v>
      </c>
      <c r="O2674" s="7">
        <f t="shared" si="328"/>
        <v>3</v>
      </c>
      <c r="P2674" s="7">
        <f t="shared" si="329"/>
        <v>4</v>
      </c>
      <c r="Q2674" s="7">
        <f t="shared" si="330"/>
        <v>5</v>
      </c>
      <c r="R2674" s="7">
        <f t="shared" si="331"/>
        <v>12</v>
      </c>
      <c r="S2674" s="8">
        <f t="shared" si="332"/>
        <v>117.8</v>
      </c>
      <c r="T2674" s="7" t="str">
        <f t="shared" si="333"/>
        <v>B - Kernkunde</v>
      </c>
      <c r="U2674" s="4">
        <f>ROUND(((E2674-Hilfswerte!$B$20)/Hilfswerte!$B$21)+((F2674-Hilfswerte!$B$22)/Hilfswerte!$B$23)+((G2674-Hilfswerte!$B$24)/Hilfswerte!$B$25)+0.1*INDEX(Hilfswerte!$B$4:$B$15,MATCH(C2674,Hilfswerte!$A$4:$A$15,0)),2)</f>
        <v>0.04</v>
      </c>
      <c r="V2674" s="4">
        <f>ROUND(SQRT((((E2674-Hilfswerte!$B$20)/Hilfswerte!$B$21)-Hilfswerte!$B$28)^2+(((F2674-Hilfswerte!$B$22)/Hilfswerte!$B$23)-Hilfswerte!$B$29)^2+(((G2674-Hilfswerte!$B$24)/Hilfswerte!$B$25)-Hilfswerte!$B$30)^2),3)</f>
        <v>0.46</v>
      </c>
      <c r="W2674" s="4">
        <f>ROUND(E2674*Hilfswerte!$B$31,0)</f>
        <v>19527</v>
      </c>
      <c r="X2674" s="4">
        <f t="shared" si="334"/>
        <v>8917</v>
      </c>
      <c r="Y2674" s="4" t="str">
        <f>IF(T2674="A - Top-Kunde","bereits Top-Kunde",IF(AND(V2674&lt;=Hilfswerte!$B$34,H2674&lt;0.5*W2674),"Hoch",IF(AND(V2674&lt;=Hilfswerte!$B$35,H2674&lt;0.7*W2674),"Mittel","Niedrig")))</f>
        <v>Mittel</v>
      </c>
      <c r="Z2674" s="4">
        <f t="shared" si="335"/>
        <v>11.1</v>
      </c>
      <c r="AA2674" s="4" t="str">
        <f>IF(J2674&gt;365,"Bereits abgewandert (Segment D)",IF(Z2674&gt;=Hilfswerte!$B$38,"Rot - akut gefaehrdet",IF(Z2674&gt;=Hilfswerte!$B$39,"Gelb - beobachten","Gruen - stabil")))</f>
        <v>Gruen - stabil</v>
      </c>
    </row>
    <row r="2675" spans="1:27" ht="15" customHeight="1" x14ac:dyDescent="0.25">
      <c r="A2675" s="4" t="s">
        <v>3022</v>
      </c>
      <c r="B2675" s="4" t="s">
        <v>304</v>
      </c>
      <c r="C2675" s="4" t="s">
        <v>89</v>
      </c>
      <c r="D2675" s="4" t="s">
        <v>30</v>
      </c>
      <c r="E2675" s="4">
        <v>129</v>
      </c>
      <c r="F2675" s="5">
        <v>25.9</v>
      </c>
      <c r="G2675" s="5">
        <v>16.3</v>
      </c>
      <c r="H2675" s="6">
        <v>24260</v>
      </c>
      <c r="I2675" s="4">
        <v>7</v>
      </c>
      <c r="J2675" s="4">
        <v>4</v>
      </c>
      <c r="K2675" s="4">
        <v>1</v>
      </c>
      <c r="L2675" s="4">
        <v>23</v>
      </c>
      <c r="M2675" s="4">
        <v>5</v>
      </c>
      <c r="N2675" s="5">
        <v>-10.3</v>
      </c>
      <c r="O2675" s="7">
        <f t="shared" si="328"/>
        <v>5</v>
      </c>
      <c r="P2675" s="7">
        <f t="shared" si="329"/>
        <v>5</v>
      </c>
      <c r="Q2675" s="7">
        <f t="shared" si="330"/>
        <v>5</v>
      </c>
      <c r="R2675" s="7">
        <f t="shared" si="331"/>
        <v>15</v>
      </c>
      <c r="S2675" s="8">
        <f t="shared" si="332"/>
        <v>132</v>
      </c>
      <c r="T2675" s="7" t="str">
        <f t="shared" si="333"/>
        <v>A - Top-Kunde</v>
      </c>
      <c r="U2675" s="4">
        <f>ROUND(((E2675-Hilfswerte!$B$20)/Hilfswerte!$B$21)+((F2675-Hilfswerte!$B$22)/Hilfswerte!$B$23)+((G2675-Hilfswerte!$B$24)/Hilfswerte!$B$25)+0.1*INDEX(Hilfswerte!$B$4:$B$15,MATCH(C2675,Hilfswerte!$A$4:$A$15,0)),2)</f>
        <v>1.26</v>
      </c>
      <c r="V2675" s="4">
        <f>ROUND(SQRT((((E2675-Hilfswerte!$B$20)/Hilfswerte!$B$21)-Hilfswerte!$B$28)^2+(((F2675-Hilfswerte!$B$22)/Hilfswerte!$B$23)-Hilfswerte!$B$29)^2+(((G2675-Hilfswerte!$B$24)/Hilfswerte!$B$25)-Hilfswerte!$B$30)^2),3)</f>
        <v>0.85099999999999998</v>
      </c>
      <c r="W2675" s="4">
        <f>ROUND(E2675*Hilfswerte!$B$31,0)</f>
        <v>26515</v>
      </c>
      <c r="X2675" s="4">
        <f t="shared" si="334"/>
        <v>2255</v>
      </c>
      <c r="Y2675" s="4" t="str">
        <f>IF(T2675="A - Top-Kunde","bereits Top-Kunde",IF(AND(V2675&lt;=Hilfswerte!$B$34,H2675&lt;0.5*W2675),"Hoch",IF(AND(V2675&lt;=Hilfswerte!$B$35,H2675&lt;0.7*W2675),"Mittel","Niedrig")))</f>
        <v>bereits Top-Kunde</v>
      </c>
      <c r="Z2675" s="4">
        <f t="shared" si="335"/>
        <v>11.9</v>
      </c>
      <c r="AA2675" s="4" t="str">
        <f>IF(J2675&gt;365,"Bereits abgewandert (Segment D)",IF(Z2675&gt;=Hilfswerte!$B$38,"Rot - akut gefaehrdet",IF(Z2675&gt;=Hilfswerte!$B$39,"Gelb - beobachten","Gruen - stabil")))</f>
        <v>Gruen - stabil</v>
      </c>
    </row>
    <row r="2676" spans="1:27" ht="15" customHeight="1" x14ac:dyDescent="0.25">
      <c r="A2676" s="4" t="s">
        <v>3023</v>
      </c>
      <c r="B2676" s="4" t="s">
        <v>808</v>
      </c>
      <c r="C2676" s="4" t="s">
        <v>84</v>
      </c>
      <c r="D2676" s="4" t="s">
        <v>30</v>
      </c>
      <c r="E2676" s="4">
        <v>205</v>
      </c>
      <c r="F2676" s="5">
        <v>37.200000000000003</v>
      </c>
      <c r="G2676" s="5">
        <v>18.600000000000001</v>
      </c>
      <c r="H2676" s="6">
        <v>8070</v>
      </c>
      <c r="I2676" s="4">
        <v>3</v>
      </c>
      <c r="J2676" s="4">
        <v>44</v>
      </c>
      <c r="K2676" s="4">
        <v>0</v>
      </c>
      <c r="L2676" s="4">
        <v>23</v>
      </c>
      <c r="M2676" s="4">
        <v>2</v>
      </c>
      <c r="N2676" s="5">
        <v>-22</v>
      </c>
      <c r="O2676" s="7">
        <f t="shared" si="328"/>
        <v>4</v>
      </c>
      <c r="P2676" s="7">
        <f t="shared" si="329"/>
        <v>3</v>
      </c>
      <c r="Q2676" s="7">
        <f t="shared" si="330"/>
        <v>5</v>
      </c>
      <c r="R2676" s="7">
        <f t="shared" si="331"/>
        <v>12</v>
      </c>
      <c r="S2676" s="8">
        <f t="shared" si="332"/>
        <v>102.1</v>
      </c>
      <c r="T2676" s="7" t="str">
        <f t="shared" si="333"/>
        <v>C - Entwicklungspotenzial</v>
      </c>
      <c r="U2676" s="4">
        <f>ROUND(((E2676-Hilfswerte!$B$20)/Hilfswerte!$B$21)+((F2676-Hilfswerte!$B$22)/Hilfswerte!$B$23)+((G2676-Hilfswerte!$B$24)/Hilfswerte!$B$25)+0.1*INDEX(Hilfswerte!$B$4:$B$15,MATCH(C2676,Hilfswerte!$A$4:$A$15,0)),2)</f>
        <v>1.86</v>
      </c>
      <c r="V2676" s="4">
        <f>ROUND(SQRT((((E2676-Hilfswerte!$B$20)/Hilfswerte!$B$21)-Hilfswerte!$B$28)^2+(((F2676-Hilfswerte!$B$22)/Hilfswerte!$B$23)-Hilfswerte!$B$29)^2+(((G2676-Hilfswerte!$B$24)/Hilfswerte!$B$25)-Hilfswerte!$B$30)^2),3)</f>
        <v>1.1839999999999999</v>
      </c>
      <c r="W2676" s="4">
        <f>ROUND(E2676*Hilfswerte!$B$31,0)</f>
        <v>42137</v>
      </c>
      <c r="X2676" s="4">
        <f t="shared" si="334"/>
        <v>34067</v>
      </c>
      <c r="Y2676" s="4" t="str">
        <f>IF(T2676="A - Top-Kunde","bereits Top-Kunde",IF(AND(V2676&lt;=Hilfswerte!$B$34,H2676&lt;0.5*W2676),"Hoch",IF(AND(V2676&lt;=Hilfswerte!$B$35,H2676&lt;0.7*W2676),"Mittel","Niedrig")))</f>
        <v>Niedrig</v>
      </c>
      <c r="Z2676" s="4">
        <f t="shared" si="335"/>
        <v>15.6</v>
      </c>
      <c r="AA2676" s="4" t="str">
        <f>IF(J2676&gt;365,"Bereits abgewandert (Segment D)",IF(Z2676&gt;=Hilfswerte!$B$38,"Rot - akut gefaehrdet",IF(Z2676&gt;=Hilfswerte!$B$39,"Gelb - beobachten","Gruen - stabil")))</f>
        <v>Gelb - beobachten</v>
      </c>
    </row>
    <row r="2677" spans="1:27" ht="15" customHeight="1" x14ac:dyDescent="0.25">
      <c r="A2677" s="4" t="s">
        <v>3024</v>
      </c>
      <c r="B2677" s="4" t="s">
        <v>1024</v>
      </c>
      <c r="C2677" s="4" t="s">
        <v>55</v>
      </c>
      <c r="D2677" s="4" t="s">
        <v>48</v>
      </c>
      <c r="E2677" s="4">
        <v>44</v>
      </c>
      <c r="F2677" s="5">
        <v>13.2</v>
      </c>
      <c r="G2677" s="5">
        <v>2.8</v>
      </c>
      <c r="H2677" s="6">
        <v>11490</v>
      </c>
      <c r="I2677" s="4">
        <v>2</v>
      </c>
      <c r="J2677" s="4">
        <v>75</v>
      </c>
      <c r="K2677" s="4">
        <v>0</v>
      </c>
      <c r="L2677" s="4">
        <v>1</v>
      </c>
      <c r="M2677" s="4">
        <v>3</v>
      </c>
      <c r="N2677" s="5">
        <v>11.8</v>
      </c>
      <c r="O2677" s="7">
        <f t="shared" si="328"/>
        <v>4</v>
      </c>
      <c r="P2677" s="7">
        <f t="shared" si="329"/>
        <v>2</v>
      </c>
      <c r="Q2677" s="7">
        <f t="shared" si="330"/>
        <v>5</v>
      </c>
      <c r="R2677" s="7">
        <f t="shared" si="331"/>
        <v>11</v>
      </c>
      <c r="S2677" s="8">
        <f t="shared" si="332"/>
        <v>115.6</v>
      </c>
      <c r="T2677" s="7" t="str">
        <f t="shared" si="333"/>
        <v>B - Kernkunde</v>
      </c>
      <c r="U2677" s="4">
        <f>ROUND(((E2677-Hilfswerte!$B$20)/Hilfswerte!$B$21)+((F2677-Hilfswerte!$B$22)/Hilfswerte!$B$23)+((G2677-Hilfswerte!$B$24)/Hilfswerte!$B$25)+0.1*INDEX(Hilfswerte!$B$4:$B$15,MATCH(C2677,Hilfswerte!$A$4:$A$15,0)),2)</f>
        <v>-1.47</v>
      </c>
      <c r="V2677" s="4">
        <f>ROUND(SQRT((((E2677-Hilfswerte!$B$20)/Hilfswerte!$B$21)-Hilfswerte!$B$28)^2+(((F2677-Hilfswerte!$B$22)/Hilfswerte!$B$23)-Hilfswerte!$B$29)^2+(((G2677-Hilfswerte!$B$24)/Hilfswerte!$B$25)-Hilfswerte!$B$30)^2),3)</f>
        <v>1.502</v>
      </c>
      <c r="W2677" s="4">
        <f>ROUND(E2677*Hilfswerte!$B$31,0)</f>
        <v>9044</v>
      </c>
      <c r="X2677" s="4">
        <f t="shared" si="334"/>
        <v>0</v>
      </c>
      <c r="Y2677" s="4" t="str">
        <f>IF(T2677="A - Top-Kunde","bereits Top-Kunde",IF(AND(V2677&lt;=Hilfswerte!$B$34,H2677&lt;0.5*W2677),"Hoch",IF(AND(V2677&lt;=Hilfswerte!$B$35,H2677&lt;0.7*W2677),"Mittel","Niedrig")))</f>
        <v>Niedrig</v>
      </c>
      <c r="Z2677" s="4">
        <f t="shared" si="335"/>
        <v>4</v>
      </c>
      <c r="AA2677" s="4" t="str">
        <f>IF(J2677&gt;365,"Bereits abgewandert (Segment D)",IF(Z2677&gt;=Hilfswerte!$B$38,"Rot - akut gefaehrdet",IF(Z2677&gt;=Hilfswerte!$B$39,"Gelb - beobachten","Gruen - stabil")))</f>
        <v>Gruen - stabil</v>
      </c>
    </row>
    <row r="2678" spans="1:27" ht="15" customHeight="1" x14ac:dyDescent="0.25">
      <c r="A2678" s="4" t="s">
        <v>3025</v>
      </c>
      <c r="B2678" s="4" t="s">
        <v>822</v>
      </c>
      <c r="C2678" s="4" t="s">
        <v>62</v>
      </c>
      <c r="D2678" s="4" t="s">
        <v>30</v>
      </c>
      <c r="E2678" s="4">
        <v>3440</v>
      </c>
      <c r="F2678" s="5">
        <v>479.9</v>
      </c>
      <c r="G2678" s="5">
        <v>2.4</v>
      </c>
      <c r="H2678" s="6">
        <v>454280</v>
      </c>
      <c r="I2678" s="4">
        <v>3</v>
      </c>
      <c r="J2678" s="4">
        <v>83</v>
      </c>
      <c r="K2678" s="4">
        <v>0</v>
      </c>
      <c r="L2678" s="4">
        <v>5</v>
      </c>
      <c r="M2678" s="4">
        <v>2</v>
      </c>
      <c r="N2678" s="5">
        <v>11.1</v>
      </c>
      <c r="O2678" s="7">
        <f t="shared" si="328"/>
        <v>4</v>
      </c>
      <c r="P2678" s="7">
        <f t="shared" si="329"/>
        <v>3</v>
      </c>
      <c r="Q2678" s="7">
        <f t="shared" si="330"/>
        <v>5</v>
      </c>
      <c r="R2678" s="7">
        <f t="shared" si="331"/>
        <v>12</v>
      </c>
      <c r="S2678" s="8">
        <f t="shared" si="332"/>
        <v>124.1</v>
      </c>
      <c r="T2678" s="7" t="str">
        <f t="shared" si="333"/>
        <v>B - Kernkunde</v>
      </c>
      <c r="U2678" s="4">
        <f>ROUND(((E2678-Hilfswerte!$B$20)/Hilfswerte!$B$21)+((F2678-Hilfswerte!$B$22)/Hilfswerte!$B$23)+((G2678-Hilfswerte!$B$24)/Hilfswerte!$B$25)+0.1*INDEX(Hilfswerte!$B$4:$B$15,MATCH(C2678,Hilfswerte!$A$4:$A$15,0)),2)</f>
        <v>21.53</v>
      </c>
      <c r="V2678" s="4">
        <f>ROUND(SQRT((((E2678-Hilfswerte!$B$20)/Hilfswerte!$B$21)-Hilfswerte!$B$28)^2+(((F2678-Hilfswerte!$B$22)/Hilfswerte!$B$23)-Hilfswerte!$B$29)^2+(((G2678-Hilfswerte!$B$24)/Hilfswerte!$B$25)-Hilfswerte!$B$30)^2),3)</f>
        <v>16.167000000000002</v>
      </c>
      <c r="W2678" s="4">
        <f>ROUND(E2678*Hilfswerte!$B$31,0)</f>
        <v>707079</v>
      </c>
      <c r="X2678" s="4">
        <f t="shared" si="334"/>
        <v>252799</v>
      </c>
      <c r="Y2678" s="4" t="str">
        <f>IF(T2678="A - Top-Kunde","bereits Top-Kunde",IF(AND(V2678&lt;=Hilfswerte!$B$34,H2678&lt;0.5*W2678),"Hoch",IF(AND(V2678&lt;=Hilfswerte!$B$35,H2678&lt;0.7*W2678),"Mittel","Niedrig")))</f>
        <v>Niedrig</v>
      </c>
      <c r="Z2678" s="4">
        <f t="shared" si="335"/>
        <v>5.2</v>
      </c>
      <c r="AA2678" s="4" t="str">
        <f>IF(J2678&gt;365,"Bereits abgewandert (Segment D)",IF(Z2678&gt;=Hilfswerte!$B$38,"Rot - akut gefaehrdet",IF(Z2678&gt;=Hilfswerte!$B$39,"Gelb - beobachten","Gruen - stabil")))</f>
        <v>Gruen - stabil</v>
      </c>
    </row>
    <row r="2679" spans="1:27" ht="15" customHeight="1" x14ac:dyDescent="0.25">
      <c r="A2679" s="4" t="s">
        <v>3026</v>
      </c>
      <c r="B2679" s="4" t="s">
        <v>306</v>
      </c>
      <c r="C2679" s="4" t="s">
        <v>84</v>
      </c>
      <c r="D2679" s="4" t="s">
        <v>178</v>
      </c>
      <c r="E2679" s="4">
        <v>473</v>
      </c>
      <c r="F2679" s="5">
        <v>121</v>
      </c>
      <c r="G2679" s="5">
        <v>1.3</v>
      </c>
      <c r="H2679" s="6">
        <v>0</v>
      </c>
      <c r="I2679" s="4">
        <v>0</v>
      </c>
      <c r="J2679" s="4">
        <v>569</v>
      </c>
      <c r="K2679" s="4">
        <v>0</v>
      </c>
      <c r="L2679" s="4">
        <v>24</v>
      </c>
      <c r="M2679" s="4">
        <v>0</v>
      </c>
      <c r="N2679" s="5">
        <v>-75.2</v>
      </c>
      <c r="O2679" s="7">
        <f t="shared" si="328"/>
        <v>1</v>
      </c>
      <c r="P2679" s="7">
        <f t="shared" si="329"/>
        <v>1</v>
      </c>
      <c r="Q2679" s="7">
        <f t="shared" si="330"/>
        <v>1</v>
      </c>
      <c r="R2679" s="7">
        <f t="shared" si="331"/>
        <v>3</v>
      </c>
      <c r="S2679" s="8">
        <f t="shared" si="332"/>
        <v>-14.8</v>
      </c>
      <c r="T2679" s="7" t="str">
        <f t="shared" si="333"/>
        <v>D - Abwanderungsrisiko</v>
      </c>
      <c r="U2679" s="4">
        <f>ROUND(((E2679-Hilfswerte!$B$20)/Hilfswerte!$B$21)+((F2679-Hilfswerte!$B$22)/Hilfswerte!$B$23)+((G2679-Hilfswerte!$B$24)/Hilfswerte!$B$25)+0.1*INDEX(Hilfswerte!$B$4:$B$15,MATCH(C2679,Hilfswerte!$A$4:$A$15,0)),2)</f>
        <v>1.78</v>
      </c>
      <c r="V2679" s="4">
        <f>ROUND(SQRT((((E2679-Hilfswerte!$B$20)/Hilfswerte!$B$21)-Hilfswerte!$B$28)^2+(((F2679-Hilfswerte!$B$22)/Hilfswerte!$B$23)-Hilfswerte!$B$29)^2+(((G2679-Hilfswerte!$B$24)/Hilfswerte!$B$25)-Hilfswerte!$B$30)^2),3)</f>
        <v>2.5390000000000001</v>
      </c>
      <c r="W2679" s="4">
        <f>ROUND(E2679*Hilfswerte!$B$31,0)</f>
        <v>97223</v>
      </c>
      <c r="X2679" s="4">
        <f t="shared" si="334"/>
        <v>97223</v>
      </c>
      <c r="Y2679" s="4" t="str">
        <f>IF(T2679="A - Top-Kunde","bereits Top-Kunde",IF(AND(V2679&lt;=Hilfswerte!$B$34,H2679&lt;0.5*W2679),"Hoch",IF(AND(V2679&lt;=Hilfswerte!$B$35,H2679&lt;0.7*W2679),"Mittel","Niedrig")))</f>
        <v>Niedrig</v>
      </c>
      <c r="Z2679" s="4">
        <f t="shared" si="335"/>
        <v>63.3</v>
      </c>
      <c r="AA2679" s="4" t="str">
        <f>IF(J2679&gt;365,"Bereits abgewandert (Segment D)",IF(Z2679&gt;=Hilfswerte!$B$38,"Rot - akut gefaehrdet",IF(Z2679&gt;=Hilfswerte!$B$39,"Gelb - beobachten","Gruen - stabil")))</f>
        <v>Bereits abgewandert (Segment D)</v>
      </c>
    </row>
    <row r="2680" spans="1:27" ht="15" customHeight="1" x14ac:dyDescent="0.25">
      <c r="A2680" s="4" t="s">
        <v>3027</v>
      </c>
      <c r="B2680" s="4" t="s">
        <v>185</v>
      </c>
      <c r="C2680" s="4" t="s">
        <v>89</v>
      </c>
      <c r="D2680" s="4" t="s">
        <v>30</v>
      </c>
      <c r="E2680" s="4">
        <v>24</v>
      </c>
      <c r="F2680" s="5">
        <v>5.7</v>
      </c>
      <c r="G2680" s="5">
        <v>15.1</v>
      </c>
      <c r="H2680" s="6">
        <v>3290</v>
      </c>
      <c r="I2680" s="4">
        <v>1</v>
      </c>
      <c r="J2680" s="4">
        <v>166</v>
      </c>
      <c r="K2680" s="4">
        <v>0</v>
      </c>
      <c r="L2680" s="4">
        <v>-2</v>
      </c>
      <c r="M2680" s="4">
        <v>2</v>
      </c>
      <c r="N2680" s="5">
        <v>4.7</v>
      </c>
      <c r="O2680" s="7">
        <f t="shared" si="328"/>
        <v>3</v>
      </c>
      <c r="P2680" s="7">
        <f t="shared" si="329"/>
        <v>1</v>
      </c>
      <c r="Q2680" s="7">
        <f t="shared" si="330"/>
        <v>4</v>
      </c>
      <c r="R2680" s="7">
        <f t="shared" si="331"/>
        <v>8</v>
      </c>
      <c r="S2680" s="8">
        <f t="shared" si="332"/>
        <v>82.4</v>
      </c>
      <c r="T2680" s="7" t="str">
        <f t="shared" si="333"/>
        <v>C - Entwicklungspotenzial</v>
      </c>
      <c r="U2680" s="4">
        <f>ROUND(((E2680-Hilfswerte!$B$20)/Hilfswerte!$B$21)+((F2680-Hilfswerte!$B$22)/Hilfswerte!$B$23)+((G2680-Hilfswerte!$B$24)/Hilfswerte!$B$25)+0.1*INDEX(Hilfswerte!$B$4:$B$15,MATCH(C2680,Hilfswerte!$A$4:$A$15,0)),2)</f>
        <v>0.26</v>
      </c>
      <c r="V2680" s="4">
        <f>ROUND(SQRT((((E2680-Hilfswerte!$B$20)/Hilfswerte!$B$21)-Hilfswerte!$B$28)^2+(((F2680-Hilfswerte!$B$22)/Hilfswerte!$B$23)-Hilfswerte!$B$29)^2+(((G2680-Hilfswerte!$B$24)/Hilfswerte!$B$25)-Hilfswerte!$B$30)^2),3)</f>
        <v>1.044</v>
      </c>
      <c r="W2680" s="4">
        <f>ROUND(E2680*Hilfswerte!$B$31,0)</f>
        <v>4933</v>
      </c>
      <c r="X2680" s="4">
        <f t="shared" si="334"/>
        <v>1643</v>
      </c>
      <c r="Y2680" s="4" t="str">
        <f>IF(T2680="A - Top-Kunde","bereits Top-Kunde",IF(AND(V2680&lt;=Hilfswerte!$B$34,H2680&lt;0.5*W2680),"Hoch",IF(AND(V2680&lt;=Hilfswerte!$B$35,H2680&lt;0.7*W2680),"Mittel","Niedrig")))</f>
        <v>Mittel</v>
      </c>
      <c r="Z2680" s="4">
        <f t="shared" si="335"/>
        <v>8.3000000000000007</v>
      </c>
      <c r="AA2680" s="4" t="str">
        <f>IF(J2680&gt;365,"Bereits abgewandert (Segment D)",IF(Z2680&gt;=Hilfswerte!$B$38,"Rot - akut gefaehrdet",IF(Z2680&gt;=Hilfswerte!$B$39,"Gelb - beobachten","Gruen - stabil")))</f>
        <v>Gruen - stabil</v>
      </c>
    </row>
    <row r="2681" spans="1:27" ht="15" customHeight="1" x14ac:dyDescent="0.25">
      <c r="A2681" s="4" t="s">
        <v>3028</v>
      </c>
      <c r="B2681" s="4" t="s">
        <v>363</v>
      </c>
      <c r="C2681" s="4" t="s">
        <v>89</v>
      </c>
      <c r="D2681" s="4" t="s">
        <v>30</v>
      </c>
      <c r="E2681" s="4">
        <v>127</v>
      </c>
      <c r="F2681" s="5">
        <v>33.1</v>
      </c>
      <c r="G2681" s="5">
        <v>14.8</v>
      </c>
      <c r="H2681" s="6">
        <v>9080</v>
      </c>
      <c r="I2681" s="4">
        <v>3</v>
      </c>
      <c r="J2681" s="4">
        <v>51</v>
      </c>
      <c r="K2681" s="4">
        <v>0</v>
      </c>
      <c r="L2681" s="4">
        <v>-5</v>
      </c>
      <c r="M2681" s="4">
        <v>6</v>
      </c>
      <c r="N2681" s="5">
        <v>12.5</v>
      </c>
      <c r="O2681" s="7">
        <f t="shared" si="328"/>
        <v>4</v>
      </c>
      <c r="P2681" s="7">
        <f t="shared" si="329"/>
        <v>3</v>
      </c>
      <c r="Q2681" s="7">
        <f t="shared" si="330"/>
        <v>5</v>
      </c>
      <c r="R2681" s="7">
        <f t="shared" si="331"/>
        <v>12</v>
      </c>
      <c r="S2681" s="8">
        <f t="shared" si="332"/>
        <v>126.3</v>
      </c>
      <c r="T2681" s="7" t="str">
        <f t="shared" si="333"/>
        <v>A - Top-Kunde</v>
      </c>
      <c r="U2681" s="4">
        <f>ROUND(((E2681-Hilfswerte!$B$20)/Hilfswerte!$B$21)+((F2681-Hilfswerte!$B$22)/Hilfswerte!$B$23)+((G2681-Hilfswerte!$B$24)/Hilfswerte!$B$25)+0.1*INDEX(Hilfswerte!$B$4:$B$15,MATCH(C2681,Hilfswerte!$A$4:$A$15,0)),2)</f>
        <v>1.1399999999999999</v>
      </c>
      <c r="V2681" s="4">
        <f>ROUND(SQRT((((E2681-Hilfswerte!$B$20)/Hilfswerte!$B$21)-Hilfswerte!$B$28)^2+(((F2681-Hilfswerte!$B$22)/Hilfswerte!$B$23)-Hilfswerte!$B$29)^2+(((G2681-Hilfswerte!$B$24)/Hilfswerte!$B$25)-Hilfswerte!$B$30)^2),3)</f>
        <v>0.60099999999999998</v>
      </c>
      <c r="W2681" s="4">
        <f>ROUND(E2681*Hilfswerte!$B$31,0)</f>
        <v>26104</v>
      </c>
      <c r="X2681" s="4">
        <f t="shared" si="334"/>
        <v>17024</v>
      </c>
      <c r="Y2681" s="4" t="str">
        <f>IF(T2681="A - Top-Kunde","bereits Top-Kunde",IF(AND(V2681&lt;=Hilfswerte!$B$34,H2681&lt;0.5*W2681),"Hoch",IF(AND(V2681&lt;=Hilfswerte!$B$35,H2681&lt;0.7*W2681),"Mittel","Niedrig")))</f>
        <v>bereits Top-Kunde</v>
      </c>
      <c r="Z2681" s="4">
        <f t="shared" si="335"/>
        <v>2.6</v>
      </c>
      <c r="AA2681" s="4" t="str">
        <f>IF(J2681&gt;365,"Bereits abgewandert (Segment D)",IF(Z2681&gt;=Hilfswerte!$B$38,"Rot - akut gefaehrdet",IF(Z2681&gt;=Hilfswerte!$B$39,"Gelb - beobachten","Gruen - stabil")))</f>
        <v>Gruen - stabil</v>
      </c>
    </row>
    <row r="2682" spans="1:27" ht="15" customHeight="1" x14ac:dyDescent="0.25">
      <c r="A2682" s="4" t="s">
        <v>3029</v>
      </c>
      <c r="B2682" s="4" t="s">
        <v>582</v>
      </c>
      <c r="C2682" s="4" t="s">
        <v>55</v>
      </c>
      <c r="D2682" s="4" t="s">
        <v>30</v>
      </c>
      <c r="E2682" s="4">
        <v>116</v>
      </c>
      <c r="F2682" s="5">
        <v>19.5</v>
      </c>
      <c r="G2682" s="5">
        <v>11.6</v>
      </c>
      <c r="H2682" s="6">
        <v>15000</v>
      </c>
      <c r="I2682" s="4">
        <v>2</v>
      </c>
      <c r="J2682" s="4">
        <v>106</v>
      </c>
      <c r="K2682" s="4">
        <v>0</v>
      </c>
      <c r="L2682" s="4">
        <v>2</v>
      </c>
      <c r="M2682" s="4">
        <v>2</v>
      </c>
      <c r="N2682" s="5">
        <v>-8.4</v>
      </c>
      <c r="O2682" s="7">
        <f t="shared" si="328"/>
        <v>3</v>
      </c>
      <c r="P2682" s="7">
        <f t="shared" si="329"/>
        <v>2</v>
      </c>
      <c r="Q2682" s="7">
        <f t="shared" si="330"/>
        <v>5</v>
      </c>
      <c r="R2682" s="7">
        <f t="shared" si="331"/>
        <v>10</v>
      </c>
      <c r="S2682" s="8">
        <f t="shared" si="332"/>
        <v>95.2</v>
      </c>
      <c r="T2682" s="7" t="str">
        <f t="shared" si="333"/>
        <v>C - Entwicklungspotenzial</v>
      </c>
      <c r="U2682" s="4">
        <f>ROUND(((E2682-Hilfswerte!$B$20)/Hilfswerte!$B$21)+((F2682-Hilfswerte!$B$22)/Hilfswerte!$B$23)+((G2682-Hilfswerte!$B$24)/Hilfswerte!$B$25)+0.1*INDEX(Hilfswerte!$B$4:$B$15,MATCH(C2682,Hilfswerte!$A$4:$A$15,0)),2)</f>
        <v>0.34</v>
      </c>
      <c r="V2682" s="4">
        <f>ROUND(SQRT((((E2682-Hilfswerte!$B$20)/Hilfswerte!$B$21)-Hilfswerte!$B$28)^2+(((F2682-Hilfswerte!$B$22)/Hilfswerte!$B$23)-Hilfswerte!$B$29)^2+(((G2682-Hilfswerte!$B$24)/Hilfswerte!$B$25)-Hilfswerte!$B$30)^2),3)</f>
        <v>0.39900000000000002</v>
      </c>
      <c r="W2682" s="4">
        <f>ROUND(E2682*Hilfswerte!$B$31,0)</f>
        <v>23843</v>
      </c>
      <c r="X2682" s="4">
        <f t="shared" si="334"/>
        <v>8843</v>
      </c>
      <c r="Y2682" s="4" t="str">
        <f>IF(T2682="A - Top-Kunde","bereits Top-Kunde",IF(AND(V2682&lt;=Hilfswerte!$B$34,H2682&lt;0.5*W2682),"Hoch",IF(AND(V2682&lt;=Hilfswerte!$B$35,H2682&lt;0.7*W2682),"Mittel","Niedrig")))</f>
        <v>Mittel</v>
      </c>
      <c r="Z2682" s="4">
        <f t="shared" si="335"/>
        <v>9.1</v>
      </c>
      <c r="AA2682" s="4" t="str">
        <f>IF(J2682&gt;365,"Bereits abgewandert (Segment D)",IF(Z2682&gt;=Hilfswerte!$B$38,"Rot - akut gefaehrdet",IF(Z2682&gt;=Hilfswerte!$B$39,"Gelb - beobachten","Gruen - stabil")))</f>
        <v>Gruen - stabil</v>
      </c>
    </row>
    <row r="2683" spans="1:27" ht="15" customHeight="1" x14ac:dyDescent="0.25">
      <c r="A2683" s="4" t="s">
        <v>3030</v>
      </c>
      <c r="B2683" s="4" t="s">
        <v>144</v>
      </c>
      <c r="C2683" s="4" t="s">
        <v>51</v>
      </c>
      <c r="D2683" s="4" t="s">
        <v>178</v>
      </c>
      <c r="E2683" s="4">
        <v>100</v>
      </c>
      <c r="F2683" s="5">
        <v>17.7</v>
      </c>
      <c r="G2683" s="5">
        <v>1</v>
      </c>
      <c r="H2683" s="6">
        <v>670</v>
      </c>
      <c r="I2683" s="4">
        <v>1</v>
      </c>
      <c r="J2683" s="4">
        <v>136</v>
      </c>
      <c r="K2683" s="4">
        <v>0</v>
      </c>
      <c r="L2683" s="4">
        <v>27</v>
      </c>
      <c r="M2683" s="4">
        <v>2</v>
      </c>
      <c r="N2683" s="5">
        <v>-6.9</v>
      </c>
      <c r="O2683" s="7">
        <f t="shared" si="328"/>
        <v>3</v>
      </c>
      <c r="P2683" s="7">
        <f t="shared" si="329"/>
        <v>1</v>
      </c>
      <c r="Q2683" s="7">
        <f t="shared" si="330"/>
        <v>2</v>
      </c>
      <c r="R2683" s="7">
        <f t="shared" si="331"/>
        <v>6</v>
      </c>
      <c r="S2683" s="8">
        <f t="shared" si="332"/>
        <v>48.5</v>
      </c>
      <c r="T2683" s="7" t="str">
        <f t="shared" si="333"/>
        <v>C - Entwicklungspotenzial</v>
      </c>
      <c r="U2683" s="4">
        <f>ROUND(((E2683-Hilfswerte!$B$20)/Hilfswerte!$B$21)+((F2683-Hilfswerte!$B$22)/Hilfswerte!$B$23)+((G2683-Hilfswerte!$B$24)/Hilfswerte!$B$25)+0.1*INDEX(Hilfswerte!$B$4:$B$15,MATCH(C2683,Hilfswerte!$A$4:$A$15,0)),2)</f>
        <v>-1.39</v>
      </c>
      <c r="V2683" s="4">
        <f>ROUND(SQRT((((E2683-Hilfswerte!$B$20)/Hilfswerte!$B$21)-Hilfswerte!$B$28)^2+(((F2683-Hilfswerte!$B$22)/Hilfswerte!$B$23)-Hilfswerte!$B$29)^2+(((G2683-Hilfswerte!$B$24)/Hilfswerte!$B$25)-Hilfswerte!$B$30)^2),3)</f>
        <v>1.6859999999999999</v>
      </c>
      <c r="W2683" s="4">
        <f>ROUND(E2683*Hilfswerte!$B$31,0)</f>
        <v>20555</v>
      </c>
      <c r="X2683" s="4">
        <f t="shared" si="334"/>
        <v>19885</v>
      </c>
      <c r="Y2683" s="4" t="str">
        <f>IF(T2683="A - Top-Kunde","bereits Top-Kunde",IF(AND(V2683&lt;=Hilfswerte!$B$34,H2683&lt;0.5*W2683),"Hoch",IF(AND(V2683&lt;=Hilfswerte!$B$35,H2683&lt;0.7*W2683),"Mittel","Niedrig")))</f>
        <v>Niedrig</v>
      </c>
      <c r="Z2683" s="4">
        <f t="shared" si="335"/>
        <v>15</v>
      </c>
      <c r="AA2683" s="4" t="str">
        <f>IF(J2683&gt;365,"Bereits abgewandert (Segment D)",IF(Z2683&gt;=Hilfswerte!$B$38,"Rot - akut gefaehrdet",IF(Z2683&gt;=Hilfswerte!$B$39,"Gelb - beobachten","Gruen - stabil")))</f>
        <v>Gelb - beobachten</v>
      </c>
    </row>
    <row r="2684" spans="1:27" ht="15" customHeight="1" x14ac:dyDescent="0.25">
      <c r="A2684" s="4" t="s">
        <v>3031</v>
      </c>
      <c r="B2684" s="4" t="s">
        <v>395</v>
      </c>
      <c r="C2684" s="4" t="s">
        <v>84</v>
      </c>
      <c r="D2684" s="4" t="s">
        <v>30</v>
      </c>
      <c r="E2684" s="4">
        <v>186</v>
      </c>
      <c r="F2684" s="5">
        <v>33</v>
      </c>
      <c r="G2684" s="5">
        <v>3.2</v>
      </c>
      <c r="H2684" s="6">
        <v>12570</v>
      </c>
      <c r="I2684" s="4">
        <v>2</v>
      </c>
      <c r="J2684" s="4">
        <v>35</v>
      </c>
      <c r="K2684" s="4">
        <v>0</v>
      </c>
      <c r="L2684" s="4">
        <v>13</v>
      </c>
      <c r="M2684" s="4">
        <v>5</v>
      </c>
      <c r="N2684" s="5">
        <v>4.4000000000000004</v>
      </c>
      <c r="O2684" s="7">
        <f t="shared" si="328"/>
        <v>4</v>
      </c>
      <c r="P2684" s="7">
        <f t="shared" si="329"/>
        <v>2</v>
      </c>
      <c r="Q2684" s="7">
        <f t="shared" si="330"/>
        <v>5</v>
      </c>
      <c r="R2684" s="7">
        <f t="shared" si="331"/>
        <v>11</v>
      </c>
      <c r="S2684" s="8">
        <f t="shared" si="332"/>
        <v>108.3</v>
      </c>
      <c r="T2684" s="7" t="str">
        <f t="shared" si="333"/>
        <v>B - Kernkunde</v>
      </c>
      <c r="U2684" s="4">
        <f>ROUND(((E2684-Hilfswerte!$B$20)/Hilfswerte!$B$21)+((F2684-Hilfswerte!$B$22)/Hilfswerte!$B$23)+((G2684-Hilfswerte!$B$24)/Hilfswerte!$B$25)+0.1*INDEX(Hilfswerte!$B$4:$B$15,MATCH(C2684,Hilfswerte!$A$4:$A$15,0)),2)</f>
        <v>-0.74</v>
      </c>
      <c r="V2684" s="4">
        <f>ROUND(SQRT((((E2684-Hilfswerte!$B$20)/Hilfswerte!$B$21)-Hilfswerte!$B$28)^2+(((F2684-Hilfswerte!$B$22)/Hilfswerte!$B$23)-Hilfswerte!$B$29)^2+(((G2684-Hilfswerte!$B$24)/Hilfswerte!$B$25)-Hilfswerte!$B$30)^2),3)</f>
        <v>1.2769999999999999</v>
      </c>
      <c r="W2684" s="4">
        <f>ROUND(E2684*Hilfswerte!$B$31,0)</f>
        <v>38232</v>
      </c>
      <c r="X2684" s="4">
        <f t="shared" si="334"/>
        <v>25662</v>
      </c>
      <c r="Y2684" s="4" t="str">
        <f>IF(T2684="A - Top-Kunde","bereits Top-Kunde",IF(AND(V2684&lt;=Hilfswerte!$B$34,H2684&lt;0.5*W2684),"Hoch",IF(AND(V2684&lt;=Hilfswerte!$B$35,H2684&lt;0.7*W2684),"Mittel","Niedrig")))</f>
        <v>Niedrig</v>
      </c>
      <c r="Z2684" s="4">
        <f t="shared" si="335"/>
        <v>4.4000000000000004</v>
      </c>
      <c r="AA2684" s="4" t="str">
        <f>IF(J2684&gt;365,"Bereits abgewandert (Segment D)",IF(Z2684&gt;=Hilfswerte!$B$38,"Rot - akut gefaehrdet",IF(Z2684&gt;=Hilfswerte!$B$39,"Gelb - beobachten","Gruen - stabil")))</f>
        <v>Gruen - stabil</v>
      </c>
    </row>
    <row r="2685" spans="1:27" ht="15" customHeight="1" x14ac:dyDescent="0.25">
      <c r="A2685" s="4" t="s">
        <v>3032</v>
      </c>
      <c r="B2685" s="4" t="s">
        <v>1280</v>
      </c>
      <c r="C2685" s="4" t="s">
        <v>33</v>
      </c>
      <c r="D2685" s="4" t="s">
        <v>30</v>
      </c>
      <c r="E2685" s="4">
        <v>655</v>
      </c>
      <c r="F2685" s="5">
        <v>169.5</v>
      </c>
      <c r="G2685" s="5">
        <v>19.7</v>
      </c>
      <c r="H2685" s="6">
        <v>31240</v>
      </c>
      <c r="I2685" s="4">
        <v>1</v>
      </c>
      <c r="J2685" s="4">
        <v>122</v>
      </c>
      <c r="K2685" s="4">
        <v>0</v>
      </c>
      <c r="L2685" s="4">
        <v>0</v>
      </c>
      <c r="M2685" s="4">
        <v>6</v>
      </c>
      <c r="N2685" s="5">
        <v>-5.5</v>
      </c>
      <c r="O2685" s="7">
        <f t="shared" si="328"/>
        <v>3</v>
      </c>
      <c r="P2685" s="7">
        <f t="shared" si="329"/>
        <v>1</v>
      </c>
      <c r="Q2685" s="7">
        <f t="shared" si="330"/>
        <v>5</v>
      </c>
      <c r="R2685" s="7">
        <f t="shared" si="331"/>
        <v>9</v>
      </c>
      <c r="S2685" s="8">
        <f t="shared" si="332"/>
        <v>87.3</v>
      </c>
      <c r="T2685" s="7" t="str">
        <f t="shared" si="333"/>
        <v>C - Entwicklungspotenzial</v>
      </c>
      <c r="U2685" s="4">
        <f>ROUND(((E2685-Hilfswerte!$B$20)/Hilfswerte!$B$21)+((F2685-Hilfswerte!$B$22)/Hilfswerte!$B$23)+((G2685-Hilfswerte!$B$24)/Hilfswerte!$B$25)+0.1*INDEX(Hilfswerte!$B$4:$B$15,MATCH(C2685,Hilfswerte!$A$4:$A$15,0)),2)</f>
        <v>6.38</v>
      </c>
      <c r="V2685" s="4">
        <f>ROUND(SQRT((((E2685-Hilfswerte!$B$20)/Hilfswerte!$B$21)-Hilfswerte!$B$28)^2+(((F2685-Hilfswerte!$B$22)/Hilfswerte!$B$23)-Hilfswerte!$B$29)^2+(((G2685-Hilfswerte!$B$24)/Hilfswerte!$B$25)-Hilfswerte!$B$30)^2),3)</f>
        <v>3.4390000000000001</v>
      </c>
      <c r="W2685" s="4">
        <f>ROUND(E2685*Hilfswerte!$B$31,0)</f>
        <v>134633</v>
      </c>
      <c r="X2685" s="4">
        <f t="shared" si="334"/>
        <v>103393</v>
      </c>
      <c r="Y2685" s="4" t="str">
        <f>IF(T2685="A - Top-Kunde","bereits Top-Kunde",IF(AND(V2685&lt;=Hilfswerte!$B$34,H2685&lt;0.5*W2685),"Hoch",IF(AND(V2685&lt;=Hilfswerte!$B$35,H2685&lt;0.7*W2685),"Mittel","Niedrig")))</f>
        <v>Niedrig</v>
      </c>
      <c r="Z2685" s="4">
        <f t="shared" si="335"/>
        <v>8.3000000000000007</v>
      </c>
      <c r="AA2685" s="4" t="str">
        <f>IF(J2685&gt;365,"Bereits abgewandert (Segment D)",IF(Z2685&gt;=Hilfswerte!$B$38,"Rot - akut gefaehrdet",IF(Z2685&gt;=Hilfswerte!$B$39,"Gelb - beobachten","Gruen - stabil")))</f>
        <v>Gruen - stabil</v>
      </c>
    </row>
    <row r="2686" spans="1:27" ht="15" customHeight="1" x14ac:dyDescent="0.25">
      <c r="A2686" s="4" t="s">
        <v>3033</v>
      </c>
      <c r="B2686" s="4" t="s">
        <v>97</v>
      </c>
      <c r="C2686" s="4" t="s">
        <v>29</v>
      </c>
      <c r="D2686" s="4" t="s">
        <v>30</v>
      </c>
      <c r="E2686" s="4">
        <v>350</v>
      </c>
      <c r="F2686" s="5">
        <v>112.7</v>
      </c>
      <c r="G2686" s="5">
        <v>3</v>
      </c>
      <c r="H2686" s="6">
        <v>60400</v>
      </c>
      <c r="I2686" s="4">
        <v>5</v>
      </c>
      <c r="J2686" s="4">
        <v>84</v>
      </c>
      <c r="K2686" s="4">
        <v>2</v>
      </c>
      <c r="L2686" s="4">
        <v>0</v>
      </c>
      <c r="M2686" s="4">
        <v>6</v>
      </c>
      <c r="N2686" s="5">
        <v>-3.4</v>
      </c>
      <c r="O2686" s="7">
        <f t="shared" si="328"/>
        <v>4</v>
      </c>
      <c r="P2686" s="7">
        <f t="shared" si="329"/>
        <v>5</v>
      </c>
      <c r="Q2686" s="7">
        <f t="shared" si="330"/>
        <v>5</v>
      </c>
      <c r="R2686" s="7">
        <f t="shared" si="331"/>
        <v>14</v>
      </c>
      <c r="S2686" s="8">
        <f t="shared" si="332"/>
        <v>126.3</v>
      </c>
      <c r="T2686" s="7" t="str">
        <f t="shared" si="333"/>
        <v>A - Top-Kunde</v>
      </c>
      <c r="U2686" s="4">
        <f>ROUND(((E2686-Hilfswerte!$B$20)/Hilfswerte!$B$21)+((F2686-Hilfswerte!$B$22)/Hilfswerte!$B$23)+((G2686-Hilfswerte!$B$24)/Hilfswerte!$B$25)+0.1*INDEX(Hilfswerte!$B$4:$B$15,MATCH(C2686,Hilfswerte!$A$4:$A$15,0)),2)</f>
        <v>1.64</v>
      </c>
      <c r="V2686" s="4">
        <f>ROUND(SQRT((((E2686-Hilfswerte!$B$20)/Hilfswerte!$B$21)-Hilfswerte!$B$28)^2+(((F2686-Hilfswerte!$B$22)/Hilfswerte!$B$23)-Hilfswerte!$B$29)^2+(((G2686-Hilfswerte!$B$24)/Hilfswerte!$B$25)-Hilfswerte!$B$30)^2),3)</f>
        <v>2.036</v>
      </c>
      <c r="W2686" s="4">
        <f>ROUND(E2686*Hilfswerte!$B$31,0)</f>
        <v>71941</v>
      </c>
      <c r="X2686" s="4">
        <f t="shared" si="334"/>
        <v>11541</v>
      </c>
      <c r="Y2686" s="4" t="str">
        <f>IF(T2686="A - Top-Kunde","bereits Top-Kunde",IF(AND(V2686&lt;=Hilfswerte!$B$34,H2686&lt;0.5*W2686),"Hoch",IF(AND(V2686&lt;=Hilfswerte!$B$35,H2686&lt;0.7*W2686),"Mittel","Niedrig")))</f>
        <v>bereits Top-Kunde</v>
      </c>
      <c r="Z2686" s="4">
        <f t="shared" si="335"/>
        <v>11.6</v>
      </c>
      <c r="AA2686" s="4" t="str">
        <f>IF(J2686&gt;365,"Bereits abgewandert (Segment D)",IF(Z2686&gt;=Hilfswerte!$B$38,"Rot - akut gefaehrdet",IF(Z2686&gt;=Hilfswerte!$B$39,"Gelb - beobachten","Gruen - stabil")))</f>
        <v>Gruen - stabil</v>
      </c>
    </row>
    <row r="2687" spans="1:27" ht="15" customHeight="1" x14ac:dyDescent="0.25">
      <c r="A2687" s="4" t="s">
        <v>3034</v>
      </c>
      <c r="B2687" s="4" t="s">
        <v>331</v>
      </c>
      <c r="C2687" s="4" t="s">
        <v>89</v>
      </c>
      <c r="D2687" s="4" t="s">
        <v>30</v>
      </c>
      <c r="E2687" s="4">
        <v>203</v>
      </c>
      <c r="F2687" s="5">
        <v>52</v>
      </c>
      <c r="G2687" s="5">
        <v>3.8</v>
      </c>
      <c r="H2687" s="6">
        <v>21320</v>
      </c>
      <c r="I2687" s="4">
        <v>5</v>
      </c>
      <c r="J2687" s="4">
        <v>29</v>
      </c>
      <c r="K2687" s="4">
        <v>0</v>
      </c>
      <c r="L2687" s="4">
        <v>8</v>
      </c>
      <c r="M2687" s="4">
        <v>4</v>
      </c>
      <c r="N2687" s="5">
        <v>-15.3</v>
      </c>
      <c r="O2687" s="7">
        <f t="shared" si="328"/>
        <v>5</v>
      </c>
      <c r="P2687" s="7">
        <f t="shared" si="329"/>
        <v>5</v>
      </c>
      <c r="Q2687" s="7">
        <f t="shared" si="330"/>
        <v>5</v>
      </c>
      <c r="R2687" s="7">
        <f t="shared" si="331"/>
        <v>15</v>
      </c>
      <c r="S2687" s="8">
        <f t="shared" si="332"/>
        <v>140</v>
      </c>
      <c r="T2687" s="7" t="str">
        <f t="shared" si="333"/>
        <v>A - Top-Kunde</v>
      </c>
      <c r="U2687" s="4">
        <f>ROUND(((E2687-Hilfswerte!$B$20)/Hilfswerte!$B$21)+((F2687-Hilfswerte!$B$22)/Hilfswerte!$B$23)+((G2687-Hilfswerte!$B$24)/Hilfswerte!$B$25)+0.1*INDEX(Hilfswerte!$B$4:$B$15,MATCH(C2687,Hilfswerte!$A$4:$A$15,0)),2)</f>
        <v>0.06</v>
      </c>
      <c r="V2687" s="4">
        <f>ROUND(SQRT((((E2687-Hilfswerte!$B$20)/Hilfswerte!$B$21)-Hilfswerte!$B$28)^2+(((F2687-Hilfswerte!$B$22)/Hilfswerte!$B$23)-Hilfswerte!$B$29)^2+(((G2687-Hilfswerte!$B$24)/Hilfswerte!$B$25)-Hilfswerte!$B$30)^2),3)</f>
        <v>1.214</v>
      </c>
      <c r="W2687" s="4">
        <f>ROUND(E2687*Hilfswerte!$B$31,0)</f>
        <v>41726</v>
      </c>
      <c r="X2687" s="4">
        <f t="shared" si="334"/>
        <v>20406</v>
      </c>
      <c r="Y2687" s="4" t="str">
        <f>IF(T2687="A - Top-Kunde","bereits Top-Kunde",IF(AND(V2687&lt;=Hilfswerte!$B$34,H2687&lt;0.5*W2687),"Hoch",IF(AND(V2687&lt;=Hilfswerte!$B$35,H2687&lt;0.7*W2687),"Mittel","Niedrig")))</f>
        <v>bereits Top-Kunde</v>
      </c>
      <c r="Z2687" s="4">
        <f t="shared" si="335"/>
        <v>9.1999999999999993</v>
      </c>
      <c r="AA2687" s="4" t="str">
        <f>IF(J2687&gt;365,"Bereits abgewandert (Segment D)",IF(Z2687&gt;=Hilfswerte!$B$38,"Rot - akut gefaehrdet",IF(Z2687&gt;=Hilfswerte!$B$39,"Gelb - beobachten","Gruen - stabil")))</f>
        <v>Gruen - stabil</v>
      </c>
    </row>
    <row r="2688" spans="1:27" ht="15" customHeight="1" x14ac:dyDescent="0.25">
      <c r="A2688" s="4" t="s">
        <v>3035</v>
      </c>
      <c r="B2688" s="4" t="s">
        <v>308</v>
      </c>
      <c r="C2688" s="4" t="s">
        <v>38</v>
      </c>
      <c r="D2688" s="4" t="s">
        <v>30</v>
      </c>
      <c r="E2688" s="4">
        <v>34</v>
      </c>
      <c r="F2688" s="5">
        <v>6</v>
      </c>
      <c r="G2688" s="5">
        <v>4.5</v>
      </c>
      <c r="H2688" s="6">
        <v>1200</v>
      </c>
      <c r="I2688" s="4">
        <v>3</v>
      </c>
      <c r="J2688" s="4">
        <v>78</v>
      </c>
      <c r="K2688" s="4">
        <v>0</v>
      </c>
      <c r="L2688" s="4">
        <v>21</v>
      </c>
      <c r="M2688" s="4">
        <v>3</v>
      </c>
      <c r="N2688" s="5">
        <v>-9.1999999999999993</v>
      </c>
      <c r="O2688" s="7">
        <f t="shared" si="328"/>
        <v>4</v>
      </c>
      <c r="P2688" s="7">
        <f t="shared" si="329"/>
        <v>3</v>
      </c>
      <c r="Q2688" s="7">
        <f t="shared" si="330"/>
        <v>3</v>
      </c>
      <c r="R2688" s="7">
        <f t="shared" si="331"/>
        <v>10</v>
      </c>
      <c r="S2688" s="8">
        <f t="shared" si="332"/>
        <v>89.1</v>
      </c>
      <c r="T2688" s="7" t="str">
        <f t="shared" si="333"/>
        <v>C - Entwicklungspotenzial</v>
      </c>
      <c r="U2688" s="4">
        <f>ROUND(((E2688-Hilfswerte!$B$20)/Hilfswerte!$B$21)+((F2688-Hilfswerte!$B$22)/Hilfswerte!$B$23)+((G2688-Hilfswerte!$B$24)/Hilfswerte!$B$25)+0.1*INDEX(Hilfswerte!$B$4:$B$15,MATCH(C2688,Hilfswerte!$A$4:$A$15,0)),2)</f>
        <v>-1.33</v>
      </c>
      <c r="V2688" s="4">
        <f>ROUND(SQRT((((E2688-Hilfswerte!$B$20)/Hilfswerte!$B$21)-Hilfswerte!$B$28)^2+(((F2688-Hilfswerte!$B$22)/Hilfswerte!$B$23)-Hilfswerte!$B$29)^2+(((G2688-Hilfswerte!$B$24)/Hilfswerte!$B$25)-Hilfswerte!$B$30)^2),3)</f>
        <v>1.337</v>
      </c>
      <c r="W2688" s="4">
        <f>ROUND(E2688*Hilfswerte!$B$31,0)</f>
        <v>6989</v>
      </c>
      <c r="X2688" s="4">
        <f t="shared" si="334"/>
        <v>5789</v>
      </c>
      <c r="Y2688" s="4" t="str">
        <f>IF(T2688="A - Top-Kunde","bereits Top-Kunde",IF(AND(V2688&lt;=Hilfswerte!$B$34,H2688&lt;0.5*W2688),"Hoch",IF(AND(V2688&lt;=Hilfswerte!$B$35,H2688&lt;0.7*W2688),"Mittel","Niedrig")))</f>
        <v>Niedrig</v>
      </c>
      <c r="Z2688" s="4">
        <f t="shared" si="335"/>
        <v>11.8</v>
      </c>
      <c r="AA2688" s="4" t="str">
        <f>IF(J2688&gt;365,"Bereits abgewandert (Segment D)",IF(Z2688&gt;=Hilfswerte!$B$38,"Rot - akut gefaehrdet",IF(Z2688&gt;=Hilfswerte!$B$39,"Gelb - beobachten","Gruen - stabil")))</f>
        <v>Gruen - stabil</v>
      </c>
    </row>
    <row r="2689" spans="1:27" ht="15" customHeight="1" x14ac:dyDescent="0.25">
      <c r="A2689" s="4" t="s">
        <v>3036</v>
      </c>
      <c r="B2689" s="4" t="s">
        <v>623</v>
      </c>
      <c r="C2689" s="4" t="s">
        <v>84</v>
      </c>
      <c r="D2689" s="4" t="s">
        <v>48</v>
      </c>
      <c r="E2689" s="4">
        <v>469</v>
      </c>
      <c r="F2689" s="5">
        <v>63.3</v>
      </c>
      <c r="G2689" s="5">
        <v>2.5</v>
      </c>
      <c r="H2689" s="6">
        <v>17680</v>
      </c>
      <c r="I2689" s="4">
        <v>1</v>
      </c>
      <c r="J2689" s="4">
        <v>21</v>
      </c>
      <c r="K2689" s="4">
        <v>0</v>
      </c>
      <c r="L2689" s="4">
        <v>-1</v>
      </c>
      <c r="M2689" s="4">
        <v>5</v>
      </c>
      <c r="N2689" s="5">
        <v>2.2999999999999998</v>
      </c>
      <c r="O2689" s="7">
        <f t="shared" si="328"/>
        <v>5</v>
      </c>
      <c r="P2689" s="7">
        <f t="shared" si="329"/>
        <v>1</v>
      </c>
      <c r="Q2689" s="7">
        <f t="shared" si="330"/>
        <v>5</v>
      </c>
      <c r="R2689" s="7">
        <f t="shared" si="331"/>
        <v>11</v>
      </c>
      <c r="S2689" s="8">
        <f t="shared" si="332"/>
        <v>111.2</v>
      </c>
      <c r="T2689" s="7" t="str">
        <f t="shared" si="333"/>
        <v>B - Kernkunde</v>
      </c>
      <c r="U2689" s="4">
        <f>ROUND(((E2689-Hilfswerte!$B$20)/Hilfswerte!$B$21)+((F2689-Hilfswerte!$B$22)/Hilfswerte!$B$23)+((G2689-Hilfswerte!$B$24)/Hilfswerte!$B$25)+0.1*INDEX(Hilfswerte!$B$4:$B$15,MATCH(C2689,Hilfswerte!$A$4:$A$15,0)),2)</f>
        <v>0.91</v>
      </c>
      <c r="V2689" s="4">
        <f>ROUND(SQRT((((E2689-Hilfswerte!$B$20)/Hilfswerte!$B$21)-Hilfswerte!$B$28)^2+(((F2689-Hilfswerte!$B$22)/Hilfswerte!$B$23)-Hilfswerte!$B$29)^2+(((G2689-Hilfswerte!$B$24)/Hilfswerte!$B$25)-Hilfswerte!$B$30)^2),3)</f>
        <v>1.9470000000000001</v>
      </c>
      <c r="W2689" s="4">
        <f>ROUND(E2689*Hilfswerte!$B$31,0)</f>
        <v>96401</v>
      </c>
      <c r="X2689" s="4">
        <f t="shared" si="334"/>
        <v>78721</v>
      </c>
      <c r="Y2689" s="4" t="str">
        <f>IF(T2689="A - Top-Kunde","bereits Top-Kunde",IF(AND(V2689&lt;=Hilfswerte!$B$34,H2689&lt;0.5*W2689),"Hoch",IF(AND(V2689&lt;=Hilfswerte!$B$35,H2689&lt;0.7*W2689),"Mittel","Niedrig")))</f>
        <v>Niedrig</v>
      </c>
      <c r="Z2689" s="4">
        <f t="shared" si="335"/>
        <v>1.1000000000000001</v>
      </c>
      <c r="AA2689" s="4" t="str">
        <f>IF(J2689&gt;365,"Bereits abgewandert (Segment D)",IF(Z2689&gt;=Hilfswerte!$B$38,"Rot - akut gefaehrdet",IF(Z2689&gt;=Hilfswerte!$B$39,"Gelb - beobachten","Gruen - stabil")))</f>
        <v>Gruen - stabil</v>
      </c>
    </row>
    <row r="2690" spans="1:27" ht="15" customHeight="1" x14ac:dyDescent="0.25">
      <c r="A2690" s="4" t="s">
        <v>3037</v>
      </c>
      <c r="B2690" s="4" t="s">
        <v>167</v>
      </c>
      <c r="C2690" s="4" t="s">
        <v>89</v>
      </c>
      <c r="D2690" s="4" t="s">
        <v>93</v>
      </c>
      <c r="E2690" s="4">
        <v>198</v>
      </c>
      <c r="F2690" s="5">
        <v>43.5</v>
      </c>
      <c r="G2690" s="5">
        <v>20</v>
      </c>
      <c r="H2690" s="6">
        <v>0</v>
      </c>
      <c r="I2690" s="4">
        <v>0</v>
      </c>
      <c r="J2690" s="4">
        <v>818</v>
      </c>
      <c r="K2690" s="4">
        <v>0</v>
      </c>
      <c r="L2690" s="4">
        <v>6</v>
      </c>
      <c r="M2690" s="4">
        <v>0</v>
      </c>
      <c r="N2690" s="5">
        <v>-46</v>
      </c>
      <c r="O2690" s="7">
        <f t="shared" ref="O2690:O2753" si="336">IF(J2690&gt;365,1,IF(J2690&lt;=30,5,IF(J2690&lt;=90,4,IF(J2690&lt;=180,3,2))))</f>
        <v>1</v>
      </c>
      <c r="P2690" s="7">
        <f t="shared" ref="P2690:P2753" si="337">IF(I2690&gt;=5,5,IF(I2690&gt;=4,4,IF(I2690&gt;=3,3,IF(I2690&gt;=2,2,1))))</f>
        <v>1</v>
      </c>
      <c r="Q2690" s="7">
        <f t="shared" ref="Q2690:Q2753" si="338">IF(H2690&gt;=7500,5,IF(H2690&gt;=2500,4,IF(H2690&gt;=1000,3,IF(H2690&gt;=1,2,1))))</f>
        <v>1</v>
      </c>
      <c r="R2690" s="7">
        <f t="shared" ref="R2690:R2753" si="339">O2690+P2690+Q2690</f>
        <v>3</v>
      </c>
      <c r="S2690" s="8">
        <f t="shared" ref="S2690:S2753" si="340">ROUND(10*R2690+0.5*N2690-6*K2690-0.3*MAX(0,L2690),1)</f>
        <v>5.2</v>
      </c>
      <c r="T2690" s="7" t="str">
        <f t="shared" ref="T2690:T2753" si="341">IF(J2690&gt;365,"D - Abwanderungsrisiko",IF(S2690&gt;=125,"A - Top-Kunde",IF(S2690&gt;=105,"B - Kernkunde","C - Entwicklungspotenzial")))</f>
        <v>D - Abwanderungsrisiko</v>
      </c>
      <c r="U2690" s="4">
        <f>ROUND(((E2690-Hilfswerte!$B$20)/Hilfswerte!$B$21)+((F2690-Hilfswerte!$B$22)/Hilfswerte!$B$23)+((G2690-Hilfswerte!$B$24)/Hilfswerte!$B$25)+0.1*INDEX(Hilfswerte!$B$4:$B$15,MATCH(C2690,Hilfswerte!$A$4:$A$15,0)),2)</f>
        <v>2.46</v>
      </c>
      <c r="V2690" s="4">
        <f>ROUND(SQRT((((E2690-Hilfswerte!$B$20)/Hilfswerte!$B$21)-Hilfswerte!$B$28)^2+(((F2690-Hilfswerte!$B$22)/Hilfswerte!$B$23)-Hilfswerte!$B$29)^2+(((G2690-Hilfswerte!$B$24)/Hilfswerte!$B$25)-Hilfswerte!$B$30)^2),3)</f>
        <v>1.4059999999999999</v>
      </c>
      <c r="W2690" s="4">
        <f>ROUND(E2690*Hilfswerte!$B$31,0)</f>
        <v>40698</v>
      </c>
      <c r="X2690" s="4">
        <f t="shared" ref="X2690:X2753" si="342">MAX(0,W2690-H2690)</f>
        <v>40698</v>
      </c>
      <c r="Y2690" s="4" t="str">
        <f>IF(T2690="A - Top-Kunde","bereits Top-Kunde",IF(AND(V2690&lt;=Hilfswerte!$B$34,H2690&lt;0.5*W2690),"Hoch",IF(AND(V2690&lt;=Hilfswerte!$B$35,H2690&lt;0.7*W2690),"Mittel","Niedrig")))</f>
        <v>Niedrig</v>
      </c>
      <c r="Z2690" s="4">
        <f t="shared" ref="Z2690:Z2753" si="343">ROUND(0.4*MAX(0,-N2690)+3*K2690+0.2*MAX(0,L2690)+0.05*J2690,1)</f>
        <v>60.5</v>
      </c>
      <c r="AA2690" s="4" t="str">
        <f>IF(J2690&gt;365,"Bereits abgewandert (Segment D)",IF(Z2690&gt;=Hilfswerte!$B$38,"Rot - akut gefaehrdet",IF(Z2690&gt;=Hilfswerte!$B$39,"Gelb - beobachten","Gruen - stabil")))</f>
        <v>Bereits abgewandert (Segment D)</v>
      </c>
    </row>
    <row r="2691" spans="1:27" ht="15" customHeight="1" x14ac:dyDescent="0.25">
      <c r="A2691" s="4" t="s">
        <v>3038</v>
      </c>
      <c r="B2691" s="4" t="s">
        <v>167</v>
      </c>
      <c r="C2691" s="4" t="s">
        <v>59</v>
      </c>
      <c r="D2691" s="4" t="s">
        <v>30</v>
      </c>
      <c r="E2691" s="4">
        <v>319</v>
      </c>
      <c r="F2691" s="5">
        <v>50.8</v>
      </c>
      <c r="G2691" s="5">
        <v>7.7</v>
      </c>
      <c r="H2691" s="6">
        <v>1640</v>
      </c>
      <c r="I2691" s="4">
        <v>1</v>
      </c>
      <c r="J2691" s="4">
        <v>173</v>
      </c>
      <c r="K2691" s="4">
        <v>0</v>
      </c>
      <c r="L2691" s="4">
        <v>13</v>
      </c>
      <c r="M2691" s="4">
        <v>4</v>
      </c>
      <c r="N2691" s="5">
        <v>30.3</v>
      </c>
      <c r="O2691" s="7">
        <f t="shared" si="336"/>
        <v>3</v>
      </c>
      <c r="P2691" s="7">
        <f t="shared" si="337"/>
        <v>1</v>
      </c>
      <c r="Q2691" s="7">
        <f t="shared" si="338"/>
        <v>3</v>
      </c>
      <c r="R2691" s="7">
        <f t="shared" si="339"/>
        <v>7</v>
      </c>
      <c r="S2691" s="8">
        <f t="shared" si="340"/>
        <v>81.3</v>
      </c>
      <c r="T2691" s="7" t="str">
        <f t="shared" si="341"/>
        <v>C - Entwicklungspotenzial</v>
      </c>
      <c r="U2691" s="4">
        <f>ROUND(((E2691-Hilfswerte!$B$20)/Hilfswerte!$B$21)+((F2691-Hilfswerte!$B$22)/Hilfswerte!$B$23)+((G2691-Hilfswerte!$B$24)/Hilfswerte!$B$25)+0.1*INDEX(Hilfswerte!$B$4:$B$15,MATCH(C2691,Hilfswerte!$A$4:$A$15,0)),2)</f>
        <v>0.79</v>
      </c>
      <c r="V2691" s="4">
        <f>ROUND(SQRT((((E2691-Hilfswerte!$B$20)/Hilfswerte!$B$21)-Hilfswerte!$B$28)^2+(((F2691-Hilfswerte!$B$22)/Hilfswerte!$B$23)-Hilfswerte!$B$29)^2+(((G2691-Hilfswerte!$B$24)/Hilfswerte!$B$25)-Hilfswerte!$B$30)^2),3)</f>
        <v>0.88800000000000001</v>
      </c>
      <c r="W2691" s="4">
        <f>ROUND(E2691*Hilfswerte!$B$31,0)</f>
        <v>65569</v>
      </c>
      <c r="X2691" s="4">
        <f t="shared" si="342"/>
        <v>63929</v>
      </c>
      <c r="Y2691" s="4" t="str">
        <f>IF(T2691="A - Top-Kunde","bereits Top-Kunde",IF(AND(V2691&lt;=Hilfswerte!$B$34,H2691&lt;0.5*W2691),"Hoch",IF(AND(V2691&lt;=Hilfswerte!$B$35,H2691&lt;0.7*W2691),"Mittel","Niedrig")))</f>
        <v>Mittel</v>
      </c>
      <c r="Z2691" s="4">
        <f t="shared" si="343"/>
        <v>11.3</v>
      </c>
      <c r="AA2691" s="4" t="str">
        <f>IF(J2691&gt;365,"Bereits abgewandert (Segment D)",IF(Z2691&gt;=Hilfswerte!$B$38,"Rot - akut gefaehrdet",IF(Z2691&gt;=Hilfswerte!$B$39,"Gelb - beobachten","Gruen - stabil")))</f>
        <v>Gruen - stabil</v>
      </c>
    </row>
    <row r="2692" spans="1:27" ht="15" customHeight="1" x14ac:dyDescent="0.25">
      <c r="A2692" s="4" t="s">
        <v>3039</v>
      </c>
      <c r="B2692" s="4" t="s">
        <v>61</v>
      </c>
      <c r="C2692" s="4" t="s">
        <v>65</v>
      </c>
      <c r="D2692" s="4" t="s">
        <v>30</v>
      </c>
      <c r="E2692" s="4">
        <v>174</v>
      </c>
      <c r="F2692" s="5">
        <v>37.9</v>
      </c>
      <c r="G2692" s="5">
        <v>11.2</v>
      </c>
      <c r="H2692" s="6">
        <v>5040</v>
      </c>
      <c r="I2692" s="4">
        <v>1</v>
      </c>
      <c r="J2692" s="4">
        <v>356</v>
      </c>
      <c r="K2692" s="4">
        <v>0</v>
      </c>
      <c r="L2692" s="4">
        <v>-5</v>
      </c>
      <c r="M2692" s="4">
        <v>1</v>
      </c>
      <c r="N2692" s="5">
        <v>-19.100000000000001</v>
      </c>
      <c r="O2692" s="7">
        <f t="shared" si="336"/>
        <v>2</v>
      </c>
      <c r="P2692" s="7">
        <f t="shared" si="337"/>
        <v>1</v>
      </c>
      <c r="Q2692" s="7">
        <f t="shared" si="338"/>
        <v>4</v>
      </c>
      <c r="R2692" s="7">
        <f t="shared" si="339"/>
        <v>7</v>
      </c>
      <c r="S2692" s="8">
        <f t="shared" si="340"/>
        <v>60.5</v>
      </c>
      <c r="T2692" s="7" t="str">
        <f t="shared" si="341"/>
        <v>C - Entwicklungspotenzial</v>
      </c>
      <c r="U2692" s="4">
        <f>ROUND(((E2692-Hilfswerte!$B$20)/Hilfswerte!$B$21)+((F2692-Hilfswerte!$B$22)/Hilfswerte!$B$23)+((G2692-Hilfswerte!$B$24)/Hilfswerte!$B$25)+0.1*INDEX(Hilfswerte!$B$4:$B$15,MATCH(C2692,Hilfswerte!$A$4:$A$15,0)),2)</f>
        <v>0.51</v>
      </c>
      <c r="V2692" s="4">
        <f>ROUND(SQRT((((E2692-Hilfswerte!$B$20)/Hilfswerte!$B$21)-Hilfswerte!$B$28)^2+(((F2692-Hilfswerte!$B$22)/Hilfswerte!$B$23)-Hilfswerte!$B$29)^2+(((G2692-Hilfswerte!$B$24)/Hilfswerte!$B$25)-Hilfswerte!$B$30)^2),3)</f>
        <v>0.03</v>
      </c>
      <c r="W2692" s="4">
        <f>ROUND(E2692*Hilfswerte!$B$31,0)</f>
        <v>35765</v>
      </c>
      <c r="X2692" s="4">
        <f t="shared" si="342"/>
        <v>30725</v>
      </c>
      <c r="Y2692" s="4" t="str">
        <f>IF(T2692="A - Top-Kunde","bereits Top-Kunde",IF(AND(V2692&lt;=Hilfswerte!$B$34,H2692&lt;0.5*W2692),"Hoch",IF(AND(V2692&lt;=Hilfswerte!$B$35,H2692&lt;0.7*W2692),"Mittel","Niedrig")))</f>
        <v>Hoch</v>
      </c>
      <c r="Z2692" s="4">
        <f t="shared" si="343"/>
        <v>25.4</v>
      </c>
      <c r="AA2692" s="4" t="str">
        <f>IF(J2692&gt;365,"Bereits abgewandert (Segment D)",IF(Z2692&gt;=Hilfswerte!$B$38,"Rot - akut gefaehrdet",IF(Z2692&gt;=Hilfswerte!$B$39,"Gelb - beobachten","Gruen - stabil")))</f>
        <v>Rot - akut gefaehrdet</v>
      </c>
    </row>
    <row r="2693" spans="1:27" ht="15" customHeight="1" x14ac:dyDescent="0.25">
      <c r="A2693" s="4" t="s">
        <v>3040</v>
      </c>
      <c r="B2693" s="4" t="s">
        <v>1074</v>
      </c>
      <c r="C2693" s="4" t="s">
        <v>47</v>
      </c>
      <c r="D2693" s="4" t="s">
        <v>30</v>
      </c>
      <c r="E2693" s="4">
        <v>79</v>
      </c>
      <c r="F2693" s="5">
        <v>26.1</v>
      </c>
      <c r="G2693" s="5">
        <v>5.7</v>
      </c>
      <c r="H2693" s="6">
        <v>6270</v>
      </c>
      <c r="I2693" s="4">
        <v>3</v>
      </c>
      <c r="J2693" s="4">
        <v>57</v>
      </c>
      <c r="K2693" s="4">
        <v>1</v>
      </c>
      <c r="L2693" s="4">
        <v>27</v>
      </c>
      <c r="M2693" s="4">
        <v>6</v>
      </c>
      <c r="N2693" s="5">
        <v>-37</v>
      </c>
      <c r="O2693" s="7">
        <f t="shared" si="336"/>
        <v>4</v>
      </c>
      <c r="P2693" s="7">
        <f t="shared" si="337"/>
        <v>3</v>
      </c>
      <c r="Q2693" s="7">
        <f t="shared" si="338"/>
        <v>4</v>
      </c>
      <c r="R2693" s="7">
        <f t="shared" si="339"/>
        <v>11</v>
      </c>
      <c r="S2693" s="8">
        <f t="shared" si="340"/>
        <v>77.400000000000006</v>
      </c>
      <c r="T2693" s="7" t="str">
        <f t="shared" si="341"/>
        <v>C - Entwicklungspotenzial</v>
      </c>
      <c r="U2693" s="4">
        <f>ROUND(((E2693-Hilfswerte!$B$20)/Hilfswerte!$B$21)+((F2693-Hilfswerte!$B$22)/Hilfswerte!$B$23)+((G2693-Hilfswerte!$B$24)/Hilfswerte!$B$25)+0.1*INDEX(Hilfswerte!$B$4:$B$15,MATCH(C2693,Hilfswerte!$A$4:$A$15,0)),2)</f>
        <v>-0.84</v>
      </c>
      <c r="V2693" s="4">
        <f>ROUND(SQRT((((E2693-Hilfswerte!$B$20)/Hilfswerte!$B$21)-Hilfswerte!$B$28)^2+(((F2693-Hilfswerte!$B$22)/Hilfswerte!$B$23)-Hilfswerte!$B$29)^2+(((G2693-Hilfswerte!$B$24)/Hilfswerte!$B$25)-Hilfswerte!$B$30)^2),3)</f>
        <v>0.97499999999999998</v>
      </c>
      <c r="W2693" s="4">
        <f>ROUND(E2693*Hilfswerte!$B$31,0)</f>
        <v>16238</v>
      </c>
      <c r="X2693" s="4">
        <f t="shared" si="342"/>
        <v>9968</v>
      </c>
      <c r="Y2693" s="4" t="str">
        <f>IF(T2693="A - Top-Kunde","bereits Top-Kunde",IF(AND(V2693&lt;=Hilfswerte!$B$34,H2693&lt;0.5*W2693),"Hoch",IF(AND(V2693&lt;=Hilfswerte!$B$35,H2693&lt;0.7*W2693),"Mittel","Niedrig")))</f>
        <v>Mittel</v>
      </c>
      <c r="Z2693" s="4">
        <f t="shared" si="343"/>
        <v>26.1</v>
      </c>
      <c r="AA2693" s="4" t="str">
        <f>IF(J2693&gt;365,"Bereits abgewandert (Segment D)",IF(Z2693&gt;=Hilfswerte!$B$38,"Rot - akut gefaehrdet",IF(Z2693&gt;=Hilfswerte!$B$39,"Gelb - beobachten","Gruen - stabil")))</f>
        <v>Rot - akut gefaehrdet</v>
      </c>
    </row>
    <row r="2694" spans="1:27" ht="15" customHeight="1" x14ac:dyDescent="0.25">
      <c r="A2694" s="4" t="s">
        <v>3041</v>
      </c>
      <c r="B2694" s="4" t="s">
        <v>623</v>
      </c>
      <c r="C2694" s="4" t="s">
        <v>65</v>
      </c>
      <c r="D2694" s="4" t="s">
        <v>30</v>
      </c>
      <c r="E2694" s="4">
        <v>63</v>
      </c>
      <c r="F2694" s="5">
        <v>20.6</v>
      </c>
      <c r="G2694" s="5">
        <v>9</v>
      </c>
      <c r="H2694" s="6">
        <v>8680</v>
      </c>
      <c r="I2694" s="4">
        <v>4</v>
      </c>
      <c r="J2694" s="4">
        <v>51</v>
      </c>
      <c r="K2694" s="4">
        <v>1</v>
      </c>
      <c r="L2694" s="4">
        <v>33</v>
      </c>
      <c r="M2694" s="4">
        <v>5</v>
      </c>
      <c r="N2694" s="5">
        <v>-1.8</v>
      </c>
      <c r="O2694" s="7">
        <f t="shared" si="336"/>
        <v>4</v>
      </c>
      <c r="P2694" s="7">
        <f t="shared" si="337"/>
        <v>4</v>
      </c>
      <c r="Q2694" s="7">
        <f t="shared" si="338"/>
        <v>5</v>
      </c>
      <c r="R2694" s="7">
        <f t="shared" si="339"/>
        <v>13</v>
      </c>
      <c r="S2694" s="8">
        <f t="shared" si="340"/>
        <v>113.2</v>
      </c>
      <c r="T2694" s="7" t="str">
        <f t="shared" si="341"/>
        <v>B - Kernkunde</v>
      </c>
      <c r="U2694" s="4">
        <f>ROUND(((E2694-Hilfswerte!$B$20)/Hilfswerte!$B$21)+((F2694-Hilfswerte!$B$22)/Hilfswerte!$B$23)+((G2694-Hilfswerte!$B$24)/Hilfswerte!$B$25)+0.1*INDEX(Hilfswerte!$B$4:$B$15,MATCH(C2694,Hilfswerte!$A$4:$A$15,0)),2)</f>
        <v>-0.62</v>
      </c>
      <c r="V2694" s="4">
        <f>ROUND(SQRT((((E2694-Hilfswerte!$B$20)/Hilfswerte!$B$21)-Hilfswerte!$B$28)^2+(((F2694-Hilfswerte!$B$22)/Hilfswerte!$B$23)-Hilfswerte!$B$29)^2+(((G2694-Hilfswerte!$B$24)/Hilfswerte!$B$25)-Hilfswerte!$B$30)^2),3)</f>
        <v>0.64500000000000002</v>
      </c>
      <c r="W2694" s="4">
        <f>ROUND(E2694*Hilfswerte!$B$31,0)</f>
        <v>12949</v>
      </c>
      <c r="X2694" s="4">
        <f t="shared" si="342"/>
        <v>4269</v>
      </c>
      <c r="Y2694" s="4" t="str">
        <f>IF(T2694="A - Top-Kunde","bereits Top-Kunde",IF(AND(V2694&lt;=Hilfswerte!$B$34,H2694&lt;0.5*W2694),"Hoch",IF(AND(V2694&lt;=Hilfswerte!$B$35,H2694&lt;0.7*W2694),"Mittel","Niedrig")))</f>
        <v>Mittel</v>
      </c>
      <c r="Z2694" s="4">
        <f t="shared" si="343"/>
        <v>12.9</v>
      </c>
      <c r="AA2694" s="4" t="str">
        <f>IF(J2694&gt;365,"Bereits abgewandert (Segment D)",IF(Z2694&gt;=Hilfswerte!$B$38,"Rot - akut gefaehrdet",IF(Z2694&gt;=Hilfswerte!$B$39,"Gelb - beobachten","Gruen - stabil")))</f>
        <v>Gruen - stabil</v>
      </c>
    </row>
    <row r="2695" spans="1:27" ht="15" customHeight="1" x14ac:dyDescent="0.25">
      <c r="A2695" s="4" t="s">
        <v>3042</v>
      </c>
      <c r="B2695" s="4" t="s">
        <v>214</v>
      </c>
      <c r="C2695" s="4" t="s">
        <v>74</v>
      </c>
      <c r="D2695" s="4" t="s">
        <v>30</v>
      </c>
      <c r="E2695" s="4">
        <v>583</v>
      </c>
      <c r="F2695" s="5">
        <v>170.3</v>
      </c>
      <c r="G2695" s="5">
        <v>0.9</v>
      </c>
      <c r="H2695" s="6">
        <v>882330</v>
      </c>
      <c r="I2695" s="4">
        <v>7</v>
      </c>
      <c r="J2695" s="4">
        <v>10</v>
      </c>
      <c r="K2695" s="4">
        <v>0</v>
      </c>
      <c r="L2695" s="4">
        <v>15</v>
      </c>
      <c r="M2695" s="4">
        <v>5</v>
      </c>
      <c r="N2695" s="5">
        <v>-0.5</v>
      </c>
      <c r="O2695" s="7">
        <f t="shared" si="336"/>
        <v>5</v>
      </c>
      <c r="P2695" s="7">
        <f t="shared" si="337"/>
        <v>5</v>
      </c>
      <c r="Q2695" s="7">
        <f t="shared" si="338"/>
        <v>5</v>
      </c>
      <c r="R2695" s="7">
        <f t="shared" si="339"/>
        <v>15</v>
      </c>
      <c r="S2695" s="8">
        <f t="shared" si="340"/>
        <v>145.30000000000001</v>
      </c>
      <c r="T2695" s="7" t="str">
        <f t="shared" si="341"/>
        <v>A - Top-Kunde</v>
      </c>
      <c r="U2695" s="4">
        <f>ROUND(((E2695-Hilfswerte!$B$20)/Hilfswerte!$B$21)+((F2695-Hilfswerte!$B$22)/Hilfswerte!$B$23)+((G2695-Hilfswerte!$B$24)/Hilfswerte!$B$25)+0.1*INDEX(Hilfswerte!$B$4:$B$15,MATCH(C2695,Hilfswerte!$A$4:$A$15,0)),2)</f>
        <v>3.05</v>
      </c>
      <c r="V2695" s="4">
        <f>ROUND(SQRT((((E2695-Hilfswerte!$B$20)/Hilfswerte!$B$21)-Hilfswerte!$B$28)^2+(((F2695-Hilfswerte!$B$22)/Hilfswerte!$B$23)-Hilfswerte!$B$29)^2+(((G2695-Hilfswerte!$B$24)/Hilfswerte!$B$25)-Hilfswerte!$B$30)^2),3)</f>
        <v>3.4020000000000001</v>
      </c>
      <c r="W2695" s="4">
        <f>ROUND(E2695*Hilfswerte!$B$31,0)</f>
        <v>119833</v>
      </c>
      <c r="X2695" s="4">
        <f t="shared" si="342"/>
        <v>0</v>
      </c>
      <c r="Y2695" s="4" t="str">
        <f>IF(T2695="A - Top-Kunde","bereits Top-Kunde",IF(AND(V2695&lt;=Hilfswerte!$B$34,H2695&lt;0.5*W2695),"Hoch",IF(AND(V2695&lt;=Hilfswerte!$B$35,H2695&lt;0.7*W2695),"Mittel","Niedrig")))</f>
        <v>bereits Top-Kunde</v>
      </c>
      <c r="Z2695" s="4">
        <f t="shared" si="343"/>
        <v>3.7</v>
      </c>
      <c r="AA2695" s="4" t="str">
        <f>IF(J2695&gt;365,"Bereits abgewandert (Segment D)",IF(Z2695&gt;=Hilfswerte!$B$38,"Rot - akut gefaehrdet",IF(Z2695&gt;=Hilfswerte!$B$39,"Gelb - beobachten","Gruen - stabil")))</f>
        <v>Gruen - stabil</v>
      </c>
    </row>
    <row r="2696" spans="1:27" ht="15" customHeight="1" x14ac:dyDescent="0.25">
      <c r="A2696" s="4" t="s">
        <v>3043</v>
      </c>
      <c r="B2696" s="4" t="s">
        <v>152</v>
      </c>
      <c r="C2696" s="4" t="s">
        <v>33</v>
      </c>
      <c r="D2696" s="4" t="s">
        <v>117</v>
      </c>
      <c r="E2696" s="4">
        <v>44</v>
      </c>
      <c r="F2696" s="5">
        <v>6.9</v>
      </c>
      <c r="G2696" s="5">
        <v>19</v>
      </c>
      <c r="H2696" s="6">
        <v>5330</v>
      </c>
      <c r="I2696" s="4">
        <v>5</v>
      </c>
      <c r="J2696" s="4">
        <v>21</v>
      </c>
      <c r="K2696" s="4">
        <v>2</v>
      </c>
      <c r="L2696" s="4">
        <v>2</v>
      </c>
      <c r="M2696" s="4">
        <v>1</v>
      </c>
      <c r="N2696" s="5">
        <v>18.5</v>
      </c>
      <c r="O2696" s="7">
        <f t="shared" si="336"/>
        <v>5</v>
      </c>
      <c r="P2696" s="7">
        <f t="shared" si="337"/>
        <v>5</v>
      </c>
      <c r="Q2696" s="7">
        <f t="shared" si="338"/>
        <v>4</v>
      </c>
      <c r="R2696" s="7">
        <f t="shared" si="339"/>
        <v>14</v>
      </c>
      <c r="S2696" s="8">
        <f t="shared" si="340"/>
        <v>136.69999999999999</v>
      </c>
      <c r="T2696" s="7" t="str">
        <f t="shared" si="341"/>
        <v>A - Top-Kunde</v>
      </c>
      <c r="U2696" s="4">
        <f>ROUND(((E2696-Hilfswerte!$B$20)/Hilfswerte!$B$21)+((F2696-Hilfswerte!$B$22)/Hilfswerte!$B$23)+((G2696-Hilfswerte!$B$24)/Hilfswerte!$B$25)+0.1*INDEX(Hilfswerte!$B$4:$B$15,MATCH(C2696,Hilfswerte!$A$4:$A$15,0)),2)</f>
        <v>0.72</v>
      </c>
      <c r="V2696" s="4">
        <f>ROUND(SQRT((((E2696-Hilfswerte!$B$20)/Hilfswerte!$B$21)-Hilfswerte!$B$28)^2+(((F2696-Hilfswerte!$B$22)/Hilfswerte!$B$23)-Hilfswerte!$B$29)^2+(((G2696-Hilfswerte!$B$24)/Hilfswerte!$B$25)-Hilfswerte!$B$30)^2),3)</f>
        <v>1.454</v>
      </c>
      <c r="W2696" s="4">
        <f>ROUND(E2696*Hilfswerte!$B$31,0)</f>
        <v>9044</v>
      </c>
      <c r="X2696" s="4">
        <f t="shared" si="342"/>
        <v>3714</v>
      </c>
      <c r="Y2696" s="4" t="str">
        <f>IF(T2696="A - Top-Kunde","bereits Top-Kunde",IF(AND(V2696&lt;=Hilfswerte!$B$34,H2696&lt;0.5*W2696),"Hoch",IF(AND(V2696&lt;=Hilfswerte!$B$35,H2696&lt;0.7*W2696),"Mittel","Niedrig")))</f>
        <v>bereits Top-Kunde</v>
      </c>
      <c r="Z2696" s="4">
        <f t="shared" si="343"/>
        <v>7.5</v>
      </c>
      <c r="AA2696" s="4" t="str">
        <f>IF(J2696&gt;365,"Bereits abgewandert (Segment D)",IF(Z2696&gt;=Hilfswerte!$B$38,"Rot - akut gefaehrdet",IF(Z2696&gt;=Hilfswerte!$B$39,"Gelb - beobachten","Gruen - stabil")))</f>
        <v>Gruen - stabil</v>
      </c>
    </row>
    <row r="2697" spans="1:27" ht="15" customHeight="1" x14ac:dyDescent="0.25">
      <c r="A2697" s="4" t="s">
        <v>3044</v>
      </c>
      <c r="B2697" s="4" t="s">
        <v>355</v>
      </c>
      <c r="C2697" s="4" t="s">
        <v>51</v>
      </c>
      <c r="D2697" s="4" t="s">
        <v>48</v>
      </c>
      <c r="E2697" s="4">
        <v>305</v>
      </c>
      <c r="F2697" s="5">
        <v>60.5</v>
      </c>
      <c r="G2697" s="5">
        <v>11.3</v>
      </c>
      <c r="H2697" s="6">
        <v>14670</v>
      </c>
      <c r="I2697" s="4">
        <v>2</v>
      </c>
      <c r="J2697" s="4">
        <v>9</v>
      </c>
      <c r="K2697" s="4">
        <v>0</v>
      </c>
      <c r="L2697" s="4">
        <v>3</v>
      </c>
      <c r="M2697" s="4">
        <v>4</v>
      </c>
      <c r="N2697" s="5">
        <v>39.299999999999997</v>
      </c>
      <c r="O2697" s="7">
        <f t="shared" si="336"/>
        <v>5</v>
      </c>
      <c r="P2697" s="7">
        <f t="shared" si="337"/>
        <v>2</v>
      </c>
      <c r="Q2697" s="7">
        <f t="shared" si="338"/>
        <v>5</v>
      </c>
      <c r="R2697" s="7">
        <f t="shared" si="339"/>
        <v>12</v>
      </c>
      <c r="S2697" s="8">
        <f t="shared" si="340"/>
        <v>138.80000000000001</v>
      </c>
      <c r="T2697" s="7" t="str">
        <f t="shared" si="341"/>
        <v>A - Top-Kunde</v>
      </c>
      <c r="U2697" s="4">
        <f>ROUND(((E2697-Hilfswerte!$B$20)/Hilfswerte!$B$21)+((F2697-Hilfswerte!$B$22)/Hilfswerte!$B$23)+((G2697-Hilfswerte!$B$24)/Hilfswerte!$B$25)+0.1*INDEX(Hilfswerte!$B$4:$B$15,MATCH(C2697,Hilfswerte!$A$4:$A$15,0)),2)</f>
        <v>1.9</v>
      </c>
      <c r="V2697" s="4">
        <f>ROUND(SQRT((((E2697-Hilfswerte!$B$20)/Hilfswerte!$B$21)-Hilfswerte!$B$28)^2+(((F2697-Hilfswerte!$B$22)/Hilfswerte!$B$23)-Hilfswerte!$B$29)^2+(((G2697-Hilfswerte!$B$24)/Hilfswerte!$B$25)-Hilfswerte!$B$30)^2),3)</f>
        <v>0.71899999999999997</v>
      </c>
      <c r="W2697" s="4">
        <f>ROUND(E2697*Hilfswerte!$B$31,0)</f>
        <v>62692</v>
      </c>
      <c r="X2697" s="4">
        <f t="shared" si="342"/>
        <v>48022</v>
      </c>
      <c r="Y2697" s="4" t="str">
        <f>IF(T2697="A - Top-Kunde","bereits Top-Kunde",IF(AND(V2697&lt;=Hilfswerte!$B$34,H2697&lt;0.5*W2697),"Hoch",IF(AND(V2697&lt;=Hilfswerte!$B$35,H2697&lt;0.7*W2697),"Mittel","Niedrig")))</f>
        <v>bereits Top-Kunde</v>
      </c>
      <c r="Z2697" s="4">
        <f t="shared" si="343"/>
        <v>1.1000000000000001</v>
      </c>
      <c r="AA2697" s="4" t="str">
        <f>IF(J2697&gt;365,"Bereits abgewandert (Segment D)",IF(Z2697&gt;=Hilfswerte!$B$38,"Rot - akut gefaehrdet",IF(Z2697&gt;=Hilfswerte!$B$39,"Gelb - beobachten","Gruen - stabil")))</f>
        <v>Gruen - stabil</v>
      </c>
    </row>
    <row r="2698" spans="1:27" ht="15" customHeight="1" x14ac:dyDescent="0.25">
      <c r="A2698" s="4" t="s">
        <v>3045</v>
      </c>
      <c r="B2698" s="4" t="s">
        <v>169</v>
      </c>
      <c r="C2698" s="4" t="s">
        <v>62</v>
      </c>
      <c r="D2698" s="4" t="s">
        <v>30</v>
      </c>
      <c r="E2698" s="4">
        <v>16</v>
      </c>
      <c r="F2698" s="5">
        <v>2.2999999999999998</v>
      </c>
      <c r="G2698" s="5">
        <v>15.4</v>
      </c>
      <c r="H2698" s="6">
        <v>3730</v>
      </c>
      <c r="I2698" s="4">
        <v>2</v>
      </c>
      <c r="J2698" s="4">
        <v>248</v>
      </c>
      <c r="K2698" s="4">
        <v>0</v>
      </c>
      <c r="L2698" s="4">
        <v>26</v>
      </c>
      <c r="M2698" s="4">
        <v>1</v>
      </c>
      <c r="N2698" s="5">
        <v>5.0999999999999996</v>
      </c>
      <c r="O2698" s="7">
        <f t="shared" si="336"/>
        <v>2</v>
      </c>
      <c r="P2698" s="7">
        <f t="shared" si="337"/>
        <v>2</v>
      </c>
      <c r="Q2698" s="7">
        <f t="shared" si="338"/>
        <v>4</v>
      </c>
      <c r="R2698" s="7">
        <f t="shared" si="339"/>
        <v>8</v>
      </c>
      <c r="S2698" s="8">
        <f t="shared" si="340"/>
        <v>74.8</v>
      </c>
      <c r="T2698" s="7" t="str">
        <f t="shared" si="341"/>
        <v>C - Entwicklungspotenzial</v>
      </c>
      <c r="U2698" s="4">
        <f>ROUND(((E2698-Hilfswerte!$B$20)/Hilfswerte!$B$21)+((F2698-Hilfswerte!$B$22)/Hilfswerte!$B$23)+((G2698-Hilfswerte!$B$24)/Hilfswerte!$B$25)+0.1*INDEX(Hilfswerte!$B$4:$B$15,MATCH(C2698,Hilfswerte!$A$4:$A$15,0)),2)</f>
        <v>0.33</v>
      </c>
      <c r="V2698" s="4">
        <f>ROUND(SQRT((((E2698-Hilfswerte!$B$20)/Hilfswerte!$B$21)-Hilfswerte!$B$28)^2+(((F2698-Hilfswerte!$B$22)/Hilfswerte!$B$23)-Hilfswerte!$B$29)^2+(((G2698-Hilfswerte!$B$24)/Hilfswerte!$B$25)-Hilfswerte!$B$30)^2),3)</f>
        <v>1.1259999999999999</v>
      </c>
      <c r="W2698" s="4">
        <f>ROUND(E2698*Hilfswerte!$B$31,0)</f>
        <v>3289</v>
      </c>
      <c r="X2698" s="4">
        <f t="shared" si="342"/>
        <v>0</v>
      </c>
      <c r="Y2698" s="4" t="str">
        <f>IF(T2698="A - Top-Kunde","bereits Top-Kunde",IF(AND(V2698&lt;=Hilfswerte!$B$34,H2698&lt;0.5*W2698),"Hoch",IF(AND(V2698&lt;=Hilfswerte!$B$35,H2698&lt;0.7*W2698),"Mittel","Niedrig")))</f>
        <v>Niedrig</v>
      </c>
      <c r="Z2698" s="4">
        <f t="shared" si="343"/>
        <v>17.600000000000001</v>
      </c>
      <c r="AA2698" s="4" t="str">
        <f>IF(J2698&gt;365,"Bereits abgewandert (Segment D)",IF(Z2698&gt;=Hilfswerte!$B$38,"Rot - akut gefaehrdet",IF(Z2698&gt;=Hilfswerte!$B$39,"Gelb - beobachten","Gruen - stabil")))</f>
        <v>Gelb - beobachten</v>
      </c>
    </row>
    <row r="2699" spans="1:27" ht="15" customHeight="1" x14ac:dyDescent="0.25">
      <c r="A2699" s="4" t="s">
        <v>3046</v>
      </c>
      <c r="B2699" s="4" t="s">
        <v>261</v>
      </c>
      <c r="C2699" s="4" t="s">
        <v>33</v>
      </c>
      <c r="D2699" s="4" t="s">
        <v>30</v>
      </c>
      <c r="E2699" s="4">
        <v>66</v>
      </c>
      <c r="F2699" s="5">
        <v>23.9</v>
      </c>
      <c r="G2699" s="5">
        <v>19.8</v>
      </c>
      <c r="H2699" s="6">
        <v>1060</v>
      </c>
      <c r="I2699" s="4">
        <v>8</v>
      </c>
      <c r="J2699" s="4">
        <v>27</v>
      </c>
      <c r="K2699" s="4">
        <v>2</v>
      </c>
      <c r="L2699" s="4">
        <v>23</v>
      </c>
      <c r="M2699" s="4">
        <v>4</v>
      </c>
      <c r="N2699" s="5">
        <v>-22.3</v>
      </c>
      <c r="O2699" s="7">
        <f t="shared" si="336"/>
        <v>5</v>
      </c>
      <c r="P2699" s="7">
        <f t="shared" si="337"/>
        <v>5</v>
      </c>
      <c r="Q2699" s="7">
        <f t="shared" si="338"/>
        <v>3</v>
      </c>
      <c r="R2699" s="7">
        <f t="shared" si="339"/>
        <v>13</v>
      </c>
      <c r="S2699" s="8">
        <f t="shared" si="340"/>
        <v>100</v>
      </c>
      <c r="T2699" s="7" t="str">
        <f t="shared" si="341"/>
        <v>C - Entwicklungspotenzial</v>
      </c>
      <c r="U2699" s="4">
        <f>ROUND(((E2699-Hilfswerte!$B$20)/Hilfswerte!$B$21)+((F2699-Hilfswerte!$B$22)/Hilfswerte!$B$23)+((G2699-Hilfswerte!$B$24)/Hilfswerte!$B$25)+0.1*INDEX(Hilfswerte!$B$4:$B$15,MATCH(C2699,Hilfswerte!$A$4:$A$15,0)),2)</f>
        <v>1.25</v>
      </c>
      <c r="V2699" s="4">
        <f>ROUND(SQRT((((E2699-Hilfswerte!$B$20)/Hilfswerte!$B$21)-Hilfswerte!$B$28)^2+(((F2699-Hilfswerte!$B$22)/Hilfswerte!$B$23)-Hilfswerte!$B$29)^2+(((G2699-Hilfswerte!$B$24)/Hilfswerte!$B$25)-Hilfswerte!$B$30)^2),3)</f>
        <v>1.452</v>
      </c>
      <c r="W2699" s="4">
        <f>ROUND(E2699*Hilfswerte!$B$31,0)</f>
        <v>13566</v>
      </c>
      <c r="X2699" s="4">
        <f t="shared" si="342"/>
        <v>12506</v>
      </c>
      <c r="Y2699" s="4" t="str">
        <f>IF(T2699="A - Top-Kunde","bereits Top-Kunde",IF(AND(V2699&lt;=Hilfswerte!$B$34,H2699&lt;0.5*W2699),"Hoch",IF(AND(V2699&lt;=Hilfswerte!$B$35,H2699&lt;0.7*W2699),"Mittel","Niedrig")))</f>
        <v>Niedrig</v>
      </c>
      <c r="Z2699" s="4">
        <f t="shared" si="343"/>
        <v>20.9</v>
      </c>
      <c r="AA2699" s="4" t="str">
        <f>IF(J2699&gt;365,"Bereits abgewandert (Segment D)",IF(Z2699&gt;=Hilfswerte!$B$38,"Rot - akut gefaehrdet",IF(Z2699&gt;=Hilfswerte!$B$39,"Gelb - beobachten","Gruen - stabil")))</f>
        <v>Rot - akut gefaehrdet</v>
      </c>
    </row>
    <row r="2700" spans="1:27" ht="15" customHeight="1" x14ac:dyDescent="0.25">
      <c r="A2700" s="4" t="s">
        <v>3047</v>
      </c>
      <c r="B2700" s="4" t="s">
        <v>780</v>
      </c>
      <c r="C2700" s="4" t="s">
        <v>51</v>
      </c>
      <c r="D2700" s="4" t="s">
        <v>30</v>
      </c>
      <c r="E2700" s="4">
        <v>43</v>
      </c>
      <c r="F2700" s="5">
        <v>11</v>
      </c>
      <c r="G2700" s="5">
        <v>19.2</v>
      </c>
      <c r="H2700" s="6">
        <v>1390</v>
      </c>
      <c r="I2700" s="4">
        <v>5</v>
      </c>
      <c r="J2700" s="4">
        <v>27</v>
      </c>
      <c r="K2700" s="4">
        <v>0</v>
      </c>
      <c r="L2700" s="4">
        <v>18</v>
      </c>
      <c r="M2700" s="4">
        <v>4</v>
      </c>
      <c r="N2700" s="5">
        <v>6.2</v>
      </c>
      <c r="O2700" s="7">
        <f t="shared" si="336"/>
        <v>5</v>
      </c>
      <c r="P2700" s="7">
        <f t="shared" si="337"/>
        <v>5</v>
      </c>
      <c r="Q2700" s="7">
        <f t="shared" si="338"/>
        <v>3</v>
      </c>
      <c r="R2700" s="7">
        <f t="shared" si="339"/>
        <v>13</v>
      </c>
      <c r="S2700" s="8">
        <f t="shared" si="340"/>
        <v>127.7</v>
      </c>
      <c r="T2700" s="7" t="str">
        <f t="shared" si="341"/>
        <v>A - Top-Kunde</v>
      </c>
      <c r="U2700" s="4">
        <f>ROUND(((E2700-Hilfswerte!$B$20)/Hilfswerte!$B$21)+((F2700-Hilfswerte!$B$22)/Hilfswerte!$B$23)+((G2700-Hilfswerte!$B$24)/Hilfswerte!$B$25)+0.1*INDEX(Hilfswerte!$B$4:$B$15,MATCH(C2700,Hilfswerte!$A$4:$A$15,0)),2)</f>
        <v>1.1399999999999999</v>
      </c>
      <c r="V2700" s="4">
        <f>ROUND(SQRT((((E2700-Hilfswerte!$B$20)/Hilfswerte!$B$21)-Hilfswerte!$B$28)^2+(((F2700-Hilfswerte!$B$22)/Hilfswerte!$B$23)-Hilfswerte!$B$29)^2+(((G2700-Hilfswerte!$B$24)/Hilfswerte!$B$25)-Hilfswerte!$B$30)^2),3)</f>
        <v>1.4570000000000001</v>
      </c>
      <c r="W2700" s="4">
        <f>ROUND(E2700*Hilfswerte!$B$31,0)</f>
        <v>8838</v>
      </c>
      <c r="X2700" s="4">
        <f t="shared" si="342"/>
        <v>7448</v>
      </c>
      <c r="Y2700" s="4" t="str">
        <f>IF(T2700="A - Top-Kunde","bereits Top-Kunde",IF(AND(V2700&lt;=Hilfswerte!$B$34,H2700&lt;0.5*W2700),"Hoch",IF(AND(V2700&lt;=Hilfswerte!$B$35,H2700&lt;0.7*W2700),"Mittel","Niedrig")))</f>
        <v>bereits Top-Kunde</v>
      </c>
      <c r="Z2700" s="4">
        <f t="shared" si="343"/>
        <v>5</v>
      </c>
      <c r="AA2700" s="4" t="str">
        <f>IF(J2700&gt;365,"Bereits abgewandert (Segment D)",IF(Z2700&gt;=Hilfswerte!$B$38,"Rot - akut gefaehrdet",IF(Z2700&gt;=Hilfswerte!$B$39,"Gelb - beobachten","Gruen - stabil")))</f>
        <v>Gruen - stabil</v>
      </c>
    </row>
    <row r="2701" spans="1:27" ht="15" customHeight="1" x14ac:dyDescent="0.25">
      <c r="A2701" s="4" t="s">
        <v>3048</v>
      </c>
      <c r="B2701" s="4" t="s">
        <v>1364</v>
      </c>
      <c r="C2701" s="4" t="s">
        <v>74</v>
      </c>
      <c r="D2701" s="4" t="s">
        <v>106</v>
      </c>
      <c r="E2701" s="4">
        <v>28</v>
      </c>
      <c r="F2701" s="5">
        <v>8.6999999999999993</v>
      </c>
      <c r="G2701" s="5">
        <v>18.3</v>
      </c>
      <c r="H2701" s="6">
        <v>10560</v>
      </c>
      <c r="I2701" s="4">
        <v>4</v>
      </c>
      <c r="J2701" s="4">
        <v>22</v>
      </c>
      <c r="K2701" s="4">
        <v>1</v>
      </c>
      <c r="L2701" s="4">
        <v>-5</v>
      </c>
      <c r="M2701" s="4">
        <v>6</v>
      </c>
      <c r="N2701" s="5">
        <v>10</v>
      </c>
      <c r="O2701" s="7">
        <f t="shared" si="336"/>
        <v>5</v>
      </c>
      <c r="P2701" s="7">
        <f t="shared" si="337"/>
        <v>4</v>
      </c>
      <c r="Q2701" s="7">
        <f t="shared" si="338"/>
        <v>5</v>
      </c>
      <c r="R2701" s="7">
        <f t="shared" si="339"/>
        <v>14</v>
      </c>
      <c r="S2701" s="8">
        <f t="shared" si="340"/>
        <v>139</v>
      </c>
      <c r="T2701" s="7" t="str">
        <f t="shared" si="341"/>
        <v>A - Top-Kunde</v>
      </c>
      <c r="U2701" s="4">
        <f>ROUND(((E2701-Hilfswerte!$B$20)/Hilfswerte!$B$21)+((F2701-Hilfswerte!$B$22)/Hilfswerte!$B$23)+((G2701-Hilfswerte!$B$24)/Hilfswerte!$B$25)+0.1*INDEX(Hilfswerte!$B$4:$B$15,MATCH(C2701,Hilfswerte!$A$4:$A$15,0)),2)</f>
        <v>0.52</v>
      </c>
      <c r="V2701" s="4">
        <f>ROUND(SQRT((((E2701-Hilfswerte!$B$20)/Hilfswerte!$B$21)-Hilfswerte!$B$28)^2+(((F2701-Hilfswerte!$B$22)/Hilfswerte!$B$23)-Hilfswerte!$B$29)^2+(((G2701-Hilfswerte!$B$24)/Hilfswerte!$B$25)-Hilfswerte!$B$30)^2),3)</f>
        <v>1.3759999999999999</v>
      </c>
      <c r="W2701" s="4">
        <f>ROUND(E2701*Hilfswerte!$B$31,0)</f>
        <v>5755</v>
      </c>
      <c r="X2701" s="4">
        <f t="shared" si="342"/>
        <v>0</v>
      </c>
      <c r="Y2701" s="4" t="str">
        <f>IF(T2701="A - Top-Kunde","bereits Top-Kunde",IF(AND(V2701&lt;=Hilfswerte!$B$34,H2701&lt;0.5*W2701),"Hoch",IF(AND(V2701&lt;=Hilfswerte!$B$35,H2701&lt;0.7*W2701),"Mittel","Niedrig")))</f>
        <v>bereits Top-Kunde</v>
      </c>
      <c r="Z2701" s="4">
        <f t="shared" si="343"/>
        <v>4.0999999999999996</v>
      </c>
      <c r="AA2701" s="4" t="str">
        <f>IF(J2701&gt;365,"Bereits abgewandert (Segment D)",IF(Z2701&gt;=Hilfswerte!$B$38,"Rot - akut gefaehrdet",IF(Z2701&gt;=Hilfswerte!$B$39,"Gelb - beobachten","Gruen - stabil")))</f>
        <v>Gruen - stabil</v>
      </c>
    </row>
    <row r="2702" spans="1:27" ht="15" customHeight="1" x14ac:dyDescent="0.25">
      <c r="A2702" s="4" t="s">
        <v>3049</v>
      </c>
      <c r="B2702" s="4" t="s">
        <v>64</v>
      </c>
      <c r="C2702" s="4" t="s">
        <v>84</v>
      </c>
      <c r="D2702" s="4" t="s">
        <v>56</v>
      </c>
      <c r="E2702" s="4">
        <v>35</v>
      </c>
      <c r="F2702" s="5">
        <v>5.5</v>
      </c>
      <c r="G2702" s="5">
        <v>12.7</v>
      </c>
      <c r="H2702" s="6">
        <v>9050</v>
      </c>
      <c r="I2702" s="4">
        <v>2</v>
      </c>
      <c r="J2702" s="4">
        <v>119</v>
      </c>
      <c r="K2702" s="4">
        <v>0</v>
      </c>
      <c r="L2702" s="4">
        <v>15</v>
      </c>
      <c r="M2702" s="4">
        <v>4</v>
      </c>
      <c r="N2702" s="5">
        <v>27.6</v>
      </c>
      <c r="O2702" s="7">
        <f t="shared" si="336"/>
        <v>3</v>
      </c>
      <c r="P2702" s="7">
        <f t="shared" si="337"/>
        <v>2</v>
      </c>
      <c r="Q2702" s="7">
        <f t="shared" si="338"/>
        <v>5</v>
      </c>
      <c r="R2702" s="7">
        <f t="shared" si="339"/>
        <v>10</v>
      </c>
      <c r="S2702" s="8">
        <f t="shared" si="340"/>
        <v>109.3</v>
      </c>
      <c r="T2702" s="7" t="str">
        <f t="shared" si="341"/>
        <v>B - Kernkunde</v>
      </c>
      <c r="U2702" s="4">
        <f>ROUND(((E2702-Hilfswerte!$B$20)/Hilfswerte!$B$21)+((F2702-Hilfswerte!$B$22)/Hilfswerte!$B$23)+((G2702-Hilfswerte!$B$24)/Hilfswerte!$B$25)+0.1*INDEX(Hilfswerte!$B$4:$B$15,MATCH(C2702,Hilfswerte!$A$4:$A$15,0)),2)</f>
        <v>-0.37</v>
      </c>
      <c r="V2702" s="4">
        <f>ROUND(SQRT((((E2702-Hilfswerte!$B$20)/Hilfswerte!$B$21)-Hilfswerte!$B$28)^2+(((F2702-Hilfswerte!$B$22)/Hilfswerte!$B$23)-Hilfswerte!$B$29)^2+(((G2702-Hilfswerte!$B$24)/Hilfswerte!$B$25)-Hilfswerte!$B$30)^2),3)</f>
        <v>0.84399999999999997</v>
      </c>
      <c r="W2702" s="4">
        <f>ROUND(E2702*Hilfswerte!$B$31,0)</f>
        <v>7194</v>
      </c>
      <c r="X2702" s="4">
        <f t="shared" si="342"/>
        <v>0</v>
      </c>
      <c r="Y2702" s="4" t="str">
        <f>IF(T2702="A - Top-Kunde","bereits Top-Kunde",IF(AND(V2702&lt;=Hilfswerte!$B$34,H2702&lt;0.5*W2702),"Hoch",IF(AND(V2702&lt;=Hilfswerte!$B$35,H2702&lt;0.7*W2702),"Mittel","Niedrig")))</f>
        <v>Niedrig</v>
      </c>
      <c r="Z2702" s="4">
        <f t="shared" si="343"/>
        <v>9</v>
      </c>
      <c r="AA2702" s="4" t="str">
        <f>IF(J2702&gt;365,"Bereits abgewandert (Segment D)",IF(Z2702&gt;=Hilfswerte!$B$38,"Rot - akut gefaehrdet",IF(Z2702&gt;=Hilfswerte!$B$39,"Gelb - beobachten","Gruen - stabil")))</f>
        <v>Gruen - stabil</v>
      </c>
    </row>
    <row r="2703" spans="1:27" ht="15" customHeight="1" x14ac:dyDescent="0.25">
      <c r="A2703" s="4" t="s">
        <v>3050</v>
      </c>
      <c r="B2703" s="4" t="s">
        <v>533</v>
      </c>
      <c r="C2703" s="4" t="s">
        <v>33</v>
      </c>
      <c r="D2703" s="4" t="s">
        <v>30</v>
      </c>
      <c r="E2703" s="4">
        <v>28</v>
      </c>
      <c r="F2703" s="5">
        <v>5.6</v>
      </c>
      <c r="G2703" s="5">
        <v>3.7</v>
      </c>
      <c r="H2703" s="6">
        <v>11070</v>
      </c>
      <c r="I2703" s="4">
        <v>6</v>
      </c>
      <c r="J2703" s="4">
        <v>5</v>
      </c>
      <c r="K2703" s="4">
        <v>1</v>
      </c>
      <c r="L2703" s="4">
        <v>6</v>
      </c>
      <c r="M2703" s="4">
        <v>4</v>
      </c>
      <c r="N2703" s="5">
        <v>4.8</v>
      </c>
      <c r="O2703" s="7">
        <f t="shared" si="336"/>
        <v>5</v>
      </c>
      <c r="P2703" s="7">
        <f t="shared" si="337"/>
        <v>5</v>
      </c>
      <c r="Q2703" s="7">
        <f t="shared" si="338"/>
        <v>5</v>
      </c>
      <c r="R2703" s="7">
        <f t="shared" si="339"/>
        <v>15</v>
      </c>
      <c r="S2703" s="8">
        <f t="shared" si="340"/>
        <v>144.6</v>
      </c>
      <c r="T2703" s="7" t="str">
        <f t="shared" si="341"/>
        <v>A - Top-Kunde</v>
      </c>
      <c r="U2703" s="4">
        <f>ROUND(((E2703-Hilfswerte!$B$20)/Hilfswerte!$B$21)+((F2703-Hilfswerte!$B$22)/Hilfswerte!$B$23)+((G2703-Hilfswerte!$B$24)/Hilfswerte!$B$25)+0.1*INDEX(Hilfswerte!$B$4:$B$15,MATCH(C2703,Hilfswerte!$A$4:$A$15,0)),2)</f>
        <v>-1.8</v>
      </c>
      <c r="V2703" s="4">
        <f>ROUND(SQRT((((E2703-Hilfswerte!$B$20)/Hilfswerte!$B$21)-Hilfswerte!$B$28)^2+(((F2703-Hilfswerte!$B$22)/Hilfswerte!$B$23)-Hilfswerte!$B$29)^2+(((G2703-Hilfswerte!$B$24)/Hilfswerte!$B$25)-Hilfswerte!$B$30)^2),3)</f>
        <v>1.4530000000000001</v>
      </c>
      <c r="W2703" s="4">
        <f>ROUND(E2703*Hilfswerte!$B$31,0)</f>
        <v>5755</v>
      </c>
      <c r="X2703" s="4">
        <f t="shared" si="342"/>
        <v>0</v>
      </c>
      <c r="Y2703" s="4" t="str">
        <f>IF(T2703="A - Top-Kunde","bereits Top-Kunde",IF(AND(V2703&lt;=Hilfswerte!$B$34,H2703&lt;0.5*W2703),"Hoch",IF(AND(V2703&lt;=Hilfswerte!$B$35,H2703&lt;0.7*W2703),"Mittel","Niedrig")))</f>
        <v>bereits Top-Kunde</v>
      </c>
      <c r="Z2703" s="4">
        <f t="shared" si="343"/>
        <v>4.5</v>
      </c>
      <c r="AA2703" s="4" t="str">
        <f>IF(J2703&gt;365,"Bereits abgewandert (Segment D)",IF(Z2703&gt;=Hilfswerte!$B$38,"Rot - akut gefaehrdet",IF(Z2703&gt;=Hilfswerte!$B$39,"Gelb - beobachten","Gruen - stabil")))</f>
        <v>Gruen - stabil</v>
      </c>
    </row>
    <row r="2704" spans="1:27" ht="15" customHeight="1" x14ac:dyDescent="0.25">
      <c r="A2704" s="4" t="s">
        <v>3051</v>
      </c>
      <c r="B2704" s="4" t="s">
        <v>890</v>
      </c>
      <c r="C2704" s="4" t="s">
        <v>62</v>
      </c>
      <c r="D2704" s="4" t="s">
        <v>30</v>
      </c>
      <c r="E2704" s="4">
        <v>70</v>
      </c>
      <c r="F2704" s="5">
        <v>18.3</v>
      </c>
      <c r="G2704" s="5">
        <v>7.5</v>
      </c>
      <c r="H2704" s="6">
        <v>580</v>
      </c>
      <c r="I2704" s="4">
        <v>1</v>
      </c>
      <c r="J2704" s="4">
        <v>271</v>
      </c>
      <c r="K2704" s="4">
        <v>0</v>
      </c>
      <c r="L2704" s="4">
        <v>12</v>
      </c>
      <c r="M2704" s="4">
        <v>2</v>
      </c>
      <c r="N2704" s="5">
        <v>-5.3</v>
      </c>
      <c r="O2704" s="7">
        <f t="shared" si="336"/>
        <v>2</v>
      </c>
      <c r="P2704" s="7">
        <f t="shared" si="337"/>
        <v>1</v>
      </c>
      <c r="Q2704" s="7">
        <f t="shared" si="338"/>
        <v>2</v>
      </c>
      <c r="R2704" s="7">
        <f t="shared" si="339"/>
        <v>5</v>
      </c>
      <c r="S2704" s="8">
        <f t="shared" si="340"/>
        <v>43.8</v>
      </c>
      <c r="T2704" s="7" t="str">
        <f t="shared" si="341"/>
        <v>C - Entwicklungspotenzial</v>
      </c>
      <c r="U2704" s="4">
        <f>ROUND(((E2704-Hilfswerte!$B$20)/Hilfswerte!$B$21)+((F2704-Hilfswerte!$B$22)/Hilfswerte!$B$23)+((G2704-Hilfswerte!$B$24)/Hilfswerte!$B$25)+0.1*INDEX(Hilfswerte!$B$4:$B$15,MATCH(C2704,Hilfswerte!$A$4:$A$15,0)),2)</f>
        <v>-0.4</v>
      </c>
      <c r="V2704" s="4">
        <f>ROUND(SQRT((((E2704-Hilfswerte!$B$20)/Hilfswerte!$B$21)-Hilfswerte!$B$28)^2+(((F2704-Hilfswerte!$B$22)/Hilfswerte!$B$23)-Hilfswerte!$B$29)^2+(((G2704-Hilfswerte!$B$24)/Hilfswerte!$B$25)-Hilfswerte!$B$30)^2),3)</f>
        <v>0.80100000000000005</v>
      </c>
      <c r="W2704" s="4">
        <f>ROUND(E2704*Hilfswerte!$B$31,0)</f>
        <v>14388</v>
      </c>
      <c r="X2704" s="4">
        <f t="shared" si="342"/>
        <v>13808</v>
      </c>
      <c r="Y2704" s="4" t="str">
        <f>IF(T2704="A - Top-Kunde","bereits Top-Kunde",IF(AND(V2704&lt;=Hilfswerte!$B$34,H2704&lt;0.5*W2704),"Hoch",IF(AND(V2704&lt;=Hilfswerte!$B$35,H2704&lt;0.7*W2704),"Mittel","Niedrig")))</f>
        <v>Hoch</v>
      </c>
      <c r="Z2704" s="4">
        <f t="shared" si="343"/>
        <v>18.100000000000001</v>
      </c>
      <c r="AA2704" s="4" t="str">
        <f>IF(J2704&gt;365,"Bereits abgewandert (Segment D)",IF(Z2704&gt;=Hilfswerte!$B$38,"Rot - akut gefaehrdet",IF(Z2704&gt;=Hilfswerte!$B$39,"Gelb - beobachten","Gruen - stabil")))</f>
        <v>Gelb - beobachten</v>
      </c>
    </row>
    <row r="2705" spans="1:27" ht="15" customHeight="1" x14ac:dyDescent="0.25">
      <c r="A2705" s="4" t="s">
        <v>3052</v>
      </c>
      <c r="B2705" s="4" t="s">
        <v>1007</v>
      </c>
      <c r="C2705" s="4" t="s">
        <v>51</v>
      </c>
      <c r="D2705" s="4" t="s">
        <v>30</v>
      </c>
      <c r="E2705" s="4">
        <v>66</v>
      </c>
      <c r="F2705" s="5">
        <v>24.3</v>
      </c>
      <c r="G2705" s="5">
        <v>14.4</v>
      </c>
      <c r="H2705" s="6">
        <v>3210</v>
      </c>
      <c r="I2705" s="4">
        <v>2</v>
      </c>
      <c r="J2705" s="4">
        <v>74</v>
      </c>
      <c r="K2705" s="4">
        <v>0</v>
      </c>
      <c r="L2705" s="4">
        <v>-5</v>
      </c>
      <c r="M2705" s="4">
        <v>2</v>
      </c>
      <c r="N2705" s="5">
        <v>11.9</v>
      </c>
      <c r="O2705" s="7">
        <f t="shared" si="336"/>
        <v>4</v>
      </c>
      <c r="P2705" s="7">
        <f t="shared" si="337"/>
        <v>2</v>
      </c>
      <c r="Q2705" s="7">
        <f t="shared" si="338"/>
        <v>4</v>
      </c>
      <c r="R2705" s="7">
        <f t="shared" si="339"/>
        <v>10</v>
      </c>
      <c r="S2705" s="8">
        <f t="shared" si="340"/>
        <v>106</v>
      </c>
      <c r="T2705" s="7" t="str">
        <f t="shared" si="341"/>
        <v>B - Kernkunde</v>
      </c>
      <c r="U2705" s="4">
        <f>ROUND(((E2705-Hilfswerte!$B$20)/Hilfswerte!$B$21)+((F2705-Hilfswerte!$B$22)/Hilfswerte!$B$23)+((G2705-Hilfswerte!$B$24)/Hilfswerte!$B$25)+0.1*INDEX(Hilfswerte!$B$4:$B$15,MATCH(C2705,Hilfswerte!$A$4:$A$15,0)),2)</f>
        <v>0.72</v>
      </c>
      <c r="V2705" s="4">
        <f>ROUND(SQRT((((E2705-Hilfswerte!$B$20)/Hilfswerte!$B$21)-Hilfswerte!$B$28)^2+(((F2705-Hilfswerte!$B$22)/Hilfswerte!$B$23)-Hilfswerte!$B$29)^2+(((G2705-Hilfswerte!$B$24)/Hilfswerte!$B$25)-Hilfswerte!$B$30)^2),3)</f>
        <v>0.70799999999999996</v>
      </c>
      <c r="W2705" s="4">
        <f>ROUND(E2705*Hilfswerte!$B$31,0)</f>
        <v>13566</v>
      </c>
      <c r="X2705" s="4">
        <f t="shared" si="342"/>
        <v>10356</v>
      </c>
      <c r="Y2705" s="4" t="str">
        <f>IF(T2705="A - Top-Kunde","bereits Top-Kunde",IF(AND(V2705&lt;=Hilfswerte!$B$34,H2705&lt;0.5*W2705),"Hoch",IF(AND(V2705&lt;=Hilfswerte!$B$35,H2705&lt;0.7*W2705),"Mittel","Niedrig")))</f>
        <v>Hoch</v>
      </c>
      <c r="Z2705" s="4">
        <f t="shared" si="343"/>
        <v>3.7</v>
      </c>
      <c r="AA2705" s="4" t="str">
        <f>IF(J2705&gt;365,"Bereits abgewandert (Segment D)",IF(Z2705&gt;=Hilfswerte!$B$38,"Rot - akut gefaehrdet",IF(Z2705&gt;=Hilfswerte!$B$39,"Gelb - beobachten","Gruen - stabil")))</f>
        <v>Gruen - stabil</v>
      </c>
    </row>
    <row r="2706" spans="1:27" ht="15" customHeight="1" x14ac:dyDescent="0.25">
      <c r="A2706" s="4" t="s">
        <v>3053</v>
      </c>
      <c r="B2706" s="4" t="s">
        <v>1323</v>
      </c>
      <c r="C2706" s="4" t="s">
        <v>65</v>
      </c>
      <c r="D2706" s="4" t="s">
        <v>48</v>
      </c>
      <c r="E2706" s="4">
        <v>272</v>
      </c>
      <c r="F2706" s="5">
        <v>98.9</v>
      </c>
      <c r="G2706" s="5">
        <v>4.3</v>
      </c>
      <c r="H2706" s="6">
        <v>19510</v>
      </c>
      <c r="I2706" s="4">
        <v>2</v>
      </c>
      <c r="J2706" s="4">
        <v>76</v>
      </c>
      <c r="K2706" s="4">
        <v>0</v>
      </c>
      <c r="L2706" s="4">
        <v>14</v>
      </c>
      <c r="M2706" s="4">
        <v>5</v>
      </c>
      <c r="N2706" s="5">
        <v>6.9</v>
      </c>
      <c r="O2706" s="7">
        <f t="shared" si="336"/>
        <v>4</v>
      </c>
      <c r="P2706" s="7">
        <f t="shared" si="337"/>
        <v>2</v>
      </c>
      <c r="Q2706" s="7">
        <f t="shared" si="338"/>
        <v>5</v>
      </c>
      <c r="R2706" s="7">
        <f t="shared" si="339"/>
        <v>11</v>
      </c>
      <c r="S2706" s="8">
        <f t="shared" si="340"/>
        <v>109.3</v>
      </c>
      <c r="T2706" s="7" t="str">
        <f t="shared" si="341"/>
        <v>B - Kernkunde</v>
      </c>
      <c r="U2706" s="4">
        <f>ROUND(((E2706-Hilfswerte!$B$20)/Hilfswerte!$B$21)+((F2706-Hilfswerte!$B$22)/Hilfswerte!$B$23)+((G2706-Hilfswerte!$B$24)/Hilfswerte!$B$25)+0.1*INDEX(Hilfswerte!$B$4:$B$15,MATCH(C2706,Hilfswerte!$A$4:$A$15,0)),2)</f>
        <v>0.94</v>
      </c>
      <c r="V2706" s="4">
        <f>ROUND(SQRT((((E2706-Hilfswerte!$B$20)/Hilfswerte!$B$21)-Hilfswerte!$B$28)^2+(((F2706-Hilfswerte!$B$22)/Hilfswerte!$B$23)-Hilfswerte!$B$29)^2+(((G2706-Hilfswerte!$B$24)/Hilfswerte!$B$25)-Hilfswerte!$B$30)^2),3)</f>
        <v>1.621</v>
      </c>
      <c r="W2706" s="4">
        <f>ROUND(E2706*Hilfswerte!$B$31,0)</f>
        <v>55909</v>
      </c>
      <c r="X2706" s="4">
        <f t="shared" si="342"/>
        <v>36399</v>
      </c>
      <c r="Y2706" s="4" t="str">
        <f>IF(T2706="A - Top-Kunde","bereits Top-Kunde",IF(AND(V2706&lt;=Hilfswerte!$B$34,H2706&lt;0.5*W2706),"Hoch",IF(AND(V2706&lt;=Hilfswerte!$B$35,H2706&lt;0.7*W2706),"Mittel","Niedrig")))</f>
        <v>Niedrig</v>
      </c>
      <c r="Z2706" s="4">
        <f t="shared" si="343"/>
        <v>6.6</v>
      </c>
      <c r="AA2706" s="4" t="str">
        <f>IF(J2706&gt;365,"Bereits abgewandert (Segment D)",IF(Z2706&gt;=Hilfswerte!$B$38,"Rot - akut gefaehrdet",IF(Z2706&gt;=Hilfswerte!$B$39,"Gelb - beobachten","Gruen - stabil")))</f>
        <v>Gruen - stabil</v>
      </c>
    </row>
    <row r="2707" spans="1:27" ht="15" customHeight="1" x14ac:dyDescent="0.25">
      <c r="A2707" s="4" t="s">
        <v>3054</v>
      </c>
      <c r="B2707" s="4" t="s">
        <v>79</v>
      </c>
      <c r="C2707" s="4" t="s">
        <v>51</v>
      </c>
      <c r="D2707" s="4" t="s">
        <v>30</v>
      </c>
      <c r="E2707" s="4">
        <v>39</v>
      </c>
      <c r="F2707" s="5">
        <v>8.6</v>
      </c>
      <c r="G2707" s="5">
        <v>9.3000000000000007</v>
      </c>
      <c r="H2707" s="6">
        <v>770</v>
      </c>
      <c r="I2707" s="4">
        <v>6</v>
      </c>
      <c r="J2707" s="4">
        <v>25</v>
      </c>
      <c r="K2707" s="4">
        <v>0</v>
      </c>
      <c r="L2707" s="4">
        <v>3</v>
      </c>
      <c r="M2707" s="4">
        <v>6</v>
      </c>
      <c r="N2707" s="5">
        <v>-25.3</v>
      </c>
      <c r="O2707" s="7">
        <f t="shared" si="336"/>
        <v>5</v>
      </c>
      <c r="P2707" s="7">
        <f t="shared" si="337"/>
        <v>5</v>
      </c>
      <c r="Q2707" s="7">
        <f t="shared" si="338"/>
        <v>2</v>
      </c>
      <c r="R2707" s="7">
        <f t="shared" si="339"/>
        <v>12</v>
      </c>
      <c r="S2707" s="8">
        <f t="shared" si="340"/>
        <v>106.5</v>
      </c>
      <c r="T2707" s="7" t="str">
        <f t="shared" si="341"/>
        <v>B - Kernkunde</v>
      </c>
      <c r="U2707" s="4">
        <f>ROUND(((E2707-Hilfswerte!$B$20)/Hilfswerte!$B$21)+((F2707-Hilfswerte!$B$22)/Hilfswerte!$B$23)+((G2707-Hilfswerte!$B$24)/Hilfswerte!$B$25)+0.1*INDEX(Hilfswerte!$B$4:$B$15,MATCH(C2707,Hilfswerte!$A$4:$A$15,0)),2)</f>
        <v>-0.49</v>
      </c>
      <c r="V2707" s="4">
        <f>ROUND(SQRT((((E2707-Hilfswerte!$B$20)/Hilfswerte!$B$21)-Hilfswerte!$B$28)^2+(((F2707-Hilfswerte!$B$22)/Hilfswerte!$B$23)-Hilfswerte!$B$29)^2+(((G2707-Hilfswerte!$B$24)/Hilfswerte!$B$25)-Hilfswerte!$B$30)^2),3)</f>
        <v>0.81699999999999995</v>
      </c>
      <c r="W2707" s="4">
        <f>ROUND(E2707*Hilfswerte!$B$31,0)</f>
        <v>8016</v>
      </c>
      <c r="X2707" s="4">
        <f t="shared" si="342"/>
        <v>7246</v>
      </c>
      <c r="Y2707" s="4" t="str">
        <f>IF(T2707="A - Top-Kunde","bereits Top-Kunde",IF(AND(V2707&lt;=Hilfswerte!$B$34,H2707&lt;0.5*W2707),"Hoch",IF(AND(V2707&lt;=Hilfswerte!$B$35,H2707&lt;0.7*W2707),"Mittel","Niedrig")))</f>
        <v>Hoch</v>
      </c>
      <c r="Z2707" s="4">
        <f t="shared" si="343"/>
        <v>12</v>
      </c>
      <c r="AA2707" s="4" t="str">
        <f>IF(J2707&gt;365,"Bereits abgewandert (Segment D)",IF(Z2707&gt;=Hilfswerte!$B$38,"Rot - akut gefaehrdet",IF(Z2707&gt;=Hilfswerte!$B$39,"Gelb - beobachten","Gruen - stabil")))</f>
        <v>Gruen - stabil</v>
      </c>
    </row>
    <row r="2708" spans="1:27" ht="15" customHeight="1" x14ac:dyDescent="0.25">
      <c r="A2708" s="4" t="s">
        <v>3055</v>
      </c>
      <c r="B2708" s="4" t="s">
        <v>194</v>
      </c>
      <c r="C2708" s="4" t="s">
        <v>38</v>
      </c>
      <c r="D2708" s="4" t="s">
        <v>52</v>
      </c>
      <c r="E2708" s="4">
        <v>35</v>
      </c>
      <c r="F2708" s="5">
        <v>9.4</v>
      </c>
      <c r="G2708" s="5">
        <v>2.1</v>
      </c>
      <c r="H2708" s="6">
        <v>2460</v>
      </c>
      <c r="I2708" s="4">
        <v>2</v>
      </c>
      <c r="J2708" s="4">
        <v>321</v>
      </c>
      <c r="K2708" s="4">
        <v>1</v>
      </c>
      <c r="L2708" s="4">
        <v>2</v>
      </c>
      <c r="M2708" s="4">
        <v>6</v>
      </c>
      <c r="N2708" s="5">
        <v>25.3</v>
      </c>
      <c r="O2708" s="7">
        <f t="shared" si="336"/>
        <v>2</v>
      </c>
      <c r="P2708" s="7">
        <f t="shared" si="337"/>
        <v>2</v>
      </c>
      <c r="Q2708" s="7">
        <f t="shared" si="338"/>
        <v>3</v>
      </c>
      <c r="R2708" s="7">
        <f t="shared" si="339"/>
        <v>7</v>
      </c>
      <c r="S2708" s="8">
        <f t="shared" si="340"/>
        <v>76.099999999999994</v>
      </c>
      <c r="T2708" s="7" t="str">
        <f t="shared" si="341"/>
        <v>C - Entwicklungspotenzial</v>
      </c>
      <c r="U2708" s="4">
        <f>ROUND(((E2708-Hilfswerte!$B$20)/Hilfswerte!$B$21)+((F2708-Hilfswerte!$B$22)/Hilfswerte!$B$23)+((G2708-Hilfswerte!$B$24)/Hilfswerte!$B$25)+0.1*INDEX(Hilfswerte!$B$4:$B$15,MATCH(C2708,Hilfswerte!$A$4:$A$15,0)),2)</f>
        <v>-1.65</v>
      </c>
      <c r="V2708" s="4">
        <f>ROUND(SQRT((((E2708-Hilfswerte!$B$20)/Hilfswerte!$B$21)-Hilfswerte!$B$28)^2+(((F2708-Hilfswerte!$B$22)/Hilfswerte!$B$23)-Hilfswerte!$B$29)^2+(((G2708-Hilfswerte!$B$24)/Hilfswerte!$B$25)-Hilfswerte!$B$30)^2),3)</f>
        <v>1.635</v>
      </c>
      <c r="W2708" s="4">
        <f>ROUND(E2708*Hilfswerte!$B$31,0)</f>
        <v>7194</v>
      </c>
      <c r="X2708" s="4">
        <f t="shared" si="342"/>
        <v>4734</v>
      </c>
      <c r="Y2708" s="4" t="str">
        <f>IF(T2708="A - Top-Kunde","bereits Top-Kunde",IF(AND(V2708&lt;=Hilfswerte!$B$34,H2708&lt;0.5*W2708),"Hoch",IF(AND(V2708&lt;=Hilfswerte!$B$35,H2708&lt;0.7*W2708),"Mittel","Niedrig")))</f>
        <v>Niedrig</v>
      </c>
      <c r="Z2708" s="4">
        <f t="shared" si="343"/>
        <v>19.5</v>
      </c>
      <c r="AA2708" s="4" t="str">
        <f>IF(J2708&gt;365,"Bereits abgewandert (Segment D)",IF(Z2708&gt;=Hilfswerte!$B$38,"Rot - akut gefaehrdet",IF(Z2708&gt;=Hilfswerte!$B$39,"Gelb - beobachten","Gruen - stabil")))</f>
        <v>Gelb - beobachten</v>
      </c>
    </row>
    <row r="2709" spans="1:27" ht="15" customHeight="1" x14ac:dyDescent="0.25">
      <c r="A2709" s="4" t="s">
        <v>3056</v>
      </c>
      <c r="B2709" s="4" t="s">
        <v>430</v>
      </c>
      <c r="C2709" s="4" t="s">
        <v>65</v>
      </c>
      <c r="D2709" s="4" t="s">
        <v>30</v>
      </c>
      <c r="E2709" s="4">
        <v>234</v>
      </c>
      <c r="F2709" s="5">
        <v>53.5</v>
      </c>
      <c r="G2709" s="5">
        <v>2.1</v>
      </c>
      <c r="H2709" s="6">
        <v>14340</v>
      </c>
      <c r="I2709" s="4">
        <v>1</v>
      </c>
      <c r="J2709" s="4">
        <v>344</v>
      </c>
      <c r="K2709" s="4">
        <v>0</v>
      </c>
      <c r="L2709" s="4">
        <v>21</v>
      </c>
      <c r="M2709" s="4">
        <v>4</v>
      </c>
      <c r="N2709" s="5">
        <v>21</v>
      </c>
      <c r="O2709" s="7">
        <f t="shared" si="336"/>
        <v>2</v>
      </c>
      <c r="P2709" s="7">
        <f t="shared" si="337"/>
        <v>1</v>
      </c>
      <c r="Q2709" s="7">
        <f t="shared" si="338"/>
        <v>5</v>
      </c>
      <c r="R2709" s="7">
        <f t="shared" si="339"/>
        <v>8</v>
      </c>
      <c r="S2709" s="8">
        <f t="shared" si="340"/>
        <v>84.2</v>
      </c>
      <c r="T2709" s="7" t="str">
        <f t="shared" si="341"/>
        <v>C - Entwicklungspotenzial</v>
      </c>
      <c r="U2709" s="4">
        <f>ROUND(((E2709-Hilfswerte!$B$20)/Hilfswerte!$B$21)+((F2709-Hilfswerte!$B$22)/Hilfswerte!$B$23)+((G2709-Hilfswerte!$B$24)/Hilfswerte!$B$25)+0.1*INDEX(Hilfswerte!$B$4:$B$15,MATCH(C2709,Hilfswerte!$A$4:$A$15,0)),2)</f>
        <v>-0.39</v>
      </c>
      <c r="V2709" s="4">
        <f>ROUND(SQRT((((E2709-Hilfswerte!$B$20)/Hilfswerte!$B$21)-Hilfswerte!$B$28)^2+(((F2709-Hilfswerte!$B$22)/Hilfswerte!$B$23)-Hilfswerte!$B$29)^2+(((G2709-Hilfswerte!$B$24)/Hilfswerte!$B$25)-Hilfswerte!$B$30)^2),3)</f>
        <v>1.502</v>
      </c>
      <c r="W2709" s="4">
        <f>ROUND(E2709*Hilfswerte!$B$31,0)</f>
        <v>48098</v>
      </c>
      <c r="X2709" s="4">
        <f t="shared" si="342"/>
        <v>33758</v>
      </c>
      <c r="Y2709" s="4" t="str">
        <f>IF(T2709="A - Top-Kunde","bereits Top-Kunde",IF(AND(V2709&lt;=Hilfswerte!$B$34,H2709&lt;0.5*W2709),"Hoch",IF(AND(V2709&lt;=Hilfswerte!$B$35,H2709&lt;0.7*W2709),"Mittel","Niedrig")))</f>
        <v>Niedrig</v>
      </c>
      <c r="Z2709" s="4">
        <f t="shared" si="343"/>
        <v>21.4</v>
      </c>
      <c r="AA2709" s="4" t="str">
        <f>IF(J2709&gt;365,"Bereits abgewandert (Segment D)",IF(Z2709&gt;=Hilfswerte!$B$38,"Rot - akut gefaehrdet",IF(Z2709&gt;=Hilfswerte!$B$39,"Gelb - beobachten","Gruen - stabil")))</f>
        <v>Rot - akut gefaehrdet</v>
      </c>
    </row>
    <row r="2710" spans="1:27" ht="15" customHeight="1" x14ac:dyDescent="0.25">
      <c r="A2710" s="4" t="s">
        <v>3057</v>
      </c>
      <c r="B2710" s="4" t="s">
        <v>142</v>
      </c>
      <c r="C2710" s="4" t="s">
        <v>47</v>
      </c>
      <c r="D2710" s="4" t="s">
        <v>52</v>
      </c>
      <c r="E2710" s="4">
        <v>485</v>
      </c>
      <c r="F2710" s="5">
        <v>104.1</v>
      </c>
      <c r="G2710" s="5">
        <v>17</v>
      </c>
      <c r="H2710" s="6">
        <v>9700</v>
      </c>
      <c r="I2710" s="4">
        <v>1</v>
      </c>
      <c r="J2710" s="4">
        <v>356</v>
      </c>
      <c r="K2710" s="4">
        <v>0</v>
      </c>
      <c r="L2710" s="4">
        <v>22</v>
      </c>
      <c r="M2710" s="4">
        <v>5</v>
      </c>
      <c r="N2710" s="5">
        <v>-6.5</v>
      </c>
      <c r="O2710" s="7">
        <f t="shared" si="336"/>
        <v>2</v>
      </c>
      <c r="P2710" s="7">
        <f t="shared" si="337"/>
        <v>1</v>
      </c>
      <c r="Q2710" s="7">
        <f t="shared" si="338"/>
        <v>5</v>
      </c>
      <c r="R2710" s="7">
        <f t="shared" si="339"/>
        <v>8</v>
      </c>
      <c r="S2710" s="8">
        <f t="shared" si="340"/>
        <v>70.2</v>
      </c>
      <c r="T2710" s="7" t="str">
        <f t="shared" si="341"/>
        <v>C - Entwicklungspotenzial</v>
      </c>
      <c r="U2710" s="4">
        <f>ROUND(((E2710-Hilfswerte!$B$20)/Hilfswerte!$B$21)+((F2710-Hilfswerte!$B$22)/Hilfswerte!$B$23)+((G2710-Hilfswerte!$B$24)/Hilfswerte!$B$25)+0.1*INDEX(Hilfswerte!$B$4:$B$15,MATCH(C2710,Hilfswerte!$A$4:$A$15,0)),2)</f>
        <v>4.0999999999999996</v>
      </c>
      <c r="V2710" s="4">
        <f>ROUND(SQRT((((E2710-Hilfswerte!$B$20)/Hilfswerte!$B$21)-Hilfswerte!$B$28)^2+(((F2710-Hilfswerte!$B$22)/Hilfswerte!$B$23)-Hilfswerte!$B$29)^2+(((G2710-Hilfswerte!$B$24)/Hilfswerte!$B$25)-Hilfswerte!$B$30)^2),3)</f>
        <v>2.032</v>
      </c>
      <c r="W2710" s="4">
        <f>ROUND(E2710*Hilfswerte!$B$31,0)</f>
        <v>99690</v>
      </c>
      <c r="X2710" s="4">
        <f t="shared" si="342"/>
        <v>89990</v>
      </c>
      <c r="Y2710" s="4" t="str">
        <f>IF(T2710="A - Top-Kunde","bereits Top-Kunde",IF(AND(V2710&lt;=Hilfswerte!$B$34,H2710&lt;0.5*W2710),"Hoch",IF(AND(V2710&lt;=Hilfswerte!$B$35,H2710&lt;0.7*W2710),"Mittel","Niedrig")))</f>
        <v>Niedrig</v>
      </c>
      <c r="Z2710" s="4">
        <f t="shared" si="343"/>
        <v>24.8</v>
      </c>
      <c r="AA2710" s="4" t="str">
        <f>IF(J2710&gt;365,"Bereits abgewandert (Segment D)",IF(Z2710&gt;=Hilfswerte!$B$38,"Rot - akut gefaehrdet",IF(Z2710&gt;=Hilfswerte!$B$39,"Gelb - beobachten","Gruen - stabil")))</f>
        <v>Rot - akut gefaehrdet</v>
      </c>
    </row>
    <row r="2711" spans="1:27" ht="15" customHeight="1" x14ac:dyDescent="0.25">
      <c r="A2711" s="4" t="s">
        <v>3058</v>
      </c>
      <c r="B2711" s="4" t="s">
        <v>73</v>
      </c>
      <c r="C2711" s="4" t="s">
        <v>74</v>
      </c>
      <c r="D2711" s="4" t="s">
        <v>30</v>
      </c>
      <c r="E2711" s="4">
        <v>65</v>
      </c>
      <c r="F2711" s="5">
        <v>17.100000000000001</v>
      </c>
      <c r="G2711" s="5">
        <v>2.1</v>
      </c>
      <c r="H2711" s="6">
        <v>11100</v>
      </c>
      <c r="I2711" s="4">
        <v>5</v>
      </c>
      <c r="J2711" s="4">
        <v>19</v>
      </c>
      <c r="K2711" s="4">
        <v>0</v>
      </c>
      <c r="L2711" s="4">
        <v>14</v>
      </c>
      <c r="M2711" s="4">
        <v>2</v>
      </c>
      <c r="N2711" s="5">
        <v>32.1</v>
      </c>
      <c r="O2711" s="7">
        <f t="shared" si="336"/>
        <v>5</v>
      </c>
      <c r="P2711" s="7">
        <f t="shared" si="337"/>
        <v>5</v>
      </c>
      <c r="Q2711" s="7">
        <f t="shared" si="338"/>
        <v>5</v>
      </c>
      <c r="R2711" s="7">
        <f t="shared" si="339"/>
        <v>15</v>
      </c>
      <c r="S2711" s="8">
        <f t="shared" si="340"/>
        <v>161.9</v>
      </c>
      <c r="T2711" s="7" t="str">
        <f t="shared" si="341"/>
        <v>A - Top-Kunde</v>
      </c>
      <c r="U2711" s="4">
        <f>ROUND(((E2711-Hilfswerte!$B$20)/Hilfswerte!$B$21)+((F2711-Hilfswerte!$B$22)/Hilfswerte!$B$23)+((G2711-Hilfswerte!$B$24)/Hilfswerte!$B$25)+0.1*INDEX(Hilfswerte!$B$4:$B$15,MATCH(C2711,Hilfswerte!$A$4:$A$15,0)),2)</f>
        <v>-1.74</v>
      </c>
      <c r="V2711" s="4">
        <f>ROUND(SQRT((((E2711-Hilfswerte!$B$20)/Hilfswerte!$B$21)-Hilfswerte!$B$28)^2+(((F2711-Hilfswerte!$B$22)/Hilfswerte!$B$23)-Hilfswerte!$B$29)^2+(((G2711-Hilfswerte!$B$24)/Hilfswerte!$B$25)-Hilfswerte!$B$30)^2),3)</f>
        <v>1.556</v>
      </c>
      <c r="W2711" s="4">
        <f>ROUND(E2711*Hilfswerte!$B$31,0)</f>
        <v>13360</v>
      </c>
      <c r="X2711" s="4">
        <f t="shared" si="342"/>
        <v>2260</v>
      </c>
      <c r="Y2711" s="4" t="str">
        <f>IF(T2711="A - Top-Kunde","bereits Top-Kunde",IF(AND(V2711&lt;=Hilfswerte!$B$34,H2711&lt;0.5*W2711),"Hoch",IF(AND(V2711&lt;=Hilfswerte!$B$35,H2711&lt;0.7*W2711),"Mittel","Niedrig")))</f>
        <v>bereits Top-Kunde</v>
      </c>
      <c r="Z2711" s="4">
        <f t="shared" si="343"/>
        <v>3.8</v>
      </c>
      <c r="AA2711" s="4" t="str">
        <f>IF(J2711&gt;365,"Bereits abgewandert (Segment D)",IF(Z2711&gt;=Hilfswerte!$B$38,"Rot - akut gefaehrdet",IF(Z2711&gt;=Hilfswerte!$B$39,"Gelb - beobachten","Gruen - stabil")))</f>
        <v>Gruen - stabil</v>
      </c>
    </row>
    <row r="2712" spans="1:27" ht="15" customHeight="1" x14ac:dyDescent="0.25">
      <c r="A2712" s="4" t="s">
        <v>3059</v>
      </c>
      <c r="B2712" s="4" t="s">
        <v>271</v>
      </c>
      <c r="C2712" s="4" t="s">
        <v>59</v>
      </c>
      <c r="D2712" s="4" t="s">
        <v>30</v>
      </c>
      <c r="E2712" s="4">
        <v>30</v>
      </c>
      <c r="F2712" s="5">
        <v>7.2</v>
      </c>
      <c r="G2712" s="5">
        <v>20</v>
      </c>
      <c r="H2712" s="6">
        <v>5680</v>
      </c>
      <c r="I2712" s="4">
        <v>3</v>
      </c>
      <c r="J2712" s="4">
        <v>210</v>
      </c>
      <c r="K2712" s="4">
        <v>0</v>
      </c>
      <c r="L2712" s="4">
        <v>21</v>
      </c>
      <c r="M2712" s="4">
        <v>2</v>
      </c>
      <c r="N2712" s="5">
        <v>-16.100000000000001</v>
      </c>
      <c r="O2712" s="7">
        <f t="shared" si="336"/>
        <v>2</v>
      </c>
      <c r="P2712" s="7">
        <f t="shared" si="337"/>
        <v>3</v>
      </c>
      <c r="Q2712" s="7">
        <f t="shared" si="338"/>
        <v>4</v>
      </c>
      <c r="R2712" s="7">
        <f t="shared" si="339"/>
        <v>9</v>
      </c>
      <c r="S2712" s="8">
        <f t="shared" si="340"/>
        <v>75.7</v>
      </c>
      <c r="T2712" s="7" t="str">
        <f t="shared" si="341"/>
        <v>C - Entwicklungspotenzial</v>
      </c>
      <c r="U2712" s="4">
        <f>ROUND(((E2712-Hilfswerte!$B$20)/Hilfswerte!$B$21)+((F2712-Hilfswerte!$B$22)/Hilfswerte!$B$23)+((G2712-Hilfswerte!$B$24)/Hilfswerte!$B$25)+0.1*INDEX(Hilfswerte!$B$4:$B$15,MATCH(C2712,Hilfswerte!$A$4:$A$15,0)),2)</f>
        <v>0.72</v>
      </c>
      <c r="V2712" s="4">
        <f>ROUND(SQRT((((E2712-Hilfswerte!$B$20)/Hilfswerte!$B$21)-Hilfswerte!$B$28)^2+(((F2712-Hilfswerte!$B$22)/Hilfswerte!$B$23)-Hilfswerte!$B$29)^2+(((G2712-Hilfswerte!$B$24)/Hilfswerte!$B$25)-Hilfswerte!$B$30)^2),3)</f>
        <v>1.611</v>
      </c>
      <c r="W2712" s="4">
        <f>ROUND(E2712*Hilfswerte!$B$31,0)</f>
        <v>6166</v>
      </c>
      <c r="X2712" s="4">
        <f t="shared" si="342"/>
        <v>486</v>
      </c>
      <c r="Y2712" s="4" t="str">
        <f>IF(T2712="A - Top-Kunde","bereits Top-Kunde",IF(AND(V2712&lt;=Hilfswerte!$B$34,H2712&lt;0.5*W2712),"Hoch",IF(AND(V2712&lt;=Hilfswerte!$B$35,H2712&lt;0.7*W2712),"Mittel","Niedrig")))</f>
        <v>Niedrig</v>
      </c>
      <c r="Z2712" s="4">
        <f t="shared" si="343"/>
        <v>21.1</v>
      </c>
      <c r="AA2712" s="4" t="str">
        <f>IF(J2712&gt;365,"Bereits abgewandert (Segment D)",IF(Z2712&gt;=Hilfswerte!$B$38,"Rot - akut gefaehrdet",IF(Z2712&gt;=Hilfswerte!$B$39,"Gelb - beobachten","Gruen - stabil")))</f>
        <v>Rot - akut gefaehrdet</v>
      </c>
    </row>
    <row r="2713" spans="1:27" ht="15" customHeight="1" x14ac:dyDescent="0.25">
      <c r="A2713" s="4" t="s">
        <v>3060</v>
      </c>
      <c r="B2713" s="4" t="s">
        <v>190</v>
      </c>
      <c r="C2713" s="4" t="s">
        <v>38</v>
      </c>
      <c r="D2713" s="4" t="s">
        <v>30</v>
      </c>
      <c r="E2713" s="4">
        <v>532</v>
      </c>
      <c r="F2713" s="5">
        <v>120.5</v>
      </c>
      <c r="G2713" s="5">
        <v>7.9</v>
      </c>
      <c r="H2713" s="6">
        <v>0</v>
      </c>
      <c r="I2713" s="4">
        <v>0</v>
      </c>
      <c r="J2713" s="4">
        <v>779</v>
      </c>
      <c r="K2713" s="4">
        <v>0</v>
      </c>
      <c r="L2713" s="4">
        <v>-5</v>
      </c>
      <c r="M2713" s="4">
        <v>0</v>
      </c>
      <c r="N2713" s="5">
        <v>-84.1</v>
      </c>
      <c r="O2713" s="7">
        <f t="shared" si="336"/>
        <v>1</v>
      </c>
      <c r="P2713" s="7">
        <f t="shared" si="337"/>
        <v>1</v>
      </c>
      <c r="Q2713" s="7">
        <f t="shared" si="338"/>
        <v>1</v>
      </c>
      <c r="R2713" s="7">
        <f t="shared" si="339"/>
        <v>3</v>
      </c>
      <c r="S2713" s="8">
        <f t="shared" si="340"/>
        <v>-12.1</v>
      </c>
      <c r="T2713" s="7" t="str">
        <f t="shared" si="341"/>
        <v>D - Abwanderungsrisiko</v>
      </c>
      <c r="U2713" s="4">
        <f>ROUND(((E2713-Hilfswerte!$B$20)/Hilfswerte!$B$21)+((F2713-Hilfswerte!$B$22)/Hilfswerte!$B$23)+((G2713-Hilfswerte!$B$24)/Hilfswerte!$B$25)+0.1*INDEX(Hilfswerte!$B$4:$B$15,MATCH(C2713,Hilfswerte!$A$4:$A$15,0)),2)</f>
        <v>3.4</v>
      </c>
      <c r="V2713" s="4">
        <f>ROUND(SQRT((((E2713-Hilfswerte!$B$20)/Hilfswerte!$B$21)-Hilfswerte!$B$28)^2+(((F2713-Hilfswerte!$B$22)/Hilfswerte!$B$23)-Hilfswerte!$B$29)^2+(((G2713-Hilfswerte!$B$24)/Hilfswerte!$B$25)-Hilfswerte!$B$30)^2),3)</f>
        <v>2.2229999999999999</v>
      </c>
      <c r="W2713" s="4">
        <f>ROUND(E2713*Hilfswerte!$B$31,0)</f>
        <v>109351</v>
      </c>
      <c r="X2713" s="4">
        <f t="shared" si="342"/>
        <v>109351</v>
      </c>
      <c r="Y2713" s="4" t="str">
        <f>IF(T2713="A - Top-Kunde","bereits Top-Kunde",IF(AND(V2713&lt;=Hilfswerte!$B$34,H2713&lt;0.5*W2713),"Hoch",IF(AND(V2713&lt;=Hilfswerte!$B$35,H2713&lt;0.7*W2713),"Mittel","Niedrig")))</f>
        <v>Niedrig</v>
      </c>
      <c r="Z2713" s="4">
        <f t="shared" si="343"/>
        <v>72.599999999999994</v>
      </c>
      <c r="AA2713" s="4" t="str">
        <f>IF(J2713&gt;365,"Bereits abgewandert (Segment D)",IF(Z2713&gt;=Hilfswerte!$B$38,"Rot - akut gefaehrdet",IF(Z2713&gt;=Hilfswerte!$B$39,"Gelb - beobachten","Gruen - stabil")))</f>
        <v>Bereits abgewandert (Segment D)</v>
      </c>
    </row>
    <row r="2714" spans="1:27" ht="15" customHeight="1" x14ac:dyDescent="0.25">
      <c r="A2714" s="4" t="s">
        <v>3061</v>
      </c>
      <c r="B2714" s="4" t="s">
        <v>269</v>
      </c>
      <c r="C2714" s="4" t="s">
        <v>89</v>
      </c>
      <c r="D2714" s="4" t="s">
        <v>77</v>
      </c>
      <c r="E2714" s="4">
        <v>223</v>
      </c>
      <c r="F2714" s="5">
        <v>40</v>
      </c>
      <c r="G2714" s="5">
        <v>18.7</v>
      </c>
      <c r="H2714" s="6">
        <v>16740</v>
      </c>
      <c r="I2714" s="4">
        <v>3</v>
      </c>
      <c r="J2714" s="4">
        <v>16</v>
      </c>
      <c r="K2714" s="4">
        <v>1</v>
      </c>
      <c r="L2714" s="4">
        <v>10</v>
      </c>
      <c r="M2714" s="4">
        <v>1</v>
      </c>
      <c r="N2714" s="5">
        <v>3.4</v>
      </c>
      <c r="O2714" s="7">
        <f t="shared" si="336"/>
        <v>5</v>
      </c>
      <c r="P2714" s="7">
        <f t="shared" si="337"/>
        <v>3</v>
      </c>
      <c r="Q2714" s="7">
        <f t="shared" si="338"/>
        <v>5</v>
      </c>
      <c r="R2714" s="7">
        <f t="shared" si="339"/>
        <v>13</v>
      </c>
      <c r="S2714" s="8">
        <f t="shared" si="340"/>
        <v>122.7</v>
      </c>
      <c r="T2714" s="7" t="str">
        <f t="shared" si="341"/>
        <v>B - Kernkunde</v>
      </c>
      <c r="U2714" s="4">
        <f>ROUND(((E2714-Hilfswerte!$B$20)/Hilfswerte!$B$21)+((F2714-Hilfswerte!$B$22)/Hilfswerte!$B$23)+((G2714-Hilfswerte!$B$24)/Hilfswerte!$B$25)+0.1*INDEX(Hilfswerte!$B$4:$B$15,MATCH(C2714,Hilfswerte!$A$4:$A$15,0)),2)</f>
        <v>2.2999999999999998</v>
      </c>
      <c r="V2714" s="4">
        <f>ROUND(SQRT((((E2714-Hilfswerte!$B$20)/Hilfswerte!$B$21)-Hilfswerte!$B$28)^2+(((F2714-Hilfswerte!$B$22)/Hilfswerte!$B$23)-Hilfswerte!$B$29)^2+(((G2714-Hilfswerte!$B$24)/Hilfswerte!$B$25)-Hilfswerte!$B$30)^2),3)</f>
        <v>1.214</v>
      </c>
      <c r="W2714" s="4">
        <f>ROUND(E2714*Hilfswerte!$B$31,0)</f>
        <v>45837</v>
      </c>
      <c r="X2714" s="4">
        <f t="shared" si="342"/>
        <v>29097</v>
      </c>
      <c r="Y2714" s="4" t="str">
        <f>IF(T2714="A - Top-Kunde","bereits Top-Kunde",IF(AND(V2714&lt;=Hilfswerte!$B$34,H2714&lt;0.5*W2714),"Hoch",IF(AND(V2714&lt;=Hilfswerte!$B$35,H2714&lt;0.7*W2714),"Mittel","Niedrig")))</f>
        <v>Niedrig</v>
      </c>
      <c r="Z2714" s="4">
        <f t="shared" si="343"/>
        <v>5.8</v>
      </c>
      <c r="AA2714" s="4" t="str">
        <f>IF(J2714&gt;365,"Bereits abgewandert (Segment D)",IF(Z2714&gt;=Hilfswerte!$B$38,"Rot - akut gefaehrdet",IF(Z2714&gt;=Hilfswerte!$B$39,"Gelb - beobachten","Gruen - stabil")))</f>
        <v>Gruen - stabil</v>
      </c>
    </row>
    <row r="2715" spans="1:27" ht="15" customHeight="1" x14ac:dyDescent="0.25">
      <c r="A2715" s="4" t="s">
        <v>3062</v>
      </c>
      <c r="B2715" s="4" t="s">
        <v>402</v>
      </c>
      <c r="C2715" s="4" t="s">
        <v>84</v>
      </c>
      <c r="D2715" s="4" t="s">
        <v>52</v>
      </c>
      <c r="E2715" s="4">
        <v>62</v>
      </c>
      <c r="F2715" s="5">
        <v>18</v>
      </c>
      <c r="G2715" s="5">
        <v>5.7</v>
      </c>
      <c r="H2715" s="6">
        <v>5190</v>
      </c>
      <c r="I2715" s="4">
        <v>2</v>
      </c>
      <c r="J2715" s="4">
        <v>179</v>
      </c>
      <c r="K2715" s="4">
        <v>0</v>
      </c>
      <c r="L2715" s="4">
        <v>2</v>
      </c>
      <c r="M2715" s="4">
        <v>5</v>
      </c>
      <c r="N2715" s="5">
        <v>-2.9</v>
      </c>
      <c r="O2715" s="7">
        <f t="shared" si="336"/>
        <v>3</v>
      </c>
      <c r="P2715" s="7">
        <f t="shared" si="337"/>
        <v>2</v>
      </c>
      <c r="Q2715" s="7">
        <f t="shared" si="338"/>
        <v>4</v>
      </c>
      <c r="R2715" s="7">
        <f t="shared" si="339"/>
        <v>9</v>
      </c>
      <c r="S2715" s="8">
        <f t="shared" si="340"/>
        <v>88</v>
      </c>
      <c r="T2715" s="7" t="str">
        <f t="shared" si="341"/>
        <v>C - Entwicklungspotenzial</v>
      </c>
      <c r="U2715" s="4">
        <f>ROUND(((E2715-Hilfswerte!$B$20)/Hilfswerte!$B$21)+((F2715-Hilfswerte!$B$22)/Hilfswerte!$B$23)+((G2715-Hilfswerte!$B$24)/Hilfswerte!$B$25)+0.1*INDEX(Hilfswerte!$B$4:$B$15,MATCH(C2715,Hilfswerte!$A$4:$A$15,0)),2)</f>
        <v>-1.1399999999999999</v>
      </c>
      <c r="V2715" s="4">
        <f>ROUND(SQRT((((E2715-Hilfswerte!$B$20)/Hilfswerte!$B$21)-Hilfswerte!$B$28)^2+(((F2715-Hilfswerte!$B$22)/Hilfswerte!$B$23)-Hilfswerte!$B$29)^2+(((G2715-Hilfswerte!$B$24)/Hilfswerte!$B$25)-Hilfswerte!$B$30)^2),3)</f>
        <v>1.046</v>
      </c>
      <c r="W2715" s="4">
        <f>ROUND(E2715*Hilfswerte!$B$31,0)</f>
        <v>12744</v>
      </c>
      <c r="X2715" s="4">
        <f t="shared" si="342"/>
        <v>7554</v>
      </c>
      <c r="Y2715" s="4" t="str">
        <f>IF(T2715="A - Top-Kunde","bereits Top-Kunde",IF(AND(V2715&lt;=Hilfswerte!$B$34,H2715&lt;0.5*W2715),"Hoch",IF(AND(V2715&lt;=Hilfswerte!$B$35,H2715&lt;0.7*W2715),"Mittel","Niedrig")))</f>
        <v>Mittel</v>
      </c>
      <c r="Z2715" s="4">
        <f t="shared" si="343"/>
        <v>10.5</v>
      </c>
      <c r="AA2715" s="4" t="str">
        <f>IF(J2715&gt;365,"Bereits abgewandert (Segment D)",IF(Z2715&gt;=Hilfswerte!$B$38,"Rot - akut gefaehrdet",IF(Z2715&gt;=Hilfswerte!$B$39,"Gelb - beobachten","Gruen - stabil")))</f>
        <v>Gruen - stabil</v>
      </c>
    </row>
    <row r="2716" spans="1:27" ht="15" customHeight="1" x14ac:dyDescent="0.25">
      <c r="A2716" s="4" t="s">
        <v>3063</v>
      </c>
      <c r="B2716" s="4" t="s">
        <v>73</v>
      </c>
      <c r="C2716" s="4" t="s">
        <v>62</v>
      </c>
      <c r="D2716" s="4" t="s">
        <v>30</v>
      </c>
      <c r="E2716" s="4">
        <v>14</v>
      </c>
      <c r="F2716" s="5">
        <v>2.8</v>
      </c>
      <c r="G2716" s="5">
        <v>13</v>
      </c>
      <c r="H2716" s="6">
        <v>180</v>
      </c>
      <c r="I2716" s="4">
        <v>1</v>
      </c>
      <c r="J2716" s="4">
        <v>250</v>
      </c>
      <c r="K2716" s="4">
        <v>0</v>
      </c>
      <c r="L2716" s="4">
        <v>-5</v>
      </c>
      <c r="M2716" s="4">
        <v>5</v>
      </c>
      <c r="N2716" s="5">
        <v>3.8</v>
      </c>
      <c r="O2716" s="7">
        <f t="shared" si="336"/>
        <v>2</v>
      </c>
      <c r="P2716" s="7">
        <f t="shared" si="337"/>
        <v>1</v>
      </c>
      <c r="Q2716" s="7">
        <f t="shared" si="338"/>
        <v>2</v>
      </c>
      <c r="R2716" s="7">
        <f t="shared" si="339"/>
        <v>5</v>
      </c>
      <c r="S2716" s="8">
        <f t="shared" si="340"/>
        <v>51.9</v>
      </c>
      <c r="T2716" s="7" t="str">
        <f t="shared" si="341"/>
        <v>C - Entwicklungspotenzial</v>
      </c>
      <c r="U2716" s="4">
        <f>ROUND(((E2716-Hilfswerte!$B$20)/Hilfswerte!$B$21)+((F2716-Hilfswerte!$B$22)/Hilfswerte!$B$23)+((G2716-Hilfswerte!$B$24)/Hilfswerte!$B$25)+0.1*INDEX(Hilfswerte!$B$4:$B$15,MATCH(C2716,Hilfswerte!$A$4:$A$15,0)),2)</f>
        <v>-0.05</v>
      </c>
      <c r="V2716" s="4">
        <f>ROUND(SQRT((((E2716-Hilfswerte!$B$20)/Hilfswerte!$B$21)-Hilfswerte!$B$28)^2+(((F2716-Hilfswerte!$B$22)/Hilfswerte!$B$23)-Hilfswerte!$B$29)^2+(((G2716-Hilfswerte!$B$24)/Hilfswerte!$B$25)-Hilfswerte!$B$30)^2),3)</f>
        <v>0.95199999999999996</v>
      </c>
      <c r="W2716" s="4">
        <f>ROUND(E2716*Hilfswerte!$B$31,0)</f>
        <v>2878</v>
      </c>
      <c r="X2716" s="4">
        <f t="shared" si="342"/>
        <v>2698</v>
      </c>
      <c r="Y2716" s="4" t="str">
        <f>IF(T2716="A - Top-Kunde","bereits Top-Kunde",IF(AND(V2716&lt;=Hilfswerte!$B$34,H2716&lt;0.5*W2716),"Hoch",IF(AND(V2716&lt;=Hilfswerte!$B$35,H2716&lt;0.7*W2716),"Mittel","Niedrig")))</f>
        <v>Mittel</v>
      </c>
      <c r="Z2716" s="4">
        <f t="shared" si="343"/>
        <v>12.5</v>
      </c>
      <c r="AA2716" s="4" t="str">
        <f>IF(J2716&gt;365,"Bereits abgewandert (Segment D)",IF(Z2716&gt;=Hilfswerte!$B$38,"Rot - akut gefaehrdet",IF(Z2716&gt;=Hilfswerte!$B$39,"Gelb - beobachten","Gruen - stabil")))</f>
        <v>Gruen - stabil</v>
      </c>
    </row>
    <row r="2717" spans="1:27" ht="15" customHeight="1" x14ac:dyDescent="0.25">
      <c r="A2717" s="4" t="s">
        <v>3064</v>
      </c>
      <c r="B2717" s="4" t="s">
        <v>569</v>
      </c>
      <c r="C2717" s="4" t="s">
        <v>38</v>
      </c>
      <c r="D2717" s="4" t="s">
        <v>117</v>
      </c>
      <c r="E2717" s="4">
        <v>114</v>
      </c>
      <c r="F2717" s="5">
        <v>31.6</v>
      </c>
      <c r="G2717" s="5">
        <v>19.7</v>
      </c>
      <c r="H2717" s="6">
        <v>1490</v>
      </c>
      <c r="I2717" s="4">
        <v>1</v>
      </c>
      <c r="J2717" s="4">
        <v>246</v>
      </c>
      <c r="K2717" s="4">
        <v>0</v>
      </c>
      <c r="L2717" s="4">
        <v>-2</v>
      </c>
      <c r="M2717" s="4">
        <v>6</v>
      </c>
      <c r="N2717" s="5">
        <v>-10.9</v>
      </c>
      <c r="O2717" s="7">
        <f t="shared" si="336"/>
        <v>2</v>
      </c>
      <c r="P2717" s="7">
        <f t="shared" si="337"/>
        <v>1</v>
      </c>
      <c r="Q2717" s="7">
        <f t="shared" si="338"/>
        <v>3</v>
      </c>
      <c r="R2717" s="7">
        <f t="shared" si="339"/>
        <v>6</v>
      </c>
      <c r="S2717" s="8">
        <f t="shared" si="340"/>
        <v>54.6</v>
      </c>
      <c r="T2717" s="7" t="str">
        <f t="shared" si="341"/>
        <v>C - Entwicklungspotenzial</v>
      </c>
      <c r="U2717" s="4">
        <f>ROUND(((E2717-Hilfswerte!$B$20)/Hilfswerte!$B$21)+((F2717-Hilfswerte!$B$22)/Hilfswerte!$B$23)+((G2717-Hilfswerte!$B$24)/Hilfswerte!$B$25)+0.1*INDEX(Hilfswerte!$B$4:$B$15,MATCH(C2717,Hilfswerte!$A$4:$A$15,0)),2)</f>
        <v>1.89</v>
      </c>
      <c r="V2717" s="4">
        <f>ROUND(SQRT((((E2717-Hilfswerte!$B$20)/Hilfswerte!$B$21)-Hilfswerte!$B$28)^2+(((F2717-Hilfswerte!$B$22)/Hilfswerte!$B$23)-Hilfswerte!$B$29)^2+(((G2717-Hilfswerte!$B$24)/Hilfswerte!$B$25)-Hilfswerte!$B$30)^2),3)</f>
        <v>1.371</v>
      </c>
      <c r="W2717" s="4">
        <f>ROUND(E2717*Hilfswerte!$B$31,0)</f>
        <v>23432</v>
      </c>
      <c r="X2717" s="4">
        <f t="shared" si="342"/>
        <v>21942</v>
      </c>
      <c r="Y2717" s="4" t="str">
        <f>IF(T2717="A - Top-Kunde","bereits Top-Kunde",IF(AND(V2717&lt;=Hilfswerte!$B$34,H2717&lt;0.5*W2717),"Hoch",IF(AND(V2717&lt;=Hilfswerte!$B$35,H2717&lt;0.7*W2717),"Mittel","Niedrig")))</f>
        <v>Niedrig</v>
      </c>
      <c r="Z2717" s="4">
        <f t="shared" si="343"/>
        <v>16.7</v>
      </c>
      <c r="AA2717" s="4" t="str">
        <f>IF(J2717&gt;365,"Bereits abgewandert (Segment D)",IF(Z2717&gt;=Hilfswerte!$B$38,"Rot - akut gefaehrdet",IF(Z2717&gt;=Hilfswerte!$B$39,"Gelb - beobachten","Gruen - stabil")))</f>
        <v>Gelb - beobachten</v>
      </c>
    </row>
    <row r="2718" spans="1:27" ht="15" customHeight="1" x14ac:dyDescent="0.25">
      <c r="A2718" s="4" t="s">
        <v>3065</v>
      </c>
      <c r="B2718" s="4" t="s">
        <v>1157</v>
      </c>
      <c r="C2718" s="4" t="s">
        <v>62</v>
      </c>
      <c r="D2718" s="4" t="s">
        <v>106</v>
      </c>
      <c r="E2718" s="4">
        <v>88</v>
      </c>
      <c r="F2718" s="5">
        <v>18.399999999999999</v>
      </c>
      <c r="G2718" s="5">
        <v>4.5</v>
      </c>
      <c r="H2718" s="6">
        <v>2260</v>
      </c>
      <c r="I2718" s="4">
        <v>2</v>
      </c>
      <c r="J2718" s="4">
        <v>86</v>
      </c>
      <c r="K2718" s="4">
        <v>0</v>
      </c>
      <c r="L2718" s="4">
        <v>1</v>
      </c>
      <c r="M2718" s="4">
        <v>2</v>
      </c>
      <c r="N2718" s="5">
        <v>-2.1</v>
      </c>
      <c r="O2718" s="7">
        <f t="shared" si="336"/>
        <v>4</v>
      </c>
      <c r="P2718" s="7">
        <f t="shared" si="337"/>
        <v>2</v>
      </c>
      <c r="Q2718" s="7">
        <f t="shared" si="338"/>
        <v>3</v>
      </c>
      <c r="R2718" s="7">
        <f t="shared" si="339"/>
        <v>9</v>
      </c>
      <c r="S2718" s="8">
        <f t="shared" si="340"/>
        <v>88.7</v>
      </c>
      <c r="T2718" s="7" t="str">
        <f t="shared" si="341"/>
        <v>C - Entwicklungspotenzial</v>
      </c>
      <c r="U2718" s="4">
        <f>ROUND(((E2718-Hilfswerte!$B$20)/Hilfswerte!$B$21)+((F2718-Hilfswerte!$B$22)/Hilfswerte!$B$23)+((G2718-Hilfswerte!$B$24)/Hilfswerte!$B$25)+0.1*INDEX(Hilfswerte!$B$4:$B$15,MATCH(C2718,Hilfswerte!$A$4:$A$15,0)),2)</f>
        <v>-0.8</v>
      </c>
      <c r="V2718" s="4">
        <f>ROUND(SQRT((((E2718-Hilfswerte!$B$20)/Hilfswerte!$B$21)-Hilfswerte!$B$28)^2+(((F2718-Hilfswerte!$B$22)/Hilfswerte!$B$23)-Hilfswerte!$B$29)^2+(((G2718-Hilfswerte!$B$24)/Hilfswerte!$B$25)-Hilfswerte!$B$30)^2),3)</f>
        <v>1.171</v>
      </c>
      <c r="W2718" s="4">
        <f>ROUND(E2718*Hilfswerte!$B$31,0)</f>
        <v>18088</v>
      </c>
      <c r="X2718" s="4">
        <f t="shared" si="342"/>
        <v>15828</v>
      </c>
      <c r="Y2718" s="4" t="str">
        <f>IF(T2718="A - Top-Kunde","bereits Top-Kunde",IF(AND(V2718&lt;=Hilfswerte!$B$34,H2718&lt;0.5*W2718),"Hoch",IF(AND(V2718&lt;=Hilfswerte!$B$35,H2718&lt;0.7*W2718),"Mittel","Niedrig")))</f>
        <v>Niedrig</v>
      </c>
      <c r="Z2718" s="4">
        <f t="shared" si="343"/>
        <v>5.3</v>
      </c>
      <c r="AA2718" s="4" t="str">
        <f>IF(J2718&gt;365,"Bereits abgewandert (Segment D)",IF(Z2718&gt;=Hilfswerte!$B$38,"Rot - akut gefaehrdet",IF(Z2718&gt;=Hilfswerte!$B$39,"Gelb - beobachten","Gruen - stabil")))</f>
        <v>Gruen - stabil</v>
      </c>
    </row>
    <row r="2719" spans="1:27" ht="15" customHeight="1" x14ac:dyDescent="0.25">
      <c r="A2719" s="4" t="s">
        <v>3066</v>
      </c>
      <c r="B2719" s="4" t="s">
        <v>1157</v>
      </c>
      <c r="C2719" s="4" t="s">
        <v>74</v>
      </c>
      <c r="D2719" s="4" t="s">
        <v>30</v>
      </c>
      <c r="E2719" s="4">
        <v>48</v>
      </c>
      <c r="F2719" s="5">
        <v>8.1999999999999993</v>
      </c>
      <c r="G2719" s="5">
        <v>2.7</v>
      </c>
      <c r="H2719" s="6">
        <v>1120</v>
      </c>
      <c r="I2719" s="4">
        <v>2</v>
      </c>
      <c r="J2719" s="4">
        <v>155</v>
      </c>
      <c r="K2719" s="4">
        <v>0</v>
      </c>
      <c r="L2719" s="4">
        <v>0</v>
      </c>
      <c r="M2719" s="4">
        <v>6</v>
      </c>
      <c r="N2719" s="5">
        <v>58.4</v>
      </c>
      <c r="O2719" s="7">
        <f t="shared" si="336"/>
        <v>3</v>
      </c>
      <c r="P2719" s="7">
        <f t="shared" si="337"/>
        <v>2</v>
      </c>
      <c r="Q2719" s="7">
        <f t="shared" si="338"/>
        <v>3</v>
      </c>
      <c r="R2719" s="7">
        <f t="shared" si="339"/>
        <v>8</v>
      </c>
      <c r="S2719" s="8">
        <f t="shared" si="340"/>
        <v>109.2</v>
      </c>
      <c r="T2719" s="7" t="str">
        <f t="shared" si="341"/>
        <v>B - Kernkunde</v>
      </c>
      <c r="U2719" s="4">
        <f>ROUND(((E2719-Hilfswerte!$B$20)/Hilfswerte!$B$21)+((F2719-Hilfswerte!$B$22)/Hilfswerte!$B$23)+((G2719-Hilfswerte!$B$24)/Hilfswerte!$B$25)+0.1*INDEX(Hilfswerte!$B$4:$B$15,MATCH(C2719,Hilfswerte!$A$4:$A$15,0)),2)</f>
        <v>-1.88</v>
      </c>
      <c r="V2719" s="4">
        <f>ROUND(SQRT((((E2719-Hilfswerte!$B$20)/Hilfswerte!$B$21)-Hilfswerte!$B$28)^2+(((F2719-Hilfswerte!$B$22)/Hilfswerte!$B$23)-Hilfswerte!$B$29)^2+(((G2719-Hilfswerte!$B$24)/Hilfswerte!$B$25)-Hilfswerte!$B$30)^2),3)</f>
        <v>1.5389999999999999</v>
      </c>
      <c r="W2719" s="4">
        <f>ROUND(E2719*Hilfswerte!$B$31,0)</f>
        <v>9866</v>
      </c>
      <c r="X2719" s="4">
        <f t="shared" si="342"/>
        <v>8746</v>
      </c>
      <c r="Y2719" s="4" t="str">
        <f>IF(T2719="A - Top-Kunde","bereits Top-Kunde",IF(AND(V2719&lt;=Hilfswerte!$B$34,H2719&lt;0.5*W2719),"Hoch",IF(AND(V2719&lt;=Hilfswerte!$B$35,H2719&lt;0.7*W2719),"Mittel","Niedrig")))</f>
        <v>Niedrig</v>
      </c>
      <c r="Z2719" s="4">
        <f t="shared" si="343"/>
        <v>7.8</v>
      </c>
      <c r="AA2719" s="4" t="str">
        <f>IF(J2719&gt;365,"Bereits abgewandert (Segment D)",IF(Z2719&gt;=Hilfswerte!$B$38,"Rot - akut gefaehrdet",IF(Z2719&gt;=Hilfswerte!$B$39,"Gelb - beobachten","Gruen - stabil")))</f>
        <v>Gruen - stabil</v>
      </c>
    </row>
    <row r="2720" spans="1:27" ht="15" customHeight="1" x14ac:dyDescent="0.25">
      <c r="A2720" s="4" t="s">
        <v>3067</v>
      </c>
      <c r="B2720" s="4" t="s">
        <v>1139</v>
      </c>
      <c r="C2720" s="4" t="s">
        <v>84</v>
      </c>
      <c r="D2720" s="4" t="s">
        <v>30</v>
      </c>
      <c r="E2720" s="4">
        <v>101</v>
      </c>
      <c r="F2720" s="5">
        <v>14.8</v>
      </c>
      <c r="G2720" s="5">
        <v>2</v>
      </c>
      <c r="H2720" s="6">
        <v>4820</v>
      </c>
      <c r="I2720" s="4">
        <v>4</v>
      </c>
      <c r="J2720" s="4">
        <v>102</v>
      </c>
      <c r="K2720" s="4">
        <v>0</v>
      </c>
      <c r="L2720" s="4">
        <v>11</v>
      </c>
      <c r="M2720" s="4">
        <v>4</v>
      </c>
      <c r="N2720" s="5">
        <v>-0.3</v>
      </c>
      <c r="O2720" s="7">
        <f t="shared" si="336"/>
        <v>3</v>
      </c>
      <c r="P2720" s="7">
        <f t="shared" si="337"/>
        <v>4</v>
      </c>
      <c r="Q2720" s="7">
        <f t="shared" si="338"/>
        <v>4</v>
      </c>
      <c r="R2720" s="7">
        <f t="shared" si="339"/>
        <v>11</v>
      </c>
      <c r="S2720" s="8">
        <f t="shared" si="340"/>
        <v>106.6</v>
      </c>
      <c r="T2720" s="7" t="str">
        <f t="shared" si="341"/>
        <v>B - Kernkunde</v>
      </c>
      <c r="U2720" s="4">
        <f>ROUND(((E2720-Hilfswerte!$B$20)/Hilfswerte!$B$21)+((F2720-Hilfswerte!$B$22)/Hilfswerte!$B$23)+((G2720-Hilfswerte!$B$24)/Hilfswerte!$B$25)+0.1*INDEX(Hilfswerte!$B$4:$B$15,MATCH(C2720,Hilfswerte!$A$4:$A$15,0)),2)</f>
        <v>-1.62</v>
      </c>
      <c r="V2720" s="4">
        <f>ROUND(SQRT((((E2720-Hilfswerte!$B$20)/Hilfswerte!$B$21)-Hilfswerte!$B$28)^2+(((F2720-Hilfswerte!$B$22)/Hilfswerte!$B$23)-Hilfswerte!$B$29)^2+(((G2720-Hilfswerte!$B$24)/Hilfswerte!$B$25)-Hilfswerte!$B$30)^2),3)</f>
        <v>1.546</v>
      </c>
      <c r="W2720" s="4">
        <f>ROUND(E2720*Hilfswerte!$B$31,0)</f>
        <v>20760</v>
      </c>
      <c r="X2720" s="4">
        <f t="shared" si="342"/>
        <v>15940</v>
      </c>
      <c r="Y2720" s="4" t="str">
        <f>IF(T2720="A - Top-Kunde","bereits Top-Kunde",IF(AND(V2720&lt;=Hilfswerte!$B$34,H2720&lt;0.5*W2720),"Hoch",IF(AND(V2720&lt;=Hilfswerte!$B$35,H2720&lt;0.7*W2720),"Mittel","Niedrig")))</f>
        <v>Niedrig</v>
      </c>
      <c r="Z2720" s="4">
        <f t="shared" si="343"/>
        <v>7.4</v>
      </c>
      <c r="AA2720" s="4" t="str">
        <f>IF(J2720&gt;365,"Bereits abgewandert (Segment D)",IF(Z2720&gt;=Hilfswerte!$B$38,"Rot - akut gefaehrdet",IF(Z2720&gt;=Hilfswerte!$B$39,"Gelb - beobachten","Gruen - stabil")))</f>
        <v>Gruen - stabil</v>
      </c>
    </row>
    <row r="2721" spans="1:27" ht="15" customHeight="1" x14ac:dyDescent="0.25">
      <c r="A2721" s="4" t="s">
        <v>3068</v>
      </c>
      <c r="B2721" s="4" t="s">
        <v>527</v>
      </c>
      <c r="C2721" s="4" t="s">
        <v>51</v>
      </c>
      <c r="D2721" s="4" t="s">
        <v>52</v>
      </c>
      <c r="E2721" s="4">
        <v>116</v>
      </c>
      <c r="F2721" s="5">
        <v>36.6</v>
      </c>
      <c r="G2721" s="5">
        <v>1.4</v>
      </c>
      <c r="H2721" s="6">
        <v>2770</v>
      </c>
      <c r="I2721" s="4">
        <v>1</v>
      </c>
      <c r="J2721" s="4">
        <v>68</v>
      </c>
      <c r="K2721" s="4">
        <v>0</v>
      </c>
      <c r="L2721" s="4">
        <v>13</v>
      </c>
      <c r="M2721" s="4">
        <v>4</v>
      </c>
      <c r="N2721" s="5">
        <v>33.200000000000003</v>
      </c>
      <c r="O2721" s="7">
        <f t="shared" si="336"/>
        <v>4</v>
      </c>
      <c r="P2721" s="7">
        <f t="shared" si="337"/>
        <v>1</v>
      </c>
      <c r="Q2721" s="7">
        <f t="shared" si="338"/>
        <v>4</v>
      </c>
      <c r="R2721" s="7">
        <f t="shared" si="339"/>
        <v>9</v>
      </c>
      <c r="S2721" s="8">
        <f t="shared" si="340"/>
        <v>102.7</v>
      </c>
      <c r="T2721" s="7" t="str">
        <f t="shared" si="341"/>
        <v>C - Entwicklungspotenzial</v>
      </c>
      <c r="U2721" s="4">
        <f>ROUND(((E2721-Hilfswerte!$B$20)/Hilfswerte!$B$21)+((F2721-Hilfswerte!$B$22)/Hilfswerte!$B$23)+((G2721-Hilfswerte!$B$24)/Hilfswerte!$B$25)+0.1*INDEX(Hilfswerte!$B$4:$B$15,MATCH(C2721,Hilfswerte!$A$4:$A$15,0)),2)</f>
        <v>-0.91</v>
      </c>
      <c r="V2721" s="4">
        <f>ROUND(SQRT((((E2721-Hilfswerte!$B$20)/Hilfswerte!$B$21)-Hilfswerte!$B$28)^2+(((F2721-Hilfswerte!$B$22)/Hilfswerte!$B$23)-Hilfswerte!$B$29)^2+(((G2721-Hilfswerte!$B$24)/Hilfswerte!$B$25)-Hilfswerte!$B$30)^2),3)</f>
        <v>1.573</v>
      </c>
      <c r="W2721" s="4">
        <f>ROUND(E2721*Hilfswerte!$B$31,0)</f>
        <v>23843</v>
      </c>
      <c r="X2721" s="4">
        <f t="shared" si="342"/>
        <v>21073</v>
      </c>
      <c r="Y2721" s="4" t="str">
        <f>IF(T2721="A - Top-Kunde","bereits Top-Kunde",IF(AND(V2721&lt;=Hilfswerte!$B$34,H2721&lt;0.5*W2721),"Hoch",IF(AND(V2721&lt;=Hilfswerte!$B$35,H2721&lt;0.7*W2721),"Mittel","Niedrig")))</f>
        <v>Niedrig</v>
      </c>
      <c r="Z2721" s="4">
        <f t="shared" si="343"/>
        <v>6</v>
      </c>
      <c r="AA2721" s="4" t="str">
        <f>IF(J2721&gt;365,"Bereits abgewandert (Segment D)",IF(Z2721&gt;=Hilfswerte!$B$38,"Rot - akut gefaehrdet",IF(Z2721&gt;=Hilfswerte!$B$39,"Gelb - beobachten","Gruen - stabil")))</f>
        <v>Gruen - stabil</v>
      </c>
    </row>
    <row r="2722" spans="1:27" ht="15" customHeight="1" x14ac:dyDescent="0.25">
      <c r="A2722" s="4" t="s">
        <v>3069</v>
      </c>
      <c r="B2722" s="4" t="s">
        <v>1732</v>
      </c>
      <c r="C2722" s="4" t="s">
        <v>38</v>
      </c>
      <c r="D2722" s="4" t="s">
        <v>117</v>
      </c>
      <c r="E2722" s="4">
        <v>25</v>
      </c>
      <c r="F2722" s="5">
        <v>10</v>
      </c>
      <c r="G2722" s="5">
        <v>17</v>
      </c>
      <c r="H2722" s="6">
        <v>1880</v>
      </c>
      <c r="I2722" s="4">
        <v>2</v>
      </c>
      <c r="J2722" s="4">
        <v>137</v>
      </c>
      <c r="K2722" s="4">
        <v>0</v>
      </c>
      <c r="L2722" s="4">
        <v>1</v>
      </c>
      <c r="M2722" s="4">
        <v>4</v>
      </c>
      <c r="N2722" s="5">
        <v>1.4</v>
      </c>
      <c r="O2722" s="7">
        <f t="shared" si="336"/>
        <v>3</v>
      </c>
      <c r="P2722" s="7">
        <f t="shared" si="337"/>
        <v>2</v>
      </c>
      <c r="Q2722" s="7">
        <f t="shared" si="338"/>
        <v>3</v>
      </c>
      <c r="R2722" s="7">
        <f t="shared" si="339"/>
        <v>8</v>
      </c>
      <c r="S2722" s="8">
        <f t="shared" si="340"/>
        <v>80.400000000000006</v>
      </c>
      <c r="T2722" s="7" t="str">
        <f t="shared" si="341"/>
        <v>C - Entwicklungspotenzial</v>
      </c>
      <c r="U2722" s="4">
        <f>ROUND(((E2722-Hilfswerte!$B$20)/Hilfswerte!$B$21)+((F2722-Hilfswerte!$B$22)/Hilfswerte!$B$23)+((G2722-Hilfswerte!$B$24)/Hilfswerte!$B$25)+0.1*INDEX(Hilfswerte!$B$4:$B$15,MATCH(C2722,Hilfswerte!$A$4:$A$15,0)),2)</f>
        <v>0.69</v>
      </c>
      <c r="V2722" s="4">
        <f>ROUND(SQRT((((E2722-Hilfswerte!$B$20)/Hilfswerte!$B$21)-Hilfswerte!$B$28)^2+(((F2722-Hilfswerte!$B$22)/Hilfswerte!$B$23)-Hilfswerte!$B$29)^2+(((G2722-Hilfswerte!$B$24)/Hilfswerte!$B$25)-Hilfswerte!$B$30)^2),3)</f>
        <v>1.21</v>
      </c>
      <c r="W2722" s="4">
        <f>ROUND(E2722*Hilfswerte!$B$31,0)</f>
        <v>5139</v>
      </c>
      <c r="X2722" s="4">
        <f t="shared" si="342"/>
        <v>3259</v>
      </c>
      <c r="Y2722" s="4" t="str">
        <f>IF(T2722="A - Top-Kunde","bereits Top-Kunde",IF(AND(V2722&lt;=Hilfswerte!$B$34,H2722&lt;0.5*W2722),"Hoch",IF(AND(V2722&lt;=Hilfswerte!$B$35,H2722&lt;0.7*W2722),"Mittel","Niedrig")))</f>
        <v>Niedrig</v>
      </c>
      <c r="Z2722" s="4">
        <f t="shared" si="343"/>
        <v>7.1</v>
      </c>
      <c r="AA2722" s="4" t="str">
        <f>IF(J2722&gt;365,"Bereits abgewandert (Segment D)",IF(Z2722&gt;=Hilfswerte!$B$38,"Rot - akut gefaehrdet",IF(Z2722&gt;=Hilfswerte!$B$39,"Gelb - beobachten","Gruen - stabil")))</f>
        <v>Gruen - stabil</v>
      </c>
    </row>
    <row r="2723" spans="1:27" ht="15" customHeight="1" x14ac:dyDescent="0.25">
      <c r="A2723" s="4" t="s">
        <v>3070</v>
      </c>
      <c r="B2723" s="4" t="s">
        <v>1002</v>
      </c>
      <c r="C2723" s="4" t="s">
        <v>38</v>
      </c>
      <c r="D2723" s="4" t="s">
        <v>30</v>
      </c>
      <c r="E2723" s="4">
        <v>19</v>
      </c>
      <c r="F2723" s="5">
        <v>4.3</v>
      </c>
      <c r="G2723" s="5">
        <v>9.1</v>
      </c>
      <c r="H2723" s="6">
        <v>4960</v>
      </c>
      <c r="I2723" s="4">
        <v>2</v>
      </c>
      <c r="J2723" s="4">
        <v>18</v>
      </c>
      <c r="K2723" s="4">
        <v>1</v>
      </c>
      <c r="L2723" s="4">
        <v>18</v>
      </c>
      <c r="M2723" s="4">
        <v>1</v>
      </c>
      <c r="N2723" s="5">
        <v>-6.1</v>
      </c>
      <c r="O2723" s="7">
        <f t="shared" si="336"/>
        <v>5</v>
      </c>
      <c r="P2723" s="7">
        <f t="shared" si="337"/>
        <v>2</v>
      </c>
      <c r="Q2723" s="7">
        <f t="shared" si="338"/>
        <v>4</v>
      </c>
      <c r="R2723" s="7">
        <f t="shared" si="339"/>
        <v>11</v>
      </c>
      <c r="S2723" s="8">
        <f t="shared" si="340"/>
        <v>95.6</v>
      </c>
      <c r="T2723" s="7" t="str">
        <f t="shared" si="341"/>
        <v>C - Entwicklungspotenzial</v>
      </c>
      <c r="U2723" s="4">
        <f>ROUND(((E2723-Hilfswerte!$B$20)/Hilfswerte!$B$21)+((F2723-Hilfswerte!$B$22)/Hilfswerte!$B$23)+((G2723-Hilfswerte!$B$24)/Hilfswerte!$B$25)+0.1*INDEX(Hilfswerte!$B$4:$B$15,MATCH(C2723,Hilfswerte!$A$4:$A$15,0)),2)</f>
        <v>-0.7</v>
      </c>
      <c r="V2723" s="4">
        <f>ROUND(SQRT((((E2723-Hilfswerte!$B$20)/Hilfswerte!$B$21)-Hilfswerte!$B$28)^2+(((F2723-Hilfswerte!$B$22)/Hilfswerte!$B$23)-Hilfswerte!$B$29)^2+(((G2723-Hilfswerte!$B$24)/Hilfswerte!$B$25)-Hilfswerte!$B$30)^2),3)</f>
        <v>0.93600000000000005</v>
      </c>
      <c r="W2723" s="4">
        <f>ROUND(E2723*Hilfswerte!$B$31,0)</f>
        <v>3905</v>
      </c>
      <c r="X2723" s="4">
        <f t="shared" si="342"/>
        <v>0</v>
      </c>
      <c r="Y2723" s="4" t="str">
        <f>IF(T2723="A - Top-Kunde","bereits Top-Kunde",IF(AND(V2723&lt;=Hilfswerte!$B$34,H2723&lt;0.5*W2723),"Hoch",IF(AND(V2723&lt;=Hilfswerte!$B$35,H2723&lt;0.7*W2723),"Mittel","Niedrig")))</f>
        <v>Niedrig</v>
      </c>
      <c r="Z2723" s="4">
        <f t="shared" si="343"/>
        <v>9.9</v>
      </c>
      <c r="AA2723" s="4" t="str">
        <f>IF(J2723&gt;365,"Bereits abgewandert (Segment D)",IF(Z2723&gt;=Hilfswerte!$B$38,"Rot - akut gefaehrdet",IF(Z2723&gt;=Hilfswerte!$B$39,"Gelb - beobachten","Gruen - stabil")))</f>
        <v>Gruen - stabil</v>
      </c>
    </row>
    <row r="2724" spans="1:27" ht="15" customHeight="1" x14ac:dyDescent="0.25">
      <c r="A2724" s="4" t="s">
        <v>3071</v>
      </c>
      <c r="B2724" s="4" t="s">
        <v>1065</v>
      </c>
      <c r="C2724" s="4" t="s">
        <v>59</v>
      </c>
      <c r="D2724" s="4" t="s">
        <v>117</v>
      </c>
      <c r="E2724" s="4">
        <v>14</v>
      </c>
      <c r="F2724" s="5">
        <v>3.3</v>
      </c>
      <c r="G2724" s="5">
        <v>13.1</v>
      </c>
      <c r="H2724" s="6">
        <v>360</v>
      </c>
      <c r="I2724" s="4">
        <v>2</v>
      </c>
      <c r="J2724" s="4">
        <v>132</v>
      </c>
      <c r="K2724" s="4">
        <v>1</v>
      </c>
      <c r="L2724" s="4">
        <v>21</v>
      </c>
      <c r="M2724" s="4">
        <v>6</v>
      </c>
      <c r="N2724" s="5">
        <v>37</v>
      </c>
      <c r="O2724" s="7">
        <f t="shared" si="336"/>
        <v>3</v>
      </c>
      <c r="P2724" s="7">
        <f t="shared" si="337"/>
        <v>2</v>
      </c>
      <c r="Q2724" s="7">
        <f t="shared" si="338"/>
        <v>2</v>
      </c>
      <c r="R2724" s="7">
        <f t="shared" si="339"/>
        <v>7</v>
      </c>
      <c r="S2724" s="8">
        <f t="shared" si="340"/>
        <v>76.2</v>
      </c>
      <c r="T2724" s="7" t="str">
        <f t="shared" si="341"/>
        <v>C - Entwicklungspotenzial</v>
      </c>
      <c r="U2724" s="4">
        <f>ROUND(((E2724-Hilfswerte!$B$20)/Hilfswerte!$B$21)+((F2724-Hilfswerte!$B$22)/Hilfswerte!$B$23)+((G2724-Hilfswerte!$B$24)/Hilfswerte!$B$25)+0.1*INDEX(Hilfswerte!$B$4:$B$15,MATCH(C2724,Hilfswerte!$A$4:$A$15,0)),2)</f>
        <v>-0.51</v>
      </c>
      <c r="V2724" s="4">
        <f>ROUND(SQRT((((E2724-Hilfswerte!$B$20)/Hilfswerte!$B$21)-Hilfswerte!$B$28)^2+(((F2724-Hilfswerte!$B$22)/Hilfswerte!$B$23)-Hilfswerte!$B$29)^2+(((G2724-Hilfswerte!$B$24)/Hilfswerte!$B$25)-Hilfswerte!$B$30)^2),3)</f>
        <v>0.95099999999999996</v>
      </c>
      <c r="W2724" s="4">
        <f>ROUND(E2724*Hilfswerte!$B$31,0)</f>
        <v>2878</v>
      </c>
      <c r="X2724" s="4">
        <f t="shared" si="342"/>
        <v>2518</v>
      </c>
      <c r="Y2724" s="4" t="str">
        <f>IF(T2724="A - Top-Kunde","bereits Top-Kunde",IF(AND(V2724&lt;=Hilfswerte!$B$34,H2724&lt;0.5*W2724),"Hoch",IF(AND(V2724&lt;=Hilfswerte!$B$35,H2724&lt;0.7*W2724),"Mittel","Niedrig")))</f>
        <v>Mittel</v>
      </c>
      <c r="Z2724" s="4">
        <f t="shared" si="343"/>
        <v>13.8</v>
      </c>
      <c r="AA2724" s="4" t="str">
        <f>IF(J2724&gt;365,"Bereits abgewandert (Segment D)",IF(Z2724&gt;=Hilfswerte!$B$38,"Rot - akut gefaehrdet",IF(Z2724&gt;=Hilfswerte!$B$39,"Gelb - beobachten","Gruen - stabil")))</f>
        <v>Gelb - beobachten</v>
      </c>
    </row>
    <row r="2725" spans="1:27" ht="15" customHeight="1" x14ac:dyDescent="0.25">
      <c r="A2725" s="4" t="s">
        <v>3072</v>
      </c>
      <c r="B2725" s="4" t="s">
        <v>152</v>
      </c>
      <c r="C2725" s="4" t="s">
        <v>59</v>
      </c>
      <c r="D2725" s="4" t="s">
        <v>30</v>
      </c>
      <c r="E2725" s="4">
        <v>106</v>
      </c>
      <c r="F2725" s="5">
        <v>14</v>
      </c>
      <c r="G2725" s="5">
        <v>6.8</v>
      </c>
      <c r="H2725" s="6">
        <v>1720</v>
      </c>
      <c r="I2725" s="4">
        <v>2</v>
      </c>
      <c r="J2725" s="4">
        <v>198</v>
      </c>
      <c r="K2725" s="4">
        <v>0</v>
      </c>
      <c r="L2725" s="4">
        <v>11</v>
      </c>
      <c r="M2725" s="4">
        <v>5</v>
      </c>
      <c r="N2725" s="5">
        <v>31.6</v>
      </c>
      <c r="O2725" s="7">
        <f t="shared" si="336"/>
        <v>2</v>
      </c>
      <c r="P2725" s="7">
        <f t="shared" si="337"/>
        <v>2</v>
      </c>
      <c r="Q2725" s="7">
        <f t="shared" si="338"/>
        <v>3</v>
      </c>
      <c r="R2725" s="7">
        <f t="shared" si="339"/>
        <v>7</v>
      </c>
      <c r="S2725" s="8">
        <f t="shared" si="340"/>
        <v>82.5</v>
      </c>
      <c r="T2725" s="7" t="str">
        <f t="shared" si="341"/>
        <v>C - Entwicklungspotenzial</v>
      </c>
      <c r="U2725" s="4">
        <f>ROUND(((E2725-Hilfswerte!$B$20)/Hilfswerte!$B$21)+((F2725-Hilfswerte!$B$22)/Hilfswerte!$B$23)+((G2725-Hilfswerte!$B$24)/Hilfswerte!$B$25)+0.1*INDEX(Hilfswerte!$B$4:$B$15,MATCH(C2725,Hilfswerte!$A$4:$A$15,0)),2)</f>
        <v>-0.93</v>
      </c>
      <c r="V2725" s="4">
        <f>ROUND(SQRT((((E2725-Hilfswerte!$B$20)/Hilfswerte!$B$21)-Hilfswerte!$B$28)^2+(((F2725-Hilfswerte!$B$22)/Hilfswerte!$B$23)-Hilfswerte!$B$29)^2+(((G2725-Hilfswerte!$B$24)/Hilfswerte!$B$25)-Hilfswerte!$B$30)^2),3)</f>
        <v>0.86099999999999999</v>
      </c>
      <c r="W2725" s="4">
        <f>ROUND(E2725*Hilfswerte!$B$31,0)</f>
        <v>21788</v>
      </c>
      <c r="X2725" s="4">
        <f t="shared" si="342"/>
        <v>20068</v>
      </c>
      <c r="Y2725" s="4" t="str">
        <f>IF(T2725="A - Top-Kunde","bereits Top-Kunde",IF(AND(V2725&lt;=Hilfswerte!$B$34,H2725&lt;0.5*W2725),"Hoch",IF(AND(V2725&lt;=Hilfswerte!$B$35,H2725&lt;0.7*W2725),"Mittel","Niedrig")))</f>
        <v>Mittel</v>
      </c>
      <c r="Z2725" s="4">
        <f t="shared" si="343"/>
        <v>12.1</v>
      </c>
      <c r="AA2725" s="4" t="str">
        <f>IF(J2725&gt;365,"Bereits abgewandert (Segment D)",IF(Z2725&gt;=Hilfswerte!$B$38,"Rot - akut gefaehrdet",IF(Z2725&gt;=Hilfswerte!$B$39,"Gelb - beobachten","Gruen - stabil")))</f>
        <v>Gruen - stabil</v>
      </c>
    </row>
    <row r="2726" spans="1:27" ht="15" customHeight="1" x14ac:dyDescent="0.25">
      <c r="A2726" s="4" t="s">
        <v>3073</v>
      </c>
      <c r="B2726" s="4" t="s">
        <v>261</v>
      </c>
      <c r="C2726" s="4" t="s">
        <v>59</v>
      </c>
      <c r="D2726" s="4" t="s">
        <v>30</v>
      </c>
      <c r="E2726" s="4">
        <v>59</v>
      </c>
      <c r="F2726" s="5">
        <v>11.1</v>
      </c>
      <c r="G2726" s="5">
        <v>9.1</v>
      </c>
      <c r="H2726" s="6">
        <v>5840</v>
      </c>
      <c r="I2726" s="4">
        <v>4</v>
      </c>
      <c r="J2726" s="4">
        <v>30</v>
      </c>
      <c r="K2726" s="4">
        <v>0</v>
      </c>
      <c r="L2726" s="4">
        <v>25</v>
      </c>
      <c r="M2726" s="4">
        <v>5</v>
      </c>
      <c r="N2726" s="5">
        <v>5.7</v>
      </c>
      <c r="O2726" s="7">
        <f t="shared" si="336"/>
        <v>5</v>
      </c>
      <c r="P2726" s="7">
        <f t="shared" si="337"/>
        <v>4</v>
      </c>
      <c r="Q2726" s="7">
        <f t="shared" si="338"/>
        <v>4</v>
      </c>
      <c r="R2726" s="7">
        <f t="shared" si="339"/>
        <v>13</v>
      </c>
      <c r="S2726" s="8">
        <f t="shared" si="340"/>
        <v>125.4</v>
      </c>
      <c r="T2726" s="7" t="str">
        <f t="shared" si="341"/>
        <v>A - Top-Kunde</v>
      </c>
      <c r="U2726" s="4">
        <f>ROUND(((E2726-Hilfswerte!$B$20)/Hilfswerte!$B$21)+((F2726-Hilfswerte!$B$22)/Hilfswerte!$B$23)+((G2726-Hilfswerte!$B$24)/Hilfswerte!$B$25)+0.1*INDEX(Hilfswerte!$B$4:$B$15,MATCH(C2726,Hilfswerte!$A$4:$A$15,0)),2)</f>
        <v>-0.82</v>
      </c>
      <c r="V2726" s="4">
        <f>ROUND(SQRT((((E2726-Hilfswerte!$B$20)/Hilfswerte!$B$21)-Hilfswerte!$B$28)^2+(((F2726-Hilfswerte!$B$22)/Hilfswerte!$B$23)-Hilfswerte!$B$29)^2+(((G2726-Hilfswerte!$B$24)/Hilfswerte!$B$25)-Hilfswerte!$B$30)^2),3)</f>
        <v>0.746</v>
      </c>
      <c r="W2726" s="4">
        <f>ROUND(E2726*Hilfswerte!$B$31,0)</f>
        <v>12127</v>
      </c>
      <c r="X2726" s="4">
        <f t="shared" si="342"/>
        <v>6287</v>
      </c>
      <c r="Y2726" s="4" t="str">
        <f>IF(T2726="A - Top-Kunde","bereits Top-Kunde",IF(AND(V2726&lt;=Hilfswerte!$B$34,H2726&lt;0.5*W2726),"Hoch",IF(AND(V2726&lt;=Hilfswerte!$B$35,H2726&lt;0.7*W2726),"Mittel","Niedrig")))</f>
        <v>bereits Top-Kunde</v>
      </c>
      <c r="Z2726" s="4">
        <f t="shared" si="343"/>
        <v>6.5</v>
      </c>
      <c r="AA2726" s="4" t="str">
        <f>IF(J2726&gt;365,"Bereits abgewandert (Segment D)",IF(Z2726&gt;=Hilfswerte!$B$38,"Rot - akut gefaehrdet",IF(Z2726&gt;=Hilfswerte!$B$39,"Gelb - beobachten","Gruen - stabil")))</f>
        <v>Gruen - stabil</v>
      </c>
    </row>
    <row r="2727" spans="1:27" ht="15" customHeight="1" x14ac:dyDescent="0.25">
      <c r="A2727" s="4" t="s">
        <v>3074</v>
      </c>
      <c r="B2727" s="4" t="s">
        <v>150</v>
      </c>
      <c r="C2727" s="4" t="s">
        <v>47</v>
      </c>
      <c r="D2727" s="4" t="s">
        <v>30</v>
      </c>
      <c r="E2727" s="4">
        <v>162</v>
      </c>
      <c r="F2727" s="5">
        <v>35.200000000000003</v>
      </c>
      <c r="G2727" s="5">
        <v>10.6</v>
      </c>
      <c r="H2727" s="6">
        <v>23770</v>
      </c>
      <c r="I2727" s="4">
        <v>2</v>
      </c>
      <c r="J2727" s="4">
        <v>217</v>
      </c>
      <c r="K2727" s="4">
        <v>0</v>
      </c>
      <c r="L2727" s="4">
        <v>18</v>
      </c>
      <c r="M2727" s="4">
        <v>2</v>
      </c>
      <c r="N2727" s="5">
        <v>25.5</v>
      </c>
      <c r="O2727" s="7">
        <f t="shared" si="336"/>
        <v>2</v>
      </c>
      <c r="P2727" s="7">
        <f t="shared" si="337"/>
        <v>2</v>
      </c>
      <c r="Q2727" s="7">
        <f t="shared" si="338"/>
        <v>5</v>
      </c>
      <c r="R2727" s="7">
        <f t="shared" si="339"/>
        <v>9</v>
      </c>
      <c r="S2727" s="8">
        <f t="shared" si="340"/>
        <v>97.4</v>
      </c>
      <c r="T2727" s="7" t="str">
        <f t="shared" si="341"/>
        <v>C - Entwicklungspotenzial</v>
      </c>
      <c r="U2727" s="4">
        <f>ROUND(((E2727-Hilfswerte!$B$20)/Hilfswerte!$B$21)+((F2727-Hilfswerte!$B$22)/Hilfswerte!$B$23)+((G2727-Hilfswerte!$B$24)/Hilfswerte!$B$25)+0.1*INDEX(Hilfswerte!$B$4:$B$15,MATCH(C2727,Hilfswerte!$A$4:$A$15,0)),2)</f>
        <v>0.45</v>
      </c>
      <c r="V2727" s="4">
        <f>ROUND(SQRT((((E2727-Hilfswerte!$B$20)/Hilfswerte!$B$21)-Hilfswerte!$B$28)^2+(((F2727-Hilfswerte!$B$22)/Hilfswerte!$B$23)-Hilfswerte!$B$29)^2+(((G2727-Hilfswerte!$B$24)/Hilfswerte!$B$25)-Hilfswerte!$B$30)^2),3)</f>
        <v>0.109</v>
      </c>
      <c r="W2727" s="4">
        <f>ROUND(E2727*Hilfswerte!$B$31,0)</f>
        <v>33298</v>
      </c>
      <c r="X2727" s="4">
        <f t="shared" si="342"/>
        <v>9528</v>
      </c>
      <c r="Y2727" s="4" t="str">
        <f>IF(T2727="A - Top-Kunde","bereits Top-Kunde",IF(AND(V2727&lt;=Hilfswerte!$B$34,H2727&lt;0.5*W2727),"Hoch",IF(AND(V2727&lt;=Hilfswerte!$B$35,H2727&lt;0.7*W2727),"Mittel","Niedrig")))</f>
        <v>Niedrig</v>
      </c>
      <c r="Z2727" s="4">
        <f t="shared" si="343"/>
        <v>14.5</v>
      </c>
      <c r="AA2727" s="4" t="str">
        <f>IF(J2727&gt;365,"Bereits abgewandert (Segment D)",IF(Z2727&gt;=Hilfswerte!$B$38,"Rot - akut gefaehrdet",IF(Z2727&gt;=Hilfswerte!$B$39,"Gelb - beobachten","Gruen - stabil")))</f>
        <v>Gelb - beobachten</v>
      </c>
    </row>
    <row r="2728" spans="1:27" ht="15" customHeight="1" x14ac:dyDescent="0.25">
      <c r="A2728" s="4" t="s">
        <v>3075</v>
      </c>
      <c r="B2728" s="4" t="s">
        <v>1045</v>
      </c>
      <c r="C2728" s="4" t="s">
        <v>59</v>
      </c>
      <c r="D2728" s="4" t="s">
        <v>48</v>
      </c>
      <c r="E2728" s="4">
        <v>21</v>
      </c>
      <c r="F2728" s="5">
        <v>3.3</v>
      </c>
      <c r="G2728" s="5">
        <v>15.6</v>
      </c>
      <c r="H2728" s="6">
        <v>500</v>
      </c>
      <c r="I2728" s="4">
        <v>2</v>
      </c>
      <c r="J2728" s="4">
        <v>114</v>
      </c>
      <c r="K2728" s="4">
        <v>0</v>
      </c>
      <c r="L2728" s="4">
        <v>7</v>
      </c>
      <c r="M2728" s="4">
        <v>5</v>
      </c>
      <c r="N2728" s="5">
        <v>17.3</v>
      </c>
      <c r="O2728" s="7">
        <f t="shared" si="336"/>
        <v>3</v>
      </c>
      <c r="P2728" s="7">
        <f t="shared" si="337"/>
        <v>2</v>
      </c>
      <c r="Q2728" s="7">
        <f t="shared" si="338"/>
        <v>2</v>
      </c>
      <c r="R2728" s="7">
        <f t="shared" si="339"/>
        <v>7</v>
      </c>
      <c r="S2728" s="8">
        <f t="shared" si="340"/>
        <v>76.599999999999994</v>
      </c>
      <c r="T2728" s="7" t="str">
        <f t="shared" si="341"/>
        <v>C - Entwicklungspotenzial</v>
      </c>
      <c r="U2728" s="4">
        <f>ROUND(((E2728-Hilfswerte!$B$20)/Hilfswerte!$B$21)+((F2728-Hilfswerte!$B$22)/Hilfswerte!$B$23)+((G2728-Hilfswerte!$B$24)/Hilfswerte!$B$25)+0.1*INDEX(Hilfswerte!$B$4:$B$15,MATCH(C2728,Hilfswerte!$A$4:$A$15,0)),2)</f>
        <v>-0.09</v>
      </c>
      <c r="V2728" s="4">
        <f>ROUND(SQRT((((E2728-Hilfswerte!$B$20)/Hilfswerte!$B$21)-Hilfswerte!$B$28)^2+(((F2728-Hilfswerte!$B$22)/Hilfswerte!$B$23)-Hilfswerte!$B$29)^2+(((G2728-Hilfswerte!$B$24)/Hilfswerte!$B$25)-Hilfswerte!$B$30)^2),3)</f>
        <v>1.123</v>
      </c>
      <c r="W2728" s="4">
        <f>ROUND(E2728*Hilfswerte!$B$31,0)</f>
        <v>4316</v>
      </c>
      <c r="X2728" s="4">
        <f t="shared" si="342"/>
        <v>3816</v>
      </c>
      <c r="Y2728" s="4" t="str">
        <f>IF(T2728="A - Top-Kunde","bereits Top-Kunde",IF(AND(V2728&lt;=Hilfswerte!$B$34,H2728&lt;0.5*W2728),"Hoch",IF(AND(V2728&lt;=Hilfswerte!$B$35,H2728&lt;0.7*W2728),"Mittel","Niedrig")))</f>
        <v>Mittel</v>
      </c>
      <c r="Z2728" s="4">
        <f t="shared" si="343"/>
        <v>7.1</v>
      </c>
      <c r="AA2728" s="4" t="str">
        <f>IF(J2728&gt;365,"Bereits abgewandert (Segment D)",IF(Z2728&gt;=Hilfswerte!$B$38,"Rot - akut gefaehrdet",IF(Z2728&gt;=Hilfswerte!$B$39,"Gelb - beobachten","Gruen - stabil")))</f>
        <v>Gruen - stabil</v>
      </c>
    </row>
    <row r="2729" spans="1:27" ht="15" customHeight="1" x14ac:dyDescent="0.25">
      <c r="A2729" s="4" t="s">
        <v>3076</v>
      </c>
      <c r="B2729" s="4" t="s">
        <v>140</v>
      </c>
      <c r="C2729" s="4" t="s">
        <v>62</v>
      </c>
      <c r="D2729" s="4" t="s">
        <v>117</v>
      </c>
      <c r="E2729" s="4">
        <v>30</v>
      </c>
      <c r="F2729" s="5">
        <v>5</v>
      </c>
      <c r="G2729" s="5">
        <v>20.8</v>
      </c>
      <c r="H2729" s="6">
        <v>510</v>
      </c>
      <c r="I2729" s="4">
        <v>3</v>
      </c>
      <c r="J2729" s="4">
        <v>12</v>
      </c>
      <c r="K2729" s="4">
        <v>0</v>
      </c>
      <c r="L2729" s="4">
        <v>11</v>
      </c>
      <c r="M2729" s="4">
        <v>3</v>
      </c>
      <c r="N2729" s="5">
        <v>24.9</v>
      </c>
      <c r="O2729" s="7">
        <f t="shared" si="336"/>
        <v>5</v>
      </c>
      <c r="P2729" s="7">
        <f t="shared" si="337"/>
        <v>3</v>
      </c>
      <c r="Q2729" s="7">
        <f t="shared" si="338"/>
        <v>2</v>
      </c>
      <c r="R2729" s="7">
        <f t="shared" si="339"/>
        <v>10</v>
      </c>
      <c r="S2729" s="8">
        <f t="shared" si="340"/>
        <v>109.2</v>
      </c>
      <c r="T2729" s="7" t="str">
        <f t="shared" si="341"/>
        <v>B - Kernkunde</v>
      </c>
      <c r="U2729" s="4">
        <f>ROUND(((E2729-Hilfswerte!$B$20)/Hilfswerte!$B$21)+((F2729-Hilfswerte!$B$22)/Hilfswerte!$B$23)+((G2729-Hilfswerte!$B$24)/Hilfswerte!$B$25)+0.1*INDEX(Hilfswerte!$B$4:$B$15,MATCH(C2729,Hilfswerte!$A$4:$A$15,0)),2)</f>
        <v>1.3</v>
      </c>
      <c r="V2729" s="4">
        <f>ROUND(SQRT((((E2729-Hilfswerte!$B$20)/Hilfswerte!$B$21)-Hilfswerte!$B$28)^2+(((F2729-Hilfswerte!$B$22)/Hilfswerte!$B$23)-Hilfswerte!$B$29)^2+(((G2729-Hilfswerte!$B$24)/Hilfswerte!$B$25)-Hilfswerte!$B$30)^2),3)</f>
        <v>1.7350000000000001</v>
      </c>
      <c r="W2729" s="4">
        <f>ROUND(E2729*Hilfswerte!$B$31,0)</f>
        <v>6166</v>
      </c>
      <c r="X2729" s="4">
        <f t="shared" si="342"/>
        <v>5656</v>
      </c>
      <c r="Y2729" s="4" t="str">
        <f>IF(T2729="A - Top-Kunde","bereits Top-Kunde",IF(AND(V2729&lt;=Hilfswerte!$B$34,H2729&lt;0.5*W2729),"Hoch",IF(AND(V2729&lt;=Hilfswerte!$B$35,H2729&lt;0.7*W2729),"Mittel","Niedrig")))</f>
        <v>Niedrig</v>
      </c>
      <c r="Z2729" s="4">
        <f t="shared" si="343"/>
        <v>2.8</v>
      </c>
      <c r="AA2729" s="4" t="str">
        <f>IF(J2729&gt;365,"Bereits abgewandert (Segment D)",IF(Z2729&gt;=Hilfswerte!$B$38,"Rot - akut gefaehrdet",IF(Z2729&gt;=Hilfswerte!$B$39,"Gelb - beobachten","Gruen - stabil")))</f>
        <v>Gruen - stabil</v>
      </c>
    </row>
    <row r="2730" spans="1:27" ht="15" customHeight="1" x14ac:dyDescent="0.25">
      <c r="A2730" s="4" t="s">
        <v>3077</v>
      </c>
      <c r="B2730" s="4" t="s">
        <v>870</v>
      </c>
      <c r="C2730" s="4" t="s">
        <v>38</v>
      </c>
      <c r="D2730" s="4" t="s">
        <v>56</v>
      </c>
      <c r="E2730" s="4">
        <v>114</v>
      </c>
      <c r="F2730" s="5">
        <v>24.3</v>
      </c>
      <c r="G2730" s="5">
        <v>16.3</v>
      </c>
      <c r="H2730" s="6">
        <v>28330</v>
      </c>
      <c r="I2730" s="4">
        <v>4</v>
      </c>
      <c r="J2730" s="4">
        <v>29</v>
      </c>
      <c r="K2730" s="4">
        <v>0</v>
      </c>
      <c r="L2730" s="4">
        <v>11</v>
      </c>
      <c r="M2730" s="4">
        <v>5</v>
      </c>
      <c r="N2730" s="5">
        <v>4.5999999999999996</v>
      </c>
      <c r="O2730" s="7">
        <f t="shared" si="336"/>
        <v>5</v>
      </c>
      <c r="P2730" s="7">
        <f t="shared" si="337"/>
        <v>4</v>
      </c>
      <c r="Q2730" s="7">
        <f t="shared" si="338"/>
        <v>5</v>
      </c>
      <c r="R2730" s="7">
        <f t="shared" si="339"/>
        <v>14</v>
      </c>
      <c r="S2730" s="8">
        <f t="shared" si="340"/>
        <v>139</v>
      </c>
      <c r="T2730" s="7" t="str">
        <f t="shared" si="341"/>
        <v>A - Top-Kunde</v>
      </c>
      <c r="U2730" s="4">
        <f>ROUND(((E2730-Hilfswerte!$B$20)/Hilfswerte!$B$21)+((F2730-Hilfswerte!$B$22)/Hilfswerte!$B$23)+((G2730-Hilfswerte!$B$24)/Hilfswerte!$B$25)+0.1*INDEX(Hilfswerte!$B$4:$B$15,MATCH(C2730,Hilfswerte!$A$4:$A$15,0)),2)</f>
        <v>1.21</v>
      </c>
      <c r="V2730" s="4">
        <f>ROUND(SQRT((((E2730-Hilfswerte!$B$20)/Hilfswerte!$B$21)-Hilfswerte!$B$28)^2+(((F2730-Hilfswerte!$B$22)/Hilfswerte!$B$23)-Hilfswerte!$B$29)^2+(((G2730-Hilfswerte!$B$24)/Hilfswerte!$B$25)-Hilfswerte!$B$30)^2),3)</f>
        <v>0.873</v>
      </c>
      <c r="W2730" s="4">
        <f>ROUND(E2730*Hilfswerte!$B$31,0)</f>
        <v>23432</v>
      </c>
      <c r="X2730" s="4">
        <f t="shared" si="342"/>
        <v>0</v>
      </c>
      <c r="Y2730" s="4" t="str">
        <f>IF(T2730="A - Top-Kunde","bereits Top-Kunde",IF(AND(V2730&lt;=Hilfswerte!$B$34,H2730&lt;0.5*W2730),"Hoch",IF(AND(V2730&lt;=Hilfswerte!$B$35,H2730&lt;0.7*W2730),"Mittel","Niedrig")))</f>
        <v>bereits Top-Kunde</v>
      </c>
      <c r="Z2730" s="4">
        <f t="shared" si="343"/>
        <v>3.7</v>
      </c>
      <c r="AA2730" s="4" t="str">
        <f>IF(J2730&gt;365,"Bereits abgewandert (Segment D)",IF(Z2730&gt;=Hilfswerte!$B$38,"Rot - akut gefaehrdet",IF(Z2730&gt;=Hilfswerte!$B$39,"Gelb - beobachten","Gruen - stabil")))</f>
        <v>Gruen - stabil</v>
      </c>
    </row>
    <row r="2731" spans="1:27" ht="15" customHeight="1" x14ac:dyDescent="0.25">
      <c r="A2731" s="4" t="s">
        <v>3078</v>
      </c>
      <c r="B2731" s="4" t="s">
        <v>169</v>
      </c>
      <c r="C2731" s="4" t="s">
        <v>84</v>
      </c>
      <c r="D2731" s="4" t="s">
        <v>30</v>
      </c>
      <c r="E2731" s="4">
        <v>89</v>
      </c>
      <c r="F2731" s="5">
        <v>20.3</v>
      </c>
      <c r="G2731" s="5">
        <v>12</v>
      </c>
      <c r="H2731" s="6">
        <v>6360</v>
      </c>
      <c r="I2731" s="4">
        <v>3</v>
      </c>
      <c r="J2731" s="4">
        <v>15</v>
      </c>
      <c r="K2731" s="4">
        <v>1</v>
      </c>
      <c r="L2731" s="4">
        <v>6</v>
      </c>
      <c r="M2731" s="4">
        <v>1</v>
      </c>
      <c r="N2731" s="5">
        <v>19.600000000000001</v>
      </c>
      <c r="O2731" s="7">
        <f t="shared" si="336"/>
        <v>5</v>
      </c>
      <c r="P2731" s="7">
        <f t="shared" si="337"/>
        <v>3</v>
      </c>
      <c r="Q2731" s="7">
        <f t="shared" si="338"/>
        <v>4</v>
      </c>
      <c r="R2731" s="7">
        <f t="shared" si="339"/>
        <v>12</v>
      </c>
      <c r="S2731" s="8">
        <f t="shared" si="340"/>
        <v>122</v>
      </c>
      <c r="T2731" s="7" t="str">
        <f t="shared" si="341"/>
        <v>B - Kernkunde</v>
      </c>
      <c r="U2731" s="4">
        <f>ROUND(((E2731-Hilfswerte!$B$20)/Hilfswerte!$B$21)+((F2731-Hilfswerte!$B$22)/Hilfswerte!$B$23)+((G2731-Hilfswerte!$B$24)/Hilfswerte!$B$25)+0.1*INDEX(Hilfswerte!$B$4:$B$15,MATCH(C2731,Hilfswerte!$A$4:$A$15,0)),2)</f>
        <v>0.02</v>
      </c>
      <c r="V2731" s="4">
        <f>ROUND(SQRT((((E2731-Hilfswerte!$B$20)/Hilfswerte!$B$21)-Hilfswerte!$B$28)^2+(((F2731-Hilfswerte!$B$22)/Hilfswerte!$B$23)-Hilfswerte!$B$29)^2+(((G2731-Hilfswerte!$B$24)/Hilfswerte!$B$25)-Hilfswerte!$B$30)^2),3)</f>
        <v>0.47499999999999998</v>
      </c>
      <c r="W2731" s="4">
        <f>ROUND(E2731*Hilfswerte!$B$31,0)</f>
        <v>18294</v>
      </c>
      <c r="X2731" s="4">
        <f t="shared" si="342"/>
        <v>11934</v>
      </c>
      <c r="Y2731" s="4" t="str">
        <f>IF(T2731="A - Top-Kunde","bereits Top-Kunde",IF(AND(V2731&lt;=Hilfswerte!$B$34,H2731&lt;0.5*W2731),"Hoch",IF(AND(V2731&lt;=Hilfswerte!$B$35,H2731&lt;0.7*W2731),"Mittel","Niedrig")))</f>
        <v>Hoch</v>
      </c>
      <c r="Z2731" s="4">
        <f t="shared" si="343"/>
        <v>5</v>
      </c>
      <c r="AA2731" s="4" t="str">
        <f>IF(J2731&gt;365,"Bereits abgewandert (Segment D)",IF(Z2731&gt;=Hilfswerte!$B$38,"Rot - akut gefaehrdet",IF(Z2731&gt;=Hilfswerte!$B$39,"Gelb - beobachten","Gruen - stabil")))</f>
        <v>Gruen - stabil</v>
      </c>
    </row>
    <row r="2732" spans="1:27" ht="15" customHeight="1" x14ac:dyDescent="0.25">
      <c r="A2732" s="4" t="s">
        <v>3079</v>
      </c>
      <c r="B2732" s="4" t="s">
        <v>787</v>
      </c>
      <c r="C2732" s="4" t="s">
        <v>84</v>
      </c>
      <c r="D2732" s="4" t="s">
        <v>30</v>
      </c>
      <c r="E2732" s="4">
        <v>23</v>
      </c>
      <c r="F2732" s="5">
        <v>4.2</v>
      </c>
      <c r="G2732" s="5">
        <v>21.5</v>
      </c>
      <c r="H2732" s="6">
        <v>1140</v>
      </c>
      <c r="I2732" s="4">
        <v>2</v>
      </c>
      <c r="J2732" s="4">
        <v>28</v>
      </c>
      <c r="K2732" s="4">
        <v>0</v>
      </c>
      <c r="L2732" s="4">
        <v>9</v>
      </c>
      <c r="M2732" s="4">
        <v>2</v>
      </c>
      <c r="N2732" s="5">
        <v>0.1</v>
      </c>
      <c r="O2732" s="7">
        <f t="shared" si="336"/>
        <v>5</v>
      </c>
      <c r="P2732" s="7">
        <f t="shared" si="337"/>
        <v>2</v>
      </c>
      <c r="Q2732" s="7">
        <f t="shared" si="338"/>
        <v>3</v>
      </c>
      <c r="R2732" s="7">
        <f t="shared" si="339"/>
        <v>10</v>
      </c>
      <c r="S2732" s="8">
        <f t="shared" si="340"/>
        <v>97.4</v>
      </c>
      <c r="T2732" s="7" t="str">
        <f t="shared" si="341"/>
        <v>C - Entwicklungspotenzial</v>
      </c>
      <c r="U2732" s="4">
        <f>ROUND(((E2732-Hilfswerte!$B$20)/Hilfswerte!$B$21)+((F2732-Hilfswerte!$B$22)/Hilfswerte!$B$23)+((G2732-Hilfswerte!$B$24)/Hilfswerte!$B$25)+0.1*INDEX(Hilfswerte!$B$4:$B$15,MATCH(C2732,Hilfswerte!$A$4:$A$15,0)),2)</f>
        <v>0.95</v>
      </c>
      <c r="V2732" s="4">
        <f>ROUND(SQRT((((E2732-Hilfswerte!$B$20)/Hilfswerte!$B$21)-Hilfswerte!$B$28)^2+(((F2732-Hilfswerte!$B$22)/Hilfswerte!$B$23)-Hilfswerte!$B$29)^2+(((G2732-Hilfswerte!$B$24)/Hilfswerte!$B$25)-Hilfswerte!$B$30)^2),3)</f>
        <v>1.8480000000000001</v>
      </c>
      <c r="W2732" s="4">
        <f>ROUND(E2732*Hilfswerte!$B$31,0)</f>
        <v>4728</v>
      </c>
      <c r="X2732" s="4">
        <f t="shared" si="342"/>
        <v>3588</v>
      </c>
      <c r="Y2732" s="4" t="str">
        <f>IF(T2732="A - Top-Kunde","bereits Top-Kunde",IF(AND(V2732&lt;=Hilfswerte!$B$34,H2732&lt;0.5*W2732),"Hoch",IF(AND(V2732&lt;=Hilfswerte!$B$35,H2732&lt;0.7*W2732),"Mittel","Niedrig")))</f>
        <v>Niedrig</v>
      </c>
      <c r="Z2732" s="4">
        <f t="shared" si="343"/>
        <v>3.2</v>
      </c>
      <c r="AA2732" s="4" t="str">
        <f>IF(J2732&gt;365,"Bereits abgewandert (Segment D)",IF(Z2732&gt;=Hilfswerte!$B$38,"Rot - akut gefaehrdet",IF(Z2732&gt;=Hilfswerte!$B$39,"Gelb - beobachten","Gruen - stabil")))</f>
        <v>Gruen - stabil</v>
      </c>
    </row>
    <row r="2733" spans="1:27" ht="15" customHeight="1" x14ac:dyDescent="0.25">
      <c r="A2733" s="4" t="s">
        <v>3080</v>
      </c>
      <c r="B2733" s="4" t="s">
        <v>795</v>
      </c>
      <c r="C2733" s="4" t="s">
        <v>59</v>
      </c>
      <c r="D2733" s="4" t="s">
        <v>30</v>
      </c>
      <c r="E2733" s="4">
        <v>450</v>
      </c>
      <c r="F2733" s="5">
        <v>102.6</v>
      </c>
      <c r="G2733" s="5">
        <v>1.4</v>
      </c>
      <c r="H2733" s="6">
        <v>16190</v>
      </c>
      <c r="I2733" s="4">
        <v>1</v>
      </c>
      <c r="J2733" s="4">
        <v>338</v>
      </c>
      <c r="K2733" s="4">
        <v>1</v>
      </c>
      <c r="L2733" s="4">
        <v>0</v>
      </c>
      <c r="M2733" s="4">
        <v>4</v>
      </c>
      <c r="N2733" s="5">
        <v>16.7</v>
      </c>
      <c r="O2733" s="7">
        <f t="shared" si="336"/>
        <v>2</v>
      </c>
      <c r="P2733" s="7">
        <f t="shared" si="337"/>
        <v>1</v>
      </c>
      <c r="Q2733" s="7">
        <f t="shared" si="338"/>
        <v>5</v>
      </c>
      <c r="R2733" s="7">
        <f t="shared" si="339"/>
        <v>8</v>
      </c>
      <c r="S2733" s="8">
        <f t="shared" si="340"/>
        <v>82.4</v>
      </c>
      <c r="T2733" s="7" t="str">
        <f t="shared" si="341"/>
        <v>C - Entwicklungspotenzial</v>
      </c>
      <c r="U2733" s="4">
        <f>ROUND(((E2733-Hilfswerte!$B$20)/Hilfswerte!$B$21)+((F2733-Hilfswerte!$B$22)/Hilfswerte!$B$23)+((G2733-Hilfswerte!$B$24)/Hilfswerte!$B$25)+0.1*INDEX(Hilfswerte!$B$4:$B$15,MATCH(C2733,Hilfswerte!$A$4:$A$15,0)),2)</f>
        <v>1.28</v>
      </c>
      <c r="V2733" s="4">
        <f>ROUND(SQRT((((E2733-Hilfswerte!$B$20)/Hilfswerte!$B$21)-Hilfswerte!$B$28)^2+(((F2733-Hilfswerte!$B$22)/Hilfswerte!$B$23)-Hilfswerte!$B$29)^2+(((G2733-Hilfswerte!$B$24)/Hilfswerte!$B$25)-Hilfswerte!$B$30)^2),3)</f>
        <v>2.294</v>
      </c>
      <c r="W2733" s="4">
        <f>ROUND(E2733*Hilfswerte!$B$31,0)</f>
        <v>92496</v>
      </c>
      <c r="X2733" s="4">
        <f t="shared" si="342"/>
        <v>76306</v>
      </c>
      <c r="Y2733" s="4" t="str">
        <f>IF(T2733="A - Top-Kunde","bereits Top-Kunde",IF(AND(V2733&lt;=Hilfswerte!$B$34,H2733&lt;0.5*W2733),"Hoch",IF(AND(V2733&lt;=Hilfswerte!$B$35,H2733&lt;0.7*W2733),"Mittel","Niedrig")))</f>
        <v>Niedrig</v>
      </c>
      <c r="Z2733" s="4">
        <f t="shared" si="343"/>
        <v>19.899999999999999</v>
      </c>
      <c r="AA2733" s="4" t="str">
        <f>IF(J2733&gt;365,"Bereits abgewandert (Segment D)",IF(Z2733&gt;=Hilfswerte!$B$38,"Rot - akut gefaehrdet",IF(Z2733&gt;=Hilfswerte!$B$39,"Gelb - beobachten","Gruen - stabil")))</f>
        <v>Rot - akut gefaehrdet</v>
      </c>
    </row>
    <row r="2734" spans="1:27" ht="15" customHeight="1" x14ac:dyDescent="0.25">
      <c r="A2734" s="4" t="s">
        <v>3081</v>
      </c>
      <c r="B2734" s="4" t="s">
        <v>355</v>
      </c>
      <c r="C2734" s="4" t="s">
        <v>65</v>
      </c>
      <c r="D2734" s="4" t="s">
        <v>48</v>
      </c>
      <c r="E2734" s="4">
        <v>223</v>
      </c>
      <c r="F2734" s="5">
        <v>36.1</v>
      </c>
      <c r="G2734" s="5">
        <v>21.4</v>
      </c>
      <c r="H2734" s="6">
        <v>0</v>
      </c>
      <c r="I2734" s="4">
        <v>0</v>
      </c>
      <c r="J2734" s="4">
        <v>865</v>
      </c>
      <c r="K2734" s="4">
        <v>0</v>
      </c>
      <c r="L2734" s="4">
        <v>13</v>
      </c>
      <c r="M2734" s="4">
        <v>0</v>
      </c>
      <c r="N2734" s="5">
        <v>-66.099999999999994</v>
      </c>
      <c r="O2734" s="7">
        <f t="shared" si="336"/>
        <v>1</v>
      </c>
      <c r="P2734" s="7">
        <f t="shared" si="337"/>
        <v>1</v>
      </c>
      <c r="Q2734" s="7">
        <f t="shared" si="338"/>
        <v>1</v>
      </c>
      <c r="R2734" s="7">
        <f t="shared" si="339"/>
        <v>3</v>
      </c>
      <c r="S2734" s="8">
        <f t="shared" si="340"/>
        <v>-7</v>
      </c>
      <c r="T2734" s="7" t="str">
        <f t="shared" si="341"/>
        <v>D - Abwanderungsrisiko</v>
      </c>
      <c r="U2734" s="4">
        <f>ROUND(((E2734-Hilfswerte!$B$20)/Hilfswerte!$B$21)+((F2734-Hilfswerte!$B$22)/Hilfswerte!$B$23)+((G2734-Hilfswerte!$B$24)/Hilfswerte!$B$25)+0.1*INDEX(Hilfswerte!$B$4:$B$15,MATCH(C2734,Hilfswerte!$A$4:$A$15,0)),2)</f>
        <v>2.31</v>
      </c>
      <c r="V2734" s="4">
        <f>ROUND(SQRT((((E2734-Hilfswerte!$B$20)/Hilfswerte!$B$21)-Hilfswerte!$B$28)^2+(((F2734-Hilfswerte!$B$22)/Hilfswerte!$B$23)-Hilfswerte!$B$29)^2+(((G2734-Hilfswerte!$B$24)/Hilfswerte!$B$25)-Hilfswerte!$B$30)^2),3)</f>
        <v>1.6359999999999999</v>
      </c>
      <c r="W2734" s="4">
        <f>ROUND(E2734*Hilfswerte!$B$31,0)</f>
        <v>45837</v>
      </c>
      <c r="X2734" s="4">
        <f t="shared" si="342"/>
        <v>45837</v>
      </c>
      <c r="Y2734" s="4" t="str">
        <f>IF(T2734="A - Top-Kunde","bereits Top-Kunde",IF(AND(V2734&lt;=Hilfswerte!$B$34,H2734&lt;0.5*W2734),"Hoch",IF(AND(V2734&lt;=Hilfswerte!$B$35,H2734&lt;0.7*W2734),"Mittel","Niedrig")))</f>
        <v>Niedrig</v>
      </c>
      <c r="Z2734" s="4">
        <f t="shared" si="343"/>
        <v>72.3</v>
      </c>
      <c r="AA2734" s="4" t="str">
        <f>IF(J2734&gt;365,"Bereits abgewandert (Segment D)",IF(Z2734&gt;=Hilfswerte!$B$38,"Rot - akut gefaehrdet",IF(Z2734&gt;=Hilfswerte!$B$39,"Gelb - beobachten","Gruen - stabil")))</f>
        <v>Bereits abgewandert (Segment D)</v>
      </c>
    </row>
    <row r="2735" spans="1:27" ht="15" customHeight="1" x14ac:dyDescent="0.25">
      <c r="A2735" s="4" t="s">
        <v>3082</v>
      </c>
      <c r="B2735" s="4" t="s">
        <v>73</v>
      </c>
      <c r="C2735" s="4" t="s">
        <v>62</v>
      </c>
      <c r="D2735" s="4" t="s">
        <v>93</v>
      </c>
      <c r="E2735" s="4">
        <v>288</v>
      </c>
      <c r="F2735" s="5">
        <v>54.5</v>
      </c>
      <c r="G2735" s="5">
        <v>0.6</v>
      </c>
      <c r="H2735" s="6">
        <v>4480</v>
      </c>
      <c r="I2735" s="4">
        <v>2</v>
      </c>
      <c r="J2735" s="4">
        <v>7</v>
      </c>
      <c r="K2735" s="4">
        <v>0</v>
      </c>
      <c r="L2735" s="4">
        <v>1</v>
      </c>
      <c r="M2735" s="4">
        <v>5</v>
      </c>
      <c r="N2735" s="5">
        <v>-4.3</v>
      </c>
      <c r="O2735" s="7">
        <f t="shared" si="336"/>
        <v>5</v>
      </c>
      <c r="P2735" s="7">
        <f t="shared" si="337"/>
        <v>2</v>
      </c>
      <c r="Q2735" s="7">
        <f t="shared" si="338"/>
        <v>4</v>
      </c>
      <c r="R2735" s="7">
        <f t="shared" si="339"/>
        <v>11</v>
      </c>
      <c r="S2735" s="8">
        <f t="shared" si="340"/>
        <v>107.6</v>
      </c>
      <c r="T2735" s="7" t="str">
        <f t="shared" si="341"/>
        <v>B - Kernkunde</v>
      </c>
      <c r="U2735" s="4">
        <f>ROUND(((E2735-Hilfswerte!$B$20)/Hilfswerte!$B$21)+((F2735-Hilfswerte!$B$22)/Hilfswerte!$B$23)+((G2735-Hilfswerte!$B$24)/Hilfswerte!$B$25)+0.1*INDEX(Hilfswerte!$B$4:$B$15,MATCH(C2735,Hilfswerte!$A$4:$A$15,0)),2)</f>
        <v>0.09</v>
      </c>
      <c r="V2735" s="4">
        <f>ROUND(SQRT((((E2735-Hilfswerte!$B$20)/Hilfswerte!$B$21)-Hilfswerte!$B$28)^2+(((F2735-Hilfswerte!$B$22)/Hilfswerte!$B$23)-Hilfswerte!$B$29)^2+(((G2735-Hilfswerte!$B$24)/Hilfswerte!$B$25)-Hilfswerte!$B$30)^2),3)</f>
        <v>1.788</v>
      </c>
      <c r="W2735" s="4">
        <f>ROUND(E2735*Hilfswerte!$B$31,0)</f>
        <v>59197</v>
      </c>
      <c r="X2735" s="4">
        <f t="shared" si="342"/>
        <v>54717</v>
      </c>
      <c r="Y2735" s="4" t="str">
        <f>IF(T2735="A - Top-Kunde","bereits Top-Kunde",IF(AND(V2735&lt;=Hilfswerte!$B$34,H2735&lt;0.5*W2735),"Hoch",IF(AND(V2735&lt;=Hilfswerte!$B$35,H2735&lt;0.7*W2735),"Mittel","Niedrig")))</f>
        <v>Niedrig</v>
      </c>
      <c r="Z2735" s="4">
        <f t="shared" si="343"/>
        <v>2.2999999999999998</v>
      </c>
      <c r="AA2735" s="4" t="str">
        <f>IF(J2735&gt;365,"Bereits abgewandert (Segment D)",IF(Z2735&gt;=Hilfswerte!$B$38,"Rot - akut gefaehrdet",IF(Z2735&gt;=Hilfswerte!$B$39,"Gelb - beobachten","Gruen - stabil")))</f>
        <v>Gruen - stabil</v>
      </c>
    </row>
    <row r="2736" spans="1:27" ht="15" customHeight="1" x14ac:dyDescent="0.25">
      <c r="A2736" s="4" t="s">
        <v>3083</v>
      </c>
      <c r="B2736" s="4" t="s">
        <v>703</v>
      </c>
      <c r="C2736" s="4" t="s">
        <v>51</v>
      </c>
      <c r="D2736" s="4" t="s">
        <v>48</v>
      </c>
      <c r="E2736" s="4">
        <v>37</v>
      </c>
      <c r="F2736" s="5">
        <v>7</v>
      </c>
      <c r="G2736" s="5">
        <v>2.6</v>
      </c>
      <c r="H2736" s="6">
        <v>3240</v>
      </c>
      <c r="I2736" s="4">
        <v>2</v>
      </c>
      <c r="J2736" s="4">
        <v>319</v>
      </c>
      <c r="K2736" s="4">
        <v>1</v>
      </c>
      <c r="L2736" s="4">
        <v>-3</v>
      </c>
      <c r="M2736" s="4">
        <v>2</v>
      </c>
      <c r="N2736" s="5">
        <v>-5.9</v>
      </c>
      <c r="O2736" s="7">
        <f t="shared" si="336"/>
        <v>2</v>
      </c>
      <c r="P2736" s="7">
        <f t="shared" si="337"/>
        <v>2</v>
      </c>
      <c r="Q2736" s="7">
        <f t="shared" si="338"/>
        <v>4</v>
      </c>
      <c r="R2736" s="7">
        <f t="shared" si="339"/>
        <v>8</v>
      </c>
      <c r="S2736" s="8">
        <f t="shared" si="340"/>
        <v>71.099999999999994</v>
      </c>
      <c r="T2736" s="7" t="str">
        <f t="shared" si="341"/>
        <v>C - Entwicklungspotenzial</v>
      </c>
      <c r="U2736" s="4">
        <f>ROUND(((E2736-Hilfswerte!$B$20)/Hilfswerte!$B$21)+((F2736-Hilfswerte!$B$22)/Hilfswerte!$B$23)+((G2736-Hilfswerte!$B$24)/Hilfswerte!$B$25)+0.1*INDEX(Hilfswerte!$B$4:$B$15,MATCH(C2736,Hilfswerte!$A$4:$A$15,0)),2)</f>
        <v>-1.59</v>
      </c>
      <c r="V2736" s="4">
        <f>ROUND(SQRT((((E2736-Hilfswerte!$B$20)/Hilfswerte!$B$21)-Hilfswerte!$B$28)^2+(((F2736-Hilfswerte!$B$22)/Hilfswerte!$B$23)-Hilfswerte!$B$29)^2+(((G2736-Hilfswerte!$B$24)/Hilfswerte!$B$25)-Hilfswerte!$B$30)^2),3)</f>
        <v>1.577</v>
      </c>
      <c r="W2736" s="4">
        <f>ROUND(E2736*Hilfswerte!$B$31,0)</f>
        <v>7605</v>
      </c>
      <c r="X2736" s="4">
        <f t="shared" si="342"/>
        <v>4365</v>
      </c>
      <c r="Y2736" s="4" t="str">
        <f>IF(T2736="A - Top-Kunde","bereits Top-Kunde",IF(AND(V2736&lt;=Hilfswerte!$B$34,H2736&lt;0.5*W2736),"Hoch",IF(AND(V2736&lt;=Hilfswerte!$B$35,H2736&lt;0.7*W2736),"Mittel","Niedrig")))</f>
        <v>Niedrig</v>
      </c>
      <c r="Z2736" s="4">
        <f t="shared" si="343"/>
        <v>21.3</v>
      </c>
      <c r="AA2736" s="4" t="str">
        <f>IF(J2736&gt;365,"Bereits abgewandert (Segment D)",IF(Z2736&gt;=Hilfswerte!$B$38,"Rot - akut gefaehrdet",IF(Z2736&gt;=Hilfswerte!$B$39,"Gelb - beobachten","Gruen - stabil")))</f>
        <v>Rot - akut gefaehrdet</v>
      </c>
    </row>
    <row r="2737" spans="1:27" ht="15" customHeight="1" x14ac:dyDescent="0.25">
      <c r="A2737" s="4" t="s">
        <v>3084</v>
      </c>
      <c r="B2737" s="4" t="s">
        <v>639</v>
      </c>
      <c r="C2737" s="4" t="s">
        <v>55</v>
      </c>
      <c r="D2737" s="4" t="s">
        <v>30</v>
      </c>
      <c r="E2737" s="4">
        <v>248</v>
      </c>
      <c r="F2737" s="5">
        <v>45.5</v>
      </c>
      <c r="G2737" s="5">
        <v>17.8</v>
      </c>
      <c r="H2737" s="6">
        <v>0</v>
      </c>
      <c r="I2737" s="4">
        <v>0</v>
      </c>
      <c r="J2737" s="4">
        <v>886</v>
      </c>
      <c r="K2737" s="4">
        <v>0</v>
      </c>
      <c r="L2737" s="4">
        <v>13</v>
      </c>
      <c r="M2737" s="4">
        <v>0</v>
      </c>
      <c r="N2737" s="5">
        <v>-55.4</v>
      </c>
      <c r="O2737" s="7">
        <f t="shared" si="336"/>
        <v>1</v>
      </c>
      <c r="P2737" s="7">
        <f t="shared" si="337"/>
        <v>1</v>
      </c>
      <c r="Q2737" s="7">
        <f t="shared" si="338"/>
        <v>1</v>
      </c>
      <c r="R2737" s="7">
        <f t="shared" si="339"/>
        <v>3</v>
      </c>
      <c r="S2737" s="8">
        <f t="shared" si="340"/>
        <v>-1.6</v>
      </c>
      <c r="T2737" s="7" t="str">
        <f t="shared" si="341"/>
        <v>D - Abwanderungsrisiko</v>
      </c>
      <c r="U2737" s="4">
        <f>ROUND(((E2737-Hilfswerte!$B$20)/Hilfswerte!$B$21)+((F2737-Hilfswerte!$B$22)/Hilfswerte!$B$23)+((G2737-Hilfswerte!$B$24)/Hilfswerte!$B$25)+0.1*INDEX(Hilfswerte!$B$4:$B$15,MATCH(C2737,Hilfswerte!$A$4:$A$15,0)),2)</f>
        <v>2.36</v>
      </c>
      <c r="V2737" s="4">
        <f>ROUND(SQRT((((E2737-Hilfswerte!$B$20)/Hilfswerte!$B$21)-Hilfswerte!$B$28)^2+(((F2737-Hilfswerte!$B$22)/Hilfswerte!$B$23)-Hilfswerte!$B$29)^2+(((G2737-Hilfswerte!$B$24)/Hilfswerte!$B$25)-Hilfswerte!$B$30)^2),3)</f>
        <v>1.111</v>
      </c>
      <c r="W2737" s="4">
        <f>ROUND(E2737*Hilfswerte!$B$31,0)</f>
        <v>50975</v>
      </c>
      <c r="X2737" s="4">
        <f t="shared" si="342"/>
        <v>50975</v>
      </c>
      <c r="Y2737" s="4" t="str">
        <f>IF(T2737="A - Top-Kunde","bereits Top-Kunde",IF(AND(V2737&lt;=Hilfswerte!$B$34,H2737&lt;0.5*W2737),"Hoch",IF(AND(V2737&lt;=Hilfswerte!$B$35,H2737&lt;0.7*W2737),"Mittel","Niedrig")))</f>
        <v>Mittel</v>
      </c>
      <c r="Z2737" s="4">
        <f t="shared" si="343"/>
        <v>69.099999999999994</v>
      </c>
      <c r="AA2737" s="4" t="str">
        <f>IF(J2737&gt;365,"Bereits abgewandert (Segment D)",IF(Z2737&gt;=Hilfswerte!$B$38,"Rot - akut gefaehrdet",IF(Z2737&gt;=Hilfswerte!$B$39,"Gelb - beobachten","Gruen - stabil")))</f>
        <v>Bereits abgewandert (Segment D)</v>
      </c>
    </row>
    <row r="2738" spans="1:27" ht="15" customHeight="1" x14ac:dyDescent="0.25">
      <c r="A2738" s="4" t="s">
        <v>3085</v>
      </c>
      <c r="B2738" s="4" t="s">
        <v>308</v>
      </c>
      <c r="C2738" s="4" t="s">
        <v>62</v>
      </c>
      <c r="D2738" s="4" t="s">
        <v>122</v>
      </c>
      <c r="E2738" s="4">
        <v>103</v>
      </c>
      <c r="F2738" s="5">
        <v>20.100000000000001</v>
      </c>
      <c r="G2738" s="5">
        <v>9.3000000000000007</v>
      </c>
      <c r="H2738" s="6">
        <v>2000</v>
      </c>
      <c r="I2738" s="4">
        <v>1</v>
      </c>
      <c r="J2738" s="4">
        <v>308</v>
      </c>
      <c r="K2738" s="4">
        <v>0</v>
      </c>
      <c r="L2738" s="4">
        <v>19</v>
      </c>
      <c r="M2738" s="4">
        <v>2</v>
      </c>
      <c r="N2738" s="5">
        <v>12.2</v>
      </c>
      <c r="O2738" s="7">
        <f t="shared" si="336"/>
        <v>2</v>
      </c>
      <c r="P2738" s="7">
        <f t="shared" si="337"/>
        <v>1</v>
      </c>
      <c r="Q2738" s="7">
        <f t="shared" si="338"/>
        <v>3</v>
      </c>
      <c r="R2738" s="7">
        <f t="shared" si="339"/>
        <v>6</v>
      </c>
      <c r="S2738" s="8">
        <f t="shared" si="340"/>
        <v>60.4</v>
      </c>
      <c r="T2738" s="7" t="str">
        <f t="shared" si="341"/>
        <v>C - Entwicklungspotenzial</v>
      </c>
      <c r="U2738" s="4">
        <f>ROUND(((E2738-Hilfswerte!$B$20)/Hilfswerte!$B$21)+((F2738-Hilfswerte!$B$22)/Hilfswerte!$B$23)+((G2738-Hilfswerte!$B$24)/Hilfswerte!$B$25)+0.1*INDEX(Hilfswerte!$B$4:$B$15,MATCH(C2738,Hilfswerte!$A$4:$A$15,0)),2)</f>
        <v>0.06</v>
      </c>
      <c r="V2738" s="4">
        <f>ROUND(SQRT((((E2738-Hilfswerte!$B$20)/Hilfswerte!$B$21)-Hilfswerte!$B$28)^2+(((F2738-Hilfswerte!$B$22)/Hilfswerte!$B$23)-Hilfswerte!$B$29)^2+(((G2738-Hilfswerte!$B$24)/Hilfswerte!$B$25)-Hilfswerte!$B$30)^2),3)</f>
        <v>0.51800000000000002</v>
      </c>
      <c r="W2738" s="4">
        <f>ROUND(E2738*Hilfswerte!$B$31,0)</f>
        <v>21171</v>
      </c>
      <c r="X2738" s="4">
        <f t="shared" si="342"/>
        <v>19171</v>
      </c>
      <c r="Y2738" s="4" t="str">
        <f>IF(T2738="A - Top-Kunde","bereits Top-Kunde",IF(AND(V2738&lt;=Hilfswerte!$B$34,H2738&lt;0.5*W2738),"Hoch",IF(AND(V2738&lt;=Hilfswerte!$B$35,H2738&lt;0.7*W2738),"Mittel","Niedrig")))</f>
        <v>Hoch</v>
      </c>
      <c r="Z2738" s="4">
        <f t="shared" si="343"/>
        <v>19.2</v>
      </c>
      <c r="AA2738" s="4" t="str">
        <f>IF(J2738&gt;365,"Bereits abgewandert (Segment D)",IF(Z2738&gt;=Hilfswerte!$B$38,"Rot - akut gefaehrdet",IF(Z2738&gt;=Hilfswerte!$B$39,"Gelb - beobachten","Gruen - stabil")))</f>
        <v>Gelb - beobachten</v>
      </c>
    </row>
    <row r="2739" spans="1:27" ht="15" customHeight="1" x14ac:dyDescent="0.25">
      <c r="A2739" s="4" t="s">
        <v>3086</v>
      </c>
      <c r="B2739" s="4" t="s">
        <v>217</v>
      </c>
      <c r="C2739" s="4" t="s">
        <v>59</v>
      </c>
      <c r="D2739" s="4" t="s">
        <v>93</v>
      </c>
      <c r="E2739" s="4">
        <v>13</v>
      </c>
      <c r="F2739" s="5">
        <v>2</v>
      </c>
      <c r="G2739" s="5">
        <v>17.2</v>
      </c>
      <c r="H2739" s="6">
        <v>400</v>
      </c>
      <c r="I2739" s="4">
        <v>2</v>
      </c>
      <c r="J2739" s="4">
        <v>128</v>
      </c>
      <c r="K2739" s="4">
        <v>0</v>
      </c>
      <c r="L2739" s="4">
        <v>10</v>
      </c>
      <c r="M2739" s="4">
        <v>5</v>
      </c>
      <c r="N2739" s="5">
        <v>18</v>
      </c>
      <c r="O2739" s="7">
        <f t="shared" si="336"/>
        <v>3</v>
      </c>
      <c r="P2739" s="7">
        <f t="shared" si="337"/>
        <v>2</v>
      </c>
      <c r="Q2739" s="7">
        <f t="shared" si="338"/>
        <v>2</v>
      </c>
      <c r="R2739" s="7">
        <f t="shared" si="339"/>
        <v>7</v>
      </c>
      <c r="S2739" s="8">
        <f t="shared" si="340"/>
        <v>76</v>
      </c>
      <c r="T2739" s="7" t="str">
        <f t="shared" si="341"/>
        <v>C - Entwicklungspotenzial</v>
      </c>
      <c r="U2739" s="4">
        <f>ROUND(((E2739-Hilfswerte!$B$20)/Hilfswerte!$B$21)+((F2739-Hilfswerte!$B$22)/Hilfswerte!$B$23)+((G2739-Hilfswerte!$B$24)/Hilfswerte!$B$25)+0.1*INDEX(Hilfswerte!$B$4:$B$15,MATCH(C2739,Hilfswerte!$A$4:$A$15,0)),2)</f>
        <v>0.11</v>
      </c>
      <c r="V2739" s="4">
        <f>ROUND(SQRT((((E2739-Hilfswerte!$B$20)/Hilfswerte!$B$21)-Hilfswerte!$B$28)^2+(((F2739-Hilfswerte!$B$22)/Hilfswerte!$B$23)-Hilfswerte!$B$29)^2+(((G2739-Hilfswerte!$B$24)/Hilfswerte!$B$25)-Hilfswerte!$B$30)^2),3)</f>
        <v>1.3240000000000001</v>
      </c>
      <c r="W2739" s="4">
        <f>ROUND(E2739*Hilfswerte!$B$31,0)</f>
        <v>2672</v>
      </c>
      <c r="X2739" s="4">
        <f t="shared" si="342"/>
        <v>2272</v>
      </c>
      <c r="Y2739" s="4" t="str">
        <f>IF(T2739="A - Top-Kunde","bereits Top-Kunde",IF(AND(V2739&lt;=Hilfswerte!$B$34,H2739&lt;0.5*W2739),"Hoch",IF(AND(V2739&lt;=Hilfswerte!$B$35,H2739&lt;0.7*W2739),"Mittel","Niedrig")))</f>
        <v>Niedrig</v>
      </c>
      <c r="Z2739" s="4">
        <f t="shared" si="343"/>
        <v>8.4</v>
      </c>
      <c r="AA2739" s="4" t="str">
        <f>IF(J2739&gt;365,"Bereits abgewandert (Segment D)",IF(Z2739&gt;=Hilfswerte!$B$38,"Rot - akut gefaehrdet",IF(Z2739&gt;=Hilfswerte!$B$39,"Gelb - beobachten","Gruen - stabil")))</f>
        <v>Gruen - stabil</v>
      </c>
    </row>
    <row r="2740" spans="1:27" ht="15" customHeight="1" x14ac:dyDescent="0.25">
      <c r="A2740" s="4" t="s">
        <v>3087</v>
      </c>
      <c r="B2740" s="4" t="s">
        <v>355</v>
      </c>
      <c r="C2740" s="4" t="s">
        <v>65</v>
      </c>
      <c r="D2740" s="4" t="s">
        <v>48</v>
      </c>
      <c r="E2740" s="4">
        <v>38</v>
      </c>
      <c r="F2740" s="5">
        <v>5.9</v>
      </c>
      <c r="G2740" s="5">
        <v>7.7</v>
      </c>
      <c r="H2740" s="6">
        <v>2110</v>
      </c>
      <c r="I2740" s="4">
        <v>4</v>
      </c>
      <c r="J2740" s="4">
        <v>75</v>
      </c>
      <c r="K2740" s="4">
        <v>0</v>
      </c>
      <c r="L2740" s="4">
        <v>4</v>
      </c>
      <c r="M2740" s="4">
        <v>6</v>
      </c>
      <c r="N2740" s="5">
        <v>-4.4000000000000004</v>
      </c>
      <c r="O2740" s="7">
        <f t="shared" si="336"/>
        <v>4</v>
      </c>
      <c r="P2740" s="7">
        <f t="shared" si="337"/>
        <v>4</v>
      </c>
      <c r="Q2740" s="7">
        <f t="shared" si="338"/>
        <v>3</v>
      </c>
      <c r="R2740" s="7">
        <f t="shared" si="339"/>
        <v>11</v>
      </c>
      <c r="S2740" s="8">
        <f t="shared" si="340"/>
        <v>106.6</v>
      </c>
      <c r="T2740" s="7" t="str">
        <f t="shared" si="341"/>
        <v>B - Kernkunde</v>
      </c>
      <c r="U2740" s="4">
        <f>ROUND(((E2740-Hilfswerte!$B$20)/Hilfswerte!$B$21)+((F2740-Hilfswerte!$B$22)/Hilfswerte!$B$23)+((G2740-Hilfswerte!$B$24)/Hilfswerte!$B$25)+0.1*INDEX(Hilfswerte!$B$4:$B$15,MATCH(C2740,Hilfswerte!$A$4:$A$15,0)),2)</f>
        <v>-1.2</v>
      </c>
      <c r="V2740" s="4">
        <f>ROUND(SQRT((((E2740-Hilfswerte!$B$20)/Hilfswerte!$B$21)-Hilfswerte!$B$28)^2+(((F2740-Hilfswerte!$B$22)/Hilfswerte!$B$23)-Hilfswerte!$B$29)^2+(((G2740-Hilfswerte!$B$24)/Hilfswerte!$B$25)-Hilfswerte!$B$30)^2),3)</f>
        <v>0.97199999999999998</v>
      </c>
      <c r="W2740" s="4">
        <f>ROUND(E2740*Hilfswerte!$B$31,0)</f>
        <v>7811</v>
      </c>
      <c r="X2740" s="4">
        <f t="shared" si="342"/>
        <v>5701</v>
      </c>
      <c r="Y2740" s="4" t="str">
        <f>IF(T2740="A - Top-Kunde","bereits Top-Kunde",IF(AND(V2740&lt;=Hilfswerte!$B$34,H2740&lt;0.5*W2740),"Hoch",IF(AND(V2740&lt;=Hilfswerte!$B$35,H2740&lt;0.7*W2740),"Mittel","Niedrig")))</f>
        <v>Mittel</v>
      </c>
      <c r="Z2740" s="4">
        <f t="shared" si="343"/>
        <v>6.3</v>
      </c>
      <c r="AA2740" s="4" t="str">
        <f>IF(J2740&gt;365,"Bereits abgewandert (Segment D)",IF(Z2740&gt;=Hilfswerte!$B$38,"Rot - akut gefaehrdet",IF(Z2740&gt;=Hilfswerte!$B$39,"Gelb - beobachten","Gruen - stabil")))</f>
        <v>Gruen - stabil</v>
      </c>
    </row>
    <row r="2741" spans="1:27" ht="15" customHeight="1" x14ac:dyDescent="0.25">
      <c r="A2741" s="4" t="s">
        <v>3088</v>
      </c>
      <c r="B2741" s="4" t="s">
        <v>630</v>
      </c>
      <c r="C2741" s="4" t="s">
        <v>33</v>
      </c>
      <c r="D2741" s="4" t="s">
        <v>30</v>
      </c>
      <c r="E2741" s="4">
        <v>212</v>
      </c>
      <c r="F2741" s="5">
        <v>37.799999999999997</v>
      </c>
      <c r="G2741" s="5">
        <v>14.8</v>
      </c>
      <c r="H2741" s="6">
        <v>16280</v>
      </c>
      <c r="I2741" s="4">
        <v>1</v>
      </c>
      <c r="J2741" s="4">
        <v>361</v>
      </c>
      <c r="K2741" s="4">
        <v>1</v>
      </c>
      <c r="L2741" s="4">
        <v>1</v>
      </c>
      <c r="M2741" s="4">
        <v>4</v>
      </c>
      <c r="N2741" s="5">
        <v>11.1</v>
      </c>
      <c r="O2741" s="7">
        <f t="shared" si="336"/>
        <v>2</v>
      </c>
      <c r="P2741" s="7">
        <f t="shared" si="337"/>
        <v>1</v>
      </c>
      <c r="Q2741" s="7">
        <f t="shared" si="338"/>
        <v>5</v>
      </c>
      <c r="R2741" s="7">
        <f t="shared" si="339"/>
        <v>8</v>
      </c>
      <c r="S2741" s="8">
        <f t="shared" si="340"/>
        <v>79.3</v>
      </c>
      <c r="T2741" s="7" t="str">
        <f t="shared" si="341"/>
        <v>C - Entwicklungspotenzial</v>
      </c>
      <c r="U2741" s="4">
        <f>ROUND(((E2741-Hilfswerte!$B$20)/Hilfswerte!$B$21)+((F2741-Hilfswerte!$B$22)/Hilfswerte!$B$23)+((G2741-Hilfswerte!$B$24)/Hilfswerte!$B$25)+0.1*INDEX(Hilfswerte!$B$4:$B$15,MATCH(C2741,Hilfswerte!$A$4:$A$15,0)),2)</f>
        <v>1.33</v>
      </c>
      <c r="V2741" s="4">
        <f>ROUND(SQRT((((E2741-Hilfswerte!$B$20)/Hilfswerte!$B$21)-Hilfswerte!$B$28)^2+(((F2741-Hilfswerte!$B$22)/Hilfswerte!$B$23)-Hilfswerte!$B$29)^2+(((G2741-Hilfswerte!$B$24)/Hilfswerte!$B$25)-Hilfswerte!$B$30)^2),3)</f>
        <v>0.60099999999999998</v>
      </c>
      <c r="W2741" s="4">
        <f>ROUND(E2741*Hilfswerte!$B$31,0)</f>
        <v>43576</v>
      </c>
      <c r="X2741" s="4">
        <f t="shared" si="342"/>
        <v>27296</v>
      </c>
      <c r="Y2741" s="4" t="str">
        <f>IF(T2741="A - Top-Kunde","bereits Top-Kunde",IF(AND(V2741&lt;=Hilfswerte!$B$34,H2741&lt;0.5*W2741),"Hoch",IF(AND(V2741&lt;=Hilfswerte!$B$35,H2741&lt;0.7*W2741),"Mittel","Niedrig")))</f>
        <v>Hoch</v>
      </c>
      <c r="Z2741" s="4">
        <f t="shared" si="343"/>
        <v>21.3</v>
      </c>
      <c r="AA2741" s="4" t="str">
        <f>IF(J2741&gt;365,"Bereits abgewandert (Segment D)",IF(Z2741&gt;=Hilfswerte!$B$38,"Rot - akut gefaehrdet",IF(Z2741&gt;=Hilfswerte!$B$39,"Gelb - beobachten","Gruen - stabil")))</f>
        <v>Rot - akut gefaehrdet</v>
      </c>
    </row>
    <row r="2742" spans="1:27" ht="15" customHeight="1" x14ac:dyDescent="0.25">
      <c r="A2742" s="4" t="s">
        <v>3089</v>
      </c>
      <c r="B2742" s="4" t="s">
        <v>348</v>
      </c>
      <c r="C2742" s="4" t="s">
        <v>33</v>
      </c>
      <c r="D2742" s="4" t="s">
        <v>48</v>
      </c>
      <c r="E2742" s="4">
        <v>61</v>
      </c>
      <c r="F2742" s="5">
        <v>13.1</v>
      </c>
      <c r="G2742" s="5">
        <v>3</v>
      </c>
      <c r="H2742" s="6">
        <v>10430</v>
      </c>
      <c r="I2742" s="4">
        <v>2</v>
      </c>
      <c r="J2742" s="4">
        <v>87</v>
      </c>
      <c r="K2742" s="4">
        <v>0</v>
      </c>
      <c r="L2742" s="4">
        <v>21</v>
      </c>
      <c r="M2742" s="4">
        <v>3</v>
      </c>
      <c r="N2742" s="5">
        <v>-15.9</v>
      </c>
      <c r="O2742" s="7">
        <f t="shared" si="336"/>
        <v>4</v>
      </c>
      <c r="P2742" s="7">
        <f t="shared" si="337"/>
        <v>2</v>
      </c>
      <c r="Q2742" s="7">
        <f t="shared" si="338"/>
        <v>5</v>
      </c>
      <c r="R2742" s="7">
        <f t="shared" si="339"/>
        <v>11</v>
      </c>
      <c r="S2742" s="8">
        <f t="shared" si="340"/>
        <v>95.8</v>
      </c>
      <c r="T2742" s="7" t="str">
        <f t="shared" si="341"/>
        <v>C - Entwicklungspotenzial</v>
      </c>
      <c r="U2742" s="4">
        <f>ROUND(((E2742-Hilfswerte!$B$20)/Hilfswerte!$B$21)+((F2742-Hilfswerte!$B$22)/Hilfswerte!$B$23)+((G2742-Hilfswerte!$B$24)/Hilfswerte!$B$25)+0.1*INDEX(Hilfswerte!$B$4:$B$15,MATCH(C2742,Hilfswerte!$A$4:$A$15,0)),2)</f>
        <v>-1.64</v>
      </c>
      <c r="V2742" s="4">
        <f>ROUND(SQRT((((E2742-Hilfswerte!$B$20)/Hilfswerte!$B$21)-Hilfswerte!$B$28)^2+(((F2742-Hilfswerte!$B$22)/Hilfswerte!$B$23)-Hilfswerte!$B$29)^2+(((G2742-Hilfswerte!$B$24)/Hilfswerte!$B$25)-Hilfswerte!$B$30)^2),3)</f>
        <v>1.45</v>
      </c>
      <c r="W2742" s="4">
        <f>ROUND(E2742*Hilfswerte!$B$31,0)</f>
        <v>12538</v>
      </c>
      <c r="X2742" s="4">
        <f t="shared" si="342"/>
        <v>2108</v>
      </c>
      <c r="Y2742" s="4" t="str">
        <f>IF(T2742="A - Top-Kunde","bereits Top-Kunde",IF(AND(V2742&lt;=Hilfswerte!$B$34,H2742&lt;0.5*W2742),"Hoch",IF(AND(V2742&lt;=Hilfswerte!$B$35,H2742&lt;0.7*W2742),"Mittel","Niedrig")))</f>
        <v>Niedrig</v>
      </c>
      <c r="Z2742" s="4">
        <f t="shared" si="343"/>
        <v>14.9</v>
      </c>
      <c r="AA2742" s="4" t="str">
        <f>IF(J2742&gt;365,"Bereits abgewandert (Segment D)",IF(Z2742&gt;=Hilfswerte!$B$38,"Rot - akut gefaehrdet",IF(Z2742&gt;=Hilfswerte!$B$39,"Gelb - beobachten","Gruen - stabil")))</f>
        <v>Gelb - beobachten</v>
      </c>
    </row>
    <row r="2743" spans="1:27" ht="15" customHeight="1" x14ac:dyDescent="0.25">
      <c r="A2743" s="4" t="s">
        <v>3090</v>
      </c>
      <c r="B2743" s="4" t="s">
        <v>955</v>
      </c>
      <c r="C2743" s="4" t="s">
        <v>38</v>
      </c>
      <c r="D2743" s="4" t="s">
        <v>30</v>
      </c>
      <c r="E2743" s="4">
        <v>69</v>
      </c>
      <c r="F2743" s="5">
        <v>16.2</v>
      </c>
      <c r="G2743" s="5">
        <v>4.9000000000000004</v>
      </c>
      <c r="H2743" s="6">
        <v>2510</v>
      </c>
      <c r="I2743" s="4">
        <v>6</v>
      </c>
      <c r="J2743" s="4">
        <v>9</v>
      </c>
      <c r="K2743" s="4">
        <v>1</v>
      </c>
      <c r="L2743" s="4">
        <v>3</v>
      </c>
      <c r="M2743" s="4">
        <v>2</v>
      </c>
      <c r="N2743" s="5">
        <v>-6.8</v>
      </c>
      <c r="O2743" s="7">
        <f t="shared" si="336"/>
        <v>5</v>
      </c>
      <c r="P2743" s="7">
        <f t="shared" si="337"/>
        <v>5</v>
      </c>
      <c r="Q2743" s="7">
        <f t="shared" si="338"/>
        <v>4</v>
      </c>
      <c r="R2743" s="7">
        <f t="shared" si="339"/>
        <v>14</v>
      </c>
      <c r="S2743" s="8">
        <f t="shared" si="340"/>
        <v>129.69999999999999</v>
      </c>
      <c r="T2743" s="7" t="str">
        <f t="shared" si="341"/>
        <v>A - Top-Kunde</v>
      </c>
      <c r="U2743" s="4">
        <f>ROUND(((E2743-Hilfswerte!$B$20)/Hilfswerte!$B$21)+((F2743-Hilfswerte!$B$22)/Hilfswerte!$B$23)+((G2743-Hilfswerte!$B$24)/Hilfswerte!$B$25)+0.1*INDEX(Hilfswerte!$B$4:$B$15,MATCH(C2743,Hilfswerte!$A$4:$A$15,0)),2)</f>
        <v>-0.93</v>
      </c>
      <c r="V2743" s="4">
        <f>ROUND(SQRT((((E2743-Hilfswerte!$B$20)/Hilfswerte!$B$21)-Hilfswerte!$B$28)^2+(((F2743-Hilfswerte!$B$22)/Hilfswerte!$B$23)-Hilfswerte!$B$29)^2+(((G2743-Hilfswerte!$B$24)/Hilfswerte!$B$25)-Hilfswerte!$B$30)^2),3)</f>
        <v>1.153</v>
      </c>
      <c r="W2743" s="4">
        <f>ROUND(E2743*Hilfswerte!$B$31,0)</f>
        <v>14183</v>
      </c>
      <c r="X2743" s="4">
        <f t="shared" si="342"/>
        <v>11673</v>
      </c>
      <c r="Y2743" s="4" t="str">
        <f>IF(T2743="A - Top-Kunde","bereits Top-Kunde",IF(AND(V2743&lt;=Hilfswerte!$B$34,H2743&lt;0.5*W2743),"Hoch",IF(AND(V2743&lt;=Hilfswerte!$B$35,H2743&lt;0.7*W2743),"Mittel","Niedrig")))</f>
        <v>bereits Top-Kunde</v>
      </c>
      <c r="Z2743" s="4">
        <f t="shared" si="343"/>
        <v>6.8</v>
      </c>
      <c r="AA2743" s="4" t="str">
        <f>IF(J2743&gt;365,"Bereits abgewandert (Segment D)",IF(Z2743&gt;=Hilfswerte!$B$38,"Rot - akut gefaehrdet",IF(Z2743&gt;=Hilfswerte!$B$39,"Gelb - beobachten","Gruen - stabil")))</f>
        <v>Gruen - stabil</v>
      </c>
    </row>
    <row r="2744" spans="1:27" ht="15" customHeight="1" x14ac:dyDescent="0.25">
      <c r="A2744" s="4" t="s">
        <v>3091</v>
      </c>
      <c r="B2744" s="4" t="s">
        <v>294</v>
      </c>
      <c r="C2744" s="4" t="s">
        <v>74</v>
      </c>
      <c r="D2744" s="4" t="s">
        <v>30</v>
      </c>
      <c r="E2744" s="4">
        <v>52</v>
      </c>
      <c r="F2744" s="5">
        <v>15.3</v>
      </c>
      <c r="G2744" s="5">
        <v>13.8</v>
      </c>
      <c r="H2744" s="6">
        <v>12550</v>
      </c>
      <c r="I2744" s="4">
        <v>5</v>
      </c>
      <c r="J2744" s="4">
        <v>15</v>
      </c>
      <c r="K2744" s="4">
        <v>0</v>
      </c>
      <c r="L2744" s="4">
        <v>23</v>
      </c>
      <c r="M2744" s="4">
        <v>5</v>
      </c>
      <c r="N2744" s="5">
        <v>13</v>
      </c>
      <c r="O2744" s="7">
        <f t="shared" si="336"/>
        <v>5</v>
      </c>
      <c r="P2744" s="7">
        <f t="shared" si="337"/>
        <v>5</v>
      </c>
      <c r="Q2744" s="7">
        <f t="shared" si="338"/>
        <v>5</v>
      </c>
      <c r="R2744" s="7">
        <f t="shared" si="339"/>
        <v>15</v>
      </c>
      <c r="S2744" s="8">
        <f t="shared" si="340"/>
        <v>149.6</v>
      </c>
      <c r="T2744" s="7" t="str">
        <f t="shared" si="341"/>
        <v>A - Top-Kunde</v>
      </c>
      <c r="U2744" s="4">
        <f>ROUND(((E2744-Hilfswerte!$B$20)/Hilfswerte!$B$21)+((F2744-Hilfswerte!$B$22)/Hilfswerte!$B$23)+((G2744-Hilfswerte!$B$24)/Hilfswerte!$B$25)+0.1*INDEX(Hilfswerte!$B$4:$B$15,MATCH(C2744,Hilfswerte!$A$4:$A$15,0)),2)</f>
        <v>0.03</v>
      </c>
      <c r="V2744" s="4">
        <f>ROUND(SQRT((((E2744-Hilfswerte!$B$20)/Hilfswerte!$B$21)-Hilfswerte!$B$28)^2+(((F2744-Hilfswerte!$B$22)/Hilfswerte!$B$23)-Hilfswerte!$B$29)^2+(((G2744-Hilfswerte!$B$24)/Hilfswerte!$B$25)-Hilfswerte!$B$30)^2),3)</f>
        <v>0.75800000000000001</v>
      </c>
      <c r="W2744" s="4">
        <f>ROUND(E2744*Hilfswerte!$B$31,0)</f>
        <v>10688</v>
      </c>
      <c r="X2744" s="4">
        <f t="shared" si="342"/>
        <v>0</v>
      </c>
      <c r="Y2744" s="4" t="str">
        <f>IF(T2744="A - Top-Kunde","bereits Top-Kunde",IF(AND(V2744&lt;=Hilfswerte!$B$34,H2744&lt;0.5*W2744),"Hoch",IF(AND(V2744&lt;=Hilfswerte!$B$35,H2744&lt;0.7*W2744),"Mittel","Niedrig")))</f>
        <v>bereits Top-Kunde</v>
      </c>
      <c r="Z2744" s="4">
        <f t="shared" si="343"/>
        <v>5.4</v>
      </c>
      <c r="AA2744" s="4" t="str">
        <f>IF(J2744&gt;365,"Bereits abgewandert (Segment D)",IF(Z2744&gt;=Hilfswerte!$B$38,"Rot - akut gefaehrdet",IF(Z2744&gt;=Hilfswerte!$B$39,"Gelb - beobachten","Gruen - stabil")))</f>
        <v>Gruen - stabil</v>
      </c>
    </row>
    <row r="2745" spans="1:27" ht="15" customHeight="1" x14ac:dyDescent="0.25">
      <c r="A2745" s="4" t="s">
        <v>3092</v>
      </c>
      <c r="B2745" s="4" t="s">
        <v>114</v>
      </c>
      <c r="C2745" s="4" t="s">
        <v>74</v>
      </c>
      <c r="D2745" s="4" t="s">
        <v>30</v>
      </c>
      <c r="E2745" s="4">
        <v>33</v>
      </c>
      <c r="F2745" s="5">
        <v>9.6</v>
      </c>
      <c r="G2745" s="5">
        <v>13.7</v>
      </c>
      <c r="H2745" s="6">
        <v>2810</v>
      </c>
      <c r="I2745" s="4">
        <v>1</v>
      </c>
      <c r="J2745" s="4">
        <v>341</v>
      </c>
      <c r="K2745" s="4">
        <v>0</v>
      </c>
      <c r="L2745" s="4">
        <v>13</v>
      </c>
      <c r="M2745" s="4">
        <v>6</v>
      </c>
      <c r="N2745" s="5">
        <v>15.8</v>
      </c>
      <c r="O2745" s="7">
        <f t="shared" si="336"/>
        <v>2</v>
      </c>
      <c r="P2745" s="7">
        <f t="shared" si="337"/>
        <v>1</v>
      </c>
      <c r="Q2745" s="7">
        <f t="shared" si="338"/>
        <v>4</v>
      </c>
      <c r="R2745" s="7">
        <f t="shared" si="339"/>
        <v>7</v>
      </c>
      <c r="S2745" s="8">
        <f t="shared" si="340"/>
        <v>74</v>
      </c>
      <c r="T2745" s="7" t="str">
        <f t="shared" si="341"/>
        <v>C - Entwicklungspotenzial</v>
      </c>
      <c r="U2745" s="4">
        <f>ROUND(((E2745-Hilfswerte!$B$20)/Hilfswerte!$B$21)+((F2745-Hilfswerte!$B$22)/Hilfswerte!$B$23)+((G2745-Hilfswerte!$B$24)/Hilfswerte!$B$25)+0.1*INDEX(Hilfswerte!$B$4:$B$15,MATCH(C2745,Hilfswerte!$A$4:$A$15,0)),2)</f>
        <v>-0.17</v>
      </c>
      <c r="V2745" s="4">
        <f>ROUND(SQRT((((E2745-Hilfswerte!$B$20)/Hilfswerte!$B$21)-Hilfswerte!$B$28)^2+(((F2745-Hilfswerte!$B$22)/Hilfswerte!$B$23)-Hilfswerte!$B$29)^2+(((G2745-Hilfswerte!$B$24)/Hilfswerte!$B$25)-Hilfswerte!$B$30)^2),3)</f>
        <v>0.86099999999999999</v>
      </c>
      <c r="W2745" s="4">
        <f>ROUND(E2745*Hilfswerte!$B$31,0)</f>
        <v>6783</v>
      </c>
      <c r="X2745" s="4">
        <f t="shared" si="342"/>
        <v>3973</v>
      </c>
      <c r="Y2745" s="4" t="str">
        <f>IF(T2745="A - Top-Kunde","bereits Top-Kunde",IF(AND(V2745&lt;=Hilfswerte!$B$34,H2745&lt;0.5*W2745),"Hoch",IF(AND(V2745&lt;=Hilfswerte!$B$35,H2745&lt;0.7*W2745),"Mittel","Niedrig")))</f>
        <v>Mittel</v>
      </c>
      <c r="Z2745" s="4">
        <f t="shared" si="343"/>
        <v>19.7</v>
      </c>
      <c r="AA2745" s="4" t="str">
        <f>IF(J2745&gt;365,"Bereits abgewandert (Segment D)",IF(Z2745&gt;=Hilfswerte!$B$38,"Rot - akut gefaehrdet",IF(Z2745&gt;=Hilfswerte!$B$39,"Gelb - beobachten","Gruen - stabil")))</f>
        <v>Gelb - beobachten</v>
      </c>
    </row>
    <row r="2746" spans="1:27" ht="15" customHeight="1" x14ac:dyDescent="0.25">
      <c r="A2746" s="4" t="s">
        <v>3093</v>
      </c>
      <c r="B2746" s="4" t="s">
        <v>150</v>
      </c>
      <c r="C2746" s="4" t="s">
        <v>59</v>
      </c>
      <c r="D2746" s="4" t="s">
        <v>30</v>
      </c>
      <c r="E2746" s="4">
        <v>55</v>
      </c>
      <c r="F2746" s="5">
        <v>6.4</v>
      </c>
      <c r="G2746" s="5">
        <v>5.5</v>
      </c>
      <c r="H2746" s="6">
        <v>780</v>
      </c>
      <c r="I2746" s="4">
        <v>1</v>
      </c>
      <c r="J2746" s="4">
        <v>334</v>
      </c>
      <c r="K2746" s="4">
        <v>0</v>
      </c>
      <c r="L2746" s="4">
        <v>-4</v>
      </c>
      <c r="M2746" s="4">
        <v>1</v>
      </c>
      <c r="N2746" s="5">
        <v>-1</v>
      </c>
      <c r="O2746" s="7">
        <f t="shared" si="336"/>
        <v>2</v>
      </c>
      <c r="P2746" s="7">
        <f t="shared" si="337"/>
        <v>1</v>
      </c>
      <c r="Q2746" s="7">
        <f t="shared" si="338"/>
        <v>2</v>
      </c>
      <c r="R2746" s="7">
        <f t="shared" si="339"/>
        <v>5</v>
      </c>
      <c r="S2746" s="8">
        <f t="shared" si="340"/>
        <v>49.5</v>
      </c>
      <c r="T2746" s="7" t="str">
        <f t="shared" si="341"/>
        <v>C - Entwicklungspotenzial</v>
      </c>
      <c r="U2746" s="4">
        <f>ROUND(((E2746-Hilfswerte!$B$20)/Hilfswerte!$B$21)+((F2746-Hilfswerte!$B$22)/Hilfswerte!$B$23)+((G2746-Hilfswerte!$B$24)/Hilfswerte!$B$25)+0.1*INDEX(Hilfswerte!$B$4:$B$15,MATCH(C2746,Hilfswerte!$A$4:$A$15,0)),2)</f>
        <v>-1.49</v>
      </c>
      <c r="V2746" s="4">
        <f>ROUND(SQRT((((E2746-Hilfswerte!$B$20)/Hilfswerte!$B$21)-Hilfswerte!$B$28)^2+(((F2746-Hilfswerte!$B$22)/Hilfswerte!$B$23)-Hilfswerte!$B$29)^2+(((G2746-Hilfswerte!$B$24)/Hilfswerte!$B$25)-Hilfswerte!$B$30)^2),3)</f>
        <v>1.171</v>
      </c>
      <c r="W2746" s="4">
        <f>ROUND(E2746*Hilfswerte!$B$31,0)</f>
        <v>11305</v>
      </c>
      <c r="X2746" s="4">
        <f t="shared" si="342"/>
        <v>10525</v>
      </c>
      <c r="Y2746" s="4" t="str">
        <f>IF(T2746="A - Top-Kunde","bereits Top-Kunde",IF(AND(V2746&lt;=Hilfswerte!$B$34,H2746&lt;0.5*W2746),"Hoch",IF(AND(V2746&lt;=Hilfswerte!$B$35,H2746&lt;0.7*W2746),"Mittel","Niedrig")))</f>
        <v>Niedrig</v>
      </c>
      <c r="Z2746" s="4">
        <f t="shared" si="343"/>
        <v>17.100000000000001</v>
      </c>
      <c r="AA2746" s="4" t="str">
        <f>IF(J2746&gt;365,"Bereits abgewandert (Segment D)",IF(Z2746&gt;=Hilfswerte!$B$38,"Rot - akut gefaehrdet",IF(Z2746&gt;=Hilfswerte!$B$39,"Gelb - beobachten","Gruen - stabil")))</f>
        <v>Gelb - beobachten</v>
      </c>
    </row>
    <row r="2747" spans="1:27" ht="15" customHeight="1" x14ac:dyDescent="0.25">
      <c r="A2747" s="4" t="s">
        <v>3094</v>
      </c>
      <c r="B2747" s="4" t="s">
        <v>325</v>
      </c>
      <c r="C2747" s="4" t="s">
        <v>84</v>
      </c>
      <c r="D2747" s="4" t="s">
        <v>30</v>
      </c>
      <c r="E2747" s="4">
        <v>59</v>
      </c>
      <c r="F2747" s="5">
        <v>14.9</v>
      </c>
      <c r="G2747" s="5">
        <v>19.399999999999999</v>
      </c>
      <c r="H2747" s="6">
        <v>210</v>
      </c>
      <c r="I2747" s="4">
        <v>1</v>
      </c>
      <c r="J2747" s="4">
        <v>118</v>
      </c>
      <c r="K2747" s="4">
        <v>0</v>
      </c>
      <c r="L2747" s="4">
        <v>7</v>
      </c>
      <c r="M2747" s="4">
        <v>1</v>
      </c>
      <c r="N2747" s="5">
        <v>28.4</v>
      </c>
      <c r="O2747" s="7">
        <f t="shared" si="336"/>
        <v>3</v>
      </c>
      <c r="P2747" s="7">
        <f t="shared" si="337"/>
        <v>1</v>
      </c>
      <c r="Q2747" s="7">
        <f t="shared" si="338"/>
        <v>2</v>
      </c>
      <c r="R2747" s="7">
        <f t="shared" si="339"/>
        <v>6</v>
      </c>
      <c r="S2747" s="8">
        <f t="shared" si="340"/>
        <v>72.099999999999994</v>
      </c>
      <c r="T2747" s="7" t="str">
        <f t="shared" si="341"/>
        <v>C - Entwicklungspotenzial</v>
      </c>
      <c r="U2747" s="4">
        <f>ROUND(((E2747-Hilfswerte!$B$20)/Hilfswerte!$B$21)+((F2747-Hilfswerte!$B$22)/Hilfswerte!$B$23)+((G2747-Hilfswerte!$B$24)/Hilfswerte!$B$25)+0.1*INDEX(Hilfswerte!$B$4:$B$15,MATCH(C2747,Hilfswerte!$A$4:$A$15,0)),2)</f>
        <v>0.97</v>
      </c>
      <c r="V2747" s="4">
        <f>ROUND(SQRT((((E2747-Hilfswerte!$B$20)/Hilfswerte!$B$21)-Hilfswerte!$B$28)^2+(((F2747-Hilfswerte!$B$22)/Hilfswerte!$B$23)-Hilfswerte!$B$29)^2+(((G2747-Hilfswerte!$B$24)/Hilfswerte!$B$25)-Hilfswerte!$B$30)^2),3)</f>
        <v>1.44</v>
      </c>
      <c r="W2747" s="4">
        <f>ROUND(E2747*Hilfswerte!$B$31,0)</f>
        <v>12127</v>
      </c>
      <c r="X2747" s="4">
        <f t="shared" si="342"/>
        <v>11917</v>
      </c>
      <c r="Y2747" s="4" t="str">
        <f>IF(T2747="A - Top-Kunde","bereits Top-Kunde",IF(AND(V2747&lt;=Hilfswerte!$B$34,H2747&lt;0.5*W2747),"Hoch",IF(AND(V2747&lt;=Hilfswerte!$B$35,H2747&lt;0.7*W2747),"Mittel","Niedrig")))</f>
        <v>Niedrig</v>
      </c>
      <c r="Z2747" s="4">
        <f t="shared" si="343"/>
        <v>7.3</v>
      </c>
      <c r="AA2747" s="4" t="str">
        <f>IF(J2747&gt;365,"Bereits abgewandert (Segment D)",IF(Z2747&gt;=Hilfswerte!$B$38,"Rot - akut gefaehrdet",IF(Z2747&gt;=Hilfswerte!$B$39,"Gelb - beobachten","Gruen - stabil")))</f>
        <v>Gruen - stabil</v>
      </c>
    </row>
    <row r="2748" spans="1:27" ht="15" customHeight="1" x14ac:dyDescent="0.25">
      <c r="A2748" s="4" t="s">
        <v>3095</v>
      </c>
      <c r="B2748" s="4" t="s">
        <v>243</v>
      </c>
      <c r="C2748" s="4" t="s">
        <v>89</v>
      </c>
      <c r="D2748" s="4" t="s">
        <v>56</v>
      </c>
      <c r="E2748" s="4">
        <v>59</v>
      </c>
      <c r="F2748" s="5">
        <v>16</v>
      </c>
      <c r="G2748" s="5">
        <v>3.5</v>
      </c>
      <c r="H2748" s="6">
        <v>4390</v>
      </c>
      <c r="I2748" s="4">
        <v>1</v>
      </c>
      <c r="J2748" s="4">
        <v>328</v>
      </c>
      <c r="K2748" s="4">
        <v>1</v>
      </c>
      <c r="L2748" s="4">
        <v>-4</v>
      </c>
      <c r="M2748" s="4">
        <v>5</v>
      </c>
      <c r="N2748" s="5">
        <v>11.7</v>
      </c>
      <c r="O2748" s="7">
        <f t="shared" si="336"/>
        <v>2</v>
      </c>
      <c r="P2748" s="7">
        <f t="shared" si="337"/>
        <v>1</v>
      </c>
      <c r="Q2748" s="7">
        <f t="shared" si="338"/>
        <v>4</v>
      </c>
      <c r="R2748" s="7">
        <f t="shared" si="339"/>
        <v>7</v>
      </c>
      <c r="S2748" s="8">
        <f t="shared" si="340"/>
        <v>69.900000000000006</v>
      </c>
      <c r="T2748" s="7" t="str">
        <f t="shared" si="341"/>
        <v>C - Entwicklungspotenzial</v>
      </c>
      <c r="U2748" s="4">
        <f>ROUND(((E2748-Hilfswerte!$B$20)/Hilfswerte!$B$21)+((F2748-Hilfswerte!$B$22)/Hilfswerte!$B$23)+((G2748-Hilfswerte!$B$24)/Hilfswerte!$B$25)+0.1*INDEX(Hilfswerte!$B$4:$B$15,MATCH(C2748,Hilfswerte!$A$4:$A$15,0)),2)</f>
        <v>-1.25</v>
      </c>
      <c r="V2748" s="4">
        <f>ROUND(SQRT((((E2748-Hilfswerte!$B$20)/Hilfswerte!$B$21)-Hilfswerte!$B$28)^2+(((F2748-Hilfswerte!$B$22)/Hilfswerte!$B$23)-Hilfswerte!$B$29)^2+(((G2748-Hilfswerte!$B$24)/Hilfswerte!$B$25)-Hilfswerte!$B$30)^2),3)</f>
        <v>1.3660000000000001</v>
      </c>
      <c r="W2748" s="4">
        <f>ROUND(E2748*Hilfswerte!$B$31,0)</f>
        <v>12127</v>
      </c>
      <c r="X2748" s="4">
        <f t="shared" si="342"/>
        <v>7737</v>
      </c>
      <c r="Y2748" s="4" t="str">
        <f>IF(T2748="A - Top-Kunde","bereits Top-Kunde",IF(AND(V2748&lt;=Hilfswerte!$B$34,H2748&lt;0.5*W2748),"Hoch",IF(AND(V2748&lt;=Hilfswerte!$B$35,H2748&lt;0.7*W2748),"Mittel","Niedrig")))</f>
        <v>Niedrig</v>
      </c>
      <c r="Z2748" s="4">
        <f t="shared" si="343"/>
        <v>19.399999999999999</v>
      </c>
      <c r="AA2748" s="4" t="str">
        <f>IF(J2748&gt;365,"Bereits abgewandert (Segment D)",IF(Z2748&gt;=Hilfswerte!$B$38,"Rot - akut gefaehrdet",IF(Z2748&gt;=Hilfswerte!$B$39,"Gelb - beobachten","Gruen - stabil")))</f>
        <v>Gelb - beobachten</v>
      </c>
    </row>
    <row r="2749" spans="1:27" ht="15" customHeight="1" x14ac:dyDescent="0.25">
      <c r="A2749" s="4" t="s">
        <v>3096</v>
      </c>
      <c r="B2749" s="4" t="s">
        <v>376</v>
      </c>
      <c r="C2749" s="4" t="s">
        <v>65</v>
      </c>
      <c r="D2749" s="4" t="s">
        <v>93</v>
      </c>
      <c r="E2749" s="4">
        <v>81</v>
      </c>
      <c r="F2749" s="5">
        <v>21</v>
      </c>
      <c r="G2749" s="5">
        <v>4.9000000000000004</v>
      </c>
      <c r="H2749" s="6">
        <v>5620</v>
      </c>
      <c r="I2749" s="4">
        <v>1</v>
      </c>
      <c r="J2749" s="4">
        <v>12</v>
      </c>
      <c r="K2749" s="4">
        <v>1</v>
      </c>
      <c r="L2749" s="4">
        <v>7</v>
      </c>
      <c r="M2749" s="4">
        <v>1</v>
      </c>
      <c r="N2749" s="5">
        <v>-3.1</v>
      </c>
      <c r="O2749" s="7">
        <f t="shared" si="336"/>
        <v>5</v>
      </c>
      <c r="P2749" s="7">
        <f t="shared" si="337"/>
        <v>1</v>
      </c>
      <c r="Q2749" s="7">
        <f t="shared" si="338"/>
        <v>4</v>
      </c>
      <c r="R2749" s="7">
        <f t="shared" si="339"/>
        <v>10</v>
      </c>
      <c r="S2749" s="8">
        <f t="shared" si="340"/>
        <v>90.4</v>
      </c>
      <c r="T2749" s="7" t="str">
        <f t="shared" si="341"/>
        <v>C - Entwicklungspotenzial</v>
      </c>
      <c r="U2749" s="4">
        <f>ROUND(((E2749-Hilfswerte!$B$20)/Hilfswerte!$B$21)+((F2749-Hilfswerte!$B$22)/Hilfswerte!$B$23)+((G2749-Hilfswerte!$B$24)/Hilfswerte!$B$25)+0.1*INDEX(Hilfswerte!$B$4:$B$15,MATCH(C2749,Hilfswerte!$A$4:$A$15,0)),2)</f>
        <v>-1.19</v>
      </c>
      <c r="V2749" s="4">
        <f>ROUND(SQRT((((E2749-Hilfswerte!$B$20)/Hilfswerte!$B$21)-Hilfswerte!$B$28)^2+(((F2749-Hilfswerte!$B$22)/Hilfswerte!$B$23)-Hilfswerte!$B$29)^2+(((G2749-Hilfswerte!$B$24)/Hilfswerte!$B$25)-Hilfswerte!$B$30)^2),3)</f>
        <v>1.109</v>
      </c>
      <c r="W2749" s="4">
        <f>ROUND(E2749*Hilfswerte!$B$31,0)</f>
        <v>16649</v>
      </c>
      <c r="X2749" s="4">
        <f t="shared" si="342"/>
        <v>11029</v>
      </c>
      <c r="Y2749" s="4" t="str">
        <f>IF(T2749="A - Top-Kunde","bereits Top-Kunde",IF(AND(V2749&lt;=Hilfswerte!$B$34,H2749&lt;0.5*W2749),"Hoch",IF(AND(V2749&lt;=Hilfswerte!$B$35,H2749&lt;0.7*W2749),"Mittel","Niedrig")))</f>
        <v>Mittel</v>
      </c>
      <c r="Z2749" s="4">
        <f t="shared" si="343"/>
        <v>6.2</v>
      </c>
      <c r="AA2749" s="4" t="str">
        <f>IF(J2749&gt;365,"Bereits abgewandert (Segment D)",IF(Z2749&gt;=Hilfswerte!$B$38,"Rot - akut gefaehrdet",IF(Z2749&gt;=Hilfswerte!$B$39,"Gelb - beobachten","Gruen - stabil")))</f>
        <v>Gruen - stabil</v>
      </c>
    </row>
    <row r="2750" spans="1:27" ht="15" customHeight="1" x14ac:dyDescent="0.25">
      <c r="A2750" s="4" t="s">
        <v>3097</v>
      </c>
      <c r="B2750" s="4" t="s">
        <v>756</v>
      </c>
      <c r="C2750" s="4" t="s">
        <v>84</v>
      </c>
      <c r="D2750" s="4" t="s">
        <v>30</v>
      </c>
      <c r="E2750" s="4">
        <v>104</v>
      </c>
      <c r="F2750" s="5">
        <v>17.7</v>
      </c>
      <c r="G2750" s="5">
        <v>7.7</v>
      </c>
      <c r="H2750" s="6">
        <v>4080</v>
      </c>
      <c r="I2750" s="4">
        <v>2</v>
      </c>
      <c r="J2750" s="4">
        <v>23</v>
      </c>
      <c r="K2750" s="4">
        <v>1</v>
      </c>
      <c r="L2750" s="4">
        <v>7</v>
      </c>
      <c r="M2750" s="4">
        <v>2</v>
      </c>
      <c r="N2750" s="5">
        <v>21.2</v>
      </c>
      <c r="O2750" s="7">
        <f t="shared" si="336"/>
        <v>5</v>
      </c>
      <c r="P2750" s="7">
        <f t="shared" si="337"/>
        <v>2</v>
      </c>
      <c r="Q2750" s="7">
        <f t="shared" si="338"/>
        <v>4</v>
      </c>
      <c r="R2750" s="7">
        <f t="shared" si="339"/>
        <v>11</v>
      </c>
      <c r="S2750" s="8">
        <f t="shared" si="340"/>
        <v>112.5</v>
      </c>
      <c r="T2750" s="7" t="str">
        <f t="shared" si="341"/>
        <v>B - Kernkunde</v>
      </c>
      <c r="U2750" s="4">
        <f>ROUND(((E2750-Hilfswerte!$B$20)/Hilfswerte!$B$21)+((F2750-Hilfswerte!$B$22)/Hilfswerte!$B$23)+((G2750-Hilfswerte!$B$24)/Hilfswerte!$B$25)+0.1*INDEX(Hilfswerte!$B$4:$B$15,MATCH(C2750,Hilfswerte!$A$4:$A$15,0)),2)</f>
        <v>-0.65</v>
      </c>
      <c r="V2750" s="4">
        <f>ROUND(SQRT((((E2750-Hilfswerte!$B$20)/Hilfswerte!$B$21)-Hilfswerte!$B$28)^2+(((F2750-Hilfswerte!$B$22)/Hilfswerte!$B$23)-Hilfswerte!$B$29)^2+(((G2750-Hilfswerte!$B$24)/Hilfswerte!$B$25)-Hilfswerte!$B$30)^2),3)</f>
        <v>0.71699999999999997</v>
      </c>
      <c r="W2750" s="4">
        <f>ROUND(E2750*Hilfswerte!$B$31,0)</f>
        <v>21377</v>
      </c>
      <c r="X2750" s="4">
        <f t="shared" si="342"/>
        <v>17297</v>
      </c>
      <c r="Y2750" s="4" t="str">
        <f>IF(T2750="A - Top-Kunde","bereits Top-Kunde",IF(AND(V2750&lt;=Hilfswerte!$B$34,H2750&lt;0.5*W2750),"Hoch",IF(AND(V2750&lt;=Hilfswerte!$B$35,H2750&lt;0.7*W2750),"Mittel","Niedrig")))</f>
        <v>Hoch</v>
      </c>
      <c r="Z2750" s="4">
        <f t="shared" si="343"/>
        <v>5.6</v>
      </c>
      <c r="AA2750" s="4" t="str">
        <f>IF(J2750&gt;365,"Bereits abgewandert (Segment D)",IF(Z2750&gt;=Hilfswerte!$B$38,"Rot - akut gefaehrdet",IF(Z2750&gt;=Hilfswerte!$B$39,"Gelb - beobachten","Gruen - stabil")))</f>
        <v>Gruen - stabil</v>
      </c>
    </row>
    <row r="2751" spans="1:27" ht="15" customHeight="1" x14ac:dyDescent="0.25">
      <c r="A2751" s="4" t="s">
        <v>3098</v>
      </c>
      <c r="B2751" s="4" t="s">
        <v>124</v>
      </c>
      <c r="C2751" s="4" t="s">
        <v>62</v>
      </c>
      <c r="D2751" s="4" t="s">
        <v>30</v>
      </c>
      <c r="E2751" s="4">
        <v>70</v>
      </c>
      <c r="F2751" s="5">
        <v>13.2</v>
      </c>
      <c r="G2751" s="5">
        <v>21.8</v>
      </c>
      <c r="H2751" s="6">
        <v>3930</v>
      </c>
      <c r="I2751" s="4">
        <v>2</v>
      </c>
      <c r="J2751" s="4">
        <v>89</v>
      </c>
      <c r="K2751" s="4">
        <v>0</v>
      </c>
      <c r="L2751" s="4">
        <v>14</v>
      </c>
      <c r="M2751" s="4">
        <v>3</v>
      </c>
      <c r="N2751" s="5">
        <v>-9.8000000000000007</v>
      </c>
      <c r="O2751" s="7">
        <f t="shared" si="336"/>
        <v>4</v>
      </c>
      <c r="P2751" s="7">
        <f t="shared" si="337"/>
        <v>2</v>
      </c>
      <c r="Q2751" s="7">
        <f t="shared" si="338"/>
        <v>4</v>
      </c>
      <c r="R2751" s="7">
        <f t="shared" si="339"/>
        <v>10</v>
      </c>
      <c r="S2751" s="8">
        <f t="shared" si="340"/>
        <v>90.9</v>
      </c>
      <c r="T2751" s="7" t="str">
        <f t="shared" si="341"/>
        <v>C - Entwicklungspotenzial</v>
      </c>
      <c r="U2751" s="4">
        <f>ROUND(((E2751-Hilfswerte!$B$20)/Hilfswerte!$B$21)+((F2751-Hilfswerte!$B$22)/Hilfswerte!$B$23)+((G2751-Hilfswerte!$B$24)/Hilfswerte!$B$25)+0.1*INDEX(Hilfswerte!$B$4:$B$15,MATCH(C2751,Hilfswerte!$A$4:$A$15,0)),2)</f>
        <v>1.78</v>
      </c>
      <c r="V2751" s="4">
        <f>ROUND(SQRT((((E2751-Hilfswerte!$B$20)/Hilfswerte!$B$21)-Hilfswerte!$B$28)^2+(((F2751-Hilfswerte!$B$22)/Hilfswerte!$B$23)-Hilfswerte!$B$29)^2+(((G2751-Hilfswerte!$B$24)/Hilfswerte!$B$25)-Hilfswerte!$B$30)^2),3)</f>
        <v>1.7869999999999999</v>
      </c>
      <c r="W2751" s="4">
        <f>ROUND(E2751*Hilfswerte!$B$31,0)</f>
        <v>14388</v>
      </c>
      <c r="X2751" s="4">
        <f t="shared" si="342"/>
        <v>10458</v>
      </c>
      <c r="Y2751" s="4" t="str">
        <f>IF(T2751="A - Top-Kunde","bereits Top-Kunde",IF(AND(V2751&lt;=Hilfswerte!$B$34,H2751&lt;0.5*W2751),"Hoch",IF(AND(V2751&lt;=Hilfswerte!$B$35,H2751&lt;0.7*W2751),"Mittel","Niedrig")))</f>
        <v>Niedrig</v>
      </c>
      <c r="Z2751" s="4">
        <f t="shared" si="343"/>
        <v>11.2</v>
      </c>
      <c r="AA2751" s="4" t="str">
        <f>IF(J2751&gt;365,"Bereits abgewandert (Segment D)",IF(Z2751&gt;=Hilfswerte!$B$38,"Rot - akut gefaehrdet",IF(Z2751&gt;=Hilfswerte!$B$39,"Gelb - beobachten","Gruen - stabil")))</f>
        <v>Gruen - stabil</v>
      </c>
    </row>
    <row r="2752" spans="1:27" ht="15" customHeight="1" x14ac:dyDescent="0.25">
      <c r="A2752" s="4" t="s">
        <v>3099</v>
      </c>
      <c r="B2752" s="4" t="s">
        <v>543</v>
      </c>
      <c r="C2752" s="4" t="s">
        <v>33</v>
      </c>
      <c r="D2752" s="4" t="s">
        <v>30</v>
      </c>
      <c r="E2752" s="4">
        <v>153</v>
      </c>
      <c r="F2752" s="5">
        <v>31.3</v>
      </c>
      <c r="G2752" s="5">
        <v>14.3</v>
      </c>
      <c r="H2752" s="6">
        <v>6620</v>
      </c>
      <c r="I2752" s="4">
        <v>4</v>
      </c>
      <c r="J2752" s="4">
        <v>18</v>
      </c>
      <c r="K2752" s="4">
        <v>0</v>
      </c>
      <c r="L2752" s="4">
        <v>14</v>
      </c>
      <c r="M2752" s="4">
        <v>1</v>
      </c>
      <c r="N2752" s="5">
        <v>-2.9</v>
      </c>
      <c r="O2752" s="7">
        <f t="shared" si="336"/>
        <v>5</v>
      </c>
      <c r="P2752" s="7">
        <f t="shared" si="337"/>
        <v>4</v>
      </c>
      <c r="Q2752" s="7">
        <f t="shared" si="338"/>
        <v>4</v>
      </c>
      <c r="R2752" s="7">
        <f t="shared" si="339"/>
        <v>13</v>
      </c>
      <c r="S2752" s="8">
        <f t="shared" si="340"/>
        <v>124.4</v>
      </c>
      <c r="T2752" s="7" t="str">
        <f t="shared" si="341"/>
        <v>B - Kernkunde</v>
      </c>
      <c r="U2752" s="4">
        <f>ROUND(((E2752-Hilfswerte!$B$20)/Hilfswerte!$B$21)+((F2752-Hilfswerte!$B$22)/Hilfswerte!$B$23)+((G2752-Hilfswerte!$B$24)/Hilfswerte!$B$25)+0.1*INDEX(Hilfswerte!$B$4:$B$15,MATCH(C2752,Hilfswerte!$A$4:$A$15,0)),2)</f>
        <v>0.88</v>
      </c>
      <c r="V2752" s="4">
        <f>ROUND(SQRT((((E2752-Hilfswerte!$B$20)/Hilfswerte!$B$21)-Hilfswerte!$B$28)^2+(((F2752-Hilfswerte!$B$22)/Hilfswerte!$B$23)-Hilfswerte!$B$29)^2+(((G2752-Hilfswerte!$B$24)/Hilfswerte!$B$25)-Hilfswerte!$B$30)^2),3)</f>
        <v>0.50700000000000001</v>
      </c>
      <c r="W2752" s="4">
        <f>ROUND(E2752*Hilfswerte!$B$31,0)</f>
        <v>31449</v>
      </c>
      <c r="X2752" s="4">
        <f t="shared" si="342"/>
        <v>24829</v>
      </c>
      <c r="Y2752" s="4" t="str">
        <f>IF(T2752="A - Top-Kunde","bereits Top-Kunde",IF(AND(V2752&lt;=Hilfswerte!$B$34,H2752&lt;0.5*W2752),"Hoch",IF(AND(V2752&lt;=Hilfswerte!$B$35,H2752&lt;0.7*W2752),"Mittel","Niedrig")))</f>
        <v>Hoch</v>
      </c>
      <c r="Z2752" s="4">
        <f t="shared" si="343"/>
        <v>4.9000000000000004</v>
      </c>
      <c r="AA2752" s="4" t="str">
        <f>IF(J2752&gt;365,"Bereits abgewandert (Segment D)",IF(Z2752&gt;=Hilfswerte!$B$38,"Rot - akut gefaehrdet",IF(Z2752&gt;=Hilfswerte!$B$39,"Gelb - beobachten","Gruen - stabil")))</f>
        <v>Gruen - stabil</v>
      </c>
    </row>
    <row r="2753" spans="1:27" ht="15" customHeight="1" x14ac:dyDescent="0.25">
      <c r="A2753" s="4" t="s">
        <v>3100</v>
      </c>
      <c r="B2753" s="4" t="s">
        <v>669</v>
      </c>
      <c r="C2753" s="4" t="s">
        <v>29</v>
      </c>
      <c r="D2753" s="4" t="s">
        <v>30</v>
      </c>
      <c r="E2753" s="4">
        <v>37</v>
      </c>
      <c r="F2753" s="5">
        <v>9.4</v>
      </c>
      <c r="G2753" s="5">
        <v>13.4</v>
      </c>
      <c r="H2753" s="6">
        <v>2440</v>
      </c>
      <c r="I2753" s="4">
        <v>4</v>
      </c>
      <c r="J2753" s="4">
        <v>26</v>
      </c>
      <c r="K2753" s="4">
        <v>0</v>
      </c>
      <c r="L2753" s="4">
        <v>-3</v>
      </c>
      <c r="M2753" s="4">
        <v>2</v>
      </c>
      <c r="N2753" s="5">
        <v>28.5</v>
      </c>
      <c r="O2753" s="7">
        <f t="shared" si="336"/>
        <v>5</v>
      </c>
      <c r="P2753" s="7">
        <f t="shared" si="337"/>
        <v>4</v>
      </c>
      <c r="Q2753" s="7">
        <f t="shared" si="338"/>
        <v>3</v>
      </c>
      <c r="R2753" s="7">
        <f t="shared" si="339"/>
        <v>12</v>
      </c>
      <c r="S2753" s="8">
        <f t="shared" si="340"/>
        <v>134.30000000000001</v>
      </c>
      <c r="T2753" s="7" t="str">
        <f t="shared" si="341"/>
        <v>A - Top-Kunde</v>
      </c>
      <c r="U2753" s="4">
        <f>ROUND(((E2753-Hilfswerte!$B$20)/Hilfswerte!$B$21)+((F2753-Hilfswerte!$B$22)/Hilfswerte!$B$23)+((G2753-Hilfswerte!$B$24)/Hilfswerte!$B$25)+0.1*INDEX(Hilfswerte!$B$4:$B$15,MATCH(C2753,Hilfswerte!$A$4:$A$15,0)),2)</f>
        <v>0.08</v>
      </c>
      <c r="V2753" s="4">
        <f>ROUND(SQRT((((E2753-Hilfswerte!$B$20)/Hilfswerte!$B$21)-Hilfswerte!$B$28)^2+(((F2753-Hilfswerte!$B$22)/Hilfswerte!$B$23)-Hilfswerte!$B$29)^2+(((G2753-Hilfswerte!$B$24)/Hilfswerte!$B$25)-Hilfswerte!$B$30)^2),3)</f>
        <v>0.83099999999999996</v>
      </c>
      <c r="W2753" s="4">
        <f>ROUND(E2753*Hilfswerte!$B$31,0)</f>
        <v>7605</v>
      </c>
      <c r="X2753" s="4">
        <f t="shared" si="342"/>
        <v>5165</v>
      </c>
      <c r="Y2753" s="4" t="str">
        <f>IF(T2753="A - Top-Kunde","bereits Top-Kunde",IF(AND(V2753&lt;=Hilfswerte!$B$34,H2753&lt;0.5*W2753),"Hoch",IF(AND(V2753&lt;=Hilfswerte!$B$35,H2753&lt;0.7*W2753),"Mittel","Niedrig")))</f>
        <v>bereits Top-Kunde</v>
      </c>
      <c r="Z2753" s="4">
        <f t="shared" si="343"/>
        <v>1.3</v>
      </c>
      <c r="AA2753" s="4" t="str">
        <f>IF(J2753&gt;365,"Bereits abgewandert (Segment D)",IF(Z2753&gt;=Hilfswerte!$B$38,"Rot - akut gefaehrdet",IF(Z2753&gt;=Hilfswerte!$B$39,"Gelb - beobachten","Gruen - stabil")))</f>
        <v>Gruen - stabil</v>
      </c>
    </row>
    <row r="2754" spans="1:27" ht="15" customHeight="1" x14ac:dyDescent="0.25">
      <c r="A2754" s="4" t="s">
        <v>3101</v>
      </c>
      <c r="B2754" s="4" t="s">
        <v>627</v>
      </c>
      <c r="C2754" s="4" t="s">
        <v>65</v>
      </c>
      <c r="D2754" s="4" t="s">
        <v>30</v>
      </c>
      <c r="E2754" s="4">
        <v>177</v>
      </c>
      <c r="F2754" s="5">
        <v>45.5</v>
      </c>
      <c r="G2754" s="5">
        <v>16.600000000000001</v>
      </c>
      <c r="H2754" s="6">
        <v>18470</v>
      </c>
      <c r="I2754" s="4">
        <v>2</v>
      </c>
      <c r="J2754" s="4">
        <v>274</v>
      </c>
      <c r="K2754" s="4">
        <v>0</v>
      </c>
      <c r="L2754" s="4">
        <v>-1</v>
      </c>
      <c r="M2754" s="4">
        <v>5</v>
      </c>
      <c r="N2754" s="5">
        <v>6.6</v>
      </c>
      <c r="O2754" s="7">
        <f t="shared" ref="O2754:O2817" si="344">IF(J2754&gt;365,1,IF(J2754&lt;=30,5,IF(J2754&lt;=90,4,IF(J2754&lt;=180,3,2))))</f>
        <v>2</v>
      </c>
      <c r="P2754" s="7">
        <f t="shared" ref="P2754:P2817" si="345">IF(I2754&gt;=5,5,IF(I2754&gt;=4,4,IF(I2754&gt;=3,3,IF(I2754&gt;=2,2,1))))</f>
        <v>2</v>
      </c>
      <c r="Q2754" s="7">
        <f t="shared" ref="Q2754:Q2817" si="346">IF(H2754&gt;=7500,5,IF(H2754&gt;=2500,4,IF(H2754&gt;=1000,3,IF(H2754&gt;=1,2,1))))</f>
        <v>5</v>
      </c>
      <c r="R2754" s="7">
        <f t="shared" ref="R2754:R2817" si="347">O2754+P2754+Q2754</f>
        <v>9</v>
      </c>
      <c r="S2754" s="8">
        <f t="shared" ref="S2754:S2817" si="348">ROUND(10*R2754+0.5*N2754-6*K2754-0.3*MAX(0,L2754),1)</f>
        <v>93.3</v>
      </c>
      <c r="T2754" s="7" t="str">
        <f t="shared" ref="T2754:T2817" si="349">IF(J2754&gt;365,"D - Abwanderungsrisiko",IF(S2754&gt;=125,"A - Top-Kunde",IF(S2754&gt;=105,"B - Kernkunde","C - Entwicklungspotenzial")))</f>
        <v>C - Entwicklungspotenzial</v>
      </c>
      <c r="U2754" s="4">
        <f>ROUND(((E2754-Hilfswerte!$B$20)/Hilfswerte!$B$21)+((F2754-Hilfswerte!$B$22)/Hilfswerte!$B$23)+((G2754-Hilfswerte!$B$24)/Hilfswerte!$B$25)+0.1*INDEX(Hilfswerte!$B$4:$B$15,MATCH(C2754,Hilfswerte!$A$4:$A$15,0)),2)</f>
        <v>1.52</v>
      </c>
      <c r="V2754" s="4">
        <f>ROUND(SQRT((((E2754-Hilfswerte!$B$20)/Hilfswerte!$B$21)-Hilfswerte!$B$28)^2+(((F2754-Hilfswerte!$B$22)/Hilfswerte!$B$23)-Hilfswerte!$B$29)^2+(((G2754-Hilfswerte!$B$24)/Hilfswerte!$B$25)-Hilfswerte!$B$30)^2),3)</f>
        <v>0.86799999999999999</v>
      </c>
      <c r="W2754" s="4">
        <f>ROUND(E2754*Hilfswerte!$B$31,0)</f>
        <v>36382</v>
      </c>
      <c r="X2754" s="4">
        <f t="shared" ref="X2754:X2817" si="350">MAX(0,W2754-H2754)</f>
        <v>17912</v>
      </c>
      <c r="Y2754" s="4" t="str">
        <f>IF(T2754="A - Top-Kunde","bereits Top-Kunde",IF(AND(V2754&lt;=Hilfswerte!$B$34,H2754&lt;0.5*W2754),"Hoch",IF(AND(V2754&lt;=Hilfswerte!$B$35,H2754&lt;0.7*W2754),"Mittel","Niedrig")))</f>
        <v>Mittel</v>
      </c>
      <c r="Z2754" s="4">
        <f t="shared" ref="Z2754:Z2817" si="351">ROUND(0.4*MAX(0,-N2754)+3*K2754+0.2*MAX(0,L2754)+0.05*J2754,1)</f>
        <v>13.7</v>
      </c>
      <c r="AA2754" s="4" t="str">
        <f>IF(J2754&gt;365,"Bereits abgewandert (Segment D)",IF(Z2754&gt;=Hilfswerte!$B$38,"Rot - akut gefaehrdet",IF(Z2754&gt;=Hilfswerte!$B$39,"Gelb - beobachten","Gruen - stabil")))</f>
        <v>Gelb - beobachten</v>
      </c>
    </row>
    <row r="2755" spans="1:27" ht="15" customHeight="1" x14ac:dyDescent="0.25">
      <c r="A2755" s="4" t="s">
        <v>3102</v>
      </c>
      <c r="B2755" s="4" t="s">
        <v>439</v>
      </c>
      <c r="C2755" s="4" t="s">
        <v>51</v>
      </c>
      <c r="D2755" s="4" t="s">
        <v>30</v>
      </c>
      <c r="E2755" s="4">
        <v>38</v>
      </c>
      <c r="F2755" s="5">
        <v>11.7</v>
      </c>
      <c r="G2755" s="5">
        <v>12.9</v>
      </c>
      <c r="H2755" s="6">
        <v>650</v>
      </c>
      <c r="I2755" s="4">
        <v>1</v>
      </c>
      <c r="J2755" s="4">
        <v>286</v>
      </c>
      <c r="K2755" s="4">
        <v>0</v>
      </c>
      <c r="L2755" s="4">
        <v>25</v>
      </c>
      <c r="M2755" s="4">
        <v>3</v>
      </c>
      <c r="N2755" s="5">
        <v>1.3</v>
      </c>
      <c r="O2755" s="7">
        <f t="shared" si="344"/>
        <v>2</v>
      </c>
      <c r="P2755" s="7">
        <f t="shared" si="345"/>
        <v>1</v>
      </c>
      <c r="Q2755" s="7">
        <f t="shared" si="346"/>
        <v>2</v>
      </c>
      <c r="R2755" s="7">
        <f t="shared" si="347"/>
        <v>5</v>
      </c>
      <c r="S2755" s="8">
        <f t="shared" si="348"/>
        <v>43.2</v>
      </c>
      <c r="T2755" s="7" t="str">
        <f t="shared" si="349"/>
        <v>C - Entwicklungspotenzial</v>
      </c>
      <c r="U2755" s="4">
        <f>ROUND(((E2755-Hilfswerte!$B$20)/Hilfswerte!$B$21)+((F2755-Hilfswerte!$B$22)/Hilfswerte!$B$23)+((G2755-Hilfswerte!$B$24)/Hilfswerte!$B$25)+0.1*INDEX(Hilfswerte!$B$4:$B$15,MATCH(C2755,Hilfswerte!$A$4:$A$15,0)),2)</f>
        <v>0.13</v>
      </c>
      <c r="V2755" s="4">
        <f>ROUND(SQRT((((E2755-Hilfswerte!$B$20)/Hilfswerte!$B$21)-Hilfswerte!$B$28)^2+(((F2755-Hilfswerte!$B$22)/Hilfswerte!$B$23)-Hilfswerte!$B$29)^2+(((G2755-Hilfswerte!$B$24)/Hilfswerte!$B$25)-Hilfswerte!$B$30)^2),3)</f>
        <v>0.77200000000000002</v>
      </c>
      <c r="W2755" s="4">
        <f>ROUND(E2755*Hilfswerte!$B$31,0)</f>
        <v>7811</v>
      </c>
      <c r="X2755" s="4">
        <f t="shared" si="350"/>
        <v>7161</v>
      </c>
      <c r="Y2755" s="4" t="str">
        <f>IF(T2755="A - Top-Kunde","bereits Top-Kunde",IF(AND(V2755&lt;=Hilfswerte!$B$34,H2755&lt;0.5*W2755),"Hoch",IF(AND(V2755&lt;=Hilfswerte!$B$35,H2755&lt;0.7*W2755),"Mittel","Niedrig")))</f>
        <v>Hoch</v>
      </c>
      <c r="Z2755" s="4">
        <f t="shared" si="351"/>
        <v>19.3</v>
      </c>
      <c r="AA2755" s="4" t="str">
        <f>IF(J2755&gt;365,"Bereits abgewandert (Segment D)",IF(Z2755&gt;=Hilfswerte!$B$38,"Rot - akut gefaehrdet",IF(Z2755&gt;=Hilfswerte!$B$39,"Gelb - beobachten","Gruen - stabil")))</f>
        <v>Gelb - beobachten</v>
      </c>
    </row>
    <row r="2756" spans="1:27" ht="15" customHeight="1" x14ac:dyDescent="0.25">
      <c r="A2756" s="4" t="s">
        <v>3103</v>
      </c>
      <c r="B2756" s="4" t="s">
        <v>81</v>
      </c>
      <c r="C2756" s="4" t="s">
        <v>29</v>
      </c>
      <c r="D2756" s="4" t="s">
        <v>30</v>
      </c>
      <c r="E2756" s="4">
        <v>104</v>
      </c>
      <c r="F2756" s="5">
        <v>21.5</v>
      </c>
      <c r="G2756" s="5">
        <v>11.6</v>
      </c>
      <c r="H2756" s="6">
        <v>46050</v>
      </c>
      <c r="I2756" s="4">
        <v>5</v>
      </c>
      <c r="J2756" s="4">
        <v>6</v>
      </c>
      <c r="K2756" s="4">
        <v>0</v>
      </c>
      <c r="L2756" s="4">
        <v>15</v>
      </c>
      <c r="M2756" s="4">
        <v>1</v>
      </c>
      <c r="N2756" s="5">
        <v>3.3</v>
      </c>
      <c r="O2756" s="7">
        <f t="shared" si="344"/>
        <v>5</v>
      </c>
      <c r="P2756" s="7">
        <f t="shared" si="345"/>
        <v>5</v>
      </c>
      <c r="Q2756" s="7">
        <f t="shared" si="346"/>
        <v>5</v>
      </c>
      <c r="R2756" s="7">
        <f t="shared" si="347"/>
        <v>15</v>
      </c>
      <c r="S2756" s="8">
        <f t="shared" si="348"/>
        <v>147.19999999999999</v>
      </c>
      <c r="T2756" s="7" t="str">
        <f t="shared" si="349"/>
        <v>A - Top-Kunde</v>
      </c>
      <c r="U2756" s="4">
        <f>ROUND(((E2756-Hilfswerte!$B$20)/Hilfswerte!$B$21)+((F2756-Hilfswerte!$B$22)/Hilfswerte!$B$23)+((G2756-Hilfswerte!$B$24)/Hilfswerte!$B$25)+0.1*INDEX(Hilfswerte!$B$4:$B$15,MATCH(C2756,Hilfswerte!$A$4:$A$15,0)),2)</f>
        <v>0.3</v>
      </c>
      <c r="V2756" s="4">
        <f>ROUND(SQRT((((E2756-Hilfswerte!$B$20)/Hilfswerte!$B$21)-Hilfswerte!$B$28)^2+(((F2756-Hilfswerte!$B$22)/Hilfswerte!$B$23)-Hilfswerte!$B$29)^2+(((G2756-Hilfswerte!$B$24)/Hilfswerte!$B$25)-Hilfswerte!$B$30)^2),3)</f>
        <v>0.40300000000000002</v>
      </c>
      <c r="W2756" s="4">
        <f>ROUND(E2756*Hilfswerte!$B$31,0)</f>
        <v>21377</v>
      </c>
      <c r="X2756" s="4">
        <f t="shared" si="350"/>
        <v>0</v>
      </c>
      <c r="Y2756" s="4" t="str">
        <f>IF(T2756="A - Top-Kunde","bereits Top-Kunde",IF(AND(V2756&lt;=Hilfswerte!$B$34,H2756&lt;0.5*W2756),"Hoch",IF(AND(V2756&lt;=Hilfswerte!$B$35,H2756&lt;0.7*W2756),"Mittel","Niedrig")))</f>
        <v>bereits Top-Kunde</v>
      </c>
      <c r="Z2756" s="4">
        <f t="shared" si="351"/>
        <v>3.3</v>
      </c>
      <c r="AA2756" s="4" t="str">
        <f>IF(J2756&gt;365,"Bereits abgewandert (Segment D)",IF(Z2756&gt;=Hilfswerte!$B$38,"Rot - akut gefaehrdet",IF(Z2756&gt;=Hilfswerte!$B$39,"Gelb - beobachten","Gruen - stabil")))</f>
        <v>Gruen - stabil</v>
      </c>
    </row>
    <row r="2757" spans="1:27" ht="15" customHeight="1" x14ac:dyDescent="0.25">
      <c r="A2757" s="4" t="s">
        <v>3104</v>
      </c>
      <c r="B2757" s="4" t="s">
        <v>1060</v>
      </c>
      <c r="C2757" s="4" t="s">
        <v>89</v>
      </c>
      <c r="D2757" s="4" t="s">
        <v>30</v>
      </c>
      <c r="E2757" s="4">
        <v>123</v>
      </c>
      <c r="F2757" s="5">
        <v>48.4</v>
      </c>
      <c r="G2757" s="5">
        <v>13.8</v>
      </c>
      <c r="H2757" s="6">
        <v>10100</v>
      </c>
      <c r="I2757" s="4">
        <v>6</v>
      </c>
      <c r="J2757" s="4">
        <v>28</v>
      </c>
      <c r="K2757" s="4">
        <v>0</v>
      </c>
      <c r="L2757" s="4">
        <v>0</v>
      </c>
      <c r="M2757" s="4">
        <v>6</v>
      </c>
      <c r="N2757" s="5">
        <v>-27.5</v>
      </c>
      <c r="O2757" s="7">
        <f t="shared" si="344"/>
        <v>5</v>
      </c>
      <c r="P2757" s="7">
        <f t="shared" si="345"/>
        <v>5</v>
      </c>
      <c r="Q2757" s="7">
        <f t="shared" si="346"/>
        <v>5</v>
      </c>
      <c r="R2757" s="7">
        <f t="shared" si="347"/>
        <v>15</v>
      </c>
      <c r="S2757" s="8">
        <f t="shared" si="348"/>
        <v>136.30000000000001</v>
      </c>
      <c r="T2757" s="7" t="str">
        <f t="shared" si="349"/>
        <v>A - Top-Kunde</v>
      </c>
      <c r="U2757" s="4">
        <f>ROUND(((E2757-Hilfswerte!$B$20)/Hilfswerte!$B$21)+((F2757-Hilfswerte!$B$22)/Hilfswerte!$B$23)+((G2757-Hilfswerte!$B$24)/Hilfswerte!$B$25)+0.1*INDEX(Hilfswerte!$B$4:$B$15,MATCH(C2757,Hilfswerte!$A$4:$A$15,0)),2)</f>
        <v>1.24</v>
      </c>
      <c r="V2757" s="4">
        <f>ROUND(SQRT((((E2757-Hilfswerte!$B$20)/Hilfswerte!$B$21)-Hilfswerte!$B$28)^2+(((F2757-Hilfswerte!$B$22)/Hilfswerte!$B$23)-Hilfswerte!$B$29)^2+(((G2757-Hilfswerte!$B$24)/Hilfswerte!$B$25)-Hilfswerte!$B$30)^2),3)</f>
        <v>0.49199999999999999</v>
      </c>
      <c r="W2757" s="4">
        <f>ROUND(E2757*Hilfswerte!$B$31,0)</f>
        <v>25282</v>
      </c>
      <c r="X2757" s="4">
        <f t="shared" si="350"/>
        <v>15182</v>
      </c>
      <c r="Y2757" s="4" t="str">
        <f>IF(T2757="A - Top-Kunde","bereits Top-Kunde",IF(AND(V2757&lt;=Hilfswerte!$B$34,H2757&lt;0.5*W2757),"Hoch",IF(AND(V2757&lt;=Hilfswerte!$B$35,H2757&lt;0.7*W2757),"Mittel","Niedrig")))</f>
        <v>bereits Top-Kunde</v>
      </c>
      <c r="Z2757" s="4">
        <f t="shared" si="351"/>
        <v>12.4</v>
      </c>
      <c r="AA2757" s="4" t="str">
        <f>IF(J2757&gt;365,"Bereits abgewandert (Segment D)",IF(Z2757&gt;=Hilfswerte!$B$38,"Rot - akut gefaehrdet",IF(Z2757&gt;=Hilfswerte!$B$39,"Gelb - beobachten","Gruen - stabil")))</f>
        <v>Gruen - stabil</v>
      </c>
    </row>
    <row r="2758" spans="1:27" ht="15" customHeight="1" x14ac:dyDescent="0.25">
      <c r="A2758" s="4" t="s">
        <v>3105</v>
      </c>
      <c r="B2758" s="4" t="s">
        <v>1442</v>
      </c>
      <c r="C2758" s="4" t="s">
        <v>47</v>
      </c>
      <c r="D2758" s="4" t="s">
        <v>30</v>
      </c>
      <c r="E2758" s="4">
        <v>45</v>
      </c>
      <c r="F2758" s="5">
        <v>14.4</v>
      </c>
      <c r="G2758" s="5">
        <v>1</v>
      </c>
      <c r="H2758" s="6">
        <v>13650</v>
      </c>
      <c r="I2758" s="4">
        <v>3</v>
      </c>
      <c r="J2758" s="4">
        <v>162</v>
      </c>
      <c r="K2758" s="4">
        <v>0</v>
      </c>
      <c r="L2758" s="4">
        <v>-5</v>
      </c>
      <c r="M2758" s="4">
        <v>4</v>
      </c>
      <c r="N2758" s="5">
        <v>4.5</v>
      </c>
      <c r="O2758" s="7">
        <f t="shared" si="344"/>
        <v>3</v>
      </c>
      <c r="P2758" s="7">
        <f t="shared" si="345"/>
        <v>3</v>
      </c>
      <c r="Q2758" s="7">
        <f t="shared" si="346"/>
        <v>5</v>
      </c>
      <c r="R2758" s="7">
        <f t="shared" si="347"/>
        <v>11</v>
      </c>
      <c r="S2758" s="8">
        <f t="shared" si="348"/>
        <v>112.3</v>
      </c>
      <c r="T2758" s="7" t="str">
        <f t="shared" si="349"/>
        <v>B - Kernkunde</v>
      </c>
      <c r="U2758" s="4">
        <f>ROUND(((E2758-Hilfswerte!$B$20)/Hilfswerte!$B$21)+((F2758-Hilfswerte!$B$22)/Hilfswerte!$B$23)+((G2758-Hilfswerte!$B$24)/Hilfswerte!$B$25)+0.1*INDEX(Hilfswerte!$B$4:$B$15,MATCH(C2758,Hilfswerte!$A$4:$A$15,0)),2)</f>
        <v>-1.94</v>
      </c>
      <c r="V2758" s="4">
        <f>ROUND(SQRT((((E2758-Hilfswerte!$B$20)/Hilfswerte!$B$21)-Hilfswerte!$B$28)^2+(((F2758-Hilfswerte!$B$22)/Hilfswerte!$B$23)-Hilfswerte!$B$29)^2+(((G2758-Hilfswerte!$B$24)/Hilfswerte!$B$25)-Hilfswerte!$B$30)^2),3)</f>
        <v>1.754</v>
      </c>
      <c r="W2758" s="4">
        <f>ROUND(E2758*Hilfswerte!$B$31,0)</f>
        <v>9250</v>
      </c>
      <c r="X2758" s="4">
        <f t="shared" si="350"/>
        <v>0</v>
      </c>
      <c r="Y2758" s="4" t="str">
        <f>IF(T2758="A - Top-Kunde","bereits Top-Kunde",IF(AND(V2758&lt;=Hilfswerte!$B$34,H2758&lt;0.5*W2758),"Hoch",IF(AND(V2758&lt;=Hilfswerte!$B$35,H2758&lt;0.7*W2758),"Mittel","Niedrig")))</f>
        <v>Niedrig</v>
      </c>
      <c r="Z2758" s="4">
        <f t="shared" si="351"/>
        <v>8.1</v>
      </c>
      <c r="AA2758" s="4" t="str">
        <f>IF(J2758&gt;365,"Bereits abgewandert (Segment D)",IF(Z2758&gt;=Hilfswerte!$B$38,"Rot - akut gefaehrdet",IF(Z2758&gt;=Hilfswerte!$B$39,"Gelb - beobachten","Gruen - stabil")))</f>
        <v>Gruen - stabil</v>
      </c>
    </row>
    <row r="2759" spans="1:27" ht="15" customHeight="1" x14ac:dyDescent="0.25">
      <c r="A2759" s="4" t="s">
        <v>3106</v>
      </c>
      <c r="B2759" s="4" t="s">
        <v>505</v>
      </c>
      <c r="C2759" s="4" t="s">
        <v>29</v>
      </c>
      <c r="D2759" s="4" t="s">
        <v>30</v>
      </c>
      <c r="E2759" s="4">
        <v>48</v>
      </c>
      <c r="F2759" s="5">
        <v>9</v>
      </c>
      <c r="G2759" s="5">
        <v>5.5</v>
      </c>
      <c r="H2759" s="6">
        <v>430</v>
      </c>
      <c r="I2759" s="4">
        <v>1</v>
      </c>
      <c r="J2759" s="4">
        <v>233</v>
      </c>
      <c r="K2759" s="4">
        <v>0</v>
      </c>
      <c r="L2759" s="4">
        <v>14</v>
      </c>
      <c r="M2759" s="4">
        <v>5</v>
      </c>
      <c r="N2759" s="5">
        <v>16.7</v>
      </c>
      <c r="O2759" s="7">
        <f t="shared" si="344"/>
        <v>2</v>
      </c>
      <c r="P2759" s="7">
        <f t="shared" si="345"/>
        <v>1</v>
      </c>
      <c r="Q2759" s="7">
        <f t="shared" si="346"/>
        <v>2</v>
      </c>
      <c r="R2759" s="7">
        <f t="shared" si="347"/>
        <v>5</v>
      </c>
      <c r="S2759" s="8">
        <f t="shared" si="348"/>
        <v>54.2</v>
      </c>
      <c r="T2759" s="7" t="str">
        <f t="shared" si="349"/>
        <v>C - Entwicklungspotenzial</v>
      </c>
      <c r="U2759" s="4">
        <f>ROUND(((E2759-Hilfswerte!$B$20)/Hilfswerte!$B$21)+((F2759-Hilfswerte!$B$22)/Hilfswerte!$B$23)+((G2759-Hilfswerte!$B$24)/Hilfswerte!$B$25)+0.1*INDEX(Hilfswerte!$B$4:$B$15,MATCH(C2759,Hilfswerte!$A$4:$A$15,0)),2)</f>
        <v>-1.1299999999999999</v>
      </c>
      <c r="V2759" s="4">
        <f>ROUND(SQRT((((E2759-Hilfswerte!$B$20)/Hilfswerte!$B$21)-Hilfswerte!$B$28)^2+(((F2759-Hilfswerte!$B$22)/Hilfswerte!$B$23)-Hilfswerte!$B$29)^2+(((G2759-Hilfswerte!$B$24)/Hilfswerte!$B$25)-Hilfswerte!$B$30)^2),3)</f>
        <v>1.1619999999999999</v>
      </c>
      <c r="W2759" s="4">
        <f>ROUND(E2759*Hilfswerte!$B$31,0)</f>
        <v>9866</v>
      </c>
      <c r="X2759" s="4">
        <f t="shared" si="350"/>
        <v>9436</v>
      </c>
      <c r="Y2759" s="4" t="str">
        <f>IF(T2759="A - Top-Kunde","bereits Top-Kunde",IF(AND(V2759&lt;=Hilfswerte!$B$34,H2759&lt;0.5*W2759),"Hoch",IF(AND(V2759&lt;=Hilfswerte!$B$35,H2759&lt;0.7*W2759),"Mittel","Niedrig")))</f>
        <v>Niedrig</v>
      </c>
      <c r="Z2759" s="4">
        <f t="shared" si="351"/>
        <v>14.5</v>
      </c>
      <c r="AA2759" s="4" t="str">
        <f>IF(J2759&gt;365,"Bereits abgewandert (Segment D)",IF(Z2759&gt;=Hilfswerte!$B$38,"Rot - akut gefaehrdet",IF(Z2759&gt;=Hilfswerte!$B$39,"Gelb - beobachten","Gruen - stabil")))</f>
        <v>Gelb - beobachten</v>
      </c>
    </row>
    <row r="2760" spans="1:27" ht="15" customHeight="1" x14ac:dyDescent="0.25">
      <c r="A2760" s="4" t="s">
        <v>3107</v>
      </c>
      <c r="B2760" s="4" t="s">
        <v>424</v>
      </c>
      <c r="C2760" s="4" t="s">
        <v>74</v>
      </c>
      <c r="D2760" s="4" t="s">
        <v>30</v>
      </c>
      <c r="E2760" s="4">
        <v>81</v>
      </c>
      <c r="F2760" s="5">
        <v>13.3</v>
      </c>
      <c r="G2760" s="5">
        <v>16.899999999999999</v>
      </c>
      <c r="H2760" s="6">
        <v>1520</v>
      </c>
      <c r="I2760" s="4">
        <v>1</v>
      </c>
      <c r="J2760" s="4">
        <v>222</v>
      </c>
      <c r="K2760" s="4">
        <v>1</v>
      </c>
      <c r="L2760" s="4">
        <v>21</v>
      </c>
      <c r="M2760" s="4">
        <v>5</v>
      </c>
      <c r="N2760" s="5">
        <v>6.5</v>
      </c>
      <c r="O2760" s="7">
        <f t="shared" si="344"/>
        <v>2</v>
      </c>
      <c r="P2760" s="7">
        <f t="shared" si="345"/>
        <v>1</v>
      </c>
      <c r="Q2760" s="7">
        <f t="shared" si="346"/>
        <v>3</v>
      </c>
      <c r="R2760" s="7">
        <f t="shared" si="347"/>
        <v>6</v>
      </c>
      <c r="S2760" s="8">
        <f t="shared" si="348"/>
        <v>51</v>
      </c>
      <c r="T2760" s="7" t="str">
        <f t="shared" si="349"/>
        <v>C - Entwicklungspotenzial</v>
      </c>
      <c r="U2760" s="4">
        <f>ROUND(((E2760-Hilfswerte!$B$20)/Hilfswerte!$B$21)+((F2760-Hilfswerte!$B$22)/Hilfswerte!$B$23)+((G2760-Hilfswerte!$B$24)/Hilfswerte!$B$25)+0.1*INDEX(Hilfswerte!$B$4:$B$15,MATCH(C2760,Hilfswerte!$A$4:$A$15,0)),2)</f>
        <v>0.61</v>
      </c>
      <c r="V2760" s="4">
        <f>ROUND(SQRT((((E2760-Hilfswerte!$B$20)/Hilfswerte!$B$21)-Hilfswerte!$B$28)^2+(((F2760-Hilfswerte!$B$22)/Hilfswerte!$B$23)-Hilfswerte!$B$29)^2+(((G2760-Hilfswerte!$B$24)/Hilfswerte!$B$25)-Hilfswerte!$B$30)^2),3)</f>
        <v>1.07</v>
      </c>
      <c r="W2760" s="4">
        <f>ROUND(E2760*Hilfswerte!$B$31,0)</f>
        <v>16649</v>
      </c>
      <c r="X2760" s="4">
        <f t="shared" si="350"/>
        <v>15129</v>
      </c>
      <c r="Y2760" s="4" t="str">
        <f>IF(T2760="A - Top-Kunde","bereits Top-Kunde",IF(AND(V2760&lt;=Hilfswerte!$B$34,H2760&lt;0.5*W2760),"Hoch",IF(AND(V2760&lt;=Hilfswerte!$B$35,H2760&lt;0.7*W2760),"Mittel","Niedrig")))</f>
        <v>Mittel</v>
      </c>
      <c r="Z2760" s="4">
        <f t="shared" si="351"/>
        <v>18.3</v>
      </c>
      <c r="AA2760" s="4" t="str">
        <f>IF(J2760&gt;365,"Bereits abgewandert (Segment D)",IF(Z2760&gt;=Hilfswerte!$B$38,"Rot - akut gefaehrdet",IF(Z2760&gt;=Hilfswerte!$B$39,"Gelb - beobachten","Gruen - stabil")))</f>
        <v>Gelb - beobachten</v>
      </c>
    </row>
    <row r="2761" spans="1:27" ht="15" customHeight="1" x14ac:dyDescent="0.25">
      <c r="A2761" s="4" t="s">
        <v>3108</v>
      </c>
      <c r="B2761" s="4" t="s">
        <v>559</v>
      </c>
      <c r="C2761" s="4" t="s">
        <v>65</v>
      </c>
      <c r="D2761" s="4" t="s">
        <v>30</v>
      </c>
      <c r="E2761" s="4">
        <v>87</v>
      </c>
      <c r="F2761" s="5">
        <v>17</v>
      </c>
      <c r="G2761" s="5">
        <v>11.2</v>
      </c>
      <c r="H2761" s="6">
        <v>0</v>
      </c>
      <c r="I2761" s="4">
        <v>0</v>
      </c>
      <c r="J2761" s="4">
        <v>439</v>
      </c>
      <c r="K2761" s="4">
        <v>0</v>
      </c>
      <c r="L2761" s="4">
        <v>14</v>
      </c>
      <c r="M2761" s="4">
        <v>0</v>
      </c>
      <c r="N2761" s="5">
        <v>-73.2</v>
      </c>
      <c r="O2761" s="7">
        <f t="shared" si="344"/>
        <v>1</v>
      </c>
      <c r="P2761" s="7">
        <f t="shared" si="345"/>
        <v>1</v>
      </c>
      <c r="Q2761" s="7">
        <f t="shared" si="346"/>
        <v>1</v>
      </c>
      <c r="R2761" s="7">
        <f t="shared" si="347"/>
        <v>3</v>
      </c>
      <c r="S2761" s="8">
        <f t="shared" si="348"/>
        <v>-10.8</v>
      </c>
      <c r="T2761" s="7" t="str">
        <f t="shared" si="349"/>
        <v>D - Abwanderungsrisiko</v>
      </c>
      <c r="U2761" s="4">
        <f>ROUND(((E2761-Hilfswerte!$B$20)/Hilfswerte!$B$21)+((F2761-Hilfswerte!$B$22)/Hilfswerte!$B$23)+((G2761-Hilfswerte!$B$24)/Hilfswerte!$B$25)+0.1*INDEX(Hilfswerte!$B$4:$B$15,MATCH(C2761,Hilfswerte!$A$4:$A$15,0)),2)</f>
        <v>-0.23</v>
      </c>
      <c r="V2761" s="4">
        <f>ROUND(SQRT((((E2761-Hilfswerte!$B$20)/Hilfswerte!$B$21)-Hilfswerte!$B$28)^2+(((F2761-Hilfswerte!$B$22)/Hilfswerte!$B$23)-Hilfswerte!$B$29)^2+(((G2761-Hilfswerte!$B$24)/Hilfswerte!$B$25)-Hilfswerte!$B$30)^2),3)</f>
        <v>0.50700000000000001</v>
      </c>
      <c r="W2761" s="4">
        <f>ROUND(E2761*Hilfswerte!$B$31,0)</f>
        <v>17883</v>
      </c>
      <c r="X2761" s="4">
        <f t="shared" si="350"/>
        <v>17883</v>
      </c>
      <c r="Y2761" s="4" t="str">
        <f>IF(T2761="A - Top-Kunde","bereits Top-Kunde",IF(AND(V2761&lt;=Hilfswerte!$B$34,H2761&lt;0.5*W2761),"Hoch",IF(AND(V2761&lt;=Hilfswerte!$B$35,H2761&lt;0.7*W2761),"Mittel","Niedrig")))</f>
        <v>Hoch</v>
      </c>
      <c r="Z2761" s="4">
        <f t="shared" si="351"/>
        <v>54</v>
      </c>
      <c r="AA2761" s="4" t="str">
        <f>IF(J2761&gt;365,"Bereits abgewandert (Segment D)",IF(Z2761&gt;=Hilfswerte!$B$38,"Rot - akut gefaehrdet",IF(Z2761&gt;=Hilfswerte!$B$39,"Gelb - beobachten","Gruen - stabil")))</f>
        <v>Bereits abgewandert (Segment D)</v>
      </c>
    </row>
    <row r="2762" spans="1:27" ht="15" customHeight="1" x14ac:dyDescent="0.25">
      <c r="A2762" s="4" t="s">
        <v>3109</v>
      </c>
      <c r="B2762" s="4" t="s">
        <v>286</v>
      </c>
      <c r="C2762" s="4" t="s">
        <v>55</v>
      </c>
      <c r="D2762" s="4" t="s">
        <v>56</v>
      </c>
      <c r="E2762" s="4">
        <v>41</v>
      </c>
      <c r="F2762" s="5">
        <v>9.9</v>
      </c>
      <c r="G2762" s="5">
        <v>18.3</v>
      </c>
      <c r="H2762" s="6">
        <v>1110</v>
      </c>
      <c r="I2762" s="4">
        <v>3</v>
      </c>
      <c r="J2762" s="4">
        <v>101</v>
      </c>
      <c r="K2762" s="4">
        <v>0</v>
      </c>
      <c r="L2762" s="4">
        <v>-1</v>
      </c>
      <c r="M2762" s="4">
        <v>4</v>
      </c>
      <c r="N2762" s="5">
        <v>-11.2</v>
      </c>
      <c r="O2762" s="7">
        <f t="shared" si="344"/>
        <v>3</v>
      </c>
      <c r="P2762" s="7">
        <f t="shared" si="345"/>
        <v>3</v>
      </c>
      <c r="Q2762" s="7">
        <f t="shared" si="346"/>
        <v>3</v>
      </c>
      <c r="R2762" s="7">
        <f t="shared" si="347"/>
        <v>9</v>
      </c>
      <c r="S2762" s="8">
        <f t="shared" si="348"/>
        <v>84.4</v>
      </c>
      <c r="T2762" s="7" t="str">
        <f t="shared" si="349"/>
        <v>C - Entwicklungspotenzial</v>
      </c>
      <c r="U2762" s="4">
        <f>ROUND(((E2762-Hilfswerte!$B$20)/Hilfswerte!$B$21)+((F2762-Hilfswerte!$B$22)/Hilfswerte!$B$23)+((G2762-Hilfswerte!$B$24)/Hilfswerte!$B$25)+0.1*INDEX(Hilfswerte!$B$4:$B$15,MATCH(C2762,Hilfswerte!$A$4:$A$15,0)),2)</f>
        <v>0.91</v>
      </c>
      <c r="V2762" s="4">
        <f>ROUND(SQRT((((E2762-Hilfswerte!$B$20)/Hilfswerte!$B$21)-Hilfswerte!$B$28)^2+(((F2762-Hilfswerte!$B$22)/Hilfswerte!$B$23)-Hilfswerte!$B$29)^2+(((G2762-Hilfswerte!$B$24)/Hilfswerte!$B$25)-Hilfswerte!$B$30)^2),3)</f>
        <v>1.345</v>
      </c>
      <c r="W2762" s="4">
        <f>ROUND(E2762*Hilfswerte!$B$31,0)</f>
        <v>8427</v>
      </c>
      <c r="X2762" s="4">
        <f t="shared" si="350"/>
        <v>7317</v>
      </c>
      <c r="Y2762" s="4" t="str">
        <f>IF(T2762="A - Top-Kunde","bereits Top-Kunde",IF(AND(V2762&lt;=Hilfswerte!$B$34,H2762&lt;0.5*W2762),"Hoch",IF(AND(V2762&lt;=Hilfswerte!$B$35,H2762&lt;0.7*W2762),"Mittel","Niedrig")))</f>
        <v>Niedrig</v>
      </c>
      <c r="Z2762" s="4">
        <f t="shared" si="351"/>
        <v>9.5</v>
      </c>
      <c r="AA2762" s="4" t="str">
        <f>IF(J2762&gt;365,"Bereits abgewandert (Segment D)",IF(Z2762&gt;=Hilfswerte!$B$38,"Rot - akut gefaehrdet",IF(Z2762&gt;=Hilfswerte!$B$39,"Gelb - beobachten","Gruen - stabil")))</f>
        <v>Gruen - stabil</v>
      </c>
    </row>
    <row r="2763" spans="1:27" ht="15" customHeight="1" x14ac:dyDescent="0.25">
      <c r="A2763" s="4" t="s">
        <v>3110</v>
      </c>
      <c r="B2763" s="4" t="s">
        <v>900</v>
      </c>
      <c r="C2763" s="4" t="s">
        <v>62</v>
      </c>
      <c r="D2763" s="4" t="s">
        <v>30</v>
      </c>
      <c r="E2763" s="4">
        <v>107</v>
      </c>
      <c r="F2763" s="5">
        <v>35.700000000000003</v>
      </c>
      <c r="G2763" s="5">
        <v>5.6</v>
      </c>
      <c r="H2763" s="6">
        <v>22540</v>
      </c>
      <c r="I2763" s="4">
        <v>6</v>
      </c>
      <c r="J2763" s="4">
        <v>25</v>
      </c>
      <c r="K2763" s="4">
        <v>0</v>
      </c>
      <c r="L2763" s="4">
        <v>9</v>
      </c>
      <c r="M2763" s="4">
        <v>4</v>
      </c>
      <c r="N2763" s="5">
        <v>0.5</v>
      </c>
      <c r="O2763" s="7">
        <f t="shared" si="344"/>
        <v>5</v>
      </c>
      <c r="P2763" s="7">
        <f t="shared" si="345"/>
        <v>5</v>
      </c>
      <c r="Q2763" s="7">
        <f t="shared" si="346"/>
        <v>5</v>
      </c>
      <c r="R2763" s="7">
        <f t="shared" si="347"/>
        <v>15</v>
      </c>
      <c r="S2763" s="8">
        <f t="shared" si="348"/>
        <v>147.6</v>
      </c>
      <c r="T2763" s="7" t="str">
        <f t="shared" si="349"/>
        <v>A - Top-Kunde</v>
      </c>
      <c r="U2763" s="4">
        <f>ROUND(((E2763-Hilfswerte!$B$20)/Hilfswerte!$B$21)+((F2763-Hilfswerte!$B$22)/Hilfswerte!$B$23)+((G2763-Hilfswerte!$B$24)/Hilfswerte!$B$25)+0.1*INDEX(Hilfswerte!$B$4:$B$15,MATCH(C2763,Hilfswerte!$A$4:$A$15,0)),2)</f>
        <v>-0.23</v>
      </c>
      <c r="V2763" s="4">
        <f>ROUND(SQRT((((E2763-Hilfswerte!$B$20)/Hilfswerte!$B$21)-Hilfswerte!$B$28)^2+(((F2763-Hilfswerte!$B$22)/Hilfswerte!$B$23)-Hilfswerte!$B$29)^2+(((G2763-Hilfswerte!$B$24)/Hilfswerte!$B$25)-Hilfswerte!$B$30)^2),3)</f>
        <v>0.92800000000000005</v>
      </c>
      <c r="W2763" s="4">
        <f>ROUND(E2763*Hilfswerte!$B$31,0)</f>
        <v>21993</v>
      </c>
      <c r="X2763" s="4">
        <f t="shared" si="350"/>
        <v>0</v>
      </c>
      <c r="Y2763" s="4" t="str">
        <f>IF(T2763="A - Top-Kunde","bereits Top-Kunde",IF(AND(V2763&lt;=Hilfswerte!$B$34,H2763&lt;0.5*W2763),"Hoch",IF(AND(V2763&lt;=Hilfswerte!$B$35,H2763&lt;0.7*W2763),"Mittel","Niedrig")))</f>
        <v>bereits Top-Kunde</v>
      </c>
      <c r="Z2763" s="4">
        <f t="shared" si="351"/>
        <v>3.1</v>
      </c>
      <c r="AA2763" s="4" t="str">
        <f>IF(J2763&gt;365,"Bereits abgewandert (Segment D)",IF(Z2763&gt;=Hilfswerte!$B$38,"Rot - akut gefaehrdet",IF(Z2763&gt;=Hilfswerte!$B$39,"Gelb - beobachten","Gruen - stabil")))</f>
        <v>Gruen - stabil</v>
      </c>
    </row>
    <row r="2764" spans="1:27" ht="15" customHeight="1" x14ac:dyDescent="0.25">
      <c r="A2764" s="4" t="s">
        <v>3111</v>
      </c>
      <c r="B2764" s="4" t="s">
        <v>464</v>
      </c>
      <c r="C2764" s="4" t="s">
        <v>59</v>
      </c>
      <c r="D2764" s="4" t="s">
        <v>30</v>
      </c>
      <c r="E2764" s="4">
        <v>12</v>
      </c>
      <c r="F2764" s="5">
        <v>2</v>
      </c>
      <c r="G2764" s="5">
        <v>9.8000000000000007</v>
      </c>
      <c r="H2764" s="6">
        <v>2260</v>
      </c>
      <c r="I2764" s="4">
        <v>5</v>
      </c>
      <c r="J2764" s="4">
        <v>17</v>
      </c>
      <c r="K2764" s="4">
        <v>1</v>
      </c>
      <c r="L2764" s="4">
        <v>25</v>
      </c>
      <c r="M2764" s="4">
        <v>6</v>
      </c>
      <c r="N2764" s="5">
        <v>-5.6</v>
      </c>
      <c r="O2764" s="7">
        <f t="shared" si="344"/>
        <v>5</v>
      </c>
      <c r="P2764" s="7">
        <f t="shared" si="345"/>
        <v>5</v>
      </c>
      <c r="Q2764" s="7">
        <f t="shared" si="346"/>
        <v>3</v>
      </c>
      <c r="R2764" s="7">
        <f t="shared" si="347"/>
        <v>13</v>
      </c>
      <c r="S2764" s="8">
        <f t="shared" si="348"/>
        <v>113.7</v>
      </c>
      <c r="T2764" s="7" t="str">
        <f t="shared" si="349"/>
        <v>B - Kernkunde</v>
      </c>
      <c r="U2764" s="4">
        <f>ROUND(((E2764-Hilfswerte!$B$20)/Hilfswerte!$B$21)+((F2764-Hilfswerte!$B$22)/Hilfswerte!$B$23)+((G2764-Hilfswerte!$B$24)/Hilfswerte!$B$25)+0.1*INDEX(Hilfswerte!$B$4:$B$15,MATCH(C2764,Hilfswerte!$A$4:$A$15,0)),2)</f>
        <v>-1.07</v>
      </c>
      <c r="V2764" s="4">
        <f>ROUND(SQRT((((E2764-Hilfswerte!$B$20)/Hilfswerte!$B$21)-Hilfswerte!$B$28)^2+(((F2764-Hilfswerte!$B$22)/Hilfswerte!$B$23)-Hilfswerte!$B$29)^2+(((G2764-Hilfswerte!$B$24)/Hilfswerte!$B$25)-Hilfswerte!$B$30)^2),3)</f>
        <v>0.95099999999999996</v>
      </c>
      <c r="W2764" s="4">
        <f>ROUND(E2764*Hilfswerte!$B$31,0)</f>
        <v>2467</v>
      </c>
      <c r="X2764" s="4">
        <f t="shared" si="350"/>
        <v>207</v>
      </c>
      <c r="Y2764" s="4" t="str">
        <f>IF(T2764="A - Top-Kunde","bereits Top-Kunde",IF(AND(V2764&lt;=Hilfswerte!$B$34,H2764&lt;0.5*W2764),"Hoch",IF(AND(V2764&lt;=Hilfswerte!$B$35,H2764&lt;0.7*W2764),"Mittel","Niedrig")))</f>
        <v>Niedrig</v>
      </c>
      <c r="Z2764" s="4">
        <f t="shared" si="351"/>
        <v>11.1</v>
      </c>
      <c r="AA2764" s="4" t="str">
        <f>IF(J2764&gt;365,"Bereits abgewandert (Segment D)",IF(Z2764&gt;=Hilfswerte!$B$38,"Rot - akut gefaehrdet",IF(Z2764&gt;=Hilfswerte!$B$39,"Gelb - beobachten","Gruen - stabil")))</f>
        <v>Gruen - stabil</v>
      </c>
    </row>
    <row r="2765" spans="1:27" ht="15" customHeight="1" x14ac:dyDescent="0.25">
      <c r="A2765" s="4" t="s">
        <v>3112</v>
      </c>
      <c r="B2765" s="4" t="s">
        <v>505</v>
      </c>
      <c r="C2765" s="4" t="s">
        <v>51</v>
      </c>
      <c r="D2765" s="4" t="s">
        <v>30</v>
      </c>
      <c r="E2765" s="4">
        <v>309</v>
      </c>
      <c r="F2765" s="5">
        <v>81.2</v>
      </c>
      <c r="G2765" s="5">
        <v>1.8</v>
      </c>
      <c r="H2765" s="6">
        <v>52670</v>
      </c>
      <c r="I2765" s="4">
        <v>4</v>
      </c>
      <c r="J2765" s="4">
        <v>33</v>
      </c>
      <c r="K2765" s="4">
        <v>1</v>
      </c>
      <c r="L2765" s="4">
        <v>10</v>
      </c>
      <c r="M2765" s="4">
        <v>5</v>
      </c>
      <c r="N2765" s="5">
        <v>7.9</v>
      </c>
      <c r="O2765" s="7">
        <f t="shared" si="344"/>
        <v>4</v>
      </c>
      <c r="P2765" s="7">
        <f t="shared" si="345"/>
        <v>4</v>
      </c>
      <c r="Q2765" s="7">
        <f t="shared" si="346"/>
        <v>5</v>
      </c>
      <c r="R2765" s="7">
        <f t="shared" si="347"/>
        <v>13</v>
      </c>
      <c r="S2765" s="8">
        <f t="shared" si="348"/>
        <v>125</v>
      </c>
      <c r="T2765" s="7" t="str">
        <f t="shared" si="349"/>
        <v>A - Top-Kunde</v>
      </c>
      <c r="U2765" s="4">
        <f>ROUND(((E2765-Hilfswerte!$B$20)/Hilfswerte!$B$21)+((F2765-Hilfswerte!$B$22)/Hilfswerte!$B$23)+((G2765-Hilfswerte!$B$24)/Hilfswerte!$B$25)+0.1*INDEX(Hilfswerte!$B$4:$B$15,MATCH(C2765,Hilfswerte!$A$4:$A$15,0)),2)</f>
        <v>0.78</v>
      </c>
      <c r="V2765" s="4">
        <f>ROUND(SQRT((((E2765-Hilfswerte!$B$20)/Hilfswerte!$B$21)-Hilfswerte!$B$28)^2+(((F2765-Hilfswerte!$B$22)/Hilfswerte!$B$23)-Hilfswerte!$B$29)^2+(((G2765-Hilfswerte!$B$24)/Hilfswerte!$B$25)-Hilfswerte!$B$30)^2),3)</f>
        <v>1.794</v>
      </c>
      <c r="W2765" s="4">
        <f>ROUND(E2765*Hilfswerte!$B$31,0)</f>
        <v>63514</v>
      </c>
      <c r="X2765" s="4">
        <f t="shared" si="350"/>
        <v>10844</v>
      </c>
      <c r="Y2765" s="4" t="str">
        <f>IF(T2765="A - Top-Kunde","bereits Top-Kunde",IF(AND(V2765&lt;=Hilfswerte!$B$34,H2765&lt;0.5*W2765),"Hoch",IF(AND(V2765&lt;=Hilfswerte!$B$35,H2765&lt;0.7*W2765),"Mittel","Niedrig")))</f>
        <v>bereits Top-Kunde</v>
      </c>
      <c r="Z2765" s="4">
        <f t="shared" si="351"/>
        <v>6.7</v>
      </c>
      <c r="AA2765" s="4" t="str">
        <f>IF(J2765&gt;365,"Bereits abgewandert (Segment D)",IF(Z2765&gt;=Hilfswerte!$B$38,"Rot - akut gefaehrdet",IF(Z2765&gt;=Hilfswerte!$B$39,"Gelb - beobachten","Gruen - stabil")))</f>
        <v>Gruen - stabil</v>
      </c>
    </row>
    <row r="2766" spans="1:27" ht="15" customHeight="1" x14ac:dyDescent="0.25">
      <c r="A2766" s="4" t="s">
        <v>3113</v>
      </c>
      <c r="B2766" s="4" t="s">
        <v>1697</v>
      </c>
      <c r="C2766" s="4" t="s">
        <v>89</v>
      </c>
      <c r="D2766" s="4" t="s">
        <v>30</v>
      </c>
      <c r="E2766" s="4">
        <v>106</v>
      </c>
      <c r="F2766" s="5">
        <v>16</v>
      </c>
      <c r="G2766" s="5">
        <v>11.8</v>
      </c>
      <c r="H2766" s="6">
        <v>0</v>
      </c>
      <c r="I2766" s="4">
        <v>0</v>
      </c>
      <c r="J2766" s="4">
        <v>870</v>
      </c>
      <c r="K2766" s="4">
        <v>0</v>
      </c>
      <c r="L2766" s="4">
        <v>22</v>
      </c>
      <c r="M2766" s="4">
        <v>0</v>
      </c>
      <c r="N2766" s="5">
        <v>-73.2</v>
      </c>
      <c r="O2766" s="7">
        <f t="shared" si="344"/>
        <v>1</v>
      </c>
      <c r="P2766" s="7">
        <f t="shared" si="345"/>
        <v>1</v>
      </c>
      <c r="Q2766" s="7">
        <f t="shared" si="346"/>
        <v>1</v>
      </c>
      <c r="R2766" s="7">
        <f t="shared" si="347"/>
        <v>3</v>
      </c>
      <c r="S2766" s="8">
        <f t="shared" si="348"/>
        <v>-13.2</v>
      </c>
      <c r="T2766" s="7" t="str">
        <f t="shared" si="349"/>
        <v>D - Abwanderungsrisiko</v>
      </c>
      <c r="U2766" s="4">
        <f>ROUND(((E2766-Hilfswerte!$B$20)/Hilfswerte!$B$21)+((F2766-Hilfswerte!$B$22)/Hilfswerte!$B$23)+((G2766-Hilfswerte!$B$24)/Hilfswerte!$B$25)+0.1*INDEX(Hilfswerte!$B$4:$B$15,MATCH(C2766,Hilfswerte!$A$4:$A$15,0)),2)</f>
        <v>0.27</v>
      </c>
      <c r="V2766" s="4">
        <f>ROUND(SQRT((((E2766-Hilfswerte!$B$20)/Hilfswerte!$B$21)-Hilfswerte!$B$28)^2+(((F2766-Hilfswerte!$B$22)/Hilfswerte!$B$23)-Hilfswerte!$B$29)^2+(((G2766-Hilfswerte!$B$24)/Hilfswerte!$B$25)-Hilfswerte!$B$30)^2),3)</f>
        <v>0.48</v>
      </c>
      <c r="W2766" s="4">
        <f>ROUND(E2766*Hilfswerte!$B$31,0)</f>
        <v>21788</v>
      </c>
      <c r="X2766" s="4">
        <f t="shared" si="350"/>
        <v>21788</v>
      </c>
      <c r="Y2766" s="4" t="str">
        <f>IF(T2766="A - Top-Kunde","bereits Top-Kunde",IF(AND(V2766&lt;=Hilfswerte!$B$34,H2766&lt;0.5*W2766),"Hoch",IF(AND(V2766&lt;=Hilfswerte!$B$35,H2766&lt;0.7*W2766),"Mittel","Niedrig")))</f>
        <v>Hoch</v>
      </c>
      <c r="Z2766" s="4">
        <f t="shared" si="351"/>
        <v>77.2</v>
      </c>
      <c r="AA2766" s="4" t="str">
        <f>IF(J2766&gt;365,"Bereits abgewandert (Segment D)",IF(Z2766&gt;=Hilfswerte!$B$38,"Rot - akut gefaehrdet",IF(Z2766&gt;=Hilfswerte!$B$39,"Gelb - beobachten","Gruen - stabil")))</f>
        <v>Bereits abgewandert (Segment D)</v>
      </c>
    </row>
    <row r="2767" spans="1:27" ht="15" customHeight="1" x14ac:dyDescent="0.25">
      <c r="A2767" s="4" t="s">
        <v>3114</v>
      </c>
      <c r="B2767" s="4" t="s">
        <v>92</v>
      </c>
      <c r="C2767" s="4" t="s">
        <v>51</v>
      </c>
      <c r="D2767" s="4" t="s">
        <v>30</v>
      </c>
      <c r="E2767" s="4">
        <v>257</v>
      </c>
      <c r="F2767" s="5">
        <v>91.8</v>
      </c>
      <c r="G2767" s="5">
        <v>17.2</v>
      </c>
      <c r="H2767" s="6">
        <v>47290</v>
      </c>
      <c r="I2767" s="4">
        <v>2</v>
      </c>
      <c r="J2767" s="4">
        <v>49</v>
      </c>
      <c r="K2767" s="4">
        <v>1</v>
      </c>
      <c r="L2767" s="4">
        <v>-5</v>
      </c>
      <c r="M2767" s="4">
        <v>2</v>
      </c>
      <c r="N2767" s="5">
        <v>8.5</v>
      </c>
      <c r="O2767" s="7">
        <f t="shared" si="344"/>
        <v>4</v>
      </c>
      <c r="P2767" s="7">
        <f t="shared" si="345"/>
        <v>2</v>
      </c>
      <c r="Q2767" s="7">
        <f t="shared" si="346"/>
        <v>5</v>
      </c>
      <c r="R2767" s="7">
        <f t="shared" si="347"/>
        <v>11</v>
      </c>
      <c r="S2767" s="8">
        <f t="shared" si="348"/>
        <v>108.3</v>
      </c>
      <c r="T2767" s="7" t="str">
        <f t="shared" si="349"/>
        <v>B - Kernkunde</v>
      </c>
      <c r="U2767" s="4">
        <f>ROUND(((E2767-Hilfswerte!$B$20)/Hilfswerte!$B$21)+((F2767-Hilfswerte!$B$22)/Hilfswerte!$B$23)+((G2767-Hilfswerte!$B$24)/Hilfswerte!$B$25)+0.1*INDEX(Hilfswerte!$B$4:$B$15,MATCH(C2767,Hilfswerte!$A$4:$A$15,0)),2)</f>
        <v>3.19</v>
      </c>
      <c r="V2767" s="4">
        <f>ROUND(SQRT((((E2767-Hilfswerte!$B$20)/Hilfswerte!$B$21)-Hilfswerte!$B$28)^2+(((F2767-Hilfswerte!$B$22)/Hilfswerte!$B$23)-Hilfswerte!$B$29)^2+(((G2767-Hilfswerte!$B$24)/Hilfswerte!$B$25)-Hilfswerte!$B$30)^2),3)</f>
        <v>1.4159999999999999</v>
      </c>
      <c r="W2767" s="4">
        <f>ROUND(E2767*Hilfswerte!$B$31,0)</f>
        <v>52825</v>
      </c>
      <c r="X2767" s="4">
        <f t="shared" si="350"/>
        <v>5535</v>
      </c>
      <c r="Y2767" s="4" t="str">
        <f>IF(T2767="A - Top-Kunde","bereits Top-Kunde",IF(AND(V2767&lt;=Hilfswerte!$B$34,H2767&lt;0.5*W2767),"Hoch",IF(AND(V2767&lt;=Hilfswerte!$B$35,H2767&lt;0.7*W2767),"Mittel","Niedrig")))</f>
        <v>Niedrig</v>
      </c>
      <c r="Z2767" s="4">
        <f t="shared" si="351"/>
        <v>5.5</v>
      </c>
      <c r="AA2767" s="4" t="str">
        <f>IF(J2767&gt;365,"Bereits abgewandert (Segment D)",IF(Z2767&gt;=Hilfswerte!$B$38,"Rot - akut gefaehrdet",IF(Z2767&gt;=Hilfswerte!$B$39,"Gelb - beobachten","Gruen - stabil")))</f>
        <v>Gruen - stabil</v>
      </c>
    </row>
    <row r="2768" spans="1:27" ht="15" customHeight="1" x14ac:dyDescent="0.25">
      <c r="A2768" s="4" t="s">
        <v>3115</v>
      </c>
      <c r="B2768" s="4" t="s">
        <v>782</v>
      </c>
      <c r="C2768" s="4" t="s">
        <v>62</v>
      </c>
      <c r="D2768" s="4" t="s">
        <v>30</v>
      </c>
      <c r="E2768" s="4">
        <v>130</v>
      </c>
      <c r="F2768" s="5">
        <v>22.8</v>
      </c>
      <c r="G2768" s="5">
        <v>16.100000000000001</v>
      </c>
      <c r="H2768" s="6">
        <v>34680</v>
      </c>
      <c r="I2768" s="4">
        <v>6</v>
      </c>
      <c r="J2768" s="4">
        <v>13</v>
      </c>
      <c r="K2768" s="4">
        <v>0</v>
      </c>
      <c r="L2768" s="4">
        <v>6</v>
      </c>
      <c r="M2768" s="4">
        <v>1</v>
      </c>
      <c r="N2768" s="5">
        <v>-26.9</v>
      </c>
      <c r="O2768" s="7">
        <f t="shared" si="344"/>
        <v>5</v>
      </c>
      <c r="P2768" s="7">
        <f t="shared" si="345"/>
        <v>5</v>
      </c>
      <c r="Q2768" s="7">
        <f t="shared" si="346"/>
        <v>5</v>
      </c>
      <c r="R2768" s="7">
        <f t="shared" si="347"/>
        <v>15</v>
      </c>
      <c r="S2768" s="8">
        <f t="shared" si="348"/>
        <v>134.80000000000001</v>
      </c>
      <c r="T2768" s="7" t="str">
        <f t="shared" si="349"/>
        <v>A - Top-Kunde</v>
      </c>
      <c r="U2768" s="4">
        <f>ROUND(((E2768-Hilfswerte!$B$20)/Hilfswerte!$B$21)+((F2768-Hilfswerte!$B$22)/Hilfswerte!$B$23)+((G2768-Hilfswerte!$B$24)/Hilfswerte!$B$25)+0.1*INDEX(Hilfswerte!$B$4:$B$15,MATCH(C2768,Hilfswerte!$A$4:$A$15,0)),2)</f>
        <v>1.3</v>
      </c>
      <c r="V2768" s="4">
        <f>ROUND(SQRT((((E2768-Hilfswerte!$B$20)/Hilfswerte!$B$21)-Hilfswerte!$B$28)^2+(((F2768-Hilfswerte!$B$22)/Hilfswerte!$B$23)-Hilfswerte!$B$29)^2+(((G2768-Hilfswerte!$B$24)/Hilfswerte!$B$25)-Hilfswerte!$B$30)^2),3)</f>
        <v>0.83699999999999997</v>
      </c>
      <c r="W2768" s="4">
        <f>ROUND(E2768*Hilfswerte!$B$31,0)</f>
        <v>26721</v>
      </c>
      <c r="X2768" s="4">
        <f t="shared" si="350"/>
        <v>0</v>
      </c>
      <c r="Y2768" s="4" t="str">
        <f>IF(T2768="A - Top-Kunde","bereits Top-Kunde",IF(AND(V2768&lt;=Hilfswerte!$B$34,H2768&lt;0.5*W2768),"Hoch",IF(AND(V2768&lt;=Hilfswerte!$B$35,H2768&lt;0.7*W2768),"Mittel","Niedrig")))</f>
        <v>bereits Top-Kunde</v>
      </c>
      <c r="Z2768" s="4">
        <f t="shared" si="351"/>
        <v>12.6</v>
      </c>
      <c r="AA2768" s="4" t="str">
        <f>IF(J2768&gt;365,"Bereits abgewandert (Segment D)",IF(Z2768&gt;=Hilfswerte!$B$38,"Rot - akut gefaehrdet",IF(Z2768&gt;=Hilfswerte!$B$39,"Gelb - beobachten","Gruen - stabil")))</f>
        <v>Gruen - stabil</v>
      </c>
    </row>
    <row r="2769" spans="1:27" ht="15" customHeight="1" x14ac:dyDescent="0.25">
      <c r="A2769" s="4" t="s">
        <v>3116</v>
      </c>
      <c r="B2769" s="4" t="s">
        <v>687</v>
      </c>
      <c r="C2769" s="4" t="s">
        <v>55</v>
      </c>
      <c r="D2769" s="4" t="s">
        <v>30</v>
      </c>
      <c r="E2769" s="4">
        <v>53</v>
      </c>
      <c r="F2769" s="5">
        <v>10.4</v>
      </c>
      <c r="G2769" s="5">
        <v>15.6</v>
      </c>
      <c r="H2769" s="6">
        <v>1960</v>
      </c>
      <c r="I2769" s="4">
        <v>1</v>
      </c>
      <c r="J2769" s="4">
        <v>23</v>
      </c>
      <c r="K2769" s="4">
        <v>0</v>
      </c>
      <c r="L2769" s="4">
        <v>12</v>
      </c>
      <c r="M2769" s="4">
        <v>5</v>
      </c>
      <c r="N2769" s="5">
        <v>-1</v>
      </c>
      <c r="O2769" s="7">
        <f t="shared" si="344"/>
        <v>5</v>
      </c>
      <c r="P2769" s="7">
        <f t="shared" si="345"/>
        <v>1</v>
      </c>
      <c r="Q2769" s="7">
        <f t="shared" si="346"/>
        <v>3</v>
      </c>
      <c r="R2769" s="7">
        <f t="shared" si="347"/>
        <v>9</v>
      </c>
      <c r="S2769" s="8">
        <f t="shared" si="348"/>
        <v>85.9</v>
      </c>
      <c r="T2769" s="7" t="str">
        <f t="shared" si="349"/>
        <v>C - Entwicklungspotenzial</v>
      </c>
      <c r="U2769" s="4">
        <f>ROUND(((E2769-Hilfswerte!$B$20)/Hilfswerte!$B$21)+((F2769-Hilfswerte!$B$22)/Hilfswerte!$B$23)+((G2769-Hilfswerte!$B$24)/Hilfswerte!$B$25)+0.1*INDEX(Hilfswerte!$B$4:$B$15,MATCH(C2769,Hilfswerte!$A$4:$A$15,0)),2)</f>
        <v>0.55000000000000004</v>
      </c>
      <c r="V2769" s="4">
        <f>ROUND(SQRT((((E2769-Hilfswerte!$B$20)/Hilfswerte!$B$21)-Hilfswerte!$B$28)^2+(((F2769-Hilfswerte!$B$22)/Hilfswerte!$B$23)-Hilfswerte!$B$29)^2+(((G2769-Hilfswerte!$B$24)/Hilfswerte!$B$25)-Hilfswerte!$B$30)^2),3)</f>
        <v>0.98299999999999998</v>
      </c>
      <c r="W2769" s="4">
        <f>ROUND(E2769*Hilfswerte!$B$31,0)</f>
        <v>10894</v>
      </c>
      <c r="X2769" s="4">
        <f t="shared" si="350"/>
        <v>8934</v>
      </c>
      <c r="Y2769" s="4" t="str">
        <f>IF(T2769="A - Top-Kunde","bereits Top-Kunde",IF(AND(V2769&lt;=Hilfswerte!$B$34,H2769&lt;0.5*W2769),"Hoch",IF(AND(V2769&lt;=Hilfswerte!$B$35,H2769&lt;0.7*W2769),"Mittel","Niedrig")))</f>
        <v>Mittel</v>
      </c>
      <c r="Z2769" s="4">
        <f t="shared" si="351"/>
        <v>4</v>
      </c>
      <c r="AA2769" s="4" t="str">
        <f>IF(J2769&gt;365,"Bereits abgewandert (Segment D)",IF(Z2769&gt;=Hilfswerte!$B$38,"Rot - akut gefaehrdet",IF(Z2769&gt;=Hilfswerte!$B$39,"Gelb - beobachten","Gruen - stabil")))</f>
        <v>Gruen - stabil</v>
      </c>
    </row>
    <row r="2770" spans="1:27" ht="15" customHeight="1" x14ac:dyDescent="0.25">
      <c r="A2770" s="4" t="s">
        <v>3117</v>
      </c>
      <c r="B2770" s="4" t="s">
        <v>277</v>
      </c>
      <c r="C2770" s="4" t="s">
        <v>59</v>
      </c>
      <c r="D2770" s="4" t="s">
        <v>30</v>
      </c>
      <c r="E2770" s="4">
        <v>97</v>
      </c>
      <c r="F2770" s="5">
        <v>13</v>
      </c>
      <c r="G2770" s="5">
        <v>17.3</v>
      </c>
      <c r="H2770" s="6">
        <v>2220</v>
      </c>
      <c r="I2770" s="4">
        <v>1</v>
      </c>
      <c r="J2770" s="4">
        <v>153</v>
      </c>
      <c r="K2770" s="4">
        <v>0</v>
      </c>
      <c r="L2770" s="4">
        <v>6</v>
      </c>
      <c r="M2770" s="4">
        <v>4</v>
      </c>
      <c r="N2770" s="5">
        <v>23.6</v>
      </c>
      <c r="O2770" s="7">
        <f t="shared" si="344"/>
        <v>3</v>
      </c>
      <c r="P2770" s="7">
        <f t="shared" si="345"/>
        <v>1</v>
      </c>
      <c r="Q2770" s="7">
        <f t="shared" si="346"/>
        <v>3</v>
      </c>
      <c r="R2770" s="7">
        <f t="shared" si="347"/>
        <v>7</v>
      </c>
      <c r="S2770" s="8">
        <f t="shared" si="348"/>
        <v>80</v>
      </c>
      <c r="T2770" s="7" t="str">
        <f t="shared" si="349"/>
        <v>C - Entwicklungspotenzial</v>
      </c>
      <c r="U2770" s="4">
        <f>ROUND(((E2770-Hilfswerte!$B$20)/Hilfswerte!$B$21)+((F2770-Hilfswerte!$B$22)/Hilfswerte!$B$23)+((G2770-Hilfswerte!$B$24)/Hilfswerte!$B$25)+0.1*INDEX(Hilfswerte!$B$4:$B$15,MATCH(C2770,Hilfswerte!$A$4:$A$15,0)),2)</f>
        <v>0.68</v>
      </c>
      <c r="V2770" s="4">
        <f>ROUND(SQRT((((E2770-Hilfswerte!$B$20)/Hilfswerte!$B$21)-Hilfswerte!$B$28)^2+(((F2770-Hilfswerte!$B$22)/Hilfswerte!$B$23)-Hilfswerte!$B$29)^2+(((G2770-Hilfswerte!$B$24)/Hilfswerte!$B$25)-Hilfswerte!$B$30)^2),3)</f>
        <v>1.1060000000000001</v>
      </c>
      <c r="W2770" s="4">
        <f>ROUND(E2770*Hilfswerte!$B$31,0)</f>
        <v>19938</v>
      </c>
      <c r="X2770" s="4">
        <f t="shared" si="350"/>
        <v>17718</v>
      </c>
      <c r="Y2770" s="4" t="str">
        <f>IF(T2770="A - Top-Kunde","bereits Top-Kunde",IF(AND(V2770&lt;=Hilfswerte!$B$34,H2770&lt;0.5*W2770),"Hoch",IF(AND(V2770&lt;=Hilfswerte!$B$35,H2770&lt;0.7*W2770),"Mittel","Niedrig")))</f>
        <v>Mittel</v>
      </c>
      <c r="Z2770" s="4">
        <f t="shared" si="351"/>
        <v>8.9</v>
      </c>
      <c r="AA2770" s="4" t="str">
        <f>IF(J2770&gt;365,"Bereits abgewandert (Segment D)",IF(Z2770&gt;=Hilfswerte!$B$38,"Rot - akut gefaehrdet",IF(Z2770&gt;=Hilfswerte!$B$39,"Gelb - beobachten","Gruen - stabil")))</f>
        <v>Gruen - stabil</v>
      </c>
    </row>
    <row r="2771" spans="1:27" ht="15" customHeight="1" x14ac:dyDescent="0.25">
      <c r="A2771" s="4" t="s">
        <v>3118</v>
      </c>
      <c r="B2771" s="4" t="s">
        <v>61</v>
      </c>
      <c r="C2771" s="4" t="s">
        <v>65</v>
      </c>
      <c r="D2771" s="4" t="s">
        <v>30</v>
      </c>
      <c r="E2771" s="4">
        <v>117</v>
      </c>
      <c r="F2771" s="5">
        <v>22.8</v>
      </c>
      <c r="G2771" s="5">
        <v>11.1</v>
      </c>
      <c r="H2771" s="6">
        <v>8580</v>
      </c>
      <c r="I2771" s="4">
        <v>4</v>
      </c>
      <c r="J2771" s="4">
        <v>45</v>
      </c>
      <c r="K2771" s="4">
        <v>1</v>
      </c>
      <c r="L2771" s="4">
        <v>14</v>
      </c>
      <c r="M2771" s="4">
        <v>4</v>
      </c>
      <c r="N2771" s="5">
        <v>-8.4</v>
      </c>
      <c r="O2771" s="7">
        <f t="shared" si="344"/>
        <v>4</v>
      </c>
      <c r="P2771" s="7">
        <f t="shared" si="345"/>
        <v>4</v>
      </c>
      <c r="Q2771" s="7">
        <f t="shared" si="346"/>
        <v>5</v>
      </c>
      <c r="R2771" s="7">
        <f t="shared" si="347"/>
        <v>13</v>
      </c>
      <c r="S2771" s="8">
        <f t="shared" si="348"/>
        <v>115.6</v>
      </c>
      <c r="T2771" s="7" t="str">
        <f t="shared" si="349"/>
        <v>B - Kernkunde</v>
      </c>
      <c r="U2771" s="4">
        <f>ROUND(((E2771-Hilfswerte!$B$20)/Hilfswerte!$B$21)+((F2771-Hilfswerte!$B$22)/Hilfswerte!$B$23)+((G2771-Hilfswerte!$B$24)/Hilfswerte!$B$25)+0.1*INDEX(Hilfswerte!$B$4:$B$15,MATCH(C2771,Hilfswerte!$A$4:$A$15,0)),2)</f>
        <v>-0.02</v>
      </c>
      <c r="V2771" s="4">
        <f>ROUND(SQRT((((E2771-Hilfswerte!$B$20)/Hilfswerte!$B$21)-Hilfswerte!$B$28)^2+(((F2771-Hilfswerte!$B$22)/Hilfswerte!$B$23)-Hilfswerte!$B$29)^2+(((G2771-Hilfswerte!$B$24)/Hilfswerte!$B$25)-Hilfswerte!$B$30)^2),3)</f>
        <v>0.34399999999999997</v>
      </c>
      <c r="W2771" s="4">
        <f>ROUND(E2771*Hilfswerte!$B$31,0)</f>
        <v>24049</v>
      </c>
      <c r="X2771" s="4">
        <f t="shared" si="350"/>
        <v>15469</v>
      </c>
      <c r="Y2771" s="4" t="str">
        <f>IF(T2771="A - Top-Kunde","bereits Top-Kunde",IF(AND(V2771&lt;=Hilfswerte!$B$34,H2771&lt;0.5*W2771),"Hoch",IF(AND(V2771&lt;=Hilfswerte!$B$35,H2771&lt;0.7*W2771),"Mittel","Niedrig")))</f>
        <v>Hoch</v>
      </c>
      <c r="Z2771" s="4">
        <f t="shared" si="351"/>
        <v>11.4</v>
      </c>
      <c r="AA2771" s="4" t="str">
        <f>IF(J2771&gt;365,"Bereits abgewandert (Segment D)",IF(Z2771&gt;=Hilfswerte!$B$38,"Rot - akut gefaehrdet",IF(Z2771&gt;=Hilfswerte!$B$39,"Gelb - beobachten","Gruen - stabil")))</f>
        <v>Gruen - stabil</v>
      </c>
    </row>
    <row r="2772" spans="1:27" ht="15" customHeight="1" x14ac:dyDescent="0.25">
      <c r="A2772" s="4" t="s">
        <v>3119</v>
      </c>
      <c r="B2772" s="4" t="s">
        <v>146</v>
      </c>
      <c r="C2772" s="4" t="s">
        <v>29</v>
      </c>
      <c r="D2772" s="4" t="s">
        <v>30</v>
      </c>
      <c r="E2772" s="4">
        <v>1545</v>
      </c>
      <c r="F2772" s="5">
        <v>384.3</v>
      </c>
      <c r="G2772" s="5">
        <v>0.4</v>
      </c>
      <c r="H2772" s="6">
        <v>179080</v>
      </c>
      <c r="I2772" s="4">
        <v>3</v>
      </c>
      <c r="J2772" s="4">
        <v>108</v>
      </c>
      <c r="K2772" s="4">
        <v>0</v>
      </c>
      <c r="L2772" s="4">
        <v>5</v>
      </c>
      <c r="M2772" s="4">
        <v>4</v>
      </c>
      <c r="N2772" s="5">
        <v>11.2</v>
      </c>
      <c r="O2772" s="7">
        <f t="shared" si="344"/>
        <v>3</v>
      </c>
      <c r="P2772" s="7">
        <f t="shared" si="345"/>
        <v>3</v>
      </c>
      <c r="Q2772" s="7">
        <f t="shared" si="346"/>
        <v>5</v>
      </c>
      <c r="R2772" s="7">
        <f t="shared" si="347"/>
        <v>11</v>
      </c>
      <c r="S2772" s="8">
        <f t="shared" si="348"/>
        <v>114.1</v>
      </c>
      <c r="T2772" s="7" t="str">
        <f t="shared" si="349"/>
        <v>B - Kernkunde</v>
      </c>
      <c r="U2772" s="4">
        <f>ROUND(((E2772-Hilfswerte!$B$20)/Hilfswerte!$B$21)+((F2772-Hilfswerte!$B$22)/Hilfswerte!$B$23)+((G2772-Hilfswerte!$B$24)/Hilfswerte!$B$25)+0.1*INDEX(Hilfswerte!$B$4:$B$15,MATCH(C2772,Hilfswerte!$A$4:$A$15,0)),2)</f>
        <v>11.23</v>
      </c>
      <c r="V2772" s="4">
        <f>ROUND(SQRT((((E2772-Hilfswerte!$B$20)/Hilfswerte!$B$21)-Hilfswerte!$B$28)^2+(((F2772-Hilfswerte!$B$22)/Hilfswerte!$B$23)-Hilfswerte!$B$29)^2+(((G2772-Hilfswerte!$B$24)/Hilfswerte!$B$25)-Hilfswerte!$B$30)^2),3)</f>
        <v>8.7620000000000005</v>
      </c>
      <c r="W2772" s="4">
        <f>ROUND(E2772*Hilfswerte!$B$31,0)</f>
        <v>317569</v>
      </c>
      <c r="X2772" s="4">
        <f t="shared" si="350"/>
        <v>138489</v>
      </c>
      <c r="Y2772" s="4" t="str">
        <f>IF(T2772="A - Top-Kunde","bereits Top-Kunde",IF(AND(V2772&lt;=Hilfswerte!$B$34,H2772&lt;0.5*W2772),"Hoch",IF(AND(V2772&lt;=Hilfswerte!$B$35,H2772&lt;0.7*W2772),"Mittel","Niedrig")))</f>
        <v>Niedrig</v>
      </c>
      <c r="Z2772" s="4">
        <f t="shared" si="351"/>
        <v>6.4</v>
      </c>
      <c r="AA2772" s="4" t="str">
        <f>IF(J2772&gt;365,"Bereits abgewandert (Segment D)",IF(Z2772&gt;=Hilfswerte!$B$38,"Rot - akut gefaehrdet",IF(Z2772&gt;=Hilfswerte!$B$39,"Gelb - beobachten","Gruen - stabil")))</f>
        <v>Gruen - stabil</v>
      </c>
    </row>
    <row r="2773" spans="1:27" ht="15" customHeight="1" x14ac:dyDescent="0.25">
      <c r="A2773" s="4" t="s">
        <v>3120</v>
      </c>
      <c r="B2773" s="4" t="s">
        <v>236</v>
      </c>
      <c r="C2773" s="4" t="s">
        <v>33</v>
      </c>
      <c r="D2773" s="4" t="s">
        <v>30</v>
      </c>
      <c r="E2773" s="4">
        <v>8</v>
      </c>
      <c r="F2773" s="5">
        <v>1.2</v>
      </c>
      <c r="G2773" s="5">
        <v>6.1</v>
      </c>
      <c r="H2773" s="6">
        <v>740</v>
      </c>
      <c r="I2773" s="4">
        <v>4</v>
      </c>
      <c r="J2773" s="4">
        <v>22</v>
      </c>
      <c r="K2773" s="4">
        <v>2</v>
      </c>
      <c r="L2773" s="4">
        <v>-1</v>
      </c>
      <c r="M2773" s="4">
        <v>1</v>
      </c>
      <c r="N2773" s="5">
        <v>11.2</v>
      </c>
      <c r="O2773" s="7">
        <f t="shared" si="344"/>
        <v>5</v>
      </c>
      <c r="P2773" s="7">
        <f t="shared" si="345"/>
        <v>4</v>
      </c>
      <c r="Q2773" s="7">
        <f t="shared" si="346"/>
        <v>2</v>
      </c>
      <c r="R2773" s="7">
        <f t="shared" si="347"/>
        <v>11</v>
      </c>
      <c r="S2773" s="8">
        <f t="shared" si="348"/>
        <v>103.6</v>
      </c>
      <c r="T2773" s="7" t="str">
        <f t="shared" si="349"/>
        <v>C - Entwicklungspotenzial</v>
      </c>
      <c r="U2773" s="4">
        <f>ROUND(((E2773-Hilfswerte!$B$20)/Hilfswerte!$B$21)+((F2773-Hilfswerte!$B$22)/Hilfswerte!$B$23)+((G2773-Hilfswerte!$B$24)/Hilfswerte!$B$25)+0.1*INDEX(Hilfswerte!$B$4:$B$15,MATCH(C2773,Hilfswerte!$A$4:$A$15,0)),2)</f>
        <v>-1.59</v>
      </c>
      <c r="V2773" s="4">
        <f>ROUND(SQRT((((E2773-Hilfswerte!$B$20)/Hilfswerte!$B$21)-Hilfswerte!$B$28)^2+(((F2773-Hilfswerte!$B$22)/Hilfswerte!$B$23)-Hilfswerte!$B$29)^2+(((G2773-Hilfswerte!$B$24)/Hilfswerte!$B$25)-Hilfswerte!$B$30)^2),3)</f>
        <v>1.2470000000000001</v>
      </c>
      <c r="W2773" s="4">
        <f>ROUND(E2773*Hilfswerte!$B$31,0)</f>
        <v>1644</v>
      </c>
      <c r="X2773" s="4">
        <f t="shared" si="350"/>
        <v>904</v>
      </c>
      <c r="Y2773" s="4" t="str">
        <f>IF(T2773="A - Top-Kunde","bereits Top-Kunde",IF(AND(V2773&lt;=Hilfswerte!$B$34,H2773&lt;0.5*W2773),"Hoch",IF(AND(V2773&lt;=Hilfswerte!$B$35,H2773&lt;0.7*W2773),"Mittel","Niedrig")))</f>
        <v>Niedrig</v>
      </c>
      <c r="Z2773" s="4">
        <f t="shared" si="351"/>
        <v>7.1</v>
      </c>
      <c r="AA2773" s="4" t="str">
        <f>IF(J2773&gt;365,"Bereits abgewandert (Segment D)",IF(Z2773&gt;=Hilfswerte!$B$38,"Rot - akut gefaehrdet",IF(Z2773&gt;=Hilfswerte!$B$39,"Gelb - beobachten","Gruen - stabil")))</f>
        <v>Gruen - stabil</v>
      </c>
    </row>
    <row r="2774" spans="1:27" ht="15" customHeight="1" x14ac:dyDescent="0.25">
      <c r="A2774" s="4" t="s">
        <v>3121</v>
      </c>
      <c r="B2774" s="4" t="s">
        <v>505</v>
      </c>
      <c r="C2774" s="4" t="s">
        <v>62</v>
      </c>
      <c r="D2774" s="4" t="s">
        <v>30</v>
      </c>
      <c r="E2774" s="4">
        <v>244</v>
      </c>
      <c r="F2774" s="5">
        <v>40</v>
      </c>
      <c r="G2774" s="5">
        <v>13.7</v>
      </c>
      <c r="H2774" s="6">
        <v>15070</v>
      </c>
      <c r="I2774" s="4">
        <v>4</v>
      </c>
      <c r="J2774" s="4">
        <v>16</v>
      </c>
      <c r="K2774" s="4">
        <v>0</v>
      </c>
      <c r="L2774" s="4">
        <v>25</v>
      </c>
      <c r="M2774" s="4">
        <v>6</v>
      </c>
      <c r="N2774" s="5">
        <v>-8.8000000000000007</v>
      </c>
      <c r="O2774" s="7">
        <f t="shared" si="344"/>
        <v>5</v>
      </c>
      <c r="P2774" s="7">
        <f t="shared" si="345"/>
        <v>4</v>
      </c>
      <c r="Q2774" s="7">
        <f t="shared" si="346"/>
        <v>5</v>
      </c>
      <c r="R2774" s="7">
        <f t="shared" si="347"/>
        <v>14</v>
      </c>
      <c r="S2774" s="8">
        <f t="shared" si="348"/>
        <v>128.1</v>
      </c>
      <c r="T2774" s="7" t="str">
        <f t="shared" si="349"/>
        <v>A - Top-Kunde</v>
      </c>
      <c r="U2774" s="4">
        <f>ROUND(((E2774-Hilfswerte!$B$20)/Hilfswerte!$B$21)+((F2774-Hilfswerte!$B$22)/Hilfswerte!$B$23)+((G2774-Hilfswerte!$B$24)/Hilfswerte!$B$25)+0.1*INDEX(Hilfswerte!$B$4:$B$15,MATCH(C2774,Hilfswerte!$A$4:$A$15,0)),2)</f>
        <v>1.72</v>
      </c>
      <c r="V2774" s="4">
        <f>ROUND(SQRT((((E2774-Hilfswerte!$B$20)/Hilfswerte!$B$21)-Hilfswerte!$B$28)^2+(((F2774-Hilfswerte!$B$22)/Hilfswerte!$B$23)-Hilfswerte!$B$29)^2+(((G2774-Hilfswerte!$B$24)/Hilfswerte!$B$25)-Hilfswerte!$B$30)^2),3)</f>
        <v>0.51600000000000001</v>
      </c>
      <c r="W2774" s="4">
        <f>ROUND(E2774*Hilfswerte!$B$31,0)</f>
        <v>50153</v>
      </c>
      <c r="X2774" s="4">
        <f t="shared" si="350"/>
        <v>35083</v>
      </c>
      <c r="Y2774" s="4" t="str">
        <f>IF(T2774="A - Top-Kunde","bereits Top-Kunde",IF(AND(V2774&lt;=Hilfswerte!$B$34,H2774&lt;0.5*W2774),"Hoch",IF(AND(V2774&lt;=Hilfswerte!$B$35,H2774&lt;0.7*W2774),"Mittel","Niedrig")))</f>
        <v>bereits Top-Kunde</v>
      </c>
      <c r="Z2774" s="4">
        <f t="shared" si="351"/>
        <v>9.3000000000000007</v>
      </c>
      <c r="AA2774" s="4" t="str">
        <f>IF(J2774&gt;365,"Bereits abgewandert (Segment D)",IF(Z2774&gt;=Hilfswerte!$B$38,"Rot - akut gefaehrdet",IF(Z2774&gt;=Hilfswerte!$B$39,"Gelb - beobachten","Gruen - stabil")))</f>
        <v>Gruen - stabil</v>
      </c>
    </row>
    <row r="2775" spans="1:27" ht="15" customHeight="1" x14ac:dyDescent="0.25">
      <c r="A2775" s="4" t="s">
        <v>3122</v>
      </c>
      <c r="B2775" s="4" t="s">
        <v>124</v>
      </c>
      <c r="C2775" s="4" t="s">
        <v>29</v>
      </c>
      <c r="D2775" s="4" t="s">
        <v>30</v>
      </c>
      <c r="E2775" s="4">
        <v>14</v>
      </c>
      <c r="F2775" s="5">
        <v>5.5</v>
      </c>
      <c r="G2775" s="5">
        <v>5.6</v>
      </c>
      <c r="H2775" s="6">
        <v>1320</v>
      </c>
      <c r="I2775" s="4">
        <v>2</v>
      </c>
      <c r="J2775" s="4">
        <v>25</v>
      </c>
      <c r="K2775" s="4">
        <v>0</v>
      </c>
      <c r="L2775" s="4">
        <v>0</v>
      </c>
      <c r="M2775" s="4">
        <v>5</v>
      </c>
      <c r="N2775" s="5">
        <v>12.5</v>
      </c>
      <c r="O2775" s="7">
        <f t="shared" si="344"/>
        <v>5</v>
      </c>
      <c r="P2775" s="7">
        <f t="shared" si="345"/>
        <v>2</v>
      </c>
      <c r="Q2775" s="7">
        <f t="shared" si="346"/>
        <v>3</v>
      </c>
      <c r="R2775" s="7">
        <f t="shared" si="347"/>
        <v>10</v>
      </c>
      <c r="S2775" s="8">
        <f t="shared" si="348"/>
        <v>106.3</v>
      </c>
      <c r="T2775" s="7" t="str">
        <f t="shared" si="349"/>
        <v>B - Kernkunde</v>
      </c>
      <c r="U2775" s="4">
        <f>ROUND(((E2775-Hilfswerte!$B$20)/Hilfswerte!$B$21)+((F2775-Hilfswerte!$B$22)/Hilfswerte!$B$23)+((G2775-Hilfswerte!$B$24)/Hilfswerte!$B$25)+0.1*INDEX(Hilfswerte!$B$4:$B$15,MATCH(C2775,Hilfswerte!$A$4:$A$15,0)),2)</f>
        <v>-1.32</v>
      </c>
      <c r="V2775" s="4">
        <f>ROUND(SQRT((((E2775-Hilfswerte!$B$20)/Hilfswerte!$B$21)-Hilfswerte!$B$28)^2+(((F2775-Hilfswerte!$B$22)/Hilfswerte!$B$23)-Hilfswerte!$B$29)^2+(((G2775-Hilfswerte!$B$24)/Hilfswerte!$B$25)-Hilfswerte!$B$30)^2),3)</f>
        <v>1.2490000000000001</v>
      </c>
      <c r="W2775" s="4">
        <f>ROUND(E2775*Hilfswerte!$B$31,0)</f>
        <v>2878</v>
      </c>
      <c r="X2775" s="4">
        <f t="shared" si="350"/>
        <v>1558</v>
      </c>
      <c r="Y2775" s="4" t="str">
        <f>IF(T2775="A - Top-Kunde","bereits Top-Kunde",IF(AND(V2775&lt;=Hilfswerte!$B$34,H2775&lt;0.5*W2775),"Hoch",IF(AND(V2775&lt;=Hilfswerte!$B$35,H2775&lt;0.7*W2775),"Mittel","Niedrig")))</f>
        <v>Niedrig</v>
      </c>
      <c r="Z2775" s="4">
        <f t="shared" si="351"/>
        <v>1.3</v>
      </c>
      <c r="AA2775" s="4" t="str">
        <f>IF(J2775&gt;365,"Bereits abgewandert (Segment D)",IF(Z2775&gt;=Hilfswerte!$B$38,"Rot - akut gefaehrdet",IF(Z2775&gt;=Hilfswerte!$B$39,"Gelb - beobachten","Gruen - stabil")))</f>
        <v>Gruen - stabil</v>
      </c>
    </row>
    <row r="2776" spans="1:27" ht="15" customHeight="1" x14ac:dyDescent="0.25">
      <c r="A2776" s="4" t="s">
        <v>3123</v>
      </c>
      <c r="B2776" s="4" t="s">
        <v>325</v>
      </c>
      <c r="C2776" s="4" t="s">
        <v>62</v>
      </c>
      <c r="D2776" s="4" t="s">
        <v>106</v>
      </c>
      <c r="E2776" s="4">
        <v>10</v>
      </c>
      <c r="F2776" s="5">
        <v>1.9</v>
      </c>
      <c r="G2776" s="5">
        <v>11.6</v>
      </c>
      <c r="H2776" s="6">
        <v>1410</v>
      </c>
      <c r="I2776" s="4">
        <v>2</v>
      </c>
      <c r="J2776" s="4">
        <v>95</v>
      </c>
      <c r="K2776" s="4">
        <v>0</v>
      </c>
      <c r="L2776" s="4">
        <v>14</v>
      </c>
      <c r="M2776" s="4">
        <v>1</v>
      </c>
      <c r="N2776" s="5">
        <v>9.8000000000000007</v>
      </c>
      <c r="O2776" s="7">
        <f t="shared" si="344"/>
        <v>3</v>
      </c>
      <c r="P2776" s="7">
        <f t="shared" si="345"/>
        <v>2</v>
      </c>
      <c r="Q2776" s="7">
        <f t="shared" si="346"/>
        <v>3</v>
      </c>
      <c r="R2776" s="7">
        <f t="shared" si="347"/>
        <v>8</v>
      </c>
      <c r="S2776" s="8">
        <f t="shared" si="348"/>
        <v>80.7</v>
      </c>
      <c r="T2776" s="7" t="str">
        <f t="shared" si="349"/>
        <v>C - Entwicklungspotenzial</v>
      </c>
      <c r="U2776" s="4">
        <f>ROUND(((E2776-Hilfswerte!$B$20)/Hilfswerte!$B$21)+((F2776-Hilfswerte!$B$22)/Hilfswerte!$B$23)+((G2776-Hilfswerte!$B$24)/Hilfswerte!$B$25)+0.1*INDEX(Hilfswerte!$B$4:$B$15,MATCH(C2776,Hilfswerte!$A$4:$A$15,0)),2)</f>
        <v>-0.3</v>
      </c>
      <c r="V2776" s="4">
        <f>ROUND(SQRT((((E2776-Hilfswerte!$B$20)/Hilfswerte!$B$21)-Hilfswerte!$B$28)^2+(((F2776-Hilfswerte!$B$22)/Hilfswerte!$B$23)-Hilfswerte!$B$29)^2+(((G2776-Hilfswerte!$B$24)/Hilfswerte!$B$25)-Hilfswerte!$B$30)^2),3)</f>
        <v>0.93400000000000005</v>
      </c>
      <c r="W2776" s="4">
        <f>ROUND(E2776*Hilfswerte!$B$31,0)</f>
        <v>2055</v>
      </c>
      <c r="X2776" s="4">
        <f t="shared" si="350"/>
        <v>645</v>
      </c>
      <c r="Y2776" s="4" t="str">
        <f>IF(T2776="A - Top-Kunde","bereits Top-Kunde",IF(AND(V2776&lt;=Hilfswerte!$B$34,H2776&lt;0.5*W2776),"Hoch",IF(AND(V2776&lt;=Hilfswerte!$B$35,H2776&lt;0.7*W2776),"Mittel","Niedrig")))</f>
        <v>Mittel</v>
      </c>
      <c r="Z2776" s="4">
        <f t="shared" si="351"/>
        <v>7.6</v>
      </c>
      <c r="AA2776" s="4" t="str">
        <f>IF(J2776&gt;365,"Bereits abgewandert (Segment D)",IF(Z2776&gt;=Hilfswerte!$B$38,"Rot - akut gefaehrdet",IF(Z2776&gt;=Hilfswerte!$B$39,"Gelb - beobachten","Gruen - stabil")))</f>
        <v>Gruen - stabil</v>
      </c>
    </row>
    <row r="2777" spans="1:27" ht="15" customHeight="1" x14ac:dyDescent="0.25">
      <c r="A2777" s="4" t="s">
        <v>3124</v>
      </c>
      <c r="B2777" s="4" t="s">
        <v>267</v>
      </c>
      <c r="C2777" s="4" t="s">
        <v>33</v>
      </c>
      <c r="D2777" s="4" t="s">
        <v>30</v>
      </c>
      <c r="E2777" s="4">
        <v>65</v>
      </c>
      <c r="F2777" s="5">
        <v>19.8</v>
      </c>
      <c r="G2777" s="5">
        <v>15.6</v>
      </c>
      <c r="H2777" s="6">
        <v>10890</v>
      </c>
      <c r="I2777" s="4">
        <v>3</v>
      </c>
      <c r="J2777" s="4">
        <v>42</v>
      </c>
      <c r="K2777" s="4">
        <v>0</v>
      </c>
      <c r="L2777" s="4">
        <v>24</v>
      </c>
      <c r="M2777" s="4">
        <v>5</v>
      </c>
      <c r="N2777" s="5">
        <v>8.8000000000000007</v>
      </c>
      <c r="O2777" s="7">
        <f t="shared" si="344"/>
        <v>4</v>
      </c>
      <c r="P2777" s="7">
        <f t="shared" si="345"/>
        <v>3</v>
      </c>
      <c r="Q2777" s="7">
        <f t="shared" si="346"/>
        <v>5</v>
      </c>
      <c r="R2777" s="7">
        <f t="shared" si="347"/>
        <v>12</v>
      </c>
      <c r="S2777" s="8">
        <f t="shared" si="348"/>
        <v>117.2</v>
      </c>
      <c r="T2777" s="7" t="str">
        <f t="shared" si="349"/>
        <v>B - Kernkunde</v>
      </c>
      <c r="U2777" s="4">
        <f>ROUND(((E2777-Hilfswerte!$B$20)/Hilfswerte!$B$21)+((F2777-Hilfswerte!$B$22)/Hilfswerte!$B$23)+((G2777-Hilfswerte!$B$24)/Hilfswerte!$B$25)+0.1*INDEX(Hilfswerte!$B$4:$B$15,MATCH(C2777,Hilfswerte!$A$4:$A$15,0)),2)</f>
        <v>0.5</v>
      </c>
      <c r="V2777" s="4">
        <f>ROUND(SQRT((((E2777-Hilfswerte!$B$20)/Hilfswerte!$B$21)-Hilfswerte!$B$28)^2+(((F2777-Hilfswerte!$B$22)/Hilfswerte!$B$23)-Hilfswerte!$B$29)^2+(((G2777-Hilfswerte!$B$24)/Hilfswerte!$B$25)-Hilfswerte!$B$30)^2),3)</f>
        <v>0.88300000000000001</v>
      </c>
      <c r="W2777" s="4">
        <f>ROUND(E2777*Hilfswerte!$B$31,0)</f>
        <v>13360</v>
      </c>
      <c r="X2777" s="4">
        <f t="shared" si="350"/>
        <v>2470</v>
      </c>
      <c r="Y2777" s="4" t="str">
        <f>IF(T2777="A - Top-Kunde","bereits Top-Kunde",IF(AND(V2777&lt;=Hilfswerte!$B$34,H2777&lt;0.5*W2777),"Hoch",IF(AND(V2777&lt;=Hilfswerte!$B$35,H2777&lt;0.7*W2777),"Mittel","Niedrig")))</f>
        <v>Niedrig</v>
      </c>
      <c r="Z2777" s="4">
        <f t="shared" si="351"/>
        <v>6.9</v>
      </c>
      <c r="AA2777" s="4" t="str">
        <f>IF(J2777&gt;365,"Bereits abgewandert (Segment D)",IF(Z2777&gt;=Hilfswerte!$B$38,"Rot - akut gefaehrdet",IF(Z2777&gt;=Hilfswerte!$B$39,"Gelb - beobachten","Gruen - stabil")))</f>
        <v>Gruen - stabil</v>
      </c>
    </row>
    <row r="2778" spans="1:27" ht="15" customHeight="1" x14ac:dyDescent="0.25">
      <c r="A2778" s="4" t="s">
        <v>3125</v>
      </c>
      <c r="B2778" s="4" t="s">
        <v>1045</v>
      </c>
      <c r="C2778" s="4" t="s">
        <v>47</v>
      </c>
      <c r="D2778" s="4" t="s">
        <v>30</v>
      </c>
      <c r="E2778" s="4">
        <v>60</v>
      </c>
      <c r="F2778" s="5">
        <v>20.8</v>
      </c>
      <c r="G2778" s="5">
        <v>10.6</v>
      </c>
      <c r="H2778" s="6">
        <v>3560</v>
      </c>
      <c r="I2778" s="4">
        <v>3</v>
      </c>
      <c r="J2778" s="4">
        <v>124</v>
      </c>
      <c r="K2778" s="4">
        <v>0</v>
      </c>
      <c r="L2778" s="4">
        <v>6</v>
      </c>
      <c r="M2778" s="4">
        <v>1</v>
      </c>
      <c r="N2778" s="5">
        <v>4.7</v>
      </c>
      <c r="O2778" s="7">
        <f t="shared" si="344"/>
        <v>3</v>
      </c>
      <c r="P2778" s="7">
        <f t="shared" si="345"/>
        <v>3</v>
      </c>
      <c r="Q2778" s="7">
        <f t="shared" si="346"/>
        <v>4</v>
      </c>
      <c r="R2778" s="7">
        <f t="shared" si="347"/>
        <v>10</v>
      </c>
      <c r="S2778" s="8">
        <f t="shared" si="348"/>
        <v>100.6</v>
      </c>
      <c r="T2778" s="7" t="str">
        <f t="shared" si="349"/>
        <v>C - Entwicklungspotenzial</v>
      </c>
      <c r="U2778" s="4">
        <f>ROUND(((E2778-Hilfswerte!$B$20)/Hilfswerte!$B$21)+((F2778-Hilfswerte!$B$22)/Hilfswerte!$B$23)+((G2778-Hilfswerte!$B$24)/Hilfswerte!$B$25)+0.1*INDEX(Hilfswerte!$B$4:$B$15,MATCH(C2778,Hilfswerte!$A$4:$A$15,0)),2)</f>
        <v>-0.24</v>
      </c>
      <c r="V2778" s="4">
        <f>ROUND(SQRT((((E2778-Hilfswerte!$B$20)/Hilfswerte!$B$21)-Hilfswerte!$B$28)^2+(((F2778-Hilfswerte!$B$22)/Hilfswerte!$B$23)-Hilfswerte!$B$29)^2+(((G2778-Hilfswerte!$B$24)/Hilfswerte!$B$25)-Hilfswerte!$B$30)^2),3)</f>
        <v>0.55900000000000005</v>
      </c>
      <c r="W2778" s="4">
        <f>ROUND(E2778*Hilfswerte!$B$31,0)</f>
        <v>12333</v>
      </c>
      <c r="X2778" s="4">
        <f t="shared" si="350"/>
        <v>8773</v>
      </c>
      <c r="Y2778" s="4" t="str">
        <f>IF(T2778="A - Top-Kunde","bereits Top-Kunde",IF(AND(V2778&lt;=Hilfswerte!$B$34,H2778&lt;0.5*W2778),"Hoch",IF(AND(V2778&lt;=Hilfswerte!$B$35,H2778&lt;0.7*W2778),"Mittel","Niedrig")))</f>
        <v>Hoch</v>
      </c>
      <c r="Z2778" s="4">
        <f t="shared" si="351"/>
        <v>7.4</v>
      </c>
      <c r="AA2778" s="4" t="str">
        <f>IF(J2778&gt;365,"Bereits abgewandert (Segment D)",IF(Z2778&gt;=Hilfswerte!$B$38,"Rot - akut gefaehrdet",IF(Z2778&gt;=Hilfswerte!$B$39,"Gelb - beobachten","Gruen - stabil")))</f>
        <v>Gruen - stabil</v>
      </c>
    </row>
    <row r="2779" spans="1:27" ht="15" customHeight="1" x14ac:dyDescent="0.25">
      <c r="A2779" s="4" t="s">
        <v>3126</v>
      </c>
      <c r="B2779" s="4" t="s">
        <v>200</v>
      </c>
      <c r="C2779" s="4" t="s">
        <v>65</v>
      </c>
      <c r="D2779" s="4" t="s">
        <v>30</v>
      </c>
      <c r="E2779" s="4">
        <v>46</v>
      </c>
      <c r="F2779" s="5">
        <v>8.6999999999999993</v>
      </c>
      <c r="G2779" s="5">
        <v>3.7</v>
      </c>
      <c r="H2779" s="6">
        <v>0</v>
      </c>
      <c r="I2779" s="4">
        <v>0</v>
      </c>
      <c r="J2779" s="4">
        <v>467</v>
      </c>
      <c r="K2779" s="4">
        <v>0</v>
      </c>
      <c r="L2779" s="4">
        <v>0</v>
      </c>
      <c r="M2779" s="4">
        <v>0</v>
      </c>
      <c r="N2779" s="5">
        <v>-37.799999999999997</v>
      </c>
      <c r="O2779" s="7">
        <f t="shared" si="344"/>
        <v>1</v>
      </c>
      <c r="P2779" s="7">
        <f t="shared" si="345"/>
        <v>1</v>
      </c>
      <c r="Q2779" s="7">
        <f t="shared" si="346"/>
        <v>1</v>
      </c>
      <c r="R2779" s="7">
        <f t="shared" si="347"/>
        <v>3</v>
      </c>
      <c r="S2779" s="8">
        <f t="shared" si="348"/>
        <v>11.1</v>
      </c>
      <c r="T2779" s="7" t="str">
        <f t="shared" si="349"/>
        <v>D - Abwanderungsrisiko</v>
      </c>
      <c r="U2779" s="4">
        <f>ROUND(((E2779-Hilfswerte!$B$20)/Hilfswerte!$B$21)+((F2779-Hilfswerte!$B$22)/Hilfswerte!$B$23)+((G2779-Hilfswerte!$B$24)/Hilfswerte!$B$25)+0.1*INDEX(Hilfswerte!$B$4:$B$15,MATCH(C2779,Hilfswerte!$A$4:$A$15,0)),2)</f>
        <v>-1.75</v>
      </c>
      <c r="V2779" s="4">
        <f>ROUND(SQRT((((E2779-Hilfswerte!$B$20)/Hilfswerte!$B$21)-Hilfswerte!$B$28)^2+(((F2779-Hilfswerte!$B$22)/Hilfswerte!$B$23)-Hilfswerte!$B$29)^2+(((G2779-Hilfswerte!$B$24)/Hilfswerte!$B$25)-Hilfswerte!$B$30)^2),3)</f>
        <v>1.401</v>
      </c>
      <c r="W2779" s="4">
        <f>ROUND(E2779*Hilfswerte!$B$31,0)</f>
        <v>9455</v>
      </c>
      <c r="X2779" s="4">
        <f t="shared" si="350"/>
        <v>9455</v>
      </c>
      <c r="Y2779" s="4" t="str">
        <f>IF(T2779="A - Top-Kunde","bereits Top-Kunde",IF(AND(V2779&lt;=Hilfswerte!$B$34,H2779&lt;0.5*W2779),"Hoch",IF(AND(V2779&lt;=Hilfswerte!$B$35,H2779&lt;0.7*W2779),"Mittel","Niedrig")))</f>
        <v>Niedrig</v>
      </c>
      <c r="Z2779" s="4">
        <f t="shared" si="351"/>
        <v>38.5</v>
      </c>
      <c r="AA2779" s="4" t="str">
        <f>IF(J2779&gt;365,"Bereits abgewandert (Segment D)",IF(Z2779&gt;=Hilfswerte!$B$38,"Rot - akut gefaehrdet",IF(Z2779&gt;=Hilfswerte!$B$39,"Gelb - beobachten","Gruen - stabil")))</f>
        <v>Bereits abgewandert (Segment D)</v>
      </c>
    </row>
    <row r="2780" spans="1:27" ht="15" customHeight="1" x14ac:dyDescent="0.25">
      <c r="A2780" s="4" t="s">
        <v>3127</v>
      </c>
      <c r="B2780" s="4" t="s">
        <v>1364</v>
      </c>
      <c r="C2780" s="4" t="s">
        <v>33</v>
      </c>
      <c r="D2780" s="4" t="s">
        <v>30</v>
      </c>
      <c r="E2780" s="4">
        <v>11</v>
      </c>
      <c r="F2780" s="5">
        <v>2.4</v>
      </c>
      <c r="G2780" s="5">
        <v>8.1999999999999993</v>
      </c>
      <c r="H2780" s="6">
        <v>170</v>
      </c>
      <c r="I2780" s="4">
        <v>1</v>
      </c>
      <c r="J2780" s="4">
        <v>212</v>
      </c>
      <c r="K2780" s="4">
        <v>0</v>
      </c>
      <c r="L2780" s="4">
        <v>0</v>
      </c>
      <c r="M2780" s="4">
        <v>2</v>
      </c>
      <c r="N2780" s="5">
        <v>25.2</v>
      </c>
      <c r="O2780" s="7">
        <f t="shared" si="344"/>
        <v>2</v>
      </c>
      <c r="P2780" s="7">
        <f t="shared" si="345"/>
        <v>1</v>
      </c>
      <c r="Q2780" s="7">
        <f t="shared" si="346"/>
        <v>2</v>
      </c>
      <c r="R2780" s="7">
        <f t="shared" si="347"/>
        <v>5</v>
      </c>
      <c r="S2780" s="8">
        <f t="shared" si="348"/>
        <v>62.6</v>
      </c>
      <c r="T2780" s="7" t="str">
        <f t="shared" si="349"/>
        <v>C - Entwicklungspotenzial</v>
      </c>
      <c r="U2780" s="4">
        <f>ROUND(((E2780-Hilfswerte!$B$20)/Hilfswerte!$B$21)+((F2780-Hilfswerte!$B$22)/Hilfswerte!$B$23)+((G2780-Hilfswerte!$B$24)/Hilfswerte!$B$25)+0.1*INDEX(Hilfswerte!$B$4:$B$15,MATCH(C2780,Hilfswerte!$A$4:$A$15,0)),2)</f>
        <v>-1.22</v>
      </c>
      <c r="V2780" s="4">
        <f>ROUND(SQRT((((E2780-Hilfswerte!$B$20)/Hilfswerte!$B$21)-Hilfswerte!$B$28)^2+(((F2780-Hilfswerte!$B$22)/Hilfswerte!$B$23)-Hilfswerte!$B$29)^2+(((G2780-Hilfswerte!$B$24)/Hilfswerte!$B$25)-Hilfswerte!$B$30)^2),3)</f>
        <v>1.0389999999999999</v>
      </c>
      <c r="W2780" s="4">
        <f>ROUND(E2780*Hilfswerte!$B$31,0)</f>
        <v>2261</v>
      </c>
      <c r="X2780" s="4">
        <f t="shared" si="350"/>
        <v>2091</v>
      </c>
      <c r="Y2780" s="4" t="str">
        <f>IF(T2780="A - Top-Kunde","bereits Top-Kunde",IF(AND(V2780&lt;=Hilfswerte!$B$34,H2780&lt;0.5*W2780),"Hoch",IF(AND(V2780&lt;=Hilfswerte!$B$35,H2780&lt;0.7*W2780),"Mittel","Niedrig")))</f>
        <v>Mittel</v>
      </c>
      <c r="Z2780" s="4">
        <f t="shared" si="351"/>
        <v>10.6</v>
      </c>
      <c r="AA2780" s="4" t="str">
        <f>IF(J2780&gt;365,"Bereits abgewandert (Segment D)",IF(Z2780&gt;=Hilfswerte!$B$38,"Rot - akut gefaehrdet",IF(Z2780&gt;=Hilfswerte!$B$39,"Gelb - beobachten","Gruen - stabil")))</f>
        <v>Gruen - stabil</v>
      </c>
    </row>
    <row r="2781" spans="1:27" ht="15" customHeight="1" x14ac:dyDescent="0.25">
      <c r="A2781" s="4" t="s">
        <v>3128</v>
      </c>
      <c r="B2781" s="4" t="s">
        <v>247</v>
      </c>
      <c r="C2781" s="4" t="s">
        <v>65</v>
      </c>
      <c r="D2781" s="4" t="s">
        <v>93</v>
      </c>
      <c r="E2781" s="4">
        <v>204</v>
      </c>
      <c r="F2781" s="5">
        <v>41.3</v>
      </c>
      <c r="G2781" s="5">
        <v>19.5</v>
      </c>
      <c r="H2781" s="6">
        <v>5050</v>
      </c>
      <c r="I2781" s="4">
        <v>3</v>
      </c>
      <c r="J2781" s="4">
        <v>225</v>
      </c>
      <c r="K2781" s="4">
        <v>0</v>
      </c>
      <c r="L2781" s="4">
        <v>2</v>
      </c>
      <c r="M2781" s="4">
        <v>3</v>
      </c>
      <c r="N2781" s="5">
        <v>12</v>
      </c>
      <c r="O2781" s="7">
        <f t="shared" si="344"/>
        <v>2</v>
      </c>
      <c r="P2781" s="7">
        <f t="shared" si="345"/>
        <v>3</v>
      </c>
      <c r="Q2781" s="7">
        <f t="shared" si="346"/>
        <v>4</v>
      </c>
      <c r="R2781" s="7">
        <f t="shared" si="347"/>
        <v>9</v>
      </c>
      <c r="S2781" s="8">
        <f t="shared" si="348"/>
        <v>95.4</v>
      </c>
      <c r="T2781" s="7" t="str">
        <f t="shared" si="349"/>
        <v>C - Entwicklungspotenzial</v>
      </c>
      <c r="U2781" s="4">
        <f>ROUND(((E2781-Hilfswerte!$B$20)/Hilfswerte!$B$21)+((F2781-Hilfswerte!$B$22)/Hilfswerte!$B$23)+((G2781-Hilfswerte!$B$24)/Hilfswerte!$B$25)+0.1*INDEX(Hilfswerte!$B$4:$B$15,MATCH(C2781,Hilfswerte!$A$4:$A$15,0)),2)</f>
        <v>2.02</v>
      </c>
      <c r="V2781" s="4">
        <f>ROUND(SQRT((((E2781-Hilfswerte!$B$20)/Hilfswerte!$B$21)-Hilfswerte!$B$28)^2+(((F2781-Hilfswerte!$B$22)/Hilfswerte!$B$23)-Hilfswerte!$B$29)^2+(((G2781-Hilfswerte!$B$24)/Hilfswerte!$B$25)-Hilfswerte!$B$30)^2),3)</f>
        <v>1.327</v>
      </c>
      <c r="W2781" s="4">
        <f>ROUND(E2781*Hilfswerte!$B$31,0)</f>
        <v>41931</v>
      </c>
      <c r="X2781" s="4">
        <f t="shared" si="350"/>
        <v>36881</v>
      </c>
      <c r="Y2781" s="4" t="str">
        <f>IF(T2781="A - Top-Kunde","bereits Top-Kunde",IF(AND(V2781&lt;=Hilfswerte!$B$34,H2781&lt;0.5*W2781),"Hoch",IF(AND(V2781&lt;=Hilfswerte!$B$35,H2781&lt;0.7*W2781),"Mittel","Niedrig")))</f>
        <v>Niedrig</v>
      </c>
      <c r="Z2781" s="4">
        <f t="shared" si="351"/>
        <v>11.7</v>
      </c>
      <c r="AA2781" s="4" t="str">
        <f>IF(J2781&gt;365,"Bereits abgewandert (Segment D)",IF(Z2781&gt;=Hilfswerte!$B$38,"Rot - akut gefaehrdet",IF(Z2781&gt;=Hilfswerte!$B$39,"Gelb - beobachten","Gruen - stabil")))</f>
        <v>Gruen - stabil</v>
      </c>
    </row>
    <row r="2782" spans="1:27" ht="15" customHeight="1" x14ac:dyDescent="0.25">
      <c r="A2782" s="4" t="s">
        <v>3129</v>
      </c>
      <c r="B2782" s="4" t="s">
        <v>217</v>
      </c>
      <c r="C2782" s="4" t="s">
        <v>74</v>
      </c>
      <c r="D2782" s="4" t="s">
        <v>30</v>
      </c>
      <c r="E2782" s="4">
        <v>263</v>
      </c>
      <c r="F2782" s="5">
        <v>60.1</v>
      </c>
      <c r="G2782" s="5">
        <v>10.3</v>
      </c>
      <c r="H2782" s="6">
        <v>0</v>
      </c>
      <c r="I2782" s="4">
        <v>0</v>
      </c>
      <c r="J2782" s="4">
        <v>810</v>
      </c>
      <c r="K2782" s="4">
        <v>0</v>
      </c>
      <c r="L2782" s="4">
        <v>13</v>
      </c>
      <c r="M2782" s="4">
        <v>0</v>
      </c>
      <c r="N2782" s="5">
        <v>-63.9</v>
      </c>
      <c r="O2782" s="7">
        <f t="shared" si="344"/>
        <v>1</v>
      </c>
      <c r="P2782" s="7">
        <f t="shared" si="345"/>
        <v>1</v>
      </c>
      <c r="Q2782" s="7">
        <f t="shared" si="346"/>
        <v>1</v>
      </c>
      <c r="R2782" s="7">
        <f t="shared" si="347"/>
        <v>3</v>
      </c>
      <c r="S2782" s="8">
        <f t="shared" si="348"/>
        <v>-5.9</v>
      </c>
      <c r="T2782" s="7" t="str">
        <f t="shared" si="349"/>
        <v>D - Abwanderungsrisiko</v>
      </c>
      <c r="U2782" s="4">
        <f>ROUND(((E2782-Hilfswerte!$B$20)/Hilfswerte!$B$21)+((F2782-Hilfswerte!$B$22)/Hilfswerte!$B$23)+((G2782-Hilfswerte!$B$24)/Hilfswerte!$B$25)+0.1*INDEX(Hilfswerte!$B$4:$B$15,MATCH(C2782,Hilfswerte!$A$4:$A$15,0)),2)</f>
        <v>1.18</v>
      </c>
      <c r="V2782" s="4">
        <f>ROUND(SQRT((((E2782-Hilfswerte!$B$20)/Hilfswerte!$B$21)-Hilfswerte!$B$28)^2+(((F2782-Hilfswerte!$B$22)/Hilfswerte!$B$23)-Hilfswerte!$B$29)^2+(((G2782-Hilfswerte!$B$24)/Hilfswerte!$B$25)-Hilfswerte!$B$30)^2),3)</f>
        <v>0.59399999999999997</v>
      </c>
      <c r="W2782" s="4">
        <f>ROUND(E2782*Hilfswerte!$B$31,0)</f>
        <v>54059</v>
      </c>
      <c r="X2782" s="4">
        <f t="shared" si="350"/>
        <v>54059</v>
      </c>
      <c r="Y2782" s="4" t="str">
        <f>IF(T2782="A - Top-Kunde","bereits Top-Kunde",IF(AND(V2782&lt;=Hilfswerte!$B$34,H2782&lt;0.5*W2782),"Hoch",IF(AND(V2782&lt;=Hilfswerte!$B$35,H2782&lt;0.7*W2782),"Mittel","Niedrig")))</f>
        <v>Hoch</v>
      </c>
      <c r="Z2782" s="4">
        <f t="shared" si="351"/>
        <v>68.7</v>
      </c>
      <c r="AA2782" s="4" t="str">
        <f>IF(J2782&gt;365,"Bereits abgewandert (Segment D)",IF(Z2782&gt;=Hilfswerte!$B$38,"Rot - akut gefaehrdet",IF(Z2782&gt;=Hilfswerte!$B$39,"Gelb - beobachten","Gruen - stabil")))</f>
        <v>Bereits abgewandert (Segment D)</v>
      </c>
    </row>
    <row r="2783" spans="1:27" ht="15" customHeight="1" x14ac:dyDescent="0.25">
      <c r="A2783" s="4" t="s">
        <v>3130</v>
      </c>
      <c r="B2783" s="4" t="s">
        <v>360</v>
      </c>
      <c r="C2783" s="4" t="s">
        <v>47</v>
      </c>
      <c r="D2783" s="4" t="s">
        <v>30</v>
      </c>
      <c r="E2783" s="4">
        <v>168</v>
      </c>
      <c r="F2783" s="5">
        <v>41.9</v>
      </c>
      <c r="G2783" s="5">
        <v>19.399999999999999</v>
      </c>
      <c r="H2783" s="6">
        <v>5020</v>
      </c>
      <c r="I2783" s="4">
        <v>1</v>
      </c>
      <c r="J2783" s="4">
        <v>286</v>
      </c>
      <c r="K2783" s="4">
        <v>0</v>
      </c>
      <c r="L2783" s="4">
        <v>32</v>
      </c>
      <c r="M2783" s="4">
        <v>4</v>
      </c>
      <c r="N2783" s="5">
        <v>19.5</v>
      </c>
      <c r="O2783" s="7">
        <f t="shared" si="344"/>
        <v>2</v>
      </c>
      <c r="P2783" s="7">
        <f t="shared" si="345"/>
        <v>1</v>
      </c>
      <c r="Q2783" s="7">
        <f t="shared" si="346"/>
        <v>4</v>
      </c>
      <c r="R2783" s="7">
        <f t="shared" si="347"/>
        <v>7</v>
      </c>
      <c r="S2783" s="8">
        <f t="shared" si="348"/>
        <v>70.2</v>
      </c>
      <c r="T2783" s="7" t="str">
        <f t="shared" si="349"/>
        <v>C - Entwicklungspotenzial</v>
      </c>
      <c r="U2783" s="4">
        <f>ROUND(((E2783-Hilfswerte!$B$20)/Hilfswerte!$B$21)+((F2783-Hilfswerte!$B$22)/Hilfswerte!$B$23)+((G2783-Hilfswerte!$B$24)/Hilfswerte!$B$25)+0.1*INDEX(Hilfswerte!$B$4:$B$15,MATCH(C2783,Hilfswerte!$A$4:$A$15,0)),2)</f>
        <v>2</v>
      </c>
      <c r="V2783" s="4">
        <f>ROUND(SQRT((((E2783-Hilfswerte!$B$20)/Hilfswerte!$B$21)-Hilfswerte!$B$28)^2+(((F2783-Hilfswerte!$B$22)/Hilfswerte!$B$23)-Hilfswerte!$B$29)^2+(((G2783-Hilfswerte!$B$24)/Hilfswerte!$B$25)-Hilfswerte!$B$30)^2),3)</f>
        <v>1.3029999999999999</v>
      </c>
      <c r="W2783" s="4">
        <f>ROUND(E2783*Hilfswerte!$B$31,0)</f>
        <v>34532</v>
      </c>
      <c r="X2783" s="4">
        <f t="shared" si="350"/>
        <v>29512</v>
      </c>
      <c r="Y2783" s="4" t="str">
        <f>IF(T2783="A - Top-Kunde","bereits Top-Kunde",IF(AND(V2783&lt;=Hilfswerte!$B$34,H2783&lt;0.5*W2783),"Hoch",IF(AND(V2783&lt;=Hilfswerte!$B$35,H2783&lt;0.7*W2783),"Mittel","Niedrig")))</f>
        <v>Niedrig</v>
      </c>
      <c r="Z2783" s="4">
        <f t="shared" si="351"/>
        <v>20.7</v>
      </c>
      <c r="AA2783" s="4" t="str">
        <f>IF(J2783&gt;365,"Bereits abgewandert (Segment D)",IF(Z2783&gt;=Hilfswerte!$B$38,"Rot - akut gefaehrdet",IF(Z2783&gt;=Hilfswerte!$B$39,"Gelb - beobachten","Gruen - stabil")))</f>
        <v>Rot - akut gefaehrdet</v>
      </c>
    </row>
    <row r="2784" spans="1:27" ht="15" customHeight="1" x14ac:dyDescent="0.25">
      <c r="A2784" s="4" t="s">
        <v>3131</v>
      </c>
      <c r="B2784" s="4" t="s">
        <v>589</v>
      </c>
      <c r="C2784" s="4" t="s">
        <v>65</v>
      </c>
      <c r="D2784" s="4" t="s">
        <v>30</v>
      </c>
      <c r="E2784" s="4">
        <v>45</v>
      </c>
      <c r="F2784" s="5">
        <v>18.3</v>
      </c>
      <c r="G2784" s="5">
        <v>16.5</v>
      </c>
      <c r="H2784" s="6">
        <v>8250</v>
      </c>
      <c r="I2784" s="4">
        <v>2</v>
      </c>
      <c r="J2784" s="4">
        <v>335</v>
      </c>
      <c r="K2784" s="4">
        <v>1</v>
      </c>
      <c r="L2784" s="4">
        <v>22</v>
      </c>
      <c r="M2784" s="4">
        <v>2</v>
      </c>
      <c r="N2784" s="5">
        <v>17</v>
      </c>
      <c r="O2784" s="7">
        <f t="shared" si="344"/>
        <v>2</v>
      </c>
      <c r="P2784" s="7">
        <f t="shared" si="345"/>
        <v>2</v>
      </c>
      <c r="Q2784" s="7">
        <f t="shared" si="346"/>
        <v>5</v>
      </c>
      <c r="R2784" s="7">
        <f t="shared" si="347"/>
        <v>9</v>
      </c>
      <c r="S2784" s="8">
        <f t="shared" si="348"/>
        <v>85.9</v>
      </c>
      <c r="T2784" s="7" t="str">
        <f t="shared" si="349"/>
        <v>C - Entwicklungspotenzial</v>
      </c>
      <c r="U2784" s="4">
        <f>ROUND(((E2784-Hilfswerte!$B$20)/Hilfswerte!$B$21)+((F2784-Hilfswerte!$B$22)/Hilfswerte!$B$23)+((G2784-Hilfswerte!$B$24)/Hilfswerte!$B$25)+0.1*INDEX(Hilfswerte!$B$4:$B$15,MATCH(C2784,Hilfswerte!$A$4:$A$15,0)),2)</f>
        <v>0.45</v>
      </c>
      <c r="V2784" s="4">
        <f>ROUND(SQRT((((E2784-Hilfswerte!$B$20)/Hilfswerte!$B$21)-Hilfswerte!$B$28)^2+(((F2784-Hilfswerte!$B$22)/Hilfswerte!$B$23)-Hilfswerte!$B$29)^2+(((G2784-Hilfswerte!$B$24)/Hilfswerte!$B$25)-Hilfswerte!$B$30)^2),3)</f>
        <v>1.0489999999999999</v>
      </c>
      <c r="W2784" s="4">
        <f>ROUND(E2784*Hilfswerte!$B$31,0)</f>
        <v>9250</v>
      </c>
      <c r="X2784" s="4">
        <f t="shared" si="350"/>
        <v>1000</v>
      </c>
      <c r="Y2784" s="4" t="str">
        <f>IF(T2784="A - Top-Kunde","bereits Top-Kunde",IF(AND(V2784&lt;=Hilfswerte!$B$34,H2784&lt;0.5*W2784),"Hoch",IF(AND(V2784&lt;=Hilfswerte!$B$35,H2784&lt;0.7*W2784),"Mittel","Niedrig")))</f>
        <v>Niedrig</v>
      </c>
      <c r="Z2784" s="4">
        <f t="shared" si="351"/>
        <v>24.2</v>
      </c>
      <c r="AA2784" s="4" t="str">
        <f>IF(J2784&gt;365,"Bereits abgewandert (Segment D)",IF(Z2784&gt;=Hilfswerte!$B$38,"Rot - akut gefaehrdet",IF(Z2784&gt;=Hilfswerte!$B$39,"Gelb - beobachten","Gruen - stabil")))</f>
        <v>Rot - akut gefaehrdet</v>
      </c>
    </row>
    <row r="2785" spans="1:27" ht="15" customHeight="1" x14ac:dyDescent="0.25">
      <c r="A2785" s="4" t="s">
        <v>3132</v>
      </c>
      <c r="B2785" s="4" t="s">
        <v>687</v>
      </c>
      <c r="C2785" s="4" t="s">
        <v>55</v>
      </c>
      <c r="D2785" s="4" t="s">
        <v>106</v>
      </c>
      <c r="E2785" s="4">
        <v>225</v>
      </c>
      <c r="F2785" s="5">
        <v>72.900000000000006</v>
      </c>
      <c r="G2785" s="5">
        <v>8.6999999999999993</v>
      </c>
      <c r="H2785" s="6">
        <v>9700</v>
      </c>
      <c r="I2785" s="4">
        <v>1</v>
      </c>
      <c r="J2785" s="4">
        <v>299</v>
      </c>
      <c r="K2785" s="4">
        <v>0</v>
      </c>
      <c r="L2785" s="4">
        <v>5</v>
      </c>
      <c r="M2785" s="4">
        <v>5</v>
      </c>
      <c r="N2785" s="5">
        <v>25.2</v>
      </c>
      <c r="O2785" s="7">
        <f t="shared" si="344"/>
        <v>2</v>
      </c>
      <c r="P2785" s="7">
        <f t="shared" si="345"/>
        <v>1</v>
      </c>
      <c r="Q2785" s="7">
        <f t="shared" si="346"/>
        <v>5</v>
      </c>
      <c r="R2785" s="7">
        <f t="shared" si="347"/>
        <v>8</v>
      </c>
      <c r="S2785" s="8">
        <f t="shared" si="348"/>
        <v>91.1</v>
      </c>
      <c r="T2785" s="7" t="str">
        <f t="shared" si="349"/>
        <v>C - Entwicklungspotenzial</v>
      </c>
      <c r="U2785" s="4">
        <f>ROUND(((E2785-Hilfswerte!$B$20)/Hilfswerte!$B$21)+((F2785-Hilfswerte!$B$22)/Hilfswerte!$B$23)+((G2785-Hilfswerte!$B$24)/Hilfswerte!$B$25)+0.1*INDEX(Hilfswerte!$B$4:$B$15,MATCH(C2785,Hilfswerte!$A$4:$A$15,0)),2)</f>
        <v>1.31</v>
      </c>
      <c r="V2785" s="4">
        <f>ROUND(SQRT((((E2785-Hilfswerte!$B$20)/Hilfswerte!$B$21)-Hilfswerte!$B$28)^2+(((F2785-Hilfswerte!$B$22)/Hilfswerte!$B$23)-Hilfswerte!$B$29)^2+(((G2785-Hilfswerte!$B$24)/Hilfswerte!$B$25)-Hilfswerte!$B$30)^2),3)</f>
        <v>0.79</v>
      </c>
      <c r="W2785" s="4">
        <f>ROUND(E2785*Hilfswerte!$B$31,0)</f>
        <v>46248</v>
      </c>
      <c r="X2785" s="4">
        <f t="shared" si="350"/>
        <v>36548</v>
      </c>
      <c r="Y2785" s="4" t="str">
        <f>IF(T2785="A - Top-Kunde","bereits Top-Kunde",IF(AND(V2785&lt;=Hilfswerte!$B$34,H2785&lt;0.5*W2785),"Hoch",IF(AND(V2785&lt;=Hilfswerte!$B$35,H2785&lt;0.7*W2785),"Mittel","Niedrig")))</f>
        <v>Hoch</v>
      </c>
      <c r="Z2785" s="4">
        <f t="shared" si="351"/>
        <v>16</v>
      </c>
      <c r="AA2785" s="4" t="str">
        <f>IF(J2785&gt;365,"Bereits abgewandert (Segment D)",IF(Z2785&gt;=Hilfswerte!$B$38,"Rot - akut gefaehrdet",IF(Z2785&gt;=Hilfswerte!$B$39,"Gelb - beobachten","Gruen - stabil")))</f>
        <v>Gelb - beobachten</v>
      </c>
    </row>
    <row r="2786" spans="1:27" ht="15" customHeight="1" x14ac:dyDescent="0.25">
      <c r="A2786" s="4" t="s">
        <v>3133</v>
      </c>
      <c r="B2786" s="4" t="s">
        <v>229</v>
      </c>
      <c r="C2786" s="4" t="s">
        <v>84</v>
      </c>
      <c r="D2786" s="4" t="s">
        <v>30</v>
      </c>
      <c r="E2786" s="4">
        <v>643</v>
      </c>
      <c r="F2786" s="5">
        <v>148</v>
      </c>
      <c r="G2786" s="5">
        <v>3.9</v>
      </c>
      <c r="H2786" s="6">
        <v>19580</v>
      </c>
      <c r="I2786" s="4">
        <v>5</v>
      </c>
      <c r="J2786" s="4">
        <v>29</v>
      </c>
      <c r="K2786" s="4">
        <v>1</v>
      </c>
      <c r="L2786" s="4">
        <v>11</v>
      </c>
      <c r="M2786" s="4">
        <v>1</v>
      </c>
      <c r="N2786" s="5">
        <v>-14.1</v>
      </c>
      <c r="O2786" s="7">
        <f t="shared" si="344"/>
        <v>5</v>
      </c>
      <c r="P2786" s="7">
        <f t="shared" si="345"/>
        <v>5</v>
      </c>
      <c r="Q2786" s="7">
        <f t="shared" si="346"/>
        <v>5</v>
      </c>
      <c r="R2786" s="7">
        <f t="shared" si="347"/>
        <v>15</v>
      </c>
      <c r="S2786" s="8">
        <f t="shared" si="348"/>
        <v>133.69999999999999</v>
      </c>
      <c r="T2786" s="7" t="str">
        <f t="shared" si="349"/>
        <v>A - Top-Kunde</v>
      </c>
      <c r="U2786" s="4">
        <f>ROUND(((E2786-Hilfswerte!$B$20)/Hilfswerte!$B$21)+((F2786-Hilfswerte!$B$22)/Hilfswerte!$B$23)+((G2786-Hilfswerte!$B$24)/Hilfswerte!$B$25)+0.1*INDEX(Hilfswerte!$B$4:$B$15,MATCH(C2786,Hilfswerte!$A$4:$A$15,0)),2)</f>
        <v>3.4</v>
      </c>
      <c r="V2786" s="4">
        <f>ROUND(SQRT((((E2786-Hilfswerte!$B$20)/Hilfswerte!$B$21)-Hilfswerte!$B$28)^2+(((F2786-Hilfswerte!$B$22)/Hilfswerte!$B$23)-Hilfswerte!$B$29)^2+(((G2786-Hilfswerte!$B$24)/Hilfswerte!$B$25)-Hilfswerte!$B$30)^2),3)</f>
        <v>3.0739999999999998</v>
      </c>
      <c r="W2786" s="4">
        <f>ROUND(E2786*Hilfswerte!$B$31,0)</f>
        <v>132166</v>
      </c>
      <c r="X2786" s="4">
        <f t="shared" si="350"/>
        <v>112586</v>
      </c>
      <c r="Y2786" s="4" t="str">
        <f>IF(T2786="A - Top-Kunde","bereits Top-Kunde",IF(AND(V2786&lt;=Hilfswerte!$B$34,H2786&lt;0.5*W2786),"Hoch",IF(AND(V2786&lt;=Hilfswerte!$B$35,H2786&lt;0.7*W2786),"Mittel","Niedrig")))</f>
        <v>bereits Top-Kunde</v>
      </c>
      <c r="Z2786" s="4">
        <f t="shared" si="351"/>
        <v>12.3</v>
      </c>
      <c r="AA2786" s="4" t="str">
        <f>IF(J2786&gt;365,"Bereits abgewandert (Segment D)",IF(Z2786&gt;=Hilfswerte!$B$38,"Rot - akut gefaehrdet",IF(Z2786&gt;=Hilfswerte!$B$39,"Gelb - beobachten","Gruen - stabil")))</f>
        <v>Gruen - stabil</v>
      </c>
    </row>
    <row r="2787" spans="1:27" ht="15" customHeight="1" x14ac:dyDescent="0.25">
      <c r="A2787" s="4" t="s">
        <v>3134</v>
      </c>
      <c r="B2787" s="4" t="s">
        <v>42</v>
      </c>
      <c r="C2787" s="4" t="s">
        <v>33</v>
      </c>
      <c r="D2787" s="4" t="s">
        <v>30</v>
      </c>
      <c r="E2787" s="4">
        <v>7</v>
      </c>
      <c r="F2787" s="5">
        <v>1.8</v>
      </c>
      <c r="G2787" s="5">
        <v>21.9</v>
      </c>
      <c r="H2787" s="6">
        <v>410</v>
      </c>
      <c r="I2787" s="4">
        <v>4</v>
      </c>
      <c r="J2787" s="4">
        <v>29</v>
      </c>
      <c r="K2787" s="4">
        <v>0</v>
      </c>
      <c r="L2787" s="4">
        <v>11</v>
      </c>
      <c r="M2787" s="4">
        <v>3</v>
      </c>
      <c r="N2787" s="5">
        <v>-9.3000000000000007</v>
      </c>
      <c r="O2787" s="7">
        <f t="shared" si="344"/>
        <v>5</v>
      </c>
      <c r="P2787" s="7">
        <f t="shared" si="345"/>
        <v>4</v>
      </c>
      <c r="Q2787" s="7">
        <f t="shared" si="346"/>
        <v>2</v>
      </c>
      <c r="R2787" s="7">
        <f t="shared" si="347"/>
        <v>11</v>
      </c>
      <c r="S2787" s="8">
        <f t="shared" si="348"/>
        <v>102.1</v>
      </c>
      <c r="T2787" s="7" t="str">
        <f t="shared" si="349"/>
        <v>C - Entwicklungspotenzial</v>
      </c>
      <c r="U2787" s="4">
        <f>ROUND(((E2787-Hilfswerte!$B$20)/Hilfswerte!$B$21)+((F2787-Hilfswerte!$B$22)/Hilfswerte!$B$23)+((G2787-Hilfswerte!$B$24)/Hilfswerte!$B$25)+0.1*INDEX(Hilfswerte!$B$4:$B$15,MATCH(C2787,Hilfswerte!$A$4:$A$15,0)),2)</f>
        <v>0.93</v>
      </c>
      <c r="V2787" s="4">
        <f>ROUND(SQRT((((E2787-Hilfswerte!$B$20)/Hilfswerte!$B$21)-Hilfswerte!$B$28)^2+(((F2787-Hilfswerte!$B$22)/Hilfswerte!$B$23)-Hilfswerte!$B$29)^2+(((G2787-Hilfswerte!$B$24)/Hilfswerte!$B$25)-Hilfswerte!$B$30)^2),3)</f>
        <v>1.9410000000000001</v>
      </c>
      <c r="W2787" s="4">
        <f>ROUND(E2787*Hilfswerte!$B$31,0)</f>
        <v>1439</v>
      </c>
      <c r="X2787" s="4">
        <f t="shared" si="350"/>
        <v>1029</v>
      </c>
      <c r="Y2787" s="4" t="str">
        <f>IF(T2787="A - Top-Kunde","bereits Top-Kunde",IF(AND(V2787&lt;=Hilfswerte!$B$34,H2787&lt;0.5*W2787),"Hoch",IF(AND(V2787&lt;=Hilfswerte!$B$35,H2787&lt;0.7*W2787),"Mittel","Niedrig")))</f>
        <v>Niedrig</v>
      </c>
      <c r="Z2787" s="4">
        <f t="shared" si="351"/>
        <v>7.4</v>
      </c>
      <c r="AA2787" s="4" t="str">
        <f>IF(J2787&gt;365,"Bereits abgewandert (Segment D)",IF(Z2787&gt;=Hilfswerte!$B$38,"Rot - akut gefaehrdet",IF(Z2787&gt;=Hilfswerte!$B$39,"Gelb - beobachten","Gruen - stabil")))</f>
        <v>Gruen - stabil</v>
      </c>
    </row>
    <row r="2788" spans="1:27" ht="15" customHeight="1" x14ac:dyDescent="0.25">
      <c r="A2788" s="4" t="s">
        <v>3135</v>
      </c>
      <c r="B2788" s="4" t="s">
        <v>981</v>
      </c>
      <c r="C2788" s="4" t="s">
        <v>89</v>
      </c>
      <c r="D2788" s="4" t="s">
        <v>56</v>
      </c>
      <c r="E2788" s="4">
        <v>136</v>
      </c>
      <c r="F2788" s="5">
        <v>42.6</v>
      </c>
      <c r="G2788" s="5">
        <v>16.399999999999999</v>
      </c>
      <c r="H2788" s="6">
        <v>3520</v>
      </c>
      <c r="I2788" s="4">
        <v>1</v>
      </c>
      <c r="J2788" s="4">
        <v>206</v>
      </c>
      <c r="K2788" s="4">
        <v>1</v>
      </c>
      <c r="L2788" s="4">
        <v>25</v>
      </c>
      <c r="M2788" s="4">
        <v>4</v>
      </c>
      <c r="N2788" s="5">
        <v>9.6</v>
      </c>
      <c r="O2788" s="7">
        <f t="shared" si="344"/>
        <v>2</v>
      </c>
      <c r="P2788" s="7">
        <f t="shared" si="345"/>
        <v>1</v>
      </c>
      <c r="Q2788" s="7">
        <f t="shared" si="346"/>
        <v>4</v>
      </c>
      <c r="R2788" s="7">
        <f t="shared" si="347"/>
        <v>7</v>
      </c>
      <c r="S2788" s="8">
        <f t="shared" si="348"/>
        <v>61.3</v>
      </c>
      <c r="T2788" s="7" t="str">
        <f t="shared" si="349"/>
        <v>C - Entwicklungspotenzial</v>
      </c>
      <c r="U2788" s="4">
        <f>ROUND(((E2788-Hilfswerte!$B$20)/Hilfswerte!$B$21)+((F2788-Hilfswerte!$B$22)/Hilfswerte!$B$23)+((G2788-Hilfswerte!$B$24)/Hilfswerte!$B$25)+0.1*INDEX(Hilfswerte!$B$4:$B$15,MATCH(C2788,Hilfswerte!$A$4:$A$15,0)),2)</f>
        <v>1.61</v>
      </c>
      <c r="V2788" s="4">
        <f>ROUND(SQRT((((E2788-Hilfswerte!$B$20)/Hilfswerte!$B$21)-Hilfswerte!$B$28)^2+(((F2788-Hilfswerte!$B$22)/Hilfswerte!$B$23)-Hilfswerte!$B$29)^2+(((G2788-Hilfswerte!$B$24)/Hilfswerte!$B$25)-Hilfswerte!$B$30)^2),3)</f>
        <v>0.83899999999999997</v>
      </c>
      <c r="W2788" s="4">
        <f>ROUND(E2788*Hilfswerte!$B$31,0)</f>
        <v>27954</v>
      </c>
      <c r="X2788" s="4">
        <f t="shared" si="350"/>
        <v>24434</v>
      </c>
      <c r="Y2788" s="4" t="str">
        <f>IF(T2788="A - Top-Kunde","bereits Top-Kunde",IF(AND(V2788&lt;=Hilfswerte!$B$34,H2788&lt;0.5*W2788),"Hoch",IF(AND(V2788&lt;=Hilfswerte!$B$35,H2788&lt;0.7*W2788),"Mittel","Niedrig")))</f>
        <v>Hoch</v>
      </c>
      <c r="Z2788" s="4">
        <f t="shared" si="351"/>
        <v>18.3</v>
      </c>
      <c r="AA2788" s="4" t="str">
        <f>IF(J2788&gt;365,"Bereits abgewandert (Segment D)",IF(Z2788&gt;=Hilfswerte!$B$38,"Rot - akut gefaehrdet",IF(Z2788&gt;=Hilfswerte!$B$39,"Gelb - beobachten","Gruen - stabil")))</f>
        <v>Gelb - beobachten</v>
      </c>
    </row>
    <row r="2789" spans="1:27" ht="15" customHeight="1" x14ac:dyDescent="0.25">
      <c r="A2789" s="4" t="s">
        <v>3136</v>
      </c>
      <c r="B2789" s="4" t="s">
        <v>1442</v>
      </c>
      <c r="C2789" s="4" t="s">
        <v>51</v>
      </c>
      <c r="D2789" s="4" t="s">
        <v>30</v>
      </c>
      <c r="E2789" s="4">
        <v>277</v>
      </c>
      <c r="F2789" s="5">
        <v>61.7</v>
      </c>
      <c r="G2789" s="5">
        <v>15.7</v>
      </c>
      <c r="H2789" s="6">
        <v>16230</v>
      </c>
      <c r="I2789" s="4">
        <v>5</v>
      </c>
      <c r="J2789" s="4">
        <v>66</v>
      </c>
      <c r="K2789" s="4">
        <v>0</v>
      </c>
      <c r="L2789" s="4">
        <v>2</v>
      </c>
      <c r="M2789" s="4">
        <v>4</v>
      </c>
      <c r="N2789" s="5">
        <v>19.2</v>
      </c>
      <c r="O2789" s="7">
        <f t="shared" si="344"/>
        <v>4</v>
      </c>
      <c r="P2789" s="7">
        <f t="shared" si="345"/>
        <v>5</v>
      </c>
      <c r="Q2789" s="7">
        <f t="shared" si="346"/>
        <v>5</v>
      </c>
      <c r="R2789" s="7">
        <f t="shared" si="347"/>
        <v>14</v>
      </c>
      <c r="S2789" s="8">
        <f t="shared" si="348"/>
        <v>149</v>
      </c>
      <c r="T2789" s="7" t="str">
        <f t="shared" si="349"/>
        <v>A - Top-Kunde</v>
      </c>
      <c r="U2789" s="4">
        <f>ROUND(((E2789-Hilfswerte!$B$20)/Hilfswerte!$B$21)+((F2789-Hilfswerte!$B$22)/Hilfswerte!$B$23)+((G2789-Hilfswerte!$B$24)/Hilfswerte!$B$25)+0.1*INDEX(Hilfswerte!$B$4:$B$15,MATCH(C2789,Hilfswerte!$A$4:$A$15,0)),2)</f>
        <v>2.5</v>
      </c>
      <c r="V2789" s="4">
        <f>ROUND(SQRT((((E2789-Hilfswerte!$B$20)/Hilfswerte!$B$21)-Hilfswerte!$B$28)^2+(((F2789-Hilfswerte!$B$22)/Hilfswerte!$B$23)-Hilfswerte!$B$29)^2+(((G2789-Hilfswerte!$B$24)/Hilfswerte!$B$25)-Hilfswerte!$B$30)^2),3)</f>
        <v>0.95699999999999996</v>
      </c>
      <c r="W2789" s="4">
        <f>ROUND(E2789*Hilfswerte!$B$31,0)</f>
        <v>56936</v>
      </c>
      <c r="X2789" s="4">
        <f t="shared" si="350"/>
        <v>40706</v>
      </c>
      <c r="Y2789" s="4" t="str">
        <f>IF(T2789="A - Top-Kunde","bereits Top-Kunde",IF(AND(V2789&lt;=Hilfswerte!$B$34,H2789&lt;0.5*W2789),"Hoch",IF(AND(V2789&lt;=Hilfswerte!$B$35,H2789&lt;0.7*W2789),"Mittel","Niedrig")))</f>
        <v>bereits Top-Kunde</v>
      </c>
      <c r="Z2789" s="4">
        <f t="shared" si="351"/>
        <v>3.7</v>
      </c>
      <c r="AA2789" s="4" t="str">
        <f>IF(J2789&gt;365,"Bereits abgewandert (Segment D)",IF(Z2789&gt;=Hilfswerte!$B$38,"Rot - akut gefaehrdet",IF(Z2789&gt;=Hilfswerte!$B$39,"Gelb - beobachten","Gruen - stabil")))</f>
        <v>Gruen - stabil</v>
      </c>
    </row>
    <row r="2790" spans="1:27" ht="15" customHeight="1" x14ac:dyDescent="0.25">
      <c r="A2790" s="4" t="s">
        <v>3137</v>
      </c>
      <c r="B2790" s="4" t="s">
        <v>314</v>
      </c>
      <c r="C2790" s="4" t="s">
        <v>59</v>
      </c>
      <c r="D2790" s="4" t="s">
        <v>30</v>
      </c>
      <c r="E2790" s="4">
        <v>17</v>
      </c>
      <c r="F2790" s="5">
        <v>3.7</v>
      </c>
      <c r="G2790" s="5">
        <v>9.1</v>
      </c>
      <c r="H2790" s="6">
        <v>2220</v>
      </c>
      <c r="I2790" s="4">
        <v>2</v>
      </c>
      <c r="J2790" s="4">
        <v>20</v>
      </c>
      <c r="K2790" s="4">
        <v>0</v>
      </c>
      <c r="L2790" s="4">
        <v>-5</v>
      </c>
      <c r="M2790" s="4">
        <v>2</v>
      </c>
      <c r="N2790" s="5">
        <v>-11.3</v>
      </c>
      <c r="O2790" s="7">
        <f t="shared" si="344"/>
        <v>5</v>
      </c>
      <c r="P2790" s="7">
        <f t="shared" si="345"/>
        <v>2</v>
      </c>
      <c r="Q2790" s="7">
        <f t="shared" si="346"/>
        <v>3</v>
      </c>
      <c r="R2790" s="7">
        <f t="shared" si="347"/>
        <v>10</v>
      </c>
      <c r="S2790" s="8">
        <f t="shared" si="348"/>
        <v>94.4</v>
      </c>
      <c r="T2790" s="7" t="str">
        <f t="shared" si="349"/>
        <v>C - Entwicklungspotenzial</v>
      </c>
      <c r="U2790" s="4">
        <f>ROUND(((E2790-Hilfswerte!$B$20)/Hilfswerte!$B$21)+((F2790-Hilfswerte!$B$22)/Hilfswerte!$B$23)+((G2790-Hilfswerte!$B$24)/Hilfswerte!$B$25)+0.1*INDEX(Hilfswerte!$B$4:$B$15,MATCH(C2790,Hilfswerte!$A$4:$A$15,0)),2)</f>
        <v>-1.1299999999999999</v>
      </c>
      <c r="V2790" s="4">
        <f>ROUND(SQRT((((E2790-Hilfswerte!$B$20)/Hilfswerte!$B$21)-Hilfswerte!$B$28)^2+(((F2790-Hilfswerte!$B$22)/Hilfswerte!$B$23)-Hilfswerte!$B$29)^2+(((G2790-Hilfswerte!$B$24)/Hilfswerte!$B$25)-Hilfswerte!$B$30)^2),3)</f>
        <v>0.94899999999999995</v>
      </c>
      <c r="W2790" s="4">
        <f>ROUND(E2790*Hilfswerte!$B$31,0)</f>
        <v>3494</v>
      </c>
      <c r="X2790" s="4">
        <f t="shared" si="350"/>
        <v>1274</v>
      </c>
      <c r="Y2790" s="4" t="str">
        <f>IF(T2790="A - Top-Kunde","bereits Top-Kunde",IF(AND(V2790&lt;=Hilfswerte!$B$34,H2790&lt;0.5*W2790),"Hoch",IF(AND(V2790&lt;=Hilfswerte!$B$35,H2790&lt;0.7*W2790),"Mittel","Niedrig")))</f>
        <v>Mittel</v>
      </c>
      <c r="Z2790" s="4">
        <f t="shared" si="351"/>
        <v>5.5</v>
      </c>
      <c r="AA2790" s="4" t="str">
        <f>IF(J2790&gt;365,"Bereits abgewandert (Segment D)",IF(Z2790&gt;=Hilfswerte!$B$38,"Rot - akut gefaehrdet",IF(Z2790&gt;=Hilfswerte!$B$39,"Gelb - beobachten","Gruen - stabil")))</f>
        <v>Gruen - stabil</v>
      </c>
    </row>
    <row r="2791" spans="1:27" ht="15" customHeight="1" x14ac:dyDescent="0.25">
      <c r="A2791" s="4" t="s">
        <v>3138</v>
      </c>
      <c r="B2791" s="4" t="s">
        <v>171</v>
      </c>
      <c r="C2791" s="4" t="s">
        <v>51</v>
      </c>
      <c r="D2791" s="4" t="s">
        <v>77</v>
      </c>
      <c r="E2791" s="4">
        <v>104</v>
      </c>
      <c r="F2791" s="5">
        <v>23.2</v>
      </c>
      <c r="G2791" s="5">
        <v>4.4000000000000004</v>
      </c>
      <c r="H2791" s="6">
        <v>5970</v>
      </c>
      <c r="I2791" s="4">
        <v>6</v>
      </c>
      <c r="J2791" s="4">
        <v>17</v>
      </c>
      <c r="K2791" s="4">
        <v>1</v>
      </c>
      <c r="L2791" s="4">
        <v>4</v>
      </c>
      <c r="M2791" s="4">
        <v>2</v>
      </c>
      <c r="N2791" s="5">
        <v>31.1</v>
      </c>
      <c r="O2791" s="7">
        <f t="shared" si="344"/>
        <v>5</v>
      </c>
      <c r="P2791" s="7">
        <f t="shared" si="345"/>
        <v>5</v>
      </c>
      <c r="Q2791" s="7">
        <f t="shared" si="346"/>
        <v>4</v>
      </c>
      <c r="R2791" s="7">
        <f t="shared" si="347"/>
        <v>14</v>
      </c>
      <c r="S2791" s="8">
        <f t="shared" si="348"/>
        <v>148.4</v>
      </c>
      <c r="T2791" s="7" t="str">
        <f t="shared" si="349"/>
        <v>A - Top-Kunde</v>
      </c>
      <c r="U2791" s="4">
        <f>ROUND(((E2791-Hilfswerte!$B$20)/Hilfswerte!$B$21)+((F2791-Hilfswerte!$B$22)/Hilfswerte!$B$23)+((G2791-Hilfswerte!$B$24)/Hilfswerte!$B$25)+0.1*INDEX(Hilfswerte!$B$4:$B$15,MATCH(C2791,Hilfswerte!$A$4:$A$15,0)),2)</f>
        <v>-0.73</v>
      </c>
      <c r="V2791" s="4">
        <f>ROUND(SQRT((((E2791-Hilfswerte!$B$20)/Hilfswerte!$B$21)-Hilfswerte!$B$28)^2+(((F2791-Hilfswerte!$B$22)/Hilfswerte!$B$23)-Hilfswerte!$B$29)^2+(((G2791-Hilfswerte!$B$24)/Hilfswerte!$B$25)-Hilfswerte!$B$30)^2),3)</f>
        <v>1.145</v>
      </c>
      <c r="W2791" s="4">
        <f>ROUND(E2791*Hilfswerte!$B$31,0)</f>
        <v>21377</v>
      </c>
      <c r="X2791" s="4">
        <f t="shared" si="350"/>
        <v>15407</v>
      </c>
      <c r="Y2791" s="4" t="str">
        <f>IF(T2791="A - Top-Kunde","bereits Top-Kunde",IF(AND(V2791&lt;=Hilfswerte!$B$34,H2791&lt;0.5*W2791),"Hoch",IF(AND(V2791&lt;=Hilfswerte!$B$35,H2791&lt;0.7*W2791),"Mittel","Niedrig")))</f>
        <v>bereits Top-Kunde</v>
      </c>
      <c r="Z2791" s="4">
        <f t="shared" si="351"/>
        <v>4.7</v>
      </c>
      <c r="AA2791" s="4" t="str">
        <f>IF(J2791&gt;365,"Bereits abgewandert (Segment D)",IF(Z2791&gt;=Hilfswerte!$B$38,"Rot - akut gefaehrdet",IF(Z2791&gt;=Hilfswerte!$B$39,"Gelb - beobachten","Gruen - stabil")))</f>
        <v>Gruen - stabil</v>
      </c>
    </row>
    <row r="2792" spans="1:27" ht="15" customHeight="1" x14ac:dyDescent="0.25">
      <c r="A2792" s="4" t="s">
        <v>3139</v>
      </c>
      <c r="B2792" s="4" t="s">
        <v>1065</v>
      </c>
      <c r="C2792" s="4" t="s">
        <v>51</v>
      </c>
      <c r="D2792" s="4" t="s">
        <v>93</v>
      </c>
      <c r="E2792" s="4">
        <v>156</v>
      </c>
      <c r="F2792" s="5">
        <v>22</v>
      </c>
      <c r="G2792" s="5">
        <v>10.7</v>
      </c>
      <c r="H2792" s="6">
        <v>22680</v>
      </c>
      <c r="I2792" s="4">
        <v>7</v>
      </c>
      <c r="J2792" s="4">
        <v>26</v>
      </c>
      <c r="K2792" s="4">
        <v>1</v>
      </c>
      <c r="L2792" s="4">
        <v>18</v>
      </c>
      <c r="M2792" s="4">
        <v>6</v>
      </c>
      <c r="N2792" s="5">
        <v>30.4</v>
      </c>
      <c r="O2792" s="7">
        <f t="shared" si="344"/>
        <v>5</v>
      </c>
      <c r="P2792" s="7">
        <f t="shared" si="345"/>
        <v>5</v>
      </c>
      <c r="Q2792" s="7">
        <f t="shared" si="346"/>
        <v>5</v>
      </c>
      <c r="R2792" s="7">
        <f t="shared" si="347"/>
        <v>15</v>
      </c>
      <c r="S2792" s="8">
        <f t="shared" si="348"/>
        <v>153.80000000000001</v>
      </c>
      <c r="T2792" s="7" t="str">
        <f t="shared" si="349"/>
        <v>A - Top-Kunde</v>
      </c>
      <c r="U2792" s="4">
        <f>ROUND(((E2792-Hilfswerte!$B$20)/Hilfswerte!$B$21)+((F2792-Hilfswerte!$B$22)/Hilfswerte!$B$23)+((G2792-Hilfswerte!$B$24)/Hilfswerte!$B$25)+0.1*INDEX(Hilfswerte!$B$4:$B$15,MATCH(C2792,Hilfswerte!$A$4:$A$15,0)),2)</f>
        <v>0.47</v>
      </c>
      <c r="V2792" s="4">
        <f>ROUND(SQRT((((E2792-Hilfswerte!$B$20)/Hilfswerte!$B$21)-Hilfswerte!$B$28)^2+(((F2792-Hilfswerte!$B$22)/Hilfswerte!$B$23)-Hilfswerte!$B$29)^2+(((G2792-Hilfswerte!$B$24)/Hilfswerte!$B$25)-Hilfswerte!$B$30)^2),3)</f>
        <v>0.29799999999999999</v>
      </c>
      <c r="W2792" s="4">
        <f>ROUND(E2792*Hilfswerte!$B$31,0)</f>
        <v>32065</v>
      </c>
      <c r="X2792" s="4">
        <f t="shared" si="350"/>
        <v>9385</v>
      </c>
      <c r="Y2792" s="4" t="str">
        <f>IF(T2792="A - Top-Kunde","bereits Top-Kunde",IF(AND(V2792&lt;=Hilfswerte!$B$34,H2792&lt;0.5*W2792),"Hoch",IF(AND(V2792&lt;=Hilfswerte!$B$35,H2792&lt;0.7*W2792),"Mittel","Niedrig")))</f>
        <v>bereits Top-Kunde</v>
      </c>
      <c r="Z2792" s="4">
        <f t="shared" si="351"/>
        <v>7.9</v>
      </c>
      <c r="AA2792" s="4" t="str">
        <f>IF(J2792&gt;365,"Bereits abgewandert (Segment D)",IF(Z2792&gt;=Hilfswerte!$B$38,"Rot - akut gefaehrdet",IF(Z2792&gt;=Hilfswerte!$B$39,"Gelb - beobachten","Gruen - stabil")))</f>
        <v>Gruen - stabil</v>
      </c>
    </row>
    <row r="2793" spans="1:27" ht="15" customHeight="1" x14ac:dyDescent="0.25">
      <c r="A2793" s="4" t="s">
        <v>3140</v>
      </c>
      <c r="B2793" s="4" t="s">
        <v>698</v>
      </c>
      <c r="C2793" s="4" t="s">
        <v>33</v>
      </c>
      <c r="D2793" s="4" t="s">
        <v>30</v>
      </c>
      <c r="E2793" s="4">
        <v>62</v>
      </c>
      <c r="F2793" s="5">
        <v>10.7</v>
      </c>
      <c r="G2793" s="5">
        <v>10.8</v>
      </c>
      <c r="H2793" s="6">
        <v>1210</v>
      </c>
      <c r="I2793" s="4">
        <v>2</v>
      </c>
      <c r="J2793" s="4">
        <v>159</v>
      </c>
      <c r="K2793" s="4">
        <v>0</v>
      </c>
      <c r="L2793" s="4">
        <v>24</v>
      </c>
      <c r="M2793" s="4">
        <v>1</v>
      </c>
      <c r="N2793" s="5">
        <v>-9.9</v>
      </c>
      <c r="O2793" s="7">
        <f t="shared" si="344"/>
        <v>3</v>
      </c>
      <c r="P2793" s="7">
        <f t="shared" si="345"/>
        <v>2</v>
      </c>
      <c r="Q2793" s="7">
        <f t="shared" si="346"/>
        <v>3</v>
      </c>
      <c r="R2793" s="7">
        <f t="shared" si="347"/>
        <v>8</v>
      </c>
      <c r="S2793" s="8">
        <f t="shared" si="348"/>
        <v>67.900000000000006</v>
      </c>
      <c r="T2793" s="7" t="str">
        <f t="shared" si="349"/>
        <v>C - Entwicklungspotenzial</v>
      </c>
      <c r="U2793" s="4">
        <f>ROUND(((E2793-Hilfswerte!$B$20)/Hilfswerte!$B$21)+((F2793-Hilfswerte!$B$22)/Hilfswerte!$B$23)+((G2793-Hilfswerte!$B$24)/Hilfswerte!$B$25)+0.1*INDEX(Hilfswerte!$B$4:$B$15,MATCH(C2793,Hilfswerte!$A$4:$A$15,0)),2)</f>
        <v>-0.44</v>
      </c>
      <c r="V2793" s="4">
        <f>ROUND(SQRT((((E2793-Hilfswerte!$B$20)/Hilfswerte!$B$21)-Hilfswerte!$B$28)^2+(((F2793-Hilfswerte!$B$22)/Hilfswerte!$B$23)-Hilfswerte!$B$29)^2+(((G2793-Hilfswerte!$B$24)/Hilfswerte!$B$25)-Hilfswerte!$B$30)^2),3)</f>
        <v>0.66600000000000004</v>
      </c>
      <c r="W2793" s="4">
        <f>ROUND(E2793*Hilfswerte!$B$31,0)</f>
        <v>12744</v>
      </c>
      <c r="X2793" s="4">
        <f t="shared" si="350"/>
        <v>11534</v>
      </c>
      <c r="Y2793" s="4" t="str">
        <f>IF(T2793="A - Top-Kunde","bereits Top-Kunde",IF(AND(V2793&lt;=Hilfswerte!$B$34,H2793&lt;0.5*W2793),"Hoch",IF(AND(V2793&lt;=Hilfswerte!$B$35,H2793&lt;0.7*W2793),"Mittel","Niedrig")))</f>
        <v>Hoch</v>
      </c>
      <c r="Z2793" s="4">
        <f t="shared" si="351"/>
        <v>16.7</v>
      </c>
      <c r="AA2793" s="4" t="str">
        <f>IF(J2793&gt;365,"Bereits abgewandert (Segment D)",IF(Z2793&gt;=Hilfswerte!$B$38,"Rot - akut gefaehrdet",IF(Z2793&gt;=Hilfswerte!$B$39,"Gelb - beobachten","Gruen - stabil")))</f>
        <v>Gelb - beobachten</v>
      </c>
    </row>
    <row r="2794" spans="1:27" ht="15" customHeight="1" x14ac:dyDescent="0.25">
      <c r="A2794" s="4" t="s">
        <v>3141</v>
      </c>
      <c r="B2794" s="4" t="s">
        <v>1107</v>
      </c>
      <c r="C2794" s="4" t="s">
        <v>29</v>
      </c>
      <c r="D2794" s="4" t="s">
        <v>117</v>
      </c>
      <c r="E2794" s="4">
        <v>5</v>
      </c>
      <c r="F2794" s="5">
        <v>1.8</v>
      </c>
      <c r="G2794" s="5">
        <v>18.8</v>
      </c>
      <c r="H2794" s="6">
        <v>380</v>
      </c>
      <c r="I2794" s="4">
        <v>2</v>
      </c>
      <c r="J2794" s="4">
        <v>62</v>
      </c>
      <c r="K2794" s="4">
        <v>0</v>
      </c>
      <c r="L2794" s="4">
        <v>-2</v>
      </c>
      <c r="M2794" s="4">
        <v>4</v>
      </c>
      <c r="N2794" s="5">
        <v>45.5</v>
      </c>
      <c r="O2794" s="7">
        <f t="shared" si="344"/>
        <v>4</v>
      </c>
      <c r="P2794" s="7">
        <f t="shared" si="345"/>
        <v>2</v>
      </c>
      <c r="Q2794" s="7">
        <f t="shared" si="346"/>
        <v>2</v>
      </c>
      <c r="R2794" s="7">
        <f t="shared" si="347"/>
        <v>8</v>
      </c>
      <c r="S2794" s="8">
        <f t="shared" si="348"/>
        <v>102.8</v>
      </c>
      <c r="T2794" s="7" t="str">
        <f t="shared" si="349"/>
        <v>C - Entwicklungspotenzial</v>
      </c>
      <c r="U2794" s="4">
        <f>ROUND(((E2794-Hilfswerte!$B$20)/Hilfswerte!$B$21)+((F2794-Hilfswerte!$B$22)/Hilfswerte!$B$23)+((G2794-Hilfswerte!$B$24)/Hilfswerte!$B$25)+0.1*INDEX(Hilfswerte!$B$4:$B$15,MATCH(C2794,Hilfswerte!$A$4:$A$15,0)),2)</f>
        <v>0.67</v>
      </c>
      <c r="V2794" s="4">
        <f>ROUND(SQRT((((E2794-Hilfswerte!$B$20)/Hilfswerte!$B$21)-Hilfswerte!$B$28)^2+(((F2794-Hilfswerte!$B$22)/Hilfswerte!$B$23)-Hilfswerte!$B$29)^2+(((G2794-Hilfswerte!$B$24)/Hilfswerte!$B$25)-Hilfswerte!$B$30)^2),3)</f>
        <v>1.534</v>
      </c>
      <c r="W2794" s="4">
        <f>ROUND(E2794*Hilfswerte!$B$31,0)</f>
        <v>1028</v>
      </c>
      <c r="X2794" s="4">
        <f t="shared" si="350"/>
        <v>648</v>
      </c>
      <c r="Y2794" s="4" t="str">
        <f>IF(T2794="A - Top-Kunde","bereits Top-Kunde",IF(AND(V2794&lt;=Hilfswerte!$B$34,H2794&lt;0.5*W2794),"Hoch",IF(AND(V2794&lt;=Hilfswerte!$B$35,H2794&lt;0.7*W2794),"Mittel","Niedrig")))</f>
        <v>Niedrig</v>
      </c>
      <c r="Z2794" s="4">
        <f t="shared" si="351"/>
        <v>3.1</v>
      </c>
      <c r="AA2794" s="4" t="str">
        <f>IF(J2794&gt;365,"Bereits abgewandert (Segment D)",IF(Z2794&gt;=Hilfswerte!$B$38,"Rot - akut gefaehrdet",IF(Z2794&gt;=Hilfswerte!$B$39,"Gelb - beobachten","Gruen - stabil")))</f>
        <v>Gruen - stabil</v>
      </c>
    </row>
    <row r="2795" spans="1:27" ht="15" customHeight="1" x14ac:dyDescent="0.25">
      <c r="A2795" s="4" t="s">
        <v>3142</v>
      </c>
      <c r="B2795" s="4" t="s">
        <v>778</v>
      </c>
      <c r="C2795" s="4" t="s">
        <v>89</v>
      </c>
      <c r="D2795" s="4" t="s">
        <v>30</v>
      </c>
      <c r="E2795" s="4">
        <v>101</v>
      </c>
      <c r="F2795" s="5">
        <v>20.5</v>
      </c>
      <c r="G2795" s="5">
        <v>4.3</v>
      </c>
      <c r="H2795" s="6">
        <v>21510</v>
      </c>
      <c r="I2795" s="4">
        <v>5</v>
      </c>
      <c r="J2795" s="4">
        <v>25</v>
      </c>
      <c r="K2795" s="4">
        <v>1</v>
      </c>
      <c r="L2795" s="4">
        <v>-2</v>
      </c>
      <c r="M2795" s="4">
        <v>4</v>
      </c>
      <c r="N2795" s="5">
        <v>29.6</v>
      </c>
      <c r="O2795" s="7">
        <f t="shared" si="344"/>
        <v>5</v>
      </c>
      <c r="P2795" s="7">
        <f t="shared" si="345"/>
        <v>5</v>
      </c>
      <c r="Q2795" s="7">
        <f t="shared" si="346"/>
        <v>5</v>
      </c>
      <c r="R2795" s="7">
        <f t="shared" si="347"/>
        <v>15</v>
      </c>
      <c r="S2795" s="8">
        <f t="shared" si="348"/>
        <v>158.80000000000001</v>
      </c>
      <c r="T2795" s="7" t="str">
        <f t="shared" si="349"/>
        <v>A - Top-Kunde</v>
      </c>
      <c r="U2795" s="4">
        <f>ROUND(((E2795-Hilfswerte!$B$20)/Hilfswerte!$B$21)+((F2795-Hilfswerte!$B$22)/Hilfswerte!$B$23)+((G2795-Hilfswerte!$B$24)/Hilfswerte!$B$25)+0.1*INDEX(Hilfswerte!$B$4:$B$15,MATCH(C2795,Hilfswerte!$A$4:$A$15,0)),2)</f>
        <v>-0.86</v>
      </c>
      <c r="V2795" s="4">
        <f>ROUND(SQRT((((E2795-Hilfswerte!$B$20)/Hilfswerte!$B$21)-Hilfswerte!$B$28)^2+(((F2795-Hilfswerte!$B$22)/Hilfswerte!$B$23)-Hilfswerte!$B$29)^2+(((G2795-Hilfswerte!$B$24)/Hilfswerte!$B$25)-Hilfswerte!$B$30)^2),3)</f>
        <v>1.175</v>
      </c>
      <c r="W2795" s="4">
        <f>ROUND(E2795*Hilfswerte!$B$31,0)</f>
        <v>20760</v>
      </c>
      <c r="X2795" s="4">
        <f t="shared" si="350"/>
        <v>0</v>
      </c>
      <c r="Y2795" s="4" t="str">
        <f>IF(T2795="A - Top-Kunde","bereits Top-Kunde",IF(AND(V2795&lt;=Hilfswerte!$B$34,H2795&lt;0.5*W2795),"Hoch",IF(AND(V2795&lt;=Hilfswerte!$B$35,H2795&lt;0.7*W2795),"Mittel","Niedrig")))</f>
        <v>bereits Top-Kunde</v>
      </c>
      <c r="Z2795" s="4">
        <f t="shared" si="351"/>
        <v>4.3</v>
      </c>
      <c r="AA2795" s="4" t="str">
        <f>IF(J2795&gt;365,"Bereits abgewandert (Segment D)",IF(Z2795&gt;=Hilfswerte!$B$38,"Rot - akut gefaehrdet",IF(Z2795&gt;=Hilfswerte!$B$39,"Gelb - beobachten","Gruen - stabil")))</f>
        <v>Gruen - stabil</v>
      </c>
    </row>
    <row r="2796" spans="1:27" ht="15" customHeight="1" x14ac:dyDescent="0.25">
      <c r="A2796" s="4" t="s">
        <v>3143</v>
      </c>
      <c r="B2796" s="4" t="s">
        <v>587</v>
      </c>
      <c r="C2796" s="4" t="s">
        <v>38</v>
      </c>
      <c r="D2796" s="4" t="s">
        <v>93</v>
      </c>
      <c r="E2796" s="4">
        <v>813</v>
      </c>
      <c r="F2796" s="5">
        <v>236.1</v>
      </c>
      <c r="G2796" s="5">
        <v>2.2000000000000002</v>
      </c>
      <c r="H2796" s="6">
        <v>248330</v>
      </c>
      <c r="I2796" s="4">
        <v>3</v>
      </c>
      <c r="J2796" s="4">
        <v>64</v>
      </c>
      <c r="K2796" s="4">
        <v>1</v>
      </c>
      <c r="L2796" s="4">
        <v>24</v>
      </c>
      <c r="M2796" s="4">
        <v>3</v>
      </c>
      <c r="N2796" s="5">
        <v>6.3</v>
      </c>
      <c r="O2796" s="7">
        <f t="shared" si="344"/>
        <v>4</v>
      </c>
      <c r="P2796" s="7">
        <f t="shared" si="345"/>
        <v>3</v>
      </c>
      <c r="Q2796" s="7">
        <f t="shared" si="346"/>
        <v>5</v>
      </c>
      <c r="R2796" s="7">
        <f t="shared" si="347"/>
        <v>12</v>
      </c>
      <c r="S2796" s="8">
        <f t="shared" si="348"/>
        <v>110</v>
      </c>
      <c r="T2796" s="7" t="str">
        <f t="shared" si="349"/>
        <v>B - Kernkunde</v>
      </c>
      <c r="U2796" s="4">
        <f>ROUND(((E2796-Hilfswerte!$B$20)/Hilfswerte!$B$21)+((F2796-Hilfswerte!$B$22)/Hilfswerte!$B$23)+((G2796-Hilfswerte!$B$24)/Hilfswerte!$B$25)+0.1*INDEX(Hilfswerte!$B$4:$B$15,MATCH(C2796,Hilfswerte!$A$4:$A$15,0)),2)</f>
        <v>5.79</v>
      </c>
      <c r="V2796" s="4">
        <f>ROUND(SQRT((((E2796-Hilfswerte!$B$20)/Hilfswerte!$B$21)-Hilfswerte!$B$28)^2+(((F2796-Hilfswerte!$B$22)/Hilfswerte!$B$23)-Hilfswerte!$B$29)^2+(((G2796-Hilfswerte!$B$24)/Hilfswerte!$B$25)-Hilfswerte!$B$30)^2),3)</f>
        <v>4.7430000000000003</v>
      </c>
      <c r="W2796" s="4">
        <f>ROUND(E2796*Hilfswerte!$B$31,0)</f>
        <v>167109</v>
      </c>
      <c r="X2796" s="4">
        <f t="shared" si="350"/>
        <v>0</v>
      </c>
      <c r="Y2796" s="4" t="str">
        <f>IF(T2796="A - Top-Kunde","bereits Top-Kunde",IF(AND(V2796&lt;=Hilfswerte!$B$34,H2796&lt;0.5*W2796),"Hoch",IF(AND(V2796&lt;=Hilfswerte!$B$35,H2796&lt;0.7*W2796),"Mittel","Niedrig")))</f>
        <v>Niedrig</v>
      </c>
      <c r="Z2796" s="4">
        <f t="shared" si="351"/>
        <v>11</v>
      </c>
      <c r="AA2796" s="4" t="str">
        <f>IF(J2796&gt;365,"Bereits abgewandert (Segment D)",IF(Z2796&gt;=Hilfswerte!$B$38,"Rot - akut gefaehrdet",IF(Z2796&gt;=Hilfswerte!$B$39,"Gelb - beobachten","Gruen - stabil")))</f>
        <v>Gruen - stabil</v>
      </c>
    </row>
    <row r="2797" spans="1:27" ht="15" customHeight="1" x14ac:dyDescent="0.25">
      <c r="A2797" s="4" t="s">
        <v>3144</v>
      </c>
      <c r="B2797" s="4" t="s">
        <v>229</v>
      </c>
      <c r="C2797" s="4" t="s">
        <v>33</v>
      </c>
      <c r="D2797" s="4" t="s">
        <v>30</v>
      </c>
      <c r="E2797" s="4">
        <v>341</v>
      </c>
      <c r="F2797" s="5">
        <v>40</v>
      </c>
      <c r="G2797" s="5">
        <v>2.2000000000000002</v>
      </c>
      <c r="H2797" s="6">
        <v>20360</v>
      </c>
      <c r="I2797" s="4">
        <v>1</v>
      </c>
      <c r="J2797" s="4">
        <v>251</v>
      </c>
      <c r="K2797" s="4">
        <v>0</v>
      </c>
      <c r="L2797" s="4">
        <v>4</v>
      </c>
      <c r="M2797" s="4">
        <v>1</v>
      </c>
      <c r="N2797" s="5">
        <v>23.2</v>
      </c>
      <c r="O2797" s="7">
        <f t="shared" si="344"/>
        <v>2</v>
      </c>
      <c r="P2797" s="7">
        <f t="shared" si="345"/>
        <v>1</v>
      </c>
      <c r="Q2797" s="7">
        <f t="shared" si="346"/>
        <v>5</v>
      </c>
      <c r="R2797" s="7">
        <f t="shared" si="347"/>
        <v>8</v>
      </c>
      <c r="S2797" s="8">
        <f t="shared" si="348"/>
        <v>90.4</v>
      </c>
      <c r="T2797" s="7" t="str">
        <f t="shared" si="349"/>
        <v>C - Entwicklungspotenzial</v>
      </c>
      <c r="U2797" s="4">
        <f>ROUND(((E2797-Hilfswerte!$B$20)/Hilfswerte!$B$21)+((F2797-Hilfswerte!$B$22)/Hilfswerte!$B$23)+((G2797-Hilfswerte!$B$24)/Hilfswerte!$B$25)+0.1*INDEX(Hilfswerte!$B$4:$B$15,MATCH(C2797,Hilfswerte!$A$4:$A$15,0)),2)</f>
        <v>-0.08</v>
      </c>
      <c r="V2797" s="4">
        <f>ROUND(SQRT((((E2797-Hilfswerte!$B$20)/Hilfswerte!$B$21)-Hilfswerte!$B$28)^2+(((F2797-Hilfswerte!$B$22)/Hilfswerte!$B$23)-Hilfswerte!$B$29)^2+(((G2797-Hilfswerte!$B$24)/Hilfswerte!$B$25)-Hilfswerte!$B$30)^2),3)</f>
        <v>1.613</v>
      </c>
      <c r="W2797" s="4">
        <f>ROUND(E2797*Hilfswerte!$B$31,0)</f>
        <v>70091</v>
      </c>
      <c r="X2797" s="4">
        <f t="shared" si="350"/>
        <v>49731</v>
      </c>
      <c r="Y2797" s="4" t="str">
        <f>IF(T2797="A - Top-Kunde","bereits Top-Kunde",IF(AND(V2797&lt;=Hilfswerte!$B$34,H2797&lt;0.5*W2797),"Hoch",IF(AND(V2797&lt;=Hilfswerte!$B$35,H2797&lt;0.7*W2797),"Mittel","Niedrig")))</f>
        <v>Niedrig</v>
      </c>
      <c r="Z2797" s="4">
        <f t="shared" si="351"/>
        <v>13.4</v>
      </c>
      <c r="AA2797" s="4" t="str">
        <f>IF(J2797&gt;365,"Bereits abgewandert (Segment D)",IF(Z2797&gt;=Hilfswerte!$B$38,"Rot - akut gefaehrdet",IF(Z2797&gt;=Hilfswerte!$B$39,"Gelb - beobachten","Gruen - stabil")))</f>
        <v>Gruen - stabil</v>
      </c>
    </row>
    <row r="2798" spans="1:27" ht="15" customHeight="1" x14ac:dyDescent="0.25">
      <c r="A2798" s="4" t="s">
        <v>3145</v>
      </c>
      <c r="B2798" s="4" t="s">
        <v>247</v>
      </c>
      <c r="C2798" s="4" t="s">
        <v>89</v>
      </c>
      <c r="D2798" s="4" t="s">
        <v>30</v>
      </c>
      <c r="E2798" s="4">
        <v>77</v>
      </c>
      <c r="F2798" s="5">
        <v>17.3</v>
      </c>
      <c r="G2798" s="5">
        <v>6</v>
      </c>
      <c r="H2798" s="6">
        <v>2660</v>
      </c>
      <c r="I2798" s="4">
        <v>1</v>
      </c>
      <c r="J2798" s="4">
        <v>43</v>
      </c>
      <c r="K2798" s="4">
        <v>1</v>
      </c>
      <c r="L2798" s="4">
        <v>16</v>
      </c>
      <c r="M2798" s="4">
        <v>6</v>
      </c>
      <c r="N2798" s="5">
        <v>-28.8</v>
      </c>
      <c r="O2798" s="7">
        <f t="shared" si="344"/>
        <v>4</v>
      </c>
      <c r="P2798" s="7">
        <f t="shared" si="345"/>
        <v>1</v>
      </c>
      <c r="Q2798" s="7">
        <f t="shared" si="346"/>
        <v>4</v>
      </c>
      <c r="R2798" s="7">
        <f t="shared" si="347"/>
        <v>9</v>
      </c>
      <c r="S2798" s="8">
        <f t="shared" si="348"/>
        <v>64.8</v>
      </c>
      <c r="T2798" s="7" t="str">
        <f t="shared" si="349"/>
        <v>C - Entwicklungspotenzial</v>
      </c>
      <c r="U2798" s="4">
        <f>ROUND(((E2798-Hilfswerte!$B$20)/Hilfswerte!$B$21)+((F2798-Hilfswerte!$B$22)/Hilfswerte!$B$23)+((G2798-Hilfswerte!$B$24)/Hilfswerte!$B$25)+0.1*INDEX(Hilfswerte!$B$4:$B$15,MATCH(C2798,Hilfswerte!$A$4:$A$15,0)),2)</f>
        <v>-0.75</v>
      </c>
      <c r="V2798" s="4">
        <f>ROUND(SQRT((((E2798-Hilfswerte!$B$20)/Hilfswerte!$B$21)-Hilfswerte!$B$28)^2+(((F2798-Hilfswerte!$B$22)/Hilfswerte!$B$23)-Hilfswerte!$B$29)^2+(((G2798-Hilfswerte!$B$24)/Hilfswerte!$B$25)-Hilfswerte!$B$30)^2),3)</f>
        <v>0.98399999999999999</v>
      </c>
      <c r="W2798" s="4">
        <f>ROUND(E2798*Hilfswerte!$B$31,0)</f>
        <v>15827</v>
      </c>
      <c r="X2798" s="4">
        <f t="shared" si="350"/>
        <v>13167</v>
      </c>
      <c r="Y2798" s="4" t="str">
        <f>IF(T2798="A - Top-Kunde","bereits Top-Kunde",IF(AND(V2798&lt;=Hilfswerte!$B$34,H2798&lt;0.5*W2798),"Hoch",IF(AND(V2798&lt;=Hilfswerte!$B$35,H2798&lt;0.7*W2798),"Mittel","Niedrig")))</f>
        <v>Mittel</v>
      </c>
      <c r="Z2798" s="4">
        <f t="shared" si="351"/>
        <v>19.899999999999999</v>
      </c>
      <c r="AA2798" s="4" t="str">
        <f>IF(J2798&gt;365,"Bereits abgewandert (Segment D)",IF(Z2798&gt;=Hilfswerte!$B$38,"Rot - akut gefaehrdet",IF(Z2798&gt;=Hilfswerte!$B$39,"Gelb - beobachten","Gruen - stabil")))</f>
        <v>Rot - akut gefaehrdet</v>
      </c>
    </row>
    <row r="2799" spans="1:27" ht="15" customHeight="1" x14ac:dyDescent="0.25">
      <c r="A2799" s="4" t="s">
        <v>3146</v>
      </c>
      <c r="B2799" s="4" t="s">
        <v>331</v>
      </c>
      <c r="C2799" s="4" t="s">
        <v>59</v>
      </c>
      <c r="D2799" s="4" t="s">
        <v>93</v>
      </c>
      <c r="E2799" s="4">
        <v>55</v>
      </c>
      <c r="F2799" s="5">
        <v>8.4</v>
      </c>
      <c r="G2799" s="5">
        <v>14.6</v>
      </c>
      <c r="H2799" s="6">
        <v>210</v>
      </c>
      <c r="I2799" s="4">
        <v>1</v>
      </c>
      <c r="J2799" s="4">
        <v>2</v>
      </c>
      <c r="K2799" s="4">
        <v>0</v>
      </c>
      <c r="L2799" s="4">
        <v>-5</v>
      </c>
      <c r="M2799" s="4">
        <v>1</v>
      </c>
      <c r="N2799" s="5">
        <v>-14.3</v>
      </c>
      <c r="O2799" s="7">
        <f t="shared" si="344"/>
        <v>5</v>
      </c>
      <c r="P2799" s="7">
        <f t="shared" si="345"/>
        <v>1</v>
      </c>
      <c r="Q2799" s="7">
        <f t="shared" si="346"/>
        <v>2</v>
      </c>
      <c r="R2799" s="7">
        <f t="shared" si="347"/>
        <v>8</v>
      </c>
      <c r="S2799" s="8">
        <f t="shared" si="348"/>
        <v>72.900000000000006</v>
      </c>
      <c r="T2799" s="7" t="str">
        <f t="shared" si="349"/>
        <v>C - Entwicklungspotenzial</v>
      </c>
      <c r="U2799" s="4">
        <f>ROUND(((E2799-Hilfswerte!$B$20)/Hilfswerte!$B$21)+((F2799-Hilfswerte!$B$22)/Hilfswerte!$B$23)+((G2799-Hilfswerte!$B$24)/Hilfswerte!$B$25)+0.1*INDEX(Hilfswerte!$B$4:$B$15,MATCH(C2799,Hilfswerte!$A$4:$A$15,0)),2)</f>
        <v>-0.01</v>
      </c>
      <c r="V2799" s="4">
        <f>ROUND(SQRT((((E2799-Hilfswerte!$B$20)/Hilfswerte!$B$21)-Hilfswerte!$B$28)^2+(((F2799-Hilfswerte!$B$22)/Hilfswerte!$B$23)-Hilfswerte!$B$29)^2+(((G2799-Hilfswerte!$B$24)/Hilfswerte!$B$25)-Hilfswerte!$B$30)^2),3)</f>
        <v>0.89400000000000002</v>
      </c>
      <c r="W2799" s="4">
        <f>ROUND(E2799*Hilfswerte!$B$31,0)</f>
        <v>11305</v>
      </c>
      <c r="X2799" s="4">
        <f t="shared" si="350"/>
        <v>11095</v>
      </c>
      <c r="Y2799" s="4" t="str">
        <f>IF(T2799="A - Top-Kunde","bereits Top-Kunde",IF(AND(V2799&lt;=Hilfswerte!$B$34,H2799&lt;0.5*W2799),"Hoch",IF(AND(V2799&lt;=Hilfswerte!$B$35,H2799&lt;0.7*W2799),"Mittel","Niedrig")))</f>
        <v>Mittel</v>
      </c>
      <c r="Z2799" s="4">
        <f t="shared" si="351"/>
        <v>5.8</v>
      </c>
      <c r="AA2799" s="4" t="str">
        <f>IF(J2799&gt;365,"Bereits abgewandert (Segment D)",IF(Z2799&gt;=Hilfswerte!$B$38,"Rot - akut gefaehrdet",IF(Z2799&gt;=Hilfswerte!$B$39,"Gelb - beobachten","Gruen - stabil")))</f>
        <v>Gruen - stabil</v>
      </c>
    </row>
    <row r="2800" spans="1:27" ht="15" customHeight="1" x14ac:dyDescent="0.25">
      <c r="A2800" s="4" t="s">
        <v>3147</v>
      </c>
      <c r="B2800" s="4" t="s">
        <v>35</v>
      </c>
      <c r="C2800" s="4" t="s">
        <v>89</v>
      </c>
      <c r="D2800" s="4" t="s">
        <v>117</v>
      </c>
      <c r="E2800" s="4">
        <v>84</v>
      </c>
      <c r="F2800" s="5">
        <v>20.3</v>
      </c>
      <c r="G2800" s="5">
        <v>8.3000000000000007</v>
      </c>
      <c r="H2800" s="6">
        <v>300</v>
      </c>
      <c r="I2800" s="4">
        <v>1</v>
      </c>
      <c r="J2800" s="4">
        <v>221</v>
      </c>
      <c r="K2800" s="4">
        <v>0</v>
      </c>
      <c r="L2800" s="4">
        <v>-4</v>
      </c>
      <c r="M2800" s="4">
        <v>3</v>
      </c>
      <c r="N2800" s="5">
        <v>35.9</v>
      </c>
      <c r="O2800" s="7">
        <f t="shared" si="344"/>
        <v>2</v>
      </c>
      <c r="P2800" s="7">
        <f t="shared" si="345"/>
        <v>1</v>
      </c>
      <c r="Q2800" s="7">
        <f t="shared" si="346"/>
        <v>2</v>
      </c>
      <c r="R2800" s="7">
        <f t="shared" si="347"/>
        <v>5</v>
      </c>
      <c r="S2800" s="8">
        <f t="shared" si="348"/>
        <v>68</v>
      </c>
      <c r="T2800" s="7" t="str">
        <f t="shared" si="349"/>
        <v>C - Entwicklungspotenzial</v>
      </c>
      <c r="U2800" s="4">
        <f>ROUND(((E2800-Hilfswerte!$B$20)/Hilfswerte!$B$21)+((F2800-Hilfswerte!$B$22)/Hilfswerte!$B$23)+((G2800-Hilfswerte!$B$24)/Hilfswerte!$B$25)+0.1*INDEX(Hilfswerte!$B$4:$B$15,MATCH(C2800,Hilfswerte!$A$4:$A$15,0)),2)</f>
        <v>-0.3</v>
      </c>
      <c r="V2800" s="4">
        <f>ROUND(SQRT((((E2800-Hilfswerte!$B$20)/Hilfswerte!$B$21)-Hilfswerte!$B$28)^2+(((F2800-Hilfswerte!$B$22)/Hilfswerte!$B$23)-Hilfswerte!$B$29)^2+(((G2800-Hilfswerte!$B$24)/Hilfswerte!$B$25)-Hilfswerte!$B$30)^2),3)</f>
        <v>0.66200000000000003</v>
      </c>
      <c r="W2800" s="4">
        <f>ROUND(E2800*Hilfswerte!$B$31,0)</f>
        <v>17266</v>
      </c>
      <c r="X2800" s="4">
        <f t="shared" si="350"/>
        <v>16966</v>
      </c>
      <c r="Y2800" s="4" t="str">
        <f>IF(T2800="A - Top-Kunde","bereits Top-Kunde",IF(AND(V2800&lt;=Hilfswerte!$B$34,H2800&lt;0.5*W2800),"Hoch",IF(AND(V2800&lt;=Hilfswerte!$B$35,H2800&lt;0.7*W2800),"Mittel","Niedrig")))</f>
        <v>Hoch</v>
      </c>
      <c r="Z2800" s="4">
        <f t="shared" si="351"/>
        <v>11.1</v>
      </c>
      <c r="AA2800" s="4" t="str">
        <f>IF(J2800&gt;365,"Bereits abgewandert (Segment D)",IF(Z2800&gt;=Hilfswerte!$B$38,"Rot - akut gefaehrdet",IF(Z2800&gt;=Hilfswerte!$B$39,"Gelb - beobachten","Gruen - stabil")))</f>
        <v>Gruen - stabil</v>
      </c>
    </row>
    <row r="2801" spans="1:27" ht="15" customHeight="1" x14ac:dyDescent="0.25">
      <c r="A2801" s="4" t="s">
        <v>3148</v>
      </c>
      <c r="B2801" s="4" t="s">
        <v>210</v>
      </c>
      <c r="C2801" s="4" t="s">
        <v>38</v>
      </c>
      <c r="D2801" s="4" t="s">
        <v>77</v>
      </c>
      <c r="E2801" s="4">
        <v>43</v>
      </c>
      <c r="F2801" s="5">
        <v>8.1</v>
      </c>
      <c r="G2801" s="5">
        <v>18.399999999999999</v>
      </c>
      <c r="H2801" s="6">
        <v>2200</v>
      </c>
      <c r="I2801" s="4">
        <v>3</v>
      </c>
      <c r="J2801" s="4">
        <v>106</v>
      </c>
      <c r="K2801" s="4">
        <v>0</v>
      </c>
      <c r="L2801" s="4">
        <v>11</v>
      </c>
      <c r="M2801" s="4">
        <v>6</v>
      </c>
      <c r="N2801" s="5">
        <v>31.3</v>
      </c>
      <c r="O2801" s="7">
        <f t="shared" si="344"/>
        <v>3</v>
      </c>
      <c r="P2801" s="7">
        <f t="shared" si="345"/>
        <v>3</v>
      </c>
      <c r="Q2801" s="7">
        <f t="shared" si="346"/>
        <v>3</v>
      </c>
      <c r="R2801" s="7">
        <f t="shared" si="347"/>
        <v>9</v>
      </c>
      <c r="S2801" s="8">
        <f t="shared" si="348"/>
        <v>102.4</v>
      </c>
      <c r="T2801" s="7" t="str">
        <f t="shared" si="349"/>
        <v>C - Entwicklungspotenzial</v>
      </c>
      <c r="U2801" s="4">
        <f>ROUND(((E2801-Hilfswerte!$B$20)/Hilfswerte!$B$21)+((F2801-Hilfswerte!$B$22)/Hilfswerte!$B$23)+((G2801-Hilfswerte!$B$24)/Hilfswerte!$B$25)+0.1*INDEX(Hilfswerte!$B$4:$B$15,MATCH(C2801,Hilfswerte!$A$4:$A$15,0)),2)</f>
        <v>0.95</v>
      </c>
      <c r="V2801" s="4">
        <f>ROUND(SQRT((((E2801-Hilfswerte!$B$20)/Hilfswerte!$B$21)-Hilfswerte!$B$28)^2+(((F2801-Hilfswerte!$B$22)/Hilfswerte!$B$23)-Hilfswerte!$B$29)^2+(((G2801-Hilfswerte!$B$24)/Hilfswerte!$B$25)-Hilfswerte!$B$30)^2),3)</f>
        <v>1.367</v>
      </c>
      <c r="W2801" s="4">
        <f>ROUND(E2801*Hilfswerte!$B$31,0)</f>
        <v>8838</v>
      </c>
      <c r="X2801" s="4">
        <f t="shared" si="350"/>
        <v>6638</v>
      </c>
      <c r="Y2801" s="4" t="str">
        <f>IF(T2801="A - Top-Kunde","bereits Top-Kunde",IF(AND(V2801&lt;=Hilfswerte!$B$34,H2801&lt;0.5*W2801),"Hoch",IF(AND(V2801&lt;=Hilfswerte!$B$35,H2801&lt;0.7*W2801),"Mittel","Niedrig")))</f>
        <v>Niedrig</v>
      </c>
      <c r="Z2801" s="4">
        <f t="shared" si="351"/>
        <v>7.5</v>
      </c>
      <c r="AA2801" s="4" t="str">
        <f>IF(J2801&gt;365,"Bereits abgewandert (Segment D)",IF(Z2801&gt;=Hilfswerte!$B$38,"Rot - akut gefaehrdet",IF(Z2801&gt;=Hilfswerte!$B$39,"Gelb - beobachten","Gruen - stabil")))</f>
        <v>Gruen - stabil</v>
      </c>
    </row>
    <row r="2802" spans="1:27" ht="15" customHeight="1" x14ac:dyDescent="0.25">
      <c r="A2802" s="4" t="s">
        <v>3149</v>
      </c>
      <c r="B2802" s="4" t="s">
        <v>108</v>
      </c>
      <c r="C2802" s="4" t="s">
        <v>84</v>
      </c>
      <c r="D2802" s="4" t="s">
        <v>30</v>
      </c>
      <c r="E2802" s="4">
        <v>57</v>
      </c>
      <c r="F2802" s="5">
        <v>11.4</v>
      </c>
      <c r="G2802" s="5">
        <v>7.9</v>
      </c>
      <c r="H2802" s="6">
        <v>2070</v>
      </c>
      <c r="I2802" s="4">
        <v>1</v>
      </c>
      <c r="J2802" s="4">
        <v>42</v>
      </c>
      <c r="K2802" s="4">
        <v>0</v>
      </c>
      <c r="L2802" s="4">
        <v>-4</v>
      </c>
      <c r="M2802" s="4">
        <v>3</v>
      </c>
      <c r="N2802" s="5">
        <v>22.2</v>
      </c>
      <c r="O2802" s="7">
        <f t="shared" si="344"/>
        <v>4</v>
      </c>
      <c r="P2802" s="7">
        <f t="shared" si="345"/>
        <v>1</v>
      </c>
      <c r="Q2802" s="7">
        <f t="shared" si="346"/>
        <v>3</v>
      </c>
      <c r="R2802" s="7">
        <f t="shared" si="347"/>
        <v>8</v>
      </c>
      <c r="S2802" s="8">
        <f t="shared" si="348"/>
        <v>91.1</v>
      </c>
      <c r="T2802" s="7" t="str">
        <f t="shared" si="349"/>
        <v>C - Entwicklungspotenzial</v>
      </c>
      <c r="U2802" s="4">
        <f>ROUND(((E2802-Hilfswerte!$B$20)/Hilfswerte!$B$21)+((F2802-Hilfswerte!$B$22)/Hilfswerte!$B$23)+((G2802-Hilfswerte!$B$24)/Hilfswerte!$B$25)+0.1*INDEX(Hilfswerte!$B$4:$B$15,MATCH(C2802,Hilfswerte!$A$4:$A$15,0)),2)</f>
        <v>-0.93</v>
      </c>
      <c r="V2802" s="4">
        <f>ROUND(SQRT((((E2802-Hilfswerte!$B$20)/Hilfswerte!$B$21)-Hilfswerte!$B$28)^2+(((F2802-Hilfswerte!$B$22)/Hilfswerte!$B$23)-Hilfswerte!$B$29)^2+(((G2802-Hilfswerte!$B$24)/Hilfswerte!$B$25)-Hilfswerte!$B$30)^2),3)</f>
        <v>0.85</v>
      </c>
      <c r="W2802" s="4">
        <f>ROUND(E2802*Hilfswerte!$B$31,0)</f>
        <v>11716</v>
      </c>
      <c r="X2802" s="4">
        <f t="shared" si="350"/>
        <v>9646</v>
      </c>
      <c r="Y2802" s="4" t="str">
        <f>IF(T2802="A - Top-Kunde","bereits Top-Kunde",IF(AND(V2802&lt;=Hilfswerte!$B$34,H2802&lt;0.5*W2802),"Hoch",IF(AND(V2802&lt;=Hilfswerte!$B$35,H2802&lt;0.7*W2802),"Mittel","Niedrig")))</f>
        <v>Mittel</v>
      </c>
      <c r="Z2802" s="4">
        <f t="shared" si="351"/>
        <v>2.1</v>
      </c>
      <c r="AA2802" s="4" t="str">
        <f>IF(J2802&gt;365,"Bereits abgewandert (Segment D)",IF(Z2802&gt;=Hilfswerte!$B$38,"Rot - akut gefaehrdet",IF(Z2802&gt;=Hilfswerte!$B$39,"Gelb - beobachten","Gruen - stabil")))</f>
        <v>Gruen - stabil</v>
      </c>
    </row>
    <row r="2803" spans="1:27" ht="15" customHeight="1" x14ac:dyDescent="0.25">
      <c r="A2803" s="4" t="s">
        <v>3150</v>
      </c>
      <c r="B2803" s="4" t="s">
        <v>459</v>
      </c>
      <c r="C2803" s="4" t="s">
        <v>84</v>
      </c>
      <c r="D2803" s="4" t="s">
        <v>77</v>
      </c>
      <c r="E2803" s="4">
        <v>179</v>
      </c>
      <c r="F2803" s="5">
        <v>29.6</v>
      </c>
      <c r="G2803" s="5">
        <v>0.8</v>
      </c>
      <c r="H2803" s="6">
        <v>74880</v>
      </c>
      <c r="I2803" s="4">
        <v>3</v>
      </c>
      <c r="J2803" s="4">
        <v>21</v>
      </c>
      <c r="K2803" s="4">
        <v>0</v>
      </c>
      <c r="L2803" s="4">
        <v>3</v>
      </c>
      <c r="M2803" s="4">
        <v>1</v>
      </c>
      <c r="N2803" s="5">
        <v>-19.5</v>
      </c>
      <c r="O2803" s="7">
        <f t="shared" si="344"/>
        <v>5</v>
      </c>
      <c r="P2803" s="7">
        <f t="shared" si="345"/>
        <v>3</v>
      </c>
      <c r="Q2803" s="7">
        <f t="shared" si="346"/>
        <v>5</v>
      </c>
      <c r="R2803" s="7">
        <f t="shared" si="347"/>
        <v>13</v>
      </c>
      <c r="S2803" s="8">
        <f t="shared" si="348"/>
        <v>119.4</v>
      </c>
      <c r="T2803" s="7" t="str">
        <f t="shared" si="349"/>
        <v>B - Kernkunde</v>
      </c>
      <c r="U2803" s="4">
        <f>ROUND(((E2803-Hilfswerte!$B$20)/Hilfswerte!$B$21)+((F2803-Hilfswerte!$B$22)/Hilfswerte!$B$23)+((G2803-Hilfswerte!$B$24)/Hilfswerte!$B$25)+0.1*INDEX(Hilfswerte!$B$4:$B$15,MATCH(C2803,Hilfswerte!$A$4:$A$15,0)),2)</f>
        <v>-1.21</v>
      </c>
      <c r="V2803" s="4">
        <f>ROUND(SQRT((((E2803-Hilfswerte!$B$20)/Hilfswerte!$B$21)-Hilfswerte!$B$28)^2+(((F2803-Hilfswerte!$B$22)/Hilfswerte!$B$23)-Hilfswerte!$B$29)^2+(((G2803-Hilfswerte!$B$24)/Hilfswerte!$B$25)-Hilfswerte!$B$30)^2),3)</f>
        <v>1.66</v>
      </c>
      <c r="W2803" s="4">
        <f>ROUND(E2803*Hilfswerte!$B$31,0)</f>
        <v>36793</v>
      </c>
      <c r="X2803" s="4">
        <f t="shared" si="350"/>
        <v>0</v>
      </c>
      <c r="Y2803" s="4" t="str">
        <f>IF(T2803="A - Top-Kunde","bereits Top-Kunde",IF(AND(V2803&lt;=Hilfswerte!$B$34,H2803&lt;0.5*W2803),"Hoch",IF(AND(V2803&lt;=Hilfswerte!$B$35,H2803&lt;0.7*W2803),"Mittel","Niedrig")))</f>
        <v>Niedrig</v>
      </c>
      <c r="Z2803" s="4">
        <f t="shared" si="351"/>
        <v>9.5</v>
      </c>
      <c r="AA2803" s="4" t="str">
        <f>IF(J2803&gt;365,"Bereits abgewandert (Segment D)",IF(Z2803&gt;=Hilfswerte!$B$38,"Rot - akut gefaehrdet",IF(Z2803&gt;=Hilfswerte!$B$39,"Gelb - beobachten","Gruen - stabil")))</f>
        <v>Gruen - stabil</v>
      </c>
    </row>
    <row r="2804" spans="1:27" ht="15" customHeight="1" x14ac:dyDescent="0.25">
      <c r="A2804" s="4" t="s">
        <v>3151</v>
      </c>
      <c r="B2804" s="4" t="s">
        <v>455</v>
      </c>
      <c r="C2804" s="4" t="s">
        <v>55</v>
      </c>
      <c r="D2804" s="4" t="s">
        <v>56</v>
      </c>
      <c r="E2804" s="4">
        <v>85</v>
      </c>
      <c r="F2804" s="5">
        <v>21.1</v>
      </c>
      <c r="G2804" s="5">
        <v>5.3</v>
      </c>
      <c r="H2804" s="6">
        <v>11570</v>
      </c>
      <c r="I2804" s="4">
        <v>7</v>
      </c>
      <c r="J2804" s="4">
        <v>2</v>
      </c>
      <c r="K2804" s="4">
        <v>1</v>
      </c>
      <c r="L2804" s="4">
        <v>1</v>
      </c>
      <c r="M2804" s="4">
        <v>1</v>
      </c>
      <c r="N2804" s="5">
        <v>5.0999999999999996</v>
      </c>
      <c r="O2804" s="7">
        <f t="shared" si="344"/>
        <v>5</v>
      </c>
      <c r="P2804" s="7">
        <f t="shared" si="345"/>
        <v>5</v>
      </c>
      <c r="Q2804" s="7">
        <f t="shared" si="346"/>
        <v>5</v>
      </c>
      <c r="R2804" s="7">
        <f t="shared" si="347"/>
        <v>15</v>
      </c>
      <c r="S2804" s="8">
        <f t="shared" si="348"/>
        <v>146.30000000000001</v>
      </c>
      <c r="T2804" s="7" t="str">
        <f t="shared" si="349"/>
        <v>A - Top-Kunde</v>
      </c>
      <c r="U2804" s="4">
        <f>ROUND(((E2804-Hilfswerte!$B$20)/Hilfswerte!$B$21)+((F2804-Hilfswerte!$B$22)/Hilfswerte!$B$23)+((G2804-Hilfswerte!$B$24)/Hilfswerte!$B$25)+0.1*INDEX(Hilfswerte!$B$4:$B$15,MATCH(C2804,Hilfswerte!$A$4:$A$15,0)),2)</f>
        <v>-0.76</v>
      </c>
      <c r="V2804" s="4">
        <f>ROUND(SQRT((((E2804-Hilfswerte!$B$20)/Hilfswerte!$B$21)-Hilfswerte!$B$28)^2+(((F2804-Hilfswerte!$B$22)/Hilfswerte!$B$23)-Hilfswerte!$B$29)^2+(((G2804-Hilfswerte!$B$24)/Hilfswerte!$B$25)-Hilfswerte!$B$30)^2),3)</f>
        <v>1.046</v>
      </c>
      <c r="W2804" s="4">
        <f>ROUND(E2804*Hilfswerte!$B$31,0)</f>
        <v>17471</v>
      </c>
      <c r="X2804" s="4">
        <f t="shared" si="350"/>
        <v>5901</v>
      </c>
      <c r="Y2804" s="4" t="str">
        <f>IF(T2804="A - Top-Kunde","bereits Top-Kunde",IF(AND(V2804&lt;=Hilfswerte!$B$34,H2804&lt;0.5*W2804),"Hoch",IF(AND(V2804&lt;=Hilfswerte!$B$35,H2804&lt;0.7*W2804),"Mittel","Niedrig")))</f>
        <v>bereits Top-Kunde</v>
      </c>
      <c r="Z2804" s="4">
        <f t="shared" si="351"/>
        <v>3.3</v>
      </c>
      <c r="AA2804" s="4" t="str">
        <f>IF(J2804&gt;365,"Bereits abgewandert (Segment D)",IF(Z2804&gt;=Hilfswerte!$B$38,"Rot - akut gefaehrdet",IF(Z2804&gt;=Hilfswerte!$B$39,"Gelb - beobachten","Gruen - stabil")))</f>
        <v>Gruen - stabil</v>
      </c>
    </row>
    <row r="2805" spans="1:27" ht="15" customHeight="1" x14ac:dyDescent="0.25">
      <c r="A2805" s="4" t="s">
        <v>3152</v>
      </c>
      <c r="B2805" s="4" t="s">
        <v>40</v>
      </c>
      <c r="C2805" s="4" t="s">
        <v>65</v>
      </c>
      <c r="D2805" s="4" t="s">
        <v>93</v>
      </c>
      <c r="E2805" s="4">
        <v>9</v>
      </c>
      <c r="F2805" s="5">
        <v>3.5</v>
      </c>
      <c r="G2805" s="5">
        <v>13.8</v>
      </c>
      <c r="H2805" s="6">
        <v>1000</v>
      </c>
      <c r="I2805" s="4">
        <v>1</v>
      </c>
      <c r="J2805" s="4">
        <v>241</v>
      </c>
      <c r="K2805" s="4">
        <v>1</v>
      </c>
      <c r="L2805" s="4">
        <v>0</v>
      </c>
      <c r="M2805" s="4">
        <v>5</v>
      </c>
      <c r="N2805" s="5">
        <v>-5</v>
      </c>
      <c r="O2805" s="7">
        <f t="shared" si="344"/>
        <v>2</v>
      </c>
      <c r="P2805" s="7">
        <f t="shared" si="345"/>
        <v>1</v>
      </c>
      <c r="Q2805" s="7">
        <f t="shared" si="346"/>
        <v>3</v>
      </c>
      <c r="R2805" s="7">
        <f t="shared" si="347"/>
        <v>6</v>
      </c>
      <c r="S2805" s="8">
        <f t="shared" si="348"/>
        <v>51.5</v>
      </c>
      <c r="T2805" s="7" t="str">
        <f t="shared" si="349"/>
        <v>C - Entwicklungspotenzial</v>
      </c>
      <c r="U2805" s="4">
        <f>ROUND(((E2805-Hilfswerte!$B$20)/Hilfswerte!$B$21)+((F2805-Hilfswerte!$B$22)/Hilfswerte!$B$23)+((G2805-Hilfswerte!$B$24)/Hilfswerte!$B$25)+0.1*INDEX(Hilfswerte!$B$4:$B$15,MATCH(C2805,Hilfswerte!$A$4:$A$15,0)),2)</f>
        <v>-0.4</v>
      </c>
      <c r="V2805" s="4">
        <f>ROUND(SQRT((((E2805-Hilfswerte!$B$20)/Hilfswerte!$B$21)-Hilfswerte!$B$28)^2+(((F2805-Hilfswerte!$B$22)/Hilfswerte!$B$23)-Hilfswerte!$B$29)^2+(((G2805-Hilfswerte!$B$24)/Hilfswerte!$B$25)-Hilfswerte!$B$30)^2),3)</f>
        <v>1.0029999999999999</v>
      </c>
      <c r="W2805" s="4">
        <f>ROUND(E2805*Hilfswerte!$B$31,0)</f>
        <v>1850</v>
      </c>
      <c r="X2805" s="4">
        <f t="shared" si="350"/>
        <v>850</v>
      </c>
      <c r="Y2805" s="4" t="str">
        <f>IF(T2805="A - Top-Kunde","bereits Top-Kunde",IF(AND(V2805&lt;=Hilfswerte!$B$34,H2805&lt;0.5*W2805),"Hoch",IF(AND(V2805&lt;=Hilfswerte!$B$35,H2805&lt;0.7*W2805),"Mittel","Niedrig")))</f>
        <v>Mittel</v>
      </c>
      <c r="Z2805" s="4">
        <f t="shared" si="351"/>
        <v>17.100000000000001</v>
      </c>
      <c r="AA2805" s="4" t="str">
        <f>IF(J2805&gt;365,"Bereits abgewandert (Segment D)",IF(Z2805&gt;=Hilfswerte!$B$38,"Rot - akut gefaehrdet",IF(Z2805&gt;=Hilfswerte!$B$39,"Gelb - beobachten","Gruen - stabil")))</f>
        <v>Gelb - beobachten</v>
      </c>
    </row>
    <row r="2806" spans="1:27" ht="15" customHeight="1" x14ac:dyDescent="0.25">
      <c r="A2806" s="4" t="s">
        <v>3153</v>
      </c>
      <c r="B2806" s="4" t="s">
        <v>808</v>
      </c>
      <c r="C2806" s="4" t="s">
        <v>47</v>
      </c>
      <c r="D2806" s="4" t="s">
        <v>30</v>
      </c>
      <c r="E2806" s="4">
        <v>64</v>
      </c>
      <c r="F2806" s="5">
        <v>20</v>
      </c>
      <c r="G2806" s="5">
        <v>6.7</v>
      </c>
      <c r="H2806" s="6">
        <v>4870</v>
      </c>
      <c r="I2806" s="4">
        <v>8</v>
      </c>
      <c r="J2806" s="4">
        <v>12</v>
      </c>
      <c r="K2806" s="4">
        <v>1</v>
      </c>
      <c r="L2806" s="4">
        <v>24</v>
      </c>
      <c r="M2806" s="4">
        <v>2</v>
      </c>
      <c r="N2806" s="5">
        <v>20.399999999999999</v>
      </c>
      <c r="O2806" s="7">
        <f t="shared" si="344"/>
        <v>5</v>
      </c>
      <c r="P2806" s="7">
        <f t="shared" si="345"/>
        <v>5</v>
      </c>
      <c r="Q2806" s="7">
        <f t="shared" si="346"/>
        <v>4</v>
      </c>
      <c r="R2806" s="7">
        <f t="shared" si="347"/>
        <v>14</v>
      </c>
      <c r="S2806" s="8">
        <f t="shared" si="348"/>
        <v>137</v>
      </c>
      <c r="T2806" s="7" t="str">
        <f t="shared" si="349"/>
        <v>A - Top-Kunde</v>
      </c>
      <c r="U2806" s="4">
        <f>ROUND(((E2806-Hilfswerte!$B$20)/Hilfswerte!$B$21)+((F2806-Hilfswerte!$B$22)/Hilfswerte!$B$23)+((G2806-Hilfswerte!$B$24)/Hilfswerte!$B$25)+0.1*INDEX(Hilfswerte!$B$4:$B$15,MATCH(C2806,Hilfswerte!$A$4:$A$15,0)),2)</f>
        <v>-0.86</v>
      </c>
      <c r="V2806" s="4">
        <f>ROUND(SQRT((((E2806-Hilfswerte!$B$20)/Hilfswerte!$B$21)-Hilfswerte!$B$28)^2+(((F2806-Hilfswerte!$B$22)/Hilfswerte!$B$23)-Hilfswerte!$B$29)^2+(((G2806-Hilfswerte!$B$24)/Hilfswerte!$B$25)-Hilfswerte!$B$30)^2),3)</f>
        <v>0.9</v>
      </c>
      <c r="W2806" s="4">
        <f>ROUND(E2806*Hilfswerte!$B$31,0)</f>
        <v>13155</v>
      </c>
      <c r="X2806" s="4">
        <f t="shared" si="350"/>
        <v>8285</v>
      </c>
      <c r="Y2806" s="4" t="str">
        <f>IF(T2806="A - Top-Kunde","bereits Top-Kunde",IF(AND(V2806&lt;=Hilfswerte!$B$34,H2806&lt;0.5*W2806),"Hoch",IF(AND(V2806&lt;=Hilfswerte!$B$35,H2806&lt;0.7*W2806),"Mittel","Niedrig")))</f>
        <v>bereits Top-Kunde</v>
      </c>
      <c r="Z2806" s="4">
        <f t="shared" si="351"/>
        <v>8.4</v>
      </c>
      <c r="AA2806" s="4" t="str">
        <f>IF(J2806&gt;365,"Bereits abgewandert (Segment D)",IF(Z2806&gt;=Hilfswerte!$B$38,"Rot - akut gefaehrdet",IF(Z2806&gt;=Hilfswerte!$B$39,"Gelb - beobachten","Gruen - stabil")))</f>
        <v>Gruen - stabil</v>
      </c>
    </row>
    <row r="2807" spans="1:27" ht="15" customHeight="1" x14ac:dyDescent="0.25">
      <c r="A2807" s="4" t="s">
        <v>3154</v>
      </c>
      <c r="B2807" s="4" t="s">
        <v>236</v>
      </c>
      <c r="C2807" s="4" t="s">
        <v>84</v>
      </c>
      <c r="D2807" s="4" t="s">
        <v>30</v>
      </c>
      <c r="E2807" s="4">
        <v>102</v>
      </c>
      <c r="F2807" s="5">
        <v>25</v>
      </c>
      <c r="G2807" s="5">
        <v>18</v>
      </c>
      <c r="H2807" s="6">
        <v>0</v>
      </c>
      <c r="I2807" s="4">
        <v>0</v>
      </c>
      <c r="J2807" s="4">
        <v>882</v>
      </c>
      <c r="K2807" s="4">
        <v>0</v>
      </c>
      <c r="L2807" s="4">
        <v>0</v>
      </c>
      <c r="M2807" s="4">
        <v>0</v>
      </c>
      <c r="N2807" s="5">
        <v>-83.8</v>
      </c>
      <c r="O2807" s="7">
        <f t="shared" si="344"/>
        <v>1</v>
      </c>
      <c r="P2807" s="7">
        <f t="shared" si="345"/>
        <v>1</v>
      </c>
      <c r="Q2807" s="7">
        <f t="shared" si="346"/>
        <v>1</v>
      </c>
      <c r="R2807" s="7">
        <f t="shared" si="347"/>
        <v>3</v>
      </c>
      <c r="S2807" s="8">
        <f t="shared" si="348"/>
        <v>-11.9</v>
      </c>
      <c r="T2807" s="7" t="str">
        <f t="shared" si="349"/>
        <v>D - Abwanderungsrisiko</v>
      </c>
      <c r="U2807" s="4">
        <f>ROUND(((E2807-Hilfswerte!$B$20)/Hilfswerte!$B$21)+((F2807-Hilfswerte!$B$22)/Hilfswerte!$B$23)+((G2807-Hilfswerte!$B$24)/Hilfswerte!$B$25)+0.1*INDEX(Hilfswerte!$B$4:$B$15,MATCH(C2807,Hilfswerte!$A$4:$A$15,0)),2)</f>
        <v>1.1100000000000001</v>
      </c>
      <c r="V2807" s="4">
        <f>ROUND(SQRT((((E2807-Hilfswerte!$B$20)/Hilfswerte!$B$21)-Hilfswerte!$B$28)^2+(((F2807-Hilfswerte!$B$22)/Hilfswerte!$B$23)-Hilfswerte!$B$29)^2+(((G2807-Hilfswerte!$B$24)/Hilfswerte!$B$25)-Hilfswerte!$B$30)^2),3)</f>
        <v>1.137</v>
      </c>
      <c r="W2807" s="4">
        <f>ROUND(E2807*Hilfswerte!$B$31,0)</f>
        <v>20966</v>
      </c>
      <c r="X2807" s="4">
        <f t="shared" si="350"/>
        <v>20966</v>
      </c>
      <c r="Y2807" s="4" t="str">
        <f>IF(T2807="A - Top-Kunde","bereits Top-Kunde",IF(AND(V2807&lt;=Hilfswerte!$B$34,H2807&lt;0.5*W2807),"Hoch",IF(AND(V2807&lt;=Hilfswerte!$B$35,H2807&lt;0.7*W2807),"Mittel","Niedrig")))</f>
        <v>Mittel</v>
      </c>
      <c r="Z2807" s="4">
        <f t="shared" si="351"/>
        <v>77.599999999999994</v>
      </c>
      <c r="AA2807" s="4" t="str">
        <f>IF(J2807&gt;365,"Bereits abgewandert (Segment D)",IF(Z2807&gt;=Hilfswerte!$B$38,"Rot - akut gefaehrdet",IF(Z2807&gt;=Hilfswerte!$B$39,"Gelb - beobachten","Gruen - stabil")))</f>
        <v>Bereits abgewandert (Segment D)</v>
      </c>
    </row>
    <row r="2808" spans="1:27" ht="15" customHeight="1" x14ac:dyDescent="0.25">
      <c r="A2808" s="4" t="s">
        <v>3155</v>
      </c>
      <c r="B2808" s="4" t="s">
        <v>312</v>
      </c>
      <c r="C2808" s="4" t="s">
        <v>38</v>
      </c>
      <c r="D2808" s="4" t="s">
        <v>30</v>
      </c>
      <c r="E2808" s="4">
        <v>11</v>
      </c>
      <c r="F2808" s="5">
        <v>2.9</v>
      </c>
      <c r="G2808" s="5">
        <v>1.5</v>
      </c>
      <c r="H2808" s="6">
        <v>360</v>
      </c>
      <c r="I2808" s="4">
        <v>2</v>
      </c>
      <c r="J2808" s="4">
        <v>197</v>
      </c>
      <c r="K2808" s="4">
        <v>0</v>
      </c>
      <c r="L2808" s="4">
        <v>29</v>
      </c>
      <c r="M2808" s="4">
        <v>6</v>
      </c>
      <c r="N2808" s="5">
        <v>12.9</v>
      </c>
      <c r="O2808" s="7">
        <f t="shared" si="344"/>
        <v>2</v>
      </c>
      <c r="P2808" s="7">
        <f t="shared" si="345"/>
        <v>2</v>
      </c>
      <c r="Q2808" s="7">
        <f t="shared" si="346"/>
        <v>2</v>
      </c>
      <c r="R2808" s="7">
        <f t="shared" si="347"/>
        <v>6</v>
      </c>
      <c r="S2808" s="8">
        <f t="shared" si="348"/>
        <v>57.8</v>
      </c>
      <c r="T2808" s="7" t="str">
        <f t="shared" si="349"/>
        <v>C - Entwicklungspotenzial</v>
      </c>
      <c r="U2808" s="4">
        <f>ROUND(((E2808-Hilfswerte!$B$20)/Hilfswerte!$B$21)+((F2808-Hilfswerte!$B$22)/Hilfswerte!$B$23)+((G2808-Hilfswerte!$B$24)/Hilfswerte!$B$25)+0.1*INDEX(Hilfswerte!$B$4:$B$15,MATCH(C2808,Hilfswerte!$A$4:$A$15,0)),2)</f>
        <v>-1.96</v>
      </c>
      <c r="V2808" s="4">
        <f>ROUND(SQRT((((E2808-Hilfswerte!$B$20)/Hilfswerte!$B$21)-Hilfswerte!$B$28)^2+(((F2808-Hilfswerte!$B$22)/Hilfswerte!$B$23)-Hilfswerte!$B$29)^2+(((G2808-Hilfswerte!$B$24)/Hilfswerte!$B$25)-Hilfswerte!$B$30)^2),3)</f>
        <v>1.794</v>
      </c>
      <c r="W2808" s="4">
        <f>ROUND(E2808*Hilfswerte!$B$31,0)</f>
        <v>2261</v>
      </c>
      <c r="X2808" s="4">
        <f t="shared" si="350"/>
        <v>1901</v>
      </c>
      <c r="Y2808" s="4" t="str">
        <f>IF(T2808="A - Top-Kunde","bereits Top-Kunde",IF(AND(V2808&lt;=Hilfswerte!$B$34,H2808&lt;0.5*W2808),"Hoch",IF(AND(V2808&lt;=Hilfswerte!$B$35,H2808&lt;0.7*W2808),"Mittel","Niedrig")))</f>
        <v>Niedrig</v>
      </c>
      <c r="Z2808" s="4">
        <f t="shared" si="351"/>
        <v>15.7</v>
      </c>
      <c r="AA2808" s="4" t="str">
        <f>IF(J2808&gt;365,"Bereits abgewandert (Segment D)",IF(Z2808&gt;=Hilfswerte!$B$38,"Rot - akut gefaehrdet",IF(Z2808&gt;=Hilfswerte!$B$39,"Gelb - beobachten","Gruen - stabil")))</f>
        <v>Gelb - beobachten</v>
      </c>
    </row>
    <row r="2809" spans="1:27" ht="15" customHeight="1" x14ac:dyDescent="0.25">
      <c r="A2809" s="4" t="s">
        <v>3156</v>
      </c>
      <c r="B2809" s="4" t="s">
        <v>198</v>
      </c>
      <c r="C2809" s="4" t="s">
        <v>51</v>
      </c>
      <c r="D2809" s="4" t="s">
        <v>56</v>
      </c>
      <c r="E2809" s="4">
        <v>8</v>
      </c>
      <c r="F2809" s="5">
        <v>3.3</v>
      </c>
      <c r="G2809" s="5">
        <v>11.2</v>
      </c>
      <c r="H2809" s="6">
        <v>1360</v>
      </c>
      <c r="I2809" s="4">
        <v>2</v>
      </c>
      <c r="J2809" s="4">
        <v>77</v>
      </c>
      <c r="K2809" s="4">
        <v>0</v>
      </c>
      <c r="L2809" s="4">
        <v>1</v>
      </c>
      <c r="M2809" s="4">
        <v>5</v>
      </c>
      <c r="N2809" s="5">
        <v>2.1</v>
      </c>
      <c r="O2809" s="7">
        <f t="shared" si="344"/>
        <v>4</v>
      </c>
      <c r="P2809" s="7">
        <f t="shared" si="345"/>
        <v>2</v>
      </c>
      <c r="Q2809" s="7">
        <f t="shared" si="346"/>
        <v>3</v>
      </c>
      <c r="R2809" s="7">
        <f t="shared" si="347"/>
        <v>9</v>
      </c>
      <c r="S2809" s="8">
        <f t="shared" si="348"/>
        <v>90.8</v>
      </c>
      <c r="T2809" s="7" t="str">
        <f t="shared" si="349"/>
        <v>C - Entwicklungspotenzial</v>
      </c>
      <c r="U2809" s="4">
        <f>ROUND(((E2809-Hilfswerte!$B$20)/Hilfswerte!$B$21)+((F2809-Hilfswerte!$B$22)/Hilfswerte!$B$23)+((G2809-Hilfswerte!$B$24)/Hilfswerte!$B$25)+0.1*INDEX(Hilfswerte!$B$4:$B$15,MATCH(C2809,Hilfswerte!$A$4:$A$15,0)),2)</f>
        <v>-0.42</v>
      </c>
      <c r="V2809" s="4">
        <f>ROUND(SQRT((((E2809-Hilfswerte!$B$20)/Hilfswerte!$B$21)-Hilfswerte!$B$28)^2+(((F2809-Hilfswerte!$B$22)/Hilfswerte!$B$23)-Hilfswerte!$B$29)^2+(((G2809-Hilfswerte!$B$24)/Hilfswerte!$B$25)-Hilfswerte!$B$30)^2),3)</f>
        <v>0.92100000000000004</v>
      </c>
      <c r="W2809" s="4">
        <f>ROUND(E2809*Hilfswerte!$B$31,0)</f>
        <v>1644</v>
      </c>
      <c r="X2809" s="4">
        <f t="shared" si="350"/>
        <v>284</v>
      </c>
      <c r="Y2809" s="4" t="str">
        <f>IF(T2809="A - Top-Kunde","bereits Top-Kunde",IF(AND(V2809&lt;=Hilfswerte!$B$34,H2809&lt;0.5*W2809),"Hoch",IF(AND(V2809&lt;=Hilfswerte!$B$35,H2809&lt;0.7*W2809),"Mittel","Niedrig")))</f>
        <v>Niedrig</v>
      </c>
      <c r="Z2809" s="4">
        <f t="shared" si="351"/>
        <v>4.0999999999999996</v>
      </c>
      <c r="AA2809" s="4" t="str">
        <f>IF(J2809&gt;365,"Bereits abgewandert (Segment D)",IF(Z2809&gt;=Hilfswerte!$B$38,"Rot - akut gefaehrdet",IF(Z2809&gt;=Hilfswerte!$B$39,"Gelb - beobachten","Gruen - stabil")))</f>
        <v>Gruen - stabil</v>
      </c>
    </row>
    <row r="2810" spans="1:27" ht="15" customHeight="1" x14ac:dyDescent="0.25">
      <c r="A2810" s="4" t="s">
        <v>3157</v>
      </c>
      <c r="B2810" s="4" t="s">
        <v>1161</v>
      </c>
      <c r="C2810" s="4" t="s">
        <v>47</v>
      </c>
      <c r="D2810" s="4" t="s">
        <v>30</v>
      </c>
      <c r="E2810" s="4">
        <v>545</v>
      </c>
      <c r="F2810" s="5">
        <v>113.1</v>
      </c>
      <c r="G2810" s="5">
        <v>8</v>
      </c>
      <c r="H2810" s="6">
        <v>473980</v>
      </c>
      <c r="I2810" s="4">
        <v>2</v>
      </c>
      <c r="J2810" s="4">
        <v>130</v>
      </c>
      <c r="K2810" s="4">
        <v>1</v>
      </c>
      <c r="L2810" s="4">
        <v>12</v>
      </c>
      <c r="M2810" s="4">
        <v>3</v>
      </c>
      <c r="N2810" s="5">
        <v>-14.7</v>
      </c>
      <c r="O2810" s="7">
        <f t="shared" si="344"/>
        <v>3</v>
      </c>
      <c r="P2810" s="7">
        <f t="shared" si="345"/>
        <v>2</v>
      </c>
      <c r="Q2810" s="7">
        <f t="shared" si="346"/>
        <v>5</v>
      </c>
      <c r="R2810" s="7">
        <f t="shared" si="347"/>
        <v>10</v>
      </c>
      <c r="S2810" s="8">
        <f t="shared" si="348"/>
        <v>83.1</v>
      </c>
      <c r="T2810" s="7" t="str">
        <f t="shared" si="349"/>
        <v>C - Entwicklungspotenzial</v>
      </c>
      <c r="U2810" s="4">
        <f>ROUND(((E2810-Hilfswerte!$B$20)/Hilfswerte!$B$21)+((F2810-Hilfswerte!$B$22)/Hilfswerte!$B$23)+((G2810-Hilfswerte!$B$24)/Hilfswerte!$B$25)+0.1*INDEX(Hilfswerte!$B$4:$B$15,MATCH(C2810,Hilfswerte!$A$4:$A$15,0)),2)</f>
        <v>3.09</v>
      </c>
      <c r="V2810" s="4">
        <f>ROUND(SQRT((((E2810-Hilfswerte!$B$20)/Hilfswerte!$B$21)-Hilfswerte!$B$28)^2+(((F2810-Hilfswerte!$B$22)/Hilfswerte!$B$23)-Hilfswerte!$B$29)^2+(((G2810-Hilfswerte!$B$24)/Hilfswerte!$B$25)-Hilfswerte!$B$30)^2),3)</f>
        <v>2.173</v>
      </c>
      <c r="W2810" s="4">
        <f>ROUND(E2810*Hilfswerte!$B$31,0)</f>
        <v>112023</v>
      </c>
      <c r="X2810" s="4">
        <f t="shared" si="350"/>
        <v>0</v>
      </c>
      <c r="Y2810" s="4" t="str">
        <f>IF(T2810="A - Top-Kunde","bereits Top-Kunde",IF(AND(V2810&lt;=Hilfswerte!$B$34,H2810&lt;0.5*W2810),"Hoch",IF(AND(V2810&lt;=Hilfswerte!$B$35,H2810&lt;0.7*W2810),"Mittel","Niedrig")))</f>
        <v>Niedrig</v>
      </c>
      <c r="Z2810" s="4">
        <f t="shared" si="351"/>
        <v>17.8</v>
      </c>
      <c r="AA2810" s="4" t="str">
        <f>IF(J2810&gt;365,"Bereits abgewandert (Segment D)",IF(Z2810&gt;=Hilfswerte!$B$38,"Rot - akut gefaehrdet",IF(Z2810&gt;=Hilfswerte!$B$39,"Gelb - beobachten","Gruen - stabil")))</f>
        <v>Gelb - beobachten</v>
      </c>
    </row>
    <row r="2811" spans="1:27" ht="15" customHeight="1" x14ac:dyDescent="0.25">
      <c r="A2811" s="4" t="s">
        <v>3158</v>
      </c>
      <c r="B2811" s="4" t="s">
        <v>681</v>
      </c>
      <c r="C2811" s="4" t="s">
        <v>62</v>
      </c>
      <c r="D2811" s="4" t="s">
        <v>77</v>
      </c>
      <c r="E2811" s="4">
        <v>49</v>
      </c>
      <c r="F2811" s="5">
        <v>6.7</v>
      </c>
      <c r="G2811" s="5">
        <v>8.4</v>
      </c>
      <c r="H2811" s="6">
        <v>1320</v>
      </c>
      <c r="I2811" s="4">
        <v>1</v>
      </c>
      <c r="J2811" s="4">
        <v>240</v>
      </c>
      <c r="K2811" s="4">
        <v>0</v>
      </c>
      <c r="L2811" s="4">
        <v>14</v>
      </c>
      <c r="M2811" s="4">
        <v>5</v>
      </c>
      <c r="N2811" s="5">
        <v>-6.3</v>
      </c>
      <c r="O2811" s="7">
        <f t="shared" si="344"/>
        <v>2</v>
      </c>
      <c r="P2811" s="7">
        <f t="shared" si="345"/>
        <v>1</v>
      </c>
      <c r="Q2811" s="7">
        <f t="shared" si="346"/>
        <v>3</v>
      </c>
      <c r="R2811" s="7">
        <f t="shared" si="347"/>
        <v>6</v>
      </c>
      <c r="S2811" s="8">
        <f t="shared" si="348"/>
        <v>52.7</v>
      </c>
      <c r="T2811" s="7" t="str">
        <f t="shared" si="349"/>
        <v>C - Entwicklungspotenzial</v>
      </c>
      <c r="U2811" s="4">
        <f>ROUND(((E2811-Hilfswerte!$B$20)/Hilfswerte!$B$21)+((F2811-Hilfswerte!$B$22)/Hilfswerte!$B$23)+((G2811-Hilfswerte!$B$24)/Hilfswerte!$B$25)+0.1*INDEX(Hilfswerte!$B$4:$B$15,MATCH(C2811,Hilfswerte!$A$4:$A$15,0)),2)</f>
        <v>-0.56000000000000005</v>
      </c>
      <c r="V2811" s="4">
        <f>ROUND(SQRT((((E2811-Hilfswerte!$B$20)/Hilfswerte!$B$21)-Hilfswerte!$B$28)^2+(((F2811-Hilfswerte!$B$22)/Hilfswerte!$B$23)-Hilfswerte!$B$29)^2+(((G2811-Hilfswerte!$B$24)/Hilfswerte!$B$25)-Hilfswerte!$B$30)^2),3)</f>
        <v>0.876</v>
      </c>
      <c r="W2811" s="4">
        <f>ROUND(E2811*Hilfswerte!$B$31,0)</f>
        <v>10072</v>
      </c>
      <c r="X2811" s="4">
        <f t="shared" si="350"/>
        <v>8752</v>
      </c>
      <c r="Y2811" s="4" t="str">
        <f>IF(T2811="A - Top-Kunde","bereits Top-Kunde",IF(AND(V2811&lt;=Hilfswerte!$B$34,H2811&lt;0.5*W2811),"Hoch",IF(AND(V2811&lt;=Hilfswerte!$B$35,H2811&lt;0.7*W2811),"Mittel","Niedrig")))</f>
        <v>Mittel</v>
      </c>
      <c r="Z2811" s="4">
        <f t="shared" si="351"/>
        <v>17.3</v>
      </c>
      <c r="AA2811" s="4" t="str">
        <f>IF(J2811&gt;365,"Bereits abgewandert (Segment D)",IF(Z2811&gt;=Hilfswerte!$B$38,"Rot - akut gefaehrdet",IF(Z2811&gt;=Hilfswerte!$B$39,"Gelb - beobachten","Gruen - stabil")))</f>
        <v>Gelb - beobachten</v>
      </c>
    </row>
    <row r="2812" spans="1:27" ht="15" customHeight="1" x14ac:dyDescent="0.25">
      <c r="A2812" s="4" t="s">
        <v>3159</v>
      </c>
      <c r="B2812" s="4" t="s">
        <v>395</v>
      </c>
      <c r="C2812" s="4" t="s">
        <v>51</v>
      </c>
      <c r="D2812" s="4" t="s">
        <v>52</v>
      </c>
      <c r="E2812" s="4">
        <v>187</v>
      </c>
      <c r="F2812" s="5">
        <v>43.9</v>
      </c>
      <c r="G2812" s="5">
        <v>17.5</v>
      </c>
      <c r="H2812" s="6">
        <v>21170</v>
      </c>
      <c r="I2812" s="4">
        <v>4</v>
      </c>
      <c r="J2812" s="4">
        <v>36</v>
      </c>
      <c r="K2812" s="4">
        <v>0</v>
      </c>
      <c r="L2812" s="4">
        <v>3</v>
      </c>
      <c r="M2812" s="4">
        <v>2</v>
      </c>
      <c r="N2812" s="5">
        <v>-19</v>
      </c>
      <c r="O2812" s="7">
        <f t="shared" si="344"/>
        <v>4</v>
      </c>
      <c r="P2812" s="7">
        <f t="shared" si="345"/>
        <v>4</v>
      </c>
      <c r="Q2812" s="7">
        <f t="shared" si="346"/>
        <v>5</v>
      </c>
      <c r="R2812" s="7">
        <f t="shared" si="347"/>
        <v>13</v>
      </c>
      <c r="S2812" s="8">
        <f t="shared" si="348"/>
        <v>119.6</v>
      </c>
      <c r="T2812" s="7" t="str">
        <f t="shared" si="349"/>
        <v>B - Kernkunde</v>
      </c>
      <c r="U2812" s="4">
        <f>ROUND(((E2812-Hilfswerte!$B$20)/Hilfswerte!$B$21)+((F2812-Hilfswerte!$B$22)/Hilfswerte!$B$23)+((G2812-Hilfswerte!$B$24)/Hilfswerte!$B$25)+0.1*INDEX(Hilfswerte!$B$4:$B$15,MATCH(C2812,Hilfswerte!$A$4:$A$15,0)),2)</f>
        <v>2.08</v>
      </c>
      <c r="V2812" s="4">
        <f>ROUND(SQRT((((E2812-Hilfswerte!$B$20)/Hilfswerte!$B$21)-Hilfswerte!$B$28)^2+(((F2812-Hilfswerte!$B$22)/Hilfswerte!$B$23)-Hilfswerte!$B$29)^2+(((G2812-Hilfswerte!$B$24)/Hilfswerte!$B$25)-Hilfswerte!$B$30)^2),3)</f>
        <v>1.008</v>
      </c>
      <c r="W2812" s="4">
        <f>ROUND(E2812*Hilfswerte!$B$31,0)</f>
        <v>38437</v>
      </c>
      <c r="X2812" s="4">
        <f t="shared" si="350"/>
        <v>17267</v>
      </c>
      <c r="Y2812" s="4" t="str">
        <f>IF(T2812="A - Top-Kunde","bereits Top-Kunde",IF(AND(V2812&lt;=Hilfswerte!$B$34,H2812&lt;0.5*W2812),"Hoch",IF(AND(V2812&lt;=Hilfswerte!$B$35,H2812&lt;0.7*W2812),"Mittel","Niedrig")))</f>
        <v>Mittel</v>
      </c>
      <c r="Z2812" s="4">
        <f t="shared" si="351"/>
        <v>10</v>
      </c>
      <c r="AA2812" s="4" t="str">
        <f>IF(J2812&gt;365,"Bereits abgewandert (Segment D)",IF(Z2812&gt;=Hilfswerte!$B$38,"Rot - akut gefaehrdet",IF(Z2812&gt;=Hilfswerte!$B$39,"Gelb - beobachten","Gruen - stabil")))</f>
        <v>Gruen - stabil</v>
      </c>
    </row>
    <row r="2813" spans="1:27" ht="15" customHeight="1" x14ac:dyDescent="0.25">
      <c r="A2813" s="4" t="s">
        <v>3160</v>
      </c>
      <c r="B2813" s="4" t="s">
        <v>824</v>
      </c>
      <c r="C2813" s="4" t="s">
        <v>84</v>
      </c>
      <c r="D2813" s="4" t="s">
        <v>30</v>
      </c>
      <c r="E2813" s="4">
        <v>5</v>
      </c>
      <c r="F2813" s="5">
        <v>0.8</v>
      </c>
      <c r="G2813" s="5">
        <v>5</v>
      </c>
      <c r="H2813" s="6">
        <v>330</v>
      </c>
      <c r="I2813" s="4">
        <v>2</v>
      </c>
      <c r="J2813" s="4">
        <v>92</v>
      </c>
      <c r="K2813" s="4">
        <v>0</v>
      </c>
      <c r="L2813" s="4">
        <v>14</v>
      </c>
      <c r="M2813" s="4">
        <v>3</v>
      </c>
      <c r="N2813" s="5">
        <v>5.6</v>
      </c>
      <c r="O2813" s="7">
        <f t="shared" si="344"/>
        <v>3</v>
      </c>
      <c r="P2813" s="7">
        <f t="shared" si="345"/>
        <v>2</v>
      </c>
      <c r="Q2813" s="7">
        <f t="shared" si="346"/>
        <v>2</v>
      </c>
      <c r="R2813" s="7">
        <f t="shared" si="347"/>
        <v>7</v>
      </c>
      <c r="S2813" s="8">
        <f t="shared" si="348"/>
        <v>68.599999999999994</v>
      </c>
      <c r="T2813" s="7" t="str">
        <f t="shared" si="349"/>
        <v>C - Entwicklungspotenzial</v>
      </c>
      <c r="U2813" s="4">
        <f>ROUND(((E2813-Hilfswerte!$B$20)/Hilfswerte!$B$21)+((F2813-Hilfswerte!$B$22)/Hilfswerte!$B$23)+((G2813-Hilfswerte!$B$24)/Hilfswerte!$B$25)+0.1*INDEX(Hilfswerte!$B$4:$B$15,MATCH(C2813,Hilfswerte!$A$4:$A$15,0)),2)</f>
        <v>-1.81</v>
      </c>
      <c r="V2813" s="4">
        <f>ROUND(SQRT((((E2813-Hilfswerte!$B$20)/Hilfswerte!$B$21)-Hilfswerte!$B$28)^2+(((F2813-Hilfswerte!$B$22)/Hilfswerte!$B$23)-Hilfswerte!$B$29)^2+(((G2813-Hilfswerte!$B$24)/Hilfswerte!$B$25)-Hilfswerte!$B$30)^2),3)</f>
        <v>1.377</v>
      </c>
      <c r="W2813" s="4">
        <f>ROUND(E2813*Hilfswerte!$B$31,0)</f>
        <v>1028</v>
      </c>
      <c r="X2813" s="4">
        <f t="shared" si="350"/>
        <v>698</v>
      </c>
      <c r="Y2813" s="4" t="str">
        <f>IF(T2813="A - Top-Kunde","bereits Top-Kunde",IF(AND(V2813&lt;=Hilfswerte!$B$34,H2813&lt;0.5*W2813),"Hoch",IF(AND(V2813&lt;=Hilfswerte!$B$35,H2813&lt;0.7*W2813),"Mittel","Niedrig")))</f>
        <v>Niedrig</v>
      </c>
      <c r="Z2813" s="4">
        <f t="shared" si="351"/>
        <v>7.4</v>
      </c>
      <c r="AA2813" s="4" t="str">
        <f>IF(J2813&gt;365,"Bereits abgewandert (Segment D)",IF(Z2813&gt;=Hilfswerte!$B$38,"Rot - akut gefaehrdet",IF(Z2813&gt;=Hilfswerte!$B$39,"Gelb - beobachten","Gruen - stabil")))</f>
        <v>Gruen - stabil</v>
      </c>
    </row>
    <row r="2814" spans="1:27" ht="15" customHeight="1" x14ac:dyDescent="0.25">
      <c r="A2814" s="4" t="s">
        <v>3161</v>
      </c>
      <c r="B2814" s="4" t="s">
        <v>620</v>
      </c>
      <c r="C2814" s="4" t="s">
        <v>62</v>
      </c>
      <c r="D2814" s="4" t="s">
        <v>30</v>
      </c>
      <c r="E2814" s="4">
        <v>233</v>
      </c>
      <c r="F2814" s="5">
        <v>40</v>
      </c>
      <c r="G2814" s="5">
        <v>9.3000000000000007</v>
      </c>
      <c r="H2814" s="6">
        <v>2490</v>
      </c>
      <c r="I2814" s="4">
        <v>1</v>
      </c>
      <c r="J2814" s="4">
        <v>208</v>
      </c>
      <c r="K2814" s="4">
        <v>0</v>
      </c>
      <c r="L2814" s="4">
        <v>-5</v>
      </c>
      <c r="M2814" s="4">
        <v>6</v>
      </c>
      <c r="N2814" s="5">
        <v>13.5</v>
      </c>
      <c r="O2814" s="7">
        <f t="shared" si="344"/>
        <v>2</v>
      </c>
      <c r="P2814" s="7">
        <f t="shared" si="345"/>
        <v>1</v>
      </c>
      <c r="Q2814" s="7">
        <f t="shared" si="346"/>
        <v>3</v>
      </c>
      <c r="R2814" s="7">
        <f t="shared" si="347"/>
        <v>6</v>
      </c>
      <c r="S2814" s="8">
        <f t="shared" si="348"/>
        <v>66.8</v>
      </c>
      <c r="T2814" s="7" t="str">
        <f t="shared" si="349"/>
        <v>C - Entwicklungspotenzial</v>
      </c>
      <c r="U2814" s="4">
        <f>ROUND(((E2814-Hilfswerte!$B$20)/Hilfswerte!$B$21)+((F2814-Hilfswerte!$B$22)/Hilfswerte!$B$23)+((G2814-Hilfswerte!$B$24)/Hilfswerte!$B$25)+0.1*INDEX(Hilfswerte!$B$4:$B$15,MATCH(C2814,Hilfswerte!$A$4:$A$15,0)),2)</f>
        <v>0.97</v>
      </c>
      <c r="V2814" s="4">
        <f>ROUND(SQRT((((E2814-Hilfswerte!$B$20)/Hilfswerte!$B$21)-Hilfswerte!$B$28)^2+(((F2814-Hilfswerte!$B$22)/Hilfswerte!$B$23)-Hilfswerte!$B$29)^2+(((G2814-Hilfswerte!$B$24)/Hilfswerte!$B$25)-Hilfswerte!$B$30)^2),3)</f>
        <v>0.41599999999999998</v>
      </c>
      <c r="W2814" s="4">
        <f>ROUND(E2814*Hilfswerte!$B$31,0)</f>
        <v>47892</v>
      </c>
      <c r="X2814" s="4">
        <f t="shared" si="350"/>
        <v>45402</v>
      </c>
      <c r="Y2814" s="4" t="str">
        <f>IF(T2814="A - Top-Kunde","bereits Top-Kunde",IF(AND(V2814&lt;=Hilfswerte!$B$34,H2814&lt;0.5*W2814),"Hoch",IF(AND(V2814&lt;=Hilfswerte!$B$35,H2814&lt;0.7*W2814),"Mittel","Niedrig")))</f>
        <v>Hoch</v>
      </c>
      <c r="Z2814" s="4">
        <f t="shared" si="351"/>
        <v>10.4</v>
      </c>
      <c r="AA2814" s="4" t="str">
        <f>IF(J2814&gt;365,"Bereits abgewandert (Segment D)",IF(Z2814&gt;=Hilfswerte!$B$38,"Rot - akut gefaehrdet",IF(Z2814&gt;=Hilfswerte!$B$39,"Gelb - beobachten","Gruen - stabil")))</f>
        <v>Gruen - stabil</v>
      </c>
    </row>
    <row r="2815" spans="1:27" ht="15" customHeight="1" x14ac:dyDescent="0.25">
      <c r="A2815" s="4" t="s">
        <v>3162</v>
      </c>
      <c r="B2815" s="4" t="s">
        <v>46</v>
      </c>
      <c r="C2815" s="4" t="s">
        <v>89</v>
      </c>
      <c r="D2815" s="4" t="s">
        <v>30</v>
      </c>
      <c r="E2815" s="4">
        <v>5</v>
      </c>
      <c r="F2815" s="5">
        <v>1.3</v>
      </c>
      <c r="G2815" s="5">
        <v>6.8</v>
      </c>
      <c r="H2815" s="6">
        <v>0</v>
      </c>
      <c r="I2815" s="4">
        <v>0</v>
      </c>
      <c r="J2815" s="4">
        <v>394</v>
      </c>
      <c r="K2815" s="4">
        <v>0</v>
      </c>
      <c r="L2815" s="4">
        <v>0</v>
      </c>
      <c r="M2815" s="4">
        <v>0</v>
      </c>
      <c r="N2815" s="5">
        <v>-46.5</v>
      </c>
      <c r="O2815" s="7">
        <f t="shared" si="344"/>
        <v>1</v>
      </c>
      <c r="P2815" s="7">
        <f t="shared" si="345"/>
        <v>1</v>
      </c>
      <c r="Q2815" s="7">
        <f t="shared" si="346"/>
        <v>1</v>
      </c>
      <c r="R2815" s="7">
        <f t="shared" si="347"/>
        <v>3</v>
      </c>
      <c r="S2815" s="8">
        <f t="shared" si="348"/>
        <v>6.8</v>
      </c>
      <c r="T2815" s="7" t="str">
        <f t="shared" si="349"/>
        <v>D - Abwanderungsrisiko</v>
      </c>
      <c r="U2815" s="4">
        <f>ROUND(((E2815-Hilfswerte!$B$20)/Hilfswerte!$B$21)+((F2815-Hilfswerte!$B$22)/Hilfswerte!$B$23)+((G2815-Hilfswerte!$B$24)/Hilfswerte!$B$25)+0.1*INDEX(Hilfswerte!$B$4:$B$15,MATCH(C2815,Hilfswerte!$A$4:$A$15,0)),2)</f>
        <v>-1.22</v>
      </c>
      <c r="V2815" s="4">
        <f>ROUND(SQRT((((E2815-Hilfswerte!$B$20)/Hilfswerte!$B$21)-Hilfswerte!$B$28)^2+(((F2815-Hilfswerte!$B$22)/Hilfswerte!$B$23)-Hilfswerte!$B$29)^2+(((G2815-Hilfswerte!$B$24)/Hilfswerte!$B$25)-Hilfswerte!$B$30)^2),3)</f>
        <v>1.1839999999999999</v>
      </c>
      <c r="W2815" s="4">
        <f>ROUND(E2815*Hilfswerte!$B$31,0)</f>
        <v>1028</v>
      </c>
      <c r="X2815" s="4">
        <f t="shared" si="350"/>
        <v>1028</v>
      </c>
      <c r="Y2815" s="4" t="str">
        <f>IF(T2815="A - Top-Kunde","bereits Top-Kunde",IF(AND(V2815&lt;=Hilfswerte!$B$34,H2815&lt;0.5*W2815),"Hoch",IF(AND(V2815&lt;=Hilfswerte!$B$35,H2815&lt;0.7*W2815),"Mittel","Niedrig")))</f>
        <v>Niedrig</v>
      </c>
      <c r="Z2815" s="4">
        <f t="shared" si="351"/>
        <v>38.299999999999997</v>
      </c>
      <c r="AA2815" s="4" t="str">
        <f>IF(J2815&gt;365,"Bereits abgewandert (Segment D)",IF(Z2815&gt;=Hilfswerte!$B$38,"Rot - akut gefaehrdet",IF(Z2815&gt;=Hilfswerte!$B$39,"Gelb - beobachten","Gruen - stabil")))</f>
        <v>Bereits abgewandert (Segment D)</v>
      </c>
    </row>
    <row r="2816" spans="1:27" ht="15" customHeight="1" x14ac:dyDescent="0.25">
      <c r="A2816" s="4" t="s">
        <v>3163</v>
      </c>
      <c r="B2816" s="4" t="s">
        <v>198</v>
      </c>
      <c r="C2816" s="4" t="s">
        <v>89</v>
      </c>
      <c r="D2816" s="4" t="s">
        <v>117</v>
      </c>
      <c r="E2816" s="4">
        <v>110</v>
      </c>
      <c r="F2816" s="5">
        <v>36.799999999999997</v>
      </c>
      <c r="G2816" s="5">
        <v>10.6</v>
      </c>
      <c r="H2816" s="6">
        <v>33070</v>
      </c>
      <c r="I2816" s="4">
        <v>4</v>
      </c>
      <c r="J2816" s="4">
        <v>7</v>
      </c>
      <c r="K2816" s="4">
        <v>1</v>
      </c>
      <c r="L2816" s="4">
        <v>-3</v>
      </c>
      <c r="M2816" s="4">
        <v>3</v>
      </c>
      <c r="N2816" s="5">
        <v>1.6</v>
      </c>
      <c r="O2816" s="7">
        <f t="shared" si="344"/>
        <v>5</v>
      </c>
      <c r="P2816" s="7">
        <f t="shared" si="345"/>
        <v>4</v>
      </c>
      <c r="Q2816" s="7">
        <f t="shared" si="346"/>
        <v>5</v>
      </c>
      <c r="R2816" s="7">
        <f t="shared" si="347"/>
        <v>14</v>
      </c>
      <c r="S2816" s="8">
        <f t="shared" si="348"/>
        <v>134.80000000000001</v>
      </c>
      <c r="T2816" s="7" t="str">
        <f t="shared" si="349"/>
        <v>A - Top-Kunde</v>
      </c>
      <c r="U2816" s="4">
        <f>ROUND(((E2816-Hilfswerte!$B$20)/Hilfswerte!$B$21)+((F2816-Hilfswerte!$B$22)/Hilfswerte!$B$23)+((G2816-Hilfswerte!$B$24)/Hilfswerte!$B$25)+0.1*INDEX(Hilfswerte!$B$4:$B$15,MATCH(C2816,Hilfswerte!$A$4:$A$15,0)),2)</f>
        <v>0.47</v>
      </c>
      <c r="V2816" s="4">
        <f>ROUND(SQRT((((E2816-Hilfswerte!$B$20)/Hilfswerte!$B$21)-Hilfswerte!$B$28)^2+(((F2816-Hilfswerte!$B$22)/Hilfswerte!$B$23)-Hilfswerte!$B$29)^2+(((G2816-Hilfswerte!$B$24)/Hilfswerte!$B$25)-Hilfswerte!$B$30)^2),3)</f>
        <v>0.26300000000000001</v>
      </c>
      <c r="W2816" s="4">
        <f>ROUND(E2816*Hilfswerte!$B$31,0)</f>
        <v>22610</v>
      </c>
      <c r="X2816" s="4">
        <f t="shared" si="350"/>
        <v>0</v>
      </c>
      <c r="Y2816" s="4" t="str">
        <f>IF(T2816="A - Top-Kunde","bereits Top-Kunde",IF(AND(V2816&lt;=Hilfswerte!$B$34,H2816&lt;0.5*W2816),"Hoch",IF(AND(V2816&lt;=Hilfswerte!$B$35,H2816&lt;0.7*W2816),"Mittel","Niedrig")))</f>
        <v>bereits Top-Kunde</v>
      </c>
      <c r="Z2816" s="4">
        <f t="shared" si="351"/>
        <v>3.4</v>
      </c>
      <c r="AA2816" s="4" t="str">
        <f>IF(J2816&gt;365,"Bereits abgewandert (Segment D)",IF(Z2816&gt;=Hilfswerte!$B$38,"Rot - akut gefaehrdet",IF(Z2816&gt;=Hilfswerte!$B$39,"Gelb - beobachten","Gruen - stabil")))</f>
        <v>Gruen - stabil</v>
      </c>
    </row>
    <row r="2817" spans="1:27" ht="15" customHeight="1" x14ac:dyDescent="0.25">
      <c r="A2817" s="4" t="s">
        <v>3164</v>
      </c>
      <c r="B2817" s="4" t="s">
        <v>251</v>
      </c>
      <c r="C2817" s="4" t="s">
        <v>33</v>
      </c>
      <c r="D2817" s="4" t="s">
        <v>48</v>
      </c>
      <c r="E2817" s="4">
        <v>51</v>
      </c>
      <c r="F2817" s="5">
        <v>9.5</v>
      </c>
      <c r="G2817" s="5">
        <v>16.600000000000001</v>
      </c>
      <c r="H2817" s="6">
        <v>3590</v>
      </c>
      <c r="I2817" s="4">
        <v>6</v>
      </c>
      <c r="J2817" s="4">
        <v>27</v>
      </c>
      <c r="K2817" s="4">
        <v>0</v>
      </c>
      <c r="L2817" s="4">
        <v>8</v>
      </c>
      <c r="M2817" s="4">
        <v>2</v>
      </c>
      <c r="N2817" s="5">
        <v>51.7</v>
      </c>
      <c r="O2817" s="7">
        <f t="shared" si="344"/>
        <v>5</v>
      </c>
      <c r="P2817" s="7">
        <f t="shared" si="345"/>
        <v>5</v>
      </c>
      <c r="Q2817" s="7">
        <f t="shared" si="346"/>
        <v>4</v>
      </c>
      <c r="R2817" s="7">
        <f t="shared" si="347"/>
        <v>14</v>
      </c>
      <c r="S2817" s="8">
        <f t="shared" si="348"/>
        <v>163.5</v>
      </c>
      <c r="T2817" s="7" t="str">
        <f t="shared" si="349"/>
        <v>A - Top-Kunde</v>
      </c>
      <c r="U2817" s="4">
        <f>ROUND(((E2817-Hilfswerte!$B$20)/Hilfswerte!$B$21)+((F2817-Hilfswerte!$B$22)/Hilfswerte!$B$23)+((G2817-Hilfswerte!$B$24)/Hilfswerte!$B$25)+0.1*INDEX(Hilfswerte!$B$4:$B$15,MATCH(C2817,Hilfswerte!$A$4:$A$15,0)),2)</f>
        <v>0.42</v>
      </c>
      <c r="V2817" s="4">
        <f>ROUND(SQRT((((E2817-Hilfswerte!$B$20)/Hilfswerte!$B$21)-Hilfswerte!$B$28)^2+(((F2817-Hilfswerte!$B$22)/Hilfswerte!$B$23)-Hilfswerte!$B$29)^2+(((G2817-Hilfswerte!$B$24)/Hilfswerte!$B$25)-Hilfswerte!$B$30)^2),3)</f>
        <v>1.1120000000000001</v>
      </c>
      <c r="W2817" s="4">
        <f>ROUND(E2817*Hilfswerte!$B$31,0)</f>
        <v>10483</v>
      </c>
      <c r="X2817" s="4">
        <f t="shared" si="350"/>
        <v>6893</v>
      </c>
      <c r="Y2817" s="4" t="str">
        <f>IF(T2817="A - Top-Kunde","bereits Top-Kunde",IF(AND(V2817&lt;=Hilfswerte!$B$34,H2817&lt;0.5*W2817),"Hoch",IF(AND(V2817&lt;=Hilfswerte!$B$35,H2817&lt;0.7*W2817),"Mittel","Niedrig")))</f>
        <v>bereits Top-Kunde</v>
      </c>
      <c r="Z2817" s="4">
        <f t="shared" si="351"/>
        <v>3</v>
      </c>
      <c r="AA2817" s="4" t="str">
        <f>IF(J2817&gt;365,"Bereits abgewandert (Segment D)",IF(Z2817&gt;=Hilfswerte!$B$38,"Rot - akut gefaehrdet",IF(Z2817&gt;=Hilfswerte!$B$39,"Gelb - beobachten","Gruen - stabil")))</f>
        <v>Gruen - stabil</v>
      </c>
    </row>
    <row r="2818" spans="1:27" ht="15" customHeight="1" x14ac:dyDescent="0.25">
      <c r="A2818" s="4" t="s">
        <v>3165</v>
      </c>
      <c r="B2818" s="4" t="s">
        <v>154</v>
      </c>
      <c r="C2818" s="4" t="s">
        <v>55</v>
      </c>
      <c r="D2818" s="4" t="s">
        <v>30</v>
      </c>
      <c r="E2818" s="4">
        <v>88</v>
      </c>
      <c r="F2818" s="5">
        <v>27.9</v>
      </c>
      <c r="G2818" s="5">
        <v>17.100000000000001</v>
      </c>
      <c r="H2818" s="6">
        <v>1610</v>
      </c>
      <c r="I2818" s="4">
        <v>2</v>
      </c>
      <c r="J2818" s="4">
        <v>178</v>
      </c>
      <c r="K2818" s="4">
        <v>0</v>
      </c>
      <c r="L2818" s="4">
        <v>17</v>
      </c>
      <c r="M2818" s="4">
        <v>4</v>
      </c>
      <c r="N2818" s="5">
        <v>9.4</v>
      </c>
      <c r="O2818" s="7">
        <f t="shared" ref="O2818:O2881" si="352">IF(J2818&gt;365,1,IF(J2818&lt;=30,5,IF(J2818&lt;=90,4,IF(J2818&lt;=180,3,2))))</f>
        <v>3</v>
      </c>
      <c r="P2818" s="7">
        <f t="shared" ref="P2818:P2881" si="353">IF(I2818&gt;=5,5,IF(I2818&gt;=4,4,IF(I2818&gt;=3,3,IF(I2818&gt;=2,2,1))))</f>
        <v>2</v>
      </c>
      <c r="Q2818" s="7">
        <f t="shared" ref="Q2818:Q2881" si="354">IF(H2818&gt;=7500,5,IF(H2818&gt;=2500,4,IF(H2818&gt;=1000,3,IF(H2818&gt;=1,2,1))))</f>
        <v>3</v>
      </c>
      <c r="R2818" s="7">
        <f t="shared" ref="R2818:R2881" si="355">O2818+P2818+Q2818</f>
        <v>8</v>
      </c>
      <c r="S2818" s="8">
        <f t="shared" ref="S2818:S2881" si="356">ROUND(10*R2818+0.5*N2818-6*K2818-0.3*MAX(0,L2818),1)</f>
        <v>79.599999999999994</v>
      </c>
      <c r="T2818" s="7" t="str">
        <f t="shared" ref="T2818:T2881" si="357">IF(J2818&gt;365,"D - Abwanderungsrisiko",IF(S2818&gt;=125,"A - Top-Kunde",IF(S2818&gt;=105,"B - Kernkunde","C - Entwicklungspotenzial")))</f>
        <v>C - Entwicklungspotenzial</v>
      </c>
      <c r="U2818" s="4">
        <f>ROUND(((E2818-Hilfswerte!$B$20)/Hilfswerte!$B$21)+((F2818-Hilfswerte!$B$22)/Hilfswerte!$B$23)+((G2818-Hilfswerte!$B$24)/Hilfswerte!$B$25)+0.1*INDEX(Hilfswerte!$B$4:$B$15,MATCH(C2818,Hilfswerte!$A$4:$A$15,0)),2)</f>
        <v>1.25</v>
      </c>
      <c r="V2818" s="4">
        <f>ROUND(SQRT((((E2818-Hilfswerte!$B$20)/Hilfswerte!$B$21)-Hilfswerte!$B$28)^2+(((F2818-Hilfswerte!$B$22)/Hilfswerte!$B$23)-Hilfswerte!$B$29)^2+(((G2818-Hilfswerte!$B$24)/Hilfswerte!$B$25)-Hilfswerte!$B$30)^2),3)</f>
        <v>1.01</v>
      </c>
      <c r="W2818" s="4">
        <f>ROUND(E2818*Hilfswerte!$B$31,0)</f>
        <v>18088</v>
      </c>
      <c r="X2818" s="4">
        <f t="shared" ref="X2818:X2881" si="358">MAX(0,W2818-H2818)</f>
        <v>16478</v>
      </c>
      <c r="Y2818" s="4" t="str">
        <f>IF(T2818="A - Top-Kunde","bereits Top-Kunde",IF(AND(V2818&lt;=Hilfswerte!$B$34,H2818&lt;0.5*W2818),"Hoch",IF(AND(V2818&lt;=Hilfswerte!$B$35,H2818&lt;0.7*W2818),"Mittel","Niedrig")))</f>
        <v>Mittel</v>
      </c>
      <c r="Z2818" s="4">
        <f t="shared" ref="Z2818:Z2881" si="359">ROUND(0.4*MAX(0,-N2818)+3*K2818+0.2*MAX(0,L2818)+0.05*J2818,1)</f>
        <v>12.3</v>
      </c>
      <c r="AA2818" s="4" t="str">
        <f>IF(J2818&gt;365,"Bereits abgewandert (Segment D)",IF(Z2818&gt;=Hilfswerte!$B$38,"Rot - akut gefaehrdet",IF(Z2818&gt;=Hilfswerte!$B$39,"Gelb - beobachten","Gruen - stabil")))</f>
        <v>Gruen - stabil</v>
      </c>
    </row>
    <row r="2819" spans="1:27" ht="15" customHeight="1" x14ac:dyDescent="0.25">
      <c r="A2819" s="4" t="s">
        <v>3166</v>
      </c>
      <c r="B2819" s="4" t="s">
        <v>605</v>
      </c>
      <c r="C2819" s="4" t="s">
        <v>47</v>
      </c>
      <c r="D2819" s="4" t="s">
        <v>93</v>
      </c>
      <c r="E2819" s="4">
        <v>489</v>
      </c>
      <c r="F2819" s="5">
        <v>152.5</v>
      </c>
      <c r="G2819" s="5">
        <v>5.0999999999999996</v>
      </c>
      <c r="H2819" s="6">
        <v>13040</v>
      </c>
      <c r="I2819" s="4">
        <v>1</v>
      </c>
      <c r="J2819" s="4">
        <v>188</v>
      </c>
      <c r="K2819" s="4">
        <v>0</v>
      </c>
      <c r="L2819" s="4">
        <v>-5</v>
      </c>
      <c r="M2819" s="4">
        <v>1</v>
      </c>
      <c r="N2819" s="5">
        <v>-26.2</v>
      </c>
      <c r="O2819" s="7">
        <f t="shared" si="352"/>
        <v>2</v>
      </c>
      <c r="P2819" s="7">
        <f t="shared" si="353"/>
        <v>1</v>
      </c>
      <c r="Q2819" s="7">
        <f t="shared" si="354"/>
        <v>5</v>
      </c>
      <c r="R2819" s="7">
        <f t="shared" si="355"/>
        <v>8</v>
      </c>
      <c r="S2819" s="8">
        <f t="shared" si="356"/>
        <v>66.900000000000006</v>
      </c>
      <c r="T2819" s="7" t="str">
        <f t="shared" si="357"/>
        <v>C - Entwicklungspotenzial</v>
      </c>
      <c r="U2819" s="4">
        <f>ROUND(((E2819-Hilfswerte!$B$20)/Hilfswerte!$B$21)+((F2819-Hilfswerte!$B$22)/Hilfswerte!$B$23)+((G2819-Hilfswerte!$B$24)/Hilfswerte!$B$25)+0.1*INDEX(Hilfswerte!$B$4:$B$15,MATCH(C2819,Hilfswerte!$A$4:$A$15,0)),2)</f>
        <v>3.1</v>
      </c>
      <c r="V2819" s="4">
        <f>ROUND(SQRT((((E2819-Hilfswerte!$B$20)/Hilfswerte!$B$21)-Hilfswerte!$B$28)^2+(((F2819-Hilfswerte!$B$22)/Hilfswerte!$B$23)-Hilfswerte!$B$29)^2+(((G2819-Hilfswerte!$B$24)/Hilfswerte!$B$25)-Hilfswerte!$B$30)^2),3)</f>
        <v>2.67</v>
      </c>
      <c r="W2819" s="4">
        <f>ROUND(E2819*Hilfswerte!$B$31,0)</f>
        <v>100512</v>
      </c>
      <c r="X2819" s="4">
        <f t="shared" si="358"/>
        <v>87472</v>
      </c>
      <c r="Y2819" s="4" t="str">
        <f>IF(T2819="A - Top-Kunde","bereits Top-Kunde",IF(AND(V2819&lt;=Hilfswerte!$B$34,H2819&lt;0.5*W2819),"Hoch",IF(AND(V2819&lt;=Hilfswerte!$B$35,H2819&lt;0.7*W2819),"Mittel","Niedrig")))</f>
        <v>Niedrig</v>
      </c>
      <c r="Z2819" s="4">
        <f t="shared" si="359"/>
        <v>19.899999999999999</v>
      </c>
      <c r="AA2819" s="4" t="str">
        <f>IF(J2819&gt;365,"Bereits abgewandert (Segment D)",IF(Z2819&gt;=Hilfswerte!$B$38,"Rot - akut gefaehrdet",IF(Z2819&gt;=Hilfswerte!$B$39,"Gelb - beobachten","Gruen - stabil")))</f>
        <v>Rot - akut gefaehrdet</v>
      </c>
    </row>
    <row r="2820" spans="1:27" ht="15" customHeight="1" x14ac:dyDescent="0.25">
      <c r="A2820" s="4" t="s">
        <v>3167</v>
      </c>
      <c r="B2820" s="4" t="s">
        <v>481</v>
      </c>
      <c r="C2820" s="4" t="s">
        <v>62</v>
      </c>
      <c r="D2820" s="4" t="s">
        <v>178</v>
      </c>
      <c r="E2820" s="4">
        <v>180</v>
      </c>
      <c r="F2820" s="5">
        <v>26.7</v>
      </c>
      <c r="G2820" s="5">
        <v>4.2</v>
      </c>
      <c r="H2820" s="6">
        <v>0</v>
      </c>
      <c r="I2820" s="4">
        <v>0</v>
      </c>
      <c r="J2820" s="4">
        <v>481</v>
      </c>
      <c r="K2820" s="4">
        <v>0</v>
      </c>
      <c r="L2820" s="4">
        <v>16</v>
      </c>
      <c r="M2820" s="4">
        <v>0</v>
      </c>
      <c r="N2820" s="5">
        <v>-31.1</v>
      </c>
      <c r="O2820" s="7">
        <f t="shared" si="352"/>
        <v>1</v>
      </c>
      <c r="P2820" s="7">
        <f t="shared" si="353"/>
        <v>1</v>
      </c>
      <c r="Q2820" s="7">
        <f t="shared" si="354"/>
        <v>1</v>
      </c>
      <c r="R2820" s="7">
        <f t="shared" si="355"/>
        <v>3</v>
      </c>
      <c r="S2820" s="8">
        <f t="shared" si="356"/>
        <v>9.6999999999999993</v>
      </c>
      <c r="T2820" s="7" t="str">
        <f t="shared" si="357"/>
        <v>D - Abwanderungsrisiko</v>
      </c>
      <c r="U2820" s="4">
        <f>ROUND(((E2820-Hilfswerte!$B$20)/Hilfswerte!$B$21)+((F2820-Hilfswerte!$B$22)/Hilfswerte!$B$23)+((G2820-Hilfswerte!$B$24)/Hilfswerte!$B$25)+0.1*INDEX(Hilfswerte!$B$4:$B$15,MATCH(C2820,Hilfswerte!$A$4:$A$15,0)),2)</f>
        <v>-0.3</v>
      </c>
      <c r="V2820" s="4">
        <f>ROUND(SQRT((((E2820-Hilfswerte!$B$20)/Hilfswerte!$B$21)-Hilfswerte!$B$28)^2+(((F2820-Hilfswerte!$B$22)/Hilfswerte!$B$23)-Hilfswerte!$B$29)^2+(((G2820-Hilfswerte!$B$24)/Hilfswerte!$B$25)-Hilfswerte!$B$30)^2),3)</f>
        <v>1.1319999999999999</v>
      </c>
      <c r="W2820" s="4">
        <f>ROUND(E2820*Hilfswerte!$B$31,0)</f>
        <v>36998</v>
      </c>
      <c r="X2820" s="4">
        <f t="shared" si="358"/>
        <v>36998</v>
      </c>
      <c r="Y2820" s="4" t="str">
        <f>IF(T2820="A - Top-Kunde","bereits Top-Kunde",IF(AND(V2820&lt;=Hilfswerte!$B$34,H2820&lt;0.5*W2820),"Hoch",IF(AND(V2820&lt;=Hilfswerte!$B$35,H2820&lt;0.7*W2820),"Mittel","Niedrig")))</f>
        <v>Mittel</v>
      </c>
      <c r="Z2820" s="4">
        <f t="shared" si="359"/>
        <v>39.700000000000003</v>
      </c>
      <c r="AA2820" s="4" t="str">
        <f>IF(J2820&gt;365,"Bereits abgewandert (Segment D)",IF(Z2820&gt;=Hilfswerte!$B$38,"Rot - akut gefaehrdet",IF(Z2820&gt;=Hilfswerte!$B$39,"Gelb - beobachten","Gruen - stabil")))</f>
        <v>Bereits abgewandert (Segment D)</v>
      </c>
    </row>
    <row r="2821" spans="1:27" ht="15" customHeight="1" x14ac:dyDescent="0.25">
      <c r="A2821" s="4" t="s">
        <v>3168</v>
      </c>
      <c r="B2821" s="4" t="s">
        <v>194</v>
      </c>
      <c r="C2821" s="4" t="s">
        <v>62</v>
      </c>
      <c r="D2821" s="4" t="s">
        <v>30</v>
      </c>
      <c r="E2821" s="4">
        <v>14</v>
      </c>
      <c r="F2821" s="5">
        <v>4.0999999999999996</v>
      </c>
      <c r="G2821" s="5">
        <v>8.1</v>
      </c>
      <c r="H2821" s="6">
        <v>450</v>
      </c>
      <c r="I2821" s="4">
        <v>2</v>
      </c>
      <c r="J2821" s="4">
        <v>176</v>
      </c>
      <c r="K2821" s="4">
        <v>1</v>
      </c>
      <c r="L2821" s="4">
        <v>29</v>
      </c>
      <c r="M2821" s="4">
        <v>2</v>
      </c>
      <c r="N2821" s="5">
        <v>-9.1999999999999993</v>
      </c>
      <c r="O2821" s="7">
        <f t="shared" si="352"/>
        <v>3</v>
      </c>
      <c r="P2821" s="7">
        <f t="shared" si="353"/>
        <v>2</v>
      </c>
      <c r="Q2821" s="7">
        <f t="shared" si="354"/>
        <v>2</v>
      </c>
      <c r="R2821" s="7">
        <f t="shared" si="355"/>
        <v>7</v>
      </c>
      <c r="S2821" s="8">
        <f t="shared" si="356"/>
        <v>50.7</v>
      </c>
      <c r="T2821" s="7" t="str">
        <f t="shared" si="357"/>
        <v>C - Entwicklungspotenzial</v>
      </c>
      <c r="U2821" s="4">
        <f>ROUND(((E2821-Hilfswerte!$B$20)/Hilfswerte!$B$21)+((F2821-Hilfswerte!$B$22)/Hilfswerte!$B$23)+((G2821-Hilfswerte!$B$24)/Hilfswerte!$B$25)+0.1*INDEX(Hilfswerte!$B$4:$B$15,MATCH(C2821,Hilfswerte!$A$4:$A$15,0)),2)</f>
        <v>-0.8</v>
      </c>
      <c r="V2821" s="4">
        <f>ROUND(SQRT((((E2821-Hilfswerte!$B$20)/Hilfswerte!$B$21)-Hilfswerte!$B$28)^2+(((F2821-Hilfswerte!$B$22)/Hilfswerte!$B$23)-Hilfswerte!$B$29)^2+(((G2821-Hilfswerte!$B$24)/Hilfswerte!$B$25)-Hilfswerte!$B$30)^2),3)</f>
        <v>1.02</v>
      </c>
      <c r="W2821" s="4">
        <f>ROUND(E2821*Hilfswerte!$B$31,0)</f>
        <v>2878</v>
      </c>
      <c r="X2821" s="4">
        <f t="shared" si="358"/>
        <v>2428</v>
      </c>
      <c r="Y2821" s="4" t="str">
        <f>IF(T2821="A - Top-Kunde","bereits Top-Kunde",IF(AND(V2821&lt;=Hilfswerte!$B$34,H2821&lt;0.5*W2821),"Hoch",IF(AND(V2821&lt;=Hilfswerte!$B$35,H2821&lt;0.7*W2821),"Mittel","Niedrig")))</f>
        <v>Mittel</v>
      </c>
      <c r="Z2821" s="4">
        <f t="shared" si="359"/>
        <v>21.3</v>
      </c>
      <c r="AA2821" s="4" t="str">
        <f>IF(J2821&gt;365,"Bereits abgewandert (Segment D)",IF(Z2821&gt;=Hilfswerte!$B$38,"Rot - akut gefaehrdet",IF(Z2821&gt;=Hilfswerte!$B$39,"Gelb - beobachten","Gruen - stabil")))</f>
        <v>Rot - akut gefaehrdet</v>
      </c>
    </row>
    <row r="2822" spans="1:27" ht="15" customHeight="1" x14ac:dyDescent="0.25">
      <c r="A2822" s="4" t="s">
        <v>3169</v>
      </c>
      <c r="B2822" s="4" t="s">
        <v>142</v>
      </c>
      <c r="C2822" s="4" t="s">
        <v>29</v>
      </c>
      <c r="D2822" s="4" t="s">
        <v>30</v>
      </c>
      <c r="E2822" s="4">
        <v>28</v>
      </c>
      <c r="F2822" s="5">
        <v>12.1</v>
      </c>
      <c r="G2822" s="5">
        <v>3.2</v>
      </c>
      <c r="H2822" s="6">
        <v>1110</v>
      </c>
      <c r="I2822" s="4">
        <v>2</v>
      </c>
      <c r="J2822" s="4">
        <v>84</v>
      </c>
      <c r="K2822" s="4">
        <v>0</v>
      </c>
      <c r="L2822" s="4">
        <v>20</v>
      </c>
      <c r="M2822" s="4">
        <v>2</v>
      </c>
      <c r="N2822" s="5">
        <v>34.4</v>
      </c>
      <c r="O2822" s="7">
        <f t="shared" si="352"/>
        <v>4</v>
      </c>
      <c r="P2822" s="7">
        <f t="shared" si="353"/>
        <v>2</v>
      </c>
      <c r="Q2822" s="7">
        <f t="shared" si="354"/>
        <v>3</v>
      </c>
      <c r="R2822" s="7">
        <f t="shared" si="355"/>
        <v>9</v>
      </c>
      <c r="S2822" s="8">
        <f t="shared" si="356"/>
        <v>101.2</v>
      </c>
      <c r="T2822" s="7" t="str">
        <f t="shared" si="357"/>
        <v>C - Entwicklungspotenzial</v>
      </c>
      <c r="U2822" s="4">
        <f>ROUND(((E2822-Hilfswerte!$B$20)/Hilfswerte!$B$21)+((F2822-Hilfswerte!$B$22)/Hilfswerte!$B$23)+((G2822-Hilfswerte!$B$24)/Hilfswerte!$B$25)+0.1*INDEX(Hilfswerte!$B$4:$B$15,MATCH(C2822,Hilfswerte!$A$4:$A$15,0)),2)</f>
        <v>-1.53</v>
      </c>
      <c r="V2822" s="4">
        <f>ROUND(SQRT((((E2822-Hilfswerte!$B$20)/Hilfswerte!$B$21)-Hilfswerte!$B$28)^2+(((F2822-Hilfswerte!$B$22)/Hilfswerte!$B$23)-Hilfswerte!$B$29)^2+(((G2822-Hilfswerte!$B$24)/Hilfswerte!$B$25)-Hilfswerte!$B$30)^2),3)</f>
        <v>1.478</v>
      </c>
      <c r="W2822" s="4">
        <f>ROUND(E2822*Hilfswerte!$B$31,0)</f>
        <v>5755</v>
      </c>
      <c r="X2822" s="4">
        <f t="shared" si="358"/>
        <v>4645</v>
      </c>
      <c r="Y2822" s="4" t="str">
        <f>IF(T2822="A - Top-Kunde","bereits Top-Kunde",IF(AND(V2822&lt;=Hilfswerte!$B$34,H2822&lt;0.5*W2822),"Hoch",IF(AND(V2822&lt;=Hilfswerte!$B$35,H2822&lt;0.7*W2822),"Mittel","Niedrig")))</f>
        <v>Niedrig</v>
      </c>
      <c r="Z2822" s="4">
        <f t="shared" si="359"/>
        <v>8.1999999999999993</v>
      </c>
      <c r="AA2822" s="4" t="str">
        <f>IF(J2822&gt;365,"Bereits abgewandert (Segment D)",IF(Z2822&gt;=Hilfswerte!$B$38,"Rot - akut gefaehrdet",IF(Z2822&gt;=Hilfswerte!$B$39,"Gelb - beobachten","Gruen - stabil")))</f>
        <v>Gruen - stabil</v>
      </c>
    </row>
    <row r="2823" spans="1:27" ht="15" customHeight="1" x14ac:dyDescent="0.25">
      <c r="A2823" s="4" t="s">
        <v>3170</v>
      </c>
      <c r="B2823" s="4" t="s">
        <v>711</v>
      </c>
      <c r="C2823" s="4" t="s">
        <v>89</v>
      </c>
      <c r="D2823" s="4" t="s">
        <v>48</v>
      </c>
      <c r="E2823" s="4">
        <v>26</v>
      </c>
      <c r="F2823" s="5">
        <v>4.2</v>
      </c>
      <c r="G2823" s="5">
        <v>15</v>
      </c>
      <c r="H2823" s="6">
        <v>11490</v>
      </c>
      <c r="I2823" s="4">
        <v>3</v>
      </c>
      <c r="J2823" s="4">
        <v>305</v>
      </c>
      <c r="K2823" s="4">
        <v>0</v>
      </c>
      <c r="L2823" s="4">
        <v>-5</v>
      </c>
      <c r="M2823" s="4">
        <v>6</v>
      </c>
      <c r="N2823" s="5">
        <v>-2.2999999999999998</v>
      </c>
      <c r="O2823" s="7">
        <f t="shared" si="352"/>
        <v>2</v>
      </c>
      <c r="P2823" s="7">
        <f t="shared" si="353"/>
        <v>3</v>
      </c>
      <c r="Q2823" s="7">
        <f t="shared" si="354"/>
        <v>5</v>
      </c>
      <c r="R2823" s="7">
        <f t="shared" si="355"/>
        <v>10</v>
      </c>
      <c r="S2823" s="8">
        <f t="shared" si="356"/>
        <v>98.9</v>
      </c>
      <c r="T2823" s="7" t="str">
        <f t="shared" si="357"/>
        <v>C - Entwicklungspotenzial</v>
      </c>
      <c r="U2823" s="4">
        <f>ROUND(((E2823-Hilfswerte!$B$20)/Hilfswerte!$B$21)+((F2823-Hilfswerte!$B$22)/Hilfswerte!$B$23)+((G2823-Hilfswerte!$B$24)/Hilfswerte!$B$25)+0.1*INDEX(Hilfswerte!$B$4:$B$15,MATCH(C2823,Hilfswerte!$A$4:$A$15,0)),2)</f>
        <v>0.22</v>
      </c>
      <c r="V2823" s="4">
        <f>ROUND(SQRT((((E2823-Hilfswerte!$B$20)/Hilfswerte!$B$21)-Hilfswerte!$B$28)^2+(((F2823-Hilfswerte!$B$22)/Hilfswerte!$B$23)-Hilfswerte!$B$29)^2+(((G2823-Hilfswerte!$B$24)/Hilfswerte!$B$25)-Hilfswerte!$B$30)^2),3)</f>
        <v>1.0449999999999999</v>
      </c>
      <c r="W2823" s="4">
        <f>ROUND(E2823*Hilfswerte!$B$31,0)</f>
        <v>5344</v>
      </c>
      <c r="X2823" s="4">
        <f t="shared" si="358"/>
        <v>0</v>
      </c>
      <c r="Y2823" s="4" t="str">
        <f>IF(T2823="A - Top-Kunde","bereits Top-Kunde",IF(AND(V2823&lt;=Hilfswerte!$B$34,H2823&lt;0.5*W2823),"Hoch",IF(AND(V2823&lt;=Hilfswerte!$B$35,H2823&lt;0.7*W2823),"Mittel","Niedrig")))</f>
        <v>Niedrig</v>
      </c>
      <c r="Z2823" s="4">
        <f t="shared" si="359"/>
        <v>16.2</v>
      </c>
      <c r="AA2823" s="4" t="str">
        <f>IF(J2823&gt;365,"Bereits abgewandert (Segment D)",IF(Z2823&gt;=Hilfswerte!$B$38,"Rot - akut gefaehrdet",IF(Z2823&gt;=Hilfswerte!$B$39,"Gelb - beobachten","Gruen - stabil")))</f>
        <v>Gelb - beobachten</v>
      </c>
    </row>
    <row r="2824" spans="1:27" ht="15" customHeight="1" x14ac:dyDescent="0.25">
      <c r="A2824" s="4" t="s">
        <v>3171</v>
      </c>
      <c r="B2824" s="4" t="s">
        <v>360</v>
      </c>
      <c r="C2824" s="4" t="s">
        <v>65</v>
      </c>
      <c r="D2824" s="4" t="s">
        <v>30</v>
      </c>
      <c r="E2824" s="4">
        <v>134</v>
      </c>
      <c r="F2824" s="5">
        <v>53.7</v>
      </c>
      <c r="G2824" s="5">
        <v>10.1</v>
      </c>
      <c r="H2824" s="6">
        <v>6460</v>
      </c>
      <c r="I2824" s="4">
        <v>1</v>
      </c>
      <c r="J2824" s="4">
        <v>350</v>
      </c>
      <c r="K2824" s="4">
        <v>0</v>
      </c>
      <c r="L2824" s="4">
        <v>7</v>
      </c>
      <c r="M2824" s="4">
        <v>4</v>
      </c>
      <c r="N2824" s="5">
        <v>21.4</v>
      </c>
      <c r="O2824" s="7">
        <f t="shared" si="352"/>
        <v>2</v>
      </c>
      <c r="P2824" s="7">
        <f t="shared" si="353"/>
        <v>1</v>
      </c>
      <c r="Q2824" s="7">
        <f t="shared" si="354"/>
        <v>4</v>
      </c>
      <c r="R2824" s="7">
        <f t="shared" si="355"/>
        <v>7</v>
      </c>
      <c r="S2824" s="8">
        <f t="shared" si="356"/>
        <v>78.599999999999994</v>
      </c>
      <c r="T2824" s="7" t="str">
        <f t="shared" si="357"/>
        <v>C - Entwicklungspotenzial</v>
      </c>
      <c r="U2824" s="4">
        <f>ROUND(((E2824-Hilfswerte!$B$20)/Hilfswerte!$B$21)+((F2824-Hilfswerte!$B$22)/Hilfswerte!$B$23)+((G2824-Hilfswerte!$B$24)/Hilfswerte!$B$25)+0.1*INDEX(Hilfswerte!$B$4:$B$15,MATCH(C2824,Hilfswerte!$A$4:$A$15,0)),2)</f>
        <v>0.45</v>
      </c>
      <c r="V2824" s="4">
        <f>ROUND(SQRT((((E2824-Hilfswerte!$B$20)/Hilfswerte!$B$21)-Hilfswerte!$B$28)^2+(((F2824-Hilfswerte!$B$22)/Hilfswerte!$B$23)-Hilfswerte!$B$29)^2+(((G2824-Hilfswerte!$B$24)/Hilfswerte!$B$25)-Hilfswerte!$B$30)^2),3)</f>
        <v>0.36699999999999999</v>
      </c>
      <c r="W2824" s="4">
        <f>ROUND(E2824*Hilfswerte!$B$31,0)</f>
        <v>27543</v>
      </c>
      <c r="X2824" s="4">
        <f t="shared" si="358"/>
        <v>21083</v>
      </c>
      <c r="Y2824" s="4" t="str">
        <f>IF(T2824="A - Top-Kunde","bereits Top-Kunde",IF(AND(V2824&lt;=Hilfswerte!$B$34,H2824&lt;0.5*W2824),"Hoch",IF(AND(V2824&lt;=Hilfswerte!$B$35,H2824&lt;0.7*W2824),"Mittel","Niedrig")))</f>
        <v>Hoch</v>
      </c>
      <c r="Z2824" s="4">
        <f t="shared" si="359"/>
        <v>18.899999999999999</v>
      </c>
      <c r="AA2824" s="4" t="str">
        <f>IF(J2824&gt;365,"Bereits abgewandert (Segment D)",IF(Z2824&gt;=Hilfswerte!$B$38,"Rot - akut gefaehrdet",IF(Z2824&gt;=Hilfswerte!$B$39,"Gelb - beobachten","Gruen - stabil")))</f>
        <v>Gelb - beobachten</v>
      </c>
    </row>
    <row r="2825" spans="1:27" ht="15" customHeight="1" x14ac:dyDescent="0.25">
      <c r="A2825" s="4" t="s">
        <v>3172</v>
      </c>
      <c r="B2825" s="4" t="s">
        <v>267</v>
      </c>
      <c r="C2825" s="4" t="s">
        <v>29</v>
      </c>
      <c r="D2825" s="4" t="s">
        <v>93</v>
      </c>
      <c r="E2825" s="4">
        <v>363</v>
      </c>
      <c r="F2825" s="5">
        <v>100.8</v>
      </c>
      <c r="G2825" s="5">
        <v>6.4</v>
      </c>
      <c r="H2825" s="6">
        <v>186090</v>
      </c>
      <c r="I2825" s="4">
        <v>4</v>
      </c>
      <c r="J2825" s="4">
        <v>30</v>
      </c>
      <c r="K2825" s="4">
        <v>1</v>
      </c>
      <c r="L2825" s="4">
        <v>20</v>
      </c>
      <c r="M2825" s="4">
        <v>6</v>
      </c>
      <c r="N2825" s="5">
        <v>21.8</v>
      </c>
      <c r="O2825" s="7">
        <f t="shared" si="352"/>
        <v>5</v>
      </c>
      <c r="P2825" s="7">
        <f t="shared" si="353"/>
        <v>4</v>
      </c>
      <c r="Q2825" s="7">
        <f t="shared" si="354"/>
        <v>5</v>
      </c>
      <c r="R2825" s="7">
        <f t="shared" si="355"/>
        <v>14</v>
      </c>
      <c r="S2825" s="8">
        <f t="shared" si="356"/>
        <v>138.9</v>
      </c>
      <c r="T2825" s="7" t="str">
        <f t="shared" si="357"/>
        <v>A - Top-Kunde</v>
      </c>
      <c r="U2825" s="4">
        <f>ROUND(((E2825-Hilfswerte!$B$20)/Hilfswerte!$B$21)+((F2825-Hilfswerte!$B$22)/Hilfswerte!$B$23)+((G2825-Hilfswerte!$B$24)/Hilfswerte!$B$25)+0.1*INDEX(Hilfswerte!$B$4:$B$15,MATCH(C2825,Hilfswerte!$A$4:$A$15,0)),2)</f>
        <v>2.02</v>
      </c>
      <c r="V2825" s="4">
        <f>ROUND(SQRT((((E2825-Hilfswerte!$B$20)/Hilfswerte!$B$21)-Hilfswerte!$B$28)^2+(((F2825-Hilfswerte!$B$22)/Hilfswerte!$B$23)-Hilfswerte!$B$29)^2+(((G2825-Hilfswerte!$B$24)/Hilfswerte!$B$25)-Hilfswerte!$B$30)^2),3)</f>
        <v>1.607</v>
      </c>
      <c r="W2825" s="4">
        <f>ROUND(E2825*Hilfswerte!$B$31,0)</f>
        <v>74613</v>
      </c>
      <c r="X2825" s="4">
        <f t="shared" si="358"/>
        <v>0</v>
      </c>
      <c r="Y2825" s="4" t="str">
        <f>IF(T2825="A - Top-Kunde","bereits Top-Kunde",IF(AND(V2825&lt;=Hilfswerte!$B$34,H2825&lt;0.5*W2825),"Hoch",IF(AND(V2825&lt;=Hilfswerte!$B$35,H2825&lt;0.7*W2825),"Mittel","Niedrig")))</f>
        <v>bereits Top-Kunde</v>
      </c>
      <c r="Z2825" s="4">
        <f t="shared" si="359"/>
        <v>8.5</v>
      </c>
      <c r="AA2825" s="4" t="str">
        <f>IF(J2825&gt;365,"Bereits abgewandert (Segment D)",IF(Z2825&gt;=Hilfswerte!$B$38,"Rot - akut gefaehrdet",IF(Z2825&gt;=Hilfswerte!$B$39,"Gelb - beobachten","Gruen - stabil")))</f>
        <v>Gruen - stabil</v>
      </c>
    </row>
    <row r="2826" spans="1:27" ht="15" customHeight="1" x14ac:dyDescent="0.25">
      <c r="A2826" s="4" t="s">
        <v>3173</v>
      </c>
      <c r="B2826" s="4" t="s">
        <v>279</v>
      </c>
      <c r="C2826" s="4" t="s">
        <v>51</v>
      </c>
      <c r="D2826" s="4" t="s">
        <v>52</v>
      </c>
      <c r="E2826" s="4">
        <v>57</v>
      </c>
      <c r="F2826" s="5">
        <v>11</v>
      </c>
      <c r="G2826" s="5">
        <v>13.9</v>
      </c>
      <c r="H2826" s="6">
        <v>13330</v>
      </c>
      <c r="I2826" s="4">
        <v>6</v>
      </c>
      <c r="J2826" s="4">
        <v>25</v>
      </c>
      <c r="K2826" s="4">
        <v>0</v>
      </c>
      <c r="L2826" s="4">
        <v>-5</v>
      </c>
      <c r="M2826" s="4">
        <v>3</v>
      </c>
      <c r="N2826" s="5">
        <v>-34.299999999999997</v>
      </c>
      <c r="O2826" s="7">
        <f t="shared" si="352"/>
        <v>5</v>
      </c>
      <c r="P2826" s="7">
        <f t="shared" si="353"/>
        <v>5</v>
      </c>
      <c r="Q2826" s="7">
        <f t="shared" si="354"/>
        <v>5</v>
      </c>
      <c r="R2826" s="7">
        <f t="shared" si="355"/>
        <v>15</v>
      </c>
      <c r="S2826" s="8">
        <f t="shared" si="356"/>
        <v>132.9</v>
      </c>
      <c r="T2826" s="7" t="str">
        <f t="shared" si="357"/>
        <v>A - Top-Kunde</v>
      </c>
      <c r="U2826" s="4">
        <f>ROUND(((E2826-Hilfswerte!$B$20)/Hilfswerte!$B$21)+((F2826-Hilfswerte!$B$22)/Hilfswerte!$B$23)+((G2826-Hilfswerte!$B$24)/Hilfswerte!$B$25)+0.1*INDEX(Hilfswerte!$B$4:$B$15,MATCH(C2826,Hilfswerte!$A$4:$A$15,0)),2)</f>
        <v>0.36</v>
      </c>
      <c r="V2826" s="4">
        <f>ROUND(SQRT((((E2826-Hilfswerte!$B$20)/Hilfswerte!$B$21)-Hilfswerte!$B$28)^2+(((F2826-Hilfswerte!$B$22)/Hilfswerte!$B$23)-Hilfswerte!$B$29)^2+(((G2826-Hilfswerte!$B$24)/Hilfswerte!$B$25)-Hilfswerte!$B$30)^2),3)</f>
        <v>0.79700000000000004</v>
      </c>
      <c r="W2826" s="4">
        <f>ROUND(E2826*Hilfswerte!$B$31,0)</f>
        <v>11716</v>
      </c>
      <c r="X2826" s="4">
        <f t="shared" si="358"/>
        <v>0</v>
      </c>
      <c r="Y2826" s="4" t="str">
        <f>IF(T2826="A - Top-Kunde","bereits Top-Kunde",IF(AND(V2826&lt;=Hilfswerte!$B$34,H2826&lt;0.5*W2826),"Hoch",IF(AND(V2826&lt;=Hilfswerte!$B$35,H2826&lt;0.7*W2826),"Mittel","Niedrig")))</f>
        <v>bereits Top-Kunde</v>
      </c>
      <c r="Z2826" s="4">
        <f t="shared" si="359"/>
        <v>15</v>
      </c>
      <c r="AA2826" s="4" t="str">
        <f>IF(J2826&gt;365,"Bereits abgewandert (Segment D)",IF(Z2826&gt;=Hilfswerte!$B$38,"Rot - akut gefaehrdet",IF(Z2826&gt;=Hilfswerte!$B$39,"Gelb - beobachten","Gruen - stabil")))</f>
        <v>Gelb - beobachten</v>
      </c>
    </row>
    <row r="2827" spans="1:27" ht="15" customHeight="1" x14ac:dyDescent="0.25">
      <c r="A2827" s="4" t="s">
        <v>3174</v>
      </c>
      <c r="B2827" s="4" t="s">
        <v>384</v>
      </c>
      <c r="C2827" s="4" t="s">
        <v>55</v>
      </c>
      <c r="D2827" s="4" t="s">
        <v>52</v>
      </c>
      <c r="E2827" s="4">
        <v>17</v>
      </c>
      <c r="F2827" s="5">
        <v>3.2</v>
      </c>
      <c r="G2827" s="5">
        <v>5.4</v>
      </c>
      <c r="H2827" s="6">
        <v>4820</v>
      </c>
      <c r="I2827" s="4">
        <v>3</v>
      </c>
      <c r="J2827" s="4">
        <v>66</v>
      </c>
      <c r="K2827" s="4">
        <v>0</v>
      </c>
      <c r="L2827" s="4">
        <v>12</v>
      </c>
      <c r="M2827" s="4">
        <v>4</v>
      </c>
      <c r="N2827" s="5">
        <v>2.2999999999999998</v>
      </c>
      <c r="O2827" s="7">
        <f t="shared" si="352"/>
        <v>4</v>
      </c>
      <c r="P2827" s="7">
        <f t="shared" si="353"/>
        <v>3</v>
      </c>
      <c r="Q2827" s="7">
        <f t="shared" si="354"/>
        <v>4</v>
      </c>
      <c r="R2827" s="7">
        <f t="shared" si="355"/>
        <v>11</v>
      </c>
      <c r="S2827" s="8">
        <f t="shared" si="356"/>
        <v>107.6</v>
      </c>
      <c r="T2827" s="7" t="str">
        <f t="shared" si="357"/>
        <v>B - Kernkunde</v>
      </c>
      <c r="U2827" s="4">
        <f>ROUND(((E2827-Hilfswerte!$B$20)/Hilfswerte!$B$21)+((F2827-Hilfswerte!$B$22)/Hilfswerte!$B$23)+((G2827-Hilfswerte!$B$24)/Hilfswerte!$B$25)+0.1*INDEX(Hilfswerte!$B$4:$B$15,MATCH(C2827,Hilfswerte!$A$4:$A$15,0)),2)</f>
        <v>-1.36</v>
      </c>
      <c r="V2827" s="4">
        <f>ROUND(SQRT((((E2827-Hilfswerte!$B$20)/Hilfswerte!$B$21)-Hilfswerte!$B$28)^2+(((F2827-Hilfswerte!$B$22)/Hilfswerte!$B$23)-Hilfswerte!$B$29)^2+(((G2827-Hilfswerte!$B$24)/Hilfswerte!$B$25)-Hilfswerte!$B$30)^2),3)</f>
        <v>1.2849999999999999</v>
      </c>
      <c r="W2827" s="4">
        <f>ROUND(E2827*Hilfswerte!$B$31,0)</f>
        <v>3494</v>
      </c>
      <c r="X2827" s="4">
        <f t="shared" si="358"/>
        <v>0</v>
      </c>
      <c r="Y2827" s="4" t="str">
        <f>IF(T2827="A - Top-Kunde","bereits Top-Kunde",IF(AND(V2827&lt;=Hilfswerte!$B$34,H2827&lt;0.5*W2827),"Hoch",IF(AND(V2827&lt;=Hilfswerte!$B$35,H2827&lt;0.7*W2827),"Mittel","Niedrig")))</f>
        <v>Niedrig</v>
      </c>
      <c r="Z2827" s="4">
        <f t="shared" si="359"/>
        <v>5.7</v>
      </c>
      <c r="AA2827" s="4" t="str">
        <f>IF(J2827&gt;365,"Bereits abgewandert (Segment D)",IF(Z2827&gt;=Hilfswerte!$B$38,"Rot - akut gefaehrdet",IF(Z2827&gt;=Hilfswerte!$B$39,"Gelb - beobachten","Gruen - stabil")))</f>
        <v>Gruen - stabil</v>
      </c>
    </row>
    <row r="2828" spans="1:27" ht="15" customHeight="1" x14ac:dyDescent="0.25">
      <c r="A2828" s="4" t="s">
        <v>3175</v>
      </c>
      <c r="B2828" s="4" t="s">
        <v>69</v>
      </c>
      <c r="C2828" s="4" t="s">
        <v>29</v>
      </c>
      <c r="D2828" s="4" t="s">
        <v>48</v>
      </c>
      <c r="E2828" s="4">
        <v>50</v>
      </c>
      <c r="F2828" s="5">
        <v>12.8</v>
      </c>
      <c r="G2828" s="5">
        <v>4.7</v>
      </c>
      <c r="H2828" s="6">
        <v>3620</v>
      </c>
      <c r="I2828" s="4">
        <v>1</v>
      </c>
      <c r="J2828" s="4">
        <v>355</v>
      </c>
      <c r="K2828" s="4">
        <v>0</v>
      </c>
      <c r="L2828" s="4">
        <v>8</v>
      </c>
      <c r="M2828" s="4">
        <v>6</v>
      </c>
      <c r="N2828" s="5">
        <v>-2.8</v>
      </c>
      <c r="O2828" s="7">
        <f t="shared" si="352"/>
        <v>2</v>
      </c>
      <c r="P2828" s="7">
        <f t="shared" si="353"/>
        <v>1</v>
      </c>
      <c r="Q2828" s="7">
        <f t="shared" si="354"/>
        <v>4</v>
      </c>
      <c r="R2828" s="7">
        <f t="shared" si="355"/>
        <v>7</v>
      </c>
      <c r="S2828" s="8">
        <f t="shared" si="356"/>
        <v>66.2</v>
      </c>
      <c r="T2828" s="7" t="str">
        <f t="shared" si="357"/>
        <v>C - Entwicklungspotenzial</v>
      </c>
      <c r="U2828" s="4">
        <f>ROUND(((E2828-Hilfswerte!$B$20)/Hilfswerte!$B$21)+((F2828-Hilfswerte!$B$22)/Hilfswerte!$B$23)+((G2828-Hilfswerte!$B$24)/Hilfswerte!$B$25)+0.1*INDEX(Hilfswerte!$B$4:$B$15,MATCH(C2828,Hilfswerte!$A$4:$A$15,0)),2)</f>
        <v>-1.18</v>
      </c>
      <c r="V2828" s="4">
        <f>ROUND(SQRT((((E2828-Hilfswerte!$B$20)/Hilfswerte!$B$21)-Hilfswerte!$B$28)^2+(((F2828-Hilfswerte!$B$22)/Hilfswerte!$B$23)-Hilfswerte!$B$29)^2+(((G2828-Hilfswerte!$B$24)/Hilfswerte!$B$25)-Hilfswerte!$B$30)^2),3)</f>
        <v>1.2330000000000001</v>
      </c>
      <c r="W2828" s="4">
        <f>ROUND(E2828*Hilfswerte!$B$31,0)</f>
        <v>10277</v>
      </c>
      <c r="X2828" s="4">
        <f t="shared" si="358"/>
        <v>6657</v>
      </c>
      <c r="Y2828" s="4" t="str">
        <f>IF(T2828="A - Top-Kunde","bereits Top-Kunde",IF(AND(V2828&lt;=Hilfswerte!$B$34,H2828&lt;0.5*W2828),"Hoch",IF(AND(V2828&lt;=Hilfswerte!$B$35,H2828&lt;0.7*W2828),"Mittel","Niedrig")))</f>
        <v>Niedrig</v>
      </c>
      <c r="Z2828" s="4">
        <f t="shared" si="359"/>
        <v>20.5</v>
      </c>
      <c r="AA2828" s="4" t="str">
        <f>IF(J2828&gt;365,"Bereits abgewandert (Segment D)",IF(Z2828&gt;=Hilfswerte!$B$38,"Rot - akut gefaehrdet",IF(Z2828&gt;=Hilfswerte!$B$39,"Gelb - beobachten","Gruen - stabil")))</f>
        <v>Rot - akut gefaehrdet</v>
      </c>
    </row>
    <row r="2829" spans="1:27" ht="15" customHeight="1" x14ac:dyDescent="0.25">
      <c r="A2829" s="4" t="s">
        <v>3176</v>
      </c>
      <c r="B2829" s="4" t="s">
        <v>418</v>
      </c>
      <c r="C2829" s="4" t="s">
        <v>51</v>
      </c>
      <c r="D2829" s="4" t="s">
        <v>117</v>
      </c>
      <c r="E2829" s="4">
        <v>40</v>
      </c>
      <c r="F2829" s="5">
        <v>8.5</v>
      </c>
      <c r="G2829" s="5">
        <v>6.2</v>
      </c>
      <c r="H2829" s="6">
        <v>9750</v>
      </c>
      <c r="I2829" s="4">
        <v>3</v>
      </c>
      <c r="J2829" s="4">
        <v>97</v>
      </c>
      <c r="K2829" s="4">
        <v>0</v>
      </c>
      <c r="L2829" s="4">
        <v>-5</v>
      </c>
      <c r="M2829" s="4">
        <v>5</v>
      </c>
      <c r="N2829" s="5">
        <v>1.9</v>
      </c>
      <c r="O2829" s="7">
        <f t="shared" si="352"/>
        <v>3</v>
      </c>
      <c r="P2829" s="7">
        <f t="shared" si="353"/>
        <v>3</v>
      </c>
      <c r="Q2829" s="7">
        <f t="shared" si="354"/>
        <v>5</v>
      </c>
      <c r="R2829" s="7">
        <f t="shared" si="355"/>
        <v>11</v>
      </c>
      <c r="S2829" s="8">
        <f t="shared" si="356"/>
        <v>111</v>
      </c>
      <c r="T2829" s="7" t="str">
        <f t="shared" si="357"/>
        <v>B - Kernkunde</v>
      </c>
      <c r="U2829" s="4">
        <f>ROUND(((E2829-Hilfswerte!$B$20)/Hilfswerte!$B$21)+((F2829-Hilfswerte!$B$22)/Hilfswerte!$B$23)+((G2829-Hilfswerte!$B$24)/Hilfswerte!$B$25)+0.1*INDEX(Hilfswerte!$B$4:$B$15,MATCH(C2829,Hilfswerte!$A$4:$A$15,0)),2)</f>
        <v>-0.98</v>
      </c>
      <c r="V2829" s="4">
        <f>ROUND(SQRT((((E2829-Hilfswerte!$B$20)/Hilfswerte!$B$21)-Hilfswerte!$B$28)^2+(((F2829-Hilfswerte!$B$22)/Hilfswerte!$B$23)-Hilfswerte!$B$29)^2+(((G2829-Hilfswerte!$B$24)/Hilfswerte!$B$25)-Hilfswerte!$B$30)^2),3)</f>
        <v>1.0980000000000001</v>
      </c>
      <c r="W2829" s="4">
        <f>ROUND(E2829*Hilfswerte!$B$31,0)</f>
        <v>8222</v>
      </c>
      <c r="X2829" s="4">
        <f t="shared" si="358"/>
        <v>0</v>
      </c>
      <c r="Y2829" s="4" t="str">
        <f>IF(T2829="A - Top-Kunde","bereits Top-Kunde",IF(AND(V2829&lt;=Hilfswerte!$B$34,H2829&lt;0.5*W2829),"Hoch",IF(AND(V2829&lt;=Hilfswerte!$B$35,H2829&lt;0.7*W2829),"Mittel","Niedrig")))</f>
        <v>Niedrig</v>
      </c>
      <c r="Z2829" s="4">
        <f t="shared" si="359"/>
        <v>4.9000000000000004</v>
      </c>
      <c r="AA2829" s="4" t="str">
        <f>IF(J2829&gt;365,"Bereits abgewandert (Segment D)",IF(Z2829&gt;=Hilfswerte!$B$38,"Rot - akut gefaehrdet",IF(Z2829&gt;=Hilfswerte!$B$39,"Gelb - beobachten","Gruen - stabil")))</f>
        <v>Gruen - stabil</v>
      </c>
    </row>
    <row r="2830" spans="1:27" ht="15" customHeight="1" x14ac:dyDescent="0.25">
      <c r="A2830" s="4" t="s">
        <v>3177</v>
      </c>
      <c r="B2830" s="4" t="s">
        <v>169</v>
      </c>
      <c r="C2830" s="4" t="s">
        <v>65</v>
      </c>
      <c r="D2830" s="4" t="s">
        <v>30</v>
      </c>
      <c r="E2830" s="4">
        <v>18</v>
      </c>
      <c r="F2830" s="5">
        <v>3.3</v>
      </c>
      <c r="G2830" s="5">
        <v>18.3</v>
      </c>
      <c r="H2830" s="6">
        <v>650</v>
      </c>
      <c r="I2830" s="4">
        <v>1</v>
      </c>
      <c r="J2830" s="4">
        <v>89</v>
      </c>
      <c r="K2830" s="4">
        <v>0</v>
      </c>
      <c r="L2830" s="4">
        <v>-5</v>
      </c>
      <c r="M2830" s="4">
        <v>5</v>
      </c>
      <c r="N2830" s="5">
        <v>15.1</v>
      </c>
      <c r="O2830" s="7">
        <f t="shared" si="352"/>
        <v>4</v>
      </c>
      <c r="P2830" s="7">
        <f t="shared" si="353"/>
        <v>1</v>
      </c>
      <c r="Q2830" s="7">
        <f t="shared" si="354"/>
        <v>2</v>
      </c>
      <c r="R2830" s="7">
        <f t="shared" si="355"/>
        <v>7</v>
      </c>
      <c r="S2830" s="8">
        <f t="shared" si="356"/>
        <v>77.599999999999994</v>
      </c>
      <c r="T2830" s="7" t="str">
        <f t="shared" si="357"/>
        <v>C - Entwicklungspotenzial</v>
      </c>
      <c r="U2830" s="4">
        <f>ROUND(((E2830-Hilfswerte!$B$20)/Hilfswerte!$B$21)+((F2830-Hilfswerte!$B$22)/Hilfswerte!$B$23)+((G2830-Hilfswerte!$B$24)/Hilfswerte!$B$25)+0.1*INDEX(Hilfswerte!$B$4:$B$15,MATCH(C2830,Hilfswerte!$A$4:$A$15,0)),2)</f>
        <v>0.35</v>
      </c>
      <c r="V2830" s="4">
        <f>ROUND(SQRT((((E2830-Hilfswerte!$B$20)/Hilfswerte!$B$21)-Hilfswerte!$B$28)^2+(((F2830-Hilfswerte!$B$22)/Hilfswerte!$B$23)-Hilfswerte!$B$29)^2+(((G2830-Hilfswerte!$B$24)/Hilfswerte!$B$25)-Hilfswerte!$B$30)^2),3)</f>
        <v>1.4350000000000001</v>
      </c>
      <c r="W2830" s="4">
        <f>ROUND(E2830*Hilfswerte!$B$31,0)</f>
        <v>3700</v>
      </c>
      <c r="X2830" s="4">
        <f t="shared" si="358"/>
        <v>3050</v>
      </c>
      <c r="Y2830" s="4" t="str">
        <f>IF(T2830="A - Top-Kunde","bereits Top-Kunde",IF(AND(V2830&lt;=Hilfswerte!$B$34,H2830&lt;0.5*W2830),"Hoch",IF(AND(V2830&lt;=Hilfswerte!$B$35,H2830&lt;0.7*W2830),"Mittel","Niedrig")))</f>
        <v>Niedrig</v>
      </c>
      <c r="Z2830" s="4">
        <f t="shared" si="359"/>
        <v>4.5</v>
      </c>
      <c r="AA2830" s="4" t="str">
        <f>IF(J2830&gt;365,"Bereits abgewandert (Segment D)",IF(Z2830&gt;=Hilfswerte!$B$38,"Rot - akut gefaehrdet",IF(Z2830&gt;=Hilfswerte!$B$39,"Gelb - beobachten","Gruen - stabil")))</f>
        <v>Gruen - stabil</v>
      </c>
    </row>
    <row r="2831" spans="1:27" ht="15" customHeight="1" x14ac:dyDescent="0.25">
      <c r="A2831" s="4" t="s">
        <v>3178</v>
      </c>
      <c r="B2831" s="4" t="s">
        <v>58</v>
      </c>
      <c r="C2831" s="4" t="s">
        <v>38</v>
      </c>
      <c r="D2831" s="4" t="s">
        <v>117</v>
      </c>
      <c r="E2831" s="4">
        <v>16</v>
      </c>
      <c r="F2831" s="5">
        <v>3</v>
      </c>
      <c r="G2831" s="5">
        <v>3.6</v>
      </c>
      <c r="H2831" s="6">
        <v>2400</v>
      </c>
      <c r="I2831" s="4">
        <v>2</v>
      </c>
      <c r="J2831" s="4">
        <v>18</v>
      </c>
      <c r="K2831" s="4">
        <v>0</v>
      </c>
      <c r="L2831" s="4">
        <v>24</v>
      </c>
      <c r="M2831" s="4">
        <v>6</v>
      </c>
      <c r="N2831" s="5">
        <v>5.2</v>
      </c>
      <c r="O2831" s="7">
        <f t="shared" si="352"/>
        <v>5</v>
      </c>
      <c r="P2831" s="7">
        <f t="shared" si="353"/>
        <v>2</v>
      </c>
      <c r="Q2831" s="7">
        <f t="shared" si="354"/>
        <v>3</v>
      </c>
      <c r="R2831" s="7">
        <f t="shared" si="355"/>
        <v>10</v>
      </c>
      <c r="S2831" s="8">
        <f t="shared" si="356"/>
        <v>95.4</v>
      </c>
      <c r="T2831" s="7" t="str">
        <f t="shared" si="357"/>
        <v>C - Entwicklungspotenzial</v>
      </c>
      <c r="U2831" s="4">
        <f>ROUND(((E2831-Hilfswerte!$B$20)/Hilfswerte!$B$21)+((F2831-Hilfswerte!$B$22)/Hilfswerte!$B$23)+((G2831-Hilfswerte!$B$24)/Hilfswerte!$B$25)+0.1*INDEX(Hilfswerte!$B$4:$B$15,MATCH(C2831,Hilfswerte!$A$4:$A$15,0)),2)</f>
        <v>-1.61</v>
      </c>
      <c r="V2831" s="4">
        <f>ROUND(SQRT((((E2831-Hilfswerte!$B$20)/Hilfswerte!$B$21)-Hilfswerte!$B$28)^2+(((F2831-Hilfswerte!$B$22)/Hilfswerte!$B$23)-Hilfswerte!$B$29)^2+(((G2831-Hilfswerte!$B$24)/Hilfswerte!$B$25)-Hilfswerte!$B$30)^2),3)</f>
        <v>1.5069999999999999</v>
      </c>
      <c r="W2831" s="4">
        <f>ROUND(E2831*Hilfswerte!$B$31,0)</f>
        <v>3289</v>
      </c>
      <c r="X2831" s="4">
        <f t="shared" si="358"/>
        <v>889</v>
      </c>
      <c r="Y2831" s="4" t="str">
        <f>IF(T2831="A - Top-Kunde","bereits Top-Kunde",IF(AND(V2831&lt;=Hilfswerte!$B$34,H2831&lt;0.5*W2831),"Hoch",IF(AND(V2831&lt;=Hilfswerte!$B$35,H2831&lt;0.7*W2831),"Mittel","Niedrig")))</f>
        <v>Niedrig</v>
      </c>
      <c r="Z2831" s="4">
        <f t="shared" si="359"/>
        <v>5.7</v>
      </c>
      <c r="AA2831" s="4" t="str">
        <f>IF(J2831&gt;365,"Bereits abgewandert (Segment D)",IF(Z2831&gt;=Hilfswerte!$B$38,"Rot - akut gefaehrdet",IF(Z2831&gt;=Hilfswerte!$B$39,"Gelb - beobachten","Gruen - stabil")))</f>
        <v>Gruen - stabil</v>
      </c>
    </row>
    <row r="2832" spans="1:27" ht="15" customHeight="1" x14ac:dyDescent="0.25">
      <c r="A2832" s="4" t="s">
        <v>3179</v>
      </c>
      <c r="B2832" s="4" t="s">
        <v>169</v>
      </c>
      <c r="C2832" s="4" t="s">
        <v>89</v>
      </c>
      <c r="D2832" s="4" t="s">
        <v>56</v>
      </c>
      <c r="E2832" s="4">
        <v>71</v>
      </c>
      <c r="F2832" s="5">
        <v>16.600000000000001</v>
      </c>
      <c r="G2832" s="5">
        <v>16.7</v>
      </c>
      <c r="H2832" s="6">
        <v>1500</v>
      </c>
      <c r="I2832" s="4">
        <v>1</v>
      </c>
      <c r="J2832" s="4">
        <v>100</v>
      </c>
      <c r="K2832" s="4">
        <v>0</v>
      </c>
      <c r="L2832" s="4">
        <v>3</v>
      </c>
      <c r="M2832" s="4">
        <v>3</v>
      </c>
      <c r="N2832" s="5">
        <v>-25.2</v>
      </c>
      <c r="O2832" s="7">
        <f t="shared" si="352"/>
        <v>3</v>
      </c>
      <c r="P2832" s="7">
        <f t="shared" si="353"/>
        <v>1</v>
      </c>
      <c r="Q2832" s="7">
        <f t="shared" si="354"/>
        <v>3</v>
      </c>
      <c r="R2832" s="7">
        <f t="shared" si="355"/>
        <v>7</v>
      </c>
      <c r="S2832" s="8">
        <f t="shared" si="356"/>
        <v>56.5</v>
      </c>
      <c r="T2832" s="7" t="str">
        <f t="shared" si="357"/>
        <v>C - Entwicklungspotenzial</v>
      </c>
      <c r="U2832" s="4">
        <f>ROUND(((E2832-Hilfswerte!$B$20)/Hilfswerte!$B$21)+((F2832-Hilfswerte!$B$22)/Hilfswerte!$B$23)+((G2832-Hilfswerte!$B$24)/Hilfswerte!$B$25)+0.1*INDEX(Hilfswerte!$B$4:$B$15,MATCH(C2832,Hilfswerte!$A$4:$A$15,0)),2)</f>
        <v>0.91</v>
      </c>
      <c r="V2832" s="4">
        <f>ROUND(SQRT((((E2832-Hilfswerte!$B$20)/Hilfswerte!$B$21)-Hilfswerte!$B$28)^2+(((F2832-Hilfswerte!$B$22)/Hilfswerte!$B$23)-Hilfswerte!$B$29)^2+(((G2832-Hilfswerte!$B$24)/Hilfswerte!$B$25)-Hilfswerte!$B$30)^2),3)</f>
        <v>1.036</v>
      </c>
      <c r="W2832" s="4">
        <f>ROUND(E2832*Hilfswerte!$B$31,0)</f>
        <v>14594</v>
      </c>
      <c r="X2832" s="4">
        <f t="shared" si="358"/>
        <v>13094</v>
      </c>
      <c r="Y2832" s="4" t="str">
        <f>IF(T2832="A - Top-Kunde","bereits Top-Kunde",IF(AND(V2832&lt;=Hilfswerte!$B$34,H2832&lt;0.5*W2832),"Hoch",IF(AND(V2832&lt;=Hilfswerte!$B$35,H2832&lt;0.7*W2832),"Mittel","Niedrig")))</f>
        <v>Mittel</v>
      </c>
      <c r="Z2832" s="4">
        <f t="shared" si="359"/>
        <v>15.7</v>
      </c>
      <c r="AA2832" s="4" t="str">
        <f>IF(J2832&gt;365,"Bereits abgewandert (Segment D)",IF(Z2832&gt;=Hilfswerte!$B$38,"Rot - akut gefaehrdet",IF(Z2832&gt;=Hilfswerte!$B$39,"Gelb - beobachten","Gruen - stabil")))</f>
        <v>Gelb - beobachten</v>
      </c>
    </row>
    <row r="2833" spans="1:27" ht="15" customHeight="1" x14ac:dyDescent="0.25">
      <c r="A2833" s="4" t="s">
        <v>3180</v>
      </c>
      <c r="B2833" s="4" t="s">
        <v>381</v>
      </c>
      <c r="C2833" s="4" t="s">
        <v>89</v>
      </c>
      <c r="D2833" s="4" t="s">
        <v>30</v>
      </c>
      <c r="E2833" s="4">
        <v>34</v>
      </c>
      <c r="F2833" s="5">
        <v>9</v>
      </c>
      <c r="G2833" s="5">
        <v>19.399999999999999</v>
      </c>
      <c r="H2833" s="6">
        <v>1320</v>
      </c>
      <c r="I2833" s="4">
        <v>2</v>
      </c>
      <c r="J2833" s="4">
        <v>15</v>
      </c>
      <c r="K2833" s="4">
        <v>0</v>
      </c>
      <c r="L2833" s="4">
        <v>4</v>
      </c>
      <c r="M2833" s="4">
        <v>5</v>
      </c>
      <c r="N2833" s="5">
        <v>37.799999999999997</v>
      </c>
      <c r="O2833" s="7">
        <f t="shared" si="352"/>
        <v>5</v>
      </c>
      <c r="P2833" s="7">
        <f t="shared" si="353"/>
        <v>2</v>
      </c>
      <c r="Q2833" s="7">
        <f t="shared" si="354"/>
        <v>3</v>
      </c>
      <c r="R2833" s="7">
        <f t="shared" si="355"/>
        <v>10</v>
      </c>
      <c r="S2833" s="8">
        <f t="shared" si="356"/>
        <v>117.7</v>
      </c>
      <c r="T2833" s="7" t="str">
        <f t="shared" si="357"/>
        <v>B - Kernkunde</v>
      </c>
      <c r="U2833" s="4">
        <f>ROUND(((E2833-Hilfswerte!$B$20)/Hilfswerte!$B$21)+((F2833-Hilfswerte!$B$22)/Hilfswerte!$B$23)+((G2833-Hilfswerte!$B$24)/Hilfswerte!$B$25)+0.1*INDEX(Hilfswerte!$B$4:$B$15,MATCH(C2833,Hilfswerte!$A$4:$A$15,0)),2)</f>
        <v>1.04</v>
      </c>
      <c r="V2833" s="4">
        <f>ROUND(SQRT((((E2833-Hilfswerte!$B$20)/Hilfswerte!$B$21)-Hilfswerte!$B$28)^2+(((F2833-Hilfswerte!$B$22)/Hilfswerte!$B$23)-Hilfswerte!$B$29)^2+(((G2833-Hilfswerte!$B$24)/Hilfswerte!$B$25)-Hilfswerte!$B$30)^2),3)</f>
        <v>1.5109999999999999</v>
      </c>
      <c r="W2833" s="4">
        <f>ROUND(E2833*Hilfswerte!$B$31,0)</f>
        <v>6989</v>
      </c>
      <c r="X2833" s="4">
        <f t="shared" si="358"/>
        <v>5669</v>
      </c>
      <c r="Y2833" s="4" t="str">
        <f>IF(T2833="A - Top-Kunde","bereits Top-Kunde",IF(AND(V2833&lt;=Hilfswerte!$B$34,H2833&lt;0.5*W2833),"Hoch",IF(AND(V2833&lt;=Hilfswerte!$B$35,H2833&lt;0.7*W2833),"Mittel","Niedrig")))</f>
        <v>Niedrig</v>
      </c>
      <c r="Z2833" s="4">
        <f t="shared" si="359"/>
        <v>1.6</v>
      </c>
      <c r="AA2833" s="4" t="str">
        <f>IF(J2833&gt;365,"Bereits abgewandert (Segment D)",IF(Z2833&gt;=Hilfswerte!$B$38,"Rot - akut gefaehrdet",IF(Z2833&gt;=Hilfswerte!$B$39,"Gelb - beobachten","Gruen - stabil")))</f>
        <v>Gruen - stabil</v>
      </c>
    </row>
    <row r="2834" spans="1:27" ht="15" customHeight="1" x14ac:dyDescent="0.25">
      <c r="A2834" s="4" t="s">
        <v>3181</v>
      </c>
      <c r="B2834" s="4" t="s">
        <v>397</v>
      </c>
      <c r="C2834" s="4" t="s">
        <v>51</v>
      </c>
      <c r="D2834" s="4" t="s">
        <v>48</v>
      </c>
      <c r="E2834" s="4">
        <v>46</v>
      </c>
      <c r="F2834" s="5">
        <v>11.7</v>
      </c>
      <c r="G2834" s="5">
        <v>14.1</v>
      </c>
      <c r="H2834" s="6">
        <v>3680</v>
      </c>
      <c r="I2834" s="4">
        <v>1</v>
      </c>
      <c r="J2834" s="4">
        <v>294</v>
      </c>
      <c r="K2834" s="4">
        <v>0</v>
      </c>
      <c r="L2834" s="4">
        <v>-5</v>
      </c>
      <c r="M2834" s="4">
        <v>1</v>
      </c>
      <c r="N2834" s="5">
        <v>3.4</v>
      </c>
      <c r="O2834" s="7">
        <f t="shared" si="352"/>
        <v>2</v>
      </c>
      <c r="P2834" s="7">
        <f t="shared" si="353"/>
        <v>1</v>
      </c>
      <c r="Q2834" s="7">
        <f t="shared" si="354"/>
        <v>4</v>
      </c>
      <c r="R2834" s="7">
        <f t="shared" si="355"/>
        <v>7</v>
      </c>
      <c r="S2834" s="8">
        <f t="shared" si="356"/>
        <v>71.7</v>
      </c>
      <c r="T2834" s="7" t="str">
        <f t="shared" si="357"/>
        <v>C - Entwicklungspotenzial</v>
      </c>
      <c r="U2834" s="4">
        <f>ROUND(((E2834-Hilfswerte!$B$20)/Hilfswerte!$B$21)+((F2834-Hilfswerte!$B$22)/Hilfswerte!$B$23)+((G2834-Hilfswerte!$B$24)/Hilfswerte!$B$25)+0.1*INDEX(Hilfswerte!$B$4:$B$15,MATCH(C2834,Hilfswerte!$A$4:$A$15,0)),2)</f>
        <v>0.35</v>
      </c>
      <c r="V2834" s="4">
        <f>ROUND(SQRT((((E2834-Hilfswerte!$B$20)/Hilfswerte!$B$21)-Hilfswerte!$B$28)^2+(((F2834-Hilfswerte!$B$22)/Hilfswerte!$B$23)-Hilfswerte!$B$29)^2+(((G2834-Hilfswerte!$B$24)/Hilfswerte!$B$25)-Hilfswerte!$B$30)^2),3)</f>
        <v>0.83599999999999997</v>
      </c>
      <c r="W2834" s="4">
        <f>ROUND(E2834*Hilfswerte!$B$31,0)</f>
        <v>9455</v>
      </c>
      <c r="X2834" s="4">
        <f t="shared" si="358"/>
        <v>5775</v>
      </c>
      <c r="Y2834" s="4" t="str">
        <f>IF(T2834="A - Top-Kunde","bereits Top-Kunde",IF(AND(V2834&lt;=Hilfswerte!$B$34,H2834&lt;0.5*W2834),"Hoch",IF(AND(V2834&lt;=Hilfswerte!$B$35,H2834&lt;0.7*W2834),"Mittel","Niedrig")))</f>
        <v>Hoch</v>
      </c>
      <c r="Z2834" s="4">
        <f t="shared" si="359"/>
        <v>14.7</v>
      </c>
      <c r="AA2834" s="4" t="str">
        <f>IF(J2834&gt;365,"Bereits abgewandert (Segment D)",IF(Z2834&gt;=Hilfswerte!$B$38,"Rot - akut gefaehrdet",IF(Z2834&gt;=Hilfswerte!$B$39,"Gelb - beobachten","Gruen - stabil")))</f>
        <v>Gelb - beobachten</v>
      </c>
    </row>
    <row r="2835" spans="1:27" ht="15" customHeight="1" x14ac:dyDescent="0.25">
      <c r="A2835" s="4" t="s">
        <v>3182</v>
      </c>
      <c r="B2835" s="4" t="s">
        <v>241</v>
      </c>
      <c r="C2835" s="4" t="s">
        <v>89</v>
      </c>
      <c r="D2835" s="4" t="s">
        <v>178</v>
      </c>
      <c r="E2835" s="4">
        <v>111</v>
      </c>
      <c r="F2835" s="5">
        <v>20.2</v>
      </c>
      <c r="G2835" s="5">
        <v>16</v>
      </c>
      <c r="H2835" s="6">
        <v>24110</v>
      </c>
      <c r="I2835" s="4">
        <v>1</v>
      </c>
      <c r="J2835" s="4">
        <v>60</v>
      </c>
      <c r="K2835" s="4">
        <v>0</v>
      </c>
      <c r="L2835" s="4">
        <v>4</v>
      </c>
      <c r="M2835" s="4">
        <v>2</v>
      </c>
      <c r="N2835" s="5">
        <v>-20.399999999999999</v>
      </c>
      <c r="O2835" s="7">
        <f t="shared" si="352"/>
        <v>4</v>
      </c>
      <c r="P2835" s="7">
        <f t="shared" si="353"/>
        <v>1</v>
      </c>
      <c r="Q2835" s="7">
        <f t="shared" si="354"/>
        <v>5</v>
      </c>
      <c r="R2835" s="7">
        <f t="shared" si="355"/>
        <v>10</v>
      </c>
      <c r="S2835" s="8">
        <f t="shared" si="356"/>
        <v>88.6</v>
      </c>
      <c r="T2835" s="7" t="str">
        <f t="shared" si="357"/>
        <v>C - Entwicklungspotenzial</v>
      </c>
      <c r="U2835" s="4">
        <f>ROUND(((E2835-Hilfswerte!$B$20)/Hilfswerte!$B$21)+((F2835-Hilfswerte!$B$22)/Hilfswerte!$B$23)+((G2835-Hilfswerte!$B$24)/Hilfswerte!$B$25)+0.1*INDEX(Hilfswerte!$B$4:$B$15,MATCH(C2835,Hilfswerte!$A$4:$A$15,0)),2)</f>
        <v>1.03</v>
      </c>
      <c r="V2835" s="4">
        <f>ROUND(SQRT((((E2835-Hilfswerte!$B$20)/Hilfswerte!$B$21)-Hilfswerte!$B$28)^2+(((F2835-Hilfswerte!$B$22)/Hilfswerte!$B$23)-Hilfswerte!$B$29)^2+(((G2835-Hilfswerte!$B$24)/Hilfswerte!$B$25)-Hilfswerte!$B$30)^2),3)</f>
        <v>0.85799999999999998</v>
      </c>
      <c r="W2835" s="4">
        <f>ROUND(E2835*Hilfswerte!$B$31,0)</f>
        <v>22816</v>
      </c>
      <c r="X2835" s="4">
        <f t="shared" si="358"/>
        <v>0</v>
      </c>
      <c r="Y2835" s="4" t="str">
        <f>IF(T2835="A - Top-Kunde","bereits Top-Kunde",IF(AND(V2835&lt;=Hilfswerte!$B$34,H2835&lt;0.5*W2835),"Hoch",IF(AND(V2835&lt;=Hilfswerte!$B$35,H2835&lt;0.7*W2835),"Mittel","Niedrig")))</f>
        <v>Niedrig</v>
      </c>
      <c r="Z2835" s="4">
        <f t="shared" si="359"/>
        <v>12</v>
      </c>
      <c r="AA2835" s="4" t="str">
        <f>IF(J2835&gt;365,"Bereits abgewandert (Segment D)",IF(Z2835&gt;=Hilfswerte!$B$38,"Rot - akut gefaehrdet",IF(Z2835&gt;=Hilfswerte!$B$39,"Gelb - beobachten","Gruen - stabil")))</f>
        <v>Gruen - stabil</v>
      </c>
    </row>
    <row r="2836" spans="1:27" ht="15" customHeight="1" x14ac:dyDescent="0.25">
      <c r="A2836" s="4" t="s">
        <v>3183</v>
      </c>
      <c r="B2836" s="4" t="s">
        <v>108</v>
      </c>
      <c r="C2836" s="4" t="s">
        <v>29</v>
      </c>
      <c r="D2836" s="4" t="s">
        <v>77</v>
      </c>
      <c r="E2836" s="4">
        <v>74</v>
      </c>
      <c r="F2836" s="5">
        <v>21.1</v>
      </c>
      <c r="G2836" s="5">
        <v>1.4</v>
      </c>
      <c r="H2836" s="6">
        <v>16720</v>
      </c>
      <c r="I2836" s="4">
        <v>3</v>
      </c>
      <c r="J2836" s="4">
        <v>52</v>
      </c>
      <c r="K2836" s="4">
        <v>1</v>
      </c>
      <c r="L2836" s="4">
        <v>11</v>
      </c>
      <c r="M2836" s="4">
        <v>2</v>
      </c>
      <c r="N2836" s="5">
        <v>-4</v>
      </c>
      <c r="O2836" s="7">
        <f t="shared" si="352"/>
        <v>4</v>
      </c>
      <c r="P2836" s="7">
        <f t="shared" si="353"/>
        <v>3</v>
      </c>
      <c r="Q2836" s="7">
        <f t="shared" si="354"/>
        <v>5</v>
      </c>
      <c r="R2836" s="7">
        <f t="shared" si="355"/>
        <v>12</v>
      </c>
      <c r="S2836" s="8">
        <f t="shared" si="356"/>
        <v>108.7</v>
      </c>
      <c r="T2836" s="7" t="str">
        <f t="shared" si="357"/>
        <v>B - Kernkunde</v>
      </c>
      <c r="U2836" s="4">
        <f>ROUND(((E2836-Hilfswerte!$B$20)/Hilfswerte!$B$21)+((F2836-Hilfswerte!$B$22)/Hilfswerte!$B$23)+((G2836-Hilfswerte!$B$24)/Hilfswerte!$B$25)+0.1*INDEX(Hilfswerte!$B$4:$B$15,MATCH(C2836,Hilfswerte!$A$4:$A$15,0)),2)</f>
        <v>-1.45</v>
      </c>
      <c r="V2836" s="4">
        <f>ROUND(SQRT((((E2836-Hilfswerte!$B$20)/Hilfswerte!$B$21)-Hilfswerte!$B$28)^2+(((F2836-Hilfswerte!$B$22)/Hilfswerte!$B$23)-Hilfswerte!$B$29)^2+(((G2836-Hilfswerte!$B$24)/Hilfswerte!$B$25)-Hilfswerte!$B$30)^2),3)</f>
        <v>1.635</v>
      </c>
      <c r="W2836" s="4">
        <f>ROUND(E2836*Hilfswerte!$B$31,0)</f>
        <v>15210</v>
      </c>
      <c r="X2836" s="4">
        <f t="shared" si="358"/>
        <v>0</v>
      </c>
      <c r="Y2836" s="4" t="str">
        <f>IF(T2836="A - Top-Kunde","bereits Top-Kunde",IF(AND(V2836&lt;=Hilfswerte!$B$34,H2836&lt;0.5*W2836),"Hoch",IF(AND(V2836&lt;=Hilfswerte!$B$35,H2836&lt;0.7*W2836),"Mittel","Niedrig")))</f>
        <v>Niedrig</v>
      </c>
      <c r="Z2836" s="4">
        <f t="shared" si="359"/>
        <v>9.4</v>
      </c>
      <c r="AA2836" s="4" t="str">
        <f>IF(J2836&gt;365,"Bereits abgewandert (Segment D)",IF(Z2836&gt;=Hilfswerte!$B$38,"Rot - akut gefaehrdet",IF(Z2836&gt;=Hilfswerte!$B$39,"Gelb - beobachten","Gruen - stabil")))</f>
        <v>Gruen - stabil</v>
      </c>
    </row>
    <row r="2837" spans="1:27" ht="15" customHeight="1" x14ac:dyDescent="0.25">
      <c r="A2837" s="4" t="s">
        <v>3184</v>
      </c>
      <c r="B2837" s="4" t="s">
        <v>325</v>
      </c>
      <c r="C2837" s="4" t="s">
        <v>84</v>
      </c>
      <c r="D2837" s="4" t="s">
        <v>30</v>
      </c>
      <c r="E2837" s="4">
        <v>107</v>
      </c>
      <c r="F2837" s="5">
        <v>16.2</v>
      </c>
      <c r="G2837" s="5">
        <v>20.399999999999999</v>
      </c>
      <c r="H2837" s="6">
        <v>3330</v>
      </c>
      <c r="I2837" s="4">
        <v>3</v>
      </c>
      <c r="J2837" s="4">
        <v>43</v>
      </c>
      <c r="K2837" s="4">
        <v>0</v>
      </c>
      <c r="L2837" s="4">
        <v>28</v>
      </c>
      <c r="M2837" s="4">
        <v>1</v>
      </c>
      <c r="N2837" s="5">
        <v>12.9</v>
      </c>
      <c r="O2837" s="7">
        <f t="shared" si="352"/>
        <v>4</v>
      </c>
      <c r="P2837" s="7">
        <f t="shared" si="353"/>
        <v>3</v>
      </c>
      <c r="Q2837" s="7">
        <f t="shared" si="354"/>
        <v>4</v>
      </c>
      <c r="R2837" s="7">
        <f t="shared" si="355"/>
        <v>11</v>
      </c>
      <c r="S2837" s="8">
        <f t="shared" si="356"/>
        <v>108.1</v>
      </c>
      <c r="T2837" s="7" t="str">
        <f t="shared" si="357"/>
        <v>B - Kernkunde</v>
      </c>
      <c r="U2837" s="4">
        <f>ROUND(((E2837-Hilfswerte!$B$20)/Hilfswerte!$B$21)+((F2837-Hilfswerte!$B$22)/Hilfswerte!$B$23)+((G2837-Hilfswerte!$B$24)/Hilfswerte!$B$25)+0.1*INDEX(Hilfswerte!$B$4:$B$15,MATCH(C2837,Hilfswerte!$A$4:$A$15,0)),2)</f>
        <v>1.35</v>
      </c>
      <c r="V2837" s="4">
        <f>ROUND(SQRT((((E2837-Hilfswerte!$B$20)/Hilfswerte!$B$21)-Hilfswerte!$B$28)^2+(((F2837-Hilfswerte!$B$22)/Hilfswerte!$B$23)-Hilfswerte!$B$29)^2+(((G2837-Hilfswerte!$B$24)/Hilfswerte!$B$25)-Hilfswerte!$B$30)^2),3)</f>
        <v>1.5309999999999999</v>
      </c>
      <c r="W2837" s="4">
        <f>ROUND(E2837*Hilfswerte!$B$31,0)</f>
        <v>21993</v>
      </c>
      <c r="X2837" s="4">
        <f t="shared" si="358"/>
        <v>18663</v>
      </c>
      <c r="Y2837" s="4" t="str">
        <f>IF(T2837="A - Top-Kunde","bereits Top-Kunde",IF(AND(V2837&lt;=Hilfswerte!$B$34,H2837&lt;0.5*W2837),"Hoch",IF(AND(V2837&lt;=Hilfswerte!$B$35,H2837&lt;0.7*W2837),"Mittel","Niedrig")))</f>
        <v>Niedrig</v>
      </c>
      <c r="Z2837" s="4">
        <f t="shared" si="359"/>
        <v>7.8</v>
      </c>
      <c r="AA2837" s="4" t="str">
        <f>IF(J2837&gt;365,"Bereits abgewandert (Segment D)",IF(Z2837&gt;=Hilfswerte!$B$38,"Rot - akut gefaehrdet",IF(Z2837&gt;=Hilfswerte!$B$39,"Gelb - beobachten","Gruen - stabil")))</f>
        <v>Gruen - stabil</v>
      </c>
    </row>
    <row r="2838" spans="1:27" ht="15" customHeight="1" x14ac:dyDescent="0.25">
      <c r="A2838" s="4" t="s">
        <v>3185</v>
      </c>
      <c r="B2838" s="4" t="s">
        <v>405</v>
      </c>
      <c r="C2838" s="4" t="s">
        <v>59</v>
      </c>
      <c r="D2838" s="4" t="s">
        <v>30</v>
      </c>
      <c r="E2838" s="4">
        <v>286</v>
      </c>
      <c r="F2838" s="5">
        <v>60.2</v>
      </c>
      <c r="G2838" s="5">
        <v>8.1</v>
      </c>
      <c r="H2838" s="6">
        <v>55110</v>
      </c>
      <c r="I2838" s="4">
        <v>6</v>
      </c>
      <c r="J2838" s="4">
        <v>19</v>
      </c>
      <c r="K2838" s="4">
        <v>2</v>
      </c>
      <c r="L2838" s="4">
        <v>5</v>
      </c>
      <c r="M2838" s="4">
        <v>2</v>
      </c>
      <c r="N2838" s="5">
        <v>21.5</v>
      </c>
      <c r="O2838" s="7">
        <f t="shared" si="352"/>
        <v>5</v>
      </c>
      <c r="P2838" s="7">
        <f t="shared" si="353"/>
        <v>5</v>
      </c>
      <c r="Q2838" s="7">
        <f t="shared" si="354"/>
        <v>5</v>
      </c>
      <c r="R2838" s="7">
        <f t="shared" si="355"/>
        <v>15</v>
      </c>
      <c r="S2838" s="8">
        <f t="shared" si="356"/>
        <v>147.30000000000001</v>
      </c>
      <c r="T2838" s="7" t="str">
        <f t="shared" si="357"/>
        <v>A - Top-Kunde</v>
      </c>
      <c r="U2838" s="4">
        <f>ROUND(((E2838-Hilfswerte!$B$20)/Hilfswerte!$B$21)+((F2838-Hilfswerte!$B$22)/Hilfswerte!$B$23)+((G2838-Hilfswerte!$B$24)/Hilfswerte!$B$25)+0.1*INDEX(Hilfswerte!$B$4:$B$15,MATCH(C2838,Hilfswerte!$A$4:$A$15,0)),2)</f>
        <v>0.88</v>
      </c>
      <c r="V2838" s="4">
        <f>ROUND(SQRT((((E2838-Hilfswerte!$B$20)/Hilfswerte!$B$21)-Hilfswerte!$B$28)^2+(((F2838-Hilfswerte!$B$22)/Hilfswerte!$B$23)-Hilfswerte!$B$29)^2+(((G2838-Hilfswerte!$B$24)/Hilfswerte!$B$25)-Hilfswerte!$B$30)^2),3)</f>
        <v>0.81699999999999995</v>
      </c>
      <c r="W2838" s="4">
        <f>ROUND(E2838*Hilfswerte!$B$31,0)</f>
        <v>58786</v>
      </c>
      <c r="X2838" s="4">
        <f t="shared" si="358"/>
        <v>3676</v>
      </c>
      <c r="Y2838" s="4" t="str">
        <f>IF(T2838="A - Top-Kunde","bereits Top-Kunde",IF(AND(V2838&lt;=Hilfswerte!$B$34,H2838&lt;0.5*W2838),"Hoch",IF(AND(V2838&lt;=Hilfswerte!$B$35,H2838&lt;0.7*W2838),"Mittel","Niedrig")))</f>
        <v>bereits Top-Kunde</v>
      </c>
      <c r="Z2838" s="4">
        <f t="shared" si="359"/>
        <v>8</v>
      </c>
      <c r="AA2838" s="4" t="str">
        <f>IF(J2838&gt;365,"Bereits abgewandert (Segment D)",IF(Z2838&gt;=Hilfswerte!$B$38,"Rot - akut gefaehrdet",IF(Z2838&gt;=Hilfswerte!$B$39,"Gelb - beobachten","Gruen - stabil")))</f>
        <v>Gruen - stabil</v>
      </c>
    </row>
    <row r="2839" spans="1:27" ht="15" customHeight="1" x14ac:dyDescent="0.25">
      <c r="A2839" s="4" t="s">
        <v>3186</v>
      </c>
      <c r="B2839" s="4" t="s">
        <v>947</v>
      </c>
      <c r="C2839" s="4" t="s">
        <v>47</v>
      </c>
      <c r="D2839" s="4" t="s">
        <v>30</v>
      </c>
      <c r="E2839" s="4">
        <v>279</v>
      </c>
      <c r="F2839" s="5">
        <v>81.7</v>
      </c>
      <c r="G2839" s="5">
        <v>11.6</v>
      </c>
      <c r="H2839" s="6">
        <v>58120</v>
      </c>
      <c r="I2839" s="4">
        <v>2</v>
      </c>
      <c r="J2839" s="4">
        <v>341</v>
      </c>
      <c r="K2839" s="4">
        <v>1</v>
      </c>
      <c r="L2839" s="4">
        <v>-2</v>
      </c>
      <c r="M2839" s="4">
        <v>6</v>
      </c>
      <c r="N2839" s="5">
        <v>9.1</v>
      </c>
      <c r="O2839" s="7">
        <f t="shared" si="352"/>
        <v>2</v>
      </c>
      <c r="P2839" s="7">
        <f t="shared" si="353"/>
        <v>2</v>
      </c>
      <c r="Q2839" s="7">
        <f t="shared" si="354"/>
        <v>5</v>
      </c>
      <c r="R2839" s="7">
        <f t="shared" si="355"/>
        <v>9</v>
      </c>
      <c r="S2839" s="8">
        <f t="shared" si="356"/>
        <v>88.6</v>
      </c>
      <c r="T2839" s="7" t="str">
        <f t="shared" si="357"/>
        <v>C - Entwicklungspotenzial</v>
      </c>
      <c r="U2839" s="4">
        <f>ROUND(((E2839-Hilfswerte!$B$20)/Hilfswerte!$B$21)+((F2839-Hilfswerte!$B$22)/Hilfswerte!$B$23)+((G2839-Hilfswerte!$B$24)/Hilfswerte!$B$25)+0.1*INDEX(Hilfswerte!$B$4:$B$15,MATCH(C2839,Hilfswerte!$A$4:$A$15,0)),2)</f>
        <v>1.95</v>
      </c>
      <c r="V2839" s="4">
        <f>ROUND(SQRT((((E2839-Hilfswerte!$B$20)/Hilfswerte!$B$21)-Hilfswerte!$B$28)^2+(((F2839-Hilfswerte!$B$22)/Hilfswerte!$B$23)-Hilfswerte!$B$29)^2+(((G2839-Hilfswerte!$B$24)/Hilfswerte!$B$25)-Hilfswerte!$B$30)^2),3)</f>
        <v>0.92900000000000005</v>
      </c>
      <c r="W2839" s="4">
        <f>ROUND(E2839*Hilfswerte!$B$31,0)</f>
        <v>57347</v>
      </c>
      <c r="X2839" s="4">
        <f t="shared" si="358"/>
        <v>0</v>
      </c>
      <c r="Y2839" s="4" t="str">
        <f>IF(T2839="A - Top-Kunde","bereits Top-Kunde",IF(AND(V2839&lt;=Hilfswerte!$B$34,H2839&lt;0.5*W2839),"Hoch",IF(AND(V2839&lt;=Hilfswerte!$B$35,H2839&lt;0.7*W2839),"Mittel","Niedrig")))</f>
        <v>Niedrig</v>
      </c>
      <c r="Z2839" s="4">
        <f t="shared" si="359"/>
        <v>20.100000000000001</v>
      </c>
      <c r="AA2839" s="4" t="str">
        <f>IF(J2839&gt;365,"Bereits abgewandert (Segment D)",IF(Z2839&gt;=Hilfswerte!$B$38,"Rot - akut gefaehrdet",IF(Z2839&gt;=Hilfswerte!$B$39,"Gelb - beobachten","Gruen - stabil")))</f>
        <v>Rot - akut gefaehrdet</v>
      </c>
    </row>
    <row r="2840" spans="1:27" ht="15" customHeight="1" x14ac:dyDescent="0.25">
      <c r="A2840" s="4" t="s">
        <v>3187</v>
      </c>
      <c r="B2840" s="4" t="s">
        <v>121</v>
      </c>
      <c r="C2840" s="4" t="s">
        <v>33</v>
      </c>
      <c r="D2840" s="4" t="s">
        <v>48</v>
      </c>
      <c r="E2840" s="4">
        <v>20</v>
      </c>
      <c r="F2840" s="5">
        <v>3.5</v>
      </c>
      <c r="G2840" s="5">
        <v>11.7</v>
      </c>
      <c r="H2840" s="6">
        <v>1180</v>
      </c>
      <c r="I2840" s="4">
        <v>1</v>
      </c>
      <c r="J2840" s="4">
        <v>252</v>
      </c>
      <c r="K2840" s="4">
        <v>0</v>
      </c>
      <c r="L2840" s="4">
        <v>0</v>
      </c>
      <c r="M2840" s="4">
        <v>3</v>
      </c>
      <c r="N2840" s="5">
        <v>4.5999999999999996</v>
      </c>
      <c r="O2840" s="7">
        <f t="shared" si="352"/>
        <v>2</v>
      </c>
      <c r="P2840" s="7">
        <f t="shared" si="353"/>
        <v>1</v>
      </c>
      <c r="Q2840" s="7">
        <f t="shared" si="354"/>
        <v>3</v>
      </c>
      <c r="R2840" s="7">
        <f t="shared" si="355"/>
        <v>6</v>
      </c>
      <c r="S2840" s="8">
        <f t="shared" si="356"/>
        <v>62.3</v>
      </c>
      <c r="T2840" s="7" t="str">
        <f t="shared" si="357"/>
        <v>C - Entwicklungspotenzial</v>
      </c>
      <c r="U2840" s="4">
        <f>ROUND(((E2840-Hilfswerte!$B$20)/Hilfswerte!$B$21)+((F2840-Hilfswerte!$B$22)/Hilfswerte!$B$23)+((G2840-Hilfswerte!$B$24)/Hilfswerte!$B$25)+0.1*INDEX(Hilfswerte!$B$4:$B$15,MATCH(C2840,Hilfswerte!$A$4:$A$15,0)),2)</f>
        <v>-0.6</v>
      </c>
      <c r="V2840" s="4">
        <f>ROUND(SQRT((((E2840-Hilfswerte!$B$20)/Hilfswerte!$B$21)-Hilfswerte!$B$28)^2+(((F2840-Hilfswerte!$B$22)/Hilfswerte!$B$23)-Hilfswerte!$B$29)^2+(((G2840-Hilfswerte!$B$24)/Hilfswerte!$B$25)-Hilfswerte!$B$30)^2),3)</f>
        <v>0.88500000000000001</v>
      </c>
      <c r="W2840" s="4">
        <f>ROUND(E2840*Hilfswerte!$B$31,0)</f>
        <v>4111</v>
      </c>
      <c r="X2840" s="4">
        <f t="shared" si="358"/>
        <v>2931</v>
      </c>
      <c r="Y2840" s="4" t="str">
        <f>IF(T2840="A - Top-Kunde","bereits Top-Kunde",IF(AND(V2840&lt;=Hilfswerte!$B$34,H2840&lt;0.5*W2840),"Hoch",IF(AND(V2840&lt;=Hilfswerte!$B$35,H2840&lt;0.7*W2840),"Mittel","Niedrig")))</f>
        <v>Mittel</v>
      </c>
      <c r="Z2840" s="4">
        <f t="shared" si="359"/>
        <v>12.6</v>
      </c>
      <c r="AA2840" s="4" t="str">
        <f>IF(J2840&gt;365,"Bereits abgewandert (Segment D)",IF(Z2840&gt;=Hilfswerte!$B$38,"Rot - akut gefaehrdet",IF(Z2840&gt;=Hilfswerte!$B$39,"Gelb - beobachten","Gruen - stabil")))</f>
        <v>Gruen - stabil</v>
      </c>
    </row>
    <row r="2841" spans="1:27" ht="15" customHeight="1" x14ac:dyDescent="0.25">
      <c r="A2841" s="4" t="s">
        <v>3188</v>
      </c>
      <c r="B2841" s="4" t="s">
        <v>1139</v>
      </c>
      <c r="C2841" s="4" t="s">
        <v>74</v>
      </c>
      <c r="D2841" s="4" t="s">
        <v>30</v>
      </c>
      <c r="E2841" s="4">
        <v>10</v>
      </c>
      <c r="F2841" s="5">
        <v>2.1</v>
      </c>
      <c r="G2841" s="5">
        <v>2.2999999999999998</v>
      </c>
      <c r="H2841" s="6">
        <v>3660</v>
      </c>
      <c r="I2841" s="4">
        <v>2</v>
      </c>
      <c r="J2841" s="4">
        <v>341</v>
      </c>
      <c r="K2841" s="4">
        <v>0</v>
      </c>
      <c r="L2841" s="4">
        <v>14</v>
      </c>
      <c r="M2841" s="4">
        <v>2</v>
      </c>
      <c r="N2841" s="5">
        <v>7.5</v>
      </c>
      <c r="O2841" s="7">
        <f t="shared" si="352"/>
        <v>2</v>
      </c>
      <c r="P2841" s="7">
        <f t="shared" si="353"/>
        <v>2</v>
      </c>
      <c r="Q2841" s="7">
        <f t="shared" si="354"/>
        <v>4</v>
      </c>
      <c r="R2841" s="7">
        <f t="shared" si="355"/>
        <v>8</v>
      </c>
      <c r="S2841" s="8">
        <f t="shared" si="356"/>
        <v>79.599999999999994</v>
      </c>
      <c r="T2841" s="7" t="str">
        <f t="shared" si="357"/>
        <v>C - Entwicklungspotenzial</v>
      </c>
      <c r="U2841" s="4">
        <f>ROUND(((E2841-Hilfswerte!$B$20)/Hilfswerte!$B$21)+((F2841-Hilfswerte!$B$22)/Hilfswerte!$B$23)+((G2841-Hilfswerte!$B$24)/Hilfswerte!$B$25)+0.1*INDEX(Hilfswerte!$B$4:$B$15,MATCH(C2841,Hilfswerte!$A$4:$A$15,0)),2)</f>
        <v>-2.2200000000000002</v>
      </c>
      <c r="V2841" s="4">
        <f>ROUND(SQRT((((E2841-Hilfswerte!$B$20)/Hilfswerte!$B$21)-Hilfswerte!$B$28)^2+(((F2841-Hilfswerte!$B$22)/Hilfswerte!$B$23)-Hilfswerte!$B$29)^2+(((G2841-Hilfswerte!$B$24)/Hilfswerte!$B$25)-Hilfswerte!$B$30)^2),3)</f>
        <v>1.6930000000000001</v>
      </c>
      <c r="W2841" s="4">
        <f>ROUND(E2841*Hilfswerte!$B$31,0)</f>
        <v>2055</v>
      </c>
      <c r="X2841" s="4">
        <f t="shared" si="358"/>
        <v>0</v>
      </c>
      <c r="Y2841" s="4" t="str">
        <f>IF(T2841="A - Top-Kunde","bereits Top-Kunde",IF(AND(V2841&lt;=Hilfswerte!$B$34,H2841&lt;0.5*W2841),"Hoch",IF(AND(V2841&lt;=Hilfswerte!$B$35,H2841&lt;0.7*W2841),"Mittel","Niedrig")))</f>
        <v>Niedrig</v>
      </c>
      <c r="Z2841" s="4">
        <f t="shared" si="359"/>
        <v>19.899999999999999</v>
      </c>
      <c r="AA2841" s="4" t="str">
        <f>IF(J2841&gt;365,"Bereits abgewandert (Segment D)",IF(Z2841&gt;=Hilfswerte!$B$38,"Rot - akut gefaehrdet",IF(Z2841&gt;=Hilfswerte!$B$39,"Gelb - beobachten","Gruen - stabil")))</f>
        <v>Rot - akut gefaehrdet</v>
      </c>
    </row>
    <row r="2842" spans="1:27" ht="15" customHeight="1" x14ac:dyDescent="0.25">
      <c r="A2842" s="4" t="s">
        <v>3189</v>
      </c>
      <c r="B2842" s="4" t="s">
        <v>363</v>
      </c>
      <c r="C2842" s="4" t="s">
        <v>89</v>
      </c>
      <c r="D2842" s="4" t="s">
        <v>30</v>
      </c>
      <c r="E2842" s="4">
        <v>199</v>
      </c>
      <c r="F2842" s="5">
        <v>42.6</v>
      </c>
      <c r="G2842" s="5">
        <v>10.8</v>
      </c>
      <c r="H2842" s="6">
        <v>5520</v>
      </c>
      <c r="I2842" s="4">
        <v>4</v>
      </c>
      <c r="J2842" s="4">
        <v>11</v>
      </c>
      <c r="K2842" s="4">
        <v>1</v>
      </c>
      <c r="L2842" s="4">
        <v>25</v>
      </c>
      <c r="M2842" s="4">
        <v>1</v>
      </c>
      <c r="N2842" s="5">
        <v>20.399999999999999</v>
      </c>
      <c r="O2842" s="7">
        <f t="shared" si="352"/>
        <v>5</v>
      </c>
      <c r="P2842" s="7">
        <f t="shared" si="353"/>
        <v>4</v>
      </c>
      <c r="Q2842" s="7">
        <f t="shared" si="354"/>
        <v>4</v>
      </c>
      <c r="R2842" s="7">
        <f t="shared" si="355"/>
        <v>13</v>
      </c>
      <c r="S2842" s="8">
        <f t="shared" si="356"/>
        <v>126.7</v>
      </c>
      <c r="T2842" s="7" t="str">
        <f t="shared" si="357"/>
        <v>A - Top-Kunde</v>
      </c>
      <c r="U2842" s="4">
        <f>ROUND(((E2842-Hilfswerte!$B$20)/Hilfswerte!$B$21)+((F2842-Hilfswerte!$B$22)/Hilfswerte!$B$23)+((G2842-Hilfswerte!$B$24)/Hilfswerte!$B$25)+0.1*INDEX(Hilfswerte!$B$4:$B$15,MATCH(C2842,Hilfswerte!$A$4:$A$15,0)),2)</f>
        <v>0.99</v>
      </c>
      <c r="V2842" s="4">
        <f>ROUND(SQRT((((E2842-Hilfswerte!$B$20)/Hilfswerte!$B$21)-Hilfswerte!$B$28)^2+(((F2842-Hilfswerte!$B$22)/Hilfswerte!$B$23)-Hilfswerte!$B$29)^2+(((G2842-Hilfswerte!$B$24)/Hilfswerte!$B$25)-Hilfswerte!$B$30)^2),3)</f>
        <v>0.17499999999999999</v>
      </c>
      <c r="W2842" s="4">
        <f>ROUND(E2842*Hilfswerte!$B$31,0)</f>
        <v>40904</v>
      </c>
      <c r="X2842" s="4">
        <f t="shared" si="358"/>
        <v>35384</v>
      </c>
      <c r="Y2842" s="4" t="str">
        <f>IF(T2842="A - Top-Kunde","bereits Top-Kunde",IF(AND(V2842&lt;=Hilfswerte!$B$34,H2842&lt;0.5*W2842),"Hoch",IF(AND(V2842&lt;=Hilfswerte!$B$35,H2842&lt;0.7*W2842),"Mittel","Niedrig")))</f>
        <v>bereits Top-Kunde</v>
      </c>
      <c r="Z2842" s="4">
        <f t="shared" si="359"/>
        <v>8.6</v>
      </c>
      <c r="AA2842" s="4" t="str">
        <f>IF(J2842&gt;365,"Bereits abgewandert (Segment D)",IF(Z2842&gt;=Hilfswerte!$B$38,"Rot - akut gefaehrdet",IF(Z2842&gt;=Hilfswerte!$B$39,"Gelb - beobachten","Gruen - stabil")))</f>
        <v>Gruen - stabil</v>
      </c>
    </row>
    <row r="2843" spans="1:27" ht="15" customHeight="1" x14ac:dyDescent="0.25">
      <c r="A2843" s="4" t="s">
        <v>3190</v>
      </c>
      <c r="B2843" s="4" t="s">
        <v>203</v>
      </c>
      <c r="C2843" s="4" t="s">
        <v>55</v>
      </c>
      <c r="D2843" s="4" t="s">
        <v>30</v>
      </c>
      <c r="E2843" s="4">
        <v>14</v>
      </c>
      <c r="F2843" s="5">
        <v>2.7</v>
      </c>
      <c r="G2843" s="5">
        <v>1.6</v>
      </c>
      <c r="H2843" s="6">
        <v>810</v>
      </c>
      <c r="I2843" s="4">
        <v>4</v>
      </c>
      <c r="J2843" s="4">
        <v>42</v>
      </c>
      <c r="K2843" s="4">
        <v>2</v>
      </c>
      <c r="L2843" s="4">
        <v>23</v>
      </c>
      <c r="M2843" s="4">
        <v>5</v>
      </c>
      <c r="N2843" s="5">
        <v>20.100000000000001</v>
      </c>
      <c r="O2843" s="7">
        <f t="shared" si="352"/>
        <v>4</v>
      </c>
      <c r="P2843" s="7">
        <f t="shared" si="353"/>
        <v>4</v>
      </c>
      <c r="Q2843" s="7">
        <f t="shared" si="354"/>
        <v>2</v>
      </c>
      <c r="R2843" s="7">
        <f t="shared" si="355"/>
        <v>10</v>
      </c>
      <c r="S2843" s="8">
        <f t="shared" si="356"/>
        <v>91.2</v>
      </c>
      <c r="T2843" s="7" t="str">
        <f t="shared" si="357"/>
        <v>C - Entwicklungspotenzial</v>
      </c>
      <c r="U2843" s="4">
        <f>ROUND(((E2843-Hilfswerte!$B$20)/Hilfswerte!$B$21)+((F2843-Hilfswerte!$B$22)/Hilfswerte!$B$23)+((G2843-Hilfswerte!$B$24)/Hilfswerte!$B$25)+0.1*INDEX(Hilfswerte!$B$4:$B$15,MATCH(C2843,Hilfswerte!$A$4:$A$15,0)),2)</f>
        <v>-1.98</v>
      </c>
      <c r="V2843" s="4">
        <f>ROUND(SQRT((((E2843-Hilfswerte!$B$20)/Hilfswerte!$B$21)-Hilfswerte!$B$28)^2+(((F2843-Hilfswerte!$B$22)/Hilfswerte!$B$23)-Hilfswerte!$B$29)^2+(((G2843-Hilfswerte!$B$24)/Hilfswerte!$B$25)-Hilfswerte!$B$30)^2),3)</f>
        <v>1.7769999999999999</v>
      </c>
      <c r="W2843" s="4">
        <f>ROUND(E2843*Hilfswerte!$B$31,0)</f>
        <v>2878</v>
      </c>
      <c r="X2843" s="4">
        <f t="shared" si="358"/>
        <v>2068</v>
      </c>
      <c r="Y2843" s="4" t="str">
        <f>IF(T2843="A - Top-Kunde","bereits Top-Kunde",IF(AND(V2843&lt;=Hilfswerte!$B$34,H2843&lt;0.5*W2843),"Hoch",IF(AND(V2843&lt;=Hilfswerte!$B$35,H2843&lt;0.7*W2843),"Mittel","Niedrig")))</f>
        <v>Niedrig</v>
      </c>
      <c r="Z2843" s="4">
        <f t="shared" si="359"/>
        <v>12.7</v>
      </c>
      <c r="AA2843" s="4" t="str">
        <f>IF(J2843&gt;365,"Bereits abgewandert (Segment D)",IF(Z2843&gt;=Hilfswerte!$B$38,"Rot - akut gefaehrdet",IF(Z2843&gt;=Hilfswerte!$B$39,"Gelb - beobachten","Gruen - stabil")))</f>
        <v>Gruen - stabil</v>
      </c>
    </row>
    <row r="2844" spans="1:27" ht="15" customHeight="1" x14ac:dyDescent="0.25">
      <c r="A2844" s="4" t="s">
        <v>3191</v>
      </c>
      <c r="B2844" s="4" t="s">
        <v>79</v>
      </c>
      <c r="C2844" s="4" t="s">
        <v>47</v>
      </c>
      <c r="D2844" s="4" t="s">
        <v>122</v>
      </c>
      <c r="E2844" s="4">
        <v>126</v>
      </c>
      <c r="F2844" s="5">
        <v>31.6</v>
      </c>
      <c r="G2844" s="5">
        <v>11.9</v>
      </c>
      <c r="H2844" s="6">
        <v>0</v>
      </c>
      <c r="I2844" s="4">
        <v>0</v>
      </c>
      <c r="J2844" s="4">
        <v>714</v>
      </c>
      <c r="K2844" s="4">
        <v>0</v>
      </c>
      <c r="L2844" s="4">
        <v>27</v>
      </c>
      <c r="M2844" s="4">
        <v>0</v>
      </c>
      <c r="N2844" s="5">
        <v>-77.8</v>
      </c>
      <c r="O2844" s="7">
        <f t="shared" si="352"/>
        <v>1</v>
      </c>
      <c r="P2844" s="7">
        <f t="shared" si="353"/>
        <v>1</v>
      </c>
      <c r="Q2844" s="7">
        <f t="shared" si="354"/>
        <v>1</v>
      </c>
      <c r="R2844" s="7">
        <f t="shared" si="355"/>
        <v>3</v>
      </c>
      <c r="S2844" s="8">
        <f t="shared" si="356"/>
        <v>-17</v>
      </c>
      <c r="T2844" s="7" t="str">
        <f t="shared" si="357"/>
        <v>D - Abwanderungsrisiko</v>
      </c>
      <c r="U2844" s="4">
        <f>ROUND(((E2844-Hilfswerte!$B$20)/Hilfswerte!$B$21)+((F2844-Hilfswerte!$B$22)/Hilfswerte!$B$23)+((G2844-Hilfswerte!$B$24)/Hilfswerte!$B$25)+0.1*INDEX(Hilfswerte!$B$4:$B$15,MATCH(C2844,Hilfswerte!$A$4:$A$15,0)),2)</f>
        <v>0.44</v>
      </c>
      <c r="V2844" s="4">
        <f>ROUND(SQRT((((E2844-Hilfswerte!$B$20)/Hilfswerte!$B$21)-Hilfswerte!$B$28)^2+(((F2844-Hilfswerte!$B$22)/Hilfswerte!$B$23)-Hilfswerte!$B$29)^2+(((G2844-Hilfswerte!$B$24)/Hilfswerte!$B$25)-Hilfswerte!$B$30)^2),3)</f>
        <v>0.23400000000000001</v>
      </c>
      <c r="W2844" s="4">
        <f>ROUND(E2844*Hilfswerte!$B$31,0)</f>
        <v>25899</v>
      </c>
      <c r="X2844" s="4">
        <f t="shared" si="358"/>
        <v>25899</v>
      </c>
      <c r="Y2844" s="4" t="str">
        <f>IF(T2844="A - Top-Kunde","bereits Top-Kunde",IF(AND(V2844&lt;=Hilfswerte!$B$34,H2844&lt;0.5*W2844),"Hoch",IF(AND(V2844&lt;=Hilfswerte!$B$35,H2844&lt;0.7*W2844),"Mittel","Niedrig")))</f>
        <v>Hoch</v>
      </c>
      <c r="Z2844" s="4">
        <f t="shared" si="359"/>
        <v>72.2</v>
      </c>
      <c r="AA2844" s="4" t="str">
        <f>IF(J2844&gt;365,"Bereits abgewandert (Segment D)",IF(Z2844&gt;=Hilfswerte!$B$38,"Rot - akut gefaehrdet",IF(Z2844&gt;=Hilfswerte!$B$39,"Gelb - beobachten","Gruen - stabil")))</f>
        <v>Bereits abgewandert (Segment D)</v>
      </c>
    </row>
    <row r="2845" spans="1:27" ht="15" customHeight="1" x14ac:dyDescent="0.25">
      <c r="A2845" s="4" t="s">
        <v>3192</v>
      </c>
      <c r="B2845" s="4" t="s">
        <v>188</v>
      </c>
      <c r="C2845" s="4" t="s">
        <v>47</v>
      </c>
      <c r="D2845" s="4" t="s">
        <v>30</v>
      </c>
      <c r="E2845" s="4">
        <v>96</v>
      </c>
      <c r="F2845" s="5">
        <v>20.7</v>
      </c>
      <c r="G2845" s="5">
        <v>11.2</v>
      </c>
      <c r="H2845" s="6">
        <v>13090</v>
      </c>
      <c r="I2845" s="4">
        <v>2</v>
      </c>
      <c r="J2845" s="4">
        <v>18</v>
      </c>
      <c r="K2845" s="4">
        <v>2</v>
      </c>
      <c r="L2845" s="4">
        <v>19</v>
      </c>
      <c r="M2845" s="4">
        <v>3</v>
      </c>
      <c r="N2845" s="5">
        <v>5.8</v>
      </c>
      <c r="O2845" s="7">
        <f t="shared" si="352"/>
        <v>5</v>
      </c>
      <c r="P2845" s="7">
        <f t="shared" si="353"/>
        <v>2</v>
      </c>
      <c r="Q2845" s="7">
        <f t="shared" si="354"/>
        <v>5</v>
      </c>
      <c r="R2845" s="7">
        <f t="shared" si="355"/>
        <v>12</v>
      </c>
      <c r="S2845" s="8">
        <f t="shared" si="356"/>
        <v>105.2</v>
      </c>
      <c r="T2845" s="7" t="str">
        <f t="shared" si="357"/>
        <v>B - Kernkunde</v>
      </c>
      <c r="U2845" s="4">
        <f>ROUND(((E2845-Hilfswerte!$B$20)/Hilfswerte!$B$21)+((F2845-Hilfswerte!$B$22)/Hilfswerte!$B$23)+((G2845-Hilfswerte!$B$24)/Hilfswerte!$B$25)+0.1*INDEX(Hilfswerte!$B$4:$B$15,MATCH(C2845,Hilfswerte!$A$4:$A$15,0)),2)</f>
        <v>0.01</v>
      </c>
      <c r="V2845" s="4">
        <f>ROUND(SQRT((((E2845-Hilfswerte!$B$20)/Hilfswerte!$B$21)-Hilfswerte!$B$28)^2+(((F2845-Hilfswerte!$B$22)/Hilfswerte!$B$23)-Hilfswerte!$B$29)^2+(((G2845-Hilfswerte!$B$24)/Hilfswerte!$B$25)-Hilfswerte!$B$30)^2),3)</f>
        <v>0.432</v>
      </c>
      <c r="W2845" s="4">
        <f>ROUND(E2845*Hilfswerte!$B$31,0)</f>
        <v>19732</v>
      </c>
      <c r="X2845" s="4">
        <f t="shared" si="358"/>
        <v>6642</v>
      </c>
      <c r="Y2845" s="4" t="str">
        <f>IF(T2845="A - Top-Kunde","bereits Top-Kunde",IF(AND(V2845&lt;=Hilfswerte!$B$34,H2845&lt;0.5*W2845),"Hoch",IF(AND(V2845&lt;=Hilfswerte!$B$35,H2845&lt;0.7*W2845),"Mittel","Niedrig")))</f>
        <v>Mittel</v>
      </c>
      <c r="Z2845" s="4">
        <f t="shared" si="359"/>
        <v>10.7</v>
      </c>
      <c r="AA2845" s="4" t="str">
        <f>IF(J2845&gt;365,"Bereits abgewandert (Segment D)",IF(Z2845&gt;=Hilfswerte!$B$38,"Rot - akut gefaehrdet",IF(Z2845&gt;=Hilfswerte!$B$39,"Gelb - beobachten","Gruen - stabil")))</f>
        <v>Gruen - stabil</v>
      </c>
    </row>
    <row r="2846" spans="1:27" ht="15" customHeight="1" x14ac:dyDescent="0.25">
      <c r="A2846" s="4" t="s">
        <v>3193</v>
      </c>
      <c r="B2846" s="4" t="s">
        <v>284</v>
      </c>
      <c r="C2846" s="4" t="s">
        <v>51</v>
      </c>
      <c r="D2846" s="4" t="s">
        <v>30</v>
      </c>
      <c r="E2846" s="4">
        <v>60</v>
      </c>
      <c r="F2846" s="5">
        <v>14</v>
      </c>
      <c r="G2846" s="5">
        <v>10.7</v>
      </c>
      <c r="H2846" s="6">
        <v>1280</v>
      </c>
      <c r="I2846" s="4">
        <v>1</v>
      </c>
      <c r="J2846" s="4">
        <v>182</v>
      </c>
      <c r="K2846" s="4">
        <v>0</v>
      </c>
      <c r="L2846" s="4">
        <v>-2</v>
      </c>
      <c r="M2846" s="4">
        <v>1</v>
      </c>
      <c r="N2846" s="5">
        <v>27.7</v>
      </c>
      <c r="O2846" s="7">
        <f t="shared" si="352"/>
        <v>2</v>
      </c>
      <c r="P2846" s="7">
        <f t="shared" si="353"/>
        <v>1</v>
      </c>
      <c r="Q2846" s="7">
        <f t="shared" si="354"/>
        <v>3</v>
      </c>
      <c r="R2846" s="7">
        <f t="shared" si="355"/>
        <v>6</v>
      </c>
      <c r="S2846" s="8">
        <f t="shared" si="356"/>
        <v>73.900000000000006</v>
      </c>
      <c r="T2846" s="7" t="str">
        <f t="shared" si="357"/>
        <v>C - Entwicklungspotenzial</v>
      </c>
      <c r="U2846" s="4">
        <f>ROUND(((E2846-Hilfswerte!$B$20)/Hilfswerte!$B$21)+((F2846-Hilfswerte!$B$22)/Hilfswerte!$B$23)+((G2846-Hilfswerte!$B$24)/Hilfswerte!$B$25)+0.1*INDEX(Hilfswerte!$B$4:$B$15,MATCH(C2846,Hilfswerte!$A$4:$A$15,0)),2)</f>
        <v>-0.08</v>
      </c>
      <c r="V2846" s="4">
        <f>ROUND(SQRT((((E2846-Hilfswerte!$B$20)/Hilfswerte!$B$21)-Hilfswerte!$B$28)^2+(((F2846-Hilfswerte!$B$22)/Hilfswerte!$B$23)-Hilfswerte!$B$29)^2+(((G2846-Hilfswerte!$B$24)/Hilfswerte!$B$25)-Hilfswerte!$B$30)^2),3)</f>
        <v>0.63200000000000001</v>
      </c>
      <c r="W2846" s="4">
        <f>ROUND(E2846*Hilfswerte!$B$31,0)</f>
        <v>12333</v>
      </c>
      <c r="X2846" s="4">
        <f t="shared" si="358"/>
        <v>11053</v>
      </c>
      <c r="Y2846" s="4" t="str">
        <f>IF(T2846="A - Top-Kunde","bereits Top-Kunde",IF(AND(V2846&lt;=Hilfswerte!$B$34,H2846&lt;0.5*W2846),"Hoch",IF(AND(V2846&lt;=Hilfswerte!$B$35,H2846&lt;0.7*W2846),"Mittel","Niedrig")))</f>
        <v>Hoch</v>
      </c>
      <c r="Z2846" s="4">
        <f t="shared" si="359"/>
        <v>9.1</v>
      </c>
      <c r="AA2846" s="4" t="str">
        <f>IF(J2846&gt;365,"Bereits abgewandert (Segment D)",IF(Z2846&gt;=Hilfswerte!$B$38,"Rot - akut gefaehrdet",IF(Z2846&gt;=Hilfswerte!$B$39,"Gelb - beobachten","Gruen - stabil")))</f>
        <v>Gruen - stabil</v>
      </c>
    </row>
    <row r="2847" spans="1:27" ht="15" customHeight="1" x14ac:dyDescent="0.25">
      <c r="A2847" s="4" t="s">
        <v>3194</v>
      </c>
      <c r="B2847" s="4" t="s">
        <v>88</v>
      </c>
      <c r="C2847" s="4" t="s">
        <v>84</v>
      </c>
      <c r="D2847" s="4" t="s">
        <v>122</v>
      </c>
      <c r="E2847" s="4">
        <v>48</v>
      </c>
      <c r="F2847" s="5">
        <v>7.5</v>
      </c>
      <c r="G2847" s="5">
        <v>16.3</v>
      </c>
      <c r="H2847" s="6">
        <v>2850</v>
      </c>
      <c r="I2847" s="4">
        <v>4</v>
      </c>
      <c r="J2847" s="4">
        <v>68</v>
      </c>
      <c r="K2847" s="4">
        <v>0</v>
      </c>
      <c r="L2847" s="4">
        <v>7</v>
      </c>
      <c r="M2847" s="4">
        <v>4</v>
      </c>
      <c r="N2847" s="5">
        <v>-13.8</v>
      </c>
      <c r="O2847" s="7">
        <f t="shared" si="352"/>
        <v>4</v>
      </c>
      <c r="P2847" s="7">
        <f t="shared" si="353"/>
        <v>4</v>
      </c>
      <c r="Q2847" s="7">
        <f t="shared" si="354"/>
        <v>4</v>
      </c>
      <c r="R2847" s="7">
        <f t="shared" si="355"/>
        <v>12</v>
      </c>
      <c r="S2847" s="8">
        <f t="shared" si="356"/>
        <v>111</v>
      </c>
      <c r="T2847" s="7" t="str">
        <f t="shared" si="357"/>
        <v>B - Kernkunde</v>
      </c>
      <c r="U2847" s="4">
        <f>ROUND(((E2847-Hilfswerte!$B$20)/Hilfswerte!$B$21)+((F2847-Hilfswerte!$B$22)/Hilfswerte!$B$23)+((G2847-Hilfswerte!$B$24)/Hilfswerte!$B$25)+0.1*INDEX(Hilfswerte!$B$4:$B$15,MATCH(C2847,Hilfswerte!$A$4:$A$15,0)),2)</f>
        <v>0.28999999999999998</v>
      </c>
      <c r="V2847" s="4">
        <f>ROUND(SQRT((((E2847-Hilfswerte!$B$20)/Hilfswerte!$B$21)-Hilfswerte!$B$28)^2+(((F2847-Hilfswerte!$B$22)/Hilfswerte!$B$23)-Hilfswerte!$B$29)^2+(((G2847-Hilfswerte!$B$24)/Hilfswerte!$B$25)-Hilfswerte!$B$30)^2),3)</f>
        <v>1.1000000000000001</v>
      </c>
      <c r="W2847" s="4">
        <f>ROUND(E2847*Hilfswerte!$B$31,0)</f>
        <v>9866</v>
      </c>
      <c r="X2847" s="4">
        <f t="shared" si="358"/>
        <v>7016</v>
      </c>
      <c r="Y2847" s="4" t="str">
        <f>IF(T2847="A - Top-Kunde","bereits Top-Kunde",IF(AND(V2847&lt;=Hilfswerte!$B$34,H2847&lt;0.5*W2847),"Hoch",IF(AND(V2847&lt;=Hilfswerte!$B$35,H2847&lt;0.7*W2847),"Mittel","Niedrig")))</f>
        <v>Mittel</v>
      </c>
      <c r="Z2847" s="4">
        <f t="shared" si="359"/>
        <v>10.3</v>
      </c>
      <c r="AA2847" s="4" t="str">
        <f>IF(J2847&gt;365,"Bereits abgewandert (Segment D)",IF(Z2847&gt;=Hilfswerte!$B$38,"Rot - akut gefaehrdet",IF(Z2847&gt;=Hilfswerte!$B$39,"Gelb - beobachten","Gruen - stabil")))</f>
        <v>Gruen - stabil</v>
      </c>
    </row>
    <row r="2848" spans="1:27" ht="15" customHeight="1" x14ac:dyDescent="0.25">
      <c r="A2848" s="4" t="s">
        <v>3195</v>
      </c>
      <c r="B2848" s="4" t="s">
        <v>81</v>
      </c>
      <c r="C2848" s="4" t="s">
        <v>33</v>
      </c>
      <c r="D2848" s="4" t="s">
        <v>30</v>
      </c>
      <c r="E2848" s="4">
        <v>472</v>
      </c>
      <c r="F2848" s="5">
        <v>116.9</v>
      </c>
      <c r="G2848" s="5">
        <v>9.4</v>
      </c>
      <c r="H2848" s="6">
        <v>149710</v>
      </c>
      <c r="I2848" s="4">
        <v>7</v>
      </c>
      <c r="J2848" s="4">
        <v>9</v>
      </c>
      <c r="K2848" s="4">
        <v>1</v>
      </c>
      <c r="L2848" s="4">
        <v>6</v>
      </c>
      <c r="M2848" s="4">
        <v>5</v>
      </c>
      <c r="N2848" s="5">
        <v>-17.2</v>
      </c>
      <c r="O2848" s="7">
        <f t="shared" si="352"/>
        <v>5</v>
      </c>
      <c r="P2848" s="7">
        <f t="shared" si="353"/>
        <v>5</v>
      </c>
      <c r="Q2848" s="7">
        <f t="shared" si="354"/>
        <v>5</v>
      </c>
      <c r="R2848" s="7">
        <f t="shared" si="355"/>
        <v>15</v>
      </c>
      <c r="S2848" s="8">
        <f t="shared" si="356"/>
        <v>133.6</v>
      </c>
      <c r="T2848" s="7" t="str">
        <f t="shared" si="357"/>
        <v>A - Top-Kunde</v>
      </c>
      <c r="U2848" s="4">
        <f>ROUND(((E2848-Hilfswerte!$B$20)/Hilfswerte!$B$21)+((F2848-Hilfswerte!$B$22)/Hilfswerte!$B$23)+((G2848-Hilfswerte!$B$24)/Hilfswerte!$B$25)+0.1*INDEX(Hilfswerte!$B$4:$B$15,MATCH(C2848,Hilfswerte!$A$4:$A$15,0)),2)</f>
        <v>3.01</v>
      </c>
      <c r="V2848" s="4">
        <f>ROUND(SQRT((((E2848-Hilfswerte!$B$20)/Hilfswerte!$B$21)-Hilfswerte!$B$28)^2+(((F2848-Hilfswerte!$B$22)/Hilfswerte!$B$23)-Hilfswerte!$B$29)^2+(((G2848-Hilfswerte!$B$24)/Hilfswerte!$B$25)-Hilfswerte!$B$30)^2),3)</f>
        <v>1.956</v>
      </c>
      <c r="W2848" s="4">
        <f>ROUND(E2848*Hilfswerte!$B$31,0)</f>
        <v>97018</v>
      </c>
      <c r="X2848" s="4">
        <f t="shared" si="358"/>
        <v>0</v>
      </c>
      <c r="Y2848" s="4" t="str">
        <f>IF(T2848="A - Top-Kunde","bereits Top-Kunde",IF(AND(V2848&lt;=Hilfswerte!$B$34,H2848&lt;0.5*W2848),"Hoch",IF(AND(V2848&lt;=Hilfswerte!$B$35,H2848&lt;0.7*W2848),"Mittel","Niedrig")))</f>
        <v>bereits Top-Kunde</v>
      </c>
      <c r="Z2848" s="4">
        <f t="shared" si="359"/>
        <v>11.5</v>
      </c>
      <c r="AA2848" s="4" t="str">
        <f>IF(J2848&gt;365,"Bereits abgewandert (Segment D)",IF(Z2848&gt;=Hilfswerte!$B$38,"Rot - akut gefaehrdet",IF(Z2848&gt;=Hilfswerte!$B$39,"Gelb - beobachten","Gruen - stabil")))</f>
        <v>Gruen - stabil</v>
      </c>
    </row>
    <row r="2849" spans="1:27" ht="15" customHeight="1" x14ac:dyDescent="0.25">
      <c r="A2849" s="4" t="s">
        <v>3196</v>
      </c>
      <c r="B2849" s="4" t="s">
        <v>284</v>
      </c>
      <c r="C2849" s="4" t="s">
        <v>59</v>
      </c>
      <c r="D2849" s="4" t="s">
        <v>52</v>
      </c>
      <c r="E2849" s="4">
        <v>292</v>
      </c>
      <c r="F2849" s="5">
        <v>63.7</v>
      </c>
      <c r="G2849" s="5">
        <v>17</v>
      </c>
      <c r="H2849" s="6">
        <v>10860</v>
      </c>
      <c r="I2849" s="4">
        <v>1</v>
      </c>
      <c r="J2849" s="4">
        <v>85</v>
      </c>
      <c r="K2849" s="4">
        <v>0</v>
      </c>
      <c r="L2849" s="4">
        <v>-5</v>
      </c>
      <c r="M2849" s="4">
        <v>1</v>
      </c>
      <c r="N2849" s="5">
        <v>19.100000000000001</v>
      </c>
      <c r="O2849" s="7">
        <f t="shared" si="352"/>
        <v>4</v>
      </c>
      <c r="P2849" s="7">
        <f t="shared" si="353"/>
        <v>1</v>
      </c>
      <c r="Q2849" s="7">
        <f t="shared" si="354"/>
        <v>5</v>
      </c>
      <c r="R2849" s="7">
        <f t="shared" si="355"/>
        <v>10</v>
      </c>
      <c r="S2849" s="8">
        <f t="shared" si="356"/>
        <v>109.6</v>
      </c>
      <c r="T2849" s="7" t="str">
        <f t="shared" si="357"/>
        <v>B - Kernkunde</v>
      </c>
      <c r="U2849" s="4">
        <f>ROUND(((E2849-Hilfswerte!$B$20)/Hilfswerte!$B$21)+((F2849-Hilfswerte!$B$22)/Hilfswerte!$B$23)+((G2849-Hilfswerte!$B$24)/Hilfswerte!$B$25)+0.1*INDEX(Hilfswerte!$B$4:$B$15,MATCH(C2849,Hilfswerte!$A$4:$A$15,0)),2)</f>
        <v>2.38</v>
      </c>
      <c r="V2849" s="4">
        <f>ROUND(SQRT((((E2849-Hilfswerte!$B$20)/Hilfswerte!$B$21)-Hilfswerte!$B$28)^2+(((F2849-Hilfswerte!$B$22)/Hilfswerte!$B$23)-Hilfswerte!$B$29)^2+(((G2849-Hilfswerte!$B$24)/Hilfswerte!$B$25)-Hilfswerte!$B$30)^2),3)</f>
        <v>1.1619999999999999</v>
      </c>
      <c r="W2849" s="4">
        <f>ROUND(E2849*Hilfswerte!$B$31,0)</f>
        <v>60019</v>
      </c>
      <c r="X2849" s="4">
        <f t="shared" si="358"/>
        <v>49159</v>
      </c>
      <c r="Y2849" s="4" t="str">
        <f>IF(T2849="A - Top-Kunde","bereits Top-Kunde",IF(AND(V2849&lt;=Hilfswerte!$B$34,H2849&lt;0.5*W2849),"Hoch",IF(AND(V2849&lt;=Hilfswerte!$B$35,H2849&lt;0.7*W2849),"Mittel","Niedrig")))</f>
        <v>Niedrig</v>
      </c>
      <c r="Z2849" s="4">
        <f t="shared" si="359"/>
        <v>4.3</v>
      </c>
      <c r="AA2849" s="4" t="str">
        <f>IF(J2849&gt;365,"Bereits abgewandert (Segment D)",IF(Z2849&gt;=Hilfswerte!$B$38,"Rot - akut gefaehrdet",IF(Z2849&gt;=Hilfswerte!$B$39,"Gelb - beobachten","Gruen - stabil")))</f>
        <v>Gruen - stabil</v>
      </c>
    </row>
    <row r="2850" spans="1:27" ht="15" customHeight="1" x14ac:dyDescent="0.25">
      <c r="A2850" s="4" t="s">
        <v>3197</v>
      </c>
      <c r="B2850" s="4" t="s">
        <v>822</v>
      </c>
      <c r="C2850" s="4" t="s">
        <v>29</v>
      </c>
      <c r="D2850" s="4" t="s">
        <v>30</v>
      </c>
      <c r="E2850" s="4">
        <v>52</v>
      </c>
      <c r="F2850" s="5">
        <v>20.3</v>
      </c>
      <c r="G2850" s="5">
        <v>4.8</v>
      </c>
      <c r="H2850" s="6">
        <v>0</v>
      </c>
      <c r="I2850" s="4">
        <v>0</v>
      </c>
      <c r="J2850" s="4">
        <v>632</v>
      </c>
      <c r="K2850" s="4">
        <v>0</v>
      </c>
      <c r="L2850" s="4">
        <v>31</v>
      </c>
      <c r="M2850" s="4">
        <v>0</v>
      </c>
      <c r="N2850" s="5">
        <v>-53.9</v>
      </c>
      <c r="O2850" s="7">
        <f t="shared" si="352"/>
        <v>1</v>
      </c>
      <c r="P2850" s="7">
        <f t="shared" si="353"/>
        <v>1</v>
      </c>
      <c r="Q2850" s="7">
        <f t="shared" si="354"/>
        <v>1</v>
      </c>
      <c r="R2850" s="7">
        <f t="shared" si="355"/>
        <v>3</v>
      </c>
      <c r="S2850" s="8">
        <f t="shared" si="356"/>
        <v>-6.3</v>
      </c>
      <c r="T2850" s="7" t="str">
        <f t="shared" si="357"/>
        <v>D - Abwanderungsrisiko</v>
      </c>
      <c r="U2850" s="4">
        <f>ROUND(((E2850-Hilfswerte!$B$20)/Hilfswerte!$B$21)+((F2850-Hilfswerte!$B$22)/Hilfswerte!$B$23)+((G2850-Hilfswerte!$B$24)/Hilfswerte!$B$25)+0.1*INDEX(Hilfswerte!$B$4:$B$15,MATCH(C2850,Hilfswerte!$A$4:$A$15,0)),2)</f>
        <v>-1.02</v>
      </c>
      <c r="V2850" s="4">
        <f>ROUND(SQRT((((E2850-Hilfswerte!$B$20)/Hilfswerte!$B$21)-Hilfswerte!$B$28)^2+(((F2850-Hilfswerte!$B$22)/Hilfswerte!$B$23)-Hilfswerte!$B$29)^2+(((G2850-Hilfswerte!$B$24)/Hilfswerte!$B$25)-Hilfswerte!$B$30)^2),3)</f>
        <v>1.173</v>
      </c>
      <c r="W2850" s="4">
        <f>ROUND(E2850*Hilfswerte!$B$31,0)</f>
        <v>10688</v>
      </c>
      <c r="X2850" s="4">
        <f t="shared" si="358"/>
        <v>10688</v>
      </c>
      <c r="Y2850" s="4" t="str">
        <f>IF(T2850="A - Top-Kunde","bereits Top-Kunde",IF(AND(V2850&lt;=Hilfswerte!$B$34,H2850&lt;0.5*W2850),"Hoch",IF(AND(V2850&lt;=Hilfswerte!$B$35,H2850&lt;0.7*W2850),"Mittel","Niedrig")))</f>
        <v>Niedrig</v>
      </c>
      <c r="Z2850" s="4">
        <f t="shared" si="359"/>
        <v>59.4</v>
      </c>
      <c r="AA2850" s="4" t="str">
        <f>IF(J2850&gt;365,"Bereits abgewandert (Segment D)",IF(Z2850&gt;=Hilfswerte!$B$38,"Rot - akut gefaehrdet",IF(Z2850&gt;=Hilfswerte!$B$39,"Gelb - beobachten","Gruen - stabil")))</f>
        <v>Bereits abgewandert (Segment D)</v>
      </c>
    </row>
    <row r="2851" spans="1:27" ht="15" customHeight="1" x14ac:dyDescent="0.25">
      <c r="A2851" s="4" t="s">
        <v>3198</v>
      </c>
      <c r="B2851" s="4" t="s">
        <v>300</v>
      </c>
      <c r="C2851" s="4" t="s">
        <v>84</v>
      </c>
      <c r="D2851" s="4" t="s">
        <v>48</v>
      </c>
      <c r="E2851" s="4">
        <v>19</v>
      </c>
      <c r="F2851" s="5">
        <v>3.7</v>
      </c>
      <c r="G2851" s="5">
        <v>7.4</v>
      </c>
      <c r="H2851" s="6">
        <v>460</v>
      </c>
      <c r="I2851" s="4">
        <v>4</v>
      </c>
      <c r="J2851" s="4">
        <v>16</v>
      </c>
      <c r="K2851" s="4">
        <v>0</v>
      </c>
      <c r="L2851" s="4">
        <v>11</v>
      </c>
      <c r="M2851" s="4">
        <v>5</v>
      </c>
      <c r="N2851" s="5">
        <v>-17.7</v>
      </c>
      <c r="O2851" s="7">
        <f t="shared" si="352"/>
        <v>5</v>
      </c>
      <c r="P2851" s="7">
        <f t="shared" si="353"/>
        <v>4</v>
      </c>
      <c r="Q2851" s="7">
        <f t="shared" si="354"/>
        <v>2</v>
      </c>
      <c r="R2851" s="7">
        <f t="shared" si="355"/>
        <v>11</v>
      </c>
      <c r="S2851" s="8">
        <f t="shared" si="356"/>
        <v>97.9</v>
      </c>
      <c r="T2851" s="7" t="str">
        <f t="shared" si="357"/>
        <v>C - Entwicklungspotenzial</v>
      </c>
      <c r="U2851" s="4">
        <f>ROUND(((E2851-Hilfswerte!$B$20)/Hilfswerte!$B$21)+((F2851-Hilfswerte!$B$22)/Hilfswerte!$B$23)+((G2851-Hilfswerte!$B$24)/Hilfswerte!$B$25)+0.1*INDEX(Hilfswerte!$B$4:$B$15,MATCH(C2851,Hilfswerte!$A$4:$A$15,0)),2)</f>
        <v>-1.31</v>
      </c>
      <c r="V2851" s="4">
        <f>ROUND(SQRT((((E2851-Hilfswerte!$B$20)/Hilfswerte!$B$21)-Hilfswerte!$B$28)^2+(((F2851-Hilfswerte!$B$22)/Hilfswerte!$B$23)-Hilfswerte!$B$29)^2+(((G2851-Hilfswerte!$B$24)/Hilfswerte!$B$25)-Hilfswerte!$B$30)^2),3)</f>
        <v>1.069</v>
      </c>
      <c r="W2851" s="4">
        <f>ROUND(E2851*Hilfswerte!$B$31,0)</f>
        <v>3905</v>
      </c>
      <c r="X2851" s="4">
        <f t="shared" si="358"/>
        <v>3445</v>
      </c>
      <c r="Y2851" s="4" t="str">
        <f>IF(T2851="A - Top-Kunde","bereits Top-Kunde",IF(AND(V2851&lt;=Hilfswerte!$B$34,H2851&lt;0.5*W2851),"Hoch",IF(AND(V2851&lt;=Hilfswerte!$B$35,H2851&lt;0.7*W2851),"Mittel","Niedrig")))</f>
        <v>Mittel</v>
      </c>
      <c r="Z2851" s="4">
        <f t="shared" si="359"/>
        <v>10.1</v>
      </c>
      <c r="AA2851" s="4" t="str">
        <f>IF(J2851&gt;365,"Bereits abgewandert (Segment D)",IF(Z2851&gt;=Hilfswerte!$B$38,"Rot - akut gefaehrdet",IF(Z2851&gt;=Hilfswerte!$B$39,"Gelb - beobachten","Gruen - stabil")))</f>
        <v>Gruen - stabil</v>
      </c>
    </row>
    <row r="2852" spans="1:27" ht="15" customHeight="1" x14ac:dyDescent="0.25">
      <c r="A2852" s="4" t="s">
        <v>3199</v>
      </c>
      <c r="B2852" s="4" t="s">
        <v>1323</v>
      </c>
      <c r="C2852" s="4" t="s">
        <v>59</v>
      </c>
      <c r="D2852" s="4" t="s">
        <v>93</v>
      </c>
      <c r="E2852" s="4">
        <v>370</v>
      </c>
      <c r="F2852" s="5">
        <v>74.3</v>
      </c>
      <c r="G2852" s="5">
        <v>16.2</v>
      </c>
      <c r="H2852" s="6">
        <v>0</v>
      </c>
      <c r="I2852" s="4">
        <v>0</v>
      </c>
      <c r="J2852" s="4">
        <v>484</v>
      </c>
      <c r="K2852" s="4">
        <v>0</v>
      </c>
      <c r="L2852" s="4">
        <v>7</v>
      </c>
      <c r="M2852" s="4">
        <v>0</v>
      </c>
      <c r="N2852" s="5">
        <v>-58.7</v>
      </c>
      <c r="O2852" s="7">
        <f t="shared" si="352"/>
        <v>1</v>
      </c>
      <c r="P2852" s="7">
        <f t="shared" si="353"/>
        <v>1</v>
      </c>
      <c r="Q2852" s="7">
        <f t="shared" si="354"/>
        <v>1</v>
      </c>
      <c r="R2852" s="7">
        <f t="shared" si="355"/>
        <v>3</v>
      </c>
      <c r="S2852" s="8">
        <f t="shared" si="356"/>
        <v>-1.5</v>
      </c>
      <c r="T2852" s="7" t="str">
        <f t="shared" si="357"/>
        <v>D - Abwanderungsrisiko</v>
      </c>
      <c r="U2852" s="4">
        <f>ROUND(((E2852-Hilfswerte!$B$20)/Hilfswerte!$B$21)+((F2852-Hilfswerte!$B$22)/Hilfswerte!$B$23)+((G2852-Hilfswerte!$B$24)/Hilfswerte!$B$25)+0.1*INDEX(Hilfswerte!$B$4:$B$15,MATCH(C2852,Hilfswerte!$A$4:$A$15,0)),2)</f>
        <v>2.78</v>
      </c>
      <c r="V2852" s="4">
        <f>ROUND(SQRT((((E2852-Hilfswerte!$B$20)/Hilfswerte!$B$21)-Hilfswerte!$B$28)^2+(((F2852-Hilfswerte!$B$22)/Hilfswerte!$B$23)-Hilfswerte!$B$29)^2+(((G2852-Hilfswerte!$B$24)/Hilfswerte!$B$25)-Hilfswerte!$B$30)^2),3)</f>
        <v>1.3480000000000001</v>
      </c>
      <c r="W2852" s="4">
        <f>ROUND(E2852*Hilfswerte!$B$31,0)</f>
        <v>76052</v>
      </c>
      <c r="X2852" s="4">
        <f t="shared" si="358"/>
        <v>76052</v>
      </c>
      <c r="Y2852" s="4" t="str">
        <f>IF(T2852="A - Top-Kunde","bereits Top-Kunde",IF(AND(V2852&lt;=Hilfswerte!$B$34,H2852&lt;0.5*W2852),"Hoch",IF(AND(V2852&lt;=Hilfswerte!$B$35,H2852&lt;0.7*W2852),"Mittel","Niedrig")))</f>
        <v>Niedrig</v>
      </c>
      <c r="Z2852" s="4">
        <f t="shared" si="359"/>
        <v>49.1</v>
      </c>
      <c r="AA2852" s="4" t="str">
        <f>IF(J2852&gt;365,"Bereits abgewandert (Segment D)",IF(Z2852&gt;=Hilfswerte!$B$38,"Rot - akut gefaehrdet",IF(Z2852&gt;=Hilfswerte!$B$39,"Gelb - beobachten","Gruen - stabil")))</f>
        <v>Bereits abgewandert (Segment D)</v>
      </c>
    </row>
    <row r="2853" spans="1:27" ht="15" customHeight="1" x14ac:dyDescent="0.25">
      <c r="A2853" s="4" t="s">
        <v>3200</v>
      </c>
      <c r="B2853" s="4" t="s">
        <v>277</v>
      </c>
      <c r="C2853" s="4" t="s">
        <v>89</v>
      </c>
      <c r="D2853" s="4" t="s">
        <v>30</v>
      </c>
      <c r="E2853" s="4">
        <v>271</v>
      </c>
      <c r="F2853" s="5">
        <v>46.4</v>
      </c>
      <c r="G2853" s="5">
        <v>2.6</v>
      </c>
      <c r="H2853" s="6">
        <v>60620</v>
      </c>
      <c r="I2853" s="4">
        <v>2</v>
      </c>
      <c r="J2853" s="4">
        <v>54</v>
      </c>
      <c r="K2853" s="4">
        <v>1</v>
      </c>
      <c r="L2853" s="4">
        <v>5</v>
      </c>
      <c r="M2853" s="4">
        <v>3</v>
      </c>
      <c r="N2853" s="5">
        <v>-9.4</v>
      </c>
      <c r="O2853" s="7">
        <f t="shared" si="352"/>
        <v>4</v>
      </c>
      <c r="P2853" s="7">
        <f t="shared" si="353"/>
        <v>2</v>
      </c>
      <c r="Q2853" s="7">
        <f t="shared" si="354"/>
        <v>5</v>
      </c>
      <c r="R2853" s="7">
        <f t="shared" si="355"/>
        <v>11</v>
      </c>
      <c r="S2853" s="8">
        <f t="shared" si="356"/>
        <v>97.8</v>
      </c>
      <c r="T2853" s="7" t="str">
        <f t="shared" si="357"/>
        <v>C - Entwicklungspotenzial</v>
      </c>
      <c r="U2853" s="4">
        <f>ROUND(((E2853-Hilfswerte!$B$20)/Hilfswerte!$B$21)+((F2853-Hilfswerte!$B$22)/Hilfswerte!$B$23)+((G2853-Hilfswerte!$B$24)/Hilfswerte!$B$25)+0.1*INDEX(Hilfswerte!$B$4:$B$15,MATCH(C2853,Hilfswerte!$A$4:$A$15,0)),2)</f>
        <v>0.06</v>
      </c>
      <c r="V2853" s="4">
        <f>ROUND(SQRT((((E2853-Hilfswerte!$B$20)/Hilfswerte!$B$21)-Hilfswerte!$B$28)^2+(((F2853-Hilfswerte!$B$22)/Hilfswerte!$B$23)-Hilfswerte!$B$29)^2+(((G2853-Hilfswerte!$B$24)/Hilfswerte!$B$25)-Hilfswerte!$B$30)^2),3)</f>
        <v>1.446</v>
      </c>
      <c r="W2853" s="4">
        <f>ROUND(E2853*Hilfswerte!$B$31,0)</f>
        <v>55703</v>
      </c>
      <c r="X2853" s="4">
        <f t="shared" si="358"/>
        <v>0</v>
      </c>
      <c r="Y2853" s="4" t="str">
        <f>IF(T2853="A - Top-Kunde","bereits Top-Kunde",IF(AND(V2853&lt;=Hilfswerte!$B$34,H2853&lt;0.5*W2853),"Hoch",IF(AND(V2853&lt;=Hilfswerte!$B$35,H2853&lt;0.7*W2853),"Mittel","Niedrig")))</f>
        <v>Niedrig</v>
      </c>
      <c r="Z2853" s="4">
        <f t="shared" si="359"/>
        <v>10.5</v>
      </c>
      <c r="AA2853" s="4" t="str">
        <f>IF(J2853&gt;365,"Bereits abgewandert (Segment D)",IF(Z2853&gt;=Hilfswerte!$B$38,"Rot - akut gefaehrdet",IF(Z2853&gt;=Hilfswerte!$B$39,"Gelb - beobachten","Gruen - stabil")))</f>
        <v>Gruen - stabil</v>
      </c>
    </row>
    <row r="2854" spans="1:27" ht="15" customHeight="1" x14ac:dyDescent="0.25">
      <c r="A2854" s="4" t="s">
        <v>3201</v>
      </c>
      <c r="B2854" s="4" t="s">
        <v>124</v>
      </c>
      <c r="C2854" s="4" t="s">
        <v>65</v>
      </c>
      <c r="D2854" s="4" t="s">
        <v>56</v>
      </c>
      <c r="E2854" s="4">
        <v>212</v>
      </c>
      <c r="F2854" s="5">
        <v>39</v>
      </c>
      <c r="G2854" s="5">
        <v>13.6</v>
      </c>
      <c r="H2854" s="6">
        <v>12270</v>
      </c>
      <c r="I2854" s="4">
        <v>4</v>
      </c>
      <c r="J2854" s="4">
        <v>163</v>
      </c>
      <c r="K2854" s="4">
        <v>0</v>
      </c>
      <c r="L2854" s="4">
        <v>-5</v>
      </c>
      <c r="M2854" s="4">
        <v>4</v>
      </c>
      <c r="N2854" s="5">
        <v>-8</v>
      </c>
      <c r="O2854" s="7">
        <f t="shared" si="352"/>
        <v>3</v>
      </c>
      <c r="P2854" s="7">
        <f t="shared" si="353"/>
        <v>4</v>
      </c>
      <c r="Q2854" s="7">
        <f t="shared" si="354"/>
        <v>5</v>
      </c>
      <c r="R2854" s="7">
        <f t="shared" si="355"/>
        <v>12</v>
      </c>
      <c r="S2854" s="8">
        <f t="shared" si="356"/>
        <v>116</v>
      </c>
      <c r="T2854" s="7" t="str">
        <f t="shared" si="357"/>
        <v>B - Kernkunde</v>
      </c>
      <c r="U2854" s="4">
        <f>ROUND(((E2854-Hilfswerte!$B$20)/Hilfswerte!$B$21)+((F2854-Hilfswerte!$B$22)/Hilfswerte!$B$23)+((G2854-Hilfswerte!$B$24)/Hilfswerte!$B$25)+0.1*INDEX(Hilfswerte!$B$4:$B$15,MATCH(C2854,Hilfswerte!$A$4:$A$15,0)),2)</f>
        <v>1.08</v>
      </c>
      <c r="V2854" s="4">
        <f>ROUND(SQRT((((E2854-Hilfswerte!$B$20)/Hilfswerte!$B$21)-Hilfswerte!$B$28)^2+(((F2854-Hilfswerte!$B$22)/Hilfswerte!$B$23)-Hilfswerte!$B$29)^2+(((G2854-Hilfswerte!$B$24)/Hilfswerte!$B$25)-Hilfswerte!$B$30)^2),3)</f>
        <v>0.42599999999999999</v>
      </c>
      <c r="W2854" s="4">
        <f>ROUND(E2854*Hilfswerte!$B$31,0)</f>
        <v>43576</v>
      </c>
      <c r="X2854" s="4">
        <f t="shared" si="358"/>
        <v>31306</v>
      </c>
      <c r="Y2854" s="4" t="str">
        <f>IF(T2854="A - Top-Kunde","bereits Top-Kunde",IF(AND(V2854&lt;=Hilfswerte!$B$34,H2854&lt;0.5*W2854),"Hoch",IF(AND(V2854&lt;=Hilfswerte!$B$35,H2854&lt;0.7*W2854),"Mittel","Niedrig")))</f>
        <v>Hoch</v>
      </c>
      <c r="Z2854" s="4">
        <f t="shared" si="359"/>
        <v>11.4</v>
      </c>
      <c r="AA2854" s="4" t="str">
        <f>IF(J2854&gt;365,"Bereits abgewandert (Segment D)",IF(Z2854&gt;=Hilfswerte!$B$38,"Rot - akut gefaehrdet",IF(Z2854&gt;=Hilfswerte!$B$39,"Gelb - beobachten","Gruen - stabil")))</f>
        <v>Gruen - stabil</v>
      </c>
    </row>
    <row r="2855" spans="1:27" ht="15" customHeight="1" x14ac:dyDescent="0.25">
      <c r="A2855" s="4" t="s">
        <v>3202</v>
      </c>
      <c r="B2855" s="4" t="s">
        <v>674</v>
      </c>
      <c r="C2855" s="4" t="s">
        <v>89</v>
      </c>
      <c r="D2855" s="4" t="s">
        <v>117</v>
      </c>
      <c r="E2855" s="4">
        <v>117</v>
      </c>
      <c r="F2855" s="5">
        <v>36.299999999999997</v>
      </c>
      <c r="G2855" s="5">
        <v>10</v>
      </c>
      <c r="H2855" s="6">
        <v>187260</v>
      </c>
      <c r="I2855" s="4">
        <v>6</v>
      </c>
      <c r="J2855" s="4">
        <v>1</v>
      </c>
      <c r="K2855" s="4">
        <v>1</v>
      </c>
      <c r="L2855" s="4">
        <v>18</v>
      </c>
      <c r="M2855" s="4">
        <v>1</v>
      </c>
      <c r="N2855" s="5">
        <v>4.8</v>
      </c>
      <c r="O2855" s="7">
        <f t="shared" si="352"/>
        <v>5</v>
      </c>
      <c r="P2855" s="7">
        <f t="shared" si="353"/>
        <v>5</v>
      </c>
      <c r="Q2855" s="7">
        <f t="shared" si="354"/>
        <v>5</v>
      </c>
      <c r="R2855" s="7">
        <f t="shared" si="355"/>
        <v>15</v>
      </c>
      <c r="S2855" s="8">
        <f t="shared" si="356"/>
        <v>141</v>
      </c>
      <c r="T2855" s="7" t="str">
        <f t="shared" si="357"/>
        <v>A - Top-Kunde</v>
      </c>
      <c r="U2855" s="4">
        <f>ROUND(((E2855-Hilfswerte!$B$20)/Hilfswerte!$B$21)+((F2855-Hilfswerte!$B$22)/Hilfswerte!$B$23)+((G2855-Hilfswerte!$B$24)/Hilfswerte!$B$25)+0.1*INDEX(Hilfswerte!$B$4:$B$15,MATCH(C2855,Hilfswerte!$A$4:$A$15,0)),2)</f>
        <v>0.4</v>
      </c>
      <c r="V2855" s="4">
        <f>ROUND(SQRT((((E2855-Hilfswerte!$B$20)/Hilfswerte!$B$21)-Hilfswerte!$B$28)^2+(((F2855-Hilfswerte!$B$22)/Hilfswerte!$B$23)-Hilfswerte!$B$29)^2+(((G2855-Hilfswerte!$B$24)/Hilfswerte!$B$25)-Hilfswerte!$B$30)^2),3)</f>
        <v>0.28899999999999998</v>
      </c>
      <c r="W2855" s="4">
        <f>ROUND(E2855*Hilfswerte!$B$31,0)</f>
        <v>24049</v>
      </c>
      <c r="X2855" s="4">
        <f t="shared" si="358"/>
        <v>0</v>
      </c>
      <c r="Y2855" s="4" t="str">
        <f>IF(T2855="A - Top-Kunde","bereits Top-Kunde",IF(AND(V2855&lt;=Hilfswerte!$B$34,H2855&lt;0.5*W2855),"Hoch",IF(AND(V2855&lt;=Hilfswerte!$B$35,H2855&lt;0.7*W2855),"Mittel","Niedrig")))</f>
        <v>bereits Top-Kunde</v>
      </c>
      <c r="Z2855" s="4">
        <f t="shared" si="359"/>
        <v>6.7</v>
      </c>
      <c r="AA2855" s="4" t="str">
        <f>IF(J2855&gt;365,"Bereits abgewandert (Segment D)",IF(Z2855&gt;=Hilfswerte!$B$38,"Rot - akut gefaehrdet",IF(Z2855&gt;=Hilfswerte!$B$39,"Gelb - beobachten","Gruen - stabil")))</f>
        <v>Gruen - stabil</v>
      </c>
    </row>
    <row r="2856" spans="1:27" ht="15" customHeight="1" x14ac:dyDescent="0.25">
      <c r="A2856" s="4" t="s">
        <v>3203</v>
      </c>
      <c r="B2856" s="4" t="s">
        <v>543</v>
      </c>
      <c r="C2856" s="4" t="s">
        <v>33</v>
      </c>
      <c r="D2856" s="4" t="s">
        <v>178</v>
      </c>
      <c r="E2856" s="4">
        <v>92</v>
      </c>
      <c r="F2856" s="5">
        <v>30.1</v>
      </c>
      <c r="G2856" s="5">
        <v>13.3</v>
      </c>
      <c r="H2856" s="6">
        <v>0</v>
      </c>
      <c r="I2856" s="4">
        <v>0</v>
      </c>
      <c r="J2856" s="4">
        <v>722</v>
      </c>
      <c r="K2856" s="4">
        <v>0</v>
      </c>
      <c r="L2856" s="4">
        <v>1</v>
      </c>
      <c r="M2856" s="4">
        <v>0</v>
      </c>
      <c r="N2856" s="5">
        <v>-53.2</v>
      </c>
      <c r="O2856" s="7">
        <f t="shared" si="352"/>
        <v>1</v>
      </c>
      <c r="P2856" s="7">
        <f t="shared" si="353"/>
        <v>1</v>
      </c>
      <c r="Q2856" s="7">
        <f t="shared" si="354"/>
        <v>1</v>
      </c>
      <c r="R2856" s="7">
        <f t="shared" si="355"/>
        <v>3</v>
      </c>
      <c r="S2856" s="8">
        <f t="shared" si="356"/>
        <v>3.1</v>
      </c>
      <c r="T2856" s="7" t="str">
        <f t="shared" si="357"/>
        <v>D - Abwanderungsrisiko</v>
      </c>
      <c r="U2856" s="4">
        <f>ROUND(((E2856-Hilfswerte!$B$20)/Hilfswerte!$B$21)+((F2856-Hilfswerte!$B$22)/Hilfswerte!$B$23)+((G2856-Hilfswerte!$B$24)/Hilfswerte!$B$25)+0.1*INDEX(Hilfswerte!$B$4:$B$15,MATCH(C2856,Hilfswerte!$A$4:$A$15,0)),2)</f>
        <v>0.44</v>
      </c>
      <c r="V2856" s="4">
        <f>ROUND(SQRT((((E2856-Hilfswerte!$B$20)/Hilfswerte!$B$21)-Hilfswerte!$B$28)^2+(((F2856-Hilfswerte!$B$22)/Hilfswerte!$B$23)-Hilfswerte!$B$29)^2+(((G2856-Hilfswerte!$B$24)/Hilfswerte!$B$25)-Hilfswerte!$B$30)^2),3)</f>
        <v>0.48199999999999998</v>
      </c>
      <c r="W2856" s="4">
        <f>ROUND(E2856*Hilfswerte!$B$31,0)</f>
        <v>18910</v>
      </c>
      <c r="X2856" s="4">
        <f t="shared" si="358"/>
        <v>18910</v>
      </c>
      <c r="Y2856" s="4" t="str">
        <f>IF(T2856="A - Top-Kunde","bereits Top-Kunde",IF(AND(V2856&lt;=Hilfswerte!$B$34,H2856&lt;0.5*W2856),"Hoch",IF(AND(V2856&lt;=Hilfswerte!$B$35,H2856&lt;0.7*W2856),"Mittel","Niedrig")))</f>
        <v>Hoch</v>
      </c>
      <c r="Z2856" s="4">
        <f t="shared" si="359"/>
        <v>57.6</v>
      </c>
      <c r="AA2856" s="4" t="str">
        <f>IF(J2856&gt;365,"Bereits abgewandert (Segment D)",IF(Z2856&gt;=Hilfswerte!$B$38,"Rot - akut gefaehrdet",IF(Z2856&gt;=Hilfswerte!$B$39,"Gelb - beobachten","Gruen - stabil")))</f>
        <v>Bereits abgewandert (Segment D)</v>
      </c>
    </row>
    <row r="2857" spans="1:27" ht="15" customHeight="1" x14ac:dyDescent="0.25">
      <c r="A2857" s="4" t="s">
        <v>3204</v>
      </c>
      <c r="B2857" s="4" t="s">
        <v>713</v>
      </c>
      <c r="C2857" s="4" t="s">
        <v>84</v>
      </c>
      <c r="D2857" s="4" t="s">
        <v>77</v>
      </c>
      <c r="E2857" s="4">
        <v>348</v>
      </c>
      <c r="F2857" s="5">
        <v>78.5</v>
      </c>
      <c r="G2857" s="5">
        <v>0.9</v>
      </c>
      <c r="H2857" s="6">
        <v>11740</v>
      </c>
      <c r="I2857" s="4">
        <v>1</v>
      </c>
      <c r="J2857" s="4">
        <v>319</v>
      </c>
      <c r="K2857" s="4">
        <v>0</v>
      </c>
      <c r="L2857" s="4">
        <v>7</v>
      </c>
      <c r="M2857" s="4">
        <v>6</v>
      </c>
      <c r="N2857" s="5">
        <v>-13.1</v>
      </c>
      <c r="O2857" s="7">
        <f t="shared" si="352"/>
        <v>2</v>
      </c>
      <c r="P2857" s="7">
        <f t="shared" si="353"/>
        <v>1</v>
      </c>
      <c r="Q2857" s="7">
        <f t="shared" si="354"/>
        <v>5</v>
      </c>
      <c r="R2857" s="7">
        <f t="shared" si="355"/>
        <v>8</v>
      </c>
      <c r="S2857" s="8">
        <f t="shared" si="356"/>
        <v>71.400000000000006</v>
      </c>
      <c r="T2857" s="7" t="str">
        <f t="shared" si="357"/>
        <v>C - Entwicklungspotenzial</v>
      </c>
      <c r="U2857" s="4">
        <f>ROUND(((E2857-Hilfswerte!$B$20)/Hilfswerte!$B$21)+((F2857-Hilfswerte!$B$22)/Hilfswerte!$B$23)+((G2857-Hilfswerte!$B$24)/Hilfswerte!$B$25)+0.1*INDEX(Hilfswerte!$B$4:$B$15,MATCH(C2857,Hilfswerte!$A$4:$A$15,0)),2)</f>
        <v>0.41</v>
      </c>
      <c r="V2857" s="4">
        <f>ROUND(SQRT((((E2857-Hilfswerte!$B$20)/Hilfswerte!$B$21)-Hilfswerte!$B$28)^2+(((F2857-Hilfswerte!$B$22)/Hilfswerte!$B$23)-Hilfswerte!$B$29)^2+(((G2857-Hilfswerte!$B$24)/Hilfswerte!$B$25)-Hilfswerte!$B$30)^2),3)</f>
        <v>1.9550000000000001</v>
      </c>
      <c r="W2857" s="4">
        <f>ROUND(E2857*Hilfswerte!$B$31,0)</f>
        <v>71530</v>
      </c>
      <c r="X2857" s="4">
        <f t="shared" si="358"/>
        <v>59790</v>
      </c>
      <c r="Y2857" s="4" t="str">
        <f>IF(T2857="A - Top-Kunde","bereits Top-Kunde",IF(AND(V2857&lt;=Hilfswerte!$B$34,H2857&lt;0.5*W2857),"Hoch",IF(AND(V2857&lt;=Hilfswerte!$B$35,H2857&lt;0.7*W2857),"Mittel","Niedrig")))</f>
        <v>Niedrig</v>
      </c>
      <c r="Z2857" s="4">
        <f t="shared" si="359"/>
        <v>22.6</v>
      </c>
      <c r="AA2857" s="4" t="str">
        <f>IF(J2857&gt;365,"Bereits abgewandert (Segment D)",IF(Z2857&gt;=Hilfswerte!$B$38,"Rot - akut gefaehrdet",IF(Z2857&gt;=Hilfswerte!$B$39,"Gelb - beobachten","Gruen - stabil")))</f>
        <v>Rot - akut gefaehrdet</v>
      </c>
    </row>
    <row r="2858" spans="1:27" ht="15" customHeight="1" x14ac:dyDescent="0.25">
      <c r="A2858" s="4" t="s">
        <v>3205</v>
      </c>
      <c r="B2858" s="4" t="s">
        <v>743</v>
      </c>
      <c r="C2858" s="4" t="s">
        <v>51</v>
      </c>
      <c r="D2858" s="4" t="s">
        <v>106</v>
      </c>
      <c r="E2858" s="4">
        <v>162</v>
      </c>
      <c r="F2858" s="5">
        <v>27.3</v>
      </c>
      <c r="G2858" s="5">
        <v>6.7</v>
      </c>
      <c r="H2858" s="6">
        <v>32210</v>
      </c>
      <c r="I2858" s="4">
        <v>5</v>
      </c>
      <c r="J2858" s="4">
        <v>15</v>
      </c>
      <c r="K2858" s="4">
        <v>0</v>
      </c>
      <c r="L2858" s="4">
        <v>15</v>
      </c>
      <c r="M2858" s="4">
        <v>5</v>
      </c>
      <c r="N2858" s="5">
        <v>-8.9</v>
      </c>
      <c r="O2858" s="7">
        <f t="shared" si="352"/>
        <v>5</v>
      </c>
      <c r="P2858" s="7">
        <f t="shared" si="353"/>
        <v>5</v>
      </c>
      <c r="Q2858" s="7">
        <f t="shared" si="354"/>
        <v>5</v>
      </c>
      <c r="R2858" s="7">
        <f t="shared" si="355"/>
        <v>15</v>
      </c>
      <c r="S2858" s="8">
        <f t="shared" si="356"/>
        <v>141.1</v>
      </c>
      <c r="T2858" s="7" t="str">
        <f t="shared" si="357"/>
        <v>A - Top-Kunde</v>
      </c>
      <c r="U2858" s="4">
        <f>ROUND(((E2858-Hilfswerte!$B$20)/Hilfswerte!$B$21)+((F2858-Hilfswerte!$B$22)/Hilfswerte!$B$23)+((G2858-Hilfswerte!$B$24)/Hilfswerte!$B$25)+0.1*INDEX(Hilfswerte!$B$4:$B$15,MATCH(C2858,Hilfswerte!$A$4:$A$15,0)),2)</f>
        <v>-0.04</v>
      </c>
      <c r="V2858" s="4">
        <f>ROUND(SQRT((((E2858-Hilfswerte!$B$20)/Hilfswerte!$B$21)-Hilfswerte!$B$28)^2+(((F2858-Hilfswerte!$B$22)/Hilfswerte!$B$23)-Hilfswerte!$B$29)^2+(((G2858-Hilfswerte!$B$24)/Hilfswerte!$B$25)-Hilfswerte!$B$30)^2),3)</f>
        <v>0.74099999999999999</v>
      </c>
      <c r="W2858" s="4">
        <f>ROUND(E2858*Hilfswerte!$B$31,0)</f>
        <v>33298</v>
      </c>
      <c r="X2858" s="4">
        <f t="shared" si="358"/>
        <v>1088</v>
      </c>
      <c r="Y2858" s="4" t="str">
        <f>IF(T2858="A - Top-Kunde","bereits Top-Kunde",IF(AND(V2858&lt;=Hilfswerte!$B$34,H2858&lt;0.5*W2858),"Hoch",IF(AND(V2858&lt;=Hilfswerte!$B$35,H2858&lt;0.7*W2858),"Mittel","Niedrig")))</f>
        <v>bereits Top-Kunde</v>
      </c>
      <c r="Z2858" s="4">
        <f t="shared" si="359"/>
        <v>7.3</v>
      </c>
      <c r="AA2858" s="4" t="str">
        <f>IF(J2858&gt;365,"Bereits abgewandert (Segment D)",IF(Z2858&gt;=Hilfswerte!$B$38,"Rot - akut gefaehrdet",IF(Z2858&gt;=Hilfswerte!$B$39,"Gelb - beobachten","Gruen - stabil")))</f>
        <v>Gruen - stabil</v>
      </c>
    </row>
    <row r="2859" spans="1:27" ht="15" customHeight="1" x14ac:dyDescent="0.25">
      <c r="A2859" s="4" t="s">
        <v>3206</v>
      </c>
      <c r="B2859" s="4" t="s">
        <v>1229</v>
      </c>
      <c r="C2859" s="4" t="s">
        <v>51</v>
      </c>
      <c r="D2859" s="4" t="s">
        <v>106</v>
      </c>
      <c r="E2859" s="4">
        <v>24</v>
      </c>
      <c r="F2859" s="5">
        <v>5.3</v>
      </c>
      <c r="G2859" s="5">
        <v>0.5</v>
      </c>
      <c r="H2859" s="6">
        <v>0</v>
      </c>
      <c r="I2859" s="4">
        <v>0</v>
      </c>
      <c r="J2859" s="4">
        <v>764</v>
      </c>
      <c r="K2859" s="4">
        <v>0</v>
      </c>
      <c r="L2859" s="4">
        <v>11</v>
      </c>
      <c r="M2859" s="4">
        <v>0</v>
      </c>
      <c r="N2859" s="5">
        <v>-58.6</v>
      </c>
      <c r="O2859" s="7">
        <f t="shared" si="352"/>
        <v>1</v>
      </c>
      <c r="P2859" s="7">
        <f t="shared" si="353"/>
        <v>1</v>
      </c>
      <c r="Q2859" s="7">
        <f t="shared" si="354"/>
        <v>1</v>
      </c>
      <c r="R2859" s="7">
        <f t="shared" si="355"/>
        <v>3</v>
      </c>
      <c r="S2859" s="8">
        <f t="shared" si="356"/>
        <v>-2.6</v>
      </c>
      <c r="T2859" s="7" t="str">
        <f t="shared" si="357"/>
        <v>D - Abwanderungsrisiko</v>
      </c>
      <c r="U2859" s="4">
        <f>ROUND(((E2859-Hilfswerte!$B$20)/Hilfswerte!$B$21)+((F2859-Hilfswerte!$B$22)/Hilfswerte!$B$23)+((G2859-Hilfswerte!$B$24)/Hilfswerte!$B$25)+0.1*INDEX(Hilfswerte!$B$4:$B$15,MATCH(C2859,Hilfswerte!$A$4:$A$15,0)),2)</f>
        <v>-2.0099999999999998</v>
      </c>
      <c r="V2859" s="4">
        <f>ROUND(SQRT((((E2859-Hilfswerte!$B$20)/Hilfswerte!$B$21)-Hilfswerte!$B$28)^2+(((F2859-Hilfswerte!$B$22)/Hilfswerte!$B$23)-Hilfswerte!$B$29)^2+(((G2859-Hilfswerte!$B$24)/Hilfswerte!$B$25)-Hilfswerte!$B$30)^2),3)</f>
        <v>1.9</v>
      </c>
      <c r="W2859" s="4">
        <f>ROUND(E2859*Hilfswerte!$B$31,0)</f>
        <v>4933</v>
      </c>
      <c r="X2859" s="4">
        <f t="shared" si="358"/>
        <v>4933</v>
      </c>
      <c r="Y2859" s="4" t="str">
        <f>IF(T2859="A - Top-Kunde","bereits Top-Kunde",IF(AND(V2859&lt;=Hilfswerte!$B$34,H2859&lt;0.5*W2859),"Hoch",IF(AND(V2859&lt;=Hilfswerte!$B$35,H2859&lt;0.7*W2859),"Mittel","Niedrig")))</f>
        <v>Niedrig</v>
      </c>
      <c r="Z2859" s="4">
        <f t="shared" si="359"/>
        <v>63.8</v>
      </c>
      <c r="AA2859" s="4" t="str">
        <f>IF(J2859&gt;365,"Bereits abgewandert (Segment D)",IF(Z2859&gt;=Hilfswerte!$B$38,"Rot - akut gefaehrdet",IF(Z2859&gt;=Hilfswerte!$B$39,"Gelb - beobachten","Gruen - stabil")))</f>
        <v>Bereits abgewandert (Segment D)</v>
      </c>
    </row>
    <row r="2860" spans="1:27" ht="15" customHeight="1" x14ac:dyDescent="0.25">
      <c r="A2860" s="4" t="s">
        <v>3207</v>
      </c>
      <c r="B2860" s="4" t="s">
        <v>408</v>
      </c>
      <c r="C2860" s="4" t="s">
        <v>55</v>
      </c>
      <c r="D2860" s="4" t="s">
        <v>30</v>
      </c>
      <c r="E2860" s="4">
        <v>39</v>
      </c>
      <c r="F2860" s="5">
        <v>7.5</v>
      </c>
      <c r="G2860" s="5">
        <v>10.6</v>
      </c>
      <c r="H2860" s="6">
        <v>4850</v>
      </c>
      <c r="I2860" s="4">
        <v>2</v>
      </c>
      <c r="J2860" s="4">
        <v>3</v>
      </c>
      <c r="K2860" s="4">
        <v>1</v>
      </c>
      <c r="L2860" s="4">
        <v>10</v>
      </c>
      <c r="M2860" s="4">
        <v>4</v>
      </c>
      <c r="N2860" s="5">
        <v>18.5</v>
      </c>
      <c r="O2860" s="7">
        <f t="shared" si="352"/>
        <v>5</v>
      </c>
      <c r="P2860" s="7">
        <f t="shared" si="353"/>
        <v>2</v>
      </c>
      <c r="Q2860" s="7">
        <f t="shared" si="354"/>
        <v>4</v>
      </c>
      <c r="R2860" s="7">
        <f t="shared" si="355"/>
        <v>11</v>
      </c>
      <c r="S2860" s="8">
        <f t="shared" si="356"/>
        <v>110.3</v>
      </c>
      <c r="T2860" s="7" t="str">
        <f t="shared" si="357"/>
        <v>B - Kernkunde</v>
      </c>
      <c r="U2860" s="4">
        <f>ROUND(((E2860-Hilfswerte!$B$20)/Hilfswerte!$B$21)+((F2860-Hilfswerte!$B$22)/Hilfswerte!$B$23)+((G2860-Hilfswerte!$B$24)/Hilfswerte!$B$25)+0.1*INDEX(Hilfswerte!$B$4:$B$15,MATCH(C2860,Hilfswerte!$A$4:$A$15,0)),2)</f>
        <v>-0.36</v>
      </c>
      <c r="V2860" s="4">
        <f>ROUND(SQRT((((E2860-Hilfswerte!$B$20)/Hilfswerte!$B$21)-Hilfswerte!$B$28)^2+(((F2860-Hilfswerte!$B$22)/Hilfswerte!$B$23)-Hilfswerte!$B$29)^2+(((G2860-Hilfswerte!$B$24)/Hilfswerte!$B$25)-Hilfswerte!$B$30)^2),3)</f>
        <v>0.77900000000000003</v>
      </c>
      <c r="W2860" s="4">
        <f>ROUND(E2860*Hilfswerte!$B$31,0)</f>
        <v>8016</v>
      </c>
      <c r="X2860" s="4">
        <f t="shared" si="358"/>
        <v>3166</v>
      </c>
      <c r="Y2860" s="4" t="str">
        <f>IF(T2860="A - Top-Kunde","bereits Top-Kunde",IF(AND(V2860&lt;=Hilfswerte!$B$34,H2860&lt;0.5*W2860),"Hoch",IF(AND(V2860&lt;=Hilfswerte!$B$35,H2860&lt;0.7*W2860),"Mittel","Niedrig")))</f>
        <v>Mittel</v>
      </c>
      <c r="Z2860" s="4">
        <f t="shared" si="359"/>
        <v>5.2</v>
      </c>
      <c r="AA2860" s="4" t="str">
        <f>IF(J2860&gt;365,"Bereits abgewandert (Segment D)",IF(Z2860&gt;=Hilfswerte!$B$38,"Rot - akut gefaehrdet",IF(Z2860&gt;=Hilfswerte!$B$39,"Gelb - beobachten","Gruen - stabil")))</f>
        <v>Gruen - stabil</v>
      </c>
    </row>
    <row r="2861" spans="1:27" ht="15" customHeight="1" x14ac:dyDescent="0.25">
      <c r="A2861" s="4" t="s">
        <v>3208</v>
      </c>
      <c r="B2861" s="4" t="s">
        <v>225</v>
      </c>
      <c r="C2861" s="4" t="s">
        <v>62</v>
      </c>
      <c r="D2861" s="4" t="s">
        <v>30</v>
      </c>
      <c r="E2861" s="4">
        <v>39</v>
      </c>
      <c r="F2861" s="5">
        <v>6.1</v>
      </c>
      <c r="G2861" s="5">
        <v>8.6</v>
      </c>
      <c r="H2861" s="6">
        <v>5010</v>
      </c>
      <c r="I2861" s="4">
        <v>1</v>
      </c>
      <c r="J2861" s="4">
        <v>324</v>
      </c>
      <c r="K2861" s="4">
        <v>0</v>
      </c>
      <c r="L2861" s="4">
        <v>-3</v>
      </c>
      <c r="M2861" s="4">
        <v>1</v>
      </c>
      <c r="N2861" s="5">
        <v>4.3</v>
      </c>
      <c r="O2861" s="7">
        <f t="shared" si="352"/>
        <v>2</v>
      </c>
      <c r="P2861" s="7">
        <f t="shared" si="353"/>
        <v>1</v>
      </c>
      <c r="Q2861" s="7">
        <f t="shared" si="354"/>
        <v>4</v>
      </c>
      <c r="R2861" s="7">
        <f t="shared" si="355"/>
        <v>7</v>
      </c>
      <c r="S2861" s="8">
        <f t="shared" si="356"/>
        <v>72.2</v>
      </c>
      <c r="T2861" s="7" t="str">
        <f t="shared" si="357"/>
        <v>C - Entwicklungspotenzial</v>
      </c>
      <c r="U2861" s="4">
        <f>ROUND(((E2861-Hilfswerte!$B$20)/Hilfswerte!$B$21)+((F2861-Hilfswerte!$B$22)/Hilfswerte!$B$23)+((G2861-Hilfswerte!$B$24)/Hilfswerte!$B$25)+0.1*INDEX(Hilfswerte!$B$4:$B$15,MATCH(C2861,Hilfswerte!$A$4:$A$15,0)),2)</f>
        <v>-0.57999999999999996</v>
      </c>
      <c r="V2861" s="4">
        <f>ROUND(SQRT((((E2861-Hilfswerte!$B$20)/Hilfswerte!$B$21)-Hilfswerte!$B$28)^2+(((F2861-Hilfswerte!$B$22)/Hilfswerte!$B$23)-Hilfswerte!$B$29)^2+(((G2861-Hilfswerte!$B$24)/Hilfswerte!$B$25)-Hilfswerte!$B$30)^2),3)</f>
        <v>0.89300000000000002</v>
      </c>
      <c r="W2861" s="4">
        <f>ROUND(E2861*Hilfswerte!$B$31,0)</f>
        <v>8016</v>
      </c>
      <c r="X2861" s="4">
        <f t="shared" si="358"/>
        <v>3006</v>
      </c>
      <c r="Y2861" s="4" t="str">
        <f>IF(T2861="A - Top-Kunde","bereits Top-Kunde",IF(AND(V2861&lt;=Hilfswerte!$B$34,H2861&lt;0.5*W2861),"Hoch",IF(AND(V2861&lt;=Hilfswerte!$B$35,H2861&lt;0.7*W2861),"Mittel","Niedrig")))</f>
        <v>Mittel</v>
      </c>
      <c r="Z2861" s="4">
        <f t="shared" si="359"/>
        <v>16.2</v>
      </c>
      <c r="AA2861" s="4" t="str">
        <f>IF(J2861&gt;365,"Bereits abgewandert (Segment D)",IF(Z2861&gt;=Hilfswerte!$B$38,"Rot - akut gefaehrdet",IF(Z2861&gt;=Hilfswerte!$B$39,"Gelb - beobachten","Gruen - stabil")))</f>
        <v>Gelb - beobachten</v>
      </c>
    </row>
    <row r="2862" spans="1:27" ht="15" customHeight="1" x14ac:dyDescent="0.25">
      <c r="A2862" s="4" t="s">
        <v>3209</v>
      </c>
      <c r="B2862" s="4" t="s">
        <v>105</v>
      </c>
      <c r="C2862" s="4" t="s">
        <v>62</v>
      </c>
      <c r="D2862" s="4" t="s">
        <v>178</v>
      </c>
      <c r="E2862" s="4">
        <v>7</v>
      </c>
      <c r="F2862" s="5">
        <v>1.1000000000000001</v>
      </c>
      <c r="G2862" s="5">
        <v>10.4</v>
      </c>
      <c r="H2862" s="6">
        <v>190</v>
      </c>
      <c r="I2862" s="4">
        <v>2</v>
      </c>
      <c r="J2862" s="4">
        <v>99</v>
      </c>
      <c r="K2862" s="4">
        <v>0</v>
      </c>
      <c r="L2862" s="4">
        <v>-5</v>
      </c>
      <c r="M2862" s="4">
        <v>1</v>
      </c>
      <c r="N2862" s="5">
        <v>9.6999999999999993</v>
      </c>
      <c r="O2862" s="7">
        <f t="shared" si="352"/>
        <v>3</v>
      </c>
      <c r="P2862" s="7">
        <f t="shared" si="353"/>
        <v>2</v>
      </c>
      <c r="Q2862" s="7">
        <f t="shared" si="354"/>
        <v>2</v>
      </c>
      <c r="R2862" s="7">
        <f t="shared" si="355"/>
        <v>7</v>
      </c>
      <c r="S2862" s="8">
        <f t="shared" si="356"/>
        <v>74.900000000000006</v>
      </c>
      <c r="T2862" s="7" t="str">
        <f t="shared" si="357"/>
        <v>C - Entwicklungspotenzial</v>
      </c>
      <c r="U2862" s="4">
        <f>ROUND(((E2862-Hilfswerte!$B$20)/Hilfswerte!$B$21)+((F2862-Hilfswerte!$B$22)/Hilfswerte!$B$23)+((G2862-Hilfswerte!$B$24)/Hilfswerte!$B$25)+0.1*INDEX(Hilfswerte!$B$4:$B$15,MATCH(C2862,Hilfswerte!$A$4:$A$15,0)),2)</f>
        <v>-0.52</v>
      </c>
      <c r="V2862" s="4">
        <f>ROUND(SQRT((((E2862-Hilfswerte!$B$20)/Hilfswerte!$B$21)-Hilfswerte!$B$28)^2+(((F2862-Hilfswerte!$B$22)/Hilfswerte!$B$23)-Hilfswerte!$B$29)^2+(((G2862-Hilfswerte!$B$24)/Hilfswerte!$B$25)-Hilfswerte!$B$30)^2),3)</f>
        <v>0.96</v>
      </c>
      <c r="W2862" s="4">
        <f>ROUND(E2862*Hilfswerte!$B$31,0)</f>
        <v>1439</v>
      </c>
      <c r="X2862" s="4">
        <f t="shared" si="358"/>
        <v>1249</v>
      </c>
      <c r="Y2862" s="4" t="str">
        <f>IF(T2862="A - Top-Kunde","bereits Top-Kunde",IF(AND(V2862&lt;=Hilfswerte!$B$34,H2862&lt;0.5*W2862),"Hoch",IF(AND(V2862&lt;=Hilfswerte!$B$35,H2862&lt;0.7*W2862),"Mittel","Niedrig")))</f>
        <v>Mittel</v>
      </c>
      <c r="Z2862" s="4">
        <f t="shared" si="359"/>
        <v>5</v>
      </c>
      <c r="AA2862" s="4" t="str">
        <f>IF(J2862&gt;365,"Bereits abgewandert (Segment D)",IF(Z2862&gt;=Hilfswerte!$B$38,"Rot - akut gefaehrdet",IF(Z2862&gt;=Hilfswerte!$B$39,"Gelb - beobachten","Gruen - stabil")))</f>
        <v>Gruen - stabil</v>
      </c>
    </row>
    <row r="2863" spans="1:27" ht="15" customHeight="1" x14ac:dyDescent="0.25">
      <c r="A2863" s="4" t="s">
        <v>3210</v>
      </c>
      <c r="B2863" s="4" t="s">
        <v>190</v>
      </c>
      <c r="C2863" s="4" t="s">
        <v>55</v>
      </c>
      <c r="D2863" s="4" t="s">
        <v>77</v>
      </c>
      <c r="E2863" s="4">
        <v>59</v>
      </c>
      <c r="F2863" s="5">
        <v>13.2</v>
      </c>
      <c r="G2863" s="5">
        <v>13.9</v>
      </c>
      <c r="H2863" s="6">
        <v>240</v>
      </c>
      <c r="I2863" s="4">
        <v>1</v>
      </c>
      <c r="J2863" s="4">
        <v>357</v>
      </c>
      <c r="K2863" s="4">
        <v>0</v>
      </c>
      <c r="L2863" s="4">
        <v>28</v>
      </c>
      <c r="M2863" s="4">
        <v>4</v>
      </c>
      <c r="N2863" s="5">
        <v>4.9000000000000004</v>
      </c>
      <c r="O2863" s="7">
        <f t="shared" si="352"/>
        <v>2</v>
      </c>
      <c r="P2863" s="7">
        <f t="shared" si="353"/>
        <v>1</v>
      </c>
      <c r="Q2863" s="7">
        <f t="shared" si="354"/>
        <v>2</v>
      </c>
      <c r="R2863" s="7">
        <f t="shared" si="355"/>
        <v>5</v>
      </c>
      <c r="S2863" s="8">
        <f t="shared" si="356"/>
        <v>44.1</v>
      </c>
      <c r="T2863" s="7" t="str">
        <f t="shared" si="357"/>
        <v>C - Entwicklungspotenzial</v>
      </c>
      <c r="U2863" s="4">
        <f>ROUND(((E2863-Hilfswerte!$B$20)/Hilfswerte!$B$21)+((F2863-Hilfswerte!$B$22)/Hilfswerte!$B$23)+((G2863-Hilfswerte!$B$24)/Hilfswerte!$B$25)+0.1*INDEX(Hilfswerte!$B$4:$B$15,MATCH(C2863,Hilfswerte!$A$4:$A$15,0)),2)</f>
        <v>0.35</v>
      </c>
      <c r="V2863" s="4">
        <f>ROUND(SQRT((((E2863-Hilfswerte!$B$20)/Hilfswerte!$B$21)-Hilfswerte!$B$28)^2+(((F2863-Hilfswerte!$B$22)/Hilfswerte!$B$23)-Hilfswerte!$B$29)^2+(((G2863-Hilfswerte!$B$24)/Hilfswerte!$B$25)-Hilfswerte!$B$30)^2),3)</f>
        <v>0.76900000000000002</v>
      </c>
      <c r="W2863" s="4">
        <f>ROUND(E2863*Hilfswerte!$B$31,0)</f>
        <v>12127</v>
      </c>
      <c r="X2863" s="4">
        <f t="shared" si="358"/>
        <v>11887</v>
      </c>
      <c r="Y2863" s="4" t="str">
        <f>IF(T2863="A - Top-Kunde","bereits Top-Kunde",IF(AND(V2863&lt;=Hilfswerte!$B$34,H2863&lt;0.5*W2863),"Hoch",IF(AND(V2863&lt;=Hilfswerte!$B$35,H2863&lt;0.7*W2863),"Mittel","Niedrig")))</f>
        <v>Hoch</v>
      </c>
      <c r="Z2863" s="4">
        <f t="shared" si="359"/>
        <v>23.5</v>
      </c>
      <c r="AA2863" s="4" t="str">
        <f>IF(J2863&gt;365,"Bereits abgewandert (Segment D)",IF(Z2863&gt;=Hilfswerte!$B$38,"Rot - akut gefaehrdet",IF(Z2863&gt;=Hilfswerte!$B$39,"Gelb - beobachten","Gruen - stabil")))</f>
        <v>Rot - akut gefaehrdet</v>
      </c>
    </row>
    <row r="2864" spans="1:27" ht="15" customHeight="1" x14ac:dyDescent="0.25">
      <c r="A2864" s="4" t="s">
        <v>3211</v>
      </c>
      <c r="B2864" s="4" t="s">
        <v>64</v>
      </c>
      <c r="C2864" s="4" t="s">
        <v>29</v>
      </c>
      <c r="D2864" s="4" t="s">
        <v>30</v>
      </c>
      <c r="E2864" s="4">
        <v>8</v>
      </c>
      <c r="F2864" s="5">
        <v>2</v>
      </c>
      <c r="G2864" s="5">
        <v>3.9</v>
      </c>
      <c r="H2864" s="6">
        <v>1190</v>
      </c>
      <c r="I2864" s="4">
        <v>4</v>
      </c>
      <c r="J2864" s="4">
        <v>248</v>
      </c>
      <c r="K2864" s="4">
        <v>1</v>
      </c>
      <c r="L2864" s="4">
        <v>-1</v>
      </c>
      <c r="M2864" s="4">
        <v>4</v>
      </c>
      <c r="N2864" s="5">
        <v>-44.5</v>
      </c>
      <c r="O2864" s="7">
        <f t="shared" si="352"/>
        <v>2</v>
      </c>
      <c r="P2864" s="7">
        <f t="shared" si="353"/>
        <v>4</v>
      </c>
      <c r="Q2864" s="7">
        <f t="shared" si="354"/>
        <v>3</v>
      </c>
      <c r="R2864" s="7">
        <f t="shared" si="355"/>
        <v>9</v>
      </c>
      <c r="S2864" s="8">
        <f t="shared" si="356"/>
        <v>61.8</v>
      </c>
      <c r="T2864" s="7" t="str">
        <f t="shared" si="357"/>
        <v>C - Entwicklungspotenzial</v>
      </c>
      <c r="U2864" s="4">
        <f>ROUND(((E2864-Hilfswerte!$B$20)/Hilfswerte!$B$21)+((F2864-Hilfswerte!$B$22)/Hilfswerte!$B$23)+((G2864-Hilfswerte!$B$24)/Hilfswerte!$B$25)+0.1*INDEX(Hilfswerte!$B$4:$B$15,MATCH(C2864,Hilfswerte!$A$4:$A$15,0)),2)</f>
        <v>-1.68</v>
      </c>
      <c r="V2864" s="4">
        <f>ROUND(SQRT((((E2864-Hilfswerte!$B$20)/Hilfswerte!$B$21)-Hilfswerte!$B$28)^2+(((F2864-Hilfswerte!$B$22)/Hilfswerte!$B$23)-Hilfswerte!$B$29)^2+(((G2864-Hilfswerte!$B$24)/Hilfswerte!$B$25)-Hilfswerte!$B$30)^2),3)</f>
        <v>1.492</v>
      </c>
      <c r="W2864" s="4">
        <f>ROUND(E2864*Hilfswerte!$B$31,0)</f>
        <v>1644</v>
      </c>
      <c r="X2864" s="4">
        <f t="shared" si="358"/>
        <v>454</v>
      </c>
      <c r="Y2864" s="4" t="str">
        <f>IF(T2864="A - Top-Kunde","bereits Top-Kunde",IF(AND(V2864&lt;=Hilfswerte!$B$34,H2864&lt;0.5*W2864),"Hoch",IF(AND(V2864&lt;=Hilfswerte!$B$35,H2864&lt;0.7*W2864),"Mittel","Niedrig")))</f>
        <v>Niedrig</v>
      </c>
      <c r="Z2864" s="4">
        <f t="shared" si="359"/>
        <v>33.200000000000003</v>
      </c>
      <c r="AA2864" s="4" t="str">
        <f>IF(J2864&gt;365,"Bereits abgewandert (Segment D)",IF(Z2864&gt;=Hilfswerte!$B$38,"Rot - akut gefaehrdet",IF(Z2864&gt;=Hilfswerte!$B$39,"Gelb - beobachten","Gruen - stabil")))</f>
        <v>Rot - akut gefaehrdet</v>
      </c>
    </row>
    <row r="2865" spans="1:27" ht="15" customHeight="1" x14ac:dyDescent="0.25">
      <c r="A2865" s="4" t="s">
        <v>3212</v>
      </c>
      <c r="B2865" s="4" t="s">
        <v>447</v>
      </c>
      <c r="C2865" s="4" t="s">
        <v>65</v>
      </c>
      <c r="D2865" s="4" t="s">
        <v>93</v>
      </c>
      <c r="E2865" s="4">
        <v>18</v>
      </c>
      <c r="F2865" s="5">
        <v>3.6</v>
      </c>
      <c r="G2865" s="5">
        <v>0.6</v>
      </c>
      <c r="H2865" s="6">
        <v>400</v>
      </c>
      <c r="I2865" s="4">
        <v>4</v>
      </c>
      <c r="J2865" s="4">
        <v>95</v>
      </c>
      <c r="K2865" s="4">
        <v>1</v>
      </c>
      <c r="L2865" s="4">
        <v>25</v>
      </c>
      <c r="M2865" s="4">
        <v>1</v>
      </c>
      <c r="N2865" s="5">
        <v>-1.2</v>
      </c>
      <c r="O2865" s="7">
        <f t="shared" si="352"/>
        <v>3</v>
      </c>
      <c r="P2865" s="7">
        <f t="shared" si="353"/>
        <v>4</v>
      </c>
      <c r="Q2865" s="7">
        <f t="shared" si="354"/>
        <v>2</v>
      </c>
      <c r="R2865" s="7">
        <f t="shared" si="355"/>
        <v>9</v>
      </c>
      <c r="S2865" s="8">
        <f t="shared" si="356"/>
        <v>75.900000000000006</v>
      </c>
      <c r="T2865" s="7" t="str">
        <f t="shared" si="357"/>
        <v>C - Entwicklungspotenzial</v>
      </c>
      <c r="U2865" s="4">
        <f>ROUND(((E2865-Hilfswerte!$B$20)/Hilfswerte!$B$21)+((F2865-Hilfswerte!$B$22)/Hilfswerte!$B$23)+((G2865-Hilfswerte!$B$24)/Hilfswerte!$B$25)+0.1*INDEX(Hilfswerte!$B$4:$B$15,MATCH(C2865,Hilfswerte!$A$4:$A$15,0)),2)</f>
        <v>-2.4500000000000002</v>
      </c>
      <c r="V2865" s="4">
        <f>ROUND(SQRT((((E2865-Hilfswerte!$B$20)/Hilfswerte!$B$21)-Hilfswerte!$B$28)^2+(((F2865-Hilfswerte!$B$22)/Hilfswerte!$B$23)-Hilfswerte!$B$29)^2+(((G2865-Hilfswerte!$B$24)/Hilfswerte!$B$25)-Hilfswerte!$B$30)^2),3)</f>
        <v>1.9039999999999999</v>
      </c>
      <c r="W2865" s="4">
        <f>ROUND(E2865*Hilfswerte!$B$31,0)</f>
        <v>3700</v>
      </c>
      <c r="X2865" s="4">
        <f t="shared" si="358"/>
        <v>3300</v>
      </c>
      <c r="Y2865" s="4" t="str">
        <f>IF(T2865="A - Top-Kunde","bereits Top-Kunde",IF(AND(V2865&lt;=Hilfswerte!$B$34,H2865&lt;0.5*W2865),"Hoch",IF(AND(V2865&lt;=Hilfswerte!$B$35,H2865&lt;0.7*W2865),"Mittel","Niedrig")))</f>
        <v>Niedrig</v>
      </c>
      <c r="Z2865" s="4">
        <f t="shared" si="359"/>
        <v>13.2</v>
      </c>
      <c r="AA2865" s="4" t="str">
        <f>IF(J2865&gt;365,"Bereits abgewandert (Segment D)",IF(Z2865&gt;=Hilfswerte!$B$38,"Rot - akut gefaehrdet",IF(Z2865&gt;=Hilfswerte!$B$39,"Gelb - beobachten","Gruen - stabil")))</f>
        <v>Gruen - stabil</v>
      </c>
    </row>
    <row r="2866" spans="1:27" ht="15" customHeight="1" x14ac:dyDescent="0.25">
      <c r="A2866" s="4" t="s">
        <v>3213</v>
      </c>
      <c r="B2866" s="4" t="s">
        <v>97</v>
      </c>
      <c r="C2866" s="4" t="s">
        <v>62</v>
      </c>
      <c r="D2866" s="4" t="s">
        <v>30</v>
      </c>
      <c r="E2866" s="4">
        <v>56</v>
      </c>
      <c r="F2866" s="5">
        <v>8</v>
      </c>
      <c r="G2866" s="5">
        <v>10.8</v>
      </c>
      <c r="H2866" s="6">
        <v>0</v>
      </c>
      <c r="I2866" s="4">
        <v>0</v>
      </c>
      <c r="J2866" s="4">
        <v>868</v>
      </c>
      <c r="K2866" s="4">
        <v>0</v>
      </c>
      <c r="L2866" s="4">
        <v>0</v>
      </c>
      <c r="M2866" s="4">
        <v>0</v>
      </c>
      <c r="N2866" s="5">
        <v>-35.4</v>
      </c>
      <c r="O2866" s="7">
        <f t="shared" si="352"/>
        <v>1</v>
      </c>
      <c r="P2866" s="7">
        <f t="shared" si="353"/>
        <v>1</v>
      </c>
      <c r="Q2866" s="7">
        <f t="shared" si="354"/>
        <v>1</v>
      </c>
      <c r="R2866" s="7">
        <f t="shared" si="355"/>
        <v>3</v>
      </c>
      <c r="S2866" s="8">
        <f t="shared" si="356"/>
        <v>12.3</v>
      </c>
      <c r="T2866" s="7" t="str">
        <f t="shared" si="357"/>
        <v>D - Abwanderungsrisiko</v>
      </c>
      <c r="U2866" s="4">
        <f>ROUND(((E2866-Hilfswerte!$B$20)/Hilfswerte!$B$21)+((F2866-Hilfswerte!$B$22)/Hilfswerte!$B$23)+((G2866-Hilfswerte!$B$24)/Hilfswerte!$B$25)+0.1*INDEX(Hilfswerte!$B$4:$B$15,MATCH(C2866,Hilfswerte!$A$4:$A$15,0)),2)</f>
        <v>-0.12</v>
      </c>
      <c r="V2866" s="4">
        <f>ROUND(SQRT((((E2866-Hilfswerte!$B$20)/Hilfswerte!$B$21)-Hilfswerte!$B$28)^2+(((F2866-Hilfswerte!$B$22)/Hilfswerte!$B$23)-Hilfswerte!$B$29)^2+(((G2866-Hilfswerte!$B$24)/Hilfswerte!$B$25)-Hilfswerte!$B$30)^2),3)</f>
        <v>0.71899999999999997</v>
      </c>
      <c r="W2866" s="4">
        <f>ROUND(E2866*Hilfswerte!$B$31,0)</f>
        <v>11511</v>
      </c>
      <c r="X2866" s="4">
        <f t="shared" si="358"/>
        <v>11511</v>
      </c>
      <c r="Y2866" s="4" t="str">
        <f>IF(T2866="A - Top-Kunde","bereits Top-Kunde",IF(AND(V2866&lt;=Hilfswerte!$B$34,H2866&lt;0.5*W2866),"Hoch",IF(AND(V2866&lt;=Hilfswerte!$B$35,H2866&lt;0.7*W2866),"Mittel","Niedrig")))</f>
        <v>Hoch</v>
      </c>
      <c r="Z2866" s="4">
        <f t="shared" si="359"/>
        <v>57.6</v>
      </c>
      <c r="AA2866" s="4" t="str">
        <f>IF(J2866&gt;365,"Bereits abgewandert (Segment D)",IF(Z2866&gt;=Hilfswerte!$B$38,"Rot - akut gefaehrdet",IF(Z2866&gt;=Hilfswerte!$B$39,"Gelb - beobachten","Gruen - stabil")))</f>
        <v>Bereits abgewandert (Segment D)</v>
      </c>
    </row>
    <row r="2867" spans="1:27" ht="15" customHeight="1" x14ac:dyDescent="0.25">
      <c r="A2867" s="4" t="s">
        <v>3214</v>
      </c>
      <c r="B2867" s="4" t="s">
        <v>799</v>
      </c>
      <c r="C2867" s="4" t="s">
        <v>51</v>
      </c>
      <c r="D2867" s="4" t="s">
        <v>30</v>
      </c>
      <c r="E2867" s="4">
        <v>8</v>
      </c>
      <c r="F2867" s="5">
        <v>1.7</v>
      </c>
      <c r="G2867" s="5">
        <v>14.2</v>
      </c>
      <c r="H2867" s="6">
        <v>450</v>
      </c>
      <c r="I2867" s="4">
        <v>4</v>
      </c>
      <c r="J2867" s="4">
        <v>18</v>
      </c>
      <c r="K2867" s="4">
        <v>1</v>
      </c>
      <c r="L2867" s="4">
        <v>2</v>
      </c>
      <c r="M2867" s="4">
        <v>5</v>
      </c>
      <c r="N2867" s="5">
        <v>26</v>
      </c>
      <c r="O2867" s="7">
        <f t="shared" si="352"/>
        <v>5</v>
      </c>
      <c r="P2867" s="7">
        <f t="shared" si="353"/>
        <v>4</v>
      </c>
      <c r="Q2867" s="7">
        <f t="shared" si="354"/>
        <v>2</v>
      </c>
      <c r="R2867" s="7">
        <f t="shared" si="355"/>
        <v>11</v>
      </c>
      <c r="S2867" s="8">
        <f t="shared" si="356"/>
        <v>116.4</v>
      </c>
      <c r="T2867" s="7" t="str">
        <f t="shared" si="357"/>
        <v>B - Kernkunde</v>
      </c>
      <c r="U2867" s="4">
        <f>ROUND(((E2867-Hilfswerte!$B$20)/Hilfswerte!$B$21)+((F2867-Hilfswerte!$B$22)/Hilfswerte!$B$23)+((G2867-Hilfswerte!$B$24)/Hilfswerte!$B$25)+0.1*INDEX(Hilfswerte!$B$4:$B$15,MATCH(C2867,Hilfswerte!$A$4:$A$15,0)),2)</f>
        <v>0.03</v>
      </c>
      <c r="V2867" s="4">
        <f>ROUND(SQRT((((E2867-Hilfswerte!$B$20)/Hilfswerte!$B$21)-Hilfswerte!$B$28)^2+(((F2867-Hilfswerte!$B$22)/Hilfswerte!$B$23)-Hilfswerte!$B$29)^2+(((G2867-Hilfswerte!$B$24)/Hilfswerte!$B$25)-Hilfswerte!$B$30)^2),3)</f>
        <v>1.054</v>
      </c>
      <c r="W2867" s="4">
        <f>ROUND(E2867*Hilfswerte!$B$31,0)</f>
        <v>1644</v>
      </c>
      <c r="X2867" s="4">
        <f t="shared" si="358"/>
        <v>1194</v>
      </c>
      <c r="Y2867" s="4" t="str">
        <f>IF(T2867="A - Top-Kunde","bereits Top-Kunde",IF(AND(V2867&lt;=Hilfswerte!$B$34,H2867&lt;0.5*W2867),"Hoch",IF(AND(V2867&lt;=Hilfswerte!$B$35,H2867&lt;0.7*W2867),"Mittel","Niedrig")))</f>
        <v>Mittel</v>
      </c>
      <c r="Z2867" s="4">
        <f t="shared" si="359"/>
        <v>4.3</v>
      </c>
      <c r="AA2867" s="4" t="str">
        <f>IF(J2867&gt;365,"Bereits abgewandert (Segment D)",IF(Z2867&gt;=Hilfswerte!$B$38,"Rot - akut gefaehrdet",IF(Z2867&gt;=Hilfswerte!$B$39,"Gelb - beobachten","Gruen - stabil")))</f>
        <v>Gruen - stabil</v>
      </c>
    </row>
    <row r="2868" spans="1:27" ht="15" customHeight="1" x14ac:dyDescent="0.25">
      <c r="A2868" s="4" t="s">
        <v>3215</v>
      </c>
      <c r="B2868" s="4" t="s">
        <v>765</v>
      </c>
      <c r="C2868" s="4" t="s">
        <v>89</v>
      </c>
      <c r="D2868" s="4" t="s">
        <v>106</v>
      </c>
      <c r="E2868" s="4">
        <v>60</v>
      </c>
      <c r="F2868" s="5">
        <v>10.6</v>
      </c>
      <c r="G2868" s="5">
        <v>13</v>
      </c>
      <c r="H2868" s="6">
        <v>22070</v>
      </c>
      <c r="I2868" s="4">
        <v>4</v>
      </c>
      <c r="J2868" s="4">
        <v>23</v>
      </c>
      <c r="K2868" s="4">
        <v>0</v>
      </c>
      <c r="L2868" s="4">
        <v>21</v>
      </c>
      <c r="M2868" s="4">
        <v>6</v>
      </c>
      <c r="N2868" s="5">
        <v>12.1</v>
      </c>
      <c r="O2868" s="7">
        <f t="shared" si="352"/>
        <v>5</v>
      </c>
      <c r="P2868" s="7">
        <f t="shared" si="353"/>
        <v>4</v>
      </c>
      <c r="Q2868" s="7">
        <f t="shared" si="354"/>
        <v>5</v>
      </c>
      <c r="R2868" s="7">
        <f t="shared" si="355"/>
        <v>14</v>
      </c>
      <c r="S2868" s="8">
        <f t="shared" si="356"/>
        <v>139.80000000000001</v>
      </c>
      <c r="T2868" s="7" t="str">
        <f t="shared" si="357"/>
        <v>A - Top-Kunde</v>
      </c>
      <c r="U2868" s="4">
        <f>ROUND(((E2868-Hilfswerte!$B$20)/Hilfswerte!$B$21)+((F2868-Hilfswerte!$B$22)/Hilfswerte!$B$23)+((G2868-Hilfswerte!$B$24)/Hilfswerte!$B$25)+0.1*INDEX(Hilfswerte!$B$4:$B$15,MATCH(C2868,Hilfswerte!$A$4:$A$15,0)),2)</f>
        <v>0.17</v>
      </c>
      <c r="V2868" s="4">
        <f>ROUND(SQRT((((E2868-Hilfswerte!$B$20)/Hilfswerte!$B$21)-Hilfswerte!$B$28)^2+(((F2868-Hilfswerte!$B$22)/Hilfswerte!$B$23)-Hilfswerte!$B$29)^2+(((G2868-Hilfswerte!$B$24)/Hilfswerte!$B$25)-Hilfswerte!$B$30)^2),3)</f>
        <v>0.72799999999999998</v>
      </c>
      <c r="W2868" s="4">
        <f>ROUND(E2868*Hilfswerte!$B$31,0)</f>
        <v>12333</v>
      </c>
      <c r="X2868" s="4">
        <f t="shared" si="358"/>
        <v>0</v>
      </c>
      <c r="Y2868" s="4" t="str">
        <f>IF(T2868="A - Top-Kunde","bereits Top-Kunde",IF(AND(V2868&lt;=Hilfswerte!$B$34,H2868&lt;0.5*W2868),"Hoch",IF(AND(V2868&lt;=Hilfswerte!$B$35,H2868&lt;0.7*W2868),"Mittel","Niedrig")))</f>
        <v>bereits Top-Kunde</v>
      </c>
      <c r="Z2868" s="4">
        <f t="shared" si="359"/>
        <v>5.4</v>
      </c>
      <c r="AA2868" s="4" t="str">
        <f>IF(J2868&gt;365,"Bereits abgewandert (Segment D)",IF(Z2868&gt;=Hilfswerte!$B$38,"Rot - akut gefaehrdet",IF(Z2868&gt;=Hilfswerte!$B$39,"Gelb - beobachten","Gruen - stabil")))</f>
        <v>Gruen - stabil</v>
      </c>
    </row>
    <row r="2869" spans="1:27" ht="15" customHeight="1" x14ac:dyDescent="0.25">
      <c r="A2869" s="4" t="s">
        <v>3216</v>
      </c>
      <c r="B2869" s="4" t="s">
        <v>741</v>
      </c>
      <c r="C2869" s="4" t="s">
        <v>55</v>
      </c>
      <c r="D2869" s="4" t="s">
        <v>52</v>
      </c>
      <c r="E2869" s="4">
        <v>220</v>
      </c>
      <c r="F2869" s="5">
        <v>24.1</v>
      </c>
      <c r="G2869" s="5">
        <v>6.5</v>
      </c>
      <c r="H2869" s="6">
        <v>8440</v>
      </c>
      <c r="I2869" s="4">
        <v>3</v>
      </c>
      <c r="J2869" s="4">
        <v>29</v>
      </c>
      <c r="K2869" s="4">
        <v>0</v>
      </c>
      <c r="L2869" s="4">
        <v>7</v>
      </c>
      <c r="M2869" s="4">
        <v>1</v>
      </c>
      <c r="N2869" s="5">
        <v>2.1</v>
      </c>
      <c r="O2869" s="7">
        <f t="shared" si="352"/>
        <v>5</v>
      </c>
      <c r="P2869" s="7">
        <f t="shared" si="353"/>
        <v>3</v>
      </c>
      <c r="Q2869" s="7">
        <f t="shared" si="354"/>
        <v>5</v>
      </c>
      <c r="R2869" s="7">
        <f t="shared" si="355"/>
        <v>13</v>
      </c>
      <c r="S2869" s="8">
        <f t="shared" si="356"/>
        <v>129</v>
      </c>
      <c r="T2869" s="7" t="str">
        <f t="shared" si="357"/>
        <v>A - Top-Kunde</v>
      </c>
      <c r="U2869" s="4">
        <f>ROUND(((E2869-Hilfswerte!$B$20)/Hilfswerte!$B$21)+((F2869-Hilfswerte!$B$22)/Hilfswerte!$B$23)+((G2869-Hilfswerte!$B$24)/Hilfswerte!$B$25)+0.1*INDEX(Hilfswerte!$B$4:$B$15,MATCH(C2869,Hilfswerte!$A$4:$A$15,0)),2)</f>
        <v>0.06</v>
      </c>
      <c r="V2869" s="4">
        <f>ROUND(SQRT((((E2869-Hilfswerte!$B$20)/Hilfswerte!$B$21)-Hilfswerte!$B$28)^2+(((F2869-Hilfswerte!$B$22)/Hilfswerte!$B$23)-Hilfswerte!$B$29)^2+(((G2869-Hilfswerte!$B$24)/Hilfswerte!$B$25)-Hilfswerte!$B$30)^2),3)</f>
        <v>0.81899999999999995</v>
      </c>
      <c r="W2869" s="4">
        <f>ROUND(E2869*Hilfswerte!$B$31,0)</f>
        <v>45220</v>
      </c>
      <c r="X2869" s="4">
        <f t="shared" si="358"/>
        <v>36780</v>
      </c>
      <c r="Y2869" s="4" t="str">
        <f>IF(T2869="A - Top-Kunde","bereits Top-Kunde",IF(AND(V2869&lt;=Hilfswerte!$B$34,H2869&lt;0.5*W2869),"Hoch",IF(AND(V2869&lt;=Hilfswerte!$B$35,H2869&lt;0.7*W2869),"Mittel","Niedrig")))</f>
        <v>bereits Top-Kunde</v>
      </c>
      <c r="Z2869" s="4">
        <f t="shared" si="359"/>
        <v>2.9</v>
      </c>
      <c r="AA2869" s="4" t="str">
        <f>IF(J2869&gt;365,"Bereits abgewandert (Segment D)",IF(Z2869&gt;=Hilfswerte!$B$38,"Rot - akut gefaehrdet",IF(Z2869&gt;=Hilfswerte!$B$39,"Gelb - beobachten","Gruen - stabil")))</f>
        <v>Gruen - stabil</v>
      </c>
    </row>
    <row r="2870" spans="1:27" ht="15" customHeight="1" x14ac:dyDescent="0.25">
      <c r="A2870" s="4" t="s">
        <v>3217</v>
      </c>
      <c r="B2870" s="4" t="s">
        <v>222</v>
      </c>
      <c r="C2870" s="4" t="s">
        <v>51</v>
      </c>
      <c r="D2870" s="4" t="s">
        <v>30</v>
      </c>
      <c r="E2870" s="4">
        <v>5</v>
      </c>
      <c r="F2870" s="5">
        <v>1</v>
      </c>
      <c r="G2870" s="5">
        <v>10.1</v>
      </c>
      <c r="H2870" s="6">
        <v>520</v>
      </c>
      <c r="I2870" s="4">
        <v>3</v>
      </c>
      <c r="J2870" s="4">
        <v>20</v>
      </c>
      <c r="K2870" s="4">
        <v>0</v>
      </c>
      <c r="L2870" s="4">
        <v>-1</v>
      </c>
      <c r="M2870" s="4">
        <v>6</v>
      </c>
      <c r="N2870" s="5">
        <v>-26.5</v>
      </c>
      <c r="O2870" s="7">
        <f t="shared" si="352"/>
        <v>5</v>
      </c>
      <c r="P2870" s="7">
        <f t="shared" si="353"/>
        <v>3</v>
      </c>
      <c r="Q2870" s="7">
        <f t="shared" si="354"/>
        <v>2</v>
      </c>
      <c r="R2870" s="7">
        <f t="shared" si="355"/>
        <v>10</v>
      </c>
      <c r="S2870" s="8">
        <f t="shared" si="356"/>
        <v>86.8</v>
      </c>
      <c r="T2870" s="7" t="str">
        <f t="shared" si="357"/>
        <v>C - Entwicklungspotenzial</v>
      </c>
      <c r="U2870" s="4">
        <f>ROUND(((E2870-Hilfswerte!$B$20)/Hilfswerte!$B$21)+((F2870-Hilfswerte!$B$22)/Hilfswerte!$B$23)+((G2870-Hilfswerte!$B$24)/Hilfswerte!$B$25)+0.1*INDEX(Hilfswerte!$B$4:$B$15,MATCH(C2870,Hilfswerte!$A$4:$A$15,0)),2)</f>
        <v>-0.65</v>
      </c>
      <c r="V2870" s="4">
        <f>ROUND(SQRT((((E2870-Hilfswerte!$B$20)/Hilfswerte!$B$21)-Hilfswerte!$B$28)^2+(((F2870-Hilfswerte!$B$22)/Hilfswerte!$B$23)-Hilfswerte!$B$29)^2+(((G2870-Hilfswerte!$B$24)/Hilfswerte!$B$25)-Hilfswerte!$B$30)^2),3)</f>
        <v>0.97499999999999998</v>
      </c>
      <c r="W2870" s="4">
        <f>ROUND(E2870*Hilfswerte!$B$31,0)</f>
        <v>1028</v>
      </c>
      <c r="X2870" s="4">
        <f t="shared" si="358"/>
        <v>508</v>
      </c>
      <c r="Y2870" s="4" t="str">
        <f>IF(T2870="A - Top-Kunde","bereits Top-Kunde",IF(AND(V2870&lt;=Hilfswerte!$B$34,H2870&lt;0.5*W2870),"Hoch",IF(AND(V2870&lt;=Hilfswerte!$B$35,H2870&lt;0.7*W2870),"Mittel","Niedrig")))</f>
        <v>Mittel</v>
      </c>
      <c r="Z2870" s="4">
        <f t="shared" si="359"/>
        <v>11.6</v>
      </c>
      <c r="AA2870" s="4" t="str">
        <f>IF(J2870&gt;365,"Bereits abgewandert (Segment D)",IF(Z2870&gt;=Hilfswerte!$B$38,"Rot - akut gefaehrdet",IF(Z2870&gt;=Hilfswerte!$B$39,"Gelb - beobachten","Gruen - stabil")))</f>
        <v>Gruen - stabil</v>
      </c>
    </row>
    <row r="2871" spans="1:27" ht="15" customHeight="1" x14ac:dyDescent="0.25">
      <c r="A2871" s="4" t="s">
        <v>3218</v>
      </c>
      <c r="B2871" s="4" t="s">
        <v>355</v>
      </c>
      <c r="C2871" s="4" t="s">
        <v>38</v>
      </c>
      <c r="D2871" s="4" t="s">
        <v>30</v>
      </c>
      <c r="E2871" s="4">
        <v>36</v>
      </c>
      <c r="F2871" s="5">
        <v>6.6</v>
      </c>
      <c r="G2871" s="5">
        <v>12.6</v>
      </c>
      <c r="H2871" s="6">
        <v>24410</v>
      </c>
      <c r="I2871" s="4">
        <v>4</v>
      </c>
      <c r="J2871" s="4">
        <v>19</v>
      </c>
      <c r="K2871" s="4">
        <v>0</v>
      </c>
      <c r="L2871" s="4">
        <v>2</v>
      </c>
      <c r="M2871" s="4">
        <v>3</v>
      </c>
      <c r="N2871" s="5">
        <v>-19.600000000000001</v>
      </c>
      <c r="O2871" s="7">
        <f t="shared" si="352"/>
        <v>5</v>
      </c>
      <c r="P2871" s="7">
        <f t="shared" si="353"/>
        <v>4</v>
      </c>
      <c r="Q2871" s="7">
        <f t="shared" si="354"/>
        <v>5</v>
      </c>
      <c r="R2871" s="7">
        <f t="shared" si="355"/>
        <v>14</v>
      </c>
      <c r="S2871" s="8">
        <f t="shared" si="356"/>
        <v>129.6</v>
      </c>
      <c r="T2871" s="7" t="str">
        <f t="shared" si="357"/>
        <v>A - Top-Kunde</v>
      </c>
      <c r="U2871" s="4">
        <f>ROUND(((E2871-Hilfswerte!$B$20)/Hilfswerte!$B$21)+((F2871-Hilfswerte!$B$22)/Hilfswerte!$B$23)+((G2871-Hilfswerte!$B$24)/Hilfswerte!$B$25)+0.1*INDEX(Hilfswerte!$B$4:$B$15,MATCH(C2871,Hilfswerte!$A$4:$A$15,0)),2)</f>
        <v>-0.03</v>
      </c>
      <c r="V2871" s="4">
        <f>ROUND(SQRT((((E2871-Hilfswerte!$B$20)/Hilfswerte!$B$21)-Hilfswerte!$B$28)^2+(((F2871-Hilfswerte!$B$22)/Hilfswerte!$B$23)-Hilfswerte!$B$29)^2+(((G2871-Hilfswerte!$B$24)/Hilfswerte!$B$25)-Hilfswerte!$B$30)^2),3)</f>
        <v>0.82299999999999995</v>
      </c>
      <c r="W2871" s="4">
        <f>ROUND(E2871*Hilfswerte!$B$31,0)</f>
        <v>7400</v>
      </c>
      <c r="X2871" s="4">
        <f t="shared" si="358"/>
        <v>0</v>
      </c>
      <c r="Y2871" s="4" t="str">
        <f>IF(T2871="A - Top-Kunde","bereits Top-Kunde",IF(AND(V2871&lt;=Hilfswerte!$B$34,H2871&lt;0.5*W2871),"Hoch",IF(AND(V2871&lt;=Hilfswerte!$B$35,H2871&lt;0.7*W2871),"Mittel","Niedrig")))</f>
        <v>bereits Top-Kunde</v>
      </c>
      <c r="Z2871" s="4">
        <f t="shared" si="359"/>
        <v>9.1999999999999993</v>
      </c>
      <c r="AA2871" s="4" t="str">
        <f>IF(J2871&gt;365,"Bereits abgewandert (Segment D)",IF(Z2871&gt;=Hilfswerte!$B$38,"Rot - akut gefaehrdet",IF(Z2871&gt;=Hilfswerte!$B$39,"Gelb - beobachten","Gruen - stabil")))</f>
        <v>Gruen - stabil</v>
      </c>
    </row>
    <row r="2872" spans="1:27" ht="15" customHeight="1" x14ac:dyDescent="0.25">
      <c r="A2872" s="4" t="s">
        <v>3219</v>
      </c>
      <c r="B2872" s="4" t="s">
        <v>261</v>
      </c>
      <c r="C2872" s="4" t="s">
        <v>33</v>
      </c>
      <c r="D2872" s="4" t="s">
        <v>30</v>
      </c>
      <c r="E2872" s="4">
        <v>9</v>
      </c>
      <c r="F2872" s="5">
        <v>2</v>
      </c>
      <c r="G2872" s="5">
        <v>9.6</v>
      </c>
      <c r="H2872" s="6">
        <v>500</v>
      </c>
      <c r="I2872" s="4">
        <v>5</v>
      </c>
      <c r="J2872" s="4">
        <v>72</v>
      </c>
      <c r="K2872" s="4">
        <v>0</v>
      </c>
      <c r="L2872" s="4">
        <v>5</v>
      </c>
      <c r="M2872" s="4">
        <v>5</v>
      </c>
      <c r="N2872" s="5">
        <v>18.2</v>
      </c>
      <c r="O2872" s="7">
        <f t="shared" si="352"/>
        <v>4</v>
      </c>
      <c r="P2872" s="7">
        <f t="shared" si="353"/>
        <v>5</v>
      </c>
      <c r="Q2872" s="7">
        <f t="shared" si="354"/>
        <v>2</v>
      </c>
      <c r="R2872" s="7">
        <f t="shared" si="355"/>
        <v>11</v>
      </c>
      <c r="S2872" s="8">
        <f t="shared" si="356"/>
        <v>117.6</v>
      </c>
      <c r="T2872" s="7" t="str">
        <f t="shared" si="357"/>
        <v>B - Kernkunde</v>
      </c>
      <c r="U2872" s="4">
        <f>ROUND(((E2872-Hilfswerte!$B$20)/Hilfswerte!$B$21)+((F2872-Hilfswerte!$B$22)/Hilfswerte!$B$23)+((G2872-Hilfswerte!$B$24)/Hilfswerte!$B$25)+0.1*INDEX(Hilfswerte!$B$4:$B$15,MATCH(C2872,Hilfswerte!$A$4:$A$15,0)),2)</f>
        <v>-1.01</v>
      </c>
      <c r="V2872" s="4">
        <f>ROUND(SQRT((((E2872-Hilfswerte!$B$20)/Hilfswerte!$B$21)-Hilfswerte!$B$28)^2+(((F2872-Hilfswerte!$B$22)/Hilfswerte!$B$23)-Hilfswerte!$B$29)^2+(((G2872-Hilfswerte!$B$24)/Hilfswerte!$B$25)-Hilfswerte!$B$30)^2),3)</f>
        <v>0.96799999999999997</v>
      </c>
      <c r="W2872" s="4">
        <f>ROUND(E2872*Hilfswerte!$B$31,0)</f>
        <v>1850</v>
      </c>
      <c r="X2872" s="4">
        <f t="shared" si="358"/>
        <v>1350</v>
      </c>
      <c r="Y2872" s="4" t="str">
        <f>IF(T2872="A - Top-Kunde","bereits Top-Kunde",IF(AND(V2872&lt;=Hilfswerte!$B$34,H2872&lt;0.5*W2872),"Hoch",IF(AND(V2872&lt;=Hilfswerte!$B$35,H2872&lt;0.7*W2872),"Mittel","Niedrig")))</f>
        <v>Mittel</v>
      </c>
      <c r="Z2872" s="4">
        <f t="shared" si="359"/>
        <v>4.5999999999999996</v>
      </c>
      <c r="AA2872" s="4" t="str">
        <f>IF(J2872&gt;365,"Bereits abgewandert (Segment D)",IF(Z2872&gt;=Hilfswerte!$B$38,"Rot - akut gefaehrdet",IF(Z2872&gt;=Hilfswerte!$B$39,"Gelb - beobachten","Gruen - stabil")))</f>
        <v>Gruen - stabil</v>
      </c>
    </row>
    <row r="2873" spans="1:27" ht="15" customHeight="1" x14ac:dyDescent="0.25">
      <c r="A2873" s="4" t="s">
        <v>3220</v>
      </c>
      <c r="B2873" s="4" t="s">
        <v>105</v>
      </c>
      <c r="C2873" s="4" t="s">
        <v>59</v>
      </c>
      <c r="D2873" s="4" t="s">
        <v>30</v>
      </c>
      <c r="E2873" s="4">
        <v>228</v>
      </c>
      <c r="F2873" s="5">
        <v>37.200000000000003</v>
      </c>
      <c r="G2873" s="5">
        <v>11.9</v>
      </c>
      <c r="H2873" s="6">
        <v>27260</v>
      </c>
      <c r="I2873" s="4">
        <v>2</v>
      </c>
      <c r="J2873" s="4">
        <v>80</v>
      </c>
      <c r="K2873" s="4">
        <v>1</v>
      </c>
      <c r="L2873" s="4">
        <v>10</v>
      </c>
      <c r="M2873" s="4">
        <v>2</v>
      </c>
      <c r="N2873" s="5">
        <v>-9.5</v>
      </c>
      <c r="O2873" s="7">
        <f t="shared" si="352"/>
        <v>4</v>
      </c>
      <c r="P2873" s="7">
        <f t="shared" si="353"/>
        <v>2</v>
      </c>
      <c r="Q2873" s="7">
        <f t="shared" si="354"/>
        <v>5</v>
      </c>
      <c r="R2873" s="7">
        <f t="shared" si="355"/>
        <v>11</v>
      </c>
      <c r="S2873" s="8">
        <f t="shared" si="356"/>
        <v>96.3</v>
      </c>
      <c r="T2873" s="7" t="str">
        <f t="shared" si="357"/>
        <v>C - Entwicklungspotenzial</v>
      </c>
      <c r="U2873" s="4">
        <f>ROUND(((E2873-Hilfswerte!$B$20)/Hilfswerte!$B$21)+((F2873-Hilfswerte!$B$22)/Hilfswerte!$B$23)+((G2873-Hilfswerte!$B$24)/Hilfswerte!$B$25)+0.1*INDEX(Hilfswerte!$B$4:$B$15,MATCH(C2873,Hilfswerte!$A$4:$A$15,0)),2)</f>
        <v>0.82</v>
      </c>
      <c r="V2873" s="4">
        <f>ROUND(SQRT((((E2873-Hilfswerte!$B$20)/Hilfswerte!$B$21)-Hilfswerte!$B$28)^2+(((F2873-Hilfswerte!$B$22)/Hilfswerte!$B$23)-Hilfswerte!$B$29)^2+(((G2873-Hilfswerte!$B$24)/Hilfswerte!$B$25)-Hilfswerte!$B$30)^2),3)</f>
        <v>0.28199999999999997</v>
      </c>
      <c r="W2873" s="4">
        <f>ROUND(E2873*Hilfswerte!$B$31,0)</f>
        <v>46865</v>
      </c>
      <c r="X2873" s="4">
        <f t="shared" si="358"/>
        <v>19605</v>
      </c>
      <c r="Y2873" s="4" t="str">
        <f>IF(T2873="A - Top-Kunde","bereits Top-Kunde",IF(AND(V2873&lt;=Hilfswerte!$B$34,H2873&lt;0.5*W2873),"Hoch",IF(AND(V2873&lt;=Hilfswerte!$B$35,H2873&lt;0.7*W2873),"Mittel","Niedrig")))</f>
        <v>Mittel</v>
      </c>
      <c r="Z2873" s="4">
        <f t="shared" si="359"/>
        <v>12.8</v>
      </c>
      <c r="AA2873" s="4" t="str">
        <f>IF(J2873&gt;365,"Bereits abgewandert (Segment D)",IF(Z2873&gt;=Hilfswerte!$B$38,"Rot - akut gefaehrdet",IF(Z2873&gt;=Hilfswerte!$B$39,"Gelb - beobachten","Gruen - stabil")))</f>
        <v>Gruen - stabil</v>
      </c>
    </row>
    <row r="2874" spans="1:27" ht="15" customHeight="1" x14ac:dyDescent="0.25">
      <c r="A2874" s="4" t="s">
        <v>3221</v>
      </c>
      <c r="B2874" s="4" t="s">
        <v>903</v>
      </c>
      <c r="C2874" s="4" t="s">
        <v>33</v>
      </c>
      <c r="D2874" s="4" t="s">
        <v>52</v>
      </c>
      <c r="E2874" s="4">
        <v>138</v>
      </c>
      <c r="F2874" s="5">
        <v>33.799999999999997</v>
      </c>
      <c r="G2874" s="5">
        <v>16.3</v>
      </c>
      <c r="H2874" s="6">
        <v>12860</v>
      </c>
      <c r="I2874" s="4">
        <v>1</v>
      </c>
      <c r="J2874" s="4">
        <v>92</v>
      </c>
      <c r="K2874" s="4">
        <v>0</v>
      </c>
      <c r="L2874" s="4">
        <v>19</v>
      </c>
      <c r="M2874" s="4">
        <v>6</v>
      </c>
      <c r="N2874" s="5">
        <v>0.1</v>
      </c>
      <c r="O2874" s="7">
        <f t="shared" si="352"/>
        <v>3</v>
      </c>
      <c r="P2874" s="7">
        <f t="shared" si="353"/>
        <v>1</v>
      </c>
      <c r="Q2874" s="7">
        <f t="shared" si="354"/>
        <v>5</v>
      </c>
      <c r="R2874" s="7">
        <f t="shared" si="355"/>
        <v>9</v>
      </c>
      <c r="S2874" s="8">
        <f t="shared" si="356"/>
        <v>84.4</v>
      </c>
      <c r="T2874" s="7" t="str">
        <f t="shared" si="357"/>
        <v>C - Entwicklungspotenzial</v>
      </c>
      <c r="U2874" s="4">
        <f>ROUND(((E2874-Hilfswerte!$B$20)/Hilfswerte!$B$21)+((F2874-Hilfswerte!$B$22)/Hilfswerte!$B$23)+((G2874-Hilfswerte!$B$24)/Hilfswerte!$B$25)+0.1*INDEX(Hilfswerte!$B$4:$B$15,MATCH(C2874,Hilfswerte!$A$4:$A$15,0)),2)</f>
        <v>1.18</v>
      </c>
      <c r="V2874" s="4">
        <f>ROUND(SQRT((((E2874-Hilfswerte!$B$20)/Hilfswerte!$B$21)-Hilfswerte!$B$28)^2+(((F2874-Hilfswerte!$B$22)/Hilfswerte!$B$23)-Hilfswerte!$B$29)^2+(((G2874-Hilfswerte!$B$24)/Hilfswerte!$B$25)-Hilfswerte!$B$30)^2),3)</f>
        <v>0.82099999999999995</v>
      </c>
      <c r="W2874" s="4">
        <f>ROUND(E2874*Hilfswerte!$B$31,0)</f>
        <v>28365</v>
      </c>
      <c r="X2874" s="4">
        <f t="shared" si="358"/>
        <v>15505</v>
      </c>
      <c r="Y2874" s="4" t="str">
        <f>IF(T2874="A - Top-Kunde","bereits Top-Kunde",IF(AND(V2874&lt;=Hilfswerte!$B$34,H2874&lt;0.5*W2874),"Hoch",IF(AND(V2874&lt;=Hilfswerte!$B$35,H2874&lt;0.7*W2874),"Mittel","Niedrig")))</f>
        <v>Hoch</v>
      </c>
      <c r="Z2874" s="4">
        <f t="shared" si="359"/>
        <v>8.4</v>
      </c>
      <c r="AA2874" s="4" t="str">
        <f>IF(J2874&gt;365,"Bereits abgewandert (Segment D)",IF(Z2874&gt;=Hilfswerte!$B$38,"Rot - akut gefaehrdet",IF(Z2874&gt;=Hilfswerte!$B$39,"Gelb - beobachten","Gruen - stabil")))</f>
        <v>Gruen - stabil</v>
      </c>
    </row>
    <row r="2875" spans="1:27" ht="15" customHeight="1" x14ac:dyDescent="0.25">
      <c r="A2875" s="4" t="s">
        <v>3222</v>
      </c>
      <c r="B2875" s="4" t="s">
        <v>28</v>
      </c>
      <c r="C2875" s="4" t="s">
        <v>33</v>
      </c>
      <c r="D2875" s="4" t="s">
        <v>30</v>
      </c>
      <c r="E2875" s="4">
        <v>94</v>
      </c>
      <c r="F2875" s="5">
        <v>17.8</v>
      </c>
      <c r="G2875" s="5">
        <v>9</v>
      </c>
      <c r="H2875" s="6">
        <v>4780</v>
      </c>
      <c r="I2875" s="4">
        <v>1</v>
      </c>
      <c r="J2875" s="4">
        <v>333</v>
      </c>
      <c r="K2875" s="4">
        <v>0</v>
      </c>
      <c r="L2875" s="4">
        <v>13</v>
      </c>
      <c r="M2875" s="4">
        <v>2</v>
      </c>
      <c r="N2875" s="5">
        <v>14.7</v>
      </c>
      <c r="O2875" s="7">
        <f t="shared" si="352"/>
        <v>2</v>
      </c>
      <c r="P2875" s="7">
        <f t="shared" si="353"/>
        <v>1</v>
      </c>
      <c r="Q2875" s="7">
        <f t="shared" si="354"/>
        <v>4</v>
      </c>
      <c r="R2875" s="7">
        <f t="shared" si="355"/>
        <v>7</v>
      </c>
      <c r="S2875" s="8">
        <f t="shared" si="356"/>
        <v>73.5</v>
      </c>
      <c r="T2875" s="7" t="str">
        <f t="shared" si="357"/>
        <v>C - Entwicklungspotenzial</v>
      </c>
      <c r="U2875" s="4">
        <f>ROUND(((E2875-Hilfswerte!$B$20)/Hilfswerte!$B$21)+((F2875-Hilfswerte!$B$22)/Hilfswerte!$B$23)+((G2875-Hilfswerte!$B$24)/Hilfswerte!$B$25)+0.1*INDEX(Hilfswerte!$B$4:$B$15,MATCH(C2875,Hilfswerte!$A$4:$A$15,0)),2)</f>
        <v>-0.46</v>
      </c>
      <c r="V2875" s="4">
        <f>ROUND(SQRT((((E2875-Hilfswerte!$B$20)/Hilfswerte!$B$21)-Hilfswerte!$B$28)^2+(((F2875-Hilfswerte!$B$22)/Hilfswerte!$B$23)-Hilfswerte!$B$29)^2+(((G2875-Hilfswerte!$B$24)/Hilfswerte!$B$25)-Hilfswerte!$B$30)^2),3)</f>
        <v>0.59099999999999997</v>
      </c>
      <c r="W2875" s="4">
        <f>ROUND(E2875*Hilfswerte!$B$31,0)</f>
        <v>19321</v>
      </c>
      <c r="X2875" s="4">
        <f t="shared" si="358"/>
        <v>14541</v>
      </c>
      <c r="Y2875" s="4" t="str">
        <f>IF(T2875="A - Top-Kunde","bereits Top-Kunde",IF(AND(V2875&lt;=Hilfswerte!$B$34,H2875&lt;0.5*W2875),"Hoch",IF(AND(V2875&lt;=Hilfswerte!$B$35,H2875&lt;0.7*W2875),"Mittel","Niedrig")))</f>
        <v>Hoch</v>
      </c>
      <c r="Z2875" s="4">
        <f t="shared" si="359"/>
        <v>19.3</v>
      </c>
      <c r="AA2875" s="4" t="str">
        <f>IF(J2875&gt;365,"Bereits abgewandert (Segment D)",IF(Z2875&gt;=Hilfswerte!$B$38,"Rot - akut gefaehrdet",IF(Z2875&gt;=Hilfswerte!$B$39,"Gelb - beobachten","Gruen - stabil")))</f>
        <v>Gelb - beobachten</v>
      </c>
    </row>
    <row r="2876" spans="1:27" ht="15" customHeight="1" x14ac:dyDescent="0.25">
      <c r="A2876" s="4" t="s">
        <v>3223</v>
      </c>
      <c r="B2876" s="4" t="s">
        <v>1600</v>
      </c>
      <c r="C2876" s="4" t="s">
        <v>74</v>
      </c>
      <c r="D2876" s="4" t="s">
        <v>30</v>
      </c>
      <c r="E2876" s="4">
        <v>21</v>
      </c>
      <c r="F2876" s="5">
        <v>4.5999999999999996</v>
      </c>
      <c r="G2876" s="5">
        <v>15</v>
      </c>
      <c r="H2876" s="6">
        <v>3770</v>
      </c>
      <c r="I2876" s="4">
        <v>4</v>
      </c>
      <c r="J2876" s="4">
        <v>276</v>
      </c>
      <c r="K2876" s="4">
        <v>1</v>
      </c>
      <c r="L2876" s="4">
        <v>7</v>
      </c>
      <c r="M2876" s="4">
        <v>1</v>
      </c>
      <c r="N2876" s="5">
        <v>7.4</v>
      </c>
      <c r="O2876" s="7">
        <f t="shared" si="352"/>
        <v>2</v>
      </c>
      <c r="P2876" s="7">
        <f t="shared" si="353"/>
        <v>4</v>
      </c>
      <c r="Q2876" s="7">
        <f t="shared" si="354"/>
        <v>4</v>
      </c>
      <c r="R2876" s="7">
        <f t="shared" si="355"/>
        <v>10</v>
      </c>
      <c r="S2876" s="8">
        <f t="shared" si="356"/>
        <v>95.6</v>
      </c>
      <c r="T2876" s="7" t="str">
        <f t="shared" si="357"/>
        <v>C - Entwicklungspotenzial</v>
      </c>
      <c r="U2876" s="4">
        <f>ROUND(((E2876-Hilfswerte!$B$20)/Hilfswerte!$B$21)+((F2876-Hilfswerte!$B$22)/Hilfswerte!$B$23)+((G2876-Hilfswerte!$B$24)/Hilfswerte!$B$25)+0.1*INDEX(Hilfswerte!$B$4:$B$15,MATCH(C2876,Hilfswerte!$A$4:$A$15,0)),2)</f>
        <v>-0.11</v>
      </c>
      <c r="V2876" s="4">
        <f>ROUND(SQRT((((E2876-Hilfswerte!$B$20)/Hilfswerte!$B$21)-Hilfswerte!$B$28)^2+(((F2876-Hilfswerte!$B$22)/Hilfswerte!$B$23)-Hilfswerte!$B$29)^2+(((G2876-Hilfswerte!$B$24)/Hilfswerte!$B$25)-Hilfswerte!$B$30)^2),3)</f>
        <v>1.0529999999999999</v>
      </c>
      <c r="W2876" s="4">
        <f>ROUND(E2876*Hilfswerte!$B$31,0)</f>
        <v>4316</v>
      </c>
      <c r="X2876" s="4">
        <f t="shared" si="358"/>
        <v>546</v>
      </c>
      <c r="Y2876" s="4" t="str">
        <f>IF(T2876="A - Top-Kunde","bereits Top-Kunde",IF(AND(V2876&lt;=Hilfswerte!$B$34,H2876&lt;0.5*W2876),"Hoch",IF(AND(V2876&lt;=Hilfswerte!$B$35,H2876&lt;0.7*W2876),"Mittel","Niedrig")))</f>
        <v>Niedrig</v>
      </c>
      <c r="Z2876" s="4">
        <f t="shared" si="359"/>
        <v>18.2</v>
      </c>
      <c r="AA2876" s="4" t="str">
        <f>IF(J2876&gt;365,"Bereits abgewandert (Segment D)",IF(Z2876&gt;=Hilfswerte!$B$38,"Rot - akut gefaehrdet",IF(Z2876&gt;=Hilfswerte!$B$39,"Gelb - beobachten","Gruen - stabil")))</f>
        <v>Gelb - beobachten</v>
      </c>
    </row>
    <row r="2877" spans="1:27" ht="15" customHeight="1" x14ac:dyDescent="0.25">
      <c r="A2877" s="4" t="s">
        <v>3224</v>
      </c>
      <c r="B2877" s="4" t="s">
        <v>402</v>
      </c>
      <c r="C2877" s="4" t="s">
        <v>51</v>
      </c>
      <c r="D2877" s="4" t="s">
        <v>178</v>
      </c>
      <c r="E2877" s="4">
        <v>55</v>
      </c>
      <c r="F2877" s="5">
        <v>10.1</v>
      </c>
      <c r="G2877" s="5">
        <v>19.7</v>
      </c>
      <c r="H2877" s="6">
        <v>25320</v>
      </c>
      <c r="I2877" s="4">
        <v>3</v>
      </c>
      <c r="J2877" s="4">
        <v>23</v>
      </c>
      <c r="K2877" s="4">
        <v>0</v>
      </c>
      <c r="L2877" s="4">
        <v>12</v>
      </c>
      <c r="M2877" s="4">
        <v>5</v>
      </c>
      <c r="N2877" s="5">
        <v>-10.4</v>
      </c>
      <c r="O2877" s="7">
        <f t="shared" si="352"/>
        <v>5</v>
      </c>
      <c r="P2877" s="7">
        <f t="shared" si="353"/>
        <v>3</v>
      </c>
      <c r="Q2877" s="7">
        <f t="shared" si="354"/>
        <v>5</v>
      </c>
      <c r="R2877" s="7">
        <f t="shared" si="355"/>
        <v>13</v>
      </c>
      <c r="S2877" s="8">
        <f t="shared" si="356"/>
        <v>121.2</v>
      </c>
      <c r="T2877" s="7" t="str">
        <f t="shared" si="357"/>
        <v>B - Kernkunde</v>
      </c>
      <c r="U2877" s="4">
        <f>ROUND(((E2877-Hilfswerte!$B$20)/Hilfswerte!$B$21)+((F2877-Hilfswerte!$B$22)/Hilfswerte!$B$23)+((G2877-Hilfswerte!$B$24)/Hilfswerte!$B$25)+0.1*INDEX(Hilfswerte!$B$4:$B$15,MATCH(C2877,Hilfswerte!$A$4:$A$15,0)),2)</f>
        <v>1.25</v>
      </c>
      <c r="V2877" s="4">
        <f>ROUND(SQRT((((E2877-Hilfswerte!$B$20)/Hilfswerte!$B$21)-Hilfswerte!$B$28)^2+(((F2877-Hilfswerte!$B$22)/Hilfswerte!$B$23)-Hilfswerte!$B$29)^2+(((G2877-Hilfswerte!$B$24)/Hilfswerte!$B$25)-Hilfswerte!$B$30)^2),3)</f>
        <v>1.5149999999999999</v>
      </c>
      <c r="W2877" s="4">
        <f>ROUND(E2877*Hilfswerte!$B$31,0)</f>
        <v>11305</v>
      </c>
      <c r="X2877" s="4">
        <f t="shared" si="358"/>
        <v>0</v>
      </c>
      <c r="Y2877" s="4" t="str">
        <f>IF(T2877="A - Top-Kunde","bereits Top-Kunde",IF(AND(V2877&lt;=Hilfswerte!$B$34,H2877&lt;0.5*W2877),"Hoch",IF(AND(V2877&lt;=Hilfswerte!$B$35,H2877&lt;0.7*W2877),"Mittel","Niedrig")))</f>
        <v>Niedrig</v>
      </c>
      <c r="Z2877" s="4">
        <f t="shared" si="359"/>
        <v>7.7</v>
      </c>
      <c r="AA2877" s="4" t="str">
        <f>IF(J2877&gt;365,"Bereits abgewandert (Segment D)",IF(Z2877&gt;=Hilfswerte!$B$38,"Rot - akut gefaehrdet",IF(Z2877&gt;=Hilfswerte!$B$39,"Gelb - beobachten","Gruen - stabil")))</f>
        <v>Gruen - stabil</v>
      </c>
    </row>
    <row r="2878" spans="1:27" ht="15" customHeight="1" x14ac:dyDescent="0.25">
      <c r="A2878" s="4" t="s">
        <v>3225</v>
      </c>
      <c r="B2878" s="4" t="s">
        <v>339</v>
      </c>
      <c r="C2878" s="4" t="s">
        <v>74</v>
      </c>
      <c r="D2878" s="4" t="s">
        <v>30</v>
      </c>
      <c r="E2878" s="4">
        <v>19</v>
      </c>
      <c r="F2878" s="5">
        <v>3.4</v>
      </c>
      <c r="G2878" s="5">
        <v>10.8</v>
      </c>
      <c r="H2878" s="6">
        <v>2340</v>
      </c>
      <c r="I2878" s="4">
        <v>6</v>
      </c>
      <c r="J2878" s="4">
        <v>8</v>
      </c>
      <c r="K2878" s="4">
        <v>0</v>
      </c>
      <c r="L2878" s="4">
        <v>7</v>
      </c>
      <c r="M2878" s="4">
        <v>5</v>
      </c>
      <c r="N2878" s="5">
        <v>-22.2</v>
      </c>
      <c r="O2878" s="7">
        <f t="shared" si="352"/>
        <v>5</v>
      </c>
      <c r="P2878" s="7">
        <f t="shared" si="353"/>
        <v>5</v>
      </c>
      <c r="Q2878" s="7">
        <f t="shared" si="354"/>
        <v>3</v>
      </c>
      <c r="R2878" s="7">
        <f t="shared" si="355"/>
        <v>13</v>
      </c>
      <c r="S2878" s="8">
        <f t="shared" si="356"/>
        <v>116.8</v>
      </c>
      <c r="T2878" s="7" t="str">
        <f t="shared" si="357"/>
        <v>B - Kernkunde</v>
      </c>
      <c r="U2878" s="4">
        <f>ROUND(((E2878-Hilfswerte!$B$20)/Hilfswerte!$B$21)+((F2878-Hilfswerte!$B$22)/Hilfswerte!$B$23)+((G2878-Hilfswerte!$B$24)/Hilfswerte!$B$25)+0.1*INDEX(Hilfswerte!$B$4:$B$15,MATCH(C2878,Hilfswerte!$A$4:$A$15,0)),2)</f>
        <v>-0.8</v>
      </c>
      <c r="V2878" s="4">
        <f>ROUND(SQRT((((E2878-Hilfswerte!$B$20)/Hilfswerte!$B$21)-Hilfswerte!$B$28)^2+(((F2878-Hilfswerte!$B$22)/Hilfswerte!$B$23)-Hilfswerte!$B$29)^2+(((G2878-Hilfswerte!$B$24)/Hilfswerte!$B$25)-Hilfswerte!$B$30)^2),3)</f>
        <v>0.88800000000000001</v>
      </c>
      <c r="W2878" s="4">
        <f>ROUND(E2878*Hilfswerte!$B$31,0)</f>
        <v>3905</v>
      </c>
      <c r="X2878" s="4">
        <f t="shared" si="358"/>
        <v>1565</v>
      </c>
      <c r="Y2878" s="4" t="str">
        <f>IF(T2878="A - Top-Kunde","bereits Top-Kunde",IF(AND(V2878&lt;=Hilfswerte!$B$34,H2878&lt;0.5*W2878),"Hoch",IF(AND(V2878&lt;=Hilfswerte!$B$35,H2878&lt;0.7*W2878),"Mittel","Niedrig")))</f>
        <v>Mittel</v>
      </c>
      <c r="Z2878" s="4">
        <f t="shared" si="359"/>
        <v>10.7</v>
      </c>
      <c r="AA2878" s="4" t="str">
        <f>IF(J2878&gt;365,"Bereits abgewandert (Segment D)",IF(Z2878&gt;=Hilfswerte!$B$38,"Rot - akut gefaehrdet",IF(Z2878&gt;=Hilfswerte!$B$39,"Gelb - beobachten","Gruen - stabil")))</f>
        <v>Gruen - stabil</v>
      </c>
    </row>
    <row r="2879" spans="1:27" ht="15" customHeight="1" x14ac:dyDescent="0.25">
      <c r="A2879" s="4" t="s">
        <v>3226</v>
      </c>
      <c r="B2879" s="4" t="s">
        <v>395</v>
      </c>
      <c r="C2879" s="4" t="s">
        <v>29</v>
      </c>
      <c r="D2879" s="4" t="s">
        <v>117</v>
      </c>
      <c r="E2879" s="4">
        <v>221</v>
      </c>
      <c r="F2879" s="5">
        <v>63.5</v>
      </c>
      <c r="G2879" s="5">
        <v>3.6</v>
      </c>
      <c r="H2879" s="6">
        <v>6630</v>
      </c>
      <c r="I2879" s="4">
        <v>1</v>
      </c>
      <c r="J2879" s="4">
        <v>212</v>
      </c>
      <c r="K2879" s="4">
        <v>0</v>
      </c>
      <c r="L2879" s="4">
        <v>2</v>
      </c>
      <c r="M2879" s="4">
        <v>6</v>
      </c>
      <c r="N2879" s="5">
        <v>10.5</v>
      </c>
      <c r="O2879" s="7">
        <f t="shared" si="352"/>
        <v>2</v>
      </c>
      <c r="P2879" s="7">
        <f t="shared" si="353"/>
        <v>1</v>
      </c>
      <c r="Q2879" s="7">
        <f t="shared" si="354"/>
        <v>4</v>
      </c>
      <c r="R2879" s="7">
        <f t="shared" si="355"/>
        <v>7</v>
      </c>
      <c r="S2879" s="8">
        <f t="shared" si="356"/>
        <v>74.7</v>
      </c>
      <c r="T2879" s="7" t="str">
        <f t="shared" si="357"/>
        <v>C - Entwicklungspotenzial</v>
      </c>
      <c r="U2879" s="4">
        <f>ROUND(((E2879-Hilfswerte!$B$20)/Hilfswerte!$B$21)+((F2879-Hilfswerte!$B$22)/Hilfswerte!$B$23)+((G2879-Hilfswerte!$B$24)/Hilfswerte!$B$25)+0.1*INDEX(Hilfswerte!$B$4:$B$15,MATCH(C2879,Hilfswerte!$A$4:$A$15,0)),2)</f>
        <v>0.28999999999999998</v>
      </c>
      <c r="V2879" s="4">
        <f>ROUND(SQRT((((E2879-Hilfswerte!$B$20)/Hilfswerte!$B$21)-Hilfswerte!$B$28)^2+(((F2879-Hilfswerte!$B$22)/Hilfswerte!$B$23)-Hilfswerte!$B$29)^2+(((G2879-Hilfswerte!$B$24)/Hilfswerte!$B$25)-Hilfswerte!$B$30)^2),3)</f>
        <v>1.3149999999999999</v>
      </c>
      <c r="W2879" s="4">
        <f>ROUND(E2879*Hilfswerte!$B$31,0)</f>
        <v>45426</v>
      </c>
      <c r="X2879" s="4">
        <f t="shared" si="358"/>
        <v>38796</v>
      </c>
      <c r="Y2879" s="4" t="str">
        <f>IF(T2879="A - Top-Kunde","bereits Top-Kunde",IF(AND(V2879&lt;=Hilfswerte!$B$34,H2879&lt;0.5*W2879),"Hoch",IF(AND(V2879&lt;=Hilfswerte!$B$35,H2879&lt;0.7*W2879),"Mittel","Niedrig")))</f>
        <v>Niedrig</v>
      </c>
      <c r="Z2879" s="4">
        <f t="shared" si="359"/>
        <v>11</v>
      </c>
      <c r="AA2879" s="4" t="str">
        <f>IF(J2879&gt;365,"Bereits abgewandert (Segment D)",IF(Z2879&gt;=Hilfswerte!$B$38,"Rot - akut gefaehrdet",IF(Z2879&gt;=Hilfswerte!$B$39,"Gelb - beobachten","Gruen - stabil")))</f>
        <v>Gruen - stabil</v>
      </c>
    </row>
    <row r="2880" spans="1:27" ht="15" customHeight="1" x14ac:dyDescent="0.25">
      <c r="A2880" s="4" t="s">
        <v>3227</v>
      </c>
      <c r="B2880" s="4" t="s">
        <v>363</v>
      </c>
      <c r="C2880" s="4" t="s">
        <v>47</v>
      </c>
      <c r="D2880" s="4" t="s">
        <v>30</v>
      </c>
      <c r="E2880" s="4">
        <v>78</v>
      </c>
      <c r="F2880" s="5">
        <v>32.5</v>
      </c>
      <c r="G2880" s="5">
        <v>4.2</v>
      </c>
      <c r="H2880" s="6">
        <v>25530</v>
      </c>
      <c r="I2880" s="4">
        <v>7</v>
      </c>
      <c r="J2880" s="4">
        <v>9</v>
      </c>
      <c r="K2880" s="4">
        <v>0</v>
      </c>
      <c r="L2880" s="4">
        <v>13</v>
      </c>
      <c r="M2880" s="4">
        <v>6</v>
      </c>
      <c r="N2880" s="5">
        <v>-12.5</v>
      </c>
      <c r="O2880" s="7">
        <f t="shared" si="352"/>
        <v>5</v>
      </c>
      <c r="P2880" s="7">
        <f t="shared" si="353"/>
        <v>5</v>
      </c>
      <c r="Q2880" s="7">
        <f t="shared" si="354"/>
        <v>5</v>
      </c>
      <c r="R2880" s="7">
        <f t="shared" si="355"/>
        <v>15</v>
      </c>
      <c r="S2880" s="8">
        <f t="shared" si="356"/>
        <v>139.9</v>
      </c>
      <c r="T2880" s="7" t="str">
        <f t="shared" si="357"/>
        <v>A - Top-Kunde</v>
      </c>
      <c r="U2880" s="4">
        <f>ROUND(((E2880-Hilfswerte!$B$20)/Hilfswerte!$B$21)+((F2880-Hilfswerte!$B$22)/Hilfswerte!$B$23)+((G2880-Hilfswerte!$B$24)/Hilfswerte!$B$25)+0.1*INDEX(Hilfswerte!$B$4:$B$15,MATCH(C2880,Hilfswerte!$A$4:$A$15,0)),2)</f>
        <v>-0.97</v>
      </c>
      <c r="V2880" s="4">
        <f>ROUND(SQRT((((E2880-Hilfswerte!$B$20)/Hilfswerte!$B$21)-Hilfswerte!$B$28)^2+(((F2880-Hilfswerte!$B$22)/Hilfswerte!$B$23)-Hilfswerte!$B$29)^2+(((G2880-Hilfswerte!$B$24)/Hilfswerte!$B$25)-Hilfswerte!$B$30)^2),3)</f>
        <v>1.18</v>
      </c>
      <c r="W2880" s="4">
        <f>ROUND(E2880*Hilfswerte!$B$31,0)</f>
        <v>16033</v>
      </c>
      <c r="X2880" s="4">
        <f t="shared" si="358"/>
        <v>0</v>
      </c>
      <c r="Y2880" s="4" t="str">
        <f>IF(T2880="A - Top-Kunde","bereits Top-Kunde",IF(AND(V2880&lt;=Hilfswerte!$B$34,H2880&lt;0.5*W2880),"Hoch",IF(AND(V2880&lt;=Hilfswerte!$B$35,H2880&lt;0.7*W2880),"Mittel","Niedrig")))</f>
        <v>bereits Top-Kunde</v>
      </c>
      <c r="Z2880" s="4">
        <f t="shared" si="359"/>
        <v>8.1</v>
      </c>
      <c r="AA2880" s="4" t="str">
        <f>IF(J2880&gt;365,"Bereits abgewandert (Segment D)",IF(Z2880&gt;=Hilfswerte!$B$38,"Rot - akut gefaehrdet",IF(Z2880&gt;=Hilfswerte!$B$39,"Gelb - beobachten","Gruen - stabil")))</f>
        <v>Gruen - stabil</v>
      </c>
    </row>
    <row r="2881" spans="1:27" ht="15" customHeight="1" x14ac:dyDescent="0.25">
      <c r="A2881" s="4" t="s">
        <v>3228</v>
      </c>
      <c r="B2881" s="4" t="s">
        <v>510</v>
      </c>
      <c r="C2881" s="4" t="s">
        <v>84</v>
      </c>
      <c r="D2881" s="4" t="s">
        <v>106</v>
      </c>
      <c r="E2881" s="4">
        <v>266</v>
      </c>
      <c r="F2881" s="5">
        <v>45.4</v>
      </c>
      <c r="G2881" s="5">
        <v>12.9</v>
      </c>
      <c r="H2881" s="6">
        <v>13190</v>
      </c>
      <c r="I2881" s="4">
        <v>2</v>
      </c>
      <c r="J2881" s="4">
        <v>28</v>
      </c>
      <c r="K2881" s="4">
        <v>1</v>
      </c>
      <c r="L2881" s="4">
        <v>2</v>
      </c>
      <c r="M2881" s="4">
        <v>3</v>
      </c>
      <c r="N2881" s="5">
        <v>-0.2</v>
      </c>
      <c r="O2881" s="7">
        <f t="shared" si="352"/>
        <v>5</v>
      </c>
      <c r="P2881" s="7">
        <f t="shared" si="353"/>
        <v>2</v>
      </c>
      <c r="Q2881" s="7">
        <f t="shared" si="354"/>
        <v>5</v>
      </c>
      <c r="R2881" s="7">
        <f t="shared" si="355"/>
        <v>12</v>
      </c>
      <c r="S2881" s="8">
        <f t="shared" si="356"/>
        <v>113.3</v>
      </c>
      <c r="T2881" s="7" t="str">
        <f t="shared" si="357"/>
        <v>B - Kernkunde</v>
      </c>
      <c r="U2881" s="4">
        <f>ROUND(((E2881-Hilfswerte!$B$20)/Hilfswerte!$B$21)+((F2881-Hilfswerte!$B$22)/Hilfswerte!$B$23)+((G2881-Hilfswerte!$B$24)/Hilfswerte!$B$25)+0.1*INDEX(Hilfswerte!$B$4:$B$15,MATCH(C2881,Hilfswerte!$A$4:$A$15,0)),2)</f>
        <v>1.37</v>
      </c>
      <c r="V2881" s="4">
        <f>ROUND(SQRT((((E2881-Hilfswerte!$B$20)/Hilfswerte!$B$21)-Hilfswerte!$B$28)^2+(((F2881-Hilfswerte!$B$22)/Hilfswerte!$B$23)-Hilfswerte!$B$29)^2+(((G2881-Hilfswerte!$B$24)/Hilfswerte!$B$25)-Hilfswerte!$B$30)^2),3)</f>
        <v>0.52</v>
      </c>
      <c r="W2881" s="4">
        <f>ROUND(E2881*Hilfswerte!$B$31,0)</f>
        <v>54675</v>
      </c>
      <c r="X2881" s="4">
        <f t="shared" si="358"/>
        <v>41485</v>
      </c>
      <c r="Y2881" s="4" t="str">
        <f>IF(T2881="A - Top-Kunde","bereits Top-Kunde",IF(AND(V2881&lt;=Hilfswerte!$B$34,H2881&lt;0.5*W2881),"Hoch",IF(AND(V2881&lt;=Hilfswerte!$B$35,H2881&lt;0.7*W2881),"Mittel","Niedrig")))</f>
        <v>Hoch</v>
      </c>
      <c r="Z2881" s="4">
        <f t="shared" si="359"/>
        <v>4.9000000000000004</v>
      </c>
      <c r="AA2881" s="4" t="str">
        <f>IF(J2881&gt;365,"Bereits abgewandert (Segment D)",IF(Z2881&gt;=Hilfswerte!$B$38,"Rot - akut gefaehrdet",IF(Z2881&gt;=Hilfswerte!$B$39,"Gelb - beobachten","Gruen - stabil")))</f>
        <v>Gruen - stabil</v>
      </c>
    </row>
    <row r="2882" spans="1:27" ht="15" customHeight="1" x14ac:dyDescent="0.25">
      <c r="A2882" s="4" t="s">
        <v>3229</v>
      </c>
      <c r="B2882" s="4" t="s">
        <v>165</v>
      </c>
      <c r="C2882" s="4" t="s">
        <v>29</v>
      </c>
      <c r="D2882" s="4" t="s">
        <v>77</v>
      </c>
      <c r="E2882" s="4">
        <v>85</v>
      </c>
      <c r="F2882" s="5">
        <v>30.9</v>
      </c>
      <c r="G2882" s="5">
        <v>12.5</v>
      </c>
      <c r="H2882" s="6">
        <v>8350</v>
      </c>
      <c r="I2882" s="4">
        <v>3</v>
      </c>
      <c r="J2882" s="4">
        <v>80</v>
      </c>
      <c r="K2882" s="4">
        <v>1</v>
      </c>
      <c r="L2882" s="4">
        <v>3</v>
      </c>
      <c r="M2882" s="4">
        <v>4</v>
      </c>
      <c r="N2882" s="5">
        <v>-17.7</v>
      </c>
      <c r="O2882" s="7">
        <f t="shared" ref="O2882:O2945" si="360">IF(J2882&gt;365,1,IF(J2882&lt;=30,5,IF(J2882&lt;=90,4,IF(J2882&lt;=180,3,2))))</f>
        <v>4</v>
      </c>
      <c r="P2882" s="7">
        <f t="shared" ref="P2882:P2945" si="361">IF(I2882&gt;=5,5,IF(I2882&gt;=4,4,IF(I2882&gt;=3,3,IF(I2882&gt;=2,2,1))))</f>
        <v>3</v>
      </c>
      <c r="Q2882" s="7">
        <f t="shared" ref="Q2882:Q2945" si="362">IF(H2882&gt;=7500,5,IF(H2882&gt;=2500,4,IF(H2882&gt;=1000,3,IF(H2882&gt;=1,2,1))))</f>
        <v>5</v>
      </c>
      <c r="R2882" s="7">
        <f t="shared" ref="R2882:R2945" si="363">O2882+P2882+Q2882</f>
        <v>12</v>
      </c>
      <c r="S2882" s="8">
        <f t="shared" ref="S2882:S2945" si="364">ROUND(10*R2882+0.5*N2882-6*K2882-0.3*MAX(0,L2882),1)</f>
        <v>104.3</v>
      </c>
      <c r="T2882" s="7" t="str">
        <f t="shared" ref="T2882:T2945" si="365">IF(J2882&gt;365,"D - Abwanderungsrisiko",IF(S2882&gt;=125,"A - Top-Kunde",IF(S2882&gt;=105,"B - Kernkunde","C - Entwicklungspotenzial")))</f>
        <v>C - Entwicklungspotenzial</v>
      </c>
      <c r="U2882" s="4">
        <f>ROUND(((E2882-Hilfswerte!$B$20)/Hilfswerte!$B$21)+((F2882-Hilfswerte!$B$22)/Hilfswerte!$B$23)+((G2882-Hilfswerte!$B$24)/Hilfswerte!$B$25)+0.1*INDEX(Hilfswerte!$B$4:$B$15,MATCH(C2882,Hilfswerte!$A$4:$A$15,0)),2)</f>
        <v>0.53</v>
      </c>
      <c r="V2882" s="4">
        <f>ROUND(SQRT((((E2882-Hilfswerte!$B$20)/Hilfswerte!$B$21)-Hilfswerte!$B$28)^2+(((F2882-Hilfswerte!$B$22)/Hilfswerte!$B$23)-Hilfswerte!$B$29)^2+(((G2882-Hilfswerte!$B$24)/Hilfswerte!$B$25)-Hilfswerte!$B$30)^2),3)</f>
        <v>0.42399999999999999</v>
      </c>
      <c r="W2882" s="4">
        <f>ROUND(E2882*Hilfswerte!$B$31,0)</f>
        <v>17471</v>
      </c>
      <c r="X2882" s="4">
        <f t="shared" ref="X2882:X2945" si="366">MAX(0,W2882-H2882)</f>
        <v>9121</v>
      </c>
      <c r="Y2882" s="4" t="str">
        <f>IF(T2882="A - Top-Kunde","bereits Top-Kunde",IF(AND(V2882&lt;=Hilfswerte!$B$34,H2882&lt;0.5*W2882),"Hoch",IF(AND(V2882&lt;=Hilfswerte!$B$35,H2882&lt;0.7*W2882),"Mittel","Niedrig")))</f>
        <v>Hoch</v>
      </c>
      <c r="Z2882" s="4">
        <f t="shared" ref="Z2882:Z2945" si="367">ROUND(0.4*MAX(0,-N2882)+3*K2882+0.2*MAX(0,L2882)+0.05*J2882,1)</f>
        <v>14.7</v>
      </c>
      <c r="AA2882" s="4" t="str">
        <f>IF(J2882&gt;365,"Bereits abgewandert (Segment D)",IF(Z2882&gt;=Hilfswerte!$B$38,"Rot - akut gefaehrdet",IF(Z2882&gt;=Hilfswerte!$B$39,"Gelb - beobachten","Gruen - stabil")))</f>
        <v>Gelb - beobachten</v>
      </c>
    </row>
    <row r="2883" spans="1:27" ht="15" customHeight="1" x14ac:dyDescent="0.25">
      <c r="A2883" s="4" t="s">
        <v>3230</v>
      </c>
      <c r="B2883" s="4" t="s">
        <v>797</v>
      </c>
      <c r="C2883" s="4" t="s">
        <v>55</v>
      </c>
      <c r="D2883" s="4" t="s">
        <v>178</v>
      </c>
      <c r="E2883" s="4">
        <v>96</v>
      </c>
      <c r="F2883" s="5">
        <v>26.4</v>
      </c>
      <c r="G2883" s="5">
        <v>1.3</v>
      </c>
      <c r="H2883" s="6">
        <v>10960</v>
      </c>
      <c r="I2883" s="4">
        <v>3</v>
      </c>
      <c r="J2883" s="4">
        <v>16</v>
      </c>
      <c r="K2883" s="4">
        <v>0</v>
      </c>
      <c r="L2883" s="4">
        <v>-5</v>
      </c>
      <c r="M2883" s="4">
        <v>3</v>
      </c>
      <c r="N2883" s="5">
        <v>19.3</v>
      </c>
      <c r="O2883" s="7">
        <f t="shared" si="360"/>
        <v>5</v>
      </c>
      <c r="P2883" s="7">
        <f t="shared" si="361"/>
        <v>3</v>
      </c>
      <c r="Q2883" s="7">
        <f t="shared" si="362"/>
        <v>5</v>
      </c>
      <c r="R2883" s="7">
        <f t="shared" si="363"/>
        <v>13</v>
      </c>
      <c r="S2883" s="8">
        <f t="shared" si="364"/>
        <v>139.69999999999999</v>
      </c>
      <c r="T2883" s="7" t="str">
        <f t="shared" si="365"/>
        <v>A - Top-Kunde</v>
      </c>
      <c r="U2883" s="4">
        <f>ROUND(((E2883-Hilfswerte!$B$20)/Hilfswerte!$B$21)+((F2883-Hilfswerte!$B$22)/Hilfswerte!$B$23)+((G2883-Hilfswerte!$B$24)/Hilfswerte!$B$25)+0.1*INDEX(Hilfswerte!$B$4:$B$15,MATCH(C2883,Hilfswerte!$A$4:$A$15,0)),2)</f>
        <v>-1.25</v>
      </c>
      <c r="V2883" s="4">
        <f>ROUND(SQRT((((E2883-Hilfswerte!$B$20)/Hilfswerte!$B$21)-Hilfswerte!$B$28)^2+(((F2883-Hilfswerte!$B$22)/Hilfswerte!$B$23)-Hilfswerte!$B$29)^2+(((G2883-Hilfswerte!$B$24)/Hilfswerte!$B$25)-Hilfswerte!$B$30)^2),3)</f>
        <v>1.6160000000000001</v>
      </c>
      <c r="W2883" s="4">
        <f>ROUND(E2883*Hilfswerte!$B$31,0)</f>
        <v>19732</v>
      </c>
      <c r="X2883" s="4">
        <f t="shared" si="366"/>
        <v>8772</v>
      </c>
      <c r="Y2883" s="4" t="str">
        <f>IF(T2883="A - Top-Kunde","bereits Top-Kunde",IF(AND(V2883&lt;=Hilfswerte!$B$34,H2883&lt;0.5*W2883),"Hoch",IF(AND(V2883&lt;=Hilfswerte!$B$35,H2883&lt;0.7*W2883),"Mittel","Niedrig")))</f>
        <v>bereits Top-Kunde</v>
      </c>
      <c r="Z2883" s="4">
        <f t="shared" si="367"/>
        <v>0.8</v>
      </c>
      <c r="AA2883" s="4" t="str">
        <f>IF(J2883&gt;365,"Bereits abgewandert (Segment D)",IF(Z2883&gt;=Hilfswerte!$B$38,"Rot - akut gefaehrdet",IF(Z2883&gt;=Hilfswerte!$B$39,"Gelb - beobachten","Gruen - stabil")))</f>
        <v>Gruen - stabil</v>
      </c>
    </row>
    <row r="2884" spans="1:27" ht="15" customHeight="1" x14ac:dyDescent="0.25">
      <c r="A2884" s="4" t="s">
        <v>3231</v>
      </c>
      <c r="B2884" s="4" t="s">
        <v>698</v>
      </c>
      <c r="C2884" s="4" t="s">
        <v>65</v>
      </c>
      <c r="D2884" s="4" t="s">
        <v>30</v>
      </c>
      <c r="E2884" s="4">
        <v>52</v>
      </c>
      <c r="F2884" s="5">
        <v>10.199999999999999</v>
      </c>
      <c r="G2884" s="5">
        <v>17.600000000000001</v>
      </c>
      <c r="H2884" s="6">
        <v>1790</v>
      </c>
      <c r="I2884" s="4">
        <v>4</v>
      </c>
      <c r="J2884" s="4">
        <v>7</v>
      </c>
      <c r="K2884" s="4">
        <v>0</v>
      </c>
      <c r="L2884" s="4">
        <v>-1</v>
      </c>
      <c r="M2884" s="4">
        <v>1</v>
      </c>
      <c r="N2884" s="5">
        <v>-13.5</v>
      </c>
      <c r="O2884" s="7">
        <f t="shared" si="360"/>
        <v>5</v>
      </c>
      <c r="P2884" s="7">
        <f t="shared" si="361"/>
        <v>4</v>
      </c>
      <c r="Q2884" s="7">
        <f t="shared" si="362"/>
        <v>3</v>
      </c>
      <c r="R2884" s="7">
        <f t="shared" si="363"/>
        <v>12</v>
      </c>
      <c r="S2884" s="8">
        <f t="shared" si="364"/>
        <v>113.3</v>
      </c>
      <c r="T2884" s="7" t="str">
        <f t="shared" si="365"/>
        <v>B - Kernkunde</v>
      </c>
      <c r="U2884" s="4">
        <f>ROUND(((E2884-Hilfswerte!$B$20)/Hilfswerte!$B$21)+((F2884-Hilfswerte!$B$22)/Hilfswerte!$B$23)+((G2884-Hilfswerte!$B$24)/Hilfswerte!$B$25)+0.1*INDEX(Hilfswerte!$B$4:$B$15,MATCH(C2884,Hilfswerte!$A$4:$A$15,0)),2)</f>
        <v>0.51</v>
      </c>
      <c r="V2884" s="4">
        <f>ROUND(SQRT((((E2884-Hilfswerte!$B$20)/Hilfswerte!$B$21)-Hilfswerte!$B$28)^2+(((F2884-Hilfswerte!$B$22)/Hilfswerte!$B$23)-Hilfswerte!$B$29)^2+(((G2884-Hilfswerte!$B$24)/Hilfswerte!$B$25)-Hilfswerte!$B$30)^2),3)</f>
        <v>1.232</v>
      </c>
      <c r="W2884" s="4">
        <f>ROUND(E2884*Hilfswerte!$B$31,0)</f>
        <v>10688</v>
      </c>
      <c r="X2884" s="4">
        <f t="shared" si="366"/>
        <v>8898</v>
      </c>
      <c r="Y2884" s="4" t="str">
        <f>IF(T2884="A - Top-Kunde","bereits Top-Kunde",IF(AND(V2884&lt;=Hilfswerte!$B$34,H2884&lt;0.5*W2884),"Hoch",IF(AND(V2884&lt;=Hilfswerte!$B$35,H2884&lt;0.7*W2884),"Mittel","Niedrig")))</f>
        <v>Niedrig</v>
      </c>
      <c r="Z2884" s="4">
        <f t="shared" si="367"/>
        <v>5.8</v>
      </c>
      <c r="AA2884" s="4" t="str">
        <f>IF(J2884&gt;365,"Bereits abgewandert (Segment D)",IF(Z2884&gt;=Hilfswerte!$B$38,"Rot - akut gefaehrdet",IF(Z2884&gt;=Hilfswerte!$B$39,"Gelb - beobachten","Gruen - stabil")))</f>
        <v>Gruen - stabil</v>
      </c>
    </row>
    <row r="2885" spans="1:27" ht="15" customHeight="1" x14ac:dyDescent="0.25">
      <c r="A2885" s="4" t="s">
        <v>3232</v>
      </c>
      <c r="B2885" s="4" t="s">
        <v>150</v>
      </c>
      <c r="C2885" s="4" t="s">
        <v>51</v>
      </c>
      <c r="D2885" s="4" t="s">
        <v>30</v>
      </c>
      <c r="E2885" s="4">
        <v>46</v>
      </c>
      <c r="F2885" s="5">
        <v>12.7</v>
      </c>
      <c r="G2885" s="5">
        <v>3.3</v>
      </c>
      <c r="H2885" s="6">
        <v>0</v>
      </c>
      <c r="I2885" s="4">
        <v>0</v>
      </c>
      <c r="J2885" s="4">
        <v>729</v>
      </c>
      <c r="K2885" s="4">
        <v>0</v>
      </c>
      <c r="L2885" s="4">
        <v>14</v>
      </c>
      <c r="M2885" s="4">
        <v>0</v>
      </c>
      <c r="N2885" s="5">
        <v>-31.9</v>
      </c>
      <c r="O2885" s="7">
        <f t="shared" si="360"/>
        <v>1</v>
      </c>
      <c r="P2885" s="7">
        <f t="shared" si="361"/>
        <v>1</v>
      </c>
      <c r="Q2885" s="7">
        <f t="shared" si="362"/>
        <v>1</v>
      </c>
      <c r="R2885" s="7">
        <f t="shared" si="363"/>
        <v>3</v>
      </c>
      <c r="S2885" s="8">
        <f t="shared" si="364"/>
        <v>9.9</v>
      </c>
      <c r="T2885" s="7" t="str">
        <f t="shared" si="365"/>
        <v>D - Abwanderungsrisiko</v>
      </c>
      <c r="U2885" s="4">
        <f>ROUND(((E2885-Hilfswerte!$B$20)/Hilfswerte!$B$21)+((F2885-Hilfswerte!$B$22)/Hilfswerte!$B$23)+((G2885-Hilfswerte!$B$24)/Hilfswerte!$B$25)+0.1*INDEX(Hilfswerte!$B$4:$B$15,MATCH(C2885,Hilfswerte!$A$4:$A$15,0)),2)</f>
        <v>-1.34</v>
      </c>
      <c r="V2885" s="4">
        <f>ROUND(SQRT((((E2885-Hilfswerte!$B$20)/Hilfswerte!$B$21)-Hilfswerte!$B$28)^2+(((F2885-Hilfswerte!$B$22)/Hilfswerte!$B$23)-Hilfswerte!$B$29)^2+(((G2885-Hilfswerte!$B$24)/Hilfswerte!$B$25)-Hilfswerte!$B$30)^2),3)</f>
        <v>1.4319999999999999</v>
      </c>
      <c r="W2885" s="4">
        <f>ROUND(E2885*Hilfswerte!$B$31,0)</f>
        <v>9455</v>
      </c>
      <c r="X2885" s="4">
        <f t="shared" si="366"/>
        <v>9455</v>
      </c>
      <c r="Y2885" s="4" t="str">
        <f>IF(T2885="A - Top-Kunde","bereits Top-Kunde",IF(AND(V2885&lt;=Hilfswerte!$B$34,H2885&lt;0.5*W2885),"Hoch",IF(AND(V2885&lt;=Hilfswerte!$B$35,H2885&lt;0.7*W2885),"Mittel","Niedrig")))</f>
        <v>Niedrig</v>
      </c>
      <c r="Z2885" s="4">
        <f t="shared" si="367"/>
        <v>52</v>
      </c>
      <c r="AA2885" s="4" t="str">
        <f>IF(J2885&gt;365,"Bereits abgewandert (Segment D)",IF(Z2885&gt;=Hilfswerte!$B$38,"Rot - akut gefaehrdet",IF(Z2885&gt;=Hilfswerte!$B$39,"Gelb - beobachten","Gruen - stabil")))</f>
        <v>Bereits abgewandert (Segment D)</v>
      </c>
    </row>
    <row r="2886" spans="1:27" ht="15" customHeight="1" x14ac:dyDescent="0.25">
      <c r="A2886" s="4" t="s">
        <v>3233</v>
      </c>
      <c r="B2886" s="4" t="s">
        <v>1224</v>
      </c>
      <c r="C2886" s="4" t="s">
        <v>65</v>
      </c>
      <c r="D2886" s="4" t="s">
        <v>106</v>
      </c>
      <c r="E2886" s="4">
        <v>119</v>
      </c>
      <c r="F2886" s="5">
        <v>40</v>
      </c>
      <c r="G2886" s="5">
        <v>12.4</v>
      </c>
      <c r="H2886" s="6">
        <v>5070</v>
      </c>
      <c r="I2886" s="4">
        <v>2</v>
      </c>
      <c r="J2886" s="4">
        <v>221</v>
      </c>
      <c r="K2886" s="4">
        <v>0</v>
      </c>
      <c r="L2886" s="4">
        <v>17</v>
      </c>
      <c r="M2886" s="4">
        <v>2</v>
      </c>
      <c r="N2886" s="5">
        <v>-2.7</v>
      </c>
      <c r="O2886" s="7">
        <f t="shared" si="360"/>
        <v>2</v>
      </c>
      <c r="P2886" s="7">
        <f t="shared" si="361"/>
        <v>2</v>
      </c>
      <c r="Q2886" s="7">
        <f t="shared" si="362"/>
        <v>4</v>
      </c>
      <c r="R2886" s="7">
        <f t="shared" si="363"/>
        <v>8</v>
      </c>
      <c r="S2886" s="8">
        <f t="shared" si="364"/>
        <v>73.599999999999994</v>
      </c>
      <c r="T2886" s="7" t="str">
        <f t="shared" si="365"/>
        <v>C - Entwicklungspotenzial</v>
      </c>
      <c r="U2886" s="4">
        <f>ROUND(((E2886-Hilfswerte!$B$20)/Hilfswerte!$B$21)+((F2886-Hilfswerte!$B$22)/Hilfswerte!$B$23)+((G2886-Hilfswerte!$B$24)/Hilfswerte!$B$25)+0.1*INDEX(Hilfswerte!$B$4:$B$15,MATCH(C2886,Hilfswerte!$A$4:$A$15,0)),2)</f>
        <v>0.51</v>
      </c>
      <c r="V2886" s="4">
        <f>ROUND(SQRT((((E2886-Hilfswerte!$B$20)/Hilfswerte!$B$21)-Hilfswerte!$B$28)^2+(((F2886-Hilfswerte!$B$22)/Hilfswerte!$B$23)-Hilfswerte!$B$29)^2+(((G2886-Hilfswerte!$B$24)/Hilfswerte!$B$25)-Hilfswerte!$B$30)^2),3)</f>
        <v>0.28199999999999997</v>
      </c>
      <c r="W2886" s="4">
        <f>ROUND(E2886*Hilfswerte!$B$31,0)</f>
        <v>24460</v>
      </c>
      <c r="X2886" s="4">
        <f t="shared" si="366"/>
        <v>19390</v>
      </c>
      <c r="Y2886" s="4" t="str">
        <f>IF(T2886="A - Top-Kunde","bereits Top-Kunde",IF(AND(V2886&lt;=Hilfswerte!$B$34,H2886&lt;0.5*W2886),"Hoch",IF(AND(V2886&lt;=Hilfswerte!$B$35,H2886&lt;0.7*W2886),"Mittel","Niedrig")))</f>
        <v>Hoch</v>
      </c>
      <c r="Z2886" s="4">
        <f t="shared" si="367"/>
        <v>15.5</v>
      </c>
      <c r="AA2886" s="4" t="str">
        <f>IF(J2886&gt;365,"Bereits abgewandert (Segment D)",IF(Z2886&gt;=Hilfswerte!$B$38,"Rot - akut gefaehrdet",IF(Z2886&gt;=Hilfswerte!$B$39,"Gelb - beobachten","Gruen - stabil")))</f>
        <v>Gelb - beobachten</v>
      </c>
    </row>
    <row r="2887" spans="1:27" ht="15" customHeight="1" x14ac:dyDescent="0.25">
      <c r="A2887" s="4" t="s">
        <v>3234</v>
      </c>
      <c r="B2887" s="4" t="s">
        <v>378</v>
      </c>
      <c r="C2887" s="4" t="s">
        <v>65</v>
      </c>
      <c r="D2887" s="4" t="s">
        <v>52</v>
      </c>
      <c r="E2887" s="4">
        <v>133</v>
      </c>
      <c r="F2887" s="5">
        <v>40.799999999999997</v>
      </c>
      <c r="G2887" s="5">
        <v>2.7</v>
      </c>
      <c r="H2887" s="6">
        <v>8490</v>
      </c>
      <c r="I2887" s="4">
        <v>4</v>
      </c>
      <c r="J2887" s="4">
        <v>57</v>
      </c>
      <c r="K2887" s="4">
        <v>0</v>
      </c>
      <c r="L2887" s="4">
        <v>10</v>
      </c>
      <c r="M2887" s="4">
        <v>1</v>
      </c>
      <c r="N2887" s="5">
        <v>14.6</v>
      </c>
      <c r="O2887" s="7">
        <f t="shared" si="360"/>
        <v>4</v>
      </c>
      <c r="P2887" s="7">
        <f t="shared" si="361"/>
        <v>4</v>
      </c>
      <c r="Q2887" s="7">
        <f t="shared" si="362"/>
        <v>5</v>
      </c>
      <c r="R2887" s="7">
        <f t="shared" si="363"/>
        <v>13</v>
      </c>
      <c r="S2887" s="8">
        <f t="shared" si="364"/>
        <v>134.30000000000001</v>
      </c>
      <c r="T2887" s="7" t="str">
        <f t="shared" si="365"/>
        <v>A - Top-Kunde</v>
      </c>
      <c r="U2887" s="4">
        <f>ROUND(((E2887-Hilfswerte!$B$20)/Hilfswerte!$B$21)+((F2887-Hilfswerte!$B$22)/Hilfswerte!$B$23)+((G2887-Hilfswerte!$B$24)/Hilfswerte!$B$25)+0.1*INDEX(Hilfswerte!$B$4:$B$15,MATCH(C2887,Hilfswerte!$A$4:$A$15,0)),2)</f>
        <v>-0.96</v>
      </c>
      <c r="V2887" s="4">
        <f>ROUND(SQRT((((E2887-Hilfswerte!$B$20)/Hilfswerte!$B$21)-Hilfswerte!$B$28)^2+(((F2887-Hilfswerte!$B$22)/Hilfswerte!$B$23)-Hilfswerte!$B$29)^2+(((G2887-Hilfswerte!$B$24)/Hilfswerte!$B$25)-Hilfswerte!$B$30)^2),3)</f>
        <v>1.36</v>
      </c>
      <c r="W2887" s="4">
        <f>ROUND(E2887*Hilfswerte!$B$31,0)</f>
        <v>27338</v>
      </c>
      <c r="X2887" s="4">
        <f t="shared" si="366"/>
        <v>18848</v>
      </c>
      <c r="Y2887" s="4" t="str">
        <f>IF(T2887="A - Top-Kunde","bereits Top-Kunde",IF(AND(V2887&lt;=Hilfswerte!$B$34,H2887&lt;0.5*W2887),"Hoch",IF(AND(V2887&lt;=Hilfswerte!$B$35,H2887&lt;0.7*W2887),"Mittel","Niedrig")))</f>
        <v>bereits Top-Kunde</v>
      </c>
      <c r="Z2887" s="4">
        <f t="shared" si="367"/>
        <v>4.9000000000000004</v>
      </c>
      <c r="AA2887" s="4" t="str">
        <f>IF(J2887&gt;365,"Bereits abgewandert (Segment D)",IF(Z2887&gt;=Hilfswerte!$B$38,"Rot - akut gefaehrdet",IF(Z2887&gt;=Hilfswerte!$B$39,"Gelb - beobachten","Gruen - stabil")))</f>
        <v>Gruen - stabil</v>
      </c>
    </row>
    <row r="2888" spans="1:27" ht="15" customHeight="1" x14ac:dyDescent="0.25">
      <c r="A2888" s="4" t="s">
        <v>3235</v>
      </c>
      <c r="B2888" s="4" t="s">
        <v>198</v>
      </c>
      <c r="C2888" s="4" t="s">
        <v>29</v>
      </c>
      <c r="D2888" s="4" t="s">
        <v>30</v>
      </c>
      <c r="E2888" s="4">
        <v>44</v>
      </c>
      <c r="F2888" s="5">
        <v>10.1</v>
      </c>
      <c r="G2888" s="5">
        <v>5.6</v>
      </c>
      <c r="H2888" s="6">
        <v>630</v>
      </c>
      <c r="I2888" s="4">
        <v>2</v>
      </c>
      <c r="J2888" s="4">
        <v>142</v>
      </c>
      <c r="K2888" s="4">
        <v>0</v>
      </c>
      <c r="L2888" s="4">
        <v>-5</v>
      </c>
      <c r="M2888" s="4">
        <v>5</v>
      </c>
      <c r="N2888" s="5">
        <v>29.2</v>
      </c>
      <c r="O2888" s="7">
        <f t="shared" si="360"/>
        <v>3</v>
      </c>
      <c r="P2888" s="7">
        <f t="shared" si="361"/>
        <v>2</v>
      </c>
      <c r="Q2888" s="7">
        <f t="shared" si="362"/>
        <v>2</v>
      </c>
      <c r="R2888" s="7">
        <f t="shared" si="363"/>
        <v>7</v>
      </c>
      <c r="S2888" s="8">
        <f t="shared" si="364"/>
        <v>84.6</v>
      </c>
      <c r="T2888" s="7" t="str">
        <f t="shared" si="365"/>
        <v>C - Entwicklungspotenzial</v>
      </c>
      <c r="U2888" s="4">
        <f>ROUND(((E2888-Hilfswerte!$B$20)/Hilfswerte!$B$21)+((F2888-Hilfswerte!$B$22)/Hilfswerte!$B$23)+((G2888-Hilfswerte!$B$24)/Hilfswerte!$B$25)+0.1*INDEX(Hilfswerte!$B$4:$B$15,MATCH(C2888,Hilfswerte!$A$4:$A$15,0)),2)</f>
        <v>-1.1100000000000001</v>
      </c>
      <c r="V2888" s="4">
        <f>ROUND(SQRT((((E2888-Hilfswerte!$B$20)/Hilfswerte!$B$21)-Hilfswerte!$B$28)^2+(((F2888-Hilfswerte!$B$22)/Hilfswerte!$B$23)-Hilfswerte!$B$29)^2+(((G2888-Hilfswerte!$B$24)/Hilfswerte!$B$25)-Hilfswerte!$B$30)^2),3)</f>
        <v>1.1479999999999999</v>
      </c>
      <c r="W2888" s="4">
        <f>ROUND(E2888*Hilfswerte!$B$31,0)</f>
        <v>9044</v>
      </c>
      <c r="X2888" s="4">
        <f t="shared" si="366"/>
        <v>8414</v>
      </c>
      <c r="Y2888" s="4" t="str">
        <f>IF(T2888="A - Top-Kunde","bereits Top-Kunde",IF(AND(V2888&lt;=Hilfswerte!$B$34,H2888&lt;0.5*W2888),"Hoch",IF(AND(V2888&lt;=Hilfswerte!$B$35,H2888&lt;0.7*W2888),"Mittel","Niedrig")))</f>
        <v>Niedrig</v>
      </c>
      <c r="Z2888" s="4">
        <f t="shared" si="367"/>
        <v>7.1</v>
      </c>
      <c r="AA2888" s="4" t="str">
        <f>IF(J2888&gt;365,"Bereits abgewandert (Segment D)",IF(Z2888&gt;=Hilfswerte!$B$38,"Rot - akut gefaehrdet",IF(Z2888&gt;=Hilfswerte!$B$39,"Gelb - beobachten","Gruen - stabil")))</f>
        <v>Gruen - stabil</v>
      </c>
    </row>
    <row r="2889" spans="1:27" ht="15" customHeight="1" x14ac:dyDescent="0.25">
      <c r="A2889" s="4" t="s">
        <v>3236</v>
      </c>
      <c r="B2889" s="4" t="s">
        <v>1323</v>
      </c>
      <c r="C2889" s="4" t="s">
        <v>51</v>
      </c>
      <c r="D2889" s="4" t="s">
        <v>56</v>
      </c>
      <c r="E2889" s="4">
        <v>131</v>
      </c>
      <c r="F2889" s="5">
        <v>24.5</v>
      </c>
      <c r="G2889" s="5">
        <v>11.6</v>
      </c>
      <c r="H2889" s="6">
        <v>2870</v>
      </c>
      <c r="I2889" s="4">
        <v>1</v>
      </c>
      <c r="J2889" s="4">
        <v>65</v>
      </c>
      <c r="K2889" s="4">
        <v>0</v>
      </c>
      <c r="L2889" s="4">
        <v>16</v>
      </c>
      <c r="M2889" s="4">
        <v>2</v>
      </c>
      <c r="N2889" s="5">
        <v>-9.1999999999999993</v>
      </c>
      <c r="O2889" s="7">
        <f t="shared" si="360"/>
        <v>4</v>
      </c>
      <c r="P2889" s="7">
        <f t="shared" si="361"/>
        <v>1</v>
      </c>
      <c r="Q2889" s="7">
        <f t="shared" si="362"/>
        <v>4</v>
      </c>
      <c r="R2889" s="7">
        <f t="shared" si="363"/>
        <v>9</v>
      </c>
      <c r="S2889" s="8">
        <f t="shared" si="364"/>
        <v>80.599999999999994</v>
      </c>
      <c r="T2889" s="7" t="str">
        <f t="shared" si="365"/>
        <v>C - Entwicklungspotenzial</v>
      </c>
      <c r="U2889" s="4">
        <f>ROUND(((E2889-Hilfswerte!$B$20)/Hilfswerte!$B$21)+((F2889-Hilfswerte!$B$22)/Hilfswerte!$B$23)+((G2889-Hilfswerte!$B$24)/Hilfswerte!$B$25)+0.1*INDEX(Hilfswerte!$B$4:$B$15,MATCH(C2889,Hilfswerte!$A$4:$A$15,0)),2)</f>
        <v>0.55000000000000004</v>
      </c>
      <c r="V2889" s="4">
        <f>ROUND(SQRT((((E2889-Hilfswerte!$B$20)/Hilfswerte!$B$21)-Hilfswerte!$B$28)^2+(((F2889-Hilfswerte!$B$22)/Hilfswerte!$B$23)-Hilfswerte!$B$29)^2+(((G2889-Hilfswerte!$B$24)/Hilfswerte!$B$25)-Hilfswerte!$B$30)^2),3)</f>
        <v>0.28999999999999998</v>
      </c>
      <c r="W2889" s="4">
        <f>ROUND(E2889*Hilfswerte!$B$31,0)</f>
        <v>26927</v>
      </c>
      <c r="X2889" s="4">
        <f t="shared" si="366"/>
        <v>24057</v>
      </c>
      <c r="Y2889" s="4" t="str">
        <f>IF(T2889="A - Top-Kunde","bereits Top-Kunde",IF(AND(V2889&lt;=Hilfswerte!$B$34,H2889&lt;0.5*W2889),"Hoch",IF(AND(V2889&lt;=Hilfswerte!$B$35,H2889&lt;0.7*W2889),"Mittel","Niedrig")))</f>
        <v>Hoch</v>
      </c>
      <c r="Z2889" s="4">
        <f t="shared" si="367"/>
        <v>10.1</v>
      </c>
      <c r="AA2889" s="4" t="str">
        <f>IF(J2889&gt;365,"Bereits abgewandert (Segment D)",IF(Z2889&gt;=Hilfswerte!$B$38,"Rot - akut gefaehrdet",IF(Z2889&gt;=Hilfswerte!$B$39,"Gelb - beobachten","Gruen - stabil")))</f>
        <v>Gruen - stabil</v>
      </c>
    </row>
    <row r="2890" spans="1:27" ht="15" customHeight="1" x14ac:dyDescent="0.25">
      <c r="A2890" s="4" t="s">
        <v>3237</v>
      </c>
      <c r="B2890" s="4" t="s">
        <v>337</v>
      </c>
      <c r="C2890" s="4" t="s">
        <v>89</v>
      </c>
      <c r="D2890" s="4" t="s">
        <v>93</v>
      </c>
      <c r="E2890" s="4">
        <v>83</v>
      </c>
      <c r="F2890" s="5">
        <v>25.5</v>
      </c>
      <c r="G2890" s="5">
        <v>6.9</v>
      </c>
      <c r="H2890" s="6">
        <v>14240</v>
      </c>
      <c r="I2890" s="4">
        <v>3</v>
      </c>
      <c r="J2890" s="4">
        <v>27</v>
      </c>
      <c r="K2890" s="4">
        <v>0</v>
      </c>
      <c r="L2890" s="4">
        <v>0</v>
      </c>
      <c r="M2890" s="4">
        <v>3</v>
      </c>
      <c r="N2890" s="5">
        <v>4.2</v>
      </c>
      <c r="O2890" s="7">
        <f t="shared" si="360"/>
        <v>5</v>
      </c>
      <c r="P2890" s="7">
        <f t="shared" si="361"/>
        <v>3</v>
      </c>
      <c r="Q2890" s="7">
        <f t="shared" si="362"/>
        <v>5</v>
      </c>
      <c r="R2890" s="7">
        <f t="shared" si="363"/>
        <v>13</v>
      </c>
      <c r="S2890" s="8">
        <f t="shared" si="364"/>
        <v>132.1</v>
      </c>
      <c r="T2890" s="7" t="str">
        <f t="shared" si="365"/>
        <v>A - Top-Kunde</v>
      </c>
      <c r="U2890" s="4">
        <f>ROUND(((E2890-Hilfswerte!$B$20)/Hilfswerte!$B$21)+((F2890-Hilfswerte!$B$22)/Hilfswerte!$B$23)+((G2890-Hilfswerte!$B$24)/Hilfswerte!$B$25)+0.1*INDEX(Hilfswerte!$B$4:$B$15,MATCH(C2890,Hilfswerte!$A$4:$A$15,0)),2)</f>
        <v>-0.43</v>
      </c>
      <c r="V2890" s="4">
        <f>ROUND(SQRT((((E2890-Hilfswerte!$B$20)/Hilfswerte!$B$21)-Hilfswerte!$B$28)^2+(((F2890-Hilfswerte!$B$22)/Hilfswerte!$B$23)-Hilfswerte!$B$29)^2+(((G2890-Hilfswerte!$B$24)/Hilfswerte!$B$25)-Hilfswerte!$B$30)^2),3)</f>
        <v>0.80400000000000005</v>
      </c>
      <c r="W2890" s="4">
        <f>ROUND(E2890*Hilfswerte!$B$31,0)</f>
        <v>17060</v>
      </c>
      <c r="X2890" s="4">
        <f t="shared" si="366"/>
        <v>2820</v>
      </c>
      <c r="Y2890" s="4" t="str">
        <f>IF(T2890="A - Top-Kunde","bereits Top-Kunde",IF(AND(V2890&lt;=Hilfswerte!$B$34,H2890&lt;0.5*W2890),"Hoch",IF(AND(V2890&lt;=Hilfswerte!$B$35,H2890&lt;0.7*W2890),"Mittel","Niedrig")))</f>
        <v>bereits Top-Kunde</v>
      </c>
      <c r="Z2890" s="4">
        <f t="shared" si="367"/>
        <v>1.4</v>
      </c>
      <c r="AA2890" s="4" t="str">
        <f>IF(J2890&gt;365,"Bereits abgewandert (Segment D)",IF(Z2890&gt;=Hilfswerte!$B$38,"Rot - akut gefaehrdet",IF(Z2890&gt;=Hilfswerte!$B$39,"Gelb - beobachten","Gruen - stabil")))</f>
        <v>Gruen - stabil</v>
      </c>
    </row>
    <row r="2891" spans="1:27" ht="15" customHeight="1" x14ac:dyDescent="0.25">
      <c r="A2891" s="4" t="s">
        <v>3238</v>
      </c>
      <c r="B2891" s="4" t="s">
        <v>1600</v>
      </c>
      <c r="C2891" s="4" t="s">
        <v>38</v>
      </c>
      <c r="D2891" s="4" t="s">
        <v>122</v>
      </c>
      <c r="E2891" s="4">
        <v>193</v>
      </c>
      <c r="F2891" s="5">
        <v>36.6</v>
      </c>
      <c r="G2891" s="5">
        <v>8.4</v>
      </c>
      <c r="H2891" s="6">
        <v>50130</v>
      </c>
      <c r="I2891" s="4">
        <v>5</v>
      </c>
      <c r="J2891" s="4">
        <v>173</v>
      </c>
      <c r="K2891" s="4">
        <v>1</v>
      </c>
      <c r="L2891" s="4">
        <v>11</v>
      </c>
      <c r="M2891" s="4">
        <v>6</v>
      </c>
      <c r="N2891" s="5">
        <v>18.100000000000001</v>
      </c>
      <c r="O2891" s="7">
        <f t="shared" si="360"/>
        <v>3</v>
      </c>
      <c r="P2891" s="7">
        <f t="shared" si="361"/>
        <v>5</v>
      </c>
      <c r="Q2891" s="7">
        <f t="shared" si="362"/>
        <v>5</v>
      </c>
      <c r="R2891" s="7">
        <f t="shared" si="363"/>
        <v>13</v>
      </c>
      <c r="S2891" s="8">
        <f t="shared" si="364"/>
        <v>129.80000000000001</v>
      </c>
      <c r="T2891" s="7" t="str">
        <f t="shared" si="365"/>
        <v>A - Top-Kunde</v>
      </c>
      <c r="U2891" s="4">
        <f>ROUND(((E2891-Hilfswerte!$B$20)/Hilfswerte!$B$21)+((F2891-Hilfswerte!$B$22)/Hilfswerte!$B$23)+((G2891-Hilfswerte!$B$24)/Hilfswerte!$B$25)+0.1*INDEX(Hilfswerte!$B$4:$B$15,MATCH(C2891,Hilfswerte!$A$4:$A$15,0)),2)</f>
        <v>0.52</v>
      </c>
      <c r="V2891" s="4">
        <f>ROUND(SQRT((((E2891-Hilfswerte!$B$20)/Hilfswerte!$B$21)-Hilfswerte!$B$28)^2+(((F2891-Hilfswerte!$B$22)/Hilfswerte!$B$23)-Hilfswerte!$B$29)^2+(((G2891-Hilfswerte!$B$24)/Hilfswerte!$B$25)-Hilfswerte!$B$30)^2),3)</f>
        <v>0.46</v>
      </c>
      <c r="W2891" s="4">
        <f>ROUND(E2891*Hilfswerte!$B$31,0)</f>
        <v>39670</v>
      </c>
      <c r="X2891" s="4">
        <f t="shared" si="366"/>
        <v>0</v>
      </c>
      <c r="Y2891" s="4" t="str">
        <f>IF(T2891="A - Top-Kunde","bereits Top-Kunde",IF(AND(V2891&lt;=Hilfswerte!$B$34,H2891&lt;0.5*W2891),"Hoch",IF(AND(V2891&lt;=Hilfswerte!$B$35,H2891&lt;0.7*W2891),"Mittel","Niedrig")))</f>
        <v>bereits Top-Kunde</v>
      </c>
      <c r="Z2891" s="4">
        <f t="shared" si="367"/>
        <v>13.9</v>
      </c>
      <c r="AA2891" s="4" t="str">
        <f>IF(J2891&gt;365,"Bereits abgewandert (Segment D)",IF(Z2891&gt;=Hilfswerte!$B$38,"Rot - akut gefaehrdet",IF(Z2891&gt;=Hilfswerte!$B$39,"Gelb - beobachten","Gruen - stabil")))</f>
        <v>Gelb - beobachten</v>
      </c>
    </row>
    <row r="2892" spans="1:27" ht="15" customHeight="1" x14ac:dyDescent="0.25">
      <c r="A2892" s="4" t="s">
        <v>3239</v>
      </c>
      <c r="B2892" s="4" t="s">
        <v>518</v>
      </c>
      <c r="C2892" s="4" t="s">
        <v>29</v>
      </c>
      <c r="D2892" s="4" t="s">
        <v>30</v>
      </c>
      <c r="E2892" s="4">
        <v>49</v>
      </c>
      <c r="F2892" s="5">
        <v>12.6</v>
      </c>
      <c r="G2892" s="5">
        <v>0.4</v>
      </c>
      <c r="H2892" s="6">
        <v>0</v>
      </c>
      <c r="I2892" s="4">
        <v>0</v>
      </c>
      <c r="J2892" s="4">
        <v>428</v>
      </c>
      <c r="K2892" s="4">
        <v>0</v>
      </c>
      <c r="L2892" s="4">
        <v>22</v>
      </c>
      <c r="M2892" s="4">
        <v>0</v>
      </c>
      <c r="N2892" s="5">
        <v>-68.900000000000006</v>
      </c>
      <c r="O2892" s="7">
        <f t="shared" si="360"/>
        <v>1</v>
      </c>
      <c r="P2892" s="7">
        <f t="shared" si="361"/>
        <v>1</v>
      </c>
      <c r="Q2892" s="7">
        <f t="shared" si="362"/>
        <v>1</v>
      </c>
      <c r="R2892" s="7">
        <f t="shared" si="363"/>
        <v>3</v>
      </c>
      <c r="S2892" s="8">
        <f t="shared" si="364"/>
        <v>-11.1</v>
      </c>
      <c r="T2892" s="7" t="str">
        <f t="shared" si="365"/>
        <v>D - Abwanderungsrisiko</v>
      </c>
      <c r="U2892" s="4">
        <f>ROUND(((E2892-Hilfswerte!$B$20)/Hilfswerte!$B$21)+((F2892-Hilfswerte!$B$22)/Hilfswerte!$B$23)+((G2892-Hilfswerte!$B$24)/Hilfswerte!$B$25)+0.1*INDEX(Hilfswerte!$B$4:$B$15,MATCH(C2892,Hilfswerte!$A$4:$A$15,0)),2)</f>
        <v>-1.87</v>
      </c>
      <c r="V2892" s="4">
        <f>ROUND(SQRT((((E2892-Hilfswerte!$B$20)/Hilfswerte!$B$21)-Hilfswerte!$B$28)^2+(((F2892-Hilfswerte!$B$22)/Hilfswerte!$B$23)-Hilfswerte!$B$29)^2+(((G2892-Hilfswerte!$B$24)/Hilfswerte!$B$25)-Hilfswerte!$B$30)^2),3)</f>
        <v>1.8460000000000001</v>
      </c>
      <c r="W2892" s="4">
        <f>ROUND(E2892*Hilfswerte!$B$31,0)</f>
        <v>10072</v>
      </c>
      <c r="X2892" s="4">
        <f t="shared" si="366"/>
        <v>10072</v>
      </c>
      <c r="Y2892" s="4" t="str">
        <f>IF(T2892="A - Top-Kunde","bereits Top-Kunde",IF(AND(V2892&lt;=Hilfswerte!$B$34,H2892&lt;0.5*W2892),"Hoch",IF(AND(V2892&lt;=Hilfswerte!$B$35,H2892&lt;0.7*W2892),"Mittel","Niedrig")))</f>
        <v>Niedrig</v>
      </c>
      <c r="Z2892" s="4">
        <f t="shared" si="367"/>
        <v>53.4</v>
      </c>
      <c r="AA2892" s="4" t="str">
        <f>IF(J2892&gt;365,"Bereits abgewandert (Segment D)",IF(Z2892&gt;=Hilfswerte!$B$38,"Rot - akut gefaehrdet",IF(Z2892&gt;=Hilfswerte!$B$39,"Gelb - beobachten","Gruen - stabil")))</f>
        <v>Bereits abgewandert (Segment D)</v>
      </c>
    </row>
    <row r="2893" spans="1:27" ht="15" customHeight="1" x14ac:dyDescent="0.25">
      <c r="A2893" s="4" t="s">
        <v>3240</v>
      </c>
      <c r="B2893" s="4" t="s">
        <v>374</v>
      </c>
      <c r="C2893" s="4" t="s">
        <v>62</v>
      </c>
      <c r="D2893" s="4" t="s">
        <v>30</v>
      </c>
      <c r="E2893" s="4">
        <v>16</v>
      </c>
      <c r="F2893" s="5">
        <v>4.0999999999999996</v>
      </c>
      <c r="G2893" s="5">
        <v>15.4</v>
      </c>
      <c r="H2893" s="6">
        <v>550</v>
      </c>
      <c r="I2893" s="4">
        <v>1</v>
      </c>
      <c r="J2893" s="4">
        <v>119</v>
      </c>
      <c r="K2893" s="4">
        <v>1</v>
      </c>
      <c r="L2893" s="4">
        <v>6</v>
      </c>
      <c r="M2893" s="4">
        <v>1</v>
      </c>
      <c r="N2893" s="5">
        <v>2.4</v>
      </c>
      <c r="O2893" s="7">
        <f t="shared" si="360"/>
        <v>3</v>
      </c>
      <c r="P2893" s="7">
        <f t="shared" si="361"/>
        <v>1</v>
      </c>
      <c r="Q2893" s="7">
        <f t="shared" si="362"/>
        <v>2</v>
      </c>
      <c r="R2893" s="7">
        <f t="shared" si="363"/>
        <v>6</v>
      </c>
      <c r="S2893" s="8">
        <f t="shared" si="364"/>
        <v>53.4</v>
      </c>
      <c r="T2893" s="7" t="str">
        <f t="shared" si="365"/>
        <v>C - Entwicklungspotenzial</v>
      </c>
      <c r="U2893" s="4">
        <f>ROUND(((E2893-Hilfswerte!$B$20)/Hilfswerte!$B$21)+((F2893-Hilfswerte!$B$22)/Hilfswerte!$B$23)+((G2893-Hilfswerte!$B$24)/Hilfswerte!$B$25)+0.1*INDEX(Hilfswerte!$B$4:$B$15,MATCH(C2893,Hilfswerte!$A$4:$A$15,0)),2)</f>
        <v>0.37</v>
      </c>
      <c r="V2893" s="4">
        <f>ROUND(SQRT((((E2893-Hilfswerte!$B$20)/Hilfswerte!$B$21)-Hilfswerte!$B$28)^2+(((F2893-Hilfswerte!$B$22)/Hilfswerte!$B$23)-Hilfswerte!$B$29)^2+(((G2893-Hilfswerte!$B$24)/Hilfswerte!$B$25)-Hilfswerte!$B$30)^2),3)</f>
        <v>1.1080000000000001</v>
      </c>
      <c r="W2893" s="4">
        <f>ROUND(E2893*Hilfswerte!$B$31,0)</f>
        <v>3289</v>
      </c>
      <c r="X2893" s="4">
        <f t="shared" si="366"/>
        <v>2739</v>
      </c>
      <c r="Y2893" s="4" t="str">
        <f>IF(T2893="A - Top-Kunde","bereits Top-Kunde",IF(AND(V2893&lt;=Hilfswerte!$B$34,H2893&lt;0.5*W2893),"Hoch",IF(AND(V2893&lt;=Hilfswerte!$B$35,H2893&lt;0.7*W2893),"Mittel","Niedrig")))</f>
        <v>Mittel</v>
      </c>
      <c r="Z2893" s="4">
        <f t="shared" si="367"/>
        <v>10.199999999999999</v>
      </c>
      <c r="AA2893" s="4" t="str">
        <f>IF(J2893&gt;365,"Bereits abgewandert (Segment D)",IF(Z2893&gt;=Hilfswerte!$B$38,"Rot - akut gefaehrdet",IF(Z2893&gt;=Hilfswerte!$B$39,"Gelb - beobachten","Gruen - stabil")))</f>
        <v>Gruen - stabil</v>
      </c>
    </row>
    <row r="2894" spans="1:27" ht="15" customHeight="1" x14ac:dyDescent="0.25">
      <c r="A2894" s="4" t="s">
        <v>3241</v>
      </c>
      <c r="B2894" s="4" t="s">
        <v>121</v>
      </c>
      <c r="C2894" s="4" t="s">
        <v>62</v>
      </c>
      <c r="D2894" s="4" t="s">
        <v>30</v>
      </c>
      <c r="E2894" s="4">
        <v>81</v>
      </c>
      <c r="F2894" s="5">
        <v>14.7</v>
      </c>
      <c r="G2894" s="5">
        <v>16.2</v>
      </c>
      <c r="H2894" s="6">
        <v>59070</v>
      </c>
      <c r="I2894" s="4">
        <v>7</v>
      </c>
      <c r="J2894" s="4">
        <v>18</v>
      </c>
      <c r="K2894" s="4">
        <v>1</v>
      </c>
      <c r="L2894" s="4">
        <v>12</v>
      </c>
      <c r="M2894" s="4">
        <v>4</v>
      </c>
      <c r="N2894" s="5">
        <v>18.7</v>
      </c>
      <c r="O2894" s="7">
        <f t="shared" si="360"/>
        <v>5</v>
      </c>
      <c r="P2894" s="7">
        <f t="shared" si="361"/>
        <v>5</v>
      </c>
      <c r="Q2894" s="7">
        <f t="shared" si="362"/>
        <v>5</v>
      </c>
      <c r="R2894" s="7">
        <f t="shared" si="363"/>
        <v>15</v>
      </c>
      <c r="S2894" s="8">
        <f t="shared" si="364"/>
        <v>149.80000000000001</v>
      </c>
      <c r="T2894" s="7" t="str">
        <f t="shared" si="365"/>
        <v>A - Top-Kunde</v>
      </c>
      <c r="U2894" s="4">
        <f>ROUND(((E2894-Hilfswerte!$B$20)/Hilfswerte!$B$21)+((F2894-Hilfswerte!$B$22)/Hilfswerte!$B$23)+((G2894-Hilfswerte!$B$24)/Hilfswerte!$B$25)+0.1*INDEX(Hilfswerte!$B$4:$B$15,MATCH(C2894,Hilfswerte!$A$4:$A$15,0)),2)</f>
        <v>0.96</v>
      </c>
      <c r="V2894" s="4">
        <f>ROUND(SQRT((((E2894-Hilfswerte!$B$20)/Hilfswerte!$B$21)-Hilfswerte!$B$28)^2+(((F2894-Hilfswerte!$B$22)/Hilfswerte!$B$23)-Hilfswerte!$B$29)^2+(((G2894-Hilfswerte!$B$24)/Hilfswerte!$B$25)-Hilfswerte!$B$30)^2),3)</f>
        <v>0.96699999999999997</v>
      </c>
      <c r="W2894" s="4">
        <f>ROUND(E2894*Hilfswerte!$B$31,0)</f>
        <v>16649</v>
      </c>
      <c r="X2894" s="4">
        <f t="shared" si="366"/>
        <v>0</v>
      </c>
      <c r="Y2894" s="4" t="str">
        <f>IF(T2894="A - Top-Kunde","bereits Top-Kunde",IF(AND(V2894&lt;=Hilfswerte!$B$34,H2894&lt;0.5*W2894),"Hoch",IF(AND(V2894&lt;=Hilfswerte!$B$35,H2894&lt;0.7*W2894),"Mittel","Niedrig")))</f>
        <v>bereits Top-Kunde</v>
      </c>
      <c r="Z2894" s="4">
        <f t="shared" si="367"/>
        <v>6.3</v>
      </c>
      <c r="AA2894" s="4" t="str">
        <f>IF(J2894&gt;365,"Bereits abgewandert (Segment D)",IF(Z2894&gt;=Hilfswerte!$B$38,"Rot - akut gefaehrdet",IF(Z2894&gt;=Hilfswerte!$B$39,"Gelb - beobachten","Gruen - stabil")))</f>
        <v>Gruen - stabil</v>
      </c>
    </row>
    <row r="2895" spans="1:27" ht="15" customHeight="1" x14ac:dyDescent="0.25">
      <c r="A2895" s="4" t="s">
        <v>3242</v>
      </c>
      <c r="B2895" s="4" t="s">
        <v>207</v>
      </c>
      <c r="C2895" s="4" t="s">
        <v>74</v>
      </c>
      <c r="D2895" s="4" t="s">
        <v>30</v>
      </c>
      <c r="E2895" s="4">
        <v>62</v>
      </c>
      <c r="F2895" s="5">
        <v>12.8</v>
      </c>
      <c r="G2895" s="5">
        <v>10.8</v>
      </c>
      <c r="H2895" s="6">
        <v>1530</v>
      </c>
      <c r="I2895" s="4">
        <v>2</v>
      </c>
      <c r="J2895" s="4">
        <v>72</v>
      </c>
      <c r="K2895" s="4">
        <v>0</v>
      </c>
      <c r="L2895" s="4">
        <v>8</v>
      </c>
      <c r="M2895" s="4">
        <v>1</v>
      </c>
      <c r="N2895" s="5">
        <v>6.8</v>
      </c>
      <c r="O2895" s="7">
        <f t="shared" si="360"/>
        <v>4</v>
      </c>
      <c r="P2895" s="7">
        <f t="shared" si="361"/>
        <v>2</v>
      </c>
      <c r="Q2895" s="7">
        <f t="shared" si="362"/>
        <v>3</v>
      </c>
      <c r="R2895" s="7">
        <f t="shared" si="363"/>
        <v>9</v>
      </c>
      <c r="S2895" s="8">
        <f t="shared" si="364"/>
        <v>91</v>
      </c>
      <c r="T2895" s="7" t="str">
        <f t="shared" si="365"/>
        <v>C - Entwicklungspotenzial</v>
      </c>
      <c r="U2895" s="4">
        <f>ROUND(((E2895-Hilfswerte!$B$20)/Hilfswerte!$B$21)+((F2895-Hilfswerte!$B$22)/Hilfswerte!$B$23)+((G2895-Hilfswerte!$B$24)/Hilfswerte!$B$25)+0.1*INDEX(Hilfswerte!$B$4:$B$15,MATCH(C2895,Hilfswerte!$A$4:$A$15,0)),2)</f>
        <v>-0.45</v>
      </c>
      <c r="V2895" s="4">
        <f>ROUND(SQRT((((E2895-Hilfswerte!$B$20)/Hilfswerte!$B$21)-Hilfswerte!$B$28)^2+(((F2895-Hilfswerte!$B$22)/Hilfswerte!$B$23)-Hilfswerte!$B$29)^2+(((G2895-Hilfswerte!$B$24)/Hilfswerte!$B$25)-Hilfswerte!$B$30)^2),3)</f>
        <v>0.63900000000000001</v>
      </c>
      <c r="W2895" s="4">
        <f>ROUND(E2895*Hilfswerte!$B$31,0)</f>
        <v>12744</v>
      </c>
      <c r="X2895" s="4">
        <f t="shared" si="366"/>
        <v>11214</v>
      </c>
      <c r="Y2895" s="4" t="str">
        <f>IF(T2895="A - Top-Kunde","bereits Top-Kunde",IF(AND(V2895&lt;=Hilfswerte!$B$34,H2895&lt;0.5*W2895),"Hoch",IF(AND(V2895&lt;=Hilfswerte!$B$35,H2895&lt;0.7*W2895),"Mittel","Niedrig")))</f>
        <v>Hoch</v>
      </c>
      <c r="Z2895" s="4">
        <f t="shared" si="367"/>
        <v>5.2</v>
      </c>
      <c r="AA2895" s="4" t="str">
        <f>IF(J2895&gt;365,"Bereits abgewandert (Segment D)",IF(Z2895&gt;=Hilfswerte!$B$38,"Rot - akut gefaehrdet",IF(Z2895&gt;=Hilfswerte!$B$39,"Gelb - beobachten","Gruen - stabil")))</f>
        <v>Gruen - stabil</v>
      </c>
    </row>
    <row r="2896" spans="1:27" ht="15" customHeight="1" x14ac:dyDescent="0.25">
      <c r="A2896" s="4" t="s">
        <v>3243</v>
      </c>
      <c r="B2896" s="4" t="s">
        <v>510</v>
      </c>
      <c r="C2896" s="4" t="s">
        <v>33</v>
      </c>
      <c r="D2896" s="4" t="s">
        <v>77</v>
      </c>
      <c r="E2896" s="4">
        <v>6</v>
      </c>
      <c r="F2896" s="5">
        <v>1.6</v>
      </c>
      <c r="G2896" s="5">
        <v>11.6</v>
      </c>
      <c r="H2896" s="6">
        <v>150</v>
      </c>
      <c r="I2896" s="4">
        <v>1</v>
      </c>
      <c r="J2896" s="4">
        <v>358</v>
      </c>
      <c r="K2896" s="4">
        <v>0</v>
      </c>
      <c r="L2896" s="4">
        <v>-5</v>
      </c>
      <c r="M2896" s="4">
        <v>4</v>
      </c>
      <c r="N2896" s="5">
        <v>33.299999999999997</v>
      </c>
      <c r="O2896" s="7">
        <f t="shared" si="360"/>
        <v>2</v>
      </c>
      <c r="P2896" s="7">
        <f t="shared" si="361"/>
        <v>1</v>
      </c>
      <c r="Q2896" s="7">
        <f t="shared" si="362"/>
        <v>2</v>
      </c>
      <c r="R2896" s="7">
        <f t="shared" si="363"/>
        <v>5</v>
      </c>
      <c r="S2896" s="8">
        <f t="shared" si="364"/>
        <v>66.7</v>
      </c>
      <c r="T2896" s="7" t="str">
        <f t="shared" si="365"/>
        <v>C - Entwicklungspotenzial</v>
      </c>
      <c r="U2896" s="4">
        <f>ROUND(((E2896-Hilfswerte!$B$20)/Hilfswerte!$B$21)+((F2896-Hilfswerte!$B$22)/Hilfswerte!$B$23)+((G2896-Hilfswerte!$B$24)/Hilfswerte!$B$25)+0.1*INDEX(Hilfswerte!$B$4:$B$15,MATCH(C2896,Hilfswerte!$A$4:$A$15,0)),2)</f>
        <v>-0.71</v>
      </c>
      <c r="V2896" s="4">
        <f>ROUND(SQRT((((E2896-Hilfswerte!$B$20)/Hilfswerte!$B$21)-Hilfswerte!$B$28)^2+(((F2896-Hilfswerte!$B$22)/Hilfswerte!$B$23)-Hilfswerte!$B$29)^2+(((G2896-Hilfswerte!$B$24)/Hilfswerte!$B$25)-Hilfswerte!$B$30)^2),3)</f>
        <v>0.95</v>
      </c>
      <c r="W2896" s="4">
        <f>ROUND(E2896*Hilfswerte!$B$31,0)</f>
        <v>1233</v>
      </c>
      <c r="X2896" s="4">
        <f t="shared" si="366"/>
        <v>1083</v>
      </c>
      <c r="Y2896" s="4" t="str">
        <f>IF(T2896="A - Top-Kunde","bereits Top-Kunde",IF(AND(V2896&lt;=Hilfswerte!$B$34,H2896&lt;0.5*W2896),"Hoch",IF(AND(V2896&lt;=Hilfswerte!$B$35,H2896&lt;0.7*W2896),"Mittel","Niedrig")))</f>
        <v>Mittel</v>
      </c>
      <c r="Z2896" s="4">
        <f t="shared" si="367"/>
        <v>17.899999999999999</v>
      </c>
      <c r="AA2896" s="4" t="str">
        <f>IF(J2896&gt;365,"Bereits abgewandert (Segment D)",IF(Z2896&gt;=Hilfswerte!$B$38,"Rot - akut gefaehrdet",IF(Z2896&gt;=Hilfswerte!$B$39,"Gelb - beobachten","Gruen - stabil")))</f>
        <v>Gelb - beobachten</v>
      </c>
    </row>
    <row r="2897" spans="1:27" ht="15" customHeight="1" x14ac:dyDescent="0.25">
      <c r="A2897" s="4" t="s">
        <v>3244</v>
      </c>
      <c r="B2897" s="4" t="s">
        <v>110</v>
      </c>
      <c r="C2897" s="4" t="s">
        <v>51</v>
      </c>
      <c r="D2897" s="4" t="s">
        <v>30</v>
      </c>
      <c r="E2897" s="4">
        <v>103</v>
      </c>
      <c r="F2897" s="5">
        <v>18.2</v>
      </c>
      <c r="G2897" s="5">
        <v>14.9</v>
      </c>
      <c r="H2897" s="6">
        <v>2540</v>
      </c>
      <c r="I2897" s="4">
        <v>4</v>
      </c>
      <c r="J2897" s="4">
        <v>28</v>
      </c>
      <c r="K2897" s="4">
        <v>0</v>
      </c>
      <c r="L2897" s="4">
        <v>-5</v>
      </c>
      <c r="M2897" s="4">
        <v>1</v>
      </c>
      <c r="N2897" s="5">
        <v>-12.4</v>
      </c>
      <c r="O2897" s="7">
        <f t="shared" si="360"/>
        <v>5</v>
      </c>
      <c r="P2897" s="7">
        <f t="shared" si="361"/>
        <v>4</v>
      </c>
      <c r="Q2897" s="7">
        <f t="shared" si="362"/>
        <v>4</v>
      </c>
      <c r="R2897" s="7">
        <f t="shared" si="363"/>
        <v>13</v>
      </c>
      <c r="S2897" s="8">
        <f t="shared" si="364"/>
        <v>123.8</v>
      </c>
      <c r="T2897" s="7" t="str">
        <f t="shared" si="365"/>
        <v>B - Kernkunde</v>
      </c>
      <c r="U2897" s="4">
        <f>ROUND(((E2897-Hilfswerte!$B$20)/Hilfswerte!$B$21)+((F2897-Hilfswerte!$B$22)/Hilfswerte!$B$23)+((G2897-Hilfswerte!$B$24)/Hilfswerte!$B$25)+0.1*INDEX(Hilfswerte!$B$4:$B$15,MATCH(C2897,Hilfswerte!$A$4:$A$15,0)),2)</f>
        <v>0.84</v>
      </c>
      <c r="V2897" s="4">
        <f>ROUND(SQRT((((E2897-Hilfswerte!$B$20)/Hilfswerte!$B$21)-Hilfswerte!$B$28)^2+(((F2897-Hilfswerte!$B$22)/Hilfswerte!$B$23)-Hilfswerte!$B$29)^2+(((G2897-Hilfswerte!$B$24)/Hilfswerte!$B$25)-Hilfswerte!$B$30)^2),3)</f>
        <v>0.73599999999999999</v>
      </c>
      <c r="W2897" s="4">
        <f>ROUND(E2897*Hilfswerte!$B$31,0)</f>
        <v>21171</v>
      </c>
      <c r="X2897" s="4">
        <f t="shared" si="366"/>
        <v>18631</v>
      </c>
      <c r="Y2897" s="4" t="str">
        <f>IF(T2897="A - Top-Kunde","bereits Top-Kunde",IF(AND(V2897&lt;=Hilfswerte!$B$34,H2897&lt;0.5*W2897),"Hoch",IF(AND(V2897&lt;=Hilfswerte!$B$35,H2897&lt;0.7*W2897),"Mittel","Niedrig")))</f>
        <v>Hoch</v>
      </c>
      <c r="Z2897" s="4">
        <f t="shared" si="367"/>
        <v>6.4</v>
      </c>
      <c r="AA2897" s="4" t="str">
        <f>IF(J2897&gt;365,"Bereits abgewandert (Segment D)",IF(Z2897&gt;=Hilfswerte!$B$38,"Rot - akut gefaehrdet",IF(Z2897&gt;=Hilfswerte!$B$39,"Gelb - beobachten","Gruen - stabil")))</f>
        <v>Gruen - stabil</v>
      </c>
    </row>
    <row r="2898" spans="1:27" ht="15" customHeight="1" x14ac:dyDescent="0.25">
      <c r="A2898" s="4" t="s">
        <v>3245</v>
      </c>
      <c r="B2898" s="4" t="s">
        <v>676</v>
      </c>
      <c r="C2898" s="4" t="s">
        <v>47</v>
      </c>
      <c r="D2898" s="4" t="s">
        <v>56</v>
      </c>
      <c r="E2898" s="4">
        <v>56</v>
      </c>
      <c r="F2898" s="5">
        <v>8.3000000000000007</v>
      </c>
      <c r="G2898" s="5">
        <v>12.3</v>
      </c>
      <c r="H2898" s="6">
        <v>16530</v>
      </c>
      <c r="I2898" s="4">
        <v>4</v>
      </c>
      <c r="J2898" s="4">
        <v>67</v>
      </c>
      <c r="K2898" s="4">
        <v>1</v>
      </c>
      <c r="L2898" s="4">
        <v>38</v>
      </c>
      <c r="M2898" s="4">
        <v>4</v>
      </c>
      <c r="N2898" s="5">
        <v>25.9</v>
      </c>
      <c r="O2898" s="7">
        <f t="shared" si="360"/>
        <v>4</v>
      </c>
      <c r="P2898" s="7">
        <f t="shared" si="361"/>
        <v>4</v>
      </c>
      <c r="Q2898" s="7">
        <f t="shared" si="362"/>
        <v>5</v>
      </c>
      <c r="R2898" s="7">
        <f t="shared" si="363"/>
        <v>13</v>
      </c>
      <c r="S2898" s="8">
        <f t="shared" si="364"/>
        <v>125.6</v>
      </c>
      <c r="T2898" s="7" t="str">
        <f t="shared" si="365"/>
        <v>A - Top-Kunde</v>
      </c>
      <c r="U2898" s="4">
        <f>ROUND(((E2898-Hilfswerte!$B$20)/Hilfswerte!$B$21)+((F2898-Hilfswerte!$B$22)/Hilfswerte!$B$23)+((G2898-Hilfswerte!$B$24)/Hilfswerte!$B$25)+0.1*INDEX(Hilfswerte!$B$4:$B$15,MATCH(C2898,Hilfswerte!$A$4:$A$15,0)),2)</f>
        <v>-0.21</v>
      </c>
      <c r="V2898" s="4">
        <f>ROUND(SQRT((((E2898-Hilfswerte!$B$20)/Hilfswerte!$B$21)-Hilfswerte!$B$28)^2+(((F2898-Hilfswerte!$B$22)/Hilfswerte!$B$23)-Hilfswerte!$B$29)^2+(((G2898-Hilfswerte!$B$24)/Hilfswerte!$B$25)-Hilfswerte!$B$30)^2),3)</f>
        <v>0.73299999999999998</v>
      </c>
      <c r="W2898" s="4">
        <f>ROUND(E2898*Hilfswerte!$B$31,0)</f>
        <v>11511</v>
      </c>
      <c r="X2898" s="4">
        <f t="shared" si="366"/>
        <v>0</v>
      </c>
      <c r="Y2898" s="4" t="str">
        <f>IF(T2898="A - Top-Kunde","bereits Top-Kunde",IF(AND(V2898&lt;=Hilfswerte!$B$34,H2898&lt;0.5*W2898),"Hoch",IF(AND(V2898&lt;=Hilfswerte!$B$35,H2898&lt;0.7*W2898),"Mittel","Niedrig")))</f>
        <v>bereits Top-Kunde</v>
      </c>
      <c r="Z2898" s="4">
        <f t="shared" si="367"/>
        <v>14</v>
      </c>
      <c r="AA2898" s="4" t="str">
        <f>IF(J2898&gt;365,"Bereits abgewandert (Segment D)",IF(Z2898&gt;=Hilfswerte!$B$38,"Rot - akut gefaehrdet",IF(Z2898&gt;=Hilfswerte!$B$39,"Gelb - beobachten","Gruen - stabil")))</f>
        <v>Gelb - beobachten</v>
      </c>
    </row>
    <row r="2899" spans="1:27" ht="15" customHeight="1" x14ac:dyDescent="0.25">
      <c r="A2899" s="4" t="s">
        <v>3246</v>
      </c>
      <c r="B2899" s="4" t="s">
        <v>842</v>
      </c>
      <c r="C2899" s="4" t="s">
        <v>29</v>
      </c>
      <c r="D2899" s="4" t="s">
        <v>178</v>
      </c>
      <c r="E2899" s="4">
        <v>107</v>
      </c>
      <c r="F2899" s="5">
        <v>31</v>
      </c>
      <c r="G2899" s="5">
        <v>3.4</v>
      </c>
      <c r="H2899" s="6">
        <v>50270</v>
      </c>
      <c r="I2899" s="4">
        <v>4</v>
      </c>
      <c r="J2899" s="4">
        <v>28</v>
      </c>
      <c r="K2899" s="4">
        <v>0</v>
      </c>
      <c r="L2899" s="4">
        <v>18</v>
      </c>
      <c r="M2899" s="4">
        <v>3</v>
      </c>
      <c r="N2899" s="5">
        <v>-1.6</v>
      </c>
      <c r="O2899" s="7">
        <f t="shared" si="360"/>
        <v>5</v>
      </c>
      <c r="P2899" s="7">
        <f t="shared" si="361"/>
        <v>4</v>
      </c>
      <c r="Q2899" s="7">
        <f t="shared" si="362"/>
        <v>5</v>
      </c>
      <c r="R2899" s="7">
        <f t="shared" si="363"/>
        <v>14</v>
      </c>
      <c r="S2899" s="8">
        <f t="shared" si="364"/>
        <v>133.80000000000001</v>
      </c>
      <c r="T2899" s="7" t="str">
        <f t="shared" si="365"/>
        <v>A - Top-Kunde</v>
      </c>
      <c r="U2899" s="4">
        <f>ROUND(((E2899-Hilfswerte!$B$20)/Hilfswerte!$B$21)+((F2899-Hilfswerte!$B$22)/Hilfswerte!$B$23)+((G2899-Hilfswerte!$B$24)/Hilfswerte!$B$25)+0.1*INDEX(Hilfswerte!$B$4:$B$15,MATCH(C2899,Hilfswerte!$A$4:$A$15,0)),2)</f>
        <v>-0.81</v>
      </c>
      <c r="V2899" s="4">
        <f>ROUND(SQRT((((E2899-Hilfswerte!$B$20)/Hilfswerte!$B$21)-Hilfswerte!$B$28)^2+(((F2899-Hilfswerte!$B$22)/Hilfswerte!$B$23)-Hilfswerte!$B$29)^2+(((G2899-Hilfswerte!$B$24)/Hilfswerte!$B$25)-Hilfswerte!$B$30)^2),3)</f>
        <v>1.272</v>
      </c>
      <c r="W2899" s="4">
        <f>ROUND(E2899*Hilfswerte!$B$31,0)</f>
        <v>21993</v>
      </c>
      <c r="X2899" s="4">
        <f t="shared" si="366"/>
        <v>0</v>
      </c>
      <c r="Y2899" s="4" t="str">
        <f>IF(T2899="A - Top-Kunde","bereits Top-Kunde",IF(AND(V2899&lt;=Hilfswerte!$B$34,H2899&lt;0.5*W2899),"Hoch",IF(AND(V2899&lt;=Hilfswerte!$B$35,H2899&lt;0.7*W2899),"Mittel","Niedrig")))</f>
        <v>bereits Top-Kunde</v>
      </c>
      <c r="Z2899" s="4">
        <f t="shared" si="367"/>
        <v>5.6</v>
      </c>
      <c r="AA2899" s="4" t="str">
        <f>IF(J2899&gt;365,"Bereits abgewandert (Segment D)",IF(Z2899&gt;=Hilfswerte!$B$38,"Rot - akut gefaehrdet",IF(Z2899&gt;=Hilfswerte!$B$39,"Gelb - beobachten","Gruen - stabil")))</f>
        <v>Gruen - stabil</v>
      </c>
    </row>
    <row r="2900" spans="1:27" ht="15" customHeight="1" x14ac:dyDescent="0.25">
      <c r="A2900" s="4" t="s">
        <v>3247</v>
      </c>
      <c r="B2900" s="4" t="s">
        <v>192</v>
      </c>
      <c r="C2900" s="4" t="s">
        <v>47</v>
      </c>
      <c r="D2900" s="4" t="s">
        <v>52</v>
      </c>
      <c r="E2900" s="4">
        <v>66</v>
      </c>
      <c r="F2900" s="5">
        <v>21.7</v>
      </c>
      <c r="G2900" s="5">
        <v>5.6</v>
      </c>
      <c r="H2900" s="6">
        <v>15300</v>
      </c>
      <c r="I2900" s="4">
        <v>3</v>
      </c>
      <c r="J2900" s="4">
        <v>71</v>
      </c>
      <c r="K2900" s="4">
        <v>0</v>
      </c>
      <c r="L2900" s="4">
        <v>-4</v>
      </c>
      <c r="M2900" s="4">
        <v>4</v>
      </c>
      <c r="N2900" s="5">
        <v>-8.5</v>
      </c>
      <c r="O2900" s="7">
        <f t="shared" si="360"/>
        <v>4</v>
      </c>
      <c r="P2900" s="7">
        <f t="shared" si="361"/>
        <v>3</v>
      </c>
      <c r="Q2900" s="7">
        <f t="shared" si="362"/>
        <v>5</v>
      </c>
      <c r="R2900" s="7">
        <f t="shared" si="363"/>
        <v>12</v>
      </c>
      <c r="S2900" s="8">
        <f t="shared" si="364"/>
        <v>115.8</v>
      </c>
      <c r="T2900" s="7" t="str">
        <f t="shared" si="365"/>
        <v>B - Kernkunde</v>
      </c>
      <c r="U2900" s="4">
        <f>ROUND(((E2900-Hilfswerte!$B$20)/Hilfswerte!$B$21)+((F2900-Hilfswerte!$B$22)/Hilfswerte!$B$23)+((G2900-Hilfswerte!$B$24)/Hilfswerte!$B$25)+0.1*INDEX(Hilfswerte!$B$4:$B$15,MATCH(C2900,Hilfswerte!$A$4:$A$15,0)),2)</f>
        <v>-0.99</v>
      </c>
      <c r="V2900" s="4">
        <f>ROUND(SQRT((((E2900-Hilfswerte!$B$20)/Hilfswerte!$B$21)-Hilfswerte!$B$28)^2+(((F2900-Hilfswerte!$B$22)/Hilfswerte!$B$23)-Hilfswerte!$B$29)^2+(((G2900-Hilfswerte!$B$24)/Hilfswerte!$B$25)-Hilfswerte!$B$30)^2),3)</f>
        <v>1.0309999999999999</v>
      </c>
      <c r="W2900" s="4">
        <f>ROUND(E2900*Hilfswerte!$B$31,0)</f>
        <v>13566</v>
      </c>
      <c r="X2900" s="4">
        <f t="shared" si="366"/>
        <v>0</v>
      </c>
      <c r="Y2900" s="4" t="str">
        <f>IF(T2900="A - Top-Kunde","bereits Top-Kunde",IF(AND(V2900&lt;=Hilfswerte!$B$34,H2900&lt;0.5*W2900),"Hoch",IF(AND(V2900&lt;=Hilfswerte!$B$35,H2900&lt;0.7*W2900),"Mittel","Niedrig")))</f>
        <v>Niedrig</v>
      </c>
      <c r="Z2900" s="4">
        <f t="shared" si="367"/>
        <v>7</v>
      </c>
      <c r="AA2900" s="4" t="str">
        <f>IF(J2900&gt;365,"Bereits abgewandert (Segment D)",IF(Z2900&gt;=Hilfswerte!$B$38,"Rot - akut gefaehrdet",IF(Z2900&gt;=Hilfswerte!$B$39,"Gelb - beobachten","Gruen - stabil")))</f>
        <v>Gruen - stabil</v>
      </c>
    </row>
    <row r="2901" spans="1:27" ht="15" customHeight="1" x14ac:dyDescent="0.25">
      <c r="A2901" s="4" t="s">
        <v>3248</v>
      </c>
      <c r="B2901" s="4" t="s">
        <v>169</v>
      </c>
      <c r="C2901" s="4" t="s">
        <v>38</v>
      </c>
      <c r="D2901" s="4" t="s">
        <v>30</v>
      </c>
      <c r="E2901" s="4">
        <v>47</v>
      </c>
      <c r="F2901" s="5">
        <v>10</v>
      </c>
      <c r="G2901" s="5">
        <v>12.6</v>
      </c>
      <c r="H2901" s="6">
        <v>17950</v>
      </c>
      <c r="I2901" s="4">
        <v>4</v>
      </c>
      <c r="J2901" s="4">
        <v>73</v>
      </c>
      <c r="K2901" s="4">
        <v>1</v>
      </c>
      <c r="L2901" s="4">
        <v>4</v>
      </c>
      <c r="M2901" s="4">
        <v>6</v>
      </c>
      <c r="N2901" s="5">
        <v>3.4</v>
      </c>
      <c r="O2901" s="7">
        <f t="shared" si="360"/>
        <v>4</v>
      </c>
      <c r="P2901" s="7">
        <f t="shared" si="361"/>
        <v>4</v>
      </c>
      <c r="Q2901" s="7">
        <f t="shared" si="362"/>
        <v>5</v>
      </c>
      <c r="R2901" s="7">
        <f t="shared" si="363"/>
        <v>13</v>
      </c>
      <c r="S2901" s="8">
        <f t="shared" si="364"/>
        <v>124.5</v>
      </c>
      <c r="T2901" s="7" t="str">
        <f t="shared" si="365"/>
        <v>B - Kernkunde</v>
      </c>
      <c r="U2901" s="4">
        <f>ROUND(((E2901-Hilfswerte!$B$20)/Hilfswerte!$B$21)+((F2901-Hilfswerte!$B$22)/Hilfswerte!$B$23)+((G2901-Hilfswerte!$B$24)/Hilfswerte!$B$25)+0.1*INDEX(Hilfswerte!$B$4:$B$15,MATCH(C2901,Hilfswerte!$A$4:$A$15,0)),2)</f>
        <v>0.08</v>
      </c>
      <c r="V2901" s="4">
        <f>ROUND(SQRT((((E2901-Hilfswerte!$B$20)/Hilfswerte!$B$21)-Hilfswerte!$B$28)^2+(((F2901-Hilfswerte!$B$22)/Hilfswerte!$B$23)-Hilfswerte!$B$29)^2+(((G2901-Hilfswerte!$B$24)/Hilfswerte!$B$25)-Hilfswerte!$B$30)^2),3)</f>
        <v>0.75</v>
      </c>
      <c r="W2901" s="4">
        <f>ROUND(E2901*Hilfswerte!$B$31,0)</f>
        <v>9661</v>
      </c>
      <c r="X2901" s="4">
        <f t="shared" si="366"/>
        <v>0</v>
      </c>
      <c r="Y2901" s="4" t="str">
        <f>IF(T2901="A - Top-Kunde","bereits Top-Kunde",IF(AND(V2901&lt;=Hilfswerte!$B$34,H2901&lt;0.5*W2901),"Hoch",IF(AND(V2901&lt;=Hilfswerte!$B$35,H2901&lt;0.7*W2901),"Mittel","Niedrig")))</f>
        <v>Niedrig</v>
      </c>
      <c r="Z2901" s="4">
        <f t="shared" si="367"/>
        <v>7.5</v>
      </c>
      <c r="AA2901" s="4" t="str">
        <f>IF(J2901&gt;365,"Bereits abgewandert (Segment D)",IF(Z2901&gt;=Hilfswerte!$B$38,"Rot - akut gefaehrdet",IF(Z2901&gt;=Hilfswerte!$B$39,"Gelb - beobachten","Gruen - stabil")))</f>
        <v>Gruen - stabil</v>
      </c>
    </row>
    <row r="2902" spans="1:27" ht="15" customHeight="1" x14ac:dyDescent="0.25">
      <c r="A2902" s="4" t="s">
        <v>3249</v>
      </c>
      <c r="B2902" s="4" t="s">
        <v>551</v>
      </c>
      <c r="C2902" s="4" t="s">
        <v>89</v>
      </c>
      <c r="D2902" s="4" t="s">
        <v>48</v>
      </c>
      <c r="E2902" s="4">
        <v>44</v>
      </c>
      <c r="F2902" s="5">
        <v>15.8</v>
      </c>
      <c r="G2902" s="5">
        <v>4.3</v>
      </c>
      <c r="H2902" s="6">
        <v>1870</v>
      </c>
      <c r="I2902" s="4">
        <v>3</v>
      </c>
      <c r="J2902" s="4">
        <v>110</v>
      </c>
      <c r="K2902" s="4">
        <v>0</v>
      </c>
      <c r="L2902" s="4">
        <v>12</v>
      </c>
      <c r="M2902" s="4">
        <v>5</v>
      </c>
      <c r="N2902" s="5">
        <v>7.4</v>
      </c>
      <c r="O2902" s="7">
        <f t="shared" si="360"/>
        <v>3</v>
      </c>
      <c r="P2902" s="7">
        <f t="shared" si="361"/>
        <v>3</v>
      </c>
      <c r="Q2902" s="7">
        <f t="shared" si="362"/>
        <v>3</v>
      </c>
      <c r="R2902" s="7">
        <f t="shared" si="363"/>
        <v>9</v>
      </c>
      <c r="S2902" s="8">
        <f t="shared" si="364"/>
        <v>90.1</v>
      </c>
      <c r="T2902" s="7" t="str">
        <f t="shared" si="365"/>
        <v>C - Entwicklungspotenzial</v>
      </c>
      <c r="U2902" s="4">
        <f>ROUND(((E2902-Hilfswerte!$B$20)/Hilfswerte!$B$21)+((F2902-Hilfswerte!$B$22)/Hilfswerte!$B$23)+((G2902-Hilfswerte!$B$24)/Hilfswerte!$B$25)+0.1*INDEX(Hilfswerte!$B$4:$B$15,MATCH(C2902,Hilfswerte!$A$4:$A$15,0)),2)</f>
        <v>-1.19</v>
      </c>
      <c r="V2902" s="4">
        <f>ROUND(SQRT((((E2902-Hilfswerte!$B$20)/Hilfswerte!$B$21)-Hilfswerte!$B$28)^2+(((F2902-Hilfswerte!$B$22)/Hilfswerte!$B$23)-Hilfswerte!$B$29)^2+(((G2902-Hilfswerte!$B$24)/Hilfswerte!$B$25)-Hilfswerte!$B$30)^2),3)</f>
        <v>1.28</v>
      </c>
      <c r="W2902" s="4">
        <f>ROUND(E2902*Hilfswerte!$B$31,0)</f>
        <v>9044</v>
      </c>
      <c r="X2902" s="4">
        <f t="shared" si="366"/>
        <v>7174</v>
      </c>
      <c r="Y2902" s="4" t="str">
        <f>IF(T2902="A - Top-Kunde","bereits Top-Kunde",IF(AND(V2902&lt;=Hilfswerte!$B$34,H2902&lt;0.5*W2902),"Hoch",IF(AND(V2902&lt;=Hilfswerte!$B$35,H2902&lt;0.7*W2902),"Mittel","Niedrig")))</f>
        <v>Niedrig</v>
      </c>
      <c r="Z2902" s="4">
        <f t="shared" si="367"/>
        <v>7.9</v>
      </c>
      <c r="AA2902" s="4" t="str">
        <f>IF(J2902&gt;365,"Bereits abgewandert (Segment D)",IF(Z2902&gt;=Hilfswerte!$B$38,"Rot - akut gefaehrdet",IF(Z2902&gt;=Hilfswerte!$B$39,"Gelb - beobachten","Gruen - stabil")))</f>
        <v>Gruen - stabil</v>
      </c>
    </row>
    <row r="2903" spans="1:27" ht="15" customHeight="1" x14ac:dyDescent="0.25">
      <c r="A2903" s="4" t="s">
        <v>3250</v>
      </c>
      <c r="B2903" s="4" t="s">
        <v>572</v>
      </c>
      <c r="C2903" s="4" t="s">
        <v>38</v>
      </c>
      <c r="D2903" s="4" t="s">
        <v>30</v>
      </c>
      <c r="E2903" s="4">
        <v>31</v>
      </c>
      <c r="F2903" s="5">
        <v>6.3</v>
      </c>
      <c r="G2903" s="5">
        <v>6.5</v>
      </c>
      <c r="H2903" s="6">
        <v>2470</v>
      </c>
      <c r="I2903" s="4">
        <v>3</v>
      </c>
      <c r="J2903" s="4">
        <v>9</v>
      </c>
      <c r="K2903" s="4">
        <v>0</v>
      </c>
      <c r="L2903" s="4">
        <v>9</v>
      </c>
      <c r="M2903" s="4">
        <v>4</v>
      </c>
      <c r="N2903" s="5">
        <v>12.1</v>
      </c>
      <c r="O2903" s="7">
        <f t="shared" si="360"/>
        <v>5</v>
      </c>
      <c r="P2903" s="7">
        <f t="shared" si="361"/>
        <v>3</v>
      </c>
      <c r="Q2903" s="7">
        <f t="shared" si="362"/>
        <v>3</v>
      </c>
      <c r="R2903" s="7">
        <f t="shared" si="363"/>
        <v>11</v>
      </c>
      <c r="S2903" s="8">
        <f t="shared" si="364"/>
        <v>113.4</v>
      </c>
      <c r="T2903" s="7" t="str">
        <f t="shared" si="365"/>
        <v>B - Kernkunde</v>
      </c>
      <c r="U2903" s="4">
        <f>ROUND(((E2903-Hilfswerte!$B$20)/Hilfswerte!$B$21)+((F2903-Hilfswerte!$B$22)/Hilfswerte!$B$23)+((G2903-Hilfswerte!$B$24)/Hilfswerte!$B$25)+0.1*INDEX(Hilfswerte!$B$4:$B$15,MATCH(C2903,Hilfswerte!$A$4:$A$15,0)),2)</f>
        <v>-1.02</v>
      </c>
      <c r="V2903" s="4">
        <f>ROUND(SQRT((((E2903-Hilfswerte!$B$20)/Hilfswerte!$B$21)-Hilfswerte!$B$28)^2+(((F2903-Hilfswerte!$B$22)/Hilfswerte!$B$23)-Hilfswerte!$B$29)^2+(((G2903-Hilfswerte!$B$24)/Hilfswerte!$B$25)-Hilfswerte!$B$30)^2),3)</f>
        <v>1.1040000000000001</v>
      </c>
      <c r="W2903" s="4">
        <f>ROUND(E2903*Hilfswerte!$B$31,0)</f>
        <v>6372</v>
      </c>
      <c r="X2903" s="4">
        <f t="shared" si="366"/>
        <v>3902</v>
      </c>
      <c r="Y2903" s="4" t="str">
        <f>IF(T2903="A - Top-Kunde","bereits Top-Kunde",IF(AND(V2903&lt;=Hilfswerte!$B$34,H2903&lt;0.5*W2903),"Hoch",IF(AND(V2903&lt;=Hilfswerte!$B$35,H2903&lt;0.7*W2903),"Mittel","Niedrig")))</f>
        <v>Mittel</v>
      </c>
      <c r="Z2903" s="4">
        <f t="shared" si="367"/>
        <v>2.2999999999999998</v>
      </c>
      <c r="AA2903" s="4" t="str">
        <f>IF(J2903&gt;365,"Bereits abgewandert (Segment D)",IF(Z2903&gt;=Hilfswerte!$B$38,"Rot - akut gefaehrdet",IF(Z2903&gt;=Hilfswerte!$B$39,"Gelb - beobachten","Gruen - stabil")))</f>
        <v>Gruen - stabil</v>
      </c>
    </row>
    <row r="2904" spans="1:27" ht="15" customHeight="1" x14ac:dyDescent="0.25">
      <c r="A2904" s="4" t="s">
        <v>3251</v>
      </c>
      <c r="B2904" s="4" t="s">
        <v>327</v>
      </c>
      <c r="C2904" s="4" t="s">
        <v>74</v>
      </c>
      <c r="D2904" s="4" t="s">
        <v>30</v>
      </c>
      <c r="E2904" s="4">
        <v>150</v>
      </c>
      <c r="F2904" s="5">
        <v>41.4</v>
      </c>
      <c r="G2904" s="5">
        <v>16.2</v>
      </c>
      <c r="H2904" s="6">
        <v>8030</v>
      </c>
      <c r="I2904" s="4">
        <v>2</v>
      </c>
      <c r="J2904" s="4">
        <v>40</v>
      </c>
      <c r="K2904" s="4">
        <v>0</v>
      </c>
      <c r="L2904" s="4">
        <v>6</v>
      </c>
      <c r="M2904" s="4">
        <v>6</v>
      </c>
      <c r="N2904" s="5">
        <v>-12.9</v>
      </c>
      <c r="O2904" s="7">
        <f t="shared" si="360"/>
        <v>4</v>
      </c>
      <c r="P2904" s="7">
        <f t="shared" si="361"/>
        <v>2</v>
      </c>
      <c r="Q2904" s="7">
        <f t="shared" si="362"/>
        <v>5</v>
      </c>
      <c r="R2904" s="7">
        <f t="shared" si="363"/>
        <v>11</v>
      </c>
      <c r="S2904" s="8">
        <f t="shared" si="364"/>
        <v>101.8</v>
      </c>
      <c r="T2904" s="7" t="str">
        <f t="shared" si="365"/>
        <v>C - Entwicklungspotenzial</v>
      </c>
      <c r="U2904" s="4">
        <f>ROUND(((E2904-Hilfswerte!$B$20)/Hilfswerte!$B$21)+((F2904-Hilfswerte!$B$22)/Hilfswerte!$B$23)+((G2904-Hilfswerte!$B$24)/Hilfswerte!$B$25)+0.1*INDEX(Hilfswerte!$B$4:$B$15,MATCH(C2904,Hilfswerte!$A$4:$A$15,0)),2)</f>
        <v>1.3</v>
      </c>
      <c r="V2904" s="4">
        <f>ROUND(SQRT((((E2904-Hilfswerte!$B$20)/Hilfswerte!$B$21)-Hilfswerte!$B$28)^2+(((F2904-Hilfswerte!$B$22)/Hilfswerte!$B$23)-Hilfswerte!$B$29)^2+(((G2904-Hilfswerte!$B$24)/Hilfswerte!$B$25)-Hilfswerte!$B$30)^2),3)</f>
        <v>0.79800000000000004</v>
      </c>
      <c r="W2904" s="4">
        <f>ROUND(E2904*Hilfswerte!$B$31,0)</f>
        <v>30832</v>
      </c>
      <c r="X2904" s="4">
        <f t="shared" si="366"/>
        <v>22802</v>
      </c>
      <c r="Y2904" s="4" t="str">
        <f>IF(T2904="A - Top-Kunde","bereits Top-Kunde",IF(AND(V2904&lt;=Hilfswerte!$B$34,H2904&lt;0.5*W2904),"Hoch",IF(AND(V2904&lt;=Hilfswerte!$B$35,H2904&lt;0.7*W2904),"Mittel","Niedrig")))</f>
        <v>Hoch</v>
      </c>
      <c r="Z2904" s="4">
        <f t="shared" si="367"/>
        <v>8.4</v>
      </c>
      <c r="AA2904" s="4" t="str">
        <f>IF(J2904&gt;365,"Bereits abgewandert (Segment D)",IF(Z2904&gt;=Hilfswerte!$B$38,"Rot - akut gefaehrdet",IF(Z2904&gt;=Hilfswerte!$B$39,"Gelb - beobachten","Gruen - stabil")))</f>
        <v>Gruen - stabil</v>
      </c>
    </row>
    <row r="2905" spans="1:27" ht="15" customHeight="1" x14ac:dyDescent="0.25">
      <c r="A2905" s="4" t="s">
        <v>3252</v>
      </c>
      <c r="B2905" s="4" t="s">
        <v>275</v>
      </c>
      <c r="C2905" s="4" t="s">
        <v>33</v>
      </c>
      <c r="D2905" s="4" t="s">
        <v>106</v>
      </c>
      <c r="E2905" s="4">
        <v>19</v>
      </c>
      <c r="F2905" s="5">
        <v>3</v>
      </c>
      <c r="G2905" s="5">
        <v>6.2</v>
      </c>
      <c r="H2905" s="6">
        <v>570</v>
      </c>
      <c r="I2905" s="4">
        <v>2</v>
      </c>
      <c r="J2905" s="4">
        <v>16</v>
      </c>
      <c r="K2905" s="4">
        <v>0</v>
      </c>
      <c r="L2905" s="4">
        <v>15</v>
      </c>
      <c r="M2905" s="4">
        <v>6</v>
      </c>
      <c r="N2905" s="5">
        <v>3.6</v>
      </c>
      <c r="O2905" s="7">
        <f t="shared" si="360"/>
        <v>5</v>
      </c>
      <c r="P2905" s="7">
        <f t="shared" si="361"/>
        <v>2</v>
      </c>
      <c r="Q2905" s="7">
        <f t="shared" si="362"/>
        <v>2</v>
      </c>
      <c r="R2905" s="7">
        <f t="shared" si="363"/>
        <v>9</v>
      </c>
      <c r="S2905" s="8">
        <f t="shared" si="364"/>
        <v>87.3</v>
      </c>
      <c r="T2905" s="7" t="str">
        <f t="shared" si="365"/>
        <v>C - Entwicklungspotenzial</v>
      </c>
      <c r="U2905" s="4">
        <f>ROUND(((E2905-Hilfswerte!$B$20)/Hilfswerte!$B$21)+((F2905-Hilfswerte!$B$22)/Hilfswerte!$B$23)+((G2905-Hilfswerte!$B$24)/Hilfswerte!$B$25)+0.1*INDEX(Hilfswerte!$B$4:$B$15,MATCH(C2905,Hilfswerte!$A$4:$A$15,0)),2)</f>
        <v>-1.49</v>
      </c>
      <c r="V2905" s="4">
        <f>ROUND(SQRT((((E2905-Hilfswerte!$B$20)/Hilfswerte!$B$21)-Hilfswerte!$B$28)^2+(((F2905-Hilfswerte!$B$22)/Hilfswerte!$B$23)-Hilfswerte!$B$29)^2+(((G2905-Hilfswerte!$B$24)/Hilfswerte!$B$25)-Hilfswerte!$B$30)^2),3)</f>
        <v>1.194</v>
      </c>
      <c r="W2905" s="4">
        <f>ROUND(E2905*Hilfswerte!$B$31,0)</f>
        <v>3905</v>
      </c>
      <c r="X2905" s="4">
        <f t="shared" si="366"/>
        <v>3335</v>
      </c>
      <c r="Y2905" s="4" t="str">
        <f>IF(T2905="A - Top-Kunde","bereits Top-Kunde",IF(AND(V2905&lt;=Hilfswerte!$B$34,H2905&lt;0.5*W2905),"Hoch",IF(AND(V2905&lt;=Hilfswerte!$B$35,H2905&lt;0.7*W2905),"Mittel","Niedrig")))</f>
        <v>Niedrig</v>
      </c>
      <c r="Z2905" s="4">
        <f t="shared" si="367"/>
        <v>3.8</v>
      </c>
      <c r="AA2905" s="4" t="str">
        <f>IF(J2905&gt;365,"Bereits abgewandert (Segment D)",IF(Z2905&gt;=Hilfswerte!$B$38,"Rot - akut gefaehrdet",IF(Z2905&gt;=Hilfswerte!$B$39,"Gelb - beobachten","Gruen - stabil")))</f>
        <v>Gruen - stabil</v>
      </c>
    </row>
    <row r="2906" spans="1:27" ht="15" customHeight="1" x14ac:dyDescent="0.25">
      <c r="A2906" s="4" t="s">
        <v>3253</v>
      </c>
      <c r="B2906" s="4" t="s">
        <v>124</v>
      </c>
      <c r="C2906" s="4" t="s">
        <v>51</v>
      </c>
      <c r="D2906" s="4" t="s">
        <v>77</v>
      </c>
      <c r="E2906" s="4">
        <v>60</v>
      </c>
      <c r="F2906" s="5">
        <v>14.7</v>
      </c>
      <c r="G2906" s="5">
        <v>1.6</v>
      </c>
      <c r="H2906" s="6">
        <v>750</v>
      </c>
      <c r="I2906" s="4">
        <v>1</v>
      </c>
      <c r="J2906" s="4">
        <v>126</v>
      </c>
      <c r="K2906" s="4">
        <v>0</v>
      </c>
      <c r="L2906" s="4">
        <v>7</v>
      </c>
      <c r="M2906" s="4">
        <v>2</v>
      </c>
      <c r="N2906" s="5">
        <v>-12.1</v>
      </c>
      <c r="O2906" s="7">
        <f t="shared" si="360"/>
        <v>3</v>
      </c>
      <c r="P2906" s="7">
        <f t="shared" si="361"/>
        <v>1</v>
      </c>
      <c r="Q2906" s="7">
        <f t="shared" si="362"/>
        <v>2</v>
      </c>
      <c r="R2906" s="7">
        <f t="shared" si="363"/>
        <v>6</v>
      </c>
      <c r="S2906" s="8">
        <f t="shared" si="364"/>
        <v>51.9</v>
      </c>
      <c r="T2906" s="7" t="str">
        <f t="shared" si="365"/>
        <v>C - Entwicklungspotenzial</v>
      </c>
      <c r="U2906" s="4">
        <f>ROUND(((E2906-Hilfswerte!$B$20)/Hilfswerte!$B$21)+((F2906-Hilfswerte!$B$22)/Hilfswerte!$B$23)+((G2906-Hilfswerte!$B$24)/Hilfswerte!$B$25)+0.1*INDEX(Hilfswerte!$B$4:$B$15,MATCH(C2906,Hilfswerte!$A$4:$A$15,0)),2)</f>
        <v>-1.52</v>
      </c>
      <c r="V2906" s="4">
        <f>ROUND(SQRT((((E2906-Hilfswerte!$B$20)/Hilfswerte!$B$21)-Hilfswerte!$B$28)^2+(((F2906-Hilfswerte!$B$22)/Hilfswerte!$B$23)-Hilfswerte!$B$29)^2+(((G2906-Hilfswerte!$B$24)/Hilfswerte!$B$25)-Hilfswerte!$B$30)^2),3)</f>
        <v>1.6459999999999999</v>
      </c>
      <c r="W2906" s="4">
        <f>ROUND(E2906*Hilfswerte!$B$31,0)</f>
        <v>12333</v>
      </c>
      <c r="X2906" s="4">
        <f t="shared" si="366"/>
        <v>11583</v>
      </c>
      <c r="Y2906" s="4" t="str">
        <f>IF(T2906="A - Top-Kunde","bereits Top-Kunde",IF(AND(V2906&lt;=Hilfswerte!$B$34,H2906&lt;0.5*W2906),"Hoch",IF(AND(V2906&lt;=Hilfswerte!$B$35,H2906&lt;0.7*W2906),"Mittel","Niedrig")))</f>
        <v>Niedrig</v>
      </c>
      <c r="Z2906" s="4">
        <f t="shared" si="367"/>
        <v>12.5</v>
      </c>
      <c r="AA2906" s="4" t="str">
        <f>IF(J2906&gt;365,"Bereits abgewandert (Segment D)",IF(Z2906&gt;=Hilfswerte!$B$38,"Rot - akut gefaehrdet",IF(Z2906&gt;=Hilfswerte!$B$39,"Gelb - beobachten","Gruen - stabil")))</f>
        <v>Gruen - stabil</v>
      </c>
    </row>
    <row r="2907" spans="1:27" ht="15" customHeight="1" x14ac:dyDescent="0.25">
      <c r="A2907" s="4" t="s">
        <v>3254</v>
      </c>
      <c r="B2907" s="4" t="s">
        <v>312</v>
      </c>
      <c r="C2907" s="4" t="s">
        <v>51</v>
      </c>
      <c r="D2907" s="4" t="s">
        <v>30</v>
      </c>
      <c r="E2907" s="4">
        <v>991</v>
      </c>
      <c r="F2907" s="5">
        <v>174.2</v>
      </c>
      <c r="G2907" s="5">
        <v>18.5</v>
      </c>
      <c r="H2907" s="6">
        <v>0</v>
      </c>
      <c r="I2907" s="4">
        <v>0</v>
      </c>
      <c r="J2907" s="4">
        <v>690</v>
      </c>
      <c r="K2907" s="4">
        <v>0</v>
      </c>
      <c r="L2907" s="4">
        <v>18</v>
      </c>
      <c r="M2907" s="4">
        <v>0</v>
      </c>
      <c r="N2907" s="5">
        <v>-41.7</v>
      </c>
      <c r="O2907" s="7">
        <f t="shared" si="360"/>
        <v>1</v>
      </c>
      <c r="P2907" s="7">
        <f t="shared" si="361"/>
        <v>1</v>
      </c>
      <c r="Q2907" s="7">
        <f t="shared" si="362"/>
        <v>1</v>
      </c>
      <c r="R2907" s="7">
        <f t="shared" si="363"/>
        <v>3</v>
      </c>
      <c r="S2907" s="8">
        <f t="shared" si="364"/>
        <v>3.8</v>
      </c>
      <c r="T2907" s="7" t="str">
        <f t="shared" si="365"/>
        <v>D - Abwanderungsrisiko</v>
      </c>
      <c r="U2907" s="4">
        <f>ROUND(((E2907-Hilfswerte!$B$20)/Hilfswerte!$B$21)+((F2907-Hilfswerte!$B$22)/Hilfswerte!$B$23)+((G2907-Hilfswerte!$B$24)/Hilfswerte!$B$25)+0.1*INDEX(Hilfswerte!$B$4:$B$15,MATCH(C2907,Hilfswerte!$A$4:$A$15,0)),2)</f>
        <v>8.0299999999999994</v>
      </c>
      <c r="V2907" s="4">
        <f>ROUND(SQRT((((E2907-Hilfswerte!$B$20)/Hilfswerte!$B$21)-Hilfswerte!$B$28)^2+(((F2907-Hilfswerte!$B$22)/Hilfswerte!$B$23)-Hilfswerte!$B$29)^2+(((G2907-Hilfswerte!$B$24)/Hilfswerte!$B$25)-Hilfswerte!$B$30)^2),3)</f>
        <v>4.4509999999999996</v>
      </c>
      <c r="W2907" s="4">
        <f>ROUND(E2907*Hilfswerte!$B$31,0)</f>
        <v>203696</v>
      </c>
      <c r="X2907" s="4">
        <f t="shared" si="366"/>
        <v>203696</v>
      </c>
      <c r="Y2907" s="4" t="str">
        <f>IF(T2907="A - Top-Kunde","bereits Top-Kunde",IF(AND(V2907&lt;=Hilfswerte!$B$34,H2907&lt;0.5*W2907),"Hoch",IF(AND(V2907&lt;=Hilfswerte!$B$35,H2907&lt;0.7*W2907),"Mittel","Niedrig")))</f>
        <v>Niedrig</v>
      </c>
      <c r="Z2907" s="4">
        <f t="shared" si="367"/>
        <v>54.8</v>
      </c>
      <c r="AA2907" s="4" t="str">
        <f>IF(J2907&gt;365,"Bereits abgewandert (Segment D)",IF(Z2907&gt;=Hilfswerte!$B$38,"Rot - akut gefaehrdet",IF(Z2907&gt;=Hilfswerte!$B$39,"Gelb - beobachten","Gruen - stabil")))</f>
        <v>Bereits abgewandert (Segment D)</v>
      </c>
    </row>
    <row r="2908" spans="1:27" ht="15" customHeight="1" x14ac:dyDescent="0.25">
      <c r="A2908" s="4" t="s">
        <v>3255</v>
      </c>
      <c r="B2908" s="4" t="s">
        <v>353</v>
      </c>
      <c r="C2908" s="4" t="s">
        <v>62</v>
      </c>
      <c r="D2908" s="4" t="s">
        <v>77</v>
      </c>
      <c r="E2908" s="4">
        <v>445</v>
      </c>
      <c r="F2908" s="5">
        <v>152.6</v>
      </c>
      <c r="G2908" s="5">
        <v>12.5</v>
      </c>
      <c r="H2908" s="6">
        <v>44550</v>
      </c>
      <c r="I2908" s="4">
        <v>6</v>
      </c>
      <c r="J2908" s="4">
        <v>30</v>
      </c>
      <c r="K2908" s="4">
        <v>0</v>
      </c>
      <c r="L2908" s="4">
        <v>17</v>
      </c>
      <c r="M2908" s="4">
        <v>3</v>
      </c>
      <c r="N2908" s="5">
        <v>2.9</v>
      </c>
      <c r="O2908" s="7">
        <f t="shared" si="360"/>
        <v>5</v>
      </c>
      <c r="P2908" s="7">
        <f t="shared" si="361"/>
        <v>5</v>
      </c>
      <c r="Q2908" s="7">
        <f t="shared" si="362"/>
        <v>5</v>
      </c>
      <c r="R2908" s="7">
        <f t="shared" si="363"/>
        <v>15</v>
      </c>
      <c r="S2908" s="8">
        <f t="shared" si="364"/>
        <v>146.4</v>
      </c>
      <c r="T2908" s="7" t="str">
        <f t="shared" si="365"/>
        <v>A - Top-Kunde</v>
      </c>
      <c r="U2908" s="4">
        <f>ROUND(((E2908-Hilfswerte!$B$20)/Hilfswerte!$B$21)+((F2908-Hilfswerte!$B$22)/Hilfswerte!$B$23)+((G2908-Hilfswerte!$B$24)/Hilfswerte!$B$25)+0.1*INDEX(Hilfswerte!$B$4:$B$15,MATCH(C2908,Hilfswerte!$A$4:$A$15,0)),2)</f>
        <v>4.42</v>
      </c>
      <c r="V2908" s="4">
        <f>ROUND(SQRT((((E2908-Hilfswerte!$B$20)/Hilfswerte!$B$21)-Hilfswerte!$B$28)^2+(((F2908-Hilfswerte!$B$22)/Hilfswerte!$B$23)-Hilfswerte!$B$29)^2+(((G2908-Hilfswerte!$B$24)/Hilfswerte!$B$25)-Hilfswerte!$B$30)^2),3)</f>
        <v>2.399</v>
      </c>
      <c r="W2908" s="4">
        <f>ROUND(E2908*Hilfswerte!$B$31,0)</f>
        <v>91468</v>
      </c>
      <c r="X2908" s="4">
        <f t="shared" si="366"/>
        <v>46918</v>
      </c>
      <c r="Y2908" s="4" t="str">
        <f>IF(T2908="A - Top-Kunde","bereits Top-Kunde",IF(AND(V2908&lt;=Hilfswerte!$B$34,H2908&lt;0.5*W2908),"Hoch",IF(AND(V2908&lt;=Hilfswerte!$B$35,H2908&lt;0.7*W2908),"Mittel","Niedrig")))</f>
        <v>bereits Top-Kunde</v>
      </c>
      <c r="Z2908" s="4">
        <f t="shared" si="367"/>
        <v>4.9000000000000004</v>
      </c>
      <c r="AA2908" s="4" t="str">
        <f>IF(J2908&gt;365,"Bereits abgewandert (Segment D)",IF(Z2908&gt;=Hilfswerte!$B$38,"Rot - akut gefaehrdet",IF(Z2908&gt;=Hilfswerte!$B$39,"Gelb - beobachten","Gruen - stabil")))</f>
        <v>Gruen - stabil</v>
      </c>
    </row>
    <row r="2909" spans="1:27" ht="15" customHeight="1" x14ac:dyDescent="0.25">
      <c r="A2909" s="4" t="s">
        <v>3256</v>
      </c>
      <c r="B2909" s="4" t="s">
        <v>605</v>
      </c>
      <c r="C2909" s="4" t="s">
        <v>38</v>
      </c>
      <c r="D2909" s="4" t="s">
        <v>30</v>
      </c>
      <c r="E2909" s="4">
        <v>43</v>
      </c>
      <c r="F2909" s="5">
        <v>9.8000000000000007</v>
      </c>
      <c r="G2909" s="5">
        <v>16.8</v>
      </c>
      <c r="H2909" s="6">
        <v>43780</v>
      </c>
      <c r="I2909" s="4">
        <v>4</v>
      </c>
      <c r="J2909" s="4">
        <v>54</v>
      </c>
      <c r="K2909" s="4">
        <v>0</v>
      </c>
      <c r="L2909" s="4">
        <v>19</v>
      </c>
      <c r="M2909" s="4">
        <v>4</v>
      </c>
      <c r="N2909" s="5">
        <v>32.6</v>
      </c>
      <c r="O2909" s="7">
        <f t="shared" si="360"/>
        <v>4</v>
      </c>
      <c r="P2909" s="7">
        <f t="shared" si="361"/>
        <v>4</v>
      </c>
      <c r="Q2909" s="7">
        <f t="shared" si="362"/>
        <v>5</v>
      </c>
      <c r="R2909" s="7">
        <f t="shared" si="363"/>
        <v>13</v>
      </c>
      <c r="S2909" s="8">
        <f t="shared" si="364"/>
        <v>140.6</v>
      </c>
      <c r="T2909" s="7" t="str">
        <f t="shared" si="365"/>
        <v>A - Top-Kunde</v>
      </c>
      <c r="U2909" s="4">
        <f>ROUND(((E2909-Hilfswerte!$B$20)/Hilfswerte!$B$21)+((F2909-Hilfswerte!$B$22)/Hilfswerte!$B$23)+((G2909-Hilfswerte!$B$24)/Hilfswerte!$B$25)+0.1*INDEX(Hilfswerte!$B$4:$B$15,MATCH(C2909,Hilfswerte!$A$4:$A$15,0)),2)</f>
        <v>0.73</v>
      </c>
      <c r="V2909" s="4">
        <f>ROUND(SQRT((((E2909-Hilfswerte!$B$20)/Hilfswerte!$B$21)-Hilfswerte!$B$28)^2+(((F2909-Hilfswerte!$B$22)/Hilfswerte!$B$23)-Hilfswerte!$B$29)^2+(((G2909-Hilfswerte!$B$24)/Hilfswerte!$B$25)-Hilfswerte!$B$30)^2),3)</f>
        <v>1.1499999999999999</v>
      </c>
      <c r="W2909" s="4">
        <f>ROUND(E2909*Hilfswerte!$B$31,0)</f>
        <v>8838</v>
      </c>
      <c r="X2909" s="4">
        <f t="shared" si="366"/>
        <v>0</v>
      </c>
      <c r="Y2909" s="4" t="str">
        <f>IF(T2909="A - Top-Kunde","bereits Top-Kunde",IF(AND(V2909&lt;=Hilfswerte!$B$34,H2909&lt;0.5*W2909),"Hoch",IF(AND(V2909&lt;=Hilfswerte!$B$35,H2909&lt;0.7*W2909),"Mittel","Niedrig")))</f>
        <v>bereits Top-Kunde</v>
      </c>
      <c r="Z2909" s="4">
        <f t="shared" si="367"/>
        <v>6.5</v>
      </c>
      <c r="AA2909" s="4" t="str">
        <f>IF(J2909&gt;365,"Bereits abgewandert (Segment D)",IF(Z2909&gt;=Hilfswerte!$B$38,"Rot - akut gefaehrdet",IF(Z2909&gt;=Hilfswerte!$B$39,"Gelb - beobachten","Gruen - stabil")))</f>
        <v>Gruen - stabil</v>
      </c>
    </row>
    <row r="2910" spans="1:27" ht="15" customHeight="1" x14ac:dyDescent="0.25">
      <c r="A2910" s="4" t="s">
        <v>3257</v>
      </c>
      <c r="B2910" s="4" t="s">
        <v>1256</v>
      </c>
      <c r="C2910" s="4" t="s">
        <v>29</v>
      </c>
      <c r="D2910" s="4" t="s">
        <v>77</v>
      </c>
      <c r="E2910" s="4">
        <v>209</v>
      </c>
      <c r="F2910" s="5">
        <v>51.5</v>
      </c>
      <c r="G2910" s="5">
        <v>0.6</v>
      </c>
      <c r="H2910" s="6">
        <v>0</v>
      </c>
      <c r="I2910" s="4">
        <v>0</v>
      </c>
      <c r="J2910" s="4">
        <v>627</v>
      </c>
      <c r="K2910" s="4">
        <v>0</v>
      </c>
      <c r="L2910" s="4">
        <v>9</v>
      </c>
      <c r="M2910" s="4">
        <v>0</v>
      </c>
      <c r="N2910" s="5">
        <v>-41.4</v>
      </c>
      <c r="O2910" s="7">
        <f t="shared" si="360"/>
        <v>1</v>
      </c>
      <c r="P2910" s="7">
        <f t="shared" si="361"/>
        <v>1</v>
      </c>
      <c r="Q2910" s="7">
        <f t="shared" si="362"/>
        <v>1</v>
      </c>
      <c r="R2910" s="7">
        <f t="shared" si="363"/>
        <v>3</v>
      </c>
      <c r="S2910" s="8">
        <f t="shared" si="364"/>
        <v>6.6</v>
      </c>
      <c r="T2910" s="7" t="str">
        <f t="shared" si="365"/>
        <v>D - Abwanderungsrisiko</v>
      </c>
      <c r="U2910" s="4">
        <f>ROUND(((E2910-Hilfswerte!$B$20)/Hilfswerte!$B$21)+((F2910-Hilfswerte!$B$22)/Hilfswerte!$B$23)+((G2910-Hilfswerte!$B$24)/Hilfswerte!$B$25)+0.1*INDEX(Hilfswerte!$B$4:$B$15,MATCH(C2910,Hilfswerte!$A$4:$A$15,0)),2)</f>
        <v>-0.45</v>
      </c>
      <c r="V2910" s="4">
        <f>ROUND(SQRT((((E2910-Hilfswerte!$B$20)/Hilfswerte!$B$21)-Hilfswerte!$B$28)^2+(((F2910-Hilfswerte!$B$22)/Hilfswerte!$B$23)-Hilfswerte!$B$29)^2+(((G2910-Hilfswerte!$B$24)/Hilfswerte!$B$25)-Hilfswerte!$B$30)^2),3)</f>
        <v>1.7130000000000001</v>
      </c>
      <c r="W2910" s="4">
        <f>ROUND(E2910*Hilfswerte!$B$31,0)</f>
        <v>42959</v>
      </c>
      <c r="X2910" s="4">
        <f t="shared" si="366"/>
        <v>42959</v>
      </c>
      <c r="Y2910" s="4" t="str">
        <f>IF(T2910="A - Top-Kunde","bereits Top-Kunde",IF(AND(V2910&lt;=Hilfswerte!$B$34,H2910&lt;0.5*W2910),"Hoch",IF(AND(V2910&lt;=Hilfswerte!$B$35,H2910&lt;0.7*W2910),"Mittel","Niedrig")))</f>
        <v>Niedrig</v>
      </c>
      <c r="Z2910" s="4">
        <f t="shared" si="367"/>
        <v>49.7</v>
      </c>
      <c r="AA2910" s="4" t="str">
        <f>IF(J2910&gt;365,"Bereits abgewandert (Segment D)",IF(Z2910&gt;=Hilfswerte!$B$38,"Rot - akut gefaehrdet",IF(Z2910&gt;=Hilfswerte!$B$39,"Gelb - beobachten","Gruen - stabil")))</f>
        <v>Bereits abgewandert (Segment D)</v>
      </c>
    </row>
    <row r="2911" spans="1:27" ht="15" customHeight="1" x14ac:dyDescent="0.25">
      <c r="A2911" s="4" t="s">
        <v>3258</v>
      </c>
      <c r="B2911" s="4" t="s">
        <v>836</v>
      </c>
      <c r="C2911" s="4" t="s">
        <v>62</v>
      </c>
      <c r="D2911" s="4" t="s">
        <v>30</v>
      </c>
      <c r="E2911" s="4">
        <v>24</v>
      </c>
      <c r="F2911" s="5">
        <v>5</v>
      </c>
      <c r="G2911" s="5">
        <v>5.3</v>
      </c>
      <c r="H2911" s="6">
        <v>2300</v>
      </c>
      <c r="I2911" s="4">
        <v>1</v>
      </c>
      <c r="J2911" s="4">
        <v>201</v>
      </c>
      <c r="K2911" s="4">
        <v>0</v>
      </c>
      <c r="L2911" s="4">
        <v>9</v>
      </c>
      <c r="M2911" s="4">
        <v>2</v>
      </c>
      <c r="N2911" s="5">
        <v>22.8</v>
      </c>
      <c r="O2911" s="7">
        <f t="shared" si="360"/>
        <v>2</v>
      </c>
      <c r="P2911" s="7">
        <f t="shared" si="361"/>
        <v>1</v>
      </c>
      <c r="Q2911" s="7">
        <f t="shared" si="362"/>
        <v>3</v>
      </c>
      <c r="R2911" s="7">
        <f t="shared" si="363"/>
        <v>6</v>
      </c>
      <c r="S2911" s="8">
        <f t="shared" si="364"/>
        <v>68.7</v>
      </c>
      <c r="T2911" s="7" t="str">
        <f t="shared" si="365"/>
        <v>C - Entwicklungspotenzial</v>
      </c>
      <c r="U2911" s="4">
        <f>ROUND(((E2911-Hilfswerte!$B$20)/Hilfswerte!$B$21)+((F2911-Hilfswerte!$B$22)/Hilfswerte!$B$23)+((G2911-Hilfswerte!$B$24)/Hilfswerte!$B$25)+0.1*INDEX(Hilfswerte!$B$4:$B$15,MATCH(C2911,Hilfswerte!$A$4:$A$15,0)),2)</f>
        <v>-1.19</v>
      </c>
      <c r="V2911" s="4">
        <f>ROUND(SQRT((((E2911-Hilfswerte!$B$20)/Hilfswerte!$B$21)-Hilfswerte!$B$28)^2+(((F2911-Hilfswerte!$B$22)/Hilfswerte!$B$23)-Hilfswerte!$B$29)^2+(((G2911-Hilfswerte!$B$24)/Hilfswerte!$B$25)-Hilfswerte!$B$30)^2),3)</f>
        <v>1.266</v>
      </c>
      <c r="W2911" s="4">
        <f>ROUND(E2911*Hilfswerte!$B$31,0)</f>
        <v>4933</v>
      </c>
      <c r="X2911" s="4">
        <f t="shared" si="366"/>
        <v>2633</v>
      </c>
      <c r="Y2911" s="4" t="str">
        <f>IF(T2911="A - Top-Kunde","bereits Top-Kunde",IF(AND(V2911&lt;=Hilfswerte!$B$34,H2911&lt;0.5*W2911),"Hoch",IF(AND(V2911&lt;=Hilfswerte!$B$35,H2911&lt;0.7*W2911),"Mittel","Niedrig")))</f>
        <v>Niedrig</v>
      </c>
      <c r="Z2911" s="4">
        <f t="shared" si="367"/>
        <v>11.9</v>
      </c>
      <c r="AA2911" s="4" t="str">
        <f>IF(J2911&gt;365,"Bereits abgewandert (Segment D)",IF(Z2911&gt;=Hilfswerte!$B$38,"Rot - akut gefaehrdet",IF(Z2911&gt;=Hilfswerte!$B$39,"Gelb - beobachten","Gruen - stabil")))</f>
        <v>Gruen - stabil</v>
      </c>
    </row>
    <row r="2912" spans="1:27" ht="15" customHeight="1" x14ac:dyDescent="0.25">
      <c r="A2912" s="4" t="s">
        <v>3259</v>
      </c>
      <c r="B2912" s="4" t="s">
        <v>35</v>
      </c>
      <c r="C2912" s="4" t="s">
        <v>65</v>
      </c>
      <c r="D2912" s="4" t="s">
        <v>77</v>
      </c>
      <c r="E2912" s="4">
        <v>19</v>
      </c>
      <c r="F2912" s="5">
        <v>4.2</v>
      </c>
      <c r="G2912" s="5">
        <v>9.6999999999999993</v>
      </c>
      <c r="H2912" s="6">
        <v>660</v>
      </c>
      <c r="I2912" s="4">
        <v>3</v>
      </c>
      <c r="J2912" s="4">
        <v>294</v>
      </c>
      <c r="K2912" s="4">
        <v>1</v>
      </c>
      <c r="L2912" s="4">
        <v>20</v>
      </c>
      <c r="M2912" s="4">
        <v>4</v>
      </c>
      <c r="N2912" s="5">
        <v>-5</v>
      </c>
      <c r="O2912" s="7">
        <f t="shared" si="360"/>
        <v>2</v>
      </c>
      <c r="P2912" s="7">
        <f t="shared" si="361"/>
        <v>3</v>
      </c>
      <c r="Q2912" s="7">
        <f t="shared" si="362"/>
        <v>2</v>
      </c>
      <c r="R2912" s="7">
        <f t="shared" si="363"/>
        <v>7</v>
      </c>
      <c r="S2912" s="8">
        <f t="shared" si="364"/>
        <v>55.5</v>
      </c>
      <c r="T2912" s="7" t="str">
        <f t="shared" si="365"/>
        <v>C - Entwicklungspotenzial</v>
      </c>
      <c r="U2912" s="4">
        <f>ROUND(((E2912-Hilfswerte!$B$20)/Hilfswerte!$B$21)+((F2912-Hilfswerte!$B$22)/Hilfswerte!$B$23)+((G2912-Hilfswerte!$B$24)/Hilfswerte!$B$25)+0.1*INDEX(Hilfswerte!$B$4:$B$15,MATCH(C2912,Hilfswerte!$A$4:$A$15,0)),2)</f>
        <v>-0.99</v>
      </c>
      <c r="V2912" s="4">
        <f>ROUND(SQRT((((E2912-Hilfswerte!$B$20)/Hilfswerte!$B$21)-Hilfswerte!$B$28)^2+(((F2912-Hilfswerte!$B$22)/Hilfswerte!$B$23)-Hilfswerte!$B$29)^2+(((G2912-Hilfswerte!$B$24)/Hilfswerte!$B$25)-Hilfswerte!$B$30)^2),3)</f>
        <v>0.90800000000000003</v>
      </c>
      <c r="W2912" s="4">
        <f>ROUND(E2912*Hilfswerte!$B$31,0)</f>
        <v>3905</v>
      </c>
      <c r="X2912" s="4">
        <f t="shared" si="366"/>
        <v>3245</v>
      </c>
      <c r="Y2912" s="4" t="str">
        <f>IF(T2912="A - Top-Kunde","bereits Top-Kunde",IF(AND(V2912&lt;=Hilfswerte!$B$34,H2912&lt;0.5*W2912),"Hoch",IF(AND(V2912&lt;=Hilfswerte!$B$35,H2912&lt;0.7*W2912),"Mittel","Niedrig")))</f>
        <v>Mittel</v>
      </c>
      <c r="Z2912" s="4">
        <f t="shared" si="367"/>
        <v>23.7</v>
      </c>
      <c r="AA2912" s="4" t="str">
        <f>IF(J2912&gt;365,"Bereits abgewandert (Segment D)",IF(Z2912&gt;=Hilfswerte!$B$38,"Rot - akut gefaehrdet",IF(Z2912&gt;=Hilfswerte!$B$39,"Gelb - beobachten","Gruen - stabil")))</f>
        <v>Rot - akut gefaehrdet</v>
      </c>
    </row>
    <row r="2913" spans="1:27" ht="15" customHeight="1" x14ac:dyDescent="0.25">
      <c r="A2913" s="4" t="s">
        <v>3260</v>
      </c>
      <c r="B2913" s="4" t="s">
        <v>88</v>
      </c>
      <c r="C2913" s="4" t="s">
        <v>51</v>
      </c>
      <c r="D2913" s="4" t="s">
        <v>30</v>
      </c>
      <c r="E2913" s="4">
        <v>28</v>
      </c>
      <c r="F2913" s="5">
        <v>5</v>
      </c>
      <c r="G2913" s="5">
        <v>14.9</v>
      </c>
      <c r="H2913" s="6">
        <v>2920</v>
      </c>
      <c r="I2913" s="4">
        <v>3</v>
      </c>
      <c r="J2913" s="4">
        <v>30</v>
      </c>
      <c r="K2913" s="4">
        <v>0</v>
      </c>
      <c r="L2913" s="4">
        <v>9</v>
      </c>
      <c r="M2913" s="4">
        <v>6</v>
      </c>
      <c r="N2913" s="5">
        <v>0.5</v>
      </c>
      <c r="O2913" s="7">
        <f t="shared" si="360"/>
        <v>5</v>
      </c>
      <c r="P2913" s="7">
        <f t="shared" si="361"/>
        <v>3</v>
      </c>
      <c r="Q2913" s="7">
        <f t="shared" si="362"/>
        <v>4</v>
      </c>
      <c r="R2913" s="7">
        <f t="shared" si="363"/>
        <v>12</v>
      </c>
      <c r="S2913" s="8">
        <f t="shared" si="364"/>
        <v>117.6</v>
      </c>
      <c r="T2913" s="7" t="str">
        <f t="shared" si="365"/>
        <v>B - Kernkunde</v>
      </c>
      <c r="U2913" s="4">
        <f>ROUND(((E2913-Hilfswerte!$B$20)/Hilfswerte!$B$21)+((F2913-Hilfswerte!$B$22)/Hilfswerte!$B$23)+((G2913-Hilfswerte!$B$24)/Hilfswerte!$B$25)+0.1*INDEX(Hilfswerte!$B$4:$B$15,MATCH(C2913,Hilfswerte!$A$4:$A$15,0)),2)</f>
        <v>0.28000000000000003</v>
      </c>
      <c r="V2913" s="4">
        <f>ROUND(SQRT((((E2913-Hilfswerte!$B$20)/Hilfswerte!$B$21)-Hilfswerte!$B$28)^2+(((F2913-Hilfswerte!$B$22)/Hilfswerte!$B$23)-Hilfswerte!$B$29)^2+(((G2913-Hilfswerte!$B$24)/Hilfswerte!$B$25)-Hilfswerte!$B$30)^2),3)</f>
        <v>1.022</v>
      </c>
      <c r="W2913" s="4">
        <f>ROUND(E2913*Hilfswerte!$B$31,0)</f>
        <v>5755</v>
      </c>
      <c r="X2913" s="4">
        <f t="shared" si="366"/>
        <v>2835</v>
      </c>
      <c r="Y2913" s="4" t="str">
        <f>IF(T2913="A - Top-Kunde","bereits Top-Kunde",IF(AND(V2913&lt;=Hilfswerte!$B$34,H2913&lt;0.5*W2913),"Hoch",IF(AND(V2913&lt;=Hilfswerte!$B$35,H2913&lt;0.7*W2913),"Mittel","Niedrig")))</f>
        <v>Mittel</v>
      </c>
      <c r="Z2913" s="4">
        <f t="shared" si="367"/>
        <v>3.3</v>
      </c>
      <c r="AA2913" s="4" t="str">
        <f>IF(J2913&gt;365,"Bereits abgewandert (Segment D)",IF(Z2913&gt;=Hilfswerte!$B$38,"Rot - akut gefaehrdet",IF(Z2913&gt;=Hilfswerte!$B$39,"Gelb - beobachten","Gruen - stabil")))</f>
        <v>Gruen - stabil</v>
      </c>
    </row>
    <row r="2914" spans="1:27" ht="15" customHeight="1" x14ac:dyDescent="0.25">
      <c r="A2914" s="4" t="s">
        <v>3261</v>
      </c>
      <c r="B2914" s="4" t="s">
        <v>806</v>
      </c>
      <c r="C2914" s="4" t="s">
        <v>62</v>
      </c>
      <c r="D2914" s="4" t="s">
        <v>30</v>
      </c>
      <c r="E2914" s="4">
        <v>56</v>
      </c>
      <c r="F2914" s="5">
        <v>8.5</v>
      </c>
      <c r="G2914" s="5">
        <v>9.1999999999999993</v>
      </c>
      <c r="H2914" s="6">
        <v>450</v>
      </c>
      <c r="I2914" s="4">
        <v>1</v>
      </c>
      <c r="J2914" s="4">
        <v>252</v>
      </c>
      <c r="K2914" s="4">
        <v>0</v>
      </c>
      <c r="L2914" s="4">
        <v>15</v>
      </c>
      <c r="M2914" s="4">
        <v>5</v>
      </c>
      <c r="N2914" s="5">
        <v>-2.6</v>
      </c>
      <c r="O2914" s="7">
        <f t="shared" si="360"/>
        <v>2</v>
      </c>
      <c r="P2914" s="7">
        <f t="shared" si="361"/>
        <v>1</v>
      </c>
      <c r="Q2914" s="7">
        <f t="shared" si="362"/>
        <v>2</v>
      </c>
      <c r="R2914" s="7">
        <f t="shared" si="363"/>
        <v>5</v>
      </c>
      <c r="S2914" s="8">
        <f t="shared" si="364"/>
        <v>44.2</v>
      </c>
      <c r="T2914" s="7" t="str">
        <f t="shared" si="365"/>
        <v>C - Entwicklungspotenzial</v>
      </c>
      <c r="U2914" s="4">
        <f>ROUND(((E2914-Hilfswerte!$B$20)/Hilfswerte!$B$21)+((F2914-Hilfswerte!$B$22)/Hilfswerte!$B$23)+((G2914-Hilfswerte!$B$24)/Hilfswerte!$B$25)+0.1*INDEX(Hilfswerte!$B$4:$B$15,MATCH(C2914,Hilfswerte!$A$4:$A$15,0)),2)</f>
        <v>-0.37</v>
      </c>
      <c r="V2914" s="4">
        <f>ROUND(SQRT((((E2914-Hilfswerte!$B$20)/Hilfswerte!$B$21)-Hilfswerte!$B$28)^2+(((F2914-Hilfswerte!$B$22)/Hilfswerte!$B$23)-Hilfswerte!$B$29)^2+(((G2914-Hilfswerte!$B$24)/Hilfswerte!$B$25)-Hilfswerte!$B$30)^2),3)</f>
        <v>0.77800000000000002</v>
      </c>
      <c r="W2914" s="4">
        <f>ROUND(E2914*Hilfswerte!$B$31,0)</f>
        <v>11511</v>
      </c>
      <c r="X2914" s="4">
        <f t="shared" si="366"/>
        <v>11061</v>
      </c>
      <c r="Y2914" s="4" t="str">
        <f>IF(T2914="A - Top-Kunde","bereits Top-Kunde",IF(AND(V2914&lt;=Hilfswerte!$B$34,H2914&lt;0.5*W2914),"Hoch",IF(AND(V2914&lt;=Hilfswerte!$B$35,H2914&lt;0.7*W2914),"Mittel","Niedrig")))</f>
        <v>Hoch</v>
      </c>
      <c r="Z2914" s="4">
        <f t="shared" si="367"/>
        <v>16.600000000000001</v>
      </c>
      <c r="AA2914" s="4" t="str">
        <f>IF(J2914&gt;365,"Bereits abgewandert (Segment D)",IF(Z2914&gt;=Hilfswerte!$B$38,"Rot - akut gefaehrdet",IF(Z2914&gt;=Hilfswerte!$B$39,"Gelb - beobachten","Gruen - stabil")))</f>
        <v>Gelb - beobachten</v>
      </c>
    </row>
    <row r="2915" spans="1:27" ht="15" customHeight="1" x14ac:dyDescent="0.25">
      <c r="A2915" s="4" t="s">
        <v>3262</v>
      </c>
      <c r="B2915" s="4" t="s">
        <v>365</v>
      </c>
      <c r="C2915" s="4" t="s">
        <v>55</v>
      </c>
      <c r="D2915" s="4" t="s">
        <v>30</v>
      </c>
      <c r="E2915" s="4">
        <v>192</v>
      </c>
      <c r="F2915" s="5">
        <v>19.8</v>
      </c>
      <c r="G2915" s="5">
        <v>19.600000000000001</v>
      </c>
      <c r="H2915" s="6">
        <v>4380</v>
      </c>
      <c r="I2915" s="4">
        <v>2</v>
      </c>
      <c r="J2915" s="4">
        <v>47</v>
      </c>
      <c r="K2915" s="4">
        <v>0</v>
      </c>
      <c r="L2915" s="4">
        <v>-5</v>
      </c>
      <c r="M2915" s="4">
        <v>2</v>
      </c>
      <c r="N2915" s="5">
        <v>24.1</v>
      </c>
      <c r="O2915" s="7">
        <f t="shared" si="360"/>
        <v>4</v>
      </c>
      <c r="P2915" s="7">
        <f t="shared" si="361"/>
        <v>2</v>
      </c>
      <c r="Q2915" s="7">
        <f t="shared" si="362"/>
        <v>4</v>
      </c>
      <c r="R2915" s="7">
        <f t="shared" si="363"/>
        <v>10</v>
      </c>
      <c r="S2915" s="8">
        <f t="shared" si="364"/>
        <v>112.1</v>
      </c>
      <c r="T2915" s="7" t="str">
        <f t="shared" si="365"/>
        <v>B - Kernkunde</v>
      </c>
      <c r="U2915" s="4">
        <f>ROUND(((E2915-Hilfswerte!$B$20)/Hilfswerte!$B$21)+((F2915-Hilfswerte!$B$22)/Hilfswerte!$B$23)+((G2915-Hilfswerte!$B$24)/Hilfswerte!$B$25)+0.1*INDEX(Hilfswerte!$B$4:$B$15,MATCH(C2915,Hilfswerte!$A$4:$A$15,0)),2)</f>
        <v>1.94</v>
      </c>
      <c r="V2915" s="4">
        <f>ROUND(SQRT((((E2915-Hilfswerte!$B$20)/Hilfswerte!$B$21)-Hilfswerte!$B$28)^2+(((F2915-Hilfswerte!$B$22)/Hilfswerte!$B$23)-Hilfswerte!$B$29)^2+(((G2915-Hilfswerte!$B$24)/Hilfswerte!$B$25)-Hilfswerte!$B$30)^2),3)</f>
        <v>1.375</v>
      </c>
      <c r="W2915" s="4">
        <f>ROUND(E2915*Hilfswerte!$B$31,0)</f>
        <v>39465</v>
      </c>
      <c r="X2915" s="4">
        <f t="shared" si="366"/>
        <v>35085</v>
      </c>
      <c r="Y2915" s="4" t="str">
        <f>IF(T2915="A - Top-Kunde","bereits Top-Kunde",IF(AND(V2915&lt;=Hilfswerte!$B$34,H2915&lt;0.5*W2915),"Hoch",IF(AND(V2915&lt;=Hilfswerte!$B$35,H2915&lt;0.7*W2915),"Mittel","Niedrig")))</f>
        <v>Niedrig</v>
      </c>
      <c r="Z2915" s="4">
        <f t="shared" si="367"/>
        <v>2.4</v>
      </c>
      <c r="AA2915" s="4" t="str">
        <f>IF(J2915&gt;365,"Bereits abgewandert (Segment D)",IF(Z2915&gt;=Hilfswerte!$B$38,"Rot - akut gefaehrdet",IF(Z2915&gt;=Hilfswerte!$B$39,"Gelb - beobachten","Gruen - stabil")))</f>
        <v>Gruen - stabil</v>
      </c>
    </row>
    <row r="2916" spans="1:27" ht="15" customHeight="1" x14ac:dyDescent="0.25">
      <c r="A2916" s="4" t="s">
        <v>3263</v>
      </c>
      <c r="B2916" s="4" t="s">
        <v>365</v>
      </c>
      <c r="C2916" s="4" t="s">
        <v>55</v>
      </c>
      <c r="D2916" s="4" t="s">
        <v>30</v>
      </c>
      <c r="E2916" s="4">
        <v>119</v>
      </c>
      <c r="F2916" s="5">
        <v>39.299999999999997</v>
      </c>
      <c r="G2916" s="5">
        <v>6.9</v>
      </c>
      <c r="H2916" s="6">
        <v>14470</v>
      </c>
      <c r="I2916" s="4">
        <v>3</v>
      </c>
      <c r="J2916" s="4">
        <v>115</v>
      </c>
      <c r="K2916" s="4">
        <v>0</v>
      </c>
      <c r="L2916" s="4">
        <v>4</v>
      </c>
      <c r="M2916" s="4">
        <v>1</v>
      </c>
      <c r="N2916" s="5">
        <v>-0.1</v>
      </c>
      <c r="O2916" s="7">
        <f t="shared" si="360"/>
        <v>3</v>
      </c>
      <c r="P2916" s="7">
        <f t="shared" si="361"/>
        <v>3</v>
      </c>
      <c r="Q2916" s="7">
        <f t="shared" si="362"/>
        <v>5</v>
      </c>
      <c r="R2916" s="7">
        <f t="shared" si="363"/>
        <v>11</v>
      </c>
      <c r="S2916" s="8">
        <f t="shared" si="364"/>
        <v>108.8</v>
      </c>
      <c r="T2916" s="7" t="str">
        <f t="shared" si="365"/>
        <v>B - Kernkunde</v>
      </c>
      <c r="U2916" s="4">
        <f>ROUND(((E2916-Hilfswerte!$B$20)/Hilfswerte!$B$21)+((F2916-Hilfswerte!$B$22)/Hilfswerte!$B$23)+((G2916-Hilfswerte!$B$24)/Hilfswerte!$B$25)+0.1*INDEX(Hilfswerte!$B$4:$B$15,MATCH(C2916,Hilfswerte!$A$4:$A$15,0)),2)</f>
        <v>-0.03</v>
      </c>
      <c r="V2916" s="4">
        <f>ROUND(SQRT((((E2916-Hilfswerte!$B$20)/Hilfswerte!$B$21)-Hilfswerte!$B$28)^2+(((F2916-Hilfswerte!$B$22)/Hilfswerte!$B$23)-Hilfswerte!$B$29)^2+(((G2916-Hilfswerte!$B$24)/Hilfswerte!$B$25)-Hilfswerte!$B$30)^2),3)</f>
        <v>0.71499999999999997</v>
      </c>
      <c r="W2916" s="4">
        <f>ROUND(E2916*Hilfswerte!$B$31,0)</f>
        <v>24460</v>
      </c>
      <c r="X2916" s="4">
        <f t="shared" si="366"/>
        <v>9990</v>
      </c>
      <c r="Y2916" s="4" t="str">
        <f>IF(T2916="A - Top-Kunde","bereits Top-Kunde",IF(AND(V2916&lt;=Hilfswerte!$B$34,H2916&lt;0.5*W2916),"Hoch",IF(AND(V2916&lt;=Hilfswerte!$B$35,H2916&lt;0.7*W2916),"Mittel","Niedrig")))</f>
        <v>Mittel</v>
      </c>
      <c r="Z2916" s="4">
        <f t="shared" si="367"/>
        <v>6.6</v>
      </c>
      <c r="AA2916" s="4" t="str">
        <f>IF(J2916&gt;365,"Bereits abgewandert (Segment D)",IF(Z2916&gt;=Hilfswerte!$B$38,"Rot - akut gefaehrdet",IF(Z2916&gt;=Hilfswerte!$B$39,"Gelb - beobachten","Gruen - stabil")))</f>
        <v>Gruen - stabil</v>
      </c>
    </row>
    <row r="2917" spans="1:27" ht="15" customHeight="1" x14ac:dyDescent="0.25">
      <c r="A2917" s="4" t="s">
        <v>3264</v>
      </c>
      <c r="B2917" s="4" t="s">
        <v>355</v>
      </c>
      <c r="C2917" s="4" t="s">
        <v>65</v>
      </c>
      <c r="D2917" s="4" t="s">
        <v>30</v>
      </c>
      <c r="E2917" s="4">
        <v>64</v>
      </c>
      <c r="F2917" s="5">
        <v>13.9</v>
      </c>
      <c r="G2917" s="5">
        <v>4.5999999999999996</v>
      </c>
      <c r="H2917" s="6">
        <v>6080</v>
      </c>
      <c r="I2917" s="4">
        <v>1</v>
      </c>
      <c r="J2917" s="4">
        <v>144</v>
      </c>
      <c r="K2917" s="4">
        <v>0</v>
      </c>
      <c r="L2917" s="4">
        <v>25</v>
      </c>
      <c r="M2917" s="4">
        <v>3</v>
      </c>
      <c r="N2917" s="5">
        <v>-14.8</v>
      </c>
      <c r="O2917" s="7">
        <f t="shared" si="360"/>
        <v>3</v>
      </c>
      <c r="P2917" s="7">
        <f t="shared" si="361"/>
        <v>1</v>
      </c>
      <c r="Q2917" s="7">
        <f t="shared" si="362"/>
        <v>4</v>
      </c>
      <c r="R2917" s="7">
        <f t="shared" si="363"/>
        <v>8</v>
      </c>
      <c r="S2917" s="8">
        <f t="shared" si="364"/>
        <v>65.099999999999994</v>
      </c>
      <c r="T2917" s="7" t="str">
        <f t="shared" si="365"/>
        <v>C - Entwicklungspotenzial</v>
      </c>
      <c r="U2917" s="4">
        <f>ROUND(((E2917-Hilfswerte!$B$20)/Hilfswerte!$B$21)+((F2917-Hilfswerte!$B$22)/Hilfswerte!$B$23)+((G2917-Hilfswerte!$B$24)/Hilfswerte!$B$25)+0.1*INDEX(Hilfswerte!$B$4:$B$15,MATCH(C2917,Hilfswerte!$A$4:$A$15,0)),2)</f>
        <v>-1.44</v>
      </c>
      <c r="V2917" s="4">
        <f>ROUND(SQRT((((E2917-Hilfswerte!$B$20)/Hilfswerte!$B$21)-Hilfswerte!$B$28)^2+(((F2917-Hilfswerte!$B$22)/Hilfswerte!$B$23)-Hilfswerte!$B$29)^2+(((G2917-Hilfswerte!$B$24)/Hilfswerte!$B$25)-Hilfswerte!$B$30)^2),3)</f>
        <v>1.2170000000000001</v>
      </c>
      <c r="W2917" s="4">
        <f>ROUND(E2917*Hilfswerte!$B$31,0)</f>
        <v>13155</v>
      </c>
      <c r="X2917" s="4">
        <f t="shared" si="366"/>
        <v>7075</v>
      </c>
      <c r="Y2917" s="4" t="str">
        <f>IF(T2917="A - Top-Kunde","bereits Top-Kunde",IF(AND(V2917&lt;=Hilfswerte!$B$34,H2917&lt;0.5*W2917),"Hoch",IF(AND(V2917&lt;=Hilfswerte!$B$35,H2917&lt;0.7*W2917),"Mittel","Niedrig")))</f>
        <v>Niedrig</v>
      </c>
      <c r="Z2917" s="4">
        <f t="shared" si="367"/>
        <v>18.100000000000001</v>
      </c>
      <c r="AA2917" s="4" t="str">
        <f>IF(J2917&gt;365,"Bereits abgewandert (Segment D)",IF(Z2917&gt;=Hilfswerte!$B$38,"Rot - akut gefaehrdet",IF(Z2917&gt;=Hilfswerte!$B$39,"Gelb - beobachten","Gruen - stabil")))</f>
        <v>Gelb - beobachten</v>
      </c>
    </row>
    <row r="2918" spans="1:27" ht="15" customHeight="1" x14ac:dyDescent="0.25">
      <c r="A2918" s="4" t="s">
        <v>3265</v>
      </c>
      <c r="B2918" s="4" t="s">
        <v>567</v>
      </c>
      <c r="C2918" s="4" t="s">
        <v>84</v>
      </c>
      <c r="D2918" s="4" t="s">
        <v>30</v>
      </c>
      <c r="E2918" s="4">
        <v>112</v>
      </c>
      <c r="F2918" s="5">
        <v>15.3</v>
      </c>
      <c r="G2918" s="5">
        <v>14.3</v>
      </c>
      <c r="H2918" s="6">
        <v>1470</v>
      </c>
      <c r="I2918" s="4">
        <v>5</v>
      </c>
      <c r="J2918" s="4">
        <v>6</v>
      </c>
      <c r="K2918" s="4">
        <v>1</v>
      </c>
      <c r="L2918" s="4">
        <v>30</v>
      </c>
      <c r="M2918" s="4">
        <v>5</v>
      </c>
      <c r="N2918" s="5">
        <v>21.2</v>
      </c>
      <c r="O2918" s="7">
        <f t="shared" si="360"/>
        <v>5</v>
      </c>
      <c r="P2918" s="7">
        <f t="shared" si="361"/>
        <v>5</v>
      </c>
      <c r="Q2918" s="7">
        <f t="shared" si="362"/>
        <v>3</v>
      </c>
      <c r="R2918" s="7">
        <f t="shared" si="363"/>
        <v>13</v>
      </c>
      <c r="S2918" s="8">
        <f t="shared" si="364"/>
        <v>125.6</v>
      </c>
      <c r="T2918" s="7" t="str">
        <f t="shared" si="365"/>
        <v>A - Top-Kunde</v>
      </c>
      <c r="U2918" s="4">
        <f>ROUND(((E2918-Hilfswerte!$B$20)/Hilfswerte!$B$21)+((F2918-Hilfswerte!$B$22)/Hilfswerte!$B$23)+((G2918-Hilfswerte!$B$24)/Hilfswerte!$B$25)+0.1*INDEX(Hilfswerte!$B$4:$B$15,MATCH(C2918,Hilfswerte!$A$4:$A$15,0)),2)</f>
        <v>0.39</v>
      </c>
      <c r="V2918" s="4">
        <f>ROUND(SQRT((((E2918-Hilfswerte!$B$20)/Hilfswerte!$B$21)-Hilfswerte!$B$28)^2+(((F2918-Hilfswerte!$B$22)/Hilfswerte!$B$23)-Hilfswerte!$B$29)^2+(((G2918-Hilfswerte!$B$24)/Hilfswerte!$B$25)-Hilfswerte!$B$30)^2),3)</f>
        <v>0.67800000000000005</v>
      </c>
      <c r="W2918" s="4">
        <f>ROUND(E2918*Hilfswerte!$B$31,0)</f>
        <v>23021</v>
      </c>
      <c r="X2918" s="4">
        <f t="shared" si="366"/>
        <v>21551</v>
      </c>
      <c r="Y2918" s="4" t="str">
        <f>IF(T2918="A - Top-Kunde","bereits Top-Kunde",IF(AND(V2918&lt;=Hilfswerte!$B$34,H2918&lt;0.5*W2918),"Hoch",IF(AND(V2918&lt;=Hilfswerte!$B$35,H2918&lt;0.7*W2918),"Mittel","Niedrig")))</f>
        <v>bereits Top-Kunde</v>
      </c>
      <c r="Z2918" s="4">
        <f t="shared" si="367"/>
        <v>9.3000000000000007</v>
      </c>
      <c r="AA2918" s="4" t="str">
        <f>IF(J2918&gt;365,"Bereits abgewandert (Segment D)",IF(Z2918&gt;=Hilfswerte!$B$38,"Rot - akut gefaehrdet",IF(Z2918&gt;=Hilfswerte!$B$39,"Gelb - beobachten","Gruen - stabil")))</f>
        <v>Gruen - stabil</v>
      </c>
    </row>
    <row r="2919" spans="1:27" ht="15" customHeight="1" x14ac:dyDescent="0.25">
      <c r="A2919" s="4" t="s">
        <v>3266</v>
      </c>
      <c r="B2919" s="4" t="s">
        <v>676</v>
      </c>
      <c r="C2919" s="4" t="s">
        <v>47</v>
      </c>
      <c r="D2919" s="4" t="s">
        <v>52</v>
      </c>
      <c r="E2919" s="4">
        <v>86</v>
      </c>
      <c r="F2919" s="5">
        <v>27.3</v>
      </c>
      <c r="G2919" s="5">
        <v>10.3</v>
      </c>
      <c r="H2919" s="6">
        <v>8980</v>
      </c>
      <c r="I2919" s="4">
        <v>2</v>
      </c>
      <c r="J2919" s="4">
        <v>229</v>
      </c>
      <c r="K2919" s="4">
        <v>0</v>
      </c>
      <c r="L2919" s="4">
        <v>-5</v>
      </c>
      <c r="M2919" s="4">
        <v>2</v>
      </c>
      <c r="N2919" s="5">
        <v>-1.9</v>
      </c>
      <c r="O2919" s="7">
        <f t="shared" si="360"/>
        <v>2</v>
      </c>
      <c r="P2919" s="7">
        <f t="shared" si="361"/>
        <v>2</v>
      </c>
      <c r="Q2919" s="7">
        <f t="shared" si="362"/>
        <v>5</v>
      </c>
      <c r="R2919" s="7">
        <f t="shared" si="363"/>
        <v>9</v>
      </c>
      <c r="S2919" s="8">
        <f t="shared" si="364"/>
        <v>89.1</v>
      </c>
      <c r="T2919" s="7" t="str">
        <f t="shared" si="365"/>
        <v>C - Entwicklungspotenzial</v>
      </c>
      <c r="U2919" s="4">
        <f>ROUND(((E2919-Hilfswerte!$B$20)/Hilfswerte!$B$21)+((F2919-Hilfswerte!$B$22)/Hilfswerte!$B$23)+((G2919-Hilfswerte!$B$24)/Hilfswerte!$B$25)+0.1*INDEX(Hilfswerte!$B$4:$B$15,MATCH(C2919,Hilfswerte!$A$4:$A$15,0)),2)</f>
        <v>-0.06</v>
      </c>
      <c r="V2919" s="4">
        <f>ROUND(SQRT((((E2919-Hilfswerte!$B$20)/Hilfswerte!$B$21)-Hilfswerte!$B$28)^2+(((F2919-Hilfswerte!$B$22)/Hilfswerte!$B$23)-Hilfswerte!$B$29)^2+(((G2919-Hilfswerte!$B$24)/Hilfswerte!$B$25)-Hilfswerte!$B$30)^2),3)</f>
        <v>0.42</v>
      </c>
      <c r="W2919" s="4">
        <f>ROUND(E2919*Hilfswerte!$B$31,0)</f>
        <v>17677</v>
      </c>
      <c r="X2919" s="4">
        <f t="shared" si="366"/>
        <v>8697</v>
      </c>
      <c r="Y2919" s="4" t="str">
        <f>IF(T2919="A - Top-Kunde","bereits Top-Kunde",IF(AND(V2919&lt;=Hilfswerte!$B$34,H2919&lt;0.5*W2919),"Hoch",IF(AND(V2919&lt;=Hilfswerte!$B$35,H2919&lt;0.7*W2919),"Mittel","Niedrig")))</f>
        <v>Mittel</v>
      </c>
      <c r="Z2919" s="4">
        <f t="shared" si="367"/>
        <v>12.2</v>
      </c>
      <c r="AA2919" s="4" t="str">
        <f>IF(J2919&gt;365,"Bereits abgewandert (Segment D)",IF(Z2919&gt;=Hilfswerte!$B$38,"Rot - akut gefaehrdet",IF(Z2919&gt;=Hilfswerte!$B$39,"Gelb - beobachten","Gruen - stabil")))</f>
        <v>Gruen - stabil</v>
      </c>
    </row>
    <row r="2920" spans="1:27" ht="15" customHeight="1" x14ac:dyDescent="0.25">
      <c r="A2920" s="4" t="s">
        <v>3267</v>
      </c>
      <c r="B2920" s="4" t="s">
        <v>799</v>
      </c>
      <c r="C2920" s="4" t="s">
        <v>74</v>
      </c>
      <c r="D2920" s="4" t="s">
        <v>30</v>
      </c>
      <c r="E2920" s="4">
        <v>129</v>
      </c>
      <c r="F2920" s="5">
        <v>20.100000000000001</v>
      </c>
      <c r="G2920" s="5">
        <v>10</v>
      </c>
      <c r="H2920" s="6">
        <v>920</v>
      </c>
      <c r="I2920" s="4">
        <v>1</v>
      </c>
      <c r="J2920" s="4">
        <v>279</v>
      </c>
      <c r="K2920" s="4">
        <v>0</v>
      </c>
      <c r="L2920" s="4">
        <v>10</v>
      </c>
      <c r="M2920" s="4">
        <v>1</v>
      </c>
      <c r="N2920" s="5">
        <v>-7.4</v>
      </c>
      <c r="O2920" s="7">
        <f t="shared" si="360"/>
        <v>2</v>
      </c>
      <c r="P2920" s="7">
        <f t="shared" si="361"/>
        <v>1</v>
      </c>
      <c r="Q2920" s="7">
        <f t="shared" si="362"/>
        <v>2</v>
      </c>
      <c r="R2920" s="7">
        <f t="shared" si="363"/>
        <v>5</v>
      </c>
      <c r="S2920" s="8">
        <f t="shared" si="364"/>
        <v>43.3</v>
      </c>
      <c r="T2920" s="7" t="str">
        <f t="shared" si="365"/>
        <v>C - Entwicklungspotenzial</v>
      </c>
      <c r="U2920" s="4">
        <f>ROUND(((E2920-Hilfswerte!$B$20)/Hilfswerte!$B$21)+((F2920-Hilfswerte!$B$22)/Hilfswerte!$B$23)+((G2920-Hilfswerte!$B$24)/Hilfswerte!$B$25)+0.1*INDEX(Hilfswerte!$B$4:$B$15,MATCH(C2920,Hilfswerte!$A$4:$A$15,0)),2)</f>
        <v>-0.16</v>
      </c>
      <c r="V2920" s="4">
        <f>ROUND(SQRT((((E2920-Hilfswerte!$B$20)/Hilfswerte!$B$21)-Hilfswerte!$B$28)^2+(((F2920-Hilfswerte!$B$22)/Hilfswerte!$B$23)-Hilfswerte!$B$29)^2+(((G2920-Hilfswerte!$B$24)/Hilfswerte!$B$25)-Hilfswerte!$B$30)^2),3)</f>
        <v>0.40500000000000003</v>
      </c>
      <c r="W2920" s="4">
        <f>ROUND(E2920*Hilfswerte!$B$31,0)</f>
        <v>26515</v>
      </c>
      <c r="X2920" s="4">
        <f t="shared" si="366"/>
        <v>25595</v>
      </c>
      <c r="Y2920" s="4" t="str">
        <f>IF(T2920="A - Top-Kunde","bereits Top-Kunde",IF(AND(V2920&lt;=Hilfswerte!$B$34,H2920&lt;0.5*W2920),"Hoch",IF(AND(V2920&lt;=Hilfswerte!$B$35,H2920&lt;0.7*W2920),"Mittel","Niedrig")))</f>
        <v>Hoch</v>
      </c>
      <c r="Z2920" s="4">
        <f t="shared" si="367"/>
        <v>18.899999999999999</v>
      </c>
      <c r="AA2920" s="4" t="str">
        <f>IF(J2920&gt;365,"Bereits abgewandert (Segment D)",IF(Z2920&gt;=Hilfswerte!$B$38,"Rot - akut gefaehrdet",IF(Z2920&gt;=Hilfswerte!$B$39,"Gelb - beobachten","Gruen - stabil")))</f>
        <v>Gelb - beobachten</v>
      </c>
    </row>
    <row r="2921" spans="1:27" ht="15" customHeight="1" x14ac:dyDescent="0.25">
      <c r="A2921" s="4" t="s">
        <v>3268</v>
      </c>
      <c r="B2921" s="4" t="s">
        <v>1600</v>
      </c>
      <c r="C2921" s="4" t="s">
        <v>33</v>
      </c>
      <c r="D2921" s="4" t="s">
        <v>77</v>
      </c>
      <c r="E2921" s="4">
        <v>117</v>
      </c>
      <c r="F2921" s="5">
        <v>15.7</v>
      </c>
      <c r="G2921" s="5">
        <v>3</v>
      </c>
      <c r="H2921" s="6">
        <v>24340</v>
      </c>
      <c r="I2921" s="4">
        <v>7</v>
      </c>
      <c r="J2921" s="4">
        <v>21</v>
      </c>
      <c r="K2921" s="4">
        <v>0</v>
      </c>
      <c r="L2921" s="4">
        <v>8</v>
      </c>
      <c r="M2921" s="4">
        <v>6</v>
      </c>
      <c r="N2921" s="5">
        <v>-7.6</v>
      </c>
      <c r="O2921" s="7">
        <f t="shared" si="360"/>
        <v>5</v>
      </c>
      <c r="P2921" s="7">
        <f t="shared" si="361"/>
        <v>5</v>
      </c>
      <c r="Q2921" s="7">
        <f t="shared" si="362"/>
        <v>5</v>
      </c>
      <c r="R2921" s="7">
        <f t="shared" si="363"/>
        <v>15</v>
      </c>
      <c r="S2921" s="8">
        <f t="shared" si="364"/>
        <v>143.80000000000001</v>
      </c>
      <c r="T2921" s="7" t="str">
        <f t="shared" si="365"/>
        <v>A - Top-Kunde</v>
      </c>
      <c r="U2921" s="4">
        <f>ROUND(((E2921-Hilfswerte!$B$20)/Hilfswerte!$B$21)+((F2921-Hilfswerte!$B$22)/Hilfswerte!$B$23)+((G2921-Hilfswerte!$B$24)/Hilfswerte!$B$25)+0.1*INDEX(Hilfswerte!$B$4:$B$15,MATCH(C2921,Hilfswerte!$A$4:$A$15,0)),2)</f>
        <v>-1.35</v>
      </c>
      <c r="V2921" s="4">
        <f>ROUND(SQRT((((E2921-Hilfswerte!$B$20)/Hilfswerte!$B$21)-Hilfswerte!$B$28)^2+(((F2921-Hilfswerte!$B$22)/Hilfswerte!$B$23)-Hilfswerte!$B$29)^2+(((G2921-Hilfswerte!$B$24)/Hilfswerte!$B$25)-Hilfswerte!$B$30)^2),3)</f>
        <v>1.38</v>
      </c>
      <c r="W2921" s="4">
        <f>ROUND(E2921*Hilfswerte!$B$31,0)</f>
        <v>24049</v>
      </c>
      <c r="X2921" s="4">
        <f t="shared" si="366"/>
        <v>0</v>
      </c>
      <c r="Y2921" s="4" t="str">
        <f>IF(T2921="A - Top-Kunde","bereits Top-Kunde",IF(AND(V2921&lt;=Hilfswerte!$B$34,H2921&lt;0.5*W2921),"Hoch",IF(AND(V2921&lt;=Hilfswerte!$B$35,H2921&lt;0.7*W2921),"Mittel","Niedrig")))</f>
        <v>bereits Top-Kunde</v>
      </c>
      <c r="Z2921" s="4">
        <f t="shared" si="367"/>
        <v>5.7</v>
      </c>
      <c r="AA2921" s="4" t="str">
        <f>IF(J2921&gt;365,"Bereits abgewandert (Segment D)",IF(Z2921&gt;=Hilfswerte!$B$38,"Rot - akut gefaehrdet",IF(Z2921&gt;=Hilfswerte!$B$39,"Gelb - beobachten","Gruen - stabil")))</f>
        <v>Gruen - stabil</v>
      </c>
    </row>
    <row r="2922" spans="1:27" ht="15" customHeight="1" x14ac:dyDescent="0.25">
      <c r="A2922" s="4" t="s">
        <v>3269</v>
      </c>
      <c r="B2922" s="4" t="s">
        <v>265</v>
      </c>
      <c r="C2922" s="4" t="s">
        <v>33</v>
      </c>
      <c r="D2922" s="4" t="s">
        <v>30</v>
      </c>
      <c r="E2922" s="4">
        <v>147</v>
      </c>
      <c r="F2922" s="5">
        <v>31</v>
      </c>
      <c r="G2922" s="5">
        <v>9.3000000000000007</v>
      </c>
      <c r="H2922" s="6">
        <v>8730</v>
      </c>
      <c r="I2922" s="4">
        <v>1</v>
      </c>
      <c r="J2922" s="4">
        <v>361</v>
      </c>
      <c r="K2922" s="4">
        <v>0</v>
      </c>
      <c r="L2922" s="4">
        <v>26</v>
      </c>
      <c r="M2922" s="4">
        <v>1</v>
      </c>
      <c r="N2922" s="5">
        <v>-15.4</v>
      </c>
      <c r="O2922" s="7">
        <f t="shared" si="360"/>
        <v>2</v>
      </c>
      <c r="P2922" s="7">
        <f t="shared" si="361"/>
        <v>1</v>
      </c>
      <c r="Q2922" s="7">
        <f t="shared" si="362"/>
        <v>5</v>
      </c>
      <c r="R2922" s="7">
        <f t="shared" si="363"/>
        <v>8</v>
      </c>
      <c r="S2922" s="8">
        <f t="shared" si="364"/>
        <v>64.5</v>
      </c>
      <c r="T2922" s="7" t="str">
        <f t="shared" si="365"/>
        <v>C - Entwicklungspotenzial</v>
      </c>
      <c r="U2922" s="4">
        <f>ROUND(((E2922-Hilfswerte!$B$20)/Hilfswerte!$B$21)+((F2922-Hilfswerte!$B$22)/Hilfswerte!$B$23)+((G2922-Hilfswerte!$B$24)/Hilfswerte!$B$25)+0.1*INDEX(Hilfswerte!$B$4:$B$15,MATCH(C2922,Hilfswerte!$A$4:$A$15,0)),2)</f>
        <v>0.05</v>
      </c>
      <c r="V2922" s="4">
        <f>ROUND(SQRT((((E2922-Hilfswerte!$B$20)/Hilfswerte!$B$21)-Hilfswerte!$B$28)^2+(((F2922-Hilfswerte!$B$22)/Hilfswerte!$B$23)-Hilfswerte!$B$29)^2+(((G2922-Hilfswerte!$B$24)/Hilfswerte!$B$25)-Hilfswerte!$B$30)^2),3)</f>
        <v>0.33800000000000002</v>
      </c>
      <c r="W2922" s="4">
        <f>ROUND(E2922*Hilfswerte!$B$31,0)</f>
        <v>30215</v>
      </c>
      <c r="X2922" s="4">
        <f t="shared" si="366"/>
        <v>21485</v>
      </c>
      <c r="Y2922" s="4" t="str">
        <f>IF(T2922="A - Top-Kunde","bereits Top-Kunde",IF(AND(V2922&lt;=Hilfswerte!$B$34,H2922&lt;0.5*W2922),"Hoch",IF(AND(V2922&lt;=Hilfswerte!$B$35,H2922&lt;0.7*W2922),"Mittel","Niedrig")))</f>
        <v>Hoch</v>
      </c>
      <c r="Z2922" s="4">
        <f t="shared" si="367"/>
        <v>29.4</v>
      </c>
      <c r="AA2922" s="4" t="str">
        <f>IF(J2922&gt;365,"Bereits abgewandert (Segment D)",IF(Z2922&gt;=Hilfswerte!$B$38,"Rot - akut gefaehrdet",IF(Z2922&gt;=Hilfswerte!$B$39,"Gelb - beobachten","Gruen - stabil")))</f>
        <v>Rot - akut gefaehrdet</v>
      </c>
    </row>
    <row r="2923" spans="1:27" ht="15" customHeight="1" x14ac:dyDescent="0.25">
      <c r="A2923" s="4" t="s">
        <v>3270</v>
      </c>
      <c r="B2923" s="4" t="s">
        <v>483</v>
      </c>
      <c r="C2923" s="4" t="s">
        <v>47</v>
      </c>
      <c r="D2923" s="4" t="s">
        <v>30</v>
      </c>
      <c r="E2923" s="4">
        <v>14</v>
      </c>
      <c r="F2923" s="5">
        <v>2.4</v>
      </c>
      <c r="G2923" s="5">
        <v>21.6</v>
      </c>
      <c r="H2923" s="6">
        <v>2950</v>
      </c>
      <c r="I2923" s="4">
        <v>4</v>
      </c>
      <c r="J2923" s="4">
        <v>11</v>
      </c>
      <c r="K2923" s="4">
        <v>0</v>
      </c>
      <c r="L2923" s="4">
        <v>18</v>
      </c>
      <c r="M2923" s="4">
        <v>6</v>
      </c>
      <c r="N2923" s="5">
        <v>-5.2</v>
      </c>
      <c r="O2923" s="7">
        <f t="shared" si="360"/>
        <v>5</v>
      </c>
      <c r="P2923" s="7">
        <f t="shared" si="361"/>
        <v>4</v>
      </c>
      <c r="Q2923" s="7">
        <f t="shared" si="362"/>
        <v>4</v>
      </c>
      <c r="R2923" s="7">
        <f t="shared" si="363"/>
        <v>13</v>
      </c>
      <c r="S2923" s="8">
        <f t="shared" si="364"/>
        <v>122</v>
      </c>
      <c r="T2923" s="7" t="str">
        <f t="shared" si="365"/>
        <v>B - Kernkunde</v>
      </c>
      <c r="U2923" s="4">
        <f>ROUND(((E2923-Hilfswerte!$B$20)/Hilfswerte!$B$21)+((F2923-Hilfswerte!$B$22)/Hilfswerte!$B$23)+((G2923-Hilfswerte!$B$24)/Hilfswerte!$B$25)+0.1*INDEX(Hilfswerte!$B$4:$B$15,MATCH(C2923,Hilfswerte!$A$4:$A$15,0)),2)</f>
        <v>0.98</v>
      </c>
      <c r="V2923" s="4">
        <f>ROUND(SQRT((((E2923-Hilfswerte!$B$20)/Hilfswerte!$B$21)-Hilfswerte!$B$28)^2+(((F2923-Hilfswerte!$B$22)/Hilfswerte!$B$23)-Hilfswerte!$B$29)^2+(((G2923-Hilfswerte!$B$24)/Hilfswerte!$B$25)-Hilfswerte!$B$30)^2),3)</f>
        <v>1.8859999999999999</v>
      </c>
      <c r="W2923" s="4">
        <f>ROUND(E2923*Hilfswerte!$B$31,0)</f>
        <v>2878</v>
      </c>
      <c r="X2923" s="4">
        <f t="shared" si="366"/>
        <v>0</v>
      </c>
      <c r="Y2923" s="4" t="str">
        <f>IF(T2923="A - Top-Kunde","bereits Top-Kunde",IF(AND(V2923&lt;=Hilfswerte!$B$34,H2923&lt;0.5*W2923),"Hoch",IF(AND(V2923&lt;=Hilfswerte!$B$35,H2923&lt;0.7*W2923),"Mittel","Niedrig")))</f>
        <v>Niedrig</v>
      </c>
      <c r="Z2923" s="4">
        <f t="shared" si="367"/>
        <v>6.2</v>
      </c>
      <c r="AA2923" s="4" t="str">
        <f>IF(J2923&gt;365,"Bereits abgewandert (Segment D)",IF(Z2923&gt;=Hilfswerte!$B$38,"Rot - akut gefaehrdet",IF(Z2923&gt;=Hilfswerte!$B$39,"Gelb - beobachten","Gruen - stabil")))</f>
        <v>Gruen - stabil</v>
      </c>
    </row>
    <row r="2924" spans="1:27" ht="15" customHeight="1" x14ac:dyDescent="0.25">
      <c r="A2924" s="4" t="s">
        <v>3271</v>
      </c>
      <c r="B2924" s="4" t="s">
        <v>1280</v>
      </c>
      <c r="C2924" s="4" t="s">
        <v>38</v>
      </c>
      <c r="D2924" s="4" t="s">
        <v>30</v>
      </c>
      <c r="E2924" s="4">
        <v>314</v>
      </c>
      <c r="F2924" s="5">
        <v>92.8</v>
      </c>
      <c r="G2924" s="5">
        <v>21.3</v>
      </c>
      <c r="H2924" s="6">
        <v>47590</v>
      </c>
      <c r="I2924" s="4">
        <v>1</v>
      </c>
      <c r="J2924" s="4">
        <v>103</v>
      </c>
      <c r="K2924" s="4">
        <v>0</v>
      </c>
      <c r="L2924" s="4">
        <v>0</v>
      </c>
      <c r="M2924" s="4">
        <v>6</v>
      </c>
      <c r="N2924" s="5">
        <v>-18</v>
      </c>
      <c r="O2924" s="7">
        <f t="shared" si="360"/>
        <v>3</v>
      </c>
      <c r="P2924" s="7">
        <f t="shared" si="361"/>
        <v>1</v>
      </c>
      <c r="Q2924" s="7">
        <f t="shared" si="362"/>
        <v>5</v>
      </c>
      <c r="R2924" s="7">
        <f t="shared" si="363"/>
        <v>9</v>
      </c>
      <c r="S2924" s="8">
        <f t="shared" si="364"/>
        <v>81</v>
      </c>
      <c r="T2924" s="7" t="str">
        <f t="shared" si="365"/>
        <v>C - Entwicklungspotenzial</v>
      </c>
      <c r="U2924" s="4">
        <f>ROUND(((E2924-Hilfswerte!$B$20)/Hilfswerte!$B$21)+((F2924-Hilfswerte!$B$22)/Hilfswerte!$B$23)+((G2924-Hilfswerte!$B$24)/Hilfswerte!$B$25)+0.1*INDEX(Hilfswerte!$B$4:$B$15,MATCH(C2924,Hilfswerte!$A$4:$A$15,0)),2)</f>
        <v>4.0999999999999996</v>
      </c>
      <c r="V2924" s="4">
        <f>ROUND(SQRT((((E2924-Hilfswerte!$B$20)/Hilfswerte!$B$21)-Hilfswerte!$B$28)^2+(((F2924-Hilfswerte!$B$22)/Hilfswerte!$B$23)-Hilfswerte!$B$29)^2+(((G2924-Hilfswerte!$B$24)/Hilfswerte!$B$25)-Hilfswerte!$B$30)^2),3)</f>
        <v>1.988</v>
      </c>
      <c r="W2924" s="4">
        <f>ROUND(E2924*Hilfswerte!$B$31,0)</f>
        <v>64541</v>
      </c>
      <c r="X2924" s="4">
        <f t="shared" si="366"/>
        <v>16951</v>
      </c>
      <c r="Y2924" s="4" t="str">
        <f>IF(T2924="A - Top-Kunde","bereits Top-Kunde",IF(AND(V2924&lt;=Hilfswerte!$B$34,H2924&lt;0.5*W2924),"Hoch",IF(AND(V2924&lt;=Hilfswerte!$B$35,H2924&lt;0.7*W2924),"Mittel","Niedrig")))</f>
        <v>Niedrig</v>
      </c>
      <c r="Z2924" s="4">
        <f t="shared" si="367"/>
        <v>12.4</v>
      </c>
      <c r="AA2924" s="4" t="str">
        <f>IF(J2924&gt;365,"Bereits abgewandert (Segment D)",IF(Z2924&gt;=Hilfswerte!$B$38,"Rot - akut gefaehrdet",IF(Z2924&gt;=Hilfswerte!$B$39,"Gelb - beobachten","Gruen - stabil")))</f>
        <v>Gruen - stabil</v>
      </c>
    </row>
    <row r="2925" spans="1:27" ht="15" customHeight="1" x14ac:dyDescent="0.25">
      <c r="A2925" s="4" t="s">
        <v>3272</v>
      </c>
      <c r="B2925" s="4" t="s">
        <v>42</v>
      </c>
      <c r="C2925" s="4" t="s">
        <v>74</v>
      </c>
      <c r="D2925" s="4" t="s">
        <v>30</v>
      </c>
      <c r="E2925" s="4">
        <v>22</v>
      </c>
      <c r="F2925" s="5">
        <v>4.5999999999999996</v>
      </c>
      <c r="G2925" s="5">
        <v>7.6</v>
      </c>
      <c r="H2925" s="6">
        <v>1360</v>
      </c>
      <c r="I2925" s="4">
        <v>1</v>
      </c>
      <c r="J2925" s="4">
        <v>217</v>
      </c>
      <c r="K2925" s="4">
        <v>0</v>
      </c>
      <c r="L2925" s="4">
        <v>-5</v>
      </c>
      <c r="M2925" s="4">
        <v>4</v>
      </c>
      <c r="N2925" s="5">
        <v>26.5</v>
      </c>
      <c r="O2925" s="7">
        <f t="shared" si="360"/>
        <v>2</v>
      </c>
      <c r="P2925" s="7">
        <f t="shared" si="361"/>
        <v>1</v>
      </c>
      <c r="Q2925" s="7">
        <f t="shared" si="362"/>
        <v>3</v>
      </c>
      <c r="R2925" s="7">
        <f t="shared" si="363"/>
        <v>6</v>
      </c>
      <c r="S2925" s="8">
        <f t="shared" si="364"/>
        <v>73.3</v>
      </c>
      <c r="T2925" s="7" t="str">
        <f t="shared" si="365"/>
        <v>C - Entwicklungspotenzial</v>
      </c>
      <c r="U2925" s="4">
        <f>ROUND(((E2925-Hilfswerte!$B$20)/Hilfswerte!$B$21)+((F2925-Hilfswerte!$B$22)/Hilfswerte!$B$23)+((G2925-Hilfswerte!$B$24)/Hilfswerte!$B$25)+0.1*INDEX(Hilfswerte!$B$4:$B$15,MATCH(C2925,Hilfswerte!$A$4:$A$15,0)),2)</f>
        <v>-1.28</v>
      </c>
      <c r="V2925" s="4">
        <f>ROUND(SQRT((((E2925-Hilfswerte!$B$20)/Hilfswerte!$B$21)-Hilfswerte!$B$28)^2+(((F2925-Hilfswerte!$B$22)/Hilfswerte!$B$23)-Hilfswerte!$B$29)^2+(((G2925-Hilfswerte!$B$24)/Hilfswerte!$B$25)-Hilfswerte!$B$30)^2),3)</f>
        <v>1.0349999999999999</v>
      </c>
      <c r="W2925" s="4">
        <f>ROUND(E2925*Hilfswerte!$B$31,0)</f>
        <v>4522</v>
      </c>
      <c r="X2925" s="4">
        <f t="shared" si="366"/>
        <v>3162</v>
      </c>
      <c r="Y2925" s="4" t="str">
        <f>IF(T2925="A - Top-Kunde","bereits Top-Kunde",IF(AND(V2925&lt;=Hilfswerte!$B$34,H2925&lt;0.5*W2925),"Hoch",IF(AND(V2925&lt;=Hilfswerte!$B$35,H2925&lt;0.7*W2925),"Mittel","Niedrig")))</f>
        <v>Mittel</v>
      </c>
      <c r="Z2925" s="4">
        <f t="shared" si="367"/>
        <v>10.9</v>
      </c>
      <c r="AA2925" s="4" t="str">
        <f>IF(J2925&gt;365,"Bereits abgewandert (Segment D)",IF(Z2925&gt;=Hilfswerte!$B$38,"Rot - akut gefaehrdet",IF(Z2925&gt;=Hilfswerte!$B$39,"Gelb - beobachten","Gruen - stabil")))</f>
        <v>Gruen - stabil</v>
      </c>
    </row>
    <row r="2926" spans="1:27" ht="15" customHeight="1" x14ac:dyDescent="0.25">
      <c r="A2926" s="4" t="s">
        <v>3273</v>
      </c>
      <c r="B2926" s="4" t="s">
        <v>903</v>
      </c>
      <c r="C2926" s="4" t="s">
        <v>74</v>
      </c>
      <c r="D2926" s="4" t="s">
        <v>52</v>
      </c>
      <c r="E2926" s="4">
        <v>11</v>
      </c>
      <c r="F2926" s="5">
        <v>1.3</v>
      </c>
      <c r="G2926" s="5">
        <v>3.2</v>
      </c>
      <c r="H2926" s="6">
        <v>0</v>
      </c>
      <c r="I2926" s="4">
        <v>0</v>
      </c>
      <c r="J2926" s="4">
        <v>576</v>
      </c>
      <c r="K2926" s="4">
        <v>0</v>
      </c>
      <c r="L2926" s="4">
        <v>6</v>
      </c>
      <c r="M2926" s="4">
        <v>0</v>
      </c>
      <c r="N2926" s="5">
        <v>-39.200000000000003</v>
      </c>
      <c r="O2926" s="7">
        <f t="shared" si="360"/>
        <v>1</v>
      </c>
      <c r="P2926" s="7">
        <f t="shared" si="361"/>
        <v>1</v>
      </c>
      <c r="Q2926" s="7">
        <f t="shared" si="362"/>
        <v>1</v>
      </c>
      <c r="R2926" s="7">
        <f t="shared" si="363"/>
        <v>3</v>
      </c>
      <c r="S2926" s="8">
        <f t="shared" si="364"/>
        <v>8.6</v>
      </c>
      <c r="T2926" s="7" t="str">
        <f t="shared" si="365"/>
        <v>D - Abwanderungsrisiko</v>
      </c>
      <c r="U2926" s="4">
        <f>ROUND(((E2926-Hilfswerte!$B$20)/Hilfswerte!$B$21)+((F2926-Hilfswerte!$B$22)/Hilfswerte!$B$23)+((G2926-Hilfswerte!$B$24)/Hilfswerte!$B$25)+0.1*INDEX(Hilfswerte!$B$4:$B$15,MATCH(C2926,Hilfswerte!$A$4:$A$15,0)),2)</f>
        <v>-2.08</v>
      </c>
      <c r="V2926" s="4">
        <f>ROUND(SQRT((((E2926-Hilfswerte!$B$20)/Hilfswerte!$B$21)-Hilfswerte!$B$28)^2+(((F2926-Hilfswerte!$B$22)/Hilfswerte!$B$23)-Hilfswerte!$B$29)^2+(((G2926-Hilfswerte!$B$24)/Hilfswerte!$B$25)-Hilfswerte!$B$30)^2),3)</f>
        <v>1.579</v>
      </c>
      <c r="W2926" s="4">
        <f>ROUND(E2926*Hilfswerte!$B$31,0)</f>
        <v>2261</v>
      </c>
      <c r="X2926" s="4">
        <f t="shared" si="366"/>
        <v>2261</v>
      </c>
      <c r="Y2926" s="4" t="str">
        <f>IF(T2926="A - Top-Kunde","bereits Top-Kunde",IF(AND(V2926&lt;=Hilfswerte!$B$34,H2926&lt;0.5*W2926),"Hoch",IF(AND(V2926&lt;=Hilfswerte!$B$35,H2926&lt;0.7*W2926),"Mittel","Niedrig")))</f>
        <v>Niedrig</v>
      </c>
      <c r="Z2926" s="4">
        <f t="shared" si="367"/>
        <v>45.7</v>
      </c>
      <c r="AA2926" s="4" t="str">
        <f>IF(J2926&gt;365,"Bereits abgewandert (Segment D)",IF(Z2926&gt;=Hilfswerte!$B$38,"Rot - akut gefaehrdet",IF(Z2926&gt;=Hilfswerte!$B$39,"Gelb - beobachten","Gruen - stabil")))</f>
        <v>Bereits abgewandert (Segment D)</v>
      </c>
    </row>
    <row r="2927" spans="1:27" ht="15" customHeight="1" x14ac:dyDescent="0.25">
      <c r="A2927" s="4" t="s">
        <v>3274</v>
      </c>
      <c r="B2927" s="4" t="s">
        <v>95</v>
      </c>
      <c r="C2927" s="4" t="s">
        <v>74</v>
      </c>
      <c r="D2927" s="4" t="s">
        <v>77</v>
      </c>
      <c r="E2927" s="4">
        <v>287</v>
      </c>
      <c r="F2927" s="5">
        <v>53.7</v>
      </c>
      <c r="G2927" s="5">
        <v>20.5</v>
      </c>
      <c r="H2927" s="6">
        <v>67050</v>
      </c>
      <c r="I2927" s="4">
        <v>2</v>
      </c>
      <c r="J2927" s="4">
        <v>334</v>
      </c>
      <c r="K2927" s="4">
        <v>0</v>
      </c>
      <c r="L2927" s="4">
        <v>7</v>
      </c>
      <c r="M2927" s="4">
        <v>2</v>
      </c>
      <c r="N2927" s="5">
        <v>29.1</v>
      </c>
      <c r="O2927" s="7">
        <f t="shared" si="360"/>
        <v>2</v>
      </c>
      <c r="P2927" s="7">
        <f t="shared" si="361"/>
        <v>2</v>
      </c>
      <c r="Q2927" s="7">
        <f t="shared" si="362"/>
        <v>5</v>
      </c>
      <c r="R2927" s="7">
        <f t="shared" si="363"/>
        <v>9</v>
      </c>
      <c r="S2927" s="8">
        <f t="shared" si="364"/>
        <v>102.5</v>
      </c>
      <c r="T2927" s="7" t="str">
        <f t="shared" si="365"/>
        <v>C - Entwicklungspotenzial</v>
      </c>
      <c r="U2927" s="4">
        <f>ROUND(((E2927-Hilfswerte!$B$20)/Hilfswerte!$B$21)+((F2927-Hilfswerte!$B$22)/Hilfswerte!$B$23)+((G2927-Hilfswerte!$B$24)/Hilfswerte!$B$25)+0.1*INDEX(Hilfswerte!$B$4:$B$15,MATCH(C2927,Hilfswerte!$A$4:$A$15,0)),2)</f>
        <v>2.79</v>
      </c>
      <c r="V2927" s="4">
        <f>ROUND(SQRT((((E2927-Hilfswerte!$B$20)/Hilfswerte!$B$21)-Hilfswerte!$B$28)^2+(((F2927-Hilfswerte!$B$22)/Hilfswerte!$B$23)-Hilfswerte!$B$29)^2+(((G2927-Hilfswerte!$B$24)/Hilfswerte!$B$25)-Hilfswerte!$B$30)^2),3)</f>
        <v>1.5880000000000001</v>
      </c>
      <c r="W2927" s="4">
        <f>ROUND(E2927*Hilfswerte!$B$31,0)</f>
        <v>58992</v>
      </c>
      <c r="X2927" s="4">
        <f t="shared" si="366"/>
        <v>0</v>
      </c>
      <c r="Y2927" s="4" t="str">
        <f>IF(T2927="A - Top-Kunde","bereits Top-Kunde",IF(AND(V2927&lt;=Hilfswerte!$B$34,H2927&lt;0.5*W2927),"Hoch",IF(AND(V2927&lt;=Hilfswerte!$B$35,H2927&lt;0.7*W2927),"Mittel","Niedrig")))</f>
        <v>Niedrig</v>
      </c>
      <c r="Z2927" s="4">
        <f t="shared" si="367"/>
        <v>18.100000000000001</v>
      </c>
      <c r="AA2927" s="4" t="str">
        <f>IF(J2927&gt;365,"Bereits abgewandert (Segment D)",IF(Z2927&gt;=Hilfswerte!$B$38,"Rot - akut gefaehrdet",IF(Z2927&gt;=Hilfswerte!$B$39,"Gelb - beobachten","Gruen - stabil")))</f>
        <v>Gelb - beobachten</v>
      </c>
    </row>
    <row r="2928" spans="1:27" ht="15" customHeight="1" x14ac:dyDescent="0.25">
      <c r="A2928" s="4" t="s">
        <v>3275</v>
      </c>
      <c r="B2928" s="4" t="s">
        <v>114</v>
      </c>
      <c r="C2928" s="4" t="s">
        <v>84</v>
      </c>
      <c r="D2928" s="4" t="s">
        <v>52</v>
      </c>
      <c r="E2928" s="4">
        <v>21</v>
      </c>
      <c r="F2928" s="5">
        <v>4.5999999999999996</v>
      </c>
      <c r="G2928" s="5">
        <v>17.899999999999999</v>
      </c>
      <c r="H2928" s="6">
        <v>2200</v>
      </c>
      <c r="I2928" s="4">
        <v>4</v>
      </c>
      <c r="J2928" s="4">
        <v>20</v>
      </c>
      <c r="K2928" s="4">
        <v>0</v>
      </c>
      <c r="L2928" s="4">
        <v>0</v>
      </c>
      <c r="M2928" s="4">
        <v>5</v>
      </c>
      <c r="N2928" s="5">
        <v>23.7</v>
      </c>
      <c r="O2928" s="7">
        <f t="shared" si="360"/>
        <v>5</v>
      </c>
      <c r="P2928" s="7">
        <f t="shared" si="361"/>
        <v>4</v>
      </c>
      <c r="Q2928" s="7">
        <f t="shared" si="362"/>
        <v>3</v>
      </c>
      <c r="R2928" s="7">
        <f t="shared" si="363"/>
        <v>12</v>
      </c>
      <c r="S2928" s="8">
        <f t="shared" si="364"/>
        <v>131.9</v>
      </c>
      <c r="T2928" s="7" t="str">
        <f t="shared" si="365"/>
        <v>A - Top-Kunde</v>
      </c>
      <c r="U2928" s="4">
        <f>ROUND(((E2928-Hilfswerte!$B$20)/Hilfswerte!$B$21)+((F2928-Hilfswerte!$B$22)/Hilfswerte!$B$23)+((G2928-Hilfswerte!$B$24)/Hilfswerte!$B$25)+0.1*INDEX(Hilfswerte!$B$4:$B$15,MATCH(C2928,Hilfswerte!$A$4:$A$15,0)),2)</f>
        <v>0.38</v>
      </c>
      <c r="V2928" s="4">
        <f>ROUND(SQRT((((E2928-Hilfswerte!$B$20)/Hilfswerte!$B$21)-Hilfswerte!$B$28)^2+(((F2928-Hilfswerte!$B$22)/Hilfswerte!$B$23)-Hilfswerte!$B$29)^2+(((G2928-Hilfswerte!$B$24)/Hilfswerte!$B$25)-Hilfswerte!$B$30)^2),3)</f>
        <v>1.369</v>
      </c>
      <c r="W2928" s="4">
        <f>ROUND(E2928*Hilfswerte!$B$31,0)</f>
        <v>4316</v>
      </c>
      <c r="X2928" s="4">
        <f t="shared" si="366"/>
        <v>2116</v>
      </c>
      <c r="Y2928" s="4" t="str">
        <f>IF(T2928="A - Top-Kunde","bereits Top-Kunde",IF(AND(V2928&lt;=Hilfswerte!$B$34,H2928&lt;0.5*W2928),"Hoch",IF(AND(V2928&lt;=Hilfswerte!$B$35,H2928&lt;0.7*W2928),"Mittel","Niedrig")))</f>
        <v>bereits Top-Kunde</v>
      </c>
      <c r="Z2928" s="4">
        <f t="shared" si="367"/>
        <v>1</v>
      </c>
      <c r="AA2928" s="4" t="str">
        <f>IF(J2928&gt;365,"Bereits abgewandert (Segment D)",IF(Z2928&gt;=Hilfswerte!$B$38,"Rot - akut gefaehrdet",IF(Z2928&gt;=Hilfswerte!$B$39,"Gelb - beobachten","Gruen - stabil")))</f>
        <v>Gruen - stabil</v>
      </c>
    </row>
    <row r="2929" spans="1:27" ht="15" customHeight="1" x14ac:dyDescent="0.25">
      <c r="A2929" s="4" t="s">
        <v>3276</v>
      </c>
      <c r="B2929" s="4" t="s">
        <v>256</v>
      </c>
      <c r="C2929" s="4" t="s">
        <v>29</v>
      </c>
      <c r="D2929" s="4" t="s">
        <v>122</v>
      </c>
      <c r="E2929" s="4">
        <v>95</v>
      </c>
      <c r="F2929" s="5">
        <v>20.6</v>
      </c>
      <c r="G2929" s="5">
        <v>8.8000000000000007</v>
      </c>
      <c r="H2929" s="6">
        <v>8270</v>
      </c>
      <c r="I2929" s="4">
        <v>2</v>
      </c>
      <c r="J2929" s="4">
        <v>158</v>
      </c>
      <c r="K2929" s="4">
        <v>0</v>
      </c>
      <c r="L2929" s="4">
        <v>41</v>
      </c>
      <c r="M2929" s="4">
        <v>3</v>
      </c>
      <c r="N2929" s="5">
        <v>5.2</v>
      </c>
      <c r="O2929" s="7">
        <f t="shared" si="360"/>
        <v>3</v>
      </c>
      <c r="P2929" s="7">
        <f t="shared" si="361"/>
        <v>2</v>
      </c>
      <c r="Q2929" s="7">
        <f t="shared" si="362"/>
        <v>5</v>
      </c>
      <c r="R2929" s="7">
        <f t="shared" si="363"/>
        <v>10</v>
      </c>
      <c r="S2929" s="8">
        <f t="shared" si="364"/>
        <v>90.3</v>
      </c>
      <c r="T2929" s="7" t="str">
        <f t="shared" si="365"/>
        <v>C - Entwicklungspotenzial</v>
      </c>
      <c r="U2929" s="4">
        <f>ROUND(((E2929-Hilfswerte!$B$20)/Hilfswerte!$B$21)+((F2929-Hilfswerte!$B$22)/Hilfswerte!$B$23)+((G2929-Hilfswerte!$B$24)/Hilfswerte!$B$25)+0.1*INDEX(Hilfswerte!$B$4:$B$15,MATCH(C2929,Hilfswerte!$A$4:$A$15,0)),2)</f>
        <v>-0.2</v>
      </c>
      <c r="V2929" s="4">
        <f>ROUND(SQRT((((E2929-Hilfswerte!$B$20)/Hilfswerte!$B$21)-Hilfswerte!$B$28)^2+(((F2929-Hilfswerte!$B$22)/Hilfswerte!$B$23)-Hilfswerte!$B$29)^2+(((G2929-Hilfswerte!$B$24)/Hilfswerte!$B$25)-Hilfswerte!$B$30)^2),3)</f>
        <v>0.57999999999999996</v>
      </c>
      <c r="W2929" s="4">
        <f>ROUND(E2929*Hilfswerte!$B$31,0)</f>
        <v>19527</v>
      </c>
      <c r="X2929" s="4">
        <f t="shared" si="366"/>
        <v>11257</v>
      </c>
      <c r="Y2929" s="4" t="str">
        <f>IF(T2929="A - Top-Kunde","bereits Top-Kunde",IF(AND(V2929&lt;=Hilfswerte!$B$34,H2929&lt;0.5*W2929),"Hoch",IF(AND(V2929&lt;=Hilfswerte!$B$35,H2929&lt;0.7*W2929),"Mittel","Niedrig")))</f>
        <v>Hoch</v>
      </c>
      <c r="Z2929" s="4">
        <f t="shared" si="367"/>
        <v>16.100000000000001</v>
      </c>
      <c r="AA2929" s="4" t="str">
        <f>IF(J2929&gt;365,"Bereits abgewandert (Segment D)",IF(Z2929&gt;=Hilfswerte!$B$38,"Rot - akut gefaehrdet",IF(Z2929&gt;=Hilfswerte!$B$39,"Gelb - beobachten","Gruen - stabil")))</f>
        <v>Gelb - beobachten</v>
      </c>
    </row>
    <row r="2930" spans="1:27" ht="15" customHeight="1" x14ac:dyDescent="0.25">
      <c r="A2930" s="4" t="s">
        <v>3277</v>
      </c>
      <c r="B2930" s="4" t="s">
        <v>942</v>
      </c>
      <c r="C2930" s="4" t="s">
        <v>62</v>
      </c>
      <c r="D2930" s="4" t="s">
        <v>30</v>
      </c>
      <c r="E2930" s="4">
        <v>22</v>
      </c>
      <c r="F2930" s="5">
        <v>3.6</v>
      </c>
      <c r="G2930" s="5">
        <v>7.9</v>
      </c>
      <c r="H2930" s="6">
        <v>810</v>
      </c>
      <c r="I2930" s="4">
        <v>2</v>
      </c>
      <c r="J2930" s="4">
        <v>213</v>
      </c>
      <c r="K2930" s="4">
        <v>0</v>
      </c>
      <c r="L2930" s="4">
        <v>12</v>
      </c>
      <c r="M2930" s="4">
        <v>2</v>
      </c>
      <c r="N2930" s="5">
        <v>-5.9</v>
      </c>
      <c r="O2930" s="7">
        <f t="shared" si="360"/>
        <v>2</v>
      </c>
      <c r="P2930" s="7">
        <f t="shared" si="361"/>
        <v>2</v>
      </c>
      <c r="Q2930" s="7">
        <f t="shared" si="362"/>
        <v>2</v>
      </c>
      <c r="R2930" s="7">
        <f t="shared" si="363"/>
        <v>6</v>
      </c>
      <c r="S2930" s="8">
        <f t="shared" si="364"/>
        <v>53.5</v>
      </c>
      <c r="T2930" s="7" t="str">
        <f t="shared" si="365"/>
        <v>C - Entwicklungspotenzial</v>
      </c>
      <c r="U2930" s="4">
        <f>ROUND(((E2930-Hilfswerte!$B$20)/Hilfswerte!$B$21)+((F2930-Hilfswerte!$B$22)/Hilfswerte!$B$23)+((G2930-Hilfswerte!$B$24)/Hilfswerte!$B$25)+0.1*INDEX(Hilfswerte!$B$4:$B$15,MATCH(C2930,Hilfswerte!$A$4:$A$15,0)),2)</f>
        <v>-0.81</v>
      </c>
      <c r="V2930" s="4">
        <f>ROUND(SQRT((((E2930-Hilfswerte!$B$20)/Hilfswerte!$B$21)-Hilfswerte!$B$28)^2+(((F2930-Hilfswerte!$B$22)/Hilfswerte!$B$23)-Hilfswerte!$B$29)^2+(((G2930-Hilfswerte!$B$24)/Hilfswerte!$B$25)-Hilfswerte!$B$30)^2),3)</f>
        <v>1.02</v>
      </c>
      <c r="W2930" s="4">
        <f>ROUND(E2930*Hilfswerte!$B$31,0)</f>
        <v>4522</v>
      </c>
      <c r="X2930" s="4">
        <f t="shared" si="366"/>
        <v>3712</v>
      </c>
      <c r="Y2930" s="4" t="str">
        <f>IF(T2930="A - Top-Kunde","bereits Top-Kunde",IF(AND(V2930&lt;=Hilfswerte!$B$34,H2930&lt;0.5*W2930),"Hoch",IF(AND(V2930&lt;=Hilfswerte!$B$35,H2930&lt;0.7*W2930),"Mittel","Niedrig")))</f>
        <v>Mittel</v>
      </c>
      <c r="Z2930" s="4">
        <f t="shared" si="367"/>
        <v>15.4</v>
      </c>
      <c r="AA2930" s="4" t="str">
        <f>IF(J2930&gt;365,"Bereits abgewandert (Segment D)",IF(Z2930&gt;=Hilfswerte!$B$38,"Rot - akut gefaehrdet",IF(Z2930&gt;=Hilfswerte!$B$39,"Gelb - beobachten","Gruen - stabil")))</f>
        <v>Gelb - beobachten</v>
      </c>
    </row>
    <row r="2931" spans="1:27" ht="15" customHeight="1" x14ac:dyDescent="0.25">
      <c r="A2931" s="4" t="s">
        <v>3278</v>
      </c>
      <c r="B2931" s="4" t="s">
        <v>374</v>
      </c>
      <c r="C2931" s="4" t="s">
        <v>47</v>
      </c>
      <c r="D2931" s="4" t="s">
        <v>93</v>
      </c>
      <c r="E2931" s="4">
        <v>71</v>
      </c>
      <c r="F2931" s="5">
        <v>14.4</v>
      </c>
      <c r="G2931" s="5">
        <v>2.7</v>
      </c>
      <c r="H2931" s="6">
        <v>7560</v>
      </c>
      <c r="I2931" s="4">
        <v>7</v>
      </c>
      <c r="J2931" s="4">
        <v>24</v>
      </c>
      <c r="K2931" s="4">
        <v>1</v>
      </c>
      <c r="L2931" s="4">
        <v>-1</v>
      </c>
      <c r="M2931" s="4">
        <v>4</v>
      </c>
      <c r="N2931" s="5">
        <v>-6.4</v>
      </c>
      <c r="O2931" s="7">
        <f t="shared" si="360"/>
        <v>5</v>
      </c>
      <c r="P2931" s="7">
        <f t="shared" si="361"/>
        <v>5</v>
      </c>
      <c r="Q2931" s="7">
        <f t="shared" si="362"/>
        <v>5</v>
      </c>
      <c r="R2931" s="7">
        <f t="shared" si="363"/>
        <v>15</v>
      </c>
      <c r="S2931" s="8">
        <f t="shared" si="364"/>
        <v>140.80000000000001</v>
      </c>
      <c r="T2931" s="7" t="str">
        <f t="shared" si="365"/>
        <v>A - Top-Kunde</v>
      </c>
      <c r="U2931" s="4">
        <f>ROUND(((E2931-Hilfswerte!$B$20)/Hilfswerte!$B$21)+((F2931-Hilfswerte!$B$22)/Hilfswerte!$B$23)+((G2931-Hilfswerte!$B$24)/Hilfswerte!$B$25)+0.1*INDEX(Hilfswerte!$B$4:$B$15,MATCH(C2931,Hilfswerte!$A$4:$A$15,0)),2)</f>
        <v>-1.56</v>
      </c>
      <c r="V2931" s="4">
        <f>ROUND(SQRT((((E2931-Hilfswerte!$B$20)/Hilfswerte!$B$21)-Hilfswerte!$B$28)^2+(((F2931-Hilfswerte!$B$22)/Hilfswerte!$B$23)-Hilfswerte!$B$29)^2+(((G2931-Hilfswerte!$B$24)/Hilfswerte!$B$25)-Hilfswerte!$B$30)^2),3)</f>
        <v>1.474</v>
      </c>
      <c r="W2931" s="4">
        <f>ROUND(E2931*Hilfswerte!$B$31,0)</f>
        <v>14594</v>
      </c>
      <c r="X2931" s="4">
        <f t="shared" si="366"/>
        <v>7034</v>
      </c>
      <c r="Y2931" s="4" t="str">
        <f>IF(T2931="A - Top-Kunde","bereits Top-Kunde",IF(AND(V2931&lt;=Hilfswerte!$B$34,H2931&lt;0.5*W2931),"Hoch",IF(AND(V2931&lt;=Hilfswerte!$B$35,H2931&lt;0.7*W2931),"Mittel","Niedrig")))</f>
        <v>bereits Top-Kunde</v>
      </c>
      <c r="Z2931" s="4">
        <f t="shared" si="367"/>
        <v>6.8</v>
      </c>
      <c r="AA2931" s="4" t="str">
        <f>IF(J2931&gt;365,"Bereits abgewandert (Segment D)",IF(Z2931&gt;=Hilfswerte!$B$38,"Rot - akut gefaehrdet",IF(Z2931&gt;=Hilfswerte!$B$39,"Gelb - beobachten","Gruen - stabil")))</f>
        <v>Gruen - stabil</v>
      </c>
    </row>
    <row r="2932" spans="1:27" ht="15" customHeight="1" x14ac:dyDescent="0.25">
      <c r="A2932" s="4" t="s">
        <v>3279</v>
      </c>
      <c r="B2932" s="4" t="s">
        <v>273</v>
      </c>
      <c r="C2932" s="4" t="s">
        <v>65</v>
      </c>
      <c r="D2932" s="4" t="s">
        <v>30</v>
      </c>
      <c r="E2932" s="4">
        <v>85</v>
      </c>
      <c r="F2932" s="5">
        <v>16.7</v>
      </c>
      <c r="G2932" s="5">
        <v>9.6</v>
      </c>
      <c r="H2932" s="6">
        <v>7450</v>
      </c>
      <c r="I2932" s="4">
        <v>6</v>
      </c>
      <c r="J2932" s="4">
        <v>24</v>
      </c>
      <c r="K2932" s="4">
        <v>0</v>
      </c>
      <c r="L2932" s="4">
        <v>7</v>
      </c>
      <c r="M2932" s="4">
        <v>4</v>
      </c>
      <c r="N2932" s="5">
        <v>-9.3000000000000007</v>
      </c>
      <c r="O2932" s="7">
        <f t="shared" si="360"/>
        <v>5</v>
      </c>
      <c r="P2932" s="7">
        <f t="shared" si="361"/>
        <v>5</v>
      </c>
      <c r="Q2932" s="7">
        <f t="shared" si="362"/>
        <v>4</v>
      </c>
      <c r="R2932" s="7">
        <f t="shared" si="363"/>
        <v>14</v>
      </c>
      <c r="S2932" s="8">
        <f t="shared" si="364"/>
        <v>133.30000000000001</v>
      </c>
      <c r="T2932" s="7" t="str">
        <f t="shared" si="365"/>
        <v>A - Top-Kunde</v>
      </c>
      <c r="U2932" s="4">
        <f>ROUND(((E2932-Hilfswerte!$B$20)/Hilfswerte!$B$21)+((F2932-Hilfswerte!$B$22)/Hilfswerte!$B$23)+((G2932-Hilfswerte!$B$24)/Hilfswerte!$B$25)+0.1*INDEX(Hilfswerte!$B$4:$B$15,MATCH(C2932,Hilfswerte!$A$4:$A$15,0)),2)</f>
        <v>-0.5</v>
      </c>
      <c r="V2932" s="4">
        <f>ROUND(SQRT((((E2932-Hilfswerte!$B$20)/Hilfswerte!$B$21)-Hilfswerte!$B$28)^2+(((F2932-Hilfswerte!$B$22)/Hilfswerte!$B$23)-Hilfswerte!$B$29)^2+(((G2932-Hilfswerte!$B$24)/Hilfswerte!$B$25)-Hilfswerte!$B$30)^2),3)</f>
        <v>0.57599999999999996</v>
      </c>
      <c r="W2932" s="4">
        <f>ROUND(E2932*Hilfswerte!$B$31,0)</f>
        <v>17471</v>
      </c>
      <c r="X2932" s="4">
        <f t="shared" si="366"/>
        <v>10021</v>
      </c>
      <c r="Y2932" s="4" t="str">
        <f>IF(T2932="A - Top-Kunde","bereits Top-Kunde",IF(AND(V2932&lt;=Hilfswerte!$B$34,H2932&lt;0.5*W2932),"Hoch",IF(AND(V2932&lt;=Hilfswerte!$B$35,H2932&lt;0.7*W2932),"Mittel","Niedrig")))</f>
        <v>bereits Top-Kunde</v>
      </c>
      <c r="Z2932" s="4">
        <f t="shared" si="367"/>
        <v>6.3</v>
      </c>
      <c r="AA2932" s="4" t="str">
        <f>IF(J2932&gt;365,"Bereits abgewandert (Segment D)",IF(Z2932&gt;=Hilfswerte!$B$38,"Rot - akut gefaehrdet",IF(Z2932&gt;=Hilfswerte!$B$39,"Gelb - beobachten","Gruen - stabil")))</f>
        <v>Gruen - stabil</v>
      </c>
    </row>
    <row r="2933" spans="1:27" ht="15" customHeight="1" x14ac:dyDescent="0.25">
      <c r="A2933" s="4" t="s">
        <v>3280</v>
      </c>
      <c r="B2933" s="4" t="s">
        <v>1107</v>
      </c>
      <c r="C2933" s="4" t="s">
        <v>65</v>
      </c>
      <c r="D2933" s="4" t="s">
        <v>48</v>
      </c>
      <c r="E2933" s="4">
        <v>32</v>
      </c>
      <c r="F2933" s="5">
        <v>14.4</v>
      </c>
      <c r="G2933" s="5">
        <v>10.199999999999999</v>
      </c>
      <c r="H2933" s="6">
        <v>8000</v>
      </c>
      <c r="I2933" s="4">
        <v>5</v>
      </c>
      <c r="J2933" s="4">
        <v>17</v>
      </c>
      <c r="K2933" s="4">
        <v>0</v>
      </c>
      <c r="L2933" s="4">
        <v>10</v>
      </c>
      <c r="M2933" s="4">
        <v>2</v>
      </c>
      <c r="N2933" s="5">
        <v>1.4</v>
      </c>
      <c r="O2933" s="7">
        <f t="shared" si="360"/>
        <v>5</v>
      </c>
      <c r="P2933" s="7">
        <f t="shared" si="361"/>
        <v>5</v>
      </c>
      <c r="Q2933" s="7">
        <f t="shared" si="362"/>
        <v>5</v>
      </c>
      <c r="R2933" s="7">
        <f t="shared" si="363"/>
        <v>15</v>
      </c>
      <c r="S2933" s="8">
        <f t="shared" si="364"/>
        <v>147.69999999999999</v>
      </c>
      <c r="T2933" s="7" t="str">
        <f t="shared" si="365"/>
        <v>A - Top-Kunde</v>
      </c>
      <c r="U2933" s="4">
        <f>ROUND(((E2933-Hilfswerte!$B$20)/Hilfswerte!$B$21)+((F2933-Hilfswerte!$B$22)/Hilfswerte!$B$23)+((G2933-Hilfswerte!$B$24)/Hilfswerte!$B$25)+0.1*INDEX(Hilfswerte!$B$4:$B$15,MATCH(C2933,Hilfswerte!$A$4:$A$15,0)),2)</f>
        <v>-0.68</v>
      </c>
      <c r="V2933" s="4">
        <f>ROUND(SQRT((((E2933-Hilfswerte!$B$20)/Hilfswerte!$B$21)-Hilfswerte!$B$28)^2+(((F2933-Hilfswerte!$B$22)/Hilfswerte!$B$23)-Hilfswerte!$B$29)^2+(((G2933-Hilfswerte!$B$24)/Hilfswerte!$B$25)-Hilfswerte!$B$30)^2),3)</f>
        <v>0.73199999999999998</v>
      </c>
      <c r="W2933" s="4">
        <f>ROUND(E2933*Hilfswerte!$B$31,0)</f>
        <v>6577</v>
      </c>
      <c r="X2933" s="4">
        <f t="shared" si="366"/>
        <v>0</v>
      </c>
      <c r="Y2933" s="4" t="str">
        <f>IF(T2933="A - Top-Kunde","bereits Top-Kunde",IF(AND(V2933&lt;=Hilfswerte!$B$34,H2933&lt;0.5*W2933),"Hoch",IF(AND(V2933&lt;=Hilfswerte!$B$35,H2933&lt;0.7*W2933),"Mittel","Niedrig")))</f>
        <v>bereits Top-Kunde</v>
      </c>
      <c r="Z2933" s="4">
        <f t="shared" si="367"/>
        <v>2.9</v>
      </c>
      <c r="AA2933" s="4" t="str">
        <f>IF(J2933&gt;365,"Bereits abgewandert (Segment D)",IF(Z2933&gt;=Hilfswerte!$B$38,"Rot - akut gefaehrdet",IF(Z2933&gt;=Hilfswerte!$B$39,"Gelb - beobachten","Gruen - stabil")))</f>
        <v>Gruen - stabil</v>
      </c>
    </row>
    <row r="2934" spans="1:27" ht="15" customHeight="1" x14ac:dyDescent="0.25">
      <c r="A2934" s="4" t="s">
        <v>3281</v>
      </c>
      <c r="B2934" s="4" t="s">
        <v>439</v>
      </c>
      <c r="C2934" s="4" t="s">
        <v>29</v>
      </c>
      <c r="D2934" s="4" t="s">
        <v>30</v>
      </c>
      <c r="E2934" s="4">
        <v>201</v>
      </c>
      <c r="F2934" s="5">
        <v>73.7</v>
      </c>
      <c r="G2934" s="5">
        <v>1.6</v>
      </c>
      <c r="H2934" s="6">
        <v>9940</v>
      </c>
      <c r="I2934" s="4">
        <v>3</v>
      </c>
      <c r="J2934" s="4">
        <v>165</v>
      </c>
      <c r="K2934" s="4">
        <v>0</v>
      </c>
      <c r="L2934" s="4">
        <v>-5</v>
      </c>
      <c r="M2934" s="4">
        <v>5</v>
      </c>
      <c r="N2934" s="5">
        <v>22.5</v>
      </c>
      <c r="O2934" s="7">
        <f t="shared" si="360"/>
        <v>3</v>
      </c>
      <c r="P2934" s="7">
        <f t="shared" si="361"/>
        <v>3</v>
      </c>
      <c r="Q2934" s="7">
        <f t="shared" si="362"/>
        <v>5</v>
      </c>
      <c r="R2934" s="7">
        <f t="shared" si="363"/>
        <v>11</v>
      </c>
      <c r="S2934" s="8">
        <f t="shared" si="364"/>
        <v>121.3</v>
      </c>
      <c r="T2934" s="7" t="str">
        <f t="shared" si="365"/>
        <v>B - Kernkunde</v>
      </c>
      <c r="U2934" s="4">
        <f>ROUND(((E2934-Hilfswerte!$B$20)/Hilfswerte!$B$21)+((F2934-Hilfswerte!$B$22)/Hilfswerte!$B$23)+((G2934-Hilfswerte!$B$24)/Hilfswerte!$B$25)+0.1*INDEX(Hilfswerte!$B$4:$B$15,MATCH(C2934,Hilfswerte!$A$4:$A$15,0)),2)</f>
        <v>7.0000000000000007E-2</v>
      </c>
      <c r="V2934" s="4">
        <f>ROUND(SQRT((((E2934-Hilfswerte!$B$20)/Hilfswerte!$B$21)-Hilfswerte!$B$28)^2+(((F2934-Hilfswerte!$B$22)/Hilfswerte!$B$23)-Hilfswerte!$B$29)^2+(((G2934-Hilfswerte!$B$24)/Hilfswerte!$B$25)-Hilfswerte!$B$30)^2),3)</f>
        <v>1.665</v>
      </c>
      <c r="W2934" s="4">
        <f>ROUND(E2934*Hilfswerte!$B$31,0)</f>
        <v>41315</v>
      </c>
      <c r="X2934" s="4">
        <f t="shared" si="366"/>
        <v>31375</v>
      </c>
      <c r="Y2934" s="4" t="str">
        <f>IF(T2934="A - Top-Kunde","bereits Top-Kunde",IF(AND(V2934&lt;=Hilfswerte!$B$34,H2934&lt;0.5*W2934),"Hoch",IF(AND(V2934&lt;=Hilfswerte!$B$35,H2934&lt;0.7*W2934),"Mittel","Niedrig")))</f>
        <v>Niedrig</v>
      </c>
      <c r="Z2934" s="4">
        <f t="shared" si="367"/>
        <v>8.3000000000000007</v>
      </c>
      <c r="AA2934" s="4" t="str">
        <f>IF(J2934&gt;365,"Bereits abgewandert (Segment D)",IF(Z2934&gt;=Hilfswerte!$B$38,"Rot - akut gefaehrdet",IF(Z2934&gt;=Hilfswerte!$B$39,"Gelb - beobachten","Gruen - stabil")))</f>
        <v>Gruen - stabil</v>
      </c>
    </row>
    <row r="2935" spans="1:27" ht="15" customHeight="1" x14ac:dyDescent="0.25">
      <c r="A2935" s="4" t="s">
        <v>3282</v>
      </c>
      <c r="B2935" s="4" t="s">
        <v>743</v>
      </c>
      <c r="C2935" s="4" t="s">
        <v>47</v>
      </c>
      <c r="D2935" s="4" t="s">
        <v>30</v>
      </c>
      <c r="E2935" s="4">
        <v>43</v>
      </c>
      <c r="F2935" s="5">
        <v>14.5</v>
      </c>
      <c r="G2935" s="5">
        <v>6.4</v>
      </c>
      <c r="H2935" s="6">
        <v>9900</v>
      </c>
      <c r="I2935" s="4">
        <v>9</v>
      </c>
      <c r="J2935" s="4">
        <v>25</v>
      </c>
      <c r="K2935" s="4">
        <v>1</v>
      </c>
      <c r="L2935" s="4">
        <v>-5</v>
      </c>
      <c r="M2935" s="4">
        <v>1</v>
      </c>
      <c r="N2935" s="5">
        <v>6.6</v>
      </c>
      <c r="O2935" s="7">
        <f t="shared" si="360"/>
        <v>5</v>
      </c>
      <c r="P2935" s="7">
        <f t="shared" si="361"/>
        <v>5</v>
      </c>
      <c r="Q2935" s="7">
        <f t="shared" si="362"/>
        <v>5</v>
      </c>
      <c r="R2935" s="7">
        <f t="shared" si="363"/>
        <v>15</v>
      </c>
      <c r="S2935" s="8">
        <f t="shared" si="364"/>
        <v>147.30000000000001</v>
      </c>
      <c r="T2935" s="7" t="str">
        <f t="shared" si="365"/>
        <v>A - Top-Kunde</v>
      </c>
      <c r="U2935" s="4">
        <f>ROUND(((E2935-Hilfswerte!$B$20)/Hilfswerte!$B$21)+((F2935-Hilfswerte!$B$22)/Hilfswerte!$B$23)+((G2935-Hilfswerte!$B$24)/Hilfswerte!$B$25)+0.1*INDEX(Hilfswerte!$B$4:$B$15,MATCH(C2935,Hilfswerte!$A$4:$A$15,0)),2)</f>
        <v>-1.0900000000000001</v>
      </c>
      <c r="V2935" s="4">
        <f>ROUND(SQRT((((E2935-Hilfswerte!$B$20)/Hilfswerte!$B$21)-Hilfswerte!$B$28)^2+(((F2935-Hilfswerte!$B$22)/Hilfswerte!$B$23)-Hilfswerte!$B$29)^2+(((G2935-Hilfswerte!$B$24)/Hilfswerte!$B$25)-Hilfswerte!$B$30)^2),3)</f>
        <v>1.02</v>
      </c>
      <c r="W2935" s="4">
        <f>ROUND(E2935*Hilfswerte!$B$31,0)</f>
        <v>8838</v>
      </c>
      <c r="X2935" s="4">
        <f t="shared" si="366"/>
        <v>0</v>
      </c>
      <c r="Y2935" s="4" t="str">
        <f>IF(T2935="A - Top-Kunde","bereits Top-Kunde",IF(AND(V2935&lt;=Hilfswerte!$B$34,H2935&lt;0.5*W2935),"Hoch",IF(AND(V2935&lt;=Hilfswerte!$B$35,H2935&lt;0.7*W2935),"Mittel","Niedrig")))</f>
        <v>bereits Top-Kunde</v>
      </c>
      <c r="Z2935" s="4">
        <f t="shared" si="367"/>
        <v>4.3</v>
      </c>
      <c r="AA2935" s="4" t="str">
        <f>IF(J2935&gt;365,"Bereits abgewandert (Segment D)",IF(Z2935&gt;=Hilfswerte!$B$38,"Rot - akut gefaehrdet",IF(Z2935&gt;=Hilfswerte!$B$39,"Gelb - beobachten","Gruen - stabil")))</f>
        <v>Gruen - stabil</v>
      </c>
    </row>
    <row r="2936" spans="1:27" ht="15" customHeight="1" x14ac:dyDescent="0.25">
      <c r="A2936" s="4" t="s">
        <v>3283</v>
      </c>
      <c r="B2936" s="4" t="s">
        <v>273</v>
      </c>
      <c r="C2936" s="4" t="s">
        <v>62</v>
      </c>
      <c r="D2936" s="4" t="s">
        <v>52</v>
      </c>
      <c r="E2936" s="4">
        <v>31</v>
      </c>
      <c r="F2936" s="5">
        <v>5.8</v>
      </c>
      <c r="G2936" s="5">
        <v>0.7</v>
      </c>
      <c r="H2936" s="6">
        <v>0</v>
      </c>
      <c r="I2936" s="4">
        <v>0</v>
      </c>
      <c r="J2936" s="4">
        <v>634</v>
      </c>
      <c r="K2936" s="4">
        <v>0</v>
      </c>
      <c r="L2936" s="4">
        <v>12</v>
      </c>
      <c r="M2936" s="4">
        <v>0</v>
      </c>
      <c r="N2936" s="5">
        <v>-87.2</v>
      </c>
      <c r="O2936" s="7">
        <f t="shared" si="360"/>
        <v>1</v>
      </c>
      <c r="P2936" s="7">
        <f t="shared" si="361"/>
        <v>1</v>
      </c>
      <c r="Q2936" s="7">
        <f t="shared" si="362"/>
        <v>1</v>
      </c>
      <c r="R2936" s="7">
        <f t="shared" si="363"/>
        <v>3</v>
      </c>
      <c r="S2936" s="8">
        <f t="shared" si="364"/>
        <v>-17.2</v>
      </c>
      <c r="T2936" s="7" t="str">
        <f t="shared" si="365"/>
        <v>D - Abwanderungsrisiko</v>
      </c>
      <c r="U2936" s="4">
        <f>ROUND(((E2936-Hilfswerte!$B$20)/Hilfswerte!$B$21)+((F2936-Hilfswerte!$B$22)/Hilfswerte!$B$23)+((G2936-Hilfswerte!$B$24)/Hilfswerte!$B$25)+0.1*INDEX(Hilfswerte!$B$4:$B$15,MATCH(C2936,Hilfswerte!$A$4:$A$15,0)),2)</f>
        <v>-1.87</v>
      </c>
      <c r="V2936" s="4">
        <f>ROUND(SQRT((((E2936-Hilfswerte!$B$20)/Hilfswerte!$B$21)-Hilfswerte!$B$28)^2+(((F2936-Hilfswerte!$B$22)/Hilfswerte!$B$23)-Hilfswerte!$B$29)^2+(((G2936-Hilfswerte!$B$24)/Hilfswerte!$B$25)-Hilfswerte!$B$30)^2),3)</f>
        <v>1.859</v>
      </c>
      <c r="W2936" s="4">
        <f>ROUND(E2936*Hilfswerte!$B$31,0)</f>
        <v>6372</v>
      </c>
      <c r="X2936" s="4">
        <f t="shared" si="366"/>
        <v>6372</v>
      </c>
      <c r="Y2936" s="4" t="str">
        <f>IF(T2936="A - Top-Kunde","bereits Top-Kunde",IF(AND(V2936&lt;=Hilfswerte!$B$34,H2936&lt;0.5*W2936),"Hoch",IF(AND(V2936&lt;=Hilfswerte!$B$35,H2936&lt;0.7*W2936),"Mittel","Niedrig")))</f>
        <v>Niedrig</v>
      </c>
      <c r="Z2936" s="4">
        <f t="shared" si="367"/>
        <v>69</v>
      </c>
      <c r="AA2936" s="4" t="str">
        <f>IF(J2936&gt;365,"Bereits abgewandert (Segment D)",IF(Z2936&gt;=Hilfswerte!$B$38,"Rot - akut gefaehrdet",IF(Z2936&gt;=Hilfswerte!$B$39,"Gelb - beobachten","Gruen - stabil")))</f>
        <v>Bereits abgewandert (Segment D)</v>
      </c>
    </row>
    <row r="2937" spans="1:27" ht="15" customHeight="1" x14ac:dyDescent="0.25">
      <c r="A2937" s="4" t="s">
        <v>3284</v>
      </c>
      <c r="B2937" s="4" t="s">
        <v>900</v>
      </c>
      <c r="C2937" s="4" t="s">
        <v>55</v>
      </c>
      <c r="D2937" s="4" t="s">
        <v>56</v>
      </c>
      <c r="E2937" s="4">
        <v>182</v>
      </c>
      <c r="F2937" s="5">
        <v>20.6</v>
      </c>
      <c r="G2937" s="5">
        <v>15.3</v>
      </c>
      <c r="H2937" s="6">
        <v>77090</v>
      </c>
      <c r="I2937" s="4">
        <v>10</v>
      </c>
      <c r="J2937" s="4">
        <v>72</v>
      </c>
      <c r="K2937" s="4">
        <v>2</v>
      </c>
      <c r="L2937" s="4">
        <v>14</v>
      </c>
      <c r="M2937" s="4">
        <v>4</v>
      </c>
      <c r="N2937" s="5">
        <v>14.3</v>
      </c>
      <c r="O2937" s="7">
        <f t="shared" si="360"/>
        <v>4</v>
      </c>
      <c r="P2937" s="7">
        <f t="shared" si="361"/>
        <v>5</v>
      </c>
      <c r="Q2937" s="7">
        <f t="shared" si="362"/>
        <v>5</v>
      </c>
      <c r="R2937" s="7">
        <f t="shared" si="363"/>
        <v>14</v>
      </c>
      <c r="S2937" s="8">
        <f t="shared" si="364"/>
        <v>131</v>
      </c>
      <c r="T2937" s="7" t="str">
        <f t="shared" si="365"/>
        <v>A - Top-Kunde</v>
      </c>
      <c r="U2937" s="4">
        <f>ROUND(((E2937-Hilfswerte!$B$20)/Hilfswerte!$B$21)+((F2937-Hilfswerte!$B$22)/Hilfswerte!$B$23)+((G2937-Hilfswerte!$B$24)/Hilfswerte!$B$25)+0.1*INDEX(Hilfswerte!$B$4:$B$15,MATCH(C2937,Hilfswerte!$A$4:$A$15,0)),2)</f>
        <v>1.23</v>
      </c>
      <c r="V2937" s="4">
        <f>ROUND(SQRT((((E2937-Hilfswerte!$B$20)/Hilfswerte!$B$21)-Hilfswerte!$B$28)^2+(((F2937-Hilfswerte!$B$22)/Hilfswerte!$B$23)-Hilfswerte!$B$29)^2+(((G2937-Hilfswerte!$B$24)/Hilfswerte!$B$25)-Hilfswerte!$B$30)^2),3)</f>
        <v>0.72199999999999998</v>
      </c>
      <c r="W2937" s="4">
        <f>ROUND(E2937*Hilfswerte!$B$31,0)</f>
        <v>37409</v>
      </c>
      <c r="X2937" s="4">
        <f t="shared" si="366"/>
        <v>0</v>
      </c>
      <c r="Y2937" s="4" t="str">
        <f>IF(T2937="A - Top-Kunde","bereits Top-Kunde",IF(AND(V2937&lt;=Hilfswerte!$B$34,H2937&lt;0.5*W2937),"Hoch",IF(AND(V2937&lt;=Hilfswerte!$B$35,H2937&lt;0.7*W2937),"Mittel","Niedrig")))</f>
        <v>bereits Top-Kunde</v>
      </c>
      <c r="Z2937" s="4">
        <f t="shared" si="367"/>
        <v>12.4</v>
      </c>
      <c r="AA2937" s="4" t="str">
        <f>IF(J2937&gt;365,"Bereits abgewandert (Segment D)",IF(Z2937&gt;=Hilfswerte!$B$38,"Rot - akut gefaehrdet",IF(Z2937&gt;=Hilfswerte!$B$39,"Gelb - beobachten","Gruen - stabil")))</f>
        <v>Gruen - stabil</v>
      </c>
    </row>
    <row r="2938" spans="1:27" ht="15" customHeight="1" x14ac:dyDescent="0.25">
      <c r="A2938" s="4" t="s">
        <v>3285</v>
      </c>
      <c r="B2938" s="4" t="s">
        <v>348</v>
      </c>
      <c r="C2938" s="4" t="s">
        <v>62</v>
      </c>
      <c r="D2938" s="4" t="s">
        <v>30</v>
      </c>
      <c r="E2938" s="4">
        <v>76</v>
      </c>
      <c r="F2938" s="5">
        <v>25.4</v>
      </c>
      <c r="G2938" s="5">
        <v>7.5</v>
      </c>
      <c r="H2938" s="6">
        <v>3920</v>
      </c>
      <c r="I2938" s="4">
        <v>2</v>
      </c>
      <c r="J2938" s="4">
        <v>118</v>
      </c>
      <c r="K2938" s="4">
        <v>1</v>
      </c>
      <c r="L2938" s="4">
        <v>-1</v>
      </c>
      <c r="M2938" s="4">
        <v>1</v>
      </c>
      <c r="N2938" s="5">
        <v>50.1</v>
      </c>
      <c r="O2938" s="7">
        <f t="shared" si="360"/>
        <v>3</v>
      </c>
      <c r="P2938" s="7">
        <f t="shared" si="361"/>
        <v>2</v>
      </c>
      <c r="Q2938" s="7">
        <f t="shared" si="362"/>
        <v>4</v>
      </c>
      <c r="R2938" s="7">
        <f t="shared" si="363"/>
        <v>9</v>
      </c>
      <c r="S2938" s="8">
        <f t="shared" si="364"/>
        <v>109.1</v>
      </c>
      <c r="T2938" s="7" t="str">
        <f t="shared" si="365"/>
        <v>B - Kernkunde</v>
      </c>
      <c r="U2938" s="4">
        <f>ROUND(((E2938-Hilfswerte!$B$20)/Hilfswerte!$B$21)+((F2938-Hilfswerte!$B$22)/Hilfswerte!$B$23)+((G2938-Hilfswerte!$B$24)/Hilfswerte!$B$25)+0.1*INDEX(Hilfswerte!$B$4:$B$15,MATCH(C2938,Hilfswerte!$A$4:$A$15,0)),2)</f>
        <v>-0.25</v>
      </c>
      <c r="V2938" s="4">
        <f>ROUND(SQRT((((E2938-Hilfswerte!$B$20)/Hilfswerte!$B$21)-Hilfswerte!$B$28)^2+(((F2938-Hilfswerte!$B$22)/Hilfswerte!$B$23)-Hilfswerte!$B$29)^2+(((G2938-Hilfswerte!$B$24)/Hilfswerte!$B$25)-Hilfswerte!$B$30)^2),3)</f>
        <v>0.74</v>
      </c>
      <c r="W2938" s="4">
        <f>ROUND(E2938*Hilfswerte!$B$31,0)</f>
        <v>15622</v>
      </c>
      <c r="X2938" s="4">
        <f t="shared" si="366"/>
        <v>11702</v>
      </c>
      <c r="Y2938" s="4" t="str">
        <f>IF(T2938="A - Top-Kunde","bereits Top-Kunde",IF(AND(V2938&lt;=Hilfswerte!$B$34,H2938&lt;0.5*W2938),"Hoch",IF(AND(V2938&lt;=Hilfswerte!$B$35,H2938&lt;0.7*W2938),"Mittel","Niedrig")))</f>
        <v>Hoch</v>
      </c>
      <c r="Z2938" s="4">
        <f t="shared" si="367"/>
        <v>8.9</v>
      </c>
      <c r="AA2938" s="4" t="str">
        <f>IF(J2938&gt;365,"Bereits abgewandert (Segment D)",IF(Z2938&gt;=Hilfswerte!$B$38,"Rot - akut gefaehrdet",IF(Z2938&gt;=Hilfswerte!$B$39,"Gelb - beobachten","Gruen - stabil")))</f>
        <v>Gruen - stabil</v>
      </c>
    </row>
    <row r="2939" spans="1:27" ht="15" customHeight="1" x14ac:dyDescent="0.25">
      <c r="A2939" s="4" t="s">
        <v>3286</v>
      </c>
      <c r="B2939" s="4" t="s">
        <v>758</v>
      </c>
      <c r="C2939" s="4" t="s">
        <v>38</v>
      </c>
      <c r="D2939" s="4" t="s">
        <v>30</v>
      </c>
      <c r="E2939" s="4">
        <v>100</v>
      </c>
      <c r="F2939" s="5">
        <v>30.2</v>
      </c>
      <c r="G2939" s="5">
        <v>7.2</v>
      </c>
      <c r="H2939" s="6">
        <v>9160</v>
      </c>
      <c r="I2939" s="4">
        <v>3</v>
      </c>
      <c r="J2939" s="4">
        <v>38</v>
      </c>
      <c r="K2939" s="4">
        <v>0</v>
      </c>
      <c r="L2939" s="4">
        <v>17</v>
      </c>
      <c r="M2939" s="4">
        <v>5</v>
      </c>
      <c r="N2939" s="5">
        <v>-17.8</v>
      </c>
      <c r="O2939" s="7">
        <f t="shared" si="360"/>
        <v>4</v>
      </c>
      <c r="P2939" s="7">
        <f t="shared" si="361"/>
        <v>3</v>
      </c>
      <c r="Q2939" s="7">
        <f t="shared" si="362"/>
        <v>5</v>
      </c>
      <c r="R2939" s="7">
        <f t="shared" si="363"/>
        <v>12</v>
      </c>
      <c r="S2939" s="8">
        <f t="shared" si="364"/>
        <v>106</v>
      </c>
      <c r="T2939" s="7" t="str">
        <f t="shared" si="365"/>
        <v>B - Kernkunde</v>
      </c>
      <c r="U2939" s="4">
        <f>ROUND(((E2939-Hilfswerte!$B$20)/Hilfswerte!$B$21)+((F2939-Hilfswerte!$B$22)/Hilfswerte!$B$23)+((G2939-Hilfswerte!$B$24)/Hilfswerte!$B$25)+0.1*INDEX(Hilfswerte!$B$4:$B$15,MATCH(C2939,Hilfswerte!$A$4:$A$15,0)),2)</f>
        <v>-0.18</v>
      </c>
      <c r="V2939" s="4">
        <f>ROUND(SQRT((((E2939-Hilfswerte!$B$20)/Hilfswerte!$B$21)-Hilfswerte!$B$28)^2+(((F2939-Hilfswerte!$B$22)/Hilfswerte!$B$23)-Hilfswerte!$B$29)^2+(((G2939-Hilfswerte!$B$24)/Hilfswerte!$B$25)-Hilfswerte!$B$30)^2),3)</f>
        <v>0.71099999999999997</v>
      </c>
      <c r="W2939" s="4">
        <f>ROUND(E2939*Hilfswerte!$B$31,0)</f>
        <v>20555</v>
      </c>
      <c r="X2939" s="4">
        <f t="shared" si="366"/>
        <v>11395</v>
      </c>
      <c r="Y2939" s="4" t="str">
        <f>IF(T2939="A - Top-Kunde","bereits Top-Kunde",IF(AND(V2939&lt;=Hilfswerte!$B$34,H2939&lt;0.5*W2939),"Hoch",IF(AND(V2939&lt;=Hilfswerte!$B$35,H2939&lt;0.7*W2939),"Mittel","Niedrig")))</f>
        <v>Hoch</v>
      </c>
      <c r="Z2939" s="4">
        <f t="shared" si="367"/>
        <v>12.4</v>
      </c>
      <c r="AA2939" s="4" t="str">
        <f>IF(J2939&gt;365,"Bereits abgewandert (Segment D)",IF(Z2939&gt;=Hilfswerte!$B$38,"Rot - akut gefaehrdet",IF(Z2939&gt;=Hilfswerte!$B$39,"Gelb - beobachten","Gruen - stabil")))</f>
        <v>Gruen - stabil</v>
      </c>
    </row>
    <row r="2940" spans="1:27" ht="15" customHeight="1" x14ac:dyDescent="0.25">
      <c r="A2940" s="4" t="s">
        <v>3287</v>
      </c>
      <c r="B2940" s="4" t="s">
        <v>134</v>
      </c>
      <c r="C2940" s="4" t="s">
        <v>89</v>
      </c>
      <c r="D2940" s="4" t="s">
        <v>117</v>
      </c>
      <c r="E2940" s="4">
        <v>642</v>
      </c>
      <c r="F2940" s="5">
        <v>119.1</v>
      </c>
      <c r="G2940" s="5">
        <v>5.2</v>
      </c>
      <c r="H2940" s="6">
        <v>160550</v>
      </c>
      <c r="I2940" s="4">
        <v>7</v>
      </c>
      <c r="J2940" s="4">
        <v>4</v>
      </c>
      <c r="K2940" s="4">
        <v>0</v>
      </c>
      <c r="L2940" s="4">
        <v>-5</v>
      </c>
      <c r="M2940" s="4">
        <v>2</v>
      </c>
      <c r="N2940" s="5">
        <v>8</v>
      </c>
      <c r="O2940" s="7">
        <f t="shared" si="360"/>
        <v>5</v>
      </c>
      <c r="P2940" s="7">
        <f t="shared" si="361"/>
        <v>5</v>
      </c>
      <c r="Q2940" s="7">
        <f t="shared" si="362"/>
        <v>5</v>
      </c>
      <c r="R2940" s="7">
        <f t="shared" si="363"/>
        <v>15</v>
      </c>
      <c r="S2940" s="8">
        <f t="shared" si="364"/>
        <v>154</v>
      </c>
      <c r="T2940" s="7" t="str">
        <f t="shared" si="365"/>
        <v>A - Top-Kunde</v>
      </c>
      <c r="U2940" s="4">
        <f>ROUND(((E2940-Hilfswerte!$B$20)/Hilfswerte!$B$21)+((F2940-Hilfswerte!$B$22)/Hilfswerte!$B$23)+((G2940-Hilfswerte!$B$24)/Hilfswerte!$B$25)+0.1*INDEX(Hilfswerte!$B$4:$B$15,MATCH(C2940,Hilfswerte!$A$4:$A$15,0)),2)</f>
        <v>3.37</v>
      </c>
      <c r="V2940" s="4">
        <f>ROUND(SQRT((((E2940-Hilfswerte!$B$20)/Hilfswerte!$B$21)-Hilfswerte!$B$28)^2+(((F2940-Hilfswerte!$B$22)/Hilfswerte!$B$23)-Hilfswerte!$B$29)^2+(((G2940-Hilfswerte!$B$24)/Hilfswerte!$B$25)-Hilfswerte!$B$30)^2),3)</f>
        <v>2.681</v>
      </c>
      <c r="W2940" s="4">
        <f>ROUND(E2940*Hilfswerte!$B$31,0)</f>
        <v>131961</v>
      </c>
      <c r="X2940" s="4">
        <f t="shared" si="366"/>
        <v>0</v>
      </c>
      <c r="Y2940" s="4" t="str">
        <f>IF(T2940="A - Top-Kunde","bereits Top-Kunde",IF(AND(V2940&lt;=Hilfswerte!$B$34,H2940&lt;0.5*W2940),"Hoch",IF(AND(V2940&lt;=Hilfswerte!$B$35,H2940&lt;0.7*W2940),"Mittel","Niedrig")))</f>
        <v>bereits Top-Kunde</v>
      </c>
      <c r="Z2940" s="4">
        <f t="shared" si="367"/>
        <v>0.2</v>
      </c>
      <c r="AA2940" s="4" t="str">
        <f>IF(J2940&gt;365,"Bereits abgewandert (Segment D)",IF(Z2940&gt;=Hilfswerte!$B$38,"Rot - akut gefaehrdet",IF(Z2940&gt;=Hilfswerte!$B$39,"Gelb - beobachten","Gruen - stabil")))</f>
        <v>Gruen - stabil</v>
      </c>
    </row>
    <row r="2941" spans="1:27" ht="15" customHeight="1" x14ac:dyDescent="0.25">
      <c r="A2941" s="4" t="s">
        <v>3288</v>
      </c>
      <c r="B2941" s="4" t="s">
        <v>304</v>
      </c>
      <c r="C2941" s="4" t="s">
        <v>89</v>
      </c>
      <c r="D2941" s="4" t="s">
        <v>93</v>
      </c>
      <c r="E2941" s="4">
        <v>45</v>
      </c>
      <c r="F2941" s="5">
        <v>9.6999999999999993</v>
      </c>
      <c r="G2941" s="5">
        <v>5.8</v>
      </c>
      <c r="H2941" s="6">
        <v>2390</v>
      </c>
      <c r="I2941" s="4">
        <v>5</v>
      </c>
      <c r="J2941" s="4">
        <v>19</v>
      </c>
      <c r="K2941" s="4">
        <v>1</v>
      </c>
      <c r="L2941" s="4">
        <v>13</v>
      </c>
      <c r="M2941" s="4">
        <v>6</v>
      </c>
      <c r="N2941" s="5">
        <v>9.6999999999999993</v>
      </c>
      <c r="O2941" s="7">
        <f t="shared" si="360"/>
        <v>5</v>
      </c>
      <c r="P2941" s="7">
        <f t="shared" si="361"/>
        <v>5</v>
      </c>
      <c r="Q2941" s="7">
        <f t="shared" si="362"/>
        <v>3</v>
      </c>
      <c r="R2941" s="7">
        <f t="shared" si="363"/>
        <v>13</v>
      </c>
      <c r="S2941" s="8">
        <f t="shared" si="364"/>
        <v>125</v>
      </c>
      <c r="T2941" s="7" t="str">
        <f t="shared" si="365"/>
        <v>A - Top-Kunde</v>
      </c>
      <c r="U2941" s="4">
        <f>ROUND(((E2941-Hilfswerte!$B$20)/Hilfswerte!$B$21)+((F2941-Hilfswerte!$B$22)/Hilfswerte!$B$23)+((G2941-Hilfswerte!$B$24)/Hilfswerte!$B$25)+0.1*INDEX(Hilfswerte!$B$4:$B$15,MATCH(C2941,Hilfswerte!$A$4:$A$15,0)),2)</f>
        <v>-1.06</v>
      </c>
      <c r="V2941" s="4">
        <f>ROUND(SQRT((((E2941-Hilfswerte!$B$20)/Hilfswerte!$B$21)-Hilfswerte!$B$28)^2+(((F2941-Hilfswerte!$B$22)/Hilfswerte!$B$23)-Hilfswerte!$B$29)^2+(((G2941-Hilfswerte!$B$24)/Hilfswerte!$B$25)-Hilfswerte!$B$30)^2),3)</f>
        <v>1.125</v>
      </c>
      <c r="W2941" s="4">
        <f>ROUND(E2941*Hilfswerte!$B$31,0)</f>
        <v>9250</v>
      </c>
      <c r="X2941" s="4">
        <f t="shared" si="366"/>
        <v>6860</v>
      </c>
      <c r="Y2941" s="4" t="str">
        <f>IF(T2941="A - Top-Kunde","bereits Top-Kunde",IF(AND(V2941&lt;=Hilfswerte!$B$34,H2941&lt;0.5*W2941),"Hoch",IF(AND(V2941&lt;=Hilfswerte!$B$35,H2941&lt;0.7*W2941),"Mittel","Niedrig")))</f>
        <v>bereits Top-Kunde</v>
      </c>
      <c r="Z2941" s="4">
        <f t="shared" si="367"/>
        <v>6.6</v>
      </c>
      <c r="AA2941" s="4" t="str">
        <f>IF(J2941&gt;365,"Bereits abgewandert (Segment D)",IF(Z2941&gt;=Hilfswerte!$B$38,"Rot - akut gefaehrdet",IF(Z2941&gt;=Hilfswerte!$B$39,"Gelb - beobachten","Gruen - stabil")))</f>
        <v>Gruen - stabil</v>
      </c>
    </row>
    <row r="2942" spans="1:27" ht="15" customHeight="1" x14ac:dyDescent="0.25">
      <c r="A2942" s="4" t="s">
        <v>3289</v>
      </c>
      <c r="B2942" s="4" t="s">
        <v>806</v>
      </c>
      <c r="C2942" s="4" t="s">
        <v>62</v>
      </c>
      <c r="D2942" s="4" t="s">
        <v>93</v>
      </c>
      <c r="E2942" s="4">
        <v>28</v>
      </c>
      <c r="F2942" s="5">
        <v>7.6</v>
      </c>
      <c r="G2942" s="5">
        <v>5.5</v>
      </c>
      <c r="H2942" s="6">
        <v>1930</v>
      </c>
      <c r="I2942" s="4">
        <v>1</v>
      </c>
      <c r="J2942" s="4">
        <v>134</v>
      </c>
      <c r="K2942" s="4">
        <v>0</v>
      </c>
      <c r="L2942" s="4">
        <v>25</v>
      </c>
      <c r="M2942" s="4">
        <v>5</v>
      </c>
      <c r="N2942" s="5">
        <v>-7.2</v>
      </c>
      <c r="O2942" s="7">
        <f t="shared" si="360"/>
        <v>3</v>
      </c>
      <c r="P2942" s="7">
        <f t="shared" si="361"/>
        <v>1</v>
      </c>
      <c r="Q2942" s="7">
        <f t="shared" si="362"/>
        <v>3</v>
      </c>
      <c r="R2942" s="7">
        <f t="shared" si="363"/>
        <v>7</v>
      </c>
      <c r="S2942" s="8">
        <f t="shared" si="364"/>
        <v>58.9</v>
      </c>
      <c r="T2942" s="7" t="str">
        <f t="shared" si="365"/>
        <v>C - Entwicklungspotenzial</v>
      </c>
      <c r="U2942" s="4">
        <f>ROUND(((E2942-Hilfswerte!$B$20)/Hilfswerte!$B$21)+((F2942-Hilfswerte!$B$22)/Hilfswerte!$B$23)+((G2942-Hilfswerte!$B$24)/Hilfswerte!$B$25)+0.1*INDEX(Hilfswerte!$B$4:$B$15,MATCH(C2942,Hilfswerte!$A$4:$A$15,0)),2)</f>
        <v>-1.0900000000000001</v>
      </c>
      <c r="V2942" s="4">
        <f>ROUND(SQRT((((E2942-Hilfswerte!$B$20)/Hilfswerte!$B$21)-Hilfswerte!$B$28)^2+(((F2942-Hilfswerte!$B$22)/Hilfswerte!$B$23)-Hilfswerte!$B$29)^2+(((G2942-Hilfswerte!$B$24)/Hilfswerte!$B$25)-Hilfswerte!$B$30)^2),3)</f>
        <v>1.2130000000000001</v>
      </c>
      <c r="W2942" s="4">
        <f>ROUND(E2942*Hilfswerte!$B$31,0)</f>
        <v>5755</v>
      </c>
      <c r="X2942" s="4">
        <f t="shared" si="366"/>
        <v>3825</v>
      </c>
      <c r="Y2942" s="4" t="str">
        <f>IF(T2942="A - Top-Kunde","bereits Top-Kunde",IF(AND(V2942&lt;=Hilfswerte!$B$34,H2942&lt;0.5*W2942),"Hoch",IF(AND(V2942&lt;=Hilfswerte!$B$35,H2942&lt;0.7*W2942),"Mittel","Niedrig")))</f>
        <v>Niedrig</v>
      </c>
      <c r="Z2942" s="4">
        <f t="shared" si="367"/>
        <v>14.6</v>
      </c>
      <c r="AA2942" s="4" t="str">
        <f>IF(J2942&gt;365,"Bereits abgewandert (Segment D)",IF(Z2942&gt;=Hilfswerte!$B$38,"Rot - akut gefaehrdet",IF(Z2942&gt;=Hilfswerte!$B$39,"Gelb - beobachten","Gruen - stabil")))</f>
        <v>Gelb - beobachten</v>
      </c>
    </row>
    <row r="2943" spans="1:27" ht="15" customHeight="1" x14ac:dyDescent="0.25">
      <c r="A2943" s="4" t="s">
        <v>3290</v>
      </c>
      <c r="B2943" s="4" t="s">
        <v>162</v>
      </c>
      <c r="C2943" s="4" t="s">
        <v>89</v>
      </c>
      <c r="D2943" s="4" t="s">
        <v>30</v>
      </c>
      <c r="E2943" s="4">
        <v>42</v>
      </c>
      <c r="F2943" s="5">
        <v>6.2</v>
      </c>
      <c r="G2943" s="5">
        <v>2.8</v>
      </c>
      <c r="H2943" s="6">
        <v>3320</v>
      </c>
      <c r="I2943" s="4">
        <v>4</v>
      </c>
      <c r="J2943" s="4">
        <v>32</v>
      </c>
      <c r="K2943" s="4">
        <v>0</v>
      </c>
      <c r="L2943" s="4">
        <v>15</v>
      </c>
      <c r="M2943" s="4">
        <v>6</v>
      </c>
      <c r="N2943" s="5">
        <v>9.4</v>
      </c>
      <c r="O2943" s="7">
        <f t="shared" si="360"/>
        <v>4</v>
      </c>
      <c r="P2943" s="7">
        <f t="shared" si="361"/>
        <v>4</v>
      </c>
      <c r="Q2943" s="7">
        <f t="shared" si="362"/>
        <v>4</v>
      </c>
      <c r="R2943" s="7">
        <f t="shared" si="363"/>
        <v>12</v>
      </c>
      <c r="S2943" s="8">
        <f t="shared" si="364"/>
        <v>120.2</v>
      </c>
      <c r="T2943" s="7" t="str">
        <f t="shared" si="365"/>
        <v>B - Kernkunde</v>
      </c>
      <c r="U2943" s="4">
        <f>ROUND(((E2943-Hilfswerte!$B$20)/Hilfswerte!$B$21)+((F2943-Hilfswerte!$B$22)/Hilfswerte!$B$23)+((G2943-Hilfswerte!$B$24)/Hilfswerte!$B$25)+0.1*INDEX(Hilfswerte!$B$4:$B$15,MATCH(C2943,Hilfswerte!$A$4:$A$15,0)),2)</f>
        <v>-1.61</v>
      </c>
      <c r="V2943" s="4">
        <f>ROUND(SQRT((((E2943-Hilfswerte!$B$20)/Hilfswerte!$B$21)-Hilfswerte!$B$28)^2+(((F2943-Hilfswerte!$B$22)/Hilfswerte!$B$23)-Hilfswerte!$B$29)^2+(((G2943-Hilfswerte!$B$24)/Hilfswerte!$B$25)-Hilfswerte!$B$30)^2),3)</f>
        <v>1.5469999999999999</v>
      </c>
      <c r="W2943" s="4">
        <f>ROUND(E2943*Hilfswerte!$B$31,0)</f>
        <v>8633</v>
      </c>
      <c r="X2943" s="4">
        <f t="shared" si="366"/>
        <v>5313</v>
      </c>
      <c r="Y2943" s="4" t="str">
        <f>IF(T2943="A - Top-Kunde","bereits Top-Kunde",IF(AND(V2943&lt;=Hilfswerte!$B$34,H2943&lt;0.5*W2943),"Hoch",IF(AND(V2943&lt;=Hilfswerte!$B$35,H2943&lt;0.7*W2943),"Mittel","Niedrig")))</f>
        <v>Niedrig</v>
      </c>
      <c r="Z2943" s="4">
        <f t="shared" si="367"/>
        <v>4.5999999999999996</v>
      </c>
      <c r="AA2943" s="4" t="str">
        <f>IF(J2943&gt;365,"Bereits abgewandert (Segment D)",IF(Z2943&gt;=Hilfswerte!$B$38,"Rot - akut gefaehrdet",IF(Z2943&gt;=Hilfswerte!$B$39,"Gelb - beobachten","Gruen - stabil")))</f>
        <v>Gruen - stabil</v>
      </c>
    </row>
    <row r="2944" spans="1:27" ht="15" customHeight="1" x14ac:dyDescent="0.25">
      <c r="A2944" s="4" t="s">
        <v>3291</v>
      </c>
      <c r="B2944" s="4" t="s">
        <v>743</v>
      </c>
      <c r="C2944" s="4" t="s">
        <v>62</v>
      </c>
      <c r="D2944" s="4" t="s">
        <v>106</v>
      </c>
      <c r="E2944" s="4">
        <v>1667</v>
      </c>
      <c r="F2944" s="5">
        <v>381.5</v>
      </c>
      <c r="G2944" s="5">
        <v>3.3</v>
      </c>
      <c r="H2944" s="6">
        <v>49720</v>
      </c>
      <c r="I2944" s="4">
        <v>2</v>
      </c>
      <c r="J2944" s="4">
        <v>133</v>
      </c>
      <c r="K2944" s="4">
        <v>0</v>
      </c>
      <c r="L2944" s="4">
        <v>0</v>
      </c>
      <c r="M2944" s="4">
        <v>2</v>
      </c>
      <c r="N2944" s="5">
        <v>-1.7</v>
      </c>
      <c r="O2944" s="7">
        <f t="shared" si="360"/>
        <v>3</v>
      </c>
      <c r="P2944" s="7">
        <f t="shared" si="361"/>
        <v>2</v>
      </c>
      <c r="Q2944" s="7">
        <f t="shared" si="362"/>
        <v>5</v>
      </c>
      <c r="R2944" s="7">
        <f t="shared" si="363"/>
        <v>10</v>
      </c>
      <c r="S2944" s="8">
        <f t="shared" si="364"/>
        <v>99.2</v>
      </c>
      <c r="T2944" s="7" t="str">
        <f t="shared" si="365"/>
        <v>C - Entwicklungspotenzial</v>
      </c>
      <c r="U2944" s="4">
        <f>ROUND(((E2944-Hilfswerte!$B$20)/Hilfswerte!$B$21)+((F2944-Hilfswerte!$B$22)/Hilfswerte!$B$23)+((G2944-Hilfswerte!$B$24)/Hilfswerte!$B$25)+0.1*INDEX(Hilfswerte!$B$4:$B$15,MATCH(C2944,Hilfswerte!$A$4:$A$15,0)),2)</f>
        <v>12.32</v>
      </c>
      <c r="V2944" s="4">
        <f>ROUND(SQRT((((E2944-Hilfswerte!$B$20)/Hilfswerte!$B$21)-Hilfswerte!$B$28)^2+(((F2944-Hilfswerte!$B$22)/Hilfswerte!$B$23)-Hilfswerte!$B$29)^2+(((G2944-Hilfswerte!$B$24)/Hilfswerte!$B$25)-Hilfswerte!$B$30)^2),3)</f>
        <v>9.0109999999999992</v>
      </c>
      <c r="W2944" s="4">
        <f>ROUND(E2944*Hilfswerte!$B$31,0)</f>
        <v>342645</v>
      </c>
      <c r="X2944" s="4">
        <f t="shared" si="366"/>
        <v>292925</v>
      </c>
      <c r="Y2944" s="4" t="str">
        <f>IF(T2944="A - Top-Kunde","bereits Top-Kunde",IF(AND(V2944&lt;=Hilfswerte!$B$34,H2944&lt;0.5*W2944),"Hoch",IF(AND(V2944&lt;=Hilfswerte!$B$35,H2944&lt;0.7*W2944),"Mittel","Niedrig")))</f>
        <v>Niedrig</v>
      </c>
      <c r="Z2944" s="4">
        <f t="shared" si="367"/>
        <v>7.3</v>
      </c>
      <c r="AA2944" s="4" t="str">
        <f>IF(J2944&gt;365,"Bereits abgewandert (Segment D)",IF(Z2944&gt;=Hilfswerte!$B$38,"Rot - akut gefaehrdet",IF(Z2944&gt;=Hilfswerte!$B$39,"Gelb - beobachten","Gruen - stabil")))</f>
        <v>Gruen - stabil</v>
      </c>
    </row>
    <row r="2945" spans="1:27" ht="15" customHeight="1" x14ac:dyDescent="0.25">
      <c r="A2945" s="4" t="s">
        <v>3292</v>
      </c>
      <c r="B2945" s="4" t="s">
        <v>701</v>
      </c>
      <c r="C2945" s="4" t="s">
        <v>59</v>
      </c>
      <c r="D2945" s="4" t="s">
        <v>48</v>
      </c>
      <c r="E2945" s="4">
        <v>8</v>
      </c>
      <c r="F2945" s="5">
        <v>1.1000000000000001</v>
      </c>
      <c r="G2945" s="5">
        <v>15.2</v>
      </c>
      <c r="H2945" s="6">
        <v>0</v>
      </c>
      <c r="I2945" s="4">
        <v>0</v>
      </c>
      <c r="J2945" s="4">
        <v>825</v>
      </c>
      <c r="K2945" s="4">
        <v>0</v>
      </c>
      <c r="L2945" s="4">
        <v>4</v>
      </c>
      <c r="M2945" s="4">
        <v>0</v>
      </c>
      <c r="N2945" s="5">
        <v>-53.7</v>
      </c>
      <c r="O2945" s="7">
        <f t="shared" si="360"/>
        <v>1</v>
      </c>
      <c r="P2945" s="7">
        <f t="shared" si="361"/>
        <v>1</v>
      </c>
      <c r="Q2945" s="7">
        <f t="shared" si="362"/>
        <v>1</v>
      </c>
      <c r="R2945" s="7">
        <f t="shared" si="363"/>
        <v>3</v>
      </c>
      <c r="S2945" s="8">
        <f t="shared" si="364"/>
        <v>2</v>
      </c>
      <c r="T2945" s="7" t="str">
        <f t="shared" si="365"/>
        <v>D - Abwanderungsrisiko</v>
      </c>
      <c r="U2945" s="4">
        <f>ROUND(((E2945-Hilfswerte!$B$20)/Hilfswerte!$B$21)+((F2945-Hilfswerte!$B$22)/Hilfswerte!$B$23)+((G2945-Hilfswerte!$B$24)/Hilfswerte!$B$25)+0.1*INDEX(Hilfswerte!$B$4:$B$15,MATCH(C2945,Hilfswerte!$A$4:$A$15,0)),2)</f>
        <v>-0.25</v>
      </c>
      <c r="V2945" s="4">
        <f>ROUND(SQRT((((E2945-Hilfswerte!$B$20)/Hilfswerte!$B$21)-Hilfswerte!$B$28)^2+(((F2945-Hilfswerte!$B$22)/Hilfswerte!$B$23)-Hilfswerte!$B$29)^2+(((G2945-Hilfswerte!$B$24)/Hilfswerte!$B$25)-Hilfswerte!$B$30)^2),3)</f>
        <v>1.1399999999999999</v>
      </c>
      <c r="W2945" s="4">
        <f>ROUND(E2945*Hilfswerte!$B$31,0)</f>
        <v>1644</v>
      </c>
      <c r="X2945" s="4">
        <f t="shared" si="366"/>
        <v>1644</v>
      </c>
      <c r="Y2945" s="4" t="str">
        <f>IF(T2945="A - Top-Kunde","bereits Top-Kunde",IF(AND(V2945&lt;=Hilfswerte!$B$34,H2945&lt;0.5*W2945),"Hoch",IF(AND(V2945&lt;=Hilfswerte!$B$35,H2945&lt;0.7*W2945),"Mittel","Niedrig")))</f>
        <v>Mittel</v>
      </c>
      <c r="Z2945" s="4">
        <f t="shared" si="367"/>
        <v>63.5</v>
      </c>
      <c r="AA2945" s="4" t="str">
        <f>IF(J2945&gt;365,"Bereits abgewandert (Segment D)",IF(Z2945&gt;=Hilfswerte!$B$38,"Rot - akut gefaehrdet",IF(Z2945&gt;=Hilfswerte!$B$39,"Gelb - beobachten","Gruen - stabil")))</f>
        <v>Bereits abgewandert (Segment D)</v>
      </c>
    </row>
    <row r="2946" spans="1:27" ht="15" customHeight="1" x14ac:dyDescent="0.25">
      <c r="A2946" s="4" t="s">
        <v>3293</v>
      </c>
      <c r="B2946" s="4" t="s">
        <v>395</v>
      </c>
      <c r="C2946" s="4" t="s">
        <v>62</v>
      </c>
      <c r="D2946" s="4" t="s">
        <v>30</v>
      </c>
      <c r="E2946" s="4">
        <v>161</v>
      </c>
      <c r="F2946" s="5">
        <v>36.9</v>
      </c>
      <c r="G2946" s="5">
        <v>17.600000000000001</v>
      </c>
      <c r="H2946" s="6">
        <v>7570</v>
      </c>
      <c r="I2946" s="4">
        <v>2</v>
      </c>
      <c r="J2946" s="4">
        <v>112</v>
      </c>
      <c r="K2946" s="4">
        <v>1</v>
      </c>
      <c r="L2946" s="4">
        <v>-5</v>
      </c>
      <c r="M2946" s="4">
        <v>4</v>
      </c>
      <c r="N2946" s="5">
        <v>36</v>
      </c>
      <c r="O2946" s="7">
        <f t="shared" ref="O2946:O3009" si="368">IF(J2946&gt;365,1,IF(J2946&lt;=30,5,IF(J2946&lt;=90,4,IF(J2946&lt;=180,3,2))))</f>
        <v>3</v>
      </c>
      <c r="P2946" s="7">
        <f t="shared" ref="P2946:P3009" si="369">IF(I2946&gt;=5,5,IF(I2946&gt;=4,4,IF(I2946&gt;=3,3,IF(I2946&gt;=2,2,1))))</f>
        <v>2</v>
      </c>
      <c r="Q2946" s="7">
        <f t="shared" ref="Q2946:Q3009" si="370">IF(H2946&gt;=7500,5,IF(H2946&gt;=2500,4,IF(H2946&gt;=1000,3,IF(H2946&gt;=1,2,1))))</f>
        <v>5</v>
      </c>
      <c r="R2946" s="7">
        <f t="shared" ref="R2946:R3009" si="371">O2946+P2946+Q2946</f>
        <v>10</v>
      </c>
      <c r="S2946" s="8">
        <f t="shared" ref="S2946:S3009" si="372">ROUND(10*R2946+0.5*N2946-6*K2946-0.3*MAX(0,L2946),1)</f>
        <v>112</v>
      </c>
      <c r="T2946" s="7" t="str">
        <f t="shared" ref="T2946:T3009" si="373">IF(J2946&gt;365,"D - Abwanderungsrisiko",IF(S2946&gt;=125,"A - Top-Kunde",IF(S2946&gt;=105,"B - Kernkunde","C - Entwicklungspotenzial")))</f>
        <v>B - Kernkunde</v>
      </c>
      <c r="U2946" s="4">
        <f>ROUND(((E2946-Hilfswerte!$B$20)/Hilfswerte!$B$21)+((F2946-Hilfswerte!$B$22)/Hilfswerte!$B$23)+((G2946-Hilfswerte!$B$24)/Hilfswerte!$B$25)+0.1*INDEX(Hilfswerte!$B$4:$B$15,MATCH(C2946,Hilfswerte!$A$4:$A$15,0)),2)</f>
        <v>1.93</v>
      </c>
      <c r="V2946" s="4">
        <f>ROUND(SQRT((((E2946-Hilfswerte!$B$20)/Hilfswerte!$B$21)-Hilfswerte!$B$28)^2+(((F2946-Hilfswerte!$B$22)/Hilfswerte!$B$23)-Hilfswerte!$B$29)^2+(((G2946-Hilfswerte!$B$24)/Hilfswerte!$B$25)-Hilfswerte!$B$30)^2),3)</f>
        <v>1.0149999999999999</v>
      </c>
      <c r="W2946" s="4">
        <f>ROUND(E2946*Hilfswerte!$B$31,0)</f>
        <v>33093</v>
      </c>
      <c r="X2946" s="4">
        <f t="shared" ref="X2946:X3009" si="374">MAX(0,W2946-H2946)</f>
        <v>25523</v>
      </c>
      <c r="Y2946" s="4" t="str">
        <f>IF(T2946="A - Top-Kunde","bereits Top-Kunde",IF(AND(V2946&lt;=Hilfswerte!$B$34,H2946&lt;0.5*W2946),"Hoch",IF(AND(V2946&lt;=Hilfswerte!$B$35,H2946&lt;0.7*W2946),"Mittel","Niedrig")))</f>
        <v>Mittel</v>
      </c>
      <c r="Z2946" s="4">
        <f t="shared" ref="Z2946:Z3009" si="375">ROUND(0.4*MAX(0,-N2946)+3*K2946+0.2*MAX(0,L2946)+0.05*J2946,1)</f>
        <v>8.6</v>
      </c>
      <c r="AA2946" s="4" t="str">
        <f>IF(J2946&gt;365,"Bereits abgewandert (Segment D)",IF(Z2946&gt;=Hilfswerte!$B$38,"Rot - akut gefaehrdet",IF(Z2946&gt;=Hilfswerte!$B$39,"Gelb - beobachten","Gruen - stabil")))</f>
        <v>Gruen - stabil</v>
      </c>
    </row>
    <row r="2947" spans="1:27" ht="15" customHeight="1" x14ac:dyDescent="0.25">
      <c r="A2947" s="4" t="s">
        <v>3294</v>
      </c>
      <c r="B2947" s="4" t="s">
        <v>585</v>
      </c>
      <c r="C2947" s="4" t="s">
        <v>55</v>
      </c>
      <c r="D2947" s="4" t="s">
        <v>30</v>
      </c>
      <c r="E2947" s="4">
        <v>37</v>
      </c>
      <c r="F2947" s="5">
        <v>9.5</v>
      </c>
      <c r="G2947" s="5">
        <v>10.4</v>
      </c>
      <c r="H2947" s="6">
        <v>0</v>
      </c>
      <c r="I2947" s="4">
        <v>0</v>
      </c>
      <c r="J2947" s="4">
        <v>872</v>
      </c>
      <c r="K2947" s="4">
        <v>0</v>
      </c>
      <c r="L2947" s="4">
        <v>15</v>
      </c>
      <c r="M2947" s="4">
        <v>0</v>
      </c>
      <c r="N2947" s="5">
        <v>-69.8</v>
      </c>
      <c r="O2947" s="7">
        <f t="shared" si="368"/>
        <v>1</v>
      </c>
      <c r="P2947" s="7">
        <f t="shared" si="369"/>
        <v>1</v>
      </c>
      <c r="Q2947" s="7">
        <f t="shared" si="370"/>
        <v>1</v>
      </c>
      <c r="R2947" s="7">
        <f t="shared" si="371"/>
        <v>3</v>
      </c>
      <c r="S2947" s="8">
        <f t="shared" si="372"/>
        <v>-9.4</v>
      </c>
      <c r="T2947" s="7" t="str">
        <f t="shared" si="373"/>
        <v>D - Abwanderungsrisiko</v>
      </c>
      <c r="U2947" s="4">
        <f>ROUND(((E2947-Hilfswerte!$B$20)/Hilfswerte!$B$21)+((F2947-Hilfswerte!$B$22)/Hilfswerte!$B$23)+((G2947-Hilfswerte!$B$24)/Hilfswerte!$B$25)+0.1*INDEX(Hilfswerte!$B$4:$B$15,MATCH(C2947,Hilfswerte!$A$4:$A$15,0)),2)</f>
        <v>-0.36</v>
      </c>
      <c r="V2947" s="4">
        <f>ROUND(SQRT((((E2947-Hilfswerte!$B$20)/Hilfswerte!$B$21)-Hilfswerte!$B$28)^2+(((F2947-Hilfswerte!$B$22)/Hilfswerte!$B$23)-Hilfswerte!$B$29)^2+(((G2947-Hilfswerte!$B$24)/Hilfswerte!$B$25)-Hilfswerte!$B$30)^2),3)</f>
        <v>0.76500000000000001</v>
      </c>
      <c r="W2947" s="4">
        <f>ROUND(E2947*Hilfswerte!$B$31,0)</f>
        <v>7605</v>
      </c>
      <c r="X2947" s="4">
        <f t="shared" si="374"/>
        <v>7605</v>
      </c>
      <c r="Y2947" s="4" t="str">
        <f>IF(T2947="A - Top-Kunde","bereits Top-Kunde",IF(AND(V2947&lt;=Hilfswerte!$B$34,H2947&lt;0.5*W2947),"Hoch",IF(AND(V2947&lt;=Hilfswerte!$B$35,H2947&lt;0.7*W2947),"Mittel","Niedrig")))</f>
        <v>Hoch</v>
      </c>
      <c r="Z2947" s="4">
        <f t="shared" si="375"/>
        <v>74.5</v>
      </c>
      <c r="AA2947" s="4" t="str">
        <f>IF(J2947&gt;365,"Bereits abgewandert (Segment D)",IF(Z2947&gt;=Hilfswerte!$B$38,"Rot - akut gefaehrdet",IF(Z2947&gt;=Hilfswerte!$B$39,"Gelb - beobachten","Gruen - stabil")))</f>
        <v>Bereits abgewandert (Segment D)</v>
      </c>
    </row>
    <row r="2948" spans="1:27" ht="15" customHeight="1" x14ac:dyDescent="0.25">
      <c r="A2948" s="4" t="s">
        <v>3295</v>
      </c>
      <c r="B2948" s="4" t="s">
        <v>376</v>
      </c>
      <c r="C2948" s="4" t="s">
        <v>38</v>
      </c>
      <c r="D2948" s="4" t="s">
        <v>30</v>
      </c>
      <c r="E2948" s="4">
        <v>286</v>
      </c>
      <c r="F2948" s="5">
        <v>59.8</v>
      </c>
      <c r="G2948" s="5">
        <v>19.5</v>
      </c>
      <c r="H2948" s="6">
        <v>13790</v>
      </c>
      <c r="I2948" s="4">
        <v>1</v>
      </c>
      <c r="J2948" s="4">
        <v>143</v>
      </c>
      <c r="K2948" s="4">
        <v>0</v>
      </c>
      <c r="L2948" s="4">
        <v>-2</v>
      </c>
      <c r="M2948" s="4">
        <v>4</v>
      </c>
      <c r="N2948" s="5">
        <v>13.1</v>
      </c>
      <c r="O2948" s="7">
        <f t="shared" si="368"/>
        <v>3</v>
      </c>
      <c r="P2948" s="7">
        <f t="shared" si="369"/>
        <v>1</v>
      </c>
      <c r="Q2948" s="7">
        <f t="shared" si="370"/>
        <v>5</v>
      </c>
      <c r="R2948" s="7">
        <f t="shared" si="371"/>
        <v>9</v>
      </c>
      <c r="S2948" s="8">
        <f t="shared" si="372"/>
        <v>96.6</v>
      </c>
      <c r="T2948" s="7" t="str">
        <f t="shared" si="373"/>
        <v>C - Entwicklungspotenzial</v>
      </c>
      <c r="U2948" s="4">
        <f>ROUND(((E2948-Hilfswerte!$B$20)/Hilfswerte!$B$21)+((F2948-Hilfswerte!$B$22)/Hilfswerte!$B$23)+((G2948-Hilfswerte!$B$24)/Hilfswerte!$B$25)+0.1*INDEX(Hilfswerte!$B$4:$B$15,MATCH(C2948,Hilfswerte!$A$4:$A$15,0)),2)</f>
        <v>3.1</v>
      </c>
      <c r="V2948" s="4">
        <f>ROUND(SQRT((((E2948-Hilfswerte!$B$20)/Hilfswerte!$B$21)-Hilfswerte!$B$28)^2+(((F2948-Hilfswerte!$B$22)/Hilfswerte!$B$23)-Hilfswerte!$B$29)^2+(((G2948-Hilfswerte!$B$24)/Hilfswerte!$B$25)-Hilfswerte!$B$30)^2),3)</f>
        <v>1.466</v>
      </c>
      <c r="W2948" s="4">
        <f>ROUND(E2948*Hilfswerte!$B$31,0)</f>
        <v>58786</v>
      </c>
      <c r="X2948" s="4">
        <f t="shared" si="374"/>
        <v>44996</v>
      </c>
      <c r="Y2948" s="4" t="str">
        <f>IF(T2948="A - Top-Kunde","bereits Top-Kunde",IF(AND(V2948&lt;=Hilfswerte!$B$34,H2948&lt;0.5*W2948),"Hoch",IF(AND(V2948&lt;=Hilfswerte!$B$35,H2948&lt;0.7*W2948),"Mittel","Niedrig")))</f>
        <v>Niedrig</v>
      </c>
      <c r="Z2948" s="4">
        <f t="shared" si="375"/>
        <v>7.2</v>
      </c>
      <c r="AA2948" s="4" t="str">
        <f>IF(J2948&gt;365,"Bereits abgewandert (Segment D)",IF(Z2948&gt;=Hilfswerte!$B$38,"Rot - akut gefaehrdet",IF(Z2948&gt;=Hilfswerte!$B$39,"Gelb - beobachten","Gruen - stabil")))</f>
        <v>Gruen - stabil</v>
      </c>
    </row>
    <row r="2949" spans="1:27" ht="15" customHeight="1" x14ac:dyDescent="0.25">
      <c r="A2949" s="4" t="s">
        <v>3296</v>
      </c>
      <c r="B2949" s="4" t="s">
        <v>174</v>
      </c>
      <c r="C2949" s="4" t="s">
        <v>62</v>
      </c>
      <c r="D2949" s="4" t="s">
        <v>30</v>
      </c>
      <c r="E2949" s="4">
        <v>61</v>
      </c>
      <c r="F2949" s="5">
        <v>9.6999999999999993</v>
      </c>
      <c r="G2949" s="5">
        <v>1.9</v>
      </c>
      <c r="H2949" s="6">
        <v>7460</v>
      </c>
      <c r="I2949" s="4">
        <v>4</v>
      </c>
      <c r="J2949" s="4">
        <v>5</v>
      </c>
      <c r="K2949" s="4">
        <v>1</v>
      </c>
      <c r="L2949" s="4">
        <v>24</v>
      </c>
      <c r="M2949" s="4">
        <v>3</v>
      </c>
      <c r="N2949" s="5">
        <v>12.5</v>
      </c>
      <c r="O2949" s="7">
        <f t="shared" si="368"/>
        <v>5</v>
      </c>
      <c r="P2949" s="7">
        <f t="shared" si="369"/>
        <v>4</v>
      </c>
      <c r="Q2949" s="7">
        <f t="shared" si="370"/>
        <v>4</v>
      </c>
      <c r="R2949" s="7">
        <f t="shared" si="371"/>
        <v>13</v>
      </c>
      <c r="S2949" s="8">
        <f t="shared" si="372"/>
        <v>123.1</v>
      </c>
      <c r="T2949" s="7" t="str">
        <f t="shared" si="373"/>
        <v>B - Kernkunde</v>
      </c>
      <c r="U2949" s="4">
        <f>ROUND(((E2949-Hilfswerte!$B$20)/Hilfswerte!$B$21)+((F2949-Hilfswerte!$B$22)/Hilfswerte!$B$23)+((G2949-Hilfswerte!$B$24)/Hilfswerte!$B$25)+0.1*INDEX(Hilfswerte!$B$4:$B$15,MATCH(C2949,Hilfswerte!$A$4:$A$15,0)),2)</f>
        <v>-1.48</v>
      </c>
      <c r="V2949" s="4">
        <f>ROUND(SQRT((((E2949-Hilfswerte!$B$20)/Hilfswerte!$B$21)-Hilfswerte!$B$28)^2+(((F2949-Hilfswerte!$B$22)/Hilfswerte!$B$23)-Hilfswerte!$B$29)^2+(((G2949-Hilfswerte!$B$24)/Hilfswerte!$B$25)-Hilfswerte!$B$30)^2),3)</f>
        <v>1.627</v>
      </c>
      <c r="W2949" s="4">
        <f>ROUND(E2949*Hilfswerte!$B$31,0)</f>
        <v>12538</v>
      </c>
      <c r="X2949" s="4">
        <f t="shared" si="374"/>
        <v>5078</v>
      </c>
      <c r="Y2949" s="4" t="str">
        <f>IF(T2949="A - Top-Kunde","bereits Top-Kunde",IF(AND(V2949&lt;=Hilfswerte!$B$34,H2949&lt;0.5*W2949),"Hoch",IF(AND(V2949&lt;=Hilfswerte!$B$35,H2949&lt;0.7*W2949),"Mittel","Niedrig")))</f>
        <v>Niedrig</v>
      </c>
      <c r="Z2949" s="4">
        <f t="shared" si="375"/>
        <v>8.1</v>
      </c>
      <c r="AA2949" s="4" t="str">
        <f>IF(J2949&gt;365,"Bereits abgewandert (Segment D)",IF(Z2949&gt;=Hilfswerte!$B$38,"Rot - akut gefaehrdet",IF(Z2949&gt;=Hilfswerte!$B$39,"Gelb - beobachten","Gruen - stabil")))</f>
        <v>Gruen - stabil</v>
      </c>
    </row>
    <row r="2950" spans="1:27" ht="15" customHeight="1" x14ac:dyDescent="0.25">
      <c r="A2950" s="4" t="s">
        <v>3297</v>
      </c>
      <c r="B2950" s="4" t="s">
        <v>185</v>
      </c>
      <c r="C2950" s="4" t="s">
        <v>74</v>
      </c>
      <c r="D2950" s="4" t="s">
        <v>30</v>
      </c>
      <c r="E2950" s="4">
        <v>55</v>
      </c>
      <c r="F2950" s="5">
        <v>12.1</v>
      </c>
      <c r="G2950" s="5">
        <v>7.6</v>
      </c>
      <c r="H2950" s="6">
        <v>1270</v>
      </c>
      <c r="I2950" s="4">
        <v>3</v>
      </c>
      <c r="J2950" s="4">
        <v>77</v>
      </c>
      <c r="K2950" s="4">
        <v>1</v>
      </c>
      <c r="L2950" s="4">
        <v>20</v>
      </c>
      <c r="M2950" s="4">
        <v>5</v>
      </c>
      <c r="N2950" s="5">
        <v>1</v>
      </c>
      <c r="O2950" s="7">
        <f t="shared" si="368"/>
        <v>4</v>
      </c>
      <c r="P2950" s="7">
        <f t="shared" si="369"/>
        <v>3</v>
      </c>
      <c r="Q2950" s="7">
        <f t="shared" si="370"/>
        <v>3</v>
      </c>
      <c r="R2950" s="7">
        <f t="shared" si="371"/>
        <v>10</v>
      </c>
      <c r="S2950" s="8">
        <f t="shared" si="372"/>
        <v>88.5</v>
      </c>
      <c r="T2950" s="7" t="str">
        <f t="shared" si="373"/>
        <v>C - Entwicklungspotenzial</v>
      </c>
      <c r="U2950" s="4">
        <f>ROUND(((E2950-Hilfswerte!$B$20)/Hilfswerte!$B$21)+((F2950-Hilfswerte!$B$22)/Hilfswerte!$B$23)+((G2950-Hilfswerte!$B$24)/Hilfswerte!$B$25)+0.1*INDEX(Hilfswerte!$B$4:$B$15,MATCH(C2950,Hilfswerte!$A$4:$A$15,0)),2)</f>
        <v>-1</v>
      </c>
      <c r="V2950" s="4">
        <f>ROUND(SQRT((((E2950-Hilfswerte!$B$20)/Hilfswerte!$B$21)-Hilfswerte!$B$28)^2+(((F2950-Hilfswerte!$B$22)/Hilfswerte!$B$23)-Hilfswerte!$B$29)^2+(((G2950-Hilfswerte!$B$24)/Hilfswerte!$B$25)-Hilfswerte!$B$30)^2),3)</f>
        <v>0.878</v>
      </c>
      <c r="W2950" s="4">
        <f>ROUND(E2950*Hilfswerte!$B$31,0)</f>
        <v>11305</v>
      </c>
      <c r="X2950" s="4">
        <f t="shared" si="374"/>
        <v>10035</v>
      </c>
      <c r="Y2950" s="4" t="str">
        <f>IF(T2950="A - Top-Kunde","bereits Top-Kunde",IF(AND(V2950&lt;=Hilfswerte!$B$34,H2950&lt;0.5*W2950),"Hoch",IF(AND(V2950&lt;=Hilfswerte!$B$35,H2950&lt;0.7*W2950),"Mittel","Niedrig")))</f>
        <v>Mittel</v>
      </c>
      <c r="Z2950" s="4">
        <f t="shared" si="375"/>
        <v>10.9</v>
      </c>
      <c r="AA2950" s="4" t="str">
        <f>IF(J2950&gt;365,"Bereits abgewandert (Segment D)",IF(Z2950&gt;=Hilfswerte!$B$38,"Rot - akut gefaehrdet",IF(Z2950&gt;=Hilfswerte!$B$39,"Gelb - beobachten","Gruen - stabil")))</f>
        <v>Gruen - stabil</v>
      </c>
    </row>
    <row r="2951" spans="1:27" ht="15" customHeight="1" x14ac:dyDescent="0.25">
      <c r="A2951" s="4" t="s">
        <v>3298</v>
      </c>
      <c r="B2951" s="4" t="s">
        <v>162</v>
      </c>
      <c r="C2951" s="4" t="s">
        <v>59</v>
      </c>
      <c r="D2951" s="4" t="s">
        <v>52</v>
      </c>
      <c r="E2951" s="4">
        <v>166</v>
      </c>
      <c r="F2951" s="5">
        <v>38.6</v>
      </c>
      <c r="G2951" s="5">
        <v>3.6</v>
      </c>
      <c r="H2951" s="6">
        <v>14810</v>
      </c>
      <c r="I2951" s="4">
        <v>1</v>
      </c>
      <c r="J2951" s="4">
        <v>189</v>
      </c>
      <c r="K2951" s="4">
        <v>0</v>
      </c>
      <c r="L2951" s="4">
        <v>25</v>
      </c>
      <c r="M2951" s="4">
        <v>5</v>
      </c>
      <c r="N2951" s="5">
        <v>18.3</v>
      </c>
      <c r="O2951" s="7">
        <f t="shared" si="368"/>
        <v>2</v>
      </c>
      <c r="P2951" s="7">
        <f t="shared" si="369"/>
        <v>1</v>
      </c>
      <c r="Q2951" s="7">
        <f t="shared" si="370"/>
        <v>5</v>
      </c>
      <c r="R2951" s="7">
        <f t="shared" si="371"/>
        <v>8</v>
      </c>
      <c r="S2951" s="8">
        <f t="shared" si="372"/>
        <v>81.7</v>
      </c>
      <c r="T2951" s="7" t="str">
        <f t="shared" si="373"/>
        <v>C - Entwicklungspotenzial</v>
      </c>
      <c r="U2951" s="4">
        <f>ROUND(((E2951-Hilfswerte!$B$20)/Hilfswerte!$B$21)+((F2951-Hilfswerte!$B$22)/Hilfswerte!$B$23)+((G2951-Hilfswerte!$B$24)/Hilfswerte!$B$25)+0.1*INDEX(Hilfswerte!$B$4:$B$15,MATCH(C2951,Hilfswerte!$A$4:$A$15,0)),2)</f>
        <v>-0.73</v>
      </c>
      <c r="V2951" s="4">
        <f>ROUND(SQRT((((E2951-Hilfswerte!$B$20)/Hilfswerte!$B$21)-Hilfswerte!$B$28)^2+(((F2951-Hilfswerte!$B$22)/Hilfswerte!$B$23)-Hilfswerte!$B$29)^2+(((G2951-Hilfswerte!$B$24)/Hilfswerte!$B$25)-Hilfswerte!$B$30)^2),3)</f>
        <v>1.2090000000000001</v>
      </c>
      <c r="W2951" s="4">
        <f>ROUND(E2951*Hilfswerte!$B$31,0)</f>
        <v>34121</v>
      </c>
      <c r="X2951" s="4">
        <f t="shared" si="374"/>
        <v>19311</v>
      </c>
      <c r="Y2951" s="4" t="str">
        <f>IF(T2951="A - Top-Kunde","bereits Top-Kunde",IF(AND(V2951&lt;=Hilfswerte!$B$34,H2951&lt;0.5*W2951),"Hoch",IF(AND(V2951&lt;=Hilfswerte!$B$35,H2951&lt;0.7*W2951),"Mittel","Niedrig")))</f>
        <v>Niedrig</v>
      </c>
      <c r="Z2951" s="4">
        <f t="shared" si="375"/>
        <v>14.5</v>
      </c>
      <c r="AA2951" s="4" t="str">
        <f>IF(J2951&gt;365,"Bereits abgewandert (Segment D)",IF(Z2951&gt;=Hilfswerte!$B$38,"Rot - akut gefaehrdet",IF(Z2951&gt;=Hilfswerte!$B$39,"Gelb - beobachten","Gruen - stabil")))</f>
        <v>Gelb - beobachten</v>
      </c>
    </row>
    <row r="2952" spans="1:27" ht="15" customHeight="1" x14ac:dyDescent="0.25">
      <c r="A2952" s="4" t="s">
        <v>3299</v>
      </c>
      <c r="B2952" s="4" t="s">
        <v>136</v>
      </c>
      <c r="C2952" s="4" t="s">
        <v>51</v>
      </c>
      <c r="D2952" s="4" t="s">
        <v>30</v>
      </c>
      <c r="E2952" s="4">
        <v>79</v>
      </c>
      <c r="F2952" s="5">
        <v>16.5</v>
      </c>
      <c r="G2952" s="5">
        <v>20.2</v>
      </c>
      <c r="H2952" s="6">
        <v>1390</v>
      </c>
      <c r="I2952" s="4">
        <v>1</v>
      </c>
      <c r="J2952" s="4">
        <v>36</v>
      </c>
      <c r="K2952" s="4">
        <v>0</v>
      </c>
      <c r="L2952" s="4">
        <v>-5</v>
      </c>
      <c r="M2952" s="4">
        <v>4</v>
      </c>
      <c r="N2952" s="5">
        <v>9.5</v>
      </c>
      <c r="O2952" s="7">
        <f t="shared" si="368"/>
        <v>4</v>
      </c>
      <c r="P2952" s="7">
        <f t="shared" si="369"/>
        <v>1</v>
      </c>
      <c r="Q2952" s="7">
        <f t="shared" si="370"/>
        <v>3</v>
      </c>
      <c r="R2952" s="7">
        <f t="shared" si="371"/>
        <v>8</v>
      </c>
      <c r="S2952" s="8">
        <f t="shared" si="372"/>
        <v>84.8</v>
      </c>
      <c r="T2952" s="7" t="str">
        <f t="shared" si="373"/>
        <v>C - Entwicklungspotenzial</v>
      </c>
      <c r="U2952" s="4">
        <f>ROUND(((E2952-Hilfswerte!$B$20)/Hilfswerte!$B$21)+((F2952-Hilfswerte!$B$22)/Hilfswerte!$B$23)+((G2952-Hilfswerte!$B$24)/Hilfswerte!$B$25)+0.1*INDEX(Hilfswerte!$B$4:$B$15,MATCH(C2952,Hilfswerte!$A$4:$A$15,0)),2)</f>
        <v>1.55</v>
      </c>
      <c r="V2952" s="4">
        <f>ROUND(SQRT((((E2952-Hilfswerte!$B$20)/Hilfswerte!$B$21)-Hilfswerte!$B$28)^2+(((F2952-Hilfswerte!$B$22)/Hilfswerte!$B$23)-Hilfswerte!$B$29)^2+(((G2952-Hilfswerte!$B$24)/Hilfswerte!$B$25)-Hilfswerte!$B$30)^2),3)</f>
        <v>1.5249999999999999</v>
      </c>
      <c r="W2952" s="4">
        <f>ROUND(E2952*Hilfswerte!$B$31,0)</f>
        <v>16238</v>
      </c>
      <c r="X2952" s="4">
        <f t="shared" si="374"/>
        <v>14848</v>
      </c>
      <c r="Y2952" s="4" t="str">
        <f>IF(T2952="A - Top-Kunde","bereits Top-Kunde",IF(AND(V2952&lt;=Hilfswerte!$B$34,H2952&lt;0.5*W2952),"Hoch",IF(AND(V2952&lt;=Hilfswerte!$B$35,H2952&lt;0.7*W2952),"Mittel","Niedrig")))</f>
        <v>Niedrig</v>
      </c>
      <c r="Z2952" s="4">
        <f t="shared" si="375"/>
        <v>1.8</v>
      </c>
      <c r="AA2952" s="4" t="str">
        <f>IF(J2952&gt;365,"Bereits abgewandert (Segment D)",IF(Z2952&gt;=Hilfswerte!$B$38,"Rot - akut gefaehrdet",IF(Z2952&gt;=Hilfswerte!$B$39,"Gelb - beobachten","Gruen - stabil")))</f>
        <v>Gruen - stabil</v>
      </c>
    </row>
    <row r="2953" spans="1:27" ht="15" customHeight="1" x14ac:dyDescent="0.25">
      <c r="A2953" s="4" t="s">
        <v>3300</v>
      </c>
      <c r="B2953" s="4" t="s">
        <v>376</v>
      </c>
      <c r="C2953" s="4" t="s">
        <v>55</v>
      </c>
      <c r="D2953" s="4" t="s">
        <v>30</v>
      </c>
      <c r="E2953" s="4">
        <v>19</v>
      </c>
      <c r="F2953" s="5">
        <v>4.0999999999999996</v>
      </c>
      <c r="G2953" s="5">
        <v>16.399999999999999</v>
      </c>
      <c r="H2953" s="6">
        <v>1580</v>
      </c>
      <c r="I2953" s="4">
        <v>5</v>
      </c>
      <c r="J2953" s="4">
        <v>22</v>
      </c>
      <c r="K2953" s="4">
        <v>0</v>
      </c>
      <c r="L2953" s="4">
        <v>21</v>
      </c>
      <c r="M2953" s="4">
        <v>6</v>
      </c>
      <c r="N2953" s="5">
        <v>-8.5</v>
      </c>
      <c r="O2953" s="7">
        <f t="shared" si="368"/>
        <v>5</v>
      </c>
      <c r="P2953" s="7">
        <f t="shared" si="369"/>
        <v>5</v>
      </c>
      <c r="Q2953" s="7">
        <f t="shared" si="370"/>
        <v>3</v>
      </c>
      <c r="R2953" s="7">
        <f t="shared" si="371"/>
        <v>13</v>
      </c>
      <c r="S2953" s="8">
        <f t="shared" si="372"/>
        <v>119.5</v>
      </c>
      <c r="T2953" s="7" t="str">
        <f t="shared" si="373"/>
        <v>B - Kernkunde</v>
      </c>
      <c r="U2953" s="4">
        <f>ROUND(((E2953-Hilfswerte!$B$20)/Hilfswerte!$B$21)+((F2953-Hilfswerte!$B$22)/Hilfswerte!$B$23)+((G2953-Hilfswerte!$B$24)/Hilfswerte!$B$25)+0.1*INDEX(Hilfswerte!$B$4:$B$15,MATCH(C2953,Hilfswerte!$A$4:$A$15,0)),2)</f>
        <v>0.41</v>
      </c>
      <c r="V2953" s="4">
        <f>ROUND(SQRT((((E2953-Hilfswerte!$B$20)/Hilfswerte!$B$21)-Hilfswerte!$B$28)^2+(((F2953-Hilfswerte!$B$22)/Hilfswerte!$B$23)-Hilfswerte!$B$29)^2+(((G2953-Hilfswerte!$B$24)/Hilfswerte!$B$25)-Hilfswerte!$B$30)^2),3)</f>
        <v>1.2030000000000001</v>
      </c>
      <c r="W2953" s="4">
        <f>ROUND(E2953*Hilfswerte!$B$31,0)</f>
        <v>3905</v>
      </c>
      <c r="X2953" s="4">
        <f t="shared" si="374"/>
        <v>2325</v>
      </c>
      <c r="Y2953" s="4" t="str">
        <f>IF(T2953="A - Top-Kunde","bereits Top-Kunde",IF(AND(V2953&lt;=Hilfswerte!$B$34,H2953&lt;0.5*W2953),"Hoch",IF(AND(V2953&lt;=Hilfswerte!$B$35,H2953&lt;0.7*W2953),"Mittel","Niedrig")))</f>
        <v>Niedrig</v>
      </c>
      <c r="Z2953" s="4">
        <f t="shared" si="375"/>
        <v>8.6999999999999993</v>
      </c>
      <c r="AA2953" s="4" t="str">
        <f>IF(J2953&gt;365,"Bereits abgewandert (Segment D)",IF(Z2953&gt;=Hilfswerte!$B$38,"Rot - akut gefaehrdet",IF(Z2953&gt;=Hilfswerte!$B$39,"Gelb - beobachten","Gruen - stabil")))</f>
        <v>Gruen - stabil</v>
      </c>
    </row>
    <row r="2954" spans="1:27" ht="15" customHeight="1" x14ac:dyDescent="0.25">
      <c r="A2954" s="4" t="s">
        <v>3301</v>
      </c>
      <c r="B2954" s="4" t="s">
        <v>196</v>
      </c>
      <c r="C2954" s="4" t="s">
        <v>59</v>
      </c>
      <c r="D2954" s="4" t="s">
        <v>30</v>
      </c>
      <c r="E2954" s="4">
        <v>151</v>
      </c>
      <c r="F2954" s="5">
        <v>20.399999999999999</v>
      </c>
      <c r="G2954" s="5">
        <v>20.399999999999999</v>
      </c>
      <c r="H2954" s="6">
        <v>30120</v>
      </c>
      <c r="I2954" s="4">
        <v>5</v>
      </c>
      <c r="J2954" s="4">
        <v>14</v>
      </c>
      <c r="K2954" s="4">
        <v>0</v>
      </c>
      <c r="L2954" s="4">
        <v>3</v>
      </c>
      <c r="M2954" s="4">
        <v>6</v>
      </c>
      <c r="N2954" s="5">
        <v>-12.9</v>
      </c>
      <c r="O2954" s="7">
        <f t="shared" si="368"/>
        <v>5</v>
      </c>
      <c r="P2954" s="7">
        <f t="shared" si="369"/>
        <v>5</v>
      </c>
      <c r="Q2954" s="7">
        <f t="shared" si="370"/>
        <v>5</v>
      </c>
      <c r="R2954" s="7">
        <f t="shared" si="371"/>
        <v>15</v>
      </c>
      <c r="S2954" s="8">
        <f t="shared" si="372"/>
        <v>142.69999999999999</v>
      </c>
      <c r="T2954" s="7" t="str">
        <f t="shared" si="373"/>
        <v>A - Top-Kunde</v>
      </c>
      <c r="U2954" s="4">
        <f>ROUND(((E2954-Hilfswerte!$B$20)/Hilfswerte!$B$21)+((F2954-Hilfswerte!$B$22)/Hilfswerte!$B$23)+((G2954-Hilfswerte!$B$24)/Hilfswerte!$B$25)+0.1*INDEX(Hilfswerte!$B$4:$B$15,MATCH(C2954,Hilfswerte!$A$4:$A$15,0)),2)</f>
        <v>1.54</v>
      </c>
      <c r="V2954" s="4">
        <f>ROUND(SQRT((((E2954-Hilfswerte!$B$20)/Hilfswerte!$B$21)-Hilfswerte!$B$28)^2+(((F2954-Hilfswerte!$B$22)/Hilfswerte!$B$23)-Hilfswerte!$B$29)^2+(((G2954-Hilfswerte!$B$24)/Hilfswerte!$B$25)-Hilfswerte!$B$30)^2),3)</f>
        <v>1.494</v>
      </c>
      <c r="W2954" s="4">
        <f>ROUND(E2954*Hilfswerte!$B$31,0)</f>
        <v>31037</v>
      </c>
      <c r="X2954" s="4">
        <f t="shared" si="374"/>
        <v>917</v>
      </c>
      <c r="Y2954" s="4" t="str">
        <f>IF(T2954="A - Top-Kunde","bereits Top-Kunde",IF(AND(V2954&lt;=Hilfswerte!$B$34,H2954&lt;0.5*W2954),"Hoch",IF(AND(V2954&lt;=Hilfswerte!$B$35,H2954&lt;0.7*W2954),"Mittel","Niedrig")))</f>
        <v>bereits Top-Kunde</v>
      </c>
      <c r="Z2954" s="4">
        <f t="shared" si="375"/>
        <v>6.5</v>
      </c>
      <c r="AA2954" s="4" t="str">
        <f>IF(J2954&gt;365,"Bereits abgewandert (Segment D)",IF(Z2954&gt;=Hilfswerte!$B$38,"Rot - akut gefaehrdet",IF(Z2954&gt;=Hilfswerte!$B$39,"Gelb - beobachten","Gruen - stabil")))</f>
        <v>Gruen - stabil</v>
      </c>
    </row>
    <row r="2955" spans="1:27" ht="15" customHeight="1" x14ac:dyDescent="0.25">
      <c r="A2955" s="4" t="s">
        <v>3302</v>
      </c>
      <c r="B2955" s="4" t="s">
        <v>1153</v>
      </c>
      <c r="C2955" s="4" t="s">
        <v>51</v>
      </c>
      <c r="D2955" s="4" t="s">
        <v>30</v>
      </c>
      <c r="E2955" s="4">
        <v>356</v>
      </c>
      <c r="F2955" s="5">
        <v>136.4</v>
      </c>
      <c r="G2955" s="5">
        <v>20.8</v>
      </c>
      <c r="H2955" s="6">
        <v>106040</v>
      </c>
      <c r="I2955" s="4">
        <v>3</v>
      </c>
      <c r="J2955" s="4">
        <v>39</v>
      </c>
      <c r="K2955" s="4">
        <v>0</v>
      </c>
      <c r="L2955" s="4">
        <v>19</v>
      </c>
      <c r="M2955" s="4">
        <v>5</v>
      </c>
      <c r="N2955" s="5">
        <v>4.5</v>
      </c>
      <c r="O2955" s="7">
        <f t="shared" si="368"/>
        <v>4</v>
      </c>
      <c r="P2955" s="7">
        <f t="shared" si="369"/>
        <v>3</v>
      </c>
      <c r="Q2955" s="7">
        <f t="shared" si="370"/>
        <v>5</v>
      </c>
      <c r="R2955" s="7">
        <f t="shared" si="371"/>
        <v>12</v>
      </c>
      <c r="S2955" s="8">
        <f t="shared" si="372"/>
        <v>116.6</v>
      </c>
      <c r="T2955" s="7" t="str">
        <f t="shared" si="373"/>
        <v>B - Kernkunde</v>
      </c>
      <c r="U2955" s="4">
        <f>ROUND(((E2955-Hilfswerte!$B$20)/Hilfswerte!$B$21)+((F2955-Hilfswerte!$B$22)/Hilfswerte!$B$23)+((G2955-Hilfswerte!$B$24)/Hilfswerte!$B$25)+0.1*INDEX(Hilfswerte!$B$4:$B$15,MATCH(C2955,Hilfswerte!$A$4:$A$15,0)),2)</f>
        <v>4.99</v>
      </c>
      <c r="V2955" s="4">
        <f>ROUND(SQRT((((E2955-Hilfswerte!$B$20)/Hilfswerte!$B$21)-Hilfswerte!$B$28)^2+(((F2955-Hilfswerte!$B$22)/Hilfswerte!$B$23)-Hilfswerte!$B$29)^2+(((G2955-Hilfswerte!$B$24)/Hilfswerte!$B$25)-Hilfswerte!$B$30)^2),3)</f>
        <v>2.4790000000000001</v>
      </c>
      <c r="W2955" s="4">
        <f>ROUND(E2955*Hilfswerte!$B$31,0)</f>
        <v>73174</v>
      </c>
      <c r="X2955" s="4">
        <f t="shared" si="374"/>
        <v>0</v>
      </c>
      <c r="Y2955" s="4" t="str">
        <f>IF(T2955="A - Top-Kunde","bereits Top-Kunde",IF(AND(V2955&lt;=Hilfswerte!$B$34,H2955&lt;0.5*W2955),"Hoch",IF(AND(V2955&lt;=Hilfswerte!$B$35,H2955&lt;0.7*W2955),"Mittel","Niedrig")))</f>
        <v>Niedrig</v>
      </c>
      <c r="Z2955" s="4">
        <f t="shared" si="375"/>
        <v>5.8</v>
      </c>
      <c r="AA2955" s="4" t="str">
        <f>IF(J2955&gt;365,"Bereits abgewandert (Segment D)",IF(Z2955&gt;=Hilfswerte!$B$38,"Rot - akut gefaehrdet",IF(Z2955&gt;=Hilfswerte!$B$39,"Gelb - beobachten","Gruen - stabil")))</f>
        <v>Gruen - stabil</v>
      </c>
    </row>
    <row r="2956" spans="1:27" ht="15" customHeight="1" x14ac:dyDescent="0.25">
      <c r="A2956" s="4" t="s">
        <v>3303</v>
      </c>
      <c r="B2956" s="4" t="s">
        <v>657</v>
      </c>
      <c r="C2956" s="4" t="s">
        <v>74</v>
      </c>
      <c r="D2956" s="4" t="s">
        <v>30</v>
      </c>
      <c r="E2956" s="4">
        <v>112</v>
      </c>
      <c r="F2956" s="5">
        <v>20</v>
      </c>
      <c r="G2956" s="5">
        <v>13.3</v>
      </c>
      <c r="H2956" s="6">
        <v>8660</v>
      </c>
      <c r="I2956" s="4">
        <v>2</v>
      </c>
      <c r="J2956" s="4">
        <v>21</v>
      </c>
      <c r="K2956" s="4">
        <v>0</v>
      </c>
      <c r="L2956" s="4">
        <v>13</v>
      </c>
      <c r="M2956" s="4">
        <v>3</v>
      </c>
      <c r="N2956" s="5">
        <v>-26.6</v>
      </c>
      <c r="O2956" s="7">
        <f t="shared" si="368"/>
        <v>5</v>
      </c>
      <c r="P2956" s="7">
        <f t="shared" si="369"/>
        <v>2</v>
      </c>
      <c r="Q2956" s="7">
        <f t="shared" si="370"/>
        <v>5</v>
      </c>
      <c r="R2956" s="7">
        <f t="shared" si="371"/>
        <v>12</v>
      </c>
      <c r="S2956" s="8">
        <f t="shared" si="372"/>
        <v>102.8</v>
      </c>
      <c r="T2956" s="7" t="str">
        <f t="shared" si="373"/>
        <v>C - Entwicklungspotenzial</v>
      </c>
      <c r="U2956" s="4">
        <f>ROUND(((E2956-Hilfswerte!$B$20)/Hilfswerte!$B$21)+((F2956-Hilfswerte!$B$22)/Hilfswerte!$B$23)+((G2956-Hilfswerte!$B$24)/Hilfswerte!$B$25)+0.1*INDEX(Hilfswerte!$B$4:$B$15,MATCH(C2956,Hilfswerte!$A$4:$A$15,0)),2)</f>
        <v>0.28999999999999998</v>
      </c>
      <c r="V2956" s="4">
        <f>ROUND(SQRT((((E2956-Hilfswerte!$B$20)/Hilfswerte!$B$21)-Hilfswerte!$B$28)^2+(((F2956-Hilfswerte!$B$22)/Hilfswerte!$B$23)-Hilfswerte!$B$29)^2+(((G2956-Hilfswerte!$B$24)/Hilfswerte!$B$25)-Hilfswerte!$B$30)^2),3)</f>
        <v>0.51700000000000002</v>
      </c>
      <c r="W2956" s="4">
        <f>ROUND(E2956*Hilfswerte!$B$31,0)</f>
        <v>23021</v>
      </c>
      <c r="X2956" s="4">
        <f t="shared" si="374"/>
        <v>14361</v>
      </c>
      <c r="Y2956" s="4" t="str">
        <f>IF(T2956="A - Top-Kunde","bereits Top-Kunde",IF(AND(V2956&lt;=Hilfswerte!$B$34,H2956&lt;0.5*W2956),"Hoch",IF(AND(V2956&lt;=Hilfswerte!$B$35,H2956&lt;0.7*W2956),"Mittel","Niedrig")))</f>
        <v>Hoch</v>
      </c>
      <c r="Z2956" s="4">
        <f t="shared" si="375"/>
        <v>14.3</v>
      </c>
      <c r="AA2956" s="4" t="str">
        <f>IF(J2956&gt;365,"Bereits abgewandert (Segment D)",IF(Z2956&gt;=Hilfswerte!$B$38,"Rot - akut gefaehrdet",IF(Z2956&gt;=Hilfswerte!$B$39,"Gelb - beobachten","Gruen - stabil")))</f>
        <v>Gelb - beobachten</v>
      </c>
    </row>
    <row r="2957" spans="1:27" ht="15" customHeight="1" x14ac:dyDescent="0.25">
      <c r="A2957" s="4" t="s">
        <v>3304</v>
      </c>
      <c r="B2957" s="4" t="s">
        <v>551</v>
      </c>
      <c r="C2957" s="4" t="s">
        <v>55</v>
      </c>
      <c r="D2957" s="4" t="s">
        <v>30</v>
      </c>
      <c r="E2957" s="4">
        <v>18</v>
      </c>
      <c r="F2957" s="5">
        <v>3.6</v>
      </c>
      <c r="G2957" s="5">
        <v>8.5</v>
      </c>
      <c r="H2957" s="6">
        <v>3550</v>
      </c>
      <c r="I2957" s="4">
        <v>6</v>
      </c>
      <c r="J2957" s="4">
        <v>1</v>
      </c>
      <c r="K2957" s="4">
        <v>1</v>
      </c>
      <c r="L2957" s="4">
        <v>8</v>
      </c>
      <c r="M2957" s="4">
        <v>2</v>
      </c>
      <c r="N2957" s="5">
        <v>18.3</v>
      </c>
      <c r="O2957" s="7">
        <f t="shared" si="368"/>
        <v>5</v>
      </c>
      <c r="P2957" s="7">
        <f t="shared" si="369"/>
        <v>5</v>
      </c>
      <c r="Q2957" s="7">
        <f t="shared" si="370"/>
        <v>4</v>
      </c>
      <c r="R2957" s="7">
        <f t="shared" si="371"/>
        <v>14</v>
      </c>
      <c r="S2957" s="8">
        <f t="shared" si="372"/>
        <v>140.80000000000001</v>
      </c>
      <c r="T2957" s="7" t="str">
        <f t="shared" si="373"/>
        <v>A - Top-Kunde</v>
      </c>
      <c r="U2957" s="4">
        <f>ROUND(((E2957-Hilfswerte!$B$20)/Hilfswerte!$B$21)+((F2957-Hilfswerte!$B$22)/Hilfswerte!$B$23)+((G2957-Hilfswerte!$B$24)/Hilfswerte!$B$25)+0.1*INDEX(Hilfswerte!$B$4:$B$15,MATCH(C2957,Hilfswerte!$A$4:$A$15,0)),2)</f>
        <v>-0.85</v>
      </c>
      <c r="V2957" s="4">
        <f>ROUND(SQRT((((E2957-Hilfswerte!$B$20)/Hilfswerte!$B$21)-Hilfswerte!$B$28)^2+(((F2957-Hilfswerte!$B$22)/Hilfswerte!$B$23)-Hilfswerte!$B$29)^2+(((G2957-Hilfswerte!$B$24)/Hilfswerte!$B$25)-Hilfswerte!$B$30)^2),3)</f>
        <v>0.98499999999999999</v>
      </c>
      <c r="W2957" s="4">
        <f>ROUND(E2957*Hilfswerte!$B$31,0)</f>
        <v>3700</v>
      </c>
      <c r="X2957" s="4">
        <f t="shared" si="374"/>
        <v>150</v>
      </c>
      <c r="Y2957" s="4" t="str">
        <f>IF(T2957="A - Top-Kunde","bereits Top-Kunde",IF(AND(V2957&lt;=Hilfswerte!$B$34,H2957&lt;0.5*W2957),"Hoch",IF(AND(V2957&lt;=Hilfswerte!$B$35,H2957&lt;0.7*W2957),"Mittel","Niedrig")))</f>
        <v>bereits Top-Kunde</v>
      </c>
      <c r="Z2957" s="4">
        <f t="shared" si="375"/>
        <v>4.7</v>
      </c>
      <c r="AA2957" s="4" t="str">
        <f>IF(J2957&gt;365,"Bereits abgewandert (Segment D)",IF(Z2957&gt;=Hilfswerte!$B$38,"Rot - akut gefaehrdet",IF(Z2957&gt;=Hilfswerte!$B$39,"Gelb - beobachten","Gruen - stabil")))</f>
        <v>Gruen - stabil</v>
      </c>
    </row>
    <row r="2958" spans="1:27" ht="15" customHeight="1" x14ac:dyDescent="0.25">
      <c r="A2958" s="4" t="s">
        <v>3305</v>
      </c>
      <c r="B2958" s="4" t="s">
        <v>970</v>
      </c>
      <c r="C2958" s="4" t="s">
        <v>51</v>
      </c>
      <c r="D2958" s="4" t="s">
        <v>117</v>
      </c>
      <c r="E2958" s="4">
        <v>30</v>
      </c>
      <c r="F2958" s="5">
        <v>5.2</v>
      </c>
      <c r="G2958" s="5">
        <v>20.7</v>
      </c>
      <c r="H2958" s="6">
        <v>7010</v>
      </c>
      <c r="I2958" s="4">
        <v>2</v>
      </c>
      <c r="J2958" s="4">
        <v>24</v>
      </c>
      <c r="K2958" s="4">
        <v>0</v>
      </c>
      <c r="L2958" s="4">
        <v>7</v>
      </c>
      <c r="M2958" s="4">
        <v>6</v>
      </c>
      <c r="N2958" s="5">
        <v>2.7</v>
      </c>
      <c r="O2958" s="7">
        <f t="shared" si="368"/>
        <v>5</v>
      </c>
      <c r="P2958" s="7">
        <f t="shared" si="369"/>
        <v>2</v>
      </c>
      <c r="Q2958" s="7">
        <f t="shared" si="370"/>
        <v>4</v>
      </c>
      <c r="R2958" s="7">
        <f t="shared" si="371"/>
        <v>11</v>
      </c>
      <c r="S2958" s="8">
        <f t="shared" si="372"/>
        <v>109.3</v>
      </c>
      <c r="T2958" s="7" t="str">
        <f t="shared" si="373"/>
        <v>B - Kernkunde</v>
      </c>
      <c r="U2958" s="4">
        <f>ROUND(((E2958-Hilfswerte!$B$20)/Hilfswerte!$B$21)+((F2958-Hilfswerte!$B$22)/Hilfswerte!$B$23)+((G2958-Hilfswerte!$B$24)/Hilfswerte!$B$25)+0.1*INDEX(Hilfswerte!$B$4:$B$15,MATCH(C2958,Hilfswerte!$A$4:$A$15,0)),2)</f>
        <v>1.22</v>
      </c>
      <c r="V2958" s="4">
        <f>ROUND(SQRT((((E2958-Hilfswerte!$B$20)/Hilfswerte!$B$21)-Hilfswerte!$B$28)^2+(((F2958-Hilfswerte!$B$22)/Hilfswerte!$B$23)-Hilfswerte!$B$29)^2+(((G2958-Hilfswerte!$B$24)/Hilfswerte!$B$25)-Hilfswerte!$B$30)^2),3)</f>
        <v>1.72</v>
      </c>
      <c r="W2958" s="4">
        <f>ROUND(E2958*Hilfswerte!$B$31,0)</f>
        <v>6166</v>
      </c>
      <c r="X2958" s="4">
        <f t="shared" si="374"/>
        <v>0</v>
      </c>
      <c r="Y2958" s="4" t="str">
        <f>IF(T2958="A - Top-Kunde","bereits Top-Kunde",IF(AND(V2958&lt;=Hilfswerte!$B$34,H2958&lt;0.5*W2958),"Hoch",IF(AND(V2958&lt;=Hilfswerte!$B$35,H2958&lt;0.7*W2958),"Mittel","Niedrig")))</f>
        <v>Niedrig</v>
      </c>
      <c r="Z2958" s="4">
        <f t="shared" si="375"/>
        <v>2.6</v>
      </c>
      <c r="AA2958" s="4" t="str">
        <f>IF(J2958&gt;365,"Bereits abgewandert (Segment D)",IF(Z2958&gt;=Hilfswerte!$B$38,"Rot - akut gefaehrdet",IF(Z2958&gt;=Hilfswerte!$B$39,"Gelb - beobachten","Gruen - stabil")))</f>
        <v>Gruen - stabil</v>
      </c>
    </row>
    <row r="2959" spans="1:27" ht="15" customHeight="1" x14ac:dyDescent="0.25">
      <c r="A2959" s="4" t="s">
        <v>3306</v>
      </c>
      <c r="B2959" s="4" t="s">
        <v>81</v>
      </c>
      <c r="C2959" s="4" t="s">
        <v>84</v>
      </c>
      <c r="D2959" s="4" t="s">
        <v>93</v>
      </c>
      <c r="E2959" s="4">
        <v>163</v>
      </c>
      <c r="F2959" s="5">
        <v>31</v>
      </c>
      <c r="G2959" s="5">
        <v>21.6</v>
      </c>
      <c r="H2959" s="6">
        <v>2010</v>
      </c>
      <c r="I2959" s="4">
        <v>1</v>
      </c>
      <c r="J2959" s="4">
        <v>160</v>
      </c>
      <c r="K2959" s="4">
        <v>0</v>
      </c>
      <c r="L2959" s="4">
        <v>14</v>
      </c>
      <c r="M2959" s="4">
        <v>3</v>
      </c>
      <c r="N2959" s="5">
        <v>36.700000000000003</v>
      </c>
      <c r="O2959" s="7">
        <f t="shared" si="368"/>
        <v>3</v>
      </c>
      <c r="P2959" s="7">
        <f t="shared" si="369"/>
        <v>1</v>
      </c>
      <c r="Q2959" s="7">
        <f t="shared" si="370"/>
        <v>3</v>
      </c>
      <c r="R2959" s="7">
        <f t="shared" si="371"/>
        <v>7</v>
      </c>
      <c r="S2959" s="8">
        <f t="shared" si="372"/>
        <v>84.2</v>
      </c>
      <c r="T2959" s="7" t="str">
        <f t="shared" si="373"/>
        <v>C - Entwicklungspotenzial</v>
      </c>
      <c r="U2959" s="4">
        <f>ROUND(((E2959-Hilfswerte!$B$20)/Hilfswerte!$B$21)+((F2959-Hilfswerte!$B$22)/Hilfswerte!$B$23)+((G2959-Hilfswerte!$B$24)/Hilfswerte!$B$25)+0.1*INDEX(Hilfswerte!$B$4:$B$15,MATCH(C2959,Hilfswerte!$A$4:$A$15,0)),2)</f>
        <v>2.0499999999999998</v>
      </c>
      <c r="V2959" s="4">
        <f>ROUND(SQRT((((E2959-Hilfswerte!$B$20)/Hilfswerte!$B$21)-Hilfswerte!$B$28)^2+(((F2959-Hilfswerte!$B$22)/Hilfswerte!$B$23)-Hilfswerte!$B$29)^2+(((G2959-Hilfswerte!$B$24)/Hilfswerte!$B$25)-Hilfswerte!$B$30)^2),3)</f>
        <v>1.6539999999999999</v>
      </c>
      <c r="W2959" s="4">
        <f>ROUND(E2959*Hilfswerte!$B$31,0)</f>
        <v>33504</v>
      </c>
      <c r="X2959" s="4">
        <f t="shared" si="374"/>
        <v>31494</v>
      </c>
      <c r="Y2959" s="4" t="str">
        <f>IF(T2959="A - Top-Kunde","bereits Top-Kunde",IF(AND(V2959&lt;=Hilfswerte!$B$34,H2959&lt;0.5*W2959),"Hoch",IF(AND(V2959&lt;=Hilfswerte!$B$35,H2959&lt;0.7*W2959),"Mittel","Niedrig")))</f>
        <v>Niedrig</v>
      </c>
      <c r="Z2959" s="4">
        <f t="shared" si="375"/>
        <v>10.8</v>
      </c>
      <c r="AA2959" s="4" t="str">
        <f>IF(J2959&gt;365,"Bereits abgewandert (Segment D)",IF(Z2959&gt;=Hilfswerte!$B$38,"Rot - akut gefaehrdet",IF(Z2959&gt;=Hilfswerte!$B$39,"Gelb - beobachten","Gruen - stabil")))</f>
        <v>Gruen - stabil</v>
      </c>
    </row>
    <row r="2960" spans="1:27" ht="15" customHeight="1" x14ac:dyDescent="0.25">
      <c r="A2960" s="4" t="s">
        <v>3307</v>
      </c>
      <c r="B2960" s="4" t="s">
        <v>32</v>
      </c>
      <c r="C2960" s="4" t="s">
        <v>29</v>
      </c>
      <c r="D2960" s="4" t="s">
        <v>30</v>
      </c>
      <c r="E2960" s="4">
        <v>39</v>
      </c>
      <c r="F2960" s="5">
        <v>6.5</v>
      </c>
      <c r="G2960" s="5">
        <v>21.1</v>
      </c>
      <c r="H2960" s="6">
        <v>4600</v>
      </c>
      <c r="I2960" s="4">
        <v>3</v>
      </c>
      <c r="J2960" s="4">
        <v>7</v>
      </c>
      <c r="K2960" s="4">
        <v>0</v>
      </c>
      <c r="L2960" s="4">
        <v>11</v>
      </c>
      <c r="M2960" s="4">
        <v>3</v>
      </c>
      <c r="N2960" s="5">
        <v>27.1</v>
      </c>
      <c r="O2960" s="7">
        <f t="shared" si="368"/>
        <v>5</v>
      </c>
      <c r="P2960" s="7">
        <f t="shared" si="369"/>
        <v>3</v>
      </c>
      <c r="Q2960" s="7">
        <f t="shared" si="370"/>
        <v>4</v>
      </c>
      <c r="R2960" s="7">
        <f t="shared" si="371"/>
        <v>12</v>
      </c>
      <c r="S2960" s="8">
        <f t="shared" si="372"/>
        <v>130.30000000000001</v>
      </c>
      <c r="T2960" s="7" t="str">
        <f t="shared" si="373"/>
        <v>A - Top-Kunde</v>
      </c>
      <c r="U2960" s="4">
        <f>ROUND(((E2960-Hilfswerte!$B$20)/Hilfswerte!$B$21)+((F2960-Hilfswerte!$B$22)/Hilfswerte!$B$23)+((G2960-Hilfswerte!$B$24)/Hilfswerte!$B$25)+0.1*INDEX(Hilfswerte!$B$4:$B$15,MATCH(C2960,Hilfswerte!$A$4:$A$15,0)),2)</f>
        <v>1.26</v>
      </c>
      <c r="V2960" s="4">
        <f>ROUND(SQRT((((E2960-Hilfswerte!$B$20)/Hilfswerte!$B$21)-Hilfswerte!$B$28)^2+(((F2960-Hilfswerte!$B$22)/Hilfswerte!$B$23)-Hilfswerte!$B$29)^2+(((G2960-Hilfswerte!$B$24)/Hilfswerte!$B$25)-Hilfswerte!$B$30)^2),3)</f>
        <v>1.756</v>
      </c>
      <c r="W2960" s="4">
        <f>ROUND(E2960*Hilfswerte!$B$31,0)</f>
        <v>8016</v>
      </c>
      <c r="X2960" s="4">
        <f t="shared" si="374"/>
        <v>3416</v>
      </c>
      <c r="Y2960" s="4" t="str">
        <f>IF(T2960="A - Top-Kunde","bereits Top-Kunde",IF(AND(V2960&lt;=Hilfswerte!$B$34,H2960&lt;0.5*W2960),"Hoch",IF(AND(V2960&lt;=Hilfswerte!$B$35,H2960&lt;0.7*W2960),"Mittel","Niedrig")))</f>
        <v>bereits Top-Kunde</v>
      </c>
      <c r="Z2960" s="4">
        <f t="shared" si="375"/>
        <v>2.6</v>
      </c>
      <c r="AA2960" s="4" t="str">
        <f>IF(J2960&gt;365,"Bereits abgewandert (Segment D)",IF(Z2960&gt;=Hilfswerte!$B$38,"Rot - akut gefaehrdet",IF(Z2960&gt;=Hilfswerte!$B$39,"Gelb - beobachten","Gruen - stabil")))</f>
        <v>Gruen - stabil</v>
      </c>
    </row>
    <row r="2961" spans="1:27" ht="15" customHeight="1" x14ac:dyDescent="0.25">
      <c r="A2961" s="4" t="s">
        <v>3308</v>
      </c>
      <c r="B2961" s="4" t="s">
        <v>553</v>
      </c>
      <c r="C2961" s="4" t="s">
        <v>29</v>
      </c>
      <c r="D2961" s="4" t="s">
        <v>30</v>
      </c>
      <c r="E2961" s="4">
        <v>16</v>
      </c>
      <c r="F2961" s="5">
        <v>3.9</v>
      </c>
      <c r="G2961" s="5">
        <v>10.9</v>
      </c>
      <c r="H2961" s="6">
        <v>440</v>
      </c>
      <c r="I2961" s="4">
        <v>2</v>
      </c>
      <c r="J2961" s="4">
        <v>361</v>
      </c>
      <c r="K2961" s="4">
        <v>0</v>
      </c>
      <c r="L2961" s="4">
        <v>-2</v>
      </c>
      <c r="M2961" s="4">
        <v>2</v>
      </c>
      <c r="N2961" s="5">
        <v>0</v>
      </c>
      <c r="O2961" s="7">
        <f t="shared" si="368"/>
        <v>2</v>
      </c>
      <c r="P2961" s="7">
        <f t="shared" si="369"/>
        <v>2</v>
      </c>
      <c r="Q2961" s="7">
        <f t="shared" si="370"/>
        <v>2</v>
      </c>
      <c r="R2961" s="7">
        <f t="shared" si="371"/>
        <v>6</v>
      </c>
      <c r="S2961" s="8">
        <f t="shared" si="372"/>
        <v>60</v>
      </c>
      <c r="T2961" s="7" t="str">
        <f t="shared" si="373"/>
        <v>C - Entwicklungspotenzial</v>
      </c>
      <c r="U2961" s="4">
        <f>ROUND(((E2961-Hilfswerte!$B$20)/Hilfswerte!$B$21)+((F2961-Hilfswerte!$B$22)/Hilfswerte!$B$23)+((G2961-Hilfswerte!$B$24)/Hilfswerte!$B$25)+0.1*INDEX(Hilfswerte!$B$4:$B$15,MATCH(C2961,Hilfswerte!$A$4:$A$15,0)),2)</f>
        <v>-0.5</v>
      </c>
      <c r="V2961" s="4">
        <f>ROUND(SQRT((((E2961-Hilfswerte!$B$20)/Hilfswerte!$B$21)-Hilfswerte!$B$28)^2+(((F2961-Hilfswerte!$B$22)/Hilfswerte!$B$23)-Hilfswerte!$B$29)^2+(((G2961-Hilfswerte!$B$24)/Hilfswerte!$B$25)-Hilfswerte!$B$30)^2),3)</f>
        <v>0.89</v>
      </c>
      <c r="W2961" s="4">
        <f>ROUND(E2961*Hilfswerte!$B$31,0)</f>
        <v>3289</v>
      </c>
      <c r="X2961" s="4">
        <f t="shared" si="374"/>
        <v>2849</v>
      </c>
      <c r="Y2961" s="4" t="str">
        <f>IF(T2961="A - Top-Kunde","bereits Top-Kunde",IF(AND(V2961&lt;=Hilfswerte!$B$34,H2961&lt;0.5*W2961),"Hoch",IF(AND(V2961&lt;=Hilfswerte!$B$35,H2961&lt;0.7*W2961),"Mittel","Niedrig")))</f>
        <v>Mittel</v>
      </c>
      <c r="Z2961" s="4">
        <f t="shared" si="375"/>
        <v>18.100000000000001</v>
      </c>
      <c r="AA2961" s="4" t="str">
        <f>IF(J2961&gt;365,"Bereits abgewandert (Segment D)",IF(Z2961&gt;=Hilfswerte!$B$38,"Rot - akut gefaehrdet",IF(Z2961&gt;=Hilfswerte!$B$39,"Gelb - beobachten","Gruen - stabil")))</f>
        <v>Gelb - beobachten</v>
      </c>
    </row>
    <row r="2962" spans="1:27" ht="15" customHeight="1" x14ac:dyDescent="0.25">
      <c r="A2962" s="4" t="s">
        <v>3309</v>
      </c>
      <c r="B2962" s="4" t="s">
        <v>222</v>
      </c>
      <c r="C2962" s="4" t="s">
        <v>74</v>
      </c>
      <c r="D2962" s="4" t="s">
        <v>52</v>
      </c>
      <c r="E2962" s="4">
        <v>11</v>
      </c>
      <c r="F2962" s="5">
        <v>3.2</v>
      </c>
      <c r="G2962" s="5">
        <v>6.9</v>
      </c>
      <c r="H2962" s="6">
        <v>1400</v>
      </c>
      <c r="I2962" s="4">
        <v>6</v>
      </c>
      <c r="J2962" s="4">
        <v>9</v>
      </c>
      <c r="K2962" s="4">
        <v>2</v>
      </c>
      <c r="L2962" s="4">
        <v>17</v>
      </c>
      <c r="M2962" s="4">
        <v>3</v>
      </c>
      <c r="N2962" s="5">
        <v>26.7</v>
      </c>
      <c r="O2962" s="7">
        <f t="shared" si="368"/>
        <v>5</v>
      </c>
      <c r="P2962" s="7">
        <f t="shared" si="369"/>
        <v>5</v>
      </c>
      <c r="Q2962" s="7">
        <f t="shared" si="370"/>
        <v>3</v>
      </c>
      <c r="R2962" s="7">
        <f t="shared" si="371"/>
        <v>13</v>
      </c>
      <c r="S2962" s="8">
        <f t="shared" si="372"/>
        <v>126.3</v>
      </c>
      <c r="T2962" s="7" t="str">
        <f t="shared" si="373"/>
        <v>A - Top-Kunde</v>
      </c>
      <c r="U2962" s="4">
        <f>ROUND(((E2962-Hilfswerte!$B$20)/Hilfswerte!$B$21)+((F2962-Hilfswerte!$B$22)/Hilfswerte!$B$23)+((G2962-Hilfswerte!$B$24)/Hilfswerte!$B$25)+0.1*INDEX(Hilfswerte!$B$4:$B$15,MATCH(C2962,Hilfswerte!$A$4:$A$15,0)),2)</f>
        <v>-1.46</v>
      </c>
      <c r="V2962" s="4">
        <f>ROUND(SQRT((((E2962-Hilfswerte!$B$20)/Hilfswerte!$B$21)-Hilfswerte!$B$28)^2+(((F2962-Hilfswerte!$B$22)/Hilfswerte!$B$23)-Hilfswerte!$B$29)^2+(((G2962-Hilfswerte!$B$24)/Hilfswerte!$B$25)-Hilfswerte!$B$30)^2),3)</f>
        <v>1.141</v>
      </c>
      <c r="W2962" s="4">
        <f>ROUND(E2962*Hilfswerte!$B$31,0)</f>
        <v>2261</v>
      </c>
      <c r="X2962" s="4">
        <f t="shared" si="374"/>
        <v>861</v>
      </c>
      <c r="Y2962" s="4" t="str">
        <f>IF(T2962="A - Top-Kunde","bereits Top-Kunde",IF(AND(V2962&lt;=Hilfswerte!$B$34,H2962&lt;0.5*W2962),"Hoch",IF(AND(V2962&lt;=Hilfswerte!$B$35,H2962&lt;0.7*W2962),"Mittel","Niedrig")))</f>
        <v>bereits Top-Kunde</v>
      </c>
      <c r="Z2962" s="4">
        <f t="shared" si="375"/>
        <v>9.9</v>
      </c>
      <c r="AA2962" s="4" t="str">
        <f>IF(J2962&gt;365,"Bereits abgewandert (Segment D)",IF(Z2962&gt;=Hilfswerte!$B$38,"Rot - akut gefaehrdet",IF(Z2962&gt;=Hilfswerte!$B$39,"Gelb - beobachten","Gruen - stabil")))</f>
        <v>Gruen - stabil</v>
      </c>
    </row>
    <row r="2963" spans="1:27" ht="15" customHeight="1" x14ac:dyDescent="0.25">
      <c r="A2963" s="4" t="s">
        <v>3310</v>
      </c>
      <c r="B2963" s="4" t="s">
        <v>865</v>
      </c>
      <c r="C2963" s="4" t="s">
        <v>62</v>
      </c>
      <c r="D2963" s="4" t="s">
        <v>30</v>
      </c>
      <c r="E2963" s="4">
        <v>163</v>
      </c>
      <c r="F2963" s="5">
        <v>28.1</v>
      </c>
      <c r="G2963" s="5">
        <v>11.2</v>
      </c>
      <c r="H2963" s="6">
        <v>3070</v>
      </c>
      <c r="I2963" s="4">
        <v>1</v>
      </c>
      <c r="J2963" s="4">
        <v>44</v>
      </c>
      <c r="K2963" s="4">
        <v>0</v>
      </c>
      <c r="L2963" s="4">
        <v>-1</v>
      </c>
      <c r="M2963" s="4">
        <v>3</v>
      </c>
      <c r="N2963" s="5">
        <v>6</v>
      </c>
      <c r="O2963" s="7">
        <f t="shared" si="368"/>
        <v>4</v>
      </c>
      <c r="P2963" s="7">
        <f t="shared" si="369"/>
        <v>1</v>
      </c>
      <c r="Q2963" s="7">
        <f t="shared" si="370"/>
        <v>4</v>
      </c>
      <c r="R2963" s="7">
        <f t="shared" si="371"/>
        <v>9</v>
      </c>
      <c r="S2963" s="8">
        <f t="shared" si="372"/>
        <v>93</v>
      </c>
      <c r="T2963" s="7" t="str">
        <f t="shared" si="373"/>
        <v>C - Entwicklungspotenzial</v>
      </c>
      <c r="U2963" s="4">
        <f>ROUND(((E2963-Hilfswerte!$B$20)/Hilfswerte!$B$21)+((F2963-Hilfswerte!$B$22)/Hilfswerte!$B$23)+((G2963-Hilfswerte!$B$24)/Hilfswerte!$B$25)+0.1*INDEX(Hilfswerte!$B$4:$B$15,MATCH(C2963,Hilfswerte!$A$4:$A$15,0)),2)</f>
        <v>0.76</v>
      </c>
      <c r="V2963" s="4">
        <f>ROUND(SQRT((((E2963-Hilfswerte!$B$20)/Hilfswerte!$B$21)-Hilfswerte!$B$28)^2+(((F2963-Hilfswerte!$B$22)/Hilfswerte!$B$23)-Hilfswerte!$B$29)^2+(((G2963-Hilfswerte!$B$24)/Hilfswerte!$B$25)-Hilfswerte!$B$30)^2),3)</f>
        <v>0.17399999999999999</v>
      </c>
      <c r="W2963" s="4">
        <f>ROUND(E2963*Hilfswerte!$B$31,0)</f>
        <v>33504</v>
      </c>
      <c r="X2963" s="4">
        <f t="shared" si="374"/>
        <v>30434</v>
      </c>
      <c r="Y2963" s="4" t="str">
        <f>IF(T2963="A - Top-Kunde","bereits Top-Kunde",IF(AND(V2963&lt;=Hilfswerte!$B$34,H2963&lt;0.5*W2963),"Hoch",IF(AND(V2963&lt;=Hilfswerte!$B$35,H2963&lt;0.7*W2963),"Mittel","Niedrig")))</f>
        <v>Hoch</v>
      </c>
      <c r="Z2963" s="4">
        <f t="shared" si="375"/>
        <v>2.2000000000000002</v>
      </c>
      <c r="AA2963" s="4" t="str">
        <f>IF(J2963&gt;365,"Bereits abgewandert (Segment D)",IF(Z2963&gt;=Hilfswerte!$B$38,"Rot - akut gefaehrdet",IF(Z2963&gt;=Hilfswerte!$B$39,"Gelb - beobachten","Gruen - stabil")))</f>
        <v>Gruen - stabil</v>
      </c>
    </row>
    <row r="2964" spans="1:27" ht="15" customHeight="1" x14ac:dyDescent="0.25">
      <c r="A2964" s="4" t="s">
        <v>3311</v>
      </c>
      <c r="B2964" s="4" t="s">
        <v>314</v>
      </c>
      <c r="C2964" s="4" t="s">
        <v>29</v>
      </c>
      <c r="D2964" s="4" t="s">
        <v>122</v>
      </c>
      <c r="E2964" s="4">
        <v>527</v>
      </c>
      <c r="F2964" s="5">
        <v>121.9</v>
      </c>
      <c r="G2964" s="5">
        <v>17</v>
      </c>
      <c r="H2964" s="6">
        <v>8760</v>
      </c>
      <c r="I2964" s="4">
        <v>1</v>
      </c>
      <c r="J2964" s="4">
        <v>312</v>
      </c>
      <c r="K2964" s="4">
        <v>0</v>
      </c>
      <c r="L2964" s="4">
        <v>14</v>
      </c>
      <c r="M2964" s="4">
        <v>1</v>
      </c>
      <c r="N2964" s="5">
        <v>6.3</v>
      </c>
      <c r="O2964" s="7">
        <f t="shared" si="368"/>
        <v>2</v>
      </c>
      <c r="P2964" s="7">
        <f t="shared" si="369"/>
        <v>1</v>
      </c>
      <c r="Q2964" s="7">
        <f t="shared" si="370"/>
        <v>5</v>
      </c>
      <c r="R2964" s="7">
        <f t="shared" si="371"/>
        <v>8</v>
      </c>
      <c r="S2964" s="8">
        <f t="shared" si="372"/>
        <v>79</v>
      </c>
      <c r="T2964" s="7" t="str">
        <f t="shared" si="373"/>
        <v>C - Entwicklungspotenzial</v>
      </c>
      <c r="U2964" s="4">
        <f>ROUND(((E2964-Hilfswerte!$B$20)/Hilfswerte!$B$21)+((F2964-Hilfswerte!$B$22)/Hilfswerte!$B$23)+((G2964-Hilfswerte!$B$24)/Hilfswerte!$B$25)+0.1*INDEX(Hilfswerte!$B$4:$B$15,MATCH(C2964,Hilfswerte!$A$4:$A$15,0)),2)</f>
        <v>4.78</v>
      </c>
      <c r="V2964" s="4">
        <f>ROUND(SQRT((((E2964-Hilfswerte!$B$20)/Hilfswerte!$B$21)-Hilfswerte!$B$28)^2+(((F2964-Hilfswerte!$B$22)/Hilfswerte!$B$23)-Hilfswerte!$B$29)^2+(((G2964-Hilfswerte!$B$24)/Hilfswerte!$B$25)-Hilfswerte!$B$30)^2),3)</f>
        <v>2.35</v>
      </c>
      <c r="W2964" s="4">
        <f>ROUND(E2964*Hilfswerte!$B$31,0)</f>
        <v>108323</v>
      </c>
      <c r="X2964" s="4">
        <f t="shared" si="374"/>
        <v>99563</v>
      </c>
      <c r="Y2964" s="4" t="str">
        <f>IF(T2964="A - Top-Kunde","bereits Top-Kunde",IF(AND(V2964&lt;=Hilfswerte!$B$34,H2964&lt;0.5*W2964),"Hoch",IF(AND(V2964&lt;=Hilfswerte!$B$35,H2964&lt;0.7*W2964),"Mittel","Niedrig")))</f>
        <v>Niedrig</v>
      </c>
      <c r="Z2964" s="4">
        <f t="shared" si="375"/>
        <v>18.399999999999999</v>
      </c>
      <c r="AA2964" s="4" t="str">
        <f>IF(J2964&gt;365,"Bereits abgewandert (Segment D)",IF(Z2964&gt;=Hilfswerte!$B$38,"Rot - akut gefaehrdet",IF(Z2964&gt;=Hilfswerte!$B$39,"Gelb - beobachten","Gruen - stabil")))</f>
        <v>Gelb - beobachten</v>
      </c>
    </row>
    <row r="2965" spans="1:27" ht="15" customHeight="1" x14ac:dyDescent="0.25">
      <c r="A2965" s="4" t="s">
        <v>3312</v>
      </c>
      <c r="B2965" s="4" t="s">
        <v>617</v>
      </c>
      <c r="C2965" s="4" t="s">
        <v>84</v>
      </c>
      <c r="D2965" s="4" t="s">
        <v>30</v>
      </c>
      <c r="E2965" s="4">
        <v>26</v>
      </c>
      <c r="F2965" s="5">
        <v>3.2</v>
      </c>
      <c r="G2965" s="5">
        <v>7.8</v>
      </c>
      <c r="H2965" s="6">
        <v>6350</v>
      </c>
      <c r="I2965" s="4">
        <v>3</v>
      </c>
      <c r="J2965" s="4">
        <v>2</v>
      </c>
      <c r="K2965" s="4">
        <v>0</v>
      </c>
      <c r="L2965" s="4">
        <v>-5</v>
      </c>
      <c r="M2965" s="4">
        <v>6</v>
      </c>
      <c r="N2965" s="5">
        <v>21.2</v>
      </c>
      <c r="O2965" s="7">
        <f t="shared" si="368"/>
        <v>5</v>
      </c>
      <c r="P2965" s="7">
        <f t="shared" si="369"/>
        <v>3</v>
      </c>
      <c r="Q2965" s="7">
        <f t="shared" si="370"/>
        <v>4</v>
      </c>
      <c r="R2965" s="7">
        <f t="shared" si="371"/>
        <v>12</v>
      </c>
      <c r="S2965" s="8">
        <f t="shared" si="372"/>
        <v>130.6</v>
      </c>
      <c r="T2965" s="7" t="str">
        <f t="shared" si="373"/>
        <v>A - Top-Kunde</v>
      </c>
      <c r="U2965" s="4">
        <f>ROUND(((E2965-Hilfswerte!$B$20)/Hilfswerte!$B$21)+((F2965-Hilfswerte!$B$22)/Hilfswerte!$B$23)+((G2965-Hilfswerte!$B$24)/Hilfswerte!$B$25)+0.1*INDEX(Hilfswerte!$B$4:$B$15,MATCH(C2965,Hilfswerte!$A$4:$A$15,0)),2)</f>
        <v>-1.23</v>
      </c>
      <c r="V2965" s="4">
        <f>ROUND(SQRT((((E2965-Hilfswerte!$B$20)/Hilfswerte!$B$21)-Hilfswerte!$B$28)^2+(((F2965-Hilfswerte!$B$22)/Hilfswerte!$B$23)-Hilfswerte!$B$29)^2+(((G2965-Hilfswerte!$B$24)/Hilfswerte!$B$25)-Hilfswerte!$B$30)^2),3)</f>
        <v>1.022</v>
      </c>
      <c r="W2965" s="4">
        <f>ROUND(E2965*Hilfswerte!$B$31,0)</f>
        <v>5344</v>
      </c>
      <c r="X2965" s="4">
        <f t="shared" si="374"/>
        <v>0</v>
      </c>
      <c r="Y2965" s="4" t="str">
        <f>IF(T2965="A - Top-Kunde","bereits Top-Kunde",IF(AND(V2965&lt;=Hilfswerte!$B$34,H2965&lt;0.5*W2965),"Hoch",IF(AND(V2965&lt;=Hilfswerte!$B$35,H2965&lt;0.7*W2965),"Mittel","Niedrig")))</f>
        <v>bereits Top-Kunde</v>
      </c>
      <c r="Z2965" s="4">
        <f t="shared" si="375"/>
        <v>0.1</v>
      </c>
      <c r="AA2965" s="4" t="str">
        <f>IF(J2965&gt;365,"Bereits abgewandert (Segment D)",IF(Z2965&gt;=Hilfswerte!$B$38,"Rot - akut gefaehrdet",IF(Z2965&gt;=Hilfswerte!$B$39,"Gelb - beobachten","Gruen - stabil")))</f>
        <v>Gruen - stabil</v>
      </c>
    </row>
    <row r="2966" spans="1:27" ht="15" customHeight="1" x14ac:dyDescent="0.25">
      <c r="A2966" s="4" t="s">
        <v>3313</v>
      </c>
      <c r="B2966" s="4" t="s">
        <v>325</v>
      </c>
      <c r="C2966" s="4" t="s">
        <v>65</v>
      </c>
      <c r="D2966" s="4" t="s">
        <v>30</v>
      </c>
      <c r="E2966" s="4">
        <v>228</v>
      </c>
      <c r="F2966" s="5">
        <v>120</v>
      </c>
      <c r="G2966" s="5">
        <v>11.6</v>
      </c>
      <c r="H2966" s="6">
        <v>23700</v>
      </c>
      <c r="I2966" s="4">
        <v>7</v>
      </c>
      <c r="J2966" s="4">
        <v>10</v>
      </c>
      <c r="K2966" s="4">
        <v>2</v>
      </c>
      <c r="L2966" s="4">
        <v>10</v>
      </c>
      <c r="M2966" s="4">
        <v>5</v>
      </c>
      <c r="N2966" s="5">
        <v>-5.9</v>
      </c>
      <c r="O2966" s="7">
        <f t="shared" si="368"/>
        <v>5</v>
      </c>
      <c r="P2966" s="7">
        <f t="shared" si="369"/>
        <v>5</v>
      </c>
      <c r="Q2966" s="7">
        <f t="shared" si="370"/>
        <v>5</v>
      </c>
      <c r="R2966" s="7">
        <f t="shared" si="371"/>
        <v>15</v>
      </c>
      <c r="S2966" s="8">
        <f t="shared" si="372"/>
        <v>132.1</v>
      </c>
      <c r="T2966" s="7" t="str">
        <f t="shared" si="373"/>
        <v>A - Top-Kunde</v>
      </c>
      <c r="U2966" s="4">
        <f>ROUND(((E2966-Hilfswerte!$B$20)/Hilfswerte!$B$21)+((F2966-Hilfswerte!$B$22)/Hilfswerte!$B$23)+((G2966-Hilfswerte!$B$24)/Hilfswerte!$B$25)+0.1*INDEX(Hilfswerte!$B$4:$B$15,MATCH(C2966,Hilfswerte!$A$4:$A$15,0)),2)</f>
        <v>2.29</v>
      </c>
      <c r="V2966" s="4">
        <f>ROUND(SQRT((((E2966-Hilfswerte!$B$20)/Hilfswerte!$B$21)-Hilfswerte!$B$28)^2+(((F2966-Hilfswerte!$B$22)/Hilfswerte!$B$23)-Hilfswerte!$B$29)^2+(((G2966-Hilfswerte!$B$24)/Hilfswerte!$B$25)-Hilfswerte!$B$30)^2),3)</f>
        <v>1.51</v>
      </c>
      <c r="W2966" s="4">
        <f>ROUND(E2966*Hilfswerte!$B$31,0)</f>
        <v>46865</v>
      </c>
      <c r="X2966" s="4">
        <f t="shared" si="374"/>
        <v>23165</v>
      </c>
      <c r="Y2966" s="4" t="str">
        <f>IF(T2966="A - Top-Kunde","bereits Top-Kunde",IF(AND(V2966&lt;=Hilfswerte!$B$34,H2966&lt;0.5*W2966),"Hoch",IF(AND(V2966&lt;=Hilfswerte!$B$35,H2966&lt;0.7*W2966),"Mittel","Niedrig")))</f>
        <v>bereits Top-Kunde</v>
      </c>
      <c r="Z2966" s="4">
        <f t="shared" si="375"/>
        <v>10.9</v>
      </c>
      <c r="AA2966" s="4" t="str">
        <f>IF(J2966&gt;365,"Bereits abgewandert (Segment D)",IF(Z2966&gt;=Hilfswerte!$B$38,"Rot - akut gefaehrdet",IF(Z2966&gt;=Hilfswerte!$B$39,"Gelb - beobachten","Gruen - stabil")))</f>
        <v>Gruen - stabil</v>
      </c>
    </row>
    <row r="2967" spans="1:27" ht="15" customHeight="1" x14ac:dyDescent="0.25">
      <c r="A2967" s="4" t="s">
        <v>3314</v>
      </c>
      <c r="B2967" s="4" t="s">
        <v>525</v>
      </c>
      <c r="C2967" s="4" t="s">
        <v>59</v>
      </c>
      <c r="D2967" s="4" t="s">
        <v>77</v>
      </c>
      <c r="E2967" s="4">
        <v>166</v>
      </c>
      <c r="F2967" s="5">
        <v>23.4</v>
      </c>
      <c r="G2967" s="5">
        <v>7.5</v>
      </c>
      <c r="H2967" s="6">
        <v>58250</v>
      </c>
      <c r="I2967" s="4">
        <v>3</v>
      </c>
      <c r="J2967" s="4">
        <v>40</v>
      </c>
      <c r="K2967" s="4">
        <v>1</v>
      </c>
      <c r="L2967" s="4">
        <v>18</v>
      </c>
      <c r="M2967" s="4">
        <v>4</v>
      </c>
      <c r="N2967" s="5">
        <v>35.1</v>
      </c>
      <c r="O2967" s="7">
        <f t="shared" si="368"/>
        <v>4</v>
      </c>
      <c r="P2967" s="7">
        <f t="shared" si="369"/>
        <v>3</v>
      </c>
      <c r="Q2967" s="7">
        <f t="shared" si="370"/>
        <v>5</v>
      </c>
      <c r="R2967" s="7">
        <f t="shared" si="371"/>
        <v>12</v>
      </c>
      <c r="S2967" s="8">
        <f t="shared" si="372"/>
        <v>126.2</v>
      </c>
      <c r="T2967" s="7" t="str">
        <f t="shared" si="373"/>
        <v>A - Top-Kunde</v>
      </c>
      <c r="U2967" s="4">
        <f>ROUND(((E2967-Hilfswerte!$B$20)/Hilfswerte!$B$21)+((F2967-Hilfswerte!$B$22)/Hilfswerte!$B$23)+((G2967-Hilfswerte!$B$24)/Hilfswerte!$B$25)+0.1*INDEX(Hilfswerte!$B$4:$B$15,MATCH(C2967,Hilfswerte!$A$4:$A$15,0)),2)</f>
        <v>-0.39</v>
      </c>
      <c r="V2967" s="4">
        <f>ROUND(SQRT((((E2967-Hilfswerte!$B$20)/Hilfswerte!$B$21)-Hilfswerte!$B$28)^2+(((F2967-Hilfswerte!$B$22)/Hilfswerte!$B$23)-Hilfswerte!$B$29)^2+(((G2967-Hilfswerte!$B$24)/Hilfswerte!$B$25)-Hilfswerte!$B$30)^2),3)</f>
        <v>0.64300000000000002</v>
      </c>
      <c r="W2967" s="4">
        <f>ROUND(E2967*Hilfswerte!$B$31,0)</f>
        <v>34121</v>
      </c>
      <c r="X2967" s="4">
        <f t="shared" si="374"/>
        <v>0</v>
      </c>
      <c r="Y2967" s="4" t="str">
        <f>IF(T2967="A - Top-Kunde","bereits Top-Kunde",IF(AND(V2967&lt;=Hilfswerte!$B$34,H2967&lt;0.5*W2967),"Hoch",IF(AND(V2967&lt;=Hilfswerte!$B$35,H2967&lt;0.7*W2967),"Mittel","Niedrig")))</f>
        <v>bereits Top-Kunde</v>
      </c>
      <c r="Z2967" s="4">
        <f t="shared" si="375"/>
        <v>8.6</v>
      </c>
      <c r="AA2967" s="4" t="str">
        <f>IF(J2967&gt;365,"Bereits abgewandert (Segment D)",IF(Z2967&gt;=Hilfswerte!$B$38,"Rot - akut gefaehrdet",IF(Z2967&gt;=Hilfswerte!$B$39,"Gelb - beobachten","Gruen - stabil")))</f>
        <v>Gruen - stabil</v>
      </c>
    </row>
    <row r="2968" spans="1:27" ht="15" customHeight="1" x14ac:dyDescent="0.25">
      <c r="A2968" s="4" t="s">
        <v>3315</v>
      </c>
      <c r="B2968" s="4" t="s">
        <v>212</v>
      </c>
      <c r="C2968" s="4" t="s">
        <v>59</v>
      </c>
      <c r="D2968" s="4" t="s">
        <v>52</v>
      </c>
      <c r="E2968" s="4">
        <v>462</v>
      </c>
      <c r="F2968" s="5">
        <v>96</v>
      </c>
      <c r="G2968" s="5">
        <v>21.9</v>
      </c>
      <c r="H2968" s="6">
        <v>94920</v>
      </c>
      <c r="I2968" s="4">
        <v>4</v>
      </c>
      <c r="J2968" s="4">
        <v>27</v>
      </c>
      <c r="K2968" s="4">
        <v>0</v>
      </c>
      <c r="L2968" s="4">
        <v>23</v>
      </c>
      <c r="M2968" s="4">
        <v>1</v>
      </c>
      <c r="N2968" s="5">
        <v>2.5</v>
      </c>
      <c r="O2968" s="7">
        <f t="shared" si="368"/>
        <v>5</v>
      </c>
      <c r="P2968" s="7">
        <f t="shared" si="369"/>
        <v>4</v>
      </c>
      <c r="Q2968" s="7">
        <f t="shared" si="370"/>
        <v>5</v>
      </c>
      <c r="R2968" s="7">
        <f t="shared" si="371"/>
        <v>14</v>
      </c>
      <c r="S2968" s="8">
        <f t="shared" si="372"/>
        <v>134.4</v>
      </c>
      <c r="T2968" s="7" t="str">
        <f t="shared" si="373"/>
        <v>A - Top-Kunde</v>
      </c>
      <c r="U2968" s="4">
        <f>ROUND(((E2968-Hilfswerte!$B$20)/Hilfswerte!$B$21)+((F2968-Hilfswerte!$B$22)/Hilfswerte!$B$23)+((G2968-Hilfswerte!$B$24)/Hilfswerte!$B$25)+0.1*INDEX(Hilfswerte!$B$4:$B$15,MATCH(C2968,Hilfswerte!$A$4:$A$15,0)),2)</f>
        <v>4.47</v>
      </c>
      <c r="V2968" s="4">
        <f>ROUND(SQRT((((E2968-Hilfswerte!$B$20)/Hilfswerte!$B$21)-Hilfswerte!$B$28)^2+(((F2968-Hilfswerte!$B$22)/Hilfswerte!$B$23)-Hilfswerte!$B$29)^2+(((G2968-Hilfswerte!$B$24)/Hilfswerte!$B$25)-Hilfswerte!$B$30)^2),3)</f>
        <v>2.3620000000000001</v>
      </c>
      <c r="W2968" s="4">
        <f>ROUND(E2968*Hilfswerte!$B$31,0)</f>
        <v>94962</v>
      </c>
      <c r="X2968" s="4">
        <f t="shared" si="374"/>
        <v>42</v>
      </c>
      <c r="Y2968" s="4" t="str">
        <f>IF(T2968="A - Top-Kunde","bereits Top-Kunde",IF(AND(V2968&lt;=Hilfswerte!$B$34,H2968&lt;0.5*W2968),"Hoch",IF(AND(V2968&lt;=Hilfswerte!$B$35,H2968&lt;0.7*W2968),"Mittel","Niedrig")))</f>
        <v>bereits Top-Kunde</v>
      </c>
      <c r="Z2968" s="4">
        <f t="shared" si="375"/>
        <v>6</v>
      </c>
      <c r="AA2968" s="4" t="str">
        <f>IF(J2968&gt;365,"Bereits abgewandert (Segment D)",IF(Z2968&gt;=Hilfswerte!$B$38,"Rot - akut gefaehrdet",IF(Z2968&gt;=Hilfswerte!$B$39,"Gelb - beobachten","Gruen - stabil")))</f>
        <v>Gruen - stabil</v>
      </c>
    </row>
    <row r="2969" spans="1:27" ht="15" customHeight="1" x14ac:dyDescent="0.25">
      <c r="A2969" s="4" t="s">
        <v>3316</v>
      </c>
      <c r="B2969" s="4" t="s">
        <v>1098</v>
      </c>
      <c r="C2969" s="4" t="s">
        <v>33</v>
      </c>
      <c r="D2969" s="4" t="s">
        <v>30</v>
      </c>
      <c r="E2969" s="4">
        <v>95</v>
      </c>
      <c r="F2969" s="5">
        <v>15.6</v>
      </c>
      <c r="G2969" s="5">
        <v>9.4</v>
      </c>
      <c r="H2969" s="6">
        <v>0</v>
      </c>
      <c r="I2969" s="4">
        <v>0</v>
      </c>
      <c r="J2969" s="4">
        <v>707</v>
      </c>
      <c r="K2969" s="4">
        <v>0</v>
      </c>
      <c r="L2969" s="4">
        <v>10</v>
      </c>
      <c r="M2969" s="4">
        <v>0</v>
      </c>
      <c r="N2969" s="5">
        <v>-73.5</v>
      </c>
      <c r="O2969" s="7">
        <f t="shared" si="368"/>
        <v>1</v>
      </c>
      <c r="P2969" s="7">
        <f t="shared" si="369"/>
        <v>1</v>
      </c>
      <c r="Q2969" s="7">
        <f t="shared" si="370"/>
        <v>1</v>
      </c>
      <c r="R2969" s="7">
        <f t="shared" si="371"/>
        <v>3</v>
      </c>
      <c r="S2969" s="8">
        <f t="shared" si="372"/>
        <v>-9.8000000000000007</v>
      </c>
      <c r="T2969" s="7" t="str">
        <f t="shared" si="373"/>
        <v>D - Abwanderungsrisiko</v>
      </c>
      <c r="U2969" s="4">
        <f>ROUND(((E2969-Hilfswerte!$B$20)/Hilfswerte!$B$21)+((F2969-Hilfswerte!$B$22)/Hilfswerte!$B$23)+((G2969-Hilfswerte!$B$24)/Hilfswerte!$B$25)+0.1*INDEX(Hilfswerte!$B$4:$B$15,MATCH(C2969,Hilfswerte!$A$4:$A$15,0)),2)</f>
        <v>-0.43</v>
      </c>
      <c r="V2969" s="4">
        <f>ROUND(SQRT((((E2969-Hilfswerte!$B$20)/Hilfswerte!$B$21)-Hilfswerte!$B$28)^2+(((F2969-Hilfswerte!$B$22)/Hilfswerte!$B$23)-Hilfswerte!$B$29)^2+(((G2969-Hilfswerte!$B$24)/Hilfswerte!$B$25)-Hilfswerte!$B$30)^2),3)</f>
        <v>0.57999999999999996</v>
      </c>
      <c r="W2969" s="4">
        <f>ROUND(E2969*Hilfswerte!$B$31,0)</f>
        <v>19527</v>
      </c>
      <c r="X2969" s="4">
        <f t="shared" si="374"/>
        <v>19527</v>
      </c>
      <c r="Y2969" s="4" t="str">
        <f>IF(T2969="A - Top-Kunde","bereits Top-Kunde",IF(AND(V2969&lt;=Hilfswerte!$B$34,H2969&lt;0.5*W2969),"Hoch",IF(AND(V2969&lt;=Hilfswerte!$B$35,H2969&lt;0.7*W2969),"Mittel","Niedrig")))</f>
        <v>Hoch</v>
      </c>
      <c r="Z2969" s="4">
        <f t="shared" si="375"/>
        <v>66.8</v>
      </c>
      <c r="AA2969" s="4" t="str">
        <f>IF(J2969&gt;365,"Bereits abgewandert (Segment D)",IF(Z2969&gt;=Hilfswerte!$B$38,"Rot - akut gefaehrdet",IF(Z2969&gt;=Hilfswerte!$B$39,"Gelb - beobachten","Gruen - stabil")))</f>
        <v>Bereits abgewandert (Segment D)</v>
      </c>
    </row>
    <row r="2970" spans="1:27" ht="15" customHeight="1" x14ac:dyDescent="0.25">
      <c r="A2970" s="4" t="s">
        <v>3317</v>
      </c>
      <c r="B2970" s="4" t="s">
        <v>1442</v>
      </c>
      <c r="C2970" s="4" t="s">
        <v>65</v>
      </c>
      <c r="D2970" s="4" t="s">
        <v>30</v>
      </c>
      <c r="E2970" s="4">
        <v>1453</v>
      </c>
      <c r="F2970" s="5">
        <v>374.1</v>
      </c>
      <c r="G2970" s="5">
        <v>1.8</v>
      </c>
      <c r="H2970" s="6">
        <v>154690</v>
      </c>
      <c r="I2970" s="4">
        <v>5</v>
      </c>
      <c r="J2970" s="4">
        <v>4</v>
      </c>
      <c r="K2970" s="4">
        <v>0</v>
      </c>
      <c r="L2970" s="4">
        <v>5</v>
      </c>
      <c r="M2970" s="4">
        <v>2</v>
      </c>
      <c r="N2970" s="5">
        <v>-4.5</v>
      </c>
      <c r="O2970" s="7">
        <f t="shared" si="368"/>
        <v>5</v>
      </c>
      <c r="P2970" s="7">
        <f t="shared" si="369"/>
        <v>5</v>
      </c>
      <c r="Q2970" s="7">
        <f t="shared" si="370"/>
        <v>5</v>
      </c>
      <c r="R2970" s="7">
        <f t="shared" si="371"/>
        <v>15</v>
      </c>
      <c r="S2970" s="8">
        <f t="shared" si="372"/>
        <v>146.30000000000001</v>
      </c>
      <c r="T2970" s="7" t="str">
        <f t="shared" si="373"/>
        <v>A - Top-Kunde</v>
      </c>
      <c r="U2970" s="4">
        <f>ROUND(((E2970-Hilfswerte!$B$20)/Hilfswerte!$B$21)+((F2970-Hilfswerte!$B$22)/Hilfswerte!$B$23)+((G2970-Hilfswerte!$B$24)/Hilfswerte!$B$25)+0.1*INDEX(Hilfswerte!$B$4:$B$15,MATCH(C2970,Hilfswerte!$A$4:$A$15,0)),2)</f>
        <v>10.56</v>
      </c>
      <c r="V2970" s="4">
        <f>ROUND(SQRT((((E2970-Hilfswerte!$B$20)/Hilfswerte!$B$21)-Hilfswerte!$B$28)^2+(((F2970-Hilfswerte!$B$22)/Hilfswerte!$B$23)-Hilfswerte!$B$29)^2+(((G2970-Hilfswerte!$B$24)/Hilfswerte!$B$25)-Hilfswerte!$B$30)^2),3)</f>
        <v>8.3260000000000005</v>
      </c>
      <c r="W2970" s="4">
        <f>ROUND(E2970*Hilfswerte!$B$31,0)</f>
        <v>298659</v>
      </c>
      <c r="X2970" s="4">
        <f t="shared" si="374"/>
        <v>143969</v>
      </c>
      <c r="Y2970" s="4" t="str">
        <f>IF(T2970="A - Top-Kunde","bereits Top-Kunde",IF(AND(V2970&lt;=Hilfswerte!$B$34,H2970&lt;0.5*W2970),"Hoch",IF(AND(V2970&lt;=Hilfswerte!$B$35,H2970&lt;0.7*W2970),"Mittel","Niedrig")))</f>
        <v>bereits Top-Kunde</v>
      </c>
      <c r="Z2970" s="4">
        <f t="shared" si="375"/>
        <v>3</v>
      </c>
      <c r="AA2970" s="4" t="str">
        <f>IF(J2970&gt;365,"Bereits abgewandert (Segment D)",IF(Z2970&gt;=Hilfswerte!$B$38,"Rot - akut gefaehrdet",IF(Z2970&gt;=Hilfswerte!$B$39,"Gelb - beobachten","Gruen - stabil")))</f>
        <v>Gruen - stabil</v>
      </c>
    </row>
    <row r="2971" spans="1:27" ht="15" customHeight="1" x14ac:dyDescent="0.25">
      <c r="A2971" s="4" t="s">
        <v>3318</v>
      </c>
      <c r="B2971" s="4" t="s">
        <v>282</v>
      </c>
      <c r="C2971" s="4" t="s">
        <v>33</v>
      </c>
      <c r="D2971" s="4" t="s">
        <v>122</v>
      </c>
      <c r="E2971" s="4">
        <v>53</v>
      </c>
      <c r="F2971" s="5">
        <v>8.5</v>
      </c>
      <c r="G2971" s="5">
        <v>12</v>
      </c>
      <c r="H2971" s="6">
        <v>3610</v>
      </c>
      <c r="I2971" s="4">
        <v>2</v>
      </c>
      <c r="J2971" s="4">
        <v>116</v>
      </c>
      <c r="K2971" s="4">
        <v>0</v>
      </c>
      <c r="L2971" s="4">
        <v>21</v>
      </c>
      <c r="M2971" s="4">
        <v>1</v>
      </c>
      <c r="N2971" s="5">
        <v>-5.7</v>
      </c>
      <c r="O2971" s="7">
        <f t="shared" si="368"/>
        <v>3</v>
      </c>
      <c r="P2971" s="7">
        <f t="shared" si="369"/>
        <v>2</v>
      </c>
      <c r="Q2971" s="7">
        <f t="shared" si="370"/>
        <v>4</v>
      </c>
      <c r="R2971" s="7">
        <f t="shared" si="371"/>
        <v>9</v>
      </c>
      <c r="S2971" s="8">
        <f t="shared" si="372"/>
        <v>80.900000000000006</v>
      </c>
      <c r="T2971" s="7" t="str">
        <f t="shared" si="373"/>
        <v>C - Entwicklungspotenzial</v>
      </c>
      <c r="U2971" s="4">
        <f>ROUND(((E2971-Hilfswerte!$B$20)/Hilfswerte!$B$21)+((F2971-Hilfswerte!$B$22)/Hilfswerte!$B$23)+((G2971-Hilfswerte!$B$24)/Hilfswerte!$B$25)+0.1*INDEX(Hilfswerte!$B$4:$B$15,MATCH(C2971,Hilfswerte!$A$4:$A$15,0)),2)</f>
        <v>-0.32</v>
      </c>
      <c r="V2971" s="4">
        <f>ROUND(SQRT((((E2971-Hilfswerte!$B$20)/Hilfswerte!$B$21)-Hilfswerte!$B$28)^2+(((F2971-Hilfswerte!$B$22)/Hilfswerte!$B$23)-Hilfswerte!$B$29)^2+(((G2971-Hilfswerte!$B$24)/Hilfswerte!$B$25)-Hilfswerte!$B$30)^2),3)</f>
        <v>0.72899999999999998</v>
      </c>
      <c r="W2971" s="4">
        <f>ROUND(E2971*Hilfswerte!$B$31,0)</f>
        <v>10894</v>
      </c>
      <c r="X2971" s="4">
        <f t="shared" si="374"/>
        <v>7284</v>
      </c>
      <c r="Y2971" s="4" t="str">
        <f>IF(T2971="A - Top-Kunde","bereits Top-Kunde",IF(AND(V2971&lt;=Hilfswerte!$B$34,H2971&lt;0.5*W2971),"Hoch",IF(AND(V2971&lt;=Hilfswerte!$B$35,H2971&lt;0.7*W2971),"Mittel","Niedrig")))</f>
        <v>Hoch</v>
      </c>
      <c r="Z2971" s="4">
        <f t="shared" si="375"/>
        <v>12.3</v>
      </c>
      <c r="AA2971" s="4" t="str">
        <f>IF(J2971&gt;365,"Bereits abgewandert (Segment D)",IF(Z2971&gt;=Hilfswerte!$B$38,"Rot - akut gefaehrdet",IF(Z2971&gt;=Hilfswerte!$B$39,"Gelb - beobachten","Gruen - stabil")))</f>
        <v>Gruen - stabil</v>
      </c>
    </row>
    <row r="2972" spans="1:27" ht="15" customHeight="1" x14ac:dyDescent="0.25">
      <c r="A2972" s="4" t="s">
        <v>3319</v>
      </c>
      <c r="B2972" s="4" t="s">
        <v>88</v>
      </c>
      <c r="C2972" s="4" t="s">
        <v>62</v>
      </c>
      <c r="D2972" s="4" t="s">
        <v>30</v>
      </c>
      <c r="E2972" s="4">
        <v>458</v>
      </c>
      <c r="F2972" s="5">
        <v>73.5</v>
      </c>
      <c r="G2972" s="5">
        <v>2.5</v>
      </c>
      <c r="H2972" s="6">
        <v>9260</v>
      </c>
      <c r="I2972" s="4">
        <v>2</v>
      </c>
      <c r="J2972" s="4">
        <v>268</v>
      </c>
      <c r="K2972" s="4">
        <v>1</v>
      </c>
      <c r="L2972" s="4">
        <v>-5</v>
      </c>
      <c r="M2972" s="4">
        <v>2</v>
      </c>
      <c r="N2972" s="5">
        <v>-2.7</v>
      </c>
      <c r="O2972" s="7">
        <f t="shared" si="368"/>
        <v>2</v>
      </c>
      <c r="P2972" s="7">
        <f t="shared" si="369"/>
        <v>2</v>
      </c>
      <c r="Q2972" s="7">
        <f t="shared" si="370"/>
        <v>5</v>
      </c>
      <c r="R2972" s="7">
        <f t="shared" si="371"/>
        <v>9</v>
      </c>
      <c r="S2972" s="8">
        <f t="shared" si="372"/>
        <v>82.7</v>
      </c>
      <c r="T2972" s="7" t="str">
        <f t="shared" si="373"/>
        <v>C - Entwicklungspotenzial</v>
      </c>
      <c r="U2972" s="4">
        <f>ROUND(((E2972-Hilfswerte!$B$20)/Hilfswerte!$B$21)+((F2972-Hilfswerte!$B$22)/Hilfswerte!$B$23)+((G2972-Hilfswerte!$B$24)/Hilfswerte!$B$25)+0.1*INDEX(Hilfswerte!$B$4:$B$15,MATCH(C2972,Hilfswerte!$A$4:$A$15,0)),2)</f>
        <v>1.46</v>
      </c>
      <c r="V2972" s="4">
        <f>ROUND(SQRT((((E2972-Hilfswerte!$B$20)/Hilfswerte!$B$21)-Hilfswerte!$B$28)^2+(((F2972-Hilfswerte!$B$22)/Hilfswerte!$B$23)-Hilfswerte!$B$29)^2+(((G2972-Hilfswerte!$B$24)/Hilfswerte!$B$25)-Hilfswerte!$B$30)^2),3)</f>
        <v>1.9690000000000001</v>
      </c>
      <c r="W2972" s="4">
        <f>ROUND(E2972*Hilfswerte!$B$31,0)</f>
        <v>94140</v>
      </c>
      <c r="X2972" s="4">
        <f t="shared" si="374"/>
        <v>84880</v>
      </c>
      <c r="Y2972" s="4" t="str">
        <f>IF(T2972="A - Top-Kunde","bereits Top-Kunde",IF(AND(V2972&lt;=Hilfswerte!$B$34,H2972&lt;0.5*W2972),"Hoch",IF(AND(V2972&lt;=Hilfswerte!$B$35,H2972&lt;0.7*W2972),"Mittel","Niedrig")))</f>
        <v>Niedrig</v>
      </c>
      <c r="Z2972" s="4">
        <f t="shared" si="375"/>
        <v>17.5</v>
      </c>
      <c r="AA2972" s="4" t="str">
        <f>IF(J2972&gt;365,"Bereits abgewandert (Segment D)",IF(Z2972&gt;=Hilfswerte!$B$38,"Rot - akut gefaehrdet",IF(Z2972&gt;=Hilfswerte!$B$39,"Gelb - beobachten","Gruen - stabil")))</f>
        <v>Gelb - beobachten</v>
      </c>
    </row>
    <row r="2973" spans="1:27" ht="15" customHeight="1" x14ac:dyDescent="0.25">
      <c r="A2973" s="4" t="s">
        <v>3320</v>
      </c>
      <c r="B2973" s="4" t="s">
        <v>623</v>
      </c>
      <c r="C2973" s="4" t="s">
        <v>84</v>
      </c>
      <c r="D2973" s="4" t="s">
        <v>30</v>
      </c>
      <c r="E2973" s="4">
        <v>134</v>
      </c>
      <c r="F2973" s="5">
        <v>47.2</v>
      </c>
      <c r="G2973" s="5">
        <v>0.5</v>
      </c>
      <c r="H2973" s="6">
        <v>17090</v>
      </c>
      <c r="I2973" s="4">
        <v>3</v>
      </c>
      <c r="J2973" s="4">
        <v>67</v>
      </c>
      <c r="K2973" s="4">
        <v>0</v>
      </c>
      <c r="L2973" s="4">
        <v>14</v>
      </c>
      <c r="M2973" s="4">
        <v>1</v>
      </c>
      <c r="N2973" s="5">
        <v>10.199999999999999</v>
      </c>
      <c r="O2973" s="7">
        <f t="shared" si="368"/>
        <v>4</v>
      </c>
      <c r="P2973" s="7">
        <f t="shared" si="369"/>
        <v>3</v>
      </c>
      <c r="Q2973" s="7">
        <f t="shared" si="370"/>
        <v>5</v>
      </c>
      <c r="R2973" s="7">
        <f t="shared" si="371"/>
        <v>12</v>
      </c>
      <c r="S2973" s="8">
        <f t="shared" si="372"/>
        <v>120.9</v>
      </c>
      <c r="T2973" s="7" t="str">
        <f t="shared" si="373"/>
        <v>B - Kernkunde</v>
      </c>
      <c r="U2973" s="4">
        <f>ROUND(((E2973-Hilfswerte!$B$20)/Hilfswerte!$B$21)+((F2973-Hilfswerte!$B$22)/Hilfswerte!$B$23)+((G2973-Hilfswerte!$B$24)/Hilfswerte!$B$25)+0.1*INDEX(Hilfswerte!$B$4:$B$15,MATCH(C2973,Hilfswerte!$A$4:$A$15,0)),2)</f>
        <v>-1.1299999999999999</v>
      </c>
      <c r="V2973" s="4">
        <f>ROUND(SQRT((((E2973-Hilfswerte!$B$20)/Hilfswerte!$B$21)-Hilfswerte!$B$28)^2+(((F2973-Hilfswerte!$B$22)/Hilfswerte!$B$23)-Hilfswerte!$B$29)^2+(((G2973-Hilfswerte!$B$24)/Hilfswerte!$B$25)-Hilfswerte!$B$30)^2),3)</f>
        <v>1.7150000000000001</v>
      </c>
      <c r="W2973" s="4">
        <f>ROUND(E2973*Hilfswerte!$B$31,0)</f>
        <v>27543</v>
      </c>
      <c r="X2973" s="4">
        <f t="shared" si="374"/>
        <v>10453</v>
      </c>
      <c r="Y2973" s="4" t="str">
        <f>IF(T2973="A - Top-Kunde","bereits Top-Kunde",IF(AND(V2973&lt;=Hilfswerte!$B$34,H2973&lt;0.5*W2973),"Hoch",IF(AND(V2973&lt;=Hilfswerte!$B$35,H2973&lt;0.7*W2973),"Mittel","Niedrig")))</f>
        <v>Niedrig</v>
      </c>
      <c r="Z2973" s="4">
        <f t="shared" si="375"/>
        <v>6.2</v>
      </c>
      <c r="AA2973" s="4" t="str">
        <f>IF(J2973&gt;365,"Bereits abgewandert (Segment D)",IF(Z2973&gt;=Hilfswerte!$B$38,"Rot - akut gefaehrdet",IF(Z2973&gt;=Hilfswerte!$B$39,"Gelb - beobachten","Gruen - stabil")))</f>
        <v>Gruen - stabil</v>
      </c>
    </row>
    <row r="2974" spans="1:27" ht="15" customHeight="1" x14ac:dyDescent="0.25">
      <c r="A2974" s="4" t="s">
        <v>3321</v>
      </c>
      <c r="B2974" s="4" t="s">
        <v>474</v>
      </c>
      <c r="C2974" s="4" t="s">
        <v>33</v>
      </c>
      <c r="D2974" s="4" t="s">
        <v>56</v>
      </c>
      <c r="E2974" s="4">
        <v>5</v>
      </c>
      <c r="F2974" s="5">
        <v>1.3</v>
      </c>
      <c r="G2974" s="5">
        <v>2.2000000000000002</v>
      </c>
      <c r="H2974" s="6">
        <v>160</v>
      </c>
      <c r="I2974" s="4">
        <v>1</v>
      </c>
      <c r="J2974" s="4">
        <v>335</v>
      </c>
      <c r="K2974" s="4">
        <v>0</v>
      </c>
      <c r="L2974" s="4">
        <v>0</v>
      </c>
      <c r="M2974" s="4">
        <v>1</v>
      </c>
      <c r="N2974" s="5">
        <v>27</v>
      </c>
      <c r="O2974" s="7">
        <f t="shared" si="368"/>
        <v>2</v>
      </c>
      <c r="P2974" s="7">
        <f t="shared" si="369"/>
        <v>1</v>
      </c>
      <c r="Q2974" s="7">
        <f t="shared" si="370"/>
        <v>2</v>
      </c>
      <c r="R2974" s="7">
        <f t="shared" si="371"/>
        <v>5</v>
      </c>
      <c r="S2974" s="8">
        <f t="shared" si="372"/>
        <v>63.5</v>
      </c>
      <c r="T2974" s="7" t="str">
        <f t="shared" si="373"/>
        <v>C - Entwicklungspotenzial</v>
      </c>
      <c r="U2974" s="4">
        <f>ROUND(((E2974-Hilfswerte!$B$20)/Hilfswerte!$B$21)+((F2974-Hilfswerte!$B$22)/Hilfswerte!$B$23)+((G2974-Hilfswerte!$B$24)/Hilfswerte!$B$25)+0.1*INDEX(Hilfswerte!$B$4:$B$15,MATCH(C2974,Hilfswerte!$A$4:$A$15,0)),2)</f>
        <v>-2.2200000000000002</v>
      </c>
      <c r="V2974" s="4">
        <f>ROUND(SQRT((((E2974-Hilfswerte!$B$20)/Hilfswerte!$B$21)-Hilfswerte!$B$28)^2+(((F2974-Hilfswerte!$B$22)/Hilfswerte!$B$23)-Hilfswerte!$B$29)^2+(((G2974-Hilfswerte!$B$24)/Hilfswerte!$B$25)-Hilfswerte!$B$30)^2),3)</f>
        <v>1.72</v>
      </c>
      <c r="W2974" s="4">
        <f>ROUND(E2974*Hilfswerte!$B$31,0)</f>
        <v>1028</v>
      </c>
      <c r="X2974" s="4">
        <f t="shared" si="374"/>
        <v>868</v>
      </c>
      <c r="Y2974" s="4" t="str">
        <f>IF(T2974="A - Top-Kunde","bereits Top-Kunde",IF(AND(V2974&lt;=Hilfswerte!$B$34,H2974&lt;0.5*W2974),"Hoch",IF(AND(V2974&lt;=Hilfswerte!$B$35,H2974&lt;0.7*W2974),"Mittel","Niedrig")))</f>
        <v>Niedrig</v>
      </c>
      <c r="Z2974" s="4">
        <f t="shared" si="375"/>
        <v>16.8</v>
      </c>
      <c r="AA2974" s="4" t="str">
        <f>IF(J2974&gt;365,"Bereits abgewandert (Segment D)",IF(Z2974&gt;=Hilfswerte!$B$38,"Rot - akut gefaehrdet",IF(Z2974&gt;=Hilfswerte!$B$39,"Gelb - beobachten","Gruen - stabil")))</f>
        <v>Gelb - beobachten</v>
      </c>
    </row>
    <row r="2975" spans="1:27" ht="15" customHeight="1" x14ac:dyDescent="0.25">
      <c r="A2975" s="4" t="s">
        <v>3322</v>
      </c>
      <c r="B2975" s="4" t="s">
        <v>110</v>
      </c>
      <c r="C2975" s="4" t="s">
        <v>33</v>
      </c>
      <c r="D2975" s="4" t="s">
        <v>30</v>
      </c>
      <c r="E2975" s="4">
        <v>93</v>
      </c>
      <c r="F2975" s="5">
        <v>13.7</v>
      </c>
      <c r="G2975" s="5">
        <v>3.9</v>
      </c>
      <c r="H2975" s="6">
        <v>4130</v>
      </c>
      <c r="I2975" s="4">
        <v>1</v>
      </c>
      <c r="J2975" s="4">
        <v>329</v>
      </c>
      <c r="K2975" s="4">
        <v>0</v>
      </c>
      <c r="L2975" s="4">
        <v>-5</v>
      </c>
      <c r="M2975" s="4">
        <v>3</v>
      </c>
      <c r="N2975" s="5">
        <v>6.8</v>
      </c>
      <c r="O2975" s="7">
        <f t="shared" si="368"/>
        <v>2</v>
      </c>
      <c r="P2975" s="7">
        <f t="shared" si="369"/>
        <v>1</v>
      </c>
      <c r="Q2975" s="7">
        <f t="shared" si="370"/>
        <v>4</v>
      </c>
      <c r="R2975" s="7">
        <f t="shared" si="371"/>
        <v>7</v>
      </c>
      <c r="S2975" s="8">
        <f t="shared" si="372"/>
        <v>73.400000000000006</v>
      </c>
      <c r="T2975" s="7" t="str">
        <f t="shared" si="373"/>
        <v>C - Entwicklungspotenzial</v>
      </c>
      <c r="U2975" s="4">
        <f>ROUND(((E2975-Hilfswerte!$B$20)/Hilfswerte!$B$21)+((F2975-Hilfswerte!$B$22)/Hilfswerte!$B$23)+((G2975-Hilfswerte!$B$24)/Hilfswerte!$B$25)+0.1*INDEX(Hilfswerte!$B$4:$B$15,MATCH(C2975,Hilfswerte!$A$4:$A$15,0)),2)</f>
        <v>-1.35</v>
      </c>
      <c r="V2975" s="4">
        <f>ROUND(SQRT((((E2975-Hilfswerte!$B$20)/Hilfswerte!$B$21)-Hilfswerte!$B$28)^2+(((F2975-Hilfswerte!$B$22)/Hilfswerte!$B$23)-Hilfswerte!$B$29)^2+(((G2975-Hilfswerte!$B$24)/Hilfswerte!$B$25)-Hilfswerte!$B$30)^2),3)</f>
        <v>1.2789999999999999</v>
      </c>
      <c r="W2975" s="4">
        <f>ROUND(E2975*Hilfswerte!$B$31,0)</f>
        <v>19116</v>
      </c>
      <c r="X2975" s="4">
        <f t="shared" si="374"/>
        <v>14986</v>
      </c>
      <c r="Y2975" s="4" t="str">
        <f>IF(T2975="A - Top-Kunde","bereits Top-Kunde",IF(AND(V2975&lt;=Hilfswerte!$B$34,H2975&lt;0.5*W2975),"Hoch",IF(AND(V2975&lt;=Hilfswerte!$B$35,H2975&lt;0.7*W2975),"Mittel","Niedrig")))</f>
        <v>Niedrig</v>
      </c>
      <c r="Z2975" s="4">
        <f t="shared" si="375"/>
        <v>16.5</v>
      </c>
      <c r="AA2975" s="4" t="str">
        <f>IF(J2975&gt;365,"Bereits abgewandert (Segment D)",IF(Z2975&gt;=Hilfswerte!$B$38,"Rot - akut gefaehrdet",IF(Z2975&gt;=Hilfswerte!$B$39,"Gelb - beobachten","Gruen - stabil")))</f>
        <v>Gelb - beobachten</v>
      </c>
    </row>
    <row r="2976" spans="1:27" ht="15" customHeight="1" x14ac:dyDescent="0.25">
      <c r="A2976" s="4" t="s">
        <v>3323</v>
      </c>
      <c r="B2976" s="4" t="s">
        <v>185</v>
      </c>
      <c r="C2976" s="4" t="s">
        <v>38</v>
      </c>
      <c r="D2976" s="4" t="s">
        <v>122</v>
      </c>
      <c r="E2976" s="4">
        <v>17</v>
      </c>
      <c r="F2976" s="5">
        <v>2.4</v>
      </c>
      <c r="G2976" s="5">
        <v>18.100000000000001</v>
      </c>
      <c r="H2976" s="6">
        <v>7490</v>
      </c>
      <c r="I2976" s="4">
        <v>7</v>
      </c>
      <c r="J2976" s="4">
        <v>11</v>
      </c>
      <c r="K2976" s="4">
        <v>1</v>
      </c>
      <c r="L2976" s="4">
        <v>10</v>
      </c>
      <c r="M2976" s="4">
        <v>1</v>
      </c>
      <c r="N2976" s="5">
        <v>8.1</v>
      </c>
      <c r="O2976" s="7">
        <f t="shared" si="368"/>
        <v>5</v>
      </c>
      <c r="P2976" s="7">
        <f t="shared" si="369"/>
        <v>5</v>
      </c>
      <c r="Q2976" s="7">
        <f t="shared" si="370"/>
        <v>4</v>
      </c>
      <c r="R2976" s="7">
        <f t="shared" si="371"/>
        <v>14</v>
      </c>
      <c r="S2976" s="8">
        <f t="shared" si="372"/>
        <v>135.1</v>
      </c>
      <c r="T2976" s="7" t="str">
        <f t="shared" si="373"/>
        <v>A - Top-Kunde</v>
      </c>
      <c r="U2976" s="4">
        <f>ROUND(((E2976-Hilfswerte!$B$20)/Hilfswerte!$B$21)+((F2976-Hilfswerte!$B$22)/Hilfswerte!$B$23)+((G2976-Hilfswerte!$B$24)/Hilfswerte!$B$25)+0.1*INDEX(Hilfswerte!$B$4:$B$15,MATCH(C2976,Hilfswerte!$A$4:$A$15,0)),2)</f>
        <v>0.69</v>
      </c>
      <c r="V2976" s="4">
        <f>ROUND(SQRT((((E2976-Hilfswerte!$B$20)/Hilfswerte!$B$21)-Hilfswerte!$B$28)^2+(((F2976-Hilfswerte!$B$22)/Hilfswerte!$B$23)-Hilfswerte!$B$29)^2+(((G2976-Hilfswerte!$B$24)/Hilfswerte!$B$25)-Hilfswerte!$B$30)^2),3)</f>
        <v>1.419</v>
      </c>
      <c r="W2976" s="4">
        <f>ROUND(E2976*Hilfswerte!$B$31,0)</f>
        <v>3494</v>
      </c>
      <c r="X2976" s="4">
        <f t="shared" si="374"/>
        <v>0</v>
      </c>
      <c r="Y2976" s="4" t="str">
        <f>IF(T2976="A - Top-Kunde","bereits Top-Kunde",IF(AND(V2976&lt;=Hilfswerte!$B$34,H2976&lt;0.5*W2976),"Hoch",IF(AND(V2976&lt;=Hilfswerte!$B$35,H2976&lt;0.7*W2976),"Mittel","Niedrig")))</f>
        <v>bereits Top-Kunde</v>
      </c>
      <c r="Z2976" s="4">
        <f t="shared" si="375"/>
        <v>5.6</v>
      </c>
      <c r="AA2976" s="4" t="str">
        <f>IF(J2976&gt;365,"Bereits abgewandert (Segment D)",IF(Z2976&gt;=Hilfswerte!$B$38,"Rot - akut gefaehrdet",IF(Z2976&gt;=Hilfswerte!$B$39,"Gelb - beobachten","Gruen - stabil")))</f>
        <v>Gruen - stabil</v>
      </c>
    </row>
    <row r="2977" spans="1:27" ht="15" customHeight="1" x14ac:dyDescent="0.25">
      <c r="A2977" s="4" t="s">
        <v>3324</v>
      </c>
      <c r="B2977" s="4" t="s">
        <v>101</v>
      </c>
      <c r="C2977" s="4" t="s">
        <v>51</v>
      </c>
      <c r="D2977" s="4" t="s">
        <v>48</v>
      </c>
      <c r="E2977" s="4">
        <v>49</v>
      </c>
      <c r="F2977" s="5">
        <v>14.6</v>
      </c>
      <c r="G2977" s="5">
        <v>19</v>
      </c>
      <c r="H2977" s="6">
        <v>2390</v>
      </c>
      <c r="I2977" s="4">
        <v>2</v>
      </c>
      <c r="J2977" s="4">
        <v>172</v>
      </c>
      <c r="K2977" s="4">
        <v>0</v>
      </c>
      <c r="L2977" s="4">
        <v>1</v>
      </c>
      <c r="M2977" s="4">
        <v>5</v>
      </c>
      <c r="N2977" s="5">
        <v>-2</v>
      </c>
      <c r="O2977" s="7">
        <f t="shared" si="368"/>
        <v>3</v>
      </c>
      <c r="P2977" s="7">
        <f t="shared" si="369"/>
        <v>2</v>
      </c>
      <c r="Q2977" s="7">
        <f t="shared" si="370"/>
        <v>3</v>
      </c>
      <c r="R2977" s="7">
        <f t="shared" si="371"/>
        <v>8</v>
      </c>
      <c r="S2977" s="8">
        <f t="shared" si="372"/>
        <v>78.7</v>
      </c>
      <c r="T2977" s="7" t="str">
        <f t="shared" si="373"/>
        <v>C - Entwicklungspotenzial</v>
      </c>
      <c r="U2977" s="4">
        <f>ROUND(((E2977-Hilfswerte!$B$20)/Hilfswerte!$B$21)+((F2977-Hilfswerte!$B$22)/Hilfswerte!$B$23)+((G2977-Hilfswerte!$B$24)/Hilfswerte!$B$25)+0.1*INDEX(Hilfswerte!$B$4:$B$15,MATCH(C2977,Hilfswerte!$A$4:$A$15,0)),2)</f>
        <v>1.2</v>
      </c>
      <c r="V2977" s="4">
        <f>ROUND(SQRT((((E2977-Hilfswerte!$B$20)/Hilfswerte!$B$21)-Hilfswerte!$B$28)^2+(((F2977-Hilfswerte!$B$22)/Hilfswerte!$B$23)-Hilfswerte!$B$29)^2+(((G2977-Hilfswerte!$B$24)/Hilfswerte!$B$25)-Hilfswerte!$B$30)^2),3)</f>
        <v>1.399</v>
      </c>
      <c r="W2977" s="4">
        <f>ROUND(E2977*Hilfswerte!$B$31,0)</f>
        <v>10072</v>
      </c>
      <c r="X2977" s="4">
        <f t="shared" si="374"/>
        <v>7682</v>
      </c>
      <c r="Y2977" s="4" t="str">
        <f>IF(T2977="A - Top-Kunde","bereits Top-Kunde",IF(AND(V2977&lt;=Hilfswerte!$B$34,H2977&lt;0.5*W2977),"Hoch",IF(AND(V2977&lt;=Hilfswerte!$B$35,H2977&lt;0.7*W2977),"Mittel","Niedrig")))</f>
        <v>Niedrig</v>
      </c>
      <c r="Z2977" s="4">
        <f t="shared" si="375"/>
        <v>9.6</v>
      </c>
      <c r="AA2977" s="4" t="str">
        <f>IF(J2977&gt;365,"Bereits abgewandert (Segment D)",IF(Z2977&gt;=Hilfswerte!$B$38,"Rot - akut gefaehrdet",IF(Z2977&gt;=Hilfswerte!$B$39,"Gelb - beobachten","Gruen - stabil")))</f>
        <v>Gruen - stabil</v>
      </c>
    </row>
    <row r="2978" spans="1:27" ht="15" customHeight="1" x14ac:dyDescent="0.25">
      <c r="A2978" s="4" t="s">
        <v>3325</v>
      </c>
      <c r="B2978" s="4" t="s">
        <v>263</v>
      </c>
      <c r="C2978" s="4" t="s">
        <v>33</v>
      </c>
      <c r="D2978" s="4" t="s">
        <v>30</v>
      </c>
      <c r="E2978" s="4">
        <v>28</v>
      </c>
      <c r="F2978" s="5">
        <v>6.4</v>
      </c>
      <c r="G2978" s="5">
        <v>2.6</v>
      </c>
      <c r="H2978" s="6">
        <v>5930</v>
      </c>
      <c r="I2978" s="4">
        <v>3</v>
      </c>
      <c r="J2978" s="4">
        <v>116</v>
      </c>
      <c r="K2978" s="4">
        <v>1</v>
      </c>
      <c r="L2978" s="4">
        <v>13</v>
      </c>
      <c r="M2978" s="4">
        <v>1</v>
      </c>
      <c r="N2978" s="5">
        <v>13.6</v>
      </c>
      <c r="O2978" s="7">
        <f t="shared" si="368"/>
        <v>3</v>
      </c>
      <c r="P2978" s="7">
        <f t="shared" si="369"/>
        <v>3</v>
      </c>
      <c r="Q2978" s="7">
        <f t="shared" si="370"/>
        <v>4</v>
      </c>
      <c r="R2978" s="7">
        <f t="shared" si="371"/>
        <v>10</v>
      </c>
      <c r="S2978" s="8">
        <f t="shared" si="372"/>
        <v>96.9</v>
      </c>
      <c r="T2978" s="7" t="str">
        <f t="shared" si="373"/>
        <v>C - Entwicklungspotenzial</v>
      </c>
      <c r="U2978" s="4">
        <f>ROUND(((E2978-Hilfswerte!$B$20)/Hilfswerte!$B$21)+((F2978-Hilfswerte!$B$22)/Hilfswerte!$B$23)+((G2978-Hilfswerte!$B$24)/Hilfswerte!$B$25)+0.1*INDEX(Hilfswerte!$B$4:$B$15,MATCH(C2978,Hilfswerte!$A$4:$A$15,0)),2)</f>
        <v>-1.96</v>
      </c>
      <c r="V2978" s="4">
        <f>ROUND(SQRT((((E2978-Hilfswerte!$B$20)/Hilfswerte!$B$21)-Hilfswerte!$B$28)^2+(((F2978-Hilfswerte!$B$22)/Hilfswerte!$B$23)-Hilfswerte!$B$29)^2+(((G2978-Hilfswerte!$B$24)/Hilfswerte!$B$25)-Hilfswerte!$B$30)^2),3)</f>
        <v>1.5940000000000001</v>
      </c>
      <c r="W2978" s="4">
        <f>ROUND(E2978*Hilfswerte!$B$31,0)</f>
        <v>5755</v>
      </c>
      <c r="X2978" s="4">
        <f t="shared" si="374"/>
        <v>0</v>
      </c>
      <c r="Y2978" s="4" t="str">
        <f>IF(T2978="A - Top-Kunde","bereits Top-Kunde",IF(AND(V2978&lt;=Hilfswerte!$B$34,H2978&lt;0.5*W2978),"Hoch",IF(AND(V2978&lt;=Hilfswerte!$B$35,H2978&lt;0.7*W2978),"Mittel","Niedrig")))</f>
        <v>Niedrig</v>
      </c>
      <c r="Z2978" s="4">
        <f t="shared" si="375"/>
        <v>11.4</v>
      </c>
      <c r="AA2978" s="4" t="str">
        <f>IF(J2978&gt;365,"Bereits abgewandert (Segment D)",IF(Z2978&gt;=Hilfswerte!$B$38,"Rot - akut gefaehrdet",IF(Z2978&gt;=Hilfswerte!$B$39,"Gelb - beobachten","Gruen - stabil")))</f>
        <v>Gruen - stabil</v>
      </c>
    </row>
    <row r="2979" spans="1:27" ht="15" customHeight="1" x14ac:dyDescent="0.25">
      <c r="A2979" s="4" t="s">
        <v>3326</v>
      </c>
      <c r="B2979" s="4" t="s">
        <v>1153</v>
      </c>
      <c r="C2979" s="4" t="s">
        <v>89</v>
      </c>
      <c r="D2979" s="4" t="s">
        <v>30</v>
      </c>
      <c r="E2979" s="4">
        <v>10</v>
      </c>
      <c r="F2979" s="5">
        <v>2.4</v>
      </c>
      <c r="G2979" s="5">
        <v>15.7</v>
      </c>
      <c r="H2979" s="6">
        <v>1010</v>
      </c>
      <c r="I2979" s="4">
        <v>5</v>
      </c>
      <c r="J2979" s="4">
        <v>4</v>
      </c>
      <c r="K2979" s="4">
        <v>0</v>
      </c>
      <c r="L2979" s="4">
        <v>1</v>
      </c>
      <c r="M2979" s="4">
        <v>4</v>
      </c>
      <c r="N2979" s="5">
        <v>-8.8000000000000007</v>
      </c>
      <c r="O2979" s="7">
        <f t="shared" si="368"/>
        <v>5</v>
      </c>
      <c r="P2979" s="7">
        <f t="shared" si="369"/>
        <v>5</v>
      </c>
      <c r="Q2979" s="7">
        <f t="shared" si="370"/>
        <v>3</v>
      </c>
      <c r="R2979" s="7">
        <f t="shared" si="371"/>
        <v>13</v>
      </c>
      <c r="S2979" s="8">
        <f t="shared" si="372"/>
        <v>125.3</v>
      </c>
      <c r="T2979" s="7" t="str">
        <f t="shared" si="373"/>
        <v>A - Top-Kunde</v>
      </c>
      <c r="U2979" s="4">
        <f>ROUND(((E2979-Hilfswerte!$B$20)/Hilfswerte!$B$21)+((F2979-Hilfswerte!$B$22)/Hilfswerte!$B$23)+((G2979-Hilfswerte!$B$24)/Hilfswerte!$B$25)+0.1*INDEX(Hilfswerte!$B$4:$B$15,MATCH(C2979,Hilfswerte!$A$4:$A$15,0)),2)</f>
        <v>0.23</v>
      </c>
      <c r="V2979" s="4">
        <f>ROUND(SQRT((((E2979-Hilfswerte!$B$20)/Hilfswerte!$B$21)-Hilfswerte!$B$28)^2+(((F2979-Hilfswerte!$B$22)/Hilfswerte!$B$23)-Hilfswerte!$B$29)^2+(((G2979-Hilfswerte!$B$24)/Hilfswerte!$B$25)-Hilfswerte!$B$30)^2),3)</f>
        <v>1.1679999999999999</v>
      </c>
      <c r="W2979" s="4">
        <f>ROUND(E2979*Hilfswerte!$B$31,0)</f>
        <v>2055</v>
      </c>
      <c r="X2979" s="4">
        <f t="shared" si="374"/>
        <v>1045</v>
      </c>
      <c r="Y2979" s="4" t="str">
        <f>IF(T2979="A - Top-Kunde","bereits Top-Kunde",IF(AND(V2979&lt;=Hilfswerte!$B$34,H2979&lt;0.5*W2979),"Hoch",IF(AND(V2979&lt;=Hilfswerte!$B$35,H2979&lt;0.7*W2979),"Mittel","Niedrig")))</f>
        <v>bereits Top-Kunde</v>
      </c>
      <c r="Z2979" s="4">
        <f t="shared" si="375"/>
        <v>3.9</v>
      </c>
      <c r="AA2979" s="4" t="str">
        <f>IF(J2979&gt;365,"Bereits abgewandert (Segment D)",IF(Z2979&gt;=Hilfswerte!$B$38,"Rot - akut gefaehrdet",IF(Z2979&gt;=Hilfswerte!$B$39,"Gelb - beobachten","Gruen - stabil")))</f>
        <v>Gruen - stabil</v>
      </c>
    </row>
    <row r="2980" spans="1:27" ht="15" customHeight="1" x14ac:dyDescent="0.25">
      <c r="A2980" s="4" t="s">
        <v>3327</v>
      </c>
      <c r="B2980" s="4" t="s">
        <v>28</v>
      </c>
      <c r="C2980" s="4" t="s">
        <v>62</v>
      </c>
      <c r="D2980" s="4" t="s">
        <v>93</v>
      </c>
      <c r="E2980" s="4">
        <v>6</v>
      </c>
      <c r="F2980" s="5">
        <v>0.8</v>
      </c>
      <c r="G2980" s="5">
        <v>21</v>
      </c>
      <c r="H2980" s="6">
        <v>590</v>
      </c>
      <c r="I2980" s="4">
        <v>1</v>
      </c>
      <c r="J2980" s="4">
        <v>188</v>
      </c>
      <c r="K2980" s="4">
        <v>1</v>
      </c>
      <c r="L2980" s="4">
        <v>7</v>
      </c>
      <c r="M2980" s="4">
        <v>6</v>
      </c>
      <c r="N2980" s="5">
        <v>16.899999999999999</v>
      </c>
      <c r="O2980" s="7">
        <f t="shared" si="368"/>
        <v>2</v>
      </c>
      <c r="P2980" s="7">
        <f t="shared" si="369"/>
        <v>1</v>
      </c>
      <c r="Q2980" s="7">
        <f t="shared" si="370"/>
        <v>2</v>
      </c>
      <c r="R2980" s="7">
        <f t="shared" si="371"/>
        <v>5</v>
      </c>
      <c r="S2980" s="8">
        <f t="shared" si="372"/>
        <v>50.4</v>
      </c>
      <c r="T2980" s="7" t="str">
        <f t="shared" si="373"/>
        <v>C - Entwicklungspotenzial</v>
      </c>
      <c r="U2980" s="4">
        <f>ROUND(((E2980-Hilfswerte!$B$20)/Hilfswerte!$B$21)+((F2980-Hilfswerte!$B$22)/Hilfswerte!$B$23)+((G2980-Hilfswerte!$B$24)/Hilfswerte!$B$25)+0.1*INDEX(Hilfswerte!$B$4:$B$15,MATCH(C2980,Hilfswerte!$A$4:$A$15,0)),2)</f>
        <v>1.1499999999999999</v>
      </c>
      <c r="V2980" s="4">
        <f>ROUND(SQRT((((E2980-Hilfswerte!$B$20)/Hilfswerte!$B$21)-Hilfswerte!$B$28)^2+(((F2980-Hilfswerte!$B$22)/Hilfswerte!$B$23)-Hilfswerte!$B$29)^2+(((G2980-Hilfswerte!$B$24)/Hilfswerte!$B$25)-Hilfswerte!$B$30)^2),3)</f>
        <v>1.8260000000000001</v>
      </c>
      <c r="W2980" s="4">
        <f>ROUND(E2980*Hilfswerte!$B$31,0)</f>
        <v>1233</v>
      </c>
      <c r="X2980" s="4">
        <f t="shared" si="374"/>
        <v>643</v>
      </c>
      <c r="Y2980" s="4" t="str">
        <f>IF(T2980="A - Top-Kunde","bereits Top-Kunde",IF(AND(V2980&lt;=Hilfswerte!$B$34,H2980&lt;0.5*W2980),"Hoch",IF(AND(V2980&lt;=Hilfswerte!$B$35,H2980&lt;0.7*W2980),"Mittel","Niedrig")))</f>
        <v>Niedrig</v>
      </c>
      <c r="Z2980" s="4">
        <f t="shared" si="375"/>
        <v>13.8</v>
      </c>
      <c r="AA2980" s="4" t="str">
        <f>IF(J2980&gt;365,"Bereits abgewandert (Segment D)",IF(Z2980&gt;=Hilfswerte!$B$38,"Rot - akut gefaehrdet",IF(Z2980&gt;=Hilfswerte!$B$39,"Gelb - beobachten","Gruen - stabil")))</f>
        <v>Gelb - beobachten</v>
      </c>
    </row>
    <row r="2981" spans="1:27" ht="15" customHeight="1" x14ac:dyDescent="0.25">
      <c r="A2981" s="4" t="s">
        <v>3328</v>
      </c>
      <c r="B2981" s="4" t="s">
        <v>192</v>
      </c>
      <c r="C2981" s="4" t="s">
        <v>29</v>
      </c>
      <c r="D2981" s="4" t="s">
        <v>30</v>
      </c>
      <c r="E2981" s="4">
        <v>38</v>
      </c>
      <c r="F2981" s="5">
        <v>5.9</v>
      </c>
      <c r="G2981" s="5">
        <v>3.7</v>
      </c>
      <c r="H2981" s="6">
        <v>810</v>
      </c>
      <c r="I2981" s="4">
        <v>3</v>
      </c>
      <c r="J2981" s="4">
        <v>344</v>
      </c>
      <c r="K2981" s="4">
        <v>0</v>
      </c>
      <c r="L2981" s="4">
        <v>1</v>
      </c>
      <c r="M2981" s="4">
        <v>4</v>
      </c>
      <c r="N2981" s="5">
        <v>-11.3</v>
      </c>
      <c r="O2981" s="7">
        <f t="shared" si="368"/>
        <v>2</v>
      </c>
      <c r="P2981" s="7">
        <f t="shared" si="369"/>
        <v>3</v>
      </c>
      <c r="Q2981" s="7">
        <f t="shared" si="370"/>
        <v>2</v>
      </c>
      <c r="R2981" s="7">
        <f t="shared" si="371"/>
        <v>7</v>
      </c>
      <c r="S2981" s="8">
        <f t="shared" si="372"/>
        <v>64.099999999999994</v>
      </c>
      <c r="T2981" s="7" t="str">
        <f t="shared" si="373"/>
        <v>C - Entwicklungspotenzial</v>
      </c>
      <c r="U2981" s="4">
        <f>ROUND(((E2981-Hilfswerte!$B$20)/Hilfswerte!$B$21)+((F2981-Hilfswerte!$B$22)/Hilfswerte!$B$23)+((G2981-Hilfswerte!$B$24)/Hilfswerte!$B$25)+0.1*INDEX(Hilfswerte!$B$4:$B$15,MATCH(C2981,Hilfswerte!$A$4:$A$15,0)),2)</f>
        <v>-1.52</v>
      </c>
      <c r="V2981" s="4">
        <f>ROUND(SQRT((((E2981-Hilfswerte!$B$20)/Hilfswerte!$B$21)-Hilfswerte!$B$28)^2+(((F2981-Hilfswerte!$B$22)/Hilfswerte!$B$23)-Hilfswerte!$B$29)^2+(((G2981-Hilfswerte!$B$24)/Hilfswerte!$B$25)-Hilfswerte!$B$30)^2),3)</f>
        <v>1.4339999999999999</v>
      </c>
      <c r="W2981" s="4">
        <f>ROUND(E2981*Hilfswerte!$B$31,0)</f>
        <v>7811</v>
      </c>
      <c r="X2981" s="4">
        <f t="shared" si="374"/>
        <v>7001</v>
      </c>
      <c r="Y2981" s="4" t="str">
        <f>IF(T2981="A - Top-Kunde","bereits Top-Kunde",IF(AND(V2981&lt;=Hilfswerte!$B$34,H2981&lt;0.5*W2981),"Hoch",IF(AND(V2981&lt;=Hilfswerte!$B$35,H2981&lt;0.7*W2981),"Mittel","Niedrig")))</f>
        <v>Niedrig</v>
      </c>
      <c r="Z2981" s="4">
        <f t="shared" si="375"/>
        <v>21.9</v>
      </c>
      <c r="AA2981" s="4" t="str">
        <f>IF(J2981&gt;365,"Bereits abgewandert (Segment D)",IF(Z2981&gt;=Hilfswerte!$B$38,"Rot - akut gefaehrdet",IF(Z2981&gt;=Hilfswerte!$B$39,"Gelb - beobachten","Gruen - stabil")))</f>
        <v>Rot - akut gefaehrdet</v>
      </c>
    </row>
    <row r="2982" spans="1:27" ht="15" customHeight="1" x14ac:dyDescent="0.25">
      <c r="A2982" s="4" t="s">
        <v>3329</v>
      </c>
      <c r="B2982" s="4" t="s">
        <v>653</v>
      </c>
      <c r="C2982" s="4" t="s">
        <v>38</v>
      </c>
      <c r="D2982" s="4" t="s">
        <v>30</v>
      </c>
      <c r="E2982" s="4">
        <v>15</v>
      </c>
      <c r="F2982" s="5">
        <v>3.2</v>
      </c>
      <c r="G2982" s="5">
        <v>13</v>
      </c>
      <c r="H2982" s="6">
        <v>280</v>
      </c>
      <c r="I2982" s="4">
        <v>1</v>
      </c>
      <c r="J2982" s="4">
        <v>100</v>
      </c>
      <c r="K2982" s="4">
        <v>0</v>
      </c>
      <c r="L2982" s="4">
        <v>0</v>
      </c>
      <c r="M2982" s="4">
        <v>5</v>
      </c>
      <c r="N2982" s="5">
        <v>5.6</v>
      </c>
      <c r="O2982" s="7">
        <f t="shared" si="368"/>
        <v>3</v>
      </c>
      <c r="P2982" s="7">
        <f t="shared" si="369"/>
        <v>1</v>
      </c>
      <c r="Q2982" s="7">
        <f t="shared" si="370"/>
        <v>2</v>
      </c>
      <c r="R2982" s="7">
        <f t="shared" si="371"/>
        <v>6</v>
      </c>
      <c r="S2982" s="8">
        <f t="shared" si="372"/>
        <v>62.8</v>
      </c>
      <c r="T2982" s="7" t="str">
        <f t="shared" si="373"/>
        <v>C - Entwicklungspotenzial</v>
      </c>
      <c r="U2982" s="4">
        <f>ROUND(((E2982-Hilfswerte!$B$20)/Hilfswerte!$B$21)+((F2982-Hilfswerte!$B$22)/Hilfswerte!$B$23)+((G2982-Hilfswerte!$B$24)/Hilfswerte!$B$25)+0.1*INDEX(Hilfswerte!$B$4:$B$15,MATCH(C2982,Hilfswerte!$A$4:$A$15,0)),2)</f>
        <v>-0.11</v>
      </c>
      <c r="V2982" s="4">
        <f>ROUND(SQRT((((E2982-Hilfswerte!$B$20)/Hilfswerte!$B$21)-Hilfswerte!$B$28)^2+(((F2982-Hilfswerte!$B$22)/Hilfswerte!$B$23)-Hilfswerte!$B$29)^2+(((G2982-Hilfswerte!$B$24)/Hilfswerte!$B$25)-Hilfswerte!$B$30)^2),3)</f>
        <v>0.94399999999999995</v>
      </c>
      <c r="W2982" s="4">
        <f>ROUND(E2982*Hilfswerte!$B$31,0)</f>
        <v>3083</v>
      </c>
      <c r="X2982" s="4">
        <f t="shared" si="374"/>
        <v>2803</v>
      </c>
      <c r="Y2982" s="4" t="str">
        <f>IF(T2982="A - Top-Kunde","bereits Top-Kunde",IF(AND(V2982&lt;=Hilfswerte!$B$34,H2982&lt;0.5*W2982),"Hoch",IF(AND(V2982&lt;=Hilfswerte!$B$35,H2982&lt;0.7*W2982),"Mittel","Niedrig")))</f>
        <v>Mittel</v>
      </c>
      <c r="Z2982" s="4">
        <f t="shared" si="375"/>
        <v>5</v>
      </c>
      <c r="AA2982" s="4" t="str">
        <f>IF(J2982&gt;365,"Bereits abgewandert (Segment D)",IF(Z2982&gt;=Hilfswerte!$B$38,"Rot - akut gefaehrdet",IF(Z2982&gt;=Hilfswerte!$B$39,"Gelb - beobachten","Gruen - stabil")))</f>
        <v>Gruen - stabil</v>
      </c>
    </row>
    <row r="2983" spans="1:27" ht="15" customHeight="1" x14ac:dyDescent="0.25">
      <c r="A2983" s="4" t="s">
        <v>3330</v>
      </c>
      <c r="B2983" s="4" t="s">
        <v>148</v>
      </c>
      <c r="C2983" s="4" t="s">
        <v>29</v>
      </c>
      <c r="D2983" s="4" t="s">
        <v>30</v>
      </c>
      <c r="E2983" s="4">
        <v>46</v>
      </c>
      <c r="F2983" s="5">
        <v>10</v>
      </c>
      <c r="G2983" s="5">
        <v>13.2</v>
      </c>
      <c r="H2983" s="6">
        <v>8080</v>
      </c>
      <c r="I2983" s="4">
        <v>2</v>
      </c>
      <c r="J2983" s="4">
        <v>21</v>
      </c>
      <c r="K2983" s="4">
        <v>0</v>
      </c>
      <c r="L2983" s="4">
        <v>18</v>
      </c>
      <c r="M2983" s="4">
        <v>1</v>
      </c>
      <c r="N2983" s="5">
        <v>-1.3</v>
      </c>
      <c r="O2983" s="7">
        <f t="shared" si="368"/>
        <v>5</v>
      </c>
      <c r="P2983" s="7">
        <f t="shared" si="369"/>
        <v>2</v>
      </c>
      <c r="Q2983" s="7">
        <f t="shared" si="370"/>
        <v>5</v>
      </c>
      <c r="R2983" s="7">
        <f t="shared" si="371"/>
        <v>12</v>
      </c>
      <c r="S2983" s="8">
        <f t="shared" si="372"/>
        <v>114</v>
      </c>
      <c r="T2983" s="7" t="str">
        <f t="shared" si="373"/>
        <v>B - Kernkunde</v>
      </c>
      <c r="U2983" s="4">
        <f>ROUND(((E2983-Hilfswerte!$B$20)/Hilfswerte!$B$21)+((F2983-Hilfswerte!$B$22)/Hilfswerte!$B$23)+((G2983-Hilfswerte!$B$24)/Hilfswerte!$B$25)+0.1*INDEX(Hilfswerte!$B$4:$B$15,MATCH(C2983,Hilfswerte!$A$4:$A$15,0)),2)</f>
        <v>0.1</v>
      </c>
      <c r="V2983" s="4">
        <f>ROUND(SQRT((((E2983-Hilfswerte!$B$20)/Hilfswerte!$B$21)-Hilfswerte!$B$28)^2+(((F2983-Hilfswerte!$B$22)/Hilfswerte!$B$23)-Hilfswerte!$B$29)^2+(((G2983-Hilfswerte!$B$24)/Hilfswerte!$B$25)-Hilfswerte!$B$30)^2),3)</f>
        <v>0.78600000000000003</v>
      </c>
      <c r="W2983" s="4">
        <f>ROUND(E2983*Hilfswerte!$B$31,0)</f>
        <v>9455</v>
      </c>
      <c r="X2983" s="4">
        <f t="shared" si="374"/>
        <v>1375</v>
      </c>
      <c r="Y2983" s="4" t="str">
        <f>IF(T2983="A - Top-Kunde","bereits Top-Kunde",IF(AND(V2983&lt;=Hilfswerte!$B$34,H2983&lt;0.5*W2983),"Hoch",IF(AND(V2983&lt;=Hilfswerte!$B$35,H2983&lt;0.7*W2983),"Mittel","Niedrig")))</f>
        <v>Niedrig</v>
      </c>
      <c r="Z2983" s="4">
        <f t="shared" si="375"/>
        <v>5.2</v>
      </c>
      <c r="AA2983" s="4" t="str">
        <f>IF(J2983&gt;365,"Bereits abgewandert (Segment D)",IF(Z2983&gt;=Hilfswerte!$B$38,"Rot - akut gefaehrdet",IF(Z2983&gt;=Hilfswerte!$B$39,"Gelb - beobachten","Gruen - stabil")))</f>
        <v>Gruen - stabil</v>
      </c>
    </row>
    <row r="2984" spans="1:27" ht="15" customHeight="1" x14ac:dyDescent="0.25">
      <c r="A2984" s="4" t="s">
        <v>3331</v>
      </c>
      <c r="B2984" s="4" t="s">
        <v>378</v>
      </c>
      <c r="C2984" s="4" t="s">
        <v>74</v>
      </c>
      <c r="D2984" s="4" t="s">
        <v>30</v>
      </c>
      <c r="E2984" s="4">
        <v>40</v>
      </c>
      <c r="F2984" s="5">
        <v>9.8000000000000007</v>
      </c>
      <c r="G2984" s="5">
        <v>8.3000000000000007</v>
      </c>
      <c r="H2984" s="6">
        <v>730</v>
      </c>
      <c r="I2984" s="4">
        <v>3</v>
      </c>
      <c r="J2984" s="4">
        <v>349</v>
      </c>
      <c r="K2984" s="4">
        <v>0</v>
      </c>
      <c r="L2984" s="4">
        <v>18</v>
      </c>
      <c r="M2984" s="4">
        <v>2</v>
      </c>
      <c r="N2984" s="5">
        <v>-30.3</v>
      </c>
      <c r="O2984" s="7">
        <f t="shared" si="368"/>
        <v>2</v>
      </c>
      <c r="P2984" s="7">
        <f t="shared" si="369"/>
        <v>3</v>
      </c>
      <c r="Q2984" s="7">
        <f t="shared" si="370"/>
        <v>2</v>
      </c>
      <c r="R2984" s="7">
        <f t="shared" si="371"/>
        <v>7</v>
      </c>
      <c r="S2984" s="8">
        <f t="shared" si="372"/>
        <v>49.5</v>
      </c>
      <c r="T2984" s="7" t="str">
        <f t="shared" si="373"/>
        <v>C - Entwicklungspotenzial</v>
      </c>
      <c r="U2984" s="4">
        <f>ROUND(((E2984-Hilfswerte!$B$20)/Hilfswerte!$B$21)+((F2984-Hilfswerte!$B$22)/Hilfswerte!$B$23)+((G2984-Hilfswerte!$B$24)/Hilfswerte!$B$25)+0.1*INDEX(Hilfswerte!$B$4:$B$15,MATCH(C2984,Hilfswerte!$A$4:$A$15,0)),2)</f>
        <v>-1</v>
      </c>
      <c r="V2984" s="4">
        <f>ROUND(SQRT((((E2984-Hilfswerte!$B$20)/Hilfswerte!$B$21)-Hilfswerte!$B$28)^2+(((F2984-Hilfswerte!$B$22)/Hilfswerte!$B$23)-Hilfswerte!$B$29)^2+(((G2984-Hilfswerte!$B$24)/Hilfswerte!$B$25)-Hilfswerte!$B$30)^2),3)</f>
        <v>0.873</v>
      </c>
      <c r="W2984" s="4">
        <f>ROUND(E2984*Hilfswerte!$B$31,0)</f>
        <v>8222</v>
      </c>
      <c r="X2984" s="4">
        <f t="shared" si="374"/>
        <v>7492</v>
      </c>
      <c r="Y2984" s="4" t="str">
        <f>IF(T2984="A - Top-Kunde","bereits Top-Kunde",IF(AND(V2984&lt;=Hilfswerte!$B$34,H2984&lt;0.5*W2984),"Hoch",IF(AND(V2984&lt;=Hilfswerte!$B$35,H2984&lt;0.7*W2984),"Mittel","Niedrig")))</f>
        <v>Mittel</v>
      </c>
      <c r="Z2984" s="4">
        <f t="shared" si="375"/>
        <v>33.200000000000003</v>
      </c>
      <c r="AA2984" s="4" t="str">
        <f>IF(J2984&gt;365,"Bereits abgewandert (Segment D)",IF(Z2984&gt;=Hilfswerte!$B$38,"Rot - akut gefaehrdet",IF(Z2984&gt;=Hilfswerte!$B$39,"Gelb - beobachten","Gruen - stabil")))</f>
        <v>Rot - akut gefaehrdet</v>
      </c>
    </row>
    <row r="2985" spans="1:27" ht="15" customHeight="1" x14ac:dyDescent="0.25">
      <c r="A2985" s="4" t="s">
        <v>3332</v>
      </c>
      <c r="B2985" s="4" t="s">
        <v>310</v>
      </c>
      <c r="C2985" s="4" t="s">
        <v>84</v>
      </c>
      <c r="D2985" s="4" t="s">
        <v>30</v>
      </c>
      <c r="E2985" s="4">
        <v>93</v>
      </c>
      <c r="F2985" s="5">
        <v>22.1</v>
      </c>
      <c r="G2985" s="5">
        <v>18.8</v>
      </c>
      <c r="H2985" s="6">
        <v>0</v>
      </c>
      <c r="I2985" s="4">
        <v>0</v>
      </c>
      <c r="J2985" s="4">
        <v>628</v>
      </c>
      <c r="K2985" s="4">
        <v>0</v>
      </c>
      <c r="L2985" s="4">
        <v>24</v>
      </c>
      <c r="M2985" s="4">
        <v>0</v>
      </c>
      <c r="N2985" s="5">
        <v>-73</v>
      </c>
      <c r="O2985" s="7">
        <f t="shared" si="368"/>
        <v>1</v>
      </c>
      <c r="P2985" s="7">
        <f t="shared" si="369"/>
        <v>1</v>
      </c>
      <c r="Q2985" s="7">
        <f t="shared" si="370"/>
        <v>1</v>
      </c>
      <c r="R2985" s="7">
        <f t="shared" si="371"/>
        <v>3</v>
      </c>
      <c r="S2985" s="8">
        <f t="shared" si="372"/>
        <v>-13.7</v>
      </c>
      <c r="T2985" s="7" t="str">
        <f t="shared" si="373"/>
        <v>D - Abwanderungsrisiko</v>
      </c>
      <c r="U2985" s="4">
        <f>ROUND(((E2985-Hilfswerte!$B$20)/Hilfswerte!$B$21)+((F2985-Hilfswerte!$B$22)/Hilfswerte!$B$23)+((G2985-Hilfswerte!$B$24)/Hilfswerte!$B$25)+0.1*INDEX(Hilfswerte!$B$4:$B$15,MATCH(C2985,Hilfswerte!$A$4:$A$15,0)),2)</f>
        <v>1.1499999999999999</v>
      </c>
      <c r="V2985" s="4">
        <f>ROUND(SQRT((((E2985-Hilfswerte!$B$20)/Hilfswerte!$B$21)-Hilfswerte!$B$28)^2+(((F2985-Hilfswerte!$B$22)/Hilfswerte!$B$23)-Hilfswerte!$B$29)^2+(((G2985-Hilfswerte!$B$24)/Hilfswerte!$B$25)-Hilfswerte!$B$30)^2),3)</f>
        <v>1.2769999999999999</v>
      </c>
      <c r="W2985" s="4">
        <f>ROUND(E2985*Hilfswerte!$B$31,0)</f>
        <v>19116</v>
      </c>
      <c r="X2985" s="4">
        <f t="shared" si="374"/>
        <v>19116</v>
      </c>
      <c r="Y2985" s="4" t="str">
        <f>IF(T2985="A - Top-Kunde","bereits Top-Kunde",IF(AND(V2985&lt;=Hilfswerte!$B$34,H2985&lt;0.5*W2985),"Hoch",IF(AND(V2985&lt;=Hilfswerte!$B$35,H2985&lt;0.7*W2985),"Mittel","Niedrig")))</f>
        <v>Niedrig</v>
      </c>
      <c r="Z2985" s="4">
        <f t="shared" si="375"/>
        <v>65.400000000000006</v>
      </c>
      <c r="AA2985" s="4" t="str">
        <f>IF(J2985&gt;365,"Bereits abgewandert (Segment D)",IF(Z2985&gt;=Hilfswerte!$B$38,"Rot - akut gefaehrdet",IF(Z2985&gt;=Hilfswerte!$B$39,"Gelb - beobachten","Gruen - stabil")))</f>
        <v>Bereits abgewandert (Segment D)</v>
      </c>
    </row>
    <row r="2986" spans="1:27" ht="15" customHeight="1" x14ac:dyDescent="0.25">
      <c r="A2986" s="4" t="s">
        <v>3333</v>
      </c>
      <c r="B2986" s="4" t="s">
        <v>1037</v>
      </c>
      <c r="C2986" s="4" t="s">
        <v>38</v>
      </c>
      <c r="D2986" s="4" t="s">
        <v>30</v>
      </c>
      <c r="E2986" s="4">
        <v>77</v>
      </c>
      <c r="F2986" s="5">
        <v>14</v>
      </c>
      <c r="G2986" s="5">
        <v>8.6</v>
      </c>
      <c r="H2986" s="6">
        <v>9580</v>
      </c>
      <c r="I2986" s="4">
        <v>4</v>
      </c>
      <c r="J2986" s="4">
        <v>15</v>
      </c>
      <c r="K2986" s="4">
        <v>1</v>
      </c>
      <c r="L2986" s="4">
        <v>-5</v>
      </c>
      <c r="M2986" s="4">
        <v>6</v>
      </c>
      <c r="N2986" s="5">
        <v>20.2</v>
      </c>
      <c r="O2986" s="7">
        <f t="shared" si="368"/>
        <v>5</v>
      </c>
      <c r="P2986" s="7">
        <f t="shared" si="369"/>
        <v>4</v>
      </c>
      <c r="Q2986" s="7">
        <f t="shared" si="370"/>
        <v>5</v>
      </c>
      <c r="R2986" s="7">
        <f t="shared" si="371"/>
        <v>14</v>
      </c>
      <c r="S2986" s="8">
        <f t="shared" si="372"/>
        <v>144.1</v>
      </c>
      <c r="T2986" s="7" t="str">
        <f t="shared" si="373"/>
        <v>A - Top-Kunde</v>
      </c>
      <c r="U2986" s="4">
        <f>ROUND(((E2986-Hilfswerte!$B$20)/Hilfswerte!$B$21)+((F2986-Hilfswerte!$B$22)/Hilfswerte!$B$23)+((G2986-Hilfswerte!$B$24)/Hilfswerte!$B$25)+0.1*INDEX(Hilfswerte!$B$4:$B$15,MATCH(C2986,Hilfswerte!$A$4:$A$15,0)),2)</f>
        <v>-0.35</v>
      </c>
      <c r="V2986" s="4">
        <f>ROUND(SQRT((((E2986-Hilfswerte!$B$20)/Hilfswerte!$B$21)-Hilfswerte!$B$28)^2+(((F2986-Hilfswerte!$B$22)/Hilfswerte!$B$23)-Hilfswerte!$B$29)^2+(((G2986-Hilfswerte!$B$24)/Hilfswerte!$B$25)-Hilfswerte!$B$30)^2),3)</f>
        <v>0.70899999999999996</v>
      </c>
      <c r="W2986" s="4">
        <f>ROUND(E2986*Hilfswerte!$B$31,0)</f>
        <v>15827</v>
      </c>
      <c r="X2986" s="4">
        <f t="shared" si="374"/>
        <v>6247</v>
      </c>
      <c r="Y2986" s="4" t="str">
        <f>IF(T2986="A - Top-Kunde","bereits Top-Kunde",IF(AND(V2986&lt;=Hilfswerte!$B$34,H2986&lt;0.5*W2986),"Hoch",IF(AND(V2986&lt;=Hilfswerte!$B$35,H2986&lt;0.7*W2986),"Mittel","Niedrig")))</f>
        <v>bereits Top-Kunde</v>
      </c>
      <c r="Z2986" s="4">
        <f t="shared" si="375"/>
        <v>3.8</v>
      </c>
      <c r="AA2986" s="4" t="str">
        <f>IF(J2986&gt;365,"Bereits abgewandert (Segment D)",IF(Z2986&gt;=Hilfswerte!$B$38,"Rot - akut gefaehrdet",IF(Z2986&gt;=Hilfswerte!$B$39,"Gelb - beobachten","Gruen - stabil")))</f>
        <v>Gruen - stabil</v>
      </c>
    </row>
    <row r="2987" spans="1:27" ht="15" customHeight="1" x14ac:dyDescent="0.25">
      <c r="A2987" s="4" t="s">
        <v>3334</v>
      </c>
      <c r="B2987" s="4" t="s">
        <v>567</v>
      </c>
      <c r="C2987" s="4" t="s">
        <v>65</v>
      </c>
      <c r="D2987" s="4" t="s">
        <v>106</v>
      </c>
      <c r="E2987" s="4">
        <v>101</v>
      </c>
      <c r="F2987" s="5">
        <v>27</v>
      </c>
      <c r="G2987" s="5">
        <v>9.9</v>
      </c>
      <c r="H2987" s="6">
        <v>5050</v>
      </c>
      <c r="I2987" s="4">
        <v>2</v>
      </c>
      <c r="J2987" s="4">
        <v>280</v>
      </c>
      <c r="K2987" s="4">
        <v>0</v>
      </c>
      <c r="L2987" s="4">
        <v>-1</v>
      </c>
      <c r="M2987" s="4">
        <v>5</v>
      </c>
      <c r="N2987" s="5">
        <v>-5.3</v>
      </c>
      <c r="O2987" s="7">
        <f t="shared" si="368"/>
        <v>2</v>
      </c>
      <c r="P2987" s="7">
        <f t="shared" si="369"/>
        <v>2</v>
      </c>
      <c r="Q2987" s="7">
        <f t="shared" si="370"/>
        <v>4</v>
      </c>
      <c r="R2987" s="7">
        <f t="shared" si="371"/>
        <v>8</v>
      </c>
      <c r="S2987" s="8">
        <f t="shared" si="372"/>
        <v>77.400000000000006</v>
      </c>
      <c r="T2987" s="7" t="str">
        <f t="shared" si="373"/>
        <v>C - Entwicklungspotenzial</v>
      </c>
      <c r="U2987" s="4">
        <f>ROUND(((E2987-Hilfswerte!$B$20)/Hilfswerte!$B$21)+((F2987-Hilfswerte!$B$22)/Hilfswerte!$B$23)+((G2987-Hilfswerte!$B$24)/Hilfswerte!$B$25)+0.1*INDEX(Hilfswerte!$B$4:$B$15,MATCH(C2987,Hilfswerte!$A$4:$A$15,0)),2)</f>
        <v>-0.2</v>
      </c>
      <c r="V2987" s="4">
        <f>ROUND(SQRT((((E2987-Hilfswerte!$B$20)/Hilfswerte!$B$21)-Hilfswerte!$B$28)^2+(((F2987-Hilfswerte!$B$22)/Hilfswerte!$B$23)-Hilfswerte!$B$29)^2+(((G2987-Hilfswerte!$B$24)/Hilfswerte!$B$25)-Hilfswerte!$B$30)^2),3)</f>
        <v>0.40100000000000002</v>
      </c>
      <c r="W2987" s="4">
        <f>ROUND(E2987*Hilfswerte!$B$31,0)</f>
        <v>20760</v>
      </c>
      <c r="X2987" s="4">
        <f t="shared" si="374"/>
        <v>15710</v>
      </c>
      <c r="Y2987" s="4" t="str">
        <f>IF(T2987="A - Top-Kunde","bereits Top-Kunde",IF(AND(V2987&lt;=Hilfswerte!$B$34,H2987&lt;0.5*W2987),"Hoch",IF(AND(V2987&lt;=Hilfswerte!$B$35,H2987&lt;0.7*W2987),"Mittel","Niedrig")))</f>
        <v>Hoch</v>
      </c>
      <c r="Z2987" s="4">
        <f t="shared" si="375"/>
        <v>16.100000000000001</v>
      </c>
      <c r="AA2987" s="4" t="str">
        <f>IF(J2987&gt;365,"Bereits abgewandert (Segment D)",IF(Z2987&gt;=Hilfswerte!$B$38,"Rot - akut gefaehrdet",IF(Z2987&gt;=Hilfswerte!$B$39,"Gelb - beobachten","Gruen - stabil")))</f>
        <v>Gelb - beobachten</v>
      </c>
    </row>
    <row r="2988" spans="1:27" ht="15" customHeight="1" x14ac:dyDescent="0.25">
      <c r="A2988" s="4" t="s">
        <v>3335</v>
      </c>
      <c r="B2988" s="4" t="s">
        <v>897</v>
      </c>
      <c r="C2988" s="4" t="s">
        <v>89</v>
      </c>
      <c r="D2988" s="4" t="s">
        <v>30</v>
      </c>
      <c r="E2988" s="4">
        <v>225</v>
      </c>
      <c r="F2988" s="5">
        <v>54.1</v>
      </c>
      <c r="G2988" s="5">
        <v>1.5</v>
      </c>
      <c r="H2988" s="6">
        <v>0</v>
      </c>
      <c r="I2988" s="4">
        <v>0</v>
      </c>
      <c r="J2988" s="4">
        <v>557</v>
      </c>
      <c r="K2988" s="4">
        <v>0</v>
      </c>
      <c r="L2988" s="4">
        <v>-5</v>
      </c>
      <c r="M2988" s="4">
        <v>0</v>
      </c>
      <c r="N2988" s="5">
        <v>-51</v>
      </c>
      <c r="O2988" s="7">
        <f t="shared" si="368"/>
        <v>1</v>
      </c>
      <c r="P2988" s="7">
        <f t="shared" si="369"/>
        <v>1</v>
      </c>
      <c r="Q2988" s="7">
        <f t="shared" si="370"/>
        <v>1</v>
      </c>
      <c r="R2988" s="7">
        <f t="shared" si="371"/>
        <v>3</v>
      </c>
      <c r="S2988" s="8">
        <f t="shared" si="372"/>
        <v>4.5</v>
      </c>
      <c r="T2988" s="7" t="str">
        <f t="shared" si="373"/>
        <v>D - Abwanderungsrisiko</v>
      </c>
      <c r="U2988" s="4">
        <f>ROUND(((E2988-Hilfswerte!$B$20)/Hilfswerte!$B$21)+((F2988-Hilfswerte!$B$22)/Hilfswerte!$B$23)+((G2988-Hilfswerte!$B$24)/Hilfswerte!$B$25)+0.1*INDEX(Hilfswerte!$B$4:$B$15,MATCH(C2988,Hilfswerte!$A$4:$A$15,0)),2)</f>
        <v>-0.17</v>
      </c>
      <c r="V2988" s="4">
        <f>ROUND(SQRT((((E2988-Hilfswerte!$B$20)/Hilfswerte!$B$21)-Hilfswerte!$B$28)^2+(((F2988-Hilfswerte!$B$22)/Hilfswerte!$B$23)-Hilfswerte!$B$29)^2+(((G2988-Hilfswerte!$B$24)/Hilfswerte!$B$25)-Hilfswerte!$B$30)^2),3)</f>
        <v>1.589</v>
      </c>
      <c r="W2988" s="4">
        <f>ROUND(E2988*Hilfswerte!$B$31,0)</f>
        <v>46248</v>
      </c>
      <c r="X2988" s="4">
        <f t="shared" si="374"/>
        <v>46248</v>
      </c>
      <c r="Y2988" s="4" t="str">
        <f>IF(T2988="A - Top-Kunde","bereits Top-Kunde",IF(AND(V2988&lt;=Hilfswerte!$B$34,H2988&lt;0.5*W2988),"Hoch",IF(AND(V2988&lt;=Hilfswerte!$B$35,H2988&lt;0.7*W2988),"Mittel","Niedrig")))</f>
        <v>Niedrig</v>
      </c>
      <c r="Z2988" s="4">
        <f t="shared" si="375"/>
        <v>48.3</v>
      </c>
      <c r="AA2988" s="4" t="str">
        <f>IF(J2988&gt;365,"Bereits abgewandert (Segment D)",IF(Z2988&gt;=Hilfswerte!$B$38,"Rot - akut gefaehrdet",IF(Z2988&gt;=Hilfswerte!$B$39,"Gelb - beobachten","Gruen - stabil")))</f>
        <v>Bereits abgewandert (Segment D)</v>
      </c>
    </row>
    <row r="2989" spans="1:27" ht="15" customHeight="1" x14ac:dyDescent="0.25">
      <c r="A2989" s="4" t="s">
        <v>3336</v>
      </c>
      <c r="B2989" s="4" t="s">
        <v>701</v>
      </c>
      <c r="C2989" s="4" t="s">
        <v>38</v>
      </c>
      <c r="D2989" s="4" t="s">
        <v>77</v>
      </c>
      <c r="E2989" s="4">
        <v>777</v>
      </c>
      <c r="F2989" s="5">
        <v>192</v>
      </c>
      <c r="G2989" s="5">
        <v>19.5</v>
      </c>
      <c r="H2989" s="6">
        <v>8150</v>
      </c>
      <c r="I2989" s="4">
        <v>2</v>
      </c>
      <c r="J2989" s="4">
        <v>161</v>
      </c>
      <c r="K2989" s="4">
        <v>0</v>
      </c>
      <c r="L2989" s="4">
        <v>-5</v>
      </c>
      <c r="M2989" s="4">
        <v>4</v>
      </c>
      <c r="N2989" s="5">
        <v>-2.2999999999999998</v>
      </c>
      <c r="O2989" s="7">
        <f t="shared" si="368"/>
        <v>3</v>
      </c>
      <c r="P2989" s="7">
        <f t="shared" si="369"/>
        <v>2</v>
      </c>
      <c r="Q2989" s="7">
        <f t="shared" si="370"/>
        <v>5</v>
      </c>
      <c r="R2989" s="7">
        <f t="shared" si="371"/>
        <v>10</v>
      </c>
      <c r="S2989" s="8">
        <f t="shared" si="372"/>
        <v>98.9</v>
      </c>
      <c r="T2989" s="7" t="str">
        <f t="shared" si="373"/>
        <v>C - Entwicklungspotenzial</v>
      </c>
      <c r="U2989" s="4">
        <f>ROUND(((E2989-Hilfswerte!$B$20)/Hilfswerte!$B$21)+((F2989-Hilfswerte!$B$22)/Hilfswerte!$B$23)+((G2989-Hilfswerte!$B$24)/Hilfswerte!$B$25)+0.1*INDEX(Hilfswerte!$B$4:$B$15,MATCH(C2989,Hilfswerte!$A$4:$A$15,0)),2)</f>
        <v>7.58</v>
      </c>
      <c r="V2989" s="4">
        <f>ROUND(SQRT((((E2989-Hilfswerte!$B$20)/Hilfswerte!$B$21)-Hilfswerte!$B$28)^2+(((F2989-Hilfswerte!$B$22)/Hilfswerte!$B$23)-Hilfswerte!$B$29)^2+(((G2989-Hilfswerte!$B$24)/Hilfswerte!$B$25)-Hilfswerte!$B$30)^2),3)</f>
        <v>4.0359999999999996</v>
      </c>
      <c r="W2989" s="4">
        <f>ROUND(E2989*Hilfswerte!$B$31,0)</f>
        <v>159709</v>
      </c>
      <c r="X2989" s="4">
        <f t="shared" si="374"/>
        <v>151559</v>
      </c>
      <c r="Y2989" s="4" t="str">
        <f>IF(T2989="A - Top-Kunde","bereits Top-Kunde",IF(AND(V2989&lt;=Hilfswerte!$B$34,H2989&lt;0.5*W2989),"Hoch",IF(AND(V2989&lt;=Hilfswerte!$B$35,H2989&lt;0.7*W2989),"Mittel","Niedrig")))</f>
        <v>Niedrig</v>
      </c>
      <c r="Z2989" s="4">
        <f t="shared" si="375"/>
        <v>9</v>
      </c>
      <c r="AA2989" s="4" t="str">
        <f>IF(J2989&gt;365,"Bereits abgewandert (Segment D)",IF(Z2989&gt;=Hilfswerte!$B$38,"Rot - akut gefaehrdet",IF(Z2989&gt;=Hilfswerte!$B$39,"Gelb - beobachten","Gruen - stabil")))</f>
        <v>Gruen - stabil</v>
      </c>
    </row>
    <row r="2990" spans="1:27" ht="15" customHeight="1" x14ac:dyDescent="0.25">
      <c r="A2990" s="4" t="s">
        <v>3337</v>
      </c>
      <c r="B2990" s="4" t="s">
        <v>1139</v>
      </c>
      <c r="C2990" s="4" t="s">
        <v>62</v>
      </c>
      <c r="D2990" s="4" t="s">
        <v>30</v>
      </c>
      <c r="E2990" s="4">
        <v>24</v>
      </c>
      <c r="F2990" s="5">
        <v>3.5</v>
      </c>
      <c r="G2990" s="5">
        <v>18.100000000000001</v>
      </c>
      <c r="H2990" s="6">
        <v>9310</v>
      </c>
      <c r="I2990" s="4">
        <v>2</v>
      </c>
      <c r="J2990" s="4">
        <v>134</v>
      </c>
      <c r="K2990" s="4">
        <v>1</v>
      </c>
      <c r="L2990" s="4">
        <v>14</v>
      </c>
      <c r="M2990" s="4">
        <v>5</v>
      </c>
      <c r="N2990" s="5">
        <v>18.399999999999999</v>
      </c>
      <c r="O2990" s="7">
        <f t="shared" si="368"/>
        <v>3</v>
      </c>
      <c r="P2990" s="7">
        <f t="shared" si="369"/>
        <v>2</v>
      </c>
      <c r="Q2990" s="7">
        <f t="shared" si="370"/>
        <v>5</v>
      </c>
      <c r="R2990" s="7">
        <f t="shared" si="371"/>
        <v>10</v>
      </c>
      <c r="S2990" s="8">
        <f t="shared" si="372"/>
        <v>99</v>
      </c>
      <c r="T2990" s="7" t="str">
        <f t="shared" si="373"/>
        <v>C - Entwicklungspotenzial</v>
      </c>
      <c r="U2990" s="4">
        <f>ROUND(((E2990-Hilfswerte!$B$20)/Hilfswerte!$B$21)+((F2990-Hilfswerte!$B$22)/Hilfswerte!$B$23)+((G2990-Hilfswerte!$B$24)/Hilfswerte!$B$25)+0.1*INDEX(Hilfswerte!$B$4:$B$15,MATCH(C2990,Hilfswerte!$A$4:$A$15,0)),2)</f>
        <v>0.82</v>
      </c>
      <c r="V2990" s="4">
        <f>ROUND(SQRT((((E2990-Hilfswerte!$B$20)/Hilfswerte!$B$21)-Hilfswerte!$B$28)^2+(((F2990-Hilfswerte!$B$22)/Hilfswerte!$B$23)-Hilfswerte!$B$29)^2+(((G2990-Hilfswerte!$B$24)/Hilfswerte!$B$25)-Hilfswerte!$B$30)^2),3)</f>
        <v>1.397</v>
      </c>
      <c r="W2990" s="4">
        <f>ROUND(E2990*Hilfswerte!$B$31,0)</f>
        <v>4933</v>
      </c>
      <c r="X2990" s="4">
        <f t="shared" si="374"/>
        <v>0</v>
      </c>
      <c r="Y2990" s="4" t="str">
        <f>IF(T2990="A - Top-Kunde","bereits Top-Kunde",IF(AND(V2990&lt;=Hilfswerte!$B$34,H2990&lt;0.5*W2990),"Hoch",IF(AND(V2990&lt;=Hilfswerte!$B$35,H2990&lt;0.7*W2990),"Mittel","Niedrig")))</f>
        <v>Niedrig</v>
      </c>
      <c r="Z2990" s="4">
        <f t="shared" si="375"/>
        <v>12.5</v>
      </c>
      <c r="AA2990" s="4" t="str">
        <f>IF(J2990&gt;365,"Bereits abgewandert (Segment D)",IF(Z2990&gt;=Hilfswerte!$B$38,"Rot - akut gefaehrdet",IF(Z2990&gt;=Hilfswerte!$B$39,"Gelb - beobachten","Gruen - stabil")))</f>
        <v>Gruen - stabil</v>
      </c>
    </row>
    <row r="2991" spans="1:27" ht="15" customHeight="1" x14ac:dyDescent="0.25">
      <c r="A2991" s="4" t="s">
        <v>3338</v>
      </c>
      <c r="B2991" s="4" t="s">
        <v>251</v>
      </c>
      <c r="C2991" s="4" t="s">
        <v>74</v>
      </c>
      <c r="D2991" s="4" t="s">
        <v>30</v>
      </c>
      <c r="E2991" s="4">
        <v>133</v>
      </c>
      <c r="F2991" s="5">
        <v>30.3</v>
      </c>
      <c r="G2991" s="5">
        <v>6.3</v>
      </c>
      <c r="H2991" s="6">
        <v>7880</v>
      </c>
      <c r="I2991" s="4">
        <v>2</v>
      </c>
      <c r="J2991" s="4">
        <v>12</v>
      </c>
      <c r="K2991" s="4">
        <v>0</v>
      </c>
      <c r="L2991" s="4">
        <v>21</v>
      </c>
      <c r="M2991" s="4">
        <v>6</v>
      </c>
      <c r="N2991" s="5">
        <v>31.1</v>
      </c>
      <c r="O2991" s="7">
        <f t="shared" si="368"/>
        <v>5</v>
      </c>
      <c r="P2991" s="7">
        <f t="shared" si="369"/>
        <v>2</v>
      </c>
      <c r="Q2991" s="7">
        <f t="shared" si="370"/>
        <v>5</v>
      </c>
      <c r="R2991" s="7">
        <f t="shared" si="371"/>
        <v>12</v>
      </c>
      <c r="S2991" s="8">
        <f t="shared" si="372"/>
        <v>129.30000000000001</v>
      </c>
      <c r="T2991" s="7" t="str">
        <f t="shared" si="373"/>
        <v>A - Top-Kunde</v>
      </c>
      <c r="U2991" s="4">
        <f>ROUND(((E2991-Hilfswerte!$B$20)/Hilfswerte!$B$21)+((F2991-Hilfswerte!$B$22)/Hilfswerte!$B$23)+((G2991-Hilfswerte!$B$24)/Hilfswerte!$B$25)+0.1*INDEX(Hilfswerte!$B$4:$B$15,MATCH(C2991,Hilfswerte!$A$4:$A$15,0)),2)</f>
        <v>-0.55000000000000004</v>
      </c>
      <c r="V2991" s="4">
        <f>ROUND(SQRT((((E2991-Hilfswerte!$B$20)/Hilfswerte!$B$21)-Hilfswerte!$B$28)^2+(((F2991-Hilfswerte!$B$22)/Hilfswerte!$B$23)-Hilfswerte!$B$29)^2+(((G2991-Hilfswerte!$B$24)/Hilfswerte!$B$25)-Hilfswerte!$B$30)^2),3)</f>
        <v>0.80400000000000005</v>
      </c>
      <c r="W2991" s="4">
        <f>ROUND(E2991*Hilfswerte!$B$31,0)</f>
        <v>27338</v>
      </c>
      <c r="X2991" s="4">
        <f t="shared" si="374"/>
        <v>19458</v>
      </c>
      <c r="Y2991" s="4" t="str">
        <f>IF(T2991="A - Top-Kunde","bereits Top-Kunde",IF(AND(V2991&lt;=Hilfswerte!$B$34,H2991&lt;0.5*W2991),"Hoch",IF(AND(V2991&lt;=Hilfswerte!$B$35,H2991&lt;0.7*W2991),"Mittel","Niedrig")))</f>
        <v>bereits Top-Kunde</v>
      </c>
      <c r="Z2991" s="4">
        <f t="shared" si="375"/>
        <v>4.8</v>
      </c>
      <c r="AA2991" s="4" t="str">
        <f>IF(J2991&gt;365,"Bereits abgewandert (Segment D)",IF(Z2991&gt;=Hilfswerte!$B$38,"Rot - akut gefaehrdet",IF(Z2991&gt;=Hilfswerte!$B$39,"Gelb - beobachten","Gruen - stabil")))</f>
        <v>Gruen - stabil</v>
      </c>
    </row>
    <row r="2992" spans="1:27" ht="15" customHeight="1" x14ac:dyDescent="0.25">
      <c r="A2992" s="4" t="s">
        <v>3339</v>
      </c>
      <c r="B2992" s="4" t="s">
        <v>314</v>
      </c>
      <c r="C2992" s="4" t="s">
        <v>62</v>
      </c>
      <c r="D2992" s="4" t="s">
        <v>30</v>
      </c>
      <c r="E2992" s="4">
        <v>22</v>
      </c>
      <c r="F2992" s="5">
        <v>5.7</v>
      </c>
      <c r="G2992" s="5">
        <v>1.7</v>
      </c>
      <c r="H2992" s="6">
        <v>1910</v>
      </c>
      <c r="I2992" s="4">
        <v>3</v>
      </c>
      <c r="J2992" s="4">
        <v>31</v>
      </c>
      <c r="K2992" s="4">
        <v>1</v>
      </c>
      <c r="L2992" s="4">
        <v>9</v>
      </c>
      <c r="M2992" s="4">
        <v>3</v>
      </c>
      <c r="N2992" s="5">
        <v>50.6</v>
      </c>
      <c r="O2992" s="7">
        <f t="shared" si="368"/>
        <v>4</v>
      </c>
      <c r="P2992" s="7">
        <f t="shared" si="369"/>
        <v>3</v>
      </c>
      <c r="Q2992" s="7">
        <f t="shared" si="370"/>
        <v>3</v>
      </c>
      <c r="R2992" s="7">
        <f t="shared" si="371"/>
        <v>10</v>
      </c>
      <c r="S2992" s="8">
        <f t="shared" si="372"/>
        <v>116.6</v>
      </c>
      <c r="T2992" s="7" t="str">
        <f t="shared" si="373"/>
        <v>B - Kernkunde</v>
      </c>
      <c r="U2992" s="4">
        <f>ROUND(((E2992-Hilfswerte!$B$20)/Hilfswerte!$B$21)+((F2992-Hilfswerte!$B$22)/Hilfswerte!$B$23)+((G2992-Hilfswerte!$B$24)/Hilfswerte!$B$25)+0.1*INDEX(Hilfswerte!$B$4:$B$15,MATCH(C2992,Hilfswerte!$A$4:$A$15,0)),2)</f>
        <v>-1.75</v>
      </c>
      <c r="V2992" s="4">
        <f>ROUND(SQRT((((E2992-Hilfswerte!$B$20)/Hilfswerte!$B$21)-Hilfswerte!$B$28)^2+(((F2992-Hilfswerte!$B$22)/Hilfswerte!$B$23)-Hilfswerte!$B$29)^2+(((G2992-Hilfswerte!$B$24)/Hilfswerte!$B$25)-Hilfswerte!$B$30)^2),3)</f>
        <v>1.732</v>
      </c>
      <c r="W2992" s="4">
        <f>ROUND(E2992*Hilfswerte!$B$31,0)</f>
        <v>4522</v>
      </c>
      <c r="X2992" s="4">
        <f t="shared" si="374"/>
        <v>2612</v>
      </c>
      <c r="Y2992" s="4" t="str">
        <f>IF(T2992="A - Top-Kunde","bereits Top-Kunde",IF(AND(V2992&lt;=Hilfswerte!$B$34,H2992&lt;0.5*W2992),"Hoch",IF(AND(V2992&lt;=Hilfswerte!$B$35,H2992&lt;0.7*W2992),"Mittel","Niedrig")))</f>
        <v>Niedrig</v>
      </c>
      <c r="Z2992" s="4">
        <f t="shared" si="375"/>
        <v>6.4</v>
      </c>
      <c r="AA2992" s="4" t="str">
        <f>IF(J2992&gt;365,"Bereits abgewandert (Segment D)",IF(Z2992&gt;=Hilfswerte!$B$38,"Rot - akut gefaehrdet",IF(Z2992&gt;=Hilfswerte!$B$39,"Gelb - beobachten","Gruen - stabil")))</f>
        <v>Gruen - stabil</v>
      </c>
    </row>
    <row r="2993" spans="1:27" ht="15" customHeight="1" x14ac:dyDescent="0.25">
      <c r="A2993" s="4" t="s">
        <v>3340</v>
      </c>
      <c r="B2993" s="4" t="s">
        <v>136</v>
      </c>
      <c r="C2993" s="4" t="s">
        <v>51</v>
      </c>
      <c r="D2993" s="4" t="s">
        <v>30</v>
      </c>
      <c r="E2993" s="4">
        <v>17</v>
      </c>
      <c r="F2993" s="5">
        <v>4.5</v>
      </c>
      <c r="G2993" s="5">
        <v>7.4</v>
      </c>
      <c r="H2993" s="6">
        <v>7100</v>
      </c>
      <c r="I2993" s="4">
        <v>6</v>
      </c>
      <c r="J2993" s="4">
        <v>30</v>
      </c>
      <c r="K2993" s="4">
        <v>0</v>
      </c>
      <c r="L2993" s="4">
        <v>-5</v>
      </c>
      <c r="M2993" s="4">
        <v>3</v>
      </c>
      <c r="N2993" s="5">
        <v>21.9</v>
      </c>
      <c r="O2993" s="7">
        <f t="shared" si="368"/>
        <v>5</v>
      </c>
      <c r="P2993" s="7">
        <f t="shared" si="369"/>
        <v>5</v>
      </c>
      <c r="Q2993" s="7">
        <f t="shared" si="370"/>
        <v>4</v>
      </c>
      <c r="R2993" s="7">
        <f t="shared" si="371"/>
        <v>14</v>
      </c>
      <c r="S2993" s="8">
        <f t="shared" si="372"/>
        <v>151</v>
      </c>
      <c r="T2993" s="7" t="str">
        <f t="shared" si="373"/>
        <v>A - Top-Kunde</v>
      </c>
      <c r="U2993" s="4">
        <f>ROUND(((E2993-Hilfswerte!$B$20)/Hilfswerte!$B$21)+((F2993-Hilfswerte!$B$22)/Hilfswerte!$B$23)+((G2993-Hilfswerte!$B$24)/Hilfswerte!$B$25)+0.1*INDEX(Hilfswerte!$B$4:$B$15,MATCH(C2993,Hilfswerte!$A$4:$A$15,0)),2)</f>
        <v>-0.96</v>
      </c>
      <c r="V2993" s="4">
        <f>ROUND(SQRT((((E2993-Hilfswerte!$B$20)/Hilfswerte!$B$21)-Hilfswerte!$B$28)^2+(((F2993-Hilfswerte!$B$22)/Hilfswerte!$B$23)-Hilfswerte!$B$29)^2+(((G2993-Hilfswerte!$B$24)/Hilfswerte!$B$25)-Hilfswerte!$B$30)^2),3)</f>
        <v>1.0660000000000001</v>
      </c>
      <c r="W2993" s="4">
        <f>ROUND(E2993*Hilfswerte!$B$31,0)</f>
        <v>3494</v>
      </c>
      <c r="X2993" s="4">
        <f t="shared" si="374"/>
        <v>0</v>
      </c>
      <c r="Y2993" s="4" t="str">
        <f>IF(T2993="A - Top-Kunde","bereits Top-Kunde",IF(AND(V2993&lt;=Hilfswerte!$B$34,H2993&lt;0.5*W2993),"Hoch",IF(AND(V2993&lt;=Hilfswerte!$B$35,H2993&lt;0.7*W2993),"Mittel","Niedrig")))</f>
        <v>bereits Top-Kunde</v>
      </c>
      <c r="Z2993" s="4">
        <f t="shared" si="375"/>
        <v>1.5</v>
      </c>
      <c r="AA2993" s="4" t="str">
        <f>IF(J2993&gt;365,"Bereits abgewandert (Segment D)",IF(Z2993&gt;=Hilfswerte!$B$38,"Rot - akut gefaehrdet",IF(Z2993&gt;=Hilfswerte!$B$39,"Gelb - beobachten","Gruen - stabil")))</f>
        <v>Gruen - stabil</v>
      </c>
    </row>
    <row r="2994" spans="1:27" ht="15" customHeight="1" x14ac:dyDescent="0.25">
      <c r="A2994" s="4" t="s">
        <v>3341</v>
      </c>
      <c r="B2994" s="4" t="s">
        <v>288</v>
      </c>
      <c r="C2994" s="4" t="s">
        <v>89</v>
      </c>
      <c r="D2994" s="4" t="s">
        <v>30</v>
      </c>
      <c r="E2994" s="4">
        <v>236</v>
      </c>
      <c r="F2994" s="5">
        <v>45.8</v>
      </c>
      <c r="G2994" s="5">
        <v>10.7</v>
      </c>
      <c r="H2994" s="6">
        <v>4870</v>
      </c>
      <c r="I2994" s="4">
        <v>2</v>
      </c>
      <c r="J2994" s="4">
        <v>47</v>
      </c>
      <c r="K2994" s="4">
        <v>0</v>
      </c>
      <c r="L2994" s="4">
        <v>1</v>
      </c>
      <c r="M2994" s="4">
        <v>3</v>
      </c>
      <c r="N2994" s="5">
        <v>18.899999999999999</v>
      </c>
      <c r="O2994" s="7">
        <f t="shared" si="368"/>
        <v>4</v>
      </c>
      <c r="P2994" s="7">
        <f t="shared" si="369"/>
        <v>2</v>
      </c>
      <c r="Q2994" s="7">
        <f t="shared" si="370"/>
        <v>4</v>
      </c>
      <c r="R2994" s="7">
        <f t="shared" si="371"/>
        <v>10</v>
      </c>
      <c r="S2994" s="8">
        <f t="shared" si="372"/>
        <v>109.2</v>
      </c>
      <c r="T2994" s="7" t="str">
        <f t="shared" si="373"/>
        <v>B - Kernkunde</v>
      </c>
      <c r="U2994" s="4">
        <f>ROUND(((E2994-Hilfswerte!$B$20)/Hilfswerte!$B$21)+((F2994-Hilfswerte!$B$22)/Hilfswerte!$B$23)+((G2994-Hilfswerte!$B$24)/Hilfswerte!$B$25)+0.1*INDEX(Hilfswerte!$B$4:$B$15,MATCH(C2994,Hilfswerte!$A$4:$A$15,0)),2)</f>
        <v>1.19</v>
      </c>
      <c r="V2994" s="4">
        <f>ROUND(SQRT((((E2994-Hilfswerte!$B$20)/Hilfswerte!$B$21)-Hilfswerte!$B$28)^2+(((F2994-Hilfswerte!$B$22)/Hilfswerte!$B$23)-Hilfswerte!$B$29)^2+(((G2994-Hilfswerte!$B$24)/Hilfswerte!$B$25)-Hilfswerte!$B$30)^2),3)</f>
        <v>0.33900000000000002</v>
      </c>
      <c r="W2994" s="4">
        <f>ROUND(E2994*Hilfswerte!$B$31,0)</f>
        <v>48509</v>
      </c>
      <c r="X2994" s="4">
        <f t="shared" si="374"/>
        <v>43639</v>
      </c>
      <c r="Y2994" s="4" t="str">
        <f>IF(T2994="A - Top-Kunde","bereits Top-Kunde",IF(AND(V2994&lt;=Hilfswerte!$B$34,H2994&lt;0.5*W2994),"Hoch",IF(AND(V2994&lt;=Hilfswerte!$B$35,H2994&lt;0.7*W2994),"Mittel","Niedrig")))</f>
        <v>Hoch</v>
      </c>
      <c r="Z2994" s="4">
        <f t="shared" si="375"/>
        <v>2.6</v>
      </c>
      <c r="AA2994" s="4" t="str">
        <f>IF(J2994&gt;365,"Bereits abgewandert (Segment D)",IF(Z2994&gt;=Hilfswerte!$B$38,"Rot - akut gefaehrdet",IF(Z2994&gt;=Hilfswerte!$B$39,"Gelb - beobachten","Gruen - stabil")))</f>
        <v>Gruen - stabil</v>
      </c>
    </row>
    <row r="2995" spans="1:27" ht="15" customHeight="1" x14ac:dyDescent="0.25">
      <c r="A2995" s="4" t="s">
        <v>3342</v>
      </c>
      <c r="B2995" s="4" t="s">
        <v>1600</v>
      </c>
      <c r="C2995" s="4" t="s">
        <v>59</v>
      </c>
      <c r="D2995" s="4" t="s">
        <v>48</v>
      </c>
      <c r="E2995" s="4">
        <v>30</v>
      </c>
      <c r="F2995" s="5">
        <v>3.4</v>
      </c>
      <c r="G2995" s="5">
        <v>13.2</v>
      </c>
      <c r="H2995" s="6">
        <v>5410</v>
      </c>
      <c r="I2995" s="4">
        <v>5</v>
      </c>
      <c r="J2995" s="4">
        <v>50</v>
      </c>
      <c r="K2995" s="4">
        <v>0</v>
      </c>
      <c r="L2995" s="4">
        <v>8</v>
      </c>
      <c r="M2995" s="4">
        <v>5</v>
      </c>
      <c r="N2995" s="5">
        <v>14</v>
      </c>
      <c r="O2995" s="7">
        <f t="shared" si="368"/>
        <v>4</v>
      </c>
      <c r="P2995" s="7">
        <f t="shared" si="369"/>
        <v>5</v>
      </c>
      <c r="Q2995" s="7">
        <f t="shared" si="370"/>
        <v>4</v>
      </c>
      <c r="R2995" s="7">
        <f t="shared" si="371"/>
        <v>13</v>
      </c>
      <c r="S2995" s="8">
        <f t="shared" si="372"/>
        <v>134.6</v>
      </c>
      <c r="T2995" s="7" t="str">
        <f t="shared" si="373"/>
        <v>A - Top-Kunde</v>
      </c>
      <c r="U2995" s="4">
        <f>ROUND(((E2995-Hilfswerte!$B$20)/Hilfswerte!$B$21)+((F2995-Hilfswerte!$B$22)/Hilfswerte!$B$23)+((G2995-Hilfswerte!$B$24)/Hilfswerte!$B$25)+0.1*INDEX(Hilfswerte!$B$4:$B$15,MATCH(C2995,Hilfswerte!$A$4:$A$15,0)),2)</f>
        <v>-0.43</v>
      </c>
      <c r="V2995" s="4">
        <f>ROUND(SQRT((((E2995-Hilfswerte!$B$20)/Hilfswerte!$B$21)-Hilfswerte!$B$28)^2+(((F2995-Hilfswerte!$B$22)/Hilfswerte!$B$23)-Hilfswerte!$B$29)^2+(((G2995-Hilfswerte!$B$24)/Hilfswerte!$B$25)-Hilfswerte!$B$30)^2),3)</f>
        <v>0.90900000000000003</v>
      </c>
      <c r="W2995" s="4">
        <f>ROUND(E2995*Hilfswerte!$B$31,0)</f>
        <v>6166</v>
      </c>
      <c r="X2995" s="4">
        <f t="shared" si="374"/>
        <v>756</v>
      </c>
      <c r="Y2995" s="4" t="str">
        <f>IF(T2995="A - Top-Kunde","bereits Top-Kunde",IF(AND(V2995&lt;=Hilfswerte!$B$34,H2995&lt;0.5*W2995),"Hoch",IF(AND(V2995&lt;=Hilfswerte!$B$35,H2995&lt;0.7*W2995),"Mittel","Niedrig")))</f>
        <v>bereits Top-Kunde</v>
      </c>
      <c r="Z2995" s="4">
        <f t="shared" si="375"/>
        <v>4.0999999999999996</v>
      </c>
      <c r="AA2995" s="4" t="str">
        <f>IF(J2995&gt;365,"Bereits abgewandert (Segment D)",IF(Z2995&gt;=Hilfswerte!$B$38,"Rot - akut gefaehrdet",IF(Z2995&gt;=Hilfswerte!$B$39,"Gelb - beobachten","Gruen - stabil")))</f>
        <v>Gruen - stabil</v>
      </c>
    </row>
    <row r="2996" spans="1:27" ht="15" customHeight="1" x14ac:dyDescent="0.25">
      <c r="A2996" s="4" t="s">
        <v>3343</v>
      </c>
      <c r="B2996" s="4" t="s">
        <v>900</v>
      </c>
      <c r="C2996" s="4" t="s">
        <v>33</v>
      </c>
      <c r="D2996" s="4" t="s">
        <v>52</v>
      </c>
      <c r="E2996" s="4">
        <v>19</v>
      </c>
      <c r="F2996" s="5">
        <v>3.4</v>
      </c>
      <c r="G2996" s="5">
        <v>11.6</v>
      </c>
      <c r="H2996" s="6">
        <v>5220</v>
      </c>
      <c r="I2996" s="4">
        <v>4</v>
      </c>
      <c r="J2996" s="4">
        <v>21</v>
      </c>
      <c r="K2996" s="4">
        <v>0</v>
      </c>
      <c r="L2996" s="4">
        <v>-5</v>
      </c>
      <c r="M2996" s="4">
        <v>6</v>
      </c>
      <c r="N2996" s="5">
        <v>46.3</v>
      </c>
      <c r="O2996" s="7">
        <f t="shared" si="368"/>
        <v>5</v>
      </c>
      <c r="P2996" s="7">
        <f t="shared" si="369"/>
        <v>4</v>
      </c>
      <c r="Q2996" s="7">
        <f t="shared" si="370"/>
        <v>4</v>
      </c>
      <c r="R2996" s="7">
        <f t="shared" si="371"/>
        <v>13</v>
      </c>
      <c r="S2996" s="8">
        <f t="shared" si="372"/>
        <v>153.19999999999999</v>
      </c>
      <c r="T2996" s="7" t="str">
        <f t="shared" si="373"/>
        <v>A - Top-Kunde</v>
      </c>
      <c r="U2996" s="4">
        <f>ROUND(((E2996-Hilfswerte!$B$20)/Hilfswerte!$B$21)+((F2996-Hilfswerte!$B$22)/Hilfswerte!$B$23)+((G2996-Hilfswerte!$B$24)/Hilfswerte!$B$25)+0.1*INDEX(Hilfswerte!$B$4:$B$15,MATCH(C2996,Hilfswerte!$A$4:$A$15,0)),2)</f>
        <v>-0.63</v>
      </c>
      <c r="V2996" s="4">
        <f>ROUND(SQRT((((E2996-Hilfswerte!$B$20)/Hilfswerte!$B$21)-Hilfswerte!$B$28)^2+(((F2996-Hilfswerte!$B$22)/Hilfswerte!$B$23)-Hilfswerte!$B$29)^2+(((G2996-Hilfswerte!$B$24)/Hilfswerte!$B$25)-Hilfswerte!$B$30)^2),3)</f>
        <v>0.88800000000000001</v>
      </c>
      <c r="W2996" s="4">
        <f>ROUND(E2996*Hilfswerte!$B$31,0)</f>
        <v>3905</v>
      </c>
      <c r="X2996" s="4">
        <f t="shared" si="374"/>
        <v>0</v>
      </c>
      <c r="Y2996" s="4" t="str">
        <f>IF(T2996="A - Top-Kunde","bereits Top-Kunde",IF(AND(V2996&lt;=Hilfswerte!$B$34,H2996&lt;0.5*W2996),"Hoch",IF(AND(V2996&lt;=Hilfswerte!$B$35,H2996&lt;0.7*W2996),"Mittel","Niedrig")))</f>
        <v>bereits Top-Kunde</v>
      </c>
      <c r="Z2996" s="4">
        <f t="shared" si="375"/>
        <v>1.1000000000000001</v>
      </c>
      <c r="AA2996" s="4" t="str">
        <f>IF(J2996&gt;365,"Bereits abgewandert (Segment D)",IF(Z2996&gt;=Hilfswerte!$B$38,"Rot - akut gefaehrdet",IF(Z2996&gt;=Hilfswerte!$B$39,"Gelb - beobachten","Gruen - stabil")))</f>
        <v>Gruen - stabil</v>
      </c>
    </row>
    <row r="2997" spans="1:27" ht="15" customHeight="1" x14ac:dyDescent="0.25">
      <c r="A2997" s="4" t="s">
        <v>3344</v>
      </c>
      <c r="B2997" s="4" t="s">
        <v>350</v>
      </c>
      <c r="C2997" s="4" t="s">
        <v>38</v>
      </c>
      <c r="D2997" s="4" t="s">
        <v>30</v>
      </c>
      <c r="E2997" s="4">
        <v>418</v>
      </c>
      <c r="F2997" s="5">
        <v>75.599999999999994</v>
      </c>
      <c r="G2997" s="5">
        <v>3.1</v>
      </c>
      <c r="H2997" s="6">
        <v>48050</v>
      </c>
      <c r="I2997" s="4">
        <v>3</v>
      </c>
      <c r="J2997" s="4">
        <v>3</v>
      </c>
      <c r="K2997" s="4">
        <v>1</v>
      </c>
      <c r="L2997" s="4">
        <v>14</v>
      </c>
      <c r="M2997" s="4">
        <v>3</v>
      </c>
      <c r="N2997" s="5">
        <v>46.8</v>
      </c>
      <c r="O2997" s="7">
        <f t="shared" si="368"/>
        <v>5</v>
      </c>
      <c r="P2997" s="7">
        <f t="shared" si="369"/>
        <v>3</v>
      </c>
      <c r="Q2997" s="7">
        <f t="shared" si="370"/>
        <v>5</v>
      </c>
      <c r="R2997" s="7">
        <f t="shared" si="371"/>
        <v>13</v>
      </c>
      <c r="S2997" s="8">
        <f t="shared" si="372"/>
        <v>143.19999999999999</v>
      </c>
      <c r="T2997" s="7" t="str">
        <f t="shared" si="373"/>
        <v>A - Top-Kunde</v>
      </c>
      <c r="U2997" s="4">
        <f>ROUND(((E2997-Hilfswerte!$B$20)/Hilfswerte!$B$21)+((F2997-Hilfswerte!$B$22)/Hilfswerte!$B$23)+((G2997-Hilfswerte!$B$24)/Hilfswerte!$B$25)+0.1*INDEX(Hilfswerte!$B$4:$B$15,MATCH(C2997,Hilfswerte!$A$4:$A$15,0)),2)</f>
        <v>1.34</v>
      </c>
      <c r="V2997" s="4">
        <f>ROUND(SQRT((((E2997-Hilfswerte!$B$20)/Hilfswerte!$B$21)-Hilfswerte!$B$28)^2+(((F2997-Hilfswerte!$B$22)/Hilfswerte!$B$23)-Hilfswerte!$B$29)^2+(((G2997-Hilfswerte!$B$24)/Hilfswerte!$B$25)-Hilfswerte!$B$30)^2),3)</f>
        <v>1.81</v>
      </c>
      <c r="W2997" s="4">
        <f>ROUND(E2997*Hilfswerte!$B$31,0)</f>
        <v>85918</v>
      </c>
      <c r="X2997" s="4">
        <f t="shared" si="374"/>
        <v>37868</v>
      </c>
      <c r="Y2997" s="4" t="str">
        <f>IF(T2997="A - Top-Kunde","bereits Top-Kunde",IF(AND(V2997&lt;=Hilfswerte!$B$34,H2997&lt;0.5*W2997),"Hoch",IF(AND(V2997&lt;=Hilfswerte!$B$35,H2997&lt;0.7*W2997),"Mittel","Niedrig")))</f>
        <v>bereits Top-Kunde</v>
      </c>
      <c r="Z2997" s="4">
        <f t="shared" si="375"/>
        <v>6</v>
      </c>
      <c r="AA2997" s="4" t="str">
        <f>IF(J2997&gt;365,"Bereits abgewandert (Segment D)",IF(Z2997&gt;=Hilfswerte!$B$38,"Rot - akut gefaehrdet",IF(Z2997&gt;=Hilfswerte!$B$39,"Gelb - beobachten","Gruen - stabil")))</f>
        <v>Gruen - stabil</v>
      </c>
    </row>
    <row r="2998" spans="1:27" ht="15" customHeight="1" x14ac:dyDescent="0.25">
      <c r="A2998" s="4" t="s">
        <v>3345</v>
      </c>
      <c r="B2998" s="4" t="s">
        <v>505</v>
      </c>
      <c r="C2998" s="4" t="s">
        <v>47</v>
      </c>
      <c r="D2998" s="4" t="s">
        <v>30</v>
      </c>
      <c r="E2998" s="4">
        <v>35</v>
      </c>
      <c r="F2998" s="5">
        <v>6.5</v>
      </c>
      <c r="G2998" s="5">
        <v>8.3000000000000007</v>
      </c>
      <c r="H2998" s="6">
        <v>930</v>
      </c>
      <c r="I2998" s="4">
        <v>1</v>
      </c>
      <c r="J2998" s="4">
        <v>164</v>
      </c>
      <c r="K2998" s="4">
        <v>0</v>
      </c>
      <c r="L2998" s="4">
        <v>11</v>
      </c>
      <c r="M2998" s="4">
        <v>5</v>
      </c>
      <c r="N2998" s="5">
        <v>-9.8000000000000007</v>
      </c>
      <c r="O2998" s="7">
        <f t="shared" si="368"/>
        <v>3</v>
      </c>
      <c r="P2998" s="7">
        <f t="shared" si="369"/>
        <v>1</v>
      </c>
      <c r="Q2998" s="7">
        <f t="shared" si="370"/>
        <v>2</v>
      </c>
      <c r="R2998" s="7">
        <f t="shared" si="371"/>
        <v>6</v>
      </c>
      <c r="S2998" s="8">
        <f t="shared" si="372"/>
        <v>51.8</v>
      </c>
      <c r="T2998" s="7" t="str">
        <f t="shared" si="373"/>
        <v>C - Entwicklungspotenzial</v>
      </c>
      <c r="U2998" s="4">
        <f>ROUND(((E2998-Hilfswerte!$B$20)/Hilfswerte!$B$21)+((F2998-Hilfswerte!$B$22)/Hilfswerte!$B$23)+((G2998-Hilfswerte!$B$24)/Hilfswerte!$B$25)+0.1*INDEX(Hilfswerte!$B$4:$B$15,MATCH(C2998,Hilfswerte!$A$4:$A$15,0)),2)</f>
        <v>-0.97</v>
      </c>
      <c r="V2998" s="4">
        <f>ROUND(SQRT((((E2998-Hilfswerte!$B$20)/Hilfswerte!$B$21)-Hilfswerte!$B$28)^2+(((F2998-Hilfswerte!$B$22)/Hilfswerte!$B$23)-Hilfswerte!$B$29)^2+(((G2998-Hilfswerte!$B$24)/Hilfswerte!$B$25)-Hilfswerte!$B$30)^2),3)</f>
        <v>0.92200000000000004</v>
      </c>
      <c r="W2998" s="4">
        <f>ROUND(E2998*Hilfswerte!$B$31,0)</f>
        <v>7194</v>
      </c>
      <c r="X2998" s="4">
        <f t="shared" si="374"/>
        <v>6264</v>
      </c>
      <c r="Y2998" s="4" t="str">
        <f>IF(T2998="A - Top-Kunde","bereits Top-Kunde",IF(AND(V2998&lt;=Hilfswerte!$B$34,H2998&lt;0.5*W2998),"Hoch",IF(AND(V2998&lt;=Hilfswerte!$B$35,H2998&lt;0.7*W2998),"Mittel","Niedrig")))</f>
        <v>Mittel</v>
      </c>
      <c r="Z2998" s="4">
        <f t="shared" si="375"/>
        <v>14.3</v>
      </c>
      <c r="AA2998" s="4" t="str">
        <f>IF(J2998&gt;365,"Bereits abgewandert (Segment D)",IF(Z2998&gt;=Hilfswerte!$B$38,"Rot - akut gefaehrdet",IF(Z2998&gt;=Hilfswerte!$B$39,"Gelb - beobachten","Gruen - stabil")))</f>
        <v>Gelb - beobachten</v>
      </c>
    </row>
    <row r="2999" spans="1:27" ht="15" customHeight="1" x14ac:dyDescent="0.25">
      <c r="A2999" s="4" t="s">
        <v>3346</v>
      </c>
      <c r="B2999" s="4" t="s">
        <v>1157</v>
      </c>
      <c r="C2999" s="4" t="s">
        <v>74</v>
      </c>
      <c r="D2999" s="4" t="s">
        <v>122</v>
      </c>
      <c r="E2999" s="4">
        <v>94</v>
      </c>
      <c r="F2999" s="5">
        <v>22.4</v>
      </c>
      <c r="G2999" s="5">
        <v>9.3000000000000007</v>
      </c>
      <c r="H2999" s="6">
        <v>4080</v>
      </c>
      <c r="I2999" s="4">
        <v>1</v>
      </c>
      <c r="J2999" s="4">
        <v>99</v>
      </c>
      <c r="K2999" s="4">
        <v>0</v>
      </c>
      <c r="L2999" s="4">
        <v>-5</v>
      </c>
      <c r="M2999" s="4">
        <v>2</v>
      </c>
      <c r="N2999" s="5">
        <v>22.7</v>
      </c>
      <c r="O2999" s="7">
        <f t="shared" si="368"/>
        <v>3</v>
      </c>
      <c r="P2999" s="7">
        <f t="shared" si="369"/>
        <v>1</v>
      </c>
      <c r="Q2999" s="7">
        <f t="shared" si="370"/>
        <v>4</v>
      </c>
      <c r="R2999" s="7">
        <f t="shared" si="371"/>
        <v>8</v>
      </c>
      <c r="S2999" s="8">
        <f t="shared" si="372"/>
        <v>91.4</v>
      </c>
      <c r="T2999" s="7" t="str">
        <f t="shared" si="373"/>
        <v>C - Entwicklungspotenzial</v>
      </c>
      <c r="U2999" s="4">
        <f>ROUND(((E2999-Hilfswerte!$B$20)/Hilfswerte!$B$21)+((F2999-Hilfswerte!$B$22)/Hilfswerte!$B$23)+((G2999-Hilfswerte!$B$24)/Hilfswerte!$B$25)+0.1*INDEX(Hilfswerte!$B$4:$B$15,MATCH(C2999,Hilfswerte!$A$4:$A$15,0)),2)</f>
        <v>-0.38</v>
      </c>
      <c r="V2999" s="4">
        <f>ROUND(SQRT((((E2999-Hilfswerte!$B$20)/Hilfswerte!$B$21)-Hilfswerte!$B$28)^2+(((F2999-Hilfswerte!$B$22)/Hilfswerte!$B$23)-Hilfswerte!$B$29)^2+(((G2999-Hilfswerte!$B$24)/Hilfswerte!$B$25)-Hilfswerte!$B$30)^2),3)</f>
        <v>0.51600000000000001</v>
      </c>
      <c r="W2999" s="4">
        <f>ROUND(E2999*Hilfswerte!$B$31,0)</f>
        <v>19321</v>
      </c>
      <c r="X2999" s="4">
        <f t="shared" si="374"/>
        <v>15241</v>
      </c>
      <c r="Y2999" s="4" t="str">
        <f>IF(T2999="A - Top-Kunde","bereits Top-Kunde",IF(AND(V2999&lt;=Hilfswerte!$B$34,H2999&lt;0.5*W2999),"Hoch",IF(AND(V2999&lt;=Hilfswerte!$B$35,H2999&lt;0.7*W2999),"Mittel","Niedrig")))</f>
        <v>Hoch</v>
      </c>
      <c r="Z2999" s="4">
        <f t="shared" si="375"/>
        <v>5</v>
      </c>
      <c r="AA2999" s="4" t="str">
        <f>IF(J2999&gt;365,"Bereits abgewandert (Segment D)",IF(Z2999&gt;=Hilfswerte!$B$38,"Rot - akut gefaehrdet",IF(Z2999&gt;=Hilfswerte!$B$39,"Gelb - beobachten","Gruen - stabil")))</f>
        <v>Gruen - stabil</v>
      </c>
    </row>
    <row r="3000" spans="1:27" ht="15" customHeight="1" x14ac:dyDescent="0.25">
      <c r="A3000" s="4" t="s">
        <v>3347</v>
      </c>
      <c r="B3000" s="4" t="s">
        <v>273</v>
      </c>
      <c r="C3000" s="4" t="s">
        <v>62</v>
      </c>
      <c r="D3000" s="4" t="s">
        <v>30</v>
      </c>
      <c r="E3000" s="4">
        <v>23</v>
      </c>
      <c r="F3000" s="5">
        <v>3.2</v>
      </c>
      <c r="G3000" s="5">
        <v>9.6999999999999993</v>
      </c>
      <c r="H3000" s="6">
        <v>900</v>
      </c>
      <c r="I3000" s="4">
        <v>1</v>
      </c>
      <c r="J3000" s="4">
        <v>352</v>
      </c>
      <c r="K3000" s="4">
        <v>0</v>
      </c>
      <c r="L3000" s="4">
        <v>19</v>
      </c>
      <c r="M3000" s="4">
        <v>4</v>
      </c>
      <c r="N3000" s="5">
        <v>3.8</v>
      </c>
      <c r="O3000" s="7">
        <f t="shared" si="368"/>
        <v>2</v>
      </c>
      <c r="P3000" s="7">
        <f t="shared" si="369"/>
        <v>1</v>
      </c>
      <c r="Q3000" s="7">
        <f t="shared" si="370"/>
        <v>2</v>
      </c>
      <c r="R3000" s="7">
        <f t="shared" si="371"/>
        <v>5</v>
      </c>
      <c r="S3000" s="8">
        <f t="shared" si="372"/>
        <v>46.2</v>
      </c>
      <c r="T3000" s="7" t="str">
        <f t="shared" si="373"/>
        <v>C - Entwicklungspotenzial</v>
      </c>
      <c r="U3000" s="4">
        <f>ROUND(((E3000-Hilfswerte!$B$20)/Hilfswerte!$B$21)+((F3000-Hilfswerte!$B$22)/Hilfswerte!$B$23)+((G3000-Hilfswerte!$B$24)/Hilfswerte!$B$25)+0.1*INDEX(Hilfswerte!$B$4:$B$15,MATCH(C3000,Hilfswerte!$A$4:$A$15,0)),2)</f>
        <v>-0.52</v>
      </c>
      <c r="V3000" s="4">
        <f>ROUND(SQRT((((E3000-Hilfswerte!$B$20)/Hilfswerte!$B$21)-Hilfswerte!$B$28)^2+(((F3000-Hilfswerte!$B$22)/Hilfswerte!$B$23)-Hilfswerte!$B$29)^2+(((G3000-Hilfswerte!$B$24)/Hilfswerte!$B$25)-Hilfswerte!$B$30)^2),3)</f>
        <v>0.90800000000000003</v>
      </c>
      <c r="W3000" s="4">
        <f>ROUND(E3000*Hilfswerte!$B$31,0)</f>
        <v>4728</v>
      </c>
      <c r="X3000" s="4">
        <f t="shared" si="374"/>
        <v>3828</v>
      </c>
      <c r="Y3000" s="4" t="str">
        <f>IF(T3000="A - Top-Kunde","bereits Top-Kunde",IF(AND(V3000&lt;=Hilfswerte!$B$34,H3000&lt;0.5*W3000),"Hoch",IF(AND(V3000&lt;=Hilfswerte!$B$35,H3000&lt;0.7*W3000),"Mittel","Niedrig")))</f>
        <v>Mittel</v>
      </c>
      <c r="Z3000" s="4">
        <f t="shared" si="375"/>
        <v>21.4</v>
      </c>
      <c r="AA3000" s="4" t="str">
        <f>IF(J3000&gt;365,"Bereits abgewandert (Segment D)",IF(Z3000&gt;=Hilfswerte!$B$38,"Rot - akut gefaehrdet",IF(Z3000&gt;=Hilfswerte!$B$39,"Gelb - beobachten","Gruen - stabil")))</f>
        <v>Rot - akut gefaehrdet</v>
      </c>
    </row>
    <row r="3001" spans="1:27" ht="15" customHeight="1" x14ac:dyDescent="0.25">
      <c r="A3001" s="4" t="s">
        <v>3348</v>
      </c>
      <c r="B3001" s="4" t="s">
        <v>64</v>
      </c>
      <c r="C3001" s="4" t="s">
        <v>55</v>
      </c>
      <c r="D3001" s="4" t="s">
        <v>30</v>
      </c>
      <c r="E3001" s="4">
        <v>10</v>
      </c>
      <c r="F3001" s="5">
        <v>2.9</v>
      </c>
      <c r="G3001" s="5">
        <v>4.4000000000000004</v>
      </c>
      <c r="H3001" s="6">
        <v>650</v>
      </c>
      <c r="I3001" s="4">
        <v>2</v>
      </c>
      <c r="J3001" s="4">
        <v>125</v>
      </c>
      <c r="K3001" s="4">
        <v>0</v>
      </c>
      <c r="L3001" s="4">
        <v>-1</v>
      </c>
      <c r="M3001" s="4">
        <v>5</v>
      </c>
      <c r="N3001" s="5">
        <v>14.2</v>
      </c>
      <c r="O3001" s="7">
        <f t="shared" si="368"/>
        <v>3</v>
      </c>
      <c r="P3001" s="7">
        <f t="shared" si="369"/>
        <v>2</v>
      </c>
      <c r="Q3001" s="7">
        <f t="shared" si="370"/>
        <v>2</v>
      </c>
      <c r="R3001" s="7">
        <f t="shared" si="371"/>
        <v>7</v>
      </c>
      <c r="S3001" s="8">
        <f t="shared" si="372"/>
        <v>77.099999999999994</v>
      </c>
      <c r="T3001" s="7" t="str">
        <f t="shared" si="373"/>
        <v>C - Entwicklungspotenzial</v>
      </c>
      <c r="U3001" s="4">
        <f>ROUND(((E3001-Hilfswerte!$B$20)/Hilfswerte!$B$21)+((F3001-Hilfswerte!$B$22)/Hilfswerte!$B$23)+((G3001-Hilfswerte!$B$24)/Hilfswerte!$B$25)+0.1*INDEX(Hilfswerte!$B$4:$B$15,MATCH(C3001,Hilfswerte!$A$4:$A$15,0)),2)</f>
        <v>-1.55</v>
      </c>
      <c r="V3001" s="4">
        <f>ROUND(SQRT((((E3001-Hilfswerte!$B$20)/Hilfswerte!$B$21)-Hilfswerte!$B$28)^2+(((F3001-Hilfswerte!$B$22)/Hilfswerte!$B$23)-Hilfswerte!$B$29)^2+(((G3001-Hilfswerte!$B$24)/Hilfswerte!$B$25)-Hilfswerte!$B$30)^2),3)</f>
        <v>1.419</v>
      </c>
      <c r="W3001" s="4">
        <f>ROUND(E3001*Hilfswerte!$B$31,0)</f>
        <v>2055</v>
      </c>
      <c r="X3001" s="4">
        <f t="shared" si="374"/>
        <v>1405</v>
      </c>
      <c r="Y3001" s="4" t="str">
        <f>IF(T3001="A - Top-Kunde","bereits Top-Kunde",IF(AND(V3001&lt;=Hilfswerte!$B$34,H3001&lt;0.5*W3001),"Hoch",IF(AND(V3001&lt;=Hilfswerte!$B$35,H3001&lt;0.7*W3001),"Mittel","Niedrig")))</f>
        <v>Niedrig</v>
      </c>
      <c r="Z3001" s="4">
        <f t="shared" si="375"/>
        <v>6.3</v>
      </c>
      <c r="AA3001" s="4" t="str">
        <f>IF(J3001&gt;365,"Bereits abgewandert (Segment D)",IF(Z3001&gt;=Hilfswerte!$B$38,"Rot - akut gefaehrdet",IF(Z3001&gt;=Hilfswerte!$B$39,"Gelb - beobachten","Gruen - stabil")))</f>
        <v>Gruen - stabil</v>
      </c>
    </row>
    <row r="3002" spans="1:27" ht="15" customHeight="1" x14ac:dyDescent="0.25">
      <c r="A3002" s="4" t="s">
        <v>3349</v>
      </c>
      <c r="B3002" s="4" t="s">
        <v>553</v>
      </c>
      <c r="C3002" s="4" t="s">
        <v>62</v>
      </c>
      <c r="D3002" s="4" t="s">
        <v>52</v>
      </c>
      <c r="E3002" s="4">
        <v>147</v>
      </c>
      <c r="F3002" s="5">
        <v>15.1</v>
      </c>
      <c r="G3002" s="5">
        <v>15.2</v>
      </c>
      <c r="H3002" s="6">
        <v>1540</v>
      </c>
      <c r="I3002" s="4">
        <v>1</v>
      </c>
      <c r="J3002" s="4">
        <v>206</v>
      </c>
      <c r="K3002" s="4">
        <v>0</v>
      </c>
      <c r="L3002" s="4">
        <v>6</v>
      </c>
      <c r="M3002" s="4">
        <v>1</v>
      </c>
      <c r="N3002" s="5">
        <v>-13.9</v>
      </c>
      <c r="O3002" s="7">
        <f t="shared" si="368"/>
        <v>2</v>
      </c>
      <c r="P3002" s="7">
        <f t="shared" si="369"/>
        <v>1</v>
      </c>
      <c r="Q3002" s="7">
        <f t="shared" si="370"/>
        <v>3</v>
      </c>
      <c r="R3002" s="7">
        <f t="shared" si="371"/>
        <v>6</v>
      </c>
      <c r="S3002" s="8">
        <f t="shared" si="372"/>
        <v>51.3</v>
      </c>
      <c r="T3002" s="7" t="str">
        <f t="shared" si="373"/>
        <v>C - Entwicklungspotenzial</v>
      </c>
      <c r="U3002" s="4">
        <f>ROUND(((E3002-Hilfswerte!$B$20)/Hilfswerte!$B$21)+((F3002-Hilfswerte!$B$22)/Hilfswerte!$B$23)+((G3002-Hilfswerte!$B$24)/Hilfswerte!$B$25)+0.1*INDEX(Hilfswerte!$B$4:$B$15,MATCH(C3002,Hilfswerte!$A$4:$A$15,0)),2)</f>
        <v>1.0900000000000001</v>
      </c>
      <c r="V3002" s="4">
        <f>ROUND(SQRT((((E3002-Hilfswerte!$B$20)/Hilfswerte!$B$21)-Hilfswerte!$B$28)^2+(((F3002-Hilfswerte!$B$22)/Hilfswerte!$B$23)-Hilfswerte!$B$29)^2+(((G3002-Hilfswerte!$B$24)/Hilfswerte!$B$25)-Hilfswerte!$B$30)^2),3)</f>
        <v>0.75800000000000001</v>
      </c>
      <c r="W3002" s="4">
        <f>ROUND(E3002*Hilfswerte!$B$31,0)</f>
        <v>30215</v>
      </c>
      <c r="X3002" s="4">
        <f t="shared" si="374"/>
        <v>28675</v>
      </c>
      <c r="Y3002" s="4" t="str">
        <f>IF(T3002="A - Top-Kunde","bereits Top-Kunde",IF(AND(V3002&lt;=Hilfswerte!$B$34,H3002&lt;0.5*W3002),"Hoch",IF(AND(V3002&lt;=Hilfswerte!$B$35,H3002&lt;0.7*W3002),"Mittel","Niedrig")))</f>
        <v>Hoch</v>
      </c>
      <c r="Z3002" s="4">
        <f t="shared" si="375"/>
        <v>17.100000000000001</v>
      </c>
      <c r="AA3002" s="4" t="str">
        <f>IF(J3002&gt;365,"Bereits abgewandert (Segment D)",IF(Z3002&gt;=Hilfswerte!$B$38,"Rot - akut gefaehrdet",IF(Z3002&gt;=Hilfswerte!$B$39,"Gelb - beobachten","Gruen - stabil")))</f>
        <v>Gelb - beobachten</v>
      </c>
    </row>
    <row r="3003" spans="1:27" ht="15" customHeight="1" x14ac:dyDescent="0.25">
      <c r="A3003" s="4" t="s">
        <v>3350</v>
      </c>
      <c r="B3003" s="4" t="s">
        <v>865</v>
      </c>
      <c r="C3003" s="4" t="s">
        <v>59</v>
      </c>
      <c r="D3003" s="4" t="s">
        <v>30</v>
      </c>
      <c r="E3003" s="4">
        <v>172</v>
      </c>
      <c r="F3003" s="5">
        <v>21.1</v>
      </c>
      <c r="G3003" s="5">
        <v>12.5</v>
      </c>
      <c r="H3003" s="6">
        <v>40300</v>
      </c>
      <c r="I3003" s="4">
        <v>8</v>
      </c>
      <c r="J3003" s="4">
        <v>15</v>
      </c>
      <c r="K3003" s="4">
        <v>1</v>
      </c>
      <c r="L3003" s="4">
        <v>7</v>
      </c>
      <c r="M3003" s="4">
        <v>4</v>
      </c>
      <c r="N3003" s="5">
        <v>-28.4</v>
      </c>
      <c r="O3003" s="7">
        <f t="shared" si="368"/>
        <v>5</v>
      </c>
      <c r="P3003" s="7">
        <f t="shared" si="369"/>
        <v>5</v>
      </c>
      <c r="Q3003" s="7">
        <f t="shared" si="370"/>
        <v>5</v>
      </c>
      <c r="R3003" s="7">
        <f t="shared" si="371"/>
        <v>15</v>
      </c>
      <c r="S3003" s="8">
        <f t="shared" si="372"/>
        <v>127.7</v>
      </c>
      <c r="T3003" s="7" t="str">
        <f t="shared" si="373"/>
        <v>A - Top-Kunde</v>
      </c>
      <c r="U3003" s="4">
        <f>ROUND(((E3003-Hilfswerte!$B$20)/Hilfswerte!$B$21)+((F3003-Hilfswerte!$B$22)/Hilfswerte!$B$23)+((G3003-Hilfswerte!$B$24)/Hilfswerte!$B$25)+0.1*INDEX(Hilfswerte!$B$4:$B$15,MATCH(C3003,Hilfswerte!$A$4:$A$15,0)),2)</f>
        <v>0.39</v>
      </c>
      <c r="V3003" s="4">
        <f>ROUND(SQRT((((E3003-Hilfswerte!$B$20)/Hilfswerte!$B$21)-Hilfswerte!$B$28)^2+(((F3003-Hilfswerte!$B$22)/Hilfswerte!$B$23)-Hilfswerte!$B$29)^2+(((G3003-Hilfswerte!$B$24)/Hilfswerte!$B$25)-Hilfswerte!$B$30)^2),3)</f>
        <v>0.36299999999999999</v>
      </c>
      <c r="W3003" s="4">
        <f>ROUND(E3003*Hilfswerte!$B$31,0)</f>
        <v>35354</v>
      </c>
      <c r="X3003" s="4">
        <f t="shared" si="374"/>
        <v>0</v>
      </c>
      <c r="Y3003" s="4" t="str">
        <f>IF(T3003="A - Top-Kunde","bereits Top-Kunde",IF(AND(V3003&lt;=Hilfswerte!$B$34,H3003&lt;0.5*W3003),"Hoch",IF(AND(V3003&lt;=Hilfswerte!$B$35,H3003&lt;0.7*W3003),"Mittel","Niedrig")))</f>
        <v>bereits Top-Kunde</v>
      </c>
      <c r="Z3003" s="4">
        <f t="shared" si="375"/>
        <v>16.5</v>
      </c>
      <c r="AA3003" s="4" t="str">
        <f>IF(J3003&gt;365,"Bereits abgewandert (Segment D)",IF(Z3003&gt;=Hilfswerte!$B$38,"Rot - akut gefaehrdet",IF(Z3003&gt;=Hilfswerte!$B$39,"Gelb - beobachten","Gruen - stabil")))</f>
        <v>Gelb - beobachten</v>
      </c>
    </row>
    <row r="3004" spans="1:27" ht="15" customHeight="1" x14ac:dyDescent="0.25">
      <c r="A3004" s="4" t="s">
        <v>3351</v>
      </c>
      <c r="B3004" s="4" t="s">
        <v>279</v>
      </c>
      <c r="C3004" s="4" t="s">
        <v>62</v>
      </c>
      <c r="D3004" s="4" t="s">
        <v>117</v>
      </c>
      <c r="E3004" s="4">
        <v>34</v>
      </c>
      <c r="F3004" s="5">
        <v>4.8</v>
      </c>
      <c r="G3004" s="5">
        <v>10</v>
      </c>
      <c r="H3004" s="6">
        <v>600</v>
      </c>
      <c r="I3004" s="4">
        <v>3</v>
      </c>
      <c r="J3004" s="4">
        <v>74</v>
      </c>
      <c r="K3004" s="4">
        <v>0</v>
      </c>
      <c r="L3004" s="4">
        <v>23</v>
      </c>
      <c r="M3004" s="4">
        <v>1</v>
      </c>
      <c r="N3004" s="5">
        <v>-40.299999999999997</v>
      </c>
      <c r="O3004" s="7">
        <f t="shared" si="368"/>
        <v>4</v>
      </c>
      <c r="P3004" s="7">
        <f t="shared" si="369"/>
        <v>3</v>
      </c>
      <c r="Q3004" s="7">
        <f t="shared" si="370"/>
        <v>2</v>
      </c>
      <c r="R3004" s="7">
        <f t="shared" si="371"/>
        <v>9</v>
      </c>
      <c r="S3004" s="8">
        <f t="shared" si="372"/>
        <v>63</v>
      </c>
      <c r="T3004" s="7" t="str">
        <f t="shared" si="373"/>
        <v>C - Entwicklungspotenzial</v>
      </c>
      <c r="U3004" s="4">
        <f>ROUND(((E3004-Hilfswerte!$B$20)/Hilfswerte!$B$21)+((F3004-Hilfswerte!$B$22)/Hilfswerte!$B$23)+((G3004-Hilfswerte!$B$24)/Hilfswerte!$B$25)+0.1*INDEX(Hilfswerte!$B$4:$B$15,MATCH(C3004,Hilfswerte!$A$4:$A$15,0)),2)</f>
        <v>-0.4</v>
      </c>
      <c r="V3004" s="4">
        <f>ROUND(SQRT((((E3004-Hilfswerte!$B$20)/Hilfswerte!$B$21)-Hilfswerte!$B$28)^2+(((F3004-Hilfswerte!$B$22)/Hilfswerte!$B$23)-Hilfswerte!$B$29)^2+(((G3004-Hilfswerte!$B$24)/Hilfswerte!$B$25)-Hilfswerte!$B$30)^2),3)</f>
        <v>0.84499999999999997</v>
      </c>
      <c r="W3004" s="4">
        <f>ROUND(E3004*Hilfswerte!$B$31,0)</f>
        <v>6989</v>
      </c>
      <c r="X3004" s="4">
        <f t="shared" si="374"/>
        <v>6389</v>
      </c>
      <c r="Y3004" s="4" t="str">
        <f>IF(T3004="A - Top-Kunde","bereits Top-Kunde",IF(AND(V3004&lt;=Hilfswerte!$B$34,H3004&lt;0.5*W3004),"Hoch",IF(AND(V3004&lt;=Hilfswerte!$B$35,H3004&lt;0.7*W3004),"Mittel","Niedrig")))</f>
        <v>Mittel</v>
      </c>
      <c r="Z3004" s="4">
        <f t="shared" si="375"/>
        <v>24.4</v>
      </c>
      <c r="AA3004" s="4" t="str">
        <f>IF(J3004&gt;365,"Bereits abgewandert (Segment D)",IF(Z3004&gt;=Hilfswerte!$B$38,"Rot - akut gefaehrdet",IF(Z3004&gt;=Hilfswerte!$B$39,"Gelb - beobachten","Gruen - stabil")))</f>
        <v>Rot - akut gefaehrdet</v>
      </c>
    </row>
    <row r="3005" spans="1:27" ht="15" customHeight="1" x14ac:dyDescent="0.25">
      <c r="A3005" s="4" t="s">
        <v>3352</v>
      </c>
      <c r="B3005" s="4" t="s">
        <v>657</v>
      </c>
      <c r="C3005" s="4" t="s">
        <v>62</v>
      </c>
      <c r="D3005" s="4" t="s">
        <v>52</v>
      </c>
      <c r="E3005" s="4">
        <v>15</v>
      </c>
      <c r="F3005" s="5">
        <v>2.7</v>
      </c>
      <c r="G3005" s="5">
        <v>18.8</v>
      </c>
      <c r="H3005" s="6">
        <v>0</v>
      </c>
      <c r="I3005" s="4">
        <v>0</v>
      </c>
      <c r="J3005" s="4">
        <v>668</v>
      </c>
      <c r="K3005" s="4">
        <v>0</v>
      </c>
      <c r="L3005" s="4">
        <v>14</v>
      </c>
      <c r="M3005" s="4">
        <v>0</v>
      </c>
      <c r="N3005" s="5">
        <v>-41.5</v>
      </c>
      <c r="O3005" s="7">
        <f t="shared" si="368"/>
        <v>1</v>
      </c>
      <c r="P3005" s="7">
        <f t="shared" si="369"/>
        <v>1</v>
      </c>
      <c r="Q3005" s="7">
        <f t="shared" si="370"/>
        <v>1</v>
      </c>
      <c r="R3005" s="7">
        <f t="shared" si="371"/>
        <v>3</v>
      </c>
      <c r="S3005" s="8">
        <f t="shared" si="372"/>
        <v>5.0999999999999996</v>
      </c>
      <c r="T3005" s="7" t="str">
        <f t="shared" si="373"/>
        <v>D - Abwanderungsrisiko</v>
      </c>
      <c r="U3005" s="4">
        <f>ROUND(((E3005-Hilfswerte!$B$20)/Hilfswerte!$B$21)+((F3005-Hilfswerte!$B$22)/Hilfswerte!$B$23)+((G3005-Hilfswerte!$B$24)/Hilfswerte!$B$25)+0.1*INDEX(Hilfswerte!$B$4:$B$15,MATCH(C3005,Hilfswerte!$A$4:$A$15,0)),2)</f>
        <v>0.88</v>
      </c>
      <c r="V3005" s="4">
        <f>ROUND(SQRT((((E3005-Hilfswerte!$B$20)/Hilfswerte!$B$21)-Hilfswerte!$B$28)^2+(((F3005-Hilfswerte!$B$22)/Hilfswerte!$B$23)-Hilfswerte!$B$29)^2+(((G3005-Hilfswerte!$B$24)/Hilfswerte!$B$25)-Hilfswerte!$B$30)^2),3)</f>
        <v>1.508</v>
      </c>
      <c r="W3005" s="4">
        <f>ROUND(E3005*Hilfswerte!$B$31,0)</f>
        <v>3083</v>
      </c>
      <c r="X3005" s="4">
        <f t="shared" si="374"/>
        <v>3083</v>
      </c>
      <c r="Y3005" s="4" t="str">
        <f>IF(T3005="A - Top-Kunde","bereits Top-Kunde",IF(AND(V3005&lt;=Hilfswerte!$B$34,H3005&lt;0.5*W3005),"Hoch",IF(AND(V3005&lt;=Hilfswerte!$B$35,H3005&lt;0.7*W3005),"Mittel","Niedrig")))</f>
        <v>Niedrig</v>
      </c>
      <c r="Z3005" s="4">
        <f t="shared" si="375"/>
        <v>52.8</v>
      </c>
      <c r="AA3005" s="4" t="str">
        <f>IF(J3005&gt;365,"Bereits abgewandert (Segment D)",IF(Z3005&gt;=Hilfswerte!$B$38,"Rot - akut gefaehrdet",IF(Z3005&gt;=Hilfswerte!$B$39,"Gelb - beobachten","Gruen - stabil")))</f>
        <v>Bereits abgewandert (Segment D)</v>
      </c>
    </row>
    <row r="3006" spans="1:27" ht="15" customHeight="1" x14ac:dyDescent="0.25">
      <c r="A3006" s="4" t="s">
        <v>3353</v>
      </c>
      <c r="B3006" s="4" t="s">
        <v>405</v>
      </c>
      <c r="C3006" s="4" t="s">
        <v>89</v>
      </c>
      <c r="D3006" s="4" t="s">
        <v>30</v>
      </c>
      <c r="E3006" s="4">
        <v>45</v>
      </c>
      <c r="F3006" s="5">
        <v>5</v>
      </c>
      <c r="G3006" s="5">
        <v>21.5</v>
      </c>
      <c r="H3006" s="6">
        <v>2690</v>
      </c>
      <c r="I3006" s="4">
        <v>1</v>
      </c>
      <c r="J3006" s="4">
        <v>249</v>
      </c>
      <c r="K3006" s="4">
        <v>0</v>
      </c>
      <c r="L3006" s="4">
        <v>6</v>
      </c>
      <c r="M3006" s="4">
        <v>1</v>
      </c>
      <c r="N3006" s="5">
        <v>4.9000000000000004</v>
      </c>
      <c r="O3006" s="7">
        <f t="shared" si="368"/>
        <v>2</v>
      </c>
      <c r="P3006" s="7">
        <f t="shared" si="369"/>
        <v>1</v>
      </c>
      <c r="Q3006" s="7">
        <f t="shared" si="370"/>
        <v>4</v>
      </c>
      <c r="R3006" s="7">
        <f t="shared" si="371"/>
        <v>7</v>
      </c>
      <c r="S3006" s="8">
        <f t="shared" si="372"/>
        <v>70.7</v>
      </c>
      <c r="T3006" s="7" t="str">
        <f t="shared" si="373"/>
        <v>C - Entwicklungspotenzial</v>
      </c>
      <c r="U3006" s="4">
        <f>ROUND(((E3006-Hilfswerte!$B$20)/Hilfswerte!$B$21)+((F3006-Hilfswerte!$B$22)/Hilfswerte!$B$23)+((G3006-Hilfswerte!$B$24)/Hilfswerte!$B$25)+0.1*INDEX(Hilfswerte!$B$4:$B$15,MATCH(C3006,Hilfswerte!$A$4:$A$15,0)),2)</f>
        <v>1.35</v>
      </c>
      <c r="V3006" s="4">
        <f>ROUND(SQRT((((E3006-Hilfswerte!$B$20)/Hilfswerte!$B$21)-Hilfswerte!$B$28)^2+(((F3006-Hilfswerte!$B$22)/Hilfswerte!$B$23)-Hilfswerte!$B$29)^2+(((G3006-Hilfswerte!$B$24)/Hilfswerte!$B$25)-Hilfswerte!$B$30)^2),3)</f>
        <v>1.8140000000000001</v>
      </c>
      <c r="W3006" s="4">
        <f>ROUND(E3006*Hilfswerte!$B$31,0)</f>
        <v>9250</v>
      </c>
      <c r="X3006" s="4">
        <f t="shared" si="374"/>
        <v>6560</v>
      </c>
      <c r="Y3006" s="4" t="str">
        <f>IF(T3006="A - Top-Kunde","bereits Top-Kunde",IF(AND(V3006&lt;=Hilfswerte!$B$34,H3006&lt;0.5*W3006),"Hoch",IF(AND(V3006&lt;=Hilfswerte!$B$35,H3006&lt;0.7*W3006),"Mittel","Niedrig")))</f>
        <v>Niedrig</v>
      </c>
      <c r="Z3006" s="4">
        <f t="shared" si="375"/>
        <v>13.7</v>
      </c>
      <c r="AA3006" s="4" t="str">
        <f>IF(J3006&gt;365,"Bereits abgewandert (Segment D)",IF(Z3006&gt;=Hilfswerte!$B$38,"Rot - akut gefaehrdet",IF(Z3006&gt;=Hilfswerte!$B$39,"Gelb - beobachten","Gruen - stabil")))</f>
        <v>Gelb - beobachten</v>
      </c>
    </row>
    <row r="3007" spans="1:27" ht="15" customHeight="1" x14ac:dyDescent="0.25">
      <c r="A3007" s="4" t="s">
        <v>3354</v>
      </c>
      <c r="B3007" s="4" t="s">
        <v>165</v>
      </c>
      <c r="C3007" s="4" t="s">
        <v>29</v>
      </c>
      <c r="D3007" s="4" t="s">
        <v>52</v>
      </c>
      <c r="E3007" s="4">
        <v>887</v>
      </c>
      <c r="F3007" s="5">
        <v>235.6</v>
      </c>
      <c r="G3007" s="5">
        <v>1.2</v>
      </c>
      <c r="H3007" s="6">
        <v>95900</v>
      </c>
      <c r="I3007" s="4">
        <v>4</v>
      </c>
      <c r="J3007" s="4">
        <v>107</v>
      </c>
      <c r="K3007" s="4">
        <v>2</v>
      </c>
      <c r="L3007" s="4">
        <v>20</v>
      </c>
      <c r="M3007" s="4">
        <v>6</v>
      </c>
      <c r="N3007" s="5">
        <v>-16.5</v>
      </c>
      <c r="O3007" s="7">
        <f t="shared" si="368"/>
        <v>3</v>
      </c>
      <c r="P3007" s="7">
        <f t="shared" si="369"/>
        <v>4</v>
      </c>
      <c r="Q3007" s="7">
        <f t="shared" si="370"/>
        <v>5</v>
      </c>
      <c r="R3007" s="7">
        <f t="shared" si="371"/>
        <v>12</v>
      </c>
      <c r="S3007" s="8">
        <f t="shared" si="372"/>
        <v>93.8</v>
      </c>
      <c r="T3007" s="7" t="str">
        <f t="shared" si="373"/>
        <v>C - Entwicklungspotenzial</v>
      </c>
      <c r="U3007" s="4">
        <f>ROUND(((E3007-Hilfswerte!$B$20)/Hilfswerte!$B$21)+((F3007-Hilfswerte!$B$22)/Hilfswerte!$B$23)+((G3007-Hilfswerte!$B$24)/Hilfswerte!$B$25)+0.1*INDEX(Hilfswerte!$B$4:$B$15,MATCH(C3007,Hilfswerte!$A$4:$A$15,0)),2)</f>
        <v>5.86</v>
      </c>
      <c r="V3007" s="4">
        <f>ROUND(SQRT((((E3007-Hilfswerte!$B$20)/Hilfswerte!$B$21)-Hilfswerte!$B$28)^2+(((F3007-Hilfswerte!$B$22)/Hilfswerte!$B$23)-Hilfswerte!$B$29)^2+(((G3007-Hilfswerte!$B$24)/Hilfswerte!$B$25)-Hilfswerte!$B$30)^2),3)</f>
        <v>4.976</v>
      </c>
      <c r="W3007" s="4">
        <f>ROUND(E3007*Hilfswerte!$B$31,0)</f>
        <v>182319</v>
      </c>
      <c r="X3007" s="4">
        <f t="shared" si="374"/>
        <v>86419</v>
      </c>
      <c r="Y3007" s="4" t="str">
        <f>IF(T3007="A - Top-Kunde","bereits Top-Kunde",IF(AND(V3007&lt;=Hilfswerte!$B$34,H3007&lt;0.5*W3007),"Hoch",IF(AND(V3007&lt;=Hilfswerte!$B$35,H3007&lt;0.7*W3007),"Mittel","Niedrig")))</f>
        <v>Niedrig</v>
      </c>
      <c r="Z3007" s="4">
        <f t="shared" si="375"/>
        <v>22</v>
      </c>
      <c r="AA3007" s="4" t="str">
        <f>IF(J3007&gt;365,"Bereits abgewandert (Segment D)",IF(Z3007&gt;=Hilfswerte!$B$38,"Rot - akut gefaehrdet",IF(Z3007&gt;=Hilfswerte!$B$39,"Gelb - beobachten","Gruen - stabil")))</f>
        <v>Rot - akut gefaehrdet</v>
      </c>
    </row>
    <row r="3008" spans="1:27" ht="15" customHeight="1" x14ac:dyDescent="0.25">
      <c r="A3008" s="4" t="s">
        <v>3355</v>
      </c>
      <c r="B3008" s="4" t="s">
        <v>890</v>
      </c>
      <c r="C3008" s="4" t="s">
        <v>29</v>
      </c>
      <c r="D3008" s="4" t="s">
        <v>30</v>
      </c>
      <c r="E3008" s="4">
        <v>50</v>
      </c>
      <c r="F3008" s="5">
        <v>10.6</v>
      </c>
      <c r="G3008" s="5">
        <v>17.3</v>
      </c>
      <c r="H3008" s="6">
        <v>310</v>
      </c>
      <c r="I3008" s="4">
        <v>1</v>
      </c>
      <c r="J3008" s="4">
        <v>330</v>
      </c>
      <c r="K3008" s="4">
        <v>0</v>
      </c>
      <c r="L3008" s="4">
        <v>0</v>
      </c>
      <c r="M3008" s="4">
        <v>6</v>
      </c>
      <c r="N3008" s="5">
        <v>12.6</v>
      </c>
      <c r="O3008" s="7">
        <f t="shared" si="368"/>
        <v>2</v>
      </c>
      <c r="P3008" s="7">
        <f t="shared" si="369"/>
        <v>1</v>
      </c>
      <c r="Q3008" s="7">
        <f t="shared" si="370"/>
        <v>2</v>
      </c>
      <c r="R3008" s="7">
        <f t="shared" si="371"/>
        <v>5</v>
      </c>
      <c r="S3008" s="8">
        <f t="shared" si="372"/>
        <v>56.3</v>
      </c>
      <c r="T3008" s="7" t="str">
        <f t="shared" si="373"/>
        <v>C - Entwicklungspotenzial</v>
      </c>
      <c r="U3008" s="4">
        <f>ROUND(((E3008-Hilfswerte!$B$20)/Hilfswerte!$B$21)+((F3008-Hilfswerte!$B$22)/Hilfswerte!$B$23)+((G3008-Hilfswerte!$B$24)/Hilfswerte!$B$25)+0.1*INDEX(Hilfswerte!$B$4:$B$15,MATCH(C3008,Hilfswerte!$A$4:$A$15,0)),2)</f>
        <v>0.78</v>
      </c>
      <c r="V3008" s="4">
        <f>ROUND(SQRT((((E3008-Hilfswerte!$B$20)/Hilfswerte!$B$21)-Hilfswerte!$B$28)^2+(((F3008-Hilfswerte!$B$22)/Hilfswerte!$B$23)-Hilfswerte!$B$29)^2+(((G3008-Hilfswerte!$B$24)/Hilfswerte!$B$25)-Hilfswerte!$B$30)^2),3)</f>
        <v>1.194</v>
      </c>
      <c r="W3008" s="4">
        <f>ROUND(E3008*Hilfswerte!$B$31,0)</f>
        <v>10277</v>
      </c>
      <c r="X3008" s="4">
        <f t="shared" si="374"/>
        <v>9967</v>
      </c>
      <c r="Y3008" s="4" t="str">
        <f>IF(T3008="A - Top-Kunde","bereits Top-Kunde",IF(AND(V3008&lt;=Hilfswerte!$B$34,H3008&lt;0.5*W3008),"Hoch",IF(AND(V3008&lt;=Hilfswerte!$B$35,H3008&lt;0.7*W3008),"Mittel","Niedrig")))</f>
        <v>Niedrig</v>
      </c>
      <c r="Z3008" s="4">
        <f t="shared" si="375"/>
        <v>16.5</v>
      </c>
      <c r="AA3008" s="4" t="str">
        <f>IF(J3008&gt;365,"Bereits abgewandert (Segment D)",IF(Z3008&gt;=Hilfswerte!$B$38,"Rot - akut gefaehrdet",IF(Z3008&gt;=Hilfswerte!$B$39,"Gelb - beobachten","Gruen - stabil")))</f>
        <v>Gelb - beobachten</v>
      </c>
    </row>
    <row r="3009" spans="1:27" ht="15" customHeight="1" x14ac:dyDescent="0.25">
      <c r="A3009" s="4" t="s">
        <v>3356</v>
      </c>
      <c r="B3009" s="4" t="s">
        <v>405</v>
      </c>
      <c r="C3009" s="4" t="s">
        <v>84</v>
      </c>
      <c r="D3009" s="4" t="s">
        <v>30</v>
      </c>
      <c r="E3009" s="4">
        <v>223</v>
      </c>
      <c r="F3009" s="5">
        <v>60.6</v>
      </c>
      <c r="G3009" s="5">
        <v>17</v>
      </c>
      <c r="H3009" s="6">
        <v>35520</v>
      </c>
      <c r="I3009" s="4">
        <v>3</v>
      </c>
      <c r="J3009" s="4">
        <v>89</v>
      </c>
      <c r="K3009" s="4">
        <v>0</v>
      </c>
      <c r="L3009" s="4">
        <v>15</v>
      </c>
      <c r="M3009" s="4">
        <v>1</v>
      </c>
      <c r="N3009" s="5">
        <v>-4.5</v>
      </c>
      <c r="O3009" s="7">
        <f t="shared" si="368"/>
        <v>4</v>
      </c>
      <c r="P3009" s="7">
        <f t="shared" si="369"/>
        <v>3</v>
      </c>
      <c r="Q3009" s="7">
        <f t="shared" si="370"/>
        <v>5</v>
      </c>
      <c r="R3009" s="7">
        <f t="shared" si="371"/>
        <v>12</v>
      </c>
      <c r="S3009" s="8">
        <f t="shared" si="372"/>
        <v>113.3</v>
      </c>
      <c r="T3009" s="7" t="str">
        <f t="shared" si="373"/>
        <v>B - Kernkunde</v>
      </c>
      <c r="U3009" s="4">
        <f>ROUND(((E3009-Hilfswerte!$B$20)/Hilfswerte!$B$21)+((F3009-Hilfswerte!$B$22)/Hilfswerte!$B$23)+((G3009-Hilfswerte!$B$24)/Hilfswerte!$B$25)+0.1*INDEX(Hilfswerte!$B$4:$B$15,MATCH(C3009,Hilfswerte!$A$4:$A$15,0)),2)</f>
        <v>2.11</v>
      </c>
      <c r="V3009" s="4">
        <f>ROUND(SQRT((((E3009-Hilfswerte!$B$20)/Hilfswerte!$B$21)-Hilfswerte!$B$28)^2+(((F3009-Hilfswerte!$B$22)/Hilfswerte!$B$23)-Hilfswerte!$B$29)^2+(((G3009-Hilfswerte!$B$24)/Hilfswerte!$B$25)-Hilfswerte!$B$30)^2),3)</f>
        <v>1.036</v>
      </c>
      <c r="W3009" s="4">
        <f>ROUND(E3009*Hilfswerte!$B$31,0)</f>
        <v>45837</v>
      </c>
      <c r="X3009" s="4">
        <f t="shared" si="374"/>
        <v>10317</v>
      </c>
      <c r="Y3009" s="4" t="str">
        <f>IF(T3009="A - Top-Kunde","bereits Top-Kunde",IF(AND(V3009&lt;=Hilfswerte!$B$34,H3009&lt;0.5*W3009),"Hoch",IF(AND(V3009&lt;=Hilfswerte!$B$35,H3009&lt;0.7*W3009),"Mittel","Niedrig")))</f>
        <v>Niedrig</v>
      </c>
      <c r="Z3009" s="4">
        <f t="shared" si="375"/>
        <v>9.3000000000000007</v>
      </c>
      <c r="AA3009" s="4" t="str">
        <f>IF(J3009&gt;365,"Bereits abgewandert (Segment D)",IF(Z3009&gt;=Hilfswerte!$B$38,"Rot - akut gefaehrdet",IF(Z3009&gt;=Hilfswerte!$B$39,"Gelb - beobachten","Gruen - stabil")))</f>
        <v>Gruen - stabil</v>
      </c>
    </row>
    <row r="3010" spans="1:27" ht="15" customHeight="1" x14ac:dyDescent="0.25">
      <c r="A3010" s="4" t="s">
        <v>3357</v>
      </c>
      <c r="B3010" s="4" t="s">
        <v>127</v>
      </c>
      <c r="C3010" s="4" t="s">
        <v>29</v>
      </c>
      <c r="D3010" s="4" t="s">
        <v>30</v>
      </c>
      <c r="E3010" s="4">
        <v>57</v>
      </c>
      <c r="F3010" s="5">
        <v>17.399999999999999</v>
      </c>
      <c r="G3010" s="5">
        <v>12.1</v>
      </c>
      <c r="H3010" s="6">
        <v>620</v>
      </c>
      <c r="I3010" s="4">
        <v>3</v>
      </c>
      <c r="J3010" s="4">
        <v>73</v>
      </c>
      <c r="K3010" s="4">
        <v>0</v>
      </c>
      <c r="L3010" s="4">
        <v>6</v>
      </c>
      <c r="M3010" s="4">
        <v>4</v>
      </c>
      <c r="N3010" s="5">
        <v>23.6</v>
      </c>
      <c r="O3010" s="7">
        <f t="shared" ref="O3010:O3073" si="376">IF(J3010&gt;365,1,IF(J3010&lt;=30,5,IF(J3010&lt;=90,4,IF(J3010&lt;=180,3,2))))</f>
        <v>4</v>
      </c>
      <c r="P3010" s="7">
        <f t="shared" ref="P3010:P3073" si="377">IF(I3010&gt;=5,5,IF(I3010&gt;=4,4,IF(I3010&gt;=3,3,IF(I3010&gt;=2,2,1))))</f>
        <v>3</v>
      </c>
      <c r="Q3010" s="7">
        <f t="shared" ref="Q3010:Q3073" si="378">IF(H3010&gt;=7500,5,IF(H3010&gt;=2500,4,IF(H3010&gt;=1000,3,IF(H3010&gt;=1,2,1))))</f>
        <v>2</v>
      </c>
      <c r="R3010" s="7">
        <f t="shared" ref="R3010:R3073" si="379">O3010+P3010+Q3010</f>
        <v>9</v>
      </c>
      <c r="S3010" s="8">
        <f t="shared" ref="S3010:S3073" si="380">ROUND(10*R3010+0.5*N3010-6*K3010-0.3*MAX(0,L3010),1)</f>
        <v>100</v>
      </c>
      <c r="T3010" s="7" t="str">
        <f t="shared" ref="T3010:T3073" si="381">IF(J3010&gt;365,"D - Abwanderungsrisiko",IF(S3010&gt;=125,"A - Top-Kunde",IF(S3010&gt;=105,"B - Kernkunde","C - Entwicklungspotenzial")))</f>
        <v>C - Entwicklungspotenzial</v>
      </c>
      <c r="U3010" s="4">
        <f>ROUND(((E3010-Hilfswerte!$B$20)/Hilfswerte!$B$21)+((F3010-Hilfswerte!$B$22)/Hilfswerte!$B$23)+((G3010-Hilfswerte!$B$24)/Hilfswerte!$B$25)+0.1*INDEX(Hilfswerte!$B$4:$B$15,MATCH(C3010,Hilfswerte!$A$4:$A$15,0)),2)</f>
        <v>0.11</v>
      </c>
      <c r="V3010" s="4">
        <f>ROUND(SQRT((((E3010-Hilfswerte!$B$20)/Hilfswerte!$B$21)-Hilfswerte!$B$28)^2+(((F3010-Hilfswerte!$B$22)/Hilfswerte!$B$23)-Hilfswerte!$B$29)^2+(((G3010-Hilfswerte!$B$24)/Hilfswerte!$B$25)-Hilfswerte!$B$30)^2),3)</f>
        <v>0.61299999999999999</v>
      </c>
      <c r="W3010" s="4">
        <f>ROUND(E3010*Hilfswerte!$B$31,0)</f>
        <v>11716</v>
      </c>
      <c r="X3010" s="4">
        <f t="shared" ref="X3010:X3073" si="382">MAX(0,W3010-H3010)</f>
        <v>11096</v>
      </c>
      <c r="Y3010" s="4" t="str">
        <f>IF(T3010="A - Top-Kunde","bereits Top-Kunde",IF(AND(V3010&lt;=Hilfswerte!$B$34,H3010&lt;0.5*W3010),"Hoch",IF(AND(V3010&lt;=Hilfswerte!$B$35,H3010&lt;0.7*W3010),"Mittel","Niedrig")))</f>
        <v>Hoch</v>
      </c>
      <c r="Z3010" s="4">
        <f t="shared" ref="Z3010:Z3073" si="383">ROUND(0.4*MAX(0,-N3010)+3*K3010+0.2*MAX(0,L3010)+0.05*J3010,1)</f>
        <v>4.9000000000000004</v>
      </c>
      <c r="AA3010" s="4" t="str">
        <f>IF(J3010&gt;365,"Bereits abgewandert (Segment D)",IF(Z3010&gt;=Hilfswerte!$B$38,"Rot - akut gefaehrdet",IF(Z3010&gt;=Hilfswerte!$B$39,"Gelb - beobachten","Gruen - stabil")))</f>
        <v>Gruen - stabil</v>
      </c>
    </row>
    <row r="3011" spans="1:27" ht="15" customHeight="1" x14ac:dyDescent="0.25">
      <c r="A3011" s="4" t="s">
        <v>3358</v>
      </c>
      <c r="B3011" s="4" t="s">
        <v>428</v>
      </c>
      <c r="C3011" s="4" t="s">
        <v>62</v>
      </c>
      <c r="D3011" s="4" t="s">
        <v>30</v>
      </c>
      <c r="E3011" s="4">
        <v>75</v>
      </c>
      <c r="F3011" s="5">
        <v>16.100000000000001</v>
      </c>
      <c r="G3011" s="5">
        <v>4.9000000000000004</v>
      </c>
      <c r="H3011" s="6">
        <v>4910</v>
      </c>
      <c r="I3011" s="4">
        <v>2</v>
      </c>
      <c r="J3011" s="4">
        <v>356</v>
      </c>
      <c r="K3011" s="4">
        <v>0</v>
      </c>
      <c r="L3011" s="4">
        <v>17</v>
      </c>
      <c r="M3011" s="4">
        <v>1</v>
      </c>
      <c r="N3011" s="5">
        <v>-1.7</v>
      </c>
      <c r="O3011" s="7">
        <f t="shared" si="376"/>
        <v>2</v>
      </c>
      <c r="P3011" s="7">
        <f t="shared" si="377"/>
        <v>2</v>
      </c>
      <c r="Q3011" s="7">
        <f t="shared" si="378"/>
        <v>4</v>
      </c>
      <c r="R3011" s="7">
        <f t="shared" si="379"/>
        <v>8</v>
      </c>
      <c r="S3011" s="8">
        <f t="shared" si="380"/>
        <v>74.099999999999994</v>
      </c>
      <c r="T3011" s="7" t="str">
        <f t="shared" si="381"/>
        <v>C - Entwicklungspotenzial</v>
      </c>
      <c r="U3011" s="4">
        <f>ROUND(((E3011-Hilfswerte!$B$20)/Hilfswerte!$B$21)+((F3011-Hilfswerte!$B$22)/Hilfswerte!$B$23)+((G3011-Hilfswerte!$B$24)/Hilfswerte!$B$25)+0.1*INDEX(Hilfswerte!$B$4:$B$15,MATCH(C3011,Hilfswerte!$A$4:$A$15,0)),2)</f>
        <v>-0.83</v>
      </c>
      <c r="V3011" s="4">
        <f>ROUND(SQRT((((E3011-Hilfswerte!$B$20)/Hilfswerte!$B$21)-Hilfswerte!$B$28)^2+(((F3011-Hilfswerte!$B$22)/Hilfswerte!$B$23)-Hilfswerte!$B$29)^2+(((G3011-Hilfswerte!$B$24)/Hilfswerte!$B$25)-Hilfswerte!$B$30)^2),3)</f>
        <v>1.145</v>
      </c>
      <c r="W3011" s="4">
        <f>ROUND(E3011*Hilfswerte!$B$31,0)</f>
        <v>15416</v>
      </c>
      <c r="X3011" s="4">
        <f t="shared" si="382"/>
        <v>10506</v>
      </c>
      <c r="Y3011" s="4" t="str">
        <f>IF(T3011="A - Top-Kunde","bereits Top-Kunde",IF(AND(V3011&lt;=Hilfswerte!$B$34,H3011&lt;0.5*W3011),"Hoch",IF(AND(V3011&lt;=Hilfswerte!$B$35,H3011&lt;0.7*W3011),"Mittel","Niedrig")))</f>
        <v>Mittel</v>
      </c>
      <c r="Z3011" s="4">
        <f t="shared" si="383"/>
        <v>21.9</v>
      </c>
      <c r="AA3011" s="4" t="str">
        <f>IF(J3011&gt;365,"Bereits abgewandert (Segment D)",IF(Z3011&gt;=Hilfswerte!$B$38,"Rot - akut gefaehrdet",IF(Z3011&gt;=Hilfswerte!$B$39,"Gelb - beobachten","Gruen - stabil")))</f>
        <v>Rot - akut gefaehrdet</v>
      </c>
    </row>
    <row r="3012" spans="1:27" ht="15" customHeight="1" x14ac:dyDescent="0.25">
      <c r="A3012" s="4" t="s">
        <v>3359</v>
      </c>
      <c r="B3012" s="4" t="s">
        <v>346</v>
      </c>
      <c r="C3012" s="4" t="s">
        <v>62</v>
      </c>
      <c r="D3012" s="4" t="s">
        <v>30</v>
      </c>
      <c r="E3012" s="4">
        <v>164</v>
      </c>
      <c r="F3012" s="5">
        <v>34.1</v>
      </c>
      <c r="G3012" s="5">
        <v>11.8</v>
      </c>
      <c r="H3012" s="6">
        <v>18750</v>
      </c>
      <c r="I3012" s="4">
        <v>2</v>
      </c>
      <c r="J3012" s="4">
        <v>60</v>
      </c>
      <c r="K3012" s="4">
        <v>0</v>
      </c>
      <c r="L3012" s="4">
        <v>22</v>
      </c>
      <c r="M3012" s="4">
        <v>2</v>
      </c>
      <c r="N3012" s="5">
        <v>2</v>
      </c>
      <c r="O3012" s="7">
        <f t="shared" si="376"/>
        <v>4</v>
      </c>
      <c r="P3012" s="7">
        <f t="shared" si="377"/>
        <v>2</v>
      </c>
      <c r="Q3012" s="7">
        <f t="shared" si="378"/>
        <v>5</v>
      </c>
      <c r="R3012" s="7">
        <f t="shared" si="379"/>
        <v>11</v>
      </c>
      <c r="S3012" s="8">
        <f t="shared" si="380"/>
        <v>104.4</v>
      </c>
      <c r="T3012" s="7" t="str">
        <f t="shared" si="381"/>
        <v>C - Entwicklungspotenzial</v>
      </c>
      <c r="U3012" s="4">
        <f>ROUND(((E3012-Hilfswerte!$B$20)/Hilfswerte!$B$21)+((F3012-Hilfswerte!$B$22)/Hilfswerte!$B$23)+((G3012-Hilfswerte!$B$24)/Hilfswerte!$B$25)+0.1*INDEX(Hilfswerte!$B$4:$B$15,MATCH(C3012,Hilfswerte!$A$4:$A$15,0)),2)</f>
        <v>0.97</v>
      </c>
      <c r="V3012" s="4">
        <f>ROUND(SQRT((((E3012-Hilfswerte!$B$20)/Hilfswerte!$B$21)-Hilfswerte!$B$28)^2+(((F3012-Hilfswerte!$B$22)/Hilfswerte!$B$23)-Hilfswerte!$B$29)^2+(((G3012-Hilfswerte!$B$24)/Hilfswerte!$B$25)-Hilfswerte!$B$30)^2),3)</f>
        <v>0.115</v>
      </c>
      <c r="W3012" s="4">
        <f>ROUND(E3012*Hilfswerte!$B$31,0)</f>
        <v>33710</v>
      </c>
      <c r="X3012" s="4">
        <f t="shared" si="382"/>
        <v>14960</v>
      </c>
      <c r="Y3012" s="4" t="str">
        <f>IF(T3012="A - Top-Kunde","bereits Top-Kunde",IF(AND(V3012&lt;=Hilfswerte!$B$34,H3012&lt;0.5*W3012),"Hoch",IF(AND(V3012&lt;=Hilfswerte!$B$35,H3012&lt;0.7*W3012),"Mittel","Niedrig")))</f>
        <v>Mittel</v>
      </c>
      <c r="Z3012" s="4">
        <f t="shared" si="383"/>
        <v>7.4</v>
      </c>
      <c r="AA3012" s="4" t="str">
        <f>IF(J3012&gt;365,"Bereits abgewandert (Segment D)",IF(Z3012&gt;=Hilfswerte!$B$38,"Rot - akut gefaehrdet",IF(Z3012&gt;=Hilfswerte!$B$39,"Gelb - beobachten","Gruen - stabil")))</f>
        <v>Gruen - stabil</v>
      </c>
    </row>
    <row r="3013" spans="1:27" ht="15" customHeight="1" x14ac:dyDescent="0.25">
      <c r="A3013" s="4" t="s">
        <v>3360</v>
      </c>
      <c r="B3013" s="4" t="s">
        <v>1157</v>
      </c>
      <c r="C3013" s="4" t="s">
        <v>62</v>
      </c>
      <c r="D3013" s="4" t="s">
        <v>30</v>
      </c>
      <c r="E3013" s="4">
        <v>296</v>
      </c>
      <c r="F3013" s="5">
        <v>53.1</v>
      </c>
      <c r="G3013" s="5">
        <v>6.3</v>
      </c>
      <c r="H3013" s="6">
        <v>0</v>
      </c>
      <c r="I3013" s="4">
        <v>0</v>
      </c>
      <c r="J3013" s="4">
        <v>600</v>
      </c>
      <c r="K3013" s="4">
        <v>0</v>
      </c>
      <c r="L3013" s="4">
        <v>-5</v>
      </c>
      <c r="M3013" s="4">
        <v>0</v>
      </c>
      <c r="N3013" s="5">
        <v>-81.8</v>
      </c>
      <c r="O3013" s="7">
        <f t="shared" si="376"/>
        <v>1</v>
      </c>
      <c r="P3013" s="7">
        <f t="shared" si="377"/>
        <v>1</v>
      </c>
      <c r="Q3013" s="7">
        <f t="shared" si="378"/>
        <v>1</v>
      </c>
      <c r="R3013" s="7">
        <f t="shared" si="379"/>
        <v>3</v>
      </c>
      <c r="S3013" s="8">
        <f t="shared" si="380"/>
        <v>-10.9</v>
      </c>
      <c r="T3013" s="7" t="str">
        <f t="shared" si="381"/>
        <v>D - Abwanderungsrisiko</v>
      </c>
      <c r="U3013" s="4">
        <f>ROUND(((E3013-Hilfswerte!$B$20)/Hilfswerte!$B$21)+((F3013-Hilfswerte!$B$22)/Hilfswerte!$B$23)+((G3013-Hilfswerte!$B$24)/Hilfswerte!$B$25)+0.1*INDEX(Hilfswerte!$B$4:$B$15,MATCH(C3013,Hilfswerte!$A$4:$A$15,0)),2)</f>
        <v>1</v>
      </c>
      <c r="V3013" s="4">
        <f>ROUND(SQRT((((E3013-Hilfswerte!$B$20)/Hilfswerte!$B$21)-Hilfswerte!$B$28)^2+(((F3013-Hilfswerte!$B$22)/Hilfswerte!$B$23)-Hilfswerte!$B$29)^2+(((G3013-Hilfswerte!$B$24)/Hilfswerte!$B$25)-Hilfswerte!$B$30)^2),3)</f>
        <v>0.99399999999999999</v>
      </c>
      <c r="W3013" s="4">
        <f>ROUND(E3013*Hilfswerte!$B$31,0)</f>
        <v>60842</v>
      </c>
      <c r="X3013" s="4">
        <f t="shared" si="382"/>
        <v>60842</v>
      </c>
      <c r="Y3013" s="4" t="str">
        <f>IF(T3013="A - Top-Kunde","bereits Top-Kunde",IF(AND(V3013&lt;=Hilfswerte!$B$34,H3013&lt;0.5*W3013),"Hoch",IF(AND(V3013&lt;=Hilfswerte!$B$35,H3013&lt;0.7*W3013),"Mittel","Niedrig")))</f>
        <v>Mittel</v>
      </c>
      <c r="Z3013" s="4">
        <f t="shared" si="383"/>
        <v>62.7</v>
      </c>
      <c r="AA3013" s="4" t="str">
        <f>IF(J3013&gt;365,"Bereits abgewandert (Segment D)",IF(Z3013&gt;=Hilfswerte!$B$38,"Rot - akut gefaehrdet",IF(Z3013&gt;=Hilfswerte!$B$39,"Gelb - beobachten","Gruen - stabil")))</f>
        <v>Bereits abgewandert (Segment D)</v>
      </c>
    </row>
    <row r="3014" spans="1:27" ht="15" customHeight="1" x14ac:dyDescent="0.25">
      <c r="A3014" s="4" t="s">
        <v>3361</v>
      </c>
      <c r="B3014" s="4" t="s">
        <v>374</v>
      </c>
      <c r="C3014" s="4" t="s">
        <v>29</v>
      </c>
      <c r="D3014" s="4" t="s">
        <v>77</v>
      </c>
      <c r="E3014" s="4">
        <v>10</v>
      </c>
      <c r="F3014" s="5">
        <v>1.6</v>
      </c>
      <c r="G3014" s="5">
        <v>17.2</v>
      </c>
      <c r="H3014" s="6">
        <v>870</v>
      </c>
      <c r="I3014" s="4">
        <v>2</v>
      </c>
      <c r="J3014" s="4">
        <v>39</v>
      </c>
      <c r="K3014" s="4">
        <v>0</v>
      </c>
      <c r="L3014" s="4">
        <v>-5</v>
      </c>
      <c r="M3014" s="4">
        <v>2</v>
      </c>
      <c r="N3014" s="5">
        <v>-14.1</v>
      </c>
      <c r="O3014" s="7">
        <f t="shared" si="376"/>
        <v>4</v>
      </c>
      <c r="P3014" s="7">
        <f t="shared" si="377"/>
        <v>2</v>
      </c>
      <c r="Q3014" s="7">
        <f t="shared" si="378"/>
        <v>2</v>
      </c>
      <c r="R3014" s="7">
        <f t="shared" si="379"/>
        <v>8</v>
      </c>
      <c r="S3014" s="8">
        <f t="shared" si="380"/>
        <v>73</v>
      </c>
      <c r="T3014" s="7" t="str">
        <f t="shared" si="381"/>
        <v>C - Entwicklungspotenzial</v>
      </c>
      <c r="U3014" s="4">
        <f>ROUND(((E3014-Hilfswerte!$B$20)/Hilfswerte!$B$21)+((F3014-Hilfswerte!$B$22)/Hilfswerte!$B$23)+((G3014-Hilfswerte!$B$24)/Hilfswerte!$B$25)+0.1*INDEX(Hilfswerte!$B$4:$B$15,MATCH(C3014,Hilfswerte!$A$4:$A$15,0)),2)</f>
        <v>0.43</v>
      </c>
      <c r="V3014" s="4">
        <f>ROUND(SQRT((((E3014-Hilfswerte!$B$20)/Hilfswerte!$B$21)-Hilfswerte!$B$28)^2+(((F3014-Hilfswerte!$B$22)/Hilfswerte!$B$23)-Hilfswerte!$B$29)^2+(((G3014-Hilfswerte!$B$24)/Hilfswerte!$B$25)-Hilfswerte!$B$30)^2),3)</f>
        <v>1.3340000000000001</v>
      </c>
      <c r="W3014" s="4">
        <f>ROUND(E3014*Hilfswerte!$B$31,0)</f>
        <v>2055</v>
      </c>
      <c r="X3014" s="4">
        <f t="shared" si="382"/>
        <v>1185</v>
      </c>
      <c r="Y3014" s="4" t="str">
        <f>IF(T3014="A - Top-Kunde","bereits Top-Kunde",IF(AND(V3014&lt;=Hilfswerte!$B$34,H3014&lt;0.5*W3014),"Hoch",IF(AND(V3014&lt;=Hilfswerte!$B$35,H3014&lt;0.7*W3014),"Mittel","Niedrig")))</f>
        <v>Niedrig</v>
      </c>
      <c r="Z3014" s="4">
        <f t="shared" si="383"/>
        <v>7.6</v>
      </c>
      <c r="AA3014" s="4" t="str">
        <f>IF(J3014&gt;365,"Bereits abgewandert (Segment D)",IF(Z3014&gt;=Hilfswerte!$B$38,"Rot - akut gefaehrdet",IF(Z3014&gt;=Hilfswerte!$B$39,"Gelb - beobachten","Gruen - stabil")))</f>
        <v>Gruen - stabil</v>
      </c>
    </row>
    <row r="3015" spans="1:27" ht="15" customHeight="1" x14ac:dyDescent="0.25">
      <c r="A3015" s="4" t="s">
        <v>3362</v>
      </c>
      <c r="B3015" s="4" t="s">
        <v>439</v>
      </c>
      <c r="C3015" s="4" t="s">
        <v>62</v>
      </c>
      <c r="D3015" s="4" t="s">
        <v>30</v>
      </c>
      <c r="E3015" s="4">
        <v>66</v>
      </c>
      <c r="F3015" s="5">
        <v>7.9</v>
      </c>
      <c r="G3015" s="5">
        <v>10.4</v>
      </c>
      <c r="H3015" s="6">
        <v>830</v>
      </c>
      <c r="I3015" s="4">
        <v>1</v>
      </c>
      <c r="J3015" s="4">
        <v>205</v>
      </c>
      <c r="K3015" s="4">
        <v>0</v>
      </c>
      <c r="L3015" s="4">
        <v>25</v>
      </c>
      <c r="M3015" s="4">
        <v>3</v>
      </c>
      <c r="N3015" s="5">
        <v>24.8</v>
      </c>
      <c r="O3015" s="7">
        <f t="shared" si="376"/>
        <v>2</v>
      </c>
      <c r="P3015" s="7">
        <f t="shared" si="377"/>
        <v>1</v>
      </c>
      <c r="Q3015" s="7">
        <f t="shared" si="378"/>
        <v>2</v>
      </c>
      <c r="R3015" s="7">
        <f t="shared" si="379"/>
        <v>5</v>
      </c>
      <c r="S3015" s="8">
        <f t="shared" si="380"/>
        <v>54.9</v>
      </c>
      <c r="T3015" s="7" t="str">
        <f t="shared" si="381"/>
        <v>C - Entwicklungspotenzial</v>
      </c>
      <c r="U3015" s="4">
        <f>ROUND(((E3015-Hilfswerte!$B$20)/Hilfswerte!$B$21)+((F3015-Hilfswerte!$B$22)/Hilfswerte!$B$23)+((G3015-Hilfswerte!$B$24)/Hilfswerte!$B$25)+0.1*INDEX(Hilfswerte!$B$4:$B$15,MATCH(C3015,Hilfswerte!$A$4:$A$15,0)),2)</f>
        <v>-0.14000000000000001</v>
      </c>
      <c r="V3015" s="4">
        <f>ROUND(SQRT((((E3015-Hilfswerte!$B$20)/Hilfswerte!$B$21)-Hilfswerte!$B$28)^2+(((F3015-Hilfswerte!$B$22)/Hilfswerte!$B$23)-Hilfswerte!$B$29)^2+(((G3015-Hilfswerte!$B$24)/Hilfswerte!$B$25)-Hilfswerte!$B$30)^2),3)</f>
        <v>0.70199999999999996</v>
      </c>
      <c r="W3015" s="4">
        <f>ROUND(E3015*Hilfswerte!$B$31,0)</f>
        <v>13566</v>
      </c>
      <c r="X3015" s="4">
        <f t="shared" si="382"/>
        <v>12736</v>
      </c>
      <c r="Y3015" s="4" t="str">
        <f>IF(T3015="A - Top-Kunde","bereits Top-Kunde",IF(AND(V3015&lt;=Hilfswerte!$B$34,H3015&lt;0.5*W3015),"Hoch",IF(AND(V3015&lt;=Hilfswerte!$B$35,H3015&lt;0.7*W3015),"Mittel","Niedrig")))</f>
        <v>Hoch</v>
      </c>
      <c r="Z3015" s="4">
        <f t="shared" si="383"/>
        <v>15.3</v>
      </c>
      <c r="AA3015" s="4" t="str">
        <f>IF(J3015&gt;365,"Bereits abgewandert (Segment D)",IF(Z3015&gt;=Hilfswerte!$B$38,"Rot - akut gefaehrdet",IF(Z3015&gt;=Hilfswerte!$B$39,"Gelb - beobachten","Gruen - stabil")))</f>
        <v>Gelb - beobachten</v>
      </c>
    </row>
    <row r="3016" spans="1:27" ht="15" customHeight="1" x14ac:dyDescent="0.25">
      <c r="A3016" s="4" t="s">
        <v>3363</v>
      </c>
      <c r="B3016" s="4" t="s">
        <v>653</v>
      </c>
      <c r="C3016" s="4" t="s">
        <v>59</v>
      </c>
      <c r="D3016" s="4" t="s">
        <v>30</v>
      </c>
      <c r="E3016" s="4">
        <v>311</v>
      </c>
      <c r="F3016" s="5">
        <v>46.2</v>
      </c>
      <c r="G3016" s="5">
        <v>18.899999999999999</v>
      </c>
      <c r="H3016" s="6">
        <v>30840</v>
      </c>
      <c r="I3016" s="4">
        <v>2</v>
      </c>
      <c r="J3016" s="4">
        <v>89</v>
      </c>
      <c r="K3016" s="4">
        <v>0</v>
      </c>
      <c r="L3016" s="4">
        <v>3</v>
      </c>
      <c r="M3016" s="4">
        <v>1</v>
      </c>
      <c r="N3016" s="5">
        <v>-33.5</v>
      </c>
      <c r="O3016" s="7">
        <f t="shared" si="376"/>
        <v>4</v>
      </c>
      <c r="P3016" s="7">
        <f t="shared" si="377"/>
        <v>2</v>
      </c>
      <c r="Q3016" s="7">
        <f t="shared" si="378"/>
        <v>5</v>
      </c>
      <c r="R3016" s="7">
        <f t="shared" si="379"/>
        <v>11</v>
      </c>
      <c r="S3016" s="8">
        <f t="shared" si="380"/>
        <v>92.4</v>
      </c>
      <c r="T3016" s="7" t="str">
        <f t="shared" si="381"/>
        <v>C - Entwicklungspotenzial</v>
      </c>
      <c r="U3016" s="4">
        <f>ROUND(((E3016-Hilfswerte!$B$20)/Hilfswerte!$B$21)+((F3016-Hilfswerte!$B$22)/Hilfswerte!$B$23)+((G3016-Hilfswerte!$B$24)/Hilfswerte!$B$25)+0.1*INDEX(Hilfswerte!$B$4:$B$15,MATCH(C3016,Hilfswerte!$A$4:$A$15,0)),2)</f>
        <v>2.4500000000000002</v>
      </c>
      <c r="V3016" s="4">
        <f>ROUND(SQRT((((E3016-Hilfswerte!$B$20)/Hilfswerte!$B$21)-Hilfswerte!$B$28)^2+(((F3016-Hilfswerte!$B$22)/Hilfswerte!$B$23)-Hilfswerte!$B$29)^2+(((G3016-Hilfswerte!$B$24)/Hilfswerte!$B$25)-Hilfswerte!$B$30)^2),3)</f>
        <v>1.3759999999999999</v>
      </c>
      <c r="W3016" s="4">
        <f>ROUND(E3016*Hilfswerte!$B$31,0)</f>
        <v>63925</v>
      </c>
      <c r="X3016" s="4">
        <f t="shared" si="382"/>
        <v>33085</v>
      </c>
      <c r="Y3016" s="4" t="str">
        <f>IF(T3016="A - Top-Kunde","bereits Top-Kunde",IF(AND(V3016&lt;=Hilfswerte!$B$34,H3016&lt;0.5*W3016),"Hoch",IF(AND(V3016&lt;=Hilfswerte!$B$35,H3016&lt;0.7*W3016),"Mittel","Niedrig")))</f>
        <v>Niedrig</v>
      </c>
      <c r="Z3016" s="4">
        <f t="shared" si="383"/>
        <v>18.5</v>
      </c>
      <c r="AA3016" s="4" t="str">
        <f>IF(J3016&gt;365,"Bereits abgewandert (Segment D)",IF(Z3016&gt;=Hilfswerte!$B$38,"Rot - akut gefaehrdet",IF(Z3016&gt;=Hilfswerte!$B$39,"Gelb - beobachten","Gruen - stabil")))</f>
        <v>Gelb - beobachten</v>
      </c>
    </row>
    <row r="3017" spans="1:27" ht="15" customHeight="1" x14ac:dyDescent="0.25">
      <c r="A3017" s="4" t="s">
        <v>3364</v>
      </c>
      <c r="B3017" s="4" t="s">
        <v>435</v>
      </c>
      <c r="C3017" s="4" t="s">
        <v>51</v>
      </c>
      <c r="D3017" s="4" t="s">
        <v>30</v>
      </c>
      <c r="E3017" s="4">
        <v>23</v>
      </c>
      <c r="F3017" s="5">
        <v>6.5</v>
      </c>
      <c r="G3017" s="5">
        <v>2.2999999999999998</v>
      </c>
      <c r="H3017" s="6">
        <v>350</v>
      </c>
      <c r="I3017" s="4">
        <v>1</v>
      </c>
      <c r="J3017" s="4">
        <v>297</v>
      </c>
      <c r="K3017" s="4">
        <v>0</v>
      </c>
      <c r="L3017" s="4">
        <v>11</v>
      </c>
      <c r="M3017" s="4">
        <v>2</v>
      </c>
      <c r="N3017" s="5">
        <v>25.6</v>
      </c>
      <c r="O3017" s="7">
        <f t="shared" si="376"/>
        <v>2</v>
      </c>
      <c r="P3017" s="7">
        <f t="shared" si="377"/>
        <v>1</v>
      </c>
      <c r="Q3017" s="7">
        <f t="shared" si="378"/>
        <v>2</v>
      </c>
      <c r="R3017" s="7">
        <f t="shared" si="379"/>
        <v>5</v>
      </c>
      <c r="S3017" s="8">
        <f t="shared" si="380"/>
        <v>59.5</v>
      </c>
      <c r="T3017" s="7" t="str">
        <f t="shared" si="381"/>
        <v>C - Entwicklungspotenzial</v>
      </c>
      <c r="U3017" s="4">
        <f>ROUND(((E3017-Hilfswerte!$B$20)/Hilfswerte!$B$21)+((F3017-Hilfswerte!$B$22)/Hilfswerte!$B$23)+((G3017-Hilfswerte!$B$24)/Hilfswerte!$B$25)+0.1*INDEX(Hilfswerte!$B$4:$B$15,MATCH(C3017,Hilfswerte!$A$4:$A$15,0)),2)</f>
        <v>-1.71</v>
      </c>
      <c r="V3017" s="4">
        <f>ROUND(SQRT((((E3017-Hilfswerte!$B$20)/Hilfswerte!$B$21)-Hilfswerte!$B$28)^2+(((F3017-Hilfswerte!$B$22)/Hilfswerte!$B$23)-Hilfswerte!$B$29)^2+(((G3017-Hilfswerte!$B$24)/Hilfswerte!$B$25)-Hilfswerte!$B$30)^2),3)</f>
        <v>1.643</v>
      </c>
      <c r="W3017" s="4">
        <f>ROUND(E3017*Hilfswerte!$B$31,0)</f>
        <v>4728</v>
      </c>
      <c r="X3017" s="4">
        <f t="shared" si="382"/>
        <v>4378</v>
      </c>
      <c r="Y3017" s="4" t="str">
        <f>IF(T3017="A - Top-Kunde","bereits Top-Kunde",IF(AND(V3017&lt;=Hilfswerte!$B$34,H3017&lt;0.5*W3017),"Hoch",IF(AND(V3017&lt;=Hilfswerte!$B$35,H3017&lt;0.7*W3017),"Mittel","Niedrig")))</f>
        <v>Niedrig</v>
      </c>
      <c r="Z3017" s="4">
        <f t="shared" si="383"/>
        <v>17.100000000000001</v>
      </c>
      <c r="AA3017" s="4" t="str">
        <f>IF(J3017&gt;365,"Bereits abgewandert (Segment D)",IF(Z3017&gt;=Hilfswerte!$B$38,"Rot - akut gefaehrdet",IF(Z3017&gt;=Hilfswerte!$B$39,"Gelb - beobachten","Gruen - stabil")))</f>
        <v>Gelb - beobachten</v>
      </c>
    </row>
    <row r="3018" spans="1:27" ht="15" customHeight="1" x14ac:dyDescent="0.25">
      <c r="A3018" s="4" t="s">
        <v>3365</v>
      </c>
      <c r="B3018" s="4" t="s">
        <v>243</v>
      </c>
      <c r="C3018" s="4" t="s">
        <v>33</v>
      </c>
      <c r="D3018" s="4" t="s">
        <v>56</v>
      </c>
      <c r="E3018" s="4">
        <v>127</v>
      </c>
      <c r="F3018" s="5">
        <v>49.1</v>
      </c>
      <c r="G3018" s="5">
        <v>13.5</v>
      </c>
      <c r="H3018" s="6">
        <v>17130</v>
      </c>
      <c r="I3018" s="4">
        <v>3</v>
      </c>
      <c r="J3018" s="4">
        <v>157</v>
      </c>
      <c r="K3018" s="4">
        <v>0</v>
      </c>
      <c r="L3018" s="4">
        <v>12</v>
      </c>
      <c r="M3018" s="4">
        <v>2</v>
      </c>
      <c r="N3018" s="5">
        <v>28.3</v>
      </c>
      <c r="O3018" s="7">
        <f t="shared" si="376"/>
        <v>3</v>
      </c>
      <c r="P3018" s="7">
        <f t="shared" si="377"/>
        <v>3</v>
      </c>
      <c r="Q3018" s="7">
        <f t="shared" si="378"/>
        <v>5</v>
      </c>
      <c r="R3018" s="7">
        <f t="shared" si="379"/>
        <v>11</v>
      </c>
      <c r="S3018" s="8">
        <f t="shared" si="380"/>
        <v>120.6</v>
      </c>
      <c r="T3018" s="7" t="str">
        <f t="shared" si="381"/>
        <v>B - Kernkunde</v>
      </c>
      <c r="U3018" s="4">
        <f>ROUND(((E3018-Hilfswerte!$B$20)/Hilfswerte!$B$21)+((F3018-Hilfswerte!$B$22)/Hilfswerte!$B$23)+((G3018-Hilfswerte!$B$24)/Hilfswerte!$B$25)+0.1*INDEX(Hilfswerte!$B$4:$B$15,MATCH(C3018,Hilfswerte!$A$4:$A$15,0)),2)</f>
        <v>0.96</v>
      </c>
      <c r="V3018" s="4">
        <f>ROUND(SQRT((((E3018-Hilfswerte!$B$20)/Hilfswerte!$B$21)-Hilfswerte!$B$28)^2+(((F3018-Hilfswerte!$B$22)/Hilfswerte!$B$23)-Hilfswerte!$B$29)^2+(((G3018-Hilfswerte!$B$24)/Hilfswerte!$B$25)-Hilfswerte!$B$30)^2),3)</f>
        <v>0.45200000000000001</v>
      </c>
      <c r="W3018" s="4">
        <f>ROUND(E3018*Hilfswerte!$B$31,0)</f>
        <v>26104</v>
      </c>
      <c r="X3018" s="4">
        <f t="shared" si="382"/>
        <v>8974</v>
      </c>
      <c r="Y3018" s="4" t="str">
        <f>IF(T3018="A - Top-Kunde","bereits Top-Kunde",IF(AND(V3018&lt;=Hilfswerte!$B$34,H3018&lt;0.5*W3018),"Hoch",IF(AND(V3018&lt;=Hilfswerte!$B$35,H3018&lt;0.7*W3018),"Mittel","Niedrig")))</f>
        <v>Mittel</v>
      </c>
      <c r="Z3018" s="4">
        <f t="shared" si="383"/>
        <v>10.3</v>
      </c>
      <c r="AA3018" s="4" t="str">
        <f>IF(J3018&gt;365,"Bereits abgewandert (Segment D)",IF(Z3018&gt;=Hilfswerte!$B$38,"Rot - akut gefaehrdet",IF(Z3018&gt;=Hilfswerte!$B$39,"Gelb - beobachten","Gruen - stabil")))</f>
        <v>Gruen - stabil</v>
      </c>
    </row>
    <row r="3019" spans="1:27" ht="15" customHeight="1" x14ac:dyDescent="0.25">
      <c r="A3019" s="4" t="s">
        <v>3366</v>
      </c>
      <c r="B3019" s="4" t="s">
        <v>101</v>
      </c>
      <c r="C3019" s="4" t="s">
        <v>89</v>
      </c>
      <c r="D3019" s="4" t="s">
        <v>30</v>
      </c>
      <c r="E3019" s="4">
        <v>142</v>
      </c>
      <c r="F3019" s="5">
        <v>23.1</v>
      </c>
      <c r="G3019" s="5">
        <v>4.0999999999999996</v>
      </c>
      <c r="H3019" s="6">
        <v>16600</v>
      </c>
      <c r="I3019" s="4">
        <v>2</v>
      </c>
      <c r="J3019" s="4">
        <v>130</v>
      </c>
      <c r="K3019" s="4">
        <v>0</v>
      </c>
      <c r="L3019" s="4">
        <v>-2</v>
      </c>
      <c r="M3019" s="4">
        <v>5</v>
      </c>
      <c r="N3019" s="5">
        <v>29.4</v>
      </c>
      <c r="O3019" s="7">
        <f t="shared" si="376"/>
        <v>3</v>
      </c>
      <c r="P3019" s="7">
        <f t="shared" si="377"/>
        <v>2</v>
      </c>
      <c r="Q3019" s="7">
        <f t="shared" si="378"/>
        <v>5</v>
      </c>
      <c r="R3019" s="7">
        <f t="shared" si="379"/>
        <v>10</v>
      </c>
      <c r="S3019" s="8">
        <f t="shared" si="380"/>
        <v>114.7</v>
      </c>
      <c r="T3019" s="7" t="str">
        <f t="shared" si="381"/>
        <v>B - Kernkunde</v>
      </c>
      <c r="U3019" s="4">
        <f>ROUND(((E3019-Hilfswerte!$B$20)/Hilfswerte!$B$21)+((F3019-Hilfswerte!$B$22)/Hilfswerte!$B$23)+((G3019-Hilfswerte!$B$24)/Hilfswerte!$B$25)+0.1*INDEX(Hilfswerte!$B$4:$B$15,MATCH(C3019,Hilfswerte!$A$4:$A$15,0)),2)</f>
        <v>-0.67</v>
      </c>
      <c r="V3019" s="4">
        <f>ROUND(SQRT((((E3019-Hilfswerte!$B$20)/Hilfswerte!$B$21)-Hilfswerte!$B$28)^2+(((F3019-Hilfswerte!$B$22)/Hilfswerte!$B$23)-Hilfswerte!$B$29)^2+(((G3019-Hilfswerte!$B$24)/Hilfswerte!$B$25)-Hilfswerte!$B$30)^2),3)</f>
        <v>1.1639999999999999</v>
      </c>
      <c r="W3019" s="4">
        <f>ROUND(E3019*Hilfswerte!$B$31,0)</f>
        <v>29188</v>
      </c>
      <c r="X3019" s="4">
        <f t="shared" si="382"/>
        <v>12588</v>
      </c>
      <c r="Y3019" s="4" t="str">
        <f>IF(T3019="A - Top-Kunde","bereits Top-Kunde",IF(AND(V3019&lt;=Hilfswerte!$B$34,H3019&lt;0.5*W3019),"Hoch",IF(AND(V3019&lt;=Hilfswerte!$B$35,H3019&lt;0.7*W3019),"Mittel","Niedrig")))</f>
        <v>Niedrig</v>
      </c>
      <c r="Z3019" s="4">
        <f t="shared" si="383"/>
        <v>6.5</v>
      </c>
      <c r="AA3019" s="4" t="str">
        <f>IF(J3019&gt;365,"Bereits abgewandert (Segment D)",IF(Z3019&gt;=Hilfswerte!$B$38,"Rot - akut gefaehrdet",IF(Z3019&gt;=Hilfswerte!$B$39,"Gelb - beobachten","Gruen - stabil")))</f>
        <v>Gruen - stabil</v>
      </c>
    </row>
    <row r="3020" spans="1:27" ht="15" customHeight="1" x14ac:dyDescent="0.25">
      <c r="A3020" s="4" t="s">
        <v>3367</v>
      </c>
      <c r="B3020" s="4" t="s">
        <v>119</v>
      </c>
      <c r="C3020" s="4" t="s">
        <v>55</v>
      </c>
      <c r="D3020" s="4" t="s">
        <v>30</v>
      </c>
      <c r="E3020" s="4">
        <v>11</v>
      </c>
      <c r="F3020" s="5">
        <v>2.8</v>
      </c>
      <c r="G3020" s="5">
        <v>19.399999999999999</v>
      </c>
      <c r="H3020" s="6">
        <v>410</v>
      </c>
      <c r="I3020" s="4">
        <v>5</v>
      </c>
      <c r="J3020" s="4">
        <v>30</v>
      </c>
      <c r="K3020" s="4">
        <v>1</v>
      </c>
      <c r="L3020" s="4">
        <v>18</v>
      </c>
      <c r="M3020" s="4">
        <v>1</v>
      </c>
      <c r="N3020" s="5">
        <v>-11.4</v>
      </c>
      <c r="O3020" s="7">
        <f t="shared" si="376"/>
        <v>5</v>
      </c>
      <c r="P3020" s="7">
        <f t="shared" si="377"/>
        <v>5</v>
      </c>
      <c r="Q3020" s="7">
        <f t="shared" si="378"/>
        <v>2</v>
      </c>
      <c r="R3020" s="7">
        <f t="shared" si="379"/>
        <v>12</v>
      </c>
      <c r="S3020" s="8">
        <f t="shared" si="380"/>
        <v>102.9</v>
      </c>
      <c r="T3020" s="7" t="str">
        <f t="shared" si="381"/>
        <v>C - Entwicklungspotenzial</v>
      </c>
      <c r="U3020" s="4">
        <f>ROUND(((E3020-Hilfswerte!$B$20)/Hilfswerte!$B$21)+((F3020-Hilfswerte!$B$22)/Hilfswerte!$B$23)+((G3020-Hilfswerte!$B$24)/Hilfswerte!$B$25)+0.1*INDEX(Hilfswerte!$B$4:$B$15,MATCH(C3020,Hilfswerte!$A$4:$A$15,0)),2)</f>
        <v>0.83</v>
      </c>
      <c r="V3020" s="4">
        <f>ROUND(SQRT((((E3020-Hilfswerte!$B$20)/Hilfswerte!$B$21)-Hilfswerte!$B$28)^2+(((F3020-Hilfswerte!$B$22)/Hilfswerte!$B$23)-Hilfswerte!$B$29)^2+(((G3020-Hilfswerte!$B$24)/Hilfswerte!$B$25)-Hilfswerte!$B$30)^2),3)</f>
        <v>1.591</v>
      </c>
      <c r="W3020" s="4">
        <f>ROUND(E3020*Hilfswerte!$B$31,0)</f>
        <v>2261</v>
      </c>
      <c r="X3020" s="4">
        <f t="shared" si="382"/>
        <v>1851</v>
      </c>
      <c r="Y3020" s="4" t="str">
        <f>IF(T3020="A - Top-Kunde","bereits Top-Kunde",IF(AND(V3020&lt;=Hilfswerte!$B$34,H3020&lt;0.5*W3020),"Hoch",IF(AND(V3020&lt;=Hilfswerte!$B$35,H3020&lt;0.7*W3020),"Mittel","Niedrig")))</f>
        <v>Niedrig</v>
      </c>
      <c r="Z3020" s="4">
        <f t="shared" si="383"/>
        <v>12.7</v>
      </c>
      <c r="AA3020" s="4" t="str">
        <f>IF(J3020&gt;365,"Bereits abgewandert (Segment D)",IF(Z3020&gt;=Hilfswerte!$B$38,"Rot - akut gefaehrdet",IF(Z3020&gt;=Hilfswerte!$B$39,"Gelb - beobachten","Gruen - stabil")))</f>
        <v>Gruen - stabil</v>
      </c>
    </row>
    <row r="3021" spans="1:27" ht="15" customHeight="1" x14ac:dyDescent="0.25">
      <c r="A3021" s="4" t="s">
        <v>3368</v>
      </c>
      <c r="B3021" s="4" t="s">
        <v>376</v>
      </c>
      <c r="C3021" s="4" t="s">
        <v>62</v>
      </c>
      <c r="D3021" s="4" t="s">
        <v>52</v>
      </c>
      <c r="E3021" s="4">
        <v>459</v>
      </c>
      <c r="F3021" s="5">
        <v>113.3</v>
      </c>
      <c r="G3021" s="5">
        <v>4.3</v>
      </c>
      <c r="H3021" s="6">
        <v>52320</v>
      </c>
      <c r="I3021" s="4">
        <v>6</v>
      </c>
      <c r="J3021" s="4">
        <v>4</v>
      </c>
      <c r="K3021" s="4">
        <v>1</v>
      </c>
      <c r="L3021" s="4">
        <v>40</v>
      </c>
      <c r="M3021" s="4">
        <v>3</v>
      </c>
      <c r="N3021" s="5">
        <v>-13.8</v>
      </c>
      <c r="O3021" s="7">
        <f t="shared" si="376"/>
        <v>5</v>
      </c>
      <c r="P3021" s="7">
        <f t="shared" si="377"/>
        <v>5</v>
      </c>
      <c r="Q3021" s="7">
        <f t="shared" si="378"/>
        <v>5</v>
      </c>
      <c r="R3021" s="7">
        <f t="shared" si="379"/>
        <v>15</v>
      </c>
      <c r="S3021" s="8">
        <f t="shared" si="380"/>
        <v>125.1</v>
      </c>
      <c r="T3021" s="7" t="str">
        <f t="shared" si="381"/>
        <v>A - Top-Kunde</v>
      </c>
      <c r="U3021" s="4">
        <f>ROUND(((E3021-Hilfswerte!$B$20)/Hilfswerte!$B$21)+((F3021-Hilfswerte!$B$22)/Hilfswerte!$B$23)+((G3021-Hilfswerte!$B$24)/Hilfswerte!$B$25)+0.1*INDEX(Hilfswerte!$B$4:$B$15,MATCH(C3021,Hilfswerte!$A$4:$A$15,0)),2)</f>
        <v>2.4700000000000002</v>
      </c>
      <c r="V3021" s="4">
        <f>ROUND(SQRT((((E3021-Hilfswerte!$B$20)/Hilfswerte!$B$21)-Hilfswerte!$B$28)^2+(((F3021-Hilfswerte!$B$22)/Hilfswerte!$B$23)-Hilfswerte!$B$29)^2+(((G3021-Hilfswerte!$B$24)/Hilfswerte!$B$25)-Hilfswerte!$B$30)^2),3)</f>
        <v>2.15</v>
      </c>
      <c r="W3021" s="4">
        <f>ROUND(E3021*Hilfswerte!$B$31,0)</f>
        <v>94346</v>
      </c>
      <c r="X3021" s="4">
        <f t="shared" si="382"/>
        <v>42026</v>
      </c>
      <c r="Y3021" s="4" t="str">
        <f>IF(T3021="A - Top-Kunde","bereits Top-Kunde",IF(AND(V3021&lt;=Hilfswerte!$B$34,H3021&lt;0.5*W3021),"Hoch",IF(AND(V3021&lt;=Hilfswerte!$B$35,H3021&lt;0.7*W3021),"Mittel","Niedrig")))</f>
        <v>bereits Top-Kunde</v>
      </c>
      <c r="Z3021" s="4">
        <f t="shared" si="383"/>
        <v>16.7</v>
      </c>
      <c r="AA3021" s="4" t="str">
        <f>IF(J3021&gt;365,"Bereits abgewandert (Segment D)",IF(Z3021&gt;=Hilfswerte!$B$38,"Rot - akut gefaehrdet",IF(Z3021&gt;=Hilfswerte!$B$39,"Gelb - beobachten","Gruen - stabil")))</f>
        <v>Gelb - beobachten</v>
      </c>
    </row>
    <row r="3022" spans="1:27" ht="15" customHeight="1" x14ac:dyDescent="0.25">
      <c r="A3022" s="4" t="s">
        <v>3369</v>
      </c>
      <c r="B3022" s="4" t="s">
        <v>778</v>
      </c>
      <c r="C3022" s="4" t="s">
        <v>89</v>
      </c>
      <c r="D3022" s="4" t="s">
        <v>30</v>
      </c>
      <c r="E3022" s="4">
        <v>50</v>
      </c>
      <c r="F3022" s="5">
        <v>10.7</v>
      </c>
      <c r="G3022" s="5">
        <v>18.5</v>
      </c>
      <c r="H3022" s="6">
        <v>790</v>
      </c>
      <c r="I3022" s="4">
        <v>1</v>
      </c>
      <c r="J3022" s="4">
        <v>241</v>
      </c>
      <c r="K3022" s="4">
        <v>0</v>
      </c>
      <c r="L3022" s="4">
        <v>12</v>
      </c>
      <c r="M3022" s="4">
        <v>2</v>
      </c>
      <c r="N3022" s="5">
        <v>-3</v>
      </c>
      <c r="O3022" s="7">
        <f t="shared" si="376"/>
        <v>2</v>
      </c>
      <c r="P3022" s="7">
        <f t="shared" si="377"/>
        <v>1</v>
      </c>
      <c r="Q3022" s="7">
        <f t="shared" si="378"/>
        <v>2</v>
      </c>
      <c r="R3022" s="7">
        <f t="shared" si="379"/>
        <v>5</v>
      </c>
      <c r="S3022" s="8">
        <f t="shared" si="380"/>
        <v>44.9</v>
      </c>
      <c r="T3022" s="7" t="str">
        <f t="shared" si="381"/>
        <v>C - Entwicklungspotenzial</v>
      </c>
      <c r="U3022" s="4">
        <f>ROUND(((E3022-Hilfswerte!$B$20)/Hilfswerte!$B$21)+((F3022-Hilfswerte!$B$22)/Hilfswerte!$B$23)+((G3022-Hilfswerte!$B$24)/Hilfswerte!$B$25)+0.1*INDEX(Hilfswerte!$B$4:$B$15,MATCH(C3022,Hilfswerte!$A$4:$A$15,0)),2)</f>
        <v>1</v>
      </c>
      <c r="V3022" s="4">
        <f>ROUND(SQRT((((E3022-Hilfswerte!$B$20)/Hilfswerte!$B$21)-Hilfswerte!$B$28)^2+(((F3022-Hilfswerte!$B$22)/Hilfswerte!$B$23)-Hilfswerte!$B$29)^2+(((G3022-Hilfswerte!$B$24)/Hilfswerte!$B$25)-Hilfswerte!$B$30)^2),3)</f>
        <v>1.3520000000000001</v>
      </c>
      <c r="W3022" s="4">
        <f>ROUND(E3022*Hilfswerte!$B$31,0)</f>
        <v>10277</v>
      </c>
      <c r="X3022" s="4">
        <f t="shared" si="382"/>
        <v>9487</v>
      </c>
      <c r="Y3022" s="4" t="str">
        <f>IF(T3022="A - Top-Kunde","bereits Top-Kunde",IF(AND(V3022&lt;=Hilfswerte!$B$34,H3022&lt;0.5*W3022),"Hoch",IF(AND(V3022&lt;=Hilfswerte!$B$35,H3022&lt;0.7*W3022),"Mittel","Niedrig")))</f>
        <v>Niedrig</v>
      </c>
      <c r="Z3022" s="4">
        <f t="shared" si="383"/>
        <v>15.7</v>
      </c>
      <c r="AA3022" s="4" t="str">
        <f>IF(J3022&gt;365,"Bereits abgewandert (Segment D)",IF(Z3022&gt;=Hilfswerte!$B$38,"Rot - akut gefaehrdet",IF(Z3022&gt;=Hilfswerte!$B$39,"Gelb - beobachten","Gruen - stabil")))</f>
        <v>Gelb - beobachten</v>
      </c>
    </row>
    <row r="3023" spans="1:27" ht="15" customHeight="1" x14ac:dyDescent="0.25">
      <c r="A3023" s="4" t="s">
        <v>3370</v>
      </c>
      <c r="B3023" s="4" t="s">
        <v>451</v>
      </c>
      <c r="C3023" s="4" t="s">
        <v>29</v>
      </c>
      <c r="D3023" s="4" t="s">
        <v>30</v>
      </c>
      <c r="E3023" s="4">
        <v>96</v>
      </c>
      <c r="F3023" s="5">
        <v>26.8</v>
      </c>
      <c r="G3023" s="5">
        <v>14.9</v>
      </c>
      <c r="H3023" s="6">
        <v>1360</v>
      </c>
      <c r="I3023" s="4">
        <v>2</v>
      </c>
      <c r="J3023" s="4">
        <v>277</v>
      </c>
      <c r="K3023" s="4">
        <v>0</v>
      </c>
      <c r="L3023" s="4">
        <v>27</v>
      </c>
      <c r="M3023" s="4">
        <v>2</v>
      </c>
      <c r="N3023" s="5">
        <v>-2.7</v>
      </c>
      <c r="O3023" s="7">
        <f t="shared" si="376"/>
        <v>2</v>
      </c>
      <c r="P3023" s="7">
        <f t="shared" si="377"/>
        <v>2</v>
      </c>
      <c r="Q3023" s="7">
        <f t="shared" si="378"/>
        <v>3</v>
      </c>
      <c r="R3023" s="7">
        <f t="shared" si="379"/>
        <v>7</v>
      </c>
      <c r="S3023" s="8">
        <f t="shared" si="380"/>
        <v>60.6</v>
      </c>
      <c r="T3023" s="7" t="str">
        <f t="shared" si="381"/>
        <v>C - Entwicklungspotenzial</v>
      </c>
      <c r="U3023" s="4">
        <f>ROUND(((E3023-Hilfswerte!$B$20)/Hilfswerte!$B$21)+((F3023-Hilfswerte!$B$22)/Hilfswerte!$B$23)+((G3023-Hilfswerte!$B$24)/Hilfswerte!$B$25)+0.1*INDEX(Hilfswerte!$B$4:$B$15,MATCH(C3023,Hilfswerte!$A$4:$A$15,0)),2)</f>
        <v>0.89</v>
      </c>
      <c r="V3023" s="4">
        <f>ROUND(SQRT((((E3023-Hilfswerte!$B$20)/Hilfswerte!$B$21)-Hilfswerte!$B$28)^2+(((F3023-Hilfswerte!$B$22)/Hilfswerte!$B$23)-Hilfswerte!$B$29)^2+(((G3023-Hilfswerte!$B$24)/Hilfswerte!$B$25)-Hilfswerte!$B$30)^2),3)</f>
        <v>0.68899999999999995</v>
      </c>
      <c r="W3023" s="4">
        <f>ROUND(E3023*Hilfswerte!$B$31,0)</f>
        <v>19732</v>
      </c>
      <c r="X3023" s="4">
        <f t="shared" si="382"/>
        <v>18372</v>
      </c>
      <c r="Y3023" s="4" t="str">
        <f>IF(T3023="A - Top-Kunde","bereits Top-Kunde",IF(AND(V3023&lt;=Hilfswerte!$B$34,H3023&lt;0.5*W3023),"Hoch",IF(AND(V3023&lt;=Hilfswerte!$B$35,H3023&lt;0.7*W3023),"Mittel","Niedrig")))</f>
        <v>Hoch</v>
      </c>
      <c r="Z3023" s="4">
        <f t="shared" si="383"/>
        <v>20.3</v>
      </c>
      <c r="AA3023" s="4" t="str">
        <f>IF(J3023&gt;365,"Bereits abgewandert (Segment D)",IF(Z3023&gt;=Hilfswerte!$B$38,"Rot - akut gefaehrdet",IF(Z3023&gt;=Hilfswerte!$B$39,"Gelb - beobachten","Gruen - stabil")))</f>
        <v>Rot - akut gefaehrdet</v>
      </c>
    </row>
    <row r="3024" spans="1:27" ht="15" customHeight="1" x14ac:dyDescent="0.25">
      <c r="A3024" s="4" t="s">
        <v>3371</v>
      </c>
      <c r="B3024" s="4" t="s">
        <v>265</v>
      </c>
      <c r="C3024" s="4" t="s">
        <v>59</v>
      </c>
      <c r="D3024" s="4" t="s">
        <v>30</v>
      </c>
      <c r="E3024" s="4">
        <v>154</v>
      </c>
      <c r="F3024" s="5">
        <v>22.8</v>
      </c>
      <c r="G3024" s="5">
        <v>8.6</v>
      </c>
      <c r="H3024" s="6">
        <v>9560</v>
      </c>
      <c r="I3024" s="4">
        <v>8</v>
      </c>
      <c r="J3024" s="4">
        <v>4</v>
      </c>
      <c r="K3024" s="4">
        <v>0</v>
      </c>
      <c r="L3024" s="4">
        <v>11</v>
      </c>
      <c r="M3024" s="4">
        <v>2</v>
      </c>
      <c r="N3024" s="5">
        <v>3.1</v>
      </c>
      <c r="O3024" s="7">
        <f t="shared" si="376"/>
        <v>5</v>
      </c>
      <c r="P3024" s="7">
        <f t="shared" si="377"/>
        <v>5</v>
      </c>
      <c r="Q3024" s="7">
        <f t="shared" si="378"/>
        <v>5</v>
      </c>
      <c r="R3024" s="7">
        <f t="shared" si="379"/>
        <v>15</v>
      </c>
      <c r="S3024" s="8">
        <f t="shared" si="380"/>
        <v>148.30000000000001</v>
      </c>
      <c r="T3024" s="7" t="str">
        <f t="shared" si="381"/>
        <v>A - Top-Kunde</v>
      </c>
      <c r="U3024" s="4">
        <f>ROUND(((E3024-Hilfswerte!$B$20)/Hilfswerte!$B$21)+((F3024-Hilfswerte!$B$22)/Hilfswerte!$B$23)+((G3024-Hilfswerte!$B$24)/Hilfswerte!$B$25)+0.1*INDEX(Hilfswerte!$B$4:$B$15,MATCH(C3024,Hilfswerte!$A$4:$A$15,0)),2)</f>
        <v>-0.28000000000000003</v>
      </c>
      <c r="V3024" s="4">
        <f>ROUND(SQRT((((E3024-Hilfswerte!$B$20)/Hilfswerte!$B$21)-Hilfswerte!$B$28)^2+(((F3024-Hilfswerte!$B$22)/Hilfswerte!$B$23)-Hilfswerte!$B$29)^2+(((G3024-Hilfswerte!$B$24)/Hilfswerte!$B$25)-Hilfswerte!$B$30)^2),3)</f>
        <v>0.497</v>
      </c>
      <c r="W3024" s="4">
        <f>ROUND(E3024*Hilfswerte!$B$31,0)</f>
        <v>31654</v>
      </c>
      <c r="X3024" s="4">
        <f t="shared" si="382"/>
        <v>22094</v>
      </c>
      <c r="Y3024" s="4" t="str">
        <f>IF(T3024="A - Top-Kunde","bereits Top-Kunde",IF(AND(V3024&lt;=Hilfswerte!$B$34,H3024&lt;0.5*W3024),"Hoch",IF(AND(V3024&lt;=Hilfswerte!$B$35,H3024&lt;0.7*W3024),"Mittel","Niedrig")))</f>
        <v>bereits Top-Kunde</v>
      </c>
      <c r="Z3024" s="4">
        <f t="shared" si="383"/>
        <v>2.4</v>
      </c>
      <c r="AA3024" s="4" t="str">
        <f>IF(J3024&gt;365,"Bereits abgewandert (Segment D)",IF(Z3024&gt;=Hilfswerte!$B$38,"Rot - akut gefaehrdet",IF(Z3024&gt;=Hilfswerte!$B$39,"Gelb - beobachten","Gruen - stabil")))</f>
        <v>Gruen - stabil</v>
      </c>
    </row>
    <row r="3025" spans="1:27" ht="15" customHeight="1" x14ac:dyDescent="0.25">
      <c r="A3025" s="4" t="s">
        <v>3372</v>
      </c>
      <c r="B3025" s="4" t="s">
        <v>653</v>
      </c>
      <c r="C3025" s="4" t="s">
        <v>74</v>
      </c>
      <c r="D3025" s="4" t="s">
        <v>30</v>
      </c>
      <c r="E3025" s="4">
        <v>94</v>
      </c>
      <c r="F3025" s="5">
        <v>25.3</v>
      </c>
      <c r="G3025" s="5">
        <v>7.1</v>
      </c>
      <c r="H3025" s="6">
        <v>10340</v>
      </c>
      <c r="I3025" s="4">
        <v>3</v>
      </c>
      <c r="J3025" s="4">
        <v>10</v>
      </c>
      <c r="K3025" s="4">
        <v>0</v>
      </c>
      <c r="L3025" s="4">
        <v>4</v>
      </c>
      <c r="M3025" s="4">
        <v>2</v>
      </c>
      <c r="N3025" s="5">
        <v>-5.9</v>
      </c>
      <c r="O3025" s="7">
        <f t="shared" si="376"/>
        <v>5</v>
      </c>
      <c r="P3025" s="7">
        <f t="shared" si="377"/>
        <v>3</v>
      </c>
      <c r="Q3025" s="7">
        <f t="shared" si="378"/>
        <v>5</v>
      </c>
      <c r="R3025" s="7">
        <f t="shared" si="379"/>
        <v>13</v>
      </c>
      <c r="S3025" s="8">
        <f t="shared" si="380"/>
        <v>125.9</v>
      </c>
      <c r="T3025" s="7" t="str">
        <f t="shared" si="381"/>
        <v>A - Top-Kunde</v>
      </c>
      <c r="U3025" s="4">
        <f>ROUND(((E3025-Hilfswerte!$B$20)/Hilfswerte!$B$21)+((F3025-Hilfswerte!$B$22)/Hilfswerte!$B$23)+((G3025-Hilfswerte!$B$24)/Hilfswerte!$B$25)+0.1*INDEX(Hilfswerte!$B$4:$B$15,MATCH(C3025,Hilfswerte!$A$4:$A$15,0)),2)</f>
        <v>-0.68</v>
      </c>
      <c r="V3025" s="4">
        <f>ROUND(SQRT((((E3025-Hilfswerte!$B$20)/Hilfswerte!$B$21)-Hilfswerte!$B$28)^2+(((F3025-Hilfswerte!$B$22)/Hilfswerte!$B$23)-Hilfswerte!$B$29)^2+(((G3025-Hilfswerte!$B$24)/Hilfswerte!$B$25)-Hilfswerte!$B$30)^2),3)</f>
        <v>0.75700000000000001</v>
      </c>
      <c r="W3025" s="4">
        <f>ROUND(E3025*Hilfswerte!$B$31,0)</f>
        <v>19321</v>
      </c>
      <c r="X3025" s="4">
        <f t="shared" si="382"/>
        <v>8981</v>
      </c>
      <c r="Y3025" s="4" t="str">
        <f>IF(T3025="A - Top-Kunde","bereits Top-Kunde",IF(AND(V3025&lt;=Hilfswerte!$B$34,H3025&lt;0.5*W3025),"Hoch",IF(AND(V3025&lt;=Hilfswerte!$B$35,H3025&lt;0.7*W3025),"Mittel","Niedrig")))</f>
        <v>bereits Top-Kunde</v>
      </c>
      <c r="Z3025" s="4">
        <f t="shared" si="383"/>
        <v>3.7</v>
      </c>
      <c r="AA3025" s="4" t="str">
        <f>IF(J3025&gt;365,"Bereits abgewandert (Segment D)",IF(Z3025&gt;=Hilfswerte!$B$38,"Rot - akut gefaehrdet",IF(Z3025&gt;=Hilfswerte!$B$39,"Gelb - beobachten","Gruen - stabil")))</f>
        <v>Gruen - stabil</v>
      </c>
    </row>
    <row r="3026" spans="1:27" ht="15" customHeight="1" x14ac:dyDescent="0.25">
      <c r="A3026" s="4" t="s">
        <v>3373</v>
      </c>
      <c r="B3026" s="4" t="s">
        <v>531</v>
      </c>
      <c r="C3026" s="4" t="s">
        <v>62</v>
      </c>
      <c r="D3026" s="4" t="s">
        <v>30</v>
      </c>
      <c r="E3026" s="4">
        <v>22</v>
      </c>
      <c r="F3026" s="5">
        <v>5.8</v>
      </c>
      <c r="G3026" s="5">
        <v>15.2</v>
      </c>
      <c r="H3026" s="6">
        <v>3090</v>
      </c>
      <c r="I3026" s="4">
        <v>5</v>
      </c>
      <c r="J3026" s="4">
        <v>15</v>
      </c>
      <c r="K3026" s="4">
        <v>0</v>
      </c>
      <c r="L3026" s="4">
        <v>18</v>
      </c>
      <c r="M3026" s="4">
        <v>1</v>
      </c>
      <c r="N3026" s="5">
        <v>-0.6</v>
      </c>
      <c r="O3026" s="7">
        <f t="shared" si="376"/>
        <v>5</v>
      </c>
      <c r="P3026" s="7">
        <f t="shared" si="377"/>
        <v>5</v>
      </c>
      <c r="Q3026" s="7">
        <f t="shared" si="378"/>
        <v>4</v>
      </c>
      <c r="R3026" s="7">
        <f t="shared" si="379"/>
        <v>14</v>
      </c>
      <c r="S3026" s="8">
        <f t="shared" si="380"/>
        <v>134.30000000000001</v>
      </c>
      <c r="T3026" s="7" t="str">
        <f t="shared" si="381"/>
        <v>A - Top-Kunde</v>
      </c>
      <c r="U3026" s="4">
        <f>ROUND(((E3026-Hilfswerte!$B$20)/Hilfswerte!$B$21)+((F3026-Hilfswerte!$B$22)/Hilfswerte!$B$23)+((G3026-Hilfswerte!$B$24)/Hilfswerte!$B$25)+0.1*INDEX(Hilfswerte!$B$4:$B$15,MATCH(C3026,Hilfswerte!$A$4:$A$15,0)),2)</f>
        <v>0.39</v>
      </c>
      <c r="V3026" s="4">
        <f>ROUND(SQRT((((E3026-Hilfswerte!$B$20)/Hilfswerte!$B$21)-Hilfswerte!$B$28)^2+(((F3026-Hilfswerte!$B$22)/Hilfswerte!$B$23)-Hilfswerte!$B$29)^2+(((G3026-Hilfswerte!$B$24)/Hilfswerte!$B$25)-Hilfswerte!$B$30)^2),3)</f>
        <v>1.0569999999999999</v>
      </c>
      <c r="W3026" s="4">
        <f>ROUND(E3026*Hilfswerte!$B$31,0)</f>
        <v>4522</v>
      </c>
      <c r="X3026" s="4">
        <f t="shared" si="382"/>
        <v>1432</v>
      </c>
      <c r="Y3026" s="4" t="str">
        <f>IF(T3026="A - Top-Kunde","bereits Top-Kunde",IF(AND(V3026&lt;=Hilfswerte!$B$34,H3026&lt;0.5*W3026),"Hoch",IF(AND(V3026&lt;=Hilfswerte!$B$35,H3026&lt;0.7*W3026),"Mittel","Niedrig")))</f>
        <v>bereits Top-Kunde</v>
      </c>
      <c r="Z3026" s="4">
        <f t="shared" si="383"/>
        <v>4.5999999999999996</v>
      </c>
      <c r="AA3026" s="4" t="str">
        <f>IF(J3026&gt;365,"Bereits abgewandert (Segment D)",IF(Z3026&gt;=Hilfswerte!$B$38,"Rot - akut gefaehrdet",IF(Z3026&gt;=Hilfswerte!$B$39,"Gelb - beobachten","Gruen - stabil")))</f>
        <v>Gruen - stabil</v>
      </c>
    </row>
    <row r="3027" spans="1:27" ht="15" customHeight="1" x14ac:dyDescent="0.25">
      <c r="A3027" s="4" t="s">
        <v>3374</v>
      </c>
      <c r="B3027" s="4" t="s">
        <v>1364</v>
      </c>
      <c r="C3027" s="4" t="s">
        <v>47</v>
      </c>
      <c r="D3027" s="4" t="s">
        <v>77</v>
      </c>
      <c r="E3027" s="4">
        <v>42</v>
      </c>
      <c r="F3027" s="5">
        <v>10.5</v>
      </c>
      <c r="G3027" s="5">
        <v>2.5</v>
      </c>
      <c r="H3027" s="6">
        <v>11780</v>
      </c>
      <c r="I3027" s="4">
        <v>6</v>
      </c>
      <c r="J3027" s="4">
        <v>23</v>
      </c>
      <c r="K3027" s="4">
        <v>0</v>
      </c>
      <c r="L3027" s="4">
        <v>5</v>
      </c>
      <c r="M3027" s="4">
        <v>2</v>
      </c>
      <c r="N3027" s="5">
        <v>13.5</v>
      </c>
      <c r="O3027" s="7">
        <f t="shared" si="376"/>
        <v>5</v>
      </c>
      <c r="P3027" s="7">
        <f t="shared" si="377"/>
        <v>5</v>
      </c>
      <c r="Q3027" s="7">
        <f t="shared" si="378"/>
        <v>5</v>
      </c>
      <c r="R3027" s="7">
        <f t="shared" si="379"/>
        <v>15</v>
      </c>
      <c r="S3027" s="8">
        <f t="shared" si="380"/>
        <v>155.30000000000001</v>
      </c>
      <c r="T3027" s="7" t="str">
        <f t="shared" si="381"/>
        <v>A - Top-Kunde</v>
      </c>
      <c r="U3027" s="4">
        <f>ROUND(((E3027-Hilfswerte!$B$20)/Hilfswerte!$B$21)+((F3027-Hilfswerte!$B$22)/Hilfswerte!$B$23)+((G3027-Hilfswerte!$B$24)/Hilfswerte!$B$25)+0.1*INDEX(Hilfswerte!$B$4:$B$15,MATCH(C3027,Hilfswerte!$A$4:$A$15,0)),2)</f>
        <v>-1.79</v>
      </c>
      <c r="V3027" s="4">
        <f>ROUND(SQRT((((E3027-Hilfswerte!$B$20)/Hilfswerte!$B$21)-Hilfswerte!$B$28)^2+(((F3027-Hilfswerte!$B$22)/Hilfswerte!$B$23)-Hilfswerte!$B$29)^2+(((G3027-Hilfswerte!$B$24)/Hilfswerte!$B$25)-Hilfswerte!$B$30)^2),3)</f>
        <v>1.5620000000000001</v>
      </c>
      <c r="W3027" s="4">
        <f>ROUND(E3027*Hilfswerte!$B$31,0)</f>
        <v>8633</v>
      </c>
      <c r="X3027" s="4">
        <f t="shared" si="382"/>
        <v>0</v>
      </c>
      <c r="Y3027" s="4" t="str">
        <f>IF(T3027="A - Top-Kunde","bereits Top-Kunde",IF(AND(V3027&lt;=Hilfswerte!$B$34,H3027&lt;0.5*W3027),"Hoch",IF(AND(V3027&lt;=Hilfswerte!$B$35,H3027&lt;0.7*W3027),"Mittel","Niedrig")))</f>
        <v>bereits Top-Kunde</v>
      </c>
      <c r="Z3027" s="4">
        <f t="shared" si="383"/>
        <v>2.2000000000000002</v>
      </c>
      <c r="AA3027" s="4" t="str">
        <f>IF(J3027&gt;365,"Bereits abgewandert (Segment D)",IF(Z3027&gt;=Hilfswerte!$B$38,"Rot - akut gefaehrdet",IF(Z3027&gt;=Hilfswerte!$B$39,"Gelb - beobachten","Gruen - stabil")))</f>
        <v>Gruen - stabil</v>
      </c>
    </row>
    <row r="3028" spans="1:27" ht="15" customHeight="1" x14ac:dyDescent="0.25">
      <c r="A3028" s="4" t="s">
        <v>3375</v>
      </c>
      <c r="B3028" s="4" t="s">
        <v>787</v>
      </c>
      <c r="C3028" s="4" t="s">
        <v>33</v>
      </c>
      <c r="D3028" s="4" t="s">
        <v>52</v>
      </c>
      <c r="E3028" s="4">
        <v>134</v>
      </c>
      <c r="F3028" s="5">
        <v>25.5</v>
      </c>
      <c r="G3028" s="5">
        <v>6.9</v>
      </c>
      <c r="H3028" s="6">
        <v>22650</v>
      </c>
      <c r="I3028" s="4">
        <v>3</v>
      </c>
      <c r="J3028" s="4">
        <v>320</v>
      </c>
      <c r="K3028" s="4">
        <v>0</v>
      </c>
      <c r="L3028" s="4">
        <v>-3</v>
      </c>
      <c r="M3028" s="4">
        <v>2</v>
      </c>
      <c r="N3028" s="5">
        <v>6.1</v>
      </c>
      <c r="O3028" s="7">
        <f t="shared" si="376"/>
        <v>2</v>
      </c>
      <c r="P3028" s="7">
        <f t="shared" si="377"/>
        <v>3</v>
      </c>
      <c r="Q3028" s="7">
        <f t="shared" si="378"/>
        <v>5</v>
      </c>
      <c r="R3028" s="7">
        <f t="shared" si="379"/>
        <v>10</v>
      </c>
      <c r="S3028" s="8">
        <f t="shared" si="380"/>
        <v>103.1</v>
      </c>
      <c r="T3028" s="7" t="str">
        <f t="shared" si="381"/>
        <v>C - Entwicklungspotenzial</v>
      </c>
      <c r="U3028" s="4">
        <f>ROUND(((E3028-Hilfswerte!$B$20)/Hilfswerte!$B$21)+((F3028-Hilfswerte!$B$22)/Hilfswerte!$B$23)+((G3028-Hilfswerte!$B$24)/Hilfswerte!$B$25)+0.1*INDEX(Hilfswerte!$B$4:$B$15,MATCH(C3028,Hilfswerte!$A$4:$A$15,0)),2)</f>
        <v>-0.48</v>
      </c>
      <c r="V3028" s="4">
        <f>ROUND(SQRT((((E3028-Hilfswerte!$B$20)/Hilfswerte!$B$21)-Hilfswerte!$B$28)^2+(((F3028-Hilfswerte!$B$22)/Hilfswerte!$B$23)-Hilfswerte!$B$29)^2+(((G3028-Hilfswerte!$B$24)/Hilfswerte!$B$25)-Hilfswerte!$B$30)^2),3)</f>
        <v>0.73299999999999998</v>
      </c>
      <c r="W3028" s="4">
        <f>ROUND(E3028*Hilfswerte!$B$31,0)</f>
        <v>27543</v>
      </c>
      <c r="X3028" s="4">
        <f t="shared" si="382"/>
        <v>4893</v>
      </c>
      <c r="Y3028" s="4" t="str">
        <f>IF(T3028="A - Top-Kunde","bereits Top-Kunde",IF(AND(V3028&lt;=Hilfswerte!$B$34,H3028&lt;0.5*W3028),"Hoch",IF(AND(V3028&lt;=Hilfswerte!$B$35,H3028&lt;0.7*W3028),"Mittel","Niedrig")))</f>
        <v>Niedrig</v>
      </c>
      <c r="Z3028" s="4">
        <f t="shared" si="383"/>
        <v>16</v>
      </c>
      <c r="AA3028" s="4" t="str">
        <f>IF(J3028&gt;365,"Bereits abgewandert (Segment D)",IF(Z3028&gt;=Hilfswerte!$B$38,"Rot - akut gefaehrdet",IF(Z3028&gt;=Hilfswerte!$B$39,"Gelb - beobachten","Gruen - stabil")))</f>
        <v>Gelb - beobachten</v>
      </c>
    </row>
    <row r="3029" spans="1:27" ht="15" customHeight="1" x14ac:dyDescent="0.25">
      <c r="A3029" s="4" t="s">
        <v>3376</v>
      </c>
      <c r="B3029" s="4" t="s">
        <v>970</v>
      </c>
      <c r="C3029" s="4" t="s">
        <v>59</v>
      </c>
      <c r="D3029" s="4" t="s">
        <v>30</v>
      </c>
      <c r="E3029" s="4">
        <v>326</v>
      </c>
      <c r="F3029" s="5">
        <v>76.900000000000006</v>
      </c>
      <c r="G3029" s="5">
        <v>20.8</v>
      </c>
      <c r="H3029" s="6">
        <v>25830</v>
      </c>
      <c r="I3029" s="4">
        <v>2</v>
      </c>
      <c r="J3029" s="4">
        <v>41</v>
      </c>
      <c r="K3029" s="4">
        <v>1</v>
      </c>
      <c r="L3029" s="4">
        <v>6</v>
      </c>
      <c r="M3029" s="4">
        <v>5</v>
      </c>
      <c r="N3029" s="5">
        <v>3.3</v>
      </c>
      <c r="O3029" s="7">
        <f t="shared" si="376"/>
        <v>4</v>
      </c>
      <c r="P3029" s="7">
        <f t="shared" si="377"/>
        <v>2</v>
      </c>
      <c r="Q3029" s="7">
        <f t="shared" si="378"/>
        <v>5</v>
      </c>
      <c r="R3029" s="7">
        <f t="shared" si="379"/>
        <v>11</v>
      </c>
      <c r="S3029" s="8">
        <f t="shared" si="380"/>
        <v>103.9</v>
      </c>
      <c r="T3029" s="7" t="str">
        <f t="shared" si="381"/>
        <v>C - Entwicklungspotenzial</v>
      </c>
      <c r="U3029" s="4">
        <f>ROUND(((E3029-Hilfswerte!$B$20)/Hilfswerte!$B$21)+((F3029-Hilfswerte!$B$22)/Hilfswerte!$B$23)+((G3029-Hilfswerte!$B$24)/Hilfswerte!$B$25)+0.1*INDEX(Hilfswerte!$B$4:$B$15,MATCH(C3029,Hilfswerte!$A$4:$A$15,0)),2)</f>
        <v>3.37</v>
      </c>
      <c r="V3029" s="4">
        <f>ROUND(SQRT((((E3029-Hilfswerte!$B$20)/Hilfswerte!$B$21)-Hilfswerte!$B$28)^2+(((F3029-Hilfswerte!$B$22)/Hilfswerte!$B$23)-Hilfswerte!$B$29)^2+(((G3029-Hilfswerte!$B$24)/Hilfswerte!$B$25)-Hilfswerte!$B$30)^2),3)</f>
        <v>1.8109999999999999</v>
      </c>
      <c r="W3029" s="4">
        <f>ROUND(E3029*Hilfswerte!$B$31,0)</f>
        <v>67008</v>
      </c>
      <c r="X3029" s="4">
        <f t="shared" si="382"/>
        <v>41178</v>
      </c>
      <c r="Y3029" s="4" t="str">
        <f>IF(T3029="A - Top-Kunde","bereits Top-Kunde",IF(AND(V3029&lt;=Hilfswerte!$B$34,H3029&lt;0.5*W3029),"Hoch",IF(AND(V3029&lt;=Hilfswerte!$B$35,H3029&lt;0.7*W3029),"Mittel","Niedrig")))</f>
        <v>Niedrig</v>
      </c>
      <c r="Z3029" s="4">
        <f t="shared" si="383"/>
        <v>6.3</v>
      </c>
      <c r="AA3029" s="4" t="str">
        <f>IF(J3029&gt;365,"Bereits abgewandert (Segment D)",IF(Z3029&gt;=Hilfswerte!$B$38,"Rot - akut gefaehrdet",IF(Z3029&gt;=Hilfswerte!$B$39,"Gelb - beobachten","Gruen - stabil")))</f>
        <v>Gruen - stabil</v>
      </c>
    </row>
    <row r="3030" spans="1:27" ht="15" customHeight="1" x14ac:dyDescent="0.25">
      <c r="A3030" s="4" t="s">
        <v>3377</v>
      </c>
      <c r="B3030" s="4" t="s">
        <v>780</v>
      </c>
      <c r="C3030" s="4" t="s">
        <v>74</v>
      </c>
      <c r="D3030" s="4" t="s">
        <v>117</v>
      </c>
      <c r="E3030" s="4">
        <v>30</v>
      </c>
      <c r="F3030" s="5">
        <v>6.7</v>
      </c>
      <c r="G3030" s="5">
        <v>13.3</v>
      </c>
      <c r="H3030" s="6">
        <v>5720</v>
      </c>
      <c r="I3030" s="4">
        <v>5</v>
      </c>
      <c r="J3030" s="4">
        <v>20</v>
      </c>
      <c r="K3030" s="4">
        <v>0</v>
      </c>
      <c r="L3030" s="4">
        <v>3</v>
      </c>
      <c r="M3030" s="4">
        <v>4</v>
      </c>
      <c r="N3030" s="5">
        <v>-16.100000000000001</v>
      </c>
      <c r="O3030" s="7">
        <f t="shared" si="376"/>
        <v>5</v>
      </c>
      <c r="P3030" s="7">
        <f t="shared" si="377"/>
        <v>5</v>
      </c>
      <c r="Q3030" s="7">
        <f t="shared" si="378"/>
        <v>4</v>
      </c>
      <c r="R3030" s="7">
        <f t="shared" si="379"/>
        <v>14</v>
      </c>
      <c r="S3030" s="8">
        <f t="shared" si="380"/>
        <v>131.1</v>
      </c>
      <c r="T3030" s="7" t="str">
        <f t="shared" si="381"/>
        <v>A - Top-Kunde</v>
      </c>
      <c r="U3030" s="4">
        <f>ROUND(((E3030-Hilfswerte!$B$20)/Hilfswerte!$B$21)+((F3030-Hilfswerte!$B$22)/Hilfswerte!$B$23)+((G3030-Hilfswerte!$B$24)/Hilfswerte!$B$25)+0.1*INDEX(Hilfswerte!$B$4:$B$15,MATCH(C3030,Hilfswerte!$A$4:$A$15,0)),2)</f>
        <v>-0.3</v>
      </c>
      <c r="V3030" s="4">
        <f>ROUND(SQRT((((E3030-Hilfswerte!$B$20)/Hilfswerte!$B$21)-Hilfswerte!$B$28)^2+(((F3030-Hilfswerte!$B$22)/Hilfswerte!$B$23)-Hilfswerte!$B$29)^2+(((G3030-Hilfswerte!$B$24)/Hilfswerte!$B$25)-Hilfswerte!$B$30)^2),3)</f>
        <v>0.875</v>
      </c>
      <c r="W3030" s="4">
        <f>ROUND(E3030*Hilfswerte!$B$31,0)</f>
        <v>6166</v>
      </c>
      <c r="X3030" s="4">
        <f t="shared" si="382"/>
        <v>446</v>
      </c>
      <c r="Y3030" s="4" t="str">
        <f>IF(T3030="A - Top-Kunde","bereits Top-Kunde",IF(AND(V3030&lt;=Hilfswerte!$B$34,H3030&lt;0.5*W3030),"Hoch",IF(AND(V3030&lt;=Hilfswerte!$B$35,H3030&lt;0.7*W3030),"Mittel","Niedrig")))</f>
        <v>bereits Top-Kunde</v>
      </c>
      <c r="Z3030" s="4">
        <f t="shared" si="383"/>
        <v>8</v>
      </c>
      <c r="AA3030" s="4" t="str">
        <f>IF(J3030&gt;365,"Bereits abgewandert (Segment D)",IF(Z3030&gt;=Hilfswerte!$B$38,"Rot - akut gefaehrdet",IF(Z3030&gt;=Hilfswerte!$B$39,"Gelb - beobachten","Gruen - stabil")))</f>
        <v>Gruen - stabil</v>
      </c>
    </row>
    <row r="3031" spans="1:27" ht="15" customHeight="1" x14ac:dyDescent="0.25">
      <c r="A3031" s="4" t="s">
        <v>3378</v>
      </c>
      <c r="B3031" s="4" t="s">
        <v>188</v>
      </c>
      <c r="C3031" s="4" t="s">
        <v>62</v>
      </c>
      <c r="D3031" s="4" t="s">
        <v>117</v>
      </c>
      <c r="E3031" s="4">
        <v>37</v>
      </c>
      <c r="F3031" s="5">
        <v>6.6</v>
      </c>
      <c r="G3031" s="5">
        <v>10.5</v>
      </c>
      <c r="H3031" s="6">
        <v>6380</v>
      </c>
      <c r="I3031" s="4">
        <v>5</v>
      </c>
      <c r="J3031" s="4">
        <v>20</v>
      </c>
      <c r="K3031" s="4">
        <v>0</v>
      </c>
      <c r="L3031" s="4">
        <v>14</v>
      </c>
      <c r="M3031" s="4">
        <v>5</v>
      </c>
      <c r="N3031" s="5">
        <v>-15.6</v>
      </c>
      <c r="O3031" s="7">
        <f t="shared" si="376"/>
        <v>5</v>
      </c>
      <c r="P3031" s="7">
        <f t="shared" si="377"/>
        <v>5</v>
      </c>
      <c r="Q3031" s="7">
        <f t="shared" si="378"/>
        <v>4</v>
      </c>
      <c r="R3031" s="7">
        <f t="shared" si="379"/>
        <v>14</v>
      </c>
      <c r="S3031" s="8">
        <f t="shared" si="380"/>
        <v>128</v>
      </c>
      <c r="T3031" s="7" t="str">
        <f t="shared" si="381"/>
        <v>A - Top-Kunde</v>
      </c>
      <c r="U3031" s="4">
        <f>ROUND(((E3031-Hilfswerte!$B$20)/Hilfswerte!$B$21)+((F3031-Hilfswerte!$B$22)/Hilfswerte!$B$23)+((G3031-Hilfswerte!$B$24)/Hilfswerte!$B$25)+0.1*INDEX(Hilfswerte!$B$4:$B$15,MATCH(C3031,Hilfswerte!$A$4:$A$15,0)),2)</f>
        <v>-0.28000000000000003</v>
      </c>
      <c r="V3031" s="4">
        <f>ROUND(SQRT((((E3031-Hilfswerte!$B$20)/Hilfswerte!$B$21)-Hilfswerte!$B$28)^2+(((F3031-Hilfswerte!$B$22)/Hilfswerte!$B$23)-Hilfswerte!$B$29)^2+(((G3031-Hilfswerte!$B$24)/Hilfswerte!$B$25)-Hilfswerte!$B$30)^2),3)</f>
        <v>0.79800000000000004</v>
      </c>
      <c r="W3031" s="4">
        <f>ROUND(E3031*Hilfswerte!$B$31,0)</f>
        <v>7605</v>
      </c>
      <c r="X3031" s="4">
        <f t="shared" si="382"/>
        <v>1225</v>
      </c>
      <c r="Y3031" s="4" t="str">
        <f>IF(T3031="A - Top-Kunde","bereits Top-Kunde",IF(AND(V3031&lt;=Hilfswerte!$B$34,H3031&lt;0.5*W3031),"Hoch",IF(AND(V3031&lt;=Hilfswerte!$B$35,H3031&lt;0.7*W3031),"Mittel","Niedrig")))</f>
        <v>bereits Top-Kunde</v>
      </c>
      <c r="Z3031" s="4">
        <f t="shared" si="383"/>
        <v>10</v>
      </c>
      <c r="AA3031" s="4" t="str">
        <f>IF(J3031&gt;365,"Bereits abgewandert (Segment D)",IF(Z3031&gt;=Hilfswerte!$B$38,"Rot - akut gefaehrdet",IF(Z3031&gt;=Hilfswerte!$B$39,"Gelb - beobachten","Gruen - stabil")))</f>
        <v>Gruen - stabil</v>
      </c>
    </row>
    <row r="3032" spans="1:27" ht="15" customHeight="1" x14ac:dyDescent="0.25">
      <c r="A3032" s="4" t="s">
        <v>3379</v>
      </c>
      <c r="B3032" s="4" t="s">
        <v>623</v>
      </c>
      <c r="C3032" s="4" t="s">
        <v>38</v>
      </c>
      <c r="D3032" s="4" t="s">
        <v>106</v>
      </c>
      <c r="E3032" s="4">
        <v>98</v>
      </c>
      <c r="F3032" s="5">
        <v>19.5</v>
      </c>
      <c r="G3032" s="5">
        <v>6.3</v>
      </c>
      <c r="H3032" s="6">
        <v>38450</v>
      </c>
      <c r="I3032" s="4">
        <v>4</v>
      </c>
      <c r="J3032" s="4">
        <v>73</v>
      </c>
      <c r="K3032" s="4">
        <v>1</v>
      </c>
      <c r="L3032" s="4">
        <v>-3</v>
      </c>
      <c r="M3032" s="4">
        <v>6</v>
      </c>
      <c r="N3032" s="5">
        <v>26.9</v>
      </c>
      <c r="O3032" s="7">
        <f t="shared" si="376"/>
        <v>4</v>
      </c>
      <c r="P3032" s="7">
        <f t="shared" si="377"/>
        <v>4</v>
      </c>
      <c r="Q3032" s="7">
        <f t="shared" si="378"/>
        <v>5</v>
      </c>
      <c r="R3032" s="7">
        <f t="shared" si="379"/>
        <v>13</v>
      </c>
      <c r="S3032" s="8">
        <f t="shared" si="380"/>
        <v>137.5</v>
      </c>
      <c r="T3032" s="7" t="str">
        <f t="shared" si="381"/>
        <v>A - Top-Kunde</v>
      </c>
      <c r="U3032" s="4">
        <f>ROUND(((E3032-Hilfswerte!$B$20)/Hilfswerte!$B$21)+((F3032-Hilfswerte!$B$22)/Hilfswerte!$B$23)+((G3032-Hilfswerte!$B$24)/Hilfswerte!$B$25)+0.1*INDEX(Hilfswerte!$B$4:$B$15,MATCH(C3032,Hilfswerte!$A$4:$A$15,0)),2)</f>
        <v>-0.53</v>
      </c>
      <c r="V3032" s="4">
        <f>ROUND(SQRT((((E3032-Hilfswerte!$B$20)/Hilfswerte!$B$21)-Hilfswerte!$B$28)^2+(((F3032-Hilfswerte!$B$22)/Hilfswerte!$B$23)-Hilfswerte!$B$29)^2+(((G3032-Hilfswerte!$B$24)/Hilfswerte!$B$25)-Hilfswerte!$B$30)^2),3)</f>
        <v>0.89600000000000002</v>
      </c>
      <c r="W3032" s="4">
        <f>ROUND(E3032*Hilfswerte!$B$31,0)</f>
        <v>20144</v>
      </c>
      <c r="X3032" s="4">
        <f t="shared" si="382"/>
        <v>0</v>
      </c>
      <c r="Y3032" s="4" t="str">
        <f>IF(T3032="A - Top-Kunde","bereits Top-Kunde",IF(AND(V3032&lt;=Hilfswerte!$B$34,H3032&lt;0.5*W3032),"Hoch",IF(AND(V3032&lt;=Hilfswerte!$B$35,H3032&lt;0.7*W3032),"Mittel","Niedrig")))</f>
        <v>bereits Top-Kunde</v>
      </c>
      <c r="Z3032" s="4">
        <f t="shared" si="383"/>
        <v>6.7</v>
      </c>
      <c r="AA3032" s="4" t="str">
        <f>IF(J3032&gt;365,"Bereits abgewandert (Segment D)",IF(Z3032&gt;=Hilfswerte!$B$38,"Rot - akut gefaehrdet",IF(Z3032&gt;=Hilfswerte!$B$39,"Gelb - beobachten","Gruen - stabil")))</f>
        <v>Gruen - stabil</v>
      </c>
    </row>
    <row r="3033" spans="1:27" ht="15" customHeight="1" x14ac:dyDescent="0.25">
      <c r="A3033" s="4" t="s">
        <v>3380</v>
      </c>
      <c r="B3033" s="4" t="s">
        <v>92</v>
      </c>
      <c r="C3033" s="4" t="s">
        <v>51</v>
      </c>
      <c r="D3033" s="4" t="s">
        <v>56</v>
      </c>
      <c r="E3033" s="4">
        <v>27</v>
      </c>
      <c r="F3033" s="5">
        <v>5.4</v>
      </c>
      <c r="G3033" s="5">
        <v>1.2</v>
      </c>
      <c r="H3033" s="6">
        <v>680</v>
      </c>
      <c r="I3033" s="4">
        <v>1</v>
      </c>
      <c r="J3033" s="4">
        <v>205</v>
      </c>
      <c r="K3033" s="4">
        <v>0</v>
      </c>
      <c r="L3033" s="4">
        <v>23</v>
      </c>
      <c r="M3033" s="4">
        <v>3</v>
      </c>
      <c r="N3033" s="5">
        <v>22.8</v>
      </c>
      <c r="O3033" s="7">
        <f t="shared" si="376"/>
        <v>2</v>
      </c>
      <c r="P3033" s="7">
        <f t="shared" si="377"/>
        <v>1</v>
      </c>
      <c r="Q3033" s="7">
        <f t="shared" si="378"/>
        <v>2</v>
      </c>
      <c r="R3033" s="7">
        <f t="shared" si="379"/>
        <v>5</v>
      </c>
      <c r="S3033" s="8">
        <f t="shared" si="380"/>
        <v>54.5</v>
      </c>
      <c r="T3033" s="7" t="str">
        <f t="shared" si="381"/>
        <v>C - Entwicklungspotenzial</v>
      </c>
      <c r="U3033" s="4">
        <f>ROUND(((E3033-Hilfswerte!$B$20)/Hilfswerte!$B$21)+((F3033-Hilfswerte!$B$22)/Hilfswerte!$B$23)+((G3033-Hilfswerte!$B$24)/Hilfswerte!$B$25)+0.1*INDEX(Hilfswerte!$B$4:$B$15,MATCH(C3033,Hilfswerte!$A$4:$A$15,0)),2)</f>
        <v>-1.89</v>
      </c>
      <c r="V3033" s="4">
        <f>ROUND(SQRT((((E3033-Hilfswerte!$B$20)/Hilfswerte!$B$21)-Hilfswerte!$B$28)^2+(((F3033-Hilfswerte!$B$22)/Hilfswerte!$B$23)-Hilfswerte!$B$29)^2+(((G3033-Hilfswerte!$B$24)/Hilfswerte!$B$25)-Hilfswerte!$B$30)^2),3)</f>
        <v>1.796</v>
      </c>
      <c r="W3033" s="4">
        <f>ROUND(E3033*Hilfswerte!$B$31,0)</f>
        <v>5550</v>
      </c>
      <c r="X3033" s="4">
        <f t="shared" si="382"/>
        <v>4870</v>
      </c>
      <c r="Y3033" s="4" t="str">
        <f>IF(T3033="A - Top-Kunde","bereits Top-Kunde",IF(AND(V3033&lt;=Hilfswerte!$B$34,H3033&lt;0.5*W3033),"Hoch",IF(AND(V3033&lt;=Hilfswerte!$B$35,H3033&lt;0.7*W3033),"Mittel","Niedrig")))</f>
        <v>Niedrig</v>
      </c>
      <c r="Z3033" s="4">
        <f t="shared" si="383"/>
        <v>14.9</v>
      </c>
      <c r="AA3033" s="4" t="str">
        <f>IF(J3033&gt;365,"Bereits abgewandert (Segment D)",IF(Z3033&gt;=Hilfswerte!$B$38,"Rot - akut gefaehrdet",IF(Z3033&gt;=Hilfswerte!$B$39,"Gelb - beobachten","Gruen - stabil")))</f>
        <v>Gelb - beobachten</v>
      </c>
    </row>
    <row r="3034" spans="1:27" ht="15" customHeight="1" x14ac:dyDescent="0.25">
      <c r="A3034" s="4" t="s">
        <v>3381</v>
      </c>
      <c r="B3034" s="4" t="s">
        <v>176</v>
      </c>
      <c r="C3034" s="4" t="s">
        <v>89</v>
      </c>
      <c r="D3034" s="4" t="s">
        <v>30</v>
      </c>
      <c r="E3034" s="4">
        <v>104</v>
      </c>
      <c r="F3034" s="5">
        <v>30.2</v>
      </c>
      <c r="G3034" s="5">
        <v>0.4</v>
      </c>
      <c r="H3034" s="6">
        <v>28500</v>
      </c>
      <c r="I3034" s="4">
        <v>4</v>
      </c>
      <c r="J3034" s="4">
        <v>8</v>
      </c>
      <c r="K3034" s="4">
        <v>0</v>
      </c>
      <c r="L3034" s="4">
        <v>8</v>
      </c>
      <c r="M3034" s="4">
        <v>2</v>
      </c>
      <c r="N3034" s="5">
        <v>34.700000000000003</v>
      </c>
      <c r="O3034" s="7">
        <f t="shared" si="376"/>
        <v>5</v>
      </c>
      <c r="P3034" s="7">
        <f t="shared" si="377"/>
        <v>4</v>
      </c>
      <c r="Q3034" s="7">
        <f t="shared" si="378"/>
        <v>5</v>
      </c>
      <c r="R3034" s="7">
        <f t="shared" si="379"/>
        <v>14</v>
      </c>
      <c r="S3034" s="8">
        <f t="shared" si="380"/>
        <v>155</v>
      </c>
      <c r="T3034" s="7" t="str">
        <f t="shared" si="381"/>
        <v>A - Top-Kunde</v>
      </c>
      <c r="U3034" s="4">
        <f>ROUND(((E3034-Hilfswerte!$B$20)/Hilfswerte!$B$21)+((F3034-Hilfswerte!$B$22)/Hilfswerte!$B$23)+((G3034-Hilfswerte!$B$24)/Hilfswerte!$B$25)+0.1*INDEX(Hilfswerte!$B$4:$B$15,MATCH(C3034,Hilfswerte!$A$4:$A$15,0)),2)</f>
        <v>-1.29</v>
      </c>
      <c r="V3034" s="4">
        <f>ROUND(SQRT((((E3034-Hilfswerte!$B$20)/Hilfswerte!$B$21)-Hilfswerte!$B$28)^2+(((F3034-Hilfswerte!$B$22)/Hilfswerte!$B$23)-Hilfswerte!$B$29)^2+(((G3034-Hilfswerte!$B$24)/Hilfswerte!$B$25)-Hilfswerte!$B$30)^2),3)</f>
        <v>1.7430000000000001</v>
      </c>
      <c r="W3034" s="4">
        <f>ROUND(E3034*Hilfswerte!$B$31,0)</f>
        <v>21377</v>
      </c>
      <c r="X3034" s="4">
        <f t="shared" si="382"/>
        <v>0</v>
      </c>
      <c r="Y3034" s="4" t="str">
        <f>IF(T3034="A - Top-Kunde","bereits Top-Kunde",IF(AND(V3034&lt;=Hilfswerte!$B$34,H3034&lt;0.5*W3034),"Hoch",IF(AND(V3034&lt;=Hilfswerte!$B$35,H3034&lt;0.7*W3034),"Mittel","Niedrig")))</f>
        <v>bereits Top-Kunde</v>
      </c>
      <c r="Z3034" s="4">
        <f t="shared" si="383"/>
        <v>2</v>
      </c>
      <c r="AA3034" s="4" t="str">
        <f>IF(J3034&gt;365,"Bereits abgewandert (Segment D)",IF(Z3034&gt;=Hilfswerte!$B$38,"Rot - akut gefaehrdet",IF(Z3034&gt;=Hilfswerte!$B$39,"Gelb - beobachten","Gruen - stabil")))</f>
        <v>Gruen - stabil</v>
      </c>
    </row>
    <row r="3035" spans="1:27" ht="15" customHeight="1" x14ac:dyDescent="0.25">
      <c r="A3035" s="4" t="s">
        <v>3382</v>
      </c>
      <c r="B3035" s="4" t="s">
        <v>778</v>
      </c>
      <c r="C3035" s="4" t="s">
        <v>59</v>
      </c>
      <c r="D3035" s="4" t="s">
        <v>30</v>
      </c>
      <c r="E3035" s="4">
        <v>173</v>
      </c>
      <c r="F3035" s="5">
        <v>20.399999999999999</v>
      </c>
      <c r="G3035" s="5">
        <v>21.6</v>
      </c>
      <c r="H3035" s="6">
        <v>11870</v>
      </c>
      <c r="I3035" s="4">
        <v>4</v>
      </c>
      <c r="J3035" s="4">
        <v>60</v>
      </c>
      <c r="K3035" s="4">
        <v>0</v>
      </c>
      <c r="L3035" s="4">
        <v>1</v>
      </c>
      <c r="M3035" s="4">
        <v>1</v>
      </c>
      <c r="N3035" s="5">
        <v>-9.1</v>
      </c>
      <c r="O3035" s="7">
        <f t="shared" si="376"/>
        <v>4</v>
      </c>
      <c r="P3035" s="7">
        <f t="shared" si="377"/>
        <v>4</v>
      </c>
      <c r="Q3035" s="7">
        <f t="shared" si="378"/>
        <v>5</v>
      </c>
      <c r="R3035" s="7">
        <f t="shared" si="379"/>
        <v>13</v>
      </c>
      <c r="S3035" s="8">
        <f t="shared" si="380"/>
        <v>125.2</v>
      </c>
      <c r="T3035" s="7" t="str">
        <f t="shared" si="381"/>
        <v>A - Top-Kunde</v>
      </c>
      <c r="U3035" s="4">
        <f>ROUND(((E3035-Hilfswerte!$B$20)/Hilfswerte!$B$21)+((F3035-Hilfswerte!$B$22)/Hilfswerte!$B$23)+((G3035-Hilfswerte!$B$24)/Hilfswerte!$B$25)+0.1*INDEX(Hilfswerte!$B$4:$B$15,MATCH(C3035,Hilfswerte!$A$4:$A$15,0)),2)</f>
        <v>1.82</v>
      </c>
      <c r="V3035" s="4">
        <f>ROUND(SQRT((((E3035-Hilfswerte!$B$20)/Hilfswerte!$B$21)-Hilfswerte!$B$28)^2+(((F3035-Hilfswerte!$B$22)/Hilfswerte!$B$23)-Hilfswerte!$B$29)^2+(((G3035-Hilfswerte!$B$24)/Hilfswerte!$B$25)-Hilfswerte!$B$30)^2),3)</f>
        <v>1.679</v>
      </c>
      <c r="W3035" s="4">
        <f>ROUND(E3035*Hilfswerte!$B$31,0)</f>
        <v>35559</v>
      </c>
      <c r="X3035" s="4">
        <f t="shared" si="382"/>
        <v>23689</v>
      </c>
      <c r="Y3035" s="4" t="str">
        <f>IF(T3035="A - Top-Kunde","bereits Top-Kunde",IF(AND(V3035&lt;=Hilfswerte!$B$34,H3035&lt;0.5*W3035),"Hoch",IF(AND(V3035&lt;=Hilfswerte!$B$35,H3035&lt;0.7*W3035),"Mittel","Niedrig")))</f>
        <v>bereits Top-Kunde</v>
      </c>
      <c r="Z3035" s="4">
        <f t="shared" si="383"/>
        <v>6.8</v>
      </c>
      <c r="AA3035" s="4" t="str">
        <f>IF(J3035&gt;365,"Bereits abgewandert (Segment D)",IF(Z3035&gt;=Hilfswerte!$B$38,"Rot - akut gefaehrdet",IF(Z3035&gt;=Hilfswerte!$B$39,"Gelb - beobachten","Gruen - stabil")))</f>
        <v>Gruen - stabil</v>
      </c>
    </row>
    <row r="3036" spans="1:27" ht="15" customHeight="1" x14ac:dyDescent="0.25">
      <c r="A3036" s="4" t="s">
        <v>3383</v>
      </c>
      <c r="B3036" s="4" t="s">
        <v>310</v>
      </c>
      <c r="C3036" s="4" t="s">
        <v>38</v>
      </c>
      <c r="D3036" s="4" t="s">
        <v>30</v>
      </c>
      <c r="E3036" s="4">
        <v>30</v>
      </c>
      <c r="F3036" s="5">
        <v>11.1</v>
      </c>
      <c r="G3036" s="5">
        <v>15.9</v>
      </c>
      <c r="H3036" s="6">
        <v>12050</v>
      </c>
      <c r="I3036" s="4">
        <v>4</v>
      </c>
      <c r="J3036" s="4">
        <v>4</v>
      </c>
      <c r="K3036" s="4">
        <v>0</v>
      </c>
      <c r="L3036" s="4">
        <v>11</v>
      </c>
      <c r="M3036" s="4">
        <v>4</v>
      </c>
      <c r="N3036" s="5">
        <v>27.6</v>
      </c>
      <c r="O3036" s="7">
        <f t="shared" si="376"/>
        <v>5</v>
      </c>
      <c r="P3036" s="7">
        <f t="shared" si="377"/>
        <v>4</v>
      </c>
      <c r="Q3036" s="7">
        <f t="shared" si="378"/>
        <v>5</v>
      </c>
      <c r="R3036" s="7">
        <f t="shared" si="379"/>
        <v>14</v>
      </c>
      <c r="S3036" s="8">
        <f t="shared" si="380"/>
        <v>150.5</v>
      </c>
      <c r="T3036" s="7" t="str">
        <f t="shared" si="381"/>
        <v>A - Top-Kunde</v>
      </c>
      <c r="U3036" s="4">
        <f>ROUND(((E3036-Hilfswerte!$B$20)/Hilfswerte!$B$21)+((F3036-Hilfswerte!$B$22)/Hilfswerte!$B$23)+((G3036-Hilfswerte!$B$24)/Hilfswerte!$B$25)+0.1*INDEX(Hilfswerte!$B$4:$B$15,MATCH(C3036,Hilfswerte!$A$4:$A$15,0)),2)</f>
        <v>0.55000000000000004</v>
      </c>
      <c r="V3036" s="4">
        <f>ROUND(SQRT((((E3036-Hilfswerte!$B$20)/Hilfswerte!$B$21)-Hilfswerte!$B$28)^2+(((F3036-Hilfswerte!$B$22)/Hilfswerte!$B$23)-Hilfswerte!$B$29)^2+(((G3036-Hilfswerte!$B$24)/Hilfswerte!$B$25)-Hilfswerte!$B$30)^2),3)</f>
        <v>1.0620000000000001</v>
      </c>
      <c r="W3036" s="4">
        <f>ROUND(E3036*Hilfswerte!$B$31,0)</f>
        <v>6166</v>
      </c>
      <c r="X3036" s="4">
        <f t="shared" si="382"/>
        <v>0</v>
      </c>
      <c r="Y3036" s="4" t="str">
        <f>IF(T3036="A - Top-Kunde","bereits Top-Kunde",IF(AND(V3036&lt;=Hilfswerte!$B$34,H3036&lt;0.5*W3036),"Hoch",IF(AND(V3036&lt;=Hilfswerte!$B$35,H3036&lt;0.7*W3036),"Mittel","Niedrig")))</f>
        <v>bereits Top-Kunde</v>
      </c>
      <c r="Z3036" s="4">
        <f t="shared" si="383"/>
        <v>2.4</v>
      </c>
      <c r="AA3036" s="4" t="str">
        <f>IF(J3036&gt;365,"Bereits abgewandert (Segment D)",IF(Z3036&gt;=Hilfswerte!$B$38,"Rot - akut gefaehrdet",IF(Z3036&gt;=Hilfswerte!$B$39,"Gelb - beobachten","Gruen - stabil")))</f>
        <v>Gruen - stabil</v>
      </c>
    </row>
    <row r="3037" spans="1:27" ht="15" customHeight="1" x14ac:dyDescent="0.25">
      <c r="A3037" s="4" t="s">
        <v>3384</v>
      </c>
      <c r="B3037" s="4" t="s">
        <v>897</v>
      </c>
      <c r="C3037" s="4" t="s">
        <v>59</v>
      </c>
      <c r="D3037" s="4" t="s">
        <v>56</v>
      </c>
      <c r="E3037" s="4">
        <v>263</v>
      </c>
      <c r="F3037" s="5">
        <v>52.7</v>
      </c>
      <c r="G3037" s="5">
        <v>13.7</v>
      </c>
      <c r="H3037" s="6">
        <v>45980</v>
      </c>
      <c r="I3037" s="4">
        <v>5</v>
      </c>
      <c r="J3037" s="4">
        <v>46</v>
      </c>
      <c r="K3037" s="4">
        <v>0</v>
      </c>
      <c r="L3037" s="4">
        <v>25</v>
      </c>
      <c r="M3037" s="4">
        <v>3</v>
      </c>
      <c r="N3037" s="5">
        <v>-23.9</v>
      </c>
      <c r="O3037" s="7">
        <f t="shared" si="376"/>
        <v>4</v>
      </c>
      <c r="P3037" s="7">
        <f t="shared" si="377"/>
        <v>5</v>
      </c>
      <c r="Q3037" s="7">
        <f t="shared" si="378"/>
        <v>5</v>
      </c>
      <c r="R3037" s="7">
        <f t="shared" si="379"/>
        <v>14</v>
      </c>
      <c r="S3037" s="8">
        <f t="shared" si="380"/>
        <v>120.6</v>
      </c>
      <c r="T3037" s="7" t="str">
        <f t="shared" si="381"/>
        <v>B - Kernkunde</v>
      </c>
      <c r="U3037" s="4">
        <f>ROUND(((E3037-Hilfswerte!$B$20)/Hilfswerte!$B$21)+((F3037-Hilfswerte!$B$22)/Hilfswerte!$B$23)+((G3037-Hilfswerte!$B$24)/Hilfswerte!$B$25)+0.1*INDEX(Hilfswerte!$B$4:$B$15,MATCH(C3037,Hilfswerte!$A$4:$A$15,0)),2)</f>
        <v>1.54</v>
      </c>
      <c r="V3037" s="4">
        <f>ROUND(SQRT((((E3037-Hilfswerte!$B$20)/Hilfswerte!$B$21)-Hilfswerte!$B$28)^2+(((F3037-Hilfswerte!$B$22)/Hilfswerte!$B$23)-Hilfswerte!$B$29)^2+(((G3037-Hilfswerte!$B$24)/Hilfswerte!$B$25)-Hilfswerte!$B$30)^2),3)</f>
        <v>0.63100000000000001</v>
      </c>
      <c r="W3037" s="4">
        <f>ROUND(E3037*Hilfswerte!$B$31,0)</f>
        <v>54059</v>
      </c>
      <c r="X3037" s="4">
        <f t="shared" si="382"/>
        <v>8079</v>
      </c>
      <c r="Y3037" s="4" t="str">
        <f>IF(T3037="A - Top-Kunde","bereits Top-Kunde",IF(AND(V3037&lt;=Hilfswerte!$B$34,H3037&lt;0.5*W3037),"Hoch",IF(AND(V3037&lt;=Hilfswerte!$B$35,H3037&lt;0.7*W3037),"Mittel","Niedrig")))</f>
        <v>Niedrig</v>
      </c>
      <c r="Z3037" s="4">
        <f t="shared" si="383"/>
        <v>16.899999999999999</v>
      </c>
      <c r="AA3037" s="4" t="str">
        <f>IF(J3037&gt;365,"Bereits abgewandert (Segment D)",IF(Z3037&gt;=Hilfswerte!$B$38,"Rot - akut gefaehrdet",IF(Z3037&gt;=Hilfswerte!$B$39,"Gelb - beobachten","Gruen - stabil")))</f>
        <v>Gelb - beobachten</v>
      </c>
    </row>
    <row r="3038" spans="1:27" ht="15" customHeight="1" x14ac:dyDescent="0.25">
      <c r="A3038" s="4" t="s">
        <v>3385</v>
      </c>
      <c r="B3038" s="4" t="s">
        <v>360</v>
      </c>
      <c r="C3038" s="4" t="s">
        <v>55</v>
      </c>
      <c r="D3038" s="4" t="s">
        <v>30</v>
      </c>
      <c r="E3038" s="4">
        <v>245</v>
      </c>
      <c r="F3038" s="5">
        <v>45.4</v>
      </c>
      <c r="G3038" s="5">
        <v>11.6</v>
      </c>
      <c r="H3038" s="6">
        <v>17780</v>
      </c>
      <c r="I3038" s="4">
        <v>4</v>
      </c>
      <c r="J3038" s="4">
        <v>13</v>
      </c>
      <c r="K3038" s="4">
        <v>0</v>
      </c>
      <c r="L3038" s="4">
        <v>3</v>
      </c>
      <c r="M3038" s="4">
        <v>2</v>
      </c>
      <c r="N3038" s="5">
        <v>-2.2999999999999998</v>
      </c>
      <c r="O3038" s="7">
        <f t="shared" si="376"/>
        <v>5</v>
      </c>
      <c r="P3038" s="7">
        <f t="shared" si="377"/>
        <v>4</v>
      </c>
      <c r="Q3038" s="7">
        <f t="shared" si="378"/>
        <v>5</v>
      </c>
      <c r="R3038" s="7">
        <f t="shared" si="379"/>
        <v>14</v>
      </c>
      <c r="S3038" s="8">
        <f t="shared" si="380"/>
        <v>138</v>
      </c>
      <c r="T3038" s="7" t="str">
        <f t="shared" si="381"/>
        <v>A - Top-Kunde</v>
      </c>
      <c r="U3038" s="4">
        <f>ROUND(((E3038-Hilfswerte!$B$20)/Hilfswerte!$B$21)+((F3038-Hilfswerte!$B$22)/Hilfswerte!$B$23)+((G3038-Hilfswerte!$B$24)/Hilfswerte!$B$25)+0.1*INDEX(Hilfswerte!$B$4:$B$15,MATCH(C3038,Hilfswerte!$A$4:$A$15,0)),2)</f>
        <v>1.36</v>
      </c>
      <c r="V3038" s="4">
        <f>ROUND(SQRT((((E3038-Hilfswerte!$B$20)/Hilfswerte!$B$21)-Hilfswerte!$B$28)^2+(((F3038-Hilfswerte!$B$22)/Hilfswerte!$B$23)-Hilfswerte!$B$29)^2+(((G3038-Hilfswerte!$B$24)/Hilfswerte!$B$25)-Hilfswerte!$B$30)^2),3)</f>
        <v>0.36599999999999999</v>
      </c>
      <c r="W3038" s="4">
        <f>ROUND(E3038*Hilfswerte!$B$31,0)</f>
        <v>50359</v>
      </c>
      <c r="X3038" s="4">
        <f t="shared" si="382"/>
        <v>32579</v>
      </c>
      <c r="Y3038" s="4" t="str">
        <f>IF(T3038="A - Top-Kunde","bereits Top-Kunde",IF(AND(V3038&lt;=Hilfswerte!$B$34,H3038&lt;0.5*W3038),"Hoch",IF(AND(V3038&lt;=Hilfswerte!$B$35,H3038&lt;0.7*W3038),"Mittel","Niedrig")))</f>
        <v>bereits Top-Kunde</v>
      </c>
      <c r="Z3038" s="4">
        <f t="shared" si="383"/>
        <v>2.2000000000000002</v>
      </c>
      <c r="AA3038" s="4" t="str">
        <f>IF(J3038&gt;365,"Bereits abgewandert (Segment D)",IF(Z3038&gt;=Hilfswerte!$B$38,"Rot - akut gefaehrdet",IF(Z3038&gt;=Hilfswerte!$B$39,"Gelb - beobachten","Gruen - stabil")))</f>
        <v>Gruen - stabil</v>
      </c>
    </row>
    <row r="3039" spans="1:27" ht="15" customHeight="1" x14ac:dyDescent="0.25">
      <c r="A3039" s="4" t="s">
        <v>3386</v>
      </c>
      <c r="B3039" s="4" t="s">
        <v>687</v>
      </c>
      <c r="C3039" s="4" t="s">
        <v>47</v>
      </c>
      <c r="D3039" s="4" t="s">
        <v>30</v>
      </c>
      <c r="E3039" s="4">
        <v>74</v>
      </c>
      <c r="F3039" s="5">
        <v>20.5</v>
      </c>
      <c r="G3039" s="5">
        <v>9.6999999999999993</v>
      </c>
      <c r="H3039" s="6">
        <v>1770</v>
      </c>
      <c r="I3039" s="4">
        <v>2</v>
      </c>
      <c r="J3039" s="4">
        <v>163</v>
      </c>
      <c r="K3039" s="4">
        <v>0</v>
      </c>
      <c r="L3039" s="4">
        <v>19</v>
      </c>
      <c r="M3039" s="4">
        <v>3</v>
      </c>
      <c r="N3039" s="5">
        <v>-16.2</v>
      </c>
      <c r="O3039" s="7">
        <f t="shared" si="376"/>
        <v>3</v>
      </c>
      <c r="P3039" s="7">
        <f t="shared" si="377"/>
        <v>2</v>
      </c>
      <c r="Q3039" s="7">
        <f t="shared" si="378"/>
        <v>3</v>
      </c>
      <c r="R3039" s="7">
        <f t="shared" si="379"/>
        <v>8</v>
      </c>
      <c r="S3039" s="8">
        <f t="shared" si="380"/>
        <v>66.2</v>
      </c>
      <c r="T3039" s="7" t="str">
        <f t="shared" si="381"/>
        <v>C - Entwicklungspotenzial</v>
      </c>
      <c r="U3039" s="4">
        <f>ROUND(((E3039-Hilfswerte!$B$20)/Hilfswerte!$B$21)+((F3039-Hilfswerte!$B$22)/Hilfswerte!$B$23)+((G3039-Hilfswerte!$B$24)/Hilfswerte!$B$25)+0.1*INDEX(Hilfswerte!$B$4:$B$15,MATCH(C3039,Hilfswerte!$A$4:$A$15,0)),2)</f>
        <v>-0.33</v>
      </c>
      <c r="V3039" s="4">
        <f>ROUND(SQRT((((E3039-Hilfswerte!$B$20)/Hilfswerte!$B$21)-Hilfswerte!$B$28)^2+(((F3039-Hilfswerte!$B$22)/Hilfswerte!$B$23)-Hilfswerte!$B$29)^2+(((G3039-Hilfswerte!$B$24)/Hilfswerte!$B$25)-Hilfswerte!$B$30)^2),3)</f>
        <v>0.55900000000000005</v>
      </c>
      <c r="W3039" s="4">
        <f>ROUND(E3039*Hilfswerte!$B$31,0)</f>
        <v>15210</v>
      </c>
      <c r="X3039" s="4">
        <f t="shared" si="382"/>
        <v>13440</v>
      </c>
      <c r="Y3039" s="4" t="str">
        <f>IF(T3039="A - Top-Kunde","bereits Top-Kunde",IF(AND(V3039&lt;=Hilfswerte!$B$34,H3039&lt;0.5*W3039),"Hoch",IF(AND(V3039&lt;=Hilfswerte!$B$35,H3039&lt;0.7*W3039),"Mittel","Niedrig")))</f>
        <v>Hoch</v>
      </c>
      <c r="Z3039" s="4">
        <f t="shared" si="383"/>
        <v>18.399999999999999</v>
      </c>
      <c r="AA3039" s="4" t="str">
        <f>IF(J3039&gt;365,"Bereits abgewandert (Segment D)",IF(Z3039&gt;=Hilfswerte!$B$38,"Rot - akut gefaehrdet",IF(Z3039&gt;=Hilfswerte!$B$39,"Gelb - beobachten","Gruen - stabil")))</f>
        <v>Gelb - beobachten</v>
      </c>
    </row>
    <row r="3040" spans="1:27" ht="15" customHeight="1" x14ac:dyDescent="0.25">
      <c r="A3040" s="4" t="s">
        <v>3387</v>
      </c>
      <c r="B3040" s="4" t="s">
        <v>765</v>
      </c>
      <c r="C3040" s="4" t="s">
        <v>74</v>
      </c>
      <c r="D3040" s="4" t="s">
        <v>52</v>
      </c>
      <c r="E3040" s="4">
        <v>12</v>
      </c>
      <c r="F3040" s="5">
        <v>2.9</v>
      </c>
      <c r="G3040" s="5">
        <v>20.9</v>
      </c>
      <c r="H3040" s="6">
        <v>560</v>
      </c>
      <c r="I3040" s="4">
        <v>2</v>
      </c>
      <c r="J3040" s="4">
        <v>70</v>
      </c>
      <c r="K3040" s="4">
        <v>0</v>
      </c>
      <c r="L3040" s="4">
        <v>5</v>
      </c>
      <c r="M3040" s="4">
        <v>4</v>
      </c>
      <c r="N3040" s="5">
        <v>7.9</v>
      </c>
      <c r="O3040" s="7">
        <f t="shared" si="376"/>
        <v>4</v>
      </c>
      <c r="P3040" s="7">
        <f t="shared" si="377"/>
        <v>2</v>
      </c>
      <c r="Q3040" s="7">
        <f t="shared" si="378"/>
        <v>2</v>
      </c>
      <c r="R3040" s="7">
        <f t="shared" si="379"/>
        <v>8</v>
      </c>
      <c r="S3040" s="8">
        <f t="shared" si="380"/>
        <v>82.5</v>
      </c>
      <c r="T3040" s="7" t="str">
        <f t="shared" si="381"/>
        <v>C - Entwicklungspotenzial</v>
      </c>
      <c r="U3040" s="4">
        <f>ROUND(((E3040-Hilfswerte!$B$20)/Hilfswerte!$B$21)+((F3040-Hilfswerte!$B$22)/Hilfswerte!$B$23)+((G3040-Hilfswerte!$B$24)/Hilfswerte!$B$25)+0.1*INDEX(Hilfswerte!$B$4:$B$15,MATCH(C3040,Hilfswerte!$A$4:$A$15,0)),2)</f>
        <v>0.76</v>
      </c>
      <c r="V3040" s="4">
        <f>ROUND(SQRT((((E3040-Hilfswerte!$B$20)/Hilfswerte!$B$21)-Hilfswerte!$B$28)^2+(((F3040-Hilfswerte!$B$22)/Hilfswerte!$B$23)-Hilfswerte!$B$29)^2+(((G3040-Hilfswerte!$B$24)/Hilfswerte!$B$25)-Hilfswerte!$B$30)^2),3)</f>
        <v>1.7889999999999999</v>
      </c>
      <c r="W3040" s="4">
        <f>ROUND(E3040*Hilfswerte!$B$31,0)</f>
        <v>2467</v>
      </c>
      <c r="X3040" s="4">
        <f t="shared" si="382"/>
        <v>1907</v>
      </c>
      <c r="Y3040" s="4" t="str">
        <f>IF(T3040="A - Top-Kunde","bereits Top-Kunde",IF(AND(V3040&lt;=Hilfswerte!$B$34,H3040&lt;0.5*W3040),"Hoch",IF(AND(V3040&lt;=Hilfswerte!$B$35,H3040&lt;0.7*W3040),"Mittel","Niedrig")))</f>
        <v>Niedrig</v>
      </c>
      <c r="Z3040" s="4">
        <f t="shared" si="383"/>
        <v>4.5</v>
      </c>
      <c r="AA3040" s="4" t="str">
        <f>IF(J3040&gt;365,"Bereits abgewandert (Segment D)",IF(Z3040&gt;=Hilfswerte!$B$38,"Rot - akut gefaehrdet",IF(Z3040&gt;=Hilfswerte!$B$39,"Gelb - beobachten","Gruen - stabil")))</f>
        <v>Gruen - stabil</v>
      </c>
    </row>
    <row r="3041" spans="1:27" ht="15" customHeight="1" x14ac:dyDescent="0.25">
      <c r="A3041" s="4" t="s">
        <v>3388</v>
      </c>
      <c r="B3041" s="4" t="s">
        <v>381</v>
      </c>
      <c r="C3041" s="4" t="s">
        <v>62</v>
      </c>
      <c r="D3041" s="4" t="s">
        <v>52</v>
      </c>
      <c r="E3041" s="4">
        <v>61</v>
      </c>
      <c r="F3041" s="5">
        <v>13.6</v>
      </c>
      <c r="G3041" s="5">
        <v>14.8</v>
      </c>
      <c r="H3041" s="6">
        <v>1790</v>
      </c>
      <c r="I3041" s="4">
        <v>1</v>
      </c>
      <c r="J3041" s="4">
        <v>361</v>
      </c>
      <c r="K3041" s="4">
        <v>1</v>
      </c>
      <c r="L3041" s="4">
        <v>-5</v>
      </c>
      <c r="M3041" s="4">
        <v>2</v>
      </c>
      <c r="N3041" s="5">
        <v>-13.6</v>
      </c>
      <c r="O3041" s="7">
        <f t="shared" si="376"/>
        <v>2</v>
      </c>
      <c r="P3041" s="7">
        <f t="shared" si="377"/>
        <v>1</v>
      </c>
      <c r="Q3041" s="7">
        <f t="shared" si="378"/>
        <v>3</v>
      </c>
      <c r="R3041" s="7">
        <f t="shared" si="379"/>
        <v>6</v>
      </c>
      <c r="S3041" s="8">
        <f t="shared" si="380"/>
        <v>47.2</v>
      </c>
      <c r="T3041" s="7" t="str">
        <f t="shared" si="381"/>
        <v>C - Entwicklungspotenzial</v>
      </c>
      <c r="U3041" s="4">
        <f>ROUND(((E3041-Hilfswerte!$B$20)/Hilfswerte!$B$21)+((F3041-Hilfswerte!$B$22)/Hilfswerte!$B$23)+((G3041-Hilfswerte!$B$24)/Hilfswerte!$B$25)+0.1*INDEX(Hilfswerte!$B$4:$B$15,MATCH(C3041,Hilfswerte!$A$4:$A$15,0)),2)</f>
        <v>0.64</v>
      </c>
      <c r="V3041" s="4">
        <f>ROUND(SQRT((((E3041-Hilfswerte!$B$20)/Hilfswerte!$B$21)-Hilfswerte!$B$28)^2+(((F3041-Hilfswerte!$B$22)/Hilfswerte!$B$23)-Hilfswerte!$B$29)^2+(((G3041-Hilfswerte!$B$24)/Hilfswerte!$B$25)-Hilfswerte!$B$30)^2),3)</f>
        <v>0.84799999999999998</v>
      </c>
      <c r="W3041" s="4">
        <f>ROUND(E3041*Hilfswerte!$B$31,0)</f>
        <v>12538</v>
      </c>
      <c r="X3041" s="4">
        <f t="shared" si="382"/>
        <v>10748</v>
      </c>
      <c r="Y3041" s="4" t="str">
        <f>IF(T3041="A - Top-Kunde","bereits Top-Kunde",IF(AND(V3041&lt;=Hilfswerte!$B$34,H3041&lt;0.5*W3041),"Hoch",IF(AND(V3041&lt;=Hilfswerte!$B$35,H3041&lt;0.7*W3041),"Mittel","Niedrig")))</f>
        <v>Mittel</v>
      </c>
      <c r="Z3041" s="4">
        <f t="shared" si="383"/>
        <v>26.5</v>
      </c>
      <c r="AA3041" s="4" t="str">
        <f>IF(J3041&gt;365,"Bereits abgewandert (Segment D)",IF(Z3041&gt;=Hilfswerte!$B$38,"Rot - akut gefaehrdet",IF(Z3041&gt;=Hilfswerte!$B$39,"Gelb - beobachten","Gruen - stabil")))</f>
        <v>Rot - akut gefaehrdet</v>
      </c>
    </row>
    <row r="3042" spans="1:27" ht="15" customHeight="1" x14ac:dyDescent="0.25">
      <c r="A3042" s="4" t="s">
        <v>3389</v>
      </c>
      <c r="B3042" s="4" t="s">
        <v>645</v>
      </c>
      <c r="C3042" s="4" t="s">
        <v>47</v>
      </c>
      <c r="D3042" s="4" t="s">
        <v>30</v>
      </c>
      <c r="E3042" s="4">
        <v>279</v>
      </c>
      <c r="F3042" s="5">
        <v>109</v>
      </c>
      <c r="G3042" s="5">
        <v>18.5</v>
      </c>
      <c r="H3042" s="6">
        <v>4340</v>
      </c>
      <c r="I3042" s="4">
        <v>2</v>
      </c>
      <c r="J3042" s="4">
        <v>44</v>
      </c>
      <c r="K3042" s="4">
        <v>0</v>
      </c>
      <c r="L3042" s="4">
        <v>-5</v>
      </c>
      <c r="M3042" s="4">
        <v>4</v>
      </c>
      <c r="N3042" s="5">
        <v>-3.4</v>
      </c>
      <c r="O3042" s="7">
        <f t="shared" si="376"/>
        <v>4</v>
      </c>
      <c r="P3042" s="7">
        <f t="shared" si="377"/>
        <v>2</v>
      </c>
      <c r="Q3042" s="7">
        <f t="shared" si="378"/>
        <v>4</v>
      </c>
      <c r="R3042" s="7">
        <f t="shared" si="379"/>
        <v>10</v>
      </c>
      <c r="S3042" s="8">
        <f t="shared" si="380"/>
        <v>98.3</v>
      </c>
      <c r="T3042" s="7" t="str">
        <f t="shared" si="381"/>
        <v>C - Entwicklungspotenzial</v>
      </c>
      <c r="U3042" s="4">
        <f>ROUND(((E3042-Hilfswerte!$B$20)/Hilfswerte!$B$21)+((F3042-Hilfswerte!$B$22)/Hilfswerte!$B$23)+((G3042-Hilfswerte!$B$24)/Hilfswerte!$B$25)+0.1*INDEX(Hilfswerte!$B$4:$B$15,MATCH(C3042,Hilfswerte!$A$4:$A$15,0)),2)</f>
        <v>3.54</v>
      </c>
      <c r="V3042" s="4">
        <f>ROUND(SQRT((((E3042-Hilfswerte!$B$20)/Hilfswerte!$B$21)-Hilfswerte!$B$28)^2+(((F3042-Hilfswerte!$B$22)/Hilfswerte!$B$23)-Hilfswerte!$B$29)^2+(((G3042-Hilfswerte!$B$24)/Hilfswerte!$B$25)-Hilfswerte!$B$30)^2),3)</f>
        <v>1.796</v>
      </c>
      <c r="W3042" s="4">
        <f>ROUND(E3042*Hilfswerte!$B$31,0)</f>
        <v>57347</v>
      </c>
      <c r="X3042" s="4">
        <f t="shared" si="382"/>
        <v>53007</v>
      </c>
      <c r="Y3042" s="4" t="str">
        <f>IF(T3042="A - Top-Kunde","bereits Top-Kunde",IF(AND(V3042&lt;=Hilfswerte!$B$34,H3042&lt;0.5*W3042),"Hoch",IF(AND(V3042&lt;=Hilfswerte!$B$35,H3042&lt;0.7*W3042),"Mittel","Niedrig")))</f>
        <v>Niedrig</v>
      </c>
      <c r="Z3042" s="4">
        <f t="shared" si="383"/>
        <v>3.6</v>
      </c>
      <c r="AA3042" s="4" t="str">
        <f>IF(J3042&gt;365,"Bereits abgewandert (Segment D)",IF(Z3042&gt;=Hilfswerte!$B$38,"Rot - akut gefaehrdet",IF(Z3042&gt;=Hilfswerte!$B$39,"Gelb - beobachten","Gruen - stabil")))</f>
        <v>Gruen - stabil</v>
      </c>
    </row>
    <row r="3043" spans="1:27" ht="15" customHeight="1" x14ac:dyDescent="0.25">
      <c r="A3043" s="4" t="s">
        <v>3390</v>
      </c>
      <c r="B3043" s="4" t="s">
        <v>559</v>
      </c>
      <c r="C3043" s="4" t="s">
        <v>84</v>
      </c>
      <c r="D3043" s="4" t="s">
        <v>30</v>
      </c>
      <c r="E3043" s="4">
        <v>13</v>
      </c>
      <c r="F3043" s="5">
        <v>2.2000000000000002</v>
      </c>
      <c r="G3043" s="5">
        <v>19.100000000000001</v>
      </c>
      <c r="H3043" s="6">
        <v>2820</v>
      </c>
      <c r="I3043" s="4">
        <v>5</v>
      </c>
      <c r="J3043" s="4">
        <v>10</v>
      </c>
      <c r="K3043" s="4">
        <v>0</v>
      </c>
      <c r="L3043" s="4">
        <v>-2</v>
      </c>
      <c r="M3043" s="4">
        <v>3</v>
      </c>
      <c r="N3043" s="5">
        <v>-3.5</v>
      </c>
      <c r="O3043" s="7">
        <f t="shared" si="376"/>
        <v>5</v>
      </c>
      <c r="P3043" s="7">
        <f t="shared" si="377"/>
        <v>5</v>
      </c>
      <c r="Q3043" s="7">
        <f t="shared" si="378"/>
        <v>4</v>
      </c>
      <c r="R3043" s="7">
        <f t="shared" si="379"/>
        <v>14</v>
      </c>
      <c r="S3043" s="8">
        <f t="shared" si="380"/>
        <v>138.30000000000001</v>
      </c>
      <c r="T3043" s="7" t="str">
        <f t="shared" si="381"/>
        <v>A - Top-Kunde</v>
      </c>
      <c r="U3043" s="4">
        <f>ROUND(((E3043-Hilfswerte!$B$20)/Hilfswerte!$B$21)+((F3043-Hilfswerte!$B$22)/Hilfswerte!$B$23)+((G3043-Hilfswerte!$B$24)/Hilfswerte!$B$25)+0.1*INDEX(Hilfswerte!$B$4:$B$15,MATCH(C3043,Hilfswerte!$A$4:$A$15,0)),2)</f>
        <v>0.49</v>
      </c>
      <c r="V3043" s="4">
        <f>ROUND(SQRT((((E3043-Hilfswerte!$B$20)/Hilfswerte!$B$21)-Hilfswerte!$B$28)^2+(((F3043-Hilfswerte!$B$22)/Hilfswerte!$B$23)-Hilfswerte!$B$29)^2+(((G3043-Hilfswerte!$B$24)/Hilfswerte!$B$25)-Hilfswerte!$B$30)^2),3)</f>
        <v>1.554</v>
      </c>
      <c r="W3043" s="4">
        <f>ROUND(E3043*Hilfswerte!$B$31,0)</f>
        <v>2672</v>
      </c>
      <c r="X3043" s="4">
        <f t="shared" si="382"/>
        <v>0</v>
      </c>
      <c r="Y3043" s="4" t="str">
        <f>IF(T3043="A - Top-Kunde","bereits Top-Kunde",IF(AND(V3043&lt;=Hilfswerte!$B$34,H3043&lt;0.5*W3043),"Hoch",IF(AND(V3043&lt;=Hilfswerte!$B$35,H3043&lt;0.7*W3043),"Mittel","Niedrig")))</f>
        <v>bereits Top-Kunde</v>
      </c>
      <c r="Z3043" s="4">
        <f t="shared" si="383"/>
        <v>1.9</v>
      </c>
      <c r="AA3043" s="4" t="str">
        <f>IF(J3043&gt;365,"Bereits abgewandert (Segment D)",IF(Z3043&gt;=Hilfswerte!$B$38,"Rot - akut gefaehrdet",IF(Z3043&gt;=Hilfswerte!$B$39,"Gelb - beobachten","Gruen - stabil")))</f>
        <v>Gruen - stabil</v>
      </c>
    </row>
    <row r="3044" spans="1:27" ht="15" customHeight="1" x14ac:dyDescent="0.25">
      <c r="A3044" s="4" t="s">
        <v>3391</v>
      </c>
      <c r="B3044" s="4" t="s">
        <v>127</v>
      </c>
      <c r="C3044" s="4" t="s">
        <v>74</v>
      </c>
      <c r="D3044" s="4" t="s">
        <v>117</v>
      </c>
      <c r="E3044" s="4">
        <v>54</v>
      </c>
      <c r="F3044" s="5">
        <v>12.1</v>
      </c>
      <c r="G3044" s="5">
        <v>14.4</v>
      </c>
      <c r="H3044" s="6">
        <v>3930</v>
      </c>
      <c r="I3044" s="4">
        <v>3</v>
      </c>
      <c r="J3044" s="4">
        <v>14</v>
      </c>
      <c r="K3044" s="4">
        <v>0</v>
      </c>
      <c r="L3044" s="4">
        <v>19</v>
      </c>
      <c r="M3044" s="4">
        <v>1</v>
      </c>
      <c r="N3044" s="5">
        <v>-32.4</v>
      </c>
      <c r="O3044" s="7">
        <f t="shared" si="376"/>
        <v>5</v>
      </c>
      <c r="P3044" s="7">
        <f t="shared" si="377"/>
        <v>3</v>
      </c>
      <c r="Q3044" s="7">
        <f t="shared" si="378"/>
        <v>4</v>
      </c>
      <c r="R3044" s="7">
        <f t="shared" si="379"/>
        <v>12</v>
      </c>
      <c r="S3044" s="8">
        <f t="shared" si="380"/>
        <v>98.1</v>
      </c>
      <c r="T3044" s="7" t="str">
        <f t="shared" si="381"/>
        <v>C - Entwicklungspotenzial</v>
      </c>
      <c r="U3044" s="4">
        <f>ROUND(((E3044-Hilfswerte!$B$20)/Hilfswerte!$B$21)+((F3044-Hilfswerte!$B$22)/Hilfswerte!$B$23)+((G3044-Hilfswerte!$B$24)/Hilfswerte!$B$25)+0.1*INDEX(Hilfswerte!$B$4:$B$15,MATCH(C3044,Hilfswerte!$A$4:$A$15,0)),2)</f>
        <v>7.0000000000000007E-2</v>
      </c>
      <c r="V3044" s="4">
        <f>ROUND(SQRT((((E3044-Hilfswerte!$B$20)/Hilfswerte!$B$21)-Hilfswerte!$B$28)^2+(((F3044-Hilfswerte!$B$22)/Hilfswerte!$B$23)-Hilfswerte!$B$29)^2+(((G3044-Hilfswerte!$B$24)/Hilfswerte!$B$25)-Hilfswerte!$B$30)^2),3)</f>
        <v>0.83899999999999997</v>
      </c>
      <c r="W3044" s="4">
        <f>ROUND(E3044*Hilfswerte!$B$31,0)</f>
        <v>11099</v>
      </c>
      <c r="X3044" s="4">
        <f t="shared" si="382"/>
        <v>7169</v>
      </c>
      <c r="Y3044" s="4" t="str">
        <f>IF(T3044="A - Top-Kunde","bereits Top-Kunde",IF(AND(V3044&lt;=Hilfswerte!$B$34,H3044&lt;0.5*W3044),"Hoch",IF(AND(V3044&lt;=Hilfswerte!$B$35,H3044&lt;0.7*W3044),"Mittel","Niedrig")))</f>
        <v>Hoch</v>
      </c>
      <c r="Z3044" s="4">
        <f t="shared" si="383"/>
        <v>17.5</v>
      </c>
      <c r="AA3044" s="4" t="str">
        <f>IF(J3044&gt;365,"Bereits abgewandert (Segment D)",IF(Z3044&gt;=Hilfswerte!$B$38,"Rot - akut gefaehrdet",IF(Z3044&gt;=Hilfswerte!$B$39,"Gelb - beobachten","Gruen - stabil")))</f>
        <v>Gelb - beobachten</v>
      </c>
    </row>
    <row r="3045" spans="1:27" ht="15" customHeight="1" x14ac:dyDescent="0.25">
      <c r="A3045" s="4" t="s">
        <v>3392</v>
      </c>
      <c r="B3045" s="4" t="s">
        <v>514</v>
      </c>
      <c r="C3045" s="4" t="s">
        <v>51</v>
      </c>
      <c r="D3045" s="4" t="s">
        <v>30</v>
      </c>
      <c r="E3045" s="4">
        <v>45</v>
      </c>
      <c r="F3045" s="5">
        <v>13.7</v>
      </c>
      <c r="G3045" s="5">
        <v>18</v>
      </c>
      <c r="H3045" s="6">
        <v>150</v>
      </c>
      <c r="I3045" s="4">
        <v>1</v>
      </c>
      <c r="J3045" s="4">
        <v>92</v>
      </c>
      <c r="K3045" s="4">
        <v>0</v>
      </c>
      <c r="L3045" s="4">
        <v>5</v>
      </c>
      <c r="M3045" s="4">
        <v>6</v>
      </c>
      <c r="N3045" s="5">
        <v>25.4</v>
      </c>
      <c r="O3045" s="7">
        <f t="shared" si="376"/>
        <v>3</v>
      </c>
      <c r="P3045" s="7">
        <f t="shared" si="377"/>
        <v>1</v>
      </c>
      <c r="Q3045" s="7">
        <f t="shared" si="378"/>
        <v>2</v>
      </c>
      <c r="R3045" s="7">
        <f t="shared" si="379"/>
        <v>6</v>
      </c>
      <c r="S3045" s="8">
        <f t="shared" si="380"/>
        <v>71.2</v>
      </c>
      <c r="T3045" s="7" t="str">
        <f t="shared" si="381"/>
        <v>C - Entwicklungspotenzial</v>
      </c>
      <c r="U3045" s="4">
        <f>ROUND(((E3045-Hilfswerte!$B$20)/Hilfswerte!$B$21)+((F3045-Hilfswerte!$B$22)/Hilfswerte!$B$23)+((G3045-Hilfswerte!$B$24)/Hilfswerte!$B$25)+0.1*INDEX(Hilfswerte!$B$4:$B$15,MATCH(C3045,Hilfswerte!$A$4:$A$15,0)),2)</f>
        <v>1.01</v>
      </c>
      <c r="V3045" s="4">
        <f>ROUND(SQRT((((E3045-Hilfswerte!$B$20)/Hilfswerte!$B$21)-Hilfswerte!$B$28)^2+(((F3045-Hilfswerte!$B$22)/Hilfswerte!$B$23)-Hilfswerte!$B$29)^2+(((G3045-Hilfswerte!$B$24)/Hilfswerte!$B$25)-Hilfswerte!$B$30)^2),3)</f>
        <v>1.274</v>
      </c>
      <c r="W3045" s="4">
        <f>ROUND(E3045*Hilfswerte!$B$31,0)</f>
        <v>9250</v>
      </c>
      <c r="X3045" s="4">
        <f t="shared" si="382"/>
        <v>9100</v>
      </c>
      <c r="Y3045" s="4" t="str">
        <f>IF(T3045="A - Top-Kunde","bereits Top-Kunde",IF(AND(V3045&lt;=Hilfswerte!$B$34,H3045&lt;0.5*W3045),"Hoch",IF(AND(V3045&lt;=Hilfswerte!$B$35,H3045&lt;0.7*W3045),"Mittel","Niedrig")))</f>
        <v>Niedrig</v>
      </c>
      <c r="Z3045" s="4">
        <f t="shared" si="383"/>
        <v>5.6</v>
      </c>
      <c r="AA3045" s="4" t="str">
        <f>IF(J3045&gt;365,"Bereits abgewandert (Segment D)",IF(Z3045&gt;=Hilfswerte!$B$38,"Rot - akut gefaehrdet",IF(Z3045&gt;=Hilfswerte!$B$39,"Gelb - beobachten","Gruen - stabil")))</f>
        <v>Gruen - stabil</v>
      </c>
    </row>
    <row r="3046" spans="1:27" ht="15" customHeight="1" x14ac:dyDescent="0.25">
      <c r="A3046" s="4" t="s">
        <v>3393</v>
      </c>
      <c r="B3046" s="4" t="s">
        <v>418</v>
      </c>
      <c r="C3046" s="4" t="s">
        <v>55</v>
      </c>
      <c r="D3046" s="4" t="s">
        <v>48</v>
      </c>
      <c r="E3046" s="4">
        <v>54</v>
      </c>
      <c r="F3046" s="5">
        <v>7.7</v>
      </c>
      <c r="G3046" s="5">
        <v>12.1</v>
      </c>
      <c r="H3046" s="6">
        <v>4490</v>
      </c>
      <c r="I3046" s="4">
        <v>4</v>
      </c>
      <c r="J3046" s="4">
        <v>107</v>
      </c>
      <c r="K3046" s="4">
        <v>1</v>
      </c>
      <c r="L3046" s="4">
        <v>4</v>
      </c>
      <c r="M3046" s="4">
        <v>1</v>
      </c>
      <c r="N3046" s="5">
        <v>21.4</v>
      </c>
      <c r="O3046" s="7">
        <f t="shared" si="376"/>
        <v>3</v>
      </c>
      <c r="P3046" s="7">
        <f t="shared" si="377"/>
        <v>4</v>
      </c>
      <c r="Q3046" s="7">
        <f t="shared" si="378"/>
        <v>4</v>
      </c>
      <c r="R3046" s="7">
        <f t="shared" si="379"/>
        <v>11</v>
      </c>
      <c r="S3046" s="8">
        <f t="shared" si="380"/>
        <v>113.5</v>
      </c>
      <c r="T3046" s="7" t="str">
        <f t="shared" si="381"/>
        <v>B - Kernkunde</v>
      </c>
      <c r="U3046" s="4">
        <f>ROUND(((E3046-Hilfswerte!$B$20)/Hilfswerte!$B$21)+((F3046-Hilfswerte!$B$22)/Hilfswerte!$B$23)+((G3046-Hilfswerte!$B$24)/Hilfswerte!$B$25)+0.1*INDEX(Hilfswerte!$B$4:$B$15,MATCH(C3046,Hilfswerte!$A$4:$A$15,0)),2)</f>
        <v>-0.05</v>
      </c>
      <c r="V3046" s="4">
        <f>ROUND(SQRT((((E3046-Hilfswerte!$B$20)/Hilfswerte!$B$21)-Hilfswerte!$B$28)^2+(((F3046-Hilfswerte!$B$22)/Hilfswerte!$B$23)-Hilfswerte!$B$29)^2+(((G3046-Hilfswerte!$B$24)/Hilfswerte!$B$25)-Hilfswerte!$B$30)^2),3)</f>
        <v>0.73899999999999999</v>
      </c>
      <c r="W3046" s="4">
        <f>ROUND(E3046*Hilfswerte!$B$31,0)</f>
        <v>11099</v>
      </c>
      <c r="X3046" s="4">
        <f t="shared" si="382"/>
        <v>6609</v>
      </c>
      <c r="Y3046" s="4" t="str">
        <f>IF(T3046="A - Top-Kunde","bereits Top-Kunde",IF(AND(V3046&lt;=Hilfswerte!$B$34,H3046&lt;0.5*W3046),"Hoch",IF(AND(V3046&lt;=Hilfswerte!$B$35,H3046&lt;0.7*W3046),"Mittel","Niedrig")))</f>
        <v>Hoch</v>
      </c>
      <c r="Z3046" s="4">
        <f t="shared" si="383"/>
        <v>9.1999999999999993</v>
      </c>
      <c r="AA3046" s="4" t="str">
        <f>IF(J3046&gt;365,"Bereits abgewandert (Segment D)",IF(Z3046&gt;=Hilfswerte!$B$38,"Rot - akut gefaehrdet",IF(Z3046&gt;=Hilfswerte!$B$39,"Gelb - beobachten","Gruen - stabil")))</f>
        <v>Gruen - stabil</v>
      </c>
    </row>
    <row r="3047" spans="1:27" ht="15" customHeight="1" x14ac:dyDescent="0.25">
      <c r="A3047" s="4" t="s">
        <v>3394</v>
      </c>
      <c r="B3047" s="4" t="s">
        <v>408</v>
      </c>
      <c r="C3047" s="4" t="s">
        <v>38</v>
      </c>
      <c r="D3047" s="4" t="s">
        <v>56</v>
      </c>
      <c r="E3047" s="4">
        <v>32</v>
      </c>
      <c r="F3047" s="5">
        <v>9.1999999999999993</v>
      </c>
      <c r="G3047" s="5">
        <v>5.0999999999999996</v>
      </c>
      <c r="H3047" s="6">
        <v>1150</v>
      </c>
      <c r="I3047" s="4">
        <v>1</v>
      </c>
      <c r="J3047" s="4">
        <v>29</v>
      </c>
      <c r="K3047" s="4">
        <v>0</v>
      </c>
      <c r="L3047" s="4">
        <v>34</v>
      </c>
      <c r="M3047" s="4">
        <v>6</v>
      </c>
      <c r="N3047" s="5">
        <v>-29.5</v>
      </c>
      <c r="O3047" s="7">
        <f t="shared" si="376"/>
        <v>5</v>
      </c>
      <c r="P3047" s="7">
        <f t="shared" si="377"/>
        <v>1</v>
      </c>
      <c r="Q3047" s="7">
        <f t="shared" si="378"/>
        <v>3</v>
      </c>
      <c r="R3047" s="7">
        <f t="shared" si="379"/>
        <v>9</v>
      </c>
      <c r="S3047" s="8">
        <f t="shared" si="380"/>
        <v>65.099999999999994</v>
      </c>
      <c r="T3047" s="7" t="str">
        <f t="shared" si="381"/>
        <v>C - Entwicklungspotenzial</v>
      </c>
      <c r="U3047" s="4">
        <f>ROUND(((E3047-Hilfswerte!$B$20)/Hilfswerte!$B$21)+((F3047-Hilfswerte!$B$22)/Hilfswerte!$B$23)+((G3047-Hilfswerte!$B$24)/Hilfswerte!$B$25)+0.1*INDEX(Hilfswerte!$B$4:$B$15,MATCH(C3047,Hilfswerte!$A$4:$A$15,0)),2)</f>
        <v>-1.19</v>
      </c>
      <c r="V3047" s="4">
        <f>ROUND(SQRT((((E3047-Hilfswerte!$B$20)/Hilfswerte!$B$21)-Hilfswerte!$B$28)^2+(((F3047-Hilfswerte!$B$22)/Hilfswerte!$B$23)-Hilfswerte!$B$29)^2+(((G3047-Hilfswerte!$B$24)/Hilfswerte!$B$25)-Hilfswerte!$B$30)^2),3)</f>
        <v>1.2410000000000001</v>
      </c>
      <c r="W3047" s="4">
        <f>ROUND(E3047*Hilfswerte!$B$31,0)</f>
        <v>6577</v>
      </c>
      <c r="X3047" s="4">
        <f t="shared" si="382"/>
        <v>5427</v>
      </c>
      <c r="Y3047" s="4" t="str">
        <f>IF(T3047="A - Top-Kunde","bereits Top-Kunde",IF(AND(V3047&lt;=Hilfswerte!$B$34,H3047&lt;0.5*W3047),"Hoch",IF(AND(V3047&lt;=Hilfswerte!$B$35,H3047&lt;0.7*W3047),"Mittel","Niedrig")))</f>
        <v>Niedrig</v>
      </c>
      <c r="Z3047" s="4">
        <f t="shared" si="383"/>
        <v>20.100000000000001</v>
      </c>
      <c r="AA3047" s="4" t="str">
        <f>IF(J3047&gt;365,"Bereits abgewandert (Segment D)",IF(Z3047&gt;=Hilfswerte!$B$38,"Rot - akut gefaehrdet",IF(Z3047&gt;=Hilfswerte!$B$39,"Gelb - beobachten","Gruen - stabil")))</f>
        <v>Rot - akut gefaehrdet</v>
      </c>
    </row>
    <row r="3048" spans="1:27" ht="15" customHeight="1" x14ac:dyDescent="0.25">
      <c r="A3048" s="4" t="s">
        <v>3395</v>
      </c>
      <c r="B3048" s="4" t="s">
        <v>1050</v>
      </c>
      <c r="C3048" s="4" t="s">
        <v>33</v>
      </c>
      <c r="D3048" s="4" t="s">
        <v>48</v>
      </c>
      <c r="E3048" s="4">
        <v>27</v>
      </c>
      <c r="F3048" s="5">
        <v>3.2</v>
      </c>
      <c r="G3048" s="5">
        <v>5.6</v>
      </c>
      <c r="H3048" s="6">
        <v>6360</v>
      </c>
      <c r="I3048" s="4">
        <v>5</v>
      </c>
      <c r="J3048" s="4">
        <v>59</v>
      </c>
      <c r="K3048" s="4">
        <v>1</v>
      </c>
      <c r="L3048" s="4">
        <v>19</v>
      </c>
      <c r="M3048" s="4">
        <v>4</v>
      </c>
      <c r="N3048" s="5">
        <v>-25.1</v>
      </c>
      <c r="O3048" s="7">
        <f t="shared" si="376"/>
        <v>4</v>
      </c>
      <c r="P3048" s="7">
        <f t="shared" si="377"/>
        <v>5</v>
      </c>
      <c r="Q3048" s="7">
        <f t="shared" si="378"/>
        <v>4</v>
      </c>
      <c r="R3048" s="7">
        <f t="shared" si="379"/>
        <v>13</v>
      </c>
      <c r="S3048" s="8">
        <f t="shared" si="380"/>
        <v>105.8</v>
      </c>
      <c r="T3048" s="7" t="str">
        <f t="shared" si="381"/>
        <v>B - Kernkunde</v>
      </c>
      <c r="U3048" s="4">
        <f>ROUND(((E3048-Hilfswerte!$B$20)/Hilfswerte!$B$21)+((F3048-Hilfswerte!$B$22)/Hilfswerte!$B$23)+((G3048-Hilfswerte!$B$24)/Hilfswerte!$B$25)+0.1*INDEX(Hilfswerte!$B$4:$B$15,MATCH(C3048,Hilfswerte!$A$4:$A$15,0)),2)</f>
        <v>-1.55</v>
      </c>
      <c r="V3048" s="4">
        <f>ROUND(SQRT((((E3048-Hilfswerte!$B$20)/Hilfswerte!$B$21)-Hilfswerte!$B$28)^2+(((F3048-Hilfswerte!$B$22)/Hilfswerte!$B$23)-Hilfswerte!$B$29)^2+(((G3048-Hilfswerte!$B$24)/Hilfswerte!$B$25)-Hilfswerte!$B$30)^2),3)</f>
        <v>1.2410000000000001</v>
      </c>
      <c r="W3048" s="4">
        <f>ROUND(E3048*Hilfswerte!$B$31,0)</f>
        <v>5550</v>
      </c>
      <c r="X3048" s="4">
        <f t="shared" si="382"/>
        <v>0</v>
      </c>
      <c r="Y3048" s="4" t="str">
        <f>IF(T3048="A - Top-Kunde","bereits Top-Kunde",IF(AND(V3048&lt;=Hilfswerte!$B$34,H3048&lt;0.5*W3048),"Hoch",IF(AND(V3048&lt;=Hilfswerte!$B$35,H3048&lt;0.7*W3048),"Mittel","Niedrig")))</f>
        <v>Niedrig</v>
      </c>
      <c r="Z3048" s="4">
        <f t="shared" si="383"/>
        <v>19.8</v>
      </c>
      <c r="AA3048" s="4" t="str">
        <f>IF(J3048&gt;365,"Bereits abgewandert (Segment D)",IF(Z3048&gt;=Hilfswerte!$B$38,"Rot - akut gefaehrdet",IF(Z3048&gt;=Hilfswerte!$B$39,"Gelb - beobachten","Gruen - stabil")))</f>
        <v>Gelb - beobachten</v>
      </c>
    </row>
    <row r="3049" spans="1:27" ht="15" customHeight="1" x14ac:dyDescent="0.25">
      <c r="A3049" s="4" t="s">
        <v>3396</v>
      </c>
      <c r="B3049" s="4" t="s">
        <v>645</v>
      </c>
      <c r="C3049" s="4" t="s">
        <v>51</v>
      </c>
      <c r="D3049" s="4" t="s">
        <v>30</v>
      </c>
      <c r="E3049" s="4">
        <v>121</v>
      </c>
      <c r="F3049" s="5">
        <v>23.2</v>
      </c>
      <c r="G3049" s="5">
        <v>18.899999999999999</v>
      </c>
      <c r="H3049" s="6">
        <v>13370</v>
      </c>
      <c r="I3049" s="4">
        <v>4</v>
      </c>
      <c r="J3049" s="4">
        <v>3</v>
      </c>
      <c r="K3049" s="4">
        <v>0</v>
      </c>
      <c r="L3049" s="4">
        <v>10</v>
      </c>
      <c r="M3049" s="4">
        <v>3</v>
      </c>
      <c r="N3049" s="5">
        <v>9.6</v>
      </c>
      <c r="O3049" s="7">
        <f t="shared" si="376"/>
        <v>5</v>
      </c>
      <c r="P3049" s="7">
        <f t="shared" si="377"/>
        <v>4</v>
      </c>
      <c r="Q3049" s="7">
        <f t="shared" si="378"/>
        <v>5</v>
      </c>
      <c r="R3049" s="7">
        <f t="shared" si="379"/>
        <v>14</v>
      </c>
      <c r="S3049" s="8">
        <f t="shared" si="380"/>
        <v>141.80000000000001</v>
      </c>
      <c r="T3049" s="7" t="str">
        <f t="shared" si="381"/>
        <v>A - Top-Kunde</v>
      </c>
      <c r="U3049" s="4">
        <f>ROUND(((E3049-Hilfswerte!$B$20)/Hilfswerte!$B$21)+((F3049-Hilfswerte!$B$22)/Hilfswerte!$B$23)+((G3049-Hilfswerte!$B$24)/Hilfswerte!$B$25)+0.1*INDEX(Hilfswerte!$B$4:$B$15,MATCH(C3049,Hilfswerte!$A$4:$A$15,0)),2)</f>
        <v>1.65</v>
      </c>
      <c r="V3049" s="4">
        <f>ROUND(SQRT((((E3049-Hilfswerte!$B$20)/Hilfswerte!$B$21)-Hilfswerte!$B$28)^2+(((F3049-Hilfswerte!$B$22)/Hilfswerte!$B$23)-Hilfswerte!$B$29)^2+(((G3049-Hilfswerte!$B$24)/Hilfswerte!$B$25)-Hilfswerte!$B$30)^2),3)</f>
        <v>1.264</v>
      </c>
      <c r="W3049" s="4">
        <f>ROUND(E3049*Hilfswerte!$B$31,0)</f>
        <v>24871</v>
      </c>
      <c r="X3049" s="4">
        <f t="shared" si="382"/>
        <v>11501</v>
      </c>
      <c r="Y3049" s="4" t="str">
        <f>IF(T3049="A - Top-Kunde","bereits Top-Kunde",IF(AND(V3049&lt;=Hilfswerte!$B$34,H3049&lt;0.5*W3049),"Hoch",IF(AND(V3049&lt;=Hilfswerte!$B$35,H3049&lt;0.7*W3049),"Mittel","Niedrig")))</f>
        <v>bereits Top-Kunde</v>
      </c>
      <c r="Z3049" s="4">
        <f t="shared" si="383"/>
        <v>2.2000000000000002</v>
      </c>
      <c r="AA3049" s="4" t="str">
        <f>IF(J3049&gt;365,"Bereits abgewandert (Segment D)",IF(Z3049&gt;=Hilfswerte!$B$38,"Rot - akut gefaehrdet",IF(Z3049&gt;=Hilfswerte!$B$39,"Gelb - beobachten","Gruen - stabil")))</f>
        <v>Gruen - stabil</v>
      </c>
    </row>
    <row r="3050" spans="1:27" ht="15" customHeight="1" x14ac:dyDescent="0.25">
      <c r="A3050" s="4" t="s">
        <v>3397</v>
      </c>
      <c r="B3050" s="4" t="s">
        <v>378</v>
      </c>
      <c r="C3050" s="4" t="s">
        <v>59</v>
      </c>
      <c r="D3050" s="4" t="s">
        <v>48</v>
      </c>
      <c r="E3050" s="4">
        <v>25</v>
      </c>
      <c r="F3050" s="5">
        <v>5.0999999999999996</v>
      </c>
      <c r="G3050" s="5">
        <v>12.9</v>
      </c>
      <c r="H3050" s="6">
        <v>2240</v>
      </c>
      <c r="I3050" s="4">
        <v>1</v>
      </c>
      <c r="J3050" s="4">
        <v>210</v>
      </c>
      <c r="K3050" s="4">
        <v>0</v>
      </c>
      <c r="L3050" s="4">
        <v>0</v>
      </c>
      <c r="M3050" s="4">
        <v>3</v>
      </c>
      <c r="N3050" s="5">
        <v>-1.5</v>
      </c>
      <c r="O3050" s="7">
        <f t="shared" si="376"/>
        <v>2</v>
      </c>
      <c r="P3050" s="7">
        <f t="shared" si="377"/>
        <v>1</v>
      </c>
      <c r="Q3050" s="7">
        <f t="shared" si="378"/>
        <v>3</v>
      </c>
      <c r="R3050" s="7">
        <f t="shared" si="379"/>
        <v>6</v>
      </c>
      <c r="S3050" s="8">
        <f t="shared" si="380"/>
        <v>59.3</v>
      </c>
      <c r="T3050" s="7" t="str">
        <f t="shared" si="381"/>
        <v>C - Entwicklungspotenzial</v>
      </c>
      <c r="U3050" s="4">
        <f>ROUND(((E3050-Hilfswerte!$B$20)/Hilfswerte!$B$21)+((F3050-Hilfswerte!$B$22)/Hilfswerte!$B$23)+((G3050-Hilfswerte!$B$24)/Hilfswerte!$B$25)+0.1*INDEX(Hilfswerte!$B$4:$B$15,MATCH(C3050,Hilfswerte!$A$4:$A$15,0)),2)</f>
        <v>-0.47</v>
      </c>
      <c r="V3050" s="4">
        <f>ROUND(SQRT((((E3050-Hilfswerte!$B$20)/Hilfswerte!$B$21)-Hilfswerte!$B$28)^2+(((F3050-Hilfswerte!$B$22)/Hilfswerte!$B$23)-Hilfswerte!$B$29)^2+(((G3050-Hilfswerte!$B$24)/Hilfswerte!$B$25)-Hilfswerte!$B$30)^2),3)</f>
        <v>0.88700000000000001</v>
      </c>
      <c r="W3050" s="4">
        <f>ROUND(E3050*Hilfswerte!$B$31,0)</f>
        <v>5139</v>
      </c>
      <c r="X3050" s="4">
        <f t="shared" si="382"/>
        <v>2899</v>
      </c>
      <c r="Y3050" s="4" t="str">
        <f>IF(T3050="A - Top-Kunde","bereits Top-Kunde",IF(AND(V3050&lt;=Hilfswerte!$B$34,H3050&lt;0.5*W3050),"Hoch",IF(AND(V3050&lt;=Hilfswerte!$B$35,H3050&lt;0.7*W3050),"Mittel","Niedrig")))</f>
        <v>Mittel</v>
      </c>
      <c r="Z3050" s="4">
        <f t="shared" si="383"/>
        <v>11.1</v>
      </c>
      <c r="AA3050" s="4" t="str">
        <f>IF(J3050&gt;365,"Bereits abgewandert (Segment D)",IF(Z3050&gt;=Hilfswerte!$B$38,"Rot - akut gefaehrdet",IF(Z3050&gt;=Hilfswerte!$B$39,"Gelb - beobachten","Gruen - stabil")))</f>
        <v>Gruen - stabil</v>
      </c>
    </row>
    <row r="3051" spans="1:27" ht="15" customHeight="1" x14ac:dyDescent="0.25">
      <c r="A3051" s="4" t="s">
        <v>3398</v>
      </c>
      <c r="B3051" s="4" t="s">
        <v>165</v>
      </c>
      <c r="C3051" s="4" t="s">
        <v>62</v>
      </c>
      <c r="D3051" s="4" t="s">
        <v>30</v>
      </c>
      <c r="E3051" s="4">
        <v>137</v>
      </c>
      <c r="F3051" s="5">
        <v>29</v>
      </c>
      <c r="G3051" s="5">
        <v>6.8</v>
      </c>
      <c r="H3051" s="6">
        <v>40870</v>
      </c>
      <c r="I3051" s="4">
        <v>4</v>
      </c>
      <c r="J3051" s="4">
        <v>10</v>
      </c>
      <c r="K3051" s="4">
        <v>1</v>
      </c>
      <c r="L3051" s="4">
        <v>3</v>
      </c>
      <c r="M3051" s="4">
        <v>5</v>
      </c>
      <c r="N3051" s="5">
        <v>13.4</v>
      </c>
      <c r="O3051" s="7">
        <f t="shared" si="376"/>
        <v>5</v>
      </c>
      <c r="P3051" s="7">
        <f t="shared" si="377"/>
        <v>4</v>
      </c>
      <c r="Q3051" s="7">
        <f t="shared" si="378"/>
        <v>5</v>
      </c>
      <c r="R3051" s="7">
        <f t="shared" si="379"/>
        <v>14</v>
      </c>
      <c r="S3051" s="8">
        <f t="shared" si="380"/>
        <v>139.80000000000001</v>
      </c>
      <c r="T3051" s="7" t="str">
        <f t="shared" si="381"/>
        <v>A - Top-Kunde</v>
      </c>
      <c r="U3051" s="4">
        <f>ROUND(((E3051-Hilfswerte!$B$20)/Hilfswerte!$B$21)+((F3051-Hilfswerte!$B$22)/Hilfswerte!$B$23)+((G3051-Hilfswerte!$B$24)/Hilfswerte!$B$25)+0.1*INDEX(Hilfswerte!$B$4:$B$15,MATCH(C3051,Hilfswerte!$A$4:$A$15,0)),2)</f>
        <v>-0.03</v>
      </c>
      <c r="V3051" s="4">
        <f>ROUND(SQRT((((E3051-Hilfswerte!$B$20)/Hilfswerte!$B$21)-Hilfswerte!$B$28)^2+(((F3051-Hilfswerte!$B$22)/Hilfswerte!$B$23)-Hilfswerte!$B$29)^2+(((G3051-Hilfswerte!$B$24)/Hilfswerte!$B$25)-Hilfswerte!$B$30)^2),3)</f>
        <v>0.72899999999999998</v>
      </c>
      <c r="W3051" s="4">
        <f>ROUND(E3051*Hilfswerte!$B$31,0)</f>
        <v>28160</v>
      </c>
      <c r="X3051" s="4">
        <f t="shared" si="382"/>
        <v>0</v>
      </c>
      <c r="Y3051" s="4" t="str">
        <f>IF(T3051="A - Top-Kunde","bereits Top-Kunde",IF(AND(V3051&lt;=Hilfswerte!$B$34,H3051&lt;0.5*W3051),"Hoch",IF(AND(V3051&lt;=Hilfswerte!$B$35,H3051&lt;0.7*W3051),"Mittel","Niedrig")))</f>
        <v>bereits Top-Kunde</v>
      </c>
      <c r="Z3051" s="4">
        <f t="shared" si="383"/>
        <v>4.0999999999999996</v>
      </c>
      <c r="AA3051" s="4" t="str">
        <f>IF(J3051&gt;365,"Bereits abgewandert (Segment D)",IF(Z3051&gt;=Hilfswerte!$B$38,"Rot - akut gefaehrdet",IF(Z3051&gt;=Hilfswerte!$B$39,"Gelb - beobachten","Gruen - stabil")))</f>
        <v>Gruen - stabil</v>
      </c>
    </row>
    <row r="3052" spans="1:27" ht="15" customHeight="1" x14ac:dyDescent="0.25">
      <c r="A3052" s="4" t="s">
        <v>3399</v>
      </c>
      <c r="B3052" s="4" t="s">
        <v>743</v>
      </c>
      <c r="C3052" s="4" t="s">
        <v>29</v>
      </c>
      <c r="D3052" s="4" t="s">
        <v>30</v>
      </c>
      <c r="E3052" s="4">
        <v>88</v>
      </c>
      <c r="F3052" s="5">
        <v>31.4</v>
      </c>
      <c r="G3052" s="5">
        <v>11.6</v>
      </c>
      <c r="H3052" s="6">
        <v>13910</v>
      </c>
      <c r="I3052" s="4">
        <v>2</v>
      </c>
      <c r="J3052" s="4">
        <v>94</v>
      </c>
      <c r="K3052" s="4">
        <v>0</v>
      </c>
      <c r="L3052" s="4">
        <v>3</v>
      </c>
      <c r="M3052" s="4">
        <v>5</v>
      </c>
      <c r="N3052" s="5">
        <v>24.7</v>
      </c>
      <c r="O3052" s="7">
        <f t="shared" si="376"/>
        <v>3</v>
      </c>
      <c r="P3052" s="7">
        <f t="shared" si="377"/>
        <v>2</v>
      </c>
      <c r="Q3052" s="7">
        <f t="shared" si="378"/>
        <v>5</v>
      </c>
      <c r="R3052" s="7">
        <f t="shared" si="379"/>
        <v>10</v>
      </c>
      <c r="S3052" s="8">
        <f t="shared" si="380"/>
        <v>111.5</v>
      </c>
      <c r="T3052" s="7" t="str">
        <f t="shared" si="381"/>
        <v>B - Kernkunde</v>
      </c>
      <c r="U3052" s="4">
        <f>ROUND(((E3052-Hilfswerte!$B$20)/Hilfswerte!$B$21)+((F3052-Hilfswerte!$B$22)/Hilfswerte!$B$23)+((G3052-Hilfswerte!$B$24)/Hilfswerte!$B$25)+0.1*INDEX(Hilfswerte!$B$4:$B$15,MATCH(C3052,Hilfswerte!$A$4:$A$15,0)),2)</f>
        <v>0.41</v>
      </c>
      <c r="V3052" s="4">
        <f>ROUND(SQRT((((E3052-Hilfswerte!$B$20)/Hilfswerte!$B$21)-Hilfswerte!$B$28)^2+(((F3052-Hilfswerte!$B$22)/Hilfswerte!$B$23)-Hilfswerte!$B$29)^2+(((G3052-Hilfswerte!$B$24)/Hilfswerte!$B$25)-Hilfswerte!$B$30)^2),3)</f>
        <v>0.36199999999999999</v>
      </c>
      <c r="W3052" s="4">
        <f>ROUND(E3052*Hilfswerte!$B$31,0)</f>
        <v>18088</v>
      </c>
      <c r="X3052" s="4">
        <f t="shared" si="382"/>
        <v>4178</v>
      </c>
      <c r="Y3052" s="4" t="str">
        <f>IF(T3052="A - Top-Kunde","bereits Top-Kunde",IF(AND(V3052&lt;=Hilfswerte!$B$34,H3052&lt;0.5*W3052),"Hoch",IF(AND(V3052&lt;=Hilfswerte!$B$35,H3052&lt;0.7*W3052),"Mittel","Niedrig")))</f>
        <v>Niedrig</v>
      </c>
      <c r="Z3052" s="4">
        <f t="shared" si="383"/>
        <v>5.3</v>
      </c>
      <c r="AA3052" s="4" t="str">
        <f>IF(J3052&gt;365,"Bereits abgewandert (Segment D)",IF(Z3052&gt;=Hilfswerte!$B$38,"Rot - akut gefaehrdet",IF(Z3052&gt;=Hilfswerte!$B$39,"Gelb - beobachten","Gruen - stabil")))</f>
        <v>Gruen - stabil</v>
      </c>
    </row>
    <row r="3053" spans="1:27" ht="15" customHeight="1" x14ac:dyDescent="0.25">
      <c r="A3053" s="4" t="s">
        <v>3400</v>
      </c>
      <c r="B3053" s="4" t="s">
        <v>836</v>
      </c>
      <c r="C3053" s="4" t="s">
        <v>33</v>
      </c>
      <c r="D3053" s="4" t="s">
        <v>30</v>
      </c>
      <c r="E3053" s="4">
        <v>43</v>
      </c>
      <c r="F3053" s="5">
        <v>8</v>
      </c>
      <c r="G3053" s="5">
        <v>7</v>
      </c>
      <c r="H3053" s="6">
        <v>680</v>
      </c>
      <c r="I3053" s="4">
        <v>2</v>
      </c>
      <c r="J3053" s="4">
        <v>215</v>
      </c>
      <c r="K3053" s="4">
        <v>0</v>
      </c>
      <c r="L3053" s="4">
        <v>19</v>
      </c>
      <c r="M3053" s="4">
        <v>1</v>
      </c>
      <c r="N3053" s="5">
        <v>-13.3</v>
      </c>
      <c r="O3053" s="7">
        <f t="shared" si="376"/>
        <v>2</v>
      </c>
      <c r="P3053" s="7">
        <f t="shared" si="377"/>
        <v>2</v>
      </c>
      <c r="Q3053" s="7">
        <f t="shared" si="378"/>
        <v>2</v>
      </c>
      <c r="R3053" s="7">
        <f t="shared" si="379"/>
        <v>6</v>
      </c>
      <c r="S3053" s="8">
        <f t="shared" si="380"/>
        <v>47.7</v>
      </c>
      <c r="T3053" s="7" t="str">
        <f t="shared" si="381"/>
        <v>C - Entwicklungspotenzial</v>
      </c>
      <c r="U3053" s="4">
        <f>ROUND(((E3053-Hilfswerte!$B$20)/Hilfswerte!$B$21)+((F3053-Hilfswerte!$B$22)/Hilfswerte!$B$23)+((G3053-Hilfswerte!$B$24)/Hilfswerte!$B$25)+0.1*INDEX(Hilfswerte!$B$4:$B$15,MATCH(C3053,Hilfswerte!$A$4:$A$15,0)),2)</f>
        <v>-1.17</v>
      </c>
      <c r="V3053" s="4">
        <f>ROUND(SQRT((((E3053-Hilfswerte!$B$20)/Hilfswerte!$B$21)-Hilfswerte!$B$28)^2+(((F3053-Hilfswerte!$B$22)/Hilfswerte!$B$23)-Hilfswerte!$B$29)^2+(((G3053-Hilfswerte!$B$24)/Hilfswerte!$B$25)-Hilfswerte!$B$30)^2),3)</f>
        <v>1.008</v>
      </c>
      <c r="W3053" s="4">
        <f>ROUND(E3053*Hilfswerte!$B$31,0)</f>
        <v>8838</v>
      </c>
      <c r="X3053" s="4">
        <f t="shared" si="382"/>
        <v>8158</v>
      </c>
      <c r="Y3053" s="4" t="str">
        <f>IF(T3053="A - Top-Kunde","bereits Top-Kunde",IF(AND(V3053&lt;=Hilfswerte!$B$34,H3053&lt;0.5*W3053),"Hoch",IF(AND(V3053&lt;=Hilfswerte!$B$35,H3053&lt;0.7*W3053),"Mittel","Niedrig")))</f>
        <v>Mittel</v>
      </c>
      <c r="Z3053" s="4">
        <f t="shared" si="383"/>
        <v>19.899999999999999</v>
      </c>
      <c r="AA3053" s="4" t="str">
        <f>IF(J3053&gt;365,"Bereits abgewandert (Segment D)",IF(Z3053&gt;=Hilfswerte!$B$38,"Rot - akut gefaehrdet",IF(Z3053&gt;=Hilfswerte!$B$39,"Gelb - beobachten","Gruen - stabil")))</f>
        <v>Rot - akut gefaehrdet</v>
      </c>
    </row>
    <row r="3054" spans="1:27" ht="15" customHeight="1" x14ac:dyDescent="0.25">
      <c r="A3054" s="4" t="s">
        <v>3401</v>
      </c>
      <c r="B3054" s="4" t="s">
        <v>1050</v>
      </c>
      <c r="C3054" s="4" t="s">
        <v>89</v>
      </c>
      <c r="D3054" s="4" t="s">
        <v>30</v>
      </c>
      <c r="E3054" s="4">
        <v>91</v>
      </c>
      <c r="F3054" s="5">
        <v>22.5</v>
      </c>
      <c r="G3054" s="5">
        <v>14.2</v>
      </c>
      <c r="H3054" s="6">
        <v>9130</v>
      </c>
      <c r="I3054" s="4">
        <v>3</v>
      </c>
      <c r="J3054" s="4">
        <v>148</v>
      </c>
      <c r="K3054" s="4">
        <v>0</v>
      </c>
      <c r="L3054" s="4">
        <v>19</v>
      </c>
      <c r="M3054" s="4">
        <v>4</v>
      </c>
      <c r="N3054" s="5">
        <v>10.3</v>
      </c>
      <c r="O3054" s="7">
        <f t="shared" si="376"/>
        <v>3</v>
      </c>
      <c r="P3054" s="7">
        <f t="shared" si="377"/>
        <v>3</v>
      </c>
      <c r="Q3054" s="7">
        <f t="shared" si="378"/>
        <v>5</v>
      </c>
      <c r="R3054" s="7">
        <f t="shared" si="379"/>
        <v>11</v>
      </c>
      <c r="S3054" s="8">
        <f t="shared" si="380"/>
        <v>109.5</v>
      </c>
      <c r="T3054" s="7" t="str">
        <f t="shared" si="381"/>
        <v>B - Kernkunde</v>
      </c>
      <c r="U3054" s="4">
        <f>ROUND(((E3054-Hilfswerte!$B$20)/Hilfswerte!$B$21)+((F3054-Hilfswerte!$B$22)/Hilfswerte!$B$23)+((G3054-Hilfswerte!$B$24)/Hilfswerte!$B$25)+0.1*INDEX(Hilfswerte!$B$4:$B$15,MATCH(C3054,Hilfswerte!$A$4:$A$15,0)),2)</f>
        <v>0.7</v>
      </c>
      <c r="V3054" s="4">
        <f>ROUND(SQRT((((E3054-Hilfswerte!$B$20)/Hilfswerte!$B$21)-Hilfswerte!$B$28)^2+(((F3054-Hilfswerte!$B$22)/Hilfswerte!$B$23)-Hilfswerte!$B$29)^2+(((G3054-Hilfswerte!$B$24)/Hilfswerte!$B$25)-Hilfswerte!$B$30)^2),3)</f>
        <v>0.63700000000000001</v>
      </c>
      <c r="W3054" s="4">
        <f>ROUND(E3054*Hilfswerte!$B$31,0)</f>
        <v>18705</v>
      </c>
      <c r="X3054" s="4">
        <f t="shared" si="382"/>
        <v>9575</v>
      </c>
      <c r="Y3054" s="4" t="str">
        <f>IF(T3054="A - Top-Kunde","bereits Top-Kunde",IF(AND(V3054&lt;=Hilfswerte!$B$34,H3054&lt;0.5*W3054),"Hoch",IF(AND(V3054&lt;=Hilfswerte!$B$35,H3054&lt;0.7*W3054),"Mittel","Niedrig")))</f>
        <v>Hoch</v>
      </c>
      <c r="Z3054" s="4">
        <f t="shared" si="383"/>
        <v>11.2</v>
      </c>
      <c r="AA3054" s="4" t="str">
        <f>IF(J3054&gt;365,"Bereits abgewandert (Segment D)",IF(Z3054&gt;=Hilfswerte!$B$38,"Rot - akut gefaehrdet",IF(Z3054&gt;=Hilfswerte!$B$39,"Gelb - beobachten","Gruen - stabil")))</f>
        <v>Gruen - stabil</v>
      </c>
    </row>
    <row r="3055" spans="1:27" ht="15" customHeight="1" x14ac:dyDescent="0.25">
      <c r="A3055" s="4" t="s">
        <v>3402</v>
      </c>
      <c r="B3055" s="4" t="s">
        <v>674</v>
      </c>
      <c r="C3055" s="4" t="s">
        <v>62</v>
      </c>
      <c r="D3055" s="4" t="s">
        <v>77</v>
      </c>
      <c r="E3055" s="4">
        <v>268</v>
      </c>
      <c r="F3055" s="5">
        <v>50.2</v>
      </c>
      <c r="G3055" s="5">
        <v>4</v>
      </c>
      <c r="H3055" s="6">
        <v>14730</v>
      </c>
      <c r="I3055" s="4">
        <v>1</v>
      </c>
      <c r="J3055" s="4">
        <v>125</v>
      </c>
      <c r="K3055" s="4">
        <v>0</v>
      </c>
      <c r="L3055" s="4">
        <v>4</v>
      </c>
      <c r="M3055" s="4">
        <v>2</v>
      </c>
      <c r="N3055" s="5">
        <v>29.2</v>
      </c>
      <c r="O3055" s="7">
        <f t="shared" si="376"/>
        <v>3</v>
      </c>
      <c r="P3055" s="7">
        <f t="shared" si="377"/>
        <v>1</v>
      </c>
      <c r="Q3055" s="7">
        <f t="shared" si="378"/>
        <v>5</v>
      </c>
      <c r="R3055" s="7">
        <f t="shared" si="379"/>
        <v>9</v>
      </c>
      <c r="S3055" s="8">
        <f t="shared" si="380"/>
        <v>103.4</v>
      </c>
      <c r="T3055" s="7" t="str">
        <f t="shared" si="381"/>
        <v>C - Entwicklungspotenzial</v>
      </c>
      <c r="U3055" s="4">
        <f>ROUND(((E3055-Hilfswerte!$B$20)/Hilfswerte!$B$21)+((F3055-Hilfswerte!$B$22)/Hilfswerte!$B$23)+((G3055-Hilfswerte!$B$24)/Hilfswerte!$B$25)+0.1*INDEX(Hilfswerte!$B$4:$B$15,MATCH(C3055,Hilfswerte!$A$4:$A$15,0)),2)</f>
        <v>0.47</v>
      </c>
      <c r="V3055" s="4">
        <f>ROUND(SQRT((((E3055-Hilfswerte!$B$20)/Hilfswerte!$B$21)-Hilfswerte!$B$28)^2+(((F3055-Hilfswerte!$B$22)/Hilfswerte!$B$23)-Hilfswerte!$B$29)^2+(((G3055-Hilfswerte!$B$24)/Hilfswerte!$B$25)-Hilfswerte!$B$30)^2),3)</f>
        <v>1.244</v>
      </c>
      <c r="W3055" s="4">
        <f>ROUND(E3055*Hilfswerte!$B$31,0)</f>
        <v>55086</v>
      </c>
      <c r="X3055" s="4">
        <f t="shared" si="382"/>
        <v>40356</v>
      </c>
      <c r="Y3055" s="4" t="str">
        <f>IF(T3055="A - Top-Kunde","bereits Top-Kunde",IF(AND(V3055&lt;=Hilfswerte!$B$34,H3055&lt;0.5*W3055),"Hoch",IF(AND(V3055&lt;=Hilfswerte!$B$35,H3055&lt;0.7*W3055),"Mittel","Niedrig")))</f>
        <v>Niedrig</v>
      </c>
      <c r="Z3055" s="4">
        <f t="shared" si="383"/>
        <v>7.1</v>
      </c>
      <c r="AA3055" s="4" t="str">
        <f>IF(J3055&gt;365,"Bereits abgewandert (Segment D)",IF(Z3055&gt;=Hilfswerte!$B$38,"Rot - akut gefaehrdet",IF(Z3055&gt;=Hilfswerte!$B$39,"Gelb - beobachten","Gruen - stabil")))</f>
        <v>Gruen - stabil</v>
      </c>
    </row>
    <row r="3056" spans="1:27" ht="15" customHeight="1" x14ac:dyDescent="0.25">
      <c r="A3056" s="4" t="s">
        <v>3403</v>
      </c>
      <c r="B3056" s="4" t="s">
        <v>587</v>
      </c>
      <c r="C3056" s="4" t="s">
        <v>74</v>
      </c>
      <c r="D3056" s="4" t="s">
        <v>30</v>
      </c>
      <c r="E3056" s="4">
        <v>134</v>
      </c>
      <c r="F3056" s="5">
        <v>18</v>
      </c>
      <c r="G3056" s="5">
        <v>16.2</v>
      </c>
      <c r="H3056" s="6">
        <v>29460</v>
      </c>
      <c r="I3056" s="4">
        <v>5</v>
      </c>
      <c r="J3056" s="4">
        <v>25</v>
      </c>
      <c r="K3056" s="4">
        <v>1</v>
      </c>
      <c r="L3056" s="4">
        <v>16</v>
      </c>
      <c r="M3056" s="4">
        <v>6</v>
      </c>
      <c r="N3056" s="5">
        <v>19.5</v>
      </c>
      <c r="O3056" s="7">
        <f t="shared" si="376"/>
        <v>5</v>
      </c>
      <c r="P3056" s="7">
        <f t="shared" si="377"/>
        <v>5</v>
      </c>
      <c r="Q3056" s="7">
        <f t="shared" si="378"/>
        <v>5</v>
      </c>
      <c r="R3056" s="7">
        <f t="shared" si="379"/>
        <v>15</v>
      </c>
      <c r="S3056" s="8">
        <f t="shared" si="380"/>
        <v>149</v>
      </c>
      <c r="T3056" s="7" t="str">
        <f t="shared" si="381"/>
        <v>A - Top-Kunde</v>
      </c>
      <c r="U3056" s="4">
        <f>ROUND(((E3056-Hilfswerte!$B$20)/Hilfswerte!$B$21)+((F3056-Hilfswerte!$B$22)/Hilfswerte!$B$23)+((G3056-Hilfswerte!$B$24)/Hilfswerte!$B$25)+0.1*INDEX(Hilfswerte!$B$4:$B$15,MATCH(C3056,Hilfswerte!$A$4:$A$15,0)),2)</f>
        <v>0.81</v>
      </c>
      <c r="V3056" s="4">
        <f>ROUND(SQRT((((E3056-Hilfswerte!$B$20)/Hilfswerte!$B$21)-Hilfswerte!$B$28)^2+(((F3056-Hilfswerte!$B$22)/Hilfswerte!$B$23)-Hilfswerte!$B$29)^2+(((G3056-Hilfswerte!$B$24)/Hilfswerte!$B$25)-Hilfswerte!$B$30)^2),3)</f>
        <v>0.88</v>
      </c>
      <c r="W3056" s="4">
        <f>ROUND(E3056*Hilfswerte!$B$31,0)</f>
        <v>27543</v>
      </c>
      <c r="X3056" s="4">
        <f t="shared" si="382"/>
        <v>0</v>
      </c>
      <c r="Y3056" s="4" t="str">
        <f>IF(T3056="A - Top-Kunde","bereits Top-Kunde",IF(AND(V3056&lt;=Hilfswerte!$B$34,H3056&lt;0.5*W3056),"Hoch",IF(AND(V3056&lt;=Hilfswerte!$B$35,H3056&lt;0.7*W3056),"Mittel","Niedrig")))</f>
        <v>bereits Top-Kunde</v>
      </c>
      <c r="Z3056" s="4">
        <f t="shared" si="383"/>
        <v>7.5</v>
      </c>
      <c r="AA3056" s="4" t="str">
        <f>IF(J3056&gt;365,"Bereits abgewandert (Segment D)",IF(Z3056&gt;=Hilfswerte!$B$38,"Rot - akut gefaehrdet",IF(Z3056&gt;=Hilfswerte!$B$39,"Gelb - beobachten","Gruen - stabil")))</f>
        <v>Gruen - stabil</v>
      </c>
    </row>
    <row r="3057" spans="1:27" ht="15" customHeight="1" x14ac:dyDescent="0.25">
      <c r="A3057" s="4" t="s">
        <v>3404</v>
      </c>
      <c r="B3057" s="4" t="s">
        <v>518</v>
      </c>
      <c r="C3057" s="4" t="s">
        <v>74</v>
      </c>
      <c r="D3057" s="4" t="s">
        <v>30</v>
      </c>
      <c r="E3057" s="4">
        <v>271</v>
      </c>
      <c r="F3057" s="5">
        <v>62.2</v>
      </c>
      <c r="G3057" s="5">
        <v>2.8</v>
      </c>
      <c r="H3057" s="6">
        <v>65790</v>
      </c>
      <c r="I3057" s="4">
        <v>5</v>
      </c>
      <c r="J3057" s="4">
        <v>8</v>
      </c>
      <c r="K3057" s="4">
        <v>1</v>
      </c>
      <c r="L3057" s="4">
        <v>-5</v>
      </c>
      <c r="M3057" s="4">
        <v>5</v>
      </c>
      <c r="N3057" s="5">
        <v>20.100000000000001</v>
      </c>
      <c r="O3057" s="7">
        <f t="shared" si="376"/>
        <v>5</v>
      </c>
      <c r="P3057" s="7">
        <f t="shared" si="377"/>
        <v>5</v>
      </c>
      <c r="Q3057" s="7">
        <f t="shared" si="378"/>
        <v>5</v>
      </c>
      <c r="R3057" s="7">
        <f t="shared" si="379"/>
        <v>15</v>
      </c>
      <c r="S3057" s="8">
        <f t="shared" si="380"/>
        <v>154.1</v>
      </c>
      <c r="T3057" s="7" t="str">
        <f t="shared" si="381"/>
        <v>A - Top-Kunde</v>
      </c>
      <c r="U3057" s="4">
        <f>ROUND(((E3057-Hilfswerte!$B$20)/Hilfswerte!$B$21)+((F3057-Hilfswerte!$B$22)/Hilfswerte!$B$23)+((G3057-Hilfswerte!$B$24)/Hilfswerte!$B$25)+0.1*INDEX(Hilfswerte!$B$4:$B$15,MATCH(C3057,Hilfswerte!$A$4:$A$15,0)),2)</f>
        <v>0.06</v>
      </c>
      <c r="V3057" s="4">
        <f>ROUND(SQRT((((E3057-Hilfswerte!$B$20)/Hilfswerte!$B$21)-Hilfswerte!$B$28)^2+(((F3057-Hilfswerte!$B$22)/Hilfswerte!$B$23)-Hilfswerte!$B$29)^2+(((G3057-Hilfswerte!$B$24)/Hilfswerte!$B$25)-Hilfswerte!$B$30)^2),3)</f>
        <v>1.4750000000000001</v>
      </c>
      <c r="W3057" s="4">
        <f>ROUND(E3057*Hilfswerte!$B$31,0)</f>
        <v>55703</v>
      </c>
      <c r="X3057" s="4">
        <f t="shared" si="382"/>
        <v>0</v>
      </c>
      <c r="Y3057" s="4" t="str">
        <f>IF(T3057="A - Top-Kunde","bereits Top-Kunde",IF(AND(V3057&lt;=Hilfswerte!$B$34,H3057&lt;0.5*W3057),"Hoch",IF(AND(V3057&lt;=Hilfswerte!$B$35,H3057&lt;0.7*W3057),"Mittel","Niedrig")))</f>
        <v>bereits Top-Kunde</v>
      </c>
      <c r="Z3057" s="4">
        <f t="shared" si="383"/>
        <v>3.4</v>
      </c>
      <c r="AA3057" s="4" t="str">
        <f>IF(J3057&gt;365,"Bereits abgewandert (Segment D)",IF(Z3057&gt;=Hilfswerte!$B$38,"Rot - akut gefaehrdet",IF(Z3057&gt;=Hilfswerte!$B$39,"Gelb - beobachten","Gruen - stabil")))</f>
        <v>Gruen - stabil</v>
      </c>
    </row>
    <row r="3058" spans="1:27" ht="15" customHeight="1" x14ac:dyDescent="0.25">
      <c r="A3058" s="4" t="s">
        <v>3405</v>
      </c>
      <c r="B3058" s="4" t="s">
        <v>1002</v>
      </c>
      <c r="C3058" s="4" t="s">
        <v>38</v>
      </c>
      <c r="D3058" s="4" t="s">
        <v>30</v>
      </c>
      <c r="E3058" s="4">
        <v>298</v>
      </c>
      <c r="F3058" s="5">
        <v>43.9</v>
      </c>
      <c r="G3058" s="5">
        <v>13.6</v>
      </c>
      <c r="H3058" s="6">
        <v>17660</v>
      </c>
      <c r="I3058" s="4">
        <v>3</v>
      </c>
      <c r="J3058" s="4">
        <v>90</v>
      </c>
      <c r="K3058" s="4">
        <v>0</v>
      </c>
      <c r="L3058" s="4">
        <v>20</v>
      </c>
      <c r="M3058" s="4">
        <v>2</v>
      </c>
      <c r="N3058" s="5">
        <v>6.1</v>
      </c>
      <c r="O3058" s="7">
        <f t="shared" si="376"/>
        <v>4</v>
      </c>
      <c r="P3058" s="7">
        <f t="shared" si="377"/>
        <v>3</v>
      </c>
      <c r="Q3058" s="7">
        <f t="shared" si="378"/>
        <v>5</v>
      </c>
      <c r="R3058" s="7">
        <f t="shared" si="379"/>
        <v>12</v>
      </c>
      <c r="S3058" s="8">
        <f t="shared" si="380"/>
        <v>117.1</v>
      </c>
      <c r="T3058" s="7" t="str">
        <f t="shared" si="381"/>
        <v>B - Kernkunde</v>
      </c>
      <c r="U3058" s="4">
        <f>ROUND(((E3058-Hilfswerte!$B$20)/Hilfswerte!$B$21)+((F3058-Hilfswerte!$B$22)/Hilfswerte!$B$23)+((G3058-Hilfswerte!$B$24)/Hilfswerte!$B$25)+0.1*INDEX(Hilfswerte!$B$4:$B$15,MATCH(C3058,Hilfswerte!$A$4:$A$15,0)),2)</f>
        <v>1.93</v>
      </c>
      <c r="V3058" s="4">
        <f>ROUND(SQRT((((E3058-Hilfswerte!$B$20)/Hilfswerte!$B$21)-Hilfswerte!$B$28)^2+(((F3058-Hilfswerte!$B$22)/Hilfswerte!$B$23)-Hilfswerte!$B$29)^2+(((G3058-Hilfswerte!$B$24)/Hilfswerte!$B$25)-Hilfswerte!$B$30)^2),3)</f>
        <v>0.68500000000000005</v>
      </c>
      <c r="W3058" s="4">
        <f>ROUND(E3058*Hilfswerte!$B$31,0)</f>
        <v>61253</v>
      </c>
      <c r="X3058" s="4">
        <f t="shared" si="382"/>
        <v>43593</v>
      </c>
      <c r="Y3058" s="4" t="str">
        <f>IF(T3058="A - Top-Kunde","bereits Top-Kunde",IF(AND(V3058&lt;=Hilfswerte!$B$34,H3058&lt;0.5*W3058),"Hoch",IF(AND(V3058&lt;=Hilfswerte!$B$35,H3058&lt;0.7*W3058),"Mittel","Niedrig")))</f>
        <v>Hoch</v>
      </c>
      <c r="Z3058" s="4">
        <f t="shared" si="383"/>
        <v>8.5</v>
      </c>
      <c r="AA3058" s="4" t="str">
        <f>IF(J3058&gt;365,"Bereits abgewandert (Segment D)",IF(Z3058&gt;=Hilfswerte!$B$38,"Rot - akut gefaehrdet",IF(Z3058&gt;=Hilfswerte!$B$39,"Gelb - beobachten","Gruen - stabil")))</f>
        <v>Gruen - stabil</v>
      </c>
    </row>
    <row r="3059" spans="1:27" ht="15" customHeight="1" x14ac:dyDescent="0.25">
      <c r="A3059" s="4" t="s">
        <v>3406</v>
      </c>
      <c r="B3059" s="4" t="s">
        <v>327</v>
      </c>
      <c r="C3059" s="4" t="s">
        <v>89</v>
      </c>
      <c r="D3059" s="4" t="s">
        <v>30</v>
      </c>
      <c r="E3059" s="4">
        <v>282</v>
      </c>
      <c r="F3059" s="5">
        <v>50.4</v>
      </c>
      <c r="G3059" s="5">
        <v>4.7</v>
      </c>
      <c r="H3059" s="6">
        <v>41170</v>
      </c>
      <c r="I3059" s="4">
        <v>5</v>
      </c>
      <c r="J3059" s="4">
        <v>73</v>
      </c>
      <c r="K3059" s="4">
        <v>0</v>
      </c>
      <c r="L3059" s="4">
        <v>11</v>
      </c>
      <c r="M3059" s="4">
        <v>4</v>
      </c>
      <c r="N3059" s="5">
        <v>8.1999999999999993</v>
      </c>
      <c r="O3059" s="7">
        <f t="shared" si="376"/>
        <v>4</v>
      </c>
      <c r="P3059" s="7">
        <f t="shared" si="377"/>
        <v>5</v>
      </c>
      <c r="Q3059" s="7">
        <f t="shared" si="378"/>
        <v>5</v>
      </c>
      <c r="R3059" s="7">
        <f t="shared" si="379"/>
        <v>14</v>
      </c>
      <c r="S3059" s="8">
        <f t="shared" si="380"/>
        <v>140.80000000000001</v>
      </c>
      <c r="T3059" s="7" t="str">
        <f t="shared" si="381"/>
        <v>A - Top-Kunde</v>
      </c>
      <c r="U3059" s="4">
        <f>ROUND(((E3059-Hilfswerte!$B$20)/Hilfswerte!$B$21)+((F3059-Hilfswerte!$B$22)/Hilfswerte!$B$23)+((G3059-Hilfswerte!$B$24)/Hilfswerte!$B$25)+0.1*INDEX(Hilfswerte!$B$4:$B$15,MATCH(C3059,Hilfswerte!$A$4:$A$15,0)),2)</f>
        <v>0.52</v>
      </c>
      <c r="V3059" s="4">
        <f>ROUND(SQRT((((E3059-Hilfswerte!$B$20)/Hilfswerte!$B$21)-Hilfswerte!$B$28)^2+(((F3059-Hilfswerte!$B$22)/Hilfswerte!$B$23)-Hilfswerte!$B$29)^2+(((G3059-Hilfswerte!$B$24)/Hilfswerte!$B$25)-Hilfswerte!$B$30)^2),3)</f>
        <v>1.167</v>
      </c>
      <c r="W3059" s="4">
        <f>ROUND(E3059*Hilfswerte!$B$31,0)</f>
        <v>57964</v>
      </c>
      <c r="X3059" s="4">
        <f t="shared" si="382"/>
        <v>16794</v>
      </c>
      <c r="Y3059" s="4" t="str">
        <f>IF(T3059="A - Top-Kunde","bereits Top-Kunde",IF(AND(V3059&lt;=Hilfswerte!$B$34,H3059&lt;0.5*W3059),"Hoch",IF(AND(V3059&lt;=Hilfswerte!$B$35,H3059&lt;0.7*W3059),"Mittel","Niedrig")))</f>
        <v>bereits Top-Kunde</v>
      </c>
      <c r="Z3059" s="4">
        <f t="shared" si="383"/>
        <v>5.9</v>
      </c>
      <c r="AA3059" s="4" t="str">
        <f>IF(J3059&gt;365,"Bereits abgewandert (Segment D)",IF(Z3059&gt;=Hilfswerte!$B$38,"Rot - akut gefaehrdet",IF(Z3059&gt;=Hilfswerte!$B$39,"Gelb - beobachten","Gruen - stabil")))</f>
        <v>Gruen - stabil</v>
      </c>
    </row>
    <row r="3060" spans="1:27" ht="15" customHeight="1" x14ac:dyDescent="0.25">
      <c r="A3060" s="4" t="s">
        <v>3407</v>
      </c>
      <c r="B3060" s="4" t="s">
        <v>76</v>
      </c>
      <c r="C3060" s="4" t="s">
        <v>84</v>
      </c>
      <c r="D3060" s="4" t="s">
        <v>56</v>
      </c>
      <c r="E3060" s="4">
        <v>15</v>
      </c>
      <c r="F3060" s="5">
        <v>2.7</v>
      </c>
      <c r="G3060" s="5">
        <v>5.7</v>
      </c>
      <c r="H3060" s="6">
        <v>2820</v>
      </c>
      <c r="I3060" s="4">
        <v>5</v>
      </c>
      <c r="J3060" s="4">
        <v>8</v>
      </c>
      <c r="K3060" s="4">
        <v>0</v>
      </c>
      <c r="L3060" s="4">
        <v>0</v>
      </c>
      <c r="M3060" s="4">
        <v>5</v>
      </c>
      <c r="N3060" s="5">
        <v>-6.2</v>
      </c>
      <c r="O3060" s="7">
        <f t="shared" si="376"/>
        <v>5</v>
      </c>
      <c r="P3060" s="7">
        <f t="shared" si="377"/>
        <v>5</v>
      </c>
      <c r="Q3060" s="7">
        <f t="shared" si="378"/>
        <v>4</v>
      </c>
      <c r="R3060" s="7">
        <f t="shared" si="379"/>
        <v>14</v>
      </c>
      <c r="S3060" s="8">
        <f t="shared" si="380"/>
        <v>136.9</v>
      </c>
      <c r="T3060" s="7" t="str">
        <f t="shared" si="381"/>
        <v>A - Top-Kunde</v>
      </c>
      <c r="U3060" s="4">
        <f>ROUND(((E3060-Hilfswerte!$B$20)/Hilfswerte!$B$21)+((F3060-Hilfswerte!$B$22)/Hilfswerte!$B$23)+((G3060-Hilfswerte!$B$24)/Hilfswerte!$B$25)+0.1*INDEX(Hilfswerte!$B$4:$B$15,MATCH(C3060,Hilfswerte!$A$4:$A$15,0)),2)</f>
        <v>-1.62</v>
      </c>
      <c r="V3060" s="4">
        <f>ROUND(SQRT((((E3060-Hilfswerte!$B$20)/Hilfswerte!$B$21)-Hilfswerte!$B$28)^2+(((F3060-Hilfswerte!$B$22)/Hilfswerte!$B$23)-Hilfswerte!$B$29)^2+(((G3060-Hilfswerte!$B$24)/Hilfswerte!$B$25)-Hilfswerte!$B$30)^2),3)</f>
        <v>1.26</v>
      </c>
      <c r="W3060" s="4">
        <f>ROUND(E3060*Hilfswerte!$B$31,0)</f>
        <v>3083</v>
      </c>
      <c r="X3060" s="4">
        <f t="shared" si="382"/>
        <v>263</v>
      </c>
      <c r="Y3060" s="4" t="str">
        <f>IF(T3060="A - Top-Kunde","bereits Top-Kunde",IF(AND(V3060&lt;=Hilfswerte!$B$34,H3060&lt;0.5*W3060),"Hoch",IF(AND(V3060&lt;=Hilfswerte!$B$35,H3060&lt;0.7*W3060),"Mittel","Niedrig")))</f>
        <v>bereits Top-Kunde</v>
      </c>
      <c r="Z3060" s="4">
        <f t="shared" si="383"/>
        <v>2.9</v>
      </c>
      <c r="AA3060" s="4" t="str">
        <f>IF(J3060&gt;365,"Bereits abgewandert (Segment D)",IF(Z3060&gt;=Hilfswerte!$B$38,"Rot - akut gefaehrdet",IF(Z3060&gt;=Hilfswerte!$B$39,"Gelb - beobachten","Gruen - stabil")))</f>
        <v>Gruen - stabil</v>
      </c>
    </row>
    <row r="3061" spans="1:27" ht="15" customHeight="1" x14ac:dyDescent="0.25">
      <c r="A3061" s="4" t="s">
        <v>3408</v>
      </c>
      <c r="B3061" s="4" t="s">
        <v>95</v>
      </c>
      <c r="C3061" s="4" t="s">
        <v>38</v>
      </c>
      <c r="D3061" s="4" t="s">
        <v>178</v>
      </c>
      <c r="E3061" s="4">
        <v>25</v>
      </c>
      <c r="F3061" s="5">
        <v>6.6</v>
      </c>
      <c r="G3061" s="5">
        <v>7.9</v>
      </c>
      <c r="H3061" s="6">
        <v>5360</v>
      </c>
      <c r="I3061" s="4">
        <v>5</v>
      </c>
      <c r="J3061" s="4">
        <v>13</v>
      </c>
      <c r="K3061" s="4">
        <v>2</v>
      </c>
      <c r="L3061" s="4">
        <v>5</v>
      </c>
      <c r="M3061" s="4">
        <v>4</v>
      </c>
      <c r="N3061" s="5">
        <v>-21.1</v>
      </c>
      <c r="O3061" s="7">
        <f t="shared" si="376"/>
        <v>5</v>
      </c>
      <c r="P3061" s="7">
        <f t="shared" si="377"/>
        <v>5</v>
      </c>
      <c r="Q3061" s="7">
        <f t="shared" si="378"/>
        <v>4</v>
      </c>
      <c r="R3061" s="7">
        <f t="shared" si="379"/>
        <v>14</v>
      </c>
      <c r="S3061" s="8">
        <f t="shared" si="380"/>
        <v>116</v>
      </c>
      <c r="T3061" s="7" t="str">
        <f t="shared" si="381"/>
        <v>B - Kernkunde</v>
      </c>
      <c r="U3061" s="4">
        <f>ROUND(((E3061-Hilfswerte!$B$20)/Hilfswerte!$B$21)+((F3061-Hilfswerte!$B$22)/Hilfswerte!$B$23)+((G3061-Hilfswerte!$B$24)/Hilfswerte!$B$25)+0.1*INDEX(Hilfswerte!$B$4:$B$15,MATCH(C3061,Hilfswerte!$A$4:$A$15,0)),2)</f>
        <v>-0.82</v>
      </c>
      <c r="V3061" s="4">
        <f>ROUND(SQRT((((E3061-Hilfswerte!$B$20)/Hilfswerte!$B$21)-Hilfswerte!$B$28)^2+(((F3061-Hilfswerte!$B$22)/Hilfswerte!$B$23)-Hilfswerte!$B$29)^2+(((G3061-Hilfswerte!$B$24)/Hilfswerte!$B$25)-Hilfswerte!$B$30)^2),3)</f>
        <v>0.98</v>
      </c>
      <c r="W3061" s="4">
        <f>ROUND(E3061*Hilfswerte!$B$31,0)</f>
        <v>5139</v>
      </c>
      <c r="X3061" s="4">
        <f t="shared" si="382"/>
        <v>0</v>
      </c>
      <c r="Y3061" s="4" t="str">
        <f>IF(T3061="A - Top-Kunde","bereits Top-Kunde",IF(AND(V3061&lt;=Hilfswerte!$B$34,H3061&lt;0.5*W3061),"Hoch",IF(AND(V3061&lt;=Hilfswerte!$B$35,H3061&lt;0.7*W3061),"Mittel","Niedrig")))</f>
        <v>Niedrig</v>
      </c>
      <c r="Z3061" s="4">
        <f t="shared" si="383"/>
        <v>16.100000000000001</v>
      </c>
      <c r="AA3061" s="4" t="str">
        <f>IF(J3061&gt;365,"Bereits abgewandert (Segment D)",IF(Z3061&gt;=Hilfswerte!$B$38,"Rot - akut gefaehrdet",IF(Z3061&gt;=Hilfswerte!$B$39,"Gelb - beobachten","Gruen - stabil")))</f>
        <v>Gelb - beobachten</v>
      </c>
    </row>
    <row r="3062" spans="1:27" ht="15" customHeight="1" x14ac:dyDescent="0.25">
      <c r="A3062" s="4" t="s">
        <v>3409</v>
      </c>
      <c r="B3062" s="4" t="s">
        <v>176</v>
      </c>
      <c r="C3062" s="4" t="s">
        <v>65</v>
      </c>
      <c r="D3062" s="4" t="s">
        <v>30</v>
      </c>
      <c r="E3062" s="4">
        <v>43</v>
      </c>
      <c r="F3062" s="5">
        <v>8.6</v>
      </c>
      <c r="G3062" s="5">
        <v>17.399999999999999</v>
      </c>
      <c r="H3062" s="6">
        <v>27120</v>
      </c>
      <c r="I3062" s="4">
        <v>6</v>
      </c>
      <c r="J3062" s="4">
        <v>89</v>
      </c>
      <c r="K3062" s="4">
        <v>1</v>
      </c>
      <c r="L3062" s="4">
        <v>-5</v>
      </c>
      <c r="M3062" s="4">
        <v>1</v>
      </c>
      <c r="N3062" s="5">
        <v>30.6</v>
      </c>
      <c r="O3062" s="7">
        <f t="shared" si="376"/>
        <v>4</v>
      </c>
      <c r="P3062" s="7">
        <f t="shared" si="377"/>
        <v>5</v>
      </c>
      <c r="Q3062" s="7">
        <f t="shared" si="378"/>
        <v>5</v>
      </c>
      <c r="R3062" s="7">
        <f t="shared" si="379"/>
        <v>14</v>
      </c>
      <c r="S3062" s="8">
        <f t="shared" si="380"/>
        <v>149.30000000000001</v>
      </c>
      <c r="T3062" s="7" t="str">
        <f t="shared" si="381"/>
        <v>A - Top-Kunde</v>
      </c>
      <c r="U3062" s="4">
        <f>ROUND(((E3062-Hilfswerte!$B$20)/Hilfswerte!$B$21)+((F3062-Hilfswerte!$B$22)/Hilfswerte!$B$23)+((G3062-Hilfswerte!$B$24)/Hilfswerte!$B$25)+0.1*INDEX(Hilfswerte!$B$4:$B$15,MATCH(C3062,Hilfswerte!$A$4:$A$15,0)),2)</f>
        <v>0.41</v>
      </c>
      <c r="V3062" s="4">
        <f>ROUND(SQRT((((E3062-Hilfswerte!$B$20)/Hilfswerte!$B$21)-Hilfswerte!$B$28)^2+(((F3062-Hilfswerte!$B$22)/Hilfswerte!$B$23)-Hilfswerte!$B$29)^2+(((G3062-Hilfswerte!$B$24)/Hilfswerte!$B$25)-Hilfswerte!$B$30)^2),3)</f>
        <v>1.234</v>
      </c>
      <c r="W3062" s="4">
        <f>ROUND(E3062*Hilfswerte!$B$31,0)</f>
        <v>8838</v>
      </c>
      <c r="X3062" s="4">
        <f t="shared" si="382"/>
        <v>0</v>
      </c>
      <c r="Y3062" s="4" t="str">
        <f>IF(T3062="A - Top-Kunde","bereits Top-Kunde",IF(AND(V3062&lt;=Hilfswerte!$B$34,H3062&lt;0.5*W3062),"Hoch",IF(AND(V3062&lt;=Hilfswerte!$B$35,H3062&lt;0.7*W3062),"Mittel","Niedrig")))</f>
        <v>bereits Top-Kunde</v>
      </c>
      <c r="Z3062" s="4">
        <f t="shared" si="383"/>
        <v>7.5</v>
      </c>
      <c r="AA3062" s="4" t="str">
        <f>IF(J3062&gt;365,"Bereits abgewandert (Segment D)",IF(Z3062&gt;=Hilfswerte!$B$38,"Rot - akut gefaehrdet",IF(Z3062&gt;=Hilfswerte!$B$39,"Gelb - beobachten","Gruen - stabil")))</f>
        <v>Gruen - stabil</v>
      </c>
    </row>
    <row r="3063" spans="1:27" ht="15" customHeight="1" x14ac:dyDescent="0.25">
      <c r="A3063" s="4" t="s">
        <v>3410</v>
      </c>
      <c r="B3063" s="4" t="s">
        <v>674</v>
      </c>
      <c r="C3063" s="4" t="s">
        <v>59</v>
      </c>
      <c r="D3063" s="4" t="s">
        <v>56</v>
      </c>
      <c r="E3063" s="4">
        <v>31</v>
      </c>
      <c r="F3063" s="5">
        <v>4.7</v>
      </c>
      <c r="G3063" s="5">
        <v>8.9</v>
      </c>
      <c r="H3063" s="6">
        <v>760</v>
      </c>
      <c r="I3063" s="4">
        <v>3</v>
      </c>
      <c r="J3063" s="4">
        <v>125</v>
      </c>
      <c r="K3063" s="4">
        <v>0</v>
      </c>
      <c r="L3063" s="4">
        <v>7</v>
      </c>
      <c r="M3063" s="4">
        <v>4</v>
      </c>
      <c r="N3063" s="5">
        <v>20</v>
      </c>
      <c r="O3063" s="7">
        <f t="shared" si="376"/>
        <v>3</v>
      </c>
      <c r="P3063" s="7">
        <f t="shared" si="377"/>
        <v>3</v>
      </c>
      <c r="Q3063" s="7">
        <f t="shared" si="378"/>
        <v>2</v>
      </c>
      <c r="R3063" s="7">
        <f t="shared" si="379"/>
        <v>8</v>
      </c>
      <c r="S3063" s="8">
        <f t="shared" si="380"/>
        <v>87.9</v>
      </c>
      <c r="T3063" s="7" t="str">
        <f t="shared" si="381"/>
        <v>C - Entwicklungspotenzial</v>
      </c>
      <c r="U3063" s="4">
        <f>ROUND(((E3063-Hilfswerte!$B$20)/Hilfswerte!$B$21)+((F3063-Hilfswerte!$B$22)/Hilfswerte!$B$23)+((G3063-Hilfswerte!$B$24)/Hilfswerte!$B$25)+0.1*INDEX(Hilfswerte!$B$4:$B$15,MATCH(C3063,Hilfswerte!$A$4:$A$15,0)),2)</f>
        <v>-1.08</v>
      </c>
      <c r="V3063" s="4">
        <f>ROUND(SQRT((((E3063-Hilfswerte!$B$20)/Hilfswerte!$B$21)-Hilfswerte!$B$28)^2+(((F3063-Hilfswerte!$B$22)/Hilfswerte!$B$23)-Hilfswerte!$B$29)^2+(((G3063-Hilfswerte!$B$24)/Hilfswerte!$B$25)-Hilfswerte!$B$30)^2),3)</f>
        <v>0.91</v>
      </c>
      <c r="W3063" s="4">
        <f>ROUND(E3063*Hilfswerte!$B$31,0)</f>
        <v>6372</v>
      </c>
      <c r="X3063" s="4">
        <f t="shared" si="382"/>
        <v>5612</v>
      </c>
      <c r="Y3063" s="4" t="str">
        <f>IF(T3063="A - Top-Kunde","bereits Top-Kunde",IF(AND(V3063&lt;=Hilfswerte!$B$34,H3063&lt;0.5*W3063),"Hoch",IF(AND(V3063&lt;=Hilfswerte!$B$35,H3063&lt;0.7*W3063),"Mittel","Niedrig")))</f>
        <v>Mittel</v>
      </c>
      <c r="Z3063" s="4">
        <f t="shared" si="383"/>
        <v>7.7</v>
      </c>
      <c r="AA3063" s="4" t="str">
        <f>IF(J3063&gt;365,"Bereits abgewandert (Segment D)",IF(Z3063&gt;=Hilfswerte!$B$38,"Rot - akut gefaehrdet",IF(Z3063&gt;=Hilfswerte!$B$39,"Gelb - beobachten","Gruen - stabil")))</f>
        <v>Gruen - stabil</v>
      </c>
    </row>
    <row r="3064" spans="1:27" ht="15" customHeight="1" x14ac:dyDescent="0.25">
      <c r="A3064" s="4" t="s">
        <v>3411</v>
      </c>
      <c r="B3064" s="4" t="s">
        <v>527</v>
      </c>
      <c r="C3064" s="4" t="s">
        <v>89</v>
      </c>
      <c r="D3064" s="4" t="s">
        <v>30</v>
      </c>
      <c r="E3064" s="4">
        <v>955</v>
      </c>
      <c r="F3064" s="5">
        <v>222.6</v>
      </c>
      <c r="G3064" s="5">
        <v>19.5</v>
      </c>
      <c r="H3064" s="6">
        <v>66150</v>
      </c>
      <c r="I3064" s="4">
        <v>2</v>
      </c>
      <c r="J3064" s="4">
        <v>145</v>
      </c>
      <c r="K3064" s="4">
        <v>0</v>
      </c>
      <c r="L3064" s="4">
        <v>21</v>
      </c>
      <c r="M3064" s="4">
        <v>4</v>
      </c>
      <c r="N3064" s="5">
        <v>8.8000000000000007</v>
      </c>
      <c r="O3064" s="7">
        <f t="shared" si="376"/>
        <v>3</v>
      </c>
      <c r="P3064" s="7">
        <f t="shared" si="377"/>
        <v>2</v>
      </c>
      <c r="Q3064" s="7">
        <f t="shared" si="378"/>
        <v>5</v>
      </c>
      <c r="R3064" s="7">
        <f t="shared" si="379"/>
        <v>10</v>
      </c>
      <c r="S3064" s="8">
        <f t="shared" si="380"/>
        <v>98.1</v>
      </c>
      <c r="T3064" s="7" t="str">
        <f t="shared" si="381"/>
        <v>C - Entwicklungspotenzial</v>
      </c>
      <c r="U3064" s="4">
        <f>ROUND(((E3064-Hilfswerte!$B$20)/Hilfswerte!$B$21)+((F3064-Hilfswerte!$B$22)/Hilfswerte!$B$23)+((G3064-Hilfswerte!$B$24)/Hilfswerte!$B$25)+0.1*INDEX(Hilfswerte!$B$4:$B$15,MATCH(C3064,Hilfswerte!$A$4:$A$15,0)),2)</f>
        <v>8.85</v>
      </c>
      <c r="V3064" s="4">
        <f>ROUND(SQRT((((E3064-Hilfswerte!$B$20)/Hilfswerte!$B$21)-Hilfswerte!$B$28)^2+(((F3064-Hilfswerte!$B$22)/Hilfswerte!$B$23)-Hilfswerte!$B$29)^2+(((G3064-Hilfswerte!$B$24)/Hilfswerte!$B$25)-Hilfswerte!$B$30)^2),3)</f>
        <v>4.9210000000000003</v>
      </c>
      <c r="W3064" s="4">
        <f>ROUND(E3064*Hilfswerte!$B$31,0)</f>
        <v>196297</v>
      </c>
      <c r="X3064" s="4">
        <f t="shared" si="382"/>
        <v>130147</v>
      </c>
      <c r="Y3064" s="4" t="str">
        <f>IF(T3064="A - Top-Kunde","bereits Top-Kunde",IF(AND(V3064&lt;=Hilfswerte!$B$34,H3064&lt;0.5*W3064),"Hoch",IF(AND(V3064&lt;=Hilfswerte!$B$35,H3064&lt;0.7*W3064),"Mittel","Niedrig")))</f>
        <v>Niedrig</v>
      </c>
      <c r="Z3064" s="4">
        <f t="shared" si="383"/>
        <v>11.5</v>
      </c>
      <c r="AA3064" s="4" t="str">
        <f>IF(J3064&gt;365,"Bereits abgewandert (Segment D)",IF(Z3064&gt;=Hilfswerte!$B$38,"Rot - akut gefaehrdet",IF(Z3064&gt;=Hilfswerte!$B$39,"Gelb - beobachten","Gruen - stabil")))</f>
        <v>Gruen - stabil</v>
      </c>
    </row>
    <row r="3065" spans="1:27" ht="15" customHeight="1" x14ac:dyDescent="0.25">
      <c r="A3065" s="4" t="s">
        <v>3412</v>
      </c>
      <c r="B3065" s="4" t="s">
        <v>758</v>
      </c>
      <c r="C3065" s="4" t="s">
        <v>29</v>
      </c>
      <c r="D3065" s="4" t="s">
        <v>30</v>
      </c>
      <c r="E3065" s="4">
        <v>266</v>
      </c>
      <c r="F3065" s="5">
        <v>46.3</v>
      </c>
      <c r="G3065" s="5">
        <v>3.1</v>
      </c>
      <c r="H3065" s="6">
        <v>78040</v>
      </c>
      <c r="I3065" s="4">
        <v>5</v>
      </c>
      <c r="J3065" s="4">
        <v>71</v>
      </c>
      <c r="K3065" s="4">
        <v>2</v>
      </c>
      <c r="L3065" s="4">
        <v>14</v>
      </c>
      <c r="M3065" s="4">
        <v>1</v>
      </c>
      <c r="N3065" s="5">
        <v>6.6</v>
      </c>
      <c r="O3065" s="7">
        <f t="shared" si="376"/>
        <v>4</v>
      </c>
      <c r="P3065" s="7">
        <f t="shared" si="377"/>
        <v>5</v>
      </c>
      <c r="Q3065" s="7">
        <f t="shared" si="378"/>
        <v>5</v>
      </c>
      <c r="R3065" s="7">
        <f t="shared" si="379"/>
        <v>14</v>
      </c>
      <c r="S3065" s="8">
        <f t="shared" si="380"/>
        <v>127.1</v>
      </c>
      <c r="T3065" s="7" t="str">
        <f t="shared" si="381"/>
        <v>A - Top-Kunde</v>
      </c>
      <c r="U3065" s="4">
        <f>ROUND(((E3065-Hilfswerte!$B$20)/Hilfswerte!$B$21)+((F3065-Hilfswerte!$B$22)/Hilfswerte!$B$23)+((G3065-Hilfswerte!$B$24)/Hilfswerte!$B$25)+0.1*INDEX(Hilfswerte!$B$4:$B$15,MATCH(C3065,Hilfswerte!$A$4:$A$15,0)),2)</f>
        <v>0.09</v>
      </c>
      <c r="V3065" s="4">
        <f>ROUND(SQRT((((E3065-Hilfswerte!$B$20)/Hilfswerte!$B$21)-Hilfswerte!$B$28)^2+(((F3065-Hilfswerte!$B$22)/Hilfswerte!$B$23)-Hilfswerte!$B$29)^2+(((G3065-Hilfswerte!$B$24)/Hilfswerte!$B$25)-Hilfswerte!$B$30)^2),3)</f>
        <v>1.3640000000000001</v>
      </c>
      <c r="W3065" s="4">
        <f>ROUND(E3065*Hilfswerte!$B$31,0)</f>
        <v>54675</v>
      </c>
      <c r="X3065" s="4">
        <f t="shared" si="382"/>
        <v>0</v>
      </c>
      <c r="Y3065" s="4" t="str">
        <f>IF(T3065="A - Top-Kunde","bereits Top-Kunde",IF(AND(V3065&lt;=Hilfswerte!$B$34,H3065&lt;0.5*W3065),"Hoch",IF(AND(V3065&lt;=Hilfswerte!$B$35,H3065&lt;0.7*W3065),"Mittel","Niedrig")))</f>
        <v>bereits Top-Kunde</v>
      </c>
      <c r="Z3065" s="4">
        <f t="shared" si="383"/>
        <v>12.4</v>
      </c>
      <c r="AA3065" s="4" t="str">
        <f>IF(J3065&gt;365,"Bereits abgewandert (Segment D)",IF(Z3065&gt;=Hilfswerte!$B$38,"Rot - akut gefaehrdet",IF(Z3065&gt;=Hilfswerte!$B$39,"Gelb - beobachten","Gruen - stabil")))</f>
        <v>Gruen - stabil</v>
      </c>
    </row>
    <row r="3066" spans="1:27" ht="15" customHeight="1" x14ac:dyDescent="0.25">
      <c r="A3066" s="4" t="s">
        <v>3413</v>
      </c>
      <c r="B3066" s="4" t="s">
        <v>158</v>
      </c>
      <c r="C3066" s="4" t="s">
        <v>47</v>
      </c>
      <c r="D3066" s="4" t="s">
        <v>30</v>
      </c>
      <c r="E3066" s="4">
        <v>808</v>
      </c>
      <c r="F3066" s="5">
        <v>235</v>
      </c>
      <c r="G3066" s="5">
        <v>8</v>
      </c>
      <c r="H3066" s="6">
        <v>17670</v>
      </c>
      <c r="I3066" s="4">
        <v>1</v>
      </c>
      <c r="J3066" s="4">
        <v>110</v>
      </c>
      <c r="K3066" s="4">
        <v>1</v>
      </c>
      <c r="L3066" s="4">
        <v>24</v>
      </c>
      <c r="M3066" s="4">
        <v>1</v>
      </c>
      <c r="N3066" s="5">
        <v>-8.5</v>
      </c>
      <c r="O3066" s="7">
        <f t="shared" si="376"/>
        <v>3</v>
      </c>
      <c r="P3066" s="7">
        <f t="shared" si="377"/>
        <v>1</v>
      </c>
      <c r="Q3066" s="7">
        <f t="shared" si="378"/>
        <v>5</v>
      </c>
      <c r="R3066" s="7">
        <f t="shared" si="379"/>
        <v>9</v>
      </c>
      <c r="S3066" s="8">
        <f t="shared" si="380"/>
        <v>72.599999999999994</v>
      </c>
      <c r="T3066" s="7" t="str">
        <f t="shared" si="381"/>
        <v>C - Entwicklungspotenzial</v>
      </c>
      <c r="U3066" s="4">
        <f>ROUND(((E3066-Hilfswerte!$B$20)/Hilfswerte!$B$21)+((F3066-Hilfswerte!$B$22)/Hilfswerte!$B$23)+((G3066-Hilfswerte!$B$24)/Hilfswerte!$B$25)+0.1*INDEX(Hilfswerte!$B$4:$B$15,MATCH(C3066,Hilfswerte!$A$4:$A$15,0)),2)</f>
        <v>6.41</v>
      </c>
      <c r="V3066" s="4">
        <f>ROUND(SQRT((((E3066-Hilfswerte!$B$20)/Hilfswerte!$B$21)-Hilfswerte!$B$28)^2+(((F3066-Hilfswerte!$B$22)/Hilfswerte!$B$23)-Hilfswerte!$B$29)^2+(((G3066-Hilfswerte!$B$24)/Hilfswerte!$B$25)-Hilfswerte!$B$30)^2),3)</f>
        <v>4.5220000000000002</v>
      </c>
      <c r="W3066" s="4">
        <f>ROUND(E3066*Hilfswerte!$B$31,0)</f>
        <v>166081</v>
      </c>
      <c r="X3066" s="4">
        <f t="shared" si="382"/>
        <v>148411</v>
      </c>
      <c r="Y3066" s="4" t="str">
        <f>IF(T3066="A - Top-Kunde","bereits Top-Kunde",IF(AND(V3066&lt;=Hilfswerte!$B$34,H3066&lt;0.5*W3066),"Hoch",IF(AND(V3066&lt;=Hilfswerte!$B$35,H3066&lt;0.7*W3066),"Mittel","Niedrig")))</f>
        <v>Niedrig</v>
      </c>
      <c r="Z3066" s="4">
        <f t="shared" si="383"/>
        <v>16.7</v>
      </c>
      <c r="AA3066" s="4" t="str">
        <f>IF(J3066&gt;365,"Bereits abgewandert (Segment D)",IF(Z3066&gt;=Hilfswerte!$B$38,"Rot - akut gefaehrdet",IF(Z3066&gt;=Hilfswerte!$B$39,"Gelb - beobachten","Gruen - stabil")))</f>
        <v>Gelb - beobachten</v>
      </c>
    </row>
    <row r="3067" spans="1:27" ht="15" customHeight="1" x14ac:dyDescent="0.25">
      <c r="A3067" s="4" t="s">
        <v>3414</v>
      </c>
      <c r="B3067" s="4" t="s">
        <v>341</v>
      </c>
      <c r="C3067" s="4" t="s">
        <v>55</v>
      </c>
      <c r="D3067" s="4" t="s">
        <v>30</v>
      </c>
      <c r="E3067" s="4">
        <v>6</v>
      </c>
      <c r="F3067" s="5">
        <v>1.6</v>
      </c>
      <c r="G3067" s="5">
        <v>14.1</v>
      </c>
      <c r="H3067" s="6">
        <v>150</v>
      </c>
      <c r="I3067" s="4">
        <v>4</v>
      </c>
      <c r="J3067" s="4">
        <v>48</v>
      </c>
      <c r="K3067" s="4">
        <v>0</v>
      </c>
      <c r="L3067" s="4">
        <v>-5</v>
      </c>
      <c r="M3067" s="4">
        <v>6</v>
      </c>
      <c r="N3067" s="5">
        <v>-18.100000000000001</v>
      </c>
      <c r="O3067" s="7">
        <f t="shared" si="376"/>
        <v>4</v>
      </c>
      <c r="P3067" s="7">
        <f t="shared" si="377"/>
        <v>4</v>
      </c>
      <c r="Q3067" s="7">
        <f t="shared" si="378"/>
        <v>2</v>
      </c>
      <c r="R3067" s="7">
        <f t="shared" si="379"/>
        <v>10</v>
      </c>
      <c r="S3067" s="8">
        <f t="shared" si="380"/>
        <v>91</v>
      </c>
      <c r="T3067" s="7" t="str">
        <f t="shared" si="381"/>
        <v>C - Entwicklungspotenzial</v>
      </c>
      <c r="U3067" s="4">
        <f>ROUND(((E3067-Hilfswerte!$B$20)/Hilfswerte!$B$21)+((F3067-Hilfswerte!$B$22)/Hilfswerte!$B$23)+((G3067-Hilfswerte!$B$24)/Hilfswerte!$B$25)+0.1*INDEX(Hilfswerte!$B$4:$B$15,MATCH(C3067,Hilfswerte!$A$4:$A$15,0)),2)</f>
        <v>-0.05</v>
      </c>
      <c r="V3067" s="4">
        <f>ROUND(SQRT((((E3067-Hilfswerte!$B$20)/Hilfswerte!$B$21)-Hilfswerte!$B$28)^2+(((F3067-Hilfswerte!$B$22)/Hilfswerte!$B$23)-Hilfswerte!$B$29)^2+(((G3067-Hilfswerte!$B$24)/Hilfswerte!$B$25)-Hilfswerte!$B$30)^2),3)</f>
        <v>1.0529999999999999</v>
      </c>
      <c r="W3067" s="4">
        <f>ROUND(E3067*Hilfswerte!$B$31,0)</f>
        <v>1233</v>
      </c>
      <c r="X3067" s="4">
        <f t="shared" si="382"/>
        <v>1083</v>
      </c>
      <c r="Y3067" s="4" t="str">
        <f>IF(T3067="A - Top-Kunde","bereits Top-Kunde",IF(AND(V3067&lt;=Hilfswerte!$B$34,H3067&lt;0.5*W3067),"Hoch",IF(AND(V3067&lt;=Hilfswerte!$B$35,H3067&lt;0.7*W3067),"Mittel","Niedrig")))</f>
        <v>Mittel</v>
      </c>
      <c r="Z3067" s="4">
        <f t="shared" si="383"/>
        <v>9.6</v>
      </c>
      <c r="AA3067" s="4" t="str">
        <f>IF(J3067&gt;365,"Bereits abgewandert (Segment D)",IF(Z3067&gt;=Hilfswerte!$B$38,"Rot - akut gefaehrdet",IF(Z3067&gt;=Hilfswerte!$B$39,"Gelb - beobachten","Gruen - stabil")))</f>
        <v>Gruen - stabil</v>
      </c>
    </row>
    <row r="3068" spans="1:27" ht="15" customHeight="1" x14ac:dyDescent="0.25">
      <c r="A3068" s="4" t="s">
        <v>3415</v>
      </c>
      <c r="B3068" s="4" t="s">
        <v>582</v>
      </c>
      <c r="C3068" s="4" t="s">
        <v>84</v>
      </c>
      <c r="D3068" s="4" t="s">
        <v>30</v>
      </c>
      <c r="E3068" s="4">
        <v>142</v>
      </c>
      <c r="F3068" s="5">
        <v>38.799999999999997</v>
      </c>
      <c r="G3068" s="5">
        <v>8.3000000000000007</v>
      </c>
      <c r="H3068" s="6">
        <v>0</v>
      </c>
      <c r="I3068" s="4">
        <v>0</v>
      </c>
      <c r="J3068" s="4">
        <v>666</v>
      </c>
      <c r="K3068" s="4">
        <v>0</v>
      </c>
      <c r="L3068" s="4">
        <v>21</v>
      </c>
      <c r="M3068" s="4">
        <v>0</v>
      </c>
      <c r="N3068" s="5">
        <v>-33.6</v>
      </c>
      <c r="O3068" s="7">
        <f t="shared" si="376"/>
        <v>1</v>
      </c>
      <c r="P3068" s="7">
        <f t="shared" si="377"/>
        <v>1</v>
      </c>
      <c r="Q3068" s="7">
        <f t="shared" si="378"/>
        <v>1</v>
      </c>
      <c r="R3068" s="7">
        <f t="shared" si="379"/>
        <v>3</v>
      </c>
      <c r="S3068" s="8">
        <f t="shared" si="380"/>
        <v>6.9</v>
      </c>
      <c r="T3068" s="7" t="str">
        <f t="shared" si="381"/>
        <v>D - Abwanderungsrisiko</v>
      </c>
      <c r="U3068" s="4">
        <f>ROUND(((E3068-Hilfswerte!$B$20)/Hilfswerte!$B$21)+((F3068-Hilfswerte!$B$22)/Hilfswerte!$B$23)+((G3068-Hilfswerte!$B$24)/Hilfswerte!$B$25)+0.1*INDEX(Hilfswerte!$B$4:$B$15,MATCH(C3068,Hilfswerte!$A$4:$A$15,0)),2)</f>
        <v>-0.01</v>
      </c>
      <c r="V3068" s="4">
        <f>ROUND(SQRT((((E3068-Hilfswerte!$B$20)/Hilfswerte!$B$21)-Hilfswerte!$B$28)^2+(((F3068-Hilfswerte!$B$22)/Hilfswerte!$B$23)-Hilfswerte!$B$29)^2+(((G3068-Hilfswerte!$B$24)/Hilfswerte!$B$25)-Hilfswerte!$B$30)^2),3)</f>
        <v>0.47499999999999998</v>
      </c>
      <c r="W3068" s="4">
        <f>ROUND(E3068*Hilfswerte!$B$31,0)</f>
        <v>29188</v>
      </c>
      <c r="X3068" s="4">
        <f t="shared" si="382"/>
        <v>29188</v>
      </c>
      <c r="Y3068" s="4" t="str">
        <f>IF(T3068="A - Top-Kunde","bereits Top-Kunde",IF(AND(V3068&lt;=Hilfswerte!$B$34,H3068&lt;0.5*W3068),"Hoch",IF(AND(V3068&lt;=Hilfswerte!$B$35,H3068&lt;0.7*W3068),"Mittel","Niedrig")))</f>
        <v>Hoch</v>
      </c>
      <c r="Z3068" s="4">
        <f t="shared" si="383"/>
        <v>50.9</v>
      </c>
      <c r="AA3068" s="4" t="str">
        <f>IF(J3068&gt;365,"Bereits abgewandert (Segment D)",IF(Z3068&gt;=Hilfswerte!$B$38,"Rot - akut gefaehrdet",IF(Z3068&gt;=Hilfswerte!$B$39,"Gelb - beobachten","Gruen - stabil")))</f>
        <v>Bereits abgewandert (Segment D)</v>
      </c>
    </row>
    <row r="3069" spans="1:27" ht="15" customHeight="1" x14ac:dyDescent="0.25">
      <c r="A3069" s="4" t="s">
        <v>3416</v>
      </c>
      <c r="B3069" s="4" t="s">
        <v>806</v>
      </c>
      <c r="C3069" s="4" t="s">
        <v>33</v>
      </c>
      <c r="D3069" s="4" t="s">
        <v>30</v>
      </c>
      <c r="E3069" s="4">
        <v>153</v>
      </c>
      <c r="F3069" s="5">
        <v>50.1</v>
      </c>
      <c r="G3069" s="5">
        <v>21.9</v>
      </c>
      <c r="H3069" s="6">
        <v>4250</v>
      </c>
      <c r="I3069" s="4">
        <v>1</v>
      </c>
      <c r="J3069" s="4">
        <v>107</v>
      </c>
      <c r="K3069" s="4">
        <v>0</v>
      </c>
      <c r="L3069" s="4">
        <v>8</v>
      </c>
      <c r="M3069" s="4">
        <v>5</v>
      </c>
      <c r="N3069" s="5">
        <v>0.3</v>
      </c>
      <c r="O3069" s="7">
        <f t="shared" si="376"/>
        <v>3</v>
      </c>
      <c r="P3069" s="7">
        <f t="shared" si="377"/>
        <v>1</v>
      </c>
      <c r="Q3069" s="7">
        <f t="shared" si="378"/>
        <v>4</v>
      </c>
      <c r="R3069" s="7">
        <f t="shared" si="379"/>
        <v>8</v>
      </c>
      <c r="S3069" s="8">
        <f t="shared" si="380"/>
        <v>77.8</v>
      </c>
      <c r="T3069" s="7" t="str">
        <f t="shared" si="381"/>
        <v>C - Entwicklungspotenzial</v>
      </c>
      <c r="U3069" s="4">
        <f>ROUND(((E3069-Hilfswerte!$B$20)/Hilfswerte!$B$21)+((F3069-Hilfswerte!$B$22)/Hilfswerte!$B$23)+((G3069-Hilfswerte!$B$24)/Hilfswerte!$B$25)+0.1*INDEX(Hilfswerte!$B$4:$B$15,MATCH(C3069,Hilfswerte!$A$4:$A$15,0)),2)</f>
        <v>2.4300000000000002</v>
      </c>
      <c r="V3069" s="4">
        <f>ROUND(SQRT((((E3069-Hilfswerte!$B$20)/Hilfswerte!$B$21)-Hilfswerte!$B$28)^2+(((F3069-Hilfswerte!$B$22)/Hilfswerte!$B$23)-Hilfswerte!$B$29)^2+(((G3069-Hilfswerte!$B$24)/Hilfswerte!$B$25)-Hilfswerte!$B$30)^2),3)</f>
        <v>1.7130000000000001</v>
      </c>
      <c r="W3069" s="4">
        <f>ROUND(E3069*Hilfswerte!$B$31,0)</f>
        <v>31449</v>
      </c>
      <c r="X3069" s="4">
        <f t="shared" si="382"/>
        <v>27199</v>
      </c>
      <c r="Y3069" s="4" t="str">
        <f>IF(T3069="A - Top-Kunde","bereits Top-Kunde",IF(AND(V3069&lt;=Hilfswerte!$B$34,H3069&lt;0.5*W3069),"Hoch",IF(AND(V3069&lt;=Hilfswerte!$B$35,H3069&lt;0.7*W3069),"Mittel","Niedrig")))</f>
        <v>Niedrig</v>
      </c>
      <c r="Z3069" s="4">
        <f t="shared" si="383"/>
        <v>7</v>
      </c>
      <c r="AA3069" s="4" t="str">
        <f>IF(J3069&gt;365,"Bereits abgewandert (Segment D)",IF(Z3069&gt;=Hilfswerte!$B$38,"Rot - akut gefaehrdet",IF(Z3069&gt;=Hilfswerte!$B$39,"Gelb - beobachten","Gruen - stabil")))</f>
        <v>Gruen - stabil</v>
      </c>
    </row>
    <row r="3070" spans="1:27" ht="15" customHeight="1" x14ac:dyDescent="0.25">
      <c r="A3070" s="4" t="s">
        <v>3417</v>
      </c>
      <c r="B3070" s="4" t="s">
        <v>64</v>
      </c>
      <c r="C3070" s="4" t="s">
        <v>89</v>
      </c>
      <c r="D3070" s="4" t="s">
        <v>106</v>
      </c>
      <c r="E3070" s="4">
        <v>83</v>
      </c>
      <c r="F3070" s="5">
        <v>15.8</v>
      </c>
      <c r="G3070" s="5">
        <v>16.5</v>
      </c>
      <c r="H3070" s="6">
        <v>2130</v>
      </c>
      <c r="I3070" s="4">
        <v>1</v>
      </c>
      <c r="J3070" s="4">
        <v>235</v>
      </c>
      <c r="K3070" s="4">
        <v>0</v>
      </c>
      <c r="L3070" s="4">
        <v>27</v>
      </c>
      <c r="M3070" s="4">
        <v>4</v>
      </c>
      <c r="N3070" s="5">
        <v>15.2</v>
      </c>
      <c r="O3070" s="7">
        <f t="shared" si="376"/>
        <v>2</v>
      </c>
      <c r="P3070" s="7">
        <f t="shared" si="377"/>
        <v>1</v>
      </c>
      <c r="Q3070" s="7">
        <f t="shared" si="378"/>
        <v>3</v>
      </c>
      <c r="R3070" s="7">
        <f t="shared" si="379"/>
        <v>6</v>
      </c>
      <c r="S3070" s="8">
        <f t="shared" si="380"/>
        <v>59.5</v>
      </c>
      <c r="T3070" s="7" t="str">
        <f t="shared" si="381"/>
        <v>C - Entwicklungspotenzial</v>
      </c>
      <c r="U3070" s="4">
        <f>ROUND(((E3070-Hilfswerte!$B$20)/Hilfswerte!$B$21)+((F3070-Hilfswerte!$B$22)/Hilfswerte!$B$23)+((G3070-Hilfswerte!$B$24)/Hilfswerte!$B$25)+0.1*INDEX(Hilfswerte!$B$4:$B$15,MATCH(C3070,Hilfswerte!$A$4:$A$15,0)),2)</f>
        <v>0.91</v>
      </c>
      <c r="V3070" s="4">
        <f>ROUND(SQRT((((E3070-Hilfswerte!$B$20)/Hilfswerte!$B$21)-Hilfswerte!$B$28)^2+(((F3070-Hilfswerte!$B$22)/Hilfswerte!$B$23)-Hilfswerte!$B$29)^2+(((G3070-Hilfswerte!$B$24)/Hilfswerte!$B$25)-Hilfswerte!$B$30)^2),3)</f>
        <v>0.995</v>
      </c>
      <c r="W3070" s="4">
        <f>ROUND(E3070*Hilfswerte!$B$31,0)</f>
        <v>17060</v>
      </c>
      <c r="X3070" s="4">
        <f t="shared" si="382"/>
        <v>14930</v>
      </c>
      <c r="Y3070" s="4" t="str">
        <f>IF(T3070="A - Top-Kunde","bereits Top-Kunde",IF(AND(V3070&lt;=Hilfswerte!$B$34,H3070&lt;0.5*W3070),"Hoch",IF(AND(V3070&lt;=Hilfswerte!$B$35,H3070&lt;0.7*W3070),"Mittel","Niedrig")))</f>
        <v>Mittel</v>
      </c>
      <c r="Z3070" s="4">
        <f t="shared" si="383"/>
        <v>17.2</v>
      </c>
      <c r="AA3070" s="4" t="str">
        <f>IF(J3070&gt;365,"Bereits abgewandert (Segment D)",IF(Z3070&gt;=Hilfswerte!$B$38,"Rot - akut gefaehrdet",IF(Z3070&gt;=Hilfswerte!$B$39,"Gelb - beobachten","Gruen - stabil")))</f>
        <v>Gelb - beobachten</v>
      </c>
    </row>
    <row r="3071" spans="1:27" ht="15" customHeight="1" x14ac:dyDescent="0.25">
      <c r="A3071" s="4" t="s">
        <v>3418</v>
      </c>
      <c r="B3071" s="4" t="s">
        <v>346</v>
      </c>
      <c r="C3071" s="4" t="s">
        <v>33</v>
      </c>
      <c r="D3071" s="4" t="s">
        <v>178</v>
      </c>
      <c r="E3071" s="4">
        <v>32</v>
      </c>
      <c r="F3071" s="5">
        <v>10.3</v>
      </c>
      <c r="G3071" s="5">
        <v>9.9</v>
      </c>
      <c r="H3071" s="6">
        <v>2540</v>
      </c>
      <c r="I3071" s="4">
        <v>3</v>
      </c>
      <c r="J3071" s="4">
        <v>48</v>
      </c>
      <c r="K3071" s="4">
        <v>1</v>
      </c>
      <c r="L3071" s="4">
        <v>21</v>
      </c>
      <c r="M3071" s="4">
        <v>2</v>
      </c>
      <c r="N3071" s="5">
        <v>18</v>
      </c>
      <c r="O3071" s="7">
        <f t="shared" si="376"/>
        <v>4</v>
      </c>
      <c r="P3071" s="7">
        <f t="shared" si="377"/>
        <v>3</v>
      </c>
      <c r="Q3071" s="7">
        <f t="shared" si="378"/>
        <v>4</v>
      </c>
      <c r="R3071" s="7">
        <f t="shared" si="379"/>
        <v>11</v>
      </c>
      <c r="S3071" s="8">
        <f t="shared" si="380"/>
        <v>106.7</v>
      </c>
      <c r="T3071" s="7" t="str">
        <f t="shared" si="381"/>
        <v>B - Kernkunde</v>
      </c>
      <c r="U3071" s="4">
        <f>ROUND(((E3071-Hilfswerte!$B$20)/Hilfswerte!$B$21)+((F3071-Hilfswerte!$B$22)/Hilfswerte!$B$23)+((G3071-Hilfswerte!$B$24)/Hilfswerte!$B$25)+0.1*INDEX(Hilfswerte!$B$4:$B$15,MATCH(C3071,Hilfswerte!$A$4:$A$15,0)),2)</f>
        <v>-0.72</v>
      </c>
      <c r="V3071" s="4">
        <f>ROUND(SQRT((((E3071-Hilfswerte!$B$20)/Hilfswerte!$B$21)-Hilfswerte!$B$28)^2+(((F3071-Hilfswerte!$B$22)/Hilfswerte!$B$23)-Hilfswerte!$B$29)^2+(((G3071-Hilfswerte!$B$24)/Hilfswerte!$B$25)-Hilfswerte!$B$30)^2),3)</f>
        <v>0.78800000000000003</v>
      </c>
      <c r="W3071" s="4">
        <f>ROUND(E3071*Hilfswerte!$B$31,0)</f>
        <v>6577</v>
      </c>
      <c r="X3071" s="4">
        <f t="shared" si="382"/>
        <v>4037</v>
      </c>
      <c r="Y3071" s="4" t="str">
        <f>IF(T3071="A - Top-Kunde","bereits Top-Kunde",IF(AND(V3071&lt;=Hilfswerte!$B$34,H3071&lt;0.5*W3071),"Hoch",IF(AND(V3071&lt;=Hilfswerte!$B$35,H3071&lt;0.7*W3071),"Mittel","Niedrig")))</f>
        <v>Hoch</v>
      </c>
      <c r="Z3071" s="4">
        <f t="shared" si="383"/>
        <v>9.6</v>
      </c>
      <c r="AA3071" s="4" t="str">
        <f>IF(J3071&gt;365,"Bereits abgewandert (Segment D)",IF(Z3071&gt;=Hilfswerte!$B$38,"Rot - akut gefaehrdet",IF(Z3071&gt;=Hilfswerte!$B$39,"Gelb - beobachten","Gruen - stabil")))</f>
        <v>Gruen - stabil</v>
      </c>
    </row>
    <row r="3072" spans="1:27" ht="15" customHeight="1" x14ac:dyDescent="0.25">
      <c r="A3072" s="4" t="s">
        <v>3419</v>
      </c>
      <c r="B3072" s="4" t="s">
        <v>474</v>
      </c>
      <c r="C3072" s="4" t="s">
        <v>62</v>
      </c>
      <c r="D3072" s="4" t="s">
        <v>30</v>
      </c>
      <c r="E3072" s="4">
        <v>25</v>
      </c>
      <c r="F3072" s="5">
        <v>4.3</v>
      </c>
      <c r="G3072" s="5">
        <v>8.6</v>
      </c>
      <c r="H3072" s="6">
        <v>340</v>
      </c>
      <c r="I3072" s="4">
        <v>1</v>
      </c>
      <c r="J3072" s="4">
        <v>351</v>
      </c>
      <c r="K3072" s="4">
        <v>0</v>
      </c>
      <c r="L3072" s="4">
        <v>8</v>
      </c>
      <c r="M3072" s="4">
        <v>1</v>
      </c>
      <c r="N3072" s="5">
        <v>-8.3000000000000007</v>
      </c>
      <c r="O3072" s="7">
        <f t="shared" si="376"/>
        <v>2</v>
      </c>
      <c r="P3072" s="7">
        <f t="shared" si="377"/>
        <v>1</v>
      </c>
      <c r="Q3072" s="7">
        <f t="shared" si="378"/>
        <v>2</v>
      </c>
      <c r="R3072" s="7">
        <f t="shared" si="379"/>
        <v>5</v>
      </c>
      <c r="S3072" s="8">
        <f t="shared" si="380"/>
        <v>43.5</v>
      </c>
      <c r="T3072" s="7" t="str">
        <f t="shared" si="381"/>
        <v>C - Entwicklungspotenzial</v>
      </c>
      <c r="U3072" s="4">
        <f>ROUND(((E3072-Hilfswerte!$B$20)/Hilfswerte!$B$21)+((F3072-Hilfswerte!$B$22)/Hilfswerte!$B$23)+((G3072-Hilfswerte!$B$24)/Hilfswerte!$B$25)+0.1*INDEX(Hilfswerte!$B$4:$B$15,MATCH(C3072,Hilfswerte!$A$4:$A$15,0)),2)</f>
        <v>-0.67</v>
      </c>
      <c r="V3072" s="4">
        <f>ROUND(SQRT((((E3072-Hilfswerte!$B$20)/Hilfswerte!$B$21)-Hilfswerte!$B$28)^2+(((F3072-Hilfswerte!$B$22)/Hilfswerte!$B$23)-Hilfswerte!$B$29)^2+(((G3072-Hilfswerte!$B$24)/Hilfswerte!$B$25)-Hilfswerte!$B$30)^2),3)</f>
        <v>0.95099999999999996</v>
      </c>
      <c r="W3072" s="4">
        <f>ROUND(E3072*Hilfswerte!$B$31,0)</f>
        <v>5139</v>
      </c>
      <c r="X3072" s="4">
        <f t="shared" si="382"/>
        <v>4799</v>
      </c>
      <c r="Y3072" s="4" t="str">
        <f>IF(T3072="A - Top-Kunde","bereits Top-Kunde",IF(AND(V3072&lt;=Hilfswerte!$B$34,H3072&lt;0.5*W3072),"Hoch",IF(AND(V3072&lt;=Hilfswerte!$B$35,H3072&lt;0.7*W3072),"Mittel","Niedrig")))</f>
        <v>Mittel</v>
      </c>
      <c r="Z3072" s="4">
        <f t="shared" si="383"/>
        <v>22.5</v>
      </c>
      <c r="AA3072" s="4" t="str">
        <f>IF(J3072&gt;365,"Bereits abgewandert (Segment D)",IF(Z3072&gt;=Hilfswerte!$B$38,"Rot - akut gefaehrdet",IF(Z3072&gt;=Hilfswerte!$B$39,"Gelb - beobachten","Gruen - stabil")))</f>
        <v>Rot - akut gefaehrdet</v>
      </c>
    </row>
    <row r="3073" spans="1:27" ht="15" customHeight="1" x14ac:dyDescent="0.25">
      <c r="A3073" s="4" t="s">
        <v>3420</v>
      </c>
      <c r="B3073" s="4" t="s">
        <v>397</v>
      </c>
      <c r="C3073" s="4" t="s">
        <v>38</v>
      </c>
      <c r="D3073" s="4" t="s">
        <v>30</v>
      </c>
      <c r="E3073" s="4">
        <v>29</v>
      </c>
      <c r="F3073" s="5">
        <v>11.7</v>
      </c>
      <c r="G3073" s="5">
        <v>11.6</v>
      </c>
      <c r="H3073" s="6">
        <v>880</v>
      </c>
      <c r="I3073" s="4">
        <v>2</v>
      </c>
      <c r="J3073" s="4">
        <v>133</v>
      </c>
      <c r="K3073" s="4">
        <v>2</v>
      </c>
      <c r="L3073" s="4">
        <v>7</v>
      </c>
      <c r="M3073" s="4">
        <v>5</v>
      </c>
      <c r="N3073" s="5">
        <v>17.100000000000001</v>
      </c>
      <c r="O3073" s="7">
        <f t="shared" si="376"/>
        <v>3</v>
      </c>
      <c r="P3073" s="7">
        <f t="shared" si="377"/>
        <v>2</v>
      </c>
      <c r="Q3073" s="7">
        <f t="shared" si="378"/>
        <v>2</v>
      </c>
      <c r="R3073" s="7">
        <f t="shared" si="379"/>
        <v>7</v>
      </c>
      <c r="S3073" s="8">
        <f t="shared" si="380"/>
        <v>64.5</v>
      </c>
      <c r="T3073" s="7" t="str">
        <f t="shared" si="381"/>
        <v>C - Entwicklungspotenzial</v>
      </c>
      <c r="U3073" s="4">
        <f>ROUND(((E3073-Hilfswerte!$B$20)/Hilfswerte!$B$21)+((F3073-Hilfswerte!$B$22)/Hilfswerte!$B$23)+((G3073-Hilfswerte!$B$24)/Hilfswerte!$B$25)+0.1*INDEX(Hilfswerte!$B$4:$B$15,MATCH(C3073,Hilfswerte!$A$4:$A$15,0)),2)</f>
        <v>-0.12</v>
      </c>
      <c r="V3073" s="4">
        <f>ROUND(SQRT((((E3073-Hilfswerte!$B$20)/Hilfswerte!$B$21)-Hilfswerte!$B$28)^2+(((F3073-Hilfswerte!$B$22)/Hilfswerte!$B$23)-Hilfswerte!$B$29)^2+(((G3073-Hilfswerte!$B$24)/Hilfswerte!$B$25)-Hilfswerte!$B$30)^2),3)</f>
        <v>0.75700000000000001</v>
      </c>
      <c r="W3073" s="4">
        <f>ROUND(E3073*Hilfswerte!$B$31,0)</f>
        <v>5961</v>
      </c>
      <c r="X3073" s="4">
        <f t="shared" si="382"/>
        <v>5081</v>
      </c>
      <c r="Y3073" s="4" t="str">
        <f>IF(T3073="A - Top-Kunde","bereits Top-Kunde",IF(AND(V3073&lt;=Hilfswerte!$B$34,H3073&lt;0.5*W3073),"Hoch",IF(AND(V3073&lt;=Hilfswerte!$B$35,H3073&lt;0.7*W3073),"Mittel","Niedrig")))</f>
        <v>Hoch</v>
      </c>
      <c r="Z3073" s="4">
        <f t="shared" si="383"/>
        <v>14.1</v>
      </c>
      <c r="AA3073" s="4" t="str">
        <f>IF(J3073&gt;365,"Bereits abgewandert (Segment D)",IF(Z3073&gt;=Hilfswerte!$B$38,"Rot - akut gefaehrdet",IF(Z3073&gt;=Hilfswerte!$B$39,"Gelb - beobachten","Gruen - stabil")))</f>
        <v>Gelb - beobachten</v>
      </c>
    </row>
    <row r="3074" spans="1:27" ht="15" customHeight="1" x14ac:dyDescent="0.25">
      <c r="A3074" s="4" t="s">
        <v>3421</v>
      </c>
      <c r="B3074" s="4" t="s">
        <v>61</v>
      </c>
      <c r="C3074" s="4" t="s">
        <v>59</v>
      </c>
      <c r="D3074" s="4" t="s">
        <v>30</v>
      </c>
      <c r="E3074" s="4">
        <v>166</v>
      </c>
      <c r="F3074" s="5">
        <v>22.2</v>
      </c>
      <c r="G3074" s="5">
        <v>17.3</v>
      </c>
      <c r="H3074" s="6">
        <v>6830</v>
      </c>
      <c r="I3074" s="4">
        <v>5</v>
      </c>
      <c r="J3074" s="4">
        <v>29</v>
      </c>
      <c r="K3074" s="4">
        <v>1</v>
      </c>
      <c r="L3074" s="4">
        <v>-5</v>
      </c>
      <c r="M3074" s="4">
        <v>2</v>
      </c>
      <c r="N3074" s="5">
        <v>18.5</v>
      </c>
      <c r="O3074" s="7">
        <f t="shared" ref="O3074:O3137" si="384">IF(J3074&gt;365,1,IF(J3074&lt;=30,5,IF(J3074&lt;=90,4,IF(J3074&lt;=180,3,2))))</f>
        <v>5</v>
      </c>
      <c r="P3074" s="7">
        <f t="shared" ref="P3074:P3137" si="385">IF(I3074&gt;=5,5,IF(I3074&gt;=4,4,IF(I3074&gt;=3,3,IF(I3074&gt;=2,2,1))))</f>
        <v>5</v>
      </c>
      <c r="Q3074" s="7">
        <f t="shared" ref="Q3074:Q3137" si="386">IF(H3074&gt;=7500,5,IF(H3074&gt;=2500,4,IF(H3074&gt;=1000,3,IF(H3074&gt;=1,2,1))))</f>
        <v>4</v>
      </c>
      <c r="R3074" s="7">
        <f t="shared" ref="R3074:R3137" si="387">O3074+P3074+Q3074</f>
        <v>14</v>
      </c>
      <c r="S3074" s="8">
        <f t="shared" ref="S3074:S3137" si="388">ROUND(10*R3074+0.5*N3074-6*K3074-0.3*MAX(0,L3074),1)</f>
        <v>143.30000000000001</v>
      </c>
      <c r="T3074" s="7" t="str">
        <f t="shared" ref="T3074:T3137" si="389">IF(J3074&gt;365,"D - Abwanderungsrisiko",IF(S3074&gt;=125,"A - Top-Kunde",IF(S3074&gt;=105,"B - Kernkunde","C - Entwicklungspotenzial")))</f>
        <v>A - Top-Kunde</v>
      </c>
      <c r="U3074" s="4">
        <f>ROUND(((E3074-Hilfswerte!$B$20)/Hilfswerte!$B$21)+((F3074-Hilfswerte!$B$22)/Hilfswerte!$B$23)+((G3074-Hilfswerte!$B$24)/Hilfswerte!$B$25)+0.1*INDEX(Hilfswerte!$B$4:$B$15,MATCH(C3074,Hilfswerte!$A$4:$A$15,0)),2)</f>
        <v>1.1399999999999999</v>
      </c>
      <c r="V3074" s="4">
        <f>ROUND(SQRT((((E3074-Hilfswerte!$B$20)/Hilfswerte!$B$21)-Hilfswerte!$B$28)^2+(((F3074-Hilfswerte!$B$22)/Hilfswerte!$B$23)-Hilfswerte!$B$29)^2+(((G3074-Hilfswerte!$B$24)/Hilfswerte!$B$25)-Hilfswerte!$B$30)^2),3)</f>
        <v>1.006</v>
      </c>
      <c r="W3074" s="4">
        <f>ROUND(E3074*Hilfswerte!$B$31,0)</f>
        <v>34121</v>
      </c>
      <c r="X3074" s="4">
        <f t="shared" ref="X3074:X3137" si="390">MAX(0,W3074-H3074)</f>
        <v>27291</v>
      </c>
      <c r="Y3074" s="4" t="str">
        <f>IF(T3074="A - Top-Kunde","bereits Top-Kunde",IF(AND(V3074&lt;=Hilfswerte!$B$34,H3074&lt;0.5*W3074),"Hoch",IF(AND(V3074&lt;=Hilfswerte!$B$35,H3074&lt;0.7*W3074),"Mittel","Niedrig")))</f>
        <v>bereits Top-Kunde</v>
      </c>
      <c r="Z3074" s="4">
        <f t="shared" ref="Z3074:Z3137" si="391">ROUND(0.4*MAX(0,-N3074)+3*K3074+0.2*MAX(0,L3074)+0.05*J3074,1)</f>
        <v>4.5</v>
      </c>
      <c r="AA3074" s="4" t="str">
        <f>IF(J3074&gt;365,"Bereits abgewandert (Segment D)",IF(Z3074&gt;=Hilfswerte!$B$38,"Rot - akut gefaehrdet",IF(Z3074&gt;=Hilfswerte!$B$39,"Gelb - beobachten","Gruen - stabil")))</f>
        <v>Gruen - stabil</v>
      </c>
    </row>
    <row r="3075" spans="1:27" ht="15" customHeight="1" x14ac:dyDescent="0.25">
      <c r="A3075" s="4" t="s">
        <v>3422</v>
      </c>
      <c r="B3075" s="4" t="s">
        <v>67</v>
      </c>
      <c r="C3075" s="4" t="s">
        <v>38</v>
      </c>
      <c r="D3075" s="4" t="s">
        <v>30</v>
      </c>
      <c r="E3075" s="4">
        <v>27</v>
      </c>
      <c r="F3075" s="5">
        <v>5.3</v>
      </c>
      <c r="G3075" s="5">
        <v>1.8</v>
      </c>
      <c r="H3075" s="6">
        <v>2390</v>
      </c>
      <c r="I3075" s="4">
        <v>3</v>
      </c>
      <c r="J3075" s="4">
        <v>191</v>
      </c>
      <c r="K3075" s="4">
        <v>1</v>
      </c>
      <c r="L3075" s="4">
        <v>-5</v>
      </c>
      <c r="M3075" s="4">
        <v>6</v>
      </c>
      <c r="N3075" s="5">
        <v>-3.5</v>
      </c>
      <c r="O3075" s="7">
        <f t="shared" si="384"/>
        <v>2</v>
      </c>
      <c r="P3075" s="7">
        <f t="shared" si="385"/>
        <v>3</v>
      </c>
      <c r="Q3075" s="7">
        <f t="shared" si="386"/>
        <v>3</v>
      </c>
      <c r="R3075" s="7">
        <f t="shared" si="387"/>
        <v>8</v>
      </c>
      <c r="S3075" s="8">
        <f t="shared" si="388"/>
        <v>72.3</v>
      </c>
      <c r="T3075" s="7" t="str">
        <f t="shared" si="389"/>
        <v>C - Entwicklungspotenzial</v>
      </c>
      <c r="U3075" s="4">
        <f>ROUND(((E3075-Hilfswerte!$B$20)/Hilfswerte!$B$21)+((F3075-Hilfswerte!$B$22)/Hilfswerte!$B$23)+((G3075-Hilfswerte!$B$24)/Hilfswerte!$B$25)+0.1*INDEX(Hilfswerte!$B$4:$B$15,MATCH(C3075,Hilfswerte!$A$4:$A$15,0)),2)</f>
        <v>-1.8</v>
      </c>
      <c r="V3075" s="4">
        <f>ROUND(SQRT((((E3075-Hilfswerte!$B$20)/Hilfswerte!$B$21)-Hilfswerte!$B$28)^2+(((F3075-Hilfswerte!$B$22)/Hilfswerte!$B$23)-Hilfswerte!$B$29)^2+(((G3075-Hilfswerte!$B$24)/Hilfswerte!$B$25)-Hilfswerte!$B$30)^2),3)</f>
        <v>1.7130000000000001</v>
      </c>
      <c r="W3075" s="4">
        <f>ROUND(E3075*Hilfswerte!$B$31,0)</f>
        <v>5550</v>
      </c>
      <c r="X3075" s="4">
        <f t="shared" si="390"/>
        <v>3160</v>
      </c>
      <c r="Y3075" s="4" t="str">
        <f>IF(T3075="A - Top-Kunde","bereits Top-Kunde",IF(AND(V3075&lt;=Hilfswerte!$B$34,H3075&lt;0.5*W3075),"Hoch",IF(AND(V3075&lt;=Hilfswerte!$B$35,H3075&lt;0.7*W3075),"Mittel","Niedrig")))</f>
        <v>Niedrig</v>
      </c>
      <c r="Z3075" s="4">
        <f t="shared" si="391"/>
        <v>14</v>
      </c>
      <c r="AA3075" s="4" t="str">
        <f>IF(J3075&gt;365,"Bereits abgewandert (Segment D)",IF(Z3075&gt;=Hilfswerte!$B$38,"Rot - akut gefaehrdet",IF(Z3075&gt;=Hilfswerte!$B$39,"Gelb - beobachten","Gruen - stabil")))</f>
        <v>Gelb - beobachten</v>
      </c>
    </row>
    <row r="3076" spans="1:27" ht="15" customHeight="1" x14ac:dyDescent="0.25">
      <c r="A3076" s="4" t="s">
        <v>3423</v>
      </c>
      <c r="B3076" s="4" t="s">
        <v>101</v>
      </c>
      <c r="C3076" s="4" t="s">
        <v>38</v>
      </c>
      <c r="D3076" s="4" t="s">
        <v>30</v>
      </c>
      <c r="E3076" s="4">
        <v>217</v>
      </c>
      <c r="F3076" s="5">
        <v>62.2</v>
      </c>
      <c r="G3076" s="5">
        <v>2.2999999999999998</v>
      </c>
      <c r="H3076" s="6">
        <v>12850</v>
      </c>
      <c r="I3076" s="4">
        <v>3</v>
      </c>
      <c r="J3076" s="4">
        <v>141</v>
      </c>
      <c r="K3076" s="4">
        <v>0</v>
      </c>
      <c r="L3076" s="4">
        <v>27</v>
      </c>
      <c r="M3076" s="4">
        <v>5</v>
      </c>
      <c r="N3076" s="5">
        <v>13.9</v>
      </c>
      <c r="O3076" s="7">
        <f t="shared" si="384"/>
        <v>3</v>
      </c>
      <c r="P3076" s="7">
        <f t="shared" si="385"/>
        <v>3</v>
      </c>
      <c r="Q3076" s="7">
        <f t="shared" si="386"/>
        <v>5</v>
      </c>
      <c r="R3076" s="7">
        <f t="shared" si="387"/>
        <v>11</v>
      </c>
      <c r="S3076" s="8">
        <f t="shared" si="388"/>
        <v>108.9</v>
      </c>
      <c r="T3076" s="7" t="str">
        <f t="shared" si="389"/>
        <v>B - Kernkunde</v>
      </c>
      <c r="U3076" s="4">
        <f>ROUND(((E3076-Hilfswerte!$B$20)/Hilfswerte!$B$21)+((F3076-Hilfswerte!$B$22)/Hilfswerte!$B$23)+((G3076-Hilfswerte!$B$24)/Hilfswerte!$B$25)+0.1*INDEX(Hilfswerte!$B$4:$B$15,MATCH(C3076,Hilfswerte!$A$4:$A$15,0)),2)</f>
        <v>0.12</v>
      </c>
      <c r="V3076" s="4">
        <f>ROUND(SQRT((((E3076-Hilfswerte!$B$20)/Hilfswerte!$B$21)-Hilfswerte!$B$28)^2+(((F3076-Hilfswerte!$B$22)/Hilfswerte!$B$23)-Hilfswerte!$B$29)^2+(((G3076-Hilfswerte!$B$24)/Hilfswerte!$B$25)-Hilfswerte!$B$30)^2),3)</f>
        <v>1.498</v>
      </c>
      <c r="W3076" s="4">
        <f>ROUND(E3076*Hilfswerte!$B$31,0)</f>
        <v>44604</v>
      </c>
      <c r="X3076" s="4">
        <f t="shared" si="390"/>
        <v>31754</v>
      </c>
      <c r="Y3076" s="4" t="str">
        <f>IF(T3076="A - Top-Kunde","bereits Top-Kunde",IF(AND(V3076&lt;=Hilfswerte!$B$34,H3076&lt;0.5*W3076),"Hoch",IF(AND(V3076&lt;=Hilfswerte!$B$35,H3076&lt;0.7*W3076),"Mittel","Niedrig")))</f>
        <v>Niedrig</v>
      </c>
      <c r="Z3076" s="4">
        <f t="shared" si="391"/>
        <v>12.5</v>
      </c>
      <c r="AA3076" s="4" t="str">
        <f>IF(J3076&gt;365,"Bereits abgewandert (Segment D)",IF(Z3076&gt;=Hilfswerte!$B$38,"Rot - akut gefaehrdet",IF(Z3076&gt;=Hilfswerte!$B$39,"Gelb - beobachten","Gruen - stabil")))</f>
        <v>Gruen - stabil</v>
      </c>
    </row>
    <row r="3077" spans="1:27" ht="15" customHeight="1" x14ac:dyDescent="0.25">
      <c r="A3077" s="4" t="s">
        <v>3424</v>
      </c>
      <c r="B3077" s="4" t="s">
        <v>194</v>
      </c>
      <c r="C3077" s="4" t="s">
        <v>51</v>
      </c>
      <c r="D3077" s="4" t="s">
        <v>30</v>
      </c>
      <c r="E3077" s="4">
        <v>45</v>
      </c>
      <c r="F3077" s="5">
        <v>11</v>
      </c>
      <c r="G3077" s="5">
        <v>10.6</v>
      </c>
      <c r="H3077" s="6">
        <v>1700</v>
      </c>
      <c r="I3077" s="4">
        <v>2</v>
      </c>
      <c r="J3077" s="4">
        <v>91</v>
      </c>
      <c r="K3077" s="4">
        <v>1</v>
      </c>
      <c r="L3077" s="4">
        <v>-5</v>
      </c>
      <c r="M3077" s="4">
        <v>2</v>
      </c>
      <c r="N3077" s="5">
        <v>17.600000000000001</v>
      </c>
      <c r="O3077" s="7">
        <f t="shared" si="384"/>
        <v>3</v>
      </c>
      <c r="P3077" s="7">
        <f t="shared" si="385"/>
        <v>2</v>
      </c>
      <c r="Q3077" s="7">
        <f t="shared" si="386"/>
        <v>3</v>
      </c>
      <c r="R3077" s="7">
        <f t="shared" si="387"/>
        <v>8</v>
      </c>
      <c r="S3077" s="8">
        <f t="shared" si="388"/>
        <v>82.8</v>
      </c>
      <c r="T3077" s="7" t="str">
        <f t="shared" si="389"/>
        <v>C - Entwicklungspotenzial</v>
      </c>
      <c r="U3077" s="4">
        <f>ROUND(((E3077-Hilfswerte!$B$20)/Hilfswerte!$B$21)+((F3077-Hilfswerte!$B$22)/Hilfswerte!$B$23)+((G3077-Hilfswerte!$B$24)/Hilfswerte!$B$25)+0.1*INDEX(Hilfswerte!$B$4:$B$15,MATCH(C3077,Hilfswerte!$A$4:$A$15,0)),2)</f>
        <v>-0.22</v>
      </c>
      <c r="V3077" s="4">
        <f>ROUND(SQRT((((E3077-Hilfswerte!$B$20)/Hilfswerte!$B$21)-Hilfswerte!$B$28)^2+(((F3077-Hilfswerte!$B$22)/Hilfswerte!$B$23)-Hilfswerte!$B$29)^2+(((G3077-Hilfswerte!$B$24)/Hilfswerte!$B$25)-Hilfswerte!$B$30)^2),3)</f>
        <v>0.71699999999999997</v>
      </c>
      <c r="W3077" s="4">
        <f>ROUND(E3077*Hilfswerte!$B$31,0)</f>
        <v>9250</v>
      </c>
      <c r="X3077" s="4">
        <f t="shared" si="390"/>
        <v>7550</v>
      </c>
      <c r="Y3077" s="4" t="str">
        <f>IF(T3077="A - Top-Kunde","bereits Top-Kunde",IF(AND(V3077&lt;=Hilfswerte!$B$34,H3077&lt;0.5*W3077),"Hoch",IF(AND(V3077&lt;=Hilfswerte!$B$35,H3077&lt;0.7*W3077),"Mittel","Niedrig")))</f>
        <v>Hoch</v>
      </c>
      <c r="Z3077" s="4">
        <f t="shared" si="391"/>
        <v>7.6</v>
      </c>
      <c r="AA3077" s="4" t="str">
        <f>IF(J3077&gt;365,"Bereits abgewandert (Segment D)",IF(Z3077&gt;=Hilfswerte!$B$38,"Rot - akut gefaehrdet",IF(Z3077&gt;=Hilfswerte!$B$39,"Gelb - beobachten","Gruen - stabil")))</f>
        <v>Gruen - stabil</v>
      </c>
    </row>
    <row r="3078" spans="1:27" ht="15" customHeight="1" x14ac:dyDescent="0.25">
      <c r="A3078" s="4" t="s">
        <v>3425</v>
      </c>
      <c r="B3078" s="4" t="s">
        <v>942</v>
      </c>
      <c r="C3078" s="4" t="s">
        <v>51</v>
      </c>
      <c r="D3078" s="4" t="s">
        <v>30</v>
      </c>
      <c r="E3078" s="4">
        <v>437</v>
      </c>
      <c r="F3078" s="5">
        <v>142</v>
      </c>
      <c r="G3078" s="5">
        <v>10.7</v>
      </c>
      <c r="H3078" s="6">
        <v>26500</v>
      </c>
      <c r="I3078" s="4">
        <v>3</v>
      </c>
      <c r="J3078" s="4">
        <v>8</v>
      </c>
      <c r="K3078" s="4">
        <v>1</v>
      </c>
      <c r="L3078" s="4">
        <v>-1</v>
      </c>
      <c r="M3078" s="4">
        <v>6</v>
      </c>
      <c r="N3078" s="5">
        <v>1.6</v>
      </c>
      <c r="O3078" s="7">
        <f t="shared" si="384"/>
        <v>5</v>
      </c>
      <c r="P3078" s="7">
        <f t="shared" si="385"/>
        <v>3</v>
      </c>
      <c r="Q3078" s="7">
        <f t="shared" si="386"/>
        <v>5</v>
      </c>
      <c r="R3078" s="7">
        <f t="shared" si="387"/>
        <v>13</v>
      </c>
      <c r="S3078" s="8">
        <f t="shared" si="388"/>
        <v>124.8</v>
      </c>
      <c r="T3078" s="7" t="str">
        <f t="shared" si="389"/>
        <v>B - Kernkunde</v>
      </c>
      <c r="U3078" s="4">
        <f>ROUND(((E3078-Hilfswerte!$B$20)/Hilfswerte!$B$21)+((F3078-Hilfswerte!$B$22)/Hilfswerte!$B$23)+((G3078-Hilfswerte!$B$24)/Hilfswerte!$B$25)+0.1*INDEX(Hilfswerte!$B$4:$B$15,MATCH(C3078,Hilfswerte!$A$4:$A$15,0)),2)</f>
        <v>3.84</v>
      </c>
      <c r="V3078" s="4">
        <f>ROUND(SQRT((((E3078-Hilfswerte!$B$20)/Hilfswerte!$B$21)-Hilfswerte!$B$28)^2+(((F3078-Hilfswerte!$B$22)/Hilfswerte!$B$23)-Hilfswerte!$B$29)^2+(((G3078-Hilfswerte!$B$24)/Hilfswerte!$B$25)-Hilfswerte!$B$30)^2),3)</f>
        <v>2.21</v>
      </c>
      <c r="W3078" s="4">
        <f>ROUND(E3078*Hilfswerte!$B$31,0)</f>
        <v>89824</v>
      </c>
      <c r="X3078" s="4">
        <f t="shared" si="390"/>
        <v>63324</v>
      </c>
      <c r="Y3078" s="4" t="str">
        <f>IF(T3078="A - Top-Kunde","bereits Top-Kunde",IF(AND(V3078&lt;=Hilfswerte!$B$34,H3078&lt;0.5*W3078),"Hoch",IF(AND(V3078&lt;=Hilfswerte!$B$35,H3078&lt;0.7*W3078),"Mittel","Niedrig")))</f>
        <v>Niedrig</v>
      </c>
      <c r="Z3078" s="4">
        <f t="shared" si="391"/>
        <v>3.4</v>
      </c>
      <c r="AA3078" s="4" t="str">
        <f>IF(J3078&gt;365,"Bereits abgewandert (Segment D)",IF(Z3078&gt;=Hilfswerte!$B$38,"Rot - akut gefaehrdet",IF(Z3078&gt;=Hilfswerte!$B$39,"Gelb - beobachten","Gruen - stabil")))</f>
        <v>Gruen - stabil</v>
      </c>
    </row>
    <row r="3079" spans="1:27" ht="15" customHeight="1" x14ac:dyDescent="0.25">
      <c r="A3079" s="4" t="s">
        <v>3426</v>
      </c>
      <c r="B3079" s="4" t="s">
        <v>620</v>
      </c>
      <c r="C3079" s="4" t="s">
        <v>89</v>
      </c>
      <c r="D3079" s="4" t="s">
        <v>30</v>
      </c>
      <c r="E3079" s="4">
        <v>84</v>
      </c>
      <c r="F3079" s="5">
        <v>21.4</v>
      </c>
      <c r="G3079" s="5">
        <v>12.6</v>
      </c>
      <c r="H3079" s="6">
        <v>19640</v>
      </c>
      <c r="I3079" s="4">
        <v>2</v>
      </c>
      <c r="J3079" s="4">
        <v>147</v>
      </c>
      <c r="K3079" s="4">
        <v>0</v>
      </c>
      <c r="L3079" s="4">
        <v>11</v>
      </c>
      <c r="M3079" s="4">
        <v>5</v>
      </c>
      <c r="N3079" s="5">
        <v>6.7</v>
      </c>
      <c r="O3079" s="7">
        <f t="shared" si="384"/>
        <v>3</v>
      </c>
      <c r="P3079" s="7">
        <f t="shared" si="385"/>
        <v>2</v>
      </c>
      <c r="Q3079" s="7">
        <f t="shared" si="386"/>
        <v>5</v>
      </c>
      <c r="R3079" s="7">
        <f t="shared" si="387"/>
        <v>10</v>
      </c>
      <c r="S3079" s="8">
        <f t="shared" si="388"/>
        <v>100.1</v>
      </c>
      <c r="T3079" s="7" t="str">
        <f t="shared" si="389"/>
        <v>C - Entwicklungspotenzial</v>
      </c>
      <c r="U3079" s="4">
        <f>ROUND(((E3079-Hilfswerte!$B$20)/Hilfswerte!$B$21)+((F3079-Hilfswerte!$B$22)/Hilfswerte!$B$23)+((G3079-Hilfswerte!$B$24)/Hilfswerte!$B$25)+0.1*INDEX(Hilfswerte!$B$4:$B$15,MATCH(C3079,Hilfswerte!$A$4:$A$15,0)),2)</f>
        <v>0.4</v>
      </c>
      <c r="V3079" s="4">
        <f>ROUND(SQRT((((E3079-Hilfswerte!$B$20)/Hilfswerte!$B$21)-Hilfswerte!$B$28)^2+(((F3079-Hilfswerte!$B$22)/Hilfswerte!$B$23)-Hilfswerte!$B$29)^2+(((G3079-Hilfswerte!$B$24)/Hilfswerte!$B$25)-Hilfswerte!$B$30)^2),3)</f>
        <v>0.51100000000000001</v>
      </c>
      <c r="W3079" s="4">
        <f>ROUND(E3079*Hilfswerte!$B$31,0)</f>
        <v>17266</v>
      </c>
      <c r="X3079" s="4">
        <f t="shared" si="390"/>
        <v>0</v>
      </c>
      <c r="Y3079" s="4" t="str">
        <f>IF(T3079="A - Top-Kunde","bereits Top-Kunde",IF(AND(V3079&lt;=Hilfswerte!$B$34,H3079&lt;0.5*W3079),"Hoch",IF(AND(V3079&lt;=Hilfswerte!$B$35,H3079&lt;0.7*W3079),"Mittel","Niedrig")))</f>
        <v>Niedrig</v>
      </c>
      <c r="Z3079" s="4">
        <f t="shared" si="391"/>
        <v>9.6</v>
      </c>
      <c r="AA3079" s="4" t="str">
        <f>IF(J3079&gt;365,"Bereits abgewandert (Segment D)",IF(Z3079&gt;=Hilfswerte!$B$38,"Rot - akut gefaehrdet",IF(Z3079&gt;=Hilfswerte!$B$39,"Gelb - beobachten","Gruen - stabil")))</f>
        <v>Gruen - stabil</v>
      </c>
    </row>
    <row r="3080" spans="1:27" ht="15" customHeight="1" x14ac:dyDescent="0.25">
      <c r="A3080" s="4" t="s">
        <v>3427</v>
      </c>
      <c r="B3080" s="4" t="s">
        <v>1304</v>
      </c>
      <c r="C3080" s="4" t="s">
        <v>84</v>
      </c>
      <c r="D3080" s="4" t="s">
        <v>30</v>
      </c>
      <c r="E3080" s="4">
        <v>152</v>
      </c>
      <c r="F3080" s="5">
        <v>40.700000000000003</v>
      </c>
      <c r="G3080" s="5">
        <v>7.5</v>
      </c>
      <c r="H3080" s="6">
        <v>9640</v>
      </c>
      <c r="I3080" s="4">
        <v>3</v>
      </c>
      <c r="J3080" s="4">
        <v>86</v>
      </c>
      <c r="K3080" s="4">
        <v>0</v>
      </c>
      <c r="L3080" s="4">
        <v>9</v>
      </c>
      <c r="M3080" s="4">
        <v>4</v>
      </c>
      <c r="N3080" s="5">
        <v>-0.2</v>
      </c>
      <c r="O3080" s="7">
        <f t="shared" si="384"/>
        <v>4</v>
      </c>
      <c r="P3080" s="7">
        <f t="shared" si="385"/>
        <v>3</v>
      </c>
      <c r="Q3080" s="7">
        <f t="shared" si="386"/>
        <v>5</v>
      </c>
      <c r="R3080" s="7">
        <f t="shared" si="387"/>
        <v>12</v>
      </c>
      <c r="S3080" s="8">
        <f t="shared" si="388"/>
        <v>117.2</v>
      </c>
      <c r="T3080" s="7" t="str">
        <f t="shared" si="389"/>
        <v>B - Kernkunde</v>
      </c>
      <c r="U3080" s="4">
        <f>ROUND(((E3080-Hilfswerte!$B$20)/Hilfswerte!$B$21)+((F3080-Hilfswerte!$B$22)/Hilfswerte!$B$23)+((G3080-Hilfswerte!$B$24)/Hilfswerte!$B$25)+0.1*INDEX(Hilfswerte!$B$4:$B$15,MATCH(C3080,Hilfswerte!$A$4:$A$15,0)),2)</f>
        <v>-0.06</v>
      </c>
      <c r="V3080" s="4">
        <f>ROUND(SQRT((((E3080-Hilfswerte!$B$20)/Hilfswerte!$B$21)-Hilfswerte!$B$28)^2+(((F3080-Hilfswerte!$B$22)/Hilfswerte!$B$23)-Hilfswerte!$B$29)^2+(((G3080-Hilfswerte!$B$24)/Hilfswerte!$B$25)-Hilfswerte!$B$30)^2),3)</f>
        <v>0.59499999999999997</v>
      </c>
      <c r="W3080" s="4">
        <f>ROUND(E3080*Hilfswerte!$B$31,0)</f>
        <v>31243</v>
      </c>
      <c r="X3080" s="4">
        <f t="shared" si="390"/>
        <v>21603</v>
      </c>
      <c r="Y3080" s="4" t="str">
        <f>IF(T3080="A - Top-Kunde","bereits Top-Kunde",IF(AND(V3080&lt;=Hilfswerte!$B$34,H3080&lt;0.5*W3080),"Hoch",IF(AND(V3080&lt;=Hilfswerte!$B$35,H3080&lt;0.7*W3080),"Mittel","Niedrig")))</f>
        <v>Hoch</v>
      </c>
      <c r="Z3080" s="4">
        <f t="shared" si="391"/>
        <v>6.2</v>
      </c>
      <c r="AA3080" s="4" t="str">
        <f>IF(J3080&gt;365,"Bereits abgewandert (Segment D)",IF(Z3080&gt;=Hilfswerte!$B$38,"Rot - akut gefaehrdet",IF(Z3080&gt;=Hilfswerte!$B$39,"Gelb - beobachten","Gruen - stabil")))</f>
        <v>Gruen - stabil</v>
      </c>
    </row>
    <row r="3081" spans="1:27" ht="15" customHeight="1" x14ac:dyDescent="0.25">
      <c r="A3081" s="4" t="s">
        <v>3428</v>
      </c>
      <c r="B3081" s="4" t="s">
        <v>797</v>
      </c>
      <c r="C3081" s="4" t="s">
        <v>59</v>
      </c>
      <c r="D3081" s="4" t="s">
        <v>52</v>
      </c>
      <c r="E3081" s="4">
        <v>46</v>
      </c>
      <c r="F3081" s="5">
        <v>14.5</v>
      </c>
      <c r="G3081" s="5">
        <v>4.3</v>
      </c>
      <c r="H3081" s="6">
        <v>29020</v>
      </c>
      <c r="I3081" s="4">
        <v>6</v>
      </c>
      <c r="J3081" s="4">
        <v>21</v>
      </c>
      <c r="K3081" s="4">
        <v>3</v>
      </c>
      <c r="L3081" s="4">
        <v>10</v>
      </c>
      <c r="M3081" s="4">
        <v>4</v>
      </c>
      <c r="N3081" s="5">
        <v>4.5999999999999996</v>
      </c>
      <c r="O3081" s="7">
        <f t="shared" si="384"/>
        <v>5</v>
      </c>
      <c r="P3081" s="7">
        <f t="shared" si="385"/>
        <v>5</v>
      </c>
      <c r="Q3081" s="7">
        <f t="shared" si="386"/>
        <v>5</v>
      </c>
      <c r="R3081" s="7">
        <f t="shared" si="387"/>
        <v>15</v>
      </c>
      <c r="S3081" s="8">
        <f t="shared" si="388"/>
        <v>131.30000000000001</v>
      </c>
      <c r="T3081" s="7" t="str">
        <f t="shared" si="389"/>
        <v>A - Top-Kunde</v>
      </c>
      <c r="U3081" s="4">
        <f>ROUND(((E3081-Hilfswerte!$B$20)/Hilfswerte!$B$21)+((F3081-Hilfswerte!$B$22)/Hilfswerte!$B$23)+((G3081-Hilfswerte!$B$24)/Hilfswerte!$B$25)+0.1*INDEX(Hilfswerte!$B$4:$B$15,MATCH(C3081,Hilfswerte!$A$4:$A$15,0)),2)</f>
        <v>-1.57</v>
      </c>
      <c r="V3081" s="4">
        <f>ROUND(SQRT((((E3081-Hilfswerte!$B$20)/Hilfswerte!$B$21)-Hilfswerte!$B$28)^2+(((F3081-Hilfswerte!$B$22)/Hilfswerte!$B$23)-Hilfswerte!$B$29)^2+(((G3081-Hilfswerte!$B$24)/Hilfswerte!$B$25)-Hilfswerte!$B$30)^2),3)</f>
        <v>1.2829999999999999</v>
      </c>
      <c r="W3081" s="4">
        <f>ROUND(E3081*Hilfswerte!$B$31,0)</f>
        <v>9455</v>
      </c>
      <c r="X3081" s="4">
        <f t="shared" si="390"/>
        <v>0</v>
      </c>
      <c r="Y3081" s="4" t="str">
        <f>IF(T3081="A - Top-Kunde","bereits Top-Kunde",IF(AND(V3081&lt;=Hilfswerte!$B$34,H3081&lt;0.5*W3081),"Hoch",IF(AND(V3081&lt;=Hilfswerte!$B$35,H3081&lt;0.7*W3081),"Mittel","Niedrig")))</f>
        <v>bereits Top-Kunde</v>
      </c>
      <c r="Z3081" s="4">
        <f t="shared" si="391"/>
        <v>12.1</v>
      </c>
      <c r="AA3081" s="4" t="str">
        <f>IF(J3081&gt;365,"Bereits abgewandert (Segment D)",IF(Z3081&gt;=Hilfswerte!$B$38,"Rot - akut gefaehrdet",IF(Z3081&gt;=Hilfswerte!$B$39,"Gelb - beobachten","Gruen - stabil")))</f>
        <v>Gruen - stabil</v>
      </c>
    </row>
    <row r="3082" spans="1:27" ht="15" customHeight="1" x14ac:dyDescent="0.25">
      <c r="A3082" s="4" t="s">
        <v>3429</v>
      </c>
      <c r="B3082" s="4" t="s">
        <v>408</v>
      </c>
      <c r="C3082" s="4" t="s">
        <v>55</v>
      </c>
      <c r="D3082" s="4" t="s">
        <v>48</v>
      </c>
      <c r="E3082" s="4">
        <v>54</v>
      </c>
      <c r="F3082" s="5">
        <v>23.4</v>
      </c>
      <c r="G3082" s="5">
        <v>21.5</v>
      </c>
      <c r="H3082" s="6">
        <v>4000</v>
      </c>
      <c r="I3082" s="4">
        <v>2</v>
      </c>
      <c r="J3082" s="4">
        <v>168</v>
      </c>
      <c r="K3082" s="4">
        <v>0</v>
      </c>
      <c r="L3082" s="4">
        <v>3</v>
      </c>
      <c r="M3082" s="4">
        <v>6</v>
      </c>
      <c r="N3082" s="5">
        <v>27.9</v>
      </c>
      <c r="O3082" s="7">
        <f t="shared" si="384"/>
        <v>3</v>
      </c>
      <c r="P3082" s="7">
        <f t="shared" si="385"/>
        <v>2</v>
      </c>
      <c r="Q3082" s="7">
        <f t="shared" si="386"/>
        <v>4</v>
      </c>
      <c r="R3082" s="7">
        <f t="shared" si="387"/>
        <v>9</v>
      </c>
      <c r="S3082" s="8">
        <f t="shared" si="388"/>
        <v>103.1</v>
      </c>
      <c r="T3082" s="7" t="str">
        <f t="shared" si="389"/>
        <v>C - Entwicklungspotenzial</v>
      </c>
      <c r="U3082" s="4">
        <f>ROUND(((E3082-Hilfswerte!$B$20)/Hilfswerte!$B$21)+((F3082-Hilfswerte!$B$22)/Hilfswerte!$B$23)+((G3082-Hilfswerte!$B$24)/Hilfswerte!$B$25)+0.1*INDEX(Hilfswerte!$B$4:$B$15,MATCH(C3082,Hilfswerte!$A$4:$A$15,0)),2)</f>
        <v>1.72</v>
      </c>
      <c r="V3082" s="4">
        <f>ROUND(SQRT((((E3082-Hilfswerte!$B$20)/Hilfswerte!$B$21)-Hilfswerte!$B$28)^2+(((F3082-Hilfswerte!$B$22)/Hilfswerte!$B$23)-Hilfswerte!$B$29)^2+(((G3082-Hilfswerte!$B$24)/Hilfswerte!$B$25)-Hilfswerte!$B$30)^2),3)</f>
        <v>1.7230000000000001</v>
      </c>
      <c r="W3082" s="4">
        <f>ROUND(E3082*Hilfswerte!$B$31,0)</f>
        <v>11099</v>
      </c>
      <c r="X3082" s="4">
        <f t="shared" si="390"/>
        <v>7099</v>
      </c>
      <c r="Y3082" s="4" t="str">
        <f>IF(T3082="A - Top-Kunde","bereits Top-Kunde",IF(AND(V3082&lt;=Hilfswerte!$B$34,H3082&lt;0.5*W3082),"Hoch",IF(AND(V3082&lt;=Hilfswerte!$B$35,H3082&lt;0.7*W3082),"Mittel","Niedrig")))</f>
        <v>Niedrig</v>
      </c>
      <c r="Z3082" s="4">
        <f t="shared" si="391"/>
        <v>9</v>
      </c>
      <c r="AA3082" s="4" t="str">
        <f>IF(J3082&gt;365,"Bereits abgewandert (Segment D)",IF(Z3082&gt;=Hilfswerte!$B$38,"Rot - akut gefaehrdet",IF(Z3082&gt;=Hilfswerte!$B$39,"Gelb - beobachten","Gruen - stabil")))</f>
        <v>Gruen - stabil</v>
      </c>
    </row>
    <row r="3083" spans="1:27" ht="15" customHeight="1" x14ac:dyDescent="0.25">
      <c r="A3083" s="4" t="s">
        <v>3430</v>
      </c>
      <c r="B3083" s="4" t="s">
        <v>306</v>
      </c>
      <c r="C3083" s="4" t="s">
        <v>55</v>
      </c>
      <c r="D3083" s="4" t="s">
        <v>30</v>
      </c>
      <c r="E3083" s="4">
        <v>284</v>
      </c>
      <c r="F3083" s="5">
        <v>51.6</v>
      </c>
      <c r="G3083" s="5">
        <v>17.899999999999999</v>
      </c>
      <c r="H3083" s="6">
        <v>43800</v>
      </c>
      <c r="I3083" s="4">
        <v>6</v>
      </c>
      <c r="J3083" s="4">
        <v>13</v>
      </c>
      <c r="K3083" s="4">
        <v>0</v>
      </c>
      <c r="L3083" s="4">
        <v>25</v>
      </c>
      <c r="M3083" s="4">
        <v>2</v>
      </c>
      <c r="N3083" s="5">
        <v>-22.6</v>
      </c>
      <c r="O3083" s="7">
        <f t="shared" si="384"/>
        <v>5</v>
      </c>
      <c r="P3083" s="7">
        <f t="shared" si="385"/>
        <v>5</v>
      </c>
      <c r="Q3083" s="7">
        <f t="shared" si="386"/>
        <v>5</v>
      </c>
      <c r="R3083" s="7">
        <f t="shared" si="387"/>
        <v>15</v>
      </c>
      <c r="S3083" s="8">
        <f t="shared" si="388"/>
        <v>131.19999999999999</v>
      </c>
      <c r="T3083" s="7" t="str">
        <f t="shared" si="389"/>
        <v>A - Top-Kunde</v>
      </c>
      <c r="U3083" s="4">
        <f>ROUND(((E3083-Hilfswerte!$B$20)/Hilfswerte!$B$21)+((F3083-Hilfswerte!$B$22)/Hilfswerte!$B$23)+((G3083-Hilfswerte!$B$24)/Hilfswerte!$B$25)+0.1*INDEX(Hilfswerte!$B$4:$B$15,MATCH(C3083,Hilfswerte!$A$4:$A$15,0)),2)</f>
        <v>2.64</v>
      </c>
      <c r="V3083" s="4">
        <f>ROUND(SQRT((((E3083-Hilfswerte!$B$20)/Hilfswerte!$B$21)-Hilfswerte!$B$28)^2+(((F3083-Hilfswerte!$B$22)/Hilfswerte!$B$23)-Hilfswerte!$B$29)^2+(((G3083-Hilfswerte!$B$24)/Hilfswerte!$B$25)-Hilfswerte!$B$30)^2),3)</f>
        <v>1.2</v>
      </c>
      <c r="W3083" s="4">
        <f>ROUND(E3083*Hilfswerte!$B$31,0)</f>
        <v>58375</v>
      </c>
      <c r="X3083" s="4">
        <f t="shared" si="390"/>
        <v>14575</v>
      </c>
      <c r="Y3083" s="4" t="str">
        <f>IF(T3083="A - Top-Kunde","bereits Top-Kunde",IF(AND(V3083&lt;=Hilfswerte!$B$34,H3083&lt;0.5*W3083),"Hoch",IF(AND(V3083&lt;=Hilfswerte!$B$35,H3083&lt;0.7*W3083),"Mittel","Niedrig")))</f>
        <v>bereits Top-Kunde</v>
      </c>
      <c r="Z3083" s="4">
        <f t="shared" si="391"/>
        <v>14.7</v>
      </c>
      <c r="AA3083" s="4" t="str">
        <f>IF(J3083&gt;365,"Bereits abgewandert (Segment D)",IF(Z3083&gt;=Hilfswerte!$B$38,"Rot - akut gefaehrdet",IF(Z3083&gt;=Hilfswerte!$B$39,"Gelb - beobachten","Gruen - stabil")))</f>
        <v>Gelb - beobachten</v>
      </c>
    </row>
    <row r="3084" spans="1:27" ht="15" customHeight="1" x14ac:dyDescent="0.25">
      <c r="A3084" s="4" t="s">
        <v>3431</v>
      </c>
      <c r="B3084" s="4" t="s">
        <v>585</v>
      </c>
      <c r="C3084" s="4" t="s">
        <v>51</v>
      </c>
      <c r="D3084" s="4" t="s">
        <v>30</v>
      </c>
      <c r="E3084" s="4">
        <v>49</v>
      </c>
      <c r="F3084" s="5">
        <v>9</v>
      </c>
      <c r="G3084" s="5">
        <v>10.5</v>
      </c>
      <c r="H3084" s="6">
        <v>20070</v>
      </c>
      <c r="I3084" s="4">
        <v>4</v>
      </c>
      <c r="J3084" s="4">
        <v>42</v>
      </c>
      <c r="K3084" s="4">
        <v>0</v>
      </c>
      <c r="L3084" s="4">
        <v>-2</v>
      </c>
      <c r="M3084" s="4">
        <v>6</v>
      </c>
      <c r="N3084" s="5">
        <v>17.5</v>
      </c>
      <c r="O3084" s="7">
        <f t="shared" si="384"/>
        <v>4</v>
      </c>
      <c r="P3084" s="7">
        <f t="shared" si="385"/>
        <v>4</v>
      </c>
      <c r="Q3084" s="7">
        <f t="shared" si="386"/>
        <v>5</v>
      </c>
      <c r="R3084" s="7">
        <f t="shared" si="387"/>
        <v>13</v>
      </c>
      <c r="S3084" s="8">
        <f t="shared" si="388"/>
        <v>138.80000000000001</v>
      </c>
      <c r="T3084" s="7" t="str">
        <f t="shared" si="389"/>
        <v>A - Top-Kunde</v>
      </c>
      <c r="U3084" s="4">
        <f>ROUND(((E3084-Hilfswerte!$B$20)/Hilfswerte!$B$21)+((F3084-Hilfswerte!$B$22)/Hilfswerte!$B$23)+((G3084-Hilfswerte!$B$24)/Hilfswerte!$B$25)+0.1*INDEX(Hilfswerte!$B$4:$B$15,MATCH(C3084,Hilfswerte!$A$4:$A$15,0)),2)</f>
        <v>-0.25</v>
      </c>
      <c r="V3084" s="4">
        <f>ROUND(SQRT((((E3084-Hilfswerte!$B$20)/Hilfswerte!$B$21)-Hilfswerte!$B$28)^2+(((F3084-Hilfswerte!$B$22)/Hilfswerte!$B$23)-Hilfswerte!$B$29)^2+(((G3084-Hilfswerte!$B$24)/Hilfswerte!$B$25)-Hilfswerte!$B$30)^2),3)</f>
        <v>0.73199999999999998</v>
      </c>
      <c r="W3084" s="4">
        <f>ROUND(E3084*Hilfswerte!$B$31,0)</f>
        <v>10072</v>
      </c>
      <c r="X3084" s="4">
        <f t="shared" si="390"/>
        <v>0</v>
      </c>
      <c r="Y3084" s="4" t="str">
        <f>IF(T3084="A - Top-Kunde","bereits Top-Kunde",IF(AND(V3084&lt;=Hilfswerte!$B$34,H3084&lt;0.5*W3084),"Hoch",IF(AND(V3084&lt;=Hilfswerte!$B$35,H3084&lt;0.7*W3084),"Mittel","Niedrig")))</f>
        <v>bereits Top-Kunde</v>
      </c>
      <c r="Z3084" s="4">
        <f t="shared" si="391"/>
        <v>2.1</v>
      </c>
      <c r="AA3084" s="4" t="str">
        <f>IF(J3084&gt;365,"Bereits abgewandert (Segment D)",IF(Z3084&gt;=Hilfswerte!$B$38,"Rot - akut gefaehrdet",IF(Z3084&gt;=Hilfswerte!$B$39,"Gelb - beobachten","Gruen - stabil")))</f>
        <v>Gruen - stabil</v>
      </c>
    </row>
    <row r="3085" spans="1:27" ht="15" customHeight="1" x14ac:dyDescent="0.25">
      <c r="A3085" s="4" t="s">
        <v>3432</v>
      </c>
      <c r="B3085" s="4" t="s">
        <v>743</v>
      </c>
      <c r="C3085" s="4" t="s">
        <v>84</v>
      </c>
      <c r="D3085" s="4" t="s">
        <v>30</v>
      </c>
      <c r="E3085" s="4">
        <v>26</v>
      </c>
      <c r="F3085" s="5">
        <v>2.8</v>
      </c>
      <c r="G3085" s="5">
        <v>19.3</v>
      </c>
      <c r="H3085" s="6">
        <v>230</v>
      </c>
      <c r="I3085" s="4">
        <v>1</v>
      </c>
      <c r="J3085" s="4">
        <v>149</v>
      </c>
      <c r="K3085" s="4">
        <v>1</v>
      </c>
      <c r="L3085" s="4">
        <v>6</v>
      </c>
      <c r="M3085" s="4">
        <v>3</v>
      </c>
      <c r="N3085" s="5">
        <v>-11.6</v>
      </c>
      <c r="O3085" s="7">
        <f t="shared" si="384"/>
        <v>3</v>
      </c>
      <c r="P3085" s="7">
        <f t="shared" si="385"/>
        <v>1</v>
      </c>
      <c r="Q3085" s="7">
        <f t="shared" si="386"/>
        <v>2</v>
      </c>
      <c r="R3085" s="7">
        <f t="shared" si="387"/>
        <v>6</v>
      </c>
      <c r="S3085" s="8">
        <f t="shared" si="388"/>
        <v>46.4</v>
      </c>
      <c r="T3085" s="7" t="str">
        <f t="shared" si="389"/>
        <v>C - Entwicklungspotenzial</v>
      </c>
      <c r="U3085" s="4">
        <f>ROUND(((E3085-Hilfswerte!$B$20)/Hilfswerte!$B$21)+((F3085-Hilfswerte!$B$22)/Hilfswerte!$B$23)+((G3085-Hilfswerte!$B$24)/Hilfswerte!$B$25)+0.1*INDEX(Hilfswerte!$B$4:$B$15,MATCH(C3085,Hilfswerte!$A$4:$A$15,0)),2)</f>
        <v>0.59</v>
      </c>
      <c r="V3085" s="4">
        <f>ROUND(SQRT((((E3085-Hilfswerte!$B$20)/Hilfswerte!$B$21)-Hilfswerte!$B$28)^2+(((F3085-Hilfswerte!$B$22)/Hilfswerte!$B$23)-Hilfswerte!$B$29)^2+(((G3085-Hilfswerte!$B$24)/Hilfswerte!$B$25)-Hilfswerte!$B$30)^2),3)</f>
        <v>1.552</v>
      </c>
      <c r="W3085" s="4">
        <f>ROUND(E3085*Hilfswerte!$B$31,0)</f>
        <v>5344</v>
      </c>
      <c r="X3085" s="4">
        <f t="shared" si="390"/>
        <v>5114</v>
      </c>
      <c r="Y3085" s="4" t="str">
        <f>IF(T3085="A - Top-Kunde","bereits Top-Kunde",IF(AND(V3085&lt;=Hilfswerte!$B$34,H3085&lt;0.5*W3085),"Hoch",IF(AND(V3085&lt;=Hilfswerte!$B$35,H3085&lt;0.7*W3085),"Mittel","Niedrig")))</f>
        <v>Niedrig</v>
      </c>
      <c r="Z3085" s="4">
        <f t="shared" si="391"/>
        <v>16.3</v>
      </c>
      <c r="AA3085" s="4" t="str">
        <f>IF(J3085&gt;365,"Bereits abgewandert (Segment D)",IF(Z3085&gt;=Hilfswerte!$B$38,"Rot - akut gefaehrdet",IF(Z3085&gt;=Hilfswerte!$B$39,"Gelb - beobachten","Gruen - stabil")))</f>
        <v>Gelb - beobachten</v>
      </c>
    </row>
    <row r="3086" spans="1:27" ht="15" customHeight="1" x14ac:dyDescent="0.25">
      <c r="A3086" s="4" t="s">
        <v>3433</v>
      </c>
      <c r="B3086" s="4" t="s">
        <v>183</v>
      </c>
      <c r="C3086" s="4" t="s">
        <v>89</v>
      </c>
      <c r="D3086" s="4" t="s">
        <v>117</v>
      </c>
      <c r="E3086" s="4">
        <v>57</v>
      </c>
      <c r="F3086" s="5">
        <v>9.6</v>
      </c>
      <c r="G3086" s="5">
        <v>12.9</v>
      </c>
      <c r="H3086" s="6">
        <v>6990</v>
      </c>
      <c r="I3086" s="4">
        <v>4</v>
      </c>
      <c r="J3086" s="4">
        <v>6</v>
      </c>
      <c r="K3086" s="4">
        <v>0</v>
      </c>
      <c r="L3086" s="4">
        <v>4</v>
      </c>
      <c r="M3086" s="4">
        <v>6</v>
      </c>
      <c r="N3086" s="5">
        <v>0</v>
      </c>
      <c r="O3086" s="7">
        <f t="shared" si="384"/>
        <v>5</v>
      </c>
      <c r="P3086" s="7">
        <f t="shared" si="385"/>
        <v>4</v>
      </c>
      <c r="Q3086" s="7">
        <f t="shared" si="386"/>
        <v>4</v>
      </c>
      <c r="R3086" s="7">
        <f t="shared" si="387"/>
        <v>13</v>
      </c>
      <c r="S3086" s="8">
        <f t="shared" si="388"/>
        <v>128.80000000000001</v>
      </c>
      <c r="T3086" s="7" t="str">
        <f t="shared" si="389"/>
        <v>A - Top-Kunde</v>
      </c>
      <c r="U3086" s="4">
        <f>ROUND(((E3086-Hilfswerte!$B$20)/Hilfswerte!$B$21)+((F3086-Hilfswerte!$B$22)/Hilfswerte!$B$23)+((G3086-Hilfswerte!$B$24)/Hilfswerte!$B$25)+0.1*INDEX(Hilfswerte!$B$4:$B$15,MATCH(C3086,Hilfswerte!$A$4:$A$15,0)),2)</f>
        <v>0.12</v>
      </c>
      <c r="V3086" s="4">
        <f>ROUND(SQRT((((E3086-Hilfswerte!$B$20)/Hilfswerte!$B$21)-Hilfswerte!$B$28)^2+(((F3086-Hilfswerte!$B$22)/Hilfswerte!$B$23)-Hilfswerte!$B$29)^2+(((G3086-Hilfswerte!$B$24)/Hilfswerte!$B$25)-Hilfswerte!$B$30)^2),3)</f>
        <v>0.74199999999999999</v>
      </c>
      <c r="W3086" s="4">
        <f>ROUND(E3086*Hilfswerte!$B$31,0)</f>
        <v>11716</v>
      </c>
      <c r="X3086" s="4">
        <f t="shared" si="390"/>
        <v>4726</v>
      </c>
      <c r="Y3086" s="4" t="str">
        <f>IF(T3086="A - Top-Kunde","bereits Top-Kunde",IF(AND(V3086&lt;=Hilfswerte!$B$34,H3086&lt;0.5*W3086),"Hoch",IF(AND(V3086&lt;=Hilfswerte!$B$35,H3086&lt;0.7*W3086),"Mittel","Niedrig")))</f>
        <v>bereits Top-Kunde</v>
      </c>
      <c r="Z3086" s="4">
        <f t="shared" si="391"/>
        <v>1.1000000000000001</v>
      </c>
      <c r="AA3086" s="4" t="str">
        <f>IF(J3086&gt;365,"Bereits abgewandert (Segment D)",IF(Z3086&gt;=Hilfswerte!$B$38,"Rot - akut gefaehrdet",IF(Z3086&gt;=Hilfswerte!$B$39,"Gelb - beobachten","Gruen - stabil")))</f>
        <v>Gruen - stabil</v>
      </c>
    </row>
    <row r="3087" spans="1:27" ht="15" customHeight="1" x14ac:dyDescent="0.25">
      <c r="A3087" s="4" t="s">
        <v>3434</v>
      </c>
      <c r="B3087" s="4" t="s">
        <v>520</v>
      </c>
      <c r="C3087" s="4" t="s">
        <v>47</v>
      </c>
      <c r="D3087" s="4" t="s">
        <v>30</v>
      </c>
      <c r="E3087" s="4">
        <v>225</v>
      </c>
      <c r="F3087" s="5">
        <v>72.2</v>
      </c>
      <c r="G3087" s="5">
        <v>16.899999999999999</v>
      </c>
      <c r="H3087" s="6">
        <v>50430</v>
      </c>
      <c r="I3087" s="4">
        <v>4</v>
      </c>
      <c r="J3087" s="4">
        <v>8</v>
      </c>
      <c r="K3087" s="4">
        <v>0</v>
      </c>
      <c r="L3087" s="4">
        <v>24</v>
      </c>
      <c r="M3087" s="4">
        <v>5</v>
      </c>
      <c r="N3087" s="5">
        <v>7.7</v>
      </c>
      <c r="O3087" s="7">
        <f t="shared" si="384"/>
        <v>5</v>
      </c>
      <c r="P3087" s="7">
        <f t="shared" si="385"/>
        <v>4</v>
      </c>
      <c r="Q3087" s="7">
        <f t="shared" si="386"/>
        <v>5</v>
      </c>
      <c r="R3087" s="7">
        <f t="shared" si="387"/>
        <v>14</v>
      </c>
      <c r="S3087" s="8">
        <f t="shared" si="388"/>
        <v>136.69999999999999</v>
      </c>
      <c r="T3087" s="7" t="str">
        <f t="shared" si="389"/>
        <v>A - Top-Kunde</v>
      </c>
      <c r="U3087" s="4">
        <f>ROUND(((E3087-Hilfswerte!$B$20)/Hilfswerte!$B$21)+((F3087-Hilfswerte!$B$22)/Hilfswerte!$B$23)+((G3087-Hilfswerte!$B$24)/Hilfswerte!$B$25)+0.1*INDEX(Hilfswerte!$B$4:$B$15,MATCH(C3087,Hilfswerte!$A$4:$A$15,0)),2)</f>
        <v>2.39</v>
      </c>
      <c r="V3087" s="4">
        <f>ROUND(SQRT((((E3087-Hilfswerte!$B$20)/Hilfswerte!$B$21)-Hilfswerte!$B$28)^2+(((F3087-Hilfswerte!$B$22)/Hilfswerte!$B$23)-Hilfswerte!$B$29)^2+(((G3087-Hilfswerte!$B$24)/Hilfswerte!$B$25)-Hilfswerte!$B$30)^2),3)</f>
        <v>1.125</v>
      </c>
      <c r="W3087" s="4">
        <f>ROUND(E3087*Hilfswerte!$B$31,0)</f>
        <v>46248</v>
      </c>
      <c r="X3087" s="4">
        <f t="shared" si="390"/>
        <v>0</v>
      </c>
      <c r="Y3087" s="4" t="str">
        <f>IF(T3087="A - Top-Kunde","bereits Top-Kunde",IF(AND(V3087&lt;=Hilfswerte!$B$34,H3087&lt;0.5*W3087),"Hoch",IF(AND(V3087&lt;=Hilfswerte!$B$35,H3087&lt;0.7*W3087),"Mittel","Niedrig")))</f>
        <v>bereits Top-Kunde</v>
      </c>
      <c r="Z3087" s="4">
        <f t="shared" si="391"/>
        <v>5.2</v>
      </c>
      <c r="AA3087" s="4" t="str">
        <f>IF(J3087&gt;365,"Bereits abgewandert (Segment D)",IF(Z3087&gt;=Hilfswerte!$B$38,"Rot - akut gefaehrdet",IF(Z3087&gt;=Hilfswerte!$B$39,"Gelb - beobachten","Gruen - stabil")))</f>
        <v>Gruen - stabil</v>
      </c>
    </row>
    <row r="3088" spans="1:27" ht="15" customHeight="1" x14ac:dyDescent="0.25">
      <c r="A3088" s="4" t="s">
        <v>3435</v>
      </c>
      <c r="B3088" s="4" t="s">
        <v>271</v>
      </c>
      <c r="C3088" s="4" t="s">
        <v>62</v>
      </c>
      <c r="D3088" s="4" t="s">
        <v>30</v>
      </c>
      <c r="E3088" s="4">
        <v>492</v>
      </c>
      <c r="F3088" s="5">
        <v>86.8</v>
      </c>
      <c r="G3088" s="5">
        <v>5.5</v>
      </c>
      <c r="H3088" s="6">
        <v>114910</v>
      </c>
      <c r="I3088" s="4">
        <v>4</v>
      </c>
      <c r="J3088" s="4">
        <v>38</v>
      </c>
      <c r="K3088" s="4">
        <v>2</v>
      </c>
      <c r="L3088" s="4">
        <v>2</v>
      </c>
      <c r="M3088" s="4">
        <v>4</v>
      </c>
      <c r="N3088" s="5">
        <v>-21.7</v>
      </c>
      <c r="O3088" s="7">
        <f t="shared" si="384"/>
        <v>4</v>
      </c>
      <c r="P3088" s="7">
        <f t="shared" si="385"/>
        <v>4</v>
      </c>
      <c r="Q3088" s="7">
        <f t="shared" si="386"/>
        <v>5</v>
      </c>
      <c r="R3088" s="7">
        <f t="shared" si="387"/>
        <v>13</v>
      </c>
      <c r="S3088" s="8">
        <f t="shared" si="388"/>
        <v>106.6</v>
      </c>
      <c r="T3088" s="7" t="str">
        <f t="shared" si="389"/>
        <v>B - Kernkunde</v>
      </c>
      <c r="U3088" s="4">
        <f>ROUND(((E3088-Hilfswerte!$B$20)/Hilfswerte!$B$21)+((F3088-Hilfswerte!$B$22)/Hilfswerte!$B$23)+((G3088-Hilfswerte!$B$24)/Hilfswerte!$B$25)+0.1*INDEX(Hilfswerte!$B$4:$B$15,MATCH(C3088,Hilfswerte!$A$4:$A$15,0)),2)</f>
        <v>2.3199999999999998</v>
      </c>
      <c r="V3088" s="4">
        <f>ROUND(SQRT((((E3088-Hilfswerte!$B$20)/Hilfswerte!$B$21)-Hilfswerte!$B$28)^2+(((F3088-Hilfswerte!$B$22)/Hilfswerte!$B$23)-Hilfswerte!$B$29)^2+(((G3088-Hilfswerte!$B$24)/Hilfswerte!$B$25)-Hilfswerte!$B$30)^2),3)</f>
        <v>1.88</v>
      </c>
      <c r="W3088" s="4">
        <f>ROUND(E3088*Hilfswerte!$B$31,0)</f>
        <v>101129</v>
      </c>
      <c r="X3088" s="4">
        <f t="shared" si="390"/>
        <v>0</v>
      </c>
      <c r="Y3088" s="4" t="str">
        <f>IF(T3088="A - Top-Kunde","bereits Top-Kunde",IF(AND(V3088&lt;=Hilfswerte!$B$34,H3088&lt;0.5*W3088),"Hoch",IF(AND(V3088&lt;=Hilfswerte!$B$35,H3088&lt;0.7*W3088),"Mittel","Niedrig")))</f>
        <v>Niedrig</v>
      </c>
      <c r="Z3088" s="4">
        <f t="shared" si="391"/>
        <v>17</v>
      </c>
      <c r="AA3088" s="4" t="str">
        <f>IF(J3088&gt;365,"Bereits abgewandert (Segment D)",IF(Z3088&gt;=Hilfswerte!$B$38,"Rot - akut gefaehrdet",IF(Z3088&gt;=Hilfswerte!$B$39,"Gelb - beobachten","Gruen - stabil")))</f>
        <v>Gelb - beobachten</v>
      </c>
    </row>
    <row r="3089" spans="1:27" ht="15" customHeight="1" x14ac:dyDescent="0.25">
      <c r="A3089" s="4" t="s">
        <v>3436</v>
      </c>
      <c r="B3089" s="4" t="s">
        <v>424</v>
      </c>
      <c r="C3089" s="4" t="s">
        <v>55</v>
      </c>
      <c r="D3089" s="4" t="s">
        <v>30</v>
      </c>
      <c r="E3089" s="4">
        <v>65</v>
      </c>
      <c r="F3089" s="5">
        <v>13.8</v>
      </c>
      <c r="G3089" s="5">
        <v>17.3</v>
      </c>
      <c r="H3089" s="6">
        <v>350</v>
      </c>
      <c r="I3089" s="4">
        <v>1</v>
      </c>
      <c r="J3089" s="4">
        <v>266</v>
      </c>
      <c r="K3089" s="4">
        <v>0</v>
      </c>
      <c r="L3089" s="4">
        <v>4</v>
      </c>
      <c r="M3089" s="4">
        <v>4</v>
      </c>
      <c r="N3089" s="5">
        <v>-20.6</v>
      </c>
      <c r="O3089" s="7">
        <f t="shared" si="384"/>
        <v>2</v>
      </c>
      <c r="P3089" s="7">
        <f t="shared" si="385"/>
        <v>1</v>
      </c>
      <c r="Q3089" s="7">
        <f t="shared" si="386"/>
        <v>2</v>
      </c>
      <c r="R3089" s="7">
        <f t="shared" si="387"/>
        <v>5</v>
      </c>
      <c r="S3089" s="8">
        <f t="shared" si="388"/>
        <v>38.5</v>
      </c>
      <c r="T3089" s="7" t="str">
        <f t="shared" si="389"/>
        <v>C - Entwicklungspotenzial</v>
      </c>
      <c r="U3089" s="4">
        <f>ROUND(((E3089-Hilfswerte!$B$20)/Hilfswerte!$B$21)+((F3089-Hilfswerte!$B$22)/Hilfswerte!$B$23)+((G3089-Hilfswerte!$B$24)/Hilfswerte!$B$25)+0.1*INDEX(Hilfswerte!$B$4:$B$15,MATCH(C3089,Hilfswerte!$A$4:$A$15,0)),2)</f>
        <v>0.93</v>
      </c>
      <c r="V3089" s="4">
        <f>ROUND(SQRT((((E3089-Hilfswerte!$B$20)/Hilfswerte!$B$21)-Hilfswerte!$B$28)^2+(((F3089-Hilfswerte!$B$22)/Hilfswerte!$B$23)-Hilfswerte!$B$29)^2+(((G3089-Hilfswerte!$B$24)/Hilfswerte!$B$25)-Hilfswerte!$B$30)^2),3)</f>
        <v>1.145</v>
      </c>
      <c r="W3089" s="4">
        <f>ROUND(E3089*Hilfswerte!$B$31,0)</f>
        <v>13360</v>
      </c>
      <c r="X3089" s="4">
        <f t="shared" si="390"/>
        <v>13010</v>
      </c>
      <c r="Y3089" s="4" t="str">
        <f>IF(T3089="A - Top-Kunde","bereits Top-Kunde",IF(AND(V3089&lt;=Hilfswerte!$B$34,H3089&lt;0.5*W3089),"Hoch",IF(AND(V3089&lt;=Hilfswerte!$B$35,H3089&lt;0.7*W3089),"Mittel","Niedrig")))</f>
        <v>Mittel</v>
      </c>
      <c r="Z3089" s="4">
        <f t="shared" si="391"/>
        <v>22.3</v>
      </c>
      <c r="AA3089" s="4" t="str">
        <f>IF(J3089&gt;365,"Bereits abgewandert (Segment D)",IF(Z3089&gt;=Hilfswerte!$B$38,"Rot - akut gefaehrdet",IF(Z3089&gt;=Hilfswerte!$B$39,"Gelb - beobachten","Gruen - stabil")))</f>
        <v>Rot - akut gefaehrdet</v>
      </c>
    </row>
    <row r="3090" spans="1:27" ht="15" customHeight="1" x14ac:dyDescent="0.25">
      <c r="A3090" s="4" t="s">
        <v>3437</v>
      </c>
      <c r="B3090" s="4" t="s">
        <v>645</v>
      </c>
      <c r="C3090" s="4" t="s">
        <v>51</v>
      </c>
      <c r="D3090" s="4" t="s">
        <v>52</v>
      </c>
      <c r="E3090" s="4">
        <v>174</v>
      </c>
      <c r="F3090" s="5">
        <v>26.8</v>
      </c>
      <c r="G3090" s="5">
        <v>0.9</v>
      </c>
      <c r="H3090" s="6">
        <v>9070</v>
      </c>
      <c r="I3090" s="4">
        <v>1</v>
      </c>
      <c r="J3090" s="4">
        <v>165</v>
      </c>
      <c r="K3090" s="4">
        <v>0</v>
      </c>
      <c r="L3090" s="4">
        <v>8</v>
      </c>
      <c r="M3090" s="4">
        <v>1</v>
      </c>
      <c r="N3090" s="5">
        <v>11.4</v>
      </c>
      <c r="O3090" s="7">
        <f t="shared" si="384"/>
        <v>3</v>
      </c>
      <c r="P3090" s="7">
        <f t="shared" si="385"/>
        <v>1</v>
      </c>
      <c r="Q3090" s="7">
        <f t="shared" si="386"/>
        <v>5</v>
      </c>
      <c r="R3090" s="7">
        <f t="shared" si="387"/>
        <v>9</v>
      </c>
      <c r="S3090" s="8">
        <f t="shared" si="388"/>
        <v>93.3</v>
      </c>
      <c r="T3090" s="7" t="str">
        <f t="shared" si="389"/>
        <v>C - Entwicklungspotenzial</v>
      </c>
      <c r="U3090" s="4">
        <f>ROUND(((E3090-Hilfswerte!$B$20)/Hilfswerte!$B$21)+((F3090-Hilfswerte!$B$22)/Hilfswerte!$B$23)+((G3090-Hilfswerte!$B$24)/Hilfswerte!$B$25)+0.1*INDEX(Hilfswerte!$B$4:$B$15,MATCH(C3090,Hilfswerte!$A$4:$A$15,0)),2)</f>
        <v>-0.92</v>
      </c>
      <c r="V3090" s="4">
        <f>ROUND(SQRT((((E3090-Hilfswerte!$B$20)/Hilfswerte!$B$21)-Hilfswerte!$B$28)^2+(((F3090-Hilfswerte!$B$22)/Hilfswerte!$B$23)-Hilfswerte!$B$29)^2+(((G3090-Hilfswerte!$B$24)/Hilfswerte!$B$25)-Hilfswerte!$B$30)^2),3)</f>
        <v>1.649</v>
      </c>
      <c r="W3090" s="4">
        <f>ROUND(E3090*Hilfswerte!$B$31,0)</f>
        <v>35765</v>
      </c>
      <c r="X3090" s="4">
        <f t="shared" si="390"/>
        <v>26695</v>
      </c>
      <c r="Y3090" s="4" t="str">
        <f>IF(T3090="A - Top-Kunde","bereits Top-Kunde",IF(AND(V3090&lt;=Hilfswerte!$B$34,H3090&lt;0.5*W3090),"Hoch",IF(AND(V3090&lt;=Hilfswerte!$B$35,H3090&lt;0.7*W3090),"Mittel","Niedrig")))</f>
        <v>Niedrig</v>
      </c>
      <c r="Z3090" s="4">
        <f t="shared" si="391"/>
        <v>9.9</v>
      </c>
      <c r="AA3090" s="4" t="str">
        <f>IF(J3090&gt;365,"Bereits abgewandert (Segment D)",IF(Z3090&gt;=Hilfswerte!$B$38,"Rot - akut gefaehrdet",IF(Z3090&gt;=Hilfswerte!$B$39,"Gelb - beobachten","Gruen - stabil")))</f>
        <v>Gruen - stabil</v>
      </c>
    </row>
    <row r="3091" spans="1:27" ht="15" customHeight="1" x14ac:dyDescent="0.25">
      <c r="A3091" s="4" t="s">
        <v>3438</v>
      </c>
      <c r="B3091" s="4" t="s">
        <v>659</v>
      </c>
      <c r="C3091" s="4" t="s">
        <v>65</v>
      </c>
      <c r="D3091" s="4" t="s">
        <v>77</v>
      </c>
      <c r="E3091" s="4">
        <v>27</v>
      </c>
      <c r="F3091" s="5">
        <v>7.3</v>
      </c>
      <c r="G3091" s="5">
        <v>2.6</v>
      </c>
      <c r="H3091" s="6">
        <v>1140</v>
      </c>
      <c r="I3091" s="4">
        <v>1</v>
      </c>
      <c r="J3091" s="4">
        <v>76</v>
      </c>
      <c r="K3091" s="4">
        <v>0</v>
      </c>
      <c r="L3091" s="4">
        <v>14</v>
      </c>
      <c r="M3091" s="4">
        <v>5</v>
      </c>
      <c r="N3091" s="5">
        <v>36.700000000000003</v>
      </c>
      <c r="O3091" s="7">
        <f t="shared" si="384"/>
        <v>4</v>
      </c>
      <c r="P3091" s="7">
        <f t="shared" si="385"/>
        <v>1</v>
      </c>
      <c r="Q3091" s="7">
        <f t="shared" si="386"/>
        <v>3</v>
      </c>
      <c r="R3091" s="7">
        <f t="shared" si="387"/>
        <v>8</v>
      </c>
      <c r="S3091" s="8">
        <f t="shared" si="388"/>
        <v>94.2</v>
      </c>
      <c r="T3091" s="7" t="str">
        <f t="shared" si="389"/>
        <v>C - Entwicklungspotenzial</v>
      </c>
      <c r="U3091" s="4">
        <f>ROUND(((E3091-Hilfswerte!$B$20)/Hilfswerte!$B$21)+((F3091-Hilfswerte!$B$22)/Hilfswerte!$B$23)+((G3091-Hilfswerte!$B$24)/Hilfswerte!$B$25)+0.1*INDEX(Hilfswerte!$B$4:$B$15,MATCH(C3091,Hilfswerte!$A$4:$A$15,0)),2)</f>
        <v>-2.0299999999999998</v>
      </c>
      <c r="V3091" s="4">
        <f>ROUND(SQRT((((E3091-Hilfswerte!$B$20)/Hilfswerte!$B$21)-Hilfswerte!$B$28)^2+(((F3091-Hilfswerte!$B$22)/Hilfswerte!$B$23)-Hilfswerte!$B$29)^2+(((G3091-Hilfswerte!$B$24)/Hilfswerte!$B$25)-Hilfswerte!$B$30)^2),3)</f>
        <v>1.59</v>
      </c>
      <c r="W3091" s="4">
        <f>ROUND(E3091*Hilfswerte!$B$31,0)</f>
        <v>5550</v>
      </c>
      <c r="X3091" s="4">
        <f t="shared" si="390"/>
        <v>4410</v>
      </c>
      <c r="Y3091" s="4" t="str">
        <f>IF(T3091="A - Top-Kunde","bereits Top-Kunde",IF(AND(V3091&lt;=Hilfswerte!$B$34,H3091&lt;0.5*W3091),"Hoch",IF(AND(V3091&lt;=Hilfswerte!$B$35,H3091&lt;0.7*W3091),"Mittel","Niedrig")))</f>
        <v>Niedrig</v>
      </c>
      <c r="Z3091" s="4">
        <f t="shared" si="391"/>
        <v>6.6</v>
      </c>
      <c r="AA3091" s="4" t="str">
        <f>IF(J3091&gt;365,"Bereits abgewandert (Segment D)",IF(Z3091&gt;=Hilfswerte!$B$38,"Rot - akut gefaehrdet",IF(Z3091&gt;=Hilfswerte!$B$39,"Gelb - beobachten","Gruen - stabil")))</f>
        <v>Gruen - stabil</v>
      </c>
    </row>
    <row r="3092" spans="1:27" ht="15" customHeight="1" x14ac:dyDescent="0.25">
      <c r="A3092" s="4" t="s">
        <v>3439</v>
      </c>
      <c r="B3092" s="4" t="s">
        <v>741</v>
      </c>
      <c r="C3092" s="4" t="s">
        <v>65</v>
      </c>
      <c r="D3092" s="4" t="s">
        <v>30</v>
      </c>
      <c r="E3092" s="4">
        <v>5</v>
      </c>
      <c r="F3092" s="5">
        <v>1.3</v>
      </c>
      <c r="G3092" s="5">
        <v>3.2</v>
      </c>
      <c r="H3092" s="6">
        <v>1300</v>
      </c>
      <c r="I3092" s="4">
        <v>3</v>
      </c>
      <c r="J3092" s="4">
        <v>14</v>
      </c>
      <c r="K3092" s="4">
        <v>0</v>
      </c>
      <c r="L3092" s="4">
        <v>0</v>
      </c>
      <c r="M3092" s="4">
        <v>2</v>
      </c>
      <c r="N3092" s="5">
        <v>-5.8</v>
      </c>
      <c r="O3092" s="7">
        <f t="shared" si="384"/>
        <v>5</v>
      </c>
      <c r="P3092" s="7">
        <f t="shared" si="385"/>
        <v>3</v>
      </c>
      <c r="Q3092" s="7">
        <f t="shared" si="386"/>
        <v>3</v>
      </c>
      <c r="R3092" s="7">
        <f t="shared" si="387"/>
        <v>11</v>
      </c>
      <c r="S3092" s="8">
        <f t="shared" si="388"/>
        <v>107.1</v>
      </c>
      <c r="T3092" s="7" t="str">
        <f t="shared" si="389"/>
        <v>B - Kernkunde</v>
      </c>
      <c r="U3092" s="4">
        <f>ROUND(((E3092-Hilfswerte!$B$20)/Hilfswerte!$B$21)+((F3092-Hilfswerte!$B$22)/Hilfswerte!$B$23)+((G3092-Hilfswerte!$B$24)/Hilfswerte!$B$25)+0.1*INDEX(Hilfswerte!$B$4:$B$15,MATCH(C3092,Hilfswerte!$A$4:$A$15,0)),2)</f>
        <v>-2.14</v>
      </c>
      <c r="V3092" s="4">
        <f>ROUND(SQRT((((E3092-Hilfswerte!$B$20)/Hilfswerte!$B$21)-Hilfswerte!$B$28)^2+(((F3092-Hilfswerte!$B$22)/Hilfswerte!$B$23)-Hilfswerte!$B$29)^2+(((G3092-Hilfswerte!$B$24)/Hilfswerte!$B$25)-Hilfswerte!$B$30)^2),3)</f>
        <v>1.59</v>
      </c>
      <c r="W3092" s="4">
        <f>ROUND(E3092*Hilfswerte!$B$31,0)</f>
        <v>1028</v>
      </c>
      <c r="X3092" s="4">
        <f t="shared" si="390"/>
        <v>0</v>
      </c>
      <c r="Y3092" s="4" t="str">
        <f>IF(T3092="A - Top-Kunde","bereits Top-Kunde",IF(AND(V3092&lt;=Hilfswerte!$B$34,H3092&lt;0.5*W3092),"Hoch",IF(AND(V3092&lt;=Hilfswerte!$B$35,H3092&lt;0.7*W3092),"Mittel","Niedrig")))</f>
        <v>Niedrig</v>
      </c>
      <c r="Z3092" s="4">
        <f t="shared" si="391"/>
        <v>3</v>
      </c>
      <c r="AA3092" s="4" t="str">
        <f>IF(J3092&gt;365,"Bereits abgewandert (Segment D)",IF(Z3092&gt;=Hilfswerte!$B$38,"Rot - akut gefaehrdet",IF(Z3092&gt;=Hilfswerte!$B$39,"Gelb - beobachten","Gruen - stabil")))</f>
        <v>Gruen - stabil</v>
      </c>
    </row>
    <row r="3093" spans="1:27" ht="15" customHeight="1" x14ac:dyDescent="0.25">
      <c r="A3093" s="4" t="s">
        <v>3440</v>
      </c>
      <c r="B3093" s="4" t="s">
        <v>510</v>
      </c>
      <c r="C3093" s="4" t="s">
        <v>89</v>
      </c>
      <c r="D3093" s="4" t="s">
        <v>52</v>
      </c>
      <c r="E3093" s="4">
        <v>41</v>
      </c>
      <c r="F3093" s="5">
        <v>10.4</v>
      </c>
      <c r="G3093" s="5">
        <v>12.6</v>
      </c>
      <c r="H3093" s="6">
        <v>2910</v>
      </c>
      <c r="I3093" s="4">
        <v>2</v>
      </c>
      <c r="J3093" s="4">
        <v>10</v>
      </c>
      <c r="K3093" s="4">
        <v>0</v>
      </c>
      <c r="L3093" s="4">
        <v>8</v>
      </c>
      <c r="M3093" s="4">
        <v>4</v>
      </c>
      <c r="N3093" s="5">
        <v>-8.8000000000000007</v>
      </c>
      <c r="O3093" s="7">
        <f t="shared" si="384"/>
        <v>5</v>
      </c>
      <c r="P3093" s="7">
        <f t="shared" si="385"/>
        <v>2</v>
      </c>
      <c r="Q3093" s="7">
        <f t="shared" si="386"/>
        <v>4</v>
      </c>
      <c r="R3093" s="7">
        <f t="shared" si="387"/>
        <v>11</v>
      </c>
      <c r="S3093" s="8">
        <f t="shared" si="388"/>
        <v>103.2</v>
      </c>
      <c r="T3093" s="7" t="str">
        <f t="shared" si="389"/>
        <v>C - Entwicklungspotenzial</v>
      </c>
      <c r="U3093" s="4">
        <f>ROUND(((E3093-Hilfswerte!$B$20)/Hilfswerte!$B$21)+((F3093-Hilfswerte!$B$22)/Hilfswerte!$B$23)+((G3093-Hilfswerte!$B$24)/Hilfswerte!$B$25)+0.1*INDEX(Hilfswerte!$B$4:$B$15,MATCH(C3093,Hilfswerte!$A$4:$A$15,0)),2)</f>
        <v>0.02</v>
      </c>
      <c r="V3093" s="4">
        <f>ROUND(SQRT((((E3093-Hilfswerte!$B$20)/Hilfswerte!$B$21)-Hilfswerte!$B$28)^2+(((F3093-Hilfswerte!$B$22)/Hilfswerte!$B$23)-Hilfswerte!$B$29)^2+(((G3093-Hilfswerte!$B$24)/Hilfswerte!$B$25)-Hilfswerte!$B$30)^2),3)</f>
        <v>0.76300000000000001</v>
      </c>
      <c r="W3093" s="4">
        <f>ROUND(E3093*Hilfswerte!$B$31,0)</f>
        <v>8427</v>
      </c>
      <c r="X3093" s="4">
        <f t="shared" si="390"/>
        <v>5517</v>
      </c>
      <c r="Y3093" s="4" t="str">
        <f>IF(T3093="A - Top-Kunde","bereits Top-Kunde",IF(AND(V3093&lt;=Hilfswerte!$B$34,H3093&lt;0.5*W3093),"Hoch",IF(AND(V3093&lt;=Hilfswerte!$B$35,H3093&lt;0.7*W3093),"Mittel","Niedrig")))</f>
        <v>Hoch</v>
      </c>
      <c r="Z3093" s="4">
        <f t="shared" si="391"/>
        <v>5.6</v>
      </c>
      <c r="AA3093" s="4" t="str">
        <f>IF(J3093&gt;365,"Bereits abgewandert (Segment D)",IF(Z3093&gt;=Hilfswerte!$B$38,"Rot - akut gefaehrdet",IF(Z3093&gt;=Hilfswerte!$B$39,"Gelb - beobachten","Gruen - stabil")))</f>
        <v>Gruen - stabil</v>
      </c>
    </row>
    <row r="3094" spans="1:27" ht="15" customHeight="1" x14ac:dyDescent="0.25">
      <c r="A3094" s="4" t="s">
        <v>3441</v>
      </c>
      <c r="B3094" s="4" t="s">
        <v>623</v>
      </c>
      <c r="C3094" s="4" t="s">
        <v>51</v>
      </c>
      <c r="D3094" s="4" t="s">
        <v>48</v>
      </c>
      <c r="E3094" s="4">
        <v>81</v>
      </c>
      <c r="F3094" s="5">
        <v>13.2</v>
      </c>
      <c r="G3094" s="5">
        <v>16</v>
      </c>
      <c r="H3094" s="6">
        <v>6950</v>
      </c>
      <c r="I3094" s="4">
        <v>3</v>
      </c>
      <c r="J3094" s="4">
        <v>101</v>
      </c>
      <c r="K3094" s="4">
        <v>1</v>
      </c>
      <c r="L3094" s="4">
        <v>14</v>
      </c>
      <c r="M3094" s="4">
        <v>5</v>
      </c>
      <c r="N3094" s="5">
        <v>-8.6999999999999993</v>
      </c>
      <c r="O3094" s="7">
        <f t="shared" si="384"/>
        <v>3</v>
      </c>
      <c r="P3094" s="7">
        <f t="shared" si="385"/>
        <v>3</v>
      </c>
      <c r="Q3094" s="7">
        <f t="shared" si="386"/>
        <v>4</v>
      </c>
      <c r="R3094" s="7">
        <f t="shared" si="387"/>
        <v>10</v>
      </c>
      <c r="S3094" s="8">
        <f t="shared" si="388"/>
        <v>85.5</v>
      </c>
      <c r="T3094" s="7" t="str">
        <f t="shared" si="389"/>
        <v>C - Entwicklungspotenzial</v>
      </c>
      <c r="U3094" s="4">
        <f>ROUND(((E3094-Hilfswerte!$B$20)/Hilfswerte!$B$21)+((F3094-Hilfswerte!$B$22)/Hilfswerte!$B$23)+((G3094-Hilfswerte!$B$24)/Hilfswerte!$B$25)+0.1*INDEX(Hilfswerte!$B$4:$B$15,MATCH(C3094,Hilfswerte!$A$4:$A$15,0)),2)</f>
        <v>0.83</v>
      </c>
      <c r="V3094" s="4">
        <f>ROUND(SQRT((((E3094-Hilfswerte!$B$20)/Hilfswerte!$B$21)-Hilfswerte!$B$28)^2+(((F3094-Hilfswerte!$B$22)/Hilfswerte!$B$23)-Hilfswerte!$B$29)^2+(((G3094-Hilfswerte!$B$24)/Hilfswerte!$B$25)-Hilfswerte!$B$30)^2),3)</f>
        <v>0.95399999999999996</v>
      </c>
      <c r="W3094" s="4">
        <f>ROUND(E3094*Hilfswerte!$B$31,0)</f>
        <v>16649</v>
      </c>
      <c r="X3094" s="4">
        <f t="shared" si="390"/>
        <v>9699</v>
      </c>
      <c r="Y3094" s="4" t="str">
        <f>IF(T3094="A - Top-Kunde","bereits Top-Kunde",IF(AND(V3094&lt;=Hilfswerte!$B$34,H3094&lt;0.5*W3094),"Hoch",IF(AND(V3094&lt;=Hilfswerte!$B$35,H3094&lt;0.7*W3094),"Mittel","Niedrig")))</f>
        <v>Mittel</v>
      </c>
      <c r="Z3094" s="4">
        <f t="shared" si="391"/>
        <v>14.3</v>
      </c>
      <c r="AA3094" s="4" t="str">
        <f>IF(J3094&gt;365,"Bereits abgewandert (Segment D)",IF(Z3094&gt;=Hilfswerte!$B$38,"Rot - akut gefaehrdet",IF(Z3094&gt;=Hilfswerte!$B$39,"Gelb - beobachten","Gruen - stabil")))</f>
        <v>Gelb - beobachten</v>
      </c>
    </row>
    <row r="3095" spans="1:27" ht="15" customHeight="1" x14ac:dyDescent="0.25">
      <c r="A3095" s="4" t="s">
        <v>3442</v>
      </c>
      <c r="B3095" s="4" t="s">
        <v>335</v>
      </c>
      <c r="C3095" s="4" t="s">
        <v>62</v>
      </c>
      <c r="D3095" s="4" t="s">
        <v>30</v>
      </c>
      <c r="E3095" s="4">
        <v>5</v>
      </c>
      <c r="F3095" s="5">
        <v>0.9</v>
      </c>
      <c r="G3095" s="5">
        <v>5.3</v>
      </c>
      <c r="H3095" s="6">
        <v>400</v>
      </c>
      <c r="I3095" s="4">
        <v>3</v>
      </c>
      <c r="J3095" s="4">
        <v>28</v>
      </c>
      <c r="K3095" s="4">
        <v>1</v>
      </c>
      <c r="L3095" s="4">
        <v>18</v>
      </c>
      <c r="M3095" s="4">
        <v>2</v>
      </c>
      <c r="N3095" s="5">
        <v>-10.5</v>
      </c>
      <c r="O3095" s="7">
        <f t="shared" si="384"/>
        <v>5</v>
      </c>
      <c r="P3095" s="7">
        <f t="shared" si="385"/>
        <v>3</v>
      </c>
      <c r="Q3095" s="7">
        <f t="shared" si="386"/>
        <v>2</v>
      </c>
      <c r="R3095" s="7">
        <f t="shared" si="387"/>
        <v>10</v>
      </c>
      <c r="S3095" s="8">
        <f t="shared" si="388"/>
        <v>83.4</v>
      </c>
      <c r="T3095" s="7" t="str">
        <f t="shared" si="389"/>
        <v>C - Entwicklungspotenzial</v>
      </c>
      <c r="U3095" s="4">
        <f>ROUND(((E3095-Hilfswerte!$B$20)/Hilfswerte!$B$21)+((F3095-Hilfswerte!$B$22)/Hilfswerte!$B$23)+((G3095-Hilfswerte!$B$24)/Hilfswerte!$B$25)+0.1*INDEX(Hilfswerte!$B$4:$B$15,MATCH(C3095,Hilfswerte!$A$4:$A$15,0)),2)</f>
        <v>-1.34</v>
      </c>
      <c r="V3095" s="4">
        <f>ROUND(SQRT((((E3095-Hilfswerte!$B$20)/Hilfswerte!$B$21)-Hilfswerte!$B$28)^2+(((F3095-Hilfswerte!$B$22)/Hilfswerte!$B$23)-Hilfswerte!$B$29)^2+(((G3095-Hilfswerte!$B$24)/Hilfswerte!$B$25)-Hilfswerte!$B$30)^2),3)</f>
        <v>1.3420000000000001</v>
      </c>
      <c r="W3095" s="4">
        <f>ROUND(E3095*Hilfswerte!$B$31,0)</f>
        <v>1028</v>
      </c>
      <c r="X3095" s="4">
        <f t="shared" si="390"/>
        <v>628</v>
      </c>
      <c r="Y3095" s="4" t="str">
        <f>IF(T3095="A - Top-Kunde","bereits Top-Kunde",IF(AND(V3095&lt;=Hilfswerte!$B$34,H3095&lt;0.5*W3095),"Hoch",IF(AND(V3095&lt;=Hilfswerte!$B$35,H3095&lt;0.7*W3095),"Mittel","Niedrig")))</f>
        <v>Niedrig</v>
      </c>
      <c r="Z3095" s="4">
        <f t="shared" si="391"/>
        <v>12.2</v>
      </c>
      <c r="AA3095" s="4" t="str">
        <f>IF(J3095&gt;365,"Bereits abgewandert (Segment D)",IF(Z3095&gt;=Hilfswerte!$B$38,"Rot - akut gefaehrdet",IF(Z3095&gt;=Hilfswerte!$B$39,"Gelb - beobachten","Gruen - stabil")))</f>
        <v>Gruen - stabil</v>
      </c>
    </row>
    <row r="3096" spans="1:27" ht="15" customHeight="1" x14ac:dyDescent="0.25">
      <c r="A3096" s="4" t="s">
        <v>3443</v>
      </c>
      <c r="B3096" s="4" t="s">
        <v>1153</v>
      </c>
      <c r="C3096" s="4" t="s">
        <v>55</v>
      </c>
      <c r="D3096" s="4" t="s">
        <v>30</v>
      </c>
      <c r="E3096" s="4">
        <v>107</v>
      </c>
      <c r="F3096" s="5">
        <v>24.4</v>
      </c>
      <c r="G3096" s="5">
        <v>3.6</v>
      </c>
      <c r="H3096" s="6">
        <v>52370</v>
      </c>
      <c r="I3096" s="4">
        <v>5</v>
      </c>
      <c r="J3096" s="4">
        <v>18</v>
      </c>
      <c r="K3096" s="4">
        <v>0</v>
      </c>
      <c r="L3096" s="4">
        <v>-5</v>
      </c>
      <c r="M3096" s="4">
        <v>2</v>
      </c>
      <c r="N3096" s="5">
        <v>8.1</v>
      </c>
      <c r="O3096" s="7">
        <f t="shared" si="384"/>
        <v>5</v>
      </c>
      <c r="P3096" s="7">
        <f t="shared" si="385"/>
        <v>5</v>
      </c>
      <c r="Q3096" s="7">
        <f t="shared" si="386"/>
        <v>5</v>
      </c>
      <c r="R3096" s="7">
        <f t="shared" si="387"/>
        <v>15</v>
      </c>
      <c r="S3096" s="8">
        <f t="shared" si="388"/>
        <v>154.1</v>
      </c>
      <c r="T3096" s="7" t="str">
        <f t="shared" si="389"/>
        <v>A - Top-Kunde</v>
      </c>
      <c r="U3096" s="4">
        <f>ROUND(((E3096-Hilfswerte!$B$20)/Hilfswerte!$B$21)+((F3096-Hilfswerte!$B$22)/Hilfswerte!$B$23)+((G3096-Hilfswerte!$B$24)/Hilfswerte!$B$25)+0.1*INDEX(Hilfswerte!$B$4:$B$15,MATCH(C3096,Hilfswerte!$A$4:$A$15,0)),2)</f>
        <v>-0.88</v>
      </c>
      <c r="V3096" s="4">
        <f>ROUND(SQRT((((E3096-Hilfswerte!$B$20)/Hilfswerte!$B$21)-Hilfswerte!$B$28)^2+(((F3096-Hilfswerte!$B$22)/Hilfswerte!$B$23)-Hilfswerte!$B$29)^2+(((G3096-Hilfswerte!$B$24)/Hilfswerte!$B$25)-Hilfswerte!$B$30)^2),3)</f>
        <v>1.2589999999999999</v>
      </c>
      <c r="W3096" s="4">
        <f>ROUND(E3096*Hilfswerte!$B$31,0)</f>
        <v>21993</v>
      </c>
      <c r="X3096" s="4">
        <f t="shared" si="390"/>
        <v>0</v>
      </c>
      <c r="Y3096" s="4" t="str">
        <f>IF(T3096="A - Top-Kunde","bereits Top-Kunde",IF(AND(V3096&lt;=Hilfswerte!$B$34,H3096&lt;0.5*W3096),"Hoch",IF(AND(V3096&lt;=Hilfswerte!$B$35,H3096&lt;0.7*W3096),"Mittel","Niedrig")))</f>
        <v>bereits Top-Kunde</v>
      </c>
      <c r="Z3096" s="4">
        <f t="shared" si="391"/>
        <v>0.9</v>
      </c>
      <c r="AA3096" s="4" t="str">
        <f>IF(J3096&gt;365,"Bereits abgewandert (Segment D)",IF(Z3096&gt;=Hilfswerte!$B$38,"Rot - akut gefaehrdet",IF(Z3096&gt;=Hilfswerte!$B$39,"Gelb - beobachten","Gruen - stabil")))</f>
        <v>Gruen - stabil</v>
      </c>
    </row>
    <row r="3097" spans="1:27" ht="15" customHeight="1" x14ac:dyDescent="0.25">
      <c r="A3097" s="4" t="s">
        <v>3444</v>
      </c>
      <c r="B3097" s="4" t="s">
        <v>574</v>
      </c>
      <c r="C3097" s="4" t="s">
        <v>38</v>
      </c>
      <c r="D3097" s="4" t="s">
        <v>30</v>
      </c>
      <c r="E3097" s="4">
        <v>139</v>
      </c>
      <c r="F3097" s="5">
        <v>34.1</v>
      </c>
      <c r="G3097" s="5">
        <v>15.8</v>
      </c>
      <c r="H3097" s="6">
        <v>32880</v>
      </c>
      <c r="I3097" s="4">
        <v>3</v>
      </c>
      <c r="J3097" s="4">
        <v>10</v>
      </c>
      <c r="K3097" s="4">
        <v>1</v>
      </c>
      <c r="L3097" s="4">
        <v>19</v>
      </c>
      <c r="M3097" s="4">
        <v>1</v>
      </c>
      <c r="N3097" s="5">
        <v>5.3</v>
      </c>
      <c r="O3097" s="7">
        <f t="shared" si="384"/>
        <v>5</v>
      </c>
      <c r="P3097" s="7">
        <f t="shared" si="385"/>
        <v>3</v>
      </c>
      <c r="Q3097" s="7">
        <f t="shared" si="386"/>
        <v>5</v>
      </c>
      <c r="R3097" s="7">
        <f t="shared" si="387"/>
        <v>13</v>
      </c>
      <c r="S3097" s="8">
        <f t="shared" si="388"/>
        <v>121</v>
      </c>
      <c r="T3097" s="7" t="str">
        <f t="shared" si="389"/>
        <v>B - Kernkunde</v>
      </c>
      <c r="U3097" s="4">
        <f>ROUND(((E3097-Hilfswerte!$B$20)/Hilfswerte!$B$21)+((F3097-Hilfswerte!$B$22)/Hilfswerte!$B$23)+((G3097-Hilfswerte!$B$24)/Hilfswerte!$B$25)+0.1*INDEX(Hilfswerte!$B$4:$B$15,MATCH(C3097,Hilfswerte!$A$4:$A$15,0)),2)</f>
        <v>1.42</v>
      </c>
      <c r="V3097" s="4">
        <f>ROUND(SQRT((((E3097-Hilfswerte!$B$20)/Hilfswerte!$B$21)-Hilfswerte!$B$28)^2+(((F3097-Hilfswerte!$B$22)/Hilfswerte!$B$23)-Hilfswerte!$B$29)^2+(((G3097-Hilfswerte!$B$24)/Hilfswerte!$B$25)-Hilfswerte!$B$30)^2),3)</f>
        <v>0.74099999999999999</v>
      </c>
      <c r="W3097" s="4">
        <f>ROUND(E3097*Hilfswerte!$B$31,0)</f>
        <v>28571</v>
      </c>
      <c r="X3097" s="4">
        <f t="shared" si="390"/>
        <v>0</v>
      </c>
      <c r="Y3097" s="4" t="str">
        <f>IF(T3097="A - Top-Kunde","bereits Top-Kunde",IF(AND(V3097&lt;=Hilfswerte!$B$34,H3097&lt;0.5*W3097),"Hoch",IF(AND(V3097&lt;=Hilfswerte!$B$35,H3097&lt;0.7*W3097),"Mittel","Niedrig")))</f>
        <v>Niedrig</v>
      </c>
      <c r="Z3097" s="4">
        <f t="shared" si="391"/>
        <v>7.3</v>
      </c>
      <c r="AA3097" s="4" t="str">
        <f>IF(J3097&gt;365,"Bereits abgewandert (Segment D)",IF(Z3097&gt;=Hilfswerte!$B$38,"Rot - akut gefaehrdet",IF(Z3097&gt;=Hilfswerte!$B$39,"Gelb - beobachten","Gruen - stabil")))</f>
        <v>Gruen - stabil</v>
      </c>
    </row>
    <row r="3098" spans="1:27" ht="15" customHeight="1" x14ac:dyDescent="0.25">
      <c r="A3098" s="4" t="s">
        <v>3445</v>
      </c>
      <c r="B3098" s="4" t="s">
        <v>185</v>
      </c>
      <c r="C3098" s="4" t="s">
        <v>51</v>
      </c>
      <c r="D3098" s="4" t="s">
        <v>56</v>
      </c>
      <c r="E3098" s="4">
        <v>110</v>
      </c>
      <c r="F3098" s="5">
        <v>22.6</v>
      </c>
      <c r="G3098" s="5">
        <v>1.5</v>
      </c>
      <c r="H3098" s="6">
        <v>29220</v>
      </c>
      <c r="I3098" s="4">
        <v>4</v>
      </c>
      <c r="J3098" s="4">
        <v>23</v>
      </c>
      <c r="K3098" s="4">
        <v>0</v>
      </c>
      <c r="L3098" s="4">
        <v>-5</v>
      </c>
      <c r="M3098" s="4">
        <v>3</v>
      </c>
      <c r="N3098" s="5">
        <v>26</v>
      </c>
      <c r="O3098" s="7">
        <f t="shared" si="384"/>
        <v>5</v>
      </c>
      <c r="P3098" s="7">
        <f t="shared" si="385"/>
        <v>4</v>
      </c>
      <c r="Q3098" s="7">
        <f t="shared" si="386"/>
        <v>5</v>
      </c>
      <c r="R3098" s="7">
        <f t="shared" si="387"/>
        <v>14</v>
      </c>
      <c r="S3098" s="8">
        <f t="shared" si="388"/>
        <v>153</v>
      </c>
      <c r="T3098" s="7" t="str">
        <f t="shared" si="389"/>
        <v>A - Top-Kunde</v>
      </c>
      <c r="U3098" s="4">
        <f>ROUND(((E3098-Hilfswerte!$B$20)/Hilfswerte!$B$21)+((F3098-Hilfswerte!$B$22)/Hilfswerte!$B$23)+((G3098-Hilfswerte!$B$24)/Hilfswerte!$B$25)+0.1*INDEX(Hilfswerte!$B$4:$B$15,MATCH(C3098,Hilfswerte!$A$4:$A$15,0)),2)</f>
        <v>-1.18</v>
      </c>
      <c r="V3098" s="4">
        <f>ROUND(SQRT((((E3098-Hilfswerte!$B$20)/Hilfswerte!$B$21)-Hilfswerte!$B$28)^2+(((F3098-Hilfswerte!$B$22)/Hilfswerte!$B$23)-Hilfswerte!$B$29)^2+(((G3098-Hilfswerte!$B$24)/Hilfswerte!$B$25)-Hilfswerte!$B$30)^2),3)</f>
        <v>1.585</v>
      </c>
      <c r="W3098" s="4">
        <f>ROUND(E3098*Hilfswerte!$B$31,0)</f>
        <v>22610</v>
      </c>
      <c r="X3098" s="4">
        <f t="shared" si="390"/>
        <v>0</v>
      </c>
      <c r="Y3098" s="4" t="str">
        <f>IF(T3098="A - Top-Kunde","bereits Top-Kunde",IF(AND(V3098&lt;=Hilfswerte!$B$34,H3098&lt;0.5*W3098),"Hoch",IF(AND(V3098&lt;=Hilfswerte!$B$35,H3098&lt;0.7*W3098),"Mittel","Niedrig")))</f>
        <v>bereits Top-Kunde</v>
      </c>
      <c r="Z3098" s="4">
        <f t="shared" si="391"/>
        <v>1.2</v>
      </c>
      <c r="AA3098" s="4" t="str">
        <f>IF(J3098&gt;365,"Bereits abgewandert (Segment D)",IF(Z3098&gt;=Hilfswerte!$B$38,"Rot - akut gefaehrdet",IF(Z3098&gt;=Hilfswerte!$B$39,"Gelb - beobachten","Gruen - stabil")))</f>
        <v>Gruen - stabil</v>
      </c>
    </row>
    <row r="3099" spans="1:27" ht="15" customHeight="1" x14ac:dyDescent="0.25">
      <c r="A3099" s="4" t="s">
        <v>3446</v>
      </c>
      <c r="B3099" s="4" t="s">
        <v>227</v>
      </c>
      <c r="C3099" s="4" t="s">
        <v>38</v>
      </c>
      <c r="D3099" s="4" t="s">
        <v>30</v>
      </c>
      <c r="E3099" s="4">
        <v>75</v>
      </c>
      <c r="F3099" s="5">
        <v>10.7</v>
      </c>
      <c r="G3099" s="5">
        <v>6</v>
      </c>
      <c r="H3099" s="6">
        <v>9190</v>
      </c>
      <c r="I3099" s="4">
        <v>2</v>
      </c>
      <c r="J3099" s="4">
        <v>69</v>
      </c>
      <c r="K3099" s="4">
        <v>0</v>
      </c>
      <c r="L3099" s="4">
        <v>15</v>
      </c>
      <c r="M3099" s="4">
        <v>1</v>
      </c>
      <c r="N3099" s="5">
        <v>1.9</v>
      </c>
      <c r="O3099" s="7">
        <f t="shared" si="384"/>
        <v>4</v>
      </c>
      <c r="P3099" s="7">
        <f t="shared" si="385"/>
        <v>2</v>
      </c>
      <c r="Q3099" s="7">
        <f t="shared" si="386"/>
        <v>5</v>
      </c>
      <c r="R3099" s="7">
        <f t="shared" si="387"/>
        <v>11</v>
      </c>
      <c r="S3099" s="8">
        <f t="shared" si="388"/>
        <v>106.5</v>
      </c>
      <c r="T3099" s="7" t="str">
        <f t="shared" si="389"/>
        <v>B - Kernkunde</v>
      </c>
      <c r="U3099" s="4">
        <f>ROUND(((E3099-Hilfswerte!$B$20)/Hilfswerte!$B$21)+((F3099-Hilfswerte!$B$22)/Hilfswerte!$B$23)+((G3099-Hilfswerte!$B$24)/Hilfswerte!$B$25)+0.1*INDEX(Hilfswerte!$B$4:$B$15,MATCH(C3099,Hilfswerte!$A$4:$A$15,0)),2)</f>
        <v>-0.83</v>
      </c>
      <c r="V3099" s="4">
        <f>ROUND(SQRT((((E3099-Hilfswerte!$B$20)/Hilfswerte!$B$21)-Hilfswerte!$B$28)^2+(((F3099-Hilfswerte!$B$22)/Hilfswerte!$B$23)-Hilfswerte!$B$29)^2+(((G3099-Hilfswerte!$B$24)/Hilfswerte!$B$25)-Hilfswerte!$B$30)^2),3)</f>
        <v>1.038</v>
      </c>
      <c r="W3099" s="4">
        <f>ROUND(E3099*Hilfswerte!$B$31,0)</f>
        <v>15416</v>
      </c>
      <c r="X3099" s="4">
        <f t="shared" si="390"/>
        <v>6226</v>
      </c>
      <c r="Y3099" s="4" t="str">
        <f>IF(T3099="A - Top-Kunde","bereits Top-Kunde",IF(AND(V3099&lt;=Hilfswerte!$B$34,H3099&lt;0.5*W3099),"Hoch",IF(AND(V3099&lt;=Hilfswerte!$B$35,H3099&lt;0.7*W3099),"Mittel","Niedrig")))</f>
        <v>Mittel</v>
      </c>
      <c r="Z3099" s="4">
        <f t="shared" si="391"/>
        <v>6.5</v>
      </c>
      <c r="AA3099" s="4" t="str">
        <f>IF(J3099&gt;365,"Bereits abgewandert (Segment D)",IF(Z3099&gt;=Hilfswerte!$B$38,"Rot - akut gefaehrdet",IF(Z3099&gt;=Hilfswerte!$B$39,"Gelb - beobachten","Gruen - stabil")))</f>
        <v>Gruen - stabil</v>
      </c>
    </row>
    <row r="3100" spans="1:27" ht="15" customHeight="1" x14ac:dyDescent="0.25">
      <c r="A3100" s="4" t="s">
        <v>3447</v>
      </c>
      <c r="B3100" s="4" t="s">
        <v>188</v>
      </c>
      <c r="C3100" s="4" t="s">
        <v>65</v>
      </c>
      <c r="D3100" s="4" t="s">
        <v>30</v>
      </c>
      <c r="E3100" s="4">
        <v>525</v>
      </c>
      <c r="F3100" s="5">
        <v>93.1</v>
      </c>
      <c r="G3100" s="5">
        <v>4.3</v>
      </c>
      <c r="H3100" s="6">
        <v>0</v>
      </c>
      <c r="I3100" s="4">
        <v>0</v>
      </c>
      <c r="J3100" s="4">
        <v>795</v>
      </c>
      <c r="K3100" s="4">
        <v>0</v>
      </c>
      <c r="L3100" s="4">
        <v>15</v>
      </c>
      <c r="M3100" s="4">
        <v>0</v>
      </c>
      <c r="N3100" s="5">
        <v>-72.400000000000006</v>
      </c>
      <c r="O3100" s="7">
        <f t="shared" si="384"/>
        <v>1</v>
      </c>
      <c r="P3100" s="7">
        <f t="shared" si="385"/>
        <v>1</v>
      </c>
      <c r="Q3100" s="7">
        <f t="shared" si="386"/>
        <v>1</v>
      </c>
      <c r="R3100" s="7">
        <f t="shared" si="387"/>
        <v>3</v>
      </c>
      <c r="S3100" s="8">
        <f t="shared" si="388"/>
        <v>-10.7</v>
      </c>
      <c r="T3100" s="7" t="str">
        <f t="shared" si="389"/>
        <v>D - Abwanderungsrisiko</v>
      </c>
      <c r="U3100" s="4">
        <f>ROUND(((E3100-Hilfswerte!$B$20)/Hilfswerte!$B$21)+((F3100-Hilfswerte!$B$22)/Hilfswerte!$B$23)+((G3100-Hilfswerte!$B$24)/Hilfswerte!$B$25)+0.1*INDEX(Hilfswerte!$B$4:$B$15,MATCH(C3100,Hilfswerte!$A$4:$A$15,0)),2)</f>
        <v>1.92</v>
      </c>
      <c r="V3100" s="4">
        <f>ROUND(SQRT((((E3100-Hilfswerte!$B$20)/Hilfswerte!$B$21)-Hilfswerte!$B$28)^2+(((F3100-Hilfswerte!$B$22)/Hilfswerte!$B$23)-Hilfswerte!$B$29)^2+(((G3100-Hilfswerte!$B$24)/Hilfswerte!$B$25)-Hilfswerte!$B$30)^2),3)</f>
        <v>2.1320000000000001</v>
      </c>
      <c r="W3100" s="4">
        <f>ROUND(E3100*Hilfswerte!$B$31,0)</f>
        <v>107912</v>
      </c>
      <c r="X3100" s="4">
        <f t="shared" si="390"/>
        <v>107912</v>
      </c>
      <c r="Y3100" s="4" t="str">
        <f>IF(T3100="A - Top-Kunde","bereits Top-Kunde",IF(AND(V3100&lt;=Hilfswerte!$B$34,H3100&lt;0.5*W3100),"Hoch",IF(AND(V3100&lt;=Hilfswerte!$B$35,H3100&lt;0.7*W3100),"Mittel","Niedrig")))</f>
        <v>Niedrig</v>
      </c>
      <c r="Z3100" s="4">
        <f t="shared" si="391"/>
        <v>71.7</v>
      </c>
      <c r="AA3100" s="4" t="str">
        <f>IF(J3100&gt;365,"Bereits abgewandert (Segment D)",IF(Z3100&gt;=Hilfswerte!$B$38,"Rot - akut gefaehrdet",IF(Z3100&gt;=Hilfswerte!$B$39,"Gelb - beobachten","Gruen - stabil")))</f>
        <v>Bereits abgewandert (Segment D)</v>
      </c>
    </row>
    <row r="3101" spans="1:27" ht="15" customHeight="1" x14ac:dyDescent="0.25">
      <c r="A3101" s="4" t="s">
        <v>3448</v>
      </c>
      <c r="B3101" s="4" t="s">
        <v>541</v>
      </c>
      <c r="C3101" s="4" t="s">
        <v>74</v>
      </c>
      <c r="D3101" s="4" t="s">
        <v>48</v>
      </c>
      <c r="E3101" s="4">
        <v>57</v>
      </c>
      <c r="F3101" s="5">
        <v>10</v>
      </c>
      <c r="G3101" s="5">
        <v>10.9</v>
      </c>
      <c r="H3101" s="6">
        <v>0</v>
      </c>
      <c r="I3101" s="4">
        <v>0</v>
      </c>
      <c r="J3101" s="4">
        <v>679</v>
      </c>
      <c r="K3101" s="4">
        <v>0</v>
      </c>
      <c r="L3101" s="4">
        <v>-2</v>
      </c>
      <c r="M3101" s="4">
        <v>0</v>
      </c>
      <c r="N3101" s="5">
        <v>-48.7</v>
      </c>
      <c r="O3101" s="7">
        <f t="shared" si="384"/>
        <v>1</v>
      </c>
      <c r="P3101" s="7">
        <f t="shared" si="385"/>
        <v>1</v>
      </c>
      <c r="Q3101" s="7">
        <f t="shared" si="386"/>
        <v>1</v>
      </c>
      <c r="R3101" s="7">
        <f t="shared" si="387"/>
        <v>3</v>
      </c>
      <c r="S3101" s="8">
        <f t="shared" si="388"/>
        <v>5.7</v>
      </c>
      <c r="T3101" s="7" t="str">
        <f t="shared" si="389"/>
        <v>D - Abwanderungsrisiko</v>
      </c>
      <c r="U3101" s="4">
        <f>ROUND(((E3101-Hilfswerte!$B$20)/Hilfswerte!$B$21)+((F3101-Hilfswerte!$B$22)/Hilfswerte!$B$23)+((G3101-Hilfswerte!$B$24)/Hilfswerte!$B$25)+0.1*INDEX(Hilfswerte!$B$4:$B$15,MATCH(C3101,Hilfswerte!$A$4:$A$15,0)),2)</f>
        <v>-0.51</v>
      </c>
      <c r="V3101" s="4">
        <f>ROUND(SQRT((((E3101-Hilfswerte!$B$20)/Hilfswerte!$B$21)-Hilfswerte!$B$28)^2+(((F3101-Hilfswerte!$B$22)/Hilfswerte!$B$23)-Hilfswerte!$B$29)^2+(((G3101-Hilfswerte!$B$24)/Hilfswerte!$B$25)-Hilfswerte!$B$30)^2),3)</f>
        <v>0.68799999999999994</v>
      </c>
      <c r="W3101" s="4">
        <f>ROUND(E3101*Hilfswerte!$B$31,0)</f>
        <v>11716</v>
      </c>
      <c r="X3101" s="4">
        <f t="shared" si="390"/>
        <v>11716</v>
      </c>
      <c r="Y3101" s="4" t="str">
        <f>IF(T3101="A - Top-Kunde","bereits Top-Kunde",IF(AND(V3101&lt;=Hilfswerte!$B$34,H3101&lt;0.5*W3101),"Hoch",IF(AND(V3101&lt;=Hilfswerte!$B$35,H3101&lt;0.7*W3101),"Mittel","Niedrig")))</f>
        <v>Hoch</v>
      </c>
      <c r="Z3101" s="4">
        <f t="shared" si="391"/>
        <v>53.4</v>
      </c>
      <c r="AA3101" s="4" t="str">
        <f>IF(J3101&gt;365,"Bereits abgewandert (Segment D)",IF(Z3101&gt;=Hilfswerte!$B$38,"Rot - akut gefaehrdet",IF(Z3101&gt;=Hilfswerte!$B$39,"Gelb - beobachten","Gruen - stabil")))</f>
        <v>Bereits abgewandert (Segment D)</v>
      </c>
    </row>
    <row r="3102" spans="1:27" ht="15" customHeight="1" x14ac:dyDescent="0.25">
      <c r="A3102" s="4" t="s">
        <v>3449</v>
      </c>
      <c r="B3102" s="4" t="s">
        <v>64</v>
      </c>
      <c r="C3102" s="4" t="s">
        <v>65</v>
      </c>
      <c r="D3102" s="4" t="s">
        <v>30</v>
      </c>
      <c r="E3102" s="4">
        <v>717</v>
      </c>
      <c r="F3102" s="5">
        <v>284.3</v>
      </c>
      <c r="G3102" s="5">
        <v>16</v>
      </c>
      <c r="H3102" s="6">
        <v>14630</v>
      </c>
      <c r="I3102" s="4">
        <v>2</v>
      </c>
      <c r="J3102" s="4">
        <v>155</v>
      </c>
      <c r="K3102" s="4">
        <v>0</v>
      </c>
      <c r="L3102" s="4">
        <v>18</v>
      </c>
      <c r="M3102" s="4">
        <v>2</v>
      </c>
      <c r="N3102" s="5">
        <v>-3</v>
      </c>
      <c r="O3102" s="7">
        <f t="shared" si="384"/>
        <v>3</v>
      </c>
      <c r="P3102" s="7">
        <f t="shared" si="385"/>
        <v>2</v>
      </c>
      <c r="Q3102" s="7">
        <f t="shared" si="386"/>
        <v>5</v>
      </c>
      <c r="R3102" s="7">
        <f t="shared" si="387"/>
        <v>10</v>
      </c>
      <c r="S3102" s="8">
        <f t="shared" si="388"/>
        <v>93.1</v>
      </c>
      <c r="T3102" s="7" t="str">
        <f t="shared" si="389"/>
        <v>C - Entwicklungspotenzial</v>
      </c>
      <c r="U3102" s="4">
        <f>ROUND(((E3102-Hilfswerte!$B$20)/Hilfswerte!$B$21)+((F3102-Hilfswerte!$B$22)/Hilfswerte!$B$23)+((G3102-Hilfswerte!$B$24)/Hilfswerte!$B$25)+0.1*INDEX(Hilfswerte!$B$4:$B$15,MATCH(C3102,Hilfswerte!$A$4:$A$15,0)),2)</f>
        <v>8.0500000000000007</v>
      </c>
      <c r="V3102" s="4">
        <f>ROUND(SQRT((((E3102-Hilfswerte!$B$20)/Hilfswerte!$B$21)-Hilfswerte!$B$28)^2+(((F3102-Hilfswerte!$B$22)/Hilfswerte!$B$23)-Hilfswerte!$B$29)^2+(((G3102-Hilfswerte!$B$24)/Hilfswerte!$B$25)-Hilfswerte!$B$30)^2),3)</f>
        <v>5.0910000000000002</v>
      </c>
      <c r="W3102" s="4">
        <f>ROUND(E3102*Hilfswerte!$B$31,0)</f>
        <v>147377</v>
      </c>
      <c r="X3102" s="4">
        <f t="shared" si="390"/>
        <v>132747</v>
      </c>
      <c r="Y3102" s="4" t="str">
        <f>IF(T3102="A - Top-Kunde","bereits Top-Kunde",IF(AND(V3102&lt;=Hilfswerte!$B$34,H3102&lt;0.5*W3102),"Hoch",IF(AND(V3102&lt;=Hilfswerte!$B$35,H3102&lt;0.7*W3102),"Mittel","Niedrig")))</f>
        <v>Niedrig</v>
      </c>
      <c r="Z3102" s="4">
        <f t="shared" si="391"/>
        <v>12.6</v>
      </c>
      <c r="AA3102" s="4" t="str">
        <f>IF(J3102&gt;365,"Bereits abgewandert (Segment D)",IF(Z3102&gt;=Hilfswerte!$B$38,"Rot - akut gefaehrdet",IF(Z3102&gt;=Hilfswerte!$B$39,"Gelb - beobachten","Gruen - stabil")))</f>
        <v>Gruen - stabil</v>
      </c>
    </row>
    <row r="3103" spans="1:27" ht="15" customHeight="1" x14ac:dyDescent="0.25">
      <c r="A3103" s="4" t="s">
        <v>3450</v>
      </c>
      <c r="B3103" s="4" t="s">
        <v>207</v>
      </c>
      <c r="C3103" s="4" t="s">
        <v>55</v>
      </c>
      <c r="D3103" s="4" t="s">
        <v>106</v>
      </c>
      <c r="E3103" s="4">
        <v>657</v>
      </c>
      <c r="F3103" s="5">
        <v>182.1</v>
      </c>
      <c r="G3103" s="5">
        <v>21.6</v>
      </c>
      <c r="H3103" s="6">
        <v>13750</v>
      </c>
      <c r="I3103" s="4">
        <v>3</v>
      </c>
      <c r="J3103" s="4">
        <v>167</v>
      </c>
      <c r="K3103" s="4">
        <v>0</v>
      </c>
      <c r="L3103" s="4">
        <v>7</v>
      </c>
      <c r="M3103" s="4">
        <v>3</v>
      </c>
      <c r="N3103" s="5">
        <v>-10.7</v>
      </c>
      <c r="O3103" s="7">
        <f t="shared" si="384"/>
        <v>3</v>
      </c>
      <c r="P3103" s="7">
        <f t="shared" si="385"/>
        <v>3</v>
      </c>
      <c r="Q3103" s="7">
        <f t="shared" si="386"/>
        <v>5</v>
      </c>
      <c r="R3103" s="7">
        <f t="shared" si="387"/>
        <v>11</v>
      </c>
      <c r="S3103" s="8">
        <f t="shared" si="388"/>
        <v>102.6</v>
      </c>
      <c r="T3103" s="7" t="str">
        <f t="shared" si="389"/>
        <v>C - Entwicklungspotenzial</v>
      </c>
      <c r="U3103" s="4">
        <f>ROUND(((E3103-Hilfswerte!$B$20)/Hilfswerte!$B$21)+((F3103-Hilfswerte!$B$22)/Hilfswerte!$B$23)+((G3103-Hilfswerte!$B$24)/Hilfswerte!$B$25)+0.1*INDEX(Hilfswerte!$B$4:$B$15,MATCH(C3103,Hilfswerte!$A$4:$A$15,0)),2)</f>
        <v>7.18</v>
      </c>
      <c r="V3103" s="4">
        <f>ROUND(SQRT((((E3103-Hilfswerte!$B$20)/Hilfswerte!$B$21)-Hilfswerte!$B$28)^2+(((F3103-Hilfswerte!$B$22)/Hilfswerte!$B$23)-Hilfswerte!$B$29)^2+(((G3103-Hilfswerte!$B$24)/Hilfswerte!$B$25)-Hilfswerte!$B$30)^2),3)</f>
        <v>3.7280000000000002</v>
      </c>
      <c r="W3103" s="4">
        <f>ROUND(E3103*Hilfswerte!$B$31,0)</f>
        <v>135044</v>
      </c>
      <c r="X3103" s="4">
        <f t="shared" si="390"/>
        <v>121294</v>
      </c>
      <c r="Y3103" s="4" t="str">
        <f>IF(T3103="A - Top-Kunde","bereits Top-Kunde",IF(AND(V3103&lt;=Hilfswerte!$B$34,H3103&lt;0.5*W3103),"Hoch",IF(AND(V3103&lt;=Hilfswerte!$B$35,H3103&lt;0.7*W3103),"Mittel","Niedrig")))</f>
        <v>Niedrig</v>
      </c>
      <c r="Z3103" s="4">
        <f t="shared" si="391"/>
        <v>14</v>
      </c>
      <c r="AA3103" s="4" t="str">
        <f>IF(J3103&gt;365,"Bereits abgewandert (Segment D)",IF(Z3103&gt;=Hilfswerte!$B$38,"Rot - akut gefaehrdet",IF(Z3103&gt;=Hilfswerte!$B$39,"Gelb - beobachten","Gruen - stabil")))</f>
        <v>Gelb - beobachten</v>
      </c>
    </row>
    <row r="3104" spans="1:27" ht="15" customHeight="1" x14ac:dyDescent="0.25">
      <c r="A3104" s="4" t="s">
        <v>3451</v>
      </c>
      <c r="B3104" s="4" t="s">
        <v>459</v>
      </c>
      <c r="C3104" s="4" t="s">
        <v>47</v>
      </c>
      <c r="D3104" s="4" t="s">
        <v>30</v>
      </c>
      <c r="E3104" s="4">
        <v>57</v>
      </c>
      <c r="F3104" s="5">
        <v>12.4</v>
      </c>
      <c r="G3104" s="5">
        <v>13.3</v>
      </c>
      <c r="H3104" s="6">
        <v>10630</v>
      </c>
      <c r="I3104" s="4">
        <v>4</v>
      </c>
      <c r="J3104" s="4">
        <v>24</v>
      </c>
      <c r="K3104" s="4">
        <v>0</v>
      </c>
      <c r="L3104" s="4">
        <v>12</v>
      </c>
      <c r="M3104" s="4">
        <v>2</v>
      </c>
      <c r="N3104" s="5">
        <v>15.1</v>
      </c>
      <c r="O3104" s="7">
        <f t="shared" si="384"/>
        <v>5</v>
      </c>
      <c r="P3104" s="7">
        <f t="shared" si="385"/>
        <v>4</v>
      </c>
      <c r="Q3104" s="7">
        <f t="shared" si="386"/>
        <v>5</v>
      </c>
      <c r="R3104" s="7">
        <f t="shared" si="387"/>
        <v>14</v>
      </c>
      <c r="S3104" s="8">
        <f t="shared" si="388"/>
        <v>144</v>
      </c>
      <c r="T3104" s="7" t="str">
        <f t="shared" si="389"/>
        <v>A - Top-Kunde</v>
      </c>
      <c r="U3104" s="4">
        <f>ROUND(((E3104-Hilfswerte!$B$20)/Hilfswerte!$B$21)+((F3104-Hilfswerte!$B$22)/Hilfswerte!$B$23)+((G3104-Hilfswerte!$B$24)/Hilfswerte!$B$25)+0.1*INDEX(Hilfswerte!$B$4:$B$15,MATCH(C3104,Hilfswerte!$A$4:$A$15,0)),2)</f>
        <v>0.02</v>
      </c>
      <c r="V3104" s="4">
        <f>ROUND(SQRT((((E3104-Hilfswerte!$B$20)/Hilfswerte!$B$21)-Hilfswerte!$B$28)^2+(((F3104-Hilfswerte!$B$22)/Hilfswerte!$B$23)-Hilfswerte!$B$29)^2+(((G3104-Hilfswerte!$B$24)/Hilfswerte!$B$25)-Hilfswerte!$B$30)^2),3)</f>
        <v>0.73499999999999999</v>
      </c>
      <c r="W3104" s="4">
        <f>ROUND(E3104*Hilfswerte!$B$31,0)</f>
        <v>11716</v>
      </c>
      <c r="X3104" s="4">
        <f t="shared" si="390"/>
        <v>1086</v>
      </c>
      <c r="Y3104" s="4" t="str">
        <f>IF(T3104="A - Top-Kunde","bereits Top-Kunde",IF(AND(V3104&lt;=Hilfswerte!$B$34,H3104&lt;0.5*W3104),"Hoch",IF(AND(V3104&lt;=Hilfswerte!$B$35,H3104&lt;0.7*W3104),"Mittel","Niedrig")))</f>
        <v>bereits Top-Kunde</v>
      </c>
      <c r="Z3104" s="4">
        <f t="shared" si="391"/>
        <v>3.6</v>
      </c>
      <c r="AA3104" s="4" t="str">
        <f>IF(J3104&gt;365,"Bereits abgewandert (Segment D)",IF(Z3104&gt;=Hilfswerte!$B$38,"Rot - akut gefaehrdet",IF(Z3104&gt;=Hilfswerte!$B$39,"Gelb - beobachten","Gruen - stabil")))</f>
        <v>Gruen - stabil</v>
      </c>
    </row>
    <row r="3105" spans="1:27" ht="15" customHeight="1" x14ac:dyDescent="0.25">
      <c r="A3105" s="4" t="s">
        <v>3452</v>
      </c>
      <c r="B3105" s="4" t="s">
        <v>165</v>
      </c>
      <c r="C3105" s="4" t="s">
        <v>51</v>
      </c>
      <c r="D3105" s="4" t="s">
        <v>30</v>
      </c>
      <c r="E3105" s="4">
        <v>12</v>
      </c>
      <c r="F3105" s="5">
        <v>4.0999999999999996</v>
      </c>
      <c r="G3105" s="5">
        <v>8</v>
      </c>
      <c r="H3105" s="6">
        <v>9120</v>
      </c>
      <c r="I3105" s="4">
        <v>2</v>
      </c>
      <c r="J3105" s="4">
        <v>311</v>
      </c>
      <c r="K3105" s="4">
        <v>0</v>
      </c>
      <c r="L3105" s="4">
        <v>19</v>
      </c>
      <c r="M3105" s="4">
        <v>2</v>
      </c>
      <c r="N3105" s="5">
        <v>11</v>
      </c>
      <c r="O3105" s="7">
        <f t="shared" si="384"/>
        <v>2</v>
      </c>
      <c r="P3105" s="7">
        <f t="shared" si="385"/>
        <v>2</v>
      </c>
      <c r="Q3105" s="7">
        <f t="shared" si="386"/>
        <v>5</v>
      </c>
      <c r="R3105" s="7">
        <f t="shared" si="387"/>
        <v>9</v>
      </c>
      <c r="S3105" s="8">
        <f t="shared" si="388"/>
        <v>89.8</v>
      </c>
      <c r="T3105" s="7" t="str">
        <f t="shared" si="389"/>
        <v>C - Entwicklungspotenzial</v>
      </c>
      <c r="U3105" s="4">
        <f>ROUND(((E3105-Hilfswerte!$B$20)/Hilfswerte!$B$21)+((F3105-Hilfswerte!$B$22)/Hilfswerte!$B$23)+((G3105-Hilfswerte!$B$24)/Hilfswerte!$B$25)+0.1*INDEX(Hilfswerte!$B$4:$B$15,MATCH(C3105,Hilfswerte!$A$4:$A$15,0)),2)</f>
        <v>-0.9</v>
      </c>
      <c r="V3105" s="4">
        <f>ROUND(SQRT((((E3105-Hilfswerte!$B$20)/Hilfswerte!$B$21)-Hilfswerte!$B$28)^2+(((F3105-Hilfswerte!$B$22)/Hilfswerte!$B$23)-Hilfswerte!$B$29)^2+(((G3105-Hilfswerte!$B$24)/Hilfswerte!$B$25)-Hilfswerte!$B$30)^2),3)</f>
        <v>1.0329999999999999</v>
      </c>
      <c r="W3105" s="4">
        <f>ROUND(E3105*Hilfswerte!$B$31,0)</f>
        <v>2467</v>
      </c>
      <c r="X3105" s="4">
        <f t="shared" si="390"/>
        <v>0</v>
      </c>
      <c r="Y3105" s="4" t="str">
        <f>IF(T3105="A - Top-Kunde","bereits Top-Kunde",IF(AND(V3105&lt;=Hilfswerte!$B$34,H3105&lt;0.5*W3105),"Hoch",IF(AND(V3105&lt;=Hilfswerte!$B$35,H3105&lt;0.7*W3105),"Mittel","Niedrig")))</f>
        <v>Niedrig</v>
      </c>
      <c r="Z3105" s="4">
        <f t="shared" si="391"/>
        <v>19.399999999999999</v>
      </c>
      <c r="AA3105" s="4" t="str">
        <f>IF(J3105&gt;365,"Bereits abgewandert (Segment D)",IF(Z3105&gt;=Hilfswerte!$B$38,"Rot - akut gefaehrdet",IF(Z3105&gt;=Hilfswerte!$B$39,"Gelb - beobachten","Gruen - stabil")))</f>
        <v>Gelb - beobachten</v>
      </c>
    </row>
    <row r="3106" spans="1:27" ht="15" customHeight="1" x14ac:dyDescent="0.25">
      <c r="A3106" s="4" t="s">
        <v>3453</v>
      </c>
      <c r="B3106" s="4" t="s">
        <v>593</v>
      </c>
      <c r="C3106" s="4" t="s">
        <v>74</v>
      </c>
      <c r="D3106" s="4" t="s">
        <v>77</v>
      </c>
      <c r="E3106" s="4">
        <v>59</v>
      </c>
      <c r="F3106" s="5">
        <v>8.6</v>
      </c>
      <c r="G3106" s="5">
        <v>11.2</v>
      </c>
      <c r="H3106" s="6">
        <v>1160</v>
      </c>
      <c r="I3106" s="4">
        <v>1</v>
      </c>
      <c r="J3106" s="4">
        <v>152</v>
      </c>
      <c r="K3106" s="4">
        <v>1</v>
      </c>
      <c r="L3106" s="4">
        <v>17</v>
      </c>
      <c r="M3106" s="4">
        <v>4</v>
      </c>
      <c r="N3106" s="5">
        <v>1.6</v>
      </c>
      <c r="O3106" s="7">
        <f t="shared" si="384"/>
        <v>3</v>
      </c>
      <c r="P3106" s="7">
        <f t="shared" si="385"/>
        <v>1</v>
      </c>
      <c r="Q3106" s="7">
        <f t="shared" si="386"/>
        <v>3</v>
      </c>
      <c r="R3106" s="7">
        <f t="shared" si="387"/>
        <v>7</v>
      </c>
      <c r="S3106" s="8">
        <f t="shared" si="388"/>
        <v>59.7</v>
      </c>
      <c r="T3106" s="7" t="str">
        <f t="shared" si="389"/>
        <v>C - Entwicklungspotenzial</v>
      </c>
      <c r="U3106" s="4">
        <f>ROUND(((E3106-Hilfswerte!$B$20)/Hilfswerte!$B$21)+((F3106-Hilfswerte!$B$22)/Hilfswerte!$B$23)+((G3106-Hilfswerte!$B$24)/Hilfswerte!$B$25)+0.1*INDEX(Hilfswerte!$B$4:$B$15,MATCH(C3106,Hilfswerte!$A$4:$A$15,0)),2)</f>
        <v>-0.48</v>
      </c>
      <c r="V3106" s="4">
        <f>ROUND(SQRT((((E3106-Hilfswerte!$B$20)/Hilfswerte!$B$21)-Hilfswerte!$B$28)^2+(((F3106-Hilfswerte!$B$22)/Hilfswerte!$B$23)-Hilfswerte!$B$29)^2+(((G3106-Hilfswerte!$B$24)/Hilfswerte!$B$25)-Hilfswerte!$B$30)^2),3)</f>
        <v>0.7</v>
      </c>
      <c r="W3106" s="4">
        <f>ROUND(E3106*Hilfswerte!$B$31,0)</f>
        <v>12127</v>
      </c>
      <c r="X3106" s="4">
        <f t="shared" si="390"/>
        <v>10967</v>
      </c>
      <c r="Y3106" s="4" t="str">
        <f>IF(T3106="A - Top-Kunde","bereits Top-Kunde",IF(AND(V3106&lt;=Hilfswerte!$B$34,H3106&lt;0.5*W3106),"Hoch",IF(AND(V3106&lt;=Hilfswerte!$B$35,H3106&lt;0.7*W3106),"Mittel","Niedrig")))</f>
        <v>Hoch</v>
      </c>
      <c r="Z3106" s="4">
        <f t="shared" si="391"/>
        <v>14</v>
      </c>
      <c r="AA3106" s="4" t="str">
        <f>IF(J3106&gt;365,"Bereits abgewandert (Segment D)",IF(Z3106&gt;=Hilfswerte!$B$38,"Rot - akut gefaehrdet",IF(Z3106&gt;=Hilfswerte!$B$39,"Gelb - beobachten","Gruen - stabil")))</f>
        <v>Gelb - beobachten</v>
      </c>
    </row>
    <row r="3107" spans="1:27" ht="15" customHeight="1" x14ac:dyDescent="0.25">
      <c r="A3107" s="4" t="s">
        <v>3454</v>
      </c>
      <c r="B3107" s="4" t="s">
        <v>567</v>
      </c>
      <c r="C3107" s="4" t="s">
        <v>59</v>
      </c>
      <c r="D3107" s="4" t="s">
        <v>30</v>
      </c>
      <c r="E3107" s="4">
        <v>36</v>
      </c>
      <c r="F3107" s="5">
        <v>9</v>
      </c>
      <c r="G3107" s="5">
        <v>13.4</v>
      </c>
      <c r="H3107" s="6">
        <v>1130</v>
      </c>
      <c r="I3107" s="4">
        <v>1</v>
      </c>
      <c r="J3107" s="4">
        <v>202</v>
      </c>
      <c r="K3107" s="4">
        <v>0</v>
      </c>
      <c r="L3107" s="4">
        <v>1</v>
      </c>
      <c r="M3107" s="4">
        <v>1</v>
      </c>
      <c r="N3107" s="5">
        <v>2.2000000000000002</v>
      </c>
      <c r="O3107" s="7">
        <f t="shared" si="384"/>
        <v>2</v>
      </c>
      <c r="P3107" s="7">
        <f t="shared" si="385"/>
        <v>1</v>
      </c>
      <c r="Q3107" s="7">
        <f t="shared" si="386"/>
        <v>3</v>
      </c>
      <c r="R3107" s="7">
        <f t="shared" si="387"/>
        <v>6</v>
      </c>
      <c r="S3107" s="8">
        <f t="shared" si="388"/>
        <v>60.8</v>
      </c>
      <c r="T3107" s="7" t="str">
        <f t="shared" si="389"/>
        <v>C - Entwicklungspotenzial</v>
      </c>
      <c r="U3107" s="4">
        <f>ROUND(((E3107-Hilfswerte!$B$20)/Hilfswerte!$B$21)+((F3107-Hilfswerte!$B$22)/Hilfswerte!$B$23)+((G3107-Hilfswerte!$B$24)/Hilfswerte!$B$25)+0.1*INDEX(Hilfswerte!$B$4:$B$15,MATCH(C3107,Hilfswerte!$A$4:$A$15,0)),2)</f>
        <v>-0.27</v>
      </c>
      <c r="V3107" s="4">
        <f>ROUND(SQRT((((E3107-Hilfswerte!$B$20)/Hilfswerte!$B$21)-Hilfswerte!$B$28)^2+(((F3107-Hilfswerte!$B$22)/Hilfswerte!$B$23)-Hilfswerte!$B$29)^2+(((G3107-Hilfswerte!$B$24)/Hilfswerte!$B$25)-Hilfswerte!$B$30)^2),3)</f>
        <v>0.83899999999999997</v>
      </c>
      <c r="W3107" s="4">
        <f>ROUND(E3107*Hilfswerte!$B$31,0)</f>
        <v>7400</v>
      </c>
      <c r="X3107" s="4">
        <f t="shared" si="390"/>
        <v>6270</v>
      </c>
      <c r="Y3107" s="4" t="str">
        <f>IF(T3107="A - Top-Kunde","bereits Top-Kunde",IF(AND(V3107&lt;=Hilfswerte!$B$34,H3107&lt;0.5*W3107),"Hoch",IF(AND(V3107&lt;=Hilfswerte!$B$35,H3107&lt;0.7*W3107),"Mittel","Niedrig")))</f>
        <v>Hoch</v>
      </c>
      <c r="Z3107" s="4">
        <f t="shared" si="391"/>
        <v>10.3</v>
      </c>
      <c r="AA3107" s="4" t="str">
        <f>IF(J3107&gt;365,"Bereits abgewandert (Segment D)",IF(Z3107&gt;=Hilfswerte!$B$38,"Rot - akut gefaehrdet",IF(Z3107&gt;=Hilfswerte!$B$39,"Gelb - beobachten","Gruen - stabil")))</f>
        <v>Gruen - stabil</v>
      </c>
    </row>
    <row r="3108" spans="1:27" ht="15" customHeight="1" x14ac:dyDescent="0.25">
      <c r="A3108" s="4" t="s">
        <v>3455</v>
      </c>
      <c r="B3108" s="4" t="s">
        <v>112</v>
      </c>
      <c r="C3108" s="4" t="s">
        <v>89</v>
      </c>
      <c r="D3108" s="4" t="s">
        <v>30</v>
      </c>
      <c r="E3108" s="4">
        <v>126</v>
      </c>
      <c r="F3108" s="5">
        <v>37.1</v>
      </c>
      <c r="G3108" s="5">
        <v>15</v>
      </c>
      <c r="H3108" s="6">
        <v>3280</v>
      </c>
      <c r="I3108" s="4">
        <v>1</v>
      </c>
      <c r="J3108" s="4">
        <v>354</v>
      </c>
      <c r="K3108" s="4">
        <v>0</v>
      </c>
      <c r="L3108" s="4">
        <v>5</v>
      </c>
      <c r="M3108" s="4">
        <v>5</v>
      </c>
      <c r="N3108" s="5">
        <v>35.5</v>
      </c>
      <c r="O3108" s="7">
        <f t="shared" si="384"/>
        <v>2</v>
      </c>
      <c r="P3108" s="7">
        <f t="shared" si="385"/>
        <v>1</v>
      </c>
      <c r="Q3108" s="7">
        <f t="shared" si="386"/>
        <v>4</v>
      </c>
      <c r="R3108" s="7">
        <f t="shared" si="387"/>
        <v>7</v>
      </c>
      <c r="S3108" s="8">
        <f t="shared" si="388"/>
        <v>86.3</v>
      </c>
      <c r="T3108" s="7" t="str">
        <f t="shared" si="389"/>
        <v>C - Entwicklungspotenzial</v>
      </c>
      <c r="U3108" s="4">
        <f>ROUND(((E3108-Hilfswerte!$B$20)/Hilfswerte!$B$21)+((F3108-Hilfswerte!$B$22)/Hilfswerte!$B$23)+((G3108-Hilfswerte!$B$24)/Hilfswerte!$B$25)+0.1*INDEX(Hilfswerte!$B$4:$B$15,MATCH(C3108,Hilfswerte!$A$4:$A$15,0)),2)</f>
        <v>1.24</v>
      </c>
      <c r="V3108" s="4">
        <f>ROUND(SQRT((((E3108-Hilfswerte!$B$20)/Hilfswerte!$B$21)-Hilfswerte!$B$28)^2+(((F3108-Hilfswerte!$B$22)/Hilfswerte!$B$23)-Hilfswerte!$B$29)^2+(((G3108-Hilfswerte!$B$24)/Hilfswerte!$B$25)-Hilfswerte!$B$30)^2),3)</f>
        <v>0.627</v>
      </c>
      <c r="W3108" s="4">
        <f>ROUND(E3108*Hilfswerte!$B$31,0)</f>
        <v>25899</v>
      </c>
      <c r="X3108" s="4">
        <f t="shared" si="390"/>
        <v>22619</v>
      </c>
      <c r="Y3108" s="4" t="str">
        <f>IF(T3108="A - Top-Kunde","bereits Top-Kunde",IF(AND(V3108&lt;=Hilfswerte!$B$34,H3108&lt;0.5*W3108),"Hoch",IF(AND(V3108&lt;=Hilfswerte!$B$35,H3108&lt;0.7*W3108),"Mittel","Niedrig")))</f>
        <v>Hoch</v>
      </c>
      <c r="Z3108" s="4">
        <f t="shared" si="391"/>
        <v>18.7</v>
      </c>
      <c r="AA3108" s="4" t="str">
        <f>IF(J3108&gt;365,"Bereits abgewandert (Segment D)",IF(Z3108&gt;=Hilfswerte!$B$38,"Rot - akut gefaehrdet",IF(Z3108&gt;=Hilfswerte!$B$39,"Gelb - beobachten","Gruen - stabil")))</f>
        <v>Gelb - beobachten</v>
      </c>
    </row>
    <row r="3109" spans="1:27" ht="15" customHeight="1" x14ac:dyDescent="0.25">
      <c r="A3109" s="4" t="s">
        <v>3456</v>
      </c>
      <c r="B3109" s="4" t="s">
        <v>711</v>
      </c>
      <c r="C3109" s="4" t="s">
        <v>65</v>
      </c>
      <c r="D3109" s="4" t="s">
        <v>30</v>
      </c>
      <c r="E3109" s="4">
        <v>15</v>
      </c>
      <c r="F3109" s="5">
        <v>2.9</v>
      </c>
      <c r="G3109" s="5">
        <v>20.5</v>
      </c>
      <c r="H3109" s="6">
        <v>200</v>
      </c>
      <c r="I3109" s="4">
        <v>2</v>
      </c>
      <c r="J3109" s="4">
        <v>218</v>
      </c>
      <c r="K3109" s="4">
        <v>0</v>
      </c>
      <c r="L3109" s="4">
        <v>8</v>
      </c>
      <c r="M3109" s="4">
        <v>2</v>
      </c>
      <c r="N3109" s="5">
        <v>-27.4</v>
      </c>
      <c r="O3109" s="7">
        <f t="shared" si="384"/>
        <v>2</v>
      </c>
      <c r="P3109" s="7">
        <f t="shared" si="385"/>
        <v>2</v>
      </c>
      <c r="Q3109" s="7">
        <f t="shared" si="386"/>
        <v>2</v>
      </c>
      <c r="R3109" s="7">
        <f t="shared" si="387"/>
        <v>6</v>
      </c>
      <c r="S3109" s="8">
        <f t="shared" si="388"/>
        <v>43.9</v>
      </c>
      <c r="T3109" s="7" t="str">
        <f t="shared" si="389"/>
        <v>C - Entwicklungspotenzial</v>
      </c>
      <c r="U3109" s="4">
        <f>ROUND(((E3109-Hilfswerte!$B$20)/Hilfswerte!$B$21)+((F3109-Hilfswerte!$B$22)/Hilfswerte!$B$23)+((G3109-Hilfswerte!$B$24)/Hilfswerte!$B$25)+0.1*INDEX(Hilfswerte!$B$4:$B$15,MATCH(C3109,Hilfswerte!$A$4:$A$15,0)),2)</f>
        <v>0.68</v>
      </c>
      <c r="V3109" s="4">
        <f>ROUND(SQRT((((E3109-Hilfswerte!$B$20)/Hilfswerte!$B$21)-Hilfswerte!$B$28)^2+(((F3109-Hilfswerte!$B$22)/Hilfswerte!$B$23)-Hilfswerte!$B$29)^2+(((G3109-Hilfswerte!$B$24)/Hilfswerte!$B$25)-Hilfswerte!$B$30)^2),3)</f>
        <v>1.73</v>
      </c>
      <c r="W3109" s="4">
        <f>ROUND(E3109*Hilfswerte!$B$31,0)</f>
        <v>3083</v>
      </c>
      <c r="X3109" s="4">
        <f t="shared" si="390"/>
        <v>2883</v>
      </c>
      <c r="Y3109" s="4" t="str">
        <f>IF(T3109="A - Top-Kunde","bereits Top-Kunde",IF(AND(V3109&lt;=Hilfswerte!$B$34,H3109&lt;0.5*W3109),"Hoch",IF(AND(V3109&lt;=Hilfswerte!$B$35,H3109&lt;0.7*W3109),"Mittel","Niedrig")))</f>
        <v>Niedrig</v>
      </c>
      <c r="Z3109" s="4">
        <f t="shared" si="391"/>
        <v>23.5</v>
      </c>
      <c r="AA3109" s="4" t="str">
        <f>IF(J3109&gt;365,"Bereits abgewandert (Segment D)",IF(Z3109&gt;=Hilfswerte!$B$38,"Rot - akut gefaehrdet",IF(Z3109&gt;=Hilfswerte!$B$39,"Gelb - beobachten","Gruen - stabil")))</f>
        <v>Rot - akut gefaehrdet</v>
      </c>
    </row>
    <row r="3110" spans="1:27" ht="15" customHeight="1" x14ac:dyDescent="0.25">
      <c r="A3110" s="4" t="s">
        <v>3457</v>
      </c>
      <c r="B3110" s="4" t="s">
        <v>196</v>
      </c>
      <c r="C3110" s="4" t="s">
        <v>51</v>
      </c>
      <c r="D3110" s="4" t="s">
        <v>117</v>
      </c>
      <c r="E3110" s="4">
        <v>316</v>
      </c>
      <c r="F3110" s="5">
        <v>44.1</v>
      </c>
      <c r="G3110" s="5">
        <v>15.2</v>
      </c>
      <c r="H3110" s="6">
        <v>30500</v>
      </c>
      <c r="I3110" s="4">
        <v>3</v>
      </c>
      <c r="J3110" s="4">
        <v>59</v>
      </c>
      <c r="K3110" s="4">
        <v>0</v>
      </c>
      <c r="L3110" s="4">
        <v>6</v>
      </c>
      <c r="M3110" s="4">
        <v>4</v>
      </c>
      <c r="N3110" s="5">
        <v>-20.399999999999999</v>
      </c>
      <c r="O3110" s="7">
        <f t="shared" si="384"/>
        <v>4</v>
      </c>
      <c r="P3110" s="7">
        <f t="shared" si="385"/>
        <v>3</v>
      </c>
      <c r="Q3110" s="7">
        <f t="shared" si="386"/>
        <v>5</v>
      </c>
      <c r="R3110" s="7">
        <f t="shared" si="387"/>
        <v>12</v>
      </c>
      <c r="S3110" s="8">
        <f t="shared" si="388"/>
        <v>108</v>
      </c>
      <c r="T3110" s="7" t="str">
        <f t="shared" si="389"/>
        <v>B - Kernkunde</v>
      </c>
      <c r="U3110" s="4">
        <f>ROUND(((E3110-Hilfswerte!$B$20)/Hilfswerte!$B$21)+((F3110-Hilfswerte!$B$22)/Hilfswerte!$B$23)+((G3110-Hilfswerte!$B$24)/Hilfswerte!$B$25)+0.1*INDEX(Hilfswerte!$B$4:$B$15,MATCH(C3110,Hilfswerte!$A$4:$A$15,0)),2)</f>
        <v>2.27</v>
      </c>
      <c r="V3110" s="4">
        <f>ROUND(SQRT((((E3110-Hilfswerte!$B$20)/Hilfswerte!$B$21)-Hilfswerte!$B$28)^2+(((F3110-Hilfswerte!$B$22)/Hilfswerte!$B$23)-Hilfswerte!$B$29)^2+(((G3110-Hilfswerte!$B$24)/Hilfswerte!$B$25)-Hilfswerte!$B$30)^2),3)</f>
        <v>0.90500000000000003</v>
      </c>
      <c r="W3110" s="4">
        <f>ROUND(E3110*Hilfswerte!$B$31,0)</f>
        <v>64953</v>
      </c>
      <c r="X3110" s="4">
        <f t="shared" si="390"/>
        <v>34453</v>
      </c>
      <c r="Y3110" s="4" t="str">
        <f>IF(T3110="A - Top-Kunde","bereits Top-Kunde",IF(AND(V3110&lt;=Hilfswerte!$B$34,H3110&lt;0.5*W3110),"Hoch",IF(AND(V3110&lt;=Hilfswerte!$B$35,H3110&lt;0.7*W3110),"Mittel","Niedrig")))</f>
        <v>Mittel</v>
      </c>
      <c r="Z3110" s="4">
        <f t="shared" si="391"/>
        <v>12.3</v>
      </c>
      <c r="AA3110" s="4" t="str">
        <f>IF(J3110&gt;365,"Bereits abgewandert (Segment D)",IF(Z3110&gt;=Hilfswerte!$B$38,"Rot - akut gefaehrdet",IF(Z3110&gt;=Hilfswerte!$B$39,"Gelb - beobachten","Gruen - stabil")))</f>
        <v>Gruen - stabil</v>
      </c>
    </row>
    <row r="3111" spans="1:27" ht="15" customHeight="1" x14ac:dyDescent="0.25">
      <c r="A3111" s="4" t="s">
        <v>3458</v>
      </c>
      <c r="B3111" s="4" t="s">
        <v>92</v>
      </c>
      <c r="C3111" s="4" t="s">
        <v>51</v>
      </c>
      <c r="D3111" s="4" t="s">
        <v>30</v>
      </c>
      <c r="E3111" s="4">
        <v>112</v>
      </c>
      <c r="F3111" s="5">
        <v>22.8</v>
      </c>
      <c r="G3111" s="5">
        <v>13.4</v>
      </c>
      <c r="H3111" s="6">
        <v>2900</v>
      </c>
      <c r="I3111" s="4">
        <v>1</v>
      </c>
      <c r="J3111" s="4">
        <v>142</v>
      </c>
      <c r="K3111" s="4">
        <v>0</v>
      </c>
      <c r="L3111" s="4">
        <v>5</v>
      </c>
      <c r="M3111" s="4">
        <v>3</v>
      </c>
      <c r="N3111" s="5">
        <v>26.7</v>
      </c>
      <c r="O3111" s="7">
        <f t="shared" si="384"/>
        <v>3</v>
      </c>
      <c r="P3111" s="7">
        <f t="shared" si="385"/>
        <v>1</v>
      </c>
      <c r="Q3111" s="7">
        <f t="shared" si="386"/>
        <v>4</v>
      </c>
      <c r="R3111" s="7">
        <f t="shared" si="387"/>
        <v>8</v>
      </c>
      <c r="S3111" s="8">
        <f t="shared" si="388"/>
        <v>91.9</v>
      </c>
      <c r="T3111" s="7" t="str">
        <f t="shared" si="389"/>
        <v>C - Entwicklungspotenzial</v>
      </c>
      <c r="U3111" s="4">
        <f>ROUND(((E3111-Hilfswerte!$B$20)/Hilfswerte!$B$21)+((F3111-Hilfswerte!$B$22)/Hilfswerte!$B$23)+((G3111-Hilfswerte!$B$24)/Hilfswerte!$B$25)+0.1*INDEX(Hilfswerte!$B$4:$B$15,MATCH(C3111,Hilfswerte!$A$4:$A$15,0)),2)</f>
        <v>0.73</v>
      </c>
      <c r="V3111" s="4">
        <f>ROUND(SQRT((((E3111-Hilfswerte!$B$20)/Hilfswerte!$B$21)-Hilfswerte!$B$28)^2+(((F3111-Hilfswerte!$B$22)/Hilfswerte!$B$23)-Hilfswerte!$B$29)^2+(((G3111-Hilfswerte!$B$24)/Hilfswerte!$B$25)-Hilfswerte!$B$30)^2),3)</f>
        <v>0.499</v>
      </c>
      <c r="W3111" s="4">
        <f>ROUND(E3111*Hilfswerte!$B$31,0)</f>
        <v>23021</v>
      </c>
      <c r="X3111" s="4">
        <f t="shared" si="390"/>
        <v>20121</v>
      </c>
      <c r="Y3111" s="4" t="str">
        <f>IF(T3111="A - Top-Kunde","bereits Top-Kunde",IF(AND(V3111&lt;=Hilfswerte!$B$34,H3111&lt;0.5*W3111),"Hoch",IF(AND(V3111&lt;=Hilfswerte!$B$35,H3111&lt;0.7*W3111),"Mittel","Niedrig")))</f>
        <v>Hoch</v>
      </c>
      <c r="Z3111" s="4">
        <f t="shared" si="391"/>
        <v>8.1</v>
      </c>
      <c r="AA3111" s="4" t="str">
        <f>IF(J3111&gt;365,"Bereits abgewandert (Segment D)",IF(Z3111&gt;=Hilfswerte!$B$38,"Rot - akut gefaehrdet",IF(Z3111&gt;=Hilfswerte!$B$39,"Gelb - beobachten","Gruen - stabil")))</f>
        <v>Gruen - stabil</v>
      </c>
    </row>
    <row r="3112" spans="1:27" ht="15" customHeight="1" x14ac:dyDescent="0.25">
      <c r="A3112" s="4" t="s">
        <v>3459</v>
      </c>
      <c r="B3112" s="4" t="s">
        <v>897</v>
      </c>
      <c r="C3112" s="4" t="s">
        <v>51</v>
      </c>
      <c r="D3112" s="4" t="s">
        <v>30</v>
      </c>
      <c r="E3112" s="4">
        <v>6</v>
      </c>
      <c r="F3112" s="5">
        <v>1</v>
      </c>
      <c r="G3112" s="5">
        <v>18.5</v>
      </c>
      <c r="H3112" s="6">
        <v>150</v>
      </c>
      <c r="I3112" s="4">
        <v>1</v>
      </c>
      <c r="J3112" s="4">
        <v>269</v>
      </c>
      <c r="K3112" s="4">
        <v>0</v>
      </c>
      <c r="L3112" s="4">
        <v>-5</v>
      </c>
      <c r="M3112" s="4">
        <v>6</v>
      </c>
      <c r="N3112" s="5">
        <v>2</v>
      </c>
      <c r="O3112" s="7">
        <f t="shared" si="384"/>
        <v>2</v>
      </c>
      <c r="P3112" s="7">
        <f t="shared" si="385"/>
        <v>1</v>
      </c>
      <c r="Q3112" s="7">
        <f t="shared" si="386"/>
        <v>2</v>
      </c>
      <c r="R3112" s="7">
        <f t="shared" si="387"/>
        <v>5</v>
      </c>
      <c r="S3112" s="8">
        <f t="shared" si="388"/>
        <v>51</v>
      </c>
      <c r="T3112" s="7" t="str">
        <f t="shared" si="389"/>
        <v>C - Entwicklungspotenzial</v>
      </c>
      <c r="U3112" s="4">
        <f>ROUND(((E3112-Hilfswerte!$B$20)/Hilfswerte!$B$21)+((F3112-Hilfswerte!$B$22)/Hilfswerte!$B$23)+((G3112-Hilfswerte!$B$24)/Hilfswerte!$B$25)+0.1*INDEX(Hilfswerte!$B$4:$B$15,MATCH(C3112,Hilfswerte!$A$4:$A$15,0)),2)</f>
        <v>0.69</v>
      </c>
      <c r="V3112" s="4">
        <f>ROUND(SQRT((((E3112-Hilfswerte!$B$20)/Hilfswerte!$B$21)-Hilfswerte!$B$28)^2+(((F3112-Hilfswerte!$B$22)/Hilfswerte!$B$23)-Hilfswerte!$B$29)^2+(((G3112-Hilfswerte!$B$24)/Hilfswerte!$B$25)-Hilfswerte!$B$30)^2),3)</f>
        <v>1.5009999999999999</v>
      </c>
      <c r="W3112" s="4">
        <f>ROUND(E3112*Hilfswerte!$B$31,0)</f>
        <v>1233</v>
      </c>
      <c r="X3112" s="4">
        <f t="shared" si="390"/>
        <v>1083</v>
      </c>
      <c r="Y3112" s="4" t="str">
        <f>IF(T3112="A - Top-Kunde","bereits Top-Kunde",IF(AND(V3112&lt;=Hilfswerte!$B$34,H3112&lt;0.5*W3112),"Hoch",IF(AND(V3112&lt;=Hilfswerte!$B$35,H3112&lt;0.7*W3112),"Mittel","Niedrig")))</f>
        <v>Niedrig</v>
      </c>
      <c r="Z3112" s="4">
        <f t="shared" si="391"/>
        <v>13.5</v>
      </c>
      <c r="AA3112" s="4" t="str">
        <f>IF(J3112&gt;365,"Bereits abgewandert (Segment D)",IF(Z3112&gt;=Hilfswerte!$B$38,"Rot - akut gefaehrdet",IF(Z3112&gt;=Hilfswerte!$B$39,"Gelb - beobachten","Gruen - stabil")))</f>
        <v>Gruen - stabil</v>
      </c>
    </row>
    <row r="3113" spans="1:27" ht="15" customHeight="1" x14ac:dyDescent="0.25">
      <c r="A3113" s="4" t="s">
        <v>3460</v>
      </c>
      <c r="B3113" s="4" t="s">
        <v>741</v>
      </c>
      <c r="C3113" s="4" t="s">
        <v>84</v>
      </c>
      <c r="D3113" s="4" t="s">
        <v>77</v>
      </c>
      <c r="E3113" s="4">
        <v>434</v>
      </c>
      <c r="F3113" s="5">
        <v>81.3</v>
      </c>
      <c r="G3113" s="5">
        <v>18.3</v>
      </c>
      <c r="H3113" s="6">
        <v>7850</v>
      </c>
      <c r="I3113" s="4">
        <v>1</v>
      </c>
      <c r="J3113" s="4">
        <v>140</v>
      </c>
      <c r="K3113" s="4">
        <v>0</v>
      </c>
      <c r="L3113" s="4">
        <v>0</v>
      </c>
      <c r="M3113" s="4">
        <v>6</v>
      </c>
      <c r="N3113" s="5">
        <v>9.1999999999999993</v>
      </c>
      <c r="O3113" s="7">
        <f t="shared" si="384"/>
        <v>3</v>
      </c>
      <c r="P3113" s="7">
        <f t="shared" si="385"/>
        <v>1</v>
      </c>
      <c r="Q3113" s="7">
        <f t="shared" si="386"/>
        <v>5</v>
      </c>
      <c r="R3113" s="7">
        <f t="shared" si="387"/>
        <v>9</v>
      </c>
      <c r="S3113" s="8">
        <f t="shared" si="388"/>
        <v>94.6</v>
      </c>
      <c r="T3113" s="7" t="str">
        <f t="shared" si="389"/>
        <v>C - Entwicklungspotenzial</v>
      </c>
      <c r="U3113" s="4">
        <f>ROUND(((E3113-Hilfswerte!$B$20)/Hilfswerte!$B$21)+((F3113-Hilfswerte!$B$22)/Hilfswerte!$B$23)+((G3113-Hilfswerte!$B$24)/Hilfswerte!$B$25)+0.1*INDEX(Hilfswerte!$B$4:$B$15,MATCH(C3113,Hilfswerte!$A$4:$A$15,0)),2)</f>
        <v>3.59</v>
      </c>
      <c r="V3113" s="4">
        <f>ROUND(SQRT((((E3113-Hilfswerte!$B$20)/Hilfswerte!$B$21)-Hilfswerte!$B$28)^2+(((F3113-Hilfswerte!$B$22)/Hilfswerte!$B$23)-Hilfswerte!$B$29)^2+(((G3113-Hilfswerte!$B$24)/Hilfswerte!$B$25)-Hilfswerte!$B$30)^2),3)</f>
        <v>1.7849999999999999</v>
      </c>
      <c r="W3113" s="4">
        <f>ROUND(E3113*Hilfswerte!$B$31,0)</f>
        <v>89207</v>
      </c>
      <c r="X3113" s="4">
        <f t="shared" si="390"/>
        <v>81357</v>
      </c>
      <c r="Y3113" s="4" t="str">
        <f>IF(T3113="A - Top-Kunde","bereits Top-Kunde",IF(AND(V3113&lt;=Hilfswerte!$B$34,H3113&lt;0.5*W3113),"Hoch",IF(AND(V3113&lt;=Hilfswerte!$B$35,H3113&lt;0.7*W3113),"Mittel","Niedrig")))</f>
        <v>Niedrig</v>
      </c>
      <c r="Z3113" s="4">
        <f t="shared" si="391"/>
        <v>7</v>
      </c>
      <c r="AA3113" s="4" t="str">
        <f>IF(J3113&gt;365,"Bereits abgewandert (Segment D)",IF(Z3113&gt;=Hilfswerte!$B$38,"Rot - akut gefaehrdet",IF(Z3113&gt;=Hilfswerte!$B$39,"Gelb - beobachten","Gruen - stabil")))</f>
        <v>Gruen - stabil</v>
      </c>
    </row>
    <row r="3114" spans="1:27" ht="15" customHeight="1" x14ac:dyDescent="0.25">
      <c r="A3114" s="4" t="s">
        <v>3461</v>
      </c>
      <c r="B3114" s="4" t="s">
        <v>185</v>
      </c>
      <c r="C3114" s="4" t="s">
        <v>74</v>
      </c>
      <c r="D3114" s="4" t="s">
        <v>30</v>
      </c>
      <c r="E3114" s="4">
        <v>18</v>
      </c>
      <c r="F3114" s="5">
        <v>6.4</v>
      </c>
      <c r="G3114" s="5">
        <v>8.3000000000000007</v>
      </c>
      <c r="H3114" s="6">
        <v>1360</v>
      </c>
      <c r="I3114" s="4">
        <v>2</v>
      </c>
      <c r="J3114" s="4">
        <v>141</v>
      </c>
      <c r="K3114" s="4">
        <v>0</v>
      </c>
      <c r="L3114" s="4">
        <v>2</v>
      </c>
      <c r="M3114" s="4">
        <v>3</v>
      </c>
      <c r="N3114" s="5">
        <v>17.100000000000001</v>
      </c>
      <c r="O3114" s="7">
        <f t="shared" si="384"/>
        <v>3</v>
      </c>
      <c r="P3114" s="7">
        <f t="shared" si="385"/>
        <v>2</v>
      </c>
      <c r="Q3114" s="7">
        <f t="shared" si="386"/>
        <v>3</v>
      </c>
      <c r="R3114" s="7">
        <f t="shared" si="387"/>
        <v>8</v>
      </c>
      <c r="S3114" s="8">
        <f t="shared" si="388"/>
        <v>88</v>
      </c>
      <c r="T3114" s="7" t="str">
        <f t="shared" si="389"/>
        <v>C - Entwicklungspotenzial</v>
      </c>
      <c r="U3114" s="4">
        <f>ROUND(((E3114-Hilfswerte!$B$20)/Hilfswerte!$B$21)+((F3114-Hilfswerte!$B$22)/Hilfswerte!$B$23)+((G3114-Hilfswerte!$B$24)/Hilfswerte!$B$25)+0.1*INDEX(Hilfswerte!$B$4:$B$15,MATCH(C3114,Hilfswerte!$A$4:$A$15,0)),2)</f>
        <v>-1.1499999999999999</v>
      </c>
      <c r="V3114" s="4">
        <f>ROUND(SQRT((((E3114-Hilfswerte!$B$20)/Hilfswerte!$B$21)-Hilfswerte!$B$28)^2+(((F3114-Hilfswerte!$B$22)/Hilfswerte!$B$23)-Hilfswerte!$B$29)^2+(((G3114-Hilfswerte!$B$24)/Hilfswerte!$B$25)-Hilfswerte!$B$30)^2),3)</f>
        <v>0.96899999999999997</v>
      </c>
      <c r="W3114" s="4">
        <f>ROUND(E3114*Hilfswerte!$B$31,0)</f>
        <v>3700</v>
      </c>
      <c r="X3114" s="4">
        <f t="shared" si="390"/>
        <v>2340</v>
      </c>
      <c r="Y3114" s="4" t="str">
        <f>IF(T3114="A - Top-Kunde","bereits Top-Kunde",IF(AND(V3114&lt;=Hilfswerte!$B$34,H3114&lt;0.5*W3114),"Hoch",IF(AND(V3114&lt;=Hilfswerte!$B$35,H3114&lt;0.7*W3114),"Mittel","Niedrig")))</f>
        <v>Mittel</v>
      </c>
      <c r="Z3114" s="4">
        <f t="shared" si="391"/>
        <v>7.5</v>
      </c>
      <c r="AA3114" s="4" t="str">
        <f>IF(J3114&gt;365,"Bereits abgewandert (Segment D)",IF(Z3114&gt;=Hilfswerte!$B$38,"Rot - akut gefaehrdet",IF(Z3114&gt;=Hilfswerte!$B$39,"Gelb - beobachten","Gruen - stabil")))</f>
        <v>Gruen - stabil</v>
      </c>
    </row>
    <row r="3115" spans="1:27" ht="15" customHeight="1" x14ac:dyDescent="0.25">
      <c r="A3115" s="4" t="s">
        <v>3462</v>
      </c>
      <c r="B3115" s="4" t="s">
        <v>294</v>
      </c>
      <c r="C3115" s="4" t="s">
        <v>65</v>
      </c>
      <c r="D3115" s="4" t="s">
        <v>30</v>
      </c>
      <c r="E3115" s="4">
        <v>83</v>
      </c>
      <c r="F3115" s="5">
        <v>22.2</v>
      </c>
      <c r="G3115" s="5">
        <v>15.9</v>
      </c>
      <c r="H3115" s="6">
        <v>0</v>
      </c>
      <c r="I3115" s="4">
        <v>0</v>
      </c>
      <c r="J3115" s="4">
        <v>673</v>
      </c>
      <c r="K3115" s="4">
        <v>0</v>
      </c>
      <c r="L3115" s="4">
        <v>5</v>
      </c>
      <c r="M3115" s="4">
        <v>0</v>
      </c>
      <c r="N3115" s="5">
        <v>-47.4</v>
      </c>
      <c r="O3115" s="7">
        <f t="shared" si="384"/>
        <v>1</v>
      </c>
      <c r="P3115" s="7">
        <f t="shared" si="385"/>
        <v>1</v>
      </c>
      <c r="Q3115" s="7">
        <f t="shared" si="386"/>
        <v>1</v>
      </c>
      <c r="R3115" s="7">
        <f t="shared" si="387"/>
        <v>3</v>
      </c>
      <c r="S3115" s="8">
        <f t="shared" si="388"/>
        <v>4.8</v>
      </c>
      <c r="T3115" s="7" t="str">
        <f t="shared" si="389"/>
        <v>D - Abwanderungsrisiko</v>
      </c>
      <c r="U3115" s="4">
        <f>ROUND(((E3115-Hilfswerte!$B$20)/Hilfswerte!$B$21)+((F3115-Hilfswerte!$B$22)/Hilfswerte!$B$23)+((G3115-Hilfswerte!$B$24)/Hilfswerte!$B$25)+0.1*INDEX(Hilfswerte!$B$4:$B$15,MATCH(C3115,Hilfswerte!$A$4:$A$15,0)),2)</f>
        <v>0.59</v>
      </c>
      <c r="V3115" s="4">
        <f>ROUND(SQRT((((E3115-Hilfswerte!$B$20)/Hilfswerte!$B$21)-Hilfswerte!$B$28)^2+(((F3115-Hilfswerte!$B$22)/Hilfswerte!$B$23)-Hilfswerte!$B$29)^2+(((G3115-Hilfswerte!$B$24)/Hilfswerte!$B$25)-Hilfswerte!$B$30)^2),3)</f>
        <v>0.873</v>
      </c>
      <c r="W3115" s="4">
        <f>ROUND(E3115*Hilfswerte!$B$31,0)</f>
        <v>17060</v>
      </c>
      <c r="X3115" s="4">
        <f t="shared" si="390"/>
        <v>17060</v>
      </c>
      <c r="Y3115" s="4" t="str">
        <f>IF(T3115="A - Top-Kunde","bereits Top-Kunde",IF(AND(V3115&lt;=Hilfswerte!$B$34,H3115&lt;0.5*W3115),"Hoch",IF(AND(V3115&lt;=Hilfswerte!$B$35,H3115&lt;0.7*W3115),"Mittel","Niedrig")))</f>
        <v>Mittel</v>
      </c>
      <c r="Z3115" s="4">
        <f t="shared" si="391"/>
        <v>53.6</v>
      </c>
      <c r="AA3115" s="4" t="str">
        <f>IF(J3115&gt;365,"Bereits abgewandert (Segment D)",IF(Z3115&gt;=Hilfswerte!$B$38,"Rot - akut gefaehrdet",IF(Z3115&gt;=Hilfswerte!$B$39,"Gelb - beobachten","Gruen - stabil")))</f>
        <v>Bereits abgewandert (Segment D)</v>
      </c>
    </row>
    <row r="3116" spans="1:27" ht="15" customHeight="1" x14ac:dyDescent="0.25">
      <c r="A3116" s="4" t="s">
        <v>3463</v>
      </c>
      <c r="B3116" s="4" t="s">
        <v>233</v>
      </c>
      <c r="C3116" s="4" t="s">
        <v>47</v>
      </c>
      <c r="D3116" s="4" t="s">
        <v>30</v>
      </c>
      <c r="E3116" s="4">
        <v>85</v>
      </c>
      <c r="F3116" s="5">
        <v>14.1</v>
      </c>
      <c r="G3116" s="5">
        <v>7.3</v>
      </c>
      <c r="H3116" s="6">
        <v>7050</v>
      </c>
      <c r="I3116" s="4">
        <v>2</v>
      </c>
      <c r="J3116" s="4">
        <v>62</v>
      </c>
      <c r="K3116" s="4">
        <v>0</v>
      </c>
      <c r="L3116" s="4">
        <v>5</v>
      </c>
      <c r="M3116" s="4">
        <v>4</v>
      </c>
      <c r="N3116" s="5">
        <v>8.9</v>
      </c>
      <c r="O3116" s="7">
        <f t="shared" si="384"/>
        <v>4</v>
      </c>
      <c r="P3116" s="7">
        <f t="shared" si="385"/>
        <v>2</v>
      </c>
      <c r="Q3116" s="7">
        <f t="shared" si="386"/>
        <v>4</v>
      </c>
      <c r="R3116" s="7">
        <f t="shared" si="387"/>
        <v>10</v>
      </c>
      <c r="S3116" s="8">
        <f t="shared" si="388"/>
        <v>103</v>
      </c>
      <c r="T3116" s="7" t="str">
        <f t="shared" si="389"/>
        <v>C - Entwicklungspotenzial</v>
      </c>
      <c r="U3116" s="4">
        <f>ROUND(((E3116-Hilfswerte!$B$20)/Hilfswerte!$B$21)+((F3116-Hilfswerte!$B$22)/Hilfswerte!$B$23)+((G3116-Hilfswerte!$B$24)/Hilfswerte!$B$25)+0.1*INDEX(Hilfswerte!$B$4:$B$15,MATCH(C3116,Hilfswerte!$A$4:$A$15,0)),2)</f>
        <v>-0.78</v>
      </c>
      <c r="V3116" s="4">
        <f>ROUND(SQRT((((E3116-Hilfswerte!$B$20)/Hilfswerte!$B$21)-Hilfswerte!$B$28)^2+(((F3116-Hilfswerte!$B$22)/Hilfswerte!$B$23)-Hilfswerte!$B$29)^2+(((G3116-Hilfswerte!$B$24)/Hilfswerte!$B$25)-Hilfswerte!$B$30)^2),3)</f>
        <v>0.83099999999999996</v>
      </c>
      <c r="W3116" s="4">
        <f>ROUND(E3116*Hilfswerte!$B$31,0)</f>
        <v>17471</v>
      </c>
      <c r="X3116" s="4">
        <f t="shared" si="390"/>
        <v>10421</v>
      </c>
      <c r="Y3116" s="4" t="str">
        <f>IF(T3116="A - Top-Kunde","bereits Top-Kunde",IF(AND(V3116&lt;=Hilfswerte!$B$34,H3116&lt;0.5*W3116),"Hoch",IF(AND(V3116&lt;=Hilfswerte!$B$35,H3116&lt;0.7*W3116),"Mittel","Niedrig")))</f>
        <v>Hoch</v>
      </c>
      <c r="Z3116" s="4">
        <f t="shared" si="391"/>
        <v>4.0999999999999996</v>
      </c>
      <c r="AA3116" s="4" t="str">
        <f>IF(J3116&gt;365,"Bereits abgewandert (Segment D)",IF(Z3116&gt;=Hilfswerte!$B$38,"Rot - akut gefaehrdet",IF(Z3116&gt;=Hilfswerte!$B$39,"Gelb - beobachten","Gruen - stabil")))</f>
        <v>Gruen - stabil</v>
      </c>
    </row>
    <row r="3117" spans="1:27" ht="15" customHeight="1" x14ac:dyDescent="0.25">
      <c r="A3117" s="4" t="s">
        <v>3464</v>
      </c>
      <c r="B3117" s="4" t="s">
        <v>1065</v>
      </c>
      <c r="C3117" s="4" t="s">
        <v>62</v>
      </c>
      <c r="D3117" s="4" t="s">
        <v>77</v>
      </c>
      <c r="E3117" s="4">
        <v>9</v>
      </c>
      <c r="F3117" s="5">
        <v>1.8</v>
      </c>
      <c r="G3117" s="5">
        <v>6.5</v>
      </c>
      <c r="H3117" s="6">
        <v>720</v>
      </c>
      <c r="I3117" s="4">
        <v>5</v>
      </c>
      <c r="J3117" s="4">
        <v>68</v>
      </c>
      <c r="K3117" s="4">
        <v>2</v>
      </c>
      <c r="L3117" s="4">
        <v>7</v>
      </c>
      <c r="M3117" s="4">
        <v>4</v>
      </c>
      <c r="N3117" s="5">
        <v>10.199999999999999</v>
      </c>
      <c r="O3117" s="7">
        <f t="shared" si="384"/>
        <v>4</v>
      </c>
      <c r="P3117" s="7">
        <f t="shared" si="385"/>
        <v>5</v>
      </c>
      <c r="Q3117" s="7">
        <f t="shared" si="386"/>
        <v>2</v>
      </c>
      <c r="R3117" s="7">
        <f t="shared" si="387"/>
        <v>11</v>
      </c>
      <c r="S3117" s="8">
        <f t="shared" si="388"/>
        <v>101</v>
      </c>
      <c r="T3117" s="7" t="str">
        <f t="shared" si="389"/>
        <v>C - Entwicklungspotenzial</v>
      </c>
      <c r="U3117" s="4">
        <f>ROUND(((E3117-Hilfswerte!$B$20)/Hilfswerte!$B$21)+((F3117-Hilfswerte!$B$22)/Hilfswerte!$B$23)+((G3117-Hilfswerte!$B$24)/Hilfswerte!$B$25)+0.1*INDEX(Hilfswerte!$B$4:$B$15,MATCH(C3117,Hilfswerte!$A$4:$A$15,0)),2)</f>
        <v>-1.1200000000000001</v>
      </c>
      <c r="V3117" s="4">
        <f>ROUND(SQRT((((E3117-Hilfswerte!$B$20)/Hilfswerte!$B$21)-Hilfswerte!$B$28)^2+(((F3117-Hilfswerte!$B$22)/Hilfswerte!$B$23)-Hilfswerte!$B$29)^2+(((G3117-Hilfswerte!$B$24)/Hilfswerte!$B$25)-Hilfswerte!$B$30)^2),3)</f>
        <v>1.198</v>
      </c>
      <c r="W3117" s="4">
        <f>ROUND(E3117*Hilfswerte!$B$31,0)</f>
        <v>1850</v>
      </c>
      <c r="X3117" s="4">
        <f t="shared" si="390"/>
        <v>1130</v>
      </c>
      <c r="Y3117" s="4" t="str">
        <f>IF(T3117="A - Top-Kunde","bereits Top-Kunde",IF(AND(V3117&lt;=Hilfswerte!$B$34,H3117&lt;0.5*W3117),"Hoch",IF(AND(V3117&lt;=Hilfswerte!$B$35,H3117&lt;0.7*W3117),"Mittel","Niedrig")))</f>
        <v>Niedrig</v>
      </c>
      <c r="Z3117" s="4">
        <f t="shared" si="391"/>
        <v>10.8</v>
      </c>
      <c r="AA3117" s="4" t="str">
        <f>IF(J3117&gt;365,"Bereits abgewandert (Segment D)",IF(Z3117&gt;=Hilfswerte!$B$38,"Rot - akut gefaehrdet",IF(Z3117&gt;=Hilfswerte!$B$39,"Gelb - beobachten","Gruen - stabil")))</f>
        <v>Gruen - stabil</v>
      </c>
    </row>
    <row r="3118" spans="1:27" ht="15" customHeight="1" x14ac:dyDescent="0.25">
      <c r="A3118" s="4" t="s">
        <v>3465</v>
      </c>
      <c r="B3118" s="4" t="s">
        <v>408</v>
      </c>
      <c r="C3118" s="4" t="s">
        <v>51</v>
      </c>
      <c r="D3118" s="4" t="s">
        <v>30</v>
      </c>
      <c r="E3118" s="4">
        <v>630</v>
      </c>
      <c r="F3118" s="5">
        <v>88.2</v>
      </c>
      <c r="G3118" s="5">
        <v>8.6999999999999993</v>
      </c>
      <c r="H3118" s="6">
        <v>63280</v>
      </c>
      <c r="I3118" s="4">
        <v>6</v>
      </c>
      <c r="J3118" s="4">
        <v>12</v>
      </c>
      <c r="K3118" s="4">
        <v>1</v>
      </c>
      <c r="L3118" s="4">
        <v>19</v>
      </c>
      <c r="M3118" s="4">
        <v>3</v>
      </c>
      <c r="N3118" s="5">
        <v>-1.6</v>
      </c>
      <c r="O3118" s="7">
        <f t="shared" si="384"/>
        <v>5</v>
      </c>
      <c r="P3118" s="7">
        <f t="shared" si="385"/>
        <v>5</v>
      </c>
      <c r="Q3118" s="7">
        <f t="shared" si="386"/>
        <v>5</v>
      </c>
      <c r="R3118" s="7">
        <f t="shared" si="387"/>
        <v>15</v>
      </c>
      <c r="S3118" s="8">
        <f t="shared" si="388"/>
        <v>137.5</v>
      </c>
      <c r="T3118" s="7" t="str">
        <f t="shared" si="389"/>
        <v>A - Top-Kunde</v>
      </c>
      <c r="U3118" s="4">
        <f>ROUND(((E3118-Hilfswerte!$B$20)/Hilfswerte!$B$21)+((F3118-Hilfswerte!$B$22)/Hilfswerte!$B$23)+((G3118-Hilfswerte!$B$24)/Hilfswerte!$B$25)+0.1*INDEX(Hilfswerte!$B$4:$B$15,MATCH(C3118,Hilfswerte!$A$4:$A$15,0)),2)</f>
        <v>3.37</v>
      </c>
      <c r="V3118" s="4">
        <f>ROUND(SQRT((((E3118-Hilfswerte!$B$20)/Hilfswerte!$B$21)-Hilfswerte!$B$28)^2+(((F3118-Hilfswerte!$B$22)/Hilfswerte!$B$23)-Hilfswerte!$B$29)^2+(((G3118-Hilfswerte!$B$24)/Hilfswerte!$B$25)-Hilfswerte!$B$30)^2),3)</f>
        <v>2.2149999999999999</v>
      </c>
      <c r="W3118" s="4">
        <f>ROUND(E3118*Hilfswerte!$B$31,0)</f>
        <v>129494</v>
      </c>
      <c r="X3118" s="4">
        <f t="shared" si="390"/>
        <v>66214</v>
      </c>
      <c r="Y3118" s="4" t="str">
        <f>IF(T3118="A - Top-Kunde","bereits Top-Kunde",IF(AND(V3118&lt;=Hilfswerte!$B$34,H3118&lt;0.5*W3118),"Hoch",IF(AND(V3118&lt;=Hilfswerte!$B$35,H3118&lt;0.7*W3118),"Mittel","Niedrig")))</f>
        <v>bereits Top-Kunde</v>
      </c>
      <c r="Z3118" s="4">
        <f t="shared" si="391"/>
        <v>8</v>
      </c>
      <c r="AA3118" s="4" t="str">
        <f>IF(J3118&gt;365,"Bereits abgewandert (Segment D)",IF(Z3118&gt;=Hilfswerte!$B$38,"Rot - akut gefaehrdet",IF(Z3118&gt;=Hilfswerte!$B$39,"Gelb - beobachten","Gruen - stabil")))</f>
        <v>Gruen - stabil</v>
      </c>
    </row>
    <row r="3119" spans="1:27" ht="15" customHeight="1" x14ac:dyDescent="0.25">
      <c r="A3119" s="4" t="s">
        <v>3466</v>
      </c>
      <c r="B3119" s="4" t="s">
        <v>392</v>
      </c>
      <c r="C3119" s="4" t="s">
        <v>33</v>
      </c>
      <c r="D3119" s="4" t="s">
        <v>30</v>
      </c>
      <c r="E3119" s="4">
        <v>79</v>
      </c>
      <c r="F3119" s="5">
        <v>23.5</v>
      </c>
      <c r="G3119" s="5">
        <v>13.7</v>
      </c>
      <c r="H3119" s="6">
        <v>2450</v>
      </c>
      <c r="I3119" s="4">
        <v>2</v>
      </c>
      <c r="J3119" s="4">
        <v>102</v>
      </c>
      <c r="K3119" s="4">
        <v>0</v>
      </c>
      <c r="L3119" s="4">
        <v>9</v>
      </c>
      <c r="M3119" s="4">
        <v>3</v>
      </c>
      <c r="N3119" s="5">
        <v>30.8</v>
      </c>
      <c r="O3119" s="7">
        <f t="shared" si="384"/>
        <v>3</v>
      </c>
      <c r="P3119" s="7">
        <f t="shared" si="385"/>
        <v>2</v>
      </c>
      <c r="Q3119" s="7">
        <f t="shared" si="386"/>
        <v>3</v>
      </c>
      <c r="R3119" s="7">
        <f t="shared" si="387"/>
        <v>8</v>
      </c>
      <c r="S3119" s="8">
        <f t="shared" si="388"/>
        <v>92.7</v>
      </c>
      <c r="T3119" s="7" t="str">
        <f t="shared" si="389"/>
        <v>C - Entwicklungspotenzial</v>
      </c>
      <c r="U3119" s="4">
        <f>ROUND(((E3119-Hilfswerte!$B$20)/Hilfswerte!$B$21)+((F3119-Hilfswerte!$B$22)/Hilfswerte!$B$23)+((G3119-Hilfswerte!$B$24)/Hilfswerte!$B$25)+0.1*INDEX(Hilfswerte!$B$4:$B$15,MATCH(C3119,Hilfswerte!$A$4:$A$15,0)),2)</f>
        <v>0.33</v>
      </c>
      <c r="V3119" s="4">
        <f>ROUND(SQRT((((E3119-Hilfswerte!$B$20)/Hilfswerte!$B$21)-Hilfswerte!$B$28)^2+(((F3119-Hilfswerte!$B$22)/Hilfswerte!$B$23)-Hilfswerte!$B$29)^2+(((G3119-Hilfswerte!$B$24)/Hilfswerte!$B$25)-Hilfswerte!$B$30)^2),3)</f>
        <v>0.60299999999999998</v>
      </c>
      <c r="W3119" s="4">
        <f>ROUND(E3119*Hilfswerte!$B$31,0)</f>
        <v>16238</v>
      </c>
      <c r="X3119" s="4">
        <f t="shared" si="390"/>
        <v>13788</v>
      </c>
      <c r="Y3119" s="4" t="str">
        <f>IF(T3119="A - Top-Kunde","bereits Top-Kunde",IF(AND(V3119&lt;=Hilfswerte!$B$34,H3119&lt;0.5*W3119),"Hoch",IF(AND(V3119&lt;=Hilfswerte!$B$35,H3119&lt;0.7*W3119),"Mittel","Niedrig")))</f>
        <v>Hoch</v>
      </c>
      <c r="Z3119" s="4">
        <f t="shared" si="391"/>
        <v>6.9</v>
      </c>
      <c r="AA3119" s="4" t="str">
        <f>IF(J3119&gt;365,"Bereits abgewandert (Segment D)",IF(Z3119&gt;=Hilfswerte!$B$38,"Rot - akut gefaehrdet",IF(Z3119&gt;=Hilfswerte!$B$39,"Gelb - beobachten","Gruen - stabil")))</f>
        <v>Gruen - stabil</v>
      </c>
    </row>
    <row r="3120" spans="1:27" ht="15" customHeight="1" x14ac:dyDescent="0.25">
      <c r="A3120" s="4" t="s">
        <v>3467</v>
      </c>
      <c r="B3120" s="4" t="s">
        <v>46</v>
      </c>
      <c r="C3120" s="4" t="s">
        <v>47</v>
      </c>
      <c r="D3120" s="4" t="s">
        <v>117</v>
      </c>
      <c r="E3120" s="4">
        <v>85</v>
      </c>
      <c r="F3120" s="5">
        <v>25.9</v>
      </c>
      <c r="G3120" s="5">
        <v>20.7</v>
      </c>
      <c r="H3120" s="6">
        <v>0</v>
      </c>
      <c r="I3120" s="4">
        <v>0</v>
      </c>
      <c r="J3120" s="4">
        <v>460</v>
      </c>
      <c r="K3120" s="4">
        <v>0</v>
      </c>
      <c r="L3120" s="4">
        <v>12</v>
      </c>
      <c r="M3120" s="4">
        <v>0</v>
      </c>
      <c r="N3120" s="5">
        <v>-55.7</v>
      </c>
      <c r="O3120" s="7">
        <f t="shared" si="384"/>
        <v>1</v>
      </c>
      <c r="P3120" s="7">
        <f t="shared" si="385"/>
        <v>1</v>
      </c>
      <c r="Q3120" s="7">
        <f t="shared" si="386"/>
        <v>1</v>
      </c>
      <c r="R3120" s="7">
        <f t="shared" si="387"/>
        <v>3</v>
      </c>
      <c r="S3120" s="8">
        <f t="shared" si="388"/>
        <v>-1.5</v>
      </c>
      <c r="T3120" s="7" t="str">
        <f t="shared" si="389"/>
        <v>D - Abwanderungsrisiko</v>
      </c>
      <c r="U3120" s="4">
        <f>ROUND(((E3120-Hilfswerte!$B$20)/Hilfswerte!$B$21)+((F3120-Hilfswerte!$B$22)/Hilfswerte!$B$23)+((G3120-Hilfswerte!$B$24)/Hilfswerte!$B$25)+0.1*INDEX(Hilfswerte!$B$4:$B$15,MATCH(C3120,Hilfswerte!$A$4:$A$15,0)),2)</f>
        <v>1.56</v>
      </c>
      <c r="V3120" s="4">
        <f>ROUND(SQRT((((E3120-Hilfswerte!$B$20)/Hilfswerte!$B$21)-Hilfswerte!$B$28)^2+(((F3120-Hilfswerte!$B$22)/Hilfswerte!$B$23)-Hilfswerte!$B$29)^2+(((G3120-Hilfswerte!$B$24)/Hilfswerte!$B$25)-Hilfswerte!$B$30)^2),3)</f>
        <v>1.5620000000000001</v>
      </c>
      <c r="W3120" s="4">
        <f>ROUND(E3120*Hilfswerte!$B$31,0)</f>
        <v>17471</v>
      </c>
      <c r="X3120" s="4">
        <f t="shared" si="390"/>
        <v>17471</v>
      </c>
      <c r="Y3120" s="4" t="str">
        <f>IF(T3120="A - Top-Kunde","bereits Top-Kunde",IF(AND(V3120&lt;=Hilfswerte!$B$34,H3120&lt;0.5*W3120),"Hoch",IF(AND(V3120&lt;=Hilfswerte!$B$35,H3120&lt;0.7*W3120),"Mittel","Niedrig")))</f>
        <v>Niedrig</v>
      </c>
      <c r="Z3120" s="4">
        <f t="shared" si="391"/>
        <v>47.7</v>
      </c>
      <c r="AA3120" s="4" t="str">
        <f>IF(J3120&gt;365,"Bereits abgewandert (Segment D)",IF(Z3120&gt;=Hilfswerte!$B$38,"Rot - akut gefaehrdet",IF(Z3120&gt;=Hilfswerte!$B$39,"Gelb - beobachten","Gruen - stabil")))</f>
        <v>Bereits abgewandert (Segment D)</v>
      </c>
    </row>
    <row r="3121" spans="1:27" ht="15" customHeight="1" x14ac:dyDescent="0.25">
      <c r="A3121" s="4" t="s">
        <v>3468</v>
      </c>
      <c r="B3121" s="4" t="s">
        <v>142</v>
      </c>
      <c r="C3121" s="4" t="s">
        <v>84</v>
      </c>
      <c r="D3121" s="4" t="s">
        <v>30</v>
      </c>
      <c r="E3121" s="4">
        <v>66</v>
      </c>
      <c r="F3121" s="5">
        <v>10.8</v>
      </c>
      <c r="G3121" s="5">
        <v>5</v>
      </c>
      <c r="H3121" s="6">
        <v>8280</v>
      </c>
      <c r="I3121" s="4">
        <v>3</v>
      </c>
      <c r="J3121" s="4">
        <v>55</v>
      </c>
      <c r="K3121" s="4">
        <v>1</v>
      </c>
      <c r="L3121" s="4">
        <v>26</v>
      </c>
      <c r="M3121" s="4">
        <v>5</v>
      </c>
      <c r="N3121" s="5">
        <v>21.5</v>
      </c>
      <c r="O3121" s="7">
        <f t="shared" si="384"/>
        <v>4</v>
      </c>
      <c r="P3121" s="7">
        <f t="shared" si="385"/>
        <v>3</v>
      </c>
      <c r="Q3121" s="7">
        <f t="shared" si="386"/>
        <v>5</v>
      </c>
      <c r="R3121" s="7">
        <f t="shared" si="387"/>
        <v>12</v>
      </c>
      <c r="S3121" s="8">
        <f t="shared" si="388"/>
        <v>117</v>
      </c>
      <c r="T3121" s="7" t="str">
        <f t="shared" si="389"/>
        <v>B - Kernkunde</v>
      </c>
      <c r="U3121" s="4">
        <f>ROUND(((E3121-Hilfswerte!$B$20)/Hilfswerte!$B$21)+((F3121-Hilfswerte!$B$22)/Hilfswerte!$B$23)+((G3121-Hilfswerte!$B$24)/Hilfswerte!$B$25)+0.1*INDEX(Hilfswerte!$B$4:$B$15,MATCH(C3121,Hilfswerte!$A$4:$A$15,0)),2)</f>
        <v>-1.37</v>
      </c>
      <c r="V3121" s="4">
        <f>ROUND(SQRT((((E3121-Hilfswerte!$B$20)/Hilfswerte!$B$21)-Hilfswerte!$B$28)^2+(((F3121-Hilfswerte!$B$22)/Hilfswerte!$B$23)-Hilfswerte!$B$29)^2+(((G3121-Hilfswerte!$B$24)/Hilfswerte!$B$25)-Hilfswerte!$B$30)^2),3)</f>
        <v>1.181</v>
      </c>
      <c r="W3121" s="4">
        <f>ROUND(E3121*Hilfswerte!$B$31,0)</f>
        <v>13566</v>
      </c>
      <c r="X3121" s="4">
        <f t="shared" si="390"/>
        <v>5286</v>
      </c>
      <c r="Y3121" s="4" t="str">
        <f>IF(T3121="A - Top-Kunde","bereits Top-Kunde",IF(AND(V3121&lt;=Hilfswerte!$B$34,H3121&lt;0.5*W3121),"Hoch",IF(AND(V3121&lt;=Hilfswerte!$B$35,H3121&lt;0.7*W3121),"Mittel","Niedrig")))</f>
        <v>Niedrig</v>
      </c>
      <c r="Z3121" s="4">
        <f t="shared" si="391"/>
        <v>11</v>
      </c>
      <c r="AA3121" s="4" t="str">
        <f>IF(J3121&gt;365,"Bereits abgewandert (Segment D)",IF(Z3121&gt;=Hilfswerte!$B$38,"Rot - akut gefaehrdet",IF(Z3121&gt;=Hilfswerte!$B$39,"Gelb - beobachten","Gruen - stabil")))</f>
        <v>Gruen - stabil</v>
      </c>
    </row>
    <row r="3122" spans="1:27" ht="15" customHeight="1" x14ac:dyDescent="0.25">
      <c r="A3122" s="4" t="s">
        <v>3469</v>
      </c>
      <c r="B3122" s="4" t="s">
        <v>312</v>
      </c>
      <c r="C3122" s="4" t="s">
        <v>62</v>
      </c>
      <c r="D3122" s="4" t="s">
        <v>122</v>
      </c>
      <c r="E3122" s="4">
        <v>93</v>
      </c>
      <c r="F3122" s="5">
        <v>13</v>
      </c>
      <c r="G3122" s="5">
        <v>13.2</v>
      </c>
      <c r="H3122" s="6">
        <v>2340</v>
      </c>
      <c r="I3122" s="4">
        <v>1</v>
      </c>
      <c r="J3122" s="4">
        <v>206</v>
      </c>
      <c r="K3122" s="4">
        <v>0</v>
      </c>
      <c r="L3122" s="4">
        <v>3</v>
      </c>
      <c r="M3122" s="4">
        <v>6</v>
      </c>
      <c r="N3122" s="5">
        <v>-2.2000000000000002</v>
      </c>
      <c r="O3122" s="7">
        <f t="shared" si="384"/>
        <v>2</v>
      </c>
      <c r="P3122" s="7">
        <f t="shared" si="385"/>
        <v>1</v>
      </c>
      <c r="Q3122" s="7">
        <f t="shared" si="386"/>
        <v>3</v>
      </c>
      <c r="R3122" s="7">
        <f t="shared" si="387"/>
        <v>6</v>
      </c>
      <c r="S3122" s="8">
        <f t="shared" si="388"/>
        <v>58</v>
      </c>
      <c r="T3122" s="7" t="str">
        <f t="shared" si="389"/>
        <v>C - Entwicklungspotenzial</v>
      </c>
      <c r="U3122" s="4">
        <f>ROUND(((E3122-Hilfswerte!$B$20)/Hilfswerte!$B$21)+((F3122-Hilfswerte!$B$22)/Hilfswerte!$B$23)+((G3122-Hilfswerte!$B$24)/Hilfswerte!$B$25)+0.1*INDEX(Hilfswerte!$B$4:$B$15,MATCH(C3122,Hilfswerte!$A$4:$A$15,0)),2)</f>
        <v>0.51</v>
      </c>
      <c r="V3122" s="4">
        <f>ROUND(SQRT((((E3122-Hilfswerte!$B$20)/Hilfswerte!$B$21)-Hilfswerte!$B$28)^2+(((F3122-Hilfswerte!$B$22)/Hilfswerte!$B$23)-Hilfswerte!$B$29)^2+(((G3122-Hilfswerte!$B$24)/Hilfswerte!$B$25)-Hilfswerte!$B$30)^2),3)</f>
        <v>0.63100000000000001</v>
      </c>
      <c r="W3122" s="4">
        <f>ROUND(E3122*Hilfswerte!$B$31,0)</f>
        <v>19116</v>
      </c>
      <c r="X3122" s="4">
        <f t="shared" si="390"/>
        <v>16776</v>
      </c>
      <c r="Y3122" s="4" t="str">
        <f>IF(T3122="A - Top-Kunde","bereits Top-Kunde",IF(AND(V3122&lt;=Hilfswerte!$B$34,H3122&lt;0.5*W3122),"Hoch",IF(AND(V3122&lt;=Hilfswerte!$B$35,H3122&lt;0.7*W3122),"Mittel","Niedrig")))</f>
        <v>Hoch</v>
      </c>
      <c r="Z3122" s="4">
        <f t="shared" si="391"/>
        <v>11.8</v>
      </c>
      <c r="AA3122" s="4" t="str">
        <f>IF(J3122&gt;365,"Bereits abgewandert (Segment D)",IF(Z3122&gt;=Hilfswerte!$B$38,"Rot - akut gefaehrdet",IF(Z3122&gt;=Hilfswerte!$B$39,"Gelb - beobachten","Gruen - stabil")))</f>
        <v>Gruen - stabil</v>
      </c>
    </row>
    <row r="3123" spans="1:27" ht="15" customHeight="1" x14ac:dyDescent="0.25">
      <c r="A3123" s="4" t="s">
        <v>3470</v>
      </c>
      <c r="B3123" s="4" t="s">
        <v>110</v>
      </c>
      <c r="C3123" s="4" t="s">
        <v>55</v>
      </c>
      <c r="D3123" s="4" t="s">
        <v>77</v>
      </c>
      <c r="E3123" s="4">
        <v>178</v>
      </c>
      <c r="F3123" s="5">
        <v>28.9</v>
      </c>
      <c r="G3123" s="5">
        <v>9.4</v>
      </c>
      <c r="H3123" s="6">
        <v>65640</v>
      </c>
      <c r="I3123" s="4">
        <v>6</v>
      </c>
      <c r="J3123" s="4">
        <v>8</v>
      </c>
      <c r="K3123" s="4">
        <v>1</v>
      </c>
      <c r="L3123" s="4">
        <v>-2</v>
      </c>
      <c r="M3123" s="4">
        <v>6</v>
      </c>
      <c r="N3123" s="5">
        <v>13.6</v>
      </c>
      <c r="O3123" s="7">
        <f t="shared" si="384"/>
        <v>5</v>
      </c>
      <c r="P3123" s="7">
        <f t="shared" si="385"/>
        <v>5</v>
      </c>
      <c r="Q3123" s="7">
        <f t="shared" si="386"/>
        <v>5</v>
      </c>
      <c r="R3123" s="7">
        <f t="shared" si="387"/>
        <v>15</v>
      </c>
      <c r="S3123" s="8">
        <f t="shared" si="388"/>
        <v>150.80000000000001</v>
      </c>
      <c r="T3123" s="7" t="str">
        <f t="shared" si="389"/>
        <v>A - Top-Kunde</v>
      </c>
      <c r="U3123" s="4">
        <f>ROUND(((E3123-Hilfswerte!$B$20)/Hilfswerte!$B$21)+((F3123-Hilfswerte!$B$22)/Hilfswerte!$B$23)+((G3123-Hilfswerte!$B$24)/Hilfswerte!$B$25)+0.1*INDEX(Hilfswerte!$B$4:$B$15,MATCH(C3123,Hilfswerte!$A$4:$A$15,0)),2)</f>
        <v>0.43</v>
      </c>
      <c r="V3123" s="4">
        <f>ROUND(SQRT((((E3123-Hilfswerte!$B$20)/Hilfswerte!$B$21)-Hilfswerte!$B$28)^2+(((F3123-Hilfswerte!$B$22)/Hilfswerte!$B$23)-Hilfswerte!$B$29)^2+(((G3123-Hilfswerte!$B$24)/Hilfswerte!$B$25)-Hilfswerte!$B$30)^2),3)</f>
        <v>0.33200000000000002</v>
      </c>
      <c r="W3123" s="4">
        <f>ROUND(E3123*Hilfswerte!$B$31,0)</f>
        <v>36587</v>
      </c>
      <c r="X3123" s="4">
        <f t="shared" si="390"/>
        <v>0</v>
      </c>
      <c r="Y3123" s="4" t="str">
        <f>IF(T3123="A - Top-Kunde","bereits Top-Kunde",IF(AND(V3123&lt;=Hilfswerte!$B$34,H3123&lt;0.5*W3123),"Hoch",IF(AND(V3123&lt;=Hilfswerte!$B$35,H3123&lt;0.7*W3123),"Mittel","Niedrig")))</f>
        <v>bereits Top-Kunde</v>
      </c>
      <c r="Z3123" s="4">
        <f t="shared" si="391"/>
        <v>3.4</v>
      </c>
      <c r="AA3123" s="4" t="str">
        <f>IF(J3123&gt;365,"Bereits abgewandert (Segment D)",IF(Z3123&gt;=Hilfswerte!$B$38,"Rot - akut gefaehrdet",IF(Z3123&gt;=Hilfswerte!$B$39,"Gelb - beobachten","Gruen - stabil")))</f>
        <v>Gruen - stabil</v>
      </c>
    </row>
    <row r="3124" spans="1:27" ht="15" customHeight="1" x14ac:dyDescent="0.25">
      <c r="A3124" s="4" t="s">
        <v>3471</v>
      </c>
      <c r="B3124" s="4" t="s">
        <v>103</v>
      </c>
      <c r="C3124" s="4" t="s">
        <v>65</v>
      </c>
      <c r="D3124" s="4" t="s">
        <v>52</v>
      </c>
      <c r="E3124" s="4">
        <v>42</v>
      </c>
      <c r="F3124" s="5">
        <v>8.8000000000000007</v>
      </c>
      <c r="G3124" s="5">
        <v>0.8</v>
      </c>
      <c r="H3124" s="6">
        <v>5730</v>
      </c>
      <c r="I3124" s="4">
        <v>6</v>
      </c>
      <c r="J3124" s="4">
        <v>7</v>
      </c>
      <c r="K3124" s="4">
        <v>2</v>
      </c>
      <c r="L3124" s="4">
        <v>12</v>
      </c>
      <c r="M3124" s="4">
        <v>3</v>
      </c>
      <c r="N3124" s="5">
        <v>48.9</v>
      </c>
      <c r="O3124" s="7">
        <f t="shared" si="384"/>
        <v>5</v>
      </c>
      <c r="P3124" s="7">
        <f t="shared" si="385"/>
        <v>5</v>
      </c>
      <c r="Q3124" s="7">
        <f t="shared" si="386"/>
        <v>4</v>
      </c>
      <c r="R3124" s="7">
        <f t="shared" si="387"/>
        <v>14</v>
      </c>
      <c r="S3124" s="8">
        <f t="shared" si="388"/>
        <v>148.9</v>
      </c>
      <c r="T3124" s="7" t="str">
        <f t="shared" si="389"/>
        <v>A - Top-Kunde</v>
      </c>
      <c r="U3124" s="4">
        <f>ROUND(((E3124-Hilfswerte!$B$20)/Hilfswerte!$B$21)+((F3124-Hilfswerte!$B$22)/Hilfswerte!$B$23)+((G3124-Hilfswerte!$B$24)/Hilfswerte!$B$25)+0.1*INDEX(Hilfswerte!$B$4:$B$15,MATCH(C3124,Hilfswerte!$A$4:$A$15,0)),2)</f>
        <v>-2.23</v>
      </c>
      <c r="V3124" s="4">
        <f>ROUND(SQRT((((E3124-Hilfswerte!$B$20)/Hilfswerte!$B$21)-Hilfswerte!$B$28)^2+(((F3124-Hilfswerte!$B$22)/Hilfswerte!$B$23)-Hilfswerte!$B$29)^2+(((G3124-Hilfswerte!$B$24)/Hilfswerte!$B$25)-Hilfswerte!$B$30)^2),3)</f>
        <v>1.8140000000000001</v>
      </c>
      <c r="W3124" s="4">
        <f>ROUND(E3124*Hilfswerte!$B$31,0)</f>
        <v>8633</v>
      </c>
      <c r="X3124" s="4">
        <f t="shared" si="390"/>
        <v>2903</v>
      </c>
      <c r="Y3124" s="4" t="str">
        <f>IF(T3124="A - Top-Kunde","bereits Top-Kunde",IF(AND(V3124&lt;=Hilfswerte!$B$34,H3124&lt;0.5*W3124),"Hoch",IF(AND(V3124&lt;=Hilfswerte!$B$35,H3124&lt;0.7*W3124),"Mittel","Niedrig")))</f>
        <v>bereits Top-Kunde</v>
      </c>
      <c r="Z3124" s="4">
        <f t="shared" si="391"/>
        <v>8.8000000000000007</v>
      </c>
      <c r="AA3124" s="4" t="str">
        <f>IF(J3124&gt;365,"Bereits abgewandert (Segment D)",IF(Z3124&gt;=Hilfswerte!$B$38,"Rot - akut gefaehrdet",IF(Z3124&gt;=Hilfswerte!$B$39,"Gelb - beobachten","Gruen - stabil")))</f>
        <v>Gruen - stabil</v>
      </c>
    </row>
    <row r="3125" spans="1:27" ht="15" customHeight="1" x14ac:dyDescent="0.25">
      <c r="A3125" s="4" t="s">
        <v>3472</v>
      </c>
      <c r="B3125" s="4" t="s">
        <v>743</v>
      </c>
      <c r="C3125" s="4" t="s">
        <v>38</v>
      </c>
      <c r="D3125" s="4" t="s">
        <v>30</v>
      </c>
      <c r="E3125" s="4">
        <v>87</v>
      </c>
      <c r="F3125" s="5">
        <v>25.6</v>
      </c>
      <c r="G3125" s="5">
        <v>16.600000000000001</v>
      </c>
      <c r="H3125" s="6">
        <v>19650</v>
      </c>
      <c r="I3125" s="4">
        <v>5</v>
      </c>
      <c r="J3125" s="4">
        <v>14</v>
      </c>
      <c r="K3125" s="4">
        <v>0</v>
      </c>
      <c r="L3125" s="4">
        <v>2</v>
      </c>
      <c r="M3125" s="4">
        <v>5</v>
      </c>
      <c r="N3125" s="5">
        <v>-27.4</v>
      </c>
      <c r="O3125" s="7">
        <f t="shared" si="384"/>
        <v>5</v>
      </c>
      <c r="P3125" s="7">
        <f t="shared" si="385"/>
        <v>5</v>
      </c>
      <c r="Q3125" s="7">
        <f t="shared" si="386"/>
        <v>5</v>
      </c>
      <c r="R3125" s="7">
        <f t="shared" si="387"/>
        <v>15</v>
      </c>
      <c r="S3125" s="8">
        <f t="shared" si="388"/>
        <v>135.69999999999999</v>
      </c>
      <c r="T3125" s="7" t="str">
        <f t="shared" si="389"/>
        <v>A - Top-Kunde</v>
      </c>
      <c r="U3125" s="4">
        <f>ROUND(((E3125-Hilfswerte!$B$20)/Hilfswerte!$B$21)+((F3125-Hilfswerte!$B$22)/Hilfswerte!$B$23)+((G3125-Hilfswerte!$B$24)/Hilfswerte!$B$25)+0.1*INDEX(Hilfswerte!$B$4:$B$15,MATCH(C3125,Hilfswerte!$A$4:$A$15,0)),2)</f>
        <v>1.17</v>
      </c>
      <c r="V3125" s="4">
        <f>ROUND(SQRT((((E3125-Hilfswerte!$B$20)/Hilfswerte!$B$21)-Hilfswerte!$B$28)^2+(((F3125-Hilfswerte!$B$22)/Hilfswerte!$B$23)-Hilfswerte!$B$29)^2+(((G3125-Hilfswerte!$B$24)/Hilfswerte!$B$25)-Hilfswerte!$B$30)^2),3)</f>
        <v>0.94699999999999995</v>
      </c>
      <c r="W3125" s="4">
        <f>ROUND(E3125*Hilfswerte!$B$31,0)</f>
        <v>17883</v>
      </c>
      <c r="X3125" s="4">
        <f t="shared" si="390"/>
        <v>0</v>
      </c>
      <c r="Y3125" s="4" t="str">
        <f>IF(T3125="A - Top-Kunde","bereits Top-Kunde",IF(AND(V3125&lt;=Hilfswerte!$B$34,H3125&lt;0.5*W3125),"Hoch",IF(AND(V3125&lt;=Hilfswerte!$B$35,H3125&lt;0.7*W3125),"Mittel","Niedrig")))</f>
        <v>bereits Top-Kunde</v>
      </c>
      <c r="Z3125" s="4">
        <f t="shared" si="391"/>
        <v>12.1</v>
      </c>
      <c r="AA3125" s="4" t="str">
        <f>IF(J3125&gt;365,"Bereits abgewandert (Segment D)",IF(Z3125&gt;=Hilfswerte!$B$38,"Rot - akut gefaehrdet",IF(Z3125&gt;=Hilfswerte!$B$39,"Gelb - beobachten","Gruen - stabil")))</f>
        <v>Gruen - stabil</v>
      </c>
    </row>
    <row r="3126" spans="1:27" ht="15" customHeight="1" x14ac:dyDescent="0.25">
      <c r="A3126" s="4" t="s">
        <v>3473</v>
      </c>
      <c r="B3126" s="4" t="s">
        <v>185</v>
      </c>
      <c r="C3126" s="4" t="s">
        <v>38</v>
      </c>
      <c r="D3126" s="4" t="s">
        <v>30</v>
      </c>
      <c r="E3126" s="4">
        <v>27</v>
      </c>
      <c r="F3126" s="5">
        <v>5.2</v>
      </c>
      <c r="G3126" s="5">
        <v>5.4</v>
      </c>
      <c r="H3126" s="6">
        <v>260</v>
      </c>
      <c r="I3126" s="4">
        <v>1</v>
      </c>
      <c r="J3126" s="4">
        <v>135</v>
      </c>
      <c r="K3126" s="4">
        <v>0</v>
      </c>
      <c r="L3126" s="4">
        <v>-5</v>
      </c>
      <c r="M3126" s="4">
        <v>2</v>
      </c>
      <c r="N3126" s="5">
        <v>-15</v>
      </c>
      <c r="O3126" s="7">
        <f t="shared" si="384"/>
        <v>3</v>
      </c>
      <c r="P3126" s="7">
        <f t="shared" si="385"/>
        <v>1</v>
      </c>
      <c r="Q3126" s="7">
        <f t="shared" si="386"/>
        <v>2</v>
      </c>
      <c r="R3126" s="7">
        <f t="shared" si="387"/>
        <v>6</v>
      </c>
      <c r="S3126" s="8">
        <f t="shared" si="388"/>
        <v>52.5</v>
      </c>
      <c r="T3126" s="7" t="str">
        <f t="shared" si="389"/>
        <v>C - Entwicklungspotenzial</v>
      </c>
      <c r="U3126" s="4">
        <f>ROUND(((E3126-Hilfswerte!$B$20)/Hilfswerte!$B$21)+((F3126-Hilfswerte!$B$22)/Hilfswerte!$B$23)+((G3126-Hilfswerte!$B$24)/Hilfswerte!$B$25)+0.1*INDEX(Hilfswerte!$B$4:$B$15,MATCH(C3126,Hilfswerte!$A$4:$A$15,0)),2)</f>
        <v>-1.23</v>
      </c>
      <c r="V3126" s="4">
        <f>ROUND(SQRT((((E3126-Hilfswerte!$B$20)/Hilfswerte!$B$21)-Hilfswerte!$B$28)^2+(((F3126-Hilfswerte!$B$22)/Hilfswerte!$B$23)-Hilfswerte!$B$29)^2+(((G3126-Hilfswerte!$B$24)/Hilfswerte!$B$25)-Hilfswerte!$B$30)^2),3)</f>
        <v>1.2470000000000001</v>
      </c>
      <c r="W3126" s="4">
        <f>ROUND(E3126*Hilfswerte!$B$31,0)</f>
        <v>5550</v>
      </c>
      <c r="X3126" s="4">
        <f t="shared" si="390"/>
        <v>5290</v>
      </c>
      <c r="Y3126" s="4" t="str">
        <f>IF(T3126="A - Top-Kunde","bereits Top-Kunde",IF(AND(V3126&lt;=Hilfswerte!$B$34,H3126&lt;0.5*W3126),"Hoch",IF(AND(V3126&lt;=Hilfswerte!$B$35,H3126&lt;0.7*W3126),"Mittel","Niedrig")))</f>
        <v>Niedrig</v>
      </c>
      <c r="Z3126" s="4">
        <f t="shared" si="391"/>
        <v>12.8</v>
      </c>
      <c r="AA3126" s="4" t="str">
        <f>IF(J3126&gt;365,"Bereits abgewandert (Segment D)",IF(Z3126&gt;=Hilfswerte!$B$38,"Rot - akut gefaehrdet",IF(Z3126&gt;=Hilfswerte!$B$39,"Gelb - beobachten","Gruen - stabil")))</f>
        <v>Gruen - stabil</v>
      </c>
    </row>
    <row r="3127" spans="1:27" ht="15" customHeight="1" x14ac:dyDescent="0.25">
      <c r="A3127" s="4" t="s">
        <v>3474</v>
      </c>
      <c r="B3127" s="4" t="s">
        <v>261</v>
      </c>
      <c r="C3127" s="4" t="s">
        <v>74</v>
      </c>
      <c r="D3127" s="4" t="s">
        <v>30</v>
      </c>
      <c r="E3127" s="4">
        <v>103</v>
      </c>
      <c r="F3127" s="5">
        <v>30.5</v>
      </c>
      <c r="G3127" s="5">
        <v>3.1</v>
      </c>
      <c r="H3127" s="6">
        <v>1250</v>
      </c>
      <c r="I3127" s="4">
        <v>1</v>
      </c>
      <c r="J3127" s="4">
        <v>107</v>
      </c>
      <c r="K3127" s="4">
        <v>0</v>
      </c>
      <c r="L3127" s="4">
        <v>-2</v>
      </c>
      <c r="M3127" s="4">
        <v>2</v>
      </c>
      <c r="N3127" s="5">
        <v>4.7</v>
      </c>
      <c r="O3127" s="7">
        <f t="shared" si="384"/>
        <v>3</v>
      </c>
      <c r="P3127" s="7">
        <f t="shared" si="385"/>
        <v>1</v>
      </c>
      <c r="Q3127" s="7">
        <f t="shared" si="386"/>
        <v>3</v>
      </c>
      <c r="R3127" s="7">
        <f t="shared" si="387"/>
        <v>7</v>
      </c>
      <c r="S3127" s="8">
        <f t="shared" si="388"/>
        <v>72.400000000000006</v>
      </c>
      <c r="T3127" s="7" t="str">
        <f t="shared" si="389"/>
        <v>C - Entwicklungspotenzial</v>
      </c>
      <c r="U3127" s="4">
        <f>ROUND(((E3127-Hilfswerte!$B$20)/Hilfswerte!$B$21)+((F3127-Hilfswerte!$B$22)/Hilfswerte!$B$23)+((G3127-Hilfswerte!$B$24)/Hilfswerte!$B$25)+0.1*INDEX(Hilfswerte!$B$4:$B$15,MATCH(C3127,Hilfswerte!$A$4:$A$15,0)),2)</f>
        <v>-1.18</v>
      </c>
      <c r="V3127" s="4">
        <f>ROUND(SQRT((((E3127-Hilfswerte!$B$20)/Hilfswerte!$B$21)-Hilfswerte!$B$28)^2+(((F3127-Hilfswerte!$B$22)/Hilfswerte!$B$23)-Hilfswerte!$B$29)^2+(((G3127-Hilfswerte!$B$24)/Hilfswerte!$B$25)-Hilfswerte!$B$30)^2),3)</f>
        <v>1.323</v>
      </c>
      <c r="W3127" s="4">
        <f>ROUND(E3127*Hilfswerte!$B$31,0)</f>
        <v>21171</v>
      </c>
      <c r="X3127" s="4">
        <f t="shared" si="390"/>
        <v>19921</v>
      </c>
      <c r="Y3127" s="4" t="str">
        <f>IF(T3127="A - Top-Kunde","bereits Top-Kunde",IF(AND(V3127&lt;=Hilfswerte!$B$34,H3127&lt;0.5*W3127),"Hoch",IF(AND(V3127&lt;=Hilfswerte!$B$35,H3127&lt;0.7*W3127),"Mittel","Niedrig")))</f>
        <v>Niedrig</v>
      </c>
      <c r="Z3127" s="4">
        <f t="shared" si="391"/>
        <v>5.4</v>
      </c>
      <c r="AA3127" s="4" t="str">
        <f>IF(J3127&gt;365,"Bereits abgewandert (Segment D)",IF(Z3127&gt;=Hilfswerte!$B$38,"Rot - akut gefaehrdet",IF(Z3127&gt;=Hilfswerte!$B$39,"Gelb - beobachten","Gruen - stabil")))</f>
        <v>Gruen - stabil</v>
      </c>
    </row>
    <row r="3128" spans="1:27" ht="15" customHeight="1" x14ac:dyDescent="0.25">
      <c r="A3128" s="4" t="s">
        <v>3475</v>
      </c>
      <c r="B3128" s="4" t="s">
        <v>282</v>
      </c>
      <c r="C3128" s="4" t="s">
        <v>84</v>
      </c>
      <c r="D3128" s="4" t="s">
        <v>30</v>
      </c>
      <c r="E3128" s="4">
        <v>121</v>
      </c>
      <c r="F3128" s="5">
        <v>21</v>
      </c>
      <c r="G3128" s="5">
        <v>9.4</v>
      </c>
      <c r="H3128" s="6">
        <v>1650</v>
      </c>
      <c r="I3128" s="4">
        <v>2</v>
      </c>
      <c r="J3128" s="4">
        <v>40</v>
      </c>
      <c r="K3128" s="4">
        <v>0</v>
      </c>
      <c r="L3128" s="4">
        <v>6</v>
      </c>
      <c r="M3128" s="4">
        <v>2</v>
      </c>
      <c r="N3128" s="5">
        <v>18.600000000000001</v>
      </c>
      <c r="O3128" s="7">
        <f t="shared" si="384"/>
        <v>4</v>
      </c>
      <c r="P3128" s="7">
        <f t="shared" si="385"/>
        <v>2</v>
      </c>
      <c r="Q3128" s="7">
        <f t="shared" si="386"/>
        <v>3</v>
      </c>
      <c r="R3128" s="7">
        <f t="shared" si="387"/>
        <v>9</v>
      </c>
      <c r="S3128" s="8">
        <f t="shared" si="388"/>
        <v>97.5</v>
      </c>
      <c r="T3128" s="7" t="str">
        <f t="shared" si="389"/>
        <v>C - Entwicklungspotenzial</v>
      </c>
      <c r="U3128" s="4">
        <f>ROUND(((E3128-Hilfswerte!$B$20)/Hilfswerte!$B$21)+((F3128-Hilfswerte!$B$22)/Hilfswerte!$B$23)+((G3128-Hilfswerte!$B$24)/Hilfswerte!$B$25)+0.1*INDEX(Hilfswerte!$B$4:$B$15,MATCH(C3128,Hilfswerte!$A$4:$A$15,0)),2)</f>
        <v>-0.25</v>
      </c>
      <c r="V3128" s="4">
        <f>ROUND(SQRT((((E3128-Hilfswerte!$B$20)/Hilfswerte!$B$21)-Hilfswerte!$B$28)^2+(((F3128-Hilfswerte!$B$22)/Hilfswerte!$B$23)-Hilfswerte!$B$29)^2+(((G3128-Hilfswerte!$B$24)/Hilfswerte!$B$25)-Hilfswerte!$B$30)^2),3)</f>
        <v>0.46100000000000002</v>
      </c>
      <c r="W3128" s="4">
        <f>ROUND(E3128*Hilfswerte!$B$31,0)</f>
        <v>24871</v>
      </c>
      <c r="X3128" s="4">
        <f t="shared" si="390"/>
        <v>23221</v>
      </c>
      <c r="Y3128" s="4" t="str">
        <f>IF(T3128="A - Top-Kunde","bereits Top-Kunde",IF(AND(V3128&lt;=Hilfswerte!$B$34,H3128&lt;0.5*W3128),"Hoch",IF(AND(V3128&lt;=Hilfswerte!$B$35,H3128&lt;0.7*W3128),"Mittel","Niedrig")))</f>
        <v>Hoch</v>
      </c>
      <c r="Z3128" s="4">
        <f t="shared" si="391"/>
        <v>3.2</v>
      </c>
      <c r="AA3128" s="4" t="str">
        <f>IF(J3128&gt;365,"Bereits abgewandert (Segment D)",IF(Z3128&gt;=Hilfswerte!$B$38,"Rot - akut gefaehrdet",IF(Z3128&gt;=Hilfswerte!$B$39,"Gelb - beobachten","Gruen - stabil")))</f>
        <v>Gruen - stabil</v>
      </c>
    </row>
    <row r="3129" spans="1:27" ht="15" customHeight="1" x14ac:dyDescent="0.25">
      <c r="A3129" s="4" t="s">
        <v>3476</v>
      </c>
      <c r="B3129" s="4" t="s">
        <v>73</v>
      </c>
      <c r="C3129" s="4" t="s">
        <v>55</v>
      </c>
      <c r="D3129" s="4" t="s">
        <v>56</v>
      </c>
      <c r="E3129" s="4">
        <v>44</v>
      </c>
      <c r="F3129" s="5">
        <v>7.9</v>
      </c>
      <c r="G3129" s="5">
        <v>4.5999999999999996</v>
      </c>
      <c r="H3129" s="6">
        <v>1440</v>
      </c>
      <c r="I3129" s="4">
        <v>2</v>
      </c>
      <c r="J3129" s="4">
        <v>30</v>
      </c>
      <c r="K3129" s="4">
        <v>0</v>
      </c>
      <c r="L3129" s="4">
        <v>27</v>
      </c>
      <c r="M3129" s="4">
        <v>5</v>
      </c>
      <c r="N3129" s="5">
        <v>31.2</v>
      </c>
      <c r="O3129" s="7">
        <f t="shared" si="384"/>
        <v>5</v>
      </c>
      <c r="P3129" s="7">
        <f t="shared" si="385"/>
        <v>2</v>
      </c>
      <c r="Q3129" s="7">
        <f t="shared" si="386"/>
        <v>3</v>
      </c>
      <c r="R3129" s="7">
        <f t="shared" si="387"/>
        <v>10</v>
      </c>
      <c r="S3129" s="8">
        <f t="shared" si="388"/>
        <v>107.5</v>
      </c>
      <c r="T3129" s="7" t="str">
        <f t="shared" si="389"/>
        <v>B - Kernkunde</v>
      </c>
      <c r="U3129" s="4">
        <f>ROUND(((E3129-Hilfswerte!$B$20)/Hilfswerte!$B$21)+((F3129-Hilfswerte!$B$22)/Hilfswerte!$B$23)+((G3129-Hilfswerte!$B$24)/Hilfswerte!$B$25)+0.1*INDEX(Hilfswerte!$B$4:$B$15,MATCH(C3129,Hilfswerte!$A$4:$A$15,0)),2)</f>
        <v>-1.28</v>
      </c>
      <c r="V3129" s="4">
        <f>ROUND(SQRT((((E3129-Hilfswerte!$B$20)/Hilfswerte!$B$21)-Hilfswerte!$B$28)^2+(((F3129-Hilfswerte!$B$22)/Hilfswerte!$B$23)-Hilfswerte!$B$29)^2+(((G3129-Hilfswerte!$B$24)/Hilfswerte!$B$25)-Hilfswerte!$B$30)^2),3)</f>
        <v>1.2909999999999999</v>
      </c>
      <c r="W3129" s="4">
        <f>ROUND(E3129*Hilfswerte!$B$31,0)</f>
        <v>9044</v>
      </c>
      <c r="X3129" s="4">
        <f t="shared" si="390"/>
        <v>7604</v>
      </c>
      <c r="Y3129" s="4" t="str">
        <f>IF(T3129="A - Top-Kunde","bereits Top-Kunde",IF(AND(V3129&lt;=Hilfswerte!$B$34,H3129&lt;0.5*W3129),"Hoch",IF(AND(V3129&lt;=Hilfswerte!$B$35,H3129&lt;0.7*W3129),"Mittel","Niedrig")))</f>
        <v>Niedrig</v>
      </c>
      <c r="Z3129" s="4">
        <f t="shared" si="391"/>
        <v>6.9</v>
      </c>
      <c r="AA3129" s="4" t="str">
        <f>IF(J3129&gt;365,"Bereits abgewandert (Segment D)",IF(Z3129&gt;=Hilfswerte!$B$38,"Rot - akut gefaehrdet",IF(Z3129&gt;=Hilfswerte!$B$39,"Gelb - beobachten","Gruen - stabil")))</f>
        <v>Gruen - stabil</v>
      </c>
    </row>
    <row r="3130" spans="1:27" ht="15" customHeight="1" x14ac:dyDescent="0.25">
      <c r="A3130" s="4" t="s">
        <v>3477</v>
      </c>
      <c r="B3130" s="4" t="s">
        <v>474</v>
      </c>
      <c r="C3130" s="4" t="s">
        <v>47</v>
      </c>
      <c r="D3130" s="4" t="s">
        <v>30</v>
      </c>
      <c r="E3130" s="4">
        <v>40</v>
      </c>
      <c r="F3130" s="5">
        <v>9.6</v>
      </c>
      <c r="G3130" s="5">
        <v>17.399999999999999</v>
      </c>
      <c r="H3130" s="6">
        <v>2660</v>
      </c>
      <c r="I3130" s="4">
        <v>1</v>
      </c>
      <c r="J3130" s="4">
        <v>336</v>
      </c>
      <c r="K3130" s="4">
        <v>0</v>
      </c>
      <c r="L3130" s="4">
        <v>4</v>
      </c>
      <c r="M3130" s="4">
        <v>4</v>
      </c>
      <c r="N3130" s="5">
        <v>-44</v>
      </c>
      <c r="O3130" s="7">
        <f t="shared" si="384"/>
        <v>2</v>
      </c>
      <c r="P3130" s="7">
        <f t="shared" si="385"/>
        <v>1</v>
      </c>
      <c r="Q3130" s="7">
        <f t="shared" si="386"/>
        <v>4</v>
      </c>
      <c r="R3130" s="7">
        <f t="shared" si="387"/>
        <v>7</v>
      </c>
      <c r="S3130" s="8">
        <f t="shared" si="388"/>
        <v>46.8</v>
      </c>
      <c r="T3130" s="7" t="str">
        <f t="shared" si="389"/>
        <v>C - Entwicklungspotenzial</v>
      </c>
      <c r="U3130" s="4">
        <f>ROUND(((E3130-Hilfswerte!$B$20)/Hilfswerte!$B$21)+((F3130-Hilfswerte!$B$22)/Hilfswerte!$B$23)+((G3130-Hilfswerte!$B$24)/Hilfswerte!$B$25)+0.1*INDEX(Hilfswerte!$B$4:$B$15,MATCH(C3130,Hilfswerte!$A$4:$A$15,0)),2)</f>
        <v>0.55000000000000004</v>
      </c>
      <c r="V3130" s="4">
        <f>ROUND(SQRT((((E3130-Hilfswerte!$B$20)/Hilfswerte!$B$21)-Hilfswerte!$B$28)^2+(((F3130-Hilfswerte!$B$22)/Hilfswerte!$B$23)-Hilfswerte!$B$29)^2+(((G3130-Hilfswerte!$B$24)/Hilfswerte!$B$25)-Hilfswerte!$B$30)^2),3)</f>
        <v>1.232</v>
      </c>
      <c r="W3130" s="4">
        <f>ROUND(E3130*Hilfswerte!$B$31,0)</f>
        <v>8222</v>
      </c>
      <c r="X3130" s="4">
        <f t="shared" si="390"/>
        <v>5562</v>
      </c>
      <c r="Y3130" s="4" t="str">
        <f>IF(T3130="A - Top-Kunde","bereits Top-Kunde",IF(AND(V3130&lt;=Hilfswerte!$B$34,H3130&lt;0.5*W3130),"Hoch",IF(AND(V3130&lt;=Hilfswerte!$B$35,H3130&lt;0.7*W3130),"Mittel","Niedrig")))</f>
        <v>Niedrig</v>
      </c>
      <c r="Z3130" s="4">
        <f t="shared" si="391"/>
        <v>35.200000000000003</v>
      </c>
      <c r="AA3130" s="4" t="str">
        <f>IF(J3130&gt;365,"Bereits abgewandert (Segment D)",IF(Z3130&gt;=Hilfswerte!$B$38,"Rot - akut gefaehrdet",IF(Z3130&gt;=Hilfswerte!$B$39,"Gelb - beobachten","Gruen - stabil")))</f>
        <v>Rot - akut gefaehrdet</v>
      </c>
    </row>
    <row r="3131" spans="1:27" ht="15" customHeight="1" x14ac:dyDescent="0.25">
      <c r="A3131" s="4" t="s">
        <v>3478</v>
      </c>
      <c r="B3131" s="4" t="s">
        <v>510</v>
      </c>
      <c r="C3131" s="4" t="s">
        <v>74</v>
      </c>
      <c r="D3131" s="4" t="s">
        <v>93</v>
      </c>
      <c r="E3131" s="4">
        <v>133</v>
      </c>
      <c r="F3131" s="5">
        <v>23.4</v>
      </c>
      <c r="G3131" s="5">
        <v>3.8</v>
      </c>
      <c r="H3131" s="6">
        <v>16670</v>
      </c>
      <c r="I3131" s="4">
        <v>2</v>
      </c>
      <c r="J3131" s="4">
        <v>173</v>
      </c>
      <c r="K3131" s="4">
        <v>0</v>
      </c>
      <c r="L3131" s="4">
        <v>4</v>
      </c>
      <c r="M3131" s="4">
        <v>4</v>
      </c>
      <c r="N3131" s="5">
        <v>-8.5</v>
      </c>
      <c r="O3131" s="7">
        <f t="shared" si="384"/>
        <v>3</v>
      </c>
      <c r="P3131" s="7">
        <f t="shared" si="385"/>
        <v>2</v>
      </c>
      <c r="Q3131" s="7">
        <f t="shared" si="386"/>
        <v>5</v>
      </c>
      <c r="R3131" s="7">
        <f t="shared" si="387"/>
        <v>10</v>
      </c>
      <c r="S3131" s="8">
        <f t="shared" si="388"/>
        <v>94.6</v>
      </c>
      <c r="T3131" s="7" t="str">
        <f t="shared" si="389"/>
        <v>C - Entwicklungspotenzial</v>
      </c>
      <c r="U3131" s="4">
        <f>ROUND(((E3131-Hilfswerte!$B$20)/Hilfswerte!$B$21)+((F3131-Hilfswerte!$B$22)/Hilfswerte!$B$23)+((G3131-Hilfswerte!$B$24)/Hilfswerte!$B$25)+0.1*INDEX(Hilfswerte!$B$4:$B$15,MATCH(C3131,Hilfswerte!$A$4:$A$15,0)),2)</f>
        <v>-1.07</v>
      </c>
      <c r="V3131" s="4">
        <f>ROUND(SQRT((((E3131-Hilfswerte!$B$20)/Hilfswerte!$B$21)-Hilfswerte!$B$28)^2+(((F3131-Hilfswerte!$B$22)/Hilfswerte!$B$23)-Hilfswerte!$B$29)^2+(((G3131-Hilfswerte!$B$24)/Hilfswerte!$B$25)-Hilfswerte!$B$30)^2),3)</f>
        <v>1.2130000000000001</v>
      </c>
      <c r="W3131" s="4">
        <f>ROUND(E3131*Hilfswerte!$B$31,0)</f>
        <v>27338</v>
      </c>
      <c r="X3131" s="4">
        <f t="shared" si="390"/>
        <v>10668</v>
      </c>
      <c r="Y3131" s="4" t="str">
        <f>IF(T3131="A - Top-Kunde","bereits Top-Kunde",IF(AND(V3131&lt;=Hilfswerte!$B$34,H3131&lt;0.5*W3131),"Hoch",IF(AND(V3131&lt;=Hilfswerte!$B$35,H3131&lt;0.7*W3131),"Mittel","Niedrig")))</f>
        <v>Niedrig</v>
      </c>
      <c r="Z3131" s="4">
        <f t="shared" si="391"/>
        <v>12.9</v>
      </c>
      <c r="AA3131" s="4" t="str">
        <f>IF(J3131&gt;365,"Bereits abgewandert (Segment D)",IF(Z3131&gt;=Hilfswerte!$B$38,"Rot - akut gefaehrdet",IF(Z3131&gt;=Hilfswerte!$B$39,"Gelb - beobachten","Gruen - stabil")))</f>
        <v>Gruen - stabil</v>
      </c>
    </row>
    <row r="3132" spans="1:27" ht="15" customHeight="1" x14ac:dyDescent="0.25">
      <c r="A3132" s="4" t="s">
        <v>3479</v>
      </c>
      <c r="B3132" s="4" t="s">
        <v>69</v>
      </c>
      <c r="C3132" s="4" t="s">
        <v>62</v>
      </c>
      <c r="D3132" s="4" t="s">
        <v>56</v>
      </c>
      <c r="E3132" s="4">
        <v>144</v>
      </c>
      <c r="F3132" s="5">
        <v>17.5</v>
      </c>
      <c r="G3132" s="5">
        <v>20</v>
      </c>
      <c r="H3132" s="6">
        <v>9580</v>
      </c>
      <c r="I3132" s="4">
        <v>2</v>
      </c>
      <c r="J3132" s="4">
        <v>189</v>
      </c>
      <c r="K3132" s="4">
        <v>0</v>
      </c>
      <c r="L3132" s="4">
        <v>18</v>
      </c>
      <c r="M3132" s="4">
        <v>2</v>
      </c>
      <c r="N3132" s="5">
        <v>37.200000000000003</v>
      </c>
      <c r="O3132" s="7">
        <f t="shared" si="384"/>
        <v>2</v>
      </c>
      <c r="P3132" s="7">
        <f t="shared" si="385"/>
        <v>2</v>
      </c>
      <c r="Q3132" s="7">
        <f t="shared" si="386"/>
        <v>5</v>
      </c>
      <c r="R3132" s="7">
        <f t="shared" si="387"/>
        <v>9</v>
      </c>
      <c r="S3132" s="8">
        <f t="shared" si="388"/>
        <v>103.2</v>
      </c>
      <c r="T3132" s="7" t="str">
        <f t="shared" si="389"/>
        <v>C - Entwicklungspotenzial</v>
      </c>
      <c r="U3132" s="4">
        <f>ROUND(((E3132-Hilfswerte!$B$20)/Hilfswerte!$B$21)+((F3132-Hilfswerte!$B$22)/Hilfswerte!$B$23)+((G3132-Hilfswerte!$B$24)/Hilfswerte!$B$25)+0.1*INDEX(Hilfswerte!$B$4:$B$15,MATCH(C3132,Hilfswerte!$A$4:$A$15,0)),2)</f>
        <v>1.89</v>
      </c>
      <c r="V3132" s="4">
        <f>ROUND(SQRT((((E3132-Hilfswerte!$B$20)/Hilfswerte!$B$21)-Hilfswerte!$B$28)^2+(((F3132-Hilfswerte!$B$22)/Hilfswerte!$B$23)-Hilfswerte!$B$29)^2+(((G3132-Hilfswerte!$B$24)/Hilfswerte!$B$25)-Hilfswerte!$B$30)^2),3)</f>
        <v>1.446</v>
      </c>
      <c r="W3132" s="4">
        <f>ROUND(E3132*Hilfswerte!$B$31,0)</f>
        <v>29599</v>
      </c>
      <c r="X3132" s="4">
        <f t="shared" si="390"/>
        <v>20019</v>
      </c>
      <c r="Y3132" s="4" t="str">
        <f>IF(T3132="A - Top-Kunde","bereits Top-Kunde",IF(AND(V3132&lt;=Hilfswerte!$B$34,H3132&lt;0.5*W3132),"Hoch",IF(AND(V3132&lt;=Hilfswerte!$B$35,H3132&lt;0.7*W3132),"Mittel","Niedrig")))</f>
        <v>Niedrig</v>
      </c>
      <c r="Z3132" s="4">
        <f t="shared" si="391"/>
        <v>13.1</v>
      </c>
      <c r="AA3132" s="4" t="str">
        <f>IF(J3132&gt;365,"Bereits abgewandert (Segment D)",IF(Z3132&gt;=Hilfswerte!$B$38,"Rot - akut gefaehrdet",IF(Z3132&gt;=Hilfswerte!$B$39,"Gelb - beobachten","Gruen - stabil")))</f>
        <v>Gruen - stabil</v>
      </c>
    </row>
    <row r="3133" spans="1:27" ht="15" customHeight="1" x14ac:dyDescent="0.25">
      <c r="A3133" s="4" t="s">
        <v>3480</v>
      </c>
      <c r="B3133" s="4" t="s">
        <v>121</v>
      </c>
      <c r="C3133" s="4" t="s">
        <v>59</v>
      </c>
      <c r="D3133" s="4" t="s">
        <v>30</v>
      </c>
      <c r="E3133" s="4">
        <v>114</v>
      </c>
      <c r="F3133" s="5">
        <v>20.3</v>
      </c>
      <c r="G3133" s="5">
        <v>8.4</v>
      </c>
      <c r="H3133" s="6">
        <v>9660</v>
      </c>
      <c r="I3133" s="4">
        <v>2</v>
      </c>
      <c r="J3133" s="4">
        <v>205</v>
      </c>
      <c r="K3133" s="4">
        <v>1</v>
      </c>
      <c r="L3133" s="4">
        <v>10</v>
      </c>
      <c r="M3133" s="4">
        <v>3</v>
      </c>
      <c r="N3133" s="5">
        <v>-5.4</v>
      </c>
      <c r="O3133" s="7">
        <f t="shared" si="384"/>
        <v>2</v>
      </c>
      <c r="P3133" s="7">
        <f t="shared" si="385"/>
        <v>2</v>
      </c>
      <c r="Q3133" s="7">
        <f t="shared" si="386"/>
        <v>5</v>
      </c>
      <c r="R3133" s="7">
        <f t="shared" si="387"/>
        <v>9</v>
      </c>
      <c r="S3133" s="8">
        <f t="shared" si="388"/>
        <v>78.3</v>
      </c>
      <c r="T3133" s="7" t="str">
        <f t="shared" si="389"/>
        <v>C - Entwicklungspotenzial</v>
      </c>
      <c r="U3133" s="4">
        <f>ROUND(((E3133-Hilfswerte!$B$20)/Hilfswerte!$B$21)+((F3133-Hilfswerte!$B$22)/Hilfswerte!$B$23)+((G3133-Hilfswerte!$B$24)/Hilfswerte!$B$25)+0.1*INDEX(Hilfswerte!$B$4:$B$15,MATCH(C3133,Hilfswerte!$A$4:$A$15,0)),2)</f>
        <v>-0.53</v>
      </c>
      <c r="V3133" s="4">
        <f>ROUND(SQRT((((E3133-Hilfswerte!$B$20)/Hilfswerte!$B$21)-Hilfswerte!$B$28)^2+(((F3133-Hilfswerte!$B$22)/Hilfswerte!$B$23)-Hilfswerte!$B$29)^2+(((G3133-Hilfswerte!$B$24)/Hilfswerte!$B$25)-Hilfswerte!$B$30)^2),3)</f>
        <v>0.59099999999999997</v>
      </c>
      <c r="W3133" s="4">
        <f>ROUND(E3133*Hilfswerte!$B$31,0)</f>
        <v>23432</v>
      </c>
      <c r="X3133" s="4">
        <f t="shared" si="390"/>
        <v>13772</v>
      </c>
      <c r="Y3133" s="4" t="str">
        <f>IF(T3133="A - Top-Kunde","bereits Top-Kunde",IF(AND(V3133&lt;=Hilfswerte!$B$34,H3133&lt;0.5*W3133),"Hoch",IF(AND(V3133&lt;=Hilfswerte!$B$35,H3133&lt;0.7*W3133),"Mittel","Niedrig")))</f>
        <v>Hoch</v>
      </c>
      <c r="Z3133" s="4">
        <f t="shared" si="391"/>
        <v>17.399999999999999</v>
      </c>
      <c r="AA3133" s="4" t="str">
        <f>IF(J3133&gt;365,"Bereits abgewandert (Segment D)",IF(Z3133&gt;=Hilfswerte!$B$38,"Rot - akut gefaehrdet",IF(Z3133&gt;=Hilfswerte!$B$39,"Gelb - beobachten","Gruen - stabil")))</f>
        <v>Gelb - beobachten</v>
      </c>
    </row>
    <row r="3134" spans="1:27" ht="15" customHeight="1" x14ac:dyDescent="0.25">
      <c r="A3134" s="4" t="s">
        <v>3481</v>
      </c>
      <c r="B3134" s="4" t="s">
        <v>81</v>
      </c>
      <c r="C3134" s="4" t="s">
        <v>33</v>
      </c>
      <c r="D3134" s="4" t="s">
        <v>117</v>
      </c>
      <c r="E3134" s="4">
        <v>129</v>
      </c>
      <c r="F3134" s="5">
        <v>18.2</v>
      </c>
      <c r="G3134" s="5">
        <v>11</v>
      </c>
      <c r="H3134" s="6">
        <v>86900</v>
      </c>
      <c r="I3134" s="4">
        <v>5</v>
      </c>
      <c r="J3134" s="4">
        <v>13</v>
      </c>
      <c r="K3134" s="4">
        <v>0</v>
      </c>
      <c r="L3134" s="4">
        <v>-5</v>
      </c>
      <c r="M3134" s="4">
        <v>2</v>
      </c>
      <c r="N3134" s="5">
        <v>16.3</v>
      </c>
      <c r="O3134" s="7">
        <f t="shared" si="384"/>
        <v>5</v>
      </c>
      <c r="P3134" s="7">
        <f t="shared" si="385"/>
        <v>5</v>
      </c>
      <c r="Q3134" s="7">
        <f t="shared" si="386"/>
        <v>5</v>
      </c>
      <c r="R3134" s="7">
        <f t="shared" si="387"/>
        <v>15</v>
      </c>
      <c r="S3134" s="8">
        <f t="shared" si="388"/>
        <v>158.19999999999999</v>
      </c>
      <c r="T3134" s="7" t="str">
        <f t="shared" si="389"/>
        <v>A - Top-Kunde</v>
      </c>
      <c r="U3134" s="4">
        <f>ROUND(((E3134-Hilfswerte!$B$20)/Hilfswerte!$B$21)+((F3134-Hilfswerte!$B$22)/Hilfswerte!$B$23)+((G3134-Hilfswerte!$B$24)/Hilfswerte!$B$25)+0.1*INDEX(Hilfswerte!$B$4:$B$15,MATCH(C3134,Hilfswerte!$A$4:$A$15,0)),2)</f>
        <v>0.02</v>
      </c>
      <c r="V3134" s="4">
        <f>ROUND(SQRT((((E3134-Hilfswerte!$B$20)/Hilfswerte!$B$21)-Hilfswerte!$B$28)^2+(((F3134-Hilfswerte!$B$22)/Hilfswerte!$B$23)-Hilfswerte!$B$29)^2+(((G3134-Hilfswerte!$B$24)/Hilfswerte!$B$25)-Hilfswerte!$B$30)^2),3)</f>
        <v>0.38900000000000001</v>
      </c>
      <c r="W3134" s="4">
        <f>ROUND(E3134*Hilfswerte!$B$31,0)</f>
        <v>26515</v>
      </c>
      <c r="X3134" s="4">
        <f t="shared" si="390"/>
        <v>0</v>
      </c>
      <c r="Y3134" s="4" t="str">
        <f>IF(T3134="A - Top-Kunde","bereits Top-Kunde",IF(AND(V3134&lt;=Hilfswerte!$B$34,H3134&lt;0.5*W3134),"Hoch",IF(AND(V3134&lt;=Hilfswerte!$B$35,H3134&lt;0.7*W3134),"Mittel","Niedrig")))</f>
        <v>bereits Top-Kunde</v>
      </c>
      <c r="Z3134" s="4">
        <f t="shared" si="391"/>
        <v>0.7</v>
      </c>
      <c r="AA3134" s="4" t="str">
        <f>IF(J3134&gt;365,"Bereits abgewandert (Segment D)",IF(Z3134&gt;=Hilfswerte!$B$38,"Rot - akut gefaehrdet",IF(Z3134&gt;=Hilfswerte!$B$39,"Gelb - beobachten","Gruen - stabil")))</f>
        <v>Gruen - stabil</v>
      </c>
    </row>
    <row r="3135" spans="1:27" ht="15" customHeight="1" x14ac:dyDescent="0.25">
      <c r="A3135" s="4" t="s">
        <v>3482</v>
      </c>
      <c r="B3135" s="4" t="s">
        <v>723</v>
      </c>
      <c r="C3135" s="4" t="s">
        <v>47</v>
      </c>
      <c r="D3135" s="4" t="s">
        <v>30</v>
      </c>
      <c r="E3135" s="4">
        <v>53</v>
      </c>
      <c r="F3135" s="5">
        <v>13.3</v>
      </c>
      <c r="G3135" s="5">
        <v>3.8</v>
      </c>
      <c r="H3135" s="6">
        <v>2460</v>
      </c>
      <c r="I3135" s="4">
        <v>2</v>
      </c>
      <c r="J3135" s="4">
        <v>291</v>
      </c>
      <c r="K3135" s="4">
        <v>0</v>
      </c>
      <c r="L3135" s="4">
        <v>-1</v>
      </c>
      <c r="M3135" s="4">
        <v>1</v>
      </c>
      <c r="N3135" s="5">
        <v>-1</v>
      </c>
      <c r="O3135" s="7">
        <f t="shared" si="384"/>
        <v>2</v>
      </c>
      <c r="P3135" s="7">
        <f t="shared" si="385"/>
        <v>2</v>
      </c>
      <c r="Q3135" s="7">
        <f t="shared" si="386"/>
        <v>3</v>
      </c>
      <c r="R3135" s="7">
        <f t="shared" si="387"/>
        <v>7</v>
      </c>
      <c r="S3135" s="8">
        <f t="shared" si="388"/>
        <v>69.5</v>
      </c>
      <c r="T3135" s="7" t="str">
        <f t="shared" si="389"/>
        <v>C - Entwicklungspotenzial</v>
      </c>
      <c r="U3135" s="4">
        <f>ROUND(((E3135-Hilfswerte!$B$20)/Hilfswerte!$B$21)+((F3135-Hilfswerte!$B$22)/Hilfswerte!$B$23)+((G3135-Hilfswerte!$B$24)/Hilfswerte!$B$25)+0.1*INDEX(Hilfswerte!$B$4:$B$15,MATCH(C3135,Hilfswerte!$A$4:$A$15,0)),2)</f>
        <v>-1.49</v>
      </c>
      <c r="V3135" s="4">
        <f>ROUND(SQRT((((E3135-Hilfswerte!$B$20)/Hilfswerte!$B$21)-Hilfswerte!$B$28)^2+(((F3135-Hilfswerte!$B$22)/Hilfswerte!$B$23)-Hilfswerte!$B$29)^2+(((G3135-Hilfswerte!$B$24)/Hilfswerte!$B$25)-Hilfswerte!$B$30)^2),3)</f>
        <v>1.3480000000000001</v>
      </c>
      <c r="W3135" s="4">
        <f>ROUND(E3135*Hilfswerte!$B$31,0)</f>
        <v>10894</v>
      </c>
      <c r="X3135" s="4">
        <f t="shared" si="390"/>
        <v>8434</v>
      </c>
      <c r="Y3135" s="4" t="str">
        <f>IF(T3135="A - Top-Kunde","bereits Top-Kunde",IF(AND(V3135&lt;=Hilfswerte!$B$34,H3135&lt;0.5*W3135),"Hoch",IF(AND(V3135&lt;=Hilfswerte!$B$35,H3135&lt;0.7*W3135),"Mittel","Niedrig")))</f>
        <v>Niedrig</v>
      </c>
      <c r="Z3135" s="4">
        <f t="shared" si="391"/>
        <v>15</v>
      </c>
      <c r="AA3135" s="4" t="str">
        <f>IF(J3135&gt;365,"Bereits abgewandert (Segment D)",IF(Z3135&gt;=Hilfswerte!$B$38,"Rot - akut gefaehrdet",IF(Z3135&gt;=Hilfswerte!$B$39,"Gelb - beobachten","Gruen - stabil")))</f>
        <v>Gelb - beobachten</v>
      </c>
    </row>
    <row r="3136" spans="1:27" ht="15" customHeight="1" x14ac:dyDescent="0.25">
      <c r="A3136" s="4" t="s">
        <v>3483</v>
      </c>
      <c r="B3136" s="4" t="s">
        <v>645</v>
      </c>
      <c r="C3136" s="4" t="s">
        <v>74</v>
      </c>
      <c r="D3136" s="4" t="s">
        <v>30</v>
      </c>
      <c r="E3136" s="4">
        <v>407</v>
      </c>
      <c r="F3136" s="5">
        <v>142</v>
      </c>
      <c r="G3136" s="5">
        <v>19.7</v>
      </c>
      <c r="H3136" s="6">
        <v>26680</v>
      </c>
      <c r="I3136" s="4">
        <v>2</v>
      </c>
      <c r="J3136" s="4">
        <v>30</v>
      </c>
      <c r="K3136" s="4">
        <v>0</v>
      </c>
      <c r="L3136" s="4">
        <v>-5</v>
      </c>
      <c r="M3136" s="4">
        <v>5</v>
      </c>
      <c r="N3136" s="5">
        <v>-16.2</v>
      </c>
      <c r="O3136" s="7">
        <f t="shared" si="384"/>
        <v>5</v>
      </c>
      <c r="P3136" s="7">
        <f t="shared" si="385"/>
        <v>2</v>
      </c>
      <c r="Q3136" s="7">
        <f t="shared" si="386"/>
        <v>5</v>
      </c>
      <c r="R3136" s="7">
        <f t="shared" si="387"/>
        <v>12</v>
      </c>
      <c r="S3136" s="8">
        <f t="shared" si="388"/>
        <v>111.9</v>
      </c>
      <c r="T3136" s="7" t="str">
        <f t="shared" si="389"/>
        <v>B - Kernkunde</v>
      </c>
      <c r="U3136" s="4">
        <f>ROUND(((E3136-Hilfswerte!$B$20)/Hilfswerte!$B$21)+((F3136-Hilfswerte!$B$22)/Hilfswerte!$B$23)+((G3136-Hilfswerte!$B$24)/Hilfswerte!$B$25)+0.1*INDEX(Hilfswerte!$B$4:$B$15,MATCH(C3136,Hilfswerte!$A$4:$A$15,0)),2)</f>
        <v>4.7699999999999996</v>
      </c>
      <c r="V3136" s="4">
        <f>ROUND(SQRT((((E3136-Hilfswerte!$B$20)/Hilfswerte!$B$21)-Hilfswerte!$B$28)^2+(((F3136-Hilfswerte!$B$22)/Hilfswerte!$B$23)-Hilfswerte!$B$29)^2+(((G3136-Hilfswerte!$B$24)/Hilfswerte!$B$25)-Hilfswerte!$B$30)^2),3)</f>
        <v>2.5329999999999999</v>
      </c>
      <c r="W3136" s="4">
        <f>ROUND(E3136*Hilfswerte!$B$31,0)</f>
        <v>83657</v>
      </c>
      <c r="X3136" s="4">
        <f t="shared" si="390"/>
        <v>56977</v>
      </c>
      <c r="Y3136" s="4" t="str">
        <f>IF(T3136="A - Top-Kunde","bereits Top-Kunde",IF(AND(V3136&lt;=Hilfswerte!$B$34,H3136&lt;0.5*W3136),"Hoch",IF(AND(V3136&lt;=Hilfswerte!$B$35,H3136&lt;0.7*W3136),"Mittel","Niedrig")))</f>
        <v>Niedrig</v>
      </c>
      <c r="Z3136" s="4">
        <f t="shared" si="391"/>
        <v>8</v>
      </c>
      <c r="AA3136" s="4" t="str">
        <f>IF(J3136&gt;365,"Bereits abgewandert (Segment D)",IF(Z3136&gt;=Hilfswerte!$B$38,"Rot - akut gefaehrdet",IF(Z3136&gt;=Hilfswerte!$B$39,"Gelb - beobachten","Gruen - stabil")))</f>
        <v>Gruen - stabil</v>
      </c>
    </row>
    <row r="3137" spans="1:27" ht="15" customHeight="1" x14ac:dyDescent="0.25">
      <c r="A3137" s="4" t="s">
        <v>3484</v>
      </c>
      <c r="B3137" s="4" t="s">
        <v>142</v>
      </c>
      <c r="C3137" s="4" t="s">
        <v>74</v>
      </c>
      <c r="D3137" s="4" t="s">
        <v>122</v>
      </c>
      <c r="E3137" s="4">
        <v>25</v>
      </c>
      <c r="F3137" s="5">
        <v>4.7</v>
      </c>
      <c r="G3137" s="5">
        <v>1</v>
      </c>
      <c r="H3137" s="6">
        <v>5620</v>
      </c>
      <c r="I3137" s="4">
        <v>5</v>
      </c>
      <c r="J3137" s="4">
        <v>49</v>
      </c>
      <c r="K3137" s="4">
        <v>0</v>
      </c>
      <c r="L3137" s="4">
        <v>13</v>
      </c>
      <c r="M3137" s="4">
        <v>4</v>
      </c>
      <c r="N3137" s="5">
        <v>9.6999999999999993</v>
      </c>
      <c r="O3137" s="7">
        <f t="shared" si="384"/>
        <v>4</v>
      </c>
      <c r="P3137" s="7">
        <f t="shared" si="385"/>
        <v>5</v>
      </c>
      <c r="Q3137" s="7">
        <f t="shared" si="386"/>
        <v>4</v>
      </c>
      <c r="R3137" s="7">
        <f t="shared" si="387"/>
        <v>13</v>
      </c>
      <c r="S3137" s="8">
        <f t="shared" si="388"/>
        <v>131</v>
      </c>
      <c r="T3137" s="7" t="str">
        <f t="shared" si="389"/>
        <v>A - Top-Kunde</v>
      </c>
      <c r="U3137" s="4">
        <f>ROUND(((E3137-Hilfswerte!$B$20)/Hilfswerte!$B$21)+((F3137-Hilfswerte!$B$22)/Hilfswerte!$B$23)+((G3137-Hilfswerte!$B$24)/Hilfswerte!$B$25)+0.1*INDEX(Hilfswerte!$B$4:$B$15,MATCH(C3137,Hilfswerte!$A$4:$A$15,0)),2)</f>
        <v>-2.31</v>
      </c>
      <c r="V3137" s="4">
        <f>ROUND(SQRT((((E3137-Hilfswerte!$B$20)/Hilfswerte!$B$21)-Hilfswerte!$B$28)^2+(((F3137-Hilfswerte!$B$22)/Hilfswerte!$B$23)-Hilfswerte!$B$29)^2+(((G3137-Hilfswerte!$B$24)/Hilfswerte!$B$25)-Hilfswerte!$B$30)^2),3)</f>
        <v>1.831</v>
      </c>
      <c r="W3137" s="4">
        <f>ROUND(E3137*Hilfswerte!$B$31,0)</f>
        <v>5139</v>
      </c>
      <c r="X3137" s="4">
        <f t="shared" si="390"/>
        <v>0</v>
      </c>
      <c r="Y3137" s="4" t="str">
        <f>IF(T3137="A - Top-Kunde","bereits Top-Kunde",IF(AND(V3137&lt;=Hilfswerte!$B$34,H3137&lt;0.5*W3137),"Hoch",IF(AND(V3137&lt;=Hilfswerte!$B$35,H3137&lt;0.7*W3137),"Mittel","Niedrig")))</f>
        <v>bereits Top-Kunde</v>
      </c>
      <c r="Z3137" s="4">
        <f t="shared" si="391"/>
        <v>5.0999999999999996</v>
      </c>
      <c r="AA3137" s="4" t="str">
        <f>IF(J3137&gt;365,"Bereits abgewandert (Segment D)",IF(Z3137&gt;=Hilfswerte!$B$38,"Rot - akut gefaehrdet",IF(Z3137&gt;=Hilfswerte!$B$39,"Gelb - beobachten","Gruen - stabil")))</f>
        <v>Gruen - stabil</v>
      </c>
    </row>
    <row r="3138" spans="1:27" ht="15" customHeight="1" x14ac:dyDescent="0.25">
      <c r="A3138" s="4" t="s">
        <v>3485</v>
      </c>
      <c r="B3138" s="4" t="s">
        <v>312</v>
      </c>
      <c r="C3138" s="4" t="s">
        <v>84</v>
      </c>
      <c r="D3138" s="4" t="s">
        <v>30</v>
      </c>
      <c r="E3138" s="4">
        <v>42</v>
      </c>
      <c r="F3138" s="5">
        <v>11.8</v>
      </c>
      <c r="G3138" s="5">
        <v>13.6</v>
      </c>
      <c r="H3138" s="6">
        <v>16770</v>
      </c>
      <c r="I3138" s="4">
        <v>2</v>
      </c>
      <c r="J3138" s="4">
        <v>94</v>
      </c>
      <c r="K3138" s="4">
        <v>0</v>
      </c>
      <c r="L3138" s="4">
        <v>6</v>
      </c>
      <c r="M3138" s="4">
        <v>1</v>
      </c>
      <c r="N3138" s="5">
        <v>-2.2999999999999998</v>
      </c>
      <c r="O3138" s="7">
        <f t="shared" ref="O3138:O3201" si="392">IF(J3138&gt;365,1,IF(J3138&lt;=30,5,IF(J3138&lt;=90,4,IF(J3138&lt;=180,3,2))))</f>
        <v>3</v>
      </c>
      <c r="P3138" s="7">
        <f t="shared" ref="P3138:P3201" si="393">IF(I3138&gt;=5,5,IF(I3138&gt;=4,4,IF(I3138&gt;=3,3,IF(I3138&gt;=2,2,1))))</f>
        <v>2</v>
      </c>
      <c r="Q3138" s="7">
        <f t="shared" ref="Q3138:Q3201" si="394">IF(H3138&gt;=7500,5,IF(H3138&gt;=2500,4,IF(H3138&gt;=1000,3,IF(H3138&gt;=1,2,1))))</f>
        <v>5</v>
      </c>
      <c r="R3138" s="7">
        <f t="shared" ref="R3138:R3201" si="395">O3138+P3138+Q3138</f>
        <v>10</v>
      </c>
      <c r="S3138" s="8">
        <f t="shared" ref="S3138:S3201" si="396">ROUND(10*R3138+0.5*N3138-6*K3138-0.3*MAX(0,L3138),1)</f>
        <v>97.1</v>
      </c>
      <c r="T3138" s="7" t="str">
        <f t="shared" ref="T3138:T3201" si="397">IF(J3138&gt;365,"D - Abwanderungsrisiko",IF(S3138&gt;=125,"A - Top-Kunde",IF(S3138&gt;=105,"B - Kernkunde","C - Entwicklungspotenzial")))</f>
        <v>C - Entwicklungspotenzial</v>
      </c>
      <c r="U3138" s="4">
        <f>ROUND(((E3138-Hilfswerte!$B$20)/Hilfswerte!$B$21)+((F3138-Hilfswerte!$B$22)/Hilfswerte!$B$23)+((G3138-Hilfswerte!$B$24)/Hilfswerte!$B$25)+0.1*INDEX(Hilfswerte!$B$4:$B$15,MATCH(C3138,Hilfswerte!$A$4:$A$15,0)),2)</f>
        <v>-0.08</v>
      </c>
      <c r="V3138" s="4">
        <f>ROUND(SQRT((((E3138-Hilfswerte!$B$20)/Hilfswerte!$B$21)-Hilfswerte!$B$28)^2+(((F3138-Hilfswerte!$B$22)/Hilfswerte!$B$23)-Hilfswerte!$B$29)^2+(((G3138-Hilfswerte!$B$24)/Hilfswerte!$B$25)-Hilfswerte!$B$30)^2),3)</f>
        <v>0.80500000000000005</v>
      </c>
      <c r="W3138" s="4">
        <f>ROUND(E3138*Hilfswerte!$B$31,0)</f>
        <v>8633</v>
      </c>
      <c r="X3138" s="4">
        <f t="shared" ref="X3138:X3201" si="398">MAX(0,W3138-H3138)</f>
        <v>0</v>
      </c>
      <c r="Y3138" s="4" t="str">
        <f>IF(T3138="A - Top-Kunde","bereits Top-Kunde",IF(AND(V3138&lt;=Hilfswerte!$B$34,H3138&lt;0.5*W3138),"Hoch",IF(AND(V3138&lt;=Hilfswerte!$B$35,H3138&lt;0.7*W3138),"Mittel","Niedrig")))</f>
        <v>Niedrig</v>
      </c>
      <c r="Z3138" s="4">
        <f t="shared" ref="Z3138:Z3201" si="399">ROUND(0.4*MAX(0,-N3138)+3*K3138+0.2*MAX(0,L3138)+0.05*J3138,1)</f>
        <v>6.8</v>
      </c>
      <c r="AA3138" s="4" t="str">
        <f>IF(J3138&gt;365,"Bereits abgewandert (Segment D)",IF(Z3138&gt;=Hilfswerte!$B$38,"Rot - akut gefaehrdet",IF(Z3138&gt;=Hilfswerte!$B$39,"Gelb - beobachten","Gruen - stabil")))</f>
        <v>Gruen - stabil</v>
      </c>
    </row>
    <row r="3139" spans="1:27" ht="15" customHeight="1" x14ac:dyDescent="0.25">
      <c r="A3139" s="4" t="s">
        <v>3486</v>
      </c>
      <c r="B3139" s="4" t="s">
        <v>210</v>
      </c>
      <c r="C3139" s="4" t="s">
        <v>62</v>
      </c>
      <c r="D3139" s="4" t="s">
        <v>30</v>
      </c>
      <c r="E3139" s="4">
        <v>447</v>
      </c>
      <c r="F3139" s="5">
        <v>67.2</v>
      </c>
      <c r="G3139" s="5">
        <v>3.6</v>
      </c>
      <c r="H3139" s="6">
        <v>0</v>
      </c>
      <c r="I3139" s="4">
        <v>0</v>
      </c>
      <c r="J3139" s="4">
        <v>479</v>
      </c>
      <c r="K3139" s="4">
        <v>0</v>
      </c>
      <c r="L3139" s="4">
        <v>0</v>
      </c>
      <c r="M3139" s="4">
        <v>0</v>
      </c>
      <c r="N3139" s="5">
        <v>-79.400000000000006</v>
      </c>
      <c r="O3139" s="7">
        <f t="shared" si="392"/>
        <v>1</v>
      </c>
      <c r="P3139" s="7">
        <f t="shared" si="393"/>
        <v>1</v>
      </c>
      <c r="Q3139" s="7">
        <f t="shared" si="394"/>
        <v>1</v>
      </c>
      <c r="R3139" s="7">
        <f t="shared" si="395"/>
        <v>3</v>
      </c>
      <c r="S3139" s="8">
        <f t="shared" si="396"/>
        <v>-9.6999999999999993</v>
      </c>
      <c r="T3139" s="7" t="str">
        <f t="shared" si="397"/>
        <v>D - Abwanderungsrisiko</v>
      </c>
      <c r="U3139" s="4">
        <f>ROUND(((E3139-Hilfswerte!$B$20)/Hilfswerte!$B$21)+((F3139-Hilfswerte!$B$22)/Hilfswerte!$B$23)+((G3139-Hilfswerte!$B$24)/Hilfswerte!$B$25)+0.1*INDEX(Hilfswerte!$B$4:$B$15,MATCH(C3139,Hilfswerte!$A$4:$A$15,0)),2)</f>
        <v>1.47</v>
      </c>
      <c r="V3139" s="4">
        <f>ROUND(SQRT((((E3139-Hilfswerte!$B$20)/Hilfswerte!$B$21)-Hilfswerte!$B$28)^2+(((F3139-Hilfswerte!$B$22)/Hilfswerte!$B$23)-Hilfswerte!$B$29)^2+(((G3139-Hilfswerte!$B$24)/Hilfswerte!$B$25)-Hilfswerte!$B$30)^2),3)</f>
        <v>1.782</v>
      </c>
      <c r="W3139" s="4">
        <f>ROUND(E3139*Hilfswerte!$B$31,0)</f>
        <v>91879</v>
      </c>
      <c r="X3139" s="4">
        <f t="shared" si="398"/>
        <v>91879</v>
      </c>
      <c r="Y3139" s="4" t="str">
        <f>IF(T3139="A - Top-Kunde","bereits Top-Kunde",IF(AND(V3139&lt;=Hilfswerte!$B$34,H3139&lt;0.5*W3139),"Hoch",IF(AND(V3139&lt;=Hilfswerte!$B$35,H3139&lt;0.7*W3139),"Mittel","Niedrig")))</f>
        <v>Niedrig</v>
      </c>
      <c r="Z3139" s="4">
        <f t="shared" si="399"/>
        <v>55.7</v>
      </c>
      <c r="AA3139" s="4" t="str">
        <f>IF(J3139&gt;365,"Bereits abgewandert (Segment D)",IF(Z3139&gt;=Hilfswerte!$B$38,"Rot - akut gefaehrdet",IF(Z3139&gt;=Hilfswerte!$B$39,"Gelb - beobachten","Gruen - stabil")))</f>
        <v>Bereits abgewandert (Segment D)</v>
      </c>
    </row>
    <row r="3140" spans="1:27" ht="15" customHeight="1" x14ac:dyDescent="0.25">
      <c r="A3140" s="4" t="s">
        <v>3487</v>
      </c>
      <c r="B3140" s="4" t="s">
        <v>890</v>
      </c>
      <c r="C3140" s="4" t="s">
        <v>38</v>
      </c>
      <c r="D3140" s="4" t="s">
        <v>93</v>
      </c>
      <c r="E3140" s="4">
        <v>70</v>
      </c>
      <c r="F3140" s="5">
        <v>21.1</v>
      </c>
      <c r="G3140" s="5">
        <v>15.6</v>
      </c>
      <c r="H3140" s="6">
        <v>22090</v>
      </c>
      <c r="I3140" s="4">
        <v>5</v>
      </c>
      <c r="J3140" s="4">
        <v>9</v>
      </c>
      <c r="K3140" s="4">
        <v>0</v>
      </c>
      <c r="L3140" s="4">
        <v>3</v>
      </c>
      <c r="M3140" s="4">
        <v>5</v>
      </c>
      <c r="N3140" s="5">
        <v>-10.1</v>
      </c>
      <c r="O3140" s="7">
        <f t="shared" si="392"/>
        <v>5</v>
      </c>
      <c r="P3140" s="7">
        <f t="shared" si="393"/>
        <v>5</v>
      </c>
      <c r="Q3140" s="7">
        <f t="shared" si="394"/>
        <v>5</v>
      </c>
      <c r="R3140" s="7">
        <f t="shared" si="395"/>
        <v>15</v>
      </c>
      <c r="S3140" s="8">
        <f t="shared" si="396"/>
        <v>144.1</v>
      </c>
      <c r="T3140" s="7" t="str">
        <f t="shared" si="397"/>
        <v>A - Top-Kunde</v>
      </c>
      <c r="U3140" s="4">
        <f>ROUND(((E3140-Hilfswerte!$B$20)/Hilfswerte!$B$21)+((F3140-Hilfswerte!$B$22)/Hilfswerte!$B$23)+((G3140-Hilfswerte!$B$24)/Hilfswerte!$B$25)+0.1*INDEX(Hilfswerte!$B$4:$B$15,MATCH(C3140,Hilfswerte!$A$4:$A$15,0)),2)</f>
        <v>0.86</v>
      </c>
      <c r="V3140" s="4">
        <f>ROUND(SQRT((((E3140-Hilfswerte!$B$20)/Hilfswerte!$B$21)-Hilfswerte!$B$28)^2+(((F3140-Hilfswerte!$B$22)/Hilfswerte!$B$23)-Hilfswerte!$B$29)^2+(((G3140-Hilfswerte!$B$24)/Hilfswerte!$B$25)-Hilfswerte!$B$30)^2),3)</f>
        <v>0.86499999999999999</v>
      </c>
      <c r="W3140" s="4">
        <f>ROUND(E3140*Hilfswerte!$B$31,0)</f>
        <v>14388</v>
      </c>
      <c r="X3140" s="4">
        <f t="shared" si="398"/>
        <v>0</v>
      </c>
      <c r="Y3140" s="4" t="str">
        <f>IF(T3140="A - Top-Kunde","bereits Top-Kunde",IF(AND(V3140&lt;=Hilfswerte!$B$34,H3140&lt;0.5*W3140),"Hoch",IF(AND(V3140&lt;=Hilfswerte!$B$35,H3140&lt;0.7*W3140),"Mittel","Niedrig")))</f>
        <v>bereits Top-Kunde</v>
      </c>
      <c r="Z3140" s="4">
        <f t="shared" si="399"/>
        <v>5.0999999999999996</v>
      </c>
      <c r="AA3140" s="4" t="str">
        <f>IF(J3140&gt;365,"Bereits abgewandert (Segment D)",IF(Z3140&gt;=Hilfswerte!$B$38,"Rot - akut gefaehrdet",IF(Z3140&gt;=Hilfswerte!$B$39,"Gelb - beobachten","Gruen - stabil")))</f>
        <v>Gruen - stabil</v>
      </c>
    </row>
    <row r="3141" spans="1:27" ht="15" customHeight="1" x14ac:dyDescent="0.25">
      <c r="A3141" s="4" t="s">
        <v>3488</v>
      </c>
      <c r="B3141" s="4" t="s">
        <v>601</v>
      </c>
      <c r="C3141" s="4" t="s">
        <v>62</v>
      </c>
      <c r="D3141" s="4" t="s">
        <v>30</v>
      </c>
      <c r="E3141" s="4">
        <v>643</v>
      </c>
      <c r="F3141" s="5">
        <v>84.3</v>
      </c>
      <c r="G3141" s="5">
        <v>14.9</v>
      </c>
      <c r="H3141" s="6">
        <v>43060</v>
      </c>
      <c r="I3141" s="4">
        <v>2</v>
      </c>
      <c r="J3141" s="4">
        <v>136</v>
      </c>
      <c r="K3141" s="4">
        <v>0</v>
      </c>
      <c r="L3141" s="4">
        <v>12</v>
      </c>
      <c r="M3141" s="4">
        <v>2</v>
      </c>
      <c r="N3141" s="5">
        <v>35.700000000000003</v>
      </c>
      <c r="O3141" s="7">
        <f t="shared" si="392"/>
        <v>3</v>
      </c>
      <c r="P3141" s="7">
        <f t="shared" si="393"/>
        <v>2</v>
      </c>
      <c r="Q3141" s="7">
        <f t="shared" si="394"/>
        <v>5</v>
      </c>
      <c r="R3141" s="7">
        <f t="shared" si="395"/>
        <v>10</v>
      </c>
      <c r="S3141" s="8">
        <f t="shared" si="396"/>
        <v>114.3</v>
      </c>
      <c r="T3141" s="7" t="str">
        <f t="shared" si="397"/>
        <v>B - Kernkunde</v>
      </c>
      <c r="U3141" s="4">
        <f>ROUND(((E3141-Hilfswerte!$B$20)/Hilfswerte!$B$21)+((F3141-Hilfswerte!$B$22)/Hilfswerte!$B$23)+((G3141-Hilfswerte!$B$24)/Hilfswerte!$B$25)+0.1*INDEX(Hilfswerte!$B$4:$B$15,MATCH(C3141,Hilfswerte!$A$4:$A$15,0)),2)</f>
        <v>4.42</v>
      </c>
      <c r="V3141" s="4">
        <f>ROUND(SQRT((((E3141-Hilfswerte!$B$20)/Hilfswerte!$B$21)-Hilfswerte!$B$28)^2+(((F3141-Hilfswerte!$B$22)/Hilfswerte!$B$23)-Hilfswerte!$B$29)^2+(((G3141-Hilfswerte!$B$24)/Hilfswerte!$B$25)-Hilfswerte!$B$30)^2),3)</f>
        <v>2.278</v>
      </c>
      <c r="W3141" s="4">
        <f>ROUND(E3141*Hilfswerte!$B$31,0)</f>
        <v>132166</v>
      </c>
      <c r="X3141" s="4">
        <f t="shared" si="398"/>
        <v>89106</v>
      </c>
      <c r="Y3141" s="4" t="str">
        <f>IF(T3141="A - Top-Kunde","bereits Top-Kunde",IF(AND(V3141&lt;=Hilfswerte!$B$34,H3141&lt;0.5*W3141),"Hoch",IF(AND(V3141&lt;=Hilfswerte!$B$35,H3141&lt;0.7*W3141),"Mittel","Niedrig")))</f>
        <v>Niedrig</v>
      </c>
      <c r="Z3141" s="4">
        <f t="shared" si="399"/>
        <v>9.1999999999999993</v>
      </c>
      <c r="AA3141" s="4" t="str">
        <f>IF(J3141&gt;365,"Bereits abgewandert (Segment D)",IF(Z3141&gt;=Hilfswerte!$B$38,"Rot - akut gefaehrdet",IF(Z3141&gt;=Hilfswerte!$B$39,"Gelb - beobachten","Gruen - stabil")))</f>
        <v>Gruen - stabil</v>
      </c>
    </row>
    <row r="3142" spans="1:27" ht="15" customHeight="1" x14ac:dyDescent="0.25">
      <c r="A3142" s="4" t="s">
        <v>3489</v>
      </c>
      <c r="B3142" s="4" t="s">
        <v>192</v>
      </c>
      <c r="C3142" s="4" t="s">
        <v>89</v>
      </c>
      <c r="D3142" s="4" t="s">
        <v>30</v>
      </c>
      <c r="E3142" s="4">
        <v>100</v>
      </c>
      <c r="F3142" s="5">
        <v>19.899999999999999</v>
      </c>
      <c r="G3142" s="5">
        <v>14.3</v>
      </c>
      <c r="H3142" s="6">
        <v>15370</v>
      </c>
      <c r="I3142" s="4">
        <v>1</v>
      </c>
      <c r="J3142" s="4">
        <v>32</v>
      </c>
      <c r="K3142" s="4">
        <v>0</v>
      </c>
      <c r="L3142" s="4">
        <v>5</v>
      </c>
      <c r="M3142" s="4">
        <v>6</v>
      </c>
      <c r="N3142" s="5">
        <v>35.5</v>
      </c>
      <c r="O3142" s="7">
        <f t="shared" si="392"/>
        <v>4</v>
      </c>
      <c r="P3142" s="7">
        <f t="shared" si="393"/>
        <v>1</v>
      </c>
      <c r="Q3142" s="7">
        <f t="shared" si="394"/>
        <v>5</v>
      </c>
      <c r="R3142" s="7">
        <f t="shared" si="395"/>
        <v>10</v>
      </c>
      <c r="S3142" s="8">
        <f t="shared" si="396"/>
        <v>116.3</v>
      </c>
      <c r="T3142" s="7" t="str">
        <f t="shared" si="397"/>
        <v>B - Kernkunde</v>
      </c>
      <c r="U3142" s="4">
        <f>ROUND(((E3142-Hilfswerte!$B$20)/Hilfswerte!$B$21)+((F3142-Hilfswerte!$B$22)/Hilfswerte!$B$23)+((G3142-Hilfswerte!$B$24)/Hilfswerte!$B$25)+0.1*INDEX(Hilfswerte!$B$4:$B$15,MATCH(C3142,Hilfswerte!$A$4:$A$15,0)),2)</f>
        <v>0.71</v>
      </c>
      <c r="V3142" s="4">
        <f>ROUND(SQRT((((E3142-Hilfswerte!$B$20)/Hilfswerte!$B$21)-Hilfswerte!$B$28)^2+(((F3142-Hilfswerte!$B$22)/Hilfswerte!$B$23)-Hilfswerte!$B$29)^2+(((G3142-Hilfswerte!$B$24)/Hilfswerte!$B$25)-Hilfswerte!$B$30)^2),3)</f>
        <v>0.65300000000000002</v>
      </c>
      <c r="W3142" s="4">
        <f>ROUND(E3142*Hilfswerte!$B$31,0)</f>
        <v>20555</v>
      </c>
      <c r="X3142" s="4">
        <f t="shared" si="398"/>
        <v>5185</v>
      </c>
      <c r="Y3142" s="4" t="str">
        <f>IF(T3142="A - Top-Kunde","bereits Top-Kunde",IF(AND(V3142&lt;=Hilfswerte!$B$34,H3142&lt;0.5*W3142),"Hoch",IF(AND(V3142&lt;=Hilfswerte!$B$35,H3142&lt;0.7*W3142),"Mittel","Niedrig")))</f>
        <v>Niedrig</v>
      </c>
      <c r="Z3142" s="4">
        <f t="shared" si="399"/>
        <v>2.6</v>
      </c>
      <c r="AA3142" s="4" t="str">
        <f>IF(J3142&gt;365,"Bereits abgewandert (Segment D)",IF(Z3142&gt;=Hilfswerte!$B$38,"Rot - akut gefaehrdet",IF(Z3142&gt;=Hilfswerte!$B$39,"Gelb - beobachten","Gruen - stabil")))</f>
        <v>Gruen - stabil</v>
      </c>
    </row>
    <row r="3143" spans="1:27" ht="15" customHeight="1" x14ac:dyDescent="0.25">
      <c r="A3143" s="4" t="s">
        <v>3490</v>
      </c>
      <c r="B3143" s="4" t="s">
        <v>325</v>
      </c>
      <c r="C3143" s="4" t="s">
        <v>74</v>
      </c>
      <c r="D3143" s="4" t="s">
        <v>106</v>
      </c>
      <c r="E3143" s="4">
        <v>71</v>
      </c>
      <c r="F3143" s="5">
        <v>21.6</v>
      </c>
      <c r="G3143" s="5">
        <v>19.3</v>
      </c>
      <c r="H3143" s="6">
        <v>3150</v>
      </c>
      <c r="I3143" s="4">
        <v>7</v>
      </c>
      <c r="J3143" s="4">
        <v>22</v>
      </c>
      <c r="K3143" s="4">
        <v>2</v>
      </c>
      <c r="L3143" s="4">
        <v>-4</v>
      </c>
      <c r="M3143" s="4">
        <v>1</v>
      </c>
      <c r="N3143" s="5">
        <v>0.9</v>
      </c>
      <c r="O3143" s="7">
        <f t="shared" si="392"/>
        <v>5</v>
      </c>
      <c r="P3143" s="7">
        <f t="shared" si="393"/>
        <v>5</v>
      </c>
      <c r="Q3143" s="7">
        <f t="shared" si="394"/>
        <v>4</v>
      </c>
      <c r="R3143" s="7">
        <f t="shared" si="395"/>
        <v>14</v>
      </c>
      <c r="S3143" s="8">
        <f t="shared" si="396"/>
        <v>128.5</v>
      </c>
      <c r="T3143" s="7" t="str">
        <f t="shared" si="397"/>
        <v>A - Top-Kunde</v>
      </c>
      <c r="U3143" s="4">
        <f>ROUND(((E3143-Hilfswerte!$B$20)/Hilfswerte!$B$21)+((F3143-Hilfswerte!$B$22)/Hilfswerte!$B$23)+((G3143-Hilfswerte!$B$24)/Hilfswerte!$B$25)+0.1*INDEX(Hilfswerte!$B$4:$B$15,MATCH(C3143,Hilfswerte!$A$4:$A$15,0)),2)</f>
        <v>1.1000000000000001</v>
      </c>
      <c r="V3143" s="4">
        <f>ROUND(SQRT((((E3143-Hilfswerte!$B$20)/Hilfswerte!$B$21)-Hilfswerte!$B$28)^2+(((F3143-Hilfswerte!$B$22)/Hilfswerte!$B$23)-Hilfswerte!$B$29)^2+(((G3143-Hilfswerte!$B$24)/Hilfswerte!$B$25)-Hilfswerte!$B$30)^2),3)</f>
        <v>1.379</v>
      </c>
      <c r="W3143" s="4">
        <f>ROUND(E3143*Hilfswerte!$B$31,0)</f>
        <v>14594</v>
      </c>
      <c r="X3143" s="4">
        <f t="shared" si="398"/>
        <v>11444</v>
      </c>
      <c r="Y3143" s="4" t="str">
        <f>IF(T3143="A - Top-Kunde","bereits Top-Kunde",IF(AND(V3143&lt;=Hilfswerte!$B$34,H3143&lt;0.5*W3143),"Hoch",IF(AND(V3143&lt;=Hilfswerte!$B$35,H3143&lt;0.7*W3143),"Mittel","Niedrig")))</f>
        <v>bereits Top-Kunde</v>
      </c>
      <c r="Z3143" s="4">
        <f t="shared" si="399"/>
        <v>7.1</v>
      </c>
      <c r="AA3143" s="4" t="str">
        <f>IF(J3143&gt;365,"Bereits abgewandert (Segment D)",IF(Z3143&gt;=Hilfswerte!$B$38,"Rot - akut gefaehrdet",IF(Z3143&gt;=Hilfswerte!$B$39,"Gelb - beobachten","Gruen - stabil")))</f>
        <v>Gruen - stabil</v>
      </c>
    </row>
    <row r="3144" spans="1:27" ht="15" customHeight="1" x14ac:dyDescent="0.25">
      <c r="A3144" s="4" t="s">
        <v>3491</v>
      </c>
      <c r="B3144" s="4" t="s">
        <v>1045</v>
      </c>
      <c r="C3144" s="4" t="s">
        <v>55</v>
      </c>
      <c r="D3144" s="4" t="s">
        <v>48</v>
      </c>
      <c r="E3144" s="4">
        <v>212</v>
      </c>
      <c r="F3144" s="5">
        <v>41.9</v>
      </c>
      <c r="G3144" s="5">
        <v>8.5</v>
      </c>
      <c r="H3144" s="6">
        <v>15070</v>
      </c>
      <c r="I3144" s="4">
        <v>1</v>
      </c>
      <c r="J3144" s="4">
        <v>298</v>
      </c>
      <c r="K3144" s="4">
        <v>1</v>
      </c>
      <c r="L3144" s="4">
        <v>-5</v>
      </c>
      <c r="M3144" s="4">
        <v>2</v>
      </c>
      <c r="N3144" s="5">
        <v>-9.8000000000000007</v>
      </c>
      <c r="O3144" s="7">
        <f t="shared" si="392"/>
        <v>2</v>
      </c>
      <c r="P3144" s="7">
        <f t="shared" si="393"/>
        <v>1</v>
      </c>
      <c r="Q3144" s="7">
        <f t="shared" si="394"/>
        <v>5</v>
      </c>
      <c r="R3144" s="7">
        <f t="shared" si="395"/>
        <v>8</v>
      </c>
      <c r="S3144" s="8">
        <f t="shared" si="396"/>
        <v>69.099999999999994</v>
      </c>
      <c r="T3144" s="7" t="str">
        <f t="shared" si="397"/>
        <v>C - Entwicklungspotenzial</v>
      </c>
      <c r="U3144" s="4">
        <f>ROUND(((E3144-Hilfswerte!$B$20)/Hilfswerte!$B$21)+((F3144-Hilfswerte!$B$22)/Hilfswerte!$B$23)+((G3144-Hilfswerte!$B$24)/Hilfswerte!$B$25)+0.1*INDEX(Hilfswerte!$B$4:$B$15,MATCH(C3144,Hilfswerte!$A$4:$A$15,0)),2)</f>
        <v>0.67</v>
      </c>
      <c r="V3144" s="4">
        <f>ROUND(SQRT((((E3144-Hilfswerte!$B$20)/Hilfswerte!$B$21)-Hilfswerte!$B$28)^2+(((F3144-Hilfswerte!$B$22)/Hilfswerte!$B$23)-Hilfswerte!$B$29)^2+(((G3144-Hilfswerte!$B$24)/Hilfswerte!$B$25)-Hilfswerte!$B$30)^2),3)</f>
        <v>0.47699999999999998</v>
      </c>
      <c r="W3144" s="4">
        <f>ROUND(E3144*Hilfswerte!$B$31,0)</f>
        <v>43576</v>
      </c>
      <c r="X3144" s="4">
        <f t="shared" si="398"/>
        <v>28506</v>
      </c>
      <c r="Y3144" s="4" t="str">
        <f>IF(T3144="A - Top-Kunde","bereits Top-Kunde",IF(AND(V3144&lt;=Hilfswerte!$B$34,H3144&lt;0.5*W3144),"Hoch",IF(AND(V3144&lt;=Hilfswerte!$B$35,H3144&lt;0.7*W3144),"Mittel","Niedrig")))</f>
        <v>Hoch</v>
      </c>
      <c r="Z3144" s="4">
        <f t="shared" si="399"/>
        <v>21.8</v>
      </c>
      <c r="AA3144" s="4" t="str">
        <f>IF(J3144&gt;365,"Bereits abgewandert (Segment D)",IF(Z3144&gt;=Hilfswerte!$B$38,"Rot - akut gefaehrdet",IF(Z3144&gt;=Hilfswerte!$B$39,"Gelb - beobachten","Gruen - stabil")))</f>
        <v>Rot - akut gefaehrdet</v>
      </c>
    </row>
    <row r="3145" spans="1:27" ht="15" customHeight="1" x14ac:dyDescent="0.25">
      <c r="A3145" s="4" t="s">
        <v>3492</v>
      </c>
      <c r="B3145" s="4" t="s">
        <v>620</v>
      </c>
      <c r="C3145" s="4" t="s">
        <v>89</v>
      </c>
      <c r="D3145" s="4" t="s">
        <v>56</v>
      </c>
      <c r="E3145" s="4">
        <v>293</v>
      </c>
      <c r="F3145" s="5">
        <v>61</v>
      </c>
      <c r="G3145" s="5">
        <v>15.7</v>
      </c>
      <c r="H3145" s="6">
        <v>8190</v>
      </c>
      <c r="I3145" s="4">
        <v>4</v>
      </c>
      <c r="J3145" s="4">
        <v>227</v>
      </c>
      <c r="K3145" s="4">
        <v>1</v>
      </c>
      <c r="L3145" s="4">
        <v>26</v>
      </c>
      <c r="M3145" s="4">
        <v>4</v>
      </c>
      <c r="N3145" s="5">
        <v>26.5</v>
      </c>
      <c r="O3145" s="7">
        <f t="shared" si="392"/>
        <v>2</v>
      </c>
      <c r="P3145" s="7">
        <f t="shared" si="393"/>
        <v>4</v>
      </c>
      <c r="Q3145" s="7">
        <f t="shared" si="394"/>
        <v>5</v>
      </c>
      <c r="R3145" s="7">
        <f t="shared" si="395"/>
        <v>11</v>
      </c>
      <c r="S3145" s="8">
        <f t="shared" si="396"/>
        <v>109.5</v>
      </c>
      <c r="T3145" s="7" t="str">
        <f t="shared" si="397"/>
        <v>B - Kernkunde</v>
      </c>
      <c r="U3145" s="4">
        <f>ROUND(((E3145-Hilfswerte!$B$20)/Hilfswerte!$B$21)+((F3145-Hilfswerte!$B$22)/Hilfswerte!$B$23)+((G3145-Hilfswerte!$B$24)/Hilfswerte!$B$25)+0.1*INDEX(Hilfswerte!$B$4:$B$15,MATCH(C3145,Hilfswerte!$A$4:$A$15,0)),2)</f>
        <v>2.5</v>
      </c>
      <c r="V3145" s="4">
        <f>ROUND(SQRT((((E3145-Hilfswerte!$B$20)/Hilfswerte!$B$21)-Hilfswerte!$B$28)^2+(((F3145-Hilfswerte!$B$22)/Hilfswerte!$B$23)-Hilfswerte!$B$29)^2+(((G3145-Hilfswerte!$B$24)/Hilfswerte!$B$25)-Hilfswerte!$B$30)^2),3)</f>
        <v>0.98699999999999999</v>
      </c>
      <c r="W3145" s="4">
        <f>ROUND(E3145*Hilfswerte!$B$31,0)</f>
        <v>60225</v>
      </c>
      <c r="X3145" s="4">
        <f t="shared" si="398"/>
        <v>52035</v>
      </c>
      <c r="Y3145" s="4" t="str">
        <f>IF(T3145="A - Top-Kunde","bereits Top-Kunde",IF(AND(V3145&lt;=Hilfswerte!$B$34,H3145&lt;0.5*W3145),"Hoch",IF(AND(V3145&lt;=Hilfswerte!$B$35,H3145&lt;0.7*W3145),"Mittel","Niedrig")))</f>
        <v>Mittel</v>
      </c>
      <c r="Z3145" s="4">
        <f t="shared" si="399"/>
        <v>19.600000000000001</v>
      </c>
      <c r="AA3145" s="4" t="str">
        <f>IF(J3145&gt;365,"Bereits abgewandert (Segment D)",IF(Z3145&gt;=Hilfswerte!$B$38,"Rot - akut gefaehrdet",IF(Z3145&gt;=Hilfswerte!$B$39,"Gelb - beobachten","Gruen - stabil")))</f>
        <v>Gelb - beobachten</v>
      </c>
    </row>
    <row r="3146" spans="1:27" ht="15" customHeight="1" x14ac:dyDescent="0.25">
      <c r="A3146" s="4" t="s">
        <v>3493</v>
      </c>
      <c r="B3146" s="4" t="s">
        <v>319</v>
      </c>
      <c r="C3146" s="4" t="s">
        <v>29</v>
      </c>
      <c r="D3146" s="4" t="s">
        <v>106</v>
      </c>
      <c r="E3146" s="4">
        <v>94</v>
      </c>
      <c r="F3146" s="5">
        <v>23.3</v>
      </c>
      <c r="G3146" s="5">
        <v>1.5</v>
      </c>
      <c r="H3146" s="6">
        <v>10440</v>
      </c>
      <c r="I3146" s="4">
        <v>4</v>
      </c>
      <c r="J3146" s="4">
        <v>2</v>
      </c>
      <c r="K3146" s="4">
        <v>0</v>
      </c>
      <c r="L3146" s="4">
        <v>-5</v>
      </c>
      <c r="M3146" s="4">
        <v>3</v>
      </c>
      <c r="N3146" s="5">
        <v>16.5</v>
      </c>
      <c r="O3146" s="7">
        <f t="shared" si="392"/>
        <v>5</v>
      </c>
      <c r="P3146" s="7">
        <f t="shared" si="393"/>
        <v>4</v>
      </c>
      <c r="Q3146" s="7">
        <f t="shared" si="394"/>
        <v>5</v>
      </c>
      <c r="R3146" s="7">
        <f t="shared" si="395"/>
        <v>14</v>
      </c>
      <c r="S3146" s="8">
        <f t="shared" si="396"/>
        <v>148.30000000000001</v>
      </c>
      <c r="T3146" s="7" t="str">
        <f t="shared" si="397"/>
        <v>A - Top-Kunde</v>
      </c>
      <c r="U3146" s="4">
        <f>ROUND(((E3146-Hilfswerte!$B$20)/Hilfswerte!$B$21)+((F3146-Hilfswerte!$B$22)/Hilfswerte!$B$23)+((G3146-Hilfswerte!$B$24)/Hilfswerte!$B$25)+0.1*INDEX(Hilfswerte!$B$4:$B$15,MATCH(C3146,Hilfswerte!$A$4:$A$15,0)),2)</f>
        <v>-1.31</v>
      </c>
      <c r="V3146" s="4">
        <f>ROUND(SQRT((((E3146-Hilfswerte!$B$20)/Hilfswerte!$B$21)-Hilfswerte!$B$28)^2+(((F3146-Hilfswerte!$B$22)/Hilfswerte!$B$23)-Hilfswerte!$B$29)^2+(((G3146-Hilfswerte!$B$24)/Hilfswerte!$B$25)-Hilfswerte!$B$30)^2),3)</f>
        <v>1.595</v>
      </c>
      <c r="W3146" s="4">
        <f>ROUND(E3146*Hilfswerte!$B$31,0)</f>
        <v>19321</v>
      </c>
      <c r="X3146" s="4">
        <f t="shared" si="398"/>
        <v>8881</v>
      </c>
      <c r="Y3146" s="4" t="str">
        <f>IF(T3146="A - Top-Kunde","bereits Top-Kunde",IF(AND(V3146&lt;=Hilfswerte!$B$34,H3146&lt;0.5*W3146),"Hoch",IF(AND(V3146&lt;=Hilfswerte!$B$35,H3146&lt;0.7*W3146),"Mittel","Niedrig")))</f>
        <v>bereits Top-Kunde</v>
      </c>
      <c r="Z3146" s="4">
        <f t="shared" si="399"/>
        <v>0.1</v>
      </c>
      <c r="AA3146" s="4" t="str">
        <f>IF(J3146&gt;365,"Bereits abgewandert (Segment D)",IF(Z3146&gt;=Hilfswerte!$B$38,"Rot - akut gefaehrdet",IF(Z3146&gt;=Hilfswerte!$B$39,"Gelb - beobachten","Gruen - stabil")))</f>
        <v>Gruen - stabil</v>
      </c>
    </row>
    <row r="3147" spans="1:27" ht="15" customHeight="1" x14ac:dyDescent="0.25">
      <c r="A3147" s="4" t="s">
        <v>3494</v>
      </c>
      <c r="B3147" s="4" t="s">
        <v>203</v>
      </c>
      <c r="C3147" s="4" t="s">
        <v>55</v>
      </c>
      <c r="D3147" s="4" t="s">
        <v>48</v>
      </c>
      <c r="E3147" s="4">
        <v>129</v>
      </c>
      <c r="F3147" s="5">
        <v>30.3</v>
      </c>
      <c r="G3147" s="5">
        <v>2.7</v>
      </c>
      <c r="H3147" s="6">
        <v>4530</v>
      </c>
      <c r="I3147" s="4">
        <v>1</v>
      </c>
      <c r="J3147" s="4">
        <v>120</v>
      </c>
      <c r="K3147" s="4">
        <v>0</v>
      </c>
      <c r="L3147" s="4">
        <v>10</v>
      </c>
      <c r="M3147" s="4">
        <v>3</v>
      </c>
      <c r="N3147" s="5">
        <v>-12.6</v>
      </c>
      <c r="O3147" s="7">
        <f t="shared" si="392"/>
        <v>3</v>
      </c>
      <c r="P3147" s="7">
        <f t="shared" si="393"/>
        <v>1</v>
      </c>
      <c r="Q3147" s="7">
        <f t="shared" si="394"/>
        <v>4</v>
      </c>
      <c r="R3147" s="7">
        <f t="shared" si="395"/>
        <v>8</v>
      </c>
      <c r="S3147" s="8">
        <f t="shared" si="396"/>
        <v>70.7</v>
      </c>
      <c r="T3147" s="7" t="str">
        <f t="shared" si="397"/>
        <v>C - Entwicklungspotenzial</v>
      </c>
      <c r="U3147" s="4">
        <f>ROUND(((E3147-Hilfswerte!$B$20)/Hilfswerte!$B$21)+((F3147-Hilfswerte!$B$22)/Hilfswerte!$B$23)+((G3147-Hilfswerte!$B$24)/Hilfswerte!$B$25)+0.1*INDEX(Hilfswerte!$B$4:$B$15,MATCH(C3147,Hilfswerte!$A$4:$A$15,0)),2)</f>
        <v>-0.82</v>
      </c>
      <c r="V3147" s="4">
        <f>ROUND(SQRT((((E3147-Hilfswerte!$B$20)/Hilfswerte!$B$21)-Hilfswerte!$B$28)^2+(((F3147-Hilfswerte!$B$22)/Hilfswerte!$B$23)-Hilfswerte!$B$29)^2+(((G3147-Hilfswerte!$B$24)/Hilfswerte!$B$25)-Hilfswerte!$B$30)^2),3)</f>
        <v>1.3680000000000001</v>
      </c>
      <c r="W3147" s="4">
        <f>ROUND(E3147*Hilfswerte!$B$31,0)</f>
        <v>26515</v>
      </c>
      <c r="X3147" s="4">
        <f t="shared" si="398"/>
        <v>21985</v>
      </c>
      <c r="Y3147" s="4" t="str">
        <f>IF(T3147="A - Top-Kunde","bereits Top-Kunde",IF(AND(V3147&lt;=Hilfswerte!$B$34,H3147&lt;0.5*W3147),"Hoch",IF(AND(V3147&lt;=Hilfswerte!$B$35,H3147&lt;0.7*W3147),"Mittel","Niedrig")))</f>
        <v>Niedrig</v>
      </c>
      <c r="Z3147" s="4">
        <f t="shared" si="399"/>
        <v>13</v>
      </c>
      <c r="AA3147" s="4" t="str">
        <f>IF(J3147&gt;365,"Bereits abgewandert (Segment D)",IF(Z3147&gt;=Hilfswerte!$B$38,"Rot - akut gefaehrdet",IF(Z3147&gt;=Hilfswerte!$B$39,"Gelb - beobachten","Gruen - stabil")))</f>
        <v>Gruen - stabil</v>
      </c>
    </row>
    <row r="3148" spans="1:27" ht="15" customHeight="1" x14ac:dyDescent="0.25">
      <c r="A3148" s="4" t="s">
        <v>3495</v>
      </c>
      <c r="B3148" s="4" t="s">
        <v>981</v>
      </c>
      <c r="C3148" s="4" t="s">
        <v>62</v>
      </c>
      <c r="D3148" s="4" t="s">
        <v>48</v>
      </c>
      <c r="E3148" s="4">
        <v>171</v>
      </c>
      <c r="F3148" s="5">
        <v>36</v>
      </c>
      <c r="G3148" s="5">
        <v>10.5</v>
      </c>
      <c r="H3148" s="6">
        <v>5240</v>
      </c>
      <c r="I3148" s="4">
        <v>2</v>
      </c>
      <c r="J3148" s="4">
        <v>50</v>
      </c>
      <c r="K3148" s="4">
        <v>0</v>
      </c>
      <c r="L3148" s="4">
        <v>14</v>
      </c>
      <c r="M3148" s="4">
        <v>3</v>
      </c>
      <c r="N3148" s="5">
        <v>4.8</v>
      </c>
      <c r="O3148" s="7">
        <f t="shared" si="392"/>
        <v>4</v>
      </c>
      <c r="P3148" s="7">
        <f t="shared" si="393"/>
        <v>2</v>
      </c>
      <c r="Q3148" s="7">
        <f t="shared" si="394"/>
        <v>4</v>
      </c>
      <c r="R3148" s="7">
        <f t="shared" si="395"/>
        <v>10</v>
      </c>
      <c r="S3148" s="8">
        <f t="shared" si="396"/>
        <v>98.2</v>
      </c>
      <c r="T3148" s="7" t="str">
        <f t="shared" si="397"/>
        <v>C - Entwicklungspotenzial</v>
      </c>
      <c r="U3148" s="4">
        <f>ROUND(((E3148-Hilfswerte!$B$20)/Hilfswerte!$B$21)+((F3148-Hilfswerte!$B$22)/Hilfswerte!$B$23)+((G3148-Hilfswerte!$B$24)/Hilfswerte!$B$25)+0.1*INDEX(Hilfswerte!$B$4:$B$15,MATCH(C3148,Hilfswerte!$A$4:$A$15,0)),2)</f>
        <v>0.83</v>
      </c>
      <c r="V3148" s="4">
        <f>ROUND(SQRT((((E3148-Hilfswerte!$B$20)/Hilfswerte!$B$21)-Hilfswerte!$B$28)^2+(((F3148-Hilfswerte!$B$22)/Hilfswerte!$B$23)-Hilfswerte!$B$29)^2+(((G3148-Hilfswerte!$B$24)/Hilfswerte!$B$25)-Hilfswerte!$B$30)^2),3)</f>
        <v>0.11799999999999999</v>
      </c>
      <c r="W3148" s="4">
        <f>ROUND(E3148*Hilfswerte!$B$31,0)</f>
        <v>35148</v>
      </c>
      <c r="X3148" s="4">
        <f t="shared" si="398"/>
        <v>29908</v>
      </c>
      <c r="Y3148" s="4" t="str">
        <f>IF(T3148="A - Top-Kunde","bereits Top-Kunde",IF(AND(V3148&lt;=Hilfswerte!$B$34,H3148&lt;0.5*W3148),"Hoch",IF(AND(V3148&lt;=Hilfswerte!$B$35,H3148&lt;0.7*W3148),"Mittel","Niedrig")))</f>
        <v>Hoch</v>
      </c>
      <c r="Z3148" s="4">
        <f t="shared" si="399"/>
        <v>5.3</v>
      </c>
      <c r="AA3148" s="4" t="str">
        <f>IF(J3148&gt;365,"Bereits abgewandert (Segment D)",IF(Z3148&gt;=Hilfswerte!$B$38,"Rot - akut gefaehrdet",IF(Z3148&gt;=Hilfswerte!$B$39,"Gelb - beobachten","Gruen - stabil")))</f>
        <v>Gruen - stabil</v>
      </c>
    </row>
    <row r="3149" spans="1:27" ht="15" customHeight="1" x14ac:dyDescent="0.25">
      <c r="A3149" s="4" t="s">
        <v>3496</v>
      </c>
      <c r="B3149" s="4" t="s">
        <v>310</v>
      </c>
      <c r="C3149" s="4" t="s">
        <v>65</v>
      </c>
      <c r="D3149" s="4" t="s">
        <v>30</v>
      </c>
      <c r="E3149" s="4">
        <v>397</v>
      </c>
      <c r="F3149" s="5">
        <v>139.69999999999999</v>
      </c>
      <c r="G3149" s="5">
        <v>21</v>
      </c>
      <c r="H3149" s="6">
        <v>17910</v>
      </c>
      <c r="I3149" s="4">
        <v>4</v>
      </c>
      <c r="J3149" s="4">
        <v>3</v>
      </c>
      <c r="K3149" s="4">
        <v>0</v>
      </c>
      <c r="L3149" s="4">
        <v>27</v>
      </c>
      <c r="M3149" s="4">
        <v>3</v>
      </c>
      <c r="N3149" s="5">
        <v>-17.5</v>
      </c>
      <c r="O3149" s="7">
        <f t="shared" si="392"/>
        <v>5</v>
      </c>
      <c r="P3149" s="7">
        <f t="shared" si="393"/>
        <v>4</v>
      </c>
      <c r="Q3149" s="7">
        <f t="shared" si="394"/>
        <v>5</v>
      </c>
      <c r="R3149" s="7">
        <f t="shared" si="395"/>
        <v>14</v>
      </c>
      <c r="S3149" s="8">
        <f t="shared" si="396"/>
        <v>123.2</v>
      </c>
      <c r="T3149" s="7" t="str">
        <f t="shared" si="397"/>
        <v>B - Kernkunde</v>
      </c>
      <c r="U3149" s="4">
        <f>ROUND(((E3149-Hilfswerte!$B$20)/Hilfswerte!$B$21)+((F3149-Hilfswerte!$B$22)/Hilfswerte!$B$23)+((G3149-Hilfswerte!$B$24)/Hilfswerte!$B$25)+0.1*INDEX(Hilfswerte!$B$4:$B$15,MATCH(C3149,Hilfswerte!$A$4:$A$15,0)),2)</f>
        <v>4.8600000000000003</v>
      </c>
      <c r="V3149" s="4">
        <f>ROUND(SQRT((((E3149-Hilfswerte!$B$20)/Hilfswerte!$B$21)-Hilfswerte!$B$28)^2+(((F3149-Hilfswerte!$B$22)/Hilfswerte!$B$23)-Hilfswerte!$B$29)^2+(((G3149-Hilfswerte!$B$24)/Hilfswerte!$B$25)-Hilfswerte!$B$30)^2),3)</f>
        <v>2.6019999999999999</v>
      </c>
      <c r="W3149" s="4">
        <f>ROUND(E3149*Hilfswerte!$B$31,0)</f>
        <v>81602</v>
      </c>
      <c r="X3149" s="4">
        <f t="shared" si="398"/>
        <v>63692</v>
      </c>
      <c r="Y3149" s="4" t="str">
        <f>IF(T3149="A - Top-Kunde","bereits Top-Kunde",IF(AND(V3149&lt;=Hilfswerte!$B$34,H3149&lt;0.5*W3149),"Hoch",IF(AND(V3149&lt;=Hilfswerte!$B$35,H3149&lt;0.7*W3149),"Mittel","Niedrig")))</f>
        <v>Niedrig</v>
      </c>
      <c r="Z3149" s="4">
        <f t="shared" si="399"/>
        <v>12.6</v>
      </c>
      <c r="AA3149" s="4" t="str">
        <f>IF(J3149&gt;365,"Bereits abgewandert (Segment D)",IF(Z3149&gt;=Hilfswerte!$B$38,"Rot - akut gefaehrdet",IF(Z3149&gt;=Hilfswerte!$B$39,"Gelb - beobachten","Gruen - stabil")))</f>
        <v>Gruen - stabil</v>
      </c>
    </row>
    <row r="3150" spans="1:27" ht="15" customHeight="1" x14ac:dyDescent="0.25">
      <c r="A3150" s="4" t="s">
        <v>3497</v>
      </c>
      <c r="B3150" s="4" t="s">
        <v>410</v>
      </c>
      <c r="C3150" s="4" t="s">
        <v>59</v>
      </c>
      <c r="D3150" s="4" t="s">
        <v>30</v>
      </c>
      <c r="E3150" s="4">
        <v>11</v>
      </c>
      <c r="F3150" s="5">
        <v>1.7</v>
      </c>
      <c r="G3150" s="5">
        <v>14.8</v>
      </c>
      <c r="H3150" s="6">
        <v>410</v>
      </c>
      <c r="I3150" s="4">
        <v>1</v>
      </c>
      <c r="J3150" s="4">
        <v>235</v>
      </c>
      <c r="K3150" s="4">
        <v>1</v>
      </c>
      <c r="L3150" s="4">
        <v>-4</v>
      </c>
      <c r="M3150" s="4">
        <v>1</v>
      </c>
      <c r="N3150" s="5">
        <v>17</v>
      </c>
      <c r="O3150" s="7">
        <f t="shared" si="392"/>
        <v>2</v>
      </c>
      <c r="P3150" s="7">
        <f t="shared" si="393"/>
        <v>1</v>
      </c>
      <c r="Q3150" s="7">
        <f t="shared" si="394"/>
        <v>2</v>
      </c>
      <c r="R3150" s="7">
        <f t="shared" si="395"/>
        <v>5</v>
      </c>
      <c r="S3150" s="8">
        <f t="shared" si="396"/>
        <v>52.5</v>
      </c>
      <c r="T3150" s="7" t="str">
        <f t="shared" si="397"/>
        <v>C - Entwicklungspotenzial</v>
      </c>
      <c r="U3150" s="4">
        <f>ROUND(((E3150-Hilfswerte!$B$20)/Hilfswerte!$B$21)+((F3150-Hilfswerte!$B$22)/Hilfswerte!$B$23)+((G3150-Hilfswerte!$B$24)/Hilfswerte!$B$25)+0.1*INDEX(Hilfswerte!$B$4:$B$15,MATCH(C3150,Hilfswerte!$A$4:$A$15,0)),2)</f>
        <v>-0.28999999999999998</v>
      </c>
      <c r="V3150" s="4">
        <f>ROUND(SQRT((((E3150-Hilfswerte!$B$20)/Hilfswerte!$B$21)-Hilfswerte!$B$28)^2+(((F3150-Hilfswerte!$B$22)/Hilfswerte!$B$23)-Hilfswerte!$B$29)^2+(((G3150-Hilfswerte!$B$24)/Hilfswerte!$B$25)-Hilfswerte!$B$30)^2),3)</f>
        <v>1.0920000000000001</v>
      </c>
      <c r="W3150" s="4">
        <f>ROUND(E3150*Hilfswerte!$B$31,0)</f>
        <v>2261</v>
      </c>
      <c r="X3150" s="4">
        <f t="shared" si="398"/>
        <v>1851</v>
      </c>
      <c r="Y3150" s="4" t="str">
        <f>IF(T3150="A - Top-Kunde","bereits Top-Kunde",IF(AND(V3150&lt;=Hilfswerte!$B$34,H3150&lt;0.5*W3150),"Hoch",IF(AND(V3150&lt;=Hilfswerte!$B$35,H3150&lt;0.7*W3150),"Mittel","Niedrig")))</f>
        <v>Mittel</v>
      </c>
      <c r="Z3150" s="4">
        <f t="shared" si="399"/>
        <v>14.8</v>
      </c>
      <c r="AA3150" s="4" t="str">
        <f>IF(J3150&gt;365,"Bereits abgewandert (Segment D)",IF(Z3150&gt;=Hilfswerte!$B$38,"Rot - akut gefaehrdet",IF(Z3150&gt;=Hilfswerte!$B$39,"Gelb - beobachten","Gruen - stabil")))</f>
        <v>Gelb - beobachten</v>
      </c>
    </row>
    <row r="3151" spans="1:27" ht="15" customHeight="1" x14ac:dyDescent="0.25">
      <c r="A3151" s="4" t="s">
        <v>3498</v>
      </c>
      <c r="B3151" s="4" t="s">
        <v>46</v>
      </c>
      <c r="C3151" s="4" t="s">
        <v>55</v>
      </c>
      <c r="D3151" s="4" t="s">
        <v>30</v>
      </c>
      <c r="E3151" s="4">
        <v>29</v>
      </c>
      <c r="F3151" s="5">
        <v>5.5</v>
      </c>
      <c r="G3151" s="5">
        <v>6</v>
      </c>
      <c r="H3151" s="6">
        <v>12030</v>
      </c>
      <c r="I3151" s="4">
        <v>6</v>
      </c>
      <c r="J3151" s="4">
        <v>4</v>
      </c>
      <c r="K3151" s="4">
        <v>1</v>
      </c>
      <c r="L3151" s="4">
        <v>19</v>
      </c>
      <c r="M3151" s="4">
        <v>5</v>
      </c>
      <c r="N3151" s="5">
        <v>2.8</v>
      </c>
      <c r="O3151" s="7">
        <f t="shared" si="392"/>
        <v>5</v>
      </c>
      <c r="P3151" s="7">
        <f t="shared" si="393"/>
        <v>5</v>
      </c>
      <c r="Q3151" s="7">
        <f t="shared" si="394"/>
        <v>5</v>
      </c>
      <c r="R3151" s="7">
        <f t="shared" si="395"/>
        <v>15</v>
      </c>
      <c r="S3151" s="8">
        <f t="shared" si="396"/>
        <v>139.69999999999999</v>
      </c>
      <c r="T3151" s="7" t="str">
        <f t="shared" si="397"/>
        <v>A - Top-Kunde</v>
      </c>
      <c r="U3151" s="4">
        <f>ROUND(((E3151-Hilfswerte!$B$20)/Hilfswerte!$B$21)+((F3151-Hilfswerte!$B$22)/Hilfswerte!$B$23)+((G3151-Hilfswerte!$B$24)/Hilfswerte!$B$25)+0.1*INDEX(Hilfswerte!$B$4:$B$15,MATCH(C3151,Hilfswerte!$A$4:$A$15,0)),2)</f>
        <v>-1.17</v>
      </c>
      <c r="V3151" s="4">
        <f>ROUND(SQRT((((E3151-Hilfswerte!$B$20)/Hilfswerte!$B$21)-Hilfswerte!$B$28)^2+(((F3151-Hilfswerte!$B$22)/Hilfswerte!$B$23)-Hilfswerte!$B$29)^2+(((G3151-Hilfswerte!$B$24)/Hilfswerte!$B$25)-Hilfswerte!$B$30)^2),3)</f>
        <v>1.171</v>
      </c>
      <c r="W3151" s="4">
        <f>ROUND(E3151*Hilfswerte!$B$31,0)</f>
        <v>5961</v>
      </c>
      <c r="X3151" s="4">
        <f t="shared" si="398"/>
        <v>0</v>
      </c>
      <c r="Y3151" s="4" t="str">
        <f>IF(T3151="A - Top-Kunde","bereits Top-Kunde",IF(AND(V3151&lt;=Hilfswerte!$B$34,H3151&lt;0.5*W3151),"Hoch",IF(AND(V3151&lt;=Hilfswerte!$B$35,H3151&lt;0.7*W3151),"Mittel","Niedrig")))</f>
        <v>bereits Top-Kunde</v>
      </c>
      <c r="Z3151" s="4">
        <f t="shared" si="399"/>
        <v>7</v>
      </c>
      <c r="AA3151" s="4" t="str">
        <f>IF(J3151&gt;365,"Bereits abgewandert (Segment D)",IF(Z3151&gt;=Hilfswerte!$B$38,"Rot - akut gefaehrdet",IF(Z3151&gt;=Hilfswerte!$B$39,"Gelb - beobachten","Gruen - stabil")))</f>
        <v>Gruen - stabil</v>
      </c>
    </row>
    <row r="3152" spans="1:27" ht="15" customHeight="1" x14ac:dyDescent="0.25">
      <c r="A3152" s="4" t="s">
        <v>3499</v>
      </c>
      <c r="B3152" s="4" t="s">
        <v>267</v>
      </c>
      <c r="C3152" s="4" t="s">
        <v>33</v>
      </c>
      <c r="D3152" s="4" t="s">
        <v>30</v>
      </c>
      <c r="E3152" s="4">
        <v>10</v>
      </c>
      <c r="F3152" s="5">
        <v>2.6</v>
      </c>
      <c r="G3152" s="5">
        <v>13.6</v>
      </c>
      <c r="H3152" s="6">
        <v>510</v>
      </c>
      <c r="I3152" s="4">
        <v>2</v>
      </c>
      <c r="J3152" s="4">
        <v>33</v>
      </c>
      <c r="K3152" s="4">
        <v>0</v>
      </c>
      <c r="L3152" s="4">
        <v>24</v>
      </c>
      <c r="M3152" s="4">
        <v>3</v>
      </c>
      <c r="N3152" s="5">
        <v>-9.9</v>
      </c>
      <c r="O3152" s="7">
        <f t="shared" si="392"/>
        <v>4</v>
      </c>
      <c r="P3152" s="7">
        <f t="shared" si="393"/>
        <v>2</v>
      </c>
      <c r="Q3152" s="7">
        <f t="shared" si="394"/>
        <v>2</v>
      </c>
      <c r="R3152" s="7">
        <f t="shared" si="395"/>
        <v>8</v>
      </c>
      <c r="S3152" s="8">
        <f t="shared" si="396"/>
        <v>67.900000000000006</v>
      </c>
      <c r="T3152" s="7" t="str">
        <f t="shared" si="397"/>
        <v>C - Entwicklungspotenzial</v>
      </c>
      <c r="U3152" s="4">
        <f>ROUND(((E3152-Hilfswerte!$B$20)/Hilfswerte!$B$21)+((F3152-Hilfswerte!$B$22)/Hilfswerte!$B$23)+((G3152-Hilfswerte!$B$24)/Hilfswerte!$B$25)+0.1*INDEX(Hilfswerte!$B$4:$B$15,MATCH(C3152,Hilfswerte!$A$4:$A$15,0)),2)</f>
        <v>-0.36</v>
      </c>
      <c r="V3152" s="4">
        <f>ROUND(SQRT((((E3152-Hilfswerte!$B$20)/Hilfswerte!$B$21)-Hilfswerte!$B$28)^2+(((F3152-Hilfswerte!$B$22)/Hilfswerte!$B$23)-Hilfswerte!$B$29)^2+(((G3152-Hilfswerte!$B$24)/Hilfswerte!$B$25)-Hilfswerte!$B$30)^2),3)</f>
        <v>0.998</v>
      </c>
      <c r="W3152" s="4">
        <f>ROUND(E3152*Hilfswerte!$B$31,0)</f>
        <v>2055</v>
      </c>
      <c r="X3152" s="4">
        <f t="shared" si="398"/>
        <v>1545</v>
      </c>
      <c r="Y3152" s="4" t="str">
        <f>IF(T3152="A - Top-Kunde","bereits Top-Kunde",IF(AND(V3152&lt;=Hilfswerte!$B$34,H3152&lt;0.5*W3152),"Hoch",IF(AND(V3152&lt;=Hilfswerte!$B$35,H3152&lt;0.7*W3152),"Mittel","Niedrig")))</f>
        <v>Mittel</v>
      </c>
      <c r="Z3152" s="4">
        <f t="shared" si="399"/>
        <v>10.4</v>
      </c>
      <c r="AA3152" s="4" t="str">
        <f>IF(J3152&gt;365,"Bereits abgewandert (Segment D)",IF(Z3152&gt;=Hilfswerte!$B$38,"Rot - akut gefaehrdet",IF(Z3152&gt;=Hilfswerte!$B$39,"Gelb - beobachten","Gruen - stabil")))</f>
        <v>Gruen - stabil</v>
      </c>
    </row>
    <row r="3153" spans="1:27" ht="15" customHeight="1" x14ac:dyDescent="0.25">
      <c r="A3153" s="4" t="s">
        <v>3500</v>
      </c>
      <c r="B3153" s="4" t="s">
        <v>510</v>
      </c>
      <c r="C3153" s="4" t="s">
        <v>33</v>
      </c>
      <c r="D3153" s="4" t="s">
        <v>30</v>
      </c>
      <c r="E3153" s="4">
        <v>42</v>
      </c>
      <c r="F3153" s="5">
        <v>8.1999999999999993</v>
      </c>
      <c r="G3153" s="5">
        <v>15.7</v>
      </c>
      <c r="H3153" s="6">
        <v>1880</v>
      </c>
      <c r="I3153" s="4">
        <v>2</v>
      </c>
      <c r="J3153" s="4">
        <v>83</v>
      </c>
      <c r="K3153" s="4">
        <v>0</v>
      </c>
      <c r="L3153" s="4">
        <v>26</v>
      </c>
      <c r="M3153" s="4">
        <v>4</v>
      </c>
      <c r="N3153" s="5">
        <v>44.8</v>
      </c>
      <c r="O3153" s="7">
        <f t="shared" si="392"/>
        <v>4</v>
      </c>
      <c r="P3153" s="7">
        <f t="shared" si="393"/>
        <v>2</v>
      </c>
      <c r="Q3153" s="7">
        <f t="shared" si="394"/>
        <v>3</v>
      </c>
      <c r="R3153" s="7">
        <f t="shared" si="395"/>
        <v>9</v>
      </c>
      <c r="S3153" s="8">
        <f t="shared" si="396"/>
        <v>104.6</v>
      </c>
      <c r="T3153" s="7" t="str">
        <f t="shared" si="397"/>
        <v>C - Entwicklungspotenzial</v>
      </c>
      <c r="U3153" s="4">
        <f>ROUND(((E3153-Hilfswerte!$B$20)/Hilfswerte!$B$21)+((F3153-Hilfswerte!$B$22)/Hilfswerte!$B$23)+((G3153-Hilfswerte!$B$24)/Hilfswerte!$B$25)+0.1*INDEX(Hilfswerte!$B$4:$B$15,MATCH(C3153,Hilfswerte!$A$4:$A$15,0)),2)</f>
        <v>0.21</v>
      </c>
      <c r="V3153" s="4">
        <f>ROUND(SQRT((((E3153-Hilfswerte!$B$20)/Hilfswerte!$B$21)-Hilfswerte!$B$28)^2+(((F3153-Hilfswerte!$B$22)/Hilfswerte!$B$23)-Hilfswerte!$B$29)^2+(((G3153-Hilfswerte!$B$24)/Hilfswerte!$B$25)-Hilfswerte!$B$30)^2),3)</f>
        <v>1.038</v>
      </c>
      <c r="W3153" s="4">
        <f>ROUND(E3153*Hilfswerte!$B$31,0)</f>
        <v>8633</v>
      </c>
      <c r="X3153" s="4">
        <f t="shared" si="398"/>
        <v>6753</v>
      </c>
      <c r="Y3153" s="4" t="str">
        <f>IF(T3153="A - Top-Kunde","bereits Top-Kunde",IF(AND(V3153&lt;=Hilfswerte!$B$34,H3153&lt;0.5*W3153),"Hoch",IF(AND(V3153&lt;=Hilfswerte!$B$35,H3153&lt;0.7*W3153),"Mittel","Niedrig")))</f>
        <v>Mittel</v>
      </c>
      <c r="Z3153" s="4">
        <f t="shared" si="399"/>
        <v>9.4</v>
      </c>
      <c r="AA3153" s="4" t="str">
        <f>IF(J3153&gt;365,"Bereits abgewandert (Segment D)",IF(Z3153&gt;=Hilfswerte!$B$38,"Rot - akut gefaehrdet",IF(Z3153&gt;=Hilfswerte!$B$39,"Gelb - beobachten","Gruen - stabil")))</f>
        <v>Gruen - stabil</v>
      </c>
    </row>
    <row r="3154" spans="1:27" ht="15" customHeight="1" x14ac:dyDescent="0.25">
      <c r="A3154" s="4" t="s">
        <v>3501</v>
      </c>
      <c r="B3154" s="4" t="s">
        <v>279</v>
      </c>
      <c r="C3154" s="4" t="s">
        <v>59</v>
      </c>
      <c r="D3154" s="4" t="s">
        <v>30</v>
      </c>
      <c r="E3154" s="4">
        <v>48</v>
      </c>
      <c r="F3154" s="5">
        <v>7.1</v>
      </c>
      <c r="G3154" s="5">
        <v>9.6</v>
      </c>
      <c r="H3154" s="6">
        <v>0</v>
      </c>
      <c r="I3154" s="4">
        <v>0</v>
      </c>
      <c r="J3154" s="4">
        <v>380</v>
      </c>
      <c r="K3154" s="4">
        <v>0</v>
      </c>
      <c r="L3154" s="4">
        <v>3</v>
      </c>
      <c r="M3154" s="4">
        <v>0</v>
      </c>
      <c r="N3154" s="5">
        <v>-37.200000000000003</v>
      </c>
      <c r="O3154" s="7">
        <f t="shared" si="392"/>
        <v>1</v>
      </c>
      <c r="P3154" s="7">
        <f t="shared" si="393"/>
        <v>1</v>
      </c>
      <c r="Q3154" s="7">
        <f t="shared" si="394"/>
        <v>1</v>
      </c>
      <c r="R3154" s="7">
        <f t="shared" si="395"/>
        <v>3</v>
      </c>
      <c r="S3154" s="8">
        <f t="shared" si="396"/>
        <v>10.5</v>
      </c>
      <c r="T3154" s="7" t="str">
        <f t="shared" si="397"/>
        <v>D - Abwanderungsrisiko</v>
      </c>
      <c r="U3154" s="4">
        <f>ROUND(((E3154-Hilfswerte!$B$20)/Hilfswerte!$B$21)+((F3154-Hilfswerte!$B$22)/Hilfswerte!$B$23)+((G3154-Hilfswerte!$B$24)/Hilfswerte!$B$25)+0.1*INDEX(Hilfswerte!$B$4:$B$15,MATCH(C3154,Hilfswerte!$A$4:$A$15,0)),2)</f>
        <v>-0.86</v>
      </c>
      <c r="V3154" s="4">
        <f>ROUND(SQRT((((E3154-Hilfswerte!$B$20)/Hilfswerte!$B$21)-Hilfswerte!$B$28)^2+(((F3154-Hilfswerte!$B$22)/Hilfswerte!$B$23)-Hilfswerte!$B$29)^2+(((G3154-Hilfswerte!$B$24)/Hilfswerte!$B$25)-Hilfswerte!$B$30)^2),3)</f>
        <v>0.79300000000000004</v>
      </c>
      <c r="W3154" s="4">
        <f>ROUND(E3154*Hilfswerte!$B$31,0)</f>
        <v>9866</v>
      </c>
      <c r="X3154" s="4">
        <f t="shared" si="398"/>
        <v>9866</v>
      </c>
      <c r="Y3154" s="4" t="str">
        <f>IF(T3154="A - Top-Kunde","bereits Top-Kunde",IF(AND(V3154&lt;=Hilfswerte!$B$34,H3154&lt;0.5*W3154),"Hoch",IF(AND(V3154&lt;=Hilfswerte!$B$35,H3154&lt;0.7*W3154),"Mittel","Niedrig")))</f>
        <v>Hoch</v>
      </c>
      <c r="Z3154" s="4">
        <f t="shared" si="399"/>
        <v>34.5</v>
      </c>
      <c r="AA3154" s="4" t="str">
        <f>IF(J3154&gt;365,"Bereits abgewandert (Segment D)",IF(Z3154&gt;=Hilfswerte!$B$38,"Rot - akut gefaehrdet",IF(Z3154&gt;=Hilfswerte!$B$39,"Gelb - beobachten","Gruen - stabil")))</f>
        <v>Bereits abgewandert (Segment D)</v>
      </c>
    </row>
    <row r="3155" spans="1:27" ht="15" customHeight="1" x14ac:dyDescent="0.25">
      <c r="A3155" s="4" t="s">
        <v>3502</v>
      </c>
      <c r="B3155" s="4" t="s">
        <v>69</v>
      </c>
      <c r="C3155" s="4" t="s">
        <v>89</v>
      </c>
      <c r="D3155" s="4" t="s">
        <v>30</v>
      </c>
      <c r="E3155" s="4">
        <v>51</v>
      </c>
      <c r="F3155" s="5">
        <v>7.2</v>
      </c>
      <c r="G3155" s="5">
        <v>16.5</v>
      </c>
      <c r="H3155" s="6">
        <v>0</v>
      </c>
      <c r="I3155" s="4">
        <v>0</v>
      </c>
      <c r="J3155" s="4">
        <v>497</v>
      </c>
      <c r="K3155" s="4">
        <v>0</v>
      </c>
      <c r="L3155" s="4">
        <v>0</v>
      </c>
      <c r="M3155" s="4">
        <v>0</v>
      </c>
      <c r="N3155" s="5">
        <v>-54.5</v>
      </c>
      <c r="O3155" s="7">
        <f t="shared" si="392"/>
        <v>1</v>
      </c>
      <c r="P3155" s="7">
        <f t="shared" si="393"/>
        <v>1</v>
      </c>
      <c r="Q3155" s="7">
        <f t="shared" si="394"/>
        <v>1</v>
      </c>
      <c r="R3155" s="7">
        <f t="shared" si="395"/>
        <v>3</v>
      </c>
      <c r="S3155" s="8">
        <f t="shared" si="396"/>
        <v>2.8</v>
      </c>
      <c r="T3155" s="7" t="str">
        <f t="shared" si="397"/>
        <v>D - Abwanderungsrisiko</v>
      </c>
      <c r="U3155" s="4">
        <f>ROUND(((E3155-Hilfswerte!$B$20)/Hilfswerte!$B$21)+((F3155-Hilfswerte!$B$22)/Hilfswerte!$B$23)+((G3155-Hilfswerte!$B$24)/Hilfswerte!$B$25)+0.1*INDEX(Hilfswerte!$B$4:$B$15,MATCH(C3155,Hilfswerte!$A$4:$A$15,0)),2)</f>
        <v>0.62</v>
      </c>
      <c r="V3155" s="4">
        <f>ROUND(SQRT((((E3155-Hilfswerte!$B$20)/Hilfswerte!$B$21)-Hilfswerte!$B$28)^2+(((F3155-Hilfswerte!$B$22)/Hilfswerte!$B$23)-Hilfswerte!$B$29)^2+(((G3155-Hilfswerte!$B$24)/Hilfswerte!$B$25)-Hilfswerte!$B$30)^2),3)</f>
        <v>1.1200000000000001</v>
      </c>
      <c r="W3155" s="4">
        <f>ROUND(E3155*Hilfswerte!$B$31,0)</f>
        <v>10483</v>
      </c>
      <c r="X3155" s="4">
        <f t="shared" si="398"/>
        <v>10483</v>
      </c>
      <c r="Y3155" s="4" t="str">
        <f>IF(T3155="A - Top-Kunde","bereits Top-Kunde",IF(AND(V3155&lt;=Hilfswerte!$B$34,H3155&lt;0.5*W3155),"Hoch",IF(AND(V3155&lt;=Hilfswerte!$B$35,H3155&lt;0.7*W3155),"Mittel","Niedrig")))</f>
        <v>Mittel</v>
      </c>
      <c r="Z3155" s="4">
        <f t="shared" si="399"/>
        <v>46.7</v>
      </c>
      <c r="AA3155" s="4" t="str">
        <f>IF(J3155&gt;365,"Bereits abgewandert (Segment D)",IF(Z3155&gt;=Hilfswerte!$B$38,"Rot - akut gefaehrdet",IF(Z3155&gt;=Hilfswerte!$B$39,"Gelb - beobachten","Gruen - stabil")))</f>
        <v>Bereits abgewandert (Segment D)</v>
      </c>
    </row>
    <row r="3156" spans="1:27" ht="15" customHeight="1" x14ac:dyDescent="0.25">
      <c r="A3156" s="4" t="s">
        <v>3503</v>
      </c>
      <c r="B3156" s="4" t="s">
        <v>64</v>
      </c>
      <c r="C3156" s="4" t="s">
        <v>62</v>
      </c>
      <c r="D3156" s="4" t="s">
        <v>106</v>
      </c>
      <c r="E3156" s="4">
        <v>39</v>
      </c>
      <c r="F3156" s="5">
        <v>6.7</v>
      </c>
      <c r="G3156" s="5">
        <v>21.9</v>
      </c>
      <c r="H3156" s="6">
        <v>5070</v>
      </c>
      <c r="I3156" s="4">
        <v>4</v>
      </c>
      <c r="J3156" s="4">
        <v>216</v>
      </c>
      <c r="K3156" s="4">
        <v>1</v>
      </c>
      <c r="L3156" s="4">
        <v>7</v>
      </c>
      <c r="M3156" s="4">
        <v>6</v>
      </c>
      <c r="N3156" s="5">
        <v>-4.5999999999999996</v>
      </c>
      <c r="O3156" s="7">
        <f t="shared" si="392"/>
        <v>2</v>
      </c>
      <c r="P3156" s="7">
        <f t="shared" si="393"/>
        <v>4</v>
      </c>
      <c r="Q3156" s="7">
        <f t="shared" si="394"/>
        <v>4</v>
      </c>
      <c r="R3156" s="7">
        <f t="shared" si="395"/>
        <v>10</v>
      </c>
      <c r="S3156" s="8">
        <f t="shared" si="396"/>
        <v>89.6</v>
      </c>
      <c r="T3156" s="7" t="str">
        <f t="shared" si="397"/>
        <v>C - Entwicklungspotenzial</v>
      </c>
      <c r="U3156" s="4">
        <f>ROUND(((E3156-Hilfswerte!$B$20)/Hilfswerte!$B$21)+((F3156-Hilfswerte!$B$22)/Hilfswerte!$B$23)+((G3156-Hilfswerte!$B$24)/Hilfswerte!$B$25)+0.1*INDEX(Hilfswerte!$B$4:$B$15,MATCH(C3156,Hilfswerte!$A$4:$A$15,0)),2)</f>
        <v>1.54</v>
      </c>
      <c r="V3156" s="4">
        <f>ROUND(SQRT((((E3156-Hilfswerte!$B$20)/Hilfswerte!$B$21)-Hilfswerte!$B$28)^2+(((F3156-Hilfswerte!$B$22)/Hilfswerte!$B$23)-Hilfswerte!$B$29)^2+(((G3156-Hilfswerte!$B$24)/Hilfswerte!$B$25)-Hilfswerte!$B$30)^2),3)</f>
        <v>1.869</v>
      </c>
      <c r="W3156" s="4">
        <f>ROUND(E3156*Hilfswerte!$B$31,0)</f>
        <v>8016</v>
      </c>
      <c r="X3156" s="4">
        <f t="shared" si="398"/>
        <v>2946</v>
      </c>
      <c r="Y3156" s="4" t="str">
        <f>IF(T3156="A - Top-Kunde","bereits Top-Kunde",IF(AND(V3156&lt;=Hilfswerte!$B$34,H3156&lt;0.5*W3156),"Hoch",IF(AND(V3156&lt;=Hilfswerte!$B$35,H3156&lt;0.7*W3156),"Mittel","Niedrig")))</f>
        <v>Niedrig</v>
      </c>
      <c r="Z3156" s="4">
        <f t="shared" si="399"/>
        <v>17</v>
      </c>
      <c r="AA3156" s="4" t="str">
        <f>IF(J3156&gt;365,"Bereits abgewandert (Segment D)",IF(Z3156&gt;=Hilfswerte!$B$38,"Rot - akut gefaehrdet",IF(Z3156&gt;=Hilfswerte!$B$39,"Gelb - beobachten","Gruen - stabil")))</f>
        <v>Gelb - beobachten</v>
      </c>
    </row>
    <row r="3157" spans="1:27" ht="15" customHeight="1" x14ac:dyDescent="0.25">
      <c r="A3157" s="4" t="s">
        <v>3504</v>
      </c>
      <c r="B3157" s="4" t="s">
        <v>614</v>
      </c>
      <c r="C3157" s="4" t="s">
        <v>55</v>
      </c>
      <c r="D3157" s="4" t="s">
        <v>30</v>
      </c>
      <c r="E3157" s="4">
        <v>56</v>
      </c>
      <c r="F3157" s="5">
        <v>12.2</v>
      </c>
      <c r="G3157" s="5">
        <v>10</v>
      </c>
      <c r="H3157" s="6">
        <v>4010</v>
      </c>
      <c r="I3157" s="4">
        <v>5</v>
      </c>
      <c r="J3157" s="4">
        <v>73</v>
      </c>
      <c r="K3157" s="4">
        <v>1</v>
      </c>
      <c r="L3157" s="4">
        <v>12</v>
      </c>
      <c r="M3157" s="4">
        <v>1</v>
      </c>
      <c r="N3157" s="5">
        <v>12.3</v>
      </c>
      <c r="O3157" s="7">
        <f t="shared" si="392"/>
        <v>4</v>
      </c>
      <c r="P3157" s="7">
        <f t="shared" si="393"/>
        <v>5</v>
      </c>
      <c r="Q3157" s="7">
        <f t="shared" si="394"/>
        <v>4</v>
      </c>
      <c r="R3157" s="7">
        <f t="shared" si="395"/>
        <v>13</v>
      </c>
      <c r="S3157" s="8">
        <f t="shared" si="396"/>
        <v>126.6</v>
      </c>
      <c r="T3157" s="7" t="str">
        <f t="shared" si="397"/>
        <v>A - Top-Kunde</v>
      </c>
      <c r="U3157" s="4">
        <f>ROUND(((E3157-Hilfswerte!$B$20)/Hilfswerte!$B$21)+((F3157-Hilfswerte!$B$22)/Hilfswerte!$B$23)+((G3157-Hilfswerte!$B$24)/Hilfswerte!$B$25)+0.1*INDEX(Hilfswerte!$B$4:$B$15,MATCH(C3157,Hilfswerte!$A$4:$A$15,0)),2)</f>
        <v>-0.3</v>
      </c>
      <c r="V3157" s="4">
        <f>ROUND(SQRT((((E3157-Hilfswerte!$B$20)/Hilfswerte!$B$21)-Hilfswerte!$B$28)^2+(((F3157-Hilfswerte!$B$22)/Hilfswerte!$B$23)-Hilfswerte!$B$29)^2+(((G3157-Hilfswerte!$B$24)/Hilfswerte!$B$25)-Hilfswerte!$B$30)^2),3)</f>
        <v>0.68899999999999995</v>
      </c>
      <c r="W3157" s="4">
        <f>ROUND(E3157*Hilfswerte!$B$31,0)</f>
        <v>11511</v>
      </c>
      <c r="X3157" s="4">
        <f t="shared" si="398"/>
        <v>7501</v>
      </c>
      <c r="Y3157" s="4" t="str">
        <f>IF(T3157="A - Top-Kunde","bereits Top-Kunde",IF(AND(V3157&lt;=Hilfswerte!$B$34,H3157&lt;0.5*W3157),"Hoch",IF(AND(V3157&lt;=Hilfswerte!$B$35,H3157&lt;0.7*W3157),"Mittel","Niedrig")))</f>
        <v>bereits Top-Kunde</v>
      </c>
      <c r="Z3157" s="4">
        <f t="shared" si="399"/>
        <v>9.1</v>
      </c>
      <c r="AA3157" s="4" t="str">
        <f>IF(J3157&gt;365,"Bereits abgewandert (Segment D)",IF(Z3157&gt;=Hilfswerte!$B$38,"Rot - akut gefaehrdet",IF(Z3157&gt;=Hilfswerte!$B$39,"Gelb - beobachten","Gruen - stabil")))</f>
        <v>Gruen - stabil</v>
      </c>
    </row>
    <row r="3158" spans="1:27" ht="15" customHeight="1" x14ac:dyDescent="0.25">
      <c r="A3158" s="4" t="s">
        <v>3505</v>
      </c>
      <c r="B3158" s="4" t="s">
        <v>174</v>
      </c>
      <c r="C3158" s="4" t="s">
        <v>55</v>
      </c>
      <c r="D3158" s="4" t="s">
        <v>30</v>
      </c>
      <c r="E3158" s="4">
        <v>423</v>
      </c>
      <c r="F3158" s="5">
        <v>74.400000000000006</v>
      </c>
      <c r="G3158" s="5">
        <v>7</v>
      </c>
      <c r="H3158" s="6">
        <v>42400</v>
      </c>
      <c r="I3158" s="4">
        <v>1</v>
      </c>
      <c r="J3158" s="4">
        <v>350</v>
      </c>
      <c r="K3158" s="4">
        <v>0</v>
      </c>
      <c r="L3158" s="4">
        <v>-2</v>
      </c>
      <c r="M3158" s="4">
        <v>6</v>
      </c>
      <c r="N3158" s="5">
        <v>1.3</v>
      </c>
      <c r="O3158" s="7">
        <f t="shared" si="392"/>
        <v>2</v>
      </c>
      <c r="P3158" s="7">
        <f t="shared" si="393"/>
        <v>1</v>
      </c>
      <c r="Q3158" s="7">
        <f t="shared" si="394"/>
        <v>5</v>
      </c>
      <c r="R3158" s="7">
        <f t="shared" si="395"/>
        <v>8</v>
      </c>
      <c r="S3158" s="8">
        <f t="shared" si="396"/>
        <v>80.7</v>
      </c>
      <c r="T3158" s="7" t="str">
        <f t="shared" si="397"/>
        <v>C - Entwicklungspotenzial</v>
      </c>
      <c r="U3158" s="4">
        <f>ROUND(((E3158-Hilfswerte!$B$20)/Hilfswerte!$B$21)+((F3158-Hilfswerte!$B$22)/Hilfswerte!$B$23)+((G3158-Hilfswerte!$B$24)/Hilfswerte!$B$25)+0.1*INDEX(Hilfswerte!$B$4:$B$15,MATCH(C3158,Hilfswerte!$A$4:$A$15,0)),2)</f>
        <v>1.92</v>
      </c>
      <c r="V3158" s="4">
        <f>ROUND(SQRT((((E3158-Hilfswerte!$B$20)/Hilfswerte!$B$21)-Hilfswerte!$B$28)^2+(((F3158-Hilfswerte!$B$22)/Hilfswerte!$B$23)-Hilfswerte!$B$29)^2+(((G3158-Hilfswerte!$B$24)/Hilfswerte!$B$25)-Hilfswerte!$B$30)^2),3)</f>
        <v>1.4430000000000001</v>
      </c>
      <c r="W3158" s="4">
        <f>ROUND(E3158*Hilfswerte!$B$31,0)</f>
        <v>86946</v>
      </c>
      <c r="X3158" s="4">
        <f t="shared" si="398"/>
        <v>44546</v>
      </c>
      <c r="Y3158" s="4" t="str">
        <f>IF(T3158="A - Top-Kunde","bereits Top-Kunde",IF(AND(V3158&lt;=Hilfswerte!$B$34,H3158&lt;0.5*W3158),"Hoch",IF(AND(V3158&lt;=Hilfswerte!$B$35,H3158&lt;0.7*W3158),"Mittel","Niedrig")))</f>
        <v>Niedrig</v>
      </c>
      <c r="Z3158" s="4">
        <f t="shared" si="399"/>
        <v>17.5</v>
      </c>
      <c r="AA3158" s="4" t="str">
        <f>IF(J3158&gt;365,"Bereits abgewandert (Segment D)",IF(Z3158&gt;=Hilfswerte!$B$38,"Rot - akut gefaehrdet",IF(Z3158&gt;=Hilfswerte!$B$39,"Gelb - beobachten","Gruen - stabil")))</f>
        <v>Gelb - beobachten</v>
      </c>
    </row>
    <row r="3159" spans="1:27" ht="15" customHeight="1" x14ac:dyDescent="0.25">
      <c r="A3159" s="4" t="s">
        <v>3506</v>
      </c>
      <c r="B3159" s="4" t="s">
        <v>582</v>
      </c>
      <c r="C3159" s="4" t="s">
        <v>47</v>
      </c>
      <c r="D3159" s="4" t="s">
        <v>106</v>
      </c>
      <c r="E3159" s="4">
        <v>20</v>
      </c>
      <c r="F3159" s="5">
        <v>7.1</v>
      </c>
      <c r="G3159" s="5">
        <v>5.7</v>
      </c>
      <c r="H3159" s="6">
        <v>200</v>
      </c>
      <c r="I3159" s="4">
        <v>5</v>
      </c>
      <c r="J3159" s="4">
        <v>72</v>
      </c>
      <c r="K3159" s="4">
        <v>1</v>
      </c>
      <c r="L3159" s="4">
        <v>-5</v>
      </c>
      <c r="M3159" s="4">
        <v>5</v>
      </c>
      <c r="N3159" s="5">
        <v>12.1</v>
      </c>
      <c r="O3159" s="7">
        <f t="shared" si="392"/>
        <v>4</v>
      </c>
      <c r="P3159" s="7">
        <f t="shared" si="393"/>
        <v>5</v>
      </c>
      <c r="Q3159" s="7">
        <f t="shared" si="394"/>
        <v>2</v>
      </c>
      <c r="R3159" s="7">
        <f t="shared" si="395"/>
        <v>11</v>
      </c>
      <c r="S3159" s="8">
        <f t="shared" si="396"/>
        <v>110.1</v>
      </c>
      <c r="T3159" s="7" t="str">
        <f t="shared" si="397"/>
        <v>B - Kernkunde</v>
      </c>
      <c r="U3159" s="4">
        <f>ROUND(((E3159-Hilfswerte!$B$20)/Hilfswerte!$B$21)+((F3159-Hilfswerte!$B$22)/Hilfswerte!$B$23)+((G3159-Hilfswerte!$B$24)/Hilfswerte!$B$25)+0.1*INDEX(Hilfswerte!$B$4:$B$15,MATCH(C3159,Hilfswerte!$A$4:$A$15,0)),2)</f>
        <v>-1.44</v>
      </c>
      <c r="V3159" s="4">
        <f>ROUND(SQRT((((E3159-Hilfswerte!$B$20)/Hilfswerte!$B$21)-Hilfswerte!$B$28)^2+(((F3159-Hilfswerte!$B$22)/Hilfswerte!$B$23)-Hilfswerte!$B$29)^2+(((G3159-Hilfswerte!$B$24)/Hilfswerte!$B$25)-Hilfswerte!$B$30)^2),3)</f>
        <v>1.2110000000000001</v>
      </c>
      <c r="W3159" s="4">
        <f>ROUND(E3159*Hilfswerte!$B$31,0)</f>
        <v>4111</v>
      </c>
      <c r="X3159" s="4">
        <f t="shared" si="398"/>
        <v>3911</v>
      </c>
      <c r="Y3159" s="4" t="str">
        <f>IF(T3159="A - Top-Kunde","bereits Top-Kunde",IF(AND(V3159&lt;=Hilfswerte!$B$34,H3159&lt;0.5*W3159),"Hoch",IF(AND(V3159&lt;=Hilfswerte!$B$35,H3159&lt;0.7*W3159),"Mittel","Niedrig")))</f>
        <v>Niedrig</v>
      </c>
      <c r="Z3159" s="4">
        <f t="shared" si="399"/>
        <v>6.6</v>
      </c>
      <c r="AA3159" s="4" t="str">
        <f>IF(J3159&gt;365,"Bereits abgewandert (Segment D)",IF(Z3159&gt;=Hilfswerte!$B$38,"Rot - akut gefaehrdet",IF(Z3159&gt;=Hilfswerte!$B$39,"Gelb - beobachten","Gruen - stabil")))</f>
        <v>Gruen - stabil</v>
      </c>
    </row>
    <row r="3160" spans="1:27" ht="15" customHeight="1" x14ac:dyDescent="0.25">
      <c r="A3160" s="4" t="s">
        <v>3507</v>
      </c>
      <c r="B3160" s="4" t="s">
        <v>219</v>
      </c>
      <c r="C3160" s="4" t="s">
        <v>55</v>
      </c>
      <c r="D3160" s="4" t="s">
        <v>30</v>
      </c>
      <c r="E3160" s="4">
        <v>23</v>
      </c>
      <c r="F3160" s="5">
        <v>2.8</v>
      </c>
      <c r="G3160" s="5">
        <v>2.9</v>
      </c>
      <c r="H3160" s="6">
        <v>14380</v>
      </c>
      <c r="I3160" s="4">
        <v>5</v>
      </c>
      <c r="J3160" s="4">
        <v>13</v>
      </c>
      <c r="K3160" s="4">
        <v>1</v>
      </c>
      <c r="L3160" s="4">
        <v>-5</v>
      </c>
      <c r="M3160" s="4">
        <v>3</v>
      </c>
      <c r="N3160" s="5">
        <v>23.2</v>
      </c>
      <c r="O3160" s="7">
        <f t="shared" si="392"/>
        <v>5</v>
      </c>
      <c r="P3160" s="7">
        <f t="shared" si="393"/>
        <v>5</v>
      </c>
      <c r="Q3160" s="7">
        <f t="shared" si="394"/>
        <v>5</v>
      </c>
      <c r="R3160" s="7">
        <f t="shared" si="395"/>
        <v>15</v>
      </c>
      <c r="S3160" s="8">
        <f t="shared" si="396"/>
        <v>155.6</v>
      </c>
      <c r="T3160" s="7" t="str">
        <f t="shared" si="397"/>
        <v>A - Top-Kunde</v>
      </c>
      <c r="U3160" s="4">
        <f>ROUND(((E3160-Hilfswerte!$B$20)/Hilfswerte!$B$21)+((F3160-Hilfswerte!$B$22)/Hilfswerte!$B$23)+((G3160-Hilfswerte!$B$24)/Hilfswerte!$B$25)+0.1*INDEX(Hilfswerte!$B$4:$B$15,MATCH(C3160,Hilfswerte!$A$4:$A$15,0)),2)</f>
        <v>-1.74</v>
      </c>
      <c r="V3160" s="4">
        <f>ROUND(SQRT((((E3160-Hilfswerte!$B$20)/Hilfswerte!$B$21)-Hilfswerte!$B$28)^2+(((F3160-Hilfswerte!$B$22)/Hilfswerte!$B$23)-Hilfswerte!$B$29)^2+(((G3160-Hilfswerte!$B$24)/Hilfswerte!$B$25)-Hilfswerte!$B$30)^2),3)</f>
        <v>1.587</v>
      </c>
      <c r="W3160" s="4">
        <f>ROUND(E3160*Hilfswerte!$B$31,0)</f>
        <v>4728</v>
      </c>
      <c r="X3160" s="4">
        <f t="shared" si="398"/>
        <v>0</v>
      </c>
      <c r="Y3160" s="4" t="str">
        <f>IF(T3160="A - Top-Kunde","bereits Top-Kunde",IF(AND(V3160&lt;=Hilfswerte!$B$34,H3160&lt;0.5*W3160),"Hoch",IF(AND(V3160&lt;=Hilfswerte!$B$35,H3160&lt;0.7*W3160),"Mittel","Niedrig")))</f>
        <v>bereits Top-Kunde</v>
      </c>
      <c r="Z3160" s="4">
        <f t="shared" si="399"/>
        <v>3.7</v>
      </c>
      <c r="AA3160" s="4" t="str">
        <f>IF(J3160&gt;365,"Bereits abgewandert (Segment D)",IF(Z3160&gt;=Hilfswerte!$B$38,"Rot - akut gefaehrdet",IF(Z3160&gt;=Hilfswerte!$B$39,"Gelb - beobachten","Gruen - stabil")))</f>
        <v>Gruen - stabil</v>
      </c>
    </row>
    <row r="3161" spans="1:27" ht="15" customHeight="1" x14ac:dyDescent="0.25">
      <c r="A3161" s="4" t="s">
        <v>3508</v>
      </c>
      <c r="B3161" s="4" t="s">
        <v>217</v>
      </c>
      <c r="C3161" s="4" t="s">
        <v>47</v>
      </c>
      <c r="D3161" s="4" t="s">
        <v>122</v>
      </c>
      <c r="E3161" s="4">
        <v>78</v>
      </c>
      <c r="F3161" s="5">
        <v>21.3</v>
      </c>
      <c r="G3161" s="5">
        <v>19.5</v>
      </c>
      <c r="H3161" s="6">
        <v>5430</v>
      </c>
      <c r="I3161" s="4">
        <v>4</v>
      </c>
      <c r="J3161" s="4">
        <v>8</v>
      </c>
      <c r="K3161" s="4">
        <v>0</v>
      </c>
      <c r="L3161" s="4">
        <v>10</v>
      </c>
      <c r="M3161" s="4">
        <v>1</v>
      </c>
      <c r="N3161" s="5">
        <v>13.6</v>
      </c>
      <c r="O3161" s="7">
        <f t="shared" si="392"/>
        <v>5</v>
      </c>
      <c r="P3161" s="7">
        <f t="shared" si="393"/>
        <v>4</v>
      </c>
      <c r="Q3161" s="7">
        <f t="shared" si="394"/>
        <v>4</v>
      </c>
      <c r="R3161" s="7">
        <f t="shared" si="395"/>
        <v>13</v>
      </c>
      <c r="S3161" s="8">
        <f t="shared" si="396"/>
        <v>133.80000000000001</v>
      </c>
      <c r="T3161" s="7" t="str">
        <f t="shared" si="397"/>
        <v>A - Top-Kunde</v>
      </c>
      <c r="U3161" s="4">
        <f>ROUND(((E3161-Hilfswerte!$B$20)/Hilfswerte!$B$21)+((F3161-Hilfswerte!$B$22)/Hilfswerte!$B$23)+((G3161-Hilfswerte!$B$24)/Hilfswerte!$B$25)+0.1*INDEX(Hilfswerte!$B$4:$B$15,MATCH(C3161,Hilfswerte!$A$4:$A$15,0)),2)</f>
        <v>1.26</v>
      </c>
      <c r="V3161" s="4">
        <f>ROUND(SQRT((((E3161-Hilfswerte!$B$20)/Hilfswerte!$B$21)-Hilfswerte!$B$28)^2+(((F3161-Hilfswerte!$B$22)/Hilfswerte!$B$23)-Hilfswerte!$B$29)^2+(((G3161-Hilfswerte!$B$24)/Hilfswerte!$B$25)-Hilfswerte!$B$30)^2),3)</f>
        <v>1.4019999999999999</v>
      </c>
      <c r="W3161" s="4">
        <f>ROUND(E3161*Hilfswerte!$B$31,0)</f>
        <v>16033</v>
      </c>
      <c r="X3161" s="4">
        <f t="shared" si="398"/>
        <v>10603</v>
      </c>
      <c r="Y3161" s="4" t="str">
        <f>IF(T3161="A - Top-Kunde","bereits Top-Kunde",IF(AND(V3161&lt;=Hilfswerte!$B$34,H3161&lt;0.5*W3161),"Hoch",IF(AND(V3161&lt;=Hilfswerte!$B$35,H3161&lt;0.7*W3161),"Mittel","Niedrig")))</f>
        <v>bereits Top-Kunde</v>
      </c>
      <c r="Z3161" s="4">
        <f t="shared" si="399"/>
        <v>2.4</v>
      </c>
      <c r="AA3161" s="4" t="str">
        <f>IF(J3161&gt;365,"Bereits abgewandert (Segment D)",IF(Z3161&gt;=Hilfswerte!$B$38,"Rot - akut gefaehrdet",IF(Z3161&gt;=Hilfswerte!$B$39,"Gelb - beobachten","Gruen - stabil")))</f>
        <v>Gruen - stabil</v>
      </c>
    </row>
    <row r="3162" spans="1:27" ht="15" customHeight="1" x14ac:dyDescent="0.25">
      <c r="A3162" s="4" t="s">
        <v>3509</v>
      </c>
      <c r="B3162" s="4" t="s">
        <v>527</v>
      </c>
      <c r="C3162" s="4" t="s">
        <v>65</v>
      </c>
      <c r="D3162" s="4" t="s">
        <v>30</v>
      </c>
      <c r="E3162" s="4">
        <v>421</v>
      </c>
      <c r="F3162" s="5">
        <v>135.19999999999999</v>
      </c>
      <c r="G3162" s="5">
        <v>21.5</v>
      </c>
      <c r="H3162" s="6">
        <v>0</v>
      </c>
      <c r="I3162" s="4">
        <v>0</v>
      </c>
      <c r="J3162" s="4">
        <v>596</v>
      </c>
      <c r="K3162" s="4">
        <v>0</v>
      </c>
      <c r="L3162" s="4">
        <v>37</v>
      </c>
      <c r="M3162" s="4">
        <v>0</v>
      </c>
      <c r="N3162" s="5">
        <v>-72.3</v>
      </c>
      <c r="O3162" s="7">
        <f t="shared" si="392"/>
        <v>1</v>
      </c>
      <c r="P3162" s="7">
        <f t="shared" si="393"/>
        <v>1</v>
      </c>
      <c r="Q3162" s="7">
        <f t="shared" si="394"/>
        <v>1</v>
      </c>
      <c r="R3162" s="7">
        <f t="shared" si="395"/>
        <v>3</v>
      </c>
      <c r="S3162" s="8">
        <f t="shared" si="396"/>
        <v>-17.3</v>
      </c>
      <c r="T3162" s="7" t="str">
        <f t="shared" si="397"/>
        <v>D - Abwanderungsrisiko</v>
      </c>
      <c r="U3162" s="4">
        <f>ROUND(((E3162-Hilfswerte!$B$20)/Hilfswerte!$B$21)+((F3162-Hilfswerte!$B$22)/Hilfswerte!$B$23)+((G3162-Hilfswerte!$B$24)/Hilfswerte!$B$25)+0.1*INDEX(Hilfswerte!$B$4:$B$15,MATCH(C3162,Hilfswerte!$A$4:$A$15,0)),2)</f>
        <v>4.96</v>
      </c>
      <c r="V3162" s="4">
        <f>ROUND(SQRT((((E3162-Hilfswerte!$B$20)/Hilfswerte!$B$21)-Hilfswerte!$B$28)^2+(((F3162-Hilfswerte!$B$22)/Hilfswerte!$B$23)-Hilfswerte!$B$29)^2+(((G3162-Hilfswerte!$B$24)/Hilfswerte!$B$25)-Hilfswerte!$B$30)^2),3)</f>
        <v>2.6349999999999998</v>
      </c>
      <c r="W3162" s="4">
        <f>ROUND(E3162*Hilfswerte!$B$31,0)</f>
        <v>86535</v>
      </c>
      <c r="X3162" s="4">
        <f t="shared" si="398"/>
        <v>86535</v>
      </c>
      <c r="Y3162" s="4" t="str">
        <f>IF(T3162="A - Top-Kunde","bereits Top-Kunde",IF(AND(V3162&lt;=Hilfswerte!$B$34,H3162&lt;0.5*W3162),"Hoch",IF(AND(V3162&lt;=Hilfswerte!$B$35,H3162&lt;0.7*W3162),"Mittel","Niedrig")))</f>
        <v>Niedrig</v>
      </c>
      <c r="Z3162" s="4">
        <f t="shared" si="399"/>
        <v>66.099999999999994</v>
      </c>
      <c r="AA3162" s="4" t="str">
        <f>IF(J3162&gt;365,"Bereits abgewandert (Segment D)",IF(Z3162&gt;=Hilfswerte!$B$38,"Rot - akut gefaehrdet",IF(Z3162&gt;=Hilfswerte!$B$39,"Gelb - beobachten","Gruen - stabil")))</f>
        <v>Bereits abgewandert (Segment D)</v>
      </c>
    </row>
    <row r="3163" spans="1:27" ht="15" customHeight="1" x14ac:dyDescent="0.25">
      <c r="A3163" s="4" t="s">
        <v>3510</v>
      </c>
      <c r="B3163" s="4" t="s">
        <v>1732</v>
      </c>
      <c r="C3163" s="4" t="s">
        <v>84</v>
      </c>
      <c r="D3163" s="4" t="s">
        <v>30</v>
      </c>
      <c r="E3163" s="4">
        <v>136</v>
      </c>
      <c r="F3163" s="5">
        <v>17.8</v>
      </c>
      <c r="G3163" s="5">
        <v>19.600000000000001</v>
      </c>
      <c r="H3163" s="6">
        <v>22010</v>
      </c>
      <c r="I3163" s="4">
        <v>5</v>
      </c>
      <c r="J3163" s="4">
        <v>168</v>
      </c>
      <c r="K3163" s="4">
        <v>0</v>
      </c>
      <c r="L3163" s="4">
        <v>-5</v>
      </c>
      <c r="M3163" s="4">
        <v>4</v>
      </c>
      <c r="N3163" s="5">
        <v>15.2</v>
      </c>
      <c r="O3163" s="7">
        <f t="shared" si="392"/>
        <v>3</v>
      </c>
      <c r="P3163" s="7">
        <f t="shared" si="393"/>
        <v>5</v>
      </c>
      <c r="Q3163" s="7">
        <f t="shared" si="394"/>
        <v>5</v>
      </c>
      <c r="R3163" s="7">
        <f t="shared" si="395"/>
        <v>13</v>
      </c>
      <c r="S3163" s="8">
        <f t="shared" si="396"/>
        <v>137.6</v>
      </c>
      <c r="T3163" s="7" t="str">
        <f t="shared" si="397"/>
        <v>A - Top-Kunde</v>
      </c>
      <c r="U3163" s="4">
        <f>ROUND(((E3163-Hilfswerte!$B$20)/Hilfswerte!$B$21)+((F3163-Hilfswerte!$B$22)/Hilfswerte!$B$23)+((G3163-Hilfswerte!$B$24)/Hilfswerte!$B$25)+0.1*INDEX(Hilfswerte!$B$4:$B$15,MATCH(C3163,Hilfswerte!$A$4:$A$15,0)),2)</f>
        <v>1.38</v>
      </c>
      <c r="V3163" s="4">
        <f>ROUND(SQRT((((E3163-Hilfswerte!$B$20)/Hilfswerte!$B$21)-Hilfswerte!$B$28)^2+(((F3163-Hilfswerte!$B$22)/Hilfswerte!$B$23)-Hilfswerte!$B$29)^2+(((G3163-Hilfswerte!$B$24)/Hilfswerte!$B$25)-Hilfswerte!$B$30)^2),3)</f>
        <v>1.3859999999999999</v>
      </c>
      <c r="W3163" s="4">
        <f>ROUND(E3163*Hilfswerte!$B$31,0)</f>
        <v>27954</v>
      </c>
      <c r="X3163" s="4">
        <f t="shared" si="398"/>
        <v>5944</v>
      </c>
      <c r="Y3163" s="4" t="str">
        <f>IF(T3163="A - Top-Kunde","bereits Top-Kunde",IF(AND(V3163&lt;=Hilfswerte!$B$34,H3163&lt;0.5*W3163),"Hoch",IF(AND(V3163&lt;=Hilfswerte!$B$35,H3163&lt;0.7*W3163),"Mittel","Niedrig")))</f>
        <v>bereits Top-Kunde</v>
      </c>
      <c r="Z3163" s="4">
        <f t="shared" si="399"/>
        <v>8.4</v>
      </c>
      <c r="AA3163" s="4" t="str">
        <f>IF(J3163&gt;365,"Bereits abgewandert (Segment D)",IF(Z3163&gt;=Hilfswerte!$B$38,"Rot - akut gefaehrdet",IF(Z3163&gt;=Hilfswerte!$B$39,"Gelb - beobachten","Gruen - stabil")))</f>
        <v>Gruen - stabil</v>
      </c>
    </row>
    <row r="3164" spans="1:27" ht="15" customHeight="1" x14ac:dyDescent="0.25">
      <c r="A3164" s="4" t="s">
        <v>3511</v>
      </c>
      <c r="B3164" s="4" t="s">
        <v>384</v>
      </c>
      <c r="C3164" s="4" t="s">
        <v>62</v>
      </c>
      <c r="D3164" s="4" t="s">
        <v>56</v>
      </c>
      <c r="E3164" s="4">
        <v>88</v>
      </c>
      <c r="F3164" s="5">
        <v>16.600000000000001</v>
      </c>
      <c r="G3164" s="5">
        <v>19.3</v>
      </c>
      <c r="H3164" s="6">
        <v>7300</v>
      </c>
      <c r="I3164" s="4">
        <v>2</v>
      </c>
      <c r="J3164" s="4">
        <v>178</v>
      </c>
      <c r="K3164" s="4">
        <v>0</v>
      </c>
      <c r="L3164" s="4">
        <v>0</v>
      </c>
      <c r="M3164" s="4">
        <v>4</v>
      </c>
      <c r="N3164" s="5">
        <v>-22.3</v>
      </c>
      <c r="O3164" s="7">
        <f t="shared" si="392"/>
        <v>3</v>
      </c>
      <c r="P3164" s="7">
        <f t="shared" si="393"/>
        <v>2</v>
      </c>
      <c r="Q3164" s="7">
        <f t="shared" si="394"/>
        <v>4</v>
      </c>
      <c r="R3164" s="7">
        <f t="shared" si="395"/>
        <v>9</v>
      </c>
      <c r="S3164" s="8">
        <f t="shared" si="396"/>
        <v>78.900000000000006</v>
      </c>
      <c r="T3164" s="7" t="str">
        <f t="shared" si="397"/>
        <v>C - Entwicklungspotenzial</v>
      </c>
      <c r="U3164" s="4">
        <f>ROUND(((E3164-Hilfswerte!$B$20)/Hilfswerte!$B$21)+((F3164-Hilfswerte!$B$22)/Hilfswerte!$B$23)+((G3164-Hilfswerte!$B$24)/Hilfswerte!$B$25)+0.1*INDEX(Hilfswerte!$B$4:$B$15,MATCH(C3164,Hilfswerte!$A$4:$A$15,0)),2)</f>
        <v>1.52</v>
      </c>
      <c r="V3164" s="4">
        <f>ROUND(SQRT((((E3164-Hilfswerte!$B$20)/Hilfswerte!$B$21)-Hilfswerte!$B$28)^2+(((F3164-Hilfswerte!$B$22)/Hilfswerte!$B$23)-Hilfswerte!$B$29)^2+(((G3164-Hilfswerte!$B$24)/Hilfswerte!$B$25)-Hilfswerte!$B$30)^2),3)</f>
        <v>1.3819999999999999</v>
      </c>
      <c r="W3164" s="4">
        <f>ROUND(E3164*Hilfswerte!$B$31,0)</f>
        <v>18088</v>
      </c>
      <c r="X3164" s="4">
        <f t="shared" si="398"/>
        <v>10788</v>
      </c>
      <c r="Y3164" s="4" t="str">
        <f>IF(T3164="A - Top-Kunde","bereits Top-Kunde",IF(AND(V3164&lt;=Hilfswerte!$B$34,H3164&lt;0.5*W3164),"Hoch",IF(AND(V3164&lt;=Hilfswerte!$B$35,H3164&lt;0.7*W3164),"Mittel","Niedrig")))</f>
        <v>Niedrig</v>
      </c>
      <c r="Z3164" s="4">
        <f t="shared" si="399"/>
        <v>17.8</v>
      </c>
      <c r="AA3164" s="4" t="str">
        <f>IF(J3164&gt;365,"Bereits abgewandert (Segment D)",IF(Z3164&gt;=Hilfswerte!$B$38,"Rot - akut gefaehrdet",IF(Z3164&gt;=Hilfswerte!$B$39,"Gelb - beobachten","Gruen - stabil")))</f>
        <v>Gelb - beobachten</v>
      </c>
    </row>
    <row r="3165" spans="1:27" ht="15" customHeight="1" x14ac:dyDescent="0.25">
      <c r="A3165" s="4" t="s">
        <v>3512</v>
      </c>
      <c r="B3165" s="4" t="s">
        <v>181</v>
      </c>
      <c r="C3165" s="4" t="s">
        <v>33</v>
      </c>
      <c r="D3165" s="4" t="s">
        <v>30</v>
      </c>
      <c r="E3165" s="4">
        <v>78</v>
      </c>
      <c r="F3165" s="5">
        <v>15.8</v>
      </c>
      <c r="G3165" s="5">
        <v>21.1</v>
      </c>
      <c r="H3165" s="6">
        <v>5430</v>
      </c>
      <c r="I3165" s="4">
        <v>2</v>
      </c>
      <c r="J3165" s="4">
        <v>25</v>
      </c>
      <c r="K3165" s="4">
        <v>0</v>
      </c>
      <c r="L3165" s="4">
        <v>0</v>
      </c>
      <c r="M3165" s="4">
        <v>4</v>
      </c>
      <c r="N3165" s="5">
        <v>15.9</v>
      </c>
      <c r="O3165" s="7">
        <f t="shared" si="392"/>
        <v>5</v>
      </c>
      <c r="P3165" s="7">
        <f t="shared" si="393"/>
        <v>2</v>
      </c>
      <c r="Q3165" s="7">
        <f t="shared" si="394"/>
        <v>4</v>
      </c>
      <c r="R3165" s="7">
        <f t="shared" si="395"/>
        <v>11</v>
      </c>
      <c r="S3165" s="8">
        <f t="shared" si="396"/>
        <v>118</v>
      </c>
      <c r="T3165" s="7" t="str">
        <f t="shared" si="397"/>
        <v>B - Kernkunde</v>
      </c>
      <c r="U3165" s="4">
        <f>ROUND(((E3165-Hilfswerte!$B$20)/Hilfswerte!$B$21)+((F3165-Hilfswerte!$B$22)/Hilfswerte!$B$23)+((G3165-Hilfswerte!$B$24)/Hilfswerte!$B$25)+0.1*INDEX(Hilfswerte!$B$4:$B$15,MATCH(C3165,Hilfswerte!$A$4:$A$15,0)),2)</f>
        <v>1.36</v>
      </c>
      <c r="V3165" s="4">
        <f>ROUND(SQRT((((E3165-Hilfswerte!$B$20)/Hilfswerte!$B$21)-Hilfswerte!$B$28)^2+(((F3165-Hilfswerte!$B$22)/Hilfswerte!$B$23)-Hilfswerte!$B$29)^2+(((G3165-Hilfswerte!$B$24)/Hilfswerte!$B$25)-Hilfswerte!$B$30)^2),3)</f>
        <v>1.663</v>
      </c>
      <c r="W3165" s="4">
        <f>ROUND(E3165*Hilfswerte!$B$31,0)</f>
        <v>16033</v>
      </c>
      <c r="X3165" s="4">
        <f t="shared" si="398"/>
        <v>10603</v>
      </c>
      <c r="Y3165" s="4" t="str">
        <f>IF(T3165="A - Top-Kunde","bereits Top-Kunde",IF(AND(V3165&lt;=Hilfswerte!$B$34,H3165&lt;0.5*W3165),"Hoch",IF(AND(V3165&lt;=Hilfswerte!$B$35,H3165&lt;0.7*W3165),"Mittel","Niedrig")))</f>
        <v>Niedrig</v>
      </c>
      <c r="Z3165" s="4">
        <f t="shared" si="399"/>
        <v>1.3</v>
      </c>
      <c r="AA3165" s="4" t="str">
        <f>IF(J3165&gt;365,"Bereits abgewandert (Segment D)",IF(Z3165&gt;=Hilfswerte!$B$38,"Rot - akut gefaehrdet",IF(Z3165&gt;=Hilfswerte!$B$39,"Gelb - beobachten","Gruen - stabil")))</f>
        <v>Gruen - stabil</v>
      </c>
    </row>
    <row r="3166" spans="1:27" ht="15" customHeight="1" x14ac:dyDescent="0.25">
      <c r="A3166" s="4" t="s">
        <v>3513</v>
      </c>
      <c r="B3166" s="4" t="s">
        <v>374</v>
      </c>
      <c r="C3166" s="4" t="s">
        <v>84</v>
      </c>
      <c r="D3166" s="4" t="s">
        <v>56</v>
      </c>
      <c r="E3166" s="4">
        <v>150</v>
      </c>
      <c r="F3166" s="5">
        <v>34.6</v>
      </c>
      <c r="G3166" s="5">
        <v>17.7</v>
      </c>
      <c r="H3166" s="6">
        <v>3860</v>
      </c>
      <c r="I3166" s="4">
        <v>1</v>
      </c>
      <c r="J3166" s="4">
        <v>122</v>
      </c>
      <c r="K3166" s="4">
        <v>0</v>
      </c>
      <c r="L3166" s="4">
        <v>7</v>
      </c>
      <c r="M3166" s="4">
        <v>2</v>
      </c>
      <c r="N3166" s="5">
        <v>-13.1</v>
      </c>
      <c r="O3166" s="7">
        <f t="shared" si="392"/>
        <v>3</v>
      </c>
      <c r="P3166" s="7">
        <f t="shared" si="393"/>
        <v>1</v>
      </c>
      <c r="Q3166" s="7">
        <f t="shared" si="394"/>
        <v>4</v>
      </c>
      <c r="R3166" s="7">
        <f t="shared" si="395"/>
        <v>8</v>
      </c>
      <c r="S3166" s="8">
        <f t="shared" si="396"/>
        <v>71.400000000000006</v>
      </c>
      <c r="T3166" s="7" t="str">
        <f t="shared" si="397"/>
        <v>C - Entwicklungspotenzial</v>
      </c>
      <c r="U3166" s="4">
        <f>ROUND(((E3166-Hilfswerte!$B$20)/Hilfswerte!$B$21)+((F3166-Hilfswerte!$B$22)/Hilfswerte!$B$23)+((G3166-Hilfswerte!$B$24)/Hilfswerte!$B$25)+0.1*INDEX(Hilfswerte!$B$4:$B$15,MATCH(C3166,Hilfswerte!$A$4:$A$15,0)),2)</f>
        <v>1.44</v>
      </c>
      <c r="V3166" s="4">
        <f>ROUND(SQRT((((E3166-Hilfswerte!$B$20)/Hilfswerte!$B$21)-Hilfswerte!$B$28)^2+(((F3166-Hilfswerte!$B$22)/Hilfswerte!$B$23)-Hilfswerte!$B$29)^2+(((G3166-Hilfswerte!$B$24)/Hilfswerte!$B$25)-Hilfswerte!$B$30)^2),3)</f>
        <v>1.034</v>
      </c>
      <c r="W3166" s="4">
        <f>ROUND(E3166*Hilfswerte!$B$31,0)</f>
        <v>30832</v>
      </c>
      <c r="X3166" s="4">
        <f t="shared" si="398"/>
        <v>26972</v>
      </c>
      <c r="Y3166" s="4" t="str">
        <f>IF(T3166="A - Top-Kunde","bereits Top-Kunde",IF(AND(V3166&lt;=Hilfswerte!$B$34,H3166&lt;0.5*W3166),"Hoch",IF(AND(V3166&lt;=Hilfswerte!$B$35,H3166&lt;0.7*W3166),"Mittel","Niedrig")))</f>
        <v>Mittel</v>
      </c>
      <c r="Z3166" s="4">
        <f t="shared" si="399"/>
        <v>12.7</v>
      </c>
      <c r="AA3166" s="4" t="str">
        <f>IF(J3166&gt;365,"Bereits abgewandert (Segment D)",IF(Z3166&gt;=Hilfswerte!$B$38,"Rot - akut gefaehrdet",IF(Z3166&gt;=Hilfswerte!$B$39,"Gelb - beobachten","Gruen - stabil")))</f>
        <v>Gruen - stabil</v>
      </c>
    </row>
    <row r="3167" spans="1:27" ht="15" customHeight="1" x14ac:dyDescent="0.25">
      <c r="A3167" s="4" t="s">
        <v>3514</v>
      </c>
      <c r="B3167" s="4" t="s">
        <v>181</v>
      </c>
      <c r="C3167" s="4" t="s">
        <v>55</v>
      </c>
      <c r="D3167" s="4" t="s">
        <v>30</v>
      </c>
      <c r="E3167" s="4">
        <v>63</v>
      </c>
      <c r="F3167" s="5">
        <v>13.3</v>
      </c>
      <c r="G3167" s="5">
        <v>8.5</v>
      </c>
      <c r="H3167" s="6">
        <v>49900</v>
      </c>
      <c r="I3167" s="4">
        <v>5</v>
      </c>
      <c r="J3167" s="4">
        <v>27</v>
      </c>
      <c r="K3167" s="4">
        <v>1</v>
      </c>
      <c r="L3167" s="4">
        <v>8</v>
      </c>
      <c r="M3167" s="4">
        <v>2</v>
      </c>
      <c r="N3167" s="5">
        <v>-14.2</v>
      </c>
      <c r="O3167" s="7">
        <f t="shared" si="392"/>
        <v>5</v>
      </c>
      <c r="P3167" s="7">
        <f t="shared" si="393"/>
        <v>5</v>
      </c>
      <c r="Q3167" s="7">
        <f t="shared" si="394"/>
        <v>5</v>
      </c>
      <c r="R3167" s="7">
        <f t="shared" si="395"/>
        <v>15</v>
      </c>
      <c r="S3167" s="8">
        <f t="shared" si="396"/>
        <v>134.5</v>
      </c>
      <c r="T3167" s="7" t="str">
        <f t="shared" si="397"/>
        <v>A - Top-Kunde</v>
      </c>
      <c r="U3167" s="4">
        <f>ROUND(((E3167-Hilfswerte!$B$20)/Hilfswerte!$B$21)+((F3167-Hilfswerte!$B$22)/Hilfswerte!$B$23)+((G3167-Hilfswerte!$B$24)/Hilfswerte!$B$25)+0.1*INDEX(Hilfswerte!$B$4:$B$15,MATCH(C3167,Hilfswerte!$A$4:$A$15,0)),2)</f>
        <v>-0.49</v>
      </c>
      <c r="V3167" s="4">
        <f>ROUND(SQRT((((E3167-Hilfswerte!$B$20)/Hilfswerte!$B$21)-Hilfswerte!$B$28)^2+(((F3167-Hilfswerte!$B$22)/Hilfswerte!$B$23)-Hilfswerte!$B$29)^2+(((G3167-Hilfswerte!$B$24)/Hilfswerte!$B$25)-Hilfswerte!$B$30)^2),3)</f>
        <v>0.76</v>
      </c>
      <c r="W3167" s="4">
        <f>ROUND(E3167*Hilfswerte!$B$31,0)</f>
        <v>12949</v>
      </c>
      <c r="X3167" s="4">
        <f t="shared" si="398"/>
        <v>0</v>
      </c>
      <c r="Y3167" s="4" t="str">
        <f>IF(T3167="A - Top-Kunde","bereits Top-Kunde",IF(AND(V3167&lt;=Hilfswerte!$B$34,H3167&lt;0.5*W3167),"Hoch",IF(AND(V3167&lt;=Hilfswerte!$B$35,H3167&lt;0.7*W3167),"Mittel","Niedrig")))</f>
        <v>bereits Top-Kunde</v>
      </c>
      <c r="Z3167" s="4">
        <f t="shared" si="399"/>
        <v>11.6</v>
      </c>
      <c r="AA3167" s="4" t="str">
        <f>IF(J3167&gt;365,"Bereits abgewandert (Segment D)",IF(Z3167&gt;=Hilfswerte!$B$38,"Rot - akut gefaehrdet",IF(Z3167&gt;=Hilfswerte!$B$39,"Gelb - beobachten","Gruen - stabil")))</f>
        <v>Gruen - stabil</v>
      </c>
    </row>
    <row r="3168" spans="1:27" ht="15" customHeight="1" x14ac:dyDescent="0.25">
      <c r="A3168" s="4" t="s">
        <v>3515</v>
      </c>
      <c r="B3168" s="4" t="s">
        <v>630</v>
      </c>
      <c r="C3168" s="4" t="s">
        <v>47</v>
      </c>
      <c r="D3168" s="4" t="s">
        <v>77</v>
      </c>
      <c r="E3168" s="4">
        <v>38</v>
      </c>
      <c r="F3168" s="5">
        <v>11.4</v>
      </c>
      <c r="G3168" s="5">
        <v>2</v>
      </c>
      <c r="H3168" s="6">
        <v>680</v>
      </c>
      <c r="I3168" s="4">
        <v>1</v>
      </c>
      <c r="J3168" s="4">
        <v>317</v>
      </c>
      <c r="K3168" s="4">
        <v>0</v>
      </c>
      <c r="L3168" s="4">
        <v>42</v>
      </c>
      <c r="M3168" s="4">
        <v>6</v>
      </c>
      <c r="N3168" s="5">
        <v>-16.8</v>
      </c>
      <c r="O3168" s="7">
        <f t="shared" si="392"/>
        <v>2</v>
      </c>
      <c r="P3168" s="7">
        <f t="shared" si="393"/>
        <v>1</v>
      </c>
      <c r="Q3168" s="7">
        <f t="shared" si="394"/>
        <v>2</v>
      </c>
      <c r="R3168" s="7">
        <f t="shared" si="395"/>
        <v>5</v>
      </c>
      <c r="S3168" s="8">
        <f t="shared" si="396"/>
        <v>29</v>
      </c>
      <c r="T3168" s="7" t="str">
        <f t="shared" si="397"/>
        <v>C - Entwicklungspotenzial</v>
      </c>
      <c r="U3168" s="4">
        <f>ROUND(((E3168-Hilfswerte!$B$20)/Hilfswerte!$B$21)+((F3168-Hilfswerte!$B$22)/Hilfswerte!$B$23)+((G3168-Hilfswerte!$B$24)/Hilfswerte!$B$25)+0.1*INDEX(Hilfswerte!$B$4:$B$15,MATCH(C3168,Hilfswerte!$A$4:$A$15,0)),2)</f>
        <v>-1.87</v>
      </c>
      <c r="V3168" s="4">
        <f>ROUND(SQRT((((E3168-Hilfswerte!$B$20)/Hilfswerte!$B$21)-Hilfswerte!$B$28)^2+(((F3168-Hilfswerte!$B$22)/Hilfswerte!$B$23)-Hilfswerte!$B$29)^2+(((G3168-Hilfswerte!$B$24)/Hilfswerte!$B$25)-Hilfswerte!$B$30)^2),3)</f>
        <v>1.6339999999999999</v>
      </c>
      <c r="W3168" s="4">
        <f>ROUND(E3168*Hilfswerte!$B$31,0)</f>
        <v>7811</v>
      </c>
      <c r="X3168" s="4">
        <f t="shared" si="398"/>
        <v>7131</v>
      </c>
      <c r="Y3168" s="4" t="str">
        <f>IF(T3168="A - Top-Kunde","bereits Top-Kunde",IF(AND(V3168&lt;=Hilfswerte!$B$34,H3168&lt;0.5*W3168),"Hoch",IF(AND(V3168&lt;=Hilfswerte!$B$35,H3168&lt;0.7*W3168),"Mittel","Niedrig")))</f>
        <v>Niedrig</v>
      </c>
      <c r="Z3168" s="4">
        <f t="shared" si="399"/>
        <v>31</v>
      </c>
      <c r="AA3168" s="4" t="str">
        <f>IF(J3168&gt;365,"Bereits abgewandert (Segment D)",IF(Z3168&gt;=Hilfswerte!$B$38,"Rot - akut gefaehrdet",IF(Z3168&gt;=Hilfswerte!$B$39,"Gelb - beobachten","Gruen - stabil")))</f>
        <v>Rot - akut gefaehrdet</v>
      </c>
    </row>
    <row r="3169" spans="1:27" ht="15" customHeight="1" x14ac:dyDescent="0.25">
      <c r="A3169" s="4" t="s">
        <v>3516</v>
      </c>
      <c r="B3169" s="4" t="s">
        <v>282</v>
      </c>
      <c r="C3169" s="4" t="s">
        <v>33</v>
      </c>
      <c r="D3169" s="4" t="s">
        <v>30</v>
      </c>
      <c r="E3169" s="4">
        <v>14</v>
      </c>
      <c r="F3169" s="5">
        <v>3.5</v>
      </c>
      <c r="G3169" s="5">
        <v>12.3</v>
      </c>
      <c r="H3169" s="6">
        <v>2040</v>
      </c>
      <c r="I3169" s="4">
        <v>2</v>
      </c>
      <c r="J3169" s="4">
        <v>41</v>
      </c>
      <c r="K3169" s="4">
        <v>0</v>
      </c>
      <c r="L3169" s="4">
        <v>7</v>
      </c>
      <c r="M3169" s="4">
        <v>4</v>
      </c>
      <c r="N3169" s="5">
        <v>11.3</v>
      </c>
      <c r="O3169" s="7">
        <f t="shared" si="392"/>
        <v>4</v>
      </c>
      <c r="P3169" s="7">
        <f t="shared" si="393"/>
        <v>2</v>
      </c>
      <c r="Q3169" s="7">
        <f t="shared" si="394"/>
        <v>3</v>
      </c>
      <c r="R3169" s="7">
        <f t="shared" si="395"/>
        <v>9</v>
      </c>
      <c r="S3169" s="8">
        <f t="shared" si="396"/>
        <v>93.6</v>
      </c>
      <c r="T3169" s="7" t="str">
        <f t="shared" si="397"/>
        <v>C - Entwicklungspotenzial</v>
      </c>
      <c r="U3169" s="4">
        <f>ROUND(((E3169-Hilfswerte!$B$20)/Hilfswerte!$B$21)+((F3169-Hilfswerte!$B$22)/Hilfswerte!$B$23)+((G3169-Hilfswerte!$B$24)/Hilfswerte!$B$25)+0.1*INDEX(Hilfswerte!$B$4:$B$15,MATCH(C3169,Hilfswerte!$A$4:$A$15,0)),2)</f>
        <v>-0.53</v>
      </c>
      <c r="V3169" s="4">
        <f>ROUND(SQRT((((E3169-Hilfswerte!$B$20)/Hilfswerte!$B$21)-Hilfswerte!$B$28)^2+(((F3169-Hilfswerte!$B$22)/Hilfswerte!$B$23)-Hilfswerte!$B$29)^2+(((G3169-Hilfswerte!$B$24)/Hilfswerte!$B$25)-Hilfswerte!$B$30)^2),3)</f>
        <v>0.91600000000000004</v>
      </c>
      <c r="W3169" s="4">
        <f>ROUND(E3169*Hilfswerte!$B$31,0)</f>
        <v>2878</v>
      </c>
      <c r="X3169" s="4">
        <f t="shared" si="398"/>
        <v>838</v>
      </c>
      <c r="Y3169" s="4" t="str">
        <f>IF(T3169="A - Top-Kunde","bereits Top-Kunde",IF(AND(V3169&lt;=Hilfswerte!$B$34,H3169&lt;0.5*W3169),"Hoch",IF(AND(V3169&lt;=Hilfswerte!$B$35,H3169&lt;0.7*W3169),"Mittel","Niedrig")))</f>
        <v>Niedrig</v>
      </c>
      <c r="Z3169" s="4">
        <f t="shared" si="399"/>
        <v>3.5</v>
      </c>
      <c r="AA3169" s="4" t="str">
        <f>IF(J3169&gt;365,"Bereits abgewandert (Segment D)",IF(Z3169&gt;=Hilfswerte!$B$38,"Rot - akut gefaehrdet",IF(Z3169&gt;=Hilfswerte!$B$39,"Gelb - beobachten","Gruen - stabil")))</f>
        <v>Gruen - stabil</v>
      </c>
    </row>
    <row r="3170" spans="1:27" ht="15" customHeight="1" x14ac:dyDescent="0.25">
      <c r="A3170" s="4" t="s">
        <v>3517</v>
      </c>
      <c r="B3170" s="4" t="s">
        <v>236</v>
      </c>
      <c r="C3170" s="4" t="s">
        <v>51</v>
      </c>
      <c r="D3170" s="4" t="s">
        <v>52</v>
      </c>
      <c r="E3170" s="4">
        <v>90</v>
      </c>
      <c r="F3170" s="5">
        <v>15.1</v>
      </c>
      <c r="G3170" s="5">
        <v>11.8</v>
      </c>
      <c r="H3170" s="6">
        <v>1830</v>
      </c>
      <c r="I3170" s="4">
        <v>1</v>
      </c>
      <c r="J3170" s="4">
        <v>191</v>
      </c>
      <c r="K3170" s="4">
        <v>0</v>
      </c>
      <c r="L3170" s="4">
        <v>10</v>
      </c>
      <c r="M3170" s="4">
        <v>6</v>
      </c>
      <c r="N3170" s="5">
        <v>8.1999999999999993</v>
      </c>
      <c r="O3170" s="7">
        <f t="shared" si="392"/>
        <v>2</v>
      </c>
      <c r="P3170" s="7">
        <f t="shared" si="393"/>
        <v>1</v>
      </c>
      <c r="Q3170" s="7">
        <f t="shared" si="394"/>
        <v>3</v>
      </c>
      <c r="R3170" s="7">
        <f t="shared" si="395"/>
        <v>6</v>
      </c>
      <c r="S3170" s="8">
        <f t="shared" si="396"/>
        <v>61.1</v>
      </c>
      <c r="T3170" s="7" t="str">
        <f t="shared" si="397"/>
        <v>C - Entwicklungspotenzial</v>
      </c>
      <c r="U3170" s="4">
        <f>ROUND(((E3170-Hilfswerte!$B$20)/Hilfswerte!$B$21)+((F3170-Hilfswerte!$B$22)/Hilfswerte!$B$23)+((G3170-Hilfswerte!$B$24)/Hilfswerte!$B$25)+0.1*INDEX(Hilfswerte!$B$4:$B$15,MATCH(C3170,Hilfswerte!$A$4:$A$15,0)),2)</f>
        <v>0.24</v>
      </c>
      <c r="V3170" s="4">
        <f>ROUND(SQRT((((E3170-Hilfswerte!$B$20)/Hilfswerte!$B$21)-Hilfswerte!$B$28)^2+(((F3170-Hilfswerte!$B$22)/Hilfswerte!$B$23)-Hilfswerte!$B$29)^2+(((G3170-Hilfswerte!$B$24)/Hilfswerte!$B$25)-Hilfswerte!$B$30)^2),3)</f>
        <v>0.53300000000000003</v>
      </c>
      <c r="W3170" s="4">
        <f>ROUND(E3170*Hilfswerte!$B$31,0)</f>
        <v>18499</v>
      </c>
      <c r="X3170" s="4">
        <f t="shared" si="398"/>
        <v>16669</v>
      </c>
      <c r="Y3170" s="4" t="str">
        <f>IF(T3170="A - Top-Kunde","bereits Top-Kunde",IF(AND(V3170&lt;=Hilfswerte!$B$34,H3170&lt;0.5*W3170),"Hoch",IF(AND(V3170&lt;=Hilfswerte!$B$35,H3170&lt;0.7*W3170),"Mittel","Niedrig")))</f>
        <v>Hoch</v>
      </c>
      <c r="Z3170" s="4">
        <f t="shared" si="399"/>
        <v>11.6</v>
      </c>
      <c r="AA3170" s="4" t="str">
        <f>IF(J3170&gt;365,"Bereits abgewandert (Segment D)",IF(Z3170&gt;=Hilfswerte!$B$38,"Rot - akut gefaehrdet",IF(Z3170&gt;=Hilfswerte!$B$39,"Gelb - beobachten","Gruen - stabil")))</f>
        <v>Gruen - stabil</v>
      </c>
    </row>
    <row r="3171" spans="1:27" ht="15" customHeight="1" x14ac:dyDescent="0.25">
      <c r="A3171" s="4" t="s">
        <v>3518</v>
      </c>
      <c r="B3171" s="4" t="s">
        <v>335</v>
      </c>
      <c r="C3171" s="4" t="s">
        <v>89</v>
      </c>
      <c r="D3171" s="4" t="s">
        <v>30</v>
      </c>
      <c r="E3171" s="4">
        <v>132</v>
      </c>
      <c r="F3171" s="5">
        <v>47.5</v>
      </c>
      <c r="G3171" s="5">
        <v>16.2</v>
      </c>
      <c r="H3171" s="6">
        <v>3280</v>
      </c>
      <c r="I3171" s="4">
        <v>1</v>
      </c>
      <c r="J3171" s="4">
        <v>221</v>
      </c>
      <c r="K3171" s="4">
        <v>0</v>
      </c>
      <c r="L3171" s="4">
        <v>13</v>
      </c>
      <c r="M3171" s="4">
        <v>1</v>
      </c>
      <c r="N3171" s="5">
        <v>6.4</v>
      </c>
      <c r="O3171" s="7">
        <f t="shared" si="392"/>
        <v>2</v>
      </c>
      <c r="P3171" s="7">
        <f t="shared" si="393"/>
        <v>1</v>
      </c>
      <c r="Q3171" s="7">
        <f t="shared" si="394"/>
        <v>4</v>
      </c>
      <c r="R3171" s="7">
        <f t="shared" si="395"/>
        <v>7</v>
      </c>
      <c r="S3171" s="8">
        <f t="shared" si="396"/>
        <v>69.3</v>
      </c>
      <c r="T3171" s="7" t="str">
        <f t="shared" si="397"/>
        <v>C - Entwicklungspotenzial</v>
      </c>
      <c r="U3171" s="4">
        <f>ROUND(((E3171-Hilfswerte!$B$20)/Hilfswerte!$B$21)+((F3171-Hilfswerte!$B$22)/Hilfswerte!$B$23)+((G3171-Hilfswerte!$B$24)/Hilfswerte!$B$25)+0.1*INDEX(Hilfswerte!$B$4:$B$15,MATCH(C3171,Hilfswerte!$A$4:$A$15,0)),2)</f>
        <v>1.65</v>
      </c>
      <c r="V3171" s="4">
        <f>ROUND(SQRT((((E3171-Hilfswerte!$B$20)/Hilfswerte!$B$21)-Hilfswerte!$B$28)^2+(((F3171-Hilfswerte!$B$22)/Hilfswerte!$B$23)-Hilfswerte!$B$29)^2+(((G3171-Hilfswerte!$B$24)/Hilfswerte!$B$25)-Hilfswerte!$B$30)^2),3)</f>
        <v>0.82599999999999996</v>
      </c>
      <c r="W3171" s="4">
        <f>ROUND(E3171*Hilfswerte!$B$31,0)</f>
        <v>27132</v>
      </c>
      <c r="X3171" s="4">
        <f t="shared" si="398"/>
        <v>23852</v>
      </c>
      <c r="Y3171" s="4" t="str">
        <f>IF(T3171="A - Top-Kunde","bereits Top-Kunde",IF(AND(V3171&lt;=Hilfswerte!$B$34,H3171&lt;0.5*W3171),"Hoch",IF(AND(V3171&lt;=Hilfswerte!$B$35,H3171&lt;0.7*W3171),"Mittel","Niedrig")))</f>
        <v>Hoch</v>
      </c>
      <c r="Z3171" s="4">
        <f t="shared" si="399"/>
        <v>13.7</v>
      </c>
      <c r="AA3171" s="4" t="str">
        <f>IF(J3171&gt;365,"Bereits abgewandert (Segment D)",IF(Z3171&gt;=Hilfswerte!$B$38,"Rot - akut gefaehrdet",IF(Z3171&gt;=Hilfswerte!$B$39,"Gelb - beobachten","Gruen - stabil")))</f>
        <v>Gelb - beobachten</v>
      </c>
    </row>
    <row r="3172" spans="1:27" ht="15" customHeight="1" x14ac:dyDescent="0.25">
      <c r="A3172" s="4" t="s">
        <v>3519</v>
      </c>
      <c r="B3172" s="4" t="s">
        <v>251</v>
      </c>
      <c r="C3172" s="4" t="s">
        <v>89</v>
      </c>
      <c r="D3172" s="4" t="s">
        <v>30</v>
      </c>
      <c r="E3172" s="4">
        <v>19</v>
      </c>
      <c r="F3172" s="5">
        <v>5.7</v>
      </c>
      <c r="G3172" s="5">
        <v>11.5</v>
      </c>
      <c r="H3172" s="6">
        <v>920</v>
      </c>
      <c r="I3172" s="4">
        <v>2</v>
      </c>
      <c r="J3172" s="4">
        <v>311</v>
      </c>
      <c r="K3172" s="4">
        <v>0</v>
      </c>
      <c r="L3172" s="4">
        <v>15</v>
      </c>
      <c r="M3172" s="4">
        <v>3</v>
      </c>
      <c r="N3172" s="5">
        <v>-2.1</v>
      </c>
      <c r="O3172" s="7">
        <f t="shared" si="392"/>
        <v>2</v>
      </c>
      <c r="P3172" s="7">
        <f t="shared" si="393"/>
        <v>2</v>
      </c>
      <c r="Q3172" s="7">
        <f t="shared" si="394"/>
        <v>2</v>
      </c>
      <c r="R3172" s="7">
        <f t="shared" si="395"/>
        <v>6</v>
      </c>
      <c r="S3172" s="8">
        <f t="shared" si="396"/>
        <v>54.5</v>
      </c>
      <c r="T3172" s="7" t="str">
        <f t="shared" si="397"/>
        <v>C - Entwicklungspotenzial</v>
      </c>
      <c r="U3172" s="4">
        <f>ROUND(((E3172-Hilfswerte!$B$20)/Hilfswerte!$B$21)+((F3172-Hilfswerte!$B$22)/Hilfswerte!$B$23)+((G3172-Hilfswerte!$B$24)/Hilfswerte!$B$25)+0.1*INDEX(Hilfswerte!$B$4:$B$15,MATCH(C3172,Hilfswerte!$A$4:$A$15,0)),2)</f>
        <v>-0.34</v>
      </c>
      <c r="V3172" s="4">
        <f>ROUND(SQRT((((E3172-Hilfswerte!$B$20)/Hilfswerte!$B$21)-Hilfswerte!$B$28)^2+(((F3172-Hilfswerte!$B$22)/Hilfswerte!$B$23)-Hilfswerte!$B$29)^2+(((G3172-Hilfswerte!$B$24)/Hilfswerte!$B$25)-Hilfswerte!$B$30)^2),3)</f>
        <v>0.85799999999999998</v>
      </c>
      <c r="W3172" s="4">
        <f>ROUND(E3172*Hilfswerte!$B$31,0)</f>
        <v>3905</v>
      </c>
      <c r="X3172" s="4">
        <f t="shared" si="398"/>
        <v>2985</v>
      </c>
      <c r="Y3172" s="4" t="str">
        <f>IF(T3172="A - Top-Kunde","bereits Top-Kunde",IF(AND(V3172&lt;=Hilfswerte!$B$34,H3172&lt;0.5*W3172),"Hoch",IF(AND(V3172&lt;=Hilfswerte!$B$35,H3172&lt;0.7*W3172),"Mittel","Niedrig")))</f>
        <v>Mittel</v>
      </c>
      <c r="Z3172" s="4">
        <f t="shared" si="399"/>
        <v>19.399999999999999</v>
      </c>
      <c r="AA3172" s="4" t="str">
        <f>IF(J3172&gt;365,"Bereits abgewandert (Segment D)",IF(Z3172&gt;=Hilfswerte!$B$38,"Rot - akut gefaehrdet",IF(Z3172&gt;=Hilfswerte!$B$39,"Gelb - beobachten","Gruen - stabil")))</f>
        <v>Gelb - beobachten</v>
      </c>
    </row>
    <row r="3173" spans="1:27" ht="15" customHeight="1" x14ac:dyDescent="0.25">
      <c r="A3173" s="4" t="s">
        <v>3520</v>
      </c>
      <c r="B3173" s="4" t="s">
        <v>203</v>
      </c>
      <c r="C3173" s="4" t="s">
        <v>55</v>
      </c>
      <c r="D3173" s="4" t="s">
        <v>30</v>
      </c>
      <c r="E3173" s="4">
        <v>58</v>
      </c>
      <c r="F3173" s="5">
        <v>10.5</v>
      </c>
      <c r="G3173" s="5">
        <v>6.5</v>
      </c>
      <c r="H3173" s="6">
        <v>0</v>
      </c>
      <c r="I3173" s="4">
        <v>0</v>
      </c>
      <c r="J3173" s="4">
        <v>366</v>
      </c>
      <c r="K3173" s="4">
        <v>0</v>
      </c>
      <c r="L3173" s="4">
        <v>0</v>
      </c>
      <c r="M3173" s="4">
        <v>0</v>
      </c>
      <c r="N3173" s="5">
        <v>-48.1</v>
      </c>
      <c r="O3173" s="7">
        <f t="shared" si="392"/>
        <v>1</v>
      </c>
      <c r="P3173" s="7">
        <f t="shared" si="393"/>
        <v>1</v>
      </c>
      <c r="Q3173" s="7">
        <f t="shared" si="394"/>
        <v>1</v>
      </c>
      <c r="R3173" s="7">
        <f t="shared" si="395"/>
        <v>3</v>
      </c>
      <c r="S3173" s="8">
        <f t="shared" si="396"/>
        <v>6</v>
      </c>
      <c r="T3173" s="7" t="str">
        <f t="shared" si="397"/>
        <v>D - Abwanderungsrisiko</v>
      </c>
      <c r="U3173" s="4">
        <f>ROUND(((E3173-Hilfswerte!$B$20)/Hilfswerte!$B$21)+((F3173-Hilfswerte!$B$22)/Hilfswerte!$B$23)+((G3173-Hilfswerte!$B$24)/Hilfswerte!$B$25)+0.1*INDEX(Hilfswerte!$B$4:$B$15,MATCH(C3173,Hilfswerte!$A$4:$A$15,0)),2)</f>
        <v>-0.88</v>
      </c>
      <c r="V3173" s="4">
        <f>ROUND(SQRT((((E3173-Hilfswerte!$B$20)/Hilfswerte!$B$21)-Hilfswerte!$B$28)^2+(((F3173-Hilfswerte!$B$22)/Hilfswerte!$B$23)-Hilfswerte!$B$29)^2+(((G3173-Hilfswerte!$B$24)/Hilfswerte!$B$25)-Hilfswerte!$B$30)^2),3)</f>
        <v>1.0089999999999999</v>
      </c>
      <c r="W3173" s="4">
        <f>ROUND(E3173*Hilfswerte!$B$31,0)</f>
        <v>11922</v>
      </c>
      <c r="X3173" s="4">
        <f t="shared" si="398"/>
        <v>11922</v>
      </c>
      <c r="Y3173" s="4" t="str">
        <f>IF(T3173="A - Top-Kunde","bereits Top-Kunde",IF(AND(V3173&lt;=Hilfswerte!$B$34,H3173&lt;0.5*W3173),"Hoch",IF(AND(V3173&lt;=Hilfswerte!$B$35,H3173&lt;0.7*W3173),"Mittel","Niedrig")))</f>
        <v>Mittel</v>
      </c>
      <c r="Z3173" s="4">
        <f t="shared" si="399"/>
        <v>37.5</v>
      </c>
      <c r="AA3173" s="4" t="str">
        <f>IF(J3173&gt;365,"Bereits abgewandert (Segment D)",IF(Z3173&gt;=Hilfswerte!$B$38,"Rot - akut gefaehrdet",IF(Z3173&gt;=Hilfswerte!$B$39,"Gelb - beobachten","Gruen - stabil")))</f>
        <v>Bereits abgewandert (Segment D)</v>
      </c>
    </row>
    <row r="3174" spans="1:27" ht="15" customHeight="1" x14ac:dyDescent="0.25">
      <c r="A3174" s="4" t="s">
        <v>3521</v>
      </c>
      <c r="B3174" s="4" t="s">
        <v>339</v>
      </c>
      <c r="C3174" s="4" t="s">
        <v>84</v>
      </c>
      <c r="D3174" s="4" t="s">
        <v>52</v>
      </c>
      <c r="E3174" s="4">
        <v>12</v>
      </c>
      <c r="F3174" s="5">
        <v>3.5</v>
      </c>
      <c r="G3174" s="5">
        <v>13.5</v>
      </c>
      <c r="H3174" s="6">
        <v>150</v>
      </c>
      <c r="I3174" s="4">
        <v>1</v>
      </c>
      <c r="J3174" s="4">
        <v>285</v>
      </c>
      <c r="K3174" s="4">
        <v>1</v>
      </c>
      <c r="L3174" s="4">
        <v>26</v>
      </c>
      <c r="M3174" s="4">
        <v>1</v>
      </c>
      <c r="N3174" s="5">
        <v>-4.2</v>
      </c>
      <c r="O3174" s="7">
        <f t="shared" si="392"/>
        <v>2</v>
      </c>
      <c r="P3174" s="7">
        <f t="shared" si="393"/>
        <v>1</v>
      </c>
      <c r="Q3174" s="7">
        <f t="shared" si="394"/>
        <v>2</v>
      </c>
      <c r="R3174" s="7">
        <f t="shared" si="395"/>
        <v>5</v>
      </c>
      <c r="S3174" s="8">
        <f t="shared" si="396"/>
        <v>34.1</v>
      </c>
      <c r="T3174" s="7" t="str">
        <f t="shared" si="397"/>
        <v>C - Entwicklungspotenzial</v>
      </c>
      <c r="U3174" s="4">
        <f>ROUND(((E3174-Hilfswerte!$B$20)/Hilfswerte!$B$21)+((F3174-Hilfswerte!$B$22)/Hilfswerte!$B$23)+((G3174-Hilfswerte!$B$24)/Hilfswerte!$B$25)+0.1*INDEX(Hilfswerte!$B$4:$B$15,MATCH(C3174,Hilfswerte!$A$4:$A$15,0)),2)</f>
        <v>-0.38</v>
      </c>
      <c r="V3174" s="4">
        <f>ROUND(SQRT((((E3174-Hilfswerte!$B$20)/Hilfswerte!$B$21)-Hilfswerte!$B$28)^2+(((F3174-Hilfswerte!$B$22)/Hilfswerte!$B$23)-Hilfswerte!$B$29)^2+(((G3174-Hilfswerte!$B$24)/Hilfswerte!$B$25)-Hilfswerte!$B$30)^2),3)</f>
        <v>0.97599999999999998</v>
      </c>
      <c r="W3174" s="4">
        <f>ROUND(E3174*Hilfswerte!$B$31,0)</f>
        <v>2467</v>
      </c>
      <c r="X3174" s="4">
        <f t="shared" si="398"/>
        <v>2317</v>
      </c>
      <c r="Y3174" s="4" t="str">
        <f>IF(T3174="A - Top-Kunde","bereits Top-Kunde",IF(AND(V3174&lt;=Hilfswerte!$B$34,H3174&lt;0.5*W3174),"Hoch",IF(AND(V3174&lt;=Hilfswerte!$B$35,H3174&lt;0.7*W3174),"Mittel","Niedrig")))</f>
        <v>Mittel</v>
      </c>
      <c r="Z3174" s="4">
        <f t="shared" si="399"/>
        <v>24.1</v>
      </c>
      <c r="AA3174" s="4" t="str">
        <f>IF(J3174&gt;365,"Bereits abgewandert (Segment D)",IF(Z3174&gt;=Hilfswerte!$B$38,"Rot - akut gefaehrdet",IF(Z3174&gt;=Hilfswerte!$B$39,"Gelb - beobachten","Gruen - stabil")))</f>
        <v>Rot - akut gefaehrdet</v>
      </c>
    </row>
    <row r="3175" spans="1:27" ht="15" customHeight="1" x14ac:dyDescent="0.25">
      <c r="A3175" s="4" t="s">
        <v>3522</v>
      </c>
      <c r="B3175" s="4" t="s">
        <v>181</v>
      </c>
      <c r="C3175" s="4" t="s">
        <v>65</v>
      </c>
      <c r="D3175" s="4" t="s">
        <v>93</v>
      </c>
      <c r="E3175" s="4">
        <v>60</v>
      </c>
      <c r="F3175" s="5">
        <v>15.3</v>
      </c>
      <c r="G3175" s="5">
        <v>2.6</v>
      </c>
      <c r="H3175" s="6">
        <v>5910</v>
      </c>
      <c r="I3175" s="4">
        <v>2</v>
      </c>
      <c r="J3175" s="4">
        <v>59</v>
      </c>
      <c r="K3175" s="4">
        <v>0</v>
      </c>
      <c r="L3175" s="4">
        <v>4</v>
      </c>
      <c r="M3175" s="4">
        <v>6</v>
      </c>
      <c r="N3175" s="5">
        <v>9.6999999999999993</v>
      </c>
      <c r="O3175" s="7">
        <f t="shared" si="392"/>
        <v>4</v>
      </c>
      <c r="P3175" s="7">
        <f t="shared" si="393"/>
        <v>2</v>
      </c>
      <c r="Q3175" s="7">
        <f t="shared" si="394"/>
        <v>4</v>
      </c>
      <c r="R3175" s="7">
        <f t="shared" si="395"/>
        <v>10</v>
      </c>
      <c r="S3175" s="8">
        <f t="shared" si="396"/>
        <v>103.7</v>
      </c>
      <c r="T3175" s="7" t="str">
        <f t="shared" si="397"/>
        <v>C - Entwicklungspotenzial</v>
      </c>
      <c r="U3175" s="4">
        <f>ROUND(((E3175-Hilfswerte!$B$20)/Hilfswerte!$B$21)+((F3175-Hilfswerte!$B$22)/Hilfswerte!$B$23)+((G3175-Hilfswerte!$B$24)/Hilfswerte!$B$25)+0.1*INDEX(Hilfswerte!$B$4:$B$15,MATCH(C3175,Hilfswerte!$A$4:$A$15,0)),2)</f>
        <v>-1.75</v>
      </c>
      <c r="V3175" s="4">
        <f>ROUND(SQRT((((E3175-Hilfswerte!$B$20)/Hilfswerte!$B$21)-Hilfswerte!$B$28)^2+(((F3175-Hilfswerte!$B$22)/Hilfswerte!$B$23)-Hilfswerte!$B$29)^2+(((G3175-Hilfswerte!$B$24)/Hilfswerte!$B$25)-Hilfswerte!$B$30)^2),3)</f>
        <v>1.4970000000000001</v>
      </c>
      <c r="W3175" s="4">
        <f>ROUND(E3175*Hilfswerte!$B$31,0)</f>
        <v>12333</v>
      </c>
      <c r="X3175" s="4">
        <f t="shared" si="398"/>
        <v>6423</v>
      </c>
      <c r="Y3175" s="4" t="str">
        <f>IF(T3175="A - Top-Kunde","bereits Top-Kunde",IF(AND(V3175&lt;=Hilfswerte!$B$34,H3175&lt;0.5*W3175),"Hoch",IF(AND(V3175&lt;=Hilfswerte!$B$35,H3175&lt;0.7*W3175),"Mittel","Niedrig")))</f>
        <v>Niedrig</v>
      </c>
      <c r="Z3175" s="4">
        <f t="shared" si="399"/>
        <v>3.8</v>
      </c>
      <c r="AA3175" s="4" t="str">
        <f>IF(J3175&gt;365,"Bereits abgewandert (Segment D)",IF(Z3175&gt;=Hilfswerte!$B$38,"Rot - akut gefaehrdet",IF(Z3175&gt;=Hilfswerte!$B$39,"Gelb - beobachten","Gruen - stabil")))</f>
        <v>Gruen - stabil</v>
      </c>
    </row>
    <row r="3176" spans="1:27" ht="15" customHeight="1" x14ac:dyDescent="0.25">
      <c r="A3176" s="4" t="s">
        <v>3523</v>
      </c>
      <c r="B3176" s="4" t="s">
        <v>348</v>
      </c>
      <c r="C3176" s="4" t="s">
        <v>38</v>
      </c>
      <c r="D3176" s="4" t="s">
        <v>122</v>
      </c>
      <c r="E3176" s="4">
        <v>20</v>
      </c>
      <c r="F3176" s="5">
        <v>3.9</v>
      </c>
      <c r="G3176" s="5">
        <v>5.7</v>
      </c>
      <c r="H3176" s="6">
        <v>1840</v>
      </c>
      <c r="I3176" s="4">
        <v>2</v>
      </c>
      <c r="J3176" s="4">
        <v>90</v>
      </c>
      <c r="K3176" s="4">
        <v>0</v>
      </c>
      <c r="L3176" s="4">
        <v>8</v>
      </c>
      <c r="M3176" s="4">
        <v>3</v>
      </c>
      <c r="N3176" s="5">
        <v>19.399999999999999</v>
      </c>
      <c r="O3176" s="7">
        <f t="shared" si="392"/>
        <v>4</v>
      </c>
      <c r="P3176" s="7">
        <f t="shared" si="393"/>
        <v>2</v>
      </c>
      <c r="Q3176" s="7">
        <f t="shared" si="394"/>
        <v>3</v>
      </c>
      <c r="R3176" s="7">
        <f t="shared" si="395"/>
        <v>9</v>
      </c>
      <c r="S3176" s="8">
        <f t="shared" si="396"/>
        <v>97.3</v>
      </c>
      <c r="T3176" s="7" t="str">
        <f t="shared" si="397"/>
        <v>C - Entwicklungspotenzial</v>
      </c>
      <c r="U3176" s="4">
        <f>ROUND(((E3176-Hilfswerte!$B$20)/Hilfswerte!$B$21)+((F3176-Hilfswerte!$B$22)/Hilfswerte!$B$23)+((G3176-Hilfswerte!$B$24)/Hilfswerte!$B$25)+0.1*INDEX(Hilfswerte!$B$4:$B$15,MATCH(C3176,Hilfswerte!$A$4:$A$15,0)),2)</f>
        <v>-1.24</v>
      </c>
      <c r="V3176" s="4">
        <f>ROUND(SQRT((((E3176-Hilfswerte!$B$20)/Hilfswerte!$B$21)-Hilfswerte!$B$28)^2+(((F3176-Hilfswerte!$B$22)/Hilfswerte!$B$23)-Hilfswerte!$B$29)^2+(((G3176-Hilfswerte!$B$24)/Hilfswerte!$B$25)-Hilfswerte!$B$30)^2),3)</f>
        <v>1.238</v>
      </c>
      <c r="W3176" s="4">
        <f>ROUND(E3176*Hilfswerte!$B$31,0)</f>
        <v>4111</v>
      </c>
      <c r="X3176" s="4">
        <f t="shared" si="398"/>
        <v>2271</v>
      </c>
      <c r="Y3176" s="4" t="str">
        <f>IF(T3176="A - Top-Kunde","bereits Top-Kunde",IF(AND(V3176&lt;=Hilfswerte!$B$34,H3176&lt;0.5*W3176),"Hoch",IF(AND(V3176&lt;=Hilfswerte!$B$35,H3176&lt;0.7*W3176),"Mittel","Niedrig")))</f>
        <v>Niedrig</v>
      </c>
      <c r="Z3176" s="4">
        <f t="shared" si="399"/>
        <v>6.1</v>
      </c>
      <c r="AA3176" s="4" t="str">
        <f>IF(J3176&gt;365,"Bereits abgewandert (Segment D)",IF(Z3176&gt;=Hilfswerte!$B$38,"Rot - akut gefaehrdet",IF(Z3176&gt;=Hilfswerte!$B$39,"Gelb - beobachten","Gruen - stabil")))</f>
        <v>Gruen - stabil</v>
      </c>
    </row>
    <row r="3177" spans="1:27" ht="15" customHeight="1" x14ac:dyDescent="0.25">
      <c r="A3177" s="4" t="s">
        <v>3524</v>
      </c>
      <c r="B3177" s="4" t="s">
        <v>124</v>
      </c>
      <c r="C3177" s="4" t="s">
        <v>33</v>
      </c>
      <c r="D3177" s="4" t="s">
        <v>30</v>
      </c>
      <c r="E3177" s="4">
        <v>53</v>
      </c>
      <c r="F3177" s="5">
        <v>10.199999999999999</v>
      </c>
      <c r="G3177" s="5">
        <v>18.2</v>
      </c>
      <c r="H3177" s="6">
        <v>1840</v>
      </c>
      <c r="I3177" s="4">
        <v>2</v>
      </c>
      <c r="J3177" s="4">
        <v>4</v>
      </c>
      <c r="K3177" s="4">
        <v>0</v>
      </c>
      <c r="L3177" s="4">
        <v>4</v>
      </c>
      <c r="M3177" s="4">
        <v>1</v>
      </c>
      <c r="N3177" s="5">
        <v>14.3</v>
      </c>
      <c r="O3177" s="7">
        <f t="shared" si="392"/>
        <v>5</v>
      </c>
      <c r="P3177" s="7">
        <f t="shared" si="393"/>
        <v>2</v>
      </c>
      <c r="Q3177" s="7">
        <f t="shared" si="394"/>
        <v>3</v>
      </c>
      <c r="R3177" s="7">
        <f t="shared" si="395"/>
        <v>10</v>
      </c>
      <c r="S3177" s="8">
        <f t="shared" si="396"/>
        <v>106</v>
      </c>
      <c r="T3177" s="7" t="str">
        <f t="shared" si="397"/>
        <v>B - Kernkunde</v>
      </c>
      <c r="U3177" s="4">
        <f>ROUND(((E3177-Hilfswerte!$B$20)/Hilfswerte!$B$21)+((F3177-Hilfswerte!$B$22)/Hilfswerte!$B$23)+((G3177-Hilfswerte!$B$24)/Hilfswerte!$B$25)+0.1*INDEX(Hilfswerte!$B$4:$B$15,MATCH(C3177,Hilfswerte!$A$4:$A$15,0)),2)</f>
        <v>0.69</v>
      </c>
      <c r="V3177" s="4">
        <f>ROUND(SQRT((((E3177-Hilfswerte!$B$20)/Hilfswerte!$B$21)-Hilfswerte!$B$28)^2+(((F3177-Hilfswerte!$B$22)/Hilfswerte!$B$23)-Hilfswerte!$B$29)^2+(((G3177-Hilfswerte!$B$24)/Hilfswerte!$B$25)-Hilfswerte!$B$30)^2),3)</f>
        <v>1.31</v>
      </c>
      <c r="W3177" s="4">
        <f>ROUND(E3177*Hilfswerte!$B$31,0)</f>
        <v>10894</v>
      </c>
      <c r="X3177" s="4">
        <f t="shared" si="398"/>
        <v>9054</v>
      </c>
      <c r="Y3177" s="4" t="str">
        <f>IF(T3177="A - Top-Kunde","bereits Top-Kunde",IF(AND(V3177&lt;=Hilfswerte!$B$34,H3177&lt;0.5*W3177),"Hoch",IF(AND(V3177&lt;=Hilfswerte!$B$35,H3177&lt;0.7*W3177),"Mittel","Niedrig")))</f>
        <v>Niedrig</v>
      </c>
      <c r="Z3177" s="4">
        <f t="shared" si="399"/>
        <v>1</v>
      </c>
      <c r="AA3177" s="4" t="str">
        <f>IF(J3177&gt;365,"Bereits abgewandert (Segment D)",IF(Z3177&gt;=Hilfswerte!$B$38,"Rot - akut gefaehrdet",IF(Z3177&gt;=Hilfswerte!$B$39,"Gelb - beobachten","Gruen - stabil")))</f>
        <v>Gruen - stabil</v>
      </c>
    </row>
    <row r="3178" spans="1:27" ht="15" customHeight="1" x14ac:dyDescent="0.25">
      <c r="A3178" s="4" t="s">
        <v>3525</v>
      </c>
      <c r="B3178" s="4" t="s">
        <v>397</v>
      </c>
      <c r="C3178" s="4" t="s">
        <v>74</v>
      </c>
      <c r="D3178" s="4" t="s">
        <v>30</v>
      </c>
      <c r="E3178" s="4">
        <v>97</v>
      </c>
      <c r="F3178" s="5">
        <v>21.2</v>
      </c>
      <c r="G3178" s="5">
        <v>14.7</v>
      </c>
      <c r="H3178" s="6">
        <v>3890</v>
      </c>
      <c r="I3178" s="4">
        <v>3</v>
      </c>
      <c r="J3178" s="4">
        <v>29</v>
      </c>
      <c r="K3178" s="4">
        <v>0</v>
      </c>
      <c r="L3178" s="4">
        <v>1</v>
      </c>
      <c r="M3178" s="4">
        <v>1</v>
      </c>
      <c r="N3178" s="5">
        <v>-24.8</v>
      </c>
      <c r="O3178" s="7">
        <f t="shared" si="392"/>
        <v>5</v>
      </c>
      <c r="P3178" s="7">
        <f t="shared" si="393"/>
        <v>3</v>
      </c>
      <c r="Q3178" s="7">
        <f t="shared" si="394"/>
        <v>4</v>
      </c>
      <c r="R3178" s="7">
        <f t="shared" si="395"/>
        <v>12</v>
      </c>
      <c r="S3178" s="8">
        <f t="shared" si="396"/>
        <v>107.3</v>
      </c>
      <c r="T3178" s="7" t="str">
        <f t="shared" si="397"/>
        <v>B - Kernkunde</v>
      </c>
      <c r="U3178" s="4">
        <f>ROUND(((E3178-Hilfswerte!$B$20)/Hilfswerte!$B$21)+((F3178-Hilfswerte!$B$22)/Hilfswerte!$B$23)+((G3178-Hilfswerte!$B$24)/Hilfswerte!$B$25)+0.1*INDEX(Hilfswerte!$B$4:$B$15,MATCH(C3178,Hilfswerte!$A$4:$A$15,0)),2)</f>
        <v>0.47</v>
      </c>
      <c r="V3178" s="4">
        <f>ROUND(SQRT((((E3178-Hilfswerte!$B$20)/Hilfswerte!$B$21)-Hilfswerte!$B$28)^2+(((F3178-Hilfswerte!$B$22)/Hilfswerte!$B$23)-Hilfswerte!$B$29)^2+(((G3178-Hilfswerte!$B$24)/Hilfswerte!$B$25)-Hilfswerte!$B$30)^2),3)</f>
        <v>0.69699999999999995</v>
      </c>
      <c r="W3178" s="4">
        <f>ROUND(E3178*Hilfswerte!$B$31,0)</f>
        <v>19938</v>
      </c>
      <c r="X3178" s="4">
        <f t="shared" si="398"/>
        <v>16048</v>
      </c>
      <c r="Y3178" s="4" t="str">
        <f>IF(T3178="A - Top-Kunde","bereits Top-Kunde",IF(AND(V3178&lt;=Hilfswerte!$B$34,H3178&lt;0.5*W3178),"Hoch",IF(AND(V3178&lt;=Hilfswerte!$B$35,H3178&lt;0.7*W3178),"Mittel","Niedrig")))</f>
        <v>Hoch</v>
      </c>
      <c r="Z3178" s="4">
        <f t="shared" si="399"/>
        <v>11.6</v>
      </c>
      <c r="AA3178" s="4" t="str">
        <f>IF(J3178&gt;365,"Bereits abgewandert (Segment D)",IF(Z3178&gt;=Hilfswerte!$B$38,"Rot - akut gefaehrdet",IF(Z3178&gt;=Hilfswerte!$B$39,"Gelb - beobachten","Gruen - stabil")))</f>
        <v>Gruen - stabil</v>
      </c>
    </row>
    <row r="3179" spans="1:27" ht="15" customHeight="1" x14ac:dyDescent="0.25">
      <c r="A3179" s="4" t="s">
        <v>3526</v>
      </c>
      <c r="B3179" s="4" t="s">
        <v>1139</v>
      </c>
      <c r="C3179" s="4" t="s">
        <v>89</v>
      </c>
      <c r="D3179" s="4" t="s">
        <v>93</v>
      </c>
      <c r="E3179" s="4">
        <v>113</v>
      </c>
      <c r="F3179" s="5">
        <v>30.9</v>
      </c>
      <c r="G3179" s="5">
        <v>21</v>
      </c>
      <c r="H3179" s="6">
        <v>3080</v>
      </c>
      <c r="I3179" s="4">
        <v>1</v>
      </c>
      <c r="J3179" s="4">
        <v>40</v>
      </c>
      <c r="K3179" s="4">
        <v>0</v>
      </c>
      <c r="L3179" s="4">
        <v>3</v>
      </c>
      <c r="M3179" s="4">
        <v>5</v>
      </c>
      <c r="N3179" s="5">
        <v>-15.4</v>
      </c>
      <c r="O3179" s="7">
        <f t="shared" si="392"/>
        <v>4</v>
      </c>
      <c r="P3179" s="7">
        <f t="shared" si="393"/>
        <v>1</v>
      </c>
      <c r="Q3179" s="7">
        <f t="shared" si="394"/>
        <v>4</v>
      </c>
      <c r="R3179" s="7">
        <f t="shared" si="395"/>
        <v>9</v>
      </c>
      <c r="S3179" s="8">
        <f t="shared" si="396"/>
        <v>81.400000000000006</v>
      </c>
      <c r="T3179" s="7" t="str">
        <f t="shared" si="397"/>
        <v>C - Entwicklungspotenzial</v>
      </c>
      <c r="U3179" s="4">
        <f>ROUND(((E3179-Hilfswerte!$B$20)/Hilfswerte!$B$21)+((F3179-Hilfswerte!$B$22)/Hilfswerte!$B$23)+((G3179-Hilfswerte!$B$24)/Hilfswerte!$B$25)+0.1*INDEX(Hilfswerte!$B$4:$B$15,MATCH(C3179,Hilfswerte!$A$4:$A$15,0)),2)</f>
        <v>2.0299999999999998</v>
      </c>
      <c r="V3179" s="4">
        <f>ROUND(SQRT((((E3179-Hilfswerte!$B$20)/Hilfswerte!$B$21)-Hilfswerte!$B$28)^2+(((F3179-Hilfswerte!$B$22)/Hilfswerte!$B$23)-Hilfswerte!$B$29)^2+(((G3179-Hilfswerte!$B$24)/Hilfswerte!$B$25)-Hilfswerte!$B$30)^2),3)</f>
        <v>1.5760000000000001</v>
      </c>
      <c r="W3179" s="4">
        <f>ROUND(E3179*Hilfswerte!$B$31,0)</f>
        <v>23227</v>
      </c>
      <c r="X3179" s="4">
        <f t="shared" si="398"/>
        <v>20147</v>
      </c>
      <c r="Y3179" s="4" t="str">
        <f>IF(T3179="A - Top-Kunde","bereits Top-Kunde",IF(AND(V3179&lt;=Hilfswerte!$B$34,H3179&lt;0.5*W3179),"Hoch",IF(AND(V3179&lt;=Hilfswerte!$B$35,H3179&lt;0.7*W3179),"Mittel","Niedrig")))</f>
        <v>Niedrig</v>
      </c>
      <c r="Z3179" s="4">
        <f t="shared" si="399"/>
        <v>8.8000000000000007</v>
      </c>
      <c r="AA3179" s="4" t="str">
        <f>IF(J3179&gt;365,"Bereits abgewandert (Segment D)",IF(Z3179&gt;=Hilfswerte!$B$38,"Rot - akut gefaehrdet",IF(Z3179&gt;=Hilfswerte!$B$39,"Gelb - beobachten","Gruen - stabil")))</f>
        <v>Gruen - stabil</v>
      </c>
    </row>
    <row r="3180" spans="1:27" ht="15" customHeight="1" x14ac:dyDescent="0.25">
      <c r="A3180" s="4" t="s">
        <v>3527</v>
      </c>
      <c r="B3180" s="4" t="s">
        <v>76</v>
      </c>
      <c r="C3180" s="4" t="s">
        <v>74</v>
      </c>
      <c r="D3180" s="4" t="s">
        <v>52</v>
      </c>
      <c r="E3180" s="4">
        <v>7</v>
      </c>
      <c r="F3180" s="5">
        <v>2.4</v>
      </c>
      <c r="G3180" s="5">
        <v>3.2</v>
      </c>
      <c r="H3180" s="6">
        <v>1390</v>
      </c>
      <c r="I3180" s="4">
        <v>2</v>
      </c>
      <c r="J3180" s="4">
        <v>180</v>
      </c>
      <c r="K3180" s="4">
        <v>0</v>
      </c>
      <c r="L3180" s="4">
        <v>10</v>
      </c>
      <c r="M3180" s="4">
        <v>2</v>
      </c>
      <c r="N3180" s="5">
        <v>-14.7</v>
      </c>
      <c r="O3180" s="7">
        <f t="shared" si="392"/>
        <v>3</v>
      </c>
      <c r="P3180" s="7">
        <f t="shared" si="393"/>
        <v>2</v>
      </c>
      <c r="Q3180" s="7">
        <f t="shared" si="394"/>
        <v>3</v>
      </c>
      <c r="R3180" s="7">
        <f t="shared" si="395"/>
        <v>8</v>
      </c>
      <c r="S3180" s="8">
        <f t="shared" si="396"/>
        <v>69.7</v>
      </c>
      <c r="T3180" s="7" t="str">
        <f t="shared" si="397"/>
        <v>C - Entwicklungspotenzial</v>
      </c>
      <c r="U3180" s="4">
        <f>ROUND(((E3180-Hilfswerte!$B$20)/Hilfswerte!$B$21)+((F3180-Hilfswerte!$B$22)/Hilfswerte!$B$23)+((G3180-Hilfswerte!$B$24)/Hilfswerte!$B$25)+0.1*INDEX(Hilfswerte!$B$4:$B$15,MATCH(C3180,Hilfswerte!$A$4:$A$15,0)),2)</f>
        <v>-2.08</v>
      </c>
      <c r="V3180" s="4">
        <f>ROUND(SQRT((((E3180-Hilfswerte!$B$20)/Hilfswerte!$B$21)-Hilfswerte!$B$28)^2+(((F3180-Hilfswerte!$B$22)/Hilfswerte!$B$23)-Hilfswerte!$B$29)^2+(((G3180-Hilfswerte!$B$24)/Hilfswerte!$B$25)-Hilfswerte!$B$30)^2),3)</f>
        <v>1.579</v>
      </c>
      <c r="W3180" s="4">
        <f>ROUND(E3180*Hilfswerte!$B$31,0)</f>
        <v>1439</v>
      </c>
      <c r="X3180" s="4">
        <f t="shared" si="398"/>
        <v>49</v>
      </c>
      <c r="Y3180" s="4" t="str">
        <f>IF(T3180="A - Top-Kunde","bereits Top-Kunde",IF(AND(V3180&lt;=Hilfswerte!$B$34,H3180&lt;0.5*W3180),"Hoch",IF(AND(V3180&lt;=Hilfswerte!$B$35,H3180&lt;0.7*W3180),"Mittel","Niedrig")))</f>
        <v>Niedrig</v>
      </c>
      <c r="Z3180" s="4">
        <f t="shared" si="399"/>
        <v>16.899999999999999</v>
      </c>
      <c r="AA3180" s="4" t="str">
        <f>IF(J3180&gt;365,"Bereits abgewandert (Segment D)",IF(Z3180&gt;=Hilfswerte!$B$38,"Rot - akut gefaehrdet",IF(Z3180&gt;=Hilfswerte!$B$39,"Gelb - beobachten","Gruen - stabil")))</f>
        <v>Gelb - beobachten</v>
      </c>
    </row>
    <row r="3181" spans="1:27" ht="15" customHeight="1" x14ac:dyDescent="0.25">
      <c r="A3181" s="4" t="s">
        <v>3528</v>
      </c>
      <c r="B3181" s="4" t="s">
        <v>279</v>
      </c>
      <c r="C3181" s="4" t="s">
        <v>59</v>
      </c>
      <c r="D3181" s="4" t="s">
        <v>106</v>
      </c>
      <c r="E3181" s="4">
        <v>27</v>
      </c>
      <c r="F3181" s="5">
        <v>7</v>
      </c>
      <c r="G3181" s="5">
        <v>18.5</v>
      </c>
      <c r="H3181" s="6">
        <v>1340</v>
      </c>
      <c r="I3181" s="4">
        <v>5</v>
      </c>
      <c r="J3181" s="4">
        <v>8</v>
      </c>
      <c r="K3181" s="4">
        <v>0</v>
      </c>
      <c r="L3181" s="4">
        <v>16</v>
      </c>
      <c r="M3181" s="4">
        <v>1</v>
      </c>
      <c r="N3181" s="5">
        <v>18.100000000000001</v>
      </c>
      <c r="O3181" s="7">
        <f t="shared" si="392"/>
        <v>5</v>
      </c>
      <c r="P3181" s="7">
        <f t="shared" si="393"/>
        <v>5</v>
      </c>
      <c r="Q3181" s="7">
        <f t="shared" si="394"/>
        <v>3</v>
      </c>
      <c r="R3181" s="7">
        <f t="shared" si="395"/>
        <v>13</v>
      </c>
      <c r="S3181" s="8">
        <f t="shared" si="396"/>
        <v>134.30000000000001</v>
      </c>
      <c r="T3181" s="7" t="str">
        <f t="shared" si="397"/>
        <v>A - Top-Kunde</v>
      </c>
      <c r="U3181" s="4">
        <f>ROUND(((E3181-Hilfswerte!$B$20)/Hilfswerte!$B$21)+((F3181-Hilfswerte!$B$22)/Hilfswerte!$B$23)+((G3181-Hilfswerte!$B$24)/Hilfswerte!$B$25)+0.1*INDEX(Hilfswerte!$B$4:$B$15,MATCH(C3181,Hilfswerte!$A$4:$A$15,0)),2)</f>
        <v>0.47</v>
      </c>
      <c r="V3181" s="4">
        <f>ROUND(SQRT((((E3181-Hilfswerte!$B$20)/Hilfswerte!$B$21)-Hilfswerte!$B$28)^2+(((F3181-Hilfswerte!$B$22)/Hilfswerte!$B$23)-Hilfswerte!$B$29)^2+(((G3181-Hilfswerte!$B$24)/Hilfswerte!$B$25)-Hilfswerte!$B$30)^2),3)</f>
        <v>1.4159999999999999</v>
      </c>
      <c r="W3181" s="4">
        <f>ROUND(E3181*Hilfswerte!$B$31,0)</f>
        <v>5550</v>
      </c>
      <c r="X3181" s="4">
        <f t="shared" si="398"/>
        <v>4210</v>
      </c>
      <c r="Y3181" s="4" t="str">
        <f>IF(T3181="A - Top-Kunde","bereits Top-Kunde",IF(AND(V3181&lt;=Hilfswerte!$B$34,H3181&lt;0.5*W3181),"Hoch",IF(AND(V3181&lt;=Hilfswerte!$B$35,H3181&lt;0.7*W3181),"Mittel","Niedrig")))</f>
        <v>bereits Top-Kunde</v>
      </c>
      <c r="Z3181" s="4">
        <f t="shared" si="399"/>
        <v>3.6</v>
      </c>
      <c r="AA3181" s="4" t="str">
        <f>IF(J3181&gt;365,"Bereits abgewandert (Segment D)",IF(Z3181&gt;=Hilfswerte!$B$38,"Rot - akut gefaehrdet",IF(Z3181&gt;=Hilfswerte!$B$39,"Gelb - beobachten","Gruen - stabil")))</f>
        <v>Gruen - stabil</v>
      </c>
    </row>
    <row r="3182" spans="1:27" ht="15" customHeight="1" x14ac:dyDescent="0.25">
      <c r="A3182" s="4" t="s">
        <v>3529</v>
      </c>
      <c r="B3182" s="4" t="s">
        <v>273</v>
      </c>
      <c r="C3182" s="4" t="s">
        <v>65</v>
      </c>
      <c r="D3182" s="4" t="s">
        <v>30</v>
      </c>
      <c r="E3182" s="4">
        <v>101</v>
      </c>
      <c r="F3182" s="5">
        <v>22.5</v>
      </c>
      <c r="G3182" s="5">
        <v>16.100000000000001</v>
      </c>
      <c r="H3182" s="6">
        <v>3270</v>
      </c>
      <c r="I3182" s="4">
        <v>2</v>
      </c>
      <c r="J3182" s="4">
        <v>6</v>
      </c>
      <c r="K3182" s="4">
        <v>0</v>
      </c>
      <c r="L3182" s="4">
        <v>29</v>
      </c>
      <c r="M3182" s="4">
        <v>6</v>
      </c>
      <c r="N3182" s="5">
        <v>1</v>
      </c>
      <c r="O3182" s="7">
        <f t="shared" si="392"/>
        <v>5</v>
      </c>
      <c r="P3182" s="7">
        <f t="shared" si="393"/>
        <v>2</v>
      </c>
      <c r="Q3182" s="7">
        <f t="shared" si="394"/>
        <v>4</v>
      </c>
      <c r="R3182" s="7">
        <f t="shared" si="395"/>
        <v>11</v>
      </c>
      <c r="S3182" s="8">
        <f t="shared" si="396"/>
        <v>101.8</v>
      </c>
      <c r="T3182" s="7" t="str">
        <f t="shared" si="397"/>
        <v>C - Entwicklungspotenzial</v>
      </c>
      <c r="U3182" s="4">
        <f>ROUND(((E3182-Hilfswerte!$B$20)/Hilfswerte!$B$21)+((F3182-Hilfswerte!$B$22)/Hilfswerte!$B$23)+((G3182-Hilfswerte!$B$24)/Hilfswerte!$B$25)+0.1*INDEX(Hilfswerte!$B$4:$B$15,MATCH(C3182,Hilfswerte!$A$4:$A$15,0)),2)</f>
        <v>0.7</v>
      </c>
      <c r="V3182" s="4">
        <f>ROUND(SQRT((((E3182-Hilfswerte!$B$20)/Hilfswerte!$B$21)-Hilfswerte!$B$28)^2+(((F3182-Hilfswerte!$B$22)/Hilfswerte!$B$23)-Hilfswerte!$B$29)^2+(((G3182-Hilfswerte!$B$24)/Hilfswerte!$B$25)-Hilfswerte!$B$30)^2),3)</f>
        <v>0.87</v>
      </c>
      <c r="W3182" s="4">
        <f>ROUND(E3182*Hilfswerte!$B$31,0)</f>
        <v>20760</v>
      </c>
      <c r="X3182" s="4">
        <f t="shared" si="398"/>
        <v>17490</v>
      </c>
      <c r="Y3182" s="4" t="str">
        <f>IF(T3182="A - Top-Kunde","bereits Top-Kunde",IF(AND(V3182&lt;=Hilfswerte!$B$34,H3182&lt;0.5*W3182),"Hoch",IF(AND(V3182&lt;=Hilfswerte!$B$35,H3182&lt;0.7*W3182),"Mittel","Niedrig")))</f>
        <v>Mittel</v>
      </c>
      <c r="Z3182" s="4">
        <f t="shared" si="399"/>
        <v>6.1</v>
      </c>
      <c r="AA3182" s="4" t="str">
        <f>IF(J3182&gt;365,"Bereits abgewandert (Segment D)",IF(Z3182&gt;=Hilfswerte!$B$38,"Rot - akut gefaehrdet",IF(Z3182&gt;=Hilfswerte!$B$39,"Gelb - beobachten","Gruen - stabil")))</f>
        <v>Gruen - stabil</v>
      </c>
    </row>
    <row r="3183" spans="1:27" ht="15" customHeight="1" x14ac:dyDescent="0.25">
      <c r="A3183" s="4" t="s">
        <v>3530</v>
      </c>
      <c r="B3183" s="4" t="s">
        <v>207</v>
      </c>
      <c r="C3183" s="4" t="s">
        <v>59</v>
      </c>
      <c r="D3183" s="4" t="s">
        <v>30</v>
      </c>
      <c r="E3183" s="4">
        <v>47</v>
      </c>
      <c r="F3183" s="5">
        <v>9.1</v>
      </c>
      <c r="G3183" s="5">
        <v>2.2000000000000002</v>
      </c>
      <c r="H3183" s="6">
        <v>10210</v>
      </c>
      <c r="I3183" s="4">
        <v>1</v>
      </c>
      <c r="J3183" s="4">
        <v>57</v>
      </c>
      <c r="K3183" s="4">
        <v>1</v>
      </c>
      <c r="L3183" s="4">
        <v>23</v>
      </c>
      <c r="M3183" s="4">
        <v>5</v>
      </c>
      <c r="N3183" s="5">
        <v>18.8</v>
      </c>
      <c r="O3183" s="7">
        <f t="shared" si="392"/>
        <v>4</v>
      </c>
      <c r="P3183" s="7">
        <f t="shared" si="393"/>
        <v>1</v>
      </c>
      <c r="Q3183" s="7">
        <f t="shared" si="394"/>
        <v>5</v>
      </c>
      <c r="R3183" s="7">
        <f t="shared" si="395"/>
        <v>10</v>
      </c>
      <c r="S3183" s="8">
        <f t="shared" si="396"/>
        <v>96.5</v>
      </c>
      <c r="T3183" s="7" t="str">
        <f t="shared" si="397"/>
        <v>C - Entwicklungspotenzial</v>
      </c>
      <c r="U3183" s="4">
        <f>ROUND(((E3183-Hilfswerte!$B$20)/Hilfswerte!$B$21)+((F3183-Hilfswerte!$B$22)/Hilfswerte!$B$23)+((G3183-Hilfswerte!$B$24)/Hilfswerte!$B$25)+0.1*INDEX(Hilfswerte!$B$4:$B$15,MATCH(C3183,Hilfswerte!$A$4:$A$15,0)),2)</f>
        <v>-2</v>
      </c>
      <c r="V3183" s="4">
        <f>ROUND(SQRT((((E3183-Hilfswerte!$B$20)/Hilfswerte!$B$21)-Hilfswerte!$B$28)^2+(((F3183-Hilfswerte!$B$22)/Hilfswerte!$B$23)-Hilfswerte!$B$29)^2+(((G3183-Hilfswerte!$B$24)/Hilfswerte!$B$25)-Hilfswerte!$B$30)^2),3)</f>
        <v>1.605</v>
      </c>
      <c r="W3183" s="4">
        <f>ROUND(E3183*Hilfswerte!$B$31,0)</f>
        <v>9661</v>
      </c>
      <c r="X3183" s="4">
        <f t="shared" si="398"/>
        <v>0</v>
      </c>
      <c r="Y3183" s="4" t="str">
        <f>IF(T3183="A - Top-Kunde","bereits Top-Kunde",IF(AND(V3183&lt;=Hilfswerte!$B$34,H3183&lt;0.5*W3183),"Hoch",IF(AND(V3183&lt;=Hilfswerte!$B$35,H3183&lt;0.7*W3183),"Mittel","Niedrig")))</f>
        <v>Niedrig</v>
      </c>
      <c r="Z3183" s="4">
        <f t="shared" si="399"/>
        <v>10.5</v>
      </c>
      <c r="AA3183" s="4" t="str">
        <f>IF(J3183&gt;365,"Bereits abgewandert (Segment D)",IF(Z3183&gt;=Hilfswerte!$B$38,"Rot - akut gefaehrdet",IF(Z3183&gt;=Hilfswerte!$B$39,"Gelb - beobachten","Gruen - stabil")))</f>
        <v>Gruen - stabil</v>
      </c>
    </row>
    <row r="3184" spans="1:27" ht="15" customHeight="1" x14ac:dyDescent="0.25">
      <c r="A3184" s="4" t="s">
        <v>3531</v>
      </c>
      <c r="B3184" s="4" t="s">
        <v>1020</v>
      </c>
      <c r="C3184" s="4" t="s">
        <v>38</v>
      </c>
      <c r="D3184" s="4" t="s">
        <v>30</v>
      </c>
      <c r="E3184" s="4">
        <v>21</v>
      </c>
      <c r="F3184" s="5">
        <v>6.6</v>
      </c>
      <c r="G3184" s="5">
        <v>1</v>
      </c>
      <c r="H3184" s="6">
        <v>1310</v>
      </c>
      <c r="I3184" s="4">
        <v>2</v>
      </c>
      <c r="J3184" s="4">
        <v>32</v>
      </c>
      <c r="K3184" s="4">
        <v>0</v>
      </c>
      <c r="L3184" s="4">
        <v>-5</v>
      </c>
      <c r="M3184" s="4">
        <v>6</v>
      </c>
      <c r="N3184" s="5">
        <v>24.4</v>
      </c>
      <c r="O3184" s="7">
        <f t="shared" si="392"/>
        <v>4</v>
      </c>
      <c r="P3184" s="7">
        <f t="shared" si="393"/>
        <v>2</v>
      </c>
      <c r="Q3184" s="7">
        <f t="shared" si="394"/>
        <v>3</v>
      </c>
      <c r="R3184" s="7">
        <f t="shared" si="395"/>
        <v>9</v>
      </c>
      <c r="S3184" s="8">
        <f t="shared" si="396"/>
        <v>102.2</v>
      </c>
      <c r="T3184" s="7" t="str">
        <f t="shared" si="397"/>
        <v>C - Entwicklungspotenzial</v>
      </c>
      <c r="U3184" s="4">
        <f>ROUND(((E3184-Hilfswerte!$B$20)/Hilfswerte!$B$21)+((F3184-Hilfswerte!$B$22)/Hilfswerte!$B$23)+((G3184-Hilfswerte!$B$24)/Hilfswerte!$B$25)+0.1*INDEX(Hilfswerte!$B$4:$B$15,MATCH(C3184,Hilfswerte!$A$4:$A$15,0)),2)</f>
        <v>-1.93</v>
      </c>
      <c r="V3184" s="4">
        <f>ROUND(SQRT((((E3184-Hilfswerte!$B$20)/Hilfswerte!$B$21)-Hilfswerte!$B$28)^2+(((F3184-Hilfswerte!$B$22)/Hilfswerte!$B$23)-Hilfswerte!$B$29)^2+(((G3184-Hilfswerte!$B$24)/Hilfswerte!$B$25)-Hilfswerte!$B$30)^2),3)</f>
        <v>1.8260000000000001</v>
      </c>
      <c r="W3184" s="4">
        <f>ROUND(E3184*Hilfswerte!$B$31,0)</f>
        <v>4316</v>
      </c>
      <c r="X3184" s="4">
        <f t="shared" si="398"/>
        <v>3006</v>
      </c>
      <c r="Y3184" s="4" t="str">
        <f>IF(T3184="A - Top-Kunde","bereits Top-Kunde",IF(AND(V3184&lt;=Hilfswerte!$B$34,H3184&lt;0.5*W3184),"Hoch",IF(AND(V3184&lt;=Hilfswerte!$B$35,H3184&lt;0.7*W3184),"Mittel","Niedrig")))</f>
        <v>Niedrig</v>
      </c>
      <c r="Z3184" s="4">
        <f t="shared" si="399"/>
        <v>1.6</v>
      </c>
      <c r="AA3184" s="4" t="str">
        <f>IF(J3184&gt;365,"Bereits abgewandert (Segment D)",IF(Z3184&gt;=Hilfswerte!$B$38,"Rot - akut gefaehrdet",IF(Z3184&gt;=Hilfswerte!$B$39,"Gelb - beobachten","Gruen - stabil")))</f>
        <v>Gruen - stabil</v>
      </c>
    </row>
    <row r="3185" spans="1:27" ht="15" customHeight="1" x14ac:dyDescent="0.25">
      <c r="A3185" s="4" t="s">
        <v>3532</v>
      </c>
      <c r="B3185" s="4" t="s">
        <v>1229</v>
      </c>
      <c r="C3185" s="4" t="s">
        <v>29</v>
      </c>
      <c r="D3185" s="4" t="s">
        <v>30</v>
      </c>
      <c r="E3185" s="4">
        <v>35</v>
      </c>
      <c r="F3185" s="5">
        <v>18.100000000000001</v>
      </c>
      <c r="G3185" s="5">
        <v>2.8</v>
      </c>
      <c r="H3185" s="6">
        <v>1230</v>
      </c>
      <c r="I3185" s="4">
        <v>2</v>
      </c>
      <c r="J3185" s="4">
        <v>3</v>
      </c>
      <c r="K3185" s="4">
        <v>0</v>
      </c>
      <c r="L3185" s="4">
        <v>10</v>
      </c>
      <c r="M3185" s="4">
        <v>6</v>
      </c>
      <c r="N3185" s="5">
        <v>-21.5</v>
      </c>
      <c r="O3185" s="7">
        <f t="shared" si="392"/>
        <v>5</v>
      </c>
      <c r="P3185" s="7">
        <f t="shared" si="393"/>
        <v>2</v>
      </c>
      <c r="Q3185" s="7">
        <f t="shared" si="394"/>
        <v>3</v>
      </c>
      <c r="R3185" s="7">
        <f t="shared" si="395"/>
        <v>10</v>
      </c>
      <c r="S3185" s="8">
        <f t="shared" si="396"/>
        <v>86.3</v>
      </c>
      <c r="T3185" s="7" t="str">
        <f t="shared" si="397"/>
        <v>C - Entwicklungspotenzial</v>
      </c>
      <c r="U3185" s="4">
        <f>ROUND(((E3185-Hilfswerte!$B$20)/Hilfswerte!$B$21)+((F3185-Hilfswerte!$B$22)/Hilfswerte!$B$23)+((G3185-Hilfswerte!$B$24)/Hilfswerte!$B$25)+0.1*INDEX(Hilfswerte!$B$4:$B$15,MATCH(C3185,Hilfswerte!$A$4:$A$15,0)),2)</f>
        <v>-1.45</v>
      </c>
      <c r="V3185" s="4">
        <f>ROUND(SQRT((((E3185-Hilfswerte!$B$20)/Hilfswerte!$B$21)-Hilfswerte!$B$28)^2+(((F3185-Hilfswerte!$B$22)/Hilfswerte!$B$23)-Hilfswerte!$B$29)^2+(((G3185-Hilfswerte!$B$24)/Hilfswerte!$B$25)-Hilfswerte!$B$30)^2),3)</f>
        <v>1.492</v>
      </c>
      <c r="W3185" s="4">
        <f>ROUND(E3185*Hilfswerte!$B$31,0)</f>
        <v>7194</v>
      </c>
      <c r="X3185" s="4">
        <f t="shared" si="398"/>
        <v>5964</v>
      </c>
      <c r="Y3185" s="4" t="str">
        <f>IF(T3185="A - Top-Kunde","bereits Top-Kunde",IF(AND(V3185&lt;=Hilfswerte!$B$34,H3185&lt;0.5*W3185),"Hoch",IF(AND(V3185&lt;=Hilfswerte!$B$35,H3185&lt;0.7*W3185),"Mittel","Niedrig")))</f>
        <v>Niedrig</v>
      </c>
      <c r="Z3185" s="4">
        <f t="shared" si="399"/>
        <v>10.8</v>
      </c>
      <c r="AA3185" s="4" t="str">
        <f>IF(J3185&gt;365,"Bereits abgewandert (Segment D)",IF(Z3185&gt;=Hilfswerte!$B$38,"Rot - akut gefaehrdet",IF(Z3185&gt;=Hilfswerte!$B$39,"Gelb - beobachten","Gruen - stabil")))</f>
        <v>Gruen - stabil</v>
      </c>
    </row>
    <row r="3186" spans="1:27" ht="15" customHeight="1" x14ac:dyDescent="0.25">
      <c r="A3186" s="4" t="s">
        <v>3533</v>
      </c>
      <c r="B3186" s="4" t="s">
        <v>723</v>
      </c>
      <c r="C3186" s="4" t="s">
        <v>74</v>
      </c>
      <c r="D3186" s="4" t="s">
        <v>117</v>
      </c>
      <c r="E3186" s="4">
        <v>40</v>
      </c>
      <c r="F3186" s="5">
        <v>10.6</v>
      </c>
      <c r="G3186" s="5">
        <v>15.7</v>
      </c>
      <c r="H3186" s="6">
        <v>1440</v>
      </c>
      <c r="I3186" s="4">
        <v>4</v>
      </c>
      <c r="J3186" s="4">
        <v>145</v>
      </c>
      <c r="K3186" s="4">
        <v>0</v>
      </c>
      <c r="L3186" s="4">
        <v>0</v>
      </c>
      <c r="M3186" s="4">
        <v>4</v>
      </c>
      <c r="N3186" s="5">
        <v>19.5</v>
      </c>
      <c r="O3186" s="7">
        <f t="shared" si="392"/>
        <v>3</v>
      </c>
      <c r="P3186" s="7">
        <f t="shared" si="393"/>
        <v>4</v>
      </c>
      <c r="Q3186" s="7">
        <f t="shared" si="394"/>
        <v>3</v>
      </c>
      <c r="R3186" s="7">
        <f t="shared" si="395"/>
        <v>10</v>
      </c>
      <c r="S3186" s="8">
        <f t="shared" si="396"/>
        <v>109.8</v>
      </c>
      <c r="T3186" s="7" t="str">
        <f t="shared" si="397"/>
        <v>B - Kernkunde</v>
      </c>
      <c r="U3186" s="4">
        <f>ROUND(((E3186-Hilfswerte!$B$20)/Hilfswerte!$B$21)+((F3186-Hilfswerte!$B$22)/Hilfswerte!$B$23)+((G3186-Hilfswerte!$B$24)/Hilfswerte!$B$25)+0.1*INDEX(Hilfswerte!$B$4:$B$15,MATCH(C3186,Hilfswerte!$A$4:$A$15,0)),2)</f>
        <v>0.19</v>
      </c>
      <c r="V3186" s="4">
        <f>ROUND(SQRT((((E3186-Hilfswerte!$B$20)/Hilfswerte!$B$21)-Hilfswerte!$B$28)^2+(((F3186-Hilfswerte!$B$22)/Hilfswerte!$B$23)-Hilfswerte!$B$29)^2+(((G3186-Hilfswerte!$B$24)/Hilfswerte!$B$25)-Hilfswerte!$B$30)^2),3)</f>
        <v>1.0209999999999999</v>
      </c>
      <c r="W3186" s="4">
        <f>ROUND(E3186*Hilfswerte!$B$31,0)</f>
        <v>8222</v>
      </c>
      <c r="X3186" s="4">
        <f t="shared" si="398"/>
        <v>6782</v>
      </c>
      <c r="Y3186" s="4" t="str">
        <f>IF(T3186="A - Top-Kunde","bereits Top-Kunde",IF(AND(V3186&lt;=Hilfswerte!$B$34,H3186&lt;0.5*W3186),"Hoch",IF(AND(V3186&lt;=Hilfswerte!$B$35,H3186&lt;0.7*W3186),"Mittel","Niedrig")))</f>
        <v>Mittel</v>
      </c>
      <c r="Z3186" s="4">
        <f t="shared" si="399"/>
        <v>7.3</v>
      </c>
      <c r="AA3186" s="4" t="str">
        <f>IF(J3186&gt;365,"Bereits abgewandert (Segment D)",IF(Z3186&gt;=Hilfswerte!$B$38,"Rot - akut gefaehrdet",IF(Z3186&gt;=Hilfswerte!$B$39,"Gelb - beobachten","Gruen - stabil")))</f>
        <v>Gruen - stabil</v>
      </c>
    </row>
    <row r="3187" spans="1:27" ht="15" customHeight="1" x14ac:dyDescent="0.25">
      <c r="A3187" s="4" t="s">
        <v>3534</v>
      </c>
      <c r="B3187" s="4" t="s">
        <v>1280</v>
      </c>
      <c r="C3187" s="4" t="s">
        <v>74</v>
      </c>
      <c r="D3187" s="4" t="s">
        <v>30</v>
      </c>
      <c r="E3187" s="4">
        <v>197</v>
      </c>
      <c r="F3187" s="5">
        <v>46.9</v>
      </c>
      <c r="G3187" s="5">
        <v>11.2</v>
      </c>
      <c r="H3187" s="6">
        <v>22170</v>
      </c>
      <c r="I3187" s="4">
        <v>4</v>
      </c>
      <c r="J3187" s="4">
        <v>45</v>
      </c>
      <c r="K3187" s="4">
        <v>0</v>
      </c>
      <c r="L3187" s="4">
        <v>-2</v>
      </c>
      <c r="M3187" s="4">
        <v>4</v>
      </c>
      <c r="N3187" s="5">
        <v>11.6</v>
      </c>
      <c r="O3187" s="7">
        <f t="shared" si="392"/>
        <v>4</v>
      </c>
      <c r="P3187" s="7">
        <f t="shared" si="393"/>
        <v>4</v>
      </c>
      <c r="Q3187" s="7">
        <f t="shared" si="394"/>
        <v>5</v>
      </c>
      <c r="R3187" s="7">
        <f t="shared" si="395"/>
        <v>13</v>
      </c>
      <c r="S3187" s="8">
        <f t="shared" si="396"/>
        <v>135.80000000000001</v>
      </c>
      <c r="T3187" s="7" t="str">
        <f t="shared" si="397"/>
        <v>A - Top-Kunde</v>
      </c>
      <c r="U3187" s="4">
        <f>ROUND(((E3187-Hilfswerte!$B$20)/Hilfswerte!$B$21)+((F3187-Hilfswerte!$B$22)/Hilfswerte!$B$23)+((G3187-Hilfswerte!$B$24)/Hilfswerte!$B$25)+0.1*INDEX(Hilfswerte!$B$4:$B$15,MATCH(C3187,Hilfswerte!$A$4:$A$15,0)),2)</f>
        <v>0.81</v>
      </c>
      <c r="V3187" s="4">
        <f>ROUND(SQRT((((E3187-Hilfswerte!$B$20)/Hilfswerte!$B$21)-Hilfswerte!$B$28)^2+(((F3187-Hilfswerte!$B$22)/Hilfswerte!$B$23)-Hilfswerte!$B$29)^2+(((G3187-Hilfswerte!$B$24)/Hilfswerte!$B$25)-Hilfswerte!$B$30)^2),3)</f>
        <v>0.21</v>
      </c>
      <c r="W3187" s="4">
        <f>ROUND(E3187*Hilfswerte!$B$31,0)</f>
        <v>40493</v>
      </c>
      <c r="X3187" s="4">
        <f t="shared" si="398"/>
        <v>18323</v>
      </c>
      <c r="Y3187" s="4" t="str">
        <f>IF(T3187="A - Top-Kunde","bereits Top-Kunde",IF(AND(V3187&lt;=Hilfswerte!$B$34,H3187&lt;0.5*W3187),"Hoch",IF(AND(V3187&lt;=Hilfswerte!$B$35,H3187&lt;0.7*W3187),"Mittel","Niedrig")))</f>
        <v>bereits Top-Kunde</v>
      </c>
      <c r="Z3187" s="4">
        <f t="shared" si="399"/>
        <v>2.2999999999999998</v>
      </c>
      <c r="AA3187" s="4" t="str">
        <f>IF(J3187&gt;365,"Bereits abgewandert (Segment D)",IF(Z3187&gt;=Hilfswerte!$B$38,"Rot - akut gefaehrdet",IF(Z3187&gt;=Hilfswerte!$B$39,"Gelb - beobachten","Gruen - stabil")))</f>
        <v>Gruen - stabil</v>
      </c>
    </row>
    <row r="3188" spans="1:27" ht="15" customHeight="1" x14ac:dyDescent="0.25">
      <c r="A3188" s="4" t="s">
        <v>3535</v>
      </c>
      <c r="B3188" s="4" t="s">
        <v>836</v>
      </c>
      <c r="C3188" s="4" t="s">
        <v>65</v>
      </c>
      <c r="D3188" s="4" t="s">
        <v>117</v>
      </c>
      <c r="E3188" s="4">
        <v>6</v>
      </c>
      <c r="F3188" s="5">
        <v>2.2000000000000002</v>
      </c>
      <c r="G3188" s="5">
        <v>19.399999999999999</v>
      </c>
      <c r="H3188" s="6">
        <v>610</v>
      </c>
      <c r="I3188" s="4">
        <v>2</v>
      </c>
      <c r="J3188" s="4">
        <v>34</v>
      </c>
      <c r="K3188" s="4">
        <v>0</v>
      </c>
      <c r="L3188" s="4">
        <v>19</v>
      </c>
      <c r="M3188" s="4">
        <v>1</v>
      </c>
      <c r="N3188" s="5">
        <v>-10.1</v>
      </c>
      <c r="O3188" s="7">
        <f t="shared" si="392"/>
        <v>4</v>
      </c>
      <c r="P3188" s="7">
        <f t="shared" si="393"/>
        <v>2</v>
      </c>
      <c r="Q3188" s="7">
        <f t="shared" si="394"/>
        <v>2</v>
      </c>
      <c r="R3188" s="7">
        <f t="shared" si="395"/>
        <v>8</v>
      </c>
      <c r="S3188" s="8">
        <f t="shared" si="396"/>
        <v>69.3</v>
      </c>
      <c r="T3188" s="7" t="str">
        <f t="shared" si="397"/>
        <v>C - Entwicklungspotenzial</v>
      </c>
      <c r="U3188" s="4">
        <f>ROUND(((E3188-Hilfswerte!$B$20)/Hilfswerte!$B$21)+((F3188-Hilfswerte!$B$22)/Hilfswerte!$B$23)+((G3188-Hilfswerte!$B$24)/Hilfswerte!$B$25)+0.1*INDEX(Hilfswerte!$B$4:$B$15,MATCH(C3188,Hilfswerte!$A$4:$A$15,0)),2)</f>
        <v>0.45</v>
      </c>
      <c r="V3188" s="4">
        <f>ROUND(SQRT((((E3188-Hilfswerte!$B$20)/Hilfswerte!$B$21)-Hilfswerte!$B$28)^2+(((F3188-Hilfswerte!$B$22)/Hilfswerte!$B$23)-Hilfswerte!$B$29)^2+(((G3188-Hilfswerte!$B$24)/Hilfswerte!$B$25)-Hilfswerte!$B$30)^2),3)</f>
        <v>1.605</v>
      </c>
      <c r="W3188" s="4">
        <f>ROUND(E3188*Hilfswerte!$B$31,0)</f>
        <v>1233</v>
      </c>
      <c r="X3188" s="4">
        <f t="shared" si="398"/>
        <v>623</v>
      </c>
      <c r="Y3188" s="4" t="str">
        <f>IF(T3188="A - Top-Kunde","bereits Top-Kunde",IF(AND(V3188&lt;=Hilfswerte!$B$34,H3188&lt;0.5*W3188),"Hoch",IF(AND(V3188&lt;=Hilfswerte!$B$35,H3188&lt;0.7*W3188),"Mittel","Niedrig")))</f>
        <v>Niedrig</v>
      </c>
      <c r="Z3188" s="4">
        <f t="shared" si="399"/>
        <v>9.5</v>
      </c>
      <c r="AA3188" s="4" t="str">
        <f>IF(J3188&gt;365,"Bereits abgewandert (Segment D)",IF(Z3188&gt;=Hilfswerte!$B$38,"Rot - akut gefaehrdet",IF(Z3188&gt;=Hilfswerte!$B$39,"Gelb - beobachten","Gruen - stabil")))</f>
        <v>Gruen - stabil</v>
      </c>
    </row>
    <row r="3189" spans="1:27" ht="15" customHeight="1" x14ac:dyDescent="0.25">
      <c r="A3189" s="4" t="s">
        <v>3536</v>
      </c>
      <c r="B3189" s="4" t="s">
        <v>653</v>
      </c>
      <c r="C3189" s="4" t="s">
        <v>29</v>
      </c>
      <c r="D3189" s="4" t="s">
        <v>52</v>
      </c>
      <c r="E3189" s="4">
        <v>28</v>
      </c>
      <c r="F3189" s="5">
        <v>8.6999999999999993</v>
      </c>
      <c r="G3189" s="5">
        <v>17.399999999999999</v>
      </c>
      <c r="H3189" s="6">
        <v>5000</v>
      </c>
      <c r="I3189" s="4">
        <v>3</v>
      </c>
      <c r="J3189" s="4">
        <v>9</v>
      </c>
      <c r="K3189" s="4">
        <v>0</v>
      </c>
      <c r="L3189" s="4">
        <v>19</v>
      </c>
      <c r="M3189" s="4">
        <v>1</v>
      </c>
      <c r="N3189" s="5">
        <v>19.3</v>
      </c>
      <c r="O3189" s="7">
        <f t="shared" si="392"/>
        <v>5</v>
      </c>
      <c r="P3189" s="7">
        <f t="shared" si="393"/>
        <v>3</v>
      </c>
      <c r="Q3189" s="7">
        <f t="shared" si="394"/>
        <v>4</v>
      </c>
      <c r="R3189" s="7">
        <f t="shared" si="395"/>
        <v>12</v>
      </c>
      <c r="S3189" s="8">
        <f t="shared" si="396"/>
        <v>124</v>
      </c>
      <c r="T3189" s="7" t="str">
        <f t="shared" si="397"/>
        <v>B - Kernkunde</v>
      </c>
      <c r="U3189" s="4">
        <f>ROUND(((E3189-Hilfswerte!$B$20)/Hilfswerte!$B$21)+((F3189-Hilfswerte!$B$22)/Hilfswerte!$B$23)+((G3189-Hilfswerte!$B$24)/Hilfswerte!$B$25)+0.1*INDEX(Hilfswerte!$B$4:$B$15,MATCH(C3189,Hilfswerte!$A$4:$A$15,0)),2)</f>
        <v>0.67</v>
      </c>
      <c r="V3189" s="4">
        <f>ROUND(SQRT((((E3189-Hilfswerte!$B$20)/Hilfswerte!$B$21)-Hilfswerte!$B$28)^2+(((F3189-Hilfswerte!$B$22)/Hilfswerte!$B$23)-Hilfswerte!$B$29)^2+(((G3189-Hilfswerte!$B$24)/Hilfswerte!$B$25)-Hilfswerte!$B$30)^2),3)</f>
        <v>1.262</v>
      </c>
      <c r="W3189" s="4">
        <f>ROUND(E3189*Hilfswerte!$B$31,0)</f>
        <v>5755</v>
      </c>
      <c r="X3189" s="4">
        <f t="shared" si="398"/>
        <v>755</v>
      </c>
      <c r="Y3189" s="4" t="str">
        <f>IF(T3189="A - Top-Kunde","bereits Top-Kunde",IF(AND(V3189&lt;=Hilfswerte!$B$34,H3189&lt;0.5*W3189),"Hoch",IF(AND(V3189&lt;=Hilfswerte!$B$35,H3189&lt;0.7*W3189),"Mittel","Niedrig")))</f>
        <v>Niedrig</v>
      </c>
      <c r="Z3189" s="4">
        <f t="shared" si="399"/>
        <v>4.3</v>
      </c>
      <c r="AA3189" s="4" t="str">
        <f>IF(J3189&gt;365,"Bereits abgewandert (Segment D)",IF(Z3189&gt;=Hilfswerte!$B$38,"Rot - akut gefaehrdet",IF(Z3189&gt;=Hilfswerte!$B$39,"Gelb - beobachten","Gruen - stabil")))</f>
        <v>Gruen - stabil</v>
      </c>
    </row>
    <row r="3190" spans="1:27" ht="15" customHeight="1" x14ac:dyDescent="0.25">
      <c r="A3190" s="4" t="s">
        <v>3537</v>
      </c>
      <c r="B3190" s="4" t="s">
        <v>605</v>
      </c>
      <c r="C3190" s="4" t="s">
        <v>59</v>
      </c>
      <c r="D3190" s="4" t="s">
        <v>30</v>
      </c>
      <c r="E3190" s="4">
        <v>46</v>
      </c>
      <c r="F3190" s="5">
        <v>7.9</v>
      </c>
      <c r="G3190" s="5">
        <v>12</v>
      </c>
      <c r="H3190" s="6">
        <v>6190</v>
      </c>
      <c r="I3190" s="4">
        <v>5</v>
      </c>
      <c r="J3190" s="4">
        <v>1</v>
      </c>
      <c r="K3190" s="4">
        <v>0</v>
      </c>
      <c r="L3190" s="4">
        <v>30</v>
      </c>
      <c r="M3190" s="4">
        <v>6</v>
      </c>
      <c r="N3190" s="5">
        <v>19.100000000000001</v>
      </c>
      <c r="O3190" s="7">
        <f t="shared" si="392"/>
        <v>5</v>
      </c>
      <c r="P3190" s="7">
        <f t="shared" si="393"/>
        <v>5</v>
      </c>
      <c r="Q3190" s="7">
        <f t="shared" si="394"/>
        <v>4</v>
      </c>
      <c r="R3190" s="7">
        <f t="shared" si="395"/>
        <v>14</v>
      </c>
      <c r="S3190" s="8">
        <f t="shared" si="396"/>
        <v>140.6</v>
      </c>
      <c r="T3190" s="7" t="str">
        <f t="shared" si="397"/>
        <v>A - Top-Kunde</v>
      </c>
      <c r="U3190" s="4">
        <f>ROUND(((E3190-Hilfswerte!$B$20)/Hilfswerte!$B$21)+((F3190-Hilfswerte!$B$22)/Hilfswerte!$B$23)+((G3190-Hilfswerte!$B$24)/Hilfswerte!$B$25)+0.1*INDEX(Hilfswerte!$B$4:$B$15,MATCH(C3190,Hilfswerte!$A$4:$A$15,0)),2)</f>
        <v>-0.47</v>
      </c>
      <c r="V3190" s="4">
        <f>ROUND(SQRT((((E3190-Hilfswerte!$B$20)/Hilfswerte!$B$21)-Hilfswerte!$B$28)^2+(((F3190-Hilfswerte!$B$22)/Hilfswerte!$B$23)-Hilfswerte!$B$29)^2+(((G3190-Hilfswerte!$B$24)/Hilfswerte!$B$25)-Hilfswerte!$B$30)^2),3)</f>
        <v>0.75700000000000001</v>
      </c>
      <c r="W3190" s="4">
        <f>ROUND(E3190*Hilfswerte!$B$31,0)</f>
        <v>9455</v>
      </c>
      <c r="X3190" s="4">
        <f t="shared" si="398"/>
        <v>3265</v>
      </c>
      <c r="Y3190" s="4" t="str">
        <f>IF(T3190="A - Top-Kunde","bereits Top-Kunde",IF(AND(V3190&lt;=Hilfswerte!$B$34,H3190&lt;0.5*W3190),"Hoch",IF(AND(V3190&lt;=Hilfswerte!$B$35,H3190&lt;0.7*W3190),"Mittel","Niedrig")))</f>
        <v>bereits Top-Kunde</v>
      </c>
      <c r="Z3190" s="4">
        <f t="shared" si="399"/>
        <v>6.1</v>
      </c>
      <c r="AA3190" s="4" t="str">
        <f>IF(J3190&gt;365,"Bereits abgewandert (Segment D)",IF(Z3190&gt;=Hilfswerte!$B$38,"Rot - akut gefaehrdet",IF(Z3190&gt;=Hilfswerte!$B$39,"Gelb - beobachten","Gruen - stabil")))</f>
        <v>Gruen - stabil</v>
      </c>
    </row>
    <row r="3191" spans="1:27" ht="15" customHeight="1" x14ac:dyDescent="0.25">
      <c r="A3191" s="4" t="s">
        <v>3538</v>
      </c>
      <c r="B3191" s="4" t="s">
        <v>337</v>
      </c>
      <c r="C3191" s="4" t="s">
        <v>59</v>
      </c>
      <c r="D3191" s="4" t="s">
        <v>30</v>
      </c>
      <c r="E3191" s="4">
        <v>71</v>
      </c>
      <c r="F3191" s="5">
        <v>16.899999999999999</v>
      </c>
      <c r="G3191" s="5">
        <v>15.8</v>
      </c>
      <c r="H3191" s="6">
        <v>12810</v>
      </c>
      <c r="I3191" s="4">
        <v>4</v>
      </c>
      <c r="J3191" s="4">
        <v>7</v>
      </c>
      <c r="K3191" s="4">
        <v>0</v>
      </c>
      <c r="L3191" s="4">
        <v>27</v>
      </c>
      <c r="M3191" s="4">
        <v>1</v>
      </c>
      <c r="N3191" s="5">
        <v>21.9</v>
      </c>
      <c r="O3191" s="7">
        <f t="shared" si="392"/>
        <v>5</v>
      </c>
      <c r="P3191" s="7">
        <f t="shared" si="393"/>
        <v>4</v>
      </c>
      <c r="Q3191" s="7">
        <f t="shared" si="394"/>
        <v>5</v>
      </c>
      <c r="R3191" s="7">
        <f t="shared" si="395"/>
        <v>14</v>
      </c>
      <c r="S3191" s="8">
        <f t="shared" si="396"/>
        <v>142.9</v>
      </c>
      <c r="T3191" s="7" t="str">
        <f t="shared" si="397"/>
        <v>A - Top-Kunde</v>
      </c>
      <c r="U3191" s="4">
        <f>ROUND(((E3191-Hilfswerte!$B$20)/Hilfswerte!$B$21)+((F3191-Hilfswerte!$B$22)/Hilfswerte!$B$23)+((G3191-Hilfswerte!$B$24)/Hilfswerte!$B$25)+0.1*INDEX(Hilfswerte!$B$4:$B$15,MATCH(C3191,Hilfswerte!$A$4:$A$15,0)),2)</f>
        <v>0.4</v>
      </c>
      <c r="V3191" s="4">
        <f>ROUND(SQRT((((E3191-Hilfswerte!$B$20)/Hilfswerte!$B$21)-Hilfswerte!$B$28)^2+(((F3191-Hilfswerte!$B$22)/Hilfswerte!$B$23)-Hilfswerte!$B$29)^2+(((G3191-Hilfswerte!$B$24)/Hilfswerte!$B$25)-Hilfswerte!$B$30)^2),3)</f>
        <v>0.91700000000000004</v>
      </c>
      <c r="W3191" s="4">
        <f>ROUND(E3191*Hilfswerte!$B$31,0)</f>
        <v>14594</v>
      </c>
      <c r="X3191" s="4">
        <f t="shared" si="398"/>
        <v>1784</v>
      </c>
      <c r="Y3191" s="4" t="str">
        <f>IF(T3191="A - Top-Kunde","bereits Top-Kunde",IF(AND(V3191&lt;=Hilfswerte!$B$34,H3191&lt;0.5*W3191),"Hoch",IF(AND(V3191&lt;=Hilfswerte!$B$35,H3191&lt;0.7*W3191),"Mittel","Niedrig")))</f>
        <v>bereits Top-Kunde</v>
      </c>
      <c r="Z3191" s="4">
        <f t="shared" si="399"/>
        <v>5.8</v>
      </c>
      <c r="AA3191" s="4" t="str">
        <f>IF(J3191&gt;365,"Bereits abgewandert (Segment D)",IF(Z3191&gt;=Hilfswerte!$B$38,"Rot - akut gefaehrdet",IF(Z3191&gt;=Hilfswerte!$B$39,"Gelb - beobachten","Gruen - stabil")))</f>
        <v>Gruen - stabil</v>
      </c>
    </row>
    <row r="3192" spans="1:27" ht="15" customHeight="1" x14ac:dyDescent="0.25">
      <c r="A3192" s="4" t="s">
        <v>3539</v>
      </c>
      <c r="B3192" s="4" t="s">
        <v>567</v>
      </c>
      <c r="C3192" s="4" t="s">
        <v>51</v>
      </c>
      <c r="D3192" s="4" t="s">
        <v>93</v>
      </c>
      <c r="E3192" s="4">
        <v>9</v>
      </c>
      <c r="F3192" s="5">
        <v>1</v>
      </c>
      <c r="G3192" s="5">
        <v>8.3000000000000007</v>
      </c>
      <c r="H3192" s="6">
        <v>1590</v>
      </c>
      <c r="I3192" s="4">
        <v>3</v>
      </c>
      <c r="J3192" s="4">
        <v>83</v>
      </c>
      <c r="K3192" s="4">
        <v>0</v>
      </c>
      <c r="L3192" s="4">
        <v>5</v>
      </c>
      <c r="M3192" s="4">
        <v>3</v>
      </c>
      <c r="N3192" s="5">
        <v>-13.7</v>
      </c>
      <c r="O3192" s="7">
        <f t="shared" si="392"/>
        <v>4</v>
      </c>
      <c r="P3192" s="7">
        <f t="shared" si="393"/>
        <v>3</v>
      </c>
      <c r="Q3192" s="7">
        <f t="shared" si="394"/>
        <v>3</v>
      </c>
      <c r="R3192" s="7">
        <f t="shared" si="395"/>
        <v>10</v>
      </c>
      <c r="S3192" s="8">
        <f t="shared" si="396"/>
        <v>91.7</v>
      </c>
      <c r="T3192" s="7" t="str">
        <f t="shared" si="397"/>
        <v>C - Entwicklungspotenzial</v>
      </c>
      <c r="U3192" s="4">
        <f>ROUND(((E3192-Hilfswerte!$B$20)/Hilfswerte!$B$21)+((F3192-Hilfswerte!$B$22)/Hilfswerte!$B$23)+((G3192-Hilfswerte!$B$24)/Hilfswerte!$B$25)+0.1*INDEX(Hilfswerte!$B$4:$B$15,MATCH(C3192,Hilfswerte!$A$4:$A$15,0)),2)</f>
        <v>-0.92</v>
      </c>
      <c r="V3192" s="4">
        <f>ROUND(SQRT((((E3192-Hilfswerte!$B$20)/Hilfswerte!$B$21)-Hilfswerte!$B$28)^2+(((F3192-Hilfswerte!$B$22)/Hilfswerte!$B$23)-Hilfswerte!$B$29)^2+(((G3192-Hilfswerte!$B$24)/Hilfswerte!$B$25)-Hilfswerte!$B$30)^2),3)</f>
        <v>1.0529999999999999</v>
      </c>
      <c r="W3192" s="4">
        <f>ROUND(E3192*Hilfswerte!$B$31,0)</f>
        <v>1850</v>
      </c>
      <c r="X3192" s="4">
        <f t="shared" si="398"/>
        <v>260</v>
      </c>
      <c r="Y3192" s="4" t="str">
        <f>IF(T3192="A - Top-Kunde","bereits Top-Kunde",IF(AND(V3192&lt;=Hilfswerte!$B$34,H3192&lt;0.5*W3192),"Hoch",IF(AND(V3192&lt;=Hilfswerte!$B$35,H3192&lt;0.7*W3192),"Mittel","Niedrig")))</f>
        <v>Niedrig</v>
      </c>
      <c r="Z3192" s="4">
        <f t="shared" si="399"/>
        <v>10.6</v>
      </c>
      <c r="AA3192" s="4" t="str">
        <f>IF(J3192&gt;365,"Bereits abgewandert (Segment D)",IF(Z3192&gt;=Hilfswerte!$B$38,"Rot - akut gefaehrdet",IF(Z3192&gt;=Hilfswerte!$B$39,"Gelb - beobachten","Gruen - stabil")))</f>
        <v>Gruen - stabil</v>
      </c>
    </row>
    <row r="3193" spans="1:27" ht="15" customHeight="1" x14ac:dyDescent="0.25">
      <c r="A3193" s="4" t="s">
        <v>3540</v>
      </c>
      <c r="B3193" s="4" t="s">
        <v>339</v>
      </c>
      <c r="C3193" s="4" t="s">
        <v>74</v>
      </c>
      <c r="D3193" s="4" t="s">
        <v>122</v>
      </c>
      <c r="E3193" s="4">
        <v>40</v>
      </c>
      <c r="F3193" s="5">
        <v>8.6</v>
      </c>
      <c r="G3193" s="5">
        <v>9.4</v>
      </c>
      <c r="H3193" s="6">
        <v>1640</v>
      </c>
      <c r="I3193" s="4">
        <v>2</v>
      </c>
      <c r="J3193" s="4">
        <v>39</v>
      </c>
      <c r="K3193" s="4">
        <v>0</v>
      </c>
      <c r="L3193" s="4">
        <v>9</v>
      </c>
      <c r="M3193" s="4">
        <v>3</v>
      </c>
      <c r="N3193" s="5">
        <v>9.8000000000000007</v>
      </c>
      <c r="O3193" s="7">
        <f t="shared" si="392"/>
        <v>4</v>
      </c>
      <c r="P3193" s="7">
        <f t="shared" si="393"/>
        <v>2</v>
      </c>
      <c r="Q3193" s="7">
        <f t="shared" si="394"/>
        <v>3</v>
      </c>
      <c r="R3193" s="7">
        <f t="shared" si="395"/>
        <v>9</v>
      </c>
      <c r="S3193" s="8">
        <f t="shared" si="396"/>
        <v>92.2</v>
      </c>
      <c r="T3193" s="7" t="str">
        <f t="shared" si="397"/>
        <v>C - Entwicklungspotenzial</v>
      </c>
      <c r="U3193" s="4">
        <f>ROUND(((E3193-Hilfswerte!$B$20)/Hilfswerte!$B$21)+((F3193-Hilfswerte!$B$22)/Hilfswerte!$B$23)+((G3193-Hilfswerte!$B$24)/Hilfswerte!$B$25)+0.1*INDEX(Hilfswerte!$B$4:$B$15,MATCH(C3193,Hilfswerte!$A$4:$A$15,0)),2)</f>
        <v>-0.84</v>
      </c>
      <c r="V3193" s="4">
        <f>ROUND(SQRT((((E3193-Hilfswerte!$B$20)/Hilfswerte!$B$21)-Hilfswerte!$B$28)^2+(((F3193-Hilfswerte!$B$22)/Hilfswerte!$B$23)-Hilfswerte!$B$29)^2+(((G3193-Hilfswerte!$B$24)/Hilfswerte!$B$25)-Hilfswerte!$B$30)^2),3)</f>
        <v>0.80800000000000005</v>
      </c>
      <c r="W3193" s="4">
        <f>ROUND(E3193*Hilfswerte!$B$31,0)</f>
        <v>8222</v>
      </c>
      <c r="X3193" s="4">
        <f t="shared" si="398"/>
        <v>6582</v>
      </c>
      <c r="Y3193" s="4" t="str">
        <f>IF(T3193="A - Top-Kunde","bereits Top-Kunde",IF(AND(V3193&lt;=Hilfswerte!$B$34,H3193&lt;0.5*W3193),"Hoch",IF(AND(V3193&lt;=Hilfswerte!$B$35,H3193&lt;0.7*W3193),"Mittel","Niedrig")))</f>
        <v>Hoch</v>
      </c>
      <c r="Z3193" s="4">
        <f t="shared" si="399"/>
        <v>3.8</v>
      </c>
      <c r="AA3193" s="4" t="str">
        <f>IF(J3193&gt;365,"Bereits abgewandert (Segment D)",IF(Z3193&gt;=Hilfswerte!$B$38,"Rot - akut gefaehrdet",IF(Z3193&gt;=Hilfswerte!$B$39,"Gelb - beobachten","Gruen - stabil")))</f>
        <v>Gruen - stabil</v>
      </c>
    </row>
    <row r="3194" spans="1:27" ht="15" customHeight="1" x14ac:dyDescent="0.25">
      <c r="A3194" s="4" t="s">
        <v>3541</v>
      </c>
      <c r="B3194" s="4" t="s">
        <v>61</v>
      </c>
      <c r="C3194" s="4" t="s">
        <v>74</v>
      </c>
      <c r="D3194" s="4" t="s">
        <v>30</v>
      </c>
      <c r="E3194" s="4">
        <v>73</v>
      </c>
      <c r="F3194" s="5">
        <v>18.100000000000001</v>
      </c>
      <c r="G3194" s="5">
        <v>10.1</v>
      </c>
      <c r="H3194" s="6">
        <v>22760</v>
      </c>
      <c r="I3194" s="4">
        <v>6</v>
      </c>
      <c r="J3194" s="4">
        <v>21</v>
      </c>
      <c r="K3194" s="4">
        <v>1</v>
      </c>
      <c r="L3194" s="4">
        <v>0</v>
      </c>
      <c r="M3194" s="4">
        <v>6</v>
      </c>
      <c r="N3194" s="5">
        <v>7.8</v>
      </c>
      <c r="O3194" s="7">
        <f t="shared" si="392"/>
        <v>5</v>
      </c>
      <c r="P3194" s="7">
        <f t="shared" si="393"/>
        <v>5</v>
      </c>
      <c r="Q3194" s="7">
        <f t="shared" si="394"/>
        <v>5</v>
      </c>
      <c r="R3194" s="7">
        <f t="shared" si="395"/>
        <v>15</v>
      </c>
      <c r="S3194" s="8">
        <f t="shared" si="396"/>
        <v>147.9</v>
      </c>
      <c r="T3194" s="7" t="str">
        <f t="shared" si="397"/>
        <v>A - Top-Kunde</v>
      </c>
      <c r="U3194" s="4">
        <f>ROUND(((E3194-Hilfswerte!$B$20)/Hilfswerte!$B$21)+((F3194-Hilfswerte!$B$22)/Hilfswerte!$B$23)+((G3194-Hilfswerte!$B$24)/Hilfswerte!$B$25)+0.1*INDEX(Hilfswerte!$B$4:$B$15,MATCH(C3194,Hilfswerte!$A$4:$A$15,0)),2)</f>
        <v>-0.42</v>
      </c>
      <c r="V3194" s="4">
        <f>ROUND(SQRT((((E3194-Hilfswerte!$B$20)/Hilfswerte!$B$21)-Hilfswerte!$B$28)^2+(((F3194-Hilfswerte!$B$22)/Hilfswerte!$B$23)-Hilfswerte!$B$29)^2+(((G3194-Hilfswerte!$B$24)/Hilfswerte!$B$25)-Hilfswerte!$B$30)^2),3)</f>
        <v>0.56399999999999995</v>
      </c>
      <c r="W3194" s="4">
        <f>ROUND(E3194*Hilfswerte!$B$31,0)</f>
        <v>15005</v>
      </c>
      <c r="X3194" s="4">
        <f t="shared" si="398"/>
        <v>0</v>
      </c>
      <c r="Y3194" s="4" t="str">
        <f>IF(T3194="A - Top-Kunde","bereits Top-Kunde",IF(AND(V3194&lt;=Hilfswerte!$B$34,H3194&lt;0.5*W3194),"Hoch",IF(AND(V3194&lt;=Hilfswerte!$B$35,H3194&lt;0.7*W3194),"Mittel","Niedrig")))</f>
        <v>bereits Top-Kunde</v>
      </c>
      <c r="Z3194" s="4">
        <f t="shared" si="399"/>
        <v>4.0999999999999996</v>
      </c>
      <c r="AA3194" s="4" t="str">
        <f>IF(J3194&gt;365,"Bereits abgewandert (Segment D)",IF(Z3194&gt;=Hilfswerte!$B$38,"Rot - akut gefaehrdet",IF(Z3194&gt;=Hilfswerte!$B$39,"Gelb - beobachten","Gruen - stabil")))</f>
        <v>Gruen - stabil</v>
      </c>
    </row>
    <row r="3195" spans="1:27" ht="15" customHeight="1" x14ac:dyDescent="0.25">
      <c r="A3195" s="4" t="s">
        <v>3542</v>
      </c>
      <c r="B3195" s="4" t="s">
        <v>198</v>
      </c>
      <c r="C3195" s="4" t="s">
        <v>33</v>
      </c>
      <c r="D3195" s="4" t="s">
        <v>30</v>
      </c>
      <c r="E3195" s="4">
        <v>91</v>
      </c>
      <c r="F3195" s="5">
        <v>15.4</v>
      </c>
      <c r="G3195" s="5">
        <v>1.9</v>
      </c>
      <c r="H3195" s="6">
        <v>50480</v>
      </c>
      <c r="I3195" s="4">
        <v>2</v>
      </c>
      <c r="J3195" s="4">
        <v>333</v>
      </c>
      <c r="K3195" s="4">
        <v>0</v>
      </c>
      <c r="L3195" s="4">
        <v>24</v>
      </c>
      <c r="M3195" s="4">
        <v>1</v>
      </c>
      <c r="N3195" s="5">
        <v>3.4</v>
      </c>
      <c r="O3195" s="7">
        <f t="shared" si="392"/>
        <v>2</v>
      </c>
      <c r="P3195" s="7">
        <f t="shared" si="393"/>
        <v>2</v>
      </c>
      <c r="Q3195" s="7">
        <f t="shared" si="394"/>
        <v>5</v>
      </c>
      <c r="R3195" s="7">
        <f t="shared" si="395"/>
        <v>9</v>
      </c>
      <c r="S3195" s="8">
        <f t="shared" si="396"/>
        <v>84.5</v>
      </c>
      <c r="T3195" s="7" t="str">
        <f t="shared" si="397"/>
        <v>C - Entwicklungspotenzial</v>
      </c>
      <c r="U3195" s="4">
        <f>ROUND(((E3195-Hilfswerte!$B$20)/Hilfswerte!$B$21)+((F3195-Hilfswerte!$B$22)/Hilfswerte!$B$23)+((G3195-Hilfswerte!$B$24)/Hilfswerte!$B$25)+0.1*INDEX(Hilfswerte!$B$4:$B$15,MATCH(C3195,Hilfswerte!$A$4:$A$15,0)),2)</f>
        <v>-1.64</v>
      </c>
      <c r="V3195" s="4">
        <f>ROUND(SQRT((((E3195-Hilfswerte!$B$20)/Hilfswerte!$B$21)-Hilfswerte!$B$28)^2+(((F3195-Hilfswerte!$B$22)/Hilfswerte!$B$23)-Hilfswerte!$B$29)^2+(((G3195-Hilfswerte!$B$24)/Hilfswerte!$B$25)-Hilfswerte!$B$30)^2),3)</f>
        <v>1.5660000000000001</v>
      </c>
      <c r="W3195" s="4">
        <f>ROUND(E3195*Hilfswerte!$B$31,0)</f>
        <v>18705</v>
      </c>
      <c r="X3195" s="4">
        <f t="shared" si="398"/>
        <v>0</v>
      </c>
      <c r="Y3195" s="4" t="str">
        <f>IF(T3195="A - Top-Kunde","bereits Top-Kunde",IF(AND(V3195&lt;=Hilfswerte!$B$34,H3195&lt;0.5*W3195),"Hoch",IF(AND(V3195&lt;=Hilfswerte!$B$35,H3195&lt;0.7*W3195),"Mittel","Niedrig")))</f>
        <v>Niedrig</v>
      </c>
      <c r="Z3195" s="4">
        <f t="shared" si="399"/>
        <v>21.5</v>
      </c>
      <c r="AA3195" s="4" t="str">
        <f>IF(J3195&gt;365,"Bereits abgewandert (Segment D)",IF(Z3195&gt;=Hilfswerte!$B$38,"Rot - akut gefaehrdet",IF(Z3195&gt;=Hilfswerte!$B$39,"Gelb - beobachten","Gruen - stabil")))</f>
        <v>Rot - akut gefaehrdet</v>
      </c>
    </row>
    <row r="3196" spans="1:27" ht="15" customHeight="1" x14ac:dyDescent="0.25">
      <c r="A3196" s="4" t="s">
        <v>3543</v>
      </c>
      <c r="B3196" s="4" t="s">
        <v>418</v>
      </c>
      <c r="C3196" s="4" t="s">
        <v>62</v>
      </c>
      <c r="D3196" s="4" t="s">
        <v>30</v>
      </c>
      <c r="E3196" s="4">
        <v>245</v>
      </c>
      <c r="F3196" s="5">
        <v>62.4</v>
      </c>
      <c r="G3196" s="5">
        <v>12</v>
      </c>
      <c r="H3196" s="6">
        <v>61320</v>
      </c>
      <c r="I3196" s="4">
        <v>6</v>
      </c>
      <c r="J3196" s="4">
        <v>30</v>
      </c>
      <c r="K3196" s="4">
        <v>0</v>
      </c>
      <c r="L3196" s="4">
        <v>-2</v>
      </c>
      <c r="M3196" s="4">
        <v>5</v>
      </c>
      <c r="N3196" s="5">
        <v>1.6</v>
      </c>
      <c r="O3196" s="7">
        <f t="shared" si="392"/>
        <v>5</v>
      </c>
      <c r="P3196" s="7">
        <f t="shared" si="393"/>
        <v>5</v>
      </c>
      <c r="Q3196" s="7">
        <f t="shared" si="394"/>
        <v>5</v>
      </c>
      <c r="R3196" s="7">
        <f t="shared" si="395"/>
        <v>15</v>
      </c>
      <c r="S3196" s="8">
        <f t="shared" si="396"/>
        <v>150.80000000000001</v>
      </c>
      <c r="T3196" s="7" t="str">
        <f t="shared" si="397"/>
        <v>A - Top-Kunde</v>
      </c>
      <c r="U3196" s="4">
        <f>ROUND(((E3196-Hilfswerte!$B$20)/Hilfswerte!$B$21)+((F3196-Hilfswerte!$B$22)/Hilfswerte!$B$23)+((G3196-Hilfswerte!$B$24)/Hilfswerte!$B$25)+0.1*INDEX(Hilfswerte!$B$4:$B$15,MATCH(C3196,Hilfswerte!$A$4:$A$15,0)),2)</f>
        <v>1.86</v>
      </c>
      <c r="V3196" s="4">
        <f>ROUND(SQRT((((E3196-Hilfswerte!$B$20)/Hilfswerte!$B$21)-Hilfswerte!$B$28)^2+(((F3196-Hilfswerte!$B$22)/Hilfswerte!$B$23)-Hilfswerte!$B$29)^2+(((G3196-Hilfswerte!$B$24)/Hilfswerte!$B$25)-Hilfswerte!$B$30)^2),3)</f>
        <v>0.57099999999999995</v>
      </c>
      <c r="W3196" s="4">
        <f>ROUND(E3196*Hilfswerte!$B$31,0)</f>
        <v>50359</v>
      </c>
      <c r="X3196" s="4">
        <f t="shared" si="398"/>
        <v>0</v>
      </c>
      <c r="Y3196" s="4" t="str">
        <f>IF(T3196="A - Top-Kunde","bereits Top-Kunde",IF(AND(V3196&lt;=Hilfswerte!$B$34,H3196&lt;0.5*W3196),"Hoch",IF(AND(V3196&lt;=Hilfswerte!$B$35,H3196&lt;0.7*W3196),"Mittel","Niedrig")))</f>
        <v>bereits Top-Kunde</v>
      </c>
      <c r="Z3196" s="4">
        <f t="shared" si="399"/>
        <v>1.5</v>
      </c>
      <c r="AA3196" s="4" t="str">
        <f>IF(J3196&gt;365,"Bereits abgewandert (Segment D)",IF(Z3196&gt;=Hilfswerte!$B$38,"Rot - akut gefaehrdet",IF(Z3196&gt;=Hilfswerte!$B$39,"Gelb - beobachten","Gruen - stabil")))</f>
        <v>Gruen - stabil</v>
      </c>
    </row>
    <row r="3197" spans="1:27" ht="15" customHeight="1" x14ac:dyDescent="0.25">
      <c r="A3197" s="4" t="s">
        <v>3544</v>
      </c>
      <c r="B3197" s="4" t="s">
        <v>1224</v>
      </c>
      <c r="C3197" s="4" t="s">
        <v>65</v>
      </c>
      <c r="D3197" s="4" t="s">
        <v>93</v>
      </c>
      <c r="E3197" s="4">
        <v>11</v>
      </c>
      <c r="F3197" s="5">
        <v>2.7</v>
      </c>
      <c r="G3197" s="5">
        <v>10.8</v>
      </c>
      <c r="H3197" s="6">
        <v>0</v>
      </c>
      <c r="I3197" s="4">
        <v>0</v>
      </c>
      <c r="J3197" s="4">
        <v>414</v>
      </c>
      <c r="K3197" s="4">
        <v>0</v>
      </c>
      <c r="L3197" s="4">
        <v>9</v>
      </c>
      <c r="M3197" s="4">
        <v>0</v>
      </c>
      <c r="N3197" s="5">
        <v>-43.8</v>
      </c>
      <c r="O3197" s="7">
        <f t="shared" si="392"/>
        <v>1</v>
      </c>
      <c r="P3197" s="7">
        <f t="shared" si="393"/>
        <v>1</v>
      </c>
      <c r="Q3197" s="7">
        <f t="shared" si="394"/>
        <v>1</v>
      </c>
      <c r="R3197" s="7">
        <f t="shared" si="395"/>
        <v>3</v>
      </c>
      <c r="S3197" s="8">
        <f t="shared" si="396"/>
        <v>5.4</v>
      </c>
      <c r="T3197" s="7" t="str">
        <f t="shared" si="397"/>
        <v>D - Abwanderungsrisiko</v>
      </c>
      <c r="U3197" s="4">
        <f>ROUND(((E3197-Hilfswerte!$B$20)/Hilfswerte!$B$21)+((F3197-Hilfswerte!$B$22)/Hilfswerte!$B$23)+((G3197-Hilfswerte!$B$24)/Hilfswerte!$B$25)+0.1*INDEX(Hilfswerte!$B$4:$B$15,MATCH(C3197,Hilfswerte!$A$4:$A$15,0)),2)</f>
        <v>-0.88</v>
      </c>
      <c r="V3197" s="4">
        <f>ROUND(SQRT((((E3197-Hilfswerte!$B$20)/Hilfswerte!$B$21)-Hilfswerte!$B$28)^2+(((F3197-Hilfswerte!$B$22)/Hilfswerte!$B$23)-Hilfswerte!$B$29)^2+(((G3197-Hilfswerte!$B$24)/Hilfswerte!$B$25)-Hilfswerte!$B$30)^2),3)</f>
        <v>0.92100000000000004</v>
      </c>
      <c r="W3197" s="4">
        <f>ROUND(E3197*Hilfswerte!$B$31,0)</f>
        <v>2261</v>
      </c>
      <c r="X3197" s="4">
        <f t="shared" si="398"/>
        <v>2261</v>
      </c>
      <c r="Y3197" s="4" t="str">
        <f>IF(T3197="A - Top-Kunde","bereits Top-Kunde",IF(AND(V3197&lt;=Hilfswerte!$B$34,H3197&lt;0.5*W3197),"Hoch",IF(AND(V3197&lt;=Hilfswerte!$B$35,H3197&lt;0.7*W3197),"Mittel","Niedrig")))</f>
        <v>Mittel</v>
      </c>
      <c r="Z3197" s="4">
        <f t="shared" si="399"/>
        <v>40</v>
      </c>
      <c r="AA3197" s="4" t="str">
        <f>IF(J3197&gt;365,"Bereits abgewandert (Segment D)",IF(Z3197&gt;=Hilfswerte!$B$38,"Rot - akut gefaehrdet",IF(Z3197&gt;=Hilfswerte!$B$39,"Gelb - beobachten","Gruen - stabil")))</f>
        <v>Bereits abgewandert (Segment D)</v>
      </c>
    </row>
    <row r="3198" spans="1:27" ht="15" customHeight="1" x14ac:dyDescent="0.25">
      <c r="A3198" s="4" t="s">
        <v>3545</v>
      </c>
      <c r="B3198" s="4" t="s">
        <v>1809</v>
      </c>
      <c r="C3198" s="4" t="s">
        <v>38</v>
      </c>
      <c r="D3198" s="4" t="s">
        <v>30</v>
      </c>
      <c r="E3198" s="4">
        <v>83</v>
      </c>
      <c r="F3198" s="5">
        <v>10.7</v>
      </c>
      <c r="G3198" s="5">
        <v>15.1</v>
      </c>
      <c r="H3198" s="6">
        <v>5160</v>
      </c>
      <c r="I3198" s="4">
        <v>7</v>
      </c>
      <c r="J3198" s="4">
        <v>30</v>
      </c>
      <c r="K3198" s="4">
        <v>1</v>
      </c>
      <c r="L3198" s="4">
        <v>22</v>
      </c>
      <c r="M3198" s="4">
        <v>1</v>
      </c>
      <c r="N3198" s="5">
        <v>8.8000000000000007</v>
      </c>
      <c r="O3198" s="7">
        <f t="shared" si="392"/>
        <v>5</v>
      </c>
      <c r="P3198" s="7">
        <f t="shared" si="393"/>
        <v>5</v>
      </c>
      <c r="Q3198" s="7">
        <f t="shared" si="394"/>
        <v>4</v>
      </c>
      <c r="R3198" s="7">
        <f t="shared" si="395"/>
        <v>14</v>
      </c>
      <c r="S3198" s="8">
        <f t="shared" si="396"/>
        <v>131.80000000000001</v>
      </c>
      <c r="T3198" s="7" t="str">
        <f t="shared" si="397"/>
        <v>A - Top-Kunde</v>
      </c>
      <c r="U3198" s="4">
        <f>ROUND(((E3198-Hilfswerte!$B$20)/Hilfswerte!$B$21)+((F3198-Hilfswerte!$B$22)/Hilfswerte!$B$23)+((G3198-Hilfswerte!$B$24)/Hilfswerte!$B$25)+0.1*INDEX(Hilfswerte!$B$4:$B$15,MATCH(C3198,Hilfswerte!$A$4:$A$15,0)),2)</f>
        <v>0.65</v>
      </c>
      <c r="V3198" s="4">
        <f>ROUND(SQRT((((E3198-Hilfswerte!$B$20)/Hilfswerte!$B$21)-Hilfswerte!$B$28)^2+(((F3198-Hilfswerte!$B$22)/Hilfswerte!$B$23)-Hilfswerte!$B$29)^2+(((G3198-Hilfswerte!$B$24)/Hilfswerte!$B$25)-Hilfswerte!$B$30)^2),3)</f>
        <v>0.86499999999999999</v>
      </c>
      <c r="W3198" s="4">
        <f>ROUND(E3198*Hilfswerte!$B$31,0)</f>
        <v>17060</v>
      </c>
      <c r="X3198" s="4">
        <f t="shared" si="398"/>
        <v>11900</v>
      </c>
      <c r="Y3198" s="4" t="str">
        <f>IF(T3198="A - Top-Kunde","bereits Top-Kunde",IF(AND(V3198&lt;=Hilfswerte!$B$34,H3198&lt;0.5*W3198),"Hoch",IF(AND(V3198&lt;=Hilfswerte!$B$35,H3198&lt;0.7*W3198),"Mittel","Niedrig")))</f>
        <v>bereits Top-Kunde</v>
      </c>
      <c r="Z3198" s="4">
        <f t="shared" si="399"/>
        <v>8.9</v>
      </c>
      <c r="AA3198" s="4" t="str">
        <f>IF(J3198&gt;365,"Bereits abgewandert (Segment D)",IF(Z3198&gt;=Hilfswerte!$B$38,"Rot - akut gefaehrdet",IF(Z3198&gt;=Hilfswerte!$B$39,"Gelb - beobachten","Gruen - stabil")))</f>
        <v>Gruen - stabil</v>
      </c>
    </row>
    <row r="3199" spans="1:27" ht="15" customHeight="1" x14ac:dyDescent="0.25">
      <c r="A3199" s="4" t="s">
        <v>3546</v>
      </c>
      <c r="B3199" s="4" t="s">
        <v>81</v>
      </c>
      <c r="C3199" s="4" t="s">
        <v>29</v>
      </c>
      <c r="D3199" s="4" t="s">
        <v>93</v>
      </c>
      <c r="E3199" s="4">
        <v>5</v>
      </c>
      <c r="F3199" s="5">
        <v>0.9</v>
      </c>
      <c r="G3199" s="5">
        <v>3.2</v>
      </c>
      <c r="H3199" s="6">
        <v>750</v>
      </c>
      <c r="I3199" s="4">
        <v>4</v>
      </c>
      <c r="J3199" s="4">
        <v>21</v>
      </c>
      <c r="K3199" s="4">
        <v>1</v>
      </c>
      <c r="L3199" s="4">
        <v>5</v>
      </c>
      <c r="M3199" s="4">
        <v>4</v>
      </c>
      <c r="N3199" s="5">
        <v>-22.9</v>
      </c>
      <c r="O3199" s="7">
        <f t="shared" si="392"/>
        <v>5</v>
      </c>
      <c r="P3199" s="7">
        <f t="shared" si="393"/>
        <v>4</v>
      </c>
      <c r="Q3199" s="7">
        <f t="shared" si="394"/>
        <v>2</v>
      </c>
      <c r="R3199" s="7">
        <f t="shared" si="395"/>
        <v>11</v>
      </c>
      <c r="S3199" s="8">
        <f t="shared" si="396"/>
        <v>91.1</v>
      </c>
      <c r="T3199" s="7" t="str">
        <f t="shared" si="397"/>
        <v>C - Entwicklungspotenzial</v>
      </c>
      <c r="U3199" s="4">
        <f>ROUND(((E3199-Hilfswerte!$B$20)/Hilfswerte!$B$21)+((F3199-Hilfswerte!$B$22)/Hilfswerte!$B$23)+((G3199-Hilfswerte!$B$24)/Hilfswerte!$B$25)+0.1*INDEX(Hilfswerte!$B$4:$B$15,MATCH(C3199,Hilfswerte!$A$4:$A$15,0)),2)</f>
        <v>-1.83</v>
      </c>
      <c r="V3199" s="4">
        <f>ROUND(SQRT((((E3199-Hilfswerte!$B$20)/Hilfswerte!$B$21)-Hilfswerte!$B$28)^2+(((F3199-Hilfswerte!$B$22)/Hilfswerte!$B$23)-Hilfswerte!$B$29)^2+(((G3199-Hilfswerte!$B$24)/Hilfswerte!$B$25)-Hilfswerte!$B$30)^2),3)</f>
        <v>1.593</v>
      </c>
      <c r="W3199" s="4">
        <f>ROUND(E3199*Hilfswerte!$B$31,0)</f>
        <v>1028</v>
      </c>
      <c r="X3199" s="4">
        <f t="shared" si="398"/>
        <v>278</v>
      </c>
      <c r="Y3199" s="4" t="str">
        <f>IF(T3199="A - Top-Kunde","bereits Top-Kunde",IF(AND(V3199&lt;=Hilfswerte!$B$34,H3199&lt;0.5*W3199),"Hoch",IF(AND(V3199&lt;=Hilfswerte!$B$35,H3199&lt;0.7*W3199),"Mittel","Niedrig")))</f>
        <v>Niedrig</v>
      </c>
      <c r="Z3199" s="4">
        <f t="shared" si="399"/>
        <v>14.2</v>
      </c>
      <c r="AA3199" s="4" t="str">
        <f>IF(J3199&gt;365,"Bereits abgewandert (Segment D)",IF(Z3199&gt;=Hilfswerte!$B$38,"Rot - akut gefaehrdet",IF(Z3199&gt;=Hilfswerte!$B$39,"Gelb - beobachten","Gruen - stabil")))</f>
        <v>Gelb - beobachten</v>
      </c>
    </row>
    <row r="3200" spans="1:27" ht="15" customHeight="1" x14ac:dyDescent="0.25">
      <c r="A3200" s="4" t="s">
        <v>3547</v>
      </c>
      <c r="B3200" s="4" t="s">
        <v>533</v>
      </c>
      <c r="C3200" s="4" t="s">
        <v>51</v>
      </c>
      <c r="D3200" s="4" t="s">
        <v>30</v>
      </c>
      <c r="E3200" s="4">
        <v>638</v>
      </c>
      <c r="F3200" s="5">
        <v>152.5</v>
      </c>
      <c r="G3200" s="5">
        <v>18.2</v>
      </c>
      <c r="H3200" s="6">
        <v>39160</v>
      </c>
      <c r="I3200" s="4">
        <v>4</v>
      </c>
      <c r="J3200" s="4">
        <v>23</v>
      </c>
      <c r="K3200" s="4">
        <v>0</v>
      </c>
      <c r="L3200" s="4">
        <v>-4</v>
      </c>
      <c r="M3200" s="4">
        <v>1</v>
      </c>
      <c r="N3200" s="5">
        <v>-16.600000000000001</v>
      </c>
      <c r="O3200" s="7">
        <f t="shared" si="392"/>
        <v>5</v>
      </c>
      <c r="P3200" s="7">
        <f t="shared" si="393"/>
        <v>4</v>
      </c>
      <c r="Q3200" s="7">
        <f t="shared" si="394"/>
        <v>5</v>
      </c>
      <c r="R3200" s="7">
        <f t="shared" si="395"/>
        <v>14</v>
      </c>
      <c r="S3200" s="8">
        <f t="shared" si="396"/>
        <v>131.69999999999999</v>
      </c>
      <c r="T3200" s="7" t="str">
        <f t="shared" si="397"/>
        <v>A - Top-Kunde</v>
      </c>
      <c r="U3200" s="4">
        <f>ROUND(((E3200-Hilfswerte!$B$20)/Hilfswerte!$B$21)+((F3200-Hilfswerte!$B$22)/Hilfswerte!$B$23)+((G3200-Hilfswerte!$B$24)/Hilfswerte!$B$25)+0.1*INDEX(Hilfswerte!$B$4:$B$15,MATCH(C3200,Hilfswerte!$A$4:$A$15,0)),2)</f>
        <v>6.08</v>
      </c>
      <c r="V3200" s="4">
        <f>ROUND(SQRT((((E3200-Hilfswerte!$B$20)/Hilfswerte!$B$21)-Hilfswerte!$B$28)^2+(((F3200-Hilfswerte!$B$22)/Hilfswerte!$B$23)-Hilfswerte!$B$29)^2+(((G3200-Hilfswerte!$B$24)/Hilfswerte!$B$25)-Hilfswerte!$B$30)^2),3)</f>
        <v>3.0950000000000002</v>
      </c>
      <c r="W3200" s="4">
        <f>ROUND(E3200*Hilfswerte!$B$31,0)</f>
        <v>131138</v>
      </c>
      <c r="X3200" s="4">
        <f t="shared" si="398"/>
        <v>91978</v>
      </c>
      <c r="Y3200" s="4" t="str">
        <f>IF(T3200="A - Top-Kunde","bereits Top-Kunde",IF(AND(V3200&lt;=Hilfswerte!$B$34,H3200&lt;0.5*W3200),"Hoch",IF(AND(V3200&lt;=Hilfswerte!$B$35,H3200&lt;0.7*W3200),"Mittel","Niedrig")))</f>
        <v>bereits Top-Kunde</v>
      </c>
      <c r="Z3200" s="4">
        <f t="shared" si="399"/>
        <v>7.8</v>
      </c>
      <c r="AA3200" s="4" t="str">
        <f>IF(J3200&gt;365,"Bereits abgewandert (Segment D)",IF(Z3200&gt;=Hilfswerte!$B$38,"Rot - akut gefaehrdet",IF(Z3200&gt;=Hilfswerte!$B$39,"Gelb - beobachten","Gruen - stabil")))</f>
        <v>Gruen - stabil</v>
      </c>
    </row>
    <row r="3201" spans="1:27" ht="15" customHeight="1" x14ac:dyDescent="0.25">
      <c r="A3201" s="4" t="s">
        <v>3548</v>
      </c>
      <c r="B3201" s="4" t="s">
        <v>481</v>
      </c>
      <c r="C3201" s="4" t="s">
        <v>29</v>
      </c>
      <c r="D3201" s="4" t="s">
        <v>30</v>
      </c>
      <c r="E3201" s="4">
        <v>33</v>
      </c>
      <c r="F3201" s="5">
        <v>10.8</v>
      </c>
      <c r="G3201" s="5">
        <v>20.3</v>
      </c>
      <c r="H3201" s="6">
        <v>0</v>
      </c>
      <c r="I3201" s="4">
        <v>0</v>
      </c>
      <c r="J3201" s="4">
        <v>688</v>
      </c>
      <c r="K3201" s="4">
        <v>0</v>
      </c>
      <c r="L3201" s="4">
        <v>12</v>
      </c>
      <c r="M3201" s="4">
        <v>0</v>
      </c>
      <c r="N3201" s="5">
        <v>-89.2</v>
      </c>
      <c r="O3201" s="7">
        <f t="shared" si="392"/>
        <v>1</v>
      </c>
      <c r="P3201" s="7">
        <f t="shared" si="393"/>
        <v>1</v>
      </c>
      <c r="Q3201" s="7">
        <f t="shared" si="394"/>
        <v>1</v>
      </c>
      <c r="R3201" s="7">
        <f t="shared" si="395"/>
        <v>3</v>
      </c>
      <c r="S3201" s="8">
        <f t="shared" si="396"/>
        <v>-18.2</v>
      </c>
      <c r="T3201" s="7" t="str">
        <f t="shared" si="397"/>
        <v>D - Abwanderungsrisiko</v>
      </c>
      <c r="U3201" s="4">
        <f>ROUND(((E3201-Hilfswerte!$B$20)/Hilfswerte!$B$21)+((F3201-Hilfswerte!$B$22)/Hilfswerte!$B$23)+((G3201-Hilfswerte!$B$24)/Hilfswerte!$B$25)+0.1*INDEX(Hilfswerte!$B$4:$B$15,MATCH(C3201,Hilfswerte!$A$4:$A$15,0)),2)</f>
        <v>1.19</v>
      </c>
      <c r="V3201" s="4">
        <f>ROUND(SQRT((((E3201-Hilfswerte!$B$20)/Hilfswerte!$B$21)-Hilfswerte!$B$28)^2+(((F3201-Hilfswerte!$B$22)/Hilfswerte!$B$23)-Hilfswerte!$B$29)^2+(((G3201-Hilfswerte!$B$24)/Hilfswerte!$B$25)-Hilfswerte!$B$30)^2),3)</f>
        <v>1.627</v>
      </c>
      <c r="W3201" s="4">
        <f>ROUND(E3201*Hilfswerte!$B$31,0)</f>
        <v>6783</v>
      </c>
      <c r="X3201" s="4">
        <f t="shared" si="398"/>
        <v>6783</v>
      </c>
      <c r="Y3201" s="4" t="str">
        <f>IF(T3201="A - Top-Kunde","bereits Top-Kunde",IF(AND(V3201&lt;=Hilfswerte!$B$34,H3201&lt;0.5*W3201),"Hoch",IF(AND(V3201&lt;=Hilfswerte!$B$35,H3201&lt;0.7*W3201),"Mittel","Niedrig")))</f>
        <v>Niedrig</v>
      </c>
      <c r="Z3201" s="4">
        <f t="shared" si="399"/>
        <v>72.5</v>
      </c>
      <c r="AA3201" s="4" t="str">
        <f>IF(J3201&gt;365,"Bereits abgewandert (Segment D)",IF(Z3201&gt;=Hilfswerte!$B$38,"Rot - akut gefaehrdet",IF(Z3201&gt;=Hilfswerte!$B$39,"Gelb - beobachten","Gruen - stabil")))</f>
        <v>Bereits abgewandert (Segment D)</v>
      </c>
    </row>
    <row r="3202" spans="1:27" ht="15" customHeight="1" x14ac:dyDescent="0.25">
      <c r="A3202" s="4" t="s">
        <v>3549</v>
      </c>
      <c r="B3202" s="4" t="s">
        <v>422</v>
      </c>
      <c r="C3202" s="4" t="s">
        <v>62</v>
      </c>
      <c r="D3202" s="4" t="s">
        <v>122</v>
      </c>
      <c r="E3202" s="4">
        <v>165</v>
      </c>
      <c r="F3202" s="4">
        <v>42.6</v>
      </c>
      <c r="G3202" s="4">
        <v>15.1</v>
      </c>
      <c r="H3202" s="4">
        <v>729</v>
      </c>
      <c r="I3202" s="4">
        <v>1</v>
      </c>
      <c r="J3202" s="4">
        <v>284</v>
      </c>
      <c r="K3202" s="4">
        <v>0</v>
      </c>
      <c r="L3202" s="4">
        <v>-6</v>
      </c>
      <c r="M3202" s="4">
        <v>3</v>
      </c>
      <c r="N3202" s="4">
        <v>12.7</v>
      </c>
      <c r="O3202" s="4">
        <f t="shared" ref="O3202:O3265" si="400">IF(J3202&gt;365,1,IF(J3202&lt;=30,5,IF(J3202&lt;=90,4,IF(J3202&lt;=180,3,2))))</f>
        <v>2</v>
      </c>
      <c r="P3202" s="4">
        <f t="shared" ref="P3202:P3265" si="401">IF(I3202&gt;=5,5,IF(I3202&gt;=4,4,IF(I3202&gt;=3,3,IF(I3202&gt;=2,2,1))))</f>
        <v>1</v>
      </c>
      <c r="Q3202" s="4">
        <f t="shared" ref="Q3202:Q3265" si="402">IF(H3202&gt;=7500,5,IF(H3202&gt;=2500,4,IF(H3202&gt;=1000,3,IF(H3202&gt;=1,2,1))))</f>
        <v>2</v>
      </c>
      <c r="R3202" s="4">
        <f t="shared" ref="R3202:R3265" si="403">O3202+P3202+Q3202</f>
        <v>5</v>
      </c>
      <c r="S3202" s="4">
        <f t="shared" ref="S3202:S3265" si="404">ROUND(10*R3202+0.5*N3202-6*K3202-0.3*MAX(0,L3202),1)</f>
        <v>56.4</v>
      </c>
      <c r="T3202" s="4" t="str">
        <f t="shared" ref="T3202:T3265" si="405">IF(J3202&gt;365,"D - Abwanderungsrisiko",IF(S3202&gt;=125,"A - Top-Kunde",IF(S3202&gt;=105,"B - Kernkunde","C - Entwicklungspotenzial")))</f>
        <v>C - Entwicklungspotenzial</v>
      </c>
      <c r="U3202" s="4">
        <f>ROUND(((E3202-Hilfswerte!$B$20)/Hilfswerte!$B$21)+((F3202-Hilfswerte!$B$22)/Hilfswerte!$B$23)+((G3202-Hilfswerte!$B$24)/Hilfswerte!$B$25)+0.1*INDEX(Hilfswerte!$B$4:$B$15,MATCH(C3202,Hilfswerte!$A$4:$A$15,0)),2)</f>
        <v>1.65</v>
      </c>
      <c r="V3202" s="4">
        <f>ROUND(SQRT((((E3202-Hilfswerte!$B$20)/Hilfswerte!$B$21)-Hilfswerte!$B$28)^2+(((F3202-Hilfswerte!$B$22)/Hilfswerte!$B$23)-Hilfswerte!$B$29)^2+(((G3202-Hilfswerte!$B$24)/Hilfswerte!$B$25)-Hilfswerte!$B$30)^2),3)</f>
        <v>0.624</v>
      </c>
      <c r="W3202" s="4">
        <f>ROUND(E3202*Hilfswerte!$B$31,0)</f>
        <v>33915</v>
      </c>
      <c r="X3202" s="4">
        <f t="shared" ref="X3202:X3265" si="406">MAX(0,W3202-H3202)</f>
        <v>33186</v>
      </c>
      <c r="Y3202" s="4" t="str">
        <f>IF(T3202="A - Top-Kunde","bereits Top-Kunde",IF(AND(V3202&lt;=Hilfswerte!$B$34,H3202&lt;0.5*W3202),"Hoch",IF(AND(V3202&lt;=Hilfswerte!$B$35,H3202&lt;0.7*W3202),"Mittel","Niedrig")))</f>
        <v>Hoch</v>
      </c>
      <c r="Z3202" s="4">
        <f t="shared" ref="Z3202:Z3265" si="407">ROUND(0.4*MAX(0,-N3202)+3*K3202+0.2*MAX(0,L3202)+0.05*J3202,1)</f>
        <v>14.2</v>
      </c>
      <c r="AA3202" s="4" t="str">
        <f>IF(J3202&gt;365,"Bereits abgewandert (Segment D)",IF(Z3202&gt;=Hilfswerte!$B$38,"Rot - akut gefaehrdet",IF(Z3202&gt;=Hilfswerte!$B$39,"Gelb - beobachten","Gruen - stabil")))</f>
        <v>Gelb - beobachten</v>
      </c>
    </row>
    <row r="3203" spans="1:27" ht="15" customHeight="1" x14ac:dyDescent="0.25">
      <c r="A3203" s="4" t="s">
        <v>3550</v>
      </c>
      <c r="B3203" s="4" t="s">
        <v>433</v>
      </c>
      <c r="C3203" s="4" t="s">
        <v>47</v>
      </c>
      <c r="D3203" s="4" t="s">
        <v>30</v>
      </c>
      <c r="E3203" s="4">
        <v>58</v>
      </c>
      <c r="F3203" s="4">
        <v>14.6</v>
      </c>
      <c r="G3203" s="4">
        <v>13.1</v>
      </c>
      <c r="H3203" s="4">
        <v>2215</v>
      </c>
      <c r="I3203" s="4">
        <v>3</v>
      </c>
      <c r="J3203" s="4">
        <v>42</v>
      </c>
      <c r="K3203" s="4">
        <v>0</v>
      </c>
      <c r="L3203" s="4">
        <v>20</v>
      </c>
      <c r="M3203" s="4">
        <v>3</v>
      </c>
      <c r="N3203" s="4">
        <v>21.3</v>
      </c>
      <c r="O3203" s="4">
        <f t="shared" si="400"/>
        <v>4</v>
      </c>
      <c r="P3203" s="4">
        <f t="shared" si="401"/>
        <v>3</v>
      </c>
      <c r="Q3203" s="4">
        <f t="shared" si="402"/>
        <v>3</v>
      </c>
      <c r="R3203" s="4">
        <f t="shared" si="403"/>
        <v>10</v>
      </c>
      <c r="S3203" s="4">
        <f t="shared" si="404"/>
        <v>104.7</v>
      </c>
      <c r="T3203" s="4" t="str">
        <f t="shared" si="405"/>
        <v>C - Entwicklungspotenzial</v>
      </c>
      <c r="U3203" s="4">
        <f>ROUND(((E3203-Hilfswerte!$B$20)/Hilfswerte!$B$21)+((F3203-Hilfswerte!$B$22)/Hilfswerte!$B$23)+((G3203-Hilfswerte!$B$24)/Hilfswerte!$B$25)+0.1*INDEX(Hilfswerte!$B$4:$B$15,MATCH(C3203,Hilfswerte!$A$4:$A$15,0)),2)</f>
        <v>0.04</v>
      </c>
      <c r="V3203" s="4">
        <f>ROUND(SQRT((((E3203-Hilfswerte!$B$20)/Hilfswerte!$B$21)-Hilfswerte!$B$28)^2+(((F3203-Hilfswerte!$B$22)/Hilfswerte!$B$23)-Hilfswerte!$B$29)^2+(((G3203-Hilfswerte!$B$24)/Hilfswerte!$B$25)-Hilfswerte!$B$30)^2),3)</f>
        <v>0.69399999999999995</v>
      </c>
      <c r="W3203" s="4">
        <f>ROUND(E3203*Hilfswerte!$B$31,0)</f>
        <v>11922</v>
      </c>
      <c r="X3203" s="4">
        <f t="shared" si="406"/>
        <v>9707</v>
      </c>
      <c r="Y3203" s="4" t="str">
        <f>IF(T3203="A - Top-Kunde","bereits Top-Kunde",IF(AND(V3203&lt;=Hilfswerte!$B$34,H3203&lt;0.5*W3203),"Hoch",IF(AND(V3203&lt;=Hilfswerte!$B$35,H3203&lt;0.7*W3203),"Mittel","Niedrig")))</f>
        <v>Hoch</v>
      </c>
      <c r="Z3203" s="4">
        <f t="shared" si="407"/>
        <v>6.1</v>
      </c>
      <c r="AA3203" s="4" t="str">
        <f>IF(J3203&gt;365,"Bereits abgewandert (Segment D)",IF(Z3203&gt;=Hilfswerte!$B$38,"Rot - akut gefaehrdet",IF(Z3203&gt;=Hilfswerte!$B$39,"Gelb - beobachten","Gruen - stabil")))</f>
        <v>Gruen - stabil</v>
      </c>
    </row>
    <row r="3204" spans="1:27" ht="15" customHeight="1" x14ac:dyDescent="0.25">
      <c r="A3204" s="4" t="s">
        <v>3551</v>
      </c>
      <c r="B3204" s="4" t="s">
        <v>265</v>
      </c>
      <c r="C3204" s="4" t="s">
        <v>84</v>
      </c>
      <c r="D3204" s="4" t="s">
        <v>30</v>
      </c>
      <c r="E3204" s="4">
        <v>30</v>
      </c>
      <c r="F3204" s="4">
        <v>8</v>
      </c>
      <c r="G3204" s="4">
        <v>7.8</v>
      </c>
      <c r="H3204" s="4">
        <v>6913</v>
      </c>
      <c r="I3204" s="4">
        <v>4</v>
      </c>
      <c r="J3204" s="4">
        <v>13</v>
      </c>
      <c r="K3204" s="4">
        <v>1</v>
      </c>
      <c r="L3204" s="4">
        <v>5</v>
      </c>
      <c r="M3204" s="4">
        <v>5</v>
      </c>
      <c r="N3204" s="4">
        <v>-11.5</v>
      </c>
      <c r="O3204" s="4">
        <f t="shared" si="400"/>
        <v>5</v>
      </c>
      <c r="P3204" s="4">
        <f t="shared" si="401"/>
        <v>4</v>
      </c>
      <c r="Q3204" s="4">
        <f t="shared" si="402"/>
        <v>4</v>
      </c>
      <c r="R3204" s="4">
        <f t="shared" si="403"/>
        <v>13</v>
      </c>
      <c r="S3204" s="4">
        <f t="shared" si="404"/>
        <v>116.8</v>
      </c>
      <c r="T3204" s="4" t="str">
        <f t="shared" si="405"/>
        <v>B - Kernkunde</v>
      </c>
      <c r="U3204" s="4">
        <f>ROUND(((E3204-Hilfswerte!$B$20)/Hilfswerte!$B$21)+((F3204-Hilfswerte!$B$22)/Hilfswerte!$B$23)+((G3204-Hilfswerte!$B$24)/Hilfswerte!$B$25)+0.1*INDEX(Hilfswerte!$B$4:$B$15,MATCH(C3204,Hilfswerte!$A$4:$A$15,0)),2)</f>
        <v>-1.1299999999999999</v>
      </c>
      <c r="V3204" s="4">
        <f>ROUND(SQRT((((E3204-Hilfswerte!$B$20)/Hilfswerte!$B$21)-Hilfswerte!$B$28)^2+(((F3204-Hilfswerte!$B$22)/Hilfswerte!$B$23)-Hilfswerte!$B$29)^2+(((G3204-Hilfswerte!$B$24)/Hilfswerte!$B$25)-Hilfswerte!$B$30)^2),3)</f>
        <v>0.96099999999999997</v>
      </c>
      <c r="W3204" s="4">
        <f>ROUND(E3204*Hilfswerte!$B$31,0)</f>
        <v>6166</v>
      </c>
      <c r="X3204" s="4">
        <f t="shared" si="406"/>
        <v>0</v>
      </c>
      <c r="Y3204" s="4" t="str">
        <f>IF(T3204="A - Top-Kunde","bereits Top-Kunde",IF(AND(V3204&lt;=Hilfswerte!$B$34,H3204&lt;0.5*W3204),"Hoch",IF(AND(V3204&lt;=Hilfswerte!$B$35,H3204&lt;0.7*W3204),"Mittel","Niedrig")))</f>
        <v>Niedrig</v>
      </c>
      <c r="Z3204" s="4">
        <f t="shared" si="407"/>
        <v>9.3000000000000007</v>
      </c>
      <c r="AA3204" s="4" t="str">
        <f>IF(J3204&gt;365,"Bereits abgewandert (Segment D)",IF(Z3204&gt;=Hilfswerte!$B$38,"Rot - akut gefaehrdet",IF(Z3204&gt;=Hilfswerte!$B$39,"Gelb - beobachten","Gruen - stabil")))</f>
        <v>Gruen - stabil</v>
      </c>
    </row>
    <row r="3205" spans="1:27" ht="15" customHeight="1" x14ac:dyDescent="0.25">
      <c r="A3205" s="4" t="s">
        <v>3552</v>
      </c>
      <c r="B3205" s="4" t="s">
        <v>625</v>
      </c>
      <c r="C3205" s="4" t="s">
        <v>55</v>
      </c>
      <c r="D3205" s="4" t="s">
        <v>30</v>
      </c>
      <c r="E3205" s="4">
        <v>294</v>
      </c>
      <c r="F3205" s="4">
        <v>44.9</v>
      </c>
      <c r="G3205" s="4">
        <v>15.7</v>
      </c>
      <c r="H3205" s="4">
        <v>26028</v>
      </c>
      <c r="I3205" s="4">
        <v>6</v>
      </c>
      <c r="J3205" s="4">
        <v>22</v>
      </c>
      <c r="K3205" s="4">
        <v>0</v>
      </c>
      <c r="L3205" s="4">
        <v>1</v>
      </c>
      <c r="M3205" s="4">
        <v>3</v>
      </c>
      <c r="N3205" s="4">
        <v>-10.6</v>
      </c>
      <c r="O3205" s="4">
        <f t="shared" si="400"/>
        <v>5</v>
      </c>
      <c r="P3205" s="4">
        <f t="shared" si="401"/>
        <v>5</v>
      </c>
      <c r="Q3205" s="4">
        <f t="shared" si="402"/>
        <v>5</v>
      </c>
      <c r="R3205" s="4">
        <f t="shared" si="403"/>
        <v>15</v>
      </c>
      <c r="S3205" s="4">
        <f t="shared" si="404"/>
        <v>144.4</v>
      </c>
      <c r="T3205" s="4" t="str">
        <f t="shared" si="405"/>
        <v>A - Top-Kunde</v>
      </c>
      <c r="U3205" s="4">
        <f>ROUND(((E3205-Hilfswerte!$B$20)/Hilfswerte!$B$21)+((F3205-Hilfswerte!$B$22)/Hilfswerte!$B$23)+((G3205-Hilfswerte!$B$24)/Hilfswerte!$B$25)+0.1*INDEX(Hilfswerte!$B$4:$B$15,MATCH(C3205,Hilfswerte!$A$4:$A$15,0)),2)</f>
        <v>2.21</v>
      </c>
      <c r="V3205" s="4">
        <f>ROUND(SQRT((((E3205-Hilfswerte!$B$20)/Hilfswerte!$B$21)-Hilfswerte!$B$28)^2+(((F3205-Hilfswerte!$B$22)/Hilfswerte!$B$23)-Hilfswerte!$B$29)^2+(((G3205-Hilfswerte!$B$24)/Hilfswerte!$B$25)-Hilfswerte!$B$30)^2),3)</f>
        <v>0.90500000000000003</v>
      </c>
      <c r="W3205" s="4">
        <f>ROUND(E3205*Hilfswerte!$B$31,0)</f>
        <v>60431</v>
      </c>
      <c r="X3205" s="4">
        <f t="shared" si="406"/>
        <v>34403</v>
      </c>
      <c r="Y3205" s="4" t="str">
        <f>IF(T3205="A - Top-Kunde","bereits Top-Kunde",IF(AND(V3205&lt;=Hilfswerte!$B$34,H3205&lt;0.5*W3205),"Hoch",IF(AND(V3205&lt;=Hilfswerte!$B$35,H3205&lt;0.7*W3205),"Mittel","Niedrig")))</f>
        <v>bereits Top-Kunde</v>
      </c>
      <c r="Z3205" s="4">
        <f t="shared" si="407"/>
        <v>5.5</v>
      </c>
      <c r="AA3205" s="4" t="str">
        <f>IF(J3205&gt;365,"Bereits abgewandert (Segment D)",IF(Z3205&gt;=Hilfswerte!$B$38,"Rot - akut gefaehrdet",IF(Z3205&gt;=Hilfswerte!$B$39,"Gelb - beobachten","Gruen - stabil")))</f>
        <v>Gruen - stabil</v>
      </c>
    </row>
    <row r="3206" spans="1:27" ht="15" customHeight="1" x14ac:dyDescent="0.25">
      <c r="A3206" s="4" t="s">
        <v>3553</v>
      </c>
      <c r="B3206" s="4" t="s">
        <v>497</v>
      </c>
      <c r="C3206" s="4" t="s">
        <v>51</v>
      </c>
      <c r="D3206" s="4" t="s">
        <v>30</v>
      </c>
      <c r="E3206" s="4">
        <v>29</v>
      </c>
      <c r="F3206" s="4">
        <v>4.7</v>
      </c>
      <c r="G3206" s="4">
        <v>19.600000000000001</v>
      </c>
      <c r="H3206" s="4">
        <v>1311</v>
      </c>
      <c r="I3206" s="4">
        <v>3</v>
      </c>
      <c r="J3206" s="4">
        <v>113</v>
      </c>
      <c r="K3206" s="4">
        <v>1</v>
      </c>
      <c r="L3206" s="4">
        <v>7</v>
      </c>
      <c r="M3206" s="4">
        <v>6</v>
      </c>
      <c r="N3206" s="4">
        <v>-13.2</v>
      </c>
      <c r="O3206" s="4">
        <f t="shared" si="400"/>
        <v>3</v>
      </c>
      <c r="P3206" s="4">
        <f t="shared" si="401"/>
        <v>3</v>
      </c>
      <c r="Q3206" s="4">
        <f t="shared" si="402"/>
        <v>3</v>
      </c>
      <c r="R3206" s="4">
        <f t="shared" si="403"/>
        <v>9</v>
      </c>
      <c r="S3206" s="4">
        <f t="shared" si="404"/>
        <v>75.3</v>
      </c>
      <c r="T3206" s="4" t="str">
        <f t="shared" si="405"/>
        <v>C - Entwicklungspotenzial</v>
      </c>
      <c r="U3206" s="4">
        <f>ROUND(((E3206-Hilfswerte!$B$20)/Hilfswerte!$B$21)+((F3206-Hilfswerte!$B$22)/Hilfswerte!$B$23)+((G3206-Hilfswerte!$B$24)/Hilfswerte!$B$25)+0.1*INDEX(Hilfswerte!$B$4:$B$15,MATCH(C3206,Hilfswerte!$A$4:$A$15,0)),2)</f>
        <v>1.03</v>
      </c>
      <c r="V3206" s="4">
        <f>ROUND(SQRT((((E3206-Hilfswerte!$B$20)/Hilfswerte!$B$21)-Hilfswerte!$B$28)^2+(((F3206-Hilfswerte!$B$22)/Hilfswerte!$B$23)-Hilfswerte!$B$29)^2+(((G3206-Hilfswerte!$B$24)/Hilfswerte!$B$25)-Hilfswerte!$B$30)^2),3)</f>
        <v>1.5740000000000001</v>
      </c>
      <c r="W3206" s="4">
        <f>ROUND(E3206*Hilfswerte!$B$31,0)</f>
        <v>5961</v>
      </c>
      <c r="X3206" s="4">
        <f t="shared" si="406"/>
        <v>4650</v>
      </c>
      <c r="Y3206" s="4" t="str">
        <f>IF(T3206="A - Top-Kunde","bereits Top-Kunde",IF(AND(V3206&lt;=Hilfswerte!$B$34,H3206&lt;0.5*W3206),"Hoch",IF(AND(V3206&lt;=Hilfswerte!$B$35,H3206&lt;0.7*W3206),"Mittel","Niedrig")))</f>
        <v>Niedrig</v>
      </c>
      <c r="Z3206" s="4">
        <f t="shared" si="407"/>
        <v>15.3</v>
      </c>
      <c r="AA3206" s="4" t="str">
        <f>IF(J3206&gt;365,"Bereits abgewandert (Segment D)",IF(Z3206&gt;=Hilfswerte!$B$38,"Rot - akut gefaehrdet",IF(Z3206&gt;=Hilfswerte!$B$39,"Gelb - beobachten","Gruen - stabil")))</f>
        <v>Gelb - beobachten</v>
      </c>
    </row>
    <row r="3207" spans="1:27" ht="15" customHeight="1" x14ac:dyDescent="0.25">
      <c r="A3207" s="4" t="s">
        <v>3554</v>
      </c>
      <c r="B3207" s="4" t="s">
        <v>112</v>
      </c>
      <c r="C3207" s="4" t="s">
        <v>55</v>
      </c>
      <c r="D3207" s="4" t="s">
        <v>30</v>
      </c>
      <c r="E3207" s="4">
        <v>93</v>
      </c>
      <c r="F3207" s="4">
        <v>20</v>
      </c>
      <c r="G3207" s="4">
        <v>5.3</v>
      </c>
      <c r="H3207" s="4">
        <v>13040</v>
      </c>
      <c r="I3207" s="4">
        <v>3</v>
      </c>
      <c r="J3207" s="4">
        <v>1</v>
      </c>
      <c r="K3207" s="4">
        <v>0</v>
      </c>
      <c r="L3207" s="4">
        <v>-1</v>
      </c>
      <c r="M3207" s="4">
        <v>5</v>
      </c>
      <c r="N3207" s="4">
        <v>13.1</v>
      </c>
      <c r="O3207" s="4">
        <f t="shared" si="400"/>
        <v>5</v>
      </c>
      <c r="P3207" s="4">
        <f t="shared" si="401"/>
        <v>3</v>
      </c>
      <c r="Q3207" s="4">
        <f t="shared" si="402"/>
        <v>5</v>
      </c>
      <c r="R3207" s="4">
        <f t="shared" si="403"/>
        <v>13</v>
      </c>
      <c r="S3207" s="4">
        <f t="shared" si="404"/>
        <v>136.6</v>
      </c>
      <c r="T3207" s="4" t="str">
        <f t="shared" si="405"/>
        <v>A - Top-Kunde</v>
      </c>
      <c r="U3207" s="4">
        <f>ROUND(((E3207-Hilfswerte!$B$20)/Hilfswerte!$B$21)+((F3207-Hilfswerte!$B$22)/Hilfswerte!$B$23)+((G3207-Hilfswerte!$B$24)/Hilfswerte!$B$25)+0.1*INDEX(Hilfswerte!$B$4:$B$15,MATCH(C3207,Hilfswerte!$A$4:$A$15,0)),2)</f>
        <v>-0.75</v>
      </c>
      <c r="V3207" s="4">
        <f>ROUND(SQRT((((E3207-Hilfswerte!$B$20)/Hilfswerte!$B$21)-Hilfswerte!$B$28)^2+(((F3207-Hilfswerte!$B$22)/Hilfswerte!$B$23)-Hilfswerte!$B$29)^2+(((G3207-Hilfswerte!$B$24)/Hilfswerte!$B$25)-Hilfswerte!$B$30)^2),3)</f>
        <v>1.0409999999999999</v>
      </c>
      <c r="W3207" s="4">
        <f>ROUND(E3207*Hilfswerte!$B$31,0)</f>
        <v>19116</v>
      </c>
      <c r="X3207" s="4">
        <f t="shared" si="406"/>
        <v>6076</v>
      </c>
      <c r="Y3207" s="4" t="str">
        <f>IF(T3207="A - Top-Kunde","bereits Top-Kunde",IF(AND(V3207&lt;=Hilfswerte!$B$34,H3207&lt;0.5*W3207),"Hoch",IF(AND(V3207&lt;=Hilfswerte!$B$35,H3207&lt;0.7*W3207),"Mittel","Niedrig")))</f>
        <v>bereits Top-Kunde</v>
      </c>
      <c r="Z3207" s="4">
        <f t="shared" si="407"/>
        <v>0.1</v>
      </c>
      <c r="AA3207" s="4" t="str">
        <f>IF(J3207&gt;365,"Bereits abgewandert (Segment D)",IF(Z3207&gt;=Hilfswerte!$B$38,"Rot - akut gefaehrdet",IF(Z3207&gt;=Hilfswerte!$B$39,"Gelb - beobachten","Gruen - stabil")))</f>
        <v>Gruen - stabil</v>
      </c>
    </row>
    <row r="3208" spans="1:27" ht="15" customHeight="1" x14ac:dyDescent="0.25">
      <c r="A3208" s="4" t="s">
        <v>3555</v>
      </c>
      <c r="B3208" s="4" t="s">
        <v>369</v>
      </c>
      <c r="C3208" s="4" t="s">
        <v>47</v>
      </c>
      <c r="D3208" s="4" t="s">
        <v>30</v>
      </c>
      <c r="E3208" s="4">
        <v>109</v>
      </c>
      <c r="F3208" s="4">
        <v>25.1</v>
      </c>
      <c r="G3208" s="4">
        <v>7.9</v>
      </c>
      <c r="H3208" s="4">
        <v>11505</v>
      </c>
      <c r="I3208" s="4">
        <v>5</v>
      </c>
      <c r="J3208" s="4">
        <v>25</v>
      </c>
      <c r="K3208" s="4">
        <v>1</v>
      </c>
      <c r="L3208" s="4">
        <v>5</v>
      </c>
      <c r="M3208" s="4">
        <v>6</v>
      </c>
      <c r="N3208" s="4">
        <v>-24.7</v>
      </c>
      <c r="O3208" s="4">
        <f t="shared" si="400"/>
        <v>5</v>
      </c>
      <c r="P3208" s="4">
        <f t="shared" si="401"/>
        <v>5</v>
      </c>
      <c r="Q3208" s="4">
        <f t="shared" si="402"/>
        <v>5</v>
      </c>
      <c r="R3208" s="4">
        <f t="shared" si="403"/>
        <v>15</v>
      </c>
      <c r="S3208" s="4">
        <f t="shared" si="404"/>
        <v>130.19999999999999</v>
      </c>
      <c r="T3208" s="4" t="str">
        <f t="shared" si="405"/>
        <v>A - Top-Kunde</v>
      </c>
      <c r="U3208" s="4">
        <f>ROUND(((E3208-Hilfswerte!$B$20)/Hilfswerte!$B$21)+((F3208-Hilfswerte!$B$22)/Hilfswerte!$B$23)+((G3208-Hilfswerte!$B$24)/Hilfswerte!$B$25)+0.1*INDEX(Hilfswerte!$B$4:$B$15,MATCH(C3208,Hilfswerte!$A$4:$A$15,0)),2)</f>
        <v>-0.38</v>
      </c>
      <c r="V3208" s="4">
        <f>ROUND(SQRT((((E3208-Hilfswerte!$B$20)/Hilfswerte!$B$21)-Hilfswerte!$B$28)^2+(((F3208-Hilfswerte!$B$22)/Hilfswerte!$B$23)-Hilfswerte!$B$29)^2+(((G3208-Hilfswerte!$B$24)/Hilfswerte!$B$25)-Hilfswerte!$B$30)^2),3)</f>
        <v>0.624</v>
      </c>
      <c r="W3208" s="4">
        <f>ROUND(E3208*Hilfswerte!$B$31,0)</f>
        <v>22405</v>
      </c>
      <c r="X3208" s="4">
        <f t="shared" si="406"/>
        <v>10900</v>
      </c>
      <c r="Y3208" s="4" t="str">
        <f>IF(T3208="A - Top-Kunde","bereits Top-Kunde",IF(AND(V3208&lt;=Hilfswerte!$B$34,H3208&lt;0.5*W3208),"Hoch",IF(AND(V3208&lt;=Hilfswerte!$B$35,H3208&lt;0.7*W3208),"Mittel","Niedrig")))</f>
        <v>bereits Top-Kunde</v>
      </c>
      <c r="Z3208" s="4">
        <f t="shared" si="407"/>
        <v>15.1</v>
      </c>
      <c r="AA3208" s="4" t="str">
        <f>IF(J3208&gt;365,"Bereits abgewandert (Segment D)",IF(Z3208&gt;=Hilfswerte!$B$38,"Rot - akut gefaehrdet",IF(Z3208&gt;=Hilfswerte!$B$39,"Gelb - beobachten","Gruen - stabil")))</f>
        <v>Gelb - beobachten</v>
      </c>
    </row>
    <row r="3209" spans="1:27" ht="15" customHeight="1" x14ac:dyDescent="0.25">
      <c r="A3209" s="4" t="s">
        <v>3556</v>
      </c>
      <c r="B3209" s="4" t="s">
        <v>169</v>
      </c>
      <c r="C3209" s="4" t="s">
        <v>59</v>
      </c>
      <c r="D3209" s="4" t="s">
        <v>30</v>
      </c>
      <c r="E3209" s="4">
        <v>20</v>
      </c>
      <c r="F3209" s="4">
        <v>3.8</v>
      </c>
      <c r="G3209" s="4">
        <v>8.4</v>
      </c>
      <c r="H3209" s="4">
        <v>3097</v>
      </c>
      <c r="I3209" s="4">
        <v>5</v>
      </c>
      <c r="J3209" s="4">
        <v>2</v>
      </c>
      <c r="K3209" s="4">
        <v>1</v>
      </c>
      <c r="L3209" s="4">
        <v>13</v>
      </c>
      <c r="M3209" s="4">
        <v>3</v>
      </c>
      <c r="N3209" s="4">
        <v>-41.5</v>
      </c>
      <c r="O3209" s="4">
        <f t="shared" si="400"/>
        <v>5</v>
      </c>
      <c r="P3209" s="4">
        <f t="shared" si="401"/>
        <v>5</v>
      </c>
      <c r="Q3209" s="4">
        <f t="shared" si="402"/>
        <v>4</v>
      </c>
      <c r="R3209" s="4">
        <f t="shared" si="403"/>
        <v>14</v>
      </c>
      <c r="S3209" s="4">
        <f t="shared" si="404"/>
        <v>109.4</v>
      </c>
      <c r="T3209" s="4" t="str">
        <f t="shared" si="405"/>
        <v>B - Kernkunde</v>
      </c>
      <c r="U3209" s="4">
        <f>ROUND(((E3209-Hilfswerte!$B$20)/Hilfswerte!$B$21)+((F3209-Hilfswerte!$B$22)/Hilfswerte!$B$23)+((G3209-Hilfswerte!$B$24)/Hilfswerte!$B$25)+0.1*INDEX(Hilfswerte!$B$4:$B$15,MATCH(C3209,Hilfswerte!$A$4:$A$15,0)),2)</f>
        <v>-1.22</v>
      </c>
      <c r="V3209" s="4">
        <f>ROUND(SQRT((((E3209-Hilfswerte!$B$20)/Hilfswerte!$B$21)-Hilfswerte!$B$28)^2+(((F3209-Hilfswerte!$B$22)/Hilfswerte!$B$23)-Hilfswerte!$B$29)^2+(((G3209-Hilfswerte!$B$24)/Hilfswerte!$B$25)-Hilfswerte!$B$30)^2),3)</f>
        <v>0.98399999999999999</v>
      </c>
      <c r="W3209" s="4">
        <f>ROUND(E3209*Hilfswerte!$B$31,0)</f>
        <v>4111</v>
      </c>
      <c r="X3209" s="4">
        <f t="shared" si="406"/>
        <v>1014</v>
      </c>
      <c r="Y3209" s="4" t="str">
        <f>IF(T3209="A - Top-Kunde","bereits Top-Kunde",IF(AND(V3209&lt;=Hilfswerte!$B$34,H3209&lt;0.5*W3209),"Hoch",IF(AND(V3209&lt;=Hilfswerte!$B$35,H3209&lt;0.7*W3209),"Mittel","Niedrig")))</f>
        <v>Niedrig</v>
      </c>
      <c r="Z3209" s="4">
        <f t="shared" si="407"/>
        <v>22.3</v>
      </c>
      <c r="AA3209" s="4" t="str">
        <f>IF(J3209&gt;365,"Bereits abgewandert (Segment D)",IF(Z3209&gt;=Hilfswerte!$B$38,"Rot - akut gefaehrdet",IF(Z3209&gt;=Hilfswerte!$B$39,"Gelb - beobachten","Gruen - stabil")))</f>
        <v>Rot - akut gefaehrdet</v>
      </c>
    </row>
    <row r="3210" spans="1:27" ht="15" customHeight="1" x14ac:dyDescent="0.25">
      <c r="A3210" s="4" t="s">
        <v>3557</v>
      </c>
      <c r="B3210" s="4" t="s">
        <v>617</v>
      </c>
      <c r="C3210" s="4" t="s">
        <v>65</v>
      </c>
      <c r="D3210" s="4" t="s">
        <v>48</v>
      </c>
      <c r="E3210" s="4">
        <v>29</v>
      </c>
      <c r="F3210" s="4">
        <v>6.4</v>
      </c>
      <c r="G3210" s="4">
        <v>9.9</v>
      </c>
      <c r="H3210" s="4">
        <v>7170</v>
      </c>
      <c r="I3210" s="4">
        <v>4</v>
      </c>
      <c r="J3210" s="4">
        <v>18</v>
      </c>
      <c r="K3210" s="4">
        <v>0</v>
      </c>
      <c r="L3210" s="4">
        <v>14</v>
      </c>
      <c r="M3210" s="4">
        <v>2</v>
      </c>
      <c r="N3210" s="4">
        <v>1.6</v>
      </c>
      <c r="O3210" s="4">
        <f t="shared" si="400"/>
        <v>5</v>
      </c>
      <c r="P3210" s="4">
        <f t="shared" si="401"/>
        <v>4</v>
      </c>
      <c r="Q3210" s="4">
        <f t="shared" si="402"/>
        <v>4</v>
      </c>
      <c r="R3210" s="4">
        <f t="shared" si="403"/>
        <v>13</v>
      </c>
      <c r="S3210" s="4">
        <f t="shared" si="404"/>
        <v>126.6</v>
      </c>
      <c r="T3210" s="4" t="str">
        <f t="shared" si="405"/>
        <v>A - Top-Kunde</v>
      </c>
      <c r="U3210" s="4">
        <f>ROUND(((E3210-Hilfswerte!$B$20)/Hilfswerte!$B$21)+((F3210-Hilfswerte!$B$22)/Hilfswerte!$B$23)+((G3210-Hilfswerte!$B$24)/Hilfswerte!$B$25)+0.1*INDEX(Hilfswerte!$B$4:$B$15,MATCH(C3210,Hilfswerte!$A$4:$A$15,0)),2)</f>
        <v>-0.88</v>
      </c>
      <c r="V3210" s="4">
        <f>ROUND(SQRT((((E3210-Hilfswerte!$B$20)/Hilfswerte!$B$21)-Hilfswerte!$B$28)^2+(((F3210-Hilfswerte!$B$22)/Hilfswerte!$B$23)-Hilfswerte!$B$29)^2+(((G3210-Hilfswerte!$B$24)/Hilfswerte!$B$25)-Hilfswerte!$B$30)^2),3)</f>
        <v>0.84299999999999997</v>
      </c>
      <c r="W3210" s="4">
        <f>ROUND(E3210*Hilfswerte!$B$31,0)</f>
        <v>5961</v>
      </c>
      <c r="X3210" s="4">
        <f t="shared" si="406"/>
        <v>0</v>
      </c>
      <c r="Y3210" s="4" t="str">
        <f>IF(T3210="A - Top-Kunde","bereits Top-Kunde",IF(AND(V3210&lt;=Hilfswerte!$B$34,H3210&lt;0.5*W3210),"Hoch",IF(AND(V3210&lt;=Hilfswerte!$B$35,H3210&lt;0.7*W3210),"Mittel","Niedrig")))</f>
        <v>bereits Top-Kunde</v>
      </c>
      <c r="Z3210" s="4">
        <f t="shared" si="407"/>
        <v>3.7</v>
      </c>
      <c r="AA3210" s="4" t="str">
        <f>IF(J3210&gt;365,"Bereits abgewandert (Segment D)",IF(Z3210&gt;=Hilfswerte!$B$38,"Rot - akut gefaehrdet",IF(Z3210&gt;=Hilfswerte!$B$39,"Gelb - beobachten","Gruen - stabil")))</f>
        <v>Gruen - stabil</v>
      </c>
    </row>
    <row r="3211" spans="1:27" ht="15" customHeight="1" x14ac:dyDescent="0.25">
      <c r="A3211" s="4" t="s">
        <v>3558</v>
      </c>
      <c r="B3211" s="4" t="s">
        <v>108</v>
      </c>
      <c r="C3211" s="4" t="s">
        <v>51</v>
      </c>
      <c r="D3211" s="4" t="s">
        <v>30</v>
      </c>
      <c r="E3211" s="4">
        <v>244</v>
      </c>
      <c r="F3211" s="4">
        <v>52.6</v>
      </c>
      <c r="G3211" s="4">
        <v>20.3</v>
      </c>
      <c r="H3211" s="4">
        <v>66751</v>
      </c>
      <c r="I3211" s="4">
        <v>7</v>
      </c>
      <c r="J3211" s="4">
        <v>22</v>
      </c>
      <c r="K3211" s="4">
        <v>0</v>
      </c>
      <c r="L3211" s="4">
        <v>17</v>
      </c>
      <c r="M3211" s="4">
        <v>5</v>
      </c>
      <c r="N3211" s="4">
        <v>59.2</v>
      </c>
      <c r="O3211" s="4">
        <f t="shared" si="400"/>
        <v>5</v>
      </c>
      <c r="P3211" s="4">
        <f t="shared" si="401"/>
        <v>5</v>
      </c>
      <c r="Q3211" s="4">
        <f t="shared" si="402"/>
        <v>5</v>
      </c>
      <c r="R3211" s="4">
        <f t="shared" si="403"/>
        <v>15</v>
      </c>
      <c r="S3211" s="4">
        <f t="shared" si="404"/>
        <v>174.5</v>
      </c>
      <c r="T3211" s="4" t="str">
        <f t="shared" si="405"/>
        <v>A - Top-Kunde</v>
      </c>
      <c r="U3211" s="4">
        <f>ROUND(((E3211-Hilfswerte!$B$20)/Hilfswerte!$B$21)+((F3211-Hilfswerte!$B$22)/Hilfswerte!$B$23)+((G3211-Hilfswerte!$B$24)/Hilfswerte!$B$25)+0.1*INDEX(Hilfswerte!$B$4:$B$15,MATCH(C3211,Hilfswerte!$A$4:$A$15,0)),2)</f>
        <v>2.92</v>
      </c>
      <c r="V3211" s="4">
        <f>ROUND(SQRT((((E3211-Hilfswerte!$B$20)/Hilfswerte!$B$21)-Hilfswerte!$B$28)^2+(((F3211-Hilfswerte!$B$22)/Hilfswerte!$B$23)-Hilfswerte!$B$29)^2+(((G3211-Hilfswerte!$B$24)/Hilfswerte!$B$25)-Hilfswerte!$B$30)^2),3)</f>
        <v>1.504</v>
      </c>
      <c r="W3211" s="4">
        <f>ROUND(E3211*Hilfswerte!$B$31,0)</f>
        <v>50153</v>
      </c>
      <c r="X3211" s="4">
        <f t="shared" si="406"/>
        <v>0</v>
      </c>
      <c r="Y3211" s="4" t="str">
        <f>IF(T3211="A - Top-Kunde","bereits Top-Kunde",IF(AND(V3211&lt;=Hilfswerte!$B$34,H3211&lt;0.5*W3211),"Hoch",IF(AND(V3211&lt;=Hilfswerte!$B$35,H3211&lt;0.7*W3211),"Mittel","Niedrig")))</f>
        <v>bereits Top-Kunde</v>
      </c>
      <c r="Z3211" s="4">
        <f t="shared" si="407"/>
        <v>4.5</v>
      </c>
      <c r="AA3211" s="4" t="str">
        <f>IF(J3211&gt;365,"Bereits abgewandert (Segment D)",IF(Z3211&gt;=Hilfswerte!$B$38,"Rot - akut gefaehrdet",IF(Z3211&gt;=Hilfswerte!$B$39,"Gelb - beobachten","Gruen - stabil")))</f>
        <v>Gruen - stabil</v>
      </c>
    </row>
    <row r="3212" spans="1:27" ht="15" customHeight="1" x14ac:dyDescent="0.25">
      <c r="A3212" s="4" t="s">
        <v>3559</v>
      </c>
      <c r="B3212" s="4" t="s">
        <v>254</v>
      </c>
      <c r="C3212" s="4" t="s">
        <v>51</v>
      </c>
      <c r="D3212" s="4" t="s">
        <v>30</v>
      </c>
      <c r="E3212" s="4">
        <v>165</v>
      </c>
      <c r="F3212" s="4">
        <v>72.5</v>
      </c>
      <c r="G3212" s="4">
        <v>1.5</v>
      </c>
      <c r="H3212" s="4">
        <v>9498</v>
      </c>
      <c r="I3212" s="4">
        <v>2</v>
      </c>
      <c r="J3212" s="4">
        <v>52</v>
      </c>
      <c r="K3212" s="4">
        <v>0</v>
      </c>
      <c r="L3212" s="4">
        <v>16</v>
      </c>
      <c r="M3212" s="4">
        <v>6</v>
      </c>
      <c r="N3212" s="4">
        <v>-24</v>
      </c>
      <c r="O3212" s="4">
        <f t="shared" si="400"/>
        <v>4</v>
      </c>
      <c r="P3212" s="4">
        <f t="shared" si="401"/>
        <v>2</v>
      </c>
      <c r="Q3212" s="4">
        <f t="shared" si="402"/>
        <v>5</v>
      </c>
      <c r="R3212" s="4">
        <f t="shared" si="403"/>
        <v>11</v>
      </c>
      <c r="S3212" s="4">
        <f t="shared" si="404"/>
        <v>93.2</v>
      </c>
      <c r="T3212" s="4" t="str">
        <f t="shared" si="405"/>
        <v>C - Entwicklungspotenzial</v>
      </c>
      <c r="U3212" s="4">
        <f>ROUND(((E3212-Hilfswerte!$B$20)/Hilfswerte!$B$21)+((F3212-Hilfswerte!$B$22)/Hilfswerte!$B$23)+((G3212-Hilfswerte!$B$24)/Hilfswerte!$B$25)+0.1*INDEX(Hilfswerte!$B$4:$B$15,MATCH(C3212,Hilfswerte!$A$4:$A$15,0)),2)</f>
        <v>-0.04</v>
      </c>
      <c r="V3212" s="4">
        <f>ROUND(SQRT((((E3212-Hilfswerte!$B$20)/Hilfswerte!$B$21)-Hilfswerte!$B$28)^2+(((F3212-Hilfswerte!$B$22)/Hilfswerte!$B$23)-Hilfswerte!$B$29)^2+(((G3212-Hilfswerte!$B$24)/Hilfswerte!$B$25)-Hilfswerte!$B$30)^2),3)</f>
        <v>1.665</v>
      </c>
      <c r="W3212" s="4">
        <f>ROUND(E3212*Hilfswerte!$B$31,0)</f>
        <v>33915</v>
      </c>
      <c r="X3212" s="4">
        <f t="shared" si="406"/>
        <v>24417</v>
      </c>
      <c r="Y3212" s="4" t="str">
        <f>IF(T3212="A - Top-Kunde","bereits Top-Kunde",IF(AND(V3212&lt;=Hilfswerte!$B$34,H3212&lt;0.5*W3212),"Hoch",IF(AND(V3212&lt;=Hilfswerte!$B$35,H3212&lt;0.7*W3212),"Mittel","Niedrig")))</f>
        <v>Niedrig</v>
      </c>
      <c r="Z3212" s="4">
        <f t="shared" si="407"/>
        <v>15.4</v>
      </c>
      <c r="AA3212" s="4" t="str">
        <f>IF(J3212&gt;365,"Bereits abgewandert (Segment D)",IF(Z3212&gt;=Hilfswerte!$B$38,"Rot - akut gefaehrdet",IF(Z3212&gt;=Hilfswerte!$B$39,"Gelb - beobachten","Gruen - stabil")))</f>
        <v>Gelb - beobachten</v>
      </c>
    </row>
    <row r="3213" spans="1:27" ht="15" customHeight="1" x14ac:dyDescent="0.25">
      <c r="A3213" s="4" t="s">
        <v>3560</v>
      </c>
      <c r="B3213" s="4" t="s">
        <v>897</v>
      </c>
      <c r="C3213" s="4" t="s">
        <v>47</v>
      </c>
      <c r="D3213" s="4" t="s">
        <v>117</v>
      </c>
      <c r="E3213" s="4">
        <v>25</v>
      </c>
      <c r="F3213" s="4">
        <v>5.2</v>
      </c>
      <c r="G3213" s="4">
        <v>9.5</v>
      </c>
      <c r="H3213" s="4">
        <v>3516</v>
      </c>
      <c r="I3213" s="4">
        <v>5</v>
      </c>
      <c r="J3213" s="4">
        <v>53</v>
      </c>
      <c r="K3213" s="4">
        <v>1</v>
      </c>
      <c r="L3213" s="4">
        <v>9</v>
      </c>
      <c r="M3213" s="4">
        <v>3</v>
      </c>
      <c r="N3213" s="4">
        <v>1.1000000000000001</v>
      </c>
      <c r="O3213" s="4">
        <f t="shared" si="400"/>
        <v>4</v>
      </c>
      <c r="P3213" s="4">
        <f t="shared" si="401"/>
        <v>5</v>
      </c>
      <c r="Q3213" s="4">
        <f t="shared" si="402"/>
        <v>4</v>
      </c>
      <c r="R3213" s="4">
        <f t="shared" si="403"/>
        <v>13</v>
      </c>
      <c r="S3213" s="4">
        <f t="shared" si="404"/>
        <v>121.9</v>
      </c>
      <c r="T3213" s="4" t="str">
        <f t="shared" si="405"/>
        <v>B - Kernkunde</v>
      </c>
      <c r="U3213" s="4">
        <f>ROUND(((E3213-Hilfswerte!$B$20)/Hilfswerte!$B$21)+((F3213-Hilfswerte!$B$22)/Hilfswerte!$B$23)+((G3213-Hilfswerte!$B$24)/Hilfswerte!$B$25)+0.1*INDEX(Hilfswerte!$B$4:$B$15,MATCH(C3213,Hilfswerte!$A$4:$A$15,0)),2)</f>
        <v>-0.85</v>
      </c>
      <c r="V3213" s="4">
        <f>ROUND(SQRT((((E3213-Hilfswerte!$B$20)/Hilfswerte!$B$21)-Hilfswerte!$B$28)^2+(((F3213-Hilfswerte!$B$22)/Hilfswerte!$B$23)-Hilfswerte!$B$29)^2+(((G3213-Hilfswerte!$B$24)/Hilfswerte!$B$25)-Hilfswerte!$B$30)^2),3)</f>
        <v>0.88700000000000001</v>
      </c>
      <c r="W3213" s="4">
        <f>ROUND(E3213*Hilfswerte!$B$31,0)</f>
        <v>5139</v>
      </c>
      <c r="X3213" s="4">
        <f t="shared" si="406"/>
        <v>1623</v>
      </c>
      <c r="Y3213" s="4" t="str">
        <f>IF(T3213="A - Top-Kunde","bereits Top-Kunde",IF(AND(V3213&lt;=Hilfswerte!$B$34,H3213&lt;0.5*W3213),"Hoch",IF(AND(V3213&lt;=Hilfswerte!$B$35,H3213&lt;0.7*W3213),"Mittel","Niedrig")))</f>
        <v>Mittel</v>
      </c>
      <c r="Z3213" s="4">
        <f t="shared" si="407"/>
        <v>7.5</v>
      </c>
      <c r="AA3213" s="4" t="str">
        <f>IF(J3213&gt;365,"Bereits abgewandert (Segment D)",IF(Z3213&gt;=Hilfswerte!$B$38,"Rot - akut gefaehrdet",IF(Z3213&gt;=Hilfswerte!$B$39,"Gelb - beobachten","Gruen - stabil")))</f>
        <v>Gruen - stabil</v>
      </c>
    </row>
    <row r="3214" spans="1:27" ht="15" customHeight="1" x14ac:dyDescent="0.25">
      <c r="A3214" s="4" t="s">
        <v>3561</v>
      </c>
      <c r="B3214" s="4" t="s">
        <v>144</v>
      </c>
      <c r="C3214" s="4" t="s">
        <v>84</v>
      </c>
      <c r="D3214" s="4" t="s">
        <v>30</v>
      </c>
      <c r="E3214" s="4">
        <v>51</v>
      </c>
      <c r="F3214" s="4">
        <v>8.6999999999999993</v>
      </c>
      <c r="G3214" s="4">
        <v>16.7</v>
      </c>
      <c r="H3214" s="4">
        <v>5574</v>
      </c>
      <c r="I3214" s="4">
        <v>2</v>
      </c>
      <c r="J3214" s="4">
        <v>9</v>
      </c>
      <c r="K3214" s="4">
        <v>0</v>
      </c>
      <c r="L3214" s="4">
        <v>21</v>
      </c>
      <c r="M3214" s="4">
        <v>5</v>
      </c>
      <c r="N3214" s="4">
        <v>-2.2000000000000002</v>
      </c>
      <c r="O3214" s="4">
        <f t="shared" si="400"/>
        <v>5</v>
      </c>
      <c r="P3214" s="4">
        <f t="shared" si="401"/>
        <v>2</v>
      </c>
      <c r="Q3214" s="4">
        <f t="shared" si="402"/>
        <v>4</v>
      </c>
      <c r="R3214" s="4">
        <f t="shared" si="403"/>
        <v>11</v>
      </c>
      <c r="S3214" s="4">
        <f t="shared" si="404"/>
        <v>102.6</v>
      </c>
      <c r="T3214" s="4" t="str">
        <f t="shared" si="405"/>
        <v>C - Entwicklungspotenzial</v>
      </c>
      <c r="U3214" s="4">
        <f>ROUND(((E3214-Hilfswerte!$B$20)/Hilfswerte!$B$21)+((F3214-Hilfswerte!$B$22)/Hilfswerte!$B$23)+((G3214-Hilfswerte!$B$24)/Hilfswerte!$B$25)+0.1*INDEX(Hilfswerte!$B$4:$B$15,MATCH(C3214,Hilfswerte!$A$4:$A$15,0)),2)</f>
        <v>0.39</v>
      </c>
      <c r="V3214" s="4">
        <f>ROUND(SQRT((((E3214-Hilfswerte!$B$20)/Hilfswerte!$B$21)-Hilfswerte!$B$28)^2+(((F3214-Hilfswerte!$B$22)/Hilfswerte!$B$23)-Hilfswerte!$B$29)^2+(((G3214-Hilfswerte!$B$24)/Hilfswerte!$B$25)-Hilfswerte!$B$30)^2),3)</f>
        <v>1.131</v>
      </c>
      <c r="W3214" s="4">
        <f>ROUND(E3214*Hilfswerte!$B$31,0)</f>
        <v>10483</v>
      </c>
      <c r="X3214" s="4">
        <f t="shared" si="406"/>
        <v>4909</v>
      </c>
      <c r="Y3214" s="4" t="str">
        <f>IF(T3214="A - Top-Kunde","bereits Top-Kunde",IF(AND(V3214&lt;=Hilfswerte!$B$34,H3214&lt;0.5*W3214),"Hoch",IF(AND(V3214&lt;=Hilfswerte!$B$35,H3214&lt;0.7*W3214),"Mittel","Niedrig")))</f>
        <v>Mittel</v>
      </c>
      <c r="Z3214" s="4">
        <f t="shared" si="407"/>
        <v>5.5</v>
      </c>
      <c r="AA3214" s="4" t="str">
        <f>IF(J3214&gt;365,"Bereits abgewandert (Segment D)",IF(Z3214&gt;=Hilfswerte!$B$38,"Rot - akut gefaehrdet",IF(Z3214&gt;=Hilfswerte!$B$39,"Gelb - beobachten","Gruen - stabil")))</f>
        <v>Gruen - stabil</v>
      </c>
    </row>
    <row r="3215" spans="1:27" ht="15" customHeight="1" x14ac:dyDescent="0.25">
      <c r="A3215" s="4" t="s">
        <v>3562</v>
      </c>
      <c r="B3215" s="4" t="s">
        <v>304</v>
      </c>
      <c r="C3215" s="4" t="s">
        <v>55</v>
      </c>
      <c r="D3215" s="4" t="s">
        <v>48</v>
      </c>
      <c r="E3215" s="4">
        <v>208</v>
      </c>
      <c r="F3215" s="4">
        <v>30.6</v>
      </c>
      <c r="G3215" s="4">
        <v>15</v>
      </c>
      <c r="H3215" s="4">
        <v>59941</v>
      </c>
      <c r="I3215" s="4">
        <v>3</v>
      </c>
      <c r="J3215" s="4">
        <v>29</v>
      </c>
      <c r="K3215" s="4">
        <v>0</v>
      </c>
      <c r="L3215" s="4">
        <v>4</v>
      </c>
      <c r="M3215" s="4">
        <v>3</v>
      </c>
      <c r="N3215" s="4">
        <v>6.1</v>
      </c>
      <c r="O3215" s="4">
        <f t="shared" si="400"/>
        <v>5</v>
      </c>
      <c r="P3215" s="4">
        <f t="shared" si="401"/>
        <v>3</v>
      </c>
      <c r="Q3215" s="4">
        <f t="shared" si="402"/>
        <v>5</v>
      </c>
      <c r="R3215" s="4">
        <f t="shared" si="403"/>
        <v>13</v>
      </c>
      <c r="S3215" s="4">
        <f t="shared" si="404"/>
        <v>131.9</v>
      </c>
      <c r="T3215" s="4" t="str">
        <f t="shared" si="405"/>
        <v>A - Top-Kunde</v>
      </c>
      <c r="U3215" s="4">
        <f>ROUND(((E3215-Hilfswerte!$B$20)/Hilfswerte!$B$21)+((F3215-Hilfswerte!$B$22)/Hilfswerte!$B$23)+((G3215-Hilfswerte!$B$24)/Hilfswerte!$B$25)+0.1*INDEX(Hilfswerte!$B$4:$B$15,MATCH(C3215,Hilfswerte!$A$4:$A$15,0)),2)</f>
        <v>1.48</v>
      </c>
      <c r="V3215" s="4">
        <f>ROUND(SQRT((((E3215-Hilfswerte!$B$20)/Hilfswerte!$B$21)-Hilfswerte!$B$28)^2+(((F3215-Hilfswerte!$B$22)/Hilfswerte!$B$23)-Hilfswerte!$B$29)^2+(((G3215-Hilfswerte!$B$24)/Hilfswerte!$B$25)-Hilfswerte!$B$30)^2),3)</f>
        <v>0.63900000000000001</v>
      </c>
      <c r="W3215" s="4">
        <f>ROUND(E3215*Hilfswerte!$B$31,0)</f>
        <v>42754</v>
      </c>
      <c r="X3215" s="4">
        <f t="shared" si="406"/>
        <v>0</v>
      </c>
      <c r="Y3215" s="4" t="str">
        <f>IF(T3215="A - Top-Kunde","bereits Top-Kunde",IF(AND(V3215&lt;=Hilfswerte!$B$34,H3215&lt;0.5*W3215),"Hoch",IF(AND(V3215&lt;=Hilfswerte!$B$35,H3215&lt;0.7*W3215),"Mittel","Niedrig")))</f>
        <v>bereits Top-Kunde</v>
      </c>
      <c r="Z3215" s="4">
        <f t="shared" si="407"/>
        <v>2.2999999999999998</v>
      </c>
      <c r="AA3215" s="4" t="str">
        <f>IF(J3215&gt;365,"Bereits abgewandert (Segment D)",IF(Z3215&gt;=Hilfswerte!$B$38,"Rot - akut gefaehrdet",IF(Z3215&gt;=Hilfswerte!$B$39,"Gelb - beobachten","Gruen - stabil")))</f>
        <v>Gruen - stabil</v>
      </c>
    </row>
    <row r="3216" spans="1:27" ht="15" customHeight="1" x14ac:dyDescent="0.25">
      <c r="A3216" s="4" t="s">
        <v>3563</v>
      </c>
      <c r="B3216" s="4" t="s">
        <v>428</v>
      </c>
      <c r="C3216" s="4" t="s">
        <v>51</v>
      </c>
      <c r="D3216" s="4" t="s">
        <v>30</v>
      </c>
      <c r="E3216" s="4">
        <v>681</v>
      </c>
      <c r="F3216" s="4">
        <v>162</v>
      </c>
      <c r="G3216" s="4">
        <v>16.600000000000001</v>
      </c>
      <c r="H3216" s="4">
        <v>41307</v>
      </c>
      <c r="I3216" s="4">
        <v>3</v>
      </c>
      <c r="J3216" s="4">
        <v>27</v>
      </c>
      <c r="K3216" s="4">
        <v>0</v>
      </c>
      <c r="L3216" s="4">
        <v>-6</v>
      </c>
      <c r="M3216" s="4">
        <v>1</v>
      </c>
      <c r="N3216" s="4">
        <v>-12.8</v>
      </c>
      <c r="O3216" s="4">
        <f t="shared" si="400"/>
        <v>5</v>
      </c>
      <c r="P3216" s="4">
        <f t="shared" si="401"/>
        <v>3</v>
      </c>
      <c r="Q3216" s="4">
        <f t="shared" si="402"/>
        <v>5</v>
      </c>
      <c r="R3216" s="4">
        <f t="shared" si="403"/>
        <v>13</v>
      </c>
      <c r="S3216" s="4">
        <f t="shared" si="404"/>
        <v>123.6</v>
      </c>
      <c r="T3216" s="4" t="str">
        <f t="shared" si="405"/>
        <v>B - Kernkunde</v>
      </c>
      <c r="U3216" s="4">
        <f>ROUND(((E3216-Hilfswerte!$B$20)/Hilfswerte!$B$21)+((F3216-Hilfswerte!$B$22)/Hilfswerte!$B$23)+((G3216-Hilfswerte!$B$24)/Hilfswerte!$B$25)+0.1*INDEX(Hilfswerte!$B$4:$B$15,MATCH(C3216,Hilfswerte!$A$4:$A$15,0)),2)</f>
        <v>6.18</v>
      </c>
      <c r="V3216" s="4">
        <f>ROUND(SQRT((((E3216-Hilfswerte!$B$20)/Hilfswerte!$B$21)-Hilfswerte!$B$28)^2+(((F3216-Hilfswerte!$B$22)/Hilfswerte!$B$23)-Hilfswerte!$B$29)^2+(((G3216-Hilfswerte!$B$24)/Hilfswerte!$B$25)-Hilfswerte!$B$30)^2),3)</f>
        <v>3.2549999999999999</v>
      </c>
      <c r="W3216" s="4">
        <f>ROUND(E3216*Hilfswerte!$B$31,0)</f>
        <v>139977</v>
      </c>
      <c r="X3216" s="4">
        <f t="shared" si="406"/>
        <v>98670</v>
      </c>
      <c r="Y3216" s="4" t="str">
        <f>IF(T3216="A - Top-Kunde","bereits Top-Kunde",IF(AND(V3216&lt;=Hilfswerte!$B$34,H3216&lt;0.5*W3216),"Hoch",IF(AND(V3216&lt;=Hilfswerte!$B$35,H3216&lt;0.7*W3216),"Mittel","Niedrig")))</f>
        <v>Niedrig</v>
      </c>
      <c r="Z3216" s="4">
        <f t="shared" si="407"/>
        <v>6.5</v>
      </c>
      <c r="AA3216" s="4" t="str">
        <f>IF(J3216&gt;365,"Bereits abgewandert (Segment D)",IF(Z3216&gt;=Hilfswerte!$B$38,"Rot - akut gefaehrdet",IF(Z3216&gt;=Hilfswerte!$B$39,"Gelb - beobachten","Gruen - stabil")))</f>
        <v>Gruen - stabil</v>
      </c>
    </row>
    <row r="3217" spans="1:27" ht="15" customHeight="1" x14ac:dyDescent="0.25">
      <c r="A3217" s="4" t="s">
        <v>3564</v>
      </c>
      <c r="B3217" s="4" t="s">
        <v>1224</v>
      </c>
      <c r="C3217" s="4" t="s">
        <v>74</v>
      </c>
      <c r="D3217" s="4" t="s">
        <v>117</v>
      </c>
      <c r="E3217" s="4">
        <v>38</v>
      </c>
      <c r="F3217" s="4">
        <v>12.7</v>
      </c>
      <c r="G3217" s="4">
        <v>16.8</v>
      </c>
      <c r="H3217" s="4">
        <v>1096</v>
      </c>
      <c r="I3217" s="4">
        <v>1</v>
      </c>
      <c r="J3217" s="4">
        <v>239</v>
      </c>
      <c r="K3217" s="4">
        <v>0</v>
      </c>
      <c r="L3217" s="4">
        <v>17</v>
      </c>
      <c r="M3217" s="4">
        <v>2</v>
      </c>
      <c r="N3217" s="4">
        <v>-4.8</v>
      </c>
      <c r="O3217" s="4">
        <f t="shared" si="400"/>
        <v>2</v>
      </c>
      <c r="P3217" s="4">
        <f t="shared" si="401"/>
        <v>1</v>
      </c>
      <c r="Q3217" s="4">
        <f t="shared" si="402"/>
        <v>3</v>
      </c>
      <c r="R3217" s="4">
        <f t="shared" si="403"/>
        <v>6</v>
      </c>
      <c r="S3217" s="4">
        <f t="shared" si="404"/>
        <v>52.5</v>
      </c>
      <c r="T3217" s="4" t="str">
        <f t="shared" si="405"/>
        <v>C - Entwicklungspotenzial</v>
      </c>
      <c r="U3217" s="4">
        <f>ROUND(((E3217-Hilfswerte!$B$20)/Hilfswerte!$B$21)+((F3217-Hilfswerte!$B$22)/Hilfswerte!$B$23)+((G3217-Hilfswerte!$B$24)/Hilfswerte!$B$25)+0.1*INDEX(Hilfswerte!$B$4:$B$15,MATCH(C3217,Hilfswerte!$A$4:$A$15,0)),2)</f>
        <v>0.4</v>
      </c>
      <c r="V3217" s="4">
        <f>ROUND(SQRT((((E3217-Hilfswerte!$B$20)/Hilfswerte!$B$21)-Hilfswerte!$B$28)^2+(((F3217-Hilfswerte!$B$22)/Hilfswerte!$B$23)-Hilfswerte!$B$29)^2+(((G3217-Hilfswerte!$B$24)/Hilfswerte!$B$25)-Hilfswerte!$B$30)^2),3)</f>
        <v>1.1379999999999999</v>
      </c>
      <c r="W3217" s="4">
        <f>ROUND(E3217*Hilfswerte!$B$31,0)</f>
        <v>7811</v>
      </c>
      <c r="X3217" s="4">
        <f t="shared" si="406"/>
        <v>6715</v>
      </c>
      <c r="Y3217" s="4" t="str">
        <f>IF(T3217="A - Top-Kunde","bereits Top-Kunde",IF(AND(V3217&lt;=Hilfswerte!$B$34,H3217&lt;0.5*W3217),"Hoch",IF(AND(V3217&lt;=Hilfswerte!$B$35,H3217&lt;0.7*W3217),"Mittel","Niedrig")))</f>
        <v>Mittel</v>
      </c>
      <c r="Z3217" s="4">
        <f t="shared" si="407"/>
        <v>17.3</v>
      </c>
      <c r="AA3217" s="4" t="str">
        <f>IF(J3217&gt;365,"Bereits abgewandert (Segment D)",IF(Z3217&gt;=Hilfswerte!$B$38,"Rot - akut gefaehrdet",IF(Z3217&gt;=Hilfswerte!$B$39,"Gelb - beobachten","Gruen - stabil")))</f>
        <v>Gelb - beobachten</v>
      </c>
    </row>
    <row r="3218" spans="1:27" ht="15" customHeight="1" x14ac:dyDescent="0.25">
      <c r="A3218" s="4" t="s">
        <v>3565</v>
      </c>
      <c r="B3218" s="4" t="s">
        <v>162</v>
      </c>
      <c r="C3218" s="4" t="s">
        <v>62</v>
      </c>
      <c r="D3218" s="4" t="s">
        <v>122</v>
      </c>
      <c r="E3218" s="4">
        <v>96</v>
      </c>
      <c r="F3218" s="4">
        <v>16.899999999999999</v>
      </c>
      <c r="G3218" s="4">
        <v>9.1999999999999993</v>
      </c>
      <c r="H3218" s="4">
        <v>2047</v>
      </c>
      <c r="I3218" s="4">
        <v>1</v>
      </c>
      <c r="J3218" s="4">
        <v>312</v>
      </c>
      <c r="K3218" s="4">
        <v>0</v>
      </c>
      <c r="L3218" s="4">
        <v>22</v>
      </c>
      <c r="M3218" s="4">
        <v>2</v>
      </c>
      <c r="N3218" s="4">
        <v>13.2</v>
      </c>
      <c r="O3218" s="4">
        <f t="shared" si="400"/>
        <v>2</v>
      </c>
      <c r="P3218" s="4">
        <f t="shared" si="401"/>
        <v>1</v>
      </c>
      <c r="Q3218" s="4">
        <f t="shared" si="402"/>
        <v>3</v>
      </c>
      <c r="R3218" s="4">
        <f t="shared" si="403"/>
        <v>6</v>
      </c>
      <c r="S3218" s="4">
        <f t="shared" si="404"/>
        <v>60</v>
      </c>
      <c r="T3218" s="4" t="str">
        <f t="shared" si="405"/>
        <v>C - Entwicklungspotenzial</v>
      </c>
      <c r="U3218" s="4">
        <f>ROUND(((E3218-Hilfswerte!$B$20)/Hilfswerte!$B$21)+((F3218-Hilfswerte!$B$22)/Hilfswerte!$B$23)+((G3218-Hilfswerte!$B$24)/Hilfswerte!$B$25)+0.1*INDEX(Hilfswerte!$B$4:$B$15,MATCH(C3218,Hilfswerte!$A$4:$A$15,0)),2)</f>
        <v>-0.04</v>
      </c>
      <c r="V3218" s="4">
        <f>ROUND(SQRT((((E3218-Hilfswerte!$B$20)/Hilfswerte!$B$21)-Hilfswerte!$B$28)^2+(((F3218-Hilfswerte!$B$22)/Hilfswerte!$B$23)-Hilfswerte!$B$29)^2+(((G3218-Hilfswerte!$B$24)/Hilfswerte!$B$25)-Hilfswerte!$B$30)^2),3)</f>
        <v>0.57899999999999996</v>
      </c>
      <c r="W3218" s="4">
        <f>ROUND(E3218*Hilfswerte!$B$31,0)</f>
        <v>19732</v>
      </c>
      <c r="X3218" s="4">
        <f t="shared" si="406"/>
        <v>17685</v>
      </c>
      <c r="Y3218" s="4" t="str">
        <f>IF(T3218="A - Top-Kunde","bereits Top-Kunde",IF(AND(V3218&lt;=Hilfswerte!$B$34,H3218&lt;0.5*W3218),"Hoch",IF(AND(V3218&lt;=Hilfswerte!$B$35,H3218&lt;0.7*W3218),"Mittel","Niedrig")))</f>
        <v>Hoch</v>
      </c>
      <c r="Z3218" s="4">
        <f t="shared" si="407"/>
        <v>20</v>
      </c>
      <c r="AA3218" s="4" t="str">
        <f>IF(J3218&gt;365,"Bereits abgewandert (Segment D)",IF(Z3218&gt;=Hilfswerte!$B$38,"Rot - akut gefaehrdet",IF(Z3218&gt;=Hilfswerte!$B$39,"Gelb - beobachten","Gruen - stabil")))</f>
        <v>Rot - akut gefaehrdet</v>
      </c>
    </row>
    <row r="3219" spans="1:27" ht="15" customHeight="1" x14ac:dyDescent="0.25">
      <c r="A3219" s="4" t="s">
        <v>3566</v>
      </c>
      <c r="B3219" s="4" t="s">
        <v>88</v>
      </c>
      <c r="C3219" s="4" t="s">
        <v>62</v>
      </c>
      <c r="D3219" s="4" t="s">
        <v>30</v>
      </c>
      <c r="E3219" s="4">
        <v>82</v>
      </c>
      <c r="F3219" s="4">
        <v>19</v>
      </c>
      <c r="G3219" s="4">
        <v>21.5</v>
      </c>
      <c r="H3219" s="4">
        <v>1202</v>
      </c>
      <c r="I3219" s="4">
        <v>2</v>
      </c>
      <c r="J3219" s="4">
        <v>321</v>
      </c>
      <c r="K3219" s="4">
        <v>0</v>
      </c>
      <c r="L3219" s="4">
        <v>-2</v>
      </c>
      <c r="M3219" s="4">
        <v>3</v>
      </c>
      <c r="N3219" s="4">
        <v>45.4</v>
      </c>
      <c r="O3219" s="4">
        <f t="shared" si="400"/>
        <v>2</v>
      </c>
      <c r="P3219" s="4">
        <f t="shared" si="401"/>
        <v>2</v>
      </c>
      <c r="Q3219" s="4">
        <f t="shared" si="402"/>
        <v>3</v>
      </c>
      <c r="R3219" s="4">
        <f t="shared" si="403"/>
        <v>7</v>
      </c>
      <c r="S3219" s="4">
        <f t="shared" si="404"/>
        <v>92.7</v>
      </c>
      <c r="T3219" s="4" t="str">
        <f t="shared" si="405"/>
        <v>C - Entwicklungspotenzial</v>
      </c>
      <c r="U3219" s="4">
        <f>ROUND(((E3219-Hilfswerte!$B$20)/Hilfswerte!$B$21)+((F3219-Hilfswerte!$B$22)/Hilfswerte!$B$23)+((G3219-Hilfswerte!$B$24)/Hilfswerte!$B$25)+0.1*INDEX(Hilfswerte!$B$4:$B$15,MATCH(C3219,Hilfswerte!$A$4:$A$15,0)),2)</f>
        <v>1.89</v>
      </c>
      <c r="V3219" s="4">
        <f>ROUND(SQRT((((E3219-Hilfswerte!$B$20)/Hilfswerte!$B$21)-Hilfswerte!$B$28)^2+(((F3219-Hilfswerte!$B$22)/Hilfswerte!$B$23)-Hilfswerte!$B$29)^2+(((G3219-Hilfswerte!$B$24)/Hilfswerte!$B$25)-Hilfswerte!$B$30)^2),3)</f>
        <v>1.7070000000000001</v>
      </c>
      <c r="W3219" s="4">
        <f>ROUND(E3219*Hilfswerte!$B$31,0)</f>
        <v>16855</v>
      </c>
      <c r="X3219" s="4">
        <f t="shared" si="406"/>
        <v>15653</v>
      </c>
      <c r="Y3219" s="4" t="str">
        <f>IF(T3219="A - Top-Kunde","bereits Top-Kunde",IF(AND(V3219&lt;=Hilfswerte!$B$34,H3219&lt;0.5*W3219),"Hoch",IF(AND(V3219&lt;=Hilfswerte!$B$35,H3219&lt;0.7*W3219),"Mittel","Niedrig")))</f>
        <v>Niedrig</v>
      </c>
      <c r="Z3219" s="4">
        <f t="shared" si="407"/>
        <v>16.100000000000001</v>
      </c>
      <c r="AA3219" s="4" t="str">
        <f>IF(J3219&gt;365,"Bereits abgewandert (Segment D)",IF(Z3219&gt;=Hilfswerte!$B$38,"Rot - akut gefaehrdet",IF(Z3219&gt;=Hilfswerte!$B$39,"Gelb - beobachten","Gruen - stabil")))</f>
        <v>Gelb - beobachten</v>
      </c>
    </row>
    <row r="3220" spans="1:27" ht="15" customHeight="1" x14ac:dyDescent="0.25">
      <c r="A3220" s="4" t="s">
        <v>3567</v>
      </c>
      <c r="B3220" s="4" t="s">
        <v>269</v>
      </c>
      <c r="C3220" s="4" t="s">
        <v>65</v>
      </c>
      <c r="D3220" s="4" t="s">
        <v>93</v>
      </c>
      <c r="E3220" s="4">
        <v>420</v>
      </c>
      <c r="F3220" s="4">
        <v>93.6</v>
      </c>
      <c r="G3220" s="4">
        <v>2.2999999999999998</v>
      </c>
      <c r="H3220" s="4">
        <v>0</v>
      </c>
      <c r="I3220" s="4">
        <v>0</v>
      </c>
      <c r="J3220" s="4">
        <v>486</v>
      </c>
      <c r="K3220" s="4">
        <v>0</v>
      </c>
      <c r="L3220" s="4">
        <v>3</v>
      </c>
      <c r="M3220" s="4">
        <v>0</v>
      </c>
      <c r="N3220" s="4">
        <v>-80.3</v>
      </c>
      <c r="O3220" s="4">
        <f t="shared" si="400"/>
        <v>1</v>
      </c>
      <c r="P3220" s="4">
        <f t="shared" si="401"/>
        <v>1</v>
      </c>
      <c r="Q3220" s="4">
        <f t="shared" si="402"/>
        <v>1</v>
      </c>
      <c r="R3220" s="4">
        <f t="shared" si="403"/>
        <v>3</v>
      </c>
      <c r="S3220" s="4">
        <f t="shared" si="404"/>
        <v>-11.1</v>
      </c>
      <c r="T3220" s="4" t="str">
        <f t="shared" si="405"/>
        <v>D - Abwanderungsrisiko</v>
      </c>
      <c r="U3220" s="4">
        <f>ROUND(((E3220-Hilfswerte!$B$20)/Hilfswerte!$B$21)+((F3220-Hilfswerte!$B$22)/Hilfswerte!$B$23)+((G3220-Hilfswerte!$B$24)/Hilfswerte!$B$25)+0.1*INDEX(Hilfswerte!$B$4:$B$15,MATCH(C3220,Hilfswerte!$A$4:$A$15,0)),2)</f>
        <v>1.1599999999999999</v>
      </c>
      <c r="V3220" s="4">
        <f>ROUND(SQRT((((E3220-Hilfswerte!$B$20)/Hilfswerte!$B$21)-Hilfswerte!$B$28)^2+(((F3220-Hilfswerte!$B$22)/Hilfswerte!$B$23)-Hilfswerte!$B$29)^2+(((G3220-Hilfswerte!$B$24)/Hilfswerte!$B$25)-Hilfswerte!$B$30)^2),3)</f>
        <v>2.0470000000000002</v>
      </c>
      <c r="W3220" s="4">
        <f>ROUND(E3220*Hilfswerte!$B$31,0)</f>
        <v>86329</v>
      </c>
      <c r="X3220" s="4">
        <f t="shared" si="406"/>
        <v>86329</v>
      </c>
      <c r="Y3220" s="4" t="str">
        <f>IF(T3220="A - Top-Kunde","bereits Top-Kunde",IF(AND(V3220&lt;=Hilfswerte!$B$34,H3220&lt;0.5*W3220),"Hoch",IF(AND(V3220&lt;=Hilfswerte!$B$35,H3220&lt;0.7*W3220),"Mittel","Niedrig")))</f>
        <v>Niedrig</v>
      </c>
      <c r="Z3220" s="4">
        <f t="shared" si="407"/>
        <v>57</v>
      </c>
      <c r="AA3220" s="4" t="str">
        <f>IF(J3220&gt;365,"Bereits abgewandert (Segment D)",IF(Z3220&gt;=Hilfswerte!$B$38,"Rot - akut gefaehrdet",IF(Z3220&gt;=Hilfswerte!$B$39,"Gelb - beobachten","Gruen - stabil")))</f>
        <v>Bereits abgewandert (Segment D)</v>
      </c>
    </row>
    <row r="3221" spans="1:27" ht="15" customHeight="1" x14ac:dyDescent="0.25">
      <c r="A3221" s="4" t="s">
        <v>3568</v>
      </c>
      <c r="B3221" s="4" t="s">
        <v>282</v>
      </c>
      <c r="C3221" s="4" t="s">
        <v>51</v>
      </c>
      <c r="D3221" s="4" t="s">
        <v>52</v>
      </c>
      <c r="E3221" s="4">
        <v>11</v>
      </c>
      <c r="F3221" s="4">
        <v>1.4</v>
      </c>
      <c r="G3221" s="4">
        <v>3.4</v>
      </c>
      <c r="H3221" s="4">
        <v>2528</v>
      </c>
      <c r="I3221" s="4">
        <v>3</v>
      </c>
      <c r="J3221" s="4">
        <v>113</v>
      </c>
      <c r="K3221" s="4">
        <v>1</v>
      </c>
      <c r="L3221" s="4">
        <v>5</v>
      </c>
      <c r="M3221" s="4">
        <v>2</v>
      </c>
      <c r="N3221" s="4">
        <v>32.6</v>
      </c>
      <c r="O3221" s="4">
        <f t="shared" si="400"/>
        <v>3</v>
      </c>
      <c r="P3221" s="4">
        <f t="shared" si="401"/>
        <v>3</v>
      </c>
      <c r="Q3221" s="4">
        <f t="shared" si="402"/>
        <v>4</v>
      </c>
      <c r="R3221" s="4">
        <f t="shared" si="403"/>
        <v>10</v>
      </c>
      <c r="S3221" s="4">
        <f t="shared" si="404"/>
        <v>108.8</v>
      </c>
      <c r="T3221" s="4" t="str">
        <f t="shared" si="405"/>
        <v>B - Kernkunde</v>
      </c>
      <c r="U3221" s="4">
        <f>ROUND(((E3221-Hilfswerte!$B$20)/Hilfswerte!$B$21)+((F3221-Hilfswerte!$B$22)/Hilfswerte!$B$23)+((G3221-Hilfswerte!$B$24)/Hilfswerte!$B$25)+0.1*INDEX(Hilfswerte!$B$4:$B$15,MATCH(C3221,Hilfswerte!$A$4:$A$15,0)),2)</f>
        <v>-1.68</v>
      </c>
      <c r="V3221" s="4">
        <f>ROUND(SQRT((((E3221-Hilfswerte!$B$20)/Hilfswerte!$B$21)-Hilfswerte!$B$28)^2+(((F3221-Hilfswerte!$B$22)/Hilfswerte!$B$23)-Hilfswerte!$B$29)^2+(((G3221-Hilfswerte!$B$24)/Hilfswerte!$B$25)-Hilfswerte!$B$30)^2),3)</f>
        <v>1.5529999999999999</v>
      </c>
      <c r="W3221" s="4">
        <f>ROUND(E3221*Hilfswerte!$B$31,0)</f>
        <v>2261</v>
      </c>
      <c r="X3221" s="4">
        <f t="shared" si="406"/>
        <v>0</v>
      </c>
      <c r="Y3221" s="4" t="str">
        <f>IF(T3221="A - Top-Kunde","bereits Top-Kunde",IF(AND(V3221&lt;=Hilfswerte!$B$34,H3221&lt;0.5*W3221),"Hoch",IF(AND(V3221&lt;=Hilfswerte!$B$35,H3221&lt;0.7*W3221),"Mittel","Niedrig")))</f>
        <v>Niedrig</v>
      </c>
      <c r="Z3221" s="4">
        <f t="shared" si="407"/>
        <v>9.6999999999999993</v>
      </c>
      <c r="AA3221" s="4" t="str">
        <f>IF(J3221&gt;365,"Bereits abgewandert (Segment D)",IF(Z3221&gt;=Hilfswerte!$B$38,"Rot - akut gefaehrdet",IF(Z3221&gt;=Hilfswerte!$B$39,"Gelb - beobachten","Gruen - stabil")))</f>
        <v>Gruen - stabil</v>
      </c>
    </row>
    <row r="3222" spans="1:27" ht="15" customHeight="1" x14ac:dyDescent="0.25">
      <c r="A3222" s="4" t="s">
        <v>3569</v>
      </c>
      <c r="B3222" s="4" t="s">
        <v>1002</v>
      </c>
      <c r="C3222" s="4" t="s">
        <v>84</v>
      </c>
      <c r="D3222" s="4" t="s">
        <v>52</v>
      </c>
      <c r="E3222" s="4">
        <v>11</v>
      </c>
      <c r="F3222" s="4">
        <v>3.3</v>
      </c>
      <c r="G3222" s="4">
        <v>12.7</v>
      </c>
      <c r="H3222" s="4">
        <v>141</v>
      </c>
      <c r="I3222" s="4">
        <v>1</v>
      </c>
      <c r="J3222" s="4">
        <v>294</v>
      </c>
      <c r="K3222" s="4">
        <v>1</v>
      </c>
      <c r="L3222" s="4">
        <v>37</v>
      </c>
      <c r="M3222" s="4">
        <v>1</v>
      </c>
      <c r="N3222" s="4">
        <v>-1.5</v>
      </c>
      <c r="O3222" s="4">
        <f t="shared" si="400"/>
        <v>2</v>
      </c>
      <c r="P3222" s="4">
        <f t="shared" si="401"/>
        <v>1</v>
      </c>
      <c r="Q3222" s="4">
        <f t="shared" si="402"/>
        <v>2</v>
      </c>
      <c r="R3222" s="4">
        <f t="shared" si="403"/>
        <v>5</v>
      </c>
      <c r="S3222" s="4">
        <f t="shared" si="404"/>
        <v>32.200000000000003</v>
      </c>
      <c r="T3222" s="4" t="str">
        <f t="shared" si="405"/>
        <v>C - Entwicklungspotenzial</v>
      </c>
      <c r="U3222" s="4">
        <f>ROUND(((E3222-Hilfswerte!$B$20)/Hilfswerte!$B$21)+((F3222-Hilfswerte!$B$22)/Hilfswerte!$B$23)+((G3222-Hilfswerte!$B$24)/Hilfswerte!$B$25)+0.1*INDEX(Hilfswerte!$B$4:$B$15,MATCH(C3222,Hilfswerte!$A$4:$A$15,0)),2)</f>
        <v>-0.51</v>
      </c>
      <c r="V3222" s="4">
        <f>ROUND(SQRT((((E3222-Hilfswerte!$B$20)/Hilfswerte!$B$21)-Hilfswerte!$B$28)^2+(((F3222-Hilfswerte!$B$22)/Hilfswerte!$B$23)-Hilfswerte!$B$29)^2+(((G3222-Hilfswerte!$B$24)/Hilfswerte!$B$25)-Hilfswerte!$B$30)^2),3)</f>
        <v>0.94199999999999995</v>
      </c>
      <c r="W3222" s="4">
        <f>ROUND(E3222*Hilfswerte!$B$31,0)</f>
        <v>2261</v>
      </c>
      <c r="X3222" s="4">
        <f t="shared" si="406"/>
        <v>2120</v>
      </c>
      <c r="Y3222" s="4" t="str">
        <f>IF(T3222="A - Top-Kunde","bereits Top-Kunde",IF(AND(V3222&lt;=Hilfswerte!$B$34,H3222&lt;0.5*W3222),"Hoch",IF(AND(V3222&lt;=Hilfswerte!$B$35,H3222&lt;0.7*W3222),"Mittel","Niedrig")))</f>
        <v>Mittel</v>
      </c>
      <c r="Z3222" s="4">
        <f t="shared" si="407"/>
        <v>25.7</v>
      </c>
      <c r="AA3222" s="4" t="str">
        <f>IF(J3222&gt;365,"Bereits abgewandert (Segment D)",IF(Z3222&gt;=Hilfswerte!$B$38,"Rot - akut gefaehrdet",IF(Z3222&gt;=Hilfswerte!$B$39,"Gelb - beobachten","Gruen - stabil")))</f>
        <v>Rot - akut gefaehrdet</v>
      </c>
    </row>
    <row r="3223" spans="1:27" ht="15" customHeight="1" x14ac:dyDescent="0.25">
      <c r="A3223" s="4" t="s">
        <v>3570</v>
      </c>
      <c r="B3223" s="4" t="s">
        <v>251</v>
      </c>
      <c r="C3223" s="4" t="s">
        <v>38</v>
      </c>
      <c r="D3223" s="4" t="s">
        <v>30</v>
      </c>
      <c r="E3223" s="4">
        <v>76</v>
      </c>
      <c r="F3223" s="4">
        <v>26.5</v>
      </c>
      <c r="G3223" s="4">
        <v>15.5</v>
      </c>
      <c r="H3223" s="4">
        <v>5012</v>
      </c>
      <c r="I3223" s="4">
        <v>7</v>
      </c>
      <c r="J3223" s="4">
        <v>30</v>
      </c>
      <c r="K3223" s="4">
        <v>1</v>
      </c>
      <c r="L3223" s="4">
        <v>32</v>
      </c>
      <c r="M3223" s="4">
        <v>1</v>
      </c>
      <c r="N3223" s="4">
        <v>10.6</v>
      </c>
      <c r="O3223" s="4">
        <f t="shared" si="400"/>
        <v>5</v>
      </c>
      <c r="P3223" s="4">
        <f t="shared" si="401"/>
        <v>5</v>
      </c>
      <c r="Q3223" s="4">
        <f t="shared" si="402"/>
        <v>4</v>
      </c>
      <c r="R3223" s="4">
        <f t="shared" si="403"/>
        <v>14</v>
      </c>
      <c r="S3223" s="4">
        <f t="shared" si="404"/>
        <v>129.69999999999999</v>
      </c>
      <c r="T3223" s="4" t="str">
        <f t="shared" si="405"/>
        <v>A - Top-Kunde</v>
      </c>
      <c r="U3223" s="4">
        <f>ROUND(((E3223-Hilfswerte!$B$20)/Hilfswerte!$B$21)+((F3223-Hilfswerte!$B$22)/Hilfswerte!$B$23)+((G3223-Hilfswerte!$B$24)/Hilfswerte!$B$25)+0.1*INDEX(Hilfswerte!$B$4:$B$15,MATCH(C3223,Hilfswerte!$A$4:$A$15,0)),2)</f>
        <v>0.97</v>
      </c>
      <c r="V3223" s="4">
        <f>ROUND(SQRT((((E3223-Hilfswerte!$B$20)/Hilfswerte!$B$21)-Hilfswerte!$B$28)^2+(((F3223-Hilfswerte!$B$22)/Hilfswerte!$B$23)-Hilfswerte!$B$29)^2+(((G3223-Hilfswerte!$B$24)/Hilfswerte!$B$25)-Hilfswerte!$B$30)^2),3)</f>
        <v>0.81</v>
      </c>
      <c r="W3223" s="4">
        <f>ROUND(E3223*Hilfswerte!$B$31,0)</f>
        <v>15622</v>
      </c>
      <c r="X3223" s="4">
        <f t="shared" si="406"/>
        <v>10610</v>
      </c>
      <c r="Y3223" s="4" t="str">
        <f>IF(T3223="A - Top-Kunde","bereits Top-Kunde",IF(AND(V3223&lt;=Hilfswerte!$B$34,H3223&lt;0.5*W3223),"Hoch",IF(AND(V3223&lt;=Hilfswerte!$B$35,H3223&lt;0.7*W3223),"Mittel","Niedrig")))</f>
        <v>bereits Top-Kunde</v>
      </c>
      <c r="Z3223" s="4">
        <f t="shared" si="407"/>
        <v>10.9</v>
      </c>
      <c r="AA3223" s="4" t="str">
        <f>IF(J3223&gt;365,"Bereits abgewandert (Segment D)",IF(Z3223&gt;=Hilfswerte!$B$38,"Rot - akut gefaehrdet",IF(Z3223&gt;=Hilfswerte!$B$39,"Gelb - beobachten","Gruen - stabil")))</f>
        <v>Gruen - stabil</v>
      </c>
    </row>
    <row r="3224" spans="1:27" ht="15" customHeight="1" x14ac:dyDescent="0.25">
      <c r="A3224" s="4" t="s">
        <v>3571</v>
      </c>
      <c r="B3224" s="4" t="s">
        <v>169</v>
      </c>
      <c r="C3224" s="4" t="s">
        <v>65</v>
      </c>
      <c r="D3224" s="4" t="s">
        <v>106</v>
      </c>
      <c r="E3224" s="4">
        <v>60</v>
      </c>
      <c r="F3224" s="4">
        <v>10.4</v>
      </c>
      <c r="G3224" s="4">
        <v>10</v>
      </c>
      <c r="H3224" s="4">
        <v>0</v>
      </c>
      <c r="I3224" s="4">
        <v>0</v>
      </c>
      <c r="J3224" s="4">
        <v>548</v>
      </c>
      <c r="K3224" s="4">
        <v>0</v>
      </c>
      <c r="L3224" s="4">
        <v>-3</v>
      </c>
      <c r="M3224" s="4">
        <v>0</v>
      </c>
      <c r="N3224" s="4">
        <v>-41.2</v>
      </c>
      <c r="O3224" s="4">
        <f t="shared" si="400"/>
        <v>1</v>
      </c>
      <c r="P3224" s="4">
        <f t="shared" si="401"/>
        <v>1</v>
      </c>
      <c r="Q3224" s="4">
        <f t="shared" si="402"/>
        <v>1</v>
      </c>
      <c r="R3224" s="4">
        <f t="shared" si="403"/>
        <v>3</v>
      </c>
      <c r="S3224" s="4">
        <f t="shared" si="404"/>
        <v>9.4</v>
      </c>
      <c r="T3224" s="4" t="str">
        <f t="shared" si="405"/>
        <v>D - Abwanderungsrisiko</v>
      </c>
      <c r="U3224" s="4">
        <f>ROUND(((E3224-Hilfswerte!$B$20)/Hilfswerte!$B$21)+((F3224-Hilfswerte!$B$22)/Hilfswerte!$B$23)+((G3224-Hilfswerte!$B$24)/Hilfswerte!$B$25)+0.1*INDEX(Hilfswerte!$B$4:$B$15,MATCH(C3224,Hilfswerte!$A$4:$A$15,0)),2)</f>
        <v>-0.66</v>
      </c>
      <c r="V3224" s="4">
        <f>ROUND(SQRT((((E3224-Hilfswerte!$B$20)/Hilfswerte!$B$21)-Hilfswerte!$B$28)^2+(((F3224-Hilfswerte!$B$22)/Hilfswerte!$B$23)-Hilfswerte!$B$29)^2+(((G3224-Hilfswerte!$B$24)/Hilfswerte!$B$25)-Hilfswerte!$B$30)^2),3)</f>
        <v>0.69899999999999995</v>
      </c>
      <c r="W3224" s="4">
        <f>ROUND(E3224*Hilfswerte!$B$31,0)</f>
        <v>12333</v>
      </c>
      <c r="X3224" s="4">
        <f t="shared" si="406"/>
        <v>12333</v>
      </c>
      <c r="Y3224" s="4" t="str">
        <f>IF(T3224="A - Top-Kunde","bereits Top-Kunde",IF(AND(V3224&lt;=Hilfswerte!$B$34,H3224&lt;0.5*W3224),"Hoch",IF(AND(V3224&lt;=Hilfswerte!$B$35,H3224&lt;0.7*W3224),"Mittel","Niedrig")))</f>
        <v>Hoch</v>
      </c>
      <c r="Z3224" s="4">
        <f t="shared" si="407"/>
        <v>43.9</v>
      </c>
      <c r="AA3224" s="4" t="str">
        <f>IF(J3224&gt;365,"Bereits abgewandert (Segment D)",IF(Z3224&gt;=Hilfswerte!$B$38,"Rot - akut gefaehrdet",IF(Z3224&gt;=Hilfswerte!$B$39,"Gelb - beobachten","Gruen - stabil")))</f>
        <v>Bereits abgewandert (Segment D)</v>
      </c>
    </row>
    <row r="3225" spans="1:27" ht="15" customHeight="1" x14ac:dyDescent="0.25">
      <c r="A3225" s="4" t="s">
        <v>3572</v>
      </c>
      <c r="B3225" s="4" t="s">
        <v>219</v>
      </c>
      <c r="C3225" s="4" t="s">
        <v>29</v>
      </c>
      <c r="D3225" s="4" t="s">
        <v>178</v>
      </c>
      <c r="E3225" s="4">
        <v>12</v>
      </c>
      <c r="F3225" s="4">
        <v>2.2999999999999998</v>
      </c>
      <c r="G3225" s="4">
        <v>9.1</v>
      </c>
      <c r="H3225" s="4">
        <v>5190</v>
      </c>
      <c r="I3225" s="4">
        <v>4</v>
      </c>
      <c r="J3225" s="4">
        <v>29</v>
      </c>
      <c r="K3225" s="4">
        <v>2</v>
      </c>
      <c r="L3225" s="4">
        <v>-6</v>
      </c>
      <c r="M3225" s="4">
        <v>6</v>
      </c>
      <c r="N3225" s="4">
        <v>-6.5</v>
      </c>
      <c r="O3225" s="4">
        <f t="shared" si="400"/>
        <v>5</v>
      </c>
      <c r="P3225" s="4">
        <f t="shared" si="401"/>
        <v>4</v>
      </c>
      <c r="Q3225" s="4">
        <f t="shared" si="402"/>
        <v>4</v>
      </c>
      <c r="R3225" s="4">
        <f t="shared" si="403"/>
        <v>13</v>
      </c>
      <c r="S3225" s="4">
        <f t="shared" si="404"/>
        <v>114.8</v>
      </c>
      <c r="T3225" s="4" t="str">
        <f t="shared" si="405"/>
        <v>B - Kernkunde</v>
      </c>
      <c r="U3225" s="4">
        <f>ROUND(((E3225-Hilfswerte!$B$20)/Hilfswerte!$B$21)+((F3225-Hilfswerte!$B$22)/Hilfswerte!$B$23)+((G3225-Hilfswerte!$B$24)/Hilfswerte!$B$25)+0.1*INDEX(Hilfswerte!$B$4:$B$15,MATCH(C3225,Hilfswerte!$A$4:$A$15,0)),2)</f>
        <v>-0.83</v>
      </c>
      <c r="V3225" s="4">
        <f>ROUND(SQRT((((E3225-Hilfswerte!$B$20)/Hilfswerte!$B$21)-Hilfswerte!$B$28)^2+(((F3225-Hilfswerte!$B$22)/Hilfswerte!$B$23)-Hilfswerte!$B$29)^2+(((G3225-Hilfswerte!$B$24)/Hilfswerte!$B$25)-Hilfswerte!$B$30)^2),3)</f>
        <v>0.98</v>
      </c>
      <c r="W3225" s="4">
        <f>ROUND(E3225*Hilfswerte!$B$31,0)</f>
        <v>2467</v>
      </c>
      <c r="X3225" s="4">
        <f t="shared" si="406"/>
        <v>0</v>
      </c>
      <c r="Y3225" s="4" t="str">
        <f>IF(T3225="A - Top-Kunde","bereits Top-Kunde",IF(AND(V3225&lt;=Hilfswerte!$B$34,H3225&lt;0.5*W3225),"Hoch",IF(AND(V3225&lt;=Hilfswerte!$B$35,H3225&lt;0.7*W3225),"Mittel","Niedrig")))</f>
        <v>Niedrig</v>
      </c>
      <c r="Z3225" s="4">
        <f t="shared" si="407"/>
        <v>10.1</v>
      </c>
      <c r="AA3225" s="4" t="str">
        <f>IF(J3225&gt;365,"Bereits abgewandert (Segment D)",IF(Z3225&gt;=Hilfswerte!$B$38,"Rot - akut gefaehrdet",IF(Z3225&gt;=Hilfswerte!$B$39,"Gelb - beobachten","Gruen - stabil")))</f>
        <v>Gruen - stabil</v>
      </c>
    </row>
    <row r="3226" spans="1:27" ht="15" customHeight="1" x14ac:dyDescent="0.25">
      <c r="A3226" s="4" t="s">
        <v>3573</v>
      </c>
      <c r="B3226" s="4" t="s">
        <v>392</v>
      </c>
      <c r="C3226" s="4" t="s">
        <v>59</v>
      </c>
      <c r="D3226" s="4" t="s">
        <v>30</v>
      </c>
      <c r="E3226" s="4">
        <v>80</v>
      </c>
      <c r="F3226" s="4">
        <v>11.6</v>
      </c>
      <c r="G3226" s="4">
        <v>18.3</v>
      </c>
      <c r="H3226" s="4">
        <v>19362</v>
      </c>
      <c r="I3226" s="4">
        <v>8</v>
      </c>
      <c r="J3226" s="4">
        <v>12</v>
      </c>
      <c r="K3226" s="4">
        <v>1</v>
      </c>
      <c r="L3226" s="4">
        <v>13</v>
      </c>
      <c r="M3226" s="4">
        <v>1</v>
      </c>
      <c r="N3226" s="4">
        <v>14.8</v>
      </c>
      <c r="O3226" s="4">
        <f t="shared" si="400"/>
        <v>5</v>
      </c>
      <c r="P3226" s="4">
        <f t="shared" si="401"/>
        <v>5</v>
      </c>
      <c r="Q3226" s="4">
        <f t="shared" si="402"/>
        <v>5</v>
      </c>
      <c r="R3226" s="4">
        <f t="shared" si="403"/>
        <v>15</v>
      </c>
      <c r="S3226" s="4">
        <f t="shared" si="404"/>
        <v>147.5</v>
      </c>
      <c r="T3226" s="4" t="str">
        <f t="shared" si="405"/>
        <v>A - Top-Kunde</v>
      </c>
      <c r="U3226" s="4">
        <f>ROUND(((E3226-Hilfswerte!$B$20)/Hilfswerte!$B$21)+((F3226-Hilfswerte!$B$22)/Hilfswerte!$B$23)+((G3226-Hilfswerte!$B$24)/Hilfswerte!$B$25)+0.1*INDEX(Hilfswerte!$B$4:$B$15,MATCH(C3226,Hilfswerte!$A$4:$A$15,0)),2)</f>
        <v>0.74</v>
      </c>
      <c r="V3226" s="4">
        <f>ROUND(SQRT((((E3226-Hilfswerte!$B$20)/Hilfswerte!$B$21)-Hilfswerte!$B$28)^2+(((F3226-Hilfswerte!$B$22)/Hilfswerte!$B$23)-Hilfswerte!$B$29)^2+(((G3226-Hilfswerte!$B$24)/Hilfswerte!$B$25)-Hilfswerte!$B$30)^2),3)</f>
        <v>1.276</v>
      </c>
      <c r="W3226" s="4">
        <f>ROUND(E3226*Hilfswerte!$B$31,0)</f>
        <v>16444</v>
      </c>
      <c r="X3226" s="4">
        <f t="shared" si="406"/>
        <v>0</v>
      </c>
      <c r="Y3226" s="4" t="str">
        <f>IF(T3226="A - Top-Kunde","bereits Top-Kunde",IF(AND(V3226&lt;=Hilfswerte!$B$34,H3226&lt;0.5*W3226),"Hoch",IF(AND(V3226&lt;=Hilfswerte!$B$35,H3226&lt;0.7*W3226),"Mittel","Niedrig")))</f>
        <v>bereits Top-Kunde</v>
      </c>
      <c r="Z3226" s="4">
        <f t="shared" si="407"/>
        <v>6.2</v>
      </c>
      <c r="AA3226" s="4" t="str">
        <f>IF(J3226&gt;365,"Bereits abgewandert (Segment D)",IF(Z3226&gt;=Hilfswerte!$B$38,"Rot - akut gefaehrdet",IF(Z3226&gt;=Hilfswerte!$B$39,"Gelb - beobachten","Gruen - stabil")))</f>
        <v>Gruen - stabil</v>
      </c>
    </row>
    <row r="3227" spans="1:27" ht="15" customHeight="1" x14ac:dyDescent="0.25">
      <c r="A3227" s="4" t="s">
        <v>3574</v>
      </c>
      <c r="B3227" s="4" t="s">
        <v>1256</v>
      </c>
      <c r="C3227" s="4" t="s">
        <v>89</v>
      </c>
      <c r="D3227" s="4" t="s">
        <v>30</v>
      </c>
      <c r="E3227" s="4">
        <v>254</v>
      </c>
      <c r="F3227" s="4">
        <v>60.7</v>
      </c>
      <c r="G3227" s="4">
        <v>12.8</v>
      </c>
      <c r="H3227" s="4">
        <v>86649</v>
      </c>
      <c r="I3227" s="4">
        <v>3</v>
      </c>
      <c r="J3227" s="4">
        <v>20</v>
      </c>
      <c r="K3227" s="4">
        <v>0</v>
      </c>
      <c r="L3227" s="4">
        <v>3</v>
      </c>
      <c r="M3227" s="4">
        <v>5</v>
      </c>
      <c r="N3227" s="4">
        <v>-2.6</v>
      </c>
      <c r="O3227" s="4">
        <f t="shared" si="400"/>
        <v>5</v>
      </c>
      <c r="P3227" s="4">
        <f t="shared" si="401"/>
        <v>3</v>
      </c>
      <c r="Q3227" s="4">
        <f t="shared" si="402"/>
        <v>5</v>
      </c>
      <c r="R3227" s="4">
        <f t="shared" si="403"/>
        <v>13</v>
      </c>
      <c r="S3227" s="4">
        <f t="shared" si="404"/>
        <v>127.8</v>
      </c>
      <c r="T3227" s="4" t="str">
        <f t="shared" si="405"/>
        <v>A - Top-Kunde</v>
      </c>
      <c r="U3227" s="4">
        <f>ROUND(((E3227-Hilfswerte!$B$20)/Hilfswerte!$B$21)+((F3227-Hilfswerte!$B$22)/Hilfswerte!$B$23)+((G3227-Hilfswerte!$B$24)/Hilfswerte!$B$25)+0.1*INDEX(Hilfswerte!$B$4:$B$15,MATCH(C3227,Hilfswerte!$A$4:$A$15,0)),2)</f>
        <v>1.87</v>
      </c>
      <c r="V3227" s="4">
        <f>ROUND(SQRT((((E3227-Hilfswerte!$B$20)/Hilfswerte!$B$21)-Hilfswerte!$B$28)^2+(((F3227-Hilfswerte!$B$22)/Hilfswerte!$B$23)-Hilfswerte!$B$29)^2+(((G3227-Hilfswerte!$B$24)/Hilfswerte!$B$25)-Hilfswerte!$B$30)^2),3)</f>
        <v>0.61199999999999999</v>
      </c>
      <c r="W3227" s="4">
        <f>ROUND(E3227*Hilfswerte!$B$31,0)</f>
        <v>52209</v>
      </c>
      <c r="X3227" s="4">
        <f t="shared" si="406"/>
        <v>0</v>
      </c>
      <c r="Y3227" s="4" t="str">
        <f>IF(T3227="A - Top-Kunde","bereits Top-Kunde",IF(AND(V3227&lt;=Hilfswerte!$B$34,H3227&lt;0.5*W3227),"Hoch",IF(AND(V3227&lt;=Hilfswerte!$B$35,H3227&lt;0.7*W3227),"Mittel","Niedrig")))</f>
        <v>bereits Top-Kunde</v>
      </c>
      <c r="Z3227" s="4">
        <f t="shared" si="407"/>
        <v>2.6</v>
      </c>
      <c r="AA3227" s="4" t="str">
        <f>IF(J3227&gt;365,"Bereits abgewandert (Segment D)",IF(Z3227&gt;=Hilfswerte!$B$38,"Rot - akut gefaehrdet",IF(Z3227&gt;=Hilfswerte!$B$39,"Gelb - beobachten","Gruen - stabil")))</f>
        <v>Gruen - stabil</v>
      </c>
    </row>
    <row r="3228" spans="1:27" ht="15" customHeight="1" x14ac:dyDescent="0.25">
      <c r="A3228" s="4" t="s">
        <v>3575</v>
      </c>
      <c r="B3228" s="4" t="s">
        <v>171</v>
      </c>
      <c r="C3228" s="4" t="s">
        <v>29</v>
      </c>
      <c r="D3228" s="4" t="s">
        <v>30</v>
      </c>
      <c r="E3228" s="4">
        <v>188</v>
      </c>
      <c r="F3228" s="4">
        <v>56.8</v>
      </c>
      <c r="G3228" s="4">
        <v>8.9</v>
      </c>
      <c r="H3228" s="4">
        <v>8406</v>
      </c>
      <c r="I3228" s="4">
        <v>1</v>
      </c>
      <c r="J3228" s="4">
        <v>43</v>
      </c>
      <c r="K3228" s="4">
        <v>0</v>
      </c>
      <c r="L3228" s="4">
        <v>21</v>
      </c>
      <c r="M3228" s="4">
        <v>1</v>
      </c>
      <c r="N3228" s="4">
        <v>-0.5</v>
      </c>
      <c r="O3228" s="4">
        <f t="shared" si="400"/>
        <v>4</v>
      </c>
      <c r="P3228" s="4">
        <f t="shared" si="401"/>
        <v>1</v>
      </c>
      <c r="Q3228" s="4">
        <f t="shared" si="402"/>
        <v>5</v>
      </c>
      <c r="R3228" s="4">
        <f t="shared" si="403"/>
        <v>10</v>
      </c>
      <c r="S3228" s="4">
        <f t="shared" si="404"/>
        <v>93.5</v>
      </c>
      <c r="T3228" s="4" t="str">
        <f t="shared" si="405"/>
        <v>C - Entwicklungspotenzial</v>
      </c>
      <c r="U3228" s="4">
        <f>ROUND(((E3228-Hilfswerte!$B$20)/Hilfswerte!$B$21)+((F3228-Hilfswerte!$B$22)/Hilfswerte!$B$23)+((G3228-Hilfswerte!$B$24)/Hilfswerte!$B$25)+0.1*INDEX(Hilfswerte!$B$4:$B$15,MATCH(C3228,Hilfswerte!$A$4:$A$15,0)),2)</f>
        <v>0.87</v>
      </c>
      <c r="V3228" s="4">
        <f>ROUND(SQRT((((E3228-Hilfswerte!$B$20)/Hilfswerte!$B$21)-Hilfswerte!$B$28)^2+(((F3228-Hilfswerte!$B$22)/Hilfswerte!$B$23)-Hilfswerte!$B$29)^2+(((G3228-Hilfswerte!$B$24)/Hilfswerte!$B$25)-Hilfswerte!$B$30)^2),3)</f>
        <v>0.51100000000000001</v>
      </c>
      <c r="W3228" s="4">
        <f>ROUND(E3228*Hilfswerte!$B$31,0)</f>
        <v>38643</v>
      </c>
      <c r="X3228" s="4">
        <f t="shared" si="406"/>
        <v>30237</v>
      </c>
      <c r="Y3228" s="4" t="str">
        <f>IF(T3228="A - Top-Kunde","bereits Top-Kunde",IF(AND(V3228&lt;=Hilfswerte!$B$34,H3228&lt;0.5*W3228),"Hoch",IF(AND(V3228&lt;=Hilfswerte!$B$35,H3228&lt;0.7*W3228),"Mittel","Niedrig")))</f>
        <v>Hoch</v>
      </c>
      <c r="Z3228" s="4">
        <f t="shared" si="407"/>
        <v>6.6</v>
      </c>
      <c r="AA3228" s="4" t="str">
        <f>IF(J3228&gt;365,"Bereits abgewandert (Segment D)",IF(Z3228&gt;=Hilfswerte!$B$38,"Rot - akut gefaehrdet",IF(Z3228&gt;=Hilfswerte!$B$39,"Gelb - beobachten","Gruen - stabil")))</f>
        <v>Gruen - stabil</v>
      </c>
    </row>
    <row r="3229" spans="1:27" ht="15" customHeight="1" x14ac:dyDescent="0.25">
      <c r="A3229" s="4" t="s">
        <v>3576</v>
      </c>
      <c r="B3229" s="4" t="s">
        <v>112</v>
      </c>
      <c r="C3229" s="4" t="s">
        <v>55</v>
      </c>
      <c r="D3229" s="4" t="s">
        <v>106</v>
      </c>
      <c r="E3229" s="4">
        <v>183</v>
      </c>
      <c r="F3229" s="4">
        <v>69.8</v>
      </c>
      <c r="G3229" s="4">
        <v>6.3</v>
      </c>
      <c r="H3229" s="4">
        <v>23140</v>
      </c>
      <c r="I3229" s="4">
        <v>2</v>
      </c>
      <c r="J3229" s="4">
        <v>70</v>
      </c>
      <c r="K3229" s="4">
        <v>0</v>
      </c>
      <c r="L3229" s="4">
        <v>5</v>
      </c>
      <c r="M3229" s="4">
        <v>5</v>
      </c>
      <c r="N3229" s="4">
        <v>-12.8</v>
      </c>
      <c r="O3229" s="4">
        <f t="shared" si="400"/>
        <v>4</v>
      </c>
      <c r="P3229" s="4">
        <f t="shared" si="401"/>
        <v>2</v>
      </c>
      <c r="Q3229" s="4">
        <f t="shared" si="402"/>
        <v>5</v>
      </c>
      <c r="R3229" s="4">
        <f t="shared" si="403"/>
        <v>11</v>
      </c>
      <c r="S3229" s="4">
        <f t="shared" si="404"/>
        <v>102.1</v>
      </c>
      <c r="T3229" s="4" t="str">
        <f t="shared" si="405"/>
        <v>C - Entwicklungspotenzial</v>
      </c>
      <c r="U3229" s="4">
        <f>ROUND(((E3229-Hilfswerte!$B$20)/Hilfswerte!$B$21)+((F3229-Hilfswerte!$B$22)/Hilfswerte!$B$23)+((G3229-Hilfswerte!$B$24)/Hilfswerte!$B$25)+0.1*INDEX(Hilfswerte!$B$4:$B$15,MATCH(C3229,Hilfswerte!$A$4:$A$15,0)),2)</f>
        <v>0.7</v>
      </c>
      <c r="V3229" s="4">
        <f>ROUND(SQRT((((E3229-Hilfswerte!$B$20)/Hilfswerte!$B$21)-Hilfswerte!$B$28)^2+(((F3229-Hilfswerte!$B$22)/Hilfswerte!$B$23)-Hilfswerte!$B$29)^2+(((G3229-Hilfswerte!$B$24)/Hilfswerte!$B$25)-Hilfswerte!$B$30)^2),3)</f>
        <v>0.97399999999999998</v>
      </c>
      <c r="W3229" s="4">
        <f>ROUND(E3229*Hilfswerte!$B$31,0)</f>
        <v>37615</v>
      </c>
      <c r="X3229" s="4">
        <f t="shared" si="406"/>
        <v>14475</v>
      </c>
      <c r="Y3229" s="4" t="str">
        <f>IF(T3229="A - Top-Kunde","bereits Top-Kunde",IF(AND(V3229&lt;=Hilfswerte!$B$34,H3229&lt;0.5*W3229),"Hoch",IF(AND(V3229&lt;=Hilfswerte!$B$35,H3229&lt;0.7*W3229),"Mittel","Niedrig")))</f>
        <v>Mittel</v>
      </c>
      <c r="Z3229" s="4">
        <f t="shared" si="407"/>
        <v>9.6</v>
      </c>
      <c r="AA3229" s="4" t="str">
        <f>IF(J3229&gt;365,"Bereits abgewandert (Segment D)",IF(Z3229&gt;=Hilfswerte!$B$38,"Rot - akut gefaehrdet",IF(Z3229&gt;=Hilfswerte!$B$39,"Gelb - beobachten","Gruen - stabil")))</f>
        <v>Gruen - stabil</v>
      </c>
    </row>
    <row r="3230" spans="1:27" ht="15" customHeight="1" x14ac:dyDescent="0.25">
      <c r="A3230" s="4" t="s">
        <v>3577</v>
      </c>
      <c r="B3230" s="4" t="s">
        <v>402</v>
      </c>
      <c r="C3230" s="4" t="s">
        <v>29</v>
      </c>
      <c r="D3230" s="4" t="s">
        <v>48</v>
      </c>
      <c r="E3230" s="4">
        <v>748</v>
      </c>
      <c r="F3230" s="4">
        <v>141.69999999999999</v>
      </c>
      <c r="G3230" s="4">
        <v>6.2</v>
      </c>
      <c r="H3230" s="4">
        <v>121614</v>
      </c>
      <c r="I3230" s="4">
        <v>3</v>
      </c>
      <c r="J3230" s="4">
        <v>10</v>
      </c>
      <c r="K3230" s="4">
        <v>1</v>
      </c>
      <c r="L3230" s="4">
        <v>5</v>
      </c>
      <c r="M3230" s="4">
        <v>4</v>
      </c>
      <c r="N3230" s="4">
        <v>18.600000000000001</v>
      </c>
      <c r="O3230" s="4">
        <f t="shared" si="400"/>
        <v>5</v>
      </c>
      <c r="P3230" s="4">
        <f t="shared" si="401"/>
        <v>3</v>
      </c>
      <c r="Q3230" s="4">
        <f t="shared" si="402"/>
        <v>5</v>
      </c>
      <c r="R3230" s="4">
        <f t="shared" si="403"/>
        <v>13</v>
      </c>
      <c r="S3230" s="4">
        <f t="shared" si="404"/>
        <v>131.80000000000001</v>
      </c>
      <c r="T3230" s="4" t="str">
        <f t="shared" si="405"/>
        <v>A - Top-Kunde</v>
      </c>
      <c r="U3230" s="4">
        <f>ROUND(((E3230-Hilfswerte!$B$20)/Hilfswerte!$B$21)+((F3230-Hilfswerte!$B$22)/Hilfswerte!$B$23)+((G3230-Hilfswerte!$B$24)/Hilfswerte!$B$25)+0.1*INDEX(Hilfswerte!$B$4:$B$15,MATCH(C3230,Hilfswerte!$A$4:$A$15,0)),2)</f>
        <v>4.37</v>
      </c>
      <c r="V3230" s="4">
        <f>ROUND(SQRT((((E3230-Hilfswerte!$B$20)/Hilfswerte!$B$21)-Hilfswerte!$B$28)^2+(((F3230-Hilfswerte!$B$22)/Hilfswerte!$B$23)-Hilfswerte!$B$29)^2+(((G3230-Hilfswerte!$B$24)/Hilfswerte!$B$25)-Hilfswerte!$B$30)^2),3)</f>
        <v>3.2130000000000001</v>
      </c>
      <c r="W3230" s="4">
        <f>ROUND(E3230*Hilfswerte!$B$31,0)</f>
        <v>153749</v>
      </c>
      <c r="X3230" s="4">
        <f t="shared" si="406"/>
        <v>32135</v>
      </c>
      <c r="Y3230" s="4" t="str">
        <f>IF(T3230="A - Top-Kunde","bereits Top-Kunde",IF(AND(V3230&lt;=Hilfswerte!$B$34,H3230&lt;0.5*W3230),"Hoch",IF(AND(V3230&lt;=Hilfswerte!$B$35,H3230&lt;0.7*W3230),"Mittel","Niedrig")))</f>
        <v>bereits Top-Kunde</v>
      </c>
      <c r="Z3230" s="4">
        <f t="shared" si="407"/>
        <v>4.5</v>
      </c>
      <c r="AA3230" s="4" t="str">
        <f>IF(J3230&gt;365,"Bereits abgewandert (Segment D)",IF(Z3230&gt;=Hilfswerte!$B$38,"Rot - akut gefaehrdet",IF(Z3230&gt;=Hilfswerte!$B$39,"Gelb - beobachten","Gruen - stabil")))</f>
        <v>Gruen - stabil</v>
      </c>
    </row>
    <row r="3231" spans="1:27" ht="15" customHeight="1" x14ac:dyDescent="0.25">
      <c r="A3231" s="4" t="s">
        <v>3578</v>
      </c>
      <c r="B3231" s="4" t="s">
        <v>842</v>
      </c>
      <c r="C3231" s="4" t="s">
        <v>38</v>
      </c>
      <c r="D3231" s="4" t="s">
        <v>30</v>
      </c>
      <c r="E3231" s="4">
        <v>66</v>
      </c>
      <c r="F3231" s="4">
        <v>12.7</v>
      </c>
      <c r="G3231" s="4">
        <v>5.2</v>
      </c>
      <c r="H3231" s="4">
        <v>2196</v>
      </c>
      <c r="I3231" s="4">
        <v>5</v>
      </c>
      <c r="J3231" s="4">
        <v>9</v>
      </c>
      <c r="K3231" s="4">
        <v>1</v>
      </c>
      <c r="L3231" s="4">
        <v>3</v>
      </c>
      <c r="M3231" s="4">
        <v>2</v>
      </c>
      <c r="N3231" s="4">
        <v>-10.6</v>
      </c>
      <c r="O3231" s="4">
        <f t="shared" si="400"/>
        <v>5</v>
      </c>
      <c r="P3231" s="4">
        <f t="shared" si="401"/>
        <v>5</v>
      </c>
      <c r="Q3231" s="4">
        <f t="shared" si="402"/>
        <v>3</v>
      </c>
      <c r="R3231" s="4">
        <f t="shared" si="403"/>
        <v>13</v>
      </c>
      <c r="S3231" s="4">
        <f t="shared" si="404"/>
        <v>117.8</v>
      </c>
      <c r="T3231" s="4" t="str">
        <f t="shared" si="405"/>
        <v>B - Kernkunde</v>
      </c>
      <c r="U3231" s="4">
        <f>ROUND(((E3231-Hilfswerte!$B$20)/Hilfswerte!$B$21)+((F3231-Hilfswerte!$B$22)/Hilfswerte!$B$23)+((G3231-Hilfswerte!$B$24)/Hilfswerte!$B$25)+0.1*INDEX(Hilfswerte!$B$4:$B$15,MATCH(C3231,Hilfswerte!$A$4:$A$15,0)),2)</f>
        <v>-0.96</v>
      </c>
      <c r="V3231" s="4">
        <f>ROUND(SQRT((((E3231-Hilfswerte!$B$20)/Hilfswerte!$B$21)-Hilfswerte!$B$28)^2+(((F3231-Hilfswerte!$B$22)/Hilfswerte!$B$23)-Hilfswerte!$B$29)^2+(((G3231-Hilfswerte!$B$24)/Hilfswerte!$B$25)-Hilfswerte!$B$30)^2),3)</f>
        <v>1.141</v>
      </c>
      <c r="W3231" s="4">
        <f>ROUND(E3231*Hilfswerte!$B$31,0)</f>
        <v>13566</v>
      </c>
      <c r="X3231" s="4">
        <f t="shared" si="406"/>
        <v>11370</v>
      </c>
      <c r="Y3231" s="4" t="str">
        <f>IF(T3231="A - Top-Kunde","bereits Top-Kunde",IF(AND(V3231&lt;=Hilfswerte!$B$34,H3231&lt;0.5*W3231),"Hoch",IF(AND(V3231&lt;=Hilfswerte!$B$35,H3231&lt;0.7*W3231),"Mittel","Niedrig")))</f>
        <v>Mittel</v>
      </c>
      <c r="Z3231" s="4">
        <f t="shared" si="407"/>
        <v>8.3000000000000007</v>
      </c>
      <c r="AA3231" s="4" t="str">
        <f>IF(J3231&gt;365,"Bereits abgewandert (Segment D)",IF(Z3231&gt;=Hilfswerte!$B$38,"Rot - akut gefaehrdet",IF(Z3231&gt;=Hilfswerte!$B$39,"Gelb - beobachten","Gruen - stabil")))</f>
        <v>Gruen - stabil</v>
      </c>
    </row>
    <row r="3232" spans="1:27" ht="15" customHeight="1" x14ac:dyDescent="0.25">
      <c r="A3232" s="4" t="s">
        <v>3579</v>
      </c>
      <c r="B3232" s="4" t="s">
        <v>903</v>
      </c>
      <c r="C3232" s="4" t="s">
        <v>62</v>
      </c>
      <c r="D3232" s="4" t="s">
        <v>52</v>
      </c>
      <c r="E3232" s="4">
        <v>194</v>
      </c>
      <c r="F3232" s="4">
        <v>32</v>
      </c>
      <c r="G3232" s="4">
        <v>13.5</v>
      </c>
      <c r="H3232" s="4">
        <v>20477</v>
      </c>
      <c r="I3232" s="4">
        <v>2</v>
      </c>
      <c r="J3232" s="4">
        <v>236</v>
      </c>
      <c r="K3232" s="4">
        <v>0</v>
      </c>
      <c r="L3232" s="4">
        <v>-1</v>
      </c>
      <c r="M3232" s="4">
        <v>2</v>
      </c>
      <c r="N3232" s="4">
        <v>11.8</v>
      </c>
      <c r="O3232" s="4">
        <f t="shared" si="400"/>
        <v>2</v>
      </c>
      <c r="P3232" s="4">
        <f t="shared" si="401"/>
        <v>2</v>
      </c>
      <c r="Q3232" s="4">
        <f t="shared" si="402"/>
        <v>5</v>
      </c>
      <c r="R3232" s="4">
        <f t="shared" si="403"/>
        <v>9</v>
      </c>
      <c r="S3232" s="4">
        <f t="shared" si="404"/>
        <v>95.9</v>
      </c>
      <c r="T3232" s="4" t="str">
        <f t="shared" si="405"/>
        <v>C - Entwicklungspotenzial</v>
      </c>
      <c r="U3232" s="4">
        <f>ROUND(((E3232-Hilfswerte!$B$20)/Hilfswerte!$B$21)+((F3232-Hilfswerte!$B$22)/Hilfswerte!$B$23)+((G3232-Hilfswerte!$B$24)/Hilfswerte!$B$25)+0.1*INDEX(Hilfswerte!$B$4:$B$15,MATCH(C3232,Hilfswerte!$A$4:$A$15,0)),2)</f>
        <v>1.33</v>
      </c>
      <c r="V3232" s="4">
        <f>ROUND(SQRT((((E3232-Hilfswerte!$B$20)/Hilfswerte!$B$21)-Hilfswerte!$B$28)^2+(((F3232-Hilfswerte!$B$22)/Hilfswerte!$B$23)-Hilfswerte!$B$29)^2+(((G3232-Hilfswerte!$B$24)/Hilfswerte!$B$25)-Hilfswerte!$B$30)^2),3)</f>
        <v>0.39500000000000002</v>
      </c>
      <c r="W3232" s="4">
        <f>ROUND(E3232*Hilfswerte!$B$31,0)</f>
        <v>39876</v>
      </c>
      <c r="X3232" s="4">
        <f t="shared" si="406"/>
        <v>19399</v>
      </c>
      <c r="Y3232" s="4" t="str">
        <f>IF(T3232="A - Top-Kunde","bereits Top-Kunde",IF(AND(V3232&lt;=Hilfswerte!$B$34,H3232&lt;0.5*W3232),"Hoch",IF(AND(V3232&lt;=Hilfswerte!$B$35,H3232&lt;0.7*W3232),"Mittel","Niedrig")))</f>
        <v>Mittel</v>
      </c>
      <c r="Z3232" s="4">
        <f t="shared" si="407"/>
        <v>11.8</v>
      </c>
      <c r="AA3232" s="4" t="str">
        <f>IF(J3232&gt;365,"Bereits abgewandert (Segment D)",IF(Z3232&gt;=Hilfswerte!$B$38,"Rot - akut gefaehrdet",IF(Z3232&gt;=Hilfswerte!$B$39,"Gelb - beobachten","Gruen - stabil")))</f>
        <v>Gruen - stabil</v>
      </c>
    </row>
    <row r="3233" spans="1:27" ht="15" customHeight="1" x14ac:dyDescent="0.25">
      <c r="A3233" s="4" t="s">
        <v>3580</v>
      </c>
      <c r="B3233" s="4" t="s">
        <v>132</v>
      </c>
      <c r="C3233" s="4" t="s">
        <v>47</v>
      </c>
      <c r="D3233" s="4" t="s">
        <v>52</v>
      </c>
      <c r="E3233" s="4">
        <v>127</v>
      </c>
      <c r="F3233" s="4">
        <v>39.6</v>
      </c>
      <c r="G3233" s="4">
        <v>14.8</v>
      </c>
      <c r="H3233" s="4">
        <v>52903</v>
      </c>
      <c r="I3233" s="4">
        <v>2</v>
      </c>
      <c r="J3233" s="4">
        <v>119</v>
      </c>
      <c r="K3233" s="4">
        <v>1</v>
      </c>
      <c r="L3233" s="4">
        <v>27</v>
      </c>
      <c r="M3233" s="4">
        <v>2</v>
      </c>
      <c r="N3233" s="4">
        <v>-6</v>
      </c>
      <c r="O3233" s="4">
        <f t="shared" si="400"/>
        <v>3</v>
      </c>
      <c r="P3233" s="4">
        <f t="shared" si="401"/>
        <v>2</v>
      </c>
      <c r="Q3233" s="4">
        <f t="shared" si="402"/>
        <v>5</v>
      </c>
      <c r="R3233" s="4">
        <f t="shared" si="403"/>
        <v>10</v>
      </c>
      <c r="S3233" s="4">
        <f t="shared" si="404"/>
        <v>82.9</v>
      </c>
      <c r="T3233" s="4" t="str">
        <f t="shared" si="405"/>
        <v>C - Entwicklungspotenzial</v>
      </c>
      <c r="U3233" s="4">
        <f>ROUND(((E3233-Hilfswerte!$B$20)/Hilfswerte!$B$21)+((F3233-Hilfswerte!$B$22)/Hilfswerte!$B$23)+((G3233-Hilfswerte!$B$24)/Hilfswerte!$B$25)+0.1*INDEX(Hilfswerte!$B$4:$B$15,MATCH(C3233,Hilfswerte!$A$4:$A$15,0)),2)</f>
        <v>1.05</v>
      </c>
      <c r="V3233" s="4">
        <f>ROUND(SQRT((((E3233-Hilfswerte!$B$20)/Hilfswerte!$B$21)-Hilfswerte!$B$28)^2+(((F3233-Hilfswerte!$B$22)/Hilfswerte!$B$23)-Hilfswerte!$B$29)^2+(((G3233-Hilfswerte!$B$24)/Hilfswerte!$B$25)-Hilfswerte!$B$30)^2),3)</f>
        <v>0.59599999999999997</v>
      </c>
      <c r="W3233" s="4">
        <f>ROUND(E3233*Hilfswerte!$B$31,0)</f>
        <v>26104</v>
      </c>
      <c r="X3233" s="4">
        <f t="shared" si="406"/>
        <v>0</v>
      </c>
      <c r="Y3233" s="4" t="str">
        <f>IF(T3233="A - Top-Kunde","bereits Top-Kunde",IF(AND(V3233&lt;=Hilfswerte!$B$34,H3233&lt;0.5*W3233),"Hoch",IF(AND(V3233&lt;=Hilfswerte!$B$35,H3233&lt;0.7*W3233),"Mittel","Niedrig")))</f>
        <v>Niedrig</v>
      </c>
      <c r="Z3233" s="4">
        <f t="shared" si="407"/>
        <v>16.8</v>
      </c>
      <c r="AA3233" s="4" t="str">
        <f>IF(J3233&gt;365,"Bereits abgewandert (Segment D)",IF(Z3233&gt;=Hilfswerte!$B$38,"Rot - akut gefaehrdet",IF(Z3233&gt;=Hilfswerte!$B$39,"Gelb - beobachten","Gruen - stabil")))</f>
        <v>Gelb - beobachten</v>
      </c>
    </row>
    <row r="3234" spans="1:27" ht="15" customHeight="1" x14ac:dyDescent="0.25">
      <c r="A3234" s="4" t="s">
        <v>3581</v>
      </c>
      <c r="B3234" s="4" t="s">
        <v>1364</v>
      </c>
      <c r="C3234" s="4" t="s">
        <v>84</v>
      </c>
      <c r="D3234" s="4" t="s">
        <v>30</v>
      </c>
      <c r="E3234" s="4">
        <v>25</v>
      </c>
      <c r="F3234" s="4">
        <v>3.3</v>
      </c>
      <c r="G3234" s="4">
        <v>20.3</v>
      </c>
      <c r="H3234" s="4">
        <v>1130</v>
      </c>
      <c r="I3234" s="4">
        <v>2</v>
      </c>
      <c r="J3234" s="4">
        <v>32</v>
      </c>
      <c r="K3234" s="4">
        <v>0</v>
      </c>
      <c r="L3234" s="4">
        <v>10</v>
      </c>
      <c r="M3234" s="4">
        <v>2</v>
      </c>
      <c r="N3234" s="4">
        <v>-0.2</v>
      </c>
      <c r="O3234" s="4">
        <f t="shared" si="400"/>
        <v>4</v>
      </c>
      <c r="P3234" s="4">
        <f t="shared" si="401"/>
        <v>2</v>
      </c>
      <c r="Q3234" s="4">
        <f t="shared" si="402"/>
        <v>3</v>
      </c>
      <c r="R3234" s="4">
        <f t="shared" si="403"/>
        <v>9</v>
      </c>
      <c r="S3234" s="4">
        <f t="shared" si="404"/>
        <v>86.9</v>
      </c>
      <c r="T3234" s="4" t="str">
        <f t="shared" si="405"/>
        <v>C - Entwicklungspotenzial</v>
      </c>
      <c r="U3234" s="4">
        <f>ROUND(((E3234-Hilfswerte!$B$20)/Hilfswerte!$B$21)+((F3234-Hilfswerte!$B$22)/Hilfswerte!$B$23)+((G3234-Hilfswerte!$B$24)/Hilfswerte!$B$25)+0.1*INDEX(Hilfswerte!$B$4:$B$15,MATCH(C3234,Hilfswerte!$A$4:$A$15,0)),2)</f>
        <v>0.75</v>
      </c>
      <c r="V3234" s="4">
        <f>ROUND(SQRT((((E3234-Hilfswerte!$B$20)/Hilfswerte!$B$21)-Hilfswerte!$B$28)^2+(((F3234-Hilfswerte!$B$22)/Hilfswerte!$B$23)-Hilfswerte!$B$29)^2+(((G3234-Hilfswerte!$B$24)/Hilfswerte!$B$25)-Hilfswerte!$B$30)^2),3)</f>
        <v>1.6839999999999999</v>
      </c>
      <c r="W3234" s="4">
        <f>ROUND(E3234*Hilfswerte!$B$31,0)</f>
        <v>5139</v>
      </c>
      <c r="X3234" s="4">
        <f t="shared" si="406"/>
        <v>4009</v>
      </c>
      <c r="Y3234" s="4" t="str">
        <f>IF(T3234="A - Top-Kunde","bereits Top-Kunde",IF(AND(V3234&lt;=Hilfswerte!$B$34,H3234&lt;0.5*W3234),"Hoch",IF(AND(V3234&lt;=Hilfswerte!$B$35,H3234&lt;0.7*W3234),"Mittel","Niedrig")))</f>
        <v>Niedrig</v>
      </c>
      <c r="Z3234" s="4">
        <f t="shared" si="407"/>
        <v>3.7</v>
      </c>
      <c r="AA3234" s="4" t="str">
        <f>IF(J3234&gt;365,"Bereits abgewandert (Segment D)",IF(Z3234&gt;=Hilfswerte!$B$38,"Rot - akut gefaehrdet",IF(Z3234&gt;=Hilfswerte!$B$39,"Gelb - beobachten","Gruen - stabil")))</f>
        <v>Gruen - stabil</v>
      </c>
    </row>
    <row r="3235" spans="1:27" ht="15" customHeight="1" x14ac:dyDescent="0.25">
      <c r="A3235" s="4" t="s">
        <v>3582</v>
      </c>
      <c r="B3235" s="4" t="s">
        <v>101</v>
      </c>
      <c r="C3235" s="4" t="s">
        <v>51</v>
      </c>
      <c r="D3235" s="4" t="s">
        <v>93</v>
      </c>
      <c r="E3235" s="4">
        <v>6</v>
      </c>
      <c r="F3235" s="4">
        <v>2</v>
      </c>
      <c r="G3235" s="4">
        <v>22.8</v>
      </c>
      <c r="H3235" s="4">
        <v>898</v>
      </c>
      <c r="I3235" s="4">
        <v>1</v>
      </c>
      <c r="J3235" s="4">
        <v>119</v>
      </c>
      <c r="K3235" s="4">
        <v>0</v>
      </c>
      <c r="L3235" s="4">
        <v>21</v>
      </c>
      <c r="M3235" s="4">
        <v>4</v>
      </c>
      <c r="N3235" s="4">
        <v>26.3</v>
      </c>
      <c r="O3235" s="4">
        <f t="shared" si="400"/>
        <v>3</v>
      </c>
      <c r="P3235" s="4">
        <f t="shared" si="401"/>
        <v>1</v>
      </c>
      <c r="Q3235" s="4">
        <f t="shared" si="402"/>
        <v>2</v>
      </c>
      <c r="R3235" s="4">
        <f t="shared" si="403"/>
        <v>6</v>
      </c>
      <c r="S3235" s="4">
        <f t="shared" si="404"/>
        <v>66.900000000000006</v>
      </c>
      <c r="T3235" s="4" t="str">
        <f t="shared" si="405"/>
        <v>C - Entwicklungspotenzial</v>
      </c>
      <c r="U3235" s="4">
        <f>ROUND(((E3235-Hilfswerte!$B$20)/Hilfswerte!$B$21)+((F3235-Hilfswerte!$B$22)/Hilfswerte!$B$23)+((G3235-Hilfswerte!$B$24)/Hilfswerte!$B$25)+0.1*INDEX(Hilfswerte!$B$4:$B$15,MATCH(C3235,Hilfswerte!$A$4:$A$15,0)),2)</f>
        <v>1.39</v>
      </c>
      <c r="V3235" s="4">
        <f>ROUND(SQRT((((E3235-Hilfswerte!$B$20)/Hilfswerte!$B$21)-Hilfswerte!$B$28)^2+(((F3235-Hilfswerte!$B$22)/Hilfswerte!$B$23)-Hilfswerte!$B$29)^2+(((G3235-Hilfswerte!$B$24)/Hilfswerte!$B$25)-Hilfswerte!$B$30)^2),3)</f>
        <v>2.0680000000000001</v>
      </c>
      <c r="W3235" s="4">
        <f>ROUND(E3235*Hilfswerte!$B$31,0)</f>
        <v>1233</v>
      </c>
      <c r="X3235" s="4">
        <f t="shared" si="406"/>
        <v>335</v>
      </c>
      <c r="Y3235" s="4" t="str">
        <f>IF(T3235="A - Top-Kunde","bereits Top-Kunde",IF(AND(V3235&lt;=Hilfswerte!$B$34,H3235&lt;0.5*W3235),"Hoch",IF(AND(V3235&lt;=Hilfswerte!$B$35,H3235&lt;0.7*W3235),"Mittel","Niedrig")))</f>
        <v>Niedrig</v>
      </c>
      <c r="Z3235" s="4">
        <f t="shared" si="407"/>
        <v>10.199999999999999</v>
      </c>
      <c r="AA3235" s="4" t="str">
        <f>IF(J3235&gt;365,"Bereits abgewandert (Segment D)",IF(Z3235&gt;=Hilfswerte!$B$38,"Rot - akut gefaehrdet",IF(Z3235&gt;=Hilfswerte!$B$39,"Gelb - beobachten","Gruen - stabil")))</f>
        <v>Gruen - stabil</v>
      </c>
    </row>
    <row r="3236" spans="1:27" ht="15" customHeight="1" x14ac:dyDescent="0.25">
      <c r="A3236" s="4" t="s">
        <v>3583</v>
      </c>
      <c r="B3236" s="4" t="s">
        <v>331</v>
      </c>
      <c r="C3236" s="4" t="s">
        <v>33</v>
      </c>
      <c r="D3236" s="4" t="s">
        <v>30</v>
      </c>
      <c r="E3236" s="4">
        <v>1231</v>
      </c>
      <c r="F3236" s="4">
        <v>167.5</v>
      </c>
      <c r="G3236" s="4">
        <v>11.6</v>
      </c>
      <c r="H3236" s="4">
        <v>23534</v>
      </c>
      <c r="I3236" s="4">
        <v>1</v>
      </c>
      <c r="J3236" s="4">
        <v>201</v>
      </c>
      <c r="K3236" s="4">
        <v>0</v>
      </c>
      <c r="L3236" s="4">
        <v>3</v>
      </c>
      <c r="M3236" s="4">
        <v>4</v>
      </c>
      <c r="N3236" s="4">
        <v>23.4</v>
      </c>
      <c r="O3236" s="4">
        <f t="shared" si="400"/>
        <v>2</v>
      </c>
      <c r="P3236" s="4">
        <f t="shared" si="401"/>
        <v>1</v>
      </c>
      <c r="Q3236" s="4">
        <f t="shared" si="402"/>
        <v>5</v>
      </c>
      <c r="R3236" s="4">
        <f t="shared" si="403"/>
        <v>8</v>
      </c>
      <c r="S3236" s="4">
        <f t="shared" si="404"/>
        <v>90.8</v>
      </c>
      <c r="T3236" s="4" t="str">
        <f t="shared" si="405"/>
        <v>C - Entwicklungspotenzial</v>
      </c>
      <c r="U3236" s="4">
        <f>ROUND(((E3236-Hilfswerte!$B$20)/Hilfswerte!$B$21)+((F3236-Hilfswerte!$B$22)/Hilfswerte!$B$23)+((G3236-Hilfswerte!$B$24)/Hilfswerte!$B$25)+0.1*INDEX(Hilfswerte!$B$4:$B$15,MATCH(C3236,Hilfswerte!$A$4:$A$15,0)),2)</f>
        <v>7.52</v>
      </c>
      <c r="V3236" s="4">
        <f>ROUND(SQRT((((E3236-Hilfswerte!$B$20)/Hilfswerte!$B$21)-Hilfswerte!$B$28)^2+(((F3236-Hilfswerte!$B$22)/Hilfswerte!$B$23)-Hilfswerte!$B$29)^2+(((G3236-Hilfswerte!$B$24)/Hilfswerte!$B$25)-Hilfswerte!$B$30)^2),3)</f>
        <v>5.1159999999999997</v>
      </c>
      <c r="W3236" s="4">
        <f>ROUND(E3236*Hilfswerte!$B$31,0)</f>
        <v>253027</v>
      </c>
      <c r="X3236" s="4">
        <f t="shared" si="406"/>
        <v>229493</v>
      </c>
      <c r="Y3236" s="4" t="str">
        <f>IF(T3236="A - Top-Kunde","bereits Top-Kunde",IF(AND(V3236&lt;=Hilfswerte!$B$34,H3236&lt;0.5*W3236),"Hoch",IF(AND(V3236&lt;=Hilfswerte!$B$35,H3236&lt;0.7*W3236),"Mittel","Niedrig")))</f>
        <v>Niedrig</v>
      </c>
      <c r="Z3236" s="4">
        <f t="shared" si="407"/>
        <v>10.7</v>
      </c>
      <c r="AA3236" s="4" t="str">
        <f>IF(J3236&gt;365,"Bereits abgewandert (Segment D)",IF(Z3236&gt;=Hilfswerte!$B$38,"Rot - akut gefaehrdet",IF(Z3236&gt;=Hilfswerte!$B$39,"Gelb - beobachten","Gruen - stabil")))</f>
        <v>Gruen - stabil</v>
      </c>
    </row>
    <row r="3237" spans="1:27" ht="15" customHeight="1" x14ac:dyDescent="0.25">
      <c r="A3237" s="4" t="s">
        <v>3584</v>
      </c>
      <c r="B3237" s="4" t="s">
        <v>331</v>
      </c>
      <c r="C3237" s="4" t="s">
        <v>65</v>
      </c>
      <c r="D3237" s="4" t="s">
        <v>30</v>
      </c>
      <c r="E3237" s="4">
        <v>250</v>
      </c>
      <c r="F3237" s="4">
        <v>66.5</v>
      </c>
      <c r="G3237" s="4">
        <v>12.4</v>
      </c>
      <c r="H3237" s="4">
        <v>24465</v>
      </c>
      <c r="I3237" s="4">
        <v>8</v>
      </c>
      <c r="J3237" s="4">
        <v>9</v>
      </c>
      <c r="K3237" s="4">
        <v>2</v>
      </c>
      <c r="L3237" s="4">
        <v>9</v>
      </c>
      <c r="M3237" s="4">
        <v>5</v>
      </c>
      <c r="N3237" s="4">
        <v>-2.2999999999999998</v>
      </c>
      <c r="O3237" s="4">
        <f t="shared" si="400"/>
        <v>5</v>
      </c>
      <c r="P3237" s="4">
        <f t="shared" si="401"/>
        <v>5</v>
      </c>
      <c r="Q3237" s="4">
        <f t="shared" si="402"/>
        <v>5</v>
      </c>
      <c r="R3237" s="4">
        <f t="shared" si="403"/>
        <v>15</v>
      </c>
      <c r="S3237" s="4">
        <f t="shared" si="404"/>
        <v>134.19999999999999</v>
      </c>
      <c r="T3237" s="4" t="str">
        <f t="shared" si="405"/>
        <v>A - Top-Kunde</v>
      </c>
      <c r="U3237" s="4">
        <f>ROUND(((E3237-Hilfswerte!$B$20)/Hilfswerte!$B$21)+((F3237-Hilfswerte!$B$22)/Hilfswerte!$B$23)+((G3237-Hilfswerte!$B$24)/Hilfswerte!$B$25)+0.1*INDEX(Hilfswerte!$B$4:$B$15,MATCH(C3237,Hilfswerte!$A$4:$A$15,0)),2)</f>
        <v>1.55</v>
      </c>
      <c r="V3237" s="4">
        <f>ROUND(SQRT((((E3237-Hilfswerte!$B$20)/Hilfswerte!$B$21)-Hilfswerte!$B$28)^2+(((F3237-Hilfswerte!$B$22)/Hilfswerte!$B$23)-Hilfswerte!$B$29)^2+(((G3237-Hilfswerte!$B$24)/Hilfswerte!$B$25)-Hilfswerte!$B$30)^2),3)</f>
        <v>0.65700000000000003</v>
      </c>
      <c r="W3237" s="4">
        <f>ROUND(E3237*Hilfswerte!$B$31,0)</f>
        <v>51387</v>
      </c>
      <c r="X3237" s="4">
        <f t="shared" si="406"/>
        <v>26922</v>
      </c>
      <c r="Y3237" s="4" t="str">
        <f>IF(T3237="A - Top-Kunde","bereits Top-Kunde",IF(AND(V3237&lt;=Hilfswerte!$B$34,H3237&lt;0.5*W3237),"Hoch",IF(AND(V3237&lt;=Hilfswerte!$B$35,H3237&lt;0.7*W3237),"Mittel","Niedrig")))</f>
        <v>bereits Top-Kunde</v>
      </c>
      <c r="Z3237" s="4">
        <f t="shared" si="407"/>
        <v>9.1999999999999993</v>
      </c>
      <c r="AA3237" s="4" t="str">
        <f>IF(J3237&gt;365,"Bereits abgewandert (Segment D)",IF(Z3237&gt;=Hilfswerte!$B$38,"Rot - akut gefaehrdet",IF(Z3237&gt;=Hilfswerte!$B$39,"Gelb - beobachten","Gruen - stabil")))</f>
        <v>Gruen - stabil</v>
      </c>
    </row>
    <row r="3238" spans="1:27" ht="15" customHeight="1" x14ac:dyDescent="0.25">
      <c r="A3238" s="4" t="s">
        <v>3585</v>
      </c>
      <c r="B3238" s="4" t="s">
        <v>247</v>
      </c>
      <c r="C3238" s="4" t="s">
        <v>65</v>
      </c>
      <c r="D3238" s="4" t="s">
        <v>30</v>
      </c>
      <c r="E3238" s="4">
        <v>14</v>
      </c>
      <c r="F3238" s="4">
        <v>4.5</v>
      </c>
      <c r="G3238" s="4">
        <v>15.3</v>
      </c>
      <c r="H3238" s="4">
        <v>1515</v>
      </c>
      <c r="I3238" s="4">
        <v>5</v>
      </c>
      <c r="J3238" s="4">
        <v>18</v>
      </c>
      <c r="K3238" s="4">
        <v>1</v>
      </c>
      <c r="L3238" s="4">
        <v>19</v>
      </c>
      <c r="M3238" s="4">
        <v>3</v>
      </c>
      <c r="N3238" s="4">
        <v>-41.9</v>
      </c>
      <c r="O3238" s="4">
        <f t="shared" si="400"/>
        <v>5</v>
      </c>
      <c r="P3238" s="4">
        <f t="shared" si="401"/>
        <v>5</v>
      </c>
      <c r="Q3238" s="4">
        <f t="shared" si="402"/>
        <v>3</v>
      </c>
      <c r="R3238" s="4">
        <f t="shared" si="403"/>
        <v>13</v>
      </c>
      <c r="S3238" s="4">
        <f t="shared" si="404"/>
        <v>97.4</v>
      </c>
      <c r="T3238" s="4" t="str">
        <f t="shared" si="405"/>
        <v>C - Entwicklungspotenzial</v>
      </c>
      <c r="U3238" s="4">
        <f>ROUND(((E3238-Hilfswerte!$B$20)/Hilfswerte!$B$21)+((F3238-Hilfswerte!$B$22)/Hilfswerte!$B$23)+((G3238-Hilfswerte!$B$24)/Hilfswerte!$B$25)+0.1*INDEX(Hilfswerte!$B$4:$B$15,MATCH(C3238,Hilfswerte!$A$4:$A$15,0)),2)</f>
        <v>-0.12</v>
      </c>
      <c r="V3238" s="4">
        <f>ROUND(SQRT((((E3238-Hilfswerte!$B$20)/Hilfswerte!$B$21)-Hilfswerte!$B$28)^2+(((F3238-Hilfswerte!$B$22)/Hilfswerte!$B$23)-Hilfswerte!$B$29)^2+(((G3238-Hilfswerte!$B$24)/Hilfswerte!$B$25)-Hilfswerte!$B$30)^2),3)</f>
        <v>1.099</v>
      </c>
      <c r="W3238" s="4">
        <f>ROUND(E3238*Hilfswerte!$B$31,0)</f>
        <v>2878</v>
      </c>
      <c r="X3238" s="4">
        <f t="shared" si="406"/>
        <v>1363</v>
      </c>
      <c r="Y3238" s="4" t="str">
        <f>IF(T3238="A - Top-Kunde","bereits Top-Kunde",IF(AND(V3238&lt;=Hilfswerte!$B$34,H3238&lt;0.5*W3238),"Hoch",IF(AND(V3238&lt;=Hilfswerte!$B$35,H3238&lt;0.7*W3238),"Mittel","Niedrig")))</f>
        <v>Mittel</v>
      </c>
      <c r="Z3238" s="4">
        <f t="shared" si="407"/>
        <v>24.5</v>
      </c>
      <c r="AA3238" s="4" t="str">
        <f>IF(J3238&gt;365,"Bereits abgewandert (Segment D)",IF(Z3238&gt;=Hilfswerte!$B$38,"Rot - akut gefaehrdet",IF(Z3238&gt;=Hilfswerte!$B$39,"Gelb - beobachten","Gruen - stabil")))</f>
        <v>Rot - akut gefaehrdet</v>
      </c>
    </row>
    <row r="3239" spans="1:27" ht="15" customHeight="1" x14ac:dyDescent="0.25">
      <c r="A3239" s="4" t="s">
        <v>3586</v>
      </c>
      <c r="B3239" s="4" t="s">
        <v>134</v>
      </c>
      <c r="C3239" s="4" t="s">
        <v>38</v>
      </c>
      <c r="D3239" s="4" t="s">
        <v>30</v>
      </c>
      <c r="E3239" s="4">
        <v>92</v>
      </c>
      <c r="F3239" s="4">
        <v>32.200000000000003</v>
      </c>
      <c r="G3239" s="4">
        <v>7.8</v>
      </c>
      <c r="H3239" s="4">
        <v>7829</v>
      </c>
      <c r="I3239" s="4">
        <v>3</v>
      </c>
      <c r="J3239" s="4">
        <v>44</v>
      </c>
      <c r="K3239" s="4">
        <v>0</v>
      </c>
      <c r="L3239" s="4">
        <v>10</v>
      </c>
      <c r="M3239" s="4">
        <v>5</v>
      </c>
      <c r="N3239" s="4">
        <v>-15.1</v>
      </c>
      <c r="O3239" s="4">
        <f t="shared" si="400"/>
        <v>4</v>
      </c>
      <c r="P3239" s="4">
        <f t="shared" si="401"/>
        <v>3</v>
      </c>
      <c r="Q3239" s="4">
        <f t="shared" si="402"/>
        <v>5</v>
      </c>
      <c r="R3239" s="4">
        <f t="shared" si="403"/>
        <v>12</v>
      </c>
      <c r="S3239" s="4">
        <f t="shared" si="404"/>
        <v>109.5</v>
      </c>
      <c r="T3239" s="4" t="str">
        <f t="shared" si="405"/>
        <v>B - Kernkunde</v>
      </c>
      <c r="U3239" s="4">
        <f>ROUND(((E3239-Hilfswerte!$B$20)/Hilfswerte!$B$21)+((F3239-Hilfswerte!$B$22)/Hilfswerte!$B$23)+((G3239-Hilfswerte!$B$24)/Hilfswerte!$B$25)+0.1*INDEX(Hilfswerte!$B$4:$B$15,MATCH(C3239,Hilfswerte!$A$4:$A$15,0)),2)</f>
        <v>-0.09</v>
      </c>
      <c r="V3239" s="4">
        <f>ROUND(SQRT((((E3239-Hilfswerte!$B$20)/Hilfswerte!$B$21)-Hilfswerte!$B$28)^2+(((F3239-Hilfswerte!$B$22)/Hilfswerte!$B$23)-Hilfswerte!$B$29)^2+(((G3239-Hilfswerte!$B$24)/Hilfswerte!$B$25)-Hilfswerte!$B$30)^2),3)</f>
        <v>0.63700000000000001</v>
      </c>
      <c r="W3239" s="4">
        <f>ROUND(E3239*Hilfswerte!$B$31,0)</f>
        <v>18910</v>
      </c>
      <c r="X3239" s="4">
        <f t="shared" si="406"/>
        <v>11081</v>
      </c>
      <c r="Y3239" s="4" t="str">
        <f>IF(T3239="A - Top-Kunde","bereits Top-Kunde",IF(AND(V3239&lt;=Hilfswerte!$B$34,H3239&lt;0.5*W3239),"Hoch",IF(AND(V3239&lt;=Hilfswerte!$B$35,H3239&lt;0.7*W3239),"Mittel","Niedrig")))</f>
        <v>Hoch</v>
      </c>
      <c r="Z3239" s="4">
        <f t="shared" si="407"/>
        <v>10.199999999999999</v>
      </c>
      <c r="AA3239" s="4" t="str">
        <f>IF(J3239&gt;365,"Bereits abgewandert (Segment D)",IF(Z3239&gt;=Hilfswerte!$B$38,"Rot - akut gefaehrdet",IF(Z3239&gt;=Hilfswerte!$B$39,"Gelb - beobachten","Gruen - stabil")))</f>
        <v>Gruen - stabil</v>
      </c>
    </row>
    <row r="3240" spans="1:27" ht="15" customHeight="1" x14ac:dyDescent="0.25">
      <c r="A3240" s="4" t="s">
        <v>3587</v>
      </c>
      <c r="B3240" s="4" t="s">
        <v>900</v>
      </c>
      <c r="C3240" s="4" t="s">
        <v>55</v>
      </c>
      <c r="D3240" s="4" t="s">
        <v>48</v>
      </c>
      <c r="E3240" s="4">
        <v>140</v>
      </c>
      <c r="F3240" s="4">
        <v>45.4</v>
      </c>
      <c r="G3240" s="4">
        <v>3.3</v>
      </c>
      <c r="H3240" s="4">
        <v>0</v>
      </c>
      <c r="I3240" s="4">
        <v>0</v>
      </c>
      <c r="J3240" s="4">
        <v>750</v>
      </c>
      <c r="K3240" s="4">
        <v>0</v>
      </c>
      <c r="L3240" s="4">
        <v>6</v>
      </c>
      <c r="M3240" s="4">
        <v>0</v>
      </c>
      <c r="N3240" s="4">
        <v>-59.5</v>
      </c>
      <c r="O3240" s="4">
        <f t="shared" si="400"/>
        <v>1</v>
      </c>
      <c r="P3240" s="4">
        <f t="shared" si="401"/>
        <v>1</v>
      </c>
      <c r="Q3240" s="4">
        <f t="shared" si="402"/>
        <v>1</v>
      </c>
      <c r="R3240" s="4">
        <f t="shared" si="403"/>
        <v>3</v>
      </c>
      <c r="S3240" s="4">
        <f t="shared" si="404"/>
        <v>-1.6</v>
      </c>
      <c r="T3240" s="4" t="str">
        <f t="shared" si="405"/>
        <v>D - Abwanderungsrisiko</v>
      </c>
      <c r="U3240" s="4">
        <f>ROUND(((E3240-Hilfswerte!$B$20)/Hilfswerte!$B$21)+((F3240-Hilfswerte!$B$22)/Hilfswerte!$B$23)+((G3240-Hilfswerte!$B$24)/Hilfswerte!$B$25)+0.1*INDEX(Hilfswerte!$B$4:$B$15,MATCH(C3240,Hilfswerte!$A$4:$A$15,0)),2)</f>
        <v>-0.4</v>
      </c>
      <c r="V3240" s="4">
        <f>ROUND(SQRT((((E3240-Hilfswerte!$B$20)/Hilfswerte!$B$21)-Hilfswerte!$B$28)^2+(((F3240-Hilfswerte!$B$22)/Hilfswerte!$B$23)-Hilfswerte!$B$29)^2+(((G3240-Hilfswerte!$B$24)/Hilfswerte!$B$25)-Hilfswerte!$B$30)^2),3)</f>
        <v>1.2689999999999999</v>
      </c>
      <c r="W3240" s="4">
        <f>ROUND(E3240*Hilfswerte!$B$31,0)</f>
        <v>28776</v>
      </c>
      <c r="X3240" s="4">
        <f t="shared" si="406"/>
        <v>28776</v>
      </c>
      <c r="Y3240" s="4" t="str">
        <f>IF(T3240="A - Top-Kunde","bereits Top-Kunde",IF(AND(V3240&lt;=Hilfswerte!$B$34,H3240&lt;0.5*W3240),"Hoch",IF(AND(V3240&lt;=Hilfswerte!$B$35,H3240&lt;0.7*W3240),"Mittel","Niedrig")))</f>
        <v>Niedrig</v>
      </c>
      <c r="Z3240" s="4">
        <f t="shared" si="407"/>
        <v>62.5</v>
      </c>
      <c r="AA3240" s="4" t="str">
        <f>IF(J3240&gt;365,"Bereits abgewandert (Segment D)",IF(Z3240&gt;=Hilfswerte!$B$38,"Rot - akut gefaehrdet",IF(Z3240&gt;=Hilfswerte!$B$39,"Gelb - beobachten","Gruen - stabil")))</f>
        <v>Bereits abgewandert (Segment D)</v>
      </c>
    </row>
    <row r="3241" spans="1:27" ht="15" customHeight="1" x14ac:dyDescent="0.25">
      <c r="A3241" s="4" t="s">
        <v>3588</v>
      </c>
      <c r="B3241" s="4" t="s">
        <v>551</v>
      </c>
      <c r="C3241" s="4" t="s">
        <v>55</v>
      </c>
      <c r="D3241" s="4" t="s">
        <v>30</v>
      </c>
      <c r="E3241" s="4">
        <v>760</v>
      </c>
      <c r="F3241" s="4">
        <v>223.4</v>
      </c>
      <c r="G3241" s="4">
        <v>9.5</v>
      </c>
      <c r="H3241" s="4">
        <v>0</v>
      </c>
      <c r="I3241" s="4">
        <v>0</v>
      </c>
      <c r="J3241" s="4">
        <v>568</v>
      </c>
      <c r="K3241" s="4">
        <v>0</v>
      </c>
      <c r="L3241" s="4">
        <v>0</v>
      </c>
      <c r="M3241" s="4">
        <v>0</v>
      </c>
      <c r="N3241" s="4">
        <v>-69.3</v>
      </c>
      <c r="O3241" s="4">
        <f t="shared" si="400"/>
        <v>1</v>
      </c>
      <c r="P3241" s="4">
        <f t="shared" si="401"/>
        <v>1</v>
      </c>
      <c r="Q3241" s="4">
        <f t="shared" si="402"/>
        <v>1</v>
      </c>
      <c r="R3241" s="4">
        <f t="shared" si="403"/>
        <v>3</v>
      </c>
      <c r="S3241" s="4">
        <f t="shared" si="404"/>
        <v>-4.7</v>
      </c>
      <c r="T3241" s="4" t="str">
        <f t="shared" si="405"/>
        <v>D - Abwanderungsrisiko</v>
      </c>
      <c r="U3241" s="4">
        <f>ROUND(((E3241-Hilfswerte!$B$20)/Hilfswerte!$B$21)+((F3241-Hilfswerte!$B$22)/Hilfswerte!$B$23)+((G3241-Hilfswerte!$B$24)/Hilfswerte!$B$25)+0.1*INDEX(Hilfswerte!$B$4:$B$15,MATCH(C3241,Hilfswerte!$A$4:$A$15,0)),2)</f>
        <v>6.44</v>
      </c>
      <c r="V3241" s="4">
        <f>ROUND(SQRT((((E3241-Hilfswerte!$B$20)/Hilfswerte!$B$21)-Hilfswerte!$B$28)^2+(((F3241-Hilfswerte!$B$22)/Hilfswerte!$B$23)-Hilfswerte!$B$29)^2+(((G3241-Hilfswerte!$B$24)/Hilfswerte!$B$25)-Hilfswerte!$B$30)^2),3)</f>
        <v>4.2110000000000003</v>
      </c>
      <c r="W3241" s="4">
        <f>ROUND(E3241*Hilfswerte!$B$31,0)</f>
        <v>156215</v>
      </c>
      <c r="X3241" s="4">
        <f t="shared" si="406"/>
        <v>156215</v>
      </c>
      <c r="Y3241" s="4" t="str">
        <f>IF(T3241="A - Top-Kunde","bereits Top-Kunde",IF(AND(V3241&lt;=Hilfswerte!$B$34,H3241&lt;0.5*W3241),"Hoch",IF(AND(V3241&lt;=Hilfswerte!$B$35,H3241&lt;0.7*W3241),"Mittel","Niedrig")))</f>
        <v>Niedrig</v>
      </c>
      <c r="Z3241" s="4">
        <f t="shared" si="407"/>
        <v>56.1</v>
      </c>
      <c r="AA3241" s="4" t="str">
        <f>IF(J3241&gt;365,"Bereits abgewandert (Segment D)",IF(Z3241&gt;=Hilfswerte!$B$38,"Rot - akut gefaehrdet",IF(Z3241&gt;=Hilfswerte!$B$39,"Gelb - beobachten","Gruen - stabil")))</f>
        <v>Bereits abgewandert (Segment D)</v>
      </c>
    </row>
    <row r="3242" spans="1:27" ht="15" customHeight="1" x14ac:dyDescent="0.25">
      <c r="A3242" s="4" t="s">
        <v>3589</v>
      </c>
      <c r="B3242" s="4" t="s">
        <v>282</v>
      </c>
      <c r="C3242" s="4" t="s">
        <v>51</v>
      </c>
      <c r="D3242" s="4" t="s">
        <v>30</v>
      </c>
      <c r="E3242" s="4">
        <v>47</v>
      </c>
      <c r="F3242" s="4">
        <v>13.8</v>
      </c>
      <c r="G3242" s="4">
        <v>18.3</v>
      </c>
      <c r="H3242" s="4">
        <v>9146</v>
      </c>
      <c r="I3242" s="4">
        <v>3</v>
      </c>
      <c r="J3242" s="4">
        <v>54</v>
      </c>
      <c r="K3242" s="4">
        <v>1</v>
      </c>
      <c r="L3242" s="4">
        <v>6</v>
      </c>
      <c r="M3242" s="4">
        <v>5</v>
      </c>
      <c r="N3242" s="4">
        <v>7.9</v>
      </c>
      <c r="O3242" s="4">
        <f t="shared" si="400"/>
        <v>4</v>
      </c>
      <c r="P3242" s="4">
        <f t="shared" si="401"/>
        <v>3</v>
      </c>
      <c r="Q3242" s="4">
        <f t="shared" si="402"/>
        <v>5</v>
      </c>
      <c r="R3242" s="4">
        <f t="shared" si="403"/>
        <v>12</v>
      </c>
      <c r="S3242" s="4">
        <f t="shared" si="404"/>
        <v>116.2</v>
      </c>
      <c r="T3242" s="4" t="str">
        <f t="shared" si="405"/>
        <v>B - Kernkunde</v>
      </c>
      <c r="U3242" s="4">
        <f>ROUND(((E3242-Hilfswerte!$B$20)/Hilfswerte!$B$21)+((F3242-Hilfswerte!$B$22)/Hilfswerte!$B$23)+((G3242-Hilfswerte!$B$24)/Hilfswerte!$B$25)+0.1*INDEX(Hilfswerte!$B$4:$B$15,MATCH(C3242,Hilfswerte!$A$4:$A$15,0)),2)</f>
        <v>1.06</v>
      </c>
      <c r="V3242" s="4">
        <f>ROUND(SQRT((((E3242-Hilfswerte!$B$20)/Hilfswerte!$B$21)-Hilfswerte!$B$28)^2+(((F3242-Hilfswerte!$B$22)/Hilfswerte!$B$23)-Hilfswerte!$B$29)^2+(((G3242-Hilfswerte!$B$24)/Hilfswerte!$B$25)-Hilfswerte!$B$30)^2),3)</f>
        <v>1.31</v>
      </c>
      <c r="W3242" s="4">
        <f>ROUND(E3242*Hilfswerte!$B$31,0)</f>
        <v>9661</v>
      </c>
      <c r="X3242" s="4">
        <f t="shared" si="406"/>
        <v>515</v>
      </c>
      <c r="Y3242" s="4" t="str">
        <f>IF(T3242="A - Top-Kunde","bereits Top-Kunde",IF(AND(V3242&lt;=Hilfswerte!$B$34,H3242&lt;0.5*W3242),"Hoch",IF(AND(V3242&lt;=Hilfswerte!$B$35,H3242&lt;0.7*W3242),"Mittel","Niedrig")))</f>
        <v>Niedrig</v>
      </c>
      <c r="Z3242" s="4">
        <f t="shared" si="407"/>
        <v>6.9</v>
      </c>
      <c r="AA3242" s="4" t="str">
        <f>IF(J3242&gt;365,"Bereits abgewandert (Segment D)",IF(Z3242&gt;=Hilfswerte!$B$38,"Rot - akut gefaehrdet",IF(Z3242&gt;=Hilfswerte!$B$39,"Gelb - beobachten","Gruen - stabil")))</f>
        <v>Gruen - stabil</v>
      </c>
    </row>
    <row r="3243" spans="1:27" ht="15" customHeight="1" x14ac:dyDescent="0.25">
      <c r="A3243" s="4" t="s">
        <v>3590</v>
      </c>
      <c r="B3243" s="4" t="s">
        <v>119</v>
      </c>
      <c r="C3243" s="4" t="s">
        <v>62</v>
      </c>
      <c r="D3243" s="4" t="s">
        <v>30</v>
      </c>
      <c r="E3243" s="4">
        <v>57</v>
      </c>
      <c r="F3243" s="4">
        <v>13.8</v>
      </c>
      <c r="G3243" s="4">
        <v>16.7</v>
      </c>
      <c r="H3243" s="4">
        <v>15684</v>
      </c>
      <c r="I3243" s="4">
        <v>7</v>
      </c>
      <c r="J3243" s="4">
        <v>56</v>
      </c>
      <c r="K3243" s="4">
        <v>0</v>
      </c>
      <c r="L3243" s="4">
        <v>20</v>
      </c>
      <c r="M3243" s="4">
        <v>2</v>
      </c>
      <c r="N3243" s="4">
        <v>5.6</v>
      </c>
      <c r="O3243" s="4">
        <f t="shared" si="400"/>
        <v>4</v>
      </c>
      <c r="P3243" s="4">
        <f t="shared" si="401"/>
        <v>5</v>
      </c>
      <c r="Q3243" s="4">
        <f t="shared" si="402"/>
        <v>5</v>
      </c>
      <c r="R3243" s="4">
        <f t="shared" si="403"/>
        <v>14</v>
      </c>
      <c r="S3243" s="4">
        <f t="shared" si="404"/>
        <v>136.80000000000001</v>
      </c>
      <c r="T3243" s="4" t="str">
        <f t="shared" si="405"/>
        <v>A - Top-Kunde</v>
      </c>
      <c r="U3243" s="4">
        <f>ROUND(((E3243-Hilfswerte!$B$20)/Hilfswerte!$B$21)+((F3243-Hilfswerte!$B$22)/Hilfswerte!$B$23)+((G3243-Hilfswerte!$B$24)/Hilfswerte!$B$25)+0.1*INDEX(Hilfswerte!$B$4:$B$15,MATCH(C3243,Hilfswerte!$A$4:$A$15,0)),2)</f>
        <v>0.92</v>
      </c>
      <c r="V3243" s="4">
        <f>ROUND(SQRT((((E3243-Hilfswerte!$B$20)/Hilfswerte!$B$21)-Hilfswerte!$B$28)^2+(((F3243-Hilfswerte!$B$22)/Hilfswerte!$B$23)-Hilfswerte!$B$29)^2+(((G3243-Hilfswerte!$B$24)/Hilfswerte!$B$25)-Hilfswerte!$B$30)^2),3)</f>
        <v>1.08</v>
      </c>
      <c r="W3243" s="4">
        <f>ROUND(E3243*Hilfswerte!$B$31,0)</f>
        <v>11716</v>
      </c>
      <c r="X3243" s="4">
        <f t="shared" si="406"/>
        <v>0</v>
      </c>
      <c r="Y3243" s="4" t="str">
        <f>IF(T3243="A - Top-Kunde","bereits Top-Kunde",IF(AND(V3243&lt;=Hilfswerte!$B$34,H3243&lt;0.5*W3243),"Hoch",IF(AND(V3243&lt;=Hilfswerte!$B$35,H3243&lt;0.7*W3243),"Mittel","Niedrig")))</f>
        <v>bereits Top-Kunde</v>
      </c>
      <c r="Z3243" s="4">
        <f t="shared" si="407"/>
        <v>6.8</v>
      </c>
      <c r="AA3243" s="4" t="str">
        <f>IF(J3243&gt;365,"Bereits abgewandert (Segment D)",IF(Z3243&gt;=Hilfswerte!$B$38,"Rot - akut gefaehrdet",IF(Z3243&gt;=Hilfswerte!$B$39,"Gelb - beobachten","Gruen - stabil")))</f>
        <v>Gruen - stabil</v>
      </c>
    </row>
    <row r="3244" spans="1:27" ht="15" customHeight="1" x14ac:dyDescent="0.25">
      <c r="A3244" s="4" t="s">
        <v>3591</v>
      </c>
      <c r="B3244" s="4" t="s">
        <v>337</v>
      </c>
      <c r="C3244" s="4" t="s">
        <v>62</v>
      </c>
      <c r="D3244" s="4" t="s">
        <v>77</v>
      </c>
      <c r="E3244" s="4">
        <v>28</v>
      </c>
      <c r="F3244" s="4">
        <v>6.2</v>
      </c>
      <c r="G3244" s="4">
        <v>19.2</v>
      </c>
      <c r="H3244" s="4">
        <v>0</v>
      </c>
      <c r="I3244" s="4">
        <v>0</v>
      </c>
      <c r="J3244" s="4">
        <v>523</v>
      </c>
      <c r="K3244" s="4">
        <v>0</v>
      </c>
      <c r="L3244" s="4">
        <v>35</v>
      </c>
      <c r="M3244" s="4">
        <v>0</v>
      </c>
      <c r="N3244" s="4">
        <v>-53.3</v>
      </c>
      <c r="O3244" s="4">
        <f t="shared" si="400"/>
        <v>1</v>
      </c>
      <c r="P3244" s="4">
        <f t="shared" si="401"/>
        <v>1</v>
      </c>
      <c r="Q3244" s="4">
        <f t="shared" si="402"/>
        <v>1</v>
      </c>
      <c r="R3244" s="4">
        <f t="shared" si="403"/>
        <v>3</v>
      </c>
      <c r="S3244" s="4">
        <f t="shared" si="404"/>
        <v>-7.2</v>
      </c>
      <c r="T3244" s="4" t="str">
        <f t="shared" si="405"/>
        <v>D - Abwanderungsrisiko</v>
      </c>
      <c r="U3244" s="4">
        <f>ROUND(((E3244-Hilfswerte!$B$20)/Hilfswerte!$B$21)+((F3244-Hilfswerte!$B$22)/Hilfswerte!$B$23)+((G3244-Hilfswerte!$B$24)/Hilfswerte!$B$25)+0.1*INDEX(Hilfswerte!$B$4:$B$15,MATCH(C3244,Hilfswerte!$A$4:$A$15,0)),2)</f>
        <v>1.06</v>
      </c>
      <c r="V3244" s="4">
        <f>ROUND(SQRT((((E3244-Hilfswerte!$B$20)/Hilfswerte!$B$21)-Hilfswerte!$B$28)^2+(((F3244-Hilfswerte!$B$22)/Hilfswerte!$B$23)-Hilfswerte!$B$29)^2+(((G3244-Hilfswerte!$B$24)/Hilfswerte!$B$25)-Hilfswerte!$B$30)^2),3)</f>
        <v>1.512</v>
      </c>
      <c r="W3244" s="4">
        <f>ROUND(E3244*Hilfswerte!$B$31,0)</f>
        <v>5755</v>
      </c>
      <c r="X3244" s="4">
        <f t="shared" si="406"/>
        <v>5755</v>
      </c>
      <c r="Y3244" s="4" t="str">
        <f>IF(T3244="A - Top-Kunde","bereits Top-Kunde",IF(AND(V3244&lt;=Hilfswerte!$B$34,H3244&lt;0.5*W3244),"Hoch",IF(AND(V3244&lt;=Hilfswerte!$B$35,H3244&lt;0.7*W3244),"Mittel","Niedrig")))</f>
        <v>Niedrig</v>
      </c>
      <c r="Z3244" s="4">
        <f t="shared" si="407"/>
        <v>54.5</v>
      </c>
      <c r="AA3244" s="4" t="str">
        <f>IF(J3244&gt;365,"Bereits abgewandert (Segment D)",IF(Z3244&gt;=Hilfswerte!$B$38,"Rot - akut gefaehrdet",IF(Z3244&gt;=Hilfswerte!$B$39,"Gelb - beobachten","Gruen - stabil")))</f>
        <v>Bereits abgewandert (Segment D)</v>
      </c>
    </row>
    <row r="3245" spans="1:27" ht="15" customHeight="1" x14ac:dyDescent="0.25">
      <c r="A3245" s="4" t="s">
        <v>3592</v>
      </c>
      <c r="B3245" s="4" t="s">
        <v>605</v>
      </c>
      <c r="C3245" s="4" t="s">
        <v>89</v>
      </c>
      <c r="D3245" s="4" t="s">
        <v>30</v>
      </c>
      <c r="E3245" s="4">
        <v>42</v>
      </c>
      <c r="F3245" s="4">
        <v>7.2</v>
      </c>
      <c r="G3245" s="4">
        <v>7.3</v>
      </c>
      <c r="H3245" s="4">
        <v>16231</v>
      </c>
      <c r="I3245" s="4">
        <v>6</v>
      </c>
      <c r="J3245" s="4">
        <v>10</v>
      </c>
      <c r="K3245" s="4">
        <v>0</v>
      </c>
      <c r="L3245" s="4">
        <v>-5</v>
      </c>
      <c r="M3245" s="4">
        <v>1</v>
      </c>
      <c r="N3245" s="4">
        <v>22</v>
      </c>
      <c r="O3245" s="4">
        <f t="shared" si="400"/>
        <v>5</v>
      </c>
      <c r="P3245" s="4">
        <f t="shared" si="401"/>
        <v>5</v>
      </c>
      <c r="Q3245" s="4">
        <f t="shared" si="402"/>
        <v>5</v>
      </c>
      <c r="R3245" s="4">
        <f t="shared" si="403"/>
        <v>15</v>
      </c>
      <c r="S3245" s="4">
        <f t="shared" si="404"/>
        <v>161</v>
      </c>
      <c r="T3245" s="4" t="str">
        <f t="shared" si="405"/>
        <v>A - Top-Kunde</v>
      </c>
      <c r="U3245" s="4">
        <f>ROUND(((E3245-Hilfswerte!$B$20)/Hilfswerte!$B$21)+((F3245-Hilfswerte!$B$22)/Hilfswerte!$B$23)+((G3245-Hilfswerte!$B$24)/Hilfswerte!$B$25)+0.1*INDEX(Hilfswerte!$B$4:$B$15,MATCH(C3245,Hilfswerte!$A$4:$A$15,0)),2)</f>
        <v>-0.88</v>
      </c>
      <c r="V3245" s="4">
        <f>ROUND(SQRT((((E3245-Hilfswerte!$B$20)/Hilfswerte!$B$21)-Hilfswerte!$B$28)^2+(((F3245-Hilfswerte!$B$22)/Hilfswerte!$B$23)-Hilfswerte!$B$29)^2+(((G3245-Hilfswerte!$B$24)/Hilfswerte!$B$25)-Hilfswerte!$B$30)^2),3)</f>
        <v>0.98699999999999999</v>
      </c>
      <c r="W3245" s="4">
        <f>ROUND(E3245*Hilfswerte!$B$31,0)</f>
        <v>8633</v>
      </c>
      <c r="X3245" s="4">
        <f t="shared" si="406"/>
        <v>0</v>
      </c>
      <c r="Y3245" s="4" t="str">
        <f>IF(T3245="A - Top-Kunde","bereits Top-Kunde",IF(AND(V3245&lt;=Hilfswerte!$B$34,H3245&lt;0.5*W3245),"Hoch",IF(AND(V3245&lt;=Hilfswerte!$B$35,H3245&lt;0.7*W3245),"Mittel","Niedrig")))</f>
        <v>bereits Top-Kunde</v>
      </c>
      <c r="Z3245" s="4">
        <f t="shared" si="407"/>
        <v>0.5</v>
      </c>
      <c r="AA3245" s="4" t="str">
        <f>IF(J3245&gt;365,"Bereits abgewandert (Segment D)",IF(Z3245&gt;=Hilfswerte!$B$38,"Rot - akut gefaehrdet",IF(Z3245&gt;=Hilfswerte!$B$39,"Gelb - beobachten","Gruen - stabil")))</f>
        <v>Gruen - stabil</v>
      </c>
    </row>
    <row r="3246" spans="1:27" ht="15" customHeight="1" x14ac:dyDescent="0.25">
      <c r="A3246" s="4" t="s">
        <v>3593</v>
      </c>
      <c r="B3246" s="4" t="s">
        <v>35</v>
      </c>
      <c r="C3246" s="4" t="s">
        <v>51</v>
      </c>
      <c r="D3246" s="4" t="s">
        <v>30</v>
      </c>
      <c r="E3246" s="4">
        <v>111</v>
      </c>
      <c r="F3246" s="4">
        <v>28</v>
      </c>
      <c r="G3246" s="4">
        <v>4.5999999999999996</v>
      </c>
      <c r="H3246" s="4">
        <v>0</v>
      </c>
      <c r="I3246" s="4">
        <v>0</v>
      </c>
      <c r="J3246" s="4">
        <v>420</v>
      </c>
      <c r="K3246" s="4">
        <v>0</v>
      </c>
      <c r="L3246" s="4">
        <v>-6</v>
      </c>
      <c r="M3246" s="4">
        <v>0</v>
      </c>
      <c r="N3246" s="4">
        <v>-44.1</v>
      </c>
      <c r="O3246" s="4">
        <f t="shared" si="400"/>
        <v>1</v>
      </c>
      <c r="P3246" s="4">
        <f t="shared" si="401"/>
        <v>1</v>
      </c>
      <c r="Q3246" s="4">
        <f t="shared" si="402"/>
        <v>1</v>
      </c>
      <c r="R3246" s="4">
        <f t="shared" si="403"/>
        <v>3</v>
      </c>
      <c r="S3246" s="4">
        <f t="shared" si="404"/>
        <v>8</v>
      </c>
      <c r="T3246" s="4" t="str">
        <f t="shared" si="405"/>
        <v>D - Abwanderungsrisiko</v>
      </c>
      <c r="U3246" s="4">
        <f>ROUND(((E3246-Hilfswerte!$B$20)/Hilfswerte!$B$21)+((F3246-Hilfswerte!$B$22)/Hilfswerte!$B$23)+((G3246-Hilfswerte!$B$24)/Hilfswerte!$B$25)+0.1*INDEX(Hilfswerte!$B$4:$B$15,MATCH(C3246,Hilfswerte!$A$4:$A$15,0)),2)</f>
        <v>-0.57999999999999996</v>
      </c>
      <c r="V3246" s="4">
        <f>ROUND(SQRT((((E3246-Hilfswerte!$B$20)/Hilfswerte!$B$21)-Hilfswerte!$B$28)^2+(((F3246-Hilfswerte!$B$22)/Hilfswerte!$B$23)-Hilfswerte!$B$29)^2+(((G3246-Hilfswerte!$B$24)/Hilfswerte!$B$25)-Hilfswerte!$B$30)^2),3)</f>
        <v>1.091</v>
      </c>
      <c r="W3246" s="4">
        <f>ROUND(E3246*Hilfswerte!$B$31,0)</f>
        <v>22816</v>
      </c>
      <c r="X3246" s="4">
        <f t="shared" si="406"/>
        <v>22816</v>
      </c>
      <c r="Y3246" s="4" t="str">
        <f>IF(T3246="A - Top-Kunde","bereits Top-Kunde",IF(AND(V3246&lt;=Hilfswerte!$B$34,H3246&lt;0.5*W3246),"Hoch",IF(AND(V3246&lt;=Hilfswerte!$B$35,H3246&lt;0.7*W3246),"Mittel","Niedrig")))</f>
        <v>Mittel</v>
      </c>
      <c r="Z3246" s="4">
        <f t="shared" si="407"/>
        <v>38.6</v>
      </c>
      <c r="AA3246" s="4" t="str">
        <f>IF(J3246&gt;365,"Bereits abgewandert (Segment D)",IF(Z3246&gt;=Hilfswerte!$B$38,"Rot - akut gefaehrdet",IF(Z3246&gt;=Hilfswerte!$B$39,"Gelb - beobachten","Gruen - stabil")))</f>
        <v>Bereits abgewandert (Segment D)</v>
      </c>
    </row>
    <row r="3247" spans="1:27" ht="15" customHeight="1" x14ac:dyDescent="0.25">
      <c r="A3247" s="4" t="s">
        <v>3594</v>
      </c>
      <c r="B3247" s="4" t="s">
        <v>327</v>
      </c>
      <c r="C3247" s="4" t="s">
        <v>65</v>
      </c>
      <c r="D3247" s="4" t="s">
        <v>30</v>
      </c>
      <c r="E3247" s="4">
        <v>247</v>
      </c>
      <c r="F3247" s="4">
        <v>73.400000000000006</v>
      </c>
      <c r="G3247" s="4">
        <v>16.399999999999999</v>
      </c>
      <c r="H3247" s="4">
        <v>96779</v>
      </c>
      <c r="I3247" s="4">
        <v>2</v>
      </c>
      <c r="J3247" s="4">
        <v>3</v>
      </c>
      <c r="K3247" s="4">
        <v>0</v>
      </c>
      <c r="L3247" s="4">
        <v>14</v>
      </c>
      <c r="M3247" s="4">
        <v>4</v>
      </c>
      <c r="N3247" s="4">
        <v>2.1</v>
      </c>
      <c r="O3247" s="4">
        <f t="shared" si="400"/>
        <v>5</v>
      </c>
      <c r="P3247" s="4">
        <f t="shared" si="401"/>
        <v>2</v>
      </c>
      <c r="Q3247" s="4">
        <f t="shared" si="402"/>
        <v>5</v>
      </c>
      <c r="R3247" s="4">
        <f t="shared" si="403"/>
        <v>12</v>
      </c>
      <c r="S3247" s="4">
        <f t="shared" si="404"/>
        <v>116.9</v>
      </c>
      <c r="T3247" s="4" t="str">
        <f t="shared" si="405"/>
        <v>B - Kernkunde</v>
      </c>
      <c r="U3247" s="4">
        <f>ROUND(((E3247-Hilfswerte!$B$20)/Hilfswerte!$B$21)+((F3247-Hilfswerte!$B$22)/Hilfswerte!$B$23)+((G3247-Hilfswerte!$B$24)/Hilfswerte!$B$25)+0.1*INDEX(Hilfswerte!$B$4:$B$15,MATCH(C3247,Hilfswerte!$A$4:$A$15,0)),2)</f>
        <v>2.29</v>
      </c>
      <c r="V3247" s="4">
        <f>ROUND(SQRT((((E3247-Hilfswerte!$B$20)/Hilfswerte!$B$21)-Hilfswerte!$B$28)^2+(((F3247-Hilfswerte!$B$22)/Hilfswerte!$B$23)-Hilfswerte!$B$29)^2+(((G3247-Hilfswerte!$B$24)/Hilfswerte!$B$25)-Hilfswerte!$B$30)^2),3)</f>
        <v>1.1000000000000001</v>
      </c>
      <c r="W3247" s="4">
        <f>ROUND(E3247*Hilfswerte!$B$31,0)</f>
        <v>50770</v>
      </c>
      <c r="X3247" s="4">
        <f t="shared" si="406"/>
        <v>0</v>
      </c>
      <c r="Y3247" s="4" t="str">
        <f>IF(T3247="A - Top-Kunde","bereits Top-Kunde",IF(AND(V3247&lt;=Hilfswerte!$B$34,H3247&lt;0.5*W3247),"Hoch",IF(AND(V3247&lt;=Hilfswerte!$B$35,H3247&lt;0.7*W3247),"Mittel","Niedrig")))</f>
        <v>Niedrig</v>
      </c>
      <c r="Z3247" s="4">
        <f t="shared" si="407"/>
        <v>3</v>
      </c>
      <c r="AA3247" s="4" t="str">
        <f>IF(J3247&gt;365,"Bereits abgewandert (Segment D)",IF(Z3247&gt;=Hilfswerte!$B$38,"Rot - akut gefaehrdet",IF(Z3247&gt;=Hilfswerte!$B$39,"Gelb - beobachten","Gruen - stabil")))</f>
        <v>Gruen - stabil</v>
      </c>
    </row>
    <row r="3248" spans="1:27" ht="15" customHeight="1" x14ac:dyDescent="0.25">
      <c r="A3248" s="4" t="s">
        <v>3595</v>
      </c>
      <c r="B3248" s="4" t="s">
        <v>1256</v>
      </c>
      <c r="C3248" s="4" t="s">
        <v>33</v>
      </c>
      <c r="D3248" s="4" t="s">
        <v>30</v>
      </c>
      <c r="E3248" s="4">
        <v>35</v>
      </c>
      <c r="F3248" s="4">
        <v>7.1</v>
      </c>
      <c r="G3248" s="4">
        <v>4.9000000000000004</v>
      </c>
      <c r="H3248" s="4">
        <v>2358</v>
      </c>
      <c r="I3248" s="4">
        <v>1</v>
      </c>
      <c r="J3248" s="4">
        <v>241</v>
      </c>
      <c r="K3248" s="4">
        <v>0</v>
      </c>
      <c r="L3248" s="4">
        <v>9</v>
      </c>
      <c r="M3248" s="4">
        <v>2</v>
      </c>
      <c r="N3248" s="4">
        <v>7.1</v>
      </c>
      <c r="O3248" s="4">
        <f t="shared" si="400"/>
        <v>2</v>
      </c>
      <c r="P3248" s="4">
        <f t="shared" si="401"/>
        <v>1</v>
      </c>
      <c r="Q3248" s="4">
        <f t="shared" si="402"/>
        <v>3</v>
      </c>
      <c r="R3248" s="4">
        <f t="shared" si="403"/>
        <v>6</v>
      </c>
      <c r="S3248" s="4">
        <f t="shared" si="404"/>
        <v>60.9</v>
      </c>
      <c r="T3248" s="4" t="str">
        <f t="shared" si="405"/>
        <v>C - Entwicklungspotenzial</v>
      </c>
      <c r="U3248" s="4">
        <f>ROUND(((E3248-Hilfswerte!$B$20)/Hilfswerte!$B$21)+((F3248-Hilfswerte!$B$22)/Hilfswerte!$B$23)+((G3248-Hilfswerte!$B$24)/Hilfswerte!$B$25)+0.1*INDEX(Hilfswerte!$B$4:$B$15,MATCH(C3248,Hilfswerte!$A$4:$A$15,0)),2)</f>
        <v>-1.55</v>
      </c>
      <c r="V3248" s="4">
        <f>ROUND(SQRT((((E3248-Hilfswerte!$B$20)/Hilfswerte!$B$21)-Hilfswerte!$B$28)^2+(((F3248-Hilfswerte!$B$22)/Hilfswerte!$B$23)-Hilfswerte!$B$29)^2+(((G3248-Hilfswerte!$B$24)/Hilfswerte!$B$25)-Hilfswerte!$B$30)^2),3)</f>
        <v>1.276</v>
      </c>
      <c r="W3248" s="4">
        <f>ROUND(E3248*Hilfswerte!$B$31,0)</f>
        <v>7194</v>
      </c>
      <c r="X3248" s="4">
        <f t="shared" si="406"/>
        <v>4836</v>
      </c>
      <c r="Y3248" s="4" t="str">
        <f>IF(T3248="A - Top-Kunde","bereits Top-Kunde",IF(AND(V3248&lt;=Hilfswerte!$B$34,H3248&lt;0.5*W3248),"Hoch",IF(AND(V3248&lt;=Hilfswerte!$B$35,H3248&lt;0.7*W3248),"Mittel","Niedrig")))</f>
        <v>Niedrig</v>
      </c>
      <c r="Z3248" s="4">
        <f t="shared" si="407"/>
        <v>13.9</v>
      </c>
      <c r="AA3248" s="4" t="str">
        <f>IF(J3248&gt;365,"Bereits abgewandert (Segment D)",IF(Z3248&gt;=Hilfswerte!$B$38,"Rot - akut gefaehrdet",IF(Z3248&gt;=Hilfswerte!$B$39,"Gelb - beobachten","Gruen - stabil")))</f>
        <v>Gelb - beobachten</v>
      </c>
    </row>
    <row r="3249" spans="1:27" ht="15" customHeight="1" x14ac:dyDescent="0.25">
      <c r="A3249" s="4" t="s">
        <v>3596</v>
      </c>
      <c r="B3249" s="4" t="s">
        <v>105</v>
      </c>
      <c r="C3249" s="4" t="s">
        <v>65</v>
      </c>
      <c r="D3249" s="4" t="s">
        <v>56</v>
      </c>
      <c r="E3249" s="4">
        <v>223</v>
      </c>
      <c r="F3249" s="4">
        <v>95.7</v>
      </c>
      <c r="G3249" s="4">
        <v>12.9</v>
      </c>
      <c r="H3249" s="4">
        <v>44834</v>
      </c>
      <c r="I3249" s="4">
        <v>5</v>
      </c>
      <c r="J3249" s="4">
        <v>56</v>
      </c>
      <c r="K3249" s="4">
        <v>1</v>
      </c>
      <c r="L3249" s="4">
        <v>23</v>
      </c>
      <c r="M3249" s="4">
        <v>1</v>
      </c>
      <c r="N3249" s="4">
        <v>-0.4</v>
      </c>
      <c r="O3249" s="4">
        <f t="shared" si="400"/>
        <v>4</v>
      </c>
      <c r="P3249" s="4">
        <f t="shared" si="401"/>
        <v>5</v>
      </c>
      <c r="Q3249" s="4">
        <f t="shared" si="402"/>
        <v>5</v>
      </c>
      <c r="R3249" s="4">
        <f t="shared" si="403"/>
        <v>14</v>
      </c>
      <c r="S3249" s="4">
        <f t="shared" si="404"/>
        <v>126.9</v>
      </c>
      <c r="T3249" s="4" t="str">
        <f t="shared" si="405"/>
        <v>A - Top-Kunde</v>
      </c>
      <c r="U3249" s="4">
        <f>ROUND(((E3249-Hilfswerte!$B$20)/Hilfswerte!$B$21)+((F3249-Hilfswerte!$B$22)/Hilfswerte!$B$23)+((G3249-Hilfswerte!$B$24)/Hilfswerte!$B$25)+0.1*INDEX(Hilfswerte!$B$4:$B$15,MATCH(C3249,Hilfswerte!$A$4:$A$15,0)),2)</f>
        <v>2.04</v>
      </c>
      <c r="V3249" s="4">
        <f>ROUND(SQRT((((E3249-Hilfswerte!$B$20)/Hilfswerte!$B$21)-Hilfswerte!$B$28)^2+(((F3249-Hilfswerte!$B$22)/Hilfswerte!$B$23)-Hilfswerte!$B$29)^2+(((G3249-Hilfswerte!$B$24)/Hilfswerte!$B$25)-Hilfswerte!$B$30)^2),3)</f>
        <v>1.107</v>
      </c>
      <c r="W3249" s="4">
        <f>ROUND(E3249*Hilfswerte!$B$31,0)</f>
        <v>45837</v>
      </c>
      <c r="X3249" s="4">
        <f t="shared" si="406"/>
        <v>1003</v>
      </c>
      <c r="Y3249" s="4" t="str">
        <f>IF(T3249="A - Top-Kunde","bereits Top-Kunde",IF(AND(V3249&lt;=Hilfswerte!$B$34,H3249&lt;0.5*W3249),"Hoch",IF(AND(V3249&lt;=Hilfswerte!$B$35,H3249&lt;0.7*W3249),"Mittel","Niedrig")))</f>
        <v>bereits Top-Kunde</v>
      </c>
      <c r="Z3249" s="4">
        <f t="shared" si="407"/>
        <v>10.6</v>
      </c>
      <c r="AA3249" s="4" t="str">
        <f>IF(J3249&gt;365,"Bereits abgewandert (Segment D)",IF(Z3249&gt;=Hilfswerte!$B$38,"Rot - akut gefaehrdet",IF(Z3249&gt;=Hilfswerte!$B$39,"Gelb - beobachten","Gruen - stabil")))</f>
        <v>Gruen - stabil</v>
      </c>
    </row>
    <row r="3250" spans="1:27" ht="15" customHeight="1" x14ac:dyDescent="0.25">
      <c r="A3250" s="4" t="s">
        <v>3597</v>
      </c>
      <c r="B3250" s="4" t="s">
        <v>505</v>
      </c>
      <c r="C3250" s="4" t="s">
        <v>55</v>
      </c>
      <c r="D3250" s="4" t="s">
        <v>106</v>
      </c>
      <c r="E3250" s="4">
        <v>160</v>
      </c>
      <c r="F3250" s="4">
        <v>33.700000000000003</v>
      </c>
      <c r="G3250" s="4">
        <v>6.6</v>
      </c>
      <c r="H3250" s="4">
        <v>20150</v>
      </c>
      <c r="I3250" s="4">
        <v>2</v>
      </c>
      <c r="J3250" s="4">
        <v>94</v>
      </c>
      <c r="K3250" s="4">
        <v>0</v>
      </c>
      <c r="L3250" s="4">
        <v>5</v>
      </c>
      <c r="M3250" s="4">
        <v>6</v>
      </c>
      <c r="N3250" s="4">
        <v>-5.0999999999999996</v>
      </c>
      <c r="O3250" s="4">
        <f t="shared" si="400"/>
        <v>3</v>
      </c>
      <c r="P3250" s="4">
        <f t="shared" si="401"/>
        <v>2</v>
      </c>
      <c r="Q3250" s="4">
        <f t="shared" si="402"/>
        <v>5</v>
      </c>
      <c r="R3250" s="4">
        <f t="shared" si="403"/>
        <v>10</v>
      </c>
      <c r="S3250" s="4">
        <f t="shared" si="404"/>
        <v>96</v>
      </c>
      <c r="T3250" s="4" t="str">
        <f t="shared" si="405"/>
        <v>C - Entwicklungspotenzial</v>
      </c>
      <c r="U3250" s="4">
        <f>ROUND(((E3250-Hilfswerte!$B$20)/Hilfswerte!$B$21)+((F3250-Hilfswerte!$B$22)/Hilfswerte!$B$23)+((G3250-Hilfswerte!$B$24)/Hilfswerte!$B$25)+0.1*INDEX(Hilfswerte!$B$4:$B$15,MATCH(C3250,Hilfswerte!$A$4:$A$15,0)),2)</f>
        <v>-0.01</v>
      </c>
      <c r="V3250" s="4">
        <f>ROUND(SQRT((((E3250-Hilfswerte!$B$20)/Hilfswerte!$B$21)-Hilfswerte!$B$28)^2+(((F3250-Hilfswerte!$B$22)/Hilfswerte!$B$23)-Hilfswerte!$B$29)^2+(((G3250-Hilfswerte!$B$24)/Hilfswerte!$B$25)-Hilfswerte!$B$30)^2),3)</f>
        <v>0.73599999999999999</v>
      </c>
      <c r="W3250" s="4">
        <f>ROUND(E3250*Hilfswerte!$B$31,0)</f>
        <v>32887</v>
      </c>
      <c r="X3250" s="4">
        <f t="shared" si="406"/>
        <v>12737</v>
      </c>
      <c r="Y3250" s="4" t="str">
        <f>IF(T3250="A - Top-Kunde","bereits Top-Kunde",IF(AND(V3250&lt;=Hilfswerte!$B$34,H3250&lt;0.5*W3250),"Hoch",IF(AND(V3250&lt;=Hilfswerte!$B$35,H3250&lt;0.7*W3250),"Mittel","Niedrig")))</f>
        <v>Mittel</v>
      </c>
      <c r="Z3250" s="4">
        <f t="shared" si="407"/>
        <v>7.7</v>
      </c>
      <c r="AA3250" s="4" t="str">
        <f>IF(J3250&gt;365,"Bereits abgewandert (Segment D)",IF(Z3250&gt;=Hilfswerte!$B$38,"Rot - akut gefaehrdet",IF(Z3250&gt;=Hilfswerte!$B$39,"Gelb - beobachten","Gruen - stabil")))</f>
        <v>Gruen - stabil</v>
      </c>
    </row>
    <row r="3251" spans="1:27" ht="15" customHeight="1" x14ac:dyDescent="0.25">
      <c r="A3251" s="4" t="s">
        <v>3598</v>
      </c>
      <c r="B3251" s="4" t="s">
        <v>455</v>
      </c>
      <c r="C3251" s="4" t="s">
        <v>55</v>
      </c>
      <c r="D3251" s="4" t="s">
        <v>30</v>
      </c>
      <c r="E3251" s="4">
        <v>18</v>
      </c>
      <c r="F3251" s="4">
        <v>3.1</v>
      </c>
      <c r="G3251" s="4">
        <v>2.5</v>
      </c>
      <c r="H3251" s="4">
        <v>772</v>
      </c>
      <c r="I3251" s="4">
        <v>1</v>
      </c>
      <c r="J3251" s="4">
        <v>224</v>
      </c>
      <c r="K3251" s="4">
        <v>0</v>
      </c>
      <c r="L3251" s="4">
        <v>-7</v>
      </c>
      <c r="M3251" s="4">
        <v>2</v>
      </c>
      <c r="N3251" s="4">
        <v>-9.3000000000000007</v>
      </c>
      <c r="O3251" s="4">
        <f t="shared" si="400"/>
        <v>2</v>
      </c>
      <c r="P3251" s="4">
        <f t="shared" si="401"/>
        <v>1</v>
      </c>
      <c r="Q3251" s="4">
        <f t="shared" si="402"/>
        <v>2</v>
      </c>
      <c r="R3251" s="4">
        <f t="shared" si="403"/>
        <v>5</v>
      </c>
      <c r="S3251" s="4">
        <f t="shared" si="404"/>
        <v>45.4</v>
      </c>
      <c r="T3251" s="4" t="str">
        <f t="shared" si="405"/>
        <v>C - Entwicklungspotenzial</v>
      </c>
      <c r="U3251" s="4">
        <f>ROUND(((E3251-Hilfswerte!$B$20)/Hilfswerte!$B$21)+((F3251-Hilfswerte!$B$22)/Hilfswerte!$B$23)+((G3251-Hilfswerte!$B$24)/Hilfswerte!$B$25)+0.1*INDEX(Hilfswerte!$B$4:$B$15,MATCH(C3251,Hilfswerte!$A$4:$A$15,0)),2)</f>
        <v>-1.82</v>
      </c>
      <c r="V3251" s="4">
        <f>ROUND(SQRT((((E3251-Hilfswerte!$B$20)/Hilfswerte!$B$21)-Hilfswerte!$B$28)^2+(((F3251-Hilfswerte!$B$22)/Hilfswerte!$B$23)-Hilfswerte!$B$29)^2+(((G3251-Hilfswerte!$B$24)/Hilfswerte!$B$25)-Hilfswerte!$B$30)^2),3)</f>
        <v>1.6459999999999999</v>
      </c>
      <c r="W3251" s="4">
        <f>ROUND(E3251*Hilfswerte!$B$31,0)</f>
        <v>3700</v>
      </c>
      <c r="X3251" s="4">
        <f t="shared" si="406"/>
        <v>2928</v>
      </c>
      <c r="Y3251" s="4" t="str">
        <f>IF(T3251="A - Top-Kunde","bereits Top-Kunde",IF(AND(V3251&lt;=Hilfswerte!$B$34,H3251&lt;0.5*W3251),"Hoch",IF(AND(V3251&lt;=Hilfswerte!$B$35,H3251&lt;0.7*W3251),"Mittel","Niedrig")))</f>
        <v>Niedrig</v>
      </c>
      <c r="Z3251" s="4">
        <f t="shared" si="407"/>
        <v>14.9</v>
      </c>
      <c r="AA3251" s="4" t="str">
        <f>IF(J3251&gt;365,"Bereits abgewandert (Segment D)",IF(Z3251&gt;=Hilfswerte!$B$38,"Rot - akut gefaehrdet",IF(Z3251&gt;=Hilfswerte!$B$39,"Gelb - beobachten","Gruen - stabil")))</f>
        <v>Gelb - beobachten</v>
      </c>
    </row>
    <row r="3252" spans="1:27" ht="15" customHeight="1" x14ac:dyDescent="0.25">
      <c r="A3252" s="4" t="s">
        <v>3599</v>
      </c>
      <c r="B3252" s="4" t="s">
        <v>836</v>
      </c>
      <c r="C3252" s="4" t="s">
        <v>59</v>
      </c>
      <c r="D3252" s="4" t="s">
        <v>117</v>
      </c>
      <c r="E3252" s="4">
        <v>160</v>
      </c>
      <c r="F3252" s="4">
        <v>38.5</v>
      </c>
      <c r="G3252" s="4">
        <v>8.6999999999999993</v>
      </c>
      <c r="H3252" s="4">
        <v>13014</v>
      </c>
      <c r="I3252" s="4">
        <v>2</v>
      </c>
      <c r="J3252" s="4">
        <v>80</v>
      </c>
      <c r="K3252" s="4">
        <v>0</v>
      </c>
      <c r="L3252" s="4">
        <v>2</v>
      </c>
      <c r="M3252" s="4">
        <v>2</v>
      </c>
      <c r="N3252" s="4">
        <v>-10.199999999999999</v>
      </c>
      <c r="O3252" s="4">
        <f t="shared" si="400"/>
        <v>4</v>
      </c>
      <c r="P3252" s="4">
        <f t="shared" si="401"/>
        <v>2</v>
      </c>
      <c r="Q3252" s="4">
        <f t="shared" si="402"/>
        <v>5</v>
      </c>
      <c r="R3252" s="4">
        <f t="shared" si="403"/>
        <v>11</v>
      </c>
      <c r="S3252" s="4">
        <f t="shared" si="404"/>
        <v>104.3</v>
      </c>
      <c r="T3252" s="4" t="str">
        <f t="shared" si="405"/>
        <v>C - Entwicklungspotenzial</v>
      </c>
      <c r="U3252" s="4">
        <f>ROUND(((E3252-Hilfswerte!$B$20)/Hilfswerte!$B$21)+((F3252-Hilfswerte!$B$22)/Hilfswerte!$B$23)+((G3252-Hilfswerte!$B$24)/Hilfswerte!$B$25)+0.1*INDEX(Hilfswerte!$B$4:$B$15,MATCH(C3252,Hilfswerte!$A$4:$A$15,0)),2)</f>
        <v>0.05</v>
      </c>
      <c r="V3252" s="4">
        <f>ROUND(SQRT((((E3252-Hilfswerte!$B$20)/Hilfswerte!$B$21)-Hilfswerte!$B$28)^2+(((F3252-Hilfswerte!$B$22)/Hilfswerte!$B$23)-Hilfswerte!$B$29)^2+(((G3252-Hilfswerte!$B$24)/Hilfswerte!$B$25)-Hilfswerte!$B$30)^2),3)</f>
        <v>0.4</v>
      </c>
      <c r="W3252" s="4">
        <f>ROUND(E3252*Hilfswerte!$B$31,0)</f>
        <v>32887</v>
      </c>
      <c r="X3252" s="4">
        <f t="shared" si="406"/>
        <v>19873</v>
      </c>
      <c r="Y3252" s="4" t="str">
        <f>IF(T3252="A - Top-Kunde","bereits Top-Kunde",IF(AND(V3252&lt;=Hilfswerte!$B$34,H3252&lt;0.5*W3252),"Hoch",IF(AND(V3252&lt;=Hilfswerte!$B$35,H3252&lt;0.7*W3252),"Mittel","Niedrig")))</f>
        <v>Hoch</v>
      </c>
      <c r="Z3252" s="4">
        <f t="shared" si="407"/>
        <v>8.5</v>
      </c>
      <c r="AA3252" s="4" t="str">
        <f>IF(J3252&gt;365,"Bereits abgewandert (Segment D)",IF(Z3252&gt;=Hilfswerte!$B$38,"Rot - akut gefaehrdet",IF(Z3252&gt;=Hilfswerte!$B$39,"Gelb - beobachten","Gruen - stabil")))</f>
        <v>Gruen - stabil</v>
      </c>
    </row>
    <row r="3253" spans="1:27" ht="15" customHeight="1" x14ac:dyDescent="0.25">
      <c r="A3253" s="4" t="s">
        <v>3600</v>
      </c>
      <c r="B3253" s="4" t="s">
        <v>900</v>
      </c>
      <c r="C3253" s="4" t="s">
        <v>62</v>
      </c>
      <c r="D3253" s="4" t="s">
        <v>30</v>
      </c>
      <c r="E3253" s="4">
        <v>75</v>
      </c>
      <c r="F3253" s="4">
        <v>11.4</v>
      </c>
      <c r="G3253" s="4">
        <v>21.7</v>
      </c>
      <c r="H3253" s="4">
        <v>15261</v>
      </c>
      <c r="I3253" s="4">
        <v>4</v>
      </c>
      <c r="J3253" s="4">
        <v>11</v>
      </c>
      <c r="K3253" s="4">
        <v>0</v>
      </c>
      <c r="L3253" s="4">
        <v>38</v>
      </c>
      <c r="M3253" s="4">
        <v>2</v>
      </c>
      <c r="N3253" s="4">
        <v>-5</v>
      </c>
      <c r="O3253" s="4">
        <f t="shared" si="400"/>
        <v>5</v>
      </c>
      <c r="P3253" s="4">
        <f t="shared" si="401"/>
        <v>4</v>
      </c>
      <c r="Q3253" s="4">
        <f t="shared" si="402"/>
        <v>5</v>
      </c>
      <c r="R3253" s="4">
        <f t="shared" si="403"/>
        <v>14</v>
      </c>
      <c r="S3253" s="4">
        <f t="shared" si="404"/>
        <v>126.1</v>
      </c>
      <c r="T3253" s="4" t="str">
        <f t="shared" si="405"/>
        <v>A - Top-Kunde</v>
      </c>
      <c r="U3253" s="4">
        <f>ROUND(((E3253-Hilfswerte!$B$20)/Hilfswerte!$B$21)+((F3253-Hilfswerte!$B$22)/Hilfswerte!$B$23)+((G3253-Hilfswerte!$B$24)/Hilfswerte!$B$25)+0.1*INDEX(Hilfswerte!$B$4:$B$15,MATCH(C3253,Hilfswerte!$A$4:$A$15,0)),2)</f>
        <v>1.75</v>
      </c>
      <c r="V3253" s="4">
        <f>ROUND(SQRT((((E3253-Hilfswerte!$B$20)/Hilfswerte!$B$21)-Hilfswerte!$B$28)^2+(((F3253-Hilfswerte!$B$22)/Hilfswerte!$B$23)-Hilfswerte!$B$29)^2+(((G3253-Hilfswerte!$B$24)/Hilfswerte!$B$25)-Hilfswerte!$B$30)^2),3)</f>
        <v>1.776</v>
      </c>
      <c r="W3253" s="4">
        <f>ROUND(E3253*Hilfswerte!$B$31,0)</f>
        <v>15416</v>
      </c>
      <c r="X3253" s="4">
        <f t="shared" si="406"/>
        <v>155</v>
      </c>
      <c r="Y3253" s="4" t="str">
        <f>IF(T3253="A - Top-Kunde","bereits Top-Kunde",IF(AND(V3253&lt;=Hilfswerte!$B$34,H3253&lt;0.5*W3253),"Hoch",IF(AND(V3253&lt;=Hilfswerte!$B$35,H3253&lt;0.7*W3253),"Mittel","Niedrig")))</f>
        <v>bereits Top-Kunde</v>
      </c>
      <c r="Z3253" s="4">
        <f t="shared" si="407"/>
        <v>10.199999999999999</v>
      </c>
      <c r="AA3253" s="4" t="str">
        <f>IF(J3253&gt;365,"Bereits abgewandert (Segment D)",IF(Z3253&gt;=Hilfswerte!$B$38,"Rot - akut gefaehrdet",IF(Z3253&gt;=Hilfswerte!$B$39,"Gelb - beobachten","Gruen - stabil")))</f>
        <v>Gruen - stabil</v>
      </c>
    </row>
    <row r="3254" spans="1:27" ht="15" customHeight="1" x14ac:dyDescent="0.25">
      <c r="A3254" s="4" t="s">
        <v>3601</v>
      </c>
      <c r="B3254" s="4" t="s">
        <v>323</v>
      </c>
      <c r="C3254" s="4" t="s">
        <v>33</v>
      </c>
      <c r="D3254" s="4" t="s">
        <v>30</v>
      </c>
      <c r="E3254" s="4">
        <v>24</v>
      </c>
      <c r="F3254" s="4">
        <v>4.8</v>
      </c>
      <c r="G3254" s="4">
        <v>21.3</v>
      </c>
      <c r="H3254" s="4">
        <v>9275</v>
      </c>
      <c r="I3254" s="4">
        <v>4</v>
      </c>
      <c r="J3254" s="4">
        <v>73</v>
      </c>
      <c r="K3254" s="4">
        <v>0</v>
      </c>
      <c r="L3254" s="4">
        <v>8</v>
      </c>
      <c r="M3254" s="4">
        <v>2</v>
      </c>
      <c r="N3254" s="4">
        <v>-18.600000000000001</v>
      </c>
      <c r="O3254" s="4">
        <f t="shared" si="400"/>
        <v>4</v>
      </c>
      <c r="P3254" s="4">
        <f t="shared" si="401"/>
        <v>4</v>
      </c>
      <c r="Q3254" s="4">
        <f t="shared" si="402"/>
        <v>5</v>
      </c>
      <c r="R3254" s="4">
        <f t="shared" si="403"/>
        <v>13</v>
      </c>
      <c r="S3254" s="4">
        <f t="shared" si="404"/>
        <v>118.3</v>
      </c>
      <c r="T3254" s="4" t="str">
        <f t="shared" si="405"/>
        <v>B - Kernkunde</v>
      </c>
      <c r="U3254" s="4">
        <f>ROUND(((E3254-Hilfswerte!$B$20)/Hilfswerte!$B$21)+((F3254-Hilfswerte!$B$22)/Hilfswerte!$B$23)+((G3254-Hilfswerte!$B$24)/Hilfswerte!$B$25)+0.1*INDEX(Hilfswerte!$B$4:$B$15,MATCH(C3254,Hilfswerte!$A$4:$A$15,0)),2)</f>
        <v>0.96</v>
      </c>
      <c r="V3254" s="4">
        <f>ROUND(SQRT((((E3254-Hilfswerte!$B$20)/Hilfswerte!$B$21)-Hilfswerte!$B$28)^2+(((F3254-Hilfswerte!$B$22)/Hilfswerte!$B$23)-Hilfswerte!$B$29)^2+(((G3254-Hilfswerte!$B$24)/Hilfswerte!$B$25)-Hilfswerte!$B$30)^2),3)</f>
        <v>1.8149999999999999</v>
      </c>
      <c r="W3254" s="4">
        <f>ROUND(E3254*Hilfswerte!$B$31,0)</f>
        <v>4933</v>
      </c>
      <c r="X3254" s="4">
        <f t="shared" si="406"/>
        <v>0</v>
      </c>
      <c r="Y3254" s="4" t="str">
        <f>IF(T3254="A - Top-Kunde","bereits Top-Kunde",IF(AND(V3254&lt;=Hilfswerte!$B$34,H3254&lt;0.5*W3254),"Hoch",IF(AND(V3254&lt;=Hilfswerte!$B$35,H3254&lt;0.7*W3254),"Mittel","Niedrig")))</f>
        <v>Niedrig</v>
      </c>
      <c r="Z3254" s="4">
        <f t="shared" si="407"/>
        <v>12.7</v>
      </c>
      <c r="AA3254" s="4" t="str">
        <f>IF(J3254&gt;365,"Bereits abgewandert (Segment D)",IF(Z3254&gt;=Hilfswerte!$B$38,"Rot - akut gefaehrdet",IF(Z3254&gt;=Hilfswerte!$B$39,"Gelb - beobachten","Gruen - stabil")))</f>
        <v>Gruen - stabil</v>
      </c>
    </row>
    <row r="3255" spans="1:27" ht="15" customHeight="1" x14ac:dyDescent="0.25">
      <c r="A3255" s="4" t="s">
        <v>3602</v>
      </c>
      <c r="B3255" s="4" t="s">
        <v>510</v>
      </c>
      <c r="C3255" s="4" t="s">
        <v>89</v>
      </c>
      <c r="D3255" s="4" t="s">
        <v>30</v>
      </c>
      <c r="E3255" s="4">
        <v>11</v>
      </c>
      <c r="F3255" s="4">
        <v>2.6</v>
      </c>
      <c r="G3255" s="4">
        <v>18.3</v>
      </c>
      <c r="H3255" s="4">
        <v>2049</v>
      </c>
      <c r="I3255" s="4">
        <v>1</v>
      </c>
      <c r="J3255" s="4">
        <v>256</v>
      </c>
      <c r="K3255" s="4">
        <v>0</v>
      </c>
      <c r="L3255" s="4">
        <v>26</v>
      </c>
      <c r="M3255" s="4">
        <v>4</v>
      </c>
      <c r="N3255" s="4">
        <v>-5.7</v>
      </c>
      <c r="O3255" s="4">
        <f t="shared" si="400"/>
        <v>2</v>
      </c>
      <c r="P3255" s="4">
        <f t="shared" si="401"/>
        <v>1</v>
      </c>
      <c r="Q3255" s="4">
        <f t="shared" si="402"/>
        <v>3</v>
      </c>
      <c r="R3255" s="4">
        <f t="shared" si="403"/>
        <v>6</v>
      </c>
      <c r="S3255" s="4">
        <f t="shared" si="404"/>
        <v>49.4</v>
      </c>
      <c r="T3255" s="4" t="str">
        <f t="shared" si="405"/>
        <v>C - Entwicklungspotenzial</v>
      </c>
      <c r="U3255" s="4">
        <f>ROUND(((E3255-Hilfswerte!$B$20)/Hilfswerte!$B$21)+((F3255-Hilfswerte!$B$22)/Hilfswerte!$B$23)+((G3255-Hilfswerte!$B$24)/Hilfswerte!$B$25)+0.1*INDEX(Hilfswerte!$B$4:$B$15,MATCH(C3255,Hilfswerte!$A$4:$A$15,0)),2)</f>
        <v>0.65</v>
      </c>
      <c r="V3255" s="4">
        <f>ROUND(SQRT((((E3255-Hilfswerte!$B$20)/Hilfswerte!$B$21)-Hilfswerte!$B$28)^2+(((F3255-Hilfswerte!$B$22)/Hilfswerte!$B$23)-Hilfswerte!$B$29)^2+(((G3255-Hilfswerte!$B$24)/Hilfswerte!$B$25)-Hilfswerte!$B$30)^2),3)</f>
        <v>1.454</v>
      </c>
      <c r="W3255" s="4">
        <f>ROUND(E3255*Hilfswerte!$B$31,0)</f>
        <v>2261</v>
      </c>
      <c r="X3255" s="4">
        <f t="shared" si="406"/>
        <v>212</v>
      </c>
      <c r="Y3255" s="4" t="str">
        <f>IF(T3255="A - Top-Kunde","bereits Top-Kunde",IF(AND(V3255&lt;=Hilfswerte!$B$34,H3255&lt;0.5*W3255),"Hoch",IF(AND(V3255&lt;=Hilfswerte!$B$35,H3255&lt;0.7*W3255),"Mittel","Niedrig")))</f>
        <v>Niedrig</v>
      </c>
      <c r="Z3255" s="4">
        <f t="shared" si="407"/>
        <v>20.3</v>
      </c>
      <c r="AA3255" s="4" t="str">
        <f>IF(J3255&gt;365,"Bereits abgewandert (Segment D)",IF(Z3255&gt;=Hilfswerte!$B$38,"Rot - akut gefaehrdet",IF(Z3255&gt;=Hilfswerte!$B$39,"Gelb - beobachten","Gruen - stabil")))</f>
        <v>Rot - akut gefaehrdet</v>
      </c>
    </row>
    <row r="3256" spans="1:27" ht="15" customHeight="1" x14ac:dyDescent="0.25">
      <c r="A3256" s="4" t="s">
        <v>3603</v>
      </c>
      <c r="B3256" s="4" t="s">
        <v>1176</v>
      </c>
      <c r="C3256" s="4" t="s">
        <v>84</v>
      </c>
      <c r="D3256" s="4" t="s">
        <v>30</v>
      </c>
      <c r="E3256" s="4">
        <v>6</v>
      </c>
      <c r="F3256" s="4">
        <v>1.9</v>
      </c>
      <c r="G3256" s="4">
        <v>4.5999999999999996</v>
      </c>
      <c r="H3256" s="4">
        <v>376</v>
      </c>
      <c r="I3256" s="4">
        <v>2</v>
      </c>
      <c r="J3256" s="4">
        <v>85</v>
      </c>
      <c r="K3256" s="4">
        <v>0</v>
      </c>
      <c r="L3256" s="4">
        <v>14</v>
      </c>
      <c r="M3256" s="4">
        <v>3</v>
      </c>
      <c r="N3256" s="4">
        <v>8.6999999999999993</v>
      </c>
      <c r="O3256" s="4">
        <f t="shared" si="400"/>
        <v>4</v>
      </c>
      <c r="P3256" s="4">
        <f t="shared" si="401"/>
        <v>2</v>
      </c>
      <c r="Q3256" s="4">
        <f t="shared" si="402"/>
        <v>2</v>
      </c>
      <c r="R3256" s="4">
        <f t="shared" si="403"/>
        <v>8</v>
      </c>
      <c r="S3256" s="4">
        <f t="shared" si="404"/>
        <v>80.2</v>
      </c>
      <c r="T3256" s="4" t="str">
        <f t="shared" si="405"/>
        <v>C - Entwicklungspotenzial</v>
      </c>
      <c r="U3256" s="4">
        <f>ROUND(((E3256-Hilfswerte!$B$20)/Hilfswerte!$B$21)+((F3256-Hilfswerte!$B$22)/Hilfswerte!$B$23)+((G3256-Hilfswerte!$B$24)/Hilfswerte!$B$25)+0.1*INDEX(Hilfswerte!$B$4:$B$15,MATCH(C3256,Hilfswerte!$A$4:$A$15,0)),2)</f>
        <v>-1.85</v>
      </c>
      <c r="V3256" s="4">
        <f>ROUND(SQRT((((E3256-Hilfswerte!$B$20)/Hilfswerte!$B$21)-Hilfswerte!$B$28)^2+(((F3256-Hilfswerte!$B$22)/Hilfswerte!$B$23)-Hilfswerte!$B$29)^2+(((G3256-Hilfswerte!$B$24)/Hilfswerte!$B$25)-Hilfswerte!$B$30)^2),3)</f>
        <v>1.4119999999999999</v>
      </c>
      <c r="W3256" s="4">
        <f>ROUND(E3256*Hilfswerte!$B$31,0)</f>
        <v>1233</v>
      </c>
      <c r="X3256" s="4">
        <f t="shared" si="406"/>
        <v>857</v>
      </c>
      <c r="Y3256" s="4" t="str">
        <f>IF(T3256="A - Top-Kunde","bereits Top-Kunde",IF(AND(V3256&lt;=Hilfswerte!$B$34,H3256&lt;0.5*W3256),"Hoch",IF(AND(V3256&lt;=Hilfswerte!$B$35,H3256&lt;0.7*W3256),"Mittel","Niedrig")))</f>
        <v>Niedrig</v>
      </c>
      <c r="Z3256" s="4">
        <f t="shared" si="407"/>
        <v>7.1</v>
      </c>
      <c r="AA3256" s="4" t="str">
        <f>IF(J3256&gt;365,"Bereits abgewandert (Segment D)",IF(Z3256&gt;=Hilfswerte!$B$38,"Rot - akut gefaehrdet",IF(Z3256&gt;=Hilfswerte!$B$39,"Gelb - beobachten","Gruen - stabil")))</f>
        <v>Gruen - stabil</v>
      </c>
    </row>
    <row r="3257" spans="1:27" ht="15" customHeight="1" x14ac:dyDescent="0.25">
      <c r="A3257" s="4" t="s">
        <v>3604</v>
      </c>
      <c r="B3257" s="4" t="s">
        <v>970</v>
      </c>
      <c r="C3257" s="4" t="s">
        <v>47</v>
      </c>
      <c r="D3257" s="4" t="s">
        <v>30</v>
      </c>
      <c r="E3257" s="4">
        <v>70</v>
      </c>
      <c r="F3257" s="4">
        <v>15</v>
      </c>
      <c r="G3257" s="4">
        <v>17</v>
      </c>
      <c r="H3257" s="4">
        <v>5514</v>
      </c>
      <c r="I3257" s="4">
        <v>2</v>
      </c>
      <c r="J3257" s="4">
        <v>249</v>
      </c>
      <c r="K3257" s="4">
        <v>1</v>
      </c>
      <c r="L3257" s="4">
        <v>3</v>
      </c>
      <c r="M3257" s="4">
        <v>5</v>
      </c>
      <c r="N3257" s="4">
        <v>-15.6</v>
      </c>
      <c r="O3257" s="4">
        <f t="shared" si="400"/>
        <v>2</v>
      </c>
      <c r="P3257" s="4">
        <f t="shared" si="401"/>
        <v>2</v>
      </c>
      <c r="Q3257" s="4">
        <f t="shared" si="402"/>
        <v>4</v>
      </c>
      <c r="R3257" s="4">
        <f t="shared" si="403"/>
        <v>8</v>
      </c>
      <c r="S3257" s="4">
        <f t="shared" si="404"/>
        <v>65.3</v>
      </c>
      <c r="T3257" s="4" t="str">
        <f t="shared" si="405"/>
        <v>C - Entwicklungspotenzial</v>
      </c>
      <c r="U3257" s="4">
        <f>ROUND(((E3257-Hilfswerte!$B$20)/Hilfswerte!$B$21)+((F3257-Hilfswerte!$B$22)/Hilfswerte!$B$23)+((G3257-Hilfswerte!$B$24)/Hilfswerte!$B$25)+0.1*INDEX(Hilfswerte!$B$4:$B$15,MATCH(C3257,Hilfswerte!$A$4:$A$15,0)),2)</f>
        <v>0.71</v>
      </c>
      <c r="V3257" s="4">
        <f>ROUND(SQRT((((E3257-Hilfswerte!$B$20)/Hilfswerte!$B$21)-Hilfswerte!$B$28)^2+(((F3257-Hilfswerte!$B$22)/Hilfswerte!$B$23)-Hilfswerte!$B$29)^2+(((G3257-Hilfswerte!$B$24)/Hilfswerte!$B$25)-Hilfswerte!$B$30)^2),3)</f>
        <v>1.089</v>
      </c>
      <c r="W3257" s="4">
        <f>ROUND(E3257*Hilfswerte!$B$31,0)</f>
        <v>14388</v>
      </c>
      <c r="X3257" s="4">
        <f t="shared" si="406"/>
        <v>8874</v>
      </c>
      <c r="Y3257" s="4" t="str">
        <f>IF(T3257="A - Top-Kunde","bereits Top-Kunde",IF(AND(V3257&lt;=Hilfswerte!$B$34,H3257&lt;0.5*W3257),"Hoch",IF(AND(V3257&lt;=Hilfswerte!$B$35,H3257&lt;0.7*W3257),"Mittel","Niedrig")))</f>
        <v>Mittel</v>
      </c>
      <c r="Z3257" s="4">
        <f t="shared" si="407"/>
        <v>22.3</v>
      </c>
      <c r="AA3257" s="4" t="str">
        <f>IF(J3257&gt;365,"Bereits abgewandert (Segment D)",IF(Z3257&gt;=Hilfswerte!$B$38,"Rot - akut gefaehrdet",IF(Z3257&gt;=Hilfswerte!$B$39,"Gelb - beobachten","Gruen - stabil")))</f>
        <v>Rot - akut gefaehrdet</v>
      </c>
    </row>
    <row r="3258" spans="1:27" ht="15" customHeight="1" x14ac:dyDescent="0.25">
      <c r="A3258" s="4" t="s">
        <v>3605</v>
      </c>
      <c r="B3258" s="4" t="s">
        <v>614</v>
      </c>
      <c r="C3258" s="4" t="s">
        <v>89</v>
      </c>
      <c r="D3258" s="4" t="s">
        <v>30</v>
      </c>
      <c r="E3258" s="4">
        <v>57</v>
      </c>
      <c r="F3258" s="4">
        <v>8.6</v>
      </c>
      <c r="G3258" s="4">
        <v>15</v>
      </c>
      <c r="H3258" s="4">
        <v>4717</v>
      </c>
      <c r="I3258" s="4">
        <v>2</v>
      </c>
      <c r="J3258" s="4">
        <v>140</v>
      </c>
      <c r="K3258" s="4">
        <v>0</v>
      </c>
      <c r="L3258" s="4">
        <v>6</v>
      </c>
      <c r="M3258" s="4">
        <v>4</v>
      </c>
      <c r="N3258" s="4">
        <v>-0.4</v>
      </c>
      <c r="O3258" s="4">
        <f t="shared" si="400"/>
        <v>3</v>
      </c>
      <c r="P3258" s="4">
        <f t="shared" si="401"/>
        <v>2</v>
      </c>
      <c r="Q3258" s="4">
        <f t="shared" si="402"/>
        <v>4</v>
      </c>
      <c r="R3258" s="4">
        <f t="shared" si="403"/>
        <v>9</v>
      </c>
      <c r="S3258" s="4">
        <f t="shared" si="404"/>
        <v>88</v>
      </c>
      <c r="T3258" s="4" t="str">
        <f t="shared" si="405"/>
        <v>C - Entwicklungspotenzial</v>
      </c>
      <c r="U3258" s="4">
        <f>ROUND(((E3258-Hilfswerte!$B$20)/Hilfswerte!$B$21)+((F3258-Hilfswerte!$B$22)/Hilfswerte!$B$23)+((G3258-Hilfswerte!$B$24)/Hilfswerte!$B$25)+0.1*INDEX(Hilfswerte!$B$4:$B$15,MATCH(C3258,Hilfswerte!$A$4:$A$15,0)),2)</f>
        <v>0.43</v>
      </c>
      <c r="V3258" s="4">
        <f>ROUND(SQRT((((E3258-Hilfswerte!$B$20)/Hilfswerte!$B$21)-Hilfswerte!$B$28)^2+(((F3258-Hilfswerte!$B$22)/Hilfswerte!$B$23)-Hilfswerte!$B$29)^2+(((G3258-Hilfswerte!$B$24)/Hilfswerte!$B$25)-Hilfswerte!$B$30)^2),3)</f>
        <v>0.92700000000000005</v>
      </c>
      <c r="W3258" s="4">
        <f>ROUND(E3258*Hilfswerte!$B$31,0)</f>
        <v>11716</v>
      </c>
      <c r="X3258" s="4">
        <f t="shared" si="406"/>
        <v>6999</v>
      </c>
      <c r="Y3258" s="4" t="str">
        <f>IF(T3258="A - Top-Kunde","bereits Top-Kunde",IF(AND(V3258&lt;=Hilfswerte!$B$34,H3258&lt;0.5*W3258),"Hoch",IF(AND(V3258&lt;=Hilfswerte!$B$35,H3258&lt;0.7*W3258),"Mittel","Niedrig")))</f>
        <v>Mittel</v>
      </c>
      <c r="Z3258" s="4">
        <f t="shared" si="407"/>
        <v>8.4</v>
      </c>
      <c r="AA3258" s="4" t="str">
        <f>IF(J3258&gt;365,"Bereits abgewandert (Segment D)",IF(Z3258&gt;=Hilfswerte!$B$38,"Rot - akut gefaehrdet",IF(Z3258&gt;=Hilfswerte!$B$39,"Gelb - beobachten","Gruen - stabil")))</f>
        <v>Gruen - stabil</v>
      </c>
    </row>
    <row r="3259" spans="1:27" ht="15" customHeight="1" x14ac:dyDescent="0.25">
      <c r="A3259" s="4" t="s">
        <v>3606</v>
      </c>
      <c r="B3259" s="4" t="s">
        <v>395</v>
      </c>
      <c r="C3259" s="4" t="s">
        <v>89</v>
      </c>
      <c r="D3259" s="4" t="s">
        <v>30</v>
      </c>
      <c r="E3259" s="4">
        <v>464</v>
      </c>
      <c r="F3259" s="4">
        <v>73.599999999999994</v>
      </c>
      <c r="G3259" s="4">
        <v>17.2</v>
      </c>
      <c r="H3259" s="4">
        <v>55473</v>
      </c>
      <c r="I3259" s="4">
        <v>5</v>
      </c>
      <c r="J3259" s="4">
        <v>42</v>
      </c>
      <c r="K3259" s="4">
        <v>0</v>
      </c>
      <c r="L3259" s="4">
        <v>8</v>
      </c>
      <c r="M3259" s="4">
        <v>6</v>
      </c>
      <c r="N3259" s="4">
        <v>15.5</v>
      </c>
      <c r="O3259" s="4">
        <f t="shared" si="400"/>
        <v>4</v>
      </c>
      <c r="P3259" s="4">
        <f t="shared" si="401"/>
        <v>5</v>
      </c>
      <c r="Q3259" s="4">
        <f t="shared" si="402"/>
        <v>5</v>
      </c>
      <c r="R3259" s="4">
        <f t="shared" si="403"/>
        <v>14</v>
      </c>
      <c r="S3259" s="4">
        <f t="shared" si="404"/>
        <v>145.4</v>
      </c>
      <c r="T3259" s="4" t="str">
        <f t="shared" si="405"/>
        <v>A - Top-Kunde</v>
      </c>
      <c r="U3259" s="4">
        <f>ROUND(((E3259-Hilfswerte!$B$20)/Hilfswerte!$B$21)+((F3259-Hilfswerte!$B$22)/Hilfswerte!$B$23)+((G3259-Hilfswerte!$B$24)/Hilfswerte!$B$25)+0.1*INDEX(Hilfswerte!$B$4:$B$15,MATCH(C3259,Hilfswerte!$A$4:$A$15,0)),2)</f>
        <v>3.7</v>
      </c>
      <c r="V3259" s="4">
        <f>ROUND(SQRT((((E3259-Hilfswerte!$B$20)/Hilfswerte!$B$21)-Hilfswerte!$B$28)^2+(((F3259-Hilfswerte!$B$22)/Hilfswerte!$B$23)-Hilfswerte!$B$29)^2+(((G3259-Hilfswerte!$B$24)/Hilfswerte!$B$25)-Hilfswerte!$B$30)^2),3)</f>
        <v>1.7130000000000001</v>
      </c>
      <c r="W3259" s="4">
        <f>ROUND(E3259*Hilfswerte!$B$31,0)</f>
        <v>95373</v>
      </c>
      <c r="X3259" s="4">
        <f t="shared" si="406"/>
        <v>39900</v>
      </c>
      <c r="Y3259" s="4" t="str">
        <f>IF(T3259="A - Top-Kunde","bereits Top-Kunde",IF(AND(V3259&lt;=Hilfswerte!$B$34,H3259&lt;0.5*W3259),"Hoch",IF(AND(V3259&lt;=Hilfswerte!$B$35,H3259&lt;0.7*W3259),"Mittel","Niedrig")))</f>
        <v>bereits Top-Kunde</v>
      </c>
      <c r="Z3259" s="4">
        <f t="shared" si="407"/>
        <v>3.7</v>
      </c>
      <c r="AA3259" s="4" t="str">
        <f>IF(J3259&gt;365,"Bereits abgewandert (Segment D)",IF(Z3259&gt;=Hilfswerte!$B$38,"Rot - akut gefaehrdet",IF(Z3259&gt;=Hilfswerte!$B$39,"Gelb - beobachten","Gruen - stabil")))</f>
        <v>Gruen - stabil</v>
      </c>
    </row>
    <row r="3260" spans="1:27" ht="15" customHeight="1" x14ac:dyDescent="0.25">
      <c r="A3260" s="4" t="s">
        <v>3607</v>
      </c>
      <c r="B3260" s="4" t="s">
        <v>183</v>
      </c>
      <c r="C3260" s="4" t="s">
        <v>47</v>
      </c>
      <c r="D3260" s="4" t="s">
        <v>30</v>
      </c>
      <c r="E3260" s="4">
        <v>381</v>
      </c>
      <c r="F3260" s="4">
        <v>83.9</v>
      </c>
      <c r="G3260" s="4">
        <v>17.100000000000001</v>
      </c>
      <c r="H3260" s="4">
        <v>0</v>
      </c>
      <c r="I3260" s="4">
        <v>0</v>
      </c>
      <c r="J3260" s="4">
        <v>420</v>
      </c>
      <c r="K3260" s="4">
        <v>0</v>
      </c>
      <c r="L3260" s="4">
        <v>5</v>
      </c>
      <c r="M3260" s="4">
        <v>0</v>
      </c>
      <c r="N3260" s="4">
        <v>-56.8</v>
      </c>
      <c r="O3260" s="4">
        <f t="shared" si="400"/>
        <v>1</v>
      </c>
      <c r="P3260" s="4">
        <f t="shared" si="401"/>
        <v>1</v>
      </c>
      <c r="Q3260" s="4">
        <f t="shared" si="402"/>
        <v>1</v>
      </c>
      <c r="R3260" s="4">
        <f t="shared" si="403"/>
        <v>3</v>
      </c>
      <c r="S3260" s="4">
        <f t="shared" si="404"/>
        <v>0.1</v>
      </c>
      <c r="T3260" s="4" t="str">
        <f t="shared" si="405"/>
        <v>D - Abwanderungsrisiko</v>
      </c>
      <c r="U3260" s="4">
        <f>ROUND(((E3260-Hilfswerte!$B$20)/Hilfswerte!$B$21)+((F3260-Hilfswerte!$B$22)/Hilfswerte!$B$23)+((G3260-Hilfswerte!$B$24)/Hilfswerte!$B$25)+0.1*INDEX(Hilfswerte!$B$4:$B$15,MATCH(C3260,Hilfswerte!$A$4:$A$15,0)),2)</f>
        <v>3.3</v>
      </c>
      <c r="V3260" s="4">
        <f>ROUND(SQRT((((E3260-Hilfswerte!$B$20)/Hilfswerte!$B$21)-Hilfswerte!$B$28)^2+(((F3260-Hilfswerte!$B$22)/Hilfswerte!$B$23)-Hilfswerte!$B$29)^2+(((G3260-Hilfswerte!$B$24)/Hilfswerte!$B$25)-Hilfswerte!$B$30)^2),3)</f>
        <v>1.5509999999999999</v>
      </c>
      <c r="W3260" s="4">
        <f>ROUND(E3260*Hilfswerte!$B$31,0)</f>
        <v>78313</v>
      </c>
      <c r="X3260" s="4">
        <f t="shared" si="406"/>
        <v>78313</v>
      </c>
      <c r="Y3260" s="4" t="str">
        <f>IF(T3260="A - Top-Kunde","bereits Top-Kunde",IF(AND(V3260&lt;=Hilfswerte!$B$34,H3260&lt;0.5*W3260),"Hoch",IF(AND(V3260&lt;=Hilfswerte!$B$35,H3260&lt;0.7*W3260),"Mittel","Niedrig")))</f>
        <v>Niedrig</v>
      </c>
      <c r="Z3260" s="4">
        <f t="shared" si="407"/>
        <v>44.7</v>
      </c>
      <c r="AA3260" s="4" t="str">
        <f>IF(J3260&gt;365,"Bereits abgewandert (Segment D)",IF(Z3260&gt;=Hilfswerte!$B$38,"Rot - akut gefaehrdet",IF(Z3260&gt;=Hilfswerte!$B$39,"Gelb - beobachten","Gruen - stabil")))</f>
        <v>Bereits abgewandert (Segment D)</v>
      </c>
    </row>
    <row r="3261" spans="1:27" ht="15" customHeight="1" x14ac:dyDescent="0.25">
      <c r="A3261" s="4" t="s">
        <v>3608</v>
      </c>
      <c r="B3261" s="4" t="s">
        <v>541</v>
      </c>
      <c r="C3261" s="4" t="s">
        <v>51</v>
      </c>
      <c r="D3261" s="4" t="s">
        <v>30</v>
      </c>
      <c r="E3261" s="4">
        <v>53</v>
      </c>
      <c r="F3261" s="4">
        <v>11</v>
      </c>
      <c r="G3261" s="4">
        <v>10.4</v>
      </c>
      <c r="H3261" s="4">
        <v>21040</v>
      </c>
      <c r="I3261" s="4">
        <v>5</v>
      </c>
      <c r="J3261" s="4">
        <v>36</v>
      </c>
      <c r="K3261" s="4">
        <v>0</v>
      </c>
      <c r="L3261" s="4">
        <v>-3</v>
      </c>
      <c r="M3261" s="4">
        <v>5</v>
      </c>
      <c r="N3261" s="4">
        <v>18.899999999999999</v>
      </c>
      <c r="O3261" s="4">
        <f t="shared" si="400"/>
        <v>4</v>
      </c>
      <c r="P3261" s="4">
        <f t="shared" si="401"/>
        <v>5</v>
      </c>
      <c r="Q3261" s="4">
        <f t="shared" si="402"/>
        <v>5</v>
      </c>
      <c r="R3261" s="4">
        <f t="shared" si="403"/>
        <v>14</v>
      </c>
      <c r="S3261" s="4">
        <f t="shared" si="404"/>
        <v>149.5</v>
      </c>
      <c r="T3261" s="4" t="str">
        <f t="shared" si="405"/>
        <v>A - Top-Kunde</v>
      </c>
      <c r="U3261" s="4">
        <f>ROUND(((E3261-Hilfswerte!$B$20)/Hilfswerte!$B$21)+((F3261-Hilfswerte!$B$22)/Hilfswerte!$B$23)+((G3261-Hilfswerte!$B$24)/Hilfswerte!$B$25)+0.1*INDEX(Hilfswerte!$B$4:$B$15,MATCH(C3261,Hilfswerte!$A$4:$A$15,0)),2)</f>
        <v>-0.22</v>
      </c>
      <c r="V3261" s="4">
        <f>ROUND(SQRT((((E3261-Hilfswerte!$B$20)/Hilfswerte!$B$21)-Hilfswerte!$B$28)^2+(((F3261-Hilfswerte!$B$22)/Hilfswerte!$B$23)-Hilfswerte!$B$29)^2+(((G3261-Hilfswerte!$B$24)/Hilfswerte!$B$25)-Hilfswerte!$B$30)^2),3)</f>
        <v>0.69799999999999995</v>
      </c>
      <c r="W3261" s="4">
        <f>ROUND(E3261*Hilfswerte!$B$31,0)</f>
        <v>10894</v>
      </c>
      <c r="X3261" s="4">
        <f t="shared" si="406"/>
        <v>0</v>
      </c>
      <c r="Y3261" s="4" t="str">
        <f>IF(T3261="A - Top-Kunde","bereits Top-Kunde",IF(AND(V3261&lt;=Hilfswerte!$B$34,H3261&lt;0.5*W3261),"Hoch",IF(AND(V3261&lt;=Hilfswerte!$B$35,H3261&lt;0.7*W3261),"Mittel","Niedrig")))</f>
        <v>bereits Top-Kunde</v>
      </c>
      <c r="Z3261" s="4">
        <f t="shared" si="407"/>
        <v>1.8</v>
      </c>
      <c r="AA3261" s="4" t="str">
        <f>IF(J3261&gt;365,"Bereits abgewandert (Segment D)",IF(Z3261&gt;=Hilfswerte!$B$38,"Rot - akut gefaehrdet",IF(Z3261&gt;=Hilfswerte!$B$39,"Gelb - beobachten","Gruen - stabil")))</f>
        <v>Gruen - stabil</v>
      </c>
    </row>
    <row r="3262" spans="1:27" ht="15" customHeight="1" x14ac:dyDescent="0.25">
      <c r="A3262" s="4" t="s">
        <v>3609</v>
      </c>
      <c r="B3262" s="4" t="s">
        <v>569</v>
      </c>
      <c r="C3262" s="4" t="s">
        <v>29</v>
      </c>
      <c r="D3262" s="4" t="s">
        <v>30</v>
      </c>
      <c r="E3262" s="4">
        <v>276</v>
      </c>
      <c r="F3262" s="4">
        <v>78.8</v>
      </c>
      <c r="G3262" s="4">
        <v>10.6</v>
      </c>
      <c r="H3262" s="4">
        <v>0</v>
      </c>
      <c r="I3262" s="4">
        <v>0</v>
      </c>
      <c r="J3262" s="4">
        <v>637</v>
      </c>
      <c r="K3262" s="4">
        <v>0</v>
      </c>
      <c r="L3262" s="4">
        <v>12</v>
      </c>
      <c r="M3262" s="4">
        <v>0</v>
      </c>
      <c r="N3262" s="4">
        <v>-34</v>
      </c>
      <c r="O3262" s="4">
        <f t="shared" si="400"/>
        <v>1</v>
      </c>
      <c r="P3262" s="4">
        <f t="shared" si="401"/>
        <v>1</v>
      </c>
      <c r="Q3262" s="4">
        <f t="shared" si="402"/>
        <v>1</v>
      </c>
      <c r="R3262" s="4">
        <f t="shared" si="403"/>
        <v>3</v>
      </c>
      <c r="S3262" s="4">
        <f t="shared" si="404"/>
        <v>9.4</v>
      </c>
      <c r="T3262" s="4" t="str">
        <f t="shared" si="405"/>
        <v>D - Abwanderungsrisiko</v>
      </c>
      <c r="U3262" s="4">
        <f>ROUND(((E3262-Hilfswerte!$B$20)/Hilfswerte!$B$21)+((F3262-Hilfswerte!$B$22)/Hilfswerte!$B$23)+((G3262-Hilfswerte!$B$24)/Hilfswerte!$B$25)+0.1*INDEX(Hilfswerte!$B$4:$B$15,MATCH(C3262,Hilfswerte!$A$4:$A$15,0)),2)</f>
        <v>1.91</v>
      </c>
      <c r="V3262" s="4">
        <f>ROUND(SQRT((((E3262-Hilfswerte!$B$20)/Hilfswerte!$B$21)-Hilfswerte!$B$28)^2+(((F3262-Hilfswerte!$B$22)/Hilfswerte!$B$23)-Hilfswerte!$B$29)^2+(((G3262-Hilfswerte!$B$24)/Hilfswerte!$B$25)-Hilfswerte!$B$30)^2),3)</f>
        <v>0.88100000000000001</v>
      </c>
      <c r="W3262" s="4">
        <f>ROUND(E3262*Hilfswerte!$B$31,0)</f>
        <v>56731</v>
      </c>
      <c r="X3262" s="4">
        <f t="shared" si="406"/>
        <v>56731</v>
      </c>
      <c r="Y3262" s="4" t="str">
        <f>IF(T3262="A - Top-Kunde","bereits Top-Kunde",IF(AND(V3262&lt;=Hilfswerte!$B$34,H3262&lt;0.5*W3262),"Hoch",IF(AND(V3262&lt;=Hilfswerte!$B$35,H3262&lt;0.7*W3262),"Mittel","Niedrig")))</f>
        <v>Mittel</v>
      </c>
      <c r="Z3262" s="4">
        <f t="shared" si="407"/>
        <v>47.9</v>
      </c>
      <c r="AA3262" s="4" t="str">
        <f>IF(J3262&gt;365,"Bereits abgewandert (Segment D)",IF(Z3262&gt;=Hilfswerte!$B$38,"Rot - akut gefaehrdet",IF(Z3262&gt;=Hilfswerte!$B$39,"Gelb - beobachten","Gruen - stabil")))</f>
        <v>Bereits abgewandert (Segment D)</v>
      </c>
    </row>
    <row r="3263" spans="1:27" ht="15" customHeight="1" x14ac:dyDescent="0.25">
      <c r="A3263" s="4" t="s">
        <v>3610</v>
      </c>
      <c r="B3263" s="4" t="s">
        <v>1107</v>
      </c>
      <c r="C3263" s="4" t="s">
        <v>55</v>
      </c>
      <c r="D3263" s="4" t="s">
        <v>30</v>
      </c>
      <c r="E3263" s="4">
        <v>11</v>
      </c>
      <c r="F3263" s="4">
        <v>2.8</v>
      </c>
      <c r="G3263" s="4">
        <v>1.3</v>
      </c>
      <c r="H3263" s="4">
        <v>556</v>
      </c>
      <c r="I3263" s="4">
        <v>1</v>
      </c>
      <c r="J3263" s="4">
        <v>139</v>
      </c>
      <c r="K3263" s="4">
        <v>0</v>
      </c>
      <c r="L3263" s="4">
        <v>1</v>
      </c>
      <c r="M3263" s="4">
        <v>4</v>
      </c>
      <c r="N3263" s="4">
        <v>-6.9</v>
      </c>
      <c r="O3263" s="4">
        <f t="shared" si="400"/>
        <v>3</v>
      </c>
      <c r="P3263" s="4">
        <f t="shared" si="401"/>
        <v>1</v>
      </c>
      <c r="Q3263" s="4">
        <f t="shared" si="402"/>
        <v>2</v>
      </c>
      <c r="R3263" s="4">
        <f t="shared" si="403"/>
        <v>6</v>
      </c>
      <c r="S3263" s="4">
        <f t="shared" si="404"/>
        <v>56.3</v>
      </c>
      <c r="T3263" s="4" t="str">
        <f t="shared" si="405"/>
        <v>C - Entwicklungspotenzial</v>
      </c>
      <c r="U3263" s="4">
        <f>ROUND(((E3263-Hilfswerte!$B$20)/Hilfswerte!$B$21)+((F3263-Hilfswerte!$B$22)/Hilfswerte!$B$23)+((G3263-Hilfswerte!$B$24)/Hilfswerte!$B$25)+0.1*INDEX(Hilfswerte!$B$4:$B$15,MATCH(C3263,Hilfswerte!$A$4:$A$15,0)),2)</f>
        <v>-2.04</v>
      </c>
      <c r="V3263" s="4">
        <f>ROUND(SQRT((((E3263-Hilfswerte!$B$20)/Hilfswerte!$B$21)-Hilfswerte!$B$28)^2+(((F3263-Hilfswerte!$B$22)/Hilfswerte!$B$23)-Hilfswerte!$B$29)^2+(((G3263-Hilfswerte!$B$24)/Hilfswerte!$B$25)-Hilfswerte!$B$30)^2),3)</f>
        <v>1.8220000000000001</v>
      </c>
      <c r="W3263" s="4">
        <f>ROUND(E3263*Hilfswerte!$B$31,0)</f>
        <v>2261</v>
      </c>
      <c r="X3263" s="4">
        <f t="shared" si="406"/>
        <v>1705</v>
      </c>
      <c r="Y3263" s="4" t="str">
        <f>IF(T3263="A - Top-Kunde","bereits Top-Kunde",IF(AND(V3263&lt;=Hilfswerte!$B$34,H3263&lt;0.5*W3263),"Hoch",IF(AND(V3263&lt;=Hilfswerte!$B$35,H3263&lt;0.7*W3263),"Mittel","Niedrig")))</f>
        <v>Niedrig</v>
      </c>
      <c r="Z3263" s="4">
        <f t="shared" si="407"/>
        <v>9.9</v>
      </c>
      <c r="AA3263" s="4" t="str">
        <f>IF(J3263&gt;365,"Bereits abgewandert (Segment D)",IF(Z3263&gt;=Hilfswerte!$B$38,"Rot - akut gefaehrdet",IF(Z3263&gt;=Hilfswerte!$B$39,"Gelb - beobachten","Gruen - stabil")))</f>
        <v>Gruen - stabil</v>
      </c>
    </row>
    <row r="3264" spans="1:27" ht="15" customHeight="1" x14ac:dyDescent="0.25">
      <c r="A3264" s="4" t="s">
        <v>3611</v>
      </c>
      <c r="B3264" s="4" t="s">
        <v>1364</v>
      </c>
      <c r="C3264" s="4" t="s">
        <v>59</v>
      </c>
      <c r="D3264" s="4" t="s">
        <v>30</v>
      </c>
      <c r="E3264" s="4">
        <v>292</v>
      </c>
      <c r="F3264" s="4">
        <v>26.8</v>
      </c>
      <c r="G3264" s="4">
        <v>5.5</v>
      </c>
      <c r="H3264" s="4">
        <v>18673</v>
      </c>
      <c r="I3264" s="4">
        <v>4</v>
      </c>
      <c r="J3264" s="4">
        <v>29</v>
      </c>
      <c r="K3264" s="4">
        <v>2</v>
      </c>
      <c r="L3264" s="4">
        <v>14</v>
      </c>
      <c r="M3264" s="4">
        <v>5</v>
      </c>
      <c r="N3264" s="4">
        <v>11.2</v>
      </c>
      <c r="O3264" s="4">
        <f t="shared" si="400"/>
        <v>5</v>
      </c>
      <c r="P3264" s="4">
        <f t="shared" si="401"/>
        <v>4</v>
      </c>
      <c r="Q3264" s="4">
        <f t="shared" si="402"/>
        <v>5</v>
      </c>
      <c r="R3264" s="4">
        <f t="shared" si="403"/>
        <v>14</v>
      </c>
      <c r="S3264" s="4">
        <f t="shared" si="404"/>
        <v>129.4</v>
      </c>
      <c r="T3264" s="4" t="str">
        <f t="shared" si="405"/>
        <v>A - Top-Kunde</v>
      </c>
      <c r="U3264" s="4">
        <f>ROUND(((E3264-Hilfswerte!$B$20)/Hilfswerte!$B$21)+((F3264-Hilfswerte!$B$22)/Hilfswerte!$B$23)+((G3264-Hilfswerte!$B$24)/Hilfswerte!$B$25)+0.1*INDEX(Hilfswerte!$B$4:$B$15,MATCH(C3264,Hilfswerte!$A$4:$A$15,0)),2)</f>
        <v>-0.11</v>
      </c>
      <c r="V3264" s="4">
        <f>ROUND(SQRT((((E3264-Hilfswerte!$B$20)/Hilfswerte!$B$21)-Hilfswerte!$B$28)^2+(((F3264-Hilfswerte!$B$22)/Hilfswerte!$B$23)-Hilfswerte!$B$29)^2+(((G3264-Hilfswerte!$B$24)/Hilfswerte!$B$25)-Hilfswerte!$B$30)^2),3)</f>
        <v>1.07</v>
      </c>
      <c r="W3264" s="4">
        <f>ROUND(E3264*Hilfswerte!$B$31,0)</f>
        <v>60019</v>
      </c>
      <c r="X3264" s="4">
        <f t="shared" si="406"/>
        <v>41346</v>
      </c>
      <c r="Y3264" s="4" t="str">
        <f>IF(T3264="A - Top-Kunde","bereits Top-Kunde",IF(AND(V3264&lt;=Hilfswerte!$B$34,H3264&lt;0.5*W3264),"Hoch",IF(AND(V3264&lt;=Hilfswerte!$B$35,H3264&lt;0.7*W3264),"Mittel","Niedrig")))</f>
        <v>bereits Top-Kunde</v>
      </c>
      <c r="Z3264" s="4">
        <f t="shared" si="407"/>
        <v>10.3</v>
      </c>
      <c r="AA3264" s="4" t="str">
        <f>IF(J3264&gt;365,"Bereits abgewandert (Segment D)",IF(Z3264&gt;=Hilfswerte!$B$38,"Rot - akut gefaehrdet",IF(Z3264&gt;=Hilfswerte!$B$39,"Gelb - beobachten","Gruen - stabil")))</f>
        <v>Gruen - stabil</v>
      </c>
    </row>
    <row r="3265" spans="1:27" ht="15" customHeight="1" x14ac:dyDescent="0.25">
      <c r="A3265" s="4" t="s">
        <v>3612</v>
      </c>
      <c r="B3265" s="4" t="s">
        <v>64</v>
      </c>
      <c r="C3265" s="4" t="s">
        <v>84</v>
      </c>
      <c r="D3265" s="4" t="s">
        <v>30</v>
      </c>
      <c r="E3265" s="4">
        <v>99</v>
      </c>
      <c r="F3265" s="4">
        <v>25.5</v>
      </c>
      <c r="G3265" s="4">
        <v>16.3</v>
      </c>
      <c r="H3265" s="4">
        <v>2731</v>
      </c>
      <c r="I3265" s="4">
        <v>1</v>
      </c>
      <c r="J3265" s="4">
        <v>262</v>
      </c>
      <c r="K3265" s="4">
        <v>0</v>
      </c>
      <c r="L3265" s="4">
        <v>3</v>
      </c>
      <c r="M3265" s="4">
        <v>2</v>
      </c>
      <c r="N3265" s="4">
        <v>19.2</v>
      </c>
      <c r="O3265" s="4">
        <f t="shared" si="400"/>
        <v>2</v>
      </c>
      <c r="P3265" s="4">
        <f t="shared" si="401"/>
        <v>1</v>
      </c>
      <c r="Q3265" s="4">
        <f t="shared" si="402"/>
        <v>4</v>
      </c>
      <c r="R3265" s="4">
        <f t="shared" si="403"/>
        <v>7</v>
      </c>
      <c r="S3265" s="4">
        <f t="shared" si="404"/>
        <v>78.7</v>
      </c>
      <c r="T3265" s="4" t="str">
        <f t="shared" si="405"/>
        <v>C - Entwicklungspotenzial</v>
      </c>
      <c r="U3265" s="4">
        <f>ROUND(((E3265-Hilfswerte!$B$20)/Hilfswerte!$B$21)+((F3265-Hilfswerte!$B$22)/Hilfswerte!$B$23)+((G3265-Hilfswerte!$B$24)/Hilfswerte!$B$25)+0.1*INDEX(Hilfswerte!$B$4:$B$15,MATCH(C3265,Hilfswerte!$A$4:$A$15,0)),2)</f>
        <v>0.84</v>
      </c>
      <c r="V3265" s="4">
        <f>ROUND(SQRT((((E3265-Hilfswerte!$B$20)/Hilfswerte!$B$21)-Hilfswerte!$B$28)^2+(((F3265-Hilfswerte!$B$22)/Hilfswerte!$B$23)-Hilfswerte!$B$29)^2+(((G3265-Hilfswerte!$B$24)/Hilfswerte!$B$25)-Hilfswerte!$B$30)^2),3)</f>
        <v>0.88700000000000001</v>
      </c>
      <c r="W3265" s="4">
        <f>ROUND(E3265*Hilfswerte!$B$31,0)</f>
        <v>20349</v>
      </c>
      <c r="X3265" s="4">
        <f t="shared" si="406"/>
        <v>17618</v>
      </c>
      <c r="Y3265" s="4" t="str">
        <f>IF(T3265="A - Top-Kunde","bereits Top-Kunde",IF(AND(V3265&lt;=Hilfswerte!$B$34,H3265&lt;0.5*W3265),"Hoch",IF(AND(V3265&lt;=Hilfswerte!$B$35,H3265&lt;0.7*W3265),"Mittel","Niedrig")))</f>
        <v>Mittel</v>
      </c>
      <c r="Z3265" s="4">
        <f t="shared" si="407"/>
        <v>13.7</v>
      </c>
      <c r="AA3265" s="4" t="str">
        <f>IF(J3265&gt;365,"Bereits abgewandert (Segment D)",IF(Z3265&gt;=Hilfswerte!$B$38,"Rot - akut gefaehrdet",IF(Z3265&gt;=Hilfswerte!$B$39,"Gelb - beobachten","Gruen - stabil")))</f>
        <v>Gelb - beobachten</v>
      </c>
    </row>
    <row r="3266" spans="1:27" ht="15" customHeight="1" x14ac:dyDescent="0.25">
      <c r="A3266" s="4" t="s">
        <v>3613</v>
      </c>
      <c r="B3266" s="4" t="s">
        <v>447</v>
      </c>
      <c r="C3266" s="4" t="s">
        <v>29</v>
      </c>
      <c r="D3266" s="4" t="s">
        <v>52</v>
      </c>
      <c r="E3266" s="4">
        <v>87</v>
      </c>
      <c r="F3266" s="4">
        <v>12.7</v>
      </c>
      <c r="G3266" s="4">
        <v>7.6</v>
      </c>
      <c r="H3266" s="4">
        <v>9284</v>
      </c>
      <c r="I3266" s="4">
        <v>2</v>
      </c>
      <c r="J3266" s="4">
        <v>272</v>
      </c>
      <c r="K3266" s="4">
        <v>1</v>
      </c>
      <c r="L3266" s="4">
        <v>11</v>
      </c>
      <c r="M3266" s="4">
        <v>2</v>
      </c>
      <c r="N3266" s="4">
        <v>-22</v>
      </c>
      <c r="O3266" s="4">
        <f t="shared" ref="O3266:O3329" si="408">IF(J3266&gt;365,1,IF(J3266&lt;=30,5,IF(J3266&lt;=90,4,IF(J3266&lt;=180,3,2))))</f>
        <v>2</v>
      </c>
      <c r="P3266" s="4">
        <f t="shared" ref="P3266:P3329" si="409">IF(I3266&gt;=5,5,IF(I3266&gt;=4,4,IF(I3266&gt;=3,3,IF(I3266&gt;=2,2,1))))</f>
        <v>2</v>
      </c>
      <c r="Q3266" s="4">
        <f t="shared" ref="Q3266:Q3329" si="410">IF(H3266&gt;=7500,5,IF(H3266&gt;=2500,4,IF(H3266&gt;=1000,3,IF(H3266&gt;=1,2,1))))</f>
        <v>5</v>
      </c>
      <c r="R3266" s="4">
        <f t="shared" ref="R3266:R3329" si="411">O3266+P3266+Q3266</f>
        <v>9</v>
      </c>
      <c r="S3266" s="4">
        <f t="shared" ref="S3266:S3329" si="412">ROUND(10*R3266+0.5*N3266-6*K3266-0.3*MAX(0,L3266),1)</f>
        <v>69.7</v>
      </c>
      <c r="T3266" s="4" t="str">
        <f t="shared" ref="T3266:T3329" si="413">IF(J3266&gt;365,"D - Abwanderungsrisiko",IF(S3266&gt;=125,"A - Top-Kunde",IF(S3266&gt;=105,"B - Kernkunde","C - Entwicklungspotenzial")))</f>
        <v>C - Entwicklungspotenzial</v>
      </c>
      <c r="U3266" s="4">
        <f>ROUND(((E3266-Hilfswerte!$B$20)/Hilfswerte!$B$21)+((F3266-Hilfswerte!$B$22)/Hilfswerte!$B$23)+((G3266-Hilfswerte!$B$24)/Hilfswerte!$B$25)+0.1*INDEX(Hilfswerte!$B$4:$B$15,MATCH(C3266,Hilfswerte!$A$4:$A$15,0)),2)</f>
        <v>-0.56000000000000005</v>
      </c>
      <c r="V3266" s="4">
        <f>ROUND(SQRT((((E3266-Hilfswerte!$B$20)/Hilfswerte!$B$21)-Hilfswerte!$B$28)^2+(((F3266-Hilfswerte!$B$22)/Hilfswerte!$B$23)-Hilfswerte!$B$29)^2+(((G3266-Hilfswerte!$B$24)/Hilfswerte!$B$25)-Hilfswerte!$B$30)^2),3)</f>
        <v>0.80600000000000005</v>
      </c>
      <c r="W3266" s="4">
        <f>ROUND(E3266*Hilfswerte!$B$31,0)</f>
        <v>17883</v>
      </c>
      <c r="X3266" s="4">
        <f t="shared" ref="X3266:X3329" si="414">MAX(0,W3266-H3266)</f>
        <v>8599</v>
      </c>
      <c r="Y3266" s="4" t="str">
        <f>IF(T3266="A - Top-Kunde","bereits Top-Kunde",IF(AND(V3266&lt;=Hilfswerte!$B$34,H3266&lt;0.5*W3266),"Hoch",IF(AND(V3266&lt;=Hilfswerte!$B$35,H3266&lt;0.7*W3266),"Mittel","Niedrig")))</f>
        <v>Mittel</v>
      </c>
      <c r="Z3266" s="4">
        <f t="shared" ref="Z3266:Z3329" si="415">ROUND(0.4*MAX(0,-N3266)+3*K3266+0.2*MAX(0,L3266)+0.05*J3266,1)</f>
        <v>27.6</v>
      </c>
      <c r="AA3266" s="4" t="str">
        <f>IF(J3266&gt;365,"Bereits abgewandert (Segment D)",IF(Z3266&gt;=Hilfswerte!$B$38,"Rot - akut gefaehrdet",IF(Z3266&gt;=Hilfswerte!$B$39,"Gelb - beobachten","Gruen - stabil")))</f>
        <v>Rot - akut gefaehrdet</v>
      </c>
    </row>
    <row r="3267" spans="1:27" ht="15" customHeight="1" x14ac:dyDescent="0.25">
      <c r="A3267" s="4" t="s">
        <v>3614</v>
      </c>
      <c r="B3267" s="4" t="s">
        <v>464</v>
      </c>
      <c r="C3267" s="4" t="s">
        <v>55</v>
      </c>
      <c r="D3267" s="4" t="s">
        <v>30</v>
      </c>
      <c r="E3267" s="4">
        <v>32</v>
      </c>
      <c r="F3267" s="4">
        <v>7.8</v>
      </c>
      <c r="G3267" s="4">
        <v>5.5</v>
      </c>
      <c r="H3267" s="4">
        <v>10236</v>
      </c>
      <c r="I3267" s="4">
        <v>6</v>
      </c>
      <c r="J3267" s="4">
        <v>4</v>
      </c>
      <c r="K3267" s="4">
        <v>1</v>
      </c>
      <c r="L3267" s="4">
        <v>24</v>
      </c>
      <c r="M3267" s="4">
        <v>5</v>
      </c>
      <c r="N3267" s="4">
        <v>2.2999999999999998</v>
      </c>
      <c r="O3267" s="4">
        <f t="shared" si="408"/>
        <v>5</v>
      </c>
      <c r="P3267" s="4">
        <f t="shared" si="409"/>
        <v>5</v>
      </c>
      <c r="Q3267" s="4">
        <f t="shared" si="410"/>
        <v>5</v>
      </c>
      <c r="R3267" s="4">
        <f t="shared" si="411"/>
        <v>15</v>
      </c>
      <c r="S3267" s="4">
        <f t="shared" si="412"/>
        <v>138</v>
      </c>
      <c r="T3267" s="4" t="str">
        <f t="shared" si="413"/>
        <v>A - Top-Kunde</v>
      </c>
      <c r="U3267" s="4">
        <f>ROUND(((E3267-Hilfswerte!$B$20)/Hilfswerte!$B$21)+((F3267-Hilfswerte!$B$22)/Hilfswerte!$B$23)+((G3267-Hilfswerte!$B$24)/Hilfswerte!$B$25)+0.1*INDEX(Hilfswerte!$B$4:$B$15,MATCH(C3267,Hilfswerte!$A$4:$A$15,0)),2)</f>
        <v>-1.19</v>
      </c>
      <c r="V3267" s="4">
        <f>ROUND(SQRT((((E3267-Hilfswerte!$B$20)/Hilfswerte!$B$21)-Hilfswerte!$B$28)^2+(((F3267-Hilfswerte!$B$22)/Hilfswerte!$B$23)-Hilfswerte!$B$29)^2+(((G3267-Hilfswerte!$B$24)/Hilfswerte!$B$25)-Hilfswerte!$B$30)^2),3)</f>
        <v>1.2030000000000001</v>
      </c>
      <c r="W3267" s="4">
        <f>ROUND(E3267*Hilfswerte!$B$31,0)</f>
        <v>6577</v>
      </c>
      <c r="X3267" s="4">
        <f t="shared" si="414"/>
        <v>0</v>
      </c>
      <c r="Y3267" s="4" t="str">
        <f>IF(T3267="A - Top-Kunde","bereits Top-Kunde",IF(AND(V3267&lt;=Hilfswerte!$B$34,H3267&lt;0.5*W3267),"Hoch",IF(AND(V3267&lt;=Hilfswerte!$B$35,H3267&lt;0.7*W3267),"Mittel","Niedrig")))</f>
        <v>bereits Top-Kunde</v>
      </c>
      <c r="Z3267" s="4">
        <f t="shared" si="415"/>
        <v>8</v>
      </c>
      <c r="AA3267" s="4" t="str">
        <f>IF(J3267&gt;365,"Bereits abgewandert (Segment D)",IF(Z3267&gt;=Hilfswerte!$B$38,"Rot - akut gefaehrdet",IF(Z3267&gt;=Hilfswerte!$B$39,"Gelb - beobachten","Gruen - stabil")))</f>
        <v>Gruen - stabil</v>
      </c>
    </row>
    <row r="3268" spans="1:27" ht="15" customHeight="1" x14ac:dyDescent="0.25">
      <c r="A3268" s="4" t="s">
        <v>3615</v>
      </c>
      <c r="B3268" s="4" t="s">
        <v>350</v>
      </c>
      <c r="C3268" s="4" t="s">
        <v>84</v>
      </c>
      <c r="D3268" s="4" t="s">
        <v>117</v>
      </c>
      <c r="E3268" s="4">
        <v>37</v>
      </c>
      <c r="F3268" s="4">
        <v>7.2</v>
      </c>
      <c r="G3268" s="4">
        <v>1.8</v>
      </c>
      <c r="H3268" s="4">
        <v>6712</v>
      </c>
      <c r="I3268" s="4">
        <v>1</v>
      </c>
      <c r="J3268" s="4">
        <v>365</v>
      </c>
      <c r="K3268" s="4">
        <v>0</v>
      </c>
      <c r="L3268" s="4">
        <v>27</v>
      </c>
      <c r="M3268" s="4">
        <v>2</v>
      </c>
      <c r="N3268" s="4">
        <v>-18.8</v>
      </c>
      <c r="O3268" s="4">
        <f t="shared" si="408"/>
        <v>2</v>
      </c>
      <c r="P3268" s="4">
        <f t="shared" si="409"/>
        <v>1</v>
      </c>
      <c r="Q3268" s="4">
        <f t="shared" si="410"/>
        <v>4</v>
      </c>
      <c r="R3268" s="4">
        <f t="shared" si="411"/>
        <v>7</v>
      </c>
      <c r="S3268" s="4">
        <f t="shared" si="412"/>
        <v>52.5</v>
      </c>
      <c r="T3268" s="4" t="str">
        <f t="shared" si="413"/>
        <v>C - Entwicklungspotenzial</v>
      </c>
      <c r="U3268" s="4">
        <f>ROUND(((E3268-Hilfswerte!$B$20)/Hilfswerte!$B$21)+((F3268-Hilfswerte!$B$22)/Hilfswerte!$B$23)+((G3268-Hilfswerte!$B$24)/Hilfswerte!$B$25)+0.1*INDEX(Hilfswerte!$B$4:$B$15,MATCH(C3268,Hilfswerte!$A$4:$A$15,0)),2)</f>
        <v>-2.06</v>
      </c>
      <c r="V3268" s="4">
        <f>ROUND(SQRT((((E3268-Hilfswerte!$B$20)/Hilfswerte!$B$21)-Hilfswerte!$B$28)^2+(((F3268-Hilfswerte!$B$22)/Hilfswerte!$B$23)-Hilfswerte!$B$29)^2+(((G3268-Hilfswerte!$B$24)/Hilfswerte!$B$25)-Hilfswerte!$B$30)^2),3)</f>
        <v>1.6870000000000001</v>
      </c>
      <c r="W3268" s="4">
        <f>ROUND(E3268*Hilfswerte!$B$31,0)</f>
        <v>7605</v>
      </c>
      <c r="X3268" s="4">
        <f t="shared" si="414"/>
        <v>893</v>
      </c>
      <c r="Y3268" s="4" t="str">
        <f>IF(T3268="A - Top-Kunde","bereits Top-Kunde",IF(AND(V3268&lt;=Hilfswerte!$B$34,H3268&lt;0.5*W3268),"Hoch",IF(AND(V3268&lt;=Hilfswerte!$B$35,H3268&lt;0.7*W3268),"Mittel","Niedrig")))</f>
        <v>Niedrig</v>
      </c>
      <c r="Z3268" s="4">
        <f t="shared" si="415"/>
        <v>31.2</v>
      </c>
      <c r="AA3268" s="4" t="str">
        <f>IF(J3268&gt;365,"Bereits abgewandert (Segment D)",IF(Z3268&gt;=Hilfswerte!$B$38,"Rot - akut gefaehrdet",IF(Z3268&gt;=Hilfswerte!$B$39,"Gelb - beobachten","Gruen - stabil")))</f>
        <v>Rot - akut gefaehrdet</v>
      </c>
    </row>
    <row r="3269" spans="1:27" ht="15" customHeight="1" x14ac:dyDescent="0.25">
      <c r="A3269" s="4" t="s">
        <v>3616</v>
      </c>
      <c r="B3269" s="4" t="s">
        <v>531</v>
      </c>
      <c r="C3269" s="4" t="s">
        <v>74</v>
      </c>
      <c r="D3269" s="4" t="s">
        <v>93</v>
      </c>
      <c r="E3269" s="4">
        <v>44</v>
      </c>
      <c r="F3269" s="4">
        <v>8.6</v>
      </c>
      <c r="G3269" s="4">
        <v>7.7</v>
      </c>
      <c r="H3269" s="4">
        <v>7367</v>
      </c>
      <c r="I3269" s="4">
        <v>9</v>
      </c>
      <c r="J3269" s="4">
        <v>3</v>
      </c>
      <c r="K3269" s="4">
        <v>1</v>
      </c>
      <c r="L3269" s="4">
        <v>-3</v>
      </c>
      <c r="M3269" s="4">
        <v>1</v>
      </c>
      <c r="N3269" s="4">
        <v>22.4</v>
      </c>
      <c r="O3269" s="4">
        <f t="shared" si="408"/>
        <v>5</v>
      </c>
      <c r="P3269" s="4">
        <f t="shared" si="409"/>
        <v>5</v>
      </c>
      <c r="Q3269" s="4">
        <f t="shared" si="410"/>
        <v>4</v>
      </c>
      <c r="R3269" s="4">
        <f t="shared" si="411"/>
        <v>14</v>
      </c>
      <c r="S3269" s="4">
        <f t="shared" si="412"/>
        <v>145.19999999999999</v>
      </c>
      <c r="T3269" s="4" t="str">
        <f t="shared" si="413"/>
        <v>A - Top-Kunde</v>
      </c>
      <c r="U3269" s="4">
        <f>ROUND(((E3269-Hilfswerte!$B$20)/Hilfswerte!$B$21)+((F3269-Hilfswerte!$B$22)/Hilfswerte!$B$23)+((G3269-Hilfswerte!$B$24)/Hilfswerte!$B$25)+0.1*INDEX(Hilfswerte!$B$4:$B$15,MATCH(C3269,Hilfswerte!$A$4:$A$15,0)),2)</f>
        <v>-1.1000000000000001</v>
      </c>
      <c r="V3269" s="4">
        <f>ROUND(SQRT((((E3269-Hilfswerte!$B$20)/Hilfswerte!$B$21)-Hilfswerte!$B$28)^2+(((F3269-Hilfswerte!$B$22)/Hilfswerte!$B$23)-Hilfswerte!$B$29)^2+(((G3269-Hilfswerte!$B$24)/Hilfswerte!$B$25)-Hilfswerte!$B$30)^2),3)</f>
        <v>0.92900000000000005</v>
      </c>
      <c r="W3269" s="4">
        <f>ROUND(E3269*Hilfswerte!$B$31,0)</f>
        <v>9044</v>
      </c>
      <c r="X3269" s="4">
        <f t="shared" si="414"/>
        <v>1677</v>
      </c>
      <c r="Y3269" s="4" t="str">
        <f>IF(T3269="A - Top-Kunde","bereits Top-Kunde",IF(AND(V3269&lt;=Hilfswerte!$B$34,H3269&lt;0.5*W3269),"Hoch",IF(AND(V3269&lt;=Hilfswerte!$B$35,H3269&lt;0.7*W3269),"Mittel","Niedrig")))</f>
        <v>bereits Top-Kunde</v>
      </c>
      <c r="Z3269" s="4">
        <f t="shared" si="415"/>
        <v>3.2</v>
      </c>
      <c r="AA3269" s="4" t="str">
        <f>IF(J3269&gt;365,"Bereits abgewandert (Segment D)",IF(Z3269&gt;=Hilfswerte!$B$38,"Rot - akut gefaehrdet",IF(Z3269&gt;=Hilfswerte!$B$39,"Gelb - beobachten","Gruen - stabil")))</f>
        <v>Gruen - stabil</v>
      </c>
    </row>
    <row r="3270" spans="1:27" ht="15" customHeight="1" x14ac:dyDescent="0.25">
      <c r="A3270" s="4" t="s">
        <v>3617</v>
      </c>
      <c r="B3270" s="4" t="s">
        <v>76</v>
      </c>
      <c r="C3270" s="4" t="s">
        <v>55</v>
      </c>
      <c r="D3270" s="4" t="s">
        <v>77</v>
      </c>
      <c r="E3270" s="4">
        <v>14</v>
      </c>
      <c r="F3270" s="4">
        <v>3.1</v>
      </c>
      <c r="G3270" s="4">
        <v>10.6</v>
      </c>
      <c r="H3270" s="4">
        <v>1349</v>
      </c>
      <c r="I3270" s="4">
        <v>3</v>
      </c>
      <c r="J3270" s="4">
        <v>21</v>
      </c>
      <c r="K3270" s="4">
        <v>0</v>
      </c>
      <c r="L3270" s="4">
        <v>13</v>
      </c>
      <c r="M3270" s="4">
        <v>5</v>
      </c>
      <c r="N3270" s="4">
        <v>1.6</v>
      </c>
      <c r="O3270" s="4">
        <f t="shared" si="408"/>
        <v>5</v>
      </c>
      <c r="P3270" s="4">
        <f t="shared" si="409"/>
        <v>3</v>
      </c>
      <c r="Q3270" s="4">
        <f t="shared" si="410"/>
        <v>3</v>
      </c>
      <c r="R3270" s="4">
        <f t="shared" si="411"/>
        <v>11</v>
      </c>
      <c r="S3270" s="4">
        <f t="shared" si="412"/>
        <v>106.9</v>
      </c>
      <c r="T3270" s="4" t="str">
        <f t="shared" si="413"/>
        <v>B - Kernkunde</v>
      </c>
      <c r="U3270" s="4">
        <f>ROUND(((E3270-Hilfswerte!$B$20)/Hilfswerte!$B$21)+((F3270-Hilfswerte!$B$22)/Hilfswerte!$B$23)+((G3270-Hilfswerte!$B$24)/Hilfswerte!$B$25)+0.1*INDEX(Hilfswerte!$B$4:$B$15,MATCH(C3270,Hilfswerte!$A$4:$A$15,0)),2)</f>
        <v>-0.55000000000000004</v>
      </c>
      <c r="V3270" s="4">
        <f>ROUND(SQRT((((E3270-Hilfswerte!$B$20)/Hilfswerte!$B$21)-Hilfswerte!$B$28)^2+(((F3270-Hilfswerte!$B$22)/Hilfswerte!$B$23)-Hilfswerte!$B$29)^2+(((G3270-Hilfswerte!$B$24)/Hilfswerte!$B$25)-Hilfswerte!$B$30)^2),3)</f>
        <v>0.91</v>
      </c>
      <c r="W3270" s="4">
        <f>ROUND(E3270*Hilfswerte!$B$31,0)</f>
        <v>2878</v>
      </c>
      <c r="X3270" s="4">
        <f t="shared" si="414"/>
        <v>1529</v>
      </c>
      <c r="Y3270" s="4" t="str">
        <f>IF(T3270="A - Top-Kunde","bereits Top-Kunde",IF(AND(V3270&lt;=Hilfswerte!$B$34,H3270&lt;0.5*W3270),"Hoch",IF(AND(V3270&lt;=Hilfswerte!$B$35,H3270&lt;0.7*W3270),"Mittel","Niedrig")))</f>
        <v>Mittel</v>
      </c>
      <c r="Z3270" s="4">
        <f t="shared" si="415"/>
        <v>3.7</v>
      </c>
      <c r="AA3270" s="4" t="str">
        <f>IF(J3270&gt;365,"Bereits abgewandert (Segment D)",IF(Z3270&gt;=Hilfswerte!$B$38,"Rot - akut gefaehrdet",IF(Z3270&gt;=Hilfswerte!$B$39,"Gelb - beobachten","Gruen - stabil")))</f>
        <v>Gruen - stabil</v>
      </c>
    </row>
    <row r="3271" spans="1:27" ht="15" customHeight="1" x14ac:dyDescent="0.25">
      <c r="A3271" s="4" t="s">
        <v>3618</v>
      </c>
      <c r="B3271" s="4" t="s">
        <v>1280</v>
      </c>
      <c r="C3271" s="4" t="s">
        <v>51</v>
      </c>
      <c r="D3271" s="4" t="s">
        <v>30</v>
      </c>
      <c r="E3271" s="4">
        <v>10</v>
      </c>
      <c r="F3271" s="4">
        <v>4</v>
      </c>
      <c r="G3271" s="4">
        <v>14.3</v>
      </c>
      <c r="H3271" s="4">
        <v>164</v>
      </c>
      <c r="I3271" s="4">
        <v>1</v>
      </c>
      <c r="J3271" s="4">
        <v>365</v>
      </c>
      <c r="K3271" s="4">
        <v>0</v>
      </c>
      <c r="L3271" s="4">
        <v>-3</v>
      </c>
      <c r="M3271" s="4">
        <v>5</v>
      </c>
      <c r="N3271" s="4">
        <v>19.3</v>
      </c>
      <c r="O3271" s="4">
        <f t="shared" si="408"/>
        <v>2</v>
      </c>
      <c r="P3271" s="4">
        <f t="shared" si="409"/>
        <v>1</v>
      </c>
      <c r="Q3271" s="4">
        <f t="shared" si="410"/>
        <v>2</v>
      </c>
      <c r="R3271" s="4">
        <f t="shared" si="411"/>
        <v>5</v>
      </c>
      <c r="S3271" s="4">
        <f t="shared" si="412"/>
        <v>59.7</v>
      </c>
      <c r="T3271" s="4" t="str">
        <f t="shared" si="413"/>
        <v>C - Entwicklungspotenzial</v>
      </c>
      <c r="U3271" s="4">
        <f>ROUND(((E3271-Hilfswerte!$B$20)/Hilfswerte!$B$21)+((F3271-Hilfswerte!$B$22)/Hilfswerte!$B$23)+((G3271-Hilfswerte!$B$24)/Hilfswerte!$B$25)+0.1*INDEX(Hilfswerte!$B$4:$B$15,MATCH(C3271,Hilfswerte!$A$4:$A$15,0)),2)</f>
        <v>0.09</v>
      </c>
      <c r="V3271" s="4">
        <f>ROUND(SQRT((((E3271-Hilfswerte!$B$20)/Hilfswerte!$B$21)-Hilfswerte!$B$28)^2+(((F3271-Hilfswerte!$B$22)/Hilfswerte!$B$23)-Hilfswerte!$B$29)^2+(((G3271-Hilfswerte!$B$24)/Hilfswerte!$B$25)-Hilfswerte!$B$30)^2),3)</f>
        <v>1.03</v>
      </c>
      <c r="W3271" s="4">
        <f>ROUND(E3271*Hilfswerte!$B$31,0)</f>
        <v>2055</v>
      </c>
      <c r="X3271" s="4">
        <f t="shared" si="414"/>
        <v>1891</v>
      </c>
      <c r="Y3271" s="4" t="str">
        <f>IF(T3271="A - Top-Kunde","bereits Top-Kunde",IF(AND(V3271&lt;=Hilfswerte!$B$34,H3271&lt;0.5*W3271),"Hoch",IF(AND(V3271&lt;=Hilfswerte!$B$35,H3271&lt;0.7*W3271),"Mittel","Niedrig")))</f>
        <v>Mittel</v>
      </c>
      <c r="Z3271" s="4">
        <f t="shared" si="415"/>
        <v>18.3</v>
      </c>
      <c r="AA3271" s="4" t="str">
        <f>IF(J3271&gt;365,"Bereits abgewandert (Segment D)",IF(Z3271&gt;=Hilfswerte!$B$38,"Rot - akut gefaehrdet",IF(Z3271&gt;=Hilfswerte!$B$39,"Gelb - beobachten","Gruen - stabil")))</f>
        <v>Gelb - beobachten</v>
      </c>
    </row>
    <row r="3272" spans="1:27" ht="15" customHeight="1" x14ac:dyDescent="0.25">
      <c r="A3272" s="4" t="s">
        <v>3619</v>
      </c>
      <c r="B3272" s="4" t="s">
        <v>711</v>
      </c>
      <c r="C3272" s="4" t="s">
        <v>29</v>
      </c>
      <c r="D3272" s="4" t="s">
        <v>93</v>
      </c>
      <c r="E3272" s="4">
        <v>58</v>
      </c>
      <c r="F3272" s="4">
        <v>7.6</v>
      </c>
      <c r="G3272" s="4">
        <v>7</v>
      </c>
      <c r="H3272" s="4">
        <v>1164</v>
      </c>
      <c r="I3272" s="4">
        <v>1</v>
      </c>
      <c r="J3272" s="4">
        <v>169</v>
      </c>
      <c r="K3272" s="4">
        <v>0</v>
      </c>
      <c r="L3272" s="4">
        <v>12</v>
      </c>
      <c r="M3272" s="4">
        <v>5</v>
      </c>
      <c r="N3272" s="4">
        <v>29.8</v>
      </c>
      <c r="O3272" s="4">
        <f t="shared" si="408"/>
        <v>3</v>
      </c>
      <c r="P3272" s="4">
        <f t="shared" si="409"/>
        <v>1</v>
      </c>
      <c r="Q3272" s="4">
        <f t="shared" si="410"/>
        <v>3</v>
      </c>
      <c r="R3272" s="4">
        <f t="shared" si="411"/>
        <v>7</v>
      </c>
      <c r="S3272" s="4">
        <f t="shared" si="412"/>
        <v>81.3</v>
      </c>
      <c r="T3272" s="4" t="str">
        <f t="shared" si="413"/>
        <v>C - Entwicklungspotenzial</v>
      </c>
      <c r="U3272" s="4">
        <f>ROUND(((E3272-Hilfswerte!$B$20)/Hilfswerte!$B$21)+((F3272-Hilfswerte!$B$22)/Hilfswerte!$B$23)+((G3272-Hilfswerte!$B$24)/Hilfswerte!$B$25)+0.1*INDEX(Hilfswerte!$B$4:$B$15,MATCH(C3272,Hilfswerte!$A$4:$A$15,0)),2)</f>
        <v>-0.88</v>
      </c>
      <c r="V3272" s="4">
        <f>ROUND(SQRT((((E3272-Hilfswerte!$B$20)/Hilfswerte!$B$21)-Hilfswerte!$B$28)^2+(((F3272-Hilfswerte!$B$22)/Hilfswerte!$B$23)-Hilfswerte!$B$29)^2+(((G3272-Hilfswerte!$B$24)/Hilfswerte!$B$25)-Hilfswerte!$B$30)^2),3)</f>
        <v>0.98</v>
      </c>
      <c r="W3272" s="4">
        <f>ROUND(E3272*Hilfswerte!$B$31,0)</f>
        <v>11922</v>
      </c>
      <c r="X3272" s="4">
        <f t="shared" si="414"/>
        <v>10758</v>
      </c>
      <c r="Y3272" s="4" t="str">
        <f>IF(T3272="A - Top-Kunde","bereits Top-Kunde",IF(AND(V3272&lt;=Hilfswerte!$B$34,H3272&lt;0.5*W3272),"Hoch",IF(AND(V3272&lt;=Hilfswerte!$B$35,H3272&lt;0.7*W3272),"Mittel","Niedrig")))</f>
        <v>Mittel</v>
      </c>
      <c r="Z3272" s="4">
        <f t="shared" si="415"/>
        <v>10.9</v>
      </c>
      <c r="AA3272" s="4" t="str">
        <f>IF(J3272&gt;365,"Bereits abgewandert (Segment D)",IF(Z3272&gt;=Hilfswerte!$B$38,"Rot - akut gefaehrdet",IF(Z3272&gt;=Hilfswerte!$B$39,"Gelb - beobachten","Gruen - stabil")))</f>
        <v>Gruen - stabil</v>
      </c>
    </row>
    <row r="3273" spans="1:27" ht="15" customHeight="1" x14ac:dyDescent="0.25">
      <c r="A3273" s="4" t="s">
        <v>3620</v>
      </c>
      <c r="B3273" s="4" t="s">
        <v>247</v>
      </c>
      <c r="C3273" s="4" t="s">
        <v>59</v>
      </c>
      <c r="D3273" s="4" t="s">
        <v>48</v>
      </c>
      <c r="E3273" s="4">
        <v>25</v>
      </c>
      <c r="F3273" s="4">
        <v>5.3</v>
      </c>
      <c r="G3273" s="4">
        <v>19.100000000000001</v>
      </c>
      <c r="H3273" s="4">
        <v>3779</v>
      </c>
      <c r="I3273" s="4">
        <v>1</v>
      </c>
      <c r="J3273" s="4">
        <v>252</v>
      </c>
      <c r="K3273" s="4">
        <v>0</v>
      </c>
      <c r="L3273" s="4">
        <v>-4</v>
      </c>
      <c r="M3273" s="4">
        <v>5</v>
      </c>
      <c r="N3273" s="4">
        <v>11</v>
      </c>
      <c r="O3273" s="4">
        <f t="shared" si="408"/>
        <v>2</v>
      </c>
      <c r="P3273" s="4">
        <f t="shared" si="409"/>
        <v>1</v>
      </c>
      <c r="Q3273" s="4">
        <f t="shared" si="410"/>
        <v>4</v>
      </c>
      <c r="R3273" s="4">
        <f t="shared" si="411"/>
        <v>7</v>
      </c>
      <c r="S3273" s="4">
        <f t="shared" si="412"/>
        <v>75.5</v>
      </c>
      <c r="T3273" s="4" t="str">
        <f t="shared" si="413"/>
        <v>C - Entwicklungspotenzial</v>
      </c>
      <c r="U3273" s="4">
        <f>ROUND(((E3273-Hilfswerte!$B$20)/Hilfswerte!$B$21)+((F3273-Hilfswerte!$B$22)/Hilfswerte!$B$23)+((G3273-Hilfswerte!$B$24)/Hilfswerte!$B$25)+0.1*INDEX(Hilfswerte!$B$4:$B$15,MATCH(C3273,Hilfswerte!$A$4:$A$15,0)),2)</f>
        <v>0.52</v>
      </c>
      <c r="V3273" s="4">
        <f>ROUND(SQRT((((E3273-Hilfswerte!$B$20)/Hilfswerte!$B$21)-Hilfswerte!$B$28)^2+(((F3273-Hilfswerte!$B$22)/Hilfswerte!$B$23)-Hilfswerte!$B$29)^2+(((G3273-Hilfswerte!$B$24)/Hilfswerte!$B$25)-Hilfswerte!$B$30)^2),3)</f>
        <v>1.51</v>
      </c>
      <c r="W3273" s="4">
        <f>ROUND(E3273*Hilfswerte!$B$31,0)</f>
        <v>5139</v>
      </c>
      <c r="X3273" s="4">
        <f t="shared" si="414"/>
        <v>1360</v>
      </c>
      <c r="Y3273" s="4" t="str">
        <f>IF(T3273="A - Top-Kunde","bereits Top-Kunde",IF(AND(V3273&lt;=Hilfswerte!$B$34,H3273&lt;0.5*W3273),"Hoch",IF(AND(V3273&lt;=Hilfswerte!$B$35,H3273&lt;0.7*W3273),"Mittel","Niedrig")))</f>
        <v>Niedrig</v>
      </c>
      <c r="Z3273" s="4">
        <f t="shared" si="415"/>
        <v>12.6</v>
      </c>
      <c r="AA3273" s="4" t="str">
        <f>IF(J3273&gt;365,"Bereits abgewandert (Segment D)",IF(Z3273&gt;=Hilfswerte!$B$38,"Rot - akut gefaehrdet",IF(Z3273&gt;=Hilfswerte!$B$39,"Gelb - beobachten","Gruen - stabil")))</f>
        <v>Gruen - stabil</v>
      </c>
    </row>
    <row r="3274" spans="1:27" ht="15" customHeight="1" x14ac:dyDescent="0.25">
      <c r="A3274" s="4" t="s">
        <v>3621</v>
      </c>
      <c r="B3274" s="4" t="s">
        <v>99</v>
      </c>
      <c r="C3274" s="4" t="s">
        <v>47</v>
      </c>
      <c r="D3274" s="4" t="s">
        <v>30</v>
      </c>
      <c r="E3274" s="4">
        <v>116</v>
      </c>
      <c r="F3274" s="4">
        <v>21</v>
      </c>
      <c r="G3274" s="4">
        <v>12</v>
      </c>
      <c r="H3274" s="4">
        <v>3678</v>
      </c>
      <c r="I3274" s="4">
        <v>3</v>
      </c>
      <c r="J3274" s="4">
        <v>62</v>
      </c>
      <c r="K3274" s="4">
        <v>1</v>
      </c>
      <c r="L3274" s="4">
        <v>-1</v>
      </c>
      <c r="M3274" s="4">
        <v>4</v>
      </c>
      <c r="N3274" s="4">
        <v>-20.100000000000001</v>
      </c>
      <c r="O3274" s="4">
        <f t="shared" si="408"/>
        <v>4</v>
      </c>
      <c r="P3274" s="4">
        <f t="shared" si="409"/>
        <v>3</v>
      </c>
      <c r="Q3274" s="4">
        <f t="shared" si="410"/>
        <v>4</v>
      </c>
      <c r="R3274" s="4">
        <f t="shared" si="411"/>
        <v>11</v>
      </c>
      <c r="S3274" s="4">
        <f t="shared" si="412"/>
        <v>94</v>
      </c>
      <c r="T3274" s="4" t="str">
        <f t="shared" si="413"/>
        <v>C - Entwicklungspotenzial</v>
      </c>
      <c r="U3274" s="4">
        <f>ROUND(((E3274-Hilfswerte!$B$20)/Hilfswerte!$B$21)+((F3274-Hilfswerte!$B$22)/Hilfswerte!$B$23)+((G3274-Hilfswerte!$B$24)/Hilfswerte!$B$25)+0.1*INDEX(Hilfswerte!$B$4:$B$15,MATCH(C3274,Hilfswerte!$A$4:$A$15,0)),2)</f>
        <v>0.22</v>
      </c>
      <c r="V3274" s="4">
        <f>ROUND(SQRT((((E3274-Hilfswerte!$B$20)/Hilfswerte!$B$21)-Hilfswerte!$B$28)^2+(((F3274-Hilfswerte!$B$22)/Hilfswerte!$B$23)-Hilfswerte!$B$29)^2+(((G3274-Hilfswerte!$B$24)/Hilfswerte!$B$25)-Hilfswerte!$B$30)^2),3)</f>
        <v>0.39300000000000002</v>
      </c>
      <c r="W3274" s="4">
        <f>ROUND(E3274*Hilfswerte!$B$31,0)</f>
        <v>23843</v>
      </c>
      <c r="X3274" s="4">
        <f t="shared" si="414"/>
        <v>20165</v>
      </c>
      <c r="Y3274" s="4" t="str">
        <f>IF(T3274="A - Top-Kunde","bereits Top-Kunde",IF(AND(V3274&lt;=Hilfswerte!$B$34,H3274&lt;0.5*W3274),"Hoch",IF(AND(V3274&lt;=Hilfswerte!$B$35,H3274&lt;0.7*W3274),"Mittel","Niedrig")))</f>
        <v>Hoch</v>
      </c>
      <c r="Z3274" s="4">
        <f t="shared" si="415"/>
        <v>14.1</v>
      </c>
      <c r="AA3274" s="4" t="str">
        <f>IF(J3274&gt;365,"Bereits abgewandert (Segment D)",IF(Z3274&gt;=Hilfswerte!$B$38,"Rot - akut gefaehrdet",IF(Z3274&gt;=Hilfswerte!$B$39,"Gelb - beobachten","Gruen - stabil")))</f>
        <v>Gelb - beobachten</v>
      </c>
    </row>
    <row r="3275" spans="1:27" ht="15" customHeight="1" x14ac:dyDescent="0.25">
      <c r="A3275" s="4" t="s">
        <v>3622</v>
      </c>
      <c r="B3275" s="4" t="s">
        <v>698</v>
      </c>
      <c r="C3275" s="4" t="s">
        <v>65</v>
      </c>
      <c r="D3275" s="4" t="s">
        <v>56</v>
      </c>
      <c r="E3275" s="4">
        <v>107</v>
      </c>
      <c r="F3275" s="4">
        <v>50.5</v>
      </c>
      <c r="G3275" s="4">
        <v>7.3</v>
      </c>
      <c r="H3275" s="4">
        <v>44891</v>
      </c>
      <c r="I3275" s="4">
        <v>5</v>
      </c>
      <c r="J3275" s="4">
        <v>11</v>
      </c>
      <c r="K3275" s="4">
        <v>0</v>
      </c>
      <c r="L3275" s="4">
        <v>-4</v>
      </c>
      <c r="M3275" s="4">
        <v>3</v>
      </c>
      <c r="N3275" s="4">
        <v>12.1</v>
      </c>
      <c r="O3275" s="4">
        <f t="shared" si="408"/>
        <v>5</v>
      </c>
      <c r="P3275" s="4">
        <f t="shared" si="409"/>
        <v>5</v>
      </c>
      <c r="Q3275" s="4">
        <f t="shared" si="410"/>
        <v>5</v>
      </c>
      <c r="R3275" s="4">
        <f t="shared" si="411"/>
        <v>15</v>
      </c>
      <c r="S3275" s="4">
        <f t="shared" si="412"/>
        <v>156.1</v>
      </c>
      <c r="T3275" s="4" t="str">
        <f t="shared" si="413"/>
        <v>A - Top-Kunde</v>
      </c>
      <c r="U3275" s="4">
        <f>ROUND(((E3275-Hilfswerte!$B$20)/Hilfswerte!$B$21)+((F3275-Hilfswerte!$B$22)/Hilfswerte!$B$23)+((G3275-Hilfswerte!$B$24)/Hilfswerte!$B$25)+0.1*INDEX(Hilfswerte!$B$4:$B$15,MATCH(C3275,Hilfswerte!$A$4:$A$15,0)),2)</f>
        <v>-0.16</v>
      </c>
      <c r="V3275" s="4">
        <f>ROUND(SQRT((((E3275-Hilfswerte!$B$20)/Hilfswerte!$B$21)-Hilfswerte!$B$28)^2+(((F3275-Hilfswerte!$B$22)/Hilfswerte!$B$23)-Hilfswerte!$B$29)^2+(((G3275-Hilfswerte!$B$24)/Hilfswerte!$B$25)-Hilfswerte!$B$30)^2),3)</f>
        <v>0.71099999999999997</v>
      </c>
      <c r="W3275" s="4">
        <f>ROUND(E3275*Hilfswerte!$B$31,0)</f>
        <v>21993</v>
      </c>
      <c r="X3275" s="4">
        <f t="shared" si="414"/>
        <v>0</v>
      </c>
      <c r="Y3275" s="4" t="str">
        <f>IF(T3275="A - Top-Kunde","bereits Top-Kunde",IF(AND(V3275&lt;=Hilfswerte!$B$34,H3275&lt;0.5*W3275),"Hoch",IF(AND(V3275&lt;=Hilfswerte!$B$35,H3275&lt;0.7*W3275),"Mittel","Niedrig")))</f>
        <v>bereits Top-Kunde</v>
      </c>
      <c r="Z3275" s="4">
        <f t="shared" si="415"/>
        <v>0.6</v>
      </c>
      <c r="AA3275" s="4" t="str">
        <f>IF(J3275&gt;365,"Bereits abgewandert (Segment D)",IF(Z3275&gt;=Hilfswerte!$B$38,"Rot - akut gefaehrdet",IF(Z3275&gt;=Hilfswerte!$B$39,"Gelb - beobachten","Gruen - stabil")))</f>
        <v>Gruen - stabil</v>
      </c>
    </row>
    <row r="3276" spans="1:27" ht="15" customHeight="1" x14ac:dyDescent="0.25">
      <c r="A3276" s="4" t="s">
        <v>3623</v>
      </c>
      <c r="B3276" s="4" t="s">
        <v>337</v>
      </c>
      <c r="C3276" s="4" t="s">
        <v>47</v>
      </c>
      <c r="D3276" s="4" t="s">
        <v>30</v>
      </c>
      <c r="E3276" s="4">
        <v>37</v>
      </c>
      <c r="F3276" s="4">
        <v>8.3000000000000007</v>
      </c>
      <c r="G3276" s="4">
        <v>8.8000000000000007</v>
      </c>
      <c r="H3276" s="4">
        <v>1069</v>
      </c>
      <c r="I3276" s="4">
        <v>1</v>
      </c>
      <c r="J3276" s="4">
        <v>169</v>
      </c>
      <c r="K3276" s="4">
        <v>0</v>
      </c>
      <c r="L3276" s="4">
        <v>5</v>
      </c>
      <c r="M3276" s="4">
        <v>6</v>
      </c>
      <c r="N3276" s="4">
        <v>-9.1999999999999993</v>
      </c>
      <c r="O3276" s="4">
        <f t="shared" si="408"/>
        <v>3</v>
      </c>
      <c r="P3276" s="4">
        <f t="shared" si="409"/>
        <v>1</v>
      </c>
      <c r="Q3276" s="4">
        <f t="shared" si="410"/>
        <v>3</v>
      </c>
      <c r="R3276" s="4">
        <f t="shared" si="411"/>
        <v>7</v>
      </c>
      <c r="S3276" s="4">
        <f t="shared" si="412"/>
        <v>63.9</v>
      </c>
      <c r="T3276" s="4" t="str">
        <f t="shared" si="413"/>
        <v>C - Entwicklungspotenzial</v>
      </c>
      <c r="U3276" s="4">
        <f>ROUND(((E3276-Hilfswerte!$B$20)/Hilfswerte!$B$21)+((F3276-Hilfswerte!$B$22)/Hilfswerte!$B$23)+((G3276-Hilfswerte!$B$24)/Hilfswerte!$B$25)+0.1*INDEX(Hilfswerte!$B$4:$B$15,MATCH(C3276,Hilfswerte!$A$4:$A$15,0)),2)</f>
        <v>-0.85</v>
      </c>
      <c r="V3276" s="4">
        <f>ROUND(SQRT((((E3276-Hilfswerte!$B$20)/Hilfswerte!$B$21)-Hilfswerte!$B$28)^2+(((F3276-Hilfswerte!$B$22)/Hilfswerte!$B$23)-Hilfswerte!$B$29)^2+(((G3276-Hilfswerte!$B$24)/Hilfswerte!$B$25)-Hilfswerte!$B$30)^2),3)</f>
        <v>0.85899999999999999</v>
      </c>
      <c r="W3276" s="4">
        <f>ROUND(E3276*Hilfswerte!$B$31,0)</f>
        <v>7605</v>
      </c>
      <c r="X3276" s="4">
        <f t="shared" si="414"/>
        <v>6536</v>
      </c>
      <c r="Y3276" s="4" t="str">
        <f>IF(T3276="A - Top-Kunde","bereits Top-Kunde",IF(AND(V3276&lt;=Hilfswerte!$B$34,H3276&lt;0.5*W3276),"Hoch",IF(AND(V3276&lt;=Hilfswerte!$B$35,H3276&lt;0.7*W3276),"Mittel","Niedrig")))</f>
        <v>Mittel</v>
      </c>
      <c r="Z3276" s="4">
        <f t="shared" si="415"/>
        <v>13.1</v>
      </c>
      <c r="AA3276" s="4" t="str">
        <f>IF(J3276&gt;365,"Bereits abgewandert (Segment D)",IF(Z3276&gt;=Hilfswerte!$B$38,"Rot - akut gefaehrdet",IF(Z3276&gt;=Hilfswerte!$B$39,"Gelb - beobachten","Gruen - stabil")))</f>
        <v>Gruen - stabil</v>
      </c>
    </row>
    <row r="3277" spans="1:27" ht="15" customHeight="1" x14ac:dyDescent="0.25">
      <c r="A3277" s="4" t="s">
        <v>3624</v>
      </c>
      <c r="B3277" s="4" t="s">
        <v>1065</v>
      </c>
      <c r="C3277" s="4" t="s">
        <v>29</v>
      </c>
      <c r="D3277" s="4" t="s">
        <v>77</v>
      </c>
      <c r="E3277" s="4">
        <v>197</v>
      </c>
      <c r="F3277" s="4">
        <v>78.2</v>
      </c>
      <c r="G3277" s="4">
        <v>6.4</v>
      </c>
      <c r="H3277" s="4">
        <v>25011</v>
      </c>
      <c r="I3277" s="4">
        <v>4</v>
      </c>
      <c r="J3277" s="4">
        <v>11</v>
      </c>
      <c r="K3277" s="4">
        <v>0</v>
      </c>
      <c r="L3277" s="4">
        <v>26</v>
      </c>
      <c r="M3277" s="4">
        <v>4</v>
      </c>
      <c r="N3277" s="4">
        <v>-22.2</v>
      </c>
      <c r="O3277" s="4">
        <f t="shared" si="408"/>
        <v>5</v>
      </c>
      <c r="P3277" s="4">
        <f t="shared" si="409"/>
        <v>4</v>
      </c>
      <c r="Q3277" s="4">
        <f t="shared" si="410"/>
        <v>5</v>
      </c>
      <c r="R3277" s="4">
        <f t="shared" si="411"/>
        <v>14</v>
      </c>
      <c r="S3277" s="4">
        <f t="shared" si="412"/>
        <v>121.1</v>
      </c>
      <c r="T3277" s="4" t="str">
        <f t="shared" si="413"/>
        <v>B - Kernkunde</v>
      </c>
      <c r="U3277" s="4">
        <f>ROUND(((E3277-Hilfswerte!$B$20)/Hilfswerte!$B$21)+((F3277-Hilfswerte!$B$22)/Hilfswerte!$B$23)+((G3277-Hilfswerte!$B$24)/Hilfswerte!$B$25)+0.1*INDEX(Hilfswerte!$B$4:$B$15,MATCH(C3277,Hilfswerte!$A$4:$A$15,0)),2)</f>
        <v>0.9</v>
      </c>
      <c r="V3277" s="4">
        <f>ROUND(SQRT((((E3277-Hilfswerte!$B$20)/Hilfswerte!$B$21)-Hilfswerte!$B$28)^2+(((F3277-Hilfswerte!$B$22)/Hilfswerte!$B$23)-Hilfswerte!$B$29)^2+(((G3277-Hilfswerte!$B$24)/Hilfswerte!$B$25)-Hilfswerte!$B$30)^2),3)</f>
        <v>1.0649999999999999</v>
      </c>
      <c r="W3277" s="4">
        <f>ROUND(E3277*Hilfswerte!$B$31,0)</f>
        <v>40493</v>
      </c>
      <c r="X3277" s="4">
        <f t="shared" si="414"/>
        <v>15482</v>
      </c>
      <c r="Y3277" s="4" t="str">
        <f>IF(T3277="A - Top-Kunde","bereits Top-Kunde",IF(AND(V3277&lt;=Hilfswerte!$B$34,H3277&lt;0.5*W3277),"Hoch",IF(AND(V3277&lt;=Hilfswerte!$B$35,H3277&lt;0.7*W3277),"Mittel","Niedrig")))</f>
        <v>Mittel</v>
      </c>
      <c r="Z3277" s="4">
        <f t="shared" si="415"/>
        <v>14.6</v>
      </c>
      <c r="AA3277" s="4" t="str">
        <f>IF(J3277&gt;365,"Bereits abgewandert (Segment D)",IF(Z3277&gt;=Hilfswerte!$B$38,"Rot - akut gefaehrdet",IF(Z3277&gt;=Hilfswerte!$B$39,"Gelb - beobachten","Gruen - stabil")))</f>
        <v>Gelb - beobachten</v>
      </c>
    </row>
    <row r="3278" spans="1:27" ht="15" customHeight="1" x14ac:dyDescent="0.25">
      <c r="A3278" s="4" t="s">
        <v>3625</v>
      </c>
      <c r="B3278" s="4" t="s">
        <v>58</v>
      </c>
      <c r="C3278" s="4" t="s">
        <v>89</v>
      </c>
      <c r="D3278" s="4" t="s">
        <v>30</v>
      </c>
      <c r="E3278" s="4">
        <v>25</v>
      </c>
      <c r="F3278" s="4">
        <v>4.9000000000000004</v>
      </c>
      <c r="G3278" s="4">
        <v>20.9</v>
      </c>
      <c r="H3278" s="4">
        <v>3113</v>
      </c>
      <c r="I3278" s="4">
        <v>2</v>
      </c>
      <c r="J3278" s="4">
        <v>36</v>
      </c>
      <c r="K3278" s="4">
        <v>1</v>
      </c>
      <c r="L3278" s="4">
        <v>19</v>
      </c>
      <c r="M3278" s="4">
        <v>5</v>
      </c>
      <c r="N3278" s="4">
        <v>6</v>
      </c>
      <c r="O3278" s="4">
        <f t="shared" si="408"/>
        <v>4</v>
      </c>
      <c r="P3278" s="4">
        <f t="shared" si="409"/>
        <v>2</v>
      </c>
      <c r="Q3278" s="4">
        <f t="shared" si="410"/>
        <v>4</v>
      </c>
      <c r="R3278" s="4">
        <f t="shared" si="411"/>
        <v>10</v>
      </c>
      <c r="S3278" s="4">
        <f t="shared" si="412"/>
        <v>91.3</v>
      </c>
      <c r="T3278" s="4" t="str">
        <f t="shared" si="413"/>
        <v>C - Entwicklungspotenzial</v>
      </c>
      <c r="U3278" s="4">
        <f>ROUND(((E3278-Hilfswerte!$B$20)/Hilfswerte!$B$21)+((F3278-Hilfswerte!$B$22)/Hilfswerte!$B$23)+((G3278-Hilfswerte!$B$24)/Hilfswerte!$B$25)+0.1*INDEX(Hilfswerte!$B$4:$B$15,MATCH(C3278,Hilfswerte!$A$4:$A$15,0)),2)</f>
        <v>1.17</v>
      </c>
      <c r="V3278" s="4">
        <f>ROUND(SQRT((((E3278-Hilfswerte!$B$20)/Hilfswerte!$B$21)-Hilfswerte!$B$28)^2+(((F3278-Hilfswerte!$B$22)/Hilfswerte!$B$23)-Hilfswerte!$B$29)^2+(((G3278-Hilfswerte!$B$24)/Hilfswerte!$B$25)-Hilfswerte!$B$30)^2),3)</f>
        <v>1.7569999999999999</v>
      </c>
      <c r="W3278" s="4">
        <f>ROUND(E3278*Hilfswerte!$B$31,0)</f>
        <v>5139</v>
      </c>
      <c r="X3278" s="4">
        <f t="shared" si="414"/>
        <v>2026</v>
      </c>
      <c r="Y3278" s="4" t="str">
        <f>IF(T3278="A - Top-Kunde","bereits Top-Kunde",IF(AND(V3278&lt;=Hilfswerte!$B$34,H3278&lt;0.5*W3278),"Hoch",IF(AND(V3278&lt;=Hilfswerte!$B$35,H3278&lt;0.7*W3278),"Mittel","Niedrig")))</f>
        <v>Niedrig</v>
      </c>
      <c r="Z3278" s="4">
        <f t="shared" si="415"/>
        <v>8.6</v>
      </c>
      <c r="AA3278" s="4" t="str">
        <f>IF(J3278&gt;365,"Bereits abgewandert (Segment D)",IF(Z3278&gt;=Hilfswerte!$B$38,"Rot - akut gefaehrdet",IF(Z3278&gt;=Hilfswerte!$B$39,"Gelb - beobachten","Gruen - stabil")))</f>
        <v>Gruen - stabil</v>
      </c>
    </row>
    <row r="3279" spans="1:27" ht="15" customHeight="1" x14ac:dyDescent="0.25">
      <c r="A3279" s="4" t="s">
        <v>3626</v>
      </c>
      <c r="B3279" s="4" t="s">
        <v>381</v>
      </c>
      <c r="C3279" s="4" t="s">
        <v>29</v>
      </c>
      <c r="D3279" s="4" t="s">
        <v>30</v>
      </c>
      <c r="E3279" s="4">
        <v>85</v>
      </c>
      <c r="F3279" s="4">
        <v>17.600000000000001</v>
      </c>
      <c r="G3279" s="4">
        <v>6</v>
      </c>
      <c r="H3279" s="4">
        <v>0</v>
      </c>
      <c r="I3279" s="4">
        <v>0</v>
      </c>
      <c r="J3279" s="4">
        <v>391</v>
      </c>
      <c r="K3279" s="4">
        <v>0</v>
      </c>
      <c r="L3279" s="4">
        <v>6</v>
      </c>
      <c r="M3279" s="4">
        <v>0</v>
      </c>
      <c r="N3279" s="4">
        <v>-43.2</v>
      </c>
      <c r="O3279" s="4">
        <f t="shared" si="408"/>
        <v>1</v>
      </c>
      <c r="P3279" s="4">
        <f t="shared" si="409"/>
        <v>1</v>
      </c>
      <c r="Q3279" s="4">
        <f t="shared" si="410"/>
        <v>1</v>
      </c>
      <c r="R3279" s="4">
        <f t="shared" si="411"/>
        <v>3</v>
      </c>
      <c r="S3279" s="4">
        <f t="shared" si="412"/>
        <v>6.6</v>
      </c>
      <c r="T3279" s="4" t="str">
        <f t="shared" si="413"/>
        <v>D - Abwanderungsrisiko</v>
      </c>
      <c r="U3279" s="4">
        <f>ROUND(((E3279-Hilfswerte!$B$20)/Hilfswerte!$B$21)+((F3279-Hilfswerte!$B$22)/Hilfswerte!$B$23)+((G3279-Hilfswerte!$B$24)/Hilfswerte!$B$25)+0.1*INDEX(Hilfswerte!$B$4:$B$15,MATCH(C3279,Hilfswerte!$A$4:$A$15,0)),2)</f>
        <v>-0.74</v>
      </c>
      <c r="V3279" s="4">
        <f>ROUND(SQRT((((E3279-Hilfswerte!$B$20)/Hilfswerte!$B$21)-Hilfswerte!$B$28)^2+(((F3279-Hilfswerte!$B$22)/Hilfswerte!$B$23)-Hilfswerte!$B$29)^2+(((G3279-Hilfswerte!$B$24)/Hilfswerte!$B$25)-Hilfswerte!$B$30)^2),3)</f>
        <v>0.96899999999999997</v>
      </c>
      <c r="W3279" s="4">
        <f>ROUND(E3279*Hilfswerte!$B$31,0)</f>
        <v>17471</v>
      </c>
      <c r="X3279" s="4">
        <f t="shared" si="414"/>
        <v>17471</v>
      </c>
      <c r="Y3279" s="4" t="str">
        <f>IF(T3279="A - Top-Kunde","bereits Top-Kunde",IF(AND(V3279&lt;=Hilfswerte!$B$34,H3279&lt;0.5*W3279),"Hoch",IF(AND(V3279&lt;=Hilfswerte!$B$35,H3279&lt;0.7*W3279),"Mittel","Niedrig")))</f>
        <v>Mittel</v>
      </c>
      <c r="Z3279" s="4">
        <f t="shared" si="415"/>
        <v>38</v>
      </c>
      <c r="AA3279" s="4" t="str">
        <f>IF(J3279&gt;365,"Bereits abgewandert (Segment D)",IF(Z3279&gt;=Hilfswerte!$B$38,"Rot - akut gefaehrdet",IF(Z3279&gt;=Hilfswerte!$B$39,"Gelb - beobachten","Gruen - stabil")))</f>
        <v>Bereits abgewandert (Segment D)</v>
      </c>
    </row>
    <row r="3280" spans="1:27" ht="15" customHeight="1" x14ac:dyDescent="0.25">
      <c r="A3280" s="4" t="s">
        <v>3627</v>
      </c>
      <c r="B3280" s="4" t="s">
        <v>531</v>
      </c>
      <c r="C3280" s="4" t="s">
        <v>74</v>
      </c>
      <c r="D3280" s="4" t="s">
        <v>52</v>
      </c>
      <c r="E3280" s="4">
        <v>133</v>
      </c>
      <c r="F3280" s="4">
        <v>25.5</v>
      </c>
      <c r="G3280" s="4">
        <v>17.100000000000001</v>
      </c>
      <c r="H3280" s="4">
        <v>15745</v>
      </c>
      <c r="I3280" s="4">
        <v>2</v>
      </c>
      <c r="J3280" s="4">
        <v>189</v>
      </c>
      <c r="K3280" s="4">
        <v>0</v>
      </c>
      <c r="L3280" s="4">
        <v>6</v>
      </c>
      <c r="M3280" s="4">
        <v>1</v>
      </c>
      <c r="N3280" s="4">
        <v>8.1</v>
      </c>
      <c r="O3280" s="4">
        <f t="shared" si="408"/>
        <v>2</v>
      </c>
      <c r="P3280" s="4">
        <f t="shared" si="409"/>
        <v>2</v>
      </c>
      <c r="Q3280" s="4">
        <f t="shared" si="410"/>
        <v>5</v>
      </c>
      <c r="R3280" s="4">
        <f t="shared" si="411"/>
        <v>9</v>
      </c>
      <c r="S3280" s="4">
        <f t="shared" si="412"/>
        <v>92.3</v>
      </c>
      <c r="T3280" s="4" t="str">
        <f t="shared" si="413"/>
        <v>C - Entwicklungspotenzial</v>
      </c>
      <c r="U3280" s="4">
        <f>ROUND(((E3280-Hilfswerte!$B$20)/Hilfswerte!$B$21)+((F3280-Hilfswerte!$B$22)/Hilfswerte!$B$23)+((G3280-Hilfswerte!$B$24)/Hilfswerte!$B$25)+0.1*INDEX(Hilfswerte!$B$4:$B$15,MATCH(C3280,Hilfswerte!$A$4:$A$15,0)),2)</f>
        <v>1.08</v>
      </c>
      <c r="V3280" s="4">
        <f>ROUND(SQRT((((E3280-Hilfswerte!$B$20)/Hilfswerte!$B$21)-Hilfswerte!$B$28)^2+(((F3280-Hilfswerte!$B$22)/Hilfswerte!$B$23)-Hilfswerte!$B$29)^2+(((G3280-Hilfswerte!$B$24)/Hilfswerte!$B$25)-Hilfswerte!$B$30)^2),3)</f>
        <v>0.97199999999999998</v>
      </c>
      <c r="W3280" s="4">
        <f>ROUND(E3280*Hilfswerte!$B$31,0)</f>
        <v>27338</v>
      </c>
      <c r="X3280" s="4">
        <f t="shared" si="414"/>
        <v>11593</v>
      </c>
      <c r="Y3280" s="4" t="str">
        <f>IF(T3280="A - Top-Kunde","bereits Top-Kunde",IF(AND(V3280&lt;=Hilfswerte!$B$34,H3280&lt;0.5*W3280),"Hoch",IF(AND(V3280&lt;=Hilfswerte!$B$35,H3280&lt;0.7*W3280),"Mittel","Niedrig")))</f>
        <v>Mittel</v>
      </c>
      <c r="Z3280" s="4">
        <f t="shared" si="415"/>
        <v>10.7</v>
      </c>
      <c r="AA3280" s="4" t="str">
        <f>IF(J3280&gt;365,"Bereits abgewandert (Segment D)",IF(Z3280&gt;=Hilfswerte!$B$38,"Rot - akut gefaehrdet",IF(Z3280&gt;=Hilfswerte!$B$39,"Gelb - beobachten","Gruen - stabil")))</f>
        <v>Gruen - stabil</v>
      </c>
    </row>
    <row r="3281" spans="1:27" ht="15" customHeight="1" x14ac:dyDescent="0.25">
      <c r="A3281" s="4" t="s">
        <v>3628</v>
      </c>
      <c r="B3281" s="4" t="s">
        <v>46</v>
      </c>
      <c r="C3281" s="4" t="s">
        <v>59</v>
      </c>
      <c r="D3281" s="4" t="s">
        <v>30</v>
      </c>
      <c r="E3281" s="4">
        <v>469</v>
      </c>
      <c r="F3281" s="4">
        <v>66</v>
      </c>
      <c r="G3281" s="4">
        <v>1.3</v>
      </c>
      <c r="H3281" s="4">
        <v>17006</v>
      </c>
      <c r="I3281" s="4">
        <v>1</v>
      </c>
      <c r="J3281" s="4">
        <v>285</v>
      </c>
      <c r="K3281" s="4">
        <v>1</v>
      </c>
      <c r="L3281" s="4">
        <v>0</v>
      </c>
      <c r="M3281" s="4">
        <v>4</v>
      </c>
      <c r="N3281" s="4">
        <v>12.7</v>
      </c>
      <c r="O3281" s="4">
        <f t="shared" si="408"/>
        <v>2</v>
      </c>
      <c r="P3281" s="4">
        <f t="shared" si="409"/>
        <v>1</v>
      </c>
      <c r="Q3281" s="4">
        <f t="shared" si="410"/>
        <v>5</v>
      </c>
      <c r="R3281" s="4">
        <f t="shared" si="411"/>
        <v>8</v>
      </c>
      <c r="S3281" s="4">
        <f t="shared" si="412"/>
        <v>80.400000000000006</v>
      </c>
      <c r="T3281" s="4" t="str">
        <f t="shared" si="413"/>
        <v>C - Entwicklungspotenzial</v>
      </c>
      <c r="U3281" s="4">
        <f>ROUND(((E3281-Hilfswerte!$B$20)/Hilfswerte!$B$21)+((F3281-Hilfswerte!$B$22)/Hilfswerte!$B$23)+((G3281-Hilfswerte!$B$24)/Hilfswerte!$B$25)+0.1*INDEX(Hilfswerte!$B$4:$B$15,MATCH(C3281,Hilfswerte!$A$4:$A$15,0)),2)</f>
        <v>0.69</v>
      </c>
      <c r="V3281" s="4">
        <f>ROUND(SQRT((((E3281-Hilfswerte!$B$20)/Hilfswerte!$B$21)-Hilfswerte!$B$28)^2+(((F3281-Hilfswerte!$B$22)/Hilfswerte!$B$23)-Hilfswerte!$B$29)^2+(((G3281-Hilfswerte!$B$24)/Hilfswerte!$B$25)-Hilfswerte!$B$30)^2),3)</f>
        <v>2.0979999999999999</v>
      </c>
      <c r="W3281" s="4">
        <f>ROUND(E3281*Hilfswerte!$B$31,0)</f>
        <v>96401</v>
      </c>
      <c r="X3281" s="4">
        <f t="shared" si="414"/>
        <v>79395</v>
      </c>
      <c r="Y3281" s="4" t="str">
        <f>IF(T3281="A - Top-Kunde","bereits Top-Kunde",IF(AND(V3281&lt;=Hilfswerte!$B$34,H3281&lt;0.5*W3281),"Hoch",IF(AND(V3281&lt;=Hilfswerte!$B$35,H3281&lt;0.7*W3281),"Mittel","Niedrig")))</f>
        <v>Niedrig</v>
      </c>
      <c r="Z3281" s="4">
        <f t="shared" si="415"/>
        <v>17.3</v>
      </c>
      <c r="AA3281" s="4" t="str">
        <f>IF(J3281&gt;365,"Bereits abgewandert (Segment D)",IF(Z3281&gt;=Hilfswerte!$B$38,"Rot - akut gefaehrdet",IF(Z3281&gt;=Hilfswerte!$B$39,"Gelb - beobachten","Gruen - stabil")))</f>
        <v>Gelb - beobachten</v>
      </c>
    </row>
    <row r="3282" spans="1:27" ht="15" customHeight="1" x14ac:dyDescent="0.25">
      <c r="A3282" s="4" t="s">
        <v>3629</v>
      </c>
      <c r="B3282" s="4" t="s">
        <v>1442</v>
      </c>
      <c r="C3282" s="4" t="s">
        <v>29</v>
      </c>
      <c r="D3282" s="4" t="s">
        <v>178</v>
      </c>
      <c r="E3282" s="4">
        <v>99</v>
      </c>
      <c r="F3282" s="4">
        <v>31.7</v>
      </c>
      <c r="G3282" s="4">
        <v>17.2</v>
      </c>
      <c r="H3282" s="4">
        <v>10293</v>
      </c>
      <c r="I3282" s="4">
        <v>5</v>
      </c>
      <c r="J3282" s="4">
        <v>74</v>
      </c>
      <c r="K3282" s="4">
        <v>1</v>
      </c>
      <c r="L3282" s="4">
        <v>0</v>
      </c>
      <c r="M3282" s="4">
        <v>6</v>
      </c>
      <c r="N3282" s="4">
        <v>14.3</v>
      </c>
      <c r="O3282" s="4">
        <f t="shared" si="408"/>
        <v>4</v>
      </c>
      <c r="P3282" s="4">
        <f t="shared" si="409"/>
        <v>5</v>
      </c>
      <c r="Q3282" s="4">
        <f t="shared" si="410"/>
        <v>5</v>
      </c>
      <c r="R3282" s="4">
        <f t="shared" si="411"/>
        <v>14</v>
      </c>
      <c r="S3282" s="4">
        <f t="shared" si="412"/>
        <v>141.19999999999999</v>
      </c>
      <c r="T3282" s="4" t="str">
        <f t="shared" si="413"/>
        <v>A - Top-Kunde</v>
      </c>
      <c r="U3282" s="4">
        <f>ROUND(((E3282-Hilfswerte!$B$20)/Hilfswerte!$B$21)+((F3282-Hilfswerte!$B$22)/Hilfswerte!$B$23)+((G3282-Hilfswerte!$B$24)/Hilfswerte!$B$25)+0.1*INDEX(Hilfswerte!$B$4:$B$15,MATCH(C3282,Hilfswerte!$A$4:$A$15,0)),2)</f>
        <v>1.35</v>
      </c>
      <c r="V3282" s="4">
        <f>ROUND(SQRT((((E3282-Hilfswerte!$B$20)/Hilfswerte!$B$21)-Hilfswerte!$B$28)^2+(((F3282-Hilfswerte!$B$22)/Hilfswerte!$B$23)-Hilfswerte!$B$29)^2+(((G3282-Hilfswerte!$B$24)/Hilfswerte!$B$25)-Hilfswerte!$B$30)^2),3)</f>
        <v>1</v>
      </c>
      <c r="W3282" s="4">
        <f>ROUND(E3282*Hilfswerte!$B$31,0)</f>
        <v>20349</v>
      </c>
      <c r="X3282" s="4">
        <f t="shared" si="414"/>
        <v>10056</v>
      </c>
      <c r="Y3282" s="4" t="str">
        <f>IF(T3282="A - Top-Kunde","bereits Top-Kunde",IF(AND(V3282&lt;=Hilfswerte!$B$34,H3282&lt;0.5*W3282),"Hoch",IF(AND(V3282&lt;=Hilfswerte!$B$35,H3282&lt;0.7*W3282),"Mittel","Niedrig")))</f>
        <v>bereits Top-Kunde</v>
      </c>
      <c r="Z3282" s="4">
        <f t="shared" si="415"/>
        <v>6.7</v>
      </c>
      <c r="AA3282" s="4" t="str">
        <f>IF(J3282&gt;365,"Bereits abgewandert (Segment D)",IF(Z3282&gt;=Hilfswerte!$B$38,"Rot - akut gefaehrdet",IF(Z3282&gt;=Hilfswerte!$B$39,"Gelb - beobachten","Gruen - stabil")))</f>
        <v>Gruen - stabil</v>
      </c>
    </row>
    <row r="3283" spans="1:27" ht="15" customHeight="1" x14ac:dyDescent="0.25">
      <c r="A3283" s="4" t="s">
        <v>3630</v>
      </c>
      <c r="B3283" s="4" t="s">
        <v>323</v>
      </c>
      <c r="C3283" s="4" t="s">
        <v>55</v>
      </c>
      <c r="D3283" s="4" t="s">
        <v>30</v>
      </c>
      <c r="E3283" s="4">
        <v>933</v>
      </c>
      <c r="F3283" s="4">
        <v>192.8</v>
      </c>
      <c r="G3283" s="4">
        <v>14.4</v>
      </c>
      <c r="H3283" s="4">
        <v>126771</v>
      </c>
      <c r="I3283" s="4">
        <v>10</v>
      </c>
      <c r="J3283" s="4">
        <v>20</v>
      </c>
      <c r="K3283" s="4">
        <v>1</v>
      </c>
      <c r="L3283" s="4">
        <v>5</v>
      </c>
      <c r="M3283" s="4">
        <v>6</v>
      </c>
      <c r="N3283" s="4">
        <v>3</v>
      </c>
      <c r="O3283" s="4">
        <f t="shared" si="408"/>
        <v>5</v>
      </c>
      <c r="P3283" s="4">
        <f t="shared" si="409"/>
        <v>5</v>
      </c>
      <c r="Q3283" s="4">
        <f t="shared" si="410"/>
        <v>5</v>
      </c>
      <c r="R3283" s="4">
        <f t="shared" si="411"/>
        <v>15</v>
      </c>
      <c r="S3283" s="4">
        <f t="shared" si="412"/>
        <v>144</v>
      </c>
      <c r="T3283" s="4" t="str">
        <f t="shared" si="413"/>
        <v>A - Top-Kunde</v>
      </c>
      <c r="U3283" s="4">
        <f>ROUND(((E3283-Hilfswerte!$B$20)/Hilfswerte!$B$21)+((F3283-Hilfswerte!$B$22)/Hilfswerte!$B$23)+((G3283-Hilfswerte!$B$24)/Hilfswerte!$B$25)+0.1*INDEX(Hilfswerte!$B$4:$B$15,MATCH(C3283,Hilfswerte!$A$4:$A$15,0)),2)</f>
        <v>7.41</v>
      </c>
      <c r="V3283" s="4">
        <f>ROUND(SQRT((((E3283-Hilfswerte!$B$20)/Hilfswerte!$B$21)-Hilfswerte!$B$28)^2+(((F3283-Hilfswerte!$B$22)/Hilfswerte!$B$23)-Hilfswerte!$B$29)^2+(((G3283-Hilfswerte!$B$24)/Hilfswerte!$B$25)-Hilfswerte!$B$30)^2),3)</f>
        <v>4.3369999999999997</v>
      </c>
      <c r="W3283" s="4">
        <f>ROUND(E3283*Hilfswerte!$B$31,0)</f>
        <v>191775</v>
      </c>
      <c r="X3283" s="4">
        <f t="shared" si="414"/>
        <v>65004</v>
      </c>
      <c r="Y3283" s="4" t="str">
        <f>IF(T3283="A - Top-Kunde","bereits Top-Kunde",IF(AND(V3283&lt;=Hilfswerte!$B$34,H3283&lt;0.5*W3283),"Hoch",IF(AND(V3283&lt;=Hilfswerte!$B$35,H3283&lt;0.7*W3283),"Mittel","Niedrig")))</f>
        <v>bereits Top-Kunde</v>
      </c>
      <c r="Z3283" s="4">
        <f t="shared" si="415"/>
        <v>5</v>
      </c>
      <c r="AA3283" s="4" t="str">
        <f>IF(J3283&gt;365,"Bereits abgewandert (Segment D)",IF(Z3283&gt;=Hilfswerte!$B$38,"Rot - akut gefaehrdet",IF(Z3283&gt;=Hilfswerte!$B$39,"Gelb - beobachten","Gruen - stabil")))</f>
        <v>Gruen - stabil</v>
      </c>
    </row>
    <row r="3284" spans="1:27" ht="15" customHeight="1" x14ac:dyDescent="0.25">
      <c r="A3284" s="4" t="s">
        <v>3631</v>
      </c>
      <c r="B3284" s="4" t="s">
        <v>973</v>
      </c>
      <c r="C3284" s="4" t="s">
        <v>84</v>
      </c>
      <c r="D3284" s="4" t="s">
        <v>77</v>
      </c>
      <c r="E3284" s="4">
        <v>40</v>
      </c>
      <c r="F3284" s="4">
        <v>10.9</v>
      </c>
      <c r="G3284" s="4">
        <v>5.7</v>
      </c>
      <c r="H3284" s="4">
        <v>2167</v>
      </c>
      <c r="I3284" s="4">
        <v>4</v>
      </c>
      <c r="J3284" s="4">
        <v>100</v>
      </c>
      <c r="K3284" s="4">
        <v>0</v>
      </c>
      <c r="L3284" s="4">
        <v>5</v>
      </c>
      <c r="M3284" s="4">
        <v>2</v>
      </c>
      <c r="N3284" s="4">
        <v>23</v>
      </c>
      <c r="O3284" s="4">
        <f t="shared" si="408"/>
        <v>3</v>
      </c>
      <c r="P3284" s="4">
        <f t="shared" si="409"/>
        <v>4</v>
      </c>
      <c r="Q3284" s="4">
        <f t="shared" si="410"/>
        <v>3</v>
      </c>
      <c r="R3284" s="4">
        <f t="shared" si="411"/>
        <v>10</v>
      </c>
      <c r="S3284" s="4">
        <f t="shared" si="412"/>
        <v>110</v>
      </c>
      <c r="T3284" s="4" t="str">
        <f t="shared" si="413"/>
        <v>B - Kernkunde</v>
      </c>
      <c r="U3284" s="4">
        <f>ROUND(((E3284-Hilfswerte!$B$20)/Hilfswerte!$B$21)+((F3284-Hilfswerte!$B$22)/Hilfswerte!$B$23)+((G3284-Hilfswerte!$B$24)/Hilfswerte!$B$25)+0.1*INDEX(Hilfswerte!$B$4:$B$15,MATCH(C3284,Hilfswerte!$A$4:$A$15,0)),2)</f>
        <v>-1.36</v>
      </c>
      <c r="V3284" s="4">
        <f>ROUND(SQRT((((E3284-Hilfswerte!$B$20)/Hilfswerte!$B$21)-Hilfswerte!$B$28)^2+(((F3284-Hilfswerte!$B$22)/Hilfswerte!$B$23)-Hilfswerte!$B$29)^2+(((G3284-Hilfswerte!$B$24)/Hilfswerte!$B$25)-Hilfswerte!$B$30)^2),3)</f>
        <v>1.1379999999999999</v>
      </c>
      <c r="W3284" s="4">
        <f>ROUND(E3284*Hilfswerte!$B$31,0)</f>
        <v>8222</v>
      </c>
      <c r="X3284" s="4">
        <f t="shared" si="414"/>
        <v>6055</v>
      </c>
      <c r="Y3284" s="4" t="str">
        <f>IF(T3284="A - Top-Kunde","bereits Top-Kunde",IF(AND(V3284&lt;=Hilfswerte!$B$34,H3284&lt;0.5*W3284),"Hoch",IF(AND(V3284&lt;=Hilfswerte!$B$35,H3284&lt;0.7*W3284),"Mittel","Niedrig")))</f>
        <v>Mittel</v>
      </c>
      <c r="Z3284" s="4">
        <f t="shared" si="415"/>
        <v>6</v>
      </c>
      <c r="AA3284" s="4" t="str">
        <f>IF(J3284&gt;365,"Bereits abgewandert (Segment D)",IF(Z3284&gt;=Hilfswerte!$B$38,"Rot - akut gefaehrdet",IF(Z3284&gt;=Hilfswerte!$B$39,"Gelb - beobachten","Gruen - stabil")))</f>
        <v>Gruen - stabil</v>
      </c>
    </row>
    <row r="3285" spans="1:27" ht="15" customHeight="1" x14ac:dyDescent="0.25">
      <c r="A3285" s="4" t="s">
        <v>3632</v>
      </c>
      <c r="B3285" s="4" t="s">
        <v>778</v>
      </c>
      <c r="C3285" s="4" t="s">
        <v>33</v>
      </c>
      <c r="D3285" s="4" t="s">
        <v>30</v>
      </c>
      <c r="E3285" s="4">
        <v>205</v>
      </c>
      <c r="F3285" s="4">
        <v>31.7</v>
      </c>
      <c r="G3285" s="4">
        <v>7.3</v>
      </c>
      <c r="H3285" s="4">
        <v>21601</v>
      </c>
      <c r="I3285" s="4">
        <v>2</v>
      </c>
      <c r="J3285" s="4">
        <v>355</v>
      </c>
      <c r="K3285" s="4">
        <v>1</v>
      </c>
      <c r="L3285" s="4">
        <v>-2</v>
      </c>
      <c r="M3285" s="4">
        <v>6</v>
      </c>
      <c r="N3285" s="4">
        <v>22.1</v>
      </c>
      <c r="O3285" s="4">
        <f t="shared" si="408"/>
        <v>2</v>
      </c>
      <c r="P3285" s="4">
        <f t="shared" si="409"/>
        <v>2</v>
      </c>
      <c r="Q3285" s="4">
        <f t="shared" si="410"/>
        <v>5</v>
      </c>
      <c r="R3285" s="4">
        <f t="shared" si="411"/>
        <v>9</v>
      </c>
      <c r="S3285" s="4">
        <f t="shared" si="412"/>
        <v>95.1</v>
      </c>
      <c r="T3285" s="4" t="str">
        <f t="shared" si="413"/>
        <v>C - Entwicklungspotenzial</v>
      </c>
      <c r="U3285" s="4">
        <f>ROUND(((E3285-Hilfswerte!$B$20)/Hilfswerte!$B$21)+((F3285-Hilfswerte!$B$22)/Hilfswerte!$B$23)+((G3285-Hilfswerte!$B$24)/Hilfswerte!$B$25)+0.1*INDEX(Hilfswerte!$B$4:$B$15,MATCH(C3285,Hilfswerte!$A$4:$A$15,0)),2)</f>
        <v>0</v>
      </c>
      <c r="V3285" s="4">
        <f>ROUND(SQRT((((E3285-Hilfswerte!$B$20)/Hilfswerte!$B$21)-Hilfswerte!$B$28)^2+(((F3285-Hilfswerte!$B$22)/Hilfswerte!$B$23)-Hilfswerte!$B$29)^2+(((G3285-Hilfswerte!$B$24)/Hilfswerte!$B$25)-Hilfswerte!$B$30)^2),3)</f>
        <v>0.65100000000000002</v>
      </c>
      <c r="W3285" s="4">
        <f>ROUND(E3285*Hilfswerte!$B$31,0)</f>
        <v>42137</v>
      </c>
      <c r="X3285" s="4">
        <f t="shared" si="414"/>
        <v>20536</v>
      </c>
      <c r="Y3285" s="4" t="str">
        <f>IF(T3285="A - Top-Kunde","bereits Top-Kunde",IF(AND(V3285&lt;=Hilfswerte!$B$34,H3285&lt;0.5*W3285),"Hoch",IF(AND(V3285&lt;=Hilfswerte!$B$35,H3285&lt;0.7*W3285),"Mittel","Niedrig")))</f>
        <v>Mittel</v>
      </c>
      <c r="Z3285" s="4">
        <f t="shared" si="415"/>
        <v>20.8</v>
      </c>
      <c r="AA3285" s="4" t="str">
        <f>IF(J3285&gt;365,"Bereits abgewandert (Segment D)",IF(Z3285&gt;=Hilfswerte!$B$38,"Rot - akut gefaehrdet",IF(Z3285&gt;=Hilfswerte!$B$39,"Gelb - beobachten","Gruen - stabil")))</f>
        <v>Rot - akut gefaehrdet</v>
      </c>
    </row>
    <row r="3286" spans="1:27" ht="15" customHeight="1" x14ac:dyDescent="0.25">
      <c r="A3286" s="4" t="s">
        <v>3633</v>
      </c>
      <c r="B3286" s="4" t="s">
        <v>1224</v>
      </c>
      <c r="C3286" s="4" t="s">
        <v>59</v>
      </c>
      <c r="D3286" s="4" t="s">
        <v>30</v>
      </c>
      <c r="E3286" s="4">
        <v>95</v>
      </c>
      <c r="F3286" s="4">
        <v>14.8</v>
      </c>
      <c r="G3286" s="4">
        <v>18.600000000000001</v>
      </c>
      <c r="H3286" s="4">
        <v>20247</v>
      </c>
      <c r="I3286" s="4">
        <v>1</v>
      </c>
      <c r="J3286" s="4">
        <v>61</v>
      </c>
      <c r="K3286" s="4">
        <v>0</v>
      </c>
      <c r="L3286" s="4">
        <v>2</v>
      </c>
      <c r="M3286" s="4">
        <v>4</v>
      </c>
      <c r="N3286" s="4">
        <v>4.5999999999999996</v>
      </c>
      <c r="O3286" s="4">
        <f t="shared" si="408"/>
        <v>4</v>
      </c>
      <c r="P3286" s="4">
        <f t="shared" si="409"/>
        <v>1</v>
      </c>
      <c r="Q3286" s="4">
        <f t="shared" si="410"/>
        <v>5</v>
      </c>
      <c r="R3286" s="4">
        <f t="shared" si="411"/>
        <v>10</v>
      </c>
      <c r="S3286" s="4">
        <f t="shared" si="412"/>
        <v>101.7</v>
      </c>
      <c r="T3286" s="4" t="str">
        <f t="shared" si="413"/>
        <v>C - Entwicklungspotenzial</v>
      </c>
      <c r="U3286" s="4">
        <f>ROUND(((E3286-Hilfswerte!$B$20)/Hilfswerte!$B$21)+((F3286-Hilfswerte!$B$22)/Hilfswerte!$B$23)+((G3286-Hilfswerte!$B$24)/Hilfswerte!$B$25)+0.1*INDEX(Hilfswerte!$B$4:$B$15,MATCH(C3286,Hilfswerte!$A$4:$A$15,0)),2)</f>
        <v>0.91</v>
      </c>
      <c r="V3286" s="4">
        <f>ROUND(SQRT((((E3286-Hilfswerte!$B$20)/Hilfswerte!$B$21)-Hilfswerte!$B$28)^2+(((F3286-Hilfswerte!$B$22)/Hilfswerte!$B$23)-Hilfswerte!$B$29)^2+(((G3286-Hilfswerte!$B$24)/Hilfswerte!$B$25)-Hilfswerte!$B$30)^2),3)</f>
        <v>1.282</v>
      </c>
      <c r="W3286" s="4">
        <f>ROUND(E3286*Hilfswerte!$B$31,0)</f>
        <v>19527</v>
      </c>
      <c r="X3286" s="4">
        <f t="shared" si="414"/>
        <v>0</v>
      </c>
      <c r="Y3286" s="4" t="str">
        <f>IF(T3286="A - Top-Kunde","bereits Top-Kunde",IF(AND(V3286&lt;=Hilfswerte!$B$34,H3286&lt;0.5*W3286),"Hoch",IF(AND(V3286&lt;=Hilfswerte!$B$35,H3286&lt;0.7*W3286),"Mittel","Niedrig")))</f>
        <v>Niedrig</v>
      </c>
      <c r="Z3286" s="4">
        <f t="shared" si="415"/>
        <v>3.5</v>
      </c>
      <c r="AA3286" s="4" t="str">
        <f>IF(J3286&gt;365,"Bereits abgewandert (Segment D)",IF(Z3286&gt;=Hilfswerte!$B$38,"Rot - akut gefaehrdet",IF(Z3286&gt;=Hilfswerte!$B$39,"Gelb - beobachten","Gruen - stabil")))</f>
        <v>Gruen - stabil</v>
      </c>
    </row>
    <row r="3287" spans="1:27" ht="15" customHeight="1" x14ac:dyDescent="0.25">
      <c r="A3287" s="4" t="s">
        <v>3634</v>
      </c>
      <c r="B3287" s="4" t="s">
        <v>374</v>
      </c>
      <c r="C3287" s="4" t="s">
        <v>59</v>
      </c>
      <c r="D3287" s="4" t="s">
        <v>106</v>
      </c>
      <c r="E3287" s="4">
        <v>253</v>
      </c>
      <c r="F3287" s="4">
        <v>38.799999999999997</v>
      </c>
      <c r="G3287" s="4">
        <v>17.5</v>
      </c>
      <c r="H3287" s="4">
        <v>41618</v>
      </c>
      <c r="I3287" s="4">
        <v>3</v>
      </c>
      <c r="J3287" s="4">
        <v>1</v>
      </c>
      <c r="K3287" s="4">
        <v>1</v>
      </c>
      <c r="L3287" s="4">
        <v>18</v>
      </c>
      <c r="M3287" s="4">
        <v>2</v>
      </c>
      <c r="N3287" s="4">
        <v>-9.6</v>
      </c>
      <c r="O3287" s="4">
        <f t="shared" si="408"/>
        <v>5</v>
      </c>
      <c r="P3287" s="4">
        <f t="shared" si="409"/>
        <v>3</v>
      </c>
      <c r="Q3287" s="4">
        <f t="shared" si="410"/>
        <v>5</v>
      </c>
      <c r="R3287" s="4">
        <f t="shared" si="411"/>
        <v>13</v>
      </c>
      <c r="S3287" s="4">
        <f t="shared" si="412"/>
        <v>113.8</v>
      </c>
      <c r="T3287" s="4" t="str">
        <f t="shared" si="413"/>
        <v>B - Kernkunde</v>
      </c>
      <c r="U3287" s="4">
        <f>ROUND(((E3287-Hilfswerte!$B$20)/Hilfswerte!$B$21)+((F3287-Hilfswerte!$B$22)/Hilfswerte!$B$23)+((G3287-Hilfswerte!$B$24)/Hilfswerte!$B$25)+0.1*INDEX(Hilfswerte!$B$4:$B$15,MATCH(C3287,Hilfswerte!$A$4:$A$15,0)),2)</f>
        <v>1.85</v>
      </c>
      <c r="V3287" s="4">
        <f>ROUND(SQRT((((E3287-Hilfswerte!$B$20)/Hilfswerte!$B$21)-Hilfswerte!$B$28)^2+(((F3287-Hilfswerte!$B$22)/Hilfswerte!$B$23)-Hilfswerte!$B$29)^2+(((G3287-Hilfswerte!$B$24)/Hilfswerte!$B$25)-Hilfswerte!$B$30)^2),3)</f>
        <v>1.0640000000000001</v>
      </c>
      <c r="W3287" s="4">
        <f>ROUND(E3287*Hilfswerte!$B$31,0)</f>
        <v>52003</v>
      </c>
      <c r="X3287" s="4">
        <f t="shared" si="414"/>
        <v>10385</v>
      </c>
      <c r="Y3287" s="4" t="str">
        <f>IF(T3287="A - Top-Kunde","bereits Top-Kunde",IF(AND(V3287&lt;=Hilfswerte!$B$34,H3287&lt;0.5*W3287),"Hoch",IF(AND(V3287&lt;=Hilfswerte!$B$35,H3287&lt;0.7*W3287),"Mittel","Niedrig")))</f>
        <v>Niedrig</v>
      </c>
      <c r="Z3287" s="4">
        <f t="shared" si="415"/>
        <v>10.5</v>
      </c>
      <c r="AA3287" s="4" t="str">
        <f>IF(J3287&gt;365,"Bereits abgewandert (Segment D)",IF(Z3287&gt;=Hilfswerte!$B$38,"Rot - akut gefaehrdet",IF(Z3287&gt;=Hilfswerte!$B$39,"Gelb - beobachten","Gruen - stabil")))</f>
        <v>Gruen - stabil</v>
      </c>
    </row>
    <row r="3288" spans="1:27" ht="15" customHeight="1" x14ac:dyDescent="0.25">
      <c r="A3288" s="4" t="s">
        <v>3635</v>
      </c>
      <c r="B3288" s="4" t="s">
        <v>207</v>
      </c>
      <c r="C3288" s="4" t="s">
        <v>59</v>
      </c>
      <c r="D3288" s="4" t="s">
        <v>30</v>
      </c>
      <c r="E3288" s="4">
        <v>99</v>
      </c>
      <c r="F3288" s="4">
        <v>15.4</v>
      </c>
      <c r="G3288" s="4">
        <v>21.3</v>
      </c>
      <c r="H3288" s="4">
        <v>1279</v>
      </c>
      <c r="I3288" s="4">
        <v>1</v>
      </c>
      <c r="J3288" s="4">
        <v>65</v>
      </c>
      <c r="K3288" s="4">
        <v>0</v>
      </c>
      <c r="L3288" s="4">
        <v>-7</v>
      </c>
      <c r="M3288" s="4">
        <v>1</v>
      </c>
      <c r="N3288" s="4">
        <v>30.6</v>
      </c>
      <c r="O3288" s="4">
        <f t="shared" si="408"/>
        <v>4</v>
      </c>
      <c r="P3288" s="4">
        <f t="shared" si="409"/>
        <v>1</v>
      </c>
      <c r="Q3288" s="4">
        <f t="shared" si="410"/>
        <v>3</v>
      </c>
      <c r="R3288" s="4">
        <f t="shared" si="411"/>
        <v>8</v>
      </c>
      <c r="S3288" s="4">
        <f t="shared" si="412"/>
        <v>95.3</v>
      </c>
      <c r="T3288" s="4" t="str">
        <f t="shared" si="413"/>
        <v>C - Entwicklungspotenzial</v>
      </c>
      <c r="U3288" s="4">
        <f>ROUND(((E3288-Hilfswerte!$B$20)/Hilfswerte!$B$21)+((F3288-Hilfswerte!$B$22)/Hilfswerte!$B$23)+((G3288-Hilfswerte!$B$24)/Hilfswerte!$B$25)+0.1*INDEX(Hilfswerte!$B$4:$B$15,MATCH(C3288,Hilfswerte!$A$4:$A$15,0)),2)</f>
        <v>1.37</v>
      </c>
      <c r="V3288" s="4">
        <f>ROUND(SQRT((((E3288-Hilfswerte!$B$20)/Hilfswerte!$B$21)-Hilfswerte!$B$28)^2+(((F3288-Hilfswerte!$B$22)/Hilfswerte!$B$23)-Hilfswerte!$B$29)^2+(((G3288-Hilfswerte!$B$24)/Hilfswerte!$B$25)-Hilfswerte!$B$30)^2),3)</f>
        <v>1.677</v>
      </c>
      <c r="W3288" s="4">
        <f>ROUND(E3288*Hilfswerte!$B$31,0)</f>
        <v>20349</v>
      </c>
      <c r="X3288" s="4">
        <f t="shared" si="414"/>
        <v>19070</v>
      </c>
      <c r="Y3288" s="4" t="str">
        <f>IF(T3288="A - Top-Kunde","bereits Top-Kunde",IF(AND(V3288&lt;=Hilfswerte!$B$34,H3288&lt;0.5*W3288),"Hoch",IF(AND(V3288&lt;=Hilfswerte!$B$35,H3288&lt;0.7*W3288),"Mittel","Niedrig")))</f>
        <v>Niedrig</v>
      </c>
      <c r="Z3288" s="4">
        <f t="shared" si="415"/>
        <v>3.3</v>
      </c>
      <c r="AA3288" s="4" t="str">
        <f>IF(J3288&gt;365,"Bereits abgewandert (Segment D)",IF(Z3288&gt;=Hilfswerte!$B$38,"Rot - akut gefaehrdet",IF(Z3288&gt;=Hilfswerte!$B$39,"Gelb - beobachten","Gruen - stabil")))</f>
        <v>Gruen - stabil</v>
      </c>
    </row>
    <row r="3289" spans="1:27" ht="15" customHeight="1" x14ac:dyDescent="0.25">
      <c r="A3289" s="4" t="s">
        <v>3636</v>
      </c>
      <c r="B3289" s="4" t="s">
        <v>207</v>
      </c>
      <c r="C3289" s="4" t="s">
        <v>59</v>
      </c>
      <c r="D3289" s="4" t="s">
        <v>30</v>
      </c>
      <c r="E3289" s="4">
        <v>93</v>
      </c>
      <c r="F3289" s="4">
        <v>15.7</v>
      </c>
      <c r="G3289" s="4">
        <v>10.6</v>
      </c>
      <c r="H3289" s="4">
        <v>744</v>
      </c>
      <c r="I3289" s="4">
        <v>3</v>
      </c>
      <c r="J3289" s="4">
        <v>38</v>
      </c>
      <c r="K3289" s="4">
        <v>0</v>
      </c>
      <c r="L3289" s="4">
        <v>21</v>
      </c>
      <c r="M3289" s="4">
        <v>6</v>
      </c>
      <c r="N3289" s="4">
        <v>5.3</v>
      </c>
      <c r="O3289" s="4">
        <f t="shared" si="408"/>
        <v>4</v>
      </c>
      <c r="P3289" s="4">
        <f t="shared" si="409"/>
        <v>3</v>
      </c>
      <c r="Q3289" s="4">
        <f t="shared" si="410"/>
        <v>2</v>
      </c>
      <c r="R3289" s="4">
        <f t="shared" si="411"/>
        <v>9</v>
      </c>
      <c r="S3289" s="4">
        <f t="shared" si="412"/>
        <v>86.4</v>
      </c>
      <c r="T3289" s="4" t="str">
        <f t="shared" si="413"/>
        <v>C - Entwicklungspotenzial</v>
      </c>
      <c r="U3289" s="4">
        <f>ROUND(((E3289-Hilfswerte!$B$20)/Hilfswerte!$B$21)+((F3289-Hilfswerte!$B$22)/Hilfswerte!$B$23)+((G3289-Hilfswerte!$B$24)/Hilfswerte!$B$25)+0.1*INDEX(Hilfswerte!$B$4:$B$15,MATCH(C3289,Hilfswerte!$A$4:$A$15,0)),2)</f>
        <v>-0.35</v>
      </c>
      <c r="V3289" s="4">
        <f>ROUND(SQRT((((E3289-Hilfswerte!$B$20)/Hilfswerte!$B$21)-Hilfswerte!$B$28)^2+(((F3289-Hilfswerte!$B$22)/Hilfswerte!$B$23)-Hilfswerte!$B$29)^2+(((G3289-Hilfswerte!$B$24)/Hilfswerte!$B$25)-Hilfswerte!$B$30)^2),3)</f>
        <v>0.51700000000000002</v>
      </c>
      <c r="W3289" s="4">
        <f>ROUND(E3289*Hilfswerte!$B$31,0)</f>
        <v>19116</v>
      </c>
      <c r="X3289" s="4">
        <f t="shared" si="414"/>
        <v>18372</v>
      </c>
      <c r="Y3289" s="4" t="str">
        <f>IF(T3289="A - Top-Kunde","bereits Top-Kunde",IF(AND(V3289&lt;=Hilfswerte!$B$34,H3289&lt;0.5*W3289),"Hoch",IF(AND(V3289&lt;=Hilfswerte!$B$35,H3289&lt;0.7*W3289),"Mittel","Niedrig")))</f>
        <v>Hoch</v>
      </c>
      <c r="Z3289" s="4">
        <f t="shared" si="415"/>
        <v>6.1</v>
      </c>
      <c r="AA3289" s="4" t="str">
        <f>IF(J3289&gt;365,"Bereits abgewandert (Segment D)",IF(Z3289&gt;=Hilfswerte!$B$38,"Rot - akut gefaehrdet",IF(Z3289&gt;=Hilfswerte!$B$39,"Gelb - beobachten","Gruen - stabil")))</f>
        <v>Gruen - stabil</v>
      </c>
    </row>
    <row r="3290" spans="1:27" ht="15" customHeight="1" x14ac:dyDescent="0.25">
      <c r="A3290" s="4" t="s">
        <v>3637</v>
      </c>
      <c r="B3290" s="4" t="s">
        <v>870</v>
      </c>
      <c r="C3290" s="4" t="s">
        <v>74</v>
      </c>
      <c r="D3290" s="4" t="s">
        <v>117</v>
      </c>
      <c r="E3290" s="4">
        <v>34</v>
      </c>
      <c r="F3290" s="4">
        <v>7.6</v>
      </c>
      <c r="G3290" s="4">
        <v>12.8</v>
      </c>
      <c r="H3290" s="4">
        <v>4987</v>
      </c>
      <c r="I3290" s="4">
        <v>6</v>
      </c>
      <c r="J3290" s="4">
        <v>17</v>
      </c>
      <c r="K3290" s="4">
        <v>0</v>
      </c>
      <c r="L3290" s="4">
        <v>2</v>
      </c>
      <c r="M3290" s="4">
        <v>4</v>
      </c>
      <c r="N3290" s="4">
        <v>-17.399999999999999</v>
      </c>
      <c r="O3290" s="4">
        <f t="shared" si="408"/>
        <v>5</v>
      </c>
      <c r="P3290" s="4">
        <f t="shared" si="409"/>
        <v>5</v>
      </c>
      <c r="Q3290" s="4">
        <f t="shared" si="410"/>
        <v>4</v>
      </c>
      <c r="R3290" s="4">
        <f t="shared" si="411"/>
        <v>14</v>
      </c>
      <c r="S3290" s="4">
        <f t="shared" si="412"/>
        <v>130.69999999999999</v>
      </c>
      <c r="T3290" s="4" t="str">
        <f t="shared" si="413"/>
        <v>A - Top-Kunde</v>
      </c>
      <c r="U3290" s="4">
        <f>ROUND(((E3290-Hilfswerte!$B$20)/Hilfswerte!$B$21)+((F3290-Hilfswerte!$B$22)/Hilfswerte!$B$23)+((G3290-Hilfswerte!$B$24)/Hilfswerte!$B$25)+0.1*INDEX(Hilfswerte!$B$4:$B$15,MATCH(C3290,Hilfswerte!$A$4:$A$15,0)),2)</f>
        <v>-0.35</v>
      </c>
      <c r="V3290" s="4">
        <f>ROUND(SQRT((((E3290-Hilfswerte!$B$20)/Hilfswerte!$B$21)-Hilfswerte!$B$28)^2+(((F3290-Hilfswerte!$B$22)/Hilfswerte!$B$23)-Hilfswerte!$B$29)^2+(((G3290-Hilfswerte!$B$24)/Hilfswerte!$B$25)-Hilfswerte!$B$30)^2),3)</f>
        <v>0.82599999999999996</v>
      </c>
      <c r="W3290" s="4">
        <f>ROUND(E3290*Hilfswerte!$B$31,0)</f>
        <v>6989</v>
      </c>
      <c r="X3290" s="4">
        <f t="shared" si="414"/>
        <v>2002</v>
      </c>
      <c r="Y3290" s="4" t="str">
        <f>IF(T3290="A - Top-Kunde","bereits Top-Kunde",IF(AND(V3290&lt;=Hilfswerte!$B$34,H3290&lt;0.5*W3290),"Hoch",IF(AND(V3290&lt;=Hilfswerte!$B$35,H3290&lt;0.7*W3290),"Mittel","Niedrig")))</f>
        <v>bereits Top-Kunde</v>
      </c>
      <c r="Z3290" s="4">
        <f t="shared" si="415"/>
        <v>8.1999999999999993</v>
      </c>
      <c r="AA3290" s="4" t="str">
        <f>IF(J3290&gt;365,"Bereits abgewandert (Segment D)",IF(Z3290&gt;=Hilfswerte!$B$38,"Rot - akut gefaehrdet",IF(Z3290&gt;=Hilfswerte!$B$39,"Gelb - beobachten","Gruen - stabil")))</f>
        <v>Gruen - stabil</v>
      </c>
    </row>
    <row r="3291" spans="1:27" ht="15" customHeight="1" x14ac:dyDescent="0.25">
      <c r="A3291" s="4" t="s">
        <v>3638</v>
      </c>
      <c r="B3291" s="4" t="s">
        <v>341</v>
      </c>
      <c r="C3291" s="4" t="s">
        <v>65</v>
      </c>
      <c r="D3291" s="4" t="s">
        <v>30</v>
      </c>
      <c r="E3291" s="4">
        <v>163</v>
      </c>
      <c r="F3291" s="4">
        <v>53.6</v>
      </c>
      <c r="G3291" s="4">
        <v>12.3</v>
      </c>
      <c r="H3291" s="4">
        <v>86975</v>
      </c>
      <c r="I3291" s="4">
        <v>4</v>
      </c>
      <c r="J3291" s="4">
        <v>27</v>
      </c>
      <c r="K3291" s="4">
        <v>1</v>
      </c>
      <c r="L3291" s="4">
        <v>0</v>
      </c>
      <c r="M3291" s="4">
        <v>2</v>
      </c>
      <c r="N3291" s="4">
        <v>32.700000000000003</v>
      </c>
      <c r="O3291" s="4">
        <f t="shared" si="408"/>
        <v>5</v>
      </c>
      <c r="P3291" s="4">
        <f t="shared" si="409"/>
        <v>4</v>
      </c>
      <c r="Q3291" s="4">
        <f t="shared" si="410"/>
        <v>5</v>
      </c>
      <c r="R3291" s="4">
        <f t="shared" si="411"/>
        <v>14</v>
      </c>
      <c r="S3291" s="4">
        <f t="shared" si="412"/>
        <v>150.4</v>
      </c>
      <c r="T3291" s="4" t="str">
        <f t="shared" si="413"/>
        <v>A - Top-Kunde</v>
      </c>
      <c r="U3291" s="4">
        <f>ROUND(((E3291-Hilfswerte!$B$20)/Hilfswerte!$B$21)+((F3291-Hilfswerte!$B$22)/Hilfswerte!$B$23)+((G3291-Hilfswerte!$B$24)/Hilfswerte!$B$25)+0.1*INDEX(Hilfswerte!$B$4:$B$15,MATCH(C3291,Hilfswerte!$A$4:$A$15,0)),2)</f>
        <v>0.93</v>
      </c>
      <c r="V3291" s="4">
        <f>ROUND(SQRT((((E3291-Hilfswerte!$B$20)/Hilfswerte!$B$21)-Hilfswerte!$B$28)^2+(((F3291-Hilfswerte!$B$22)/Hilfswerte!$B$23)-Hilfswerte!$B$29)^2+(((G3291-Hilfswerte!$B$24)/Hilfswerte!$B$25)-Hilfswerte!$B$30)^2),3)</f>
        <v>0.33600000000000002</v>
      </c>
      <c r="W3291" s="4">
        <f>ROUND(E3291*Hilfswerte!$B$31,0)</f>
        <v>33504</v>
      </c>
      <c r="X3291" s="4">
        <f t="shared" si="414"/>
        <v>0</v>
      </c>
      <c r="Y3291" s="4" t="str">
        <f>IF(T3291="A - Top-Kunde","bereits Top-Kunde",IF(AND(V3291&lt;=Hilfswerte!$B$34,H3291&lt;0.5*W3291),"Hoch",IF(AND(V3291&lt;=Hilfswerte!$B$35,H3291&lt;0.7*W3291),"Mittel","Niedrig")))</f>
        <v>bereits Top-Kunde</v>
      </c>
      <c r="Z3291" s="4">
        <f t="shared" si="415"/>
        <v>4.4000000000000004</v>
      </c>
      <c r="AA3291" s="4" t="str">
        <f>IF(J3291&gt;365,"Bereits abgewandert (Segment D)",IF(Z3291&gt;=Hilfswerte!$B$38,"Rot - akut gefaehrdet",IF(Z3291&gt;=Hilfswerte!$B$39,"Gelb - beobachten","Gruen - stabil")))</f>
        <v>Gruen - stabil</v>
      </c>
    </row>
    <row r="3292" spans="1:27" ht="15" customHeight="1" x14ac:dyDescent="0.25">
      <c r="A3292" s="4" t="s">
        <v>3639</v>
      </c>
      <c r="B3292" s="4" t="s">
        <v>585</v>
      </c>
      <c r="C3292" s="4" t="s">
        <v>59</v>
      </c>
      <c r="D3292" s="4" t="s">
        <v>117</v>
      </c>
      <c r="E3292" s="4">
        <v>122</v>
      </c>
      <c r="F3292" s="4">
        <v>20</v>
      </c>
      <c r="G3292" s="4">
        <v>4.9000000000000004</v>
      </c>
      <c r="H3292" s="4">
        <v>62347</v>
      </c>
      <c r="I3292" s="4">
        <v>4</v>
      </c>
      <c r="J3292" s="4">
        <v>51</v>
      </c>
      <c r="K3292" s="4">
        <v>1</v>
      </c>
      <c r="L3292" s="4">
        <v>16</v>
      </c>
      <c r="M3292" s="4">
        <v>5</v>
      </c>
      <c r="N3292" s="4">
        <v>-18.899999999999999</v>
      </c>
      <c r="O3292" s="4">
        <f t="shared" si="408"/>
        <v>4</v>
      </c>
      <c r="P3292" s="4">
        <f t="shared" si="409"/>
        <v>4</v>
      </c>
      <c r="Q3292" s="4">
        <f t="shared" si="410"/>
        <v>5</v>
      </c>
      <c r="R3292" s="4">
        <f t="shared" si="411"/>
        <v>13</v>
      </c>
      <c r="S3292" s="4">
        <f t="shared" si="412"/>
        <v>109.8</v>
      </c>
      <c r="T3292" s="4" t="str">
        <f t="shared" si="413"/>
        <v>B - Kernkunde</v>
      </c>
      <c r="U3292" s="4">
        <f>ROUND(((E3292-Hilfswerte!$B$20)/Hilfswerte!$B$21)+((F3292-Hilfswerte!$B$22)/Hilfswerte!$B$23)+((G3292-Hilfswerte!$B$24)/Hilfswerte!$B$25)+0.1*INDEX(Hilfswerte!$B$4:$B$15,MATCH(C3292,Hilfswerte!$A$4:$A$15,0)),2)</f>
        <v>-1.05</v>
      </c>
      <c r="V3292" s="4">
        <f>ROUND(SQRT((((E3292-Hilfswerte!$B$20)/Hilfswerte!$B$21)-Hilfswerte!$B$28)^2+(((F3292-Hilfswerte!$B$22)/Hilfswerte!$B$23)-Hilfswerte!$B$29)^2+(((G3292-Hilfswerte!$B$24)/Hilfswerte!$B$25)-Hilfswerte!$B$30)^2),3)</f>
        <v>1.069</v>
      </c>
      <c r="W3292" s="4">
        <f>ROUND(E3292*Hilfswerte!$B$31,0)</f>
        <v>25077</v>
      </c>
      <c r="X3292" s="4">
        <f t="shared" si="414"/>
        <v>0</v>
      </c>
      <c r="Y3292" s="4" t="str">
        <f>IF(T3292="A - Top-Kunde","bereits Top-Kunde",IF(AND(V3292&lt;=Hilfswerte!$B$34,H3292&lt;0.5*W3292),"Hoch",IF(AND(V3292&lt;=Hilfswerte!$B$35,H3292&lt;0.7*W3292),"Mittel","Niedrig")))</f>
        <v>Niedrig</v>
      </c>
      <c r="Z3292" s="4">
        <f t="shared" si="415"/>
        <v>16.3</v>
      </c>
      <c r="AA3292" s="4" t="str">
        <f>IF(J3292&gt;365,"Bereits abgewandert (Segment D)",IF(Z3292&gt;=Hilfswerte!$B$38,"Rot - akut gefaehrdet",IF(Z3292&gt;=Hilfswerte!$B$39,"Gelb - beobachten","Gruen - stabil")))</f>
        <v>Gelb - beobachten</v>
      </c>
    </row>
    <row r="3293" spans="1:27" ht="15" customHeight="1" x14ac:dyDescent="0.25">
      <c r="A3293" s="4" t="s">
        <v>3640</v>
      </c>
      <c r="B3293" s="4" t="s">
        <v>1153</v>
      </c>
      <c r="C3293" s="4" t="s">
        <v>38</v>
      </c>
      <c r="D3293" s="4" t="s">
        <v>30</v>
      </c>
      <c r="E3293" s="4">
        <v>21</v>
      </c>
      <c r="F3293" s="4">
        <v>6.1</v>
      </c>
      <c r="G3293" s="4">
        <v>1</v>
      </c>
      <c r="H3293" s="4">
        <v>1365</v>
      </c>
      <c r="I3293" s="4">
        <v>2</v>
      </c>
      <c r="J3293" s="4">
        <v>37</v>
      </c>
      <c r="K3293" s="4">
        <v>0</v>
      </c>
      <c r="L3293" s="4">
        <v>-3</v>
      </c>
      <c r="M3293" s="4">
        <v>5</v>
      </c>
      <c r="N3293" s="4">
        <v>25.1</v>
      </c>
      <c r="O3293" s="4">
        <f t="shared" si="408"/>
        <v>4</v>
      </c>
      <c r="P3293" s="4">
        <f t="shared" si="409"/>
        <v>2</v>
      </c>
      <c r="Q3293" s="4">
        <f t="shared" si="410"/>
        <v>3</v>
      </c>
      <c r="R3293" s="4">
        <f t="shared" si="411"/>
        <v>9</v>
      </c>
      <c r="S3293" s="4">
        <f t="shared" si="412"/>
        <v>102.6</v>
      </c>
      <c r="T3293" s="4" t="str">
        <f t="shared" si="413"/>
        <v>C - Entwicklungspotenzial</v>
      </c>
      <c r="U3293" s="4">
        <f>ROUND(((E3293-Hilfswerte!$B$20)/Hilfswerte!$B$21)+((F3293-Hilfswerte!$B$22)/Hilfswerte!$B$23)+((G3293-Hilfswerte!$B$24)/Hilfswerte!$B$25)+0.1*INDEX(Hilfswerte!$B$4:$B$15,MATCH(C3293,Hilfswerte!$A$4:$A$15,0)),2)</f>
        <v>-1.94</v>
      </c>
      <c r="V3293" s="4">
        <f>ROUND(SQRT((((E3293-Hilfswerte!$B$20)/Hilfswerte!$B$21)-Hilfswerte!$B$28)^2+(((F3293-Hilfswerte!$B$22)/Hilfswerte!$B$23)-Hilfswerte!$B$29)^2+(((G3293-Hilfswerte!$B$24)/Hilfswerte!$B$25)-Hilfswerte!$B$30)^2),3)</f>
        <v>1.829</v>
      </c>
      <c r="W3293" s="4">
        <f>ROUND(E3293*Hilfswerte!$B$31,0)</f>
        <v>4316</v>
      </c>
      <c r="X3293" s="4">
        <f t="shared" si="414"/>
        <v>2951</v>
      </c>
      <c r="Y3293" s="4" t="str">
        <f>IF(T3293="A - Top-Kunde","bereits Top-Kunde",IF(AND(V3293&lt;=Hilfswerte!$B$34,H3293&lt;0.5*W3293),"Hoch",IF(AND(V3293&lt;=Hilfswerte!$B$35,H3293&lt;0.7*W3293),"Mittel","Niedrig")))</f>
        <v>Niedrig</v>
      </c>
      <c r="Z3293" s="4">
        <f t="shared" si="415"/>
        <v>1.9</v>
      </c>
      <c r="AA3293" s="4" t="str">
        <f>IF(J3293&gt;365,"Bereits abgewandert (Segment D)",IF(Z3293&gt;=Hilfswerte!$B$38,"Rot - akut gefaehrdet",IF(Z3293&gt;=Hilfswerte!$B$39,"Gelb - beobachten","Gruen - stabil")))</f>
        <v>Gruen - stabil</v>
      </c>
    </row>
    <row r="3294" spans="1:27" ht="15" customHeight="1" x14ac:dyDescent="0.25">
      <c r="A3294" s="4" t="s">
        <v>3641</v>
      </c>
      <c r="B3294" s="4" t="s">
        <v>284</v>
      </c>
      <c r="C3294" s="4" t="s">
        <v>47</v>
      </c>
      <c r="D3294" s="4" t="s">
        <v>30</v>
      </c>
      <c r="E3294" s="4">
        <v>19</v>
      </c>
      <c r="F3294" s="4">
        <v>4.4000000000000004</v>
      </c>
      <c r="G3294" s="4">
        <v>1.4</v>
      </c>
      <c r="H3294" s="4">
        <v>951</v>
      </c>
      <c r="I3294" s="4">
        <v>4</v>
      </c>
      <c r="J3294" s="4">
        <v>134</v>
      </c>
      <c r="K3294" s="4">
        <v>0</v>
      </c>
      <c r="L3294" s="4">
        <v>19</v>
      </c>
      <c r="M3294" s="4">
        <v>1</v>
      </c>
      <c r="N3294" s="4">
        <v>1.1000000000000001</v>
      </c>
      <c r="O3294" s="4">
        <f t="shared" si="408"/>
        <v>3</v>
      </c>
      <c r="P3294" s="4">
        <f t="shared" si="409"/>
        <v>4</v>
      </c>
      <c r="Q3294" s="4">
        <f t="shared" si="410"/>
        <v>2</v>
      </c>
      <c r="R3294" s="4">
        <f t="shared" si="411"/>
        <v>9</v>
      </c>
      <c r="S3294" s="4">
        <f t="shared" si="412"/>
        <v>84.9</v>
      </c>
      <c r="T3294" s="4" t="str">
        <f t="shared" si="413"/>
        <v>C - Entwicklungspotenzial</v>
      </c>
      <c r="U3294" s="4">
        <f>ROUND(((E3294-Hilfswerte!$B$20)/Hilfswerte!$B$21)+((F3294-Hilfswerte!$B$22)/Hilfswerte!$B$23)+((G3294-Hilfswerte!$B$24)/Hilfswerte!$B$25)+0.1*INDEX(Hilfswerte!$B$4:$B$15,MATCH(C3294,Hilfswerte!$A$4:$A$15,0)),2)</f>
        <v>-2.17</v>
      </c>
      <c r="V3294" s="4">
        <f>ROUND(SQRT((((E3294-Hilfswerte!$B$20)/Hilfswerte!$B$21)-Hilfswerte!$B$28)^2+(((F3294-Hilfswerte!$B$22)/Hilfswerte!$B$23)-Hilfswerte!$B$29)^2+(((G3294-Hilfswerte!$B$24)/Hilfswerte!$B$25)-Hilfswerte!$B$30)^2),3)</f>
        <v>1.786</v>
      </c>
      <c r="W3294" s="4">
        <f>ROUND(E3294*Hilfswerte!$B$31,0)</f>
        <v>3905</v>
      </c>
      <c r="X3294" s="4">
        <f t="shared" si="414"/>
        <v>2954</v>
      </c>
      <c r="Y3294" s="4" t="str">
        <f>IF(T3294="A - Top-Kunde","bereits Top-Kunde",IF(AND(V3294&lt;=Hilfswerte!$B$34,H3294&lt;0.5*W3294),"Hoch",IF(AND(V3294&lt;=Hilfswerte!$B$35,H3294&lt;0.7*W3294),"Mittel","Niedrig")))</f>
        <v>Niedrig</v>
      </c>
      <c r="Z3294" s="4">
        <f t="shared" si="415"/>
        <v>10.5</v>
      </c>
      <c r="AA3294" s="4" t="str">
        <f>IF(J3294&gt;365,"Bereits abgewandert (Segment D)",IF(Z3294&gt;=Hilfswerte!$B$38,"Rot - akut gefaehrdet",IF(Z3294&gt;=Hilfswerte!$B$39,"Gelb - beobachten","Gruen - stabil")))</f>
        <v>Gruen - stabil</v>
      </c>
    </row>
    <row r="3295" spans="1:27" ht="15" customHeight="1" x14ac:dyDescent="0.25">
      <c r="A3295" s="4" t="s">
        <v>3642</v>
      </c>
      <c r="B3295" s="4" t="s">
        <v>627</v>
      </c>
      <c r="C3295" s="4" t="s">
        <v>62</v>
      </c>
      <c r="D3295" s="4" t="s">
        <v>30</v>
      </c>
      <c r="E3295" s="4">
        <v>38</v>
      </c>
      <c r="F3295" s="4">
        <v>9.1</v>
      </c>
      <c r="G3295" s="4">
        <v>12.8</v>
      </c>
      <c r="H3295" s="4">
        <v>10002</v>
      </c>
      <c r="I3295" s="4">
        <v>3</v>
      </c>
      <c r="J3295" s="4">
        <v>115</v>
      </c>
      <c r="K3295" s="4">
        <v>1</v>
      </c>
      <c r="L3295" s="4">
        <v>4</v>
      </c>
      <c r="M3295" s="4">
        <v>3</v>
      </c>
      <c r="N3295" s="4">
        <v>14.6</v>
      </c>
      <c r="O3295" s="4">
        <f t="shared" si="408"/>
        <v>3</v>
      </c>
      <c r="P3295" s="4">
        <f t="shared" si="409"/>
        <v>3</v>
      </c>
      <c r="Q3295" s="4">
        <f t="shared" si="410"/>
        <v>5</v>
      </c>
      <c r="R3295" s="4">
        <f t="shared" si="411"/>
        <v>11</v>
      </c>
      <c r="S3295" s="4">
        <f t="shared" si="412"/>
        <v>110.1</v>
      </c>
      <c r="T3295" s="4" t="str">
        <f t="shared" si="413"/>
        <v>B - Kernkunde</v>
      </c>
      <c r="U3295" s="4">
        <f>ROUND(((E3295-Hilfswerte!$B$20)/Hilfswerte!$B$21)+((F3295-Hilfswerte!$B$22)/Hilfswerte!$B$23)+((G3295-Hilfswerte!$B$24)/Hilfswerte!$B$25)+0.1*INDEX(Hilfswerte!$B$4:$B$15,MATCH(C3295,Hilfswerte!$A$4:$A$15,0)),2)</f>
        <v>0.14000000000000001</v>
      </c>
      <c r="V3295" s="4">
        <f>ROUND(SQRT((((E3295-Hilfswerte!$B$20)/Hilfswerte!$B$21)-Hilfswerte!$B$28)^2+(((F3295-Hilfswerte!$B$22)/Hilfswerte!$B$23)-Hilfswerte!$B$29)^2+(((G3295-Hilfswerte!$B$24)/Hilfswerte!$B$25)-Hilfswerte!$B$30)^2),3)</f>
        <v>0.79700000000000004</v>
      </c>
      <c r="W3295" s="4">
        <f>ROUND(E3295*Hilfswerte!$B$31,0)</f>
        <v>7811</v>
      </c>
      <c r="X3295" s="4">
        <f t="shared" si="414"/>
        <v>0</v>
      </c>
      <c r="Y3295" s="4" t="str">
        <f>IF(T3295="A - Top-Kunde","bereits Top-Kunde",IF(AND(V3295&lt;=Hilfswerte!$B$34,H3295&lt;0.5*W3295),"Hoch",IF(AND(V3295&lt;=Hilfswerte!$B$35,H3295&lt;0.7*W3295),"Mittel","Niedrig")))</f>
        <v>Niedrig</v>
      </c>
      <c r="Z3295" s="4">
        <f t="shared" si="415"/>
        <v>9.6</v>
      </c>
      <c r="AA3295" s="4" t="str">
        <f>IF(J3295&gt;365,"Bereits abgewandert (Segment D)",IF(Z3295&gt;=Hilfswerte!$B$38,"Rot - akut gefaehrdet",IF(Z3295&gt;=Hilfswerte!$B$39,"Gelb - beobachten","Gruen - stabil")))</f>
        <v>Gruen - stabil</v>
      </c>
    </row>
    <row r="3296" spans="1:27" ht="15" customHeight="1" x14ac:dyDescent="0.25">
      <c r="A3296" s="4" t="s">
        <v>3643</v>
      </c>
      <c r="B3296" s="4" t="s">
        <v>116</v>
      </c>
      <c r="C3296" s="4" t="s">
        <v>51</v>
      </c>
      <c r="D3296" s="4" t="s">
        <v>30</v>
      </c>
      <c r="E3296" s="4">
        <v>327</v>
      </c>
      <c r="F3296" s="4">
        <v>75.099999999999994</v>
      </c>
      <c r="G3296" s="4">
        <v>15.3</v>
      </c>
      <c r="H3296" s="4">
        <v>10928</v>
      </c>
      <c r="I3296" s="4">
        <v>1</v>
      </c>
      <c r="J3296" s="4">
        <v>169</v>
      </c>
      <c r="K3296" s="4">
        <v>1</v>
      </c>
      <c r="L3296" s="4">
        <v>18</v>
      </c>
      <c r="M3296" s="4">
        <v>4</v>
      </c>
      <c r="N3296" s="4">
        <v>-17.3</v>
      </c>
      <c r="O3296" s="4">
        <f t="shared" si="408"/>
        <v>3</v>
      </c>
      <c r="P3296" s="4">
        <f t="shared" si="409"/>
        <v>1</v>
      </c>
      <c r="Q3296" s="4">
        <f t="shared" si="410"/>
        <v>5</v>
      </c>
      <c r="R3296" s="4">
        <f t="shared" si="411"/>
        <v>9</v>
      </c>
      <c r="S3296" s="4">
        <f t="shared" si="412"/>
        <v>70</v>
      </c>
      <c r="T3296" s="4" t="str">
        <f t="shared" si="413"/>
        <v>C - Entwicklungspotenzial</v>
      </c>
      <c r="U3296" s="4">
        <f>ROUND(((E3296-Hilfswerte!$B$20)/Hilfswerte!$B$21)+((F3296-Hilfswerte!$B$22)/Hilfswerte!$B$23)+((G3296-Hilfswerte!$B$24)/Hilfswerte!$B$25)+0.1*INDEX(Hilfswerte!$B$4:$B$15,MATCH(C3296,Hilfswerte!$A$4:$A$15,0)),2)</f>
        <v>2.89</v>
      </c>
      <c r="V3296" s="4">
        <f>ROUND(SQRT((((E3296-Hilfswerte!$B$20)/Hilfswerte!$B$21)-Hilfswerte!$B$28)^2+(((F3296-Hilfswerte!$B$22)/Hilfswerte!$B$23)-Hilfswerte!$B$29)^2+(((G3296-Hilfswerte!$B$24)/Hilfswerte!$B$25)-Hilfswerte!$B$30)^2),3)</f>
        <v>1.1599999999999999</v>
      </c>
      <c r="W3296" s="4">
        <f>ROUND(E3296*Hilfswerte!$B$31,0)</f>
        <v>67214</v>
      </c>
      <c r="X3296" s="4">
        <f t="shared" si="414"/>
        <v>56286</v>
      </c>
      <c r="Y3296" s="4" t="str">
        <f>IF(T3296="A - Top-Kunde","bereits Top-Kunde",IF(AND(V3296&lt;=Hilfswerte!$B$34,H3296&lt;0.5*W3296),"Hoch",IF(AND(V3296&lt;=Hilfswerte!$B$35,H3296&lt;0.7*W3296),"Mittel","Niedrig")))</f>
        <v>Niedrig</v>
      </c>
      <c r="Z3296" s="4">
        <f t="shared" si="415"/>
        <v>22</v>
      </c>
      <c r="AA3296" s="4" t="str">
        <f>IF(J3296&gt;365,"Bereits abgewandert (Segment D)",IF(Z3296&gt;=Hilfswerte!$B$38,"Rot - akut gefaehrdet",IF(Z3296&gt;=Hilfswerte!$B$39,"Gelb - beobachten","Gruen - stabil")))</f>
        <v>Rot - akut gefaehrdet</v>
      </c>
    </row>
    <row r="3297" spans="1:27" ht="15" customHeight="1" x14ac:dyDescent="0.25">
      <c r="A3297" s="4" t="s">
        <v>3644</v>
      </c>
      <c r="B3297" s="4" t="s">
        <v>35</v>
      </c>
      <c r="C3297" s="4" t="s">
        <v>38</v>
      </c>
      <c r="D3297" s="4" t="s">
        <v>30</v>
      </c>
      <c r="E3297" s="4">
        <v>108</v>
      </c>
      <c r="F3297" s="4">
        <v>24</v>
      </c>
      <c r="G3297" s="4">
        <v>9.6999999999999993</v>
      </c>
      <c r="H3297" s="4">
        <v>9787</v>
      </c>
      <c r="I3297" s="4">
        <v>5</v>
      </c>
      <c r="J3297" s="4">
        <v>79</v>
      </c>
      <c r="K3297" s="4">
        <v>1</v>
      </c>
      <c r="L3297" s="4">
        <v>34</v>
      </c>
      <c r="M3297" s="4">
        <v>6</v>
      </c>
      <c r="N3297" s="4">
        <v>-18.899999999999999</v>
      </c>
      <c r="O3297" s="4">
        <f t="shared" si="408"/>
        <v>4</v>
      </c>
      <c r="P3297" s="4">
        <f t="shared" si="409"/>
        <v>5</v>
      </c>
      <c r="Q3297" s="4">
        <f t="shared" si="410"/>
        <v>5</v>
      </c>
      <c r="R3297" s="4">
        <f t="shared" si="411"/>
        <v>14</v>
      </c>
      <c r="S3297" s="4">
        <f t="shared" si="412"/>
        <v>114.4</v>
      </c>
      <c r="T3297" s="4" t="str">
        <f t="shared" si="413"/>
        <v>B - Kernkunde</v>
      </c>
      <c r="U3297" s="4">
        <f>ROUND(((E3297-Hilfswerte!$B$20)/Hilfswerte!$B$21)+((F3297-Hilfswerte!$B$22)/Hilfswerte!$B$23)+((G3297-Hilfswerte!$B$24)/Hilfswerte!$B$25)+0.1*INDEX(Hilfswerte!$B$4:$B$15,MATCH(C3297,Hilfswerte!$A$4:$A$15,0)),2)</f>
        <v>0.14000000000000001</v>
      </c>
      <c r="V3297" s="4">
        <f>ROUND(SQRT((((E3297-Hilfswerte!$B$20)/Hilfswerte!$B$21)-Hilfswerte!$B$28)^2+(((F3297-Hilfswerte!$B$22)/Hilfswerte!$B$23)-Hilfswerte!$B$29)^2+(((G3297-Hilfswerte!$B$24)/Hilfswerte!$B$25)-Hilfswerte!$B$30)^2),3)</f>
        <v>0.42699999999999999</v>
      </c>
      <c r="W3297" s="4">
        <f>ROUND(E3297*Hilfswerte!$B$31,0)</f>
        <v>22199</v>
      </c>
      <c r="X3297" s="4">
        <f t="shared" si="414"/>
        <v>12412</v>
      </c>
      <c r="Y3297" s="4" t="str">
        <f>IF(T3297="A - Top-Kunde","bereits Top-Kunde",IF(AND(V3297&lt;=Hilfswerte!$B$34,H3297&lt;0.5*W3297),"Hoch",IF(AND(V3297&lt;=Hilfswerte!$B$35,H3297&lt;0.7*W3297),"Mittel","Niedrig")))</f>
        <v>Hoch</v>
      </c>
      <c r="Z3297" s="4">
        <f t="shared" si="415"/>
        <v>21.3</v>
      </c>
      <c r="AA3297" s="4" t="str">
        <f>IF(J3297&gt;365,"Bereits abgewandert (Segment D)",IF(Z3297&gt;=Hilfswerte!$B$38,"Rot - akut gefaehrdet",IF(Z3297&gt;=Hilfswerte!$B$39,"Gelb - beobachten","Gruen - stabil")))</f>
        <v>Rot - akut gefaehrdet</v>
      </c>
    </row>
    <row r="3298" spans="1:27" ht="15" customHeight="1" x14ac:dyDescent="0.25">
      <c r="A3298" s="4" t="s">
        <v>3645</v>
      </c>
      <c r="B3298" s="4" t="s">
        <v>505</v>
      </c>
      <c r="C3298" s="4" t="s">
        <v>55</v>
      </c>
      <c r="D3298" s="4" t="s">
        <v>30</v>
      </c>
      <c r="E3298" s="4">
        <v>17</v>
      </c>
      <c r="F3298" s="4">
        <v>2.2999999999999998</v>
      </c>
      <c r="G3298" s="4">
        <v>2.6</v>
      </c>
      <c r="H3298" s="4">
        <v>714</v>
      </c>
      <c r="I3298" s="4">
        <v>1</v>
      </c>
      <c r="J3298" s="4">
        <v>203</v>
      </c>
      <c r="K3298" s="4">
        <v>0</v>
      </c>
      <c r="L3298" s="4">
        <v>-4</v>
      </c>
      <c r="M3298" s="4">
        <v>2</v>
      </c>
      <c r="N3298" s="4">
        <v>-8.3000000000000007</v>
      </c>
      <c r="O3298" s="4">
        <f t="shared" si="408"/>
        <v>2</v>
      </c>
      <c r="P3298" s="4">
        <f t="shared" si="409"/>
        <v>1</v>
      </c>
      <c r="Q3298" s="4">
        <f t="shared" si="410"/>
        <v>2</v>
      </c>
      <c r="R3298" s="4">
        <f t="shared" si="411"/>
        <v>5</v>
      </c>
      <c r="S3298" s="4">
        <f t="shared" si="412"/>
        <v>45.9</v>
      </c>
      <c r="T3298" s="4" t="str">
        <f t="shared" si="413"/>
        <v>C - Entwicklungspotenzial</v>
      </c>
      <c r="U3298" s="4">
        <f>ROUND(((E3298-Hilfswerte!$B$20)/Hilfswerte!$B$21)+((F3298-Hilfswerte!$B$22)/Hilfswerte!$B$23)+((G3298-Hilfswerte!$B$24)/Hilfswerte!$B$25)+0.1*INDEX(Hilfswerte!$B$4:$B$15,MATCH(C3298,Hilfswerte!$A$4:$A$15,0)),2)</f>
        <v>-1.82</v>
      </c>
      <c r="V3298" s="4">
        <f>ROUND(SQRT((((E3298-Hilfswerte!$B$20)/Hilfswerte!$B$21)-Hilfswerte!$B$28)^2+(((F3298-Hilfswerte!$B$22)/Hilfswerte!$B$23)-Hilfswerte!$B$29)^2+(((G3298-Hilfswerte!$B$24)/Hilfswerte!$B$25)-Hilfswerte!$B$30)^2),3)</f>
        <v>1.64</v>
      </c>
      <c r="W3298" s="4">
        <f>ROUND(E3298*Hilfswerte!$B$31,0)</f>
        <v>3494</v>
      </c>
      <c r="X3298" s="4">
        <f t="shared" si="414"/>
        <v>2780</v>
      </c>
      <c r="Y3298" s="4" t="str">
        <f>IF(T3298="A - Top-Kunde","bereits Top-Kunde",IF(AND(V3298&lt;=Hilfswerte!$B$34,H3298&lt;0.5*W3298),"Hoch",IF(AND(V3298&lt;=Hilfswerte!$B$35,H3298&lt;0.7*W3298),"Mittel","Niedrig")))</f>
        <v>Niedrig</v>
      </c>
      <c r="Z3298" s="4">
        <f t="shared" si="415"/>
        <v>13.5</v>
      </c>
      <c r="AA3298" s="4" t="str">
        <f>IF(J3298&gt;365,"Bereits abgewandert (Segment D)",IF(Z3298&gt;=Hilfswerte!$B$38,"Rot - akut gefaehrdet",IF(Z3298&gt;=Hilfswerte!$B$39,"Gelb - beobachten","Gruen - stabil")))</f>
        <v>Gruen - stabil</v>
      </c>
    </row>
    <row r="3299" spans="1:27" ht="15" customHeight="1" x14ac:dyDescent="0.25">
      <c r="A3299" s="4" t="s">
        <v>3646</v>
      </c>
      <c r="B3299" s="4" t="s">
        <v>1183</v>
      </c>
      <c r="C3299" s="4" t="s">
        <v>47</v>
      </c>
      <c r="D3299" s="4" t="s">
        <v>30</v>
      </c>
      <c r="E3299" s="4">
        <v>354</v>
      </c>
      <c r="F3299" s="4">
        <v>60.3</v>
      </c>
      <c r="G3299" s="4">
        <v>0.9</v>
      </c>
      <c r="H3299" s="4">
        <v>21772</v>
      </c>
      <c r="I3299" s="4">
        <v>2</v>
      </c>
      <c r="J3299" s="4">
        <v>127</v>
      </c>
      <c r="K3299" s="4">
        <v>0</v>
      </c>
      <c r="L3299" s="4">
        <v>3</v>
      </c>
      <c r="M3299" s="4">
        <v>2</v>
      </c>
      <c r="N3299" s="4">
        <v>-23.2</v>
      </c>
      <c r="O3299" s="4">
        <f t="shared" si="408"/>
        <v>3</v>
      </c>
      <c r="P3299" s="4">
        <f t="shared" si="409"/>
        <v>2</v>
      </c>
      <c r="Q3299" s="4">
        <f t="shared" si="410"/>
        <v>5</v>
      </c>
      <c r="R3299" s="4">
        <f t="shared" si="411"/>
        <v>10</v>
      </c>
      <c r="S3299" s="4">
        <f t="shared" si="412"/>
        <v>87.5</v>
      </c>
      <c r="T3299" s="4" t="str">
        <f t="shared" si="413"/>
        <v>C - Entwicklungspotenzial</v>
      </c>
      <c r="U3299" s="4">
        <f>ROUND(((E3299-Hilfswerte!$B$20)/Hilfswerte!$B$21)+((F3299-Hilfswerte!$B$22)/Hilfswerte!$B$23)+((G3299-Hilfswerte!$B$24)/Hilfswerte!$B$25)+0.1*INDEX(Hilfswerte!$B$4:$B$15,MATCH(C3299,Hilfswerte!$A$4:$A$15,0)),2)</f>
        <v>0.19</v>
      </c>
      <c r="V3299" s="4">
        <f>ROUND(SQRT((((E3299-Hilfswerte!$B$20)/Hilfswerte!$B$21)-Hilfswerte!$B$28)^2+(((F3299-Hilfswerte!$B$22)/Hilfswerte!$B$23)-Hilfswerte!$B$29)^2+(((G3299-Hilfswerte!$B$24)/Hilfswerte!$B$25)-Hilfswerte!$B$30)^2),3)</f>
        <v>1.867</v>
      </c>
      <c r="W3299" s="4">
        <f>ROUND(E3299*Hilfswerte!$B$31,0)</f>
        <v>72763</v>
      </c>
      <c r="X3299" s="4">
        <f t="shared" si="414"/>
        <v>50991</v>
      </c>
      <c r="Y3299" s="4" t="str">
        <f>IF(T3299="A - Top-Kunde","bereits Top-Kunde",IF(AND(V3299&lt;=Hilfswerte!$B$34,H3299&lt;0.5*W3299),"Hoch",IF(AND(V3299&lt;=Hilfswerte!$B$35,H3299&lt;0.7*W3299),"Mittel","Niedrig")))</f>
        <v>Niedrig</v>
      </c>
      <c r="Z3299" s="4">
        <f t="shared" si="415"/>
        <v>16.2</v>
      </c>
      <c r="AA3299" s="4" t="str">
        <f>IF(J3299&gt;365,"Bereits abgewandert (Segment D)",IF(Z3299&gt;=Hilfswerte!$B$38,"Rot - akut gefaehrdet",IF(Z3299&gt;=Hilfswerte!$B$39,"Gelb - beobachten","Gruen - stabil")))</f>
        <v>Gelb - beobachten</v>
      </c>
    </row>
    <row r="3300" spans="1:27" ht="15" customHeight="1" x14ac:dyDescent="0.25">
      <c r="A3300" s="4" t="s">
        <v>3647</v>
      </c>
      <c r="B3300" s="4" t="s">
        <v>1098</v>
      </c>
      <c r="C3300" s="4" t="s">
        <v>74</v>
      </c>
      <c r="D3300" s="4" t="s">
        <v>30</v>
      </c>
      <c r="E3300" s="4">
        <v>152</v>
      </c>
      <c r="F3300" s="4">
        <v>27.1</v>
      </c>
      <c r="G3300" s="4">
        <v>20</v>
      </c>
      <c r="H3300" s="4">
        <v>46887</v>
      </c>
      <c r="I3300" s="4">
        <v>6</v>
      </c>
      <c r="J3300" s="4">
        <v>69</v>
      </c>
      <c r="K3300" s="4">
        <v>1</v>
      </c>
      <c r="L3300" s="4">
        <v>35</v>
      </c>
      <c r="M3300" s="4">
        <v>1</v>
      </c>
      <c r="N3300" s="4">
        <v>-12.5</v>
      </c>
      <c r="O3300" s="4">
        <f t="shared" si="408"/>
        <v>4</v>
      </c>
      <c r="P3300" s="4">
        <f t="shared" si="409"/>
        <v>5</v>
      </c>
      <c r="Q3300" s="4">
        <f t="shared" si="410"/>
        <v>5</v>
      </c>
      <c r="R3300" s="4">
        <f t="shared" si="411"/>
        <v>14</v>
      </c>
      <c r="S3300" s="4">
        <f t="shared" si="412"/>
        <v>117.3</v>
      </c>
      <c r="T3300" s="4" t="str">
        <f t="shared" si="413"/>
        <v>B - Kernkunde</v>
      </c>
      <c r="U3300" s="4">
        <f>ROUND(((E3300-Hilfswerte!$B$20)/Hilfswerte!$B$21)+((F3300-Hilfswerte!$B$22)/Hilfswerte!$B$23)+((G3300-Hilfswerte!$B$24)/Hilfswerte!$B$25)+0.1*INDEX(Hilfswerte!$B$4:$B$15,MATCH(C3300,Hilfswerte!$A$4:$A$15,0)),2)</f>
        <v>1.65</v>
      </c>
      <c r="V3300" s="4">
        <f>ROUND(SQRT((((E3300-Hilfswerte!$B$20)/Hilfswerte!$B$21)-Hilfswerte!$B$28)^2+(((F3300-Hilfswerte!$B$22)/Hilfswerte!$B$23)-Hilfswerte!$B$29)^2+(((G3300-Hilfswerte!$B$24)/Hilfswerte!$B$25)-Hilfswerte!$B$30)^2),3)</f>
        <v>1.41</v>
      </c>
      <c r="W3300" s="4">
        <f>ROUND(E3300*Hilfswerte!$B$31,0)</f>
        <v>31243</v>
      </c>
      <c r="X3300" s="4">
        <f t="shared" si="414"/>
        <v>0</v>
      </c>
      <c r="Y3300" s="4" t="str">
        <f>IF(T3300="A - Top-Kunde","bereits Top-Kunde",IF(AND(V3300&lt;=Hilfswerte!$B$34,H3300&lt;0.5*W3300),"Hoch",IF(AND(V3300&lt;=Hilfswerte!$B$35,H3300&lt;0.7*W3300),"Mittel","Niedrig")))</f>
        <v>Niedrig</v>
      </c>
      <c r="Z3300" s="4">
        <f t="shared" si="415"/>
        <v>18.5</v>
      </c>
      <c r="AA3300" s="4" t="str">
        <f>IF(J3300&gt;365,"Bereits abgewandert (Segment D)",IF(Z3300&gt;=Hilfswerte!$B$38,"Rot - akut gefaehrdet",IF(Z3300&gt;=Hilfswerte!$B$39,"Gelb - beobachten","Gruen - stabil")))</f>
        <v>Gelb - beobachten</v>
      </c>
    </row>
    <row r="3301" spans="1:27" ht="15" customHeight="1" x14ac:dyDescent="0.25">
      <c r="A3301" s="4" t="s">
        <v>3648</v>
      </c>
      <c r="B3301" s="4" t="s">
        <v>212</v>
      </c>
      <c r="C3301" s="4" t="s">
        <v>29</v>
      </c>
      <c r="D3301" s="4" t="s">
        <v>30</v>
      </c>
      <c r="E3301" s="4">
        <v>63</v>
      </c>
      <c r="F3301" s="4">
        <v>20.399999999999999</v>
      </c>
      <c r="G3301" s="4">
        <v>7.4</v>
      </c>
      <c r="H3301" s="4">
        <v>2739</v>
      </c>
      <c r="I3301" s="4">
        <v>5</v>
      </c>
      <c r="J3301" s="4">
        <v>73</v>
      </c>
      <c r="K3301" s="4">
        <v>0</v>
      </c>
      <c r="L3301" s="4">
        <v>9</v>
      </c>
      <c r="M3301" s="4">
        <v>2</v>
      </c>
      <c r="N3301" s="4">
        <v>-2.9</v>
      </c>
      <c r="O3301" s="4">
        <f t="shared" si="408"/>
        <v>4</v>
      </c>
      <c r="P3301" s="4">
        <f t="shared" si="409"/>
        <v>5</v>
      </c>
      <c r="Q3301" s="4">
        <f t="shared" si="410"/>
        <v>4</v>
      </c>
      <c r="R3301" s="4">
        <f t="shared" si="411"/>
        <v>13</v>
      </c>
      <c r="S3301" s="4">
        <f t="shared" si="412"/>
        <v>125.9</v>
      </c>
      <c r="T3301" s="4" t="str">
        <f t="shared" si="413"/>
        <v>A - Top-Kunde</v>
      </c>
      <c r="U3301" s="4">
        <f>ROUND(((E3301-Hilfswerte!$B$20)/Hilfswerte!$B$21)+((F3301-Hilfswerte!$B$22)/Hilfswerte!$B$23)+((G3301-Hilfswerte!$B$24)/Hilfswerte!$B$25)+0.1*INDEX(Hilfswerte!$B$4:$B$15,MATCH(C3301,Hilfswerte!$A$4:$A$15,0)),2)</f>
        <v>-0.56000000000000005</v>
      </c>
      <c r="V3301" s="4">
        <f>ROUND(SQRT((((E3301-Hilfswerte!$B$20)/Hilfswerte!$B$21)-Hilfswerte!$B$28)^2+(((F3301-Hilfswerte!$B$22)/Hilfswerte!$B$23)-Hilfswerte!$B$29)^2+(((G3301-Hilfswerte!$B$24)/Hilfswerte!$B$25)-Hilfswerte!$B$30)^2),3)</f>
        <v>0.81299999999999994</v>
      </c>
      <c r="W3301" s="4">
        <f>ROUND(E3301*Hilfswerte!$B$31,0)</f>
        <v>12949</v>
      </c>
      <c r="X3301" s="4">
        <f t="shared" si="414"/>
        <v>10210</v>
      </c>
      <c r="Y3301" s="4" t="str">
        <f>IF(T3301="A - Top-Kunde","bereits Top-Kunde",IF(AND(V3301&lt;=Hilfswerte!$B$34,H3301&lt;0.5*W3301),"Hoch",IF(AND(V3301&lt;=Hilfswerte!$B$35,H3301&lt;0.7*W3301),"Mittel","Niedrig")))</f>
        <v>bereits Top-Kunde</v>
      </c>
      <c r="Z3301" s="4">
        <f t="shared" si="415"/>
        <v>6.6</v>
      </c>
      <c r="AA3301" s="4" t="str">
        <f>IF(J3301&gt;365,"Bereits abgewandert (Segment D)",IF(Z3301&gt;=Hilfswerte!$B$38,"Rot - akut gefaehrdet",IF(Z3301&gt;=Hilfswerte!$B$39,"Gelb - beobachten","Gruen - stabil")))</f>
        <v>Gruen - stabil</v>
      </c>
    </row>
    <row r="3302" spans="1:27" ht="15" customHeight="1" x14ac:dyDescent="0.25">
      <c r="A3302" s="4" t="s">
        <v>3649</v>
      </c>
      <c r="B3302" s="4" t="s">
        <v>192</v>
      </c>
      <c r="C3302" s="4" t="s">
        <v>89</v>
      </c>
      <c r="D3302" s="4" t="s">
        <v>30</v>
      </c>
      <c r="E3302" s="4">
        <v>691</v>
      </c>
      <c r="F3302" s="4">
        <v>101.7</v>
      </c>
      <c r="G3302" s="4">
        <v>5.7</v>
      </c>
      <c r="H3302" s="4">
        <v>9959</v>
      </c>
      <c r="I3302" s="4">
        <v>1</v>
      </c>
      <c r="J3302" s="4">
        <v>108</v>
      </c>
      <c r="K3302" s="4">
        <v>0</v>
      </c>
      <c r="L3302" s="4">
        <v>17</v>
      </c>
      <c r="M3302" s="4">
        <v>5</v>
      </c>
      <c r="N3302" s="4">
        <v>25.8</v>
      </c>
      <c r="O3302" s="4">
        <f t="shared" si="408"/>
        <v>3</v>
      </c>
      <c r="P3302" s="4">
        <f t="shared" si="409"/>
        <v>1</v>
      </c>
      <c r="Q3302" s="4">
        <f t="shared" si="410"/>
        <v>5</v>
      </c>
      <c r="R3302" s="4">
        <f t="shared" si="411"/>
        <v>9</v>
      </c>
      <c r="S3302" s="4">
        <f t="shared" si="412"/>
        <v>97.8</v>
      </c>
      <c r="T3302" s="4" t="str">
        <f t="shared" si="413"/>
        <v>C - Entwicklungspotenzial</v>
      </c>
      <c r="U3302" s="4">
        <f>ROUND(((E3302-Hilfswerte!$B$20)/Hilfswerte!$B$21)+((F3302-Hilfswerte!$B$22)/Hilfswerte!$B$23)+((G3302-Hilfswerte!$B$24)/Hilfswerte!$B$25)+0.1*INDEX(Hilfswerte!$B$4:$B$15,MATCH(C3302,Hilfswerte!$A$4:$A$15,0)),2)</f>
        <v>3.35</v>
      </c>
      <c r="V3302" s="4">
        <f>ROUND(SQRT((((E3302-Hilfswerte!$B$20)/Hilfswerte!$B$21)-Hilfswerte!$B$28)^2+(((F3302-Hilfswerte!$B$22)/Hilfswerte!$B$23)-Hilfswerte!$B$29)^2+(((G3302-Hilfswerte!$B$24)/Hilfswerte!$B$25)-Hilfswerte!$B$30)^2),3)</f>
        <v>2.6669999999999998</v>
      </c>
      <c r="W3302" s="4">
        <f>ROUND(E3302*Hilfswerte!$B$31,0)</f>
        <v>142032</v>
      </c>
      <c r="X3302" s="4">
        <f t="shared" si="414"/>
        <v>132073</v>
      </c>
      <c r="Y3302" s="4" t="str">
        <f>IF(T3302="A - Top-Kunde","bereits Top-Kunde",IF(AND(V3302&lt;=Hilfswerte!$B$34,H3302&lt;0.5*W3302),"Hoch",IF(AND(V3302&lt;=Hilfswerte!$B$35,H3302&lt;0.7*W3302),"Mittel","Niedrig")))</f>
        <v>Niedrig</v>
      </c>
      <c r="Z3302" s="4">
        <f t="shared" si="415"/>
        <v>8.8000000000000007</v>
      </c>
      <c r="AA3302" s="4" t="str">
        <f>IF(J3302&gt;365,"Bereits abgewandert (Segment D)",IF(Z3302&gt;=Hilfswerte!$B$38,"Rot - akut gefaehrdet",IF(Z3302&gt;=Hilfswerte!$B$39,"Gelb - beobachten","Gruen - stabil")))</f>
        <v>Gruen - stabil</v>
      </c>
    </row>
    <row r="3303" spans="1:27" ht="15" customHeight="1" x14ac:dyDescent="0.25">
      <c r="A3303" s="4" t="s">
        <v>3650</v>
      </c>
      <c r="B3303" s="4" t="s">
        <v>284</v>
      </c>
      <c r="C3303" s="4" t="s">
        <v>84</v>
      </c>
      <c r="D3303" s="4" t="s">
        <v>77</v>
      </c>
      <c r="E3303" s="4">
        <v>216</v>
      </c>
      <c r="F3303" s="4">
        <v>38.700000000000003</v>
      </c>
      <c r="G3303" s="4">
        <v>10.4</v>
      </c>
      <c r="H3303" s="4">
        <v>0</v>
      </c>
      <c r="I3303" s="4">
        <v>0</v>
      </c>
      <c r="J3303" s="4">
        <v>792</v>
      </c>
      <c r="K3303" s="4">
        <v>0</v>
      </c>
      <c r="L3303" s="4">
        <v>7</v>
      </c>
      <c r="M3303" s="4">
        <v>0</v>
      </c>
      <c r="N3303" s="4">
        <v>-69.900000000000006</v>
      </c>
      <c r="O3303" s="4">
        <f t="shared" si="408"/>
        <v>1</v>
      </c>
      <c r="P3303" s="4">
        <f t="shared" si="409"/>
        <v>1</v>
      </c>
      <c r="Q3303" s="4">
        <f t="shared" si="410"/>
        <v>1</v>
      </c>
      <c r="R3303" s="4">
        <f t="shared" si="411"/>
        <v>3</v>
      </c>
      <c r="S3303" s="4">
        <f t="shared" si="412"/>
        <v>-7.1</v>
      </c>
      <c r="T3303" s="4" t="str">
        <f t="shared" si="413"/>
        <v>D - Abwanderungsrisiko</v>
      </c>
      <c r="U3303" s="4">
        <f>ROUND(((E3303-Hilfswerte!$B$20)/Hilfswerte!$B$21)+((F3303-Hilfswerte!$B$22)/Hilfswerte!$B$23)+((G3303-Hilfswerte!$B$24)/Hilfswerte!$B$25)+0.1*INDEX(Hilfswerte!$B$4:$B$15,MATCH(C3303,Hilfswerte!$A$4:$A$15,0)),2)</f>
        <v>0.64</v>
      </c>
      <c r="V3303" s="4">
        <f>ROUND(SQRT((((E3303-Hilfswerte!$B$20)/Hilfswerte!$B$21)-Hilfswerte!$B$28)^2+(((F3303-Hilfswerte!$B$22)/Hilfswerte!$B$23)-Hilfswerte!$B$29)^2+(((G3303-Hilfswerte!$B$24)/Hilfswerte!$B$25)-Hilfswerte!$B$30)^2),3)</f>
        <v>0.246</v>
      </c>
      <c r="W3303" s="4">
        <f>ROUND(E3303*Hilfswerte!$B$31,0)</f>
        <v>44398</v>
      </c>
      <c r="X3303" s="4">
        <f t="shared" si="414"/>
        <v>44398</v>
      </c>
      <c r="Y3303" s="4" t="str">
        <f>IF(T3303="A - Top-Kunde","bereits Top-Kunde",IF(AND(V3303&lt;=Hilfswerte!$B$34,H3303&lt;0.5*W3303),"Hoch",IF(AND(V3303&lt;=Hilfswerte!$B$35,H3303&lt;0.7*W3303),"Mittel","Niedrig")))</f>
        <v>Hoch</v>
      </c>
      <c r="Z3303" s="4">
        <f t="shared" si="415"/>
        <v>69</v>
      </c>
      <c r="AA3303" s="4" t="str">
        <f>IF(J3303&gt;365,"Bereits abgewandert (Segment D)",IF(Z3303&gt;=Hilfswerte!$B$38,"Rot - akut gefaehrdet",IF(Z3303&gt;=Hilfswerte!$B$39,"Gelb - beobachten","Gruen - stabil")))</f>
        <v>Bereits abgewandert (Segment D)</v>
      </c>
    </row>
    <row r="3304" spans="1:27" ht="15" customHeight="1" x14ac:dyDescent="0.25">
      <c r="A3304" s="4" t="s">
        <v>3651</v>
      </c>
      <c r="B3304" s="4" t="s">
        <v>374</v>
      </c>
      <c r="C3304" s="4" t="s">
        <v>47</v>
      </c>
      <c r="D3304" s="4" t="s">
        <v>30</v>
      </c>
      <c r="E3304" s="4">
        <v>408</v>
      </c>
      <c r="F3304" s="4">
        <v>126.1</v>
      </c>
      <c r="G3304" s="4">
        <v>1</v>
      </c>
      <c r="H3304" s="4">
        <v>24199</v>
      </c>
      <c r="I3304" s="4">
        <v>2</v>
      </c>
      <c r="J3304" s="4">
        <v>127</v>
      </c>
      <c r="K3304" s="4">
        <v>0</v>
      </c>
      <c r="L3304" s="4">
        <v>5</v>
      </c>
      <c r="M3304" s="4">
        <v>2</v>
      </c>
      <c r="N3304" s="4">
        <v>-22.1</v>
      </c>
      <c r="O3304" s="4">
        <f t="shared" si="408"/>
        <v>3</v>
      </c>
      <c r="P3304" s="4">
        <f t="shared" si="409"/>
        <v>2</v>
      </c>
      <c r="Q3304" s="4">
        <f t="shared" si="410"/>
        <v>5</v>
      </c>
      <c r="R3304" s="4">
        <f t="shared" si="411"/>
        <v>10</v>
      </c>
      <c r="S3304" s="4">
        <f t="shared" si="412"/>
        <v>87.5</v>
      </c>
      <c r="T3304" s="4" t="str">
        <f t="shared" si="413"/>
        <v>C - Entwicklungspotenzial</v>
      </c>
      <c r="U3304" s="4">
        <f>ROUND(((E3304-Hilfswerte!$B$20)/Hilfswerte!$B$21)+((F3304-Hilfswerte!$B$22)/Hilfswerte!$B$23)+((G3304-Hilfswerte!$B$24)/Hilfswerte!$B$25)+0.1*INDEX(Hilfswerte!$B$4:$B$15,MATCH(C3304,Hilfswerte!$A$4:$A$15,0)),2)</f>
        <v>1.62</v>
      </c>
      <c r="V3304" s="4">
        <f>ROUND(SQRT((((E3304-Hilfswerte!$B$20)/Hilfswerte!$B$21)-Hilfswerte!$B$28)^2+(((F3304-Hilfswerte!$B$22)/Hilfswerte!$B$23)-Hilfswerte!$B$29)^2+(((G3304-Hilfswerte!$B$24)/Hilfswerte!$B$25)-Hilfswerte!$B$30)^2),3)</f>
        <v>2.4969999999999999</v>
      </c>
      <c r="W3304" s="4">
        <f>ROUND(E3304*Hilfswerte!$B$31,0)</f>
        <v>83863</v>
      </c>
      <c r="X3304" s="4">
        <f t="shared" si="414"/>
        <v>59664</v>
      </c>
      <c r="Y3304" s="4" t="str">
        <f>IF(T3304="A - Top-Kunde","bereits Top-Kunde",IF(AND(V3304&lt;=Hilfswerte!$B$34,H3304&lt;0.5*W3304),"Hoch",IF(AND(V3304&lt;=Hilfswerte!$B$35,H3304&lt;0.7*W3304),"Mittel","Niedrig")))</f>
        <v>Niedrig</v>
      </c>
      <c r="Z3304" s="4">
        <f t="shared" si="415"/>
        <v>16.2</v>
      </c>
      <c r="AA3304" s="4" t="str">
        <f>IF(J3304&gt;365,"Bereits abgewandert (Segment D)",IF(Z3304&gt;=Hilfswerte!$B$38,"Rot - akut gefaehrdet",IF(Z3304&gt;=Hilfswerte!$B$39,"Gelb - beobachten","Gruen - stabil")))</f>
        <v>Gelb - beobachten</v>
      </c>
    </row>
    <row r="3305" spans="1:27" ht="15" customHeight="1" x14ac:dyDescent="0.25">
      <c r="A3305" s="4" t="s">
        <v>3652</v>
      </c>
      <c r="B3305" s="4" t="s">
        <v>836</v>
      </c>
      <c r="C3305" s="4" t="s">
        <v>29</v>
      </c>
      <c r="D3305" s="4" t="s">
        <v>30</v>
      </c>
      <c r="E3305" s="4">
        <v>92</v>
      </c>
      <c r="F3305" s="4">
        <v>30.7</v>
      </c>
      <c r="G3305" s="4">
        <v>12.5</v>
      </c>
      <c r="H3305" s="4">
        <v>6033</v>
      </c>
      <c r="I3305" s="4">
        <v>2</v>
      </c>
      <c r="J3305" s="4">
        <v>174</v>
      </c>
      <c r="K3305" s="4">
        <v>0</v>
      </c>
      <c r="L3305" s="4">
        <v>10</v>
      </c>
      <c r="M3305" s="4">
        <v>1</v>
      </c>
      <c r="N3305" s="4">
        <v>3.9</v>
      </c>
      <c r="O3305" s="4">
        <f t="shared" si="408"/>
        <v>3</v>
      </c>
      <c r="P3305" s="4">
        <f t="shared" si="409"/>
        <v>2</v>
      </c>
      <c r="Q3305" s="4">
        <f t="shared" si="410"/>
        <v>4</v>
      </c>
      <c r="R3305" s="4">
        <f t="shared" si="411"/>
        <v>9</v>
      </c>
      <c r="S3305" s="4">
        <f t="shared" si="412"/>
        <v>89</v>
      </c>
      <c r="T3305" s="4" t="str">
        <f t="shared" si="413"/>
        <v>C - Entwicklungspotenzial</v>
      </c>
      <c r="U3305" s="4">
        <f>ROUND(((E3305-Hilfswerte!$B$20)/Hilfswerte!$B$21)+((F3305-Hilfswerte!$B$22)/Hilfswerte!$B$23)+((G3305-Hilfswerte!$B$24)/Hilfswerte!$B$25)+0.1*INDEX(Hilfswerte!$B$4:$B$15,MATCH(C3305,Hilfswerte!$A$4:$A$15,0)),2)</f>
        <v>0.56000000000000005</v>
      </c>
      <c r="V3305" s="4">
        <f>ROUND(SQRT((((E3305-Hilfswerte!$B$20)/Hilfswerte!$B$21)-Hilfswerte!$B$28)^2+(((F3305-Hilfswerte!$B$22)/Hilfswerte!$B$23)-Hilfswerte!$B$29)^2+(((G3305-Hilfswerte!$B$24)/Hilfswerte!$B$25)-Hilfswerte!$B$30)^2),3)</f>
        <v>0.40100000000000002</v>
      </c>
      <c r="W3305" s="4">
        <f>ROUND(E3305*Hilfswerte!$B$31,0)</f>
        <v>18910</v>
      </c>
      <c r="X3305" s="4">
        <f t="shared" si="414"/>
        <v>12877</v>
      </c>
      <c r="Y3305" s="4" t="str">
        <f>IF(T3305="A - Top-Kunde","bereits Top-Kunde",IF(AND(V3305&lt;=Hilfswerte!$B$34,H3305&lt;0.5*W3305),"Hoch",IF(AND(V3305&lt;=Hilfswerte!$B$35,H3305&lt;0.7*W3305),"Mittel","Niedrig")))</f>
        <v>Hoch</v>
      </c>
      <c r="Z3305" s="4">
        <f t="shared" si="415"/>
        <v>10.7</v>
      </c>
      <c r="AA3305" s="4" t="str">
        <f>IF(J3305&gt;365,"Bereits abgewandert (Segment D)",IF(Z3305&gt;=Hilfswerte!$B$38,"Rot - akut gefaehrdet",IF(Z3305&gt;=Hilfswerte!$B$39,"Gelb - beobachten","Gruen - stabil")))</f>
        <v>Gruen - stabil</v>
      </c>
    </row>
    <row r="3306" spans="1:27" ht="15" customHeight="1" x14ac:dyDescent="0.25">
      <c r="A3306" s="4" t="s">
        <v>3653</v>
      </c>
      <c r="B3306" s="4" t="s">
        <v>576</v>
      </c>
      <c r="C3306" s="4" t="s">
        <v>65</v>
      </c>
      <c r="D3306" s="4" t="s">
        <v>30</v>
      </c>
      <c r="E3306" s="4">
        <v>772</v>
      </c>
      <c r="F3306" s="4">
        <v>174.7</v>
      </c>
      <c r="G3306" s="4">
        <v>19.399999999999999</v>
      </c>
      <c r="H3306" s="4">
        <v>33114</v>
      </c>
      <c r="I3306" s="4">
        <v>6</v>
      </c>
      <c r="J3306" s="4">
        <v>26</v>
      </c>
      <c r="K3306" s="4">
        <v>1</v>
      </c>
      <c r="L3306" s="4">
        <v>11</v>
      </c>
      <c r="M3306" s="4">
        <v>6</v>
      </c>
      <c r="N3306" s="4">
        <v>21.7</v>
      </c>
      <c r="O3306" s="4">
        <f t="shared" si="408"/>
        <v>5</v>
      </c>
      <c r="P3306" s="4">
        <f t="shared" si="409"/>
        <v>5</v>
      </c>
      <c r="Q3306" s="4">
        <f t="shared" si="410"/>
        <v>5</v>
      </c>
      <c r="R3306" s="4">
        <f t="shared" si="411"/>
        <v>15</v>
      </c>
      <c r="S3306" s="4">
        <f t="shared" si="412"/>
        <v>151.6</v>
      </c>
      <c r="T3306" s="4" t="str">
        <f t="shared" si="413"/>
        <v>A - Top-Kunde</v>
      </c>
      <c r="U3306" s="4">
        <f>ROUND(((E3306-Hilfswerte!$B$20)/Hilfswerte!$B$21)+((F3306-Hilfswerte!$B$22)/Hilfswerte!$B$23)+((G3306-Hilfswerte!$B$24)/Hilfswerte!$B$25)+0.1*INDEX(Hilfswerte!$B$4:$B$15,MATCH(C3306,Hilfswerte!$A$4:$A$15,0)),2)</f>
        <v>6.84</v>
      </c>
      <c r="V3306" s="4">
        <f>ROUND(SQRT((((E3306-Hilfswerte!$B$20)/Hilfswerte!$B$21)-Hilfswerte!$B$28)^2+(((F3306-Hilfswerte!$B$22)/Hilfswerte!$B$23)-Hilfswerte!$B$29)^2+(((G3306-Hilfswerte!$B$24)/Hilfswerte!$B$25)-Hilfswerte!$B$30)^2),3)</f>
        <v>3.8069999999999999</v>
      </c>
      <c r="W3306" s="4">
        <f>ROUND(E3306*Hilfswerte!$B$31,0)</f>
        <v>158682</v>
      </c>
      <c r="X3306" s="4">
        <f t="shared" si="414"/>
        <v>125568</v>
      </c>
      <c r="Y3306" s="4" t="str">
        <f>IF(T3306="A - Top-Kunde","bereits Top-Kunde",IF(AND(V3306&lt;=Hilfswerte!$B$34,H3306&lt;0.5*W3306),"Hoch",IF(AND(V3306&lt;=Hilfswerte!$B$35,H3306&lt;0.7*W3306),"Mittel","Niedrig")))</f>
        <v>bereits Top-Kunde</v>
      </c>
      <c r="Z3306" s="4">
        <f t="shared" si="415"/>
        <v>6.5</v>
      </c>
      <c r="AA3306" s="4" t="str">
        <f>IF(J3306&gt;365,"Bereits abgewandert (Segment D)",IF(Z3306&gt;=Hilfswerte!$B$38,"Rot - akut gefaehrdet",IF(Z3306&gt;=Hilfswerte!$B$39,"Gelb - beobachten","Gruen - stabil")))</f>
        <v>Gruen - stabil</v>
      </c>
    </row>
    <row r="3307" spans="1:27" ht="15" customHeight="1" x14ac:dyDescent="0.25">
      <c r="A3307" s="4" t="s">
        <v>3654</v>
      </c>
      <c r="B3307" s="4" t="s">
        <v>1020</v>
      </c>
      <c r="C3307" s="4" t="s">
        <v>59</v>
      </c>
      <c r="D3307" s="4" t="s">
        <v>30</v>
      </c>
      <c r="E3307" s="4">
        <v>299</v>
      </c>
      <c r="F3307" s="4">
        <v>82.3</v>
      </c>
      <c r="G3307" s="4">
        <v>8.5</v>
      </c>
      <c r="H3307" s="4">
        <v>58502</v>
      </c>
      <c r="I3307" s="4">
        <v>6</v>
      </c>
      <c r="J3307" s="4">
        <v>15</v>
      </c>
      <c r="K3307" s="4">
        <v>1</v>
      </c>
      <c r="L3307" s="4">
        <v>6</v>
      </c>
      <c r="M3307" s="4">
        <v>2</v>
      </c>
      <c r="N3307" s="4">
        <v>24.3</v>
      </c>
      <c r="O3307" s="4">
        <f t="shared" si="408"/>
        <v>5</v>
      </c>
      <c r="P3307" s="4">
        <f t="shared" si="409"/>
        <v>5</v>
      </c>
      <c r="Q3307" s="4">
        <f t="shared" si="410"/>
        <v>5</v>
      </c>
      <c r="R3307" s="4">
        <f t="shared" si="411"/>
        <v>15</v>
      </c>
      <c r="S3307" s="4">
        <f t="shared" si="412"/>
        <v>154.4</v>
      </c>
      <c r="T3307" s="4" t="str">
        <f t="shared" si="413"/>
        <v>A - Top-Kunde</v>
      </c>
      <c r="U3307" s="4">
        <f>ROUND(((E3307-Hilfswerte!$B$20)/Hilfswerte!$B$21)+((F3307-Hilfswerte!$B$22)/Hilfswerte!$B$23)+((G3307-Hilfswerte!$B$24)/Hilfswerte!$B$25)+0.1*INDEX(Hilfswerte!$B$4:$B$15,MATCH(C3307,Hilfswerte!$A$4:$A$15,0)),2)</f>
        <v>1.4</v>
      </c>
      <c r="V3307" s="4">
        <f>ROUND(SQRT((((E3307-Hilfswerte!$B$20)/Hilfswerte!$B$21)-Hilfswerte!$B$28)^2+(((F3307-Hilfswerte!$B$22)/Hilfswerte!$B$23)-Hilfswerte!$B$29)^2+(((G3307-Hilfswerte!$B$24)/Hilfswerte!$B$25)-Hilfswerte!$B$30)^2),3)</f>
        <v>1.073</v>
      </c>
      <c r="W3307" s="4">
        <f>ROUND(E3307*Hilfswerte!$B$31,0)</f>
        <v>61458</v>
      </c>
      <c r="X3307" s="4">
        <f t="shared" si="414"/>
        <v>2956</v>
      </c>
      <c r="Y3307" s="4" t="str">
        <f>IF(T3307="A - Top-Kunde","bereits Top-Kunde",IF(AND(V3307&lt;=Hilfswerte!$B$34,H3307&lt;0.5*W3307),"Hoch",IF(AND(V3307&lt;=Hilfswerte!$B$35,H3307&lt;0.7*W3307),"Mittel","Niedrig")))</f>
        <v>bereits Top-Kunde</v>
      </c>
      <c r="Z3307" s="4">
        <f t="shared" si="415"/>
        <v>5</v>
      </c>
      <c r="AA3307" s="4" t="str">
        <f>IF(J3307&gt;365,"Bereits abgewandert (Segment D)",IF(Z3307&gt;=Hilfswerte!$B$38,"Rot - akut gefaehrdet",IF(Z3307&gt;=Hilfswerte!$B$39,"Gelb - beobachten","Gruen - stabil")))</f>
        <v>Gruen - stabil</v>
      </c>
    </row>
    <row r="3308" spans="1:27" ht="15" customHeight="1" x14ac:dyDescent="0.25">
      <c r="A3308" s="4" t="s">
        <v>3655</v>
      </c>
      <c r="B3308" s="4" t="s">
        <v>986</v>
      </c>
      <c r="C3308" s="4" t="s">
        <v>62</v>
      </c>
      <c r="D3308" s="4" t="s">
        <v>117</v>
      </c>
      <c r="E3308" s="4">
        <v>14</v>
      </c>
      <c r="F3308" s="4">
        <v>2.4</v>
      </c>
      <c r="G3308" s="4">
        <v>7.1</v>
      </c>
      <c r="H3308" s="4">
        <v>664</v>
      </c>
      <c r="I3308" s="4">
        <v>4</v>
      </c>
      <c r="J3308" s="4">
        <v>42</v>
      </c>
      <c r="K3308" s="4">
        <v>1</v>
      </c>
      <c r="L3308" s="4">
        <v>18</v>
      </c>
      <c r="M3308" s="4">
        <v>2</v>
      </c>
      <c r="N3308" s="4">
        <v>-2</v>
      </c>
      <c r="O3308" s="4">
        <f t="shared" si="408"/>
        <v>4</v>
      </c>
      <c r="P3308" s="4">
        <f t="shared" si="409"/>
        <v>4</v>
      </c>
      <c r="Q3308" s="4">
        <f t="shared" si="410"/>
        <v>2</v>
      </c>
      <c r="R3308" s="4">
        <f t="shared" si="411"/>
        <v>10</v>
      </c>
      <c r="S3308" s="4">
        <f t="shared" si="412"/>
        <v>87.6</v>
      </c>
      <c r="T3308" s="4" t="str">
        <f t="shared" si="413"/>
        <v>C - Entwicklungspotenzial</v>
      </c>
      <c r="U3308" s="4">
        <f>ROUND(((E3308-Hilfswerte!$B$20)/Hilfswerte!$B$21)+((F3308-Hilfswerte!$B$22)/Hilfswerte!$B$23)+((G3308-Hilfswerte!$B$24)/Hilfswerte!$B$25)+0.1*INDEX(Hilfswerte!$B$4:$B$15,MATCH(C3308,Hilfswerte!$A$4:$A$15,0)),2)</f>
        <v>-0.99</v>
      </c>
      <c r="V3308" s="4">
        <f>ROUND(SQRT((((E3308-Hilfswerte!$B$20)/Hilfswerte!$B$21)-Hilfswerte!$B$28)^2+(((F3308-Hilfswerte!$B$22)/Hilfswerte!$B$23)-Hilfswerte!$B$29)^2+(((G3308-Hilfswerte!$B$24)/Hilfswerte!$B$25)-Hilfswerte!$B$30)^2),3)</f>
        <v>1.123</v>
      </c>
      <c r="W3308" s="4">
        <f>ROUND(E3308*Hilfswerte!$B$31,0)</f>
        <v>2878</v>
      </c>
      <c r="X3308" s="4">
        <f t="shared" si="414"/>
        <v>2214</v>
      </c>
      <c r="Y3308" s="4" t="str">
        <f>IF(T3308="A - Top-Kunde","bereits Top-Kunde",IF(AND(V3308&lt;=Hilfswerte!$B$34,H3308&lt;0.5*W3308),"Hoch",IF(AND(V3308&lt;=Hilfswerte!$B$35,H3308&lt;0.7*W3308),"Mittel","Niedrig")))</f>
        <v>Mittel</v>
      </c>
      <c r="Z3308" s="4">
        <f t="shared" si="415"/>
        <v>9.5</v>
      </c>
      <c r="AA3308" s="4" t="str">
        <f>IF(J3308&gt;365,"Bereits abgewandert (Segment D)",IF(Z3308&gt;=Hilfswerte!$B$38,"Rot - akut gefaehrdet",IF(Z3308&gt;=Hilfswerte!$B$39,"Gelb - beobachten","Gruen - stabil")))</f>
        <v>Gruen - stabil</v>
      </c>
    </row>
    <row r="3309" spans="1:27" ht="15" customHeight="1" x14ac:dyDescent="0.25">
      <c r="A3309" s="4" t="s">
        <v>3656</v>
      </c>
      <c r="B3309" s="4" t="s">
        <v>981</v>
      </c>
      <c r="C3309" s="4" t="s">
        <v>51</v>
      </c>
      <c r="D3309" s="4" t="s">
        <v>30</v>
      </c>
      <c r="E3309" s="4">
        <v>629</v>
      </c>
      <c r="F3309" s="4">
        <v>117.6</v>
      </c>
      <c r="G3309" s="4">
        <v>14.2</v>
      </c>
      <c r="H3309" s="4">
        <v>46866</v>
      </c>
      <c r="I3309" s="4">
        <v>4</v>
      </c>
      <c r="J3309" s="4">
        <v>45</v>
      </c>
      <c r="K3309" s="4">
        <v>0</v>
      </c>
      <c r="L3309" s="4">
        <v>13</v>
      </c>
      <c r="M3309" s="4">
        <v>5</v>
      </c>
      <c r="N3309" s="4">
        <v>20.8</v>
      </c>
      <c r="O3309" s="4">
        <f t="shared" si="408"/>
        <v>4</v>
      </c>
      <c r="P3309" s="4">
        <f t="shared" si="409"/>
        <v>4</v>
      </c>
      <c r="Q3309" s="4">
        <f t="shared" si="410"/>
        <v>5</v>
      </c>
      <c r="R3309" s="4">
        <f t="shared" si="411"/>
        <v>13</v>
      </c>
      <c r="S3309" s="4">
        <f t="shared" si="412"/>
        <v>136.5</v>
      </c>
      <c r="T3309" s="4" t="str">
        <f t="shared" si="413"/>
        <v>A - Top-Kunde</v>
      </c>
      <c r="U3309" s="4">
        <f>ROUND(((E3309-Hilfswerte!$B$20)/Hilfswerte!$B$21)+((F3309-Hilfswerte!$B$22)/Hilfswerte!$B$23)+((G3309-Hilfswerte!$B$24)/Hilfswerte!$B$25)+0.1*INDEX(Hilfswerte!$B$4:$B$15,MATCH(C3309,Hilfswerte!$A$4:$A$15,0)),2)</f>
        <v>4.7699999999999996</v>
      </c>
      <c r="V3309" s="4">
        <f>ROUND(SQRT((((E3309-Hilfswerte!$B$20)/Hilfswerte!$B$21)-Hilfswerte!$B$28)^2+(((F3309-Hilfswerte!$B$22)/Hilfswerte!$B$23)-Hilfswerte!$B$29)^2+(((G3309-Hilfswerte!$B$24)/Hilfswerte!$B$25)-Hilfswerte!$B$30)^2),3)</f>
        <v>2.4910000000000001</v>
      </c>
      <c r="W3309" s="4">
        <f>ROUND(E3309*Hilfswerte!$B$31,0)</f>
        <v>129289</v>
      </c>
      <c r="X3309" s="4">
        <f t="shared" si="414"/>
        <v>82423</v>
      </c>
      <c r="Y3309" s="4" t="str">
        <f>IF(T3309="A - Top-Kunde","bereits Top-Kunde",IF(AND(V3309&lt;=Hilfswerte!$B$34,H3309&lt;0.5*W3309),"Hoch",IF(AND(V3309&lt;=Hilfswerte!$B$35,H3309&lt;0.7*W3309),"Mittel","Niedrig")))</f>
        <v>bereits Top-Kunde</v>
      </c>
      <c r="Z3309" s="4">
        <f t="shared" si="415"/>
        <v>4.9000000000000004</v>
      </c>
      <c r="AA3309" s="4" t="str">
        <f>IF(J3309&gt;365,"Bereits abgewandert (Segment D)",IF(Z3309&gt;=Hilfswerte!$B$38,"Rot - akut gefaehrdet",IF(Z3309&gt;=Hilfswerte!$B$39,"Gelb - beobachten","Gruen - stabil")))</f>
        <v>Gruen - stabil</v>
      </c>
    </row>
    <row r="3310" spans="1:27" ht="15" customHeight="1" x14ac:dyDescent="0.25">
      <c r="A3310" s="4" t="s">
        <v>3657</v>
      </c>
      <c r="B3310" s="4" t="s">
        <v>1005</v>
      </c>
      <c r="C3310" s="4" t="s">
        <v>74</v>
      </c>
      <c r="D3310" s="4" t="s">
        <v>30</v>
      </c>
      <c r="E3310" s="4">
        <v>94</v>
      </c>
      <c r="F3310" s="4">
        <v>14</v>
      </c>
      <c r="G3310" s="4">
        <v>8.5</v>
      </c>
      <c r="H3310" s="4">
        <v>4231</v>
      </c>
      <c r="I3310" s="4">
        <v>2</v>
      </c>
      <c r="J3310" s="4">
        <v>42</v>
      </c>
      <c r="K3310" s="4">
        <v>0</v>
      </c>
      <c r="L3310" s="4">
        <v>5</v>
      </c>
      <c r="M3310" s="4">
        <v>4</v>
      </c>
      <c r="N3310" s="4">
        <v>-5.6</v>
      </c>
      <c r="O3310" s="4">
        <f t="shared" si="408"/>
        <v>4</v>
      </c>
      <c r="P3310" s="4">
        <f t="shared" si="409"/>
        <v>2</v>
      </c>
      <c r="Q3310" s="4">
        <f t="shared" si="410"/>
        <v>4</v>
      </c>
      <c r="R3310" s="4">
        <f t="shared" si="411"/>
        <v>10</v>
      </c>
      <c r="S3310" s="4">
        <f t="shared" si="412"/>
        <v>95.7</v>
      </c>
      <c r="T3310" s="4" t="str">
        <f t="shared" si="413"/>
        <v>C - Entwicklungspotenzial</v>
      </c>
      <c r="U3310" s="4">
        <f>ROUND(((E3310-Hilfswerte!$B$20)/Hilfswerte!$B$21)+((F3310-Hilfswerte!$B$22)/Hilfswerte!$B$23)+((G3310-Hilfswerte!$B$24)/Hilfswerte!$B$25)+0.1*INDEX(Hilfswerte!$B$4:$B$15,MATCH(C3310,Hilfswerte!$A$4:$A$15,0)),2)</f>
        <v>-0.66</v>
      </c>
      <c r="V3310" s="4">
        <f>ROUND(SQRT((((E3310-Hilfswerte!$B$20)/Hilfswerte!$B$21)-Hilfswerte!$B$28)^2+(((F3310-Hilfswerte!$B$22)/Hilfswerte!$B$23)-Hilfswerte!$B$29)^2+(((G3310-Hilfswerte!$B$24)/Hilfswerte!$B$25)-Hilfswerte!$B$30)^2),3)</f>
        <v>0.68300000000000005</v>
      </c>
      <c r="W3310" s="4">
        <f>ROUND(E3310*Hilfswerte!$B$31,0)</f>
        <v>19321</v>
      </c>
      <c r="X3310" s="4">
        <f t="shared" si="414"/>
        <v>15090</v>
      </c>
      <c r="Y3310" s="4" t="str">
        <f>IF(T3310="A - Top-Kunde","bereits Top-Kunde",IF(AND(V3310&lt;=Hilfswerte!$B$34,H3310&lt;0.5*W3310),"Hoch",IF(AND(V3310&lt;=Hilfswerte!$B$35,H3310&lt;0.7*W3310),"Mittel","Niedrig")))</f>
        <v>Hoch</v>
      </c>
      <c r="Z3310" s="4">
        <f t="shared" si="415"/>
        <v>5.3</v>
      </c>
      <c r="AA3310" s="4" t="str">
        <f>IF(J3310&gt;365,"Bereits abgewandert (Segment D)",IF(Z3310&gt;=Hilfswerte!$B$38,"Rot - akut gefaehrdet",IF(Z3310&gt;=Hilfswerte!$B$39,"Gelb - beobachten","Gruen - stabil")))</f>
        <v>Gruen - stabil</v>
      </c>
    </row>
    <row r="3311" spans="1:27" ht="15" customHeight="1" x14ac:dyDescent="0.25">
      <c r="A3311" s="4" t="s">
        <v>3658</v>
      </c>
      <c r="B3311" s="4" t="s">
        <v>169</v>
      </c>
      <c r="C3311" s="4" t="s">
        <v>62</v>
      </c>
      <c r="D3311" s="4" t="s">
        <v>106</v>
      </c>
      <c r="E3311" s="4">
        <v>10</v>
      </c>
      <c r="F3311" s="4">
        <v>1</v>
      </c>
      <c r="G3311" s="4">
        <v>11.8</v>
      </c>
      <c r="H3311" s="4">
        <v>1204</v>
      </c>
      <c r="I3311" s="4">
        <v>2</v>
      </c>
      <c r="J3311" s="4">
        <v>79</v>
      </c>
      <c r="K3311" s="4">
        <v>0</v>
      </c>
      <c r="L3311" s="4">
        <v>14</v>
      </c>
      <c r="M3311" s="4">
        <v>1</v>
      </c>
      <c r="N3311" s="4">
        <v>7.6</v>
      </c>
      <c r="O3311" s="4">
        <f t="shared" si="408"/>
        <v>4</v>
      </c>
      <c r="P3311" s="4">
        <f t="shared" si="409"/>
        <v>2</v>
      </c>
      <c r="Q3311" s="4">
        <f t="shared" si="410"/>
        <v>3</v>
      </c>
      <c r="R3311" s="4">
        <f t="shared" si="411"/>
        <v>9</v>
      </c>
      <c r="S3311" s="4">
        <f t="shared" si="412"/>
        <v>89.6</v>
      </c>
      <c r="T3311" s="4" t="str">
        <f t="shared" si="413"/>
        <v>C - Entwicklungspotenzial</v>
      </c>
      <c r="U3311" s="4">
        <f>ROUND(((E3311-Hilfswerte!$B$20)/Hilfswerte!$B$21)+((F3311-Hilfswerte!$B$22)/Hilfswerte!$B$23)+((G3311-Hilfswerte!$B$24)/Hilfswerte!$B$25)+0.1*INDEX(Hilfswerte!$B$4:$B$15,MATCH(C3311,Hilfswerte!$A$4:$A$15,0)),2)</f>
        <v>-0.28999999999999998</v>
      </c>
      <c r="V3311" s="4">
        <f>ROUND(SQRT((((E3311-Hilfswerte!$B$20)/Hilfswerte!$B$21)-Hilfswerte!$B$28)^2+(((F3311-Hilfswerte!$B$22)/Hilfswerte!$B$23)-Hilfswerte!$B$29)^2+(((G3311-Hilfswerte!$B$24)/Hilfswerte!$B$25)-Hilfswerte!$B$30)^2),3)</f>
        <v>0.94799999999999995</v>
      </c>
      <c r="W3311" s="4">
        <f>ROUND(E3311*Hilfswerte!$B$31,0)</f>
        <v>2055</v>
      </c>
      <c r="X3311" s="4">
        <f t="shared" si="414"/>
        <v>851</v>
      </c>
      <c r="Y3311" s="4" t="str">
        <f>IF(T3311="A - Top-Kunde","bereits Top-Kunde",IF(AND(V3311&lt;=Hilfswerte!$B$34,H3311&lt;0.5*W3311),"Hoch",IF(AND(V3311&lt;=Hilfswerte!$B$35,H3311&lt;0.7*W3311),"Mittel","Niedrig")))</f>
        <v>Mittel</v>
      </c>
      <c r="Z3311" s="4">
        <f t="shared" si="415"/>
        <v>6.8</v>
      </c>
      <c r="AA3311" s="4" t="str">
        <f>IF(J3311&gt;365,"Bereits abgewandert (Segment D)",IF(Z3311&gt;=Hilfswerte!$B$38,"Rot - akut gefaehrdet",IF(Z3311&gt;=Hilfswerte!$B$39,"Gelb - beobachten","Gruen - stabil")))</f>
        <v>Gruen - stabil</v>
      </c>
    </row>
    <row r="3312" spans="1:27" ht="15" customHeight="1" x14ac:dyDescent="0.25">
      <c r="A3312" s="4" t="s">
        <v>3659</v>
      </c>
      <c r="B3312" s="4" t="s">
        <v>585</v>
      </c>
      <c r="C3312" s="4" t="s">
        <v>62</v>
      </c>
      <c r="D3312" s="4" t="s">
        <v>117</v>
      </c>
      <c r="E3312" s="4">
        <v>20</v>
      </c>
      <c r="F3312" s="4">
        <v>3.5</v>
      </c>
      <c r="G3312" s="4">
        <v>6.1</v>
      </c>
      <c r="H3312" s="4">
        <v>1294</v>
      </c>
      <c r="I3312" s="4">
        <v>2</v>
      </c>
      <c r="J3312" s="4">
        <v>124</v>
      </c>
      <c r="K3312" s="4">
        <v>0</v>
      </c>
      <c r="L3312" s="4">
        <v>26</v>
      </c>
      <c r="M3312" s="4">
        <v>5</v>
      </c>
      <c r="N3312" s="4">
        <v>-18</v>
      </c>
      <c r="O3312" s="4">
        <f t="shared" si="408"/>
        <v>3</v>
      </c>
      <c r="P3312" s="4">
        <f t="shared" si="409"/>
        <v>2</v>
      </c>
      <c r="Q3312" s="4">
        <f t="shared" si="410"/>
        <v>3</v>
      </c>
      <c r="R3312" s="4">
        <f t="shared" si="411"/>
        <v>8</v>
      </c>
      <c r="S3312" s="4">
        <f t="shared" si="412"/>
        <v>63.2</v>
      </c>
      <c r="T3312" s="4" t="str">
        <f t="shared" si="413"/>
        <v>C - Entwicklungspotenzial</v>
      </c>
      <c r="U3312" s="4">
        <f>ROUND(((E3312-Hilfswerte!$B$20)/Hilfswerte!$B$21)+((F3312-Hilfswerte!$B$22)/Hilfswerte!$B$23)+((G3312-Hilfswerte!$B$24)/Hilfswerte!$B$25)+0.1*INDEX(Hilfswerte!$B$4:$B$15,MATCH(C3312,Hilfswerte!$A$4:$A$15,0)),2)</f>
        <v>-1.1000000000000001</v>
      </c>
      <c r="V3312" s="4">
        <f>ROUND(SQRT((((E3312-Hilfswerte!$B$20)/Hilfswerte!$B$21)-Hilfswerte!$B$28)^2+(((F3312-Hilfswerte!$B$22)/Hilfswerte!$B$23)-Hilfswerte!$B$29)^2+(((G3312-Hilfswerte!$B$24)/Hilfswerte!$B$25)-Hilfswerte!$B$30)^2),3)</f>
        <v>1.198</v>
      </c>
      <c r="W3312" s="4">
        <f>ROUND(E3312*Hilfswerte!$B$31,0)</f>
        <v>4111</v>
      </c>
      <c r="X3312" s="4">
        <f t="shared" si="414"/>
        <v>2817</v>
      </c>
      <c r="Y3312" s="4" t="str">
        <f>IF(T3312="A - Top-Kunde","bereits Top-Kunde",IF(AND(V3312&lt;=Hilfswerte!$B$34,H3312&lt;0.5*W3312),"Hoch",IF(AND(V3312&lt;=Hilfswerte!$B$35,H3312&lt;0.7*W3312),"Mittel","Niedrig")))</f>
        <v>Niedrig</v>
      </c>
      <c r="Z3312" s="4">
        <f t="shared" si="415"/>
        <v>18.600000000000001</v>
      </c>
      <c r="AA3312" s="4" t="str">
        <f>IF(J3312&gt;365,"Bereits abgewandert (Segment D)",IF(Z3312&gt;=Hilfswerte!$B$38,"Rot - akut gefaehrdet",IF(Z3312&gt;=Hilfswerte!$B$39,"Gelb - beobachten","Gruen - stabil")))</f>
        <v>Gelb - beobachten</v>
      </c>
    </row>
    <row r="3313" spans="1:27" ht="15" customHeight="1" x14ac:dyDescent="0.25">
      <c r="A3313" s="4" t="s">
        <v>3660</v>
      </c>
      <c r="B3313" s="4" t="s">
        <v>269</v>
      </c>
      <c r="C3313" s="4" t="s">
        <v>29</v>
      </c>
      <c r="D3313" s="4" t="s">
        <v>52</v>
      </c>
      <c r="E3313" s="4">
        <v>251</v>
      </c>
      <c r="F3313" s="4">
        <v>65.900000000000006</v>
      </c>
      <c r="G3313" s="4">
        <v>7.9</v>
      </c>
      <c r="H3313" s="4">
        <v>1001</v>
      </c>
      <c r="I3313" s="4">
        <v>2</v>
      </c>
      <c r="J3313" s="4">
        <v>24</v>
      </c>
      <c r="K3313" s="4">
        <v>0</v>
      </c>
      <c r="L3313" s="4">
        <v>4</v>
      </c>
      <c r="M3313" s="4">
        <v>1</v>
      </c>
      <c r="N3313" s="4">
        <v>-44.1</v>
      </c>
      <c r="O3313" s="4">
        <f t="shared" si="408"/>
        <v>5</v>
      </c>
      <c r="P3313" s="4">
        <f t="shared" si="409"/>
        <v>2</v>
      </c>
      <c r="Q3313" s="4">
        <f t="shared" si="410"/>
        <v>3</v>
      </c>
      <c r="R3313" s="4">
        <f t="shared" si="411"/>
        <v>10</v>
      </c>
      <c r="S3313" s="4">
        <f t="shared" si="412"/>
        <v>76.8</v>
      </c>
      <c r="T3313" s="4" t="str">
        <f t="shared" si="413"/>
        <v>C - Entwicklungspotenzial</v>
      </c>
      <c r="U3313" s="4">
        <f>ROUND(((E3313-Hilfswerte!$B$20)/Hilfswerte!$B$21)+((F3313-Hilfswerte!$B$22)/Hilfswerte!$B$23)+((G3313-Hilfswerte!$B$24)/Hilfswerte!$B$25)+0.1*INDEX(Hilfswerte!$B$4:$B$15,MATCH(C3313,Hilfswerte!$A$4:$A$15,0)),2)</f>
        <v>1.1499999999999999</v>
      </c>
      <c r="V3313" s="4">
        <f>ROUND(SQRT((((E3313-Hilfswerte!$B$20)/Hilfswerte!$B$21)-Hilfswerte!$B$28)^2+(((F3313-Hilfswerte!$B$22)/Hilfswerte!$B$23)-Hilfswerte!$B$29)^2+(((G3313-Hilfswerte!$B$24)/Hilfswerte!$B$25)-Hilfswerte!$B$30)^2),3)</f>
        <v>0.81499999999999995</v>
      </c>
      <c r="W3313" s="4">
        <f>ROUND(E3313*Hilfswerte!$B$31,0)</f>
        <v>51592</v>
      </c>
      <c r="X3313" s="4">
        <f t="shared" si="414"/>
        <v>50591</v>
      </c>
      <c r="Y3313" s="4" t="str">
        <f>IF(T3313="A - Top-Kunde","bereits Top-Kunde",IF(AND(V3313&lt;=Hilfswerte!$B$34,H3313&lt;0.5*W3313),"Hoch",IF(AND(V3313&lt;=Hilfswerte!$B$35,H3313&lt;0.7*W3313),"Mittel","Niedrig")))</f>
        <v>Hoch</v>
      </c>
      <c r="Z3313" s="4">
        <f t="shared" si="415"/>
        <v>19.600000000000001</v>
      </c>
      <c r="AA3313" s="4" t="str">
        <f>IF(J3313&gt;365,"Bereits abgewandert (Segment D)",IF(Z3313&gt;=Hilfswerte!$B$38,"Rot - akut gefaehrdet",IF(Z3313&gt;=Hilfswerte!$B$39,"Gelb - beobachten","Gruen - stabil")))</f>
        <v>Gelb - beobachten</v>
      </c>
    </row>
    <row r="3314" spans="1:27" ht="15" customHeight="1" x14ac:dyDescent="0.25">
      <c r="A3314" s="4" t="s">
        <v>3661</v>
      </c>
      <c r="B3314" s="4" t="s">
        <v>743</v>
      </c>
      <c r="C3314" s="4" t="s">
        <v>47</v>
      </c>
      <c r="D3314" s="4" t="s">
        <v>30</v>
      </c>
      <c r="E3314" s="4">
        <v>60</v>
      </c>
      <c r="F3314" s="4">
        <v>25.5</v>
      </c>
      <c r="G3314" s="4">
        <v>10.1</v>
      </c>
      <c r="H3314" s="4">
        <v>0</v>
      </c>
      <c r="I3314" s="4">
        <v>0</v>
      </c>
      <c r="J3314" s="4">
        <v>613</v>
      </c>
      <c r="K3314" s="4">
        <v>0</v>
      </c>
      <c r="L3314" s="4">
        <v>10</v>
      </c>
      <c r="M3314" s="4">
        <v>0</v>
      </c>
      <c r="N3314" s="4">
        <v>-85.1</v>
      </c>
      <c r="O3314" s="4">
        <f t="shared" si="408"/>
        <v>1</v>
      </c>
      <c r="P3314" s="4">
        <f t="shared" si="409"/>
        <v>1</v>
      </c>
      <c r="Q3314" s="4">
        <f t="shared" si="410"/>
        <v>1</v>
      </c>
      <c r="R3314" s="4">
        <f t="shared" si="411"/>
        <v>3</v>
      </c>
      <c r="S3314" s="4">
        <f t="shared" si="412"/>
        <v>-15.6</v>
      </c>
      <c r="T3314" s="4" t="str">
        <f t="shared" si="413"/>
        <v>D - Abwanderungsrisiko</v>
      </c>
      <c r="U3314" s="4">
        <f>ROUND(((E3314-Hilfswerte!$B$20)/Hilfswerte!$B$21)+((F3314-Hilfswerte!$B$22)/Hilfswerte!$B$23)+((G3314-Hilfswerte!$B$24)/Hilfswerte!$B$25)+0.1*INDEX(Hilfswerte!$B$4:$B$15,MATCH(C3314,Hilfswerte!$A$4:$A$15,0)),2)</f>
        <v>-0.24</v>
      </c>
      <c r="V3314" s="4">
        <f>ROUND(SQRT((((E3314-Hilfswerte!$B$20)/Hilfswerte!$B$21)-Hilfswerte!$B$28)^2+(((F3314-Hilfswerte!$B$22)/Hilfswerte!$B$23)-Hilfswerte!$B$29)^2+(((G3314-Hilfswerte!$B$24)/Hilfswerte!$B$25)-Hilfswerte!$B$30)^2),3)</f>
        <v>0.53800000000000003</v>
      </c>
      <c r="W3314" s="4">
        <f>ROUND(E3314*Hilfswerte!$B$31,0)</f>
        <v>12333</v>
      </c>
      <c r="X3314" s="4">
        <f t="shared" si="414"/>
        <v>12333</v>
      </c>
      <c r="Y3314" s="4" t="str">
        <f>IF(T3314="A - Top-Kunde","bereits Top-Kunde",IF(AND(V3314&lt;=Hilfswerte!$B$34,H3314&lt;0.5*W3314),"Hoch",IF(AND(V3314&lt;=Hilfswerte!$B$35,H3314&lt;0.7*W3314),"Mittel","Niedrig")))</f>
        <v>Hoch</v>
      </c>
      <c r="Z3314" s="4">
        <f t="shared" si="415"/>
        <v>66.7</v>
      </c>
      <c r="AA3314" s="4" t="str">
        <f>IF(J3314&gt;365,"Bereits abgewandert (Segment D)",IF(Z3314&gt;=Hilfswerte!$B$38,"Rot - akut gefaehrdet",IF(Z3314&gt;=Hilfswerte!$B$39,"Gelb - beobachten","Gruen - stabil")))</f>
        <v>Bereits abgewandert (Segment D)</v>
      </c>
    </row>
    <row r="3315" spans="1:27" ht="15" customHeight="1" x14ac:dyDescent="0.25">
      <c r="A3315" s="4" t="s">
        <v>3662</v>
      </c>
      <c r="B3315" s="4" t="s">
        <v>687</v>
      </c>
      <c r="C3315" s="4" t="s">
        <v>29</v>
      </c>
      <c r="D3315" s="4" t="s">
        <v>30</v>
      </c>
      <c r="E3315" s="4">
        <v>175</v>
      </c>
      <c r="F3315" s="4">
        <v>33.1</v>
      </c>
      <c r="G3315" s="4">
        <v>11.1</v>
      </c>
      <c r="H3315" s="4">
        <v>8607</v>
      </c>
      <c r="I3315" s="4">
        <v>1</v>
      </c>
      <c r="J3315" s="4">
        <v>8</v>
      </c>
      <c r="K3315" s="4">
        <v>0</v>
      </c>
      <c r="L3315" s="4">
        <v>6</v>
      </c>
      <c r="M3315" s="4">
        <v>2</v>
      </c>
      <c r="N3315" s="4">
        <v>-8.6999999999999993</v>
      </c>
      <c r="O3315" s="4">
        <f t="shared" si="408"/>
        <v>5</v>
      </c>
      <c r="P3315" s="4">
        <f t="shared" si="409"/>
        <v>1</v>
      </c>
      <c r="Q3315" s="4">
        <f t="shared" si="410"/>
        <v>5</v>
      </c>
      <c r="R3315" s="4">
        <f t="shared" si="411"/>
        <v>11</v>
      </c>
      <c r="S3315" s="4">
        <f t="shared" si="412"/>
        <v>103.9</v>
      </c>
      <c r="T3315" s="4" t="str">
        <f t="shared" si="413"/>
        <v>C - Entwicklungspotenzial</v>
      </c>
      <c r="U3315" s="4">
        <f>ROUND(((E3315-Hilfswerte!$B$20)/Hilfswerte!$B$21)+((F3315-Hilfswerte!$B$22)/Hilfswerte!$B$23)+((G3315-Hilfswerte!$B$24)/Hilfswerte!$B$25)+0.1*INDEX(Hilfswerte!$B$4:$B$15,MATCH(C3315,Hilfswerte!$A$4:$A$15,0)),2)</f>
        <v>0.74</v>
      </c>
      <c r="V3315" s="4">
        <f>ROUND(SQRT((((E3315-Hilfswerte!$B$20)/Hilfswerte!$B$21)-Hilfswerte!$B$28)^2+(((F3315-Hilfswerte!$B$22)/Hilfswerte!$B$23)-Hilfswerte!$B$29)^2+(((G3315-Hilfswerte!$B$24)/Hilfswerte!$B$25)-Hilfswerte!$B$30)^2),3)</f>
        <v>9.0999999999999998E-2</v>
      </c>
      <c r="W3315" s="4">
        <f>ROUND(E3315*Hilfswerte!$B$31,0)</f>
        <v>35971</v>
      </c>
      <c r="X3315" s="4">
        <f t="shared" si="414"/>
        <v>27364</v>
      </c>
      <c r="Y3315" s="4" t="str">
        <f>IF(T3315="A - Top-Kunde","bereits Top-Kunde",IF(AND(V3315&lt;=Hilfswerte!$B$34,H3315&lt;0.5*W3315),"Hoch",IF(AND(V3315&lt;=Hilfswerte!$B$35,H3315&lt;0.7*W3315),"Mittel","Niedrig")))</f>
        <v>Hoch</v>
      </c>
      <c r="Z3315" s="4">
        <f t="shared" si="415"/>
        <v>5.0999999999999996</v>
      </c>
      <c r="AA3315" s="4" t="str">
        <f>IF(J3315&gt;365,"Bereits abgewandert (Segment D)",IF(Z3315&gt;=Hilfswerte!$B$38,"Rot - akut gefaehrdet",IF(Z3315&gt;=Hilfswerte!$B$39,"Gelb - beobachten","Gruen - stabil")))</f>
        <v>Gruen - stabil</v>
      </c>
    </row>
    <row r="3316" spans="1:27" ht="15" customHeight="1" x14ac:dyDescent="0.25">
      <c r="A3316" s="4" t="s">
        <v>3663</v>
      </c>
      <c r="B3316" s="4" t="s">
        <v>312</v>
      </c>
      <c r="C3316" s="4" t="s">
        <v>74</v>
      </c>
      <c r="D3316" s="4" t="s">
        <v>117</v>
      </c>
      <c r="E3316" s="4">
        <v>18</v>
      </c>
      <c r="F3316" s="4">
        <v>5.7</v>
      </c>
      <c r="G3316" s="4">
        <v>1.8</v>
      </c>
      <c r="H3316" s="4">
        <v>574</v>
      </c>
      <c r="I3316" s="4">
        <v>2</v>
      </c>
      <c r="J3316" s="4">
        <v>125</v>
      </c>
      <c r="K3316" s="4">
        <v>0</v>
      </c>
      <c r="L3316" s="4">
        <v>-6</v>
      </c>
      <c r="M3316" s="4">
        <v>6</v>
      </c>
      <c r="N3316" s="4">
        <v>-34.799999999999997</v>
      </c>
      <c r="O3316" s="4">
        <f t="shared" si="408"/>
        <v>3</v>
      </c>
      <c r="P3316" s="4">
        <f t="shared" si="409"/>
        <v>2</v>
      </c>
      <c r="Q3316" s="4">
        <f t="shared" si="410"/>
        <v>2</v>
      </c>
      <c r="R3316" s="4">
        <f t="shared" si="411"/>
        <v>7</v>
      </c>
      <c r="S3316" s="4">
        <f t="shared" si="412"/>
        <v>52.6</v>
      </c>
      <c r="T3316" s="4" t="str">
        <f t="shared" si="413"/>
        <v>C - Entwicklungspotenzial</v>
      </c>
      <c r="U3316" s="4">
        <f>ROUND(((E3316-Hilfswerte!$B$20)/Hilfswerte!$B$21)+((F3316-Hilfswerte!$B$22)/Hilfswerte!$B$23)+((G3316-Hilfswerte!$B$24)/Hilfswerte!$B$25)+0.1*INDEX(Hilfswerte!$B$4:$B$15,MATCH(C3316,Hilfswerte!$A$4:$A$15,0)),2)</f>
        <v>-2.2000000000000002</v>
      </c>
      <c r="V3316" s="4">
        <f>ROUND(SQRT((((E3316-Hilfswerte!$B$20)/Hilfswerte!$B$21)-Hilfswerte!$B$28)^2+(((F3316-Hilfswerte!$B$22)/Hilfswerte!$B$23)-Hilfswerte!$B$29)^2+(((G3316-Hilfswerte!$B$24)/Hilfswerte!$B$25)-Hilfswerte!$B$30)^2),3)</f>
        <v>1.724</v>
      </c>
      <c r="W3316" s="4">
        <f>ROUND(E3316*Hilfswerte!$B$31,0)</f>
        <v>3700</v>
      </c>
      <c r="X3316" s="4">
        <f t="shared" si="414"/>
        <v>3126</v>
      </c>
      <c r="Y3316" s="4" t="str">
        <f>IF(T3316="A - Top-Kunde","bereits Top-Kunde",IF(AND(V3316&lt;=Hilfswerte!$B$34,H3316&lt;0.5*W3316),"Hoch",IF(AND(V3316&lt;=Hilfswerte!$B$35,H3316&lt;0.7*W3316),"Mittel","Niedrig")))</f>
        <v>Niedrig</v>
      </c>
      <c r="Z3316" s="4">
        <f t="shared" si="415"/>
        <v>20.2</v>
      </c>
      <c r="AA3316" s="4" t="str">
        <f>IF(J3316&gt;365,"Bereits abgewandert (Segment D)",IF(Z3316&gt;=Hilfswerte!$B$38,"Rot - akut gefaehrdet",IF(Z3316&gt;=Hilfswerte!$B$39,"Gelb - beobachten","Gruen - stabil")))</f>
        <v>Rot - akut gefaehrdet</v>
      </c>
    </row>
    <row r="3317" spans="1:27" ht="15" customHeight="1" x14ac:dyDescent="0.25">
      <c r="A3317" s="4" t="s">
        <v>3664</v>
      </c>
      <c r="B3317" s="4" t="s">
        <v>42</v>
      </c>
      <c r="C3317" s="4" t="s">
        <v>38</v>
      </c>
      <c r="D3317" s="4" t="s">
        <v>30</v>
      </c>
      <c r="E3317" s="4">
        <v>27</v>
      </c>
      <c r="F3317" s="4">
        <v>5.3</v>
      </c>
      <c r="G3317" s="4">
        <v>5.6</v>
      </c>
      <c r="H3317" s="4">
        <v>2183</v>
      </c>
      <c r="I3317" s="4">
        <v>1</v>
      </c>
      <c r="J3317" s="4">
        <v>282</v>
      </c>
      <c r="K3317" s="4">
        <v>0</v>
      </c>
      <c r="L3317" s="4">
        <v>7</v>
      </c>
      <c r="M3317" s="4">
        <v>4</v>
      </c>
      <c r="N3317" s="4">
        <v>16.8</v>
      </c>
      <c r="O3317" s="4">
        <f t="shared" si="408"/>
        <v>2</v>
      </c>
      <c r="P3317" s="4">
        <f t="shared" si="409"/>
        <v>1</v>
      </c>
      <c r="Q3317" s="4">
        <f t="shared" si="410"/>
        <v>3</v>
      </c>
      <c r="R3317" s="4">
        <f t="shared" si="411"/>
        <v>6</v>
      </c>
      <c r="S3317" s="4">
        <f t="shared" si="412"/>
        <v>66.3</v>
      </c>
      <c r="T3317" s="4" t="str">
        <f t="shared" si="413"/>
        <v>C - Entwicklungspotenzial</v>
      </c>
      <c r="U3317" s="4">
        <f>ROUND(((E3317-Hilfswerte!$B$20)/Hilfswerte!$B$21)+((F3317-Hilfswerte!$B$22)/Hilfswerte!$B$23)+((G3317-Hilfswerte!$B$24)/Hilfswerte!$B$25)+0.1*INDEX(Hilfswerte!$B$4:$B$15,MATCH(C3317,Hilfswerte!$A$4:$A$15,0)),2)</f>
        <v>-1.2</v>
      </c>
      <c r="V3317" s="4">
        <f>ROUND(SQRT((((E3317-Hilfswerte!$B$20)/Hilfswerte!$B$21)-Hilfswerte!$B$28)^2+(((F3317-Hilfswerte!$B$22)/Hilfswerte!$B$23)-Hilfswerte!$B$29)^2+(((G3317-Hilfswerte!$B$24)/Hilfswerte!$B$25)-Hilfswerte!$B$30)^2),3)</f>
        <v>1.222</v>
      </c>
      <c r="W3317" s="4">
        <f>ROUND(E3317*Hilfswerte!$B$31,0)</f>
        <v>5550</v>
      </c>
      <c r="X3317" s="4">
        <f t="shared" si="414"/>
        <v>3367</v>
      </c>
      <c r="Y3317" s="4" t="str">
        <f>IF(T3317="A - Top-Kunde","bereits Top-Kunde",IF(AND(V3317&lt;=Hilfswerte!$B$34,H3317&lt;0.5*W3317),"Hoch",IF(AND(V3317&lt;=Hilfswerte!$B$35,H3317&lt;0.7*W3317),"Mittel","Niedrig")))</f>
        <v>Niedrig</v>
      </c>
      <c r="Z3317" s="4">
        <f t="shared" si="415"/>
        <v>15.5</v>
      </c>
      <c r="AA3317" s="4" t="str">
        <f>IF(J3317&gt;365,"Bereits abgewandert (Segment D)",IF(Z3317&gt;=Hilfswerte!$B$38,"Rot - akut gefaehrdet",IF(Z3317&gt;=Hilfswerte!$B$39,"Gelb - beobachten","Gruen - stabil")))</f>
        <v>Gelb - beobachten</v>
      </c>
    </row>
    <row r="3318" spans="1:27" ht="15" customHeight="1" x14ac:dyDescent="0.25">
      <c r="A3318" s="4" t="s">
        <v>3665</v>
      </c>
      <c r="B3318" s="4" t="s">
        <v>160</v>
      </c>
      <c r="C3318" s="4" t="s">
        <v>74</v>
      </c>
      <c r="D3318" s="4" t="s">
        <v>30</v>
      </c>
      <c r="E3318" s="4">
        <v>21</v>
      </c>
      <c r="F3318" s="4">
        <v>3.4</v>
      </c>
      <c r="G3318" s="4">
        <v>21</v>
      </c>
      <c r="H3318" s="4">
        <v>564</v>
      </c>
      <c r="I3318" s="4">
        <v>1</v>
      </c>
      <c r="J3318" s="4">
        <v>143</v>
      </c>
      <c r="K3318" s="4">
        <v>0</v>
      </c>
      <c r="L3318" s="4">
        <v>8</v>
      </c>
      <c r="M3318" s="4">
        <v>6</v>
      </c>
      <c r="N3318" s="4">
        <v>18.899999999999999</v>
      </c>
      <c r="O3318" s="4">
        <f t="shared" si="408"/>
        <v>3</v>
      </c>
      <c r="P3318" s="4">
        <f t="shared" si="409"/>
        <v>1</v>
      </c>
      <c r="Q3318" s="4">
        <f t="shared" si="410"/>
        <v>2</v>
      </c>
      <c r="R3318" s="4">
        <f t="shared" si="411"/>
        <v>6</v>
      </c>
      <c r="S3318" s="4">
        <f t="shared" si="412"/>
        <v>67.099999999999994</v>
      </c>
      <c r="T3318" s="4" t="str">
        <f t="shared" si="413"/>
        <v>C - Entwicklungspotenzial</v>
      </c>
      <c r="U3318" s="4">
        <f>ROUND(((E3318-Hilfswerte!$B$20)/Hilfswerte!$B$21)+((F3318-Hilfswerte!$B$22)/Hilfswerte!$B$23)+((G3318-Hilfswerte!$B$24)/Hilfswerte!$B$25)+0.1*INDEX(Hilfswerte!$B$4:$B$15,MATCH(C3318,Hilfswerte!$A$4:$A$15,0)),2)</f>
        <v>0.82</v>
      </c>
      <c r="V3318" s="4">
        <f>ROUND(SQRT((((E3318-Hilfswerte!$B$20)/Hilfswerte!$B$21)-Hilfswerte!$B$28)^2+(((F3318-Hilfswerte!$B$22)/Hilfswerte!$B$23)-Hilfswerte!$B$29)^2+(((G3318-Hilfswerte!$B$24)/Hilfswerte!$B$25)-Hilfswerte!$B$30)^2),3)</f>
        <v>1.786</v>
      </c>
      <c r="W3318" s="4">
        <f>ROUND(E3318*Hilfswerte!$B$31,0)</f>
        <v>4316</v>
      </c>
      <c r="X3318" s="4">
        <f t="shared" si="414"/>
        <v>3752</v>
      </c>
      <c r="Y3318" s="4" t="str">
        <f>IF(T3318="A - Top-Kunde","bereits Top-Kunde",IF(AND(V3318&lt;=Hilfswerte!$B$34,H3318&lt;0.5*W3318),"Hoch",IF(AND(V3318&lt;=Hilfswerte!$B$35,H3318&lt;0.7*W3318),"Mittel","Niedrig")))</f>
        <v>Niedrig</v>
      </c>
      <c r="Z3318" s="4">
        <f t="shared" si="415"/>
        <v>8.8000000000000007</v>
      </c>
      <c r="AA3318" s="4" t="str">
        <f>IF(J3318&gt;365,"Bereits abgewandert (Segment D)",IF(Z3318&gt;=Hilfswerte!$B$38,"Rot - akut gefaehrdet",IF(Z3318&gt;=Hilfswerte!$B$39,"Gelb - beobachten","Gruen - stabil")))</f>
        <v>Gruen - stabil</v>
      </c>
    </row>
    <row r="3319" spans="1:27" ht="15" customHeight="1" x14ac:dyDescent="0.25">
      <c r="A3319" s="4" t="s">
        <v>3666</v>
      </c>
      <c r="B3319" s="4" t="s">
        <v>970</v>
      </c>
      <c r="C3319" s="4" t="s">
        <v>33</v>
      </c>
      <c r="D3319" s="4" t="s">
        <v>77</v>
      </c>
      <c r="E3319" s="4">
        <v>76</v>
      </c>
      <c r="F3319" s="4">
        <v>12.2</v>
      </c>
      <c r="G3319" s="4">
        <v>7.2</v>
      </c>
      <c r="H3319" s="4">
        <v>6564</v>
      </c>
      <c r="I3319" s="4">
        <v>2</v>
      </c>
      <c r="J3319" s="4">
        <v>139</v>
      </c>
      <c r="K3319" s="4">
        <v>0</v>
      </c>
      <c r="L3319" s="4">
        <v>5</v>
      </c>
      <c r="M3319" s="4">
        <v>3</v>
      </c>
      <c r="N3319" s="4">
        <v>2</v>
      </c>
      <c r="O3319" s="4">
        <f t="shared" si="408"/>
        <v>3</v>
      </c>
      <c r="P3319" s="4">
        <f t="shared" si="409"/>
        <v>2</v>
      </c>
      <c r="Q3319" s="4">
        <f t="shared" si="410"/>
        <v>4</v>
      </c>
      <c r="R3319" s="4">
        <f t="shared" si="411"/>
        <v>9</v>
      </c>
      <c r="S3319" s="4">
        <f t="shared" si="412"/>
        <v>89.5</v>
      </c>
      <c r="T3319" s="4" t="str">
        <f t="shared" si="413"/>
        <v>C - Entwicklungspotenzial</v>
      </c>
      <c r="U3319" s="4">
        <f>ROUND(((E3319-Hilfswerte!$B$20)/Hilfswerte!$B$21)+((F3319-Hilfswerte!$B$22)/Hilfswerte!$B$23)+((G3319-Hilfswerte!$B$24)/Hilfswerte!$B$25)+0.1*INDEX(Hilfswerte!$B$4:$B$15,MATCH(C3319,Hilfswerte!$A$4:$A$15,0)),2)</f>
        <v>-0.92</v>
      </c>
      <c r="V3319" s="4">
        <f>ROUND(SQRT((((E3319-Hilfswerte!$B$20)/Hilfswerte!$B$21)-Hilfswerte!$B$28)^2+(((F3319-Hilfswerte!$B$22)/Hilfswerte!$B$23)-Hilfswerte!$B$29)^2+(((G3319-Hilfswerte!$B$24)/Hilfswerte!$B$25)-Hilfswerte!$B$30)^2),3)</f>
        <v>0.877</v>
      </c>
      <c r="W3319" s="4">
        <f>ROUND(E3319*Hilfswerte!$B$31,0)</f>
        <v>15622</v>
      </c>
      <c r="X3319" s="4">
        <f t="shared" si="414"/>
        <v>9058</v>
      </c>
      <c r="Y3319" s="4" t="str">
        <f>IF(T3319="A - Top-Kunde","bereits Top-Kunde",IF(AND(V3319&lt;=Hilfswerte!$B$34,H3319&lt;0.5*W3319),"Hoch",IF(AND(V3319&lt;=Hilfswerte!$B$35,H3319&lt;0.7*W3319),"Mittel","Niedrig")))</f>
        <v>Mittel</v>
      </c>
      <c r="Z3319" s="4">
        <f t="shared" si="415"/>
        <v>8</v>
      </c>
      <c r="AA3319" s="4" t="str">
        <f>IF(J3319&gt;365,"Bereits abgewandert (Segment D)",IF(Z3319&gt;=Hilfswerte!$B$38,"Rot - akut gefaehrdet",IF(Z3319&gt;=Hilfswerte!$B$39,"Gelb - beobachten","Gruen - stabil")))</f>
        <v>Gruen - stabil</v>
      </c>
    </row>
    <row r="3320" spans="1:27" ht="15" customHeight="1" x14ac:dyDescent="0.25">
      <c r="A3320" s="4" t="s">
        <v>3667</v>
      </c>
      <c r="B3320" s="4" t="s">
        <v>233</v>
      </c>
      <c r="C3320" s="4" t="s">
        <v>55</v>
      </c>
      <c r="D3320" s="4" t="s">
        <v>30</v>
      </c>
      <c r="E3320" s="4">
        <v>30</v>
      </c>
      <c r="F3320" s="4">
        <v>11.5</v>
      </c>
      <c r="G3320" s="4">
        <v>10.199999999999999</v>
      </c>
      <c r="H3320" s="4">
        <v>6225</v>
      </c>
      <c r="I3320" s="4">
        <v>2</v>
      </c>
      <c r="J3320" s="4">
        <v>90</v>
      </c>
      <c r="K3320" s="4">
        <v>0</v>
      </c>
      <c r="L3320" s="4">
        <v>26</v>
      </c>
      <c r="M3320" s="4">
        <v>4</v>
      </c>
      <c r="N3320" s="4">
        <v>0.4</v>
      </c>
      <c r="O3320" s="4">
        <f t="shared" si="408"/>
        <v>4</v>
      </c>
      <c r="P3320" s="4">
        <f t="shared" si="409"/>
        <v>2</v>
      </c>
      <c r="Q3320" s="4">
        <f t="shared" si="410"/>
        <v>4</v>
      </c>
      <c r="R3320" s="4">
        <f t="shared" si="411"/>
        <v>10</v>
      </c>
      <c r="S3320" s="4">
        <f t="shared" si="412"/>
        <v>92.4</v>
      </c>
      <c r="T3320" s="4" t="str">
        <f t="shared" si="413"/>
        <v>C - Entwicklungspotenzial</v>
      </c>
      <c r="U3320" s="4">
        <f>ROUND(((E3320-Hilfswerte!$B$20)/Hilfswerte!$B$21)+((F3320-Hilfswerte!$B$22)/Hilfswerte!$B$23)+((G3320-Hilfswerte!$B$24)/Hilfswerte!$B$25)+0.1*INDEX(Hilfswerte!$B$4:$B$15,MATCH(C3320,Hilfswerte!$A$4:$A$15,0)),2)</f>
        <v>-0.39</v>
      </c>
      <c r="V3320" s="4">
        <f>ROUND(SQRT((((E3320-Hilfswerte!$B$20)/Hilfswerte!$B$21)-Hilfswerte!$B$28)^2+(((F3320-Hilfswerte!$B$22)/Hilfswerte!$B$23)-Hilfswerte!$B$29)^2+(((G3320-Hilfswerte!$B$24)/Hilfswerte!$B$25)-Hilfswerte!$B$30)^2),3)</f>
        <v>0.77</v>
      </c>
      <c r="W3320" s="4">
        <f>ROUND(E3320*Hilfswerte!$B$31,0)</f>
        <v>6166</v>
      </c>
      <c r="X3320" s="4">
        <f t="shared" si="414"/>
        <v>0</v>
      </c>
      <c r="Y3320" s="4" t="str">
        <f>IF(T3320="A - Top-Kunde","bereits Top-Kunde",IF(AND(V3320&lt;=Hilfswerte!$B$34,H3320&lt;0.5*W3320),"Hoch",IF(AND(V3320&lt;=Hilfswerte!$B$35,H3320&lt;0.7*W3320),"Mittel","Niedrig")))</f>
        <v>Niedrig</v>
      </c>
      <c r="Z3320" s="4">
        <f t="shared" si="415"/>
        <v>9.6999999999999993</v>
      </c>
      <c r="AA3320" s="4" t="str">
        <f>IF(J3320&gt;365,"Bereits abgewandert (Segment D)",IF(Z3320&gt;=Hilfswerte!$B$38,"Rot - akut gefaehrdet",IF(Z3320&gt;=Hilfswerte!$B$39,"Gelb - beobachten","Gruen - stabil")))</f>
        <v>Gruen - stabil</v>
      </c>
    </row>
    <row r="3321" spans="1:27" ht="15" customHeight="1" x14ac:dyDescent="0.25">
      <c r="A3321" s="4" t="s">
        <v>3668</v>
      </c>
      <c r="B3321" s="4" t="s">
        <v>365</v>
      </c>
      <c r="C3321" s="4" t="s">
        <v>65</v>
      </c>
      <c r="D3321" s="4" t="s">
        <v>30</v>
      </c>
      <c r="E3321" s="4">
        <v>82</v>
      </c>
      <c r="F3321" s="4">
        <v>20.399999999999999</v>
      </c>
      <c r="G3321" s="4">
        <v>21.2</v>
      </c>
      <c r="H3321" s="4">
        <v>9302</v>
      </c>
      <c r="I3321" s="4">
        <v>5</v>
      </c>
      <c r="J3321" s="4">
        <v>1</v>
      </c>
      <c r="K3321" s="4">
        <v>1</v>
      </c>
      <c r="L3321" s="4">
        <v>12</v>
      </c>
      <c r="M3321" s="4">
        <v>6</v>
      </c>
      <c r="N3321" s="4">
        <v>3.7</v>
      </c>
      <c r="O3321" s="4">
        <f t="shared" si="408"/>
        <v>5</v>
      </c>
      <c r="P3321" s="4">
        <f t="shared" si="409"/>
        <v>5</v>
      </c>
      <c r="Q3321" s="4">
        <f t="shared" si="410"/>
        <v>5</v>
      </c>
      <c r="R3321" s="4">
        <f t="shared" si="411"/>
        <v>15</v>
      </c>
      <c r="S3321" s="4">
        <f t="shared" si="412"/>
        <v>142.30000000000001</v>
      </c>
      <c r="T3321" s="4" t="str">
        <f t="shared" si="413"/>
        <v>A - Top-Kunde</v>
      </c>
      <c r="U3321" s="4">
        <f>ROUND(((E3321-Hilfswerte!$B$20)/Hilfswerte!$B$21)+((F3321-Hilfswerte!$B$22)/Hilfswerte!$B$23)+((G3321-Hilfswerte!$B$24)/Hilfswerte!$B$25)+0.1*INDEX(Hilfswerte!$B$4:$B$15,MATCH(C3321,Hilfswerte!$A$4:$A$15,0)),2)</f>
        <v>1.39</v>
      </c>
      <c r="V3321" s="4">
        <f>ROUND(SQRT((((E3321-Hilfswerte!$B$20)/Hilfswerte!$B$21)-Hilfswerte!$B$28)^2+(((F3321-Hilfswerte!$B$22)/Hilfswerte!$B$23)-Hilfswerte!$B$29)^2+(((G3321-Hilfswerte!$B$24)/Hilfswerte!$B$25)-Hilfswerte!$B$30)^2),3)</f>
        <v>1.657</v>
      </c>
      <c r="W3321" s="4">
        <f>ROUND(E3321*Hilfswerte!$B$31,0)</f>
        <v>16855</v>
      </c>
      <c r="X3321" s="4">
        <f t="shared" si="414"/>
        <v>7553</v>
      </c>
      <c r="Y3321" s="4" t="str">
        <f>IF(T3321="A - Top-Kunde","bereits Top-Kunde",IF(AND(V3321&lt;=Hilfswerte!$B$34,H3321&lt;0.5*W3321),"Hoch",IF(AND(V3321&lt;=Hilfswerte!$B$35,H3321&lt;0.7*W3321),"Mittel","Niedrig")))</f>
        <v>bereits Top-Kunde</v>
      </c>
      <c r="Z3321" s="4">
        <f t="shared" si="415"/>
        <v>5.5</v>
      </c>
      <c r="AA3321" s="4" t="str">
        <f>IF(J3321&gt;365,"Bereits abgewandert (Segment D)",IF(Z3321&gt;=Hilfswerte!$B$38,"Rot - akut gefaehrdet",IF(Z3321&gt;=Hilfswerte!$B$39,"Gelb - beobachten","Gruen - stabil")))</f>
        <v>Gruen - stabil</v>
      </c>
    </row>
    <row r="3322" spans="1:27" ht="15" customHeight="1" x14ac:dyDescent="0.25">
      <c r="A3322" s="4" t="s">
        <v>3669</v>
      </c>
      <c r="B3322" s="4" t="s">
        <v>132</v>
      </c>
      <c r="C3322" s="4" t="s">
        <v>38</v>
      </c>
      <c r="D3322" s="4" t="s">
        <v>56</v>
      </c>
      <c r="E3322" s="4">
        <v>34</v>
      </c>
      <c r="F3322" s="4">
        <v>7.8</v>
      </c>
      <c r="G3322" s="4">
        <v>9.6</v>
      </c>
      <c r="H3322" s="4">
        <v>1032</v>
      </c>
      <c r="I3322" s="4">
        <v>2</v>
      </c>
      <c r="J3322" s="4">
        <v>37</v>
      </c>
      <c r="K3322" s="4">
        <v>0</v>
      </c>
      <c r="L3322" s="4">
        <v>53</v>
      </c>
      <c r="M3322" s="4">
        <v>2</v>
      </c>
      <c r="N3322" s="4">
        <v>-4</v>
      </c>
      <c r="O3322" s="4">
        <f t="shared" si="408"/>
        <v>4</v>
      </c>
      <c r="P3322" s="4">
        <f t="shared" si="409"/>
        <v>2</v>
      </c>
      <c r="Q3322" s="4">
        <f t="shared" si="410"/>
        <v>3</v>
      </c>
      <c r="R3322" s="4">
        <f t="shared" si="411"/>
        <v>9</v>
      </c>
      <c r="S3322" s="4">
        <f t="shared" si="412"/>
        <v>72.099999999999994</v>
      </c>
      <c r="T3322" s="4" t="str">
        <f t="shared" si="413"/>
        <v>C - Entwicklungspotenzial</v>
      </c>
      <c r="U3322" s="4">
        <f>ROUND(((E3322-Hilfswerte!$B$20)/Hilfswerte!$B$21)+((F3322-Hilfswerte!$B$22)/Hilfswerte!$B$23)+((G3322-Hilfswerte!$B$24)/Hilfswerte!$B$25)+0.1*INDEX(Hilfswerte!$B$4:$B$15,MATCH(C3322,Hilfswerte!$A$4:$A$15,0)),2)</f>
        <v>-0.49</v>
      </c>
      <c r="V3322" s="4">
        <f>ROUND(SQRT((((E3322-Hilfswerte!$B$20)/Hilfswerte!$B$21)-Hilfswerte!$B$28)^2+(((F3322-Hilfswerte!$B$22)/Hilfswerte!$B$23)-Hilfswerte!$B$29)^2+(((G3322-Hilfswerte!$B$24)/Hilfswerte!$B$25)-Hilfswerte!$B$30)^2),3)</f>
        <v>0.82499999999999996</v>
      </c>
      <c r="W3322" s="4">
        <f>ROUND(E3322*Hilfswerte!$B$31,0)</f>
        <v>6989</v>
      </c>
      <c r="X3322" s="4">
        <f t="shared" si="414"/>
        <v>5957</v>
      </c>
      <c r="Y3322" s="4" t="str">
        <f>IF(T3322="A - Top-Kunde","bereits Top-Kunde",IF(AND(V3322&lt;=Hilfswerte!$B$34,H3322&lt;0.5*W3322),"Hoch",IF(AND(V3322&lt;=Hilfswerte!$B$35,H3322&lt;0.7*W3322),"Mittel","Niedrig")))</f>
        <v>Hoch</v>
      </c>
      <c r="Z3322" s="4">
        <f t="shared" si="415"/>
        <v>14.1</v>
      </c>
      <c r="AA3322" s="4" t="str">
        <f>IF(J3322&gt;365,"Bereits abgewandert (Segment D)",IF(Z3322&gt;=Hilfswerte!$B$38,"Rot - akut gefaehrdet",IF(Z3322&gt;=Hilfswerte!$B$39,"Gelb - beobachten","Gruen - stabil")))</f>
        <v>Gelb - beobachten</v>
      </c>
    </row>
    <row r="3323" spans="1:27" ht="15" customHeight="1" x14ac:dyDescent="0.25">
      <c r="A3323" s="4" t="s">
        <v>3670</v>
      </c>
      <c r="B3323" s="4" t="s">
        <v>243</v>
      </c>
      <c r="C3323" s="4" t="s">
        <v>29</v>
      </c>
      <c r="D3323" s="4" t="s">
        <v>52</v>
      </c>
      <c r="E3323" s="4">
        <v>89</v>
      </c>
      <c r="F3323" s="4">
        <v>21.9</v>
      </c>
      <c r="G3323" s="4">
        <v>6.8</v>
      </c>
      <c r="H3323" s="4">
        <v>8335</v>
      </c>
      <c r="I3323" s="4">
        <v>2</v>
      </c>
      <c r="J3323" s="4">
        <v>301</v>
      </c>
      <c r="K3323" s="4">
        <v>1</v>
      </c>
      <c r="L3323" s="4">
        <v>22</v>
      </c>
      <c r="M3323" s="4">
        <v>2</v>
      </c>
      <c r="N3323" s="4">
        <v>-16.399999999999999</v>
      </c>
      <c r="O3323" s="4">
        <f t="shared" si="408"/>
        <v>2</v>
      </c>
      <c r="P3323" s="4">
        <f t="shared" si="409"/>
        <v>2</v>
      </c>
      <c r="Q3323" s="4">
        <f t="shared" si="410"/>
        <v>5</v>
      </c>
      <c r="R3323" s="4">
        <f t="shared" si="411"/>
        <v>9</v>
      </c>
      <c r="S3323" s="4">
        <f t="shared" si="412"/>
        <v>69.2</v>
      </c>
      <c r="T3323" s="4" t="str">
        <f t="shared" si="413"/>
        <v>C - Entwicklungspotenzial</v>
      </c>
      <c r="U3323" s="4">
        <f>ROUND(((E3323-Hilfswerte!$B$20)/Hilfswerte!$B$21)+((F3323-Hilfswerte!$B$22)/Hilfswerte!$B$23)+((G3323-Hilfswerte!$B$24)/Hilfswerte!$B$25)+0.1*INDEX(Hilfswerte!$B$4:$B$15,MATCH(C3323,Hilfswerte!$A$4:$A$15,0)),2)</f>
        <v>-0.52</v>
      </c>
      <c r="V3323" s="4">
        <f>ROUND(SQRT((((E3323-Hilfswerte!$B$20)/Hilfswerte!$B$21)-Hilfswerte!$B$28)^2+(((F3323-Hilfswerte!$B$22)/Hilfswerte!$B$23)-Hilfswerte!$B$29)^2+(((G3323-Hilfswerte!$B$24)/Hilfswerte!$B$25)-Hilfswerte!$B$30)^2),3)</f>
        <v>0.82699999999999996</v>
      </c>
      <c r="W3323" s="4">
        <f>ROUND(E3323*Hilfswerte!$B$31,0)</f>
        <v>18294</v>
      </c>
      <c r="X3323" s="4">
        <f t="shared" si="414"/>
        <v>9959</v>
      </c>
      <c r="Y3323" s="4" t="str">
        <f>IF(T3323="A - Top-Kunde","bereits Top-Kunde",IF(AND(V3323&lt;=Hilfswerte!$B$34,H3323&lt;0.5*W3323),"Hoch",IF(AND(V3323&lt;=Hilfswerte!$B$35,H3323&lt;0.7*W3323),"Mittel","Niedrig")))</f>
        <v>Hoch</v>
      </c>
      <c r="Z3323" s="4">
        <f t="shared" si="415"/>
        <v>29</v>
      </c>
      <c r="AA3323" s="4" t="str">
        <f>IF(J3323&gt;365,"Bereits abgewandert (Segment D)",IF(Z3323&gt;=Hilfswerte!$B$38,"Rot - akut gefaehrdet",IF(Z3323&gt;=Hilfswerte!$B$39,"Gelb - beobachten","Gruen - stabil")))</f>
        <v>Rot - akut gefaehrdet</v>
      </c>
    </row>
    <row r="3324" spans="1:27" ht="15" customHeight="1" x14ac:dyDescent="0.25">
      <c r="A3324" s="4" t="s">
        <v>3671</v>
      </c>
      <c r="B3324" s="4" t="s">
        <v>589</v>
      </c>
      <c r="C3324" s="4" t="s">
        <v>38</v>
      </c>
      <c r="D3324" s="4" t="s">
        <v>77</v>
      </c>
      <c r="E3324" s="4">
        <v>65</v>
      </c>
      <c r="F3324" s="4">
        <v>15.6</v>
      </c>
      <c r="G3324" s="4">
        <v>5.8</v>
      </c>
      <c r="H3324" s="4">
        <v>929</v>
      </c>
      <c r="I3324" s="4">
        <v>1</v>
      </c>
      <c r="J3324" s="4">
        <v>246</v>
      </c>
      <c r="K3324" s="4">
        <v>0</v>
      </c>
      <c r="L3324" s="4">
        <v>37</v>
      </c>
      <c r="M3324" s="4">
        <v>3</v>
      </c>
      <c r="N3324" s="4">
        <v>31.6</v>
      </c>
      <c r="O3324" s="4">
        <f t="shared" si="408"/>
        <v>2</v>
      </c>
      <c r="P3324" s="4">
        <f t="shared" si="409"/>
        <v>1</v>
      </c>
      <c r="Q3324" s="4">
        <f t="shared" si="410"/>
        <v>2</v>
      </c>
      <c r="R3324" s="4">
        <f t="shared" si="411"/>
        <v>5</v>
      </c>
      <c r="S3324" s="4">
        <f t="shared" si="412"/>
        <v>54.7</v>
      </c>
      <c r="T3324" s="4" t="str">
        <f t="shared" si="413"/>
        <v>C - Entwicklungspotenzial</v>
      </c>
      <c r="U3324" s="4">
        <f>ROUND(((E3324-Hilfswerte!$B$20)/Hilfswerte!$B$21)+((F3324-Hilfswerte!$B$22)/Hilfswerte!$B$23)+((G3324-Hilfswerte!$B$24)/Hilfswerte!$B$25)+0.1*INDEX(Hilfswerte!$B$4:$B$15,MATCH(C3324,Hilfswerte!$A$4:$A$15,0)),2)</f>
        <v>-0.82</v>
      </c>
      <c r="V3324" s="4">
        <f>ROUND(SQRT((((E3324-Hilfswerte!$B$20)/Hilfswerte!$B$21)-Hilfswerte!$B$28)^2+(((F3324-Hilfswerte!$B$22)/Hilfswerte!$B$23)-Hilfswerte!$B$29)^2+(((G3324-Hilfswerte!$B$24)/Hilfswerte!$B$25)-Hilfswerte!$B$30)^2),3)</f>
        <v>1.0429999999999999</v>
      </c>
      <c r="W3324" s="4">
        <f>ROUND(E3324*Hilfswerte!$B$31,0)</f>
        <v>13360</v>
      </c>
      <c r="X3324" s="4">
        <f t="shared" si="414"/>
        <v>12431</v>
      </c>
      <c r="Y3324" s="4" t="str">
        <f>IF(T3324="A - Top-Kunde","bereits Top-Kunde",IF(AND(V3324&lt;=Hilfswerte!$B$34,H3324&lt;0.5*W3324),"Hoch",IF(AND(V3324&lt;=Hilfswerte!$B$35,H3324&lt;0.7*W3324),"Mittel","Niedrig")))</f>
        <v>Mittel</v>
      </c>
      <c r="Z3324" s="4">
        <f t="shared" si="415"/>
        <v>19.7</v>
      </c>
      <c r="AA3324" s="4" t="str">
        <f>IF(J3324&gt;365,"Bereits abgewandert (Segment D)",IF(Z3324&gt;=Hilfswerte!$B$38,"Rot - akut gefaehrdet",IF(Z3324&gt;=Hilfswerte!$B$39,"Gelb - beobachten","Gruen - stabil")))</f>
        <v>Gelb - beobachten</v>
      </c>
    </row>
    <row r="3325" spans="1:27" ht="15" customHeight="1" x14ac:dyDescent="0.25">
      <c r="A3325" s="4" t="s">
        <v>3672</v>
      </c>
      <c r="B3325" s="4" t="s">
        <v>659</v>
      </c>
      <c r="C3325" s="4" t="s">
        <v>47</v>
      </c>
      <c r="D3325" s="4" t="s">
        <v>30</v>
      </c>
      <c r="E3325" s="4">
        <v>96</v>
      </c>
      <c r="F3325" s="4">
        <v>26</v>
      </c>
      <c r="G3325" s="4">
        <v>9.3000000000000007</v>
      </c>
      <c r="H3325" s="4">
        <v>2043</v>
      </c>
      <c r="I3325" s="4">
        <v>2</v>
      </c>
      <c r="J3325" s="4">
        <v>107</v>
      </c>
      <c r="K3325" s="4">
        <v>1</v>
      </c>
      <c r="L3325" s="4">
        <v>17</v>
      </c>
      <c r="M3325" s="4">
        <v>2</v>
      </c>
      <c r="N3325" s="4">
        <v>7.8</v>
      </c>
      <c r="O3325" s="4">
        <f t="shared" si="408"/>
        <v>3</v>
      </c>
      <c r="P3325" s="4">
        <f t="shared" si="409"/>
        <v>2</v>
      </c>
      <c r="Q3325" s="4">
        <f t="shared" si="410"/>
        <v>3</v>
      </c>
      <c r="R3325" s="4">
        <f t="shared" si="411"/>
        <v>8</v>
      </c>
      <c r="S3325" s="4">
        <f t="shared" si="412"/>
        <v>72.8</v>
      </c>
      <c r="T3325" s="4" t="str">
        <f t="shared" si="413"/>
        <v>C - Entwicklungspotenzial</v>
      </c>
      <c r="U3325" s="4">
        <f>ROUND(((E3325-Hilfswerte!$B$20)/Hilfswerte!$B$21)+((F3325-Hilfswerte!$B$22)/Hilfswerte!$B$23)+((G3325-Hilfswerte!$B$24)/Hilfswerte!$B$25)+0.1*INDEX(Hilfswerte!$B$4:$B$15,MATCH(C3325,Hilfswerte!$A$4:$A$15,0)),2)</f>
        <v>-0.2</v>
      </c>
      <c r="V3325" s="4">
        <f>ROUND(SQRT((((E3325-Hilfswerte!$B$20)/Hilfswerte!$B$21)-Hilfswerte!$B$28)^2+(((F3325-Hilfswerte!$B$22)/Hilfswerte!$B$23)-Hilfswerte!$B$29)^2+(((G3325-Hilfswerte!$B$24)/Hilfswerte!$B$25)-Hilfswerte!$B$30)^2),3)</f>
        <v>0.47899999999999998</v>
      </c>
      <c r="W3325" s="4">
        <f>ROUND(E3325*Hilfswerte!$B$31,0)</f>
        <v>19732</v>
      </c>
      <c r="X3325" s="4">
        <f t="shared" si="414"/>
        <v>17689</v>
      </c>
      <c r="Y3325" s="4" t="str">
        <f>IF(T3325="A - Top-Kunde","bereits Top-Kunde",IF(AND(V3325&lt;=Hilfswerte!$B$34,H3325&lt;0.5*W3325),"Hoch",IF(AND(V3325&lt;=Hilfswerte!$B$35,H3325&lt;0.7*W3325),"Mittel","Niedrig")))</f>
        <v>Hoch</v>
      </c>
      <c r="Z3325" s="4">
        <f t="shared" si="415"/>
        <v>11.8</v>
      </c>
      <c r="AA3325" s="4" t="str">
        <f>IF(J3325&gt;365,"Bereits abgewandert (Segment D)",IF(Z3325&gt;=Hilfswerte!$B$38,"Rot - akut gefaehrdet",IF(Z3325&gt;=Hilfswerte!$B$39,"Gelb - beobachten","Gruen - stabil")))</f>
        <v>Gruen - stabil</v>
      </c>
    </row>
    <row r="3326" spans="1:27" ht="15" customHeight="1" x14ac:dyDescent="0.25">
      <c r="A3326" s="4" t="s">
        <v>3673</v>
      </c>
      <c r="B3326" s="4" t="s">
        <v>508</v>
      </c>
      <c r="C3326" s="4" t="s">
        <v>38</v>
      </c>
      <c r="D3326" s="4" t="s">
        <v>30</v>
      </c>
      <c r="E3326" s="4">
        <v>172</v>
      </c>
      <c r="F3326" s="4">
        <v>41.9</v>
      </c>
      <c r="G3326" s="4">
        <v>6.2</v>
      </c>
      <c r="H3326" s="4">
        <v>9987</v>
      </c>
      <c r="I3326" s="4">
        <v>1</v>
      </c>
      <c r="J3326" s="4">
        <v>365</v>
      </c>
      <c r="K3326" s="4">
        <v>0</v>
      </c>
      <c r="L3326" s="4">
        <v>23</v>
      </c>
      <c r="M3326" s="4">
        <v>5</v>
      </c>
      <c r="N3326" s="4">
        <v>18.899999999999999</v>
      </c>
      <c r="O3326" s="4">
        <f t="shared" si="408"/>
        <v>2</v>
      </c>
      <c r="P3326" s="4">
        <f t="shared" si="409"/>
        <v>1</v>
      </c>
      <c r="Q3326" s="4">
        <f t="shared" si="410"/>
        <v>5</v>
      </c>
      <c r="R3326" s="4">
        <f t="shared" si="411"/>
        <v>8</v>
      </c>
      <c r="S3326" s="4">
        <f t="shared" si="412"/>
        <v>82.6</v>
      </c>
      <c r="T3326" s="4" t="str">
        <f t="shared" si="413"/>
        <v>C - Entwicklungspotenzial</v>
      </c>
      <c r="U3326" s="4">
        <f>ROUND(((E3326-Hilfswerte!$B$20)/Hilfswerte!$B$21)+((F3326-Hilfswerte!$B$22)/Hilfswerte!$B$23)+((G3326-Hilfswerte!$B$24)/Hilfswerte!$B$25)+0.1*INDEX(Hilfswerte!$B$4:$B$15,MATCH(C3326,Hilfswerte!$A$4:$A$15,0)),2)</f>
        <v>0.18</v>
      </c>
      <c r="V3326" s="4">
        <f>ROUND(SQRT((((E3326-Hilfswerte!$B$20)/Hilfswerte!$B$21)-Hilfswerte!$B$28)^2+(((F3326-Hilfswerte!$B$22)/Hilfswerte!$B$23)-Hilfswerte!$B$29)^2+(((G3326-Hilfswerte!$B$24)/Hilfswerte!$B$25)-Hilfswerte!$B$30)^2),3)</f>
        <v>0.8</v>
      </c>
      <c r="W3326" s="4">
        <f>ROUND(E3326*Hilfswerte!$B$31,0)</f>
        <v>35354</v>
      </c>
      <c r="X3326" s="4">
        <f t="shared" si="414"/>
        <v>25367</v>
      </c>
      <c r="Y3326" s="4" t="str">
        <f>IF(T3326="A - Top-Kunde","bereits Top-Kunde",IF(AND(V3326&lt;=Hilfswerte!$B$34,H3326&lt;0.5*W3326),"Hoch",IF(AND(V3326&lt;=Hilfswerte!$B$35,H3326&lt;0.7*W3326),"Mittel","Niedrig")))</f>
        <v>Hoch</v>
      </c>
      <c r="Z3326" s="4">
        <f t="shared" si="415"/>
        <v>22.9</v>
      </c>
      <c r="AA3326" s="4" t="str">
        <f>IF(J3326&gt;365,"Bereits abgewandert (Segment D)",IF(Z3326&gt;=Hilfswerte!$B$38,"Rot - akut gefaehrdet",IF(Z3326&gt;=Hilfswerte!$B$39,"Gelb - beobachten","Gruen - stabil")))</f>
        <v>Rot - akut gefaehrdet</v>
      </c>
    </row>
    <row r="3327" spans="1:27" ht="15" customHeight="1" x14ac:dyDescent="0.25">
      <c r="A3327" s="4" t="s">
        <v>3674</v>
      </c>
      <c r="B3327" s="4" t="s">
        <v>97</v>
      </c>
      <c r="C3327" s="4" t="s">
        <v>47</v>
      </c>
      <c r="D3327" s="4" t="s">
        <v>56</v>
      </c>
      <c r="E3327" s="4">
        <v>61</v>
      </c>
      <c r="F3327" s="4">
        <v>22.9</v>
      </c>
      <c r="G3327" s="4">
        <v>11.2</v>
      </c>
      <c r="H3327" s="4">
        <v>18210</v>
      </c>
      <c r="I3327" s="4">
        <v>4</v>
      </c>
      <c r="J3327" s="4">
        <v>56</v>
      </c>
      <c r="K3327" s="4">
        <v>1</v>
      </c>
      <c r="L3327" s="4">
        <v>34</v>
      </c>
      <c r="M3327" s="4">
        <v>3</v>
      </c>
      <c r="N3327" s="4">
        <v>28.9</v>
      </c>
      <c r="O3327" s="4">
        <f t="shared" si="408"/>
        <v>4</v>
      </c>
      <c r="P3327" s="4">
        <f t="shared" si="409"/>
        <v>4</v>
      </c>
      <c r="Q3327" s="4">
        <f t="shared" si="410"/>
        <v>5</v>
      </c>
      <c r="R3327" s="4">
        <f t="shared" si="411"/>
        <v>13</v>
      </c>
      <c r="S3327" s="4">
        <f t="shared" si="412"/>
        <v>128.30000000000001</v>
      </c>
      <c r="T3327" s="4" t="str">
        <f t="shared" si="413"/>
        <v>A - Top-Kunde</v>
      </c>
      <c r="U3327" s="4">
        <f>ROUND(((E3327-Hilfswerte!$B$20)/Hilfswerte!$B$21)+((F3327-Hilfswerte!$B$22)/Hilfswerte!$B$23)+((G3327-Hilfswerte!$B$24)/Hilfswerte!$B$25)+0.1*INDEX(Hilfswerte!$B$4:$B$15,MATCH(C3327,Hilfswerte!$A$4:$A$15,0)),2)</f>
        <v>-0.1</v>
      </c>
      <c r="V3327" s="4">
        <f>ROUND(SQRT((((E3327-Hilfswerte!$B$20)/Hilfswerte!$B$21)-Hilfswerte!$B$28)^2+(((F3327-Hilfswerte!$B$22)/Hilfswerte!$B$23)-Hilfswerte!$B$29)^2+(((G3327-Hilfswerte!$B$24)/Hilfswerte!$B$25)-Hilfswerte!$B$30)^2),3)</f>
        <v>0.52600000000000002</v>
      </c>
      <c r="W3327" s="4">
        <f>ROUND(E3327*Hilfswerte!$B$31,0)</f>
        <v>12538</v>
      </c>
      <c r="X3327" s="4">
        <f t="shared" si="414"/>
        <v>0</v>
      </c>
      <c r="Y3327" s="4" t="str">
        <f>IF(T3327="A - Top-Kunde","bereits Top-Kunde",IF(AND(V3327&lt;=Hilfswerte!$B$34,H3327&lt;0.5*W3327),"Hoch",IF(AND(V3327&lt;=Hilfswerte!$B$35,H3327&lt;0.7*W3327),"Mittel","Niedrig")))</f>
        <v>bereits Top-Kunde</v>
      </c>
      <c r="Z3327" s="4">
        <f t="shared" si="415"/>
        <v>12.6</v>
      </c>
      <c r="AA3327" s="4" t="str">
        <f>IF(J3327&gt;365,"Bereits abgewandert (Segment D)",IF(Z3327&gt;=Hilfswerte!$B$38,"Rot - akut gefaehrdet",IF(Z3327&gt;=Hilfswerte!$B$39,"Gelb - beobachten","Gruen - stabil")))</f>
        <v>Gruen - stabil</v>
      </c>
    </row>
    <row r="3328" spans="1:27" ht="15" customHeight="1" x14ac:dyDescent="0.25">
      <c r="A3328" s="4" t="s">
        <v>3675</v>
      </c>
      <c r="B3328" s="4" t="s">
        <v>674</v>
      </c>
      <c r="C3328" s="4" t="s">
        <v>38</v>
      </c>
      <c r="D3328" s="4" t="s">
        <v>30</v>
      </c>
      <c r="E3328" s="4">
        <v>14</v>
      </c>
      <c r="F3328" s="4">
        <v>2.2000000000000002</v>
      </c>
      <c r="G3328" s="4">
        <v>13.7</v>
      </c>
      <c r="H3328" s="4">
        <v>698</v>
      </c>
      <c r="I3328" s="4">
        <v>3</v>
      </c>
      <c r="J3328" s="4">
        <v>96</v>
      </c>
      <c r="K3328" s="4">
        <v>1</v>
      </c>
      <c r="L3328" s="4">
        <v>-3</v>
      </c>
      <c r="M3328" s="4">
        <v>6</v>
      </c>
      <c r="N3328" s="4">
        <v>-9.5</v>
      </c>
      <c r="O3328" s="4">
        <f t="shared" si="408"/>
        <v>3</v>
      </c>
      <c r="P3328" s="4">
        <f t="shared" si="409"/>
        <v>3</v>
      </c>
      <c r="Q3328" s="4">
        <f t="shared" si="410"/>
        <v>2</v>
      </c>
      <c r="R3328" s="4">
        <f t="shared" si="411"/>
        <v>8</v>
      </c>
      <c r="S3328" s="4">
        <f t="shared" si="412"/>
        <v>69.3</v>
      </c>
      <c r="T3328" s="4" t="str">
        <f t="shared" si="413"/>
        <v>C - Entwicklungspotenzial</v>
      </c>
      <c r="U3328" s="4">
        <f>ROUND(((E3328-Hilfswerte!$B$20)/Hilfswerte!$B$21)+((F3328-Hilfswerte!$B$22)/Hilfswerte!$B$23)+((G3328-Hilfswerte!$B$24)/Hilfswerte!$B$25)+0.1*INDEX(Hilfswerte!$B$4:$B$15,MATCH(C3328,Hilfswerte!$A$4:$A$15,0)),2)</f>
        <v>-0.02</v>
      </c>
      <c r="V3328" s="4">
        <f>ROUND(SQRT((((E3328-Hilfswerte!$B$20)/Hilfswerte!$B$21)-Hilfswerte!$B$28)^2+(((F3328-Hilfswerte!$B$22)/Hilfswerte!$B$23)-Hilfswerte!$B$29)^2+(((G3328-Hilfswerte!$B$24)/Hilfswerte!$B$25)-Hilfswerte!$B$30)^2),3)</f>
        <v>0.997</v>
      </c>
      <c r="W3328" s="4">
        <f>ROUND(E3328*Hilfswerte!$B$31,0)</f>
        <v>2878</v>
      </c>
      <c r="X3328" s="4">
        <f t="shared" si="414"/>
        <v>2180</v>
      </c>
      <c r="Y3328" s="4" t="str">
        <f>IF(T3328="A - Top-Kunde","bereits Top-Kunde",IF(AND(V3328&lt;=Hilfswerte!$B$34,H3328&lt;0.5*W3328),"Hoch",IF(AND(V3328&lt;=Hilfswerte!$B$35,H3328&lt;0.7*W3328),"Mittel","Niedrig")))</f>
        <v>Mittel</v>
      </c>
      <c r="Z3328" s="4">
        <f t="shared" si="415"/>
        <v>11.6</v>
      </c>
      <c r="AA3328" s="4" t="str">
        <f>IF(J3328&gt;365,"Bereits abgewandert (Segment D)",IF(Z3328&gt;=Hilfswerte!$B$38,"Rot - akut gefaehrdet",IF(Z3328&gt;=Hilfswerte!$B$39,"Gelb - beobachten","Gruen - stabil")))</f>
        <v>Gruen - stabil</v>
      </c>
    </row>
    <row r="3329" spans="1:27" ht="15" customHeight="1" x14ac:dyDescent="0.25">
      <c r="A3329" s="4" t="s">
        <v>3676</v>
      </c>
      <c r="B3329" s="4" t="s">
        <v>605</v>
      </c>
      <c r="C3329" s="4" t="s">
        <v>65</v>
      </c>
      <c r="D3329" s="4" t="s">
        <v>30</v>
      </c>
      <c r="E3329" s="4">
        <v>162</v>
      </c>
      <c r="F3329" s="4">
        <v>44.2</v>
      </c>
      <c r="G3329" s="4">
        <v>10.5</v>
      </c>
      <c r="H3329" s="4">
        <v>8269</v>
      </c>
      <c r="I3329" s="4">
        <v>2</v>
      </c>
      <c r="J3329" s="4">
        <v>15</v>
      </c>
      <c r="K3329" s="4">
        <v>0</v>
      </c>
      <c r="L3329" s="4">
        <v>35</v>
      </c>
      <c r="M3329" s="4">
        <v>1</v>
      </c>
      <c r="N3329" s="4">
        <v>-31.3</v>
      </c>
      <c r="O3329" s="4">
        <f t="shared" si="408"/>
        <v>5</v>
      </c>
      <c r="P3329" s="4">
        <f t="shared" si="409"/>
        <v>2</v>
      </c>
      <c r="Q3329" s="4">
        <f t="shared" si="410"/>
        <v>5</v>
      </c>
      <c r="R3329" s="4">
        <f t="shared" si="411"/>
        <v>12</v>
      </c>
      <c r="S3329" s="4">
        <f t="shared" si="412"/>
        <v>93.9</v>
      </c>
      <c r="T3329" s="4" t="str">
        <f t="shared" si="413"/>
        <v>C - Entwicklungspotenzial</v>
      </c>
      <c r="U3329" s="4">
        <f>ROUND(((E3329-Hilfswerte!$B$20)/Hilfswerte!$B$21)+((F3329-Hilfswerte!$B$22)/Hilfswerte!$B$23)+((G3329-Hilfswerte!$B$24)/Hilfswerte!$B$25)+0.1*INDEX(Hilfswerte!$B$4:$B$15,MATCH(C3329,Hilfswerte!$A$4:$A$15,0)),2)</f>
        <v>0.47</v>
      </c>
      <c r="V3329" s="4">
        <f>ROUND(SQRT((((E3329-Hilfswerte!$B$20)/Hilfswerte!$B$21)-Hilfswerte!$B$28)^2+(((F3329-Hilfswerte!$B$22)/Hilfswerte!$B$23)-Hilfswerte!$B$29)^2+(((G3329-Hilfswerte!$B$24)/Hilfswerte!$B$25)-Hilfswerte!$B$30)^2),3)</f>
        <v>0.16400000000000001</v>
      </c>
      <c r="W3329" s="4">
        <f>ROUND(E3329*Hilfswerte!$B$31,0)</f>
        <v>33298</v>
      </c>
      <c r="X3329" s="4">
        <f t="shared" si="414"/>
        <v>25029</v>
      </c>
      <c r="Y3329" s="4" t="str">
        <f>IF(T3329="A - Top-Kunde","bereits Top-Kunde",IF(AND(V3329&lt;=Hilfswerte!$B$34,H3329&lt;0.5*W3329),"Hoch",IF(AND(V3329&lt;=Hilfswerte!$B$35,H3329&lt;0.7*W3329),"Mittel","Niedrig")))</f>
        <v>Hoch</v>
      </c>
      <c r="Z3329" s="4">
        <f t="shared" si="415"/>
        <v>20.3</v>
      </c>
      <c r="AA3329" s="4" t="str">
        <f>IF(J3329&gt;365,"Bereits abgewandert (Segment D)",IF(Z3329&gt;=Hilfswerte!$B$38,"Rot - akut gefaehrdet",IF(Z3329&gt;=Hilfswerte!$B$39,"Gelb - beobachten","Gruen - stabil")))</f>
        <v>Rot - akut gefaehrdet</v>
      </c>
    </row>
    <row r="3330" spans="1:27" ht="15" customHeight="1" x14ac:dyDescent="0.25">
      <c r="A3330" s="4" t="s">
        <v>3677</v>
      </c>
      <c r="B3330" s="4" t="s">
        <v>312</v>
      </c>
      <c r="C3330" s="4" t="s">
        <v>74</v>
      </c>
      <c r="D3330" s="4" t="s">
        <v>30</v>
      </c>
      <c r="E3330" s="4">
        <v>124</v>
      </c>
      <c r="F3330" s="4">
        <v>34.6</v>
      </c>
      <c r="G3330" s="4">
        <v>6.1</v>
      </c>
      <c r="H3330" s="4">
        <v>22523</v>
      </c>
      <c r="I3330" s="4">
        <v>3</v>
      </c>
      <c r="J3330" s="4">
        <v>26</v>
      </c>
      <c r="K3330" s="4">
        <v>0</v>
      </c>
      <c r="L3330" s="4">
        <v>1</v>
      </c>
      <c r="M3330" s="4">
        <v>5</v>
      </c>
      <c r="N3330" s="4">
        <v>26.7</v>
      </c>
      <c r="O3330" s="4">
        <f t="shared" ref="O3330:O3393" si="416">IF(J3330&gt;365,1,IF(J3330&lt;=30,5,IF(J3330&lt;=90,4,IF(J3330&lt;=180,3,2))))</f>
        <v>5</v>
      </c>
      <c r="P3330" s="4">
        <f t="shared" ref="P3330:P3393" si="417">IF(I3330&gt;=5,5,IF(I3330&gt;=4,4,IF(I3330&gt;=3,3,IF(I3330&gt;=2,2,1))))</f>
        <v>3</v>
      </c>
      <c r="Q3330" s="4">
        <f t="shared" ref="Q3330:Q3393" si="418">IF(H3330&gt;=7500,5,IF(H3330&gt;=2500,4,IF(H3330&gt;=1000,3,IF(H3330&gt;=1,2,1))))</f>
        <v>5</v>
      </c>
      <c r="R3330" s="4">
        <f t="shared" ref="R3330:R3393" si="419">O3330+P3330+Q3330</f>
        <v>13</v>
      </c>
      <c r="S3330" s="4">
        <f t="shared" ref="S3330:S3393" si="420">ROUND(10*R3330+0.5*N3330-6*K3330-0.3*MAX(0,L3330),1)</f>
        <v>143.1</v>
      </c>
      <c r="T3330" s="4" t="str">
        <f t="shared" ref="T3330:T3393" si="421">IF(J3330&gt;365,"D - Abwanderungsrisiko",IF(S3330&gt;=125,"A - Top-Kunde",IF(S3330&gt;=105,"B - Kernkunde","C - Entwicklungspotenzial")))</f>
        <v>A - Top-Kunde</v>
      </c>
      <c r="U3330" s="4">
        <f>ROUND(((E3330-Hilfswerte!$B$20)/Hilfswerte!$B$21)+((F3330-Hilfswerte!$B$22)/Hilfswerte!$B$23)+((G3330-Hilfswerte!$B$24)/Hilfswerte!$B$25)+0.1*INDEX(Hilfswerte!$B$4:$B$15,MATCH(C3330,Hilfswerte!$A$4:$A$15,0)),2)</f>
        <v>-0.54</v>
      </c>
      <c r="V3330" s="4">
        <f>ROUND(SQRT((((E3330-Hilfswerte!$B$20)/Hilfswerte!$B$21)-Hilfswerte!$B$28)^2+(((F3330-Hilfswerte!$B$22)/Hilfswerte!$B$23)-Hilfswerte!$B$29)^2+(((G3330-Hilfswerte!$B$24)/Hilfswerte!$B$25)-Hilfswerte!$B$30)^2),3)</f>
        <v>0.83399999999999996</v>
      </c>
      <c r="W3330" s="4">
        <f>ROUND(E3330*Hilfswerte!$B$31,0)</f>
        <v>25488</v>
      </c>
      <c r="X3330" s="4">
        <f t="shared" ref="X3330:X3393" si="422">MAX(0,W3330-H3330)</f>
        <v>2965</v>
      </c>
      <c r="Y3330" s="4" t="str">
        <f>IF(T3330="A - Top-Kunde","bereits Top-Kunde",IF(AND(V3330&lt;=Hilfswerte!$B$34,H3330&lt;0.5*W3330),"Hoch",IF(AND(V3330&lt;=Hilfswerte!$B$35,H3330&lt;0.7*W3330),"Mittel","Niedrig")))</f>
        <v>bereits Top-Kunde</v>
      </c>
      <c r="Z3330" s="4">
        <f t="shared" ref="Z3330:Z3393" si="423">ROUND(0.4*MAX(0,-N3330)+3*K3330+0.2*MAX(0,L3330)+0.05*J3330,1)</f>
        <v>1.5</v>
      </c>
      <c r="AA3330" s="4" t="str">
        <f>IF(J3330&gt;365,"Bereits abgewandert (Segment D)",IF(Z3330&gt;=Hilfswerte!$B$38,"Rot - akut gefaehrdet",IF(Z3330&gt;=Hilfswerte!$B$39,"Gelb - beobachten","Gruen - stabil")))</f>
        <v>Gruen - stabil</v>
      </c>
    </row>
    <row r="3331" spans="1:27" ht="15" customHeight="1" x14ac:dyDescent="0.25">
      <c r="A3331" s="4" t="s">
        <v>3678</v>
      </c>
      <c r="B3331" s="4" t="s">
        <v>623</v>
      </c>
      <c r="C3331" s="4" t="s">
        <v>55</v>
      </c>
      <c r="D3331" s="4" t="s">
        <v>77</v>
      </c>
      <c r="E3331" s="4">
        <v>57</v>
      </c>
      <c r="F3331" s="4">
        <v>15.6</v>
      </c>
      <c r="G3331" s="4">
        <v>14.5</v>
      </c>
      <c r="H3331" s="4">
        <v>233</v>
      </c>
      <c r="I3331" s="4">
        <v>1</v>
      </c>
      <c r="J3331" s="4">
        <v>361</v>
      </c>
      <c r="K3331" s="4">
        <v>0</v>
      </c>
      <c r="L3331" s="4">
        <v>23</v>
      </c>
      <c r="M3331" s="4">
        <v>3</v>
      </c>
      <c r="N3331" s="4">
        <v>3.1</v>
      </c>
      <c r="O3331" s="4">
        <f t="shared" si="416"/>
        <v>2</v>
      </c>
      <c r="P3331" s="4">
        <f t="shared" si="417"/>
        <v>1</v>
      </c>
      <c r="Q3331" s="4">
        <f t="shared" si="418"/>
        <v>2</v>
      </c>
      <c r="R3331" s="4">
        <f t="shared" si="419"/>
        <v>5</v>
      </c>
      <c r="S3331" s="4">
        <f t="shared" si="420"/>
        <v>44.7</v>
      </c>
      <c r="T3331" s="4" t="str">
        <f t="shared" si="421"/>
        <v>C - Entwicklungspotenzial</v>
      </c>
      <c r="U3331" s="4">
        <f>ROUND(((E3331-Hilfswerte!$B$20)/Hilfswerte!$B$21)+((F3331-Hilfswerte!$B$22)/Hilfswerte!$B$23)+((G3331-Hilfswerte!$B$24)/Hilfswerte!$B$25)+0.1*INDEX(Hilfswerte!$B$4:$B$15,MATCH(C3331,Hilfswerte!$A$4:$A$15,0)),2)</f>
        <v>0.48</v>
      </c>
      <c r="V3331" s="4">
        <f>ROUND(SQRT((((E3331-Hilfswerte!$B$20)/Hilfswerte!$B$21)-Hilfswerte!$B$28)^2+(((F3331-Hilfswerte!$B$22)/Hilfswerte!$B$23)-Hilfswerte!$B$29)^2+(((G3331-Hilfswerte!$B$24)/Hilfswerte!$B$25)-Hilfswerte!$B$30)^2),3)</f>
        <v>0.80800000000000005</v>
      </c>
      <c r="W3331" s="4">
        <f>ROUND(E3331*Hilfswerte!$B$31,0)</f>
        <v>11716</v>
      </c>
      <c r="X3331" s="4">
        <f t="shared" si="422"/>
        <v>11483</v>
      </c>
      <c r="Y3331" s="4" t="str">
        <f>IF(T3331="A - Top-Kunde","bereits Top-Kunde",IF(AND(V3331&lt;=Hilfswerte!$B$34,H3331&lt;0.5*W3331),"Hoch",IF(AND(V3331&lt;=Hilfswerte!$B$35,H3331&lt;0.7*W3331),"Mittel","Niedrig")))</f>
        <v>Hoch</v>
      </c>
      <c r="Z3331" s="4">
        <f t="shared" si="423"/>
        <v>22.7</v>
      </c>
      <c r="AA3331" s="4" t="str">
        <f>IF(J3331&gt;365,"Bereits abgewandert (Segment D)",IF(Z3331&gt;=Hilfswerte!$B$38,"Rot - akut gefaehrdet",IF(Z3331&gt;=Hilfswerte!$B$39,"Gelb - beobachten","Gruen - stabil")))</f>
        <v>Rot - akut gefaehrdet</v>
      </c>
    </row>
    <row r="3332" spans="1:27" ht="15" customHeight="1" x14ac:dyDescent="0.25">
      <c r="A3332" s="4" t="s">
        <v>3679</v>
      </c>
      <c r="B3332" s="4" t="s">
        <v>58</v>
      </c>
      <c r="C3332" s="4" t="s">
        <v>59</v>
      </c>
      <c r="D3332" s="4" t="s">
        <v>93</v>
      </c>
      <c r="E3332" s="4">
        <v>21</v>
      </c>
      <c r="F3332" s="4">
        <v>4.2</v>
      </c>
      <c r="G3332" s="4">
        <v>17.899999999999999</v>
      </c>
      <c r="H3332" s="4">
        <v>4528</v>
      </c>
      <c r="I3332" s="4">
        <v>2</v>
      </c>
      <c r="J3332" s="4">
        <v>81</v>
      </c>
      <c r="K3332" s="4">
        <v>0</v>
      </c>
      <c r="L3332" s="4">
        <v>-6</v>
      </c>
      <c r="M3332" s="4">
        <v>3</v>
      </c>
      <c r="N3332" s="4">
        <v>-21.8</v>
      </c>
      <c r="O3332" s="4">
        <f t="shared" si="416"/>
        <v>4</v>
      </c>
      <c r="P3332" s="4">
        <f t="shared" si="417"/>
        <v>2</v>
      </c>
      <c r="Q3332" s="4">
        <f t="shared" si="418"/>
        <v>4</v>
      </c>
      <c r="R3332" s="4">
        <f t="shared" si="419"/>
        <v>10</v>
      </c>
      <c r="S3332" s="4">
        <f t="shared" si="420"/>
        <v>89.1</v>
      </c>
      <c r="T3332" s="4" t="str">
        <f t="shared" si="421"/>
        <v>C - Entwicklungspotenzial</v>
      </c>
      <c r="U3332" s="4">
        <f>ROUND(((E3332-Hilfswerte!$B$20)/Hilfswerte!$B$21)+((F3332-Hilfswerte!$B$22)/Hilfswerte!$B$23)+((G3332-Hilfswerte!$B$24)/Hilfswerte!$B$25)+0.1*INDEX(Hilfswerte!$B$4:$B$15,MATCH(C3332,Hilfswerte!$A$4:$A$15,0)),2)</f>
        <v>0.28999999999999998</v>
      </c>
      <c r="V3332" s="4">
        <f>ROUND(SQRT((((E3332-Hilfswerte!$B$20)/Hilfswerte!$B$21)-Hilfswerte!$B$28)^2+(((F3332-Hilfswerte!$B$22)/Hilfswerte!$B$23)-Hilfswerte!$B$29)^2+(((G3332-Hilfswerte!$B$24)/Hilfswerte!$B$25)-Hilfswerte!$B$30)^2),3)</f>
        <v>1.3720000000000001</v>
      </c>
      <c r="W3332" s="4">
        <f>ROUND(E3332*Hilfswerte!$B$31,0)</f>
        <v>4316</v>
      </c>
      <c r="X3332" s="4">
        <f t="shared" si="422"/>
        <v>0</v>
      </c>
      <c r="Y3332" s="4" t="str">
        <f>IF(T3332="A - Top-Kunde","bereits Top-Kunde",IF(AND(V3332&lt;=Hilfswerte!$B$34,H3332&lt;0.5*W3332),"Hoch",IF(AND(V3332&lt;=Hilfswerte!$B$35,H3332&lt;0.7*W3332),"Mittel","Niedrig")))</f>
        <v>Niedrig</v>
      </c>
      <c r="Z3332" s="4">
        <f t="shared" si="423"/>
        <v>12.8</v>
      </c>
      <c r="AA3332" s="4" t="str">
        <f>IF(J3332&gt;365,"Bereits abgewandert (Segment D)",IF(Z3332&gt;=Hilfswerte!$B$38,"Rot - akut gefaehrdet",IF(Z3332&gt;=Hilfswerte!$B$39,"Gelb - beobachten","Gruen - stabil")))</f>
        <v>Gruen - stabil</v>
      </c>
    </row>
    <row r="3333" spans="1:27" ht="15" customHeight="1" x14ac:dyDescent="0.25">
      <c r="A3333" s="4" t="s">
        <v>3680</v>
      </c>
      <c r="B3333" s="4" t="s">
        <v>341</v>
      </c>
      <c r="C3333" s="4" t="s">
        <v>59</v>
      </c>
      <c r="D3333" s="4" t="s">
        <v>30</v>
      </c>
      <c r="E3333" s="4">
        <v>292</v>
      </c>
      <c r="F3333" s="4">
        <v>31.4</v>
      </c>
      <c r="G3333" s="4">
        <v>5.0999999999999996</v>
      </c>
      <c r="H3333" s="4">
        <v>0</v>
      </c>
      <c r="I3333" s="4">
        <v>0</v>
      </c>
      <c r="J3333" s="4">
        <v>444</v>
      </c>
      <c r="K3333" s="4">
        <v>0</v>
      </c>
      <c r="L3333" s="4">
        <v>30</v>
      </c>
      <c r="M3333" s="4">
        <v>0</v>
      </c>
      <c r="N3333" s="4">
        <v>-48.7</v>
      </c>
      <c r="O3333" s="4">
        <f t="shared" si="416"/>
        <v>1</v>
      </c>
      <c r="P3333" s="4">
        <f t="shared" si="417"/>
        <v>1</v>
      </c>
      <c r="Q3333" s="4">
        <f t="shared" si="418"/>
        <v>1</v>
      </c>
      <c r="R3333" s="4">
        <f t="shared" si="419"/>
        <v>3</v>
      </c>
      <c r="S3333" s="4">
        <f t="shared" si="420"/>
        <v>-3.4</v>
      </c>
      <c r="T3333" s="4" t="str">
        <f t="shared" si="421"/>
        <v>D - Abwanderungsrisiko</v>
      </c>
      <c r="U3333" s="4">
        <f>ROUND(((E3333-Hilfswerte!$B$20)/Hilfswerte!$B$21)+((F3333-Hilfswerte!$B$22)/Hilfswerte!$B$23)+((G3333-Hilfswerte!$B$24)/Hilfswerte!$B$25)+0.1*INDEX(Hilfswerte!$B$4:$B$15,MATCH(C3333,Hilfswerte!$A$4:$A$15,0)),2)</f>
        <v>-0.09</v>
      </c>
      <c r="V3333" s="4">
        <f>ROUND(SQRT((((E3333-Hilfswerte!$B$20)/Hilfswerte!$B$21)-Hilfswerte!$B$28)^2+(((F3333-Hilfswerte!$B$22)/Hilfswerte!$B$23)-Hilfswerte!$B$29)^2+(((G3333-Hilfswerte!$B$24)/Hilfswerte!$B$25)-Hilfswerte!$B$30)^2),3)</f>
        <v>1.113</v>
      </c>
      <c r="W3333" s="4">
        <f>ROUND(E3333*Hilfswerte!$B$31,0)</f>
        <v>60019</v>
      </c>
      <c r="X3333" s="4">
        <f t="shared" si="422"/>
        <v>60019</v>
      </c>
      <c r="Y3333" s="4" t="str">
        <f>IF(T3333="A - Top-Kunde","bereits Top-Kunde",IF(AND(V3333&lt;=Hilfswerte!$B$34,H3333&lt;0.5*W3333),"Hoch",IF(AND(V3333&lt;=Hilfswerte!$B$35,H3333&lt;0.7*W3333),"Mittel","Niedrig")))</f>
        <v>Mittel</v>
      </c>
      <c r="Z3333" s="4">
        <f t="shared" si="423"/>
        <v>47.7</v>
      </c>
      <c r="AA3333" s="4" t="str">
        <f>IF(J3333&gt;365,"Bereits abgewandert (Segment D)",IF(Z3333&gt;=Hilfswerte!$B$38,"Rot - akut gefaehrdet",IF(Z3333&gt;=Hilfswerte!$B$39,"Gelb - beobachten","Gruen - stabil")))</f>
        <v>Bereits abgewandert (Segment D)</v>
      </c>
    </row>
    <row r="3334" spans="1:27" ht="15" customHeight="1" x14ac:dyDescent="0.25">
      <c r="A3334" s="4" t="s">
        <v>3681</v>
      </c>
      <c r="B3334" s="4" t="s">
        <v>284</v>
      </c>
      <c r="C3334" s="4" t="s">
        <v>55</v>
      </c>
      <c r="D3334" s="4" t="s">
        <v>93</v>
      </c>
      <c r="E3334" s="4">
        <v>403</v>
      </c>
      <c r="F3334" s="4">
        <v>81.599999999999994</v>
      </c>
      <c r="G3334" s="4">
        <v>8.6</v>
      </c>
      <c r="H3334" s="4">
        <v>19678</v>
      </c>
      <c r="I3334" s="4">
        <v>2</v>
      </c>
      <c r="J3334" s="4">
        <v>348</v>
      </c>
      <c r="K3334" s="4">
        <v>0</v>
      </c>
      <c r="L3334" s="4">
        <v>35</v>
      </c>
      <c r="M3334" s="4">
        <v>2</v>
      </c>
      <c r="N3334" s="4">
        <v>-11.5</v>
      </c>
      <c r="O3334" s="4">
        <f t="shared" si="416"/>
        <v>2</v>
      </c>
      <c r="P3334" s="4">
        <f t="shared" si="417"/>
        <v>2</v>
      </c>
      <c r="Q3334" s="4">
        <f t="shared" si="418"/>
        <v>5</v>
      </c>
      <c r="R3334" s="4">
        <f t="shared" si="419"/>
        <v>9</v>
      </c>
      <c r="S3334" s="4">
        <f t="shared" si="420"/>
        <v>73.8</v>
      </c>
      <c r="T3334" s="4" t="str">
        <f t="shared" si="421"/>
        <v>C - Entwicklungspotenzial</v>
      </c>
      <c r="U3334" s="4">
        <f>ROUND(((E3334-Hilfswerte!$B$20)/Hilfswerte!$B$21)+((F3334-Hilfswerte!$B$22)/Hilfswerte!$B$23)+((G3334-Hilfswerte!$B$24)/Hilfswerte!$B$25)+0.1*INDEX(Hilfswerte!$B$4:$B$15,MATCH(C3334,Hilfswerte!$A$4:$A$15,0)),2)</f>
        <v>2.2200000000000002</v>
      </c>
      <c r="V3334" s="4">
        <f>ROUND(SQRT((((E3334-Hilfswerte!$B$20)/Hilfswerte!$B$21)-Hilfswerte!$B$28)^2+(((F3334-Hilfswerte!$B$22)/Hilfswerte!$B$23)-Hilfswerte!$B$29)^2+(((G3334-Hilfswerte!$B$24)/Hilfswerte!$B$25)-Hilfswerte!$B$30)^2),3)</f>
        <v>1.3480000000000001</v>
      </c>
      <c r="W3334" s="4">
        <f>ROUND(E3334*Hilfswerte!$B$31,0)</f>
        <v>82835</v>
      </c>
      <c r="X3334" s="4">
        <f t="shared" si="422"/>
        <v>63157</v>
      </c>
      <c r="Y3334" s="4" t="str">
        <f>IF(T3334="A - Top-Kunde","bereits Top-Kunde",IF(AND(V3334&lt;=Hilfswerte!$B$34,H3334&lt;0.5*W3334),"Hoch",IF(AND(V3334&lt;=Hilfswerte!$B$35,H3334&lt;0.7*W3334),"Mittel","Niedrig")))</f>
        <v>Niedrig</v>
      </c>
      <c r="Z3334" s="4">
        <f t="shared" si="423"/>
        <v>29</v>
      </c>
      <c r="AA3334" s="4" t="str">
        <f>IF(J3334&gt;365,"Bereits abgewandert (Segment D)",IF(Z3334&gt;=Hilfswerte!$B$38,"Rot - akut gefaehrdet",IF(Z3334&gt;=Hilfswerte!$B$39,"Gelb - beobachten","Gruen - stabil")))</f>
        <v>Rot - akut gefaehrdet</v>
      </c>
    </row>
    <row r="3335" spans="1:27" ht="15" customHeight="1" x14ac:dyDescent="0.25">
      <c r="A3335" s="4" t="s">
        <v>3682</v>
      </c>
      <c r="B3335" s="4" t="s">
        <v>245</v>
      </c>
      <c r="C3335" s="4" t="s">
        <v>89</v>
      </c>
      <c r="D3335" s="4" t="s">
        <v>30</v>
      </c>
      <c r="E3335" s="4">
        <v>181</v>
      </c>
      <c r="F3335" s="4">
        <v>39.9</v>
      </c>
      <c r="G3335" s="4">
        <v>13.7</v>
      </c>
      <c r="H3335" s="4">
        <v>57753</v>
      </c>
      <c r="I3335" s="4">
        <v>3</v>
      </c>
      <c r="J3335" s="4">
        <v>16</v>
      </c>
      <c r="K3335" s="4">
        <v>0</v>
      </c>
      <c r="L3335" s="4">
        <v>-5</v>
      </c>
      <c r="M3335" s="4">
        <v>1</v>
      </c>
      <c r="N3335" s="4">
        <v>25.7</v>
      </c>
      <c r="O3335" s="4">
        <f t="shared" si="416"/>
        <v>5</v>
      </c>
      <c r="P3335" s="4">
        <f t="shared" si="417"/>
        <v>3</v>
      </c>
      <c r="Q3335" s="4">
        <f t="shared" si="418"/>
        <v>5</v>
      </c>
      <c r="R3335" s="4">
        <f t="shared" si="419"/>
        <v>13</v>
      </c>
      <c r="S3335" s="4">
        <f t="shared" si="420"/>
        <v>142.9</v>
      </c>
      <c r="T3335" s="4" t="str">
        <f t="shared" si="421"/>
        <v>A - Top-Kunde</v>
      </c>
      <c r="U3335" s="4">
        <f>ROUND(((E3335-Hilfswerte!$B$20)/Hilfswerte!$B$21)+((F3335-Hilfswerte!$B$22)/Hilfswerte!$B$23)+((G3335-Hilfswerte!$B$24)/Hilfswerte!$B$25)+0.1*INDEX(Hilfswerte!$B$4:$B$15,MATCH(C3335,Hilfswerte!$A$4:$A$15,0)),2)</f>
        <v>1.32</v>
      </c>
      <c r="V3335" s="4">
        <f>ROUND(SQRT((((E3335-Hilfswerte!$B$20)/Hilfswerte!$B$21)-Hilfswerte!$B$28)^2+(((F3335-Hilfswerte!$B$22)/Hilfswerte!$B$23)-Hilfswerte!$B$29)^2+(((G3335-Hilfswerte!$B$24)/Hilfswerte!$B$25)-Hilfswerte!$B$30)^2),3)</f>
        <v>0.40200000000000002</v>
      </c>
      <c r="W3335" s="4">
        <f>ROUND(E3335*Hilfswerte!$B$31,0)</f>
        <v>37204</v>
      </c>
      <c r="X3335" s="4">
        <f t="shared" si="422"/>
        <v>0</v>
      </c>
      <c r="Y3335" s="4" t="str">
        <f>IF(T3335="A - Top-Kunde","bereits Top-Kunde",IF(AND(V3335&lt;=Hilfswerte!$B$34,H3335&lt;0.5*W3335),"Hoch",IF(AND(V3335&lt;=Hilfswerte!$B$35,H3335&lt;0.7*W3335),"Mittel","Niedrig")))</f>
        <v>bereits Top-Kunde</v>
      </c>
      <c r="Z3335" s="4">
        <f t="shared" si="423"/>
        <v>0.8</v>
      </c>
      <c r="AA3335" s="4" t="str">
        <f>IF(J3335&gt;365,"Bereits abgewandert (Segment D)",IF(Z3335&gt;=Hilfswerte!$B$38,"Rot - akut gefaehrdet",IF(Z3335&gt;=Hilfswerte!$B$39,"Gelb - beobachten","Gruen - stabil")))</f>
        <v>Gruen - stabil</v>
      </c>
    </row>
    <row r="3336" spans="1:27" ht="15" customHeight="1" x14ac:dyDescent="0.25">
      <c r="A3336" s="4" t="s">
        <v>3683</v>
      </c>
      <c r="B3336" s="4" t="s">
        <v>1442</v>
      </c>
      <c r="C3336" s="4" t="s">
        <v>65</v>
      </c>
      <c r="D3336" s="4" t="s">
        <v>93</v>
      </c>
      <c r="E3336" s="4">
        <v>366</v>
      </c>
      <c r="F3336" s="4">
        <v>79.099999999999994</v>
      </c>
      <c r="G3336" s="4">
        <v>7.4</v>
      </c>
      <c r="H3336" s="4">
        <v>208144</v>
      </c>
      <c r="I3336" s="4">
        <v>4</v>
      </c>
      <c r="J3336" s="4">
        <v>7</v>
      </c>
      <c r="K3336" s="4">
        <v>0</v>
      </c>
      <c r="L3336" s="4">
        <v>13</v>
      </c>
      <c r="M3336" s="4">
        <v>5</v>
      </c>
      <c r="N3336" s="4">
        <v>-36.200000000000003</v>
      </c>
      <c r="O3336" s="4">
        <f t="shared" si="416"/>
        <v>5</v>
      </c>
      <c r="P3336" s="4">
        <f t="shared" si="417"/>
        <v>4</v>
      </c>
      <c r="Q3336" s="4">
        <f t="shared" si="418"/>
        <v>5</v>
      </c>
      <c r="R3336" s="4">
        <f t="shared" si="419"/>
        <v>14</v>
      </c>
      <c r="S3336" s="4">
        <f t="shared" si="420"/>
        <v>118</v>
      </c>
      <c r="T3336" s="4" t="str">
        <f t="shared" si="421"/>
        <v>B - Kernkunde</v>
      </c>
      <c r="U3336" s="4">
        <f>ROUND(((E3336-Hilfswerte!$B$20)/Hilfswerte!$B$21)+((F3336-Hilfswerte!$B$22)/Hilfswerte!$B$23)+((G3336-Hilfswerte!$B$24)/Hilfswerte!$B$25)+0.1*INDEX(Hilfswerte!$B$4:$B$15,MATCH(C3336,Hilfswerte!$A$4:$A$15,0)),2)</f>
        <v>1.48</v>
      </c>
      <c r="V3336" s="4">
        <f>ROUND(SQRT((((E3336-Hilfswerte!$B$20)/Hilfswerte!$B$21)-Hilfswerte!$B$28)^2+(((F3336-Hilfswerte!$B$22)/Hilfswerte!$B$23)-Hilfswerte!$B$29)^2+(((G3336-Hilfswerte!$B$24)/Hilfswerte!$B$25)-Hilfswerte!$B$30)^2),3)</f>
        <v>1.284</v>
      </c>
      <c r="W3336" s="4">
        <f>ROUND(E3336*Hilfswerte!$B$31,0)</f>
        <v>75230</v>
      </c>
      <c r="X3336" s="4">
        <f t="shared" si="422"/>
        <v>0</v>
      </c>
      <c r="Y3336" s="4" t="str">
        <f>IF(T3336="A - Top-Kunde","bereits Top-Kunde",IF(AND(V3336&lt;=Hilfswerte!$B$34,H3336&lt;0.5*W3336),"Hoch",IF(AND(V3336&lt;=Hilfswerte!$B$35,H3336&lt;0.7*W3336),"Mittel","Niedrig")))</f>
        <v>Niedrig</v>
      </c>
      <c r="Z3336" s="4">
        <f t="shared" si="423"/>
        <v>17.399999999999999</v>
      </c>
      <c r="AA3336" s="4" t="str">
        <f>IF(J3336&gt;365,"Bereits abgewandert (Segment D)",IF(Z3336&gt;=Hilfswerte!$B$38,"Rot - akut gefaehrdet",IF(Z3336&gt;=Hilfswerte!$B$39,"Gelb - beobachten","Gruen - stabil")))</f>
        <v>Gelb - beobachten</v>
      </c>
    </row>
    <row r="3337" spans="1:27" ht="15" customHeight="1" x14ac:dyDescent="0.25">
      <c r="A3337" s="4" t="s">
        <v>3684</v>
      </c>
      <c r="B3337" s="4" t="s">
        <v>261</v>
      </c>
      <c r="C3337" s="4" t="s">
        <v>74</v>
      </c>
      <c r="D3337" s="4" t="s">
        <v>106</v>
      </c>
      <c r="E3337" s="4">
        <v>78</v>
      </c>
      <c r="F3337" s="4">
        <v>16.2</v>
      </c>
      <c r="G3337" s="4">
        <v>11.4</v>
      </c>
      <c r="H3337" s="4">
        <v>1583</v>
      </c>
      <c r="I3337" s="4">
        <v>1</v>
      </c>
      <c r="J3337" s="4">
        <v>93</v>
      </c>
      <c r="K3337" s="4">
        <v>1</v>
      </c>
      <c r="L3337" s="4">
        <v>-3</v>
      </c>
      <c r="M3337" s="4">
        <v>4</v>
      </c>
      <c r="N3337" s="4">
        <v>-9</v>
      </c>
      <c r="O3337" s="4">
        <f t="shared" si="416"/>
        <v>3</v>
      </c>
      <c r="P3337" s="4">
        <f t="shared" si="417"/>
        <v>1</v>
      </c>
      <c r="Q3337" s="4">
        <f t="shared" si="418"/>
        <v>3</v>
      </c>
      <c r="R3337" s="4">
        <f t="shared" si="419"/>
        <v>7</v>
      </c>
      <c r="S3337" s="4">
        <f t="shared" si="420"/>
        <v>59.5</v>
      </c>
      <c r="T3337" s="4" t="str">
        <f t="shared" si="421"/>
        <v>C - Entwicklungspotenzial</v>
      </c>
      <c r="U3337" s="4">
        <f>ROUND(((E3337-Hilfswerte!$B$20)/Hilfswerte!$B$21)+((F3337-Hilfswerte!$B$22)/Hilfswerte!$B$23)+((G3337-Hilfswerte!$B$24)/Hilfswerte!$B$25)+0.1*INDEX(Hilfswerte!$B$4:$B$15,MATCH(C3337,Hilfswerte!$A$4:$A$15,0)),2)</f>
        <v>-0.23</v>
      </c>
      <c r="V3337" s="4">
        <f>ROUND(SQRT((((E3337-Hilfswerte!$B$20)/Hilfswerte!$B$21)-Hilfswerte!$B$28)^2+(((F3337-Hilfswerte!$B$22)/Hilfswerte!$B$23)-Hilfswerte!$B$29)^2+(((G3337-Hilfswerte!$B$24)/Hilfswerte!$B$25)-Hilfswerte!$B$30)^2),3)</f>
        <v>0.54500000000000004</v>
      </c>
      <c r="W3337" s="4">
        <f>ROUND(E3337*Hilfswerte!$B$31,0)</f>
        <v>16033</v>
      </c>
      <c r="X3337" s="4">
        <f t="shared" si="422"/>
        <v>14450</v>
      </c>
      <c r="Y3337" s="4" t="str">
        <f>IF(T3337="A - Top-Kunde","bereits Top-Kunde",IF(AND(V3337&lt;=Hilfswerte!$B$34,H3337&lt;0.5*W3337),"Hoch",IF(AND(V3337&lt;=Hilfswerte!$B$35,H3337&lt;0.7*W3337),"Mittel","Niedrig")))</f>
        <v>Hoch</v>
      </c>
      <c r="Z3337" s="4">
        <f t="shared" si="423"/>
        <v>11.3</v>
      </c>
      <c r="AA3337" s="4" t="str">
        <f>IF(J3337&gt;365,"Bereits abgewandert (Segment D)",IF(Z3337&gt;=Hilfswerte!$B$38,"Rot - akut gefaehrdet",IF(Z3337&gt;=Hilfswerte!$B$39,"Gelb - beobachten","Gruen - stabil")))</f>
        <v>Gruen - stabil</v>
      </c>
    </row>
    <row r="3338" spans="1:27" ht="15" customHeight="1" x14ac:dyDescent="0.25">
      <c r="A3338" s="4" t="s">
        <v>3685</v>
      </c>
      <c r="B3338" s="4" t="s">
        <v>69</v>
      </c>
      <c r="C3338" s="4" t="s">
        <v>84</v>
      </c>
      <c r="D3338" s="4" t="s">
        <v>52</v>
      </c>
      <c r="E3338" s="4">
        <v>35</v>
      </c>
      <c r="F3338" s="4">
        <v>5.5</v>
      </c>
      <c r="G3338" s="4">
        <v>16.399999999999999</v>
      </c>
      <c r="H3338" s="4">
        <v>0</v>
      </c>
      <c r="I3338" s="4">
        <v>0</v>
      </c>
      <c r="J3338" s="4">
        <v>502</v>
      </c>
      <c r="K3338" s="4">
        <v>0</v>
      </c>
      <c r="L3338" s="4">
        <v>9</v>
      </c>
      <c r="M3338" s="4">
        <v>0</v>
      </c>
      <c r="N3338" s="4">
        <v>-90</v>
      </c>
      <c r="O3338" s="4">
        <f t="shared" si="416"/>
        <v>1</v>
      </c>
      <c r="P3338" s="4">
        <f t="shared" si="417"/>
        <v>1</v>
      </c>
      <c r="Q3338" s="4">
        <f t="shared" si="418"/>
        <v>1</v>
      </c>
      <c r="R3338" s="4">
        <f t="shared" si="419"/>
        <v>3</v>
      </c>
      <c r="S3338" s="4">
        <f t="shared" si="420"/>
        <v>-17.7</v>
      </c>
      <c r="T3338" s="4" t="str">
        <f t="shared" si="421"/>
        <v>D - Abwanderungsrisiko</v>
      </c>
      <c r="U3338" s="4">
        <f>ROUND(((E3338-Hilfswerte!$B$20)/Hilfswerte!$B$21)+((F3338-Hilfswerte!$B$22)/Hilfswerte!$B$23)+((G3338-Hilfswerte!$B$24)/Hilfswerte!$B$25)+0.1*INDEX(Hilfswerte!$B$4:$B$15,MATCH(C3338,Hilfswerte!$A$4:$A$15,0)),2)</f>
        <v>0.22</v>
      </c>
      <c r="V3338" s="4">
        <f>ROUND(SQRT((((E3338-Hilfswerte!$B$20)/Hilfswerte!$B$21)-Hilfswerte!$B$28)^2+(((F3338-Hilfswerte!$B$22)/Hilfswerte!$B$23)-Hilfswerte!$B$29)^2+(((G3338-Hilfswerte!$B$24)/Hilfswerte!$B$25)-Hilfswerte!$B$30)^2),3)</f>
        <v>1.1559999999999999</v>
      </c>
      <c r="W3338" s="4">
        <f>ROUND(E3338*Hilfswerte!$B$31,0)</f>
        <v>7194</v>
      </c>
      <c r="X3338" s="4">
        <f t="shared" si="422"/>
        <v>7194</v>
      </c>
      <c r="Y3338" s="4" t="str">
        <f>IF(T3338="A - Top-Kunde","bereits Top-Kunde",IF(AND(V3338&lt;=Hilfswerte!$B$34,H3338&lt;0.5*W3338),"Hoch",IF(AND(V3338&lt;=Hilfswerte!$B$35,H3338&lt;0.7*W3338),"Mittel","Niedrig")))</f>
        <v>Niedrig</v>
      </c>
      <c r="Z3338" s="4">
        <f t="shared" si="423"/>
        <v>62.9</v>
      </c>
      <c r="AA3338" s="4" t="str">
        <f>IF(J3338&gt;365,"Bereits abgewandert (Segment D)",IF(Z3338&gt;=Hilfswerte!$B$38,"Rot - akut gefaehrdet",IF(Z3338&gt;=Hilfswerte!$B$39,"Gelb - beobachten","Gruen - stabil")))</f>
        <v>Bereits abgewandert (Segment D)</v>
      </c>
    </row>
    <row r="3339" spans="1:27" ht="15" customHeight="1" x14ac:dyDescent="0.25">
      <c r="A3339" s="4" t="s">
        <v>3686</v>
      </c>
      <c r="B3339" s="4" t="s">
        <v>203</v>
      </c>
      <c r="C3339" s="4" t="s">
        <v>47</v>
      </c>
      <c r="D3339" s="4" t="s">
        <v>30</v>
      </c>
      <c r="E3339" s="4">
        <v>274</v>
      </c>
      <c r="F3339" s="4">
        <v>36.4</v>
      </c>
      <c r="G3339" s="4">
        <v>0.7</v>
      </c>
      <c r="H3339" s="4">
        <v>13385</v>
      </c>
      <c r="I3339" s="4">
        <v>3</v>
      </c>
      <c r="J3339" s="4">
        <v>38</v>
      </c>
      <c r="K3339" s="4">
        <v>0</v>
      </c>
      <c r="L3339" s="4">
        <v>13</v>
      </c>
      <c r="M3339" s="4">
        <v>6</v>
      </c>
      <c r="N3339" s="4">
        <v>16.600000000000001</v>
      </c>
      <c r="O3339" s="4">
        <f t="shared" si="416"/>
        <v>4</v>
      </c>
      <c r="P3339" s="4">
        <f t="shared" si="417"/>
        <v>3</v>
      </c>
      <c r="Q3339" s="4">
        <f t="shared" si="418"/>
        <v>5</v>
      </c>
      <c r="R3339" s="4">
        <f t="shared" si="419"/>
        <v>12</v>
      </c>
      <c r="S3339" s="4">
        <f t="shared" si="420"/>
        <v>124.4</v>
      </c>
      <c r="T3339" s="4" t="str">
        <f t="shared" si="421"/>
        <v>B - Kernkunde</v>
      </c>
      <c r="U3339" s="4">
        <f>ROUND(((E3339-Hilfswerte!$B$20)/Hilfswerte!$B$21)+((F3339-Hilfswerte!$B$22)/Hilfswerte!$B$23)+((G3339-Hilfswerte!$B$24)/Hilfswerte!$B$25)+0.1*INDEX(Hilfswerte!$B$4:$B$15,MATCH(C3339,Hilfswerte!$A$4:$A$15,0)),2)</f>
        <v>-0.62</v>
      </c>
      <c r="V3339" s="4">
        <f>ROUND(SQRT((((E3339-Hilfswerte!$B$20)/Hilfswerte!$B$21)-Hilfswerte!$B$28)^2+(((F3339-Hilfswerte!$B$22)/Hilfswerte!$B$23)-Hilfswerte!$B$29)^2+(((G3339-Hilfswerte!$B$24)/Hilfswerte!$B$25)-Hilfswerte!$B$30)^2),3)</f>
        <v>1.73</v>
      </c>
      <c r="W3339" s="4">
        <f>ROUND(E3339*Hilfswerte!$B$31,0)</f>
        <v>56320</v>
      </c>
      <c r="X3339" s="4">
        <f t="shared" si="422"/>
        <v>42935</v>
      </c>
      <c r="Y3339" s="4" t="str">
        <f>IF(T3339="A - Top-Kunde","bereits Top-Kunde",IF(AND(V3339&lt;=Hilfswerte!$B$34,H3339&lt;0.5*W3339),"Hoch",IF(AND(V3339&lt;=Hilfswerte!$B$35,H3339&lt;0.7*W3339),"Mittel","Niedrig")))</f>
        <v>Niedrig</v>
      </c>
      <c r="Z3339" s="4">
        <f t="shared" si="423"/>
        <v>4.5</v>
      </c>
      <c r="AA3339" s="4" t="str">
        <f>IF(J3339&gt;365,"Bereits abgewandert (Segment D)",IF(Z3339&gt;=Hilfswerte!$B$38,"Rot - akut gefaehrdet",IF(Z3339&gt;=Hilfswerte!$B$39,"Gelb - beobachten","Gruen - stabil")))</f>
        <v>Gruen - stabil</v>
      </c>
    </row>
    <row r="3340" spans="1:27" ht="15" customHeight="1" x14ac:dyDescent="0.25">
      <c r="A3340" s="4" t="s">
        <v>3687</v>
      </c>
      <c r="B3340" s="4" t="s">
        <v>1045</v>
      </c>
      <c r="C3340" s="4" t="s">
        <v>65</v>
      </c>
      <c r="D3340" s="4" t="s">
        <v>30</v>
      </c>
      <c r="E3340" s="4">
        <v>6</v>
      </c>
      <c r="F3340" s="4">
        <v>1.4</v>
      </c>
      <c r="G3340" s="4">
        <v>4.5</v>
      </c>
      <c r="H3340" s="4">
        <v>373</v>
      </c>
      <c r="I3340" s="4">
        <v>4</v>
      </c>
      <c r="J3340" s="4">
        <v>40</v>
      </c>
      <c r="K3340" s="4">
        <v>0</v>
      </c>
      <c r="L3340" s="4">
        <v>-3</v>
      </c>
      <c r="M3340" s="4">
        <v>5</v>
      </c>
      <c r="N3340" s="4">
        <v>-44.3</v>
      </c>
      <c r="O3340" s="4">
        <f t="shared" si="416"/>
        <v>4</v>
      </c>
      <c r="P3340" s="4">
        <f t="shared" si="417"/>
        <v>4</v>
      </c>
      <c r="Q3340" s="4">
        <f t="shared" si="418"/>
        <v>2</v>
      </c>
      <c r="R3340" s="4">
        <f t="shared" si="419"/>
        <v>10</v>
      </c>
      <c r="S3340" s="4">
        <f t="shared" si="420"/>
        <v>77.900000000000006</v>
      </c>
      <c r="T3340" s="4" t="str">
        <f t="shared" si="421"/>
        <v>C - Entwicklungspotenzial</v>
      </c>
      <c r="U3340" s="4">
        <f>ROUND(((E3340-Hilfswerte!$B$20)/Hilfswerte!$B$21)+((F3340-Hilfswerte!$B$22)/Hilfswerte!$B$23)+((G3340-Hilfswerte!$B$24)/Hilfswerte!$B$25)+0.1*INDEX(Hilfswerte!$B$4:$B$15,MATCH(C3340,Hilfswerte!$A$4:$A$15,0)),2)</f>
        <v>-1.93</v>
      </c>
      <c r="V3340" s="4">
        <f>ROUND(SQRT((((E3340-Hilfswerte!$B$20)/Hilfswerte!$B$21)-Hilfswerte!$B$28)^2+(((F3340-Hilfswerte!$B$22)/Hilfswerte!$B$23)-Hilfswerte!$B$29)^2+(((G3340-Hilfswerte!$B$24)/Hilfswerte!$B$25)-Hilfswerte!$B$30)^2),3)</f>
        <v>1.4279999999999999</v>
      </c>
      <c r="W3340" s="4">
        <f>ROUND(E3340*Hilfswerte!$B$31,0)</f>
        <v>1233</v>
      </c>
      <c r="X3340" s="4">
        <f t="shared" si="422"/>
        <v>860</v>
      </c>
      <c r="Y3340" s="4" t="str">
        <f>IF(T3340="A - Top-Kunde","bereits Top-Kunde",IF(AND(V3340&lt;=Hilfswerte!$B$34,H3340&lt;0.5*W3340),"Hoch",IF(AND(V3340&lt;=Hilfswerte!$B$35,H3340&lt;0.7*W3340),"Mittel","Niedrig")))</f>
        <v>Niedrig</v>
      </c>
      <c r="Z3340" s="4">
        <f t="shared" si="423"/>
        <v>19.7</v>
      </c>
      <c r="AA3340" s="4" t="str">
        <f>IF(J3340&gt;365,"Bereits abgewandert (Segment D)",IF(Z3340&gt;=Hilfswerte!$B$38,"Rot - akut gefaehrdet",IF(Z3340&gt;=Hilfswerte!$B$39,"Gelb - beobachten","Gruen - stabil")))</f>
        <v>Gelb - beobachten</v>
      </c>
    </row>
    <row r="3341" spans="1:27" ht="15" customHeight="1" x14ac:dyDescent="0.25">
      <c r="A3341" s="4" t="s">
        <v>3688</v>
      </c>
      <c r="B3341" s="4" t="s">
        <v>890</v>
      </c>
      <c r="C3341" s="4" t="s">
        <v>74</v>
      </c>
      <c r="D3341" s="4" t="s">
        <v>178</v>
      </c>
      <c r="E3341" s="4">
        <v>39</v>
      </c>
      <c r="F3341" s="4">
        <v>8.1999999999999993</v>
      </c>
      <c r="G3341" s="4">
        <v>2.1</v>
      </c>
      <c r="H3341" s="4">
        <v>273</v>
      </c>
      <c r="I3341" s="4">
        <v>3</v>
      </c>
      <c r="J3341" s="4">
        <v>335</v>
      </c>
      <c r="K3341" s="4">
        <v>0</v>
      </c>
      <c r="L3341" s="4">
        <v>12</v>
      </c>
      <c r="M3341" s="4">
        <v>4</v>
      </c>
      <c r="N3341" s="4">
        <v>17.899999999999999</v>
      </c>
      <c r="O3341" s="4">
        <f t="shared" si="416"/>
        <v>2</v>
      </c>
      <c r="P3341" s="4">
        <f t="shared" si="417"/>
        <v>3</v>
      </c>
      <c r="Q3341" s="4">
        <f t="shared" si="418"/>
        <v>2</v>
      </c>
      <c r="R3341" s="4">
        <f t="shared" si="419"/>
        <v>7</v>
      </c>
      <c r="S3341" s="4">
        <f t="shared" si="420"/>
        <v>75.400000000000006</v>
      </c>
      <c r="T3341" s="4" t="str">
        <f t="shared" si="421"/>
        <v>C - Entwicklungspotenzial</v>
      </c>
      <c r="U3341" s="4">
        <f>ROUND(((E3341-Hilfswerte!$B$20)/Hilfswerte!$B$21)+((F3341-Hilfswerte!$B$22)/Hilfswerte!$B$23)+((G3341-Hilfswerte!$B$24)/Hilfswerte!$B$25)+0.1*INDEX(Hilfswerte!$B$4:$B$15,MATCH(C3341,Hilfswerte!$A$4:$A$15,0)),2)</f>
        <v>-2.0099999999999998</v>
      </c>
      <c r="V3341" s="4">
        <f>ROUND(SQRT((((E3341-Hilfswerte!$B$20)/Hilfswerte!$B$21)-Hilfswerte!$B$28)^2+(((F3341-Hilfswerte!$B$22)/Hilfswerte!$B$23)-Hilfswerte!$B$29)^2+(((G3341-Hilfswerte!$B$24)/Hilfswerte!$B$25)-Hilfswerte!$B$30)^2),3)</f>
        <v>1.6359999999999999</v>
      </c>
      <c r="W3341" s="4">
        <f>ROUND(E3341*Hilfswerte!$B$31,0)</f>
        <v>8016</v>
      </c>
      <c r="X3341" s="4">
        <f t="shared" si="422"/>
        <v>7743</v>
      </c>
      <c r="Y3341" s="4" t="str">
        <f>IF(T3341="A - Top-Kunde","bereits Top-Kunde",IF(AND(V3341&lt;=Hilfswerte!$B$34,H3341&lt;0.5*W3341),"Hoch",IF(AND(V3341&lt;=Hilfswerte!$B$35,H3341&lt;0.7*W3341),"Mittel","Niedrig")))</f>
        <v>Niedrig</v>
      </c>
      <c r="Z3341" s="4">
        <f t="shared" si="423"/>
        <v>19.2</v>
      </c>
      <c r="AA3341" s="4" t="str">
        <f>IF(J3341&gt;365,"Bereits abgewandert (Segment D)",IF(Z3341&gt;=Hilfswerte!$B$38,"Rot - akut gefaehrdet",IF(Z3341&gt;=Hilfswerte!$B$39,"Gelb - beobachten","Gruen - stabil")))</f>
        <v>Gelb - beobachten</v>
      </c>
    </row>
    <row r="3342" spans="1:27" ht="15" customHeight="1" x14ac:dyDescent="0.25">
      <c r="A3342" s="4" t="s">
        <v>3689</v>
      </c>
      <c r="B3342" s="4" t="s">
        <v>188</v>
      </c>
      <c r="C3342" s="4" t="s">
        <v>38</v>
      </c>
      <c r="D3342" s="4" t="s">
        <v>30</v>
      </c>
      <c r="E3342" s="4">
        <v>78</v>
      </c>
      <c r="F3342" s="4">
        <v>21.8</v>
      </c>
      <c r="G3342" s="4">
        <v>4.5999999999999996</v>
      </c>
      <c r="H3342" s="4">
        <v>2782</v>
      </c>
      <c r="I3342" s="4">
        <v>6</v>
      </c>
      <c r="J3342" s="4">
        <v>11</v>
      </c>
      <c r="K3342" s="4">
        <v>1</v>
      </c>
      <c r="L3342" s="4">
        <v>4</v>
      </c>
      <c r="M3342" s="4">
        <v>2</v>
      </c>
      <c r="N3342" s="4">
        <v>-8.6999999999999993</v>
      </c>
      <c r="O3342" s="4">
        <f t="shared" si="416"/>
        <v>5</v>
      </c>
      <c r="P3342" s="4">
        <f t="shared" si="417"/>
        <v>5</v>
      </c>
      <c r="Q3342" s="4">
        <f t="shared" si="418"/>
        <v>4</v>
      </c>
      <c r="R3342" s="4">
        <f t="shared" si="419"/>
        <v>14</v>
      </c>
      <c r="S3342" s="4">
        <f t="shared" si="420"/>
        <v>128.5</v>
      </c>
      <c r="T3342" s="4" t="str">
        <f t="shared" si="421"/>
        <v>A - Top-Kunde</v>
      </c>
      <c r="U3342" s="4">
        <f>ROUND(((E3342-Hilfswerte!$B$20)/Hilfswerte!$B$21)+((F3342-Hilfswerte!$B$22)/Hilfswerte!$B$23)+((G3342-Hilfswerte!$B$24)/Hilfswerte!$B$25)+0.1*INDEX(Hilfswerte!$B$4:$B$15,MATCH(C3342,Hilfswerte!$A$4:$A$15,0)),2)</f>
        <v>-0.84</v>
      </c>
      <c r="V3342" s="4">
        <f>ROUND(SQRT((((E3342-Hilfswerte!$B$20)/Hilfswerte!$B$21)-Hilfswerte!$B$28)^2+(((F3342-Hilfswerte!$B$22)/Hilfswerte!$B$23)-Hilfswerte!$B$29)^2+(((G3342-Hilfswerte!$B$24)/Hilfswerte!$B$25)-Hilfswerte!$B$30)^2),3)</f>
        <v>1.153</v>
      </c>
      <c r="W3342" s="4">
        <f>ROUND(E3342*Hilfswerte!$B$31,0)</f>
        <v>16033</v>
      </c>
      <c r="X3342" s="4">
        <f t="shared" si="422"/>
        <v>13251</v>
      </c>
      <c r="Y3342" s="4" t="str">
        <f>IF(T3342="A - Top-Kunde","bereits Top-Kunde",IF(AND(V3342&lt;=Hilfswerte!$B$34,H3342&lt;0.5*W3342),"Hoch",IF(AND(V3342&lt;=Hilfswerte!$B$35,H3342&lt;0.7*W3342),"Mittel","Niedrig")))</f>
        <v>bereits Top-Kunde</v>
      </c>
      <c r="Z3342" s="4">
        <f t="shared" si="423"/>
        <v>7.8</v>
      </c>
      <c r="AA3342" s="4" t="str">
        <f>IF(J3342&gt;365,"Bereits abgewandert (Segment D)",IF(Z3342&gt;=Hilfswerte!$B$38,"Rot - akut gefaehrdet",IF(Z3342&gt;=Hilfswerte!$B$39,"Gelb - beobachten","Gruen - stabil")))</f>
        <v>Gruen - stabil</v>
      </c>
    </row>
    <row r="3343" spans="1:27" ht="15" customHeight="1" x14ac:dyDescent="0.25">
      <c r="A3343" s="4" t="s">
        <v>3690</v>
      </c>
      <c r="B3343" s="4" t="s">
        <v>1074</v>
      </c>
      <c r="C3343" s="4" t="s">
        <v>59</v>
      </c>
      <c r="D3343" s="4" t="s">
        <v>77</v>
      </c>
      <c r="E3343" s="4">
        <v>23</v>
      </c>
      <c r="F3343" s="4">
        <v>4.2</v>
      </c>
      <c r="G3343" s="4">
        <v>8.4</v>
      </c>
      <c r="H3343" s="4">
        <v>3724</v>
      </c>
      <c r="I3343" s="4">
        <v>2</v>
      </c>
      <c r="J3343" s="4">
        <v>17</v>
      </c>
      <c r="K3343" s="4">
        <v>2</v>
      </c>
      <c r="L3343" s="4">
        <v>6</v>
      </c>
      <c r="M3343" s="4">
        <v>2</v>
      </c>
      <c r="N3343" s="4">
        <v>13.8</v>
      </c>
      <c r="O3343" s="4">
        <f t="shared" si="416"/>
        <v>5</v>
      </c>
      <c r="P3343" s="4">
        <f t="shared" si="417"/>
        <v>2</v>
      </c>
      <c r="Q3343" s="4">
        <f t="shared" si="418"/>
        <v>4</v>
      </c>
      <c r="R3343" s="4">
        <f t="shared" si="419"/>
        <v>11</v>
      </c>
      <c r="S3343" s="4">
        <f t="shared" si="420"/>
        <v>103.1</v>
      </c>
      <c r="T3343" s="4" t="str">
        <f t="shared" si="421"/>
        <v>C - Entwicklungspotenzial</v>
      </c>
      <c r="U3343" s="4">
        <f>ROUND(((E3343-Hilfswerte!$B$20)/Hilfswerte!$B$21)+((F3343-Hilfswerte!$B$22)/Hilfswerte!$B$23)+((G3343-Hilfswerte!$B$24)/Hilfswerte!$B$25)+0.1*INDEX(Hilfswerte!$B$4:$B$15,MATCH(C3343,Hilfswerte!$A$4:$A$15,0)),2)</f>
        <v>-1.2</v>
      </c>
      <c r="V3343" s="4">
        <f>ROUND(SQRT((((E3343-Hilfswerte!$B$20)/Hilfswerte!$B$21)-Hilfswerte!$B$28)^2+(((F3343-Hilfswerte!$B$22)/Hilfswerte!$B$23)-Hilfswerte!$B$29)^2+(((G3343-Hilfswerte!$B$24)/Hilfswerte!$B$25)-Hilfswerte!$B$30)^2),3)</f>
        <v>0.97199999999999998</v>
      </c>
      <c r="W3343" s="4">
        <f>ROUND(E3343*Hilfswerte!$B$31,0)</f>
        <v>4728</v>
      </c>
      <c r="X3343" s="4">
        <f t="shared" si="422"/>
        <v>1004</v>
      </c>
      <c r="Y3343" s="4" t="str">
        <f>IF(T3343="A - Top-Kunde","bereits Top-Kunde",IF(AND(V3343&lt;=Hilfswerte!$B$34,H3343&lt;0.5*W3343),"Hoch",IF(AND(V3343&lt;=Hilfswerte!$B$35,H3343&lt;0.7*W3343),"Mittel","Niedrig")))</f>
        <v>Niedrig</v>
      </c>
      <c r="Z3343" s="4">
        <f t="shared" si="423"/>
        <v>8.1</v>
      </c>
      <c r="AA3343" s="4" t="str">
        <f>IF(J3343&gt;365,"Bereits abgewandert (Segment D)",IF(Z3343&gt;=Hilfswerte!$B$38,"Rot - akut gefaehrdet",IF(Z3343&gt;=Hilfswerte!$B$39,"Gelb - beobachten","Gruen - stabil")))</f>
        <v>Gruen - stabil</v>
      </c>
    </row>
    <row r="3344" spans="1:27" ht="15" customHeight="1" x14ac:dyDescent="0.25">
      <c r="A3344" s="4" t="s">
        <v>3691</v>
      </c>
      <c r="B3344" s="4" t="s">
        <v>308</v>
      </c>
      <c r="C3344" s="4" t="s">
        <v>51</v>
      </c>
      <c r="D3344" s="4" t="s">
        <v>52</v>
      </c>
      <c r="E3344" s="4">
        <v>125</v>
      </c>
      <c r="F3344" s="4">
        <v>17.8</v>
      </c>
      <c r="G3344" s="4">
        <v>1.5</v>
      </c>
      <c r="H3344" s="4">
        <v>2506</v>
      </c>
      <c r="I3344" s="4">
        <v>1</v>
      </c>
      <c r="J3344" s="4">
        <v>63</v>
      </c>
      <c r="K3344" s="4">
        <v>0</v>
      </c>
      <c r="L3344" s="4">
        <v>8</v>
      </c>
      <c r="M3344" s="4">
        <v>5</v>
      </c>
      <c r="N3344" s="4">
        <v>34.4</v>
      </c>
      <c r="O3344" s="4">
        <f t="shared" si="416"/>
        <v>4</v>
      </c>
      <c r="P3344" s="4">
        <f t="shared" si="417"/>
        <v>1</v>
      </c>
      <c r="Q3344" s="4">
        <f t="shared" si="418"/>
        <v>4</v>
      </c>
      <c r="R3344" s="4">
        <f t="shared" si="419"/>
        <v>9</v>
      </c>
      <c r="S3344" s="4">
        <f t="shared" si="420"/>
        <v>104.8</v>
      </c>
      <c r="T3344" s="4" t="str">
        <f t="shared" si="421"/>
        <v>C - Entwicklungspotenzial</v>
      </c>
      <c r="U3344" s="4">
        <f>ROUND(((E3344-Hilfswerte!$B$20)/Hilfswerte!$B$21)+((F3344-Hilfswerte!$B$22)/Hilfswerte!$B$23)+((G3344-Hilfswerte!$B$24)/Hilfswerte!$B$25)+0.1*INDEX(Hilfswerte!$B$4:$B$15,MATCH(C3344,Hilfswerte!$A$4:$A$15,0)),2)</f>
        <v>-1.2</v>
      </c>
      <c r="V3344" s="4">
        <f>ROUND(SQRT((((E3344-Hilfswerte!$B$20)/Hilfswerte!$B$21)-Hilfswerte!$B$28)^2+(((F3344-Hilfswerte!$B$22)/Hilfswerte!$B$23)-Hilfswerte!$B$29)^2+(((G3344-Hilfswerte!$B$24)/Hilfswerte!$B$25)-Hilfswerte!$B$30)^2),3)</f>
        <v>1.593</v>
      </c>
      <c r="W3344" s="4">
        <f>ROUND(E3344*Hilfswerte!$B$31,0)</f>
        <v>25693</v>
      </c>
      <c r="X3344" s="4">
        <f t="shared" si="422"/>
        <v>23187</v>
      </c>
      <c r="Y3344" s="4" t="str">
        <f>IF(T3344="A - Top-Kunde","bereits Top-Kunde",IF(AND(V3344&lt;=Hilfswerte!$B$34,H3344&lt;0.5*W3344),"Hoch",IF(AND(V3344&lt;=Hilfswerte!$B$35,H3344&lt;0.7*W3344),"Mittel","Niedrig")))</f>
        <v>Niedrig</v>
      </c>
      <c r="Z3344" s="4">
        <f t="shared" si="423"/>
        <v>4.8</v>
      </c>
      <c r="AA3344" s="4" t="str">
        <f>IF(J3344&gt;365,"Bereits abgewandert (Segment D)",IF(Z3344&gt;=Hilfswerte!$B$38,"Rot - akut gefaehrdet",IF(Z3344&gt;=Hilfswerte!$B$39,"Gelb - beobachten","Gruen - stabil")))</f>
        <v>Gruen - stabil</v>
      </c>
    </row>
    <row r="3345" spans="1:27" ht="15" customHeight="1" x14ac:dyDescent="0.25">
      <c r="A3345" s="4" t="s">
        <v>3692</v>
      </c>
      <c r="B3345" s="4" t="s">
        <v>294</v>
      </c>
      <c r="C3345" s="4" t="s">
        <v>59</v>
      </c>
      <c r="D3345" s="4" t="s">
        <v>30</v>
      </c>
      <c r="E3345" s="4">
        <v>40</v>
      </c>
      <c r="F3345" s="4">
        <v>4.8</v>
      </c>
      <c r="G3345" s="4">
        <v>16.8</v>
      </c>
      <c r="H3345" s="4">
        <v>0</v>
      </c>
      <c r="I3345" s="4">
        <v>0</v>
      </c>
      <c r="J3345" s="4">
        <v>739</v>
      </c>
      <c r="K3345" s="4">
        <v>0</v>
      </c>
      <c r="L3345" s="4">
        <v>8</v>
      </c>
      <c r="M3345" s="4">
        <v>0</v>
      </c>
      <c r="N3345" s="4">
        <v>-31</v>
      </c>
      <c r="O3345" s="4">
        <f t="shared" si="416"/>
        <v>1</v>
      </c>
      <c r="P3345" s="4">
        <f t="shared" si="417"/>
        <v>1</v>
      </c>
      <c r="Q3345" s="4">
        <f t="shared" si="418"/>
        <v>1</v>
      </c>
      <c r="R3345" s="4">
        <f t="shared" si="419"/>
        <v>3</v>
      </c>
      <c r="S3345" s="4">
        <f t="shared" si="420"/>
        <v>12.1</v>
      </c>
      <c r="T3345" s="4" t="str">
        <f t="shared" si="421"/>
        <v>D - Abwanderungsrisiko</v>
      </c>
      <c r="U3345" s="4">
        <f>ROUND(((E3345-Hilfswerte!$B$20)/Hilfswerte!$B$21)+((F3345-Hilfswerte!$B$22)/Hilfswerte!$B$23)+((G3345-Hilfswerte!$B$24)/Hilfswerte!$B$25)+0.1*INDEX(Hilfswerte!$B$4:$B$15,MATCH(C3345,Hilfswerte!$A$4:$A$15,0)),2)</f>
        <v>0.21</v>
      </c>
      <c r="V3345" s="4">
        <f>ROUND(SQRT((((E3345-Hilfswerte!$B$20)/Hilfswerte!$B$21)-Hilfswerte!$B$28)^2+(((F3345-Hilfswerte!$B$22)/Hilfswerte!$B$23)-Hilfswerte!$B$29)^2+(((G3345-Hilfswerte!$B$24)/Hilfswerte!$B$25)-Hilfswerte!$B$30)^2),3)</f>
        <v>1.198</v>
      </c>
      <c r="W3345" s="4">
        <f>ROUND(E3345*Hilfswerte!$B$31,0)</f>
        <v>8222</v>
      </c>
      <c r="X3345" s="4">
        <f t="shared" si="422"/>
        <v>8222</v>
      </c>
      <c r="Y3345" s="4" t="str">
        <f>IF(T3345="A - Top-Kunde","bereits Top-Kunde",IF(AND(V3345&lt;=Hilfswerte!$B$34,H3345&lt;0.5*W3345),"Hoch",IF(AND(V3345&lt;=Hilfswerte!$B$35,H3345&lt;0.7*W3345),"Mittel","Niedrig")))</f>
        <v>Niedrig</v>
      </c>
      <c r="Z3345" s="4">
        <f t="shared" si="423"/>
        <v>51</v>
      </c>
      <c r="AA3345" s="4" t="str">
        <f>IF(J3345&gt;365,"Bereits abgewandert (Segment D)",IF(Z3345&gt;=Hilfswerte!$B$38,"Rot - akut gefaehrdet",IF(Z3345&gt;=Hilfswerte!$B$39,"Gelb - beobachten","Gruen - stabil")))</f>
        <v>Bereits abgewandert (Segment D)</v>
      </c>
    </row>
    <row r="3346" spans="1:27" ht="15" customHeight="1" x14ac:dyDescent="0.25">
      <c r="A3346" s="4" t="s">
        <v>3693</v>
      </c>
      <c r="B3346" s="4" t="s">
        <v>870</v>
      </c>
      <c r="C3346" s="4" t="s">
        <v>89</v>
      </c>
      <c r="D3346" s="4" t="s">
        <v>77</v>
      </c>
      <c r="E3346" s="4">
        <v>144</v>
      </c>
      <c r="F3346" s="4">
        <v>44.8</v>
      </c>
      <c r="G3346" s="4">
        <v>6.7</v>
      </c>
      <c r="H3346" s="4">
        <v>3522</v>
      </c>
      <c r="I3346" s="4">
        <v>1</v>
      </c>
      <c r="J3346" s="4">
        <v>124</v>
      </c>
      <c r="K3346" s="4">
        <v>0</v>
      </c>
      <c r="L3346" s="4">
        <v>-2</v>
      </c>
      <c r="M3346" s="4">
        <v>5</v>
      </c>
      <c r="N3346" s="4">
        <v>-1.3</v>
      </c>
      <c r="O3346" s="4">
        <f t="shared" si="416"/>
        <v>3</v>
      </c>
      <c r="P3346" s="4">
        <f t="shared" si="417"/>
        <v>1</v>
      </c>
      <c r="Q3346" s="4">
        <f t="shared" si="418"/>
        <v>4</v>
      </c>
      <c r="R3346" s="4">
        <f t="shared" si="419"/>
        <v>8</v>
      </c>
      <c r="S3346" s="4">
        <f t="shared" si="420"/>
        <v>79.400000000000006</v>
      </c>
      <c r="T3346" s="4" t="str">
        <f t="shared" si="421"/>
        <v>C - Entwicklungspotenzial</v>
      </c>
      <c r="U3346" s="4">
        <f>ROUND(((E3346-Hilfswerte!$B$20)/Hilfswerte!$B$21)+((F3346-Hilfswerte!$B$22)/Hilfswerte!$B$23)+((G3346-Hilfswerte!$B$24)/Hilfswerte!$B$25)+0.1*INDEX(Hilfswerte!$B$4:$B$15,MATCH(C3346,Hilfswerte!$A$4:$A$15,0)),2)</f>
        <v>0.14000000000000001</v>
      </c>
      <c r="V3346" s="4">
        <f>ROUND(SQRT((((E3346-Hilfswerte!$B$20)/Hilfswerte!$B$21)-Hilfswerte!$B$28)^2+(((F3346-Hilfswerte!$B$22)/Hilfswerte!$B$23)-Hilfswerte!$B$29)^2+(((G3346-Hilfswerte!$B$24)/Hilfswerte!$B$25)-Hilfswerte!$B$30)^2),3)</f>
        <v>0.73399999999999999</v>
      </c>
      <c r="W3346" s="4">
        <f>ROUND(E3346*Hilfswerte!$B$31,0)</f>
        <v>29599</v>
      </c>
      <c r="X3346" s="4">
        <f t="shared" si="422"/>
        <v>26077</v>
      </c>
      <c r="Y3346" s="4" t="str">
        <f>IF(T3346="A - Top-Kunde","bereits Top-Kunde",IF(AND(V3346&lt;=Hilfswerte!$B$34,H3346&lt;0.5*W3346),"Hoch",IF(AND(V3346&lt;=Hilfswerte!$B$35,H3346&lt;0.7*W3346),"Mittel","Niedrig")))</f>
        <v>Hoch</v>
      </c>
      <c r="Z3346" s="4">
        <f t="shared" si="423"/>
        <v>6.7</v>
      </c>
      <c r="AA3346" s="4" t="str">
        <f>IF(J3346&gt;365,"Bereits abgewandert (Segment D)",IF(Z3346&gt;=Hilfswerte!$B$38,"Rot - akut gefaehrdet",IF(Z3346&gt;=Hilfswerte!$B$39,"Gelb - beobachten","Gruen - stabil")))</f>
        <v>Gruen - stabil</v>
      </c>
    </row>
    <row r="3347" spans="1:27" ht="15" customHeight="1" x14ac:dyDescent="0.25">
      <c r="A3347" s="4" t="s">
        <v>3694</v>
      </c>
      <c r="B3347" s="4" t="s">
        <v>582</v>
      </c>
      <c r="C3347" s="4" t="s">
        <v>62</v>
      </c>
      <c r="D3347" s="4" t="s">
        <v>30</v>
      </c>
      <c r="E3347" s="4">
        <v>21</v>
      </c>
      <c r="F3347" s="4">
        <v>6.4</v>
      </c>
      <c r="G3347" s="4">
        <v>16.8</v>
      </c>
      <c r="H3347" s="4">
        <v>420</v>
      </c>
      <c r="I3347" s="4">
        <v>1</v>
      </c>
      <c r="J3347" s="4">
        <v>111</v>
      </c>
      <c r="K3347" s="4">
        <v>1</v>
      </c>
      <c r="L3347" s="4">
        <v>-7</v>
      </c>
      <c r="M3347" s="4">
        <v>4</v>
      </c>
      <c r="N3347" s="4">
        <v>7.2</v>
      </c>
      <c r="O3347" s="4">
        <f t="shared" si="416"/>
        <v>3</v>
      </c>
      <c r="P3347" s="4">
        <f t="shared" si="417"/>
        <v>1</v>
      </c>
      <c r="Q3347" s="4">
        <f t="shared" si="418"/>
        <v>2</v>
      </c>
      <c r="R3347" s="4">
        <f t="shared" si="419"/>
        <v>6</v>
      </c>
      <c r="S3347" s="4">
        <f t="shared" si="420"/>
        <v>57.6</v>
      </c>
      <c r="T3347" s="4" t="str">
        <f t="shared" si="421"/>
        <v>C - Entwicklungspotenzial</v>
      </c>
      <c r="U3347" s="4">
        <f>ROUND(((E3347-Hilfswerte!$B$20)/Hilfswerte!$B$21)+((F3347-Hilfswerte!$B$22)/Hilfswerte!$B$23)+((G3347-Hilfswerte!$B$24)/Hilfswerte!$B$25)+0.1*INDEX(Hilfswerte!$B$4:$B$15,MATCH(C3347,Hilfswerte!$A$4:$A$15,0)),2)</f>
        <v>0.65</v>
      </c>
      <c r="V3347" s="4">
        <f>ROUND(SQRT((((E3347-Hilfswerte!$B$20)/Hilfswerte!$B$21)-Hilfswerte!$B$28)^2+(((F3347-Hilfswerte!$B$22)/Hilfswerte!$B$23)-Hilfswerte!$B$29)^2+(((G3347-Hilfswerte!$B$24)/Hilfswerte!$B$25)-Hilfswerte!$B$30)^2),3)</f>
        <v>1.2230000000000001</v>
      </c>
      <c r="W3347" s="4">
        <f>ROUND(E3347*Hilfswerte!$B$31,0)</f>
        <v>4316</v>
      </c>
      <c r="X3347" s="4">
        <f t="shared" si="422"/>
        <v>3896</v>
      </c>
      <c r="Y3347" s="4" t="str">
        <f>IF(T3347="A - Top-Kunde","bereits Top-Kunde",IF(AND(V3347&lt;=Hilfswerte!$B$34,H3347&lt;0.5*W3347),"Hoch",IF(AND(V3347&lt;=Hilfswerte!$B$35,H3347&lt;0.7*W3347),"Mittel","Niedrig")))</f>
        <v>Niedrig</v>
      </c>
      <c r="Z3347" s="4">
        <f t="shared" si="423"/>
        <v>8.6</v>
      </c>
      <c r="AA3347" s="4" t="str">
        <f>IF(J3347&gt;365,"Bereits abgewandert (Segment D)",IF(Z3347&gt;=Hilfswerte!$B$38,"Rot - akut gefaehrdet",IF(Z3347&gt;=Hilfswerte!$B$39,"Gelb - beobachten","Gruen - stabil")))</f>
        <v>Gruen - stabil</v>
      </c>
    </row>
    <row r="3348" spans="1:27" ht="15" customHeight="1" x14ac:dyDescent="0.25">
      <c r="A3348" s="4" t="s">
        <v>3695</v>
      </c>
      <c r="B3348" s="4" t="s">
        <v>130</v>
      </c>
      <c r="C3348" s="4" t="s">
        <v>55</v>
      </c>
      <c r="D3348" s="4" t="s">
        <v>30</v>
      </c>
      <c r="E3348" s="4">
        <v>10</v>
      </c>
      <c r="F3348" s="4">
        <v>1</v>
      </c>
      <c r="G3348" s="4">
        <v>8.6</v>
      </c>
      <c r="H3348" s="4">
        <v>895</v>
      </c>
      <c r="I3348" s="4">
        <v>8</v>
      </c>
      <c r="J3348" s="4">
        <v>2</v>
      </c>
      <c r="K3348" s="4">
        <v>3</v>
      </c>
      <c r="L3348" s="4">
        <v>49</v>
      </c>
      <c r="M3348" s="4">
        <v>3</v>
      </c>
      <c r="N3348" s="4">
        <v>14.6</v>
      </c>
      <c r="O3348" s="4">
        <f t="shared" si="416"/>
        <v>5</v>
      </c>
      <c r="P3348" s="4">
        <f t="shared" si="417"/>
        <v>5</v>
      </c>
      <c r="Q3348" s="4">
        <f t="shared" si="418"/>
        <v>2</v>
      </c>
      <c r="R3348" s="4">
        <f t="shared" si="419"/>
        <v>12</v>
      </c>
      <c r="S3348" s="4">
        <f t="shared" si="420"/>
        <v>94.6</v>
      </c>
      <c r="T3348" s="4" t="str">
        <f t="shared" si="421"/>
        <v>C - Entwicklungspotenzial</v>
      </c>
      <c r="U3348" s="4">
        <f>ROUND(((E3348-Hilfswerte!$B$20)/Hilfswerte!$B$21)+((F3348-Hilfswerte!$B$22)/Hilfswerte!$B$23)+((G3348-Hilfswerte!$B$24)/Hilfswerte!$B$25)+0.1*INDEX(Hilfswerte!$B$4:$B$15,MATCH(C3348,Hilfswerte!$A$4:$A$15,0)),2)</f>
        <v>-0.92</v>
      </c>
      <c r="V3348" s="4">
        <f>ROUND(SQRT((((E3348-Hilfswerte!$B$20)/Hilfswerte!$B$21)-Hilfswerte!$B$28)^2+(((F3348-Hilfswerte!$B$22)/Hilfswerte!$B$23)-Hilfswerte!$B$29)^2+(((G3348-Hilfswerte!$B$24)/Hilfswerte!$B$25)-Hilfswerte!$B$30)^2),3)</f>
        <v>1.03</v>
      </c>
      <c r="W3348" s="4">
        <f>ROUND(E3348*Hilfswerte!$B$31,0)</f>
        <v>2055</v>
      </c>
      <c r="X3348" s="4">
        <f t="shared" si="422"/>
        <v>1160</v>
      </c>
      <c r="Y3348" s="4" t="str">
        <f>IF(T3348="A - Top-Kunde","bereits Top-Kunde",IF(AND(V3348&lt;=Hilfswerte!$B$34,H3348&lt;0.5*W3348),"Hoch",IF(AND(V3348&lt;=Hilfswerte!$B$35,H3348&lt;0.7*W3348),"Mittel","Niedrig")))</f>
        <v>Mittel</v>
      </c>
      <c r="Z3348" s="4">
        <f t="shared" si="423"/>
        <v>18.899999999999999</v>
      </c>
      <c r="AA3348" s="4" t="str">
        <f>IF(J3348&gt;365,"Bereits abgewandert (Segment D)",IF(Z3348&gt;=Hilfswerte!$B$38,"Rot - akut gefaehrdet",IF(Z3348&gt;=Hilfswerte!$B$39,"Gelb - beobachten","Gruen - stabil")))</f>
        <v>Gelb - beobachten</v>
      </c>
    </row>
    <row r="3349" spans="1:27" ht="15" customHeight="1" x14ac:dyDescent="0.25">
      <c r="A3349" s="4" t="s">
        <v>3696</v>
      </c>
      <c r="B3349" s="4" t="s">
        <v>553</v>
      </c>
      <c r="C3349" s="4" t="s">
        <v>47</v>
      </c>
      <c r="D3349" s="4" t="s">
        <v>30</v>
      </c>
      <c r="E3349" s="4">
        <v>1288</v>
      </c>
      <c r="F3349" s="4">
        <v>278.3</v>
      </c>
      <c r="G3349" s="4">
        <v>7.8</v>
      </c>
      <c r="H3349" s="4">
        <v>187288</v>
      </c>
      <c r="I3349" s="4">
        <v>2</v>
      </c>
      <c r="J3349" s="4">
        <v>277</v>
      </c>
      <c r="K3349" s="4">
        <v>1</v>
      </c>
      <c r="L3349" s="4">
        <v>-4</v>
      </c>
      <c r="M3349" s="4">
        <v>1</v>
      </c>
      <c r="N3349" s="4">
        <v>30.3</v>
      </c>
      <c r="O3349" s="4">
        <f t="shared" si="416"/>
        <v>2</v>
      </c>
      <c r="P3349" s="4">
        <f t="shared" si="417"/>
        <v>2</v>
      </c>
      <c r="Q3349" s="4">
        <f t="shared" si="418"/>
        <v>5</v>
      </c>
      <c r="R3349" s="4">
        <f t="shared" si="419"/>
        <v>9</v>
      </c>
      <c r="S3349" s="4">
        <f t="shared" si="420"/>
        <v>99.2</v>
      </c>
      <c r="T3349" s="4" t="str">
        <f t="shared" si="421"/>
        <v>C - Entwicklungspotenzial</v>
      </c>
      <c r="U3349" s="4">
        <f>ROUND(((E3349-Hilfswerte!$B$20)/Hilfswerte!$B$21)+((F3349-Hilfswerte!$B$22)/Hilfswerte!$B$23)+((G3349-Hilfswerte!$B$24)/Hilfswerte!$B$25)+0.1*INDEX(Hilfswerte!$B$4:$B$15,MATCH(C3349,Hilfswerte!$A$4:$A$15,0)),2)</f>
        <v>9.2100000000000009</v>
      </c>
      <c r="V3349" s="4">
        <f>ROUND(SQRT((((E3349-Hilfswerte!$B$20)/Hilfswerte!$B$21)-Hilfswerte!$B$28)^2+(((F3349-Hilfswerte!$B$22)/Hilfswerte!$B$23)-Hilfswerte!$B$29)^2+(((G3349-Hilfswerte!$B$24)/Hilfswerte!$B$25)-Hilfswerte!$B$30)^2),3)</f>
        <v>6.4889999999999999</v>
      </c>
      <c r="W3349" s="4">
        <f>ROUND(E3349*Hilfswerte!$B$31,0)</f>
        <v>264743</v>
      </c>
      <c r="X3349" s="4">
        <f t="shared" si="422"/>
        <v>77455</v>
      </c>
      <c r="Y3349" s="4" t="str">
        <f>IF(T3349="A - Top-Kunde","bereits Top-Kunde",IF(AND(V3349&lt;=Hilfswerte!$B$34,H3349&lt;0.5*W3349),"Hoch",IF(AND(V3349&lt;=Hilfswerte!$B$35,H3349&lt;0.7*W3349),"Mittel","Niedrig")))</f>
        <v>Niedrig</v>
      </c>
      <c r="Z3349" s="4">
        <f t="shared" si="423"/>
        <v>16.899999999999999</v>
      </c>
      <c r="AA3349" s="4" t="str">
        <f>IF(J3349&gt;365,"Bereits abgewandert (Segment D)",IF(Z3349&gt;=Hilfswerte!$B$38,"Rot - akut gefaehrdet",IF(Z3349&gt;=Hilfswerte!$B$39,"Gelb - beobachten","Gruen - stabil")))</f>
        <v>Gelb - beobachten</v>
      </c>
    </row>
    <row r="3350" spans="1:27" ht="15" customHeight="1" x14ac:dyDescent="0.25">
      <c r="A3350" s="4" t="s">
        <v>3697</v>
      </c>
      <c r="B3350" s="4" t="s">
        <v>198</v>
      </c>
      <c r="C3350" s="4" t="s">
        <v>62</v>
      </c>
      <c r="D3350" s="4" t="s">
        <v>30</v>
      </c>
      <c r="E3350" s="4">
        <v>80</v>
      </c>
      <c r="F3350" s="4">
        <v>14.6</v>
      </c>
      <c r="G3350" s="4">
        <v>10.199999999999999</v>
      </c>
      <c r="H3350" s="4">
        <v>26252</v>
      </c>
      <c r="I3350" s="4">
        <v>3</v>
      </c>
      <c r="J3350" s="4">
        <v>104</v>
      </c>
      <c r="K3350" s="4">
        <v>0</v>
      </c>
      <c r="L3350" s="4">
        <v>0</v>
      </c>
      <c r="M3350" s="4">
        <v>5</v>
      </c>
      <c r="N3350" s="4">
        <v>-7.8</v>
      </c>
      <c r="O3350" s="4">
        <f t="shared" si="416"/>
        <v>3</v>
      </c>
      <c r="P3350" s="4">
        <f t="shared" si="417"/>
        <v>3</v>
      </c>
      <c r="Q3350" s="4">
        <f t="shared" si="418"/>
        <v>5</v>
      </c>
      <c r="R3350" s="4">
        <f t="shared" si="419"/>
        <v>11</v>
      </c>
      <c r="S3350" s="4">
        <f t="shared" si="420"/>
        <v>106.1</v>
      </c>
      <c r="T3350" s="4" t="str">
        <f t="shared" si="421"/>
        <v>B - Kernkunde</v>
      </c>
      <c r="U3350" s="4">
        <f>ROUND(((E3350-Hilfswerte!$B$20)/Hilfswerte!$B$21)+((F3350-Hilfswerte!$B$22)/Hilfswerte!$B$23)+((G3350-Hilfswerte!$B$24)/Hilfswerte!$B$25)+0.1*INDEX(Hilfswerte!$B$4:$B$15,MATCH(C3350,Hilfswerte!$A$4:$A$15,0)),2)</f>
        <v>0</v>
      </c>
      <c r="V3350" s="4">
        <f>ROUND(SQRT((((E3350-Hilfswerte!$B$20)/Hilfswerte!$B$21)-Hilfswerte!$B$28)^2+(((F3350-Hilfswerte!$B$22)/Hilfswerte!$B$23)-Hilfswerte!$B$29)^2+(((G3350-Hilfswerte!$B$24)/Hilfswerte!$B$25)-Hilfswerte!$B$30)^2),3)</f>
        <v>0.58199999999999996</v>
      </c>
      <c r="W3350" s="4">
        <f>ROUND(E3350*Hilfswerte!$B$31,0)</f>
        <v>16444</v>
      </c>
      <c r="X3350" s="4">
        <f t="shared" si="422"/>
        <v>0</v>
      </c>
      <c r="Y3350" s="4" t="str">
        <f>IF(T3350="A - Top-Kunde","bereits Top-Kunde",IF(AND(V3350&lt;=Hilfswerte!$B$34,H3350&lt;0.5*W3350),"Hoch",IF(AND(V3350&lt;=Hilfswerte!$B$35,H3350&lt;0.7*W3350),"Mittel","Niedrig")))</f>
        <v>Niedrig</v>
      </c>
      <c r="Z3350" s="4">
        <f t="shared" si="423"/>
        <v>8.3000000000000007</v>
      </c>
      <c r="AA3350" s="4" t="str">
        <f>IF(J3350&gt;365,"Bereits abgewandert (Segment D)",IF(Z3350&gt;=Hilfswerte!$B$38,"Rot - akut gefaehrdet",IF(Z3350&gt;=Hilfswerte!$B$39,"Gelb - beobachten","Gruen - stabil")))</f>
        <v>Gruen - stabil</v>
      </c>
    </row>
    <row r="3351" spans="1:27" ht="15" customHeight="1" x14ac:dyDescent="0.25">
      <c r="A3351" s="4" t="s">
        <v>3698</v>
      </c>
      <c r="B3351" s="4" t="s">
        <v>58</v>
      </c>
      <c r="C3351" s="4" t="s">
        <v>65</v>
      </c>
      <c r="D3351" s="4" t="s">
        <v>30</v>
      </c>
      <c r="E3351" s="4">
        <v>6</v>
      </c>
      <c r="F3351" s="4">
        <v>1.3</v>
      </c>
      <c r="G3351" s="4">
        <v>17.8</v>
      </c>
      <c r="H3351" s="4">
        <v>217</v>
      </c>
      <c r="I3351" s="4">
        <v>4</v>
      </c>
      <c r="J3351" s="4">
        <v>156</v>
      </c>
      <c r="K3351" s="4">
        <v>0</v>
      </c>
      <c r="L3351" s="4">
        <v>4</v>
      </c>
      <c r="M3351" s="4">
        <v>2</v>
      </c>
      <c r="N3351" s="4">
        <v>4.5999999999999996</v>
      </c>
      <c r="O3351" s="4">
        <f t="shared" si="416"/>
        <v>3</v>
      </c>
      <c r="P3351" s="4">
        <f t="shared" si="417"/>
        <v>4</v>
      </c>
      <c r="Q3351" s="4">
        <f t="shared" si="418"/>
        <v>2</v>
      </c>
      <c r="R3351" s="4">
        <f t="shared" si="419"/>
        <v>9</v>
      </c>
      <c r="S3351" s="4">
        <f t="shared" si="420"/>
        <v>91.1</v>
      </c>
      <c r="T3351" s="4" t="str">
        <f t="shared" si="421"/>
        <v>C - Entwicklungspotenzial</v>
      </c>
      <c r="U3351" s="4">
        <f>ROUND(((E3351-Hilfswerte!$B$20)/Hilfswerte!$B$21)+((F3351-Hilfswerte!$B$22)/Hilfswerte!$B$23)+((G3351-Hilfswerte!$B$24)/Hilfswerte!$B$25)+0.1*INDEX(Hilfswerte!$B$4:$B$15,MATCH(C3351,Hilfswerte!$A$4:$A$15,0)),2)</f>
        <v>0.18</v>
      </c>
      <c r="V3351" s="4">
        <f>ROUND(SQRT((((E3351-Hilfswerte!$B$20)/Hilfswerte!$B$21)-Hilfswerte!$B$28)^2+(((F3351-Hilfswerte!$B$22)/Hilfswerte!$B$23)-Hilfswerte!$B$29)^2+(((G3351-Hilfswerte!$B$24)/Hilfswerte!$B$25)-Hilfswerte!$B$30)^2),3)</f>
        <v>1.4139999999999999</v>
      </c>
      <c r="W3351" s="4">
        <f>ROUND(E3351*Hilfswerte!$B$31,0)</f>
        <v>1233</v>
      </c>
      <c r="X3351" s="4">
        <f t="shared" si="422"/>
        <v>1016</v>
      </c>
      <c r="Y3351" s="4" t="str">
        <f>IF(T3351="A - Top-Kunde","bereits Top-Kunde",IF(AND(V3351&lt;=Hilfswerte!$B$34,H3351&lt;0.5*W3351),"Hoch",IF(AND(V3351&lt;=Hilfswerte!$B$35,H3351&lt;0.7*W3351),"Mittel","Niedrig")))</f>
        <v>Niedrig</v>
      </c>
      <c r="Z3351" s="4">
        <f t="shared" si="423"/>
        <v>8.6</v>
      </c>
      <c r="AA3351" s="4" t="str">
        <f>IF(J3351&gt;365,"Bereits abgewandert (Segment D)",IF(Z3351&gt;=Hilfswerte!$B$38,"Rot - akut gefaehrdet",IF(Z3351&gt;=Hilfswerte!$B$39,"Gelb - beobachten","Gruen - stabil")))</f>
        <v>Gruen - stabil</v>
      </c>
    </row>
    <row r="3352" spans="1:27" ht="15" customHeight="1" x14ac:dyDescent="0.25">
      <c r="A3352" s="4" t="s">
        <v>3699</v>
      </c>
      <c r="B3352" s="4" t="s">
        <v>518</v>
      </c>
      <c r="C3352" s="4" t="s">
        <v>33</v>
      </c>
      <c r="D3352" s="4" t="s">
        <v>30</v>
      </c>
      <c r="E3352" s="4">
        <v>138</v>
      </c>
      <c r="F3352" s="4">
        <v>28.8</v>
      </c>
      <c r="G3352" s="4">
        <v>6.5</v>
      </c>
      <c r="H3352" s="4">
        <v>14556</v>
      </c>
      <c r="I3352" s="4">
        <v>4</v>
      </c>
      <c r="J3352" s="4">
        <v>137</v>
      </c>
      <c r="K3352" s="4">
        <v>1</v>
      </c>
      <c r="L3352" s="4">
        <v>11</v>
      </c>
      <c r="M3352" s="4">
        <v>2</v>
      </c>
      <c r="N3352" s="4">
        <v>-17.899999999999999</v>
      </c>
      <c r="O3352" s="4">
        <f t="shared" si="416"/>
        <v>3</v>
      </c>
      <c r="P3352" s="4">
        <f t="shared" si="417"/>
        <v>4</v>
      </c>
      <c r="Q3352" s="4">
        <f t="shared" si="418"/>
        <v>5</v>
      </c>
      <c r="R3352" s="4">
        <f t="shared" si="419"/>
        <v>12</v>
      </c>
      <c r="S3352" s="4">
        <f t="shared" si="420"/>
        <v>101.8</v>
      </c>
      <c r="T3352" s="4" t="str">
        <f t="shared" si="421"/>
        <v>C - Entwicklungspotenzial</v>
      </c>
      <c r="U3352" s="4">
        <f>ROUND(((E3352-Hilfswerte!$B$20)/Hilfswerte!$B$21)+((F3352-Hilfswerte!$B$22)/Hilfswerte!$B$23)+((G3352-Hilfswerte!$B$24)/Hilfswerte!$B$25)+0.1*INDEX(Hilfswerte!$B$4:$B$15,MATCH(C3352,Hilfswerte!$A$4:$A$15,0)),2)</f>
        <v>-0.47</v>
      </c>
      <c r="V3352" s="4">
        <f>ROUND(SQRT((((E3352-Hilfswerte!$B$20)/Hilfswerte!$B$21)-Hilfswerte!$B$28)^2+(((F3352-Hilfswerte!$B$22)/Hilfswerte!$B$23)-Hilfswerte!$B$29)^2+(((G3352-Hilfswerte!$B$24)/Hilfswerte!$B$25)-Hilfswerte!$B$30)^2),3)</f>
        <v>0.77500000000000002</v>
      </c>
      <c r="W3352" s="4">
        <f>ROUND(E3352*Hilfswerte!$B$31,0)</f>
        <v>28365</v>
      </c>
      <c r="X3352" s="4">
        <f t="shared" si="422"/>
        <v>13809</v>
      </c>
      <c r="Y3352" s="4" t="str">
        <f>IF(T3352="A - Top-Kunde","bereits Top-Kunde",IF(AND(V3352&lt;=Hilfswerte!$B$34,H3352&lt;0.5*W3352),"Hoch",IF(AND(V3352&lt;=Hilfswerte!$B$35,H3352&lt;0.7*W3352),"Mittel","Niedrig")))</f>
        <v>Mittel</v>
      </c>
      <c r="Z3352" s="4">
        <f t="shared" si="423"/>
        <v>19.2</v>
      </c>
      <c r="AA3352" s="4" t="str">
        <f>IF(J3352&gt;365,"Bereits abgewandert (Segment D)",IF(Z3352&gt;=Hilfswerte!$B$38,"Rot - akut gefaehrdet",IF(Z3352&gt;=Hilfswerte!$B$39,"Gelb - beobachten","Gruen - stabil")))</f>
        <v>Gelb - beobachten</v>
      </c>
    </row>
    <row r="3353" spans="1:27" ht="15" customHeight="1" x14ac:dyDescent="0.25">
      <c r="A3353" s="4" t="s">
        <v>3700</v>
      </c>
      <c r="B3353" s="4" t="s">
        <v>241</v>
      </c>
      <c r="C3353" s="4" t="s">
        <v>89</v>
      </c>
      <c r="D3353" s="4" t="s">
        <v>30</v>
      </c>
      <c r="E3353" s="4">
        <v>117</v>
      </c>
      <c r="F3353" s="4">
        <v>24.7</v>
      </c>
      <c r="G3353" s="4">
        <v>14.7</v>
      </c>
      <c r="H3353" s="4">
        <v>23396</v>
      </c>
      <c r="I3353" s="4">
        <v>7</v>
      </c>
      <c r="J3353" s="4">
        <v>4</v>
      </c>
      <c r="K3353" s="4">
        <v>1</v>
      </c>
      <c r="L3353" s="4">
        <v>33</v>
      </c>
      <c r="M3353" s="4">
        <v>5</v>
      </c>
      <c r="N3353" s="4">
        <v>-10.4</v>
      </c>
      <c r="O3353" s="4">
        <f t="shared" si="416"/>
        <v>5</v>
      </c>
      <c r="P3353" s="4">
        <f t="shared" si="417"/>
        <v>5</v>
      </c>
      <c r="Q3353" s="4">
        <f t="shared" si="418"/>
        <v>5</v>
      </c>
      <c r="R3353" s="4">
        <f t="shared" si="419"/>
        <v>15</v>
      </c>
      <c r="S3353" s="4">
        <f t="shared" si="420"/>
        <v>128.9</v>
      </c>
      <c r="T3353" s="4" t="str">
        <f t="shared" si="421"/>
        <v>A - Top-Kunde</v>
      </c>
      <c r="U3353" s="4">
        <f>ROUND(((E3353-Hilfswerte!$B$20)/Hilfswerte!$B$21)+((F3353-Hilfswerte!$B$22)/Hilfswerte!$B$23)+((G3353-Hilfswerte!$B$24)/Hilfswerte!$B$25)+0.1*INDEX(Hilfswerte!$B$4:$B$15,MATCH(C3353,Hilfswerte!$A$4:$A$15,0)),2)</f>
        <v>0.93</v>
      </c>
      <c r="V3353" s="4">
        <f>ROUND(SQRT((((E3353-Hilfswerte!$B$20)/Hilfswerte!$B$21)-Hilfswerte!$B$28)^2+(((F3353-Hilfswerte!$B$22)/Hilfswerte!$B$23)-Hilfswerte!$B$29)^2+(((G3353-Hilfswerte!$B$24)/Hilfswerte!$B$25)-Hilfswerte!$B$30)^2),3)</f>
        <v>0.63900000000000001</v>
      </c>
      <c r="W3353" s="4">
        <f>ROUND(E3353*Hilfswerte!$B$31,0)</f>
        <v>24049</v>
      </c>
      <c r="X3353" s="4">
        <f t="shared" si="422"/>
        <v>653</v>
      </c>
      <c r="Y3353" s="4" t="str">
        <f>IF(T3353="A - Top-Kunde","bereits Top-Kunde",IF(AND(V3353&lt;=Hilfswerte!$B$34,H3353&lt;0.5*W3353),"Hoch",IF(AND(V3353&lt;=Hilfswerte!$B$35,H3353&lt;0.7*W3353),"Mittel","Niedrig")))</f>
        <v>bereits Top-Kunde</v>
      </c>
      <c r="Z3353" s="4">
        <f t="shared" si="423"/>
        <v>14</v>
      </c>
      <c r="AA3353" s="4" t="str">
        <f>IF(J3353&gt;365,"Bereits abgewandert (Segment D)",IF(Z3353&gt;=Hilfswerte!$B$38,"Rot - akut gefaehrdet",IF(Z3353&gt;=Hilfswerte!$B$39,"Gelb - beobachten","Gruen - stabil")))</f>
        <v>Gelb - beobachten</v>
      </c>
    </row>
    <row r="3354" spans="1:27" ht="15" customHeight="1" x14ac:dyDescent="0.25">
      <c r="A3354" s="4" t="s">
        <v>3701</v>
      </c>
      <c r="B3354" s="4" t="s">
        <v>1139</v>
      </c>
      <c r="C3354" s="4" t="s">
        <v>29</v>
      </c>
      <c r="D3354" s="4" t="s">
        <v>30</v>
      </c>
      <c r="E3354" s="4">
        <v>113</v>
      </c>
      <c r="F3354" s="4">
        <v>25.2</v>
      </c>
      <c r="G3354" s="4">
        <v>23.5</v>
      </c>
      <c r="H3354" s="4">
        <v>0</v>
      </c>
      <c r="I3354" s="4">
        <v>0</v>
      </c>
      <c r="J3354" s="4">
        <v>366</v>
      </c>
      <c r="K3354" s="4">
        <v>0</v>
      </c>
      <c r="L3354" s="4">
        <v>-3</v>
      </c>
      <c r="M3354" s="4">
        <v>0</v>
      </c>
      <c r="N3354" s="4">
        <v>-44.4</v>
      </c>
      <c r="O3354" s="4">
        <f t="shared" si="416"/>
        <v>1</v>
      </c>
      <c r="P3354" s="4">
        <f t="shared" si="417"/>
        <v>1</v>
      </c>
      <c r="Q3354" s="4">
        <f t="shared" si="418"/>
        <v>1</v>
      </c>
      <c r="R3354" s="4">
        <f t="shared" si="419"/>
        <v>3</v>
      </c>
      <c r="S3354" s="4">
        <f t="shared" si="420"/>
        <v>7.8</v>
      </c>
      <c r="T3354" s="4" t="str">
        <f t="shared" si="421"/>
        <v>D - Abwanderungsrisiko</v>
      </c>
      <c r="U3354" s="4">
        <f>ROUND(((E3354-Hilfswerte!$B$20)/Hilfswerte!$B$21)+((F3354-Hilfswerte!$B$22)/Hilfswerte!$B$23)+((G3354-Hilfswerte!$B$24)/Hilfswerte!$B$25)+0.1*INDEX(Hilfswerte!$B$4:$B$15,MATCH(C3354,Hilfswerte!$A$4:$A$15,0)),2)</f>
        <v>2.2999999999999998</v>
      </c>
      <c r="V3354" s="4">
        <f>ROUND(SQRT((((E3354-Hilfswerte!$B$20)/Hilfswerte!$B$21)-Hilfswerte!$B$28)^2+(((F3354-Hilfswerte!$B$22)/Hilfswerte!$B$23)-Hilfswerte!$B$29)^2+(((G3354-Hilfswerte!$B$24)/Hilfswerte!$B$25)-Hilfswerte!$B$30)^2),3)</f>
        <v>1.978</v>
      </c>
      <c r="W3354" s="4">
        <f>ROUND(E3354*Hilfswerte!$B$31,0)</f>
        <v>23227</v>
      </c>
      <c r="X3354" s="4">
        <f t="shared" si="422"/>
        <v>23227</v>
      </c>
      <c r="Y3354" s="4" t="str">
        <f>IF(T3354="A - Top-Kunde","bereits Top-Kunde",IF(AND(V3354&lt;=Hilfswerte!$B$34,H3354&lt;0.5*W3354),"Hoch",IF(AND(V3354&lt;=Hilfswerte!$B$35,H3354&lt;0.7*W3354),"Mittel","Niedrig")))</f>
        <v>Niedrig</v>
      </c>
      <c r="Z3354" s="4">
        <f t="shared" si="423"/>
        <v>36.1</v>
      </c>
      <c r="AA3354" s="4" t="str">
        <f>IF(J3354&gt;365,"Bereits abgewandert (Segment D)",IF(Z3354&gt;=Hilfswerte!$B$38,"Rot - akut gefaehrdet",IF(Z3354&gt;=Hilfswerte!$B$39,"Gelb - beobachten","Gruen - stabil")))</f>
        <v>Bereits abgewandert (Segment D)</v>
      </c>
    </row>
    <row r="3355" spans="1:27" ht="15" customHeight="1" x14ac:dyDescent="0.25">
      <c r="A3355" s="4" t="s">
        <v>3702</v>
      </c>
      <c r="B3355" s="4" t="s">
        <v>986</v>
      </c>
      <c r="C3355" s="4" t="s">
        <v>59</v>
      </c>
      <c r="D3355" s="4" t="s">
        <v>30</v>
      </c>
      <c r="E3355" s="4">
        <v>52</v>
      </c>
      <c r="F3355" s="4">
        <v>9.4</v>
      </c>
      <c r="G3355" s="4">
        <v>7.1</v>
      </c>
      <c r="H3355" s="4">
        <v>2908</v>
      </c>
      <c r="I3355" s="4">
        <v>2</v>
      </c>
      <c r="J3355" s="4">
        <v>112</v>
      </c>
      <c r="K3355" s="4">
        <v>0</v>
      </c>
      <c r="L3355" s="4">
        <v>20</v>
      </c>
      <c r="M3355" s="4">
        <v>3</v>
      </c>
      <c r="N3355" s="4">
        <v>12.6</v>
      </c>
      <c r="O3355" s="4">
        <f t="shared" si="416"/>
        <v>3</v>
      </c>
      <c r="P3355" s="4">
        <f t="shared" si="417"/>
        <v>2</v>
      </c>
      <c r="Q3355" s="4">
        <f t="shared" si="418"/>
        <v>4</v>
      </c>
      <c r="R3355" s="4">
        <f t="shared" si="419"/>
        <v>9</v>
      </c>
      <c r="S3355" s="4">
        <f t="shared" si="420"/>
        <v>90.3</v>
      </c>
      <c r="T3355" s="4" t="str">
        <f t="shared" si="421"/>
        <v>C - Entwicklungspotenzial</v>
      </c>
      <c r="U3355" s="4">
        <f>ROUND(((E3355-Hilfswerte!$B$20)/Hilfswerte!$B$21)+((F3355-Hilfswerte!$B$22)/Hilfswerte!$B$23)+((G3355-Hilfswerte!$B$24)/Hilfswerte!$B$25)+0.1*INDEX(Hilfswerte!$B$4:$B$15,MATCH(C3355,Hilfswerte!$A$4:$A$15,0)),2)</f>
        <v>-1.19</v>
      </c>
      <c r="V3355" s="4">
        <f>ROUND(SQRT((((E3355-Hilfswerte!$B$20)/Hilfswerte!$B$21)-Hilfswerte!$B$28)^2+(((F3355-Hilfswerte!$B$22)/Hilfswerte!$B$23)-Hilfswerte!$B$29)^2+(((G3355-Hilfswerte!$B$24)/Hilfswerte!$B$25)-Hilfswerte!$B$30)^2),3)</f>
        <v>0.96399999999999997</v>
      </c>
      <c r="W3355" s="4">
        <f>ROUND(E3355*Hilfswerte!$B$31,0)</f>
        <v>10688</v>
      </c>
      <c r="X3355" s="4">
        <f t="shared" si="422"/>
        <v>7780</v>
      </c>
      <c r="Y3355" s="4" t="str">
        <f>IF(T3355="A - Top-Kunde","bereits Top-Kunde",IF(AND(V3355&lt;=Hilfswerte!$B$34,H3355&lt;0.5*W3355),"Hoch",IF(AND(V3355&lt;=Hilfswerte!$B$35,H3355&lt;0.7*W3355),"Mittel","Niedrig")))</f>
        <v>Mittel</v>
      </c>
      <c r="Z3355" s="4">
        <f t="shared" si="423"/>
        <v>9.6</v>
      </c>
      <c r="AA3355" s="4" t="str">
        <f>IF(J3355&gt;365,"Bereits abgewandert (Segment D)",IF(Z3355&gt;=Hilfswerte!$B$38,"Rot - akut gefaehrdet",IF(Z3355&gt;=Hilfswerte!$B$39,"Gelb - beobachten","Gruen - stabil")))</f>
        <v>Gruen - stabil</v>
      </c>
    </row>
    <row r="3356" spans="1:27" ht="15" customHeight="1" x14ac:dyDescent="0.25">
      <c r="A3356" s="4" t="s">
        <v>3703</v>
      </c>
      <c r="B3356" s="4" t="s">
        <v>970</v>
      </c>
      <c r="C3356" s="4" t="s">
        <v>38</v>
      </c>
      <c r="D3356" s="4" t="s">
        <v>30</v>
      </c>
      <c r="E3356" s="4">
        <v>33</v>
      </c>
      <c r="F3356" s="4">
        <v>8.4</v>
      </c>
      <c r="G3356" s="4">
        <v>3.5</v>
      </c>
      <c r="H3356" s="4">
        <v>1650</v>
      </c>
      <c r="I3356" s="4">
        <v>1</v>
      </c>
      <c r="J3356" s="4">
        <v>347</v>
      </c>
      <c r="K3356" s="4">
        <v>0</v>
      </c>
      <c r="L3356" s="4">
        <v>-2</v>
      </c>
      <c r="M3356" s="4">
        <v>1</v>
      </c>
      <c r="N3356" s="4">
        <v>-27.6</v>
      </c>
      <c r="O3356" s="4">
        <f t="shared" si="416"/>
        <v>2</v>
      </c>
      <c r="P3356" s="4">
        <f t="shared" si="417"/>
        <v>1</v>
      </c>
      <c r="Q3356" s="4">
        <f t="shared" si="418"/>
        <v>3</v>
      </c>
      <c r="R3356" s="4">
        <f t="shared" si="419"/>
        <v>6</v>
      </c>
      <c r="S3356" s="4">
        <f t="shared" si="420"/>
        <v>46.2</v>
      </c>
      <c r="T3356" s="4" t="str">
        <f t="shared" si="421"/>
        <v>C - Entwicklungspotenzial</v>
      </c>
      <c r="U3356" s="4">
        <f>ROUND(((E3356-Hilfswerte!$B$20)/Hilfswerte!$B$21)+((F3356-Hilfswerte!$B$22)/Hilfswerte!$B$23)+((G3356-Hilfswerte!$B$24)/Hilfswerte!$B$25)+0.1*INDEX(Hilfswerte!$B$4:$B$15,MATCH(C3356,Hilfswerte!$A$4:$A$15,0)),2)</f>
        <v>-1.45</v>
      </c>
      <c r="V3356" s="4">
        <f>ROUND(SQRT((((E3356-Hilfswerte!$B$20)/Hilfswerte!$B$21)-Hilfswerte!$B$28)^2+(((F3356-Hilfswerte!$B$22)/Hilfswerte!$B$23)-Hilfswerte!$B$29)^2+(((G3356-Hilfswerte!$B$24)/Hilfswerte!$B$25)-Hilfswerte!$B$30)^2),3)</f>
        <v>1.452</v>
      </c>
      <c r="W3356" s="4">
        <f>ROUND(E3356*Hilfswerte!$B$31,0)</f>
        <v>6783</v>
      </c>
      <c r="X3356" s="4">
        <f t="shared" si="422"/>
        <v>5133</v>
      </c>
      <c r="Y3356" s="4" t="str">
        <f>IF(T3356="A - Top-Kunde","bereits Top-Kunde",IF(AND(V3356&lt;=Hilfswerte!$B$34,H3356&lt;0.5*W3356),"Hoch",IF(AND(V3356&lt;=Hilfswerte!$B$35,H3356&lt;0.7*W3356),"Mittel","Niedrig")))</f>
        <v>Niedrig</v>
      </c>
      <c r="Z3356" s="4">
        <f t="shared" si="423"/>
        <v>28.4</v>
      </c>
      <c r="AA3356" s="4" t="str">
        <f>IF(J3356&gt;365,"Bereits abgewandert (Segment D)",IF(Z3356&gt;=Hilfswerte!$B$38,"Rot - akut gefaehrdet",IF(Z3356&gt;=Hilfswerte!$B$39,"Gelb - beobachten","Gruen - stabil")))</f>
        <v>Rot - akut gefaehrdet</v>
      </c>
    </row>
    <row r="3357" spans="1:27" ht="15" customHeight="1" x14ac:dyDescent="0.25">
      <c r="A3357" s="4" t="s">
        <v>3704</v>
      </c>
      <c r="B3357" s="4" t="s">
        <v>758</v>
      </c>
      <c r="C3357" s="4" t="s">
        <v>74</v>
      </c>
      <c r="D3357" s="4" t="s">
        <v>30</v>
      </c>
      <c r="E3357" s="4">
        <v>19</v>
      </c>
      <c r="F3357" s="4">
        <v>4.3</v>
      </c>
      <c r="G3357" s="4">
        <v>9.9</v>
      </c>
      <c r="H3357" s="4">
        <v>451</v>
      </c>
      <c r="I3357" s="4">
        <v>3</v>
      </c>
      <c r="J3357" s="4">
        <v>98</v>
      </c>
      <c r="K3357" s="4">
        <v>0</v>
      </c>
      <c r="L3357" s="4">
        <v>48</v>
      </c>
      <c r="M3357" s="4">
        <v>3</v>
      </c>
      <c r="N3357" s="4">
        <v>5.0999999999999996</v>
      </c>
      <c r="O3357" s="4">
        <f t="shared" si="416"/>
        <v>3</v>
      </c>
      <c r="P3357" s="4">
        <f t="shared" si="417"/>
        <v>3</v>
      </c>
      <c r="Q3357" s="4">
        <f t="shared" si="418"/>
        <v>2</v>
      </c>
      <c r="R3357" s="4">
        <f t="shared" si="419"/>
        <v>8</v>
      </c>
      <c r="S3357" s="4">
        <f t="shared" si="420"/>
        <v>68.2</v>
      </c>
      <c r="T3357" s="4" t="str">
        <f t="shared" si="421"/>
        <v>C - Entwicklungspotenzial</v>
      </c>
      <c r="U3357" s="4">
        <f>ROUND(((E3357-Hilfswerte!$B$20)/Hilfswerte!$B$21)+((F3357-Hilfswerte!$B$22)/Hilfswerte!$B$23)+((G3357-Hilfswerte!$B$24)/Hilfswerte!$B$25)+0.1*INDEX(Hilfswerte!$B$4:$B$15,MATCH(C3357,Hilfswerte!$A$4:$A$15,0)),2)</f>
        <v>-0.93</v>
      </c>
      <c r="V3357" s="4">
        <f>ROUND(SQRT((((E3357-Hilfswerte!$B$20)/Hilfswerte!$B$21)-Hilfswerte!$B$28)^2+(((F3357-Hilfswerte!$B$22)/Hilfswerte!$B$23)-Hilfswerte!$B$29)^2+(((G3357-Hilfswerte!$B$24)/Hilfswerte!$B$25)-Hilfswerte!$B$30)^2),3)</f>
        <v>0.89900000000000002</v>
      </c>
      <c r="W3357" s="4">
        <f>ROUND(E3357*Hilfswerte!$B$31,0)</f>
        <v>3905</v>
      </c>
      <c r="X3357" s="4">
        <f t="shared" si="422"/>
        <v>3454</v>
      </c>
      <c r="Y3357" s="4" t="str">
        <f>IF(T3357="A - Top-Kunde","bereits Top-Kunde",IF(AND(V3357&lt;=Hilfswerte!$B$34,H3357&lt;0.5*W3357),"Hoch",IF(AND(V3357&lt;=Hilfswerte!$B$35,H3357&lt;0.7*W3357),"Mittel","Niedrig")))</f>
        <v>Mittel</v>
      </c>
      <c r="Z3357" s="4">
        <f t="shared" si="423"/>
        <v>14.5</v>
      </c>
      <c r="AA3357" s="4" t="str">
        <f>IF(J3357&gt;365,"Bereits abgewandert (Segment D)",IF(Z3357&gt;=Hilfswerte!$B$38,"Rot - akut gefaehrdet",IF(Z3357&gt;=Hilfswerte!$B$39,"Gelb - beobachten","Gruen - stabil")))</f>
        <v>Gelb - beobachten</v>
      </c>
    </row>
    <row r="3358" spans="1:27" ht="15" customHeight="1" x14ac:dyDescent="0.25">
      <c r="A3358" s="4" t="s">
        <v>3705</v>
      </c>
      <c r="B3358" s="4" t="s">
        <v>1157</v>
      </c>
      <c r="C3358" s="4" t="s">
        <v>89</v>
      </c>
      <c r="D3358" s="4" t="s">
        <v>30</v>
      </c>
      <c r="E3358" s="4">
        <v>87</v>
      </c>
      <c r="F3358" s="4">
        <v>34.700000000000003</v>
      </c>
      <c r="G3358" s="4">
        <v>5.5</v>
      </c>
      <c r="H3358" s="4">
        <v>3100</v>
      </c>
      <c r="I3358" s="4">
        <v>1</v>
      </c>
      <c r="J3358" s="4">
        <v>195</v>
      </c>
      <c r="K3358" s="4">
        <v>0</v>
      </c>
      <c r="L3358" s="4">
        <v>8</v>
      </c>
      <c r="M3358" s="4">
        <v>5</v>
      </c>
      <c r="N3358" s="4">
        <v>29.2</v>
      </c>
      <c r="O3358" s="4">
        <f t="shared" si="416"/>
        <v>2</v>
      </c>
      <c r="P3358" s="4">
        <f t="shared" si="417"/>
        <v>1</v>
      </c>
      <c r="Q3358" s="4">
        <f t="shared" si="418"/>
        <v>4</v>
      </c>
      <c r="R3358" s="4">
        <f t="shared" si="419"/>
        <v>7</v>
      </c>
      <c r="S3358" s="4">
        <f t="shared" si="420"/>
        <v>82.2</v>
      </c>
      <c r="T3358" s="4" t="str">
        <f t="shared" si="421"/>
        <v>C - Entwicklungspotenzial</v>
      </c>
      <c r="U3358" s="4">
        <f>ROUND(((E3358-Hilfswerte!$B$20)/Hilfswerte!$B$21)+((F3358-Hilfswerte!$B$22)/Hilfswerte!$B$23)+((G3358-Hilfswerte!$B$24)/Hilfswerte!$B$25)+0.1*INDEX(Hilfswerte!$B$4:$B$15,MATCH(C3358,Hilfswerte!$A$4:$A$15,0)),2)</f>
        <v>-0.47</v>
      </c>
      <c r="V3358" s="4">
        <f>ROUND(SQRT((((E3358-Hilfswerte!$B$20)/Hilfswerte!$B$21)-Hilfswerte!$B$28)^2+(((F3358-Hilfswerte!$B$22)/Hilfswerte!$B$23)-Hilfswerte!$B$29)^2+(((G3358-Hilfswerte!$B$24)/Hilfswerte!$B$25)-Hilfswerte!$B$30)^2),3)</f>
        <v>0.97099999999999997</v>
      </c>
      <c r="W3358" s="4">
        <f>ROUND(E3358*Hilfswerte!$B$31,0)</f>
        <v>17883</v>
      </c>
      <c r="X3358" s="4">
        <f t="shared" si="422"/>
        <v>14783</v>
      </c>
      <c r="Y3358" s="4" t="str">
        <f>IF(T3358="A - Top-Kunde","bereits Top-Kunde",IF(AND(V3358&lt;=Hilfswerte!$B$34,H3358&lt;0.5*W3358),"Hoch",IF(AND(V3358&lt;=Hilfswerte!$B$35,H3358&lt;0.7*W3358),"Mittel","Niedrig")))</f>
        <v>Mittel</v>
      </c>
      <c r="Z3358" s="4">
        <f t="shared" si="423"/>
        <v>11.4</v>
      </c>
      <c r="AA3358" s="4" t="str">
        <f>IF(J3358&gt;365,"Bereits abgewandert (Segment D)",IF(Z3358&gt;=Hilfswerte!$B$38,"Rot - akut gefaehrdet",IF(Z3358&gt;=Hilfswerte!$B$39,"Gelb - beobachten","Gruen - stabil")))</f>
        <v>Gruen - stabil</v>
      </c>
    </row>
    <row r="3359" spans="1:27" ht="15" customHeight="1" x14ac:dyDescent="0.25">
      <c r="A3359" s="4" t="s">
        <v>3706</v>
      </c>
      <c r="B3359" s="4" t="s">
        <v>79</v>
      </c>
      <c r="C3359" s="4" t="s">
        <v>89</v>
      </c>
      <c r="D3359" s="4" t="s">
        <v>30</v>
      </c>
      <c r="E3359" s="4">
        <v>34</v>
      </c>
      <c r="F3359" s="4">
        <v>10.9</v>
      </c>
      <c r="G3359" s="4">
        <v>17.2</v>
      </c>
      <c r="H3359" s="4">
        <v>1025</v>
      </c>
      <c r="I3359" s="4">
        <v>1</v>
      </c>
      <c r="J3359" s="4">
        <v>48</v>
      </c>
      <c r="K3359" s="4">
        <v>0</v>
      </c>
      <c r="L3359" s="4">
        <v>-4</v>
      </c>
      <c r="M3359" s="4">
        <v>4</v>
      </c>
      <c r="N3359" s="4">
        <v>14</v>
      </c>
      <c r="O3359" s="4">
        <f t="shared" si="416"/>
        <v>4</v>
      </c>
      <c r="P3359" s="4">
        <f t="shared" si="417"/>
        <v>1</v>
      </c>
      <c r="Q3359" s="4">
        <f t="shared" si="418"/>
        <v>3</v>
      </c>
      <c r="R3359" s="4">
        <f t="shared" si="419"/>
        <v>8</v>
      </c>
      <c r="S3359" s="4">
        <f t="shared" si="420"/>
        <v>87</v>
      </c>
      <c r="T3359" s="4" t="str">
        <f t="shared" si="421"/>
        <v>C - Entwicklungspotenzial</v>
      </c>
      <c r="U3359" s="4">
        <f>ROUND(((E3359-Hilfswerte!$B$20)/Hilfswerte!$B$21)+((F3359-Hilfswerte!$B$22)/Hilfswerte!$B$23)+((G3359-Hilfswerte!$B$24)/Hilfswerte!$B$25)+0.1*INDEX(Hilfswerte!$B$4:$B$15,MATCH(C3359,Hilfswerte!$A$4:$A$15,0)),2)</f>
        <v>0.73</v>
      </c>
      <c r="V3359" s="4">
        <f>ROUND(SQRT((((E3359-Hilfswerte!$B$20)/Hilfswerte!$B$21)-Hilfswerte!$B$28)^2+(((F3359-Hilfswerte!$B$22)/Hilfswerte!$B$23)-Hilfswerte!$B$29)^2+(((G3359-Hilfswerte!$B$24)/Hilfswerte!$B$25)-Hilfswerte!$B$30)^2),3)</f>
        <v>1.2090000000000001</v>
      </c>
      <c r="W3359" s="4">
        <f>ROUND(E3359*Hilfswerte!$B$31,0)</f>
        <v>6989</v>
      </c>
      <c r="X3359" s="4">
        <f t="shared" si="422"/>
        <v>5964</v>
      </c>
      <c r="Y3359" s="4" t="str">
        <f>IF(T3359="A - Top-Kunde","bereits Top-Kunde",IF(AND(V3359&lt;=Hilfswerte!$B$34,H3359&lt;0.5*W3359),"Hoch",IF(AND(V3359&lt;=Hilfswerte!$B$35,H3359&lt;0.7*W3359),"Mittel","Niedrig")))</f>
        <v>Niedrig</v>
      </c>
      <c r="Z3359" s="4">
        <f t="shared" si="423"/>
        <v>2.4</v>
      </c>
      <c r="AA3359" s="4" t="str">
        <f>IF(J3359&gt;365,"Bereits abgewandert (Segment D)",IF(Z3359&gt;=Hilfswerte!$B$38,"Rot - akut gefaehrdet",IF(Z3359&gt;=Hilfswerte!$B$39,"Gelb - beobachten","Gruen - stabil")))</f>
        <v>Gruen - stabil</v>
      </c>
    </row>
    <row r="3360" spans="1:27" ht="15" customHeight="1" x14ac:dyDescent="0.25">
      <c r="A3360" s="4" t="s">
        <v>3707</v>
      </c>
      <c r="B3360" s="4" t="s">
        <v>165</v>
      </c>
      <c r="C3360" s="4" t="s">
        <v>51</v>
      </c>
      <c r="D3360" s="4" t="s">
        <v>30</v>
      </c>
      <c r="E3360" s="4">
        <v>16</v>
      </c>
      <c r="F3360" s="4">
        <v>5.5</v>
      </c>
      <c r="G3360" s="4">
        <v>17.2</v>
      </c>
      <c r="H3360" s="4">
        <v>1793</v>
      </c>
      <c r="I3360" s="4">
        <v>4</v>
      </c>
      <c r="J3360" s="4">
        <v>6</v>
      </c>
      <c r="K3360" s="4">
        <v>0</v>
      </c>
      <c r="L3360" s="4">
        <v>3</v>
      </c>
      <c r="M3360" s="4">
        <v>6</v>
      </c>
      <c r="N3360" s="4">
        <v>30.4</v>
      </c>
      <c r="O3360" s="4">
        <f t="shared" si="416"/>
        <v>5</v>
      </c>
      <c r="P3360" s="4">
        <f t="shared" si="417"/>
        <v>4</v>
      </c>
      <c r="Q3360" s="4">
        <f t="shared" si="418"/>
        <v>3</v>
      </c>
      <c r="R3360" s="4">
        <f t="shared" si="419"/>
        <v>12</v>
      </c>
      <c r="S3360" s="4">
        <f t="shared" si="420"/>
        <v>134.30000000000001</v>
      </c>
      <c r="T3360" s="4" t="str">
        <f t="shared" si="421"/>
        <v>A - Top-Kunde</v>
      </c>
      <c r="U3360" s="4">
        <f>ROUND(((E3360-Hilfswerte!$B$20)/Hilfswerte!$B$21)+((F3360-Hilfswerte!$B$22)/Hilfswerte!$B$23)+((G3360-Hilfswerte!$B$24)/Hilfswerte!$B$25)+0.1*INDEX(Hilfswerte!$B$4:$B$15,MATCH(C3360,Hilfswerte!$A$4:$A$15,0)),2)</f>
        <v>0.61</v>
      </c>
      <c r="V3360" s="4">
        <f>ROUND(SQRT((((E3360-Hilfswerte!$B$20)/Hilfswerte!$B$21)-Hilfswerte!$B$28)^2+(((F3360-Hilfswerte!$B$22)/Hilfswerte!$B$23)-Hilfswerte!$B$29)^2+(((G3360-Hilfswerte!$B$24)/Hilfswerte!$B$25)-Hilfswerte!$B$30)^2),3)</f>
        <v>1.288</v>
      </c>
      <c r="W3360" s="4">
        <f>ROUND(E3360*Hilfswerte!$B$31,0)</f>
        <v>3289</v>
      </c>
      <c r="X3360" s="4">
        <f t="shared" si="422"/>
        <v>1496</v>
      </c>
      <c r="Y3360" s="4" t="str">
        <f>IF(T3360="A - Top-Kunde","bereits Top-Kunde",IF(AND(V3360&lt;=Hilfswerte!$B$34,H3360&lt;0.5*W3360),"Hoch",IF(AND(V3360&lt;=Hilfswerte!$B$35,H3360&lt;0.7*W3360),"Mittel","Niedrig")))</f>
        <v>bereits Top-Kunde</v>
      </c>
      <c r="Z3360" s="4">
        <f t="shared" si="423"/>
        <v>0.9</v>
      </c>
      <c r="AA3360" s="4" t="str">
        <f>IF(J3360&gt;365,"Bereits abgewandert (Segment D)",IF(Z3360&gt;=Hilfswerte!$B$38,"Rot - akut gefaehrdet",IF(Z3360&gt;=Hilfswerte!$B$39,"Gelb - beobachten","Gruen - stabil")))</f>
        <v>Gruen - stabil</v>
      </c>
    </row>
    <row r="3361" spans="1:27" ht="15" customHeight="1" x14ac:dyDescent="0.25">
      <c r="A3361" s="4" t="s">
        <v>3708</v>
      </c>
      <c r="B3361" s="4" t="s">
        <v>408</v>
      </c>
      <c r="C3361" s="4" t="s">
        <v>84</v>
      </c>
      <c r="D3361" s="4" t="s">
        <v>93</v>
      </c>
      <c r="E3361" s="4">
        <v>155</v>
      </c>
      <c r="F3361" s="4">
        <v>43.6</v>
      </c>
      <c r="G3361" s="4">
        <v>23.2</v>
      </c>
      <c r="H3361" s="4">
        <v>2191</v>
      </c>
      <c r="I3361" s="4">
        <v>1</v>
      </c>
      <c r="J3361" s="4">
        <v>143</v>
      </c>
      <c r="K3361" s="4">
        <v>0</v>
      </c>
      <c r="L3361" s="4">
        <v>18</v>
      </c>
      <c r="M3361" s="4">
        <v>3</v>
      </c>
      <c r="N3361" s="4">
        <v>35.1</v>
      </c>
      <c r="O3361" s="4">
        <f t="shared" si="416"/>
        <v>3</v>
      </c>
      <c r="P3361" s="4">
        <f t="shared" si="417"/>
        <v>1</v>
      </c>
      <c r="Q3361" s="4">
        <f t="shared" si="418"/>
        <v>3</v>
      </c>
      <c r="R3361" s="4">
        <f t="shared" si="419"/>
        <v>7</v>
      </c>
      <c r="S3361" s="4">
        <f t="shared" si="420"/>
        <v>82.2</v>
      </c>
      <c r="T3361" s="4" t="str">
        <f t="shared" si="421"/>
        <v>C - Entwicklungspotenzial</v>
      </c>
      <c r="U3361" s="4">
        <f>ROUND(((E3361-Hilfswerte!$B$20)/Hilfswerte!$B$21)+((F3361-Hilfswerte!$B$22)/Hilfswerte!$B$23)+((G3361-Hilfswerte!$B$24)/Hilfswerte!$B$25)+0.1*INDEX(Hilfswerte!$B$4:$B$15,MATCH(C3361,Hilfswerte!$A$4:$A$15,0)),2)</f>
        <v>2.5</v>
      </c>
      <c r="V3361" s="4">
        <f>ROUND(SQRT((((E3361-Hilfswerte!$B$20)/Hilfswerte!$B$21)-Hilfswerte!$B$28)^2+(((F3361-Hilfswerte!$B$22)/Hilfswerte!$B$23)-Hilfswerte!$B$29)^2+(((G3361-Hilfswerte!$B$24)/Hilfswerte!$B$25)-Hilfswerte!$B$30)^2),3)</f>
        <v>1.907</v>
      </c>
      <c r="W3361" s="4">
        <f>ROUND(E3361*Hilfswerte!$B$31,0)</f>
        <v>31860</v>
      </c>
      <c r="X3361" s="4">
        <f t="shared" si="422"/>
        <v>29669</v>
      </c>
      <c r="Y3361" s="4" t="str">
        <f>IF(T3361="A - Top-Kunde","bereits Top-Kunde",IF(AND(V3361&lt;=Hilfswerte!$B$34,H3361&lt;0.5*W3361),"Hoch",IF(AND(V3361&lt;=Hilfswerte!$B$35,H3361&lt;0.7*W3361),"Mittel","Niedrig")))</f>
        <v>Niedrig</v>
      </c>
      <c r="Z3361" s="4">
        <f t="shared" si="423"/>
        <v>10.8</v>
      </c>
      <c r="AA3361" s="4" t="str">
        <f>IF(J3361&gt;365,"Bereits abgewandert (Segment D)",IF(Z3361&gt;=Hilfswerte!$B$38,"Rot - akut gefaehrdet",IF(Z3361&gt;=Hilfswerte!$B$39,"Gelb - beobachten","Gruen - stabil")))</f>
        <v>Gruen - stabil</v>
      </c>
    </row>
    <row r="3362" spans="1:27" ht="15" customHeight="1" x14ac:dyDescent="0.25">
      <c r="A3362" s="4" t="s">
        <v>3709</v>
      </c>
      <c r="B3362" s="4" t="s">
        <v>337</v>
      </c>
      <c r="C3362" s="4" t="s">
        <v>55</v>
      </c>
      <c r="D3362" s="4" t="s">
        <v>117</v>
      </c>
      <c r="E3362" s="4">
        <v>20</v>
      </c>
      <c r="F3362" s="4">
        <v>5.2</v>
      </c>
      <c r="G3362" s="4">
        <v>10.6</v>
      </c>
      <c r="H3362" s="4">
        <v>1192</v>
      </c>
      <c r="I3362" s="4">
        <v>4</v>
      </c>
      <c r="J3362" s="4">
        <v>94</v>
      </c>
      <c r="K3362" s="4">
        <v>0</v>
      </c>
      <c r="L3362" s="4">
        <v>9</v>
      </c>
      <c r="M3362" s="4">
        <v>4</v>
      </c>
      <c r="N3362" s="4">
        <v>-24.1</v>
      </c>
      <c r="O3362" s="4">
        <f t="shared" si="416"/>
        <v>3</v>
      </c>
      <c r="P3362" s="4">
        <f t="shared" si="417"/>
        <v>4</v>
      </c>
      <c r="Q3362" s="4">
        <f t="shared" si="418"/>
        <v>3</v>
      </c>
      <c r="R3362" s="4">
        <f t="shared" si="419"/>
        <v>10</v>
      </c>
      <c r="S3362" s="4">
        <f t="shared" si="420"/>
        <v>85.3</v>
      </c>
      <c r="T3362" s="4" t="str">
        <f t="shared" si="421"/>
        <v>C - Entwicklungspotenzial</v>
      </c>
      <c r="U3362" s="4">
        <f>ROUND(((E3362-Hilfswerte!$B$20)/Hilfswerte!$B$21)+((F3362-Hilfswerte!$B$22)/Hilfswerte!$B$23)+((G3362-Hilfswerte!$B$24)/Hilfswerte!$B$25)+0.1*INDEX(Hilfswerte!$B$4:$B$15,MATCH(C3362,Hilfswerte!$A$4:$A$15,0)),2)</f>
        <v>-0.48</v>
      </c>
      <c r="V3362" s="4">
        <f>ROUND(SQRT((((E3362-Hilfswerte!$B$20)/Hilfswerte!$B$21)-Hilfswerte!$B$28)^2+(((F3362-Hilfswerte!$B$22)/Hilfswerte!$B$23)-Hilfswerte!$B$29)^2+(((G3362-Hilfswerte!$B$24)/Hilfswerte!$B$25)-Hilfswerte!$B$30)^2),3)</f>
        <v>0.86499999999999999</v>
      </c>
      <c r="W3362" s="4">
        <f>ROUND(E3362*Hilfswerte!$B$31,0)</f>
        <v>4111</v>
      </c>
      <c r="X3362" s="4">
        <f t="shared" si="422"/>
        <v>2919</v>
      </c>
      <c r="Y3362" s="4" t="str">
        <f>IF(T3362="A - Top-Kunde","bereits Top-Kunde",IF(AND(V3362&lt;=Hilfswerte!$B$34,H3362&lt;0.5*W3362),"Hoch",IF(AND(V3362&lt;=Hilfswerte!$B$35,H3362&lt;0.7*W3362),"Mittel","Niedrig")))</f>
        <v>Mittel</v>
      </c>
      <c r="Z3362" s="4">
        <f t="shared" si="423"/>
        <v>16.100000000000001</v>
      </c>
      <c r="AA3362" s="4" t="str">
        <f>IF(J3362&gt;365,"Bereits abgewandert (Segment D)",IF(Z3362&gt;=Hilfswerte!$B$38,"Rot - akut gefaehrdet",IF(Z3362&gt;=Hilfswerte!$B$39,"Gelb - beobachten","Gruen - stabil")))</f>
        <v>Gelb - beobachten</v>
      </c>
    </row>
    <row r="3363" spans="1:27" ht="15" customHeight="1" x14ac:dyDescent="0.25">
      <c r="A3363" s="4" t="s">
        <v>3710</v>
      </c>
      <c r="B3363" s="4" t="s">
        <v>405</v>
      </c>
      <c r="C3363" s="4" t="s">
        <v>55</v>
      </c>
      <c r="D3363" s="4" t="s">
        <v>30</v>
      </c>
      <c r="E3363" s="4">
        <v>36</v>
      </c>
      <c r="F3363" s="4">
        <v>5.7</v>
      </c>
      <c r="G3363" s="4">
        <v>17.7</v>
      </c>
      <c r="H3363" s="4">
        <v>1315</v>
      </c>
      <c r="I3363" s="4">
        <v>6</v>
      </c>
      <c r="J3363" s="4">
        <v>3</v>
      </c>
      <c r="K3363" s="4">
        <v>0</v>
      </c>
      <c r="L3363" s="4">
        <v>8</v>
      </c>
      <c r="M3363" s="4">
        <v>1</v>
      </c>
      <c r="N3363" s="4">
        <v>-0.5</v>
      </c>
      <c r="O3363" s="4">
        <f t="shared" si="416"/>
        <v>5</v>
      </c>
      <c r="P3363" s="4">
        <f t="shared" si="417"/>
        <v>5</v>
      </c>
      <c r="Q3363" s="4">
        <f t="shared" si="418"/>
        <v>3</v>
      </c>
      <c r="R3363" s="4">
        <f t="shared" si="419"/>
        <v>13</v>
      </c>
      <c r="S3363" s="4">
        <f t="shared" si="420"/>
        <v>127.4</v>
      </c>
      <c r="T3363" s="4" t="str">
        <f t="shared" si="421"/>
        <v>A - Top-Kunde</v>
      </c>
      <c r="U3363" s="4">
        <f>ROUND(((E3363-Hilfswerte!$B$20)/Hilfswerte!$B$21)+((F3363-Hilfswerte!$B$22)/Hilfswerte!$B$23)+((G3363-Hilfswerte!$B$24)/Hilfswerte!$B$25)+0.1*INDEX(Hilfswerte!$B$4:$B$15,MATCH(C3363,Hilfswerte!$A$4:$A$15,0)),2)</f>
        <v>0.72</v>
      </c>
      <c r="V3363" s="4">
        <f>ROUND(SQRT((((E3363-Hilfswerte!$B$20)/Hilfswerte!$B$21)-Hilfswerte!$B$28)^2+(((F3363-Hilfswerte!$B$22)/Hilfswerte!$B$23)-Hilfswerte!$B$29)^2+(((G3363-Hilfswerte!$B$24)/Hilfswerte!$B$25)-Hilfswerte!$B$30)^2),3)</f>
        <v>1.3069999999999999</v>
      </c>
      <c r="W3363" s="4">
        <f>ROUND(E3363*Hilfswerte!$B$31,0)</f>
        <v>7400</v>
      </c>
      <c r="X3363" s="4">
        <f t="shared" si="422"/>
        <v>6085</v>
      </c>
      <c r="Y3363" s="4" t="str">
        <f>IF(T3363="A - Top-Kunde","bereits Top-Kunde",IF(AND(V3363&lt;=Hilfswerte!$B$34,H3363&lt;0.5*W3363),"Hoch",IF(AND(V3363&lt;=Hilfswerte!$B$35,H3363&lt;0.7*W3363),"Mittel","Niedrig")))</f>
        <v>bereits Top-Kunde</v>
      </c>
      <c r="Z3363" s="4">
        <f t="shared" si="423"/>
        <v>2</v>
      </c>
      <c r="AA3363" s="4" t="str">
        <f>IF(J3363&gt;365,"Bereits abgewandert (Segment D)",IF(Z3363&gt;=Hilfswerte!$B$38,"Rot - akut gefaehrdet",IF(Z3363&gt;=Hilfswerte!$B$39,"Gelb - beobachten","Gruen - stabil")))</f>
        <v>Gruen - stabil</v>
      </c>
    </row>
    <row r="3364" spans="1:27" ht="15" customHeight="1" x14ac:dyDescent="0.25">
      <c r="A3364" s="4" t="s">
        <v>3711</v>
      </c>
      <c r="B3364" s="4" t="s">
        <v>114</v>
      </c>
      <c r="C3364" s="4" t="s">
        <v>89</v>
      </c>
      <c r="D3364" s="4" t="s">
        <v>77</v>
      </c>
      <c r="E3364" s="4">
        <v>139</v>
      </c>
      <c r="F3364" s="4">
        <v>18.5</v>
      </c>
      <c r="G3364" s="4">
        <v>21.1</v>
      </c>
      <c r="H3364" s="4">
        <v>2250</v>
      </c>
      <c r="I3364" s="4">
        <v>1</v>
      </c>
      <c r="J3364" s="4">
        <v>139</v>
      </c>
      <c r="K3364" s="4">
        <v>0</v>
      </c>
      <c r="L3364" s="4">
        <v>4</v>
      </c>
      <c r="M3364" s="4">
        <v>4</v>
      </c>
      <c r="N3364" s="4">
        <v>2.9</v>
      </c>
      <c r="O3364" s="4">
        <f t="shared" si="416"/>
        <v>3</v>
      </c>
      <c r="P3364" s="4">
        <f t="shared" si="417"/>
        <v>1</v>
      </c>
      <c r="Q3364" s="4">
        <f t="shared" si="418"/>
        <v>3</v>
      </c>
      <c r="R3364" s="4">
        <f t="shared" si="419"/>
        <v>7</v>
      </c>
      <c r="S3364" s="4">
        <f t="shared" si="420"/>
        <v>70.3</v>
      </c>
      <c r="T3364" s="4" t="str">
        <f t="shared" si="421"/>
        <v>C - Entwicklungspotenzial</v>
      </c>
      <c r="U3364" s="4">
        <f>ROUND(((E3364-Hilfswerte!$B$20)/Hilfswerte!$B$21)+((F3364-Hilfswerte!$B$22)/Hilfswerte!$B$23)+((G3364-Hilfswerte!$B$24)/Hilfswerte!$B$25)+0.1*INDEX(Hilfswerte!$B$4:$B$15,MATCH(C3364,Hilfswerte!$A$4:$A$15,0)),2)</f>
        <v>1.93</v>
      </c>
      <c r="V3364" s="4">
        <f>ROUND(SQRT((((E3364-Hilfswerte!$B$20)/Hilfswerte!$B$21)-Hilfswerte!$B$28)^2+(((F3364-Hilfswerte!$B$22)/Hilfswerte!$B$23)-Hilfswerte!$B$29)^2+(((G3364-Hilfswerte!$B$24)/Hilfswerte!$B$25)-Hilfswerte!$B$30)^2),3)</f>
        <v>1.6120000000000001</v>
      </c>
      <c r="W3364" s="4">
        <f>ROUND(E3364*Hilfswerte!$B$31,0)</f>
        <v>28571</v>
      </c>
      <c r="X3364" s="4">
        <f t="shared" si="422"/>
        <v>26321</v>
      </c>
      <c r="Y3364" s="4" t="str">
        <f>IF(T3364="A - Top-Kunde","bereits Top-Kunde",IF(AND(V3364&lt;=Hilfswerte!$B$34,H3364&lt;0.5*W3364),"Hoch",IF(AND(V3364&lt;=Hilfswerte!$B$35,H3364&lt;0.7*W3364),"Mittel","Niedrig")))</f>
        <v>Niedrig</v>
      </c>
      <c r="Z3364" s="4">
        <f t="shared" si="423"/>
        <v>7.8</v>
      </c>
      <c r="AA3364" s="4" t="str">
        <f>IF(J3364&gt;365,"Bereits abgewandert (Segment D)",IF(Z3364&gt;=Hilfswerte!$B$38,"Rot - akut gefaehrdet",IF(Z3364&gt;=Hilfswerte!$B$39,"Gelb - beobachten","Gruen - stabil")))</f>
        <v>Gruen - stabil</v>
      </c>
    </row>
    <row r="3365" spans="1:27" ht="15" customHeight="1" x14ac:dyDescent="0.25">
      <c r="A3365" s="4" t="s">
        <v>3712</v>
      </c>
      <c r="B3365" s="4" t="s">
        <v>696</v>
      </c>
      <c r="C3365" s="4" t="s">
        <v>62</v>
      </c>
      <c r="D3365" s="4" t="s">
        <v>30</v>
      </c>
      <c r="E3365" s="4">
        <v>70</v>
      </c>
      <c r="F3365" s="4">
        <v>12.9</v>
      </c>
      <c r="G3365" s="4">
        <v>16.2</v>
      </c>
      <c r="H3365" s="4">
        <v>9642</v>
      </c>
      <c r="I3365" s="4">
        <v>8</v>
      </c>
      <c r="J3365" s="4">
        <v>33</v>
      </c>
      <c r="K3365" s="4">
        <v>1</v>
      </c>
      <c r="L3365" s="4">
        <v>13</v>
      </c>
      <c r="M3365" s="4">
        <v>1</v>
      </c>
      <c r="N3365" s="4">
        <v>-10.9</v>
      </c>
      <c r="O3365" s="4">
        <f t="shared" si="416"/>
        <v>4</v>
      </c>
      <c r="P3365" s="4">
        <f t="shared" si="417"/>
        <v>5</v>
      </c>
      <c r="Q3365" s="4">
        <f t="shared" si="418"/>
        <v>5</v>
      </c>
      <c r="R3365" s="4">
        <f t="shared" si="419"/>
        <v>14</v>
      </c>
      <c r="S3365" s="4">
        <f t="shared" si="420"/>
        <v>124.7</v>
      </c>
      <c r="T3365" s="4" t="str">
        <f t="shared" si="421"/>
        <v>B - Kernkunde</v>
      </c>
      <c r="U3365" s="4">
        <f>ROUND(((E3365-Hilfswerte!$B$20)/Hilfswerte!$B$21)+((F3365-Hilfswerte!$B$22)/Hilfswerte!$B$23)+((G3365-Hilfswerte!$B$24)/Hilfswerte!$B$25)+0.1*INDEX(Hilfswerte!$B$4:$B$15,MATCH(C3365,Hilfswerte!$A$4:$A$15,0)),2)</f>
        <v>0.88</v>
      </c>
      <c r="V3365" s="4">
        <f>ROUND(SQRT((((E3365-Hilfswerte!$B$20)/Hilfswerte!$B$21)-Hilfswerte!$B$28)^2+(((F3365-Hilfswerte!$B$22)/Hilfswerte!$B$23)-Hilfswerte!$B$29)^2+(((G3365-Hilfswerte!$B$24)/Hilfswerte!$B$25)-Hilfswerte!$B$30)^2),3)</f>
        <v>1</v>
      </c>
      <c r="W3365" s="4">
        <f>ROUND(E3365*Hilfswerte!$B$31,0)</f>
        <v>14388</v>
      </c>
      <c r="X3365" s="4">
        <f t="shared" si="422"/>
        <v>4746</v>
      </c>
      <c r="Y3365" s="4" t="str">
        <f>IF(T3365="A - Top-Kunde","bereits Top-Kunde",IF(AND(V3365&lt;=Hilfswerte!$B$34,H3365&lt;0.5*W3365),"Hoch",IF(AND(V3365&lt;=Hilfswerte!$B$35,H3365&lt;0.7*W3365),"Mittel","Niedrig")))</f>
        <v>Mittel</v>
      </c>
      <c r="Z3365" s="4">
        <f t="shared" si="423"/>
        <v>11.6</v>
      </c>
      <c r="AA3365" s="4" t="str">
        <f>IF(J3365&gt;365,"Bereits abgewandert (Segment D)",IF(Z3365&gt;=Hilfswerte!$B$38,"Rot - akut gefaehrdet",IF(Z3365&gt;=Hilfswerte!$B$39,"Gelb - beobachten","Gruen - stabil")))</f>
        <v>Gruen - stabil</v>
      </c>
    </row>
    <row r="3366" spans="1:27" ht="15" customHeight="1" x14ac:dyDescent="0.25">
      <c r="A3366" s="4" t="s">
        <v>3713</v>
      </c>
      <c r="B3366" s="4" t="s">
        <v>165</v>
      </c>
      <c r="C3366" s="4" t="s">
        <v>33</v>
      </c>
      <c r="D3366" s="4" t="s">
        <v>30</v>
      </c>
      <c r="E3366" s="4">
        <v>39</v>
      </c>
      <c r="F3366" s="4">
        <v>11.5</v>
      </c>
      <c r="G3366" s="4">
        <v>19.5</v>
      </c>
      <c r="H3366" s="4">
        <v>1107</v>
      </c>
      <c r="I3366" s="4">
        <v>1</v>
      </c>
      <c r="J3366" s="4">
        <v>197</v>
      </c>
      <c r="K3366" s="4">
        <v>0</v>
      </c>
      <c r="L3366" s="4">
        <v>3</v>
      </c>
      <c r="M3366" s="4">
        <v>6</v>
      </c>
      <c r="N3366" s="4">
        <v>17.7</v>
      </c>
      <c r="O3366" s="4">
        <f t="shared" si="416"/>
        <v>2</v>
      </c>
      <c r="P3366" s="4">
        <f t="shared" si="417"/>
        <v>1</v>
      </c>
      <c r="Q3366" s="4">
        <f t="shared" si="418"/>
        <v>3</v>
      </c>
      <c r="R3366" s="4">
        <f t="shared" si="419"/>
        <v>6</v>
      </c>
      <c r="S3366" s="4">
        <f t="shared" si="420"/>
        <v>68</v>
      </c>
      <c r="T3366" s="4" t="str">
        <f t="shared" si="421"/>
        <v>C - Entwicklungspotenzial</v>
      </c>
      <c r="U3366" s="4">
        <f>ROUND(((E3366-Hilfswerte!$B$20)/Hilfswerte!$B$21)+((F3366-Hilfswerte!$B$22)/Hilfswerte!$B$23)+((G3366-Hilfswerte!$B$24)/Hilfswerte!$B$25)+0.1*INDEX(Hilfswerte!$B$4:$B$15,MATCH(C3366,Hilfswerte!$A$4:$A$15,0)),2)</f>
        <v>0.86</v>
      </c>
      <c r="V3366" s="4">
        <f>ROUND(SQRT((((E3366-Hilfswerte!$B$20)/Hilfswerte!$B$21)-Hilfswerte!$B$28)^2+(((F3366-Hilfswerte!$B$22)/Hilfswerte!$B$23)-Hilfswerte!$B$29)^2+(((G3366-Hilfswerte!$B$24)/Hilfswerte!$B$25)-Hilfswerte!$B$30)^2),3)</f>
        <v>1.502</v>
      </c>
      <c r="W3366" s="4">
        <f>ROUND(E3366*Hilfswerte!$B$31,0)</f>
        <v>8016</v>
      </c>
      <c r="X3366" s="4">
        <f t="shared" si="422"/>
        <v>6909</v>
      </c>
      <c r="Y3366" s="4" t="str">
        <f>IF(T3366="A - Top-Kunde","bereits Top-Kunde",IF(AND(V3366&lt;=Hilfswerte!$B$34,H3366&lt;0.5*W3366),"Hoch",IF(AND(V3366&lt;=Hilfswerte!$B$35,H3366&lt;0.7*W3366),"Mittel","Niedrig")))</f>
        <v>Niedrig</v>
      </c>
      <c r="Z3366" s="4">
        <f t="shared" si="423"/>
        <v>10.5</v>
      </c>
      <c r="AA3366" s="4" t="str">
        <f>IF(J3366&gt;365,"Bereits abgewandert (Segment D)",IF(Z3366&gt;=Hilfswerte!$B$38,"Rot - akut gefaehrdet",IF(Z3366&gt;=Hilfswerte!$B$39,"Gelb - beobachten","Gruen - stabil")))</f>
        <v>Gruen - stabil</v>
      </c>
    </row>
    <row r="3367" spans="1:27" ht="15" customHeight="1" x14ac:dyDescent="0.25">
      <c r="A3367" s="4" t="s">
        <v>3714</v>
      </c>
      <c r="B3367" s="4" t="s">
        <v>103</v>
      </c>
      <c r="C3367" s="4" t="s">
        <v>38</v>
      </c>
      <c r="D3367" s="4" t="s">
        <v>30</v>
      </c>
      <c r="E3367" s="4">
        <v>715</v>
      </c>
      <c r="F3367" s="4">
        <v>141</v>
      </c>
      <c r="G3367" s="4">
        <v>19.899999999999999</v>
      </c>
      <c r="H3367" s="4">
        <v>19817</v>
      </c>
      <c r="I3367" s="4">
        <v>1</v>
      </c>
      <c r="J3367" s="4">
        <v>206</v>
      </c>
      <c r="K3367" s="4">
        <v>0</v>
      </c>
      <c r="L3367" s="4">
        <v>2</v>
      </c>
      <c r="M3367" s="4">
        <v>4</v>
      </c>
      <c r="N3367" s="4">
        <v>5.8</v>
      </c>
      <c r="O3367" s="4">
        <f t="shared" si="416"/>
        <v>2</v>
      </c>
      <c r="P3367" s="4">
        <f t="shared" si="417"/>
        <v>1</v>
      </c>
      <c r="Q3367" s="4">
        <f t="shared" si="418"/>
        <v>5</v>
      </c>
      <c r="R3367" s="4">
        <f t="shared" si="419"/>
        <v>8</v>
      </c>
      <c r="S3367" s="4">
        <f t="shared" si="420"/>
        <v>82.3</v>
      </c>
      <c r="T3367" s="4" t="str">
        <f t="shared" si="421"/>
        <v>C - Entwicklungspotenzial</v>
      </c>
      <c r="U3367" s="4">
        <f>ROUND(((E3367-Hilfswerte!$B$20)/Hilfswerte!$B$21)+((F3367-Hilfswerte!$B$22)/Hilfswerte!$B$23)+((G3367-Hilfswerte!$B$24)/Hilfswerte!$B$25)+0.1*INDEX(Hilfswerte!$B$4:$B$15,MATCH(C3367,Hilfswerte!$A$4:$A$15,0)),2)</f>
        <v>6.46</v>
      </c>
      <c r="V3367" s="4">
        <f>ROUND(SQRT((((E3367-Hilfswerte!$B$20)/Hilfswerte!$B$21)-Hilfswerte!$B$28)^2+(((F3367-Hilfswerte!$B$22)/Hilfswerte!$B$23)-Hilfswerte!$B$29)^2+(((G3367-Hilfswerte!$B$24)/Hilfswerte!$B$25)-Hilfswerte!$B$30)^2),3)</f>
        <v>3.2959999999999998</v>
      </c>
      <c r="W3367" s="4">
        <f>ROUND(E3367*Hilfswerte!$B$31,0)</f>
        <v>146965</v>
      </c>
      <c r="X3367" s="4">
        <f t="shared" si="422"/>
        <v>127148</v>
      </c>
      <c r="Y3367" s="4" t="str">
        <f>IF(T3367="A - Top-Kunde","bereits Top-Kunde",IF(AND(V3367&lt;=Hilfswerte!$B$34,H3367&lt;0.5*W3367),"Hoch",IF(AND(V3367&lt;=Hilfswerte!$B$35,H3367&lt;0.7*W3367),"Mittel","Niedrig")))</f>
        <v>Niedrig</v>
      </c>
      <c r="Z3367" s="4">
        <f t="shared" si="423"/>
        <v>10.7</v>
      </c>
      <c r="AA3367" s="4" t="str">
        <f>IF(J3367&gt;365,"Bereits abgewandert (Segment D)",IF(Z3367&gt;=Hilfswerte!$B$38,"Rot - akut gefaehrdet",IF(Z3367&gt;=Hilfswerte!$B$39,"Gelb - beobachten","Gruen - stabil")))</f>
        <v>Gruen - stabil</v>
      </c>
    </row>
    <row r="3368" spans="1:27" ht="15" customHeight="1" x14ac:dyDescent="0.25">
      <c r="A3368" s="4" t="s">
        <v>3715</v>
      </c>
      <c r="B3368" s="4" t="s">
        <v>79</v>
      </c>
      <c r="C3368" s="4" t="s">
        <v>89</v>
      </c>
      <c r="D3368" s="4" t="s">
        <v>30</v>
      </c>
      <c r="E3368" s="4">
        <v>80</v>
      </c>
      <c r="F3368" s="4">
        <v>24.1</v>
      </c>
      <c r="G3368" s="4">
        <v>9.5</v>
      </c>
      <c r="H3368" s="4">
        <v>0</v>
      </c>
      <c r="I3368" s="4">
        <v>0</v>
      </c>
      <c r="J3368" s="4">
        <v>531</v>
      </c>
      <c r="K3368" s="4">
        <v>0</v>
      </c>
      <c r="L3368" s="4">
        <v>4</v>
      </c>
      <c r="M3368" s="4">
        <v>0</v>
      </c>
      <c r="N3368" s="4">
        <v>-64.3</v>
      </c>
      <c r="O3368" s="4">
        <f t="shared" si="416"/>
        <v>1</v>
      </c>
      <c r="P3368" s="4">
        <f t="shared" si="417"/>
        <v>1</v>
      </c>
      <c r="Q3368" s="4">
        <f t="shared" si="418"/>
        <v>1</v>
      </c>
      <c r="R3368" s="4">
        <f t="shared" si="419"/>
        <v>3</v>
      </c>
      <c r="S3368" s="4">
        <f t="shared" si="420"/>
        <v>-3.4</v>
      </c>
      <c r="T3368" s="4" t="str">
        <f t="shared" si="421"/>
        <v>D - Abwanderungsrisiko</v>
      </c>
      <c r="U3368" s="4">
        <f>ROUND(((E3368-Hilfswerte!$B$20)/Hilfswerte!$B$21)+((F3368-Hilfswerte!$B$22)/Hilfswerte!$B$23)+((G3368-Hilfswerte!$B$24)/Hilfswerte!$B$25)+0.1*INDEX(Hilfswerte!$B$4:$B$15,MATCH(C3368,Hilfswerte!$A$4:$A$15,0)),2)</f>
        <v>-0.06</v>
      </c>
      <c r="V3368" s="4">
        <f>ROUND(SQRT((((E3368-Hilfswerte!$B$20)/Hilfswerte!$B$21)-Hilfswerte!$B$28)^2+(((F3368-Hilfswerte!$B$22)/Hilfswerte!$B$23)-Hilfswerte!$B$29)^2+(((G3368-Hilfswerte!$B$24)/Hilfswerte!$B$25)-Hilfswerte!$B$30)^2),3)</f>
        <v>0.52200000000000002</v>
      </c>
      <c r="W3368" s="4">
        <f>ROUND(E3368*Hilfswerte!$B$31,0)</f>
        <v>16444</v>
      </c>
      <c r="X3368" s="4">
        <f t="shared" si="422"/>
        <v>16444</v>
      </c>
      <c r="Y3368" s="4" t="str">
        <f>IF(T3368="A - Top-Kunde","bereits Top-Kunde",IF(AND(V3368&lt;=Hilfswerte!$B$34,H3368&lt;0.5*W3368),"Hoch",IF(AND(V3368&lt;=Hilfswerte!$B$35,H3368&lt;0.7*W3368),"Mittel","Niedrig")))</f>
        <v>Hoch</v>
      </c>
      <c r="Z3368" s="4">
        <f t="shared" si="423"/>
        <v>53.1</v>
      </c>
      <c r="AA3368" s="4" t="str">
        <f>IF(J3368&gt;365,"Bereits abgewandert (Segment D)",IF(Z3368&gt;=Hilfswerte!$B$38,"Rot - akut gefaehrdet",IF(Z3368&gt;=Hilfswerte!$B$39,"Gelb - beobachten","Gruen - stabil")))</f>
        <v>Bereits abgewandert (Segment D)</v>
      </c>
    </row>
    <row r="3369" spans="1:27" ht="15" customHeight="1" x14ac:dyDescent="0.25">
      <c r="A3369" s="4" t="s">
        <v>3716</v>
      </c>
      <c r="B3369" s="4" t="s">
        <v>92</v>
      </c>
      <c r="C3369" s="4" t="s">
        <v>62</v>
      </c>
      <c r="D3369" s="4" t="s">
        <v>106</v>
      </c>
      <c r="E3369" s="4">
        <v>104</v>
      </c>
      <c r="F3369" s="4">
        <v>20.5</v>
      </c>
      <c r="G3369" s="4">
        <v>19.2</v>
      </c>
      <c r="H3369" s="4">
        <v>3412</v>
      </c>
      <c r="I3369" s="4">
        <v>1</v>
      </c>
      <c r="J3369" s="4">
        <v>295</v>
      </c>
      <c r="K3369" s="4">
        <v>0</v>
      </c>
      <c r="L3369" s="4">
        <v>-4</v>
      </c>
      <c r="M3369" s="4">
        <v>1</v>
      </c>
      <c r="N3369" s="4">
        <v>9</v>
      </c>
      <c r="O3369" s="4">
        <f t="shared" si="416"/>
        <v>2</v>
      </c>
      <c r="P3369" s="4">
        <f t="shared" si="417"/>
        <v>1</v>
      </c>
      <c r="Q3369" s="4">
        <f t="shared" si="418"/>
        <v>4</v>
      </c>
      <c r="R3369" s="4">
        <f t="shared" si="419"/>
        <v>7</v>
      </c>
      <c r="S3369" s="4">
        <f t="shared" si="420"/>
        <v>74.5</v>
      </c>
      <c r="T3369" s="4" t="str">
        <f t="shared" si="421"/>
        <v>C - Entwicklungspotenzial</v>
      </c>
      <c r="U3369" s="4">
        <f>ROUND(((E3369-Hilfswerte!$B$20)/Hilfswerte!$B$21)+((F3369-Hilfswerte!$B$22)/Hilfswerte!$B$23)+((G3369-Hilfswerte!$B$24)/Hilfswerte!$B$25)+0.1*INDEX(Hilfswerte!$B$4:$B$15,MATCH(C3369,Hilfswerte!$A$4:$A$15,0)),2)</f>
        <v>1.64</v>
      </c>
      <c r="V3369" s="4">
        <f>ROUND(SQRT((((E3369-Hilfswerte!$B$20)/Hilfswerte!$B$21)-Hilfswerte!$B$28)^2+(((F3369-Hilfswerte!$B$22)/Hilfswerte!$B$23)-Hilfswerte!$B$29)^2+(((G3369-Hilfswerte!$B$24)/Hilfswerte!$B$25)-Hilfswerte!$B$30)^2),3)</f>
        <v>1.3340000000000001</v>
      </c>
      <c r="W3369" s="4">
        <f>ROUND(E3369*Hilfswerte!$B$31,0)</f>
        <v>21377</v>
      </c>
      <c r="X3369" s="4">
        <f t="shared" si="422"/>
        <v>17965</v>
      </c>
      <c r="Y3369" s="4" t="str">
        <f>IF(T3369="A - Top-Kunde","bereits Top-Kunde",IF(AND(V3369&lt;=Hilfswerte!$B$34,H3369&lt;0.5*W3369),"Hoch",IF(AND(V3369&lt;=Hilfswerte!$B$35,H3369&lt;0.7*W3369),"Mittel","Niedrig")))</f>
        <v>Niedrig</v>
      </c>
      <c r="Z3369" s="4">
        <f t="shared" si="423"/>
        <v>14.8</v>
      </c>
      <c r="AA3369" s="4" t="str">
        <f>IF(J3369&gt;365,"Bereits abgewandert (Segment D)",IF(Z3369&gt;=Hilfswerte!$B$38,"Rot - akut gefaehrdet",IF(Z3369&gt;=Hilfswerte!$B$39,"Gelb - beobachten","Gruen - stabil")))</f>
        <v>Gelb - beobachten</v>
      </c>
    </row>
    <row r="3370" spans="1:27" ht="15" customHeight="1" x14ac:dyDescent="0.25">
      <c r="A3370" s="4" t="s">
        <v>3717</v>
      </c>
      <c r="B3370" s="4" t="s">
        <v>531</v>
      </c>
      <c r="C3370" s="4" t="s">
        <v>65</v>
      </c>
      <c r="D3370" s="4" t="s">
        <v>30</v>
      </c>
      <c r="E3370" s="4">
        <v>107</v>
      </c>
      <c r="F3370" s="4">
        <v>31.1</v>
      </c>
      <c r="G3370" s="4">
        <v>3.7</v>
      </c>
      <c r="H3370" s="4">
        <v>7512</v>
      </c>
      <c r="I3370" s="4">
        <v>2</v>
      </c>
      <c r="J3370" s="4">
        <v>36</v>
      </c>
      <c r="K3370" s="4">
        <v>0</v>
      </c>
      <c r="L3370" s="4">
        <v>9</v>
      </c>
      <c r="M3370" s="4">
        <v>3</v>
      </c>
      <c r="N3370" s="4">
        <v>35.9</v>
      </c>
      <c r="O3370" s="4">
        <f t="shared" si="416"/>
        <v>4</v>
      </c>
      <c r="P3370" s="4">
        <f t="shared" si="417"/>
        <v>2</v>
      </c>
      <c r="Q3370" s="4">
        <f t="shared" si="418"/>
        <v>5</v>
      </c>
      <c r="R3370" s="4">
        <f t="shared" si="419"/>
        <v>11</v>
      </c>
      <c r="S3370" s="4">
        <f t="shared" si="420"/>
        <v>125.3</v>
      </c>
      <c r="T3370" s="4" t="str">
        <f t="shared" si="421"/>
        <v>A - Top-Kunde</v>
      </c>
      <c r="U3370" s="4">
        <f>ROUND(((E3370-Hilfswerte!$B$20)/Hilfswerte!$B$21)+((F3370-Hilfswerte!$B$22)/Hilfswerte!$B$23)+((G3370-Hilfswerte!$B$24)/Hilfswerte!$B$25)+0.1*INDEX(Hilfswerte!$B$4:$B$15,MATCH(C3370,Hilfswerte!$A$4:$A$15,0)),2)</f>
        <v>-1.0900000000000001</v>
      </c>
      <c r="V3370" s="4">
        <f>ROUND(SQRT((((E3370-Hilfswerte!$B$20)/Hilfswerte!$B$21)-Hilfswerte!$B$28)^2+(((F3370-Hilfswerte!$B$22)/Hilfswerte!$B$23)-Hilfswerte!$B$29)^2+(((G3370-Hilfswerte!$B$24)/Hilfswerte!$B$25)-Hilfswerte!$B$30)^2),3)</f>
        <v>1.226</v>
      </c>
      <c r="W3370" s="4">
        <f>ROUND(E3370*Hilfswerte!$B$31,0)</f>
        <v>21993</v>
      </c>
      <c r="X3370" s="4">
        <f t="shared" si="422"/>
        <v>14481</v>
      </c>
      <c r="Y3370" s="4" t="str">
        <f>IF(T3370="A - Top-Kunde","bereits Top-Kunde",IF(AND(V3370&lt;=Hilfswerte!$B$34,H3370&lt;0.5*W3370),"Hoch",IF(AND(V3370&lt;=Hilfswerte!$B$35,H3370&lt;0.7*W3370),"Mittel","Niedrig")))</f>
        <v>bereits Top-Kunde</v>
      </c>
      <c r="Z3370" s="4">
        <f t="shared" si="423"/>
        <v>3.6</v>
      </c>
      <c r="AA3370" s="4" t="str">
        <f>IF(J3370&gt;365,"Bereits abgewandert (Segment D)",IF(Z3370&gt;=Hilfswerte!$B$38,"Rot - akut gefaehrdet",IF(Z3370&gt;=Hilfswerte!$B$39,"Gelb - beobachten","Gruen - stabil")))</f>
        <v>Gruen - stabil</v>
      </c>
    </row>
    <row r="3371" spans="1:27" ht="15" customHeight="1" x14ac:dyDescent="0.25">
      <c r="A3371" s="4" t="s">
        <v>3718</v>
      </c>
      <c r="B3371" s="4" t="s">
        <v>217</v>
      </c>
      <c r="C3371" s="4" t="s">
        <v>29</v>
      </c>
      <c r="D3371" s="4" t="s">
        <v>30</v>
      </c>
      <c r="E3371" s="4">
        <v>9</v>
      </c>
      <c r="F3371" s="4">
        <v>2.9</v>
      </c>
      <c r="G3371" s="4">
        <v>12.4</v>
      </c>
      <c r="H3371" s="4">
        <v>170</v>
      </c>
      <c r="I3371" s="4">
        <v>1</v>
      </c>
      <c r="J3371" s="4">
        <v>312</v>
      </c>
      <c r="K3371" s="4">
        <v>0</v>
      </c>
      <c r="L3371" s="4">
        <v>8</v>
      </c>
      <c r="M3371" s="4">
        <v>3</v>
      </c>
      <c r="N3371" s="4">
        <v>-9.6999999999999993</v>
      </c>
      <c r="O3371" s="4">
        <f t="shared" si="416"/>
        <v>2</v>
      </c>
      <c r="P3371" s="4">
        <f t="shared" si="417"/>
        <v>1</v>
      </c>
      <c r="Q3371" s="4">
        <f t="shared" si="418"/>
        <v>2</v>
      </c>
      <c r="R3371" s="4">
        <f t="shared" si="419"/>
        <v>5</v>
      </c>
      <c r="S3371" s="4">
        <f t="shared" si="420"/>
        <v>42.8</v>
      </c>
      <c r="T3371" s="4" t="str">
        <f t="shared" si="421"/>
        <v>C - Entwicklungspotenzial</v>
      </c>
      <c r="U3371" s="4">
        <f>ROUND(((E3371-Hilfswerte!$B$20)/Hilfswerte!$B$21)+((F3371-Hilfswerte!$B$22)/Hilfswerte!$B$23)+((G3371-Hilfswerte!$B$24)/Hilfswerte!$B$25)+0.1*INDEX(Hilfswerte!$B$4:$B$15,MATCH(C3371,Hilfswerte!$A$4:$A$15,0)),2)</f>
        <v>-0.31</v>
      </c>
      <c r="V3371" s="4">
        <f>ROUND(SQRT((((E3371-Hilfswerte!$B$20)/Hilfswerte!$B$21)-Hilfswerte!$B$28)^2+(((F3371-Hilfswerte!$B$22)/Hilfswerte!$B$23)-Hilfswerte!$B$29)^2+(((G3371-Hilfswerte!$B$24)/Hilfswerte!$B$25)-Hilfswerte!$B$30)^2),3)</f>
        <v>0.94199999999999995</v>
      </c>
      <c r="W3371" s="4">
        <f>ROUND(E3371*Hilfswerte!$B$31,0)</f>
        <v>1850</v>
      </c>
      <c r="X3371" s="4">
        <f t="shared" si="422"/>
        <v>1680</v>
      </c>
      <c r="Y3371" s="4" t="str">
        <f>IF(T3371="A - Top-Kunde","bereits Top-Kunde",IF(AND(V3371&lt;=Hilfswerte!$B$34,H3371&lt;0.5*W3371),"Hoch",IF(AND(V3371&lt;=Hilfswerte!$B$35,H3371&lt;0.7*W3371),"Mittel","Niedrig")))</f>
        <v>Mittel</v>
      </c>
      <c r="Z3371" s="4">
        <f t="shared" si="423"/>
        <v>21.1</v>
      </c>
      <c r="AA3371" s="4" t="str">
        <f>IF(J3371&gt;365,"Bereits abgewandert (Segment D)",IF(Z3371&gt;=Hilfswerte!$B$38,"Rot - akut gefaehrdet",IF(Z3371&gt;=Hilfswerte!$B$39,"Gelb - beobachten","Gruen - stabil")))</f>
        <v>Rot - akut gefaehrdet</v>
      </c>
    </row>
    <row r="3372" spans="1:27" ht="15" customHeight="1" x14ac:dyDescent="0.25">
      <c r="A3372" s="4" t="s">
        <v>3719</v>
      </c>
      <c r="B3372" s="4" t="s">
        <v>627</v>
      </c>
      <c r="C3372" s="4" t="s">
        <v>51</v>
      </c>
      <c r="D3372" s="4" t="s">
        <v>30</v>
      </c>
      <c r="E3372" s="4">
        <v>319</v>
      </c>
      <c r="F3372" s="4">
        <v>86</v>
      </c>
      <c r="G3372" s="4">
        <v>1.6</v>
      </c>
      <c r="H3372" s="4">
        <v>45941</v>
      </c>
      <c r="I3372" s="4">
        <v>4</v>
      </c>
      <c r="J3372" s="4">
        <v>36</v>
      </c>
      <c r="K3372" s="4">
        <v>1</v>
      </c>
      <c r="L3372" s="4">
        <v>11</v>
      </c>
      <c r="M3372" s="4">
        <v>4</v>
      </c>
      <c r="N3372" s="4">
        <v>11.3</v>
      </c>
      <c r="O3372" s="4">
        <f t="shared" si="416"/>
        <v>4</v>
      </c>
      <c r="P3372" s="4">
        <f t="shared" si="417"/>
        <v>4</v>
      </c>
      <c r="Q3372" s="4">
        <f t="shared" si="418"/>
        <v>5</v>
      </c>
      <c r="R3372" s="4">
        <f t="shared" si="419"/>
        <v>13</v>
      </c>
      <c r="S3372" s="4">
        <f t="shared" si="420"/>
        <v>126.4</v>
      </c>
      <c r="T3372" s="4" t="str">
        <f t="shared" si="421"/>
        <v>A - Top-Kunde</v>
      </c>
      <c r="U3372" s="4">
        <f>ROUND(((E3372-Hilfswerte!$B$20)/Hilfswerte!$B$21)+((F3372-Hilfswerte!$B$22)/Hilfswerte!$B$23)+((G3372-Hilfswerte!$B$24)/Hilfswerte!$B$25)+0.1*INDEX(Hilfswerte!$B$4:$B$15,MATCH(C3372,Hilfswerte!$A$4:$A$15,0)),2)</f>
        <v>0.88</v>
      </c>
      <c r="V3372" s="4">
        <f>ROUND(SQRT((((E3372-Hilfswerte!$B$20)/Hilfswerte!$B$21)-Hilfswerte!$B$28)^2+(((F3372-Hilfswerte!$B$22)/Hilfswerte!$B$23)-Hilfswerte!$B$29)^2+(((G3372-Hilfswerte!$B$24)/Hilfswerte!$B$25)-Hilfswerte!$B$30)^2),3)</f>
        <v>1.8740000000000001</v>
      </c>
      <c r="W3372" s="4">
        <f>ROUND(E3372*Hilfswerte!$B$31,0)</f>
        <v>65569</v>
      </c>
      <c r="X3372" s="4">
        <f t="shared" si="422"/>
        <v>19628</v>
      </c>
      <c r="Y3372" s="4" t="str">
        <f>IF(T3372="A - Top-Kunde","bereits Top-Kunde",IF(AND(V3372&lt;=Hilfswerte!$B$34,H3372&lt;0.5*W3372),"Hoch",IF(AND(V3372&lt;=Hilfswerte!$B$35,H3372&lt;0.7*W3372),"Mittel","Niedrig")))</f>
        <v>bereits Top-Kunde</v>
      </c>
      <c r="Z3372" s="4">
        <f t="shared" si="423"/>
        <v>7</v>
      </c>
      <c r="AA3372" s="4" t="str">
        <f>IF(J3372&gt;365,"Bereits abgewandert (Segment D)",IF(Z3372&gt;=Hilfswerte!$B$38,"Rot - akut gefaehrdet",IF(Z3372&gt;=Hilfswerte!$B$39,"Gelb - beobachten","Gruen - stabil")))</f>
        <v>Gruen - stabil</v>
      </c>
    </row>
    <row r="3373" spans="1:27" ht="15" customHeight="1" x14ac:dyDescent="0.25">
      <c r="A3373" s="4" t="s">
        <v>3720</v>
      </c>
      <c r="B3373" s="4" t="s">
        <v>192</v>
      </c>
      <c r="C3373" s="4" t="s">
        <v>47</v>
      </c>
      <c r="D3373" s="4" t="s">
        <v>30</v>
      </c>
      <c r="E3373" s="4">
        <v>341</v>
      </c>
      <c r="F3373" s="4">
        <v>103</v>
      </c>
      <c r="G3373" s="4">
        <v>8.1</v>
      </c>
      <c r="H3373" s="4">
        <v>117641</v>
      </c>
      <c r="I3373" s="4">
        <v>6</v>
      </c>
      <c r="J3373" s="4">
        <v>12</v>
      </c>
      <c r="K3373" s="4">
        <v>0</v>
      </c>
      <c r="L3373" s="4">
        <v>9</v>
      </c>
      <c r="M3373" s="4">
        <v>2</v>
      </c>
      <c r="N3373" s="4">
        <v>32</v>
      </c>
      <c r="O3373" s="4">
        <f t="shared" si="416"/>
        <v>5</v>
      </c>
      <c r="P3373" s="4">
        <f t="shared" si="417"/>
        <v>5</v>
      </c>
      <c r="Q3373" s="4">
        <f t="shared" si="418"/>
        <v>5</v>
      </c>
      <c r="R3373" s="4">
        <f t="shared" si="419"/>
        <v>15</v>
      </c>
      <c r="S3373" s="4">
        <f t="shared" si="420"/>
        <v>163.30000000000001</v>
      </c>
      <c r="T3373" s="4" t="str">
        <f t="shared" si="421"/>
        <v>A - Top-Kunde</v>
      </c>
      <c r="U3373" s="4">
        <f>ROUND(((E3373-Hilfswerte!$B$20)/Hilfswerte!$B$21)+((F3373-Hilfswerte!$B$22)/Hilfswerte!$B$23)+((G3373-Hilfswerte!$B$24)/Hilfswerte!$B$25)+0.1*INDEX(Hilfswerte!$B$4:$B$15,MATCH(C3373,Hilfswerte!$A$4:$A$15,0)),2)</f>
        <v>2.0499999999999998</v>
      </c>
      <c r="V3373" s="4">
        <f>ROUND(SQRT((((E3373-Hilfswerte!$B$20)/Hilfswerte!$B$21)-Hilfswerte!$B$28)^2+(((F3373-Hilfswerte!$B$22)/Hilfswerte!$B$23)-Hilfswerte!$B$29)^2+(((G3373-Hilfswerte!$B$24)/Hilfswerte!$B$25)-Hilfswerte!$B$30)^2),3)</f>
        <v>1.4790000000000001</v>
      </c>
      <c r="W3373" s="4">
        <f>ROUND(E3373*Hilfswerte!$B$31,0)</f>
        <v>70091</v>
      </c>
      <c r="X3373" s="4">
        <f t="shared" si="422"/>
        <v>0</v>
      </c>
      <c r="Y3373" s="4" t="str">
        <f>IF(T3373="A - Top-Kunde","bereits Top-Kunde",IF(AND(V3373&lt;=Hilfswerte!$B$34,H3373&lt;0.5*W3373),"Hoch",IF(AND(V3373&lt;=Hilfswerte!$B$35,H3373&lt;0.7*W3373),"Mittel","Niedrig")))</f>
        <v>bereits Top-Kunde</v>
      </c>
      <c r="Z3373" s="4">
        <f t="shared" si="423"/>
        <v>2.4</v>
      </c>
      <c r="AA3373" s="4" t="str">
        <f>IF(J3373&gt;365,"Bereits abgewandert (Segment D)",IF(Z3373&gt;=Hilfswerte!$B$38,"Rot - akut gefaehrdet",IF(Z3373&gt;=Hilfswerte!$B$39,"Gelb - beobachten","Gruen - stabil")))</f>
        <v>Gruen - stabil</v>
      </c>
    </row>
    <row r="3374" spans="1:27" ht="15" customHeight="1" x14ac:dyDescent="0.25">
      <c r="A3374" s="4" t="s">
        <v>3721</v>
      </c>
      <c r="B3374" s="4" t="s">
        <v>183</v>
      </c>
      <c r="C3374" s="4" t="s">
        <v>51</v>
      </c>
      <c r="D3374" s="4" t="s">
        <v>30</v>
      </c>
      <c r="E3374" s="4">
        <v>314</v>
      </c>
      <c r="F3374" s="4">
        <v>83.6</v>
      </c>
      <c r="G3374" s="4">
        <v>5</v>
      </c>
      <c r="H3374" s="4">
        <v>15196</v>
      </c>
      <c r="I3374" s="4">
        <v>4</v>
      </c>
      <c r="J3374" s="4">
        <v>58</v>
      </c>
      <c r="K3374" s="4">
        <v>0</v>
      </c>
      <c r="L3374" s="4">
        <v>10</v>
      </c>
      <c r="M3374" s="4">
        <v>5</v>
      </c>
      <c r="N3374" s="4">
        <v>22.1</v>
      </c>
      <c r="O3374" s="4">
        <f t="shared" si="416"/>
        <v>4</v>
      </c>
      <c r="P3374" s="4">
        <f t="shared" si="417"/>
        <v>4</v>
      </c>
      <c r="Q3374" s="4">
        <f t="shared" si="418"/>
        <v>5</v>
      </c>
      <c r="R3374" s="4">
        <f t="shared" si="419"/>
        <v>13</v>
      </c>
      <c r="S3374" s="4">
        <f t="shared" si="420"/>
        <v>138.1</v>
      </c>
      <c r="T3374" s="4" t="str">
        <f t="shared" si="421"/>
        <v>A - Top-Kunde</v>
      </c>
      <c r="U3374" s="4">
        <f>ROUND(((E3374-Hilfswerte!$B$20)/Hilfswerte!$B$21)+((F3374-Hilfswerte!$B$22)/Hilfswerte!$B$23)+((G3374-Hilfswerte!$B$24)/Hilfswerte!$B$25)+0.1*INDEX(Hilfswerte!$B$4:$B$15,MATCH(C3374,Hilfswerte!$A$4:$A$15,0)),2)</f>
        <v>1.35</v>
      </c>
      <c r="V3374" s="4">
        <f>ROUND(SQRT((((E3374-Hilfswerte!$B$20)/Hilfswerte!$B$21)-Hilfswerte!$B$28)^2+(((F3374-Hilfswerte!$B$22)/Hilfswerte!$B$23)-Hilfswerte!$B$29)^2+(((G3374-Hilfswerte!$B$24)/Hilfswerte!$B$25)-Hilfswerte!$B$30)^2),3)</f>
        <v>1.4330000000000001</v>
      </c>
      <c r="W3374" s="4">
        <f>ROUND(E3374*Hilfswerte!$B$31,0)</f>
        <v>64541</v>
      </c>
      <c r="X3374" s="4">
        <f t="shared" si="422"/>
        <v>49345</v>
      </c>
      <c r="Y3374" s="4" t="str">
        <f>IF(T3374="A - Top-Kunde","bereits Top-Kunde",IF(AND(V3374&lt;=Hilfswerte!$B$34,H3374&lt;0.5*W3374),"Hoch",IF(AND(V3374&lt;=Hilfswerte!$B$35,H3374&lt;0.7*W3374),"Mittel","Niedrig")))</f>
        <v>bereits Top-Kunde</v>
      </c>
      <c r="Z3374" s="4">
        <f t="shared" si="423"/>
        <v>4.9000000000000004</v>
      </c>
      <c r="AA3374" s="4" t="str">
        <f>IF(J3374&gt;365,"Bereits abgewandert (Segment D)",IF(Z3374&gt;=Hilfswerte!$B$38,"Rot - akut gefaehrdet",IF(Z3374&gt;=Hilfswerte!$B$39,"Gelb - beobachten","Gruen - stabil")))</f>
        <v>Gruen - stabil</v>
      </c>
    </row>
    <row r="3375" spans="1:27" ht="15" customHeight="1" x14ac:dyDescent="0.25">
      <c r="A3375" s="4" t="s">
        <v>3722</v>
      </c>
      <c r="B3375" s="4" t="s">
        <v>337</v>
      </c>
      <c r="C3375" s="4" t="s">
        <v>59</v>
      </c>
      <c r="D3375" s="4" t="s">
        <v>48</v>
      </c>
      <c r="E3375" s="4">
        <v>45</v>
      </c>
      <c r="F3375" s="4">
        <v>11</v>
      </c>
      <c r="G3375" s="4">
        <v>2.1</v>
      </c>
      <c r="H3375" s="4">
        <v>1605</v>
      </c>
      <c r="I3375" s="4">
        <v>1</v>
      </c>
      <c r="J3375" s="4">
        <v>233</v>
      </c>
      <c r="K3375" s="4">
        <v>0</v>
      </c>
      <c r="L3375" s="4">
        <v>11</v>
      </c>
      <c r="M3375" s="4">
        <v>4</v>
      </c>
      <c r="N3375" s="4">
        <v>1.3</v>
      </c>
      <c r="O3375" s="4">
        <f t="shared" si="416"/>
        <v>2</v>
      </c>
      <c r="P3375" s="4">
        <f t="shared" si="417"/>
        <v>1</v>
      </c>
      <c r="Q3375" s="4">
        <f t="shared" si="418"/>
        <v>3</v>
      </c>
      <c r="R3375" s="4">
        <f t="shared" si="419"/>
        <v>6</v>
      </c>
      <c r="S3375" s="4">
        <f t="shared" si="420"/>
        <v>57.4</v>
      </c>
      <c r="T3375" s="4" t="str">
        <f t="shared" si="421"/>
        <v>C - Entwicklungspotenzial</v>
      </c>
      <c r="U3375" s="4">
        <f>ROUND(((E3375-Hilfswerte!$B$20)/Hilfswerte!$B$21)+((F3375-Hilfswerte!$B$22)/Hilfswerte!$B$23)+((G3375-Hilfswerte!$B$24)/Hilfswerte!$B$25)+0.1*INDEX(Hilfswerte!$B$4:$B$15,MATCH(C3375,Hilfswerte!$A$4:$A$15,0)),2)</f>
        <v>-1.99</v>
      </c>
      <c r="V3375" s="4">
        <f>ROUND(SQRT((((E3375-Hilfswerte!$B$20)/Hilfswerte!$B$21)-Hilfswerte!$B$28)^2+(((F3375-Hilfswerte!$B$22)/Hilfswerte!$B$23)-Hilfswerte!$B$29)^2+(((G3375-Hilfswerte!$B$24)/Hilfswerte!$B$25)-Hilfswerte!$B$30)^2),3)</f>
        <v>1.6120000000000001</v>
      </c>
      <c r="W3375" s="4">
        <f>ROUND(E3375*Hilfswerte!$B$31,0)</f>
        <v>9250</v>
      </c>
      <c r="X3375" s="4">
        <f t="shared" si="422"/>
        <v>7645</v>
      </c>
      <c r="Y3375" s="4" t="str">
        <f>IF(T3375="A - Top-Kunde","bereits Top-Kunde",IF(AND(V3375&lt;=Hilfswerte!$B$34,H3375&lt;0.5*W3375),"Hoch",IF(AND(V3375&lt;=Hilfswerte!$B$35,H3375&lt;0.7*W3375),"Mittel","Niedrig")))</f>
        <v>Niedrig</v>
      </c>
      <c r="Z3375" s="4">
        <f t="shared" si="423"/>
        <v>13.9</v>
      </c>
      <c r="AA3375" s="4" t="str">
        <f>IF(J3375&gt;365,"Bereits abgewandert (Segment D)",IF(Z3375&gt;=Hilfswerte!$B$38,"Rot - akut gefaehrdet",IF(Z3375&gt;=Hilfswerte!$B$39,"Gelb - beobachten","Gruen - stabil")))</f>
        <v>Gelb - beobachten</v>
      </c>
    </row>
    <row r="3376" spans="1:27" ht="15" customHeight="1" x14ac:dyDescent="0.25">
      <c r="A3376" s="4" t="s">
        <v>3723</v>
      </c>
      <c r="B3376" s="4" t="s">
        <v>169</v>
      </c>
      <c r="C3376" s="4" t="s">
        <v>47</v>
      </c>
      <c r="D3376" s="4" t="s">
        <v>30</v>
      </c>
      <c r="E3376" s="4">
        <v>321</v>
      </c>
      <c r="F3376" s="4">
        <v>101.2</v>
      </c>
      <c r="G3376" s="4">
        <v>7.2</v>
      </c>
      <c r="H3376" s="4">
        <v>102084</v>
      </c>
      <c r="I3376" s="4">
        <v>4</v>
      </c>
      <c r="J3376" s="4">
        <v>31</v>
      </c>
      <c r="K3376" s="4">
        <v>0</v>
      </c>
      <c r="L3376" s="4">
        <v>4</v>
      </c>
      <c r="M3376" s="4">
        <v>1</v>
      </c>
      <c r="N3376" s="4">
        <v>21.6</v>
      </c>
      <c r="O3376" s="4">
        <f t="shared" si="416"/>
        <v>4</v>
      </c>
      <c r="P3376" s="4">
        <f t="shared" si="417"/>
        <v>4</v>
      </c>
      <c r="Q3376" s="4">
        <f t="shared" si="418"/>
        <v>5</v>
      </c>
      <c r="R3376" s="4">
        <f t="shared" si="419"/>
        <v>13</v>
      </c>
      <c r="S3376" s="4">
        <f t="shared" si="420"/>
        <v>139.6</v>
      </c>
      <c r="T3376" s="4" t="str">
        <f t="shared" si="421"/>
        <v>A - Top-Kunde</v>
      </c>
      <c r="U3376" s="4">
        <f>ROUND(((E3376-Hilfswerte!$B$20)/Hilfswerte!$B$21)+((F3376-Hilfswerte!$B$22)/Hilfswerte!$B$23)+((G3376-Hilfswerte!$B$24)/Hilfswerte!$B$25)+0.1*INDEX(Hilfswerte!$B$4:$B$15,MATCH(C3376,Hilfswerte!$A$4:$A$15,0)),2)</f>
        <v>1.79</v>
      </c>
      <c r="V3376" s="4">
        <f>ROUND(SQRT((((E3376-Hilfswerte!$B$20)/Hilfswerte!$B$21)-Hilfswerte!$B$28)^2+(((F3376-Hilfswerte!$B$22)/Hilfswerte!$B$23)-Hilfswerte!$B$29)^2+(((G3376-Hilfswerte!$B$24)/Hilfswerte!$B$25)-Hilfswerte!$B$30)^2),3)</f>
        <v>1.4670000000000001</v>
      </c>
      <c r="W3376" s="4">
        <f>ROUND(E3376*Hilfswerte!$B$31,0)</f>
        <v>65980</v>
      </c>
      <c r="X3376" s="4">
        <f t="shared" si="422"/>
        <v>0</v>
      </c>
      <c r="Y3376" s="4" t="str">
        <f>IF(T3376="A - Top-Kunde","bereits Top-Kunde",IF(AND(V3376&lt;=Hilfswerte!$B$34,H3376&lt;0.5*W3376),"Hoch",IF(AND(V3376&lt;=Hilfswerte!$B$35,H3376&lt;0.7*W3376),"Mittel","Niedrig")))</f>
        <v>bereits Top-Kunde</v>
      </c>
      <c r="Z3376" s="4">
        <f t="shared" si="423"/>
        <v>2.4</v>
      </c>
      <c r="AA3376" s="4" t="str">
        <f>IF(J3376&gt;365,"Bereits abgewandert (Segment D)",IF(Z3376&gt;=Hilfswerte!$B$38,"Rot - akut gefaehrdet",IF(Z3376&gt;=Hilfswerte!$B$39,"Gelb - beobachten","Gruen - stabil")))</f>
        <v>Gruen - stabil</v>
      </c>
    </row>
    <row r="3377" spans="1:27" ht="15" customHeight="1" x14ac:dyDescent="0.25">
      <c r="A3377" s="4" t="s">
        <v>3724</v>
      </c>
      <c r="B3377" s="4" t="s">
        <v>138</v>
      </c>
      <c r="C3377" s="4" t="s">
        <v>89</v>
      </c>
      <c r="D3377" s="4" t="s">
        <v>30</v>
      </c>
      <c r="E3377" s="4">
        <v>115</v>
      </c>
      <c r="F3377" s="4">
        <v>15.6</v>
      </c>
      <c r="G3377" s="4">
        <v>13.7</v>
      </c>
      <c r="H3377" s="4">
        <v>9884</v>
      </c>
      <c r="I3377" s="4">
        <v>6</v>
      </c>
      <c r="J3377" s="4">
        <v>32</v>
      </c>
      <c r="K3377" s="4">
        <v>0</v>
      </c>
      <c r="L3377" s="4">
        <v>0</v>
      </c>
      <c r="M3377" s="4">
        <v>5</v>
      </c>
      <c r="N3377" s="4">
        <v>-24.8</v>
      </c>
      <c r="O3377" s="4">
        <f t="shared" si="416"/>
        <v>4</v>
      </c>
      <c r="P3377" s="4">
        <f t="shared" si="417"/>
        <v>5</v>
      </c>
      <c r="Q3377" s="4">
        <f t="shared" si="418"/>
        <v>5</v>
      </c>
      <c r="R3377" s="4">
        <f t="shared" si="419"/>
        <v>14</v>
      </c>
      <c r="S3377" s="4">
        <f t="shared" si="420"/>
        <v>127.6</v>
      </c>
      <c r="T3377" s="4" t="str">
        <f t="shared" si="421"/>
        <v>A - Top-Kunde</v>
      </c>
      <c r="U3377" s="4">
        <f>ROUND(((E3377-Hilfswerte!$B$20)/Hilfswerte!$B$21)+((F3377-Hilfswerte!$B$22)/Hilfswerte!$B$23)+((G3377-Hilfswerte!$B$24)/Hilfswerte!$B$25)+0.1*INDEX(Hilfswerte!$B$4:$B$15,MATCH(C3377,Hilfswerte!$A$4:$A$15,0)),2)</f>
        <v>0.6</v>
      </c>
      <c r="V3377" s="4">
        <f>ROUND(SQRT((((E3377-Hilfswerte!$B$20)/Hilfswerte!$B$21)-Hilfswerte!$B$28)^2+(((F3377-Hilfswerte!$B$22)/Hilfswerte!$B$23)-Hilfswerte!$B$29)^2+(((G3377-Hilfswerte!$B$24)/Hilfswerte!$B$25)-Hilfswerte!$B$30)^2),3)</f>
        <v>0.60399999999999998</v>
      </c>
      <c r="W3377" s="4">
        <f>ROUND(E3377*Hilfswerte!$B$31,0)</f>
        <v>23638</v>
      </c>
      <c r="X3377" s="4">
        <f t="shared" si="422"/>
        <v>13754</v>
      </c>
      <c r="Y3377" s="4" t="str">
        <f>IF(T3377="A - Top-Kunde","bereits Top-Kunde",IF(AND(V3377&lt;=Hilfswerte!$B$34,H3377&lt;0.5*W3377),"Hoch",IF(AND(V3377&lt;=Hilfswerte!$B$35,H3377&lt;0.7*W3377),"Mittel","Niedrig")))</f>
        <v>bereits Top-Kunde</v>
      </c>
      <c r="Z3377" s="4">
        <f t="shared" si="423"/>
        <v>11.5</v>
      </c>
      <c r="AA3377" s="4" t="str">
        <f>IF(J3377&gt;365,"Bereits abgewandert (Segment D)",IF(Z3377&gt;=Hilfswerte!$B$38,"Rot - akut gefaehrdet",IF(Z3377&gt;=Hilfswerte!$B$39,"Gelb - beobachten","Gruen - stabil")))</f>
        <v>Gruen - stabil</v>
      </c>
    </row>
    <row r="3378" spans="1:27" ht="15" customHeight="1" x14ac:dyDescent="0.25">
      <c r="A3378" s="4" t="s">
        <v>3725</v>
      </c>
      <c r="B3378" s="4" t="s">
        <v>71</v>
      </c>
      <c r="C3378" s="4" t="s">
        <v>47</v>
      </c>
      <c r="D3378" s="4" t="s">
        <v>30</v>
      </c>
      <c r="E3378" s="4">
        <v>77</v>
      </c>
      <c r="F3378" s="4">
        <v>23.9</v>
      </c>
      <c r="G3378" s="4">
        <v>16.600000000000001</v>
      </c>
      <c r="H3378" s="4">
        <v>4283</v>
      </c>
      <c r="I3378" s="4">
        <v>2</v>
      </c>
      <c r="J3378" s="4">
        <v>211</v>
      </c>
      <c r="K3378" s="4">
        <v>1</v>
      </c>
      <c r="L3378" s="4">
        <v>3</v>
      </c>
      <c r="M3378" s="4">
        <v>5</v>
      </c>
      <c r="N3378" s="4">
        <v>-19.899999999999999</v>
      </c>
      <c r="O3378" s="4">
        <f t="shared" si="416"/>
        <v>2</v>
      </c>
      <c r="P3378" s="4">
        <f t="shared" si="417"/>
        <v>2</v>
      </c>
      <c r="Q3378" s="4">
        <f t="shared" si="418"/>
        <v>4</v>
      </c>
      <c r="R3378" s="4">
        <f t="shared" si="419"/>
        <v>8</v>
      </c>
      <c r="S3378" s="4">
        <f t="shared" si="420"/>
        <v>63.2</v>
      </c>
      <c r="T3378" s="4" t="str">
        <f t="shared" si="421"/>
        <v>C - Entwicklungspotenzial</v>
      </c>
      <c r="U3378" s="4">
        <f>ROUND(((E3378-Hilfswerte!$B$20)/Hilfswerte!$B$21)+((F3378-Hilfswerte!$B$22)/Hilfswerte!$B$23)+((G3378-Hilfswerte!$B$24)/Hilfswerte!$B$25)+0.1*INDEX(Hilfswerte!$B$4:$B$15,MATCH(C3378,Hilfswerte!$A$4:$A$15,0)),2)</f>
        <v>0.84</v>
      </c>
      <c r="V3378" s="4">
        <f>ROUND(SQRT((((E3378-Hilfswerte!$B$20)/Hilfswerte!$B$21)-Hilfswerte!$B$28)^2+(((F3378-Hilfswerte!$B$22)/Hilfswerte!$B$23)-Hilfswerte!$B$29)^2+(((G3378-Hilfswerte!$B$24)/Hilfswerte!$B$25)-Hilfswerte!$B$30)^2),3)</f>
        <v>0.97099999999999997</v>
      </c>
      <c r="W3378" s="4">
        <f>ROUND(E3378*Hilfswerte!$B$31,0)</f>
        <v>15827</v>
      </c>
      <c r="X3378" s="4">
        <f t="shared" si="422"/>
        <v>11544</v>
      </c>
      <c r="Y3378" s="4" t="str">
        <f>IF(T3378="A - Top-Kunde","bereits Top-Kunde",IF(AND(V3378&lt;=Hilfswerte!$B$34,H3378&lt;0.5*W3378),"Hoch",IF(AND(V3378&lt;=Hilfswerte!$B$35,H3378&lt;0.7*W3378),"Mittel","Niedrig")))</f>
        <v>Mittel</v>
      </c>
      <c r="Z3378" s="4">
        <f t="shared" si="423"/>
        <v>22.1</v>
      </c>
      <c r="AA3378" s="4" t="str">
        <f>IF(J3378&gt;365,"Bereits abgewandert (Segment D)",IF(Z3378&gt;=Hilfswerte!$B$38,"Rot - akut gefaehrdet",IF(Z3378&gt;=Hilfswerte!$B$39,"Gelb - beobachten","Gruen - stabil")))</f>
        <v>Rot - akut gefaehrdet</v>
      </c>
    </row>
    <row r="3379" spans="1:27" ht="15" customHeight="1" x14ac:dyDescent="0.25">
      <c r="A3379" s="4" t="s">
        <v>3726</v>
      </c>
      <c r="B3379" s="4" t="s">
        <v>650</v>
      </c>
      <c r="C3379" s="4" t="s">
        <v>33</v>
      </c>
      <c r="D3379" s="4" t="s">
        <v>30</v>
      </c>
      <c r="E3379" s="4">
        <v>5</v>
      </c>
      <c r="F3379" s="4">
        <v>0.8</v>
      </c>
      <c r="G3379" s="4">
        <v>19.7</v>
      </c>
      <c r="H3379" s="4">
        <v>340</v>
      </c>
      <c r="I3379" s="4">
        <v>2</v>
      </c>
      <c r="J3379" s="4">
        <v>60</v>
      </c>
      <c r="K3379" s="4">
        <v>0</v>
      </c>
      <c r="L3379" s="4">
        <v>-6</v>
      </c>
      <c r="M3379" s="4">
        <v>5</v>
      </c>
      <c r="N3379" s="4">
        <v>16.100000000000001</v>
      </c>
      <c r="O3379" s="4">
        <f t="shared" si="416"/>
        <v>4</v>
      </c>
      <c r="P3379" s="4">
        <f t="shared" si="417"/>
        <v>2</v>
      </c>
      <c r="Q3379" s="4">
        <f t="shared" si="418"/>
        <v>2</v>
      </c>
      <c r="R3379" s="4">
        <f t="shared" si="419"/>
        <v>8</v>
      </c>
      <c r="S3379" s="4">
        <f t="shared" si="420"/>
        <v>88.1</v>
      </c>
      <c r="T3379" s="4" t="str">
        <f t="shared" si="421"/>
        <v>C - Entwicklungspotenzial</v>
      </c>
      <c r="U3379" s="4">
        <f>ROUND(((E3379-Hilfswerte!$B$20)/Hilfswerte!$B$21)+((F3379-Hilfswerte!$B$22)/Hilfswerte!$B$23)+((G3379-Hilfswerte!$B$24)/Hilfswerte!$B$25)+0.1*INDEX(Hilfswerte!$B$4:$B$15,MATCH(C3379,Hilfswerte!$A$4:$A$15,0)),2)</f>
        <v>0.55000000000000004</v>
      </c>
      <c r="V3379" s="4">
        <f>ROUND(SQRT((((E3379-Hilfswerte!$B$20)/Hilfswerte!$B$21)-Hilfswerte!$B$28)^2+(((F3379-Hilfswerte!$B$22)/Hilfswerte!$B$23)-Hilfswerte!$B$29)^2+(((G3379-Hilfswerte!$B$24)/Hilfswerte!$B$25)-Hilfswerte!$B$30)^2),3)</f>
        <v>1.655</v>
      </c>
      <c r="W3379" s="4">
        <f>ROUND(E3379*Hilfswerte!$B$31,0)</f>
        <v>1028</v>
      </c>
      <c r="X3379" s="4">
        <f t="shared" si="422"/>
        <v>688</v>
      </c>
      <c r="Y3379" s="4" t="str">
        <f>IF(T3379="A - Top-Kunde","bereits Top-Kunde",IF(AND(V3379&lt;=Hilfswerte!$B$34,H3379&lt;0.5*W3379),"Hoch",IF(AND(V3379&lt;=Hilfswerte!$B$35,H3379&lt;0.7*W3379),"Mittel","Niedrig")))</f>
        <v>Niedrig</v>
      </c>
      <c r="Z3379" s="4">
        <f t="shared" si="423"/>
        <v>3</v>
      </c>
      <c r="AA3379" s="4" t="str">
        <f>IF(J3379&gt;365,"Bereits abgewandert (Segment D)",IF(Z3379&gt;=Hilfswerte!$B$38,"Rot - akut gefaehrdet",IF(Z3379&gt;=Hilfswerte!$B$39,"Gelb - beobachten","Gruen - stabil")))</f>
        <v>Gruen - stabil</v>
      </c>
    </row>
    <row r="3380" spans="1:27" ht="15" customHeight="1" x14ac:dyDescent="0.25">
      <c r="A3380" s="4" t="s">
        <v>3727</v>
      </c>
      <c r="B3380" s="4" t="s">
        <v>222</v>
      </c>
      <c r="C3380" s="4" t="s">
        <v>84</v>
      </c>
      <c r="D3380" s="4" t="s">
        <v>117</v>
      </c>
      <c r="E3380" s="4">
        <v>659</v>
      </c>
      <c r="F3380" s="4">
        <v>116.9</v>
      </c>
      <c r="G3380" s="4">
        <v>18</v>
      </c>
      <c r="H3380" s="4">
        <v>30902</v>
      </c>
      <c r="I3380" s="4">
        <v>3</v>
      </c>
      <c r="J3380" s="4">
        <v>141</v>
      </c>
      <c r="K3380" s="4">
        <v>0</v>
      </c>
      <c r="L3380" s="4">
        <v>13</v>
      </c>
      <c r="M3380" s="4">
        <v>1</v>
      </c>
      <c r="N3380" s="4">
        <v>25.7</v>
      </c>
      <c r="O3380" s="4">
        <f t="shared" si="416"/>
        <v>3</v>
      </c>
      <c r="P3380" s="4">
        <f t="shared" si="417"/>
        <v>3</v>
      </c>
      <c r="Q3380" s="4">
        <f t="shared" si="418"/>
        <v>5</v>
      </c>
      <c r="R3380" s="4">
        <f t="shared" si="419"/>
        <v>11</v>
      </c>
      <c r="S3380" s="4">
        <f t="shared" si="420"/>
        <v>119</v>
      </c>
      <c r="T3380" s="4" t="str">
        <f t="shared" si="421"/>
        <v>B - Kernkunde</v>
      </c>
      <c r="U3380" s="4">
        <f>ROUND(((E3380-Hilfswerte!$B$20)/Hilfswerte!$B$21)+((F3380-Hilfswerte!$B$22)/Hilfswerte!$B$23)+((G3380-Hilfswerte!$B$24)/Hilfswerte!$B$25)+0.1*INDEX(Hilfswerte!$B$4:$B$15,MATCH(C3380,Hilfswerte!$A$4:$A$15,0)),2)</f>
        <v>5.15</v>
      </c>
      <c r="V3380" s="4">
        <f>ROUND(SQRT((((E3380-Hilfswerte!$B$20)/Hilfswerte!$B$21)-Hilfswerte!$B$28)^2+(((F3380-Hilfswerte!$B$22)/Hilfswerte!$B$23)-Hilfswerte!$B$29)^2+(((G3380-Hilfswerte!$B$24)/Hilfswerte!$B$25)-Hilfswerte!$B$30)^2),3)</f>
        <v>2.762</v>
      </c>
      <c r="W3380" s="4">
        <f>ROUND(E3380*Hilfswerte!$B$31,0)</f>
        <v>135455</v>
      </c>
      <c r="X3380" s="4">
        <f t="shared" si="422"/>
        <v>104553</v>
      </c>
      <c r="Y3380" s="4" t="str">
        <f>IF(T3380="A - Top-Kunde","bereits Top-Kunde",IF(AND(V3380&lt;=Hilfswerte!$B$34,H3380&lt;0.5*W3380),"Hoch",IF(AND(V3380&lt;=Hilfswerte!$B$35,H3380&lt;0.7*W3380),"Mittel","Niedrig")))</f>
        <v>Niedrig</v>
      </c>
      <c r="Z3380" s="4">
        <f t="shared" si="423"/>
        <v>9.6999999999999993</v>
      </c>
      <c r="AA3380" s="4" t="str">
        <f>IF(J3380&gt;365,"Bereits abgewandert (Segment D)",IF(Z3380&gt;=Hilfswerte!$B$38,"Rot - akut gefaehrdet",IF(Z3380&gt;=Hilfswerte!$B$39,"Gelb - beobachten","Gruen - stabil")))</f>
        <v>Gruen - stabil</v>
      </c>
    </row>
    <row r="3381" spans="1:27" ht="15" customHeight="1" x14ac:dyDescent="0.25">
      <c r="A3381" s="4" t="s">
        <v>3728</v>
      </c>
      <c r="B3381" s="4" t="s">
        <v>61</v>
      </c>
      <c r="C3381" s="4" t="s">
        <v>62</v>
      </c>
      <c r="D3381" s="4" t="s">
        <v>122</v>
      </c>
      <c r="E3381" s="4">
        <v>110</v>
      </c>
      <c r="F3381" s="4">
        <v>12.6</v>
      </c>
      <c r="G3381" s="4">
        <v>9</v>
      </c>
      <c r="H3381" s="4">
        <v>2298</v>
      </c>
      <c r="I3381" s="4">
        <v>1</v>
      </c>
      <c r="J3381" s="4">
        <v>267</v>
      </c>
      <c r="K3381" s="4">
        <v>0</v>
      </c>
      <c r="L3381" s="4">
        <v>24</v>
      </c>
      <c r="M3381" s="4">
        <v>2</v>
      </c>
      <c r="N3381" s="4">
        <v>12.6</v>
      </c>
      <c r="O3381" s="4">
        <f t="shared" si="416"/>
        <v>2</v>
      </c>
      <c r="P3381" s="4">
        <f t="shared" si="417"/>
        <v>1</v>
      </c>
      <c r="Q3381" s="4">
        <f t="shared" si="418"/>
        <v>3</v>
      </c>
      <c r="R3381" s="4">
        <f t="shared" si="419"/>
        <v>6</v>
      </c>
      <c r="S3381" s="4">
        <f t="shared" si="420"/>
        <v>59.1</v>
      </c>
      <c r="T3381" s="4" t="str">
        <f t="shared" si="421"/>
        <v>C - Entwicklungspotenzial</v>
      </c>
      <c r="U3381" s="4">
        <f>ROUND(((E3381-Hilfswerte!$B$20)/Hilfswerte!$B$21)+((F3381-Hilfswerte!$B$22)/Hilfswerte!$B$23)+((G3381-Hilfswerte!$B$24)/Hilfswerte!$B$25)+0.1*INDEX(Hilfswerte!$B$4:$B$15,MATCH(C3381,Hilfswerte!$A$4:$A$15,0)),2)</f>
        <v>-0.09</v>
      </c>
      <c r="V3381" s="4">
        <f>ROUND(SQRT((((E3381-Hilfswerte!$B$20)/Hilfswerte!$B$21)-Hilfswerte!$B$28)^2+(((F3381-Hilfswerte!$B$22)/Hilfswerte!$B$23)-Hilfswerte!$B$29)^2+(((G3381-Hilfswerte!$B$24)/Hilfswerte!$B$25)-Hilfswerte!$B$30)^2),3)</f>
        <v>0.623</v>
      </c>
      <c r="W3381" s="4">
        <f>ROUND(E3381*Hilfswerte!$B$31,0)</f>
        <v>22610</v>
      </c>
      <c r="X3381" s="4">
        <f t="shared" si="422"/>
        <v>20312</v>
      </c>
      <c r="Y3381" s="4" t="str">
        <f>IF(T3381="A - Top-Kunde","bereits Top-Kunde",IF(AND(V3381&lt;=Hilfswerte!$B$34,H3381&lt;0.5*W3381),"Hoch",IF(AND(V3381&lt;=Hilfswerte!$B$35,H3381&lt;0.7*W3381),"Mittel","Niedrig")))</f>
        <v>Hoch</v>
      </c>
      <c r="Z3381" s="4">
        <f t="shared" si="423"/>
        <v>18.2</v>
      </c>
      <c r="AA3381" s="4" t="str">
        <f>IF(J3381&gt;365,"Bereits abgewandert (Segment D)",IF(Z3381&gt;=Hilfswerte!$B$38,"Rot - akut gefaehrdet",IF(Z3381&gt;=Hilfswerte!$B$39,"Gelb - beobachten","Gruen - stabil")))</f>
        <v>Gelb - beobachten</v>
      </c>
    </row>
    <row r="3382" spans="1:27" ht="15" customHeight="1" x14ac:dyDescent="0.25">
      <c r="A3382" s="4" t="s">
        <v>3729</v>
      </c>
      <c r="B3382" s="4" t="s">
        <v>799</v>
      </c>
      <c r="C3382" s="4" t="s">
        <v>84</v>
      </c>
      <c r="D3382" s="4" t="s">
        <v>30</v>
      </c>
      <c r="E3382" s="4">
        <v>91</v>
      </c>
      <c r="F3382" s="4">
        <v>15</v>
      </c>
      <c r="G3382" s="4">
        <v>9.9</v>
      </c>
      <c r="H3382" s="4">
        <v>9428</v>
      </c>
      <c r="I3382" s="4">
        <v>2</v>
      </c>
      <c r="J3382" s="4">
        <v>167</v>
      </c>
      <c r="K3382" s="4">
        <v>0</v>
      </c>
      <c r="L3382" s="4">
        <v>-3</v>
      </c>
      <c r="M3382" s="4">
        <v>1</v>
      </c>
      <c r="N3382" s="4">
        <v>12.9</v>
      </c>
      <c r="O3382" s="4">
        <f t="shared" si="416"/>
        <v>3</v>
      </c>
      <c r="P3382" s="4">
        <f t="shared" si="417"/>
        <v>2</v>
      </c>
      <c r="Q3382" s="4">
        <f t="shared" si="418"/>
        <v>5</v>
      </c>
      <c r="R3382" s="4">
        <f t="shared" si="419"/>
        <v>10</v>
      </c>
      <c r="S3382" s="4">
        <f t="shared" si="420"/>
        <v>106.5</v>
      </c>
      <c r="T3382" s="4" t="str">
        <f t="shared" si="421"/>
        <v>B - Kernkunde</v>
      </c>
      <c r="U3382" s="4">
        <f>ROUND(((E3382-Hilfswerte!$B$20)/Hilfswerte!$B$21)+((F3382-Hilfswerte!$B$22)/Hilfswerte!$B$23)+((G3382-Hilfswerte!$B$24)/Hilfswerte!$B$25)+0.1*INDEX(Hilfswerte!$B$4:$B$15,MATCH(C3382,Hilfswerte!$A$4:$A$15,0)),2)</f>
        <v>-0.4</v>
      </c>
      <c r="V3382" s="4">
        <f>ROUND(SQRT((((E3382-Hilfswerte!$B$20)/Hilfswerte!$B$21)-Hilfswerte!$B$28)^2+(((F3382-Hilfswerte!$B$22)/Hilfswerte!$B$23)-Hilfswerte!$B$29)^2+(((G3382-Hilfswerte!$B$24)/Hilfswerte!$B$25)-Hilfswerte!$B$30)^2),3)</f>
        <v>0.56299999999999994</v>
      </c>
      <c r="W3382" s="4">
        <f>ROUND(E3382*Hilfswerte!$B$31,0)</f>
        <v>18705</v>
      </c>
      <c r="X3382" s="4">
        <f t="shared" si="422"/>
        <v>9277</v>
      </c>
      <c r="Y3382" s="4" t="str">
        <f>IF(T3382="A - Top-Kunde","bereits Top-Kunde",IF(AND(V3382&lt;=Hilfswerte!$B$34,H3382&lt;0.5*W3382),"Hoch",IF(AND(V3382&lt;=Hilfswerte!$B$35,H3382&lt;0.7*W3382),"Mittel","Niedrig")))</f>
        <v>Mittel</v>
      </c>
      <c r="Z3382" s="4">
        <f t="shared" si="423"/>
        <v>8.4</v>
      </c>
      <c r="AA3382" s="4" t="str">
        <f>IF(J3382&gt;365,"Bereits abgewandert (Segment D)",IF(Z3382&gt;=Hilfswerte!$B$38,"Rot - akut gefaehrdet",IF(Z3382&gt;=Hilfswerte!$B$39,"Gelb - beobachten","Gruen - stabil")))</f>
        <v>Gruen - stabil</v>
      </c>
    </row>
    <row r="3383" spans="1:27" ht="15" customHeight="1" x14ac:dyDescent="0.25">
      <c r="A3383" s="4" t="s">
        <v>3730</v>
      </c>
      <c r="B3383" s="4" t="s">
        <v>294</v>
      </c>
      <c r="C3383" s="4" t="s">
        <v>59</v>
      </c>
      <c r="D3383" s="4" t="s">
        <v>30</v>
      </c>
      <c r="E3383" s="4">
        <v>26</v>
      </c>
      <c r="F3383" s="4">
        <v>4.4000000000000004</v>
      </c>
      <c r="G3383" s="4">
        <v>20.8</v>
      </c>
      <c r="H3383" s="4">
        <v>6473</v>
      </c>
      <c r="I3383" s="4">
        <v>3</v>
      </c>
      <c r="J3383" s="4">
        <v>212</v>
      </c>
      <c r="K3383" s="4">
        <v>0</v>
      </c>
      <c r="L3383" s="4">
        <v>33</v>
      </c>
      <c r="M3383" s="4">
        <v>2</v>
      </c>
      <c r="N3383" s="4">
        <v>-16.600000000000001</v>
      </c>
      <c r="O3383" s="4">
        <f t="shared" si="416"/>
        <v>2</v>
      </c>
      <c r="P3383" s="4">
        <f t="shared" si="417"/>
        <v>3</v>
      </c>
      <c r="Q3383" s="4">
        <f t="shared" si="418"/>
        <v>4</v>
      </c>
      <c r="R3383" s="4">
        <f t="shared" si="419"/>
        <v>9</v>
      </c>
      <c r="S3383" s="4">
        <f t="shared" si="420"/>
        <v>71.8</v>
      </c>
      <c r="T3383" s="4" t="str">
        <f t="shared" si="421"/>
        <v>C - Entwicklungspotenzial</v>
      </c>
      <c r="U3383" s="4">
        <f>ROUND(((E3383-Hilfswerte!$B$20)/Hilfswerte!$B$21)+((F3383-Hilfswerte!$B$22)/Hilfswerte!$B$23)+((G3383-Hilfswerte!$B$24)/Hilfswerte!$B$25)+0.1*INDEX(Hilfswerte!$B$4:$B$15,MATCH(C3383,Hilfswerte!$A$4:$A$15,0)),2)</f>
        <v>0.78</v>
      </c>
      <c r="V3383" s="4">
        <f>ROUND(SQRT((((E3383-Hilfswerte!$B$20)/Hilfswerte!$B$21)-Hilfswerte!$B$28)^2+(((F3383-Hilfswerte!$B$22)/Hilfswerte!$B$23)-Hilfswerte!$B$29)^2+(((G3383-Hilfswerte!$B$24)/Hilfswerte!$B$25)-Hilfswerte!$B$30)^2),3)</f>
        <v>1.744</v>
      </c>
      <c r="W3383" s="4">
        <f>ROUND(E3383*Hilfswerte!$B$31,0)</f>
        <v>5344</v>
      </c>
      <c r="X3383" s="4">
        <f t="shared" si="422"/>
        <v>0</v>
      </c>
      <c r="Y3383" s="4" t="str">
        <f>IF(T3383="A - Top-Kunde","bereits Top-Kunde",IF(AND(V3383&lt;=Hilfswerte!$B$34,H3383&lt;0.5*W3383),"Hoch",IF(AND(V3383&lt;=Hilfswerte!$B$35,H3383&lt;0.7*W3383),"Mittel","Niedrig")))</f>
        <v>Niedrig</v>
      </c>
      <c r="Z3383" s="4">
        <f t="shared" si="423"/>
        <v>23.8</v>
      </c>
      <c r="AA3383" s="4" t="str">
        <f>IF(J3383&gt;365,"Bereits abgewandert (Segment D)",IF(Z3383&gt;=Hilfswerte!$B$38,"Rot - akut gefaehrdet",IF(Z3383&gt;=Hilfswerte!$B$39,"Gelb - beobachten","Gruen - stabil")))</f>
        <v>Rot - akut gefaehrdet</v>
      </c>
    </row>
    <row r="3384" spans="1:27" ht="15" customHeight="1" x14ac:dyDescent="0.25">
      <c r="A3384" s="4" t="s">
        <v>3731</v>
      </c>
      <c r="B3384" s="4" t="s">
        <v>765</v>
      </c>
      <c r="C3384" s="4" t="s">
        <v>84</v>
      </c>
      <c r="D3384" s="4" t="s">
        <v>30</v>
      </c>
      <c r="E3384" s="4">
        <v>9</v>
      </c>
      <c r="F3384" s="4">
        <v>1.6</v>
      </c>
      <c r="G3384" s="4">
        <v>11.7</v>
      </c>
      <c r="H3384" s="4">
        <v>2246</v>
      </c>
      <c r="I3384" s="4">
        <v>5</v>
      </c>
      <c r="J3384" s="4">
        <v>21</v>
      </c>
      <c r="K3384" s="4">
        <v>0</v>
      </c>
      <c r="L3384" s="4">
        <v>12</v>
      </c>
      <c r="M3384" s="4">
        <v>4</v>
      </c>
      <c r="N3384" s="4">
        <v>5.2</v>
      </c>
      <c r="O3384" s="4">
        <f t="shared" si="416"/>
        <v>5</v>
      </c>
      <c r="P3384" s="4">
        <f t="shared" si="417"/>
        <v>5</v>
      </c>
      <c r="Q3384" s="4">
        <f t="shared" si="418"/>
        <v>3</v>
      </c>
      <c r="R3384" s="4">
        <f t="shared" si="419"/>
        <v>13</v>
      </c>
      <c r="S3384" s="4">
        <f t="shared" si="420"/>
        <v>129</v>
      </c>
      <c r="T3384" s="4" t="str">
        <f t="shared" si="421"/>
        <v>A - Top-Kunde</v>
      </c>
      <c r="U3384" s="4">
        <f>ROUND(((E3384-Hilfswerte!$B$20)/Hilfswerte!$B$21)+((F3384-Hilfswerte!$B$22)/Hilfswerte!$B$23)+((G3384-Hilfswerte!$B$24)/Hilfswerte!$B$25)+0.1*INDEX(Hilfswerte!$B$4:$B$15,MATCH(C3384,Hilfswerte!$A$4:$A$15,0)),2)</f>
        <v>-0.71</v>
      </c>
      <c r="V3384" s="4">
        <f>ROUND(SQRT((((E3384-Hilfswerte!$B$20)/Hilfswerte!$B$21)-Hilfswerte!$B$28)^2+(((F3384-Hilfswerte!$B$22)/Hilfswerte!$B$23)-Hilfswerte!$B$29)^2+(((G3384-Hilfswerte!$B$24)/Hilfswerte!$B$25)-Hilfswerte!$B$30)^2),3)</f>
        <v>0.94199999999999995</v>
      </c>
      <c r="W3384" s="4">
        <f>ROUND(E3384*Hilfswerte!$B$31,0)</f>
        <v>1850</v>
      </c>
      <c r="X3384" s="4">
        <f t="shared" si="422"/>
        <v>0</v>
      </c>
      <c r="Y3384" s="4" t="str">
        <f>IF(T3384="A - Top-Kunde","bereits Top-Kunde",IF(AND(V3384&lt;=Hilfswerte!$B$34,H3384&lt;0.5*W3384),"Hoch",IF(AND(V3384&lt;=Hilfswerte!$B$35,H3384&lt;0.7*W3384),"Mittel","Niedrig")))</f>
        <v>bereits Top-Kunde</v>
      </c>
      <c r="Z3384" s="4">
        <f t="shared" si="423"/>
        <v>3.5</v>
      </c>
      <c r="AA3384" s="4" t="str">
        <f>IF(J3384&gt;365,"Bereits abgewandert (Segment D)",IF(Z3384&gt;=Hilfswerte!$B$38,"Rot - akut gefaehrdet",IF(Z3384&gt;=Hilfswerte!$B$39,"Gelb - beobachten","Gruen - stabil")))</f>
        <v>Gruen - stabil</v>
      </c>
    </row>
    <row r="3385" spans="1:27" ht="15" customHeight="1" x14ac:dyDescent="0.25">
      <c r="A3385" s="4" t="s">
        <v>3732</v>
      </c>
      <c r="B3385" s="4" t="s">
        <v>430</v>
      </c>
      <c r="C3385" s="4" t="s">
        <v>59</v>
      </c>
      <c r="D3385" s="4" t="s">
        <v>30</v>
      </c>
      <c r="E3385" s="4">
        <v>37</v>
      </c>
      <c r="F3385" s="4">
        <v>8.8000000000000007</v>
      </c>
      <c r="G3385" s="4">
        <v>19.5</v>
      </c>
      <c r="H3385" s="4">
        <v>12652</v>
      </c>
      <c r="I3385" s="4">
        <v>3</v>
      </c>
      <c r="J3385" s="4">
        <v>102</v>
      </c>
      <c r="K3385" s="4">
        <v>1</v>
      </c>
      <c r="L3385" s="4">
        <v>1</v>
      </c>
      <c r="M3385" s="4">
        <v>5</v>
      </c>
      <c r="N3385" s="4">
        <v>-8.1</v>
      </c>
      <c r="O3385" s="4">
        <f t="shared" si="416"/>
        <v>3</v>
      </c>
      <c r="P3385" s="4">
        <f t="shared" si="417"/>
        <v>3</v>
      </c>
      <c r="Q3385" s="4">
        <f t="shared" si="418"/>
        <v>5</v>
      </c>
      <c r="R3385" s="4">
        <f t="shared" si="419"/>
        <v>11</v>
      </c>
      <c r="S3385" s="4">
        <f t="shared" si="420"/>
        <v>99.7</v>
      </c>
      <c r="T3385" s="4" t="str">
        <f t="shared" si="421"/>
        <v>C - Entwicklungspotenzial</v>
      </c>
      <c r="U3385" s="4">
        <f>ROUND(((E3385-Hilfswerte!$B$20)/Hilfswerte!$B$21)+((F3385-Hilfswerte!$B$22)/Hilfswerte!$B$23)+((G3385-Hilfswerte!$B$24)/Hilfswerte!$B$25)+0.1*INDEX(Hilfswerte!$B$4:$B$15,MATCH(C3385,Hilfswerte!$A$4:$A$15,0)),2)</f>
        <v>0.7</v>
      </c>
      <c r="V3385" s="4">
        <f>ROUND(SQRT((((E3385-Hilfswerte!$B$20)/Hilfswerte!$B$21)-Hilfswerte!$B$28)^2+(((F3385-Hilfswerte!$B$22)/Hilfswerte!$B$23)-Hilfswerte!$B$29)^2+(((G3385-Hilfswerte!$B$24)/Hilfswerte!$B$25)-Hilfswerte!$B$30)^2),3)</f>
        <v>1.5209999999999999</v>
      </c>
      <c r="W3385" s="4">
        <f>ROUND(E3385*Hilfswerte!$B$31,0)</f>
        <v>7605</v>
      </c>
      <c r="X3385" s="4">
        <f t="shared" si="422"/>
        <v>0</v>
      </c>
      <c r="Y3385" s="4" t="str">
        <f>IF(T3385="A - Top-Kunde","bereits Top-Kunde",IF(AND(V3385&lt;=Hilfswerte!$B$34,H3385&lt;0.5*W3385),"Hoch",IF(AND(V3385&lt;=Hilfswerte!$B$35,H3385&lt;0.7*W3385),"Mittel","Niedrig")))</f>
        <v>Niedrig</v>
      </c>
      <c r="Z3385" s="4">
        <f t="shared" si="423"/>
        <v>11.5</v>
      </c>
      <c r="AA3385" s="4" t="str">
        <f>IF(J3385&gt;365,"Bereits abgewandert (Segment D)",IF(Z3385&gt;=Hilfswerte!$B$38,"Rot - akut gefaehrdet",IF(Z3385&gt;=Hilfswerte!$B$39,"Gelb - beobachten","Gruen - stabil")))</f>
        <v>Gruen - stabil</v>
      </c>
    </row>
    <row r="3386" spans="1:27" ht="15" customHeight="1" x14ac:dyDescent="0.25">
      <c r="A3386" s="4" t="s">
        <v>3733</v>
      </c>
      <c r="B3386" s="4" t="s">
        <v>518</v>
      </c>
      <c r="C3386" s="4" t="s">
        <v>29</v>
      </c>
      <c r="D3386" s="4" t="s">
        <v>30</v>
      </c>
      <c r="E3386" s="4">
        <v>729</v>
      </c>
      <c r="F3386" s="4">
        <v>169</v>
      </c>
      <c r="G3386" s="4">
        <v>3.7</v>
      </c>
      <c r="H3386" s="4">
        <v>106706</v>
      </c>
      <c r="I3386" s="4">
        <v>3</v>
      </c>
      <c r="J3386" s="4">
        <v>91</v>
      </c>
      <c r="K3386" s="4">
        <v>0</v>
      </c>
      <c r="L3386" s="4">
        <v>12</v>
      </c>
      <c r="M3386" s="4">
        <v>4</v>
      </c>
      <c r="N3386" s="4">
        <v>19.8</v>
      </c>
      <c r="O3386" s="4">
        <f t="shared" si="416"/>
        <v>3</v>
      </c>
      <c r="P3386" s="4">
        <f t="shared" si="417"/>
        <v>3</v>
      </c>
      <c r="Q3386" s="4">
        <f t="shared" si="418"/>
        <v>5</v>
      </c>
      <c r="R3386" s="4">
        <f t="shared" si="419"/>
        <v>11</v>
      </c>
      <c r="S3386" s="4">
        <f t="shared" si="420"/>
        <v>116.3</v>
      </c>
      <c r="T3386" s="4" t="str">
        <f t="shared" si="421"/>
        <v>B - Kernkunde</v>
      </c>
      <c r="U3386" s="4">
        <f>ROUND(((E3386-Hilfswerte!$B$20)/Hilfswerte!$B$21)+((F3386-Hilfswerte!$B$22)/Hilfswerte!$B$23)+((G3386-Hilfswerte!$B$24)/Hilfswerte!$B$25)+0.1*INDEX(Hilfswerte!$B$4:$B$15,MATCH(C3386,Hilfswerte!$A$4:$A$15,0)),2)</f>
        <v>4.38</v>
      </c>
      <c r="V3386" s="4">
        <f>ROUND(SQRT((((E3386-Hilfswerte!$B$20)/Hilfswerte!$B$21)-Hilfswerte!$B$28)^2+(((F3386-Hilfswerte!$B$22)/Hilfswerte!$B$23)-Hilfswerte!$B$29)^2+(((G3386-Hilfswerte!$B$24)/Hilfswerte!$B$25)-Hilfswerte!$B$30)^2),3)</f>
        <v>3.5790000000000002</v>
      </c>
      <c r="W3386" s="4">
        <f>ROUND(E3386*Hilfswerte!$B$31,0)</f>
        <v>149843</v>
      </c>
      <c r="X3386" s="4">
        <f t="shared" si="422"/>
        <v>43137</v>
      </c>
      <c r="Y3386" s="4" t="str">
        <f>IF(T3386="A - Top-Kunde","bereits Top-Kunde",IF(AND(V3386&lt;=Hilfswerte!$B$34,H3386&lt;0.5*W3386),"Hoch",IF(AND(V3386&lt;=Hilfswerte!$B$35,H3386&lt;0.7*W3386),"Mittel","Niedrig")))</f>
        <v>Niedrig</v>
      </c>
      <c r="Z3386" s="4">
        <f t="shared" si="423"/>
        <v>7</v>
      </c>
      <c r="AA3386" s="4" t="str">
        <f>IF(J3386&gt;365,"Bereits abgewandert (Segment D)",IF(Z3386&gt;=Hilfswerte!$B$38,"Rot - akut gefaehrdet",IF(Z3386&gt;=Hilfswerte!$B$39,"Gelb - beobachten","Gruen - stabil")))</f>
        <v>Gruen - stabil</v>
      </c>
    </row>
    <row r="3387" spans="1:27" ht="15" customHeight="1" x14ac:dyDescent="0.25">
      <c r="A3387" s="4" t="s">
        <v>3734</v>
      </c>
      <c r="B3387" s="4" t="s">
        <v>415</v>
      </c>
      <c r="C3387" s="4" t="s">
        <v>38</v>
      </c>
      <c r="D3387" s="4" t="s">
        <v>30</v>
      </c>
      <c r="E3387" s="4">
        <v>29</v>
      </c>
      <c r="F3387" s="4">
        <v>8.4</v>
      </c>
      <c r="G3387" s="4">
        <v>12.6</v>
      </c>
      <c r="H3387" s="4">
        <v>1000</v>
      </c>
      <c r="I3387" s="4">
        <v>2</v>
      </c>
      <c r="J3387" s="4">
        <v>110</v>
      </c>
      <c r="K3387" s="4">
        <v>1</v>
      </c>
      <c r="L3387" s="4">
        <v>6</v>
      </c>
      <c r="M3387" s="4">
        <v>4</v>
      </c>
      <c r="N3387" s="4">
        <v>20.6</v>
      </c>
      <c r="O3387" s="4">
        <f t="shared" si="416"/>
        <v>3</v>
      </c>
      <c r="P3387" s="4">
        <f t="shared" si="417"/>
        <v>2</v>
      </c>
      <c r="Q3387" s="4">
        <f t="shared" si="418"/>
        <v>3</v>
      </c>
      <c r="R3387" s="4">
        <f t="shared" si="419"/>
        <v>8</v>
      </c>
      <c r="S3387" s="4">
        <f t="shared" si="420"/>
        <v>82.5</v>
      </c>
      <c r="T3387" s="4" t="str">
        <f t="shared" si="421"/>
        <v>C - Entwicklungspotenzial</v>
      </c>
      <c r="U3387" s="4">
        <f>ROUND(((E3387-Hilfswerte!$B$20)/Hilfswerte!$B$21)+((F3387-Hilfswerte!$B$22)/Hilfswerte!$B$23)+((G3387-Hilfswerte!$B$24)/Hilfswerte!$B$25)+0.1*INDEX(Hilfswerte!$B$4:$B$15,MATCH(C3387,Hilfswerte!$A$4:$A$15,0)),2)</f>
        <v>-0.02</v>
      </c>
      <c r="V3387" s="4">
        <f>ROUND(SQRT((((E3387-Hilfswerte!$B$20)/Hilfswerte!$B$21)-Hilfswerte!$B$28)^2+(((F3387-Hilfswerte!$B$22)/Hilfswerte!$B$23)-Hilfswerte!$B$29)^2+(((G3387-Hilfswerte!$B$24)/Hilfswerte!$B$25)-Hilfswerte!$B$30)^2),3)</f>
        <v>0.82299999999999995</v>
      </c>
      <c r="W3387" s="4">
        <f>ROUND(E3387*Hilfswerte!$B$31,0)</f>
        <v>5961</v>
      </c>
      <c r="X3387" s="4">
        <f t="shared" si="422"/>
        <v>4961</v>
      </c>
      <c r="Y3387" s="4" t="str">
        <f>IF(T3387="A - Top-Kunde","bereits Top-Kunde",IF(AND(V3387&lt;=Hilfswerte!$B$34,H3387&lt;0.5*W3387),"Hoch",IF(AND(V3387&lt;=Hilfswerte!$B$35,H3387&lt;0.7*W3387),"Mittel","Niedrig")))</f>
        <v>Hoch</v>
      </c>
      <c r="Z3387" s="4">
        <f t="shared" si="423"/>
        <v>9.6999999999999993</v>
      </c>
      <c r="AA3387" s="4" t="str">
        <f>IF(J3387&gt;365,"Bereits abgewandert (Segment D)",IF(Z3387&gt;=Hilfswerte!$B$38,"Rot - akut gefaehrdet",IF(Z3387&gt;=Hilfswerte!$B$39,"Gelb - beobachten","Gruen - stabil")))</f>
        <v>Gruen - stabil</v>
      </c>
    </row>
    <row r="3388" spans="1:27" ht="15" customHeight="1" x14ac:dyDescent="0.25">
      <c r="A3388" s="4" t="s">
        <v>3735</v>
      </c>
      <c r="B3388" s="4" t="s">
        <v>430</v>
      </c>
      <c r="C3388" s="4" t="s">
        <v>59</v>
      </c>
      <c r="D3388" s="4" t="s">
        <v>117</v>
      </c>
      <c r="E3388" s="4">
        <v>550</v>
      </c>
      <c r="F3388" s="4">
        <v>104.3</v>
      </c>
      <c r="G3388" s="4">
        <v>4.8</v>
      </c>
      <c r="H3388" s="4">
        <v>7043</v>
      </c>
      <c r="I3388" s="4">
        <v>4</v>
      </c>
      <c r="J3388" s="4">
        <v>264</v>
      </c>
      <c r="K3388" s="4">
        <v>0</v>
      </c>
      <c r="L3388" s="4">
        <v>-3</v>
      </c>
      <c r="M3388" s="4">
        <v>2</v>
      </c>
      <c r="N3388" s="4">
        <v>7.8</v>
      </c>
      <c r="O3388" s="4">
        <f t="shared" si="416"/>
        <v>2</v>
      </c>
      <c r="P3388" s="4">
        <f t="shared" si="417"/>
        <v>4</v>
      </c>
      <c r="Q3388" s="4">
        <f t="shared" si="418"/>
        <v>4</v>
      </c>
      <c r="R3388" s="4">
        <f t="shared" si="419"/>
        <v>10</v>
      </c>
      <c r="S3388" s="4">
        <f t="shared" si="420"/>
        <v>103.9</v>
      </c>
      <c r="T3388" s="4" t="str">
        <f t="shared" si="421"/>
        <v>C - Entwicklungspotenzial</v>
      </c>
      <c r="U3388" s="4">
        <f>ROUND(((E3388-Hilfswerte!$B$20)/Hilfswerte!$B$21)+((F3388-Hilfswerte!$B$22)/Hilfswerte!$B$23)+((G3388-Hilfswerte!$B$24)/Hilfswerte!$B$25)+0.1*INDEX(Hilfswerte!$B$4:$B$15,MATCH(C3388,Hilfswerte!$A$4:$A$15,0)),2)</f>
        <v>2.2799999999999998</v>
      </c>
      <c r="V3388" s="4">
        <f>ROUND(SQRT((((E3388-Hilfswerte!$B$20)/Hilfswerte!$B$21)-Hilfswerte!$B$28)^2+(((F3388-Hilfswerte!$B$22)/Hilfswerte!$B$23)-Hilfswerte!$B$29)^2+(((G3388-Hilfswerte!$B$24)/Hilfswerte!$B$25)-Hilfswerte!$B$30)^2),3)</f>
        <v>2.2719999999999998</v>
      </c>
      <c r="W3388" s="4">
        <f>ROUND(E3388*Hilfswerte!$B$31,0)</f>
        <v>113050</v>
      </c>
      <c r="X3388" s="4">
        <f t="shared" si="422"/>
        <v>106007</v>
      </c>
      <c r="Y3388" s="4" t="str">
        <f>IF(T3388="A - Top-Kunde","bereits Top-Kunde",IF(AND(V3388&lt;=Hilfswerte!$B$34,H3388&lt;0.5*W3388),"Hoch",IF(AND(V3388&lt;=Hilfswerte!$B$35,H3388&lt;0.7*W3388),"Mittel","Niedrig")))</f>
        <v>Niedrig</v>
      </c>
      <c r="Z3388" s="4">
        <f t="shared" si="423"/>
        <v>13.2</v>
      </c>
      <c r="AA3388" s="4" t="str">
        <f>IF(J3388&gt;365,"Bereits abgewandert (Segment D)",IF(Z3388&gt;=Hilfswerte!$B$38,"Rot - akut gefaehrdet",IF(Z3388&gt;=Hilfswerte!$B$39,"Gelb - beobachten","Gruen - stabil")))</f>
        <v>Gruen - stabil</v>
      </c>
    </row>
    <row r="3389" spans="1:27" ht="15" customHeight="1" x14ac:dyDescent="0.25">
      <c r="A3389" s="4" t="s">
        <v>3736</v>
      </c>
      <c r="B3389" s="4" t="s">
        <v>1098</v>
      </c>
      <c r="C3389" s="4" t="s">
        <v>89</v>
      </c>
      <c r="D3389" s="4" t="s">
        <v>30</v>
      </c>
      <c r="E3389" s="4">
        <v>212</v>
      </c>
      <c r="F3389" s="4">
        <v>43</v>
      </c>
      <c r="G3389" s="4">
        <v>18</v>
      </c>
      <c r="H3389" s="4">
        <v>1694</v>
      </c>
      <c r="I3389" s="4">
        <v>1</v>
      </c>
      <c r="J3389" s="4">
        <v>176</v>
      </c>
      <c r="K3389" s="4">
        <v>0</v>
      </c>
      <c r="L3389" s="4">
        <v>8</v>
      </c>
      <c r="M3389" s="4">
        <v>4</v>
      </c>
      <c r="N3389" s="4">
        <v>10.5</v>
      </c>
      <c r="O3389" s="4">
        <f t="shared" si="416"/>
        <v>3</v>
      </c>
      <c r="P3389" s="4">
        <f t="shared" si="417"/>
        <v>1</v>
      </c>
      <c r="Q3389" s="4">
        <f t="shared" si="418"/>
        <v>3</v>
      </c>
      <c r="R3389" s="4">
        <f t="shared" si="419"/>
        <v>7</v>
      </c>
      <c r="S3389" s="4">
        <f t="shared" si="420"/>
        <v>72.900000000000006</v>
      </c>
      <c r="T3389" s="4" t="str">
        <f t="shared" si="421"/>
        <v>C - Entwicklungspotenzial</v>
      </c>
      <c r="U3389" s="4">
        <f>ROUND(((E3389-Hilfswerte!$B$20)/Hilfswerte!$B$21)+((F3389-Hilfswerte!$B$22)/Hilfswerte!$B$23)+((G3389-Hilfswerte!$B$24)/Hilfswerte!$B$25)+0.1*INDEX(Hilfswerte!$B$4:$B$15,MATCH(C3389,Hilfswerte!$A$4:$A$15,0)),2)</f>
        <v>2.19</v>
      </c>
      <c r="V3389" s="4">
        <f>ROUND(SQRT((((E3389-Hilfswerte!$B$20)/Hilfswerte!$B$21)-Hilfswerte!$B$28)^2+(((F3389-Hilfswerte!$B$22)/Hilfswerte!$B$23)-Hilfswerte!$B$29)^2+(((G3389-Hilfswerte!$B$24)/Hilfswerte!$B$25)-Hilfswerte!$B$30)^2),3)</f>
        <v>1.099</v>
      </c>
      <c r="W3389" s="4">
        <f>ROUND(E3389*Hilfswerte!$B$31,0)</f>
        <v>43576</v>
      </c>
      <c r="X3389" s="4">
        <f t="shared" si="422"/>
        <v>41882</v>
      </c>
      <c r="Y3389" s="4" t="str">
        <f>IF(T3389="A - Top-Kunde","bereits Top-Kunde",IF(AND(V3389&lt;=Hilfswerte!$B$34,H3389&lt;0.5*W3389),"Hoch",IF(AND(V3389&lt;=Hilfswerte!$B$35,H3389&lt;0.7*W3389),"Mittel","Niedrig")))</f>
        <v>Mittel</v>
      </c>
      <c r="Z3389" s="4">
        <f t="shared" si="423"/>
        <v>10.4</v>
      </c>
      <c r="AA3389" s="4" t="str">
        <f>IF(J3389&gt;365,"Bereits abgewandert (Segment D)",IF(Z3389&gt;=Hilfswerte!$B$38,"Rot - akut gefaehrdet",IF(Z3389&gt;=Hilfswerte!$B$39,"Gelb - beobachten","Gruen - stabil")))</f>
        <v>Gruen - stabil</v>
      </c>
    </row>
    <row r="3390" spans="1:27" ht="15" customHeight="1" x14ac:dyDescent="0.25">
      <c r="A3390" s="4" t="s">
        <v>3737</v>
      </c>
      <c r="B3390" s="4" t="s">
        <v>348</v>
      </c>
      <c r="C3390" s="4" t="s">
        <v>65</v>
      </c>
      <c r="D3390" s="4" t="s">
        <v>106</v>
      </c>
      <c r="E3390" s="4">
        <v>11</v>
      </c>
      <c r="F3390" s="4">
        <v>2.8</v>
      </c>
      <c r="G3390" s="4">
        <v>14.1</v>
      </c>
      <c r="H3390" s="4">
        <v>3177</v>
      </c>
      <c r="I3390" s="4">
        <v>4</v>
      </c>
      <c r="J3390" s="4">
        <v>33</v>
      </c>
      <c r="K3390" s="4">
        <v>1</v>
      </c>
      <c r="L3390" s="4">
        <v>0</v>
      </c>
      <c r="M3390" s="4">
        <v>4</v>
      </c>
      <c r="N3390" s="4">
        <v>11</v>
      </c>
      <c r="O3390" s="4">
        <f t="shared" si="416"/>
        <v>4</v>
      </c>
      <c r="P3390" s="4">
        <f t="shared" si="417"/>
        <v>4</v>
      </c>
      <c r="Q3390" s="4">
        <f t="shared" si="418"/>
        <v>4</v>
      </c>
      <c r="R3390" s="4">
        <f t="shared" si="419"/>
        <v>12</v>
      </c>
      <c r="S3390" s="4">
        <f t="shared" si="420"/>
        <v>119.5</v>
      </c>
      <c r="T3390" s="4" t="str">
        <f t="shared" si="421"/>
        <v>B - Kernkunde</v>
      </c>
      <c r="U3390" s="4">
        <f>ROUND(((E3390-Hilfswerte!$B$20)/Hilfswerte!$B$21)+((F3390-Hilfswerte!$B$22)/Hilfswerte!$B$23)+((G3390-Hilfswerte!$B$24)/Hilfswerte!$B$25)+0.1*INDEX(Hilfswerte!$B$4:$B$15,MATCH(C3390,Hilfswerte!$A$4:$A$15,0)),2)</f>
        <v>-0.36</v>
      </c>
      <c r="V3390" s="4">
        <f>ROUND(SQRT((((E3390-Hilfswerte!$B$20)/Hilfswerte!$B$21)-Hilfswerte!$B$28)^2+(((F3390-Hilfswerte!$B$22)/Hilfswerte!$B$23)-Hilfswerte!$B$29)^2+(((G3390-Hilfswerte!$B$24)/Hilfswerte!$B$25)-Hilfswerte!$B$30)^2),3)</f>
        <v>1.026</v>
      </c>
      <c r="W3390" s="4">
        <f>ROUND(E3390*Hilfswerte!$B$31,0)</f>
        <v>2261</v>
      </c>
      <c r="X3390" s="4">
        <f t="shared" si="422"/>
        <v>0</v>
      </c>
      <c r="Y3390" s="4" t="str">
        <f>IF(T3390="A - Top-Kunde","bereits Top-Kunde",IF(AND(V3390&lt;=Hilfswerte!$B$34,H3390&lt;0.5*W3390),"Hoch",IF(AND(V3390&lt;=Hilfswerte!$B$35,H3390&lt;0.7*W3390),"Mittel","Niedrig")))</f>
        <v>Niedrig</v>
      </c>
      <c r="Z3390" s="4">
        <f t="shared" si="423"/>
        <v>4.7</v>
      </c>
      <c r="AA3390" s="4" t="str">
        <f>IF(J3390&gt;365,"Bereits abgewandert (Segment D)",IF(Z3390&gt;=Hilfswerte!$B$38,"Rot - akut gefaehrdet",IF(Z3390&gt;=Hilfswerte!$B$39,"Gelb - beobachten","Gruen - stabil")))</f>
        <v>Gruen - stabil</v>
      </c>
    </row>
    <row r="3391" spans="1:27" ht="15" customHeight="1" x14ac:dyDescent="0.25">
      <c r="A3391" s="4" t="s">
        <v>3738</v>
      </c>
      <c r="B3391" s="4" t="s">
        <v>582</v>
      </c>
      <c r="C3391" s="4" t="s">
        <v>29</v>
      </c>
      <c r="D3391" s="4" t="s">
        <v>30</v>
      </c>
      <c r="E3391" s="4">
        <v>138</v>
      </c>
      <c r="F3391" s="4">
        <v>29.9</v>
      </c>
      <c r="G3391" s="4">
        <v>1.9</v>
      </c>
      <c r="H3391" s="4">
        <v>0</v>
      </c>
      <c r="I3391" s="4">
        <v>0</v>
      </c>
      <c r="J3391" s="4">
        <v>705</v>
      </c>
      <c r="K3391" s="4">
        <v>0</v>
      </c>
      <c r="L3391" s="4">
        <v>11</v>
      </c>
      <c r="M3391" s="4">
        <v>0</v>
      </c>
      <c r="N3391" s="4">
        <v>-78.7</v>
      </c>
      <c r="O3391" s="4">
        <f t="shared" si="416"/>
        <v>1</v>
      </c>
      <c r="P3391" s="4">
        <f t="shared" si="417"/>
        <v>1</v>
      </c>
      <c r="Q3391" s="4">
        <f t="shared" si="418"/>
        <v>1</v>
      </c>
      <c r="R3391" s="4">
        <f t="shared" si="419"/>
        <v>3</v>
      </c>
      <c r="S3391" s="4">
        <f t="shared" si="420"/>
        <v>-12.7</v>
      </c>
      <c r="T3391" s="4" t="str">
        <f t="shared" si="421"/>
        <v>D - Abwanderungsrisiko</v>
      </c>
      <c r="U3391" s="4">
        <f>ROUND(((E3391-Hilfswerte!$B$20)/Hilfswerte!$B$21)+((F3391-Hilfswerte!$B$22)/Hilfswerte!$B$23)+((G3391-Hilfswerte!$B$24)/Hilfswerte!$B$25)+0.1*INDEX(Hilfswerte!$B$4:$B$15,MATCH(C3391,Hilfswerte!$A$4:$A$15,0)),2)</f>
        <v>-0.94</v>
      </c>
      <c r="V3391" s="4">
        <f>ROUND(SQRT((((E3391-Hilfswerte!$B$20)/Hilfswerte!$B$21)-Hilfswerte!$B$28)^2+(((F3391-Hilfswerte!$B$22)/Hilfswerte!$B$23)-Hilfswerte!$B$29)^2+(((G3391-Hilfswerte!$B$24)/Hilfswerte!$B$25)-Hilfswerte!$B$30)^2),3)</f>
        <v>1.49</v>
      </c>
      <c r="W3391" s="4">
        <f>ROUND(E3391*Hilfswerte!$B$31,0)</f>
        <v>28365</v>
      </c>
      <c r="X3391" s="4">
        <f t="shared" si="422"/>
        <v>28365</v>
      </c>
      <c r="Y3391" s="4" t="str">
        <f>IF(T3391="A - Top-Kunde","bereits Top-Kunde",IF(AND(V3391&lt;=Hilfswerte!$B$34,H3391&lt;0.5*W3391),"Hoch",IF(AND(V3391&lt;=Hilfswerte!$B$35,H3391&lt;0.7*W3391),"Mittel","Niedrig")))</f>
        <v>Niedrig</v>
      </c>
      <c r="Z3391" s="4">
        <f t="shared" si="423"/>
        <v>68.900000000000006</v>
      </c>
      <c r="AA3391" s="4" t="str">
        <f>IF(J3391&gt;365,"Bereits abgewandert (Segment D)",IF(Z3391&gt;=Hilfswerte!$B$38,"Rot - akut gefaehrdet",IF(Z3391&gt;=Hilfswerte!$B$39,"Gelb - beobachten","Gruen - stabil")))</f>
        <v>Bereits abgewandert (Segment D)</v>
      </c>
    </row>
    <row r="3392" spans="1:27" ht="15" customHeight="1" x14ac:dyDescent="0.25">
      <c r="A3392" s="4" t="s">
        <v>3739</v>
      </c>
      <c r="B3392" s="4" t="s">
        <v>327</v>
      </c>
      <c r="C3392" s="4" t="s">
        <v>62</v>
      </c>
      <c r="D3392" s="4" t="s">
        <v>30</v>
      </c>
      <c r="E3392" s="4">
        <v>82</v>
      </c>
      <c r="F3392" s="4">
        <v>25</v>
      </c>
      <c r="G3392" s="4">
        <v>2.2000000000000002</v>
      </c>
      <c r="H3392" s="4">
        <v>44675</v>
      </c>
      <c r="I3392" s="4">
        <v>5</v>
      </c>
      <c r="J3392" s="4">
        <v>42</v>
      </c>
      <c r="K3392" s="4">
        <v>0</v>
      </c>
      <c r="L3392" s="4">
        <v>27</v>
      </c>
      <c r="M3392" s="4">
        <v>2</v>
      </c>
      <c r="N3392" s="4">
        <v>16</v>
      </c>
      <c r="O3392" s="4">
        <f t="shared" si="416"/>
        <v>4</v>
      </c>
      <c r="P3392" s="4">
        <f t="shared" si="417"/>
        <v>5</v>
      </c>
      <c r="Q3392" s="4">
        <f t="shared" si="418"/>
        <v>5</v>
      </c>
      <c r="R3392" s="4">
        <f t="shared" si="419"/>
        <v>14</v>
      </c>
      <c r="S3392" s="4">
        <f t="shared" si="420"/>
        <v>139.9</v>
      </c>
      <c r="T3392" s="4" t="str">
        <f t="shared" si="421"/>
        <v>A - Top-Kunde</v>
      </c>
      <c r="U3392" s="4">
        <f>ROUND(((E3392-Hilfswerte!$B$20)/Hilfswerte!$B$21)+((F3392-Hilfswerte!$B$22)/Hilfswerte!$B$23)+((G3392-Hilfswerte!$B$24)/Hilfswerte!$B$25)+0.1*INDEX(Hilfswerte!$B$4:$B$15,MATCH(C3392,Hilfswerte!$A$4:$A$15,0)),2)</f>
        <v>-1.07</v>
      </c>
      <c r="V3392" s="4">
        <f>ROUND(SQRT((((E3392-Hilfswerte!$B$20)/Hilfswerte!$B$21)-Hilfswerte!$B$28)^2+(((F3392-Hilfswerte!$B$22)/Hilfswerte!$B$23)-Hilfswerte!$B$29)^2+(((G3392-Hilfswerte!$B$24)/Hilfswerte!$B$25)-Hilfswerte!$B$30)^2),3)</f>
        <v>1.494</v>
      </c>
      <c r="W3392" s="4">
        <f>ROUND(E3392*Hilfswerte!$B$31,0)</f>
        <v>16855</v>
      </c>
      <c r="X3392" s="4">
        <f t="shared" si="422"/>
        <v>0</v>
      </c>
      <c r="Y3392" s="4" t="str">
        <f>IF(T3392="A - Top-Kunde","bereits Top-Kunde",IF(AND(V3392&lt;=Hilfswerte!$B$34,H3392&lt;0.5*W3392),"Hoch",IF(AND(V3392&lt;=Hilfswerte!$B$35,H3392&lt;0.7*W3392),"Mittel","Niedrig")))</f>
        <v>bereits Top-Kunde</v>
      </c>
      <c r="Z3392" s="4">
        <f t="shared" si="423"/>
        <v>7.5</v>
      </c>
      <c r="AA3392" s="4" t="str">
        <f>IF(J3392&gt;365,"Bereits abgewandert (Segment D)",IF(Z3392&gt;=Hilfswerte!$B$38,"Rot - akut gefaehrdet",IF(Z3392&gt;=Hilfswerte!$B$39,"Gelb - beobachten","Gruen - stabil")))</f>
        <v>Gruen - stabil</v>
      </c>
    </row>
    <row r="3393" spans="1:27" ht="15" customHeight="1" x14ac:dyDescent="0.25">
      <c r="A3393" s="4" t="s">
        <v>3740</v>
      </c>
      <c r="B3393" s="4" t="s">
        <v>35</v>
      </c>
      <c r="C3393" s="4" t="s">
        <v>84</v>
      </c>
      <c r="D3393" s="4" t="s">
        <v>52</v>
      </c>
      <c r="E3393" s="4">
        <v>54</v>
      </c>
      <c r="F3393" s="4">
        <v>16.100000000000001</v>
      </c>
      <c r="G3393" s="4">
        <v>5.6</v>
      </c>
      <c r="H3393" s="4">
        <v>5002</v>
      </c>
      <c r="I3393" s="4">
        <v>2</v>
      </c>
      <c r="J3393" s="4">
        <v>214</v>
      </c>
      <c r="K3393" s="4">
        <v>0</v>
      </c>
      <c r="L3393" s="4">
        <v>2</v>
      </c>
      <c r="M3393" s="4">
        <v>5</v>
      </c>
      <c r="N3393" s="4">
        <v>0.2</v>
      </c>
      <c r="O3393" s="4">
        <f t="shared" si="416"/>
        <v>2</v>
      </c>
      <c r="P3393" s="4">
        <f t="shared" si="417"/>
        <v>2</v>
      </c>
      <c r="Q3393" s="4">
        <f t="shared" si="418"/>
        <v>4</v>
      </c>
      <c r="R3393" s="4">
        <f t="shared" si="419"/>
        <v>8</v>
      </c>
      <c r="S3393" s="4">
        <f t="shared" si="420"/>
        <v>79.5</v>
      </c>
      <c r="T3393" s="4" t="str">
        <f t="shared" si="421"/>
        <v>C - Entwicklungspotenzial</v>
      </c>
      <c r="U3393" s="4">
        <f>ROUND(((E3393-Hilfswerte!$B$20)/Hilfswerte!$B$21)+((F3393-Hilfswerte!$B$22)/Hilfswerte!$B$23)+((G3393-Hilfswerte!$B$24)/Hilfswerte!$B$25)+0.1*INDEX(Hilfswerte!$B$4:$B$15,MATCH(C3393,Hilfswerte!$A$4:$A$15,0)),2)</f>
        <v>-1.23</v>
      </c>
      <c r="V3393" s="4">
        <f>ROUND(SQRT((((E3393-Hilfswerte!$B$20)/Hilfswerte!$B$21)-Hilfswerte!$B$28)^2+(((F3393-Hilfswerte!$B$22)/Hilfswerte!$B$23)-Hilfswerte!$B$29)^2+(((G3393-Hilfswerte!$B$24)/Hilfswerte!$B$25)-Hilfswerte!$B$30)^2),3)</f>
        <v>1.0860000000000001</v>
      </c>
      <c r="W3393" s="4">
        <f>ROUND(E3393*Hilfswerte!$B$31,0)</f>
        <v>11099</v>
      </c>
      <c r="X3393" s="4">
        <f t="shared" si="422"/>
        <v>6097</v>
      </c>
      <c r="Y3393" s="4" t="str">
        <f>IF(T3393="A - Top-Kunde","bereits Top-Kunde",IF(AND(V3393&lt;=Hilfswerte!$B$34,H3393&lt;0.5*W3393),"Hoch",IF(AND(V3393&lt;=Hilfswerte!$B$35,H3393&lt;0.7*W3393),"Mittel","Niedrig")))</f>
        <v>Mittel</v>
      </c>
      <c r="Z3393" s="4">
        <f t="shared" si="423"/>
        <v>11.1</v>
      </c>
      <c r="AA3393" s="4" t="str">
        <f>IF(J3393&gt;365,"Bereits abgewandert (Segment D)",IF(Z3393&gt;=Hilfswerte!$B$38,"Rot - akut gefaehrdet",IF(Z3393&gt;=Hilfswerte!$B$39,"Gelb - beobachten","Gruen - stabil")))</f>
        <v>Gruen - stabil</v>
      </c>
    </row>
    <row r="3394" spans="1:27" ht="15" customHeight="1" x14ac:dyDescent="0.25">
      <c r="A3394" s="4" t="s">
        <v>3741</v>
      </c>
      <c r="B3394" s="4" t="s">
        <v>1050</v>
      </c>
      <c r="C3394" s="4" t="s">
        <v>38</v>
      </c>
      <c r="D3394" s="4" t="s">
        <v>178</v>
      </c>
      <c r="E3394" s="4">
        <v>27</v>
      </c>
      <c r="F3394" s="4">
        <v>6.1</v>
      </c>
      <c r="G3394" s="4">
        <v>6.7</v>
      </c>
      <c r="H3394" s="4">
        <v>0</v>
      </c>
      <c r="I3394" s="4">
        <v>0</v>
      </c>
      <c r="J3394" s="4">
        <v>379</v>
      </c>
      <c r="K3394" s="4">
        <v>0</v>
      </c>
      <c r="L3394" s="4">
        <v>4</v>
      </c>
      <c r="M3394" s="4">
        <v>0</v>
      </c>
      <c r="N3394" s="4">
        <v>-86.5</v>
      </c>
      <c r="O3394" s="4">
        <f t="shared" ref="O3394:O3457" si="424">IF(J3394&gt;365,1,IF(J3394&lt;=30,5,IF(J3394&lt;=90,4,IF(J3394&lt;=180,3,2))))</f>
        <v>1</v>
      </c>
      <c r="P3394" s="4">
        <f t="shared" ref="P3394:P3457" si="425">IF(I3394&gt;=5,5,IF(I3394&gt;=4,4,IF(I3394&gt;=3,3,IF(I3394&gt;=2,2,1))))</f>
        <v>1</v>
      </c>
      <c r="Q3394" s="4">
        <f t="shared" ref="Q3394:Q3457" si="426">IF(H3394&gt;=7500,5,IF(H3394&gt;=2500,4,IF(H3394&gt;=1000,3,IF(H3394&gt;=1,2,1))))</f>
        <v>1</v>
      </c>
      <c r="R3394" s="4">
        <f t="shared" ref="R3394:R3457" si="427">O3394+P3394+Q3394</f>
        <v>3</v>
      </c>
      <c r="S3394" s="4">
        <f t="shared" ref="S3394:S3457" si="428">ROUND(10*R3394+0.5*N3394-6*K3394-0.3*MAX(0,L3394),1)</f>
        <v>-14.5</v>
      </c>
      <c r="T3394" s="4" t="str">
        <f t="shared" ref="T3394:T3457" si="429">IF(J3394&gt;365,"D - Abwanderungsrisiko",IF(S3394&gt;=125,"A - Top-Kunde",IF(S3394&gt;=105,"B - Kernkunde","C - Entwicklungspotenzial")))</f>
        <v>D - Abwanderungsrisiko</v>
      </c>
      <c r="U3394" s="4">
        <f>ROUND(((E3394-Hilfswerte!$B$20)/Hilfswerte!$B$21)+((F3394-Hilfswerte!$B$22)/Hilfswerte!$B$23)+((G3394-Hilfswerte!$B$24)/Hilfswerte!$B$25)+0.1*INDEX(Hilfswerte!$B$4:$B$15,MATCH(C3394,Hilfswerte!$A$4:$A$15,0)),2)</f>
        <v>-1.01</v>
      </c>
      <c r="V3394" s="4">
        <f>ROUND(SQRT((((E3394-Hilfswerte!$B$20)/Hilfswerte!$B$21)-Hilfswerte!$B$28)^2+(((F3394-Hilfswerte!$B$22)/Hilfswerte!$B$23)-Hilfswerte!$B$29)^2+(((G3394-Hilfswerte!$B$24)/Hilfswerte!$B$25)-Hilfswerte!$B$30)^2),3)</f>
        <v>1.0940000000000001</v>
      </c>
      <c r="W3394" s="4">
        <f>ROUND(E3394*Hilfswerte!$B$31,0)</f>
        <v>5550</v>
      </c>
      <c r="X3394" s="4">
        <f t="shared" ref="X3394:X3457" si="430">MAX(0,W3394-H3394)</f>
        <v>5550</v>
      </c>
      <c r="Y3394" s="4" t="str">
        <f>IF(T3394="A - Top-Kunde","bereits Top-Kunde",IF(AND(V3394&lt;=Hilfswerte!$B$34,H3394&lt;0.5*W3394),"Hoch",IF(AND(V3394&lt;=Hilfswerte!$B$35,H3394&lt;0.7*W3394),"Mittel","Niedrig")))</f>
        <v>Mittel</v>
      </c>
      <c r="Z3394" s="4">
        <f t="shared" ref="Z3394:Z3457" si="431">ROUND(0.4*MAX(0,-N3394)+3*K3394+0.2*MAX(0,L3394)+0.05*J3394,1)</f>
        <v>54.4</v>
      </c>
      <c r="AA3394" s="4" t="str">
        <f>IF(J3394&gt;365,"Bereits abgewandert (Segment D)",IF(Z3394&gt;=Hilfswerte!$B$38,"Rot - akut gefaehrdet",IF(Z3394&gt;=Hilfswerte!$B$39,"Gelb - beobachten","Gruen - stabil")))</f>
        <v>Bereits abgewandert (Segment D)</v>
      </c>
    </row>
    <row r="3395" spans="1:27" ht="15" customHeight="1" x14ac:dyDescent="0.25">
      <c r="A3395" s="4" t="s">
        <v>3742</v>
      </c>
      <c r="B3395" s="4" t="s">
        <v>405</v>
      </c>
      <c r="C3395" s="4" t="s">
        <v>47</v>
      </c>
      <c r="D3395" s="4" t="s">
        <v>30</v>
      </c>
      <c r="E3395" s="4">
        <v>26</v>
      </c>
      <c r="F3395" s="4">
        <v>4.5999999999999996</v>
      </c>
      <c r="G3395" s="4">
        <v>1.3</v>
      </c>
      <c r="H3395" s="4">
        <v>0</v>
      </c>
      <c r="I3395" s="4">
        <v>0</v>
      </c>
      <c r="J3395" s="4">
        <v>605</v>
      </c>
      <c r="K3395" s="4">
        <v>0</v>
      </c>
      <c r="L3395" s="4">
        <v>44</v>
      </c>
      <c r="M3395" s="4">
        <v>0</v>
      </c>
      <c r="N3395" s="4">
        <v>-74.5</v>
      </c>
      <c r="O3395" s="4">
        <f t="shared" si="424"/>
        <v>1</v>
      </c>
      <c r="P3395" s="4">
        <f t="shared" si="425"/>
        <v>1</v>
      </c>
      <c r="Q3395" s="4">
        <f t="shared" si="426"/>
        <v>1</v>
      </c>
      <c r="R3395" s="4">
        <f t="shared" si="427"/>
        <v>3</v>
      </c>
      <c r="S3395" s="4">
        <f t="shared" si="428"/>
        <v>-20.5</v>
      </c>
      <c r="T3395" s="4" t="str">
        <f t="shared" si="429"/>
        <v>D - Abwanderungsrisiko</v>
      </c>
      <c r="U3395" s="4">
        <f>ROUND(((E3395-Hilfswerte!$B$20)/Hilfswerte!$B$21)+((F3395-Hilfswerte!$B$22)/Hilfswerte!$B$23)+((G3395-Hilfswerte!$B$24)/Hilfswerte!$B$25)+0.1*INDEX(Hilfswerte!$B$4:$B$15,MATCH(C3395,Hilfswerte!$A$4:$A$15,0)),2)</f>
        <v>-2.16</v>
      </c>
      <c r="V3395" s="4">
        <f>ROUND(SQRT((((E3395-Hilfswerte!$B$20)/Hilfswerte!$B$21)-Hilfswerte!$B$28)^2+(((F3395-Hilfswerte!$B$22)/Hilfswerte!$B$23)-Hilfswerte!$B$29)^2+(((G3395-Hilfswerte!$B$24)/Hilfswerte!$B$25)-Hilfswerte!$B$30)^2),3)</f>
        <v>1.788</v>
      </c>
      <c r="W3395" s="4">
        <f>ROUND(E3395*Hilfswerte!$B$31,0)</f>
        <v>5344</v>
      </c>
      <c r="X3395" s="4">
        <f t="shared" si="430"/>
        <v>5344</v>
      </c>
      <c r="Y3395" s="4" t="str">
        <f>IF(T3395="A - Top-Kunde","bereits Top-Kunde",IF(AND(V3395&lt;=Hilfswerte!$B$34,H3395&lt;0.5*W3395),"Hoch",IF(AND(V3395&lt;=Hilfswerte!$B$35,H3395&lt;0.7*W3395),"Mittel","Niedrig")))</f>
        <v>Niedrig</v>
      </c>
      <c r="Z3395" s="4">
        <f t="shared" si="431"/>
        <v>68.900000000000006</v>
      </c>
      <c r="AA3395" s="4" t="str">
        <f>IF(J3395&gt;365,"Bereits abgewandert (Segment D)",IF(Z3395&gt;=Hilfswerte!$B$38,"Rot - akut gefaehrdet",IF(Z3395&gt;=Hilfswerte!$B$39,"Gelb - beobachten","Gruen - stabil")))</f>
        <v>Bereits abgewandert (Segment D)</v>
      </c>
    </row>
    <row r="3396" spans="1:27" ht="15" customHeight="1" x14ac:dyDescent="0.25">
      <c r="A3396" s="4" t="s">
        <v>3743</v>
      </c>
      <c r="B3396" s="4" t="s">
        <v>947</v>
      </c>
      <c r="C3396" s="4" t="s">
        <v>33</v>
      </c>
      <c r="D3396" s="4" t="s">
        <v>30</v>
      </c>
      <c r="E3396" s="4">
        <v>8</v>
      </c>
      <c r="F3396" s="4">
        <v>2.2999999999999998</v>
      </c>
      <c r="G3396" s="4">
        <v>11.8</v>
      </c>
      <c r="H3396" s="4">
        <v>569</v>
      </c>
      <c r="I3396" s="4">
        <v>2</v>
      </c>
      <c r="J3396" s="4">
        <v>2</v>
      </c>
      <c r="K3396" s="4">
        <v>0</v>
      </c>
      <c r="L3396" s="4">
        <v>5</v>
      </c>
      <c r="M3396" s="4">
        <v>3</v>
      </c>
      <c r="N3396" s="4">
        <v>2.5</v>
      </c>
      <c r="O3396" s="4">
        <f t="shared" si="424"/>
        <v>5</v>
      </c>
      <c r="P3396" s="4">
        <f t="shared" si="425"/>
        <v>2</v>
      </c>
      <c r="Q3396" s="4">
        <f t="shared" si="426"/>
        <v>2</v>
      </c>
      <c r="R3396" s="4">
        <f t="shared" si="427"/>
        <v>9</v>
      </c>
      <c r="S3396" s="4">
        <f t="shared" si="428"/>
        <v>89.8</v>
      </c>
      <c r="T3396" s="4" t="str">
        <f t="shared" si="429"/>
        <v>C - Entwicklungspotenzial</v>
      </c>
      <c r="U3396" s="4">
        <f>ROUND(((E3396-Hilfswerte!$B$20)/Hilfswerte!$B$21)+((F3396-Hilfswerte!$B$22)/Hilfswerte!$B$23)+((G3396-Hilfswerte!$B$24)/Hilfswerte!$B$25)+0.1*INDEX(Hilfswerte!$B$4:$B$15,MATCH(C3396,Hilfswerte!$A$4:$A$15,0)),2)</f>
        <v>-0.66</v>
      </c>
      <c r="V3396" s="4">
        <f>ROUND(SQRT((((E3396-Hilfswerte!$B$20)/Hilfswerte!$B$21)-Hilfswerte!$B$28)^2+(((F3396-Hilfswerte!$B$22)/Hilfswerte!$B$23)-Hilfswerte!$B$29)^2+(((G3396-Hilfswerte!$B$24)/Hilfswerte!$B$25)-Hilfswerte!$B$30)^2),3)</f>
        <v>0.93799999999999994</v>
      </c>
      <c r="W3396" s="4">
        <f>ROUND(E3396*Hilfswerte!$B$31,0)</f>
        <v>1644</v>
      </c>
      <c r="X3396" s="4">
        <f t="shared" si="430"/>
        <v>1075</v>
      </c>
      <c r="Y3396" s="4" t="str">
        <f>IF(T3396="A - Top-Kunde","bereits Top-Kunde",IF(AND(V3396&lt;=Hilfswerte!$B$34,H3396&lt;0.5*W3396),"Hoch",IF(AND(V3396&lt;=Hilfswerte!$B$35,H3396&lt;0.7*W3396),"Mittel","Niedrig")))</f>
        <v>Mittel</v>
      </c>
      <c r="Z3396" s="4">
        <f t="shared" si="431"/>
        <v>1.1000000000000001</v>
      </c>
      <c r="AA3396" s="4" t="str">
        <f>IF(J3396&gt;365,"Bereits abgewandert (Segment D)",IF(Z3396&gt;=Hilfswerte!$B$38,"Rot - akut gefaehrdet",IF(Z3396&gt;=Hilfswerte!$B$39,"Gelb - beobachten","Gruen - stabil")))</f>
        <v>Gruen - stabil</v>
      </c>
    </row>
    <row r="3397" spans="1:27" ht="15" customHeight="1" x14ac:dyDescent="0.25">
      <c r="A3397" s="4" t="s">
        <v>3744</v>
      </c>
      <c r="B3397" s="4" t="s">
        <v>424</v>
      </c>
      <c r="C3397" s="4" t="s">
        <v>74</v>
      </c>
      <c r="D3397" s="4" t="s">
        <v>122</v>
      </c>
      <c r="E3397" s="4">
        <v>55</v>
      </c>
      <c r="F3397" s="4">
        <v>15.4</v>
      </c>
      <c r="G3397" s="4">
        <v>4.3</v>
      </c>
      <c r="H3397" s="4">
        <v>16583</v>
      </c>
      <c r="I3397" s="4">
        <v>2</v>
      </c>
      <c r="J3397" s="4">
        <v>131</v>
      </c>
      <c r="K3397" s="4">
        <v>0</v>
      </c>
      <c r="L3397" s="4">
        <v>16</v>
      </c>
      <c r="M3397" s="4">
        <v>6</v>
      </c>
      <c r="N3397" s="4">
        <v>21.6</v>
      </c>
      <c r="O3397" s="4">
        <f t="shared" si="424"/>
        <v>3</v>
      </c>
      <c r="P3397" s="4">
        <f t="shared" si="425"/>
        <v>2</v>
      </c>
      <c r="Q3397" s="4">
        <f t="shared" si="426"/>
        <v>5</v>
      </c>
      <c r="R3397" s="4">
        <f t="shared" si="427"/>
        <v>10</v>
      </c>
      <c r="S3397" s="4">
        <f t="shared" si="428"/>
        <v>106</v>
      </c>
      <c r="T3397" s="4" t="str">
        <f t="shared" si="429"/>
        <v>B - Kernkunde</v>
      </c>
      <c r="U3397" s="4">
        <f>ROUND(((E3397-Hilfswerte!$B$20)/Hilfswerte!$B$21)+((F3397-Hilfswerte!$B$22)/Hilfswerte!$B$23)+((G3397-Hilfswerte!$B$24)/Hilfswerte!$B$25)+0.1*INDEX(Hilfswerte!$B$4:$B$15,MATCH(C3397,Hilfswerte!$A$4:$A$15,0)),2)</f>
        <v>-1.47</v>
      </c>
      <c r="V3397" s="4">
        <f>ROUND(SQRT((((E3397-Hilfswerte!$B$20)/Hilfswerte!$B$21)-Hilfswerte!$B$28)^2+(((F3397-Hilfswerte!$B$22)/Hilfswerte!$B$23)-Hilfswerte!$B$29)^2+(((G3397-Hilfswerte!$B$24)/Hilfswerte!$B$25)-Hilfswerte!$B$30)^2),3)</f>
        <v>1.2629999999999999</v>
      </c>
      <c r="W3397" s="4">
        <f>ROUND(E3397*Hilfswerte!$B$31,0)</f>
        <v>11305</v>
      </c>
      <c r="X3397" s="4">
        <f t="shared" si="430"/>
        <v>0</v>
      </c>
      <c r="Y3397" s="4" t="str">
        <f>IF(T3397="A - Top-Kunde","bereits Top-Kunde",IF(AND(V3397&lt;=Hilfswerte!$B$34,H3397&lt;0.5*W3397),"Hoch",IF(AND(V3397&lt;=Hilfswerte!$B$35,H3397&lt;0.7*W3397),"Mittel","Niedrig")))</f>
        <v>Niedrig</v>
      </c>
      <c r="Z3397" s="4">
        <f t="shared" si="431"/>
        <v>9.8000000000000007</v>
      </c>
      <c r="AA3397" s="4" t="str">
        <f>IF(J3397&gt;365,"Bereits abgewandert (Segment D)",IF(Z3397&gt;=Hilfswerte!$B$38,"Rot - akut gefaehrdet",IF(Z3397&gt;=Hilfswerte!$B$39,"Gelb - beobachten","Gruen - stabil")))</f>
        <v>Gruen - stabil</v>
      </c>
    </row>
    <row r="3398" spans="1:27" ht="15" customHeight="1" x14ac:dyDescent="0.25">
      <c r="A3398" s="4" t="s">
        <v>3745</v>
      </c>
      <c r="B3398" s="4" t="s">
        <v>1732</v>
      </c>
      <c r="C3398" s="4" t="s">
        <v>62</v>
      </c>
      <c r="D3398" s="4" t="s">
        <v>93</v>
      </c>
      <c r="E3398" s="4">
        <v>255</v>
      </c>
      <c r="F3398" s="4">
        <v>55.2</v>
      </c>
      <c r="G3398" s="4">
        <v>0.6</v>
      </c>
      <c r="H3398" s="4">
        <v>5147</v>
      </c>
      <c r="I3398" s="4">
        <v>2</v>
      </c>
      <c r="J3398" s="4">
        <v>8</v>
      </c>
      <c r="K3398" s="4">
        <v>0</v>
      </c>
      <c r="L3398" s="4">
        <v>0</v>
      </c>
      <c r="M3398" s="4">
        <v>5</v>
      </c>
      <c r="N3398" s="4">
        <v>-7.3</v>
      </c>
      <c r="O3398" s="4">
        <f t="shared" si="424"/>
        <v>5</v>
      </c>
      <c r="P3398" s="4">
        <f t="shared" si="425"/>
        <v>2</v>
      </c>
      <c r="Q3398" s="4">
        <f t="shared" si="426"/>
        <v>4</v>
      </c>
      <c r="R3398" s="4">
        <f t="shared" si="427"/>
        <v>11</v>
      </c>
      <c r="S3398" s="4">
        <f t="shared" si="428"/>
        <v>106.4</v>
      </c>
      <c r="T3398" s="4" t="str">
        <f t="shared" si="429"/>
        <v>B - Kernkunde</v>
      </c>
      <c r="U3398" s="4">
        <f>ROUND(((E3398-Hilfswerte!$B$20)/Hilfswerte!$B$21)+((F3398-Hilfswerte!$B$22)/Hilfswerte!$B$23)+((G3398-Hilfswerte!$B$24)/Hilfswerte!$B$25)+0.1*INDEX(Hilfswerte!$B$4:$B$15,MATCH(C3398,Hilfswerte!$A$4:$A$15,0)),2)</f>
        <v>-0.04</v>
      </c>
      <c r="V3398" s="4">
        <f>ROUND(SQRT((((E3398-Hilfswerte!$B$20)/Hilfswerte!$B$21)-Hilfswerte!$B$28)^2+(((F3398-Hilfswerte!$B$22)/Hilfswerte!$B$23)-Hilfswerte!$B$29)^2+(((G3398-Hilfswerte!$B$24)/Hilfswerte!$B$25)-Hilfswerte!$B$30)^2),3)</f>
        <v>1.7549999999999999</v>
      </c>
      <c r="W3398" s="4">
        <f>ROUND(E3398*Hilfswerte!$B$31,0)</f>
        <v>52414</v>
      </c>
      <c r="X3398" s="4">
        <f t="shared" si="430"/>
        <v>47267</v>
      </c>
      <c r="Y3398" s="4" t="str">
        <f>IF(T3398="A - Top-Kunde","bereits Top-Kunde",IF(AND(V3398&lt;=Hilfswerte!$B$34,H3398&lt;0.5*W3398),"Hoch",IF(AND(V3398&lt;=Hilfswerte!$B$35,H3398&lt;0.7*W3398),"Mittel","Niedrig")))</f>
        <v>Niedrig</v>
      </c>
      <c r="Z3398" s="4">
        <f t="shared" si="431"/>
        <v>3.3</v>
      </c>
      <c r="AA3398" s="4" t="str">
        <f>IF(J3398&gt;365,"Bereits abgewandert (Segment D)",IF(Z3398&gt;=Hilfswerte!$B$38,"Rot - akut gefaehrdet",IF(Z3398&gt;=Hilfswerte!$B$39,"Gelb - beobachten","Gruen - stabil")))</f>
        <v>Gruen - stabil</v>
      </c>
    </row>
    <row r="3399" spans="1:27" ht="15" customHeight="1" x14ac:dyDescent="0.25">
      <c r="A3399" s="4" t="s">
        <v>3746</v>
      </c>
      <c r="B3399" s="4" t="s">
        <v>464</v>
      </c>
      <c r="C3399" s="4" t="s">
        <v>65</v>
      </c>
      <c r="D3399" s="4" t="s">
        <v>30</v>
      </c>
      <c r="E3399" s="4">
        <v>68</v>
      </c>
      <c r="F3399" s="4">
        <v>19</v>
      </c>
      <c r="G3399" s="4">
        <v>22.3</v>
      </c>
      <c r="H3399" s="4">
        <v>28653</v>
      </c>
      <c r="I3399" s="4">
        <v>7</v>
      </c>
      <c r="J3399" s="4">
        <v>14</v>
      </c>
      <c r="K3399" s="4">
        <v>1</v>
      </c>
      <c r="L3399" s="4">
        <v>0</v>
      </c>
      <c r="M3399" s="4">
        <v>2</v>
      </c>
      <c r="N3399" s="4">
        <v>12.8</v>
      </c>
      <c r="O3399" s="4">
        <f t="shared" si="424"/>
        <v>5</v>
      </c>
      <c r="P3399" s="4">
        <f t="shared" si="425"/>
        <v>5</v>
      </c>
      <c r="Q3399" s="4">
        <f t="shared" si="426"/>
        <v>5</v>
      </c>
      <c r="R3399" s="4">
        <f t="shared" si="427"/>
        <v>15</v>
      </c>
      <c r="S3399" s="4">
        <f t="shared" si="428"/>
        <v>150.4</v>
      </c>
      <c r="T3399" s="4" t="str">
        <f t="shared" si="429"/>
        <v>A - Top-Kunde</v>
      </c>
      <c r="U3399" s="4">
        <f>ROUND(((E3399-Hilfswerte!$B$20)/Hilfswerte!$B$21)+((F3399-Hilfswerte!$B$22)/Hilfswerte!$B$23)+((G3399-Hilfswerte!$B$24)/Hilfswerte!$B$25)+0.1*INDEX(Hilfswerte!$B$4:$B$15,MATCH(C3399,Hilfswerte!$A$4:$A$15,0)),2)</f>
        <v>1.48</v>
      </c>
      <c r="V3399" s="4">
        <f>ROUND(SQRT((((E3399-Hilfswerte!$B$20)/Hilfswerte!$B$21)-Hilfswerte!$B$28)^2+(((F3399-Hilfswerte!$B$22)/Hilfswerte!$B$23)-Hilfswerte!$B$29)^2+(((G3399-Hilfswerte!$B$24)/Hilfswerte!$B$25)-Hilfswerte!$B$30)^2),3)</f>
        <v>1.8420000000000001</v>
      </c>
      <c r="W3399" s="4">
        <f>ROUND(E3399*Hilfswerte!$B$31,0)</f>
        <v>13977</v>
      </c>
      <c r="X3399" s="4">
        <f t="shared" si="430"/>
        <v>0</v>
      </c>
      <c r="Y3399" s="4" t="str">
        <f>IF(T3399="A - Top-Kunde","bereits Top-Kunde",IF(AND(V3399&lt;=Hilfswerte!$B$34,H3399&lt;0.5*W3399),"Hoch",IF(AND(V3399&lt;=Hilfswerte!$B$35,H3399&lt;0.7*W3399),"Mittel","Niedrig")))</f>
        <v>bereits Top-Kunde</v>
      </c>
      <c r="Z3399" s="4">
        <f t="shared" si="431"/>
        <v>3.7</v>
      </c>
      <c r="AA3399" s="4" t="str">
        <f>IF(J3399&gt;365,"Bereits abgewandert (Segment D)",IF(Z3399&gt;=Hilfswerte!$B$38,"Rot - akut gefaehrdet",IF(Z3399&gt;=Hilfswerte!$B$39,"Gelb - beobachten","Gruen - stabil")))</f>
        <v>Gruen - stabil</v>
      </c>
    </row>
    <row r="3400" spans="1:27" ht="15" customHeight="1" x14ac:dyDescent="0.25">
      <c r="A3400" s="4" t="s">
        <v>3747</v>
      </c>
      <c r="B3400" s="4" t="s">
        <v>627</v>
      </c>
      <c r="C3400" s="4" t="s">
        <v>55</v>
      </c>
      <c r="D3400" s="4" t="s">
        <v>77</v>
      </c>
      <c r="E3400" s="4">
        <v>30</v>
      </c>
      <c r="F3400" s="4">
        <v>5.4</v>
      </c>
      <c r="G3400" s="4">
        <v>5.0999999999999996</v>
      </c>
      <c r="H3400" s="4">
        <v>1032</v>
      </c>
      <c r="I3400" s="4">
        <v>2</v>
      </c>
      <c r="J3400" s="4">
        <v>240</v>
      </c>
      <c r="K3400" s="4">
        <v>1</v>
      </c>
      <c r="L3400" s="4">
        <v>17</v>
      </c>
      <c r="M3400" s="4">
        <v>3</v>
      </c>
      <c r="N3400" s="4">
        <v>-27.1</v>
      </c>
      <c r="O3400" s="4">
        <f t="shared" si="424"/>
        <v>2</v>
      </c>
      <c r="P3400" s="4">
        <f t="shared" si="425"/>
        <v>2</v>
      </c>
      <c r="Q3400" s="4">
        <f t="shared" si="426"/>
        <v>3</v>
      </c>
      <c r="R3400" s="4">
        <f t="shared" si="427"/>
        <v>7</v>
      </c>
      <c r="S3400" s="4">
        <f t="shared" si="428"/>
        <v>45.4</v>
      </c>
      <c r="T3400" s="4" t="str">
        <f t="shared" si="429"/>
        <v>C - Entwicklungspotenzial</v>
      </c>
      <c r="U3400" s="4">
        <f>ROUND(((E3400-Hilfswerte!$B$20)/Hilfswerte!$B$21)+((F3400-Hilfswerte!$B$22)/Hilfswerte!$B$23)+((G3400-Hilfswerte!$B$24)/Hilfswerte!$B$25)+0.1*INDEX(Hilfswerte!$B$4:$B$15,MATCH(C3400,Hilfswerte!$A$4:$A$15,0)),2)</f>
        <v>-1.31</v>
      </c>
      <c r="V3400" s="4">
        <f>ROUND(SQRT((((E3400-Hilfswerte!$B$20)/Hilfswerte!$B$21)-Hilfswerte!$B$28)^2+(((F3400-Hilfswerte!$B$22)/Hilfswerte!$B$23)-Hilfswerte!$B$29)^2+(((G3400-Hilfswerte!$B$24)/Hilfswerte!$B$25)-Hilfswerte!$B$30)^2),3)</f>
        <v>1.2749999999999999</v>
      </c>
      <c r="W3400" s="4">
        <f>ROUND(E3400*Hilfswerte!$B$31,0)</f>
        <v>6166</v>
      </c>
      <c r="X3400" s="4">
        <f t="shared" si="430"/>
        <v>5134</v>
      </c>
      <c r="Y3400" s="4" t="str">
        <f>IF(T3400="A - Top-Kunde","bereits Top-Kunde",IF(AND(V3400&lt;=Hilfswerte!$B$34,H3400&lt;0.5*W3400),"Hoch",IF(AND(V3400&lt;=Hilfswerte!$B$35,H3400&lt;0.7*W3400),"Mittel","Niedrig")))</f>
        <v>Niedrig</v>
      </c>
      <c r="Z3400" s="4">
        <f t="shared" si="431"/>
        <v>29.2</v>
      </c>
      <c r="AA3400" s="4" t="str">
        <f>IF(J3400&gt;365,"Bereits abgewandert (Segment D)",IF(Z3400&gt;=Hilfswerte!$B$38,"Rot - akut gefaehrdet",IF(Z3400&gt;=Hilfswerte!$B$39,"Gelb - beobachten","Gruen - stabil")))</f>
        <v>Rot - akut gefaehrdet</v>
      </c>
    </row>
    <row r="3401" spans="1:27" ht="15" customHeight="1" x14ac:dyDescent="0.25">
      <c r="A3401" s="4" t="s">
        <v>3748</v>
      </c>
      <c r="B3401" s="4" t="s">
        <v>365</v>
      </c>
      <c r="C3401" s="4" t="s">
        <v>47</v>
      </c>
      <c r="D3401" s="4" t="s">
        <v>30</v>
      </c>
      <c r="E3401" s="4">
        <v>71</v>
      </c>
      <c r="F3401" s="4">
        <v>17.100000000000001</v>
      </c>
      <c r="G3401" s="4">
        <v>18.600000000000001</v>
      </c>
      <c r="H3401" s="4">
        <v>4793</v>
      </c>
      <c r="I3401" s="4">
        <v>2</v>
      </c>
      <c r="J3401" s="4">
        <v>259</v>
      </c>
      <c r="K3401" s="4">
        <v>1</v>
      </c>
      <c r="L3401" s="4">
        <v>4</v>
      </c>
      <c r="M3401" s="4">
        <v>6</v>
      </c>
      <c r="N3401" s="4">
        <v>-20.7</v>
      </c>
      <c r="O3401" s="4">
        <f t="shared" si="424"/>
        <v>2</v>
      </c>
      <c r="P3401" s="4">
        <f t="shared" si="425"/>
        <v>2</v>
      </c>
      <c r="Q3401" s="4">
        <f t="shared" si="426"/>
        <v>4</v>
      </c>
      <c r="R3401" s="4">
        <f t="shared" si="427"/>
        <v>8</v>
      </c>
      <c r="S3401" s="4">
        <f t="shared" si="428"/>
        <v>62.5</v>
      </c>
      <c r="T3401" s="4" t="str">
        <f t="shared" si="429"/>
        <v>C - Entwicklungspotenzial</v>
      </c>
      <c r="U3401" s="4">
        <f>ROUND(((E3401-Hilfswerte!$B$20)/Hilfswerte!$B$21)+((F3401-Hilfswerte!$B$22)/Hilfswerte!$B$23)+((G3401-Hilfswerte!$B$24)/Hilfswerte!$B$25)+0.1*INDEX(Hilfswerte!$B$4:$B$15,MATCH(C3401,Hilfswerte!$A$4:$A$15,0)),2)</f>
        <v>1.01</v>
      </c>
      <c r="V3401" s="4">
        <f>ROUND(SQRT((((E3401-Hilfswerte!$B$20)/Hilfswerte!$B$21)-Hilfswerte!$B$28)^2+(((F3401-Hilfswerte!$B$22)/Hilfswerte!$B$23)-Hilfswerte!$B$29)^2+(((G3401-Hilfswerte!$B$24)/Hilfswerte!$B$25)-Hilfswerte!$B$30)^2),3)</f>
        <v>1.298</v>
      </c>
      <c r="W3401" s="4">
        <f>ROUND(E3401*Hilfswerte!$B$31,0)</f>
        <v>14594</v>
      </c>
      <c r="X3401" s="4">
        <f t="shared" si="430"/>
        <v>9801</v>
      </c>
      <c r="Y3401" s="4" t="str">
        <f>IF(T3401="A - Top-Kunde","bereits Top-Kunde",IF(AND(V3401&lt;=Hilfswerte!$B$34,H3401&lt;0.5*W3401),"Hoch",IF(AND(V3401&lt;=Hilfswerte!$B$35,H3401&lt;0.7*W3401),"Mittel","Niedrig")))</f>
        <v>Niedrig</v>
      </c>
      <c r="Z3401" s="4">
        <f t="shared" si="431"/>
        <v>25</v>
      </c>
      <c r="AA3401" s="4" t="str">
        <f>IF(J3401&gt;365,"Bereits abgewandert (Segment D)",IF(Z3401&gt;=Hilfswerte!$B$38,"Rot - akut gefaehrdet",IF(Z3401&gt;=Hilfswerte!$B$39,"Gelb - beobachten","Gruen - stabil")))</f>
        <v>Rot - akut gefaehrdet</v>
      </c>
    </row>
    <row r="3402" spans="1:27" ht="15" customHeight="1" x14ac:dyDescent="0.25">
      <c r="A3402" s="4" t="s">
        <v>3749</v>
      </c>
      <c r="B3402" s="4" t="s">
        <v>339</v>
      </c>
      <c r="C3402" s="4" t="s">
        <v>65</v>
      </c>
      <c r="D3402" s="4" t="s">
        <v>93</v>
      </c>
      <c r="E3402" s="4">
        <v>39</v>
      </c>
      <c r="F3402" s="4">
        <v>12.8</v>
      </c>
      <c r="G3402" s="4">
        <v>15</v>
      </c>
      <c r="H3402" s="4">
        <v>941</v>
      </c>
      <c r="I3402" s="4">
        <v>3</v>
      </c>
      <c r="J3402" s="4">
        <v>54</v>
      </c>
      <c r="K3402" s="4">
        <v>1</v>
      </c>
      <c r="L3402" s="4">
        <v>1</v>
      </c>
      <c r="M3402" s="4">
        <v>1</v>
      </c>
      <c r="N3402" s="4">
        <v>-5.5</v>
      </c>
      <c r="O3402" s="4">
        <f t="shared" si="424"/>
        <v>4</v>
      </c>
      <c r="P3402" s="4">
        <f t="shared" si="425"/>
        <v>3</v>
      </c>
      <c r="Q3402" s="4">
        <f t="shared" si="426"/>
        <v>2</v>
      </c>
      <c r="R3402" s="4">
        <f t="shared" si="427"/>
        <v>9</v>
      </c>
      <c r="S3402" s="4">
        <f t="shared" si="428"/>
        <v>81</v>
      </c>
      <c r="T3402" s="4" t="str">
        <f t="shared" si="429"/>
        <v>C - Entwicklungspotenzial</v>
      </c>
      <c r="U3402" s="4">
        <f>ROUND(((E3402-Hilfswerte!$B$20)/Hilfswerte!$B$21)+((F3402-Hilfswerte!$B$22)/Hilfswerte!$B$23)+((G3402-Hilfswerte!$B$24)/Hilfswerte!$B$25)+0.1*INDEX(Hilfswerte!$B$4:$B$15,MATCH(C3402,Hilfswerte!$A$4:$A$15,0)),2)</f>
        <v>0.09</v>
      </c>
      <c r="V3402" s="4">
        <f>ROUND(SQRT((((E3402-Hilfswerte!$B$20)/Hilfswerte!$B$21)-Hilfswerte!$B$28)^2+(((F3402-Hilfswerte!$B$22)/Hilfswerte!$B$23)-Hilfswerte!$B$29)^2+(((G3402-Hilfswerte!$B$24)/Hilfswerte!$B$25)-Hilfswerte!$B$30)^2),3)</f>
        <v>0.92900000000000005</v>
      </c>
      <c r="W3402" s="4">
        <f>ROUND(E3402*Hilfswerte!$B$31,0)</f>
        <v>8016</v>
      </c>
      <c r="X3402" s="4">
        <f t="shared" si="430"/>
        <v>7075</v>
      </c>
      <c r="Y3402" s="4" t="str">
        <f>IF(T3402="A - Top-Kunde","bereits Top-Kunde",IF(AND(V3402&lt;=Hilfswerte!$B$34,H3402&lt;0.5*W3402),"Hoch",IF(AND(V3402&lt;=Hilfswerte!$B$35,H3402&lt;0.7*W3402),"Mittel","Niedrig")))</f>
        <v>Mittel</v>
      </c>
      <c r="Z3402" s="4">
        <f t="shared" si="431"/>
        <v>8.1</v>
      </c>
      <c r="AA3402" s="4" t="str">
        <f>IF(J3402&gt;365,"Bereits abgewandert (Segment D)",IF(Z3402&gt;=Hilfswerte!$B$38,"Rot - akut gefaehrdet",IF(Z3402&gt;=Hilfswerte!$B$39,"Gelb - beobachten","Gruen - stabil")))</f>
        <v>Gruen - stabil</v>
      </c>
    </row>
    <row r="3403" spans="1:27" ht="15" customHeight="1" x14ac:dyDescent="0.25">
      <c r="A3403" s="4" t="s">
        <v>3750</v>
      </c>
      <c r="B3403" s="4" t="s">
        <v>50</v>
      </c>
      <c r="C3403" s="4" t="s">
        <v>62</v>
      </c>
      <c r="D3403" s="4" t="s">
        <v>77</v>
      </c>
      <c r="E3403" s="4">
        <v>22</v>
      </c>
      <c r="F3403" s="4">
        <v>4.2</v>
      </c>
      <c r="G3403" s="4">
        <v>13</v>
      </c>
      <c r="H3403" s="4">
        <v>725</v>
      </c>
      <c r="I3403" s="4">
        <v>3</v>
      </c>
      <c r="J3403" s="4">
        <v>120</v>
      </c>
      <c r="K3403" s="4">
        <v>0</v>
      </c>
      <c r="L3403" s="4">
        <v>1</v>
      </c>
      <c r="M3403" s="4">
        <v>1</v>
      </c>
      <c r="N3403" s="4">
        <v>-5.9</v>
      </c>
      <c r="O3403" s="4">
        <f t="shared" si="424"/>
        <v>3</v>
      </c>
      <c r="P3403" s="4">
        <f t="shared" si="425"/>
        <v>3</v>
      </c>
      <c r="Q3403" s="4">
        <f t="shared" si="426"/>
        <v>2</v>
      </c>
      <c r="R3403" s="4">
        <f t="shared" si="427"/>
        <v>8</v>
      </c>
      <c r="S3403" s="4">
        <f t="shared" si="428"/>
        <v>76.8</v>
      </c>
      <c r="T3403" s="4" t="str">
        <f t="shared" si="429"/>
        <v>C - Entwicklungspotenzial</v>
      </c>
      <c r="U3403" s="4">
        <f>ROUND(((E3403-Hilfswerte!$B$20)/Hilfswerte!$B$21)+((F3403-Hilfswerte!$B$22)/Hilfswerte!$B$23)+((G3403-Hilfswerte!$B$24)/Hilfswerte!$B$25)+0.1*INDEX(Hilfswerte!$B$4:$B$15,MATCH(C3403,Hilfswerte!$A$4:$A$15,0)),2)</f>
        <v>0.01</v>
      </c>
      <c r="V3403" s="4">
        <f>ROUND(SQRT((((E3403-Hilfswerte!$B$20)/Hilfswerte!$B$21)-Hilfswerte!$B$28)^2+(((F3403-Hilfswerte!$B$22)/Hilfswerte!$B$23)-Hilfswerte!$B$29)^2+(((G3403-Hilfswerte!$B$24)/Hilfswerte!$B$25)-Hilfswerte!$B$30)^2),3)</f>
        <v>0.91200000000000003</v>
      </c>
      <c r="W3403" s="4">
        <f>ROUND(E3403*Hilfswerte!$B$31,0)</f>
        <v>4522</v>
      </c>
      <c r="X3403" s="4">
        <f t="shared" si="430"/>
        <v>3797</v>
      </c>
      <c r="Y3403" s="4" t="str">
        <f>IF(T3403="A - Top-Kunde","bereits Top-Kunde",IF(AND(V3403&lt;=Hilfswerte!$B$34,H3403&lt;0.5*W3403),"Hoch",IF(AND(V3403&lt;=Hilfswerte!$B$35,H3403&lt;0.7*W3403),"Mittel","Niedrig")))</f>
        <v>Mittel</v>
      </c>
      <c r="Z3403" s="4">
        <f t="shared" si="431"/>
        <v>8.6</v>
      </c>
      <c r="AA3403" s="4" t="str">
        <f>IF(J3403&gt;365,"Bereits abgewandert (Segment D)",IF(Z3403&gt;=Hilfswerte!$B$38,"Rot - akut gefaehrdet",IF(Z3403&gt;=Hilfswerte!$B$39,"Gelb - beobachten","Gruen - stabil")))</f>
        <v>Gruen - stabil</v>
      </c>
    </row>
    <row r="3404" spans="1:27" ht="15" customHeight="1" x14ac:dyDescent="0.25">
      <c r="A3404" s="4" t="s">
        <v>3751</v>
      </c>
      <c r="B3404" s="4" t="s">
        <v>374</v>
      </c>
      <c r="C3404" s="4" t="s">
        <v>84</v>
      </c>
      <c r="D3404" s="4" t="s">
        <v>106</v>
      </c>
      <c r="E3404" s="4">
        <v>32</v>
      </c>
      <c r="F3404" s="4">
        <v>8.1</v>
      </c>
      <c r="G3404" s="4">
        <v>12.6</v>
      </c>
      <c r="H3404" s="4">
        <v>5313</v>
      </c>
      <c r="I3404" s="4">
        <v>4</v>
      </c>
      <c r="J3404" s="4">
        <v>20</v>
      </c>
      <c r="K3404" s="4">
        <v>0</v>
      </c>
      <c r="L3404" s="4">
        <v>8</v>
      </c>
      <c r="M3404" s="4">
        <v>5</v>
      </c>
      <c r="N3404" s="4">
        <v>10.7</v>
      </c>
      <c r="O3404" s="4">
        <f t="shared" si="424"/>
        <v>5</v>
      </c>
      <c r="P3404" s="4">
        <f t="shared" si="425"/>
        <v>4</v>
      </c>
      <c r="Q3404" s="4">
        <f t="shared" si="426"/>
        <v>4</v>
      </c>
      <c r="R3404" s="4">
        <f t="shared" si="427"/>
        <v>13</v>
      </c>
      <c r="S3404" s="4">
        <f t="shared" si="428"/>
        <v>133</v>
      </c>
      <c r="T3404" s="4" t="str">
        <f t="shared" si="429"/>
        <v>A - Top-Kunde</v>
      </c>
      <c r="U3404" s="4">
        <f>ROUND(((E3404-Hilfswerte!$B$20)/Hilfswerte!$B$21)+((F3404-Hilfswerte!$B$22)/Hilfswerte!$B$23)+((G3404-Hilfswerte!$B$24)/Hilfswerte!$B$25)+0.1*INDEX(Hilfswerte!$B$4:$B$15,MATCH(C3404,Hilfswerte!$A$4:$A$15,0)),2)</f>
        <v>-0.35</v>
      </c>
      <c r="V3404" s="4">
        <f>ROUND(SQRT((((E3404-Hilfswerte!$B$20)/Hilfswerte!$B$21)-Hilfswerte!$B$28)^2+(((F3404-Hilfswerte!$B$22)/Hilfswerte!$B$23)-Hilfswerte!$B$29)^2+(((G3404-Hilfswerte!$B$24)/Hilfswerte!$B$25)-Hilfswerte!$B$30)^2),3)</f>
        <v>0.81699999999999995</v>
      </c>
      <c r="W3404" s="4">
        <f>ROUND(E3404*Hilfswerte!$B$31,0)</f>
        <v>6577</v>
      </c>
      <c r="X3404" s="4">
        <f t="shared" si="430"/>
        <v>1264</v>
      </c>
      <c r="Y3404" s="4" t="str">
        <f>IF(T3404="A - Top-Kunde","bereits Top-Kunde",IF(AND(V3404&lt;=Hilfswerte!$B$34,H3404&lt;0.5*W3404),"Hoch",IF(AND(V3404&lt;=Hilfswerte!$B$35,H3404&lt;0.7*W3404),"Mittel","Niedrig")))</f>
        <v>bereits Top-Kunde</v>
      </c>
      <c r="Z3404" s="4">
        <f t="shared" si="431"/>
        <v>2.6</v>
      </c>
      <c r="AA3404" s="4" t="str">
        <f>IF(J3404&gt;365,"Bereits abgewandert (Segment D)",IF(Z3404&gt;=Hilfswerte!$B$38,"Rot - akut gefaehrdet",IF(Z3404&gt;=Hilfswerte!$B$39,"Gelb - beobachten","Gruen - stabil")))</f>
        <v>Gruen - stabil</v>
      </c>
    </row>
    <row r="3405" spans="1:27" ht="15" customHeight="1" x14ac:dyDescent="0.25">
      <c r="A3405" s="4" t="s">
        <v>3752</v>
      </c>
      <c r="B3405" s="4" t="s">
        <v>1024</v>
      </c>
      <c r="C3405" s="4" t="s">
        <v>84</v>
      </c>
      <c r="D3405" s="4" t="s">
        <v>106</v>
      </c>
      <c r="E3405" s="4">
        <v>251</v>
      </c>
      <c r="F3405" s="4">
        <v>47.2</v>
      </c>
      <c r="G3405" s="4">
        <v>11.7</v>
      </c>
      <c r="H3405" s="4">
        <v>14839</v>
      </c>
      <c r="I3405" s="4">
        <v>2</v>
      </c>
      <c r="J3405" s="4">
        <v>25</v>
      </c>
      <c r="K3405" s="4">
        <v>1</v>
      </c>
      <c r="L3405" s="4">
        <v>2</v>
      </c>
      <c r="M3405" s="4">
        <v>3</v>
      </c>
      <c r="N3405" s="4">
        <v>-2.7</v>
      </c>
      <c r="O3405" s="4">
        <f t="shared" si="424"/>
        <v>5</v>
      </c>
      <c r="P3405" s="4">
        <f t="shared" si="425"/>
        <v>2</v>
      </c>
      <c r="Q3405" s="4">
        <f t="shared" si="426"/>
        <v>5</v>
      </c>
      <c r="R3405" s="4">
        <f t="shared" si="427"/>
        <v>12</v>
      </c>
      <c r="S3405" s="4">
        <f t="shared" si="428"/>
        <v>112.1</v>
      </c>
      <c r="T3405" s="4" t="str">
        <f t="shared" si="429"/>
        <v>B - Kernkunde</v>
      </c>
      <c r="U3405" s="4">
        <f>ROUND(((E3405-Hilfswerte!$B$20)/Hilfswerte!$B$21)+((F3405-Hilfswerte!$B$22)/Hilfswerte!$B$23)+((G3405-Hilfswerte!$B$24)/Hilfswerte!$B$25)+0.1*INDEX(Hilfswerte!$B$4:$B$15,MATCH(C3405,Hilfswerte!$A$4:$A$15,0)),2)</f>
        <v>1.1499999999999999</v>
      </c>
      <c r="V3405" s="4">
        <f>ROUND(SQRT((((E3405-Hilfswerte!$B$20)/Hilfswerte!$B$21)-Hilfswerte!$B$28)^2+(((F3405-Hilfswerte!$B$22)/Hilfswerte!$B$23)-Hilfswerte!$B$29)^2+(((G3405-Hilfswerte!$B$24)/Hilfswerte!$B$25)-Hilfswerte!$B$30)^2),3)</f>
        <v>0.40500000000000003</v>
      </c>
      <c r="W3405" s="4">
        <f>ROUND(E3405*Hilfswerte!$B$31,0)</f>
        <v>51592</v>
      </c>
      <c r="X3405" s="4">
        <f t="shared" si="430"/>
        <v>36753</v>
      </c>
      <c r="Y3405" s="4" t="str">
        <f>IF(T3405="A - Top-Kunde","bereits Top-Kunde",IF(AND(V3405&lt;=Hilfswerte!$B$34,H3405&lt;0.5*W3405),"Hoch",IF(AND(V3405&lt;=Hilfswerte!$B$35,H3405&lt;0.7*W3405),"Mittel","Niedrig")))</f>
        <v>Hoch</v>
      </c>
      <c r="Z3405" s="4">
        <f t="shared" si="431"/>
        <v>5.7</v>
      </c>
      <c r="AA3405" s="4" t="str">
        <f>IF(J3405&gt;365,"Bereits abgewandert (Segment D)",IF(Z3405&gt;=Hilfswerte!$B$38,"Rot - akut gefaehrdet",IF(Z3405&gt;=Hilfswerte!$B$39,"Gelb - beobachten","Gruen - stabil")))</f>
        <v>Gruen - stabil</v>
      </c>
    </row>
    <row r="3406" spans="1:27" ht="15" customHeight="1" x14ac:dyDescent="0.25">
      <c r="A3406" s="4" t="s">
        <v>3753</v>
      </c>
      <c r="B3406" s="4" t="s">
        <v>735</v>
      </c>
      <c r="C3406" s="4" t="s">
        <v>29</v>
      </c>
      <c r="D3406" s="4" t="s">
        <v>30</v>
      </c>
      <c r="E3406" s="4">
        <v>520</v>
      </c>
      <c r="F3406" s="4">
        <v>105.4</v>
      </c>
      <c r="G3406" s="4">
        <v>2.2000000000000002</v>
      </c>
      <c r="H3406" s="4">
        <v>331192</v>
      </c>
      <c r="I3406" s="4">
        <v>6</v>
      </c>
      <c r="J3406" s="4">
        <v>28</v>
      </c>
      <c r="K3406" s="4">
        <v>0</v>
      </c>
      <c r="L3406" s="4">
        <v>5</v>
      </c>
      <c r="M3406" s="4">
        <v>3</v>
      </c>
      <c r="N3406" s="4">
        <v>18.399999999999999</v>
      </c>
      <c r="O3406" s="4">
        <f t="shared" si="424"/>
        <v>5</v>
      </c>
      <c r="P3406" s="4">
        <f t="shared" si="425"/>
        <v>5</v>
      </c>
      <c r="Q3406" s="4">
        <f t="shared" si="426"/>
        <v>5</v>
      </c>
      <c r="R3406" s="4">
        <f t="shared" si="427"/>
        <v>15</v>
      </c>
      <c r="S3406" s="4">
        <f t="shared" si="428"/>
        <v>157.69999999999999</v>
      </c>
      <c r="T3406" s="4" t="str">
        <f t="shared" si="429"/>
        <v>A - Top-Kunde</v>
      </c>
      <c r="U3406" s="4">
        <f>ROUND(((E3406-Hilfswerte!$B$20)/Hilfswerte!$B$21)+((F3406-Hilfswerte!$B$22)/Hilfswerte!$B$23)+((G3406-Hilfswerte!$B$24)/Hilfswerte!$B$25)+0.1*INDEX(Hilfswerte!$B$4:$B$15,MATCH(C3406,Hilfswerte!$A$4:$A$15,0)),2)</f>
        <v>2.1</v>
      </c>
      <c r="V3406" s="4">
        <f>ROUND(SQRT((((E3406-Hilfswerte!$B$20)/Hilfswerte!$B$21)-Hilfswerte!$B$28)^2+(((F3406-Hilfswerte!$B$22)/Hilfswerte!$B$23)-Hilfswerte!$B$29)^2+(((G3406-Hilfswerte!$B$24)/Hilfswerte!$B$25)-Hilfswerte!$B$30)^2),3)</f>
        <v>2.4119999999999999</v>
      </c>
      <c r="W3406" s="4">
        <f>ROUND(E3406*Hilfswerte!$B$31,0)</f>
        <v>106884</v>
      </c>
      <c r="X3406" s="4">
        <f t="shared" si="430"/>
        <v>0</v>
      </c>
      <c r="Y3406" s="4" t="str">
        <f>IF(T3406="A - Top-Kunde","bereits Top-Kunde",IF(AND(V3406&lt;=Hilfswerte!$B$34,H3406&lt;0.5*W3406),"Hoch",IF(AND(V3406&lt;=Hilfswerte!$B$35,H3406&lt;0.7*W3406),"Mittel","Niedrig")))</f>
        <v>bereits Top-Kunde</v>
      </c>
      <c r="Z3406" s="4">
        <f t="shared" si="431"/>
        <v>2.4</v>
      </c>
      <c r="AA3406" s="4" t="str">
        <f>IF(J3406&gt;365,"Bereits abgewandert (Segment D)",IF(Z3406&gt;=Hilfswerte!$B$38,"Rot - akut gefaehrdet",IF(Z3406&gt;=Hilfswerte!$B$39,"Gelb - beobachten","Gruen - stabil")))</f>
        <v>Gruen - stabil</v>
      </c>
    </row>
    <row r="3407" spans="1:27" ht="15" customHeight="1" x14ac:dyDescent="0.25">
      <c r="A3407" s="4" t="s">
        <v>3754</v>
      </c>
      <c r="B3407" s="4" t="s">
        <v>152</v>
      </c>
      <c r="C3407" s="4" t="s">
        <v>59</v>
      </c>
      <c r="D3407" s="4" t="s">
        <v>30</v>
      </c>
      <c r="E3407" s="4">
        <v>87</v>
      </c>
      <c r="F3407" s="4">
        <v>20.3</v>
      </c>
      <c r="G3407" s="4">
        <v>4.3</v>
      </c>
      <c r="H3407" s="4">
        <v>27829</v>
      </c>
      <c r="I3407" s="4">
        <v>6</v>
      </c>
      <c r="J3407" s="4">
        <v>35</v>
      </c>
      <c r="K3407" s="4">
        <v>0</v>
      </c>
      <c r="L3407" s="4">
        <v>11</v>
      </c>
      <c r="M3407" s="4">
        <v>6</v>
      </c>
      <c r="N3407" s="4">
        <v>-17.2</v>
      </c>
      <c r="O3407" s="4">
        <f t="shared" si="424"/>
        <v>4</v>
      </c>
      <c r="P3407" s="4">
        <f t="shared" si="425"/>
        <v>5</v>
      </c>
      <c r="Q3407" s="4">
        <f t="shared" si="426"/>
        <v>5</v>
      </c>
      <c r="R3407" s="4">
        <f t="shared" si="427"/>
        <v>14</v>
      </c>
      <c r="S3407" s="4">
        <f t="shared" si="428"/>
        <v>128.1</v>
      </c>
      <c r="T3407" s="4" t="str">
        <f t="shared" si="429"/>
        <v>A - Top-Kunde</v>
      </c>
      <c r="U3407" s="4">
        <f>ROUND(((E3407-Hilfswerte!$B$20)/Hilfswerte!$B$21)+((F3407-Hilfswerte!$B$22)/Hilfswerte!$B$23)+((G3407-Hilfswerte!$B$24)/Hilfswerte!$B$25)+0.1*INDEX(Hilfswerte!$B$4:$B$15,MATCH(C3407,Hilfswerte!$A$4:$A$15,0)),2)</f>
        <v>-1.29</v>
      </c>
      <c r="V3407" s="4">
        <f>ROUND(SQRT((((E3407-Hilfswerte!$B$20)/Hilfswerte!$B$21)-Hilfswerte!$B$28)^2+(((F3407-Hilfswerte!$B$22)/Hilfswerte!$B$23)-Hilfswerte!$B$29)^2+(((G3407-Hilfswerte!$B$24)/Hilfswerte!$B$25)-Hilfswerte!$B$30)^2),3)</f>
        <v>1.1919999999999999</v>
      </c>
      <c r="W3407" s="4">
        <f>ROUND(E3407*Hilfswerte!$B$31,0)</f>
        <v>17883</v>
      </c>
      <c r="X3407" s="4">
        <f t="shared" si="430"/>
        <v>0</v>
      </c>
      <c r="Y3407" s="4" t="str">
        <f>IF(T3407="A - Top-Kunde","bereits Top-Kunde",IF(AND(V3407&lt;=Hilfswerte!$B$34,H3407&lt;0.5*W3407),"Hoch",IF(AND(V3407&lt;=Hilfswerte!$B$35,H3407&lt;0.7*W3407),"Mittel","Niedrig")))</f>
        <v>bereits Top-Kunde</v>
      </c>
      <c r="Z3407" s="4">
        <f t="shared" si="431"/>
        <v>10.8</v>
      </c>
      <c r="AA3407" s="4" t="str">
        <f>IF(J3407&gt;365,"Bereits abgewandert (Segment D)",IF(Z3407&gt;=Hilfswerte!$B$38,"Rot - akut gefaehrdet",IF(Z3407&gt;=Hilfswerte!$B$39,"Gelb - beobachten","Gruen - stabil")))</f>
        <v>Gruen - stabil</v>
      </c>
    </row>
    <row r="3408" spans="1:27" ht="15" customHeight="1" x14ac:dyDescent="0.25">
      <c r="A3408" s="4" t="s">
        <v>3755</v>
      </c>
      <c r="B3408" s="4" t="s">
        <v>310</v>
      </c>
      <c r="C3408" s="4" t="s">
        <v>29</v>
      </c>
      <c r="D3408" s="4" t="s">
        <v>56</v>
      </c>
      <c r="E3408" s="4">
        <v>72</v>
      </c>
      <c r="F3408" s="4">
        <v>12.3</v>
      </c>
      <c r="G3408" s="4">
        <v>6.6</v>
      </c>
      <c r="H3408" s="4">
        <v>23089</v>
      </c>
      <c r="I3408" s="4">
        <v>3</v>
      </c>
      <c r="J3408" s="4">
        <v>14</v>
      </c>
      <c r="K3408" s="4">
        <v>1</v>
      </c>
      <c r="L3408" s="4">
        <v>-4</v>
      </c>
      <c r="M3408" s="4">
        <v>2</v>
      </c>
      <c r="N3408" s="4">
        <v>12.5</v>
      </c>
      <c r="O3408" s="4">
        <f t="shared" si="424"/>
        <v>5</v>
      </c>
      <c r="P3408" s="4">
        <f t="shared" si="425"/>
        <v>3</v>
      </c>
      <c r="Q3408" s="4">
        <f t="shared" si="426"/>
        <v>5</v>
      </c>
      <c r="R3408" s="4">
        <f t="shared" si="427"/>
        <v>13</v>
      </c>
      <c r="S3408" s="4">
        <f t="shared" si="428"/>
        <v>130.30000000000001</v>
      </c>
      <c r="T3408" s="4" t="str">
        <f t="shared" si="429"/>
        <v>A - Top-Kunde</v>
      </c>
      <c r="U3408" s="4">
        <f>ROUND(((E3408-Hilfswerte!$B$20)/Hilfswerte!$B$21)+((F3408-Hilfswerte!$B$22)/Hilfswerte!$B$23)+((G3408-Hilfswerte!$B$24)/Hilfswerte!$B$25)+0.1*INDEX(Hilfswerte!$B$4:$B$15,MATCH(C3408,Hilfswerte!$A$4:$A$15,0)),2)</f>
        <v>-0.79</v>
      </c>
      <c r="V3408" s="4">
        <f>ROUND(SQRT((((E3408-Hilfswerte!$B$20)/Hilfswerte!$B$21)-Hilfswerte!$B$28)^2+(((F3408-Hilfswerte!$B$22)/Hilfswerte!$B$23)-Hilfswerte!$B$29)^2+(((G3408-Hilfswerte!$B$24)/Hilfswerte!$B$25)-Hilfswerte!$B$30)^2),3)</f>
        <v>0.95499999999999996</v>
      </c>
      <c r="W3408" s="4">
        <f>ROUND(E3408*Hilfswerte!$B$31,0)</f>
        <v>14799</v>
      </c>
      <c r="X3408" s="4">
        <f t="shared" si="430"/>
        <v>0</v>
      </c>
      <c r="Y3408" s="4" t="str">
        <f>IF(T3408="A - Top-Kunde","bereits Top-Kunde",IF(AND(V3408&lt;=Hilfswerte!$B$34,H3408&lt;0.5*W3408),"Hoch",IF(AND(V3408&lt;=Hilfswerte!$B$35,H3408&lt;0.7*W3408),"Mittel","Niedrig")))</f>
        <v>bereits Top-Kunde</v>
      </c>
      <c r="Z3408" s="4">
        <f t="shared" si="431"/>
        <v>3.7</v>
      </c>
      <c r="AA3408" s="4" t="str">
        <f>IF(J3408&gt;365,"Bereits abgewandert (Segment D)",IF(Z3408&gt;=Hilfswerte!$B$38,"Rot - akut gefaehrdet",IF(Z3408&gt;=Hilfswerte!$B$39,"Gelb - beobachten","Gruen - stabil")))</f>
        <v>Gruen - stabil</v>
      </c>
    </row>
    <row r="3409" spans="1:27" ht="15" customHeight="1" x14ac:dyDescent="0.25">
      <c r="A3409" s="4" t="s">
        <v>3756</v>
      </c>
      <c r="B3409" s="4" t="s">
        <v>279</v>
      </c>
      <c r="C3409" s="4" t="s">
        <v>59</v>
      </c>
      <c r="D3409" s="4" t="s">
        <v>52</v>
      </c>
      <c r="E3409" s="4">
        <v>187</v>
      </c>
      <c r="F3409" s="4">
        <v>27</v>
      </c>
      <c r="G3409" s="4">
        <v>10.1</v>
      </c>
      <c r="H3409" s="4">
        <v>9347</v>
      </c>
      <c r="I3409" s="4">
        <v>3</v>
      </c>
      <c r="J3409" s="4">
        <v>57</v>
      </c>
      <c r="K3409" s="4">
        <v>1</v>
      </c>
      <c r="L3409" s="4">
        <v>16</v>
      </c>
      <c r="M3409" s="4">
        <v>4</v>
      </c>
      <c r="N3409" s="4">
        <v>18.2</v>
      </c>
      <c r="O3409" s="4">
        <f t="shared" si="424"/>
        <v>4</v>
      </c>
      <c r="P3409" s="4">
        <f t="shared" si="425"/>
        <v>3</v>
      </c>
      <c r="Q3409" s="4">
        <f t="shared" si="426"/>
        <v>5</v>
      </c>
      <c r="R3409" s="4">
        <f t="shared" si="427"/>
        <v>12</v>
      </c>
      <c r="S3409" s="4">
        <f t="shared" si="428"/>
        <v>118.3</v>
      </c>
      <c r="T3409" s="4" t="str">
        <f t="shared" si="429"/>
        <v>B - Kernkunde</v>
      </c>
      <c r="U3409" s="4">
        <f>ROUND(((E3409-Hilfswerte!$B$20)/Hilfswerte!$B$21)+((F3409-Hilfswerte!$B$22)/Hilfswerte!$B$23)+((G3409-Hilfswerte!$B$24)/Hilfswerte!$B$25)+0.1*INDEX(Hilfswerte!$B$4:$B$15,MATCH(C3409,Hilfswerte!$A$4:$A$15,0)),2)</f>
        <v>0.18</v>
      </c>
      <c r="V3409" s="4">
        <f>ROUND(SQRT((((E3409-Hilfswerte!$B$20)/Hilfswerte!$B$21)-Hilfswerte!$B$28)^2+(((F3409-Hilfswerte!$B$22)/Hilfswerte!$B$23)-Hilfswerte!$B$29)^2+(((G3409-Hilfswerte!$B$24)/Hilfswerte!$B$25)-Hilfswerte!$B$30)^2),3)</f>
        <v>0.27500000000000002</v>
      </c>
      <c r="W3409" s="4">
        <f>ROUND(E3409*Hilfswerte!$B$31,0)</f>
        <v>38437</v>
      </c>
      <c r="X3409" s="4">
        <f t="shared" si="430"/>
        <v>29090</v>
      </c>
      <c r="Y3409" s="4" t="str">
        <f>IF(T3409="A - Top-Kunde","bereits Top-Kunde",IF(AND(V3409&lt;=Hilfswerte!$B$34,H3409&lt;0.5*W3409),"Hoch",IF(AND(V3409&lt;=Hilfswerte!$B$35,H3409&lt;0.7*W3409),"Mittel","Niedrig")))</f>
        <v>Hoch</v>
      </c>
      <c r="Z3409" s="4">
        <f t="shared" si="431"/>
        <v>9.1</v>
      </c>
      <c r="AA3409" s="4" t="str">
        <f>IF(J3409&gt;365,"Bereits abgewandert (Segment D)",IF(Z3409&gt;=Hilfswerte!$B$38,"Rot - akut gefaehrdet",IF(Z3409&gt;=Hilfswerte!$B$39,"Gelb - beobachten","Gruen - stabil")))</f>
        <v>Gruen - stabil</v>
      </c>
    </row>
    <row r="3410" spans="1:27" ht="15" customHeight="1" x14ac:dyDescent="0.25">
      <c r="A3410" s="4" t="s">
        <v>3757</v>
      </c>
      <c r="B3410" s="4" t="s">
        <v>397</v>
      </c>
      <c r="C3410" s="4" t="s">
        <v>51</v>
      </c>
      <c r="D3410" s="4" t="s">
        <v>93</v>
      </c>
      <c r="E3410" s="4">
        <v>48</v>
      </c>
      <c r="F3410" s="4">
        <v>11.4</v>
      </c>
      <c r="G3410" s="4">
        <v>5.2</v>
      </c>
      <c r="H3410" s="4">
        <v>996</v>
      </c>
      <c r="I3410" s="4">
        <v>3</v>
      </c>
      <c r="J3410" s="4">
        <v>76</v>
      </c>
      <c r="K3410" s="4">
        <v>0</v>
      </c>
      <c r="L3410" s="4">
        <v>16</v>
      </c>
      <c r="M3410" s="4">
        <v>5</v>
      </c>
      <c r="N3410" s="4">
        <v>-25.8</v>
      </c>
      <c r="O3410" s="4">
        <f t="shared" si="424"/>
        <v>4</v>
      </c>
      <c r="P3410" s="4">
        <f t="shared" si="425"/>
        <v>3</v>
      </c>
      <c r="Q3410" s="4">
        <f t="shared" si="426"/>
        <v>2</v>
      </c>
      <c r="R3410" s="4">
        <f t="shared" si="427"/>
        <v>9</v>
      </c>
      <c r="S3410" s="4">
        <f t="shared" si="428"/>
        <v>72.3</v>
      </c>
      <c r="T3410" s="4" t="str">
        <f t="shared" si="429"/>
        <v>C - Entwicklungspotenzial</v>
      </c>
      <c r="U3410" s="4">
        <f>ROUND(((E3410-Hilfswerte!$B$20)/Hilfswerte!$B$21)+((F3410-Hilfswerte!$B$22)/Hilfswerte!$B$23)+((G3410-Hilfswerte!$B$24)/Hilfswerte!$B$25)+0.1*INDEX(Hilfswerte!$B$4:$B$15,MATCH(C3410,Hilfswerte!$A$4:$A$15,0)),2)</f>
        <v>-1.06</v>
      </c>
      <c r="V3410" s="4">
        <f>ROUND(SQRT((((E3410-Hilfswerte!$B$20)/Hilfswerte!$B$21)-Hilfswerte!$B$28)^2+(((F3410-Hilfswerte!$B$22)/Hilfswerte!$B$23)-Hilfswerte!$B$29)^2+(((G3410-Hilfswerte!$B$24)/Hilfswerte!$B$25)-Hilfswerte!$B$30)^2),3)</f>
        <v>1.181</v>
      </c>
      <c r="W3410" s="4">
        <f>ROUND(E3410*Hilfswerte!$B$31,0)</f>
        <v>9866</v>
      </c>
      <c r="X3410" s="4">
        <f t="shared" si="430"/>
        <v>8870</v>
      </c>
      <c r="Y3410" s="4" t="str">
        <f>IF(T3410="A - Top-Kunde","bereits Top-Kunde",IF(AND(V3410&lt;=Hilfswerte!$B$34,H3410&lt;0.5*W3410),"Hoch",IF(AND(V3410&lt;=Hilfswerte!$B$35,H3410&lt;0.7*W3410),"Mittel","Niedrig")))</f>
        <v>Niedrig</v>
      </c>
      <c r="Z3410" s="4">
        <f t="shared" si="431"/>
        <v>17.3</v>
      </c>
      <c r="AA3410" s="4" t="str">
        <f>IF(J3410&gt;365,"Bereits abgewandert (Segment D)",IF(Z3410&gt;=Hilfswerte!$B$38,"Rot - akut gefaehrdet",IF(Z3410&gt;=Hilfswerte!$B$39,"Gelb - beobachten","Gruen - stabil")))</f>
        <v>Gelb - beobachten</v>
      </c>
    </row>
    <row r="3411" spans="1:27" ht="15" customHeight="1" x14ac:dyDescent="0.25">
      <c r="A3411" s="4" t="s">
        <v>3758</v>
      </c>
      <c r="B3411" s="4" t="s">
        <v>108</v>
      </c>
      <c r="C3411" s="4" t="s">
        <v>33</v>
      </c>
      <c r="D3411" s="4" t="s">
        <v>48</v>
      </c>
      <c r="E3411" s="4">
        <v>171</v>
      </c>
      <c r="F3411" s="4">
        <v>26.3</v>
      </c>
      <c r="G3411" s="4">
        <v>2.9</v>
      </c>
      <c r="H3411" s="4">
        <v>0</v>
      </c>
      <c r="I3411" s="4">
        <v>0</v>
      </c>
      <c r="J3411" s="4">
        <v>713</v>
      </c>
      <c r="K3411" s="4">
        <v>0</v>
      </c>
      <c r="L3411" s="4">
        <v>8</v>
      </c>
      <c r="M3411" s="4">
        <v>0</v>
      </c>
      <c r="N3411" s="4">
        <v>-54.5</v>
      </c>
      <c r="O3411" s="4">
        <f t="shared" si="424"/>
        <v>1</v>
      </c>
      <c r="P3411" s="4">
        <f t="shared" si="425"/>
        <v>1</v>
      </c>
      <c r="Q3411" s="4">
        <f t="shared" si="426"/>
        <v>1</v>
      </c>
      <c r="R3411" s="4">
        <f t="shared" si="427"/>
        <v>3</v>
      </c>
      <c r="S3411" s="4">
        <f t="shared" si="428"/>
        <v>0.4</v>
      </c>
      <c r="T3411" s="4" t="str">
        <f t="shared" si="429"/>
        <v>D - Abwanderungsrisiko</v>
      </c>
      <c r="U3411" s="4">
        <f>ROUND(((E3411-Hilfswerte!$B$20)/Hilfswerte!$B$21)+((F3411-Hilfswerte!$B$22)/Hilfswerte!$B$23)+((G3411-Hilfswerte!$B$24)/Hilfswerte!$B$25)+0.1*INDEX(Hilfswerte!$B$4:$B$15,MATCH(C3411,Hilfswerte!$A$4:$A$15,0)),2)</f>
        <v>-0.94</v>
      </c>
      <c r="V3411" s="4">
        <f>ROUND(SQRT((((E3411-Hilfswerte!$B$20)/Hilfswerte!$B$21)-Hilfswerte!$B$28)^2+(((F3411-Hilfswerte!$B$22)/Hilfswerte!$B$23)-Hilfswerte!$B$29)^2+(((G3411-Hilfswerte!$B$24)/Hilfswerte!$B$25)-Hilfswerte!$B$30)^2),3)</f>
        <v>1.3360000000000001</v>
      </c>
      <c r="W3411" s="4">
        <f>ROUND(E3411*Hilfswerte!$B$31,0)</f>
        <v>35148</v>
      </c>
      <c r="X3411" s="4">
        <f t="shared" si="430"/>
        <v>35148</v>
      </c>
      <c r="Y3411" s="4" t="str">
        <f>IF(T3411="A - Top-Kunde","bereits Top-Kunde",IF(AND(V3411&lt;=Hilfswerte!$B$34,H3411&lt;0.5*W3411),"Hoch",IF(AND(V3411&lt;=Hilfswerte!$B$35,H3411&lt;0.7*W3411),"Mittel","Niedrig")))</f>
        <v>Niedrig</v>
      </c>
      <c r="Z3411" s="4">
        <f t="shared" si="431"/>
        <v>59.1</v>
      </c>
      <c r="AA3411" s="4" t="str">
        <f>IF(J3411&gt;365,"Bereits abgewandert (Segment D)",IF(Z3411&gt;=Hilfswerte!$B$38,"Rot - akut gefaehrdet",IF(Z3411&gt;=Hilfswerte!$B$39,"Gelb - beobachten","Gruen - stabil")))</f>
        <v>Bereits abgewandert (Segment D)</v>
      </c>
    </row>
    <row r="3412" spans="1:27" ht="15" customHeight="1" x14ac:dyDescent="0.25">
      <c r="A3412" s="4" t="s">
        <v>3759</v>
      </c>
      <c r="B3412" s="4" t="s">
        <v>341</v>
      </c>
      <c r="C3412" s="4" t="s">
        <v>65</v>
      </c>
      <c r="D3412" s="4" t="s">
        <v>30</v>
      </c>
      <c r="E3412" s="4">
        <v>31</v>
      </c>
      <c r="F3412" s="4">
        <v>4</v>
      </c>
      <c r="G3412" s="4">
        <v>1.6</v>
      </c>
      <c r="H3412" s="4">
        <v>278</v>
      </c>
      <c r="I3412" s="4">
        <v>1</v>
      </c>
      <c r="J3412" s="4">
        <v>211</v>
      </c>
      <c r="K3412" s="4">
        <v>0</v>
      </c>
      <c r="L3412" s="4">
        <v>13</v>
      </c>
      <c r="M3412" s="4">
        <v>4</v>
      </c>
      <c r="N3412" s="4">
        <v>10.9</v>
      </c>
      <c r="O3412" s="4">
        <f t="shared" si="424"/>
        <v>2</v>
      </c>
      <c r="P3412" s="4">
        <f t="shared" si="425"/>
        <v>1</v>
      </c>
      <c r="Q3412" s="4">
        <f t="shared" si="426"/>
        <v>2</v>
      </c>
      <c r="R3412" s="4">
        <f t="shared" si="427"/>
        <v>5</v>
      </c>
      <c r="S3412" s="4">
        <f t="shared" si="428"/>
        <v>51.6</v>
      </c>
      <c r="T3412" s="4" t="str">
        <f t="shared" si="429"/>
        <v>C - Entwicklungspotenzial</v>
      </c>
      <c r="U3412" s="4">
        <f>ROUND(((E3412-Hilfswerte!$B$20)/Hilfswerte!$B$21)+((F3412-Hilfswerte!$B$22)/Hilfswerte!$B$23)+((G3412-Hilfswerte!$B$24)/Hilfswerte!$B$25)+0.1*INDEX(Hilfswerte!$B$4:$B$15,MATCH(C3412,Hilfswerte!$A$4:$A$15,0)),2)</f>
        <v>-2.23</v>
      </c>
      <c r="V3412" s="4">
        <f>ROUND(SQRT((((E3412-Hilfswerte!$B$20)/Hilfswerte!$B$21)-Hilfswerte!$B$28)^2+(((F3412-Hilfswerte!$B$22)/Hilfswerte!$B$23)-Hilfswerte!$B$29)^2+(((G3412-Hilfswerte!$B$24)/Hilfswerte!$B$25)-Hilfswerte!$B$30)^2),3)</f>
        <v>1.7430000000000001</v>
      </c>
      <c r="W3412" s="4">
        <f>ROUND(E3412*Hilfswerte!$B$31,0)</f>
        <v>6372</v>
      </c>
      <c r="X3412" s="4">
        <f t="shared" si="430"/>
        <v>6094</v>
      </c>
      <c r="Y3412" s="4" t="str">
        <f>IF(T3412="A - Top-Kunde","bereits Top-Kunde",IF(AND(V3412&lt;=Hilfswerte!$B$34,H3412&lt;0.5*W3412),"Hoch",IF(AND(V3412&lt;=Hilfswerte!$B$35,H3412&lt;0.7*W3412),"Mittel","Niedrig")))</f>
        <v>Niedrig</v>
      </c>
      <c r="Z3412" s="4">
        <f t="shared" si="431"/>
        <v>13.2</v>
      </c>
      <c r="AA3412" s="4" t="str">
        <f>IF(J3412&gt;365,"Bereits abgewandert (Segment D)",IF(Z3412&gt;=Hilfswerte!$B$38,"Rot - akut gefaehrdet",IF(Z3412&gt;=Hilfswerte!$B$39,"Gelb - beobachten","Gruen - stabil")))</f>
        <v>Gruen - stabil</v>
      </c>
    </row>
    <row r="3413" spans="1:27" ht="15" customHeight="1" x14ac:dyDescent="0.25">
      <c r="A3413" s="4" t="s">
        <v>3760</v>
      </c>
      <c r="B3413" s="4" t="s">
        <v>217</v>
      </c>
      <c r="C3413" s="4" t="s">
        <v>65</v>
      </c>
      <c r="D3413" s="4" t="s">
        <v>93</v>
      </c>
      <c r="E3413" s="4">
        <v>212</v>
      </c>
      <c r="F3413" s="4">
        <v>65.2</v>
      </c>
      <c r="G3413" s="4">
        <v>21.2</v>
      </c>
      <c r="H3413" s="4">
        <v>4965</v>
      </c>
      <c r="I3413" s="4">
        <v>2</v>
      </c>
      <c r="J3413" s="4">
        <v>183</v>
      </c>
      <c r="K3413" s="4">
        <v>0</v>
      </c>
      <c r="L3413" s="4">
        <v>2</v>
      </c>
      <c r="M3413" s="4">
        <v>3</v>
      </c>
      <c r="N3413" s="4">
        <v>10.6</v>
      </c>
      <c r="O3413" s="4">
        <f t="shared" si="424"/>
        <v>2</v>
      </c>
      <c r="P3413" s="4">
        <f t="shared" si="425"/>
        <v>2</v>
      </c>
      <c r="Q3413" s="4">
        <f t="shared" si="426"/>
        <v>4</v>
      </c>
      <c r="R3413" s="4">
        <f t="shared" si="427"/>
        <v>8</v>
      </c>
      <c r="S3413" s="4">
        <f t="shared" si="428"/>
        <v>84.7</v>
      </c>
      <c r="T3413" s="4" t="str">
        <f t="shared" si="429"/>
        <v>C - Entwicklungspotenzial</v>
      </c>
      <c r="U3413" s="4">
        <f>ROUND(((E3413-Hilfswerte!$B$20)/Hilfswerte!$B$21)+((F3413-Hilfswerte!$B$22)/Hilfswerte!$B$23)+((G3413-Hilfswerte!$B$24)/Hilfswerte!$B$25)+0.1*INDEX(Hilfswerte!$B$4:$B$15,MATCH(C3413,Hilfswerte!$A$4:$A$15,0)),2)</f>
        <v>2.76</v>
      </c>
      <c r="V3413" s="4">
        <f>ROUND(SQRT((((E3413-Hilfswerte!$B$20)/Hilfswerte!$B$21)-Hilfswerte!$B$28)^2+(((F3413-Hilfswerte!$B$22)/Hilfswerte!$B$23)-Hilfswerte!$B$29)^2+(((G3413-Hilfswerte!$B$24)/Hilfswerte!$B$25)-Hilfswerte!$B$30)^2),3)</f>
        <v>1.673</v>
      </c>
      <c r="W3413" s="4">
        <f>ROUND(E3413*Hilfswerte!$B$31,0)</f>
        <v>43576</v>
      </c>
      <c r="X3413" s="4">
        <f t="shared" si="430"/>
        <v>38611</v>
      </c>
      <c r="Y3413" s="4" t="str">
        <f>IF(T3413="A - Top-Kunde","bereits Top-Kunde",IF(AND(V3413&lt;=Hilfswerte!$B$34,H3413&lt;0.5*W3413),"Hoch",IF(AND(V3413&lt;=Hilfswerte!$B$35,H3413&lt;0.7*W3413),"Mittel","Niedrig")))</f>
        <v>Niedrig</v>
      </c>
      <c r="Z3413" s="4">
        <f t="shared" si="431"/>
        <v>9.6</v>
      </c>
      <c r="AA3413" s="4" t="str">
        <f>IF(J3413&gt;365,"Bereits abgewandert (Segment D)",IF(Z3413&gt;=Hilfswerte!$B$38,"Rot - akut gefaehrdet",IF(Z3413&gt;=Hilfswerte!$B$39,"Gelb - beobachten","Gruen - stabil")))</f>
        <v>Gruen - stabil</v>
      </c>
    </row>
    <row r="3414" spans="1:27" ht="15" customHeight="1" x14ac:dyDescent="0.25">
      <c r="A3414" s="4" t="s">
        <v>3761</v>
      </c>
      <c r="B3414" s="4" t="s">
        <v>217</v>
      </c>
      <c r="C3414" s="4" t="s">
        <v>84</v>
      </c>
      <c r="D3414" s="4" t="s">
        <v>52</v>
      </c>
      <c r="E3414" s="4">
        <v>201</v>
      </c>
      <c r="F3414" s="4">
        <v>39.4</v>
      </c>
      <c r="G3414" s="4">
        <v>14.4</v>
      </c>
      <c r="H3414" s="4">
        <v>16207</v>
      </c>
      <c r="I3414" s="4">
        <v>1</v>
      </c>
      <c r="J3414" s="4">
        <v>209</v>
      </c>
      <c r="K3414" s="4">
        <v>0</v>
      </c>
      <c r="L3414" s="4">
        <v>21</v>
      </c>
      <c r="M3414" s="4">
        <v>4</v>
      </c>
      <c r="N3414" s="4">
        <v>13.7</v>
      </c>
      <c r="O3414" s="4">
        <f t="shared" si="424"/>
        <v>2</v>
      </c>
      <c r="P3414" s="4">
        <f t="shared" si="425"/>
        <v>1</v>
      </c>
      <c r="Q3414" s="4">
        <f t="shared" si="426"/>
        <v>5</v>
      </c>
      <c r="R3414" s="4">
        <f t="shared" si="427"/>
        <v>8</v>
      </c>
      <c r="S3414" s="4">
        <f t="shared" si="428"/>
        <v>80.599999999999994</v>
      </c>
      <c r="T3414" s="4" t="str">
        <f t="shared" si="429"/>
        <v>C - Entwicklungspotenzial</v>
      </c>
      <c r="U3414" s="4">
        <f>ROUND(((E3414-Hilfswerte!$B$20)/Hilfswerte!$B$21)+((F3414-Hilfswerte!$B$22)/Hilfswerte!$B$23)+((G3414-Hilfswerte!$B$24)/Hilfswerte!$B$25)+0.1*INDEX(Hilfswerte!$B$4:$B$15,MATCH(C3414,Hilfswerte!$A$4:$A$15,0)),2)</f>
        <v>1.22</v>
      </c>
      <c r="V3414" s="4">
        <f>ROUND(SQRT((((E3414-Hilfswerte!$B$20)/Hilfswerte!$B$21)-Hilfswerte!$B$28)^2+(((F3414-Hilfswerte!$B$22)/Hilfswerte!$B$23)-Hilfswerte!$B$29)^2+(((G3414-Hilfswerte!$B$24)/Hilfswerte!$B$25)-Hilfswerte!$B$30)^2),3)</f>
        <v>0.52800000000000002</v>
      </c>
      <c r="W3414" s="4">
        <f>ROUND(E3414*Hilfswerte!$B$31,0)</f>
        <v>41315</v>
      </c>
      <c r="X3414" s="4">
        <f t="shared" si="430"/>
        <v>25108</v>
      </c>
      <c r="Y3414" s="4" t="str">
        <f>IF(T3414="A - Top-Kunde","bereits Top-Kunde",IF(AND(V3414&lt;=Hilfswerte!$B$34,H3414&lt;0.5*W3414),"Hoch",IF(AND(V3414&lt;=Hilfswerte!$B$35,H3414&lt;0.7*W3414),"Mittel","Niedrig")))</f>
        <v>Hoch</v>
      </c>
      <c r="Z3414" s="4">
        <f t="shared" si="431"/>
        <v>14.7</v>
      </c>
      <c r="AA3414" s="4" t="str">
        <f>IF(J3414&gt;365,"Bereits abgewandert (Segment D)",IF(Z3414&gt;=Hilfswerte!$B$38,"Rot - akut gefaehrdet",IF(Z3414&gt;=Hilfswerte!$B$39,"Gelb - beobachten","Gruen - stabil")))</f>
        <v>Gelb - beobachten</v>
      </c>
    </row>
    <row r="3415" spans="1:27" ht="15" customHeight="1" x14ac:dyDescent="0.25">
      <c r="A3415" s="4" t="s">
        <v>3762</v>
      </c>
      <c r="B3415" s="4" t="s">
        <v>510</v>
      </c>
      <c r="C3415" s="4" t="s">
        <v>33</v>
      </c>
      <c r="D3415" s="4" t="s">
        <v>30</v>
      </c>
      <c r="E3415" s="4">
        <v>136</v>
      </c>
      <c r="F3415" s="4">
        <v>32.9</v>
      </c>
      <c r="G3415" s="4">
        <v>18.8</v>
      </c>
      <c r="H3415" s="4">
        <v>19668</v>
      </c>
      <c r="I3415" s="4">
        <v>3</v>
      </c>
      <c r="J3415" s="4">
        <v>8</v>
      </c>
      <c r="K3415" s="4">
        <v>1</v>
      </c>
      <c r="L3415" s="4">
        <v>-1</v>
      </c>
      <c r="M3415" s="4">
        <v>5</v>
      </c>
      <c r="N3415" s="4">
        <v>25.1</v>
      </c>
      <c r="O3415" s="4">
        <f t="shared" si="424"/>
        <v>5</v>
      </c>
      <c r="P3415" s="4">
        <f t="shared" si="425"/>
        <v>3</v>
      </c>
      <c r="Q3415" s="4">
        <f t="shared" si="426"/>
        <v>5</v>
      </c>
      <c r="R3415" s="4">
        <f t="shared" si="427"/>
        <v>13</v>
      </c>
      <c r="S3415" s="4">
        <f t="shared" si="428"/>
        <v>136.6</v>
      </c>
      <c r="T3415" s="4" t="str">
        <f t="shared" si="429"/>
        <v>A - Top-Kunde</v>
      </c>
      <c r="U3415" s="4">
        <f>ROUND(((E3415-Hilfswerte!$B$20)/Hilfswerte!$B$21)+((F3415-Hilfswerte!$B$22)/Hilfswerte!$B$23)+((G3415-Hilfswerte!$B$24)/Hilfswerte!$B$25)+0.1*INDEX(Hilfswerte!$B$4:$B$15,MATCH(C3415,Hilfswerte!$A$4:$A$15,0)),2)</f>
        <v>1.55</v>
      </c>
      <c r="V3415" s="4">
        <f>ROUND(SQRT((((E3415-Hilfswerte!$B$20)/Hilfswerte!$B$21)-Hilfswerte!$B$28)^2+(((F3415-Hilfswerte!$B$22)/Hilfswerte!$B$23)-Hilfswerte!$B$29)^2+(((G3415-Hilfswerte!$B$24)/Hilfswerte!$B$25)-Hilfswerte!$B$30)^2),3)</f>
        <v>1.2150000000000001</v>
      </c>
      <c r="W3415" s="4">
        <f>ROUND(E3415*Hilfswerte!$B$31,0)</f>
        <v>27954</v>
      </c>
      <c r="X3415" s="4">
        <f t="shared" si="430"/>
        <v>8286</v>
      </c>
      <c r="Y3415" s="4" t="str">
        <f>IF(T3415="A - Top-Kunde","bereits Top-Kunde",IF(AND(V3415&lt;=Hilfswerte!$B$34,H3415&lt;0.5*W3415),"Hoch",IF(AND(V3415&lt;=Hilfswerte!$B$35,H3415&lt;0.7*W3415),"Mittel","Niedrig")))</f>
        <v>bereits Top-Kunde</v>
      </c>
      <c r="Z3415" s="4">
        <f t="shared" si="431"/>
        <v>3.4</v>
      </c>
      <c r="AA3415" s="4" t="str">
        <f>IF(J3415&gt;365,"Bereits abgewandert (Segment D)",IF(Z3415&gt;=Hilfswerte!$B$38,"Rot - akut gefaehrdet",IF(Z3415&gt;=Hilfswerte!$B$39,"Gelb - beobachten","Gruen - stabil")))</f>
        <v>Gruen - stabil</v>
      </c>
    </row>
    <row r="3416" spans="1:27" ht="15" customHeight="1" x14ac:dyDescent="0.25">
      <c r="A3416" s="4" t="s">
        <v>3763</v>
      </c>
      <c r="B3416" s="4" t="s">
        <v>35</v>
      </c>
      <c r="C3416" s="4" t="s">
        <v>33</v>
      </c>
      <c r="D3416" s="4" t="s">
        <v>30</v>
      </c>
      <c r="E3416" s="4">
        <v>115</v>
      </c>
      <c r="F3416" s="4">
        <v>23.8</v>
      </c>
      <c r="G3416" s="4">
        <v>6.4</v>
      </c>
      <c r="H3416" s="4">
        <v>1853</v>
      </c>
      <c r="I3416" s="4">
        <v>5</v>
      </c>
      <c r="J3416" s="4">
        <v>11</v>
      </c>
      <c r="K3416" s="4">
        <v>0</v>
      </c>
      <c r="L3416" s="4">
        <v>0</v>
      </c>
      <c r="M3416" s="4">
        <v>4</v>
      </c>
      <c r="N3416" s="4">
        <v>4.3</v>
      </c>
      <c r="O3416" s="4">
        <f t="shared" si="424"/>
        <v>5</v>
      </c>
      <c r="P3416" s="4">
        <f t="shared" si="425"/>
        <v>5</v>
      </c>
      <c r="Q3416" s="4">
        <f t="shared" si="426"/>
        <v>3</v>
      </c>
      <c r="R3416" s="4">
        <f t="shared" si="427"/>
        <v>13</v>
      </c>
      <c r="S3416" s="4">
        <f t="shared" si="428"/>
        <v>132.19999999999999</v>
      </c>
      <c r="T3416" s="4" t="str">
        <f t="shared" si="429"/>
        <v>A - Top-Kunde</v>
      </c>
      <c r="U3416" s="4">
        <f>ROUND(((E3416-Hilfswerte!$B$20)/Hilfswerte!$B$21)+((F3416-Hilfswerte!$B$22)/Hilfswerte!$B$23)+((G3416-Hilfswerte!$B$24)/Hilfswerte!$B$25)+0.1*INDEX(Hilfswerte!$B$4:$B$15,MATCH(C3416,Hilfswerte!$A$4:$A$15,0)),2)</f>
        <v>-0.67</v>
      </c>
      <c r="V3416" s="4">
        <f>ROUND(SQRT((((E3416-Hilfswerte!$B$20)/Hilfswerte!$B$21)-Hilfswerte!$B$28)^2+(((F3416-Hilfswerte!$B$22)/Hilfswerte!$B$23)-Hilfswerte!$B$29)^2+(((G3416-Hilfswerte!$B$24)/Hilfswerte!$B$25)-Hilfswerte!$B$30)^2),3)</f>
        <v>0.83399999999999996</v>
      </c>
      <c r="W3416" s="4">
        <f>ROUND(E3416*Hilfswerte!$B$31,0)</f>
        <v>23638</v>
      </c>
      <c r="X3416" s="4">
        <f t="shared" si="430"/>
        <v>21785</v>
      </c>
      <c r="Y3416" s="4" t="str">
        <f>IF(T3416="A - Top-Kunde","bereits Top-Kunde",IF(AND(V3416&lt;=Hilfswerte!$B$34,H3416&lt;0.5*W3416),"Hoch",IF(AND(V3416&lt;=Hilfswerte!$B$35,H3416&lt;0.7*W3416),"Mittel","Niedrig")))</f>
        <v>bereits Top-Kunde</v>
      </c>
      <c r="Z3416" s="4">
        <f t="shared" si="431"/>
        <v>0.6</v>
      </c>
      <c r="AA3416" s="4" t="str">
        <f>IF(J3416&gt;365,"Bereits abgewandert (Segment D)",IF(Z3416&gt;=Hilfswerte!$B$38,"Rot - akut gefaehrdet",IF(Z3416&gt;=Hilfswerte!$B$39,"Gelb - beobachten","Gruen - stabil")))</f>
        <v>Gruen - stabil</v>
      </c>
    </row>
    <row r="3417" spans="1:27" ht="15" customHeight="1" x14ac:dyDescent="0.25">
      <c r="A3417" s="4" t="s">
        <v>3764</v>
      </c>
      <c r="B3417" s="4" t="s">
        <v>650</v>
      </c>
      <c r="C3417" s="4" t="s">
        <v>89</v>
      </c>
      <c r="D3417" s="4" t="s">
        <v>77</v>
      </c>
      <c r="E3417" s="4">
        <v>149</v>
      </c>
      <c r="F3417" s="4">
        <v>35.700000000000003</v>
      </c>
      <c r="G3417" s="4">
        <v>7.3</v>
      </c>
      <c r="H3417" s="4">
        <v>4217</v>
      </c>
      <c r="I3417" s="4">
        <v>1</v>
      </c>
      <c r="J3417" s="4">
        <v>132</v>
      </c>
      <c r="K3417" s="4">
        <v>0</v>
      </c>
      <c r="L3417" s="4">
        <v>-4</v>
      </c>
      <c r="M3417" s="4">
        <v>5</v>
      </c>
      <c r="N3417" s="4">
        <v>-5.4</v>
      </c>
      <c r="O3417" s="4">
        <f t="shared" si="424"/>
        <v>3</v>
      </c>
      <c r="P3417" s="4">
        <f t="shared" si="425"/>
        <v>1</v>
      </c>
      <c r="Q3417" s="4">
        <f t="shared" si="426"/>
        <v>4</v>
      </c>
      <c r="R3417" s="4">
        <f t="shared" si="427"/>
        <v>8</v>
      </c>
      <c r="S3417" s="4">
        <f t="shared" si="428"/>
        <v>77.3</v>
      </c>
      <c r="T3417" s="4" t="str">
        <f t="shared" si="429"/>
        <v>C - Entwicklungspotenzial</v>
      </c>
      <c r="U3417" s="4">
        <f>ROUND(((E3417-Hilfswerte!$B$20)/Hilfswerte!$B$21)+((F3417-Hilfswerte!$B$22)/Hilfswerte!$B$23)+((G3417-Hilfswerte!$B$24)/Hilfswerte!$B$25)+0.1*INDEX(Hilfswerte!$B$4:$B$15,MATCH(C3417,Hilfswerte!$A$4:$A$15,0)),2)</f>
        <v>0.09</v>
      </c>
      <c r="V3417" s="4">
        <f>ROUND(SQRT((((E3417-Hilfswerte!$B$20)/Hilfswerte!$B$21)-Hilfswerte!$B$28)^2+(((F3417-Hilfswerte!$B$22)/Hilfswerte!$B$23)-Hilfswerte!$B$29)^2+(((G3417-Hilfswerte!$B$24)/Hilfswerte!$B$25)-Hilfswerte!$B$30)^2),3)</f>
        <v>0.627</v>
      </c>
      <c r="W3417" s="4">
        <f>ROUND(E3417*Hilfswerte!$B$31,0)</f>
        <v>30626</v>
      </c>
      <c r="X3417" s="4">
        <f t="shared" si="430"/>
        <v>26409</v>
      </c>
      <c r="Y3417" s="4" t="str">
        <f>IF(T3417="A - Top-Kunde","bereits Top-Kunde",IF(AND(V3417&lt;=Hilfswerte!$B$34,H3417&lt;0.5*W3417),"Hoch",IF(AND(V3417&lt;=Hilfswerte!$B$35,H3417&lt;0.7*W3417),"Mittel","Niedrig")))</f>
        <v>Hoch</v>
      </c>
      <c r="Z3417" s="4">
        <f t="shared" si="431"/>
        <v>8.8000000000000007</v>
      </c>
      <c r="AA3417" s="4" t="str">
        <f>IF(J3417&gt;365,"Bereits abgewandert (Segment D)",IF(Z3417&gt;=Hilfswerte!$B$38,"Rot - akut gefaehrdet",IF(Z3417&gt;=Hilfswerte!$B$39,"Gelb - beobachten","Gruen - stabil")))</f>
        <v>Gruen - stabil</v>
      </c>
    </row>
    <row r="3418" spans="1:27" ht="15" customHeight="1" x14ac:dyDescent="0.25">
      <c r="A3418" s="4" t="s">
        <v>3765</v>
      </c>
      <c r="B3418" s="4" t="s">
        <v>310</v>
      </c>
      <c r="C3418" s="4" t="s">
        <v>84</v>
      </c>
      <c r="D3418" s="4" t="s">
        <v>93</v>
      </c>
      <c r="E3418" s="4">
        <v>192</v>
      </c>
      <c r="F3418" s="4">
        <v>48.2</v>
      </c>
      <c r="G3418" s="4">
        <v>8</v>
      </c>
      <c r="H3418" s="4">
        <v>25304</v>
      </c>
      <c r="I3418" s="4">
        <v>3</v>
      </c>
      <c r="J3418" s="4">
        <v>48</v>
      </c>
      <c r="K3418" s="4">
        <v>1</v>
      </c>
      <c r="L3418" s="4">
        <v>-5</v>
      </c>
      <c r="M3418" s="4">
        <v>6</v>
      </c>
      <c r="N3418" s="4">
        <v>-4.5999999999999996</v>
      </c>
      <c r="O3418" s="4">
        <f t="shared" si="424"/>
        <v>4</v>
      </c>
      <c r="P3418" s="4">
        <f t="shared" si="425"/>
        <v>3</v>
      </c>
      <c r="Q3418" s="4">
        <f t="shared" si="426"/>
        <v>5</v>
      </c>
      <c r="R3418" s="4">
        <f t="shared" si="427"/>
        <v>12</v>
      </c>
      <c r="S3418" s="4">
        <f t="shared" si="428"/>
        <v>111.7</v>
      </c>
      <c r="T3418" s="4" t="str">
        <f t="shared" si="429"/>
        <v>B - Kernkunde</v>
      </c>
      <c r="U3418" s="4">
        <f>ROUND(((E3418-Hilfswerte!$B$20)/Hilfswerte!$B$21)+((F3418-Hilfswerte!$B$22)/Hilfswerte!$B$23)+((G3418-Hilfswerte!$B$24)/Hilfswerte!$B$25)+0.1*INDEX(Hilfswerte!$B$4:$B$15,MATCH(C3418,Hilfswerte!$A$4:$A$15,0)),2)</f>
        <v>0.32</v>
      </c>
      <c r="V3418" s="4">
        <f>ROUND(SQRT((((E3418-Hilfswerte!$B$20)/Hilfswerte!$B$21)-Hilfswerte!$B$28)^2+(((F3418-Hilfswerte!$B$22)/Hilfswerte!$B$23)-Hilfswerte!$B$29)^2+(((G3418-Hilfswerte!$B$24)/Hilfswerte!$B$25)-Hilfswerte!$B$30)^2),3)</f>
        <v>0.55400000000000005</v>
      </c>
      <c r="W3418" s="4">
        <f>ROUND(E3418*Hilfswerte!$B$31,0)</f>
        <v>39465</v>
      </c>
      <c r="X3418" s="4">
        <f t="shared" si="430"/>
        <v>14161</v>
      </c>
      <c r="Y3418" s="4" t="str">
        <f>IF(T3418="A - Top-Kunde","bereits Top-Kunde",IF(AND(V3418&lt;=Hilfswerte!$B$34,H3418&lt;0.5*W3418),"Hoch",IF(AND(V3418&lt;=Hilfswerte!$B$35,H3418&lt;0.7*W3418),"Mittel","Niedrig")))</f>
        <v>Mittel</v>
      </c>
      <c r="Z3418" s="4">
        <f t="shared" si="431"/>
        <v>7.2</v>
      </c>
      <c r="AA3418" s="4" t="str">
        <f>IF(J3418&gt;365,"Bereits abgewandert (Segment D)",IF(Z3418&gt;=Hilfswerte!$B$38,"Rot - akut gefaehrdet",IF(Z3418&gt;=Hilfswerte!$B$39,"Gelb - beobachten","Gruen - stabil")))</f>
        <v>Gruen - stabil</v>
      </c>
    </row>
    <row r="3419" spans="1:27" ht="15" customHeight="1" x14ac:dyDescent="0.25">
      <c r="A3419" s="4" t="s">
        <v>3766</v>
      </c>
      <c r="B3419" s="4" t="s">
        <v>337</v>
      </c>
      <c r="C3419" s="4" t="s">
        <v>29</v>
      </c>
      <c r="D3419" s="4" t="s">
        <v>117</v>
      </c>
      <c r="E3419" s="4">
        <v>97</v>
      </c>
      <c r="F3419" s="4">
        <v>11.6</v>
      </c>
      <c r="G3419" s="4">
        <v>16.899999999999999</v>
      </c>
      <c r="H3419" s="4">
        <v>15414</v>
      </c>
      <c r="I3419" s="4">
        <v>2</v>
      </c>
      <c r="J3419" s="4">
        <v>27</v>
      </c>
      <c r="K3419" s="4">
        <v>0</v>
      </c>
      <c r="L3419" s="4">
        <v>-4</v>
      </c>
      <c r="M3419" s="4">
        <v>3</v>
      </c>
      <c r="N3419" s="4">
        <v>24</v>
      </c>
      <c r="O3419" s="4">
        <f t="shared" si="424"/>
        <v>5</v>
      </c>
      <c r="P3419" s="4">
        <f t="shared" si="425"/>
        <v>2</v>
      </c>
      <c r="Q3419" s="4">
        <f t="shared" si="426"/>
        <v>5</v>
      </c>
      <c r="R3419" s="4">
        <f t="shared" si="427"/>
        <v>12</v>
      </c>
      <c r="S3419" s="4">
        <f t="shared" si="428"/>
        <v>132</v>
      </c>
      <c r="T3419" s="4" t="str">
        <f t="shared" si="429"/>
        <v>A - Top-Kunde</v>
      </c>
      <c r="U3419" s="4">
        <f>ROUND(((E3419-Hilfswerte!$B$20)/Hilfswerte!$B$21)+((F3419-Hilfswerte!$B$22)/Hilfswerte!$B$23)+((G3419-Hilfswerte!$B$24)/Hilfswerte!$B$25)+0.1*INDEX(Hilfswerte!$B$4:$B$15,MATCH(C3419,Hilfswerte!$A$4:$A$15,0)),2)</f>
        <v>0.94</v>
      </c>
      <c r="V3419" s="4">
        <f>ROUND(SQRT((((E3419-Hilfswerte!$B$20)/Hilfswerte!$B$21)-Hilfswerte!$B$28)^2+(((F3419-Hilfswerte!$B$22)/Hilfswerte!$B$23)-Hilfswerte!$B$29)^2+(((G3419-Hilfswerte!$B$24)/Hilfswerte!$B$25)-Hilfswerte!$B$30)^2),3)</f>
        <v>1.0620000000000001</v>
      </c>
      <c r="W3419" s="4">
        <f>ROUND(E3419*Hilfswerte!$B$31,0)</f>
        <v>19938</v>
      </c>
      <c r="X3419" s="4">
        <f t="shared" si="430"/>
        <v>4524</v>
      </c>
      <c r="Y3419" s="4" t="str">
        <f>IF(T3419="A - Top-Kunde","bereits Top-Kunde",IF(AND(V3419&lt;=Hilfswerte!$B$34,H3419&lt;0.5*W3419),"Hoch",IF(AND(V3419&lt;=Hilfswerte!$B$35,H3419&lt;0.7*W3419),"Mittel","Niedrig")))</f>
        <v>bereits Top-Kunde</v>
      </c>
      <c r="Z3419" s="4">
        <f t="shared" si="431"/>
        <v>1.4</v>
      </c>
      <c r="AA3419" s="4" t="str">
        <f>IF(J3419&gt;365,"Bereits abgewandert (Segment D)",IF(Z3419&gt;=Hilfswerte!$B$38,"Rot - akut gefaehrdet",IF(Z3419&gt;=Hilfswerte!$B$39,"Gelb - beobachten","Gruen - stabil")))</f>
        <v>Gruen - stabil</v>
      </c>
    </row>
    <row r="3420" spans="1:27" ht="15" customHeight="1" x14ac:dyDescent="0.25">
      <c r="A3420" s="4" t="s">
        <v>3767</v>
      </c>
      <c r="B3420" s="4" t="s">
        <v>124</v>
      </c>
      <c r="C3420" s="4" t="s">
        <v>74</v>
      </c>
      <c r="D3420" s="4" t="s">
        <v>117</v>
      </c>
      <c r="E3420" s="4">
        <v>31</v>
      </c>
      <c r="F3420" s="4">
        <v>10</v>
      </c>
      <c r="G3420" s="4">
        <v>14</v>
      </c>
      <c r="H3420" s="4">
        <v>4919</v>
      </c>
      <c r="I3420" s="4">
        <v>5</v>
      </c>
      <c r="J3420" s="4">
        <v>18</v>
      </c>
      <c r="K3420" s="4">
        <v>0</v>
      </c>
      <c r="L3420" s="4">
        <v>1</v>
      </c>
      <c r="M3420" s="4">
        <v>4</v>
      </c>
      <c r="N3420" s="4">
        <v>-19.2</v>
      </c>
      <c r="O3420" s="4">
        <f t="shared" si="424"/>
        <v>5</v>
      </c>
      <c r="P3420" s="4">
        <f t="shared" si="425"/>
        <v>5</v>
      </c>
      <c r="Q3420" s="4">
        <f t="shared" si="426"/>
        <v>4</v>
      </c>
      <c r="R3420" s="4">
        <f t="shared" si="427"/>
        <v>14</v>
      </c>
      <c r="S3420" s="4">
        <f t="shared" si="428"/>
        <v>130.1</v>
      </c>
      <c r="T3420" s="4" t="str">
        <f t="shared" si="429"/>
        <v>A - Top-Kunde</v>
      </c>
      <c r="U3420" s="4">
        <f>ROUND(((E3420-Hilfswerte!$B$20)/Hilfswerte!$B$21)+((F3420-Hilfswerte!$B$22)/Hilfswerte!$B$23)+((G3420-Hilfswerte!$B$24)/Hilfswerte!$B$25)+0.1*INDEX(Hilfswerte!$B$4:$B$15,MATCH(C3420,Hilfswerte!$A$4:$A$15,0)),2)</f>
        <v>-0.13</v>
      </c>
      <c r="V3420" s="4">
        <f>ROUND(SQRT((((E3420-Hilfswerte!$B$20)/Hilfswerte!$B$21)-Hilfswerte!$B$28)^2+(((F3420-Hilfswerte!$B$22)/Hilfswerte!$B$23)-Hilfswerte!$B$29)^2+(((G3420-Hilfswerte!$B$24)/Hilfswerte!$B$25)-Hilfswerte!$B$30)^2),3)</f>
        <v>0.88600000000000001</v>
      </c>
      <c r="W3420" s="4">
        <f>ROUND(E3420*Hilfswerte!$B$31,0)</f>
        <v>6372</v>
      </c>
      <c r="X3420" s="4">
        <f t="shared" si="430"/>
        <v>1453</v>
      </c>
      <c r="Y3420" s="4" t="str">
        <f>IF(T3420="A - Top-Kunde","bereits Top-Kunde",IF(AND(V3420&lt;=Hilfswerte!$B$34,H3420&lt;0.5*W3420),"Hoch",IF(AND(V3420&lt;=Hilfswerte!$B$35,H3420&lt;0.7*W3420),"Mittel","Niedrig")))</f>
        <v>bereits Top-Kunde</v>
      </c>
      <c r="Z3420" s="4">
        <f t="shared" si="431"/>
        <v>8.8000000000000007</v>
      </c>
      <c r="AA3420" s="4" t="str">
        <f>IF(J3420&gt;365,"Bereits abgewandert (Segment D)",IF(Z3420&gt;=Hilfswerte!$B$38,"Rot - akut gefaehrdet",IF(Z3420&gt;=Hilfswerte!$B$39,"Gelb - beobachten","Gruen - stabil")))</f>
        <v>Gruen - stabil</v>
      </c>
    </row>
    <row r="3421" spans="1:27" ht="15" customHeight="1" x14ac:dyDescent="0.25">
      <c r="A3421" s="4" t="s">
        <v>3768</v>
      </c>
      <c r="B3421" s="4" t="s">
        <v>428</v>
      </c>
      <c r="C3421" s="4" t="s">
        <v>38</v>
      </c>
      <c r="D3421" s="4" t="s">
        <v>106</v>
      </c>
      <c r="E3421" s="4">
        <v>1060</v>
      </c>
      <c r="F3421" s="4">
        <v>200.9</v>
      </c>
      <c r="G3421" s="4">
        <v>6.5</v>
      </c>
      <c r="H3421" s="4">
        <v>437468</v>
      </c>
      <c r="I3421" s="4">
        <v>8</v>
      </c>
      <c r="J3421" s="4">
        <v>22</v>
      </c>
      <c r="K3421" s="4">
        <v>0</v>
      </c>
      <c r="L3421" s="4">
        <v>42</v>
      </c>
      <c r="M3421" s="4">
        <v>6</v>
      </c>
      <c r="N3421" s="4">
        <v>15.9</v>
      </c>
      <c r="O3421" s="4">
        <f t="shared" si="424"/>
        <v>5</v>
      </c>
      <c r="P3421" s="4">
        <f t="shared" si="425"/>
        <v>5</v>
      </c>
      <c r="Q3421" s="4">
        <f t="shared" si="426"/>
        <v>5</v>
      </c>
      <c r="R3421" s="4">
        <f t="shared" si="427"/>
        <v>15</v>
      </c>
      <c r="S3421" s="4">
        <f t="shared" si="428"/>
        <v>145.4</v>
      </c>
      <c r="T3421" s="4" t="str">
        <f t="shared" si="429"/>
        <v>A - Top-Kunde</v>
      </c>
      <c r="U3421" s="4">
        <f>ROUND(((E3421-Hilfswerte!$B$20)/Hilfswerte!$B$21)+((F3421-Hilfswerte!$B$22)/Hilfswerte!$B$23)+((G3421-Hilfswerte!$B$24)/Hilfswerte!$B$25)+0.1*INDEX(Hilfswerte!$B$4:$B$15,MATCH(C3421,Hilfswerte!$A$4:$A$15,0)),2)</f>
        <v>6.89</v>
      </c>
      <c r="V3421" s="4">
        <f>ROUND(SQRT((((E3421-Hilfswerte!$B$20)/Hilfswerte!$B$21)-Hilfswerte!$B$28)^2+(((F3421-Hilfswerte!$B$22)/Hilfswerte!$B$23)-Hilfswerte!$B$29)^2+(((G3421-Hilfswerte!$B$24)/Hilfswerte!$B$25)-Hilfswerte!$B$30)^2),3)</f>
        <v>4.8789999999999996</v>
      </c>
      <c r="W3421" s="4">
        <f>ROUND(E3421*Hilfswerte!$B$31,0)</f>
        <v>217879</v>
      </c>
      <c r="X3421" s="4">
        <f t="shared" si="430"/>
        <v>0</v>
      </c>
      <c r="Y3421" s="4" t="str">
        <f>IF(T3421="A - Top-Kunde","bereits Top-Kunde",IF(AND(V3421&lt;=Hilfswerte!$B$34,H3421&lt;0.5*W3421),"Hoch",IF(AND(V3421&lt;=Hilfswerte!$B$35,H3421&lt;0.7*W3421),"Mittel","Niedrig")))</f>
        <v>bereits Top-Kunde</v>
      </c>
      <c r="Z3421" s="4">
        <f t="shared" si="431"/>
        <v>9.5</v>
      </c>
      <c r="AA3421" s="4" t="str">
        <f>IF(J3421&gt;365,"Bereits abgewandert (Segment D)",IF(Z3421&gt;=Hilfswerte!$B$38,"Rot - akut gefaehrdet",IF(Z3421&gt;=Hilfswerte!$B$39,"Gelb - beobachten","Gruen - stabil")))</f>
        <v>Gruen - stabil</v>
      </c>
    </row>
    <row r="3422" spans="1:27" ht="15" customHeight="1" x14ac:dyDescent="0.25">
      <c r="A3422" s="4" t="s">
        <v>3769</v>
      </c>
      <c r="B3422" s="4" t="s">
        <v>348</v>
      </c>
      <c r="C3422" s="4" t="s">
        <v>89</v>
      </c>
      <c r="D3422" s="4" t="s">
        <v>30</v>
      </c>
      <c r="E3422" s="4">
        <v>1171</v>
      </c>
      <c r="F3422" s="4">
        <v>234.5</v>
      </c>
      <c r="G3422" s="4">
        <v>19.7</v>
      </c>
      <c r="H3422" s="4">
        <v>81314</v>
      </c>
      <c r="I3422" s="4">
        <v>2</v>
      </c>
      <c r="J3422" s="4">
        <v>200</v>
      </c>
      <c r="K3422" s="4">
        <v>0</v>
      </c>
      <c r="L3422" s="4">
        <v>18</v>
      </c>
      <c r="M3422" s="4">
        <v>6</v>
      </c>
      <c r="N3422" s="4">
        <v>-2.6</v>
      </c>
      <c r="O3422" s="4">
        <f t="shared" si="424"/>
        <v>2</v>
      </c>
      <c r="P3422" s="4">
        <f t="shared" si="425"/>
        <v>2</v>
      </c>
      <c r="Q3422" s="4">
        <f t="shared" si="426"/>
        <v>5</v>
      </c>
      <c r="R3422" s="4">
        <f t="shared" si="427"/>
        <v>9</v>
      </c>
      <c r="S3422" s="4">
        <f t="shared" si="428"/>
        <v>83.3</v>
      </c>
      <c r="T3422" s="4" t="str">
        <f t="shared" si="429"/>
        <v>C - Entwicklungspotenzial</v>
      </c>
      <c r="U3422" s="4">
        <f>ROUND(((E3422-Hilfswerte!$B$20)/Hilfswerte!$B$21)+((F3422-Hilfswerte!$B$22)/Hilfswerte!$B$23)+((G3422-Hilfswerte!$B$24)/Hilfswerte!$B$25)+0.1*INDEX(Hilfswerte!$B$4:$B$15,MATCH(C3422,Hilfswerte!$A$4:$A$15,0)),2)</f>
        <v>10.02</v>
      </c>
      <c r="V3422" s="4">
        <f>ROUND(SQRT((((E3422-Hilfswerte!$B$20)/Hilfswerte!$B$21)-Hilfswerte!$B$28)^2+(((F3422-Hilfswerte!$B$22)/Hilfswerte!$B$23)-Hilfswerte!$B$29)^2+(((G3422-Hilfswerte!$B$24)/Hilfswerte!$B$25)-Hilfswerte!$B$30)^2),3)</f>
        <v>5.7309999999999999</v>
      </c>
      <c r="W3422" s="4">
        <f>ROUND(E3422*Hilfswerte!$B$31,0)</f>
        <v>240695</v>
      </c>
      <c r="X3422" s="4">
        <f t="shared" si="430"/>
        <v>159381</v>
      </c>
      <c r="Y3422" s="4" t="str">
        <f>IF(T3422="A - Top-Kunde","bereits Top-Kunde",IF(AND(V3422&lt;=Hilfswerte!$B$34,H3422&lt;0.5*W3422),"Hoch",IF(AND(V3422&lt;=Hilfswerte!$B$35,H3422&lt;0.7*W3422),"Mittel","Niedrig")))</f>
        <v>Niedrig</v>
      </c>
      <c r="Z3422" s="4">
        <f t="shared" si="431"/>
        <v>14.6</v>
      </c>
      <c r="AA3422" s="4" t="str">
        <f>IF(J3422&gt;365,"Bereits abgewandert (Segment D)",IF(Z3422&gt;=Hilfswerte!$B$38,"Rot - akut gefaehrdet",IF(Z3422&gt;=Hilfswerte!$B$39,"Gelb - beobachten","Gruen - stabil")))</f>
        <v>Gelb - beobachten</v>
      </c>
    </row>
    <row r="3423" spans="1:27" ht="15" customHeight="1" x14ac:dyDescent="0.25">
      <c r="A3423" s="4" t="s">
        <v>3770</v>
      </c>
      <c r="B3423" s="4" t="s">
        <v>743</v>
      </c>
      <c r="C3423" s="4" t="s">
        <v>55</v>
      </c>
      <c r="D3423" s="4" t="s">
        <v>30</v>
      </c>
      <c r="E3423" s="4">
        <v>17</v>
      </c>
      <c r="F3423" s="4">
        <v>2.7</v>
      </c>
      <c r="G3423" s="4">
        <v>15.7</v>
      </c>
      <c r="H3423" s="4">
        <v>470</v>
      </c>
      <c r="I3423" s="4">
        <v>2</v>
      </c>
      <c r="J3423" s="4">
        <v>13</v>
      </c>
      <c r="K3423" s="4">
        <v>1</v>
      </c>
      <c r="L3423" s="4">
        <v>20</v>
      </c>
      <c r="M3423" s="4">
        <v>5</v>
      </c>
      <c r="N3423" s="4">
        <v>44</v>
      </c>
      <c r="O3423" s="4">
        <f t="shared" si="424"/>
        <v>5</v>
      </c>
      <c r="P3423" s="4">
        <f t="shared" si="425"/>
        <v>2</v>
      </c>
      <c r="Q3423" s="4">
        <f t="shared" si="426"/>
        <v>2</v>
      </c>
      <c r="R3423" s="4">
        <f t="shared" si="427"/>
        <v>9</v>
      </c>
      <c r="S3423" s="4">
        <f t="shared" si="428"/>
        <v>100</v>
      </c>
      <c r="T3423" s="4" t="str">
        <f t="shared" si="429"/>
        <v>C - Entwicklungspotenzial</v>
      </c>
      <c r="U3423" s="4">
        <f>ROUND(((E3423-Hilfswerte!$B$20)/Hilfswerte!$B$21)+((F3423-Hilfswerte!$B$22)/Hilfswerte!$B$23)+((G3423-Hilfswerte!$B$24)/Hilfswerte!$B$25)+0.1*INDEX(Hilfswerte!$B$4:$B$15,MATCH(C3423,Hilfswerte!$A$4:$A$15,0)),2)</f>
        <v>0.27</v>
      </c>
      <c r="V3423" s="4">
        <f>ROUND(SQRT((((E3423-Hilfswerte!$B$20)/Hilfswerte!$B$21)-Hilfswerte!$B$28)^2+(((F3423-Hilfswerte!$B$22)/Hilfswerte!$B$23)-Hilfswerte!$B$29)^2+(((G3423-Hilfswerte!$B$24)/Hilfswerte!$B$25)-Hilfswerte!$B$30)^2),3)</f>
        <v>1.1479999999999999</v>
      </c>
      <c r="W3423" s="4">
        <f>ROUND(E3423*Hilfswerte!$B$31,0)</f>
        <v>3494</v>
      </c>
      <c r="X3423" s="4">
        <f t="shared" si="430"/>
        <v>3024</v>
      </c>
      <c r="Y3423" s="4" t="str">
        <f>IF(T3423="A - Top-Kunde","bereits Top-Kunde",IF(AND(V3423&lt;=Hilfswerte!$B$34,H3423&lt;0.5*W3423),"Hoch",IF(AND(V3423&lt;=Hilfswerte!$B$35,H3423&lt;0.7*W3423),"Mittel","Niedrig")))</f>
        <v>Niedrig</v>
      </c>
      <c r="Z3423" s="4">
        <f t="shared" si="431"/>
        <v>7.7</v>
      </c>
      <c r="AA3423" s="4" t="str">
        <f>IF(J3423&gt;365,"Bereits abgewandert (Segment D)",IF(Z3423&gt;=Hilfswerte!$B$38,"Rot - akut gefaehrdet",IF(Z3423&gt;=Hilfswerte!$B$39,"Gelb - beobachten","Gruen - stabil")))</f>
        <v>Gruen - stabil</v>
      </c>
    </row>
    <row r="3424" spans="1:27" ht="15" customHeight="1" x14ac:dyDescent="0.25">
      <c r="A3424" s="4" t="s">
        <v>3771</v>
      </c>
      <c r="B3424" s="4" t="s">
        <v>890</v>
      </c>
      <c r="C3424" s="4" t="s">
        <v>47</v>
      </c>
      <c r="D3424" s="4" t="s">
        <v>52</v>
      </c>
      <c r="E3424" s="4">
        <v>33</v>
      </c>
      <c r="F3424" s="4">
        <v>9.1999999999999993</v>
      </c>
      <c r="G3424" s="4">
        <v>16</v>
      </c>
      <c r="H3424" s="4">
        <v>9372</v>
      </c>
      <c r="I3424" s="4">
        <v>3</v>
      </c>
      <c r="J3424" s="4">
        <v>40</v>
      </c>
      <c r="K3424" s="4">
        <v>0</v>
      </c>
      <c r="L3424" s="4">
        <v>3</v>
      </c>
      <c r="M3424" s="4">
        <v>4</v>
      </c>
      <c r="N3424" s="4">
        <v>19.8</v>
      </c>
      <c r="O3424" s="4">
        <f t="shared" si="424"/>
        <v>4</v>
      </c>
      <c r="P3424" s="4">
        <f t="shared" si="425"/>
        <v>3</v>
      </c>
      <c r="Q3424" s="4">
        <f t="shared" si="426"/>
        <v>5</v>
      </c>
      <c r="R3424" s="4">
        <f t="shared" si="427"/>
        <v>12</v>
      </c>
      <c r="S3424" s="4">
        <f t="shared" si="428"/>
        <v>129</v>
      </c>
      <c r="T3424" s="4" t="str">
        <f t="shared" si="429"/>
        <v>A - Top-Kunde</v>
      </c>
      <c r="U3424" s="4">
        <f>ROUND(((E3424-Hilfswerte!$B$20)/Hilfswerte!$B$21)+((F3424-Hilfswerte!$B$22)/Hilfswerte!$B$23)+((G3424-Hilfswerte!$B$24)/Hilfswerte!$B$25)+0.1*INDEX(Hilfswerte!$B$4:$B$15,MATCH(C3424,Hilfswerte!$A$4:$A$15,0)),2)</f>
        <v>0.28999999999999998</v>
      </c>
      <c r="V3424" s="4">
        <f>ROUND(SQRT((((E3424-Hilfswerte!$B$20)/Hilfswerte!$B$21)-Hilfswerte!$B$28)^2+(((F3424-Hilfswerte!$B$22)/Hilfswerte!$B$23)-Hilfswerte!$B$29)^2+(((G3424-Hilfswerte!$B$24)/Hilfswerte!$B$25)-Hilfswerte!$B$30)^2),3)</f>
        <v>1.0820000000000001</v>
      </c>
      <c r="W3424" s="4">
        <f>ROUND(E3424*Hilfswerte!$B$31,0)</f>
        <v>6783</v>
      </c>
      <c r="X3424" s="4">
        <f t="shared" si="430"/>
        <v>0</v>
      </c>
      <c r="Y3424" s="4" t="str">
        <f>IF(T3424="A - Top-Kunde","bereits Top-Kunde",IF(AND(V3424&lt;=Hilfswerte!$B$34,H3424&lt;0.5*W3424),"Hoch",IF(AND(V3424&lt;=Hilfswerte!$B$35,H3424&lt;0.7*W3424),"Mittel","Niedrig")))</f>
        <v>bereits Top-Kunde</v>
      </c>
      <c r="Z3424" s="4">
        <f t="shared" si="431"/>
        <v>2.6</v>
      </c>
      <c r="AA3424" s="4" t="str">
        <f>IF(J3424&gt;365,"Bereits abgewandert (Segment D)",IF(Z3424&gt;=Hilfswerte!$B$38,"Rot - akut gefaehrdet",IF(Z3424&gt;=Hilfswerte!$B$39,"Gelb - beobachten","Gruen - stabil")))</f>
        <v>Gruen - stabil</v>
      </c>
    </row>
    <row r="3425" spans="1:27" ht="15" customHeight="1" x14ac:dyDescent="0.25">
      <c r="A3425" s="4" t="s">
        <v>3772</v>
      </c>
      <c r="B3425" s="4" t="s">
        <v>531</v>
      </c>
      <c r="C3425" s="4" t="s">
        <v>51</v>
      </c>
      <c r="D3425" s="4" t="s">
        <v>30</v>
      </c>
      <c r="E3425" s="4">
        <v>397</v>
      </c>
      <c r="F3425" s="4">
        <v>86</v>
      </c>
      <c r="G3425" s="4">
        <v>9.3000000000000007</v>
      </c>
      <c r="H3425" s="4">
        <v>9858</v>
      </c>
      <c r="I3425" s="4">
        <v>2</v>
      </c>
      <c r="J3425" s="4">
        <v>31</v>
      </c>
      <c r="K3425" s="4">
        <v>0</v>
      </c>
      <c r="L3425" s="4">
        <v>4</v>
      </c>
      <c r="M3425" s="4">
        <v>6</v>
      </c>
      <c r="N3425" s="4">
        <v>40.700000000000003</v>
      </c>
      <c r="O3425" s="4">
        <f t="shared" si="424"/>
        <v>4</v>
      </c>
      <c r="P3425" s="4">
        <f t="shared" si="425"/>
        <v>2</v>
      </c>
      <c r="Q3425" s="4">
        <f t="shared" si="426"/>
        <v>5</v>
      </c>
      <c r="R3425" s="4">
        <f t="shared" si="427"/>
        <v>11</v>
      </c>
      <c r="S3425" s="4">
        <f t="shared" si="428"/>
        <v>129.19999999999999</v>
      </c>
      <c r="T3425" s="4" t="str">
        <f t="shared" si="429"/>
        <v>A - Top-Kunde</v>
      </c>
      <c r="U3425" s="4">
        <f>ROUND(((E3425-Hilfswerte!$B$20)/Hilfswerte!$B$21)+((F3425-Hilfswerte!$B$22)/Hilfswerte!$B$23)+((G3425-Hilfswerte!$B$24)/Hilfswerte!$B$25)+0.1*INDEX(Hilfswerte!$B$4:$B$15,MATCH(C3425,Hilfswerte!$A$4:$A$15,0)),2)</f>
        <v>2.4300000000000002</v>
      </c>
      <c r="V3425" s="4">
        <f>ROUND(SQRT((((E3425-Hilfswerte!$B$20)/Hilfswerte!$B$21)-Hilfswerte!$B$28)^2+(((F3425-Hilfswerte!$B$22)/Hilfswerte!$B$23)-Hilfswerte!$B$29)^2+(((G3425-Hilfswerte!$B$24)/Hilfswerte!$B$25)-Hilfswerte!$B$30)^2),3)</f>
        <v>1.3480000000000001</v>
      </c>
      <c r="W3425" s="4">
        <f>ROUND(E3425*Hilfswerte!$B$31,0)</f>
        <v>81602</v>
      </c>
      <c r="X3425" s="4">
        <f t="shared" si="430"/>
        <v>71744</v>
      </c>
      <c r="Y3425" s="4" t="str">
        <f>IF(T3425="A - Top-Kunde","bereits Top-Kunde",IF(AND(V3425&lt;=Hilfswerte!$B$34,H3425&lt;0.5*W3425),"Hoch",IF(AND(V3425&lt;=Hilfswerte!$B$35,H3425&lt;0.7*W3425),"Mittel","Niedrig")))</f>
        <v>bereits Top-Kunde</v>
      </c>
      <c r="Z3425" s="4">
        <f t="shared" si="431"/>
        <v>2.4</v>
      </c>
      <c r="AA3425" s="4" t="str">
        <f>IF(J3425&gt;365,"Bereits abgewandert (Segment D)",IF(Z3425&gt;=Hilfswerte!$B$38,"Rot - akut gefaehrdet",IF(Z3425&gt;=Hilfswerte!$B$39,"Gelb - beobachten","Gruen - stabil")))</f>
        <v>Gruen - stabil</v>
      </c>
    </row>
    <row r="3426" spans="1:27" ht="15" customHeight="1" x14ac:dyDescent="0.25">
      <c r="A3426" s="4" t="s">
        <v>3773</v>
      </c>
      <c r="B3426" s="4" t="s">
        <v>567</v>
      </c>
      <c r="C3426" s="4" t="s">
        <v>29</v>
      </c>
      <c r="D3426" s="4" t="s">
        <v>30</v>
      </c>
      <c r="E3426" s="4">
        <v>58</v>
      </c>
      <c r="F3426" s="4">
        <v>13.3</v>
      </c>
      <c r="G3426" s="4">
        <v>6</v>
      </c>
      <c r="H3426" s="4">
        <v>1456</v>
      </c>
      <c r="I3426" s="4">
        <v>1</v>
      </c>
      <c r="J3426" s="4">
        <v>148</v>
      </c>
      <c r="K3426" s="4">
        <v>0</v>
      </c>
      <c r="L3426" s="4">
        <v>18</v>
      </c>
      <c r="M3426" s="4">
        <v>3</v>
      </c>
      <c r="N3426" s="4">
        <v>-16.899999999999999</v>
      </c>
      <c r="O3426" s="4">
        <f t="shared" si="424"/>
        <v>3</v>
      </c>
      <c r="P3426" s="4">
        <f t="shared" si="425"/>
        <v>1</v>
      </c>
      <c r="Q3426" s="4">
        <f t="shared" si="426"/>
        <v>3</v>
      </c>
      <c r="R3426" s="4">
        <f t="shared" si="427"/>
        <v>7</v>
      </c>
      <c r="S3426" s="4">
        <f t="shared" si="428"/>
        <v>56.2</v>
      </c>
      <c r="T3426" s="4" t="str">
        <f t="shared" si="429"/>
        <v>C - Entwicklungspotenzial</v>
      </c>
      <c r="U3426" s="4">
        <f>ROUND(((E3426-Hilfswerte!$B$20)/Hilfswerte!$B$21)+((F3426-Hilfswerte!$B$22)/Hilfswerte!$B$23)+((G3426-Hilfswerte!$B$24)/Hilfswerte!$B$25)+0.1*INDEX(Hilfswerte!$B$4:$B$15,MATCH(C3426,Hilfswerte!$A$4:$A$15,0)),2)</f>
        <v>-0.93</v>
      </c>
      <c r="V3426" s="4">
        <f>ROUND(SQRT((((E3426-Hilfswerte!$B$20)/Hilfswerte!$B$21)-Hilfswerte!$B$28)^2+(((F3426-Hilfswerte!$B$22)/Hilfswerte!$B$23)-Hilfswerte!$B$29)^2+(((G3426-Hilfswerte!$B$24)/Hilfswerte!$B$25)-Hilfswerte!$B$30)^2),3)</f>
        <v>1.0469999999999999</v>
      </c>
      <c r="W3426" s="4">
        <f>ROUND(E3426*Hilfswerte!$B$31,0)</f>
        <v>11922</v>
      </c>
      <c r="X3426" s="4">
        <f t="shared" si="430"/>
        <v>10466</v>
      </c>
      <c r="Y3426" s="4" t="str">
        <f>IF(T3426="A - Top-Kunde","bereits Top-Kunde",IF(AND(V3426&lt;=Hilfswerte!$B$34,H3426&lt;0.5*W3426),"Hoch",IF(AND(V3426&lt;=Hilfswerte!$B$35,H3426&lt;0.7*W3426),"Mittel","Niedrig")))</f>
        <v>Mittel</v>
      </c>
      <c r="Z3426" s="4">
        <f t="shared" si="431"/>
        <v>17.8</v>
      </c>
      <c r="AA3426" s="4" t="str">
        <f>IF(J3426&gt;365,"Bereits abgewandert (Segment D)",IF(Z3426&gt;=Hilfswerte!$B$38,"Rot - akut gefaehrdet",IF(Z3426&gt;=Hilfswerte!$B$39,"Gelb - beobachten","Gruen - stabil")))</f>
        <v>Gelb - beobachten</v>
      </c>
    </row>
    <row r="3427" spans="1:27" ht="15" customHeight="1" x14ac:dyDescent="0.25">
      <c r="A3427" s="4" t="s">
        <v>3774</v>
      </c>
      <c r="B3427" s="4" t="s">
        <v>947</v>
      </c>
      <c r="C3427" s="4" t="s">
        <v>29</v>
      </c>
      <c r="D3427" s="4" t="s">
        <v>30</v>
      </c>
      <c r="E3427" s="4">
        <v>89</v>
      </c>
      <c r="F3427" s="4">
        <v>21.5</v>
      </c>
      <c r="G3427" s="4">
        <v>15.1</v>
      </c>
      <c r="H3427" s="4">
        <v>4307</v>
      </c>
      <c r="I3427" s="4">
        <v>2</v>
      </c>
      <c r="J3427" s="4">
        <v>84</v>
      </c>
      <c r="K3427" s="4">
        <v>1</v>
      </c>
      <c r="L3427" s="4">
        <v>25</v>
      </c>
      <c r="M3427" s="4">
        <v>6</v>
      </c>
      <c r="N3427" s="4">
        <v>-15.9</v>
      </c>
      <c r="O3427" s="4">
        <f t="shared" si="424"/>
        <v>4</v>
      </c>
      <c r="P3427" s="4">
        <f t="shared" si="425"/>
        <v>2</v>
      </c>
      <c r="Q3427" s="4">
        <f t="shared" si="426"/>
        <v>4</v>
      </c>
      <c r="R3427" s="4">
        <f t="shared" si="427"/>
        <v>10</v>
      </c>
      <c r="S3427" s="4">
        <f t="shared" si="428"/>
        <v>78.599999999999994</v>
      </c>
      <c r="T3427" s="4" t="str">
        <f t="shared" si="429"/>
        <v>C - Entwicklungspotenzial</v>
      </c>
      <c r="U3427" s="4">
        <f>ROUND(((E3427-Hilfswerte!$B$20)/Hilfswerte!$B$21)+((F3427-Hilfswerte!$B$22)/Hilfswerte!$B$23)+((G3427-Hilfswerte!$B$24)/Hilfswerte!$B$25)+0.1*INDEX(Hilfswerte!$B$4:$B$15,MATCH(C3427,Hilfswerte!$A$4:$A$15,0)),2)</f>
        <v>0.79</v>
      </c>
      <c r="V3427" s="4">
        <f>ROUND(SQRT((((E3427-Hilfswerte!$B$20)/Hilfswerte!$B$21)-Hilfswerte!$B$28)^2+(((F3427-Hilfswerte!$B$22)/Hilfswerte!$B$23)-Hilfswerte!$B$29)^2+(((G3427-Hilfswerte!$B$24)/Hilfswerte!$B$25)-Hilfswerte!$B$30)^2),3)</f>
        <v>0.76</v>
      </c>
      <c r="W3427" s="4">
        <f>ROUND(E3427*Hilfswerte!$B$31,0)</f>
        <v>18294</v>
      </c>
      <c r="X3427" s="4">
        <f t="shared" si="430"/>
        <v>13987</v>
      </c>
      <c r="Y3427" s="4" t="str">
        <f>IF(T3427="A - Top-Kunde","bereits Top-Kunde",IF(AND(V3427&lt;=Hilfswerte!$B$34,H3427&lt;0.5*W3427),"Hoch",IF(AND(V3427&lt;=Hilfswerte!$B$35,H3427&lt;0.7*W3427),"Mittel","Niedrig")))</f>
        <v>Hoch</v>
      </c>
      <c r="Z3427" s="4">
        <f t="shared" si="431"/>
        <v>18.600000000000001</v>
      </c>
      <c r="AA3427" s="4" t="str">
        <f>IF(J3427&gt;365,"Bereits abgewandert (Segment D)",IF(Z3427&gt;=Hilfswerte!$B$38,"Rot - akut gefaehrdet",IF(Z3427&gt;=Hilfswerte!$B$39,"Gelb - beobachten","Gruen - stabil")))</f>
        <v>Gelb - beobachten</v>
      </c>
    </row>
    <row r="3428" spans="1:27" ht="15" customHeight="1" x14ac:dyDescent="0.25">
      <c r="A3428" s="4" t="s">
        <v>3775</v>
      </c>
      <c r="B3428" s="4" t="s">
        <v>808</v>
      </c>
      <c r="C3428" s="4" t="s">
        <v>89</v>
      </c>
      <c r="D3428" s="4" t="s">
        <v>30</v>
      </c>
      <c r="E3428" s="4">
        <v>127</v>
      </c>
      <c r="F3428" s="4">
        <v>26</v>
      </c>
      <c r="G3428" s="4">
        <v>15.6</v>
      </c>
      <c r="H3428" s="4">
        <v>8731</v>
      </c>
      <c r="I3428" s="4">
        <v>2</v>
      </c>
      <c r="J3428" s="4">
        <v>43</v>
      </c>
      <c r="K3428" s="4">
        <v>0</v>
      </c>
      <c r="L3428" s="4">
        <v>-7</v>
      </c>
      <c r="M3428" s="4">
        <v>6</v>
      </c>
      <c r="N3428" s="4">
        <v>14.3</v>
      </c>
      <c r="O3428" s="4">
        <f t="shared" si="424"/>
        <v>4</v>
      </c>
      <c r="P3428" s="4">
        <f t="shared" si="425"/>
        <v>2</v>
      </c>
      <c r="Q3428" s="4">
        <f t="shared" si="426"/>
        <v>5</v>
      </c>
      <c r="R3428" s="4">
        <f t="shared" si="427"/>
        <v>11</v>
      </c>
      <c r="S3428" s="4">
        <f t="shared" si="428"/>
        <v>117.2</v>
      </c>
      <c r="T3428" s="4" t="str">
        <f t="shared" si="429"/>
        <v>B - Kernkunde</v>
      </c>
      <c r="U3428" s="4">
        <f>ROUND(((E3428-Hilfswerte!$B$20)/Hilfswerte!$B$21)+((F3428-Hilfswerte!$B$22)/Hilfswerte!$B$23)+((G3428-Hilfswerte!$B$24)/Hilfswerte!$B$25)+0.1*INDEX(Hilfswerte!$B$4:$B$15,MATCH(C3428,Hilfswerte!$A$4:$A$15,0)),2)</f>
        <v>1.1399999999999999</v>
      </c>
      <c r="V3428" s="4">
        <f>ROUND(SQRT((((E3428-Hilfswerte!$B$20)/Hilfswerte!$B$21)-Hilfswerte!$B$28)^2+(((F3428-Hilfswerte!$B$22)/Hilfswerte!$B$23)-Hilfswerte!$B$29)^2+(((G3428-Hilfswerte!$B$24)/Hilfswerte!$B$25)-Hilfswerte!$B$30)^2),3)</f>
        <v>0.748</v>
      </c>
      <c r="W3428" s="4">
        <f>ROUND(E3428*Hilfswerte!$B$31,0)</f>
        <v>26104</v>
      </c>
      <c r="X3428" s="4">
        <f t="shared" si="430"/>
        <v>17373</v>
      </c>
      <c r="Y3428" s="4" t="str">
        <f>IF(T3428="A - Top-Kunde","bereits Top-Kunde",IF(AND(V3428&lt;=Hilfswerte!$B$34,H3428&lt;0.5*W3428),"Hoch",IF(AND(V3428&lt;=Hilfswerte!$B$35,H3428&lt;0.7*W3428),"Mittel","Niedrig")))</f>
        <v>Hoch</v>
      </c>
      <c r="Z3428" s="4">
        <f t="shared" si="431"/>
        <v>2.2000000000000002</v>
      </c>
      <c r="AA3428" s="4" t="str">
        <f>IF(J3428&gt;365,"Bereits abgewandert (Segment D)",IF(Z3428&gt;=Hilfswerte!$B$38,"Rot - akut gefaehrdet",IF(Z3428&gt;=Hilfswerte!$B$39,"Gelb - beobachten","Gruen - stabil")))</f>
        <v>Gruen - stabil</v>
      </c>
    </row>
    <row r="3429" spans="1:27" ht="15" customHeight="1" x14ac:dyDescent="0.25">
      <c r="A3429" s="4" t="s">
        <v>3776</v>
      </c>
      <c r="B3429" s="4" t="s">
        <v>162</v>
      </c>
      <c r="C3429" s="4" t="s">
        <v>62</v>
      </c>
      <c r="D3429" s="4" t="s">
        <v>30</v>
      </c>
      <c r="E3429" s="4">
        <v>92</v>
      </c>
      <c r="F3429" s="4">
        <v>13.3</v>
      </c>
      <c r="G3429" s="4">
        <v>16.2</v>
      </c>
      <c r="H3429" s="4">
        <v>64538</v>
      </c>
      <c r="I3429" s="4">
        <v>8</v>
      </c>
      <c r="J3429" s="4">
        <v>19</v>
      </c>
      <c r="K3429" s="4">
        <v>1</v>
      </c>
      <c r="L3429" s="4">
        <v>12</v>
      </c>
      <c r="M3429" s="4">
        <v>4</v>
      </c>
      <c r="N3429" s="4">
        <v>19.5</v>
      </c>
      <c r="O3429" s="4">
        <f t="shared" si="424"/>
        <v>5</v>
      </c>
      <c r="P3429" s="4">
        <f t="shared" si="425"/>
        <v>5</v>
      </c>
      <c r="Q3429" s="4">
        <f t="shared" si="426"/>
        <v>5</v>
      </c>
      <c r="R3429" s="4">
        <f t="shared" si="427"/>
        <v>15</v>
      </c>
      <c r="S3429" s="4">
        <f t="shared" si="428"/>
        <v>150.19999999999999</v>
      </c>
      <c r="T3429" s="4" t="str">
        <f t="shared" si="429"/>
        <v>A - Top-Kunde</v>
      </c>
      <c r="U3429" s="4">
        <f>ROUND(((E3429-Hilfswerte!$B$20)/Hilfswerte!$B$21)+((F3429-Hilfswerte!$B$22)/Hilfswerte!$B$23)+((G3429-Hilfswerte!$B$24)/Hilfswerte!$B$25)+0.1*INDEX(Hilfswerte!$B$4:$B$15,MATCH(C3429,Hilfswerte!$A$4:$A$15,0)),2)</f>
        <v>0.98</v>
      </c>
      <c r="V3429" s="4">
        <f>ROUND(SQRT((((E3429-Hilfswerte!$B$20)/Hilfswerte!$B$21)-Hilfswerte!$B$28)^2+(((F3429-Hilfswerte!$B$22)/Hilfswerte!$B$23)-Hilfswerte!$B$29)^2+(((G3429-Hilfswerte!$B$24)/Hilfswerte!$B$25)-Hilfswerte!$B$30)^2),3)</f>
        <v>0.96199999999999997</v>
      </c>
      <c r="W3429" s="4">
        <f>ROUND(E3429*Hilfswerte!$B$31,0)</f>
        <v>18910</v>
      </c>
      <c r="X3429" s="4">
        <f t="shared" si="430"/>
        <v>0</v>
      </c>
      <c r="Y3429" s="4" t="str">
        <f>IF(T3429="A - Top-Kunde","bereits Top-Kunde",IF(AND(V3429&lt;=Hilfswerte!$B$34,H3429&lt;0.5*W3429),"Hoch",IF(AND(V3429&lt;=Hilfswerte!$B$35,H3429&lt;0.7*W3429),"Mittel","Niedrig")))</f>
        <v>bereits Top-Kunde</v>
      </c>
      <c r="Z3429" s="4">
        <f t="shared" si="431"/>
        <v>6.4</v>
      </c>
      <c r="AA3429" s="4" t="str">
        <f>IF(J3429&gt;365,"Bereits abgewandert (Segment D)",IF(Z3429&gt;=Hilfswerte!$B$38,"Rot - akut gefaehrdet",IF(Z3429&gt;=Hilfswerte!$B$39,"Gelb - beobachten","Gruen - stabil")))</f>
        <v>Gruen - stabil</v>
      </c>
    </row>
    <row r="3430" spans="1:27" ht="15" customHeight="1" x14ac:dyDescent="0.25">
      <c r="A3430" s="4" t="s">
        <v>3777</v>
      </c>
      <c r="B3430" s="4" t="s">
        <v>1002</v>
      </c>
      <c r="C3430" s="4" t="s">
        <v>55</v>
      </c>
      <c r="D3430" s="4" t="s">
        <v>56</v>
      </c>
      <c r="E3430" s="4">
        <v>164</v>
      </c>
      <c r="F3430" s="4">
        <v>31.7</v>
      </c>
      <c r="G3430" s="4">
        <v>13.8</v>
      </c>
      <c r="H3430" s="4">
        <v>65702</v>
      </c>
      <c r="I3430" s="4">
        <v>11</v>
      </c>
      <c r="J3430" s="4">
        <v>73</v>
      </c>
      <c r="K3430" s="4">
        <v>1</v>
      </c>
      <c r="L3430" s="4">
        <v>20</v>
      </c>
      <c r="M3430" s="4">
        <v>4</v>
      </c>
      <c r="N3430" s="4">
        <v>13.4</v>
      </c>
      <c r="O3430" s="4">
        <f t="shared" si="424"/>
        <v>4</v>
      </c>
      <c r="P3430" s="4">
        <f t="shared" si="425"/>
        <v>5</v>
      </c>
      <c r="Q3430" s="4">
        <f t="shared" si="426"/>
        <v>5</v>
      </c>
      <c r="R3430" s="4">
        <f t="shared" si="427"/>
        <v>14</v>
      </c>
      <c r="S3430" s="4">
        <f t="shared" si="428"/>
        <v>134.69999999999999</v>
      </c>
      <c r="T3430" s="4" t="str">
        <f t="shared" si="429"/>
        <v>A - Top-Kunde</v>
      </c>
      <c r="U3430" s="4">
        <f>ROUND(((E3430-Hilfswerte!$B$20)/Hilfswerte!$B$21)+((F3430-Hilfswerte!$B$22)/Hilfswerte!$B$23)+((G3430-Hilfswerte!$B$24)/Hilfswerte!$B$25)+0.1*INDEX(Hilfswerte!$B$4:$B$15,MATCH(C3430,Hilfswerte!$A$4:$A$15,0)),2)</f>
        <v>1.1200000000000001</v>
      </c>
      <c r="V3430" s="4">
        <f>ROUND(SQRT((((E3430-Hilfswerte!$B$20)/Hilfswerte!$B$21)-Hilfswerte!$B$28)^2+(((F3430-Hilfswerte!$B$22)/Hilfswerte!$B$23)-Hilfswerte!$B$29)^2+(((G3430-Hilfswerte!$B$24)/Hilfswerte!$B$25)-Hilfswerte!$B$30)^2),3)</f>
        <v>0.42499999999999999</v>
      </c>
      <c r="W3430" s="4">
        <f>ROUND(E3430*Hilfswerte!$B$31,0)</f>
        <v>33710</v>
      </c>
      <c r="X3430" s="4">
        <f t="shared" si="430"/>
        <v>0</v>
      </c>
      <c r="Y3430" s="4" t="str">
        <f>IF(T3430="A - Top-Kunde","bereits Top-Kunde",IF(AND(V3430&lt;=Hilfswerte!$B$34,H3430&lt;0.5*W3430),"Hoch",IF(AND(V3430&lt;=Hilfswerte!$B$35,H3430&lt;0.7*W3430),"Mittel","Niedrig")))</f>
        <v>bereits Top-Kunde</v>
      </c>
      <c r="Z3430" s="4">
        <f t="shared" si="431"/>
        <v>10.7</v>
      </c>
      <c r="AA3430" s="4" t="str">
        <f>IF(J3430&gt;365,"Bereits abgewandert (Segment D)",IF(Z3430&gt;=Hilfswerte!$B$38,"Rot - akut gefaehrdet",IF(Z3430&gt;=Hilfswerte!$B$39,"Gelb - beobachten","Gruen - stabil")))</f>
        <v>Gruen - stabil</v>
      </c>
    </row>
    <row r="3431" spans="1:27" ht="15" customHeight="1" x14ac:dyDescent="0.25">
      <c r="A3431" s="4" t="s">
        <v>3778</v>
      </c>
      <c r="B3431" s="4" t="s">
        <v>1323</v>
      </c>
      <c r="C3431" s="4" t="s">
        <v>55</v>
      </c>
      <c r="D3431" s="4" t="s">
        <v>30</v>
      </c>
      <c r="E3431" s="4">
        <v>105</v>
      </c>
      <c r="F3431" s="4">
        <v>15.5</v>
      </c>
      <c r="G3431" s="4">
        <v>1.7</v>
      </c>
      <c r="H3431" s="4">
        <v>0</v>
      </c>
      <c r="I3431" s="4">
        <v>0</v>
      </c>
      <c r="J3431" s="4">
        <v>775</v>
      </c>
      <c r="K3431" s="4">
        <v>0</v>
      </c>
      <c r="L3431" s="4">
        <v>1</v>
      </c>
      <c r="M3431" s="4">
        <v>0</v>
      </c>
      <c r="N3431" s="4">
        <v>-88.9</v>
      </c>
      <c r="O3431" s="4">
        <f t="shared" si="424"/>
        <v>1</v>
      </c>
      <c r="P3431" s="4">
        <f t="shared" si="425"/>
        <v>1</v>
      </c>
      <c r="Q3431" s="4">
        <f t="shared" si="426"/>
        <v>1</v>
      </c>
      <c r="R3431" s="4">
        <f t="shared" si="427"/>
        <v>3</v>
      </c>
      <c r="S3431" s="4">
        <f t="shared" si="428"/>
        <v>-14.8</v>
      </c>
      <c r="T3431" s="4" t="str">
        <f t="shared" si="429"/>
        <v>D - Abwanderungsrisiko</v>
      </c>
      <c r="U3431" s="4">
        <f>ROUND(((E3431-Hilfswerte!$B$20)/Hilfswerte!$B$21)+((F3431-Hilfswerte!$B$22)/Hilfswerte!$B$23)+((G3431-Hilfswerte!$B$24)/Hilfswerte!$B$25)+0.1*INDEX(Hilfswerte!$B$4:$B$15,MATCH(C3431,Hilfswerte!$A$4:$A$15,0)),2)</f>
        <v>-1.35</v>
      </c>
      <c r="V3431" s="4">
        <f>ROUND(SQRT((((E3431-Hilfswerte!$B$20)/Hilfswerte!$B$21)-Hilfswerte!$B$28)^2+(((F3431-Hilfswerte!$B$22)/Hilfswerte!$B$23)-Hilfswerte!$B$29)^2+(((G3431-Hilfswerte!$B$24)/Hilfswerte!$B$25)-Hilfswerte!$B$30)^2),3)</f>
        <v>1.585</v>
      </c>
      <c r="W3431" s="4">
        <f>ROUND(E3431*Hilfswerte!$B$31,0)</f>
        <v>21582</v>
      </c>
      <c r="X3431" s="4">
        <f t="shared" si="430"/>
        <v>21582</v>
      </c>
      <c r="Y3431" s="4" t="str">
        <f>IF(T3431="A - Top-Kunde","bereits Top-Kunde",IF(AND(V3431&lt;=Hilfswerte!$B$34,H3431&lt;0.5*W3431),"Hoch",IF(AND(V3431&lt;=Hilfswerte!$B$35,H3431&lt;0.7*W3431),"Mittel","Niedrig")))</f>
        <v>Niedrig</v>
      </c>
      <c r="Z3431" s="4">
        <f t="shared" si="431"/>
        <v>74.5</v>
      </c>
      <c r="AA3431" s="4" t="str">
        <f>IF(J3431&gt;365,"Bereits abgewandert (Segment D)",IF(Z3431&gt;=Hilfswerte!$B$38,"Rot - akut gefaehrdet",IF(Z3431&gt;=Hilfswerte!$B$39,"Gelb - beobachten","Gruen - stabil")))</f>
        <v>Bereits abgewandert (Segment D)</v>
      </c>
    </row>
    <row r="3432" spans="1:27" ht="15" customHeight="1" x14ac:dyDescent="0.25">
      <c r="A3432" s="4" t="s">
        <v>3779</v>
      </c>
      <c r="B3432" s="4" t="s">
        <v>723</v>
      </c>
      <c r="C3432" s="4" t="s">
        <v>47</v>
      </c>
      <c r="D3432" s="4" t="s">
        <v>52</v>
      </c>
      <c r="E3432" s="4">
        <v>29</v>
      </c>
      <c r="F3432" s="4">
        <v>7</v>
      </c>
      <c r="G3432" s="4">
        <v>10.6</v>
      </c>
      <c r="H3432" s="4">
        <v>289</v>
      </c>
      <c r="I3432" s="4">
        <v>4</v>
      </c>
      <c r="J3432" s="4">
        <v>10</v>
      </c>
      <c r="K3432" s="4">
        <v>0</v>
      </c>
      <c r="L3432" s="4">
        <v>-4</v>
      </c>
      <c r="M3432" s="4">
        <v>2</v>
      </c>
      <c r="N3432" s="4">
        <v>-7.4</v>
      </c>
      <c r="O3432" s="4">
        <f t="shared" si="424"/>
        <v>5</v>
      </c>
      <c r="P3432" s="4">
        <f t="shared" si="425"/>
        <v>4</v>
      </c>
      <c r="Q3432" s="4">
        <f t="shared" si="426"/>
        <v>2</v>
      </c>
      <c r="R3432" s="4">
        <f t="shared" si="427"/>
        <v>11</v>
      </c>
      <c r="S3432" s="4">
        <f t="shared" si="428"/>
        <v>106.3</v>
      </c>
      <c r="T3432" s="4" t="str">
        <f t="shared" si="429"/>
        <v>B - Kernkunde</v>
      </c>
      <c r="U3432" s="4">
        <f>ROUND(((E3432-Hilfswerte!$B$20)/Hilfswerte!$B$21)+((F3432-Hilfswerte!$B$22)/Hilfswerte!$B$23)+((G3432-Hilfswerte!$B$24)/Hilfswerte!$B$25)+0.1*INDEX(Hilfswerte!$B$4:$B$15,MATCH(C3432,Hilfswerte!$A$4:$A$15,0)),2)</f>
        <v>-0.62</v>
      </c>
      <c r="V3432" s="4">
        <f>ROUND(SQRT((((E3432-Hilfswerte!$B$20)/Hilfswerte!$B$21)-Hilfswerte!$B$28)^2+(((F3432-Hilfswerte!$B$22)/Hilfswerte!$B$23)-Hilfswerte!$B$29)^2+(((G3432-Hilfswerte!$B$24)/Hilfswerte!$B$25)-Hilfswerte!$B$30)^2),3)</f>
        <v>0.81499999999999995</v>
      </c>
      <c r="W3432" s="4">
        <f>ROUND(E3432*Hilfswerte!$B$31,0)</f>
        <v>5961</v>
      </c>
      <c r="X3432" s="4">
        <f t="shared" si="430"/>
        <v>5672</v>
      </c>
      <c r="Y3432" s="4" t="str">
        <f>IF(T3432="A - Top-Kunde","bereits Top-Kunde",IF(AND(V3432&lt;=Hilfswerte!$B$34,H3432&lt;0.5*W3432),"Hoch",IF(AND(V3432&lt;=Hilfswerte!$B$35,H3432&lt;0.7*W3432),"Mittel","Niedrig")))</f>
        <v>Hoch</v>
      </c>
      <c r="Z3432" s="4">
        <f t="shared" si="431"/>
        <v>3.5</v>
      </c>
      <c r="AA3432" s="4" t="str">
        <f>IF(J3432&gt;365,"Bereits abgewandert (Segment D)",IF(Z3432&gt;=Hilfswerte!$B$38,"Rot - akut gefaehrdet",IF(Z3432&gt;=Hilfswerte!$B$39,"Gelb - beobachten","Gruen - stabil")))</f>
        <v>Gruen - stabil</v>
      </c>
    </row>
    <row r="3433" spans="1:27" ht="15" customHeight="1" x14ac:dyDescent="0.25">
      <c r="A3433" s="4" t="s">
        <v>3780</v>
      </c>
      <c r="B3433" s="4" t="s">
        <v>824</v>
      </c>
      <c r="C3433" s="4" t="s">
        <v>38</v>
      </c>
      <c r="D3433" s="4" t="s">
        <v>30</v>
      </c>
      <c r="E3433" s="4">
        <v>127</v>
      </c>
      <c r="F3433" s="4">
        <v>21.4</v>
      </c>
      <c r="G3433" s="4">
        <v>7.3</v>
      </c>
      <c r="H3433" s="4">
        <v>10256</v>
      </c>
      <c r="I3433" s="4">
        <v>1</v>
      </c>
      <c r="J3433" s="4">
        <v>213</v>
      </c>
      <c r="K3433" s="4">
        <v>0</v>
      </c>
      <c r="L3433" s="4">
        <v>12</v>
      </c>
      <c r="M3433" s="4">
        <v>1</v>
      </c>
      <c r="N3433" s="4">
        <v>-19</v>
      </c>
      <c r="O3433" s="4">
        <f t="shared" si="424"/>
        <v>2</v>
      </c>
      <c r="P3433" s="4">
        <f t="shared" si="425"/>
        <v>1</v>
      </c>
      <c r="Q3433" s="4">
        <f t="shared" si="426"/>
        <v>5</v>
      </c>
      <c r="R3433" s="4">
        <f t="shared" si="427"/>
        <v>8</v>
      </c>
      <c r="S3433" s="4">
        <f t="shared" si="428"/>
        <v>66.900000000000006</v>
      </c>
      <c r="T3433" s="4" t="str">
        <f t="shared" si="429"/>
        <v>C - Entwicklungspotenzial</v>
      </c>
      <c r="U3433" s="4">
        <f>ROUND(((E3433-Hilfswerte!$B$20)/Hilfswerte!$B$21)+((F3433-Hilfswerte!$B$22)/Hilfswerte!$B$23)+((G3433-Hilfswerte!$B$24)/Hilfswerte!$B$25)+0.1*INDEX(Hilfswerte!$B$4:$B$15,MATCH(C3433,Hilfswerte!$A$4:$A$15,0)),2)</f>
        <v>-0.21</v>
      </c>
      <c r="V3433" s="4">
        <f>ROUND(SQRT((((E3433-Hilfswerte!$B$20)/Hilfswerte!$B$21)-Hilfswerte!$B$28)^2+(((F3433-Hilfswerte!$B$22)/Hilfswerte!$B$23)-Hilfswerte!$B$29)^2+(((G3433-Hilfswerte!$B$24)/Hilfswerte!$B$25)-Hilfswerte!$B$30)^2),3)</f>
        <v>0.70799999999999996</v>
      </c>
      <c r="W3433" s="4">
        <f>ROUND(E3433*Hilfswerte!$B$31,0)</f>
        <v>26104</v>
      </c>
      <c r="X3433" s="4">
        <f t="shared" si="430"/>
        <v>15848</v>
      </c>
      <c r="Y3433" s="4" t="str">
        <f>IF(T3433="A - Top-Kunde","bereits Top-Kunde",IF(AND(V3433&lt;=Hilfswerte!$B$34,H3433&lt;0.5*W3433),"Hoch",IF(AND(V3433&lt;=Hilfswerte!$B$35,H3433&lt;0.7*W3433),"Mittel","Niedrig")))</f>
        <v>Hoch</v>
      </c>
      <c r="Z3433" s="4">
        <f t="shared" si="431"/>
        <v>20.7</v>
      </c>
      <c r="AA3433" s="4" t="str">
        <f>IF(J3433&gt;365,"Bereits abgewandert (Segment D)",IF(Z3433&gt;=Hilfswerte!$B$38,"Rot - akut gefaehrdet",IF(Z3433&gt;=Hilfswerte!$B$39,"Gelb - beobachten","Gruen - stabil")))</f>
        <v>Rot - akut gefaehrdet</v>
      </c>
    </row>
    <row r="3434" spans="1:27" ht="15" customHeight="1" x14ac:dyDescent="0.25">
      <c r="A3434" s="4" t="s">
        <v>3781</v>
      </c>
      <c r="B3434" s="4" t="s">
        <v>365</v>
      </c>
      <c r="C3434" s="4" t="s">
        <v>29</v>
      </c>
      <c r="D3434" s="4" t="s">
        <v>30</v>
      </c>
      <c r="E3434" s="4">
        <v>47</v>
      </c>
      <c r="F3434" s="4">
        <v>11.6</v>
      </c>
      <c r="G3434" s="4">
        <v>9.4</v>
      </c>
      <c r="H3434" s="4">
        <v>3340</v>
      </c>
      <c r="I3434" s="4">
        <v>2</v>
      </c>
      <c r="J3434" s="4">
        <v>303</v>
      </c>
      <c r="K3434" s="4">
        <v>0</v>
      </c>
      <c r="L3434" s="4">
        <v>16</v>
      </c>
      <c r="M3434" s="4">
        <v>5</v>
      </c>
      <c r="N3434" s="4">
        <v>-29.3</v>
      </c>
      <c r="O3434" s="4">
        <f t="shared" si="424"/>
        <v>2</v>
      </c>
      <c r="P3434" s="4">
        <f t="shared" si="425"/>
        <v>2</v>
      </c>
      <c r="Q3434" s="4">
        <f t="shared" si="426"/>
        <v>4</v>
      </c>
      <c r="R3434" s="4">
        <f t="shared" si="427"/>
        <v>8</v>
      </c>
      <c r="S3434" s="4">
        <f t="shared" si="428"/>
        <v>60.6</v>
      </c>
      <c r="T3434" s="4" t="str">
        <f t="shared" si="429"/>
        <v>C - Entwicklungspotenzial</v>
      </c>
      <c r="U3434" s="4">
        <f>ROUND(((E3434-Hilfswerte!$B$20)/Hilfswerte!$B$21)+((F3434-Hilfswerte!$B$22)/Hilfswerte!$B$23)+((G3434-Hilfswerte!$B$24)/Hilfswerte!$B$25)+0.1*INDEX(Hilfswerte!$B$4:$B$15,MATCH(C3434,Hilfswerte!$A$4:$A$15,0)),2)</f>
        <v>-0.47</v>
      </c>
      <c r="V3434" s="4">
        <f>ROUND(SQRT((((E3434-Hilfswerte!$B$20)/Hilfswerte!$B$21)-Hilfswerte!$B$28)^2+(((F3434-Hilfswerte!$B$22)/Hilfswerte!$B$23)-Hilfswerte!$B$29)^2+(((G3434-Hilfswerte!$B$24)/Hilfswerte!$B$25)-Hilfswerte!$B$30)^2),3)</f>
        <v>0.754</v>
      </c>
      <c r="W3434" s="4">
        <f>ROUND(E3434*Hilfswerte!$B$31,0)</f>
        <v>9661</v>
      </c>
      <c r="X3434" s="4">
        <f t="shared" si="430"/>
        <v>6321</v>
      </c>
      <c r="Y3434" s="4" t="str">
        <f>IF(T3434="A - Top-Kunde","bereits Top-Kunde",IF(AND(V3434&lt;=Hilfswerte!$B$34,H3434&lt;0.5*W3434),"Hoch",IF(AND(V3434&lt;=Hilfswerte!$B$35,H3434&lt;0.7*W3434),"Mittel","Niedrig")))</f>
        <v>Hoch</v>
      </c>
      <c r="Z3434" s="4">
        <f t="shared" si="431"/>
        <v>30.1</v>
      </c>
      <c r="AA3434" s="4" t="str">
        <f>IF(J3434&gt;365,"Bereits abgewandert (Segment D)",IF(Z3434&gt;=Hilfswerte!$B$38,"Rot - akut gefaehrdet",IF(Z3434&gt;=Hilfswerte!$B$39,"Gelb - beobachten","Gruen - stabil")))</f>
        <v>Rot - akut gefaehrdet</v>
      </c>
    </row>
    <row r="3435" spans="1:27" ht="15" customHeight="1" x14ac:dyDescent="0.25">
      <c r="A3435" s="4" t="s">
        <v>3782</v>
      </c>
      <c r="B3435" s="4" t="s">
        <v>778</v>
      </c>
      <c r="C3435" s="4" t="s">
        <v>33</v>
      </c>
      <c r="D3435" s="4" t="s">
        <v>30</v>
      </c>
      <c r="E3435" s="4">
        <v>200</v>
      </c>
      <c r="F3435" s="4">
        <v>57.9</v>
      </c>
      <c r="G3435" s="4">
        <v>3.2</v>
      </c>
      <c r="H3435" s="4">
        <v>9435</v>
      </c>
      <c r="I3435" s="4">
        <v>1</v>
      </c>
      <c r="J3435" s="4">
        <v>216</v>
      </c>
      <c r="K3435" s="4">
        <v>0</v>
      </c>
      <c r="L3435" s="4">
        <v>13</v>
      </c>
      <c r="M3435" s="4">
        <v>3</v>
      </c>
      <c r="N3435" s="4">
        <v>24.5</v>
      </c>
      <c r="O3435" s="4">
        <f t="shared" si="424"/>
        <v>2</v>
      </c>
      <c r="P3435" s="4">
        <f t="shared" si="425"/>
        <v>1</v>
      </c>
      <c r="Q3435" s="4">
        <f t="shared" si="426"/>
        <v>5</v>
      </c>
      <c r="R3435" s="4">
        <f t="shared" si="427"/>
        <v>8</v>
      </c>
      <c r="S3435" s="4">
        <f t="shared" si="428"/>
        <v>88.4</v>
      </c>
      <c r="T3435" s="4" t="str">
        <f t="shared" si="429"/>
        <v>C - Entwicklungspotenzial</v>
      </c>
      <c r="U3435" s="4">
        <f>ROUND(((E3435-Hilfswerte!$B$20)/Hilfswerte!$B$21)+((F3435-Hilfswerte!$B$22)/Hilfswerte!$B$23)+((G3435-Hilfswerte!$B$24)/Hilfswerte!$B$25)+0.1*INDEX(Hilfswerte!$B$4:$B$15,MATCH(C3435,Hilfswerte!$A$4:$A$15,0)),2)</f>
        <v>-0.2</v>
      </c>
      <c r="V3435" s="4">
        <f>ROUND(SQRT((((E3435-Hilfswerte!$B$20)/Hilfswerte!$B$21)-Hilfswerte!$B$28)^2+(((F3435-Hilfswerte!$B$22)/Hilfswerte!$B$23)-Hilfswerte!$B$29)^2+(((G3435-Hilfswerte!$B$24)/Hilfswerte!$B$25)-Hilfswerte!$B$30)^2),3)</f>
        <v>1.331</v>
      </c>
      <c r="W3435" s="4">
        <f>ROUND(E3435*Hilfswerte!$B$31,0)</f>
        <v>41109</v>
      </c>
      <c r="X3435" s="4">
        <f t="shared" si="430"/>
        <v>31674</v>
      </c>
      <c r="Y3435" s="4" t="str">
        <f>IF(T3435="A - Top-Kunde","bereits Top-Kunde",IF(AND(V3435&lt;=Hilfswerte!$B$34,H3435&lt;0.5*W3435),"Hoch",IF(AND(V3435&lt;=Hilfswerte!$B$35,H3435&lt;0.7*W3435),"Mittel","Niedrig")))</f>
        <v>Niedrig</v>
      </c>
      <c r="Z3435" s="4">
        <f t="shared" si="431"/>
        <v>13.4</v>
      </c>
      <c r="AA3435" s="4" t="str">
        <f>IF(J3435&gt;365,"Bereits abgewandert (Segment D)",IF(Z3435&gt;=Hilfswerte!$B$38,"Rot - akut gefaehrdet",IF(Z3435&gt;=Hilfswerte!$B$39,"Gelb - beobachten","Gruen - stabil")))</f>
        <v>Gruen - stabil</v>
      </c>
    </row>
    <row r="3436" spans="1:27" ht="15" customHeight="1" x14ac:dyDescent="0.25">
      <c r="A3436" s="4" t="s">
        <v>3783</v>
      </c>
      <c r="B3436" s="4" t="s">
        <v>834</v>
      </c>
      <c r="C3436" s="4" t="s">
        <v>65</v>
      </c>
      <c r="D3436" s="4" t="s">
        <v>106</v>
      </c>
      <c r="E3436" s="4">
        <v>125</v>
      </c>
      <c r="F3436" s="4">
        <v>16.5</v>
      </c>
      <c r="G3436" s="4">
        <v>12.9</v>
      </c>
      <c r="H3436" s="4">
        <v>4468</v>
      </c>
      <c r="I3436" s="4">
        <v>2</v>
      </c>
      <c r="J3436" s="4">
        <v>206</v>
      </c>
      <c r="K3436" s="4">
        <v>0</v>
      </c>
      <c r="L3436" s="4">
        <v>11</v>
      </c>
      <c r="M3436" s="4">
        <v>2</v>
      </c>
      <c r="N3436" s="4">
        <v>-2.9</v>
      </c>
      <c r="O3436" s="4">
        <f t="shared" si="424"/>
        <v>2</v>
      </c>
      <c r="P3436" s="4">
        <f t="shared" si="425"/>
        <v>2</v>
      </c>
      <c r="Q3436" s="4">
        <f t="shared" si="426"/>
        <v>4</v>
      </c>
      <c r="R3436" s="4">
        <f t="shared" si="427"/>
        <v>8</v>
      </c>
      <c r="S3436" s="4">
        <f t="shared" si="428"/>
        <v>75.3</v>
      </c>
      <c r="T3436" s="4" t="str">
        <f t="shared" si="429"/>
        <v>C - Entwicklungspotenzial</v>
      </c>
      <c r="U3436" s="4">
        <f>ROUND(((E3436-Hilfswerte!$B$20)/Hilfswerte!$B$21)+((F3436-Hilfswerte!$B$22)/Hilfswerte!$B$23)+((G3436-Hilfswerte!$B$24)/Hilfswerte!$B$25)+0.1*INDEX(Hilfswerte!$B$4:$B$15,MATCH(C3436,Hilfswerte!$A$4:$A$15,0)),2)</f>
        <v>0.19</v>
      </c>
      <c r="V3436" s="4">
        <f>ROUND(SQRT((((E3436-Hilfswerte!$B$20)/Hilfswerte!$B$21)-Hilfswerte!$B$28)^2+(((F3436-Hilfswerte!$B$22)/Hilfswerte!$B$23)-Hilfswerte!$B$29)^2+(((G3436-Hilfswerte!$B$24)/Hilfswerte!$B$25)-Hilfswerte!$B$30)^2),3)</f>
        <v>0.501</v>
      </c>
      <c r="W3436" s="4">
        <f>ROUND(E3436*Hilfswerte!$B$31,0)</f>
        <v>25693</v>
      </c>
      <c r="X3436" s="4">
        <f t="shared" si="430"/>
        <v>21225</v>
      </c>
      <c r="Y3436" s="4" t="str">
        <f>IF(T3436="A - Top-Kunde","bereits Top-Kunde",IF(AND(V3436&lt;=Hilfswerte!$B$34,H3436&lt;0.5*W3436),"Hoch",IF(AND(V3436&lt;=Hilfswerte!$B$35,H3436&lt;0.7*W3436),"Mittel","Niedrig")))</f>
        <v>Hoch</v>
      </c>
      <c r="Z3436" s="4">
        <f t="shared" si="431"/>
        <v>13.7</v>
      </c>
      <c r="AA3436" s="4" t="str">
        <f>IF(J3436&gt;365,"Bereits abgewandert (Segment D)",IF(Z3436&gt;=Hilfswerte!$B$38,"Rot - akut gefaehrdet",IF(Z3436&gt;=Hilfswerte!$B$39,"Gelb - beobachten","Gruen - stabil")))</f>
        <v>Gelb - beobachten</v>
      </c>
    </row>
    <row r="3437" spans="1:27" ht="15" customHeight="1" x14ac:dyDescent="0.25">
      <c r="A3437" s="4" t="s">
        <v>3784</v>
      </c>
      <c r="B3437" s="4" t="s">
        <v>1005</v>
      </c>
      <c r="C3437" s="4" t="s">
        <v>38</v>
      </c>
      <c r="D3437" s="4" t="s">
        <v>48</v>
      </c>
      <c r="E3437" s="4">
        <v>131</v>
      </c>
      <c r="F3437" s="4">
        <v>44.1</v>
      </c>
      <c r="G3437" s="4">
        <v>5.5</v>
      </c>
      <c r="H3437" s="4">
        <v>8217</v>
      </c>
      <c r="I3437" s="4">
        <v>4</v>
      </c>
      <c r="J3437" s="4">
        <v>53</v>
      </c>
      <c r="K3437" s="4">
        <v>1</v>
      </c>
      <c r="L3437" s="4">
        <v>3</v>
      </c>
      <c r="M3437" s="4">
        <v>1</v>
      </c>
      <c r="N3437" s="4">
        <v>16.8</v>
      </c>
      <c r="O3437" s="4">
        <f t="shared" si="424"/>
        <v>4</v>
      </c>
      <c r="P3437" s="4">
        <f t="shared" si="425"/>
        <v>4</v>
      </c>
      <c r="Q3437" s="4">
        <f t="shared" si="426"/>
        <v>5</v>
      </c>
      <c r="R3437" s="4">
        <f t="shared" si="427"/>
        <v>13</v>
      </c>
      <c r="S3437" s="4">
        <f t="shared" si="428"/>
        <v>131.5</v>
      </c>
      <c r="T3437" s="4" t="str">
        <f t="shared" si="429"/>
        <v>A - Top-Kunde</v>
      </c>
      <c r="U3437" s="4">
        <f>ROUND(((E3437-Hilfswerte!$B$20)/Hilfswerte!$B$21)+((F3437-Hilfswerte!$B$22)/Hilfswerte!$B$23)+((G3437-Hilfswerte!$B$24)/Hilfswerte!$B$25)+0.1*INDEX(Hilfswerte!$B$4:$B$15,MATCH(C3437,Hilfswerte!$A$4:$A$15,0)),2)</f>
        <v>-7.0000000000000007E-2</v>
      </c>
      <c r="V3437" s="4">
        <f>ROUND(SQRT((((E3437-Hilfswerte!$B$20)/Hilfswerte!$B$21)-Hilfswerte!$B$28)^2+(((F3437-Hilfswerte!$B$22)/Hilfswerte!$B$23)-Hilfswerte!$B$29)^2+(((G3437-Hilfswerte!$B$24)/Hilfswerte!$B$25)-Hilfswerte!$B$30)^2),3)</f>
        <v>0.92700000000000005</v>
      </c>
      <c r="W3437" s="4">
        <f>ROUND(E3437*Hilfswerte!$B$31,0)</f>
        <v>26927</v>
      </c>
      <c r="X3437" s="4">
        <f t="shared" si="430"/>
        <v>18710</v>
      </c>
      <c r="Y3437" s="4" t="str">
        <f>IF(T3437="A - Top-Kunde","bereits Top-Kunde",IF(AND(V3437&lt;=Hilfswerte!$B$34,H3437&lt;0.5*W3437),"Hoch",IF(AND(V3437&lt;=Hilfswerte!$B$35,H3437&lt;0.7*W3437),"Mittel","Niedrig")))</f>
        <v>bereits Top-Kunde</v>
      </c>
      <c r="Z3437" s="4">
        <f t="shared" si="431"/>
        <v>6.3</v>
      </c>
      <c r="AA3437" s="4" t="str">
        <f>IF(J3437&gt;365,"Bereits abgewandert (Segment D)",IF(Z3437&gt;=Hilfswerte!$B$38,"Rot - akut gefaehrdet",IF(Z3437&gt;=Hilfswerte!$B$39,"Gelb - beobachten","Gruen - stabil")))</f>
        <v>Gruen - stabil</v>
      </c>
    </row>
    <row r="3438" spans="1:27" ht="15" customHeight="1" x14ac:dyDescent="0.25">
      <c r="A3438" s="4" t="s">
        <v>3785</v>
      </c>
      <c r="B3438" s="4" t="s">
        <v>865</v>
      </c>
      <c r="C3438" s="4" t="s">
        <v>65</v>
      </c>
      <c r="D3438" s="4" t="s">
        <v>30</v>
      </c>
      <c r="E3438" s="4">
        <v>601</v>
      </c>
      <c r="F3438" s="4">
        <v>176</v>
      </c>
      <c r="G3438" s="4">
        <v>21</v>
      </c>
      <c r="H3438" s="4">
        <v>55993</v>
      </c>
      <c r="I3438" s="4">
        <v>4</v>
      </c>
      <c r="J3438" s="4">
        <v>71</v>
      </c>
      <c r="K3438" s="4">
        <v>0</v>
      </c>
      <c r="L3438" s="4">
        <v>-5</v>
      </c>
      <c r="M3438" s="4">
        <v>5</v>
      </c>
      <c r="N3438" s="4">
        <v>10.5</v>
      </c>
      <c r="O3438" s="4">
        <f t="shared" si="424"/>
        <v>4</v>
      </c>
      <c r="P3438" s="4">
        <f t="shared" si="425"/>
        <v>4</v>
      </c>
      <c r="Q3438" s="4">
        <f t="shared" si="426"/>
        <v>5</v>
      </c>
      <c r="R3438" s="4">
        <f t="shared" si="427"/>
        <v>13</v>
      </c>
      <c r="S3438" s="4">
        <f t="shared" si="428"/>
        <v>135.30000000000001</v>
      </c>
      <c r="T3438" s="4" t="str">
        <f t="shared" si="429"/>
        <v>A - Top-Kunde</v>
      </c>
      <c r="U3438" s="4">
        <f>ROUND(((E3438-Hilfswerte!$B$20)/Hilfswerte!$B$21)+((F3438-Hilfswerte!$B$22)/Hilfswerte!$B$23)+((G3438-Hilfswerte!$B$24)/Hilfswerte!$B$25)+0.1*INDEX(Hilfswerte!$B$4:$B$15,MATCH(C3438,Hilfswerte!$A$4:$A$15,0)),2)</f>
        <v>6.39</v>
      </c>
      <c r="V3438" s="4">
        <f>ROUND(SQRT((((E3438-Hilfswerte!$B$20)/Hilfswerte!$B$21)-Hilfswerte!$B$28)^2+(((F3438-Hilfswerte!$B$22)/Hilfswerte!$B$23)-Hilfswerte!$B$29)^2+(((G3438-Hilfswerte!$B$24)/Hilfswerte!$B$25)-Hilfswerte!$B$30)^2),3)</f>
        <v>3.4769999999999999</v>
      </c>
      <c r="W3438" s="4">
        <f>ROUND(E3438*Hilfswerte!$B$31,0)</f>
        <v>123533</v>
      </c>
      <c r="X3438" s="4">
        <f t="shared" si="430"/>
        <v>67540</v>
      </c>
      <c r="Y3438" s="4" t="str">
        <f>IF(T3438="A - Top-Kunde","bereits Top-Kunde",IF(AND(V3438&lt;=Hilfswerte!$B$34,H3438&lt;0.5*W3438),"Hoch",IF(AND(V3438&lt;=Hilfswerte!$B$35,H3438&lt;0.7*W3438),"Mittel","Niedrig")))</f>
        <v>bereits Top-Kunde</v>
      </c>
      <c r="Z3438" s="4">
        <f t="shared" si="431"/>
        <v>3.6</v>
      </c>
      <c r="AA3438" s="4" t="str">
        <f>IF(J3438&gt;365,"Bereits abgewandert (Segment D)",IF(Z3438&gt;=Hilfswerte!$B$38,"Rot - akut gefaehrdet",IF(Z3438&gt;=Hilfswerte!$B$39,"Gelb - beobachten","Gruen - stabil")))</f>
        <v>Gruen - stabil</v>
      </c>
    </row>
    <row r="3439" spans="1:27" ht="15" customHeight="1" x14ac:dyDescent="0.25">
      <c r="A3439" s="4" t="s">
        <v>3786</v>
      </c>
      <c r="B3439" s="4" t="s">
        <v>112</v>
      </c>
      <c r="C3439" s="4" t="s">
        <v>74</v>
      </c>
      <c r="D3439" s="4" t="s">
        <v>30</v>
      </c>
      <c r="E3439" s="4">
        <v>173</v>
      </c>
      <c r="F3439" s="4">
        <v>37.200000000000003</v>
      </c>
      <c r="G3439" s="4">
        <v>8.1999999999999993</v>
      </c>
      <c r="H3439" s="4">
        <v>6241</v>
      </c>
      <c r="I3439" s="4">
        <v>4</v>
      </c>
      <c r="J3439" s="4">
        <v>66</v>
      </c>
      <c r="K3439" s="4">
        <v>1</v>
      </c>
      <c r="L3439" s="4">
        <v>10</v>
      </c>
      <c r="M3439" s="4">
        <v>6</v>
      </c>
      <c r="N3439" s="4">
        <v>25</v>
      </c>
      <c r="O3439" s="4">
        <f t="shared" si="424"/>
        <v>4</v>
      </c>
      <c r="P3439" s="4">
        <f t="shared" si="425"/>
        <v>4</v>
      </c>
      <c r="Q3439" s="4">
        <f t="shared" si="426"/>
        <v>4</v>
      </c>
      <c r="R3439" s="4">
        <f t="shared" si="427"/>
        <v>12</v>
      </c>
      <c r="S3439" s="4">
        <f t="shared" si="428"/>
        <v>123.5</v>
      </c>
      <c r="T3439" s="4" t="str">
        <f t="shared" si="429"/>
        <v>B - Kernkunde</v>
      </c>
      <c r="U3439" s="4">
        <f>ROUND(((E3439-Hilfswerte!$B$20)/Hilfswerte!$B$21)+((F3439-Hilfswerte!$B$22)/Hilfswerte!$B$23)+((G3439-Hilfswerte!$B$24)/Hilfswerte!$B$25)+0.1*INDEX(Hilfswerte!$B$4:$B$15,MATCH(C3439,Hilfswerte!$A$4:$A$15,0)),2)</f>
        <v>0.05</v>
      </c>
      <c r="V3439" s="4">
        <f>ROUND(SQRT((((E3439-Hilfswerte!$B$20)/Hilfswerte!$B$21)-Hilfswerte!$B$28)^2+(((F3439-Hilfswerte!$B$22)/Hilfswerte!$B$23)-Hilfswerte!$B$29)^2+(((G3439-Hilfswerte!$B$24)/Hilfswerte!$B$25)-Hilfswerte!$B$30)^2),3)</f>
        <v>0.47899999999999998</v>
      </c>
      <c r="W3439" s="4">
        <f>ROUND(E3439*Hilfswerte!$B$31,0)</f>
        <v>35559</v>
      </c>
      <c r="X3439" s="4">
        <f t="shared" si="430"/>
        <v>29318</v>
      </c>
      <c r="Y3439" s="4" t="str">
        <f>IF(T3439="A - Top-Kunde","bereits Top-Kunde",IF(AND(V3439&lt;=Hilfswerte!$B$34,H3439&lt;0.5*W3439),"Hoch",IF(AND(V3439&lt;=Hilfswerte!$B$35,H3439&lt;0.7*W3439),"Mittel","Niedrig")))</f>
        <v>Hoch</v>
      </c>
      <c r="Z3439" s="4">
        <f t="shared" si="431"/>
        <v>8.3000000000000007</v>
      </c>
      <c r="AA3439" s="4" t="str">
        <f>IF(J3439&gt;365,"Bereits abgewandert (Segment D)",IF(Z3439&gt;=Hilfswerte!$B$38,"Rot - akut gefaehrdet",IF(Z3439&gt;=Hilfswerte!$B$39,"Gelb - beobachten","Gruen - stabil")))</f>
        <v>Gruen - stabil</v>
      </c>
    </row>
    <row r="3440" spans="1:27" ht="15" customHeight="1" x14ac:dyDescent="0.25">
      <c r="A3440" s="4" t="s">
        <v>3787</v>
      </c>
      <c r="B3440" s="4" t="s">
        <v>251</v>
      </c>
      <c r="C3440" s="4" t="s">
        <v>51</v>
      </c>
      <c r="D3440" s="4" t="s">
        <v>30</v>
      </c>
      <c r="E3440" s="4">
        <v>46</v>
      </c>
      <c r="F3440" s="4">
        <v>9.3000000000000007</v>
      </c>
      <c r="G3440" s="4">
        <v>7.9</v>
      </c>
      <c r="H3440" s="4">
        <v>3145</v>
      </c>
      <c r="I3440" s="4">
        <v>3</v>
      </c>
      <c r="J3440" s="4">
        <v>48</v>
      </c>
      <c r="K3440" s="4">
        <v>0</v>
      </c>
      <c r="L3440" s="4">
        <v>4</v>
      </c>
      <c r="M3440" s="4">
        <v>3</v>
      </c>
      <c r="N3440" s="4">
        <v>15.7</v>
      </c>
      <c r="O3440" s="4">
        <f t="shared" si="424"/>
        <v>4</v>
      </c>
      <c r="P3440" s="4">
        <f t="shared" si="425"/>
        <v>3</v>
      </c>
      <c r="Q3440" s="4">
        <f t="shared" si="426"/>
        <v>4</v>
      </c>
      <c r="R3440" s="4">
        <f t="shared" si="427"/>
        <v>11</v>
      </c>
      <c r="S3440" s="4">
        <f t="shared" si="428"/>
        <v>116.7</v>
      </c>
      <c r="T3440" s="4" t="str">
        <f t="shared" si="429"/>
        <v>B - Kernkunde</v>
      </c>
      <c r="U3440" s="4">
        <f>ROUND(((E3440-Hilfswerte!$B$20)/Hilfswerte!$B$21)+((F3440-Hilfswerte!$B$22)/Hilfswerte!$B$23)+((G3440-Hilfswerte!$B$24)/Hilfswerte!$B$25)+0.1*INDEX(Hilfswerte!$B$4:$B$15,MATCH(C3440,Hilfswerte!$A$4:$A$15,0)),2)</f>
        <v>-0.67</v>
      </c>
      <c r="V3440" s="4">
        <f>ROUND(SQRT((((E3440-Hilfswerte!$B$20)/Hilfswerte!$B$21)-Hilfswerte!$B$28)^2+(((F3440-Hilfswerte!$B$22)/Hilfswerte!$B$23)-Hilfswerte!$B$29)^2+(((G3440-Hilfswerte!$B$24)/Hilfswerte!$B$25)-Hilfswerte!$B$30)^2),3)</f>
        <v>0.89800000000000002</v>
      </c>
      <c r="W3440" s="4">
        <f>ROUND(E3440*Hilfswerte!$B$31,0)</f>
        <v>9455</v>
      </c>
      <c r="X3440" s="4">
        <f t="shared" si="430"/>
        <v>6310</v>
      </c>
      <c r="Y3440" s="4" t="str">
        <f>IF(T3440="A - Top-Kunde","bereits Top-Kunde",IF(AND(V3440&lt;=Hilfswerte!$B$34,H3440&lt;0.5*W3440),"Hoch",IF(AND(V3440&lt;=Hilfswerte!$B$35,H3440&lt;0.7*W3440),"Mittel","Niedrig")))</f>
        <v>Mittel</v>
      </c>
      <c r="Z3440" s="4">
        <f t="shared" si="431"/>
        <v>3.2</v>
      </c>
      <c r="AA3440" s="4" t="str">
        <f>IF(J3440&gt;365,"Bereits abgewandert (Segment D)",IF(Z3440&gt;=Hilfswerte!$B$38,"Rot - akut gefaehrdet",IF(Z3440&gt;=Hilfswerte!$B$39,"Gelb - beobachten","Gruen - stabil")))</f>
        <v>Gruen - stabil</v>
      </c>
    </row>
    <row r="3441" spans="1:27" ht="15" customHeight="1" x14ac:dyDescent="0.25">
      <c r="A3441" s="4" t="s">
        <v>3788</v>
      </c>
      <c r="B3441" s="4" t="s">
        <v>483</v>
      </c>
      <c r="C3441" s="4" t="s">
        <v>38</v>
      </c>
      <c r="D3441" s="4" t="s">
        <v>30</v>
      </c>
      <c r="E3441" s="4">
        <v>36</v>
      </c>
      <c r="F3441" s="4">
        <v>9.6999999999999993</v>
      </c>
      <c r="G3441" s="4">
        <v>14.1</v>
      </c>
      <c r="H3441" s="4">
        <v>9454</v>
      </c>
      <c r="I3441" s="4">
        <v>4</v>
      </c>
      <c r="J3441" s="4">
        <v>50</v>
      </c>
      <c r="K3441" s="4">
        <v>1</v>
      </c>
      <c r="L3441" s="4">
        <v>30</v>
      </c>
      <c r="M3441" s="4">
        <v>4</v>
      </c>
      <c r="N3441" s="4">
        <v>-23.6</v>
      </c>
      <c r="O3441" s="4">
        <f t="shared" si="424"/>
        <v>4</v>
      </c>
      <c r="P3441" s="4">
        <f t="shared" si="425"/>
        <v>4</v>
      </c>
      <c r="Q3441" s="4">
        <f t="shared" si="426"/>
        <v>5</v>
      </c>
      <c r="R3441" s="4">
        <f t="shared" si="427"/>
        <v>13</v>
      </c>
      <c r="S3441" s="4">
        <f t="shared" si="428"/>
        <v>103.2</v>
      </c>
      <c r="T3441" s="4" t="str">
        <f t="shared" si="429"/>
        <v>C - Entwicklungspotenzial</v>
      </c>
      <c r="U3441" s="4">
        <f>ROUND(((E3441-Hilfswerte!$B$20)/Hilfswerte!$B$21)+((F3441-Hilfswerte!$B$22)/Hilfswerte!$B$23)+((G3441-Hilfswerte!$B$24)/Hilfswerte!$B$25)+0.1*INDEX(Hilfswerte!$B$4:$B$15,MATCH(C3441,Hilfswerte!$A$4:$A$15,0)),2)</f>
        <v>0.27</v>
      </c>
      <c r="V3441" s="4">
        <f>ROUND(SQRT((((E3441-Hilfswerte!$B$20)/Hilfswerte!$B$21)-Hilfswerte!$B$28)^2+(((F3441-Hilfswerte!$B$22)/Hilfswerte!$B$23)-Hilfswerte!$B$29)^2+(((G3441-Hilfswerte!$B$24)/Hilfswerte!$B$25)-Hilfswerte!$B$30)^2),3)</f>
        <v>0.88300000000000001</v>
      </c>
      <c r="W3441" s="4">
        <f>ROUND(E3441*Hilfswerte!$B$31,0)</f>
        <v>7400</v>
      </c>
      <c r="X3441" s="4">
        <f t="shared" si="430"/>
        <v>0</v>
      </c>
      <c r="Y3441" s="4" t="str">
        <f>IF(T3441="A - Top-Kunde","bereits Top-Kunde",IF(AND(V3441&lt;=Hilfswerte!$B$34,H3441&lt;0.5*W3441),"Hoch",IF(AND(V3441&lt;=Hilfswerte!$B$35,H3441&lt;0.7*W3441),"Mittel","Niedrig")))</f>
        <v>Niedrig</v>
      </c>
      <c r="Z3441" s="4">
        <f t="shared" si="431"/>
        <v>20.9</v>
      </c>
      <c r="AA3441" s="4" t="str">
        <f>IF(J3441&gt;365,"Bereits abgewandert (Segment D)",IF(Z3441&gt;=Hilfswerte!$B$38,"Rot - akut gefaehrdet",IF(Z3441&gt;=Hilfswerte!$B$39,"Gelb - beobachten","Gruen - stabil")))</f>
        <v>Rot - akut gefaehrdet</v>
      </c>
    </row>
    <row r="3442" spans="1:27" ht="15" customHeight="1" x14ac:dyDescent="0.25">
      <c r="A3442" s="4" t="s">
        <v>3789</v>
      </c>
      <c r="B3442" s="4" t="s">
        <v>277</v>
      </c>
      <c r="C3442" s="4" t="s">
        <v>29</v>
      </c>
      <c r="D3442" s="4" t="s">
        <v>122</v>
      </c>
      <c r="E3442" s="4">
        <v>59</v>
      </c>
      <c r="F3442" s="4">
        <v>8.5</v>
      </c>
      <c r="G3442" s="4">
        <v>7.3</v>
      </c>
      <c r="H3442" s="4">
        <v>3461</v>
      </c>
      <c r="I3442" s="4">
        <v>3</v>
      </c>
      <c r="J3442" s="4">
        <v>15</v>
      </c>
      <c r="K3442" s="4">
        <v>1</v>
      </c>
      <c r="L3442" s="4">
        <v>-1</v>
      </c>
      <c r="M3442" s="4">
        <v>2</v>
      </c>
      <c r="N3442" s="4">
        <v>4.9000000000000004</v>
      </c>
      <c r="O3442" s="4">
        <f t="shared" si="424"/>
        <v>5</v>
      </c>
      <c r="P3442" s="4">
        <f t="shared" si="425"/>
        <v>3</v>
      </c>
      <c r="Q3442" s="4">
        <f t="shared" si="426"/>
        <v>4</v>
      </c>
      <c r="R3442" s="4">
        <f t="shared" si="427"/>
        <v>12</v>
      </c>
      <c r="S3442" s="4">
        <f t="shared" si="428"/>
        <v>116.5</v>
      </c>
      <c r="T3442" s="4" t="str">
        <f t="shared" si="429"/>
        <v>B - Kernkunde</v>
      </c>
      <c r="U3442" s="4">
        <f>ROUND(((E3442-Hilfswerte!$B$20)/Hilfswerte!$B$21)+((F3442-Hilfswerte!$B$22)/Hilfswerte!$B$23)+((G3442-Hilfswerte!$B$24)/Hilfswerte!$B$25)+0.1*INDEX(Hilfswerte!$B$4:$B$15,MATCH(C3442,Hilfswerte!$A$4:$A$15,0)),2)</f>
        <v>-0.81</v>
      </c>
      <c r="V3442" s="4">
        <f>ROUND(SQRT((((E3442-Hilfswerte!$B$20)/Hilfswerte!$B$21)-Hilfswerte!$B$28)^2+(((F3442-Hilfswerte!$B$22)/Hilfswerte!$B$23)-Hilfswerte!$B$29)^2+(((G3442-Hilfswerte!$B$24)/Hilfswerte!$B$25)-Hilfswerte!$B$30)^2),3)</f>
        <v>0.93600000000000005</v>
      </c>
      <c r="W3442" s="4">
        <f>ROUND(E3442*Hilfswerte!$B$31,0)</f>
        <v>12127</v>
      </c>
      <c r="X3442" s="4">
        <f t="shared" si="430"/>
        <v>8666</v>
      </c>
      <c r="Y3442" s="4" t="str">
        <f>IF(T3442="A - Top-Kunde","bereits Top-Kunde",IF(AND(V3442&lt;=Hilfswerte!$B$34,H3442&lt;0.5*W3442),"Hoch",IF(AND(V3442&lt;=Hilfswerte!$B$35,H3442&lt;0.7*W3442),"Mittel","Niedrig")))</f>
        <v>Mittel</v>
      </c>
      <c r="Z3442" s="4">
        <f t="shared" si="431"/>
        <v>3.8</v>
      </c>
      <c r="AA3442" s="4" t="str">
        <f>IF(J3442&gt;365,"Bereits abgewandert (Segment D)",IF(Z3442&gt;=Hilfswerte!$B$38,"Rot - akut gefaehrdet",IF(Z3442&gt;=Hilfswerte!$B$39,"Gelb - beobachten","Gruen - stabil")))</f>
        <v>Gruen - stabil</v>
      </c>
    </row>
    <row r="3443" spans="1:27" ht="15" customHeight="1" x14ac:dyDescent="0.25">
      <c r="A3443" s="4" t="s">
        <v>3790</v>
      </c>
      <c r="B3443" s="4" t="s">
        <v>32</v>
      </c>
      <c r="C3443" s="4" t="s">
        <v>59</v>
      </c>
      <c r="D3443" s="4" t="s">
        <v>30</v>
      </c>
      <c r="E3443" s="4">
        <v>47</v>
      </c>
      <c r="F3443" s="4">
        <v>10.4</v>
      </c>
      <c r="G3443" s="4">
        <v>6.6</v>
      </c>
      <c r="H3443" s="4">
        <v>6779</v>
      </c>
      <c r="I3443" s="4">
        <v>4</v>
      </c>
      <c r="J3443" s="4">
        <v>4</v>
      </c>
      <c r="K3443" s="4">
        <v>2</v>
      </c>
      <c r="L3443" s="4">
        <v>15</v>
      </c>
      <c r="M3443" s="4">
        <v>6</v>
      </c>
      <c r="N3443" s="4">
        <v>-24</v>
      </c>
      <c r="O3443" s="4">
        <f t="shared" si="424"/>
        <v>5</v>
      </c>
      <c r="P3443" s="4">
        <f t="shared" si="425"/>
        <v>4</v>
      </c>
      <c r="Q3443" s="4">
        <f t="shared" si="426"/>
        <v>4</v>
      </c>
      <c r="R3443" s="4">
        <f t="shared" si="427"/>
        <v>13</v>
      </c>
      <c r="S3443" s="4">
        <f t="shared" si="428"/>
        <v>101.5</v>
      </c>
      <c r="T3443" s="4" t="str">
        <f t="shared" si="429"/>
        <v>C - Entwicklungspotenzial</v>
      </c>
      <c r="U3443" s="4">
        <f>ROUND(((E3443-Hilfswerte!$B$20)/Hilfswerte!$B$21)+((F3443-Hilfswerte!$B$22)/Hilfswerte!$B$23)+((G3443-Hilfswerte!$B$24)/Hilfswerte!$B$25)+0.1*INDEX(Hilfswerte!$B$4:$B$15,MATCH(C3443,Hilfswerte!$A$4:$A$15,0)),2)</f>
        <v>-1.28</v>
      </c>
      <c r="V3443" s="4">
        <f>ROUND(SQRT((((E3443-Hilfswerte!$B$20)/Hilfswerte!$B$21)-Hilfswerte!$B$28)^2+(((F3443-Hilfswerte!$B$22)/Hilfswerte!$B$23)-Hilfswerte!$B$29)^2+(((G3443-Hilfswerte!$B$24)/Hilfswerte!$B$25)-Hilfswerte!$B$30)^2),3)</f>
        <v>1.0209999999999999</v>
      </c>
      <c r="W3443" s="4">
        <f>ROUND(E3443*Hilfswerte!$B$31,0)</f>
        <v>9661</v>
      </c>
      <c r="X3443" s="4">
        <f t="shared" si="430"/>
        <v>2882</v>
      </c>
      <c r="Y3443" s="4" t="str">
        <f>IF(T3443="A - Top-Kunde","bereits Top-Kunde",IF(AND(V3443&lt;=Hilfswerte!$B$34,H3443&lt;0.5*W3443),"Hoch",IF(AND(V3443&lt;=Hilfswerte!$B$35,H3443&lt;0.7*W3443),"Mittel","Niedrig")))</f>
        <v>Niedrig</v>
      </c>
      <c r="Z3443" s="4">
        <f t="shared" si="431"/>
        <v>18.8</v>
      </c>
      <c r="AA3443" s="4" t="str">
        <f>IF(J3443&gt;365,"Bereits abgewandert (Segment D)",IF(Z3443&gt;=Hilfswerte!$B$38,"Rot - akut gefaehrdet",IF(Z3443&gt;=Hilfswerte!$B$39,"Gelb - beobachten","Gruen - stabil")))</f>
        <v>Gelb - beobachten</v>
      </c>
    </row>
    <row r="3444" spans="1:27" ht="15" customHeight="1" x14ac:dyDescent="0.25">
      <c r="A3444" s="4" t="s">
        <v>3791</v>
      </c>
      <c r="B3444" s="4" t="s">
        <v>127</v>
      </c>
      <c r="C3444" s="4" t="s">
        <v>51</v>
      </c>
      <c r="D3444" s="4" t="s">
        <v>30</v>
      </c>
      <c r="E3444" s="4">
        <v>8</v>
      </c>
      <c r="F3444" s="4">
        <v>1.8</v>
      </c>
      <c r="G3444" s="4">
        <v>9.3000000000000007</v>
      </c>
      <c r="H3444" s="4">
        <v>1314</v>
      </c>
      <c r="I3444" s="4">
        <v>5</v>
      </c>
      <c r="J3444" s="4">
        <v>31</v>
      </c>
      <c r="K3444" s="4">
        <v>1</v>
      </c>
      <c r="L3444" s="4">
        <v>26</v>
      </c>
      <c r="M3444" s="4">
        <v>3</v>
      </c>
      <c r="N3444" s="4">
        <v>31.3</v>
      </c>
      <c r="O3444" s="4">
        <f t="shared" si="424"/>
        <v>4</v>
      </c>
      <c r="P3444" s="4">
        <f t="shared" si="425"/>
        <v>5</v>
      </c>
      <c r="Q3444" s="4">
        <f t="shared" si="426"/>
        <v>3</v>
      </c>
      <c r="R3444" s="4">
        <f t="shared" si="427"/>
        <v>12</v>
      </c>
      <c r="S3444" s="4">
        <f t="shared" si="428"/>
        <v>121.9</v>
      </c>
      <c r="T3444" s="4" t="str">
        <f t="shared" si="429"/>
        <v>B - Kernkunde</v>
      </c>
      <c r="U3444" s="4">
        <f>ROUND(((E3444-Hilfswerte!$B$20)/Hilfswerte!$B$21)+((F3444-Hilfswerte!$B$22)/Hilfswerte!$B$23)+((G3444-Hilfswerte!$B$24)/Hilfswerte!$B$25)+0.1*INDEX(Hilfswerte!$B$4:$B$15,MATCH(C3444,Hilfswerte!$A$4:$A$15,0)),2)</f>
        <v>-0.75</v>
      </c>
      <c r="V3444" s="4">
        <f>ROUND(SQRT((((E3444-Hilfswerte!$B$20)/Hilfswerte!$B$21)-Hilfswerte!$B$28)^2+(((F3444-Hilfswerte!$B$22)/Hilfswerte!$B$23)-Hilfswerte!$B$29)^2+(((G3444-Hilfswerte!$B$24)/Hilfswerte!$B$25)-Hilfswerte!$B$30)^2),3)</f>
        <v>0.98699999999999999</v>
      </c>
      <c r="W3444" s="4">
        <f>ROUND(E3444*Hilfswerte!$B$31,0)</f>
        <v>1644</v>
      </c>
      <c r="X3444" s="4">
        <f t="shared" si="430"/>
        <v>330</v>
      </c>
      <c r="Y3444" s="4" t="str">
        <f>IF(T3444="A - Top-Kunde","bereits Top-Kunde",IF(AND(V3444&lt;=Hilfswerte!$B$34,H3444&lt;0.5*W3444),"Hoch",IF(AND(V3444&lt;=Hilfswerte!$B$35,H3444&lt;0.7*W3444),"Mittel","Niedrig")))</f>
        <v>Niedrig</v>
      </c>
      <c r="Z3444" s="4">
        <f t="shared" si="431"/>
        <v>9.8000000000000007</v>
      </c>
      <c r="AA3444" s="4" t="str">
        <f>IF(J3444&gt;365,"Bereits abgewandert (Segment D)",IF(Z3444&gt;=Hilfswerte!$B$38,"Rot - akut gefaehrdet",IF(Z3444&gt;=Hilfswerte!$B$39,"Gelb - beobachten","Gruen - stabil")))</f>
        <v>Gruen - stabil</v>
      </c>
    </row>
    <row r="3445" spans="1:27" ht="15" customHeight="1" x14ac:dyDescent="0.25">
      <c r="A3445" s="4" t="s">
        <v>3792</v>
      </c>
      <c r="B3445" s="4" t="s">
        <v>341</v>
      </c>
      <c r="C3445" s="4" t="s">
        <v>74</v>
      </c>
      <c r="D3445" s="4" t="s">
        <v>30</v>
      </c>
      <c r="E3445" s="4">
        <v>61</v>
      </c>
      <c r="F3445" s="4">
        <v>19.100000000000001</v>
      </c>
      <c r="G3445" s="4">
        <v>2.2000000000000002</v>
      </c>
      <c r="H3445" s="4">
        <v>10129</v>
      </c>
      <c r="I3445" s="4">
        <v>5</v>
      </c>
      <c r="J3445" s="4">
        <v>18</v>
      </c>
      <c r="K3445" s="4">
        <v>0</v>
      </c>
      <c r="L3445" s="4">
        <v>16</v>
      </c>
      <c r="M3445" s="4">
        <v>2</v>
      </c>
      <c r="N3445" s="4">
        <v>35.9</v>
      </c>
      <c r="O3445" s="4">
        <f t="shared" si="424"/>
        <v>5</v>
      </c>
      <c r="P3445" s="4">
        <f t="shared" si="425"/>
        <v>5</v>
      </c>
      <c r="Q3445" s="4">
        <f t="shared" si="426"/>
        <v>5</v>
      </c>
      <c r="R3445" s="4">
        <f t="shared" si="427"/>
        <v>15</v>
      </c>
      <c r="S3445" s="4">
        <f t="shared" si="428"/>
        <v>163.19999999999999</v>
      </c>
      <c r="T3445" s="4" t="str">
        <f t="shared" si="429"/>
        <v>A - Top-Kunde</v>
      </c>
      <c r="U3445" s="4">
        <f>ROUND(((E3445-Hilfswerte!$B$20)/Hilfswerte!$B$21)+((F3445-Hilfswerte!$B$22)/Hilfswerte!$B$23)+((G3445-Hilfswerte!$B$24)/Hilfswerte!$B$25)+0.1*INDEX(Hilfswerte!$B$4:$B$15,MATCH(C3445,Hilfswerte!$A$4:$A$15,0)),2)</f>
        <v>-1.71</v>
      </c>
      <c r="V3445" s="4">
        <f>ROUND(SQRT((((E3445-Hilfswerte!$B$20)/Hilfswerte!$B$21)-Hilfswerte!$B$28)^2+(((F3445-Hilfswerte!$B$22)/Hilfswerte!$B$23)-Hilfswerte!$B$29)^2+(((G3445-Hilfswerte!$B$24)/Hilfswerte!$B$25)-Hilfswerte!$B$30)^2),3)</f>
        <v>1.538</v>
      </c>
      <c r="W3445" s="4">
        <f>ROUND(E3445*Hilfswerte!$B$31,0)</f>
        <v>12538</v>
      </c>
      <c r="X3445" s="4">
        <f t="shared" si="430"/>
        <v>2409</v>
      </c>
      <c r="Y3445" s="4" t="str">
        <f>IF(T3445="A - Top-Kunde","bereits Top-Kunde",IF(AND(V3445&lt;=Hilfswerte!$B$34,H3445&lt;0.5*W3445),"Hoch",IF(AND(V3445&lt;=Hilfswerte!$B$35,H3445&lt;0.7*W3445),"Mittel","Niedrig")))</f>
        <v>bereits Top-Kunde</v>
      </c>
      <c r="Z3445" s="4">
        <f t="shared" si="431"/>
        <v>4.0999999999999996</v>
      </c>
      <c r="AA3445" s="4" t="str">
        <f>IF(J3445&gt;365,"Bereits abgewandert (Segment D)",IF(Z3445&gt;=Hilfswerte!$B$38,"Rot - akut gefaehrdet",IF(Z3445&gt;=Hilfswerte!$B$39,"Gelb - beobachten","Gruen - stabil")))</f>
        <v>Gruen - stabil</v>
      </c>
    </row>
    <row r="3446" spans="1:27" ht="15" customHeight="1" x14ac:dyDescent="0.25">
      <c r="A3446" s="4" t="s">
        <v>3793</v>
      </c>
      <c r="B3446" s="4" t="s">
        <v>834</v>
      </c>
      <c r="C3446" s="4" t="s">
        <v>84</v>
      </c>
      <c r="D3446" s="4" t="s">
        <v>30</v>
      </c>
      <c r="E3446" s="4">
        <v>61</v>
      </c>
      <c r="F3446" s="4">
        <v>14</v>
      </c>
      <c r="G3446" s="4">
        <v>2.4</v>
      </c>
      <c r="H3446" s="4">
        <v>3866</v>
      </c>
      <c r="I3446" s="4">
        <v>1</v>
      </c>
      <c r="J3446" s="4">
        <v>89</v>
      </c>
      <c r="K3446" s="4">
        <v>1</v>
      </c>
      <c r="L3446" s="4">
        <v>-2</v>
      </c>
      <c r="M3446" s="4">
        <v>1</v>
      </c>
      <c r="N3446" s="4">
        <v>6.9</v>
      </c>
      <c r="O3446" s="4">
        <f t="shared" si="424"/>
        <v>4</v>
      </c>
      <c r="P3446" s="4">
        <f t="shared" si="425"/>
        <v>1</v>
      </c>
      <c r="Q3446" s="4">
        <f t="shared" si="426"/>
        <v>4</v>
      </c>
      <c r="R3446" s="4">
        <f t="shared" si="427"/>
        <v>9</v>
      </c>
      <c r="S3446" s="4">
        <f t="shared" si="428"/>
        <v>87.5</v>
      </c>
      <c r="T3446" s="4" t="str">
        <f t="shared" si="429"/>
        <v>C - Entwicklungspotenzial</v>
      </c>
      <c r="U3446" s="4">
        <f>ROUND(((E3446-Hilfswerte!$B$20)/Hilfswerte!$B$21)+((F3446-Hilfswerte!$B$22)/Hilfswerte!$B$23)+((G3446-Hilfswerte!$B$24)/Hilfswerte!$B$25)+0.1*INDEX(Hilfswerte!$B$4:$B$15,MATCH(C3446,Hilfswerte!$A$4:$A$15,0)),2)</f>
        <v>-1.74</v>
      </c>
      <c r="V3446" s="4">
        <f>ROUND(SQRT((((E3446-Hilfswerte!$B$20)/Hilfswerte!$B$21)-Hilfswerte!$B$28)^2+(((F3446-Hilfswerte!$B$22)/Hilfswerte!$B$23)-Hilfswerte!$B$29)^2+(((G3446-Hilfswerte!$B$24)/Hilfswerte!$B$25)-Hilfswerte!$B$30)^2),3)</f>
        <v>1.532</v>
      </c>
      <c r="W3446" s="4">
        <f>ROUND(E3446*Hilfswerte!$B$31,0)</f>
        <v>12538</v>
      </c>
      <c r="X3446" s="4">
        <f t="shared" si="430"/>
        <v>8672</v>
      </c>
      <c r="Y3446" s="4" t="str">
        <f>IF(T3446="A - Top-Kunde","bereits Top-Kunde",IF(AND(V3446&lt;=Hilfswerte!$B$34,H3446&lt;0.5*W3446),"Hoch",IF(AND(V3446&lt;=Hilfswerte!$B$35,H3446&lt;0.7*W3446),"Mittel","Niedrig")))</f>
        <v>Niedrig</v>
      </c>
      <c r="Z3446" s="4">
        <f t="shared" si="431"/>
        <v>7.5</v>
      </c>
      <c r="AA3446" s="4" t="str">
        <f>IF(J3446&gt;365,"Bereits abgewandert (Segment D)",IF(Z3446&gt;=Hilfswerte!$B$38,"Rot - akut gefaehrdet",IF(Z3446&gt;=Hilfswerte!$B$39,"Gelb - beobachten","Gruen - stabil")))</f>
        <v>Gruen - stabil</v>
      </c>
    </row>
    <row r="3447" spans="1:27" ht="15" customHeight="1" x14ac:dyDescent="0.25">
      <c r="A3447" s="4" t="s">
        <v>3794</v>
      </c>
      <c r="B3447" s="4" t="s">
        <v>282</v>
      </c>
      <c r="C3447" s="4" t="s">
        <v>74</v>
      </c>
      <c r="D3447" s="4" t="s">
        <v>117</v>
      </c>
      <c r="E3447" s="4">
        <v>62</v>
      </c>
      <c r="F3447" s="4">
        <v>12.2</v>
      </c>
      <c r="G3447" s="4">
        <v>15.6</v>
      </c>
      <c r="H3447" s="4">
        <v>4371</v>
      </c>
      <c r="I3447" s="4">
        <v>3</v>
      </c>
      <c r="J3447" s="4">
        <v>12</v>
      </c>
      <c r="K3447" s="4">
        <v>0</v>
      </c>
      <c r="L3447" s="4">
        <v>24</v>
      </c>
      <c r="M3447" s="4">
        <v>1</v>
      </c>
      <c r="N3447" s="4">
        <v>-32.9</v>
      </c>
      <c r="O3447" s="4">
        <f t="shared" si="424"/>
        <v>5</v>
      </c>
      <c r="P3447" s="4">
        <f t="shared" si="425"/>
        <v>3</v>
      </c>
      <c r="Q3447" s="4">
        <f t="shared" si="426"/>
        <v>4</v>
      </c>
      <c r="R3447" s="4">
        <f t="shared" si="427"/>
        <v>12</v>
      </c>
      <c r="S3447" s="4">
        <f t="shared" si="428"/>
        <v>96.4</v>
      </c>
      <c r="T3447" s="4" t="str">
        <f t="shared" si="429"/>
        <v>C - Entwicklungspotenzial</v>
      </c>
      <c r="U3447" s="4">
        <f>ROUND(((E3447-Hilfswerte!$B$20)/Hilfswerte!$B$21)+((F3447-Hilfswerte!$B$22)/Hilfswerte!$B$23)+((G3447-Hilfswerte!$B$24)/Hilfswerte!$B$25)+0.1*INDEX(Hilfswerte!$B$4:$B$15,MATCH(C3447,Hilfswerte!$A$4:$A$15,0)),2)</f>
        <v>0.3</v>
      </c>
      <c r="V3447" s="4">
        <f>ROUND(SQRT((((E3447-Hilfswerte!$B$20)/Hilfswerte!$B$21)-Hilfswerte!$B$28)^2+(((F3447-Hilfswerte!$B$22)/Hilfswerte!$B$23)-Hilfswerte!$B$29)^2+(((G3447-Hilfswerte!$B$24)/Hilfswerte!$B$25)-Hilfswerte!$B$30)^2),3)</f>
        <v>0.94799999999999995</v>
      </c>
      <c r="W3447" s="4">
        <f>ROUND(E3447*Hilfswerte!$B$31,0)</f>
        <v>12744</v>
      </c>
      <c r="X3447" s="4">
        <f t="shared" si="430"/>
        <v>8373</v>
      </c>
      <c r="Y3447" s="4" t="str">
        <f>IF(T3447="A - Top-Kunde","bereits Top-Kunde",IF(AND(V3447&lt;=Hilfswerte!$B$34,H3447&lt;0.5*W3447),"Hoch",IF(AND(V3447&lt;=Hilfswerte!$B$35,H3447&lt;0.7*W3447),"Mittel","Niedrig")))</f>
        <v>Mittel</v>
      </c>
      <c r="Z3447" s="4">
        <f t="shared" si="431"/>
        <v>18.600000000000001</v>
      </c>
      <c r="AA3447" s="4" t="str">
        <f>IF(J3447&gt;365,"Bereits abgewandert (Segment D)",IF(Z3447&gt;=Hilfswerte!$B$38,"Rot - akut gefaehrdet",IF(Z3447&gt;=Hilfswerte!$B$39,"Gelb - beobachten","Gruen - stabil")))</f>
        <v>Gelb - beobachten</v>
      </c>
    </row>
    <row r="3448" spans="1:27" ht="15" customHeight="1" x14ac:dyDescent="0.25">
      <c r="A3448" s="4" t="s">
        <v>3795</v>
      </c>
      <c r="B3448" s="4" t="s">
        <v>1176</v>
      </c>
      <c r="C3448" s="4" t="s">
        <v>89</v>
      </c>
      <c r="D3448" s="4" t="s">
        <v>30</v>
      </c>
      <c r="E3448" s="4">
        <v>219</v>
      </c>
      <c r="F3448" s="4">
        <v>38.5</v>
      </c>
      <c r="G3448" s="4">
        <v>10.5</v>
      </c>
      <c r="H3448" s="4">
        <v>5381</v>
      </c>
      <c r="I3448" s="4">
        <v>2</v>
      </c>
      <c r="J3448" s="4">
        <v>56</v>
      </c>
      <c r="K3448" s="4">
        <v>0</v>
      </c>
      <c r="L3448" s="4">
        <v>1</v>
      </c>
      <c r="M3448" s="4">
        <v>3</v>
      </c>
      <c r="N3448" s="4">
        <v>22.1</v>
      </c>
      <c r="O3448" s="4">
        <f t="shared" si="424"/>
        <v>4</v>
      </c>
      <c r="P3448" s="4">
        <f t="shared" si="425"/>
        <v>2</v>
      </c>
      <c r="Q3448" s="4">
        <f t="shared" si="426"/>
        <v>4</v>
      </c>
      <c r="R3448" s="4">
        <f t="shared" si="427"/>
        <v>10</v>
      </c>
      <c r="S3448" s="4">
        <f t="shared" si="428"/>
        <v>110.8</v>
      </c>
      <c r="T3448" s="4" t="str">
        <f t="shared" si="429"/>
        <v>B - Kernkunde</v>
      </c>
      <c r="U3448" s="4">
        <f>ROUND(((E3448-Hilfswerte!$B$20)/Hilfswerte!$B$21)+((F3448-Hilfswerte!$B$22)/Hilfswerte!$B$23)+((G3448-Hilfswerte!$B$24)/Hilfswerte!$B$25)+0.1*INDEX(Hilfswerte!$B$4:$B$15,MATCH(C3448,Hilfswerte!$A$4:$A$15,0)),2)</f>
        <v>0.95</v>
      </c>
      <c r="V3448" s="4">
        <f>ROUND(SQRT((((E3448-Hilfswerte!$B$20)/Hilfswerte!$B$21)-Hilfswerte!$B$28)^2+(((F3448-Hilfswerte!$B$22)/Hilfswerte!$B$23)-Hilfswerte!$B$29)^2+(((G3448-Hilfswerte!$B$24)/Hilfswerte!$B$25)-Hilfswerte!$B$30)^2),3)</f>
        <v>0.249</v>
      </c>
      <c r="W3448" s="4">
        <f>ROUND(E3448*Hilfswerte!$B$31,0)</f>
        <v>45015</v>
      </c>
      <c r="X3448" s="4">
        <f t="shared" si="430"/>
        <v>39634</v>
      </c>
      <c r="Y3448" s="4" t="str">
        <f>IF(T3448="A - Top-Kunde","bereits Top-Kunde",IF(AND(V3448&lt;=Hilfswerte!$B$34,H3448&lt;0.5*W3448),"Hoch",IF(AND(V3448&lt;=Hilfswerte!$B$35,H3448&lt;0.7*W3448),"Mittel","Niedrig")))</f>
        <v>Hoch</v>
      </c>
      <c r="Z3448" s="4">
        <f t="shared" si="431"/>
        <v>3</v>
      </c>
      <c r="AA3448" s="4" t="str">
        <f>IF(J3448&gt;365,"Bereits abgewandert (Segment D)",IF(Z3448&gt;=Hilfswerte!$B$38,"Rot - akut gefaehrdet",IF(Z3448&gt;=Hilfswerte!$B$39,"Gelb - beobachten","Gruen - stabil")))</f>
        <v>Gruen - stabil</v>
      </c>
    </row>
    <row r="3449" spans="1:27" ht="15" customHeight="1" x14ac:dyDescent="0.25">
      <c r="A3449" s="4" t="s">
        <v>3796</v>
      </c>
      <c r="B3449" s="4" t="s">
        <v>533</v>
      </c>
      <c r="C3449" s="4" t="s">
        <v>65</v>
      </c>
      <c r="D3449" s="4" t="s">
        <v>30</v>
      </c>
      <c r="E3449" s="4">
        <v>14</v>
      </c>
      <c r="F3449" s="4">
        <v>5.5</v>
      </c>
      <c r="G3449" s="4">
        <v>14.2</v>
      </c>
      <c r="H3449" s="4">
        <v>1467</v>
      </c>
      <c r="I3449" s="4">
        <v>5</v>
      </c>
      <c r="J3449" s="4">
        <v>24</v>
      </c>
      <c r="K3449" s="4">
        <v>1</v>
      </c>
      <c r="L3449" s="4">
        <v>21</v>
      </c>
      <c r="M3449" s="4">
        <v>4</v>
      </c>
      <c r="N3449" s="4">
        <v>-41.6</v>
      </c>
      <c r="O3449" s="4">
        <f t="shared" si="424"/>
        <v>5</v>
      </c>
      <c r="P3449" s="4">
        <f t="shared" si="425"/>
        <v>5</v>
      </c>
      <c r="Q3449" s="4">
        <f t="shared" si="426"/>
        <v>3</v>
      </c>
      <c r="R3449" s="4">
        <f t="shared" si="427"/>
        <v>13</v>
      </c>
      <c r="S3449" s="4">
        <f t="shared" si="428"/>
        <v>96.9</v>
      </c>
      <c r="T3449" s="4" t="str">
        <f t="shared" si="429"/>
        <v>C - Entwicklungspotenzial</v>
      </c>
      <c r="U3449" s="4">
        <f>ROUND(((E3449-Hilfswerte!$B$20)/Hilfswerte!$B$21)+((F3449-Hilfswerte!$B$22)/Hilfswerte!$B$23)+((G3449-Hilfswerte!$B$24)/Hilfswerte!$B$25)+0.1*INDEX(Hilfswerte!$B$4:$B$15,MATCH(C3449,Hilfswerte!$A$4:$A$15,0)),2)</f>
        <v>-0.28000000000000003</v>
      </c>
      <c r="V3449" s="4">
        <f>ROUND(SQRT((((E3449-Hilfswerte!$B$20)/Hilfswerte!$B$21)-Hilfswerte!$B$28)^2+(((F3449-Hilfswerte!$B$22)/Hilfswerte!$B$23)-Hilfswerte!$B$29)^2+(((G3449-Hilfswerte!$B$24)/Hilfswerte!$B$25)-Hilfswerte!$B$30)^2),3)</f>
        <v>0.996</v>
      </c>
      <c r="W3449" s="4">
        <f>ROUND(E3449*Hilfswerte!$B$31,0)</f>
        <v>2878</v>
      </c>
      <c r="X3449" s="4">
        <f t="shared" si="430"/>
        <v>1411</v>
      </c>
      <c r="Y3449" s="4" t="str">
        <f>IF(T3449="A - Top-Kunde","bereits Top-Kunde",IF(AND(V3449&lt;=Hilfswerte!$B$34,H3449&lt;0.5*W3449),"Hoch",IF(AND(V3449&lt;=Hilfswerte!$B$35,H3449&lt;0.7*W3449),"Mittel","Niedrig")))</f>
        <v>Mittel</v>
      </c>
      <c r="Z3449" s="4">
        <f t="shared" si="431"/>
        <v>25</v>
      </c>
      <c r="AA3449" s="4" t="str">
        <f>IF(J3449&gt;365,"Bereits abgewandert (Segment D)",IF(Z3449&gt;=Hilfswerte!$B$38,"Rot - akut gefaehrdet",IF(Z3449&gt;=Hilfswerte!$B$39,"Gelb - beobachten","Gruen - stabil")))</f>
        <v>Rot - akut gefaehrdet</v>
      </c>
    </row>
    <row r="3450" spans="1:27" ht="15" customHeight="1" x14ac:dyDescent="0.25">
      <c r="A3450" s="4" t="s">
        <v>3797</v>
      </c>
      <c r="B3450" s="4" t="s">
        <v>782</v>
      </c>
      <c r="C3450" s="4" t="s">
        <v>84</v>
      </c>
      <c r="D3450" s="4" t="s">
        <v>30</v>
      </c>
      <c r="E3450" s="4">
        <v>22</v>
      </c>
      <c r="F3450" s="4">
        <v>3.5</v>
      </c>
      <c r="G3450" s="4">
        <v>3.2</v>
      </c>
      <c r="H3450" s="4">
        <v>0</v>
      </c>
      <c r="I3450" s="4">
        <v>0</v>
      </c>
      <c r="J3450" s="4">
        <v>597</v>
      </c>
      <c r="K3450" s="4">
        <v>0</v>
      </c>
      <c r="L3450" s="4">
        <v>2</v>
      </c>
      <c r="M3450" s="4">
        <v>0</v>
      </c>
      <c r="N3450" s="4">
        <v>-85.3</v>
      </c>
      <c r="O3450" s="4">
        <f t="shared" si="424"/>
        <v>1</v>
      </c>
      <c r="P3450" s="4">
        <f t="shared" si="425"/>
        <v>1</v>
      </c>
      <c r="Q3450" s="4">
        <f t="shared" si="426"/>
        <v>1</v>
      </c>
      <c r="R3450" s="4">
        <f t="shared" si="427"/>
        <v>3</v>
      </c>
      <c r="S3450" s="4">
        <f t="shared" si="428"/>
        <v>-13.3</v>
      </c>
      <c r="T3450" s="4" t="str">
        <f t="shared" si="429"/>
        <v>D - Abwanderungsrisiko</v>
      </c>
      <c r="U3450" s="4">
        <f>ROUND(((E3450-Hilfswerte!$B$20)/Hilfswerte!$B$21)+((F3450-Hilfswerte!$B$22)/Hilfswerte!$B$23)+((G3450-Hilfswerte!$B$24)/Hilfswerte!$B$25)+0.1*INDEX(Hilfswerte!$B$4:$B$15,MATCH(C3450,Hilfswerte!$A$4:$A$15,0)),2)</f>
        <v>-1.97</v>
      </c>
      <c r="V3450" s="4">
        <f>ROUND(SQRT((((E3450-Hilfswerte!$B$20)/Hilfswerte!$B$21)-Hilfswerte!$B$28)^2+(((F3450-Hilfswerte!$B$22)/Hilfswerte!$B$23)-Hilfswerte!$B$29)^2+(((G3450-Hilfswerte!$B$24)/Hilfswerte!$B$25)-Hilfswerte!$B$30)^2),3)</f>
        <v>1.544</v>
      </c>
      <c r="W3450" s="4">
        <f>ROUND(E3450*Hilfswerte!$B$31,0)</f>
        <v>4522</v>
      </c>
      <c r="X3450" s="4">
        <f t="shared" si="430"/>
        <v>4522</v>
      </c>
      <c r="Y3450" s="4" t="str">
        <f>IF(T3450="A - Top-Kunde","bereits Top-Kunde",IF(AND(V3450&lt;=Hilfswerte!$B$34,H3450&lt;0.5*W3450),"Hoch",IF(AND(V3450&lt;=Hilfswerte!$B$35,H3450&lt;0.7*W3450),"Mittel","Niedrig")))</f>
        <v>Niedrig</v>
      </c>
      <c r="Z3450" s="4">
        <f t="shared" si="431"/>
        <v>64.400000000000006</v>
      </c>
      <c r="AA3450" s="4" t="str">
        <f>IF(J3450&gt;365,"Bereits abgewandert (Segment D)",IF(Z3450&gt;=Hilfswerte!$B$38,"Rot - akut gefaehrdet",IF(Z3450&gt;=Hilfswerte!$B$39,"Gelb - beobachten","Gruen - stabil")))</f>
        <v>Bereits abgewandert (Segment D)</v>
      </c>
    </row>
    <row r="3451" spans="1:27" ht="15" customHeight="1" x14ac:dyDescent="0.25">
      <c r="A3451" s="4" t="s">
        <v>3798</v>
      </c>
      <c r="B3451" s="4" t="s">
        <v>81</v>
      </c>
      <c r="C3451" s="4" t="s">
        <v>74</v>
      </c>
      <c r="D3451" s="4" t="s">
        <v>106</v>
      </c>
      <c r="E3451" s="4">
        <v>411</v>
      </c>
      <c r="F3451" s="4">
        <v>63.5</v>
      </c>
      <c r="G3451" s="4">
        <v>10.5</v>
      </c>
      <c r="H3451" s="4">
        <v>19218</v>
      </c>
      <c r="I3451" s="4">
        <v>2</v>
      </c>
      <c r="J3451" s="4">
        <v>19</v>
      </c>
      <c r="K3451" s="4">
        <v>0</v>
      </c>
      <c r="L3451" s="4">
        <v>-2</v>
      </c>
      <c r="M3451" s="4">
        <v>2</v>
      </c>
      <c r="N3451" s="4">
        <v>-6.9</v>
      </c>
      <c r="O3451" s="4">
        <f t="shared" si="424"/>
        <v>5</v>
      </c>
      <c r="P3451" s="4">
        <f t="shared" si="425"/>
        <v>2</v>
      </c>
      <c r="Q3451" s="4">
        <f t="shared" si="426"/>
        <v>5</v>
      </c>
      <c r="R3451" s="4">
        <f t="shared" si="427"/>
        <v>12</v>
      </c>
      <c r="S3451" s="4">
        <f t="shared" si="428"/>
        <v>116.6</v>
      </c>
      <c r="T3451" s="4" t="str">
        <f t="shared" si="429"/>
        <v>B - Kernkunde</v>
      </c>
      <c r="U3451" s="4">
        <f>ROUND(((E3451-Hilfswerte!$B$20)/Hilfswerte!$B$21)+((F3451-Hilfswerte!$B$22)/Hilfswerte!$B$23)+((G3451-Hilfswerte!$B$24)/Hilfswerte!$B$25)+0.1*INDEX(Hilfswerte!$B$4:$B$15,MATCH(C3451,Hilfswerte!$A$4:$A$15,0)),2)</f>
        <v>1.91</v>
      </c>
      <c r="V3451" s="4">
        <f>ROUND(SQRT((((E3451-Hilfswerte!$B$20)/Hilfswerte!$B$21)-Hilfswerte!$B$28)^2+(((F3451-Hilfswerte!$B$22)/Hilfswerte!$B$23)-Hilfswerte!$B$29)^2+(((G3451-Hilfswerte!$B$24)/Hilfswerte!$B$25)-Hilfswerte!$B$30)^2),3)</f>
        <v>1.147</v>
      </c>
      <c r="W3451" s="4">
        <f>ROUND(E3451*Hilfswerte!$B$31,0)</f>
        <v>84479</v>
      </c>
      <c r="X3451" s="4">
        <f t="shared" si="430"/>
        <v>65261</v>
      </c>
      <c r="Y3451" s="4" t="str">
        <f>IF(T3451="A - Top-Kunde","bereits Top-Kunde",IF(AND(V3451&lt;=Hilfswerte!$B$34,H3451&lt;0.5*W3451),"Hoch",IF(AND(V3451&lt;=Hilfswerte!$B$35,H3451&lt;0.7*W3451),"Mittel","Niedrig")))</f>
        <v>Niedrig</v>
      </c>
      <c r="Z3451" s="4">
        <f t="shared" si="431"/>
        <v>3.7</v>
      </c>
      <c r="AA3451" s="4" t="str">
        <f>IF(J3451&gt;365,"Bereits abgewandert (Segment D)",IF(Z3451&gt;=Hilfswerte!$B$38,"Rot - akut gefaehrdet",IF(Z3451&gt;=Hilfswerte!$B$39,"Gelb - beobachten","Gruen - stabil")))</f>
        <v>Gruen - stabil</v>
      </c>
    </row>
    <row r="3452" spans="1:27" ht="15" customHeight="1" x14ac:dyDescent="0.25">
      <c r="A3452" s="4" t="s">
        <v>3799</v>
      </c>
      <c r="B3452" s="4" t="s">
        <v>400</v>
      </c>
      <c r="C3452" s="4" t="s">
        <v>89</v>
      </c>
      <c r="D3452" s="4" t="s">
        <v>30</v>
      </c>
      <c r="E3452" s="4">
        <v>10</v>
      </c>
      <c r="F3452" s="4">
        <v>1.8</v>
      </c>
      <c r="G3452" s="4">
        <v>18.899999999999999</v>
      </c>
      <c r="H3452" s="4">
        <v>194</v>
      </c>
      <c r="I3452" s="4">
        <v>2</v>
      </c>
      <c r="J3452" s="4">
        <v>56</v>
      </c>
      <c r="K3452" s="4">
        <v>0</v>
      </c>
      <c r="L3452" s="4">
        <v>25</v>
      </c>
      <c r="M3452" s="4">
        <v>6</v>
      </c>
      <c r="N3452" s="4">
        <v>-3.7</v>
      </c>
      <c r="O3452" s="4">
        <f t="shared" si="424"/>
        <v>4</v>
      </c>
      <c r="P3452" s="4">
        <f t="shared" si="425"/>
        <v>2</v>
      </c>
      <c r="Q3452" s="4">
        <f t="shared" si="426"/>
        <v>2</v>
      </c>
      <c r="R3452" s="4">
        <f t="shared" si="427"/>
        <v>8</v>
      </c>
      <c r="S3452" s="4">
        <f t="shared" si="428"/>
        <v>70.7</v>
      </c>
      <c r="T3452" s="4" t="str">
        <f t="shared" si="429"/>
        <v>C - Entwicklungspotenzial</v>
      </c>
      <c r="U3452" s="4">
        <f>ROUND(((E3452-Hilfswerte!$B$20)/Hilfswerte!$B$21)+((F3452-Hilfswerte!$B$22)/Hilfswerte!$B$23)+((G3452-Hilfswerte!$B$24)/Hilfswerte!$B$25)+0.1*INDEX(Hilfswerte!$B$4:$B$15,MATCH(C3452,Hilfswerte!$A$4:$A$15,0)),2)</f>
        <v>0.73</v>
      </c>
      <c r="V3452" s="4">
        <f>ROUND(SQRT((((E3452-Hilfswerte!$B$20)/Hilfswerte!$B$21)-Hilfswerte!$B$28)^2+(((F3452-Hilfswerte!$B$22)/Hilfswerte!$B$23)-Hilfswerte!$B$29)^2+(((G3452-Hilfswerte!$B$24)/Hilfswerte!$B$25)-Hilfswerte!$B$30)^2),3)</f>
        <v>1.5369999999999999</v>
      </c>
      <c r="W3452" s="4">
        <f>ROUND(E3452*Hilfswerte!$B$31,0)</f>
        <v>2055</v>
      </c>
      <c r="X3452" s="4">
        <f t="shared" si="430"/>
        <v>1861</v>
      </c>
      <c r="Y3452" s="4" t="str">
        <f>IF(T3452="A - Top-Kunde","bereits Top-Kunde",IF(AND(V3452&lt;=Hilfswerte!$B$34,H3452&lt;0.5*W3452),"Hoch",IF(AND(V3452&lt;=Hilfswerte!$B$35,H3452&lt;0.7*W3452),"Mittel","Niedrig")))</f>
        <v>Niedrig</v>
      </c>
      <c r="Z3452" s="4">
        <f t="shared" si="431"/>
        <v>9.3000000000000007</v>
      </c>
      <c r="AA3452" s="4" t="str">
        <f>IF(J3452&gt;365,"Bereits abgewandert (Segment D)",IF(Z3452&gt;=Hilfswerte!$B$38,"Rot - akut gefaehrdet",IF(Z3452&gt;=Hilfswerte!$B$39,"Gelb - beobachten","Gruen - stabil")))</f>
        <v>Gruen - stabil</v>
      </c>
    </row>
    <row r="3453" spans="1:27" ht="15" customHeight="1" x14ac:dyDescent="0.25">
      <c r="A3453" s="4" t="s">
        <v>3800</v>
      </c>
      <c r="B3453" s="4" t="s">
        <v>360</v>
      </c>
      <c r="C3453" s="4" t="s">
        <v>47</v>
      </c>
      <c r="D3453" s="4" t="s">
        <v>30</v>
      </c>
      <c r="E3453" s="4">
        <v>724</v>
      </c>
      <c r="F3453" s="4">
        <v>135.30000000000001</v>
      </c>
      <c r="G3453" s="4">
        <v>8.4</v>
      </c>
      <c r="H3453" s="4">
        <v>31666</v>
      </c>
      <c r="I3453" s="4">
        <v>3</v>
      </c>
      <c r="J3453" s="4">
        <v>55</v>
      </c>
      <c r="K3453" s="4">
        <v>0</v>
      </c>
      <c r="L3453" s="4">
        <v>8</v>
      </c>
      <c r="M3453" s="4">
        <v>1</v>
      </c>
      <c r="N3453" s="4">
        <v>5.4</v>
      </c>
      <c r="O3453" s="4">
        <f t="shared" si="424"/>
        <v>4</v>
      </c>
      <c r="P3453" s="4">
        <f t="shared" si="425"/>
        <v>3</v>
      </c>
      <c r="Q3453" s="4">
        <f t="shared" si="426"/>
        <v>5</v>
      </c>
      <c r="R3453" s="4">
        <f t="shared" si="427"/>
        <v>12</v>
      </c>
      <c r="S3453" s="4">
        <f t="shared" si="428"/>
        <v>120.3</v>
      </c>
      <c r="T3453" s="4" t="str">
        <f t="shared" si="429"/>
        <v>B - Kernkunde</v>
      </c>
      <c r="U3453" s="4">
        <f>ROUND(((E3453-Hilfswerte!$B$20)/Hilfswerte!$B$21)+((F3453-Hilfswerte!$B$22)/Hilfswerte!$B$23)+((G3453-Hilfswerte!$B$24)/Hilfswerte!$B$25)+0.1*INDEX(Hilfswerte!$B$4:$B$15,MATCH(C3453,Hilfswerte!$A$4:$A$15,0)),2)</f>
        <v>4.3099999999999996</v>
      </c>
      <c r="V3453" s="4">
        <f>ROUND(SQRT((((E3453-Hilfswerte!$B$20)/Hilfswerte!$B$21)-Hilfswerte!$B$28)^2+(((F3453-Hilfswerte!$B$22)/Hilfswerte!$B$23)-Hilfswerte!$B$29)^2+(((G3453-Hilfswerte!$B$24)/Hilfswerte!$B$25)-Hilfswerte!$B$30)^2),3)</f>
        <v>2.9950000000000001</v>
      </c>
      <c r="W3453" s="4">
        <f>ROUND(E3453*Hilfswerte!$B$31,0)</f>
        <v>148815</v>
      </c>
      <c r="X3453" s="4">
        <f t="shared" si="430"/>
        <v>117149</v>
      </c>
      <c r="Y3453" s="4" t="str">
        <f>IF(T3453="A - Top-Kunde","bereits Top-Kunde",IF(AND(V3453&lt;=Hilfswerte!$B$34,H3453&lt;0.5*W3453),"Hoch",IF(AND(V3453&lt;=Hilfswerte!$B$35,H3453&lt;0.7*W3453),"Mittel","Niedrig")))</f>
        <v>Niedrig</v>
      </c>
      <c r="Z3453" s="4">
        <f t="shared" si="431"/>
        <v>4.4000000000000004</v>
      </c>
      <c r="AA3453" s="4" t="str">
        <f>IF(J3453&gt;365,"Bereits abgewandert (Segment D)",IF(Z3453&gt;=Hilfswerte!$B$38,"Rot - akut gefaehrdet",IF(Z3453&gt;=Hilfswerte!$B$39,"Gelb - beobachten","Gruen - stabil")))</f>
        <v>Gruen - stabil</v>
      </c>
    </row>
    <row r="3454" spans="1:27" ht="15" customHeight="1" x14ac:dyDescent="0.25">
      <c r="A3454" s="4" t="s">
        <v>3801</v>
      </c>
      <c r="B3454" s="4" t="s">
        <v>481</v>
      </c>
      <c r="C3454" s="4" t="s">
        <v>38</v>
      </c>
      <c r="D3454" s="4" t="s">
        <v>30</v>
      </c>
      <c r="E3454" s="4">
        <v>196</v>
      </c>
      <c r="F3454" s="4">
        <v>37.200000000000003</v>
      </c>
      <c r="G3454" s="4">
        <v>0.5</v>
      </c>
      <c r="H3454" s="4">
        <v>2393</v>
      </c>
      <c r="I3454" s="4">
        <v>1</v>
      </c>
      <c r="J3454" s="4">
        <v>208</v>
      </c>
      <c r="K3454" s="4">
        <v>0</v>
      </c>
      <c r="L3454" s="4">
        <v>0</v>
      </c>
      <c r="M3454" s="4">
        <v>3</v>
      </c>
      <c r="N3454" s="4">
        <v>15.5</v>
      </c>
      <c r="O3454" s="4">
        <f t="shared" si="424"/>
        <v>2</v>
      </c>
      <c r="P3454" s="4">
        <f t="shared" si="425"/>
        <v>1</v>
      </c>
      <c r="Q3454" s="4">
        <f t="shared" si="426"/>
        <v>3</v>
      </c>
      <c r="R3454" s="4">
        <f t="shared" si="427"/>
        <v>6</v>
      </c>
      <c r="S3454" s="4">
        <f t="shared" si="428"/>
        <v>67.8</v>
      </c>
      <c r="T3454" s="4" t="str">
        <f t="shared" si="429"/>
        <v>C - Entwicklungspotenzial</v>
      </c>
      <c r="U3454" s="4">
        <f>ROUND(((E3454-Hilfswerte!$B$20)/Hilfswerte!$B$21)+((F3454-Hilfswerte!$B$22)/Hilfswerte!$B$23)+((G3454-Hilfswerte!$B$24)/Hilfswerte!$B$25)+0.1*INDEX(Hilfswerte!$B$4:$B$15,MATCH(C3454,Hilfswerte!$A$4:$A$15,0)),2)</f>
        <v>-0.71</v>
      </c>
      <c r="V3454" s="4">
        <f>ROUND(SQRT((((E3454-Hilfswerte!$B$20)/Hilfswerte!$B$21)-Hilfswerte!$B$28)^2+(((F3454-Hilfswerte!$B$22)/Hilfswerte!$B$23)-Hilfswerte!$B$29)^2+(((G3454-Hilfswerte!$B$24)/Hilfswerte!$B$25)-Hilfswerte!$B$30)^2),3)</f>
        <v>1.7050000000000001</v>
      </c>
      <c r="W3454" s="4">
        <f>ROUND(E3454*Hilfswerte!$B$31,0)</f>
        <v>40287</v>
      </c>
      <c r="X3454" s="4">
        <f t="shared" si="430"/>
        <v>37894</v>
      </c>
      <c r="Y3454" s="4" t="str">
        <f>IF(T3454="A - Top-Kunde","bereits Top-Kunde",IF(AND(V3454&lt;=Hilfswerte!$B$34,H3454&lt;0.5*W3454),"Hoch",IF(AND(V3454&lt;=Hilfswerte!$B$35,H3454&lt;0.7*W3454),"Mittel","Niedrig")))</f>
        <v>Niedrig</v>
      </c>
      <c r="Z3454" s="4">
        <f t="shared" si="431"/>
        <v>10.4</v>
      </c>
      <c r="AA3454" s="4" t="str">
        <f>IF(J3454&gt;365,"Bereits abgewandert (Segment D)",IF(Z3454&gt;=Hilfswerte!$B$38,"Rot - akut gefaehrdet",IF(Z3454&gt;=Hilfswerte!$B$39,"Gelb - beobachten","Gruen - stabil")))</f>
        <v>Gruen - stabil</v>
      </c>
    </row>
    <row r="3455" spans="1:27" ht="15" customHeight="1" x14ac:dyDescent="0.25">
      <c r="A3455" s="4" t="s">
        <v>3802</v>
      </c>
      <c r="B3455" s="4" t="s">
        <v>778</v>
      </c>
      <c r="C3455" s="4" t="s">
        <v>84</v>
      </c>
      <c r="D3455" s="4" t="s">
        <v>30</v>
      </c>
      <c r="E3455" s="4">
        <v>653</v>
      </c>
      <c r="F3455" s="4">
        <v>247.7</v>
      </c>
      <c r="G3455" s="4">
        <v>4.2</v>
      </c>
      <c r="H3455" s="4">
        <v>19578</v>
      </c>
      <c r="I3455" s="4">
        <v>5</v>
      </c>
      <c r="J3455" s="4">
        <v>24</v>
      </c>
      <c r="K3455" s="4">
        <v>1</v>
      </c>
      <c r="L3455" s="4">
        <v>11</v>
      </c>
      <c r="M3455" s="4">
        <v>1</v>
      </c>
      <c r="N3455" s="4">
        <v>-13.6</v>
      </c>
      <c r="O3455" s="4">
        <f t="shared" si="424"/>
        <v>5</v>
      </c>
      <c r="P3455" s="4">
        <f t="shared" si="425"/>
        <v>5</v>
      </c>
      <c r="Q3455" s="4">
        <f t="shared" si="426"/>
        <v>5</v>
      </c>
      <c r="R3455" s="4">
        <f t="shared" si="427"/>
        <v>15</v>
      </c>
      <c r="S3455" s="4">
        <f t="shared" si="428"/>
        <v>133.9</v>
      </c>
      <c r="T3455" s="4" t="str">
        <f t="shared" si="429"/>
        <v>A - Top-Kunde</v>
      </c>
      <c r="U3455" s="4">
        <f>ROUND(((E3455-Hilfswerte!$B$20)/Hilfswerte!$B$21)+((F3455-Hilfswerte!$B$22)/Hilfswerte!$B$23)+((G3455-Hilfswerte!$B$24)/Hilfswerte!$B$25)+0.1*INDEX(Hilfswerte!$B$4:$B$15,MATCH(C3455,Hilfswerte!$A$4:$A$15,0)),2)</f>
        <v>5.29</v>
      </c>
      <c r="V3455" s="4">
        <f>ROUND(SQRT((((E3455-Hilfswerte!$B$20)/Hilfswerte!$B$21)-Hilfswerte!$B$28)^2+(((F3455-Hilfswerte!$B$22)/Hilfswerte!$B$23)-Hilfswerte!$B$29)^2+(((G3455-Hilfswerte!$B$24)/Hilfswerte!$B$25)-Hilfswerte!$B$30)^2),3)</f>
        <v>4.4640000000000004</v>
      </c>
      <c r="W3455" s="4">
        <f>ROUND(E3455*Hilfswerte!$B$31,0)</f>
        <v>134222</v>
      </c>
      <c r="X3455" s="4">
        <f t="shared" si="430"/>
        <v>114644</v>
      </c>
      <c r="Y3455" s="4" t="str">
        <f>IF(T3455="A - Top-Kunde","bereits Top-Kunde",IF(AND(V3455&lt;=Hilfswerte!$B$34,H3455&lt;0.5*W3455),"Hoch",IF(AND(V3455&lt;=Hilfswerte!$B$35,H3455&lt;0.7*W3455),"Mittel","Niedrig")))</f>
        <v>bereits Top-Kunde</v>
      </c>
      <c r="Z3455" s="4">
        <f t="shared" si="431"/>
        <v>11.8</v>
      </c>
      <c r="AA3455" s="4" t="str">
        <f>IF(J3455&gt;365,"Bereits abgewandert (Segment D)",IF(Z3455&gt;=Hilfswerte!$B$38,"Rot - akut gefaehrdet",IF(Z3455&gt;=Hilfswerte!$B$39,"Gelb - beobachten","Gruen - stabil")))</f>
        <v>Gruen - stabil</v>
      </c>
    </row>
    <row r="3456" spans="1:27" ht="15" customHeight="1" x14ac:dyDescent="0.25">
      <c r="A3456" s="4" t="s">
        <v>3803</v>
      </c>
      <c r="B3456" s="4" t="s">
        <v>820</v>
      </c>
      <c r="C3456" s="4" t="s">
        <v>62</v>
      </c>
      <c r="D3456" s="4" t="s">
        <v>30</v>
      </c>
      <c r="E3456" s="4">
        <v>33</v>
      </c>
      <c r="F3456" s="4">
        <v>4.9000000000000004</v>
      </c>
      <c r="G3456" s="4">
        <v>10.8</v>
      </c>
      <c r="H3456" s="4">
        <v>11050</v>
      </c>
      <c r="I3456" s="4">
        <v>3</v>
      </c>
      <c r="J3456" s="4">
        <v>125</v>
      </c>
      <c r="K3456" s="4">
        <v>1</v>
      </c>
      <c r="L3456" s="4">
        <v>5</v>
      </c>
      <c r="M3456" s="4">
        <v>3</v>
      </c>
      <c r="N3456" s="4">
        <v>17.2</v>
      </c>
      <c r="O3456" s="4">
        <f t="shared" si="424"/>
        <v>3</v>
      </c>
      <c r="P3456" s="4">
        <f t="shared" si="425"/>
        <v>3</v>
      </c>
      <c r="Q3456" s="4">
        <f t="shared" si="426"/>
        <v>5</v>
      </c>
      <c r="R3456" s="4">
        <f t="shared" si="427"/>
        <v>11</v>
      </c>
      <c r="S3456" s="4">
        <f t="shared" si="428"/>
        <v>111.1</v>
      </c>
      <c r="T3456" s="4" t="str">
        <f t="shared" si="429"/>
        <v>B - Kernkunde</v>
      </c>
      <c r="U3456" s="4">
        <f>ROUND(((E3456-Hilfswerte!$B$20)/Hilfswerte!$B$21)+((F3456-Hilfswerte!$B$22)/Hilfswerte!$B$23)+((G3456-Hilfswerte!$B$24)/Hilfswerte!$B$25)+0.1*INDEX(Hilfswerte!$B$4:$B$15,MATCH(C3456,Hilfswerte!$A$4:$A$15,0)),2)</f>
        <v>-0.28000000000000003</v>
      </c>
      <c r="V3456" s="4">
        <f>ROUND(SQRT((((E3456-Hilfswerte!$B$20)/Hilfswerte!$B$21)-Hilfswerte!$B$28)^2+(((F3456-Hilfswerte!$B$22)/Hilfswerte!$B$23)-Hilfswerte!$B$29)^2+(((G3456-Hilfswerte!$B$24)/Hilfswerte!$B$25)-Hilfswerte!$B$30)^2),3)</f>
        <v>0.82699999999999996</v>
      </c>
      <c r="W3456" s="4">
        <f>ROUND(E3456*Hilfswerte!$B$31,0)</f>
        <v>6783</v>
      </c>
      <c r="X3456" s="4">
        <f t="shared" si="430"/>
        <v>0</v>
      </c>
      <c r="Y3456" s="4" t="str">
        <f>IF(T3456="A - Top-Kunde","bereits Top-Kunde",IF(AND(V3456&lt;=Hilfswerte!$B$34,H3456&lt;0.5*W3456),"Hoch",IF(AND(V3456&lt;=Hilfswerte!$B$35,H3456&lt;0.7*W3456),"Mittel","Niedrig")))</f>
        <v>Niedrig</v>
      </c>
      <c r="Z3456" s="4">
        <f t="shared" si="431"/>
        <v>10.3</v>
      </c>
      <c r="AA3456" s="4" t="str">
        <f>IF(J3456&gt;365,"Bereits abgewandert (Segment D)",IF(Z3456&gt;=Hilfswerte!$B$38,"Rot - akut gefaehrdet",IF(Z3456&gt;=Hilfswerte!$B$39,"Gelb - beobachten","Gruen - stabil")))</f>
        <v>Gruen - stabil</v>
      </c>
    </row>
    <row r="3457" spans="1:27" ht="15" customHeight="1" x14ac:dyDescent="0.25">
      <c r="A3457" s="4" t="s">
        <v>3804</v>
      </c>
      <c r="B3457" s="4" t="s">
        <v>214</v>
      </c>
      <c r="C3457" s="4" t="s">
        <v>62</v>
      </c>
      <c r="D3457" s="4" t="s">
        <v>30</v>
      </c>
      <c r="E3457" s="4">
        <v>145</v>
      </c>
      <c r="F3457" s="4">
        <v>20.8</v>
      </c>
      <c r="G3457" s="4">
        <v>3.8</v>
      </c>
      <c r="H3457" s="4">
        <v>28224</v>
      </c>
      <c r="I3457" s="4">
        <v>4</v>
      </c>
      <c r="J3457" s="4">
        <v>18</v>
      </c>
      <c r="K3457" s="4">
        <v>0</v>
      </c>
      <c r="L3457" s="4">
        <v>29</v>
      </c>
      <c r="M3457" s="4">
        <v>3</v>
      </c>
      <c r="N3457" s="4">
        <v>10.3</v>
      </c>
      <c r="O3457" s="4">
        <f t="shared" si="424"/>
        <v>5</v>
      </c>
      <c r="P3457" s="4">
        <f t="shared" si="425"/>
        <v>4</v>
      </c>
      <c r="Q3457" s="4">
        <f t="shared" si="426"/>
        <v>5</v>
      </c>
      <c r="R3457" s="4">
        <f t="shared" si="427"/>
        <v>14</v>
      </c>
      <c r="S3457" s="4">
        <f t="shared" si="428"/>
        <v>136.5</v>
      </c>
      <c r="T3457" s="4" t="str">
        <f t="shared" si="429"/>
        <v>A - Top-Kunde</v>
      </c>
      <c r="U3457" s="4">
        <f>ROUND(((E3457-Hilfswerte!$B$20)/Hilfswerte!$B$21)+((F3457-Hilfswerte!$B$22)/Hilfswerte!$B$23)+((G3457-Hilfswerte!$B$24)/Hilfswerte!$B$25)+0.1*INDEX(Hilfswerte!$B$4:$B$15,MATCH(C3457,Hilfswerte!$A$4:$A$15,0)),2)</f>
        <v>-0.62</v>
      </c>
      <c r="V3457" s="4">
        <f>ROUND(SQRT((((E3457-Hilfswerte!$B$20)/Hilfswerte!$B$21)-Hilfswerte!$B$28)^2+(((F3457-Hilfswerte!$B$22)/Hilfswerte!$B$23)-Hilfswerte!$B$29)^2+(((G3457-Hilfswerte!$B$24)/Hilfswerte!$B$25)-Hilfswerte!$B$30)^2),3)</f>
        <v>1.2190000000000001</v>
      </c>
      <c r="W3457" s="4">
        <f>ROUND(E3457*Hilfswerte!$B$31,0)</f>
        <v>29804</v>
      </c>
      <c r="X3457" s="4">
        <f t="shared" si="430"/>
        <v>1580</v>
      </c>
      <c r="Y3457" s="4" t="str">
        <f>IF(T3457="A - Top-Kunde","bereits Top-Kunde",IF(AND(V3457&lt;=Hilfswerte!$B$34,H3457&lt;0.5*W3457),"Hoch",IF(AND(V3457&lt;=Hilfswerte!$B$35,H3457&lt;0.7*W3457),"Mittel","Niedrig")))</f>
        <v>bereits Top-Kunde</v>
      </c>
      <c r="Z3457" s="4">
        <f t="shared" si="431"/>
        <v>6.7</v>
      </c>
      <c r="AA3457" s="4" t="str">
        <f>IF(J3457&gt;365,"Bereits abgewandert (Segment D)",IF(Z3457&gt;=Hilfswerte!$B$38,"Rot - akut gefaehrdet",IF(Z3457&gt;=Hilfswerte!$B$39,"Gelb - beobachten","Gruen - stabil")))</f>
        <v>Gruen - stabil</v>
      </c>
    </row>
    <row r="3458" spans="1:27" ht="15" customHeight="1" x14ac:dyDescent="0.25">
      <c r="A3458" s="4" t="s">
        <v>3805</v>
      </c>
      <c r="B3458" s="4" t="s">
        <v>441</v>
      </c>
      <c r="C3458" s="4" t="s">
        <v>74</v>
      </c>
      <c r="D3458" s="4" t="s">
        <v>30</v>
      </c>
      <c r="E3458" s="4">
        <v>91</v>
      </c>
      <c r="F3458" s="4">
        <v>12.1</v>
      </c>
      <c r="G3458" s="4">
        <v>18.600000000000001</v>
      </c>
      <c r="H3458" s="4">
        <v>8163</v>
      </c>
      <c r="I3458" s="4">
        <v>6</v>
      </c>
      <c r="J3458" s="4">
        <v>1</v>
      </c>
      <c r="K3458" s="4">
        <v>0</v>
      </c>
      <c r="L3458" s="4">
        <v>43</v>
      </c>
      <c r="M3458" s="4">
        <v>1</v>
      </c>
      <c r="N3458" s="4">
        <v>15.3</v>
      </c>
      <c r="O3458" s="4">
        <f t="shared" ref="O3458:O3521" si="432">IF(J3458&gt;365,1,IF(J3458&lt;=30,5,IF(J3458&lt;=90,4,IF(J3458&lt;=180,3,2))))</f>
        <v>5</v>
      </c>
      <c r="P3458" s="4">
        <f t="shared" ref="P3458:P3521" si="433">IF(I3458&gt;=5,5,IF(I3458&gt;=4,4,IF(I3458&gt;=3,3,IF(I3458&gt;=2,2,1))))</f>
        <v>5</v>
      </c>
      <c r="Q3458" s="4">
        <f t="shared" ref="Q3458:Q3521" si="434">IF(H3458&gt;=7500,5,IF(H3458&gt;=2500,4,IF(H3458&gt;=1000,3,IF(H3458&gt;=1,2,1))))</f>
        <v>5</v>
      </c>
      <c r="R3458" s="4">
        <f t="shared" ref="R3458:R3521" si="435">O3458+P3458+Q3458</f>
        <v>15</v>
      </c>
      <c r="S3458" s="4">
        <f t="shared" ref="S3458:S3521" si="436">ROUND(10*R3458+0.5*N3458-6*K3458-0.3*MAX(0,L3458),1)</f>
        <v>144.80000000000001</v>
      </c>
      <c r="T3458" s="4" t="str">
        <f t="shared" ref="T3458:T3521" si="437">IF(J3458&gt;365,"D - Abwanderungsrisiko",IF(S3458&gt;=125,"A - Top-Kunde",IF(S3458&gt;=105,"B - Kernkunde","C - Entwicklungspotenzial")))</f>
        <v>A - Top-Kunde</v>
      </c>
      <c r="U3458" s="4">
        <f>ROUND(((E3458-Hilfswerte!$B$20)/Hilfswerte!$B$21)+((F3458-Hilfswerte!$B$22)/Hilfswerte!$B$23)+((G3458-Hilfswerte!$B$24)/Hilfswerte!$B$25)+0.1*INDEX(Hilfswerte!$B$4:$B$15,MATCH(C3458,Hilfswerte!$A$4:$A$15,0)),2)</f>
        <v>0.9</v>
      </c>
      <c r="V3458" s="4">
        <f>ROUND(SQRT((((E3458-Hilfswerte!$B$20)/Hilfswerte!$B$21)-Hilfswerte!$B$28)^2+(((F3458-Hilfswerte!$B$22)/Hilfswerte!$B$23)-Hilfswerte!$B$29)^2+(((G3458-Hilfswerte!$B$24)/Hilfswerte!$B$25)-Hilfswerte!$B$30)^2),3)</f>
        <v>1.302</v>
      </c>
      <c r="W3458" s="4">
        <f>ROUND(E3458*Hilfswerte!$B$31,0)</f>
        <v>18705</v>
      </c>
      <c r="X3458" s="4">
        <f t="shared" ref="X3458:X3521" si="438">MAX(0,W3458-H3458)</f>
        <v>10542</v>
      </c>
      <c r="Y3458" s="4" t="str">
        <f>IF(T3458="A - Top-Kunde","bereits Top-Kunde",IF(AND(V3458&lt;=Hilfswerte!$B$34,H3458&lt;0.5*W3458),"Hoch",IF(AND(V3458&lt;=Hilfswerte!$B$35,H3458&lt;0.7*W3458),"Mittel","Niedrig")))</f>
        <v>bereits Top-Kunde</v>
      </c>
      <c r="Z3458" s="4">
        <f t="shared" ref="Z3458:Z3521" si="439">ROUND(0.4*MAX(0,-N3458)+3*K3458+0.2*MAX(0,L3458)+0.05*J3458,1)</f>
        <v>8.6999999999999993</v>
      </c>
      <c r="AA3458" s="4" t="str">
        <f>IF(J3458&gt;365,"Bereits abgewandert (Segment D)",IF(Z3458&gt;=Hilfswerte!$B$38,"Rot - akut gefaehrdet",IF(Z3458&gt;=Hilfswerte!$B$39,"Gelb - beobachten","Gruen - stabil")))</f>
        <v>Gruen - stabil</v>
      </c>
    </row>
    <row r="3459" spans="1:27" ht="15" customHeight="1" x14ac:dyDescent="0.25">
      <c r="A3459" s="4" t="s">
        <v>3806</v>
      </c>
      <c r="B3459" s="4" t="s">
        <v>140</v>
      </c>
      <c r="C3459" s="4" t="s">
        <v>47</v>
      </c>
      <c r="D3459" s="4" t="s">
        <v>30</v>
      </c>
      <c r="E3459" s="4">
        <v>82</v>
      </c>
      <c r="F3459" s="4">
        <v>20.6</v>
      </c>
      <c r="G3459" s="4">
        <v>17.7</v>
      </c>
      <c r="H3459" s="4">
        <v>167</v>
      </c>
      <c r="I3459" s="4">
        <v>1</v>
      </c>
      <c r="J3459" s="4">
        <v>1</v>
      </c>
      <c r="K3459" s="4">
        <v>0</v>
      </c>
      <c r="L3459" s="4">
        <v>48</v>
      </c>
      <c r="M3459" s="4">
        <v>6</v>
      </c>
      <c r="N3459" s="4">
        <v>22.7</v>
      </c>
      <c r="O3459" s="4">
        <f t="shared" si="432"/>
        <v>5</v>
      </c>
      <c r="P3459" s="4">
        <f t="shared" si="433"/>
        <v>1</v>
      </c>
      <c r="Q3459" s="4">
        <f t="shared" si="434"/>
        <v>2</v>
      </c>
      <c r="R3459" s="4">
        <f t="shared" si="435"/>
        <v>8</v>
      </c>
      <c r="S3459" s="4">
        <f t="shared" si="436"/>
        <v>77</v>
      </c>
      <c r="T3459" s="4" t="str">
        <f t="shared" si="437"/>
        <v>C - Entwicklungspotenzial</v>
      </c>
      <c r="U3459" s="4">
        <f>ROUND(((E3459-Hilfswerte!$B$20)/Hilfswerte!$B$21)+((F3459-Hilfswerte!$B$22)/Hilfswerte!$B$23)+((G3459-Hilfswerte!$B$24)/Hilfswerte!$B$25)+0.1*INDEX(Hilfswerte!$B$4:$B$15,MATCH(C3459,Hilfswerte!$A$4:$A$15,0)),2)</f>
        <v>0.98</v>
      </c>
      <c r="V3459" s="4">
        <f>ROUND(SQRT((((E3459-Hilfswerte!$B$20)/Hilfswerte!$B$21)-Hilfswerte!$B$28)^2+(((F3459-Hilfswerte!$B$22)/Hilfswerte!$B$23)-Hilfswerte!$B$29)^2+(((G3459-Hilfswerte!$B$24)/Hilfswerte!$B$25)-Hilfswerte!$B$30)^2),3)</f>
        <v>1.135</v>
      </c>
      <c r="W3459" s="4">
        <f>ROUND(E3459*Hilfswerte!$B$31,0)</f>
        <v>16855</v>
      </c>
      <c r="X3459" s="4">
        <f t="shared" si="438"/>
        <v>16688</v>
      </c>
      <c r="Y3459" s="4" t="str">
        <f>IF(T3459="A - Top-Kunde","bereits Top-Kunde",IF(AND(V3459&lt;=Hilfswerte!$B$34,H3459&lt;0.5*W3459),"Hoch",IF(AND(V3459&lt;=Hilfswerte!$B$35,H3459&lt;0.7*W3459),"Mittel","Niedrig")))</f>
        <v>Mittel</v>
      </c>
      <c r="Z3459" s="4">
        <f t="shared" si="439"/>
        <v>9.6999999999999993</v>
      </c>
      <c r="AA3459" s="4" t="str">
        <f>IF(J3459&gt;365,"Bereits abgewandert (Segment D)",IF(Z3459&gt;=Hilfswerte!$B$38,"Rot - akut gefaehrdet",IF(Z3459&gt;=Hilfswerte!$B$39,"Gelb - beobachten","Gruen - stabil")))</f>
        <v>Gruen - stabil</v>
      </c>
    </row>
    <row r="3460" spans="1:27" ht="15" customHeight="1" x14ac:dyDescent="0.25">
      <c r="A3460" s="4" t="s">
        <v>3807</v>
      </c>
      <c r="B3460" s="4" t="s">
        <v>625</v>
      </c>
      <c r="C3460" s="4" t="s">
        <v>89</v>
      </c>
      <c r="D3460" s="4" t="s">
        <v>30</v>
      </c>
      <c r="E3460" s="4">
        <v>241</v>
      </c>
      <c r="F3460" s="4">
        <v>94</v>
      </c>
      <c r="G3460" s="4">
        <v>1.5</v>
      </c>
      <c r="H3460" s="4">
        <v>0</v>
      </c>
      <c r="I3460" s="4">
        <v>0</v>
      </c>
      <c r="J3460" s="4">
        <v>634</v>
      </c>
      <c r="K3460" s="4">
        <v>0</v>
      </c>
      <c r="L3460" s="4">
        <v>-3</v>
      </c>
      <c r="M3460" s="4">
        <v>0</v>
      </c>
      <c r="N3460" s="4">
        <v>-53.5</v>
      </c>
      <c r="O3460" s="4">
        <f t="shared" si="432"/>
        <v>1</v>
      </c>
      <c r="P3460" s="4">
        <f t="shared" si="433"/>
        <v>1</v>
      </c>
      <c r="Q3460" s="4">
        <f t="shared" si="434"/>
        <v>1</v>
      </c>
      <c r="R3460" s="4">
        <f t="shared" si="435"/>
        <v>3</v>
      </c>
      <c r="S3460" s="4">
        <f t="shared" si="436"/>
        <v>3.3</v>
      </c>
      <c r="T3460" s="4" t="str">
        <f t="shared" si="437"/>
        <v>D - Abwanderungsrisiko</v>
      </c>
      <c r="U3460" s="4">
        <f>ROUND(((E3460-Hilfswerte!$B$20)/Hilfswerte!$B$21)+((F3460-Hilfswerte!$B$22)/Hilfswerte!$B$23)+((G3460-Hilfswerte!$B$24)/Hilfswerte!$B$25)+0.1*INDEX(Hilfswerte!$B$4:$B$15,MATCH(C3460,Hilfswerte!$A$4:$A$15,0)),2)</f>
        <v>0.62</v>
      </c>
      <c r="V3460" s="4">
        <f>ROUND(SQRT((((E3460-Hilfswerte!$B$20)/Hilfswerte!$B$21)-Hilfswerte!$B$28)^2+(((F3460-Hilfswerte!$B$22)/Hilfswerte!$B$23)-Hilfswerte!$B$29)^2+(((G3460-Hilfswerte!$B$24)/Hilfswerte!$B$25)-Hilfswerte!$B$30)^2),3)</f>
        <v>1.8740000000000001</v>
      </c>
      <c r="W3460" s="4">
        <f>ROUND(E3460*Hilfswerte!$B$31,0)</f>
        <v>49537</v>
      </c>
      <c r="X3460" s="4">
        <f t="shared" si="438"/>
        <v>49537</v>
      </c>
      <c r="Y3460" s="4" t="str">
        <f>IF(T3460="A - Top-Kunde","bereits Top-Kunde",IF(AND(V3460&lt;=Hilfswerte!$B$34,H3460&lt;0.5*W3460),"Hoch",IF(AND(V3460&lt;=Hilfswerte!$B$35,H3460&lt;0.7*W3460),"Mittel","Niedrig")))</f>
        <v>Niedrig</v>
      </c>
      <c r="Z3460" s="4">
        <f t="shared" si="439"/>
        <v>53.1</v>
      </c>
      <c r="AA3460" s="4" t="str">
        <f>IF(J3460&gt;365,"Bereits abgewandert (Segment D)",IF(Z3460&gt;=Hilfswerte!$B$38,"Rot - akut gefaehrdet",IF(Z3460&gt;=Hilfswerte!$B$39,"Gelb - beobachten","Gruen - stabil")))</f>
        <v>Bereits abgewandert (Segment D)</v>
      </c>
    </row>
    <row r="3461" spans="1:27" ht="15" customHeight="1" x14ac:dyDescent="0.25">
      <c r="A3461" s="4" t="s">
        <v>3808</v>
      </c>
      <c r="B3461" s="4" t="s">
        <v>130</v>
      </c>
      <c r="C3461" s="4" t="s">
        <v>55</v>
      </c>
      <c r="D3461" s="4" t="s">
        <v>30</v>
      </c>
      <c r="E3461" s="4">
        <v>100</v>
      </c>
      <c r="F3461" s="4">
        <v>26.9</v>
      </c>
      <c r="G3461" s="4">
        <v>19.8</v>
      </c>
      <c r="H3461" s="4">
        <v>1399</v>
      </c>
      <c r="I3461" s="4">
        <v>1</v>
      </c>
      <c r="J3461" s="4">
        <v>270</v>
      </c>
      <c r="K3461" s="4">
        <v>0</v>
      </c>
      <c r="L3461" s="4">
        <v>17</v>
      </c>
      <c r="M3461" s="4">
        <v>1</v>
      </c>
      <c r="N3461" s="4">
        <v>-11.4</v>
      </c>
      <c r="O3461" s="4">
        <f t="shared" si="432"/>
        <v>2</v>
      </c>
      <c r="P3461" s="4">
        <f t="shared" si="433"/>
        <v>1</v>
      </c>
      <c r="Q3461" s="4">
        <f t="shared" si="434"/>
        <v>3</v>
      </c>
      <c r="R3461" s="4">
        <f t="shared" si="435"/>
        <v>6</v>
      </c>
      <c r="S3461" s="4">
        <f t="shared" si="436"/>
        <v>49.2</v>
      </c>
      <c r="T3461" s="4" t="str">
        <f t="shared" si="437"/>
        <v>C - Entwicklungspotenzial</v>
      </c>
      <c r="U3461" s="4">
        <f>ROUND(((E3461-Hilfswerte!$B$20)/Hilfswerte!$B$21)+((F3461-Hilfswerte!$B$22)/Hilfswerte!$B$23)+((G3461-Hilfswerte!$B$24)/Hilfswerte!$B$25)+0.1*INDEX(Hilfswerte!$B$4:$B$15,MATCH(C3461,Hilfswerte!$A$4:$A$15,0)),2)</f>
        <v>1.71</v>
      </c>
      <c r="V3461" s="4">
        <f>ROUND(SQRT((((E3461-Hilfswerte!$B$20)/Hilfswerte!$B$21)-Hilfswerte!$B$28)^2+(((F3461-Hilfswerte!$B$22)/Hilfswerte!$B$23)-Hilfswerte!$B$29)^2+(((G3461-Hilfswerte!$B$24)/Hilfswerte!$B$25)-Hilfswerte!$B$30)^2),3)</f>
        <v>1.407</v>
      </c>
      <c r="W3461" s="4">
        <f>ROUND(E3461*Hilfswerte!$B$31,0)</f>
        <v>20555</v>
      </c>
      <c r="X3461" s="4">
        <f t="shared" si="438"/>
        <v>19156</v>
      </c>
      <c r="Y3461" s="4" t="str">
        <f>IF(T3461="A - Top-Kunde","bereits Top-Kunde",IF(AND(V3461&lt;=Hilfswerte!$B$34,H3461&lt;0.5*W3461),"Hoch",IF(AND(V3461&lt;=Hilfswerte!$B$35,H3461&lt;0.7*W3461),"Mittel","Niedrig")))</f>
        <v>Niedrig</v>
      </c>
      <c r="Z3461" s="4">
        <f t="shared" si="439"/>
        <v>21.5</v>
      </c>
      <c r="AA3461" s="4" t="str">
        <f>IF(J3461&gt;365,"Bereits abgewandert (Segment D)",IF(Z3461&gt;=Hilfswerte!$B$38,"Rot - akut gefaehrdet",IF(Z3461&gt;=Hilfswerte!$B$39,"Gelb - beobachten","Gruen - stabil")))</f>
        <v>Rot - akut gefaehrdet</v>
      </c>
    </row>
    <row r="3462" spans="1:27" ht="15" customHeight="1" x14ac:dyDescent="0.25">
      <c r="A3462" s="4" t="s">
        <v>3809</v>
      </c>
      <c r="B3462" s="4" t="s">
        <v>1005</v>
      </c>
      <c r="C3462" s="4" t="s">
        <v>74</v>
      </c>
      <c r="D3462" s="4" t="s">
        <v>178</v>
      </c>
      <c r="E3462" s="4">
        <v>60</v>
      </c>
      <c r="F3462" s="4">
        <v>18.2</v>
      </c>
      <c r="G3462" s="4">
        <v>0.3</v>
      </c>
      <c r="H3462" s="4">
        <v>3090</v>
      </c>
      <c r="I3462" s="4">
        <v>1</v>
      </c>
      <c r="J3462" s="4">
        <v>220</v>
      </c>
      <c r="K3462" s="4">
        <v>0</v>
      </c>
      <c r="L3462" s="4">
        <v>26</v>
      </c>
      <c r="M3462" s="4">
        <v>5</v>
      </c>
      <c r="N3462" s="4">
        <v>-6.3</v>
      </c>
      <c r="O3462" s="4">
        <f t="shared" si="432"/>
        <v>2</v>
      </c>
      <c r="P3462" s="4">
        <f t="shared" si="433"/>
        <v>1</v>
      </c>
      <c r="Q3462" s="4">
        <f t="shared" si="434"/>
        <v>4</v>
      </c>
      <c r="R3462" s="4">
        <f t="shared" si="435"/>
        <v>7</v>
      </c>
      <c r="S3462" s="4">
        <f t="shared" si="436"/>
        <v>59.1</v>
      </c>
      <c r="T3462" s="4" t="str">
        <f t="shared" si="437"/>
        <v>C - Entwicklungspotenzial</v>
      </c>
      <c r="U3462" s="4">
        <f>ROUND(((E3462-Hilfswerte!$B$20)/Hilfswerte!$B$21)+((F3462-Hilfswerte!$B$22)/Hilfswerte!$B$23)+((G3462-Hilfswerte!$B$24)/Hilfswerte!$B$25)+0.1*INDEX(Hilfswerte!$B$4:$B$15,MATCH(C3462,Hilfswerte!$A$4:$A$15,0)),2)</f>
        <v>-2.0299999999999998</v>
      </c>
      <c r="V3462" s="4">
        <f>ROUND(SQRT((((E3462-Hilfswerte!$B$20)/Hilfswerte!$B$21)-Hilfswerte!$B$28)^2+(((F3462-Hilfswerte!$B$22)/Hilfswerte!$B$23)-Hilfswerte!$B$29)^2+(((G3462-Hilfswerte!$B$24)/Hilfswerte!$B$25)-Hilfswerte!$B$30)^2),3)</f>
        <v>1.8260000000000001</v>
      </c>
      <c r="W3462" s="4">
        <f>ROUND(E3462*Hilfswerte!$B$31,0)</f>
        <v>12333</v>
      </c>
      <c r="X3462" s="4">
        <f t="shared" si="438"/>
        <v>9243</v>
      </c>
      <c r="Y3462" s="4" t="str">
        <f>IF(T3462="A - Top-Kunde","bereits Top-Kunde",IF(AND(V3462&lt;=Hilfswerte!$B$34,H3462&lt;0.5*W3462),"Hoch",IF(AND(V3462&lt;=Hilfswerte!$B$35,H3462&lt;0.7*W3462),"Mittel","Niedrig")))</f>
        <v>Niedrig</v>
      </c>
      <c r="Z3462" s="4">
        <f t="shared" si="439"/>
        <v>18.7</v>
      </c>
      <c r="AA3462" s="4" t="str">
        <f>IF(J3462&gt;365,"Bereits abgewandert (Segment D)",IF(Z3462&gt;=Hilfswerte!$B$38,"Rot - akut gefaehrdet",IF(Z3462&gt;=Hilfswerte!$B$39,"Gelb - beobachten","Gruen - stabil")))</f>
        <v>Gelb - beobachten</v>
      </c>
    </row>
    <row r="3463" spans="1:27" ht="15" customHeight="1" x14ac:dyDescent="0.25">
      <c r="A3463" s="4" t="s">
        <v>3810</v>
      </c>
      <c r="B3463" s="4" t="s">
        <v>265</v>
      </c>
      <c r="C3463" s="4" t="s">
        <v>55</v>
      </c>
      <c r="D3463" s="4" t="s">
        <v>30</v>
      </c>
      <c r="E3463" s="4">
        <v>89</v>
      </c>
      <c r="F3463" s="4">
        <v>21.8</v>
      </c>
      <c r="G3463" s="4">
        <v>13.4</v>
      </c>
      <c r="H3463" s="4">
        <v>2711</v>
      </c>
      <c r="I3463" s="4">
        <v>1</v>
      </c>
      <c r="J3463" s="4">
        <v>34</v>
      </c>
      <c r="K3463" s="4">
        <v>0</v>
      </c>
      <c r="L3463" s="4">
        <v>-2</v>
      </c>
      <c r="M3463" s="4">
        <v>6</v>
      </c>
      <c r="N3463" s="4">
        <v>9.3000000000000007</v>
      </c>
      <c r="O3463" s="4">
        <f t="shared" si="432"/>
        <v>4</v>
      </c>
      <c r="P3463" s="4">
        <f t="shared" si="433"/>
        <v>1</v>
      </c>
      <c r="Q3463" s="4">
        <f t="shared" si="434"/>
        <v>4</v>
      </c>
      <c r="R3463" s="4">
        <f t="shared" si="435"/>
        <v>9</v>
      </c>
      <c r="S3463" s="4">
        <f t="shared" si="436"/>
        <v>94.7</v>
      </c>
      <c r="T3463" s="4" t="str">
        <f t="shared" si="437"/>
        <v>C - Entwicklungspotenzial</v>
      </c>
      <c r="U3463" s="4">
        <f>ROUND(((E3463-Hilfswerte!$B$20)/Hilfswerte!$B$21)+((F3463-Hilfswerte!$B$22)/Hilfswerte!$B$23)+((G3463-Hilfswerte!$B$24)/Hilfswerte!$B$25)+0.1*INDEX(Hilfswerte!$B$4:$B$15,MATCH(C3463,Hilfswerte!$A$4:$A$15,0)),2)</f>
        <v>0.56000000000000005</v>
      </c>
      <c r="V3463" s="4">
        <f>ROUND(SQRT((((E3463-Hilfswerte!$B$20)/Hilfswerte!$B$21)-Hilfswerte!$B$28)^2+(((F3463-Hilfswerte!$B$22)/Hilfswerte!$B$23)-Hilfswerte!$B$29)^2+(((G3463-Hilfswerte!$B$24)/Hilfswerte!$B$25)-Hilfswerte!$B$30)^2),3)</f>
        <v>0.56100000000000005</v>
      </c>
      <c r="W3463" s="4">
        <f>ROUND(E3463*Hilfswerte!$B$31,0)</f>
        <v>18294</v>
      </c>
      <c r="X3463" s="4">
        <f t="shared" si="438"/>
        <v>15583</v>
      </c>
      <c r="Y3463" s="4" t="str">
        <f>IF(T3463="A - Top-Kunde","bereits Top-Kunde",IF(AND(V3463&lt;=Hilfswerte!$B$34,H3463&lt;0.5*W3463),"Hoch",IF(AND(V3463&lt;=Hilfswerte!$B$35,H3463&lt;0.7*W3463),"Mittel","Niedrig")))</f>
        <v>Hoch</v>
      </c>
      <c r="Z3463" s="4">
        <f t="shared" si="439"/>
        <v>1.7</v>
      </c>
      <c r="AA3463" s="4" t="str">
        <f>IF(J3463&gt;365,"Bereits abgewandert (Segment D)",IF(Z3463&gt;=Hilfswerte!$B$38,"Rot - akut gefaehrdet",IF(Z3463&gt;=Hilfswerte!$B$39,"Gelb - beobachten","Gruen - stabil")))</f>
        <v>Gruen - stabil</v>
      </c>
    </row>
    <row r="3464" spans="1:27" ht="15" customHeight="1" x14ac:dyDescent="0.25">
      <c r="A3464" s="4" t="s">
        <v>3811</v>
      </c>
      <c r="B3464" s="4" t="s">
        <v>310</v>
      </c>
      <c r="C3464" s="4" t="s">
        <v>62</v>
      </c>
      <c r="D3464" s="4" t="s">
        <v>30</v>
      </c>
      <c r="E3464" s="4">
        <v>312</v>
      </c>
      <c r="F3464" s="4">
        <v>45</v>
      </c>
      <c r="G3464" s="4">
        <v>13.4</v>
      </c>
      <c r="H3464" s="4">
        <v>9812</v>
      </c>
      <c r="I3464" s="4">
        <v>2</v>
      </c>
      <c r="J3464" s="4">
        <v>228</v>
      </c>
      <c r="K3464" s="4">
        <v>1</v>
      </c>
      <c r="L3464" s="4">
        <v>0</v>
      </c>
      <c r="M3464" s="4">
        <v>1</v>
      </c>
      <c r="N3464" s="4">
        <v>-9.6</v>
      </c>
      <c r="O3464" s="4">
        <f t="shared" si="432"/>
        <v>2</v>
      </c>
      <c r="P3464" s="4">
        <f t="shared" si="433"/>
        <v>2</v>
      </c>
      <c r="Q3464" s="4">
        <f t="shared" si="434"/>
        <v>5</v>
      </c>
      <c r="R3464" s="4">
        <f t="shared" si="435"/>
        <v>9</v>
      </c>
      <c r="S3464" s="4">
        <f t="shared" si="436"/>
        <v>79.2</v>
      </c>
      <c r="T3464" s="4" t="str">
        <f t="shared" si="437"/>
        <v>C - Entwicklungspotenzial</v>
      </c>
      <c r="U3464" s="4">
        <f>ROUND(((E3464-Hilfswerte!$B$20)/Hilfswerte!$B$21)+((F3464-Hilfswerte!$B$22)/Hilfswerte!$B$23)+((G3464-Hilfswerte!$B$24)/Hilfswerte!$B$25)+0.1*INDEX(Hilfswerte!$B$4:$B$15,MATCH(C3464,Hilfswerte!$A$4:$A$15,0)),2)</f>
        <v>2.0499999999999998</v>
      </c>
      <c r="V3464" s="4">
        <f>ROUND(SQRT((((E3464-Hilfswerte!$B$20)/Hilfswerte!$B$21)-Hilfswerte!$B$28)^2+(((F3464-Hilfswerte!$B$22)/Hilfswerte!$B$23)-Hilfswerte!$B$29)^2+(((G3464-Hilfswerte!$B$24)/Hilfswerte!$B$25)-Hilfswerte!$B$30)^2),3)</f>
        <v>0.72199999999999998</v>
      </c>
      <c r="W3464" s="4">
        <f>ROUND(E3464*Hilfswerte!$B$31,0)</f>
        <v>64130</v>
      </c>
      <c r="X3464" s="4">
        <f t="shared" si="438"/>
        <v>54318</v>
      </c>
      <c r="Y3464" s="4" t="str">
        <f>IF(T3464="A - Top-Kunde","bereits Top-Kunde",IF(AND(V3464&lt;=Hilfswerte!$B$34,H3464&lt;0.5*W3464),"Hoch",IF(AND(V3464&lt;=Hilfswerte!$B$35,H3464&lt;0.7*W3464),"Mittel","Niedrig")))</f>
        <v>Hoch</v>
      </c>
      <c r="Z3464" s="4">
        <f t="shared" si="439"/>
        <v>18.2</v>
      </c>
      <c r="AA3464" s="4" t="str">
        <f>IF(J3464&gt;365,"Bereits abgewandert (Segment D)",IF(Z3464&gt;=Hilfswerte!$B$38,"Rot - akut gefaehrdet",IF(Z3464&gt;=Hilfswerte!$B$39,"Gelb - beobachten","Gruen - stabil")))</f>
        <v>Gelb - beobachten</v>
      </c>
    </row>
    <row r="3465" spans="1:27" ht="15" customHeight="1" x14ac:dyDescent="0.25">
      <c r="A3465" s="4" t="s">
        <v>3812</v>
      </c>
      <c r="B3465" s="4" t="s">
        <v>241</v>
      </c>
      <c r="C3465" s="4" t="s">
        <v>51</v>
      </c>
      <c r="D3465" s="4" t="s">
        <v>77</v>
      </c>
      <c r="E3465" s="4">
        <v>394</v>
      </c>
      <c r="F3465" s="4">
        <v>84.9</v>
      </c>
      <c r="G3465" s="4">
        <v>18.399999999999999</v>
      </c>
      <c r="H3465" s="4">
        <v>18138</v>
      </c>
      <c r="I3465" s="4">
        <v>1</v>
      </c>
      <c r="J3465" s="4">
        <v>259</v>
      </c>
      <c r="K3465" s="4">
        <v>0</v>
      </c>
      <c r="L3465" s="4">
        <v>14</v>
      </c>
      <c r="M3465" s="4">
        <v>6</v>
      </c>
      <c r="N3465" s="4">
        <v>8.5</v>
      </c>
      <c r="O3465" s="4">
        <f t="shared" si="432"/>
        <v>2</v>
      </c>
      <c r="P3465" s="4">
        <f t="shared" si="433"/>
        <v>1</v>
      </c>
      <c r="Q3465" s="4">
        <f t="shared" si="434"/>
        <v>5</v>
      </c>
      <c r="R3465" s="4">
        <f t="shared" si="435"/>
        <v>8</v>
      </c>
      <c r="S3465" s="4">
        <f t="shared" si="436"/>
        <v>80.099999999999994</v>
      </c>
      <c r="T3465" s="4" t="str">
        <f t="shared" si="437"/>
        <v>C - Entwicklungspotenzial</v>
      </c>
      <c r="U3465" s="4">
        <f>ROUND(((E3465-Hilfswerte!$B$20)/Hilfswerte!$B$21)+((F3465-Hilfswerte!$B$22)/Hilfswerte!$B$23)+((G3465-Hilfswerte!$B$24)/Hilfswerte!$B$25)+0.1*INDEX(Hilfswerte!$B$4:$B$15,MATCH(C3465,Hilfswerte!$A$4:$A$15,0)),2)</f>
        <v>3.85</v>
      </c>
      <c r="V3465" s="4">
        <f>ROUND(SQRT((((E3465-Hilfswerte!$B$20)/Hilfswerte!$B$21)-Hilfswerte!$B$28)^2+(((F3465-Hilfswerte!$B$22)/Hilfswerte!$B$23)-Hilfswerte!$B$29)^2+(((G3465-Hilfswerte!$B$24)/Hilfswerte!$B$25)-Hilfswerte!$B$30)^2),3)</f>
        <v>1.7230000000000001</v>
      </c>
      <c r="W3465" s="4">
        <f>ROUND(E3465*Hilfswerte!$B$31,0)</f>
        <v>80985</v>
      </c>
      <c r="X3465" s="4">
        <f t="shared" si="438"/>
        <v>62847</v>
      </c>
      <c r="Y3465" s="4" t="str">
        <f>IF(T3465="A - Top-Kunde","bereits Top-Kunde",IF(AND(V3465&lt;=Hilfswerte!$B$34,H3465&lt;0.5*W3465),"Hoch",IF(AND(V3465&lt;=Hilfswerte!$B$35,H3465&lt;0.7*W3465),"Mittel","Niedrig")))</f>
        <v>Niedrig</v>
      </c>
      <c r="Z3465" s="4">
        <f t="shared" si="439"/>
        <v>15.8</v>
      </c>
      <c r="AA3465" s="4" t="str">
        <f>IF(J3465&gt;365,"Bereits abgewandert (Segment D)",IF(Z3465&gt;=Hilfswerte!$B$38,"Rot - akut gefaehrdet",IF(Z3465&gt;=Hilfswerte!$B$39,"Gelb - beobachten","Gruen - stabil")))</f>
        <v>Gelb - beobachten</v>
      </c>
    </row>
    <row r="3466" spans="1:27" ht="15" customHeight="1" x14ac:dyDescent="0.25">
      <c r="A3466" s="4" t="s">
        <v>3813</v>
      </c>
      <c r="B3466" s="4" t="s">
        <v>217</v>
      </c>
      <c r="C3466" s="4" t="s">
        <v>51</v>
      </c>
      <c r="D3466" s="4" t="s">
        <v>30</v>
      </c>
      <c r="E3466" s="4">
        <v>69</v>
      </c>
      <c r="F3466" s="4">
        <v>8.1</v>
      </c>
      <c r="G3466" s="4">
        <v>7.5</v>
      </c>
      <c r="H3466" s="4">
        <v>5061</v>
      </c>
      <c r="I3466" s="4">
        <v>4</v>
      </c>
      <c r="J3466" s="4">
        <v>137</v>
      </c>
      <c r="K3466" s="4">
        <v>0</v>
      </c>
      <c r="L3466" s="4">
        <v>-2</v>
      </c>
      <c r="M3466" s="4">
        <v>5</v>
      </c>
      <c r="N3466" s="4">
        <v>15.1</v>
      </c>
      <c r="O3466" s="4">
        <f t="shared" si="432"/>
        <v>3</v>
      </c>
      <c r="P3466" s="4">
        <f t="shared" si="433"/>
        <v>4</v>
      </c>
      <c r="Q3466" s="4">
        <f t="shared" si="434"/>
        <v>4</v>
      </c>
      <c r="R3466" s="4">
        <f t="shared" si="435"/>
        <v>11</v>
      </c>
      <c r="S3466" s="4">
        <f t="shared" si="436"/>
        <v>117.6</v>
      </c>
      <c r="T3466" s="4" t="str">
        <f t="shared" si="437"/>
        <v>B - Kernkunde</v>
      </c>
      <c r="U3466" s="4">
        <f>ROUND(((E3466-Hilfswerte!$B$20)/Hilfswerte!$B$21)+((F3466-Hilfswerte!$B$22)/Hilfswerte!$B$23)+((G3466-Hilfswerte!$B$24)/Hilfswerte!$B$25)+0.1*INDEX(Hilfswerte!$B$4:$B$15,MATCH(C3466,Hilfswerte!$A$4:$A$15,0)),2)</f>
        <v>-0.66</v>
      </c>
      <c r="V3466" s="4">
        <f>ROUND(SQRT((((E3466-Hilfswerte!$B$20)/Hilfswerte!$B$21)-Hilfswerte!$B$28)^2+(((F3466-Hilfswerte!$B$22)/Hilfswerte!$B$23)-Hilfswerte!$B$29)^2+(((G3466-Hilfswerte!$B$24)/Hilfswerte!$B$25)-Hilfswerte!$B$30)^2),3)</f>
        <v>0.89900000000000002</v>
      </c>
      <c r="W3466" s="4">
        <f>ROUND(E3466*Hilfswerte!$B$31,0)</f>
        <v>14183</v>
      </c>
      <c r="X3466" s="4">
        <f t="shared" si="438"/>
        <v>9122</v>
      </c>
      <c r="Y3466" s="4" t="str">
        <f>IF(T3466="A - Top-Kunde","bereits Top-Kunde",IF(AND(V3466&lt;=Hilfswerte!$B$34,H3466&lt;0.5*W3466),"Hoch",IF(AND(V3466&lt;=Hilfswerte!$B$35,H3466&lt;0.7*W3466),"Mittel","Niedrig")))</f>
        <v>Mittel</v>
      </c>
      <c r="Z3466" s="4">
        <f t="shared" si="439"/>
        <v>6.9</v>
      </c>
      <c r="AA3466" s="4" t="str">
        <f>IF(J3466&gt;365,"Bereits abgewandert (Segment D)",IF(Z3466&gt;=Hilfswerte!$B$38,"Rot - akut gefaehrdet",IF(Z3466&gt;=Hilfswerte!$B$39,"Gelb - beobachten","Gruen - stabil")))</f>
        <v>Gruen - stabil</v>
      </c>
    </row>
    <row r="3467" spans="1:27" ht="15" customHeight="1" x14ac:dyDescent="0.25">
      <c r="A3467" s="4" t="s">
        <v>3814</v>
      </c>
      <c r="B3467" s="4" t="s">
        <v>132</v>
      </c>
      <c r="C3467" s="4" t="s">
        <v>55</v>
      </c>
      <c r="D3467" s="4" t="s">
        <v>117</v>
      </c>
      <c r="E3467" s="4">
        <v>18</v>
      </c>
      <c r="F3467" s="4">
        <v>5.9</v>
      </c>
      <c r="G3467" s="4">
        <v>10.4</v>
      </c>
      <c r="H3467" s="4">
        <v>946</v>
      </c>
      <c r="I3467" s="4">
        <v>3</v>
      </c>
      <c r="J3467" s="4">
        <v>90</v>
      </c>
      <c r="K3467" s="4">
        <v>0</v>
      </c>
      <c r="L3467" s="4">
        <v>14</v>
      </c>
      <c r="M3467" s="4">
        <v>5</v>
      </c>
      <c r="N3467" s="4">
        <v>-26.4</v>
      </c>
      <c r="O3467" s="4">
        <f t="shared" si="432"/>
        <v>4</v>
      </c>
      <c r="P3467" s="4">
        <f t="shared" si="433"/>
        <v>3</v>
      </c>
      <c r="Q3467" s="4">
        <f t="shared" si="434"/>
        <v>2</v>
      </c>
      <c r="R3467" s="4">
        <f t="shared" si="435"/>
        <v>9</v>
      </c>
      <c r="S3467" s="4">
        <f t="shared" si="436"/>
        <v>72.599999999999994</v>
      </c>
      <c r="T3467" s="4" t="str">
        <f t="shared" si="437"/>
        <v>C - Entwicklungspotenzial</v>
      </c>
      <c r="U3467" s="4">
        <f>ROUND(((E3467-Hilfswerte!$B$20)/Hilfswerte!$B$21)+((F3467-Hilfswerte!$B$22)/Hilfswerte!$B$23)+((G3467-Hilfswerte!$B$24)/Hilfswerte!$B$25)+0.1*INDEX(Hilfswerte!$B$4:$B$15,MATCH(C3467,Hilfswerte!$A$4:$A$15,0)),2)</f>
        <v>-0.51</v>
      </c>
      <c r="V3467" s="4">
        <f>ROUND(SQRT((((E3467-Hilfswerte!$B$20)/Hilfswerte!$B$21)-Hilfswerte!$B$28)^2+(((F3467-Hilfswerte!$B$22)/Hilfswerte!$B$23)-Hilfswerte!$B$29)^2+(((G3467-Hilfswerte!$B$24)/Hilfswerte!$B$25)-Hilfswerte!$B$30)^2),3)</f>
        <v>0.86699999999999999</v>
      </c>
      <c r="W3467" s="4">
        <f>ROUND(E3467*Hilfswerte!$B$31,0)</f>
        <v>3700</v>
      </c>
      <c r="X3467" s="4">
        <f t="shared" si="438"/>
        <v>2754</v>
      </c>
      <c r="Y3467" s="4" t="str">
        <f>IF(T3467="A - Top-Kunde","bereits Top-Kunde",IF(AND(V3467&lt;=Hilfswerte!$B$34,H3467&lt;0.5*W3467),"Hoch",IF(AND(V3467&lt;=Hilfswerte!$B$35,H3467&lt;0.7*W3467),"Mittel","Niedrig")))</f>
        <v>Mittel</v>
      </c>
      <c r="Z3467" s="4">
        <f t="shared" si="439"/>
        <v>17.899999999999999</v>
      </c>
      <c r="AA3467" s="4" t="str">
        <f>IF(J3467&gt;365,"Bereits abgewandert (Segment D)",IF(Z3467&gt;=Hilfswerte!$B$38,"Rot - akut gefaehrdet",IF(Z3467&gt;=Hilfswerte!$B$39,"Gelb - beobachten","Gruen - stabil")))</f>
        <v>Gelb - beobachten</v>
      </c>
    </row>
    <row r="3468" spans="1:27" ht="15" customHeight="1" x14ac:dyDescent="0.25">
      <c r="A3468" s="4" t="s">
        <v>3815</v>
      </c>
      <c r="B3468" s="4" t="s">
        <v>799</v>
      </c>
      <c r="C3468" s="4" t="s">
        <v>29</v>
      </c>
      <c r="D3468" s="4" t="s">
        <v>77</v>
      </c>
      <c r="E3468" s="4">
        <v>42</v>
      </c>
      <c r="F3468" s="4">
        <v>6.6</v>
      </c>
      <c r="G3468" s="4">
        <v>12.9</v>
      </c>
      <c r="H3468" s="4">
        <v>3992</v>
      </c>
      <c r="I3468" s="4">
        <v>2</v>
      </c>
      <c r="J3468" s="4">
        <v>38</v>
      </c>
      <c r="K3468" s="4">
        <v>0</v>
      </c>
      <c r="L3468" s="4">
        <v>11</v>
      </c>
      <c r="M3468" s="4">
        <v>2</v>
      </c>
      <c r="N3468" s="4">
        <v>22.9</v>
      </c>
      <c r="O3468" s="4">
        <f t="shared" si="432"/>
        <v>4</v>
      </c>
      <c r="P3468" s="4">
        <f t="shared" si="433"/>
        <v>2</v>
      </c>
      <c r="Q3468" s="4">
        <f t="shared" si="434"/>
        <v>4</v>
      </c>
      <c r="R3468" s="4">
        <f t="shared" si="435"/>
        <v>10</v>
      </c>
      <c r="S3468" s="4">
        <f t="shared" si="436"/>
        <v>108.2</v>
      </c>
      <c r="T3468" s="4" t="str">
        <f t="shared" si="437"/>
        <v>B - Kernkunde</v>
      </c>
      <c r="U3468" s="4">
        <f>ROUND(((E3468-Hilfswerte!$B$20)/Hilfswerte!$B$21)+((F3468-Hilfswerte!$B$22)/Hilfswerte!$B$23)+((G3468-Hilfswerte!$B$24)/Hilfswerte!$B$25)+0.1*INDEX(Hilfswerte!$B$4:$B$15,MATCH(C3468,Hilfswerte!$A$4:$A$15,0)),2)</f>
        <v>-0.02</v>
      </c>
      <c r="V3468" s="4">
        <f>ROUND(SQRT((((E3468-Hilfswerte!$B$20)/Hilfswerte!$B$21)-Hilfswerte!$B$28)^2+(((F3468-Hilfswerte!$B$22)/Hilfswerte!$B$23)-Hilfswerte!$B$29)^2+(((G3468-Hilfswerte!$B$24)/Hilfswerte!$B$25)-Hilfswerte!$B$30)^2),3)</f>
        <v>0.82</v>
      </c>
      <c r="W3468" s="4">
        <f>ROUND(E3468*Hilfswerte!$B$31,0)</f>
        <v>8633</v>
      </c>
      <c r="X3468" s="4">
        <f t="shared" si="438"/>
        <v>4641</v>
      </c>
      <c r="Y3468" s="4" t="str">
        <f>IF(T3468="A - Top-Kunde","bereits Top-Kunde",IF(AND(V3468&lt;=Hilfswerte!$B$34,H3468&lt;0.5*W3468),"Hoch",IF(AND(V3468&lt;=Hilfswerte!$B$35,H3468&lt;0.7*W3468),"Mittel","Niedrig")))</f>
        <v>Hoch</v>
      </c>
      <c r="Z3468" s="4">
        <f t="shared" si="439"/>
        <v>4.0999999999999996</v>
      </c>
      <c r="AA3468" s="4" t="str">
        <f>IF(J3468&gt;365,"Bereits abgewandert (Segment D)",IF(Z3468&gt;=Hilfswerte!$B$38,"Rot - akut gefaehrdet",IF(Z3468&gt;=Hilfswerte!$B$39,"Gelb - beobachten","Gruen - stabil")))</f>
        <v>Gruen - stabil</v>
      </c>
    </row>
    <row r="3469" spans="1:27" ht="15" customHeight="1" x14ac:dyDescent="0.25">
      <c r="A3469" s="4" t="s">
        <v>3816</v>
      </c>
      <c r="B3469" s="4" t="s">
        <v>676</v>
      </c>
      <c r="C3469" s="4" t="s">
        <v>65</v>
      </c>
      <c r="D3469" s="4" t="s">
        <v>106</v>
      </c>
      <c r="E3469" s="4">
        <v>99</v>
      </c>
      <c r="F3469" s="4">
        <v>18.5</v>
      </c>
      <c r="G3469" s="4">
        <v>10.6</v>
      </c>
      <c r="H3469" s="4">
        <v>4494</v>
      </c>
      <c r="I3469" s="4">
        <v>2</v>
      </c>
      <c r="J3469" s="4">
        <v>276</v>
      </c>
      <c r="K3469" s="4">
        <v>0</v>
      </c>
      <c r="L3469" s="4">
        <v>-1</v>
      </c>
      <c r="M3469" s="4">
        <v>5</v>
      </c>
      <c r="N3469" s="4">
        <v>-1.7</v>
      </c>
      <c r="O3469" s="4">
        <f t="shared" si="432"/>
        <v>2</v>
      </c>
      <c r="P3469" s="4">
        <f t="shared" si="433"/>
        <v>2</v>
      </c>
      <c r="Q3469" s="4">
        <f t="shared" si="434"/>
        <v>4</v>
      </c>
      <c r="R3469" s="4">
        <f t="shared" si="435"/>
        <v>8</v>
      </c>
      <c r="S3469" s="4">
        <f t="shared" si="436"/>
        <v>79.2</v>
      </c>
      <c r="T3469" s="4" t="str">
        <f t="shared" si="437"/>
        <v>C - Entwicklungspotenzial</v>
      </c>
      <c r="U3469" s="4">
        <f>ROUND(((E3469-Hilfswerte!$B$20)/Hilfswerte!$B$21)+((F3469-Hilfswerte!$B$22)/Hilfswerte!$B$23)+((G3469-Hilfswerte!$B$24)/Hilfswerte!$B$25)+0.1*INDEX(Hilfswerte!$B$4:$B$15,MATCH(C3469,Hilfswerte!$A$4:$A$15,0)),2)</f>
        <v>-0.25</v>
      </c>
      <c r="V3469" s="4">
        <f>ROUND(SQRT((((E3469-Hilfswerte!$B$20)/Hilfswerte!$B$21)-Hilfswerte!$B$28)^2+(((F3469-Hilfswerte!$B$22)/Hilfswerte!$B$23)-Hilfswerte!$B$29)^2+(((G3469-Hilfswerte!$B$24)/Hilfswerte!$B$25)-Hilfswerte!$B$30)^2),3)</f>
        <v>0.46300000000000002</v>
      </c>
      <c r="W3469" s="4">
        <f>ROUND(E3469*Hilfswerte!$B$31,0)</f>
        <v>20349</v>
      </c>
      <c r="X3469" s="4">
        <f t="shared" si="438"/>
        <v>15855</v>
      </c>
      <c r="Y3469" s="4" t="str">
        <f>IF(T3469="A - Top-Kunde","bereits Top-Kunde",IF(AND(V3469&lt;=Hilfswerte!$B$34,H3469&lt;0.5*W3469),"Hoch",IF(AND(V3469&lt;=Hilfswerte!$B$35,H3469&lt;0.7*W3469),"Mittel","Niedrig")))</f>
        <v>Hoch</v>
      </c>
      <c r="Z3469" s="4">
        <f t="shared" si="439"/>
        <v>14.5</v>
      </c>
      <c r="AA3469" s="4" t="str">
        <f>IF(J3469&gt;365,"Bereits abgewandert (Segment D)",IF(Z3469&gt;=Hilfswerte!$B$38,"Rot - akut gefaehrdet",IF(Z3469&gt;=Hilfswerte!$B$39,"Gelb - beobachten","Gruen - stabil")))</f>
        <v>Gelb - beobachten</v>
      </c>
    </row>
    <row r="3470" spans="1:27" ht="15" customHeight="1" x14ac:dyDescent="0.25">
      <c r="A3470" s="4" t="s">
        <v>3817</v>
      </c>
      <c r="B3470" s="4" t="s">
        <v>824</v>
      </c>
      <c r="C3470" s="4" t="s">
        <v>51</v>
      </c>
      <c r="D3470" s="4" t="s">
        <v>122</v>
      </c>
      <c r="E3470" s="4">
        <v>150</v>
      </c>
      <c r="F3470" s="4">
        <v>30</v>
      </c>
      <c r="G3470" s="4">
        <v>7.8</v>
      </c>
      <c r="H3470" s="4">
        <v>1238</v>
      </c>
      <c r="I3470" s="4">
        <v>1</v>
      </c>
      <c r="J3470" s="4">
        <v>187</v>
      </c>
      <c r="K3470" s="4">
        <v>0</v>
      </c>
      <c r="L3470" s="4">
        <v>7</v>
      </c>
      <c r="M3470" s="4">
        <v>5</v>
      </c>
      <c r="N3470" s="4">
        <v>1.3</v>
      </c>
      <c r="O3470" s="4">
        <f t="shared" si="432"/>
        <v>2</v>
      </c>
      <c r="P3470" s="4">
        <f t="shared" si="433"/>
        <v>1</v>
      </c>
      <c r="Q3470" s="4">
        <f t="shared" si="434"/>
        <v>3</v>
      </c>
      <c r="R3470" s="4">
        <f t="shared" si="435"/>
        <v>6</v>
      </c>
      <c r="S3470" s="4">
        <f t="shared" si="436"/>
        <v>58.6</v>
      </c>
      <c r="T3470" s="4" t="str">
        <f t="shared" si="437"/>
        <v>C - Entwicklungspotenzial</v>
      </c>
      <c r="U3470" s="4">
        <f>ROUND(((E3470-Hilfswerte!$B$20)/Hilfswerte!$B$21)+((F3470-Hilfswerte!$B$22)/Hilfswerte!$B$23)+((G3470-Hilfswerte!$B$24)/Hilfswerte!$B$25)+0.1*INDEX(Hilfswerte!$B$4:$B$15,MATCH(C3470,Hilfswerte!$A$4:$A$15,0)),2)</f>
        <v>0.13</v>
      </c>
      <c r="V3470" s="4">
        <f>ROUND(SQRT((((E3470-Hilfswerte!$B$20)/Hilfswerte!$B$21)-Hilfswerte!$B$28)^2+(((F3470-Hilfswerte!$B$22)/Hilfswerte!$B$23)-Hilfswerte!$B$29)^2+(((G3470-Hilfswerte!$B$24)/Hilfswerte!$B$25)-Hilfswerte!$B$30)^2),3)</f>
        <v>0.56399999999999995</v>
      </c>
      <c r="W3470" s="4">
        <f>ROUND(E3470*Hilfswerte!$B$31,0)</f>
        <v>30832</v>
      </c>
      <c r="X3470" s="4">
        <f t="shared" si="438"/>
        <v>29594</v>
      </c>
      <c r="Y3470" s="4" t="str">
        <f>IF(T3470="A - Top-Kunde","bereits Top-Kunde",IF(AND(V3470&lt;=Hilfswerte!$B$34,H3470&lt;0.5*W3470),"Hoch",IF(AND(V3470&lt;=Hilfswerte!$B$35,H3470&lt;0.7*W3470),"Mittel","Niedrig")))</f>
        <v>Hoch</v>
      </c>
      <c r="Z3470" s="4">
        <f t="shared" si="439"/>
        <v>10.8</v>
      </c>
      <c r="AA3470" s="4" t="str">
        <f>IF(J3470&gt;365,"Bereits abgewandert (Segment D)",IF(Z3470&gt;=Hilfswerte!$B$38,"Rot - akut gefaehrdet",IF(Z3470&gt;=Hilfswerte!$B$39,"Gelb - beobachten","Gruen - stabil")))</f>
        <v>Gruen - stabil</v>
      </c>
    </row>
    <row r="3471" spans="1:27" ht="15" customHeight="1" x14ac:dyDescent="0.25">
      <c r="A3471" s="4" t="s">
        <v>3818</v>
      </c>
      <c r="B3471" s="4" t="s">
        <v>365</v>
      </c>
      <c r="C3471" s="4" t="s">
        <v>38</v>
      </c>
      <c r="D3471" s="4" t="s">
        <v>30</v>
      </c>
      <c r="E3471" s="4">
        <v>50</v>
      </c>
      <c r="F3471" s="4">
        <v>12.4</v>
      </c>
      <c r="G3471" s="4">
        <v>15.4</v>
      </c>
      <c r="H3471" s="4">
        <v>4842</v>
      </c>
      <c r="I3471" s="4">
        <v>2</v>
      </c>
      <c r="J3471" s="4">
        <v>10</v>
      </c>
      <c r="K3471" s="4">
        <v>1</v>
      </c>
      <c r="L3471" s="4">
        <v>7</v>
      </c>
      <c r="M3471" s="4">
        <v>5</v>
      </c>
      <c r="N3471" s="4">
        <v>-12.4</v>
      </c>
      <c r="O3471" s="4">
        <f t="shared" si="432"/>
        <v>5</v>
      </c>
      <c r="P3471" s="4">
        <f t="shared" si="433"/>
        <v>2</v>
      </c>
      <c r="Q3471" s="4">
        <f t="shared" si="434"/>
        <v>4</v>
      </c>
      <c r="R3471" s="4">
        <f t="shared" si="435"/>
        <v>11</v>
      </c>
      <c r="S3471" s="4">
        <f t="shared" si="436"/>
        <v>95.7</v>
      </c>
      <c r="T3471" s="4" t="str">
        <f t="shared" si="437"/>
        <v>C - Entwicklungspotenzial</v>
      </c>
      <c r="U3471" s="4">
        <f>ROUND(((E3471-Hilfswerte!$B$20)/Hilfswerte!$B$21)+((F3471-Hilfswerte!$B$22)/Hilfswerte!$B$23)+((G3471-Hilfswerte!$B$24)/Hilfswerte!$B$25)+0.1*INDEX(Hilfswerte!$B$4:$B$15,MATCH(C3471,Hilfswerte!$A$4:$A$15,0)),2)</f>
        <v>0.57999999999999996</v>
      </c>
      <c r="V3471" s="4">
        <f>ROUND(SQRT((((E3471-Hilfswerte!$B$20)/Hilfswerte!$B$21)-Hilfswerte!$B$28)^2+(((F3471-Hilfswerte!$B$22)/Hilfswerte!$B$23)-Hilfswerte!$B$29)^2+(((G3471-Hilfswerte!$B$24)/Hilfswerte!$B$25)-Hilfswerte!$B$30)^2),3)</f>
        <v>0.94899999999999995</v>
      </c>
      <c r="W3471" s="4">
        <f>ROUND(E3471*Hilfswerte!$B$31,0)</f>
        <v>10277</v>
      </c>
      <c r="X3471" s="4">
        <f t="shared" si="438"/>
        <v>5435</v>
      </c>
      <c r="Y3471" s="4" t="str">
        <f>IF(T3471="A - Top-Kunde","bereits Top-Kunde",IF(AND(V3471&lt;=Hilfswerte!$B$34,H3471&lt;0.5*W3471),"Hoch",IF(AND(V3471&lt;=Hilfswerte!$B$35,H3471&lt;0.7*W3471),"Mittel","Niedrig")))</f>
        <v>Mittel</v>
      </c>
      <c r="Z3471" s="4">
        <f t="shared" si="439"/>
        <v>9.9</v>
      </c>
      <c r="AA3471" s="4" t="str">
        <f>IF(J3471&gt;365,"Bereits abgewandert (Segment D)",IF(Z3471&gt;=Hilfswerte!$B$38,"Rot - akut gefaehrdet",IF(Z3471&gt;=Hilfswerte!$B$39,"Gelb - beobachten","Gruen - stabil")))</f>
        <v>Gruen - stabil</v>
      </c>
    </row>
    <row r="3472" spans="1:27" ht="15" customHeight="1" x14ac:dyDescent="0.25">
      <c r="A3472" s="4" t="s">
        <v>3819</v>
      </c>
      <c r="B3472" s="4" t="s">
        <v>1809</v>
      </c>
      <c r="C3472" s="4" t="s">
        <v>47</v>
      </c>
      <c r="D3472" s="4" t="s">
        <v>30</v>
      </c>
      <c r="E3472" s="4">
        <v>31</v>
      </c>
      <c r="F3472" s="4">
        <v>13.7</v>
      </c>
      <c r="G3472" s="4">
        <v>1.2</v>
      </c>
      <c r="H3472" s="4">
        <v>0</v>
      </c>
      <c r="I3472" s="4">
        <v>0</v>
      </c>
      <c r="J3472" s="4">
        <v>635</v>
      </c>
      <c r="K3472" s="4">
        <v>0</v>
      </c>
      <c r="L3472" s="4">
        <v>25</v>
      </c>
      <c r="M3472" s="4">
        <v>0</v>
      </c>
      <c r="N3472" s="4">
        <v>-77.3</v>
      </c>
      <c r="O3472" s="4">
        <f t="shared" si="432"/>
        <v>1</v>
      </c>
      <c r="P3472" s="4">
        <f t="shared" si="433"/>
        <v>1</v>
      </c>
      <c r="Q3472" s="4">
        <f t="shared" si="434"/>
        <v>1</v>
      </c>
      <c r="R3472" s="4">
        <f t="shared" si="435"/>
        <v>3</v>
      </c>
      <c r="S3472" s="4">
        <f t="shared" si="436"/>
        <v>-16.2</v>
      </c>
      <c r="T3472" s="4" t="str">
        <f t="shared" si="437"/>
        <v>D - Abwanderungsrisiko</v>
      </c>
      <c r="U3472" s="4">
        <f>ROUND(((E3472-Hilfswerte!$B$20)/Hilfswerte!$B$21)+((F3472-Hilfswerte!$B$22)/Hilfswerte!$B$23)+((G3472-Hilfswerte!$B$24)/Hilfswerte!$B$25)+0.1*INDEX(Hilfswerte!$B$4:$B$15,MATCH(C3472,Hilfswerte!$A$4:$A$15,0)),2)</f>
        <v>-1.99</v>
      </c>
      <c r="V3472" s="4">
        <f>ROUND(SQRT((((E3472-Hilfswerte!$B$20)/Hilfswerte!$B$21)-Hilfswerte!$B$28)^2+(((F3472-Hilfswerte!$B$22)/Hilfswerte!$B$23)-Hilfswerte!$B$29)^2+(((G3472-Hilfswerte!$B$24)/Hilfswerte!$B$25)-Hilfswerte!$B$30)^2),3)</f>
        <v>1.7470000000000001</v>
      </c>
      <c r="W3472" s="4">
        <f>ROUND(E3472*Hilfswerte!$B$31,0)</f>
        <v>6372</v>
      </c>
      <c r="X3472" s="4">
        <f t="shared" si="438"/>
        <v>6372</v>
      </c>
      <c r="Y3472" s="4" t="str">
        <f>IF(T3472="A - Top-Kunde","bereits Top-Kunde",IF(AND(V3472&lt;=Hilfswerte!$B$34,H3472&lt;0.5*W3472),"Hoch",IF(AND(V3472&lt;=Hilfswerte!$B$35,H3472&lt;0.7*W3472),"Mittel","Niedrig")))</f>
        <v>Niedrig</v>
      </c>
      <c r="Z3472" s="4">
        <f t="shared" si="439"/>
        <v>67.7</v>
      </c>
      <c r="AA3472" s="4" t="str">
        <f>IF(J3472&gt;365,"Bereits abgewandert (Segment D)",IF(Z3472&gt;=Hilfswerte!$B$38,"Rot - akut gefaehrdet",IF(Z3472&gt;=Hilfswerte!$B$39,"Gelb - beobachten","Gruen - stabil")))</f>
        <v>Bereits abgewandert (Segment D)</v>
      </c>
    </row>
    <row r="3473" spans="1:27" ht="15" customHeight="1" x14ac:dyDescent="0.25">
      <c r="A3473" s="4" t="s">
        <v>3820</v>
      </c>
      <c r="B3473" s="4" t="s">
        <v>553</v>
      </c>
      <c r="C3473" s="4" t="s">
        <v>74</v>
      </c>
      <c r="D3473" s="4" t="s">
        <v>30</v>
      </c>
      <c r="E3473" s="4">
        <v>172</v>
      </c>
      <c r="F3473" s="4">
        <v>40.5</v>
      </c>
      <c r="G3473" s="4">
        <v>12</v>
      </c>
      <c r="H3473" s="4">
        <v>19519</v>
      </c>
      <c r="I3473" s="4">
        <v>4</v>
      </c>
      <c r="J3473" s="4">
        <v>48</v>
      </c>
      <c r="K3473" s="4">
        <v>0</v>
      </c>
      <c r="L3473" s="4">
        <v>-3</v>
      </c>
      <c r="M3473" s="4">
        <v>4</v>
      </c>
      <c r="N3473" s="4">
        <v>11.4</v>
      </c>
      <c r="O3473" s="4">
        <f t="shared" si="432"/>
        <v>4</v>
      </c>
      <c r="P3473" s="4">
        <f t="shared" si="433"/>
        <v>4</v>
      </c>
      <c r="Q3473" s="4">
        <f t="shared" si="434"/>
        <v>5</v>
      </c>
      <c r="R3473" s="4">
        <f t="shared" si="435"/>
        <v>13</v>
      </c>
      <c r="S3473" s="4">
        <f t="shared" si="436"/>
        <v>135.69999999999999</v>
      </c>
      <c r="T3473" s="4" t="str">
        <f t="shared" si="437"/>
        <v>A - Top-Kunde</v>
      </c>
      <c r="U3473" s="4">
        <f>ROUND(((E3473-Hilfswerte!$B$20)/Hilfswerte!$B$21)+((F3473-Hilfswerte!$B$22)/Hilfswerte!$B$23)+((G3473-Hilfswerte!$B$24)/Hilfswerte!$B$25)+0.1*INDEX(Hilfswerte!$B$4:$B$15,MATCH(C3473,Hilfswerte!$A$4:$A$15,0)),2)</f>
        <v>0.71</v>
      </c>
      <c r="V3473" s="4">
        <f>ROUND(SQRT((((E3473-Hilfswerte!$B$20)/Hilfswerte!$B$21)-Hilfswerte!$B$28)^2+(((F3473-Hilfswerte!$B$22)/Hilfswerte!$B$23)-Hilfswerte!$B$29)^2+(((G3473-Hilfswerte!$B$24)/Hilfswerte!$B$25)-Hilfswerte!$B$30)^2),3)</f>
        <v>0.13700000000000001</v>
      </c>
      <c r="W3473" s="4">
        <f>ROUND(E3473*Hilfswerte!$B$31,0)</f>
        <v>35354</v>
      </c>
      <c r="X3473" s="4">
        <f t="shared" si="438"/>
        <v>15835</v>
      </c>
      <c r="Y3473" s="4" t="str">
        <f>IF(T3473="A - Top-Kunde","bereits Top-Kunde",IF(AND(V3473&lt;=Hilfswerte!$B$34,H3473&lt;0.5*W3473),"Hoch",IF(AND(V3473&lt;=Hilfswerte!$B$35,H3473&lt;0.7*W3473),"Mittel","Niedrig")))</f>
        <v>bereits Top-Kunde</v>
      </c>
      <c r="Z3473" s="4">
        <f t="shared" si="439"/>
        <v>2.4</v>
      </c>
      <c r="AA3473" s="4" t="str">
        <f>IF(J3473&gt;365,"Bereits abgewandert (Segment D)",IF(Z3473&gt;=Hilfswerte!$B$38,"Rot - akut gefaehrdet",IF(Z3473&gt;=Hilfswerte!$B$39,"Gelb - beobachten","Gruen - stabil")))</f>
        <v>Gruen - stabil</v>
      </c>
    </row>
    <row r="3474" spans="1:27" ht="15" customHeight="1" x14ac:dyDescent="0.25">
      <c r="A3474" s="4" t="s">
        <v>3821</v>
      </c>
      <c r="B3474" s="4" t="s">
        <v>548</v>
      </c>
      <c r="C3474" s="4" t="s">
        <v>84</v>
      </c>
      <c r="D3474" s="4" t="s">
        <v>30</v>
      </c>
      <c r="E3474" s="4">
        <v>86</v>
      </c>
      <c r="F3474" s="4">
        <v>16.399999999999999</v>
      </c>
      <c r="G3474" s="4">
        <v>19.100000000000001</v>
      </c>
      <c r="H3474" s="4">
        <v>10332</v>
      </c>
      <c r="I3474" s="4">
        <v>2</v>
      </c>
      <c r="J3474" s="4">
        <v>204</v>
      </c>
      <c r="K3474" s="4">
        <v>1</v>
      </c>
      <c r="L3474" s="4">
        <v>1</v>
      </c>
      <c r="M3474" s="4">
        <v>2</v>
      </c>
      <c r="N3474" s="4">
        <v>-3.8</v>
      </c>
      <c r="O3474" s="4">
        <f t="shared" si="432"/>
        <v>2</v>
      </c>
      <c r="P3474" s="4">
        <f t="shared" si="433"/>
        <v>2</v>
      </c>
      <c r="Q3474" s="4">
        <f t="shared" si="434"/>
        <v>5</v>
      </c>
      <c r="R3474" s="4">
        <f t="shared" si="435"/>
        <v>9</v>
      </c>
      <c r="S3474" s="4">
        <f t="shared" si="436"/>
        <v>81.8</v>
      </c>
      <c r="T3474" s="4" t="str">
        <f t="shared" si="437"/>
        <v>C - Entwicklungspotenzial</v>
      </c>
      <c r="U3474" s="4">
        <f>ROUND(((E3474-Hilfswerte!$B$20)/Hilfswerte!$B$21)+((F3474-Hilfswerte!$B$22)/Hilfswerte!$B$23)+((G3474-Hilfswerte!$B$24)/Hilfswerte!$B$25)+0.1*INDEX(Hilfswerte!$B$4:$B$15,MATCH(C3474,Hilfswerte!$A$4:$A$15,0)),2)</f>
        <v>1.06</v>
      </c>
      <c r="V3474" s="4">
        <f>ROUND(SQRT((((E3474-Hilfswerte!$B$20)/Hilfswerte!$B$21)-Hilfswerte!$B$28)^2+(((F3474-Hilfswerte!$B$22)/Hilfswerte!$B$23)-Hilfswerte!$B$29)^2+(((G3474-Hilfswerte!$B$24)/Hilfswerte!$B$25)-Hilfswerte!$B$30)^2),3)</f>
        <v>1.355</v>
      </c>
      <c r="W3474" s="4">
        <f>ROUND(E3474*Hilfswerte!$B$31,0)</f>
        <v>17677</v>
      </c>
      <c r="X3474" s="4">
        <f t="shared" si="438"/>
        <v>7345</v>
      </c>
      <c r="Y3474" s="4" t="str">
        <f>IF(T3474="A - Top-Kunde","bereits Top-Kunde",IF(AND(V3474&lt;=Hilfswerte!$B$34,H3474&lt;0.5*W3474),"Hoch",IF(AND(V3474&lt;=Hilfswerte!$B$35,H3474&lt;0.7*W3474),"Mittel","Niedrig")))</f>
        <v>Niedrig</v>
      </c>
      <c r="Z3474" s="4">
        <f t="shared" si="439"/>
        <v>14.9</v>
      </c>
      <c r="AA3474" s="4" t="str">
        <f>IF(J3474&gt;365,"Bereits abgewandert (Segment D)",IF(Z3474&gt;=Hilfswerte!$B$38,"Rot - akut gefaehrdet",IF(Z3474&gt;=Hilfswerte!$B$39,"Gelb - beobachten","Gruen - stabil")))</f>
        <v>Gelb - beobachten</v>
      </c>
    </row>
    <row r="3475" spans="1:27" ht="15" customHeight="1" x14ac:dyDescent="0.25">
      <c r="A3475" s="4" t="s">
        <v>3822</v>
      </c>
      <c r="B3475" s="4" t="s">
        <v>241</v>
      </c>
      <c r="C3475" s="4" t="s">
        <v>65</v>
      </c>
      <c r="D3475" s="4" t="s">
        <v>30</v>
      </c>
      <c r="E3475" s="4">
        <v>217</v>
      </c>
      <c r="F3475" s="4">
        <v>76.599999999999994</v>
      </c>
      <c r="G3475" s="4">
        <v>14.4</v>
      </c>
      <c r="H3475" s="4">
        <v>28507</v>
      </c>
      <c r="I3475" s="4">
        <v>1</v>
      </c>
      <c r="J3475" s="4">
        <v>96</v>
      </c>
      <c r="K3475" s="4">
        <v>1</v>
      </c>
      <c r="L3475" s="4">
        <v>-2</v>
      </c>
      <c r="M3475" s="4">
        <v>5</v>
      </c>
      <c r="N3475" s="4">
        <v>-12.5</v>
      </c>
      <c r="O3475" s="4">
        <f t="shared" si="432"/>
        <v>3</v>
      </c>
      <c r="P3475" s="4">
        <f t="shared" si="433"/>
        <v>1</v>
      </c>
      <c r="Q3475" s="4">
        <f t="shared" si="434"/>
        <v>5</v>
      </c>
      <c r="R3475" s="4">
        <f t="shared" si="435"/>
        <v>9</v>
      </c>
      <c r="S3475" s="4">
        <f t="shared" si="436"/>
        <v>77.8</v>
      </c>
      <c r="T3475" s="4" t="str">
        <f t="shared" si="437"/>
        <v>C - Entwicklungspotenzial</v>
      </c>
      <c r="U3475" s="4">
        <f>ROUND(((E3475-Hilfswerte!$B$20)/Hilfswerte!$B$21)+((F3475-Hilfswerte!$B$22)/Hilfswerte!$B$23)+((G3475-Hilfswerte!$B$24)/Hilfswerte!$B$25)+0.1*INDEX(Hilfswerte!$B$4:$B$15,MATCH(C3475,Hilfswerte!$A$4:$A$15,0)),2)</f>
        <v>1.9</v>
      </c>
      <c r="V3475" s="4">
        <f>ROUND(SQRT((((E3475-Hilfswerte!$B$20)/Hilfswerte!$B$21)-Hilfswerte!$B$28)^2+(((F3475-Hilfswerte!$B$22)/Hilfswerte!$B$23)-Hilfswerte!$B$29)^2+(((G3475-Hilfswerte!$B$24)/Hilfswerte!$B$25)-Hilfswerte!$B$30)^2),3)</f>
        <v>0.89200000000000002</v>
      </c>
      <c r="W3475" s="4">
        <f>ROUND(E3475*Hilfswerte!$B$31,0)</f>
        <v>44604</v>
      </c>
      <c r="X3475" s="4">
        <f t="shared" si="438"/>
        <v>16097</v>
      </c>
      <c r="Y3475" s="4" t="str">
        <f>IF(T3475="A - Top-Kunde","bereits Top-Kunde",IF(AND(V3475&lt;=Hilfswerte!$B$34,H3475&lt;0.5*W3475),"Hoch",IF(AND(V3475&lt;=Hilfswerte!$B$35,H3475&lt;0.7*W3475),"Mittel","Niedrig")))</f>
        <v>Mittel</v>
      </c>
      <c r="Z3475" s="4">
        <f t="shared" si="439"/>
        <v>12.8</v>
      </c>
      <c r="AA3475" s="4" t="str">
        <f>IF(J3475&gt;365,"Bereits abgewandert (Segment D)",IF(Z3475&gt;=Hilfswerte!$B$38,"Rot - akut gefaehrdet",IF(Z3475&gt;=Hilfswerte!$B$39,"Gelb - beobachten","Gruen - stabil")))</f>
        <v>Gruen - stabil</v>
      </c>
    </row>
    <row r="3476" spans="1:27" ht="15" customHeight="1" x14ac:dyDescent="0.25">
      <c r="A3476" s="4" t="s">
        <v>3823</v>
      </c>
      <c r="B3476" s="4" t="s">
        <v>214</v>
      </c>
      <c r="C3476" s="4" t="s">
        <v>29</v>
      </c>
      <c r="D3476" s="4" t="s">
        <v>30</v>
      </c>
      <c r="E3476" s="4">
        <v>40</v>
      </c>
      <c r="F3476" s="4">
        <v>7.3</v>
      </c>
      <c r="G3476" s="4">
        <v>22.2</v>
      </c>
      <c r="H3476" s="4">
        <v>4288</v>
      </c>
      <c r="I3476" s="4">
        <v>2</v>
      </c>
      <c r="J3476" s="4">
        <v>8</v>
      </c>
      <c r="K3476" s="4">
        <v>0</v>
      </c>
      <c r="L3476" s="4">
        <v>9</v>
      </c>
      <c r="M3476" s="4">
        <v>3</v>
      </c>
      <c r="N3476" s="4">
        <v>27.3</v>
      </c>
      <c r="O3476" s="4">
        <f t="shared" si="432"/>
        <v>5</v>
      </c>
      <c r="P3476" s="4">
        <f t="shared" si="433"/>
        <v>2</v>
      </c>
      <c r="Q3476" s="4">
        <f t="shared" si="434"/>
        <v>4</v>
      </c>
      <c r="R3476" s="4">
        <f t="shared" si="435"/>
        <v>11</v>
      </c>
      <c r="S3476" s="4">
        <f t="shared" si="436"/>
        <v>121</v>
      </c>
      <c r="T3476" s="4" t="str">
        <f t="shared" si="437"/>
        <v>B - Kernkunde</v>
      </c>
      <c r="U3476" s="4">
        <f>ROUND(((E3476-Hilfswerte!$B$20)/Hilfswerte!$B$21)+((F3476-Hilfswerte!$B$22)/Hilfswerte!$B$23)+((G3476-Hilfswerte!$B$24)/Hilfswerte!$B$25)+0.1*INDEX(Hilfswerte!$B$4:$B$15,MATCH(C3476,Hilfswerte!$A$4:$A$15,0)),2)</f>
        <v>1.46</v>
      </c>
      <c r="V3476" s="4">
        <f>ROUND(SQRT((((E3476-Hilfswerte!$B$20)/Hilfswerte!$B$21)-Hilfswerte!$B$28)^2+(((F3476-Hilfswerte!$B$22)/Hilfswerte!$B$23)-Hilfswerte!$B$29)^2+(((G3476-Hilfswerte!$B$24)/Hilfswerte!$B$25)-Hilfswerte!$B$30)^2),3)</f>
        <v>1.9079999999999999</v>
      </c>
      <c r="W3476" s="4">
        <f>ROUND(E3476*Hilfswerte!$B$31,0)</f>
        <v>8222</v>
      </c>
      <c r="X3476" s="4">
        <f t="shared" si="438"/>
        <v>3934</v>
      </c>
      <c r="Y3476" s="4" t="str">
        <f>IF(T3476="A - Top-Kunde","bereits Top-Kunde",IF(AND(V3476&lt;=Hilfswerte!$B$34,H3476&lt;0.5*W3476),"Hoch",IF(AND(V3476&lt;=Hilfswerte!$B$35,H3476&lt;0.7*W3476),"Mittel","Niedrig")))</f>
        <v>Niedrig</v>
      </c>
      <c r="Z3476" s="4">
        <f t="shared" si="439"/>
        <v>2.2000000000000002</v>
      </c>
      <c r="AA3476" s="4" t="str">
        <f>IF(J3476&gt;365,"Bereits abgewandert (Segment D)",IF(Z3476&gt;=Hilfswerte!$B$38,"Rot - akut gefaehrdet",IF(Z3476&gt;=Hilfswerte!$B$39,"Gelb - beobachten","Gruen - stabil")))</f>
        <v>Gruen - stabil</v>
      </c>
    </row>
    <row r="3477" spans="1:27" ht="15" customHeight="1" x14ac:dyDescent="0.25">
      <c r="A3477" s="4" t="s">
        <v>3824</v>
      </c>
      <c r="B3477" s="4" t="s">
        <v>160</v>
      </c>
      <c r="C3477" s="4" t="s">
        <v>47</v>
      </c>
      <c r="D3477" s="4" t="s">
        <v>30</v>
      </c>
      <c r="E3477" s="4">
        <v>79</v>
      </c>
      <c r="F3477" s="4">
        <v>17.7</v>
      </c>
      <c r="G3477" s="4">
        <v>6.7</v>
      </c>
      <c r="H3477" s="4">
        <v>6662</v>
      </c>
      <c r="I3477" s="4">
        <v>2</v>
      </c>
      <c r="J3477" s="4">
        <v>61</v>
      </c>
      <c r="K3477" s="4">
        <v>0</v>
      </c>
      <c r="L3477" s="4">
        <v>6</v>
      </c>
      <c r="M3477" s="4">
        <v>4</v>
      </c>
      <c r="N3477" s="4">
        <v>8.3000000000000007</v>
      </c>
      <c r="O3477" s="4">
        <f t="shared" si="432"/>
        <v>4</v>
      </c>
      <c r="P3477" s="4">
        <f t="shared" si="433"/>
        <v>2</v>
      </c>
      <c r="Q3477" s="4">
        <f t="shared" si="434"/>
        <v>4</v>
      </c>
      <c r="R3477" s="4">
        <f t="shared" si="435"/>
        <v>10</v>
      </c>
      <c r="S3477" s="4">
        <f t="shared" si="436"/>
        <v>102.4</v>
      </c>
      <c r="T3477" s="4" t="str">
        <f t="shared" si="437"/>
        <v>C - Entwicklungspotenzial</v>
      </c>
      <c r="U3477" s="4">
        <f>ROUND(((E3477-Hilfswerte!$B$20)/Hilfswerte!$B$21)+((F3477-Hilfswerte!$B$22)/Hilfswerte!$B$23)+((G3477-Hilfswerte!$B$24)/Hilfswerte!$B$25)+0.1*INDEX(Hilfswerte!$B$4:$B$15,MATCH(C3477,Hilfswerte!$A$4:$A$15,0)),2)</f>
        <v>-0.83</v>
      </c>
      <c r="V3477" s="4">
        <f>ROUND(SQRT((((E3477-Hilfswerte!$B$20)/Hilfswerte!$B$21)-Hilfswerte!$B$28)^2+(((F3477-Hilfswerte!$B$22)/Hilfswerte!$B$23)-Hilfswerte!$B$29)^2+(((G3477-Hilfswerte!$B$24)/Hilfswerte!$B$25)-Hilfswerte!$B$30)^2),3)</f>
        <v>0.88600000000000001</v>
      </c>
      <c r="W3477" s="4">
        <f>ROUND(E3477*Hilfswerte!$B$31,0)</f>
        <v>16238</v>
      </c>
      <c r="X3477" s="4">
        <f t="shared" si="438"/>
        <v>9576</v>
      </c>
      <c r="Y3477" s="4" t="str">
        <f>IF(T3477="A - Top-Kunde","bereits Top-Kunde",IF(AND(V3477&lt;=Hilfswerte!$B$34,H3477&lt;0.5*W3477),"Hoch",IF(AND(V3477&lt;=Hilfswerte!$B$35,H3477&lt;0.7*W3477),"Mittel","Niedrig")))</f>
        <v>Mittel</v>
      </c>
      <c r="Z3477" s="4">
        <f t="shared" si="439"/>
        <v>4.3</v>
      </c>
      <c r="AA3477" s="4" t="str">
        <f>IF(J3477&gt;365,"Bereits abgewandert (Segment D)",IF(Z3477&gt;=Hilfswerte!$B$38,"Rot - akut gefaehrdet",IF(Z3477&gt;=Hilfswerte!$B$39,"Gelb - beobachten","Gruen - stabil")))</f>
        <v>Gruen - stabil</v>
      </c>
    </row>
    <row r="3478" spans="1:27" ht="15" customHeight="1" x14ac:dyDescent="0.25">
      <c r="A3478" s="4" t="s">
        <v>3825</v>
      </c>
      <c r="B3478" s="4" t="s">
        <v>981</v>
      </c>
      <c r="C3478" s="4" t="s">
        <v>74</v>
      </c>
      <c r="D3478" s="4" t="s">
        <v>77</v>
      </c>
      <c r="E3478" s="4">
        <v>30</v>
      </c>
      <c r="F3478" s="4">
        <v>6.5</v>
      </c>
      <c r="G3478" s="4">
        <v>9.1</v>
      </c>
      <c r="H3478" s="4">
        <v>7682</v>
      </c>
      <c r="I3478" s="4">
        <v>3</v>
      </c>
      <c r="J3478" s="4">
        <v>59</v>
      </c>
      <c r="K3478" s="4">
        <v>0</v>
      </c>
      <c r="L3478" s="4">
        <v>4</v>
      </c>
      <c r="M3478" s="4">
        <v>5</v>
      </c>
      <c r="N3478" s="4">
        <v>30</v>
      </c>
      <c r="O3478" s="4">
        <f t="shared" si="432"/>
        <v>4</v>
      </c>
      <c r="P3478" s="4">
        <f t="shared" si="433"/>
        <v>3</v>
      </c>
      <c r="Q3478" s="4">
        <f t="shared" si="434"/>
        <v>5</v>
      </c>
      <c r="R3478" s="4">
        <f t="shared" si="435"/>
        <v>12</v>
      </c>
      <c r="S3478" s="4">
        <f t="shared" si="436"/>
        <v>133.80000000000001</v>
      </c>
      <c r="T3478" s="4" t="str">
        <f t="shared" si="437"/>
        <v>A - Top-Kunde</v>
      </c>
      <c r="U3478" s="4">
        <f>ROUND(((E3478-Hilfswerte!$B$20)/Hilfswerte!$B$21)+((F3478-Hilfswerte!$B$22)/Hilfswerte!$B$23)+((G3478-Hilfswerte!$B$24)/Hilfswerte!$B$25)+0.1*INDEX(Hilfswerte!$B$4:$B$15,MATCH(C3478,Hilfswerte!$A$4:$A$15,0)),2)</f>
        <v>-0.97</v>
      </c>
      <c r="V3478" s="4">
        <f>ROUND(SQRT((((E3478-Hilfswerte!$B$20)/Hilfswerte!$B$21)-Hilfswerte!$B$28)^2+(((F3478-Hilfswerte!$B$22)/Hilfswerte!$B$23)-Hilfswerte!$B$29)^2+(((G3478-Hilfswerte!$B$24)/Hilfswerte!$B$25)-Hilfswerte!$B$30)^2),3)</f>
        <v>0.879</v>
      </c>
      <c r="W3478" s="4">
        <f>ROUND(E3478*Hilfswerte!$B$31,0)</f>
        <v>6166</v>
      </c>
      <c r="X3478" s="4">
        <f t="shared" si="438"/>
        <v>0</v>
      </c>
      <c r="Y3478" s="4" t="str">
        <f>IF(T3478="A - Top-Kunde","bereits Top-Kunde",IF(AND(V3478&lt;=Hilfswerte!$B$34,H3478&lt;0.5*W3478),"Hoch",IF(AND(V3478&lt;=Hilfswerte!$B$35,H3478&lt;0.7*W3478),"Mittel","Niedrig")))</f>
        <v>bereits Top-Kunde</v>
      </c>
      <c r="Z3478" s="4">
        <f t="shared" si="439"/>
        <v>3.8</v>
      </c>
      <c r="AA3478" s="4" t="str">
        <f>IF(J3478&gt;365,"Bereits abgewandert (Segment D)",IF(Z3478&gt;=Hilfswerte!$B$38,"Rot - akut gefaehrdet",IF(Z3478&gt;=Hilfswerte!$B$39,"Gelb - beobachten","Gruen - stabil")))</f>
        <v>Gruen - stabil</v>
      </c>
    </row>
    <row r="3479" spans="1:27" ht="15" customHeight="1" x14ac:dyDescent="0.25">
      <c r="A3479" s="4" t="s">
        <v>3826</v>
      </c>
      <c r="B3479" s="4" t="s">
        <v>304</v>
      </c>
      <c r="C3479" s="4" t="s">
        <v>38</v>
      </c>
      <c r="D3479" s="4" t="s">
        <v>106</v>
      </c>
      <c r="E3479" s="4">
        <v>60</v>
      </c>
      <c r="F3479" s="4">
        <v>11.2</v>
      </c>
      <c r="G3479" s="4">
        <v>6.8</v>
      </c>
      <c r="H3479" s="4">
        <v>7673</v>
      </c>
      <c r="I3479" s="4">
        <v>4</v>
      </c>
      <c r="J3479" s="4">
        <v>4</v>
      </c>
      <c r="K3479" s="4">
        <v>1</v>
      </c>
      <c r="L3479" s="4">
        <v>15</v>
      </c>
      <c r="M3479" s="4">
        <v>2</v>
      </c>
      <c r="N3479" s="4">
        <v>10.9</v>
      </c>
      <c r="O3479" s="4">
        <f t="shared" si="432"/>
        <v>5</v>
      </c>
      <c r="P3479" s="4">
        <f t="shared" si="433"/>
        <v>4</v>
      </c>
      <c r="Q3479" s="4">
        <f t="shared" si="434"/>
        <v>5</v>
      </c>
      <c r="R3479" s="4">
        <f t="shared" si="435"/>
        <v>14</v>
      </c>
      <c r="S3479" s="4">
        <f t="shared" si="436"/>
        <v>135</v>
      </c>
      <c r="T3479" s="4" t="str">
        <f t="shared" si="437"/>
        <v>A - Top-Kunde</v>
      </c>
      <c r="U3479" s="4">
        <f>ROUND(((E3479-Hilfswerte!$B$20)/Hilfswerte!$B$21)+((F3479-Hilfswerte!$B$22)/Hilfswerte!$B$23)+((G3479-Hilfswerte!$B$24)/Hilfswerte!$B$25)+0.1*INDEX(Hilfswerte!$B$4:$B$15,MATCH(C3479,Hilfswerte!$A$4:$A$15,0)),2)</f>
        <v>-0.76</v>
      </c>
      <c r="V3479" s="4">
        <f>ROUND(SQRT((((E3479-Hilfswerte!$B$20)/Hilfswerte!$B$21)-Hilfswerte!$B$28)^2+(((F3479-Hilfswerte!$B$22)/Hilfswerte!$B$23)-Hilfswerte!$B$29)^2+(((G3479-Hilfswerte!$B$24)/Hilfswerte!$B$25)-Hilfswerte!$B$30)^2),3)</f>
        <v>0.96399999999999997</v>
      </c>
      <c r="W3479" s="4">
        <f>ROUND(E3479*Hilfswerte!$B$31,0)</f>
        <v>12333</v>
      </c>
      <c r="X3479" s="4">
        <f t="shared" si="438"/>
        <v>4660</v>
      </c>
      <c r="Y3479" s="4" t="str">
        <f>IF(T3479="A - Top-Kunde","bereits Top-Kunde",IF(AND(V3479&lt;=Hilfswerte!$B$34,H3479&lt;0.5*W3479),"Hoch",IF(AND(V3479&lt;=Hilfswerte!$B$35,H3479&lt;0.7*W3479),"Mittel","Niedrig")))</f>
        <v>bereits Top-Kunde</v>
      </c>
      <c r="Z3479" s="4">
        <f t="shared" si="439"/>
        <v>6.2</v>
      </c>
      <c r="AA3479" s="4" t="str">
        <f>IF(J3479&gt;365,"Bereits abgewandert (Segment D)",IF(Z3479&gt;=Hilfswerte!$B$38,"Rot - akut gefaehrdet",IF(Z3479&gt;=Hilfswerte!$B$39,"Gelb - beobachten","Gruen - stabil")))</f>
        <v>Gruen - stabil</v>
      </c>
    </row>
    <row r="3480" spans="1:27" ht="15" customHeight="1" x14ac:dyDescent="0.25">
      <c r="A3480" s="4" t="s">
        <v>3827</v>
      </c>
      <c r="B3480" s="4" t="s">
        <v>245</v>
      </c>
      <c r="C3480" s="4" t="s">
        <v>65</v>
      </c>
      <c r="D3480" s="4" t="s">
        <v>77</v>
      </c>
      <c r="E3480" s="4">
        <v>28</v>
      </c>
      <c r="F3480" s="4">
        <v>8.5</v>
      </c>
      <c r="G3480" s="4">
        <v>2.4</v>
      </c>
      <c r="H3480" s="4">
        <v>1252</v>
      </c>
      <c r="I3480" s="4">
        <v>1</v>
      </c>
      <c r="J3480" s="4">
        <v>69</v>
      </c>
      <c r="K3480" s="4">
        <v>0</v>
      </c>
      <c r="L3480" s="4">
        <v>10</v>
      </c>
      <c r="M3480" s="4">
        <v>5</v>
      </c>
      <c r="N3480" s="4">
        <v>37.200000000000003</v>
      </c>
      <c r="O3480" s="4">
        <f t="shared" si="432"/>
        <v>4</v>
      </c>
      <c r="P3480" s="4">
        <f t="shared" si="433"/>
        <v>1</v>
      </c>
      <c r="Q3480" s="4">
        <f t="shared" si="434"/>
        <v>3</v>
      </c>
      <c r="R3480" s="4">
        <f t="shared" si="435"/>
        <v>8</v>
      </c>
      <c r="S3480" s="4">
        <f t="shared" si="436"/>
        <v>95.6</v>
      </c>
      <c r="T3480" s="4" t="str">
        <f t="shared" si="437"/>
        <v>C - Entwicklungspotenzial</v>
      </c>
      <c r="U3480" s="4">
        <f>ROUND(((E3480-Hilfswerte!$B$20)/Hilfswerte!$B$21)+((F3480-Hilfswerte!$B$22)/Hilfswerte!$B$23)+((G3480-Hilfswerte!$B$24)/Hilfswerte!$B$25)+0.1*INDEX(Hilfswerte!$B$4:$B$15,MATCH(C3480,Hilfswerte!$A$4:$A$15,0)),2)</f>
        <v>-2.04</v>
      </c>
      <c r="V3480" s="4">
        <f>ROUND(SQRT((((E3480-Hilfswerte!$B$20)/Hilfswerte!$B$21)-Hilfswerte!$B$28)^2+(((F3480-Hilfswerte!$B$22)/Hilfswerte!$B$23)-Hilfswerte!$B$29)^2+(((G3480-Hilfswerte!$B$24)/Hilfswerte!$B$25)-Hilfswerte!$B$30)^2),3)</f>
        <v>1.609</v>
      </c>
      <c r="W3480" s="4">
        <f>ROUND(E3480*Hilfswerte!$B$31,0)</f>
        <v>5755</v>
      </c>
      <c r="X3480" s="4">
        <f t="shared" si="438"/>
        <v>4503</v>
      </c>
      <c r="Y3480" s="4" t="str">
        <f>IF(T3480="A - Top-Kunde","bereits Top-Kunde",IF(AND(V3480&lt;=Hilfswerte!$B$34,H3480&lt;0.5*W3480),"Hoch",IF(AND(V3480&lt;=Hilfswerte!$B$35,H3480&lt;0.7*W3480),"Mittel","Niedrig")))</f>
        <v>Niedrig</v>
      </c>
      <c r="Z3480" s="4">
        <f t="shared" si="439"/>
        <v>5.5</v>
      </c>
      <c r="AA3480" s="4" t="str">
        <f>IF(J3480&gt;365,"Bereits abgewandert (Segment D)",IF(Z3480&gt;=Hilfswerte!$B$38,"Rot - akut gefaehrdet",IF(Z3480&gt;=Hilfswerte!$B$39,"Gelb - beobachten","Gruen - stabil")))</f>
        <v>Gruen - stabil</v>
      </c>
    </row>
    <row r="3481" spans="1:27" ht="15" customHeight="1" x14ac:dyDescent="0.25">
      <c r="A3481" s="4" t="s">
        <v>3828</v>
      </c>
      <c r="B3481" s="4" t="s">
        <v>271</v>
      </c>
      <c r="C3481" s="4" t="s">
        <v>33</v>
      </c>
      <c r="D3481" s="4" t="s">
        <v>48</v>
      </c>
      <c r="E3481" s="4">
        <v>22</v>
      </c>
      <c r="F3481" s="4">
        <v>5</v>
      </c>
      <c r="G3481" s="4">
        <v>10.1</v>
      </c>
      <c r="H3481" s="4">
        <v>3371</v>
      </c>
      <c r="I3481" s="4">
        <v>2</v>
      </c>
      <c r="J3481" s="4">
        <v>111</v>
      </c>
      <c r="K3481" s="4">
        <v>0</v>
      </c>
      <c r="L3481" s="4">
        <v>-4</v>
      </c>
      <c r="M3481" s="4">
        <v>6</v>
      </c>
      <c r="N3481" s="4">
        <v>17.2</v>
      </c>
      <c r="O3481" s="4">
        <f t="shared" si="432"/>
        <v>3</v>
      </c>
      <c r="P3481" s="4">
        <f t="shared" si="433"/>
        <v>2</v>
      </c>
      <c r="Q3481" s="4">
        <f t="shared" si="434"/>
        <v>4</v>
      </c>
      <c r="R3481" s="4">
        <f t="shared" si="435"/>
        <v>9</v>
      </c>
      <c r="S3481" s="4">
        <f t="shared" si="436"/>
        <v>98.6</v>
      </c>
      <c r="T3481" s="4" t="str">
        <f t="shared" si="437"/>
        <v>C - Entwicklungspotenzial</v>
      </c>
      <c r="U3481" s="4">
        <f>ROUND(((E3481-Hilfswerte!$B$20)/Hilfswerte!$B$21)+((F3481-Hilfswerte!$B$22)/Hilfswerte!$B$23)+((G3481-Hilfswerte!$B$24)/Hilfswerte!$B$25)+0.1*INDEX(Hilfswerte!$B$4:$B$15,MATCH(C3481,Hilfswerte!$A$4:$A$15,0)),2)</f>
        <v>-0.82</v>
      </c>
      <c r="V3481" s="4">
        <f>ROUND(SQRT((((E3481-Hilfswerte!$B$20)/Hilfswerte!$B$21)-Hilfswerte!$B$28)^2+(((F3481-Hilfswerte!$B$22)/Hilfswerte!$B$23)-Hilfswerte!$B$29)^2+(((G3481-Hilfswerte!$B$24)/Hilfswerte!$B$25)-Hilfswerte!$B$30)^2),3)</f>
        <v>0.874</v>
      </c>
      <c r="W3481" s="4">
        <f>ROUND(E3481*Hilfswerte!$B$31,0)</f>
        <v>4522</v>
      </c>
      <c r="X3481" s="4">
        <f t="shared" si="438"/>
        <v>1151</v>
      </c>
      <c r="Y3481" s="4" t="str">
        <f>IF(T3481="A - Top-Kunde","bereits Top-Kunde",IF(AND(V3481&lt;=Hilfswerte!$B$34,H3481&lt;0.5*W3481),"Hoch",IF(AND(V3481&lt;=Hilfswerte!$B$35,H3481&lt;0.7*W3481),"Mittel","Niedrig")))</f>
        <v>Niedrig</v>
      </c>
      <c r="Z3481" s="4">
        <f t="shared" si="439"/>
        <v>5.6</v>
      </c>
      <c r="AA3481" s="4" t="str">
        <f>IF(J3481&gt;365,"Bereits abgewandert (Segment D)",IF(Z3481&gt;=Hilfswerte!$B$38,"Rot - akut gefaehrdet",IF(Z3481&gt;=Hilfswerte!$B$39,"Gelb - beobachten","Gruen - stabil")))</f>
        <v>Gruen - stabil</v>
      </c>
    </row>
    <row r="3482" spans="1:27" ht="15" customHeight="1" x14ac:dyDescent="0.25">
      <c r="A3482" s="4" t="s">
        <v>3829</v>
      </c>
      <c r="B3482" s="4" t="s">
        <v>713</v>
      </c>
      <c r="C3482" s="4" t="s">
        <v>33</v>
      </c>
      <c r="D3482" s="4" t="s">
        <v>77</v>
      </c>
      <c r="E3482" s="4">
        <v>36</v>
      </c>
      <c r="F3482" s="4">
        <v>8.3000000000000007</v>
      </c>
      <c r="G3482" s="4">
        <v>10.5</v>
      </c>
      <c r="H3482" s="4">
        <v>1096</v>
      </c>
      <c r="I3482" s="4">
        <v>4</v>
      </c>
      <c r="J3482" s="4">
        <v>126</v>
      </c>
      <c r="K3482" s="4">
        <v>0</v>
      </c>
      <c r="L3482" s="4">
        <v>16</v>
      </c>
      <c r="M3482" s="4">
        <v>3</v>
      </c>
      <c r="N3482" s="4">
        <v>42.9</v>
      </c>
      <c r="O3482" s="4">
        <f t="shared" si="432"/>
        <v>3</v>
      </c>
      <c r="P3482" s="4">
        <f t="shared" si="433"/>
        <v>4</v>
      </c>
      <c r="Q3482" s="4">
        <f t="shared" si="434"/>
        <v>3</v>
      </c>
      <c r="R3482" s="4">
        <f t="shared" si="435"/>
        <v>10</v>
      </c>
      <c r="S3482" s="4">
        <f t="shared" si="436"/>
        <v>116.7</v>
      </c>
      <c r="T3482" s="4" t="str">
        <f t="shared" si="437"/>
        <v>B - Kernkunde</v>
      </c>
      <c r="U3482" s="4">
        <f>ROUND(((E3482-Hilfswerte!$B$20)/Hilfswerte!$B$21)+((F3482-Hilfswerte!$B$22)/Hilfswerte!$B$23)+((G3482-Hilfswerte!$B$24)/Hilfswerte!$B$25)+0.1*INDEX(Hilfswerte!$B$4:$B$15,MATCH(C3482,Hilfswerte!$A$4:$A$15,0)),2)</f>
        <v>-0.64</v>
      </c>
      <c r="V3482" s="4">
        <f>ROUND(SQRT((((E3482-Hilfswerte!$B$20)/Hilfswerte!$B$21)-Hilfswerte!$B$28)^2+(((F3482-Hilfswerte!$B$22)/Hilfswerte!$B$23)-Hilfswerte!$B$29)^2+(((G3482-Hilfswerte!$B$24)/Hilfswerte!$B$25)-Hilfswerte!$B$30)^2),3)</f>
        <v>0.78</v>
      </c>
      <c r="W3482" s="4">
        <f>ROUND(E3482*Hilfswerte!$B$31,0)</f>
        <v>7400</v>
      </c>
      <c r="X3482" s="4">
        <f t="shared" si="438"/>
        <v>6304</v>
      </c>
      <c r="Y3482" s="4" t="str">
        <f>IF(T3482="A - Top-Kunde","bereits Top-Kunde",IF(AND(V3482&lt;=Hilfswerte!$B$34,H3482&lt;0.5*W3482),"Hoch",IF(AND(V3482&lt;=Hilfswerte!$B$35,H3482&lt;0.7*W3482),"Mittel","Niedrig")))</f>
        <v>Hoch</v>
      </c>
      <c r="Z3482" s="4">
        <f t="shared" si="439"/>
        <v>9.5</v>
      </c>
      <c r="AA3482" s="4" t="str">
        <f>IF(J3482&gt;365,"Bereits abgewandert (Segment D)",IF(Z3482&gt;=Hilfswerte!$B$38,"Rot - akut gefaehrdet",IF(Z3482&gt;=Hilfswerte!$B$39,"Gelb - beobachten","Gruen - stabil")))</f>
        <v>Gruen - stabil</v>
      </c>
    </row>
    <row r="3483" spans="1:27" ht="15" customHeight="1" x14ac:dyDescent="0.25">
      <c r="A3483" s="4" t="s">
        <v>3830</v>
      </c>
      <c r="B3483" s="4" t="s">
        <v>836</v>
      </c>
      <c r="C3483" s="4" t="s">
        <v>29</v>
      </c>
      <c r="D3483" s="4" t="s">
        <v>30</v>
      </c>
      <c r="E3483" s="4">
        <v>210</v>
      </c>
      <c r="F3483" s="4">
        <v>63.1</v>
      </c>
      <c r="G3483" s="4">
        <v>1.4</v>
      </c>
      <c r="H3483" s="4">
        <v>15047</v>
      </c>
      <c r="I3483" s="4">
        <v>2</v>
      </c>
      <c r="J3483" s="4">
        <v>113</v>
      </c>
      <c r="K3483" s="4">
        <v>1</v>
      </c>
      <c r="L3483" s="4">
        <v>-5</v>
      </c>
      <c r="M3483" s="4">
        <v>4</v>
      </c>
      <c r="N3483" s="4">
        <v>-13.5</v>
      </c>
      <c r="O3483" s="4">
        <f t="shared" si="432"/>
        <v>3</v>
      </c>
      <c r="P3483" s="4">
        <f t="shared" si="433"/>
        <v>2</v>
      </c>
      <c r="Q3483" s="4">
        <f t="shared" si="434"/>
        <v>5</v>
      </c>
      <c r="R3483" s="4">
        <f t="shared" si="435"/>
        <v>10</v>
      </c>
      <c r="S3483" s="4">
        <f t="shared" si="436"/>
        <v>87.3</v>
      </c>
      <c r="T3483" s="4" t="str">
        <f t="shared" si="437"/>
        <v>C - Entwicklungspotenzial</v>
      </c>
      <c r="U3483" s="4">
        <f>ROUND(((E3483-Hilfswerte!$B$20)/Hilfswerte!$B$21)+((F3483-Hilfswerte!$B$22)/Hilfswerte!$B$23)+((G3483-Hilfswerte!$B$24)/Hilfswerte!$B$25)+0.1*INDEX(Hilfswerte!$B$4:$B$15,MATCH(C3483,Hilfswerte!$A$4:$A$15,0)),2)</f>
        <v>-0.11</v>
      </c>
      <c r="V3483" s="4">
        <f>ROUND(SQRT((((E3483-Hilfswerte!$B$20)/Hilfswerte!$B$21)-Hilfswerte!$B$28)^2+(((F3483-Hilfswerte!$B$22)/Hilfswerte!$B$23)-Hilfswerte!$B$29)^2+(((G3483-Hilfswerte!$B$24)/Hilfswerte!$B$25)-Hilfswerte!$B$30)^2),3)</f>
        <v>1.6339999999999999</v>
      </c>
      <c r="W3483" s="4">
        <f>ROUND(E3483*Hilfswerte!$B$31,0)</f>
        <v>43165</v>
      </c>
      <c r="X3483" s="4">
        <f t="shared" si="438"/>
        <v>28118</v>
      </c>
      <c r="Y3483" s="4" t="str">
        <f>IF(T3483="A - Top-Kunde","bereits Top-Kunde",IF(AND(V3483&lt;=Hilfswerte!$B$34,H3483&lt;0.5*W3483),"Hoch",IF(AND(V3483&lt;=Hilfswerte!$B$35,H3483&lt;0.7*W3483),"Mittel","Niedrig")))</f>
        <v>Niedrig</v>
      </c>
      <c r="Z3483" s="4">
        <f t="shared" si="439"/>
        <v>14.1</v>
      </c>
      <c r="AA3483" s="4" t="str">
        <f>IF(J3483&gt;365,"Bereits abgewandert (Segment D)",IF(Z3483&gt;=Hilfswerte!$B$38,"Rot - akut gefaehrdet",IF(Z3483&gt;=Hilfswerte!$B$39,"Gelb - beobachten","Gruen - stabil")))</f>
        <v>Gelb - beobachten</v>
      </c>
    </row>
    <row r="3484" spans="1:27" ht="15" customHeight="1" x14ac:dyDescent="0.25">
      <c r="A3484" s="4" t="s">
        <v>3831</v>
      </c>
      <c r="B3484" s="4" t="s">
        <v>890</v>
      </c>
      <c r="C3484" s="4" t="s">
        <v>38</v>
      </c>
      <c r="D3484" s="4" t="s">
        <v>30</v>
      </c>
      <c r="E3484" s="4">
        <v>85</v>
      </c>
      <c r="F3484" s="4">
        <v>15.6</v>
      </c>
      <c r="G3484" s="4">
        <v>5.9</v>
      </c>
      <c r="H3484" s="4">
        <v>8914</v>
      </c>
      <c r="I3484" s="4">
        <v>2</v>
      </c>
      <c r="J3484" s="4">
        <v>75</v>
      </c>
      <c r="K3484" s="4">
        <v>0</v>
      </c>
      <c r="L3484" s="4">
        <v>15</v>
      </c>
      <c r="M3484" s="4">
        <v>1</v>
      </c>
      <c r="N3484" s="4">
        <v>3.7</v>
      </c>
      <c r="O3484" s="4">
        <f t="shared" si="432"/>
        <v>4</v>
      </c>
      <c r="P3484" s="4">
        <f t="shared" si="433"/>
        <v>2</v>
      </c>
      <c r="Q3484" s="4">
        <f t="shared" si="434"/>
        <v>5</v>
      </c>
      <c r="R3484" s="4">
        <f t="shared" si="435"/>
        <v>11</v>
      </c>
      <c r="S3484" s="4">
        <f t="shared" si="436"/>
        <v>107.4</v>
      </c>
      <c r="T3484" s="4" t="str">
        <f t="shared" si="437"/>
        <v>B - Kernkunde</v>
      </c>
      <c r="U3484" s="4">
        <f>ROUND(((E3484-Hilfswerte!$B$20)/Hilfswerte!$B$21)+((F3484-Hilfswerte!$B$22)/Hilfswerte!$B$23)+((G3484-Hilfswerte!$B$24)/Hilfswerte!$B$25)+0.1*INDEX(Hilfswerte!$B$4:$B$15,MATCH(C3484,Hilfswerte!$A$4:$A$15,0)),2)</f>
        <v>-0.72</v>
      </c>
      <c r="V3484" s="4">
        <f>ROUND(SQRT((((E3484-Hilfswerte!$B$20)/Hilfswerte!$B$21)-Hilfswerte!$B$28)^2+(((F3484-Hilfswerte!$B$22)/Hilfswerte!$B$23)-Hilfswerte!$B$29)^2+(((G3484-Hilfswerte!$B$24)/Hilfswerte!$B$25)-Hilfswerte!$B$30)^2),3)</f>
        <v>0.997</v>
      </c>
      <c r="W3484" s="4">
        <f>ROUND(E3484*Hilfswerte!$B$31,0)</f>
        <v>17471</v>
      </c>
      <c r="X3484" s="4">
        <f t="shared" si="438"/>
        <v>8557</v>
      </c>
      <c r="Y3484" s="4" t="str">
        <f>IF(T3484="A - Top-Kunde","bereits Top-Kunde",IF(AND(V3484&lt;=Hilfswerte!$B$34,H3484&lt;0.5*W3484),"Hoch",IF(AND(V3484&lt;=Hilfswerte!$B$35,H3484&lt;0.7*W3484),"Mittel","Niedrig")))</f>
        <v>Mittel</v>
      </c>
      <c r="Z3484" s="4">
        <f t="shared" si="439"/>
        <v>6.8</v>
      </c>
      <c r="AA3484" s="4" t="str">
        <f>IF(J3484&gt;365,"Bereits abgewandert (Segment D)",IF(Z3484&gt;=Hilfswerte!$B$38,"Rot - akut gefaehrdet",IF(Z3484&gt;=Hilfswerte!$B$39,"Gelb - beobachten","Gruen - stabil")))</f>
        <v>Gruen - stabil</v>
      </c>
    </row>
    <row r="3485" spans="1:27" ht="15" customHeight="1" x14ac:dyDescent="0.25">
      <c r="A3485" s="4" t="s">
        <v>3832</v>
      </c>
      <c r="B3485" s="4" t="s">
        <v>150</v>
      </c>
      <c r="C3485" s="4" t="s">
        <v>59</v>
      </c>
      <c r="D3485" s="4" t="s">
        <v>93</v>
      </c>
      <c r="E3485" s="4">
        <v>38</v>
      </c>
      <c r="F3485" s="4">
        <v>9.4</v>
      </c>
      <c r="G3485" s="4">
        <v>22</v>
      </c>
      <c r="H3485" s="4">
        <v>680</v>
      </c>
      <c r="I3485" s="4">
        <v>1</v>
      </c>
      <c r="J3485" s="4">
        <v>126</v>
      </c>
      <c r="K3485" s="4">
        <v>0</v>
      </c>
      <c r="L3485" s="4">
        <v>-2</v>
      </c>
      <c r="M3485" s="4">
        <v>1</v>
      </c>
      <c r="N3485" s="4">
        <v>-19.899999999999999</v>
      </c>
      <c r="O3485" s="4">
        <f t="shared" si="432"/>
        <v>3</v>
      </c>
      <c r="P3485" s="4">
        <f t="shared" si="433"/>
        <v>1</v>
      </c>
      <c r="Q3485" s="4">
        <f t="shared" si="434"/>
        <v>2</v>
      </c>
      <c r="R3485" s="4">
        <f t="shared" si="435"/>
        <v>6</v>
      </c>
      <c r="S3485" s="4">
        <f t="shared" si="436"/>
        <v>50.1</v>
      </c>
      <c r="T3485" s="4" t="str">
        <f t="shared" si="437"/>
        <v>C - Entwicklungspotenzial</v>
      </c>
      <c r="U3485" s="4">
        <f>ROUND(((E3485-Hilfswerte!$B$20)/Hilfswerte!$B$21)+((F3485-Hilfswerte!$B$22)/Hilfswerte!$B$23)+((G3485-Hilfswerte!$B$24)/Hilfswerte!$B$25)+0.1*INDEX(Hilfswerte!$B$4:$B$15,MATCH(C3485,Hilfswerte!$A$4:$A$15,0)),2)</f>
        <v>1.1100000000000001</v>
      </c>
      <c r="V3485" s="4">
        <f>ROUND(SQRT((((E3485-Hilfswerte!$B$20)/Hilfswerte!$B$21)-Hilfswerte!$B$28)^2+(((F3485-Hilfswerte!$B$22)/Hilfswerte!$B$23)-Hilfswerte!$B$29)^2+(((G3485-Hilfswerte!$B$24)/Hilfswerte!$B$25)-Hilfswerte!$B$30)^2),3)</f>
        <v>1.871</v>
      </c>
      <c r="W3485" s="4">
        <f>ROUND(E3485*Hilfswerte!$B$31,0)</f>
        <v>7811</v>
      </c>
      <c r="X3485" s="4">
        <f t="shared" si="438"/>
        <v>7131</v>
      </c>
      <c r="Y3485" s="4" t="str">
        <f>IF(T3485="A - Top-Kunde","bereits Top-Kunde",IF(AND(V3485&lt;=Hilfswerte!$B$34,H3485&lt;0.5*W3485),"Hoch",IF(AND(V3485&lt;=Hilfswerte!$B$35,H3485&lt;0.7*W3485),"Mittel","Niedrig")))</f>
        <v>Niedrig</v>
      </c>
      <c r="Z3485" s="4">
        <f t="shared" si="439"/>
        <v>14.3</v>
      </c>
      <c r="AA3485" s="4" t="str">
        <f>IF(J3485&gt;365,"Bereits abgewandert (Segment D)",IF(Z3485&gt;=Hilfswerte!$B$38,"Rot - akut gefaehrdet",IF(Z3485&gt;=Hilfswerte!$B$39,"Gelb - beobachten","Gruen - stabil")))</f>
        <v>Gelb - beobachten</v>
      </c>
    </row>
    <row r="3486" spans="1:27" ht="15" customHeight="1" x14ac:dyDescent="0.25">
      <c r="A3486" s="4" t="s">
        <v>3833</v>
      </c>
      <c r="B3486" s="4" t="s">
        <v>395</v>
      </c>
      <c r="C3486" s="4" t="s">
        <v>74</v>
      </c>
      <c r="D3486" s="4" t="s">
        <v>30</v>
      </c>
      <c r="E3486" s="4">
        <v>34</v>
      </c>
      <c r="F3486" s="4">
        <v>5.9</v>
      </c>
      <c r="G3486" s="4">
        <v>14.6</v>
      </c>
      <c r="H3486" s="4">
        <v>4455</v>
      </c>
      <c r="I3486" s="4">
        <v>1</v>
      </c>
      <c r="J3486" s="4">
        <v>175</v>
      </c>
      <c r="K3486" s="4">
        <v>0</v>
      </c>
      <c r="L3486" s="4">
        <v>1</v>
      </c>
      <c r="M3486" s="4">
        <v>2</v>
      </c>
      <c r="N3486" s="4">
        <v>15.4</v>
      </c>
      <c r="O3486" s="4">
        <f t="shared" si="432"/>
        <v>3</v>
      </c>
      <c r="P3486" s="4">
        <f t="shared" si="433"/>
        <v>1</v>
      </c>
      <c r="Q3486" s="4">
        <f t="shared" si="434"/>
        <v>4</v>
      </c>
      <c r="R3486" s="4">
        <f t="shared" si="435"/>
        <v>8</v>
      </c>
      <c r="S3486" s="4">
        <f t="shared" si="436"/>
        <v>87.4</v>
      </c>
      <c r="T3486" s="4" t="str">
        <f t="shared" si="437"/>
        <v>C - Entwicklungspotenzial</v>
      </c>
      <c r="U3486" s="4">
        <f>ROUND(((E3486-Hilfswerte!$B$20)/Hilfswerte!$B$21)+((F3486-Hilfswerte!$B$22)/Hilfswerte!$B$23)+((G3486-Hilfswerte!$B$24)/Hilfswerte!$B$25)+0.1*INDEX(Hilfswerte!$B$4:$B$15,MATCH(C3486,Hilfswerte!$A$4:$A$15,0)),2)</f>
        <v>-0.09</v>
      </c>
      <c r="V3486" s="4">
        <f>ROUND(SQRT((((E3486-Hilfswerte!$B$20)/Hilfswerte!$B$21)-Hilfswerte!$B$28)^2+(((F3486-Hilfswerte!$B$22)/Hilfswerte!$B$23)-Hilfswerte!$B$29)^2+(((G3486-Hilfswerte!$B$24)/Hilfswerte!$B$25)-Hilfswerte!$B$30)^2),3)</f>
        <v>0.97099999999999997</v>
      </c>
      <c r="W3486" s="4">
        <f>ROUND(E3486*Hilfswerte!$B$31,0)</f>
        <v>6989</v>
      </c>
      <c r="X3486" s="4">
        <f t="shared" si="438"/>
        <v>2534</v>
      </c>
      <c r="Y3486" s="4" t="str">
        <f>IF(T3486="A - Top-Kunde","bereits Top-Kunde",IF(AND(V3486&lt;=Hilfswerte!$B$34,H3486&lt;0.5*W3486),"Hoch",IF(AND(V3486&lt;=Hilfswerte!$B$35,H3486&lt;0.7*W3486),"Mittel","Niedrig")))</f>
        <v>Mittel</v>
      </c>
      <c r="Z3486" s="4">
        <f t="shared" si="439"/>
        <v>9</v>
      </c>
      <c r="AA3486" s="4" t="str">
        <f>IF(J3486&gt;365,"Bereits abgewandert (Segment D)",IF(Z3486&gt;=Hilfswerte!$B$38,"Rot - akut gefaehrdet",IF(Z3486&gt;=Hilfswerte!$B$39,"Gelb - beobachten","Gruen - stabil")))</f>
        <v>Gruen - stabil</v>
      </c>
    </row>
    <row r="3487" spans="1:27" ht="15" customHeight="1" x14ac:dyDescent="0.25">
      <c r="A3487" s="4" t="s">
        <v>3834</v>
      </c>
      <c r="B3487" s="4" t="s">
        <v>553</v>
      </c>
      <c r="C3487" s="4" t="s">
        <v>29</v>
      </c>
      <c r="D3487" s="4" t="s">
        <v>30</v>
      </c>
      <c r="E3487" s="4">
        <v>65</v>
      </c>
      <c r="F3487" s="4">
        <v>26.6</v>
      </c>
      <c r="G3487" s="4">
        <v>18.5</v>
      </c>
      <c r="H3487" s="4">
        <v>1839</v>
      </c>
      <c r="I3487" s="4">
        <v>1</v>
      </c>
      <c r="J3487" s="4">
        <v>116</v>
      </c>
      <c r="K3487" s="4">
        <v>1</v>
      </c>
      <c r="L3487" s="4">
        <v>10</v>
      </c>
      <c r="M3487" s="4">
        <v>4</v>
      </c>
      <c r="N3487" s="4">
        <v>-14.7</v>
      </c>
      <c r="O3487" s="4">
        <f t="shared" si="432"/>
        <v>3</v>
      </c>
      <c r="P3487" s="4">
        <f t="shared" si="433"/>
        <v>1</v>
      </c>
      <c r="Q3487" s="4">
        <f t="shared" si="434"/>
        <v>3</v>
      </c>
      <c r="R3487" s="4">
        <f t="shared" si="435"/>
        <v>7</v>
      </c>
      <c r="S3487" s="4">
        <f t="shared" si="436"/>
        <v>53.7</v>
      </c>
      <c r="T3487" s="4" t="str">
        <f t="shared" si="437"/>
        <v>C - Entwicklungspotenzial</v>
      </c>
      <c r="U3487" s="4">
        <f>ROUND(((E3487-Hilfswerte!$B$20)/Hilfswerte!$B$21)+((F3487-Hilfswerte!$B$22)/Hilfswerte!$B$23)+((G3487-Hilfswerte!$B$24)/Hilfswerte!$B$25)+0.1*INDEX(Hilfswerte!$B$4:$B$15,MATCH(C3487,Hilfswerte!$A$4:$A$15,0)),2)</f>
        <v>1.32</v>
      </c>
      <c r="V3487" s="4">
        <f>ROUND(SQRT((((E3487-Hilfswerte!$B$20)/Hilfswerte!$B$21)-Hilfswerte!$B$28)^2+(((F3487-Hilfswerte!$B$22)/Hilfswerte!$B$23)-Hilfswerte!$B$29)^2+(((G3487-Hilfswerte!$B$24)/Hilfswerte!$B$25)-Hilfswerte!$B$30)^2),3)</f>
        <v>1.2529999999999999</v>
      </c>
      <c r="W3487" s="4">
        <f>ROUND(E3487*Hilfswerte!$B$31,0)</f>
        <v>13360</v>
      </c>
      <c r="X3487" s="4">
        <f t="shared" si="438"/>
        <v>11521</v>
      </c>
      <c r="Y3487" s="4" t="str">
        <f>IF(T3487="A - Top-Kunde","bereits Top-Kunde",IF(AND(V3487&lt;=Hilfswerte!$B$34,H3487&lt;0.5*W3487),"Hoch",IF(AND(V3487&lt;=Hilfswerte!$B$35,H3487&lt;0.7*W3487),"Mittel","Niedrig")))</f>
        <v>Niedrig</v>
      </c>
      <c r="Z3487" s="4">
        <f t="shared" si="439"/>
        <v>16.7</v>
      </c>
      <c r="AA3487" s="4" t="str">
        <f>IF(J3487&gt;365,"Bereits abgewandert (Segment D)",IF(Z3487&gt;=Hilfswerte!$B$38,"Rot - akut gefaehrdet",IF(Z3487&gt;=Hilfswerte!$B$39,"Gelb - beobachten","Gruen - stabil")))</f>
        <v>Gelb - beobachten</v>
      </c>
    </row>
    <row r="3488" spans="1:27" ht="15" customHeight="1" x14ac:dyDescent="0.25">
      <c r="A3488" s="4" t="s">
        <v>3835</v>
      </c>
      <c r="B3488" s="4" t="s">
        <v>229</v>
      </c>
      <c r="C3488" s="4" t="s">
        <v>55</v>
      </c>
      <c r="D3488" s="4" t="s">
        <v>30</v>
      </c>
      <c r="E3488" s="4">
        <v>57</v>
      </c>
      <c r="F3488" s="4">
        <v>12.1</v>
      </c>
      <c r="G3488" s="4">
        <v>9.1999999999999993</v>
      </c>
      <c r="H3488" s="4">
        <v>44066</v>
      </c>
      <c r="I3488" s="4">
        <v>7</v>
      </c>
      <c r="J3488" s="4">
        <v>9</v>
      </c>
      <c r="K3488" s="4">
        <v>1</v>
      </c>
      <c r="L3488" s="4">
        <v>6</v>
      </c>
      <c r="M3488" s="4">
        <v>4</v>
      </c>
      <c r="N3488" s="4">
        <v>-15.6</v>
      </c>
      <c r="O3488" s="4">
        <f t="shared" si="432"/>
        <v>5</v>
      </c>
      <c r="P3488" s="4">
        <f t="shared" si="433"/>
        <v>5</v>
      </c>
      <c r="Q3488" s="4">
        <f t="shared" si="434"/>
        <v>5</v>
      </c>
      <c r="R3488" s="4">
        <f t="shared" si="435"/>
        <v>15</v>
      </c>
      <c r="S3488" s="4">
        <f t="shared" si="436"/>
        <v>134.4</v>
      </c>
      <c r="T3488" s="4" t="str">
        <f t="shared" si="437"/>
        <v>A - Top-Kunde</v>
      </c>
      <c r="U3488" s="4">
        <f>ROUND(((E3488-Hilfswerte!$B$20)/Hilfswerte!$B$21)+((F3488-Hilfswerte!$B$22)/Hilfswerte!$B$23)+((G3488-Hilfswerte!$B$24)/Hilfswerte!$B$25)+0.1*INDEX(Hilfswerte!$B$4:$B$15,MATCH(C3488,Hilfswerte!$A$4:$A$15,0)),2)</f>
        <v>-0.42</v>
      </c>
      <c r="V3488" s="4">
        <f>ROUND(SQRT((((E3488-Hilfswerte!$B$20)/Hilfswerte!$B$21)-Hilfswerte!$B$28)^2+(((F3488-Hilfswerte!$B$22)/Hilfswerte!$B$23)-Hilfswerte!$B$29)^2+(((G3488-Hilfswerte!$B$24)/Hilfswerte!$B$25)-Hilfswerte!$B$30)^2),3)</f>
        <v>0.73299999999999998</v>
      </c>
      <c r="W3488" s="4">
        <f>ROUND(E3488*Hilfswerte!$B$31,0)</f>
        <v>11716</v>
      </c>
      <c r="X3488" s="4">
        <f t="shared" si="438"/>
        <v>0</v>
      </c>
      <c r="Y3488" s="4" t="str">
        <f>IF(T3488="A - Top-Kunde","bereits Top-Kunde",IF(AND(V3488&lt;=Hilfswerte!$B$34,H3488&lt;0.5*W3488),"Hoch",IF(AND(V3488&lt;=Hilfswerte!$B$35,H3488&lt;0.7*W3488),"Mittel","Niedrig")))</f>
        <v>bereits Top-Kunde</v>
      </c>
      <c r="Z3488" s="4">
        <f t="shared" si="439"/>
        <v>10.9</v>
      </c>
      <c r="AA3488" s="4" t="str">
        <f>IF(J3488&gt;365,"Bereits abgewandert (Segment D)",IF(Z3488&gt;=Hilfswerte!$B$38,"Rot - akut gefaehrdet",IF(Z3488&gt;=Hilfswerte!$B$39,"Gelb - beobachten","Gruen - stabil")))</f>
        <v>Gruen - stabil</v>
      </c>
    </row>
    <row r="3489" spans="1:27" ht="15" customHeight="1" x14ac:dyDescent="0.25">
      <c r="A3489" s="4" t="s">
        <v>3836</v>
      </c>
      <c r="B3489" s="4" t="s">
        <v>105</v>
      </c>
      <c r="C3489" s="4" t="s">
        <v>84</v>
      </c>
      <c r="D3489" s="4" t="s">
        <v>77</v>
      </c>
      <c r="E3489" s="4">
        <v>333</v>
      </c>
      <c r="F3489" s="4">
        <v>45.1</v>
      </c>
      <c r="G3489" s="4">
        <v>0.9</v>
      </c>
      <c r="H3489" s="4">
        <v>11800</v>
      </c>
      <c r="I3489" s="4">
        <v>1</v>
      </c>
      <c r="J3489" s="4">
        <v>260</v>
      </c>
      <c r="K3489" s="4">
        <v>0</v>
      </c>
      <c r="L3489" s="4">
        <v>6</v>
      </c>
      <c r="M3489" s="4">
        <v>6</v>
      </c>
      <c r="N3489" s="4">
        <v>-11.6</v>
      </c>
      <c r="O3489" s="4">
        <f t="shared" si="432"/>
        <v>2</v>
      </c>
      <c r="P3489" s="4">
        <f t="shared" si="433"/>
        <v>1</v>
      </c>
      <c r="Q3489" s="4">
        <f t="shared" si="434"/>
        <v>5</v>
      </c>
      <c r="R3489" s="4">
        <f t="shared" si="435"/>
        <v>8</v>
      </c>
      <c r="S3489" s="4">
        <f t="shared" si="436"/>
        <v>72.400000000000006</v>
      </c>
      <c r="T3489" s="4" t="str">
        <f t="shared" si="437"/>
        <v>C - Entwicklungspotenzial</v>
      </c>
      <c r="U3489" s="4">
        <f>ROUND(((E3489-Hilfswerte!$B$20)/Hilfswerte!$B$21)+((F3489-Hilfswerte!$B$22)/Hilfswerte!$B$23)+((G3489-Hilfswerte!$B$24)/Hilfswerte!$B$25)+0.1*INDEX(Hilfswerte!$B$4:$B$15,MATCH(C3489,Hilfswerte!$A$4:$A$15,0)),2)</f>
        <v>-0.26</v>
      </c>
      <c r="V3489" s="4">
        <f>ROUND(SQRT((((E3489-Hilfswerte!$B$20)/Hilfswerte!$B$21)-Hilfswerte!$B$28)^2+(((F3489-Hilfswerte!$B$22)/Hilfswerte!$B$23)-Hilfswerte!$B$29)^2+(((G3489-Hilfswerte!$B$24)/Hilfswerte!$B$25)-Hilfswerte!$B$30)^2),3)</f>
        <v>1.7889999999999999</v>
      </c>
      <c r="W3489" s="4">
        <f>ROUND(E3489*Hilfswerte!$B$31,0)</f>
        <v>68447</v>
      </c>
      <c r="X3489" s="4">
        <f t="shared" si="438"/>
        <v>56647</v>
      </c>
      <c r="Y3489" s="4" t="str">
        <f>IF(T3489="A - Top-Kunde","bereits Top-Kunde",IF(AND(V3489&lt;=Hilfswerte!$B$34,H3489&lt;0.5*W3489),"Hoch",IF(AND(V3489&lt;=Hilfswerte!$B$35,H3489&lt;0.7*W3489),"Mittel","Niedrig")))</f>
        <v>Niedrig</v>
      </c>
      <c r="Z3489" s="4">
        <f t="shared" si="439"/>
        <v>18.8</v>
      </c>
      <c r="AA3489" s="4" t="str">
        <f>IF(J3489&gt;365,"Bereits abgewandert (Segment D)",IF(Z3489&gt;=Hilfswerte!$B$38,"Rot - akut gefaehrdet",IF(Z3489&gt;=Hilfswerte!$B$39,"Gelb - beobachten","Gruen - stabil")))</f>
        <v>Gelb - beobachten</v>
      </c>
    </row>
    <row r="3490" spans="1:27" ht="15" customHeight="1" x14ac:dyDescent="0.25">
      <c r="A3490" s="4" t="s">
        <v>3837</v>
      </c>
      <c r="B3490" s="4" t="s">
        <v>659</v>
      </c>
      <c r="C3490" s="4" t="s">
        <v>62</v>
      </c>
      <c r="D3490" s="4" t="s">
        <v>30</v>
      </c>
      <c r="E3490" s="4">
        <v>121</v>
      </c>
      <c r="F3490" s="4">
        <v>22.5</v>
      </c>
      <c r="G3490" s="4">
        <v>1</v>
      </c>
      <c r="H3490" s="4">
        <v>46311</v>
      </c>
      <c r="I3490" s="4">
        <v>6</v>
      </c>
      <c r="J3490" s="4">
        <v>51</v>
      </c>
      <c r="K3490" s="4">
        <v>1</v>
      </c>
      <c r="L3490" s="4">
        <v>3</v>
      </c>
      <c r="M3490" s="4">
        <v>4</v>
      </c>
      <c r="N3490" s="4">
        <v>13.3</v>
      </c>
      <c r="O3490" s="4">
        <f t="shared" si="432"/>
        <v>4</v>
      </c>
      <c r="P3490" s="4">
        <f t="shared" si="433"/>
        <v>5</v>
      </c>
      <c r="Q3490" s="4">
        <f t="shared" si="434"/>
        <v>5</v>
      </c>
      <c r="R3490" s="4">
        <f t="shared" si="435"/>
        <v>14</v>
      </c>
      <c r="S3490" s="4">
        <f t="shared" si="436"/>
        <v>139.80000000000001</v>
      </c>
      <c r="T3490" s="4" t="str">
        <f t="shared" si="437"/>
        <v>A - Top-Kunde</v>
      </c>
      <c r="U3490" s="4">
        <f>ROUND(((E3490-Hilfswerte!$B$20)/Hilfswerte!$B$21)+((F3490-Hilfswerte!$B$22)/Hilfswerte!$B$23)+((G3490-Hilfswerte!$B$24)/Hilfswerte!$B$25)+0.1*INDEX(Hilfswerte!$B$4:$B$15,MATCH(C3490,Hilfswerte!$A$4:$A$15,0)),2)</f>
        <v>-1.1399999999999999</v>
      </c>
      <c r="V3490" s="4">
        <f>ROUND(SQRT((((E3490-Hilfswerte!$B$20)/Hilfswerte!$B$21)-Hilfswerte!$B$28)^2+(((F3490-Hilfswerte!$B$22)/Hilfswerte!$B$23)-Hilfswerte!$B$29)^2+(((G3490-Hilfswerte!$B$24)/Hilfswerte!$B$25)-Hilfswerte!$B$30)^2),3)</f>
        <v>1.6559999999999999</v>
      </c>
      <c r="W3490" s="4">
        <f>ROUND(E3490*Hilfswerte!$B$31,0)</f>
        <v>24871</v>
      </c>
      <c r="X3490" s="4">
        <f t="shared" si="438"/>
        <v>0</v>
      </c>
      <c r="Y3490" s="4" t="str">
        <f>IF(T3490="A - Top-Kunde","bereits Top-Kunde",IF(AND(V3490&lt;=Hilfswerte!$B$34,H3490&lt;0.5*W3490),"Hoch",IF(AND(V3490&lt;=Hilfswerte!$B$35,H3490&lt;0.7*W3490),"Mittel","Niedrig")))</f>
        <v>bereits Top-Kunde</v>
      </c>
      <c r="Z3490" s="4">
        <f t="shared" si="439"/>
        <v>6.2</v>
      </c>
      <c r="AA3490" s="4" t="str">
        <f>IF(J3490&gt;365,"Bereits abgewandert (Segment D)",IF(Z3490&gt;=Hilfswerte!$B$38,"Rot - akut gefaehrdet",IF(Z3490&gt;=Hilfswerte!$B$39,"Gelb - beobachten","Gruen - stabil")))</f>
        <v>Gruen - stabil</v>
      </c>
    </row>
    <row r="3491" spans="1:27" ht="15" customHeight="1" x14ac:dyDescent="0.25">
      <c r="A3491" s="4" t="s">
        <v>3838</v>
      </c>
      <c r="B3491" s="4" t="s">
        <v>374</v>
      </c>
      <c r="C3491" s="4" t="s">
        <v>29</v>
      </c>
      <c r="D3491" s="4" t="s">
        <v>30</v>
      </c>
      <c r="E3491" s="4">
        <v>110</v>
      </c>
      <c r="F3491" s="4">
        <v>33.6</v>
      </c>
      <c r="G3491" s="4">
        <v>21.9</v>
      </c>
      <c r="H3491" s="4">
        <v>0</v>
      </c>
      <c r="I3491" s="4">
        <v>0</v>
      </c>
      <c r="J3491" s="4">
        <v>375</v>
      </c>
      <c r="K3491" s="4">
        <v>0</v>
      </c>
      <c r="L3491" s="4">
        <v>-6</v>
      </c>
      <c r="M3491" s="4">
        <v>0</v>
      </c>
      <c r="N3491" s="4">
        <v>-44.4</v>
      </c>
      <c r="O3491" s="4">
        <f t="shared" si="432"/>
        <v>1</v>
      </c>
      <c r="P3491" s="4">
        <f t="shared" si="433"/>
        <v>1</v>
      </c>
      <c r="Q3491" s="4">
        <f t="shared" si="434"/>
        <v>1</v>
      </c>
      <c r="R3491" s="4">
        <f t="shared" si="435"/>
        <v>3</v>
      </c>
      <c r="S3491" s="4">
        <f t="shared" si="436"/>
        <v>7.8</v>
      </c>
      <c r="T3491" s="4" t="str">
        <f t="shared" si="437"/>
        <v>D - Abwanderungsrisiko</v>
      </c>
      <c r="U3491" s="4">
        <f>ROUND(((E3491-Hilfswerte!$B$20)/Hilfswerte!$B$21)+((F3491-Hilfswerte!$B$22)/Hilfswerte!$B$23)+((G3491-Hilfswerte!$B$24)/Hilfswerte!$B$25)+0.1*INDEX(Hilfswerte!$B$4:$B$15,MATCH(C3491,Hilfswerte!$A$4:$A$15,0)),2)</f>
        <v>2.1800000000000002</v>
      </c>
      <c r="V3491" s="4">
        <f>ROUND(SQRT((((E3491-Hilfswerte!$B$20)/Hilfswerte!$B$21)-Hilfswerte!$B$28)^2+(((F3491-Hilfswerte!$B$22)/Hilfswerte!$B$23)-Hilfswerte!$B$29)^2+(((G3491-Hilfswerte!$B$24)/Hilfswerte!$B$25)-Hilfswerte!$B$30)^2),3)</f>
        <v>1.716</v>
      </c>
      <c r="W3491" s="4">
        <f>ROUND(E3491*Hilfswerte!$B$31,0)</f>
        <v>22610</v>
      </c>
      <c r="X3491" s="4">
        <f t="shared" si="438"/>
        <v>22610</v>
      </c>
      <c r="Y3491" s="4" t="str">
        <f>IF(T3491="A - Top-Kunde","bereits Top-Kunde",IF(AND(V3491&lt;=Hilfswerte!$B$34,H3491&lt;0.5*W3491),"Hoch",IF(AND(V3491&lt;=Hilfswerte!$B$35,H3491&lt;0.7*W3491),"Mittel","Niedrig")))</f>
        <v>Niedrig</v>
      </c>
      <c r="Z3491" s="4">
        <f t="shared" si="439"/>
        <v>36.5</v>
      </c>
      <c r="AA3491" s="4" t="str">
        <f>IF(J3491&gt;365,"Bereits abgewandert (Segment D)",IF(Z3491&gt;=Hilfswerte!$B$38,"Rot - akut gefaehrdet",IF(Z3491&gt;=Hilfswerte!$B$39,"Gelb - beobachten","Gruen - stabil")))</f>
        <v>Bereits abgewandert (Segment D)</v>
      </c>
    </row>
    <row r="3492" spans="1:27" ht="15" customHeight="1" x14ac:dyDescent="0.25">
      <c r="A3492" s="4" t="s">
        <v>3839</v>
      </c>
      <c r="B3492" s="4" t="s">
        <v>405</v>
      </c>
      <c r="C3492" s="4" t="s">
        <v>74</v>
      </c>
      <c r="D3492" s="4" t="s">
        <v>30</v>
      </c>
      <c r="E3492" s="4">
        <v>124</v>
      </c>
      <c r="F3492" s="4">
        <v>22.5</v>
      </c>
      <c r="G3492" s="4">
        <v>6.2</v>
      </c>
      <c r="H3492" s="4">
        <v>9010</v>
      </c>
      <c r="I3492" s="4">
        <v>2</v>
      </c>
      <c r="J3492" s="4">
        <v>10</v>
      </c>
      <c r="K3492" s="4">
        <v>0</v>
      </c>
      <c r="L3492" s="4">
        <v>21</v>
      </c>
      <c r="M3492" s="4">
        <v>6</v>
      </c>
      <c r="N3492" s="4">
        <v>28.8</v>
      </c>
      <c r="O3492" s="4">
        <f t="shared" si="432"/>
        <v>5</v>
      </c>
      <c r="P3492" s="4">
        <f t="shared" si="433"/>
        <v>2</v>
      </c>
      <c r="Q3492" s="4">
        <f t="shared" si="434"/>
        <v>5</v>
      </c>
      <c r="R3492" s="4">
        <f t="shared" si="435"/>
        <v>12</v>
      </c>
      <c r="S3492" s="4">
        <f t="shared" si="436"/>
        <v>128.1</v>
      </c>
      <c r="T3492" s="4" t="str">
        <f t="shared" si="437"/>
        <v>A - Top-Kunde</v>
      </c>
      <c r="U3492" s="4">
        <f>ROUND(((E3492-Hilfswerte!$B$20)/Hilfswerte!$B$21)+((F3492-Hilfswerte!$B$22)/Hilfswerte!$B$23)+((G3492-Hilfswerte!$B$24)/Hilfswerte!$B$25)+0.1*INDEX(Hilfswerte!$B$4:$B$15,MATCH(C3492,Hilfswerte!$A$4:$A$15,0)),2)</f>
        <v>-0.74</v>
      </c>
      <c r="V3492" s="4">
        <f>ROUND(SQRT((((E3492-Hilfswerte!$B$20)/Hilfswerte!$B$21)-Hilfswerte!$B$28)^2+(((F3492-Hilfswerte!$B$22)/Hilfswerte!$B$23)-Hilfswerte!$B$29)^2+(((G3492-Hilfswerte!$B$24)/Hilfswerte!$B$25)-Hilfswerte!$B$30)^2),3)</f>
        <v>0.86099999999999999</v>
      </c>
      <c r="W3492" s="4">
        <f>ROUND(E3492*Hilfswerte!$B$31,0)</f>
        <v>25488</v>
      </c>
      <c r="X3492" s="4">
        <f t="shared" si="438"/>
        <v>16478</v>
      </c>
      <c r="Y3492" s="4" t="str">
        <f>IF(T3492="A - Top-Kunde","bereits Top-Kunde",IF(AND(V3492&lt;=Hilfswerte!$B$34,H3492&lt;0.5*W3492),"Hoch",IF(AND(V3492&lt;=Hilfswerte!$B$35,H3492&lt;0.7*W3492),"Mittel","Niedrig")))</f>
        <v>bereits Top-Kunde</v>
      </c>
      <c r="Z3492" s="4">
        <f t="shared" si="439"/>
        <v>4.7</v>
      </c>
      <c r="AA3492" s="4" t="str">
        <f>IF(J3492&gt;365,"Bereits abgewandert (Segment D)",IF(Z3492&gt;=Hilfswerte!$B$38,"Rot - akut gefaehrdet",IF(Z3492&gt;=Hilfswerte!$B$39,"Gelb - beobachten","Gruen - stabil")))</f>
        <v>Gruen - stabil</v>
      </c>
    </row>
    <row r="3493" spans="1:27" ht="15" customHeight="1" x14ac:dyDescent="0.25">
      <c r="A3493" s="4" t="s">
        <v>3840</v>
      </c>
      <c r="B3493" s="4" t="s">
        <v>148</v>
      </c>
      <c r="C3493" s="4" t="s">
        <v>29</v>
      </c>
      <c r="D3493" s="4" t="s">
        <v>56</v>
      </c>
      <c r="E3493" s="4">
        <v>59</v>
      </c>
      <c r="F3493" s="4">
        <v>22.8</v>
      </c>
      <c r="G3493" s="4">
        <v>6.4</v>
      </c>
      <c r="H3493" s="4">
        <v>24246</v>
      </c>
      <c r="I3493" s="4">
        <v>3</v>
      </c>
      <c r="J3493" s="4">
        <v>14</v>
      </c>
      <c r="K3493" s="4">
        <v>1</v>
      </c>
      <c r="L3493" s="4">
        <v>-4</v>
      </c>
      <c r="M3493" s="4">
        <v>2</v>
      </c>
      <c r="N3493" s="4">
        <v>6</v>
      </c>
      <c r="O3493" s="4">
        <f t="shared" si="432"/>
        <v>5</v>
      </c>
      <c r="P3493" s="4">
        <f t="shared" si="433"/>
        <v>3</v>
      </c>
      <c r="Q3493" s="4">
        <f t="shared" si="434"/>
        <v>5</v>
      </c>
      <c r="R3493" s="4">
        <f t="shared" si="435"/>
        <v>13</v>
      </c>
      <c r="S3493" s="4">
        <f t="shared" si="436"/>
        <v>127</v>
      </c>
      <c r="T3493" s="4" t="str">
        <f t="shared" si="437"/>
        <v>A - Top-Kunde</v>
      </c>
      <c r="U3493" s="4">
        <f>ROUND(((E3493-Hilfswerte!$B$20)/Hilfswerte!$B$21)+((F3493-Hilfswerte!$B$22)/Hilfswerte!$B$23)+((G3493-Hilfswerte!$B$24)/Hilfswerte!$B$25)+0.1*INDEX(Hilfswerte!$B$4:$B$15,MATCH(C3493,Hilfswerte!$A$4:$A$15,0)),2)</f>
        <v>-0.69</v>
      </c>
      <c r="V3493" s="4">
        <f>ROUND(SQRT((((E3493-Hilfswerte!$B$20)/Hilfswerte!$B$21)-Hilfswerte!$B$28)^2+(((F3493-Hilfswerte!$B$22)/Hilfswerte!$B$23)-Hilfswerte!$B$29)^2+(((G3493-Hilfswerte!$B$24)/Hilfswerte!$B$25)-Hilfswerte!$B$30)^2),3)</f>
        <v>0.93200000000000005</v>
      </c>
      <c r="W3493" s="4">
        <f>ROUND(E3493*Hilfswerte!$B$31,0)</f>
        <v>12127</v>
      </c>
      <c r="X3493" s="4">
        <f t="shared" si="438"/>
        <v>0</v>
      </c>
      <c r="Y3493" s="4" t="str">
        <f>IF(T3493="A - Top-Kunde","bereits Top-Kunde",IF(AND(V3493&lt;=Hilfswerte!$B$34,H3493&lt;0.5*W3493),"Hoch",IF(AND(V3493&lt;=Hilfswerte!$B$35,H3493&lt;0.7*W3493),"Mittel","Niedrig")))</f>
        <v>bereits Top-Kunde</v>
      </c>
      <c r="Z3493" s="4">
        <f t="shared" si="439"/>
        <v>3.7</v>
      </c>
      <c r="AA3493" s="4" t="str">
        <f>IF(J3493&gt;365,"Bereits abgewandert (Segment D)",IF(Z3493&gt;=Hilfswerte!$B$38,"Rot - akut gefaehrdet",IF(Z3493&gt;=Hilfswerte!$B$39,"Gelb - beobachten","Gruen - stabil")))</f>
        <v>Gruen - stabil</v>
      </c>
    </row>
    <row r="3494" spans="1:27" ht="15" customHeight="1" x14ac:dyDescent="0.25">
      <c r="A3494" s="4" t="s">
        <v>3841</v>
      </c>
      <c r="B3494" s="4" t="s">
        <v>243</v>
      </c>
      <c r="C3494" s="4" t="s">
        <v>29</v>
      </c>
      <c r="D3494" s="4" t="s">
        <v>30</v>
      </c>
      <c r="E3494" s="4">
        <v>193</v>
      </c>
      <c r="F3494" s="4">
        <v>69.5</v>
      </c>
      <c r="G3494" s="4">
        <v>14.5</v>
      </c>
      <c r="H3494" s="4">
        <v>28052</v>
      </c>
      <c r="I3494" s="4">
        <v>2</v>
      </c>
      <c r="J3494" s="4">
        <v>67</v>
      </c>
      <c r="K3494" s="4">
        <v>0</v>
      </c>
      <c r="L3494" s="4">
        <v>15</v>
      </c>
      <c r="M3494" s="4">
        <v>1</v>
      </c>
      <c r="N3494" s="4">
        <v>3.9</v>
      </c>
      <c r="O3494" s="4">
        <f t="shared" si="432"/>
        <v>4</v>
      </c>
      <c r="P3494" s="4">
        <f t="shared" si="433"/>
        <v>2</v>
      </c>
      <c r="Q3494" s="4">
        <f t="shared" si="434"/>
        <v>5</v>
      </c>
      <c r="R3494" s="4">
        <f t="shared" si="435"/>
        <v>11</v>
      </c>
      <c r="S3494" s="4">
        <f t="shared" si="436"/>
        <v>107.5</v>
      </c>
      <c r="T3494" s="4" t="str">
        <f t="shared" si="437"/>
        <v>B - Kernkunde</v>
      </c>
      <c r="U3494" s="4">
        <f>ROUND(((E3494-Hilfswerte!$B$20)/Hilfswerte!$B$21)+((F3494-Hilfswerte!$B$22)/Hilfswerte!$B$23)+((G3494-Hilfswerte!$B$24)/Hilfswerte!$B$25)+0.1*INDEX(Hilfswerte!$B$4:$B$15,MATCH(C3494,Hilfswerte!$A$4:$A$15,0)),2)</f>
        <v>2.0099999999999998</v>
      </c>
      <c r="V3494" s="4">
        <f>ROUND(SQRT((((E3494-Hilfswerte!$B$20)/Hilfswerte!$B$21)-Hilfswerte!$B$28)^2+(((F3494-Hilfswerte!$B$22)/Hilfswerte!$B$23)-Hilfswerte!$B$29)^2+(((G3494-Hilfswerte!$B$24)/Hilfswerte!$B$25)-Hilfswerte!$B$30)^2),3)</f>
        <v>0.78400000000000003</v>
      </c>
      <c r="W3494" s="4">
        <f>ROUND(E3494*Hilfswerte!$B$31,0)</f>
        <v>39670</v>
      </c>
      <c r="X3494" s="4">
        <f t="shared" si="438"/>
        <v>11618</v>
      </c>
      <c r="Y3494" s="4" t="str">
        <f>IF(T3494="A - Top-Kunde","bereits Top-Kunde",IF(AND(V3494&lt;=Hilfswerte!$B$34,H3494&lt;0.5*W3494),"Hoch",IF(AND(V3494&lt;=Hilfswerte!$B$35,H3494&lt;0.7*W3494),"Mittel","Niedrig")))</f>
        <v>Niedrig</v>
      </c>
      <c r="Z3494" s="4">
        <f t="shared" si="439"/>
        <v>6.4</v>
      </c>
      <c r="AA3494" s="4" t="str">
        <f>IF(J3494&gt;365,"Bereits abgewandert (Segment D)",IF(Z3494&gt;=Hilfswerte!$B$38,"Rot - akut gefaehrdet",IF(Z3494&gt;=Hilfswerte!$B$39,"Gelb - beobachten","Gruen - stabil")))</f>
        <v>Gruen - stabil</v>
      </c>
    </row>
    <row r="3495" spans="1:27" ht="15" customHeight="1" x14ac:dyDescent="0.25">
      <c r="A3495" s="4" t="s">
        <v>3842</v>
      </c>
      <c r="B3495" s="4" t="s">
        <v>275</v>
      </c>
      <c r="C3495" s="4" t="s">
        <v>84</v>
      </c>
      <c r="D3495" s="4" t="s">
        <v>30</v>
      </c>
      <c r="E3495" s="4">
        <v>44</v>
      </c>
      <c r="F3495" s="4">
        <v>8.9</v>
      </c>
      <c r="G3495" s="4">
        <v>14.5</v>
      </c>
      <c r="H3495" s="4">
        <v>19119</v>
      </c>
      <c r="I3495" s="4">
        <v>2</v>
      </c>
      <c r="J3495" s="4">
        <v>103</v>
      </c>
      <c r="K3495" s="4">
        <v>0</v>
      </c>
      <c r="L3495" s="4">
        <v>6</v>
      </c>
      <c r="M3495" s="4">
        <v>1</v>
      </c>
      <c r="N3495" s="4">
        <v>1.6</v>
      </c>
      <c r="O3495" s="4">
        <f t="shared" si="432"/>
        <v>3</v>
      </c>
      <c r="P3495" s="4">
        <f t="shared" si="433"/>
        <v>2</v>
      </c>
      <c r="Q3495" s="4">
        <f t="shared" si="434"/>
        <v>5</v>
      </c>
      <c r="R3495" s="4">
        <f t="shared" si="435"/>
        <v>10</v>
      </c>
      <c r="S3495" s="4">
        <f t="shared" si="436"/>
        <v>99</v>
      </c>
      <c r="T3495" s="4" t="str">
        <f t="shared" si="437"/>
        <v>C - Entwicklungspotenzial</v>
      </c>
      <c r="U3495" s="4">
        <f>ROUND(((E3495-Hilfswerte!$B$20)/Hilfswerte!$B$21)+((F3495-Hilfswerte!$B$22)/Hilfswerte!$B$23)+((G3495-Hilfswerte!$B$24)/Hilfswerte!$B$25)+0.1*INDEX(Hilfswerte!$B$4:$B$15,MATCH(C3495,Hilfswerte!$A$4:$A$15,0)),2)</f>
        <v>0.01</v>
      </c>
      <c r="V3495" s="4">
        <f>ROUND(SQRT((((E3495-Hilfswerte!$B$20)/Hilfswerte!$B$21)-Hilfswerte!$B$28)^2+(((F3495-Hilfswerte!$B$22)/Hilfswerte!$B$23)-Hilfswerte!$B$29)^2+(((G3495-Hilfswerte!$B$24)/Hilfswerte!$B$25)-Hilfswerte!$B$30)^2),3)</f>
        <v>0.90500000000000003</v>
      </c>
      <c r="W3495" s="4">
        <f>ROUND(E3495*Hilfswerte!$B$31,0)</f>
        <v>9044</v>
      </c>
      <c r="X3495" s="4">
        <f t="shared" si="438"/>
        <v>0</v>
      </c>
      <c r="Y3495" s="4" t="str">
        <f>IF(T3495="A - Top-Kunde","bereits Top-Kunde",IF(AND(V3495&lt;=Hilfswerte!$B$34,H3495&lt;0.5*W3495),"Hoch",IF(AND(V3495&lt;=Hilfswerte!$B$35,H3495&lt;0.7*W3495),"Mittel","Niedrig")))</f>
        <v>Niedrig</v>
      </c>
      <c r="Z3495" s="4">
        <f t="shared" si="439"/>
        <v>6.4</v>
      </c>
      <c r="AA3495" s="4" t="str">
        <f>IF(J3495&gt;365,"Bereits abgewandert (Segment D)",IF(Z3495&gt;=Hilfswerte!$B$38,"Rot - akut gefaehrdet",IF(Z3495&gt;=Hilfswerte!$B$39,"Gelb - beobachten","Gruen - stabil")))</f>
        <v>Gruen - stabil</v>
      </c>
    </row>
    <row r="3496" spans="1:27" ht="15" customHeight="1" x14ac:dyDescent="0.25">
      <c r="A3496" s="4" t="s">
        <v>3843</v>
      </c>
      <c r="B3496" s="4" t="s">
        <v>136</v>
      </c>
      <c r="C3496" s="4" t="s">
        <v>38</v>
      </c>
      <c r="D3496" s="4" t="s">
        <v>30</v>
      </c>
      <c r="E3496" s="4">
        <v>24</v>
      </c>
      <c r="F3496" s="4">
        <v>5.5</v>
      </c>
      <c r="G3496" s="4">
        <v>12.4</v>
      </c>
      <c r="H3496" s="4">
        <v>1074</v>
      </c>
      <c r="I3496" s="4">
        <v>3</v>
      </c>
      <c r="J3496" s="4">
        <v>13</v>
      </c>
      <c r="K3496" s="4">
        <v>0</v>
      </c>
      <c r="L3496" s="4">
        <v>35</v>
      </c>
      <c r="M3496" s="4">
        <v>2</v>
      </c>
      <c r="N3496" s="4">
        <v>-2</v>
      </c>
      <c r="O3496" s="4">
        <f t="shared" si="432"/>
        <v>5</v>
      </c>
      <c r="P3496" s="4">
        <f t="shared" si="433"/>
        <v>3</v>
      </c>
      <c r="Q3496" s="4">
        <f t="shared" si="434"/>
        <v>3</v>
      </c>
      <c r="R3496" s="4">
        <f t="shared" si="435"/>
        <v>11</v>
      </c>
      <c r="S3496" s="4">
        <f t="shared" si="436"/>
        <v>98.5</v>
      </c>
      <c r="T3496" s="4" t="str">
        <f t="shared" si="437"/>
        <v>C - Entwicklungspotenzial</v>
      </c>
      <c r="U3496" s="4">
        <f>ROUND(((E3496-Hilfswerte!$B$20)/Hilfswerte!$B$21)+((F3496-Hilfswerte!$B$22)/Hilfswerte!$B$23)+((G3496-Hilfswerte!$B$24)/Hilfswerte!$B$25)+0.1*INDEX(Hilfswerte!$B$4:$B$15,MATCH(C3496,Hilfswerte!$A$4:$A$15,0)),2)</f>
        <v>-0.13</v>
      </c>
      <c r="V3496" s="4">
        <f>ROUND(SQRT((((E3496-Hilfswerte!$B$20)/Hilfswerte!$B$21)-Hilfswerte!$B$28)^2+(((F3496-Hilfswerte!$B$22)/Hilfswerte!$B$23)-Hilfswerte!$B$29)^2+(((G3496-Hilfswerte!$B$24)/Hilfswerte!$B$25)-Hilfswerte!$B$30)^2),3)</f>
        <v>0.86499999999999999</v>
      </c>
      <c r="W3496" s="4">
        <f>ROUND(E3496*Hilfswerte!$B$31,0)</f>
        <v>4933</v>
      </c>
      <c r="X3496" s="4">
        <f t="shared" si="438"/>
        <v>3859</v>
      </c>
      <c r="Y3496" s="4" t="str">
        <f>IF(T3496="A - Top-Kunde","bereits Top-Kunde",IF(AND(V3496&lt;=Hilfswerte!$B$34,H3496&lt;0.5*W3496),"Hoch",IF(AND(V3496&lt;=Hilfswerte!$B$35,H3496&lt;0.7*W3496),"Mittel","Niedrig")))</f>
        <v>Mittel</v>
      </c>
      <c r="Z3496" s="4">
        <f t="shared" si="439"/>
        <v>8.5</v>
      </c>
      <c r="AA3496" s="4" t="str">
        <f>IF(J3496&gt;365,"Bereits abgewandert (Segment D)",IF(Z3496&gt;=Hilfswerte!$B$38,"Rot - akut gefaehrdet",IF(Z3496&gt;=Hilfswerte!$B$39,"Gelb - beobachten","Gruen - stabil")))</f>
        <v>Gruen - stabil</v>
      </c>
    </row>
    <row r="3497" spans="1:27" ht="15" customHeight="1" x14ac:dyDescent="0.25">
      <c r="A3497" s="4" t="s">
        <v>3844</v>
      </c>
      <c r="B3497" s="4" t="s">
        <v>217</v>
      </c>
      <c r="C3497" s="4" t="s">
        <v>38</v>
      </c>
      <c r="D3497" s="4" t="s">
        <v>106</v>
      </c>
      <c r="E3497" s="4">
        <v>36</v>
      </c>
      <c r="F3497" s="4">
        <v>6.2</v>
      </c>
      <c r="G3497" s="4">
        <v>2.4</v>
      </c>
      <c r="H3497" s="4">
        <v>9491</v>
      </c>
      <c r="I3497" s="4">
        <v>4</v>
      </c>
      <c r="J3497" s="4">
        <v>30</v>
      </c>
      <c r="K3497" s="4">
        <v>1</v>
      </c>
      <c r="L3497" s="4">
        <v>8</v>
      </c>
      <c r="M3497" s="4">
        <v>4</v>
      </c>
      <c r="N3497" s="4">
        <v>-2.6</v>
      </c>
      <c r="O3497" s="4">
        <f t="shared" si="432"/>
        <v>5</v>
      </c>
      <c r="P3497" s="4">
        <f t="shared" si="433"/>
        <v>4</v>
      </c>
      <c r="Q3497" s="4">
        <f t="shared" si="434"/>
        <v>5</v>
      </c>
      <c r="R3497" s="4">
        <f t="shared" si="435"/>
        <v>14</v>
      </c>
      <c r="S3497" s="4">
        <f t="shared" si="436"/>
        <v>130.30000000000001</v>
      </c>
      <c r="T3497" s="4" t="str">
        <f t="shared" si="437"/>
        <v>A - Top-Kunde</v>
      </c>
      <c r="U3497" s="4">
        <f>ROUND(((E3497-Hilfswerte!$B$20)/Hilfswerte!$B$21)+((F3497-Hilfswerte!$B$22)/Hilfswerte!$B$23)+((G3497-Hilfswerte!$B$24)/Hilfswerte!$B$25)+0.1*INDEX(Hilfswerte!$B$4:$B$15,MATCH(C3497,Hilfswerte!$A$4:$A$15,0)),2)</f>
        <v>-1.65</v>
      </c>
      <c r="V3497" s="4">
        <f>ROUND(SQRT((((E3497-Hilfswerte!$B$20)/Hilfswerte!$B$21)-Hilfswerte!$B$28)^2+(((F3497-Hilfswerte!$B$22)/Hilfswerte!$B$23)-Hilfswerte!$B$29)^2+(((G3497-Hilfswerte!$B$24)/Hilfswerte!$B$25)-Hilfswerte!$B$30)^2),3)</f>
        <v>1.611</v>
      </c>
      <c r="W3497" s="4">
        <f>ROUND(E3497*Hilfswerte!$B$31,0)</f>
        <v>7400</v>
      </c>
      <c r="X3497" s="4">
        <f t="shared" si="438"/>
        <v>0</v>
      </c>
      <c r="Y3497" s="4" t="str">
        <f>IF(T3497="A - Top-Kunde","bereits Top-Kunde",IF(AND(V3497&lt;=Hilfswerte!$B$34,H3497&lt;0.5*W3497),"Hoch",IF(AND(V3497&lt;=Hilfswerte!$B$35,H3497&lt;0.7*W3497),"Mittel","Niedrig")))</f>
        <v>bereits Top-Kunde</v>
      </c>
      <c r="Z3497" s="4">
        <f t="shared" si="439"/>
        <v>7.1</v>
      </c>
      <c r="AA3497" s="4" t="str">
        <f>IF(J3497&gt;365,"Bereits abgewandert (Segment D)",IF(Z3497&gt;=Hilfswerte!$B$38,"Rot - akut gefaehrdet",IF(Z3497&gt;=Hilfswerte!$B$39,"Gelb - beobachten","Gruen - stabil")))</f>
        <v>Gruen - stabil</v>
      </c>
    </row>
    <row r="3498" spans="1:27" ht="15" customHeight="1" x14ac:dyDescent="0.25">
      <c r="A3498" s="4" t="s">
        <v>3845</v>
      </c>
      <c r="B3498" s="4" t="s">
        <v>54</v>
      </c>
      <c r="C3498" s="4" t="s">
        <v>62</v>
      </c>
      <c r="D3498" s="4" t="s">
        <v>30</v>
      </c>
      <c r="E3498" s="4">
        <v>52</v>
      </c>
      <c r="F3498" s="4">
        <v>17.899999999999999</v>
      </c>
      <c r="G3498" s="4">
        <v>4.5999999999999996</v>
      </c>
      <c r="H3498" s="4">
        <v>568</v>
      </c>
      <c r="I3498" s="4">
        <v>3</v>
      </c>
      <c r="J3498" s="4">
        <v>8</v>
      </c>
      <c r="K3498" s="4">
        <v>1</v>
      </c>
      <c r="L3498" s="4">
        <v>19</v>
      </c>
      <c r="M3498" s="4">
        <v>1</v>
      </c>
      <c r="N3498" s="4">
        <v>20.7</v>
      </c>
      <c r="O3498" s="4">
        <f t="shared" si="432"/>
        <v>5</v>
      </c>
      <c r="P3498" s="4">
        <f t="shared" si="433"/>
        <v>3</v>
      </c>
      <c r="Q3498" s="4">
        <f t="shared" si="434"/>
        <v>2</v>
      </c>
      <c r="R3498" s="4">
        <f t="shared" si="435"/>
        <v>10</v>
      </c>
      <c r="S3498" s="4">
        <f t="shared" si="436"/>
        <v>98.7</v>
      </c>
      <c r="T3498" s="4" t="str">
        <f t="shared" si="437"/>
        <v>C - Entwicklungspotenzial</v>
      </c>
      <c r="U3498" s="4">
        <f>ROUND(((E3498-Hilfswerte!$B$20)/Hilfswerte!$B$21)+((F3498-Hilfswerte!$B$22)/Hilfswerte!$B$23)+((G3498-Hilfswerte!$B$24)/Hilfswerte!$B$25)+0.1*INDEX(Hilfswerte!$B$4:$B$15,MATCH(C3498,Hilfswerte!$A$4:$A$15,0)),2)</f>
        <v>-0.94</v>
      </c>
      <c r="V3498" s="4">
        <f>ROUND(SQRT((((E3498-Hilfswerte!$B$20)/Hilfswerte!$B$21)-Hilfswerte!$B$28)^2+(((F3498-Hilfswerte!$B$22)/Hilfswerte!$B$23)-Hilfswerte!$B$29)^2+(((G3498-Hilfswerte!$B$24)/Hilfswerte!$B$25)-Hilfswerte!$B$30)^2),3)</f>
        <v>1.2130000000000001</v>
      </c>
      <c r="W3498" s="4">
        <f>ROUND(E3498*Hilfswerte!$B$31,0)</f>
        <v>10688</v>
      </c>
      <c r="X3498" s="4">
        <f t="shared" si="438"/>
        <v>10120</v>
      </c>
      <c r="Y3498" s="4" t="str">
        <f>IF(T3498="A - Top-Kunde","bereits Top-Kunde",IF(AND(V3498&lt;=Hilfswerte!$B$34,H3498&lt;0.5*W3498),"Hoch",IF(AND(V3498&lt;=Hilfswerte!$B$35,H3498&lt;0.7*W3498),"Mittel","Niedrig")))</f>
        <v>Niedrig</v>
      </c>
      <c r="Z3498" s="4">
        <f t="shared" si="439"/>
        <v>7.2</v>
      </c>
      <c r="AA3498" s="4" t="str">
        <f>IF(J3498&gt;365,"Bereits abgewandert (Segment D)",IF(Z3498&gt;=Hilfswerte!$B$38,"Rot - akut gefaehrdet",IF(Z3498&gt;=Hilfswerte!$B$39,"Gelb - beobachten","Gruen - stabil")))</f>
        <v>Gruen - stabil</v>
      </c>
    </row>
    <row r="3499" spans="1:27" ht="15" customHeight="1" x14ac:dyDescent="0.25">
      <c r="A3499" s="4" t="s">
        <v>3846</v>
      </c>
      <c r="B3499" s="4" t="s">
        <v>284</v>
      </c>
      <c r="C3499" s="4" t="s">
        <v>62</v>
      </c>
      <c r="D3499" s="4" t="s">
        <v>30</v>
      </c>
      <c r="E3499" s="4">
        <v>14</v>
      </c>
      <c r="F3499" s="4">
        <v>2.8</v>
      </c>
      <c r="G3499" s="4">
        <v>11.1</v>
      </c>
      <c r="H3499" s="4">
        <v>1150</v>
      </c>
      <c r="I3499" s="4">
        <v>6</v>
      </c>
      <c r="J3499" s="4">
        <v>2</v>
      </c>
      <c r="K3499" s="4">
        <v>1</v>
      </c>
      <c r="L3499" s="4">
        <v>1</v>
      </c>
      <c r="M3499" s="4">
        <v>5</v>
      </c>
      <c r="N3499" s="4">
        <v>14.3</v>
      </c>
      <c r="O3499" s="4">
        <f t="shared" si="432"/>
        <v>5</v>
      </c>
      <c r="P3499" s="4">
        <f t="shared" si="433"/>
        <v>5</v>
      </c>
      <c r="Q3499" s="4">
        <f t="shared" si="434"/>
        <v>3</v>
      </c>
      <c r="R3499" s="4">
        <f t="shared" si="435"/>
        <v>13</v>
      </c>
      <c r="S3499" s="4">
        <f t="shared" si="436"/>
        <v>130.9</v>
      </c>
      <c r="T3499" s="4" t="str">
        <f t="shared" si="437"/>
        <v>A - Top-Kunde</v>
      </c>
      <c r="U3499" s="4">
        <f>ROUND(((E3499-Hilfswerte!$B$20)/Hilfswerte!$B$21)+((F3499-Hilfswerte!$B$22)/Hilfswerte!$B$23)+((G3499-Hilfswerte!$B$24)/Hilfswerte!$B$25)+0.1*INDEX(Hilfswerte!$B$4:$B$15,MATCH(C3499,Hilfswerte!$A$4:$A$15,0)),2)</f>
        <v>-0.35</v>
      </c>
      <c r="V3499" s="4">
        <f>ROUND(SQRT((((E3499-Hilfswerte!$B$20)/Hilfswerte!$B$21)-Hilfswerte!$B$28)^2+(((F3499-Hilfswerte!$B$22)/Hilfswerte!$B$23)-Hilfswerte!$B$29)^2+(((G3499-Hilfswerte!$B$24)/Hilfswerte!$B$25)-Hilfswerte!$B$30)^2),3)</f>
        <v>0.90800000000000003</v>
      </c>
      <c r="W3499" s="4">
        <f>ROUND(E3499*Hilfswerte!$B$31,0)</f>
        <v>2878</v>
      </c>
      <c r="X3499" s="4">
        <f t="shared" si="438"/>
        <v>1728</v>
      </c>
      <c r="Y3499" s="4" t="str">
        <f>IF(T3499="A - Top-Kunde","bereits Top-Kunde",IF(AND(V3499&lt;=Hilfswerte!$B$34,H3499&lt;0.5*W3499),"Hoch",IF(AND(V3499&lt;=Hilfswerte!$B$35,H3499&lt;0.7*W3499),"Mittel","Niedrig")))</f>
        <v>bereits Top-Kunde</v>
      </c>
      <c r="Z3499" s="4">
        <f t="shared" si="439"/>
        <v>3.3</v>
      </c>
      <c r="AA3499" s="4" t="str">
        <f>IF(J3499&gt;365,"Bereits abgewandert (Segment D)",IF(Z3499&gt;=Hilfswerte!$B$38,"Rot - akut gefaehrdet",IF(Z3499&gt;=Hilfswerte!$B$39,"Gelb - beobachten","Gruen - stabil")))</f>
        <v>Gruen - stabil</v>
      </c>
    </row>
    <row r="3500" spans="1:27" ht="15" customHeight="1" x14ac:dyDescent="0.25">
      <c r="A3500" s="4" t="s">
        <v>3847</v>
      </c>
      <c r="B3500" s="4" t="s">
        <v>453</v>
      </c>
      <c r="C3500" s="4" t="s">
        <v>65</v>
      </c>
      <c r="D3500" s="4" t="s">
        <v>48</v>
      </c>
      <c r="E3500" s="4">
        <v>32</v>
      </c>
      <c r="F3500" s="4">
        <v>12</v>
      </c>
      <c r="G3500" s="4">
        <v>14.6</v>
      </c>
      <c r="H3500" s="4">
        <v>1210</v>
      </c>
      <c r="I3500" s="4">
        <v>1</v>
      </c>
      <c r="J3500" s="4">
        <v>153</v>
      </c>
      <c r="K3500" s="4">
        <v>1</v>
      </c>
      <c r="L3500" s="4">
        <v>4</v>
      </c>
      <c r="M3500" s="4">
        <v>3</v>
      </c>
      <c r="N3500" s="4">
        <v>1.5</v>
      </c>
      <c r="O3500" s="4">
        <f t="shared" si="432"/>
        <v>3</v>
      </c>
      <c r="P3500" s="4">
        <f t="shared" si="433"/>
        <v>1</v>
      </c>
      <c r="Q3500" s="4">
        <f t="shared" si="434"/>
        <v>3</v>
      </c>
      <c r="R3500" s="4">
        <f t="shared" si="435"/>
        <v>7</v>
      </c>
      <c r="S3500" s="4">
        <f t="shared" si="436"/>
        <v>63.6</v>
      </c>
      <c r="T3500" s="4" t="str">
        <f t="shared" si="437"/>
        <v>C - Entwicklungspotenzial</v>
      </c>
      <c r="U3500" s="4">
        <f>ROUND(((E3500-Hilfswerte!$B$20)/Hilfswerte!$B$21)+((F3500-Hilfswerte!$B$22)/Hilfswerte!$B$23)+((G3500-Hilfswerte!$B$24)/Hilfswerte!$B$25)+0.1*INDEX(Hilfswerte!$B$4:$B$15,MATCH(C3500,Hilfswerte!$A$4:$A$15,0)),2)</f>
        <v>-0.02</v>
      </c>
      <c r="V3500" s="4">
        <f>ROUND(SQRT((((E3500-Hilfswerte!$B$20)/Hilfswerte!$B$21)-Hilfswerte!$B$28)^2+(((F3500-Hilfswerte!$B$22)/Hilfswerte!$B$23)-Hilfswerte!$B$29)^2+(((G3500-Hilfswerte!$B$24)/Hilfswerte!$B$25)-Hilfswerte!$B$30)^2),3)</f>
        <v>0.91600000000000004</v>
      </c>
      <c r="W3500" s="4">
        <f>ROUND(E3500*Hilfswerte!$B$31,0)</f>
        <v>6577</v>
      </c>
      <c r="X3500" s="4">
        <f t="shared" si="438"/>
        <v>5367</v>
      </c>
      <c r="Y3500" s="4" t="str">
        <f>IF(T3500="A - Top-Kunde","bereits Top-Kunde",IF(AND(V3500&lt;=Hilfswerte!$B$34,H3500&lt;0.5*W3500),"Hoch",IF(AND(V3500&lt;=Hilfswerte!$B$35,H3500&lt;0.7*W3500),"Mittel","Niedrig")))</f>
        <v>Mittel</v>
      </c>
      <c r="Z3500" s="4">
        <f t="shared" si="439"/>
        <v>11.5</v>
      </c>
      <c r="AA3500" s="4" t="str">
        <f>IF(J3500&gt;365,"Bereits abgewandert (Segment D)",IF(Z3500&gt;=Hilfswerte!$B$38,"Rot - akut gefaehrdet",IF(Z3500&gt;=Hilfswerte!$B$39,"Gelb - beobachten","Gruen - stabil")))</f>
        <v>Gruen - stabil</v>
      </c>
    </row>
    <row r="3501" spans="1:27" ht="15" customHeight="1" x14ac:dyDescent="0.25">
      <c r="A3501" s="4" t="s">
        <v>3848</v>
      </c>
      <c r="B3501" s="4" t="s">
        <v>214</v>
      </c>
      <c r="C3501" s="4" t="s">
        <v>38</v>
      </c>
      <c r="D3501" s="4" t="s">
        <v>56</v>
      </c>
      <c r="E3501" s="4">
        <v>115</v>
      </c>
      <c r="F3501" s="4">
        <v>37.6</v>
      </c>
      <c r="G3501" s="4">
        <v>16.100000000000001</v>
      </c>
      <c r="H3501" s="4">
        <v>26589</v>
      </c>
      <c r="I3501" s="4">
        <v>4</v>
      </c>
      <c r="J3501" s="4">
        <v>26</v>
      </c>
      <c r="K3501" s="4">
        <v>0</v>
      </c>
      <c r="L3501" s="4">
        <v>11</v>
      </c>
      <c r="M3501" s="4">
        <v>4</v>
      </c>
      <c r="N3501" s="4">
        <v>2.1</v>
      </c>
      <c r="O3501" s="4">
        <f t="shared" si="432"/>
        <v>5</v>
      </c>
      <c r="P3501" s="4">
        <f t="shared" si="433"/>
        <v>4</v>
      </c>
      <c r="Q3501" s="4">
        <f t="shared" si="434"/>
        <v>5</v>
      </c>
      <c r="R3501" s="4">
        <f t="shared" si="435"/>
        <v>14</v>
      </c>
      <c r="S3501" s="4">
        <f t="shared" si="436"/>
        <v>137.80000000000001</v>
      </c>
      <c r="T3501" s="4" t="str">
        <f t="shared" si="437"/>
        <v>A - Top-Kunde</v>
      </c>
      <c r="U3501" s="4">
        <f>ROUND(((E3501-Hilfswerte!$B$20)/Hilfswerte!$B$21)+((F3501-Hilfswerte!$B$22)/Hilfswerte!$B$23)+((G3501-Hilfswerte!$B$24)/Hilfswerte!$B$25)+0.1*INDEX(Hilfswerte!$B$4:$B$15,MATCH(C3501,Hilfswerte!$A$4:$A$15,0)),2)</f>
        <v>1.43</v>
      </c>
      <c r="V3501" s="4">
        <f>ROUND(SQRT((((E3501-Hilfswerte!$B$20)/Hilfswerte!$B$21)-Hilfswerte!$B$28)^2+(((F3501-Hilfswerte!$B$22)/Hilfswerte!$B$23)-Hilfswerte!$B$29)^2+(((G3501-Hilfswerte!$B$24)/Hilfswerte!$B$25)-Hilfswerte!$B$30)^2),3)</f>
        <v>0.80800000000000005</v>
      </c>
      <c r="W3501" s="4">
        <f>ROUND(E3501*Hilfswerte!$B$31,0)</f>
        <v>23638</v>
      </c>
      <c r="X3501" s="4">
        <f t="shared" si="438"/>
        <v>0</v>
      </c>
      <c r="Y3501" s="4" t="str">
        <f>IF(T3501="A - Top-Kunde","bereits Top-Kunde",IF(AND(V3501&lt;=Hilfswerte!$B$34,H3501&lt;0.5*W3501),"Hoch",IF(AND(V3501&lt;=Hilfswerte!$B$35,H3501&lt;0.7*W3501),"Mittel","Niedrig")))</f>
        <v>bereits Top-Kunde</v>
      </c>
      <c r="Z3501" s="4">
        <f t="shared" si="439"/>
        <v>3.5</v>
      </c>
      <c r="AA3501" s="4" t="str">
        <f>IF(J3501&gt;365,"Bereits abgewandert (Segment D)",IF(Z3501&gt;=Hilfswerte!$B$38,"Rot - akut gefaehrdet",IF(Z3501&gt;=Hilfswerte!$B$39,"Gelb - beobachten","Gruen - stabil")))</f>
        <v>Gruen - stabil</v>
      </c>
    </row>
    <row r="3502" spans="1:27" ht="15" customHeight="1" x14ac:dyDescent="0.25">
      <c r="A3502" s="4" t="s">
        <v>3849</v>
      </c>
      <c r="B3502" s="4" t="s">
        <v>903</v>
      </c>
      <c r="C3502" s="4" t="s">
        <v>51</v>
      </c>
      <c r="D3502" s="4" t="s">
        <v>30</v>
      </c>
      <c r="E3502" s="4">
        <v>132</v>
      </c>
      <c r="F3502" s="4">
        <v>50.1</v>
      </c>
      <c r="G3502" s="4">
        <v>8.3000000000000007</v>
      </c>
      <c r="H3502" s="4">
        <v>22469</v>
      </c>
      <c r="I3502" s="4">
        <v>1</v>
      </c>
      <c r="J3502" s="4">
        <v>214</v>
      </c>
      <c r="K3502" s="4">
        <v>0</v>
      </c>
      <c r="L3502" s="4">
        <v>-4</v>
      </c>
      <c r="M3502" s="4">
        <v>3</v>
      </c>
      <c r="N3502" s="4">
        <v>12.9</v>
      </c>
      <c r="O3502" s="4">
        <f t="shared" si="432"/>
        <v>2</v>
      </c>
      <c r="P3502" s="4">
        <f t="shared" si="433"/>
        <v>1</v>
      </c>
      <c r="Q3502" s="4">
        <f t="shared" si="434"/>
        <v>5</v>
      </c>
      <c r="R3502" s="4">
        <f t="shared" si="435"/>
        <v>8</v>
      </c>
      <c r="S3502" s="4">
        <f t="shared" si="436"/>
        <v>86.5</v>
      </c>
      <c r="T3502" s="4" t="str">
        <f t="shared" si="437"/>
        <v>C - Entwicklungspotenzial</v>
      </c>
      <c r="U3502" s="4">
        <f>ROUND(((E3502-Hilfswerte!$B$20)/Hilfswerte!$B$21)+((F3502-Hilfswerte!$B$22)/Hilfswerte!$B$23)+((G3502-Hilfswerte!$B$24)/Hilfswerte!$B$25)+0.1*INDEX(Hilfswerte!$B$4:$B$15,MATCH(C3502,Hilfswerte!$A$4:$A$15,0)),2)</f>
        <v>0.49</v>
      </c>
      <c r="V3502" s="4">
        <f>ROUND(SQRT((((E3502-Hilfswerte!$B$20)/Hilfswerte!$B$21)-Hilfswerte!$B$28)^2+(((F3502-Hilfswerte!$B$22)/Hilfswerte!$B$23)-Hilfswerte!$B$29)^2+(((G3502-Hilfswerte!$B$24)/Hilfswerte!$B$25)-Hilfswerte!$B$30)^2),3)</f>
        <v>0.53500000000000003</v>
      </c>
      <c r="W3502" s="4">
        <f>ROUND(E3502*Hilfswerte!$B$31,0)</f>
        <v>27132</v>
      </c>
      <c r="X3502" s="4">
        <f t="shared" si="438"/>
        <v>4663</v>
      </c>
      <c r="Y3502" s="4" t="str">
        <f>IF(T3502="A - Top-Kunde","bereits Top-Kunde",IF(AND(V3502&lt;=Hilfswerte!$B$34,H3502&lt;0.5*W3502),"Hoch",IF(AND(V3502&lt;=Hilfswerte!$B$35,H3502&lt;0.7*W3502),"Mittel","Niedrig")))</f>
        <v>Niedrig</v>
      </c>
      <c r="Z3502" s="4">
        <f t="shared" si="439"/>
        <v>10.7</v>
      </c>
      <c r="AA3502" s="4" t="str">
        <f>IF(J3502&gt;365,"Bereits abgewandert (Segment D)",IF(Z3502&gt;=Hilfswerte!$B$38,"Rot - akut gefaehrdet",IF(Z3502&gt;=Hilfswerte!$B$39,"Gelb - beobachten","Gruen - stabil")))</f>
        <v>Gruen - stabil</v>
      </c>
    </row>
    <row r="3503" spans="1:27" ht="15" customHeight="1" x14ac:dyDescent="0.25">
      <c r="A3503" s="4" t="s">
        <v>3850</v>
      </c>
      <c r="B3503" s="4" t="s">
        <v>171</v>
      </c>
      <c r="C3503" s="4" t="s">
        <v>51</v>
      </c>
      <c r="D3503" s="4" t="s">
        <v>30</v>
      </c>
      <c r="E3503" s="4">
        <v>57</v>
      </c>
      <c r="F3503" s="4">
        <v>9.1999999999999993</v>
      </c>
      <c r="G3503" s="4">
        <v>18.5</v>
      </c>
      <c r="H3503" s="4">
        <v>12291</v>
      </c>
      <c r="I3503" s="4">
        <v>4</v>
      </c>
      <c r="J3503" s="4">
        <v>25</v>
      </c>
      <c r="K3503" s="4">
        <v>0</v>
      </c>
      <c r="L3503" s="4">
        <v>4</v>
      </c>
      <c r="M3503" s="4">
        <v>4</v>
      </c>
      <c r="N3503" s="4">
        <v>-13.3</v>
      </c>
      <c r="O3503" s="4">
        <f t="shared" si="432"/>
        <v>5</v>
      </c>
      <c r="P3503" s="4">
        <f t="shared" si="433"/>
        <v>4</v>
      </c>
      <c r="Q3503" s="4">
        <f t="shared" si="434"/>
        <v>5</v>
      </c>
      <c r="R3503" s="4">
        <f t="shared" si="435"/>
        <v>14</v>
      </c>
      <c r="S3503" s="4">
        <f t="shared" si="436"/>
        <v>132.19999999999999</v>
      </c>
      <c r="T3503" s="4" t="str">
        <f t="shared" si="437"/>
        <v>A - Top-Kunde</v>
      </c>
      <c r="U3503" s="4">
        <f>ROUND(((E3503-Hilfswerte!$B$20)/Hilfswerte!$B$21)+((F3503-Hilfswerte!$B$22)/Hilfswerte!$B$23)+((G3503-Hilfswerte!$B$24)/Hilfswerte!$B$25)+0.1*INDEX(Hilfswerte!$B$4:$B$15,MATCH(C3503,Hilfswerte!$A$4:$A$15,0)),2)</f>
        <v>1.06</v>
      </c>
      <c r="V3503" s="4">
        <f>ROUND(SQRT((((E3503-Hilfswerte!$B$20)/Hilfswerte!$B$21)-Hilfswerte!$B$28)^2+(((F3503-Hilfswerte!$B$22)/Hilfswerte!$B$23)-Hilfswerte!$B$29)^2+(((G3503-Hilfswerte!$B$24)/Hilfswerte!$B$25)-Hilfswerte!$B$30)^2),3)</f>
        <v>1.351</v>
      </c>
      <c r="W3503" s="4">
        <f>ROUND(E3503*Hilfswerte!$B$31,0)</f>
        <v>11716</v>
      </c>
      <c r="X3503" s="4">
        <f t="shared" si="438"/>
        <v>0</v>
      </c>
      <c r="Y3503" s="4" t="str">
        <f>IF(T3503="A - Top-Kunde","bereits Top-Kunde",IF(AND(V3503&lt;=Hilfswerte!$B$34,H3503&lt;0.5*W3503),"Hoch",IF(AND(V3503&lt;=Hilfswerte!$B$35,H3503&lt;0.7*W3503),"Mittel","Niedrig")))</f>
        <v>bereits Top-Kunde</v>
      </c>
      <c r="Z3503" s="4">
        <f t="shared" si="439"/>
        <v>7.4</v>
      </c>
      <c r="AA3503" s="4" t="str">
        <f>IF(J3503&gt;365,"Bereits abgewandert (Segment D)",IF(Z3503&gt;=Hilfswerte!$B$38,"Rot - akut gefaehrdet",IF(Z3503&gt;=Hilfswerte!$B$39,"Gelb - beobachten","Gruen - stabil")))</f>
        <v>Gruen - stabil</v>
      </c>
    </row>
    <row r="3504" spans="1:27" ht="15" customHeight="1" x14ac:dyDescent="0.25">
      <c r="A3504" s="4" t="s">
        <v>3851</v>
      </c>
      <c r="B3504" s="4" t="s">
        <v>589</v>
      </c>
      <c r="C3504" s="4" t="s">
        <v>84</v>
      </c>
      <c r="D3504" s="4" t="s">
        <v>30</v>
      </c>
      <c r="E3504" s="4">
        <v>617</v>
      </c>
      <c r="F3504" s="4">
        <v>85.9</v>
      </c>
      <c r="G3504" s="4">
        <v>3.5</v>
      </c>
      <c r="H3504" s="4">
        <v>17203</v>
      </c>
      <c r="I3504" s="4">
        <v>6</v>
      </c>
      <c r="J3504" s="4">
        <v>26</v>
      </c>
      <c r="K3504" s="4">
        <v>1</v>
      </c>
      <c r="L3504" s="4">
        <v>11</v>
      </c>
      <c r="M3504" s="4">
        <v>1</v>
      </c>
      <c r="N3504" s="4">
        <v>-15.4</v>
      </c>
      <c r="O3504" s="4">
        <f t="shared" si="432"/>
        <v>5</v>
      </c>
      <c r="P3504" s="4">
        <f t="shared" si="433"/>
        <v>5</v>
      </c>
      <c r="Q3504" s="4">
        <f t="shared" si="434"/>
        <v>5</v>
      </c>
      <c r="R3504" s="4">
        <f t="shared" si="435"/>
        <v>15</v>
      </c>
      <c r="S3504" s="4">
        <f t="shared" si="436"/>
        <v>133</v>
      </c>
      <c r="T3504" s="4" t="str">
        <f t="shared" si="437"/>
        <v>A - Top-Kunde</v>
      </c>
      <c r="U3504" s="4">
        <f>ROUND(((E3504-Hilfswerte!$B$20)/Hilfswerte!$B$21)+((F3504-Hilfswerte!$B$22)/Hilfswerte!$B$23)+((G3504-Hilfswerte!$B$24)/Hilfswerte!$B$25)+0.1*INDEX(Hilfswerte!$B$4:$B$15,MATCH(C3504,Hilfswerte!$A$4:$A$15,0)),2)</f>
        <v>2.11</v>
      </c>
      <c r="V3504" s="4">
        <f>ROUND(SQRT((((E3504-Hilfswerte!$B$20)/Hilfswerte!$B$21)-Hilfswerte!$B$28)^2+(((F3504-Hilfswerte!$B$22)/Hilfswerte!$B$23)-Hilfswerte!$B$29)^2+(((G3504-Hilfswerte!$B$24)/Hilfswerte!$B$25)-Hilfswerte!$B$30)^2),3)</f>
        <v>2.44</v>
      </c>
      <c r="W3504" s="4">
        <f>ROUND(E3504*Hilfswerte!$B$31,0)</f>
        <v>126822</v>
      </c>
      <c r="X3504" s="4">
        <f t="shared" si="438"/>
        <v>109619</v>
      </c>
      <c r="Y3504" s="4" t="str">
        <f>IF(T3504="A - Top-Kunde","bereits Top-Kunde",IF(AND(V3504&lt;=Hilfswerte!$B$34,H3504&lt;0.5*W3504),"Hoch",IF(AND(V3504&lt;=Hilfswerte!$B$35,H3504&lt;0.7*W3504),"Mittel","Niedrig")))</f>
        <v>bereits Top-Kunde</v>
      </c>
      <c r="Z3504" s="4">
        <f t="shared" si="439"/>
        <v>12.7</v>
      </c>
      <c r="AA3504" s="4" t="str">
        <f>IF(J3504&gt;365,"Bereits abgewandert (Segment D)",IF(Z3504&gt;=Hilfswerte!$B$38,"Rot - akut gefaehrdet",IF(Z3504&gt;=Hilfswerte!$B$39,"Gelb - beobachten","Gruen - stabil")))</f>
        <v>Gruen - stabil</v>
      </c>
    </row>
    <row r="3505" spans="1:27" ht="15" customHeight="1" x14ac:dyDescent="0.25">
      <c r="A3505" s="4" t="s">
        <v>3852</v>
      </c>
      <c r="B3505" s="4" t="s">
        <v>88</v>
      </c>
      <c r="C3505" s="4" t="s">
        <v>33</v>
      </c>
      <c r="D3505" s="4" t="s">
        <v>77</v>
      </c>
      <c r="E3505" s="4">
        <v>85</v>
      </c>
      <c r="F3505" s="4">
        <v>26</v>
      </c>
      <c r="G3505" s="4">
        <v>13.5</v>
      </c>
      <c r="H3505" s="4">
        <v>0</v>
      </c>
      <c r="I3505" s="4">
        <v>0</v>
      </c>
      <c r="J3505" s="4">
        <v>585</v>
      </c>
      <c r="K3505" s="4">
        <v>0</v>
      </c>
      <c r="L3505" s="4">
        <v>-2</v>
      </c>
      <c r="M3505" s="4">
        <v>0</v>
      </c>
      <c r="N3505" s="4">
        <v>-88.6</v>
      </c>
      <c r="O3505" s="4">
        <f t="shared" si="432"/>
        <v>1</v>
      </c>
      <c r="P3505" s="4">
        <f t="shared" si="433"/>
        <v>1</v>
      </c>
      <c r="Q3505" s="4">
        <f t="shared" si="434"/>
        <v>1</v>
      </c>
      <c r="R3505" s="4">
        <f t="shared" si="435"/>
        <v>3</v>
      </c>
      <c r="S3505" s="4">
        <f t="shared" si="436"/>
        <v>-14.3</v>
      </c>
      <c r="T3505" s="4" t="str">
        <f t="shared" si="437"/>
        <v>D - Abwanderungsrisiko</v>
      </c>
      <c r="U3505" s="4">
        <f>ROUND(((E3505-Hilfswerte!$B$20)/Hilfswerte!$B$21)+((F3505-Hilfswerte!$B$22)/Hilfswerte!$B$23)+((G3505-Hilfswerte!$B$24)/Hilfswerte!$B$25)+0.1*INDEX(Hilfswerte!$B$4:$B$15,MATCH(C3505,Hilfswerte!$A$4:$A$15,0)),2)</f>
        <v>0.37</v>
      </c>
      <c r="V3505" s="4">
        <f>ROUND(SQRT((((E3505-Hilfswerte!$B$20)/Hilfswerte!$B$21)-Hilfswerte!$B$28)^2+(((F3505-Hilfswerte!$B$22)/Hilfswerte!$B$23)-Hilfswerte!$B$29)^2+(((G3505-Hilfswerte!$B$24)/Hilfswerte!$B$25)-Hilfswerte!$B$30)^2),3)</f>
        <v>0.54800000000000004</v>
      </c>
      <c r="W3505" s="4">
        <f>ROUND(E3505*Hilfswerte!$B$31,0)</f>
        <v>17471</v>
      </c>
      <c r="X3505" s="4">
        <f t="shared" si="438"/>
        <v>17471</v>
      </c>
      <c r="Y3505" s="4" t="str">
        <f>IF(T3505="A - Top-Kunde","bereits Top-Kunde",IF(AND(V3505&lt;=Hilfswerte!$B$34,H3505&lt;0.5*W3505),"Hoch",IF(AND(V3505&lt;=Hilfswerte!$B$35,H3505&lt;0.7*W3505),"Mittel","Niedrig")))</f>
        <v>Hoch</v>
      </c>
      <c r="Z3505" s="4">
        <f t="shared" si="439"/>
        <v>64.7</v>
      </c>
      <c r="AA3505" s="4" t="str">
        <f>IF(J3505&gt;365,"Bereits abgewandert (Segment D)",IF(Z3505&gt;=Hilfswerte!$B$38,"Rot - akut gefaehrdet",IF(Z3505&gt;=Hilfswerte!$B$39,"Gelb - beobachten","Gruen - stabil")))</f>
        <v>Bereits abgewandert (Segment D)</v>
      </c>
    </row>
    <row r="3506" spans="1:27" ht="15" customHeight="1" x14ac:dyDescent="0.25">
      <c r="A3506" s="4" t="s">
        <v>3853</v>
      </c>
      <c r="B3506" s="4" t="s">
        <v>890</v>
      </c>
      <c r="C3506" s="4" t="s">
        <v>51</v>
      </c>
      <c r="D3506" s="4" t="s">
        <v>52</v>
      </c>
      <c r="E3506" s="4">
        <v>43</v>
      </c>
      <c r="F3506" s="4">
        <v>10.7</v>
      </c>
      <c r="G3506" s="4">
        <v>17.2</v>
      </c>
      <c r="H3506" s="4">
        <v>0</v>
      </c>
      <c r="I3506" s="4">
        <v>0</v>
      </c>
      <c r="J3506" s="4">
        <v>821</v>
      </c>
      <c r="K3506" s="4">
        <v>0</v>
      </c>
      <c r="L3506" s="4">
        <v>22</v>
      </c>
      <c r="M3506" s="4">
        <v>0</v>
      </c>
      <c r="N3506" s="4">
        <v>-85.3</v>
      </c>
      <c r="O3506" s="4">
        <f t="shared" si="432"/>
        <v>1</v>
      </c>
      <c r="P3506" s="4">
        <f t="shared" si="433"/>
        <v>1</v>
      </c>
      <c r="Q3506" s="4">
        <f t="shared" si="434"/>
        <v>1</v>
      </c>
      <c r="R3506" s="4">
        <f t="shared" si="435"/>
        <v>3</v>
      </c>
      <c r="S3506" s="4">
        <f t="shared" si="436"/>
        <v>-19.3</v>
      </c>
      <c r="T3506" s="4" t="str">
        <f t="shared" si="437"/>
        <v>D - Abwanderungsrisiko</v>
      </c>
      <c r="U3506" s="4">
        <f>ROUND(((E3506-Hilfswerte!$B$20)/Hilfswerte!$B$21)+((F3506-Hilfswerte!$B$22)/Hilfswerte!$B$23)+((G3506-Hilfswerte!$B$24)/Hilfswerte!$B$25)+0.1*INDEX(Hilfswerte!$B$4:$B$15,MATCH(C3506,Hilfswerte!$A$4:$A$15,0)),2)</f>
        <v>0.82</v>
      </c>
      <c r="V3506" s="4">
        <f>ROUND(SQRT((((E3506-Hilfswerte!$B$20)/Hilfswerte!$B$21)-Hilfswerte!$B$28)^2+(((F3506-Hilfswerte!$B$22)/Hilfswerte!$B$23)-Hilfswerte!$B$29)^2+(((G3506-Hilfswerte!$B$24)/Hilfswerte!$B$25)-Hilfswerte!$B$30)^2),3)</f>
        <v>1.1930000000000001</v>
      </c>
      <c r="W3506" s="4">
        <f>ROUND(E3506*Hilfswerte!$B$31,0)</f>
        <v>8838</v>
      </c>
      <c r="X3506" s="4">
        <f t="shared" si="438"/>
        <v>8838</v>
      </c>
      <c r="Y3506" s="4" t="str">
        <f>IF(T3506="A - Top-Kunde","bereits Top-Kunde",IF(AND(V3506&lt;=Hilfswerte!$B$34,H3506&lt;0.5*W3506),"Hoch",IF(AND(V3506&lt;=Hilfswerte!$B$35,H3506&lt;0.7*W3506),"Mittel","Niedrig")))</f>
        <v>Niedrig</v>
      </c>
      <c r="Z3506" s="4">
        <f t="shared" si="439"/>
        <v>79.599999999999994</v>
      </c>
      <c r="AA3506" s="4" t="str">
        <f>IF(J3506&gt;365,"Bereits abgewandert (Segment D)",IF(Z3506&gt;=Hilfswerte!$B$38,"Rot - akut gefaehrdet",IF(Z3506&gt;=Hilfswerte!$B$39,"Gelb - beobachten","Gruen - stabil")))</f>
        <v>Bereits abgewandert (Segment D)</v>
      </c>
    </row>
    <row r="3507" spans="1:27" ht="15" customHeight="1" x14ac:dyDescent="0.25">
      <c r="A3507" s="4" t="s">
        <v>3854</v>
      </c>
      <c r="B3507" s="4" t="s">
        <v>114</v>
      </c>
      <c r="C3507" s="4" t="s">
        <v>55</v>
      </c>
      <c r="D3507" s="4" t="s">
        <v>48</v>
      </c>
      <c r="E3507" s="4">
        <v>26</v>
      </c>
      <c r="F3507" s="4">
        <v>5</v>
      </c>
      <c r="G3507" s="4">
        <v>8.1</v>
      </c>
      <c r="H3507" s="4">
        <v>415</v>
      </c>
      <c r="I3507" s="4">
        <v>1</v>
      </c>
      <c r="J3507" s="4">
        <v>248</v>
      </c>
      <c r="K3507" s="4">
        <v>0</v>
      </c>
      <c r="L3507" s="4">
        <v>11</v>
      </c>
      <c r="M3507" s="4">
        <v>1</v>
      </c>
      <c r="N3507" s="4">
        <v>-31.8</v>
      </c>
      <c r="O3507" s="4">
        <f t="shared" si="432"/>
        <v>2</v>
      </c>
      <c r="P3507" s="4">
        <f t="shared" si="433"/>
        <v>1</v>
      </c>
      <c r="Q3507" s="4">
        <f t="shared" si="434"/>
        <v>2</v>
      </c>
      <c r="R3507" s="4">
        <f t="shared" si="435"/>
        <v>5</v>
      </c>
      <c r="S3507" s="4">
        <f t="shared" si="436"/>
        <v>30.8</v>
      </c>
      <c r="T3507" s="4" t="str">
        <f t="shared" si="437"/>
        <v>C - Entwicklungspotenzial</v>
      </c>
      <c r="U3507" s="4">
        <f>ROUND(((E3507-Hilfswerte!$B$20)/Hilfswerte!$B$21)+((F3507-Hilfswerte!$B$22)/Hilfswerte!$B$23)+((G3507-Hilfswerte!$B$24)/Hilfswerte!$B$25)+0.1*INDEX(Hilfswerte!$B$4:$B$15,MATCH(C3507,Hilfswerte!$A$4:$A$15,0)),2)</f>
        <v>-0.86</v>
      </c>
      <c r="V3507" s="4">
        <f>ROUND(SQRT((((E3507-Hilfswerte!$B$20)/Hilfswerte!$B$21)-Hilfswerte!$B$28)^2+(((F3507-Hilfswerte!$B$22)/Hilfswerte!$B$23)-Hilfswerte!$B$29)^2+(((G3507-Hilfswerte!$B$24)/Hilfswerte!$B$25)-Hilfswerte!$B$30)^2),3)</f>
        <v>0.97799999999999998</v>
      </c>
      <c r="W3507" s="4">
        <f>ROUND(E3507*Hilfswerte!$B$31,0)</f>
        <v>5344</v>
      </c>
      <c r="X3507" s="4">
        <f t="shared" si="438"/>
        <v>4929</v>
      </c>
      <c r="Y3507" s="4" t="str">
        <f>IF(T3507="A - Top-Kunde","bereits Top-Kunde",IF(AND(V3507&lt;=Hilfswerte!$B$34,H3507&lt;0.5*W3507),"Hoch",IF(AND(V3507&lt;=Hilfswerte!$B$35,H3507&lt;0.7*W3507),"Mittel","Niedrig")))</f>
        <v>Mittel</v>
      </c>
      <c r="Z3507" s="4">
        <f t="shared" si="439"/>
        <v>27.3</v>
      </c>
      <c r="AA3507" s="4" t="str">
        <f>IF(J3507&gt;365,"Bereits abgewandert (Segment D)",IF(Z3507&gt;=Hilfswerte!$B$38,"Rot - akut gefaehrdet",IF(Z3507&gt;=Hilfswerte!$B$39,"Gelb - beobachten","Gruen - stabil")))</f>
        <v>Rot - akut gefaehrdet</v>
      </c>
    </row>
    <row r="3508" spans="1:27" ht="15" customHeight="1" x14ac:dyDescent="0.25">
      <c r="A3508" s="4" t="s">
        <v>3855</v>
      </c>
      <c r="B3508" s="4" t="s">
        <v>799</v>
      </c>
      <c r="C3508" s="4" t="s">
        <v>74</v>
      </c>
      <c r="D3508" s="4" t="s">
        <v>30</v>
      </c>
      <c r="E3508" s="4">
        <v>21</v>
      </c>
      <c r="F3508" s="4">
        <v>7.1</v>
      </c>
      <c r="G3508" s="4">
        <v>11.1</v>
      </c>
      <c r="H3508" s="4">
        <v>399</v>
      </c>
      <c r="I3508" s="4">
        <v>3</v>
      </c>
      <c r="J3508" s="4">
        <v>110</v>
      </c>
      <c r="K3508" s="4">
        <v>0</v>
      </c>
      <c r="L3508" s="4">
        <v>48</v>
      </c>
      <c r="M3508" s="4">
        <v>3</v>
      </c>
      <c r="N3508" s="4">
        <v>9.9</v>
      </c>
      <c r="O3508" s="4">
        <f t="shared" si="432"/>
        <v>3</v>
      </c>
      <c r="P3508" s="4">
        <f t="shared" si="433"/>
        <v>3</v>
      </c>
      <c r="Q3508" s="4">
        <f t="shared" si="434"/>
        <v>2</v>
      </c>
      <c r="R3508" s="4">
        <f t="shared" si="435"/>
        <v>8</v>
      </c>
      <c r="S3508" s="4">
        <f t="shared" si="436"/>
        <v>70.599999999999994</v>
      </c>
      <c r="T3508" s="4" t="str">
        <f t="shared" si="437"/>
        <v>C - Entwicklungspotenzial</v>
      </c>
      <c r="U3508" s="4">
        <f>ROUND(((E3508-Hilfswerte!$B$20)/Hilfswerte!$B$21)+((F3508-Hilfswerte!$B$22)/Hilfswerte!$B$23)+((G3508-Hilfswerte!$B$24)/Hilfswerte!$B$25)+0.1*INDEX(Hilfswerte!$B$4:$B$15,MATCH(C3508,Hilfswerte!$A$4:$A$15,0)),2)</f>
        <v>-0.68</v>
      </c>
      <c r="V3508" s="4">
        <f>ROUND(SQRT((((E3508-Hilfswerte!$B$20)/Hilfswerte!$B$21)-Hilfswerte!$B$28)^2+(((F3508-Hilfswerte!$B$22)/Hilfswerte!$B$23)-Hilfswerte!$B$29)^2+(((G3508-Hilfswerte!$B$24)/Hilfswerte!$B$25)-Hilfswerte!$B$30)^2),3)</f>
        <v>0.83399999999999996</v>
      </c>
      <c r="W3508" s="4">
        <f>ROUND(E3508*Hilfswerte!$B$31,0)</f>
        <v>4316</v>
      </c>
      <c r="X3508" s="4">
        <f t="shared" si="438"/>
        <v>3917</v>
      </c>
      <c r="Y3508" s="4" t="str">
        <f>IF(T3508="A - Top-Kunde","bereits Top-Kunde",IF(AND(V3508&lt;=Hilfswerte!$B$34,H3508&lt;0.5*W3508),"Hoch",IF(AND(V3508&lt;=Hilfswerte!$B$35,H3508&lt;0.7*W3508),"Mittel","Niedrig")))</f>
        <v>Hoch</v>
      </c>
      <c r="Z3508" s="4">
        <f t="shared" si="439"/>
        <v>15.1</v>
      </c>
      <c r="AA3508" s="4" t="str">
        <f>IF(J3508&gt;365,"Bereits abgewandert (Segment D)",IF(Z3508&gt;=Hilfswerte!$B$38,"Rot - akut gefaehrdet",IF(Z3508&gt;=Hilfswerte!$B$39,"Gelb - beobachten","Gruen - stabil")))</f>
        <v>Gelb - beobachten</v>
      </c>
    </row>
    <row r="3509" spans="1:27" ht="15" customHeight="1" x14ac:dyDescent="0.25">
      <c r="A3509" s="4" t="s">
        <v>3856</v>
      </c>
      <c r="B3509" s="4" t="s">
        <v>1243</v>
      </c>
      <c r="C3509" s="4" t="s">
        <v>47</v>
      </c>
      <c r="D3509" s="4" t="s">
        <v>30</v>
      </c>
      <c r="E3509" s="4">
        <v>782</v>
      </c>
      <c r="F3509" s="4">
        <v>183.7</v>
      </c>
      <c r="G3509" s="4">
        <v>7.3</v>
      </c>
      <c r="H3509" s="4">
        <v>17335</v>
      </c>
      <c r="I3509" s="4">
        <v>1</v>
      </c>
      <c r="J3509" s="4">
        <v>107</v>
      </c>
      <c r="K3509" s="4">
        <v>1</v>
      </c>
      <c r="L3509" s="4">
        <v>14</v>
      </c>
      <c r="M3509" s="4">
        <v>1</v>
      </c>
      <c r="N3509" s="4">
        <v>-10.8</v>
      </c>
      <c r="O3509" s="4">
        <f t="shared" si="432"/>
        <v>3</v>
      </c>
      <c r="P3509" s="4">
        <f t="shared" si="433"/>
        <v>1</v>
      </c>
      <c r="Q3509" s="4">
        <f t="shared" si="434"/>
        <v>5</v>
      </c>
      <c r="R3509" s="4">
        <f t="shared" si="435"/>
        <v>9</v>
      </c>
      <c r="S3509" s="4">
        <f t="shared" si="436"/>
        <v>74.400000000000006</v>
      </c>
      <c r="T3509" s="4" t="str">
        <f t="shared" si="437"/>
        <v>C - Entwicklungspotenzial</v>
      </c>
      <c r="U3509" s="4">
        <f>ROUND(((E3509-Hilfswerte!$B$20)/Hilfswerte!$B$21)+((F3509-Hilfswerte!$B$22)/Hilfswerte!$B$23)+((G3509-Hilfswerte!$B$24)/Hilfswerte!$B$25)+0.1*INDEX(Hilfswerte!$B$4:$B$15,MATCH(C3509,Hilfswerte!$A$4:$A$15,0)),2)</f>
        <v>5.26</v>
      </c>
      <c r="V3509" s="4">
        <f>ROUND(SQRT((((E3509-Hilfswerte!$B$20)/Hilfswerte!$B$21)-Hilfswerte!$B$28)^2+(((F3509-Hilfswerte!$B$22)/Hilfswerte!$B$23)-Hilfswerte!$B$29)^2+(((G3509-Hilfswerte!$B$24)/Hilfswerte!$B$25)-Hilfswerte!$B$30)^2),3)</f>
        <v>3.774</v>
      </c>
      <c r="W3509" s="4">
        <f>ROUND(E3509*Hilfswerte!$B$31,0)</f>
        <v>160737</v>
      </c>
      <c r="X3509" s="4">
        <f t="shared" si="438"/>
        <v>143402</v>
      </c>
      <c r="Y3509" s="4" t="str">
        <f>IF(T3509="A - Top-Kunde","bereits Top-Kunde",IF(AND(V3509&lt;=Hilfswerte!$B$34,H3509&lt;0.5*W3509),"Hoch",IF(AND(V3509&lt;=Hilfswerte!$B$35,H3509&lt;0.7*W3509),"Mittel","Niedrig")))</f>
        <v>Niedrig</v>
      </c>
      <c r="Z3509" s="4">
        <f t="shared" si="439"/>
        <v>15.5</v>
      </c>
      <c r="AA3509" s="4" t="str">
        <f>IF(J3509&gt;365,"Bereits abgewandert (Segment D)",IF(Z3509&gt;=Hilfswerte!$B$38,"Rot - akut gefaehrdet",IF(Z3509&gt;=Hilfswerte!$B$39,"Gelb - beobachten","Gruen - stabil")))</f>
        <v>Gelb - beobachten</v>
      </c>
    </row>
    <row r="3510" spans="1:27" ht="15" customHeight="1" x14ac:dyDescent="0.25">
      <c r="A3510" s="4" t="s">
        <v>3857</v>
      </c>
      <c r="B3510" s="4" t="s">
        <v>474</v>
      </c>
      <c r="C3510" s="4" t="s">
        <v>33</v>
      </c>
      <c r="D3510" s="4" t="s">
        <v>30</v>
      </c>
      <c r="E3510" s="4">
        <v>20</v>
      </c>
      <c r="F3510" s="4">
        <v>4.5</v>
      </c>
      <c r="G3510" s="4">
        <v>16.2</v>
      </c>
      <c r="H3510" s="4">
        <v>415</v>
      </c>
      <c r="I3510" s="4">
        <v>1</v>
      </c>
      <c r="J3510" s="4">
        <v>181</v>
      </c>
      <c r="K3510" s="4">
        <v>0</v>
      </c>
      <c r="L3510" s="4">
        <v>41</v>
      </c>
      <c r="M3510" s="4">
        <v>2</v>
      </c>
      <c r="N3510" s="4">
        <v>22.8</v>
      </c>
      <c r="O3510" s="4">
        <f t="shared" si="432"/>
        <v>2</v>
      </c>
      <c r="P3510" s="4">
        <f t="shared" si="433"/>
        <v>1</v>
      </c>
      <c r="Q3510" s="4">
        <f t="shared" si="434"/>
        <v>2</v>
      </c>
      <c r="R3510" s="4">
        <f t="shared" si="435"/>
        <v>5</v>
      </c>
      <c r="S3510" s="4">
        <f t="shared" si="436"/>
        <v>49.1</v>
      </c>
      <c r="T3510" s="4" t="str">
        <f t="shared" si="437"/>
        <v>C - Entwicklungspotenzial</v>
      </c>
      <c r="U3510" s="4">
        <f>ROUND(((E3510-Hilfswerte!$B$20)/Hilfswerte!$B$21)+((F3510-Hilfswerte!$B$22)/Hilfswerte!$B$23)+((G3510-Hilfswerte!$B$24)/Hilfswerte!$B$25)+0.1*INDEX(Hilfswerte!$B$4:$B$15,MATCH(C3510,Hilfswerte!$A$4:$A$15,0)),2)</f>
        <v>0.13</v>
      </c>
      <c r="V3510" s="4">
        <f>ROUND(SQRT((((E3510-Hilfswerte!$B$20)/Hilfswerte!$B$21)-Hilfswerte!$B$28)^2+(((F3510-Hilfswerte!$B$22)/Hilfswerte!$B$23)-Hilfswerte!$B$29)^2+(((G3510-Hilfswerte!$B$24)/Hilfswerte!$B$25)-Hilfswerte!$B$30)^2),3)</f>
        <v>1.1759999999999999</v>
      </c>
      <c r="W3510" s="4">
        <f>ROUND(E3510*Hilfswerte!$B$31,0)</f>
        <v>4111</v>
      </c>
      <c r="X3510" s="4">
        <f t="shared" si="438"/>
        <v>3696</v>
      </c>
      <c r="Y3510" s="4" t="str">
        <f>IF(T3510="A - Top-Kunde","bereits Top-Kunde",IF(AND(V3510&lt;=Hilfswerte!$B$34,H3510&lt;0.5*W3510),"Hoch",IF(AND(V3510&lt;=Hilfswerte!$B$35,H3510&lt;0.7*W3510),"Mittel","Niedrig")))</f>
        <v>Niedrig</v>
      </c>
      <c r="Z3510" s="4">
        <f t="shared" si="439"/>
        <v>17.3</v>
      </c>
      <c r="AA3510" s="4" t="str">
        <f>IF(J3510&gt;365,"Bereits abgewandert (Segment D)",IF(Z3510&gt;=Hilfswerte!$B$38,"Rot - akut gefaehrdet",IF(Z3510&gt;=Hilfswerte!$B$39,"Gelb - beobachten","Gruen - stabil")))</f>
        <v>Gelb - beobachten</v>
      </c>
    </row>
    <row r="3511" spans="1:27" ht="15" customHeight="1" x14ac:dyDescent="0.25">
      <c r="A3511" s="4" t="s">
        <v>3858</v>
      </c>
      <c r="B3511" s="4" t="s">
        <v>339</v>
      </c>
      <c r="C3511" s="4" t="s">
        <v>89</v>
      </c>
      <c r="D3511" s="4" t="s">
        <v>30</v>
      </c>
      <c r="E3511" s="4">
        <v>234</v>
      </c>
      <c r="F3511" s="4">
        <v>52.1</v>
      </c>
      <c r="G3511" s="4">
        <v>21.9</v>
      </c>
      <c r="H3511" s="4">
        <v>1845</v>
      </c>
      <c r="I3511" s="4">
        <v>1</v>
      </c>
      <c r="J3511" s="4">
        <v>190</v>
      </c>
      <c r="K3511" s="4">
        <v>1</v>
      </c>
      <c r="L3511" s="4">
        <v>0</v>
      </c>
      <c r="M3511" s="4">
        <v>1</v>
      </c>
      <c r="N3511" s="4">
        <v>-25.1</v>
      </c>
      <c r="O3511" s="4">
        <f t="shared" si="432"/>
        <v>2</v>
      </c>
      <c r="P3511" s="4">
        <f t="shared" si="433"/>
        <v>1</v>
      </c>
      <c r="Q3511" s="4">
        <f t="shared" si="434"/>
        <v>3</v>
      </c>
      <c r="R3511" s="4">
        <f t="shared" si="435"/>
        <v>6</v>
      </c>
      <c r="S3511" s="4">
        <f t="shared" si="436"/>
        <v>41.5</v>
      </c>
      <c r="T3511" s="4" t="str">
        <f t="shared" si="437"/>
        <v>C - Entwicklungspotenzial</v>
      </c>
      <c r="U3511" s="4">
        <f>ROUND(((E3511-Hilfswerte!$B$20)/Hilfswerte!$B$21)+((F3511-Hilfswerte!$B$22)/Hilfswerte!$B$23)+((G3511-Hilfswerte!$B$24)/Hilfswerte!$B$25)+0.1*INDEX(Hilfswerte!$B$4:$B$15,MATCH(C3511,Hilfswerte!$A$4:$A$15,0)),2)</f>
        <v>3.07</v>
      </c>
      <c r="V3511" s="4">
        <f>ROUND(SQRT((((E3511-Hilfswerte!$B$20)/Hilfswerte!$B$21)-Hilfswerte!$B$28)^2+(((F3511-Hilfswerte!$B$22)/Hilfswerte!$B$23)-Hilfswerte!$B$29)^2+(((G3511-Hilfswerte!$B$24)/Hilfswerte!$B$25)-Hilfswerte!$B$30)^2),3)</f>
        <v>1.7410000000000001</v>
      </c>
      <c r="W3511" s="4">
        <f>ROUND(E3511*Hilfswerte!$B$31,0)</f>
        <v>48098</v>
      </c>
      <c r="X3511" s="4">
        <f t="shared" si="438"/>
        <v>46253</v>
      </c>
      <c r="Y3511" s="4" t="str">
        <f>IF(T3511="A - Top-Kunde","bereits Top-Kunde",IF(AND(V3511&lt;=Hilfswerte!$B$34,H3511&lt;0.5*W3511),"Hoch",IF(AND(V3511&lt;=Hilfswerte!$B$35,H3511&lt;0.7*W3511),"Mittel","Niedrig")))</f>
        <v>Niedrig</v>
      </c>
      <c r="Z3511" s="4">
        <f t="shared" si="439"/>
        <v>22.5</v>
      </c>
      <c r="AA3511" s="4" t="str">
        <f>IF(J3511&gt;365,"Bereits abgewandert (Segment D)",IF(Z3511&gt;=Hilfswerte!$B$38,"Rot - akut gefaehrdet",IF(Z3511&gt;=Hilfswerte!$B$39,"Gelb - beobachten","Gruen - stabil")))</f>
        <v>Rot - akut gefaehrdet</v>
      </c>
    </row>
    <row r="3512" spans="1:27" ht="15" customHeight="1" x14ac:dyDescent="0.25">
      <c r="A3512" s="4" t="s">
        <v>3859</v>
      </c>
      <c r="B3512" s="4" t="s">
        <v>32</v>
      </c>
      <c r="C3512" s="4" t="s">
        <v>62</v>
      </c>
      <c r="D3512" s="4" t="s">
        <v>77</v>
      </c>
      <c r="E3512" s="4">
        <v>25</v>
      </c>
      <c r="F3512" s="4">
        <v>7.1</v>
      </c>
      <c r="G3512" s="4">
        <v>18.7</v>
      </c>
      <c r="H3512" s="4">
        <v>0</v>
      </c>
      <c r="I3512" s="4">
        <v>0</v>
      </c>
      <c r="J3512" s="4">
        <v>475</v>
      </c>
      <c r="K3512" s="4">
        <v>0</v>
      </c>
      <c r="L3512" s="4">
        <v>16</v>
      </c>
      <c r="M3512" s="4">
        <v>0</v>
      </c>
      <c r="N3512" s="4">
        <v>-57.6</v>
      </c>
      <c r="O3512" s="4">
        <f t="shared" si="432"/>
        <v>1</v>
      </c>
      <c r="P3512" s="4">
        <f t="shared" si="433"/>
        <v>1</v>
      </c>
      <c r="Q3512" s="4">
        <f t="shared" si="434"/>
        <v>1</v>
      </c>
      <c r="R3512" s="4">
        <f t="shared" si="435"/>
        <v>3</v>
      </c>
      <c r="S3512" s="4">
        <f t="shared" si="436"/>
        <v>-3.6</v>
      </c>
      <c r="T3512" s="4" t="str">
        <f t="shared" si="437"/>
        <v>D - Abwanderungsrisiko</v>
      </c>
      <c r="U3512" s="4">
        <f>ROUND(((E3512-Hilfswerte!$B$20)/Hilfswerte!$B$21)+((F3512-Hilfswerte!$B$22)/Hilfswerte!$B$23)+((G3512-Hilfswerte!$B$24)/Hilfswerte!$B$25)+0.1*INDEX(Hilfswerte!$B$4:$B$15,MATCH(C3512,Hilfswerte!$A$4:$A$15,0)),2)</f>
        <v>0.98</v>
      </c>
      <c r="V3512" s="4">
        <f>ROUND(SQRT((((E3512-Hilfswerte!$B$20)/Hilfswerte!$B$21)-Hilfswerte!$B$28)^2+(((F3512-Hilfswerte!$B$22)/Hilfswerte!$B$23)-Hilfswerte!$B$29)^2+(((G3512-Hilfswerte!$B$24)/Hilfswerte!$B$25)-Hilfswerte!$B$30)^2),3)</f>
        <v>1.4450000000000001</v>
      </c>
      <c r="W3512" s="4">
        <f>ROUND(E3512*Hilfswerte!$B$31,0)</f>
        <v>5139</v>
      </c>
      <c r="X3512" s="4">
        <f t="shared" si="438"/>
        <v>5139</v>
      </c>
      <c r="Y3512" s="4" t="str">
        <f>IF(T3512="A - Top-Kunde","bereits Top-Kunde",IF(AND(V3512&lt;=Hilfswerte!$B$34,H3512&lt;0.5*W3512),"Hoch",IF(AND(V3512&lt;=Hilfswerte!$B$35,H3512&lt;0.7*W3512),"Mittel","Niedrig")))</f>
        <v>Niedrig</v>
      </c>
      <c r="Z3512" s="4">
        <f t="shared" si="439"/>
        <v>50</v>
      </c>
      <c r="AA3512" s="4" t="str">
        <f>IF(J3512&gt;365,"Bereits abgewandert (Segment D)",IF(Z3512&gt;=Hilfswerte!$B$38,"Rot - akut gefaehrdet",IF(Z3512&gt;=Hilfswerte!$B$39,"Gelb - beobachten","Gruen - stabil")))</f>
        <v>Bereits abgewandert (Segment D)</v>
      </c>
    </row>
    <row r="3513" spans="1:27" ht="15" customHeight="1" x14ac:dyDescent="0.25">
      <c r="A3513" s="4" t="s">
        <v>3860</v>
      </c>
      <c r="B3513" s="4" t="s">
        <v>1065</v>
      </c>
      <c r="C3513" s="4" t="s">
        <v>84</v>
      </c>
      <c r="D3513" s="4" t="s">
        <v>30</v>
      </c>
      <c r="E3513" s="4">
        <v>99</v>
      </c>
      <c r="F3513" s="4">
        <v>16</v>
      </c>
      <c r="G3513" s="4">
        <v>17.8</v>
      </c>
      <c r="H3513" s="4">
        <v>0</v>
      </c>
      <c r="I3513" s="4">
        <v>0</v>
      </c>
      <c r="J3513" s="4">
        <v>616</v>
      </c>
      <c r="K3513" s="4">
        <v>0</v>
      </c>
      <c r="L3513" s="4">
        <v>10</v>
      </c>
      <c r="M3513" s="4">
        <v>0</v>
      </c>
      <c r="N3513" s="4">
        <v>-72</v>
      </c>
      <c r="O3513" s="4">
        <f t="shared" si="432"/>
        <v>1</v>
      </c>
      <c r="P3513" s="4">
        <f t="shared" si="433"/>
        <v>1</v>
      </c>
      <c r="Q3513" s="4">
        <f t="shared" si="434"/>
        <v>1</v>
      </c>
      <c r="R3513" s="4">
        <f t="shared" si="435"/>
        <v>3</v>
      </c>
      <c r="S3513" s="4">
        <f t="shared" si="436"/>
        <v>-9</v>
      </c>
      <c r="T3513" s="4" t="str">
        <f t="shared" si="437"/>
        <v>D - Abwanderungsrisiko</v>
      </c>
      <c r="U3513" s="4">
        <f>ROUND(((E3513-Hilfswerte!$B$20)/Hilfswerte!$B$21)+((F3513-Hilfswerte!$B$22)/Hilfswerte!$B$23)+((G3513-Hilfswerte!$B$24)/Hilfswerte!$B$25)+0.1*INDEX(Hilfswerte!$B$4:$B$15,MATCH(C3513,Hilfswerte!$A$4:$A$15,0)),2)</f>
        <v>0.9</v>
      </c>
      <c r="V3513" s="4">
        <f>ROUND(SQRT((((E3513-Hilfswerte!$B$20)/Hilfswerte!$B$21)-Hilfswerte!$B$28)^2+(((F3513-Hilfswerte!$B$22)/Hilfswerte!$B$23)-Hilfswerte!$B$29)^2+(((G3513-Hilfswerte!$B$24)/Hilfswerte!$B$25)-Hilfswerte!$B$30)^2),3)</f>
        <v>1.1539999999999999</v>
      </c>
      <c r="W3513" s="4">
        <f>ROUND(E3513*Hilfswerte!$B$31,0)</f>
        <v>20349</v>
      </c>
      <c r="X3513" s="4">
        <f t="shared" si="438"/>
        <v>20349</v>
      </c>
      <c r="Y3513" s="4" t="str">
        <f>IF(T3513="A - Top-Kunde","bereits Top-Kunde",IF(AND(V3513&lt;=Hilfswerte!$B$34,H3513&lt;0.5*W3513),"Hoch",IF(AND(V3513&lt;=Hilfswerte!$B$35,H3513&lt;0.7*W3513),"Mittel","Niedrig")))</f>
        <v>Niedrig</v>
      </c>
      <c r="Z3513" s="4">
        <f t="shared" si="439"/>
        <v>61.6</v>
      </c>
      <c r="AA3513" s="4" t="str">
        <f>IF(J3513&gt;365,"Bereits abgewandert (Segment D)",IF(Z3513&gt;=Hilfswerte!$B$38,"Rot - akut gefaehrdet",IF(Z3513&gt;=Hilfswerte!$B$39,"Gelb - beobachten","Gruen - stabil")))</f>
        <v>Bereits abgewandert (Segment D)</v>
      </c>
    </row>
    <row r="3514" spans="1:27" ht="15" customHeight="1" x14ac:dyDescent="0.25">
      <c r="A3514" s="4" t="s">
        <v>3861</v>
      </c>
      <c r="B3514" s="4" t="s">
        <v>67</v>
      </c>
      <c r="C3514" s="4" t="s">
        <v>59</v>
      </c>
      <c r="D3514" s="4" t="s">
        <v>30</v>
      </c>
      <c r="E3514" s="4">
        <v>66</v>
      </c>
      <c r="F3514" s="4">
        <v>17</v>
      </c>
      <c r="G3514" s="4">
        <v>2.4</v>
      </c>
      <c r="H3514" s="4">
        <v>0</v>
      </c>
      <c r="I3514" s="4">
        <v>0</v>
      </c>
      <c r="J3514" s="4">
        <v>682</v>
      </c>
      <c r="K3514" s="4">
        <v>0</v>
      </c>
      <c r="L3514" s="4">
        <v>-2</v>
      </c>
      <c r="M3514" s="4">
        <v>0</v>
      </c>
      <c r="N3514" s="4">
        <v>-54.8</v>
      </c>
      <c r="O3514" s="4">
        <f t="shared" si="432"/>
        <v>1</v>
      </c>
      <c r="P3514" s="4">
        <f t="shared" si="433"/>
        <v>1</v>
      </c>
      <c r="Q3514" s="4">
        <f t="shared" si="434"/>
        <v>1</v>
      </c>
      <c r="R3514" s="4">
        <f t="shared" si="435"/>
        <v>3</v>
      </c>
      <c r="S3514" s="4">
        <f t="shared" si="436"/>
        <v>2.6</v>
      </c>
      <c r="T3514" s="4" t="str">
        <f t="shared" si="437"/>
        <v>D - Abwanderungsrisiko</v>
      </c>
      <c r="U3514" s="4">
        <f>ROUND(((E3514-Hilfswerte!$B$20)/Hilfswerte!$B$21)+((F3514-Hilfswerte!$B$22)/Hilfswerte!$B$23)+((G3514-Hilfswerte!$B$24)/Hilfswerte!$B$25)+0.1*INDEX(Hilfswerte!$B$4:$B$15,MATCH(C3514,Hilfswerte!$A$4:$A$15,0)),2)</f>
        <v>-1.74</v>
      </c>
      <c r="V3514" s="4">
        <f>ROUND(SQRT((((E3514-Hilfswerte!$B$20)/Hilfswerte!$B$21)-Hilfswerte!$B$28)^2+(((F3514-Hilfswerte!$B$22)/Hilfswerte!$B$23)-Hilfswerte!$B$29)^2+(((G3514-Hilfswerte!$B$24)/Hilfswerte!$B$25)-Hilfswerte!$B$30)^2),3)</f>
        <v>1.5109999999999999</v>
      </c>
      <c r="W3514" s="4">
        <f>ROUND(E3514*Hilfswerte!$B$31,0)</f>
        <v>13566</v>
      </c>
      <c r="X3514" s="4">
        <f t="shared" si="438"/>
        <v>13566</v>
      </c>
      <c r="Y3514" s="4" t="str">
        <f>IF(T3514="A - Top-Kunde","bereits Top-Kunde",IF(AND(V3514&lt;=Hilfswerte!$B$34,H3514&lt;0.5*W3514),"Hoch",IF(AND(V3514&lt;=Hilfswerte!$B$35,H3514&lt;0.7*W3514),"Mittel","Niedrig")))</f>
        <v>Niedrig</v>
      </c>
      <c r="Z3514" s="4">
        <f t="shared" si="439"/>
        <v>56</v>
      </c>
      <c r="AA3514" s="4" t="str">
        <f>IF(J3514&gt;365,"Bereits abgewandert (Segment D)",IF(Z3514&gt;=Hilfswerte!$B$38,"Rot - akut gefaehrdet",IF(Z3514&gt;=Hilfswerte!$B$39,"Gelb - beobachten","Gruen - stabil")))</f>
        <v>Bereits abgewandert (Segment D)</v>
      </c>
    </row>
    <row r="3515" spans="1:27" ht="15" customHeight="1" x14ac:dyDescent="0.25">
      <c r="A3515" s="4" t="s">
        <v>3862</v>
      </c>
      <c r="B3515" s="4" t="s">
        <v>146</v>
      </c>
      <c r="C3515" s="4" t="s">
        <v>74</v>
      </c>
      <c r="D3515" s="4" t="s">
        <v>52</v>
      </c>
      <c r="E3515" s="4">
        <v>512</v>
      </c>
      <c r="F3515" s="4">
        <v>155.19999999999999</v>
      </c>
      <c r="G3515" s="4">
        <v>7.6</v>
      </c>
      <c r="H3515" s="4">
        <v>0</v>
      </c>
      <c r="I3515" s="4">
        <v>0</v>
      </c>
      <c r="J3515" s="4">
        <v>727</v>
      </c>
      <c r="K3515" s="4">
        <v>0</v>
      </c>
      <c r="L3515" s="4">
        <v>6</v>
      </c>
      <c r="M3515" s="4">
        <v>0</v>
      </c>
      <c r="N3515" s="4">
        <v>-85</v>
      </c>
      <c r="O3515" s="4">
        <f t="shared" si="432"/>
        <v>1</v>
      </c>
      <c r="P3515" s="4">
        <f t="shared" si="433"/>
        <v>1</v>
      </c>
      <c r="Q3515" s="4">
        <f t="shared" si="434"/>
        <v>1</v>
      </c>
      <c r="R3515" s="4">
        <f t="shared" si="435"/>
        <v>3</v>
      </c>
      <c r="S3515" s="4">
        <f t="shared" si="436"/>
        <v>-14.3</v>
      </c>
      <c r="T3515" s="4" t="str">
        <f t="shared" si="437"/>
        <v>D - Abwanderungsrisiko</v>
      </c>
      <c r="U3515" s="4">
        <f>ROUND(((E3515-Hilfswerte!$B$20)/Hilfswerte!$B$21)+((F3515-Hilfswerte!$B$22)/Hilfswerte!$B$23)+((G3515-Hilfswerte!$B$24)/Hilfswerte!$B$25)+0.1*INDEX(Hilfswerte!$B$4:$B$15,MATCH(C3515,Hilfswerte!$A$4:$A$15,0)),2)</f>
        <v>3.54</v>
      </c>
      <c r="V3515" s="4">
        <f>ROUND(SQRT((((E3515-Hilfswerte!$B$20)/Hilfswerte!$B$21)-Hilfswerte!$B$28)^2+(((F3515-Hilfswerte!$B$22)/Hilfswerte!$B$23)-Hilfswerte!$B$29)^2+(((G3515-Hilfswerte!$B$24)/Hilfswerte!$B$25)-Hilfswerte!$B$30)^2),3)</f>
        <v>2.6459999999999999</v>
      </c>
      <c r="W3515" s="4">
        <f>ROUND(E3515*Hilfswerte!$B$31,0)</f>
        <v>105240</v>
      </c>
      <c r="X3515" s="4">
        <f t="shared" si="438"/>
        <v>105240</v>
      </c>
      <c r="Y3515" s="4" t="str">
        <f>IF(T3515="A - Top-Kunde","bereits Top-Kunde",IF(AND(V3515&lt;=Hilfswerte!$B$34,H3515&lt;0.5*W3515),"Hoch",IF(AND(V3515&lt;=Hilfswerte!$B$35,H3515&lt;0.7*W3515),"Mittel","Niedrig")))</f>
        <v>Niedrig</v>
      </c>
      <c r="Z3515" s="4">
        <f t="shared" si="439"/>
        <v>71.599999999999994</v>
      </c>
      <c r="AA3515" s="4" t="str">
        <f>IF(J3515&gt;365,"Bereits abgewandert (Segment D)",IF(Z3515&gt;=Hilfswerte!$B$38,"Rot - akut gefaehrdet",IF(Z3515&gt;=Hilfswerte!$B$39,"Gelb - beobachten","Gruen - stabil")))</f>
        <v>Bereits abgewandert (Segment D)</v>
      </c>
    </row>
    <row r="3516" spans="1:27" ht="15" customHeight="1" x14ac:dyDescent="0.25">
      <c r="A3516" s="4" t="s">
        <v>3863</v>
      </c>
      <c r="B3516" s="4" t="s">
        <v>451</v>
      </c>
      <c r="C3516" s="4" t="s">
        <v>33</v>
      </c>
      <c r="D3516" s="4" t="s">
        <v>93</v>
      </c>
      <c r="E3516" s="4">
        <v>40</v>
      </c>
      <c r="F3516" s="4">
        <v>6.4</v>
      </c>
      <c r="G3516" s="4">
        <v>7.6</v>
      </c>
      <c r="H3516" s="4">
        <v>952</v>
      </c>
      <c r="I3516" s="4">
        <v>1</v>
      </c>
      <c r="J3516" s="4">
        <v>156</v>
      </c>
      <c r="K3516" s="4">
        <v>0</v>
      </c>
      <c r="L3516" s="4">
        <v>28</v>
      </c>
      <c r="M3516" s="4">
        <v>3</v>
      </c>
      <c r="N3516" s="4">
        <v>-18.899999999999999</v>
      </c>
      <c r="O3516" s="4">
        <f t="shared" si="432"/>
        <v>3</v>
      </c>
      <c r="P3516" s="4">
        <f t="shared" si="433"/>
        <v>1</v>
      </c>
      <c r="Q3516" s="4">
        <f t="shared" si="434"/>
        <v>2</v>
      </c>
      <c r="R3516" s="4">
        <f t="shared" si="435"/>
        <v>6</v>
      </c>
      <c r="S3516" s="4">
        <f t="shared" si="436"/>
        <v>42.2</v>
      </c>
      <c r="T3516" s="4" t="str">
        <f t="shared" si="437"/>
        <v>C - Entwicklungspotenzial</v>
      </c>
      <c r="U3516" s="4">
        <f>ROUND(((E3516-Hilfswerte!$B$20)/Hilfswerte!$B$21)+((F3516-Hilfswerte!$B$22)/Hilfswerte!$B$23)+((G3516-Hilfswerte!$B$24)/Hilfswerte!$B$25)+0.1*INDEX(Hilfswerte!$B$4:$B$15,MATCH(C3516,Hilfswerte!$A$4:$A$15,0)),2)</f>
        <v>-1.1200000000000001</v>
      </c>
      <c r="V3516" s="4">
        <f>ROUND(SQRT((((E3516-Hilfswerte!$B$20)/Hilfswerte!$B$21)-Hilfswerte!$B$28)^2+(((F3516-Hilfswerte!$B$22)/Hilfswerte!$B$23)-Hilfswerte!$B$29)^2+(((G3516-Hilfswerte!$B$24)/Hilfswerte!$B$25)-Hilfswerte!$B$30)^2),3)</f>
        <v>0.97099999999999997</v>
      </c>
      <c r="W3516" s="4">
        <f>ROUND(E3516*Hilfswerte!$B$31,0)</f>
        <v>8222</v>
      </c>
      <c r="X3516" s="4">
        <f t="shared" si="438"/>
        <v>7270</v>
      </c>
      <c r="Y3516" s="4" t="str">
        <f>IF(T3516="A - Top-Kunde","bereits Top-Kunde",IF(AND(V3516&lt;=Hilfswerte!$B$34,H3516&lt;0.5*W3516),"Hoch",IF(AND(V3516&lt;=Hilfswerte!$B$35,H3516&lt;0.7*W3516),"Mittel","Niedrig")))</f>
        <v>Mittel</v>
      </c>
      <c r="Z3516" s="4">
        <f t="shared" si="439"/>
        <v>21</v>
      </c>
      <c r="AA3516" s="4" t="str">
        <f>IF(J3516&gt;365,"Bereits abgewandert (Segment D)",IF(Z3516&gt;=Hilfswerte!$B$38,"Rot - akut gefaehrdet",IF(Z3516&gt;=Hilfswerte!$B$39,"Gelb - beobachten","Gruen - stabil")))</f>
        <v>Rot - akut gefaehrdet</v>
      </c>
    </row>
    <row r="3517" spans="1:27" ht="15" customHeight="1" x14ac:dyDescent="0.25">
      <c r="A3517" s="4" t="s">
        <v>3864</v>
      </c>
      <c r="B3517" s="4" t="s">
        <v>144</v>
      </c>
      <c r="C3517" s="4" t="s">
        <v>65</v>
      </c>
      <c r="D3517" s="4" t="s">
        <v>30</v>
      </c>
      <c r="E3517" s="4">
        <v>54</v>
      </c>
      <c r="F3517" s="4">
        <v>14.8</v>
      </c>
      <c r="G3517" s="4">
        <v>5.0999999999999996</v>
      </c>
      <c r="H3517" s="4">
        <v>758</v>
      </c>
      <c r="I3517" s="4">
        <v>3</v>
      </c>
      <c r="J3517" s="4">
        <v>78</v>
      </c>
      <c r="K3517" s="4">
        <v>0</v>
      </c>
      <c r="L3517" s="4">
        <v>6</v>
      </c>
      <c r="M3517" s="4">
        <v>5</v>
      </c>
      <c r="N3517" s="4">
        <v>-20.9</v>
      </c>
      <c r="O3517" s="4">
        <f t="shared" si="432"/>
        <v>4</v>
      </c>
      <c r="P3517" s="4">
        <f t="shared" si="433"/>
        <v>3</v>
      </c>
      <c r="Q3517" s="4">
        <f t="shared" si="434"/>
        <v>2</v>
      </c>
      <c r="R3517" s="4">
        <f t="shared" si="435"/>
        <v>9</v>
      </c>
      <c r="S3517" s="4">
        <f t="shared" si="436"/>
        <v>77.8</v>
      </c>
      <c r="T3517" s="4" t="str">
        <f t="shared" si="437"/>
        <v>C - Entwicklungspotenzial</v>
      </c>
      <c r="U3517" s="4">
        <f>ROUND(((E3517-Hilfswerte!$B$20)/Hilfswerte!$B$21)+((F3517-Hilfswerte!$B$22)/Hilfswerte!$B$23)+((G3517-Hilfswerte!$B$24)/Hilfswerte!$B$25)+0.1*INDEX(Hilfswerte!$B$4:$B$15,MATCH(C3517,Hilfswerte!$A$4:$A$15,0)),2)</f>
        <v>-1.38</v>
      </c>
      <c r="V3517" s="4">
        <f>ROUND(SQRT((((E3517-Hilfswerte!$B$20)/Hilfswerte!$B$21)-Hilfswerte!$B$28)^2+(((F3517-Hilfswerte!$B$22)/Hilfswerte!$B$23)-Hilfswerte!$B$29)^2+(((G3517-Hilfswerte!$B$24)/Hilfswerte!$B$25)-Hilfswerte!$B$30)^2),3)</f>
        <v>1.1599999999999999</v>
      </c>
      <c r="W3517" s="4">
        <f>ROUND(E3517*Hilfswerte!$B$31,0)</f>
        <v>11099</v>
      </c>
      <c r="X3517" s="4">
        <f t="shared" si="438"/>
        <v>10341</v>
      </c>
      <c r="Y3517" s="4" t="str">
        <f>IF(T3517="A - Top-Kunde","bereits Top-Kunde",IF(AND(V3517&lt;=Hilfswerte!$B$34,H3517&lt;0.5*W3517),"Hoch",IF(AND(V3517&lt;=Hilfswerte!$B$35,H3517&lt;0.7*W3517),"Mittel","Niedrig")))</f>
        <v>Niedrig</v>
      </c>
      <c r="Z3517" s="4">
        <f t="shared" si="439"/>
        <v>13.5</v>
      </c>
      <c r="AA3517" s="4" t="str">
        <f>IF(J3517&gt;365,"Bereits abgewandert (Segment D)",IF(Z3517&gt;=Hilfswerte!$B$38,"Rot - akut gefaehrdet",IF(Z3517&gt;=Hilfswerte!$B$39,"Gelb - beobachten","Gruen - stabil")))</f>
        <v>Gruen - stabil</v>
      </c>
    </row>
    <row r="3518" spans="1:27" ht="15" customHeight="1" x14ac:dyDescent="0.25">
      <c r="A3518" s="4" t="s">
        <v>3865</v>
      </c>
      <c r="B3518" s="4" t="s">
        <v>420</v>
      </c>
      <c r="C3518" s="4" t="s">
        <v>33</v>
      </c>
      <c r="D3518" s="4" t="s">
        <v>30</v>
      </c>
      <c r="E3518" s="4">
        <v>103</v>
      </c>
      <c r="F3518" s="4">
        <v>32.1</v>
      </c>
      <c r="G3518" s="4">
        <v>2.9</v>
      </c>
      <c r="H3518" s="4">
        <v>6780</v>
      </c>
      <c r="I3518" s="4">
        <v>2</v>
      </c>
      <c r="J3518" s="4">
        <v>110</v>
      </c>
      <c r="K3518" s="4">
        <v>0</v>
      </c>
      <c r="L3518" s="4">
        <v>6</v>
      </c>
      <c r="M3518" s="4">
        <v>4</v>
      </c>
      <c r="N3518" s="4">
        <v>4.2</v>
      </c>
      <c r="O3518" s="4">
        <f t="shared" si="432"/>
        <v>3</v>
      </c>
      <c r="P3518" s="4">
        <f t="shared" si="433"/>
        <v>2</v>
      </c>
      <c r="Q3518" s="4">
        <f t="shared" si="434"/>
        <v>4</v>
      </c>
      <c r="R3518" s="4">
        <f t="shared" si="435"/>
        <v>9</v>
      </c>
      <c r="S3518" s="4">
        <f t="shared" si="436"/>
        <v>90.3</v>
      </c>
      <c r="T3518" s="4" t="str">
        <f t="shared" si="437"/>
        <v>C - Entwicklungspotenzial</v>
      </c>
      <c r="U3518" s="4">
        <f>ROUND(((E3518-Hilfswerte!$B$20)/Hilfswerte!$B$21)+((F3518-Hilfswerte!$B$22)/Hilfswerte!$B$23)+((G3518-Hilfswerte!$B$24)/Hilfswerte!$B$25)+0.1*INDEX(Hilfswerte!$B$4:$B$15,MATCH(C3518,Hilfswerte!$A$4:$A$15,0)),2)</f>
        <v>-1.1299999999999999</v>
      </c>
      <c r="V3518" s="4">
        <f>ROUND(SQRT((((E3518-Hilfswerte!$B$20)/Hilfswerte!$B$21)-Hilfswerte!$B$28)^2+(((F3518-Hilfswerte!$B$22)/Hilfswerte!$B$23)-Hilfswerte!$B$29)^2+(((G3518-Hilfswerte!$B$24)/Hilfswerte!$B$25)-Hilfswerte!$B$30)^2),3)</f>
        <v>1.3520000000000001</v>
      </c>
      <c r="W3518" s="4">
        <f>ROUND(E3518*Hilfswerte!$B$31,0)</f>
        <v>21171</v>
      </c>
      <c r="X3518" s="4">
        <f t="shared" si="438"/>
        <v>14391</v>
      </c>
      <c r="Y3518" s="4" t="str">
        <f>IF(T3518="A - Top-Kunde","bereits Top-Kunde",IF(AND(V3518&lt;=Hilfswerte!$B$34,H3518&lt;0.5*W3518),"Hoch",IF(AND(V3518&lt;=Hilfswerte!$B$35,H3518&lt;0.7*W3518),"Mittel","Niedrig")))</f>
        <v>Niedrig</v>
      </c>
      <c r="Z3518" s="4">
        <f t="shared" si="439"/>
        <v>6.7</v>
      </c>
      <c r="AA3518" s="4" t="str">
        <f>IF(J3518&gt;365,"Bereits abgewandert (Segment D)",IF(Z3518&gt;=Hilfswerte!$B$38,"Rot - akut gefaehrdet",IF(Z3518&gt;=Hilfswerte!$B$39,"Gelb - beobachten","Gruen - stabil")))</f>
        <v>Gruen - stabil</v>
      </c>
    </row>
    <row r="3519" spans="1:27" ht="15" customHeight="1" x14ac:dyDescent="0.25">
      <c r="A3519" s="4" t="s">
        <v>3866</v>
      </c>
      <c r="B3519" s="4" t="s">
        <v>284</v>
      </c>
      <c r="C3519" s="4" t="s">
        <v>65</v>
      </c>
      <c r="D3519" s="4" t="s">
        <v>30</v>
      </c>
      <c r="E3519" s="4">
        <v>129</v>
      </c>
      <c r="F3519" s="4">
        <v>33.6</v>
      </c>
      <c r="G3519" s="4">
        <v>20</v>
      </c>
      <c r="H3519" s="4">
        <v>54011</v>
      </c>
      <c r="I3519" s="4">
        <v>4</v>
      </c>
      <c r="J3519" s="4">
        <v>20</v>
      </c>
      <c r="K3519" s="4">
        <v>0</v>
      </c>
      <c r="L3519" s="4">
        <v>-6</v>
      </c>
      <c r="M3519" s="4">
        <v>3</v>
      </c>
      <c r="N3519" s="4">
        <v>19.7</v>
      </c>
      <c r="O3519" s="4">
        <f t="shared" si="432"/>
        <v>5</v>
      </c>
      <c r="P3519" s="4">
        <f t="shared" si="433"/>
        <v>4</v>
      </c>
      <c r="Q3519" s="4">
        <f t="shared" si="434"/>
        <v>5</v>
      </c>
      <c r="R3519" s="4">
        <f t="shared" si="435"/>
        <v>14</v>
      </c>
      <c r="S3519" s="4">
        <f t="shared" si="436"/>
        <v>149.9</v>
      </c>
      <c r="T3519" s="4" t="str">
        <f t="shared" si="437"/>
        <v>A - Top-Kunde</v>
      </c>
      <c r="U3519" s="4">
        <f>ROUND(((E3519-Hilfswerte!$B$20)/Hilfswerte!$B$21)+((F3519-Hilfswerte!$B$22)/Hilfswerte!$B$23)+((G3519-Hilfswerte!$B$24)/Hilfswerte!$B$25)+0.1*INDEX(Hilfswerte!$B$4:$B$15,MATCH(C3519,Hilfswerte!$A$4:$A$15,0)),2)</f>
        <v>1.64</v>
      </c>
      <c r="V3519" s="4">
        <f>ROUND(SQRT((((E3519-Hilfswerte!$B$20)/Hilfswerte!$B$21)-Hilfswerte!$B$28)^2+(((F3519-Hilfswerte!$B$22)/Hilfswerte!$B$23)-Hilfswerte!$B$29)^2+(((G3519-Hilfswerte!$B$24)/Hilfswerte!$B$25)-Hilfswerte!$B$30)^2),3)</f>
        <v>1.407</v>
      </c>
      <c r="W3519" s="4">
        <f>ROUND(E3519*Hilfswerte!$B$31,0)</f>
        <v>26515</v>
      </c>
      <c r="X3519" s="4">
        <f t="shared" si="438"/>
        <v>0</v>
      </c>
      <c r="Y3519" s="4" t="str">
        <f>IF(T3519="A - Top-Kunde","bereits Top-Kunde",IF(AND(V3519&lt;=Hilfswerte!$B$34,H3519&lt;0.5*W3519),"Hoch",IF(AND(V3519&lt;=Hilfswerte!$B$35,H3519&lt;0.7*W3519),"Mittel","Niedrig")))</f>
        <v>bereits Top-Kunde</v>
      </c>
      <c r="Z3519" s="4">
        <f t="shared" si="439"/>
        <v>1</v>
      </c>
      <c r="AA3519" s="4" t="str">
        <f>IF(J3519&gt;365,"Bereits abgewandert (Segment D)",IF(Z3519&gt;=Hilfswerte!$B$38,"Rot - akut gefaehrdet",IF(Z3519&gt;=Hilfswerte!$B$39,"Gelb - beobachten","Gruen - stabil")))</f>
        <v>Gruen - stabil</v>
      </c>
    </row>
    <row r="3520" spans="1:27" ht="15" customHeight="1" x14ac:dyDescent="0.25">
      <c r="A3520" s="4" t="s">
        <v>3867</v>
      </c>
      <c r="B3520" s="4" t="s">
        <v>64</v>
      </c>
      <c r="C3520" s="4" t="s">
        <v>38</v>
      </c>
      <c r="D3520" s="4" t="s">
        <v>30</v>
      </c>
      <c r="E3520" s="4">
        <v>362</v>
      </c>
      <c r="F3520" s="4">
        <v>67.900000000000006</v>
      </c>
      <c r="G3520" s="4">
        <v>18.3</v>
      </c>
      <c r="H3520" s="4">
        <v>4626</v>
      </c>
      <c r="I3520" s="4">
        <v>3</v>
      </c>
      <c r="J3520" s="4">
        <v>59</v>
      </c>
      <c r="K3520" s="4">
        <v>0</v>
      </c>
      <c r="L3520" s="4">
        <v>-5</v>
      </c>
      <c r="M3520" s="4">
        <v>2</v>
      </c>
      <c r="N3520" s="4">
        <v>7.7</v>
      </c>
      <c r="O3520" s="4">
        <f t="shared" si="432"/>
        <v>4</v>
      </c>
      <c r="P3520" s="4">
        <f t="shared" si="433"/>
        <v>3</v>
      </c>
      <c r="Q3520" s="4">
        <f t="shared" si="434"/>
        <v>4</v>
      </c>
      <c r="R3520" s="4">
        <f t="shared" si="435"/>
        <v>11</v>
      </c>
      <c r="S3520" s="4">
        <f t="shared" si="436"/>
        <v>113.9</v>
      </c>
      <c r="T3520" s="4" t="str">
        <f t="shared" si="437"/>
        <v>B - Kernkunde</v>
      </c>
      <c r="U3520" s="4">
        <f>ROUND(((E3520-Hilfswerte!$B$20)/Hilfswerte!$B$21)+((F3520-Hilfswerte!$B$22)/Hilfswerte!$B$23)+((G3520-Hilfswerte!$B$24)/Hilfswerte!$B$25)+0.1*INDEX(Hilfswerte!$B$4:$B$15,MATCH(C3520,Hilfswerte!$A$4:$A$15,0)),2)</f>
        <v>3.38</v>
      </c>
      <c r="V3520" s="4">
        <f>ROUND(SQRT((((E3520-Hilfswerte!$B$20)/Hilfswerte!$B$21)-Hilfswerte!$B$28)^2+(((F3520-Hilfswerte!$B$22)/Hilfswerte!$B$23)-Hilfswerte!$B$29)^2+(((G3520-Hilfswerte!$B$24)/Hilfswerte!$B$25)-Hilfswerte!$B$30)^2),3)</f>
        <v>1.5029999999999999</v>
      </c>
      <c r="W3520" s="4">
        <f>ROUND(E3520*Hilfswerte!$B$31,0)</f>
        <v>74408</v>
      </c>
      <c r="X3520" s="4">
        <f t="shared" si="438"/>
        <v>69782</v>
      </c>
      <c r="Y3520" s="4" t="str">
        <f>IF(T3520="A - Top-Kunde","bereits Top-Kunde",IF(AND(V3520&lt;=Hilfswerte!$B$34,H3520&lt;0.5*W3520),"Hoch",IF(AND(V3520&lt;=Hilfswerte!$B$35,H3520&lt;0.7*W3520),"Mittel","Niedrig")))</f>
        <v>Niedrig</v>
      </c>
      <c r="Z3520" s="4">
        <f t="shared" si="439"/>
        <v>3</v>
      </c>
      <c r="AA3520" s="4" t="str">
        <f>IF(J3520&gt;365,"Bereits abgewandert (Segment D)",IF(Z3520&gt;=Hilfswerte!$B$38,"Rot - akut gefaehrdet",IF(Z3520&gt;=Hilfswerte!$B$39,"Gelb - beobachten","Gruen - stabil")))</f>
        <v>Gruen - stabil</v>
      </c>
    </row>
    <row r="3521" spans="1:27" ht="15" customHeight="1" x14ac:dyDescent="0.25">
      <c r="A3521" s="4" t="s">
        <v>3868</v>
      </c>
      <c r="B3521" s="4" t="s">
        <v>585</v>
      </c>
      <c r="C3521" s="4" t="s">
        <v>62</v>
      </c>
      <c r="D3521" s="4" t="s">
        <v>30</v>
      </c>
      <c r="E3521" s="4">
        <v>16</v>
      </c>
      <c r="F3521" s="4">
        <v>2.7</v>
      </c>
      <c r="G3521" s="4">
        <v>3.2</v>
      </c>
      <c r="H3521" s="4">
        <v>348</v>
      </c>
      <c r="I3521" s="4">
        <v>4</v>
      </c>
      <c r="J3521" s="4">
        <v>311</v>
      </c>
      <c r="K3521" s="4">
        <v>0</v>
      </c>
      <c r="L3521" s="4">
        <v>7</v>
      </c>
      <c r="M3521" s="4">
        <v>1</v>
      </c>
      <c r="N3521" s="4">
        <v>-5.6</v>
      </c>
      <c r="O3521" s="4">
        <f t="shared" si="432"/>
        <v>2</v>
      </c>
      <c r="P3521" s="4">
        <f t="shared" si="433"/>
        <v>4</v>
      </c>
      <c r="Q3521" s="4">
        <f t="shared" si="434"/>
        <v>2</v>
      </c>
      <c r="R3521" s="4">
        <f t="shared" si="435"/>
        <v>8</v>
      </c>
      <c r="S3521" s="4">
        <f t="shared" si="436"/>
        <v>75.099999999999994</v>
      </c>
      <c r="T3521" s="4" t="str">
        <f t="shared" si="437"/>
        <v>C - Entwicklungspotenzial</v>
      </c>
      <c r="U3521" s="4">
        <f>ROUND(((E3521-Hilfswerte!$B$20)/Hilfswerte!$B$21)+((F3521-Hilfswerte!$B$22)/Hilfswerte!$B$23)+((G3521-Hilfswerte!$B$24)/Hilfswerte!$B$25)+0.1*INDEX(Hilfswerte!$B$4:$B$15,MATCH(C3521,Hilfswerte!$A$4:$A$15,0)),2)</f>
        <v>-1.6</v>
      </c>
      <c r="V3521" s="4">
        <f>ROUND(SQRT((((E3521-Hilfswerte!$B$20)/Hilfswerte!$B$21)-Hilfswerte!$B$28)^2+(((F3521-Hilfswerte!$B$22)/Hilfswerte!$B$23)-Hilfswerte!$B$29)^2+(((G3521-Hilfswerte!$B$24)/Hilfswerte!$B$25)-Hilfswerte!$B$30)^2),3)</f>
        <v>1.56</v>
      </c>
      <c r="W3521" s="4">
        <f>ROUND(E3521*Hilfswerte!$B$31,0)</f>
        <v>3289</v>
      </c>
      <c r="X3521" s="4">
        <f t="shared" si="438"/>
        <v>2941</v>
      </c>
      <c r="Y3521" s="4" t="str">
        <f>IF(T3521="A - Top-Kunde","bereits Top-Kunde",IF(AND(V3521&lt;=Hilfswerte!$B$34,H3521&lt;0.5*W3521),"Hoch",IF(AND(V3521&lt;=Hilfswerte!$B$35,H3521&lt;0.7*W3521),"Mittel","Niedrig")))</f>
        <v>Niedrig</v>
      </c>
      <c r="Z3521" s="4">
        <f t="shared" si="439"/>
        <v>19.2</v>
      </c>
      <c r="AA3521" s="4" t="str">
        <f>IF(J3521&gt;365,"Bereits abgewandert (Segment D)",IF(Z3521&gt;=Hilfswerte!$B$38,"Rot - akut gefaehrdet",IF(Z3521&gt;=Hilfswerte!$B$39,"Gelb - beobachten","Gruen - stabil")))</f>
        <v>Gelb - beobachten</v>
      </c>
    </row>
    <row r="3522" spans="1:27" ht="15" customHeight="1" x14ac:dyDescent="0.25">
      <c r="A3522" s="4" t="s">
        <v>3869</v>
      </c>
      <c r="B3522" s="4" t="s">
        <v>32</v>
      </c>
      <c r="C3522" s="4" t="s">
        <v>65</v>
      </c>
      <c r="D3522" s="4" t="s">
        <v>30</v>
      </c>
      <c r="E3522" s="4">
        <v>47</v>
      </c>
      <c r="F3522" s="4">
        <v>8</v>
      </c>
      <c r="G3522" s="4">
        <v>3</v>
      </c>
      <c r="H3522" s="4">
        <v>5290</v>
      </c>
      <c r="I3522" s="4">
        <v>3</v>
      </c>
      <c r="J3522" s="4">
        <v>193</v>
      </c>
      <c r="K3522" s="4">
        <v>0</v>
      </c>
      <c r="L3522" s="4">
        <v>7</v>
      </c>
      <c r="M3522" s="4">
        <v>4</v>
      </c>
      <c r="N3522" s="4">
        <v>22.4</v>
      </c>
      <c r="O3522" s="4">
        <f t="shared" ref="O3522:O3585" si="440">IF(J3522&gt;365,1,IF(J3522&lt;=30,5,IF(J3522&lt;=90,4,IF(J3522&lt;=180,3,2))))</f>
        <v>2</v>
      </c>
      <c r="P3522" s="4">
        <f t="shared" ref="P3522:P3585" si="441">IF(I3522&gt;=5,5,IF(I3522&gt;=4,4,IF(I3522&gt;=3,3,IF(I3522&gt;=2,2,1))))</f>
        <v>3</v>
      </c>
      <c r="Q3522" s="4">
        <f t="shared" ref="Q3522:Q3585" si="442">IF(H3522&gt;=7500,5,IF(H3522&gt;=2500,4,IF(H3522&gt;=1000,3,IF(H3522&gt;=1,2,1))))</f>
        <v>4</v>
      </c>
      <c r="R3522" s="4">
        <f t="shared" ref="R3522:R3585" si="443">O3522+P3522+Q3522</f>
        <v>9</v>
      </c>
      <c r="S3522" s="4">
        <f t="shared" ref="S3522:S3585" si="444">ROUND(10*R3522+0.5*N3522-6*K3522-0.3*MAX(0,L3522),1)</f>
        <v>99.1</v>
      </c>
      <c r="T3522" s="4" t="str">
        <f t="shared" ref="T3522:T3585" si="445">IF(J3522&gt;365,"D - Abwanderungsrisiko",IF(S3522&gt;=125,"A - Top-Kunde",IF(S3522&gt;=105,"B - Kernkunde","C - Entwicklungspotenzial")))</f>
        <v>C - Entwicklungspotenzial</v>
      </c>
      <c r="U3522" s="4">
        <f>ROUND(((E3522-Hilfswerte!$B$20)/Hilfswerte!$B$21)+((F3522-Hilfswerte!$B$22)/Hilfswerte!$B$23)+((G3522-Hilfswerte!$B$24)/Hilfswerte!$B$25)+0.1*INDEX(Hilfswerte!$B$4:$B$15,MATCH(C3522,Hilfswerte!$A$4:$A$15,0)),2)</f>
        <v>-1.87</v>
      </c>
      <c r="V3522" s="4">
        <f>ROUND(SQRT((((E3522-Hilfswerte!$B$20)/Hilfswerte!$B$21)-Hilfswerte!$B$28)^2+(((F3522-Hilfswerte!$B$22)/Hilfswerte!$B$23)-Hilfswerte!$B$29)^2+(((G3522-Hilfswerte!$B$24)/Hilfswerte!$B$25)-Hilfswerte!$B$30)^2),3)</f>
        <v>1.5</v>
      </c>
      <c r="W3522" s="4">
        <f>ROUND(E3522*Hilfswerte!$B$31,0)</f>
        <v>9661</v>
      </c>
      <c r="X3522" s="4">
        <f t="shared" ref="X3522:X3585" si="446">MAX(0,W3522-H3522)</f>
        <v>4371</v>
      </c>
      <c r="Y3522" s="4" t="str">
        <f>IF(T3522="A - Top-Kunde","bereits Top-Kunde",IF(AND(V3522&lt;=Hilfswerte!$B$34,H3522&lt;0.5*W3522),"Hoch",IF(AND(V3522&lt;=Hilfswerte!$B$35,H3522&lt;0.7*W3522),"Mittel","Niedrig")))</f>
        <v>Niedrig</v>
      </c>
      <c r="Z3522" s="4">
        <f t="shared" ref="Z3522:Z3585" si="447">ROUND(0.4*MAX(0,-N3522)+3*K3522+0.2*MAX(0,L3522)+0.05*J3522,1)</f>
        <v>11.1</v>
      </c>
      <c r="AA3522" s="4" t="str">
        <f>IF(J3522&gt;365,"Bereits abgewandert (Segment D)",IF(Z3522&gt;=Hilfswerte!$B$38,"Rot - akut gefaehrdet",IF(Z3522&gt;=Hilfswerte!$B$39,"Gelb - beobachten","Gruen - stabil")))</f>
        <v>Gruen - stabil</v>
      </c>
    </row>
    <row r="3523" spans="1:27" ht="15" customHeight="1" x14ac:dyDescent="0.25">
      <c r="A3523" s="4" t="s">
        <v>3870</v>
      </c>
      <c r="B3523" s="4" t="s">
        <v>148</v>
      </c>
      <c r="C3523" s="4" t="s">
        <v>29</v>
      </c>
      <c r="D3523" s="4" t="s">
        <v>178</v>
      </c>
      <c r="E3523" s="4">
        <v>180</v>
      </c>
      <c r="F3523" s="4">
        <v>38.700000000000003</v>
      </c>
      <c r="G3523" s="4">
        <v>4</v>
      </c>
      <c r="H3523" s="4">
        <v>8907</v>
      </c>
      <c r="I3523" s="4">
        <v>1</v>
      </c>
      <c r="J3523" s="4">
        <v>365</v>
      </c>
      <c r="K3523" s="4">
        <v>0</v>
      </c>
      <c r="L3523" s="4">
        <v>-6</v>
      </c>
      <c r="M3523" s="4">
        <v>1</v>
      </c>
      <c r="N3523" s="4">
        <v>3.6</v>
      </c>
      <c r="O3523" s="4">
        <f t="shared" si="440"/>
        <v>2</v>
      </c>
      <c r="P3523" s="4">
        <f t="shared" si="441"/>
        <v>1</v>
      </c>
      <c r="Q3523" s="4">
        <f t="shared" si="442"/>
        <v>5</v>
      </c>
      <c r="R3523" s="4">
        <f t="shared" si="443"/>
        <v>8</v>
      </c>
      <c r="S3523" s="4">
        <f t="shared" si="444"/>
        <v>81.8</v>
      </c>
      <c r="T3523" s="4" t="str">
        <f t="shared" si="445"/>
        <v>C - Entwicklungspotenzial</v>
      </c>
      <c r="U3523" s="4">
        <f>ROUND(((E3523-Hilfswerte!$B$20)/Hilfswerte!$B$21)+((F3523-Hilfswerte!$B$22)/Hilfswerte!$B$23)+((G3523-Hilfswerte!$B$24)/Hilfswerte!$B$25)+0.1*INDEX(Hilfswerte!$B$4:$B$15,MATCH(C3523,Hilfswerte!$A$4:$A$15,0)),2)</f>
        <v>-0.27</v>
      </c>
      <c r="V3523" s="4">
        <f>ROUND(SQRT((((E3523-Hilfswerte!$B$20)/Hilfswerte!$B$21)-Hilfswerte!$B$28)^2+(((F3523-Hilfswerte!$B$22)/Hilfswerte!$B$23)-Hilfswerte!$B$29)^2+(((G3523-Hilfswerte!$B$24)/Hilfswerte!$B$25)-Hilfswerte!$B$30)^2),3)</f>
        <v>1.1459999999999999</v>
      </c>
      <c r="W3523" s="4">
        <f>ROUND(E3523*Hilfswerte!$B$31,0)</f>
        <v>36998</v>
      </c>
      <c r="X3523" s="4">
        <f t="shared" si="446"/>
        <v>28091</v>
      </c>
      <c r="Y3523" s="4" t="str">
        <f>IF(T3523="A - Top-Kunde","bereits Top-Kunde",IF(AND(V3523&lt;=Hilfswerte!$B$34,H3523&lt;0.5*W3523),"Hoch",IF(AND(V3523&lt;=Hilfswerte!$B$35,H3523&lt;0.7*W3523),"Mittel","Niedrig")))</f>
        <v>Mittel</v>
      </c>
      <c r="Z3523" s="4">
        <f t="shared" si="447"/>
        <v>18.3</v>
      </c>
      <c r="AA3523" s="4" t="str">
        <f>IF(J3523&gt;365,"Bereits abgewandert (Segment D)",IF(Z3523&gt;=Hilfswerte!$B$38,"Rot - akut gefaehrdet",IF(Z3523&gt;=Hilfswerte!$B$39,"Gelb - beobachten","Gruen - stabil")))</f>
        <v>Gelb - beobachten</v>
      </c>
    </row>
    <row r="3524" spans="1:27" ht="15" customHeight="1" x14ac:dyDescent="0.25">
      <c r="A3524" s="4" t="s">
        <v>3871</v>
      </c>
      <c r="B3524" s="4" t="s">
        <v>834</v>
      </c>
      <c r="C3524" s="4" t="s">
        <v>47</v>
      </c>
      <c r="D3524" s="4" t="s">
        <v>93</v>
      </c>
      <c r="E3524" s="4">
        <v>508</v>
      </c>
      <c r="F3524" s="4">
        <v>126.4</v>
      </c>
      <c r="G3524" s="4">
        <v>5.4</v>
      </c>
      <c r="H3524" s="4">
        <v>11673</v>
      </c>
      <c r="I3524" s="4">
        <v>1</v>
      </c>
      <c r="J3524" s="4">
        <v>203</v>
      </c>
      <c r="K3524" s="4">
        <v>0</v>
      </c>
      <c r="L3524" s="4">
        <v>-7</v>
      </c>
      <c r="M3524" s="4">
        <v>1</v>
      </c>
      <c r="N3524" s="4">
        <v>-28.2</v>
      </c>
      <c r="O3524" s="4">
        <f t="shared" si="440"/>
        <v>2</v>
      </c>
      <c r="P3524" s="4">
        <f t="shared" si="441"/>
        <v>1</v>
      </c>
      <c r="Q3524" s="4">
        <f t="shared" si="442"/>
        <v>5</v>
      </c>
      <c r="R3524" s="4">
        <f t="shared" si="443"/>
        <v>8</v>
      </c>
      <c r="S3524" s="4">
        <f t="shared" si="444"/>
        <v>65.900000000000006</v>
      </c>
      <c r="T3524" s="4" t="str">
        <f t="shared" si="445"/>
        <v>C - Entwicklungspotenzial</v>
      </c>
      <c r="U3524" s="4">
        <f>ROUND(((E3524-Hilfswerte!$B$20)/Hilfswerte!$B$21)+((F3524-Hilfswerte!$B$22)/Hilfswerte!$B$23)+((G3524-Hilfswerte!$B$24)/Hilfswerte!$B$25)+0.1*INDEX(Hilfswerte!$B$4:$B$15,MATCH(C3524,Hilfswerte!$A$4:$A$15,0)),2)</f>
        <v>2.75</v>
      </c>
      <c r="V3524" s="4">
        <f>ROUND(SQRT((((E3524-Hilfswerte!$B$20)/Hilfswerte!$B$21)-Hilfswerte!$B$28)^2+(((F3524-Hilfswerte!$B$22)/Hilfswerte!$B$23)-Hilfswerte!$B$29)^2+(((G3524-Hilfswerte!$B$24)/Hilfswerte!$B$25)-Hilfswerte!$B$30)^2),3)</f>
        <v>2.3530000000000002</v>
      </c>
      <c r="W3524" s="4">
        <f>ROUND(E3524*Hilfswerte!$B$31,0)</f>
        <v>104417</v>
      </c>
      <c r="X3524" s="4">
        <f t="shared" si="446"/>
        <v>92744</v>
      </c>
      <c r="Y3524" s="4" t="str">
        <f>IF(T3524="A - Top-Kunde","bereits Top-Kunde",IF(AND(V3524&lt;=Hilfswerte!$B$34,H3524&lt;0.5*W3524),"Hoch",IF(AND(V3524&lt;=Hilfswerte!$B$35,H3524&lt;0.7*W3524),"Mittel","Niedrig")))</f>
        <v>Niedrig</v>
      </c>
      <c r="Z3524" s="4">
        <f t="shared" si="447"/>
        <v>21.4</v>
      </c>
      <c r="AA3524" s="4" t="str">
        <f>IF(J3524&gt;365,"Bereits abgewandert (Segment D)",IF(Z3524&gt;=Hilfswerte!$B$38,"Rot - akut gefaehrdet",IF(Z3524&gt;=Hilfswerte!$B$39,"Gelb - beobachten","Gruen - stabil")))</f>
        <v>Rot - akut gefaehrdet</v>
      </c>
    </row>
    <row r="3525" spans="1:27" ht="15" customHeight="1" x14ac:dyDescent="0.25">
      <c r="A3525" s="4" t="s">
        <v>3872</v>
      </c>
      <c r="B3525" s="4" t="s">
        <v>527</v>
      </c>
      <c r="C3525" s="4" t="s">
        <v>65</v>
      </c>
      <c r="D3525" s="4" t="s">
        <v>77</v>
      </c>
      <c r="E3525" s="4">
        <v>292</v>
      </c>
      <c r="F3525" s="4">
        <v>40.5</v>
      </c>
      <c r="G3525" s="4">
        <v>8.4</v>
      </c>
      <c r="H3525" s="4">
        <v>0</v>
      </c>
      <c r="I3525" s="4">
        <v>0</v>
      </c>
      <c r="J3525" s="4">
        <v>905</v>
      </c>
      <c r="K3525" s="4">
        <v>0</v>
      </c>
      <c r="L3525" s="4">
        <v>12</v>
      </c>
      <c r="M3525" s="4">
        <v>0</v>
      </c>
      <c r="N3525" s="4">
        <v>-36.6</v>
      </c>
      <c r="O3525" s="4">
        <f t="shared" si="440"/>
        <v>1</v>
      </c>
      <c r="P3525" s="4">
        <f t="shared" si="441"/>
        <v>1</v>
      </c>
      <c r="Q3525" s="4">
        <f t="shared" si="442"/>
        <v>1</v>
      </c>
      <c r="R3525" s="4">
        <f t="shared" si="443"/>
        <v>3</v>
      </c>
      <c r="S3525" s="4">
        <f t="shared" si="444"/>
        <v>8.1</v>
      </c>
      <c r="T3525" s="4" t="str">
        <f t="shared" si="445"/>
        <v>D - Abwanderungsrisiko</v>
      </c>
      <c r="U3525" s="4">
        <f>ROUND(((E3525-Hilfswerte!$B$20)/Hilfswerte!$B$21)+((F3525-Hilfswerte!$B$22)/Hilfswerte!$B$23)+((G3525-Hilfswerte!$B$24)/Hilfswerte!$B$25)+0.1*INDEX(Hilfswerte!$B$4:$B$15,MATCH(C3525,Hilfswerte!$A$4:$A$15,0)),2)</f>
        <v>0.62</v>
      </c>
      <c r="V3525" s="4">
        <f>ROUND(SQRT((((E3525-Hilfswerte!$B$20)/Hilfswerte!$B$21)-Hilfswerte!$B$28)^2+(((F3525-Hilfswerte!$B$22)/Hilfswerte!$B$23)-Hilfswerte!$B$29)^2+(((G3525-Hilfswerte!$B$24)/Hilfswerte!$B$25)-Hilfswerte!$B$30)^2),3)</f>
        <v>0.69799999999999995</v>
      </c>
      <c r="W3525" s="4">
        <f>ROUND(E3525*Hilfswerte!$B$31,0)</f>
        <v>60019</v>
      </c>
      <c r="X3525" s="4">
        <f t="shared" si="446"/>
        <v>60019</v>
      </c>
      <c r="Y3525" s="4" t="str">
        <f>IF(T3525="A - Top-Kunde","bereits Top-Kunde",IF(AND(V3525&lt;=Hilfswerte!$B$34,H3525&lt;0.5*W3525),"Hoch",IF(AND(V3525&lt;=Hilfswerte!$B$35,H3525&lt;0.7*W3525),"Mittel","Niedrig")))</f>
        <v>Hoch</v>
      </c>
      <c r="Z3525" s="4">
        <f t="shared" si="447"/>
        <v>62.3</v>
      </c>
      <c r="AA3525" s="4" t="str">
        <f>IF(J3525&gt;365,"Bereits abgewandert (Segment D)",IF(Z3525&gt;=Hilfswerte!$B$38,"Rot - akut gefaehrdet",IF(Z3525&gt;=Hilfswerte!$B$39,"Gelb - beobachten","Gruen - stabil")))</f>
        <v>Bereits abgewandert (Segment D)</v>
      </c>
    </row>
    <row r="3526" spans="1:27" ht="15" customHeight="1" x14ac:dyDescent="0.25">
      <c r="A3526" s="4" t="s">
        <v>3873</v>
      </c>
      <c r="B3526" s="4" t="s">
        <v>171</v>
      </c>
      <c r="C3526" s="4" t="s">
        <v>89</v>
      </c>
      <c r="D3526" s="4" t="s">
        <v>30</v>
      </c>
      <c r="E3526" s="4">
        <v>19</v>
      </c>
      <c r="F3526" s="4">
        <v>4.2</v>
      </c>
      <c r="G3526" s="4">
        <v>6.6</v>
      </c>
      <c r="H3526" s="4">
        <v>556</v>
      </c>
      <c r="I3526" s="4">
        <v>3</v>
      </c>
      <c r="J3526" s="4">
        <v>73</v>
      </c>
      <c r="K3526" s="4">
        <v>4</v>
      </c>
      <c r="L3526" s="4">
        <v>6</v>
      </c>
      <c r="M3526" s="4">
        <v>5</v>
      </c>
      <c r="N3526" s="4">
        <v>15</v>
      </c>
      <c r="O3526" s="4">
        <f t="shared" si="440"/>
        <v>4</v>
      </c>
      <c r="P3526" s="4">
        <f t="shared" si="441"/>
        <v>3</v>
      </c>
      <c r="Q3526" s="4">
        <f t="shared" si="442"/>
        <v>2</v>
      </c>
      <c r="R3526" s="4">
        <f t="shared" si="443"/>
        <v>9</v>
      </c>
      <c r="S3526" s="4">
        <f t="shared" si="444"/>
        <v>71.7</v>
      </c>
      <c r="T3526" s="4" t="str">
        <f t="shared" si="445"/>
        <v>C - Entwicklungspotenzial</v>
      </c>
      <c r="U3526" s="4">
        <f>ROUND(((E3526-Hilfswerte!$B$20)/Hilfswerte!$B$21)+((F3526-Hilfswerte!$B$22)/Hilfswerte!$B$23)+((G3526-Hilfswerte!$B$24)/Hilfswerte!$B$25)+0.1*INDEX(Hilfswerte!$B$4:$B$15,MATCH(C3526,Hilfswerte!$A$4:$A$15,0)),2)</f>
        <v>-1.1399999999999999</v>
      </c>
      <c r="V3526" s="4">
        <f>ROUND(SQRT((((E3526-Hilfswerte!$B$20)/Hilfswerte!$B$21)-Hilfswerte!$B$28)^2+(((F3526-Hilfswerte!$B$22)/Hilfswerte!$B$23)-Hilfswerte!$B$29)^2+(((G3526-Hilfswerte!$B$24)/Hilfswerte!$B$25)-Hilfswerte!$B$30)^2),3)</f>
        <v>1.141</v>
      </c>
      <c r="W3526" s="4">
        <f>ROUND(E3526*Hilfswerte!$B$31,0)</f>
        <v>3905</v>
      </c>
      <c r="X3526" s="4">
        <f t="shared" si="446"/>
        <v>3349</v>
      </c>
      <c r="Y3526" s="4" t="str">
        <f>IF(T3526="A - Top-Kunde","bereits Top-Kunde",IF(AND(V3526&lt;=Hilfswerte!$B$34,H3526&lt;0.5*W3526),"Hoch",IF(AND(V3526&lt;=Hilfswerte!$B$35,H3526&lt;0.7*W3526),"Mittel","Niedrig")))</f>
        <v>Mittel</v>
      </c>
      <c r="Z3526" s="4">
        <f t="shared" si="447"/>
        <v>16.899999999999999</v>
      </c>
      <c r="AA3526" s="4" t="str">
        <f>IF(J3526&gt;365,"Bereits abgewandert (Segment D)",IF(Z3526&gt;=Hilfswerte!$B$38,"Rot - akut gefaehrdet",IF(Z3526&gt;=Hilfswerte!$B$39,"Gelb - beobachten","Gruen - stabil")))</f>
        <v>Gelb - beobachten</v>
      </c>
    </row>
    <row r="3527" spans="1:27" ht="15" customHeight="1" x14ac:dyDescent="0.25">
      <c r="A3527" s="4" t="s">
        <v>3874</v>
      </c>
      <c r="B3527" s="4" t="s">
        <v>418</v>
      </c>
      <c r="C3527" s="4" t="s">
        <v>55</v>
      </c>
      <c r="D3527" s="4" t="s">
        <v>30</v>
      </c>
      <c r="E3527" s="4">
        <v>89</v>
      </c>
      <c r="F3527" s="4">
        <v>10.8</v>
      </c>
      <c r="G3527" s="4">
        <v>2.8</v>
      </c>
      <c r="H3527" s="4">
        <v>9042</v>
      </c>
      <c r="I3527" s="4">
        <v>2</v>
      </c>
      <c r="J3527" s="4">
        <v>42</v>
      </c>
      <c r="K3527" s="4">
        <v>0</v>
      </c>
      <c r="L3527" s="4">
        <v>-5</v>
      </c>
      <c r="M3527" s="4">
        <v>4</v>
      </c>
      <c r="N3527" s="4">
        <v>-16.2</v>
      </c>
      <c r="O3527" s="4">
        <f t="shared" si="440"/>
        <v>4</v>
      </c>
      <c r="P3527" s="4">
        <f t="shared" si="441"/>
        <v>2</v>
      </c>
      <c r="Q3527" s="4">
        <f t="shared" si="442"/>
        <v>5</v>
      </c>
      <c r="R3527" s="4">
        <f t="shared" si="443"/>
        <v>11</v>
      </c>
      <c r="S3527" s="4">
        <f t="shared" si="444"/>
        <v>101.9</v>
      </c>
      <c r="T3527" s="4" t="str">
        <f t="shared" si="445"/>
        <v>C - Entwicklungspotenzial</v>
      </c>
      <c r="U3527" s="4">
        <f>ROUND(((E3527-Hilfswerte!$B$20)/Hilfswerte!$B$21)+((F3527-Hilfswerte!$B$22)/Hilfswerte!$B$23)+((G3527-Hilfswerte!$B$24)/Hilfswerte!$B$25)+0.1*INDEX(Hilfswerte!$B$4:$B$15,MATCH(C3527,Hilfswerte!$A$4:$A$15,0)),2)</f>
        <v>-1.33</v>
      </c>
      <c r="V3527" s="4">
        <f>ROUND(SQRT((((E3527-Hilfswerte!$B$20)/Hilfswerte!$B$21)-Hilfswerte!$B$28)^2+(((F3527-Hilfswerte!$B$22)/Hilfswerte!$B$23)-Hilfswerte!$B$29)^2+(((G3527-Hilfswerte!$B$24)/Hilfswerte!$B$25)-Hilfswerte!$B$30)^2),3)</f>
        <v>1.46</v>
      </c>
      <c r="W3527" s="4">
        <f>ROUND(E3527*Hilfswerte!$B$31,0)</f>
        <v>18294</v>
      </c>
      <c r="X3527" s="4">
        <f t="shared" si="446"/>
        <v>9252</v>
      </c>
      <c r="Y3527" s="4" t="str">
        <f>IF(T3527="A - Top-Kunde","bereits Top-Kunde",IF(AND(V3527&lt;=Hilfswerte!$B$34,H3527&lt;0.5*W3527),"Hoch",IF(AND(V3527&lt;=Hilfswerte!$B$35,H3527&lt;0.7*W3527),"Mittel","Niedrig")))</f>
        <v>Niedrig</v>
      </c>
      <c r="Z3527" s="4">
        <f t="shared" si="447"/>
        <v>8.6</v>
      </c>
      <c r="AA3527" s="4" t="str">
        <f>IF(J3527&gt;365,"Bereits abgewandert (Segment D)",IF(Z3527&gt;=Hilfswerte!$B$38,"Rot - akut gefaehrdet",IF(Z3527&gt;=Hilfswerte!$B$39,"Gelb - beobachten","Gruen - stabil")))</f>
        <v>Gruen - stabil</v>
      </c>
    </row>
    <row r="3528" spans="1:27" ht="15" customHeight="1" x14ac:dyDescent="0.25">
      <c r="A3528" s="4" t="s">
        <v>3875</v>
      </c>
      <c r="B3528" s="4" t="s">
        <v>1002</v>
      </c>
      <c r="C3528" s="4" t="s">
        <v>62</v>
      </c>
      <c r="D3528" s="4" t="s">
        <v>77</v>
      </c>
      <c r="E3528" s="4">
        <v>70</v>
      </c>
      <c r="F3528" s="4">
        <v>10</v>
      </c>
      <c r="G3528" s="4">
        <v>22.9</v>
      </c>
      <c r="H3528" s="4">
        <v>12977</v>
      </c>
      <c r="I3528" s="4">
        <v>6</v>
      </c>
      <c r="J3528" s="4">
        <v>16</v>
      </c>
      <c r="K3528" s="4">
        <v>0</v>
      </c>
      <c r="L3528" s="4">
        <v>18</v>
      </c>
      <c r="M3528" s="4">
        <v>3</v>
      </c>
      <c r="N3528" s="4">
        <v>-21.4</v>
      </c>
      <c r="O3528" s="4">
        <f t="shared" si="440"/>
        <v>5</v>
      </c>
      <c r="P3528" s="4">
        <f t="shared" si="441"/>
        <v>5</v>
      </c>
      <c r="Q3528" s="4">
        <f t="shared" si="442"/>
        <v>5</v>
      </c>
      <c r="R3528" s="4">
        <f t="shared" si="443"/>
        <v>15</v>
      </c>
      <c r="S3528" s="4">
        <f t="shared" si="444"/>
        <v>133.9</v>
      </c>
      <c r="T3528" s="4" t="str">
        <f t="shared" si="445"/>
        <v>A - Top-Kunde</v>
      </c>
      <c r="U3528" s="4">
        <f>ROUND(((E3528-Hilfswerte!$B$20)/Hilfswerte!$B$21)+((F3528-Hilfswerte!$B$22)/Hilfswerte!$B$23)+((G3528-Hilfswerte!$B$24)/Hilfswerte!$B$25)+0.1*INDEX(Hilfswerte!$B$4:$B$15,MATCH(C3528,Hilfswerte!$A$4:$A$15,0)),2)</f>
        <v>1.9</v>
      </c>
      <c r="V3528" s="4">
        <f>ROUND(SQRT((((E3528-Hilfswerte!$B$20)/Hilfswerte!$B$21)-Hilfswerte!$B$28)^2+(((F3528-Hilfswerte!$B$22)/Hilfswerte!$B$23)-Hilfswerte!$B$29)^2+(((G3528-Hilfswerte!$B$24)/Hilfswerte!$B$25)-Hilfswerte!$B$30)^2),3)</f>
        <v>1.966</v>
      </c>
      <c r="W3528" s="4">
        <f>ROUND(E3528*Hilfswerte!$B$31,0)</f>
        <v>14388</v>
      </c>
      <c r="X3528" s="4">
        <f t="shared" si="446"/>
        <v>1411</v>
      </c>
      <c r="Y3528" s="4" t="str">
        <f>IF(T3528="A - Top-Kunde","bereits Top-Kunde",IF(AND(V3528&lt;=Hilfswerte!$B$34,H3528&lt;0.5*W3528),"Hoch",IF(AND(V3528&lt;=Hilfswerte!$B$35,H3528&lt;0.7*W3528),"Mittel","Niedrig")))</f>
        <v>bereits Top-Kunde</v>
      </c>
      <c r="Z3528" s="4">
        <f t="shared" si="447"/>
        <v>13</v>
      </c>
      <c r="AA3528" s="4" t="str">
        <f>IF(J3528&gt;365,"Bereits abgewandert (Segment D)",IF(Z3528&gt;=Hilfswerte!$B$38,"Rot - akut gefaehrdet",IF(Z3528&gt;=Hilfswerte!$B$39,"Gelb - beobachten","Gruen - stabil")))</f>
        <v>Gruen - stabil</v>
      </c>
    </row>
    <row r="3529" spans="1:27" ht="15" customHeight="1" x14ac:dyDescent="0.25">
      <c r="A3529" s="4" t="s">
        <v>3876</v>
      </c>
      <c r="B3529" s="4" t="s">
        <v>402</v>
      </c>
      <c r="C3529" s="4" t="s">
        <v>65</v>
      </c>
      <c r="D3529" s="4" t="s">
        <v>30</v>
      </c>
      <c r="E3529" s="4">
        <v>41</v>
      </c>
      <c r="F3529" s="4">
        <v>11.6</v>
      </c>
      <c r="G3529" s="4">
        <v>1.4</v>
      </c>
      <c r="H3529" s="4">
        <v>957</v>
      </c>
      <c r="I3529" s="4">
        <v>2</v>
      </c>
      <c r="J3529" s="4">
        <v>92</v>
      </c>
      <c r="K3529" s="4">
        <v>0</v>
      </c>
      <c r="L3529" s="4">
        <v>34</v>
      </c>
      <c r="M3529" s="4">
        <v>2</v>
      </c>
      <c r="N3529" s="4">
        <v>-0.7</v>
      </c>
      <c r="O3529" s="4">
        <f t="shared" si="440"/>
        <v>3</v>
      </c>
      <c r="P3529" s="4">
        <f t="shared" si="441"/>
        <v>2</v>
      </c>
      <c r="Q3529" s="4">
        <f t="shared" si="442"/>
        <v>2</v>
      </c>
      <c r="R3529" s="4">
        <f t="shared" si="443"/>
        <v>7</v>
      </c>
      <c r="S3529" s="4">
        <f t="shared" si="444"/>
        <v>59.5</v>
      </c>
      <c r="T3529" s="4" t="str">
        <f t="shared" si="445"/>
        <v>C - Entwicklungspotenzial</v>
      </c>
      <c r="U3529" s="4">
        <f>ROUND(((E3529-Hilfswerte!$B$20)/Hilfswerte!$B$21)+((F3529-Hilfswerte!$B$22)/Hilfswerte!$B$23)+((G3529-Hilfswerte!$B$24)/Hilfswerte!$B$25)+0.1*INDEX(Hilfswerte!$B$4:$B$15,MATCH(C3529,Hilfswerte!$A$4:$A$15,0)),2)</f>
        <v>-2.08</v>
      </c>
      <c r="V3529" s="4">
        <f>ROUND(SQRT((((E3529-Hilfswerte!$B$20)/Hilfswerte!$B$21)-Hilfswerte!$B$28)^2+(((F3529-Hilfswerte!$B$22)/Hilfswerte!$B$23)-Hilfswerte!$B$29)^2+(((G3529-Hilfswerte!$B$24)/Hilfswerte!$B$25)-Hilfswerte!$B$30)^2),3)</f>
        <v>1.714</v>
      </c>
      <c r="W3529" s="4">
        <f>ROUND(E3529*Hilfswerte!$B$31,0)</f>
        <v>8427</v>
      </c>
      <c r="X3529" s="4">
        <f t="shared" si="446"/>
        <v>7470</v>
      </c>
      <c r="Y3529" s="4" t="str">
        <f>IF(T3529="A - Top-Kunde","bereits Top-Kunde",IF(AND(V3529&lt;=Hilfswerte!$B$34,H3529&lt;0.5*W3529),"Hoch",IF(AND(V3529&lt;=Hilfswerte!$B$35,H3529&lt;0.7*W3529),"Mittel","Niedrig")))</f>
        <v>Niedrig</v>
      </c>
      <c r="Z3529" s="4">
        <f t="shared" si="447"/>
        <v>11.7</v>
      </c>
      <c r="AA3529" s="4" t="str">
        <f>IF(J3529&gt;365,"Bereits abgewandert (Segment D)",IF(Z3529&gt;=Hilfswerte!$B$38,"Rot - akut gefaehrdet",IF(Z3529&gt;=Hilfswerte!$B$39,"Gelb - beobachten","Gruen - stabil")))</f>
        <v>Gruen - stabil</v>
      </c>
    </row>
    <row r="3530" spans="1:27" ht="15" customHeight="1" x14ac:dyDescent="0.25">
      <c r="A3530" s="4" t="s">
        <v>3877</v>
      </c>
      <c r="B3530" s="4" t="s">
        <v>567</v>
      </c>
      <c r="C3530" s="4" t="s">
        <v>38</v>
      </c>
      <c r="D3530" s="4" t="s">
        <v>48</v>
      </c>
      <c r="E3530" s="4">
        <v>80</v>
      </c>
      <c r="F3530" s="4">
        <v>17.3</v>
      </c>
      <c r="G3530" s="4">
        <v>7.7</v>
      </c>
      <c r="H3530" s="4">
        <v>1742</v>
      </c>
      <c r="I3530" s="4">
        <v>1</v>
      </c>
      <c r="J3530" s="4">
        <v>103</v>
      </c>
      <c r="K3530" s="4">
        <v>0</v>
      </c>
      <c r="L3530" s="4">
        <v>10</v>
      </c>
      <c r="M3530" s="4">
        <v>5</v>
      </c>
      <c r="N3530" s="4">
        <v>-4.2</v>
      </c>
      <c r="O3530" s="4">
        <f t="shared" si="440"/>
        <v>3</v>
      </c>
      <c r="P3530" s="4">
        <f t="shared" si="441"/>
        <v>1</v>
      </c>
      <c r="Q3530" s="4">
        <f t="shared" si="442"/>
        <v>3</v>
      </c>
      <c r="R3530" s="4">
        <f t="shared" si="443"/>
        <v>7</v>
      </c>
      <c r="S3530" s="4">
        <f t="shared" si="444"/>
        <v>64.900000000000006</v>
      </c>
      <c r="T3530" s="4" t="str">
        <f t="shared" si="445"/>
        <v>C - Entwicklungspotenzial</v>
      </c>
      <c r="U3530" s="4">
        <f>ROUND(((E3530-Hilfswerte!$B$20)/Hilfswerte!$B$21)+((F3530-Hilfswerte!$B$22)/Hilfswerte!$B$23)+((G3530-Hilfswerte!$B$24)/Hilfswerte!$B$25)+0.1*INDEX(Hilfswerte!$B$4:$B$15,MATCH(C3530,Hilfswerte!$A$4:$A$15,0)),2)</f>
        <v>-0.42</v>
      </c>
      <c r="V3530" s="4">
        <f>ROUND(SQRT((((E3530-Hilfswerte!$B$20)/Hilfswerte!$B$21)-Hilfswerte!$B$28)^2+(((F3530-Hilfswerte!$B$22)/Hilfswerte!$B$23)-Hilfswerte!$B$29)^2+(((G3530-Hilfswerte!$B$24)/Hilfswerte!$B$25)-Hilfswerte!$B$30)^2),3)</f>
        <v>0.76500000000000001</v>
      </c>
      <c r="W3530" s="4">
        <f>ROUND(E3530*Hilfswerte!$B$31,0)</f>
        <v>16444</v>
      </c>
      <c r="X3530" s="4">
        <f t="shared" si="446"/>
        <v>14702</v>
      </c>
      <c r="Y3530" s="4" t="str">
        <f>IF(T3530="A - Top-Kunde","bereits Top-Kunde",IF(AND(V3530&lt;=Hilfswerte!$B$34,H3530&lt;0.5*W3530),"Hoch",IF(AND(V3530&lt;=Hilfswerte!$B$35,H3530&lt;0.7*W3530),"Mittel","Niedrig")))</f>
        <v>Hoch</v>
      </c>
      <c r="Z3530" s="4">
        <f t="shared" si="447"/>
        <v>8.8000000000000007</v>
      </c>
      <c r="AA3530" s="4" t="str">
        <f>IF(J3530&gt;365,"Bereits abgewandert (Segment D)",IF(Z3530&gt;=Hilfswerte!$B$38,"Rot - akut gefaehrdet",IF(Z3530&gt;=Hilfswerte!$B$39,"Gelb - beobachten","Gruen - stabil")))</f>
        <v>Gruen - stabil</v>
      </c>
    </row>
    <row r="3531" spans="1:27" ht="15" customHeight="1" x14ac:dyDescent="0.25">
      <c r="A3531" s="4" t="s">
        <v>3878</v>
      </c>
      <c r="B3531" s="4" t="s">
        <v>69</v>
      </c>
      <c r="C3531" s="4" t="s">
        <v>55</v>
      </c>
      <c r="D3531" s="4" t="s">
        <v>117</v>
      </c>
      <c r="E3531" s="4">
        <v>35</v>
      </c>
      <c r="F3531" s="4">
        <v>4.4000000000000004</v>
      </c>
      <c r="G3531" s="4">
        <v>8.1</v>
      </c>
      <c r="H3531" s="4">
        <v>12053</v>
      </c>
      <c r="I3531" s="4">
        <v>5</v>
      </c>
      <c r="J3531" s="4">
        <v>24</v>
      </c>
      <c r="K3531" s="4">
        <v>1</v>
      </c>
      <c r="L3531" s="4">
        <v>9</v>
      </c>
      <c r="M3531" s="4">
        <v>2</v>
      </c>
      <c r="N3531" s="4">
        <v>-26</v>
      </c>
      <c r="O3531" s="4">
        <f t="shared" si="440"/>
        <v>5</v>
      </c>
      <c r="P3531" s="4">
        <f t="shared" si="441"/>
        <v>5</v>
      </c>
      <c r="Q3531" s="4">
        <f t="shared" si="442"/>
        <v>5</v>
      </c>
      <c r="R3531" s="4">
        <f t="shared" si="443"/>
        <v>15</v>
      </c>
      <c r="S3531" s="4">
        <f t="shared" si="444"/>
        <v>128.30000000000001</v>
      </c>
      <c r="T3531" s="4" t="str">
        <f t="shared" si="445"/>
        <v>A - Top-Kunde</v>
      </c>
      <c r="U3531" s="4">
        <f>ROUND(((E3531-Hilfswerte!$B$20)/Hilfswerte!$B$21)+((F3531-Hilfswerte!$B$22)/Hilfswerte!$B$23)+((G3531-Hilfswerte!$B$24)/Hilfswerte!$B$25)+0.1*INDEX(Hilfswerte!$B$4:$B$15,MATCH(C3531,Hilfswerte!$A$4:$A$15,0)),2)</f>
        <v>-0.83</v>
      </c>
      <c r="V3531" s="4">
        <f>ROUND(SQRT((((E3531-Hilfswerte!$B$20)/Hilfswerte!$B$21)-Hilfswerte!$B$28)^2+(((F3531-Hilfswerte!$B$22)/Hilfswerte!$B$23)-Hilfswerte!$B$29)^2+(((G3531-Hilfswerte!$B$24)/Hilfswerte!$B$25)-Hilfswerte!$B$30)^2),3)</f>
        <v>0.96099999999999997</v>
      </c>
      <c r="W3531" s="4">
        <f>ROUND(E3531*Hilfswerte!$B$31,0)</f>
        <v>7194</v>
      </c>
      <c r="X3531" s="4">
        <f t="shared" si="446"/>
        <v>0</v>
      </c>
      <c r="Y3531" s="4" t="str">
        <f>IF(T3531="A - Top-Kunde","bereits Top-Kunde",IF(AND(V3531&lt;=Hilfswerte!$B$34,H3531&lt;0.5*W3531),"Hoch",IF(AND(V3531&lt;=Hilfswerte!$B$35,H3531&lt;0.7*W3531),"Mittel","Niedrig")))</f>
        <v>bereits Top-Kunde</v>
      </c>
      <c r="Z3531" s="4">
        <f t="shared" si="447"/>
        <v>16.399999999999999</v>
      </c>
      <c r="AA3531" s="4" t="str">
        <f>IF(J3531&gt;365,"Bereits abgewandert (Segment D)",IF(Z3531&gt;=Hilfswerte!$B$38,"Rot - akut gefaehrdet",IF(Z3531&gt;=Hilfswerte!$B$39,"Gelb - beobachten","Gruen - stabil")))</f>
        <v>Gelb - beobachten</v>
      </c>
    </row>
    <row r="3532" spans="1:27" ht="15" customHeight="1" x14ac:dyDescent="0.25">
      <c r="A3532" s="4" t="s">
        <v>3879</v>
      </c>
      <c r="B3532" s="4" t="s">
        <v>593</v>
      </c>
      <c r="C3532" s="4" t="s">
        <v>89</v>
      </c>
      <c r="D3532" s="4" t="s">
        <v>77</v>
      </c>
      <c r="E3532" s="4">
        <v>51</v>
      </c>
      <c r="F3532" s="4">
        <v>10.9</v>
      </c>
      <c r="G3532" s="4">
        <v>7.8</v>
      </c>
      <c r="H3532" s="4">
        <v>442</v>
      </c>
      <c r="I3532" s="4">
        <v>1</v>
      </c>
      <c r="J3532" s="4">
        <v>200</v>
      </c>
      <c r="K3532" s="4">
        <v>0</v>
      </c>
      <c r="L3532" s="4">
        <v>4</v>
      </c>
      <c r="M3532" s="4">
        <v>2</v>
      </c>
      <c r="N3532" s="4">
        <v>-8.4</v>
      </c>
      <c r="O3532" s="4">
        <f t="shared" si="440"/>
        <v>2</v>
      </c>
      <c r="P3532" s="4">
        <f t="shared" si="441"/>
        <v>1</v>
      </c>
      <c r="Q3532" s="4">
        <f t="shared" si="442"/>
        <v>2</v>
      </c>
      <c r="R3532" s="4">
        <f t="shared" si="443"/>
        <v>5</v>
      </c>
      <c r="S3532" s="4">
        <f t="shared" si="444"/>
        <v>44.6</v>
      </c>
      <c r="T3532" s="4" t="str">
        <f t="shared" si="445"/>
        <v>C - Entwicklungspotenzial</v>
      </c>
      <c r="U3532" s="4">
        <f>ROUND(((E3532-Hilfswerte!$B$20)/Hilfswerte!$B$21)+((F3532-Hilfswerte!$B$22)/Hilfswerte!$B$23)+((G3532-Hilfswerte!$B$24)/Hilfswerte!$B$25)+0.1*INDEX(Hilfswerte!$B$4:$B$15,MATCH(C3532,Hilfswerte!$A$4:$A$15,0)),2)</f>
        <v>-0.69</v>
      </c>
      <c r="V3532" s="4">
        <f>ROUND(SQRT((((E3532-Hilfswerte!$B$20)/Hilfswerte!$B$21)-Hilfswerte!$B$28)^2+(((F3532-Hilfswerte!$B$22)/Hilfswerte!$B$23)-Hilfswerte!$B$29)^2+(((G3532-Hilfswerte!$B$24)/Hilfswerte!$B$25)-Hilfswerte!$B$30)^2),3)</f>
        <v>0.879</v>
      </c>
      <c r="W3532" s="4">
        <f>ROUND(E3532*Hilfswerte!$B$31,0)</f>
        <v>10483</v>
      </c>
      <c r="X3532" s="4">
        <f t="shared" si="446"/>
        <v>10041</v>
      </c>
      <c r="Y3532" s="4" t="str">
        <f>IF(T3532="A - Top-Kunde","bereits Top-Kunde",IF(AND(V3532&lt;=Hilfswerte!$B$34,H3532&lt;0.5*W3532),"Hoch",IF(AND(V3532&lt;=Hilfswerte!$B$35,H3532&lt;0.7*W3532),"Mittel","Niedrig")))</f>
        <v>Mittel</v>
      </c>
      <c r="Z3532" s="4">
        <f t="shared" si="447"/>
        <v>14.2</v>
      </c>
      <c r="AA3532" s="4" t="str">
        <f>IF(J3532&gt;365,"Bereits abgewandert (Segment D)",IF(Z3532&gt;=Hilfswerte!$B$38,"Rot - akut gefaehrdet",IF(Z3532&gt;=Hilfswerte!$B$39,"Gelb - beobachten","Gruen - stabil")))</f>
        <v>Gelb - beobachten</v>
      </c>
    </row>
    <row r="3533" spans="1:27" ht="15" customHeight="1" x14ac:dyDescent="0.25">
      <c r="A3533" s="4" t="s">
        <v>3880</v>
      </c>
      <c r="B3533" s="4" t="s">
        <v>531</v>
      </c>
      <c r="C3533" s="4" t="s">
        <v>84</v>
      </c>
      <c r="D3533" s="4" t="s">
        <v>30</v>
      </c>
      <c r="E3533" s="4">
        <v>56</v>
      </c>
      <c r="F3533" s="4">
        <v>7.7</v>
      </c>
      <c r="G3533" s="4">
        <v>3.4</v>
      </c>
      <c r="H3533" s="4">
        <v>750</v>
      </c>
      <c r="I3533" s="4">
        <v>1</v>
      </c>
      <c r="J3533" s="4">
        <v>365</v>
      </c>
      <c r="K3533" s="4">
        <v>0</v>
      </c>
      <c r="L3533" s="4">
        <v>-8</v>
      </c>
      <c r="M3533" s="4">
        <v>5</v>
      </c>
      <c r="N3533" s="4">
        <v>12</v>
      </c>
      <c r="O3533" s="4">
        <f t="shared" si="440"/>
        <v>2</v>
      </c>
      <c r="P3533" s="4">
        <f t="shared" si="441"/>
        <v>1</v>
      </c>
      <c r="Q3533" s="4">
        <f t="shared" si="442"/>
        <v>2</v>
      </c>
      <c r="R3533" s="4">
        <f t="shared" si="443"/>
        <v>5</v>
      </c>
      <c r="S3533" s="4">
        <f t="shared" si="444"/>
        <v>56</v>
      </c>
      <c r="T3533" s="4" t="str">
        <f t="shared" si="445"/>
        <v>C - Entwicklungspotenzial</v>
      </c>
      <c r="U3533" s="4">
        <f>ROUND(((E3533-Hilfswerte!$B$20)/Hilfswerte!$B$21)+((F3533-Hilfswerte!$B$22)/Hilfswerte!$B$23)+((G3533-Hilfswerte!$B$24)/Hilfswerte!$B$25)+0.1*INDEX(Hilfswerte!$B$4:$B$15,MATCH(C3533,Hilfswerte!$A$4:$A$15,0)),2)</f>
        <v>-1.72</v>
      </c>
      <c r="V3533" s="4">
        <f>ROUND(SQRT((((E3533-Hilfswerte!$B$20)/Hilfswerte!$B$21)-Hilfswerte!$B$28)^2+(((F3533-Hilfswerte!$B$22)/Hilfswerte!$B$23)-Hilfswerte!$B$29)^2+(((G3533-Hilfswerte!$B$24)/Hilfswerte!$B$25)-Hilfswerte!$B$30)^2),3)</f>
        <v>1.4339999999999999</v>
      </c>
      <c r="W3533" s="4">
        <f>ROUND(E3533*Hilfswerte!$B$31,0)</f>
        <v>11511</v>
      </c>
      <c r="X3533" s="4">
        <f t="shared" si="446"/>
        <v>10761</v>
      </c>
      <c r="Y3533" s="4" t="str">
        <f>IF(T3533="A - Top-Kunde","bereits Top-Kunde",IF(AND(V3533&lt;=Hilfswerte!$B$34,H3533&lt;0.5*W3533),"Hoch",IF(AND(V3533&lt;=Hilfswerte!$B$35,H3533&lt;0.7*W3533),"Mittel","Niedrig")))</f>
        <v>Niedrig</v>
      </c>
      <c r="Z3533" s="4">
        <f t="shared" si="447"/>
        <v>18.3</v>
      </c>
      <c r="AA3533" s="4" t="str">
        <f>IF(J3533&gt;365,"Bereits abgewandert (Segment D)",IF(Z3533&gt;=Hilfswerte!$B$38,"Rot - akut gefaehrdet",IF(Z3533&gt;=Hilfswerte!$B$39,"Gelb - beobachten","Gruen - stabil")))</f>
        <v>Gelb - beobachten</v>
      </c>
    </row>
    <row r="3534" spans="1:27" ht="15" customHeight="1" x14ac:dyDescent="0.25">
      <c r="A3534" s="4" t="s">
        <v>3881</v>
      </c>
      <c r="B3534" s="4" t="s">
        <v>418</v>
      </c>
      <c r="C3534" s="4" t="s">
        <v>65</v>
      </c>
      <c r="D3534" s="4" t="s">
        <v>30</v>
      </c>
      <c r="E3534" s="4">
        <v>5</v>
      </c>
      <c r="F3534" s="4">
        <v>0.8</v>
      </c>
      <c r="G3534" s="4">
        <v>9.5</v>
      </c>
      <c r="H3534" s="4">
        <v>146</v>
      </c>
      <c r="I3534" s="4">
        <v>1</v>
      </c>
      <c r="J3534" s="4">
        <v>306</v>
      </c>
      <c r="K3534" s="4">
        <v>0</v>
      </c>
      <c r="L3534" s="4">
        <v>16</v>
      </c>
      <c r="M3534" s="4">
        <v>4</v>
      </c>
      <c r="N3534" s="4">
        <v>-0.1</v>
      </c>
      <c r="O3534" s="4">
        <f t="shared" si="440"/>
        <v>2</v>
      </c>
      <c r="P3534" s="4">
        <f t="shared" si="441"/>
        <v>1</v>
      </c>
      <c r="Q3534" s="4">
        <f t="shared" si="442"/>
        <v>2</v>
      </c>
      <c r="R3534" s="4">
        <f t="shared" si="443"/>
        <v>5</v>
      </c>
      <c r="S3534" s="4">
        <f t="shared" si="444"/>
        <v>45.2</v>
      </c>
      <c r="T3534" s="4" t="str">
        <f t="shared" si="445"/>
        <v>C - Entwicklungspotenzial</v>
      </c>
      <c r="U3534" s="4">
        <f>ROUND(((E3534-Hilfswerte!$B$20)/Hilfswerte!$B$21)+((F3534-Hilfswerte!$B$22)/Hilfswerte!$B$23)+((G3534-Hilfswerte!$B$24)/Hilfswerte!$B$25)+0.1*INDEX(Hilfswerte!$B$4:$B$15,MATCH(C3534,Hilfswerte!$A$4:$A$15,0)),2)</f>
        <v>-1.1499999999999999</v>
      </c>
      <c r="V3534" s="4">
        <f>ROUND(SQRT((((E3534-Hilfswerte!$B$20)/Hilfswerte!$B$21)-Hilfswerte!$B$28)^2+(((F3534-Hilfswerte!$B$22)/Hilfswerte!$B$23)-Hilfswerte!$B$29)^2+(((G3534-Hilfswerte!$B$24)/Hilfswerte!$B$25)-Hilfswerte!$B$30)^2),3)</f>
        <v>0.999</v>
      </c>
      <c r="W3534" s="4">
        <f>ROUND(E3534*Hilfswerte!$B$31,0)</f>
        <v>1028</v>
      </c>
      <c r="X3534" s="4">
        <f t="shared" si="446"/>
        <v>882</v>
      </c>
      <c r="Y3534" s="4" t="str">
        <f>IF(T3534="A - Top-Kunde","bereits Top-Kunde",IF(AND(V3534&lt;=Hilfswerte!$B$34,H3534&lt;0.5*W3534),"Hoch",IF(AND(V3534&lt;=Hilfswerte!$B$35,H3534&lt;0.7*W3534),"Mittel","Niedrig")))</f>
        <v>Mittel</v>
      </c>
      <c r="Z3534" s="4">
        <f t="shared" si="447"/>
        <v>18.5</v>
      </c>
      <c r="AA3534" s="4" t="str">
        <f>IF(J3534&gt;365,"Bereits abgewandert (Segment D)",IF(Z3534&gt;=Hilfswerte!$B$38,"Rot - akut gefaehrdet",IF(Z3534&gt;=Hilfswerte!$B$39,"Gelb - beobachten","Gruen - stabil")))</f>
        <v>Gelb - beobachten</v>
      </c>
    </row>
    <row r="3535" spans="1:27" ht="15" customHeight="1" x14ac:dyDescent="0.25">
      <c r="A3535" s="4" t="s">
        <v>3882</v>
      </c>
      <c r="B3535" s="4" t="s">
        <v>67</v>
      </c>
      <c r="C3535" s="4" t="s">
        <v>65</v>
      </c>
      <c r="D3535" s="4" t="s">
        <v>30</v>
      </c>
      <c r="E3535" s="4">
        <v>28</v>
      </c>
      <c r="F3535" s="4">
        <v>7.1</v>
      </c>
      <c r="G3535" s="4">
        <v>5.5</v>
      </c>
      <c r="H3535" s="4">
        <v>7601</v>
      </c>
      <c r="I3535" s="4">
        <v>4</v>
      </c>
      <c r="J3535" s="4">
        <v>43</v>
      </c>
      <c r="K3535" s="4">
        <v>1</v>
      </c>
      <c r="L3535" s="4">
        <v>21</v>
      </c>
      <c r="M3535" s="4">
        <v>4</v>
      </c>
      <c r="N3535" s="4">
        <v>-5.4</v>
      </c>
      <c r="O3535" s="4">
        <f t="shared" si="440"/>
        <v>4</v>
      </c>
      <c r="P3535" s="4">
        <f t="shared" si="441"/>
        <v>4</v>
      </c>
      <c r="Q3535" s="4">
        <f t="shared" si="442"/>
        <v>5</v>
      </c>
      <c r="R3535" s="4">
        <f t="shared" si="443"/>
        <v>13</v>
      </c>
      <c r="S3535" s="4">
        <f t="shared" si="444"/>
        <v>115</v>
      </c>
      <c r="T3535" s="4" t="str">
        <f t="shared" si="445"/>
        <v>B - Kernkunde</v>
      </c>
      <c r="U3535" s="4">
        <f>ROUND(((E3535-Hilfswerte!$B$20)/Hilfswerte!$B$21)+((F3535-Hilfswerte!$B$22)/Hilfswerte!$B$23)+((G3535-Hilfswerte!$B$24)/Hilfswerte!$B$25)+0.1*INDEX(Hilfswerte!$B$4:$B$15,MATCH(C3535,Hilfswerte!$A$4:$A$15,0)),2)</f>
        <v>-1.57</v>
      </c>
      <c r="V3535" s="4">
        <f>ROUND(SQRT((((E3535-Hilfswerte!$B$20)/Hilfswerte!$B$21)-Hilfswerte!$B$28)^2+(((F3535-Hilfswerte!$B$22)/Hilfswerte!$B$23)-Hilfswerte!$B$29)^2+(((G3535-Hilfswerte!$B$24)/Hilfswerte!$B$25)-Hilfswerte!$B$30)^2),3)</f>
        <v>1.2170000000000001</v>
      </c>
      <c r="W3535" s="4">
        <f>ROUND(E3535*Hilfswerte!$B$31,0)</f>
        <v>5755</v>
      </c>
      <c r="X3535" s="4">
        <f t="shared" si="446"/>
        <v>0</v>
      </c>
      <c r="Y3535" s="4" t="str">
        <f>IF(T3535="A - Top-Kunde","bereits Top-Kunde",IF(AND(V3535&lt;=Hilfswerte!$B$34,H3535&lt;0.5*W3535),"Hoch",IF(AND(V3535&lt;=Hilfswerte!$B$35,H3535&lt;0.7*W3535),"Mittel","Niedrig")))</f>
        <v>Niedrig</v>
      </c>
      <c r="Z3535" s="4">
        <f t="shared" si="447"/>
        <v>11.5</v>
      </c>
      <c r="AA3535" s="4" t="str">
        <f>IF(J3535&gt;365,"Bereits abgewandert (Segment D)",IF(Z3535&gt;=Hilfswerte!$B$38,"Rot - akut gefaehrdet",IF(Z3535&gt;=Hilfswerte!$B$39,"Gelb - beobachten","Gruen - stabil")))</f>
        <v>Gruen - stabil</v>
      </c>
    </row>
    <row r="3536" spans="1:27" ht="15" customHeight="1" x14ac:dyDescent="0.25">
      <c r="A3536" s="4" t="s">
        <v>3883</v>
      </c>
      <c r="B3536" s="4" t="s">
        <v>645</v>
      </c>
      <c r="C3536" s="4" t="s">
        <v>62</v>
      </c>
      <c r="D3536" s="4" t="s">
        <v>30</v>
      </c>
      <c r="E3536" s="4">
        <v>97</v>
      </c>
      <c r="F3536" s="4">
        <v>25.5</v>
      </c>
      <c r="G3536" s="4">
        <v>1.1000000000000001</v>
      </c>
      <c r="H3536" s="4">
        <v>2901</v>
      </c>
      <c r="I3536" s="4">
        <v>3</v>
      </c>
      <c r="J3536" s="4">
        <v>12</v>
      </c>
      <c r="K3536" s="4">
        <v>0</v>
      </c>
      <c r="L3536" s="4">
        <v>3</v>
      </c>
      <c r="M3536" s="4">
        <v>2</v>
      </c>
      <c r="N3536" s="4">
        <v>-18.8</v>
      </c>
      <c r="O3536" s="4">
        <f t="shared" si="440"/>
        <v>5</v>
      </c>
      <c r="P3536" s="4">
        <f t="shared" si="441"/>
        <v>3</v>
      </c>
      <c r="Q3536" s="4">
        <f t="shared" si="442"/>
        <v>4</v>
      </c>
      <c r="R3536" s="4">
        <f t="shared" si="443"/>
        <v>12</v>
      </c>
      <c r="S3536" s="4">
        <f t="shared" si="444"/>
        <v>109.7</v>
      </c>
      <c r="T3536" s="4" t="str">
        <f t="shared" si="445"/>
        <v>B - Kernkunde</v>
      </c>
      <c r="U3536" s="4">
        <f>ROUND(((E3536-Hilfswerte!$B$20)/Hilfswerte!$B$21)+((F3536-Hilfswerte!$B$22)/Hilfswerte!$B$23)+((G3536-Hilfswerte!$B$24)/Hilfswerte!$B$25)+0.1*INDEX(Hilfswerte!$B$4:$B$15,MATCH(C3536,Hilfswerte!$A$4:$A$15,0)),2)</f>
        <v>-1.17</v>
      </c>
      <c r="V3536" s="4">
        <f>ROUND(SQRT((((E3536-Hilfswerte!$B$20)/Hilfswerte!$B$21)-Hilfswerte!$B$28)^2+(((F3536-Hilfswerte!$B$22)/Hilfswerte!$B$23)-Hilfswerte!$B$29)^2+(((G3536-Hilfswerte!$B$24)/Hilfswerte!$B$25)-Hilfswerte!$B$30)^2),3)</f>
        <v>1.6479999999999999</v>
      </c>
      <c r="W3536" s="4">
        <f>ROUND(E3536*Hilfswerte!$B$31,0)</f>
        <v>19938</v>
      </c>
      <c r="X3536" s="4">
        <f t="shared" si="446"/>
        <v>17037</v>
      </c>
      <c r="Y3536" s="4" t="str">
        <f>IF(T3536="A - Top-Kunde","bereits Top-Kunde",IF(AND(V3536&lt;=Hilfswerte!$B$34,H3536&lt;0.5*W3536),"Hoch",IF(AND(V3536&lt;=Hilfswerte!$B$35,H3536&lt;0.7*W3536),"Mittel","Niedrig")))</f>
        <v>Niedrig</v>
      </c>
      <c r="Z3536" s="4">
        <f t="shared" si="447"/>
        <v>8.6999999999999993</v>
      </c>
      <c r="AA3536" s="4" t="str">
        <f>IF(J3536&gt;365,"Bereits abgewandert (Segment D)",IF(Z3536&gt;=Hilfswerte!$B$38,"Rot - akut gefaehrdet",IF(Z3536&gt;=Hilfswerte!$B$39,"Gelb - beobachten","Gruen - stabil")))</f>
        <v>Gruen - stabil</v>
      </c>
    </row>
    <row r="3537" spans="1:27" ht="15" customHeight="1" x14ac:dyDescent="0.25">
      <c r="A3537" s="4" t="s">
        <v>3884</v>
      </c>
      <c r="B3537" s="4" t="s">
        <v>92</v>
      </c>
      <c r="C3537" s="4" t="s">
        <v>55</v>
      </c>
      <c r="D3537" s="4" t="s">
        <v>30</v>
      </c>
      <c r="E3537" s="4">
        <v>308</v>
      </c>
      <c r="F3537" s="4">
        <v>58.8</v>
      </c>
      <c r="G3537" s="4">
        <v>16.5</v>
      </c>
      <c r="H3537" s="4">
        <v>7271</v>
      </c>
      <c r="I3537" s="4">
        <v>3</v>
      </c>
      <c r="J3537" s="4">
        <v>89</v>
      </c>
      <c r="K3537" s="4">
        <v>0</v>
      </c>
      <c r="L3537" s="4">
        <v>-3</v>
      </c>
      <c r="M3537" s="4">
        <v>1</v>
      </c>
      <c r="N3537" s="4">
        <v>23.1</v>
      </c>
      <c r="O3537" s="4">
        <f t="shared" si="440"/>
        <v>4</v>
      </c>
      <c r="P3537" s="4">
        <f t="shared" si="441"/>
        <v>3</v>
      </c>
      <c r="Q3537" s="4">
        <f t="shared" si="442"/>
        <v>4</v>
      </c>
      <c r="R3537" s="4">
        <f t="shared" si="443"/>
        <v>11</v>
      </c>
      <c r="S3537" s="4">
        <f t="shared" si="444"/>
        <v>121.6</v>
      </c>
      <c r="T3537" s="4" t="str">
        <f t="shared" si="445"/>
        <v>B - Kernkunde</v>
      </c>
      <c r="U3537" s="4">
        <f>ROUND(((E3537-Hilfswerte!$B$20)/Hilfswerte!$B$21)+((F3537-Hilfswerte!$B$22)/Hilfswerte!$B$23)+((G3537-Hilfswerte!$B$24)/Hilfswerte!$B$25)+0.1*INDEX(Hilfswerte!$B$4:$B$15,MATCH(C3537,Hilfswerte!$A$4:$A$15,0)),2)</f>
        <v>2.65</v>
      </c>
      <c r="V3537" s="4">
        <f>ROUND(SQRT((((E3537-Hilfswerte!$B$20)/Hilfswerte!$B$21)-Hilfswerte!$B$28)^2+(((F3537-Hilfswerte!$B$22)/Hilfswerte!$B$23)-Hilfswerte!$B$29)^2+(((G3537-Hilfswerte!$B$24)/Hilfswerte!$B$25)-Hilfswerte!$B$30)^2),3)</f>
        <v>1.101</v>
      </c>
      <c r="W3537" s="4">
        <f>ROUND(E3537*Hilfswerte!$B$31,0)</f>
        <v>63308</v>
      </c>
      <c r="X3537" s="4">
        <f t="shared" si="446"/>
        <v>56037</v>
      </c>
      <c r="Y3537" s="4" t="str">
        <f>IF(T3537="A - Top-Kunde","bereits Top-Kunde",IF(AND(V3537&lt;=Hilfswerte!$B$34,H3537&lt;0.5*W3537),"Hoch",IF(AND(V3537&lt;=Hilfswerte!$B$35,H3537&lt;0.7*W3537),"Mittel","Niedrig")))</f>
        <v>Mittel</v>
      </c>
      <c r="Z3537" s="4">
        <f t="shared" si="447"/>
        <v>4.5</v>
      </c>
      <c r="AA3537" s="4" t="str">
        <f>IF(J3537&gt;365,"Bereits abgewandert (Segment D)",IF(Z3537&gt;=Hilfswerte!$B$38,"Rot - akut gefaehrdet",IF(Z3537&gt;=Hilfswerte!$B$39,"Gelb - beobachten","Gruen - stabil")))</f>
        <v>Gruen - stabil</v>
      </c>
    </row>
    <row r="3538" spans="1:27" ht="15" customHeight="1" x14ac:dyDescent="0.25">
      <c r="A3538" s="4" t="s">
        <v>3885</v>
      </c>
      <c r="B3538" s="4" t="s">
        <v>865</v>
      </c>
      <c r="C3538" s="4" t="s">
        <v>62</v>
      </c>
      <c r="D3538" s="4" t="s">
        <v>30</v>
      </c>
      <c r="E3538" s="4">
        <v>152</v>
      </c>
      <c r="F3538" s="4">
        <v>28.2</v>
      </c>
      <c r="G3538" s="4">
        <v>17.899999999999999</v>
      </c>
      <c r="H3538" s="4">
        <v>6685</v>
      </c>
      <c r="I3538" s="4">
        <v>2</v>
      </c>
      <c r="J3538" s="4">
        <v>126</v>
      </c>
      <c r="K3538" s="4">
        <v>1</v>
      </c>
      <c r="L3538" s="4">
        <v>-6</v>
      </c>
      <c r="M3538" s="4">
        <v>4</v>
      </c>
      <c r="N3538" s="4">
        <v>32.1</v>
      </c>
      <c r="O3538" s="4">
        <f t="shared" si="440"/>
        <v>3</v>
      </c>
      <c r="P3538" s="4">
        <f t="shared" si="441"/>
        <v>2</v>
      </c>
      <c r="Q3538" s="4">
        <f t="shared" si="442"/>
        <v>4</v>
      </c>
      <c r="R3538" s="4">
        <f t="shared" si="443"/>
        <v>9</v>
      </c>
      <c r="S3538" s="4">
        <f t="shared" si="444"/>
        <v>100.1</v>
      </c>
      <c r="T3538" s="4" t="str">
        <f t="shared" si="445"/>
        <v>C - Entwicklungspotenzial</v>
      </c>
      <c r="U3538" s="4">
        <f>ROUND(((E3538-Hilfswerte!$B$20)/Hilfswerte!$B$21)+((F3538-Hilfswerte!$B$22)/Hilfswerte!$B$23)+((G3538-Hilfswerte!$B$24)/Hilfswerte!$B$25)+0.1*INDEX(Hilfswerte!$B$4:$B$15,MATCH(C3538,Hilfswerte!$A$4:$A$15,0)),2)</f>
        <v>1.78</v>
      </c>
      <c r="V3538" s="4">
        <f>ROUND(SQRT((((E3538-Hilfswerte!$B$20)/Hilfswerte!$B$21)-Hilfswerte!$B$28)^2+(((F3538-Hilfswerte!$B$22)/Hilfswerte!$B$23)-Hilfswerte!$B$29)^2+(((G3538-Hilfswerte!$B$24)/Hilfswerte!$B$25)-Hilfswerte!$B$30)^2),3)</f>
        <v>1.0780000000000001</v>
      </c>
      <c r="W3538" s="4">
        <f>ROUND(E3538*Hilfswerte!$B$31,0)</f>
        <v>31243</v>
      </c>
      <c r="X3538" s="4">
        <f t="shared" si="446"/>
        <v>24558</v>
      </c>
      <c r="Y3538" s="4" t="str">
        <f>IF(T3538="A - Top-Kunde","bereits Top-Kunde",IF(AND(V3538&lt;=Hilfswerte!$B$34,H3538&lt;0.5*W3538),"Hoch",IF(AND(V3538&lt;=Hilfswerte!$B$35,H3538&lt;0.7*W3538),"Mittel","Niedrig")))</f>
        <v>Mittel</v>
      </c>
      <c r="Z3538" s="4">
        <f t="shared" si="447"/>
        <v>9.3000000000000007</v>
      </c>
      <c r="AA3538" s="4" t="str">
        <f>IF(J3538&gt;365,"Bereits abgewandert (Segment D)",IF(Z3538&gt;=Hilfswerte!$B$38,"Rot - akut gefaehrdet",IF(Z3538&gt;=Hilfswerte!$B$39,"Gelb - beobachten","Gruen - stabil")))</f>
        <v>Gruen - stabil</v>
      </c>
    </row>
    <row r="3539" spans="1:27" ht="15" customHeight="1" x14ac:dyDescent="0.25">
      <c r="A3539" s="4" t="s">
        <v>3886</v>
      </c>
      <c r="B3539" s="4" t="s">
        <v>196</v>
      </c>
      <c r="C3539" s="4" t="s">
        <v>65</v>
      </c>
      <c r="D3539" s="4" t="s">
        <v>106</v>
      </c>
      <c r="E3539" s="4">
        <v>40</v>
      </c>
      <c r="F3539" s="4">
        <v>10.9</v>
      </c>
      <c r="G3539" s="4">
        <v>5.6</v>
      </c>
      <c r="H3539" s="4">
        <v>4018</v>
      </c>
      <c r="I3539" s="4">
        <v>2</v>
      </c>
      <c r="J3539" s="4">
        <v>161</v>
      </c>
      <c r="K3539" s="4">
        <v>0</v>
      </c>
      <c r="L3539" s="4">
        <v>-8</v>
      </c>
      <c r="M3539" s="4">
        <v>2</v>
      </c>
      <c r="N3539" s="4">
        <v>23.6</v>
      </c>
      <c r="O3539" s="4">
        <f t="shared" si="440"/>
        <v>3</v>
      </c>
      <c r="P3539" s="4">
        <f t="shared" si="441"/>
        <v>2</v>
      </c>
      <c r="Q3539" s="4">
        <f t="shared" si="442"/>
        <v>4</v>
      </c>
      <c r="R3539" s="4">
        <f t="shared" si="443"/>
        <v>9</v>
      </c>
      <c r="S3539" s="4">
        <f t="shared" si="444"/>
        <v>101.8</v>
      </c>
      <c r="T3539" s="4" t="str">
        <f t="shared" si="445"/>
        <v>C - Entwicklungspotenzial</v>
      </c>
      <c r="U3539" s="4">
        <f>ROUND(((E3539-Hilfswerte!$B$20)/Hilfswerte!$B$21)+((F3539-Hilfswerte!$B$22)/Hilfswerte!$B$23)+((G3539-Hilfswerte!$B$24)/Hilfswerte!$B$25)+0.1*INDEX(Hilfswerte!$B$4:$B$15,MATCH(C3539,Hilfswerte!$A$4:$A$15,0)),2)</f>
        <v>-1.43</v>
      </c>
      <c r="V3539" s="4">
        <f>ROUND(SQRT((((E3539-Hilfswerte!$B$20)/Hilfswerte!$B$21)-Hilfswerte!$B$28)^2+(((F3539-Hilfswerte!$B$22)/Hilfswerte!$B$23)-Hilfswerte!$B$29)^2+(((G3539-Hilfswerte!$B$24)/Hilfswerte!$B$25)-Hilfswerte!$B$30)^2),3)</f>
        <v>1.1499999999999999</v>
      </c>
      <c r="W3539" s="4">
        <f>ROUND(E3539*Hilfswerte!$B$31,0)</f>
        <v>8222</v>
      </c>
      <c r="X3539" s="4">
        <f t="shared" si="446"/>
        <v>4204</v>
      </c>
      <c r="Y3539" s="4" t="str">
        <f>IF(T3539="A - Top-Kunde","bereits Top-Kunde",IF(AND(V3539&lt;=Hilfswerte!$B$34,H3539&lt;0.5*W3539),"Hoch",IF(AND(V3539&lt;=Hilfswerte!$B$35,H3539&lt;0.7*W3539),"Mittel","Niedrig")))</f>
        <v>Niedrig</v>
      </c>
      <c r="Z3539" s="4">
        <f t="shared" si="447"/>
        <v>8.1</v>
      </c>
      <c r="AA3539" s="4" t="str">
        <f>IF(J3539&gt;365,"Bereits abgewandert (Segment D)",IF(Z3539&gt;=Hilfswerte!$B$38,"Rot - akut gefaehrdet",IF(Z3539&gt;=Hilfswerte!$B$39,"Gelb - beobachten","Gruen - stabil")))</f>
        <v>Gruen - stabil</v>
      </c>
    </row>
    <row r="3540" spans="1:27" ht="15" customHeight="1" x14ac:dyDescent="0.25">
      <c r="A3540" s="4" t="s">
        <v>3887</v>
      </c>
      <c r="B3540" s="4" t="s">
        <v>701</v>
      </c>
      <c r="C3540" s="4" t="s">
        <v>33</v>
      </c>
      <c r="D3540" s="4" t="s">
        <v>30</v>
      </c>
      <c r="E3540" s="4">
        <v>50</v>
      </c>
      <c r="F3540" s="4">
        <v>11.8</v>
      </c>
      <c r="G3540" s="4">
        <v>6.8</v>
      </c>
      <c r="H3540" s="4">
        <v>1653</v>
      </c>
      <c r="I3540" s="4">
        <v>1</v>
      </c>
      <c r="J3540" s="4">
        <v>232</v>
      </c>
      <c r="K3540" s="4">
        <v>0</v>
      </c>
      <c r="L3540" s="4">
        <v>3</v>
      </c>
      <c r="M3540" s="4">
        <v>5</v>
      </c>
      <c r="N3540" s="4">
        <v>1.6</v>
      </c>
      <c r="O3540" s="4">
        <f t="shared" si="440"/>
        <v>2</v>
      </c>
      <c r="P3540" s="4">
        <f t="shared" si="441"/>
        <v>1</v>
      </c>
      <c r="Q3540" s="4">
        <f t="shared" si="442"/>
        <v>3</v>
      </c>
      <c r="R3540" s="4">
        <f t="shared" si="443"/>
        <v>6</v>
      </c>
      <c r="S3540" s="4">
        <f t="shared" si="444"/>
        <v>59.9</v>
      </c>
      <c r="T3540" s="4" t="str">
        <f t="shared" si="445"/>
        <v>C - Entwicklungspotenzial</v>
      </c>
      <c r="U3540" s="4">
        <f>ROUND(((E3540-Hilfswerte!$B$20)/Hilfswerte!$B$21)+((F3540-Hilfswerte!$B$22)/Hilfswerte!$B$23)+((G3540-Hilfswerte!$B$24)/Hilfswerte!$B$25)+0.1*INDEX(Hilfswerte!$B$4:$B$15,MATCH(C3540,Hilfswerte!$A$4:$A$15,0)),2)</f>
        <v>-1.1000000000000001</v>
      </c>
      <c r="V3540" s="4">
        <f>ROUND(SQRT((((E3540-Hilfswerte!$B$20)/Hilfswerte!$B$21)-Hilfswerte!$B$28)^2+(((F3540-Hilfswerte!$B$22)/Hilfswerte!$B$23)-Hilfswerte!$B$29)^2+(((G3540-Hilfswerte!$B$24)/Hilfswerte!$B$25)-Hilfswerte!$B$30)^2),3)</f>
        <v>0.98</v>
      </c>
      <c r="W3540" s="4">
        <f>ROUND(E3540*Hilfswerte!$B$31,0)</f>
        <v>10277</v>
      </c>
      <c r="X3540" s="4">
        <f t="shared" si="446"/>
        <v>8624</v>
      </c>
      <c r="Y3540" s="4" t="str">
        <f>IF(T3540="A - Top-Kunde","bereits Top-Kunde",IF(AND(V3540&lt;=Hilfswerte!$B$34,H3540&lt;0.5*W3540),"Hoch",IF(AND(V3540&lt;=Hilfswerte!$B$35,H3540&lt;0.7*W3540),"Mittel","Niedrig")))</f>
        <v>Mittel</v>
      </c>
      <c r="Z3540" s="4">
        <f t="shared" si="447"/>
        <v>12.2</v>
      </c>
      <c r="AA3540" s="4" t="str">
        <f>IF(J3540&gt;365,"Bereits abgewandert (Segment D)",IF(Z3540&gt;=Hilfswerte!$B$38,"Rot - akut gefaehrdet",IF(Z3540&gt;=Hilfswerte!$B$39,"Gelb - beobachten","Gruen - stabil")))</f>
        <v>Gruen - stabil</v>
      </c>
    </row>
    <row r="3541" spans="1:27" ht="15" customHeight="1" x14ac:dyDescent="0.25">
      <c r="A3541" s="4" t="s">
        <v>3888</v>
      </c>
      <c r="B3541" s="4" t="s">
        <v>601</v>
      </c>
      <c r="C3541" s="4" t="s">
        <v>84</v>
      </c>
      <c r="D3541" s="4" t="s">
        <v>30</v>
      </c>
      <c r="E3541" s="4">
        <v>13</v>
      </c>
      <c r="F3541" s="4">
        <v>4.5999999999999996</v>
      </c>
      <c r="G3541" s="4">
        <v>5.3</v>
      </c>
      <c r="H3541" s="4">
        <v>0</v>
      </c>
      <c r="I3541" s="4">
        <v>0</v>
      </c>
      <c r="J3541" s="4">
        <v>462</v>
      </c>
      <c r="K3541" s="4">
        <v>0</v>
      </c>
      <c r="L3541" s="4">
        <v>14</v>
      </c>
      <c r="M3541" s="4">
        <v>0</v>
      </c>
      <c r="N3541" s="4">
        <v>-50.2</v>
      </c>
      <c r="O3541" s="4">
        <f t="shared" si="440"/>
        <v>1</v>
      </c>
      <c r="P3541" s="4">
        <f t="shared" si="441"/>
        <v>1</v>
      </c>
      <c r="Q3541" s="4">
        <f t="shared" si="442"/>
        <v>1</v>
      </c>
      <c r="R3541" s="4">
        <f t="shared" si="443"/>
        <v>3</v>
      </c>
      <c r="S3541" s="4">
        <f t="shared" si="444"/>
        <v>0.7</v>
      </c>
      <c r="T3541" s="4" t="str">
        <f t="shared" si="445"/>
        <v>D - Abwanderungsrisiko</v>
      </c>
      <c r="U3541" s="4">
        <f>ROUND(((E3541-Hilfswerte!$B$20)/Hilfswerte!$B$21)+((F3541-Hilfswerte!$B$22)/Hilfswerte!$B$23)+((G3541-Hilfswerte!$B$24)/Hilfswerte!$B$25)+0.1*INDEX(Hilfswerte!$B$4:$B$15,MATCH(C3541,Hilfswerte!$A$4:$A$15,0)),2)</f>
        <v>-1.66</v>
      </c>
      <c r="V3541" s="4">
        <f>ROUND(SQRT((((E3541-Hilfswerte!$B$20)/Hilfswerte!$B$21)-Hilfswerte!$B$28)^2+(((F3541-Hilfswerte!$B$22)/Hilfswerte!$B$23)-Hilfswerte!$B$29)^2+(((G3541-Hilfswerte!$B$24)/Hilfswerte!$B$25)-Hilfswerte!$B$30)^2),3)</f>
        <v>1.2929999999999999</v>
      </c>
      <c r="W3541" s="4">
        <f>ROUND(E3541*Hilfswerte!$B$31,0)</f>
        <v>2672</v>
      </c>
      <c r="X3541" s="4">
        <f t="shared" si="446"/>
        <v>2672</v>
      </c>
      <c r="Y3541" s="4" t="str">
        <f>IF(T3541="A - Top-Kunde","bereits Top-Kunde",IF(AND(V3541&lt;=Hilfswerte!$B$34,H3541&lt;0.5*W3541),"Hoch",IF(AND(V3541&lt;=Hilfswerte!$B$35,H3541&lt;0.7*W3541),"Mittel","Niedrig")))</f>
        <v>Niedrig</v>
      </c>
      <c r="Z3541" s="4">
        <f t="shared" si="447"/>
        <v>46</v>
      </c>
      <c r="AA3541" s="4" t="str">
        <f>IF(J3541&gt;365,"Bereits abgewandert (Segment D)",IF(Z3541&gt;=Hilfswerte!$B$38,"Rot - akut gefaehrdet",IF(Z3541&gt;=Hilfswerte!$B$39,"Gelb - beobachten","Gruen - stabil")))</f>
        <v>Bereits abgewandert (Segment D)</v>
      </c>
    </row>
    <row r="3542" spans="1:27" ht="15" customHeight="1" x14ac:dyDescent="0.25">
      <c r="A3542" s="4" t="s">
        <v>3889</v>
      </c>
      <c r="B3542" s="4" t="s">
        <v>576</v>
      </c>
      <c r="C3542" s="4" t="s">
        <v>51</v>
      </c>
      <c r="D3542" s="4" t="s">
        <v>106</v>
      </c>
      <c r="E3542" s="4">
        <v>109</v>
      </c>
      <c r="F3542" s="4">
        <v>26.3</v>
      </c>
      <c r="G3542" s="4">
        <v>13.9</v>
      </c>
      <c r="H3542" s="4">
        <v>6938</v>
      </c>
      <c r="I3542" s="4">
        <v>1</v>
      </c>
      <c r="J3542" s="4">
        <v>334</v>
      </c>
      <c r="K3542" s="4">
        <v>0</v>
      </c>
      <c r="L3542" s="4">
        <v>9</v>
      </c>
      <c r="M3542" s="4">
        <v>4</v>
      </c>
      <c r="N3542" s="4">
        <v>8.8000000000000007</v>
      </c>
      <c r="O3542" s="4">
        <f t="shared" si="440"/>
        <v>2</v>
      </c>
      <c r="P3542" s="4">
        <f t="shared" si="441"/>
        <v>1</v>
      </c>
      <c r="Q3542" s="4">
        <f t="shared" si="442"/>
        <v>4</v>
      </c>
      <c r="R3542" s="4">
        <f t="shared" si="443"/>
        <v>7</v>
      </c>
      <c r="S3542" s="4">
        <f t="shared" si="444"/>
        <v>71.7</v>
      </c>
      <c r="T3542" s="4" t="str">
        <f t="shared" si="445"/>
        <v>C - Entwicklungspotenzial</v>
      </c>
      <c r="U3542" s="4">
        <f>ROUND(((E3542-Hilfswerte!$B$20)/Hilfswerte!$B$21)+((F3542-Hilfswerte!$B$22)/Hilfswerte!$B$23)+((G3542-Hilfswerte!$B$24)/Hilfswerte!$B$25)+0.1*INDEX(Hilfswerte!$B$4:$B$15,MATCH(C3542,Hilfswerte!$A$4:$A$15,0)),2)</f>
        <v>0.86</v>
      </c>
      <c r="V3542" s="4">
        <f>ROUND(SQRT((((E3542-Hilfswerte!$B$20)/Hilfswerte!$B$21)-Hilfswerte!$B$28)^2+(((F3542-Hilfswerte!$B$22)/Hilfswerte!$B$23)-Hilfswerte!$B$29)^2+(((G3542-Hilfswerte!$B$24)/Hilfswerte!$B$25)-Hilfswerte!$B$30)^2),3)</f>
        <v>0.53500000000000003</v>
      </c>
      <c r="W3542" s="4">
        <f>ROUND(E3542*Hilfswerte!$B$31,0)</f>
        <v>22405</v>
      </c>
      <c r="X3542" s="4">
        <f t="shared" si="446"/>
        <v>15467</v>
      </c>
      <c r="Y3542" s="4" t="str">
        <f>IF(T3542="A - Top-Kunde","bereits Top-Kunde",IF(AND(V3542&lt;=Hilfswerte!$B$34,H3542&lt;0.5*W3542),"Hoch",IF(AND(V3542&lt;=Hilfswerte!$B$35,H3542&lt;0.7*W3542),"Mittel","Niedrig")))</f>
        <v>Hoch</v>
      </c>
      <c r="Z3542" s="4">
        <f t="shared" si="447"/>
        <v>18.5</v>
      </c>
      <c r="AA3542" s="4" t="str">
        <f>IF(J3542&gt;365,"Bereits abgewandert (Segment D)",IF(Z3542&gt;=Hilfswerte!$B$38,"Rot - akut gefaehrdet",IF(Z3542&gt;=Hilfswerte!$B$39,"Gelb - beobachten","Gruen - stabil")))</f>
        <v>Gelb - beobachten</v>
      </c>
    </row>
    <row r="3543" spans="1:27" ht="15" customHeight="1" x14ac:dyDescent="0.25">
      <c r="A3543" s="4" t="s">
        <v>3890</v>
      </c>
      <c r="B3543" s="4" t="s">
        <v>630</v>
      </c>
      <c r="C3543" s="4" t="s">
        <v>29</v>
      </c>
      <c r="D3543" s="4" t="s">
        <v>30</v>
      </c>
      <c r="E3543" s="4">
        <v>40</v>
      </c>
      <c r="F3543" s="4">
        <v>11.1</v>
      </c>
      <c r="G3543" s="4">
        <v>12.8</v>
      </c>
      <c r="H3543" s="4">
        <v>2467</v>
      </c>
      <c r="I3543" s="4">
        <v>5</v>
      </c>
      <c r="J3543" s="4">
        <v>22</v>
      </c>
      <c r="K3543" s="4">
        <v>0</v>
      </c>
      <c r="L3543" s="4">
        <v>-1</v>
      </c>
      <c r="M3543" s="4">
        <v>2</v>
      </c>
      <c r="N3543" s="4">
        <v>25.5</v>
      </c>
      <c r="O3543" s="4">
        <f t="shared" si="440"/>
        <v>5</v>
      </c>
      <c r="P3543" s="4">
        <f t="shared" si="441"/>
        <v>5</v>
      </c>
      <c r="Q3543" s="4">
        <f t="shared" si="442"/>
        <v>3</v>
      </c>
      <c r="R3543" s="4">
        <f t="shared" si="443"/>
        <v>13</v>
      </c>
      <c r="S3543" s="4">
        <f t="shared" si="444"/>
        <v>142.80000000000001</v>
      </c>
      <c r="T3543" s="4" t="str">
        <f t="shared" si="445"/>
        <v>A - Top-Kunde</v>
      </c>
      <c r="U3543" s="4">
        <f>ROUND(((E3543-Hilfswerte!$B$20)/Hilfswerte!$B$21)+((F3543-Hilfswerte!$B$22)/Hilfswerte!$B$23)+((G3543-Hilfswerte!$B$24)/Hilfswerte!$B$25)+0.1*INDEX(Hilfswerte!$B$4:$B$15,MATCH(C3543,Hilfswerte!$A$4:$A$15,0)),2)</f>
        <v>0.03</v>
      </c>
      <c r="V3543" s="4">
        <f>ROUND(SQRT((((E3543-Hilfswerte!$B$20)/Hilfswerte!$B$21)-Hilfswerte!$B$28)^2+(((F3543-Hilfswerte!$B$22)/Hilfswerte!$B$23)-Hilfswerte!$B$29)^2+(((G3543-Hilfswerte!$B$24)/Hilfswerte!$B$25)-Hilfswerte!$B$30)^2),3)</f>
        <v>0.76800000000000002</v>
      </c>
      <c r="W3543" s="4">
        <f>ROUND(E3543*Hilfswerte!$B$31,0)</f>
        <v>8222</v>
      </c>
      <c r="X3543" s="4">
        <f t="shared" si="446"/>
        <v>5755</v>
      </c>
      <c r="Y3543" s="4" t="str">
        <f>IF(T3543="A - Top-Kunde","bereits Top-Kunde",IF(AND(V3543&lt;=Hilfswerte!$B$34,H3543&lt;0.5*W3543),"Hoch",IF(AND(V3543&lt;=Hilfswerte!$B$35,H3543&lt;0.7*W3543),"Mittel","Niedrig")))</f>
        <v>bereits Top-Kunde</v>
      </c>
      <c r="Z3543" s="4">
        <f t="shared" si="447"/>
        <v>1.1000000000000001</v>
      </c>
      <c r="AA3543" s="4" t="str">
        <f>IF(J3543&gt;365,"Bereits abgewandert (Segment D)",IF(Z3543&gt;=Hilfswerte!$B$38,"Rot - akut gefaehrdet",IF(Z3543&gt;=Hilfswerte!$B$39,"Gelb - beobachten","Gruen - stabil")))</f>
        <v>Gruen - stabil</v>
      </c>
    </row>
    <row r="3544" spans="1:27" ht="15" customHeight="1" x14ac:dyDescent="0.25">
      <c r="A3544" s="4" t="s">
        <v>3891</v>
      </c>
      <c r="B3544" s="4" t="s">
        <v>181</v>
      </c>
      <c r="C3544" s="4" t="s">
        <v>29</v>
      </c>
      <c r="D3544" s="4" t="s">
        <v>117</v>
      </c>
      <c r="E3544" s="4">
        <v>246</v>
      </c>
      <c r="F3544" s="4">
        <v>73.400000000000006</v>
      </c>
      <c r="G3544" s="4">
        <v>6.3</v>
      </c>
      <c r="H3544" s="4">
        <v>3686</v>
      </c>
      <c r="I3544" s="4">
        <v>1</v>
      </c>
      <c r="J3544" s="4">
        <v>331</v>
      </c>
      <c r="K3544" s="4">
        <v>0</v>
      </c>
      <c r="L3544" s="4">
        <v>-3</v>
      </c>
      <c r="M3544" s="4">
        <v>6</v>
      </c>
      <c r="N3544" s="4">
        <v>0.2</v>
      </c>
      <c r="O3544" s="4">
        <f t="shared" si="440"/>
        <v>2</v>
      </c>
      <c r="P3544" s="4">
        <f t="shared" si="441"/>
        <v>1</v>
      </c>
      <c r="Q3544" s="4">
        <f t="shared" si="442"/>
        <v>4</v>
      </c>
      <c r="R3544" s="4">
        <f t="shared" si="443"/>
        <v>7</v>
      </c>
      <c r="S3544" s="4">
        <f t="shared" si="444"/>
        <v>70.099999999999994</v>
      </c>
      <c r="T3544" s="4" t="str">
        <f t="shared" si="445"/>
        <v>C - Entwicklungspotenzial</v>
      </c>
      <c r="U3544" s="4">
        <f>ROUND(((E3544-Hilfswerte!$B$20)/Hilfswerte!$B$21)+((F3544-Hilfswerte!$B$22)/Hilfswerte!$B$23)+((G3544-Hilfswerte!$B$24)/Hilfswerte!$B$25)+0.1*INDEX(Hilfswerte!$B$4:$B$15,MATCH(C3544,Hilfswerte!$A$4:$A$15,0)),2)</f>
        <v>1.01</v>
      </c>
      <c r="V3544" s="4">
        <f>ROUND(SQRT((((E3544-Hilfswerte!$B$20)/Hilfswerte!$B$21)-Hilfswerte!$B$28)^2+(((F3544-Hilfswerte!$B$22)/Hilfswerte!$B$23)-Hilfswerte!$B$29)^2+(((G3544-Hilfswerte!$B$24)/Hilfswerte!$B$25)-Hilfswerte!$B$30)^2),3)</f>
        <v>1.0660000000000001</v>
      </c>
      <c r="W3544" s="4">
        <f>ROUND(E3544*Hilfswerte!$B$31,0)</f>
        <v>50564</v>
      </c>
      <c r="X3544" s="4">
        <f t="shared" si="446"/>
        <v>46878</v>
      </c>
      <c r="Y3544" s="4" t="str">
        <f>IF(T3544="A - Top-Kunde","bereits Top-Kunde",IF(AND(V3544&lt;=Hilfswerte!$B$34,H3544&lt;0.5*W3544),"Hoch",IF(AND(V3544&lt;=Hilfswerte!$B$35,H3544&lt;0.7*W3544),"Mittel","Niedrig")))</f>
        <v>Mittel</v>
      </c>
      <c r="Z3544" s="4">
        <f t="shared" si="447"/>
        <v>16.600000000000001</v>
      </c>
      <c r="AA3544" s="4" t="str">
        <f>IF(J3544&gt;365,"Bereits abgewandert (Segment D)",IF(Z3544&gt;=Hilfswerte!$B$38,"Rot - akut gefaehrdet",IF(Z3544&gt;=Hilfswerte!$B$39,"Gelb - beobachten","Gruen - stabil")))</f>
        <v>Gelb - beobachten</v>
      </c>
    </row>
    <row r="3545" spans="1:27" ht="15" customHeight="1" x14ac:dyDescent="0.25">
      <c r="A3545" s="4" t="s">
        <v>3892</v>
      </c>
      <c r="B3545" s="4" t="s">
        <v>271</v>
      </c>
      <c r="C3545" s="4" t="s">
        <v>38</v>
      </c>
      <c r="D3545" s="4" t="s">
        <v>122</v>
      </c>
      <c r="E3545" s="4">
        <v>16</v>
      </c>
      <c r="F3545" s="4">
        <v>2.9</v>
      </c>
      <c r="G3545" s="4">
        <v>17</v>
      </c>
      <c r="H3545" s="4">
        <v>6835</v>
      </c>
      <c r="I3545" s="4">
        <v>8</v>
      </c>
      <c r="J3545" s="4">
        <v>10</v>
      </c>
      <c r="K3545" s="4">
        <v>1</v>
      </c>
      <c r="L3545" s="4">
        <v>12</v>
      </c>
      <c r="M3545" s="4">
        <v>1</v>
      </c>
      <c r="N3545" s="4">
        <v>10.6</v>
      </c>
      <c r="O3545" s="4">
        <f t="shared" si="440"/>
        <v>5</v>
      </c>
      <c r="P3545" s="4">
        <f t="shared" si="441"/>
        <v>5</v>
      </c>
      <c r="Q3545" s="4">
        <f t="shared" si="442"/>
        <v>4</v>
      </c>
      <c r="R3545" s="4">
        <f t="shared" si="443"/>
        <v>14</v>
      </c>
      <c r="S3545" s="4">
        <f t="shared" si="444"/>
        <v>135.69999999999999</v>
      </c>
      <c r="T3545" s="4" t="str">
        <f t="shared" si="445"/>
        <v>A - Top-Kunde</v>
      </c>
      <c r="U3545" s="4">
        <f>ROUND(((E3545-Hilfswerte!$B$20)/Hilfswerte!$B$21)+((F3545-Hilfswerte!$B$22)/Hilfswerte!$B$23)+((G3545-Hilfswerte!$B$24)/Hilfswerte!$B$25)+0.1*INDEX(Hilfswerte!$B$4:$B$15,MATCH(C3545,Hilfswerte!$A$4:$A$15,0)),2)</f>
        <v>0.52</v>
      </c>
      <c r="V3545" s="4">
        <f>ROUND(SQRT((((E3545-Hilfswerte!$B$20)/Hilfswerte!$B$21)-Hilfswerte!$B$28)^2+(((F3545-Hilfswerte!$B$22)/Hilfswerte!$B$23)-Hilfswerte!$B$29)^2+(((G3545-Hilfswerte!$B$24)/Hilfswerte!$B$25)-Hilfswerte!$B$30)^2),3)</f>
        <v>1.2869999999999999</v>
      </c>
      <c r="W3545" s="4">
        <f>ROUND(E3545*Hilfswerte!$B$31,0)</f>
        <v>3289</v>
      </c>
      <c r="X3545" s="4">
        <f t="shared" si="446"/>
        <v>0</v>
      </c>
      <c r="Y3545" s="4" t="str">
        <f>IF(T3545="A - Top-Kunde","bereits Top-Kunde",IF(AND(V3545&lt;=Hilfswerte!$B$34,H3545&lt;0.5*W3545),"Hoch",IF(AND(V3545&lt;=Hilfswerte!$B$35,H3545&lt;0.7*W3545),"Mittel","Niedrig")))</f>
        <v>bereits Top-Kunde</v>
      </c>
      <c r="Z3545" s="4">
        <f t="shared" si="447"/>
        <v>5.9</v>
      </c>
      <c r="AA3545" s="4" t="str">
        <f>IF(J3545&gt;365,"Bereits abgewandert (Segment D)",IF(Z3545&gt;=Hilfswerte!$B$38,"Rot - akut gefaehrdet",IF(Z3545&gt;=Hilfswerte!$B$39,"Gelb - beobachten","Gruen - stabil")))</f>
        <v>Gruen - stabil</v>
      </c>
    </row>
    <row r="3546" spans="1:27" ht="15" customHeight="1" x14ac:dyDescent="0.25">
      <c r="A3546" s="4" t="s">
        <v>3893</v>
      </c>
      <c r="B3546" s="4" t="s">
        <v>1809</v>
      </c>
      <c r="C3546" s="4" t="s">
        <v>38</v>
      </c>
      <c r="D3546" s="4" t="s">
        <v>48</v>
      </c>
      <c r="E3546" s="4">
        <v>95</v>
      </c>
      <c r="F3546" s="4">
        <v>17.8</v>
      </c>
      <c r="G3546" s="4">
        <v>8.1999999999999993</v>
      </c>
      <c r="H3546" s="4">
        <v>1447</v>
      </c>
      <c r="I3546" s="4">
        <v>1</v>
      </c>
      <c r="J3546" s="4">
        <v>106</v>
      </c>
      <c r="K3546" s="4">
        <v>0</v>
      </c>
      <c r="L3546" s="4">
        <v>18</v>
      </c>
      <c r="M3546" s="4">
        <v>6</v>
      </c>
      <c r="N3546" s="4">
        <v>-6.2</v>
      </c>
      <c r="O3546" s="4">
        <f t="shared" si="440"/>
        <v>3</v>
      </c>
      <c r="P3546" s="4">
        <f t="shared" si="441"/>
        <v>1</v>
      </c>
      <c r="Q3546" s="4">
        <f t="shared" si="442"/>
        <v>3</v>
      </c>
      <c r="R3546" s="4">
        <f t="shared" si="443"/>
        <v>7</v>
      </c>
      <c r="S3546" s="4">
        <f t="shared" si="444"/>
        <v>61.5</v>
      </c>
      <c r="T3546" s="4" t="str">
        <f t="shared" si="445"/>
        <v>C - Entwicklungspotenzial</v>
      </c>
      <c r="U3546" s="4">
        <f>ROUND(((E3546-Hilfswerte!$B$20)/Hilfswerte!$B$21)+((F3546-Hilfswerte!$B$22)/Hilfswerte!$B$23)+((G3546-Hilfswerte!$B$24)/Hilfswerte!$B$25)+0.1*INDEX(Hilfswerte!$B$4:$B$15,MATCH(C3546,Hilfswerte!$A$4:$A$15,0)),2)</f>
        <v>-0.27</v>
      </c>
      <c r="V3546" s="4">
        <f>ROUND(SQRT((((E3546-Hilfswerte!$B$20)/Hilfswerte!$B$21)-Hilfswerte!$B$28)^2+(((F3546-Hilfswerte!$B$22)/Hilfswerte!$B$23)-Hilfswerte!$B$29)^2+(((G3546-Hilfswerte!$B$24)/Hilfswerte!$B$25)-Hilfswerte!$B$30)^2),3)</f>
        <v>0.67300000000000004</v>
      </c>
      <c r="W3546" s="4">
        <f>ROUND(E3546*Hilfswerte!$B$31,0)</f>
        <v>19527</v>
      </c>
      <c r="X3546" s="4">
        <f t="shared" si="446"/>
        <v>18080</v>
      </c>
      <c r="Y3546" s="4" t="str">
        <f>IF(T3546="A - Top-Kunde","bereits Top-Kunde",IF(AND(V3546&lt;=Hilfswerte!$B$34,H3546&lt;0.5*W3546),"Hoch",IF(AND(V3546&lt;=Hilfswerte!$B$35,H3546&lt;0.7*W3546),"Mittel","Niedrig")))</f>
        <v>Hoch</v>
      </c>
      <c r="Z3546" s="4">
        <f t="shared" si="447"/>
        <v>11.4</v>
      </c>
      <c r="AA3546" s="4" t="str">
        <f>IF(J3546&gt;365,"Bereits abgewandert (Segment D)",IF(Z3546&gt;=Hilfswerte!$B$38,"Rot - akut gefaehrdet",IF(Z3546&gt;=Hilfswerte!$B$39,"Gelb - beobachten","Gruen - stabil")))</f>
        <v>Gruen - stabil</v>
      </c>
    </row>
    <row r="3547" spans="1:27" ht="15" customHeight="1" x14ac:dyDescent="0.25">
      <c r="A3547" s="4" t="s">
        <v>3894</v>
      </c>
      <c r="B3547" s="4" t="s">
        <v>194</v>
      </c>
      <c r="C3547" s="4" t="s">
        <v>65</v>
      </c>
      <c r="D3547" s="4" t="s">
        <v>117</v>
      </c>
      <c r="E3547" s="4">
        <v>144</v>
      </c>
      <c r="F3547" s="4">
        <v>48.4</v>
      </c>
      <c r="G3547" s="4">
        <v>8.4</v>
      </c>
      <c r="H3547" s="4">
        <v>0</v>
      </c>
      <c r="I3547" s="4">
        <v>0</v>
      </c>
      <c r="J3547" s="4">
        <v>469</v>
      </c>
      <c r="K3547" s="4">
        <v>0</v>
      </c>
      <c r="L3547" s="4">
        <v>11</v>
      </c>
      <c r="M3547" s="4">
        <v>0</v>
      </c>
      <c r="N3547" s="4">
        <v>-47.1</v>
      </c>
      <c r="O3547" s="4">
        <f t="shared" si="440"/>
        <v>1</v>
      </c>
      <c r="P3547" s="4">
        <f t="shared" si="441"/>
        <v>1</v>
      </c>
      <c r="Q3547" s="4">
        <f t="shared" si="442"/>
        <v>1</v>
      </c>
      <c r="R3547" s="4">
        <f t="shared" si="443"/>
        <v>3</v>
      </c>
      <c r="S3547" s="4">
        <f t="shared" si="444"/>
        <v>3.2</v>
      </c>
      <c r="T3547" s="4" t="str">
        <f t="shared" si="445"/>
        <v>D - Abwanderungsrisiko</v>
      </c>
      <c r="U3547" s="4">
        <f>ROUND(((E3547-Hilfswerte!$B$20)/Hilfswerte!$B$21)+((F3547-Hilfswerte!$B$22)/Hilfswerte!$B$23)+((G3547-Hilfswerte!$B$24)/Hilfswerte!$B$25)+0.1*INDEX(Hilfswerte!$B$4:$B$15,MATCH(C3547,Hilfswerte!$A$4:$A$15,0)),2)</f>
        <v>0.13</v>
      </c>
      <c r="V3547" s="4">
        <f>ROUND(SQRT((((E3547-Hilfswerte!$B$20)/Hilfswerte!$B$21)-Hilfswerte!$B$28)^2+(((F3547-Hilfswerte!$B$22)/Hilfswerte!$B$23)-Hilfswerte!$B$29)^2+(((G3547-Hilfswerte!$B$24)/Hilfswerte!$B$25)-Hilfswerte!$B$30)^2),3)</f>
        <v>0.496</v>
      </c>
      <c r="W3547" s="4">
        <f>ROUND(E3547*Hilfswerte!$B$31,0)</f>
        <v>29599</v>
      </c>
      <c r="X3547" s="4">
        <f t="shared" si="446"/>
        <v>29599</v>
      </c>
      <c r="Y3547" s="4" t="str">
        <f>IF(T3547="A - Top-Kunde","bereits Top-Kunde",IF(AND(V3547&lt;=Hilfswerte!$B$34,H3547&lt;0.5*W3547),"Hoch",IF(AND(V3547&lt;=Hilfswerte!$B$35,H3547&lt;0.7*W3547),"Mittel","Niedrig")))</f>
        <v>Hoch</v>
      </c>
      <c r="Z3547" s="4">
        <f t="shared" si="447"/>
        <v>44.5</v>
      </c>
      <c r="AA3547" s="4" t="str">
        <f>IF(J3547&gt;365,"Bereits abgewandert (Segment D)",IF(Z3547&gt;=Hilfswerte!$B$38,"Rot - akut gefaehrdet",IF(Z3547&gt;=Hilfswerte!$B$39,"Gelb - beobachten","Gruen - stabil")))</f>
        <v>Bereits abgewandert (Segment D)</v>
      </c>
    </row>
    <row r="3548" spans="1:27" ht="15" customHeight="1" x14ac:dyDescent="0.25">
      <c r="A3548" s="4" t="s">
        <v>3895</v>
      </c>
      <c r="B3548" s="4" t="s">
        <v>196</v>
      </c>
      <c r="C3548" s="4" t="s">
        <v>74</v>
      </c>
      <c r="D3548" s="4" t="s">
        <v>30</v>
      </c>
      <c r="E3548" s="4">
        <v>22</v>
      </c>
      <c r="F3548" s="4">
        <v>4.4000000000000004</v>
      </c>
      <c r="G3548" s="4">
        <v>15.3</v>
      </c>
      <c r="H3548" s="4">
        <v>3799</v>
      </c>
      <c r="I3548" s="4">
        <v>4</v>
      </c>
      <c r="J3548" s="4">
        <v>252</v>
      </c>
      <c r="K3548" s="4">
        <v>1</v>
      </c>
      <c r="L3548" s="4">
        <v>9</v>
      </c>
      <c r="M3548" s="4">
        <v>1</v>
      </c>
      <c r="N3548" s="4">
        <v>10.6</v>
      </c>
      <c r="O3548" s="4">
        <f t="shared" si="440"/>
        <v>2</v>
      </c>
      <c r="P3548" s="4">
        <f t="shared" si="441"/>
        <v>4</v>
      </c>
      <c r="Q3548" s="4">
        <f t="shared" si="442"/>
        <v>4</v>
      </c>
      <c r="R3548" s="4">
        <f t="shared" si="443"/>
        <v>10</v>
      </c>
      <c r="S3548" s="4">
        <f t="shared" si="444"/>
        <v>96.6</v>
      </c>
      <c r="T3548" s="4" t="str">
        <f t="shared" si="445"/>
        <v>C - Entwicklungspotenzial</v>
      </c>
      <c r="U3548" s="4">
        <f>ROUND(((E3548-Hilfswerte!$B$20)/Hilfswerte!$B$21)+((F3548-Hilfswerte!$B$22)/Hilfswerte!$B$23)+((G3548-Hilfswerte!$B$24)/Hilfswerte!$B$25)+0.1*INDEX(Hilfswerte!$B$4:$B$15,MATCH(C3548,Hilfswerte!$A$4:$A$15,0)),2)</f>
        <v>-0.06</v>
      </c>
      <c r="V3548" s="4">
        <f>ROUND(SQRT((((E3548-Hilfswerte!$B$20)/Hilfswerte!$B$21)-Hilfswerte!$B$28)^2+(((F3548-Hilfswerte!$B$22)/Hilfswerte!$B$23)-Hilfswerte!$B$29)^2+(((G3548-Hilfswerte!$B$24)/Hilfswerte!$B$25)-Hilfswerte!$B$30)^2),3)</f>
        <v>1.08</v>
      </c>
      <c r="W3548" s="4">
        <f>ROUND(E3548*Hilfswerte!$B$31,0)</f>
        <v>4522</v>
      </c>
      <c r="X3548" s="4">
        <f t="shared" si="446"/>
        <v>723</v>
      </c>
      <c r="Y3548" s="4" t="str">
        <f>IF(T3548="A - Top-Kunde","bereits Top-Kunde",IF(AND(V3548&lt;=Hilfswerte!$B$34,H3548&lt;0.5*W3548),"Hoch",IF(AND(V3548&lt;=Hilfswerte!$B$35,H3548&lt;0.7*W3548),"Mittel","Niedrig")))</f>
        <v>Niedrig</v>
      </c>
      <c r="Z3548" s="4">
        <f t="shared" si="447"/>
        <v>17.399999999999999</v>
      </c>
      <c r="AA3548" s="4" t="str">
        <f>IF(J3548&gt;365,"Bereits abgewandert (Segment D)",IF(Z3548&gt;=Hilfswerte!$B$38,"Rot - akut gefaehrdet",IF(Z3548&gt;=Hilfswerte!$B$39,"Gelb - beobachten","Gruen - stabil")))</f>
        <v>Gelb - beobachten</v>
      </c>
    </row>
    <row r="3549" spans="1:27" ht="15" customHeight="1" x14ac:dyDescent="0.25">
      <c r="A3549" s="4" t="s">
        <v>3896</v>
      </c>
      <c r="B3549" s="4" t="s">
        <v>410</v>
      </c>
      <c r="C3549" s="4" t="s">
        <v>84</v>
      </c>
      <c r="D3549" s="4" t="s">
        <v>106</v>
      </c>
      <c r="E3549" s="4">
        <v>26</v>
      </c>
      <c r="F3549" s="4">
        <v>4.5</v>
      </c>
      <c r="G3549" s="4">
        <v>9</v>
      </c>
      <c r="H3549" s="4">
        <v>149</v>
      </c>
      <c r="I3549" s="4">
        <v>2</v>
      </c>
      <c r="J3549" s="4">
        <v>202</v>
      </c>
      <c r="K3549" s="4">
        <v>0</v>
      </c>
      <c r="L3549" s="4">
        <v>9</v>
      </c>
      <c r="M3549" s="4">
        <v>3</v>
      </c>
      <c r="N3549" s="4">
        <v>33.299999999999997</v>
      </c>
      <c r="O3549" s="4">
        <f t="shared" si="440"/>
        <v>2</v>
      </c>
      <c r="P3549" s="4">
        <f t="shared" si="441"/>
        <v>2</v>
      </c>
      <c r="Q3549" s="4">
        <f t="shared" si="442"/>
        <v>2</v>
      </c>
      <c r="R3549" s="4">
        <f t="shared" si="443"/>
        <v>6</v>
      </c>
      <c r="S3549" s="4">
        <f t="shared" si="444"/>
        <v>74</v>
      </c>
      <c r="T3549" s="4" t="str">
        <f t="shared" si="445"/>
        <v>C - Entwicklungspotenzial</v>
      </c>
      <c r="U3549" s="4">
        <f>ROUND(((E3549-Hilfswerte!$B$20)/Hilfswerte!$B$21)+((F3549-Hilfswerte!$B$22)/Hilfswerte!$B$23)+((G3549-Hilfswerte!$B$24)/Hilfswerte!$B$25)+0.1*INDEX(Hilfswerte!$B$4:$B$15,MATCH(C3549,Hilfswerte!$A$4:$A$15,0)),2)</f>
        <v>-1.01</v>
      </c>
      <c r="V3549" s="4">
        <f>ROUND(SQRT((((E3549-Hilfswerte!$B$20)/Hilfswerte!$B$21)-Hilfswerte!$B$28)^2+(((F3549-Hilfswerte!$B$22)/Hilfswerte!$B$23)-Hilfswerte!$B$29)^2+(((G3549-Hilfswerte!$B$24)/Hilfswerte!$B$25)-Hilfswerte!$B$30)^2),3)</f>
        <v>0.92</v>
      </c>
      <c r="W3549" s="4">
        <f>ROUND(E3549*Hilfswerte!$B$31,0)</f>
        <v>5344</v>
      </c>
      <c r="X3549" s="4">
        <f t="shared" si="446"/>
        <v>5195</v>
      </c>
      <c r="Y3549" s="4" t="str">
        <f>IF(T3549="A - Top-Kunde","bereits Top-Kunde",IF(AND(V3549&lt;=Hilfswerte!$B$34,H3549&lt;0.5*W3549),"Hoch",IF(AND(V3549&lt;=Hilfswerte!$B$35,H3549&lt;0.7*W3549),"Mittel","Niedrig")))</f>
        <v>Mittel</v>
      </c>
      <c r="Z3549" s="4">
        <f t="shared" si="447"/>
        <v>11.9</v>
      </c>
      <c r="AA3549" s="4" t="str">
        <f>IF(J3549&gt;365,"Bereits abgewandert (Segment D)",IF(Z3549&gt;=Hilfswerte!$B$38,"Rot - akut gefaehrdet",IF(Z3549&gt;=Hilfswerte!$B$39,"Gelb - beobachten","Gruen - stabil")))</f>
        <v>Gruen - stabil</v>
      </c>
    </row>
    <row r="3550" spans="1:27" ht="15" customHeight="1" x14ac:dyDescent="0.25">
      <c r="A3550" s="4" t="s">
        <v>3897</v>
      </c>
      <c r="B3550" s="4" t="s">
        <v>681</v>
      </c>
      <c r="C3550" s="4" t="s">
        <v>62</v>
      </c>
      <c r="D3550" s="4" t="s">
        <v>30</v>
      </c>
      <c r="E3550" s="4">
        <v>61</v>
      </c>
      <c r="F3550" s="4">
        <v>10.4</v>
      </c>
      <c r="G3550" s="4">
        <v>14.8</v>
      </c>
      <c r="H3550" s="4">
        <v>12023</v>
      </c>
      <c r="I3550" s="4">
        <v>8</v>
      </c>
      <c r="J3550" s="4">
        <v>42</v>
      </c>
      <c r="K3550" s="4">
        <v>0</v>
      </c>
      <c r="L3550" s="4">
        <v>23</v>
      </c>
      <c r="M3550" s="4">
        <v>2</v>
      </c>
      <c r="N3550" s="4">
        <v>5.8</v>
      </c>
      <c r="O3550" s="4">
        <f t="shared" si="440"/>
        <v>4</v>
      </c>
      <c r="P3550" s="4">
        <f t="shared" si="441"/>
        <v>5</v>
      </c>
      <c r="Q3550" s="4">
        <f t="shared" si="442"/>
        <v>5</v>
      </c>
      <c r="R3550" s="4">
        <f t="shared" si="443"/>
        <v>14</v>
      </c>
      <c r="S3550" s="4">
        <f t="shared" si="444"/>
        <v>136</v>
      </c>
      <c r="T3550" s="4" t="str">
        <f t="shared" si="445"/>
        <v>A - Top-Kunde</v>
      </c>
      <c r="U3550" s="4">
        <f>ROUND(((E3550-Hilfswerte!$B$20)/Hilfswerte!$B$21)+((F3550-Hilfswerte!$B$22)/Hilfswerte!$B$23)+((G3550-Hilfswerte!$B$24)/Hilfswerte!$B$25)+0.1*INDEX(Hilfswerte!$B$4:$B$15,MATCH(C3550,Hilfswerte!$A$4:$A$15,0)),2)</f>
        <v>0.57999999999999996</v>
      </c>
      <c r="V3550" s="4">
        <f>ROUND(SQRT((((E3550-Hilfswerte!$B$20)/Hilfswerte!$B$21)-Hilfswerte!$B$28)^2+(((F3550-Hilfswerte!$B$22)/Hilfswerte!$B$23)-Hilfswerte!$B$29)^2+(((G3550-Hilfswerte!$B$24)/Hilfswerte!$B$25)-Hilfswerte!$B$30)^2),3)</f>
        <v>0.879</v>
      </c>
      <c r="W3550" s="4">
        <f>ROUND(E3550*Hilfswerte!$B$31,0)</f>
        <v>12538</v>
      </c>
      <c r="X3550" s="4">
        <f t="shared" si="446"/>
        <v>515</v>
      </c>
      <c r="Y3550" s="4" t="str">
        <f>IF(T3550="A - Top-Kunde","bereits Top-Kunde",IF(AND(V3550&lt;=Hilfswerte!$B$34,H3550&lt;0.5*W3550),"Hoch",IF(AND(V3550&lt;=Hilfswerte!$B$35,H3550&lt;0.7*W3550),"Mittel","Niedrig")))</f>
        <v>bereits Top-Kunde</v>
      </c>
      <c r="Z3550" s="4">
        <f t="shared" si="447"/>
        <v>6.7</v>
      </c>
      <c r="AA3550" s="4" t="str">
        <f>IF(J3550&gt;365,"Bereits abgewandert (Segment D)",IF(Z3550&gt;=Hilfswerte!$B$38,"Rot - akut gefaehrdet",IF(Z3550&gt;=Hilfswerte!$B$39,"Gelb - beobachten","Gruen - stabil")))</f>
        <v>Gruen - stabil</v>
      </c>
    </row>
    <row r="3551" spans="1:27" ht="15" customHeight="1" x14ac:dyDescent="0.25">
      <c r="A3551" s="4" t="s">
        <v>3898</v>
      </c>
      <c r="B3551" s="4" t="s">
        <v>527</v>
      </c>
      <c r="C3551" s="4" t="s">
        <v>65</v>
      </c>
      <c r="D3551" s="4" t="s">
        <v>30</v>
      </c>
      <c r="E3551" s="4">
        <v>1365</v>
      </c>
      <c r="F3551" s="4">
        <v>331.2</v>
      </c>
      <c r="G3551" s="4">
        <v>1.6</v>
      </c>
      <c r="H3551" s="4">
        <v>140836</v>
      </c>
      <c r="I3551" s="4">
        <v>4</v>
      </c>
      <c r="J3551" s="4">
        <v>4</v>
      </c>
      <c r="K3551" s="4">
        <v>0</v>
      </c>
      <c r="L3551" s="4">
        <v>7</v>
      </c>
      <c r="M3551" s="4">
        <v>2</v>
      </c>
      <c r="N3551" s="4">
        <v>-0.8</v>
      </c>
      <c r="O3551" s="4">
        <f t="shared" si="440"/>
        <v>5</v>
      </c>
      <c r="P3551" s="4">
        <f t="shared" si="441"/>
        <v>4</v>
      </c>
      <c r="Q3551" s="4">
        <f t="shared" si="442"/>
        <v>5</v>
      </c>
      <c r="R3551" s="4">
        <f t="shared" si="443"/>
        <v>14</v>
      </c>
      <c r="S3551" s="4">
        <f t="shared" si="444"/>
        <v>137.5</v>
      </c>
      <c r="T3551" s="4" t="str">
        <f t="shared" si="445"/>
        <v>A - Top-Kunde</v>
      </c>
      <c r="U3551" s="4">
        <f>ROUND(((E3551-Hilfswerte!$B$20)/Hilfswerte!$B$21)+((F3551-Hilfswerte!$B$22)/Hilfswerte!$B$23)+((G3551-Hilfswerte!$B$24)/Hilfswerte!$B$25)+0.1*INDEX(Hilfswerte!$B$4:$B$15,MATCH(C3551,Hilfswerte!$A$4:$A$15,0)),2)</f>
        <v>9.3800000000000008</v>
      </c>
      <c r="V3551" s="4">
        <f>ROUND(SQRT((((E3551-Hilfswerte!$B$20)/Hilfswerte!$B$21)-Hilfswerte!$B$28)^2+(((F3551-Hilfswerte!$B$22)/Hilfswerte!$B$23)-Hilfswerte!$B$29)^2+(((G3551-Hilfswerte!$B$24)/Hilfswerte!$B$25)-Hilfswerte!$B$30)^2),3)</f>
        <v>7.524</v>
      </c>
      <c r="W3551" s="4">
        <f>ROUND(E3551*Hilfswerte!$B$31,0)</f>
        <v>280570</v>
      </c>
      <c r="X3551" s="4">
        <f t="shared" si="446"/>
        <v>139734</v>
      </c>
      <c r="Y3551" s="4" t="str">
        <f>IF(T3551="A - Top-Kunde","bereits Top-Kunde",IF(AND(V3551&lt;=Hilfswerte!$B$34,H3551&lt;0.5*W3551),"Hoch",IF(AND(V3551&lt;=Hilfswerte!$B$35,H3551&lt;0.7*W3551),"Mittel","Niedrig")))</f>
        <v>bereits Top-Kunde</v>
      </c>
      <c r="Z3551" s="4">
        <f t="shared" si="447"/>
        <v>1.9</v>
      </c>
      <c r="AA3551" s="4" t="str">
        <f>IF(J3551&gt;365,"Bereits abgewandert (Segment D)",IF(Z3551&gt;=Hilfswerte!$B$38,"Rot - akut gefaehrdet",IF(Z3551&gt;=Hilfswerte!$B$39,"Gelb - beobachten","Gruen - stabil")))</f>
        <v>Gruen - stabil</v>
      </c>
    </row>
    <row r="3552" spans="1:27" ht="15" customHeight="1" x14ac:dyDescent="0.25">
      <c r="A3552" s="4" t="s">
        <v>3899</v>
      </c>
      <c r="B3552" s="4" t="s">
        <v>1243</v>
      </c>
      <c r="C3552" s="4" t="s">
        <v>59</v>
      </c>
      <c r="D3552" s="4" t="s">
        <v>30</v>
      </c>
      <c r="E3552" s="4">
        <v>109</v>
      </c>
      <c r="F3552" s="4">
        <v>14.8</v>
      </c>
      <c r="G3552" s="4">
        <v>19.600000000000001</v>
      </c>
      <c r="H3552" s="4">
        <v>8231</v>
      </c>
      <c r="I3552" s="4">
        <v>1</v>
      </c>
      <c r="J3552" s="4">
        <v>196</v>
      </c>
      <c r="K3552" s="4">
        <v>0</v>
      </c>
      <c r="L3552" s="4">
        <v>19</v>
      </c>
      <c r="M3552" s="4">
        <v>1</v>
      </c>
      <c r="N3552" s="4">
        <v>30.2</v>
      </c>
      <c r="O3552" s="4">
        <f t="shared" si="440"/>
        <v>2</v>
      </c>
      <c r="P3552" s="4">
        <f t="shared" si="441"/>
        <v>1</v>
      </c>
      <c r="Q3552" s="4">
        <f t="shared" si="442"/>
        <v>5</v>
      </c>
      <c r="R3552" s="4">
        <f t="shared" si="443"/>
        <v>8</v>
      </c>
      <c r="S3552" s="4">
        <f t="shared" si="444"/>
        <v>89.4</v>
      </c>
      <c r="T3552" s="4" t="str">
        <f t="shared" si="445"/>
        <v>C - Entwicklungspotenzial</v>
      </c>
      <c r="U3552" s="4">
        <f>ROUND(((E3552-Hilfswerte!$B$20)/Hilfswerte!$B$21)+((F3552-Hilfswerte!$B$22)/Hilfswerte!$B$23)+((G3552-Hilfswerte!$B$24)/Hilfswerte!$B$25)+0.1*INDEX(Hilfswerte!$B$4:$B$15,MATCH(C3552,Hilfswerte!$A$4:$A$15,0)),2)</f>
        <v>1.1299999999999999</v>
      </c>
      <c r="V3552" s="4">
        <f>ROUND(SQRT((((E3552-Hilfswerte!$B$20)/Hilfswerte!$B$21)-Hilfswerte!$B$28)^2+(((F3552-Hilfswerte!$B$22)/Hilfswerte!$B$23)-Hilfswerte!$B$29)^2+(((G3552-Hilfswerte!$B$24)/Hilfswerte!$B$25)-Hilfswerte!$B$30)^2),3)</f>
        <v>1.417</v>
      </c>
      <c r="W3552" s="4">
        <f>ROUND(E3552*Hilfswerte!$B$31,0)</f>
        <v>22405</v>
      </c>
      <c r="X3552" s="4">
        <f t="shared" si="446"/>
        <v>14174</v>
      </c>
      <c r="Y3552" s="4" t="str">
        <f>IF(T3552="A - Top-Kunde","bereits Top-Kunde",IF(AND(V3552&lt;=Hilfswerte!$B$34,H3552&lt;0.5*W3552),"Hoch",IF(AND(V3552&lt;=Hilfswerte!$B$35,H3552&lt;0.7*W3552),"Mittel","Niedrig")))</f>
        <v>Niedrig</v>
      </c>
      <c r="Z3552" s="4">
        <f t="shared" si="447"/>
        <v>13.6</v>
      </c>
      <c r="AA3552" s="4" t="str">
        <f>IF(J3552&gt;365,"Bereits abgewandert (Segment D)",IF(Z3552&gt;=Hilfswerte!$B$38,"Rot - akut gefaehrdet",IF(Z3552&gt;=Hilfswerte!$B$39,"Gelb - beobachten","Gruen - stabil")))</f>
        <v>Gruen - stabil</v>
      </c>
    </row>
    <row r="3553" spans="1:27" ht="15" customHeight="1" x14ac:dyDescent="0.25">
      <c r="A3553" s="4" t="s">
        <v>3900</v>
      </c>
      <c r="B3553" s="4" t="s">
        <v>1161</v>
      </c>
      <c r="C3553" s="4" t="s">
        <v>84</v>
      </c>
      <c r="D3553" s="4" t="s">
        <v>56</v>
      </c>
      <c r="E3553" s="4">
        <v>30</v>
      </c>
      <c r="F3553" s="4">
        <v>6</v>
      </c>
      <c r="G3553" s="4">
        <v>12.5</v>
      </c>
      <c r="H3553" s="4">
        <v>9919</v>
      </c>
      <c r="I3553" s="4">
        <v>2</v>
      </c>
      <c r="J3553" s="4">
        <v>106</v>
      </c>
      <c r="K3553" s="4">
        <v>0</v>
      </c>
      <c r="L3553" s="4">
        <v>12</v>
      </c>
      <c r="M3553" s="4">
        <v>4</v>
      </c>
      <c r="N3553" s="4">
        <v>28.6</v>
      </c>
      <c r="O3553" s="4">
        <f t="shared" si="440"/>
        <v>3</v>
      </c>
      <c r="P3553" s="4">
        <f t="shared" si="441"/>
        <v>2</v>
      </c>
      <c r="Q3553" s="4">
        <f t="shared" si="442"/>
        <v>5</v>
      </c>
      <c r="R3553" s="4">
        <f t="shared" si="443"/>
        <v>10</v>
      </c>
      <c r="S3553" s="4">
        <f t="shared" si="444"/>
        <v>110.7</v>
      </c>
      <c r="T3553" s="4" t="str">
        <f t="shared" si="445"/>
        <v>B - Kernkunde</v>
      </c>
      <c r="U3553" s="4">
        <f>ROUND(((E3553-Hilfswerte!$B$20)/Hilfswerte!$B$21)+((F3553-Hilfswerte!$B$22)/Hilfswerte!$B$23)+((G3553-Hilfswerte!$B$24)/Hilfswerte!$B$25)+0.1*INDEX(Hilfswerte!$B$4:$B$15,MATCH(C3553,Hilfswerte!$A$4:$A$15,0)),2)</f>
        <v>-0.41</v>
      </c>
      <c r="V3553" s="4">
        <f>ROUND(SQRT((((E3553-Hilfswerte!$B$20)/Hilfswerte!$B$21)-Hilfswerte!$B$28)^2+(((F3553-Hilfswerte!$B$22)/Hilfswerte!$B$23)-Hilfswerte!$B$29)^2+(((G3553-Hilfswerte!$B$24)/Hilfswerte!$B$25)-Hilfswerte!$B$30)^2),3)</f>
        <v>0.84399999999999997</v>
      </c>
      <c r="W3553" s="4">
        <f>ROUND(E3553*Hilfswerte!$B$31,0)</f>
        <v>6166</v>
      </c>
      <c r="X3553" s="4">
        <f t="shared" si="446"/>
        <v>0</v>
      </c>
      <c r="Y3553" s="4" t="str">
        <f>IF(T3553="A - Top-Kunde","bereits Top-Kunde",IF(AND(V3553&lt;=Hilfswerte!$B$34,H3553&lt;0.5*W3553),"Hoch",IF(AND(V3553&lt;=Hilfswerte!$B$35,H3553&lt;0.7*W3553),"Mittel","Niedrig")))</f>
        <v>Niedrig</v>
      </c>
      <c r="Z3553" s="4">
        <f t="shared" si="447"/>
        <v>7.7</v>
      </c>
      <c r="AA3553" s="4" t="str">
        <f>IF(J3553&gt;365,"Bereits abgewandert (Segment D)",IF(Z3553&gt;=Hilfswerte!$B$38,"Rot - akut gefaehrdet",IF(Z3553&gt;=Hilfswerte!$B$39,"Gelb - beobachten","Gruen - stabil")))</f>
        <v>Gruen - stabil</v>
      </c>
    </row>
    <row r="3554" spans="1:27" ht="15" customHeight="1" x14ac:dyDescent="0.25">
      <c r="A3554" s="4" t="s">
        <v>3901</v>
      </c>
      <c r="B3554" s="4" t="s">
        <v>28</v>
      </c>
      <c r="C3554" s="4" t="s">
        <v>47</v>
      </c>
      <c r="D3554" s="4" t="s">
        <v>30</v>
      </c>
      <c r="E3554" s="4">
        <v>72</v>
      </c>
      <c r="F3554" s="4">
        <v>27.1</v>
      </c>
      <c r="G3554" s="4">
        <v>12</v>
      </c>
      <c r="H3554" s="4">
        <v>7163</v>
      </c>
      <c r="I3554" s="4">
        <v>2</v>
      </c>
      <c r="J3554" s="4">
        <v>164</v>
      </c>
      <c r="K3554" s="4">
        <v>0</v>
      </c>
      <c r="L3554" s="4">
        <v>9</v>
      </c>
      <c r="M3554" s="4">
        <v>1</v>
      </c>
      <c r="N3554" s="4">
        <v>40.5</v>
      </c>
      <c r="O3554" s="4">
        <f t="shared" si="440"/>
        <v>3</v>
      </c>
      <c r="P3554" s="4">
        <f t="shared" si="441"/>
        <v>2</v>
      </c>
      <c r="Q3554" s="4">
        <f t="shared" si="442"/>
        <v>4</v>
      </c>
      <c r="R3554" s="4">
        <f t="shared" si="443"/>
        <v>9</v>
      </c>
      <c r="S3554" s="4">
        <f t="shared" si="444"/>
        <v>107.6</v>
      </c>
      <c r="T3554" s="4" t="str">
        <f t="shared" si="445"/>
        <v>B - Kernkunde</v>
      </c>
      <c r="U3554" s="4">
        <f>ROUND(((E3554-Hilfswerte!$B$20)/Hilfswerte!$B$21)+((F3554-Hilfswerte!$B$22)/Hilfswerte!$B$23)+((G3554-Hilfswerte!$B$24)/Hilfswerte!$B$25)+0.1*INDEX(Hilfswerte!$B$4:$B$15,MATCH(C3554,Hilfswerte!$A$4:$A$15,0)),2)</f>
        <v>0.15</v>
      </c>
      <c r="V3554" s="4">
        <f>ROUND(SQRT((((E3554-Hilfswerte!$B$20)/Hilfswerte!$B$21)-Hilfswerte!$B$28)^2+(((F3554-Hilfswerte!$B$22)/Hilfswerte!$B$23)-Hilfswerte!$B$29)^2+(((G3554-Hilfswerte!$B$24)/Hilfswerte!$B$25)-Hilfswerte!$B$30)^2),3)</f>
        <v>0.46600000000000003</v>
      </c>
      <c r="W3554" s="4">
        <f>ROUND(E3554*Hilfswerte!$B$31,0)</f>
        <v>14799</v>
      </c>
      <c r="X3554" s="4">
        <f t="shared" si="446"/>
        <v>7636</v>
      </c>
      <c r="Y3554" s="4" t="str">
        <f>IF(T3554="A - Top-Kunde","bereits Top-Kunde",IF(AND(V3554&lt;=Hilfswerte!$B$34,H3554&lt;0.5*W3554),"Hoch",IF(AND(V3554&lt;=Hilfswerte!$B$35,H3554&lt;0.7*W3554),"Mittel","Niedrig")))</f>
        <v>Hoch</v>
      </c>
      <c r="Z3554" s="4">
        <f t="shared" si="447"/>
        <v>10</v>
      </c>
      <c r="AA3554" s="4" t="str">
        <f>IF(J3554&gt;365,"Bereits abgewandert (Segment D)",IF(Z3554&gt;=Hilfswerte!$B$38,"Rot - akut gefaehrdet",IF(Z3554&gt;=Hilfswerte!$B$39,"Gelb - beobachten","Gruen - stabil")))</f>
        <v>Gruen - stabil</v>
      </c>
    </row>
    <row r="3555" spans="1:27" ht="15" customHeight="1" x14ac:dyDescent="0.25">
      <c r="A3555" s="4" t="s">
        <v>3902</v>
      </c>
      <c r="B3555" s="4" t="s">
        <v>897</v>
      </c>
      <c r="C3555" s="4" t="s">
        <v>74</v>
      </c>
      <c r="D3555" s="4" t="s">
        <v>30</v>
      </c>
      <c r="E3555" s="4">
        <v>31</v>
      </c>
      <c r="F3555" s="4">
        <v>7.7</v>
      </c>
      <c r="G3555" s="4">
        <v>4.8</v>
      </c>
      <c r="H3555" s="4">
        <v>3551</v>
      </c>
      <c r="I3555" s="4">
        <v>2</v>
      </c>
      <c r="J3555" s="4">
        <v>29</v>
      </c>
      <c r="K3555" s="4">
        <v>0</v>
      </c>
      <c r="L3555" s="4">
        <v>2</v>
      </c>
      <c r="M3555" s="4">
        <v>2</v>
      </c>
      <c r="N3555" s="4">
        <v>-18.2</v>
      </c>
      <c r="O3555" s="4">
        <f t="shared" si="440"/>
        <v>5</v>
      </c>
      <c r="P3555" s="4">
        <f t="shared" si="441"/>
        <v>2</v>
      </c>
      <c r="Q3555" s="4">
        <f t="shared" si="442"/>
        <v>4</v>
      </c>
      <c r="R3555" s="4">
        <f t="shared" si="443"/>
        <v>11</v>
      </c>
      <c r="S3555" s="4">
        <f t="shared" si="444"/>
        <v>100.3</v>
      </c>
      <c r="T3555" s="4" t="str">
        <f t="shared" si="445"/>
        <v>C - Entwicklungspotenzial</v>
      </c>
      <c r="U3555" s="4">
        <f>ROUND(((E3555-Hilfswerte!$B$20)/Hilfswerte!$B$21)+((F3555-Hilfswerte!$B$22)/Hilfswerte!$B$23)+((G3555-Hilfswerte!$B$24)/Hilfswerte!$B$25)+0.1*INDEX(Hilfswerte!$B$4:$B$15,MATCH(C3555,Hilfswerte!$A$4:$A$15,0)),2)</f>
        <v>-1.63</v>
      </c>
      <c r="V3555" s="4">
        <f>ROUND(SQRT((((E3555-Hilfswerte!$B$20)/Hilfswerte!$B$21)-Hilfswerte!$B$28)^2+(((F3555-Hilfswerte!$B$22)/Hilfswerte!$B$23)-Hilfswerte!$B$29)^2+(((G3555-Hilfswerte!$B$24)/Hilfswerte!$B$25)-Hilfswerte!$B$30)^2),3)</f>
        <v>1.2909999999999999</v>
      </c>
      <c r="W3555" s="4">
        <f>ROUND(E3555*Hilfswerte!$B$31,0)</f>
        <v>6372</v>
      </c>
      <c r="X3555" s="4">
        <f t="shared" si="446"/>
        <v>2821</v>
      </c>
      <c r="Y3555" s="4" t="str">
        <f>IF(T3555="A - Top-Kunde","bereits Top-Kunde",IF(AND(V3555&lt;=Hilfswerte!$B$34,H3555&lt;0.5*W3555),"Hoch",IF(AND(V3555&lt;=Hilfswerte!$B$35,H3555&lt;0.7*W3555),"Mittel","Niedrig")))</f>
        <v>Niedrig</v>
      </c>
      <c r="Z3555" s="4">
        <f t="shared" si="447"/>
        <v>9.1</v>
      </c>
      <c r="AA3555" s="4" t="str">
        <f>IF(J3555&gt;365,"Bereits abgewandert (Segment D)",IF(Z3555&gt;=Hilfswerte!$B$38,"Rot - akut gefaehrdet",IF(Z3555&gt;=Hilfswerte!$B$39,"Gelb - beobachten","Gruen - stabil")))</f>
        <v>Gruen - stabil</v>
      </c>
    </row>
    <row r="3556" spans="1:27" ht="15" customHeight="1" x14ac:dyDescent="0.25">
      <c r="A3556" s="4" t="s">
        <v>3903</v>
      </c>
      <c r="B3556" s="4" t="s">
        <v>410</v>
      </c>
      <c r="C3556" s="4" t="s">
        <v>33</v>
      </c>
      <c r="D3556" s="4" t="s">
        <v>77</v>
      </c>
      <c r="E3556" s="4">
        <v>5</v>
      </c>
      <c r="F3556" s="4">
        <v>0.6</v>
      </c>
      <c r="G3556" s="4">
        <v>12.3</v>
      </c>
      <c r="H3556" s="4">
        <v>147</v>
      </c>
      <c r="I3556" s="4">
        <v>1</v>
      </c>
      <c r="J3556" s="4">
        <v>348</v>
      </c>
      <c r="K3556" s="4">
        <v>0</v>
      </c>
      <c r="L3556" s="4">
        <v>-3</v>
      </c>
      <c r="M3556" s="4">
        <v>4</v>
      </c>
      <c r="N3556" s="4">
        <v>36.799999999999997</v>
      </c>
      <c r="O3556" s="4">
        <f t="shared" si="440"/>
        <v>2</v>
      </c>
      <c r="P3556" s="4">
        <f t="shared" si="441"/>
        <v>1</v>
      </c>
      <c r="Q3556" s="4">
        <f t="shared" si="442"/>
        <v>2</v>
      </c>
      <c r="R3556" s="4">
        <f t="shared" si="443"/>
        <v>5</v>
      </c>
      <c r="S3556" s="4">
        <f t="shared" si="444"/>
        <v>68.400000000000006</v>
      </c>
      <c r="T3556" s="4" t="str">
        <f t="shared" si="445"/>
        <v>C - Entwicklungspotenzial</v>
      </c>
      <c r="U3556" s="4">
        <f>ROUND(((E3556-Hilfswerte!$B$20)/Hilfswerte!$B$21)+((F3556-Hilfswerte!$B$22)/Hilfswerte!$B$23)+((G3556-Hilfswerte!$B$24)/Hilfswerte!$B$25)+0.1*INDEX(Hilfswerte!$B$4:$B$15,MATCH(C3556,Hilfswerte!$A$4:$A$15,0)),2)</f>
        <v>-0.62</v>
      </c>
      <c r="V3556" s="4">
        <f>ROUND(SQRT((((E3556-Hilfswerte!$B$20)/Hilfswerte!$B$21)-Hilfswerte!$B$28)^2+(((F3556-Hilfswerte!$B$22)/Hilfswerte!$B$23)-Hilfswerte!$B$29)^2+(((G3556-Hilfswerte!$B$24)/Hilfswerte!$B$25)-Hilfswerte!$B$30)^2),3)</f>
        <v>0.97899999999999998</v>
      </c>
      <c r="W3556" s="4">
        <f>ROUND(E3556*Hilfswerte!$B$31,0)</f>
        <v>1028</v>
      </c>
      <c r="X3556" s="4">
        <f t="shared" si="446"/>
        <v>881</v>
      </c>
      <c r="Y3556" s="4" t="str">
        <f>IF(T3556="A - Top-Kunde","bereits Top-Kunde",IF(AND(V3556&lt;=Hilfswerte!$B$34,H3556&lt;0.5*W3556),"Hoch",IF(AND(V3556&lt;=Hilfswerte!$B$35,H3556&lt;0.7*W3556),"Mittel","Niedrig")))</f>
        <v>Mittel</v>
      </c>
      <c r="Z3556" s="4">
        <f t="shared" si="447"/>
        <v>17.399999999999999</v>
      </c>
      <c r="AA3556" s="4" t="str">
        <f>IF(J3556&gt;365,"Bereits abgewandert (Segment D)",IF(Z3556&gt;=Hilfswerte!$B$38,"Rot - akut gefaehrdet",IF(Z3556&gt;=Hilfswerte!$B$39,"Gelb - beobachten","Gruen - stabil")))</f>
        <v>Gelb - beobachten</v>
      </c>
    </row>
    <row r="3557" spans="1:27" ht="15" customHeight="1" x14ac:dyDescent="0.25">
      <c r="A3557" s="4" t="s">
        <v>3904</v>
      </c>
      <c r="B3557" s="4" t="s">
        <v>284</v>
      </c>
      <c r="C3557" s="4" t="s">
        <v>84</v>
      </c>
      <c r="D3557" s="4" t="s">
        <v>52</v>
      </c>
      <c r="E3557" s="4">
        <v>154</v>
      </c>
      <c r="F3557" s="4">
        <v>20.7</v>
      </c>
      <c r="G3557" s="4">
        <v>16.899999999999999</v>
      </c>
      <c r="H3557" s="4">
        <v>24564</v>
      </c>
      <c r="I3557" s="4">
        <v>3</v>
      </c>
      <c r="J3557" s="4">
        <v>71</v>
      </c>
      <c r="K3557" s="4">
        <v>0</v>
      </c>
      <c r="L3557" s="4">
        <v>32</v>
      </c>
      <c r="M3557" s="4">
        <v>2</v>
      </c>
      <c r="N3557" s="4">
        <v>-33.5</v>
      </c>
      <c r="O3557" s="4">
        <f t="shared" si="440"/>
        <v>4</v>
      </c>
      <c r="P3557" s="4">
        <f t="shared" si="441"/>
        <v>3</v>
      </c>
      <c r="Q3557" s="4">
        <f t="shared" si="442"/>
        <v>5</v>
      </c>
      <c r="R3557" s="4">
        <f t="shared" si="443"/>
        <v>12</v>
      </c>
      <c r="S3557" s="4">
        <f t="shared" si="444"/>
        <v>93.7</v>
      </c>
      <c r="T3557" s="4" t="str">
        <f t="shared" si="445"/>
        <v>C - Entwicklungspotenzial</v>
      </c>
      <c r="U3557" s="4">
        <f>ROUND(((E3557-Hilfswerte!$B$20)/Hilfswerte!$B$21)+((F3557-Hilfswerte!$B$22)/Hilfswerte!$B$23)+((G3557-Hilfswerte!$B$24)/Hilfswerte!$B$25)+0.1*INDEX(Hilfswerte!$B$4:$B$15,MATCH(C3557,Hilfswerte!$A$4:$A$15,0)),2)</f>
        <v>1.08</v>
      </c>
      <c r="V3557" s="4">
        <f>ROUND(SQRT((((E3557-Hilfswerte!$B$20)/Hilfswerte!$B$21)-Hilfswerte!$B$28)^2+(((F3557-Hilfswerte!$B$22)/Hilfswerte!$B$23)-Hilfswerte!$B$29)^2+(((G3557-Hilfswerte!$B$24)/Hilfswerte!$B$25)-Hilfswerte!$B$30)^2),3)</f>
        <v>0.95599999999999996</v>
      </c>
      <c r="W3557" s="4">
        <f>ROUND(E3557*Hilfswerte!$B$31,0)</f>
        <v>31654</v>
      </c>
      <c r="X3557" s="4">
        <f t="shared" si="446"/>
        <v>7090</v>
      </c>
      <c r="Y3557" s="4" t="str">
        <f>IF(T3557="A - Top-Kunde","bereits Top-Kunde",IF(AND(V3557&lt;=Hilfswerte!$B$34,H3557&lt;0.5*W3557),"Hoch",IF(AND(V3557&lt;=Hilfswerte!$B$35,H3557&lt;0.7*W3557),"Mittel","Niedrig")))</f>
        <v>Niedrig</v>
      </c>
      <c r="Z3557" s="4">
        <f t="shared" si="447"/>
        <v>23.4</v>
      </c>
      <c r="AA3557" s="4" t="str">
        <f>IF(J3557&gt;365,"Bereits abgewandert (Segment D)",IF(Z3557&gt;=Hilfswerte!$B$38,"Rot - akut gefaehrdet",IF(Z3557&gt;=Hilfswerte!$B$39,"Gelb - beobachten","Gruen - stabil")))</f>
        <v>Rot - akut gefaehrdet</v>
      </c>
    </row>
    <row r="3558" spans="1:27" ht="15" customHeight="1" x14ac:dyDescent="0.25">
      <c r="A3558" s="4" t="s">
        <v>3905</v>
      </c>
      <c r="B3558" s="4" t="s">
        <v>1024</v>
      </c>
      <c r="C3558" s="4" t="s">
        <v>62</v>
      </c>
      <c r="D3558" s="4" t="s">
        <v>30</v>
      </c>
      <c r="E3558" s="4">
        <v>68</v>
      </c>
      <c r="F3558" s="4">
        <v>14</v>
      </c>
      <c r="G3558" s="4">
        <v>5.3</v>
      </c>
      <c r="H3558" s="4">
        <v>4643</v>
      </c>
      <c r="I3558" s="4">
        <v>2</v>
      </c>
      <c r="J3558" s="4">
        <v>300</v>
      </c>
      <c r="K3558" s="4">
        <v>0</v>
      </c>
      <c r="L3558" s="4">
        <v>22</v>
      </c>
      <c r="M3558" s="4">
        <v>1</v>
      </c>
      <c r="N3558" s="4">
        <v>-0.1</v>
      </c>
      <c r="O3558" s="4">
        <f t="shared" si="440"/>
        <v>2</v>
      </c>
      <c r="P3558" s="4">
        <f t="shared" si="441"/>
        <v>2</v>
      </c>
      <c r="Q3558" s="4">
        <f t="shared" si="442"/>
        <v>4</v>
      </c>
      <c r="R3558" s="4">
        <f t="shared" si="443"/>
        <v>8</v>
      </c>
      <c r="S3558" s="4">
        <f t="shared" si="444"/>
        <v>73.400000000000006</v>
      </c>
      <c r="T3558" s="4" t="str">
        <f t="shared" si="445"/>
        <v>C - Entwicklungspotenzial</v>
      </c>
      <c r="U3558" s="4">
        <f>ROUND(((E3558-Hilfswerte!$B$20)/Hilfswerte!$B$21)+((F3558-Hilfswerte!$B$22)/Hilfswerte!$B$23)+((G3558-Hilfswerte!$B$24)/Hilfswerte!$B$25)+0.1*INDEX(Hilfswerte!$B$4:$B$15,MATCH(C3558,Hilfswerte!$A$4:$A$15,0)),2)</f>
        <v>-0.84</v>
      </c>
      <c r="V3558" s="4">
        <f>ROUND(SQRT((((E3558-Hilfswerte!$B$20)/Hilfswerte!$B$21)-Hilfswerte!$B$28)^2+(((F3558-Hilfswerte!$B$22)/Hilfswerte!$B$23)-Hilfswerte!$B$29)^2+(((G3558-Hilfswerte!$B$24)/Hilfswerte!$B$25)-Hilfswerte!$B$30)^2),3)</f>
        <v>1.115</v>
      </c>
      <c r="W3558" s="4">
        <f>ROUND(E3558*Hilfswerte!$B$31,0)</f>
        <v>13977</v>
      </c>
      <c r="X3558" s="4">
        <f t="shared" si="446"/>
        <v>9334</v>
      </c>
      <c r="Y3558" s="4" t="str">
        <f>IF(T3558="A - Top-Kunde","bereits Top-Kunde",IF(AND(V3558&lt;=Hilfswerte!$B$34,H3558&lt;0.5*W3558),"Hoch",IF(AND(V3558&lt;=Hilfswerte!$B$35,H3558&lt;0.7*W3558),"Mittel","Niedrig")))</f>
        <v>Mittel</v>
      </c>
      <c r="Z3558" s="4">
        <f t="shared" si="447"/>
        <v>19.399999999999999</v>
      </c>
      <c r="AA3558" s="4" t="str">
        <f>IF(J3558&gt;365,"Bereits abgewandert (Segment D)",IF(Z3558&gt;=Hilfswerte!$B$38,"Rot - akut gefaehrdet",IF(Z3558&gt;=Hilfswerte!$B$39,"Gelb - beobachten","Gruen - stabil")))</f>
        <v>Gelb - beobachten</v>
      </c>
    </row>
    <row r="3559" spans="1:27" ht="15" customHeight="1" x14ac:dyDescent="0.25">
      <c r="A3559" s="4" t="s">
        <v>3906</v>
      </c>
      <c r="B3559" s="4" t="s">
        <v>277</v>
      </c>
      <c r="C3559" s="4" t="s">
        <v>84</v>
      </c>
      <c r="D3559" s="4" t="s">
        <v>52</v>
      </c>
      <c r="E3559" s="4">
        <v>38</v>
      </c>
      <c r="F3559" s="4">
        <v>4.7</v>
      </c>
      <c r="G3559" s="4">
        <v>2</v>
      </c>
      <c r="H3559" s="4">
        <v>397</v>
      </c>
      <c r="I3559" s="4">
        <v>1</v>
      </c>
      <c r="J3559" s="4">
        <v>232</v>
      </c>
      <c r="K3559" s="4">
        <v>0</v>
      </c>
      <c r="L3559" s="4">
        <v>8</v>
      </c>
      <c r="M3559" s="4">
        <v>5</v>
      </c>
      <c r="N3559" s="4">
        <v>-29.7</v>
      </c>
      <c r="O3559" s="4">
        <f t="shared" si="440"/>
        <v>2</v>
      </c>
      <c r="P3559" s="4">
        <f t="shared" si="441"/>
        <v>1</v>
      </c>
      <c r="Q3559" s="4">
        <f t="shared" si="442"/>
        <v>2</v>
      </c>
      <c r="R3559" s="4">
        <f t="shared" si="443"/>
        <v>5</v>
      </c>
      <c r="S3559" s="4">
        <f t="shared" si="444"/>
        <v>32.799999999999997</v>
      </c>
      <c r="T3559" s="4" t="str">
        <f t="shared" si="445"/>
        <v>C - Entwicklungspotenzial</v>
      </c>
      <c r="U3559" s="4">
        <f>ROUND(((E3559-Hilfswerte!$B$20)/Hilfswerte!$B$21)+((F3559-Hilfswerte!$B$22)/Hilfswerte!$B$23)+((G3559-Hilfswerte!$B$24)/Hilfswerte!$B$25)+0.1*INDEX(Hilfswerte!$B$4:$B$15,MATCH(C3559,Hilfswerte!$A$4:$A$15,0)),2)</f>
        <v>-2.0699999999999998</v>
      </c>
      <c r="V3559" s="4">
        <f>ROUND(SQRT((((E3559-Hilfswerte!$B$20)/Hilfswerte!$B$21)-Hilfswerte!$B$28)^2+(((F3559-Hilfswerte!$B$22)/Hilfswerte!$B$23)-Hilfswerte!$B$29)^2+(((G3559-Hilfswerte!$B$24)/Hilfswerte!$B$25)-Hilfswerte!$B$30)^2),3)</f>
        <v>1.673</v>
      </c>
      <c r="W3559" s="4">
        <f>ROUND(E3559*Hilfswerte!$B$31,0)</f>
        <v>7811</v>
      </c>
      <c r="X3559" s="4">
        <f t="shared" si="446"/>
        <v>7414</v>
      </c>
      <c r="Y3559" s="4" t="str">
        <f>IF(T3559="A - Top-Kunde","bereits Top-Kunde",IF(AND(V3559&lt;=Hilfswerte!$B$34,H3559&lt;0.5*W3559),"Hoch",IF(AND(V3559&lt;=Hilfswerte!$B$35,H3559&lt;0.7*W3559),"Mittel","Niedrig")))</f>
        <v>Niedrig</v>
      </c>
      <c r="Z3559" s="4">
        <f t="shared" si="447"/>
        <v>25.1</v>
      </c>
      <c r="AA3559" s="4" t="str">
        <f>IF(J3559&gt;365,"Bereits abgewandert (Segment D)",IF(Z3559&gt;=Hilfswerte!$B$38,"Rot - akut gefaehrdet",IF(Z3559&gt;=Hilfswerte!$B$39,"Gelb - beobachten","Gruen - stabil")))</f>
        <v>Rot - akut gefaehrdet</v>
      </c>
    </row>
    <row r="3560" spans="1:27" ht="15" customHeight="1" x14ac:dyDescent="0.25">
      <c r="A3560" s="4" t="s">
        <v>3907</v>
      </c>
      <c r="B3560" s="4" t="s">
        <v>441</v>
      </c>
      <c r="C3560" s="4" t="s">
        <v>47</v>
      </c>
      <c r="D3560" s="4" t="s">
        <v>30</v>
      </c>
      <c r="E3560" s="4">
        <v>321</v>
      </c>
      <c r="F3560" s="4">
        <v>145.6</v>
      </c>
      <c r="G3560" s="4">
        <v>14.5</v>
      </c>
      <c r="H3560" s="4">
        <v>22703</v>
      </c>
      <c r="I3560" s="4">
        <v>2</v>
      </c>
      <c r="J3560" s="4">
        <v>202</v>
      </c>
      <c r="K3560" s="4">
        <v>0</v>
      </c>
      <c r="L3560" s="4">
        <v>3</v>
      </c>
      <c r="M3560" s="4">
        <v>1</v>
      </c>
      <c r="N3560" s="4">
        <v>22</v>
      </c>
      <c r="O3560" s="4">
        <f t="shared" si="440"/>
        <v>2</v>
      </c>
      <c r="P3560" s="4">
        <f t="shared" si="441"/>
        <v>2</v>
      </c>
      <c r="Q3560" s="4">
        <f t="shared" si="442"/>
        <v>5</v>
      </c>
      <c r="R3560" s="4">
        <f t="shared" si="443"/>
        <v>9</v>
      </c>
      <c r="S3560" s="4">
        <f t="shared" si="444"/>
        <v>100.1</v>
      </c>
      <c r="T3560" s="4" t="str">
        <f t="shared" si="445"/>
        <v>C - Entwicklungspotenzial</v>
      </c>
      <c r="U3560" s="4">
        <f>ROUND(((E3560-Hilfswerte!$B$20)/Hilfswerte!$B$21)+((F3560-Hilfswerte!$B$22)/Hilfswerte!$B$23)+((G3560-Hilfswerte!$B$24)/Hilfswerte!$B$25)+0.1*INDEX(Hilfswerte!$B$4:$B$15,MATCH(C3560,Hilfswerte!$A$4:$A$15,0)),2)</f>
        <v>3.75</v>
      </c>
      <c r="V3560" s="4">
        <f>ROUND(SQRT((((E3560-Hilfswerte!$B$20)/Hilfswerte!$B$21)-Hilfswerte!$B$28)^2+(((F3560-Hilfswerte!$B$22)/Hilfswerte!$B$23)-Hilfswerte!$B$29)^2+(((G3560-Hilfswerte!$B$24)/Hilfswerte!$B$25)-Hilfswerte!$B$30)^2),3)</f>
        <v>2.121</v>
      </c>
      <c r="W3560" s="4">
        <f>ROUND(E3560*Hilfswerte!$B$31,0)</f>
        <v>65980</v>
      </c>
      <c r="X3560" s="4">
        <f t="shared" si="446"/>
        <v>43277</v>
      </c>
      <c r="Y3560" s="4" t="str">
        <f>IF(T3560="A - Top-Kunde","bereits Top-Kunde",IF(AND(V3560&lt;=Hilfswerte!$B$34,H3560&lt;0.5*W3560),"Hoch",IF(AND(V3560&lt;=Hilfswerte!$B$35,H3560&lt;0.7*W3560),"Mittel","Niedrig")))</f>
        <v>Niedrig</v>
      </c>
      <c r="Z3560" s="4">
        <f t="shared" si="447"/>
        <v>10.7</v>
      </c>
      <c r="AA3560" s="4" t="str">
        <f>IF(J3560&gt;365,"Bereits abgewandert (Segment D)",IF(Z3560&gt;=Hilfswerte!$B$38,"Rot - akut gefaehrdet",IF(Z3560&gt;=Hilfswerte!$B$39,"Gelb - beobachten","Gruen - stabil")))</f>
        <v>Gruen - stabil</v>
      </c>
    </row>
    <row r="3561" spans="1:27" ht="15" customHeight="1" x14ac:dyDescent="0.25">
      <c r="A3561" s="4" t="s">
        <v>3908</v>
      </c>
      <c r="B3561" s="4" t="s">
        <v>138</v>
      </c>
      <c r="C3561" s="4" t="s">
        <v>29</v>
      </c>
      <c r="D3561" s="4" t="s">
        <v>30</v>
      </c>
      <c r="E3561" s="4">
        <v>60</v>
      </c>
      <c r="F3561" s="4">
        <v>14.8</v>
      </c>
      <c r="G3561" s="4">
        <v>11.8</v>
      </c>
      <c r="H3561" s="4">
        <v>637</v>
      </c>
      <c r="I3561" s="4">
        <v>3</v>
      </c>
      <c r="J3561" s="4">
        <v>68</v>
      </c>
      <c r="K3561" s="4">
        <v>0</v>
      </c>
      <c r="L3561" s="4">
        <v>8</v>
      </c>
      <c r="M3561" s="4">
        <v>4</v>
      </c>
      <c r="N3561" s="4">
        <v>20.399999999999999</v>
      </c>
      <c r="O3561" s="4">
        <f t="shared" si="440"/>
        <v>4</v>
      </c>
      <c r="P3561" s="4">
        <f t="shared" si="441"/>
        <v>3</v>
      </c>
      <c r="Q3561" s="4">
        <f t="shared" si="442"/>
        <v>2</v>
      </c>
      <c r="R3561" s="4">
        <f t="shared" si="443"/>
        <v>9</v>
      </c>
      <c r="S3561" s="4">
        <f t="shared" si="444"/>
        <v>97.8</v>
      </c>
      <c r="T3561" s="4" t="str">
        <f t="shared" si="445"/>
        <v>C - Entwicklungspotenzial</v>
      </c>
      <c r="U3561" s="4">
        <f>ROUND(((E3561-Hilfswerte!$B$20)/Hilfswerte!$B$21)+((F3561-Hilfswerte!$B$22)/Hilfswerte!$B$23)+((G3561-Hilfswerte!$B$24)/Hilfswerte!$B$25)+0.1*INDEX(Hilfswerte!$B$4:$B$15,MATCH(C3561,Hilfswerte!$A$4:$A$15,0)),2)</f>
        <v>0.03</v>
      </c>
      <c r="V3561" s="4">
        <f>ROUND(SQRT((((E3561-Hilfswerte!$B$20)/Hilfswerte!$B$21)-Hilfswerte!$B$28)^2+(((F3561-Hilfswerte!$B$22)/Hilfswerte!$B$23)-Hilfswerte!$B$29)^2+(((G3561-Hilfswerte!$B$24)/Hilfswerte!$B$25)-Hilfswerte!$B$30)^2),3)</f>
        <v>0.624</v>
      </c>
      <c r="W3561" s="4">
        <f>ROUND(E3561*Hilfswerte!$B$31,0)</f>
        <v>12333</v>
      </c>
      <c r="X3561" s="4">
        <f t="shared" si="446"/>
        <v>11696</v>
      </c>
      <c r="Y3561" s="4" t="str">
        <f>IF(T3561="A - Top-Kunde","bereits Top-Kunde",IF(AND(V3561&lt;=Hilfswerte!$B$34,H3561&lt;0.5*W3561),"Hoch",IF(AND(V3561&lt;=Hilfswerte!$B$35,H3561&lt;0.7*W3561),"Mittel","Niedrig")))</f>
        <v>Hoch</v>
      </c>
      <c r="Z3561" s="4">
        <f t="shared" si="447"/>
        <v>5</v>
      </c>
      <c r="AA3561" s="4" t="str">
        <f>IF(J3561&gt;365,"Bereits abgewandert (Segment D)",IF(Z3561&gt;=Hilfswerte!$B$38,"Rot - akut gefaehrdet",IF(Z3561&gt;=Hilfswerte!$B$39,"Gelb - beobachten","Gruen - stabil")))</f>
        <v>Gruen - stabil</v>
      </c>
    </row>
    <row r="3562" spans="1:27" ht="15" customHeight="1" x14ac:dyDescent="0.25">
      <c r="A3562" s="4" t="s">
        <v>3909</v>
      </c>
      <c r="B3562" s="4" t="s">
        <v>681</v>
      </c>
      <c r="C3562" s="4" t="s">
        <v>51</v>
      </c>
      <c r="D3562" s="4" t="s">
        <v>30</v>
      </c>
      <c r="E3562" s="4">
        <v>45</v>
      </c>
      <c r="F3562" s="4">
        <v>9.6</v>
      </c>
      <c r="G3562" s="4">
        <v>3.3</v>
      </c>
      <c r="H3562" s="4">
        <v>0</v>
      </c>
      <c r="I3562" s="4">
        <v>0</v>
      </c>
      <c r="J3562" s="4">
        <v>705</v>
      </c>
      <c r="K3562" s="4">
        <v>0</v>
      </c>
      <c r="L3562" s="4">
        <v>9</v>
      </c>
      <c r="M3562" s="4">
        <v>0</v>
      </c>
      <c r="N3562" s="4">
        <v>-34.6</v>
      </c>
      <c r="O3562" s="4">
        <f t="shared" si="440"/>
        <v>1</v>
      </c>
      <c r="P3562" s="4">
        <f t="shared" si="441"/>
        <v>1</v>
      </c>
      <c r="Q3562" s="4">
        <f t="shared" si="442"/>
        <v>1</v>
      </c>
      <c r="R3562" s="4">
        <f t="shared" si="443"/>
        <v>3</v>
      </c>
      <c r="S3562" s="4">
        <f t="shared" si="444"/>
        <v>10</v>
      </c>
      <c r="T3562" s="4" t="str">
        <f t="shared" si="445"/>
        <v>D - Abwanderungsrisiko</v>
      </c>
      <c r="U3562" s="4">
        <f>ROUND(((E3562-Hilfswerte!$B$20)/Hilfswerte!$B$21)+((F3562-Hilfswerte!$B$22)/Hilfswerte!$B$23)+((G3562-Hilfswerte!$B$24)/Hilfswerte!$B$25)+0.1*INDEX(Hilfswerte!$B$4:$B$15,MATCH(C3562,Hilfswerte!$A$4:$A$15,0)),2)</f>
        <v>-1.4</v>
      </c>
      <c r="V3562" s="4">
        <f>ROUND(SQRT((((E3562-Hilfswerte!$B$20)/Hilfswerte!$B$21)-Hilfswerte!$B$28)^2+(((F3562-Hilfswerte!$B$22)/Hilfswerte!$B$23)-Hilfswerte!$B$29)^2+(((G3562-Hilfswerte!$B$24)/Hilfswerte!$B$25)-Hilfswerte!$B$30)^2),3)</f>
        <v>1.452</v>
      </c>
      <c r="W3562" s="4">
        <f>ROUND(E3562*Hilfswerte!$B$31,0)</f>
        <v>9250</v>
      </c>
      <c r="X3562" s="4">
        <f t="shared" si="446"/>
        <v>9250</v>
      </c>
      <c r="Y3562" s="4" t="str">
        <f>IF(T3562="A - Top-Kunde","bereits Top-Kunde",IF(AND(V3562&lt;=Hilfswerte!$B$34,H3562&lt;0.5*W3562),"Hoch",IF(AND(V3562&lt;=Hilfswerte!$B$35,H3562&lt;0.7*W3562),"Mittel","Niedrig")))</f>
        <v>Niedrig</v>
      </c>
      <c r="Z3562" s="4">
        <f t="shared" si="447"/>
        <v>50.9</v>
      </c>
      <c r="AA3562" s="4" t="str">
        <f>IF(J3562&gt;365,"Bereits abgewandert (Segment D)",IF(Z3562&gt;=Hilfswerte!$B$38,"Rot - akut gefaehrdet",IF(Z3562&gt;=Hilfswerte!$B$39,"Gelb - beobachten","Gruen - stabil")))</f>
        <v>Bereits abgewandert (Segment D)</v>
      </c>
    </row>
    <row r="3563" spans="1:27" ht="15" customHeight="1" x14ac:dyDescent="0.25">
      <c r="A3563" s="4" t="s">
        <v>3910</v>
      </c>
      <c r="B3563" s="4" t="s">
        <v>1157</v>
      </c>
      <c r="C3563" s="4" t="s">
        <v>33</v>
      </c>
      <c r="D3563" s="4" t="s">
        <v>30</v>
      </c>
      <c r="E3563" s="4">
        <v>244</v>
      </c>
      <c r="F3563" s="4">
        <v>49.2</v>
      </c>
      <c r="G3563" s="4">
        <v>23.2</v>
      </c>
      <c r="H3563" s="4">
        <v>27733</v>
      </c>
      <c r="I3563" s="4">
        <v>2</v>
      </c>
      <c r="J3563" s="4">
        <v>17</v>
      </c>
      <c r="K3563" s="4">
        <v>0</v>
      </c>
      <c r="L3563" s="4">
        <v>0</v>
      </c>
      <c r="M3563" s="4">
        <v>4</v>
      </c>
      <c r="N3563" s="4">
        <v>3</v>
      </c>
      <c r="O3563" s="4">
        <f t="shared" si="440"/>
        <v>5</v>
      </c>
      <c r="P3563" s="4">
        <f t="shared" si="441"/>
        <v>2</v>
      </c>
      <c r="Q3563" s="4">
        <f t="shared" si="442"/>
        <v>5</v>
      </c>
      <c r="R3563" s="4">
        <f t="shared" si="443"/>
        <v>12</v>
      </c>
      <c r="S3563" s="4">
        <f t="shared" si="444"/>
        <v>121.5</v>
      </c>
      <c r="T3563" s="4" t="str">
        <f t="shared" si="445"/>
        <v>B - Kernkunde</v>
      </c>
      <c r="U3563" s="4">
        <f>ROUND(((E3563-Hilfswerte!$B$20)/Hilfswerte!$B$21)+((F3563-Hilfswerte!$B$22)/Hilfswerte!$B$23)+((G3563-Hilfswerte!$B$24)/Hilfswerte!$B$25)+0.1*INDEX(Hilfswerte!$B$4:$B$15,MATCH(C3563,Hilfswerte!$A$4:$A$15,0)),2)</f>
        <v>3</v>
      </c>
      <c r="V3563" s="4">
        <f>ROUND(SQRT((((E3563-Hilfswerte!$B$20)/Hilfswerte!$B$21)-Hilfswerte!$B$28)^2+(((F3563-Hilfswerte!$B$22)/Hilfswerte!$B$23)-Hilfswerte!$B$29)^2+(((G3563-Hilfswerte!$B$24)/Hilfswerte!$B$25)-Hilfswerte!$B$30)^2),3)</f>
        <v>1.9430000000000001</v>
      </c>
      <c r="W3563" s="4">
        <f>ROUND(E3563*Hilfswerte!$B$31,0)</f>
        <v>50153</v>
      </c>
      <c r="X3563" s="4">
        <f t="shared" si="446"/>
        <v>22420</v>
      </c>
      <c r="Y3563" s="4" t="str">
        <f>IF(T3563="A - Top-Kunde","bereits Top-Kunde",IF(AND(V3563&lt;=Hilfswerte!$B$34,H3563&lt;0.5*W3563),"Hoch",IF(AND(V3563&lt;=Hilfswerte!$B$35,H3563&lt;0.7*W3563),"Mittel","Niedrig")))</f>
        <v>Niedrig</v>
      </c>
      <c r="Z3563" s="4">
        <f t="shared" si="447"/>
        <v>0.9</v>
      </c>
      <c r="AA3563" s="4" t="str">
        <f>IF(J3563&gt;365,"Bereits abgewandert (Segment D)",IF(Z3563&gt;=Hilfswerte!$B$38,"Rot - akut gefaehrdet",IF(Z3563&gt;=Hilfswerte!$B$39,"Gelb - beobachten","Gruen - stabil")))</f>
        <v>Gruen - stabil</v>
      </c>
    </row>
    <row r="3564" spans="1:27" ht="15" customHeight="1" x14ac:dyDescent="0.25">
      <c r="A3564" s="4" t="s">
        <v>3911</v>
      </c>
      <c r="B3564" s="4" t="s">
        <v>156</v>
      </c>
      <c r="C3564" s="4" t="s">
        <v>55</v>
      </c>
      <c r="D3564" s="4" t="s">
        <v>30</v>
      </c>
      <c r="E3564" s="4">
        <v>31</v>
      </c>
      <c r="F3564" s="4">
        <v>5.4</v>
      </c>
      <c r="G3564" s="4">
        <v>15</v>
      </c>
      <c r="H3564" s="4">
        <v>1778</v>
      </c>
      <c r="I3564" s="4">
        <v>1</v>
      </c>
      <c r="J3564" s="4">
        <v>254</v>
      </c>
      <c r="K3564" s="4">
        <v>0</v>
      </c>
      <c r="L3564" s="4">
        <v>2</v>
      </c>
      <c r="M3564" s="4">
        <v>6</v>
      </c>
      <c r="N3564" s="4">
        <v>16.7</v>
      </c>
      <c r="O3564" s="4">
        <f t="shared" si="440"/>
        <v>2</v>
      </c>
      <c r="P3564" s="4">
        <f t="shared" si="441"/>
        <v>1</v>
      </c>
      <c r="Q3564" s="4">
        <f t="shared" si="442"/>
        <v>3</v>
      </c>
      <c r="R3564" s="4">
        <f t="shared" si="443"/>
        <v>6</v>
      </c>
      <c r="S3564" s="4">
        <f t="shared" si="444"/>
        <v>67.8</v>
      </c>
      <c r="T3564" s="4" t="str">
        <f t="shared" si="445"/>
        <v>C - Entwicklungspotenzial</v>
      </c>
      <c r="U3564" s="4">
        <f>ROUND(((E3564-Hilfswerte!$B$20)/Hilfswerte!$B$21)+((F3564-Hilfswerte!$B$22)/Hilfswerte!$B$23)+((G3564-Hilfswerte!$B$24)/Hilfswerte!$B$25)+0.1*INDEX(Hilfswerte!$B$4:$B$15,MATCH(C3564,Hilfswerte!$A$4:$A$15,0)),2)</f>
        <v>0.27</v>
      </c>
      <c r="V3564" s="4">
        <f>ROUND(SQRT((((E3564-Hilfswerte!$B$20)/Hilfswerte!$B$21)-Hilfswerte!$B$28)^2+(((F3564-Hilfswerte!$B$22)/Hilfswerte!$B$23)-Hilfswerte!$B$29)^2+(((G3564-Hilfswerte!$B$24)/Hilfswerte!$B$25)-Hilfswerte!$B$30)^2),3)</f>
        <v>1.02</v>
      </c>
      <c r="W3564" s="4">
        <f>ROUND(E3564*Hilfswerte!$B$31,0)</f>
        <v>6372</v>
      </c>
      <c r="X3564" s="4">
        <f t="shared" si="446"/>
        <v>4594</v>
      </c>
      <c r="Y3564" s="4" t="str">
        <f>IF(T3564="A - Top-Kunde","bereits Top-Kunde",IF(AND(V3564&lt;=Hilfswerte!$B$34,H3564&lt;0.5*W3564),"Hoch",IF(AND(V3564&lt;=Hilfswerte!$B$35,H3564&lt;0.7*W3564),"Mittel","Niedrig")))</f>
        <v>Mittel</v>
      </c>
      <c r="Z3564" s="4">
        <f t="shared" si="447"/>
        <v>13.1</v>
      </c>
      <c r="AA3564" s="4" t="str">
        <f>IF(J3564&gt;365,"Bereits abgewandert (Segment D)",IF(Z3564&gt;=Hilfswerte!$B$38,"Rot - akut gefaehrdet",IF(Z3564&gt;=Hilfswerte!$B$39,"Gelb - beobachten","Gruen - stabil")))</f>
        <v>Gruen - stabil</v>
      </c>
    </row>
    <row r="3565" spans="1:27" ht="15" customHeight="1" x14ac:dyDescent="0.25">
      <c r="A3565" s="4" t="s">
        <v>3912</v>
      </c>
      <c r="B3565" s="4" t="s">
        <v>669</v>
      </c>
      <c r="C3565" s="4" t="s">
        <v>33</v>
      </c>
      <c r="D3565" s="4" t="s">
        <v>48</v>
      </c>
      <c r="E3565" s="4">
        <v>54</v>
      </c>
      <c r="F3565" s="4">
        <v>9.6999999999999993</v>
      </c>
      <c r="G3565" s="4">
        <v>2.9</v>
      </c>
      <c r="H3565" s="4">
        <v>9497</v>
      </c>
      <c r="I3565" s="4">
        <v>2</v>
      </c>
      <c r="J3565" s="4">
        <v>96</v>
      </c>
      <c r="K3565" s="4">
        <v>0</v>
      </c>
      <c r="L3565" s="4">
        <v>26</v>
      </c>
      <c r="M3565" s="4">
        <v>3</v>
      </c>
      <c r="N3565" s="4">
        <v>-14.9</v>
      </c>
      <c r="O3565" s="4">
        <f t="shared" si="440"/>
        <v>3</v>
      </c>
      <c r="P3565" s="4">
        <f t="shared" si="441"/>
        <v>2</v>
      </c>
      <c r="Q3565" s="4">
        <f t="shared" si="442"/>
        <v>5</v>
      </c>
      <c r="R3565" s="4">
        <f t="shared" si="443"/>
        <v>10</v>
      </c>
      <c r="S3565" s="4">
        <f t="shared" si="444"/>
        <v>84.8</v>
      </c>
      <c r="T3565" s="4" t="str">
        <f t="shared" si="445"/>
        <v>C - Entwicklungspotenzial</v>
      </c>
      <c r="U3565" s="4">
        <f>ROUND(((E3565-Hilfswerte!$B$20)/Hilfswerte!$B$21)+((F3565-Hilfswerte!$B$22)/Hilfswerte!$B$23)+((G3565-Hilfswerte!$B$24)/Hilfswerte!$B$25)+0.1*INDEX(Hilfswerte!$B$4:$B$15,MATCH(C3565,Hilfswerte!$A$4:$A$15,0)),2)</f>
        <v>-1.74</v>
      </c>
      <c r="V3565" s="4">
        <f>ROUND(SQRT((((E3565-Hilfswerte!$B$20)/Hilfswerte!$B$21)-Hilfswerte!$B$28)^2+(((F3565-Hilfswerte!$B$22)/Hilfswerte!$B$23)-Hilfswerte!$B$29)^2+(((G3565-Hilfswerte!$B$24)/Hilfswerte!$B$25)-Hilfswerte!$B$30)^2),3)</f>
        <v>1.4930000000000001</v>
      </c>
      <c r="W3565" s="4">
        <f>ROUND(E3565*Hilfswerte!$B$31,0)</f>
        <v>11099</v>
      </c>
      <c r="X3565" s="4">
        <f t="shared" si="446"/>
        <v>1602</v>
      </c>
      <c r="Y3565" s="4" t="str">
        <f>IF(T3565="A - Top-Kunde","bereits Top-Kunde",IF(AND(V3565&lt;=Hilfswerte!$B$34,H3565&lt;0.5*W3565),"Hoch",IF(AND(V3565&lt;=Hilfswerte!$B$35,H3565&lt;0.7*W3565),"Mittel","Niedrig")))</f>
        <v>Niedrig</v>
      </c>
      <c r="Z3565" s="4">
        <f t="shared" si="447"/>
        <v>16</v>
      </c>
      <c r="AA3565" s="4" t="str">
        <f>IF(J3565&gt;365,"Bereits abgewandert (Segment D)",IF(Z3565&gt;=Hilfswerte!$B$38,"Rot - akut gefaehrdet",IF(Z3565&gt;=Hilfswerte!$B$39,"Gelb - beobachten","Gruen - stabil")))</f>
        <v>Gelb - beobachten</v>
      </c>
    </row>
    <row r="3566" spans="1:27" ht="15" customHeight="1" x14ac:dyDescent="0.25">
      <c r="A3566" s="4" t="s">
        <v>3913</v>
      </c>
      <c r="B3566" s="4" t="s">
        <v>108</v>
      </c>
      <c r="C3566" s="4" t="s">
        <v>62</v>
      </c>
      <c r="D3566" s="4" t="s">
        <v>106</v>
      </c>
      <c r="E3566" s="4">
        <v>42</v>
      </c>
      <c r="F3566" s="4">
        <v>6.4</v>
      </c>
      <c r="G3566" s="4">
        <v>23.2</v>
      </c>
      <c r="H3566" s="4">
        <v>5171</v>
      </c>
      <c r="I3566" s="4">
        <v>4</v>
      </c>
      <c r="J3566" s="4">
        <v>213</v>
      </c>
      <c r="K3566" s="4">
        <v>1</v>
      </c>
      <c r="L3566" s="4">
        <v>9</v>
      </c>
      <c r="M3566" s="4">
        <v>6</v>
      </c>
      <c r="N3566" s="4">
        <v>-3.9</v>
      </c>
      <c r="O3566" s="4">
        <f t="shared" si="440"/>
        <v>2</v>
      </c>
      <c r="P3566" s="4">
        <f t="shared" si="441"/>
        <v>4</v>
      </c>
      <c r="Q3566" s="4">
        <f t="shared" si="442"/>
        <v>4</v>
      </c>
      <c r="R3566" s="4">
        <f t="shared" si="443"/>
        <v>10</v>
      </c>
      <c r="S3566" s="4">
        <f t="shared" si="444"/>
        <v>89.4</v>
      </c>
      <c r="T3566" s="4" t="str">
        <f t="shared" si="445"/>
        <v>C - Entwicklungspotenzial</v>
      </c>
      <c r="U3566" s="4">
        <f>ROUND(((E3566-Hilfswerte!$B$20)/Hilfswerte!$B$21)+((F3566-Hilfswerte!$B$22)/Hilfswerte!$B$23)+((G3566-Hilfswerte!$B$24)/Hilfswerte!$B$25)+0.1*INDEX(Hilfswerte!$B$4:$B$15,MATCH(C3566,Hilfswerte!$A$4:$A$15,0)),2)</f>
        <v>1.76</v>
      </c>
      <c r="V3566" s="4">
        <f>ROUND(SQRT((((E3566-Hilfswerte!$B$20)/Hilfswerte!$B$21)-Hilfswerte!$B$28)^2+(((F3566-Hilfswerte!$B$22)/Hilfswerte!$B$23)-Hilfswerte!$B$29)^2+(((G3566-Hilfswerte!$B$24)/Hilfswerte!$B$25)-Hilfswerte!$B$30)^2),3)</f>
        <v>2.056</v>
      </c>
      <c r="W3566" s="4">
        <f>ROUND(E3566*Hilfswerte!$B$31,0)</f>
        <v>8633</v>
      </c>
      <c r="X3566" s="4">
        <f t="shared" si="446"/>
        <v>3462</v>
      </c>
      <c r="Y3566" s="4" t="str">
        <f>IF(T3566="A - Top-Kunde","bereits Top-Kunde",IF(AND(V3566&lt;=Hilfswerte!$B$34,H3566&lt;0.5*W3566),"Hoch",IF(AND(V3566&lt;=Hilfswerte!$B$35,H3566&lt;0.7*W3566),"Mittel","Niedrig")))</f>
        <v>Niedrig</v>
      </c>
      <c r="Z3566" s="4">
        <f t="shared" si="447"/>
        <v>17</v>
      </c>
      <c r="AA3566" s="4" t="str">
        <f>IF(J3566&gt;365,"Bereits abgewandert (Segment D)",IF(Z3566&gt;=Hilfswerte!$B$38,"Rot - akut gefaehrdet",IF(Z3566&gt;=Hilfswerte!$B$39,"Gelb - beobachten","Gruen - stabil")))</f>
        <v>Gelb - beobachten</v>
      </c>
    </row>
    <row r="3567" spans="1:27" ht="15" customHeight="1" x14ac:dyDescent="0.25">
      <c r="A3567" s="4" t="s">
        <v>3914</v>
      </c>
      <c r="B3567" s="4" t="s">
        <v>1809</v>
      </c>
      <c r="C3567" s="4" t="s">
        <v>33</v>
      </c>
      <c r="D3567" s="4" t="s">
        <v>30</v>
      </c>
      <c r="E3567" s="4">
        <v>107</v>
      </c>
      <c r="F3567" s="4">
        <v>20.7</v>
      </c>
      <c r="G3567" s="4">
        <v>4</v>
      </c>
      <c r="H3567" s="4">
        <v>4710</v>
      </c>
      <c r="I3567" s="4">
        <v>1</v>
      </c>
      <c r="J3567" s="4">
        <v>313</v>
      </c>
      <c r="K3567" s="4">
        <v>0</v>
      </c>
      <c r="L3567" s="4">
        <v>-6</v>
      </c>
      <c r="M3567" s="4">
        <v>3</v>
      </c>
      <c r="N3567" s="4">
        <v>10.199999999999999</v>
      </c>
      <c r="O3567" s="4">
        <f t="shared" si="440"/>
        <v>2</v>
      </c>
      <c r="P3567" s="4">
        <f t="shared" si="441"/>
        <v>1</v>
      </c>
      <c r="Q3567" s="4">
        <f t="shared" si="442"/>
        <v>4</v>
      </c>
      <c r="R3567" s="4">
        <f t="shared" si="443"/>
        <v>7</v>
      </c>
      <c r="S3567" s="4">
        <f t="shared" si="444"/>
        <v>75.099999999999994</v>
      </c>
      <c r="T3567" s="4" t="str">
        <f t="shared" si="445"/>
        <v>C - Entwicklungspotenzial</v>
      </c>
      <c r="U3567" s="4">
        <f>ROUND(((E3567-Hilfswerte!$B$20)/Hilfswerte!$B$21)+((F3567-Hilfswerte!$B$22)/Hilfswerte!$B$23)+((G3567-Hilfswerte!$B$24)/Hilfswerte!$B$25)+0.1*INDEX(Hilfswerte!$B$4:$B$15,MATCH(C3567,Hilfswerte!$A$4:$A$15,0)),2)</f>
        <v>-1.1399999999999999</v>
      </c>
      <c r="V3567" s="4">
        <f>ROUND(SQRT((((E3567-Hilfswerte!$B$20)/Hilfswerte!$B$21)-Hilfswerte!$B$28)^2+(((F3567-Hilfswerte!$B$22)/Hilfswerte!$B$23)-Hilfswerte!$B$29)^2+(((G3567-Hilfswerte!$B$24)/Hilfswerte!$B$25)-Hilfswerte!$B$30)^2),3)</f>
        <v>1.2130000000000001</v>
      </c>
      <c r="W3567" s="4">
        <f>ROUND(E3567*Hilfswerte!$B$31,0)</f>
        <v>21993</v>
      </c>
      <c r="X3567" s="4">
        <f t="shared" si="446"/>
        <v>17283</v>
      </c>
      <c r="Y3567" s="4" t="str">
        <f>IF(T3567="A - Top-Kunde","bereits Top-Kunde",IF(AND(V3567&lt;=Hilfswerte!$B$34,H3567&lt;0.5*W3567),"Hoch",IF(AND(V3567&lt;=Hilfswerte!$B$35,H3567&lt;0.7*W3567),"Mittel","Niedrig")))</f>
        <v>Niedrig</v>
      </c>
      <c r="Z3567" s="4">
        <f t="shared" si="447"/>
        <v>15.7</v>
      </c>
      <c r="AA3567" s="4" t="str">
        <f>IF(J3567&gt;365,"Bereits abgewandert (Segment D)",IF(Z3567&gt;=Hilfswerte!$B$38,"Rot - akut gefaehrdet",IF(Z3567&gt;=Hilfswerte!$B$39,"Gelb - beobachten","Gruen - stabil")))</f>
        <v>Gelb - beobachten</v>
      </c>
    </row>
    <row r="3568" spans="1:27" ht="15" customHeight="1" x14ac:dyDescent="0.25">
      <c r="A3568" s="4" t="s">
        <v>3915</v>
      </c>
      <c r="B3568" s="4" t="s">
        <v>1697</v>
      </c>
      <c r="C3568" s="4" t="s">
        <v>59</v>
      </c>
      <c r="D3568" s="4" t="s">
        <v>30</v>
      </c>
      <c r="E3568" s="4">
        <v>45</v>
      </c>
      <c r="F3568" s="4">
        <v>8.6999999999999993</v>
      </c>
      <c r="G3568" s="4">
        <v>16.100000000000001</v>
      </c>
      <c r="H3568" s="4">
        <v>9164</v>
      </c>
      <c r="I3568" s="4">
        <v>3</v>
      </c>
      <c r="J3568" s="4">
        <v>54</v>
      </c>
      <c r="K3568" s="4">
        <v>0</v>
      </c>
      <c r="L3568" s="4">
        <v>21</v>
      </c>
      <c r="M3568" s="4">
        <v>5</v>
      </c>
      <c r="N3568" s="4">
        <v>-33.9</v>
      </c>
      <c r="O3568" s="4">
        <f t="shared" si="440"/>
        <v>4</v>
      </c>
      <c r="P3568" s="4">
        <f t="shared" si="441"/>
        <v>3</v>
      </c>
      <c r="Q3568" s="4">
        <f t="shared" si="442"/>
        <v>5</v>
      </c>
      <c r="R3568" s="4">
        <f t="shared" si="443"/>
        <v>12</v>
      </c>
      <c r="S3568" s="4">
        <f t="shared" si="444"/>
        <v>96.8</v>
      </c>
      <c r="T3568" s="4" t="str">
        <f t="shared" si="445"/>
        <v>C - Entwicklungspotenzial</v>
      </c>
      <c r="U3568" s="4">
        <f>ROUND(((E3568-Hilfswerte!$B$20)/Hilfswerte!$B$21)+((F3568-Hilfswerte!$B$22)/Hilfswerte!$B$23)+((G3568-Hilfswerte!$B$24)/Hilfswerte!$B$25)+0.1*INDEX(Hilfswerte!$B$4:$B$15,MATCH(C3568,Hilfswerte!$A$4:$A$15,0)),2)</f>
        <v>0.19</v>
      </c>
      <c r="V3568" s="4">
        <f>ROUND(SQRT((((E3568-Hilfswerte!$B$20)/Hilfswerte!$B$21)-Hilfswerte!$B$28)^2+(((F3568-Hilfswerte!$B$22)/Hilfswerte!$B$23)-Hilfswerte!$B$29)^2+(((G3568-Hilfswerte!$B$24)/Hilfswerte!$B$25)-Hilfswerte!$B$30)^2),3)</f>
        <v>1.0720000000000001</v>
      </c>
      <c r="W3568" s="4">
        <f>ROUND(E3568*Hilfswerte!$B$31,0)</f>
        <v>9250</v>
      </c>
      <c r="X3568" s="4">
        <f t="shared" si="446"/>
        <v>86</v>
      </c>
      <c r="Y3568" s="4" t="str">
        <f>IF(T3568="A - Top-Kunde","bereits Top-Kunde",IF(AND(V3568&lt;=Hilfswerte!$B$34,H3568&lt;0.5*W3568),"Hoch",IF(AND(V3568&lt;=Hilfswerte!$B$35,H3568&lt;0.7*W3568),"Mittel","Niedrig")))</f>
        <v>Niedrig</v>
      </c>
      <c r="Z3568" s="4">
        <f t="shared" si="447"/>
        <v>20.5</v>
      </c>
      <c r="AA3568" s="4" t="str">
        <f>IF(J3568&gt;365,"Bereits abgewandert (Segment D)",IF(Z3568&gt;=Hilfswerte!$B$38,"Rot - akut gefaehrdet",IF(Z3568&gt;=Hilfswerte!$B$39,"Gelb - beobachten","Gruen - stabil")))</f>
        <v>Rot - akut gefaehrdet</v>
      </c>
    </row>
    <row r="3569" spans="1:27" ht="15" customHeight="1" x14ac:dyDescent="0.25">
      <c r="A3569" s="4" t="s">
        <v>3916</v>
      </c>
      <c r="B3569" s="4" t="s">
        <v>439</v>
      </c>
      <c r="C3569" s="4" t="s">
        <v>59</v>
      </c>
      <c r="D3569" s="4" t="s">
        <v>30</v>
      </c>
      <c r="E3569" s="4">
        <v>183</v>
      </c>
      <c r="F3569" s="4">
        <v>25.7</v>
      </c>
      <c r="G3569" s="4">
        <v>19.5</v>
      </c>
      <c r="H3569" s="4">
        <v>11476</v>
      </c>
      <c r="I3569" s="4">
        <v>4</v>
      </c>
      <c r="J3569" s="4">
        <v>62</v>
      </c>
      <c r="K3569" s="4">
        <v>0</v>
      </c>
      <c r="L3569" s="4">
        <v>1</v>
      </c>
      <c r="M3569" s="4">
        <v>1</v>
      </c>
      <c r="N3569" s="4">
        <v>-5.5</v>
      </c>
      <c r="O3569" s="4">
        <f t="shared" si="440"/>
        <v>4</v>
      </c>
      <c r="P3569" s="4">
        <f t="shared" si="441"/>
        <v>4</v>
      </c>
      <c r="Q3569" s="4">
        <f t="shared" si="442"/>
        <v>5</v>
      </c>
      <c r="R3569" s="4">
        <f t="shared" si="443"/>
        <v>13</v>
      </c>
      <c r="S3569" s="4">
        <f t="shared" si="444"/>
        <v>127</v>
      </c>
      <c r="T3569" s="4" t="str">
        <f t="shared" si="445"/>
        <v>A - Top-Kunde</v>
      </c>
      <c r="U3569" s="4">
        <f>ROUND(((E3569-Hilfswerte!$B$20)/Hilfswerte!$B$21)+((F3569-Hilfswerte!$B$22)/Hilfswerte!$B$23)+((G3569-Hilfswerte!$B$24)/Hilfswerte!$B$25)+0.1*INDEX(Hilfswerte!$B$4:$B$15,MATCH(C3569,Hilfswerte!$A$4:$A$15,0)),2)</f>
        <v>1.63</v>
      </c>
      <c r="V3569" s="4">
        <f>ROUND(SQRT((((E3569-Hilfswerte!$B$20)/Hilfswerte!$B$21)-Hilfswerte!$B$28)^2+(((F3569-Hilfswerte!$B$22)/Hilfswerte!$B$23)-Hilfswerte!$B$29)^2+(((G3569-Hilfswerte!$B$24)/Hilfswerte!$B$25)-Hilfswerte!$B$30)^2),3)</f>
        <v>1.3360000000000001</v>
      </c>
      <c r="W3569" s="4">
        <f>ROUND(E3569*Hilfswerte!$B$31,0)</f>
        <v>37615</v>
      </c>
      <c r="X3569" s="4">
        <f t="shared" si="446"/>
        <v>26139</v>
      </c>
      <c r="Y3569" s="4" t="str">
        <f>IF(T3569="A - Top-Kunde","bereits Top-Kunde",IF(AND(V3569&lt;=Hilfswerte!$B$34,H3569&lt;0.5*W3569),"Hoch",IF(AND(V3569&lt;=Hilfswerte!$B$35,H3569&lt;0.7*W3569),"Mittel","Niedrig")))</f>
        <v>bereits Top-Kunde</v>
      </c>
      <c r="Z3569" s="4">
        <f t="shared" si="447"/>
        <v>5.5</v>
      </c>
      <c r="AA3569" s="4" t="str">
        <f>IF(J3569&gt;365,"Bereits abgewandert (Segment D)",IF(Z3569&gt;=Hilfswerte!$B$38,"Rot - akut gefaehrdet",IF(Z3569&gt;=Hilfswerte!$B$39,"Gelb - beobachten","Gruen - stabil")))</f>
        <v>Gruen - stabil</v>
      </c>
    </row>
    <row r="3570" spans="1:27" ht="15" customHeight="1" x14ac:dyDescent="0.25">
      <c r="A3570" s="4" t="s">
        <v>3917</v>
      </c>
      <c r="B3570" s="4" t="s">
        <v>947</v>
      </c>
      <c r="C3570" s="4" t="s">
        <v>29</v>
      </c>
      <c r="D3570" s="4" t="s">
        <v>30</v>
      </c>
      <c r="E3570" s="4">
        <v>113</v>
      </c>
      <c r="F3570" s="4">
        <v>17.399999999999999</v>
      </c>
      <c r="G3570" s="4">
        <v>11.8</v>
      </c>
      <c r="H3570" s="4">
        <v>6919</v>
      </c>
      <c r="I3570" s="4">
        <v>3</v>
      </c>
      <c r="J3570" s="4">
        <v>108</v>
      </c>
      <c r="K3570" s="4">
        <v>1</v>
      </c>
      <c r="L3570" s="4">
        <v>14</v>
      </c>
      <c r="M3570" s="4">
        <v>4</v>
      </c>
      <c r="N3570" s="4">
        <v>1.7</v>
      </c>
      <c r="O3570" s="4">
        <f t="shared" si="440"/>
        <v>3</v>
      </c>
      <c r="P3570" s="4">
        <f t="shared" si="441"/>
        <v>3</v>
      </c>
      <c r="Q3570" s="4">
        <f t="shared" si="442"/>
        <v>4</v>
      </c>
      <c r="R3570" s="4">
        <f t="shared" si="443"/>
        <v>10</v>
      </c>
      <c r="S3570" s="4">
        <f t="shared" si="444"/>
        <v>90.7</v>
      </c>
      <c r="T3570" s="4" t="str">
        <f t="shared" si="445"/>
        <v>C - Entwicklungspotenzial</v>
      </c>
      <c r="U3570" s="4">
        <f>ROUND(((E3570-Hilfswerte!$B$20)/Hilfswerte!$B$21)+((F3570-Hilfswerte!$B$22)/Hilfswerte!$B$23)+((G3570-Hilfswerte!$B$24)/Hilfswerte!$B$25)+0.1*INDEX(Hilfswerte!$B$4:$B$15,MATCH(C3570,Hilfswerte!$A$4:$A$15,0)),2)</f>
        <v>0.3</v>
      </c>
      <c r="V3570" s="4">
        <f>ROUND(SQRT((((E3570-Hilfswerte!$B$20)/Hilfswerte!$B$21)-Hilfswerte!$B$28)^2+(((F3570-Hilfswerte!$B$22)/Hilfswerte!$B$23)-Hilfswerte!$B$29)^2+(((G3570-Hilfswerte!$B$24)/Hilfswerte!$B$25)-Hilfswerte!$B$30)^2),3)</f>
        <v>0.443</v>
      </c>
      <c r="W3570" s="4">
        <f>ROUND(E3570*Hilfswerte!$B$31,0)</f>
        <v>23227</v>
      </c>
      <c r="X3570" s="4">
        <f t="shared" si="446"/>
        <v>16308</v>
      </c>
      <c r="Y3570" s="4" t="str">
        <f>IF(T3570="A - Top-Kunde","bereits Top-Kunde",IF(AND(V3570&lt;=Hilfswerte!$B$34,H3570&lt;0.5*W3570),"Hoch",IF(AND(V3570&lt;=Hilfswerte!$B$35,H3570&lt;0.7*W3570),"Mittel","Niedrig")))</f>
        <v>Hoch</v>
      </c>
      <c r="Z3570" s="4">
        <f t="shared" si="447"/>
        <v>11.2</v>
      </c>
      <c r="AA3570" s="4" t="str">
        <f>IF(J3570&gt;365,"Bereits abgewandert (Segment D)",IF(Z3570&gt;=Hilfswerte!$B$38,"Rot - akut gefaehrdet",IF(Z3570&gt;=Hilfswerte!$B$39,"Gelb - beobachten","Gruen - stabil")))</f>
        <v>Gruen - stabil</v>
      </c>
    </row>
    <row r="3571" spans="1:27" ht="15" customHeight="1" x14ac:dyDescent="0.25">
      <c r="A3571" s="4" t="s">
        <v>3918</v>
      </c>
      <c r="B3571" s="4" t="s">
        <v>582</v>
      </c>
      <c r="C3571" s="4" t="s">
        <v>89</v>
      </c>
      <c r="D3571" s="4" t="s">
        <v>30</v>
      </c>
      <c r="E3571" s="4">
        <v>266</v>
      </c>
      <c r="F3571" s="4">
        <v>65.400000000000006</v>
      </c>
      <c r="G3571" s="4">
        <v>14.9</v>
      </c>
      <c r="H3571" s="4">
        <v>12963</v>
      </c>
      <c r="I3571" s="4">
        <v>2</v>
      </c>
      <c r="J3571" s="4">
        <v>115</v>
      </c>
      <c r="K3571" s="4">
        <v>0</v>
      </c>
      <c r="L3571" s="4">
        <v>-6</v>
      </c>
      <c r="M3571" s="4">
        <v>3</v>
      </c>
      <c r="N3571" s="4">
        <v>-41.1</v>
      </c>
      <c r="O3571" s="4">
        <f t="shared" si="440"/>
        <v>3</v>
      </c>
      <c r="P3571" s="4">
        <f t="shared" si="441"/>
        <v>2</v>
      </c>
      <c r="Q3571" s="4">
        <f t="shared" si="442"/>
        <v>5</v>
      </c>
      <c r="R3571" s="4">
        <f t="shared" si="443"/>
        <v>10</v>
      </c>
      <c r="S3571" s="4">
        <f t="shared" si="444"/>
        <v>79.5</v>
      </c>
      <c r="T3571" s="4" t="str">
        <f t="shared" si="445"/>
        <v>C - Entwicklungspotenzial</v>
      </c>
      <c r="U3571" s="4">
        <f>ROUND(((E3571-Hilfswerte!$B$20)/Hilfswerte!$B$21)+((F3571-Hilfswerte!$B$22)/Hilfswerte!$B$23)+((G3571-Hilfswerte!$B$24)/Hilfswerte!$B$25)+0.1*INDEX(Hilfswerte!$B$4:$B$15,MATCH(C3571,Hilfswerte!$A$4:$A$15,0)),2)</f>
        <v>2.34</v>
      </c>
      <c r="V3571" s="4">
        <f>ROUND(SQRT((((E3571-Hilfswerte!$B$20)/Hilfswerte!$B$21)-Hilfswerte!$B$28)^2+(((F3571-Hilfswerte!$B$22)/Hilfswerte!$B$23)-Hilfswerte!$B$29)^2+(((G3571-Hilfswerte!$B$24)/Hilfswerte!$B$25)-Hilfswerte!$B$30)^2),3)</f>
        <v>0.879</v>
      </c>
      <c r="W3571" s="4">
        <f>ROUND(E3571*Hilfswerte!$B$31,0)</f>
        <v>54675</v>
      </c>
      <c r="X3571" s="4">
        <f t="shared" si="446"/>
        <v>41712</v>
      </c>
      <c r="Y3571" s="4" t="str">
        <f>IF(T3571="A - Top-Kunde","bereits Top-Kunde",IF(AND(V3571&lt;=Hilfswerte!$B$34,H3571&lt;0.5*W3571),"Hoch",IF(AND(V3571&lt;=Hilfswerte!$B$35,H3571&lt;0.7*W3571),"Mittel","Niedrig")))</f>
        <v>Mittel</v>
      </c>
      <c r="Z3571" s="4">
        <f t="shared" si="447"/>
        <v>22.2</v>
      </c>
      <c r="AA3571" s="4" t="str">
        <f>IF(J3571&gt;365,"Bereits abgewandert (Segment D)",IF(Z3571&gt;=Hilfswerte!$B$38,"Rot - akut gefaehrdet",IF(Z3571&gt;=Hilfswerte!$B$39,"Gelb - beobachten","Gruen - stabil")))</f>
        <v>Rot - akut gefaehrdet</v>
      </c>
    </row>
    <row r="3572" spans="1:27" ht="15" customHeight="1" x14ac:dyDescent="0.25">
      <c r="A3572" s="4" t="s">
        <v>3919</v>
      </c>
      <c r="B3572" s="4" t="s">
        <v>464</v>
      </c>
      <c r="C3572" s="4" t="s">
        <v>55</v>
      </c>
      <c r="D3572" s="4" t="s">
        <v>52</v>
      </c>
      <c r="E3572" s="4">
        <v>19</v>
      </c>
      <c r="F3572" s="4">
        <v>5.9</v>
      </c>
      <c r="G3572" s="4">
        <v>5.5</v>
      </c>
      <c r="H3572" s="4">
        <v>4115</v>
      </c>
      <c r="I3572" s="4">
        <v>3</v>
      </c>
      <c r="J3572" s="4">
        <v>67</v>
      </c>
      <c r="K3572" s="4">
        <v>0</v>
      </c>
      <c r="L3572" s="4">
        <v>10</v>
      </c>
      <c r="M3572" s="4">
        <v>4</v>
      </c>
      <c r="N3572" s="4">
        <v>2.4</v>
      </c>
      <c r="O3572" s="4">
        <f t="shared" si="440"/>
        <v>4</v>
      </c>
      <c r="P3572" s="4">
        <f t="shared" si="441"/>
        <v>3</v>
      </c>
      <c r="Q3572" s="4">
        <f t="shared" si="442"/>
        <v>4</v>
      </c>
      <c r="R3572" s="4">
        <f t="shared" si="443"/>
        <v>11</v>
      </c>
      <c r="S3572" s="4">
        <f t="shared" si="444"/>
        <v>108.2</v>
      </c>
      <c r="T3572" s="4" t="str">
        <f t="shared" si="445"/>
        <v>B - Kernkunde</v>
      </c>
      <c r="U3572" s="4">
        <f>ROUND(((E3572-Hilfswerte!$B$20)/Hilfswerte!$B$21)+((F3572-Hilfswerte!$B$22)/Hilfswerte!$B$23)+((G3572-Hilfswerte!$B$24)/Hilfswerte!$B$25)+0.1*INDEX(Hilfswerte!$B$4:$B$15,MATCH(C3572,Hilfswerte!$A$4:$A$15,0)),2)</f>
        <v>-1.28</v>
      </c>
      <c r="V3572" s="4">
        <f>ROUND(SQRT((((E3572-Hilfswerte!$B$20)/Hilfswerte!$B$21)-Hilfswerte!$B$28)^2+(((F3572-Hilfswerte!$B$22)/Hilfswerte!$B$23)-Hilfswerte!$B$29)^2+(((G3572-Hilfswerte!$B$24)/Hilfswerte!$B$25)-Hilfswerte!$B$30)^2),3)</f>
        <v>1.246</v>
      </c>
      <c r="W3572" s="4">
        <f>ROUND(E3572*Hilfswerte!$B$31,0)</f>
        <v>3905</v>
      </c>
      <c r="X3572" s="4">
        <f t="shared" si="446"/>
        <v>0</v>
      </c>
      <c r="Y3572" s="4" t="str">
        <f>IF(T3572="A - Top-Kunde","bereits Top-Kunde",IF(AND(V3572&lt;=Hilfswerte!$B$34,H3572&lt;0.5*W3572),"Hoch",IF(AND(V3572&lt;=Hilfswerte!$B$35,H3572&lt;0.7*W3572),"Mittel","Niedrig")))</f>
        <v>Niedrig</v>
      </c>
      <c r="Z3572" s="4">
        <f t="shared" si="447"/>
        <v>5.4</v>
      </c>
      <c r="AA3572" s="4" t="str">
        <f>IF(J3572&gt;365,"Bereits abgewandert (Segment D)",IF(Z3572&gt;=Hilfswerte!$B$38,"Rot - akut gefaehrdet",IF(Z3572&gt;=Hilfswerte!$B$39,"Gelb - beobachten","Gruen - stabil")))</f>
        <v>Gruen - stabil</v>
      </c>
    </row>
    <row r="3573" spans="1:27" ht="15" customHeight="1" x14ac:dyDescent="0.25">
      <c r="A3573" s="4" t="s">
        <v>3920</v>
      </c>
      <c r="B3573" s="4" t="s">
        <v>325</v>
      </c>
      <c r="C3573" s="4" t="s">
        <v>38</v>
      </c>
      <c r="D3573" s="4" t="s">
        <v>48</v>
      </c>
      <c r="E3573" s="4">
        <v>119</v>
      </c>
      <c r="F3573" s="4">
        <v>60.2</v>
      </c>
      <c r="G3573" s="4">
        <v>5.6</v>
      </c>
      <c r="H3573" s="4">
        <v>7409</v>
      </c>
      <c r="I3573" s="4">
        <v>4</v>
      </c>
      <c r="J3573" s="4">
        <v>60</v>
      </c>
      <c r="K3573" s="4">
        <v>1</v>
      </c>
      <c r="L3573" s="4">
        <v>3</v>
      </c>
      <c r="M3573" s="4">
        <v>1</v>
      </c>
      <c r="N3573" s="4">
        <v>18.3</v>
      </c>
      <c r="O3573" s="4">
        <f t="shared" si="440"/>
        <v>4</v>
      </c>
      <c r="P3573" s="4">
        <f t="shared" si="441"/>
        <v>4</v>
      </c>
      <c r="Q3573" s="4">
        <f t="shared" si="442"/>
        <v>4</v>
      </c>
      <c r="R3573" s="4">
        <f t="shared" si="443"/>
        <v>12</v>
      </c>
      <c r="S3573" s="4">
        <f t="shared" si="444"/>
        <v>122.3</v>
      </c>
      <c r="T3573" s="4" t="str">
        <f t="shared" si="445"/>
        <v>B - Kernkunde</v>
      </c>
      <c r="U3573" s="4">
        <f>ROUND(((E3573-Hilfswerte!$B$20)/Hilfswerte!$B$21)+((F3573-Hilfswerte!$B$22)/Hilfswerte!$B$23)+((G3573-Hilfswerte!$B$24)/Hilfswerte!$B$25)+0.1*INDEX(Hilfswerte!$B$4:$B$15,MATCH(C3573,Hilfswerte!$A$4:$A$15,0)),2)</f>
        <v>0.19</v>
      </c>
      <c r="V3573" s="4">
        <f>ROUND(SQRT((((E3573-Hilfswerte!$B$20)/Hilfswerte!$B$21)-Hilfswerte!$B$28)^2+(((F3573-Hilfswerte!$B$22)/Hilfswerte!$B$23)-Hilfswerte!$B$29)^2+(((G3573-Hilfswerte!$B$24)/Hilfswerte!$B$25)-Hilfswerte!$B$30)^2),3)</f>
        <v>1.0009999999999999</v>
      </c>
      <c r="W3573" s="4">
        <f>ROUND(E3573*Hilfswerte!$B$31,0)</f>
        <v>24460</v>
      </c>
      <c r="X3573" s="4">
        <f t="shared" si="446"/>
        <v>17051</v>
      </c>
      <c r="Y3573" s="4" t="str">
        <f>IF(T3573="A - Top-Kunde","bereits Top-Kunde",IF(AND(V3573&lt;=Hilfswerte!$B$34,H3573&lt;0.5*W3573),"Hoch",IF(AND(V3573&lt;=Hilfswerte!$B$35,H3573&lt;0.7*W3573),"Mittel","Niedrig")))</f>
        <v>Mittel</v>
      </c>
      <c r="Z3573" s="4">
        <f t="shared" si="447"/>
        <v>6.6</v>
      </c>
      <c r="AA3573" s="4" t="str">
        <f>IF(J3573&gt;365,"Bereits abgewandert (Segment D)",IF(Z3573&gt;=Hilfswerte!$B$38,"Rot - akut gefaehrdet",IF(Z3573&gt;=Hilfswerte!$B$39,"Gelb - beobachten","Gruen - stabil")))</f>
        <v>Gruen - stabil</v>
      </c>
    </row>
    <row r="3574" spans="1:27" ht="15" customHeight="1" x14ac:dyDescent="0.25">
      <c r="A3574" s="4" t="s">
        <v>3921</v>
      </c>
      <c r="B3574" s="4" t="s">
        <v>865</v>
      </c>
      <c r="C3574" s="4" t="s">
        <v>74</v>
      </c>
      <c r="D3574" s="4" t="s">
        <v>30</v>
      </c>
      <c r="E3574" s="4">
        <v>176</v>
      </c>
      <c r="F3574" s="4">
        <v>34.200000000000003</v>
      </c>
      <c r="G3574" s="4">
        <v>1.1000000000000001</v>
      </c>
      <c r="H3574" s="4">
        <v>2393</v>
      </c>
      <c r="I3574" s="4">
        <v>1</v>
      </c>
      <c r="J3574" s="4">
        <v>145</v>
      </c>
      <c r="K3574" s="4">
        <v>0</v>
      </c>
      <c r="L3574" s="4">
        <v>9</v>
      </c>
      <c r="M3574" s="4">
        <v>6</v>
      </c>
      <c r="N3574" s="4">
        <v>21.3</v>
      </c>
      <c r="O3574" s="4">
        <f t="shared" si="440"/>
        <v>3</v>
      </c>
      <c r="P3574" s="4">
        <f t="shared" si="441"/>
        <v>1</v>
      </c>
      <c r="Q3574" s="4">
        <f t="shared" si="442"/>
        <v>3</v>
      </c>
      <c r="R3574" s="4">
        <f t="shared" si="443"/>
        <v>7</v>
      </c>
      <c r="S3574" s="4">
        <f t="shared" si="444"/>
        <v>78</v>
      </c>
      <c r="T3574" s="4" t="str">
        <f t="shared" si="445"/>
        <v>C - Entwicklungspotenzial</v>
      </c>
      <c r="U3574" s="4">
        <f>ROUND(((E3574-Hilfswerte!$B$20)/Hilfswerte!$B$21)+((F3574-Hilfswerte!$B$22)/Hilfswerte!$B$23)+((G3574-Hilfswerte!$B$24)/Hilfswerte!$B$25)+0.1*INDEX(Hilfswerte!$B$4:$B$15,MATCH(C3574,Hilfswerte!$A$4:$A$15,0)),2)</f>
        <v>-1.1200000000000001</v>
      </c>
      <c r="V3574" s="4">
        <f>ROUND(SQRT((((E3574-Hilfswerte!$B$20)/Hilfswerte!$B$21)-Hilfswerte!$B$28)^2+(((F3574-Hilfswerte!$B$22)/Hilfswerte!$B$23)-Hilfswerte!$B$29)^2+(((G3574-Hilfswerte!$B$24)/Hilfswerte!$B$25)-Hilfswerte!$B$30)^2),3)</f>
        <v>1.607</v>
      </c>
      <c r="W3574" s="4">
        <f>ROUND(E3574*Hilfswerte!$B$31,0)</f>
        <v>36176</v>
      </c>
      <c r="X3574" s="4">
        <f t="shared" si="446"/>
        <v>33783</v>
      </c>
      <c r="Y3574" s="4" t="str">
        <f>IF(T3574="A - Top-Kunde","bereits Top-Kunde",IF(AND(V3574&lt;=Hilfswerte!$B$34,H3574&lt;0.5*W3574),"Hoch",IF(AND(V3574&lt;=Hilfswerte!$B$35,H3574&lt;0.7*W3574),"Mittel","Niedrig")))</f>
        <v>Niedrig</v>
      </c>
      <c r="Z3574" s="4">
        <f t="shared" si="447"/>
        <v>9.1</v>
      </c>
      <c r="AA3574" s="4" t="str">
        <f>IF(J3574&gt;365,"Bereits abgewandert (Segment D)",IF(Z3574&gt;=Hilfswerte!$B$38,"Rot - akut gefaehrdet",IF(Z3574&gt;=Hilfswerte!$B$39,"Gelb - beobachten","Gruen - stabil")))</f>
        <v>Gruen - stabil</v>
      </c>
    </row>
    <row r="3575" spans="1:27" ht="15" customHeight="1" x14ac:dyDescent="0.25">
      <c r="A3575" s="4" t="s">
        <v>3922</v>
      </c>
      <c r="B3575" s="4" t="s">
        <v>541</v>
      </c>
      <c r="C3575" s="4" t="s">
        <v>47</v>
      </c>
      <c r="D3575" s="4" t="s">
        <v>48</v>
      </c>
      <c r="E3575" s="4">
        <v>24</v>
      </c>
      <c r="F3575" s="4">
        <v>6.4</v>
      </c>
      <c r="G3575" s="4">
        <v>13.4</v>
      </c>
      <c r="H3575" s="4">
        <v>440</v>
      </c>
      <c r="I3575" s="4">
        <v>1</v>
      </c>
      <c r="J3575" s="4">
        <v>24</v>
      </c>
      <c r="K3575" s="4">
        <v>0</v>
      </c>
      <c r="L3575" s="4">
        <v>17</v>
      </c>
      <c r="M3575" s="4">
        <v>5</v>
      </c>
      <c r="N3575" s="4">
        <v>-1.8</v>
      </c>
      <c r="O3575" s="4">
        <f t="shared" si="440"/>
        <v>5</v>
      </c>
      <c r="P3575" s="4">
        <f t="shared" si="441"/>
        <v>1</v>
      </c>
      <c r="Q3575" s="4">
        <f t="shared" si="442"/>
        <v>2</v>
      </c>
      <c r="R3575" s="4">
        <f t="shared" si="443"/>
        <v>8</v>
      </c>
      <c r="S3575" s="4">
        <f t="shared" si="444"/>
        <v>74</v>
      </c>
      <c r="T3575" s="4" t="str">
        <f t="shared" si="445"/>
        <v>C - Entwicklungspotenzial</v>
      </c>
      <c r="U3575" s="4">
        <f>ROUND(((E3575-Hilfswerte!$B$20)/Hilfswerte!$B$21)+((F3575-Hilfswerte!$B$22)/Hilfswerte!$B$23)+((G3575-Hilfswerte!$B$24)/Hilfswerte!$B$25)+0.1*INDEX(Hilfswerte!$B$4:$B$15,MATCH(C3575,Hilfswerte!$A$4:$A$15,0)),2)</f>
        <v>-0.21</v>
      </c>
      <c r="V3575" s="4">
        <f>ROUND(SQRT((((E3575-Hilfswerte!$B$20)/Hilfswerte!$B$21)-Hilfswerte!$B$28)^2+(((F3575-Hilfswerte!$B$22)/Hilfswerte!$B$23)-Hilfswerte!$B$29)^2+(((G3575-Hilfswerte!$B$24)/Hilfswerte!$B$25)-Hilfswerte!$B$30)^2),3)</f>
        <v>0.90200000000000002</v>
      </c>
      <c r="W3575" s="4">
        <f>ROUND(E3575*Hilfswerte!$B$31,0)</f>
        <v>4933</v>
      </c>
      <c r="X3575" s="4">
        <f t="shared" si="446"/>
        <v>4493</v>
      </c>
      <c r="Y3575" s="4" t="str">
        <f>IF(T3575="A - Top-Kunde","bereits Top-Kunde",IF(AND(V3575&lt;=Hilfswerte!$B$34,H3575&lt;0.5*W3575),"Hoch",IF(AND(V3575&lt;=Hilfswerte!$B$35,H3575&lt;0.7*W3575),"Mittel","Niedrig")))</f>
        <v>Mittel</v>
      </c>
      <c r="Z3575" s="4">
        <f t="shared" si="447"/>
        <v>5.3</v>
      </c>
      <c r="AA3575" s="4" t="str">
        <f>IF(J3575&gt;365,"Bereits abgewandert (Segment D)",IF(Z3575&gt;=Hilfswerte!$B$38,"Rot - akut gefaehrdet",IF(Z3575&gt;=Hilfswerte!$B$39,"Gelb - beobachten","Gruen - stabil")))</f>
        <v>Gruen - stabil</v>
      </c>
    </row>
    <row r="3576" spans="1:27" ht="15" customHeight="1" x14ac:dyDescent="0.25">
      <c r="A3576" s="4" t="s">
        <v>3923</v>
      </c>
      <c r="B3576" s="4" t="s">
        <v>258</v>
      </c>
      <c r="C3576" s="4" t="s">
        <v>51</v>
      </c>
      <c r="D3576" s="4" t="s">
        <v>30</v>
      </c>
      <c r="E3576" s="4">
        <v>354</v>
      </c>
      <c r="F3576" s="4">
        <v>62.9</v>
      </c>
      <c r="G3576" s="4">
        <v>22.5</v>
      </c>
      <c r="H3576" s="4">
        <v>111577</v>
      </c>
      <c r="I3576" s="4">
        <v>3</v>
      </c>
      <c r="J3576" s="4">
        <v>35</v>
      </c>
      <c r="K3576" s="4">
        <v>0</v>
      </c>
      <c r="L3576" s="4">
        <v>9</v>
      </c>
      <c r="M3576" s="4">
        <v>5</v>
      </c>
      <c r="N3576" s="4">
        <v>7.4</v>
      </c>
      <c r="O3576" s="4">
        <f t="shared" si="440"/>
        <v>4</v>
      </c>
      <c r="P3576" s="4">
        <f t="shared" si="441"/>
        <v>3</v>
      </c>
      <c r="Q3576" s="4">
        <f t="shared" si="442"/>
        <v>5</v>
      </c>
      <c r="R3576" s="4">
        <f t="shared" si="443"/>
        <v>12</v>
      </c>
      <c r="S3576" s="4">
        <f t="shared" si="444"/>
        <v>121</v>
      </c>
      <c r="T3576" s="4" t="str">
        <f t="shared" si="445"/>
        <v>B - Kernkunde</v>
      </c>
      <c r="U3576" s="4">
        <f>ROUND(((E3576-Hilfswerte!$B$20)/Hilfswerte!$B$21)+((F3576-Hilfswerte!$B$22)/Hilfswerte!$B$23)+((G3576-Hilfswerte!$B$24)/Hilfswerte!$B$25)+0.1*INDEX(Hilfswerte!$B$4:$B$15,MATCH(C3576,Hilfswerte!$A$4:$A$15,0)),2)</f>
        <v>3.93</v>
      </c>
      <c r="V3576" s="4">
        <f>ROUND(SQRT((((E3576-Hilfswerte!$B$20)/Hilfswerte!$B$21)-Hilfswerte!$B$28)^2+(((F3576-Hilfswerte!$B$22)/Hilfswerte!$B$23)-Hilfswerte!$B$29)^2+(((G3576-Hilfswerte!$B$24)/Hilfswerte!$B$25)-Hilfswerte!$B$30)^2),3)</f>
        <v>2.0139999999999998</v>
      </c>
      <c r="W3576" s="4">
        <f>ROUND(E3576*Hilfswerte!$B$31,0)</f>
        <v>72763</v>
      </c>
      <c r="X3576" s="4">
        <f t="shared" si="446"/>
        <v>0</v>
      </c>
      <c r="Y3576" s="4" t="str">
        <f>IF(T3576="A - Top-Kunde","bereits Top-Kunde",IF(AND(V3576&lt;=Hilfswerte!$B$34,H3576&lt;0.5*W3576),"Hoch",IF(AND(V3576&lt;=Hilfswerte!$B$35,H3576&lt;0.7*W3576),"Mittel","Niedrig")))</f>
        <v>Niedrig</v>
      </c>
      <c r="Z3576" s="4">
        <f t="shared" si="447"/>
        <v>3.6</v>
      </c>
      <c r="AA3576" s="4" t="str">
        <f>IF(J3576&gt;365,"Bereits abgewandert (Segment D)",IF(Z3576&gt;=Hilfswerte!$B$38,"Rot - akut gefaehrdet",IF(Z3576&gt;=Hilfswerte!$B$39,"Gelb - beobachten","Gruen - stabil")))</f>
        <v>Gruen - stabil</v>
      </c>
    </row>
    <row r="3577" spans="1:27" ht="15" customHeight="1" x14ac:dyDescent="0.25">
      <c r="A3577" s="4" t="s">
        <v>3924</v>
      </c>
      <c r="B3577" s="4" t="s">
        <v>1065</v>
      </c>
      <c r="C3577" s="4" t="s">
        <v>65</v>
      </c>
      <c r="D3577" s="4" t="s">
        <v>30</v>
      </c>
      <c r="E3577" s="4">
        <v>152</v>
      </c>
      <c r="F3577" s="4">
        <v>52</v>
      </c>
      <c r="G3577" s="4">
        <v>15.7</v>
      </c>
      <c r="H3577" s="4">
        <v>14719</v>
      </c>
      <c r="I3577" s="4">
        <v>8</v>
      </c>
      <c r="J3577" s="4">
        <v>25</v>
      </c>
      <c r="K3577" s="4">
        <v>0</v>
      </c>
      <c r="L3577" s="4">
        <v>5</v>
      </c>
      <c r="M3577" s="4">
        <v>4</v>
      </c>
      <c r="N3577" s="4">
        <v>5.5</v>
      </c>
      <c r="O3577" s="4">
        <f t="shared" si="440"/>
        <v>5</v>
      </c>
      <c r="P3577" s="4">
        <f t="shared" si="441"/>
        <v>5</v>
      </c>
      <c r="Q3577" s="4">
        <f t="shared" si="442"/>
        <v>5</v>
      </c>
      <c r="R3577" s="4">
        <f t="shared" si="443"/>
        <v>15</v>
      </c>
      <c r="S3577" s="4">
        <f t="shared" si="444"/>
        <v>151.30000000000001</v>
      </c>
      <c r="T3577" s="4" t="str">
        <f t="shared" si="445"/>
        <v>A - Top-Kunde</v>
      </c>
      <c r="U3577" s="4">
        <f>ROUND(((E3577-Hilfswerte!$B$20)/Hilfswerte!$B$21)+((F3577-Hilfswerte!$B$22)/Hilfswerte!$B$23)+((G3577-Hilfswerte!$B$24)/Hilfswerte!$B$25)+0.1*INDEX(Hilfswerte!$B$4:$B$15,MATCH(C3577,Hilfswerte!$A$4:$A$15,0)),2)</f>
        <v>1.39</v>
      </c>
      <c r="V3577" s="4">
        <f>ROUND(SQRT((((E3577-Hilfswerte!$B$20)/Hilfswerte!$B$21)-Hilfswerte!$B$28)^2+(((F3577-Hilfswerte!$B$22)/Hilfswerte!$B$23)-Hilfswerte!$B$29)^2+(((G3577-Hilfswerte!$B$24)/Hilfswerte!$B$25)-Hilfswerte!$B$30)^2),3)</f>
        <v>0.76100000000000001</v>
      </c>
      <c r="W3577" s="4">
        <f>ROUND(E3577*Hilfswerte!$B$31,0)</f>
        <v>31243</v>
      </c>
      <c r="X3577" s="4">
        <f t="shared" si="446"/>
        <v>16524</v>
      </c>
      <c r="Y3577" s="4" t="str">
        <f>IF(T3577="A - Top-Kunde","bereits Top-Kunde",IF(AND(V3577&lt;=Hilfswerte!$B$34,H3577&lt;0.5*W3577),"Hoch",IF(AND(V3577&lt;=Hilfswerte!$B$35,H3577&lt;0.7*W3577),"Mittel","Niedrig")))</f>
        <v>bereits Top-Kunde</v>
      </c>
      <c r="Z3577" s="4">
        <f t="shared" si="447"/>
        <v>2.2999999999999998</v>
      </c>
      <c r="AA3577" s="4" t="str">
        <f>IF(J3577&gt;365,"Bereits abgewandert (Segment D)",IF(Z3577&gt;=Hilfswerte!$B$38,"Rot - akut gefaehrdet",IF(Z3577&gt;=Hilfswerte!$B$39,"Gelb - beobachten","Gruen - stabil")))</f>
        <v>Gruen - stabil</v>
      </c>
    </row>
    <row r="3578" spans="1:27" ht="15" customHeight="1" x14ac:dyDescent="0.25">
      <c r="A3578" s="4" t="s">
        <v>3925</v>
      </c>
      <c r="B3578" s="4" t="s">
        <v>808</v>
      </c>
      <c r="C3578" s="4" t="s">
        <v>38</v>
      </c>
      <c r="D3578" s="4" t="s">
        <v>30</v>
      </c>
      <c r="E3578" s="4">
        <v>25</v>
      </c>
      <c r="F3578" s="4">
        <v>6.6</v>
      </c>
      <c r="G3578" s="4">
        <v>10.7</v>
      </c>
      <c r="H3578" s="4">
        <v>1129</v>
      </c>
      <c r="I3578" s="4">
        <v>3</v>
      </c>
      <c r="J3578" s="4">
        <v>3</v>
      </c>
      <c r="K3578" s="4">
        <v>0</v>
      </c>
      <c r="L3578" s="4">
        <v>6</v>
      </c>
      <c r="M3578" s="4">
        <v>1</v>
      </c>
      <c r="N3578" s="4">
        <v>-19.7</v>
      </c>
      <c r="O3578" s="4">
        <f t="shared" si="440"/>
        <v>5</v>
      </c>
      <c r="P3578" s="4">
        <f t="shared" si="441"/>
        <v>3</v>
      </c>
      <c r="Q3578" s="4">
        <f t="shared" si="442"/>
        <v>3</v>
      </c>
      <c r="R3578" s="4">
        <f t="shared" si="443"/>
        <v>11</v>
      </c>
      <c r="S3578" s="4">
        <f t="shared" si="444"/>
        <v>98.4</v>
      </c>
      <c r="T3578" s="4" t="str">
        <f t="shared" si="445"/>
        <v>C - Entwicklungspotenzial</v>
      </c>
      <c r="U3578" s="4">
        <f>ROUND(((E3578-Hilfswerte!$B$20)/Hilfswerte!$B$21)+((F3578-Hilfswerte!$B$22)/Hilfswerte!$B$23)+((G3578-Hilfswerte!$B$24)/Hilfswerte!$B$25)+0.1*INDEX(Hilfswerte!$B$4:$B$15,MATCH(C3578,Hilfswerte!$A$4:$A$15,0)),2)</f>
        <v>-0.37</v>
      </c>
      <c r="V3578" s="4">
        <f>ROUND(SQRT((((E3578-Hilfswerte!$B$20)/Hilfswerte!$B$21)-Hilfswerte!$B$28)^2+(((F3578-Hilfswerte!$B$22)/Hilfswerte!$B$23)-Hilfswerte!$B$29)^2+(((G3578-Hilfswerte!$B$24)/Hilfswerte!$B$25)-Hilfswerte!$B$30)^2),3)</f>
        <v>0.83099999999999996</v>
      </c>
      <c r="W3578" s="4">
        <f>ROUND(E3578*Hilfswerte!$B$31,0)</f>
        <v>5139</v>
      </c>
      <c r="X3578" s="4">
        <f t="shared" si="446"/>
        <v>4010</v>
      </c>
      <c r="Y3578" s="4" t="str">
        <f>IF(T3578="A - Top-Kunde","bereits Top-Kunde",IF(AND(V3578&lt;=Hilfswerte!$B$34,H3578&lt;0.5*W3578),"Hoch",IF(AND(V3578&lt;=Hilfswerte!$B$35,H3578&lt;0.7*W3578),"Mittel","Niedrig")))</f>
        <v>Hoch</v>
      </c>
      <c r="Z3578" s="4">
        <f t="shared" si="447"/>
        <v>9.1999999999999993</v>
      </c>
      <c r="AA3578" s="4" t="str">
        <f>IF(J3578&gt;365,"Bereits abgewandert (Segment D)",IF(Z3578&gt;=Hilfswerte!$B$38,"Rot - akut gefaehrdet",IF(Z3578&gt;=Hilfswerte!$B$39,"Gelb - beobachten","Gruen - stabil")))</f>
        <v>Gruen - stabil</v>
      </c>
    </row>
    <row r="3579" spans="1:27" ht="15" customHeight="1" x14ac:dyDescent="0.25">
      <c r="A3579" s="4" t="s">
        <v>3926</v>
      </c>
      <c r="B3579" s="4" t="s">
        <v>245</v>
      </c>
      <c r="C3579" s="4" t="s">
        <v>47</v>
      </c>
      <c r="D3579" s="4" t="s">
        <v>30</v>
      </c>
      <c r="E3579" s="4">
        <v>46</v>
      </c>
      <c r="F3579" s="4">
        <v>6.4</v>
      </c>
      <c r="G3579" s="4">
        <v>9.9</v>
      </c>
      <c r="H3579" s="4">
        <v>14465</v>
      </c>
      <c r="I3579" s="4">
        <v>2</v>
      </c>
      <c r="J3579" s="4">
        <v>49</v>
      </c>
      <c r="K3579" s="4">
        <v>0</v>
      </c>
      <c r="L3579" s="4">
        <v>13</v>
      </c>
      <c r="M3579" s="4">
        <v>6</v>
      </c>
      <c r="N3579" s="4">
        <v>-17</v>
      </c>
      <c r="O3579" s="4">
        <f t="shared" si="440"/>
        <v>4</v>
      </c>
      <c r="P3579" s="4">
        <f t="shared" si="441"/>
        <v>2</v>
      </c>
      <c r="Q3579" s="4">
        <f t="shared" si="442"/>
        <v>5</v>
      </c>
      <c r="R3579" s="4">
        <f t="shared" si="443"/>
        <v>11</v>
      </c>
      <c r="S3579" s="4">
        <f t="shared" si="444"/>
        <v>97.6</v>
      </c>
      <c r="T3579" s="4" t="str">
        <f t="shared" si="445"/>
        <v>C - Entwicklungspotenzial</v>
      </c>
      <c r="U3579" s="4">
        <f>ROUND(((E3579-Hilfswerte!$B$20)/Hilfswerte!$B$21)+((F3579-Hilfswerte!$B$22)/Hilfswerte!$B$23)+((G3579-Hilfswerte!$B$24)/Hilfswerte!$B$25)+0.1*INDEX(Hilfswerte!$B$4:$B$15,MATCH(C3579,Hilfswerte!$A$4:$A$15,0)),2)</f>
        <v>-0.67</v>
      </c>
      <c r="V3579" s="4">
        <f>ROUND(SQRT((((E3579-Hilfswerte!$B$20)/Hilfswerte!$B$21)-Hilfswerte!$B$28)^2+(((F3579-Hilfswerte!$B$22)/Hilfswerte!$B$23)-Hilfswerte!$B$29)^2+(((G3579-Hilfswerte!$B$24)/Hilfswerte!$B$25)-Hilfswerte!$B$30)^2),3)</f>
        <v>0.79400000000000004</v>
      </c>
      <c r="W3579" s="4">
        <f>ROUND(E3579*Hilfswerte!$B$31,0)</f>
        <v>9455</v>
      </c>
      <c r="X3579" s="4">
        <f t="shared" si="446"/>
        <v>0</v>
      </c>
      <c r="Y3579" s="4" t="str">
        <f>IF(T3579="A - Top-Kunde","bereits Top-Kunde",IF(AND(V3579&lt;=Hilfswerte!$B$34,H3579&lt;0.5*W3579),"Hoch",IF(AND(V3579&lt;=Hilfswerte!$B$35,H3579&lt;0.7*W3579),"Mittel","Niedrig")))</f>
        <v>Niedrig</v>
      </c>
      <c r="Z3579" s="4">
        <f t="shared" si="447"/>
        <v>11.9</v>
      </c>
      <c r="AA3579" s="4" t="str">
        <f>IF(J3579&gt;365,"Bereits abgewandert (Segment D)",IF(Z3579&gt;=Hilfswerte!$B$38,"Rot - akut gefaehrdet",IF(Z3579&gt;=Hilfswerte!$B$39,"Gelb - beobachten","Gruen - stabil")))</f>
        <v>Gruen - stabil</v>
      </c>
    </row>
    <row r="3580" spans="1:27" ht="15" customHeight="1" x14ac:dyDescent="0.25">
      <c r="A3580" s="4" t="s">
        <v>3927</v>
      </c>
      <c r="B3580" s="4" t="s">
        <v>203</v>
      </c>
      <c r="C3580" s="4" t="s">
        <v>29</v>
      </c>
      <c r="D3580" s="4" t="s">
        <v>93</v>
      </c>
      <c r="E3580" s="4">
        <v>34</v>
      </c>
      <c r="F3580" s="4">
        <v>7.5</v>
      </c>
      <c r="G3580" s="4">
        <v>3.6</v>
      </c>
      <c r="H3580" s="4">
        <v>8154</v>
      </c>
      <c r="I3580" s="4">
        <v>3</v>
      </c>
      <c r="J3580" s="4">
        <v>69</v>
      </c>
      <c r="K3580" s="4">
        <v>3</v>
      </c>
      <c r="L3580" s="4">
        <v>0</v>
      </c>
      <c r="M3580" s="4">
        <v>1</v>
      </c>
      <c r="N3580" s="4">
        <v>-10.4</v>
      </c>
      <c r="O3580" s="4">
        <f t="shared" si="440"/>
        <v>4</v>
      </c>
      <c r="P3580" s="4">
        <f t="shared" si="441"/>
        <v>3</v>
      </c>
      <c r="Q3580" s="4">
        <f t="shared" si="442"/>
        <v>5</v>
      </c>
      <c r="R3580" s="4">
        <f t="shared" si="443"/>
        <v>12</v>
      </c>
      <c r="S3580" s="4">
        <f t="shared" si="444"/>
        <v>96.8</v>
      </c>
      <c r="T3580" s="4" t="str">
        <f t="shared" si="445"/>
        <v>C - Entwicklungspotenzial</v>
      </c>
      <c r="U3580" s="4">
        <f>ROUND(((E3580-Hilfswerte!$B$20)/Hilfswerte!$B$21)+((F3580-Hilfswerte!$B$22)/Hilfswerte!$B$23)+((G3580-Hilfswerte!$B$24)/Hilfswerte!$B$25)+0.1*INDEX(Hilfswerte!$B$4:$B$15,MATCH(C3580,Hilfswerte!$A$4:$A$15,0)),2)</f>
        <v>-1.52</v>
      </c>
      <c r="V3580" s="4">
        <f>ROUND(SQRT((((E3580-Hilfswerte!$B$20)/Hilfswerte!$B$21)-Hilfswerte!$B$28)^2+(((F3580-Hilfswerte!$B$22)/Hilfswerte!$B$23)-Hilfswerte!$B$29)^2+(((G3580-Hilfswerte!$B$24)/Hilfswerte!$B$25)-Hilfswerte!$B$30)^2),3)</f>
        <v>1.4430000000000001</v>
      </c>
      <c r="W3580" s="4">
        <f>ROUND(E3580*Hilfswerte!$B$31,0)</f>
        <v>6989</v>
      </c>
      <c r="X3580" s="4">
        <f t="shared" si="446"/>
        <v>0</v>
      </c>
      <c r="Y3580" s="4" t="str">
        <f>IF(T3580="A - Top-Kunde","bereits Top-Kunde",IF(AND(V3580&lt;=Hilfswerte!$B$34,H3580&lt;0.5*W3580),"Hoch",IF(AND(V3580&lt;=Hilfswerte!$B$35,H3580&lt;0.7*W3580),"Mittel","Niedrig")))</f>
        <v>Niedrig</v>
      </c>
      <c r="Z3580" s="4">
        <f t="shared" si="447"/>
        <v>16.600000000000001</v>
      </c>
      <c r="AA3580" s="4" t="str">
        <f>IF(J3580&gt;365,"Bereits abgewandert (Segment D)",IF(Z3580&gt;=Hilfswerte!$B$38,"Rot - akut gefaehrdet",IF(Z3580&gt;=Hilfswerte!$B$39,"Gelb - beobachten","Gruen - stabil")))</f>
        <v>Gelb - beobachten</v>
      </c>
    </row>
    <row r="3581" spans="1:27" ht="15" customHeight="1" x14ac:dyDescent="0.25">
      <c r="A3581" s="4" t="s">
        <v>3928</v>
      </c>
      <c r="B3581" s="4" t="s">
        <v>372</v>
      </c>
      <c r="C3581" s="4" t="s">
        <v>38</v>
      </c>
      <c r="D3581" s="4" t="s">
        <v>30</v>
      </c>
      <c r="E3581" s="4">
        <v>97</v>
      </c>
      <c r="F3581" s="4">
        <v>23.4</v>
      </c>
      <c r="G3581" s="4">
        <v>10.8</v>
      </c>
      <c r="H3581" s="4">
        <v>10561</v>
      </c>
      <c r="I3581" s="4">
        <v>4</v>
      </c>
      <c r="J3581" s="4">
        <v>70</v>
      </c>
      <c r="K3581" s="4">
        <v>1</v>
      </c>
      <c r="L3581" s="4">
        <v>15</v>
      </c>
      <c r="M3581" s="4">
        <v>6</v>
      </c>
      <c r="N3581" s="4">
        <v>-24.9</v>
      </c>
      <c r="O3581" s="4">
        <f t="shared" si="440"/>
        <v>4</v>
      </c>
      <c r="P3581" s="4">
        <f t="shared" si="441"/>
        <v>4</v>
      </c>
      <c r="Q3581" s="4">
        <f t="shared" si="442"/>
        <v>5</v>
      </c>
      <c r="R3581" s="4">
        <f t="shared" si="443"/>
        <v>13</v>
      </c>
      <c r="S3581" s="4">
        <f t="shared" si="444"/>
        <v>107.1</v>
      </c>
      <c r="T3581" s="4" t="str">
        <f t="shared" si="445"/>
        <v>B - Kernkunde</v>
      </c>
      <c r="U3581" s="4">
        <f>ROUND(((E3581-Hilfswerte!$B$20)/Hilfswerte!$B$21)+((F3581-Hilfswerte!$B$22)/Hilfswerte!$B$23)+((G3581-Hilfswerte!$B$24)/Hilfswerte!$B$25)+0.1*INDEX(Hilfswerte!$B$4:$B$15,MATCH(C3581,Hilfswerte!$A$4:$A$15,0)),2)</f>
        <v>0.25</v>
      </c>
      <c r="V3581" s="4">
        <f>ROUND(SQRT((((E3581-Hilfswerte!$B$20)/Hilfswerte!$B$21)-Hilfswerte!$B$28)^2+(((F3581-Hilfswerte!$B$22)/Hilfswerte!$B$23)-Hilfswerte!$B$29)^2+(((G3581-Hilfswerte!$B$24)/Hilfswerte!$B$25)-Hilfswerte!$B$30)^2),3)</f>
        <v>0.40100000000000002</v>
      </c>
      <c r="W3581" s="4">
        <f>ROUND(E3581*Hilfswerte!$B$31,0)</f>
        <v>19938</v>
      </c>
      <c r="X3581" s="4">
        <f t="shared" si="446"/>
        <v>9377</v>
      </c>
      <c r="Y3581" s="4" t="str">
        <f>IF(T3581="A - Top-Kunde","bereits Top-Kunde",IF(AND(V3581&lt;=Hilfswerte!$B$34,H3581&lt;0.5*W3581),"Hoch",IF(AND(V3581&lt;=Hilfswerte!$B$35,H3581&lt;0.7*W3581),"Mittel","Niedrig")))</f>
        <v>Mittel</v>
      </c>
      <c r="Z3581" s="4">
        <f t="shared" si="447"/>
        <v>19.5</v>
      </c>
      <c r="AA3581" s="4" t="str">
        <f>IF(J3581&gt;365,"Bereits abgewandert (Segment D)",IF(Z3581&gt;=Hilfswerte!$B$38,"Rot - akut gefaehrdet",IF(Z3581&gt;=Hilfswerte!$B$39,"Gelb - beobachten","Gruen - stabil")))</f>
        <v>Gelb - beobachten</v>
      </c>
    </row>
    <row r="3582" spans="1:27" ht="15" customHeight="1" x14ac:dyDescent="0.25">
      <c r="A3582" s="4" t="s">
        <v>3929</v>
      </c>
      <c r="B3582" s="4" t="s">
        <v>743</v>
      </c>
      <c r="C3582" s="4" t="s">
        <v>47</v>
      </c>
      <c r="D3582" s="4" t="s">
        <v>30</v>
      </c>
      <c r="E3582" s="4">
        <v>187</v>
      </c>
      <c r="F3582" s="4">
        <v>51</v>
      </c>
      <c r="G3582" s="4">
        <v>15.9</v>
      </c>
      <c r="H3582" s="4">
        <v>3136</v>
      </c>
      <c r="I3582" s="4">
        <v>1</v>
      </c>
      <c r="J3582" s="4">
        <v>365</v>
      </c>
      <c r="K3582" s="4">
        <v>0</v>
      </c>
      <c r="L3582" s="4">
        <v>9</v>
      </c>
      <c r="M3582" s="4">
        <v>2</v>
      </c>
      <c r="N3582" s="4">
        <v>-24.7</v>
      </c>
      <c r="O3582" s="4">
        <f t="shared" si="440"/>
        <v>2</v>
      </c>
      <c r="P3582" s="4">
        <f t="shared" si="441"/>
        <v>1</v>
      </c>
      <c r="Q3582" s="4">
        <f t="shared" si="442"/>
        <v>4</v>
      </c>
      <c r="R3582" s="4">
        <f t="shared" si="443"/>
        <v>7</v>
      </c>
      <c r="S3582" s="4">
        <f t="shared" si="444"/>
        <v>55</v>
      </c>
      <c r="T3582" s="4" t="str">
        <f t="shared" si="445"/>
        <v>C - Entwicklungspotenzial</v>
      </c>
      <c r="U3582" s="4">
        <f>ROUND(((E3582-Hilfswerte!$B$20)/Hilfswerte!$B$21)+((F3582-Hilfswerte!$B$22)/Hilfswerte!$B$23)+((G3582-Hilfswerte!$B$24)/Hilfswerte!$B$25)+0.1*INDEX(Hilfswerte!$B$4:$B$15,MATCH(C3582,Hilfswerte!$A$4:$A$15,0)),2)</f>
        <v>1.69</v>
      </c>
      <c r="V3582" s="4">
        <f>ROUND(SQRT((((E3582-Hilfswerte!$B$20)/Hilfswerte!$B$21)-Hilfswerte!$B$28)^2+(((F3582-Hilfswerte!$B$22)/Hilfswerte!$B$23)-Hilfswerte!$B$29)^2+(((G3582-Hilfswerte!$B$24)/Hilfswerte!$B$25)-Hilfswerte!$B$30)^2),3)</f>
        <v>0.78700000000000003</v>
      </c>
      <c r="W3582" s="4">
        <f>ROUND(E3582*Hilfswerte!$B$31,0)</f>
        <v>38437</v>
      </c>
      <c r="X3582" s="4">
        <f t="shared" si="446"/>
        <v>35301</v>
      </c>
      <c r="Y3582" s="4" t="str">
        <f>IF(T3582="A - Top-Kunde","bereits Top-Kunde",IF(AND(V3582&lt;=Hilfswerte!$B$34,H3582&lt;0.5*W3582),"Hoch",IF(AND(V3582&lt;=Hilfswerte!$B$35,H3582&lt;0.7*W3582),"Mittel","Niedrig")))</f>
        <v>Hoch</v>
      </c>
      <c r="Z3582" s="4">
        <f t="shared" si="447"/>
        <v>29.9</v>
      </c>
      <c r="AA3582" s="4" t="str">
        <f>IF(J3582&gt;365,"Bereits abgewandert (Segment D)",IF(Z3582&gt;=Hilfswerte!$B$38,"Rot - akut gefaehrdet",IF(Z3582&gt;=Hilfswerte!$B$39,"Gelb - beobachten","Gruen - stabil")))</f>
        <v>Rot - akut gefaehrdet</v>
      </c>
    </row>
    <row r="3583" spans="1:27" ht="15" customHeight="1" x14ac:dyDescent="0.25">
      <c r="A3583" s="4" t="s">
        <v>3930</v>
      </c>
      <c r="B3583" s="4" t="s">
        <v>834</v>
      </c>
      <c r="C3583" s="4" t="s">
        <v>38</v>
      </c>
      <c r="D3583" s="4" t="s">
        <v>117</v>
      </c>
      <c r="E3583" s="4">
        <v>96</v>
      </c>
      <c r="F3583" s="4">
        <v>20.8</v>
      </c>
      <c r="G3583" s="4">
        <v>4.7</v>
      </c>
      <c r="H3583" s="4">
        <v>5031</v>
      </c>
      <c r="I3583" s="4">
        <v>1</v>
      </c>
      <c r="J3583" s="4">
        <v>347</v>
      </c>
      <c r="K3583" s="4">
        <v>0</v>
      </c>
      <c r="L3583" s="4">
        <v>17</v>
      </c>
      <c r="M3583" s="4">
        <v>3</v>
      </c>
      <c r="N3583" s="4">
        <v>-9.5</v>
      </c>
      <c r="O3583" s="4">
        <f t="shared" si="440"/>
        <v>2</v>
      </c>
      <c r="P3583" s="4">
        <f t="shared" si="441"/>
        <v>1</v>
      </c>
      <c r="Q3583" s="4">
        <f t="shared" si="442"/>
        <v>4</v>
      </c>
      <c r="R3583" s="4">
        <f t="shared" si="443"/>
        <v>7</v>
      </c>
      <c r="S3583" s="4">
        <f t="shared" si="444"/>
        <v>60.2</v>
      </c>
      <c r="T3583" s="4" t="str">
        <f t="shared" si="445"/>
        <v>C - Entwicklungspotenzial</v>
      </c>
      <c r="U3583" s="4">
        <f>ROUND(((E3583-Hilfswerte!$B$20)/Hilfswerte!$B$21)+((F3583-Hilfswerte!$B$22)/Hilfswerte!$B$23)+((G3583-Hilfswerte!$B$24)/Hilfswerte!$B$25)+0.1*INDEX(Hilfswerte!$B$4:$B$15,MATCH(C3583,Hilfswerte!$A$4:$A$15,0)),2)</f>
        <v>-0.77</v>
      </c>
      <c r="V3583" s="4">
        <f>ROUND(SQRT((((E3583-Hilfswerte!$B$20)/Hilfswerte!$B$21)-Hilfswerte!$B$28)^2+(((F3583-Hilfswerte!$B$22)/Hilfswerte!$B$23)-Hilfswerte!$B$29)^2+(((G3583-Hilfswerte!$B$24)/Hilfswerte!$B$25)-Hilfswerte!$B$30)^2),3)</f>
        <v>1.1200000000000001</v>
      </c>
      <c r="W3583" s="4">
        <f>ROUND(E3583*Hilfswerte!$B$31,0)</f>
        <v>19732</v>
      </c>
      <c r="X3583" s="4">
        <f t="shared" si="446"/>
        <v>14701</v>
      </c>
      <c r="Y3583" s="4" t="str">
        <f>IF(T3583="A - Top-Kunde","bereits Top-Kunde",IF(AND(V3583&lt;=Hilfswerte!$B$34,H3583&lt;0.5*W3583),"Hoch",IF(AND(V3583&lt;=Hilfswerte!$B$35,H3583&lt;0.7*W3583),"Mittel","Niedrig")))</f>
        <v>Mittel</v>
      </c>
      <c r="Z3583" s="4">
        <f t="shared" si="447"/>
        <v>24.6</v>
      </c>
      <c r="AA3583" s="4" t="str">
        <f>IF(J3583&gt;365,"Bereits abgewandert (Segment D)",IF(Z3583&gt;=Hilfswerte!$B$38,"Rot - akut gefaehrdet",IF(Z3583&gt;=Hilfswerte!$B$39,"Gelb - beobachten","Gruen - stabil")))</f>
        <v>Rot - akut gefaehrdet</v>
      </c>
    </row>
    <row r="3584" spans="1:27" ht="15" customHeight="1" x14ac:dyDescent="0.25">
      <c r="A3584" s="4" t="s">
        <v>3931</v>
      </c>
      <c r="B3584" s="4" t="s">
        <v>116</v>
      </c>
      <c r="C3584" s="4" t="s">
        <v>84</v>
      </c>
      <c r="D3584" s="4" t="s">
        <v>30</v>
      </c>
      <c r="E3584" s="4">
        <v>143</v>
      </c>
      <c r="F3584" s="4">
        <v>26.5</v>
      </c>
      <c r="G3584" s="4">
        <v>19.600000000000001</v>
      </c>
      <c r="H3584" s="4">
        <v>20375</v>
      </c>
      <c r="I3584" s="4">
        <v>5</v>
      </c>
      <c r="J3584" s="4">
        <v>147</v>
      </c>
      <c r="K3584" s="4">
        <v>0</v>
      </c>
      <c r="L3584" s="4">
        <v>-3</v>
      </c>
      <c r="M3584" s="4">
        <v>4</v>
      </c>
      <c r="N3584" s="4">
        <v>15.2</v>
      </c>
      <c r="O3584" s="4">
        <f t="shared" si="440"/>
        <v>3</v>
      </c>
      <c r="P3584" s="4">
        <f t="shared" si="441"/>
        <v>5</v>
      </c>
      <c r="Q3584" s="4">
        <f t="shared" si="442"/>
        <v>5</v>
      </c>
      <c r="R3584" s="4">
        <f t="shared" si="443"/>
        <v>13</v>
      </c>
      <c r="S3584" s="4">
        <f t="shared" si="444"/>
        <v>137.6</v>
      </c>
      <c r="T3584" s="4" t="str">
        <f t="shared" si="445"/>
        <v>A - Top-Kunde</v>
      </c>
      <c r="U3584" s="4">
        <f>ROUND(((E3584-Hilfswerte!$B$20)/Hilfswerte!$B$21)+((F3584-Hilfswerte!$B$22)/Hilfswerte!$B$23)+((G3584-Hilfswerte!$B$24)/Hilfswerte!$B$25)+0.1*INDEX(Hilfswerte!$B$4:$B$15,MATCH(C3584,Hilfswerte!$A$4:$A$15,0)),2)</f>
        <v>1.57</v>
      </c>
      <c r="V3584" s="4">
        <f>ROUND(SQRT((((E3584-Hilfswerte!$B$20)/Hilfswerte!$B$21)-Hilfswerte!$B$28)^2+(((F3584-Hilfswerte!$B$22)/Hilfswerte!$B$23)-Hilfswerte!$B$29)^2+(((G3584-Hilfswerte!$B$24)/Hilfswerte!$B$25)-Hilfswerte!$B$30)^2),3)</f>
        <v>1.351</v>
      </c>
      <c r="W3584" s="4">
        <f>ROUND(E3584*Hilfswerte!$B$31,0)</f>
        <v>29393</v>
      </c>
      <c r="X3584" s="4">
        <f t="shared" si="446"/>
        <v>9018</v>
      </c>
      <c r="Y3584" s="4" t="str">
        <f>IF(T3584="A - Top-Kunde","bereits Top-Kunde",IF(AND(V3584&lt;=Hilfswerte!$B$34,H3584&lt;0.5*W3584),"Hoch",IF(AND(V3584&lt;=Hilfswerte!$B$35,H3584&lt;0.7*W3584),"Mittel","Niedrig")))</f>
        <v>bereits Top-Kunde</v>
      </c>
      <c r="Z3584" s="4">
        <f t="shared" si="447"/>
        <v>7.4</v>
      </c>
      <c r="AA3584" s="4" t="str">
        <f>IF(J3584&gt;365,"Bereits abgewandert (Segment D)",IF(Z3584&gt;=Hilfswerte!$B$38,"Rot - akut gefaehrdet",IF(Z3584&gt;=Hilfswerte!$B$39,"Gelb - beobachten","Gruen - stabil")))</f>
        <v>Gruen - stabil</v>
      </c>
    </row>
    <row r="3585" spans="1:27" ht="15" customHeight="1" x14ac:dyDescent="0.25">
      <c r="A3585" s="4" t="s">
        <v>3932</v>
      </c>
      <c r="B3585" s="4" t="s">
        <v>906</v>
      </c>
      <c r="C3585" s="4" t="s">
        <v>47</v>
      </c>
      <c r="D3585" s="4" t="s">
        <v>30</v>
      </c>
      <c r="E3585" s="4">
        <v>183</v>
      </c>
      <c r="F3585" s="4">
        <v>36.299999999999997</v>
      </c>
      <c r="G3585" s="4">
        <v>19.100000000000001</v>
      </c>
      <c r="H3585" s="4">
        <v>2506</v>
      </c>
      <c r="I3585" s="4">
        <v>1</v>
      </c>
      <c r="J3585" s="4">
        <v>142</v>
      </c>
      <c r="K3585" s="4">
        <v>0</v>
      </c>
      <c r="L3585" s="4">
        <v>13</v>
      </c>
      <c r="M3585" s="4">
        <v>2</v>
      </c>
      <c r="N3585" s="4">
        <v>-31.4</v>
      </c>
      <c r="O3585" s="4">
        <f t="shared" si="440"/>
        <v>3</v>
      </c>
      <c r="P3585" s="4">
        <f t="shared" si="441"/>
        <v>1</v>
      </c>
      <c r="Q3585" s="4">
        <f t="shared" si="442"/>
        <v>4</v>
      </c>
      <c r="R3585" s="4">
        <f t="shared" si="443"/>
        <v>8</v>
      </c>
      <c r="S3585" s="4">
        <f t="shared" si="444"/>
        <v>60.4</v>
      </c>
      <c r="T3585" s="4" t="str">
        <f t="shared" si="445"/>
        <v>C - Entwicklungspotenzial</v>
      </c>
      <c r="U3585" s="4">
        <f>ROUND(((E3585-Hilfswerte!$B$20)/Hilfswerte!$B$21)+((F3585-Hilfswerte!$B$22)/Hilfswerte!$B$23)+((G3585-Hilfswerte!$B$24)/Hilfswerte!$B$25)+0.1*INDEX(Hilfswerte!$B$4:$B$15,MATCH(C3585,Hilfswerte!$A$4:$A$15,0)),2)</f>
        <v>1.91</v>
      </c>
      <c r="V3585" s="4">
        <f>ROUND(SQRT((((E3585-Hilfswerte!$B$20)/Hilfswerte!$B$21)-Hilfswerte!$B$28)^2+(((F3585-Hilfswerte!$B$22)/Hilfswerte!$B$23)-Hilfswerte!$B$29)^2+(((G3585-Hilfswerte!$B$24)/Hilfswerte!$B$25)-Hilfswerte!$B$30)^2),3)</f>
        <v>1.2549999999999999</v>
      </c>
      <c r="W3585" s="4">
        <f>ROUND(E3585*Hilfswerte!$B$31,0)</f>
        <v>37615</v>
      </c>
      <c r="X3585" s="4">
        <f t="shared" si="446"/>
        <v>35109</v>
      </c>
      <c r="Y3585" s="4" t="str">
        <f>IF(T3585="A - Top-Kunde","bereits Top-Kunde",IF(AND(V3585&lt;=Hilfswerte!$B$34,H3585&lt;0.5*W3585),"Hoch",IF(AND(V3585&lt;=Hilfswerte!$B$35,H3585&lt;0.7*W3585),"Mittel","Niedrig")))</f>
        <v>Niedrig</v>
      </c>
      <c r="Z3585" s="4">
        <f t="shared" si="447"/>
        <v>22.3</v>
      </c>
      <c r="AA3585" s="4" t="str">
        <f>IF(J3585&gt;365,"Bereits abgewandert (Segment D)",IF(Z3585&gt;=Hilfswerte!$B$38,"Rot - akut gefaehrdet",IF(Z3585&gt;=Hilfswerte!$B$39,"Gelb - beobachten","Gruen - stabil")))</f>
        <v>Rot - akut gefaehrdet</v>
      </c>
    </row>
    <row r="3586" spans="1:27" ht="15" customHeight="1" x14ac:dyDescent="0.25">
      <c r="A3586" s="4" t="s">
        <v>3933</v>
      </c>
      <c r="B3586" s="4" t="s">
        <v>54</v>
      </c>
      <c r="C3586" s="4" t="s">
        <v>65</v>
      </c>
      <c r="D3586" s="4" t="s">
        <v>30</v>
      </c>
      <c r="E3586" s="4">
        <v>31</v>
      </c>
      <c r="F3586" s="4">
        <v>11.4</v>
      </c>
      <c r="G3586" s="4">
        <v>6.5</v>
      </c>
      <c r="H3586" s="4">
        <v>942</v>
      </c>
      <c r="I3586" s="4">
        <v>3</v>
      </c>
      <c r="J3586" s="4">
        <v>10</v>
      </c>
      <c r="K3586" s="4">
        <v>0</v>
      </c>
      <c r="L3586" s="4">
        <v>0</v>
      </c>
      <c r="M3586" s="4">
        <v>4</v>
      </c>
      <c r="N3586" s="4">
        <v>12</v>
      </c>
      <c r="O3586" s="4">
        <f t="shared" ref="O3586:O3649" si="448">IF(J3586&gt;365,1,IF(J3586&lt;=30,5,IF(J3586&lt;=90,4,IF(J3586&lt;=180,3,2))))</f>
        <v>5</v>
      </c>
      <c r="P3586" s="4">
        <f t="shared" ref="P3586:P3649" si="449">IF(I3586&gt;=5,5,IF(I3586&gt;=4,4,IF(I3586&gt;=3,3,IF(I3586&gt;=2,2,1))))</f>
        <v>3</v>
      </c>
      <c r="Q3586" s="4">
        <f t="shared" ref="Q3586:Q3649" si="450">IF(H3586&gt;=7500,5,IF(H3586&gt;=2500,4,IF(H3586&gt;=1000,3,IF(H3586&gt;=1,2,1))))</f>
        <v>2</v>
      </c>
      <c r="R3586" s="4">
        <f t="shared" ref="R3586:R3649" si="451">O3586+P3586+Q3586</f>
        <v>10</v>
      </c>
      <c r="S3586" s="4">
        <f t="shared" ref="S3586:S3649" si="452">ROUND(10*R3586+0.5*N3586-6*K3586-0.3*MAX(0,L3586),1)</f>
        <v>106</v>
      </c>
      <c r="T3586" s="4" t="str">
        <f t="shared" ref="T3586:T3649" si="453">IF(J3586&gt;365,"D - Abwanderungsrisiko",IF(S3586&gt;=125,"A - Top-Kunde",IF(S3586&gt;=105,"B - Kernkunde","C - Entwicklungspotenzial")))</f>
        <v>B - Kernkunde</v>
      </c>
      <c r="U3586" s="4">
        <f>ROUND(((E3586-Hilfswerte!$B$20)/Hilfswerte!$B$21)+((F3586-Hilfswerte!$B$22)/Hilfswerte!$B$23)+((G3586-Hilfswerte!$B$24)/Hilfswerte!$B$25)+0.1*INDEX(Hilfswerte!$B$4:$B$15,MATCH(C3586,Hilfswerte!$A$4:$A$15,0)),2)</f>
        <v>-1.32</v>
      </c>
      <c r="V3586" s="4">
        <f>ROUND(SQRT((((E3586-Hilfswerte!$B$20)/Hilfswerte!$B$21)-Hilfswerte!$B$28)^2+(((F3586-Hilfswerte!$B$22)/Hilfswerte!$B$23)-Hilfswerte!$B$29)^2+(((G3586-Hilfswerte!$B$24)/Hilfswerte!$B$25)-Hilfswerte!$B$30)^2),3)</f>
        <v>1.06</v>
      </c>
      <c r="W3586" s="4">
        <f>ROUND(E3586*Hilfswerte!$B$31,0)</f>
        <v>6372</v>
      </c>
      <c r="X3586" s="4">
        <f t="shared" ref="X3586:X3649" si="454">MAX(0,W3586-H3586)</f>
        <v>5430</v>
      </c>
      <c r="Y3586" s="4" t="str">
        <f>IF(T3586="A - Top-Kunde","bereits Top-Kunde",IF(AND(V3586&lt;=Hilfswerte!$B$34,H3586&lt;0.5*W3586),"Hoch",IF(AND(V3586&lt;=Hilfswerte!$B$35,H3586&lt;0.7*W3586),"Mittel","Niedrig")))</f>
        <v>Mittel</v>
      </c>
      <c r="Z3586" s="4">
        <f t="shared" ref="Z3586:Z3649" si="455">ROUND(0.4*MAX(0,-N3586)+3*K3586+0.2*MAX(0,L3586)+0.05*J3586,1)</f>
        <v>0.5</v>
      </c>
      <c r="AA3586" s="4" t="str">
        <f>IF(J3586&gt;365,"Bereits abgewandert (Segment D)",IF(Z3586&gt;=Hilfswerte!$B$38,"Rot - akut gefaehrdet",IF(Z3586&gt;=Hilfswerte!$B$39,"Gelb - beobachten","Gruen - stabil")))</f>
        <v>Gruen - stabil</v>
      </c>
    </row>
    <row r="3587" spans="1:27" ht="15" customHeight="1" x14ac:dyDescent="0.25">
      <c r="A3587" s="4" t="s">
        <v>3934</v>
      </c>
      <c r="B3587" s="4" t="s">
        <v>284</v>
      </c>
      <c r="C3587" s="4" t="s">
        <v>89</v>
      </c>
      <c r="D3587" s="4" t="s">
        <v>48</v>
      </c>
      <c r="E3587" s="4">
        <v>45</v>
      </c>
      <c r="F3587" s="4">
        <v>7.7</v>
      </c>
      <c r="G3587" s="4">
        <v>17.899999999999999</v>
      </c>
      <c r="H3587" s="4">
        <v>5242</v>
      </c>
      <c r="I3587" s="4">
        <v>4</v>
      </c>
      <c r="J3587" s="4">
        <v>30</v>
      </c>
      <c r="K3587" s="4">
        <v>0</v>
      </c>
      <c r="L3587" s="4">
        <v>3</v>
      </c>
      <c r="M3587" s="4">
        <v>3</v>
      </c>
      <c r="N3587" s="4">
        <v>-8.3000000000000007</v>
      </c>
      <c r="O3587" s="4">
        <f t="shared" si="448"/>
        <v>5</v>
      </c>
      <c r="P3587" s="4">
        <f t="shared" si="449"/>
        <v>4</v>
      </c>
      <c r="Q3587" s="4">
        <f t="shared" si="450"/>
        <v>4</v>
      </c>
      <c r="R3587" s="4">
        <f t="shared" si="451"/>
        <v>13</v>
      </c>
      <c r="S3587" s="4">
        <f t="shared" si="452"/>
        <v>125</v>
      </c>
      <c r="T3587" s="4" t="str">
        <f t="shared" si="453"/>
        <v>A - Top-Kunde</v>
      </c>
      <c r="U3587" s="4">
        <f>ROUND(((E3587-Hilfswerte!$B$20)/Hilfswerte!$B$21)+((F3587-Hilfswerte!$B$22)/Hilfswerte!$B$23)+((G3587-Hilfswerte!$B$24)/Hilfswerte!$B$25)+0.1*INDEX(Hilfswerte!$B$4:$B$15,MATCH(C3587,Hilfswerte!$A$4:$A$15,0)),2)</f>
        <v>0.83</v>
      </c>
      <c r="V3587" s="4">
        <f>ROUND(SQRT((((E3587-Hilfswerte!$B$20)/Hilfswerte!$B$21)-Hilfswerte!$B$28)^2+(((F3587-Hilfswerte!$B$22)/Hilfswerte!$B$23)-Hilfswerte!$B$29)^2+(((G3587-Hilfswerte!$B$24)/Hilfswerte!$B$25)-Hilfswerte!$B$30)^2),3)</f>
        <v>1.3009999999999999</v>
      </c>
      <c r="W3587" s="4">
        <f>ROUND(E3587*Hilfswerte!$B$31,0)</f>
        <v>9250</v>
      </c>
      <c r="X3587" s="4">
        <f t="shared" si="454"/>
        <v>4008</v>
      </c>
      <c r="Y3587" s="4" t="str">
        <f>IF(T3587="A - Top-Kunde","bereits Top-Kunde",IF(AND(V3587&lt;=Hilfswerte!$B$34,H3587&lt;0.5*W3587),"Hoch",IF(AND(V3587&lt;=Hilfswerte!$B$35,H3587&lt;0.7*W3587),"Mittel","Niedrig")))</f>
        <v>bereits Top-Kunde</v>
      </c>
      <c r="Z3587" s="4">
        <f t="shared" si="455"/>
        <v>5.4</v>
      </c>
      <c r="AA3587" s="4" t="str">
        <f>IF(J3587&gt;365,"Bereits abgewandert (Segment D)",IF(Z3587&gt;=Hilfswerte!$B$38,"Rot - akut gefaehrdet",IF(Z3587&gt;=Hilfswerte!$B$39,"Gelb - beobachten","Gruen - stabil")))</f>
        <v>Gruen - stabil</v>
      </c>
    </row>
    <row r="3588" spans="1:27" ht="15" customHeight="1" x14ac:dyDescent="0.25">
      <c r="A3588" s="4" t="s">
        <v>3935</v>
      </c>
      <c r="B3588" s="4" t="s">
        <v>441</v>
      </c>
      <c r="C3588" s="4" t="s">
        <v>89</v>
      </c>
      <c r="D3588" s="4" t="s">
        <v>30</v>
      </c>
      <c r="E3588" s="4">
        <v>119</v>
      </c>
      <c r="F3588" s="4">
        <v>22.7</v>
      </c>
      <c r="G3588" s="4">
        <v>14.8</v>
      </c>
      <c r="H3588" s="4">
        <v>9269</v>
      </c>
      <c r="I3588" s="4">
        <v>7</v>
      </c>
      <c r="J3588" s="4">
        <v>23</v>
      </c>
      <c r="K3588" s="4">
        <v>0</v>
      </c>
      <c r="L3588" s="4">
        <v>0</v>
      </c>
      <c r="M3588" s="4">
        <v>6</v>
      </c>
      <c r="N3588" s="4">
        <v>-25.4</v>
      </c>
      <c r="O3588" s="4">
        <f t="shared" si="448"/>
        <v>5</v>
      </c>
      <c r="P3588" s="4">
        <f t="shared" si="449"/>
        <v>5</v>
      </c>
      <c r="Q3588" s="4">
        <f t="shared" si="450"/>
        <v>5</v>
      </c>
      <c r="R3588" s="4">
        <f t="shared" si="451"/>
        <v>15</v>
      </c>
      <c r="S3588" s="4">
        <f t="shared" si="452"/>
        <v>137.30000000000001</v>
      </c>
      <c r="T3588" s="4" t="str">
        <f t="shared" si="453"/>
        <v>A - Top-Kunde</v>
      </c>
      <c r="U3588" s="4">
        <f>ROUND(((E3588-Hilfswerte!$B$20)/Hilfswerte!$B$21)+((F3588-Hilfswerte!$B$22)/Hilfswerte!$B$23)+((G3588-Hilfswerte!$B$24)/Hilfswerte!$B$25)+0.1*INDEX(Hilfswerte!$B$4:$B$15,MATCH(C3588,Hilfswerte!$A$4:$A$15,0)),2)</f>
        <v>0.92</v>
      </c>
      <c r="V3588" s="4">
        <f>ROUND(SQRT((((E3588-Hilfswerte!$B$20)/Hilfswerte!$B$21)-Hilfswerte!$B$28)^2+(((F3588-Hilfswerte!$B$22)/Hilfswerte!$B$23)-Hilfswerte!$B$29)^2+(((G3588-Hilfswerte!$B$24)/Hilfswerte!$B$25)-Hilfswerte!$B$30)^2),3)</f>
        <v>0.66400000000000003</v>
      </c>
      <c r="W3588" s="4">
        <f>ROUND(E3588*Hilfswerte!$B$31,0)</f>
        <v>24460</v>
      </c>
      <c r="X3588" s="4">
        <f t="shared" si="454"/>
        <v>15191</v>
      </c>
      <c r="Y3588" s="4" t="str">
        <f>IF(T3588="A - Top-Kunde","bereits Top-Kunde",IF(AND(V3588&lt;=Hilfswerte!$B$34,H3588&lt;0.5*W3588),"Hoch",IF(AND(V3588&lt;=Hilfswerte!$B$35,H3588&lt;0.7*W3588),"Mittel","Niedrig")))</f>
        <v>bereits Top-Kunde</v>
      </c>
      <c r="Z3588" s="4">
        <f t="shared" si="455"/>
        <v>11.3</v>
      </c>
      <c r="AA3588" s="4" t="str">
        <f>IF(J3588&gt;365,"Bereits abgewandert (Segment D)",IF(Z3588&gt;=Hilfswerte!$B$38,"Rot - akut gefaehrdet",IF(Z3588&gt;=Hilfswerte!$B$39,"Gelb - beobachten","Gruen - stabil")))</f>
        <v>Gruen - stabil</v>
      </c>
    </row>
    <row r="3589" spans="1:27" ht="15" customHeight="1" x14ac:dyDescent="0.25">
      <c r="A3589" s="4" t="s">
        <v>3936</v>
      </c>
      <c r="B3589" s="4" t="s">
        <v>569</v>
      </c>
      <c r="C3589" s="4" t="s">
        <v>59</v>
      </c>
      <c r="D3589" s="4" t="s">
        <v>30</v>
      </c>
      <c r="E3589" s="4">
        <v>43</v>
      </c>
      <c r="F3589" s="4">
        <v>7.8</v>
      </c>
      <c r="G3589" s="4">
        <v>10.1</v>
      </c>
      <c r="H3589" s="4">
        <v>0</v>
      </c>
      <c r="I3589" s="4">
        <v>0</v>
      </c>
      <c r="J3589" s="4">
        <v>569</v>
      </c>
      <c r="K3589" s="4">
        <v>0</v>
      </c>
      <c r="L3589" s="4">
        <v>18</v>
      </c>
      <c r="M3589" s="4">
        <v>0</v>
      </c>
      <c r="N3589" s="4">
        <v>-56.9</v>
      </c>
      <c r="O3589" s="4">
        <f t="shared" si="448"/>
        <v>1</v>
      </c>
      <c r="P3589" s="4">
        <f t="shared" si="449"/>
        <v>1</v>
      </c>
      <c r="Q3589" s="4">
        <f t="shared" si="450"/>
        <v>1</v>
      </c>
      <c r="R3589" s="4">
        <f t="shared" si="451"/>
        <v>3</v>
      </c>
      <c r="S3589" s="4">
        <f t="shared" si="452"/>
        <v>-3.9</v>
      </c>
      <c r="T3589" s="4" t="str">
        <f t="shared" si="453"/>
        <v>D - Abwanderungsrisiko</v>
      </c>
      <c r="U3589" s="4">
        <f>ROUND(((E3589-Hilfswerte!$B$20)/Hilfswerte!$B$21)+((F3589-Hilfswerte!$B$22)/Hilfswerte!$B$23)+((G3589-Hilfswerte!$B$24)/Hilfswerte!$B$25)+0.1*INDEX(Hilfswerte!$B$4:$B$15,MATCH(C3589,Hilfswerte!$A$4:$A$15,0)),2)</f>
        <v>-0.78</v>
      </c>
      <c r="V3589" s="4">
        <f>ROUND(SQRT((((E3589-Hilfswerte!$B$20)/Hilfswerte!$B$21)-Hilfswerte!$B$28)^2+(((F3589-Hilfswerte!$B$22)/Hilfswerte!$B$23)-Hilfswerte!$B$29)^2+(((G3589-Hilfswerte!$B$24)/Hilfswerte!$B$25)-Hilfswerte!$B$30)^2),3)</f>
        <v>0.77700000000000002</v>
      </c>
      <c r="W3589" s="4">
        <f>ROUND(E3589*Hilfswerte!$B$31,0)</f>
        <v>8838</v>
      </c>
      <c r="X3589" s="4">
        <f t="shared" si="454"/>
        <v>8838</v>
      </c>
      <c r="Y3589" s="4" t="str">
        <f>IF(T3589="A - Top-Kunde","bereits Top-Kunde",IF(AND(V3589&lt;=Hilfswerte!$B$34,H3589&lt;0.5*W3589),"Hoch",IF(AND(V3589&lt;=Hilfswerte!$B$35,H3589&lt;0.7*W3589),"Mittel","Niedrig")))</f>
        <v>Hoch</v>
      </c>
      <c r="Z3589" s="4">
        <f t="shared" si="455"/>
        <v>54.8</v>
      </c>
      <c r="AA3589" s="4" t="str">
        <f>IF(J3589&gt;365,"Bereits abgewandert (Segment D)",IF(Z3589&gt;=Hilfswerte!$B$38,"Rot - akut gefaehrdet",IF(Z3589&gt;=Hilfswerte!$B$39,"Gelb - beobachten","Gruen - stabil")))</f>
        <v>Bereits abgewandert (Segment D)</v>
      </c>
    </row>
    <row r="3590" spans="1:27" ht="15" customHeight="1" x14ac:dyDescent="0.25">
      <c r="A3590" s="4" t="s">
        <v>3937</v>
      </c>
      <c r="B3590" s="4" t="s">
        <v>1697</v>
      </c>
      <c r="C3590" s="4" t="s">
        <v>89</v>
      </c>
      <c r="D3590" s="4" t="s">
        <v>30</v>
      </c>
      <c r="E3590" s="4">
        <v>521</v>
      </c>
      <c r="F3590" s="4">
        <v>106.8</v>
      </c>
      <c r="G3590" s="4">
        <v>4.5999999999999996</v>
      </c>
      <c r="H3590" s="4">
        <v>9876</v>
      </c>
      <c r="I3590" s="4">
        <v>2</v>
      </c>
      <c r="J3590" s="4">
        <v>106</v>
      </c>
      <c r="K3590" s="4">
        <v>0</v>
      </c>
      <c r="L3590" s="4">
        <v>19</v>
      </c>
      <c r="M3590" s="4">
        <v>3</v>
      </c>
      <c r="N3590" s="4">
        <v>30.8</v>
      </c>
      <c r="O3590" s="4">
        <f t="shared" si="448"/>
        <v>3</v>
      </c>
      <c r="P3590" s="4">
        <f t="shared" si="449"/>
        <v>2</v>
      </c>
      <c r="Q3590" s="4">
        <f t="shared" si="450"/>
        <v>5</v>
      </c>
      <c r="R3590" s="4">
        <f t="shared" si="451"/>
        <v>10</v>
      </c>
      <c r="S3590" s="4">
        <f t="shared" si="452"/>
        <v>109.7</v>
      </c>
      <c r="T3590" s="4" t="str">
        <f t="shared" si="453"/>
        <v>B - Kernkunde</v>
      </c>
      <c r="U3590" s="4">
        <f>ROUND(((E3590-Hilfswerte!$B$20)/Hilfswerte!$B$21)+((F3590-Hilfswerte!$B$22)/Hilfswerte!$B$23)+((G3590-Hilfswerte!$B$24)/Hilfswerte!$B$25)+0.1*INDEX(Hilfswerte!$B$4:$B$15,MATCH(C3590,Hilfswerte!$A$4:$A$15,0)),2)</f>
        <v>2.54</v>
      </c>
      <c r="V3590" s="4">
        <f>ROUND(SQRT((((E3590-Hilfswerte!$B$20)/Hilfswerte!$B$21)-Hilfswerte!$B$28)^2+(((F3590-Hilfswerte!$B$22)/Hilfswerte!$B$23)-Hilfswerte!$B$29)^2+(((G3590-Hilfswerte!$B$24)/Hilfswerte!$B$25)-Hilfswerte!$B$30)^2),3)</f>
        <v>2.2240000000000002</v>
      </c>
      <c r="W3590" s="4">
        <f>ROUND(E3590*Hilfswerte!$B$31,0)</f>
        <v>107090</v>
      </c>
      <c r="X3590" s="4">
        <f t="shared" si="454"/>
        <v>97214</v>
      </c>
      <c r="Y3590" s="4" t="str">
        <f>IF(T3590="A - Top-Kunde","bereits Top-Kunde",IF(AND(V3590&lt;=Hilfswerte!$B$34,H3590&lt;0.5*W3590),"Hoch",IF(AND(V3590&lt;=Hilfswerte!$B$35,H3590&lt;0.7*W3590),"Mittel","Niedrig")))</f>
        <v>Niedrig</v>
      </c>
      <c r="Z3590" s="4">
        <f t="shared" si="455"/>
        <v>9.1</v>
      </c>
      <c r="AA3590" s="4" t="str">
        <f>IF(J3590&gt;365,"Bereits abgewandert (Segment D)",IF(Z3590&gt;=Hilfswerte!$B$38,"Rot - akut gefaehrdet",IF(Z3590&gt;=Hilfswerte!$B$39,"Gelb - beobachten","Gruen - stabil")))</f>
        <v>Gruen - stabil</v>
      </c>
    </row>
    <row r="3591" spans="1:27" ht="15" customHeight="1" x14ac:dyDescent="0.25">
      <c r="A3591" s="4" t="s">
        <v>3938</v>
      </c>
      <c r="B3591" s="4" t="s">
        <v>605</v>
      </c>
      <c r="C3591" s="4" t="s">
        <v>89</v>
      </c>
      <c r="D3591" s="4" t="s">
        <v>48</v>
      </c>
      <c r="E3591" s="4">
        <v>52</v>
      </c>
      <c r="F3591" s="4">
        <v>11.9</v>
      </c>
      <c r="G3591" s="4">
        <v>4.0999999999999996</v>
      </c>
      <c r="H3591" s="4">
        <v>18707</v>
      </c>
      <c r="I3591" s="4">
        <v>1</v>
      </c>
      <c r="J3591" s="4">
        <v>238</v>
      </c>
      <c r="K3591" s="4">
        <v>0</v>
      </c>
      <c r="L3591" s="4">
        <v>-3</v>
      </c>
      <c r="M3591" s="4">
        <v>3</v>
      </c>
      <c r="N3591" s="4">
        <v>20.2</v>
      </c>
      <c r="O3591" s="4">
        <f t="shared" si="448"/>
        <v>2</v>
      </c>
      <c r="P3591" s="4">
        <f t="shared" si="449"/>
        <v>1</v>
      </c>
      <c r="Q3591" s="4">
        <f t="shared" si="450"/>
        <v>5</v>
      </c>
      <c r="R3591" s="4">
        <f t="shared" si="451"/>
        <v>8</v>
      </c>
      <c r="S3591" s="4">
        <f t="shared" si="452"/>
        <v>90.1</v>
      </c>
      <c r="T3591" s="4" t="str">
        <f t="shared" si="453"/>
        <v>C - Entwicklungspotenzial</v>
      </c>
      <c r="U3591" s="4">
        <f>ROUND(((E3591-Hilfswerte!$B$20)/Hilfswerte!$B$21)+((F3591-Hilfswerte!$B$22)/Hilfswerte!$B$23)+((G3591-Hilfswerte!$B$24)/Hilfswerte!$B$25)+0.1*INDEX(Hilfswerte!$B$4:$B$15,MATCH(C3591,Hilfswerte!$A$4:$A$15,0)),2)</f>
        <v>-1.26</v>
      </c>
      <c r="V3591" s="4">
        <f>ROUND(SQRT((((E3591-Hilfswerte!$B$20)/Hilfswerte!$B$21)-Hilfswerte!$B$28)^2+(((F3591-Hilfswerte!$B$22)/Hilfswerte!$B$23)-Hilfswerte!$B$29)^2+(((G3591-Hilfswerte!$B$24)/Hilfswerte!$B$25)-Hilfswerte!$B$30)^2),3)</f>
        <v>1.3169999999999999</v>
      </c>
      <c r="W3591" s="4">
        <f>ROUND(E3591*Hilfswerte!$B$31,0)</f>
        <v>10688</v>
      </c>
      <c r="X3591" s="4">
        <f t="shared" si="454"/>
        <v>0</v>
      </c>
      <c r="Y3591" s="4" t="str">
        <f>IF(T3591="A - Top-Kunde","bereits Top-Kunde",IF(AND(V3591&lt;=Hilfswerte!$B$34,H3591&lt;0.5*W3591),"Hoch",IF(AND(V3591&lt;=Hilfswerte!$B$35,H3591&lt;0.7*W3591),"Mittel","Niedrig")))</f>
        <v>Niedrig</v>
      </c>
      <c r="Z3591" s="4">
        <f t="shared" si="455"/>
        <v>11.9</v>
      </c>
      <c r="AA3591" s="4" t="str">
        <f>IF(J3591&gt;365,"Bereits abgewandert (Segment D)",IF(Z3591&gt;=Hilfswerte!$B$38,"Rot - akut gefaehrdet",IF(Z3591&gt;=Hilfswerte!$B$39,"Gelb - beobachten","Gruen - stabil")))</f>
        <v>Gruen - stabil</v>
      </c>
    </row>
    <row r="3592" spans="1:27" ht="15" customHeight="1" x14ac:dyDescent="0.25">
      <c r="A3592" s="4" t="s">
        <v>3939</v>
      </c>
      <c r="B3592" s="4" t="s">
        <v>451</v>
      </c>
      <c r="C3592" s="4" t="s">
        <v>62</v>
      </c>
      <c r="D3592" s="4" t="s">
        <v>30</v>
      </c>
      <c r="E3592" s="4">
        <v>110</v>
      </c>
      <c r="F3592" s="4">
        <v>14.9</v>
      </c>
      <c r="G3592" s="4">
        <v>16.100000000000001</v>
      </c>
      <c r="H3592" s="4">
        <v>5706</v>
      </c>
      <c r="I3592" s="4">
        <v>4</v>
      </c>
      <c r="J3592" s="4">
        <v>11</v>
      </c>
      <c r="K3592" s="4">
        <v>1</v>
      </c>
      <c r="L3592" s="4">
        <v>9</v>
      </c>
      <c r="M3592" s="4">
        <v>2</v>
      </c>
      <c r="N3592" s="4">
        <v>2.6</v>
      </c>
      <c r="O3592" s="4">
        <f t="shared" si="448"/>
        <v>5</v>
      </c>
      <c r="P3592" s="4">
        <f t="shared" si="449"/>
        <v>4</v>
      </c>
      <c r="Q3592" s="4">
        <f t="shared" si="450"/>
        <v>4</v>
      </c>
      <c r="R3592" s="4">
        <f t="shared" si="451"/>
        <v>13</v>
      </c>
      <c r="S3592" s="4">
        <f t="shared" si="452"/>
        <v>122.6</v>
      </c>
      <c r="T3592" s="4" t="str">
        <f t="shared" si="453"/>
        <v>B - Kernkunde</v>
      </c>
      <c r="U3592" s="4">
        <f>ROUND(((E3592-Hilfswerte!$B$20)/Hilfswerte!$B$21)+((F3592-Hilfswerte!$B$22)/Hilfswerte!$B$23)+((G3592-Hilfswerte!$B$24)/Hilfswerte!$B$25)+0.1*INDEX(Hilfswerte!$B$4:$B$15,MATCH(C3592,Hilfswerte!$A$4:$A$15,0)),2)</f>
        <v>1.07</v>
      </c>
      <c r="V3592" s="4">
        <f>ROUND(SQRT((((E3592-Hilfswerte!$B$20)/Hilfswerte!$B$21)-Hilfswerte!$B$28)^2+(((F3592-Hilfswerte!$B$22)/Hilfswerte!$B$23)-Hilfswerte!$B$29)^2+(((G3592-Hilfswerte!$B$24)/Hilfswerte!$B$25)-Hilfswerte!$B$30)^2),3)</f>
        <v>0.91200000000000003</v>
      </c>
      <c r="W3592" s="4">
        <f>ROUND(E3592*Hilfswerte!$B$31,0)</f>
        <v>22610</v>
      </c>
      <c r="X3592" s="4">
        <f t="shared" si="454"/>
        <v>16904</v>
      </c>
      <c r="Y3592" s="4" t="str">
        <f>IF(T3592="A - Top-Kunde","bereits Top-Kunde",IF(AND(V3592&lt;=Hilfswerte!$B$34,H3592&lt;0.5*W3592),"Hoch",IF(AND(V3592&lt;=Hilfswerte!$B$35,H3592&lt;0.7*W3592),"Mittel","Niedrig")))</f>
        <v>Mittel</v>
      </c>
      <c r="Z3592" s="4">
        <f t="shared" si="455"/>
        <v>5.4</v>
      </c>
      <c r="AA3592" s="4" t="str">
        <f>IF(J3592&gt;365,"Bereits abgewandert (Segment D)",IF(Z3592&gt;=Hilfswerte!$B$38,"Rot - akut gefaehrdet",IF(Z3592&gt;=Hilfswerte!$B$39,"Gelb - beobachten","Gruen - stabil")))</f>
        <v>Gruen - stabil</v>
      </c>
    </row>
    <row r="3593" spans="1:27" ht="15" customHeight="1" x14ac:dyDescent="0.25">
      <c r="A3593" s="4" t="s">
        <v>3940</v>
      </c>
      <c r="B3593" s="4" t="s">
        <v>263</v>
      </c>
      <c r="C3593" s="4" t="s">
        <v>84</v>
      </c>
      <c r="D3593" s="4" t="s">
        <v>30</v>
      </c>
      <c r="E3593" s="4">
        <v>146</v>
      </c>
      <c r="F3593" s="4">
        <v>24.5</v>
      </c>
      <c r="G3593" s="4">
        <v>21.8</v>
      </c>
      <c r="H3593" s="4">
        <v>38175</v>
      </c>
      <c r="I3593" s="4">
        <v>1</v>
      </c>
      <c r="J3593" s="4">
        <v>128</v>
      </c>
      <c r="K3593" s="4">
        <v>0</v>
      </c>
      <c r="L3593" s="4">
        <v>9</v>
      </c>
      <c r="M3593" s="4">
        <v>4</v>
      </c>
      <c r="N3593" s="4">
        <v>45.8</v>
      </c>
      <c r="O3593" s="4">
        <f t="shared" si="448"/>
        <v>3</v>
      </c>
      <c r="P3593" s="4">
        <f t="shared" si="449"/>
        <v>1</v>
      </c>
      <c r="Q3593" s="4">
        <f t="shared" si="450"/>
        <v>5</v>
      </c>
      <c r="R3593" s="4">
        <f t="shared" si="451"/>
        <v>9</v>
      </c>
      <c r="S3593" s="4">
        <f t="shared" si="452"/>
        <v>110.2</v>
      </c>
      <c r="T3593" s="4" t="str">
        <f t="shared" si="453"/>
        <v>B - Kernkunde</v>
      </c>
      <c r="U3593" s="4">
        <f>ROUND(((E3593-Hilfswerte!$B$20)/Hilfswerte!$B$21)+((F3593-Hilfswerte!$B$22)/Hilfswerte!$B$23)+((G3593-Hilfswerte!$B$24)/Hilfswerte!$B$25)+0.1*INDEX(Hilfswerte!$B$4:$B$15,MATCH(C3593,Hilfswerte!$A$4:$A$15,0)),2)</f>
        <v>1.89</v>
      </c>
      <c r="V3593" s="4">
        <f>ROUND(SQRT((((E3593-Hilfswerte!$B$20)/Hilfswerte!$B$21)-Hilfswerte!$B$28)^2+(((F3593-Hilfswerte!$B$22)/Hilfswerte!$B$23)-Hilfswerte!$B$29)^2+(((G3593-Hilfswerte!$B$24)/Hilfswerte!$B$25)-Hilfswerte!$B$30)^2),3)</f>
        <v>1.7010000000000001</v>
      </c>
      <c r="W3593" s="4">
        <f>ROUND(E3593*Hilfswerte!$B$31,0)</f>
        <v>30010</v>
      </c>
      <c r="X3593" s="4">
        <f t="shared" si="454"/>
        <v>0</v>
      </c>
      <c r="Y3593" s="4" t="str">
        <f>IF(T3593="A - Top-Kunde","bereits Top-Kunde",IF(AND(V3593&lt;=Hilfswerte!$B$34,H3593&lt;0.5*W3593),"Hoch",IF(AND(V3593&lt;=Hilfswerte!$B$35,H3593&lt;0.7*W3593),"Mittel","Niedrig")))</f>
        <v>Niedrig</v>
      </c>
      <c r="Z3593" s="4">
        <f t="shared" si="455"/>
        <v>8.1999999999999993</v>
      </c>
      <c r="AA3593" s="4" t="str">
        <f>IF(J3593&gt;365,"Bereits abgewandert (Segment D)",IF(Z3593&gt;=Hilfswerte!$B$38,"Rot - akut gefaehrdet",IF(Z3593&gt;=Hilfswerte!$B$39,"Gelb - beobachten","Gruen - stabil")))</f>
        <v>Gruen - stabil</v>
      </c>
    </row>
    <row r="3594" spans="1:27" ht="15" customHeight="1" x14ac:dyDescent="0.25">
      <c r="A3594" s="4" t="s">
        <v>3941</v>
      </c>
      <c r="B3594" s="4" t="s">
        <v>1045</v>
      </c>
      <c r="C3594" s="4" t="s">
        <v>59</v>
      </c>
      <c r="D3594" s="4" t="s">
        <v>56</v>
      </c>
      <c r="E3594" s="4">
        <v>76</v>
      </c>
      <c r="F3594" s="4">
        <v>19.7</v>
      </c>
      <c r="G3594" s="4">
        <v>1.6</v>
      </c>
      <c r="H3594" s="4">
        <v>0</v>
      </c>
      <c r="I3594" s="4">
        <v>0</v>
      </c>
      <c r="J3594" s="4">
        <v>696</v>
      </c>
      <c r="K3594" s="4">
        <v>0</v>
      </c>
      <c r="L3594" s="4">
        <v>-1</v>
      </c>
      <c r="M3594" s="4">
        <v>0</v>
      </c>
      <c r="N3594" s="4">
        <v>-38.4</v>
      </c>
      <c r="O3594" s="4">
        <f t="shared" si="448"/>
        <v>1</v>
      </c>
      <c r="P3594" s="4">
        <f t="shared" si="449"/>
        <v>1</v>
      </c>
      <c r="Q3594" s="4">
        <f t="shared" si="450"/>
        <v>1</v>
      </c>
      <c r="R3594" s="4">
        <f t="shared" si="451"/>
        <v>3</v>
      </c>
      <c r="S3594" s="4">
        <f t="shared" si="452"/>
        <v>10.8</v>
      </c>
      <c r="T3594" s="4" t="str">
        <f t="shared" si="453"/>
        <v>D - Abwanderungsrisiko</v>
      </c>
      <c r="U3594" s="4">
        <f>ROUND(((E3594-Hilfswerte!$B$20)/Hilfswerte!$B$21)+((F3594-Hilfswerte!$B$22)/Hilfswerte!$B$23)+((G3594-Hilfswerte!$B$24)/Hilfswerte!$B$25)+0.1*INDEX(Hilfswerte!$B$4:$B$15,MATCH(C3594,Hilfswerte!$A$4:$A$15,0)),2)</f>
        <v>-1.78</v>
      </c>
      <c r="V3594" s="4">
        <f>ROUND(SQRT((((E3594-Hilfswerte!$B$20)/Hilfswerte!$B$21)-Hilfswerte!$B$28)^2+(((F3594-Hilfswerte!$B$22)/Hilfswerte!$B$23)-Hilfswerte!$B$29)^2+(((G3594-Hilfswerte!$B$24)/Hilfswerte!$B$25)-Hilfswerte!$B$30)^2),3)</f>
        <v>1.6080000000000001</v>
      </c>
      <c r="W3594" s="4">
        <f>ROUND(E3594*Hilfswerte!$B$31,0)</f>
        <v>15622</v>
      </c>
      <c r="X3594" s="4">
        <f t="shared" si="454"/>
        <v>15622</v>
      </c>
      <c r="Y3594" s="4" t="str">
        <f>IF(T3594="A - Top-Kunde","bereits Top-Kunde",IF(AND(V3594&lt;=Hilfswerte!$B$34,H3594&lt;0.5*W3594),"Hoch",IF(AND(V3594&lt;=Hilfswerte!$B$35,H3594&lt;0.7*W3594),"Mittel","Niedrig")))</f>
        <v>Niedrig</v>
      </c>
      <c r="Z3594" s="4">
        <f t="shared" si="455"/>
        <v>50.2</v>
      </c>
      <c r="AA3594" s="4" t="str">
        <f>IF(J3594&gt;365,"Bereits abgewandert (Segment D)",IF(Z3594&gt;=Hilfswerte!$B$38,"Rot - akut gefaehrdet",IF(Z3594&gt;=Hilfswerte!$B$39,"Gelb - beobachten","Gruen - stabil")))</f>
        <v>Bereits abgewandert (Segment D)</v>
      </c>
    </row>
    <row r="3595" spans="1:27" ht="15" customHeight="1" x14ac:dyDescent="0.25">
      <c r="A3595" s="4" t="s">
        <v>3942</v>
      </c>
      <c r="B3595" s="4" t="s">
        <v>321</v>
      </c>
      <c r="C3595" s="4" t="s">
        <v>38</v>
      </c>
      <c r="D3595" s="4" t="s">
        <v>30</v>
      </c>
      <c r="E3595" s="4">
        <v>196</v>
      </c>
      <c r="F3595" s="4">
        <v>63.9</v>
      </c>
      <c r="G3595" s="4">
        <v>12.1</v>
      </c>
      <c r="H3595" s="4">
        <v>25531</v>
      </c>
      <c r="I3595" s="4">
        <v>2</v>
      </c>
      <c r="J3595" s="4">
        <v>20</v>
      </c>
      <c r="K3595" s="4">
        <v>0</v>
      </c>
      <c r="L3595" s="4">
        <v>20</v>
      </c>
      <c r="M3595" s="4">
        <v>2</v>
      </c>
      <c r="N3595" s="4">
        <v>20.6</v>
      </c>
      <c r="O3595" s="4">
        <f t="shared" si="448"/>
        <v>5</v>
      </c>
      <c r="P3595" s="4">
        <f t="shared" si="449"/>
        <v>2</v>
      </c>
      <c r="Q3595" s="4">
        <f t="shared" si="450"/>
        <v>5</v>
      </c>
      <c r="R3595" s="4">
        <f t="shared" si="451"/>
        <v>12</v>
      </c>
      <c r="S3595" s="4">
        <f t="shared" si="452"/>
        <v>124.3</v>
      </c>
      <c r="T3595" s="4" t="str">
        <f t="shared" si="453"/>
        <v>B - Kernkunde</v>
      </c>
      <c r="U3595" s="4">
        <f>ROUND(((E3595-Hilfswerte!$B$20)/Hilfswerte!$B$21)+((F3595-Hilfswerte!$B$22)/Hilfswerte!$B$23)+((G3595-Hilfswerte!$B$24)/Hilfswerte!$B$25)+0.1*INDEX(Hilfswerte!$B$4:$B$15,MATCH(C3595,Hilfswerte!$A$4:$A$15,0)),2)</f>
        <v>1.61</v>
      </c>
      <c r="V3595" s="4">
        <f>ROUND(SQRT((((E3595-Hilfswerte!$B$20)/Hilfswerte!$B$21)-Hilfswerte!$B$28)^2+(((F3595-Hilfswerte!$B$22)/Hilfswerte!$B$23)-Hilfswerte!$B$29)^2+(((G3595-Hilfswerte!$B$24)/Hilfswerte!$B$25)-Hilfswerte!$B$30)^2),3)</f>
        <v>0.50900000000000001</v>
      </c>
      <c r="W3595" s="4">
        <f>ROUND(E3595*Hilfswerte!$B$31,0)</f>
        <v>40287</v>
      </c>
      <c r="X3595" s="4">
        <f t="shared" si="454"/>
        <v>14756</v>
      </c>
      <c r="Y3595" s="4" t="str">
        <f>IF(T3595="A - Top-Kunde","bereits Top-Kunde",IF(AND(V3595&lt;=Hilfswerte!$B$34,H3595&lt;0.5*W3595),"Hoch",IF(AND(V3595&lt;=Hilfswerte!$B$35,H3595&lt;0.7*W3595),"Mittel","Niedrig")))</f>
        <v>Mittel</v>
      </c>
      <c r="Z3595" s="4">
        <f t="shared" si="455"/>
        <v>5</v>
      </c>
      <c r="AA3595" s="4" t="str">
        <f>IF(J3595&gt;365,"Bereits abgewandert (Segment D)",IF(Z3595&gt;=Hilfswerte!$B$38,"Rot - akut gefaehrdet",IF(Z3595&gt;=Hilfswerte!$B$39,"Gelb - beobachten","Gruen - stabil")))</f>
        <v>Gruen - stabil</v>
      </c>
    </row>
    <row r="3596" spans="1:27" ht="15" customHeight="1" x14ac:dyDescent="0.25">
      <c r="A3596" s="4" t="s">
        <v>3943</v>
      </c>
      <c r="B3596" s="4" t="s">
        <v>474</v>
      </c>
      <c r="C3596" s="4" t="s">
        <v>51</v>
      </c>
      <c r="D3596" s="4" t="s">
        <v>52</v>
      </c>
      <c r="E3596" s="4">
        <v>161</v>
      </c>
      <c r="F3596" s="4">
        <v>71.599999999999994</v>
      </c>
      <c r="G3596" s="4">
        <v>4.4000000000000004</v>
      </c>
      <c r="H3596" s="4">
        <v>5107</v>
      </c>
      <c r="I3596" s="4">
        <v>1</v>
      </c>
      <c r="J3596" s="4">
        <v>294</v>
      </c>
      <c r="K3596" s="4">
        <v>0</v>
      </c>
      <c r="L3596" s="4">
        <v>16</v>
      </c>
      <c r="M3596" s="4">
        <v>5</v>
      </c>
      <c r="N3596" s="4">
        <v>-20.9</v>
      </c>
      <c r="O3596" s="4">
        <f t="shared" si="448"/>
        <v>2</v>
      </c>
      <c r="P3596" s="4">
        <f t="shared" si="449"/>
        <v>1</v>
      </c>
      <c r="Q3596" s="4">
        <f t="shared" si="450"/>
        <v>4</v>
      </c>
      <c r="R3596" s="4">
        <f t="shared" si="451"/>
        <v>7</v>
      </c>
      <c r="S3596" s="4">
        <f t="shared" si="452"/>
        <v>54.8</v>
      </c>
      <c r="T3596" s="4" t="str">
        <f t="shared" si="453"/>
        <v>C - Entwicklungspotenzial</v>
      </c>
      <c r="U3596" s="4">
        <f>ROUND(((E3596-Hilfswerte!$B$20)/Hilfswerte!$B$21)+((F3596-Hilfswerte!$B$22)/Hilfswerte!$B$23)+((G3596-Hilfswerte!$B$24)/Hilfswerte!$B$25)+0.1*INDEX(Hilfswerte!$B$4:$B$15,MATCH(C3596,Hilfswerte!$A$4:$A$15,0)),2)</f>
        <v>0.39</v>
      </c>
      <c r="V3596" s="4">
        <f>ROUND(SQRT((((E3596-Hilfswerte!$B$20)/Hilfswerte!$B$21)-Hilfswerte!$B$28)^2+(((F3596-Hilfswerte!$B$22)/Hilfswerte!$B$23)-Hilfswerte!$B$29)^2+(((G3596-Hilfswerte!$B$24)/Hilfswerte!$B$25)-Hilfswerte!$B$30)^2),3)</f>
        <v>1.2430000000000001</v>
      </c>
      <c r="W3596" s="4">
        <f>ROUND(E3596*Hilfswerte!$B$31,0)</f>
        <v>33093</v>
      </c>
      <c r="X3596" s="4">
        <f t="shared" si="454"/>
        <v>27986</v>
      </c>
      <c r="Y3596" s="4" t="str">
        <f>IF(T3596="A - Top-Kunde","bereits Top-Kunde",IF(AND(V3596&lt;=Hilfswerte!$B$34,H3596&lt;0.5*W3596),"Hoch",IF(AND(V3596&lt;=Hilfswerte!$B$35,H3596&lt;0.7*W3596),"Mittel","Niedrig")))</f>
        <v>Niedrig</v>
      </c>
      <c r="Z3596" s="4">
        <f t="shared" si="455"/>
        <v>26.3</v>
      </c>
      <c r="AA3596" s="4" t="str">
        <f>IF(J3596&gt;365,"Bereits abgewandert (Segment D)",IF(Z3596&gt;=Hilfswerte!$B$38,"Rot - akut gefaehrdet",IF(Z3596&gt;=Hilfswerte!$B$39,"Gelb - beobachten","Gruen - stabil")))</f>
        <v>Rot - akut gefaehrdet</v>
      </c>
    </row>
    <row r="3597" spans="1:27" ht="15" customHeight="1" x14ac:dyDescent="0.25">
      <c r="A3597" s="4" t="s">
        <v>3944</v>
      </c>
      <c r="B3597" s="4" t="s">
        <v>447</v>
      </c>
      <c r="C3597" s="4" t="s">
        <v>55</v>
      </c>
      <c r="D3597" s="4" t="s">
        <v>30</v>
      </c>
      <c r="E3597" s="4">
        <v>514</v>
      </c>
      <c r="F3597" s="4">
        <v>138</v>
      </c>
      <c r="G3597" s="4">
        <v>18</v>
      </c>
      <c r="H3597" s="4">
        <v>29027</v>
      </c>
      <c r="I3597" s="4">
        <v>4</v>
      </c>
      <c r="J3597" s="4">
        <v>19</v>
      </c>
      <c r="K3597" s="4">
        <v>0</v>
      </c>
      <c r="L3597" s="4">
        <v>28</v>
      </c>
      <c r="M3597" s="4">
        <v>3</v>
      </c>
      <c r="N3597" s="4">
        <v>-2.1</v>
      </c>
      <c r="O3597" s="4">
        <f t="shared" si="448"/>
        <v>5</v>
      </c>
      <c r="P3597" s="4">
        <f t="shared" si="449"/>
        <v>4</v>
      </c>
      <c r="Q3597" s="4">
        <f t="shared" si="450"/>
        <v>5</v>
      </c>
      <c r="R3597" s="4">
        <f t="shared" si="451"/>
        <v>14</v>
      </c>
      <c r="S3597" s="4">
        <f t="shared" si="452"/>
        <v>130.6</v>
      </c>
      <c r="T3597" s="4" t="str">
        <f t="shared" si="453"/>
        <v>A - Top-Kunde</v>
      </c>
      <c r="U3597" s="4">
        <f>ROUND(((E3597-Hilfswerte!$B$20)/Hilfswerte!$B$21)+((F3597-Hilfswerte!$B$22)/Hilfswerte!$B$23)+((G3597-Hilfswerte!$B$24)/Hilfswerte!$B$25)+0.1*INDEX(Hilfswerte!$B$4:$B$15,MATCH(C3597,Hilfswerte!$A$4:$A$15,0)),2)</f>
        <v>5.2</v>
      </c>
      <c r="V3597" s="4">
        <f>ROUND(SQRT((((E3597-Hilfswerte!$B$20)/Hilfswerte!$B$21)-Hilfswerte!$B$28)^2+(((F3597-Hilfswerte!$B$22)/Hilfswerte!$B$23)-Hilfswerte!$B$29)^2+(((G3597-Hilfswerte!$B$24)/Hilfswerte!$B$25)-Hilfswerte!$B$30)^2),3)</f>
        <v>2.577</v>
      </c>
      <c r="W3597" s="4">
        <f>ROUND(E3597*Hilfswerte!$B$31,0)</f>
        <v>105651</v>
      </c>
      <c r="X3597" s="4">
        <f t="shared" si="454"/>
        <v>76624</v>
      </c>
      <c r="Y3597" s="4" t="str">
        <f>IF(T3597="A - Top-Kunde","bereits Top-Kunde",IF(AND(V3597&lt;=Hilfswerte!$B$34,H3597&lt;0.5*W3597),"Hoch",IF(AND(V3597&lt;=Hilfswerte!$B$35,H3597&lt;0.7*W3597),"Mittel","Niedrig")))</f>
        <v>bereits Top-Kunde</v>
      </c>
      <c r="Z3597" s="4">
        <f t="shared" si="455"/>
        <v>7.4</v>
      </c>
      <c r="AA3597" s="4" t="str">
        <f>IF(J3597&gt;365,"Bereits abgewandert (Segment D)",IF(Z3597&gt;=Hilfswerte!$B$38,"Rot - akut gefaehrdet",IF(Z3597&gt;=Hilfswerte!$B$39,"Gelb - beobachten","Gruen - stabil")))</f>
        <v>Gruen - stabil</v>
      </c>
    </row>
    <row r="3598" spans="1:27" ht="15" customHeight="1" x14ac:dyDescent="0.25">
      <c r="A3598" s="4" t="s">
        <v>3945</v>
      </c>
      <c r="B3598" s="4" t="s">
        <v>363</v>
      </c>
      <c r="C3598" s="4" t="s">
        <v>51</v>
      </c>
      <c r="D3598" s="4" t="s">
        <v>30</v>
      </c>
      <c r="E3598" s="4">
        <v>10</v>
      </c>
      <c r="F3598" s="4">
        <v>1.5</v>
      </c>
      <c r="G3598" s="4">
        <v>7.7</v>
      </c>
      <c r="H3598" s="4">
        <v>10407</v>
      </c>
      <c r="I3598" s="4">
        <v>2</v>
      </c>
      <c r="J3598" s="4">
        <v>346</v>
      </c>
      <c r="K3598" s="4">
        <v>0</v>
      </c>
      <c r="L3598" s="4">
        <v>26</v>
      </c>
      <c r="M3598" s="4">
        <v>2</v>
      </c>
      <c r="N3598" s="4">
        <v>10.5</v>
      </c>
      <c r="O3598" s="4">
        <f t="shared" si="448"/>
        <v>2</v>
      </c>
      <c r="P3598" s="4">
        <f t="shared" si="449"/>
        <v>2</v>
      </c>
      <c r="Q3598" s="4">
        <f t="shared" si="450"/>
        <v>5</v>
      </c>
      <c r="R3598" s="4">
        <f t="shared" si="451"/>
        <v>9</v>
      </c>
      <c r="S3598" s="4">
        <f t="shared" si="452"/>
        <v>87.5</v>
      </c>
      <c r="T3598" s="4" t="str">
        <f t="shared" si="453"/>
        <v>C - Entwicklungspotenzial</v>
      </c>
      <c r="U3598" s="4">
        <f>ROUND(((E3598-Hilfswerte!$B$20)/Hilfswerte!$B$21)+((F3598-Hilfswerte!$B$22)/Hilfswerte!$B$23)+((G3598-Hilfswerte!$B$24)/Hilfswerte!$B$25)+0.1*INDEX(Hilfswerte!$B$4:$B$15,MATCH(C3598,Hilfswerte!$A$4:$A$15,0)),2)</f>
        <v>-1</v>
      </c>
      <c r="V3598" s="4">
        <f>ROUND(SQRT((((E3598-Hilfswerte!$B$20)/Hilfswerte!$B$21)-Hilfswerte!$B$28)^2+(((F3598-Hilfswerte!$B$22)/Hilfswerte!$B$23)-Hilfswerte!$B$29)^2+(((G3598-Hilfswerte!$B$24)/Hilfswerte!$B$25)-Hilfswerte!$B$30)^2),3)</f>
        <v>1.0900000000000001</v>
      </c>
      <c r="W3598" s="4">
        <f>ROUND(E3598*Hilfswerte!$B$31,0)</f>
        <v>2055</v>
      </c>
      <c r="X3598" s="4">
        <f t="shared" si="454"/>
        <v>0</v>
      </c>
      <c r="Y3598" s="4" t="str">
        <f>IF(T3598="A - Top-Kunde","bereits Top-Kunde",IF(AND(V3598&lt;=Hilfswerte!$B$34,H3598&lt;0.5*W3598),"Hoch",IF(AND(V3598&lt;=Hilfswerte!$B$35,H3598&lt;0.7*W3598),"Mittel","Niedrig")))</f>
        <v>Niedrig</v>
      </c>
      <c r="Z3598" s="4">
        <f t="shared" si="455"/>
        <v>22.5</v>
      </c>
      <c r="AA3598" s="4" t="str">
        <f>IF(J3598&gt;365,"Bereits abgewandert (Segment D)",IF(Z3598&gt;=Hilfswerte!$B$38,"Rot - akut gefaehrdet",IF(Z3598&gt;=Hilfswerte!$B$39,"Gelb - beobachten","Gruen - stabil")))</f>
        <v>Rot - akut gefaehrdet</v>
      </c>
    </row>
    <row r="3599" spans="1:27" ht="15" customHeight="1" x14ac:dyDescent="0.25">
      <c r="A3599" s="4" t="s">
        <v>3946</v>
      </c>
      <c r="B3599" s="4" t="s">
        <v>308</v>
      </c>
      <c r="C3599" s="4" t="s">
        <v>55</v>
      </c>
      <c r="D3599" s="4" t="s">
        <v>117</v>
      </c>
      <c r="E3599" s="4">
        <v>216</v>
      </c>
      <c r="F3599" s="4">
        <v>50.4</v>
      </c>
      <c r="G3599" s="4">
        <v>13.9</v>
      </c>
      <c r="H3599" s="4">
        <v>50668</v>
      </c>
      <c r="I3599" s="4">
        <v>4</v>
      </c>
      <c r="J3599" s="4">
        <v>19</v>
      </c>
      <c r="K3599" s="4">
        <v>0</v>
      </c>
      <c r="L3599" s="4">
        <v>19</v>
      </c>
      <c r="M3599" s="4">
        <v>4</v>
      </c>
      <c r="N3599" s="4">
        <v>-13.9</v>
      </c>
      <c r="O3599" s="4">
        <f t="shared" si="448"/>
        <v>5</v>
      </c>
      <c r="P3599" s="4">
        <f t="shared" si="449"/>
        <v>4</v>
      </c>
      <c r="Q3599" s="4">
        <f t="shared" si="450"/>
        <v>5</v>
      </c>
      <c r="R3599" s="4">
        <f t="shared" si="451"/>
        <v>14</v>
      </c>
      <c r="S3599" s="4">
        <f t="shared" si="452"/>
        <v>127.4</v>
      </c>
      <c r="T3599" s="4" t="str">
        <f t="shared" si="453"/>
        <v>A - Top-Kunde</v>
      </c>
      <c r="U3599" s="4">
        <f>ROUND(((E3599-Hilfswerte!$B$20)/Hilfswerte!$B$21)+((F3599-Hilfswerte!$B$22)/Hilfswerte!$B$23)+((G3599-Hilfswerte!$B$24)/Hilfswerte!$B$25)+0.1*INDEX(Hilfswerte!$B$4:$B$15,MATCH(C3599,Hilfswerte!$A$4:$A$15,0)),2)</f>
        <v>1.69</v>
      </c>
      <c r="V3599" s="4">
        <f>ROUND(SQRT((((E3599-Hilfswerte!$B$20)/Hilfswerte!$B$21)-Hilfswerte!$B$28)^2+(((F3599-Hilfswerte!$B$22)/Hilfswerte!$B$23)-Hilfswerte!$B$29)^2+(((G3599-Hilfswerte!$B$24)/Hilfswerte!$B$25)-Hilfswerte!$B$30)^2),3)</f>
        <v>0.52800000000000002</v>
      </c>
      <c r="W3599" s="4">
        <f>ROUND(E3599*Hilfswerte!$B$31,0)</f>
        <v>44398</v>
      </c>
      <c r="X3599" s="4">
        <f t="shared" si="454"/>
        <v>0</v>
      </c>
      <c r="Y3599" s="4" t="str">
        <f>IF(T3599="A - Top-Kunde","bereits Top-Kunde",IF(AND(V3599&lt;=Hilfswerte!$B$34,H3599&lt;0.5*W3599),"Hoch",IF(AND(V3599&lt;=Hilfswerte!$B$35,H3599&lt;0.7*W3599),"Mittel","Niedrig")))</f>
        <v>bereits Top-Kunde</v>
      </c>
      <c r="Z3599" s="4">
        <f t="shared" si="455"/>
        <v>10.3</v>
      </c>
      <c r="AA3599" s="4" t="str">
        <f>IF(J3599&gt;365,"Bereits abgewandert (Segment D)",IF(Z3599&gt;=Hilfswerte!$B$38,"Rot - akut gefaehrdet",IF(Z3599&gt;=Hilfswerte!$B$39,"Gelb - beobachten","Gruen - stabil")))</f>
        <v>Gruen - stabil</v>
      </c>
    </row>
    <row r="3600" spans="1:27" ht="15" customHeight="1" x14ac:dyDescent="0.25">
      <c r="A3600" s="4" t="s">
        <v>3947</v>
      </c>
      <c r="B3600" s="4" t="s">
        <v>1065</v>
      </c>
      <c r="C3600" s="4" t="s">
        <v>55</v>
      </c>
      <c r="D3600" s="4" t="s">
        <v>30</v>
      </c>
      <c r="E3600" s="4">
        <v>24</v>
      </c>
      <c r="F3600" s="4">
        <v>4</v>
      </c>
      <c r="G3600" s="4">
        <v>3.3</v>
      </c>
      <c r="H3600" s="4">
        <v>1146</v>
      </c>
      <c r="I3600" s="4">
        <v>2</v>
      </c>
      <c r="J3600" s="4">
        <v>189</v>
      </c>
      <c r="K3600" s="4">
        <v>0</v>
      </c>
      <c r="L3600" s="4">
        <v>12</v>
      </c>
      <c r="M3600" s="4">
        <v>4</v>
      </c>
      <c r="N3600" s="4">
        <v>-9.4</v>
      </c>
      <c r="O3600" s="4">
        <f t="shared" si="448"/>
        <v>2</v>
      </c>
      <c r="P3600" s="4">
        <f t="shared" si="449"/>
        <v>2</v>
      </c>
      <c r="Q3600" s="4">
        <f t="shared" si="450"/>
        <v>3</v>
      </c>
      <c r="R3600" s="4">
        <f t="shared" si="451"/>
        <v>7</v>
      </c>
      <c r="S3600" s="4">
        <f t="shared" si="452"/>
        <v>61.7</v>
      </c>
      <c r="T3600" s="4" t="str">
        <f t="shared" si="453"/>
        <v>C - Entwicklungspotenzial</v>
      </c>
      <c r="U3600" s="4">
        <f>ROUND(((E3600-Hilfswerte!$B$20)/Hilfswerte!$B$21)+((F3600-Hilfswerte!$B$22)/Hilfswerte!$B$23)+((G3600-Hilfswerte!$B$24)/Hilfswerte!$B$25)+0.1*INDEX(Hilfswerte!$B$4:$B$15,MATCH(C3600,Hilfswerte!$A$4:$A$15,0)),2)</f>
        <v>-1.65</v>
      </c>
      <c r="V3600" s="4">
        <f>ROUND(SQRT((((E3600-Hilfswerte!$B$20)/Hilfswerte!$B$21)-Hilfswerte!$B$28)^2+(((F3600-Hilfswerte!$B$22)/Hilfswerte!$B$23)-Hilfswerte!$B$29)^2+(((G3600-Hilfswerte!$B$24)/Hilfswerte!$B$25)-Hilfswerte!$B$30)^2),3)</f>
        <v>1.524</v>
      </c>
      <c r="W3600" s="4">
        <f>ROUND(E3600*Hilfswerte!$B$31,0)</f>
        <v>4933</v>
      </c>
      <c r="X3600" s="4">
        <f t="shared" si="454"/>
        <v>3787</v>
      </c>
      <c r="Y3600" s="4" t="str">
        <f>IF(T3600="A - Top-Kunde","bereits Top-Kunde",IF(AND(V3600&lt;=Hilfswerte!$B$34,H3600&lt;0.5*W3600),"Hoch",IF(AND(V3600&lt;=Hilfswerte!$B$35,H3600&lt;0.7*W3600),"Mittel","Niedrig")))</f>
        <v>Niedrig</v>
      </c>
      <c r="Z3600" s="4">
        <f t="shared" si="455"/>
        <v>15.6</v>
      </c>
      <c r="AA3600" s="4" t="str">
        <f>IF(J3600&gt;365,"Bereits abgewandert (Segment D)",IF(Z3600&gt;=Hilfswerte!$B$38,"Rot - akut gefaehrdet",IF(Z3600&gt;=Hilfswerte!$B$39,"Gelb - beobachten","Gruen - stabil")))</f>
        <v>Gelb - beobachten</v>
      </c>
    </row>
    <row r="3601" spans="1:27" ht="15" customHeight="1" x14ac:dyDescent="0.25">
      <c r="A3601" s="4" t="s">
        <v>3948</v>
      </c>
      <c r="B3601" s="4" t="s">
        <v>567</v>
      </c>
      <c r="C3601" s="4" t="s">
        <v>84</v>
      </c>
      <c r="D3601" s="4" t="s">
        <v>30</v>
      </c>
      <c r="E3601" s="4">
        <v>17</v>
      </c>
      <c r="F3601" s="4">
        <v>3.8</v>
      </c>
      <c r="G3601" s="4">
        <v>16.3</v>
      </c>
      <c r="H3601" s="4">
        <v>399</v>
      </c>
      <c r="I3601" s="4">
        <v>1</v>
      </c>
      <c r="J3601" s="4">
        <v>365</v>
      </c>
      <c r="K3601" s="4">
        <v>0</v>
      </c>
      <c r="L3601" s="4">
        <v>5</v>
      </c>
      <c r="M3601" s="4">
        <v>6</v>
      </c>
      <c r="N3601" s="4">
        <v>-6.2</v>
      </c>
      <c r="O3601" s="4">
        <f t="shared" si="448"/>
        <v>2</v>
      </c>
      <c r="P3601" s="4">
        <f t="shared" si="449"/>
        <v>1</v>
      </c>
      <c r="Q3601" s="4">
        <f t="shared" si="450"/>
        <v>2</v>
      </c>
      <c r="R3601" s="4">
        <f t="shared" si="451"/>
        <v>5</v>
      </c>
      <c r="S3601" s="4">
        <f t="shared" si="452"/>
        <v>45.4</v>
      </c>
      <c r="T3601" s="4" t="str">
        <f t="shared" si="453"/>
        <v>C - Entwicklungspotenzial</v>
      </c>
      <c r="U3601" s="4">
        <f>ROUND(((E3601-Hilfswerte!$B$20)/Hilfswerte!$B$21)+((F3601-Hilfswerte!$B$22)/Hilfswerte!$B$23)+((G3601-Hilfswerte!$B$24)/Hilfswerte!$B$25)+0.1*INDEX(Hilfswerte!$B$4:$B$15,MATCH(C3601,Hilfswerte!$A$4:$A$15,0)),2)</f>
        <v>0.09</v>
      </c>
      <c r="V3601" s="4">
        <f>ROUND(SQRT((((E3601-Hilfswerte!$B$20)/Hilfswerte!$B$21)-Hilfswerte!$B$28)^2+(((F3601-Hilfswerte!$B$22)/Hilfswerte!$B$23)-Hilfswerte!$B$29)^2+(((G3601-Hilfswerte!$B$24)/Hilfswerte!$B$25)-Hilfswerte!$B$30)^2),3)</f>
        <v>1.2</v>
      </c>
      <c r="W3601" s="4">
        <f>ROUND(E3601*Hilfswerte!$B$31,0)</f>
        <v>3494</v>
      </c>
      <c r="X3601" s="4">
        <f t="shared" si="454"/>
        <v>3095</v>
      </c>
      <c r="Y3601" s="4" t="str">
        <f>IF(T3601="A - Top-Kunde","bereits Top-Kunde",IF(AND(V3601&lt;=Hilfswerte!$B$34,H3601&lt;0.5*W3601),"Hoch",IF(AND(V3601&lt;=Hilfswerte!$B$35,H3601&lt;0.7*W3601),"Mittel","Niedrig")))</f>
        <v>Niedrig</v>
      </c>
      <c r="Z3601" s="4">
        <f t="shared" si="455"/>
        <v>21.7</v>
      </c>
      <c r="AA3601" s="4" t="str">
        <f>IF(J3601&gt;365,"Bereits abgewandert (Segment D)",IF(Z3601&gt;=Hilfswerte!$B$38,"Rot - akut gefaehrdet",IF(Z3601&gt;=Hilfswerte!$B$39,"Gelb - beobachten","Gruen - stabil")))</f>
        <v>Rot - akut gefaehrdet</v>
      </c>
    </row>
    <row r="3602" spans="1:27" ht="15" customHeight="1" x14ac:dyDescent="0.25">
      <c r="A3602" s="4" t="s">
        <v>3949</v>
      </c>
      <c r="B3602" s="4" t="s">
        <v>474</v>
      </c>
      <c r="C3602" s="4" t="s">
        <v>65</v>
      </c>
      <c r="D3602" s="4" t="s">
        <v>56</v>
      </c>
      <c r="E3602" s="4">
        <v>89</v>
      </c>
      <c r="F3602" s="4">
        <v>18.100000000000001</v>
      </c>
      <c r="G3602" s="4">
        <v>7.5</v>
      </c>
      <c r="H3602" s="4">
        <v>42430</v>
      </c>
      <c r="I3602" s="4">
        <v>7</v>
      </c>
      <c r="J3602" s="4">
        <v>8</v>
      </c>
      <c r="K3602" s="4">
        <v>0</v>
      </c>
      <c r="L3602" s="4">
        <v>-6</v>
      </c>
      <c r="M3602" s="4">
        <v>3</v>
      </c>
      <c r="N3602" s="4">
        <v>17.2</v>
      </c>
      <c r="O3602" s="4">
        <f t="shared" si="448"/>
        <v>5</v>
      </c>
      <c r="P3602" s="4">
        <f t="shared" si="449"/>
        <v>5</v>
      </c>
      <c r="Q3602" s="4">
        <f t="shared" si="450"/>
        <v>5</v>
      </c>
      <c r="R3602" s="4">
        <f t="shared" si="451"/>
        <v>15</v>
      </c>
      <c r="S3602" s="4">
        <f t="shared" si="452"/>
        <v>158.6</v>
      </c>
      <c r="T3602" s="4" t="str">
        <f t="shared" si="453"/>
        <v>A - Top-Kunde</v>
      </c>
      <c r="U3602" s="4">
        <f>ROUND(((E3602-Hilfswerte!$B$20)/Hilfswerte!$B$21)+((F3602-Hilfswerte!$B$22)/Hilfswerte!$B$23)+((G3602-Hilfswerte!$B$24)/Hilfswerte!$B$25)+0.1*INDEX(Hilfswerte!$B$4:$B$15,MATCH(C3602,Hilfswerte!$A$4:$A$15,0)),2)</f>
        <v>-0.79</v>
      </c>
      <c r="V3602" s="4">
        <f>ROUND(SQRT((((E3602-Hilfswerte!$B$20)/Hilfswerte!$B$21)-Hilfswerte!$B$28)^2+(((F3602-Hilfswerte!$B$22)/Hilfswerte!$B$23)-Hilfswerte!$B$29)^2+(((G3602-Hilfswerte!$B$24)/Hilfswerte!$B$25)-Hilfswerte!$B$30)^2),3)</f>
        <v>0.76400000000000001</v>
      </c>
      <c r="W3602" s="4">
        <f>ROUND(E3602*Hilfswerte!$B$31,0)</f>
        <v>18294</v>
      </c>
      <c r="X3602" s="4">
        <f t="shared" si="454"/>
        <v>0</v>
      </c>
      <c r="Y3602" s="4" t="str">
        <f>IF(T3602="A - Top-Kunde","bereits Top-Kunde",IF(AND(V3602&lt;=Hilfswerte!$B$34,H3602&lt;0.5*W3602),"Hoch",IF(AND(V3602&lt;=Hilfswerte!$B$35,H3602&lt;0.7*W3602),"Mittel","Niedrig")))</f>
        <v>bereits Top-Kunde</v>
      </c>
      <c r="Z3602" s="4">
        <f t="shared" si="455"/>
        <v>0.4</v>
      </c>
      <c r="AA3602" s="4" t="str">
        <f>IF(J3602&gt;365,"Bereits abgewandert (Segment D)",IF(Z3602&gt;=Hilfswerte!$B$38,"Rot - akut gefaehrdet",IF(Z3602&gt;=Hilfswerte!$B$39,"Gelb - beobachten","Gruen - stabil")))</f>
        <v>Gruen - stabil</v>
      </c>
    </row>
    <row r="3603" spans="1:27" ht="15" customHeight="1" x14ac:dyDescent="0.25">
      <c r="A3603" s="4" t="s">
        <v>3950</v>
      </c>
      <c r="B3603" s="4" t="s">
        <v>124</v>
      </c>
      <c r="C3603" s="4" t="s">
        <v>47</v>
      </c>
      <c r="D3603" s="4" t="s">
        <v>30</v>
      </c>
      <c r="E3603" s="4">
        <v>44</v>
      </c>
      <c r="F3603" s="4">
        <v>11.2</v>
      </c>
      <c r="G3603" s="4">
        <v>7.2</v>
      </c>
      <c r="H3603" s="4">
        <v>2568</v>
      </c>
      <c r="I3603" s="4">
        <v>2</v>
      </c>
      <c r="J3603" s="4">
        <v>177</v>
      </c>
      <c r="K3603" s="4">
        <v>0</v>
      </c>
      <c r="L3603" s="4">
        <v>0</v>
      </c>
      <c r="M3603" s="4">
        <v>1</v>
      </c>
      <c r="N3603" s="4">
        <v>17.100000000000001</v>
      </c>
      <c r="O3603" s="4">
        <f t="shared" si="448"/>
        <v>3</v>
      </c>
      <c r="P3603" s="4">
        <f t="shared" si="449"/>
        <v>2</v>
      </c>
      <c r="Q3603" s="4">
        <f t="shared" si="450"/>
        <v>4</v>
      </c>
      <c r="R3603" s="4">
        <f t="shared" si="451"/>
        <v>9</v>
      </c>
      <c r="S3603" s="4">
        <f t="shared" si="452"/>
        <v>98.6</v>
      </c>
      <c r="T3603" s="4" t="str">
        <f t="shared" si="453"/>
        <v>C - Entwicklungspotenzial</v>
      </c>
      <c r="U3603" s="4">
        <f>ROUND(((E3603-Hilfswerte!$B$20)/Hilfswerte!$B$21)+((F3603-Hilfswerte!$B$22)/Hilfswerte!$B$23)+((G3603-Hilfswerte!$B$24)/Hilfswerte!$B$25)+0.1*INDEX(Hilfswerte!$B$4:$B$15,MATCH(C3603,Hilfswerte!$A$4:$A$15,0)),2)</f>
        <v>-1.02</v>
      </c>
      <c r="V3603" s="4">
        <f>ROUND(SQRT((((E3603-Hilfswerte!$B$20)/Hilfswerte!$B$21)-Hilfswerte!$B$28)^2+(((F3603-Hilfswerte!$B$22)/Hilfswerte!$B$23)-Hilfswerte!$B$29)^2+(((G3603-Hilfswerte!$B$24)/Hilfswerte!$B$25)-Hilfswerte!$B$30)^2),3)</f>
        <v>0.95499999999999996</v>
      </c>
      <c r="W3603" s="4">
        <f>ROUND(E3603*Hilfswerte!$B$31,0)</f>
        <v>9044</v>
      </c>
      <c r="X3603" s="4">
        <f t="shared" si="454"/>
        <v>6476</v>
      </c>
      <c r="Y3603" s="4" t="str">
        <f>IF(T3603="A - Top-Kunde","bereits Top-Kunde",IF(AND(V3603&lt;=Hilfswerte!$B$34,H3603&lt;0.5*W3603),"Hoch",IF(AND(V3603&lt;=Hilfswerte!$B$35,H3603&lt;0.7*W3603),"Mittel","Niedrig")))</f>
        <v>Mittel</v>
      </c>
      <c r="Z3603" s="4">
        <f t="shared" si="455"/>
        <v>8.9</v>
      </c>
      <c r="AA3603" s="4" t="str">
        <f>IF(J3603&gt;365,"Bereits abgewandert (Segment D)",IF(Z3603&gt;=Hilfswerte!$B$38,"Rot - akut gefaehrdet",IF(Z3603&gt;=Hilfswerte!$B$39,"Gelb - beobachten","Gruen - stabil")))</f>
        <v>Gruen - stabil</v>
      </c>
    </row>
    <row r="3604" spans="1:27" ht="15" customHeight="1" x14ac:dyDescent="0.25">
      <c r="A3604" s="4" t="s">
        <v>3951</v>
      </c>
      <c r="B3604" s="4" t="s">
        <v>795</v>
      </c>
      <c r="C3604" s="4" t="s">
        <v>89</v>
      </c>
      <c r="D3604" s="4" t="s">
        <v>48</v>
      </c>
      <c r="E3604" s="4">
        <v>25</v>
      </c>
      <c r="F3604" s="4">
        <v>7.7</v>
      </c>
      <c r="G3604" s="4">
        <v>17.3</v>
      </c>
      <c r="H3604" s="4">
        <v>4175</v>
      </c>
      <c r="I3604" s="4">
        <v>1</v>
      </c>
      <c r="J3604" s="4">
        <v>86</v>
      </c>
      <c r="K3604" s="4">
        <v>0</v>
      </c>
      <c r="L3604" s="4">
        <v>-7</v>
      </c>
      <c r="M3604" s="4">
        <v>3</v>
      </c>
      <c r="N3604" s="4">
        <v>-2.5</v>
      </c>
      <c r="O3604" s="4">
        <f t="shared" si="448"/>
        <v>4</v>
      </c>
      <c r="P3604" s="4">
        <f t="shared" si="449"/>
        <v>1</v>
      </c>
      <c r="Q3604" s="4">
        <f t="shared" si="450"/>
        <v>4</v>
      </c>
      <c r="R3604" s="4">
        <f t="shared" si="451"/>
        <v>9</v>
      </c>
      <c r="S3604" s="4">
        <f t="shared" si="452"/>
        <v>88.8</v>
      </c>
      <c r="T3604" s="4" t="str">
        <f t="shared" si="453"/>
        <v>C - Entwicklungspotenzial</v>
      </c>
      <c r="U3604" s="4">
        <f>ROUND(((E3604-Hilfswerte!$B$20)/Hilfswerte!$B$21)+((F3604-Hilfswerte!$B$22)/Hilfswerte!$B$23)+((G3604-Hilfswerte!$B$24)/Hilfswerte!$B$25)+0.1*INDEX(Hilfswerte!$B$4:$B$15,MATCH(C3604,Hilfswerte!$A$4:$A$15,0)),2)</f>
        <v>0.65</v>
      </c>
      <c r="V3604" s="4">
        <f>ROUND(SQRT((((E3604-Hilfswerte!$B$20)/Hilfswerte!$B$21)-Hilfswerte!$B$28)^2+(((F3604-Hilfswerte!$B$22)/Hilfswerte!$B$23)-Hilfswerte!$B$29)^2+(((G3604-Hilfswerte!$B$24)/Hilfswerte!$B$25)-Hilfswerte!$B$30)^2),3)</f>
        <v>1.264</v>
      </c>
      <c r="W3604" s="4">
        <f>ROUND(E3604*Hilfswerte!$B$31,0)</f>
        <v>5139</v>
      </c>
      <c r="X3604" s="4">
        <f t="shared" si="454"/>
        <v>964</v>
      </c>
      <c r="Y3604" s="4" t="str">
        <f>IF(T3604="A - Top-Kunde","bereits Top-Kunde",IF(AND(V3604&lt;=Hilfswerte!$B$34,H3604&lt;0.5*W3604),"Hoch",IF(AND(V3604&lt;=Hilfswerte!$B$35,H3604&lt;0.7*W3604),"Mittel","Niedrig")))</f>
        <v>Niedrig</v>
      </c>
      <c r="Z3604" s="4">
        <f t="shared" si="455"/>
        <v>5.3</v>
      </c>
      <c r="AA3604" s="4" t="str">
        <f>IF(J3604&gt;365,"Bereits abgewandert (Segment D)",IF(Z3604&gt;=Hilfswerte!$B$38,"Rot - akut gefaehrdet",IF(Z3604&gt;=Hilfswerte!$B$39,"Gelb - beobachten","Gruen - stabil")))</f>
        <v>Gruen - stabil</v>
      </c>
    </row>
    <row r="3605" spans="1:27" ht="15" customHeight="1" x14ac:dyDescent="0.25">
      <c r="A3605" s="4" t="s">
        <v>3952</v>
      </c>
      <c r="B3605" s="4" t="s">
        <v>378</v>
      </c>
      <c r="C3605" s="4" t="s">
        <v>59</v>
      </c>
      <c r="D3605" s="4" t="s">
        <v>30</v>
      </c>
      <c r="E3605" s="4">
        <v>230</v>
      </c>
      <c r="F3605" s="4">
        <v>53.5</v>
      </c>
      <c r="G3605" s="4">
        <v>10.1</v>
      </c>
      <c r="H3605" s="4">
        <v>33274</v>
      </c>
      <c r="I3605" s="4">
        <v>2</v>
      </c>
      <c r="J3605" s="4">
        <v>274</v>
      </c>
      <c r="K3605" s="4">
        <v>0</v>
      </c>
      <c r="L3605" s="4">
        <v>16</v>
      </c>
      <c r="M3605" s="4">
        <v>3</v>
      </c>
      <c r="N3605" s="4">
        <v>-21.5</v>
      </c>
      <c r="O3605" s="4">
        <f t="shared" si="448"/>
        <v>2</v>
      </c>
      <c r="P3605" s="4">
        <f t="shared" si="449"/>
        <v>2</v>
      </c>
      <c r="Q3605" s="4">
        <f t="shared" si="450"/>
        <v>5</v>
      </c>
      <c r="R3605" s="4">
        <f t="shared" si="451"/>
        <v>9</v>
      </c>
      <c r="S3605" s="4">
        <f t="shared" si="452"/>
        <v>74.5</v>
      </c>
      <c r="T3605" s="4" t="str">
        <f t="shared" si="453"/>
        <v>C - Entwicklungspotenzial</v>
      </c>
      <c r="U3605" s="4">
        <f>ROUND(((E3605-Hilfswerte!$B$20)/Hilfswerte!$B$21)+((F3605-Hilfswerte!$B$22)/Hilfswerte!$B$23)+((G3605-Hilfswerte!$B$24)/Hilfswerte!$B$25)+0.1*INDEX(Hilfswerte!$B$4:$B$15,MATCH(C3605,Hilfswerte!$A$4:$A$15,0)),2)</f>
        <v>0.84</v>
      </c>
      <c r="V3605" s="4">
        <f>ROUND(SQRT((((E3605-Hilfswerte!$B$20)/Hilfswerte!$B$21)-Hilfswerte!$B$28)^2+(((F3605-Hilfswerte!$B$22)/Hilfswerte!$B$23)-Hilfswerte!$B$29)^2+(((G3605-Hilfswerte!$B$24)/Hilfswerte!$B$25)-Hilfswerte!$B$30)^2),3)</f>
        <v>0.43</v>
      </c>
      <c r="W3605" s="4">
        <f>ROUND(E3605*Hilfswerte!$B$31,0)</f>
        <v>47276</v>
      </c>
      <c r="X3605" s="4">
        <f t="shared" si="454"/>
        <v>14002</v>
      </c>
      <c r="Y3605" s="4" t="str">
        <f>IF(T3605="A - Top-Kunde","bereits Top-Kunde",IF(AND(V3605&lt;=Hilfswerte!$B$34,H3605&lt;0.5*W3605),"Hoch",IF(AND(V3605&lt;=Hilfswerte!$B$35,H3605&lt;0.7*W3605),"Mittel","Niedrig")))</f>
        <v>Niedrig</v>
      </c>
      <c r="Z3605" s="4">
        <f t="shared" si="455"/>
        <v>25.5</v>
      </c>
      <c r="AA3605" s="4" t="str">
        <f>IF(J3605&gt;365,"Bereits abgewandert (Segment D)",IF(Z3605&gt;=Hilfswerte!$B$38,"Rot - akut gefaehrdet",IF(Z3605&gt;=Hilfswerte!$B$39,"Gelb - beobachten","Gruen - stabil")))</f>
        <v>Rot - akut gefaehrdet</v>
      </c>
    </row>
    <row r="3606" spans="1:27" ht="15" customHeight="1" x14ac:dyDescent="0.25">
      <c r="A3606" s="4" t="s">
        <v>3953</v>
      </c>
      <c r="B3606" s="4" t="s">
        <v>238</v>
      </c>
      <c r="C3606" s="4" t="s">
        <v>65</v>
      </c>
      <c r="D3606" s="4" t="s">
        <v>30</v>
      </c>
      <c r="E3606" s="4">
        <v>74</v>
      </c>
      <c r="F3606" s="4">
        <v>22.6</v>
      </c>
      <c r="G3606" s="4">
        <v>9.4</v>
      </c>
      <c r="H3606" s="4">
        <v>8285</v>
      </c>
      <c r="I3606" s="4">
        <v>6</v>
      </c>
      <c r="J3606" s="4">
        <v>23</v>
      </c>
      <c r="K3606" s="4">
        <v>0</v>
      </c>
      <c r="L3606" s="4">
        <v>4</v>
      </c>
      <c r="M3606" s="4">
        <v>5</v>
      </c>
      <c r="N3606" s="4">
        <v>-7.5</v>
      </c>
      <c r="O3606" s="4">
        <f t="shared" si="448"/>
        <v>5</v>
      </c>
      <c r="P3606" s="4">
        <f t="shared" si="449"/>
        <v>5</v>
      </c>
      <c r="Q3606" s="4">
        <f t="shared" si="450"/>
        <v>5</v>
      </c>
      <c r="R3606" s="4">
        <f t="shared" si="451"/>
        <v>15</v>
      </c>
      <c r="S3606" s="4">
        <f t="shared" si="452"/>
        <v>145.1</v>
      </c>
      <c r="T3606" s="4" t="str">
        <f t="shared" si="453"/>
        <v>A - Top-Kunde</v>
      </c>
      <c r="U3606" s="4">
        <f>ROUND(((E3606-Hilfswerte!$B$20)/Hilfswerte!$B$21)+((F3606-Hilfswerte!$B$22)/Hilfswerte!$B$23)+((G3606-Hilfswerte!$B$24)/Hilfswerte!$B$25)+0.1*INDEX(Hilfswerte!$B$4:$B$15,MATCH(C3606,Hilfswerte!$A$4:$A$15,0)),2)</f>
        <v>-0.48</v>
      </c>
      <c r="V3606" s="4">
        <f>ROUND(SQRT((((E3606-Hilfswerte!$B$20)/Hilfswerte!$B$21)-Hilfswerte!$B$28)^2+(((F3606-Hilfswerte!$B$22)/Hilfswerte!$B$23)-Hilfswerte!$B$29)^2+(((G3606-Hilfswerte!$B$24)/Hilfswerte!$B$25)-Hilfswerte!$B$30)^2),3)</f>
        <v>0.56100000000000005</v>
      </c>
      <c r="W3606" s="4">
        <f>ROUND(E3606*Hilfswerte!$B$31,0)</f>
        <v>15210</v>
      </c>
      <c r="X3606" s="4">
        <f t="shared" si="454"/>
        <v>6925</v>
      </c>
      <c r="Y3606" s="4" t="str">
        <f>IF(T3606="A - Top-Kunde","bereits Top-Kunde",IF(AND(V3606&lt;=Hilfswerte!$B$34,H3606&lt;0.5*W3606),"Hoch",IF(AND(V3606&lt;=Hilfswerte!$B$35,H3606&lt;0.7*W3606),"Mittel","Niedrig")))</f>
        <v>bereits Top-Kunde</v>
      </c>
      <c r="Z3606" s="4">
        <f t="shared" si="455"/>
        <v>5</v>
      </c>
      <c r="AA3606" s="4" t="str">
        <f>IF(J3606&gt;365,"Bereits abgewandert (Segment D)",IF(Z3606&gt;=Hilfswerte!$B$38,"Rot - akut gefaehrdet",IF(Z3606&gt;=Hilfswerte!$B$39,"Gelb - beobachten","Gruen - stabil")))</f>
        <v>Gruen - stabil</v>
      </c>
    </row>
    <row r="3607" spans="1:27" ht="15" customHeight="1" x14ac:dyDescent="0.25">
      <c r="A3607" s="4" t="s">
        <v>3954</v>
      </c>
      <c r="B3607" s="4" t="s">
        <v>308</v>
      </c>
      <c r="C3607" s="4" t="s">
        <v>84</v>
      </c>
      <c r="D3607" s="4" t="s">
        <v>56</v>
      </c>
      <c r="E3607" s="4">
        <v>66</v>
      </c>
      <c r="F3607" s="4">
        <v>12</v>
      </c>
      <c r="G3607" s="4">
        <v>13.6</v>
      </c>
      <c r="H3607" s="4">
        <v>13181</v>
      </c>
      <c r="I3607" s="4">
        <v>4</v>
      </c>
      <c r="J3607" s="4">
        <v>23</v>
      </c>
      <c r="K3607" s="4">
        <v>0</v>
      </c>
      <c r="L3607" s="4">
        <v>23</v>
      </c>
      <c r="M3607" s="4">
        <v>2</v>
      </c>
      <c r="N3607" s="4">
        <v>13.9</v>
      </c>
      <c r="O3607" s="4">
        <f t="shared" si="448"/>
        <v>5</v>
      </c>
      <c r="P3607" s="4">
        <f t="shared" si="449"/>
        <v>4</v>
      </c>
      <c r="Q3607" s="4">
        <f t="shared" si="450"/>
        <v>5</v>
      </c>
      <c r="R3607" s="4">
        <f t="shared" si="451"/>
        <v>14</v>
      </c>
      <c r="S3607" s="4">
        <f t="shared" si="452"/>
        <v>140.1</v>
      </c>
      <c r="T3607" s="4" t="str">
        <f t="shared" si="453"/>
        <v>A - Top-Kunde</v>
      </c>
      <c r="U3607" s="4">
        <f>ROUND(((E3607-Hilfswerte!$B$20)/Hilfswerte!$B$21)+((F3607-Hilfswerte!$B$22)/Hilfswerte!$B$23)+((G3607-Hilfswerte!$B$24)/Hilfswerte!$B$25)+0.1*INDEX(Hilfswerte!$B$4:$B$15,MATCH(C3607,Hilfswerte!$A$4:$A$15,0)),2)</f>
        <v>0.02</v>
      </c>
      <c r="V3607" s="4">
        <f>ROUND(SQRT((((E3607-Hilfswerte!$B$20)/Hilfswerte!$B$21)-Hilfswerte!$B$28)^2+(((F3607-Hilfswerte!$B$22)/Hilfswerte!$B$23)-Hilfswerte!$B$29)^2+(((G3607-Hilfswerte!$B$24)/Hilfswerte!$B$25)-Hilfswerte!$B$30)^2),3)</f>
        <v>0.73899999999999999</v>
      </c>
      <c r="W3607" s="4">
        <f>ROUND(E3607*Hilfswerte!$B$31,0)</f>
        <v>13566</v>
      </c>
      <c r="X3607" s="4">
        <f t="shared" si="454"/>
        <v>385</v>
      </c>
      <c r="Y3607" s="4" t="str">
        <f>IF(T3607="A - Top-Kunde","bereits Top-Kunde",IF(AND(V3607&lt;=Hilfswerte!$B$34,H3607&lt;0.5*W3607),"Hoch",IF(AND(V3607&lt;=Hilfswerte!$B$35,H3607&lt;0.7*W3607),"Mittel","Niedrig")))</f>
        <v>bereits Top-Kunde</v>
      </c>
      <c r="Z3607" s="4">
        <f t="shared" si="455"/>
        <v>5.8</v>
      </c>
      <c r="AA3607" s="4" t="str">
        <f>IF(J3607&gt;365,"Bereits abgewandert (Segment D)",IF(Z3607&gt;=Hilfswerte!$B$38,"Rot - akut gefaehrdet",IF(Z3607&gt;=Hilfswerte!$B$39,"Gelb - beobachten","Gruen - stabil")))</f>
        <v>Gruen - stabil</v>
      </c>
    </row>
    <row r="3608" spans="1:27" ht="15" customHeight="1" x14ac:dyDescent="0.25">
      <c r="A3608" s="4" t="s">
        <v>3955</v>
      </c>
      <c r="B3608" s="4" t="s">
        <v>548</v>
      </c>
      <c r="C3608" s="4" t="s">
        <v>38</v>
      </c>
      <c r="D3608" s="4" t="s">
        <v>106</v>
      </c>
      <c r="E3608" s="4">
        <v>1283</v>
      </c>
      <c r="F3608" s="4">
        <v>312.10000000000002</v>
      </c>
      <c r="G3608" s="4">
        <v>5.9</v>
      </c>
      <c r="H3608" s="4">
        <v>391255</v>
      </c>
      <c r="I3608" s="4">
        <v>9</v>
      </c>
      <c r="J3608" s="4">
        <v>24</v>
      </c>
      <c r="K3608" s="4">
        <v>0</v>
      </c>
      <c r="L3608" s="4">
        <v>48</v>
      </c>
      <c r="M3608" s="4">
        <v>6</v>
      </c>
      <c r="N3608" s="4">
        <v>11.4</v>
      </c>
      <c r="O3608" s="4">
        <f t="shared" si="448"/>
        <v>5</v>
      </c>
      <c r="P3608" s="4">
        <f t="shared" si="449"/>
        <v>5</v>
      </c>
      <c r="Q3608" s="4">
        <f t="shared" si="450"/>
        <v>5</v>
      </c>
      <c r="R3608" s="4">
        <f t="shared" si="451"/>
        <v>15</v>
      </c>
      <c r="S3608" s="4">
        <f t="shared" si="452"/>
        <v>141.30000000000001</v>
      </c>
      <c r="T3608" s="4" t="str">
        <f t="shared" si="453"/>
        <v>A - Top-Kunde</v>
      </c>
      <c r="U3608" s="4">
        <f>ROUND(((E3608-Hilfswerte!$B$20)/Hilfswerte!$B$21)+((F3608-Hilfswerte!$B$22)/Hilfswerte!$B$23)+((G3608-Hilfswerte!$B$24)/Hilfswerte!$B$25)+0.1*INDEX(Hilfswerte!$B$4:$B$15,MATCH(C3608,Hilfswerte!$A$4:$A$15,0)),2)</f>
        <v>9.76</v>
      </c>
      <c r="V3608" s="4">
        <f>ROUND(SQRT((((E3608-Hilfswerte!$B$20)/Hilfswerte!$B$21)-Hilfswerte!$B$28)^2+(((F3608-Hilfswerte!$B$22)/Hilfswerte!$B$23)-Hilfswerte!$B$29)^2+(((G3608-Hilfswerte!$B$24)/Hilfswerte!$B$25)-Hilfswerte!$B$30)^2),3)</f>
        <v>6.9279999999999999</v>
      </c>
      <c r="W3608" s="4">
        <f>ROUND(E3608*Hilfswerte!$B$31,0)</f>
        <v>263716</v>
      </c>
      <c r="X3608" s="4">
        <f t="shared" si="454"/>
        <v>0</v>
      </c>
      <c r="Y3608" s="4" t="str">
        <f>IF(T3608="A - Top-Kunde","bereits Top-Kunde",IF(AND(V3608&lt;=Hilfswerte!$B$34,H3608&lt;0.5*W3608),"Hoch",IF(AND(V3608&lt;=Hilfswerte!$B$35,H3608&lt;0.7*W3608),"Mittel","Niedrig")))</f>
        <v>bereits Top-Kunde</v>
      </c>
      <c r="Z3608" s="4">
        <f t="shared" si="455"/>
        <v>10.8</v>
      </c>
      <c r="AA3608" s="4" t="str">
        <f>IF(J3608&gt;365,"Bereits abgewandert (Segment D)",IF(Z3608&gt;=Hilfswerte!$B$38,"Rot - akut gefaehrdet",IF(Z3608&gt;=Hilfswerte!$B$39,"Gelb - beobachten","Gruen - stabil")))</f>
        <v>Gruen - stabil</v>
      </c>
    </row>
    <row r="3609" spans="1:27" ht="15" customHeight="1" x14ac:dyDescent="0.25">
      <c r="A3609" s="4" t="s">
        <v>3956</v>
      </c>
      <c r="B3609" s="4" t="s">
        <v>1065</v>
      </c>
      <c r="C3609" s="4" t="s">
        <v>33</v>
      </c>
      <c r="D3609" s="4" t="s">
        <v>106</v>
      </c>
      <c r="E3609" s="4">
        <v>175</v>
      </c>
      <c r="F3609" s="4">
        <v>51.4</v>
      </c>
      <c r="G3609" s="4">
        <v>10.199999999999999</v>
      </c>
      <c r="H3609" s="4">
        <v>28081</v>
      </c>
      <c r="I3609" s="4">
        <v>6</v>
      </c>
      <c r="J3609" s="4">
        <v>10</v>
      </c>
      <c r="K3609" s="4">
        <v>0</v>
      </c>
      <c r="L3609" s="4">
        <v>-8</v>
      </c>
      <c r="M3609" s="4">
        <v>1</v>
      </c>
      <c r="N3609" s="4">
        <v>-2</v>
      </c>
      <c r="O3609" s="4">
        <f t="shared" si="448"/>
        <v>5</v>
      </c>
      <c r="P3609" s="4">
        <f t="shared" si="449"/>
        <v>5</v>
      </c>
      <c r="Q3609" s="4">
        <f t="shared" si="450"/>
        <v>5</v>
      </c>
      <c r="R3609" s="4">
        <f t="shared" si="451"/>
        <v>15</v>
      </c>
      <c r="S3609" s="4">
        <f t="shared" si="452"/>
        <v>149</v>
      </c>
      <c r="T3609" s="4" t="str">
        <f t="shared" si="453"/>
        <v>A - Top-Kunde</v>
      </c>
      <c r="U3609" s="4">
        <f>ROUND(((E3609-Hilfswerte!$B$20)/Hilfswerte!$B$21)+((F3609-Hilfswerte!$B$22)/Hilfswerte!$B$23)+((G3609-Hilfswerte!$B$24)/Hilfswerte!$B$25)+0.1*INDEX(Hilfswerte!$B$4:$B$15,MATCH(C3609,Hilfswerte!$A$4:$A$15,0)),2)</f>
        <v>0.69</v>
      </c>
      <c r="V3609" s="4">
        <f>ROUND(SQRT((((E3609-Hilfswerte!$B$20)/Hilfswerte!$B$21)-Hilfswerte!$B$28)^2+(((F3609-Hilfswerte!$B$22)/Hilfswerte!$B$23)-Hilfswerte!$B$29)^2+(((G3609-Hilfswerte!$B$24)/Hilfswerte!$B$25)-Hilfswerte!$B$30)^2),3)</f>
        <v>0.29699999999999999</v>
      </c>
      <c r="W3609" s="4">
        <f>ROUND(E3609*Hilfswerte!$B$31,0)</f>
        <v>35971</v>
      </c>
      <c r="X3609" s="4">
        <f t="shared" si="454"/>
        <v>7890</v>
      </c>
      <c r="Y3609" s="4" t="str">
        <f>IF(T3609="A - Top-Kunde","bereits Top-Kunde",IF(AND(V3609&lt;=Hilfswerte!$B$34,H3609&lt;0.5*W3609),"Hoch",IF(AND(V3609&lt;=Hilfswerte!$B$35,H3609&lt;0.7*W3609),"Mittel","Niedrig")))</f>
        <v>bereits Top-Kunde</v>
      </c>
      <c r="Z3609" s="4">
        <f t="shared" si="455"/>
        <v>1.3</v>
      </c>
      <c r="AA3609" s="4" t="str">
        <f>IF(J3609&gt;365,"Bereits abgewandert (Segment D)",IF(Z3609&gt;=Hilfswerte!$B$38,"Rot - akut gefaehrdet",IF(Z3609&gt;=Hilfswerte!$B$39,"Gelb - beobachten","Gruen - stabil")))</f>
        <v>Gruen - stabil</v>
      </c>
    </row>
    <row r="3610" spans="1:27" ht="15" customHeight="1" x14ac:dyDescent="0.25">
      <c r="A3610" s="4" t="s">
        <v>3957</v>
      </c>
      <c r="B3610" s="4" t="s">
        <v>388</v>
      </c>
      <c r="C3610" s="4" t="s">
        <v>33</v>
      </c>
      <c r="D3610" s="4" t="s">
        <v>30</v>
      </c>
      <c r="E3610" s="4">
        <v>86</v>
      </c>
      <c r="F3610" s="4">
        <v>18.899999999999999</v>
      </c>
      <c r="G3610" s="4">
        <v>7.5</v>
      </c>
      <c r="H3610" s="4">
        <v>10581</v>
      </c>
      <c r="I3610" s="4">
        <v>7</v>
      </c>
      <c r="J3610" s="4">
        <v>12</v>
      </c>
      <c r="K3610" s="4">
        <v>0</v>
      </c>
      <c r="L3610" s="4">
        <v>-6</v>
      </c>
      <c r="M3610" s="4">
        <v>1</v>
      </c>
      <c r="N3610" s="4">
        <v>-23.4</v>
      </c>
      <c r="O3610" s="4">
        <f t="shared" si="448"/>
        <v>5</v>
      </c>
      <c r="P3610" s="4">
        <f t="shared" si="449"/>
        <v>5</v>
      </c>
      <c r="Q3610" s="4">
        <f t="shared" si="450"/>
        <v>5</v>
      </c>
      <c r="R3610" s="4">
        <f t="shared" si="451"/>
        <v>15</v>
      </c>
      <c r="S3610" s="4">
        <f t="shared" si="452"/>
        <v>138.30000000000001</v>
      </c>
      <c r="T3610" s="4" t="str">
        <f t="shared" si="453"/>
        <v>A - Top-Kunde</v>
      </c>
      <c r="U3610" s="4">
        <f>ROUND(((E3610-Hilfswerte!$B$20)/Hilfswerte!$B$21)+((F3610-Hilfswerte!$B$22)/Hilfswerte!$B$23)+((G3610-Hilfswerte!$B$24)/Hilfswerte!$B$25)+0.1*INDEX(Hilfswerte!$B$4:$B$15,MATCH(C3610,Hilfswerte!$A$4:$A$15,0)),2)</f>
        <v>-0.71</v>
      </c>
      <c r="V3610" s="4">
        <f>ROUND(SQRT((((E3610-Hilfswerte!$B$20)/Hilfswerte!$B$21)-Hilfswerte!$B$28)^2+(((F3610-Hilfswerte!$B$22)/Hilfswerte!$B$23)-Hilfswerte!$B$29)^2+(((G3610-Hilfswerte!$B$24)/Hilfswerte!$B$25)-Hilfswerte!$B$30)^2),3)</f>
        <v>0.76300000000000001</v>
      </c>
      <c r="W3610" s="4">
        <f>ROUND(E3610*Hilfswerte!$B$31,0)</f>
        <v>17677</v>
      </c>
      <c r="X3610" s="4">
        <f t="shared" si="454"/>
        <v>7096</v>
      </c>
      <c r="Y3610" s="4" t="str">
        <f>IF(T3610="A - Top-Kunde","bereits Top-Kunde",IF(AND(V3610&lt;=Hilfswerte!$B$34,H3610&lt;0.5*W3610),"Hoch",IF(AND(V3610&lt;=Hilfswerte!$B$35,H3610&lt;0.7*W3610),"Mittel","Niedrig")))</f>
        <v>bereits Top-Kunde</v>
      </c>
      <c r="Z3610" s="4">
        <f t="shared" si="455"/>
        <v>10</v>
      </c>
      <c r="AA3610" s="4" t="str">
        <f>IF(J3610&gt;365,"Bereits abgewandert (Segment D)",IF(Z3610&gt;=Hilfswerte!$B$38,"Rot - akut gefaehrdet",IF(Z3610&gt;=Hilfswerte!$B$39,"Gelb - beobachten","Gruen - stabil")))</f>
        <v>Gruen - stabil</v>
      </c>
    </row>
    <row r="3611" spans="1:27" ht="15" customHeight="1" x14ac:dyDescent="0.25">
      <c r="A3611" s="4" t="s">
        <v>3958</v>
      </c>
      <c r="B3611" s="4" t="s">
        <v>243</v>
      </c>
      <c r="C3611" s="4" t="s">
        <v>51</v>
      </c>
      <c r="D3611" s="4" t="s">
        <v>122</v>
      </c>
      <c r="E3611" s="4">
        <v>18</v>
      </c>
      <c r="F3611" s="4">
        <v>3.2</v>
      </c>
      <c r="G3611" s="4">
        <v>8.1999999999999993</v>
      </c>
      <c r="H3611" s="4">
        <v>3468</v>
      </c>
      <c r="I3611" s="4">
        <v>3</v>
      </c>
      <c r="J3611" s="4">
        <v>308</v>
      </c>
      <c r="K3611" s="4">
        <v>1</v>
      </c>
      <c r="L3611" s="4">
        <v>-3</v>
      </c>
      <c r="M3611" s="4">
        <v>5</v>
      </c>
      <c r="N3611" s="4">
        <v>7</v>
      </c>
      <c r="O3611" s="4">
        <f t="shared" si="448"/>
        <v>2</v>
      </c>
      <c r="P3611" s="4">
        <f t="shared" si="449"/>
        <v>3</v>
      </c>
      <c r="Q3611" s="4">
        <f t="shared" si="450"/>
        <v>4</v>
      </c>
      <c r="R3611" s="4">
        <f t="shared" si="451"/>
        <v>9</v>
      </c>
      <c r="S3611" s="4">
        <f t="shared" si="452"/>
        <v>87.5</v>
      </c>
      <c r="T3611" s="4" t="str">
        <f t="shared" si="453"/>
        <v>C - Entwicklungspotenzial</v>
      </c>
      <c r="U3611" s="4">
        <f>ROUND(((E3611-Hilfswerte!$B$20)/Hilfswerte!$B$21)+((F3611-Hilfswerte!$B$22)/Hilfswerte!$B$23)+((G3611-Hilfswerte!$B$24)/Hilfswerte!$B$25)+0.1*INDEX(Hilfswerte!$B$4:$B$15,MATCH(C3611,Hilfswerte!$A$4:$A$15,0)),2)</f>
        <v>-0.86</v>
      </c>
      <c r="V3611" s="4">
        <f>ROUND(SQRT((((E3611-Hilfswerte!$B$20)/Hilfswerte!$B$21)-Hilfswerte!$B$28)^2+(((F3611-Hilfswerte!$B$22)/Hilfswerte!$B$23)-Hilfswerte!$B$29)^2+(((G3611-Hilfswerte!$B$24)/Hilfswerte!$B$25)-Hilfswerte!$B$30)^2),3)</f>
        <v>1.0109999999999999</v>
      </c>
      <c r="W3611" s="4">
        <f>ROUND(E3611*Hilfswerte!$B$31,0)</f>
        <v>3700</v>
      </c>
      <c r="X3611" s="4">
        <f t="shared" si="454"/>
        <v>232</v>
      </c>
      <c r="Y3611" s="4" t="str">
        <f>IF(T3611="A - Top-Kunde","bereits Top-Kunde",IF(AND(V3611&lt;=Hilfswerte!$B$34,H3611&lt;0.5*W3611),"Hoch",IF(AND(V3611&lt;=Hilfswerte!$B$35,H3611&lt;0.7*W3611),"Mittel","Niedrig")))</f>
        <v>Niedrig</v>
      </c>
      <c r="Z3611" s="4">
        <f t="shared" si="455"/>
        <v>18.399999999999999</v>
      </c>
      <c r="AA3611" s="4" t="str">
        <f>IF(J3611&gt;365,"Bereits abgewandert (Segment D)",IF(Z3611&gt;=Hilfswerte!$B$38,"Rot - akut gefaehrdet",IF(Z3611&gt;=Hilfswerte!$B$39,"Gelb - beobachten","Gruen - stabil")))</f>
        <v>Gelb - beobachten</v>
      </c>
    </row>
    <row r="3612" spans="1:27" ht="15" customHeight="1" x14ac:dyDescent="0.25">
      <c r="A3612" s="4" t="s">
        <v>3959</v>
      </c>
      <c r="B3612" s="4" t="s">
        <v>778</v>
      </c>
      <c r="C3612" s="4" t="s">
        <v>33</v>
      </c>
      <c r="D3612" s="4" t="s">
        <v>30</v>
      </c>
      <c r="E3612" s="4">
        <v>22</v>
      </c>
      <c r="F3612" s="4">
        <v>6.7</v>
      </c>
      <c r="G3612" s="4">
        <v>11.9</v>
      </c>
      <c r="H3612" s="4">
        <v>2549</v>
      </c>
      <c r="I3612" s="4">
        <v>3</v>
      </c>
      <c r="J3612" s="4">
        <v>102</v>
      </c>
      <c r="K3612" s="4">
        <v>1</v>
      </c>
      <c r="L3612" s="4">
        <v>13</v>
      </c>
      <c r="M3612" s="4">
        <v>5</v>
      </c>
      <c r="N3612" s="4">
        <v>15.9</v>
      </c>
      <c r="O3612" s="4">
        <f t="shared" si="448"/>
        <v>3</v>
      </c>
      <c r="P3612" s="4">
        <f t="shared" si="449"/>
        <v>3</v>
      </c>
      <c r="Q3612" s="4">
        <f t="shared" si="450"/>
        <v>4</v>
      </c>
      <c r="R3612" s="4">
        <f t="shared" si="451"/>
        <v>10</v>
      </c>
      <c r="S3612" s="4">
        <f t="shared" si="452"/>
        <v>98.1</v>
      </c>
      <c r="T3612" s="4" t="str">
        <f t="shared" si="453"/>
        <v>C - Entwicklungspotenzial</v>
      </c>
      <c r="U3612" s="4">
        <f>ROUND(((E3612-Hilfswerte!$B$20)/Hilfswerte!$B$21)+((F3612-Hilfswerte!$B$22)/Hilfswerte!$B$23)+((G3612-Hilfswerte!$B$24)/Hilfswerte!$B$25)+0.1*INDEX(Hilfswerte!$B$4:$B$15,MATCH(C3612,Hilfswerte!$A$4:$A$15,0)),2)</f>
        <v>-0.51</v>
      </c>
      <c r="V3612" s="4">
        <f>ROUND(SQRT((((E3612-Hilfswerte!$B$20)/Hilfswerte!$B$21)-Hilfswerte!$B$28)^2+(((F3612-Hilfswerte!$B$22)/Hilfswerte!$B$23)-Hilfswerte!$B$29)^2+(((G3612-Hilfswerte!$B$24)/Hilfswerte!$B$25)-Hilfswerte!$B$30)^2),3)</f>
        <v>0.84199999999999997</v>
      </c>
      <c r="W3612" s="4">
        <f>ROUND(E3612*Hilfswerte!$B$31,0)</f>
        <v>4522</v>
      </c>
      <c r="X3612" s="4">
        <f t="shared" si="454"/>
        <v>1973</v>
      </c>
      <c r="Y3612" s="4" t="str">
        <f>IF(T3612="A - Top-Kunde","bereits Top-Kunde",IF(AND(V3612&lt;=Hilfswerte!$B$34,H3612&lt;0.5*W3612),"Hoch",IF(AND(V3612&lt;=Hilfswerte!$B$35,H3612&lt;0.7*W3612),"Mittel","Niedrig")))</f>
        <v>Mittel</v>
      </c>
      <c r="Z3612" s="4">
        <f t="shared" si="455"/>
        <v>10.7</v>
      </c>
      <c r="AA3612" s="4" t="str">
        <f>IF(J3612&gt;365,"Bereits abgewandert (Segment D)",IF(Z3612&gt;=Hilfswerte!$B$38,"Rot - akut gefaehrdet",IF(Z3612&gt;=Hilfswerte!$B$39,"Gelb - beobachten","Gruen - stabil")))</f>
        <v>Gruen - stabil</v>
      </c>
    </row>
    <row r="3613" spans="1:27" ht="15" customHeight="1" x14ac:dyDescent="0.25">
      <c r="A3613" s="4" t="s">
        <v>3960</v>
      </c>
      <c r="B3613" s="4" t="s">
        <v>119</v>
      </c>
      <c r="C3613" s="4" t="s">
        <v>51</v>
      </c>
      <c r="D3613" s="4" t="s">
        <v>30</v>
      </c>
      <c r="E3613" s="4">
        <v>243</v>
      </c>
      <c r="F3613" s="4">
        <v>43.7</v>
      </c>
      <c r="G3613" s="4">
        <v>13.7</v>
      </c>
      <c r="H3613" s="4">
        <v>7059</v>
      </c>
      <c r="I3613" s="4">
        <v>1</v>
      </c>
      <c r="J3613" s="4">
        <v>350</v>
      </c>
      <c r="K3613" s="4">
        <v>0</v>
      </c>
      <c r="L3613" s="4">
        <v>5</v>
      </c>
      <c r="M3613" s="4">
        <v>1</v>
      </c>
      <c r="N3613" s="4">
        <v>-72</v>
      </c>
      <c r="O3613" s="4">
        <f t="shared" si="448"/>
        <v>2</v>
      </c>
      <c r="P3613" s="4">
        <f t="shared" si="449"/>
        <v>1</v>
      </c>
      <c r="Q3613" s="4">
        <f t="shared" si="450"/>
        <v>4</v>
      </c>
      <c r="R3613" s="4">
        <f t="shared" si="451"/>
        <v>7</v>
      </c>
      <c r="S3613" s="4">
        <f t="shared" si="452"/>
        <v>32.5</v>
      </c>
      <c r="T3613" s="4" t="str">
        <f t="shared" si="453"/>
        <v>C - Entwicklungspotenzial</v>
      </c>
      <c r="U3613" s="4">
        <f>ROUND(((E3613-Hilfswerte!$B$20)/Hilfswerte!$B$21)+((F3613-Hilfswerte!$B$22)/Hilfswerte!$B$23)+((G3613-Hilfswerte!$B$24)/Hilfswerte!$B$25)+0.1*INDEX(Hilfswerte!$B$4:$B$15,MATCH(C3613,Hilfswerte!$A$4:$A$15,0)),2)</f>
        <v>1.71</v>
      </c>
      <c r="V3613" s="4">
        <f>ROUND(SQRT((((E3613-Hilfswerte!$B$20)/Hilfswerte!$B$21)-Hilfswerte!$B$28)^2+(((F3613-Hilfswerte!$B$22)/Hilfswerte!$B$23)-Hilfswerte!$B$29)^2+(((G3613-Hilfswerte!$B$24)/Hilfswerte!$B$25)-Hilfswerte!$B$30)^2),3)</f>
        <v>0.52300000000000002</v>
      </c>
      <c r="W3613" s="4">
        <f>ROUND(E3613*Hilfswerte!$B$31,0)</f>
        <v>49948</v>
      </c>
      <c r="X3613" s="4">
        <f t="shared" si="454"/>
        <v>42889</v>
      </c>
      <c r="Y3613" s="4" t="str">
        <f>IF(T3613="A - Top-Kunde","bereits Top-Kunde",IF(AND(V3613&lt;=Hilfswerte!$B$34,H3613&lt;0.5*W3613),"Hoch",IF(AND(V3613&lt;=Hilfswerte!$B$35,H3613&lt;0.7*W3613),"Mittel","Niedrig")))</f>
        <v>Hoch</v>
      </c>
      <c r="Z3613" s="4">
        <f t="shared" si="455"/>
        <v>47.3</v>
      </c>
      <c r="AA3613" s="4" t="str">
        <f>IF(J3613&gt;365,"Bereits abgewandert (Segment D)",IF(Z3613&gt;=Hilfswerte!$B$38,"Rot - akut gefaehrdet",IF(Z3613&gt;=Hilfswerte!$B$39,"Gelb - beobachten","Gruen - stabil")))</f>
        <v>Rot - akut gefaehrdet</v>
      </c>
    </row>
    <row r="3614" spans="1:27" ht="15" customHeight="1" x14ac:dyDescent="0.25">
      <c r="A3614" s="4" t="s">
        <v>3961</v>
      </c>
      <c r="B3614" s="4" t="s">
        <v>188</v>
      </c>
      <c r="C3614" s="4" t="s">
        <v>55</v>
      </c>
      <c r="D3614" s="4" t="s">
        <v>30</v>
      </c>
      <c r="E3614" s="4">
        <v>260</v>
      </c>
      <c r="F3614" s="4">
        <v>41.3</v>
      </c>
      <c r="G3614" s="4">
        <v>12.8</v>
      </c>
      <c r="H3614" s="4">
        <v>54329</v>
      </c>
      <c r="I3614" s="4">
        <v>3</v>
      </c>
      <c r="J3614" s="4">
        <v>97</v>
      </c>
      <c r="K3614" s="4">
        <v>0</v>
      </c>
      <c r="L3614" s="4">
        <v>8</v>
      </c>
      <c r="M3614" s="4">
        <v>4</v>
      </c>
      <c r="N3614" s="4">
        <v>11.5</v>
      </c>
      <c r="O3614" s="4">
        <f t="shared" si="448"/>
        <v>3</v>
      </c>
      <c r="P3614" s="4">
        <f t="shared" si="449"/>
        <v>3</v>
      </c>
      <c r="Q3614" s="4">
        <f t="shared" si="450"/>
        <v>5</v>
      </c>
      <c r="R3614" s="4">
        <f t="shared" si="451"/>
        <v>11</v>
      </c>
      <c r="S3614" s="4">
        <f t="shared" si="452"/>
        <v>113.4</v>
      </c>
      <c r="T3614" s="4" t="str">
        <f t="shared" si="453"/>
        <v>B - Kernkunde</v>
      </c>
      <c r="U3614" s="4">
        <f>ROUND(((E3614-Hilfswerte!$B$20)/Hilfswerte!$B$21)+((F3614-Hilfswerte!$B$22)/Hilfswerte!$B$23)+((G3614-Hilfswerte!$B$24)/Hilfswerte!$B$25)+0.1*INDEX(Hilfswerte!$B$4:$B$15,MATCH(C3614,Hilfswerte!$A$4:$A$15,0)),2)</f>
        <v>1.54</v>
      </c>
      <c r="V3614" s="4">
        <f>ROUND(SQRT((((E3614-Hilfswerte!$B$20)/Hilfswerte!$B$21)-Hilfswerte!$B$28)^2+(((F3614-Hilfswerte!$B$22)/Hilfswerte!$B$23)-Hilfswerte!$B$29)^2+(((G3614-Hilfswerte!$B$24)/Hilfswerte!$B$25)-Hilfswerte!$B$30)^2),3)</f>
        <v>0.47499999999999998</v>
      </c>
      <c r="W3614" s="4">
        <f>ROUND(E3614*Hilfswerte!$B$31,0)</f>
        <v>53442</v>
      </c>
      <c r="X3614" s="4">
        <f t="shared" si="454"/>
        <v>0</v>
      </c>
      <c r="Y3614" s="4" t="str">
        <f>IF(T3614="A - Top-Kunde","bereits Top-Kunde",IF(AND(V3614&lt;=Hilfswerte!$B$34,H3614&lt;0.5*W3614),"Hoch",IF(AND(V3614&lt;=Hilfswerte!$B$35,H3614&lt;0.7*W3614),"Mittel","Niedrig")))</f>
        <v>Niedrig</v>
      </c>
      <c r="Z3614" s="4">
        <f t="shared" si="455"/>
        <v>6.5</v>
      </c>
      <c r="AA3614" s="4" t="str">
        <f>IF(J3614&gt;365,"Bereits abgewandert (Segment D)",IF(Z3614&gt;=Hilfswerte!$B$38,"Rot - akut gefaehrdet",IF(Z3614&gt;=Hilfswerte!$B$39,"Gelb - beobachten","Gruen - stabil")))</f>
        <v>Gruen - stabil</v>
      </c>
    </row>
    <row r="3615" spans="1:27" ht="15" customHeight="1" x14ac:dyDescent="0.25">
      <c r="A3615" s="4" t="s">
        <v>3962</v>
      </c>
      <c r="B3615" s="4" t="s">
        <v>1243</v>
      </c>
      <c r="C3615" s="4" t="s">
        <v>51</v>
      </c>
      <c r="D3615" s="4" t="s">
        <v>30</v>
      </c>
      <c r="E3615" s="4">
        <v>77</v>
      </c>
      <c r="F3615" s="4">
        <v>15.2</v>
      </c>
      <c r="G3615" s="4">
        <v>7.8</v>
      </c>
      <c r="H3615" s="4">
        <v>16566</v>
      </c>
      <c r="I3615" s="4">
        <v>3</v>
      </c>
      <c r="J3615" s="4">
        <v>341</v>
      </c>
      <c r="K3615" s="4">
        <v>0</v>
      </c>
      <c r="L3615" s="4">
        <v>1</v>
      </c>
      <c r="M3615" s="4">
        <v>2</v>
      </c>
      <c r="N3615" s="4">
        <v>40.799999999999997</v>
      </c>
      <c r="O3615" s="4">
        <f t="shared" si="448"/>
        <v>2</v>
      </c>
      <c r="P3615" s="4">
        <f t="shared" si="449"/>
        <v>3</v>
      </c>
      <c r="Q3615" s="4">
        <f t="shared" si="450"/>
        <v>5</v>
      </c>
      <c r="R3615" s="4">
        <f t="shared" si="451"/>
        <v>10</v>
      </c>
      <c r="S3615" s="4">
        <f t="shared" si="452"/>
        <v>120.1</v>
      </c>
      <c r="T3615" s="4" t="str">
        <f t="shared" si="453"/>
        <v>B - Kernkunde</v>
      </c>
      <c r="U3615" s="4">
        <f>ROUND(((E3615-Hilfswerte!$B$20)/Hilfswerte!$B$21)+((F3615-Hilfswerte!$B$22)/Hilfswerte!$B$23)+((G3615-Hilfswerte!$B$24)/Hilfswerte!$B$25)+0.1*INDEX(Hilfswerte!$B$4:$B$15,MATCH(C3615,Hilfswerte!$A$4:$A$15,0)),2)</f>
        <v>-0.45</v>
      </c>
      <c r="V3615" s="4">
        <f>ROUND(SQRT((((E3615-Hilfswerte!$B$20)/Hilfswerte!$B$21)-Hilfswerte!$B$28)^2+(((F3615-Hilfswerte!$B$22)/Hilfswerte!$B$23)-Hilfswerte!$B$29)^2+(((G3615-Hilfswerte!$B$24)/Hilfswerte!$B$25)-Hilfswerte!$B$30)^2),3)</f>
        <v>0.77900000000000003</v>
      </c>
      <c r="W3615" s="4">
        <f>ROUND(E3615*Hilfswerte!$B$31,0)</f>
        <v>15827</v>
      </c>
      <c r="X3615" s="4">
        <f t="shared" si="454"/>
        <v>0</v>
      </c>
      <c r="Y3615" s="4" t="str">
        <f>IF(T3615="A - Top-Kunde","bereits Top-Kunde",IF(AND(V3615&lt;=Hilfswerte!$B$34,H3615&lt;0.5*W3615),"Hoch",IF(AND(V3615&lt;=Hilfswerte!$B$35,H3615&lt;0.7*W3615),"Mittel","Niedrig")))</f>
        <v>Niedrig</v>
      </c>
      <c r="Z3615" s="4">
        <f t="shared" si="455"/>
        <v>17.3</v>
      </c>
      <c r="AA3615" s="4" t="str">
        <f>IF(J3615&gt;365,"Bereits abgewandert (Segment D)",IF(Z3615&gt;=Hilfswerte!$B$38,"Rot - akut gefaehrdet",IF(Z3615&gt;=Hilfswerte!$B$39,"Gelb - beobachten","Gruen - stabil")))</f>
        <v>Gelb - beobachten</v>
      </c>
    </row>
    <row r="3616" spans="1:27" ht="15" customHeight="1" x14ac:dyDescent="0.25">
      <c r="A3616" s="4" t="s">
        <v>3963</v>
      </c>
      <c r="B3616" s="4" t="s">
        <v>397</v>
      </c>
      <c r="C3616" s="4" t="s">
        <v>84</v>
      </c>
      <c r="D3616" s="4" t="s">
        <v>30</v>
      </c>
      <c r="E3616" s="4">
        <v>14</v>
      </c>
      <c r="F3616" s="4">
        <v>2.4</v>
      </c>
      <c r="G3616" s="4">
        <v>5.3</v>
      </c>
      <c r="H3616" s="4">
        <v>0</v>
      </c>
      <c r="I3616" s="4">
        <v>0</v>
      </c>
      <c r="J3616" s="4">
        <v>433</v>
      </c>
      <c r="K3616" s="4">
        <v>0</v>
      </c>
      <c r="L3616" s="4">
        <v>25</v>
      </c>
      <c r="M3616" s="4">
        <v>0</v>
      </c>
      <c r="N3616" s="4">
        <v>-47</v>
      </c>
      <c r="O3616" s="4">
        <f t="shared" si="448"/>
        <v>1</v>
      </c>
      <c r="P3616" s="4">
        <f t="shared" si="449"/>
        <v>1</v>
      </c>
      <c r="Q3616" s="4">
        <f t="shared" si="450"/>
        <v>1</v>
      </c>
      <c r="R3616" s="4">
        <f t="shared" si="451"/>
        <v>3</v>
      </c>
      <c r="S3616" s="4">
        <f t="shared" si="452"/>
        <v>-1</v>
      </c>
      <c r="T3616" s="4" t="str">
        <f t="shared" si="453"/>
        <v>D - Abwanderungsrisiko</v>
      </c>
      <c r="U3616" s="4">
        <f>ROUND(((E3616-Hilfswerte!$B$20)/Hilfswerte!$B$21)+((F3616-Hilfswerte!$B$22)/Hilfswerte!$B$23)+((G3616-Hilfswerte!$B$24)/Hilfswerte!$B$25)+0.1*INDEX(Hilfswerte!$B$4:$B$15,MATCH(C3616,Hilfswerte!$A$4:$A$15,0)),2)</f>
        <v>-1.69</v>
      </c>
      <c r="V3616" s="4">
        <f>ROUND(SQRT((((E3616-Hilfswerte!$B$20)/Hilfswerte!$B$21)-Hilfswerte!$B$28)^2+(((F3616-Hilfswerte!$B$22)/Hilfswerte!$B$23)-Hilfswerte!$B$29)^2+(((G3616-Hilfswerte!$B$24)/Hilfswerte!$B$25)-Hilfswerte!$B$30)^2),3)</f>
        <v>1.31</v>
      </c>
      <c r="W3616" s="4">
        <f>ROUND(E3616*Hilfswerte!$B$31,0)</f>
        <v>2878</v>
      </c>
      <c r="X3616" s="4">
        <f t="shared" si="454"/>
        <v>2878</v>
      </c>
      <c r="Y3616" s="4" t="str">
        <f>IF(T3616="A - Top-Kunde","bereits Top-Kunde",IF(AND(V3616&lt;=Hilfswerte!$B$34,H3616&lt;0.5*W3616),"Hoch",IF(AND(V3616&lt;=Hilfswerte!$B$35,H3616&lt;0.7*W3616),"Mittel","Niedrig")))</f>
        <v>Niedrig</v>
      </c>
      <c r="Z3616" s="4">
        <f t="shared" si="455"/>
        <v>45.5</v>
      </c>
      <c r="AA3616" s="4" t="str">
        <f>IF(J3616&gt;365,"Bereits abgewandert (Segment D)",IF(Z3616&gt;=Hilfswerte!$B$38,"Rot - akut gefaehrdet",IF(Z3616&gt;=Hilfswerte!$B$39,"Gelb - beobachten","Gruen - stabil")))</f>
        <v>Bereits abgewandert (Segment D)</v>
      </c>
    </row>
    <row r="3617" spans="1:27" ht="15" customHeight="1" x14ac:dyDescent="0.25">
      <c r="A3617" s="4" t="s">
        <v>3964</v>
      </c>
      <c r="B3617" s="4" t="s">
        <v>527</v>
      </c>
      <c r="C3617" s="4" t="s">
        <v>62</v>
      </c>
      <c r="D3617" s="4" t="s">
        <v>30</v>
      </c>
      <c r="E3617" s="4">
        <v>160</v>
      </c>
      <c r="F3617" s="4">
        <v>34.1</v>
      </c>
      <c r="G3617" s="4">
        <v>13.3</v>
      </c>
      <c r="H3617" s="4">
        <v>5616</v>
      </c>
      <c r="I3617" s="4">
        <v>2</v>
      </c>
      <c r="J3617" s="4">
        <v>18</v>
      </c>
      <c r="K3617" s="4">
        <v>0</v>
      </c>
      <c r="L3617" s="4">
        <v>18</v>
      </c>
      <c r="M3617" s="4">
        <v>4</v>
      </c>
      <c r="N3617" s="4">
        <v>-3.4</v>
      </c>
      <c r="O3617" s="4">
        <f t="shared" si="448"/>
        <v>5</v>
      </c>
      <c r="P3617" s="4">
        <f t="shared" si="449"/>
        <v>2</v>
      </c>
      <c r="Q3617" s="4">
        <f t="shared" si="450"/>
        <v>4</v>
      </c>
      <c r="R3617" s="4">
        <f t="shared" si="451"/>
        <v>11</v>
      </c>
      <c r="S3617" s="4">
        <f t="shared" si="452"/>
        <v>102.9</v>
      </c>
      <c r="T3617" s="4" t="str">
        <f t="shared" si="453"/>
        <v>C - Entwicklungspotenzial</v>
      </c>
      <c r="U3617" s="4">
        <f>ROUND(((E3617-Hilfswerte!$B$20)/Hilfswerte!$B$21)+((F3617-Hilfswerte!$B$22)/Hilfswerte!$B$23)+((G3617-Hilfswerte!$B$24)/Hilfswerte!$B$25)+0.1*INDEX(Hilfswerte!$B$4:$B$15,MATCH(C3617,Hilfswerte!$A$4:$A$15,0)),2)</f>
        <v>1.19</v>
      </c>
      <c r="V3617" s="4">
        <f>ROUND(SQRT((((E3617-Hilfswerte!$B$20)/Hilfswerte!$B$21)-Hilfswerte!$B$28)^2+(((F3617-Hilfswerte!$B$22)/Hilfswerte!$B$23)-Hilfswerte!$B$29)^2+(((G3617-Hilfswerte!$B$24)/Hilfswerte!$B$25)-Hilfswerte!$B$30)^2),3)</f>
        <v>0.33900000000000002</v>
      </c>
      <c r="W3617" s="4">
        <f>ROUND(E3617*Hilfswerte!$B$31,0)</f>
        <v>32887</v>
      </c>
      <c r="X3617" s="4">
        <f t="shared" si="454"/>
        <v>27271</v>
      </c>
      <c r="Y3617" s="4" t="str">
        <f>IF(T3617="A - Top-Kunde","bereits Top-Kunde",IF(AND(V3617&lt;=Hilfswerte!$B$34,H3617&lt;0.5*W3617),"Hoch",IF(AND(V3617&lt;=Hilfswerte!$B$35,H3617&lt;0.7*W3617),"Mittel","Niedrig")))</f>
        <v>Hoch</v>
      </c>
      <c r="Z3617" s="4">
        <f t="shared" si="455"/>
        <v>5.9</v>
      </c>
      <c r="AA3617" s="4" t="str">
        <f>IF(J3617&gt;365,"Bereits abgewandert (Segment D)",IF(Z3617&gt;=Hilfswerte!$B$38,"Rot - akut gefaehrdet",IF(Z3617&gt;=Hilfswerte!$B$39,"Gelb - beobachten","Gruen - stabil")))</f>
        <v>Gruen - stabil</v>
      </c>
    </row>
    <row r="3618" spans="1:27" ht="15" customHeight="1" x14ac:dyDescent="0.25">
      <c r="A3618" s="4" t="s">
        <v>3965</v>
      </c>
      <c r="B3618" s="4" t="s">
        <v>176</v>
      </c>
      <c r="C3618" s="4" t="s">
        <v>84</v>
      </c>
      <c r="D3618" s="4" t="s">
        <v>77</v>
      </c>
      <c r="E3618" s="4">
        <v>203</v>
      </c>
      <c r="F3618" s="4">
        <v>56.7</v>
      </c>
      <c r="G3618" s="4">
        <v>8</v>
      </c>
      <c r="H3618" s="4">
        <v>50223</v>
      </c>
      <c r="I3618" s="4">
        <v>6</v>
      </c>
      <c r="J3618" s="4">
        <v>13</v>
      </c>
      <c r="K3618" s="4">
        <v>0</v>
      </c>
      <c r="L3618" s="4">
        <v>25</v>
      </c>
      <c r="M3618" s="4">
        <v>1</v>
      </c>
      <c r="N3618" s="4">
        <v>23.6</v>
      </c>
      <c r="O3618" s="4">
        <f t="shared" si="448"/>
        <v>5</v>
      </c>
      <c r="P3618" s="4">
        <f t="shared" si="449"/>
        <v>5</v>
      </c>
      <c r="Q3618" s="4">
        <f t="shared" si="450"/>
        <v>5</v>
      </c>
      <c r="R3618" s="4">
        <f t="shared" si="451"/>
        <v>15</v>
      </c>
      <c r="S3618" s="4">
        <f t="shared" si="452"/>
        <v>154.30000000000001</v>
      </c>
      <c r="T3618" s="4" t="str">
        <f t="shared" si="453"/>
        <v>A - Top-Kunde</v>
      </c>
      <c r="U3618" s="4">
        <f>ROUND(((E3618-Hilfswerte!$B$20)/Hilfswerte!$B$21)+((F3618-Hilfswerte!$B$22)/Hilfswerte!$B$23)+((G3618-Hilfswerte!$B$24)/Hilfswerte!$B$25)+0.1*INDEX(Hilfswerte!$B$4:$B$15,MATCH(C3618,Hilfswerte!$A$4:$A$15,0)),2)</f>
        <v>0.53</v>
      </c>
      <c r="V3618" s="4">
        <f>ROUND(SQRT((((E3618-Hilfswerte!$B$20)/Hilfswerte!$B$21)-Hilfswerte!$B$28)^2+(((F3618-Hilfswerte!$B$22)/Hilfswerte!$B$23)-Hilfswerte!$B$29)^2+(((G3618-Hilfswerte!$B$24)/Hilfswerte!$B$25)-Hilfswerte!$B$30)^2),3)</f>
        <v>0.63300000000000001</v>
      </c>
      <c r="W3618" s="4">
        <f>ROUND(E3618*Hilfswerte!$B$31,0)</f>
        <v>41726</v>
      </c>
      <c r="X3618" s="4">
        <f t="shared" si="454"/>
        <v>0</v>
      </c>
      <c r="Y3618" s="4" t="str">
        <f>IF(T3618="A - Top-Kunde","bereits Top-Kunde",IF(AND(V3618&lt;=Hilfswerte!$B$34,H3618&lt;0.5*W3618),"Hoch",IF(AND(V3618&lt;=Hilfswerte!$B$35,H3618&lt;0.7*W3618),"Mittel","Niedrig")))</f>
        <v>bereits Top-Kunde</v>
      </c>
      <c r="Z3618" s="4">
        <f t="shared" si="455"/>
        <v>5.7</v>
      </c>
      <c r="AA3618" s="4" t="str">
        <f>IF(J3618&gt;365,"Bereits abgewandert (Segment D)",IF(Z3618&gt;=Hilfswerte!$B$38,"Rot - akut gefaehrdet",IF(Z3618&gt;=Hilfswerte!$B$39,"Gelb - beobachten","Gruen - stabil")))</f>
        <v>Gruen - stabil</v>
      </c>
    </row>
    <row r="3619" spans="1:27" ht="15" customHeight="1" x14ac:dyDescent="0.25">
      <c r="A3619" s="4" t="s">
        <v>3966</v>
      </c>
      <c r="B3619" s="4" t="s">
        <v>614</v>
      </c>
      <c r="C3619" s="4" t="s">
        <v>47</v>
      </c>
      <c r="D3619" s="4" t="s">
        <v>93</v>
      </c>
      <c r="E3619" s="4">
        <v>121</v>
      </c>
      <c r="F3619" s="4">
        <v>25.4</v>
      </c>
      <c r="G3619" s="4">
        <v>19.3</v>
      </c>
      <c r="H3619" s="4">
        <v>6439</v>
      </c>
      <c r="I3619" s="4">
        <v>2</v>
      </c>
      <c r="J3619" s="4">
        <v>36</v>
      </c>
      <c r="K3619" s="4">
        <v>0</v>
      </c>
      <c r="L3619" s="4">
        <v>9</v>
      </c>
      <c r="M3619" s="4">
        <v>1</v>
      </c>
      <c r="N3619" s="4">
        <v>2.5</v>
      </c>
      <c r="O3619" s="4">
        <f t="shared" si="448"/>
        <v>4</v>
      </c>
      <c r="P3619" s="4">
        <f t="shared" si="449"/>
        <v>2</v>
      </c>
      <c r="Q3619" s="4">
        <f t="shared" si="450"/>
        <v>4</v>
      </c>
      <c r="R3619" s="4">
        <f t="shared" si="451"/>
        <v>10</v>
      </c>
      <c r="S3619" s="4">
        <f t="shared" si="452"/>
        <v>98.6</v>
      </c>
      <c r="T3619" s="4" t="str">
        <f t="shared" si="453"/>
        <v>C - Entwicklungspotenzial</v>
      </c>
      <c r="U3619" s="4">
        <f>ROUND(((E3619-Hilfswerte!$B$20)/Hilfswerte!$B$21)+((F3619-Hilfswerte!$B$22)/Hilfswerte!$B$23)+((G3619-Hilfswerte!$B$24)/Hilfswerte!$B$25)+0.1*INDEX(Hilfswerte!$B$4:$B$15,MATCH(C3619,Hilfswerte!$A$4:$A$15,0)),2)</f>
        <v>1.48</v>
      </c>
      <c r="V3619" s="4">
        <f>ROUND(SQRT((((E3619-Hilfswerte!$B$20)/Hilfswerte!$B$21)-Hilfswerte!$B$28)^2+(((F3619-Hilfswerte!$B$22)/Hilfswerte!$B$23)-Hilfswerte!$B$29)^2+(((G3619-Hilfswerte!$B$24)/Hilfswerte!$B$25)-Hilfswerte!$B$30)^2),3)</f>
        <v>1.3180000000000001</v>
      </c>
      <c r="W3619" s="4">
        <f>ROUND(E3619*Hilfswerte!$B$31,0)</f>
        <v>24871</v>
      </c>
      <c r="X3619" s="4">
        <f t="shared" si="454"/>
        <v>18432</v>
      </c>
      <c r="Y3619" s="4" t="str">
        <f>IF(T3619="A - Top-Kunde","bereits Top-Kunde",IF(AND(V3619&lt;=Hilfswerte!$B$34,H3619&lt;0.5*W3619),"Hoch",IF(AND(V3619&lt;=Hilfswerte!$B$35,H3619&lt;0.7*W3619),"Mittel","Niedrig")))</f>
        <v>Niedrig</v>
      </c>
      <c r="Z3619" s="4">
        <f t="shared" si="455"/>
        <v>3.6</v>
      </c>
      <c r="AA3619" s="4" t="str">
        <f>IF(J3619&gt;365,"Bereits abgewandert (Segment D)",IF(Z3619&gt;=Hilfswerte!$B$38,"Rot - akut gefaehrdet",IF(Z3619&gt;=Hilfswerte!$B$39,"Gelb - beobachten","Gruen - stabil")))</f>
        <v>Gruen - stabil</v>
      </c>
    </row>
    <row r="3620" spans="1:27" ht="15" customHeight="1" x14ac:dyDescent="0.25">
      <c r="A3620" s="4" t="s">
        <v>3967</v>
      </c>
      <c r="B3620" s="4" t="s">
        <v>196</v>
      </c>
      <c r="C3620" s="4" t="s">
        <v>38</v>
      </c>
      <c r="D3620" s="4" t="s">
        <v>48</v>
      </c>
      <c r="E3620" s="4">
        <v>38</v>
      </c>
      <c r="F3620" s="4">
        <v>12.5</v>
      </c>
      <c r="G3620" s="4">
        <v>12.7</v>
      </c>
      <c r="H3620" s="4">
        <v>1246</v>
      </c>
      <c r="I3620" s="4">
        <v>3</v>
      </c>
      <c r="J3620" s="4">
        <v>8</v>
      </c>
      <c r="K3620" s="4">
        <v>0</v>
      </c>
      <c r="L3620" s="4">
        <v>-5</v>
      </c>
      <c r="M3620" s="4">
        <v>3</v>
      </c>
      <c r="N3620" s="4">
        <v>-5.5</v>
      </c>
      <c r="O3620" s="4">
        <f t="shared" si="448"/>
        <v>5</v>
      </c>
      <c r="P3620" s="4">
        <f t="shared" si="449"/>
        <v>3</v>
      </c>
      <c r="Q3620" s="4">
        <f t="shared" si="450"/>
        <v>3</v>
      </c>
      <c r="R3620" s="4">
        <f t="shared" si="451"/>
        <v>11</v>
      </c>
      <c r="S3620" s="4">
        <f t="shared" si="452"/>
        <v>107.3</v>
      </c>
      <c r="T3620" s="4" t="str">
        <f t="shared" si="453"/>
        <v>B - Kernkunde</v>
      </c>
      <c r="U3620" s="4">
        <f>ROUND(((E3620-Hilfswerte!$B$20)/Hilfswerte!$B$21)+((F3620-Hilfswerte!$B$22)/Hilfswerte!$B$23)+((G3620-Hilfswerte!$B$24)/Hilfswerte!$B$25)+0.1*INDEX(Hilfswerte!$B$4:$B$15,MATCH(C3620,Hilfswerte!$A$4:$A$15,0)),2)</f>
        <v>0.11</v>
      </c>
      <c r="V3620" s="4">
        <f>ROUND(SQRT((((E3620-Hilfswerte!$B$20)/Hilfswerte!$B$21)-Hilfswerte!$B$28)^2+(((F3620-Hilfswerte!$B$22)/Hilfswerte!$B$23)-Hilfswerte!$B$29)^2+(((G3620-Hilfswerte!$B$24)/Hilfswerte!$B$25)-Hilfswerte!$B$30)^2),3)</f>
        <v>0.753</v>
      </c>
      <c r="W3620" s="4">
        <f>ROUND(E3620*Hilfswerte!$B$31,0)</f>
        <v>7811</v>
      </c>
      <c r="X3620" s="4">
        <f t="shared" si="454"/>
        <v>6565</v>
      </c>
      <c r="Y3620" s="4" t="str">
        <f>IF(T3620="A - Top-Kunde","bereits Top-Kunde",IF(AND(V3620&lt;=Hilfswerte!$B$34,H3620&lt;0.5*W3620),"Hoch",IF(AND(V3620&lt;=Hilfswerte!$B$35,H3620&lt;0.7*W3620),"Mittel","Niedrig")))</f>
        <v>Hoch</v>
      </c>
      <c r="Z3620" s="4">
        <f t="shared" si="455"/>
        <v>2.6</v>
      </c>
      <c r="AA3620" s="4" t="str">
        <f>IF(J3620&gt;365,"Bereits abgewandert (Segment D)",IF(Z3620&gt;=Hilfswerte!$B$38,"Rot - akut gefaehrdet",IF(Z3620&gt;=Hilfswerte!$B$39,"Gelb - beobachten","Gruen - stabil")))</f>
        <v>Gruen - stabil</v>
      </c>
    </row>
    <row r="3621" spans="1:27" ht="15" customHeight="1" x14ac:dyDescent="0.25">
      <c r="A3621" s="4" t="s">
        <v>3968</v>
      </c>
      <c r="B3621" s="4" t="s">
        <v>701</v>
      </c>
      <c r="C3621" s="4" t="s">
        <v>47</v>
      </c>
      <c r="D3621" s="4" t="s">
        <v>30</v>
      </c>
      <c r="E3621" s="4">
        <v>185</v>
      </c>
      <c r="F3621" s="4">
        <v>42.4</v>
      </c>
      <c r="G3621" s="4">
        <v>19.5</v>
      </c>
      <c r="H3621" s="4">
        <v>62602</v>
      </c>
      <c r="I3621" s="4">
        <v>2</v>
      </c>
      <c r="J3621" s="4">
        <v>249</v>
      </c>
      <c r="K3621" s="4">
        <v>0</v>
      </c>
      <c r="L3621" s="4">
        <v>-7</v>
      </c>
      <c r="M3621" s="4">
        <v>2</v>
      </c>
      <c r="N3621" s="4">
        <v>12.1</v>
      </c>
      <c r="O3621" s="4">
        <f t="shared" si="448"/>
        <v>2</v>
      </c>
      <c r="P3621" s="4">
        <f t="shared" si="449"/>
        <v>2</v>
      </c>
      <c r="Q3621" s="4">
        <f t="shared" si="450"/>
        <v>5</v>
      </c>
      <c r="R3621" s="4">
        <f t="shared" si="451"/>
        <v>9</v>
      </c>
      <c r="S3621" s="4">
        <f t="shared" si="452"/>
        <v>96.1</v>
      </c>
      <c r="T3621" s="4" t="str">
        <f t="shared" si="453"/>
        <v>C - Entwicklungspotenzial</v>
      </c>
      <c r="U3621" s="4">
        <f>ROUND(((E3621-Hilfswerte!$B$20)/Hilfswerte!$B$21)+((F3621-Hilfswerte!$B$22)/Hilfswerte!$B$23)+((G3621-Hilfswerte!$B$24)/Hilfswerte!$B$25)+0.1*INDEX(Hilfswerte!$B$4:$B$15,MATCH(C3621,Hilfswerte!$A$4:$A$15,0)),2)</f>
        <v>2.1</v>
      </c>
      <c r="V3621" s="4">
        <f>ROUND(SQRT((((E3621-Hilfswerte!$B$20)/Hilfswerte!$B$21)-Hilfswerte!$B$28)^2+(((F3621-Hilfswerte!$B$22)/Hilfswerte!$B$23)-Hilfswerte!$B$29)^2+(((G3621-Hilfswerte!$B$24)/Hilfswerte!$B$25)-Hilfswerte!$B$30)^2),3)</f>
        <v>1.321</v>
      </c>
      <c r="W3621" s="4">
        <f>ROUND(E3621*Hilfswerte!$B$31,0)</f>
        <v>38026</v>
      </c>
      <c r="X3621" s="4">
        <f t="shared" si="454"/>
        <v>0</v>
      </c>
      <c r="Y3621" s="4" t="str">
        <f>IF(T3621="A - Top-Kunde","bereits Top-Kunde",IF(AND(V3621&lt;=Hilfswerte!$B$34,H3621&lt;0.5*W3621),"Hoch",IF(AND(V3621&lt;=Hilfswerte!$B$35,H3621&lt;0.7*W3621),"Mittel","Niedrig")))</f>
        <v>Niedrig</v>
      </c>
      <c r="Z3621" s="4">
        <f t="shared" si="455"/>
        <v>12.5</v>
      </c>
      <c r="AA3621" s="4" t="str">
        <f>IF(J3621&gt;365,"Bereits abgewandert (Segment D)",IF(Z3621&gt;=Hilfswerte!$B$38,"Rot - akut gefaehrdet",IF(Z3621&gt;=Hilfswerte!$B$39,"Gelb - beobachten","Gruen - stabil")))</f>
        <v>Gruen - stabil</v>
      </c>
    </row>
    <row r="3622" spans="1:27" ht="15" customHeight="1" x14ac:dyDescent="0.25">
      <c r="A3622" s="4" t="s">
        <v>3969</v>
      </c>
      <c r="B3622" s="4" t="s">
        <v>505</v>
      </c>
      <c r="C3622" s="4" t="s">
        <v>84</v>
      </c>
      <c r="D3622" s="4" t="s">
        <v>30</v>
      </c>
      <c r="E3622" s="4">
        <v>25</v>
      </c>
      <c r="F3622" s="4">
        <v>4.9000000000000004</v>
      </c>
      <c r="G3622" s="4">
        <v>18.600000000000001</v>
      </c>
      <c r="H3622" s="4">
        <v>0</v>
      </c>
      <c r="I3622" s="4">
        <v>0</v>
      </c>
      <c r="J3622" s="4">
        <v>557</v>
      </c>
      <c r="K3622" s="4">
        <v>0</v>
      </c>
      <c r="L3622" s="4">
        <v>0</v>
      </c>
      <c r="M3622" s="4">
        <v>0</v>
      </c>
      <c r="N3622" s="4">
        <v>-74.400000000000006</v>
      </c>
      <c r="O3622" s="4">
        <f t="shared" si="448"/>
        <v>1</v>
      </c>
      <c r="P3622" s="4">
        <f t="shared" si="449"/>
        <v>1</v>
      </c>
      <c r="Q3622" s="4">
        <f t="shared" si="450"/>
        <v>1</v>
      </c>
      <c r="R3622" s="4">
        <f t="shared" si="451"/>
        <v>3</v>
      </c>
      <c r="S3622" s="4">
        <f t="shared" si="452"/>
        <v>-7.2</v>
      </c>
      <c r="T3622" s="4" t="str">
        <f t="shared" si="453"/>
        <v>D - Abwanderungsrisiko</v>
      </c>
      <c r="U3622" s="4">
        <f>ROUND(((E3622-Hilfswerte!$B$20)/Hilfswerte!$B$21)+((F3622-Hilfswerte!$B$22)/Hilfswerte!$B$23)+((G3622-Hilfswerte!$B$24)/Hilfswerte!$B$25)+0.1*INDEX(Hilfswerte!$B$4:$B$15,MATCH(C3622,Hilfswerte!$A$4:$A$15,0)),2)</f>
        <v>0.51</v>
      </c>
      <c r="V3622" s="4">
        <f>ROUND(SQRT((((E3622-Hilfswerte!$B$20)/Hilfswerte!$B$21)-Hilfswerte!$B$28)^2+(((F3622-Hilfswerte!$B$22)/Hilfswerte!$B$23)-Hilfswerte!$B$29)^2+(((G3622-Hilfswerte!$B$24)/Hilfswerte!$B$25)-Hilfswerte!$B$30)^2),3)</f>
        <v>1.448</v>
      </c>
      <c r="W3622" s="4">
        <f>ROUND(E3622*Hilfswerte!$B$31,0)</f>
        <v>5139</v>
      </c>
      <c r="X3622" s="4">
        <f t="shared" si="454"/>
        <v>5139</v>
      </c>
      <c r="Y3622" s="4" t="str">
        <f>IF(T3622="A - Top-Kunde","bereits Top-Kunde",IF(AND(V3622&lt;=Hilfswerte!$B$34,H3622&lt;0.5*W3622),"Hoch",IF(AND(V3622&lt;=Hilfswerte!$B$35,H3622&lt;0.7*W3622),"Mittel","Niedrig")))</f>
        <v>Niedrig</v>
      </c>
      <c r="Z3622" s="4">
        <f t="shared" si="455"/>
        <v>57.6</v>
      </c>
      <c r="AA3622" s="4" t="str">
        <f>IF(J3622&gt;365,"Bereits abgewandert (Segment D)",IF(Z3622&gt;=Hilfswerte!$B$38,"Rot - akut gefaehrdet",IF(Z3622&gt;=Hilfswerte!$B$39,"Gelb - beobachten","Gruen - stabil")))</f>
        <v>Bereits abgewandert (Segment D)</v>
      </c>
    </row>
    <row r="3623" spans="1:27" ht="15" customHeight="1" x14ac:dyDescent="0.25">
      <c r="A3623" s="4" t="s">
        <v>3970</v>
      </c>
      <c r="B3623" s="4" t="s">
        <v>447</v>
      </c>
      <c r="C3623" s="4" t="s">
        <v>29</v>
      </c>
      <c r="D3623" s="4" t="s">
        <v>30</v>
      </c>
      <c r="E3623" s="4">
        <v>36</v>
      </c>
      <c r="F3623" s="4">
        <v>8.1</v>
      </c>
      <c r="G3623" s="4">
        <v>17.7</v>
      </c>
      <c r="H3623" s="4">
        <v>3037</v>
      </c>
      <c r="I3623" s="4">
        <v>2</v>
      </c>
      <c r="J3623" s="4">
        <v>177</v>
      </c>
      <c r="K3623" s="4">
        <v>1</v>
      </c>
      <c r="L3623" s="4">
        <v>9</v>
      </c>
      <c r="M3623" s="4">
        <v>6</v>
      </c>
      <c r="N3623" s="4">
        <v>30.8</v>
      </c>
      <c r="O3623" s="4">
        <f t="shared" si="448"/>
        <v>3</v>
      </c>
      <c r="P3623" s="4">
        <f t="shared" si="449"/>
        <v>2</v>
      </c>
      <c r="Q3623" s="4">
        <f t="shared" si="450"/>
        <v>4</v>
      </c>
      <c r="R3623" s="4">
        <f t="shared" si="451"/>
        <v>9</v>
      </c>
      <c r="S3623" s="4">
        <f t="shared" si="452"/>
        <v>96.7</v>
      </c>
      <c r="T3623" s="4" t="str">
        <f t="shared" si="453"/>
        <v>C - Entwicklungspotenzial</v>
      </c>
      <c r="U3623" s="4">
        <f>ROUND(((E3623-Hilfswerte!$B$20)/Hilfswerte!$B$21)+((F3623-Hilfswerte!$B$22)/Hilfswerte!$B$23)+((G3623-Hilfswerte!$B$24)/Hilfswerte!$B$25)+0.1*INDEX(Hilfswerte!$B$4:$B$15,MATCH(C3623,Hilfswerte!$A$4:$A$15,0)),2)</f>
        <v>0.74</v>
      </c>
      <c r="V3623" s="4">
        <f>ROUND(SQRT((((E3623-Hilfswerte!$B$20)/Hilfswerte!$B$21)-Hilfswerte!$B$28)^2+(((F3623-Hilfswerte!$B$22)/Hilfswerte!$B$23)-Hilfswerte!$B$29)^2+(((G3623-Hilfswerte!$B$24)/Hilfswerte!$B$25)-Hilfswerte!$B$30)^2),3)</f>
        <v>1.2889999999999999</v>
      </c>
      <c r="W3623" s="4">
        <f>ROUND(E3623*Hilfswerte!$B$31,0)</f>
        <v>7400</v>
      </c>
      <c r="X3623" s="4">
        <f t="shared" si="454"/>
        <v>4363</v>
      </c>
      <c r="Y3623" s="4" t="str">
        <f>IF(T3623="A - Top-Kunde","bereits Top-Kunde",IF(AND(V3623&lt;=Hilfswerte!$B$34,H3623&lt;0.5*W3623),"Hoch",IF(AND(V3623&lt;=Hilfswerte!$B$35,H3623&lt;0.7*W3623),"Mittel","Niedrig")))</f>
        <v>Niedrig</v>
      </c>
      <c r="Z3623" s="4">
        <f t="shared" si="455"/>
        <v>13.7</v>
      </c>
      <c r="AA3623" s="4" t="str">
        <f>IF(J3623&gt;365,"Bereits abgewandert (Segment D)",IF(Z3623&gt;=Hilfswerte!$B$38,"Rot - akut gefaehrdet",IF(Z3623&gt;=Hilfswerte!$B$39,"Gelb - beobachten","Gruen - stabil")))</f>
        <v>Gelb - beobachten</v>
      </c>
    </row>
    <row r="3624" spans="1:27" ht="15" customHeight="1" x14ac:dyDescent="0.25">
      <c r="A3624" s="4" t="s">
        <v>3971</v>
      </c>
      <c r="B3624" s="4" t="s">
        <v>451</v>
      </c>
      <c r="C3624" s="4" t="s">
        <v>59</v>
      </c>
      <c r="D3624" s="4" t="s">
        <v>30</v>
      </c>
      <c r="E3624" s="4">
        <v>58</v>
      </c>
      <c r="F3624" s="4">
        <v>9.1</v>
      </c>
      <c r="G3624" s="4">
        <v>18.600000000000001</v>
      </c>
      <c r="H3624" s="4">
        <v>3503</v>
      </c>
      <c r="I3624" s="4">
        <v>2</v>
      </c>
      <c r="J3624" s="4">
        <v>179</v>
      </c>
      <c r="K3624" s="4">
        <v>0</v>
      </c>
      <c r="L3624" s="4">
        <v>5</v>
      </c>
      <c r="M3624" s="4">
        <v>1</v>
      </c>
      <c r="N3624" s="4">
        <v>7</v>
      </c>
      <c r="O3624" s="4">
        <f t="shared" si="448"/>
        <v>3</v>
      </c>
      <c r="P3624" s="4">
        <f t="shared" si="449"/>
        <v>2</v>
      </c>
      <c r="Q3624" s="4">
        <f t="shared" si="450"/>
        <v>4</v>
      </c>
      <c r="R3624" s="4">
        <f t="shared" si="451"/>
        <v>9</v>
      </c>
      <c r="S3624" s="4">
        <f t="shared" si="452"/>
        <v>92</v>
      </c>
      <c r="T3624" s="4" t="str">
        <f t="shared" si="453"/>
        <v>C - Entwicklungspotenzial</v>
      </c>
      <c r="U3624" s="4">
        <f>ROUND(((E3624-Hilfswerte!$B$20)/Hilfswerte!$B$21)+((F3624-Hilfswerte!$B$22)/Hilfswerte!$B$23)+((G3624-Hilfswerte!$B$24)/Hilfswerte!$B$25)+0.1*INDEX(Hilfswerte!$B$4:$B$15,MATCH(C3624,Hilfswerte!$A$4:$A$15,0)),2)</f>
        <v>0.65</v>
      </c>
      <c r="V3624" s="4">
        <f>ROUND(SQRT((((E3624-Hilfswerte!$B$20)/Hilfswerte!$B$21)-Hilfswerte!$B$28)^2+(((F3624-Hilfswerte!$B$22)/Hilfswerte!$B$23)-Hilfswerte!$B$29)^2+(((G3624-Hilfswerte!$B$24)/Hilfswerte!$B$25)-Hilfswerte!$B$30)^2),3)</f>
        <v>1.3640000000000001</v>
      </c>
      <c r="W3624" s="4">
        <f>ROUND(E3624*Hilfswerte!$B$31,0)</f>
        <v>11922</v>
      </c>
      <c r="X3624" s="4">
        <f t="shared" si="454"/>
        <v>8419</v>
      </c>
      <c r="Y3624" s="4" t="str">
        <f>IF(T3624="A - Top-Kunde","bereits Top-Kunde",IF(AND(V3624&lt;=Hilfswerte!$B$34,H3624&lt;0.5*W3624),"Hoch",IF(AND(V3624&lt;=Hilfswerte!$B$35,H3624&lt;0.7*W3624),"Mittel","Niedrig")))</f>
        <v>Niedrig</v>
      </c>
      <c r="Z3624" s="4">
        <f t="shared" si="455"/>
        <v>10</v>
      </c>
      <c r="AA3624" s="4" t="str">
        <f>IF(J3624&gt;365,"Bereits abgewandert (Segment D)",IF(Z3624&gt;=Hilfswerte!$B$38,"Rot - akut gefaehrdet",IF(Z3624&gt;=Hilfswerte!$B$39,"Gelb - beobachten","Gruen - stabil")))</f>
        <v>Gruen - stabil</v>
      </c>
    </row>
    <row r="3625" spans="1:27" ht="15" customHeight="1" x14ac:dyDescent="0.25">
      <c r="A3625" s="4" t="s">
        <v>3972</v>
      </c>
      <c r="B3625" s="4" t="s">
        <v>140</v>
      </c>
      <c r="C3625" s="4" t="s">
        <v>62</v>
      </c>
      <c r="D3625" s="4" t="s">
        <v>117</v>
      </c>
      <c r="E3625" s="4">
        <v>18</v>
      </c>
      <c r="F3625" s="4">
        <v>5</v>
      </c>
      <c r="G3625" s="4">
        <v>6.9</v>
      </c>
      <c r="H3625" s="4">
        <v>1487</v>
      </c>
      <c r="I3625" s="4">
        <v>2</v>
      </c>
      <c r="J3625" s="4">
        <v>103</v>
      </c>
      <c r="K3625" s="4">
        <v>0</v>
      </c>
      <c r="L3625" s="4">
        <v>29</v>
      </c>
      <c r="M3625" s="4">
        <v>6</v>
      </c>
      <c r="N3625" s="4">
        <v>-16.5</v>
      </c>
      <c r="O3625" s="4">
        <f t="shared" si="448"/>
        <v>3</v>
      </c>
      <c r="P3625" s="4">
        <f t="shared" si="449"/>
        <v>2</v>
      </c>
      <c r="Q3625" s="4">
        <f t="shared" si="450"/>
        <v>3</v>
      </c>
      <c r="R3625" s="4">
        <f t="shared" si="451"/>
        <v>8</v>
      </c>
      <c r="S3625" s="4">
        <f t="shared" si="452"/>
        <v>63.1</v>
      </c>
      <c r="T3625" s="4" t="str">
        <f t="shared" si="453"/>
        <v>C - Entwicklungspotenzial</v>
      </c>
      <c r="U3625" s="4">
        <f>ROUND(((E3625-Hilfswerte!$B$20)/Hilfswerte!$B$21)+((F3625-Hilfswerte!$B$22)/Hilfswerte!$B$23)+((G3625-Hilfswerte!$B$24)/Hilfswerte!$B$25)+0.1*INDEX(Hilfswerte!$B$4:$B$15,MATCH(C3625,Hilfswerte!$A$4:$A$15,0)),2)</f>
        <v>-0.96</v>
      </c>
      <c r="V3625" s="4">
        <f>ROUND(SQRT((((E3625-Hilfswerte!$B$20)/Hilfswerte!$B$21)-Hilfswerte!$B$28)^2+(((F3625-Hilfswerte!$B$22)/Hilfswerte!$B$23)-Hilfswerte!$B$29)^2+(((G3625-Hilfswerte!$B$24)/Hilfswerte!$B$25)-Hilfswerte!$B$30)^2),3)</f>
        <v>1.1060000000000001</v>
      </c>
      <c r="W3625" s="4">
        <f>ROUND(E3625*Hilfswerte!$B$31,0)</f>
        <v>3700</v>
      </c>
      <c r="X3625" s="4">
        <f t="shared" si="454"/>
        <v>2213</v>
      </c>
      <c r="Y3625" s="4" t="str">
        <f>IF(T3625="A - Top-Kunde","bereits Top-Kunde",IF(AND(V3625&lt;=Hilfswerte!$B$34,H3625&lt;0.5*W3625),"Hoch",IF(AND(V3625&lt;=Hilfswerte!$B$35,H3625&lt;0.7*W3625),"Mittel","Niedrig")))</f>
        <v>Mittel</v>
      </c>
      <c r="Z3625" s="4">
        <f t="shared" si="455"/>
        <v>17.600000000000001</v>
      </c>
      <c r="AA3625" s="4" t="str">
        <f>IF(J3625&gt;365,"Bereits abgewandert (Segment D)",IF(Z3625&gt;=Hilfswerte!$B$38,"Rot - akut gefaehrdet",IF(Z3625&gt;=Hilfswerte!$B$39,"Gelb - beobachten","Gruen - stabil")))</f>
        <v>Gelb - beobachten</v>
      </c>
    </row>
    <row r="3626" spans="1:27" ht="15" customHeight="1" x14ac:dyDescent="0.25">
      <c r="A3626" s="4" t="s">
        <v>3973</v>
      </c>
      <c r="B3626" s="4" t="s">
        <v>778</v>
      </c>
      <c r="C3626" s="4" t="s">
        <v>55</v>
      </c>
      <c r="D3626" s="4" t="s">
        <v>30</v>
      </c>
      <c r="E3626" s="4">
        <v>238</v>
      </c>
      <c r="F3626" s="4">
        <v>28.9</v>
      </c>
      <c r="G3626" s="4">
        <v>4</v>
      </c>
      <c r="H3626" s="4">
        <v>172845</v>
      </c>
      <c r="I3626" s="4">
        <v>3</v>
      </c>
      <c r="J3626" s="4">
        <v>148</v>
      </c>
      <c r="K3626" s="4">
        <v>0</v>
      </c>
      <c r="L3626" s="4">
        <v>16</v>
      </c>
      <c r="M3626" s="4">
        <v>4</v>
      </c>
      <c r="N3626" s="4">
        <v>10.4</v>
      </c>
      <c r="O3626" s="4">
        <f t="shared" si="448"/>
        <v>3</v>
      </c>
      <c r="P3626" s="4">
        <f t="shared" si="449"/>
        <v>3</v>
      </c>
      <c r="Q3626" s="4">
        <f t="shared" si="450"/>
        <v>5</v>
      </c>
      <c r="R3626" s="4">
        <f t="shared" si="451"/>
        <v>11</v>
      </c>
      <c r="S3626" s="4">
        <f t="shared" si="452"/>
        <v>110.4</v>
      </c>
      <c r="T3626" s="4" t="str">
        <f t="shared" si="453"/>
        <v>B - Kernkunde</v>
      </c>
      <c r="U3626" s="4">
        <f>ROUND(((E3626-Hilfswerte!$B$20)/Hilfswerte!$B$21)+((F3626-Hilfswerte!$B$22)/Hilfswerte!$B$23)+((G3626-Hilfswerte!$B$24)/Hilfswerte!$B$25)+0.1*INDEX(Hilfswerte!$B$4:$B$15,MATCH(C3626,Hilfswerte!$A$4:$A$15,0)),2)</f>
        <v>-0.17</v>
      </c>
      <c r="V3626" s="4">
        <f>ROUND(SQRT((((E3626-Hilfswerte!$B$20)/Hilfswerte!$B$21)-Hilfswerte!$B$28)^2+(((F3626-Hilfswerte!$B$22)/Hilfswerte!$B$23)-Hilfswerte!$B$29)^2+(((G3626-Hilfswerte!$B$24)/Hilfswerte!$B$25)-Hilfswerte!$B$30)^2),3)</f>
        <v>1.1950000000000001</v>
      </c>
      <c r="W3626" s="4">
        <f>ROUND(E3626*Hilfswerte!$B$31,0)</f>
        <v>48920</v>
      </c>
      <c r="X3626" s="4">
        <f t="shared" si="454"/>
        <v>0</v>
      </c>
      <c r="Y3626" s="4" t="str">
        <f>IF(T3626="A - Top-Kunde","bereits Top-Kunde",IF(AND(V3626&lt;=Hilfswerte!$B$34,H3626&lt;0.5*W3626),"Hoch",IF(AND(V3626&lt;=Hilfswerte!$B$35,H3626&lt;0.7*W3626),"Mittel","Niedrig")))</f>
        <v>Niedrig</v>
      </c>
      <c r="Z3626" s="4">
        <f t="shared" si="455"/>
        <v>10.6</v>
      </c>
      <c r="AA3626" s="4" t="str">
        <f>IF(J3626&gt;365,"Bereits abgewandert (Segment D)",IF(Z3626&gt;=Hilfswerte!$B$38,"Rot - akut gefaehrdet",IF(Z3626&gt;=Hilfswerte!$B$39,"Gelb - beobachten","Gruen - stabil")))</f>
        <v>Gruen - stabil</v>
      </c>
    </row>
    <row r="3627" spans="1:27" ht="15" customHeight="1" x14ac:dyDescent="0.25">
      <c r="A3627" s="4" t="s">
        <v>3974</v>
      </c>
      <c r="B3627" s="4" t="s">
        <v>88</v>
      </c>
      <c r="C3627" s="4" t="s">
        <v>38</v>
      </c>
      <c r="D3627" s="4" t="s">
        <v>178</v>
      </c>
      <c r="E3627" s="4">
        <v>350</v>
      </c>
      <c r="F3627" s="4">
        <v>65.5</v>
      </c>
      <c r="G3627" s="4">
        <v>11.7</v>
      </c>
      <c r="H3627" s="4">
        <v>22720</v>
      </c>
      <c r="I3627" s="4">
        <v>3</v>
      </c>
      <c r="J3627" s="4">
        <v>6</v>
      </c>
      <c r="K3627" s="4">
        <v>0</v>
      </c>
      <c r="L3627" s="4">
        <v>17</v>
      </c>
      <c r="M3627" s="4">
        <v>5</v>
      </c>
      <c r="N3627" s="4">
        <v>3.9</v>
      </c>
      <c r="O3627" s="4">
        <f t="shared" si="448"/>
        <v>5</v>
      </c>
      <c r="P3627" s="4">
        <f t="shared" si="449"/>
        <v>3</v>
      </c>
      <c r="Q3627" s="4">
        <f t="shared" si="450"/>
        <v>5</v>
      </c>
      <c r="R3627" s="4">
        <f t="shared" si="451"/>
        <v>13</v>
      </c>
      <c r="S3627" s="4">
        <f t="shared" si="452"/>
        <v>126.9</v>
      </c>
      <c r="T3627" s="4" t="str">
        <f t="shared" si="453"/>
        <v>A - Top-Kunde</v>
      </c>
      <c r="U3627" s="4">
        <f>ROUND(((E3627-Hilfswerte!$B$20)/Hilfswerte!$B$21)+((F3627-Hilfswerte!$B$22)/Hilfswerte!$B$23)+((G3627-Hilfswerte!$B$24)/Hilfswerte!$B$25)+0.1*INDEX(Hilfswerte!$B$4:$B$15,MATCH(C3627,Hilfswerte!$A$4:$A$15,0)),2)</f>
        <v>2.2400000000000002</v>
      </c>
      <c r="V3627" s="4">
        <f>ROUND(SQRT((((E3627-Hilfswerte!$B$20)/Hilfswerte!$B$21)-Hilfswerte!$B$28)^2+(((F3627-Hilfswerte!$B$22)/Hilfswerte!$B$23)-Hilfswerte!$B$29)^2+(((G3627-Hilfswerte!$B$24)/Hilfswerte!$B$25)-Hilfswerte!$B$30)^2),3)</f>
        <v>0.93200000000000005</v>
      </c>
      <c r="W3627" s="4">
        <f>ROUND(E3627*Hilfswerte!$B$31,0)</f>
        <v>71941</v>
      </c>
      <c r="X3627" s="4">
        <f t="shared" si="454"/>
        <v>49221</v>
      </c>
      <c r="Y3627" s="4" t="str">
        <f>IF(T3627="A - Top-Kunde","bereits Top-Kunde",IF(AND(V3627&lt;=Hilfswerte!$B$34,H3627&lt;0.5*W3627),"Hoch",IF(AND(V3627&lt;=Hilfswerte!$B$35,H3627&lt;0.7*W3627),"Mittel","Niedrig")))</f>
        <v>bereits Top-Kunde</v>
      </c>
      <c r="Z3627" s="4">
        <f t="shared" si="455"/>
        <v>3.7</v>
      </c>
      <c r="AA3627" s="4" t="str">
        <f>IF(J3627&gt;365,"Bereits abgewandert (Segment D)",IF(Z3627&gt;=Hilfswerte!$B$38,"Rot - akut gefaehrdet",IF(Z3627&gt;=Hilfswerte!$B$39,"Gelb - beobachten","Gruen - stabil")))</f>
        <v>Gruen - stabil</v>
      </c>
    </row>
    <row r="3628" spans="1:27" ht="15" customHeight="1" x14ac:dyDescent="0.25">
      <c r="A3628" s="4" t="s">
        <v>3975</v>
      </c>
      <c r="B3628" s="4" t="s">
        <v>576</v>
      </c>
      <c r="C3628" s="4" t="s">
        <v>84</v>
      </c>
      <c r="D3628" s="4" t="s">
        <v>30</v>
      </c>
      <c r="E3628" s="4">
        <v>55</v>
      </c>
      <c r="F3628" s="4">
        <v>9</v>
      </c>
      <c r="G3628" s="4">
        <v>3</v>
      </c>
      <c r="H3628" s="4">
        <v>958</v>
      </c>
      <c r="I3628" s="4">
        <v>1</v>
      </c>
      <c r="J3628" s="4">
        <v>365</v>
      </c>
      <c r="K3628" s="4">
        <v>0</v>
      </c>
      <c r="L3628" s="4">
        <v>-5</v>
      </c>
      <c r="M3628" s="4">
        <v>6</v>
      </c>
      <c r="N3628" s="4">
        <v>11.6</v>
      </c>
      <c r="O3628" s="4">
        <f t="shared" si="448"/>
        <v>2</v>
      </c>
      <c r="P3628" s="4">
        <f t="shared" si="449"/>
        <v>1</v>
      </c>
      <c r="Q3628" s="4">
        <f t="shared" si="450"/>
        <v>2</v>
      </c>
      <c r="R3628" s="4">
        <f t="shared" si="451"/>
        <v>5</v>
      </c>
      <c r="S3628" s="4">
        <f t="shared" si="452"/>
        <v>55.8</v>
      </c>
      <c r="T3628" s="4" t="str">
        <f t="shared" si="453"/>
        <v>C - Entwicklungspotenzial</v>
      </c>
      <c r="U3628" s="4">
        <f>ROUND(((E3628-Hilfswerte!$B$20)/Hilfswerte!$B$21)+((F3628-Hilfswerte!$B$22)/Hilfswerte!$B$23)+((G3628-Hilfswerte!$B$24)/Hilfswerte!$B$25)+0.1*INDEX(Hilfswerte!$B$4:$B$15,MATCH(C3628,Hilfswerte!$A$4:$A$15,0)),2)</f>
        <v>-1.76</v>
      </c>
      <c r="V3628" s="4">
        <f>ROUND(SQRT((((E3628-Hilfswerte!$B$20)/Hilfswerte!$B$21)-Hilfswerte!$B$28)^2+(((F3628-Hilfswerte!$B$22)/Hilfswerte!$B$23)-Hilfswerte!$B$29)^2+(((G3628-Hilfswerte!$B$24)/Hilfswerte!$B$25)-Hilfswerte!$B$30)^2),3)</f>
        <v>1.482</v>
      </c>
      <c r="W3628" s="4">
        <f>ROUND(E3628*Hilfswerte!$B$31,0)</f>
        <v>11305</v>
      </c>
      <c r="X3628" s="4">
        <f t="shared" si="454"/>
        <v>10347</v>
      </c>
      <c r="Y3628" s="4" t="str">
        <f>IF(T3628="A - Top-Kunde","bereits Top-Kunde",IF(AND(V3628&lt;=Hilfswerte!$B$34,H3628&lt;0.5*W3628),"Hoch",IF(AND(V3628&lt;=Hilfswerte!$B$35,H3628&lt;0.7*W3628),"Mittel","Niedrig")))</f>
        <v>Niedrig</v>
      </c>
      <c r="Z3628" s="4">
        <f t="shared" si="455"/>
        <v>18.3</v>
      </c>
      <c r="AA3628" s="4" t="str">
        <f>IF(J3628&gt;365,"Bereits abgewandert (Segment D)",IF(Z3628&gt;=Hilfswerte!$B$38,"Rot - akut gefaehrdet",IF(Z3628&gt;=Hilfswerte!$B$39,"Gelb - beobachten","Gruen - stabil")))</f>
        <v>Gelb - beobachten</v>
      </c>
    </row>
    <row r="3629" spans="1:27" ht="15" customHeight="1" x14ac:dyDescent="0.25">
      <c r="A3629" s="4" t="s">
        <v>3976</v>
      </c>
      <c r="B3629" s="4" t="s">
        <v>422</v>
      </c>
      <c r="C3629" s="4" t="s">
        <v>51</v>
      </c>
      <c r="D3629" s="4" t="s">
        <v>77</v>
      </c>
      <c r="E3629" s="4">
        <v>40</v>
      </c>
      <c r="F3629" s="4">
        <v>8.5</v>
      </c>
      <c r="G3629" s="4">
        <v>8.1</v>
      </c>
      <c r="H3629" s="4">
        <v>0</v>
      </c>
      <c r="I3629" s="4">
        <v>0</v>
      </c>
      <c r="J3629" s="4">
        <v>810</v>
      </c>
      <c r="K3629" s="4">
        <v>0</v>
      </c>
      <c r="L3629" s="4">
        <v>-3</v>
      </c>
      <c r="M3629" s="4">
        <v>0</v>
      </c>
      <c r="N3629" s="4">
        <v>-65.8</v>
      </c>
      <c r="O3629" s="4">
        <f t="shared" si="448"/>
        <v>1</v>
      </c>
      <c r="P3629" s="4">
        <f t="shared" si="449"/>
        <v>1</v>
      </c>
      <c r="Q3629" s="4">
        <f t="shared" si="450"/>
        <v>1</v>
      </c>
      <c r="R3629" s="4">
        <f t="shared" si="451"/>
        <v>3</v>
      </c>
      <c r="S3629" s="4">
        <f t="shared" si="452"/>
        <v>-2.9</v>
      </c>
      <c r="T3629" s="4" t="str">
        <f t="shared" si="453"/>
        <v>D - Abwanderungsrisiko</v>
      </c>
      <c r="U3629" s="4">
        <f>ROUND(((E3629-Hilfswerte!$B$20)/Hilfswerte!$B$21)+((F3629-Hilfswerte!$B$22)/Hilfswerte!$B$23)+((G3629-Hilfswerte!$B$24)/Hilfswerte!$B$25)+0.1*INDEX(Hilfswerte!$B$4:$B$15,MATCH(C3629,Hilfswerte!$A$4:$A$15,0)),2)</f>
        <v>-0.68</v>
      </c>
      <c r="V3629" s="4">
        <f>ROUND(SQRT((((E3629-Hilfswerte!$B$20)/Hilfswerte!$B$21)-Hilfswerte!$B$28)^2+(((F3629-Hilfswerte!$B$22)/Hilfswerte!$B$23)-Hilfswerte!$B$29)^2+(((G3629-Hilfswerte!$B$24)/Hilfswerte!$B$25)-Hilfswerte!$B$30)^2),3)</f>
        <v>0.90400000000000003</v>
      </c>
      <c r="W3629" s="4">
        <f>ROUND(E3629*Hilfswerte!$B$31,0)</f>
        <v>8222</v>
      </c>
      <c r="X3629" s="4">
        <f t="shared" si="454"/>
        <v>8222</v>
      </c>
      <c r="Y3629" s="4" t="str">
        <f>IF(T3629="A - Top-Kunde","bereits Top-Kunde",IF(AND(V3629&lt;=Hilfswerte!$B$34,H3629&lt;0.5*W3629),"Hoch",IF(AND(V3629&lt;=Hilfswerte!$B$35,H3629&lt;0.7*W3629),"Mittel","Niedrig")))</f>
        <v>Mittel</v>
      </c>
      <c r="Z3629" s="4">
        <f t="shared" si="455"/>
        <v>66.8</v>
      </c>
      <c r="AA3629" s="4" t="str">
        <f>IF(J3629&gt;365,"Bereits abgewandert (Segment D)",IF(Z3629&gt;=Hilfswerte!$B$38,"Rot - akut gefaehrdet",IF(Z3629&gt;=Hilfswerte!$B$39,"Gelb - beobachten","Gruen - stabil")))</f>
        <v>Bereits abgewandert (Segment D)</v>
      </c>
    </row>
    <row r="3630" spans="1:27" ht="15" customHeight="1" x14ac:dyDescent="0.25">
      <c r="A3630" s="4" t="s">
        <v>3977</v>
      </c>
      <c r="B3630" s="4" t="s">
        <v>46</v>
      </c>
      <c r="C3630" s="4" t="s">
        <v>33</v>
      </c>
      <c r="D3630" s="4" t="s">
        <v>30</v>
      </c>
      <c r="E3630" s="4">
        <v>28</v>
      </c>
      <c r="F3630" s="4">
        <v>4.3</v>
      </c>
      <c r="G3630" s="4">
        <v>2.5</v>
      </c>
      <c r="H3630" s="4">
        <v>6276</v>
      </c>
      <c r="I3630" s="4">
        <v>3</v>
      </c>
      <c r="J3630" s="4">
        <v>139</v>
      </c>
      <c r="K3630" s="4">
        <v>1</v>
      </c>
      <c r="L3630" s="4">
        <v>11</v>
      </c>
      <c r="M3630" s="4">
        <v>1</v>
      </c>
      <c r="N3630" s="4">
        <v>10.5</v>
      </c>
      <c r="O3630" s="4">
        <f t="shared" si="448"/>
        <v>3</v>
      </c>
      <c r="P3630" s="4">
        <f t="shared" si="449"/>
        <v>3</v>
      </c>
      <c r="Q3630" s="4">
        <f t="shared" si="450"/>
        <v>4</v>
      </c>
      <c r="R3630" s="4">
        <f t="shared" si="451"/>
        <v>10</v>
      </c>
      <c r="S3630" s="4">
        <f t="shared" si="452"/>
        <v>96</v>
      </c>
      <c r="T3630" s="4" t="str">
        <f t="shared" si="453"/>
        <v>C - Entwicklungspotenzial</v>
      </c>
      <c r="U3630" s="4">
        <f>ROUND(((E3630-Hilfswerte!$B$20)/Hilfswerte!$B$21)+((F3630-Hilfswerte!$B$22)/Hilfswerte!$B$23)+((G3630-Hilfswerte!$B$24)/Hilfswerte!$B$25)+0.1*INDEX(Hilfswerte!$B$4:$B$15,MATCH(C3630,Hilfswerte!$A$4:$A$15,0)),2)</f>
        <v>-2.02</v>
      </c>
      <c r="V3630" s="4">
        <f>ROUND(SQRT((((E3630-Hilfswerte!$B$20)/Hilfswerte!$B$21)-Hilfswerte!$B$28)^2+(((F3630-Hilfswerte!$B$22)/Hilfswerte!$B$23)-Hilfswerte!$B$29)^2+(((G3630-Hilfswerte!$B$24)/Hilfswerte!$B$25)-Hilfswerte!$B$30)^2),3)</f>
        <v>1.6220000000000001</v>
      </c>
      <c r="W3630" s="4">
        <f>ROUND(E3630*Hilfswerte!$B$31,0)</f>
        <v>5755</v>
      </c>
      <c r="X3630" s="4">
        <f t="shared" si="454"/>
        <v>0</v>
      </c>
      <c r="Y3630" s="4" t="str">
        <f>IF(T3630="A - Top-Kunde","bereits Top-Kunde",IF(AND(V3630&lt;=Hilfswerte!$B$34,H3630&lt;0.5*W3630),"Hoch",IF(AND(V3630&lt;=Hilfswerte!$B$35,H3630&lt;0.7*W3630),"Mittel","Niedrig")))</f>
        <v>Niedrig</v>
      </c>
      <c r="Z3630" s="4">
        <f t="shared" si="455"/>
        <v>12.2</v>
      </c>
      <c r="AA3630" s="4" t="str">
        <f>IF(J3630&gt;365,"Bereits abgewandert (Segment D)",IF(Z3630&gt;=Hilfswerte!$B$38,"Rot - akut gefaehrdet",IF(Z3630&gt;=Hilfswerte!$B$39,"Gelb - beobachten","Gruen - stabil")))</f>
        <v>Gruen - stabil</v>
      </c>
    </row>
    <row r="3631" spans="1:27" ht="15" customHeight="1" x14ac:dyDescent="0.25">
      <c r="A3631" s="4" t="s">
        <v>3978</v>
      </c>
      <c r="B3631" s="4" t="s">
        <v>331</v>
      </c>
      <c r="C3631" s="4" t="s">
        <v>29</v>
      </c>
      <c r="D3631" s="4" t="s">
        <v>77</v>
      </c>
      <c r="E3631" s="4">
        <v>44</v>
      </c>
      <c r="F3631" s="4">
        <v>9.4</v>
      </c>
      <c r="G3631" s="4">
        <v>11.7</v>
      </c>
      <c r="H3631" s="4">
        <v>4558</v>
      </c>
      <c r="I3631" s="4">
        <v>3</v>
      </c>
      <c r="J3631" s="4">
        <v>78</v>
      </c>
      <c r="K3631" s="4">
        <v>0</v>
      </c>
      <c r="L3631" s="4">
        <v>14</v>
      </c>
      <c r="M3631" s="4">
        <v>2</v>
      </c>
      <c r="N3631" s="4">
        <v>-4.5999999999999996</v>
      </c>
      <c r="O3631" s="4">
        <f t="shared" si="448"/>
        <v>4</v>
      </c>
      <c r="P3631" s="4">
        <f t="shared" si="449"/>
        <v>3</v>
      </c>
      <c r="Q3631" s="4">
        <f t="shared" si="450"/>
        <v>4</v>
      </c>
      <c r="R3631" s="4">
        <f t="shared" si="451"/>
        <v>11</v>
      </c>
      <c r="S3631" s="4">
        <f t="shared" si="452"/>
        <v>103.5</v>
      </c>
      <c r="T3631" s="4" t="str">
        <f t="shared" si="453"/>
        <v>C - Entwicklungspotenzial</v>
      </c>
      <c r="U3631" s="4">
        <f>ROUND(((E3631-Hilfswerte!$B$20)/Hilfswerte!$B$21)+((F3631-Hilfswerte!$B$22)/Hilfswerte!$B$23)+((G3631-Hilfswerte!$B$24)/Hilfswerte!$B$25)+0.1*INDEX(Hilfswerte!$B$4:$B$15,MATCH(C3631,Hilfswerte!$A$4:$A$15,0)),2)</f>
        <v>-0.16</v>
      </c>
      <c r="V3631" s="4">
        <f>ROUND(SQRT((((E3631-Hilfswerte!$B$20)/Hilfswerte!$B$21)-Hilfswerte!$B$28)^2+(((F3631-Hilfswerte!$B$22)/Hilfswerte!$B$23)-Hilfswerte!$B$29)^2+(((G3631-Hilfswerte!$B$24)/Hilfswerte!$B$25)-Hilfswerte!$B$30)^2),3)</f>
        <v>0.73699999999999999</v>
      </c>
      <c r="W3631" s="4">
        <f>ROUND(E3631*Hilfswerte!$B$31,0)</f>
        <v>9044</v>
      </c>
      <c r="X3631" s="4">
        <f t="shared" si="454"/>
        <v>4486</v>
      </c>
      <c r="Y3631" s="4" t="str">
        <f>IF(T3631="A - Top-Kunde","bereits Top-Kunde",IF(AND(V3631&lt;=Hilfswerte!$B$34,H3631&lt;0.5*W3631),"Hoch",IF(AND(V3631&lt;=Hilfswerte!$B$35,H3631&lt;0.7*W3631),"Mittel","Niedrig")))</f>
        <v>Mittel</v>
      </c>
      <c r="Z3631" s="4">
        <f t="shared" si="455"/>
        <v>8.5</v>
      </c>
      <c r="AA3631" s="4" t="str">
        <f>IF(J3631&gt;365,"Bereits abgewandert (Segment D)",IF(Z3631&gt;=Hilfswerte!$B$38,"Rot - akut gefaehrdet",IF(Z3631&gt;=Hilfswerte!$B$39,"Gelb - beobachten","Gruen - stabil")))</f>
        <v>Gruen - stabil</v>
      </c>
    </row>
    <row r="3632" spans="1:27" ht="15" customHeight="1" x14ac:dyDescent="0.25">
      <c r="A3632" s="4" t="s">
        <v>3979</v>
      </c>
      <c r="B3632" s="4" t="s">
        <v>1098</v>
      </c>
      <c r="C3632" s="4" t="s">
        <v>38</v>
      </c>
      <c r="D3632" s="4" t="s">
        <v>30</v>
      </c>
      <c r="E3632" s="4">
        <v>197</v>
      </c>
      <c r="F3632" s="4">
        <v>55.5</v>
      </c>
      <c r="G3632" s="4">
        <v>12</v>
      </c>
      <c r="H3632" s="4">
        <v>43363</v>
      </c>
      <c r="I3632" s="4">
        <v>7</v>
      </c>
      <c r="J3632" s="4">
        <v>22</v>
      </c>
      <c r="K3632" s="4">
        <v>2</v>
      </c>
      <c r="L3632" s="4">
        <v>23</v>
      </c>
      <c r="M3632" s="4">
        <v>5</v>
      </c>
      <c r="N3632" s="4">
        <v>13</v>
      </c>
      <c r="O3632" s="4">
        <f t="shared" si="448"/>
        <v>5</v>
      </c>
      <c r="P3632" s="4">
        <f t="shared" si="449"/>
        <v>5</v>
      </c>
      <c r="Q3632" s="4">
        <f t="shared" si="450"/>
        <v>5</v>
      </c>
      <c r="R3632" s="4">
        <f t="shared" si="451"/>
        <v>15</v>
      </c>
      <c r="S3632" s="4">
        <f t="shared" si="452"/>
        <v>137.6</v>
      </c>
      <c r="T3632" s="4" t="str">
        <f t="shared" si="453"/>
        <v>A - Top-Kunde</v>
      </c>
      <c r="U3632" s="4">
        <f>ROUND(((E3632-Hilfswerte!$B$20)/Hilfswerte!$B$21)+((F3632-Hilfswerte!$B$22)/Hilfswerte!$B$23)+((G3632-Hilfswerte!$B$24)/Hilfswerte!$B$25)+0.1*INDEX(Hilfswerte!$B$4:$B$15,MATCH(C3632,Hilfswerte!$A$4:$A$15,0)),2)</f>
        <v>1.45</v>
      </c>
      <c r="V3632" s="4">
        <f>ROUND(SQRT((((E3632-Hilfswerte!$B$20)/Hilfswerte!$B$21)-Hilfswerte!$B$28)^2+(((F3632-Hilfswerte!$B$22)/Hilfswerte!$B$23)-Hilfswerte!$B$29)^2+(((G3632-Hilfswerte!$B$24)/Hilfswerte!$B$25)-Hilfswerte!$B$30)^2),3)</f>
        <v>0.36799999999999999</v>
      </c>
      <c r="W3632" s="4">
        <f>ROUND(E3632*Hilfswerte!$B$31,0)</f>
        <v>40493</v>
      </c>
      <c r="X3632" s="4">
        <f t="shared" si="454"/>
        <v>0</v>
      </c>
      <c r="Y3632" s="4" t="str">
        <f>IF(T3632="A - Top-Kunde","bereits Top-Kunde",IF(AND(V3632&lt;=Hilfswerte!$B$34,H3632&lt;0.5*W3632),"Hoch",IF(AND(V3632&lt;=Hilfswerte!$B$35,H3632&lt;0.7*W3632),"Mittel","Niedrig")))</f>
        <v>bereits Top-Kunde</v>
      </c>
      <c r="Z3632" s="4">
        <f t="shared" si="455"/>
        <v>11.7</v>
      </c>
      <c r="AA3632" s="4" t="str">
        <f>IF(J3632&gt;365,"Bereits abgewandert (Segment D)",IF(Z3632&gt;=Hilfswerte!$B$38,"Rot - akut gefaehrdet",IF(Z3632&gt;=Hilfswerte!$B$39,"Gelb - beobachten","Gruen - stabil")))</f>
        <v>Gruen - stabil</v>
      </c>
    </row>
    <row r="3633" spans="1:27" ht="15" customHeight="1" x14ac:dyDescent="0.25">
      <c r="A3633" s="4" t="s">
        <v>3980</v>
      </c>
      <c r="B3633" s="4" t="s">
        <v>703</v>
      </c>
      <c r="C3633" s="4" t="s">
        <v>59</v>
      </c>
      <c r="D3633" s="4" t="s">
        <v>77</v>
      </c>
      <c r="E3633" s="4">
        <v>212</v>
      </c>
      <c r="F3633" s="4">
        <v>34.5</v>
      </c>
      <c r="G3633" s="4">
        <v>13.5</v>
      </c>
      <c r="H3633" s="4">
        <v>32429</v>
      </c>
      <c r="I3633" s="4">
        <v>2</v>
      </c>
      <c r="J3633" s="4">
        <v>133</v>
      </c>
      <c r="K3633" s="4">
        <v>0</v>
      </c>
      <c r="L3633" s="4">
        <v>22</v>
      </c>
      <c r="M3633" s="4">
        <v>3</v>
      </c>
      <c r="N3633" s="4">
        <v>-1.2</v>
      </c>
      <c r="O3633" s="4">
        <f t="shared" si="448"/>
        <v>3</v>
      </c>
      <c r="P3633" s="4">
        <f t="shared" si="449"/>
        <v>2</v>
      </c>
      <c r="Q3633" s="4">
        <f t="shared" si="450"/>
        <v>5</v>
      </c>
      <c r="R3633" s="4">
        <f t="shared" si="451"/>
        <v>10</v>
      </c>
      <c r="S3633" s="4">
        <f t="shared" si="452"/>
        <v>92.8</v>
      </c>
      <c r="T3633" s="4" t="str">
        <f t="shared" si="453"/>
        <v>C - Entwicklungspotenzial</v>
      </c>
      <c r="U3633" s="4">
        <f>ROUND(((E3633-Hilfswerte!$B$20)/Hilfswerte!$B$21)+((F3633-Hilfswerte!$B$22)/Hilfswerte!$B$23)+((G3633-Hilfswerte!$B$24)/Hilfswerte!$B$25)+0.1*INDEX(Hilfswerte!$B$4:$B$15,MATCH(C3633,Hilfswerte!$A$4:$A$15,0)),2)</f>
        <v>0.96</v>
      </c>
      <c r="V3633" s="4">
        <f>ROUND(SQRT((((E3633-Hilfswerte!$B$20)/Hilfswerte!$B$21)-Hilfswerte!$B$28)^2+(((F3633-Hilfswerte!$B$22)/Hilfswerte!$B$23)-Hilfswerte!$B$29)^2+(((G3633-Hilfswerte!$B$24)/Hilfswerte!$B$25)-Hilfswerte!$B$30)^2),3)</f>
        <v>0.41499999999999998</v>
      </c>
      <c r="W3633" s="4">
        <f>ROUND(E3633*Hilfswerte!$B$31,0)</f>
        <v>43576</v>
      </c>
      <c r="X3633" s="4">
        <f t="shared" si="454"/>
        <v>11147</v>
      </c>
      <c r="Y3633" s="4" t="str">
        <f>IF(T3633="A - Top-Kunde","bereits Top-Kunde",IF(AND(V3633&lt;=Hilfswerte!$B$34,H3633&lt;0.5*W3633),"Hoch",IF(AND(V3633&lt;=Hilfswerte!$B$35,H3633&lt;0.7*W3633),"Mittel","Niedrig")))</f>
        <v>Niedrig</v>
      </c>
      <c r="Z3633" s="4">
        <f t="shared" si="455"/>
        <v>11.5</v>
      </c>
      <c r="AA3633" s="4" t="str">
        <f>IF(J3633&gt;365,"Bereits abgewandert (Segment D)",IF(Z3633&gt;=Hilfswerte!$B$38,"Rot - akut gefaehrdet",IF(Z3633&gt;=Hilfswerte!$B$39,"Gelb - beobachten","Gruen - stabil")))</f>
        <v>Gruen - stabil</v>
      </c>
    </row>
    <row r="3634" spans="1:27" ht="15" customHeight="1" x14ac:dyDescent="0.25">
      <c r="A3634" s="4" t="s">
        <v>3981</v>
      </c>
      <c r="B3634" s="4" t="s">
        <v>171</v>
      </c>
      <c r="C3634" s="4" t="s">
        <v>33</v>
      </c>
      <c r="D3634" s="4" t="s">
        <v>106</v>
      </c>
      <c r="E3634" s="4">
        <v>42</v>
      </c>
      <c r="F3634" s="4">
        <v>9.1999999999999993</v>
      </c>
      <c r="G3634" s="4">
        <v>12.4</v>
      </c>
      <c r="H3634" s="4">
        <v>3505</v>
      </c>
      <c r="I3634" s="4">
        <v>6</v>
      </c>
      <c r="J3634" s="4">
        <v>30</v>
      </c>
      <c r="K3634" s="4">
        <v>1</v>
      </c>
      <c r="L3634" s="4">
        <v>19</v>
      </c>
      <c r="M3634" s="4">
        <v>2</v>
      </c>
      <c r="N3634" s="4">
        <v>-18.8</v>
      </c>
      <c r="O3634" s="4">
        <f t="shared" si="448"/>
        <v>5</v>
      </c>
      <c r="P3634" s="4">
        <f t="shared" si="449"/>
        <v>5</v>
      </c>
      <c r="Q3634" s="4">
        <f t="shared" si="450"/>
        <v>4</v>
      </c>
      <c r="R3634" s="4">
        <f t="shared" si="451"/>
        <v>14</v>
      </c>
      <c r="S3634" s="4">
        <f t="shared" si="452"/>
        <v>118.9</v>
      </c>
      <c r="T3634" s="4" t="str">
        <f t="shared" si="453"/>
        <v>B - Kernkunde</v>
      </c>
      <c r="U3634" s="4">
        <f>ROUND(((E3634-Hilfswerte!$B$20)/Hilfswerte!$B$21)+((F3634-Hilfswerte!$B$22)/Hilfswerte!$B$23)+((G3634-Hilfswerte!$B$24)/Hilfswerte!$B$25)+0.1*INDEX(Hilfswerte!$B$4:$B$15,MATCH(C3634,Hilfswerte!$A$4:$A$15,0)),2)</f>
        <v>-0.3</v>
      </c>
      <c r="V3634" s="4">
        <f>ROUND(SQRT((((E3634-Hilfswerte!$B$20)/Hilfswerte!$B$21)-Hilfswerte!$B$28)^2+(((F3634-Hilfswerte!$B$22)/Hilfswerte!$B$23)-Hilfswerte!$B$29)^2+(((G3634-Hilfswerte!$B$24)/Hilfswerte!$B$25)-Hilfswerte!$B$30)^2),3)</f>
        <v>0.76600000000000001</v>
      </c>
      <c r="W3634" s="4">
        <f>ROUND(E3634*Hilfswerte!$B$31,0)</f>
        <v>8633</v>
      </c>
      <c r="X3634" s="4">
        <f t="shared" si="454"/>
        <v>5128</v>
      </c>
      <c r="Y3634" s="4" t="str">
        <f>IF(T3634="A - Top-Kunde","bereits Top-Kunde",IF(AND(V3634&lt;=Hilfswerte!$B$34,H3634&lt;0.5*W3634),"Hoch",IF(AND(V3634&lt;=Hilfswerte!$B$35,H3634&lt;0.7*W3634),"Mittel","Niedrig")))</f>
        <v>Hoch</v>
      </c>
      <c r="Z3634" s="4">
        <f t="shared" si="455"/>
        <v>15.8</v>
      </c>
      <c r="AA3634" s="4" t="str">
        <f>IF(J3634&gt;365,"Bereits abgewandert (Segment D)",IF(Z3634&gt;=Hilfswerte!$B$38,"Rot - akut gefaehrdet",IF(Z3634&gt;=Hilfswerte!$B$39,"Gelb - beobachten","Gruen - stabil")))</f>
        <v>Gelb - beobachten</v>
      </c>
    </row>
    <row r="3635" spans="1:27" ht="15" customHeight="1" x14ac:dyDescent="0.25">
      <c r="A3635" s="4" t="s">
        <v>3982</v>
      </c>
      <c r="B3635" s="4" t="s">
        <v>865</v>
      </c>
      <c r="C3635" s="4" t="s">
        <v>29</v>
      </c>
      <c r="D3635" s="4" t="s">
        <v>30</v>
      </c>
      <c r="E3635" s="4">
        <v>46</v>
      </c>
      <c r="F3635" s="4">
        <v>9.1999999999999993</v>
      </c>
      <c r="G3635" s="4">
        <v>17.2</v>
      </c>
      <c r="H3635" s="4">
        <v>5617</v>
      </c>
      <c r="I3635" s="4">
        <v>3</v>
      </c>
      <c r="J3635" s="4">
        <v>17</v>
      </c>
      <c r="K3635" s="4">
        <v>0</v>
      </c>
      <c r="L3635" s="4">
        <v>-4</v>
      </c>
      <c r="M3635" s="4">
        <v>1</v>
      </c>
      <c r="N3635" s="4">
        <v>6.7</v>
      </c>
      <c r="O3635" s="4">
        <f t="shared" si="448"/>
        <v>5</v>
      </c>
      <c r="P3635" s="4">
        <f t="shared" si="449"/>
        <v>3</v>
      </c>
      <c r="Q3635" s="4">
        <f t="shared" si="450"/>
        <v>4</v>
      </c>
      <c r="R3635" s="4">
        <f t="shared" si="451"/>
        <v>12</v>
      </c>
      <c r="S3635" s="4">
        <f t="shared" si="452"/>
        <v>123.4</v>
      </c>
      <c r="T3635" s="4" t="str">
        <f t="shared" si="453"/>
        <v>B - Kernkunde</v>
      </c>
      <c r="U3635" s="4">
        <f>ROUND(((E3635-Hilfswerte!$B$20)/Hilfswerte!$B$21)+((F3635-Hilfswerte!$B$22)/Hilfswerte!$B$23)+((G3635-Hilfswerte!$B$24)/Hilfswerte!$B$25)+0.1*INDEX(Hilfswerte!$B$4:$B$15,MATCH(C3635,Hilfswerte!$A$4:$A$15,0)),2)</f>
        <v>0.72</v>
      </c>
      <c r="V3635" s="4">
        <f>ROUND(SQRT((((E3635-Hilfswerte!$B$20)/Hilfswerte!$B$21)-Hilfswerte!$B$28)^2+(((F3635-Hilfswerte!$B$22)/Hilfswerte!$B$23)-Hilfswerte!$B$29)^2+(((G3635-Hilfswerte!$B$24)/Hilfswerte!$B$25)-Hilfswerte!$B$30)^2),3)</f>
        <v>1.1990000000000001</v>
      </c>
      <c r="W3635" s="4">
        <f>ROUND(E3635*Hilfswerte!$B$31,0)</f>
        <v>9455</v>
      </c>
      <c r="X3635" s="4">
        <f t="shared" si="454"/>
        <v>3838</v>
      </c>
      <c r="Y3635" s="4" t="str">
        <f>IF(T3635="A - Top-Kunde","bereits Top-Kunde",IF(AND(V3635&lt;=Hilfswerte!$B$34,H3635&lt;0.5*W3635),"Hoch",IF(AND(V3635&lt;=Hilfswerte!$B$35,H3635&lt;0.7*W3635),"Mittel","Niedrig")))</f>
        <v>Niedrig</v>
      </c>
      <c r="Z3635" s="4">
        <f t="shared" si="455"/>
        <v>0.9</v>
      </c>
      <c r="AA3635" s="4" t="str">
        <f>IF(J3635&gt;365,"Bereits abgewandert (Segment D)",IF(Z3635&gt;=Hilfswerte!$B$38,"Rot - akut gefaehrdet",IF(Z3635&gt;=Hilfswerte!$B$39,"Gelb - beobachten","Gruen - stabil")))</f>
        <v>Gruen - stabil</v>
      </c>
    </row>
    <row r="3636" spans="1:27" ht="15" customHeight="1" x14ac:dyDescent="0.25">
      <c r="A3636" s="4" t="s">
        <v>3983</v>
      </c>
      <c r="B3636" s="4" t="s">
        <v>1229</v>
      </c>
      <c r="C3636" s="4" t="s">
        <v>74</v>
      </c>
      <c r="D3636" s="4" t="s">
        <v>178</v>
      </c>
      <c r="E3636" s="4">
        <v>72</v>
      </c>
      <c r="F3636" s="4">
        <v>21.7</v>
      </c>
      <c r="G3636" s="4">
        <v>0.3</v>
      </c>
      <c r="H3636" s="4">
        <v>3039</v>
      </c>
      <c r="I3636" s="4">
        <v>1</v>
      </c>
      <c r="J3636" s="4">
        <v>242</v>
      </c>
      <c r="K3636" s="4">
        <v>0</v>
      </c>
      <c r="L3636" s="4">
        <v>20</v>
      </c>
      <c r="M3636" s="4">
        <v>5</v>
      </c>
      <c r="N3636" s="4">
        <v>0.7</v>
      </c>
      <c r="O3636" s="4">
        <f t="shared" si="448"/>
        <v>2</v>
      </c>
      <c r="P3636" s="4">
        <f t="shared" si="449"/>
        <v>1</v>
      </c>
      <c r="Q3636" s="4">
        <f t="shared" si="450"/>
        <v>4</v>
      </c>
      <c r="R3636" s="4">
        <f t="shared" si="451"/>
        <v>7</v>
      </c>
      <c r="S3636" s="4">
        <f t="shared" si="452"/>
        <v>64.400000000000006</v>
      </c>
      <c r="T3636" s="4" t="str">
        <f t="shared" si="453"/>
        <v>C - Entwicklungspotenzial</v>
      </c>
      <c r="U3636" s="4">
        <f>ROUND(((E3636-Hilfswerte!$B$20)/Hilfswerte!$B$21)+((F3636-Hilfswerte!$B$22)/Hilfswerte!$B$23)+((G3636-Hilfswerte!$B$24)/Hilfswerte!$B$25)+0.1*INDEX(Hilfswerte!$B$4:$B$15,MATCH(C3636,Hilfswerte!$A$4:$A$15,0)),2)</f>
        <v>-1.91</v>
      </c>
      <c r="V3636" s="4">
        <f>ROUND(SQRT((((E3636-Hilfswerte!$B$20)/Hilfswerte!$B$21)-Hilfswerte!$B$28)^2+(((F3636-Hilfswerte!$B$22)/Hilfswerte!$B$23)-Hilfswerte!$B$29)^2+(((G3636-Hilfswerte!$B$24)/Hilfswerte!$B$25)-Hilfswerte!$B$30)^2),3)</f>
        <v>1.8029999999999999</v>
      </c>
      <c r="W3636" s="4">
        <f>ROUND(E3636*Hilfswerte!$B$31,0)</f>
        <v>14799</v>
      </c>
      <c r="X3636" s="4">
        <f t="shared" si="454"/>
        <v>11760</v>
      </c>
      <c r="Y3636" s="4" t="str">
        <f>IF(T3636="A - Top-Kunde","bereits Top-Kunde",IF(AND(V3636&lt;=Hilfswerte!$B$34,H3636&lt;0.5*W3636),"Hoch",IF(AND(V3636&lt;=Hilfswerte!$B$35,H3636&lt;0.7*W3636),"Mittel","Niedrig")))</f>
        <v>Niedrig</v>
      </c>
      <c r="Z3636" s="4">
        <f t="shared" si="455"/>
        <v>16.100000000000001</v>
      </c>
      <c r="AA3636" s="4" t="str">
        <f>IF(J3636&gt;365,"Bereits abgewandert (Segment D)",IF(Z3636&gt;=Hilfswerte!$B$38,"Rot - akut gefaehrdet",IF(Z3636&gt;=Hilfswerte!$B$39,"Gelb - beobachten","Gruen - stabil")))</f>
        <v>Gelb - beobachten</v>
      </c>
    </row>
    <row r="3637" spans="1:27" ht="15" customHeight="1" x14ac:dyDescent="0.25">
      <c r="A3637" s="4" t="s">
        <v>3984</v>
      </c>
      <c r="B3637" s="4" t="s">
        <v>99</v>
      </c>
      <c r="C3637" s="4" t="s">
        <v>33</v>
      </c>
      <c r="D3637" s="4" t="s">
        <v>48</v>
      </c>
      <c r="E3637" s="4">
        <v>74</v>
      </c>
      <c r="F3637" s="4">
        <v>20.3</v>
      </c>
      <c r="G3637" s="4">
        <v>17.2</v>
      </c>
      <c r="H3637" s="4">
        <v>1258</v>
      </c>
      <c r="I3637" s="4">
        <v>2</v>
      </c>
      <c r="J3637" s="4">
        <v>6</v>
      </c>
      <c r="K3637" s="4">
        <v>0</v>
      </c>
      <c r="L3637" s="4">
        <v>2</v>
      </c>
      <c r="M3637" s="4">
        <v>2</v>
      </c>
      <c r="N3637" s="4">
        <v>-11.1</v>
      </c>
      <c r="O3637" s="4">
        <f t="shared" si="448"/>
        <v>5</v>
      </c>
      <c r="P3637" s="4">
        <f t="shared" si="449"/>
        <v>2</v>
      </c>
      <c r="Q3637" s="4">
        <f t="shared" si="450"/>
        <v>3</v>
      </c>
      <c r="R3637" s="4">
        <f t="shared" si="451"/>
        <v>10</v>
      </c>
      <c r="S3637" s="4">
        <f t="shared" si="452"/>
        <v>93.9</v>
      </c>
      <c r="T3637" s="4" t="str">
        <f t="shared" si="453"/>
        <v>C - Entwicklungspotenzial</v>
      </c>
      <c r="U3637" s="4">
        <f>ROUND(((E3637-Hilfswerte!$B$20)/Hilfswerte!$B$21)+((F3637-Hilfswerte!$B$22)/Hilfswerte!$B$23)+((G3637-Hilfswerte!$B$24)/Hilfswerte!$B$25)+0.1*INDEX(Hilfswerte!$B$4:$B$15,MATCH(C3637,Hilfswerte!$A$4:$A$15,0)),2)</f>
        <v>0.8</v>
      </c>
      <c r="V3637" s="4">
        <f>ROUND(SQRT((((E3637-Hilfswerte!$B$20)/Hilfswerte!$B$21)-Hilfswerte!$B$28)^2+(((F3637-Hilfswerte!$B$22)/Hilfswerte!$B$23)-Hilfswerte!$B$29)^2+(((G3637-Hilfswerte!$B$24)/Hilfswerte!$B$25)-Hilfswerte!$B$30)^2),3)</f>
        <v>1.0780000000000001</v>
      </c>
      <c r="W3637" s="4">
        <f>ROUND(E3637*Hilfswerte!$B$31,0)</f>
        <v>15210</v>
      </c>
      <c r="X3637" s="4">
        <f t="shared" si="454"/>
        <v>13952</v>
      </c>
      <c r="Y3637" s="4" t="str">
        <f>IF(T3637="A - Top-Kunde","bereits Top-Kunde",IF(AND(V3637&lt;=Hilfswerte!$B$34,H3637&lt;0.5*W3637),"Hoch",IF(AND(V3637&lt;=Hilfswerte!$B$35,H3637&lt;0.7*W3637),"Mittel","Niedrig")))</f>
        <v>Mittel</v>
      </c>
      <c r="Z3637" s="4">
        <f t="shared" si="455"/>
        <v>5.0999999999999996</v>
      </c>
      <c r="AA3637" s="4" t="str">
        <f>IF(J3637&gt;365,"Bereits abgewandert (Segment D)",IF(Z3637&gt;=Hilfswerte!$B$38,"Rot - akut gefaehrdet",IF(Z3637&gt;=Hilfswerte!$B$39,"Gelb - beobachten","Gruen - stabil")))</f>
        <v>Gruen - stabil</v>
      </c>
    </row>
    <row r="3638" spans="1:27" ht="15" customHeight="1" x14ac:dyDescent="0.25">
      <c r="A3638" s="4" t="s">
        <v>3985</v>
      </c>
      <c r="B3638" s="4" t="s">
        <v>116</v>
      </c>
      <c r="C3638" s="4" t="s">
        <v>62</v>
      </c>
      <c r="D3638" s="4" t="s">
        <v>30</v>
      </c>
      <c r="E3638" s="4">
        <v>88</v>
      </c>
      <c r="F3638" s="4">
        <v>18.899999999999999</v>
      </c>
      <c r="G3638" s="4">
        <v>14</v>
      </c>
      <c r="H3638" s="4">
        <v>5646</v>
      </c>
      <c r="I3638" s="4">
        <v>3</v>
      </c>
      <c r="J3638" s="4">
        <v>15</v>
      </c>
      <c r="K3638" s="4">
        <v>1</v>
      </c>
      <c r="L3638" s="4">
        <v>14</v>
      </c>
      <c r="M3638" s="4">
        <v>2</v>
      </c>
      <c r="N3638" s="4">
        <v>2.5</v>
      </c>
      <c r="O3638" s="4">
        <f t="shared" si="448"/>
        <v>5</v>
      </c>
      <c r="P3638" s="4">
        <f t="shared" si="449"/>
        <v>3</v>
      </c>
      <c r="Q3638" s="4">
        <f t="shared" si="450"/>
        <v>4</v>
      </c>
      <c r="R3638" s="4">
        <f t="shared" si="451"/>
        <v>12</v>
      </c>
      <c r="S3638" s="4">
        <f t="shared" si="452"/>
        <v>111.1</v>
      </c>
      <c r="T3638" s="4" t="str">
        <f t="shared" si="453"/>
        <v>B - Kernkunde</v>
      </c>
      <c r="U3638" s="4">
        <f>ROUND(((E3638-Hilfswerte!$B$20)/Hilfswerte!$B$21)+((F3638-Hilfswerte!$B$22)/Hilfswerte!$B$23)+((G3638-Hilfswerte!$B$24)/Hilfswerte!$B$25)+0.1*INDEX(Hilfswerte!$B$4:$B$15,MATCH(C3638,Hilfswerte!$A$4:$A$15,0)),2)</f>
        <v>0.72</v>
      </c>
      <c r="V3638" s="4">
        <f>ROUND(SQRT((((E3638-Hilfswerte!$B$20)/Hilfswerte!$B$21)-Hilfswerte!$B$28)^2+(((F3638-Hilfswerte!$B$22)/Hilfswerte!$B$23)-Hilfswerte!$B$29)^2+(((G3638-Hilfswerte!$B$24)/Hilfswerte!$B$25)-Hilfswerte!$B$30)^2),3)</f>
        <v>0.65200000000000002</v>
      </c>
      <c r="W3638" s="4">
        <f>ROUND(E3638*Hilfswerte!$B$31,0)</f>
        <v>18088</v>
      </c>
      <c r="X3638" s="4">
        <f t="shared" si="454"/>
        <v>12442</v>
      </c>
      <c r="Y3638" s="4" t="str">
        <f>IF(T3638="A - Top-Kunde","bereits Top-Kunde",IF(AND(V3638&lt;=Hilfswerte!$B$34,H3638&lt;0.5*W3638),"Hoch",IF(AND(V3638&lt;=Hilfswerte!$B$35,H3638&lt;0.7*W3638),"Mittel","Niedrig")))</f>
        <v>Hoch</v>
      </c>
      <c r="Z3638" s="4">
        <f t="shared" si="455"/>
        <v>6.6</v>
      </c>
      <c r="AA3638" s="4" t="str">
        <f>IF(J3638&gt;365,"Bereits abgewandert (Segment D)",IF(Z3638&gt;=Hilfswerte!$B$38,"Rot - akut gefaehrdet",IF(Z3638&gt;=Hilfswerte!$B$39,"Gelb - beobachten","Gruen - stabil")))</f>
        <v>Gruen - stabil</v>
      </c>
    </row>
    <row r="3639" spans="1:27" ht="15" customHeight="1" x14ac:dyDescent="0.25">
      <c r="A3639" s="4" t="s">
        <v>3986</v>
      </c>
      <c r="B3639" s="4" t="s">
        <v>1315</v>
      </c>
      <c r="C3639" s="4" t="s">
        <v>38</v>
      </c>
      <c r="D3639" s="4" t="s">
        <v>77</v>
      </c>
      <c r="E3639" s="4">
        <v>38</v>
      </c>
      <c r="F3639" s="4">
        <v>6.4</v>
      </c>
      <c r="G3639" s="4">
        <v>1</v>
      </c>
      <c r="H3639" s="4">
        <v>14289</v>
      </c>
      <c r="I3639" s="4">
        <v>3</v>
      </c>
      <c r="J3639" s="4">
        <v>52</v>
      </c>
      <c r="K3639" s="4">
        <v>0</v>
      </c>
      <c r="L3639" s="4">
        <v>5</v>
      </c>
      <c r="M3639" s="4">
        <v>1</v>
      </c>
      <c r="N3639" s="4">
        <v>12.8</v>
      </c>
      <c r="O3639" s="4">
        <f t="shared" si="448"/>
        <v>4</v>
      </c>
      <c r="P3639" s="4">
        <f t="shared" si="449"/>
        <v>3</v>
      </c>
      <c r="Q3639" s="4">
        <f t="shared" si="450"/>
        <v>5</v>
      </c>
      <c r="R3639" s="4">
        <f t="shared" si="451"/>
        <v>12</v>
      </c>
      <c r="S3639" s="4">
        <f t="shared" si="452"/>
        <v>124.9</v>
      </c>
      <c r="T3639" s="4" t="str">
        <f t="shared" si="453"/>
        <v>B - Kernkunde</v>
      </c>
      <c r="U3639" s="4">
        <f>ROUND(((E3639-Hilfswerte!$B$20)/Hilfswerte!$B$21)+((F3639-Hilfswerte!$B$22)/Hilfswerte!$B$23)+((G3639-Hilfswerte!$B$24)/Hilfswerte!$B$25)+0.1*INDEX(Hilfswerte!$B$4:$B$15,MATCH(C3639,Hilfswerte!$A$4:$A$15,0)),2)</f>
        <v>-1.86</v>
      </c>
      <c r="V3639" s="4">
        <f>ROUND(SQRT((((E3639-Hilfswerte!$B$20)/Hilfswerte!$B$21)-Hilfswerte!$B$28)^2+(((F3639-Hilfswerte!$B$22)/Hilfswerte!$B$23)-Hilfswerte!$B$29)^2+(((G3639-Hilfswerte!$B$24)/Hilfswerte!$B$25)-Hilfswerte!$B$30)^2),3)</f>
        <v>1.8029999999999999</v>
      </c>
      <c r="W3639" s="4">
        <f>ROUND(E3639*Hilfswerte!$B$31,0)</f>
        <v>7811</v>
      </c>
      <c r="X3639" s="4">
        <f t="shared" si="454"/>
        <v>0</v>
      </c>
      <c r="Y3639" s="4" t="str">
        <f>IF(T3639="A - Top-Kunde","bereits Top-Kunde",IF(AND(V3639&lt;=Hilfswerte!$B$34,H3639&lt;0.5*W3639),"Hoch",IF(AND(V3639&lt;=Hilfswerte!$B$35,H3639&lt;0.7*W3639),"Mittel","Niedrig")))</f>
        <v>Niedrig</v>
      </c>
      <c r="Z3639" s="4">
        <f t="shared" si="455"/>
        <v>3.6</v>
      </c>
      <c r="AA3639" s="4" t="str">
        <f>IF(J3639&gt;365,"Bereits abgewandert (Segment D)",IF(Z3639&gt;=Hilfswerte!$B$38,"Rot - akut gefaehrdet",IF(Z3639&gt;=Hilfswerte!$B$39,"Gelb - beobachten","Gruen - stabil")))</f>
        <v>Gruen - stabil</v>
      </c>
    </row>
    <row r="3640" spans="1:27" ht="15" customHeight="1" x14ac:dyDescent="0.25">
      <c r="A3640" s="4" t="s">
        <v>3987</v>
      </c>
      <c r="B3640" s="4" t="s">
        <v>148</v>
      </c>
      <c r="C3640" s="4" t="s">
        <v>84</v>
      </c>
      <c r="D3640" s="4" t="s">
        <v>30</v>
      </c>
      <c r="E3640" s="4">
        <v>50</v>
      </c>
      <c r="F3640" s="4">
        <v>12.9</v>
      </c>
      <c r="G3640" s="4">
        <v>7.2</v>
      </c>
      <c r="H3640" s="4">
        <v>1525</v>
      </c>
      <c r="I3640" s="4">
        <v>2</v>
      </c>
      <c r="J3640" s="4">
        <v>140</v>
      </c>
      <c r="K3640" s="4">
        <v>0</v>
      </c>
      <c r="L3640" s="4">
        <v>1</v>
      </c>
      <c r="M3640" s="4">
        <v>5</v>
      </c>
      <c r="N3640" s="4">
        <v>-16.399999999999999</v>
      </c>
      <c r="O3640" s="4">
        <f t="shared" si="448"/>
        <v>3</v>
      </c>
      <c r="P3640" s="4">
        <f t="shared" si="449"/>
        <v>2</v>
      </c>
      <c r="Q3640" s="4">
        <f t="shared" si="450"/>
        <v>3</v>
      </c>
      <c r="R3640" s="4">
        <f t="shared" si="451"/>
        <v>8</v>
      </c>
      <c r="S3640" s="4">
        <f t="shared" si="452"/>
        <v>71.5</v>
      </c>
      <c r="T3640" s="4" t="str">
        <f t="shared" si="453"/>
        <v>C - Entwicklungspotenzial</v>
      </c>
      <c r="U3640" s="4">
        <f>ROUND(((E3640-Hilfswerte!$B$20)/Hilfswerte!$B$21)+((F3640-Hilfswerte!$B$22)/Hilfswerte!$B$23)+((G3640-Hilfswerte!$B$24)/Hilfswerte!$B$25)+0.1*INDEX(Hilfswerte!$B$4:$B$15,MATCH(C3640,Hilfswerte!$A$4:$A$15,0)),2)</f>
        <v>-1.05</v>
      </c>
      <c r="V3640" s="4">
        <f>ROUND(SQRT((((E3640-Hilfswerte!$B$20)/Hilfswerte!$B$21)-Hilfswerte!$B$28)^2+(((F3640-Hilfswerte!$B$22)/Hilfswerte!$B$23)-Hilfswerte!$B$29)^2+(((G3640-Hilfswerte!$B$24)/Hilfswerte!$B$25)-Hilfswerte!$B$30)^2),3)</f>
        <v>0.92500000000000004</v>
      </c>
      <c r="W3640" s="4">
        <f>ROUND(E3640*Hilfswerte!$B$31,0)</f>
        <v>10277</v>
      </c>
      <c r="X3640" s="4">
        <f t="shared" si="454"/>
        <v>8752</v>
      </c>
      <c r="Y3640" s="4" t="str">
        <f>IF(T3640="A - Top-Kunde","bereits Top-Kunde",IF(AND(V3640&lt;=Hilfswerte!$B$34,H3640&lt;0.5*W3640),"Hoch",IF(AND(V3640&lt;=Hilfswerte!$B$35,H3640&lt;0.7*W3640),"Mittel","Niedrig")))</f>
        <v>Mittel</v>
      </c>
      <c r="Z3640" s="4">
        <f t="shared" si="455"/>
        <v>13.8</v>
      </c>
      <c r="AA3640" s="4" t="str">
        <f>IF(J3640&gt;365,"Bereits abgewandert (Segment D)",IF(Z3640&gt;=Hilfswerte!$B$38,"Rot - akut gefaehrdet",IF(Z3640&gt;=Hilfswerte!$B$39,"Gelb - beobachten","Gruen - stabil")))</f>
        <v>Gelb - beobachten</v>
      </c>
    </row>
    <row r="3641" spans="1:27" ht="15" customHeight="1" x14ac:dyDescent="0.25">
      <c r="A3641" s="4" t="s">
        <v>3988</v>
      </c>
      <c r="B3641" s="4" t="s">
        <v>795</v>
      </c>
      <c r="C3641" s="4" t="s">
        <v>33</v>
      </c>
      <c r="D3641" s="4" t="s">
        <v>117</v>
      </c>
      <c r="E3641" s="4">
        <v>138</v>
      </c>
      <c r="F3641" s="4">
        <v>33.4</v>
      </c>
      <c r="G3641" s="4">
        <v>12.1</v>
      </c>
      <c r="H3641" s="4">
        <v>78523</v>
      </c>
      <c r="I3641" s="4">
        <v>5</v>
      </c>
      <c r="J3641" s="4">
        <v>14</v>
      </c>
      <c r="K3641" s="4">
        <v>0</v>
      </c>
      <c r="L3641" s="4">
        <v>-3</v>
      </c>
      <c r="M3641" s="4">
        <v>2</v>
      </c>
      <c r="N3641" s="4">
        <v>12.4</v>
      </c>
      <c r="O3641" s="4">
        <f t="shared" si="448"/>
        <v>5</v>
      </c>
      <c r="P3641" s="4">
        <f t="shared" si="449"/>
        <v>5</v>
      </c>
      <c r="Q3641" s="4">
        <f t="shared" si="450"/>
        <v>5</v>
      </c>
      <c r="R3641" s="4">
        <f t="shared" si="451"/>
        <v>15</v>
      </c>
      <c r="S3641" s="4">
        <f t="shared" si="452"/>
        <v>156.19999999999999</v>
      </c>
      <c r="T3641" s="4" t="str">
        <f t="shared" si="453"/>
        <v>A - Top-Kunde</v>
      </c>
      <c r="U3641" s="4">
        <f>ROUND(((E3641-Hilfswerte!$B$20)/Hilfswerte!$B$21)+((F3641-Hilfswerte!$B$22)/Hilfswerte!$B$23)+((G3641-Hilfswerte!$B$24)/Hilfswerte!$B$25)+0.1*INDEX(Hilfswerte!$B$4:$B$15,MATCH(C3641,Hilfswerte!$A$4:$A$15,0)),2)</f>
        <v>0.5</v>
      </c>
      <c r="V3641" s="4">
        <f>ROUND(SQRT((((E3641-Hilfswerte!$B$20)/Hilfswerte!$B$21)-Hilfswerte!$B$28)^2+(((F3641-Hilfswerte!$B$22)/Hilfswerte!$B$23)-Hilfswerte!$B$29)^2+(((G3641-Hilfswerte!$B$24)/Hilfswerte!$B$25)-Hilfswerte!$B$30)^2),3)</f>
        <v>0.20399999999999999</v>
      </c>
      <c r="W3641" s="4">
        <f>ROUND(E3641*Hilfswerte!$B$31,0)</f>
        <v>28365</v>
      </c>
      <c r="X3641" s="4">
        <f t="shared" si="454"/>
        <v>0</v>
      </c>
      <c r="Y3641" s="4" t="str">
        <f>IF(T3641="A - Top-Kunde","bereits Top-Kunde",IF(AND(V3641&lt;=Hilfswerte!$B$34,H3641&lt;0.5*W3641),"Hoch",IF(AND(V3641&lt;=Hilfswerte!$B$35,H3641&lt;0.7*W3641),"Mittel","Niedrig")))</f>
        <v>bereits Top-Kunde</v>
      </c>
      <c r="Z3641" s="4">
        <f t="shared" si="455"/>
        <v>0.7</v>
      </c>
      <c r="AA3641" s="4" t="str">
        <f>IF(J3641&gt;365,"Bereits abgewandert (Segment D)",IF(Z3641&gt;=Hilfswerte!$B$38,"Rot - akut gefaehrdet",IF(Z3641&gt;=Hilfswerte!$B$39,"Gelb - beobachten","Gruen - stabil")))</f>
        <v>Gruen - stabil</v>
      </c>
    </row>
    <row r="3642" spans="1:27" ht="15" customHeight="1" x14ac:dyDescent="0.25">
      <c r="A3642" s="4" t="s">
        <v>3989</v>
      </c>
      <c r="B3642" s="4" t="s">
        <v>251</v>
      </c>
      <c r="C3642" s="4" t="s">
        <v>84</v>
      </c>
      <c r="D3642" s="4" t="s">
        <v>52</v>
      </c>
      <c r="E3642" s="4">
        <v>57</v>
      </c>
      <c r="F3642" s="4">
        <v>23.9</v>
      </c>
      <c r="G3642" s="4">
        <v>5.2</v>
      </c>
      <c r="H3642" s="4">
        <v>4864</v>
      </c>
      <c r="I3642" s="4">
        <v>2</v>
      </c>
      <c r="J3642" s="4">
        <v>191</v>
      </c>
      <c r="K3642" s="4">
        <v>0</v>
      </c>
      <c r="L3642" s="4">
        <v>3</v>
      </c>
      <c r="M3642" s="4">
        <v>5</v>
      </c>
      <c r="N3642" s="4">
        <v>-3.8</v>
      </c>
      <c r="O3642" s="4">
        <f t="shared" si="448"/>
        <v>2</v>
      </c>
      <c r="P3642" s="4">
        <f t="shared" si="449"/>
        <v>2</v>
      </c>
      <c r="Q3642" s="4">
        <f t="shared" si="450"/>
        <v>4</v>
      </c>
      <c r="R3642" s="4">
        <f t="shared" si="451"/>
        <v>8</v>
      </c>
      <c r="S3642" s="4">
        <f t="shared" si="452"/>
        <v>77.2</v>
      </c>
      <c r="T3642" s="4" t="str">
        <f t="shared" si="453"/>
        <v>C - Entwicklungspotenzial</v>
      </c>
      <c r="U3642" s="4">
        <f>ROUND(((E3642-Hilfswerte!$B$20)/Hilfswerte!$B$21)+((F3642-Hilfswerte!$B$22)/Hilfswerte!$B$23)+((G3642-Hilfswerte!$B$24)/Hilfswerte!$B$25)+0.1*INDEX(Hilfswerte!$B$4:$B$15,MATCH(C3642,Hilfswerte!$A$4:$A$15,0)),2)</f>
        <v>-1.1399999999999999</v>
      </c>
      <c r="V3642" s="4">
        <f>ROUND(SQRT((((E3642-Hilfswerte!$B$20)/Hilfswerte!$B$21)-Hilfswerte!$B$28)^2+(((F3642-Hilfswerte!$B$22)/Hilfswerte!$B$23)-Hilfswerte!$B$29)^2+(((G3642-Hilfswerte!$B$24)/Hilfswerte!$B$25)-Hilfswerte!$B$30)^2),3)</f>
        <v>1.093</v>
      </c>
      <c r="W3642" s="4">
        <f>ROUND(E3642*Hilfswerte!$B$31,0)</f>
        <v>11716</v>
      </c>
      <c r="X3642" s="4">
        <f t="shared" si="454"/>
        <v>6852</v>
      </c>
      <c r="Y3642" s="4" t="str">
        <f>IF(T3642="A - Top-Kunde","bereits Top-Kunde",IF(AND(V3642&lt;=Hilfswerte!$B$34,H3642&lt;0.5*W3642),"Hoch",IF(AND(V3642&lt;=Hilfswerte!$B$35,H3642&lt;0.7*W3642),"Mittel","Niedrig")))</f>
        <v>Mittel</v>
      </c>
      <c r="Z3642" s="4">
        <f t="shared" si="455"/>
        <v>11.7</v>
      </c>
      <c r="AA3642" s="4" t="str">
        <f>IF(J3642&gt;365,"Bereits abgewandert (Segment D)",IF(Z3642&gt;=Hilfswerte!$B$38,"Rot - akut gefaehrdet",IF(Z3642&gt;=Hilfswerte!$B$39,"Gelb - beobachten","Gruen - stabil")))</f>
        <v>Gruen - stabil</v>
      </c>
    </row>
    <row r="3643" spans="1:27" ht="15" customHeight="1" x14ac:dyDescent="0.25">
      <c r="A3643" s="4" t="s">
        <v>3990</v>
      </c>
      <c r="B3643" s="4" t="s">
        <v>335</v>
      </c>
      <c r="C3643" s="4" t="s">
        <v>89</v>
      </c>
      <c r="D3643" s="4" t="s">
        <v>30</v>
      </c>
      <c r="E3643" s="4">
        <v>247</v>
      </c>
      <c r="F3643" s="4">
        <v>45.6</v>
      </c>
      <c r="G3643" s="4">
        <v>19</v>
      </c>
      <c r="H3643" s="4">
        <v>0</v>
      </c>
      <c r="I3643" s="4">
        <v>0</v>
      </c>
      <c r="J3643" s="4">
        <v>590</v>
      </c>
      <c r="K3643" s="4">
        <v>0</v>
      </c>
      <c r="L3643" s="4">
        <v>0</v>
      </c>
      <c r="M3643" s="4">
        <v>0</v>
      </c>
      <c r="N3643" s="4">
        <v>-64.5</v>
      </c>
      <c r="O3643" s="4">
        <f t="shared" si="448"/>
        <v>1</v>
      </c>
      <c r="P3643" s="4">
        <f t="shared" si="449"/>
        <v>1</v>
      </c>
      <c r="Q3643" s="4">
        <f t="shared" si="450"/>
        <v>1</v>
      </c>
      <c r="R3643" s="4">
        <f t="shared" si="451"/>
        <v>3</v>
      </c>
      <c r="S3643" s="4">
        <f t="shared" si="452"/>
        <v>-2.2999999999999998</v>
      </c>
      <c r="T3643" s="4" t="str">
        <f t="shared" si="453"/>
        <v>D - Abwanderungsrisiko</v>
      </c>
      <c r="U3643" s="4">
        <f>ROUND(((E3643-Hilfswerte!$B$20)/Hilfswerte!$B$21)+((F3643-Hilfswerte!$B$22)/Hilfswerte!$B$23)+((G3643-Hilfswerte!$B$24)/Hilfswerte!$B$25)+0.1*INDEX(Hilfswerte!$B$4:$B$15,MATCH(C3643,Hilfswerte!$A$4:$A$15,0)),2)</f>
        <v>2.5499999999999998</v>
      </c>
      <c r="V3643" s="4">
        <f>ROUND(SQRT((((E3643-Hilfswerte!$B$20)/Hilfswerte!$B$21)-Hilfswerte!$B$28)^2+(((F3643-Hilfswerte!$B$22)/Hilfswerte!$B$23)-Hilfswerte!$B$29)^2+(((G3643-Hilfswerte!$B$24)/Hilfswerte!$B$25)-Hilfswerte!$B$30)^2),3)</f>
        <v>1.2909999999999999</v>
      </c>
      <c r="W3643" s="4">
        <f>ROUND(E3643*Hilfswerte!$B$31,0)</f>
        <v>50770</v>
      </c>
      <c r="X3643" s="4">
        <f t="shared" si="454"/>
        <v>50770</v>
      </c>
      <c r="Y3643" s="4" t="str">
        <f>IF(T3643="A - Top-Kunde","bereits Top-Kunde",IF(AND(V3643&lt;=Hilfswerte!$B$34,H3643&lt;0.5*W3643),"Hoch",IF(AND(V3643&lt;=Hilfswerte!$B$35,H3643&lt;0.7*W3643),"Mittel","Niedrig")))</f>
        <v>Niedrig</v>
      </c>
      <c r="Z3643" s="4">
        <f t="shared" si="455"/>
        <v>55.3</v>
      </c>
      <c r="AA3643" s="4" t="str">
        <f>IF(J3643&gt;365,"Bereits abgewandert (Segment D)",IF(Z3643&gt;=Hilfswerte!$B$38,"Rot - akut gefaehrdet",IF(Z3643&gt;=Hilfswerte!$B$39,"Gelb - beobachten","Gruen - stabil")))</f>
        <v>Bereits abgewandert (Segment D)</v>
      </c>
    </row>
    <row r="3644" spans="1:27" ht="15" customHeight="1" x14ac:dyDescent="0.25">
      <c r="A3644" s="4" t="s">
        <v>3991</v>
      </c>
      <c r="B3644" s="4" t="s">
        <v>410</v>
      </c>
      <c r="C3644" s="4" t="s">
        <v>55</v>
      </c>
      <c r="D3644" s="4" t="s">
        <v>30</v>
      </c>
      <c r="E3644" s="4">
        <v>563</v>
      </c>
      <c r="F3644" s="4">
        <v>100.4</v>
      </c>
      <c r="G3644" s="4">
        <v>12.5</v>
      </c>
      <c r="H3644" s="4">
        <v>103473</v>
      </c>
      <c r="I3644" s="4">
        <v>4</v>
      </c>
      <c r="J3644" s="4">
        <v>85</v>
      </c>
      <c r="K3644" s="4">
        <v>0</v>
      </c>
      <c r="L3644" s="4">
        <v>24</v>
      </c>
      <c r="M3644" s="4">
        <v>4</v>
      </c>
      <c r="N3644" s="4">
        <v>7.7</v>
      </c>
      <c r="O3644" s="4">
        <f t="shared" si="448"/>
        <v>4</v>
      </c>
      <c r="P3644" s="4">
        <f t="shared" si="449"/>
        <v>4</v>
      </c>
      <c r="Q3644" s="4">
        <f t="shared" si="450"/>
        <v>5</v>
      </c>
      <c r="R3644" s="4">
        <f t="shared" si="451"/>
        <v>13</v>
      </c>
      <c r="S3644" s="4">
        <f t="shared" si="452"/>
        <v>126.7</v>
      </c>
      <c r="T3644" s="4" t="str">
        <f t="shared" si="453"/>
        <v>A - Top-Kunde</v>
      </c>
      <c r="U3644" s="4">
        <f>ROUND(((E3644-Hilfswerte!$B$20)/Hilfswerte!$B$21)+((F3644-Hilfswerte!$B$22)/Hilfswerte!$B$23)+((G3644-Hilfswerte!$B$24)/Hilfswerte!$B$25)+0.1*INDEX(Hilfswerte!$B$4:$B$15,MATCH(C3644,Hilfswerte!$A$4:$A$15,0)),2)</f>
        <v>3.86</v>
      </c>
      <c r="V3644" s="4">
        <f>ROUND(SQRT((((E3644-Hilfswerte!$B$20)/Hilfswerte!$B$21)-Hilfswerte!$B$28)^2+(((F3644-Hilfswerte!$B$22)/Hilfswerte!$B$23)-Hilfswerte!$B$29)^2+(((G3644-Hilfswerte!$B$24)/Hilfswerte!$B$25)-Hilfswerte!$B$30)^2),3)</f>
        <v>2.0459999999999998</v>
      </c>
      <c r="W3644" s="4">
        <f>ROUND(E3644*Hilfswerte!$B$31,0)</f>
        <v>115722</v>
      </c>
      <c r="X3644" s="4">
        <f t="shared" si="454"/>
        <v>12249</v>
      </c>
      <c r="Y3644" s="4" t="str">
        <f>IF(T3644="A - Top-Kunde","bereits Top-Kunde",IF(AND(V3644&lt;=Hilfswerte!$B$34,H3644&lt;0.5*W3644),"Hoch",IF(AND(V3644&lt;=Hilfswerte!$B$35,H3644&lt;0.7*W3644),"Mittel","Niedrig")))</f>
        <v>bereits Top-Kunde</v>
      </c>
      <c r="Z3644" s="4">
        <f t="shared" si="455"/>
        <v>9.1</v>
      </c>
      <c r="AA3644" s="4" t="str">
        <f>IF(J3644&gt;365,"Bereits abgewandert (Segment D)",IF(Z3644&gt;=Hilfswerte!$B$38,"Rot - akut gefaehrdet",IF(Z3644&gt;=Hilfswerte!$B$39,"Gelb - beobachten","Gruen - stabil")))</f>
        <v>Gruen - stabil</v>
      </c>
    </row>
    <row r="3645" spans="1:27" ht="15" customHeight="1" x14ac:dyDescent="0.25">
      <c r="A3645" s="4" t="s">
        <v>3992</v>
      </c>
      <c r="B3645" s="4" t="s">
        <v>778</v>
      </c>
      <c r="C3645" s="4" t="s">
        <v>89</v>
      </c>
      <c r="D3645" s="4" t="s">
        <v>30</v>
      </c>
      <c r="E3645" s="4">
        <v>542</v>
      </c>
      <c r="F3645" s="4">
        <v>172.6</v>
      </c>
      <c r="G3645" s="4">
        <v>8.9</v>
      </c>
      <c r="H3645" s="4">
        <v>32519</v>
      </c>
      <c r="I3645" s="4">
        <v>2</v>
      </c>
      <c r="J3645" s="4">
        <v>52</v>
      </c>
      <c r="K3645" s="4">
        <v>0</v>
      </c>
      <c r="L3645" s="4">
        <v>48</v>
      </c>
      <c r="M3645" s="4">
        <v>2</v>
      </c>
      <c r="N3645" s="4">
        <v>0.9</v>
      </c>
      <c r="O3645" s="4">
        <f t="shared" si="448"/>
        <v>4</v>
      </c>
      <c r="P3645" s="4">
        <f t="shared" si="449"/>
        <v>2</v>
      </c>
      <c r="Q3645" s="4">
        <f t="shared" si="450"/>
        <v>5</v>
      </c>
      <c r="R3645" s="4">
        <f t="shared" si="451"/>
        <v>11</v>
      </c>
      <c r="S3645" s="4">
        <f t="shared" si="452"/>
        <v>96.1</v>
      </c>
      <c r="T3645" s="4" t="str">
        <f t="shared" si="453"/>
        <v>C - Entwicklungspotenzial</v>
      </c>
      <c r="U3645" s="4">
        <f>ROUND(((E3645-Hilfswerte!$B$20)/Hilfswerte!$B$21)+((F3645-Hilfswerte!$B$22)/Hilfswerte!$B$23)+((G3645-Hilfswerte!$B$24)/Hilfswerte!$B$25)+0.1*INDEX(Hilfswerte!$B$4:$B$15,MATCH(C3645,Hilfswerte!$A$4:$A$15,0)),2)</f>
        <v>4.5</v>
      </c>
      <c r="V3645" s="4">
        <f>ROUND(SQRT((((E3645-Hilfswerte!$B$20)/Hilfswerte!$B$21)-Hilfswerte!$B$28)^2+(((F3645-Hilfswerte!$B$22)/Hilfswerte!$B$23)-Hilfswerte!$B$29)^2+(((G3645-Hilfswerte!$B$24)/Hilfswerte!$B$25)-Hilfswerte!$B$30)^2),3)</f>
        <v>2.9380000000000002</v>
      </c>
      <c r="W3645" s="4">
        <f>ROUND(E3645*Hilfswerte!$B$31,0)</f>
        <v>111406</v>
      </c>
      <c r="X3645" s="4">
        <f t="shared" si="454"/>
        <v>78887</v>
      </c>
      <c r="Y3645" s="4" t="str">
        <f>IF(T3645="A - Top-Kunde","bereits Top-Kunde",IF(AND(V3645&lt;=Hilfswerte!$B$34,H3645&lt;0.5*W3645),"Hoch",IF(AND(V3645&lt;=Hilfswerte!$B$35,H3645&lt;0.7*W3645),"Mittel","Niedrig")))</f>
        <v>Niedrig</v>
      </c>
      <c r="Z3645" s="4">
        <f t="shared" si="455"/>
        <v>12.2</v>
      </c>
      <c r="AA3645" s="4" t="str">
        <f>IF(J3645&gt;365,"Bereits abgewandert (Segment D)",IF(Z3645&gt;=Hilfswerte!$B$38,"Rot - akut gefaehrdet",IF(Z3645&gt;=Hilfswerte!$B$39,"Gelb - beobachten","Gruen - stabil")))</f>
        <v>Gruen - stabil</v>
      </c>
    </row>
    <row r="3646" spans="1:27" ht="15" customHeight="1" x14ac:dyDescent="0.25">
      <c r="A3646" s="4" t="s">
        <v>3993</v>
      </c>
      <c r="B3646" s="4" t="s">
        <v>1304</v>
      </c>
      <c r="C3646" s="4" t="s">
        <v>62</v>
      </c>
      <c r="D3646" s="4" t="s">
        <v>30</v>
      </c>
      <c r="E3646" s="4">
        <v>5</v>
      </c>
      <c r="F3646" s="4">
        <v>1.3</v>
      </c>
      <c r="G3646" s="4">
        <v>6.2</v>
      </c>
      <c r="H3646" s="4">
        <v>271</v>
      </c>
      <c r="I3646" s="4">
        <v>2</v>
      </c>
      <c r="J3646" s="4">
        <v>102</v>
      </c>
      <c r="K3646" s="4">
        <v>0</v>
      </c>
      <c r="L3646" s="4">
        <v>-1</v>
      </c>
      <c r="M3646" s="4">
        <v>3</v>
      </c>
      <c r="N3646" s="4">
        <v>5.6</v>
      </c>
      <c r="O3646" s="4">
        <f t="shared" si="448"/>
        <v>3</v>
      </c>
      <c r="P3646" s="4">
        <f t="shared" si="449"/>
        <v>2</v>
      </c>
      <c r="Q3646" s="4">
        <f t="shared" si="450"/>
        <v>2</v>
      </c>
      <c r="R3646" s="4">
        <f t="shared" si="451"/>
        <v>7</v>
      </c>
      <c r="S3646" s="4">
        <f t="shared" si="452"/>
        <v>72.8</v>
      </c>
      <c r="T3646" s="4" t="str">
        <f t="shared" si="453"/>
        <v>C - Entwicklungspotenzial</v>
      </c>
      <c r="U3646" s="4">
        <f>ROUND(((E3646-Hilfswerte!$B$20)/Hilfswerte!$B$21)+((F3646-Hilfswerte!$B$22)/Hilfswerte!$B$23)+((G3646-Hilfswerte!$B$24)/Hilfswerte!$B$25)+0.1*INDEX(Hilfswerte!$B$4:$B$15,MATCH(C3646,Hilfswerte!$A$4:$A$15,0)),2)</f>
        <v>-1.19</v>
      </c>
      <c r="V3646" s="4">
        <f>ROUND(SQRT((((E3646-Hilfswerte!$B$20)/Hilfswerte!$B$21)-Hilfswerte!$B$28)^2+(((F3646-Hilfswerte!$B$22)/Hilfswerte!$B$23)-Hilfswerte!$B$29)^2+(((G3646-Hilfswerte!$B$24)/Hilfswerte!$B$25)-Hilfswerte!$B$30)^2),3)</f>
        <v>1.2430000000000001</v>
      </c>
      <c r="W3646" s="4">
        <f>ROUND(E3646*Hilfswerte!$B$31,0)</f>
        <v>1028</v>
      </c>
      <c r="X3646" s="4">
        <f t="shared" si="454"/>
        <v>757</v>
      </c>
      <c r="Y3646" s="4" t="str">
        <f>IF(T3646="A - Top-Kunde","bereits Top-Kunde",IF(AND(V3646&lt;=Hilfswerte!$B$34,H3646&lt;0.5*W3646),"Hoch",IF(AND(V3646&lt;=Hilfswerte!$B$35,H3646&lt;0.7*W3646),"Mittel","Niedrig")))</f>
        <v>Niedrig</v>
      </c>
      <c r="Z3646" s="4">
        <f t="shared" si="455"/>
        <v>5.0999999999999996</v>
      </c>
      <c r="AA3646" s="4" t="str">
        <f>IF(J3646&gt;365,"Bereits abgewandert (Segment D)",IF(Z3646&gt;=Hilfswerte!$B$38,"Rot - akut gefaehrdet",IF(Z3646&gt;=Hilfswerte!$B$39,"Gelb - beobachten","Gruen - stabil")))</f>
        <v>Gruen - stabil</v>
      </c>
    </row>
    <row r="3647" spans="1:27" ht="15" customHeight="1" x14ac:dyDescent="0.25">
      <c r="A3647" s="4" t="s">
        <v>3994</v>
      </c>
      <c r="B3647" s="4" t="s">
        <v>1600</v>
      </c>
      <c r="C3647" s="4" t="s">
        <v>84</v>
      </c>
      <c r="D3647" s="4" t="s">
        <v>30</v>
      </c>
      <c r="E3647" s="4">
        <v>28</v>
      </c>
      <c r="F3647" s="4">
        <v>4.2</v>
      </c>
      <c r="G3647" s="4">
        <v>8.1999999999999993</v>
      </c>
      <c r="H3647" s="4">
        <v>0</v>
      </c>
      <c r="I3647" s="4">
        <v>0</v>
      </c>
      <c r="J3647" s="4">
        <v>633</v>
      </c>
      <c r="K3647" s="4">
        <v>0</v>
      </c>
      <c r="L3647" s="4">
        <v>0</v>
      </c>
      <c r="M3647" s="4">
        <v>0</v>
      </c>
      <c r="N3647" s="4">
        <v>-42.4</v>
      </c>
      <c r="O3647" s="4">
        <f t="shared" si="448"/>
        <v>1</v>
      </c>
      <c r="P3647" s="4">
        <f t="shared" si="449"/>
        <v>1</v>
      </c>
      <c r="Q3647" s="4">
        <f t="shared" si="450"/>
        <v>1</v>
      </c>
      <c r="R3647" s="4">
        <f t="shared" si="451"/>
        <v>3</v>
      </c>
      <c r="S3647" s="4">
        <f t="shared" si="452"/>
        <v>8.8000000000000007</v>
      </c>
      <c r="T3647" s="4" t="str">
        <f t="shared" si="453"/>
        <v>D - Abwanderungsrisiko</v>
      </c>
      <c r="U3647" s="4">
        <f>ROUND(((E3647-Hilfswerte!$B$20)/Hilfswerte!$B$21)+((F3647-Hilfswerte!$B$22)/Hilfswerte!$B$23)+((G3647-Hilfswerte!$B$24)/Hilfswerte!$B$25)+0.1*INDEX(Hilfswerte!$B$4:$B$15,MATCH(C3647,Hilfswerte!$A$4:$A$15,0)),2)</f>
        <v>-1.1399999999999999</v>
      </c>
      <c r="V3647" s="4">
        <f>ROUND(SQRT((((E3647-Hilfswerte!$B$20)/Hilfswerte!$B$21)-Hilfswerte!$B$28)^2+(((F3647-Hilfswerte!$B$22)/Hilfswerte!$B$23)-Hilfswerte!$B$29)^2+(((G3647-Hilfswerte!$B$24)/Hilfswerte!$B$25)-Hilfswerte!$B$30)^2),3)</f>
        <v>0.97299999999999998</v>
      </c>
      <c r="W3647" s="4">
        <f>ROUND(E3647*Hilfswerte!$B$31,0)</f>
        <v>5755</v>
      </c>
      <c r="X3647" s="4">
        <f t="shared" si="454"/>
        <v>5755</v>
      </c>
      <c r="Y3647" s="4" t="str">
        <f>IF(T3647="A - Top-Kunde","bereits Top-Kunde",IF(AND(V3647&lt;=Hilfswerte!$B$34,H3647&lt;0.5*W3647),"Hoch",IF(AND(V3647&lt;=Hilfswerte!$B$35,H3647&lt;0.7*W3647),"Mittel","Niedrig")))</f>
        <v>Mittel</v>
      </c>
      <c r="Z3647" s="4">
        <f t="shared" si="455"/>
        <v>48.6</v>
      </c>
      <c r="AA3647" s="4" t="str">
        <f>IF(J3647&gt;365,"Bereits abgewandert (Segment D)",IF(Z3647&gt;=Hilfswerte!$B$38,"Rot - akut gefaehrdet",IF(Z3647&gt;=Hilfswerte!$B$39,"Gelb - beobachten","Gruen - stabil")))</f>
        <v>Bereits abgewandert (Segment D)</v>
      </c>
    </row>
    <row r="3648" spans="1:27" ht="15" customHeight="1" x14ac:dyDescent="0.25">
      <c r="A3648" s="4" t="s">
        <v>3995</v>
      </c>
      <c r="B3648" s="4" t="s">
        <v>428</v>
      </c>
      <c r="C3648" s="4" t="s">
        <v>84</v>
      </c>
      <c r="D3648" s="4" t="s">
        <v>30</v>
      </c>
      <c r="E3648" s="4">
        <v>74</v>
      </c>
      <c r="F3648" s="4">
        <v>12.1</v>
      </c>
      <c r="G3648" s="4">
        <v>11.3</v>
      </c>
      <c r="H3648" s="4">
        <v>13069</v>
      </c>
      <c r="I3648" s="4">
        <v>6</v>
      </c>
      <c r="J3648" s="4">
        <v>13</v>
      </c>
      <c r="K3648" s="4">
        <v>0</v>
      </c>
      <c r="L3648" s="4">
        <v>18</v>
      </c>
      <c r="M3648" s="4">
        <v>6</v>
      </c>
      <c r="N3648" s="4">
        <v>5.4</v>
      </c>
      <c r="O3648" s="4">
        <f t="shared" si="448"/>
        <v>5</v>
      </c>
      <c r="P3648" s="4">
        <f t="shared" si="449"/>
        <v>5</v>
      </c>
      <c r="Q3648" s="4">
        <f t="shared" si="450"/>
        <v>5</v>
      </c>
      <c r="R3648" s="4">
        <f t="shared" si="451"/>
        <v>15</v>
      </c>
      <c r="S3648" s="4">
        <f t="shared" si="452"/>
        <v>147.30000000000001</v>
      </c>
      <c r="T3648" s="4" t="str">
        <f t="shared" si="453"/>
        <v>A - Top-Kunde</v>
      </c>
      <c r="U3648" s="4">
        <f>ROUND(((E3648-Hilfswerte!$B$20)/Hilfswerte!$B$21)+((F3648-Hilfswerte!$B$22)/Hilfswerte!$B$23)+((G3648-Hilfswerte!$B$24)/Hilfswerte!$B$25)+0.1*INDEX(Hilfswerte!$B$4:$B$15,MATCH(C3648,Hilfswerte!$A$4:$A$15,0)),2)</f>
        <v>-0.31</v>
      </c>
      <c r="V3648" s="4">
        <f>ROUND(SQRT((((E3648-Hilfswerte!$B$20)/Hilfswerte!$B$21)-Hilfswerte!$B$28)^2+(((F3648-Hilfswerte!$B$22)/Hilfswerte!$B$23)-Hilfswerte!$B$29)^2+(((G3648-Hilfswerte!$B$24)/Hilfswerte!$B$25)-Hilfswerte!$B$30)^2),3)</f>
        <v>0.61</v>
      </c>
      <c r="W3648" s="4">
        <f>ROUND(E3648*Hilfswerte!$B$31,0)</f>
        <v>15210</v>
      </c>
      <c r="X3648" s="4">
        <f t="shared" si="454"/>
        <v>2141</v>
      </c>
      <c r="Y3648" s="4" t="str">
        <f>IF(T3648="A - Top-Kunde","bereits Top-Kunde",IF(AND(V3648&lt;=Hilfswerte!$B$34,H3648&lt;0.5*W3648),"Hoch",IF(AND(V3648&lt;=Hilfswerte!$B$35,H3648&lt;0.7*W3648),"Mittel","Niedrig")))</f>
        <v>bereits Top-Kunde</v>
      </c>
      <c r="Z3648" s="4">
        <f t="shared" si="455"/>
        <v>4.3</v>
      </c>
      <c r="AA3648" s="4" t="str">
        <f>IF(J3648&gt;365,"Bereits abgewandert (Segment D)",IF(Z3648&gt;=Hilfswerte!$B$38,"Rot - akut gefaehrdet",IF(Z3648&gt;=Hilfswerte!$B$39,"Gelb - beobachten","Gruen - stabil")))</f>
        <v>Gruen - stabil</v>
      </c>
    </row>
    <row r="3649" spans="1:27" ht="15" customHeight="1" x14ac:dyDescent="0.25">
      <c r="A3649" s="4" t="s">
        <v>3996</v>
      </c>
      <c r="B3649" s="4" t="s">
        <v>585</v>
      </c>
      <c r="C3649" s="4" t="s">
        <v>74</v>
      </c>
      <c r="D3649" s="4" t="s">
        <v>48</v>
      </c>
      <c r="E3649" s="4">
        <v>61</v>
      </c>
      <c r="F3649" s="4">
        <v>10.8</v>
      </c>
      <c r="G3649" s="4">
        <v>10.6</v>
      </c>
      <c r="H3649" s="4">
        <v>2079</v>
      </c>
      <c r="I3649" s="4">
        <v>4</v>
      </c>
      <c r="J3649" s="4">
        <v>89</v>
      </c>
      <c r="K3649" s="4">
        <v>2</v>
      </c>
      <c r="L3649" s="4">
        <v>-6</v>
      </c>
      <c r="M3649" s="4">
        <v>4</v>
      </c>
      <c r="N3649" s="4">
        <v>13.8</v>
      </c>
      <c r="O3649" s="4">
        <f t="shared" si="448"/>
        <v>4</v>
      </c>
      <c r="P3649" s="4">
        <f t="shared" si="449"/>
        <v>4</v>
      </c>
      <c r="Q3649" s="4">
        <f t="shared" si="450"/>
        <v>3</v>
      </c>
      <c r="R3649" s="4">
        <f t="shared" si="451"/>
        <v>11</v>
      </c>
      <c r="S3649" s="4">
        <f t="shared" si="452"/>
        <v>104.9</v>
      </c>
      <c r="T3649" s="4" t="str">
        <f t="shared" si="453"/>
        <v>C - Entwicklungspotenzial</v>
      </c>
      <c r="U3649" s="4">
        <f>ROUND(((E3649-Hilfswerte!$B$20)/Hilfswerte!$B$21)+((F3649-Hilfswerte!$B$22)/Hilfswerte!$B$23)+((G3649-Hilfswerte!$B$24)/Hilfswerte!$B$25)+0.1*INDEX(Hilfswerte!$B$4:$B$15,MATCH(C3649,Hilfswerte!$A$4:$A$15,0)),2)</f>
        <v>-0.52</v>
      </c>
      <c r="V3649" s="4">
        <f>ROUND(SQRT((((E3649-Hilfswerte!$B$20)/Hilfswerte!$B$21)-Hilfswerte!$B$28)^2+(((F3649-Hilfswerte!$B$22)/Hilfswerte!$B$23)-Hilfswerte!$B$29)^2+(((G3649-Hilfswerte!$B$24)/Hilfswerte!$B$25)-Hilfswerte!$B$30)^2),3)</f>
        <v>0.67100000000000004</v>
      </c>
      <c r="W3649" s="4">
        <f>ROUND(E3649*Hilfswerte!$B$31,0)</f>
        <v>12538</v>
      </c>
      <c r="X3649" s="4">
        <f t="shared" si="454"/>
        <v>10459</v>
      </c>
      <c r="Y3649" s="4" t="str">
        <f>IF(T3649="A - Top-Kunde","bereits Top-Kunde",IF(AND(V3649&lt;=Hilfswerte!$B$34,H3649&lt;0.5*W3649),"Hoch",IF(AND(V3649&lt;=Hilfswerte!$B$35,H3649&lt;0.7*W3649),"Mittel","Niedrig")))</f>
        <v>Hoch</v>
      </c>
      <c r="Z3649" s="4">
        <f t="shared" si="455"/>
        <v>10.5</v>
      </c>
      <c r="AA3649" s="4" t="str">
        <f>IF(J3649&gt;365,"Bereits abgewandert (Segment D)",IF(Z3649&gt;=Hilfswerte!$B$38,"Rot - akut gefaehrdet",IF(Z3649&gt;=Hilfswerte!$B$39,"Gelb - beobachten","Gruen - stabil")))</f>
        <v>Gruen - stabil</v>
      </c>
    </row>
    <row r="3650" spans="1:27" ht="15" customHeight="1" x14ac:dyDescent="0.25">
      <c r="A3650" s="4" t="s">
        <v>3997</v>
      </c>
      <c r="B3650" s="4" t="s">
        <v>585</v>
      </c>
      <c r="C3650" s="4" t="s">
        <v>38</v>
      </c>
      <c r="D3650" s="4" t="s">
        <v>93</v>
      </c>
      <c r="E3650" s="4">
        <v>19</v>
      </c>
      <c r="F3650" s="4">
        <v>4</v>
      </c>
      <c r="G3650" s="4">
        <v>3.5</v>
      </c>
      <c r="H3650" s="4">
        <v>1246</v>
      </c>
      <c r="I3650" s="4">
        <v>3</v>
      </c>
      <c r="J3650" s="4">
        <v>6</v>
      </c>
      <c r="K3650" s="4">
        <v>1</v>
      </c>
      <c r="L3650" s="4">
        <v>10</v>
      </c>
      <c r="M3650" s="4">
        <v>1</v>
      </c>
      <c r="N3650" s="4">
        <v>28.4</v>
      </c>
      <c r="O3650" s="4">
        <f t="shared" ref="O3650:O3713" si="456">IF(J3650&gt;365,1,IF(J3650&lt;=30,5,IF(J3650&lt;=90,4,IF(J3650&lt;=180,3,2))))</f>
        <v>5</v>
      </c>
      <c r="P3650" s="4">
        <f t="shared" ref="P3650:P3713" si="457">IF(I3650&gt;=5,5,IF(I3650&gt;=4,4,IF(I3650&gt;=3,3,IF(I3650&gt;=2,2,1))))</f>
        <v>3</v>
      </c>
      <c r="Q3650" s="4">
        <f t="shared" ref="Q3650:Q3713" si="458">IF(H3650&gt;=7500,5,IF(H3650&gt;=2500,4,IF(H3650&gt;=1000,3,IF(H3650&gt;=1,2,1))))</f>
        <v>3</v>
      </c>
      <c r="R3650" s="4">
        <f t="shared" ref="R3650:R3713" si="459">O3650+P3650+Q3650</f>
        <v>11</v>
      </c>
      <c r="S3650" s="4">
        <f t="shared" ref="S3650:S3713" si="460">ROUND(10*R3650+0.5*N3650-6*K3650-0.3*MAX(0,L3650),1)</f>
        <v>115.2</v>
      </c>
      <c r="T3650" s="4" t="str">
        <f t="shared" ref="T3650:T3713" si="461">IF(J3650&gt;365,"D - Abwanderungsrisiko",IF(S3650&gt;=125,"A - Top-Kunde",IF(S3650&gt;=105,"B - Kernkunde","C - Entwicklungspotenzial")))</f>
        <v>B - Kernkunde</v>
      </c>
      <c r="U3650" s="4">
        <f>ROUND(((E3650-Hilfswerte!$B$20)/Hilfswerte!$B$21)+((F3650-Hilfswerte!$B$22)/Hilfswerte!$B$23)+((G3650-Hilfswerte!$B$24)/Hilfswerte!$B$25)+0.1*INDEX(Hilfswerte!$B$4:$B$15,MATCH(C3650,Hilfswerte!$A$4:$A$15,0)),2)</f>
        <v>-1.59</v>
      </c>
      <c r="V3650" s="4">
        <f>ROUND(SQRT((((E3650-Hilfswerte!$B$20)/Hilfswerte!$B$21)-Hilfswerte!$B$28)^2+(((F3650-Hilfswerte!$B$22)/Hilfswerte!$B$23)-Hilfswerte!$B$29)^2+(((G3650-Hilfswerte!$B$24)/Hilfswerte!$B$25)-Hilfswerte!$B$30)^2),3)</f>
        <v>1.5069999999999999</v>
      </c>
      <c r="W3650" s="4">
        <f>ROUND(E3650*Hilfswerte!$B$31,0)</f>
        <v>3905</v>
      </c>
      <c r="X3650" s="4">
        <f t="shared" ref="X3650:X3713" si="462">MAX(0,W3650-H3650)</f>
        <v>2659</v>
      </c>
      <c r="Y3650" s="4" t="str">
        <f>IF(T3650="A - Top-Kunde","bereits Top-Kunde",IF(AND(V3650&lt;=Hilfswerte!$B$34,H3650&lt;0.5*W3650),"Hoch",IF(AND(V3650&lt;=Hilfswerte!$B$35,H3650&lt;0.7*W3650),"Mittel","Niedrig")))</f>
        <v>Niedrig</v>
      </c>
      <c r="Z3650" s="4">
        <f t="shared" ref="Z3650:Z3713" si="463">ROUND(0.4*MAX(0,-N3650)+3*K3650+0.2*MAX(0,L3650)+0.05*J3650,1)</f>
        <v>5.3</v>
      </c>
      <c r="AA3650" s="4" t="str">
        <f>IF(J3650&gt;365,"Bereits abgewandert (Segment D)",IF(Z3650&gt;=Hilfswerte!$B$38,"Rot - akut gefaehrdet",IF(Z3650&gt;=Hilfswerte!$B$39,"Gelb - beobachten","Gruen - stabil")))</f>
        <v>Gruen - stabil</v>
      </c>
    </row>
    <row r="3651" spans="1:27" ht="15" customHeight="1" x14ac:dyDescent="0.25">
      <c r="A3651" s="4" t="s">
        <v>3998</v>
      </c>
      <c r="B3651" s="4" t="s">
        <v>587</v>
      </c>
      <c r="C3651" s="4" t="s">
        <v>89</v>
      </c>
      <c r="D3651" s="4" t="s">
        <v>56</v>
      </c>
      <c r="E3651" s="4">
        <v>119</v>
      </c>
      <c r="F3651" s="4">
        <v>21.2</v>
      </c>
      <c r="G3651" s="4">
        <v>15.8</v>
      </c>
      <c r="H3651" s="4">
        <v>3505</v>
      </c>
      <c r="I3651" s="4">
        <v>1</v>
      </c>
      <c r="J3651" s="4">
        <v>205</v>
      </c>
      <c r="K3651" s="4">
        <v>1</v>
      </c>
      <c r="L3651" s="4">
        <v>34</v>
      </c>
      <c r="M3651" s="4">
        <v>4</v>
      </c>
      <c r="N3651" s="4">
        <v>11.1</v>
      </c>
      <c r="O3651" s="4">
        <f t="shared" si="456"/>
        <v>2</v>
      </c>
      <c r="P3651" s="4">
        <f t="shared" si="457"/>
        <v>1</v>
      </c>
      <c r="Q3651" s="4">
        <f t="shared" si="458"/>
        <v>4</v>
      </c>
      <c r="R3651" s="4">
        <f t="shared" si="459"/>
        <v>7</v>
      </c>
      <c r="S3651" s="4">
        <f t="shared" si="460"/>
        <v>59.4</v>
      </c>
      <c r="T3651" s="4" t="str">
        <f t="shared" si="461"/>
        <v>C - Entwicklungspotenzial</v>
      </c>
      <c r="U3651" s="4">
        <f>ROUND(((E3651-Hilfswerte!$B$20)/Hilfswerte!$B$21)+((F3651-Hilfswerte!$B$22)/Hilfswerte!$B$23)+((G3651-Hilfswerte!$B$24)/Hilfswerte!$B$25)+0.1*INDEX(Hilfswerte!$B$4:$B$15,MATCH(C3651,Hilfswerte!$A$4:$A$15,0)),2)</f>
        <v>1.05</v>
      </c>
      <c r="V3651" s="4">
        <f>ROUND(SQRT((((E3651-Hilfswerte!$B$20)/Hilfswerte!$B$21)-Hilfswerte!$B$28)^2+(((F3651-Hilfswerte!$B$22)/Hilfswerte!$B$23)-Hilfswerte!$B$29)^2+(((G3651-Hilfswerte!$B$24)/Hilfswerte!$B$25)-Hilfswerte!$B$30)^2),3)</f>
        <v>0.81399999999999995</v>
      </c>
      <c r="W3651" s="4">
        <f>ROUND(E3651*Hilfswerte!$B$31,0)</f>
        <v>24460</v>
      </c>
      <c r="X3651" s="4">
        <f t="shared" si="462"/>
        <v>20955</v>
      </c>
      <c r="Y3651" s="4" t="str">
        <f>IF(T3651="A - Top-Kunde","bereits Top-Kunde",IF(AND(V3651&lt;=Hilfswerte!$B$34,H3651&lt;0.5*W3651),"Hoch",IF(AND(V3651&lt;=Hilfswerte!$B$35,H3651&lt;0.7*W3651),"Mittel","Niedrig")))</f>
        <v>Hoch</v>
      </c>
      <c r="Z3651" s="4">
        <f t="shared" si="463"/>
        <v>20.100000000000001</v>
      </c>
      <c r="AA3651" s="4" t="str">
        <f>IF(J3651&gt;365,"Bereits abgewandert (Segment D)",IF(Z3651&gt;=Hilfswerte!$B$38,"Rot - akut gefaehrdet",IF(Z3651&gt;=Hilfswerte!$B$39,"Gelb - beobachten","Gruen - stabil")))</f>
        <v>Rot - akut gefaehrdet</v>
      </c>
    </row>
    <row r="3652" spans="1:27" ht="15" customHeight="1" x14ac:dyDescent="0.25">
      <c r="A3652" s="4" t="s">
        <v>3999</v>
      </c>
      <c r="B3652" s="4" t="s">
        <v>312</v>
      </c>
      <c r="C3652" s="4" t="s">
        <v>59</v>
      </c>
      <c r="D3652" s="4" t="s">
        <v>30</v>
      </c>
      <c r="E3652" s="4">
        <v>47</v>
      </c>
      <c r="F3652" s="4">
        <v>6.4</v>
      </c>
      <c r="G3652" s="4">
        <v>12.7</v>
      </c>
      <c r="H3652" s="4">
        <v>6664</v>
      </c>
      <c r="I3652" s="4">
        <v>5</v>
      </c>
      <c r="J3652" s="4">
        <v>1</v>
      </c>
      <c r="K3652" s="4">
        <v>0</v>
      </c>
      <c r="L3652" s="4">
        <v>46</v>
      </c>
      <c r="M3652" s="4">
        <v>6</v>
      </c>
      <c r="N3652" s="4">
        <v>20.5</v>
      </c>
      <c r="O3652" s="4">
        <f t="shared" si="456"/>
        <v>5</v>
      </c>
      <c r="P3652" s="4">
        <f t="shared" si="457"/>
        <v>5</v>
      </c>
      <c r="Q3652" s="4">
        <f t="shared" si="458"/>
        <v>4</v>
      </c>
      <c r="R3652" s="4">
        <f t="shared" si="459"/>
        <v>14</v>
      </c>
      <c r="S3652" s="4">
        <f t="shared" si="460"/>
        <v>136.5</v>
      </c>
      <c r="T3652" s="4" t="str">
        <f t="shared" si="461"/>
        <v>A - Top-Kunde</v>
      </c>
      <c r="U3652" s="4">
        <f>ROUND(((E3652-Hilfswerte!$B$20)/Hilfswerte!$B$21)+((F3652-Hilfswerte!$B$22)/Hilfswerte!$B$23)+((G3652-Hilfswerte!$B$24)/Hilfswerte!$B$25)+0.1*INDEX(Hilfswerte!$B$4:$B$15,MATCH(C3652,Hilfswerte!$A$4:$A$15,0)),2)</f>
        <v>-0.38</v>
      </c>
      <c r="V3652" s="4">
        <f>ROUND(SQRT((((E3652-Hilfswerte!$B$20)/Hilfswerte!$B$21)-Hilfswerte!$B$28)^2+(((F3652-Hilfswerte!$B$22)/Hilfswerte!$B$23)-Hilfswerte!$B$29)^2+(((G3652-Hilfswerte!$B$24)/Hilfswerte!$B$25)-Hilfswerte!$B$30)^2),3)</f>
        <v>0.79900000000000004</v>
      </c>
      <c r="W3652" s="4">
        <f>ROUND(E3652*Hilfswerte!$B$31,0)</f>
        <v>9661</v>
      </c>
      <c r="X3652" s="4">
        <f t="shared" si="462"/>
        <v>2997</v>
      </c>
      <c r="Y3652" s="4" t="str">
        <f>IF(T3652="A - Top-Kunde","bereits Top-Kunde",IF(AND(V3652&lt;=Hilfswerte!$B$34,H3652&lt;0.5*W3652),"Hoch",IF(AND(V3652&lt;=Hilfswerte!$B$35,H3652&lt;0.7*W3652),"Mittel","Niedrig")))</f>
        <v>bereits Top-Kunde</v>
      </c>
      <c r="Z3652" s="4">
        <f t="shared" si="463"/>
        <v>9.3000000000000007</v>
      </c>
      <c r="AA3652" s="4" t="str">
        <f>IF(J3652&gt;365,"Bereits abgewandert (Segment D)",IF(Z3652&gt;=Hilfswerte!$B$38,"Rot - akut gefaehrdet",IF(Z3652&gt;=Hilfswerte!$B$39,"Gelb - beobachten","Gruen - stabil")))</f>
        <v>Gruen - stabil</v>
      </c>
    </row>
    <row r="3653" spans="1:27" ht="15" customHeight="1" x14ac:dyDescent="0.25">
      <c r="A3653" s="4" t="s">
        <v>4000</v>
      </c>
      <c r="B3653" s="4" t="s">
        <v>258</v>
      </c>
      <c r="C3653" s="4" t="s">
        <v>38</v>
      </c>
      <c r="D3653" s="4" t="s">
        <v>30</v>
      </c>
      <c r="E3653" s="4">
        <v>27</v>
      </c>
      <c r="F3653" s="4">
        <v>7.5</v>
      </c>
      <c r="G3653" s="4">
        <v>15.9</v>
      </c>
      <c r="H3653" s="4">
        <v>10618</v>
      </c>
      <c r="I3653" s="4">
        <v>4</v>
      </c>
      <c r="J3653" s="4">
        <v>4</v>
      </c>
      <c r="K3653" s="4">
        <v>0</v>
      </c>
      <c r="L3653" s="4">
        <v>15</v>
      </c>
      <c r="M3653" s="4">
        <v>3</v>
      </c>
      <c r="N3653" s="4">
        <v>24.8</v>
      </c>
      <c r="O3653" s="4">
        <f t="shared" si="456"/>
        <v>5</v>
      </c>
      <c r="P3653" s="4">
        <f t="shared" si="457"/>
        <v>4</v>
      </c>
      <c r="Q3653" s="4">
        <f t="shared" si="458"/>
        <v>5</v>
      </c>
      <c r="R3653" s="4">
        <f t="shared" si="459"/>
        <v>14</v>
      </c>
      <c r="S3653" s="4">
        <f t="shared" si="460"/>
        <v>147.9</v>
      </c>
      <c r="T3653" s="4" t="str">
        <f t="shared" si="461"/>
        <v>A - Top-Kunde</v>
      </c>
      <c r="U3653" s="4">
        <f>ROUND(((E3653-Hilfswerte!$B$20)/Hilfswerte!$B$21)+((F3653-Hilfswerte!$B$22)/Hilfswerte!$B$23)+((G3653-Hilfswerte!$B$24)/Hilfswerte!$B$25)+0.1*INDEX(Hilfswerte!$B$4:$B$15,MATCH(C3653,Hilfswerte!$A$4:$A$15,0)),2)</f>
        <v>0.48</v>
      </c>
      <c r="V3653" s="4">
        <f>ROUND(SQRT((((E3653-Hilfswerte!$B$20)/Hilfswerte!$B$21)-Hilfswerte!$B$28)^2+(((F3653-Hilfswerte!$B$22)/Hilfswerte!$B$23)-Hilfswerte!$B$29)^2+(((G3653-Hilfswerte!$B$24)/Hilfswerte!$B$25)-Hilfswerte!$B$30)^2),3)</f>
        <v>1.1000000000000001</v>
      </c>
      <c r="W3653" s="4">
        <f>ROUND(E3653*Hilfswerte!$B$31,0)</f>
        <v>5550</v>
      </c>
      <c r="X3653" s="4">
        <f t="shared" si="462"/>
        <v>0</v>
      </c>
      <c r="Y3653" s="4" t="str">
        <f>IF(T3653="A - Top-Kunde","bereits Top-Kunde",IF(AND(V3653&lt;=Hilfswerte!$B$34,H3653&lt;0.5*W3653),"Hoch",IF(AND(V3653&lt;=Hilfswerte!$B$35,H3653&lt;0.7*W3653),"Mittel","Niedrig")))</f>
        <v>bereits Top-Kunde</v>
      </c>
      <c r="Z3653" s="4">
        <f t="shared" si="463"/>
        <v>3.2</v>
      </c>
      <c r="AA3653" s="4" t="str">
        <f>IF(J3653&gt;365,"Bereits abgewandert (Segment D)",IF(Z3653&gt;=Hilfswerte!$B$38,"Rot - akut gefaehrdet",IF(Z3653&gt;=Hilfswerte!$B$39,"Gelb - beobachten","Gruen - stabil")))</f>
        <v>Gruen - stabil</v>
      </c>
    </row>
    <row r="3654" spans="1:27" ht="15" customHeight="1" x14ac:dyDescent="0.25">
      <c r="A3654" s="4" t="s">
        <v>4001</v>
      </c>
      <c r="B3654" s="4" t="s">
        <v>238</v>
      </c>
      <c r="C3654" s="4" t="s">
        <v>38</v>
      </c>
      <c r="D3654" s="4" t="s">
        <v>117</v>
      </c>
      <c r="E3654" s="4">
        <v>229</v>
      </c>
      <c r="F3654" s="4">
        <v>63.9</v>
      </c>
      <c r="G3654" s="4">
        <v>4.8</v>
      </c>
      <c r="H3654" s="4">
        <v>26062</v>
      </c>
      <c r="I3654" s="4">
        <v>4</v>
      </c>
      <c r="J3654" s="4">
        <v>141</v>
      </c>
      <c r="K3654" s="4">
        <v>1</v>
      </c>
      <c r="L3654" s="4">
        <v>42</v>
      </c>
      <c r="M3654" s="4">
        <v>4</v>
      </c>
      <c r="N3654" s="4">
        <v>15.7</v>
      </c>
      <c r="O3654" s="4">
        <f t="shared" si="456"/>
        <v>3</v>
      </c>
      <c r="P3654" s="4">
        <f t="shared" si="457"/>
        <v>4</v>
      </c>
      <c r="Q3654" s="4">
        <f t="shared" si="458"/>
        <v>5</v>
      </c>
      <c r="R3654" s="4">
        <f t="shared" si="459"/>
        <v>12</v>
      </c>
      <c r="S3654" s="4">
        <f t="shared" si="460"/>
        <v>109.3</v>
      </c>
      <c r="T3654" s="4" t="str">
        <f t="shared" si="461"/>
        <v>B - Kernkunde</v>
      </c>
      <c r="U3654" s="4">
        <f>ROUND(((E3654-Hilfswerte!$B$20)/Hilfswerte!$B$21)+((F3654-Hilfswerte!$B$22)/Hilfswerte!$B$23)+((G3654-Hilfswerte!$B$24)/Hilfswerte!$B$25)+0.1*INDEX(Hilfswerte!$B$4:$B$15,MATCH(C3654,Hilfswerte!$A$4:$A$15,0)),2)</f>
        <v>0.6</v>
      </c>
      <c r="V3654" s="4">
        <f>ROUND(SQRT((((E3654-Hilfswerte!$B$20)/Hilfswerte!$B$21)-Hilfswerte!$B$28)^2+(((F3654-Hilfswerte!$B$22)/Hilfswerte!$B$23)-Hilfswerte!$B$29)^2+(((G3654-Hilfswerte!$B$24)/Hilfswerte!$B$25)-Hilfswerte!$B$30)^2),3)</f>
        <v>1.153</v>
      </c>
      <c r="W3654" s="4">
        <f>ROUND(E3654*Hilfswerte!$B$31,0)</f>
        <v>47070</v>
      </c>
      <c r="X3654" s="4">
        <f t="shared" si="462"/>
        <v>21008</v>
      </c>
      <c r="Y3654" s="4" t="str">
        <f>IF(T3654="A - Top-Kunde","bereits Top-Kunde",IF(AND(V3654&lt;=Hilfswerte!$B$34,H3654&lt;0.5*W3654),"Hoch",IF(AND(V3654&lt;=Hilfswerte!$B$35,H3654&lt;0.7*W3654),"Mittel","Niedrig")))</f>
        <v>Niedrig</v>
      </c>
      <c r="Z3654" s="4">
        <f t="shared" si="463"/>
        <v>18.5</v>
      </c>
      <c r="AA3654" s="4" t="str">
        <f>IF(J3654&gt;365,"Bereits abgewandert (Segment D)",IF(Z3654&gt;=Hilfswerte!$B$38,"Rot - akut gefaehrdet",IF(Z3654&gt;=Hilfswerte!$B$39,"Gelb - beobachten","Gruen - stabil")))</f>
        <v>Gelb - beobachten</v>
      </c>
    </row>
    <row r="3655" spans="1:27" ht="15" customHeight="1" x14ac:dyDescent="0.25">
      <c r="A3655" s="4" t="s">
        <v>4002</v>
      </c>
      <c r="B3655" s="4" t="s">
        <v>778</v>
      </c>
      <c r="C3655" s="4" t="s">
        <v>59</v>
      </c>
      <c r="D3655" s="4" t="s">
        <v>117</v>
      </c>
      <c r="E3655" s="4">
        <v>16</v>
      </c>
      <c r="F3655" s="4">
        <v>2.1</v>
      </c>
      <c r="G3655" s="4">
        <v>13.9</v>
      </c>
      <c r="H3655" s="4">
        <v>355</v>
      </c>
      <c r="I3655" s="4">
        <v>2</v>
      </c>
      <c r="J3655" s="4">
        <v>125</v>
      </c>
      <c r="K3655" s="4">
        <v>1</v>
      </c>
      <c r="L3655" s="4">
        <v>9</v>
      </c>
      <c r="M3655" s="4">
        <v>6</v>
      </c>
      <c r="N3655" s="4">
        <v>37</v>
      </c>
      <c r="O3655" s="4">
        <f t="shared" si="456"/>
        <v>3</v>
      </c>
      <c r="P3655" s="4">
        <f t="shared" si="457"/>
        <v>2</v>
      </c>
      <c r="Q3655" s="4">
        <f t="shared" si="458"/>
        <v>2</v>
      </c>
      <c r="R3655" s="4">
        <f t="shared" si="459"/>
        <v>7</v>
      </c>
      <c r="S3655" s="4">
        <f t="shared" si="460"/>
        <v>79.8</v>
      </c>
      <c r="T3655" s="4" t="str">
        <f t="shared" si="461"/>
        <v>C - Entwicklungspotenzial</v>
      </c>
      <c r="U3655" s="4">
        <f>ROUND(((E3655-Hilfswerte!$B$20)/Hilfswerte!$B$21)+((F3655-Hilfswerte!$B$22)/Hilfswerte!$B$23)+((G3655-Hilfswerte!$B$24)/Hilfswerte!$B$25)+0.1*INDEX(Hilfswerte!$B$4:$B$15,MATCH(C3655,Hilfswerte!$A$4:$A$15,0)),2)</f>
        <v>-0.4</v>
      </c>
      <c r="V3655" s="4">
        <f>ROUND(SQRT((((E3655-Hilfswerte!$B$20)/Hilfswerte!$B$21)-Hilfswerte!$B$28)^2+(((F3655-Hilfswerte!$B$22)/Hilfswerte!$B$23)-Hilfswerte!$B$29)^2+(((G3655-Hilfswerte!$B$24)/Hilfswerte!$B$25)-Hilfswerte!$B$30)^2),3)</f>
        <v>1.006</v>
      </c>
      <c r="W3655" s="4">
        <f>ROUND(E3655*Hilfswerte!$B$31,0)</f>
        <v>3289</v>
      </c>
      <c r="X3655" s="4">
        <f t="shared" si="462"/>
        <v>2934</v>
      </c>
      <c r="Y3655" s="4" t="str">
        <f>IF(T3655="A - Top-Kunde","bereits Top-Kunde",IF(AND(V3655&lt;=Hilfswerte!$B$34,H3655&lt;0.5*W3655),"Hoch",IF(AND(V3655&lt;=Hilfswerte!$B$35,H3655&lt;0.7*W3655),"Mittel","Niedrig")))</f>
        <v>Mittel</v>
      </c>
      <c r="Z3655" s="4">
        <f t="shared" si="463"/>
        <v>11.1</v>
      </c>
      <c r="AA3655" s="4" t="str">
        <f>IF(J3655&gt;365,"Bereits abgewandert (Segment D)",IF(Z3655&gt;=Hilfswerte!$B$38,"Rot - akut gefaehrdet",IF(Z3655&gt;=Hilfswerte!$B$39,"Gelb - beobachten","Gruen - stabil")))</f>
        <v>Gruen - stabil</v>
      </c>
    </row>
    <row r="3656" spans="1:27" ht="15" customHeight="1" x14ac:dyDescent="0.25">
      <c r="A3656" s="4" t="s">
        <v>4003</v>
      </c>
      <c r="B3656" s="4" t="s">
        <v>422</v>
      </c>
      <c r="C3656" s="4" t="s">
        <v>65</v>
      </c>
      <c r="D3656" s="4" t="s">
        <v>30</v>
      </c>
      <c r="E3656" s="4">
        <v>34</v>
      </c>
      <c r="F3656" s="4">
        <v>6.9</v>
      </c>
      <c r="G3656" s="4">
        <v>11</v>
      </c>
      <c r="H3656" s="4">
        <v>3122</v>
      </c>
      <c r="I3656" s="4">
        <v>6</v>
      </c>
      <c r="J3656" s="4">
        <v>88</v>
      </c>
      <c r="K3656" s="4">
        <v>0</v>
      </c>
      <c r="L3656" s="4">
        <v>-7</v>
      </c>
      <c r="M3656" s="4">
        <v>3</v>
      </c>
      <c r="N3656" s="4">
        <v>-4.5</v>
      </c>
      <c r="O3656" s="4">
        <f t="shared" si="456"/>
        <v>4</v>
      </c>
      <c r="P3656" s="4">
        <f t="shared" si="457"/>
        <v>5</v>
      </c>
      <c r="Q3656" s="4">
        <f t="shared" si="458"/>
        <v>4</v>
      </c>
      <c r="R3656" s="4">
        <f t="shared" si="459"/>
        <v>13</v>
      </c>
      <c r="S3656" s="4">
        <f t="shared" si="460"/>
        <v>127.8</v>
      </c>
      <c r="T3656" s="4" t="str">
        <f t="shared" si="461"/>
        <v>A - Top-Kunde</v>
      </c>
      <c r="U3656" s="4">
        <f>ROUND(((E3656-Hilfswerte!$B$20)/Hilfswerte!$B$21)+((F3656-Hilfswerte!$B$22)/Hilfswerte!$B$23)+((G3656-Hilfswerte!$B$24)/Hilfswerte!$B$25)+0.1*INDEX(Hilfswerte!$B$4:$B$15,MATCH(C3656,Hilfswerte!$A$4:$A$15,0)),2)</f>
        <v>-0.68</v>
      </c>
      <c r="V3656" s="4">
        <f>ROUND(SQRT((((E3656-Hilfswerte!$B$20)/Hilfswerte!$B$21)-Hilfswerte!$B$28)^2+(((F3656-Hilfswerte!$B$22)/Hilfswerte!$B$23)-Hilfswerte!$B$29)^2+(((G3656-Hilfswerte!$B$24)/Hilfswerte!$B$25)-Hilfswerte!$B$30)^2),3)</f>
        <v>0.79600000000000004</v>
      </c>
      <c r="W3656" s="4">
        <f>ROUND(E3656*Hilfswerte!$B$31,0)</f>
        <v>6989</v>
      </c>
      <c r="X3656" s="4">
        <f t="shared" si="462"/>
        <v>3867</v>
      </c>
      <c r="Y3656" s="4" t="str">
        <f>IF(T3656="A - Top-Kunde","bereits Top-Kunde",IF(AND(V3656&lt;=Hilfswerte!$B$34,H3656&lt;0.5*W3656),"Hoch",IF(AND(V3656&lt;=Hilfswerte!$B$35,H3656&lt;0.7*W3656),"Mittel","Niedrig")))</f>
        <v>bereits Top-Kunde</v>
      </c>
      <c r="Z3656" s="4">
        <f t="shared" si="463"/>
        <v>6.2</v>
      </c>
      <c r="AA3656" s="4" t="str">
        <f>IF(J3656&gt;365,"Bereits abgewandert (Segment D)",IF(Z3656&gt;=Hilfswerte!$B$38,"Rot - akut gefaehrdet",IF(Z3656&gt;=Hilfswerte!$B$39,"Gelb - beobachten","Gruen - stabil")))</f>
        <v>Gruen - stabil</v>
      </c>
    </row>
    <row r="3657" spans="1:27" ht="15" customHeight="1" x14ac:dyDescent="0.25">
      <c r="A3657" s="4" t="s">
        <v>4004</v>
      </c>
      <c r="B3657" s="4" t="s">
        <v>174</v>
      </c>
      <c r="C3657" s="4" t="s">
        <v>74</v>
      </c>
      <c r="D3657" s="4" t="s">
        <v>30</v>
      </c>
      <c r="E3657" s="4">
        <v>11</v>
      </c>
      <c r="F3657" s="4">
        <v>2.6</v>
      </c>
      <c r="G3657" s="4">
        <v>4.8</v>
      </c>
      <c r="H3657" s="4">
        <v>710</v>
      </c>
      <c r="I3657" s="4">
        <v>3</v>
      </c>
      <c r="J3657" s="4">
        <v>33</v>
      </c>
      <c r="K3657" s="4">
        <v>1</v>
      </c>
      <c r="L3657" s="4">
        <v>-3</v>
      </c>
      <c r="M3657" s="4">
        <v>4</v>
      </c>
      <c r="N3657" s="4">
        <v>28.1</v>
      </c>
      <c r="O3657" s="4">
        <f t="shared" si="456"/>
        <v>4</v>
      </c>
      <c r="P3657" s="4">
        <f t="shared" si="457"/>
        <v>3</v>
      </c>
      <c r="Q3657" s="4">
        <f t="shared" si="458"/>
        <v>2</v>
      </c>
      <c r="R3657" s="4">
        <f t="shared" si="459"/>
        <v>9</v>
      </c>
      <c r="S3657" s="4">
        <f t="shared" si="460"/>
        <v>98.1</v>
      </c>
      <c r="T3657" s="4" t="str">
        <f t="shared" si="461"/>
        <v>C - Entwicklungspotenzial</v>
      </c>
      <c r="U3657" s="4">
        <f>ROUND(((E3657-Hilfswerte!$B$20)/Hilfswerte!$B$21)+((F3657-Hilfswerte!$B$22)/Hilfswerte!$B$23)+((G3657-Hilfswerte!$B$24)/Hilfswerte!$B$25)+0.1*INDEX(Hilfswerte!$B$4:$B$15,MATCH(C3657,Hilfswerte!$A$4:$A$15,0)),2)</f>
        <v>-1.81</v>
      </c>
      <c r="V3657" s="4">
        <f>ROUND(SQRT((((E3657-Hilfswerte!$B$20)/Hilfswerte!$B$21)-Hilfswerte!$B$28)^2+(((F3657-Hilfswerte!$B$22)/Hilfswerte!$B$23)-Hilfswerte!$B$29)^2+(((G3657-Hilfswerte!$B$24)/Hilfswerte!$B$25)-Hilfswerte!$B$30)^2),3)</f>
        <v>1.3720000000000001</v>
      </c>
      <c r="W3657" s="4">
        <f>ROUND(E3657*Hilfswerte!$B$31,0)</f>
        <v>2261</v>
      </c>
      <c r="X3657" s="4">
        <f t="shared" si="462"/>
        <v>1551</v>
      </c>
      <c r="Y3657" s="4" t="str">
        <f>IF(T3657="A - Top-Kunde","bereits Top-Kunde",IF(AND(V3657&lt;=Hilfswerte!$B$34,H3657&lt;0.5*W3657),"Hoch",IF(AND(V3657&lt;=Hilfswerte!$B$35,H3657&lt;0.7*W3657),"Mittel","Niedrig")))</f>
        <v>Niedrig</v>
      </c>
      <c r="Z3657" s="4">
        <f t="shared" si="463"/>
        <v>4.7</v>
      </c>
      <c r="AA3657" s="4" t="str">
        <f>IF(J3657&gt;365,"Bereits abgewandert (Segment D)",IF(Z3657&gt;=Hilfswerte!$B$38,"Rot - akut gefaehrdet",IF(Z3657&gt;=Hilfswerte!$B$39,"Gelb - beobachten","Gruen - stabil")))</f>
        <v>Gruen - stabil</v>
      </c>
    </row>
    <row r="3658" spans="1:27" ht="15" customHeight="1" x14ac:dyDescent="0.25">
      <c r="A3658" s="4" t="s">
        <v>4005</v>
      </c>
      <c r="B3658" s="4" t="s">
        <v>1176</v>
      </c>
      <c r="C3658" s="4" t="s">
        <v>51</v>
      </c>
      <c r="D3658" s="4" t="s">
        <v>30</v>
      </c>
      <c r="E3658" s="4">
        <v>85</v>
      </c>
      <c r="F3658" s="4">
        <v>8.9</v>
      </c>
      <c r="G3658" s="4">
        <v>7.5</v>
      </c>
      <c r="H3658" s="4">
        <v>5849</v>
      </c>
      <c r="I3658" s="4">
        <v>3</v>
      </c>
      <c r="J3658" s="4">
        <v>109</v>
      </c>
      <c r="K3658" s="4">
        <v>0</v>
      </c>
      <c r="L3658" s="4">
        <v>-5</v>
      </c>
      <c r="M3658" s="4">
        <v>5</v>
      </c>
      <c r="N3658" s="4">
        <v>22</v>
      </c>
      <c r="O3658" s="4">
        <f t="shared" si="456"/>
        <v>3</v>
      </c>
      <c r="P3658" s="4">
        <f t="shared" si="457"/>
        <v>3</v>
      </c>
      <c r="Q3658" s="4">
        <f t="shared" si="458"/>
        <v>4</v>
      </c>
      <c r="R3658" s="4">
        <f t="shared" si="459"/>
        <v>10</v>
      </c>
      <c r="S3658" s="4">
        <f t="shared" si="460"/>
        <v>111</v>
      </c>
      <c r="T3658" s="4" t="str">
        <f t="shared" si="461"/>
        <v>B - Kernkunde</v>
      </c>
      <c r="U3658" s="4">
        <f>ROUND(((E3658-Hilfswerte!$B$20)/Hilfswerte!$B$21)+((F3658-Hilfswerte!$B$22)/Hilfswerte!$B$23)+((G3658-Hilfswerte!$B$24)/Hilfswerte!$B$25)+0.1*INDEX(Hilfswerte!$B$4:$B$15,MATCH(C3658,Hilfswerte!$A$4:$A$15,0)),2)</f>
        <v>-0.57999999999999996</v>
      </c>
      <c r="V3658" s="4">
        <f>ROUND(SQRT((((E3658-Hilfswerte!$B$20)/Hilfswerte!$B$21)-Hilfswerte!$B$28)^2+(((F3658-Hilfswerte!$B$22)/Hilfswerte!$B$23)-Hilfswerte!$B$29)^2+(((G3658-Hilfswerte!$B$24)/Hilfswerte!$B$25)-Hilfswerte!$B$30)^2),3)</f>
        <v>0.86</v>
      </c>
      <c r="W3658" s="4">
        <f>ROUND(E3658*Hilfswerte!$B$31,0)</f>
        <v>17471</v>
      </c>
      <c r="X3658" s="4">
        <f t="shared" si="462"/>
        <v>11622</v>
      </c>
      <c r="Y3658" s="4" t="str">
        <f>IF(T3658="A - Top-Kunde","bereits Top-Kunde",IF(AND(V3658&lt;=Hilfswerte!$B$34,H3658&lt;0.5*W3658),"Hoch",IF(AND(V3658&lt;=Hilfswerte!$B$35,H3658&lt;0.7*W3658),"Mittel","Niedrig")))</f>
        <v>Mittel</v>
      </c>
      <c r="Z3658" s="4">
        <f t="shared" si="463"/>
        <v>5.5</v>
      </c>
      <c r="AA3658" s="4" t="str">
        <f>IF(J3658&gt;365,"Bereits abgewandert (Segment D)",IF(Z3658&gt;=Hilfswerte!$B$38,"Rot - akut gefaehrdet",IF(Z3658&gt;=Hilfswerte!$B$39,"Gelb - beobachten","Gruen - stabil")))</f>
        <v>Gruen - stabil</v>
      </c>
    </row>
    <row r="3659" spans="1:27" ht="15" customHeight="1" x14ac:dyDescent="0.25">
      <c r="A3659" s="4" t="s">
        <v>4006</v>
      </c>
      <c r="B3659" s="4" t="s">
        <v>1005</v>
      </c>
      <c r="C3659" s="4" t="s">
        <v>59</v>
      </c>
      <c r="D3659" s="4" t="s">
        <v>30</v>
      </c>
      <c r="E3659" s="4">
        <v>155</v>
      </c>
      <c r="F3659" s="4">
        <v>17.399999999999999</v>
      </c>
      <c r="G3659" s="4">
        <v>20</v>
      </c>
      <c r="H3659" s="4">
        <v>0</v>
      </c>
      <c r="I3659" s="4">
        <v>0</v>
      </c>
      <c r="J3659" s="4">
        <v>501</v>
      </c>
      <c r="K3659" s="4">
        <v>0</v>
      </c>
      <c r="L3659" s="4">
        <v>7</v>
      </c>
      <c r="M3659" s="4">
        <v>0</v>
      </c>
      <c r="N3659" s="4">
        <v>-60.9</v>
      </c>
      <c r="O3659" s="4">
        <f t="shared" si="456"/>
        <v>1</v>
      </c>
      <c r="P3659" s="4">
        <f t="shared" si="457"/>
        <v>1</v>
      </c>
      <c r="Q3659" s="4">
        <f t="shared" si="458"/>
        <v>1</v>
      </c>
      <c r="R3659" s="4">
        <f t="shared" si="459"/>
        <v>3</v>
      </c>
      <c r="S3659" s="4">
        <f t="shared" si="460"/>
        <v>-2.6</v>
      </c>
      <c r="T3659" s="4" t="str">
        <f t="shared" si="461"/>
        <v>D - Abwanderungsrisiko</v>
      </c>
      <c r="U3659" s="4">
        <f>ROUND(((E3659-Hilfswerte!$B$20)/Hilfswerte!$B$21)+((F3659-Hilfswerte!$B$22)/Hilfswerte!$B$23)+((G3659-Hilfswerte!$B$24)/Hilfswerte!$B$25)+0.1*INDEX(Hilfswerte!$B$4:$B$15,MATCH(C3659,Hilfswerte!$A$4:$A$15,0)),2)</f>
        <v>1.44</v>
      </c>
      <c r="V3659" s="4">
        <f>ROUND(SQRT((((E3659-Hilfswerte!$B$20)/Hilfswerte!$B$21)-Hilfswerte!$B$28)^2+(((F3659-Hilfswerte!$B$22)/Hilfswerte!$B$23)-Hilfswerte!$B$29)^2+(((G3659-Hilfswerte!$B$24)/Hilfswerte!$B$25)-Hilfswerte!$B$30)^2),3)</f>
        <v>1.444</v>
      </c>
      <c r="W3659" s="4">
        <f>ROUND(E3659*Hilfswerte!$B$31,0)</f>
        <v>31860</v>
      </c>
      <c r="X3659" s="4">
        <f t="shared" si="462"/>
        <v>31860</v>
      </c>
      <c r="Y3659" s="4" t="str">
        <f>IF(T3659="A - Top-Kunde","bereits Top-Kunde",IF(AND(V3659&lt;=Hilfswerte!$B$34,H3659&lt;0.5*W3659),"Hoch",IF(AND(V3659&lt;=Hilfswerte!$B$35,H3659&lt;0.7*W3659),"Mittel","Niedrig")))</f>
        <v>Niedrig</v>
      </c>
      <c r="Z3659" s="4">
        <f t="shared" si="463"/>
        <v>50.8</v>
      </c>
      <c r="AA3659" s="4" t="str">
        <f>IF(J3659&gt;365,"Bereits abgewandert (Segment D)",IF(Z3659&gt;=Hilfswerte!$B$38,"Rot - akut gefaehrdet",IF(Z3659&gt;=Hilfswerte!$B$39,"Gelb - beobachten","Gruen - stabil")))</f>
        <v>Bereits abgewandert (Segment D)</v>
      </c>
    </row>
    <row r="3660" spans="1:27" ht="15" customHeight="1" x14ac:dyDescent="0.25">
      <c r="A3660" s="4" t="s">
        <v>4007</v>
      </c>
      <c r="B3660" s="4" t="s">
        <v>674</v>
      </c>
      <c r="C3660" s="4" t="s">
        <v>38</v>
      </c>
      <c r="D3660" s="4" t="s">
        <v>30</v>
      </c>
      <c r="E3660" s="4">
        <v>1162</v>
      </c>
      <c r="F3660" s="4">
        <v>190.3</v>
      </c>
      <c r="G3660" s="4">
        <v>17.8</v>
      </c>
      <c r="H3660" s="4">
        <v>20236</v>
      </c>
      <c r="I3660" s="4">
        <v>1</v>
      </c>
      <c r="J3660" s="4">
        <v>293</v>
      </c>
      <c r="K3660" s="4">
        <v>0</v>
      </c>
      <c r="L3660" s="4">
        <v>15</v>
      </c>
      <c r="M3660" s="4">
        <v>1</v>
      </c>
      <c r="N3660" s="4">
        <v>-9.5</v>
      </c>
      <c r="O3660" s="4">
        <f t="shared" si="456"/>
        <v>2</v>
      </c>
      <c r="P3660" s="4">
        <f t="shared" si="457"/>
        <v>1</v>
      </c>
      <c r="Q3660" s="4">
        <f t="shared" si="458"/>
        <v>5</v>
      </c>
      <c r="R3660" s="4">
        <f t="shared" si="459"/>
        <v>8</v>
      </c>
      <c r="S3660" s="4">
        <f t="shared" si="460"/>
        <v>70.8</v>
      </c>
      <c r="T3660" s="4" t="str">
        <f t="shared" si="461"/>
        <v>C - Entwicklungspotenzial</v>
      </c>
      <c r="U3660" s="4">
        <f>ROUND(((E3660-Hilfswerte!$B$20)/Hilfswerte!$B$21)+((F3660-Hilfswerte!$B$22)/Hilfswerte!$B$23)+((G3660-Hilfswerte!$B$24)/Hilfswerte!$B$25)+0.1*INDEX(Hilfswerte!$B$4:$B$15,MATCH(C3660,Hilfswerte!$A$4:$A$15,0)),2)</f>
        <v>8.93</v>
      </c>
      <c r="V3660" s="4">
        <f>ROUND(SQRT((((E3660-Hilfswerte!$B$20)/Hilfswerte!$B$21)-Hilfswerte!$B$28)^2+(((F3660-Hilfswerte!$B$22)/Hilfswerte!$B$23)-Hilfswerte!$B$29)^2+(((G3660-Hilfswerte!$B$24)/Hilfswerte!$B$25)-Hilfswerte!$B$30)^2),3)</f>
        <v>5.173</v>
      </c>
      <c r="W3660" s="4">
        <f>ROUND(E3660*Hilfswerte!$B$31,0)</f>
        <v>238845</v>
      </c>
      <c r="X3660" s="4">
        <f t="shared" si="462"/>
        <v>218609</v>
      </c>
      <c r="Y3660" s="4" t="str">
        <f>IF(T3660="A - Top-Kunde","bereits Top-Kunde",IF(AND(V3660&lt;=Hilfswerte!$B$34,H3660&lt;0.5*W3660),"Hoch",IF(AND(V3660&lt;=Hilfswerte!$B$35,H3660&lt;0.7*W3660),"Mittel","Niedrig")))</f>
        <v>Niedrig</v>
      </c>
      <c r="Z3660" s="4">
        <f t="shared" si="463"/>
        <v>21.5</v>
      </c>
      <c r="AA3660" s="4" t="str">
        <f>IF(J3660&gt;365,"Bereits abgewandert (Segment D)",IF(Z3660&gt;=Hilfswerte!$B$38,"Rot - akut gefaehrdet",IF(Z3660&gt;=Hilfswerte!$B$39,"Gelb - beobachten","Gruen - stabil")))</f>
        <v>Rot - akut gefaehrdet</v>
      </c>
    </row>
    <row r="3661" spans="1:27" ht="15" customHeight="1" x14ac:dyDescent="0.25">
      <c r="A3661" s="4" t="s">
        <v>4008</v>
      </c>
      <c r="B3661" s="4" t="s">
        <v>269</v>
      </c>
      <c r="C3661" s="4" t="s">
        <v>47</v>
      </c>
      <c r="D3661" s="4" t="s">
        <v>30</v>
      </c>
      <c r="E3661" s="4">
        <v>54</v>
      </c>
      <c r="F3661" s="4">
        <v>17.3</v>
      </c>
      <c r="G3661" s="4">
        <v>7.6</v>
      </c>
      <c r="H3661" s="4">
        <v>5884</v>
      </c>
      <c r="I3661" s="4">
        <v>3</v>
      </c>
      <c r="J3661" s="4">
        <v>94</v>
      </c>
      <c r="K3661" s="4">
        <v>1</v>
      </c>
      <c r="L3661" s="4">
        <v>7</v>
      </c>
      <c r="M3661" s="4">
        <v>3</v>
      </c>
      <c r="N3661" s="4">
        <v>19.5</v>
      </c>
      <c r="O3661" s="4">
        <f t="shared" si="456"/>
        <v>3</v>
      </c>
      <c r="P3661" s="4">
        <f t="shared" si="457"/>
        <v>3</v>
      </c>
      <c r="Q3661" s="4">
        <f t="shared" si="458"/>
        <v>4</v>
      </c>
      <c r="R3661" s="4">
        <f t="shared" si="459"/>
        <v>10</v>
      </c>
      <c r="S3661" s="4">
        <f t="shared" si="460"/>
        <v>101.7</v>
      </c>
      <c r="T3661" s="4" t="str">
        <f t="shared" si="461"/>
        <v>C - Entwicklungspotenzial</v>
      </c>
      <c r="U3661" s="4">
        <f>ROUND(((E3661-Hilfswerte!$B$20)/Hilfswerte!$B$21)+((F3661-Hilfswerte!$B$22)/Hilfswerte!$B$23)+((G3661-Hilfswerte!$B$24)/Hilfswerte!$B$25)+0.1*INDEX(Hilfswerte!$B$4:$B$15,MATCH(C3661,Hilfswerte!$A$4:$A$15,0)),2)</f>
        <v>-0.81</v>
      </c>
      <c r="V3661" s="4">
        <f>ROUND(SQRT((((E3661-Hilfswerte!$B$20)/Hilfswerte!$B$21)-Hilfswerte!$B$28)^2+(((F3661-Hilfswerte!$B$22)/Hilfswerte!$B$23)-Hilfswerte!$B$29)^2+(((G3661-Hilfswerte!$B$24)/Hilfswerte!$B$25)-Hilfswerte!$B$30)^2),3)</f>
        <v>0.83499999999999996</v>
      </c>
      <c r="W3661" s="4">
        <f>ROUND(E3661*Hilfswerte!$B$31,0)</f>
        <v>11099</v>
      </c>
      <c r="X3661" s="4">
        <f t="shared" si="462"/>
        <v>5215</v>
      </c>
      <c r="Y3661" s="4" t="str">
        <f>IF(T3661="A - Top-Kunde","bereits Top-Kunde",IF(AND(V3661&lt;=Hilfswerte!$B$34,H3661&lt;0.5*W3661),"Hoch",IF(AND(V3661&lt;=Hilfswerte!$B$35,H3661&lt;0.7*W3661),"Mittel","Niedrig")))</f>
        <v>Mittel</v>
      </c>
      <c r="Z3661" s="4">
        <f t="shared" si="463"/>
        <v>9.1</v>
      </c>
      <c r="AA3661" s="4" t="str">
        <f>IF(J3661&gt;365,"Bereits abgewandert (Segment D)",IF(Z3661&gt;=Hilfswerte!$B$38,"Rot - akut gefaehrdet",IF(Z3661&gt;=Hilfswerte!$B$39,"Gelb - beobachten","Gruen - stabil")))</f>
        <v>Gruen - stabil</v>
      </c>
    </row>
    <row r="3662" spans="1:27" ht="15" customHeight="1" x14ac:dyDescent="0.25">
      <c r="A3662" s="4" t="s">
        <v>4009</v>
      </c>
      <c r="B3662" s="4" t="s">
        <v>567</v>
      </c>
      <c r="C3662" s="4" t="s">
        <v>59</v>
      </c>
      <c r="D3662" s="4" t="s">
        <v>30</v>
      </c>
      <c r="E3662" s="4">
        <v>859</v>
      </c>
      <c r="F3662" s="4">
        <v>143.19999999999999</v>
      </c>
      <c r="G3662" s="4">
        <v>4</v>
      </c>
      <c r="H3662" s="4">
        <v>144862</v>
      </c>
      <c r="I3662" s="4">
        <v>2</v>
      </c>
      <c r="J3662" s="4">
        <v>52</v>
      </c>
      <c r="K3662" s="4">
        <v>0</v>
      </c>
      <c r="L3662" s="4">
        <v>10</v>
      </c>
      <c r="M3662" s="4">
        <v>2</v>
      </c>
      <c r="N3662" s="4">
        <v>-10.3</v>
      </c>
      <c r="O3662" s="4">
        <f t="shared" si="456"/>
        <v>4</v>
      </c>
      <c r="P3662" s="4">
        <f t="shared" si="457"/>
        <v>2</v>
      </c>
      <c r="Q3662" s="4">
        <f t="shared" si="458"/>
        <v>5</v>
      </c>
      <c r="R3662" s="4">
        <f t="shared" si="459"/>
        <v>11</v>
      </c>
      <c r="S3662" s="4">
        <f t="shared" si="460"/>
        <v>101.9</v>
      </c>
      <c r="T3662" s="4" t="str">
        <f t="shared" si="461"/>
        <v>C - Entwicklungspotenzial</v>
      </c>
      <c r="U3662" s="4">
        <f>ROUND(((E3662-Hilfswerte!$B$20)/Hilfswerte!$B$21)+((F3662-Hilfswerte!$B$22)/Hilfswerte!$B$23)+((G3662-Hilfswerte!$B$24)/Hilfswerte!$B$25)+0.1*INDEX(Hilfswerte!$B$4:$B$15,MATCH(C3662,Hilfswerte!$A$4:$A$15,0)),2)</f>
        <v>4.18</v>
      </c>
      <c r="V3662" s="4">
        <f>ROUND(SQRT((((E3662-Hilfswerte!$B$20)/Hilfswerte!$B$21)-Hilfswerte!$B$28)^2+(((F3662-Hilfswerte!$B$22)/Hilfswerte!$B$23)-Hilfswerte!$B$29)^2+(((G3662-Hilfswerte!$B$24)/Hilfswerte!$B$25)-Hilfswerte!$B$30)^2),3)</f>
        <v>3.6989999999999998</v>
      </c>
      <c r="W3662" s="4">
        <f>ROUND(E3662*Hilfswerte!$B$31,0)</f>
        <v>176564</v>
      </c>
      <c r="X3662" s="4">
        <f t="shared" si="462"/>
        <v>31702</v>
      </c>
      <c r="Y3662" s="4" t="str">
        <f>IF(T3662="A - Top-Kunde","bereits Top-Kunde",IF(AND(V3662&lt;=Hilfswerte!$B$34,H3662&lt;0.5*W3662),"Hoch",IF(AND(V3662&lt;=Hilfswerte!$B$35,H3662&lt;0.7*W3662),"Mittel","Niedrig")))</f>
        <v>Niedrig</v>
      </c>
      <c r="Z3662" s="4">
        <f t="shared" si="463"/>
        <v>8.6999999999999993</v>
      </c>
      <c r="AA3662" s="4" t="str">
        <f>IF(J3662&gt;365,"Bereits abgewandert (Segment D)",IF(Z3662&gt;=Hilfswerte!$B$38,"Rot - akut gefaehrdet",IF(Z3662&gt;=Hilfswerte!$B$39,"Gelb - beobachten","Gruen - stabil")))</f>
        <v>Gruen - stabil</v>
      </c>
    </row>
    <row r="3663" spans="1:27" ht="15" customHeight="1" x14ac:dyDescent="0.25">
      <c r="A3663" s="4" t="s">
        <v>4010</v>
      </c>
      <c r="B3663" s="4" t="s">
        <v>127</v>
      </c>
      <c r="C3663" s="4" t="s">
        <v>55</v>
      </c>
      <c r="D3663" s="4" t="s">
        <v>30</v>
      </c>
      <c r="E3663" s="4">
        <v>95</v>
      </c>
      <c r="F3663" s="4">
        <v>26</v>
      </c>
      <c r="G3663" s="4">
        <v>21.2</v>
      </c>
      <c r="H3663" s="4">
        <v>20926</v>
      </c>
      <c r="I3663" s="4">
        <v>3</v>
      </c>
      <c r="J3663" s="4">
        <v>252</v>
      </c>
      <c r="K3663" s="4">
        <v>0</v>
      </c>
      <c r="L3663" s="4">
        <v>7</v>
      </c>
      <c r="M3663" s="4">
        <v>1</v>
      </c>
      <c r="N3663" s="4">
        <v>-20.7</v>
      </c>
      <c r="O3663" s="4">
        <f t="shared" si="456"/>
        <v>2</v>
      </c>
      <c r="P3663" s="4">
        <f t="shared" si="457"/>
        <v>3</v>
      </c>
      <c r="Q3663" s="4">
        <f t="shared" si="458"/>
        <v>5</v>
      </c>
      <c r="R3663" s="4">
        <f t="shared" si="459"/>
        <v>10</v>
      </c>
      <c r="S3663" s="4">
        <f t="shared" si="460"/>
        <v>87.6</v>
      </c>
      <c r="T3663" s="4" t="str">
        <f t="shared" si="461"/>
        <v>C - Entwicklungspotenzial</v>
      </c>
      <c r="U3663" s="4">
        <f>ROUND(((E3663-Hilfswerte!$B$20)/Hilfswerte!$B$21)+((F3663-Hilfswerte!$B$22)/Hilfswerte!$B$23)+((G3663-Hilfswerte!$B$24)/Hilfswerte!$B$25)+0.1*INDEX(Hilfswerte!$B$4:$B$15,MATCH(C3663,Hilfswerte!$A$4:$A$15,0)),2)</f>
        <v>1.9</v>
      </c>
      <c r="V3663" s="4">
        <f>ROUND(SQRT((((E3663-Hilfswerte!$B$20)/Hilfswerte!$B$21)-Hilfswerte!$B$28)^2+(((F3663-Hilfswerte!$B$22)/Hilfswerte!$B$23)-Hilfswerte!$B$29)^2+(((G3663-Hilfswerte!$B$24)/Hilfswerte!$B$25)-Hilfswerte!$B$30)^2),3)</f>
        <v>1.63</v>
      </c>
      <c r="W3663" s="4">
        <f>ROUND(E3663*Hilfswerte!$B$31,0)</f>
        <v>19527</v>
      </c>
      <c r="X3663" s="4">
        <f t="shared" si="462"/>
        <v>0</v>
      </c>
      <c r="Y3663" s="4" t="str">
        <f>IF(T3663="A - Top-Kunde","bereits Top-Kunde",IF(AND(V3663&lt;=Hilfswerte!$B$34,H3663&lt;0.5*W3663),"Hoch",IF(AND(V3663&lt;=Hilfswerte!$B$35,H3663&lt;0.7*W3663),"Mittel","Niedrig")))</f>
        <v>Niedrig</v>
      </c>
      <c r="Z3663" s="4">
        <f t="shared" si="463"/>
        <v>22.3</v>
      </c>
      <c r="AA3663" s="4" t="str">
        <f>IF(J3663&gt;365,"Bereits abgewandert (Segment D)",IF(Z3663&gt;=Hilfswerte!$B$38,"Rot - akut gefaehrdet",IF(Z3663&gt;=Hilfswerte!$B$39,"Gelb - beobachten","Gruen - stabil")))</f>
        <v>Rot - akut gefaehrdet</v>
      </c>
    </row>
    <row r="3664" spans="1:27" ht="15" customHeight="1" x14ac:dyDescent="0.25">
      <c r="A3664" s="4" t="s">
        <v>4011</v>
      </c>
      <c r="B3664" s="4" t="s">
        <v>1037</v>
      </c>
      <c r="C3664" s="4" t="s">
        <v>59</v>
      </c>
      <c r="D3664" s="4" t="s">
        <v>30</v>
      </c>
      <c r="E3664" s="4">
        <v>30</v>
      </c>
      <c r="F3664" s="4">
        <v>3.5</v>
      </c>
      <c r="G3664" s="4">
        <v>22.9</v>
      </c>
      <c r="H3664" s="4">
        <v>144</v>
      </c>
      <c r="I3664" s="4">
        <v>1</v>
      </c>
      <c r="J3664" s="4">
        <v>112</v>
      </c>
      <c r="K3664" s="4">
        <v>0</v>
      </c>
      <c r="L3664" s="4">
        <v>-6</v>
      </c>
      <c r="M3664" s="4">
        <v>1</v>
      </c>
      <c r="N3664" s="4">
        <v>33.4</v>
      </c>
      <c r="O3664" s="4">
        <f t="shared" si="456"/>
        <v>3</v>
      </c>
      <c r="P3664" s="4">
        <f t="shared" si="457"/>
        <v>1</v>
      </c>
      <c r="Q3664" s="4">
        <f t="shared" si="458"/>
        <v>2</v>
      </c>
      <c r="R3664" s="4">
        <f t="shared" si="459"/>
        <v>6</v>
      </c>
      <c r="S3664" s="4">
        <f t="shared" si="460"/>
        <v>76.7</v>
      </c>
      <c r="T3664" s="4" t="str">
        <f t="shared" si="461"/>
        <v>C - Entwicklungspotenzial</v>
      </c>
      <c r="U3664" s="4">
        <f>ROUND(((E3664-Hilfswerte!$B$20)/Hilfswerte!$B$21)+((F3664-Hilfswerte!$B$22)/Hilfswerte!$B$23)+((G3664-Hilfswerte!$B$24)/Hilfswerte!$B$25)+0.1*INDEX(Hilfswerte!$B$4:$B$15,MATCH(C3664,Hilfswerte!$A$4:$A$15,0)),2)</f>
        <v>1.1100000000000001</v>
      </c>
      <c r="V3664" s="4">
        <f>ROUND(SQRT((((E3664-Hilfswerte!$B$20)/Hilfswerte!$B$21)-Hilfswerte!$B$28)^2+(((F3664-Hilfswerte!$B$22)/Hilfswerte!$B$23)-Hilfswerte!$B$29)^2+(((G3664-Hilfswerte!$B$24)/Hilfswerte!$B$25)-Hilfswerte!$B$30)^2),3)</f>
        <v>2.0419999999999998</v>
      </c>
      <c r="W3664" s="4">
        <f>ROUND(E3664*Hilfswerte!$B$31,0)</f>
        <v>6166</v>
      </c>
      <c r="X3664" s="4">
        <f t="shared" si="462"/>
        <v>6022</v>
      </c>
      <c r="Y3664" s="4" t="str">
        <f>IF(T3664="A - Top-Kunde","bereits Top-Kunde",IF(AND(V3664&lt;=Hilfswerte!$B$34,H3664&lt;0.5*W3664),"Hoch",IF(AND(V3664&lt;=Hilfswerte!$B$35,H3664&lt;0.7*W3664),"Mittel","Niedrig")))</f>
        <v>Niedrig</v>
      </c>
      <c r="Z3664" s="4">
        <f t="shared" si="463"/>
        <v>5.6</v>
      </c>
      <c r="AA3664" s="4" t="str">
        <f>IF(J3664&gt;365,"Bereits abgewandert (Segment D)",IF(Z3664&gt;=Hilfswerte!$B$38,"Rot - akut gefaehrdet",IF(Z3664&gt;=Hilfswerte!$B$39,"Gelb - beobachten","Gruen - stabil")))</f>
        <v>Gruen - stabil</v>
      </c>
    </row>
    <row r="3665" spans="1:27" ht="15" customHeight="1" x14ac:dyDescent="0.25">
      <c r="A3665" s="4" t="s">
        <v>4012</v>
      </c>
      <c r="B3665" s="4" t="s">
        <v>271</v>
      </c>
      <c r="C3665" s="4" t="s">
        <v>51</v>
      </c>
      <c r="D3665" s="4" t="s">
        <v>48</v>
      </c>
      <c r="E3665" s="4">
        <v>52</v>
      </c>
      <c r="F3665" s="4">
        <v>10.1</v>
      </c>
      <c r="G3665" s="4">
        <v>17.600000000000001</v>
      </c>
      <c r="H3665" s="4">
        <v>2576</v>
      </c>
      <c r="I3665" s="4">
        <v>2</v>
      </c>
      <c r="J3665" s="4">
        <v>174</v>
      </c>
      <c r="K3665" s="4">
        <v>0</v>
      </c>
      <c r="L3665" s="4">
        <v>1</v>
      </c>
      <c r="M3665" s="4">
        <v>5</v>
      </c>
      <c r="N3665" s="4">
        <v>1</v>
      </c>
      <c r="O3665" s="4">
        <f t="shared" si="456"/>
        <v>3</v>
      </c>
      <c r="P3665" s="4">
        <f t="shared" si="457"/>
        <v>2</v>
      </c>
      <c r="Q3665" s="4">
        <f t="shared" si="458"/>
        <v>4</v>
      </c>
      <c r="R3665" s="4">
        <f t="shared" si="459"/>
        <v>9</v>
      </c>
      <c r="S3665" s="4">
        <f t="shared" si="460"/>
        <v>90.2</v>
      </c>
      <c r="T3665" s="4" t="str">
        <f t="shared" si="461"/>
        <v>C - Entwicklungspotenzial</v>
      </c>
      <c r="U3665" s="4">
        <f>ROUND(((E3665-Hilfswerte!$B$20)/Hilfswerte!$B$21)+((F3665-Hilfswerte!$B$22)/Hilfswerte!$B$23)+((G3665-Hilfswerte!$B$24)/Hilfswerte!$B$25)+0.1*INDEX(Hilfswerte!$B$4:$B$15,MATCH(C3665,Hilfswerte!$A$4:$A$15,0)),2)</f>
        <v>0.91</v>
      </c>
      <c r="V3665" s="4">
        <f>ROUND(SQRT((((E3665-Hilfswerte!$B$20)/Hilfswerte!$B$21)-Hilfswerte!$B$28)^2+(((F3665-Hilfswerte!$B$22)/Hilfswerte!$B$23)-Hilfswerte!$B$29)^2+(((G3665-Hilfswerte!$B$24)/Hilfswerte!$B$25)-Hilfswerte!$B$30)^2),3)</f>
        <v>1.2330000000000001</v>
      </c>
      <c r="W3665" s="4">
        <f>ROUND(E3665*Hilfswerte!$B$31,0)</f>
        <v>10688</v>
      </c>
      <c r="X3665" s="4">
        <f t="shared" si="462"/>
        <v>8112</v>
      </c>
      <c r="Y3665" s="4" t="str">
        <f>IF(T3665="A - Top-Kunde","bereits Top-Kunde",IF(AND(V3665&lt;=Hilfswerte!$B$34,H3665&lt;0.5*W3665),"Hoch",IF(AND(V3665&lt;=Hilfswerte!$B$35,H3665&lt;0.7*W3665),"Mittel","Niedrig")))</f>
        <v>Niedrig</v>
      </c>
      <c r="Z3665" s="4">
        <f t="shared" si="463"/>
        <v>8.9</v>
      </c>
      <c r="AA3665" s="4" t="str">
        <f>IF(J3665&gt;365,"Bereits abgewandert (Segment D)",IF(Z3665&gt;=Hilfswerte!$B$38,"Rot - akut gefaehrdet",IF(Z3665&gt;=Hilfswerte!$B$39,"Gelb - beobachten","Gruen - stabil")))</f>
        <v>Gruen - stabil</v>
      </c>
    </row>
    <row r="3666" spans="1:27" ht="15" customHeight="1" x14ac:dyDescent="0.25">
      <c r="A3666" s="4" t="s">
        <v>4013</v>
      </c>
      <c r="B3666" s="4" t="s">
        <v>71</v>
      </c>
      <c r="C3666" s="4" t="s">
        <v>51</v>
      </c>
      <c r="D3666" s="4" t="s">
        <v>30</v>
      </c>
      <c r="E3666" s="4">
        <v>18</v>
      </c>
      <c r="F3666" s="4">
        <v>3.8</v>
      </c>
      <c r="G3666" s="4">
        <v>20.2</v>
      </c>
      <c r="H3666" s="4">
        <v>390</v>
      </c>
      <c r="I3666" s="4">
        <v>1</v>
      </c>
      <c r="J3666" s="4">
        <v>267</v>
      </c>
      <c r="K3666" s="4">
        <v>0</v>
      </c>
      <c r="L3666" s="4">
        <v>56</v>
      </c>
      <c r="M3666" s="4">
        <v>6</v>
      </c>
      <c r="N3666" s="4">
        <v>-10.3</v>
      </c>
      <c r="O3666" s="4">
        <f t="shared" si="456"/>
        <v>2</v>
      </c>
      <c r="P3666" s="4">
        <f t="shared" si="457"/>
        <v>1</v>
      </c>
      <c r="Q3666" s="4">
        <f t="shared" si="458"/>
        <v>2</v>
      </c>
      <c r="R3666" s="4">
        <f t="shared" si="459"/>
        <v>5</v>
      </c>
      <c r="S3666" s="4">
        <f t="shared" si="460"/>
        <v>28.1</v>
      </c>
      <c r="T3666" s="4" t="str">
        <f t="shared" si="461"/>
        <v>C - Entwicklungspotenzial</v>
      </c>
      <c r="U3666" s="4">
        <f>ROUND(((E3666-Hilfswerte!$B$20)/Hilfswerte!$B$21)+((F3666-Hilfswerte!$B$22)/Hilfswerte!$B$23)+((G3666-Hilfswerte!$B$24)/Hilfswerte!$B$25)+0.1*INDEX(Hilfswerte!$B$4:$B$15,MATCH(C3666,Hilfswerte!$A$4:$A$15,0)),2)</f>
        <v>1.06</v>
      </c>
      <c r="V3666" s="4">
        <f>ROUND(SQRT((((E3666-Hilfswerte!$B$20)/Hilfswerte!$B$21)-Hilfswerte!$B$28)^2+(((F3666-Hilfswerte!$B$22)/Hilfswerte!$B$23)-Hilfswerte!$B$29)^2+(((G3666-Hilfswerte!$B$24)/Hilfswerte!$B$25)-Hilfswerte!$B$30)^2),3)</f>
        <v>1.679</v>
      </c>
      <c r="W3666" s="4">
        <f>ROUND(E3666*Hilfswerte!$B$31,0)</f>
        <v>3700</v>
      </c>
      <c r="X3666" s="4">
        <f t="shared" si="462"/>
        <v>3310</v>
      </c>
      <c r="Y3666" s="4" t="str">
        <f>IF(T3666="A - Top-Kunde","bereits Top-Kunde",IF(AND(V3666&lt;=Hilfswerte!$B$34,H3666&lt;0.5*W3666),"Hoch",IF(AND(V3666&lt;=Hilfswerte!$B$35,H3666&lt;0.7*W3666),"Mittel","Niedrig")))</f>
        <v>Niedrig</v>
      </c>
      <c r="Z3666" s="4">
        <f t="shared" si="463"/>
        <v>28.7</v>
      </c>
      <c r="AA3666" s="4" t="str">
        <f>IF(J3666&gt;365,"Bereits abgewandert (Segment D)",IF(Z3666&gt;=Hilfswerte!$B$38,"Rot - akut gefaehrdet",IF(Z3666&gt;=Hilfswerte!$B$39,"Gelb - beobachten","Gruen - stabil")))</f>
        <v>Rot - akut gefaehrdet</v>
      </c>
    </row>
    <row r="3667" spans="1:27" ht="15" customHeight="1" x14ac:dyDescent="0.25">
      <c r="A3667" s="4" t="s">
        <v>4014</v>
      </c>
      <c r="B3667" s="4" t="s">
        <v>527</v>
      </c>
      <c r="C3667" s="4" t="s">
        <v>74</v>
      </c>
      <c r="D3667" s="4" t="s">
        <v>30</v>
      </c>
      <c r="E3667" s="4">
        <v>16</v>
      </c>
      <c r="F3667" s="4">
        <v>3.2</v>
      </c>
      <c r="G3667" s="4">
        <v>2.2999999999999998</v>
      </c>
      <c r="H3667" s="4">
        <v>1723</v>
      </c>
      <c r="I3667" s="4">
        <v>1</v>
      </c>
      <c r="J3667" s="4">
        <v>216</v>
      </c>
      <c r="K3667" s="4">
        <v>0</v>
      </c>
      <c r="L3667" s="4">
        <v>-6</v>
      </c>
      <c r="M3667" s="4">
        <v>4</v>
      </c>
      <c r="N3667" s="4">
        <v>1.6</v>
      </c>
      <c r="O3667" s="4">
        <f t="shared" si="456"/>
        <v>2</v>
      </c>
      <c r="P3667" s="4">
        <f t="shared" si="457"/>
        <v>1</v>
      </c>
      <c r="Q3667" s="4">
        <f t="shared" si="458"/>
        <v>3</v>
      </c>
      <c r="R3667" s="4">
        <f t="shared" si="459"/>
        <v>6</v>
      </c>
      <c r="S3667" s="4">
        <f t="shared" si="460"/>
        <v>60.8</v>
      </c>
      <c r="T3667" s="4" t="str">
        <f t="shared" si="461"/>
        <v>C - Entwicklungspotenzial</v>
      </c>
      <c r="U3667" s="4">
        <f>ROUND(((E3667-Hilfswerte!$B$20)/Hilfswerte!$B$21)+((F3667-Hilfswerte!$B$22)/Hilfswerte!$B$23)+((G3667-Hilfswerte!$B$24)/Hilfswerte!$B$25)+0.1*INDEX(Hilfswerte!$B$4:$B$15,MATCH(C3667,Hilfswerte!$A$4:$A$15,0)),2)</f>
        <v>-2.17</v>
      </c>
      <c r="V3667" s="4">
        <f>ROUND(SQRT((((E3667-Hilfswerte!$B$20)/Hilfswerte!$B$21)-Hilfswerte!$B$28)^2+(((F3667-Hilfswerte!$B$22)/Hilfswerte!$B$23)-Hilfswerte!$B$29)^2+(((G3667-Hilfswerte!$B$24)/Hilfswerte!$B$25)-Hilfswerte!$B$30)^2),3)</f>
        <v>1.675</v>
      </c>
      <c r="W3667" s="4">
        <f>ROUND(E3667*Hilfswerte!$B$31,0)</f>
        <v>3289</v>
      </c>
      <c r="X3667" s="4">
        <f t="shared" si="462"/>
        <v>1566</v>
      </c>
      <c r="Y3667" s="4" t="str">
        <f>IF(T3667="A - Top-Kunde","bereits Top-Kunde",IF(AND(V3667&lt;=Hilfswerte!$B$34,H3667&lt;0.5*W3667),"Hoch",IF(AND(V3667&lt;=Hilfswerte!$B$35,H3667&lt;0.7*W3667),"Mittel","Niedrig")))</f>
        <v>Niedrig</v>
      </c>
      <c r="Z3667" s="4">
        <f t="shared" si="463"/>
        <v>10.8</v>
      </c>
      <c r="AA3667" s="4" t="str">
        <f>IF(J3667&gt;365,"Bereits abgewandert (Segment D)",IF(Z3667&gt;=Hilfswerte!$B$38,"Rot - akut gefaehrdet",IF(Z3667&gt;=Hilfswerte!$B$39,"Gelb - beobachten","Gruen - stabil")))</f>
        <v>Gruen - stabil</v>
      </c>
    </row>
    <row r="3668" spans="1:27" ht="15" customHeight="1" x14ac:dyDescent="0.25">
      <c r="A3668" s="4" t="s">
        <v>4015</v>
      </c>
      <c r="B3668" s="4" t="s">
        <v>1732</v>
      </c>
      <c r="C3668" s="4" t="s">
        <v>51</v>
      </c>
      <c r="D3668" s="4" t="s">
        <v>30</v>
      </c>
      <c r="E3668" s="4">
        <v>56</v>
      </c>
      <c r="F3668" s="4">
        <v>19.2</v>
      </c>
      <c r="G3668" s="4">
        <v>11.7</v>
      </c>
      <c r="H3668" s="4">
        <v>1598</v>
      </c>
      <c r="I3668" s="4">
        <v>1</v>
      </c>
      <c r="J3668" s="4">
        <v>365</v>
      </c>
      <c r="K3668" s="4">
        <v>0</v>
      </c>
      <c r="L3668" s="4">
        <v>-8</v>
      </c>
      <c r="M3668" s="4">
        <v>5</v>
      </c>
      <c r="N3668" s="4">
        <v>-20.5</v>
      </c>
      <c r="O3668" s="4">
        <f t="shared" si="456"/>
        <v>2</v>
      </c>
      <c r="P3668" s="4">
        <f t="shared" si="457"/>
        <v>1</v>
      </c>
      <c r="Q3668" s="4">
        <f t="shared" si="458"/>
        <v>3</v>
      </c>
      <c r="R3668" s="4">
        <f t="shared" si="459"/>
        <v>6</v>
      </c>
      <c r="S3668" s="4">
        <f t="shared" si="460"/>
        <v>49.8</v>
      </c>
      <c r="T3668" s="4" t="str">
        <f t="shared" si="461"/>
        <v>C - Entwicklungspotenzial</v>
      </c>
      <c r="U3668" s="4">
        <f>ROUND(((E3668-Hilfswerte!$B$20)/Hilfswerte!$B$21)+((F3668-Hilfswerte!$B$22)/Hilfswerte!$B$23)+((G3668-Hilfswerte!$B$24)/Hilfswerte!$B$25)+0.1*INDEX(Hilfswerte!$B$4:$B$15,MATCH(C3668,Hilfswerte!$A$4:$A$15,0)),2)</f>
        <v>0.15</v>
      </c>
      <c r="V3668" s="4">
        <f>ROUND(SQRT((((E3668-Hilfswerte!$B$20)/Hilfswerte!$B$21)-Hilfswerte!$B$28)^2+(((F3668-Hilfswerte!$B$22)/Hilfswerte!$B$23)-Hilfswerte!$B$29)^2+(((G3668-Hilfswerte!$B$24)/Hilfswerte!$B$25)-Hilfswerte!$B$30)^2),3)</f>
        <v>0.58599999999999997</v>
      </c>
      <c r="W3668" s="4">
        <f>ROUND(E3668*Hilfswerte!$B$31,0)</f>
        <v>11511</v>
      </c>
      <c r="X3668" s="4">
        <f t="shared" si="462"/>
        <v>9913</v>
      </c>
      <c r="Y3668" s="4" t="str">
        <f>IF(T3668="A - Top-Kunde","bereits Top-Kunde",IF(AND(V3668&lt;=Hilfswerte!$B$34,H3668&lt;0.5*W3668),"Hoch",IF(AND(V3668&lt;=Hilfswerte!$B$35,H3668&lt;0.7*W3668),"Mittel","Niedrig")))</f>
        <v>Hoch</v>
      </c>
      <c r="Z3668" s="4">
        <f t="shared" si="463"/>
        <v>26.5</v>
      </c>
      <c r="AA3668" s="4" t="str">
        <f>IF(J3668&gt;365,"Bereits abgewandert (Segment D)",IF(Z3668&gt;=Hilfswerte!$B$38,"Rot - akut gefaehrdet",IF(Z3668&gt;=Hilfswerte!$B$39,"Gelb - beobachten","Gruen - stabil")))</f>
        <v>Rot - akut gefaehrdet</v>
      </c>
    </row>
    <row r="3669" spans="1:27" ht="15" customHeight="1" x14ac:dyDescent="0.25">
      <c r="A3669" s="4" t="s">
        <v>4016</v>
      </c>
      <c r="B3669" s="4" t="s">
        <v>381</v>
      </c>
      <c r="C3669" s="4" t="s">
        <v>62</v>
      </c>
      <c r="D3669" s="4" t="s">
        <v>30</v>
      </c>
      <c r="E3669" s="4">
        <v>162</v>
      </c>
      <c r="F3669" s="4">
        <v>35.200000000000003</v>
      </c>
      <c r="G3669" s="4">
        <v>18.3</v>
      </c>
      <c r="H3669" s="4">
        <v>8480</v>
      </c>
      <c r="I3669" s="4">
        <v>2</v>
      </c>
      <c r="J3669" s="4">
        <v>131</v>
      </c>
      <c r="K3669" s="4">
        <v>1</v>
      </c>
      <c r="L3669" s="4">
        <v>-4</v>
      </c>
      <c r="M3669" s="4">
        <v>4</v>
      </c>
      <c r="N3669" s="4">
        <v>32.4</v>
      </c>
      <c r="O3669" s="4">
        <f t="shared" si="456"/>
        <v>3</v>
      </c>
      <c r="P3669" s="4">
        <f t="shared" si="457"/>
        <v>2</v>
      </c>
      <c r="Q3669" s="4">
        <f t="shared" si="458"/>
        <v>5</v>
      </c>
      <c r="R3669" s="4">
        <f t="shared" si="459"/>
        <v>10</v>
      </c>
      <c r="S3669" s="4">
        <f t="shared" si="460"/>
        <v>110.2</v>
      </c>
      <c r="T3669" s="4" t="str">
        <f t="shared" si="461"/>
        <v>B - Kernkunde</v>
      </c>
      <c r="U3669" s="4">
        <f>ROUND(((E3669-Hilfswerte!$B$20)/Hilfswerte!$B$21)+((F3669-Hilfswerte!$B$22)/Hilfswerte!$B$23)+((G3669-Hilfswerte!$B$24)/Hilfswerte!$B$25)+0.1*INDEX(Hilfswerte!$B$4:$B$15,MATCH(C3669,Hilfswerte!$A$4:$A$15,0)),2)</f>
        <v>2.0099999999999998</v>
      </c>
      <c r="V3669" s="4">
        <f>ROUND(SQRT((((E3669-Hilfswerte!$B$20)/Hilfswerte!$B$21)-Hilfswerte!$B$28)^2+(((F3669-Hilfswerte!$B$22)/Hilfswerte!$B$23)-Hilfswerte!$B$29)^2+(((G3669-Hilfswerte!$B$24)/Hilfswerte!$B$25)-Hilfswerte!$B$30)^2),3)</f>
        <v>1.127</v>
      </c>
      <c r="W3669" s="4">
        <f>ROUND(E3669*Hilfswerte!$B$31,0)</f>
        <v>33298</v>
      </c>
      <c r="X3669" s="4">
        <f t="shared" si="462"/>
        <v>24818</v>
      </c>
      <c r="Y3669" s="4" t="str">
        <f>IF(T3669="A - Top-Kunde","bereits Top-Kunde",IF(AND(V3669&lt;=Hilfswerte!$B$34,H3669&lt;0.5*W3669),"Hoch",IF(AND(V3669&lt;=Hilfswerte!$B$35,H3669&lt;0.7*W3669),"Mittel","Niedrig")))</f>
        <v>Mittel</v>
      </c>
      <c r="Z3669" s="4">
        <f t="shared" si="463"/>
        <v>9.6</v>
      </c>
      <c r="AA3669" s="4" t="str">
        <f>IF(J3669&gt;365,"Bereits abgewandert (Segment D)",IF(Z3669&gt;=Hilfswerte!$B$38,"Rot - akut gefaehrdet",IF(Z3669&gt;=Hilfswerte!$B$39,"Gelb - beobachten","Gruen - stabil")))</f>
        <v>Gruen - stabil</v>
      </c>
    </row>
    <row r="3670" spans="1:27" ht="15" customHeight="1" x14ac:dyDescent="0.25">
      <c r="A3670" s="4" t="s">
        <v>4017</v>
      </c>
      <c r="B3670" s="4" t="s">
        <v>112</v>
      </c>
      <c r="C3670" s="4" t="s">
        <v>62</v>
      </c>
      <c r="D3670" s="4" t="s">
        <v>52</v>
      </c>
      <c r="E3670" s="4">
        <v>99</v>
      </c>
      <c r="F3670" s="4">
        <v>20.6</v>
      </c>
      <c r="G3670" s="4">
        <v>14.2</v>
      </c>
      <c r="H3670" s="4">
        <v>20403</v>
      </c>
      <c r="I3670" s="4">
        <v>3</v>
      </c>
      <c r="J3670" s="4">
        <v>11</v>
      </c>
      <c r="K3670" s="4">
        <v>1</v>
      </c>
      <c r="L3670" s="4">
        <v>-3</v>
      </c>
      <c r="M3670" s="4">
        <v>3</v>
      </c>
      <c r="N3670" s="4">
        <v>-24</v>
      </c>
      <c r="O3670" s="4">
        <f t="shared" si="456"/>
        <v>5</v>
      </c>
      <c r="P3670" s="4">
        <f t="shared" si="457"/>
        <v>3</v>
      </c>
      <c r="Q3670" s="4">
        <f t="shared" si="458"/>
        <v>5</v>
      </c>
      <c r="R3670" s="4">
        <f t="shared" si="459"/>
        <v>13</v>
      </c>
      <c r="S3670" s="4">
        <f t="shared" si="460"/>
        <v>112</v>
      </c>
      <c r="T3670" s="4" t="str">
        <f t="shared" si="461"/>
        <v>B - Kernkunde</v>
      </c>
      <c r="U3670" s="4">
        <f>ROUND(((E3670-Hilfswerte!$B$20)/Hilfswerte!$B$21)+((F3670-Hilfswerte!$B$22)/Hilfswerte!$B$23)+((G3670-Hilfswerte!$B$24)/Hilfswerte!$B$25)+0.1*INDEX(Hilfswerte!$B$4:$B$15,MATCH(C3670,Hilfswerte!$A$4:$A$15,0)),2)</f>
        <v>0.83</v>
      </c>
      <c r="V3670" s="4">
        <f>ROUND(SQRT((((E3670-Hilfswerte!$B$20)/Hilfswerte!$B$21)-Hilfswerte!$B$28)^2+(((F3670-Hilfswerte!$B$22)/Hilfswerte!$B$23)-Hilfswerte!$B$29)^2+(((G3670-Hilfswerte!$B$24)/Hilfswerte!$B$25)-Hilfswerte!$B$30)^2),3)</f>
        <v>0.63700000000000001</v>
      </c>
      <c r="W3670" s="4">
        <f>ROUND(E3670*Hilfswerte!$B$31,0)</f>
        <v>20349</v>
      </c>
      <c r="X3670" s="4">
        <f t="shared" si="462"/>
        <v>0</v>
      </c>
      <c r="Y3670" s="4" t="str">
        <f>IF(T3670="A - Top-Kunde","bereits Top-Kunde",IF(AND(V3670&lt;=Hilfswerte!$B$34,H3670&lt;0.5*W3670),"Hoch",IF(AND(V3670&lt;=Hilfswerte!$B$35,H3670&lt;0.7*W3670),"Mittel","Niedrig")))</f>
        <v>Niedrig</v>
      </c>
      <c r="Z3670" s="4">
        <f t="shared" si="463"/>
        <v>13.2</v>
      </c>
      <c r="AA3670" s="4" t="str">
        <f>IF(J3670&gt;365,"Bereits abgewandert (Segment D)",IF(Z3670&gt;=Hilfswerte!$B$38,"Rot - akut gefaehrdet",IF(Z3670&gt;=Hilfswerte!$B$39,"Gelb - beobachten","Gruen - stabil")))</f>
        <v>Gruen - stabil</v>
      </c>
    </row>
    <row r="3671" spans="1:27" ht="15" customHeight="1" x14ac:dyDescent="0.25">
      <c r="A3671" s="4" t="s">
        <v>4018</v>
      </c>
      <c r="B3671" s="4" t="s">
        <v>451</v>
      </c>
      <c r="C3671" s="4" t="s">
        <v>74</v>
      </c>
      <c r="D3671" s="4" t="s">
        <v>122</v>
      </c>
      <c r="E3671" s="4">
        <v>68</v>
      </c>
      <c r="F3671" s="4">
        <v>14.2</v>
      </c>
      <c r="G3671" s="4">
        <v>3.9</v>
      </c>
      <c r="H3671" s="4">
        <v>13083</v>
      </c>
      <c r="I3671" s="4">
        <v>2</v>
      </c>
      <c r="J3671" s="4">
        <v>166</v>
      </c>
      <c r="K3671" s="4">
        <v>0</v>
      </c>
      <c r="L3671" s="4">
        <v>8</v>
      </c>
      <c r="M3671" s="4">
        <v>6</v>
      </c>
      <c r="N3671" s="4">
        <v>17.8</v>
      </c>
      <c r="O3671" s="4">
        <f t="shared" si="456"/>
        <v>3</v>
      </c>
      <c r="P3671" s="4">
        <f t="shared" si="457"/>
        <v>2</v>
      </c>
      <c r="Q3671" s="4">
        <f t="shared" si="458"/>
        <v>5</v>
      </c>
      <c r="R3671" s="4">
        <f t="shared" si="459"/>
        <v>10</v>
      </c>
      <c r="S3671" s="4">
        <f t="shared" si="460"/>
        <v>106.5</v>
      </c>
      <c r="T3671" s="4" t="str">
        <f t="shared" si="461"/>
        <v>B - Kernkunde</v>
      </c>
      <c r="U3671" s="4">
        <f>ROUND(((E3671-Hilfswerte!$B$20)/Hilfswerte!$B$21)+((F3671-Hilfswerte!$B$22)/Hilfswerte!$B$23)+((G3671-Hilfswerte!$B$24)/Hilfswerte!$B$25)+0.1*INDEX(Hilfswerte!$B$4:$B$15,MATCH(C3671,Hilfswerte!$A$4:$A$15,0)),2)</f>
        <v>-1.5</v>
      </c>
      <c r="V3671" s="4">
        <f>ROUND(SQRT((((E3671-Hilfswerte!$B$20)/Hilfswerte!$B$21)-Hilfswerte!$B$28)^2+(((F3671-Hilfswerte!$B$22)/Hilfswerte!$B$23)-Hilfswerte!$B$29)^2+(((G3671-Hilfswerte!$B$24)/Hilfswerte!$B$25)-Hilfswerte!$B$30)^2),3)</f>
        <v>1.306</v>
      </c>
      <c r="W3671" s="4">
        <f>ROUND(E3671*Hilfswerte!$B$31,0)</f>
        <v>13977</v>
      </c>
      <c r="X3671" s="4">
        <f t="shared" si="462"/>
        <v>894</v>
      </c>
      <c r="Y3671" s="4" t="str">
        <f>IF(T3671="A - Top-Kunde","bereits Top-Kunde",IF(AND(V3671&lt;=Hilfswerte!$B$34,H3671&lt;0.5*W3671),"Hoch",IF(AND(V3671&lt;=Hilfswerte!$B$35,H3671&lt;0.7*W3671),"Mittel","Niedrig")))</f>
        <v>Niedrig</v>
      </c>
      <c r="Z3671" s="4">
        <f t="shared" si="463"/>
        <v>9.9</v>
      </c>
      <c r="AA3671" s="4" t="str">
        <f>IF(J3671&gt;365,"Bereits abgewandert (Segment D)",IF(Z3671&gt;=Hilfswerte!$B$38,"Rot - akut gefaehrdet",IF(Z3671&gt;=Hilfswerte!$B$39,"Gelb - beobachten","Gruen - stabil")))</f>
        <v>Gruen - stabil</v>
      </c>
    </row>
    <row r="3672" spans="1:27" ht="15" customHeight="1" x14ac:dyDescent="0.25">
      <c r="A3672" s="4" t="s">
        <v>4019</v>
      </c>
      <c r="B3672" s="4" t="s">
        <v>574</v>
      </c>
      <c r="C3672" s="4" t="s">
        <v>65</v>
      </c>
      <c r="D3672" s="4" t="s">
        <v>30</v>
      </c>
      <c r="E3672" s="4">
        <v>69</v>
      </c>
      <c r="F3672" s="4">
        <v>18.8</v>
      </c>
      <c r="G3672" s="4">
        <v>8.8000000000000007</v>
      </c>
      <c r="H3672" s="4">
        <v>25720</v>
      </c>
      <c r="I3672" s="4">
        <v>2</v>
      </c>
      <c r="J3672" s="4">
        <v>154</v>
      </c>
      <c r="K3672" s="4">
        <v>0</v>
      </c>
      <c r="L3672" s="4">
        <v>20</v>
      </c>
      <c r="M3672" s="4">
        <v>3</v>
      </c>
      <c r="N3672" s="4">
        <v>1.3</v>
      </c>
      <c r="O3672" s="4">
        <f t="shared" si="456"/>
        <v>3</v>
      </c>
      <c r="P3672" s="4">
        <f t="shared" si="457"/>
        <v>2</v>
      </c>
      <c r="Q3672" s="4">
        <f t="shared" si="458"/>
        <v>5</v>
      </c>
      <c r="R3672" s="4">
        <f t="shared" si="459"/>
        <v>10</v>
      </c>
      <c r="S3672" s="4">
        <f t="shared" si="460"/>
        <v>94.7</v>
      </c>
      <c r="T3672" s="4" t="str">
        <f t="shared" si="461"/>
        <v>C - Entwicklungspotenzial</v>
      </c>
      <c r="U3672" s="4">
        <f>ROUND(((E3672-Hilfswerte!$B$20)/Hilfswerte!$B$21)+((F3672-Hilfswerte!$B$22)/Hilfswerte!$B$23)+((G3672-Hilfswerte!$B$24)/Hilfswerte!$B$25)+0.1*INDEX(Hilfswerte!$B$4:$B$15,MATCH(C3672,Hilfswerte!$A$4:$A$15,0)),2)</f>
        <v>-0.66</v>
      </c>
      <c r="V3672" s="4">
        <f>ROUND(SQRT((((E3672-Hilfswerte!$B$20)/Hilfswerte!$B$21)-Hilfswerte!$B$28)^2+(((F3672-Hilfswerte!$B$22)/Hilfswerte!$B$23)-Hilfswerte!$B$29)^2+(((G3672-Hilfswerte!$B$24)/Hilfswerte!$B$25)-Hilfswerte!$B$30)^2),3)</f>
        <v>0.66200000000000003</v>
      </c>
      <c r="W3672" s="4">
        <f>ROUND(E3672*Hilfswerte!$B$31,0)</f>
        <v>14183</v>
      </c>
      <c r="X3672" s="4">
        <f t="shared" si="462"/>
        <v>0</v>
      </c>
      <c r="Y3672" s="4" t="str">
        <f>IF(T3672="A - Top-Kunde","bereits Top-Kunde",IF(AND(V3672&lt;=Hilfswerte!$B$34,H3672&lt;0.5*W3672),"Hoch",IF(AND(V3672&lt;=Hilfswerte!$B$35,H3672&lt;0.7*W3672),"Mittel","Niedrig")))</f>
        <v>Niedrig</v>
      </c>
      <c r="Z3672" s="4">
        <f t="shared" si="463"/>
        <v>11.7</v>
      </c>
      <c r="AA3672" s="4" t="str">
        <f>IF(J3672&gt;365,"Bereits abgewandert (Segment D)",IF(Z3672&gt;=Hilfswerte!$B$38,"Rot - akut gefaehrdet",IF(Z3672&gt;=Hilfswerte!$B$39,"Gelb - beobachten","Gruen - stabil")))</f>
        <v>Gruen - stabil</v>
      </c>
    </row>
    <row r="3673" spans="1:27" ht="15" customHeight="1" x14ac:dyDescent="0.25">
      <c r="A3673" s="4" t="s">
        <v>4020</v>
      </c>
      <c r="B3673" s="4" t="s">
        <v>363</v>
      </c>
      <c r="C3673" s="4" t="s">
        <v>74</v>
      </c>
      <c r="D3673" s="4" t="s">
        <v>30</v>
      </c>
      <c r="E3673" s="4">
        <v>185</v>
      </c>
      <c r="F3673" s="4">
        <v>49.7</v>
      </c>
      <c r="G3673" s="4">
        <v>19.5</v>
      </c>
      <c r="H3673" s="4">
        <v>5938</v>
      </c>
      <c r="I3673" s="4">
        <v>1</v>
      </c>
      <c r="J3673" s="4">
        <v>150</v>
      </c>
      <c r="K3673" s="4">
        <v>0</v>
      </c>
      <c r="L3673" s="4">
        <v>14</v>
      </c>
      <c r="M3673" s="4">
        <v>1</v>
      </c>
      <c r="N3673" s="4">
        <v>-11.6</v>
      </c>
      <c r="O3673" s="4">
        <f t="shared" si="456"/>
        <v>3</v>
      </c>
      <c r="P3673" s="4">
        <f t="shared" si="457"/>
        <v>1</v>
      </c>
      <c r="Q3673" s="4">
        <f t="shared" si="458"/>
        <v>4</v>
      </c>
      <c r="R3673" s="4">
        <f t="shared" si="459"/>
        <v>8</v>
      </c>
      <c r="S3673" s="4">
        <f t="shared" si="460"/>
        <v>70</v>
      </c>
      <c r="T3673" s="4" t="str">
        <f t="shared" si="461"/>
        <v>C - Entwicklungspotenzial</v>
      </c>
      <c r="U3673" s="4">
        <f>ROUND(((E3673-Hilfswerte!$B$20)/Hilfswerte!$B$21)+((F3673-Hilfswerte!$B$22)/Hilfswerte!$B$23)+((G3673-Hilfswerte!$B$24)/Hilfswerte!$B$25)+0.1*INDEX(Hilfswerte!$B$4:$B$15,MATCH(C3673,Hilfswerte!$A$4:$A$15,0)),2)</f>
        <v>2.12</v>
      </c>
      <c r="V3673" s="4">
        <f>ROUND(SQRT((((E3673-Hilfswerte!$B$20)/Hilfswerte!$B$21)-Hilfswerte!$B$28)^2+(((F3673-Hilfswerte!$B$22)/Hilfswerte!$B$23)-Hilfswerte!$B$29)^2+(((G3673-Hilfswerte!$B$24)/Hilfswerte!$B$25)-Hilfswerte!$B$30)^2),3)</f>
        <v>1.3360000000000001</v>
      </c>
      <c r="W3673" s="4">
        <f>ROUND(E3673*Hilfswerte!$B$31,0)</f>
        <v>38026</v>
      </c>
      <c r="X3673" s="4">
        <f t="shared" si="462"/>
        <v>32088</v>
      </c>
      <c r="Y3673" s="4" t="str">
        <f>IF(T3673="A - Top-Kunde","bereits Top-Kunde",IF(AND(V3673&lt;=Hilfswerte!$B$34,H3673&lt;0.5*W3673),"Hoch",IF(AND(V3673&lt;=Hilfswerte!$B$35,H3673&lt;0.7*W3673),"Mittel","Niedrig")))</f>
        <v>Niedrig</v>
      </c>
      <c r="Z3673" s="4">
        <f t="shared" si="463"/>
        <v>14.9</v>
      </c>
      <c r="AA3673" s="4" t="str">
        <f>IF(J3673&gt;365,"Bereits abgewandert (Segment D)",IF(Z3673&gt;=Hilfswerte!$B$38,"Rot - akut gefaehrdet",IF(Z3673&gt;=Hilfswerte!$B$39,"Gelb - beobachten","Gruen - stabil")))</f>
        <v>Gelb - beobachten</v>
      </c>
    </row>
    <row r="3674" spans="1:27" ht="15" customHeight="1" x14ac:dyDescent="0.25">
      <c r="A3674" s="4" t="s">
        <v>4021</v>
      </c>
      <c r="B3674" s="4" t="s">
        <v>572</v>
      </c>
      <c r="C3674" s="4" t="s">
        <v>84</v>
      </c>
      <c r="D3674" s="4" t="s">
        <v>48</v>
      </c>
      <c r="E3674" s="4">
        <v>102</v>
      </c>
      <c r="F3674" s="4">
        <v>25.3</v>
      </c>
      <c r="G3674" s="4">
        <v>14.1</v>
      </c>
      <c r="H3674" s="4">
        <v>22161</v>
      </c>
      <c r="I3674" s="4">
        <v>3</v>
      </c>
      <c r="J3674" s="4">
        <v>226</v>
      </c>
      <c r="K3674" s="4">
        <v>0</v>
      </c>
      <c r="L3674" s="4">
        <v>9</v>
      </c>
      <c r="M3674" s="4">
        <v>2</v>
      </c>
      <c r="N3674" s="4">
        <v>-3.9</v>
      </c>
      <c r="O3674" s="4">
        <f t="shared" si="456"/>
        <v>2</v>
      </c>
      <c r="P3674" s="4">
        <f t="shared" si="457"/>
        <v>3</v>
      </c>
      <c r="Q3674" s="4">
        <f t="shared" si="458"/>
        <v>5</v>
      </c>
      <c r="R3674" s="4">
        <f t="shared" si="459"/>
        <v>10</v>
      </c>
      <c r="S3674" s="4">
        <f t="shared" si="460"/>
        <v>95.4</v>
      </c>
      <c r="T3674" s="4" t="str">
        <f t="shared" si="461"/>
        <v>C - Entwicklungspotenzial</v>
      </c>
      <c r="U3674" s="4">
        <f>ROUND(((E3674-Hilfswerte!$B$20)/Hilfswerte!$B$21)+((F3674-Hilfswerte!$B$22)/Hilfswerte!$B$23)+((G3674-Hilfswerte!$B$24)/Hilfswerte!$B$25)+0.1*INDEX(Hilfswerte!$B$4:$B$15,MATCH(C3674,Hilfswerte!$A$4:$A$15,0)),2)</f>
        <v>0.5</v>
      </c>
      <c r="V3674" s="4">
        <f>ROUND(SQRT((((E3674-Hilfswerte!$B$20)/Hilfswerte!$B$21)-Hilfswerte!$B$28)^2+(((F3674-Hilfswerte!$B$22)/Hilfswerte!$B$23)-Hilfswerte!$B$29)^2+(((G3674-Hilfswerte!$B$24)/Hilfswerte!$B$25)-Hilfswerte!$B$30)^2),3)</f>
        <v>0.58099999999999996</v>
      </c>
      <c r="W3674" s="4">
        <f>ROUND(E3674*Hilfswerte!$B$31,0)</f>
        <v>20966</v>
      </c>
      <c r="X3674" s="4">
        <f t="shared" si="462"/>
        <v>0</v>
      </c>
      <c r="Y3674" s="4" t="str">
        <f>IF(T3674="A - Top-Kunde","bereits Top-Kunde",IF(AND(V3674&lt;=Hilfswerte!$B$34,H3674&lt;0.5*W3674),"Hoch",IF(AND(V3674&lt;=Hilfswerte!$B$35,H3674&lt;0.7*W3674),"Mittel","Niedrig")))</f>
        <v>Niedrig</v>
      </c>
      <c r="Z3674" s="4">
        <f t="shared" si="463"/>
        <v>14.7</v>
      </c>
      <c r="AA3674" s="4" t="str">
        <f>IF(J3674&gt;365,"Bereits abgewandert (Segment D)",IF(Z3674&gt;=Hilfswerte!$B$38,"Rot - akut gefaehrdet",IF(Z3674&gt;=Hilfswerte!$B$39,"Gelb - beobachten","Gruen - stabil")))</f>
        <v>Gelb - beobachten</v>
      </c>
    </row>
    <row r="3675" spans="1:27" ht="15" customHeight="1" x14ac:dyDescent="0.25">
      <c r="A3675" s="4" t="s">
        <v>4022</v>
      </c>
      <c r="B3675" s="4" t="s">
        <v>756</v>
      </c>
      <c r="C3675" s="4" t="s">
        <v>89</v>
      </c>
      <c r="D3675" s="4" t="s">
        <v>30</v>
      </c>
      <c r="E3675" s="4">
        <v>75</v>
      </c>
      <c r="F3675" s="4">
        <v>17</v>
      </c>
      <c r="G3675" s="4">
        <v>22.1</v>
      </c>
      <c r="H3675" s="4">
        <v>2644</v>
      </c>
      <c r="I3675" s="4">
        <v>3</v>
      </c>
      <c r="J3675" s="4">
        <v>30</v>
      </c>
      <c r="K3675" s="4">
        <v>2</v>
      </c>
      <c r="L3675" s="4">
        <v>-6</v>
      </c>
      <c r="M3675" s="4">
        <v>1</v>
      </c>
      <c r="N3675" s="4">
        <v>0.4</v>
      </c>
      <c r="O3675" s="4">
        <f t="shared" si="456"/>
        <v>5</v>
      </c>
      <c r="P3675" s="4">
        <f t="shared" si="457"/>
        <v>3</v>
      </c>
      <c r="Q3675" s="4">
        <f t="shared" si="458"/>
        <v>4</v>
      </c>
      <c r="R3675" s="4">
        <f t="shared" si="459"/>
        <v>12</v>
      </c>
      <c r="S3675" s="4">
        <f t="shared" si="460"/>
        <v>108.2</v>
      </c>
      <c r="T3675" s="4" t="str">
        <f t="shared" si="461"/>
        <v>B - Kernkunde</v>
      </c>
      <c r="U3675" s="4">
        <f>ROUND(((E3675-Hilfswerte!$B$20)/Hilfswerte!$B$21)+((F3675-Hilfswerte!$B$22)/Hilfswerte!$B$23)+((G3675-Hilfswerte!$B$24)/Hilfswerte!$B$25)+0.1*INDEX(Hilfswerte!$B$4:$B$15,MATCH(C3675,Hilfswerte!$A$4:$A$15,0)),2)</f>
        <v>1.79</v>
      </c>
      <c r="V3675" s="4">
        <f>ROUND(SQRT((((E3675-Hilfswerte!$B$20)/Hilfswerte!$B$21)-Hilfswerte!$B$28)^2+(((F3675-Hilfswerte!$B$22)/Hilfswerte!$B$23)-Hilfswerte!$B$29)^2+(((G3675-Hilfswerte!$B$24)/Hilfswerte!$B$25)-Hilfswerte!$B$30)^2),3)</f>
        <v>1.8120000000000001</v>
      </c>
      <c r="W3675" s="4">
        <f>ROUND(E3675*Hilfswerte!$B$31,0)</f>
        <v>15416</v>
      </c>
      <c r="X3675" s="4">
        <f t="shared" si="462"/>
        <v>12772</v>
      </c>
      <c r="Y3675" s="4" t="str">
        <f>IF(T3675="A - Top-Kunde","bereits Top-Kunde",IF(AND(V3675&lt;=Hilfswerte!$B$34,H3675&lt;0.5*W3675),"Hoch",IF(AND(V3675&lt;=Hilfswerte!$B$35,H3675&lt;0.7*W3675),"Mittel","Niedrig")))</f>
        <v>Niedrig</v>
      </c>
      <c r="Z3675" s="4">
        <f t="shared" si="463"/>
        <v>7.5</v>
      </c>
      <c r="AA3675" s="4" t="str">
        <f>IF(J3675&gt;365,"Bereits abgewandert (Segment D)",IF(Z3675&gt;=Hilfswerte!$B$38,"Rot - akut gefaehrdet",IF(Z3675&gt;=Hilfswerte!$B$39,"Gelb - beobachten","Gruen - stabil")))</f>
        <v>Gruen - stabil</v>
      </c>
    </row>
    <row r="3676" spans="1:27" ht="15" customHeight="1" x14ac:dyDescent="0.25">
      <c r="A3676" s="4" t="s">
        <v>4023</v>
      </c>
      <c r="B3676" s="4" t="s">
        <v>152</v>
      </c>
      <c r="C3676" s="4" t="s">
        <v>59</v>
      </c>
      <c r="D3676" s="4" t="s">
        <v>77</v>
      </c>
      <c r="E3676" s="4">
        <v>76</v>
      </c>
      <c r="F3676" s="4">
        <v>15.7</v>
      </c>
      <c r="G3676" s="4">
        <v>11.3</v>
      </c>
      <c r="H3676" s="4">
        <v>1763</v>
      </c>
      <c r="I3676" s="4">
        <v>1</v>
      </c>
      <c r="J3676" s="4">
        <v>57</v>
      </c>
      <c r="K3676" s="4">
        <v>0</v>
      </c>
      <c r="L3676" s="4">
        <v>2</v>
      </c>
      <c r="M3676" s="4">
        <v>5</v>
      </c>
      <c r="N3676" s="4">
        <v>-13.1</v>
      </c>
      <c r="O3676" s="4">
        <f t="shared" si="456"/>
        <v>4</v>
      </c>
      <c r="P3676" s="4">
        <f t="shared" si="457"/>
        <v>1</v>
      </c>
      <c r="Q3676" s="4">
        <f t="shared" si="458"/>
        <v>3</v>
      </c>
      <c r="R3676" s="4">
        <f t="shared" si="459"/>
        <v>8</v>
      </c>
      <c r="S3676" s="4">
        <f t="shared" si="460"/>
        <v>72.900000000000006</v>
      </c>
      <c r="T3676" s="4" t="str">
        <f t="shared" si="461"/>
        <v>C - Entwicklungspotenzial</v>
      </c>
      <c r="U3676" s="4">
        <f>ROUND(((E3676-Hilfswerte!$B$20)/Hilfswerte!$B$21)+((F3676-Hilfswerte!$B$22)/Hilfswerte!$B$23)+((G3676-Hilfswerte!$B$24)/Hilfswerte!$B$25)+0.1*INDEX(Hilfswerte!$B$4:$B$15,MATCH(C3676,Hilfswerte!$A$4:$A$15,0)),2)</f>
        <v>-0.31</v>
      </c>
      <c r="V3676" s="4">
        <f>ROUND(SQRT((((E3676-Hilfswerte!$B$20)/Hilfswerte!$B$21)-Hilfswerte!$B$28)^2+(((F3676-Hilfswerte!$B$22)/Hilfswerte!$B$23)-Hilfswerte!$B$29)^2+(((G3676-Hilfswerte!$B$24)/Hilfswerte!$B$25)-Hilfswerte!$B$30)^2),3)</f>
        <v>0.55600000000000005</v>
      </c>
      <c r="W3676" s="4">
        <f>ROUND(E3676*Hilfswerte!$B$31,0)</f>
        <v>15622</v>
      </c>
      <c r="X3676" s="4">
        <f t="shared" si="462"/>
        <v>13859</v>
      </c>
      <c r="Y3676" s="4" t="str">
        <f>IF(T3676="A - Top-Kunde","bereits Top-Kunde",IF(AND(V3676&lt;=Hilfswerte!$B$34,H3676&lt;0.5*W3676),"Hoch",IF(AND(V3676&lt;=Hilfswerte!$B$35,H3676&lt;0.7*W3676),"Mittel","Niedrig")))</f>
        <v>Hoch</v>
      </c>
      <c r="Z3676" s="4">
        <f t="shared" si="463"/>
        <v>8.5</v>
      </c>
      <c r="AA3676" s="4" t="str">
        <f>IF(J3676&gt;365,"Bereits abgewandert (Segment D)",IF(Z3676&gt;=Hilfswerte!$B$38,"Rot - akut gefaehrdet",IF(Z3676&gt;=Hilfswerte!$B$39,"Gelb - beobachten","Gruen - stabil")))</f>
        <v>Gruen - stabil</v>
      </c>
    </row>
    <row r="3677" spans="1:27" ht="15" customHeight="1" x14ac:dyDescent="0.25">
      <c r="A3677" s="4" t="s">
        <v>4024</v>
      </c>
      <c r="B3677" s="4" t="s">
        <v>138</v>
      </c>
      <c r="C3677" s="4" t="s">
        <v>38</v>
      </c>
      <c r="D3677" s="4" t="s">
        <v>106</v>
      </c>
      <c r="E3677" s="4">
        <v>41</v>
      </c>
      <c r="F3677" s="4">
        <v>8.6</v>
      </c>
      <c r="G3677" s="4">
        <v>2.2999999999999998</v>
      </c>
      <c r="H3677" s="4">
        <v>9173</v>
      </c>
      <c r="I3677" s="4">
        <v>5</v>
      </c>
      <c r="J3677" s="4">
        <v>33</v>
      </c>
      <c r="K3677" s="4">
        <v>1</v>
      </c>
      <c r="L3677" s="4">
        <v>17</v>
      </c>
      <c r="M3677" s="4">
        <v>4</v>
      </c>
      <c r="N3677" s="4">
        <v>1.8</v>
      </c>
      <c r="O3677" s="4">
        <f t="shared" si="456"/>
        <v>4</v>
      </c>
      <c r="P3677" s="4">
        <f t="shared" si="457"/>
        <v>5</v>
      </c>
      <c r="Q3677" s="4">
        <f t="shared" si="458"/>
        <v>5</v>
      </c>
      <c r="R3677" s="4">
        <f t="shared" si="459"/>
        <v>14</v>
      </c>
      <c r="S3677" s="4">
        <f t="shared" si="460"/>
        <v>129.80000000000001</v>
      </c>
      <c r="T3677" s="4" t="str">
        <f t="shared" si="461"/>
        <v>A - Top-Kunde</v>
      </c>
      <c r="U3677" s="4">
        <f>ROUND(((E3677-Hilfswerte!$B$20)/Hilfswerte!$B$21)+((F3677-Hilfswerte!$B$22)/Hilfswerte!$B$23)+((G3677-Hilfswerte!$B$24)/Hilfswerte!$B$25)+0.1*INDEX(Hilfswerte!$B$4:$B$15,MATCH(C3677,Hilfswerte!$A$4:$A$15,0)),2)</f>
        <v>-1.6</v>
      </c>
      <c r="V3677" s="4">
        <f>ROUND(SQRT((((E3677-Hilfswerte!$B$20)/Hilfswerte!$B$21)-Hilfswerte!$B$28)^2+(((F3677-Hilfswerte!$B$22)/Hilfswerte!$B$23)-Hilfswerte!$B$29)^2+(((G3677-Hilfswerte!$B$24)/Hilfswerte!$B$25)-Hilfswerte!$B$30)^2),3)</f>
        <v>1.603</v>
      </c>
      <c r="W3677" s="4">
        <f>ROUND(E3677*Hilfswerte!$B$31,0)</f>
        <v>8427</v>
      </c>
      <c r="X3677" s="4">
        <f t="shared" si="462"/>
        <v>0</v>
      </c>
      <c r="Y3677" s="4" t="str">
        <f>IF(T3677="A - Top-Kunde","bereits Top-Kunde",IF(AND(V3677&lt;=Hilfswerte!$B$34,H3677&lt;0.5*W3677),"Hoch",IF(AND(V3677&lt;=Hilfswerte!$B$35,H3677&lt;0.7*W3677),"Mittel","Niedrig")))</f>
        <v>bereits Top-Kunde</v>
      </c>
      <c r="Z3677" s="4">
        <f t="shared" si="463"/>
        <v>8.1</v>
      </c>
      <c r="AA3677" s="4" t="str">
        <f>IF(J3677&gt;365,"Bereits abgewandert (Segment D)",IF(Z3677&gt;=Hilfswerte!$B$38,"Rot - akut gefaehrdet",IF(Z3677&gt;=Hilfswerte!$B$39,"Gelb - beobachten","Gruen - stabil")))</f>
        <v>Gruen - stabil</v>
      </c>
    </row>
    <row r="3678" spans="1:27" ht="15" customHeight="1" x14ac:dyDescent="0.25">
      <c r="A3678" s="4" t="s">
        <v>4025</v>
      </c>
      <c r="B3678" s="4" t="s">
        <v>645</v>
      </c>
      <c r="C3678" s="4" t="s">
        <v>47</v>
      </c>
      <c r="D3678" s="4" t="s">
        <v>48</v>
      </c>
      <c r="E3678" s="4">
        <v>40</v>
      </c>
      <c r="F3678" s="4">
        <v>10.8</v>
      </c>
      <c r="G3678" s="4">
        <v>19.899999999999999</v>
      </c>
      <c r="H3678" s="4">
        <v>0</v>
      </c>
      <c r="I3678" s="4">
        <v>0</v>
      </c>
      <c r="J3678" s="4">
        <v>455</v>
      </c>
      <c r="K3678" s="4">
        <v>0</v>
      </c>
      <c r="L3678" s="4">
        <v>3</v>
      </c>
      <c r="M3678" s="4">
        <v>0</v>
      </c>
      <c r="N3678" s="4">
        <v>-70.400000000000006</v>
      </c>
      <c r="O3678" s="4">
        <f t="shared" si="456"/>
        <v>1</v>
      </c>
      <c r="P3678" s="4">
        <f t="shared" si="457"/>
        <v>1</v>
      </c>
      <c r="Q3678" s="4">
        <f t="shared" si="458"/>
        <v>1</v>
      </c>
      <c r="R3678" s="4">
        <f t="shared" si="459"/>
        <v>3</v>
      </c>
      <c r="S3678" s="4">
        <f t="shared" si="460"/>
        <v>-6.1</v>
      </c>
      <c r="T3678" s="4" t="str">
        <f t="shared" si="461"/>
        <v>D - Abwanderungsrisiko</v>
      </c>
      <c r="U3678" s="4">
        <f>ROUND(((E3678-Hilfswerte!$B$20)/Hilfswerte!$B$21)+((F3678-Hilfswerte!$B$22)/Hilfswerte!$B$23)+((G3678-Hilfswerte!$B$24)/Hilfswerte!$B$25)+0.1*INDEX(Hilfswerte!$B$4:$B$15,MATCH(C3678,Hilfswerte!$A$4:$A$15,0)),2)</f>
        <v>0.97</v>
      </c>
      <c r="V3678" s="4">
        <f>ROUND(SQRT((((E3678-Hilfswerte!$B$20)/Hilfswerte!$B$21)-Hilfswerte!$B$28)^2+(((F3678-Hilfswerte!$B$22)/Hilfswerte!$B$23)-Hilfswerte!$B$29)^2+(((G3678-Hilfswerte!$B$24)/Hilfswerte!$B$25)-Hilfswerte!$B$30)^2),3)</f>
        <v>1.56</v>
      </c>
      <c r="W3678" s="4">
        <f>ROUND(E3678*Hilfswerte!$B$31,0)</f>
        <v>8222</v>
      </c>
      <c r="X3678" s="4">
        <f t="shared" si="462"/>
        <v>8222</v>
      </c>
      <c r="Y3678" s="4" t="str">
        <f>IF(T3678="A - Top-Kunde","bereits Top-Kunde",IF(AND(V3678&lt;=Hilfswerte!$B$34,H3678&lt;0.5*W3678),"Hoch",IF(AND(V3678&lt;=Hilfswerte!$B$35,H3678&lt;0.7*W3678),"Mittel","Niedrig")))</f>
        <v>Niedrig</v>
      </c>
      <c r="Z3678" s="4">
        <f t="shared" si="463"/>
        <v>51.5</v>
      </c>
      <c r="AA3678" s="4" t="str">
        <f>IF(J3678&gt;365,"Bereits abgewandert (Segment D)",IF(Z3678&gt;=Hilfswerte!$B$38,"Rot - akut gefaehrdet",IF(Z3678&gt;=Hilfswerte!$B$39,"Gelb - beobachten","Gruen - stabil")))</f>
        <v>Bereits abgewandert (Segment D)</v>
      </c>
    </row>
    <row r="3679" spans="1:27" ht="15" customHeight="1" x14ac:dyDescent="0.25">
      <c r="A3679" s="4" t="s">
        <v>4026</v>
      </c>
      <c r="B3679" s="4" t="s">
        <v>241</v>
      </c>
      <c r="C3679" s="4" t="s">
        <v>84</v>
      </c>
      <c r="D3679" s="4" t="s">
        <v>30</v>
      </c>
      <c r="E3679" s="4">
        <v>44</v>
      </c>
      <c r="F3679" s="4">
        <v>9.4</v>
      </c>
      <c r="G3679" s="4">
        <v>12</v>
      </c>
      <c r="H3679" s="4">
        <v>2264</v>
      </c>
      <c r="I3679" s="4">
        <v>2</v>
      </c>
      <c r="J3679" s="4">
        <v>138</v>
      </c>
      <c r="K3679" s="4">
        <v>0</v>
      </c>
      <c r="L3679" s="4">
        <v>18</v>
      </c>
      <c r="M3679" s="4">
        <v>5</v>
      </c>
      <c r="N3679" s="4">
        <v>-18.7</v>
      </c>
      <c r="O3679" s="4">
        <f t="shared" si="456"/>
        <v>3</v>
      </c>
      <c r="P3679" s="4">
        <f t="shared" si="457"/>
        <v>2</v>
      </c>
      <c r="Q3679" s="4">
        <f t="shared" si="458"/>
        <v>3</v>
      </c>
      <c r="R3679" s="4">
        <f t="shared" si="459"/>
        <v>8</v>
      </c>
      <c r="S3679" s="4">
        <f t="shared" si="460"/>
        <v>65.3</v>
      </c>
      <c r="T3679" s="4" t="str">
        <f t="shared" si="461"/>
        <v>C - Entwicklungspotenzial</v>
      </c>
      <c r="U3679" s="4">
        <f>ROUND(((E3679-Hilfswerte!$B$20)/Hilfswerte!$B$21)+((F3679-Hilfswerte!$B$22)/Hilfswerte!$B$23)+((G3679-Hilfswerte!$B$24)/Hilfswerte!$B$25)+0.1*INDEX(Hilfswerte!$B$4:$B$15,MATCH(C3679,Hilfswerte!$A$4:$A$15,0)),2)</f>
        <v>-0.37</v>
      </c>
      <c r="V3679" s="4">
        <f>ROUND(SQRT((((E3679-Hilfswerte!$B$20)/Hilfswerte!$B$21)-Hilfswerte!$B$28)^2+(((F3679-Hilfswerte!$B$22)/Hilfswerte!$B$23)-Hilfswerte!$B$29)^2+(((G3679-Hilfswerte!$B$24)/Hilfswerte!$B$25)-Hilfswerte!$B$30)^2),3)</f>
        <v>0.74399999999999999</v>
      </c>
      <c r="W3679" s="4">
        <f>ROUND(E3679*Hilfswerte!$B$31,0)</f>
        <v>9044</v>
      </c>
      <c r="X3679" s="4">
        <f t="shared" si="462"/>
        <v>6780</v>
      </c>
      <c r="Y3679" s="4" t="str">
        <f>IF(T3679="A - Top-Kunde","bereits Top-Kunde",IF(AND(V3679&lt;=Hilfswerte!$B$34,H3679&lt;0.5*W3679),"Hoch",IF(AND(V3679&lt;=Hilfswerte!$B$35,H3679&lt;0.7*W3679),"Mittel","Niedrig")))</f>
        <v>Hoch</v>
      </c>
      <c r="Z3679" s="4">
        <f t="shared" si="463"/>
        <v>18</v>
      </c>
      <c r="AA3679" s="4" t="str">
        <f>IF(J3679&gt;365,"Bereits abgewandert (Segment D)",IF(Z3679&gt;=Hilfswerte!$B$38,"Rot - akut gefaehrdet",IF(Z3679&gt;=Hilfswerte!$B$39,"Gelb - beobachten","Gruen - stabil")))</f>
        <v>Gelb - beobachten</v>
      </c>
    </row>
    <row r="3680" spans="1:27" ht="15" customHeight="1" x14ac:dyDescent="0.25">
      <c r="A3680" s="4" t="s">
        <v>4027</v>
      </c>
      <c r="B3680" s="4" t="s">
        <v>418</v>
      </c>
      <c r="C3680" s="4" t="s">
        <v>84</v>
      </c>
      <c r="D3680" s="4" t="s">
        <v>30</v>
      </c>
      <c r="E3680" s="4">
        <v>81</v>
      </c>
      <c r="F3680" s="4">
        <v>16.5</v>
      </c>
      <c r="G3680" s="4">
        <v>7.3</v>
      </c>
      <c r="H3680" s="4">
        <v>1036</v>
      </c>
      <c r="I3680" s="4">
        <v>1</v>
      </c>
      <c r="J3680" s="4">
        <v>147</v>
      </c>
      <c r="K3680" s="4">
        <v>0</v>
      </c>
      <c r="L3680" s="4">
        <v>4</v>
      </c>
      <c r="M3680" s="4">
        <v>2</v>
      </c>
      <c r="N3680" s="4">
        <v>19.600000000000001</v>
      </c>
      <c r="O3680" s="4">
        <f t="shared" si="456"/>
        <v>3</v>
      </c>
      <c r="P3680" s="4">
        <f t="shared" si="457"/>
        <v>1</v>
      </c>
      <c r="Q3680" s="4">
        <f t="shared" si="458"/>
        <v>3</v>
      </c>
      <c r="R3680" s="4">
        <f t="shared" si="459"/>
        <v>7</v>
      </c>
      <c r="S3680" s="4">
        <f t="shared" si="460"/>
        <v>78.599999999999994</v>
      </c>
      <c r="T3680" s="4" t="str">
        <f t="shared" si="461"/>
        <v>C - Entwicklungspotenzial</v>
      </c>
      <c r="U3680" s="4">
        <f>ROUND(((E3680-Hilfswerte!$B$20)/Hilfswerte!$B$21)+((F3680-Hilfswerte!$B$22)/Hilfswerte!$B$23)+((G3680-Hilfswerte!$B$24)/Hilfswerte!$B$25)+0.1*INDEX(Hilfswerte!$B$4:$B$15,MATCH(C3680,Hilfswerte!$A$4:$A$15,0)),2)</f>
        <v>-0.83</v>
      </c>
      <c r="V3680" s="4">
        <f>ROUND(SQRT((((E3680-Hilfswerte!$B$20)/Hilfswerte!$B$21)-Hilfswerte!$B$28)^2+(((F3680-Hilfswerte!$B$22)/Hilfswerte!$B$23)-Hilfswerte!$B$29)^2+(((G3680-Hilfswerte!$B$24)/Hilfswerte!$B$25)-Hilfswerte!$B$30)^2),3)</f>
        <v>0.81699999999999995</v>
      </c>
      <c r="W3680" s="4">
        <f>ROUND(E3680*Hilfswerte!$B$31,0)</f>
        <v>16649</v>
      </c>
      <c r="X3680" s="4">
        <f t="shared" si="462"/>
        <v>15613</v>
      </c>
      <c r="Y3680" s="4" t="str">
        <f>IF(T3680="A - Top-Kunde","bereits Top-Kunde",IF(AND(V3680&lt;=Hilfswerte!$B$34,H3680&lt;0.5*W3680),"Hoch",IF(AND(V3680&lt;=Hilfswerte!$B$35,H3680&lt;0.7*W3680),"Mittel","Niedrig")))</f>
        <v>Hoch</v>
      </c>
      <c r="Z3680" s="4">
        <f t="shared" si="463"/>
        <v>8.1999999999999993</v>
      </c>
      <c r="AA3680" s="4" t="str">
        <f>IF(J3680&gt;365,"Bereits abgewandert (Segment D)",IF(Z3680&gt;=Hilfswerte!$B$38,"Rot - akut gefaehrdet",IF(Z3680&gt;=Hilfswerte!$B$39,"Gelb - beobachten","Gruen - stabil")))</f>
        <v>Gruen - stabil</v>
      </c>
    </row>
    <row r="3681" spans="1:27" ht="15" customHeight="1" x14ac:dyDescent="0.25">
      <c r="A3681" s="4" t="s">
        <v>4028</v>
      </c>
      <c r="B3681" s="4" t="s">
        <v>167</v>
      </c>
      <c r="C3681" s="4" t="s">
        <v>55</v>
      </c>
      <c r="D3681" s="4" t="s">
        <v>52</v>
      </c>
      <c r="E3681" s="4">
        <v>14</v>
      </c>
      <c r="F3681" s="4">
        <v>3.8</v>
      </c>
      <c r="G3681" s="4">
        <v>21.8</v>
      </c>
      <c r="H3681" s="4">
        <v>844</v>
      </c>
      <c r="I3681" s="4">
        <v>5</v>
      </c>
      <c r="J3681" s="4">
        <v>25</v>
      </c>
      <c r="K3681" s="4">
        <v>1</v>
      </c>
      <c r="L3681" s="4">
        <v>26</v>
      </c>
      <c r="M3681" s="4">
        <v>1</v>
      </c>
      <c r="N3681" s="4">
        <v>-6.4</v>
      </c>
      <c r="O3681" s="4">
        <f t="shared" si="456"/>
        <v>5</v>
      </c>
      <c r="P3681" s="4">
        <f t="shared" si="457"/>
        <v>5</v>
      </c>
      <c r="Q3681" s="4">
        <f t="shared" si="458"/>
        <v>2</v>
      </c>
      <c r="R3681" s="4">
        <f t="shared" si="459"/>
        <v>12</v>
      </c>
      <c r="S3681" s="4">
        <f t="shared" si="460"/>
        <v>103</v>
      </c>
      <c r="T3681" s="4" t="str">
        <f t="shared" si="461"/>
        <v>C - Entwicklungspotenzial</v>
      </c>
      <c r="U3681" s="4">
        <f>ROUND(((E3681-Hilfswerte!$B$20)/Hilfswerte!$B$21)+((F3681-Hilfswerte!$B$22)/Hilfswerte!$B$23)+((G3681-Hilfswerte!$B$24)/Hilfswerte!$B$25)+0.1*INDEX(Hilfswerte!$B$4:$B$15,MATCH(C3681,Hilfswerte!$A$4:$A$15,0)),2)</f>
        <v>1.24</v>
      </c>
      <c r="V3681" s="4">
        <f>ROUND(SQRT((((E3681-Hilfswerte!$B$20)/Hilfswerte!$B$21)-Hilfswerte!$B$28)^2+(((F3681-Hilfswerte!$B$22)/Hilfswerte!$B$23)-Hilfswerte!$B$29)^2+(((G3681-Hilfswerte!$B$24)/Hilfswerte!$B$25)-Hilfswerte!$B$30)^2),3)</f>
        <v>1.905</v>
      </c>
      <c r="W3681" s="4">
        <f>ROUND(E3681*Hilfswerte!$B$31,0)</f>
        <v>2878</v>
      </c>
      <c r="X3681" s="4">
        <f t="shared" si="462"/>
        <v>2034</v>
      </c>
      <c r="Y3681" s="4" t="str">
        <f>IF(T3681="A - Top-Kunde","bereits Top-Kunde",IF(AND(V3681&lt;=Hilfswerte!$B$34,H3681&lt;0.5*W3681),"Hoch",IF(AND(V3681&lt;=Hilfswerte!$B$35,H3681&lt;0.7*W3681),"Mittel","Niedrig")))</f>
        <v>Niedrig</v>
      </c>
      <c r="Z3681" s="4">
        <f t="shared" si="463"/>
        <v>12</v>
      </c>
      <c r="AA3681" s="4" t="str">
        <f>IF(J3681&gt;365,"Bereits abgewandert (Segment D)",IF(Z3681&gt;=Hilfswerte!$B$38,"Rot - akut gefaehrdet",IF(Z3681&gt;=Hilfswerte!$B$39,"Gelb - beobachten","Gruen - stabil")))</f>
        <v>Gruen - stabil</v>
      </c>
    </row>
    <row r="3682" spans="1:27" ht="15" customHeight="1" x14ac:dyDescent="0.25">
      <c r="A3682" s="4" t="s">
        <v>4029</v>
      </c>
      <c r="B3682" s="4" t="s">
        <v>653</v>
      </c>
      <c r="C3682" s="4" t="s">
        <v>38</v>
      </c>
      <c r="D3682" s="4" t="s">
        <v>77</v>
      </c>
      <c r="E3682" s="4">
        <v>57</v>
      </c>
      <c r="F3682" s="4">
        <v>10</v>
      </c>
      <c r="G3682" s="4">
        <v>5.9</v>
      </c>
      <c r="H3682" s="4">
        <v>1062</v>
      </c>
      <c r="I3682" s="4">
        <v>1</v>
      </c>
      <c r="J3682" s="4">
        <v>346</v>
      </c>
      <c r="K3682" s="4">
        <v>0</v>
      </c>
      <c r="L3682" s="4">
        <v>29</v>
      </c>
      <c r="M3682" s="4">
        <v>3</v>
      </c>
      <c r="N3682" s="4">
        <v>34.700000000000003</v>
      </c>
      <c r="O3682" s="4">
        <f t="shared" si="456"/>
        <v>2</v>
      </c>
      <c r="P3682" s="4">
        <f t="shared" si="457"/>
        <v>1</v>
      </c>
      <c r="Q3682" s="4">
        <f t="shared" si="458"/>
        <v>3</v>
      </c>
      <c r="R3682" s="4">
        <f t="shared" si="459"/>
        <v>6</v>
      </c>
      <c r="S3682" s="4">
        <f t="shared" si="460"/>
        <v>68.7</v>
      </c>
      <c r="T3682" s="4" t="str">
        <f t="shared" si="461"/>
        <v>C - Entwicklungspotenzial</v>
      </c>
      <c r="U3682" s="4">
        <f>ROUND(((E3682-Hilfswerte!$B$20)/Hilfswerte!$B$21)+((F3682-Hilfswerte!$B$22)/Hilfswerte!$B$23)+((G3682-Hilfswerte!$B$24)/Hilfswerte!$B$25)+0.1*INDEX(Hilfswerte!$B$4:$B$15,MATCH(C3682,Hilfswerte!$A$4:$A$15,0)),2)</f>
        <v>-0.94</v>
      </c>
      <c r="V3682" s="4">
        <f>ROUND(SQRT((((E3682-Hilfswerte!$B$20)/Hilfswerte!$B$21)-Hilfswerte!$B$28)^2+(((F3682-Hilfswerte!$B$22)/Hilfswerte!$B$23)-Hilfswerte!$B$29)^2+(((G3682-Hilfswerte!$B$24)/Hilfswerte!$B$25)-Hilfswerte!$B$30)^2),3)</f>
        <v>1.087</v>
      </c>
      <c r="W3682" s="4">
        <f>ROUND(E3682*Hilfswerte!$B$31,0)</f>
        <v>11716</v>
      </c>
      <c r="X3682" s="4">
        <f t="shared" si="462"/>
        <v>10654</v>
      </c>
      <c r="Y3682" s="4" t="str">
        <f>IF(T3682="A - Top-Kunde","bereits Top-Kunde",IF(AND(V3682&lt;=Hilfswerte!$B$34,H3682&lt;0.5*W3682),"Hoch",IF(AND(V3682&lt;=Hilfswerte!$B$35,H3682&lt;0.7*W3682),"Mittel","Niedrig")))</f>
        <v>Mittel</v>
      </c>
      <c r="Z3682" s="4">
        <f t="shared" si="463"/>
        <v>23.1</v>
      </c>
      <c r="AA3682" s="4" t="str">
        <f>IF(J3682&gt;365,"Bereits abgewandert (Segment D)",IF(Z3682&gt;=Hilfswerte!$B$38,"Rot - akut gefaehrdet",IF(Z3682&gt;=Hilfswerte!$B$39,"Gelb - beobachten","Gruen - stabil")))</f>
        <v>Rot - akut gefaehrdet</v>
      </c>
    </row>
    <row r="3683" spans="1:27" ht="15" customHeight="1" x14ac:dyDescent="0.25">
      <c r="A3683" s="4" t="s">
        <v>4030</v>
      </c>
      <c r="B3683" s="4" t="s">
        <v>865</v>
      </c>
      <c r="C3683" s="4" t="s">
        <v>65</v>
      </c>
      <c r="D3683" s="4" t="s">
        <v>30</v>
      </c>
      <c r="E3683" s="4">
        <v>30</v>
      </c>
      <c r="F3683" s="4">
        <v>6.5</v>
      </c>
      <c r="G3683" s="4">
        <v>1.4</v>
      </c>
      <c r="H3683" s="4">
        <v>1151</v>
      </c>
      <c r="I3683" s="4">
        <v>2</v>
      </c>
      <c r="J3683" s="4">
        <v>147</v>
      </c>
      <c r="K3683" s="4">
        <v>0</v>
      </c>
      <c r="L3683" s="4">
        <v>12</v>
      </c>
      <c r="M3683" s="4">
        <v>5</v>
      </c>
      <c r="N3683" s="4">
        <v>14.8</v>
      </c>
      <c r="O3683" s="4">
        <f t="shared" si="456"/>
        <v>3</v>
      </c>
      <c r="P3683" s="4">
        <f t="shared" si="457"/>
        <v>2</v>
      </c>
      <c r="Q3683" s="4">
        <f t="shared" si="458"/>
        <v>3</v>
      </c>
      <c r="R3683" s="4">
        <f t="shared" si="459"/>
        <v>8</v>
      </c>
      <c r="S3683" s="4">
        <f t="shared" si="460"/>
        <v>83.8</v>
      </c>
      <c r="T3683" s="4" t="str">
        <f t="shared" si="461"/>
        <v>C - Entwicklungspotenzial</v>
      </c>
      <c r="U3683" s="4">
        <f>ROUND(((E3683-Hilfswerte!$B$20)/Hilfswerte!$B$21)+((F3683-Hilfswerte!$B$22)/Hilfswerte!$B$23)+((G3683-Hilfswerte!$B$24)/Hilfswerte!$B$25)+0.1*INDEX(Hilfswerte!$B$4:$B$15,MATCH(C3683,Hilfswerte!$A$4:$A$15,0)),2)</f>
        <v>-2.2200000000000002</v>
      </c>
      <c r="V3683" s="4">
        <f>ROUND(SQRT((((E3683-Hilfswerte!$B$20)/Hilfswerte!$B$21)-Hilfswerte!$B$28)^2+(((F3683-Hilfswerte!$B$22)/Hilfswerte!$B$23)-Hilfswerte!$B$29)^2+(((G3683-Hilfswerte!$B$24)/Hilfswerte!$B$25)-Hilfswerte!$B$30)^2),3)</f>
        <v>1.7569999999999999</v>
      </c>
      <c r="W3683" s="4">
        <f>ROUND(E3683*Hilfswerte!$B$31,0)</f>
        <v>6166</v>
      </c>
      <c r="X3683" s="4">
        <f t="shared" si="462"/>
        <v>5015</v>
      </c>
      <c r="Y3683" s="4" t="str">
        <f>IF(T3683="A - Top-Kunde","bereits Top-Kunde",IF(AND(V3683&lt;=Hilfswerte!$B$34,H3683&lt;0.5*W3683),"Hoch",IF(AND(V3683&lt;=Hilfswerte!$B$35,H3683&lt;0.7*W3683),"Mittel","Niedrig")))</f>
        <v>Niedrig</v>
      </c>
      <c r="Z3683" s="4">
        <f t="shared" si="463"/>
        <v>9.8000000000000007</v>
      </c>
      <c r="AA3683" s="4" t="str">
        <f>IF(J3683&gt;365,"Bereits abgewandert (Segment D)",IF(Z3683&gt;=Hilfswerte!$B$38,"Rot - akut gefaehrdet",IF(Z3683&gt;=Hilfswerte!$B$39,"Gelb - beobachten","Gruen - stabil")))</f>
        <v>Gruen - stabil</v>
      </c>
    </row>
    <row r="3684" spans="1:27" ht="15" customHeight="1" x14ac:dyDescent="0.25">
      <c r="A3684" s="4" t="s">
        <v>4031</v>
      </c>
      <c r="B3684" s="4" t="s">
        <v>842</v>
      </c>
      <c r="C3684" s="4" t="s">
        <v>33</v>
      </c>
      <c r="D3684" s="4" t="s">
        <v>30</v>
      </c>
      <c r="E3684" s="4">
        <v>8</v>
      </c>
      <c r="F3684" s="4">
        <v>2.5</v>
      </c>
      <c r="G3684" s="4">
        <v>8.8000000000000007</v>
      </c>
      <c r="H3684" s="4">
        <v>565</v>
      </c>
      <c r="I3684" s="4">
        <v>6</v>
      </c>
      <c r="J3684" s="4">
        <v>86</v>
      </c>
      <c r="K3684" s="4">
        <v>0</v>
      </c>
      <c r="L3684" s="4">
        <v>6</v>
      </c>
      <c r="M3684" s="4">
        <v>6</v>
      </c>
      <c r="N3684" s="4">
        <v>15.7</v>
      </c>
      <c r="O3684" s="4">
        <f t="shared" si="456"/>
        <v>4</v>
      </c>
      <c r="P3684" s="4">
        <f t="shared" si="457"/>
        <v>5</v>
      </c>
      <c r="Q3684" s="4">
        <f t="shared" si="458"/>
        <v>2</v>
      </c>
      <c r="R3684" s="4">
        <f t="shared" si="459"/>
        <v>11</v>
      </c>
      <c r="S3684" s="4">
        <f t="shared" si="460"/>
        <v>116.1</v>
      </c>
      <c r="T3684" s="4" t="str">
        <f t="shared" si="461"/>
        <v>B - Kernkunde</v>
      </c>
      <c r="U3684" s="4">
        <f>ROUND(((E3684-Hilfswerte!$B$20)/Hilfswerte!$B$21)+((F3684-Hilfswerte!$B$22)/Hilfswerte!$B$23)+((G3684-Hilfswerte!$B$24)/Hilfswerte!$B$25)+0.1*INDEX(Hilfswerte!$B$4:$B$15,MATCH(C3684,Hilfswerte!$A$4:$A$15,0)),2)</f>
        <v>-1.1299999999999999</v>
      </c>
      <c r="V3684" s="4">
        <f>ROUND(SQRT((((E3684-Hilfswerte!$B$20)/Hilfswerte!$B$21)-Hilfswerte!$B$28)^2+(((F3684-Hilfswerte!$B$22)/Hilfswerte!$B$23)-Hilfswerte!$B$29)^2+(((G3684-Hilfswerte!$B$24)/Hilfswerte!$B$25)-Hilfswerte!$B$30)^2),3)</f>
        <v>1.006</v>
      </c>
      <c r="W3684" s="4">
        <f>ROUND(E3684*Hilfswerte!$B$31,0)</f>
        <v>1644</v>
      </c>
      <c r="X3684" s="4">
        <f t="shared" si="462"/>
        <v>1079</v>
      </c>
      <c r="Y3684" s="4" t="str">
        <f>IF(T3684="A - Top-Kunde","bereits Top-Kunde",IF(AND(V3684&lt;=Hilfswerte!$B$34,H3684&lt;0.5*W3684),"Hoch",IF(AND(V3684&lt;=Hilfswerte!$B$35,H3684&lt;0.7*W3684),"Mittel","Niedrig")))</f>
        <v>Mittel</v>
      </c>
      <c r="Z3684" s="4">
        <f t="shared" si="463"/>
        <v>5.5</v>
      </c>
      <c r="AA3684" s="4" t="str">
        <f>IF(J3684&gt;365,"Bereits abgewandert (Segment D)",IF(Z3684&gt;=Hilfswerte!$B$38,"Rot - akut gefaehrdet",IF(Z3684&gt;=Hilfswerte!$B$39,"Gelb - beobachten","Gruen - stabil")))</f>
        <v>Gruen - stabil</v>
      </c>
    </row>
    <row r="3685" spans="1:27" ht="15" customHeight="1" x14ac:dyDescent="0.25">
      <c r="A3685" s="4" t="s">
        <v>4032</v>
      </c>
      <c r="B3685" s="4" t="s">
        <v>906</v>
      </c>
      <c r="C3685" s="4" t="s">
        <v>51</v>
      </c>
      <c r="D3685" s="4" t="s">
        <v>93</v>
      </c>
      <c r="E3685" s="4">
        <v>6</v>
      </c>
      <c r="F3685" s="4">
        <v>1.6</v>
      </c>
      <c r="G3685" s="4">
        <v>21.6</v>
      </c>
      <c r="H3685" s="4">
        <v>716</v>
      </c>
      <c r="I3685" s="4">
        <v>1</v>
      </c>
      <c r="J3685" s="4">
        <v>122</v>
      </c>
      <c r="K3685" s="4">
        <v>0</v>
      </c>
      <c r="L3685" s="4">
        <v>38</v>
      </c>
      <c r="M3685" s="4">
        <v>4</v>
      </c>
      <c r="N3685" s="4">
        <v>30.7</v>
      </c>
      <c r="O3685" s="4">
        <f t="shared" si="456"/>
        <v>3</v>
      </c>
      <c r="P3685" s="4">
        <f t="shared" si="457"/>
        <v>1</v>
      </c>
      <c r="Q3685" s="4">
        <f t="shared" si="458"/>
        <v>2</v>
      </c>
      <c r="R3685" s="4">
        <f t="shared" si="459"/>
        <v>6</v>
      </c>
      <c r="S3685" s="4">
        <f t="shared" si="460"/>
        <v>64</v>
      </c>
      <c r="T3685" s="4" t="str">
        <f t="shared" si="461"/>
        <v>C - Entwicklungspotenzial</v>
      </c>
      <c r="U3685" s="4">
        <f>ROUND(((E3685-Hilfswerte!$B$20)/Hilfswerte!$B$21)+((F3685-Hilfswerte!$B$22)/Hilfswerte!$B$23)+((G3685-Hilfswerte!$B$24)/Hilfswerte!$B$25)+0.1*INDEX(Hilfswerte!$B$4:$B$15,MATCH(C3685,Hilfswerte!$A$4:$A$15,0)),2)</f>
        <v>1.19</v>
      </c>
      <c r="V3685" s="4">
        <f>ROUND(SQRT((((E3685-Hilfswerte!$B$20)/Hilfswerte!$B$21)-Hilfswerte!$B$28)^2+(((F3685-Hilfswerte!$B$22)/Hilfswerte!$B$23)-Hilfswerte!$B$29)^2+(((G3685-Hilfswerte!$B$24)/Hilfswerte!$B$25)-Hilfswerte!$B$30)^2),3)</f>
        <v>1.903</v>
      </c>
      <c r="W3685" s="4">
        <f>ROUND(E3685*Hilfswerte!$B$31,0)</f>
        <v>1233</v>
      </c>
      <c r="X3685" s="4">
        <f t="shared" si="462"/>
        <v>517</v>
      </c>
      <c r="Y3685" s="4" t="str">
        <f>IF(T3685="A - Top-Kunde","bereits Top-Kunde",IF(AND(V3685&lt;=Hilfswerte!$B$34,H3685&lt;0.5*W3685),"Hoch",IF(AND(V3685&lt;=Hilfswerte!$B$35,H3685&lt;0.7*W3685),"Mittel","Niedrig")))</f>
        <v>Niedrig</v>
      </c>
      <c r="Z3685" s="4">
        <f t="shared" si="463"/>
        <v>13.7</v>
      </c>
      <c r="AA3685" s="4" t="str">
        <f>IF(J3685&gt;365,"Bereits abgewandert (Segment D)",IF(Z3685&gt;=Hilfswerte!$B$38,"Rot - akut gefaehrdet",IF(Z3685&gt;=Hilfswerte!$B$39,"Gelb - beobachten","Gruen - stabil")))</f>
        <v>Gelb - beobachten</v>
      </c>
    </row>
    <row r="3686" spans="1:27" ht="15" customHeight="1" x14ac:dyDescent="0.25">
      <c r="A3686" s="4" t="s">
        <v>4033</v>
      </c>
      <c r="B3686" s="4" t="s">
        <v>541</v>
      </c>
      <c r="C3686" s="4" t="s">
        <v>62</v>
      </c>
      <c r="D3686" s="4" t="s">
        <v>30</v>
      </c>
      <c r="E3686" s="4">
        <v>56</v>
      </c>
      <c r="F3686" s="4">
        <v>11.3</v>
      </c>
      <c r="G3686" s="4">
        <v>6.5</v>
      </c>
      <c r="H3686" s="4">
        <v>2151</v>
      </c>
      <c r="I3686" s="4">
        <v>3</v>
      </c>
      <c r="J3686" s="4">
        <v>6</v>
      </c>
      <c r="K3686" s="4">
        <v>1</v>
      </c>
      <c r="L3686" s="4">
        <v>17</v>
      </c>
      <c r="M3686" s="4">
        <v>6</v>
      </c>
      <c r="N3686" s="4">
        <v>6.8</v>
      </c>
      <c r="O3686" s="4">
        <f t="shared" si="456"/>
        <v>5</v>
      </c>
      <c r="P3686" s="4">
        <f t="shared" si="457"/>
        <v>3</v>
      </c>
      <c r="Q3686" s="4">
        <f t="shared" si="458"/>
        <v>3</v>
      </c>
      <c r="R3686" s="4">
        <f t="shared" si="459"/>
        <v>11</v>
      </c>
      <c r="S3686" s="4">
        <f t="shared" si="460"/>
        <v>102.3</v>
      </c>
      <c r="T3686" s="4" t="str">
        <f t="shared" si="461"/>
        <v>C - Entwicklungspotenzial</v>
      </c>
      <c r="U3686" s="4">
        <f>ROUND(((E3686-Hilfswerte!$B$20)/Hilfswerte!$B$21)+((F3686-Hilfswerte!$B$22)/Hilfswerte!$B$23)+((G3686-Hilfswerte!$B$24)/Hilfswerte!$B$25)+0.1*INDEX(Hilfswerte!$B$4:$B$15,MATCH(C3686,Hilfswerte!$A$4:$A$15,0)),2)</f>
        <v>-0.75</v>
      </c>
      <c r="V3686" s="4">
        <f>ROUND(SQRT((((E3686-Hilfswerte!$B$20)/Hilfswerte!$B$21)-Hilfswerte!$B$28)^2+(((F3686-Hilfswerte!$B$22)/Hilfswerte!$B$23)-Hilfswerte!$B$29)^2+(((G3686-Hilfswerte!$B$24)/Hilfswerte!$B$25)-Hilfswerte!$B$30)^2),3)</f>
        <v>1.006</v>
      </c>
      <c r="W3686" s="4">
        <f>ROUND(E3686*Hilfswerte!$B$31,0)</f>
        <v>11511</v>
      </c>
      <c r="X3686" s="4">
        <f t="shared" si="462"/>
        <v>9360</v>
      </c>
      <c r="Y3686" s="4" t="str">
        <f>IF(T3686="A - Top-Kunde","bereits Top-Kunde",IF(AND(V3686&lt;=Hilfswerte!$B$34,H3686&lt;0.5*W3686),"Hoch",IF(AND(V3686&lt;=Hilfswerte!$B$35,H3686&lt;0.7*W3686),"Mittel","Niedrig")))</f>
        <v>Mittel</v>
      </c>
      <c r="Z3686" s="4">
        <f t="shared" si="463"/>
        <v>6.7</v>
      </c>
      <c r="AA3686" s="4" t="str">
        <f>IF(J3686&gt;365,"Bereits abgewandert (Segment D)",IF(Z3686&gt;=Hilfswerte!$B$38,"Rot - akut gefaehrdet",IF(Z3686&gt;=Hilfswerte!$B$39,"Gelb - beobachten","Gruen - stabil")))</f>
        <v>Gruen - stabil</v>
      </c>
    </row>
    <row r="3687" spans="1:27" ht="15" customHeight="1" x14ac:dyDescent="0.25">
      <c r="A3687" s="4" t="s">
        <v>4034</v>
      </c>
      <c r="B3687" s="4" t="s">
        <v>698</v>
      </c>
      <c r="C3687" s="4" t="s">
        <v>89</v>
      </c>
      <c r="D3687" s="4" t="s">
        <v>52</v>
      </c>
      <c r="E3687" s="4">
        <v>333</v>
      </c>
      <c r="F3687" s="4">
        <v>68</v>
      </c>
      <c r="G3687" s="4">
        <v>6</v>
      </c>
      <c r="H3687" s="4">
        <v>13498</v>
      </c>
      <c r="I3687" s="4">
        <v>2</v>
      </c>
      <c r="J3687" s="4">
        <v>228</v>
      </c>
      <c r="K3687" s="4">
        <v>0</v>
      </c>
      <c r="L3687" s="4">
        <v>-7</v>
      </c>
      <c r="M3687" s="4">
        <v>4</v>
      </c>
      <c r="N3687" s="4">
        <v>2.6</v>
      </c>
      <c r="O3687" s="4">
        <f t="shared" si="456"/>
        <v>2</v>
      </c>
      <c r="P3687" s="4">
        <f t="shared" si="457"/>
        <v>2</v>
      </c>
      <c r="Q3687" s="4">
        <f t="shared" si="458"/>
        <v>5</v>
      </c>
      <c r="R3687" s="4">
        <f t="shared" si="459"/>
        <v>9</v>
      </c>
      <c r="S3687" s="4">
        <f t="shared" si="460"/>
        <v>91.3</v>
      </c>
      <c r="T3687" s="4" t="str">
        <f t="shared" si="461"/>
        <v>C - Entwicklungspotenzial</v>
      </c>
      <c r="U3687" s="4">
        <f>ROUND(((E3687-Hilfswerte!$B$20)/Hilfswerte!$B$21)+((F3687-Hilfswerte!$B$22)/Hilfswerte!$B$23)+((G3687-Hilfswerte!$B$24)/Hilfswerte!$B$25)+0.1*INDEX(Hilfswerte!$B$4:$B$15,MATCH(C3687,Hilfswerte!$A$4:$A$15,0)),2)</f>
        <v>1.26</v>
      </c>
      <c r="V3687" s="4">
        <f>ROUND(SQRT((((E3687-Hilfswerte!$B$20)/Hilfswerte!$B$21)-Hilfswerte!$B$28)^2+(((F3687-Hilfswerte!$B$22)/Hilfswerte!$B$23)-Hilfswerte!$B$29)^2+(((G3687-Hilfswerte!$B$24)/Hilfswerte!$B$25)-Hilfswerte!$B$30)^2),3)</f>
        <v>1.2190000000000001</v>
      </c>
      <c r="W3687" s="4">
        <f>ROUND(E3687*Hilfswerte!$B$31,0)</f>
        <v>68447</v>
      </c>
      <c r="X3687" s="4">
        <f t="shared" si="462"/>
        <v>54949</v>
      </c>
      <c r="Y3687" s="4" t="str">
        <f>IF(T3687="A - Top-Kunde","bereits Top-Kunde",IF(AND(V3687&lt;=Hilfswerte!$B$34,H3687&lt;0.5*W3687),"Hoch",IF(AND(V3687&lt;=Hilfswerte!$B$35,H3687&lt;0.7*W3687),"Mittel","Niedrig")))</f>
        <v>Niedrig</v>
      </c>
      <c r="Z3687" s="4">
        <f t="shared" si="463"/>
        <v>11.4</v>
      </c>
      <c r="AA3687" s="4" t="str">
        <f>IF(J3687&gt;365,"Bereits abgewandert (Segment D)",IF(Z3687&gt;=Hilfswerte!$B$38,"Rot - akut gefaehrdet",IF(Z3687&gt;=Hilfswerte!$B$39,"Gelb - beobachten","Gruen - stabil")))</f>
        <v>Gruen - stabil</v>
      </c>
    </row>
    <row r="3688" spans="1:27" ht="15" customHeight="1" x14ac:dyDescent="0.25">
      <c r="A3688" s="4" t="s">
        <v>4035</v>
      </c>
      <c r="B3688" s="4" t="s">
        <v>842</v>
      </c>
      <c r="C3688" s="4" t="s">
        <v>29</v>
      </c>
      <c r="D3688" s="4" t="s">
        <v>48</v>
      </c>
      <c r="E3688" s="4">
        <v>28</v>
      </c>
      <c r="F3688" s="4">
        <v>4.9000000000000004</v>
      </c>
      <c r="G3688" s="4">
        <v>0.3</v>
      </c>
      <c r="H3688" s="4">
        <v>21023</v>
      </c>
      <c r="I3688" s="4">
        <v>8</v>
      </c>
      <c r="J3688" s="4">
        <v>19</v>
      </c>
      <c r="K3688" s="4">
        <v>0</v>
      </c>
      <c r="L3688" s="4">
        <v>2</v>
      </c>
      <c r="M3688" s="4">
        <v>2</v>
      </c>
      <c r="N3688" s="4">
        <v>-10.8</v>
      </c>
      <c r="O3688" s="4">
        <f t="shared" si="456"/>
        <v>5</v>
      </c>
      <c r="P3688" s="4">
        <f t="shared" si="457"/>
        <v>5</v>
      </c>
      <c r="Q3688" s="4">
        <f t="shared" si="458"/>
        <v>5</v>
      </c>
      <c r="R3688" s="4">
        <f t="shared" si="459"/>
        <v>15</v>
      </c>
      <c r="S3688" s="4">
        <f t="shared" si="460"/>
        <v>144</v>
      </c>
      <c r="T3688" s="4" t="str">
        <f t="shared" si="461"/>
        <v>A - Top-Kunde</v>
      </c>
      <c r="U3688" s="4">
        <f>ROUND(((E3688-Hilfswerte!$B$20)/Hilfswerte!$B$21)+((F3688-Hilfswerte!$B$22)/Hilfswerte!$B$23)+((G3688-Hilfswerte!$B$24)/Hilfswerte!$B$25)+0.1*INDEX(Hilfswerte!$B$4:$B$15,MATCH(C3688,Hilfswerte!$A$4:$A$15,0)),2)</f>
        <v>-2.12</v>
      </c>
      <c r="V3688" s="4">
        <f>ROUND(SQRT((((E3688-Hilfswerte!$B$20)/Hilfswerte!$B$21)-Hilfswerte!$B$28)^2+(((F3688-Hilfswerte!$B$22)/Hilfswerte!$B$23)-Hilfswerte!$B$29)^2+(((G3688-Hilfswerte!$B$24)/Hilfswerte!$B$25)-Hilfswerte!$B$30)^2),3)</f>
        <v>1.925</v>
      </c>
      <c r="W3688" s="4">
        <f>ROUND(E3688*Hilfswerte!$B$31,0)</f>
        <v>5755</v>
      </c>
      <c r="X3688" s="4">
        <f t="shared" si="462"/>
        <v>0</v>
      </c>
      <c r="Y3688" s="4" t="str">
        <f>IF(T3688="A - Top-Kunde","bereits Top-Kunde",IF(AND(V3688&lt;=Hilfswerte!$B$34,H3688&lt;0.5*W3688),"Hoch",IF(AND(V3688&lt;=Hilfswerte!$B$35,H3688&lt;0.7*W3688),"Mittel","Niedrig")))</f>
        <v>bereits Top-Kunde</v>
      </c>
      <c r="Z3688" s="4">
        <f t="shared" si="463"/>
        <v>5.7</v>
      </c>
      <c r="AA3688" s="4" t="str">
        <f>IF(J3688&gt;365,"Bereits abgewandert (Segment D)",IF(Z3688&gt;=Hilfswerte!$B$38,"Rot - akut gefaehrdet",IF(Z3688&gt;=Hilfswerte!$B$39,"Gelb - beobachten","Gruen - stabil")))</f>
        <v>Gruen - stabil</v>
      </c>
    </row>
    <row r="3689" spans="1:27" ht="15" customHeight="1" x14ac:dyDescent="0.25">
      <c r="A3689" s="4" t="s">
        <v>4036</v>
      </c>
      <c r="B3689" s="4" t="s">
        <v>58</v>
      </c>
      <c r="C3689" s="4" t="s">
        <v>29</v>
      </c>
      <c r="D3689" s="4" t="s">
        <v>30</v>
      </c>
      <c r="E3689" s="4">
        <v>175</v>
      </c>
      <c r="F3689" s="4">
        <v>50.2</v>
      </c>
      <c r="G3689" s="4">
        <v>11.3</v>
      </c>
      <c r="H3689" s="4">
        <v>8276</v>
      </c>
      <c r="I3689" s="4">
        <v>1</v>
      </c>
      <c r="J3689" s="4">
        <v>6</v>
      </c>
      <c r="K3689" s="4">
        <v>0</v>
      </c>
      <c r="L3689" s="4">
        <v>7</v>
      </c>
      <c r="M3689" s="4">
        <v>2</v>
      </c>
      <c r="N3689" s="4">
        <v>-7.7</v>
      </c>
      <c r="O3689" s="4">
        <f t="shared" si="456"/>
        <v>5</v>
      </c>
      <c r="P3689" s="4">
        <f t="shared" si="457"/>
        <v>1</v>
      </c>
      <c r="Q3689" s="4">
        <f t="shared" si="458"/>
        <v>5</v>
      </c>
      <c r="R3689" s="4">
        <f t="shared" si="459"/>
        <v>11</v>
      </c>
      <c r="S3689" s="4">
        <f t="shared" si="460"/>
        <v>104.1</v>
      </c>
      <c r="T3689" s="4" t="str">
        <f t="shared" si="461"/>
        <v>C - Entwicklungspotenzial</v>
      </c>
      <c r="U3689" s="4">
        <f>ROUND(((E3689-Hilfswerte!$B$20)/Hilfswerte!$B$21)+((F3689-Hilfswerte!$B$22)/Hilfswerte!$B$23)+((G3689-Hilfswerte!$B$24)/Hilfswerte!$B$25)+0.1*INDEX(Hilfswerte!$B$4:$B$15,MATCH(C3689,Hilfswerte!$A$4:$A$15,0)),2)</f>
        <v>1.08</v>
      </c>
      <c r="V3689" s="4">
        <f>ROUND(SQRT((((E3689-Hilfswerte!$B$20)/Hilfswerte!$B$21)-Hilfswerte!$B$28)^2+(((F3689-Hilfswerte!$B$22)/Hilfswerte!$B$23)-Hilfswerte!$B$29)^2+(((G3689-Hilfswerte!$B$24)/Hilfswerte!$B$25)-Hilfswerte!$B$30)^2),3)</f>
        <v>0.22900000000000001</v>
      </c>
      <c r="W3689" s="4">
        <f>ROUND(E3689*Hilfswerte!$B$31,0)</f>
        <v>35971</v>
      </c>
      <c r="X3689" s="4">
        <f t="shared" si="462"/>
        <v>27695</v>
      </c>
      <c r="Y3689" s="4" t="str">
        <f>IF(T3689="A - Top-Kunde","bereits Top-Kunde",IF(AND(V3689&lt;=Hilfswerte!$B$34,H3689&lt;0.5*W3689),"Hoch",IF(AND(V3689&lt;=Hilfswerte!$B$35,H3689&lt;0.7*W3689),"Mittel","Niedrig")))</f>
        <v>Hoch</v>
      </c>
      <c r="Z3689" s="4">
        <f t="shared" si="463"/>
        <v>4.8</v>
      </c>
      <c r="AA3689" s="4" t="str">
        <f>IF(J3689&gt;365,"Bereits abgewandert (Segment D)",IF(Z3689&gt;=Hilfswerte!$B$38,"Rot - akut gefaehrdet",IF(Z3689&gt;=Hilfswerte!$B$39,"Gelb - beobachten","Gruen - stabil")))</f>
        <v>Gruen - stabil</v>
      </c>
    </row>
    <row r="3690" spans="1:27" ht="15" customHeight="1" x14ac:dyDescent="0.25">
      <c r="A3690" s="4" t="s">
        <v>4037</v>
      </c>
      <c r="B3690" s="4" t="s">
        <v>659</v>
      </c>
      <c r="C3690" s="4" t="s">
        <v>62</v>
      </c>
      <c r="D3690" s="4" t="s">
        <v>30</v>
      </c>
      <c r="E3690" s="4">
        <v>59</v>
      </c>
      <c r="F3690" s="4">
        <v>14.9</v>
      </c>
      <c r="G3690" s="4">
        <v>12.4</v>
      </c>
      <c r="H3690" s="4">
        <v>11448</v>
      </c>
      <c r="I3690" s="4">
        <v>6</v>
      </c>
      <c r="J3690" s="4">
        <v>33</v>
      </c>
      <c r="K3690" s="4">
        <v>0</v>
      </c>
      <c r="L3690" s="4">
        <v>31</v>
      </c>
      <c r="M3690" s="4">
        <v>5</v>
      </c>
      <c r="N3690" s="4">
        <v>18.399999999999999</v>
      </c>
      <c r="O3690" s="4">
        <f t="shared" si="456"/>
        <v>4</v>
      </c>
      <c r="P3690" s="4">
        <f t="shared" si="457"/>
        <v>5</v>
      </c>
      <c r="Q3690" s="4">
        <f t="shared" si="458"/>
        <v>5</v>
      </c>
      <c r="R3690" s="4">
        <f t="shared" si="459"/>
        <v>14</v>
      </c>
      <c r="S3690" s="4">
        <f t="shared" si="460"/>
        <v>139.9</v>
      </c>
      <c r="T3690" s="4" t="str">
        <f t="shared" si="461"/>
        <v>A - Top-Kunde</v>
      </c>
      <c r="U3690" s="4">
        <f>ROUND(((E3690-Hilfswerte!$B$20)/Hilfswerte!$B$21)+((F3690-Hilfswerte!$B$22)/Hilfswerte!$B$23)+((G3690-Hilfswerte!$B$24)/Hilfswerte!$B$25)+0.1*INDEX(Hilfswerte!$B$4:$B$15,MATCH(C3690,Hilfswerte!$A$4:$A$15,0)),2)</f>
        <v>0.27</v>
      </c>
      <c r="V3690" s="4">
        <f>ROUND(SQRT((((E3690-Hilfswerte!$B$20)/Hilfswerte!$B$21)-Hilfswerte!$B$28)^2+(((F3690-Hilfswerte!$B$22)/Hilfswerte!$B$23)-Hilfswerte!$B$29)^2+(((G3690-Hilfswerte!$B$24)/Hilfswerte!$B$25)-Hilfswerte!$B$30)^2),3)</f>
        <v>0.64700000000000002</v>
      </c>
      <c r="W3690" s="4">
        <f>ROUND(E3690*Hilfswerte!$B$31,0)</f>
        <v>12127</v>
      </c>
      <c r="X3690" s="4">
        <f t="shared" si="462"/>
        <v>679</v>
      </c>
      <c r="Y3690" s="4" t="str">
        <f>IF(T3690="A - Top-Kunde","bereits Top-Kunde",IF(AND(V3690&lt;=Hilfswerte!$B$34,H3690&lt;0.5*W3690),"Hoch",IF(AND(V3690&lt;=Hilfswerte!$B$35,H3690&lt;0.7*W3690),"Mittel","Niedrig")))</f>
        <v>bereits Top-Kunde</v>
      </c>
      <c r="Z3690" s="4">
        <f t="shared" si="463"/>
        <v>7.9</v>
      </c>
      <c r="AA3690" s="4" t="str">
        <f>IF(J3690&gt;365,"Bereits abgewandert (Segment D)",IF(Z3690&gt;=Hilfswerte!$B$38,"Rot - akut gefaehrdet",IF(Z3690&gt;=Hilfswerte!$B$39,"Gelb - beobachten","Gruen - stabil")))</f>
        <v>Gruen - stabil</v>
      </c>
    </row>
    <row r="3691" spans="1:27" ht="15" customHeight="1" x14ac:dyDescent="0.25">
      <c r="A3691" s="4" t="s">
        <v>4038</v>
      </c>
      <c r="B3691" s="4" t="s">
        <v>418</v>
      </c>
      <c r="C3691" s="4" t="s">
        <v>65</v>
      </c>
      <c r="D3691" s="4" t="s">
        <v>30</v>
      </c>
      <c r="E3691" s="4">
        <v>82</v>
      </c>
      <c r="F3691" s="4">
        <v>18.2</v>
      </c>
      <c r="G3691" s="4">
        <v>10.1</v>
      </c>
      <c r="H3691" s="4">
        <v>6387</v>
      </c>
      <c r="I3691" s="4">
        <v>6</v>
      </c>
      <c r="J3691" s="4">
        <v>25</v>
      </c>
      <c r="K3691" s="4">
        <v>0</v>
      </c>
      <c r="L3691" s="4">
        <v>11</v>
      </c>
      <c r="M3691" s="4">
        <v>4</v>
      </c>
      <c r="N3691" s="4">
        <v>-9.9</v>
      </c>
      <c r="O3691" s="4">
        <f t="shared" si="456"/>
        <v>5</v>
      </c>
      <c r="P3691" s="4">
        <f t="shared" si="457"/>
        <v>5</v>
      </c>
      <c r="Q3691" s="4">
        <f t="shared" si="458"/>
        <v>4</v>
      </c>
      <c r="R3691" s="4">
        <f t="shared" si="459"/>
        <v>14</v>
      </c>
      <c r="S3691" s="4">
        <f t="shared" si="460"/>
        <v>131.80000000000001</v>
      </c>
      <c r="T3691" s="4" t="str">
        <f t="shared" si="461"/>
        <v>A - Top-Kunde</v>
      </c>
      <c r="U3691" s="4">
        <f>ROUND(((E3691-Hilfswerte!$B$20)/Hilfswerte!$B$21)+((F3691-Hilfswerte!$B$22)/Hilfswerte!$B$23)+((G3691-Hilfswerte!$B$24)/Hilfswerte!$B$25)+0.1*INDEX(Hilfswerte!$B$4:$B$15,MATCH(C3691,Hilfswerte!$A$4:$A$15,0)),2)</f>
        <v>-0.41</v>
      </c>
      <c r="V3691" s="4">
        <f>ROUND(SQRT((((E3691-Hilfswerte!$B$20)/Hilfswerte!$B$21)-Hilfswerte!$B$28)^2+(((F3691-Hilfswerte!$B$22)/Hilfswerte!$B$23)-Hilfswerte!$B$29)^2+(((G3691-Hilfswerte!$B$24)/Hilfswerte!$B$25)-Hilfswerte!$B$30)^2),3)</f>
        <v>0.53600000000000003</v>
      </c>
      <c r="W3691" s="4">
        <f>ROUND(E3691*Hilfswerte!$B$31,0)</f>
        <v>16855</v>
      </c>
      <c r="X3691" s="4">
        <f t="shared" si="462"/>
        <v>10468</v>
      </c>
      <c r="Y3691" s="4" t="str">
        <f>IF(T3691="A - Top-Kunde","bereits Top-Kunde",IF(AND(V3691&lt;=Hilfswerte!$B$34,H3691&lt;0.5*W3691),"Hoch",IF(AND(V3691&lt;=Hilfswerte!$B$35,H3691&lt;0.7*W3691),"Mittel","Niedrig")))</f>
        <v>bereits Top-Kunde</v>
      </c>
      <c r="Z3691" s="4">
        <f t="shared" si="463"/>
        <v>7.4</v>
      </c>
      <c r="AA3691" s="4" t="str">
        <f>IF(J3691&gt;365,"Bereits abgewandert (Segment D)",IF(Z3691&gt;=Hilfswerte!$B$38,"Rot - akut gefaehrdet",IF(Z3691&gt;=Hilfswerte!$B$39,"Gelb - beobachten","Gruen - stabil")))</f>
        <v>Gruen - stabil</v>
      </c>
    </row>
    <row r="3692" spans="1:27" ht="15" customHeight="1" x14ac:dyDescent="0.25">
      <c r="A3692" s="4" t="s">
        <v>4039</v>
      </c>
      <c r="B3692" s="4" t="s">
        <v>1045</v>
      </c>
      <c r="C3692" s="4" t="s">
        <v>62</v>
      </c>
      <c r="D3692" s="4" t="s">
        <v>30</v>
      </c>
      <c r="E3692" s="4">
        <v>168</v>
      </c>
      <c r="F3692" s="4">
        <v>44.7</v>
      </c>
      <c r="G3692" s="4">
        <v>18.8</v>
      </c>
      <c r="H3692" s="4">
        <v>5194</v>
      </c>
      <c r="I3692" s="4">
        <v>5</v>
      </c>
      <c r="J3692" s="4">
        <v>3</v>
      </c>
      <c r="K3692" s="4">
        <v>1</v>
      </c>
      <c r="L3692" s="4">
        <v>10</v>
      </c>
      <c r="M3692" s="4">
        <v>5</v>
      </c>
      <c r="N3692" s="4">
        <v>8.8000000000000007</v>
      </c>
      <c r="O3692" s="4">
        <f t="shared" si="456"/>
        <v>5</v>
      </c>
      <c r="P3692" s="4">
        <f t="shared" si="457"/>
        <v>5</v>
      </c>
      <c r="Q3692" s="4">
        <f t="shared" si="458"/>
        <v>4</v>
      </c>
      <c r="R3692" s="4">
        <f t="shared" si="459"/>
        <v>14</v>
      </c>
      <c r="S3692" s="4">
        <f t="shared" si="460"/>
        <v>135.4</v>
      </c>
      <c r="T3692" s="4" t="str">
        <f t="shared" si="461"/>
        <v>A - Top-Kunde</v>
      </c>
      <c r="U3692" s="4">
        <f>ROUND(((E3692-Hilfswerte!$B$20)/Hilfswerte!$B$21)+((F3692-Hilfswerte!$B$22)/Hilfswerte!$B$23)+((G3692-Hilfswerte!$B$24)/Hilfswerte!$B$25)+0.1*INDEX(Hilfswerte!$B$4:$B$15,MATCH(C3692,Hilfswerte!$A$4:$A$15,0)),2)</f>
        <v>2.29</v>
      </c>
      <c r="V3692" s="4">
        <f>ROUND(SQRT((((E3692-Hilfswerte!$B$20)/Hilfswerte!$B$21)-Hilfswerte!$B$28)^2+(((F3692-Hilfswerte!$B$22)/Hilfswerte!$B$23)-Hilfswerte!$B$29)^2+(((G3692-Hilfswerte!$B$24)/Hilfswerte!$B$25)-Hilfswerte!$B$30)^2),3)</f>
        <v>1.212</v>
      </c>
      <c r="W3692" s="4">
        <f>ROUND(E3692*Hilfswerte!$B$31,0)</f>
        <v>34532</v>
      </c>
      <c r="X3692" s="4">
        <f t="shared" si="462"/>
        <v>29338</v>
      </c>
      <c r="Y3692" s="4" t="str">
        <f>IF(T3692="A - Top-Kunde","bereits Top-Kunde",IF(AND(V3692&lt;=Hilfswerte!$B$34,H3692&lt;0.5*W3692),"Hoch",IF(AND(V3692&lt;=Hilfswerte!$B$35,H3692&lt;0.7*W3692),"Mittel","Niedrig")))</f>
        <v>bereits Top-Kunde</v>
      </c>
      <c r="Z3692" s="4">
        <f t="shared" si="463"/>
        <v>5.2</v>
      </c>
      <c r="AA3692" s="4" t="str">
        <f>IF(J3692&gt;365,"Bereits abgewandert (Segment D)",IF(Z3692&gt;=Hilfswerte!$B$38,"Rot - akut gefaehrdet",IF(Z3692&gt;=Hilfswerte!$B$39,"Gelb - beobachten","Gruen - stabil")))</f>
        <v>Gruen - stabil</v>
      </c>
    </row>
    <row r="3693" spans="1:27" ht="15" customHeight="1" x14ac:dyDescent="0.25">
      <c r="A3693" s="4" t="s">
        <v>4040</v>
      </c>
      <c r="B3693" s="4" t="s">
        <v>525</v>
      </c>
      <c r="C3693" s="4" t="s">
        <v>84</v>
      </c>
      <c r="D3693" s="4" t="s">
        <v>30</v>
      </c>
      <c r="E3693" s="4">
        <v>274</v>
      </c>
      <c r="F3693" s="4">
        <v>49.4</v>
      </c>
      <c r="G3693" s="4">
        <v>20.3</v>
      </c>
      <c r="H3693" s="4">
        <v>94592</v>
      </c>
      <c r="I3693" s="4">
        <v>8</v>
      </c>
      <c r="J3693" s="4">
        <v>1</v>
      </c>
      <c r="K3693" s="4">
        <v>0</v>
      </c>
      <c r="L3693" s="4">
        <v>9</v>
      </c>
      <c r="M3693" s="4">
        <v>3</v>
      </c>
      <c r="N3693" s="4">
        <v>34.9</v>
      </c>
      <c r="O3693" s="4">
        <f t="shared" si="456"/>
        <v>5</v>
      </c>
      <c r="P3693" s="4">
        <f t="shared" si="457"/>
        <v>5</v>
      </c>
      <c r="Q3693" s="4">
        <f t="shared" si="458"/>
        <v>5</v>
      </c>
      <c r="R3693" s="4">
        <f t="shared" si="459"/>
        <v>15</v>
      </c>
      <c r="S3693" s="4">
        <f t="shared" si="460"/>
        <v>164.8</v>
      </c>
      <c r="T3693" s="4" t="str">
        <f t="shared" si="461"/>
        <v>A - Top-Kunde</v>
      </c>
      <c r="U3693" s="4">
        <f>ROUND(((E3693-Hilfswerte!$B$20)/Hilfswerte!$B$21)+((F3693-Hilfswerte!$B$22)/Hilfswerte!$B$23)+((G3693-Hilfswerte!$B$24)/Hilfswerte!$B$25)+0.1*INDEX(Hilfswerte!$B$4:$B$15,MATCH(C3693,Hilfswerte!$A$4:$A$15,0)),2)</f>
        <v>2.65</v>
      </c>
      <c r="V3693" s="4">
        <f>ROUND(SQRT((((E3693-Hilfswerte!$B$20)/Hilfswerte!$B$21)-Hilfswerte!$B$28)^2+(((F3693-Hilfswerte!$B$22)/Hilfswerte!$B$23)-Hilfswerte!$B$29)^2+(((G3693-Hilfswerte!$B$24)/Hilfswerte!$B$25)-Hilfswerte!$B$30)^2),3)</f>
        <v>1.528</v>
      </c>
      <c r="W3693" s="4">
        <f>ROUND(E3693*Hilfswerte!$B$31,0)</f>
        <v>56320</v>
      </c>
      <c r="X3693" s="4">
        <f t="shared" si="462"/>
        <v>0</v>
      </c>
      <c r="Y3693" s="4" t="str">
        <f>IF(T3693="A - Top-Kunde","bereits Top-Kunde",IF(AND(V3693&lt;=Hilfswerte!$B$34,H3693&lt;0.5*W3693),"Hoch",IF(AND(V3693&lt;=Hilfswerte!$B$35,H3693&lt;0.7*W3693),"Mittel","Niedrig")))</f>
        <v>bereits Top-Kunde</v>
      </c>
      <c r="Z3693" s="4">
        <f t="shared" si="463"/>
        <v>1.9</v>
      </c>
      <c r="AA3693" s="4" t="str">
        <f>IF(J3693&gt;365,"Bereits abgewandert (Segment D)",IF(Z3693&gt;=Hilfswerte!$B$38,"Rot - akut gefaehrdet",IF(Z3693&gt;=Hilfswerte!$B$39,"Gelb - beobachten","Gruen - stabil")))</f>
        <v>Gruen - stabil</v>
      </c>
    </row>
    <row r="3694" spans="1:27" ht="15" customHeight="1" x14ac:dyDescent="0.25">
      <c r="A3694" s="4" t="s">
        <v>4041</v>
      </c>
      <c r="B3694" s="4" t="s">
        <v>112</v>
      </c>
      <c r="C3694" s="4" t="s">
        <v>51</v>
      </c>
      <c r="D3694" s="4" t="s">
        <v>30</v>
      </c>
      <c r="E3694" s="4">
        <v>6</v>
      </c>
      <c r="F3694" s="4">
        <v>0.8</v>
      </c>
      <c r="G3694" s="4">
        <v>1</v>
      </c>
      <c r="H3694" s="4">
        <v>2398</v>
      </c>
      <c r="I3694" s="4">
        <v>3</v>
      </c>
      <c r="J3694" s="4">
        <v>24</v>
      </c>
      <c r="K3694" s="4">
        <v>0</v>
      </c>
      <c r="L3694" s="4">
        <v>5</v>
      </c>
      <c r="M3694" s="4">
        <v>3</v>
      </c>
      <c r="N3694" s="4">
        <v>31.1</v>
      </c>
      <c r="O3694" s="4">
        <f t="shared" si="456"/>
        <v>5</v>
      </c>
      <c r="P3694" s="4">
        <f t="shared" si="457"/>
        <v>3</v>
      </c>
      <c r="Q3694" s="4">
        <f t="shared" si="458"/>
        <v>3</v>
      </c>
      <c r="R3694" s="4">
        <f t="shared" si="459"/>
        <v>11</v>
      </c>
      <c r="S3694" s="4">
        <f t="shared" si="460"/>
        <v>124.1</v>
      </c>
      <c r="T3694" s="4" t="str">
        <f t="shared" si="461"/>
        <v>B - Kernkunde</v>
      </c>
      <c r="U3694" s="4">
        <f>ROUND(((E3694-Hilfswerte!$B$20)/Hilfswerte!$B$21)+((F3694-Hilfswerte!$B$22)/Hilfswerte!$B$23)+((G3694-Hilfswerte!$B$24)/Hilfswerte!$B$25)+0.1*INDEX(Hilfswerte!$B$4:$B$15,MATCH(C3694,Hilfswerte!$A$4:$A$15,0)),2)</f>
        <v>-2.09</v>
      </c>
      <c r="V3694" s="4">
        <f>ROUND(SQRT((((E3694-Hilfswerte!$B$20)/Hilfswerte!$B$21)-Hilfswerte!$B$28)^2+(((F3694-Hilfswerte!$B$22)/Hilfswerte!$B$23)-Hilfswerte!$B$29)^2+(((G3694-Hilfswerte!$B$24)/Hilfswerte!$B$25)-Hilfswerte!$B$30)^2),3)</f>
        <v>1.883</v>
      </c>
      <c r="W3694" s="4">
        <f>ROUND(E3694*Hilfswerte!$B$31,0)</f>
        <v>1233</v>
      </c>
      <c r="X3694" s="4">
        <f t="shared" si="462"/>
        <v>0</v>
      </c>
      <c r="Y3694" s="4" t="str">
        <f>IF(T3694="A - Top-Kunde","bereits Top-Kunde",IF(AND(V3694&lt;=Hilfswerte!$B$34,H3694&lt;0.5*W3694),"Hoch",IF(AND(V3694&lt;=Hilfswerte!$B$35,H3694&lt;0.7*W3694),"Mittel","Niedrig")))</f>
        <v>Niedrig</v>
      </c>
      <c r="Z3694" s="4">
        <f t="shared" si="463"/>
        <v>2.2000000000000002</v>
      </c>
      <c r="AA3694" s="4" t="str">
        <f>IF(J3694&gt;365,"Bereits abgewandert (Segment D)",IF(Z3694&gt;=Hilfswerte!$B$38,"Rot - akut gefaehrdet",IF(Z3694&gt;=Hilfswerte!$B$39,"Gelb - beobachten","Gruen - stabil")))</f>
        <v>Gruen - stabil</v>
      </c>
    </row>
    <row r="3695" spans="1:27" ht="15" customHeight="1" x14ac:dyDescent="0.25">
      <c r="A3695" s="4" t="s">
        <v>4042</v>
      </c>
      <c r="B3695" s="4" t="s">
        <v>865</v>
      </c>
      <c r="C3695" s="4" t="s">
        <v>51</v>
      </c>
      <c r="D3695" s="4" t="s">
        <v>52</v>
      </c>
      <c r="E3695" s="4">
        <v>111</v>
      </c>
      <c r="F3695" s="4">
        <v>22.7</v>
      </c>
      <c r="G3695" s="4">
        <v>12.2</v>
      </c>
      <c r="H3695" s="4">
        <v>10913</v>
      </c>
      <c r="I3695" s="4">
        <v>4</v>
      </c>
      <c r="J3695" s="4">
        <v>7</v>
      </c>
      <c r="K3695" s="4">
        <v>1</v>
      </c>
      <c r="L3695" s="4">
        <v>-8</v>
      </c>
      <c r="M3695" s="4">
        <v>6</v>
      </c>
      <c r="N3695" s="4">
        <v>31.3</v>
      </c>
      <c r="O3695" s="4">
        <f t="shared" si="456"/>
        <v>5</v>
      </c>
      <c r="P3695" s="4">
        <f t="shared" si="457"/>
        <v>4</v>
      </c>
      <c r="Q3695" s="4">
        <f t="shared" si="458"/>
        <v>5</v>
      </c>
      <c r="R3695" s="4">
        <f t="shared" si="459"/>
        <v>14</v>
      </c>
      <c r="S3695" s="4">
        <f t="shared" si="460"/>
        <v>149.69999999999999</v>
      </c>
      <c r="T3695" s="4" t="str">
        <f t="shared" si="461"/>
        <v>A - Top-Kunde</v>
      </c>
      <c r="U3695" s="4">
        <f>ROUND(((E3695-Hilfswerte!$B$20)/Hilfswerte!$B$21)+((F3695-Hilfswerte!$B$22)/Hilfswerte!$B$23)+((G3695-Hilfswerte!$B$24)/Hilfswerte!$B$25)+0.1*INDEX(Hilfswerte!$B$4:$B$15,MATCH(C3695,Hilfswerte!$A$4:$A$15,0)),2)</f>
        <v>0.53</v>
      </c>
      <c r="V3695" s="4">
        <f>ROUND(SQRT((((E3695-Hilfswerte!$B$20)/Hilfswerte!$B$21)-Hilfswerte!$B$28)^2+(((F3695-Hilfswerte!$B$22)/Hilfswerte!$B$23)-Hilfswerte!$B$29)^2+(((G3695-Hilfswerte!$B$24)/Hilfswerte!$B$25)-Hilfswerte!$B$30)^2),3)</f>
        <v>0.39400000000000002</v>
      </c>
      <c r="W3695" s="4">
        <f>ROUND(E3695*Hilfswerte!$B$31,0)</f>
        <v>22816</v>
      </c>
      <c r="X3695" s="4">
        <f t="shared" si="462"/>
        <v>11903</v>
      </c>
      <c r="Y3695" s="4" t="str">
        <f>IF(T3695="A - Top-Kunde","bereits Top-Kunde",IF(AND(V3695&lt;=Hilfswerte!$B$34,H3695&lt;0.5*W3695),"Hoch",IF(AND(V3695&lt;=Hilfswerte!$B$35,H3695&lt;0.7*W3695),"Mittel","Niedrig")))</f>
        <v>bereits Top-Kunde</v>
      </c>
      <c r="Z3695" s="4">
        <f t="shared" si="463"/>
        <v>3.4</v>
      </c>
      <c r="AA3695" s="4" t="str">
        <f>IF(J3695&gt;365,"Bereits abgewandert (Segment D)",IF(Z3695&gt;=Hilfswerte!$B$38,"Rot - akut gefaehrdet",IF(Z3695&gt;=Hilfswerte!$B$39,"Gelb - beobachten","Gruen - stabil")))</f>
        <v>Gruen - stabil</v>
      </c>
    </row>
    <row r="3696" spans="1:27" ht="15" customHeight="1" x14ac:dyDescent="0.25">
      <c r="A3696" s="4" t="s">
        <v>4043</v>
      </c>
      <c r="B3696" s="4" t="s">
        <v>222</v>
      </c>
      <c r="C3696" s="4" t="s">
        <v>47</v>
      </c>
      <c r="D3696" s="4" t="s">
        <v>52</v>
      </c>
      <c r="E3696" s="4">
        <v>89</v>
      </c>
      <c r="F3696" s="4">
        <v>21.2</v>
      </c>
      <c r="G3696" s="4">
        <v>13</v>
      </c>
      <c r="H3696" s="4">
        <v>0</v>
      </c>
      <c r="I3696" s="4">
        <v>0</v>
      </c>
      <c r="J3696" s="4">
        <v>479</v>
      </c>
      <c r="K3696" s="4">
        <v>0</v>
      </c>
      <c r="L3696" s="4">
        <v>11</v>
      </c>
      <c r="M3696" s="4">
        <v>0</v>
      </c>
      <c r="N3696" s="4">
        <v>-71.8</v>
      </c>
      <c r="O3696" s="4">
        <f t="shared" si="456"/>
        <v>1</v>
      </c>
      <c r="P3696" s="4">
        <f t="shared" si="457"/>
        <v>1</v>
      </c>
      <c r="Q3696" s="4">
        <f t="shared" si="458"/>
        <v>1</v>
      </c>
      <c r="R3696" s="4">
        <f t="shared" si="459"/>
        <v>3</v>
      </c>
      <c r="S3696" s="4">
        <f t="shared" si="460"/>
        <v>-9.1999999999999993</v>
      </c>
      <c r="T3696" s="4" t="str">
        <f t="shared" si="461"/>
        <v>D - Abwanderungsrisiko</v>
      </c>
      <c r="U3696" s="4">
        <f>ROUND(((E3696-Hilfswerte!$B$20)/Hilfswerte!$B$21)+((F3696-Hilfswerte!$B$22)/Hilfswerte!$B$23)+((G3696-Hilfswerte!$B$24)/Hilfswerte!$B$25)+0.1*INDEX(Hilfswerte!$B$4:$B$15,MATCH(C3696,Hilfswerte!$A$4:$A$15,0)),2)</f>
        <v>0.27</v>
      </c>
      <c r="V3696" s="4">
        <f>ROUND(SQRT((((E3696-Hilfswerte!$B$20)/Hilfswerte!$B$21)-Hilfswerte!$B$28)^2+(((F3696-Hilfswerte!$B$22)/Hilfswerte!$B$23)-Hilfswerte!$B$29)^2+(((G3696-Hilfswerte!$B$24)/Hilfswerte!$B$25)-Hilfswerte!$B$30)^2),3)</f>
        <v>0.53</v>
      </c>
      <c r="W3696" s="4">
        <f>ROUND(E3696*Hilfswerte!$B$31,0)</f>
        <v>18294</v>
      </c>
      <c r="X3696" s="4">
        <f t="shared" si="462"/>
        <v>18294</v>
      </c>
      <c r="Y3696" s="4" t="str">
        <f>IF(T3696="A - Top-Kunde","bereits Top-Kunde",IF(AND(V3696&lt;=Hilfswerte!$B$34,H3696&lt;0.5*W3696),"Hoch",IF(AND(V3696&lt;=Hilfswerte!$B$35,H3696&lt;0.7*W3696),"Mittel","Niedrig")))</f>
        <v>Hoch</v>
      </c>
      <c r="Z3696" s="4">
        <f t="shared" si="463"/>
        <v>54.9</v>
      </c>
      <c r="AA3696" s="4" t="str">
        <f>IF(J3696&gt;365,"Bereits abgewandert (Segment D)",IF(Z3696&gt;=Hilfswerte!$B$38,"Rot - akut gefaehrdet",IF(Z3696&gt;=Hilfswerte!$B$39,"Gelb - beobachten","Gruen - stabil")))</f>
        <v>Bereits abgewandert (Segment D)</v>
      </c>
    </row>
    <row r="3697" spans="1:27" ht="15" customHeight="1" x14ac:dyDescent="0.25">
      <c r="A3697" s="4" t="s">
        <v>4044</v>
      </c>
      <c r="B3697" s="4" t="s">
        <v>1024</v>
      </c>
      <c r="C3697" s="4" t="s">
        <v>74</v>
      </c>
      <c r="D3697" s="4" t="s">
        <v>30</v>
      </c>
      <c r="E3697" s="4">
        <v>165</v>
      </c>
      <c r="F3697" s="4">
        <v>26.7</v>
      </c>
      <c r="G3697" s="4">
        <v>9.4</v>
      </c>
      <c r="H3697" s="4">
        <v>6911</v>
      </c>
      <c r="I3697" s="4">
        <v>4</v>
      </c>
      <c r="J3697" s="4">
        <v>49</v>
      </c>
      <c r="K3697" s="4">
        <v>1</v>
      </c>
      <c r="L3697" s="4">
        <v>22</v>
      </c>
      <c r="M3697" s="4">
        <v>5</v>
      </c>
      <c r="N3697" s="4">
        <v>25.9</v>
      </c>
      <c r="O3697" s="4">
        <f t="shared" si="456"/>
        <v>4</v>
      </c>
      <c r="P3697" s="4">
        <f t="shared" si="457"/>
        <v>4</v>
      </c>
      <c r="Q3697" s="4">
        <f t="shared" si="458"/>
        <v>4</v>
      </c>
      <c r="R3697" s="4">
        <f t="shared" si="459"/>
        <v>12</v>
      </c>
      <c r="S3697" s="4">
        <f t="shared" si="460"/>
        <v>120.4</v>
      </c>
      <c r="T3697" s="4" t="str">
        <f t="shared" si="461"/>
        <v>B - Kernkunde</v>
      </c>
      <c r="U3697" s="4">
        <f>ROUND(((E3697-Hilfswerte!$B$20)/Hilfswerte!$B$21)+((F3697-Hilfswerte!$B$22)/Hilfswerte!$B$23)+((G3697-Hilfswerte!$B$24)/Hilfswerte!$B$25)+0.1*INDEX(Hilfswerte!$B$4:$B$15,MATCH(C3697,Hilfswerte!$A$4:$A$15,0)),2)</f>
        <v>0.02</v>
      </c>
      <c r="V3697" s="4">
        <f>ROUND(SQRT((((E3697-Hilfswerte!$B$20)/Hilfswerte!$B$21)-Hilfswerte!$B$28)^2+(((F3697-Hilfswerte!$B$22)/Hilfswerte!$B$23)-Hilfswerte!$B$29)^2+(((G3697-Hilfswerte!$B$24)/Hilfswerte!$B$25)-Hilfswerte!$B$30)^2),3)</f>
        <v>0.34899999999999998</v>
      </c>
      <c r="W3697" s="4">
        <f>ROUND(E3697*Hilfswerte!$B$31,0)</f>
        <v>33915</v>
      </c>
      <c r="X3697" s="4">
        <f t="shared" si="462"/>
        <v>27004</v>
      </c>
      <c r="Y3697" s="4" t="str">
        <f>IF(T3697="A - Top-Kunde","bereits Top-Kunde",IF(AND(V3697&lt;=Hilfswerte!$B$34,H3697&lt;0.5*W3697),"Hoch",IF(AND(V3697&lt;=Hilfswerte!$B$35,H3697&lt;0.7*W3697),"Mittel","Niedrig")))</f>
        <v>Hoch</v>
      </c>
      <c r="Z3697" s="4">
        <f t="shared" si="463"/>
        <v>9.9</v>
      </c>
      <c r="AA3697" s="4" t="str">
        <f>IF(J3697&gt;365,"Bereits abgewandert (Segment D)",IF(Z3697&gt;=Hilfswerte!$B$38,"Rot - akut gefaehrdet",IF(Z3697&gt;=Hilfswerte!$B$39,"Gelb - beobachten","Gruen - stabil")))</f>
        <v>Gruen - stabil</v>
      </c>
    </row>
    <row r="3698" spans="1:27" ht="15" customHeight="1" x14ac:dyDescent="0.25">
      <c r="A3698" s="4" t="s">
        <v>4045</v>
      </c>
      <c r="B3698" s="4" t="s">
        <v>1304</v>
      </c>
      <c r="C3698" s="4" t="s">
        <v>65</v>
      </c>
      <c r="D3698" s="4" t="s">
        <v>56</v>
      </c>
      <c r="E3698" s="4">
        <v>11</v>
      </c>
      <c r="F3698" s="4">
        <v>2.5</v>
      </c>
      <c r="G3698" s="4">
        <v>5.7</v>
      </c>
      <c r="H3698" s="4">
        <v>0</v>
      </c>
      <c r="I3698" s="4">
        <v>0</v>
      </c>
      <c r="J3698" s="4">
        <v>691</v>
      </c>
      <c r="K3698" s="4">
        <v>0</v>
      </c>
      <c r="L3698" s="4">
        <v>2</v>
      </c>
      <c r="M3698" s="4">
        <v>0</v>
      </c>
      <c r="N3698" s="4">
        <v>-56.8</v>
      </c>
      <c r="O3698" s="4">
        <f t="shared" si="456"/>
        <v>1</v>
      </c>
      <c r="P3698" s="4">
        <f t="shared" si="457"/>
        <v>1</v>
      </c>
      <c r="Q3698" s="4">
        <f t="shared" si="458"/>
        <v>1</v>
      </c>
      <c r="R3698" s="4">
        <f t="shared" si="459"/>
        <v>3</v>
      </c>
      <c r="S3698" s="4">
        <f t="shared" si="460"/>
        <v>1</v>
      </c>
      <c r="T3698" s="4" t="str">
        <f t="shared" si="461"/>
        <v>D - Abwanderungsrisiko</v>
      </c>
      <c r="U3698" s="4">
        <f>ROUND(((E3698-Hilfswerte!$B$20)/Hilfswerte!$B$21)+((F3698-Hilfswerte!$B$22)/Hilfswerte!$B$23)+((G3698-Hilfswerte!$B$24)/Hilfswerte!$B$25)+0.1*INDEX(Hilfswerte!$B$4:$B$15,MATCH(C3698,Hilfswerte!$A$4:$A$15,0)),2)</f>
        <v>-1.69</v>
      </c>
      <c r="V3698" s="4">
        <f>ROUND(SQRT((((E3698-Hilfswerte!$B$20)/Hilfswerte!$B$21)-Hilfswerte!$B$28)^2+(((F3698-Hilfswerte!$B$22)/Hilfswerte!$B$23)-Hilfswerte!$B$29)^2+(((G3698-Hilfswerte!$B$24)/Hilfswerte!$B$25)-Hilfswerte!$B$30)^2),3)</f>
        <v>1.2709999999999999</v>
      </c>
      <c r="W3698" s="4">
        <f>ROUND(E3698*Hilfswerte!$B$31,0)</f>
        <v>2261</v>
      </c>
      <c r="X3698" s="4">
        <f t="shared" si="462"/>
        <v>2261</v>
      </c>
      <c r="Y3698" s="4" t="str">
        <f>IF(T3698="A - Top-Kunde","bereits Top-Kunde",IF(AND(V3698&lt;=Hilfswerte!$B$34,H3698&lt;0.5*W3698),"Hoch",IF(AND(V3698&lt;=Hilfswerte!$B$35,H3698&lt;0.7*W3698),"Mittel","Niedrig")))</f>
        <v>Niedrig</v>
      </c>
      <c r="Z3698" s="4">
        <f t="shared" si="463"/>
        <v>57.7</v>
      </c>
      <c r="AA3698" s="4" t="str">
        <f>IF(J3698&gt;365,"Bereits abgewandert (Segment D)",IF(Z3698&gt;=Hilfswerte!$B$38,"Rot - akut gefaehrdet",IF(Z3698&gt;=Hilfswerte!$B$39,"Gelb - beobachten","Gruen - stabil")))</f>
        <v>Bereits abgewandert (Segment D)</v>
      </c>
    </row>
    <row r="3699" spans="1:27" ht="15" customHeight="1" x14ac:dyDescent="0.25">
      <c r="A3699" s="4" t="s">
        <v>4046</v>
      </c>
      <c r="B3699" s="4" t="s">
        <v>572</v>
      </c>
      <c r="C3699" s="4" t="s">
        <v>59</v>
      </c>
      <c r="D3699" s="4" t="s">
        <v>77</v>
      </c>
      <c r="E3699" s="4">
        <v>98</v>
      </c>
      <c r="F3699" s="4">
        <v>14.7</v>
      </c>
      <c r="G3699" s="4">
        <v>11.6</v>
      </c>
      <c r="H3699" s="4">
        <v>2077</v>
      </c>
      <c r="I3699" s="4">
        <v>1</v>
      </c>
      <c r="J3699" s="4">
        <v>65</v>
      </c>
      <c r="K3699" s="4">
        <v>0</v>
      </c>
      <c r="L3699" s="4">
        <v>2</v>
      </c>
      <c r="M3699" s="4">
        <v>6</v>
      </c>
      <c r="N3699" s="4">
        <v>-17.8</v>
      </c>
      <c r="O3699" s="4">
        <f t="shared" si="456"/>
        <v>4</v>
      </c>
      <c r="P3699" s="4">
        <f t="shared" si="457"/>
        <v>1</v>
      </c>
      <c r="Q3699" s="4">
        <f t="shared" si="458"/>
        <v>3</v>
      </c>
      <c r="R3699" s="4">
        <f t="shared" si="459"/>
        <v>8</v>
      </c>
      <c r="S3699" s="4">
        <f t="shared" si="460"/>
        <v>70.5</v>
      </c>
      <c r="T3699" s="4" t="str">
        <f t="shared" si="461"/>
        <v>C - Entwicklungspotenzial</v>
      </c>
      <c r="U3699" s="4">
        <f>ROUND(((E3699-Hilfswerte!$B$20)/Hilfswerte!$B$21)+((F3699-Hilfswerte!$B$22)/Hilfswerte!$B$23)+((G3699-Hilfswerte!$B$24)/Hilfswerte!$B$25)+0.1*INDEX(Hilfswerte!$B$4:$B$15,MATCH(C3699,Hilfswerte!$A$4:$A$15,0)),2)</f>
        <v>-0.19</v>
      </c>
      <c r="V3699" s="4">
        <f>ROUND(SQRT((((E3699-Hilfswerte!$B$20)/Hilfswerte!$B$21)-Hilfswerte!$B$28)^2+(((F3699-Hilfswerte!$B$22)/Hilfswerte!$B$23)-Hilfswerte!$B$29)^2+(((G3699-Hilfswerte!$B$24)/Hilfswerte!$B$25)-Hilfswerte!$B$30)^2),3)</f>
        <v>0.51300000000000001</v>
      </c>
      <c r="W3699" s="4">
        <f>ROUND(E3699*Hilfswerte!$B$31,0)</f>
        <v>20144</v>
      </c>
      <c r="X3699" s="4">
        <f t="shared" si="462"/>
        <v>18067</v>
      </c>
      <c r="Y3699" s="4" t="str">
        <f>IF(T3699="A - Top-Kunde","bereits Top-Kunde",IF(AND(V3699&lt;=Hilfswerte!$B$34,H3699&lt;0.5*W3699),"Hoch",IF(AND(V3699&lt;=Hilfswerte!$B$35,H3699&lt;0.7*W3699),"Mittel","Niedrig")))</f>
        <v>Hoch</v>
      </c>
      <c r="Z3699" s="4">
        <f t="shared" si="463"/>
        <v>10.8</v>
      </c>
      <c r="AA3699" s="4" t="str">
        <f>IF(J3699&gt;365,"Bereits abgewandert (Segment D)",IF(Z3699&gt;=Hilfswerte!$B$38,"Rot - akut gefaehrdet",IF(Z3699&gt;=Hilfswerte!$B$39,"Gelb - beobachten","Gruen - stabil")))</f>
        <v>Gruen - stabil</v>
      </c>
    </row>
    <row r="3700" spans="1:27" ht="15" customHeight="1" x14ac:dyDescent="0.25">
      <c r="A3700" s="4" t="s">
        <v>4047</v>
      </c>
      <c r="B3700" s="4" t="s">
        <v>61</v>
      </c>
      <c r="C3700" s="4" t="s">
        <v>89</v>
      </c>
      <c r="D3700" s="4" t="s">
        <v>93</v>
      </c>
      <c r="E3700" s="4">
        <v>82</v>
      </c>
      <c r="F3700" s="4">
        <v>24.4</v>
      </c>
      <c r="G3700" s="4">
        <v>16</v>
      </c>
      <c r="H3700" s="4">
        <v>19164</v>
      </c>
      <c r="I3700" s="4">
        <v>4</v>
      </c>
      <c r="J3700" s="4">
        <v>51</v>
      </c>
      <c r="K3700" s="4">
        <v>1</v>
      </c>
      <c r="L3700" s="4">
        <v>-7</v>
      </c>
      <c r="M3700" s="4">
        <v>1</v>
      </c>
      <c r="N3700" s="4">
        <v>12.8</v>
      </c>
      <c r="O3700" s="4">
        <f t="shared" si="456"/>
        <v>4</v>
      </c>
      <c r="P3700" s="4">
        <f t="shared" si="457"/>
        <v>4</v>
      </c>
      <c r="Q3700" s="4">
        <f t="shared" si="458"/>
        <v>5</v>
      </c>
      <c r="R3700" s="4">
        <f t="shared" si="459"/>
        <v>13</v>
      </c>
      <c r="S3700" s="4">
        <f t="shared" si="460"/>
        <v>130.4</v>
      </c>
      <c r="T3700" s="4" t="str">
        <f t="shared" si="461"/>
        <v>A - Top-Kunde</v>
      </c>
      <c r="U3700" s="4">
        <f>ROUND(((E3700-Hilfswerte!$B$20)/Hilfswerte!$B$21)+((F3700-Hilfswerte!$B$22)/Hilfswerte!$B$23)+((G3700-Hilfswerte!$B$24)/Hilfswerte!$B$25)+0.1*INDEX(Hilfswerte!$B$4:$B$15,MATCH(C3700,Hilfswerte!$A$4:$A$15,0)),2)</f>
        <v>0.99</v>
      </c>
      <c r="V3700" s="4">
        <f>ROUND(SQRT((((E3700-Hilfswerte!$B$20)/Hilfswerte!$B$21)-Hilfswerte!$B$28)^2+(((F3700-Hilfswerte!$B$22)/Hilfswerte!$B$23)-Hilfswerte!$B$29)^2+(((G3700-Hilfswerte!$B$24)/Hilfswerte!$B$25)-Hilfswerte!$B$30)^2),3)</f>
        <v>0.876</v>
      </c>
      <c r="W3700" s="4">
        <f>ROUND(E3700*Hilfswerte!$B$31,0)</f>
        <v>16855</v>
      </c>
      <c r="X3700" s="4">
        <f t="shared" si="462"/>
        <v>0</v>
      </c>
      <c r="Y3700" s="4" t="str">
        <f>IF(T3700="A - Top-Kunde","bereits Top-Kunde",IF(AND(V3700&lt;=Hilfswerte!$B$34,H3700&lt;0.5*W3700),"Hoch",IF(AND(V3700&lt;=Hilfswerte!$B$35,H3700&lt;0.7*W3700),"Mittel","Niedrig")))</f>
        <v>bereits Top-Kunde</v>
      </c>
      <c r="Z3700" s="4">
        <f t="shared" si="463"/>
        <v>5.6</v>
      </c>
      <c r="AA3700" s="4" t="str">
        <f>IF(J3700&gt;365,"Bereits abgewandert (Segment D)",IF(Z3700&gt;=Hilfswerte!$B$38,"Rot - akut gefaehrdet",IF(Z3700&gt;=Hilfswerte!$B$39,"Gelb - beobachten","Gruen - stabil")))</f>
        <v>Gruen - stabil</v>
      </c>
    </row>
    <row r="3701" spans="1:27" ht="15" customHeight="1" x14ac:dyDescent="0.25">
      <c r="A3701" s="4" t="s">
        <v>4048</v>
      </c>
      <c r="B3701" s="4" t="s">
        <v>806</v>
      </c>
      <c r="C3701" s="4" t="s">
        <v>47</v>
      </c>
      <c r="D3701" s="4" t="s">
        <v>52</v>
      </c>
      <c r="E3701" s="4">
        <v>113</v>
      </c>
      <c r="F3701" s="4">
        <v>29.1</v>
      </c>
      <c r="G3701" s="4">
        <v>14.3</v>
      </c>
      <c r="H3701" s="4">
        <v>20206</v>
      </c>
      <c r="I3701" s="4">
        <v>5</v>
      </c>
      <c r="J3701" s="4">
        <v>24</v>
      </c>
      <c r="K3701" s="4">
        <v>1</v>
      </c>
      <c r="L3701" s="4">
        <v>-7</v>
      </c>
      <c r="M3701" s="4">
        <v>4</v>
      </c>
      <c r="N3701" s="4">
        <v>48.9</v>
      </c>
      <c r="O3701" s="4">
        <f t="shared" si="456"/>
        <v>5</v>
      </c>
      <c r="P3701" s="4">
        <f t="shared" si="457"/>
        <v>5</v>
      </c>
      <c r="Q3701" s="4">
        <f t="shared" si="458"/>
        <v>5</v>
      </c>
      <c r="R3701" s="4">
        <f t="shared" si="459"/>
        <v>15</v>
      </c>
      <c r="S3701" s="4">
        <f t="shared" si="460"/>
        <v>168.5</v>
      </c>
      <c r="T3701" s="4" t="str">
        <f t="shared" si="461"/>
        <v>A - Top-Kunde</v>
      </c>
      <c r="U3701" s="4">
        <f>ROUND(((E3701-Hilfswerte!$B$20)/Hilfswerte!$B$21)+((F3701-Hilfswerte!$B$22)/Hilfswerte!$B$23)+((G3701-Hilfswerte!$B$24)/Hilfswerte!$B$25)+0.1*INDEX(Hilfswerte!$B$4:$B$15,MATCH(C3701,Hilfswerte!$A$4:$A$15,0)),2)</f>
        <v>0.72</v>
      </c>
      <c r="V3701" s="4">
        <f>ROUND(SQRT((((E3701-Hilfswerte!$B$20)/Hilfswerte!$B$21)-Hilfswerte!$B$28)^2+(((F3701-Hilfswerte!$B$22)/Hilfswerte!$B$23)-Hilfswerte!$B$29)^2+(((G3701-Hilfswerte!$B$24)/Hilfswerte!$B$25)-Hilfswerte!$B$30)^2),3)</f>
        <v>0.56399999999999995</v>
      </c>
      <c r="W3701" s="4">
        <f>ROUND(E3701*Hilfswerte!$B$31,0)</f>
        <v>23227</v>
      </c>
      <c r="X3701" s="4">
        <f t="shared" si="462"/>
        <v>3021</v>
      </c>
      <c r="Y3701" s="4" t="str">
        <f>IF(T3701="A - Top-Kunde","bereits Top-Kunde",IF(AND(V3701&lt;=Hilfswerte!$B$34,H3701&lt;0.5*W3701),"Hoch",IF(AND(V3701&lt;=Hilfswerte!$B$35,H3701&lt;0.7*W3701),"Mittel","Niedrig")))</f>
        <v>bereits Top-Kunde</v>
      </c>
      <c r="Z3701" s="4">
        <f t="shared" si="463"/>
        <v>4.2</v>
      </c>
      <c r="AA3701" s="4" t="str">
        <f>IF(J3701&gt;365,"Bereits abgewandert (Segment D)",IF(Z3701&gt;=Hilfswerte!$B$38,"Rot - akut gefaehrdet",IF(Z3701&gt;=Hilfswerte!$B$39,"Gelb - beobachten","Gruen - stabil")))</f>
        <v>Gruen - stabil</v>
      </c>
    </row>
    <row r="3702" spans="1:27" ht="15" customHeight="1" x14ac:dyDescent="0.25">
      <c r="A3702" s="4" t="s">
        <v>4049</v>
      </c>
      <c r="B3702" s="4" t="s">
        <v>402</v>
      </c>
      <c r="C3702" s="4" t="s">
        <v>55</v>
      </c>
      <c r="D3702" s="4" t="s">
        <v>30</v>
      </c>
      <c r="E3702" s="4">
        <v>82</v>
      </c>
      <c r="F3702" s="4">
        <v>22.2</v>
      </c>
      <c r="G3702" s="4">
        <v>17.5</v>
      </c>
      <c r="H3702" s="4">
        <v>6673</v>
      </c>
      <c r="I3702" s="4">
        <v>1</v>
      </c>
      <c r="J3702" s="4">
        <v>365</v>
      </c>
      <c r="K3702" s="4">
        <v>0</v>
      </c>
      <c r="L3702" s="4">
        <v>0</v>
      </c>
      <c r="M3702" s="4">
        <v>3</v>
      </c>
      <c r="N3702" s="4">
        <v>-7.9</v>
      </c>
      <c r="O3702" s="4">
        <f t="shared" si="456"/>
        <v>2</v>
      </c>
      <c r="P3702" s="4">
        <f t="shared" si="457"/>
        <v>1</v>
      </c>
      <c r="Q3702" s="4">
        <f t="shared" si="458"/>
        <v>4</v>
      </c>
      <c r="R3702" s="4">
        <f t="shared" si="459"/>
        <v>7</v>
      </c>
      <c r="S3702" s="4">
        <f t="shared" si="460"/>
        <v>66.099999999999994</v>
      </c>
      <c r="T3702" s="4" t="str">
        <f t="shared" si="461"/>
        <v>C - Entwicklungspotenzial</v>
      </c>
      <c r="U3702" s="4">
        <f>ROUND(((E3702-Hilfswerte!$B$20)/Hilfswerte!$B$21)+((F3702-Hilfswerte!$B$22)/Hilfswerte!$B$23)+((G3702-Hilfswerte!$B$24)/Hilfswerte!$B$25)+0.1*INDEX(Hilfswerte!$B$4:$B$15,MATCH(C3702,Hilfswerte!$A$4:$A$15,0)),2)</f>
        <v>1.18</v>
      </c>
      <c r="V3702" s="4">
        <f>ROUND(SQRT((((E3702-Hilfswerte!$B$20)/Hilfswerte!$B$21)-Hilfswerte!$B$28)^2+(((F3702-Hilfswerte!$B$22)/Hilfswerte!$B$23)-Hilfswerte!$B$29)^2+(((G3702-Hilfswerte!$B$24)/Hilfswerte!$B$25)-Hilfswerte!$B$30)^2),3)</f>
        <v>1.099</v>
      </c>
      <c r="W3702" s="4">
        <f>ROUND(E3702*Hilfswerte!$B$31,0)</f>
        <v>16855</v>
      </c>
      <c r="X3702" s="4">
        <f t="shared" si="462"/>
        <v>10182</v>
      </c>
      <c r="Y3702" s="4" t="str">
        <f>IF(T3702="A - Top-Kunde","bereits Top-Kunde",IF(AND(V3702&lt;=Hilfswerte!$B$34,H3702&lt;0.5*W3702),"Hoch",IF(AND(V3702&lt;=Hilfswerte!$B$35,H3702&lt;0.7*W3702),"Mittel","Niedrig")))</f>
        <v>Mittel</v>
      </c>
      <c r="Z3702" s="4">
        <f t="shared" si="463"/>
        <v>21.4</v>
      </c>
      <c r="AA3702" s="4" t="str">
        <f>IF(J3702&gt;365,"Bereits abgewandert (Segment D)",IF(Z3702&gt;=Hilfswerte!$B$38,"Rot - akut gefaehrdet",IF(Z3702&gt;=Hilfswerte!$B$39,"Gelb - beobachten","Gruen - stabil")))</f>
        <v>Rot - akut gefaehrdet</v>
      </c>
    </row>
    <row r="3703" spans="1:27" ht="15" customHeight="1" x14ac:dyDescent="0.25">
      <c r="A3703" s="4" t="s">
        <v>4050</v>
      </c>
      <c r="B3703" s="4" t="s">
        <v>587</v>
      </c>
      <c r="C3703" s="4" t="s">
        <v>62</v>
      </c>
      <c r="D3703" s="4" t="s">
        <v>30</v>
      </c>
      <c r="E3703" s="4">
        <v>52</v>
      </c>
      <c r="F3703" s="4">
        <v>12.7</v>
      </c>
      <c r="G3703" s="4">
        <v>1.9</v>
      </c>
      <c r="H3703" s="4">
        <v>8578</v>
      </c>
      <c r="I3703" s="4">
        <v>4</v>
      </c>
      <c r="J3703" s="4">
        <v>5</v>
      </c>
      <c r="K3703" s="4">
        <v>1</v>
      </c>
      <c r="L3703" s="4">
        <v>22</v>
      </c>
      <c r="M3703" s="4">
        <v>3</v>
      </c>
      <c r="N3703" s="4">
        <v>10.6</v>
      </c>
      <c r="O3703" s="4">
        <f t="shared" si="456"/>
        <v>5</v>
      </c>
      <c r="P3703" s="4">
        <f t="shared" si="457"/>
        <v>4</v>
      </c>
      <c r="Q3703" s="4">
        <f t="shared" si="458"/>
        <v>5</v>
      </c>
      <c r="R3703" s="4">
        <f t="shared" si="459"/>
        <v>14</v>
      </c>
      <c r="S3703" s="4">
        <f t="shared" si="460"/>
        <v>132.69999999999999</v>
      </c>
      <c r="T3703" s="4" t="str">
        <f t="shared" si="461"/>
        <v>A - Top-Kunde</v>
      </c>
      <c r="U3703" s="4">
        <f>ROUND(((E3703-Hilfswerte!$B$20)/Hilfswerte!$B$21)+((F3703-Hilfswerte!$B$22)/Hilfswerte!$B$23)+((G3703-Hilfswerte!$B$24)/Hilfswerte!$B$25)+0.1*INDEX(Hilfswerte!$B$4:$B$15,MATCH(C3703,Hilfswerte!$A$4:$A$15,0)),2)</f>
        <v>-1.47</v>
      </c>
      <c r="V3703" s="4">
        <f>ROUND(SQRT((((E3703-Hilfswerte!$B$20)/Hilfswerte!$B$21)-Hilfswerte!$B$28)^2+(((F3703-Hilfswerte!$B$22)/Hilfswerte!$B$23)-Hilfswerte!$B$29)^2+(((G3703-Hilfswerte!$B$24)/Hilfswerte!$B$25)-Hilfswerte!$B$30)^2),3)</f>
        <v>1.6220000000000001</v>
      </c>
      <c r="W3703" s="4">
        <f>ROUND(E3703*Hilfswerte!$B$31,0)</f>
        <v>10688</v>
      </c>
      <c r="X3703" s="4">
        <f t="shared" si="462"/>
        <v>2110</v>
      </c>
      <c r="Y3703" s="4" t="str">
        <f>IF(T3703="A - Top-Kunde","bereits Top-Kunde",IF(AND(V3703&lt;=Hilfswerte!$B$34,H3703&lt;0.5*W3703),"Hoch",IF(AND(V3703&lt;=Hilfswerte!$B$35,H3703&lt;0.7*W3703),"Mittel","Niedrig")))</f>
        <v>bereits Top-Kunde</v>
      </c>
      <c r="Z3703" s="4">
        <f t="shared" si="463"/>
        <v>7.7</v>
      </c>
      <c r="AA3703" s="4" t="str">
        <f>IF(J3703&gt;365,"Bereits abgewandert (Segment D)",IF(Z3703&gt;=Hilfswerte!$B$38,"Rot - akut gefaehrdet",IF(Z3703&gt;=Hilfswerte!$B$39,"Gelb - beobachten","Gruen - stabil")))</f>
        <v>Gruen - stabil</v>
      </c>
    </row>
    <row r="3704" spans="1:27" ht="15" customHeight="1" x14ac:dyDescent="0.25">
      <c r="A3704" s="4" t="s">
        <v>4051</v>
      </c>
      <c r="B3704" s="4" t="s">
        <v>676</v>
      </c>
      <c r="C3704" s="4" t="s">
        <v>62</v>
      </c>
      <c r="D3704" s="4" t="s">
        <v>30</v>
      </c>
      <c r="E3704" s="4">
        <v>1975</v>
      </c>
      <c r="F3704" s="4">
        <v>363.9</v>
      </c>
      <c r="G3704" s="4">
        <v>3.5</v>
      </c>
      <c r="H3704" s="4">
        <v>22835</v>
      </c>
      <c r="I3704" s="4">
        <v>1</v>
      </c>
      <c r="J3704" s="4">
        <v>100</v>
      </c>
      <c r="K3704" s="4">
        <v>0</v>
      </c>
      <c r="L3704" s="4">
        <v>-2</v>
      </c>
      <c r="M3704" s="4">
        <v>1</v>
      </c>
      <c r="N3704" s="4">
        <v>27.9</v>
      </c>
      <c r="O3704" s="4">
        <f t="shared" si="456"/>
        <v>3</v>
      </c>
      <c r="P3704" s="4">
        <f t="shared" si="457"/>
        <v>1</v>
      </c>
      <c r="Q3704" s="4">
        <f t="shared" si="458"/>
        <v>5</v>
      </c>
      <c r="R3704" s="4">
        <f t="shared" si="459"/>
        <v>9</v>
      </c>
      <c r="S3704" s="4">
        <f t="shared" si="460"/>
        <v>104</v>
      </c>
      <c r="T3704" s="4" t="str">
        <f t="shared" si="461"/>
        <v>C - Entwicklungspotenzial</v>
      </c>
      <c r="U3704" s="4">
        <f>ROUND(((E3704-Hilfswerte!$B$20)/Hilfswerte!$B$21)+((F3704-Hilfswerte!$B$22)/Hilfswerte!$B$23)+((G3704-Hilfswerte!$B$24)/Hilfswerte!$B$25)+0.1*INDEX(Hilfswerte!$B$4:$B$15,MATCH(C3704,Hilfswerte!$A$4:$A$15,0)),2)</f>
        <v>13.35</v>
      </c>
      <c r="V3704" s="4">
        <f>ROUND(SQRT((((E3704-Hilfswerte!$B$20)/Hilfswerte!$B$21)-Hilfswerte!$B$28)^2+(((F3704-Hilfswerte!$B$22)/Hilfswerte!$B$23)-Hilfswerte!$B$29)^2+(((G3704-Hilfswerte!$B$24)/Hilfswerte!$B$25)-Hilfswerte!$B$30)^2),3)</f>
        <v>9.7919999999999998</v>
      </c>
      <c r="W3704" s="4">
        <f>ROUND(E3704*Hilfswerte!$B$31,0)</f>
        <v>405954</v>
      </c>
      <c r="X3704" s="4">
        <f t="shared" si="462"/>
        <v>383119</v>
      </c>
      <c r="Y3704" s="4" t="str">
        <f>IF(T3704="A - Top-Kunde","bereits Top-Kunde",IF(AND(V3704&lt;=Hilfswerte!$B$34,H3704&lt;0.5*W3704),"Hoch",IF(AND(V3704&lt;=Hilfswerte!$B$35,H3704&lt;0.7*W3704),"Mittel","Niedrig")))</f>
        <v>Niedrig</v>
      </c>
      <c r="Z3704" s="4">
        <f t="shared" si="463"/>
        <v>5</v>
      </c>
      <c r="AA3704" s="4" t="str">
        <f>IF(J3704&gt;365,"Bereits abgewandert (Segment D)",IF(Z3704&gt;=Hilfswerte!$B$38,"Rot - akut gefaehrdet",IF(Z3704&gt;=Hilfswerte!$B$39,"Gelb - beobachten","Gruen - stabil")))</f>
        <v>Gruen - stabil</v>
      </c>
    </row>
    <row r="3705" spans="1:27" ht="15" customHeight="1" x14ac:dyDescent="0.25">
      <c r="A3705" s="4" t="s">
        <v>4052</v>
      </c>
      <c r="B3705" s="4" t="s">
        <v>203</v>
      </c>
      <c r="C3705" s="4" t="s">
        <v>33</v>
      </c>
      <c r="D3705" s="4" t="s">
        <v>56</v>
      </c>
      <c r="E3705" s="4">
        <v>33</v>
      </c>
      <c r="F3705" s="4">
        <v>6</v>
      </c>
      <c r="G3705" s="4">
        <v>2.2999999999999998</v>
      </c>
      <c r="H3705" s="4">
        <v>4926</v>
      </c>
      <c r="I3705" s="4">
        <v>1</v>
      </c>
      <c r="J3705" s="4">
        <v>64</v>
      </c>
      <c r="K3705" s="4">
        <v>0</v>
      </c>
      <c r="L3705" s="4">
        <v>20</v>
      </c>
      <c r="M3705" s="4">
        <v>3</v>
      </c>
      <c r="N3705" s="4">
        <v>12.9</v>
      </c>
      <c r="O3705" s="4">
        <f t="shared" si="456"/>
        <v>4</v>
      </c>
      <c r="P3705" s="4">
        <f t="shared" si="457"/>
        <v>1</v>
      </c>
      <c r="Q3705" s="4">
        <f t="shared" si="458"/>
        <v>4</v>
      </c>
      <c r="R3705" s="4">
        <f t="shared" si="459"/>
        <v>9</v>
      </c>
      <c r="S3705" s="4">
        <f t="shared" si="460"/>
        <v>90.5</v>
      </c>
      <c r="T3705" s="4" t="str">
        <f t="shared" si="461"/>
        <v>C - Entwicklungspotenzial</v>
      </c>
      <c r="U3705" s="4">
        <f>ROUND(((E3705-Hilfswerte!$B$20)/Hilfswerte!$B$21)+((F3705-Hilfswerte!$B$22)/Hilfswerte!$B$23)+((G3705-Hilfswerte!$B$24)/Hilfswerte!$B$25)+0.1*INDEX(Hilfswerte!$B$4:$B$15,MATCH(C3705,Hilfswerte!$A$4:$A$15,0)),2)</f>
        <v>-2</v>
      </c>
      <c r="V3705" s="4">
        <f>ROUND(SQRT((((E3705-Hilfswerte!$B$20)/Hilfswerte!$B$21)-Hilfswerte!$B$28)^2+(((F3705-Hilfswerte!$B$22)/Hilfswerte!$B$23)-Hilfswerte!$B$29)^2+(((G3705-Hilfswerte!$B$24)/Hilfswerte!$B$25)-Hilfswerte!$B$30)^2),3)</f>
        <v>1.63</v>
      </c>
      <c r="W3705" s="4">
        <f>ROUND(E3705*Hilfswerte!$B$31,0)</f>
        <v>6783</v>
      </c>
      <c r="X3705" s="4">
        <f t="shared" si="462"/>
        <v>1857</v>
      </c>
      <c r="Y3705" s="4" t="str">
        <f>IF(T3705="A - Top-Kunde","bereits Top-Kunde",IF(AND(V3705&lt;=Hilfswerte!$B$34,H3705&lt;0.5*W3705),"Hoch",IF(AND(V3705&lt;=Hilfswerte!$B$35,H3705&lt;0.7*W3705),"Mittel","Niedrig")))</f>
        <v>Niedrig</v>
      </c>
      <c r="Z3705" s="4">
        <f t="shared" si="463"/>
        <v>7.2</v>
      </c>
      <c r="AA3705" s="4" t="str">
        <f>IF(J3705&gt;365,"Bereits abgewandert (Segment D)",IF(Z3705&gt;=Hilfswerte!$B$38,"Rot - akut gefaehrdet",IF(Z3705&gt;=Hilfswerte!$B$39,"Gelb - beobachten","Gruen - stabil")))</f>
        <v>Gruen - stabil</v>
      </c>
    </row>
    <row r="3706" spans="1:27" ht="15" customHeight="1" x14ac:dyDescent="0.25">
      <c r="A3706" s="4" t="s">
        <v>4053</v>
      </c>
      <c r="B3706" s="4" t="s">
        <v>1280</v>
      </c>
      <c r="C3706" s="4" t="s">
        <v>33</v>
      </c>
      <c r="D3706" s="4" t="s">
        <v>30</v>
      </c>
      <c r="E3706" s="4">
        <v>55</v>
      </c>
      <c r="F3706" s="4">
        <v>13.8</v>
      </c>
      <c r="G3706" s="4">
        <v>20.5</v>
      </c>
      <c r="H3706" s="4">
        <v>1996</v>
      </c>
      <c r="I3706" s="4">
        <v>2</v>
      </c>
      <c r="J3706" s="4">
        <v>40</v>
      </c>
      <c r="K3706" s="4">
        <v>0</v>
      </c>
      <c r="L3706" s="4">
        <v>6</v>
      </c>
      <c r="M3706" s="4">
        <v>4</v>
      </c>
      <c r="N3706" s="4">
        <v>9</v>
      </c>
      <c r="O3706" s="4">
        <f t="shared" si="456"/>
        <v>4</v>
      </c>
      <c r="P3706" s="4">
        <f t="shared" si="457"/>
        <v>2</v>
      </c>
      <c r="Q3706" s="4">
        <f t="shared" si="458"/>
        <v>3</v>
      </c>
      <c r="R3706" s="4">
        <f t="shared" si="459"/>
        <v>9</v>
      </c>
      <c r="S3706" s="4">
        <f t="shared" si="460"/>
        <v>92.7</v>
      </c>
      <c r="T3706" s="4" t="str">
        <f t="shared" si="461"/>
        <v>C - Entwicklungspotenzial</v>
      </c>
      <c r="U3706" s="4">
        <f>ROUND(((E3706-Hilfswerte!$B$20)/Hilfswerte!$B$21)+((F3706-Hilfswerte!$B$22)/Hilfswerte!$B$23)+((G3706-Hilfswerte!$B$24)/Hilfswerte!$B$25)+0.1*INDEX(Hilfswerte!$B$4:$B$15,MATCH(C3706,Hilfswerte!$A$4:$A$15,0)),2)</f>
        <v>1.1299999999999999</v>
      </c>
      <c r="V3706" s="4">
        <f>ROUND(SQRT((((E3706-Hilfswerte!$B$20)/Hilfswerte!$B$21)-Hilfswerte!$B$28)^2+(((F3706-Hilfswerte!$B$22)/Hilfswerte!$B$23)-Hilfswerte!$B$29)^2+(((G3706-Hilfswerte!$B$24)/Hilfswerte!$B$25)-Hilfswerte!$B$30)^2),3)</f>
        <v>1.61</v>
      </c>
      <c r="W3706" s="4">
        <f>ROUND(E3706*Hilfswerte!$B$31,0)</f>
        <v>11305</v>
      </c>
      <c r="X3706" s="4">
        <f t="shared" si="462"/>
        <v>9309</v>
      </c>
      <c r="Y3706" s="4" t="str">
        <f>IF(T3706="A - Top-Kunde","bereits Top-Kunde",IF(AND(V3706&lt;=Hilfswerte!$B$34,H3706&lt;0.5*W3706),"Hoch",IF(AND(V3706&lt;=Hilfswerte!$B$35,H3706&lt;0.7*W3706),"Mittel","Niedrig")))</f>
        <v>Niedrig</v>
      </c>
      <c r="Z3706" s="4">
        <f t="shared" si="463"/>
        <v>3.2</v>
      </c>
      <c r="AA3706" s="4" t="str">
        <f>IF(J3706&gt;365,"Bereits abgewandert (Segment D)",IF(Z3706&gt;=Hilfswerte!$B$38,"Rot - akut gefaehrdet",IF(Z3706&gt;=Hilfswerte!$B$39,"Gelb - beobachten","Gruen - stabil")))</f>
        <v>Gruen - stabil</v>
      </c>
    </row>
    <row r="3707" spans="1:27" ht="15" customHeight="1" x14ac:dyDescent="0.25">
      <c r="A3707" s="4" t="s">
        <v>4054</v>
      </c>
      <c r="B3707" s="4" t="s">
        <v>233</v>
      </c>
      <c r="C3707" s="4" t="s">
        <v>55</v>
      </c>
      <c r="D3707" s="4" t="s">
        <v>30</v>
      </c>
      <c r="E3707" s="4">
        <v>104</v>
      </c>
      <c r="F3707" s="4">
        <v>23.7</v>
      </c>
      <c r="G3707" s="4">
        <v>11.6</v>
      </c>
      <c r="H3707" s="4">
        <v>15347</v>
      </c>
      <c r="I3707" s="4">
        <v>2</v>
      </c>
      <c r="J3707" s="4">
        <v>86</v>
      </c>
      <c r="K3707" s="4">
        <v>0</v>
      </c>
      <c r="L3707" s="4">
        <v>1</v>
      </c>
      <c r="M3707" s="4">
        <v>2</v>
      </c>
      <c r="N3707" s="4">
        <v>-6.9</v>
      </c>
      <c r="O3707" s="4">
        <f t="shared" si="456"/>
        <v>4</v>
      </c>
      <c r="P3707" s="4">
        <f t="shared" si="457"/>
        <v>2</v>
      </c>
      <c r="Q3707" s="4">
        <f t="shared" si="458"/>
        <v>5</v>
      </c>
      <c r="R3707" s="4">
        <f t="shared" si="459"/>
        <v>11</v>
      </c>
      <c r="S3707" s="4">
        <f t="shared" si="460"/>
        <v>106.3</v>
      </c>
      <c r="T3707" s="4" t="str">
        <f t="shared" si="461"/>
        <v>B - Kernkunde</v>
      </c>
      <c r="U3707" s="4">
        <f>ROUND(((E3707-Hilfswerte!$B$20)/Hilfswerte!$B$21)+((F3707-Hilfswerte!$B$22)/Hilfswerte!$B$23)+((G3707-Hilfswerte!$B$24)/Hilfswerte!$B$25)+0.1*INDEX(Hilfswerte!$B$4:$B$15,MATCH(C3707,Hilfswerte!$A$4:$A$15,0)),2)</f>
        <v>0.37</v>
      </c>
      <c r="V3707" s="4">
        <f>ROUND(SQRT((((E3707-Hilfswerte!$B$20)/Hilfswerte!$B$21)-Hilfswerte!$B$28)^2+(((F3707-Hilfswerte!$B$22)/Hilfswerte!$B$23)-Hilfswerte!$B$29)^2+(((G3707-Hilfswerte!$B$24)/Hilfswerte!$B$25)-Hilfswerte!$B$30)^2),3)</f>
        <v>0.375</v>
      </c>
      <c r="W3707" s="4">
        <f>ROUND(E3707*Hilfswerte!$B$31,0)</f>
        <v>21377</v>
      </c>
      <c r="X3707" s="4">
        <f t="shared" si="462"/>
        <v>6030</v>
      </c>
      <c r="Y3707" s="4" t="str">
        <f>IF(T3707="A - Top-Kunde","bereits Top-Kunde",IF(AND(V3707&lt;=Hilfswerte!$B$34,H3707&lt;0.5*W3707),"Hoch",IF(AND(V3707&lt;=Hilfswerte!$B$35,H3707&lt;0.7*W3707),"Mittel","Niedrig")))</f>
        <v>Niedrig</v>
      </c>
      <c r="Z3707" s="4">
        <f t="shared" si="463"/>
        <v>7.3</v>
      </c>
      <c r="AA3707" s="4" t="str">
        <f>IF(J3707&gt;365,"Bereits abgewandert (Segment D)",IF(Z3707&gt;=Hilfswerte!$B$38,"Rot - akut gefaehrdet",IF(Z3707&gt;=Hilfswerte!$B$39,"Gelb - beobachten","Gruen - stabil")))</f>
        <v>Gruen - stabil</v>
      </c>
    </row>
    <row r="3708" spans="1:27" ht="15" customHeight="1" x14ac:dyDescent="0.25">
      <c r="A3708" s="4" t="s">
        <v>4055</v>
      </c>
      <c r="B3708" s="4" t="s">
        <v>735</v>
      </c>
      <c r="C3708" s="4" t="s">
        <v>51</v>
      </c>
      <c r="D3708" s="4" t="s">
        <v>30</v>
      </c>
      <c r="E3708" s="4">
        <v>50</v>
      </c>
      <c r="F3708" s="4">
        <v>7.4</v>
      </c>
      <c r="G3708" s="4">
        <v>4.7</v>
      </c>
      <c r="H3708" s="4">
        <v>6942</v>
      </c>
      <c r="I3708" s="4">
        <v>4</v>
      </c>
      <c r="J3708" s="4">
        <v>9</v>
      </c>
      <c r="K3708" s="4">
        <v>0</v>
      </c>
      <c r="L3708" s="4">
        <v>0</v>
      </c>
      <c r="M3708" s="4">
        <v>1</v>
      </c>
      <c r="N3708" s="4">
        <v>33.700000000000003</v>
      </c>
      <c r="O3708" s="4">
        <f t="shared" si="456"/>
        <v>5</v>
      </c>
      <c r="P3708" s="4">
        <f t="shared" si="457"/>
        <v>4</v>
      </c>
      <c r="Q3708" s="4">
        <f t="shared" si="458"/>
        <v>4</v>
      </c>
      <c r="R3708" s="4">
        <f t="shared" si="459"/>
        <v>13</v>
      </c>
      <c r="S3708" s="4">
        <f t="shared" si="460"/>
        <v>146.9</v>
      </c>
      <c r="T3708" s="4" t="str">
        <f t="shared" si="461"/>
        <v>A - Top-Kunde</v>
      </c>
      <c r="U3708" s="4">
        <f>ROUND(((E3708-Hilfswerte!$B$20)/Hilfswerte!$B$21)+((F3708-Hilfswerte!$B$22)/Hilfswerte!$B$23)+((G3708-Hilfswerte!$B$24)/Hilfswerte!$B$25)+0.1*INDEX(Hilfswerte!$B$4:$B$15,MATCH(C3708,Hilfswerte!$A$4:$A$15,0)),2)</f>
        <v>-1.2</v>
      </c>
      <c r="V3708" s="4">
        <f>ROUND(SQRT((((E3708-Hilfswerte!$B$20)/Hilfswerte!$B$21)-Hilfswerte!$B$28)^2+(((F3708-Hilfswerte!$B$22)/Hilfswerte!$B$23)-Hilfswerte!$B$29)^2+(((G3708-Hilfswerte!$B$24)/Hilfswerte!$B$25)-Hilfswerte!$B$30)^2),3)</f>
        <v>1.272</v>
      </c>
      <c r="W3708" s="4">
        <f>ROUND(E3708*Hilfswerte!$B$31,0)</f>
        <v>10277</v>
      </c>
      <c r="X3708" s="4">
        <f t="shared" si="462"/>
        <v>3335</v>
      </c>
      <c r="Y3708" s="4" t="str">
        <f>IF(T3708="A - Top-Kunde","bereits Top-Kunde",IF(AND(V3708&lt;=Hilfswerte!$B$34,H3708&lt;0.5*W3708),"Hoch",IF(AND(V3708&lt;=Hilfswerte!$B$35,H3708&lt;0.7*W3708),"Mittel","Niedrig")))</f>
        <v>bereits Top-Kunde</v>
      </c>
      <c r="Z3708" s="4">
        <f t="shared" si="463"/>
        <v>0.5</v>
      </c>
      <c r="AA3708" s="4" t="str">
        <f>IF(J3708&gt;365,"Bereits abgewandert (Segment D)",IF(Z3708&gt;=Hilfswerte!$B$38,"Rot - akut gefaehrdet",IF(Z3708&gt;=Hilfswerte!$B$39,"Gelb - beobachten","Gruen - stabil")))</f>
        <v>Gruen - stabil</v>
      </c>
    </row>
    <row r="3709" spans="1:27" ht="15" customHeight="1" x14ac:dyDescent="0.25">
      <c r="A3709" s="4" t="s">
        <v>4056</v>
      </c>
      <c r="B3709" s="4" t="s">
        <v>374</v>
      </c>
      <c r="C3709" s="4" t="s">
        <v>38</v>
      </c>
      <c r="D3709" s="4" t="s">
        <v>30</v>
      </c>
      <c r="E3709" s="4">
        <v>76</v>
      </c>
      <c r="F3709" s="4">
        <v>22.7</v>
      </c>
      <c r="G3709" s="4">
        <v>13.7</v>
      </c>
      <c r="H3709" s="4">
        <v>0</v>
      </c>
      <c r="I3709" s="4">
        <v>0</v>
      </c>
      <c r="J3709" s="4">
        <v>770</v>
      </c>
      <c r="K3709" s="4">
        <v>0</v>
      </c>
      <c r="L3709" s="4">
        <v>18</v>
      </c>
      <c r="M3709" s="4">
        <v>0</v>
      </c>
      <c r="N3709" s="4">
        <v>-86.1</v>
      </c>
      <c r="O3709" s="4">
        <f t="shared" si="456"/>
        <v>1</v>
      </c>
      <c r="P3709" s="4">
        <f t="shared" si="457"/>
        <v>1</v>
      </c>
      <c r="Q3709" s="4">
        <f t="shared" si="458"/>
        <v>1</v>
      </c>
      <c r="R3709" s="4">
        <f t="shared" si="459"/>
        <v>3</v>
      </c>
      <c r="S3709" s="4">
        <f t="shared" si="460"/>
        <v>-18.5</v>
      </c>
      <c r="T3709" s="4" t="str">
        <f t="shared" si="461"/>
        <v>D - Abwanderungsrisiko</v>
      </c>
      <c r="U3709" s="4">
        <f>ROUND(((E3709-Hilfswerte!$B$20)/Hilfswerte!$B$21)+((F3709-Hilfswerte!$B$22)/Hilfswerte!$B$23)+((G3709-Hilfswerte!$B$24)/Hilfswerte!$B$25)+0.1*INDEX(Hilfswerte!$B$4:$B$15,MATCH(C3709,Hilfswerte!$A$4:$A$15,0)),2)</f>
        <v>0.61</v>
      </c>
      <c r="V3709" s="4">
        <f>ROUND(SQRT((((E3709-Hilfswerte!$B$20)/Hilfswerte!$B$21)-Hilfswerte!$B$28)^2+(((F3709-Hilfswerte!$B$22)/Hilfswerte!$B$23)-Hilfswerte!$B$29)^2+(((G3709-Hilfswerte!$B$24)/Hilfswerte!$B$25)-Hilfswerte!$B$30)^2),3)</f>
        <v>0.61699999999999999</v>
      </c>
      <c r="W3709" s="4">
        <f>ROUND(E3709*Hilfswerte!$B$31,0)</f>
        <v>15622</v>
      </c>
      <c r="X3709" s="4">
        <f t="shared" si="462"/>
        <v>15622</v>
      </c>
      <c r="Y3709" s="4" t="str">
        <f>IF(T3709="A - Top-Kunde","bereits Top-Kunde",IF(AND(V3709&lt;=Hilfswerte!$B$34,H3709&lt;0.5*W3709),"Hoch",IF(AND(V3709&lt;=Hilfswerte!$B$35,H3709&lt;0.7*W3709),"Mittel","Niedrig")))</f>
        <v>Hoch</v>
      </c>
      <c r="Z3709" s="4">
        <f t="shared" si="463"/>
        <v>76.5</v>
      </c>
      <c r="AA3709" s="4" t="str">
        <f>IF(J3709&gt;365,"Bereits abgewandert (Segment D)",IF(Z3709&gt;=Hilfswerte!$B$38,"Rot - akut gefaehrdet",IF(Z3709&gt;=Hilfswerte!$B$39,"Gelb - beobachten","Gruen - stabil")))</f>
        <v>Bereits abgewandert (Segment D)</v>
      </c>
    </row>
    <row r="3710" spans="1:27" ht="15" customHeight="1" x14ac:dyDescent="0.25">
      <c r="A3710" s="4" t="s">
        <v>4057</v>
      </c>
      <c r="B3710" s="4" t="s">
        <v>567</v>
      </c>
      <c r="C3710" s="4" t="s">
        <v>55</v>
      </c>
      <c r="D3710" s="4" t="s">
        <v>30</v>
      </c>
      <c r="E3710" s="4">
        <v>88</v>
      </c>
      <c r="F3710" s="4">
        <v>11.8</v>
      </c>
      <c r="G3710" s="4">
        <v>9.6</v>
      </c>
      <c r="H3710" s="4">
        <v>4519</v>
      </c>
      <c r="I3710" s="4">
        <v>2</v>
      </c>
      <c r="J3710" s="4">
        <v>25</v>
      </c>
      <c r="K3710" s="4">
        <v>1</v>
      </c>
      <c r="L3710" s="4">
        <v>5</v>
      </c>
      <c r="M3710" s="4">
        <v>5</v>
      </c>
      <c r="N3710" s="4">
        <v>30.4</v>
      </c>
      <c r="O3710" s="4">
        <f t="shared" si="456"/>
        <v>5</v>
      </c>
      <c r="P3710" s="4">
        <f t="shared" si="457"/>
        <v>2</v>
      </c>
      <c r="Q3710" s="4">
        <f t="shared" si="458"/>
        <v>4</v>
      </c>
      <c r="R3710" s="4">
        <f t="shared" si="459"/>
        <v>11</v>
      </c>
      <c r="S3710" s="4">
        <f t="shared" si="460"/>
        <v>117.7</v>
      </c>
      <c r="T3710" s="4" t="str">
        <f t="shared" si="461"/>
        <v>B - Kernkunde</v>
      </c>
      <c r="U3710" s="4">
        <f>ROUND(((E3710-Hilfswerte!$B$20)/Hilfswerte!$B$21)+((F3710-Hilfswerte!$B$22)/Hilfswerte!$B$23)+((G3710-Hilfswerte!$B$24)/Hilfswerte!$B$25)+0.1*INDEX(Hilfswerte!$B$4:$B$15,MATCH(C3710,Hilfswerte!$A$4:$A$15,0)),2)</f>
        <v>-0.23</v>
      </c>
      <c r="V3710" s="4">
        <f>ROUND(SQRT((((E3710-Hilfswerte!$B$20)/Hilfswerte!$B$21)-Hilfswerte!$B$28)^2+(((F3710-Hilfswerte!$B$22)/Hilfswerte!$B$23)-Hilfswerte!$B$29)^2+(((G3710-Hilfswerte!$B$24)/Hilfswerte!$B$25)-Hilfswerte!$B$30)^2),3)</f>
        <v>0.63100000000000001</v>
      </c>
      <c r="W3710" s="4">
        <f>ROUND(E3710*Hilfswerte!$B$31,0)</f>
        <v>18088</v>
      </c>
      <c r="X3710" s="4">
        <f t="shared" si="462"/>
        <v>13569</v>
      </c>
      <c r="Y3710" s="4" t="str">
        <f>IF(T3710="A - Top-Kunde","bereits Top-Kunde",IF(AND(V3710&lt;=Hilfswerte!$B$34,H3710&lt;0.5*W3710),"Hoch",IF(AND(V3710&lt;=Hilfswerte!$B$35,H3710&lt;0.7*W3710),"Mittel","Niedrig")))</f>
        <v>Hoch</v>
      </c>
      <c r="Z3710" s="4">
        <f t="shared" si="463"/>
        <v>5.3</v>
      </c>
      <c r="AA3710" s="4" t="str">
        <f>IF(J3710&gt;365,"Bereits abgewandert (Segment D)",IF(Z3710&gt;=Hilfswerte!$B$38,"Rot - akut gefaehrdet",IF(Z3710&gt;=Hilfswerte!$B$39,"Gelb - beobachten","Gruen - stabil")))</f>
        <v>Gruen - stabil</v>
      </c>
    </row>
    <row r="3711" spans="1:27" ht="15" customHeight="1" x14ac:dyDescent="0.25">
      <c r="A3711" s="4" t="s">
        <v>4058</v>
      </c>
      <c r="B3711" s="4" t="s">
        <v>474</v>
      </c>
      <c r="C3711" s="4" t="s">
        <v>65</v>
      </c>
      <c r="D3711" s="4" t="s">
        <v>30</v>
      </c>
      <c r="E3711" s="4">
        <v>85</v>
      </c>
      <c r="F3711" s="4">
        <v>13.6</v>
      </c>
      <c r="G3711" s="4">
        <v>18</v>
      </c>
      <c r="H3711" s="4">
        <v>34265</v>
      </c>
      <c r="I3711" s="4">
        <v>3</v>
      </c>
      <c r="J3711" s="4">
        <v>2</v>
      </c>
      <c r="K3711" s="4">
        <v>1</v>
      </c>
      <c r="L3711" s="4">
        <v>1</v>
      </c>
      <c r="M3711" s="4">
        <v>5</v>
      </c>
      <c r="N3711" s="4">
        <v>12.1</v>
      </c>
      <c r="O3711" s="4">
        <f t="shared" si="456"/>
        <v>5</v>
      </c>
      <c r="P3711" s="4">
        <f t="shared" si="457"/>
        <v>3</v>
      </c>
      <c r="Q3711" s="4">
        <f t="shared" si="458"/>
        <v>5</v>
      </c>
      <c r="R3711" s="4">
        <f t="shared" si="459"/>
        <v>13</v>
      </c>
      <c r="S3711" s="4">
        <f t="shared" si="460"/>
        <v>129.80000000000001</v>
      </c>
      <c r="T3711" s="4" t="str">
        <f t="shared" si="461"/>
        <v>A - Top-Kunde</v>
      </c>
      <c r="U3711" s="4">
        <f>ROUND(((E3711-Hilfswerte!$B$20)/Hilfswerte!$B$21)+((F3711-Hilfswerte!$B$22)/Hilfswerte!$B$23)+((G3711-Hilfswerte!$B$24)/Hilfswerte!$B$25)+0.1*INDEX(Hilfswerte!$B$4:$B$15,MATCH(C3711,Hilfswerte!$A$4:$A$15,0)),2)</f>
        <v>0.77</v>
      </c>
      <c r="V3711" s="4">
        <f>ROUND(SQRT((((E3711-Hilfswerte!$B$20)/Hilfswerte!$B$21)-Hilfswerte!$B$28)^2+(((F3711-Hilfswerte!$B$22)/Hilfswerte!$B$23)-Hilfswerte!$B$29)^2+(((G3711-Hilfswerte!$B$24)/Hilfswerte!$B$25)-Hilfswerte!$B$30)^2),3)</f>
        <v>1.214</v>
      </c>
      <c r="W3711" s="4">
        <f>ROUND(E3711*Hilfswerte!$B$31,0)</f>
        <v>17471</v>
      </c>
      <c r="X3711" s="4">
        <f t="shared" si="462"/>
        <v>0</v>
      </c>
      <c r="Y3711" s="4" t="str">
        <f>IF(T3711="A - Top-Kunde","bereits Top-Kunde",IF(AND(V3711&lt;=Hilfswerte!$B$34,H3711&lt;0.5*W3711),"Hoch",IF(AND(V3711&lt;=Hilfswerte!$B$35,H3711&lt;0.7*W3711),"Mittel","Niedrig")))</f>
        <v>bereits Top-Kunde</v>
      </c>
      <c r="Z3711" s="4">
        <f t="shared" si="463"/>
        <v>3.3</v>
      </c>
      <c r="AA3711" s="4" t="str">
        <f>IF(J3711&gt;365,"Bereits abgewandert (Segment D)",IF(Z3711&gt;=Hilfswerte!$B$38,"Rot - akut gefaehrdet",IF(Z3711&gt;=Hilfswerte!$B$39,"Gelb - beobachten","Gruen - stabil")))</f>
        <v>Gruen - stabil</v>
      </c>
    </row>
    <row r="3712" spans="1:27" ht="15" customHeight="1" x14ac:dyDescent="0.25">
      <c r="A3712" s="4" t="s">
        <v>4059</v>
      </c>
      <c r="B3712" s="4" t="s">
        <v>942</v>
      </c>
      <c r="C3712" s="4" t="s">
        <v>38</v>
      </c>
      <c r="D3712" s="4" t="s">
        <v>30</v>
      </c>
      <c r="E3712" s="4">
        <v>124</v>
      </c>
      <c r="F3712" s="4">
        <v>39.4</v>
      </c>
      <c r="G3712" s="4">
        <v>14.8</v>
      </c>
      <c r="H3712" s="4">
        <v>0</v>
      </c>
      <c r="I3712" s="4">
        <v>0</v>
      </c>
      <c r="J3712" s="4">
        <v>385</v>
      </c>
      <c r="K3712" s="4">
        <v>0</v>
      </c>
      <c r="L3712" s="4">
        <v>15</v>
      </c>
      <c r="M3712" s="4">
        <v>0</v>
      </c>
      <c r="N3712" s="4">
        <v>-66.900000000000006</v>
      </c>
      <c r="O3712" s="4">
        <f t="shared" si="456"/>
        <v>1</v>
      </c>
      <c r="P3712" s="4">
        <f t="shared" si="457"/>
        <v>1</v>
      </c>
      <c r="Q3712" s="4">
        <f t="shared" si="458"/>
        <v>1</v>
      </c>
      <c r="R3712" s="4">
        <f t="shared" si="459"/>
        <v>3</v>
      </c>
      <c r="S3712" s="4">
        <f t="shared" si="460"/>
        <v>-8</v>
      </c>
      <c r="T3712" s="4" t="str">
        <f t="shared" si="461"/>
        <v>D - Abwanderungsrisiko</v>
      </c>
      <c r="U3712" s="4">
        <f>ROUND(((E3712-Hilfswerte!$B$20)/Hilfswerte!$B$21)+((F3712-Hilfswerte!$B$22)/Hilfswerte!$B$23)+((G3712-Hilfswerte!$B$24)/Hilfswerte!$B$25)+0.1*INDEX(Hilfswerte!$B$4:$B$15,MATCH(C3712,Hilfswerte!$A$4:$A$15,0)),2)</f>
        <v>1.29</v>
      </c>
      <c r="V3712" s="4">
        <f>ROUND(SQRT((((E3712-Hilfswerte!$B$20)/Hilfswerte!$B$21)-Hilfswerte!$B$28)^2+(((F3712-Hilfswerte!$B$22)/Hilfswerte!$B$23)-Hilfswerte!$B$29)^2+(((G3712-Hilfswerte!$B$24)/Hilfswerte!$B$25)-Hilfswerte!$B$30)^2),3)</f>
        <v>0.6</v>
      </c>
      <c r="W3712" s="4">
        <f>ROUND(E3712*Hilfswerte!$B$31,0)</f>
        <v>25488</v>
      </c>
      <c r="X3712" s="4">
        <f t="shared" si="462"/>
        <v>25488</v>
      </c>
      <c r="Y3712" s="4" t="str">
        <f>IF(T3712="A - Top-Kunde","bereits Top-Kunde",IF(AND(V3712&lt;=Hilfswerte!$B$34,H3712&lt;0.5*W3712),"Hoch",IF(AND(V3712&lt;=Hilfswerte!$B$35,H3712&lt;0.7*W3712),"Mittel","Niedrig")))</f>
        <v>Hoch</v>
      </c>
      <c r="Z3712" s="4">
        <f t="shared" si="463"/>
        <v>49</v>
      </c>
      <c r="AA3712" s="4" t="str">
        <f>IF(J3712&gt;365,"Bereits abgewandert (Segment D)",IF(Z3712&gt;=Hilfswerte!$B$38,"Rot - akut gefaehrdet",IF(Z3712&gt;=Hilfswerte!$B$39,"Gelb - beobachten","Gruen - stabil")))</f>
        <v>Bereits abgewandert (Segment D)</v>
      </c>
    </row>
    <row r="3713" spans="1:27" ht="15" customHeight="1" x14ac:dyDescent="0.25">
      <c r="A3713" s="4" t="s">
        <v>4060</v>
      </c>
      <c r="B3713" s="4" t="s">
        <v>919</v>
      </c>
      <c r="C3713" s="4" t="s">
        <v>89</v>
      </c>
      <c r="D3713" s="4" t="s">
        <v>30</v>
      </c>
      <c r="E3713" s="4">
        <v>465</v>
      </c>
      <c r="F3713" s="4">
        <v>104.9</v>
      </c>
      <c r="G3713" s="4">
        <v>16.3</v>
      </c>
      <c r="H3713" s="4">
        <v>21514</v>
      </c>
      <c r="I3713" s="4">
        <v>1</v>
      </c>
      <c r="J3713" s="4">
        <v>120</v>
      </c>
      <c r="K3713" s="4">
        <v>0</v>
      </c>
      <c r="L3713" s="4">
        <v>0</v>
      </c>
      <c r="M3713" s="4">
        <v>6</v>
      </c>
      <c r="N3713" s="4">
        <v>2.2000000000000002</v>
      </c>
      <c r="O3713" s="4">
        <f t="shared" si="456"/>
        <v>3</v>
      </c>
      <c r="P3713" s="4">
        <f t="shared" si="457"/>
        <v>1</v>
      </c>
      <c r="Q3713" s="4">
        <f t="shared" si="458"/>
        <v>5</v>
      </c>
      <c r="R3713" s="4">
        <f t="shared" si="459"/>
        <v>9</v>
      </c>
      <c r="S3713" s="4">
        <f t="shared" si="460"/>
        <v>91.1</v>
      </c>
      <c r="T3713" s="4" t="str">
        <f t="shared" si="461"/>
        <v>C - Entwicklungspotenzial</v>
      </c>
      <c r="U3713" s="4">
        <f>ROUND(((E3713-Hilfswerte!$B$20)/Hilfswerte!$B$21)+((F3713-Hilfswerte!$B$22)/Hilfswerte!$B$23)+((G3713-Hilfswerte!$B$24)/Hilfswerte!$B$25)+0.1*INDEX(Hilfswerte!$B$4:$B$15,MATCH(C3713,Hilfswerte!$A$4:$A$15,0)),2)</f>
        <v>4.12</v>
      </c>
      <c r="V3713" s="4">
        <f>ROUND(SQRT((((E3713-Hilfswerte!$B$20)/Hilfswerte!$B$21)-Hilfswerte!$B$28)^2+(((F3713-Hilfswerte!$B$22)/Hilfswerte!$B$23)-Hilfswerte!$B$29)^2+(((G3713-Hilfswerte!$B$24)/Hilfswerte!$B$25)-Hilfswerte!$B$30)^2),3)</f>
        <v>1.9350000000000001</v>
      </c>
      <c r="W3713" s="4">
        <f>ROUND(E3713*Hilfswerte!$B$31,0)</f>
        <v>95579</v>
      </c>
      <c r="X3713" s="4">
        <f t="shared" si="462"/>
        <v>74065</v>
      </c>
      <c r="Y3713" s="4" t="str">
        <f>IF(T3713="A - Top-Kunde","bereits Top-Kunde",IF(AND(V3713&lt;=Hilfswerte!$B$34,H3713&lt;0.5*W3713),"Hoch",IF(AND(V3713&lt;=Hilfswerte!$B$35,H3713&lt;0.7*W3713),"Mittel","Niedrig")))</f>
        <v>Niedrig</v>
      </c>
      <c r="Z3713" s="4">
        <f t="shared" si="463"/>
        <v>6</v>
      </c>
      <c r="AA3713" s="4" t="str">
        <f>IF(J3713&gt;365,"Bereits abgewandert (Segment D)",IF(Z3713&gt;=Hilfswerte!$B$38,"Rot - akut gefaehrdet",IF(Z3713&gt;=Hilfswerte!$B$39,"Gelb - beobachten","Gruen - stabil")))</f>
        <v>Gruen - stabil</v>
      </c>
    </row>
    <row r="3714" spans="1:27" ht="15" customHeight="1" x14ac:dyDescent="0.25">
      <c r="A3714" s="4" t="s">
        <v>4061</v>
      </c>
      <c r="B3714" s="4" t="s">
        <v>306</v>
      </c>
      <c r="C3714" s="4" t="s">
        <v>33</v>
      </c>
      <c r="D3714" s="4" t="s">
        <v>30</v>
      </c>
      <c r="E3714" s="4">
        <v>47</v>
      </c>
      <c r="F3714" s="4">
        <v>8.8000000000000007</v>
      </c>
      <c r="G3714" s="4">
        <v>6.6</v>
      </c>
      <c r="H3714" s="4">
        <v>778</v>
      </c>
      <c r="I3714" s="4">
        <v>2</v>
      </c>
      <c r="J3714" s="4">
        <v>220</v>
      </c>
      <c r="K3714" s="4">
        <v>0</v>
      </c>
      <c r="L3714" s="4">
        <v>30</v>
      </c>
      <c r="M3714" s="4">
        <v>1</v>
      </c>
      <c r="N3714" s="4">
        <v>-13.7</v>
      </c>
      <c r="O3714" s="4">
        <f t="shared" ref="O3714:O3777" si="464">IF(J3714&gt;365,1,IF(J3714&lt;=30,5,IF(J3714&lt;=90,4,IF(J3714&lt;=180,3,2))))</f>
        <v>2</v>
      </c>
      <c r="P3714" s="4">
        <f t="shared" ref="P3714:P3777" si="465">IF(I3714&gt;=5,5,IF(I3714&gt;=4,4,IF(I3714&gt;=3,3,IF(I3714&gt;=2,2,1))))</f>
        <v>2</v>
      </c>
      <c r="Q3714" s="4">
        <f t="shared" ref="Q3714:Q3777" si="466">IF(H3714&gt;=7500,5,IF(H3714&gt;=2500,4,IF(H3714&gt;=1000,3,IF(H3714&gt;=1,2,1))))</f>
        <v>2</v>
      </c>
      <c r="R3714" s="4">
        <f t="shared" ref="R3714:R3777" si="467">O3714+P3714+Q3714</f>
        <v>6</v>
      </c>
      <c r="S3714" s="4">
        <f t="shared" ref="S3714:S3777" si="468">ROUND(10*R3714+0.5*N3714-6*K3714-0.3*MAX(0,L3714),1)</f>
        <v>44.2</v>
      </c>
      <c r="T3714" s="4" t="str">
        <f t="shared" ref="T3714:T3777" si="469">IF(J3714&gt;365,"D - Abwanderungsrisiko",IF(S3714&gt;=125,"A - Top-Kunde",IF(S3714&gt;=105,"B - Kernkunde","C - Entwicklungspotenzial")))</f>
        <v>C - Entwicklungspotenzial</v>
      </c>
      <c r="U3714" s="4">
        <f>ROUND(((E3714-Hilfswerte!$B$20)/Hilfswerte!$B$21)+((F3714-Hilfswerte!$B$22)/Hilfswerte!$B$23)+((G3714-Hilfswerte!$B$24)/Hilfswerte!$B$25)+0.1*INDEX(Hilfswerte!$B$4:$B$15,MATCH(C3714,Hilfswerte!$A$4:$A$15,0)),2)</f>
        <v>-1.2</v>
      </c>
      <c r="V3714" s="4">
        <f>ROUND(SQRT((((E3714-Hilfswerte!$B$20)/Hilfswerte!$B$21)-Hilfswerte!$B$28)^2+(((F3714-Hilfswerte!$B$22)/Hilfswerte!$B$23)-Hilfswerte!$B$29)^2+(((G3714-Hilfswerte!$B$24)/Hilfswerte!$B$25)-Hilfswerte!$B$30)^2),3)</f>
        <v>1.0349999999999999</v>
      </c>
      <c r="W3714" s="4">
        <f>ROUND(E3714*Hilfswerte!$B$31,0)</f>
        <v>9661</v>
      </c>
      <c r="X3714" s="4">
        <f t="shared" ref="X3714:X3777" si="470">MAX(0,W3714-H3714)</f>
        <v>8883</v>
      </c>
      <c r="Y3714" s="4" t="str">
        <f>IF(T3714="A - Top-Kunde","bereits Top-Kunde",IF(AND(V3714&lt;=Hilfswerte!$B$34,H3714&lt;0.5*W3714),"Hoch",IF(AND(V3714&lt;=Hilfswerte!$B$35,H3714&lt;0.7*W3714),"Mittel","Niedrig")))</f>
        <v>Mittel</v>
      </c>
      <c r="Z3714" s="4">
        <f t="shared" ref="Z3714:Z3777" si="471">ROUND(0.4*MAX(0,-N3714)+3*K3714+0.2*MAX(0,L3714)+0.05*J3714,1)</f>
        <v>22.5</v>
      </c>
      <c r="AA3714" s="4" t="str">
        <f>IF(J3714&gt;365,"Bereits abgewandert (Segment D)",IF(Z3714&gt;=Hilfswerte!$B$38,"Rot - akut gefaehrdet",IF(Z3714&gt;=Hilfswerte!$B$39,"Gelb - beobachten","Gruen - stabil")))</f>
        <v>Rot - akut gefaehrdet</v>
      </c>
    </row>
    <row r="3715" spans="1:27" ht="15" customHeight="1" x14ac:dyDescent="0.25">
      <c r="A3715" s="4" t="s">
        <v>4062</v>
      </c>
      <c r="B3715" s="4" t="s">
        <v>627</v>
      </c>
      <c r="C3715" s="4" t="s">
        <v>38</v>
      </c>
      <c r="D3715" s="4" t="s">
        <v>30</v>
      </c>
      <c r="E3715" s="4">
        <v>28</v>
      </c>
      <c r="F3715" s="4">
        <v>8.8000000000000007</v>
      </c>
      <c r="G3715" s="4">
        <v>19.399999999999999</v>
      </c>
      <c r="H3715" s="4">
        <v>844</v>
      </c>
      <c r="I3715" s="4">
        <v>2</v>
      </c>
      <c r="J3715" s="4">
        <v>38</v>
      </c>
      <c r="K3715" s="4">
        <v>0</v>
      </c>
      <c r="L3715" s="4">
        <v>-2</v>
      </c>
      <c r="M3715" s="4">
        <v>3</v>
      </c>
      <c r="N3715" s="4">
        <v>15.7</v>
      </c>
      <c r="O3715" s="4">
        <f t="shared" si="464"/>
        <v>4</v>
      </c>
      <c r="P3715" s="4">
        <f t="shared" si="465"/>
        <v>2</v>
      </c>
      <c r="Q3715" s="4">
        <f t="shared" si="466"/>
        <v>2</v>
      </c>
      <c r="R3715" s="4">
        <f t="shared" si="467"/>
        <v>8</v>
      </c>
      <c r="S3715" s="4">
        <f t="shared" si="468"/>
        <v>87.9</v>
      </c>
      <c r="T3715" s="4" t="str">
        <f t="shared" si="469"/>
        <v>C - Entwicklungspotenzial</v>
      </c>
      <c r="U3715" s="4">
        <f>ROUND(((E3715-Hilfswerte!$B$20)/Hilfswerte!$B$21)+((F3715-Hilfswerte!$B$22)/Hilfswerte!$B$23)+((G3715-Hilfswerte!$B$24)/Hilfswerte!$B$25)+0.1*INDEX(Hilfswerte!$B$4:$B$15,MATCH(C3715,Hilfswerte!$A$4:$A$15,0)),2)</f>
        <v>1.06</v>
      </c>
      <c r="V3715" s="4">
        <f>ROUND(SQRT((((E3715-Hilfswerte!$B$20)/Hilfswerte!$B$21)-Hilfswerte!$B$28)^2+(((F3715-Hilfswerte!$B$22)/Hilfswerte!$B$23)-Hilfswerte!$B$29)^2+(((G3715-Hilfswerte!$B$24)/Hilfswerte!$B$25)-Hilfswerte!$B$30)^2),3)</f>
        <v>1.522</v>
      </c>
      <c r="W3715" s="4">
        <f>ROUND(E3715*Hilfswerte!$B$31,0)</f>
        <v>5755</v>
      </c>
      <c r="X3715" s="4">
        <f t="shared" si="470"/>
        <v>4911</v>
      </c>
      <c r="Y3715" s="4" t="str">
        <f>IF(T3715="A - Top-Kunde","bereits Top-Kunde",IF(AND(V3715&lt;=Hilfswerte!$B$34,H3715&lt;0.5*W3715),"Hoch",IF(AND(V3715&lt;=Hilfswerte!$B$35,H3715&lt;0.7*W3715),"Mittel","Niedrig")))</f>
        <v>Niedrig</v>
      </c>
      <c r="Z3715" s="4">
        <f t="shared" si="471"/>
        <v>1.9</v>
      </c>
      <c r="AA3715" s="4" t="str">
        <f>IF(J3715&gt;365,"Bereits abgewandert (Segment D)",IF(Z3715&gt;=Hilfswerte!$B$38,"Rot - akut gefaehrdet",IF(Z3715&gt;=Hilfswerte!$B$39,"Gelb - beobachten","Gruen - stabil")))</f>
        <v>Gruen - stabil</v>
      </c>
    </row>
    <row r="3716" spans="1:27" ht="15" customHeight="1" x14ac:dyDescent="0.25">
      <c r="A3716" s="4" t="s">
        <v>4063</v>
      </c>
      <c r="B3716" s="4" t="s">
        <v>1065</v>
      </c>
      <c r="C3716" s="4" t="s">
        <v>89</v>
      </c>
      <c r="D3716" s="4" t="s">
        <v>30</v>
      </c>
      <c r="E3716" s="4">
        <v>284</v>
      </c>
      <c r="F3716" s="4">
        <v>48.1</v>
      </c>
      <c r="G3716" s="4">
        <v>21.9</v>
      </c>
      <c r="H3716" s="4">
        <v>1597</v>
      </c>
      <c r="I3716" s="4">
        <v>1</v>
      </c>
      <c r="J3716" s="4">
        <v>179</v>
      </c>
      <c r="K3716" s="4">
        <v>1</v>
      </c>
      <c r="L3716" s="4">
        <v>0</v>
      </c>
      <c r="M3716" s="4">
        <v>1</v>
      </c>
      <c r="N3716" s="4">
        <v>-22.1</v>
      </c>
      <c r="O3716" s="4">
        <f t="shared" si="464"/>
        <v>3</v>
      </c>
      <c r="P3716" s="4">
        <f t="shared" si="465"/>
        <v>1</v>
      </c>
      <c r="Q3716" s="4">
        <f t="shared" si="466"/>
        <v>3</v>
      </c>
      <c r="R3716" s="4">
        <f t="shared" si="467"/>
        <v>7</v>
      </c>
      <c r="S3716" s="4">
        <f t="shared" si="468"/>
        <v>53</v>
      </c>
      <c r="T3716" s="4" t="str">
        <f t="shared" si="469"/>
        <v>C - Entwicklungspotenzial</v>
      </c>
      <c r="U3716" s="4">
        <f>ROUND(((E3716-Hilfswerte!$B$20)/Hilfswerte!$B$21)+((F3716-Hilfswerte!$B$22)/Hilfswerte!$B$23)+((G3716-Hilfswerte!$B$24)/Hilfswerte!$B$25)+0.1*INDEX(Hilfswerte!$B$4:$B$15,MATCH(C3716,Hilfswerte!$A$4:$A$15,0)),2)</f>
        <v>3.21</v>
      </c>
      <c r="V3716" s="4">
        <f>ROUND(SQRT((((E3716-Hilfswerte!$B$20)/Hilfswerte!$B$21)-Hilfswerte!$B$28)^2+(((F3716-Hilfswerte!$B$22)/Hilfswerte!$B$23)-Hilfswerte!$B$29)^2+(((G3716-Hilfswerte!$B$24)/Hilfswerte!$B$25)-Hilfswerte!$B$30)^2),3)</f>
        <v>1.7789999999999999</v>
      </c>
      <c r="W3716" s="4">
        <f>ROUND(E3716*Hilfswerte!$B$31,0)</f>
        <v>58375</v>
      </c>
      <c r="X3716" s="4">
        <f t="shared" si="470"/>
        <v>56778</v>
      </c>
      <c r="Y3716" s="4" t="str">
        <f>IF(T3716="A - Top-Kunde","bereits Top-Kunde",IF(AND(V3716&lt;=Hilfswerte!$B$34,H3716&lt;0.5*W3716),"Hoch",IF(AND(V3716&lt;=Hilfswerte!$B$35,H3716&lt;0.7*W3716),"Mittel","Niedrig")))</f>
        <v>Niedrig</v>
      </c>
      <c r="Z3716" s="4">
        <f t="shared" si="471"/>
        <v>20.8</v>
      </c>
      <c r="AA3716" s="4" t="str">
        <f>IF(J3716&gt;365,"Bereits abgewandert (Segment D)",IF(Z3716&gt;=Hilfswerte!$B$38,"Rot - akut gefaehrdet",IF(Z3716&gt;=Hilfswerte!$B$39,"Gelb - beobachten","Gruen - stabil")))</f>
        <v>Rot - akut gefaehrdet</v>
      </c>
    </row>
    <row r="3717" spans="1:27" ht="15" customHeight="1" x14ac:dyDescent="0.25">
      <c r="A3717" s="4" t="s">
        <v>4064</v>
      </c>
      <c r="B3717" s="4" t="s">
        <v>1153</v>
      </c>
      <c r="C3717" s="4" t="s">
        <v>65</v>
      </c>
      <c r="D3717" s="4" t="s">
        <v>30</v>
      </c>
      <c r="E3717" s="4">
        <v>25</v>
      </c>
      <c r="F3717" s="4">
        <v>9</v>
      </c>
      <c r="G3717" s="4">
        <v>1.7</v>
      </c>
      <c r="H3717" s="4">
        <v>257</v>
      </c>
      <c r="I3717" s="4">
        <v>1</v>
      </c>
      <c r="J3717" s="4">
        <v>234</v>
      </c>
      <c r="K3717" s="4">
        <v>0</v>
      </c>
      <c r="L3717" s="4">
        <v>24</v>
      </c>
      <c r="M3717" s="4">
        <v>4</v>
      </c>
      <c r="N3717" s="4">
        <v>10</v>
      </c>
      <c r="O3717" s="4">
        <f t="shared" si="464"/>
        <v>2</v>
      </c>
      <c r="P3717" s="4">
        <f t="shared" si="465"/>
        <v>1</v>
      </c>
      <c r="Q3717" s="4">
        <f t="shared" si="466"/>
        <v>2</v>
      </c>
      <c r="R3717" s="4">
        <f t="shared" si="467"/>
        <v>5</v>
      </c>
      <c r="S3717" s="4">
        <f t="shared" si="468"/>
        <v>47.8</v>
      </c>
      <c r="T3717" s="4" t="str">
        <f t="shared" si="469"/>
        <v>C - Entwicklungspotenzial</v>
      </c>
      <c r="U3717" s="4">
        <f>ROUND(((E3717-Hilfswerte!$B$20)/Hilfswerte!$B$21)+((F3717-Hilfswerte!$B$22)/Hilfswerte!$B$23)+((G3717-Hilfswerte!$B$24)/Hilfswerte!$B$25)+0.1*INDEX(Hilfswerte!$B$4:$B$15,MATCH(C3717,Hilfswerte!$A$4:$A$15,0)),2)</f>
        <v>-2.15</v>
      </c>
      <c r="V3717" s="4">
        <f>ROUND(SQRT((((E3717-Hilfswerte!$B$20)/Hilfswerte!$B$21)-Hilfswerte!$B$28)^2+(((F3717-Hilfswerte!$B$22)/Hilfswerte!$B$23)-Hilfswerte!$B$29)^2+(((G3717-Hilfswerte!$B$24)/Hilfswerte!$B$25)-Hilfswerte!$B$30)^2),3)</f>
        <v>1.708</v>
      </c>
      <c r="W3717" s="4">
        <f>ROUND(E3717*Hilfswerte!$B$31,0)</f>
        <v>5139</v>
      </c>
      <c r="X3717" s="4">
        <f t="shared" si="470"/>
        <v>4882</v>
      </c>
      <c r="Y3717" s="4" t="str">
        <f>IF(T3717="A - Top-Kunde","bereits Top-Kunde",IF(AND(V3717&lt;=Hilfswerte!$B$34,H3717&lt;0.5*W3717),"Hoch",IF(AND(V3717&lt;=Hilfswerte!$B$35,H3717&lt;0.7*W3717),"Mittel","Niedrig")))</f>
        <v>Niedrig</v>
      </c>
      <c r="Z3717" s="4">
        <f t="shared" si="471"/>
        <v>16.5</v>
      </c>
      <c r="AA3717" s="4" t="str">
        <f>IF(J3717&gt;365,"Bereits abgewandert (Segment D)",IF(Z3717&gt;=Hilfswerte!$B$38,"Rot - akut gefaehrdet",IF(Z3717&gt;=Hilfswerte!$B$39,"Gelb - beobachten","Gruen - stabil")))</f>
        <v>Gelb - beobachten</v>
      </c>
    </row>
    <row r="3718" spans="1:27" ht="15" customHeight="1" x14ac:dyDescent="0.25">
      <c r="A3718" s="4" t="s">
        <v>4065</v>
      </c>
      <c r="B3718" s="4" t="s">
        <v>360</v>
      </c>
      <c r="C3718" s="4" t="s">
        <v>65</v>
      </c>
      <c r="D3718" s="4" t="s">
        <v>30</v>
      </c>
      <c r="E3718" s="4">
        <v>40</v>
      </c>
      <c r="F3718" s="4">
        <v>11.8</v>
      </c>
      <c r="G3718" s="4">
        <v>9</v>
      </c>
      <c r="H3718" s="4">
        <v>33881</v>
      </c>
      <c r="I3718" s="4">
        <v>5</v>
      </c>
      <c r="J3718" s="4">
        <v>19</v>
      </c>
      <c r="K3718" s="4">
        <v>1</v>
      </c>
      <c r="L3718" s="4">
        <v>-4</v>
      </c>
      <c r="M3718" s="4">
        <v>6</v>
      </c>
      <c r="N3718" s="4">
        <v>24.6</v>
      </c>
      <c r="O3718" s="4">
        <f t="shared" si="464"/>
        <v>5</v>
      </c>
      <c r="P3718" s="4">
        <f t="shared" si="465"/>
        <v>5</v>
      </c>
      <c r="Q3718" s="4">
        <f t="shared" si="466"/>
        <v>5</v>
      </c>
      <c r="R3718" s="4">
        <f t="shared" si="467"/>
        <v>15</v>
      </c>
      <c r="S3718" s="4">
        <f t="shared" si="468"/>
        <v>156.30000000000001</v>
      </c>
      <c r="T3718" s="4" t="str">
        <f t="shared" si="469"/>
        <v>A - Top-Kunde</v>
      </c>
      <c r="U3718" s="4">
        <f>ROUND(((E3718-Hilfswerte!$B$20)/Hilfswerte!$B$21)+((F3718-Hilfswerte!$B$22)/Hilfswerte!$B$23)+((G3718-Hilfswerte!$B$24)/Hilfswerte!$B$25)+0.1*INDEX(Hilfswerte!$B$4:$B$15,MATCH(C3718,Hilfswerte!$A$4:$A$15,0)),2)</f>
        <v>-0.88</v>
      </c>
      <c r="V3718" s="4">
        <f>ROUND(SQRT((((E3718-Hilfswerte!$B$20)/Hilfswerte!$B$21)-Hilfswerte!$B$28)^2+(((F3718-Hilfswerte!$B$22)/Hilfswerte!$B$23)-Hilfswerte!$B$29)^2+(((G3718-Hilfswerte!$B$24)/Hilfswerte!$B$25)-Hilfswerte!$B$30)^2),3)</f>
        <v>0.79800000000000004</v>
      </c>
      <c r="W3718" s="4">
        <f>ROUND(E3718*Hilfswerte!$B$31,0)</f>
        <v>8222</v>
      </c>
      <c r="X3718" s="4">
        <f t="shared" si="470"/>
        <v>0</v>
      </c>
      <c r="Y3718" s="4" t="str">
        <f>IF(T3718="A - Top-Kunde","bereits Top-Kunde",IF(AND(V3718&lt;=Hilfswerte!$B$34,H3718&lt;0.5*W3718),"Hoch",IF(AND(V3718&lt;=Hilfswerte!$B$35,H3718&lt;0.7*W3718),"Mittel","Niedrig")))</f>
        <v>bereits Top-Kunde</v>
      </c>
      <c r="Z3718" s="4">
        <f t="shared" si="471"/>
        <v>4</v>
      </c>
      <c r="AA3718" s="4" t="str">
        <f>IF(J3718&gt;365,"Bereits abgewandert (Segment D)",IF(Z3718&gt;=Hilfswerte!$B$38,"Rot - akut gefaehrdet",IF(Z3718&gt;=Hilfswerte!$B$39,"Gelb - beobachten","Gruen - stabil")))</f>
        <v>Gruen - stabil</v>
      </c>
    </row>
    <row r="3719" spans="1:27" ht="15" customHeight="1" x14ac:dyDescent="0.25">
      <c r="A3719" s="4" t="s">
        <v>4066</v>
      </c>
      <c r="B3719" s="4" t="s">
        <v>439</v>
      </c>
      <c r="C3719" s="4" t="s">
        <v>55</v>
      </c>
      <c r="D3719" s="4" t="s">
        <v>77</v>
      </c>
      <c r="E3719" s="4">
        <v>28</v>
      </c>
      <c r="F3719" s="4">
        <v>3.9</v>
      </c>
      <c r="G3719" s="4">
        <v>3.7</v>
      </c>
      <c r="H3719" s="4">
        <v>743</v>
      </c>
      <c r="I3719" s="4">
        <v>2</v>
      </c>
      <c r="J3719" s="4">
        <v>86</v>
      </c>
      <c r="K3719" s="4">
        <v>1</v>
      </c>
      <c r="L3719" s="4">
        <v>0</v>
      </c>
      <c r="M3719" s="4">
        <v>1</v>
      </c>
      <c r="N3719" s="4">
        <v>12.6</v>
      </c>
      <c r="O3719" s="4">
        <f t="shared" si="464"/>
        <v>4</v>
      </c>
      <c r="P3719" s="4">
        <f t="shared" si="465"/>
        <v>2</v>
      </c>
      <c r="Q3719" s="4">
        <f t="shared" si="466"/>
        <v>2</v>
      </c>
      <c r="R3719" s="4">
        <f t="shared" si="467"/>
        <v>8</v>
      </c>
      <c r="S3719" s="4">
        <f t="shared" si="468"/>
        <v>80.3</v>
      </c>
      <c r="T3719" s="4" t="str">
        <f t="shared" si="469"/>
        <v>C - Entwicklungspotenzial</v>
      </c>
      <c r="U3719" s="4">
        <f>ROUND(((E3719-Hilfswerte!$B$20)/Hilfswerte!$B$21)+((F3719-Hilfswerte!$B$22)/Hilfswerte!$B$23)+((G3719-Hilfswerte!$B$24)/Hilfswerte!$B$25)+0.1*INDEX(Hilfswerte!$B$4:$B$15,MATCH(C3719,Hilfswerte!$A$4:$A$15,0)),2)</f>
        <v>-1.57</v>
      </c>
      <c r="V3719" s="4">
        <f>ROUND(SQRT((((E3719-Hilfswerte!$B$20)/Hilfswerte!$B$21)-Hilfswerte!$B$28)^2+(((F3719-Hilfswerte!$B$22)/Hilfswerte!$B$23)-Hilfswerte!$B$29)^2+(((G3719-Hilfswerte!$B$24)/Hilfswerte!$B$25)-Hilfswerte!$B$30)^2),3)</f>
        <v>1.466</v>
      </c>
      <c r="W3719" s="4">
        <f>ROUND(E3719*Hilfswerte!$B$31,0)</f>
        <v>5755</v>
      </c>
      <c r="X3719" s="4">
        <f t="shared" si="470"/>
        <v>5012</v>
      </c>
      <c r="Y3719" s="4" t="str">
        <f>IF(T3719="A - Top-Kunde","bereits Top-Kunde",IF(AND(V3719&lt;=Hilfswerte!$B$34,H3719&lt;0.5*W3719),"Hoch",IF(AND(V3719&lt;=Hilfswerte!$B$35,H3719&lt;0.7*W3719),"Mittel","Niedrig")))</f>
        <v>Niedrig</v>
      </c>
      <c r="Z3719" s="4">
        <f t="shared" si="471"/>
        <v>7.3</v>
      </c>
      <c r="AA3719" s="4" t="str">
        <f>IF(J3719&gt;365,"Bereits abgewandert (Segment D)",IF(Z3719&gt;=Hilfswerte!$B$38,"Rot - akut gefaehrdet",IF(Z3719&gt;=Hilfswerte!$B$39,"Gelb - beobachten","Gruen - stabil")))</f>
        <v>Gruen - stabil</v>
      </c>
    </row>
    <row r="3720" spans="1:27" ht="15" customHeight="1" x14ac:dyDescent="0.25">
      <c r="A3720" s="4" t="s">
        <v>4067</v>
      </c>
      <c r="B3720" s="4" t="s">
        <v>756</v>
      </c>
      <c r="C3720" s="4" t="s">
        <v>33</v>
      </c>
      <c r="D3720" s="4" t="s">
        <v>30</v>
      </c>
      <c r="E3720" s="4">
        <v>9</v>
      </c>
      <c r="F3720" s="4">
        <v>1.3</v>
      </c>
      <c r="G3720" s="4">
        <v>13.2</v>
      </c>
      <c r="H3720" s="4">
        <v>574</v>
      </c>
      <c r="I3720" s="4">
        <v>2</v>
      </c>
      <c r="J3720" s="4">
        <v>37</v>
      </c>
      <c r="K3720" s="4">
        <v>0</v>
      </c>
      <c r="L3720" s="4">
        <v>13</v>
      </c>
      <c r="M3720" s="4">
        <v>3</v>
      </c>
      <c r="N3720" s="4">
        <v>-9.5</v>
      </c>
      <c r="O3720" s="4">
        <f t="shared" si="464"/>
        <v>4</v>
      </c>
      <c r="P3720" s="4">
        <f t="shared" si="465"/>
        <v>2</v>
      </c>
      <c r="Q3720" s="4">
        <f t="shared" si="466"/>
        <v>2</v>
      </c>
      <c r="R3720" s="4">
        <f t="shared" si="467"/>
        <v>8</v>
      </c>
      <c r="S3720" s="4">
        <f t="shared" si="468"/>
        <v>71.400000000000006</v>
      </c>
      <c r="T3720" s="4" t="str">
        <f t="shared" si="469"/>
        <v>C - Entwicklungspotenzial</v>
      </c>
      <c r="U3720" s="4">
        <f>ROUND(((E3720-Hilfswerte!$B$20)/Hilfswerte!$B$21)+((F3720-Hilfswerte!$B$22)/Hilfswerte!$B$23)+((G3720-Hilfswerte!$B$24)/Hilfswerte!$B$25)+0.1*INDEX(Hilfswerte!$B$4:$B$15,MATCH(C3720,Hilfswerte!$A$4:$A$15,0)),2)</f>
        <v>-0.45</v>
      </c>
      <c r="V3720" s="4">
        <f>ROUND(SQRT((((E3720-Hilfswerte!$B$20)/Hilfswerte!$B$21)-Hilfswerte!$B$28)^2+(((F3720-Hilfswerte!$B$22)/Hilfswerte!$B$23)-Hilfswerte!$B$29)^2+(((G3720-Hilfswerte!$B$24)/Hilfswerte!$B$25)-Hilfswerte!$B$30)^2),3)</f>
        <v>0.99399999999999999</v>
      </c>
      <c r="W3720" s="4">
        <f>ROUND(E3720*Hilfswerte!$B$31,0)</f>
        <v>1850</v>
      </c>
      <c r="X3720" s="4">
        <f t="shared" si="470"/>
        <v>1276</v>
      </c>
      <c r="Y3720" s="4" t="str">
        <f>IF(T3720="A - Top-Kunde","bereits Top-Kunde",IF(AND(V3720&lt;=Hilfswerte!$B$34,H3720&lt;0.5*W3720),"Hoch",IF(AND(V3720&lt;=Hilfswerte!$B$35,H3720&lt;0.7*W3720),"Mittel","Niedrig")))</f>
        <v>Mittel</v>
      </c>
      <c r="Z3720" s="4">
        <f t="shared" si="471"/>
        <v>8.3000000000000007</v>
      </c>
      <c r="AA3720" s="4" t="str">
        <f>IF(J3720&gt;365,"Bereits abgewandert (Segment D)",IF(Z3720&gt;=Hilfswerte!$B$38,"Rot - akut gefaehrdet",IF(Z3720&gt;=Hilfswerte!$B$39,"Gelb - beobachten","Gruen - stabil")))</f>
        <v>Gruen - stabil</v>
      </c>
    </row>
    <row r="3721" spans="1:27" ht="15" customHeight="1" x14ac:dyDescent="0.25">
      <c r="A3721" s="4" t="s">
        <v>4068</v>
      </c>
      <c r="B3721" s="4" t="s">
        <v>1002</v>
      </c>
      <c r="C3721" s="4" t="s">
        <v>38</v>
      </c>
      <c r="D3721" s="4" t="s">
        <v>30</v>
      </c>
      <c r="E3721" s="4">
        <v>34</v>
      </c>
      <c r="F3721" s="4">
        <v>8</v>
      </c>
      <c r="G3721" s="4">
        <v>14.2</v>
      </c>
      <c r="H3721" s="4">
        <v>767</v>
      </c>
      <c r="I3721" s="4">
        <v>2</v>
      </c>
      <c r="J3721" s="4">
        <v>257</v>
      </c>
      <c r="K3721" s="4">
        <v>0</v>
      </c>
      <c r="L3721" s="4">
        <v>1</v>
      </c>
      <c r="M3721" s="4">
        <v>3</v>
      </c>
      <c r="N3721" s="4">
        <v>21.7</v>
      </c>
      <c r="O3721" s="4">
        <f t="shared" si="464"/>
        <v>2</v>
      </c>
      <c r="P3721" s="4">
        <f t="shared" si="465"/>
        <v>2</v>
      </c>
      <c r="Q3721" s="4">
        <f t="shared" si="466"/>
        <v>2</v>
      </c>
      <c r="R3721" s="4">
        <f t="shared" si="467"/>
        <v>6</v>
      </c>
      <c r="S3721" s="4">
        <f t="shared" si="468"/>
        <v>70.599999999999994</v>
      </c>
      <c r="T3721" s="4" t="str">
        <f t="shared" si="469"/>
        <v>C - Entwicklungspotenzial</v>
      </c>
      <c r="U3721" s="4">
        <f>ROUND(((E3721-Hilfswerte!$B$20)/Hilfswerte!$B$21)+((F3721-Hilfswerte!$B$22)/Hilfswerte!$B$23)+((G3721-Hilfswerte!$B$24)/Hilfswerte!$B$25)+0.1*INDEX(Hilfswerte!$B$4:$B$15,MATCH(C3721,Hilfswerte!$A$4:$A$15,0)),2)</f>
        <v>0.25</v>
      </c>
      <c r="V3721" s="4">
        <f>ROUND(SQRT((((E3721-Hilfswerte!$B$20)/Hilfswerte!$B$21)-Hilfswerte!$B$28)^2+(((F3721-Hilfswerte!$B$22)/Hilfswerte!$B$23)-Hilfswerte!$B$29)^2+(((G3721-Hilfswerte!$B$24)/Hilfswerte!$B$25)-Hilfswerte!$B$30)^2),3)</f>
        <v>0.91400000000000003</v>
      </c>
      <c r="W3721" s="4">
        <f>ROUND(E3721*Hilfswerte!$B$31,0)</f>
        <v>6989</v>
      </c>
      <c r="X3721" s="4">
        <f t="shared" si="470"/>
        <v>6222</v>
      </c>
      <c r="Y3721" s="4" t="str">
        <f>IF(T3721="A - Top-Kunde","bereits Top-Kunde",IF(AND(V3721&lt;=Hilfswerte!$B$34,H3721&lt;0.5*W3721),"Hoch",IF(AND(V3721&lt;=Hilfswerte!$B$35,H3721&lt;0.7*W3721),"Mittel","Niedrig")))</f>
        <v>Mittel</v>
      </c>
      <c r="Z3721" s="4">
        <f t="shared" si="471"/>
        <v>13.1</v>
      </c>
      <c r="AA3721" s="4" t="str">
        <f>IF(J3721&gt;365,"Bereits abgewandert (Segment D)",IF(Z3721&gt;=Hilfswerte!$B$38,"Rot - akut gefaehrdet",IF(Z3721&gt;=Hilfswerte!$B$39,"Gelb - beobachten","Gruen - stabil")))</f>
        <v>Gruen - stabil</v>
      </c>
    </row>
    <row r="3722" spans="1:27" ht="15" customHeight="1" x14ac:dyDescent="0.25">
      <c r="A3722" s="4" t="s">
        <v>4069</v>
      </c>
      <c r="B3722" s="4" t="s">
        <v>236</v>
      </c>
      <c r="C3722" s="4" t="s">
        <v>84</v>
      </c>
      <c r="D3722" s="4" t="s">
        <v>106</v>
      </c>
      <c r="E3722" s="4">
        <v>5</v>
      </c>
      <c r="F3722" s="4">
        <v>0.7</v>
      </c>
      <c r="G3722" s="4">
        <v>17.399999999999999</v>
      </c>
      <c r="H3722" s="4">
        <v>194</v>
      </c>
      <c r="I3722" s="4">
        <v>1</v>
      </c>
      <c r="J3722" s="4">
        <v>365</v>
      </c>
      <c r="K3722" s="4">
        <v>0</v>
      </c>
      <c r="L3722" s="4">
        <v>8</v>
      </c>
      <c r="M3722" s="4">
        <v>2</v>
      </c>
      <c r="N3722" s="4">
        <v>-28.7</v>
      </c>
      <c r="O3722" s="4">
        <f t="shared" si="464"/>
        <v>2</v>
      </c>
      <c r="P3722" s="4">
        <f t="shared" si="465"/>
        <v>1</v>
      </c>
      <c r="Q3722" s="4">
        <f t="shared" si="466"/>
        <v>2</v>
      </c>
      <c r="R3722" s="4">
        <f t="shared" si="467"/>
        <v>5</v>
      </c>
      <c r="S3722" s="4">
        <f t="shared" si="468"/>
        <v>33.299999999999997</v>
      </c>
      <c r="T3722" s="4" t="str">
        <f t="shared" si="469"/>
        <v>C - Entwicklungspotenzial</v>
      </c>
      <c r="U3722" s="4">
        <f>ROUND(((E3722-Hilfswerte!$B$20)/Hilfswerte!$B$21)+((F3722-Hilfswerte!$B$22)/Hilfswerte!$B$23)+((G3722-Hilfswerte!$B$24)/Hilfswerte!$B$25)+0.1*INDEX(Hilfswerte!$B$4:$B$15,MATCH(C3722,Hilfswerte!$A$4:$A$15,0)),2)</f>
        <v>0.16</v>
      </c>
      <c r="V3722" s="4">
        <f>ROUND(SQRT((((E3722-Hilfswerte!$B$20)/Hilfswerte!$B$21)-Hilfswerte!$B$28)^2+(((F3722-Hilfswerte!$B$22)/Hilfswerte!$B$23)-Hilfswerte!$B$29)^2+(((G3722-Hilfswerte!$B$24)/Hilfswerte!$B$25)-Hilfswerte!$B$30)^2),3)</f>
        <v>1.375</v>
      </c>
      <c r="W3722" s="4">
        <f>ROUND(E3722*Hilfswerte!$B$31,0)</f>
        <v>1028</v>
      </c>
      <c r="X3722" s="4">
        <f t="shared" si="470"/>
        <v>834</v>
      </c>
      <c r="Y3722" s="4" t="str">
        <f>IF(T3722="A - Top-Kunde","bereits Top-Kunde",IF(AND(V3722&lt;=Hilfswerte!$B$34,H3722&lt;0.5*W3722),"Hoch",IF(AND(V3722&lt;=Hilfswerte!$B$35,H3722&lt;0.7*W3722),"Mittel","Niedrig")))</f>
        <v>Niedrig</v>
      </c>
      <c r="Z3722" s="4">
        <f t="shared" si="471"/>
        <v>31.3</v>
      </c>
      <c r="AA3722" s="4" t="str">
        <f>IF(J3722&gt;365,"Bereits abgewandert (Segment D)",IF(Z3722&gt;=Hilfswerte!$B$38,"Rot - akut gefaehrdet",IF(Z3722&gt;=Hilfswerte!$B$39,"Gelb - beobachten","Gruen - stabil")))</f>
        <v>Rot - akut gefaehrdet</v>
      </c>
    </row>
    <row r="3723" spans="1:27" ht="15" customHeight="1" x14ac:dyDescent="0.25">
      <c r="A3723" s="4" t="s">
        <v>4070</v>
      </c>
      <c r="B3723" s="4" t="s">
        <v>1229</v>
      </c>
      <c r="C3723" s="4" t="s">
        <v>65</v>
      </c>
      <c r="D3723" s="4" t="s">
        <v>30</v>
      </c>
      <c r="E3723" s="4">
        <v>129</v>
      </c>
      <c r="F3723" s="4">
        <v>73.8</v>
      </c>
      <c r="G3723" s="4">
        <v>10.6</v>
      </c>
      <c r="H3723" s="4">
        <v>9640</v>
      </c>
      <c r="I3723" s="4">
        <v>5</v>
      </c>
      <c r="J3723" s="4">
        <v>52</v>
      </c>
      <c r="K3723" s="4">
        <v>1</v>
      </c>
      <c r="L3723" s="4">
        <v>13</v>
      </c>
      <c r="M3723" s="4">
        <v>4</v>
      </c>
      <c r="N3723" s="4">
        <v>-11.2</v>
      </c>
      <c r="O3723" s="4">
        <f t="shared" si="464"/>
        <v>4</v>
      </c>
      <c r="P3723" s="4">
        <f t="shared" si="465"/>
        <v>5</v>
      </c>
      <c r="Q3723" s="4">
        <f t="shared" si="466"/>
        <v>5</v>
      </c>
      <c r="R3723" s="4">
        <f t="shared" si="467"/>
        <v>14</v>
      </c>
      <c r="S3723" s="4">
        <f t="shared" si="468"/>
        <v>124.5</v>
      </c>
      <c r="T3723" s="4" t="str">
        <f t="shared" si="469"/>
        <v>B - Kernkunde</v>
      </c>
      <c r="U3723" s="4">
        <f>ROUND(((E3723-Hilfswerte!$B$20)/Hilfswerte!$B$21)+((F3723-Hilfswerte!$B$22)/Hilfswerte!$B$23)+((G3723-Hilfswerte!$B$24)/Hilfswerte!$B$25)+0.1*INDEX(Hilfswerte!$B$4:$B$15,MATCH(C3723,Hilfswerte!$A$4:$A$15,0)),2)</f>
        <v>0.87</v>
      </c>
      <c r="V3723" s="4">
        <f>ROUND(SQRT((((E3723-Hilfswerte!$B$20)/Hilfswerte!$B$21)-Hilfswerte!$B$28)^2+(((F3723-Hilfswerte!$B$22)/Hilfswerte!$B$23)-Hilfswerte!$B$29)^2+(((G3723-Hilfswerte!$B$24)/Hilfswerte!$B$25)-Hilfswerte!$B$30)^2),3)</f>
        <v>0.67900000000000005</v>
      </c>
      <c r="W3723" s="4">
        <f>ROUND(E3723*Hilfswerte!$B$31,0)</f>
        <v>26515</v>
      </c>
      <c r="X3723" s="4">
        <f t="shared" si="470"/>
        <v>16875</v>
      </c>
      <c r="Y3723" s="4" t="str">
        <f>IF(T3723="A - Top-Kunde","bereits Top-Kunde",IF(AND(V3723&lt;=Hilfswerte!$B$34,H3723&lt;0.5*W3723),"Hoch",IF(AND(V3723&lt;=Hilfswerte!$B$35,H3723&lt;0.7*W3723),"Mittel","Niedrig")))</f>
        <v>Hoch</v>
      </c>
      <c r="Z3723" s="4">
        <f t="shared" si="471"/>
        <v>12.7</v>
      </c>
      <c r="AA3723" s="4" t="str">
        <f>IF(J3723&gt;365,"Bereits abgewandert (Segment D)",IF(Z3723&gt;=Hilfswerte!$B$38,"Rot - akut gefaehrdet",IF(Z3723&gt;=Hilfswerte!$B$39,"Gelb - beobachten","Gruen - stabil")))</f>
        <v>Gruen - stabil</v>
      </c>
    </row>
    <row r="3724" spans="1:27" ht="15" customHeight="1" x14ac:dyDescent="0.25">
      <c r="A3724" s="4" t="s">
        <v>4071</v>
      </c>
      <c r="B3724" s="4" t="s">
        <v>797</v>
      </c>
      <c r="C3724" s="4" t="s">
        <v>29</v>
      </c>
      <c r="D3724" s="4" t="s">
        <v>30</v>
      </c>
      <c r="E3724" s="4">
        <v>34</v>
      </c>
      <c r="F3724" s="4">
        <v>6.3</v>
      </c>
      <c r="G3724" s="4">
        <v>7.9</v>
      </c>
      <c r="H3724" s="4">
        <v>1244</v>
      </c>
      <c r="I3724" s="4">
        <v>3</v>
      </c>
      <c r="J3724" s="4">
        <v>228</v>
      </c>
      <c r="K3724" s="4">
        <v>0</v>
      </c>
      <c r="L3724" s="4">
        <v>30</v>
      </c>
      <c r="M3724" s="4">
        <v>2</v>
      </c>
      <c r="N3724" s="4">
        <v>0.7</v>
      </c>
      <c r="O3724" s="4">
        <f t="shared" si="464"/>
        <v>2</v>
      </c>
      <c r="P3724" s="4">
        <f t="shared" si="465"/>
        <v>3</v>
      </c>
      <c r="Q3724" s="4">
        <f t="shared" si="466"/>
        <v>3</v>
      </c>
      <c r="R3724" s="4">
        <f t="shared" si="467"/>
        <v>8</v>
      </c>
      <c r="S3724" s="4">
        <f t="shared" si="468"/>
        <v>71.400000000000006</v>
      </c>
      <c r="T3724" s="4" t="str">
        <f t="shared" si="469"/>
        <v>C - Entwicklungspotenzial</v>
      </c>
      <c r="U3724" s="4">
        <f>ROUND(((E3724-Hilfswerte!$B$20)/Hilfswerte!$B$21)+((F3724-Hilfswerte!$B$22)/Hilfswerte!$B$23)+((G3724-Hilfswerte!$B$24)/Hilfswerte!$B$25)+0.1*INDEX(Hilfswerte!$B$4:$B$15,MATCH(C3724,Hilfswerte!$A$4:$A$15,0)),2)</f>
        <v>-0.86</v>
      </c>
      <c r="V3724" s="4">
        <f>ROUND(SQRT((((E3724-Hilfswerte!$B$20)/Hilfswerte!$B$21)-Hilfswerte!$B$28)^2+(((F3724-Hilfswerte!$B$22)/Hilfswerte!$B$23)-Hilfswerte!$B$29)^2+(((G3724-Hilfswerte!$B$24)/Hilfswerte!$B$25)-Hilfswerte!$B$30)^2),3)</f>
        <v>0.96</v>
      </c>
      <c r="W3724" s="4">
        <f>ROUND(E3724*Hilfswerte!$B$31,0)</f>
        <v>6989</v>
      </c>
      <c r="X3724" s="4">
        <f t="shared" si="470"/>
        <v>5745</v>
      </c>
      <c r="Y3724" s="4" t="str">
        <f>IF(T3724="A - Top-Kunde","bereits Top-Kunde",IF(AND(V3724&lt;=Hilfswerte!$B$34,H3724&lt;0.5*W3724),"Hoch",IF(AND(V3724&lt;=Hilfswerte!$B$35,H3724&lt;0.7*W3724),"Mittel","Niedrig")))</f>
        <v>Mittel</v>
      </c>
      <c r="Z3724" s="4">
        <f t="shared" si="471"/>
        <v>17.399999999999999</v>
      </c>
      <c r="AA3724" s="4" t="str">
        <f>IF(J3724&gt;365,"Bereits abgewandert (Segment D)",IF(Z3724&gt;=Hilfswerte!$B$38,"Rot - akut gefaehrdet",IF(Z3724&gt;=Hilfswerte!$B$39,"Gelb - beobachten","Gruen - stabil")))</f>
        <v>Gelb - beobachten</v>
      </c>
    </row>
    <row r="3725" spans="1:27" ht="15" customHeight="1" x14ac:dyDescent="0.25">
      <c r="A3725" s="4" t="s">
        <v>4072</v>
      </c>
      <c r="B3725" s="4" t="s">
        <v>319</v>
      </c>
      <c r="C3725" s="4" t="s">
        <v>89</v>
      </c>
      <c r="D3725" s="4" t="s">
        <v>30</v>
      </c>
      <c r="E3725" s="4">
        <v>37</v>
      </c>
      <c r="F3725" s="4">
        <v>10</v>
      </c>
      <c r="G3725" s="4">
        <v>2.8</v>
      </c>
      <c r="H3725" s="4">
        <v>3212</v>
      </c>
      <c r="I3725" s="4">
        <v>3</v>
      </c>
      <c r="J3725" s="4">
        <v>36</v>
      </c>
      <c r="K3725" s="4">
        <v>0</v>
      </c>
      <c r="L3725" s="4">
        <v>17</v>
      </c>
      <c r="M3725" s="4">
        <v>6</v>
      </c>
      <c r="N3725" s="4">
        <v>9.4</v>
      </c>
      <c r="O3725" s="4">
        <f t="shared" si="464"/>
        <v>4</v>
      </c>
      <c r="P3725" s="4">
        <f t="shared" si="465"/>
        <v>3</v>
      </c>
      <c r="Q3725" s="4">
        <f t="shared" si="466"/>
        <v>4</v>
      </c>
      <c r="R3725" s="4">
        <f t="shared" si="467"/>
        <v>11</v>
      </c>
      <c r="S3725" s="4">
        <f t="shared" si="468"/>
        <v>109.6</v>
      </c>
      <c r="T3725" s="4" t="str">
        <f t="shared" si="469"/>
        <v>B - Kernkunde</v>
      </c>
      <c r="U3725" s="4">
        <f>ROUND(((E3725-Hilfswerte!$B$20)/Hilfswerte!$B$21)+((F3725-Hilfswerte!$B$22)/Hilfswerte!$B$23)+((G3725-Hilfswerte!$B$24)/Hilfswerte!$B$25)+0.1*INDEX(Hilfswerte!$B$4:$B$15,MATCH(C3725,Hilfswerte!$A$4:$A$15,0)),2)</f>
        <v>-1.56</v>
      </c>
      <c r="V3725" s="4">
        <f>ROUND(SQRT((((E3725-Hilfswerte!$B$20)/Hilfswerte!$B$21)-Hilfswerte!$B$28)^2+(((F3725-Hilfswerte!$B$22)/Hilfswerte!$B$23)-Hilfswerte!$B$29)^2+(((G3725-Hilfswerte!$B$24)/Hilfswerte!$B$25)-Hilfswerte!$B$30)^2),3)</f>
        <v>1.5309999999999999</v>
      </c>
      <c r="W3725" s="4">
        <f>ROUND(E3725*Hilfswerte!$B$31,0)</f>
        <v>7605</v>
      </c>
      <c r="X3725" s="4">
        <f t="shared" si="470"/>
        <v>4393</v>
      </c>
      <c r="Y3725" s="4" t="str">
        <f>IF(T3725="A - Top-Kunde","bereits Top-Kunde",IF(AND(V3725&lt;=Hilfswerte!$B$34,H3725&lt;0.5*W3725),"Hoch",IF(AND(V3725&lt;=Hilfswerte!$B$35,H3725&lt;0.7*W3725),"Mittel","Niedrig")))</f>
        <v>Niedrig</v>
      </c>
      <c r="Z3725" s="4">
        <f t="shared" si="471"/>
        <v>5.2</v>
      </c>
      <c r="AA3725" s="4" t="str">
        <f>IF(J3725&gt;365,"Bereits abgewandert (Segment D)",IF(Z3725&gt;=Hilfswerte!$B$38,"Rot - akut gefaehrdet",IF(Z3725&gt;=Hilfswerte!$B$39,"Gelb - beobachten","Gruen - stabil")))</f>
        <v>Gruen - stabil</v>
      </c>
    </row>
    <row r="3726" spans="1:27" ht="15" customHeight="1" x14ac:dyDescent="0.25">
      <c r="A3726" s="4" t="s">
        <v>4073</v>
      </c>
      <c r="B3726" s="4" t="s">
        <v>395</v>
      </c>
      <c r="C3726" s="4" t="s">
        <v>55</v>
      </c>
      <c r="D3726" s="4" t="s">
        <v>30</v>
      </c>
      <c r="E3726" s="4">
        <v>33</v>
      </c>
      <c r="F3726" s="4">
        <v>7.7</v>
      </c>
      <c r="G3726" s="4">
        <v>11.1</v>
      </c>
      <c r="H3726" s="4">
        <v>2055</v>
      </c>
      <c r="I3726" s="4">
        <v>4</v>
      </c>
      <c r="J3726" s="4">
        <v>28</v>
      </c>
      <c r="K3726" s="4">
        <v>1</v>
      </c>
      <c r="L3726" s="4">
        <v>0</v>
      </c>
      <c r="M3726" s="4">
        <v>3</v>
      </c>
      <c r="N3726" s="4">
        <v>-25.6</v>
      </c>
      <c r="O3726" s="4">
        <f t="shared" si="464"/>
        <v>5</v>
      </c>
      <c r="P3726" s="4">
        <f t="shared" si="465"/>
        <v>4</v>
      </c>
      <c r="Q3726" s="4">
        <f t="shared" si="466"/>
        <v>3</v>
      </c>
      <c r="R3726" s="4">
        <f t="shared" si="467"/>
        <v>12</v>
      </c>
      <c r="S3726" s="4">
        <f t="shared" si="468"/>
        <v>101.2</v>
      </c>
      <c r="T3726" s="4" t="str">
        <f t="shared" si="469"/>
        <v>C - Entwicklungspotenzial</v>
      </c>
      <c r="U3726" s="4">
        <f>ROUND(((E3726-Hilfswerte!$B$20)/Hilfswerte!$B$21)+((F3726-Hilfswerte!$B$22)/Hilfswerte!$B$23)+((G3726-Hilfswerte!$B$24)/Hilfswerte!$B$25)+0.1*INDEX(Hilfswerte!$B$4:$B$15,MATCH(C3726,Hilfswerte!$A$4:$A$15,0)),2)</f>
        <v>-0.3</v>
      </c>
      <c r="V3726" s="4">
        <f>ROUND(SQRT((((E3726-Hilfswerte!$B$20)/Hilfswerte!$B$21)-Hilfswerte!$B$28)^2+(((F3726-Hilfswerte!$B$22)/Hilfswerte!$B$23)-Hilfswerte!$B$29)^2+(((G3726-Hilfswerte!$B$24)/Hilfswerte!$B$25)-Hilfswerte!$B$30)^2),3)</f>
        <v>0.78900000000000003</v>
      </c>
      <c r="W3726" s="4">
        <f>ROUND(E3726*Hilfswerte!$B$31,0)</f>
        <v>6783</v>
      </c>
      <c r="X3726" s="4">
        <f t="shared" si="470"/>
        <v>4728</v>
      </c>
      <c r="Y3726" s="4" t="str">
        <f>IF(T3726="A - Top-Kunde","bereits Top-Kunde",IF(AND(V3726&lt;=Hilfswerte!$B$34,H3726&lt;0.5*W3726),"Hoch",IF(AND(V3726&lt;=Hilfswerte!$B$35,H3726&lt;0.7*W3726),"Mittel","Niedrig")))</f>
        <v>Hoch</v>
      </c>
      <c r="Z3726" s="4">
        <f t="shared" si="471"/>
        <v>14.6</v>
      </c>
      <c r="AA3726" s="4" t="str">
        <f>IF(J3726&gt;365,"Bereits abgewandert (Segment D)",IF(Z3726&gt;=Hilfswerte!$B$38,"Rot - akut gefaehrdet",IF(Z3726&gt;=Hilfswerte!$B$39,"Gelb - beobachten","Gruen - stabil")))</f>
        <v>Gelb - beobachten</v>
      </c>
    </row>
    <row r="3727" spans="1:27" ht="15" customHeight="1" x14ac:dyDescent="0.25">
      <c r="A3727" s="4" t="s">
        <v>4074</v>
      </c>
      <c r="B3727" s="4" t="s">
        <v>459</v>
      </c>
      <c r="C3727" s="4" t="s">
        <v>74</v>
      </c>
      <c r="D3727" s="4" t="s">
        <v>30</v>
      </c>
      <c r="E3727" s="4">
        <v>72</v>
      </c>
      <c r="F3727" s="4">
        <v>13</v>
      </c>
      <c r="G3727" s="4">
        <v>8</v>
      </c>
      <c r="H3727" s="4">
        <v>3450</v>
      </c>
      <c r="I3727" s="4">
        <v>5</v>
      </c>
      <c r="J3727" s="4">
        <v>25</v>
      </c>
      <c r="K3727" s="4">
        <v>0</v>
      </c>
      <c r="L3727" s="4">
        <v>42</v>
      </c>
      <c r="M3727" s="4">
        <v>3</v>
      </c>
      <c r="N3727" s="4">
        <v>34.700000000000003</v>
      </c>
      <c r="O3727" s="4">
        <f t="shared" si="464"/>
        <v>5</v>
      </c>
      <c r="P3727" s="4">
        <f t="shared" si="465"/>
        <v>5</v>
      </c>
      <c r="Q3727" s="4">
        <f t="shared" si="466"/>
        <v>4</v>
      </c>
      <c r="R3727" s="4">
        <f t="shared" si="467"/>
        <v>14</v>
      </c>
      <c r="S3727" s="4">
        <f t="shared" si="468"/>
        <v>144.80000000000001</v>
      </c>
      <c r="T3727" s="4" t="str">
        <f t="shared" si="469"/>
        <v>A - Top-Kunde</v>
      </c>
      <c r="U3727" s="4">
        <f>ROUND(((E3727-Hilfswerte!$B$20)/Hilfswerte!$B$21)+((F3727-Hilfswerte!$B$22)/Hilfswerte!$B$23)+((G3727-Hilfswerte!$B$24)/Hilfswerte!$B$25)+0.1*INDEX(Hilfswerte!$B$4:$B$15,MATCH(C3727,Hilfswerte!$A$4:$A$15,0)),2)</f>
        <v>-0.85</v>
      </c>
      <c r="V3727" s="4">
        <f>ROUND(SQRT((((E3727-Hilfswerte!$B$20)/Hilfswerte!$B$21)-Hilfswerte!$B$28)^2+(((F3727-Hilfswerte!$B$22)/Hilfswerte!$B$23)-Hilfswerte!$B$29)^2+(((G3727-Hilfswerte!$B$24)/Hilfswerte!$B$25)-Hilfswerte!$B$30)^2),3)</f>
        <v>0.79</v>
      </c>
      <c r="W3727" s="4">
        <f>ROUND(E3727*Hilfswerte!$B$31,0)</f>
        <v>14799</v>
      </c>
      <c r="X3727" s="4">
        <f t="shared" si="470"/>
        <v>11349</v>
      </c>
      <c r="Y3727" s="4" t="str">
        <f>IF(T3727="A - Top-Kunde","bereits Top-Kunde",IF(AND(V3727&lt;=Hilfswerte!$B$34,H3727&lt;0.5*W3727),"Hoch",IF(AND(V3727&lt;=Hilfswerte!$B$35,H3727&lt;0.7*W3727),"Mittel","Niedrig")))</f>
        <v>bereits Top-Kunde</v>
      </c>
      <c r="Z3727" s="4">
        <f t="shared" si="471"/>
        <v>9.6999999999999993</v>
      </c>
      <c r="AA3727" s="4" t="str">
        <f>IF(J3727&gt;365,"Bereits abgewandert (Segment D)",IF(Z3727&gt;=Hilfswerte!$B$38,"Rot - akut gefaehrdet",IF(Z3727&gt;=Hilfswerte!$B$39,"Gelb - beobachten","Gruen - stabil")))</f>
        <v>Gruen - stabil</v>
      </c>
    </row>
    <row r="3728" spans="1:27" ht="15" customHeight="1" x14ac:dyDescent="0.25">
      <c r="A3728" s="4" t="s">
        <v>4075</v>
      </c>
      <c r="B3728" s="4" t="s">
        <v>865</v>
      </c>
      <c r="C3728" s="4" t="s">
        <v>59</v>
      </c>
      <c r="D3728" s="4" t="s">
        <v>106</v>
      </c>
      <c r="E3728" s="4">
        <v>124</v>
      </c>
      <c r="F3728" s="4">
        <v>13.5</v>
      </c>
      <c r="G3728" s="4">
        <v>14.5</v>
      </c>
      <c r="H3728" s="4">
        <v>883</v>
      </c>
      <c r="I3728" s="4">
        <v>1</v>
      </c>
      <c r="J3728" s="4">
        <v>157</v>
      </c>
      <c r="K3728" s="4">
        <v>0</v>
      </c>
      <c r="L3728" s="4">
        <v>7</v>
      </c>
      <c r="M3728" s="4">
        <v>4</v>
      </c>
      <c r="N3728" s="4">
        <v>2.4</v>
      </c>
      <c r="O3728" s="4">
        <f t="shared" si="464"/>
        <v>3</v>
      </c>
      <c r="P3728" s="4">
        <f t="shared" si="465"/>
        <v>1</v>
      </c>
      <c r="Q3728" s="4">
        <f t="shared" si="466"/>
        <v>2</v>
      </c>
      <c r="R3728" s="4">
        <f t="shared" si="467"/>
        <v>6</v>
      </c>
      <c r="S3728" s="4">
        <f t="shared" si="468"/>
        <v>59.1</v>
      </c>
      <c r="T3728" s="4" t="str">
        <f t="shared" si="469"/>
        <v>C - Entwicklungspotenzial</v>
      </c>
      <c r="U3728" s="4">
        <f>ROUND(((E3728-Hilfswerte!$B$20)/Hilfswerte!$B$21)+((F3728-Hilfswerte!$B$22)/Hilfswerte!$B$23)+((G3728-Hilfswerte!$B$24)/Hilfswerte!$B$25)+0.1*INDEX(Hilfswerte!$B$4:$B$15,MATCH(C3728,Hilfswerte!$A$4:$A$15,0)),2)</f>
        <v>0.36</v>
      </c>
      <c r="V3728" s="4">
        <f>ROUND(SQRT((((E3728-Hilfswerte!$B$20)/Hilfswerte!$B$21)-Hilfswerte!$B$28)^2+(((F3728-Hilfswerte!$B$22)/Hilfswerte!$B$23)-Hilfswerte!$B$29)^2+(((G3728-Hilfswerte!$B$24)/Hilfswerte!$B$25)-Hilfswerte!$B$30)^2),3)</f>
        <v>0.70499999999999996</v>
      </c>
      <c r="W3728" s="4">
        <f>ROUND(E3728*Hilfswerte!$B$31,0)</f>
        <v>25488</v>
      </c>
      <c r="X3728" s="4">
        <f t="shared" si="470"/>
        <v>24605</v>
      </c>
      <c r="Y3728" s="4" t="str">
        <f>IF(T3728="A - Top-Kunde","bereits Top-Kunde",IF(AND(V3728&lt;=Hilfswerte!$B$34,H3728&lt;0.5*W3728),"Hoch",IF(AND(V3728&lt;=Hilfswerte!$B$35,H3728&lt;0.7*W3728),"Mittel","Niedrig")))</f>
        <v>Hoch</v>
      </c>
      <c r="Z3728" s="4">
        <f t="shared" si="471"/>
        <v>9.3000000000000007</v>
      </c>
      <c r="AA3728" s="4" t="str">
        <f>IF(J3728&gt;365,"Bereits abgewandert (Segment D)",IF(Z3728&gt;=Hilfswerte!$B$38,"Rot - akut gefaehrdet",IF(Z3728&gt;=Hilfswerte!$B$39,"Gelb - beobachten","Gruen - stabil")))</f>
        <v>Gruen - stabil</v>
      </c>
    </row>
    <row r="3729" spans="1:27" ht="15" customHeight="1" x14ac:dyDescent="0.25">
      <c r="A3729" s="4" t="s">
        <v>4076</v>
      </c>
      <c r="B3729" s="4" t="s">
        <v>799</v>
      </c>
      <c r="C3729" s="4" t="s">
        <v>89</v>
      </c>
      <c r="D3729" s="4" t="s">
        <v>30</v>
      </c>
      <c r="E3729" s="4">
        <v>16</v>
      </c>
      <c r="F3729" s="4">
        <v>4.4000000000000004</v>
      </c>
      <c r="G3729" s="4">
        <v>1.7</v>
      </c>
      <c r="H3729" s="4">
        <v>188</v>
      </c>
      <c r="I3729" s="4">
        <v>1</v>
      </c>
      <c r="J3729" s="4">
        <v>212</v>
      </c>
      <c r="K3729" s="4">
        <v>0</v>
      </c>
      <c r="L3729" s="4">
        <v>14</v>
      </c>
      <c r="M3729" s="4">
        <v>2</v>
      </c>
      <c r="N3729" s="4">
        <v>0.6</v>
      </c>
      <c r="O3729" s="4">
        <f t="shared" si="464"/>
        <v>2</v>
      </c>
      <c r="P3729" s="4">
        <f t="shared" si="465"/>
        <v>1</v>
      </c>
      <c r="Q3729" s="4">
        <f t="shared" si="466"/>
        <v>2</v>
      </c>
      <c r="R3729" s="4">
        <f t="shared" si="467"/>
        <v>5</v>
      </c>
      <c r="S3729" s="4">
        <f t="shared" si="468"/>
        <v>46.1</v>
      </c>
      <c r="T3729" s="4" t="str">
        <f t="shared" si="469"/>
        <v>C - Entwicklungspotenzial</v>
      </c>
      <c r="U3729" s="4">
        <f>ROUND(((E3729-Hilfswerte!$B$20)/Hilfswerte!$B$21)+((F3729-Hilfswerte!$B$22)/Hilfswerte!$B$23)+((G3729-Hilfswerte!$B$24)/Hilfswerte!$B$25)+0.1*INDEX(Hilfswerte!$B$4:$B$15,MATCH(C3729,Hilfswerte!$A$4:$A$15,0)),2)</f>
        <v>-1.93</v>
      </c>
      <c r="V3729" s="4">
        <f>ROUND(SQRT((((E3729-Hilfswerte!$B$20)/Hilfswerte!$B$21)-Hilfswerte!$B$28)^2+(((F3729-Hilfswerte!$B$22)/Hilfswerte!$B$23)-Hilfswerte!$B$29)^2+(((G3729-Hilfswerte!$B$24)/Hilfswerte!$B$25)-Hilfswerte!$B$30)^2),3)</f>
        <v>1.7490000000000001</v>
      </c>
      <c r="W3729" s="4">
        <f>ROUND(E3729*Hilfswerte!$B$31,0)</f>
        <v>3289</v>
      </c>
      <c r="X3729" s="4">
        <f t="shared" si="470"/>
        <v>3101</v>
      </c>
      <c r="Y3729" s="4" t="str">
        <f>IF(T3729="A - Top-Kunde","bereits Top-Kunde",IF(AND(V3729&lt;=Hilfswerte!$B$34,H3729&lt;0.5*W3729),"Hoch",IF(AND(V3729&lt;=Hilfswerte!$B$35,H3729&lt;0.7*W3729),"Mittel","Niedrig")))</f>
        <v>Niedrig</v>
      </c>
      <c r="Z3729" s="4">
        <f t="shared" si="471"/>
        <v>13.4</v>
      </c>
      <c r="AA3729" s="4" t="str">
        <f>IF(J3729&gt;365,"Bereits abgewandert (Segment D)",IF(Z3729&gt;=Hilfswerte!$B$38,"Rot - akut gefaehrdet",IF(Z3729&gt;=Hilfswerte!$B$39,"Gelb - beobachten","Gruen - stabil")))</f>
        <v>Gruen - stabil</v>
      </c>
    </row>
    <row r="3730" spans="1:27" ht="15" customHeight="1" x14ac:dyDescent="0.25">
      <c r="A3730" s="4" t="s">
        <v>4077</v>
      </c>
      <c r="B3730" s="4" t="s">
        <v>374</v>
      </c>
      <c r="C3730" s="4" t="s">
        <v>33</v>
      </c>
      <c r="D3730" s="4" t="s">
        <v>30</v>
      </c>
      <c r="E3730" s="4">
        <v>49</v>
      </c>
      <c r="F3730" s="4">
        <v>10.6</v>
      </c>
      <c r="G3730" s="4">
        <v>7.6</v>
      </c>
      <c r="H3730" s="4">
        <v>1466</v>
      </c>
      <c r="I3730" s="4">
        <v>1</v>
      </c>
      <c r="J3730" s="4">
        <v>235</v>
      </c>
      <c r="K3730" s="4">
        <v>0</v>
      </c>
      <c r="L3730" s="4">
        <v>5</v>
      </c>
      <c r="M3730" s="4">
        <v>6</v>
      </c>
      <c r="N3730" s="4">
        <v>1.4</v>
      </c>
      <c r="O3730" s="4">
        <f t="shared" si="464"/>
        <v>2</v>
      </c>
      <c r="P3730" s="4">
        <f t="shared" si="465"/>
        <v>1</v>
      </c>
      <c r="Q3730" s="4">
        <f t="shared" si="466"/>
        <v>3</v>
      </c>
      <c r="R3730" s="4">
        <f t="shared" si="467"/>
        <v>6</v>
      </c>
      <c r="S3730" s="4">
        <f t="shared" si="468"/>
        <v>59.2</v>
      </c>
      <c r="T3730" s="4" t="str">
        <f t="shared" si="469"/>
        <v>C - Entwicklungspotenzial</v>
      </c>
      <c r="U3730" s="4">
        <f>ROUND(((E3730-Hilfswerte!$B$20)/Hilfswerte!$B$21)+((F3730-Hilfswerte!$B$22)/Hilfswerte!$B$23)+((G3730-Hilfswerte!$B$24)/Hilfswerte!$B$25)+0.1*INDEX(Hilfswerte!$B$4:$B$15,MATCH(C3730,Hilfswerte!$A$4:$A$15,0)),2)</f>
        <v>-1</v>
      </c>
      <c r="V3730" s="4">
        <f>ROUND(SQRT((((E3730-Hilfswerte!$B$20)/Hilfswerte!$B$21)-Hilfswerte!$B$28)^2+(((F3730-Hilfswerte!$B$22)/Hilfswerte!$B$23)-Hilfswerte!$B$29)^2+(((G3730-Hilfswerte!$B$24)/Hilfswerte!$B$25)-Hilfswerte!$B$30)^2),3)</f>
        <v>0.90700000000000003</v>
      </c>
      <c r="W3730" s="4">
        <f>ROUND(E3730*Hilfswerte!$B$31,0)</f>
        <v>10072</v>
      </c>
      <c r="X3730" s="4">
        <f t="shared" si="470"/>
        <v>8606</v>
      </c>
      <c r="Y3730" s="4" t="str">
        <f>IF(T3730="A - Top-Kunde","bereits Top-Kunde",IF(AND(V3730&lt;=Hilfswerte!$B$34,H3730&lt;0.5*W3730),"Hoch",IF(AND(V3730&lt;=Hilfswerte!$B$35,H3730&lt;0.7*W3730),"Mittel","Niedrig")))</f>
        <v>Mittel</v>
      </c>
      <c r="Z3730" s="4">
        <f t="shared" si="471"/>
        <v>12.8</v>
      </c>
      <c r="AA3730" s="4" t="str">
        <f>IF(J3730&gt;365,"Bereits abgewandert (Segment D)",IF(Z3730&gt;=Hilfswerte!$B$38,"Rot - akut gefaehrdet",IF(Z3730&gt;=Hilfswerte!$B$39,"Gelb - beobachten","Gruen - stabil")))</f>
        <v>Gruen - stabil</v>
      </c>
    </row>
    <row r="3731" spans="1:27" ht="15" customHeight="1" x14ac:dyDescent="0.25">
      <c r="A3731" s="4" t="s">
        <v>4078</v>
      </c>
      <c r="B3731" s="4" t="s">
        <v>203</v>
      </c>
      <c r="C3731" s="4" t="s">
        <v>65</v>
      </c>
      <c r="D3731" s="4" t="s">
        <v>30</v>
      </c>
      <c r="E3731" s="4">
        <v>93</v>
      </c>
      <c r="F3731" s="4">
        <v>19</v>
      </c>
      <c r="G3731" s="4">
        <v>3.7</v>
      </c>
      <c r="H3731" s="4">
        <v>6326</v>
      </c>
      <c r="I3731" s="4">
        <v>2</v>
      </c>
      <c r="J3731" s="4">
        <v>51</v>
      </c>
      <c r="K3731" s="4">
        <v>0</v>
      </c>
      <c r="L3731" s="4">
        <v>5</v>
      </c>
      <c r="M3731" s="4">
        <v>3</v>
      </c>
      <c r="N3731" s="4">
        <v>32.9</v>
      </c>
      <c r="O3731" s="4">
        <f t="shared" si="464"/>
        <v>4</v>
      </c>
      <c r="P3731" s="4">
        <f t="shared" si="465"/>
        <v>2</v>
      </c>
      <c r="Q3731" s="4">
        <f t="shared" si="466"/>
        <v>4</v>
      </c>
      <c r="R3731" s="4">
        <f t="shared" si="467"/>
        <v>10</v>
      </c>
      <c r="S3731" s="4">
        <f t="shared" si="468"/>
        <v>115</v>
      </c>
      <c r="T3731" s="4" t="str">
        <f t="shared" si="469"/>
        <v>B - Kernkunde</v>
      </c>
      <c r="U3731" s="4">
        <f>ROUND(((E3731-Hilfswerte!$B$20)/Hilfswerte!$B$21)+((F3731-Hilfswerte!$B$22)/Hilfswerte!$B$23)+((G3731-Hilfswerte!$B$24)/Hilfswerte!$B$25)+0.1*INDEX(Hilfswerte!$B$4:$B$15,MATCH(C3731,Hilfswerte!$A$4:$A$15,0)),2)</f>
        <v>-1.36</v>
      </c>
      <c r="V3731" s="4">
        <f>ROUND(SQRT((((E3731-Hilfswerte!$B$20)/Hilfswerte!$B$21)-Hilfswerte!$B$28)^2+(((F3731-Hilfswerte!$B$22)/Hilfswerte!$B$23)-Hilfswerte!$B$29)^2+(((G3731-Hilfswerte!$B$24)/Hilfswerte!$B$25)-Hilfswerte!$B$30)^2),3)</f>
        <v>1.2789999999999999</v>
      </c>
      <c r="W3731" s="4">
        <f>ROUND(E3731*Hilfswerte!$B$31,0)</f>
        <v>19116</v>
      </c>
      <c r="X3731" s="4">
        <f t="shared" si="470"/>
        <v>12790</v>
      </c>
      <c r="Y3731" s="4" t="str">
        <f>IF(T3731="A - Top-Kunde","bereits Top-Kunde",IF(AND(V3731&lt;=Hilfswerte!$B$34,H3731&lt;0.5*W3731),"Hoch",IF(AND(V3731&lt;=Hilfswerte!$B$35,H3731&lt;0.7*W3731),"Mittel","Niedrig")))</f>
        <v>Niedrig</v>
      </c>
      <c r="Z3731" s="4">
        <f t="shared" si="471"/>
        <v>3.6</v>
      </c>
      <c r="AA3731" s="4" t="str">
        <f>IF(J3731&gt;365,"Bereits abgewandert (Segment D)",IF(Z3731&gt;=Hilfswerte!$B$38,"Rot - akut gefaehrdet",IF(Z3731&gt;=Hilfswerte!$B$39,"Gelb - beobachten","Gruen - stabil")))</f>
        <v>Gruen - stabil</v>
      </c>
    </row>
    <row r="3732" spans="1:27" ht="15" customHeight="1" x14ac:dyDescent="0.25">
      <c r="A3732" s="4" t="s">
        <v>4079</v>
      </c>
      <c r="B3732" s="4" t="s">
        <v>601</v>
      </c>
      <c r="C3732" s="4" t="s">
        <v>51</v>
      </c>
      <c r="D3732" s="4" t="s">
        <v>52</v>
      </c>
      <c r="E3732" s="4">
        <v>12</v>
      </c>
      <c r="F3732" s="4">
        <v>1.3</v>
      </c>
      <c r="G3732" s="4">
        <v>3.4</v>
      </c>
      <c r="H3732" s="4">
        <v>2741</v>
      </c>
      <c r="I3732" s="4">
        <v>4</v>
      </c>
      <c r="J3732" s="4">
        <v>96</v>
      </c>
      <c r="K3732" s="4">
        <v>1</v>
      </c>
      <c r="L3732" s="4">
        <v>7</v>
      </c>
      <c r="M3732" s="4">
        <v>2</v>
      </c>
      <c r="N3732" s="4">
        <v>32.9</v>
      </c>
      <c r="O3732" s="4">
        <f t="shared" si="464"/>
        <v>3</v>
      </c>
      <c r="P3732" s="4">
        <f t="shared" si="465"/>
        <v>4</v>
      </c>
      <c r="Q3732" s="4">
        <f t="shared" si="466"/>
        <v>4</v>
      </c>
      <c r="R3732" s="4">
        <f t="shared" si="467"/>
        <v>11</v>
      </c>
      <c r="S3732" s="4">
        <f t="shared" si="468"/>
        <v>118.4</v>
      </c>
      <c r="T3732" s="4" t="str">
        <f t="shared" si="469"/>
        <v>B - Kernkunde</v>
      </c>
      <c r="U3732" s="4">
        <f>ROUND(((E3732-Hilfswerte!$B$20)/Hilfswerte!$B$21)+((F3732-Hilfswerte!$B$22)/Hilfswerte!$B$23)+((G3732-Hilfswerte!$B$24)/Hilfswerte!$B$25)+0.1*INDEX(Hilfswerte!$B$4:$B$15,MATCH(C3732,Hilfswerte!$A$4:$A$15,0)),2)</f>
        <v>-1.68</v>
      </c>
      <c r="V3732" s="4">
        <f>ROUND(SQRT((((E3732-Hilfswerte!$B$20)/Hilfswerte!$B$21)-Hilfswerte!$B$28)^2+(((F3732-Hilfswerte!$B$22)/Hilfswerte!$B$23)-Hilfswerte!$B$29)^2+(((G3732-Hilfswerte!$B$24)/Hilfswerte!$B$25)-Hilfswerte!$B$30)^2),3)</f>
        <v>1.552</v>
      </c>
      <c r="W3732" s="4">
        <f>ROUND(E3732*Hilfswerte!$B$31,0)</f>
        <v>2467</v>
      </c>
      <c r="X3732" s="4">
        <f t="shared" si="470"/>
        <v>0</v>
      </c>
      <c r="Y3732" s="4" t="str">
        <f>IF(T3732="A - Top-Kunde","bereits Top-Kunde",IF(AND(V3732&lt;=Hilfswerte!$B$34,H3732&lt;0.5*W3732),"Hoch",IF(AND(V3732&lt;=Hilfswerte!$B$35,H3732&lt;0.7*W3732),"Mittel","Niedrig")))</f>
        <v>Niedrig</v>
      </c>
      <c r="Z3732" s="4">
        <f t="shared" si="471"/>
        <v>9.1999999999999993</v>
      </c>
      <c r="AA3732" s="4" t="str">
        <f>IF(J3732&gt;365,"Bereits abgewandert (Segment D)",IF(Z3732&gt;=Hilfswerte!$B$38,"Rot - akut gefaehrdet",IF(Z3732&gt;=Hilfswerte!$B$39,"Gelb - beobachten","Gruen - stabil")))</f>
        <v>Gruen - stabil</v>
      </c>
    </row>
    <row r="3733" spans="1:27" ht="15" customHeight="1" x14ac:dyDescent="0.25">
      <c r="A3733" s="4" t="s">
        <v>4080</v>
      </c>
      <c r="B3733" s="4" t="s">
        <v>1183</v>
      </c>
      <c r="C3733" s="4" t="s">
        <v>84</v>
      </c>
      <c r="D3733" s="4" t="s">
        <v>30</v>
      </c>
      <c r="E3733" s="4">
        <v>17</v>
      </c>
      <c r="F3733" s="4">
        <v>4.2</v>
      </c>
      <c r="G3733" s="4">
        <v>14.3</v>
      </c>
      <c r="H3733" s="4">
        <v>1800</v>
      </c>
      <c r="I3733" s="4">
        <v>3</v>
      </c>
      <c r="J3733" s="4">
        <v>17</v>
      </c>
      <c r="K3733" s="4">
        <v>0</v>
      </c>
      <c r="L3733" s="4">
        <v>11</v>
      </c>
      <c r="M3733" s="4">
        <v>2</v>
      </c>
      <c r="N3733" s="4">
        <v>-24.1</v>
      </c>
      <c r="O3733" s="4">
        <f t="shared" si="464"/>
        <v>5</v>
      </c>
      <c r="P3733" s="4">
        <f t="shared" si="465"/>
        <v>3</v>
      </c>
      <c r="Q3733" s="4">
        <f t="shared" si="466"/>
        <v>3</v>
      </c>
      <c r="R3733" s="4">
        <f t="shared" si="467"/>
        <v>11</v>
      </c>
      <c r="S3733" s="4">
        <f t="shared" si="468"/>
        <v>94.7</v>
      </c>
      <c r="T3733" s="4" t="str">
        <f t="shared" si="469"/>
        <v>C - Entwicklungspotenzial</v>
      </c>
      <c r="U3733" s="4">
        <f>ROUND(((E3733-Hilfswerte!$B$20)/Hilfswerte!$B$21)+((F3733-Hilfswerte!$B$22)/Hilfswerte!$B$23)+((G3733-Hilfswerte!$B$24)/Hilfswerte!$B$25)+0.1*INDEX(Hilfswerte!$B$4:$B$15,MATCH(C3733,Hilfswerte!$A$4:$A$15,0)),2)</f>
        <v>-0.22</v>
      </c>
      <c r="V3733" s="4">
        <f>ROUND(SQRT((((E3733-Hilfswerte!$B$20)/Hilfswerte!$B$21)-Hilfswerte!$B$28)^2+(((F3733-Hilfswerte!$B$22)/Hilfswerte!$B$23)-Hilfswerte!$B$29)^2+(((G3733-Hilfswerte!$B$24)/Hilfswerte!$B$25)-Hilfswerte!$B$30)^2),3)</f>
        <v>1.0089999999999999</v>
      </c>
      <c r="W3733" s="4">
        <f>ROUND(E3733*Hilfswerte!$B$31,0)</f>
        <v>3494</v>
      </c>
      <c r="X3733" s="4">
        <f t="shared" si="470"/>
        <v>1694</v>
      </c>
      <c r="Y3733" s="4" t="str">
        <f>IF(T3733="A - Top-Kunde","bereits Top-Kunde",IF(AND(V3733&lt;=Hilfswerte!$B$34,H3733&lt;0.5*W3733),"Hoch",IF(AND(V3733&lt;=Hilfswerte!$B$35,H3733&lt;0.7*W3733),"Mittel","Niedrig")))</f>
        <v>Mittel</v>
      </c>
      <c r="Z3733" s="4">
        <f t="shared" si="471"/>
        <v>12.7</v>
      </c>
      <c r="AA3733" s="4" t="str">
        <f>IF(J3733&gt;365,"Bereits abgewandert (Segment D)",IF(Z3733&gt;=Hilfswerte!$B$38,"Rot - akut gefaehrdet",IF(Z3733&gt;=Hilfswerte!$B$39,"Gelb - beobachten","Gruen - stabil")))</f>
        <v>Gruen - stabil</v>
      </c>
    </row>
    <row r="3734" spans="1:27" ht="15" customHeight="1" x14ac:dyDescent="0.25">
      <c r="A3734" s="4" t="s">
        <v>4081</v>
      </c>
      <c r="B3734" s="4" t="s">
        <v>451</v>
      </c>
      <c r="C3734" s="4" t="s">
        <v>33</v>
      </c>
      <c r="D3734" s="4" t="s">
        <v>30</v>
      </c>
      <c r="E3734" s="4">
        <v>221</v>
      </c>
      <c r="F3734" s="4">
        <v>51.3</v>
      </c>
      <c r="G3734" s="4">
        <v>3.8</v>
      </c>
      <c r="H3734" s="4">
        <v>9542</v>
      </c>
      <c r="I3734" s="4">
        <v>1</v>
      </c>
      <c r="J3734" s="4">
        <v>207</v>
      </c>
      <c r="K3734" s="4">
        <v>0</v>
      </c>
      <c r="L3734" s="4">
        <v>5</v>
      </c>
      <c r="M3734" s="4">
        <v>3</v>
      </c>
      <c r="N3734" s="4">
        <v>30.2</v>
      </c>
      <c r="O3734" s="4">
        <f t="shared" si="464"/>
        <v>2</v>
      </c>
      <c r="P3734" s="4">
        <f t="shared" si="465"/>
        <v>1</v>
      </c>
      <c r="Q3734" s="4">
        <f t="shared" si="466"/>
        <v>5</v>
      </c>
      <c r="R3734" s="4">
        <f t="shared" si="467"/>
        <v>8</v>
      </c>
      <c r="S3734" s="4">
        <f t="shared" si="468"/>
        <v>93.6</v>
      </c>
      <c r="T3734" s="4" t="str">
        <f t="shared" si="469"/>
        <v>C - Entwicklungspotenzial</v>
      </c>
      <c r="U3734" s="4">
        <f>ROUND(((E3734-Hilfswerte!$B$20)/Hilfswerte!$B$21)+((F3734-Hilfswerte!$B$22)/Hilfswerte!$B$23)+((G3734-Hilfswerte!$B$24)/Hilfswerte!$B$25)+0.1*INDEX(Hilfswerte!$B$4:$B$15,MATCH(C3734,Hilfswerte!$A$4:$A$15,0)),2)</f>
        <v>-0.14000000000000001</v>
      </c>
      <c r="V3734" s="4">
        <f>ROUND(SQRT((((E3734-Hilfswerte!$B$20)/Hilfswerte!$B$21)-Hilfswerte!$B$28)^2+(((F3734-Hilfswerte!$B$22)/Hilfswerte!$B$23)-Hilfswerte!$B$29)^2+(((G3734-Hilfswerte!$B$24)/Hilfswerte!$B$25)-Hilfswerte!$B$30)^2),3)</f>
        <v>1.224</v>
      </c>
      <c r="W3734" s="4">
        <f>ROUND(E3734*Hilfswerte!$B$31,0)</f>
        <v>45426</v>
      </c>
      <c r="X3734" s="4">
        <f t="shared" si="470"/>
        <v>35884</v>
      </c>
      <c r="Y3734" s="4" t="str">
        <f>IF(T3734="A - Top-Kunde","bereits Top-Kunde",IF(AND(V3734&lt;=Hilfswerte!$B$34,H3734&lt;0.5*W3734),"Hoch",IF(AND(V3734&lt;=Hilfswerte!$B$35,H3734&lt;0.7*W3734),"Mittel","Niedrig")))</f>
        <v>Niedrig</v>
      </c>
      <c r="Z3734" s="4">
        <f t="shared" si="471"/>
        <v>11.4</v>
      </c>
      <c r="AA3734" s="4" t="str">
        <f>IF(J3734&gt;365,"Bereits abgewandert (Segment D)",IF(Z3734&gt;=Hilfswerte!$B$38,"Rot - akut gefaehrdet",IF(Z3734&gt;=Hilfswerte!$B$39,"Gelb - beobachten","Gruen - stabil")))</f>
        <v>Gruen - stabil</v>
      </c>
    </row>
    <row r="3735" spans="1:27" ht="15" customHeight="1" x14ac:dyDescent="0.25">
      <c r="A3735" s="4" t="s">
        <v>4082</v>
      </c>
      <c r="B3735" s="4" t="s">
        <v>617</v>
      </c>
      <c r="C3735" s="4" t="s">
        <v>29</v>
      </c>
      <c r="D3735" s="4" t="s">
        <v>30</v>
      </c>
      <c r="E3735" s="4">
        <v>96</v>
      </c>
      <c r="F3735" s="4">
        <v>21.3</v>
      </c>
      <c r="G3735" s="4">
        <v>16</v>
      </c>
      <c r="H3735" s="4">
        <v>13855</v>
      </c>
      <c r="I3735" s="4">
        <v>5</v>
      </c>
      <c r="J3735" s="4">
        <v>50</v>
      </c>
      <c r="K3735" s="4">
        <v>2</v>
      </c>
      <c r="L3735" s="4">
        <v>6</v>
      </c>
      <c r="M3735" s="4">
        <v>5</v>
      </c>
      <c r="N3735" s="4">
        <v>-3.2</v>
      </c>
      <c r="O3735" s="4">
        <f t="shared" si="464"/>
        <v>4</v>
      </c>
      <c r="P3735" s="4">
        <f t="shared" si="465"/>
        <v>5</v>
      </c>
      <c r="Q3735" s="4">
        <f t="shared" si="466"/>
        <v>5</v>
      </c>
      <c r="R3735" s="4">
        <f t="shared" si="467"/>
        <v>14</v>
      </c>
      <c r="S3735" s="4">
        <f t="shared" si="468"/>
        <v>124.6</v>
      </c>
      <c r="T3735" s="4" t="str">
        <f t="shared" si="469"/>
        <v>B - Kernkunde</v>
      </c>
      <c r="U3735" s="4">
        <f>ROUND(((E3735-Hilfswerte!$B$20)/Hilfswerte!$B$21)+((F3735-Hilfswerte!$B$22)/Hilfswerte!$B$23)+((G3735-Hilfswerte!$B$24)/Hilfswerte!$B$25)+0.1*INDEX(Hilfswerte!$B$4:$B$15,MATCH(C3735,Hilfswerte!$A$4:$A$15,0)),2)</f>
        <v>0.96</v>
      </c>
      <c r="V3735" s="4">
        <f>ROUND(SQRT((((E3735-Hilfswerte!$B$20)/Hilfswerte!$B$21)-Hilfswerte!$B$28)^2+(((F3735-Hilfswerte!$B$22)/Hilfswerte!$B$23)-Hilfswerte!$B$29)^2+(((G3735-Hilfswerte!$B$24)/Hilfswerte!$B$25)-Hilfswerte!$B$30)^2),3)</f>
        <v>0.871</v>
      </c>
      <c r="W3735" s="4">
        <f>ROUND(E3735*Hilfswerte!$B$31,0)</f>
        <v>19732</v>
      </c>
      <c r="X3735" s="4">
        <f t="shared" si="470"/>
        <v>5877</v>
      </c>
      <c r="Y3735" s="4" t="str">
        <f>IF(T3735="A - Top-Kunde","bereits Top-Kunde",IF(AND(V3735&lt;=Hilfswerte!$B$34,H3735&lt;0.5*W3735),"Hoch",IF(AND(V3735&lt;=Hilfswerte!$B$35,H3735&lt;0.7*W3735),"Mittel","Niedrig")))</f>
        <v>Niedrig</v>
      </c>
      <c r="Z3735" s="4">
        <f t="shared" si="471"/>
        <v>11</v>
      </c>
      <c r="AA3735" s="4" t="str">
        <f>IF(J3735&gt;365,"Bereits abgewandert (Segment D)",IF(Z3735&gt;=Hilfswerte!$B$38,"Rot - akut gefaehrdet",IF(Z3735&gt;=Hilfswerte!$B$39,"Gelb - beobachten","Gruen - stabil")))</f>
        <v>Gruen - stabil</v>
      </c>
    </row>
    <row r="3736" spans="1:27" ht="15" customHeight="1" x14ac:dyDescent="0.25">
      <c r="A3736" s="4" t="s">
        <v>4083</v>
      </c>
      <c r="B3736" s="4" t="s">
        <v>32</v>
      </c>
      <c r="C3736" s="4" t="s">
        <v>74</v>
      </c>
      <c r="D3736" s="4" t="s">
        <v>30</v>
      </c>
      <c r="E3736" s="4">
        <v>235</v>
      </c>
      <c r="F3736" s="4">
        <v>71.3</v>
      </c>
      <c r="G3736" s="4">
        <v>19.8</v>
      </c>
      <c r="H3736" s="4">
        <v>6771</v>
      </c>
      <c r="I3736" s="4">
        <v>1</v>
      </c>
      <c r="J3736" s="4">
        <v>18</v>
      </c>
      <c r="K3736" s="4">
        <v>1</v>
      </c>
      <c r="L3736" s="4">
        <v>11</v>
      </c>
      <c r="M3736" s="4">
        <v>2</v>
      </c>
      <c r="N3736" s="4">
        <v>3.4</v>
      </c>
      <c r="O3736" s="4">
        <f t="shared" si="464"/>
        <v>5</v>
      </c>
      <c r="P3736" s="4">
        <f t="shared" si="465"/>
        <v>1</v>
      </c>
      <c r="Q3736" s="4">
        <f t="shared" si="466"/>
        <v>4</v>
      </c>
      <c r="R3736" s="4">
        <f t="shared" si="467"/>
        <v>10</v>
      </c>
      <c r="S3736" s="4">
        <f t="shared" si="468"/>
        <v>92.4</v>
      </c>
      <c r="T3736" s="4" t="str">
        <f t="shared" si="469"/>
        <v>C - Entwicklungspotenzial</v>
      </c>
      <c r="U3736" s="4">
        <f>ROUND(((E3736-Hilfswerte!$B$20)/Hilfswerte!$B$21)+((F3736-Hilfswerte!$B$22)/Hilfswerte!$B$23)+((G3736-Hilfswerte!$B$24)/Hilfswerte!$B$25)+0.1*INDEX(Hilfswerte!$B$4:$B$15,MATCH(C3736,Hilfswerte!$A$4:$A$15,0)),2)</f>
        <v>2.77</v>
      </c>
      <c r="V3736" s="4">
        <f>ROUND(SQRT((((E3736-Hilfswerte!$B$20)/Hilfswerte!$B$21)-Hilfswerte!$B$28)^2+(((F3736-Hilfswerte!$B$22)/Hilfswerte!$B$23)-Hilfswerte!$B$29)^2+(((G3736-Hilfswerte!$B$24)/Hilfswerte!$B$25)-Hilfswerte!$B$30)^2),3)</f>
        <v>1.5209999999999999</v>
      </c>
      <c r="W3736" s="4">
        <f>ROUND(E3736*Hilfswerte!$B$31,0)</f>
        <v>48303</v>
      </c>
      <c r="X3736" s="4">
        <f t="shared" si="470"/>
        <v>41532</v>
      </c>
      <c r="Y3736" s="4" t="str">
        <f>IF(T3736="A - Top-Kunde","bereits Top-Kunde",IF(AND(V3736&lt;=Hilfswerte!$B$34,H3736&lt;0.5*W3736),"Hoch",IF(AND(V3736&lt;=Hilfswerte!$B$35,H3736&lt;0.7*W3736),"Mittel","Niedrig")))</f>
        <v>Niedrig</v>
      </c>
      <c r="Z3736" s="4">
        <f t="shared" si="471"/>
        <v>6.1</v>
      </c>
      <c r="AA3736" s="4" t="str">
        <f>IF(J3736&gt;365,"Bereits abgewandert (Segment D)",IF(Z3736&gt;=Hilfswerte!$B$38,"Rot - akut gefaehrdet",IF(Z3736&gt;=Hilfswerte!$B$39,"Gelb - beobachten","Gruen - stabil")))</f>
        <v>Gruen - stabil</v>
      </c>
    </row>
    <row r="3737" spans="1:27" ht="15" customHeight="1" x14ac:dyDescent="0.25">
      <c r="A3737" s="4" t="s">
        <v>4084</v>
      </c>
      <c r="B3737" s="4" t="s">
        <v>780</v>
      </c>
      <c r="C3737" s="4" t="s">
        <v>55</v>
      </c>
      <c r="D3737" s="4" t="s">
        <v>30</v>
      </c>
      <c r="E3737" s="4">
        <v>305</v>
      </c>
      <c r="F3737" s="4">
        <v>100</v>
      </c>
      <c r="G3737" s="4">
        <v>20.6</v>
      </c>
      <c r="H3737" s="4">
        <v>16065</v>
      </c>
      <c r="I3737" s="4">
        <v>1</v>
      </c>
      <c r="J3737" s="4">
        <v>74</v>
      </c>
      <c r="K3737" s="4">
        <v>0</v>
      </c>
      <c r="L3737" s="4">
        <v>0</v>
      </c>
      <c r="M3737" s="4">
        <v>3</v>
      </c>
      <c r="N3737" s="4">
        <v>-34</v>
      </c>
      <c r="O3737" s="4">
        <f t="shared" si="464"/>
        <v>4</v>
      </c>
      <c r="P3737" s="4">
        <f t="shared" si="465"/>
        <v>1</v>
      </c>
      <c r="Q3737" s="4">
        <f t="shared" si="466"/>
        <v>5</v>
      </c>
      <c r="R3737" s="4">
        <f t="shared" si="467"/>
        <v>10</v>
      </c>
      <c r="S3737" s="4">
        <f t="shared" si="468"/>
        <v>83</v>
      </c>
      <c r="T3737" s="4" t="str">
        <f t="shared" si="469"/>
        <v>C - Entwicklungspotenzial</v>
      </c>
      <c r="U3737" s="4">
        <f>ROUND(((E3737-Hilfswerte!$B$20)/Hilfswerte!$B$21)+((F3737-Hilfswerte!$B$22)/Hilfswerte!$B$23)+((G3737-Hilfswerte!$B$24)/Hilfswerte!$B$25)+0.1*INDEX(Hilfswerte!$B$4:$B$15,MATCH(C3737,Hilfswerte!$A$4:$A$15,0)),2)</f>
        <v>4.03</v>
      </c>
      <c r="V3737" s="4">
        <f>ROUND(SQRT((((E3737-Hilfswerte!$B$20)/Hilfswerte!$B$21)-Hilfswerte!$B$28)^2+(((F3737-Hilfswerte!$B$22)/Hilfswerte!$B$23)-Hilfswerte!$B$29)^2+(((G3737-Hilfswerte!$B$24)/Hilfswerte!$B$25)-Hilfswerte!$B$30)^2),3)</f>
        <v>1.958</v>
      </c>
      <c r="W3737" s="4">
        <f>ROUND(E3737*Hilfswerte!$B$31,0)</f>
        <v>62692</v>
      </c>
      <c r="X3737" s="4">
        <f t="shared" si="470"/>
        <v>46627</v>
      </c>
      <c r="Y3737" s="4" t="str">
        <f>IF(T3737="A - Top-Kunde","bereits Top-Kunde",IF(AND(V3737&lt;=Hilfswerte!$B$34,H3737&lt;0.5*W3737),"Hoch",IF(AND(V3737&lt;=Hilfswerte!$B$35,H3737&lt;0.7*W3737),"Mittel","Niedrig")))</f>
        <v>Niedrig</v>
      </c>
      <c r="Z3737" s="4">
        <f t="shared" si="471"/>
        <v>17.3</v>
      </c>
      <c r="AA3737" s="4" t="str">
        <f>IF(J3737&gt;365,"Bereits abgewandert (Segment D)",IF(Z3737&gt;=Hilfswerte!$B$38,"Rot - akut gefaehrdet",IF(Z3737&gt;=Hilfswerte!$B$39,"Gelb - beobachten","Gruen - stabil")))</f>
        <v>Gelb - beobachten</v>
      </c>
    </row>
    <row r="3738" spans="1:27" ht="15" customHeight="1" x14ac:dyDescent="0.25">
      <c r="A3738" s="4" t="s">
        <v>4085</v>
      </c>
      <c r="B3738" s="4" t="s">
        <v>1045</v>
      </c>
      <c r="C3738" s="4" t="s">
        <v>59</v>
      </c>
      <c r="D3738" s="4" t="s">
        <v>52</v>
      </c>
      <c r="E3738" s="4">
        <v>68</v>
      </c>
      <c r="F3738" s="4">
        <v>11.5</v>
      </c>
      <c r="G3738" s="4">
        <v>17.399999999999999</v>
      </c>
      <c r="H3738" s="4">
        <v>0</v>
      </c>
      <c r="I3738" s="4">
        <v>0</v>
      </c>
      <c r="J3738" s="4">
        <v>851</v>
      </c>
      <c r="K3738" s="4">
        <v>0</v>
      </c>
      <c r="L3738" s="4">
        <v>-4</v>
      </c>
      <c r="M3738" s="4">
        <v>0</v>
      </c>
      <c r="N3738" s="4">
        <v>-70.2</v>
      </c>
      <c r="O3738" s="4">
        <f t="shared" si="464"/>
        <v>1</v>
      </c>
      <c r="P3738" s="4">
        <f t="shared" si="465"/>
        <v>1</v>
      </c>
      <c r="Q3738" s="4">
        <f t="shared" si="466"/>
        <v>1</v>
      </c>
      <c r="R3738" s="4">
        <f t="shared" si="467"/>
        <v>3</v>
      </c>
      <c r="S3738" s="4">
        <f t="shared" si="468"/>
        <v>-5.0999999999999996</v>
      </c>
      <c r="T3738" s="4" t="str">
        <f t="shared" si="469"/>
        <v>D - Abwanderungsrisiko</v>
      </c>
      <c r="U3738" s="4">
        <f>ROUND(((E3738-Hilfswerte!$B$20)/Hilfswerte!$B$21)+((F3738-Hilfswerte!$B$22)/Hilfswerte!$B$23)+((G3738-Hilfswerte!$B$24)/Hilfswerte!$B$25)+0.1*INDEX(Hilfswerte!$B$4:$B$15,MATCH(C3738,Hilfswerte!$A$4:$A$15,0)),2)</f>
        <v>0.55000000000000004</v>
      </c>
      <c r="V3738" s="4">
        <f>ROUND(SQRT((((E3738-Hilfswerte!$B$20)/Hilfswerte!$B$21)-Hilfswerte!$B$28)^2+(((F3738-Hilfswerte!$B$22)/Hilfswerte!$B$23)-Hilfswerte!$B$29)^2+(((G3738-Hilfswerte!$B$24)/Hilfswerte!$B$25)-Hilfswerte!$B$30)^2),3)</f>
        <v>1.17</v>
      </c>
      <c r="W3738" s="4">
        <f>ROUND(E3738*Hilfswerte!$B$31,0)</f>
        <v>13977</v>
      </c>
      <c r="X3738" s="4">
        <f t="shared" si="470"/>
        <v>13977</v>
      </c>
      <c r="Y3738" s="4" t="str">
        <f>IF(T3738="A - Top-Kunde","bereits Top-Kunde",IF(AND(V3738&lt;=Hilfswerte!$B$34,H3738&lt;0.5*W3738),"Hoch",IF(AND(V3738&lt;=Hilfswerte!$B$35,H3738&lt;0.7*W3738),"Mittel","Niedrig")))</f>
        <v>Niedrig</v>
      </c>
      <c r="Z3738" s="4">
        <f t="shared" si="471"/>
        <v>70.599999999999994</v>
      </c>
      <c r="AA3738" s="4" t="str">
        <f>IF(J3738&gt;365,"Bereits abgewandert (Segment D)",IF(Z3738&gt;=Hilfswerte!$B$38,"Rot - akut gefaehrdet",IF(Z3738&gt;=Hilfswerte!$B$39,"Gelb - beobachten","Gruen - stabil")))</f>
        <v>Bereits abgewandert (Segment D)</v>
      </c>
    </row>
    <row r="3739" spans="1:27" ht="15" customHeight="1" x14ac:dyDescent="0.25">
      <c r="A3739" s="4" t="s">
        <v>4086</v>
      </c>
      <c r="B3739" s="4" t="s">
        <v>185</v>
      </c>
      <c r="C3739" s="4" t="s">
        <v>74</v>
      </c>
      <c r="D3739" s="4" t="s">
        <v>30</v>
      </c>
      <c r="E3739" s="4">
        <v>24</v>
      </c>
      <c r="F3739" s="4">
        <v>6.5</v>
      </c>
      <c r="G3739" s="4">
        <v>14</v>
      </c>
      <c r="H3739" s="4">
        <v>3660</v>
      </c>
      <c r="I3739" s="4">
        <v>4</v>
      </c>
      <c r="J3739" s="4">
        <v>236</v>
      </c>
      <c r="K3739" s="4">
        <v>1</v>
      </c>
      <c r="L3739" s="4">
        <v>10</v>
      </c>
      <c r="M3739" s="4">
        <v>1</v>
      </c>
      <c r="N3739" s="4">
        <v>7.6</v>
      </c>
      <c r="O3739" s="4">
        <f t="shared" si="464"/>
        <v>2</v>
      </c>
      <c r="P3739" s="4">
        <f t="shared" si="465"/>
        <v>4</v>
      </c>
      <c r="Q3739" s="4">
        <f t="shared" si="466"/>
        <v>4</v>
      </c>
      <c r="R3739" s="4">
        <f t="shared" si="467"/>
        <v>10</v>
      </c>
      <c r="S3739" s="4">
        <f t="shared" si="468"/>
        <v>94.8</v>
      </c>
      <c r="T3739" s="4" t="str">
        <f t="shared" si="469"/>
        <v>C - Entwicklungspotenzial</v>
      </c>
      <c r="U3739" s="4">
        <f>ROUND(((E3739-Hilfswerte!$B$20)/Hilfswerte!$B$21)+((F3739-Hilfswerte!$B$22)/Hilfswerte!$B$23)+((G3739-Hilfswerte!$B$24)/Hilfswerte!$B$25)+0.1*INDEX(Hilfswerte!$B$4:$B$15,MATCH(C3739,Hilfswerte!$A$4:$A$15,0)),2)</f>
        <v>-0.22</v>
      </c>
      <c r="V3739" s="4">
        <f>ROUND(SQRT((((E3739-Hilfswerte!$B$20)/Hilfswerte!$B$21)-Hilfswerte!$B$28)^2+(((F3739-Hilfswerte!$B$22)/Hilfswerte!$B$23)-Hilfswerte!$B$29)^2+(((G3739-Hilfswerte!$B$24)/Hilfswerte!$B$25)-Hilfswerte!$B$30)^2),3)</f>
        <v>0.94199999999999995</v>
      </c>
      <c r="W3739" s="4">
        <f>ROUND(E3739*Hilfswerte!$B$31,0)</f>
        <v>4933</v>
      </c>
      <c r="X3739" s="4">
        <f t="shared" si="470"/>
        <v>1273</v>
      </c>
      <c r="Y3739" s="4" t="str">
        <f>IF(T3739="A - Top-Kunde","bereits Top-Kunde",IF(AND(V3739&lt;=Hilfswerte!$B$34,H3739&lt;0.5*W3739),"Hoch",IF(AND(V3739&lt;=Hilfswerte!$B$35,H3739&lt;0.7*W3739),"Mittel","Niedrig")))</f>
        <v>Niedrig</v>
      </c>
      <c r="Z3739" s="4">
        <f t="shared" si="471"/>
        <v>16.8</v>
      </c>
      <c r="AA3739" s="4" t="str">
        <f>IF(J3739&gt;365,"Bereits abgewandert (Segment D)",IF(Z3739&gt;=Hilfswerte!$B$38,"Rot - akut gefaehrdet",IF(Z3739&gt;=Hilfswerte!$B$39,"Gelb - beobachten","Gruen - stabil")))</f>
        <v>Gelb - beobachten</v>
      </c>
    </row>
    <row r="3740" spans="1:27" ht="15" customHeight="1" x14ac:dyDescent="0.25">
      <c r="A3740" s="4" t="s">
        <v>4087</v>
      </c>
      <c r="B3740" s="4" t="s">
        <v>735</v>
      </c>
      <c r="C3740" s="4" t="s">
        <v>65</v>
      </c>
      <c r="D3740" s="4" t="s">
        <v>77</v>
      </c>
      <c r="E3740" s="4">
        <v>12</v>
      </c>
      <c r="F3740" s="4">
        <v>4.3</v>
      </c>
      <c r="G3740" s="4">
        <v>13.1</v>
      </c>
      <c r="H3740" s="4">
        <v>201</v>
      </c>
      <c r="I3740" s="4">
        <v>1</v>
      </c>
      <c r="J3740" s="4">
        <v>256</v>
      </c>
      <c r="K3740" s="4">
        <v>0</v>
      </c>
      <c r="L3740" s="4">
        <v>-1</v>
      </c>
      <c r="M3740" s="4">
        <v>3</v>
      </c>
      <c r="N3740" s="4">
        <v>-23.1</v>
      </c>
      <c r="O3740" s="4">
        <f t="shared" si="464"/>
        <v>2</v>
      </c>
      <c r="P3740" s="4">
        <f t="shared" si="465"/>
        <v>1</v>
      </c>
      <c r="Q3740" s="4">
        <f t="shared" si="466"/>
        <v>2</v>
      </c>
      <c r="R3740" s="4">
        <f t="shared" si="467"/>
        <v>5</v>
      </c>
      <c r="S3740" s="4">
        <f t="shared" si="468"/>
        <v>38.5</v>
      </c>
      <c r="T3740" s="4" t="str">
        <f t="shared" si="469"/>
        <v>C - Entwicklungspotenzial</v>
      </c>
      <c r="U3740" s="4">
        <f>ROUND(((E3740-Hilfswerte!$B$20)/Hilfswerte!$B$21)+((F3740-Hilfswerte!$B$22)/Hilfswerte!$B$23)+((G3740-Hilfswerte!$B$24)/Hilfswerte!$B$25)+0.1*INDEX(Hilfswerte!$B$4:$B$15,MATCH(C3740,Hilfswerte!$A$4:$A$15,0)),2)</f>
        <v>-0.48</v>
      </c>
      <c r="V3740" s="4">
        <f>ROUND(SQRT((((E3740-Hilfswerte!$B$20)/Hilfswerte!$B$21)-Hilfswerte!$B$28)^2+(((F3740-Hilfswerte!$B$22)/Hilfswerte!$B$23)-Hilfswerte!$B$29)^2+(((G3740-Hilfswerte!$B$24)/Hilfswerte!$B$25)-Hilfswerte!$B$30)^2),3)</f>
        <v>0.94499999999999995</v>
      </c>
      <c r="W3740" s="4">
        <f>ROUND(E3740*Hilfswerte!$B$31,0)</f>
        <v>2467</v>
      </c>
      <c r="X3740" s="4">
        <f t="shared" si="470"/>
        <v>2266</v>
      </c>
      <c r="Y3740" s="4" t="str">
        <f>IF(T3740="A - Top-Kunde","bereits Top-Kunde",IF(AND(V3740&lt;=Hilfswerte!$B$34,H3740&lt;0.5*W3740),"Hoch",IF(AND(V3740&lt;=Hilfswerte!$B$35,H3740&lt;0.7*W3740),"Mittel","Niedrig")))</f>
        <v>Mittel</v>
      </c>
      <c r="Z3740" s="4">
        <f t="shared" si="471"/>
        <v>22</v>
      </c>
      <c r="AA3740" s="4" t="str">
        <f>IF(J3740&gt;365,"Bereits abgewandert (Segment D)",IF(Z3740&gt;=Hilfswerte!$B$38,"Rot - akut gefaehrdet",IF(Z3740&gt;=Hilfswerte!$B$39,"Gelb - beobachten","Gruen - stabil")))</f>
        <v>Rot - akut gefaehrdet</v>
      </c>
    </row>
    <row r="3741" spans="1:27" ht="15" customHeight="1" x14ac:dyDescent="0.25">
      <c r="A3741" s="4" t="s">
        <v>4088</v>
      </c>
      <c r="B3741" s="4" t="s">
        <v>572</v>
      </c>
      <c r="C3741" s="4" t="s">
        <v>84</v>
      </c>
      <c r="D3741" s="4" t="s">
        <v>30</v>
      </c>
      <c r="E3741" s="4">
        <v>40</v>
      </c>
      <c r="F3741" s="4">
        <v>8.5</v>
      </c>
      <c r="G3741" s="4">
        <v>1</v>
      </c>
      <c r="H3741" s="4">
        <v>2461</v>
      </c>
      <c r="I3741" s="4">
        <v>4</v>
      </c>
      <c r="J3741" s="4">
        <v>18</v>
      </c>
      <c r="K3741" s="4">
        <v>1</v>
      </c>
      <c r="L3741" s="4">
        <v>16</v>
      </c>
      <c r="M3741" s="4">
        <v>5</v>
      </c>
      <c r="N3741" s="4">
        <v>33.9</v>
      </c>
      <c r="O3741" s="4">
        <f t="shared" si="464"/>
        <v>5</v>
      </c>
      <c r="P3741" s="4">
        <f t="shared" si="465"/>
        <v>4</v>
      </c>
      <c r="Q3741" s="4">
        <f t="shared" si="466"/>
        <v>3</v>
      </c>
      <c r="R3741" s="4">
        <f t="shared" si="467"/>
        <v>12</v>
      </c>
      <c r="S3741" s="4">
        <f t="shared" si="468"/>
        <v>126.2</v>
      </c>
      <c r="T3741" s="4" t="str">
        <f t="shared" si="469"/>
        <v>A - Top-Kunde</v>
      </c>
      <c r="U3741" s="4">
        <f>ROUND(((E3741-Hilfswerte!$B$20)/Hilfswerte!$B$21)+((F3741-Hilfswerte!$B$22)/Hilfswerte!$B$23)+((G3741-Hilfswerte!$B$24)/Hilfswerte!$B$25)+0.1*INDEX(Hilfswerte!$B$4:$B$15,MATCH(C3741,Hilfswerte!$A$4:$A$15,0)),2)</f>
        <v>-2.15</v>
      </c>
      <c r="V3741" s="4">
        <f>ROUND(SQRT((((E3741-Hilfswerte!$B$20)/Hilfswerte!$B$21)-Hilfswerte!$B$28)^2+(((F3741-Hilfswerte!$B$22)/Hilfswerte!$B$23)-Hilfswerte!$B$29)^2+(((G3741-Hilfswerte!$B$24)/Hilfswerte!$B$25)-Hilfswerte!$B$30)^2),3)</f>
        <v>1.7889999999999999</v>
      </c>
      <c r="W3741" s="4">
        <f>ROUND(E3741*Hilfswerte!$B$31,0)</f>
        <v>8222</v>
      </c>
      <c r="X3741" s="4">
        <f t="shared" si="470"/>
        <v>5761</v>
      </c>
      <c r="Y3741" s="4" t="str">
        <f>IF(T3741="A - Top-Kunde","bereits Top-Kunde",IF(AND(V3741&lt;=Hilfswerte!$B$34,H3741&lt;0.5*W3741),"Hoch",IF(AND(V3741&lt;=Hilfswerte!$B$35,H3741&lt;0.7*W3741),"Mittel","Niedrig")))</f>
        <v>bereits Top-Kunde</v>
      </c>
      <c r="Z3741" s="4">
        <f t="shared" si="471"/>
        <v>7.1</v>
      </c>
      <c r="AA3741" s="4" t="str">
        <f>IF(J3741&gt;365,"Bereits abgewandert (Segment D)",IF(Z3741&gt;=Hilfswerte!$B$38,"Rot - akut gefaehrdet",IF(Z3741&gt;=Hilfswerte!$B$39,"Gelb - beobachten","Gruen - stabil")))</f>
        <v>Gruen - stabil</v>
      </c>
    </row>
    <row r="3742" spans="1:27" ht="15" customHeight="1" x14ac:dyDescent="0.25">
      <c r="A3742" s="4" t="s">
        <v>4089</v>
      </c>
      <c r="B3742" s="4" t="s">
        <v>174</v>
      </c>
      <c r="C3742" s="4" t="s">
        <v>59</v>
      </c>
      <c r="D3742" s="4" t="s">
        <v>30</v>
      </c>
      <c r="E3742" s="4">
        <v>851</v>
      </c>
      <c r="F3742" s="4">
        <v>162.69999999999999</v>
      </c>
      <c r="G3742" s="4">
        <v>2.1</v>
      </c>
      <c r="H3742" s="4">
        <v>33071</v>
      </c>
      <c r="I3742" s="4">
        <v>2</v>
      </c>
      <c r="J3742" s="4">
        <v>313</v>
      </c>
      <c r="K3742" s="4">
        <v>0</v>
      </c>
      <c r="L3742" s="4">
        <v>20</v>
      </c>
      <c r="M3742" s="4">
        <v>4</v>
      </c>
      <c r="N3742" s="4">
        <v>10</v>
      </c>
      <c r="O3742" s="4">
        <f t="shared" si="464"/>
        <v>2</v>
      </c>
      <c r="P3742" s="4">
        <f t="shared" si="465"/>
        <v>2</v>
      </c>
      <c r="Q3742" s="4">
        <f t="shared" si="466"/>
        <v>5</v>
      </c>
      <c r="R3742" s="4">
        <f t="shared" si="467"/>
        <v>9</v>
      </c>
      <c r="S3742" s="4">
        <f t="shared" si="468"/>
        <v>89</v>
      </c>
      <c r="T3742" s="4" t="str">
        <f t="shared" si="469"/>
        <v>C - Entwicklungspotenzial</v>
      </c>
      <c r="U3742" s="4">
        <f>ROUND(((E3742-Hilfswerte!$B$20)/Hilfswerte!$B$21)+((F3742-Hilfswerte!$B$22)/Hilfswerte!$B$23)+((G3742-Hilfswerte!$B$24)/Hilfswerte!$B$25)+0.1*INDEX(Hilfswerte!$B$4:$B$15,MATCH(C3742,Hilfswerte!$A$4:$A$15,0)),2)</f>
        <v>4.1900000000000004</v>
      </c>
      <c r="V3742" s="4">
        <f>ROUND(SQRT((((E3742-Hilfswerte!$B$20)/Hilfswerte!$B$21)-Hilfswerte!$B$28)^2+(((F3742-Hilfswerte!$B$22)/Hilfswerte!$B$23)-Hilfswerte!$B$29)^2+(((G3742-Hilfswerte!$B$24)/Hilfswerte!$B$25)-Hilfswerte!$B$30)^2),3)</f>
        <v>3.9660000000000002</v>
      </c>
      <c r="W3742" s="4">
        <f>ROUND(E3742*Hilfswerte!$B$31,0)</f>
        <v>174920</v>
      </c>
      <c r="X3742" s="4">
        <f t="shared" si="470"/>
        <v>141849</v>
      </c>
      <c r="Y3742" s="4" t="str">
        <f>IF(T3742="A - Top-Kunde","bereits Top-Kunde",IF(AND(V3742&lt;=Hilfswerte!$B$34,H3742&lt;0.5*W3742),"Hoch",IF(AND(V3742&lt;=Hilfswerte!$B$35,H3742&lt;0.7*W3742),"Mittel","Niedrig")))</f>
        <v>Niedrig</v>
      </c>
      <c r="Z3742" s="4">
        <f t="shared" si="471"/>
        <v>19.7</v>
      </c>
      <c r="AA3742" s="4" t="str">
        <f>IF(J3742&gt;365,"Bereits abgewandert (Segment D)",IF(Z3742&gt;=Hilfswerte!$B$38,"Rot - akut gefaehrdet",IF(Z3742&gt;=Hilfswerte!$B$39,"Gelb - beobachten","Gruen - stabil")))</f>
        <v>Gelb - beobachten</v>
      </c>
    </row>
    <row r="3743" spans="1:27" ht="15" customHeight="1" x14ac:dyDescent="0.25">
      <c r="A3743" s="4" t="s">
        <v>4090</v>
      </c>
      <c r="B3743" s="4" t="s">
        <v>140</v>
      </c>
      <c r="C3743" s="4" t="s">
        <v>59</v>
      </c>
      <c r="D3743" s="4" t="s">
        <v>106</v>
      </c>
      <c r="E3743" s="4">
        <v>332</v>
      </c>
      <c r="F3743" s="4">
        <v>114.8</v>
      </c>
      <c r="G3743" s="4">
        <v>19</v>
      </c>
      <c r="H3743" s="4">
        <v>22714</v>
      </c>
      <c r="I3743" s="4">
        <v>4</v>
      </c>
      <c r="J3743" s="4">
        <v>27</v>
      </c>
      <c r="K3743" s="4">
        <v>0</v>
      </c>
      <c r="L3743" s="4">
        <v>13</v>
      </c>
      <c r="M3743" s="4">
        <v>6</v>
      </c>
      <c r="N3743" s="4">
        <v>24</v>
      </c>
      <c r="O3743" s="4">
        <f t="shared" si="464"/>
        <v>5</v>
      </c>
      <c r="P3743" s="4">
        <f t="shared" si="465"/>
        <v>4</v>
      </c>
      <c r="Q3743" s="4">
        <f t="shared" si="466"/>
        <v>5</v>
      </c>
      <c r="R3743" s="4">
        <f t="shared" si="467"/>
        <v>14</v>
      </c>
      <c r="S3743" s="4">
        <f t="shared" si="468"/>
        <v>148.1</v>
      </c>
      <c r="T3743" s="4" t="str">
        <f t="shared" si="469"/>
        <v>A - Top-Kunde</v>
      </c>
      <c r="U3743" s="4">
        <f>ROUND(((E3743-Hilfswerte!$B$20)/Hilfswerte!$B$21)+((F3743-Hilfswerte!$B$22)/Hilfswerte!$B$23)+((G3743-Hilfswerte!$B$24)/Hilfswerte!$B$25)+0.1*INDEX(Hilfswerte!$B$4:$B$15,MATCH(C3743,Hilfswerte!$A$4:$A$15,0)),2)</f>
        <v>3.8</v>
      </c>
      <c r="V3743" s="4">
        <f>ROUND(SQRT((((E3743-Hilfswerte!$B$20)/Hilfswerte!$B$21)-Hilfswerte!$B$28)^2+(((F3743-Hilfswerte!$B$22)/Hilfswerte!$B$23)-Hilfswerte!$B$29)^2+(((G3743-Hilfswerte!$B$24)/Hilfswerte!$B$25)-Hilfswerte!$B$30)^2),3)</f>
        <v>1.9910000000000001</v>
      </c>
      <c r="W3743" s="4">
        <f>ROUND(E3743*Hilfswerte!$B$31,0)</f>
        <v>68241</v>
      </c>
      <c r="X3743" s="4">
        <f t="shared" si="470"/>
        <v>45527</v>
      </c>
      <c r="Y3743" s="4" t="str">
        <f>IF(T3743="A - Top-Kunde","bereits Top-Kunde",IF(AND(V3743&lt;=Hilfswerte!$B$34,H3743&lt;0.5*W3743),"Hoch",IF(AND(V3743&lt;=Hilfswerte!$B$35,H3743&lt;0.7*W3743),"Mittel","Niedrig")))</f>
        <v>bereits Top-Kunde</v>
      </c>
      <c r="Z3743" s="4">
        <f t="shared" si="471"/>
        <v>4</v>
      </c>
      <c r="AA3743" s="4" t="str">
        <f>IF(J3743&gt;365,"Bereits abgewandert (Segment D)",IF(Z3743&gt;=Hilfswerte!$B$38,"Rot - akut gefaehrdet",IF(Z3743&gt;=Hilfswerte!$B$39,"Gelb - beobachten","Gruen - stabil")))</f>
        <v>Gruen - stabil</v>
      </c>
    </row>
    <row r="3744" spans="1:27" ht="15" customHeight="1" x14ac:dyDescent="0.25">
      <c r="A3744" s="4" t="s">
        <v>4091</v>
      </c>
      <c r="B3744" s="4" t="s">
        <v>365</v>
      </c>
      <c r="C3744" s="4" t="s">
        <v>51</v>
      </c>
      <c r="D3744" s="4" t="s">
        <v>122</v>
      </c>
      <c r="E3744" s="4">
        <v>122</v>
      </c>
      <c r="F3744" s="4">
        <v>23.8</v>
      </c>
      <c r="G3744" s="4">
        <v>9.6</v>
      </c>
      <c r="H3744" s="4">
        <v>3423</v>
      </c>
      <c r="I3744" s="4">
        <v>4</v>
      </c>
      <c r="J3744" s="4">
        <v>4</v>
      </c>
      <c r="K3744" s="4">
        <v>0</v>
      </c>
      <c r="L3744" s="4">
        <v>-5</v>
      </c>
      <c r="M3744" s="4">
        <v>6</v>
      </c>
      <c r="N3744" s="4">
        <v>33.299999999999997</v>
      </c>
      <c r="O3744" s="4">
        <f t="shared" si="464"/>
        <v>5</v>
      </c>
      <c r="P3744" s="4">
        <f t="shared" si="465"/>
        <v>4</v>
      </c>
      <c r="Q3744" s="4">
        <f t="shared" si="466"/>
        <v>4</v>
      </c>
      <c r="R3744" s="4">
        <f t="shared" si="467"/>
        <v>13</v>
      </c>
      <c r="S3744" s="4">
        <f t="shared" si="468"/>
        <v>146.69999999999999</v>
      </c>
      <c r="T3744" s="4" t="str">
        <f t="shared" si="469"/>
        <v>A - Top-Kunde</v>
      </c>
      <c r="U3744" s="4">
        <f>ROUND(((E3744-Hilfswerte!$B$20)/Hilfswerte!$B$21)+((F3744-Hilfswerte!$B$22)/Hilfswerte!$B$23)+((G3744-Hilfswerte!$B$24)/Hilfswerte!$B$25)+0.1*INDEX(Hilfswerte!$B$4:$B$15,MATCH(C3744,Hilfswerte!$A$4:$A$15,0)),2)</f>
        <v>0.18</v>
      </c>
      <c r="V3744" s="4">
        <f>ROUND(SQRT((((E3744-Hilfswerte!$B$20)/Hilfswerte!$B$21)-Hilfswerte!$B$28)^2+(((F3744-Hilfswerte!$B$22)/Hilfswerte!$B$23)-Hilfswerte!$B$29)^2+(((G3744-Hilfswerte!$B$24)/Hilfswerte!$B$25)-Hilfswerte!$B$30)^2),3)</f>
        <v>0.40699999999999997</v>
      </c>
      <c r="W3744" s="4">
        <f>ROUND(E3744*Hilfswerte!$B$31,0)</f>
        <v>25077</v>
      </c>
      <c r="X3744" s="4">
        <f t="shared" si="470"/>
        <v>21654</v>
      </c>
      <c r="Y3744" s="4" t="str">
        <f>IF(T3744="A - Top-Kunde","bereits Top-Kunde",IF(AND(V3744&lt;=Hilfswerte!$B$34,H3744&lt;0.5*W3744),"Hoch",IF(AND(V3744&lt;=Hilfswerte!$B$35,H3744&lt;0.7*W3744),"Mittel","Niedrig")))</f>
        <v>bereits Top-Kunde</v>
      </c>
      <c r="Z3744" s="4">
        <f t="shared" si="471"/>
        <v>0.2</v>
      </c>
      <c r="AA3744" s="4" t="str">
        <f>IF(J3744&gt;365,"Bereits abgewandert (Segment D)",IF(Z3744&gt;=Hilfswerte!$B$38,"Rot - akut gefaehrdet",IF(Z3744&gt;=Hilfswerte!$B$39,"Gelb - beobachten","Gruen - stabil")))</f>
        <v>Gruen - stabil</v>
      </c>
    </row>
    <row r="3745" spans="1:27" ht="15" customHeight="1" x14ac:dyDescent="0.25">
      <c r="A3745" s="4" t="s">
        <v>4092</v>
      </c>
      <c r="B3745" s="4" t="s">
        <v>304</v>
      </c>
      <c r="C3745" s="4" t="s">
        <v>65</v>
      </c>
      <c r="D3745" s="4" t="s">
        <v>30</v>
      </c>
      <c r="E3745" s="4">
        <v>20</v>
      </c>
      <c r="F3745" s="4">
        <v>6</v>
      </c>
      <c r="G3745" s="4">
        <v>5.9</v>
      </c>
      <c r="H3745" s="4">
        <v>2780</v>
      </c>
      <c r="I3745" s="4">
        <v>4</v>
      </c>
      <c r="J3745" s="4">
        <v>44</v>
      </c>
      <c r="K3745" s="4">
        <v>0</v>
      </c>
      <c r="L3745" s="4">
        <v>2</v>
      </c>
      <c r="M3745" s="4">
        <v>6</v>
      </c>
      <c r="N3745" s="4">
        <v>-14</v>
      </c>
      <c r="O3745" s="4">
        <f t="shared" si="464"/>
        <v>4</v>
      </c>
      <c r="P3745" s="4">
        <f t="shared" si="465"/>
        <v>4</v>
      </c>
      <c r="Q3745" s="4">
        <f t="shared" si="466"/>
        <v>4</v>
      </c>
      <c r="R3745" s="4">
        <f t="shared" si="467"/>
        <v>12</v>
      </c>
      <c r="S3745" s="4">
        <f t="shared" si="468"/>
        <v>112.4</v>
      </c>
      <c r="T3745" s="4" t="str">
        <f t="shared" si="469"/>
        <v>B - Kernkunde</v>
      </c>
      <c r="U3745" s="4">
        <f>ROUND(((E3745-Hilfswerte!$B$20)/Hilfswerte!$B$21)+((F3745-Hilfswerte!$B$22)/Hilfswerte!$B$23)+((G3745-Hilfswerte!$B$24)/Hilfswerte!$B$25)+0.1*INDEX(Hilfswerte!$B$4:$B$15,MATCH(C3745,Hilfswerte!$A$4:$A$15,0)),2)</f>
        <v>-1.56</v>
      </c>
      <c r="V3745" s="4">
        <f>ROUND(SQRT((((E3745-Hilfswerte!$B$20)/Hilfswerte!$B$21)-Hilfswerte!$B$28)^2+(((F3745-Hilfswerte!$B$22)/Hilfswerte!$B$23)-Hilfswerte!$B$29)^2+(((G3745-Hilfswerte!$B$24)/Hilfswerte!$B$25)-Hilfswerte!$B$30)^2),3)</f>
        <v>1.1970000000000001</v>
      </c>
      <c r="W3745" s="4">
        <f>ROUND(E3745*Hilfswerte!$B$31,0)</f>
        <v>4111</v>
      </c>
      <c r="X3745" s="4">
        <f t="shared" si="470"/>
        <v>1331</v>
      </c>
      <c r="Y3745" s="4" t="str">
        <f>IF(T3745="A - Top-Kunde","bereits Top-Kunde",IF(AND(V3745&lt;=Hilfswerte!$B$34,H3745&lt;0.5*W3745),"Hoch",IF(AND(V3745&lt;=Hilfswerte!$B$35,H3745&lt;0.7*W3745),"Mittel","Niedrig")))</f>
        <v>Niedrig</v>
      </c>
      <c r="Z3745" s="4">
        <f t="shared" si="471"/>
        <v>8.1999999999999993</v>
      </c>
      <c r="AA3745" s="4" t="str">
        <f>IF(J3745&gt;365,"Bereits abgewandert (Segment D)",IF(Z3745&gt;=Hilfswerte!$B$38,"Rot - akut gefaehrdet",IF(Z3745&gt;=Hilfswerte!$B$39,"Gelb - beobachten","Gruen - stabil")))</f>
        <v>Gruen - stabil</v>
      </c>
    </row>
    <row r="3746" spans="1:27" ht="15" customHeight="1" x14ac:dyDescent="0.25">
      <c r="A3746" s="4" t="s">
        <v>4093</v>
      </c>
      <c r="B3746" s="4" t="s">
        <v>650</v>
      </c>
      <c r="C3746" s="4" t="s">
        <v>33</v>
      </c>
      <c r="D3746" s="4" t="s">
        <v>30</v>
      </c>
      <c r="E3746" s="4">
        <v>20</v>
      </c>
      <c r="F3746" s="4">
        <v>4.3</v>
      </c>
      <c r="G3746" s="4">
        <v>9.8000000000000007</v>
      </c>
      <c r="H3746" s="4">
        <v>1656</v>
      </c>
      <c r="I3746" s="4">
        <v>3</v>
      </c>
      <c r="J3746" s="4">
        <v>31</v>
      </c>
      <c r="K3746" s="4">
        <v>0</v>
      </c>
      <c r="L3746" s="4">
        <v>6</v>
      </c>
      <c r="M3746" s="4">
        <v>5</v>
      </c>
      <c r="N3746" s="4">
        <v>-9.8000000000000007</v>
      </c>
      <c r="O3746" s="4">
        <f t="shared" si="464"/>
        <v>4</v>
      </c>
      <c r="P3746" s="4">
        <f t="shared" si="465"/>
        <v>3</v>
      </c>
      <c r="Q3746" s="4">
        <f t="shared" si="466"/>
        <v>3</v>
      </c>
      <c r="R3746" s="4">
        <f t="shared" si="467"/>
        <v>10</v>
      </c>
      <c r="S3746" s="4">
        <f t="shared" si="468"/>
        <v>93.3</v>
      </c>
      <c r="T3746" s="4" t="str">
        <f t="shared" si="469"/>
        <v>C - Entwicklungspotenzial</v>
      </c>
      <c r="U3746" s="4">
        <f>ROUND(((E3746-Hilfswerte!$B$20)/Hilfswerte!$B$21)+((F3746-Hilfswerte!$B$22)/Hilfswerte!$B$23)+((G3746-Hilfswerte!$B$24)/Hilfswerte!$B$25)+0.1*INDEX(Hilfswerte!$B$4:$B$15,MATCH(C3746,Hilfswerte!$A$4:$A$15,0)),2)</f>
        <v>-0.89</v>
      </c>
      <c r="V3746" s="4">
        <f>ROUND(SQRT((((E3746-Hilfswerte!$B$20)/Hilfswerte!$B$21)-Hilfswerte!$B$28)^2+(((F3746-Hilfswerte!$B$22)/Hilfswerte!$B$23)-Hilfswerte!$B$29)^2+(((G3746-Hilfswerte!$B$24)/Hilfswerte!$B$25)-Hilfswerte!$B$30)^2),3)</f>
        <v>0.89900000000000002</v>
      </c>
      <c r="W3746" s="4">
        <f>ROUND(E3746*Hilfswerte!$B$31,0)</f>
        <v>4111</v>
      </c>
      <c r="X3746" s="4">
        <f t="shared" si="470"/>
        <v>2455</v>
      </c>
      <c r="Y3746" s="4" t="str">
        <f>IF(T3746="A - Top-Kunde","bereits Top-Kunde",IF(AND(V3746&lt;=Hilfswerte!$B$34,H3746&lt;0.5*W3746),"Hoch",IF(AND(V3746&lt;=Hilfswerte!$B$35,H3746&lt;0.7*W3746),"Mittel","Niedrig")))</f>
        <v>Mittel</v>
      </c>
      <c r="Z3746" s="4">
        <f t="shared" si="471"/>
        <v>6.7</v>
      </c>
      <c r="AA3746" s="4" t="str">
        <f>IF(J3746&gt;365,"Bereits abgewandert (Segment D)",IF(Z3746&gt;=Hilfswerte!$B$38,"Rot - akut gefaehrdet",IF(Z3746&gt;=Hilfswerte!$B$39,"Gelb - beobachten","Gruen - stabil")))</f>
        <v>Gruen - stabil</v>
      </c>
    </row>
    <row r="3747" spans="1:27" ht="15" customHeight="1" x14ac:dyDescent="0.25">
      <c r="A3747" s="4" t="s">
        <v>4094</v>
      </c>
      <c r="B3747" s="4" t="s">
        <v>225</v>
      </c>
      <c r="C3747" s="4" t="s">
        <v>74</v>
      </c>
      <c r="D3747" s="4" t="s">
        <v>30</v>
      </c>
      <c r="E3747" s="4">
        <v>18</v>
      </c>
      <c r="F3747" s="4">
        <v>6.4</v>
      </c>
      <c r="G3747" s="4">
        <v>2.6</v>
      </c>
      <c r="H3747" s="4">
        <v>2011</v>
      </c>
      <c r="I3747" s="4">
        <v>1</v>
      </c>
      <c r="J3747" s="4">
        <v>216</v>
      </c>
      <c r="K3747" s="4">
        <v>0</v>
      </c>
      <c r="L3747" s="4">
        <v>-7</v>
      </c>
      <c r="M3747" s="4">
        <v>4</v>
      </c>
      <c r="N3747" s="4">
        <v>1.5</v>
      </c>
      <c r="O3747" s="4">
        <f t="shared" si="464"/>
        <v>2</v>
      </c>
      <c r="P3747" s="4">
        <f t="shared" si="465"/>
        <v>1</v>
      </c>
      <c r="Q3747" s="4">
        <f t="shared" si="466"/>
        <v>3</v>
      </c>
      <c r="R3747" s="4">
        <f t="shared" si="467"/>
        <v>6</v>
      </c>
      <c r="S3747" s="4">
        <f t="shared" si="468"/>
        <v>60.8</v>
      </c>
      <c r="T3747" s="4" t="str">
        <f t="shared" si="469"/>
        <v>C - Entwicklungspotenzial</v>
      </c>
      <c r="U3747" s="4">
        <f>ROUND(((E3747-Hilfswerte!$B$20)/Hilfswerte!$B$21)+((F3747-Hilfswerte!$B$22)/Hilfswerte!$B$23)+((G3747-Hilfswerte!$B$24)/Hilfswerte!$B$25)+0.1*INDEX(Hilfswerte!$B$4:$B$15,MATCH(C3747,Hilfswerte!$A$4:$A$15,0)),2)</f>
        <v>-2.06</v>
      </c>
      <c r="V3747" s="4">
        <f>ROUND(SQRT((((E3747-Hilfswerte!$B$20)/Hilfswerte!$B$21)-Hilfswerte!$B$28)^2+(((F3747-Hilfswerte!$B$22)/Hilfswerte!$B$23)-Hilfswerte!$B$29)^2+(((G3747-Hilfswerte!$B$24)/Hilfswerte!$B$25)-Hilfswerte!$B$30)^2),3)</f>
        <v>1.611</v>
      </c>
      <c r="W3747" s="4">
        <f>ROUND(E3747*Hilfswerte!$B$31,0)</f>
        <v>3700</v>
      </c>
      <c r="X3747" s="4">
        <f t="shared" si="470"/>
        <v>1689</v>
      </c>
      <c r="Y3747" s="4" t="str">
        <f>IF(T3747="A - Top-Kunde","bereits Top-Kunde",IF(AND(V3747&lt;=Hilfswerte!$B$34,H3747&lt;0.5*W3747),"Hoch",IF(AND(V3747&lt;=Hilfswerte!$B$35,H3747&lt;0.7*W3747),"Mittel","Niedrig")))</f>
        <v>Niedrig</v>
      </c>
      <c r="Z3747" s="4">
        <f t="shared" si="471"/>
        <v>10.8</v>
      </c>
      <c r="AA3747" s="4" t="str">
        <f>IF(J3747&gt;365,"Bereits abgewandert (Segment D)",IF(Z3747&gt;=Hilfswerte!$B$38,"Rot - akut gefaehrdet",IF(Z3747&gt;=Hilfswerte!$B$39,"Gelb - beobachten","Gruen - stabil")))</f>
        <v>Gruen - stabil</v>
      </c>
    </row>
    <row r="3748" spans="1:27" ht="15" customHeight="1" x14ac:dyDescent="0.25">
      <c r="A3748" s="4" t="s">
        <v>4095</v>
      </c>
      <c r="B3748" s="4" t="s">
        <v>696</v>
      </c>
      <c r="C3748" s="4" t="s">
        <v>89</v>
      </c>
      <c r="D3748" s="4" t="s">
        <v>30</v>
      </c>
      <c r="E3748" s="4">
        <v>396</v>
      </c>
      <c r="F3748" s="4">
        <v>88.4</v>
      </c>
      <c r="G3748" s="4">
        <v>16.399999999999999</v>
      </c>
      <c r="H3748" s="4">
        <v>57155</v>
      </c>
      <c r="I3748" s="4">
        <v>4</v>
      </c>
      <c r="J3748" s="4">
        <v>34</v>
      </c>
      <c r="K3748" s="4">
        <v>0</v>
      </c>
      <c r="L3748" s="4">
        <v>6</v>
      </c>
      <c r="M3748" s="4">
        <v>6</v>
      </c>
      <c r="N3748" s="4">
        <v>15.5</v>
      </c>
      <c r="O3748" s="4">
        <f t="shared" si="464"/>
        <v>4</v>
      </c>
      <c r="P3748" s="4">
        <f t="shared" si="465"/>
        <v>4</v>
      </c>
      <c r="Q3748" s="4">
        <f t="shared" si="466"/>
        <v>5</v>
      </c>
      <c r="R3748" s="4">
        <f t="shared" si="467"/>
        <v>13</v>
      </c>
      <c r="S3748" s="4">
        <f t="shared" si="468"/>
        <v>136</v>
      </c>
      <c r="T3748" s="4" t="str">
        <f t="shared" si="469"/>
        <v>A - Top-Kunde</v>
      </c>
      <c r="U3748" s="4">
        <f>ROUND(((E3748-Hilfswerte!$B$20)/Hilfswerte!$B$21)+((F3748-Hilfswerte!$B$22)/Hilfswerte!$B$23)+((G3748-Hilfswerte!$B$24)/Hilfswerte!$B$25)+0.1*INDEX(Hilfswerte!$B$4:$B$15,MATCH(C3748,Hilfswerte!$A$4:$A$15,0)),2)</f>
        <v>3.55</v>
      </c>
      <c r="V3748" s="4">
        <f>ROUND(SQRT((((E3748-Hilfswerte!$B$20)/Hilfswerte!$B$21)-Hilfswerte!$B$28)^2+(((F3748-Hilfswerte!$B$22)/Hilfswerte!$B$23)-Hilfswerte!$B$29)^2+(((G3748-Hilfswerte!$B$24)/Hilfswerte!$B$25)-Hilfswerte!$B$30)^2),3)</f>
        <v>1.573</v>
      </c>
      <c r="W3748" s="4">
        <f>ROUND(E3748*Hilfswerte!$B$31,0)</f>
        <v>81396</v>
      </c>
      <c r="X3748" s="4">
        <f t="shared" si="470"/>
        <v>24241</v>
      </c>
      <c r="Y3748" s="4" t="str">
        <f>IF(T3748="A - Top-Kunde","bereits Top-Kunde",IF(AND(V3748&lt;=Hilfswerte!$B$34,H3748&lt;0.5*W3748),"Hoch",IF(AND(V3748&lt;=Hilfswerte!$B$35,H3748&lt;0.7*W3748),"Mittel","Niedrig")))</f>
        <v>bereits Top-Kunde</v>
      </c>
      <c r="Z3748" s="4">
        <f t="shared" si="471"/>
        <v>2.9</v>
      </c>
      <c r="AA3748" s="4" t="str">
        <f>IF(J3748&gt;365,"Bereits abgewandert (Segment D)",IF(Z3748&gt;=Hilfswerte!$B$38,"Rot - akut gefaehrdet",IF(Z3748&gt;=Hilfswerte!$B$39,"Gelb - beobachten","Gruen - stabil")))</f>
        <v>Gruen - stabil</v>
      </c>
    </row>
    <row r="3749" spans="1:27" ht="15" customHeight="1" x14ac:dyDescent="0.25">
      <c r="A3749" s="4" t="s">
        <v>4096</v>
      </c>
      <c r="B3749" s="4" t="s">
        <v>567</v>
      </c>
      <c r="C3749" s="4" t="s">
        <v>59</v>
      </c>
      <c r="D3749" s="4" t="s">
        <v>30</v>
      </c>
      <c r="E3749" s="4">
        <v>22</v>
      </c>
      <c r="F3749" s="4">
        <v>5.9</v>
      </c>
      <c r="G3749" s="4">
        <v>16.5</v>
      </c>
      <c r="H3749" s="4">
        <v>8913</v>
      </c>
      <c r="I3749" s="4">
        <v>2</v>
      </c>
      <c r="J3749" s="4">
        <v>20</v>
      </c>
      <c r="K3749" s="4">
        <v>1</v>
      </c>
      <c r="L3749" s="4">
        <v>-6</v>
      </c>
      <c r="M3749" s="4">
        <v>6</v>
      </c>
      <c r="N3749" s="4">
        <v>-16.2</v>
      </c>
      <c r="O3749" s="4">
        <f t="shared" si="464"/>
        <v>5</v>
      </c>
      <c r="P3749" s="4">
        <f t="shared" si="465"/>
        <v>2</v>
      </c>
      <c r="Q3749" s="4">
        <f t="shared" si="466"/>
        <v>5</v>
      </c>
      <c r="R3749" s="4">
        <f t="shared" si="467"/>
        <v>12</v>
      </c>
      <c r="S3749" s="4">
        <f t="shared" si="468"/>
        <v>105.9</v>
      </c>
      <c r="T3749" s="4" t="str">
        <f t="shared" si="469"/>
        <v>B - Kernkunde</v>
      </c>
      <c r="U3749" s="4">
        <f>ROUND(((E3749-Hilfswerte!$B$20)/Hilfswerte!$B$21)+((F3749-Hilfswerte!$B$22)/Hilfswerte!$B$23)+((G3749-Hilfswerte!$B$24)/Hilfswerte!$B$25)+0.1*INDEX(Hilfswerte!$B$4:$B$15,MATCH(C3749,Hilfswerte!$A$4:$A$15,0)),2)</f>
        <v>0.11</v>
      </c>
      <c r="V3749" s="4">
        <f>ROUND(SQRT((((E3749-Hilfswerte!$B$20)/Hilfswerte!$B$21)-Hilfswerte!$B$28)^2+(((F3749-Hilfswerte!$B$22)/Hilfswerte!$B$23)-Hilfswerte!$B$29)^2+(((G3749-Hilfswerte!$B$24)/Hilfswerte!$B$25)-Hilfswerte!$B$30)^2),3)</f>
        <v>1.1910000000000001</v>
      </c>
      <c r="W3749" s="4">
        <f>ROUND(E3749*Hilfswerte!$B$31,0)</f>
        <v>4522</v>
      </c>
      <c r="X3749" s="4">
        <f t="shared" si="470"/>
        <v>0</v>
      </c>
      <c r="Y3749" s="4" t="str">
        <f>IF(T3749="A - Top-Kunde","bereits Top-Kunde",IF(AND(V3749&lt;=Hilfswerte!$B$34,H3749&lt;0.5*W3749),"Hoch",IF(AND(V3749&lt;=Hilfswerte!$B$35,H3749&lt;0.7*W3749),"Mittel","Niedrig")))</f>
        <v>Niedrig</v>
      </c>
      <c r="Z3749" s="4">
        <f t="shared" si="471"/>
        <v>10.5</v>
      </c>
      <c r="AA3749" s="4" t="str">
        <f>IF(J3749&gt;365,"Bereits abgewandert (Segment D)",IF(Z3749&gt;=Hilfswerte!$B$38,"Rot - akut gefaehrdet",IF(Z3749&gt;=Hilfswerte!$B$39,"Gelb - beobachten","Gruen - stabil")))</f>
        <v>Gruen - stabil</v>
      </c>
    </row>
    <row r="3750" spans="1:27" ht="15" customHeight="1" x14ac:dyDescent="0.25">
      <c r="A3750" s="4" t="s">
        <v>4097</v>
      </c>
      <c r="B3750" s="4" t="s">
        <v>533</v>
      </c>
      <c r="C3750" s="4" t="s">
        <v>51</v>
      </c>
      <c r="D3750" s="4" t="s">
        <v>117</v>
      </c>
      <c r="E3750" s="4">
        <v>129</v>
      </c>
      <c r="F3750" s="4">
        <v>19.600000000000001</v>
      </c>
      <c r="G3750" s="4">
        <v>13.9</v>
      </c>
      <c r="H3750" s="4">
        <v>11328</v>
      </c>
      <c r="I3750" s="4">
        <v>1</v>
      </c>
      <c r="J3750" s="4">
        <v>156</v>
      </c>
      <c r="K3750" s="4">
        <v>1</v>
      </c>
      <c r="L3750" s="4">
        <v>23</v>
      </c>
      <c r="M3750" s="4">
        <v>3</v>
      </c>
      <c r="N3750" s="4">
        <v>10.199999999999999</v>
      </c>
      <c r="O3750" s="4">
        <f t="shared" si="464"/>
        <v>3</v>
      </c>
      <c r="P3750" s="4">
        <f t="shared" si="465"/>
        <v>1</v>
      </c>
      <c r="Q3750" s="4">
        <f t="shared" si="466"/>
        <v>5</v>
      </c>
      <c r="R3750" s="4">
        <f t="shared" si="467"/>
        <v>9</v>
      </c>
      <c r="S3750" s="4">
        <f t="shared" si="468"/>
        <v>82.2</v>
      </c>
      <c r="T3750" s="4" t="str">
        <f t="shared" si="469"/>
        <v>C - Entwicklungspotenzial</v>
      </c>
      <c r="U3750" s="4">
        <f>ROUND(((E3750-Hilfswerte!$B$20)/Hilfswerte!$B$21)+((F3750-Hilfswerte!$B$22)/Hilfswerte!$B$23)+((G3750-Hilfswerte!$B$24)/Hilfswerte!$B$25)+0.1*INDEX(Hilfswerte!$B$4:$B$15,MATCH(C3750,Hilfswerte!$A$4:$A$15,0)),2)</f>
        <v>0.82</v>
      </c>
      <c r="V3750" s="4">
        <f>ROUND(SQRT((((E3750-Hilfswerte!$B$20)/Hilfswerte!$B$21)-Hilfswerte!$B$28)^2+(((F3750-Hilfswerte!$B$22)/Hilfswerte!$B$23)-Hilfswerte!$B$29)^2+(((G3750-Hilfswerte!$B$24)/Hilfswerte!$B$25)-Hilfswerte!$B$30)^2),3)</f>
        <v>0.56200000000000006</v>
      </c>
      <c r="W3750" s="4">
        <f>ROUND(E3750*Hilfswerte!$B$31,0)</f>
        <v>26515</v>
      </c>
      <c r="X3750" s="4">
        <f t="shared" si="470"/>
        <v>15187</v>
      </c>
      <c r="Y3750" s="4" t="str">
        <f>IF(T3750="A - Top-Kunde","bereits Top-Kunde",IF(AND(V3750&lt;=Hilfswerte!$B$34,H3750&lt;0.5*W3750),"Hoch",IF(AND(V3750&lt;=Hilfswerte!$B$35,H3750&lt;0.7*W3750),"Mittel","Niedrig")))</f>
        <v>Hoch</v>
      </c>
      <c r="Z3750" s="4">
        <f t="shared" si="471"/>
        <v>15.4</v>
      </c>
      <c r="AA3750" s="4" t="str">
        <f>IF(J3750&gt;365,"Bereits abgewandert (Segment D)",IF(Z3750&gt;=Hilfswerte!$B$38,"Rot - akut gefaehrdet",IF(Z3750&gt;=Hilfswerte!$B$39,"Gelb - beobachten","Gruen - stabil")))</f>
        <v>Gelb - beobachten</v>
      </c>
    </row>
    <row r="3751" spans="1:27" ht="15" customHeight="1" x14ac:dyDescent="0.25">
      <c r="A3751" s="4" t="s">
        <v>4098</v>
      </c>
      <c r="B3751" s="4" t="s">
        <v>241</v>
      </c>
      <c r="C3751" s="4" t="s">
        <v>55</v>
      </c>
      <c r="D3751" s="4" t="s">
        <v>77</v>
      </c>
      <c r="E3751" s="4">
        <v>94</v>
      </c>
      <c r="F3751" s="4">
        <v>16.2</v>
      </c>
      <c r="G3751" s="4">
        <v>23.7</v>
      </c>
      <c r="H3751" s="4">
        <v>5483</v>
      </c>
      <c r="I3751" s="4">
        <v>5</v>
      </c>
      <c r="J3751" s="4">
        <v>15</v>
      </c>
      <c r="K3751" s="4">
        <v>0</v>
      </c>
      <c r="L3751" s="4">
        <v>21</v>
      </c>
      <c r="M3751" s="4">
        <v>1</v>
      </c>
      <c r="N3751" s="4">
        <v>-23</v>
      </c>
      <c r="O3751" s="4">
        <f t="shared" si="464"/>
        <v>5</v>
      </c>
      <c r="P3751" s="4">
        <f t="shared" si="465"/>
        <v>5</v>
      </c>
      <c r="Q3751" s="4">
        <f t="shared" si="466"/>
        <v>4</v>
      </c>
      <c r="R3751" s="4">
        <f t="shared" si="467"/>
        <v>14</v>
      </c>
      <c r="S3751" s="4">
        <f t="shared" si="468"/>
        <v>122.2</v>
      </c>
      <c r="T3751" s="4" t="str">
        <f t="shared" si="469"/>
        <v>B - Kernkunde</v>
      </c>
      <c r="U3751" s="4">
        <f>ROUND(((E3751-Hilfswerte!$B$20)/Hilfswerte!$B$21)+((F3751-Hilfswerte!$B$22)/Hilfswerte!$B$23)+((G3751-Hilfswerte!$B$24)/Hilfswerte!$B$25)+0.1*INDEX(Hilfswerte!$B$4:$B$15,MATCH(C3751,Hilfswerte!$A$4:$A$15,0)),2)</f>
        <v>2.11</v>
      </c>
      <c r="V3751" s="4">
        <f>ROUND(SQRT((((E3751-Hilfswerte!$B$20)/Hilfswerte!$B$21)-Hilfswerte!$B$28)^2+(((F3751-Hilfswerte!$B$22)/Hilfswerte!$B$23)-Hilfswerte!$B$29)^2+(((G3751-Hilfswerte!$B$24)/Hilfswerte!$B$25)-Hilfswerte!$B$30)^2),3)</f>
        <v>2.0449999999999999</v>
      </c>
      <c r="W3751" s="4">
        <f>ROUND(E3751*Hilfswerte!$B$31,0)</f>
        <v>19321</v>
      </c>
      <c r="X3751" s="4">
        <f t="shared" si="470"/>
        <v>13838</v>
      </c>
      <c r="Y3751" s="4" t="str">
        <f>IF(T3751="A - Top-Kunde","bereits Top-Kunde",IF(AND(V3751&lt;=Hilfswerte!$B$34,H3751&lt;0.5*W3751),"Hoch",IF(AND(V3751&lt;=Hilfswerte!$B$35,H3751&lt;0.7*W3751),"Mittel","Niedrig")))</f>
        <v>Niedrig</v>
      </c>
      <c r="Z3751" s="4">
        <f t="shared" si="471"/>
        <v>14.2</v>
      </c>
      <c r="AA3751" s="4" t="str">
        <f>IF(J3751&gt;365,"Bereits abgewandert (Segment D)",IF(Z3751&gt;=Hilfswerte!$B$38,"Rot - akut gefaehrdet",IF(Z3751&gt;=Hilfswerte!$B$39,"Gelb - beobachten","Gruen - stabil")))</f>
        <v>Gelb - beobachten</v>
      </c>
    </row>
    <row r="3752" spans="1:27" ht="15" customHeight="1" x14ac:dyDescent="0.25">
      <c r="A3752" s="4" t="s">
        <v>4099</v>
      </c>
      <c r="B3752" s="4" t="s">
        <v>275</v>
      </c>
      <c r="C3752" s="4" t="s">
        <v>89</v>
      </c>
      <c r="D3752" s="4" t="s">
        <v>30</v>
      </c>
      <c r="E3752" s="4">
        <v>166</v>
      </c>
      <c r="F3752" s="4">
        <v>29.1</v>
      </c>
      <c r="G3752" s="4">
        <v>21.4</v>
      </c>
      <c r="H3752" s="4">
        <v>2734</v>
      </c>
      <c r="I3752" s="4">
        <v>2</v>
      </c>
      <c r="J3752" s="4">
        <v>243</v>
      </c>
      <c r="K3752" s="4">
        <v>0</v>
      </c>
      <c r="L3752" s="4">
        <v>12</v>
      </c>
      <c r="M3752" s="4">
        <v>6</v>
      </c>
      <c r="N3752" s="4">
        <v>-13.2</v>
      </c>
      <c r="O3752" s="4">
        <f t="shared" si="464"/>
        <v>2</v>
      </c>
      <c r="P3752" s="4">
        <f t="shared" si="465"/>
        <v>2</v>
      </c>
      <c r="Q3752" s="4">
        <f t="shared" si="466"/>
        <v>4</v>
      </c>
      <c r="R3752" s="4">
        <f t="shared" si="467"/>
        <v>8</v>
      </c>
      <c r="S3752" s="4">
        <f t="shared" si="468"/>
        <v>69.8</v>
      </c>
      <c r="T3752" s="4" t="str">
        <f t="shared" si="469"/>
        <v>C - Entwicklungspotenzial</v>
      </c>
      <c r="U3752" s="4">
        <f>ROUND(((E3752-Hilfswerte!$B$20)/Hilfswerte!$B$21)+((F3752-Hilfswerte!$B$22)/Hilfswerte!$B$23)+((G3752-Hilfswerte!$B$24)/Hilfswerte!$B$25)+0.1*INDEX(Hilfswerte!$B$4:$B$15,MATCH(C3752,Hilfswerte!$A$4:$A$15,0)),2)</f>
        <v>2.29</v>
      </c>
      <c r="V3752" s="4">
        <f>ROUND(SQRT((((E3752-Hilfswerte!$B$20)/Hilfswerte!$B$21)-Hilfswerte!$B$28)^2+(((F3752-Hilfswerte!$B$22)/Hilfswerte!$B$23)-Hilfswerte!$B$29)^2+(((G3752-Hilfswerte!$B$24)/Hilfswerte!$B$25)-Hilfswerte!$B$30)^2),3)</f>
        <v>1.625</v>
      </c>
      <c r="W3752" s="4">
        <f>ROUND(E3752*Hilfswerte!$B$31,0)</f>
        <v>34121</v>
      </c>
      <c r="X3752" s="4">
        <f t="shared" si="470"/>
        <v>31387</v>
      </c>
      <c r="Y3752" s="4" t="str">
        <f>IF(T3752="A - Top-Kunde","bereits Top-Kunde",IF(AND(V3752&lt;=Hilfswerte!$B$34,H3752&lt;0.5*W3752),"Hoch",IF(AND(V3752&lt;=Hilfswerte!$B$35,H3752&lt;0.7*W3752),"Mittel","Niedrig")))</f>
        <v>Niedrig</v>
      </c>
      <c r="Z3752" s="4">
        <f t="shared" si="471"/>
        <v>19.8</v>
      </c>
      <c r="AA3752" s="4" t="str">
        <f>IF(J3752&gt;365,"Bereits abgewandert (Segment D)",IF(Z3752&gt;=Hilfswerte!$B$38,"Rot - akut gefaehrdet",IF(Z3752&gt;=Hilfswerte!$B$39,"Gelb - beobachten","Gruen - stabil")))</f>
        <v>Gelb - beobachten</v>
      </c>
    </row>
    <row r="3753" spans="1:27" ht="15" customHeight="1" x14ac:dyDescent="0.25">
      <c r="A3753" s="4" t="s">
        <v>4100</v>
      </c>
      <c r="B3753" s="4" t="s">
        <v>108</v>
      </c>
      <c r="C3753" s="4" t="s">
        <v>65</v>
      </c>
      <c r="D3753" s="4" t="s">
        <v>30</v>
      </c>
      <c r="E3753" s="4">
        <v>172</v>
      </c>
      <c r="F3753" s="4">
        <v>54.9</v>
      </c>
      <c r="G3753" s="4">
        <v>10.5</v>
      </c>
      <c r="H3753" s="4">
        <v>8737</v>
      </c>
      <c r="I3753" s="4">
        <v>2</v>
      </c>
      <c r="J3753" s="4">
        <v>17</v>
      </c>
      <c r="K3753" s="4">
        <v>0</v>
      </c>
      <c r="L3753" s="4">
        <v>41</v>
      </c>
      <c r="M3753" s="4">
        <v>1</v>
      </c>
      <c r="N3753" s="4">
        <v>-35.4</v>
      </c>
      <c r="O3753" s="4">
        <f t="shared" si="464"/>
        <v>5</v>
      </c>
      <c r="P3753" s="4">
        <f t="shared" si="465"/>
        <v>2</v>
      </c>
      <c r="Q3753" s="4">
        <f t="shared" si="466"/>
        <v>5</v>
      </c>
      <c r="R3753" s="4">
        <f t="shared" si="467"/>
        <v>12</v>
      </c>
      <c r="S3753" s="4">
        <f t="shared" si="468"/>
        <v>90</v>
      </c>
      <c r="T3753" s="4" t="str">
        <f t="shared" si="469"/>
        <v>C - Entwicklungspotenzial</v>
      </c>
      <c r="U3753" s="4">
        <f>ROUND(((E3753-Hilfswerte!$B$20)/Hilfswerte!$B$21)+((F3753-Hilfswerte!$B$22)/Hilfswerte!$B$23)+((G3753-Hilfswerte!$B$24)/Hilfswerte!$B$25)+0.1*INDEX(Hilfswerte!$B$4:$B$15,MATCH(C3753,Hilfswerte!$A$4:$A$15,0)),2)</f>
        <v>0.7</v>
      </c>
      <c r="V3753" s="4">
        <f>ROUND(SQRT((((E3753-Hilfswerte!$B$20)/Hilfswerte!$B$21)-Hilfswerte!$B$28)^2+(((F3753-Hilfswerte!$B$22)/Hilfswerte!$B$23)-Hilfswerte!$B$29)^2+(((G3753-Hilfswerte!$B$24)/Hilfswerte!$B$25)-Hilfswerte!$B$30)^2),3)</f>
        <v>0.33100000000000002</v>
      </c>
      <c r="W3753" s="4">
        <f>ROUND(E3753*Hilfswerte!$B$31,0)</f>
        <v>35354</v>
      </c>
      <c r="X3753" s="4">
        <f t="shared" si="470"/>
        <v>26617</v>
      </c>
      <c r="Y3753" s="4" t="str">
        <f>IF(T3753="A - Top-Kunde","bereits Top-Kunde",IF(AND(V3753&lt;=Hilfswerte!$B$34,H3753&lt;0.5*W3753),"Hoch",IF(AND(V3753&lt;=Hilfswerte!$B$35,H3753&lt;0.7*W3753),"Mittel","Niedrig")))</f>
        <v>Hoch</v>
      </c>
      <c r="Z3753" s="4">
        <f t="shared" si="471"/>
        <v>23.2</v>
      </c>
      <c r="AA3753" s="4" t="str">
        <f>IF(J3753&gt;365,"Bereits abgewandert (Segment D)",IF(Z3753&gt;=Hilfswerte!$B$38,"Rot - akut gefaehrdet",IF(Z3753&gt;=Hilfswerte!$B$39,"Gelb - beobachten","Gruen - stabil")))</f>
        <v>Rot - akut gefaehrdet</v>
      </c>
    </row>
    <row r="3754" spans="1:27" ht="15" customHeight="1" x14ac:dyDescent="0.25">
      <c r="A3754" s="4" t="s">
        <v>4101</v>
      </c>
      <c r="B3754" s="4" t="s">
        <v>402</v>
      </c>
      <c r="C3754" s="4" t="s">
        <v>51</v>
      </c>
      <c r="D3754" s="4" t="s">
        <v>30</v>
      </c>
      <c r="E3754" s="4">
        <v>6</v>
      </c>
      <c r="F3754" s="4">
        <v>1</v>
      </c>
      <c r="G3754" s="4">
        <v>19.100000000000001</v>
      </c>
      <c r="H3754" s="4">
        <v>129</v>
      </c>
      <c r="I3754" s="4">
        <v>1</v>
      </c>
      <c r="J3754" s="4">
        <v>266</v>
      </c>
      <c r="K3754" s="4">
        <v>0</v>
      </c>
      <c r="L3754" s="4">
        <v>-3</v>
      </c>
      <c r="M3754" s="4">
        <v>6</v>
      </c>
      <c r="N3754" s="4">
        <v>-0.4</v>
      </c>
      <c r="O3754" s="4">
        <f t="shared" si="464"/>
        <v>2</v>
      </c>
      <c r="P3754" s="4">
        <f t="shared" si="465"/>
        <v>1</v>
      </c>
      <c r="Q3754" s="4">
        <f t="shared" si="466"/>
        <v>2</v>
      </c>
      <c r="R3754" s="4">
        <f t="shared" si="467"/>
        <v>5</v>
      </c>
      <c r="S3754" s="4">
        <f t="shared" si="468"/>
        <v>49.8</v>
      </c>
      <c r="T3754" s="4" t="str">
        <f t="shared" si="469"/>
        <v>C - Entwicklungspotenzial</v>
      </c>
      <c r="U3754" s="4">
        <f>ROUND(((E3754-Hilfswerte!$B$20)/Hilfswerte!$B$21)+((F3754-Hilfswerte!$B$22)/Hilfswerte!$B$23)+((G3754-Hilfswerte!$B$24)/Hilfswerte!$B$25)+0.1*INDEX(Hilfswerte!$B$4:$B$15,MATCH(C3754,Hilfswerte!$A$4:$A$15,0)),2)</f>
        <v>0.78</v>
      </c>
      <c r="V3754" s="4">
        <f>ROUND(SQRT((((E3754-Hilfswerte!$B$20)/Hilfswerte!$B$21)-Hilfswerte!$B$28)^2+(((F3754-Hilfswerte!$B$22)/Hilfswerte!$B$23)-Hilfswerte!$B$29)^2+(((G3754-Hilfswerte!$B$24)/Hilfswerte!$B$25)-Hilfswerte!$B$30)^2),3)</f>
        <v>1.575</v>
      </c>
      <c r="W3754" s="4">
        <f>ROUND(E3754*Hilfswerte!$B$31,0)</f>
        <v>1233</v>
      </c>
      <c r="X3754" s="4">
        <f t="shared" si="470"/>
        <v>1104</v>
      </c>
      <c r="Y3754" s="4" t="str">
        <f>IF(T3754="A - Top-Kunde","bereits Top-Kunde",IF(AND(V3754&lt;=Hilfswerte!$B$34,H3754&lt;0.5*W3754),"Hoch",IF(AND(V3754&lt;=Hilfswerte!$B$35,H3754&lt;0.7*W3754),"Mittel","Niedrig")))</f>
        <v>Niedrig</v>
      </c>
      <c r="Z3754" s="4">
        <f t="shared" si="471"/>
        <v>13.5</v>
      </c>
      <c r="AA3754" s="4" t="str">
        <f>IF(J3754&gt;365,"Bereits abgewandert (Segment D)",IF(Z3754&gt;=Hilfswerte!$B$38,"Rot - akut gefaehrdet",IF(Z3754&gt;=Hilfswerte!$B$39,"Gelb - beobachten","Gruen - stabil")))</f>
        <v>Gruen - stabil</v>
      </c>
    </row>
    <row r="3755" spans="1:27" ht="15" customHeight="1" x14ac:dyDescent="0.25">
      <c r="A3755" s="4" t="s">
        <v>4102</v>
      </c>
      <c r="B3755" s="4" t="s">
        <v>138</v>
      </c>
      <c r="C3755" s="4" t="s">
        <v>47</v>
      </c>
      <c r="D3755" s="4" t="s">
        <v>30</v>
      </c>
      <c r="E3755" s="4">
        <v>34</v>
      </c>
      <c r="F3755" s="4">
        <v>11</v>
      </c>
      <c r="G3755" s="4">
        <v>7.2</v>
      </c>
      <c r="H3755" s="4">
        <v>2292</v>
      </c>
      <c r="I3755" s="4">
        <v>2</v>
      </c>
      <c r="J3755" s="4">
        <v>173</v>
      </c>
      <c r="K3755" s="4">
        <v>0</v>
      </c>
      <c r="L3755" s="4">
        <v>0</v>
      </c>
      <c r="M3755" s="4">
        <v>1</v>
      </c>
      <c r="N3755" s="4">
        <v>22.2</v>
      </c>
      <c r="O3755" s="4">
        <f t="shared" si="464"/>
        <v>3</v>
      </c>
      <c r="P3755" s="4">
        <f t="shared" si="465"/>
        <v>2</v>
      </c>
      <c r="Q3755" s="4">
        <f t="shared" si="466"/>
        <v>3</v>
      </c>
      <c r="R3755" s="4">
        <f t="shared" si="467"/>
        <v>8</v>
      </c>
      <c r="S3755" s="4">
        <f t="shared" si="468"/>
        <v>91.1</v>
      </c>
      <c r="T3755" s="4" t="str">
        <f t="shared" si="469"/>
        <v>C - Entwicklungspotenzial</v>
      </c>
      <c r="U3755" s="4">
        <f>ROUND(((E3755-Hilfswerte!$B$20)/Hilfswerte!$B$21)+((F3755-Hilfswerte!$B$22)/Hilfswerte!$B$23)+((G3755-Hilfswerte!$B$24)/Hilfswerte!$B$25)+0.1*INDEX(Hilfswerte!$B$4:$B$15,MATCH(C3755,Hilfswerte!$A$4:$A$15,0)),2)</f>
        <v>-1.07</v>
      </c>
      <c r="V3755" s="4">
        <f>ROUND(SQRT((((E3755-Hilfswerte!$B$20)/Hilfswerte!$B$21)-Hilfswerte!$B$28)^2+(((F3755-Hilfswerte!$B$22)/Hilfswerte!$B$23)-Hilfswerte!$B$29)^2+(((G3755-Hilfswerte!$B$24)/Hilfswerte!$B$25)-Hilfswerte!$B$30)^2),3)</f>
        <v>0.98099999999999998</v>
      </c>
      <c r="W3755" s="4">
        <f>ROUND(E3755*Hilfswerte!$B$31,0)</f>
        <v>6989</v>
      </c>
      <c r="X3755" s="4">
        <f t="shared" si="470"/>
        <v>4697</v>
      </c>
      <c r="Y3755" s="4" t="str">
        <f>IF(T3755="A - Top-Kunde","bereits Top-Kunde",IF(AND(V3755&lt;=Hilfswerte!$B$34,H3755&lt;0.5*W3755),"Hoch",IF(AND(V3755&lt;=Hilfswerte!$B$35,H3755&lt;0.7*W3755),"Mittel","Niedrig")))</f>
        <v>Mittel</v>
      </c>
      <c r="Z3755" s="4">
        <f t="shared" si="471"/>
        <v>8.6999999999999993</v>
      </c>
      <c r="AA3755" s="4" t="str">
        <f>IF(J3755&gt;365,"Bereits abgewandert (Segment D)",IF(Z3755&gt;=Hilfswerte!$B$38,"Rot - akut gefaehrdet",IF(Z3755&gt;=Hilfswerte!$B$39,"Gelb - beobachten","Gruen - stabil")))</f>
        <v>Gruen - stabil</v>
      </c>
    </row>
    <row r="3756" spans="1:27" ht="15" customHeight="1" x14ac:dyDescent="0.25">
      <c r="A3756" s="4" t="s">
        <v>4103</v>
      </c>
      <c r="B3756" s="4" t="s">
        <v>88</v>
      </c>
      <c r="C3756" s="4" t="s">
        <v>29</v>
      </c>
      <c r="D3756" s="4" t="s">
        <v>77</v>
      </c>
      <c r="E3756" s="4">
        <v>30</v>
      </c>
      <c r="F3756" s="4">
        <v>10.4</v>
      </c>
      <c r="G3756" s="4">
        <v>12.8</v>
      </c>
      <c r="H3756" s="4">
        <v>19877</v>
      </c>
      <c r="I3756" s="4">
        <v>2</v>
      </c>
      <c r="J3756" s="4">
        <v>51</v>
      </c>
      <c r="K3756" s="4">
        <v>1</v>
      </c>
      <c r="L3756" s="4">
        <v>10</v>
      </c>
      <c r="M3756" s="4">
        <v>5</v>
      </c>
      <c r="N3756" s="4">
        <v>-27.5</v>
      </c>
      <c r="O3756" s="4">
        <f t="shared" si="464"/>
        <v>4</v>
      </c>
      <c r="P3756" s="4">
        <f t="shared" si="465"/>
        <v>2</v>
      </c>
      <c r="Q3756" s="4">
        <f t="shared" si="466"/>
        <v>5</v>
      </c>
      <c r="R3756" s="4">
        <f t="shared" si="467"/>
        <v>11</v>
      </c>
      <c r="S3756" s="4">
        <f t="shared" si="468"/>
        <v>87.3</v>
      </c>
      <c r="T3756" s="4" t="str">
        <f t="shared" si="469"/>
        <v>C - Entwicklungspotenzial</v>
      </c>
      <c r="U3756" s="4">
        <f>ROUND(((E3756-Hilfswerte!$B$20)/Hilfswerte!$B$21)+((F3756-Hilfswerte!$B$22)/Hilfswerte!$B$23)+((G3756-Hilfswerte!$B$24)/Hilfswerte!$B$25)+0.1*INDEX(Hilfswerte!$B$4:$B$15,MATCH(C3756,Hilfswerte!$A$4:$A$15,0)),2)</f>
        <v>-0.02</v>
      </c>
      <c r="V3756" s="4">
        <f>ROUND(SQRT((((E3756-Hilfswerte!$B$20)/Hilfswerte!$B$21)-Hilfswerte!$B$28)^2+(((F3756-Hilfswerte!$B$22)/Hilfswerte!$B$23)-Hilfswerte!$B$29)^2+(((G3756-Hilfswerte!$B$24)/Hilfswerte!$B$25)-Hilfswerte!$B$30)^2),3)</f>
        <v>0.80600000000000005</v>
      </c>
      <c r="W3756" s="4">
        <f>ROUND(E3756*Hilfswerte!$B$31,0)</f>
        <v>6166</v>
      </c>
      <c r="X3756" s="4">
        <f t="shared" si="470"/>
        <v>0</v>
      </c>
      <c r="Y3756" s="4" t="str">
        <f>IF(T3756="A - Top-Kunde","bereits Top-Kunde",IF(AND(V3756&lt;=Hilfswerte!$B$34,H3756&lt;0.5*W3756),"Hoch",IF(AND(V3756&lt;=Hilfswerte!$B$35,H3756&lt;0.7*W3756),"Mittel","Niedrig")))</f>
        <v>Niedrig</v>
      </c>
      <c r="Z3756" s="4">
        <f t="shared" si="471"/>
        <v>18.600000000000001</v>
      </c>
      <c r="AA3756" s="4" t="str">
        <f>IF(J3756&gt;365,"Bereits abgewandert (Segment D)",IF(Z3756&gt;=Hilfswerte!$B$38,"Rot - akut gefaehrdet",IF(Z3756&gt;=Hilfswerte!$B$39,"Gelb - beobachten","Gruen - stabil")))</f>
        <v>Gelb - beobachten</v>
      </c>
    </row>
    <row r="3757" spans="1:27" ht="15" customHeight="1" x14ac:dyDescent="0.25">
      <c r="A3757" s="4" t="s">
        <v>4104</v>
      </c>
      <c r="B3757" s="4" t="s">
        <v>229</v>
      </c>
      <c r="C3757" s="4" t="s">
        <v>55</v>
      </c>
      <c r="D3757" s="4" t="s">
        <v>93</v>
      </c>
      <c r="E3757" s="4">
        <v>21</v>
      </c>
      <c r="F3757" s="4">
        <v>5.4</v>
      </c>
      <c r="G3757" s="4">
        <v>7.5</v>
      </c>
      <c r="H3757" s="4">
        <v>1154</v>
      </c>
      <c r="I3757" s="4">
        <v>4</v>
      </c>
      <c r="J3757" s="4">
        <v>110</v>
      </c>
      <c r="K3757" s="4">
        <v>0</v>
      </c>
      <c r="L3757" s="4">
        <v>28</v>
      </c>
      <c r="M3757" s="4">
        <v>4</v>
      </c>
      <c r="N3757" s="4">
        <v>-32.5</v>
      </c>
      <c r="O3757" s="4">
        <f t="shared" si="464"/>
        <v>3</v>
      </c>
      <c r="P3757" s="4">
        <f t="shared" si="465"/>
        <v>4</v>
      </c>
      <c r="Q3757" s="4">
        <f t="shared" si="466"/>
        <v>3</v>
      </c>
      <c r="R3757" s="4">
        <f t="shared" si="467"/>
        <v>10</v>
      </c>
      <c r="S3757" s="4">
        <f t="shared" si="468"/>
        <v>75.400000000000006</v>
      </c>
      <c r="T3757" s="4" t="str">
        <f t="shared" si="469"/>
        <v>C - Entwicklungspotenzial</v>
      </c>
      <c r="U3757" s="4">
        <f>ROUND(((E3757-Hilfswerte!$B$20)/Hilfswerte!$B$21)+((F3757-Hilfswerte!$B$22)/Hilfswerte!$B$23)+((G3757-Hilfswerte!$B$24)/Hilfswerte!$B$25)+0.1*INDEX(Hilfswerte!$B$4:$B$15,MATCH(C3757,Hilfswerte!$A$4:$A$15,0)),2)</f>
        <v>-0.97</v>
      </c>
      <c r="V3757" s="4">
        <f>ROUND(SQRT((((E3757-Hilfswerte!$B$20)/Hilfswerte!$B$21)-Hilfswerte!$B$28)^2+(((F3757-Hilfswerte!$B$22)/Hilfswerte!$B$23)-Hilfswerte!$B$29)^2+(((G3757-Hilfswerte!$B$24)/Hilfswerte!$B$25)-Hilfswerte!$B$30)^2),3)</f>
        <v>1.038</v>
      </c>
      <c r="W3757" s="4">
        <f>ROUND(E3757*Hilfswerte!$B$31,0)</f>
        <v>4316</v>
      </c>
      <c r="X3757" s="4">
        <f t="shared" si="470"/>
        <v>3162</v>
      </c>
      <c r="Y3757" s="4" t="str">
        <f>IF(T3757="A - Top-Kunde","bereits Top-Kunde",IF(AND(V3757&lt;=Hilfswerte!$B$34,H3757&lt;0.5*W3757),"Hoch",IF(AND(V3757&lt;=Hilfswerte!$B$35,H3757&lt;0.7*W3757),"Mittel","Niedrig")))</f>
        <v>Mittel</v>
      </c>
      <c r="Z3757" s="4">
        <f t="shared" si="471"/>
        <v>24.1</v>
      </c>
      <c r="AA3757" s="4" t="str">
        <f>IF(J3757&gt;365,"Bereits abgewandert (Segment D)",IF(Z3757&gt;=Hilfswerte!$B$38,"Rot - akut gefaehrdet",IF(Z3757&gt;=Hilfswerte!$B$39,"Gelb - beobachten","Gruen - stabil")))</f>
        <v>Rot - akut gefaehrdet</v>
      </c>
    </row>
    <row r="3758" spans="1:27" ht="15" customHeight="1" x14ac:dyDescent="0.25">
      <c r="A3758" s="4" t="s">
        <v>4105</v>
      </c>
      <c r="B3758" s="4" t="s">
        <v>1183</v>
      </c>
      <c r="C3758" s="4" t="s">
        <v>38</v>
      </c>
      <c r="D3758" s="4" t="s">
        <v>77</v>
      </c>
      <c r="E3758" s="4">
        <v>111</v>
      </c>
      <c r="F3758" s="4">
        <v>32</v>
      </c>
      <c r="G3758" s="4">
        <v>8.3000000000000007</v>
      </c>
      <c r="H3758" s="4">
        <v>4292</v>
      </c>
      <c r="I3758" s="4">
        <v>1</v>
      </c>
      <c r="J3758" s="4">
        <v>231</v>
      </c>
      <c r="K3758" s="4">
        <v>0</v>
      </c>
      <c r="L3758" s="4">
        <v>36</v>
      </c>
      <c r="M3758" s="4">
        <v>2</v>
      </c>
      <c r="N3758" s="4">
        <v>2.1</v>
      </c>
      <c r="O3758" s="4">
        <f t="shared" si="464"/>
        <v>2</v>
      </c>
      <c r="P3758" s="4">
        <f t="shared" si="465"/>
        <v>1</v>
      </c>
      <c r="Q3758" s="4">
        <f t="shared" si="466"/>
        <v>4</v>
      </c>
      <c r="R3758" s="4">
        <f t="shared" si="467"/>
        <v>7</v>
      </c>
      <c r="S3758" s="4">
        <f t="shared" si="468"/>
        <v>60.3</v>
      </c>
      <c r="T3758" s="4" t="str">
        <f t="shared" si="469"/>
        <v>C - Entwicklungspotenzial</v>
      </c>
      <c r="U3758" s="4">
        <f>ROUND(((E3758-Hilfswerte!$B$20)/Hilfswerte!$B$21)+((F3758-Hilfswerte!$B$22)/Hilfswerte!$B$23)+((G3758-Hilfswerte!$B$24)/Hilfswerte!$B$25)+0.1*INDEX(Hilfswerte!$B$4:$B$15,MATCH(C3758,Hilfswerte!$A$4:$A$15,0)),2)</f>
        <v>7.0000000000000007E-2</v>
      </c>
      <c r="V3758" s="4">
        <f>ROUND(SQRT((((E3758-Hilfswerte!$B$20)/Hilfswerte!$B$21)-Hilfswerte!$B$28)^2+(((F3758-Hilfswerte!$B$22)/Hilfswerte!$B$23)-Hilfswerte!$B$29)^2+(((G3758-Hilfswerte!$B$24)/Hilfswerte!$B$25)-Hilfswerte!$B$30)^2),3)</f>
        <v>0.53100000000000003</v>
      </c>
      <c r="W3758" s="4">
        <f>ROUND(E3758*Hilfswerte!$B$31,0)</f>
        <v>22816</v>
      </c>
      <c r="X3758" s="4">
        <f t="shared" si="470"/>
        <v>18524</v>
      </c>
      <c r="Y3758" s="4" t="str">
        <f>IF(T3758="A - Top-Kunde","bereits Top-Kunde",IF(AND(V3758&lt;=Hilfswerte!$B$34,H3758&lt;0.5*W3758),"Hoch",IF(AND(V3758&lt;=Hilfswerte!$B$35,H3758&lt;0.7*W3758),"Mittel","Niedrig")))</f>
        <v>Hoch</v>
      </c>
      <c r="Z3758" s="4">
        <f t="shared" si="471"/>
        <v>18.8</v>
      </c>
      <c r="AA3758" s="4" t="str">
        <f>IF(J3758&gt;365,"Bereits abgewandert (Segment D)",IF(Z3758&gt;=Hilfswerte!$B$38,"Rot - akut gefaehrdet",IF(Z3758&gt;=Hilfswerte!$B$39,"Gelb - beobachten","Gruen - stabil")))</f>
        <v>Gelb - beobachten</v>
      </c>
    </row>
    <row r="3759" spans="1:27" ht="15" customHeight="1" x14ac:dyDescent="0.25">
      <c r="A3759" s="4" t="s">
        <v>4106</v>
      </c>
      <c r="B3759" s="4" t="s">
        <v>28</v>
      </c>
      <c r="C3759" s="4" t="s">
        <v>59</v>
      </c>
      <c r="D3759" s="4" t="s">
        <v>77</v>
      </c>
      <c r="E3759" s="4">
        <v>9</v>
      </c>
      <c r="F3759" s="4">
        <v>2.2999999999999998</v>
      </c>
      <c r="G3759" s="4">
        <v>6.4</v>
      </c>
      <c r="H3759" s="4">
        <v>608</v>
      </c>
      <c r="I3759" s="4">
        <v>1</v>
      </c>
      <c r="J3759" s="4">
        <v>181</v>
      </c>
      <c r="K3759" s="4">
        <v>1</v>
      </c>
      <c r="L3759" s="4">
        <v>6</v>
      </c>
      <c r="M3759" s="4">
        <v>1</v>
      </c>
      <c r="N3759" s="4">
        <v>-26.8</v>
      </c>
      <c r="O3759" s="4">
        <f t="shared" si="464"/>
        <v>2</v>
      </c>
      <c r="P3759" s="4">
        <f t="shared" si="465"/>
        <v>1</v>
      </c>
      <c r="Q3759" s="4">
        <f t="shared" si="466"/>
        <v>2</v>
      </c>
      <c r="R3759" s="4">
        <f t="shared" si="467"/>
        <v>5</v>
      </c>
      <c r="S3759" s="4">
        <f t="shared" si="468"/>
        <v>28.8</v>
      </c>
      <c r="T3759" s="4" t="str">
        <f t="shared" si="469"/>
        <v>C - Entwicklungspotenzial</v>
      </c>
      <c r="U3759" s="4">
        <f>ROUND(((E3759-Hilfswerte!$B$20)/Hilfswerte!$B$21)+((F3759-Hilfswerte!$B$22)/Hilfswerte!$B$23)+((G3759-Hilfswerte!$B$24)/Hilfswerte!$B$25)+0.1*INDEX(Hilfswerte!$B$4:$B$15,MATCH(C3759,Hilfswerte!$A$4:$A$15,0)),2)</f>
        <v>-1.62</v>
      </c>
      <c r="V3759" s="4">
        <f>ROUND(SQRT((((E3759-Hilfswerte!$B$20)/Hilfswerte!$B$21)-Hilfswerte!$B$28)^2+(((F3759-Hilfswerte!$B$22)/Hilfswerte!$B$23)-Hilfswerte!$B$29)^2+(((G3759-Hilfswerte!$B$24)/Hilfswerte!$B$25)-Hilfswerte!$B$30)^2),3)</f>
        <v>1.2030000000000001</v>
      </c>
      <c r="W3759" s="4">
        <f>ROUND(E3759*Hilfswerte!$B$31,0)</f>
        <v>1850</v>
      </c>
      <c r="X3759" s="4">
        <f t="shared" si="470"/>
        <v>1242</v>
      </c>
      <c r="Y3759" s="4" t="str">
        <f>IF(T3759="A - Top-Kunde","bereits Top-Kunde",IF(AND(V3759&lt;=Hilfswerte!$B$34,H3759&lt;0.5*W3759),"Hoch",IF(AND(V3759&lt;=Hilfswerte!$B$35,H3759&lt;0.7*W3759),"Mittel","Niedrig")))</f>
        <v>Niedrig</v>
      </c>
      <c r="Z3759" s="4">
        <f t="shared" si="471"/>
        <v>24</v>
      </c>
      <c r="AA3759" s="4" t="str">
        <f>IF(J3759&gt;365,"Bereits abgewandert (Segment D)",IF(Z3759&gt;=Hilfswerte!$B$38,"Rot - akut gefaehrdet",IF(Z3759&gt;=Hilfswerte!$B$39,"Gelb - beobachten","Gruen - stabil")))</f>
        <v>Rot - akut gefaehrdet</v>
      </c>
    </row>
    <row r="3760" spans="1:27" ht="15" customHeight="1" x14ac:dyDescent="0.25">
      <c r="A3760" s="4" t="s">
        <v>4107</v>
      </c>
      <c r="B3760" s="4" t="s">
        <v>614</v>
      </c>
      <c r="C3760" s="4" t="s">
        <v>33</v>
      </c>
      <c r="D3760" s="4" t="s">
        <v>93</v>
      </c>
      <c r="E3760" s="4">
        <v>45</v>
      </c>
      <c r="F3760" s="4">
        <v>8.6999999999999993</v>
      </c>
      <c r="G3760" s="4">
        <v>1.6</v>
      </c>
      <c r="H3760" s="4">
        <v>8798</v>
      </c>
      <c r="I3760" s="4">
        <v>6</v>
      </c>
      <c r="J3760" s="4">
        <v>23</v>
      </c>
      <c r="K3760" s="4">
        <v>0</v>
      </c>
      <c r="L3760" s="4">
        <v>19</v>
      </c>
      <c r="M3760" s="4">
        <v>2</v>
      </c>
      <c r="N3760" s="4">
        <v>36.5</v>
      </c>
      <c r="O3760" s="4">
        <f t="shared" si="464"/>
        <v>5</v>
      </c>
      <c r="P3760" s="4">
        <f t="shared" si="465"/>
        <v>5</v>
      </c>
      <c r="Q3760" s="4">
        <f t="shared" si="466"/>
        <v>5</v>
      </c>
      <c r="R3760" s="4">
        <f t="shared" si="467"/>
        <v>15</v>
      </c>
      <c r="S3760" s="4">
        <f t="shared" si="468"/>
        <v>162.6</v>
      </c>
      <c r="T3760" s="4" t="str">
        <f t="shared" si="469"/>
        <v>A - Top-Kunde</v>
      </c>
      <c r="U3760" s="4">
        <f>ROUND(((E3760-Hilfswerte!$B$20)/Hilfswerte!$B$21)+((F3760-Hilfswerte!$B$22)/Hilfswerte!$B$23)+((G3760-Hilfswerte!$B$24)/Hilfswerte!$B$25)+0.1*INDEX(Hilfswerte!$B$4:$B$15,MATCH(C3760,Hilfswerte!$A$4:$A$15,0)),2)</f>
        <v>-2.0099999999999998</v>
      </c>
      <c r="V3760" s="4">
        <f>ROUND(SQRT((((E3760-Hilfswerte!$B$20)/Hilfswerte!$B$21)-Hilfswerte!$B$28)^2+(((F3760-Hilfswerte!$B$22)/Hilfswerte!$B$23)-Hilfswerte!$B$29)^2+(((G3760-Hilfswerte!$B$24)/Hilfswerte!$B$25)-Hilfswerte!$B$30)^2),3)</f>
        <v>1.696</v>
      </c>
      <c r="W3760" s="4">
        <f>ROUND(E3760*Hilfswerte!$B$31,0)</f>
        <v>9250</v>
      </c>
      <c r="X3760" s="4">
        <f t="shared" si="470"/>
        <v>452</v>
      </c>
      <c r="Y3760" s="4" t="str">
        <f>IF(T3760="A - Top-Kunde","bereits Top-Kunde",IF(AND(V3760&lt;=Hilfswerte!$B$34,H3760&lt;0.5*W3760),"Hoch",IF(AND(V3760&lt;=Hilfswerte!$B$35,H3760&lt;0.7*W3760),"Mittel","Niedrig")))</f>
        <v>bereits Top-Kunde</v>
      </c>
      <c r="Z3760" s="4">
        <f t="shared" si="471"/>
        <v>5</v>
      </c>
      <c r="AA3760" s="4" t="str">
        <f>IF(J3760&gt;365,"Bereits abgewandert (Segment D)",IF(Z3760&gt;=Hilfswerte!$B$38,"Rot - akut gefaehrdet",IF(Z3760&gt;=Hilfswerte!$B$39,"Gelb - beobachten","Gruen - stabil")))</f>
        <v>Gruen - stabil</v>
      </c>
    </row>
    <row r="3761" spans="1:27" ht="15" customHeight="1" x14ac:dyDescent="0.25">
      <c r="A3761" s="4" t="s">
        <v>4108</v>
      </c>
      <c r="B3761" s="4" t="s">
        <v>321</v>
      </c>
      <c r="C3761" s="4" t="s">
        <v>55</v>
      </c>
      <c r="D3761" s="4" t="s">
        <v>30</v>
      </c>
      <c r="E3761" s="4">
        <v>72</v>
      </c>
      <c r="F3761" s="4">
        <v>13.8</v>
      </c>
      <c r="G3761" s="4">
        <v>8.4</v>
      </c>
      <c r="H3761" s="4">
        <v>55569</v>
      </c>
      <c r="I3761" s="4">
        <v>5</v>
      </c>
      <c r="J3761" s="4">
        <v>28</v>
      </c>
      <c r="K3761" s="4">
        <v>1</v>
      </c>
      <c r="L3761" s="4">
        <v>10</v>
      </c>
      <c r="M3761" s="4">
        <v>2</v>
      </c>
      <c r="N3761" s="4">
        <v>-14.1</v>
      </c>
      <c r="O3761" s="4">
        <f t="shared" si="464"/>
        <v>5</v>
      </c>
      <c r="P3761" s="4">
        <f t="shared" si="465"/>
        <v>5</v>
      </c>
      <c r="Q3761" s="4">
        <f t="shared" si="466"/>
        <v>5</v>
      </c>
      <c r="R3761" s="4">
        <f t="shared" si="467"/>
        <v>15</v>
      </c>
      <c r="S3761" s="4">
        <f t="shared" si="468"/>
        <v>134</v>
      </c>
      <c r="T3761" s="4" t="str">
        <f t="shared" si="469"/>
        <v>A - Top-Kunde</v>
      </c>
      <c r="U3761" s="4">
        <f>ROUND(((E3761-Hilfswerte!$B$20)/Hilfswerte!$B$21)+((F3761-Hilfswerte!$B$22)/Hilfswerte!$B$23)+((G3761-Hilfswerte!$B$24)/Hilfswerte!$B$25)+0.1*INDEX(Hilfswerte!$B$4:$B$15,MATCH(C3761,Hilfswerte!$A$4:$A$15,0)),2)</f>
        <v>-0.45</v>
      </c>
      <c r="V3761" s="4">
        <f>ROUND(SQRT((((E3761-Hilfswerte!$B$20)/Hilfswerte!$B$21)-Hilfswerte!$B$28)^2+(((F3761-Hilfswerte!$B$22)/Hilfswerte!$B$23)-Hilfswerte!$B$29)^2+(((G3761-Hilfswerte!$B$24)/Hilfswerte!$B$25)-Hilfswerte!$B$30)^2),3)</f>
        <v>0.74199999999999999</v>
      </c>
      <c r="W3761" s="4">
        <f>ROUND(E3761*Hilfswerte!$B$31,0)</f>
        <v>14799</v>
      </c>
      <c r="X3761" s="4">
        <f t="shared" si="470"/>
        <v>0</v>
      </c>
      <c r="Y3761" s="4" t="str">
        <f>IF(T3761="A - Top-Kunde","bereits Top-Kunde",IF(AND(V3761&lt;=Hilfswerte!$B$34,H3761&lt;0.5*W3761),"Hoch",IF(AND(V3761&lt;=Hilfswerte!$B$35,H3761&lt;0.7*W3761),"Mittel","Niedrig")))</f>
        <v>bereits Top-Kunde</v>
      </c>
      <c r="Z3761" s="4">
        <f t="shared" si="471"/>
        <v>12</v>
      </c>
      <c r="AA3761" s="4" t="str">
        <f>IF(J3761&gt;365,"Bereits abgewandert (Segment D)",IF(Z3761&gt;=Hilfswerte!$B$38,"Rot - akut gefaehrdet",IF(Z3761&gt;=Hilfswerte!$B$39,"Gelb - beobachten","Gruen - stabil")))</f>
        <v>Gruen - stabil</v>
      </c>
    </row>
    <row r="3762" spans="1:27" ht="15" customHeight="1" x14ac:dyDescent="0.25">
      <c r="A3762" s="4" t="s">
        <v>4109</v>
      </c>
      <c r="B3762" s="4" t="s">
        <v>40</v>
      </c>
      <c r="C3762" s="4" t="s">
        <v>62</v>
      </c>
      <c r="D3762" s="4" t="s">
        <v>56</v>
      </c>
      <c r="E3762" s="4">
        <v>202</v>
      </c>
      <c r="F3762" s="4">
        <v>44.6</v>
      </c>
      <c r="G3762" s="4">
        <v>13.4</v>
      </c>
      <c r="H3762" s="4">
        <v>12645</v>
      </c>
      <c r="I3762" s="4">
        <v>3</v>
      </c>
      <c r="J3762" s="4">
        <v>190</v>
      </c>
      <c r="K3762" s="4">
        <v>1</v>
      </c>
      <c r="L3762" s="4">
        <v>10</v>
      </c>
      <c r="M3762" s="4">
        <v>6</v>
      </c>
      <c r="N3762" s="4">
        <v>4.5999999999999996</v>
      </c>
      <c r="O3762" s="4">
        <f t="shared" si="464"/>
        <v>2</v>
      </c>
      <c r="P3762" s="4">
        <f t="shared" si="465"/>
        <v>3</v>
      </c>
      <c r="Q3762" s="4">
        <f t="shared" si="466"/>
        <v>5</v>
      </c>
      <c r="R3762" s="4">
        <f t="shared" si="467"/>
        <v>10</v>
      </c>
      <c r="S3762" s="4">
        <f t="shared" si="468"/>
        <v>93.3</v>
      </c>
      <c r="T3762" s="4" t="str">
        <f t="shared" si="469"/>
        <v>C - Entwicklungspotenzial</v>
      </c>
      <c r="U3762" s="4">
        <f>ROUND(((E3762-Hilfswerte!$B$20)/Hilfswerte!$B$21)+((F3762-Hilfswerte!$B$22)/Hilfswerte!$B$23)+((G3762-Hilfswerte!$B$24)/Hilfswerte!$B$25)+0.1*INDEX(Hilfswerte!$B$4:$B$15,MATCH(C3762,Hilfswerte!$A$4:$A$15,0)),2)</f>
        <v>1.58</v>
      </c>
      <c r="V3762" s="4">
        <f>ROUND(SQRT((((E3762-Hilfswerte!$B$20)/Hilfswerte!$B$21)-Hilfswerte!$B$28)^2+(((F3762-Hilfswerte!$B$22)/Hilfswerte!$B$23)-Hilfswerte!$B$29)^2+(((G3762-Hilfswerte!$B$24)/Hilfswerte!$B$25)-Hilfswerte!$B$30)^2),3)</f>
        <v>0.39800000000000002</v>
      </c>
      <c r="W3762" s="4">
        <f>ROUND(E3762*Hilfswerte!$B$31,0)</f>
        <v>41520</v>
      </c>
      <c r="X3762" s="4">
        <f t="shared" si="470"/>
        <v>28875</v>
      </c>
      <c r="Y3762" s="4" t="str">
        <f>IF(T3762="A - Top-Kunde","bereits Top-Kunde",IF(AND(V3762&lt;=Hilfswerte!$B$34,H3762&lt;0.5*W3762),"Hoch",IF(AND(V3762&lt;=Hilfswerte!$B$35,H3762&lt;0.7*W3762),"Mittel","Niedrig")))</f>
        <v>Hoch</v>
      </c>
      <c r="Z3762" s="4">
        <f t="shared" si="471"/>
        <v>14.5</v>
      </c>
      <c r="AA3762" s="4" t="str">
        <f>IF(J3762&gt;365,"Bereits abgewandert (Segment D)",IF(Z3762&gt;=Hilfswerte!$B$38,"Rot - akut gefaehrdet",IF(Z3762&gt;=Hilfswerte!$B$39,"Gelb - beobachten","Gruen - stabil")))</f>
        <v>Gelb - beobachten</v>
      </c>
    </row>
    <row r="3763" spans="1:27" ht="15" customHeight="1" x14ac:dyDescent="0.25">
      <c r="A3763" s="4" t="s">
        <v>4110</v>
      </c>
      <c r="B3763" s="4" t="s">
        <v>906</v>
      </c>
      <c r="C3763" s="4" t="s">
        <v>55</v>
      </c>
      <c r="D3763" s="4" t="s">
        <v>30</v>
      </c>
      <c r="E3763" s="4">
        <v>13</v>
      </c>
      <c r="F3763" s="4">
        <v>3.3</v>
      </c>
      <c r="G3763" s="4">
        <v>14.9</v>
      </c>
      <c r="H3763" s="4">
        <v>7992</v>
      </c>
      <c r="I3763" s="4">
        <v>4</v>
      </c>
      <c r="J3763" s="4">
        <v>6</v>
      </c>
      <c r="K3763" s="4">
        <v>1</v>
      </c>
      <c r="L3763" s="4">
        <v>3</v>
      </c>
      <c r="M3763" s="4">
        <v>4</v>
      </c>
      <c r="N3763" s="4">
        <v>17.399999999999999</v>
      </c>
      <c r="O3763" s="4">
        <f t="shared" si="464"/>
        <v>5</v>
      </c>
      <c r="P3763" s="4">
        <f t="shared" si="465"/>
        <v>4</v>
      </c>
      <c r="Q3763" s="4">
        <f t="shared" si="466"/>
        <v>5</v>
      </c>
      <c r="R3763" s="4">
        <f t="shared" si="467"/>
        <v>14</v>
      </c>
      <c r="S3763" s="4">
        <f t="shared" si="468"/>
        <v>141.80000000000001</v>
      </c>
      <c r="T3763" s="4" t="str">
        <f t="shared" si="469"/>
        <v>A - Top-Kunde</v>
      </c>
      <c r="U3763" s="4">
        <f>ROUND(((E3763-Hilfswerte!$B$20)/Hilfswerte!$B$21)+((F3763-Hilfswerte!$B$22)/Hilfswerte!$B$23)+((G3763-Hilfswerte!$B$24)/Hilfswerte!$B$25)+0.1*INDEX(Hilfswerte!$B$4:$B$15,MATCH(C3763,Hilfswerte!$A$4:$A$15,0)),2)</f>
        <v>0.14000000000000001</v>
      </c>
      <c r="V3763" s="4">
        <f>ROUND(SQRT((((E3763-Hilfswerte!$B$20)/Hilfswerte!$B$21)-Hilfswerte!$B$28)^2+(((F3763-Hilfswerte!$B$22)/Hilfswerte!$B$23)-Hilfswerte!$B$29)^2+(((G3763-Hilfswerte!$B$24)/Hilfswerte!$B$25)-Hilfswerte!$B$30)^2),3)</f>
        <v>1.0780000000000001</v>
      </c>
      <c r="W3763" s="4">
        <f>ROUND(E3763*Hilfswerte!$B$31,0)</f>
        <v>2672</v>
      </c>
      <c r="X3763" s="4">
        <f t="shared" si="470"/>
        <v>0</v>
      </c>
      <c r="Y3763" s="4" t="str">
        <f>IF(T3763="A - Top-Kunde","bereits Top-Kunde",IF(AND(V3763&lt;=Hilfswerte!$B$34,H3763&lt;0.5*W3763),"Hoch",IF(AND(V3763&lt;=Hilfswerte!$B$35,H3763&lt;0.7*W3763),"Mittel","Niedrig")))</f>
        <v>bereits Top-Kunde</v>
      </c>
      <c r="Z3763" s="4">
        <f t="shared" si="471"/>
        <v>3.9</v>
      </c>
      <c r="AA3763" s="4" t="str">
        <f>IF(J3763&gt;365,"Bereits abgewandert (Segment D)",IF(Z3763&gt;=Hilfswerte!$B$38,"Rot - akut gefaehrdet",IF(Z3763&gt;=Hilfswerte!$B$39,"Gelb - beobachten","Gruen - stabil")))</f>
        <v>Gruen - stabil</v>
      </c>
    </row>
    <row r="3764" spans="1:27" ht="15" customHeight="1" x14ac:dyDescent="0.25">
      <c r="A3764" s="4" t="s">
        <v>4111</v>
      </c>
      <c r="B3764" s="4" t="s">
        <v>142</v>
      </c>
      <c r="C3764" s="4" t="s">
        <v>33</v>
      </c>
      <c r="D3764" s="4" t="s">
        <v>30</v>
      </c>
      <c r="E3764" s="4">
        <v>75</v>
      </c>
      <c r="F3764" s="4">
        <v>16.899999999999999</v>
      </c>
      <c r="G3764" s="4">
        <v>21</v>
      </c>
      <c r="H3764" s="4">
        <v>5381</v>
      </c>
      <c r="I3764" s="4">
        <v>2</v>
      </c>
      <c r="J3764" s="4">
        <v>29</v>
      </c>
      <c r="K3764" s="4">
        <v>0</v>
      </c>
      <c r="L3764" s="4">
        <v>0</v>
      </c>
      <c r="M3764" s="4">
        <v>4</v>
      </c>
      <c r="N3764" s="4">
        <v>17.2</v>
      </c>
      <c r="O3764" s="4">
        <f t="shared" si="464"/>
        <v>5</v>
      </c>
      <c r="P3764" s="4">
        <f t="shared" si="465"/>
        <v>2</v>
      </c>
      <c r="Q3764" s="4">
        <f t="shared" si="466"/>
        <v>4</v>
      </c>
      <c r="R3764" s="4">
        <f t="shared" si="467"/>
        <v>11</v>
      </c>
      <c r="S3764" s="4">
        <f t="shared" si="468"/>
        <v>118.6</v>
      </c>
      <c r="T3764" s="4" t="str">
        <f t="shared" si="469"/>
        <v>B - Kernkunde</v>
      </c>
      <c r="U3764" s="4">
        <f>ROUND(((E3764-Hilfswerte!$B$20)/Hilfswerte!$B$21)+((F3764-Hilfswerte!$B$22)/Hilfswerte!$B$23)+((G3764-Hilfswerte!$B$24)/Hilfswerte!$B$25)+0.1*INDEX(Hilfswerte!$B$4:$B$15,MATCH(C3764,Hilfswerte!$A$4:$A$15,0)),2)</f>
        <v>1.35</v>
      </c>
      <c r="V3764" s="4">
        <f>ROUND(SQRT((((E3764-Hilfswerte!$B$20)/Hilfswerte!$B$21)-Hilfswerte!$B$28)^2+(((F3764-Hilfswerte!$B$22)/Hilfswerte!$B$23)-Hilfswerte!$B$29)^2+(((G3764-Hilfswerte!$B$24)/Hilfswerte!$B$25)-Hilfswerte!$B$30)^2),3)</f>
        <v>1.647</v>
      </c>
      <c r="W3764" s="4">
        <f>ROUND(E3764*Hilfswerte!$B$31,0)</f>
        <v>15416</v>
      </c>
      <c r="X3764" s="4">
        <f t="shared" si="470"/>
        <v>10035</v>
      </c>
      <c r="Y3764" s="4" t="str">
        <f>IF(T3764="A - Top-Kunde","bereits Top-Kunde",IF(AND(V3764&lt;=Hilfswerte!$B$34,H3764&lt;0.5*W3764),"Hoch",IF(AND(V3764&lt;=Hilfswerte!$B$35,H3764&lt;0.7*W3764),"Mittel","Niedrig")))</f>
        <v>Niedrig</v>
      </c>
      <c r="Z3764" s="4">
        <f t="shared" si="471"/>
        <v>1.5</v>
      </c>
      <c r="AA3764" s="4" t="str">
        <f>IF(J3764&gt;365,"Bereits abgewandert (Segment D)",IF(Z3764&gt;=Hilfswerte!$B$38,"Rot - akut gefaehrdet",IF(Z3764&gt;=Hilfswerte!$B$39,"Gelb - beobachten","Gruen - stabil")))</f>
        <v>Gruen - stabil</v>
      </c>
    </row>
    <row r="3765" spans="1:27" ht="15" customHeight="1" x14ac:dyDescent="0.25">
      <c r="A3765" s="4" t="s">
        <v>4112</v>
      </c>
      <c r="B3765" s="4" t="s">
        <v>659</v>
      </c>
      <c r="C3765" s="4" t="s">
        <v>29</v>
      </c>
      <c r="D3765" s="4" t="s">
        <v>30</v>
      </c>
      <c r="E3765" s="4">
        <v>221</v>
      </c>
      <c r="F3765" s="4">
        <v>46.3</v>
      </c>
      <c r="G3765" s="4">
        <v>1.7</v>
      </c>
      <c r="H3765" s="4">
        <v>9181</v>
      </c>
      <c r="I3765" s="4">
        <v>3</v>
      </c>
      <c r="J3765" s="4">
        <v>193</v>
      </c>
      <c r="K3765" s="4">
        <v>0</v>
      </c>
      <c r="L3765" s="4">
        <v>-7</v>
      </c>
      <c r="M3765" s="4">
        <v>6</v>
      </c>
      <c r="N3765" s="4">
        <v>22.6</v>
      </c>
      <c r="O3765" s="4">
        <f t="shared" si="464"/>
        <v>2</v>
      </c>
      <c r="P3765" s="4">
        <f t="shared" si="465"/>
        <v>3</v>
      </c>
      <c r="Q3765" s="4">
        <f t="shared" si="466"/>
        <v>5</v>
      </c>
      <c r="R3765" s="4">
        <f t="shared" si="467"/>
        <v>10</v>
      </c>
      <c r="S3765" s="4">
        <f t="shared" si="468"/>
        <v>111.3</v>
      </c>
      <c r="T3765" s="4" t="str">
        <f t="shared" si="469"/>
        <v>B - Kernkunde</v>
      </c>
      <c r="U3765" s="4">
        <f>ROUND(((E3765-Hilfswerte!$B$20)/Hilfswerte!$B$21)+((F3765-Hilfswerte!$B$22)/Hilfswerte!$B$23)+((G3765-Hilfswerte!$B$24)/Hilfswerte!$B$25)+0.1*INDEX(Hilfswerte!$B$4:$B$15,MATCH(C3765,Hilfswerte!$A$4:$A$15,0)),2)</f>
        <v>-0.32</v>
      </c>
      <c r="V3765" s="4">
        <f>ROUND(SQRT((((E3765-Hilfswerte!$B$20)/Hilfswerte!$B$21)-Hilfswerte!$B$28)^2+(((F3765-Hilfswerte!$B$22)/Hilfswerte!$B$23)-Hilfswerte!$B$29)^2+(((G3765-Hilfswerte!$B$24)/Hilfswerte!$B$25)-Hilfswerte!$B$30)^2),3)</f>
        <v>1.5349999999999999</v>
      </c>
      <c r="W3765" s="4">
        <f>ROUND(E3765*Hilfswerte!$B$31,0)</f>
        <v>45426</v>
      </c>
      <c r="X3765" s="4">
        <f t="shared" si="470"/>
        <v>36245</v>
      </c>
      <c r="Y3765" s="4" t="str">
        <f>IF(T3765="A - Top-Kunde","bereits Top-Kunde",IF(AND(V3765&lt;=Hilfswerte!$B$34,H3765&lt;0.5*W3765),"Hoch",IF(AND(V3765&lt;=Hilfswerte!$B$35,H3765&lt;0.7*W3765),"Mittel","Niedrig")))</f>
        <v>Niedrig</v>
      </c>
      <c r="Z3765" s="4">
        <f t="shared" si="471"/>
        <v>9.6999999999999993</v>
      </c>
      <c r="AA3765" s="4" t="str">
        <f>IF(J3765&gt;365,"Bereits abgewandert (Segment D)",IF(Z3765&gt;=Hilfswerte!$B$38,"Rot - akut gefaehrdet",IF(Z3765&gt;=Hilfswerte!$B$39,"Gelb - beobachten","Gruen - stabil")))</f>
        <v>Gruen - stabil</v>
      </c>
    </row>
    <row r="3766" spans="1:27" ht="15" customHeight="1" x14ac:dyDescent="0.25">
      <c r="A3766" s="4" t="s">
        <v>4113</v>
      </c>
      <c r="B3766" s="4" t="s">
        <v>28</v>
      </c>
      <c r="C3766" s="4" t="s">
        <v>29</v>
      </c>
      <c r="D3766" s="4" t="s">
        <v>30</v>
      </c>
      <c r="E3766" s="4">
        <v>50</v>
      </c>
      <c r="F3766" s="4">
        <v>8.4</v>
      </c>
      <c r="G3766" s="4">
        <v>15.9</v>
      </c>
      <c r="H3766" s="4">
        <v>593</v>
      </c>
      <c r="I3766" s="4">
        <v>1</v>
      </c>
      <c r="J3766" s="4">
        <v>306</v>
      </c>
      <c r="K3766" s="4">
        <v>0</v>
      </c>
      <c r="L3766" s="4">
        <v>14</v>
      </c>
      <c r="M3766" s="4">
        <v>5</v>
      </c>
      <c r="N3766" s="4">
        <v>9</v>
      </c>
      <c r="O3766" s="4">
        <f t="shared" si="464"/>
        <v>2</v>
      </c>
      <c r="P3766" s="4">
        <f t="shared" si="465"/>
        <v>1</v>
      </c>
      <c r="Q3766" s="4">
        <f t="shared" si="466"/>
        <v>2</v>
      </c>
      <c r="R3766" s="4">
        <f t="shared" si="467"/>
        <v>5</v>
      </c>
      <c r="S3766" s="4">
        <f t="shared" si="468"/>
        <v>50.3</v>
      </c>
      <c r="T3766" s="4" t="str">
        <f t="shared" si="469"/>
        <v>C - Entwicklungspotenzial</v>
      </c>
      <c r="U3766" s="4">
        <f>ROUND(((E3766-Hilfswerte!$B$20)/Hilfswerte!$B$21)+((F3766-Hilfswerte!$B$22)/Hilfswerte!$B$23)+((G3766-Hilfswerte!$B$24)/Hilfswerte!$B$25)+0.1*INDEX(Hilfswerte!$B$4:$B$15,MATCH(C3766,Hilfswerte!$A$4:$A$15,0)),2)</f>
        <v>0.52</v>
      </c>
      <c r="V3766" s="4">
        <f>ROUND(SQRT((((E3766-Hilfswerte!$B$20)/Hilfswerte!$B$21)-Hilfswerte!$B$28)^2+(((F3766-Hilfswerte!$B$22)/Hilfswerte!$B$23)-Hilfswerte!$B$29)^2+(((G3766-Hilfswerte!$B$24)/Hilfswerte!$B$25)-Hilfswerte!$B$30)^2),3)</f>
        <v>1.0409999999999999</v>
      </c>
      <c r="W3766" s="4">
        <f>ROUND(E3766*Hilfswerte!$B$31,0)</f>
        <v>10277</v>
      </c>
      <c r="X3766" s="4">
        <f t="shared" si="470"/>
        <v>9684</v>
      </c>
      <c r="Y3766" s="4" t="str">
        <f>IF(T3766="A - Top-Kunde","bereits Top-Kunde",IF(AND(V3766&lt;=Hilfswerte!$B$34,H3766&lt;0.5*W3766),"Hoch",IF(AND(V3766&lt;=Hilfswerte!$B$35,H3766&lt;0.7*W3766),"Mittel","Niedrig")))</f>
        <v>Mittel</v>
      </c>
      <c r="Z3766" s="4">
        <f t="shared" si="471"/>
        <v>18.100000000000001</v>
      </c>
      <c r="AA3766" s="4" t="str">
        <f>IF(J3766&gt;365,"Bereits abgewandert (Segment D)",IF(Z3766&gt;=Hilfswerte!$B$38,"Rot - akut gefaehrdet",IF(Z3766&gt;=Hilfswerte!$B$39,"Gelb - beobachten","Gruen - stabil")))</f>
        <v>Gelb - beobachten</v>
      </c>
    </row>
    <row r="3767" spans="1:27" ht="15" customHeight="1" x14ac:dyDescent="0.25">
      <c r="A3767" s="4" t="s">
        <v>4114</v>
      </c>
      <c r="B3767" s="4" t="s">
        <v>676</v>
      </c>
      <c r="C3767" s="4" t="s">
        <v>89</v>
      </c>
      <c r="D3767" s="4" t="s">
        <v>77</v>
      </c>
      <c r="E3767" s="4">
        <v>53</v>
      </c>
      <c r="F3767" s="4">
        <v>12.2</v>
      </c>
      <c r="G3767" s="4">
        <v>7.9</v>
      </c>
      <c r="H3767" s="4">
        <v>408</v>
      </c>
      <c r="I3767" s="4">
        <v>1</v>
      </c>
      <c r="J3767" s="4">
        <v>152</v>
      </c>
      <c r="K3767" s="4">
        <v>0</v>
      </c>
      <c r="L3767" s="4">
        <v>3</v>
      </c>
      <c r="M3767" s="4">
        <v>2</v>
      </c>
      <c r="N3767" s="4">
        <v>-4.0999999999999996</v>
      </c>
      <c r="O3767" s="4">
        <f t="shared" si="464"/>
        <v>3</v>
      </c>
      <c r="P3767" s="4">
        <f t="shared" si="465"/>
        <v>1</v>
      </c>
      <c r="Q3767" s="4">
        <f t="shared" si="466"/>
        <v>2</v>
      </c>
      <c r="R3767" s="4">
        <f t="shared" si="467"/>
        <v>6</v>
      </c>
      <c r="S3767" s="4">
        <f t="shared" si="468"/>
        <v>57.1</v>
      </c>
      <c r="T3767" s="4" t="str">
        <f t="shared" si="469"/>
        <v>C - Entwicklungspotenzial</v>
      </c>
      <c r="U3767" s="4">
        <f>ROUND(((E3767-Hilfswerte!$B$20)/Hilfswerte!$B$21)+((F3767-Hilfswerte!$B$22)/Hilfswerte!$B$23)+((G3767-Hilfswerte!$B$24)/Hilfswerte!$B$25)+0.1*INDEX(Hilfswerte!$B$4:$B$15,MATCH(C3767,Hilfswerte!$A$4:$A$15,0)),2)</f>
        <v>-0.64</v>
      </c>
      <c r="V3767" s="4">
        <f>ROUND(SQRT((((E3767-Hilfswerte!$B$20)/Hilfswerte!$B$21)-Hilfswerte!$B$28)^2+(((F3767-Hilfswerte!$B$22)/Hilfswerte!$B$23)-Hilfswerte!$B$29)^2+(((G3767-Hilfswerte!$B$24)/Hilfswerte!$B$25)-Hilfswerte!$B$30)^2),3)</f>
        <v>0.85199999999999998</v>
      </c>
      <c r="W3767" s="4">
        <f>ROUND(E3767*Hilfswerte!$B$31,0)</f>
        <v>10894</v>
      </c>
      <c r="X3767" s="4">
        <f t="shared" si="470"/>
        <v>10486</v>
      </c>
      <c r="Y3767" s="4" t="str">
        <f>IF(T3767="A - Top-Kunde","bereits Top-Kunde",IF(AND(V3767&lt;=Hilfswerte!$B$34,H3767&lt;0.5*W3767),"Hoch",IF(AND(V3767&lt;=Hilfswerte!$B$35,H3767&lt;0.7*W3767),"Mittel","Niedrig")))</f>
        <v>Mittel</v>
      </c>
      <c r="Z3767" s="4">
        <f t="shared" si="471"/>
        <v>9.8000000000000007</v>
      </c>
      <c r="AA3767" s="4" t="str">
        <f>IF(J3767&gt;365,"Bereits abgewandert (Segment D)",IF(Z3767&gt;=Hilfswerte!$B$38,"Rot - akut gefaehrdet",IF(Z3767&gt;=Hilfswerte!$B$39,"Gelb - beobachten","Gruen - stabil")))</f>
        <v>Gruen - stabil</v>
      </c>
    </row>
    <row r="3768" spans="1:27" ht="15" customHeight="1" x14ac:dyDescent="0.25">
      <c r="A3768" s="4" t="s">
        <v>4115</v>
      </c>
      <c r="B3768" s="4" t="s">
        <v>1153</v>
      </c>
      <c r="C3768" s="4" t="s">
        <v>65</v>
      </c>
      <c r="D3768" s="4" t="s">
        <v>48</v>
      </c>
      <c r="E3768" s="4">
        <v>61</v>
      </c>
      <c r="F3768" s="4">
        <v>23.3</v>
      </c>
      <c r="G3768" s="4">
        <v>15</v>
      </c>
      <c r="H3768" s="4">
        <v>36096</v>
      </c>
      <c r="I3768" s="4">
        <v>6</v>
      </c>
      <c r="J3768" s="4">
        <v>21</v>
      </c>
      <c r="K3768" s="4">
        <v>1</v>
      </c>
      <c r="L3768" s="4">
        <v>-3</v>
      </c>
      <c r="M3768" s="4">
        <v>2</v>
      </c>
      <c r="N3768" s="4">
        <v>9.1999999999999993</v>
      </c>
      <c r="O3768" s="4">
        <f t="shared" si="464"/>
        <v>5</v>
      </c>
      <c r="P3768" s="4">
        <f t="shared" si="465"/>
        <v>5</v>
      </c>
      <c r="Q3768" s="4">
        <f t="shared" si="466"/>
        <v>5</v>
      </c>
      <c r="R3768" s="4">
        <f t="shared" si="467"/>
        <v>15</v>
      </c>
      <c r="S3768" s="4">
        <f t="shared" si="468"/>
        <v>148.6</v>
      </c>
      <c r="T3768" s="4" t="str">
        <f t="shared" si="469"/>
        <v>A - Top-Kunde</v>
      </c>
      <c r="U3768" s="4">
        <f>ROUND(((E3768-Hilfswerte!$B$20)/Hilfswerte!$B$21)+((F3768-Hilfswerte!$B$22)/Hilfswerte!$B$23)+((G3768-Hilfswerte!$B$24)/Hilfswerte!$B$25)+0.1*INDEX(Hilfswerte!$B$4:$B$15,MATCH(C3768,Hilfswerte!$A$4:$A$15,0)),2)</f>
        <v>0.37</v>
      </c>
      <c r="V3768" s="4">
        <f>ROUND(SQRT((((E3768-Hilfswerte!$B$20)/Hilfswerte!$B$21)-Hilfswerte!$B$28)^2+(((F3768-Hilfswerte!$B$22)/Hilfswerte!$B$23)-Hilfswerte!$B$29)^2+(((G3768-Hilfswerte!$B$24)/Hilfswerte!$B$25)-Hilfswerte!$B$30)^2),3)</f>
        <v>0.79700000000000004</v>
      </c>
      <c r="W3768" s="4">
        <f>ROUND(E3768*Hilfswerte!$B$31,0)</f>
        <v>12538</v>
      </c>
      <c r="X3768" s="4">
        <f t="shared" si="470"/>
        <v>0</v>
      </c>
      <c r="Y3768" s="4" t="str">
        <f>IF(T3768="A - Top-Kunde","bereits Top-Kunde",IF(AND(V3768&lt;=Hilfswerte!$B$34,H3768&lt;0.5*W3768),"Hoch",IF(AND(V3768&lt;=Hilfswerte!$B$35,H3768&lt;0.7*W3768),"Mittel","Niedrig")))</f>
        <v>bereits Top-Kunde</v>
      </c>
      <c r="Z3768" s="4">
        <f t="shared" si="471"/>
        <v>4.0999999999999996</v>
      </c>
      <c r="AA3768" s="4" t="str">
        <f>IF(J3768&gt;365,"Bereits abgewandert (Segment D)",IF(Z3768&gt;=Hilfswerte!$B$38,"Rot - akut gefaehrdet",IF(Z3768&gt;=Hilfswerte!$B$39,"Gelb - beobachten","Gruen - stabil")))</f>
        <v>Gruen - stabil</v>
      </c>
    </row>
    <row r="3769" spans="1:27" ht="15" customHeight="1" x14ac:dyDescent="0.25">
      <c r="A3769" s="4" t="s">
        <v>4116</v>
      </c>
      <c r="B3769" s="4" t="s">
        <v>376</v>
      </c>
      <c r="C3769" s="4" t="s">
        <v>74</v>
      </c>
      <c r="D3769" s="4" t="s">
        <v>30</v>
      </c>
      <c r="E3769" s="4">
        <v>144</v>
      </c>
      <c r="F3769" s="4">
        <v>37.700000000000003</v>
      </c>
      <c r="G3769" s="4">
        <v>14.9</v>
      </c>
      <c r="H3769" s="4">
        <v>0</v>
      </c>
      <c r="I3769" s="4">
        <v>0</v>
      </c>
      <c r="J3769" s="4">
        <v>664</v>
      </c>
      <c r="K3769" s="4">
        <v>0</v>
      </c>
      <c r="L3769" s="4">
        <v>10</v>
      </c>
      <c r="M3769" s="4">
        <v>0</v>
      </c>
      <c r="N3769" s="4">
        <v>-64</v>
      </c>
      <c r="O3769" s="4">
        <f t="shared" si="464"/>
        <v>1</v>
      </c>
      <c r="P3769" s="4">
        <f t="shared" si="465"/>
        <v>1</v>
      </c>
      <c r="Q3769" s="4">
        <f t="shared" si="466"/>
        <v>1</v>
      </c>
      <c r="R3769" s="4">
        <f t="shared" si="467"/>
        <v>3</v>
      </c>
      <c r="S3769" s="4">
        <f t="shared" si="468"/>
        <v>-5</v>
      </c>
      <c r="T3769" s="4" t="str">
        <f t="shared" si="469"/>
        <v>D - Abwanderungsrisiko</v>
      </c>
      <c r="U3769" s="4">
        <f>ROUND(((E3769-Hilfswerte!$B$20)/Hilfswerte!$B$21)+((F3769-Hilfswerte!$B$22)/Hilfswerte!$B$23)+((G3769-Hilfswerte!$B$24)/Hilfswerte!$B$25)+0.1*INDEX(Hilfswerte!$B$4:$B$15,MATCH(C3769,Hilfswerte!$A$4:$A$15,0)),2)</f>
        <v>1</v>
      </c>
      <c r="V3769" s="4">
        <f>ROUND(SQRT((((E3769-Hilfswerte!$B$20)/Hilfswerte!$B$21)-Hilfswerte!$B$28)^2+(((F3769-Hilfswerte!$B$22)/Hilfswerte!$B$23)-Hilfswerte!$B$29)^2+(((G3769-Hilfswerte!$B$24)/Hilfswerte!$B$25)-Hilfswerte!$B$30)^2),3)</f>
        <v>0.59399999999999997</v>
      </c>
      <c r="W3769" s="4">
        <f>ROUND(E3769*Hilfswerte!$B$31,0)</f>
        <v>29599</v>
      </c>
      <c r="X3769" s="4">
        <f t="shared" si="470"/>
        <v>29599</v>
      </c>
      <c r="Y3769" s="4" t="str">
        <f>IF(T3769="A - Top-Kunde","bereits Top-Kunde",IF(AND(V3769&lt;=Hilfswerte!$B$34,H3769&lt;0.5*W3769),"Hoch",IF(AND(V3769&lt;=Hilfswerte!$B$35,H3769&lt;0.7*W3769),"Mittel","Niedrig")))</f>
        <v>Hoch</v>
      </c>
      <c r="Z3769" s="4">
        <f t="shared" si="471"/>
        <v>60.8</v>
      </c>
      <c r="AA3769" s="4" t="str">
        <f>IF(J3769&gt;365,"Bereits abgewandert (Segment D)",IF(Z3769&gt;=Hilfswerte!$B$38,"Rot - akut gefaehrdet",IF(Z3769&gt;=Hilfswerte!$B$39,"Gelb - beobachten","Gruen - stabil")))</f>
        <v>Bereits abgewandert (Segment D)</v>
      </c>
    </row>
    <row r="3770" spans="1:27" ht="15" customHeight="1" x14ac:dyDescent="0.25">
      <c r="A3770" s="4" t="s">
        <v>4117</v>
      </c>
      <c r="B3770" s="4" t="s">
        <v>181</v>
      </c>
      <c r="C3770" s="4" t="s">
        <v>62</v>
      </c>
      <c r="D3770" s="4" t="s">
        <v>93</v>
      </c>
      <c r="E3770" s="4">
        <v>109</v>
      </c>
      <c r="F3770" s="4">
        <v>13.1</v>
      </c>
      <c r="G3770" s="4">
        <v>20.2</v>
      </c>
      <c r="H3770" s="4">
        <v>1571</v>
      </c>
      <c r="I3770" s="4">
        <v>3</v>
      </c>
      <c r="J3770" s="4">
        <v>13</v>
      </c>
      <c r="K3770" s="4">
        <v>0</v>
      </c>
      <c r="L3770" s="4">
        <v>-3</v>
      </c>
      <c r="M3770" s="4">
        <v>2</v>
      </c>
      <c r="N3770" s="4">
        <v>8.9</v>
      </c>
      <c r="O3770" s="4">
        <f t="shared" si="464"/>
        <v>5</v>
      </c>
      <c r="P3770" s="4">
        <f t="shared" si="465"/>
        <v>3</v>
      </c>
      <c r="Q3770" s="4">
        <f t="shared" si="466"/>
        <v>3</v>
      </c>
      <c r="R3770" s="4">
        <f t="shared" si="467"/>
        <v>11</v>
      </c>
      <c r="S3770" s="4">
        <f t="shared" si="468"/>
        <v>114.5</v>
      </c>
      <c r="T3770" s="4" t="str">
        <f t="shared" si="469"/>
        <v>B - Kernkunde</v>
      </c>
      <c r="U3770" s="4">
        <f>ROUND(((E3770-Hilfswerte!$B$20)/Hilfswerte!$B$21)+((F3770-Hilfswerte!$B$22)/Hilfswerte!$B$23)+((G3770-Hilfswerte!$B$24)/Hilfswerte!$B$25)+0.1*INDEX(Hilfswerte!$B$4:$B$15,MATCH(C3770,Hilfswerte!$A$4:$A$15,0)),2)</f>
        <v>1.69</v>
      </c>
      <c r="V3770" s="4">
        <f>ROUND(SQRT((((E3770-Hilfswerte!$B$20)/Hilfswerte!$B$21)-Hilfswerte!$B$28)^2+(((F3770-Hilfswerte!$B$22)/Hilfswerte!$B$23)-Hilfswerte!$B$29)^2+(((G3770-Hilfswerte!$B$24)/Hilfswerte!$B$25)-Hilfswerte!$B$30)^2),3)</f>
        <v>1.5149999999999999</v>
      </c>
      <c r="W3770" s="4">
        <f>ROUND(E3770*Hilfswerte!$B$31,0)</f>
        <v>22405</v>
      </c>
      <c r="X3770" s="4">
        <f t="shared" si="470"/>
        <v>20834</v>
      </c>
      <c r="Y3770" s="4" t="str">
        <f>IF(T3770="A - Top-Kunde","bereits Top-Kunde",IF(AND(V3770&lt;=Hilfswerte!$B$34,H3770&lt;0.5*W3770),"Hoch",IF(AND(V3770&lt;=Hilfswerte!$B$35,H3770&lt;0.7*W3770),"Mittel","Niedrig")))</f>
        <v>Niedrig</v>
      </c>
      <c r="Z3770" s="4">
        <f t="shared" si="471"/>
        <v>0.7</v>
      </c>
      <c r="AA3770" s="4" t="str">
        <f>IF(J3770&gt;365,"Bereits abgewandert (Segment D)",IF(Z3770&gt;=Hilfswerte!$B$38,"Rot - akut gefaehrdet",IF(Z3770&gt;=Hilfswerte!$B$39,"Gelb - beobachten","Gruen - stabil")))</f>
        <v>Gruen - stabil</v>
      </c>
    </row>
    <row r="3771" spans="1:27" ht="15" customHeight="1" x14ac:dyDescent="0.25">
      <c r="A3771" s="4" t="s">
        <v>4118</v>
      </c>
      <c r="B3771" s="4" t="s">
        <v>970</v>
      </c>
      <c r="C3771" s="4" t="s">
        <v>51</v>
      </c>
      <c r="D3771" s="4" t="s">
        <v>30</v>
      </c>
      <c r="E3771" s="4">
        <v>314</v>
      </c>
      <c r="F3771" s="4">
        <v>56.8</v>
      </c>
      <c r="G3771" s="4">
        <v>16.7</v>
      </c>
      <c r="H3771" s="4">
        <v>14208</v>
      </c>
      <c r="I3771" s="4">
        <v>4</v>
      </c>
      <c r="J3771" s="4">
        <v>70</v>
      </c>
      <c r="K3771" s="4">
        <v>0</v>
      </c>
      <c r="L3771" s="4">
        <v>3</v>
      </c>
      <c r="M3771" s="4">
        <v>4</v>
      </c>
      <c r="N3771" s="4">
        <v>21</v>
      </c>
      <c r="O3771" s="4">
        <f t="shared" si="464"/>
        <v>4</v>
      </c>
      <c r="P3771" s="4">
        <f t="shared" si="465"/>
        <v>4</v>
      </c>
      <c r="Q3771" s="4">
        <f t="shared" si="466"/>
        <v>5</v>
      </c>
      <c r="R3771" s="4">
        <f t="shared" si="467"/>
        <v>13</v>
      </c>
      <c r="S3771" s="4">
        <f t="shared" si="468"/>
        <v>139.6</v>
      </c>
      <c r="T3771" s="4" t="str">
        <f t="shared" si="469"/>
        <v>A - Top-Kunde</v>
      </c>
      <c r="U3771" s="4">
        <f>ROUND(((E3771-Hilfswerte!$B$20)/Hilfswerte!$B$21)+((F3771-Hilfswerte!$B$22)/Hilfswerte!$B$23)+((G3771-Hilfswerte!$B$24)/Hilfswerte!$B$25)+0.1*INDEX(Hilfswerte!$B$4:$B$15,MATCH(C3771,Hilfswerte!$A$4:$A$15,0)),2)</f>
        <v>2.73</v>
      </c>
      <c r="V3771" s="4">
        <f>ROUND(SQRT((((E3771-Hilfswerte!$B$20)/Hilfswerte!$B$21)-Hilfswerte!$B$28)^2+(((F3771-Hilfswerte!$B$22)/Hilfswerte!$B$23)-Hilfswerte!$B$29)^2+(((G3771-Hilfswerte!$B$24)/Hilfswerte!$B$25)-Hilfswerte!$B$30)^2),3)</f>
        <v>1.1279999999999999</v>
      </c>
      <c r="W3771" s="4">
        <f>ROUND(E3771*Hilfswerte!$B$31,0)</f>
        <v>64541</v>
      </c>
      <c r="X3771" s="4">
        <f t="shared" si="470"/>
        <v>50333</v>
      </c>
      <c r="Y3771" s="4" t="str">
        <f>IF(T3771="A - Top-Kunde","bereits Top-Kunde",IF(AND(V3771&lt;=Hilfswerte!$B$34,H3771&lt;0.5*W3771),"Hoch",IF(AND(V3771&lt;=Hilfswerte!$B$35,H3771&lt;0.7*W3771),"Mittel","Niedrig")))</f>
        <v>bereits Top-Kunde</v>
      </c>
      <c r="Z3771" s="4">
        <f t="shared" si="471"/>
        <v>4.0999999999999996</v>
      </c>
      <c r="AA3771" s="4" t="str">
        <f>IF(J3771&gt;365,"Bereits abgewandert (Segment D)",IF(Z3771&gt;=Hilfswerte!$B$38,"Rot - akut gefaehrdet",IF(Z3771&gt;=Hilfswerte!$B$39,"Gelb - beobachten","Gruen - stabil")))</f>
        <v>Gruen - stabil</v>
      </c>
    </row>
    <row r="3772" spans="1:27" ht="15" customHeight="1" x14ac:dyDescent="0.25">
      <c r="A3772" s="4" t="s">
        <v>4119</v>
      </c>
      <c r="B3772" s="4" t="s">
        <v>198</v>
      </c>
      <c r="C3772" s="4" t="s">
        <v>65</v>
      </c>
      <c r="D3772" s="4" t="s">
        <v>30</v>
      </c>
      <c r="E3772" s="4">
        <v>86</v>
      </c>
      <c r="F3772" s="4">
        <v>16.3</v>
      </c>
      <c r="G3772" s="4">
        <v>15.6</v>
      </c>
      <c r="H3772" s="4">
        <v>38099</v>
      </c>
      <c r="I3772" s="4">
        <v>3</v>
      </c>
      <c r="J3772" s="4">
        <v>2</v>
      </c>
      <c r="K3772" s="4">
        <v>1</v>
      </c>
      <c r="L3772" s="4">
        <v>1</v>
      </c>
      <c r="M3772" s="4">
        <v>5</v>
      </c>
      <c r="N3772" s="4">
        <v>10.5</v>
      </c>
      <c r="O3772" s="4">
        <f t="shared" si="464"/>
        <v>5</v>
      </c>
      <c r="P3772" s="4">
        <f t="shared" si="465"/>
        <v>3</v>
      </c>
      <c r="Q3772" s="4">
        <f t="shared" si="466"/>
        <v>5</v>
      </c>
      <c r="R3772" s="4">
        <f t="shared" si="467"/>
        <v>13</v>
      </c>
      <c r="S3772" s="4">
        <f t="shared" si="468"/>
        <v>129</v>
      </c>
      <c r="T3772" s="4" t="str">
        <f t="shared" si="469"/>
        <v>A - Top-Kunde</v>
      </c>
      <c r="U3772" s="4">
        <f>ROUND(((E3772-Hilfswerte!$B$20)/Hilfswerte!$B$21)+((F3772-Hilfswerte!$B$22)/Hilfswerte!$B$23)+((G3772-Hilfswerte!$B$24)/Hilfswerte!$B$25)+0.1*INDEX(Hilfswerte!$B$4:$B$15,MATCH(C3772,Hilfswerte!$A$4:$A$15,0)),2)</f>
        <v>0.45</v>
      </c>
      <c r="V3772" s="4">
        <f>ROUND(SQRT((((E3772-Hilfswerte!$B$20)/Hilfswerte!$B$21)-Hilfswerte!$B$28)^2+(((F3772-Hilfswerte!$B$22)/Hilfswerte!$B$23)-Hilfswerte!$B$29)^2+(((G3772-Hilfswerte!$B$24)/Hilfswerte!$B$25)-Hilfswerte!$B$30)^2),3)</f>
        <v>0.86899999999999999</v>
      </c>
      <c r="W3772" s="4">
        <f>ROUND(E3772*Hilfswerte!$B$31,0)</f>
        <v>17677</v>
      </c>
      <c r="X3772" s="4">
        <f t="shared" si="470"/>
        <v>0</v>
      </c>
      <c r="Y3772" s="4" t="str">
        <f>IF(T3772="A - Top-Kunde","bereits Top-Kunde",IF(AND(V3772&lt;=Hilfswerte!$B$34,H3772&lt;0.5*W3772),"Hoch",IF(AND(V3772&lt;=Hilfswerte!$B$35,H3772&lt;0.7*W3772),"Mittel","Niedrig")))</f>
        <v>bereits Top-Kunde</v>
      </c>
      <c r="Z3772" s="4">
        <f t="shared" si="471"/>
        <v>3.3</v>
      </c>
      <c r="AA3772" s="4" t="str">
        <f>IF(J3772&gt;365,"Bereits abgewandert (Segment D)",IF(Z3772&gt;=Hilfswerte!$B$38,"Rot - akut gefaehrdet",IF(Z3772&gt;=Hilfswerte!$B$39,"Gelb - beobachten","Gruen - stabil")))</f>
        <v>Gruen - stabil</v>
      </c>
    </row>
    <row r="3773" spans="1:27" ht="15" customHeight="1" x14ac:dyDescent="0.25">
      <c r="A3773" s="4" t="s">
        <v>4120</v>
      </c>
      <c r="B3773" s="4" t="s">
        <v>337</v>
      </c>
      <c r="C3773" s="4" t="s">
        <v>47</v>
      </c>
      <c r="D3773" s="4" t="s">
        <v>30</v>
      </c>
      <c r="E3773" s="4">
        <v>547</v>
      </c>
      <c r="F3773" s="4">
        <v>161.6</v>
      </c>
      <c r="G3773" s="4">
        <v>3.9</v>
      </c>
      <c r="H3773" s="4">
        <v>42393</v>
      </c>
      <c r="I3773" s="4">
        <v>6</v>
      </c>
      <c r="J3773" s="4">
        <v>15</v>
      </c>
      <c r="K3773" s="4">
        <v>2</v>
      </c>
      <c r="L3773" s="4">
        <v>19</v>
      </c>
      <c r="M3773" s="4">
        <v>2</v>
      </c>
      <c r="N3773" s="4">
        <v>-6.4</v>
      </c>
      <c r="O3773" s="4">
        <f t="shared" si="464"/>
        <v>5</v>
      </c>
      <c r="P3773" s="4">
        <f t="shared" si="465"/>
        <v>5</v>
      </c>
      <c r="Q3773" s="4">
        <f t="shared" si="466"/>
        <v>5</v>
      </c>
      <c r="R3773" s="4">
        <f t="shared" si="467"/>
        <v>15</v>
      </c>
      <c r="S3773" s="4">
        <f t="shared" si="468"/>
        <v>129.1</v>
      </c>
      <c r="T3773" s="4" t="str">
        <f t="shared" si="469"/>
        <v>A - Top-Kunde</v>
      </c>
      <c r="U3773" s="4">
        <f>ROUND(((E3773-Hilfswerte!$B$20)/Hilfswerte!$B$21)+((F3773-Hilfswerte!$B$22)/Hilfswerte!$B$23)+((G3773-Hilfswerte!$B$24)/Hilfswerte!$B$25)+0.1*INDEX(Hilfswerte!$B$4:$B$15,MATCH(C3773,Hilfswerte!$A$4:$A$15,0)),2)</f>
        <v>3.32</v>
      </c>
      <c r="V3773" s="4">
        <f>ROUND(SQRT((((E3773-Hilfswerte!$B$20)/Hilfswerte!$B$21)-Hilfswerte!$B$28)^2+(((F3773-Hilfswerte!$B$22)/Hilfswerte!$B$23)-Hilfswerte!$B$29)^2+(((G3773-Hilfswerte!$B$24)/Hilfswerte!$B$25)-Hilfswerte!$B$30)^2),3)</f>
        <v>2.9980000000000002</v>
      </c>
      <c r="W3773" s="4">
        <f>ROUND(E3773*Hilfswerte!$B$31,0)</f>
        <v>112434</v>
      </c>
      <c r="X3773" s="4">
        <f t="shared" si="470"/>
        <v>70041</v>
      </c>
      <c r="Y3773" s="4" t="str">
        <f>IF(T3773="A - Top-Kunde","bereits Top-Kunde",IF(AND(V3773&lt;=Hilfswerte!$B$34,H3773&lt;0.5*W3773),"Hoch",IF(AND(V3773&lt;=Hilfswerte!$B$35,H3773&lt;0.7*W3773),"Mittel","Niedrig")))</f>
        <v>bereits Top-Kunde</v>
      </c>
      <c r="Z3773" s="4">
        <f t="shared" si="471"/>
        <v>13.1</v>
      </c>
      <c r="AA3773" s="4" t="str">
        <f>IF(J3773&gt;365,"Bereits abgewandert (Segment D)",IF(Z3773&gt;=Hilfswerte!$B$38,"Rot - akut gefaehrdet",IF(Z3773&gt;=Hilfswerte!$B$39,"Gelb - beobachten","Gruen - stabil")))</f>
        <v>Gruen - stabil</v>
      </c>
    </row>
    <row r="3774" spans="1:27" ht="15" customHeight="1" x14ac:dyDescent="0.25">
      <c r="A3774" s="4" t="s">
        <v>4121</v>
      </c>
      <c r="B3774" s="4" t="s">
        <v>304</v>
      </c>
      <c r="C3774" s="4" t="s">
        <v>65</v>
      </c>
      <c r="D3774" s="4" t="s">
        <v>30</v>
      </c>
      <c r="E3774" s="4">
        <v>45</v>
      </c>
      <c r="F3774" s="4">
        <v>7.3</v>
      </c>
      <c r="G3774" s="4">
        <v>13.6</v>
      </c>
      <c r="H3774" s="4">
        <v>4595</v>
      </c>
      <c r="I3774" s="4">
        <v>2</v>
      </c>
      <c r="J3774" s="4">
        <v>70</v>
      </c>
      <c r="K3774" s="4">
        <v>1</v>
      </c>
      <c r="L3774" s="4">
        <v>-6</v>
      </c>
      <c r="M3774" s="4">
        <v>1</v>
      </c>
      <c r="N3774" s="4">
        <v>21.1</v>
      </c>
      <c r="O3774" s="4">
        <f t="shared" si="464"/>
        <v>4</v>
      </c>
      <c r="P3774" s="4">
        <f t="shared" si="465"/>
        <v>2</v>
      </c>
      <c r="Q3774" s="4">
        <f t="shared" si="466"/>
        <v>4</v>
      </c>
      <c r="R3774" s="4">
        <f t="shared" si="467"/>
        <v>10</v>
      </c>
      <c r="S3774" s="4">
        <f t="shared" si="468"/>
        <v>104.6</v>
      </c>
      <c r="T3774" s="4" t="str">
        <f t="shared" si="469"/>
        <v>C - Entwicklungspotenzial</v>
      </c>
      <c r="U3774" s="4">
        <f>ROUND(((E3774-Hilfswerte!$B$20)/Hilfswerte!$B$21)+((F3774-Hilfswerte!$B$22)/Hilfswerte!$B$23)+((G3774-Hilfswerte!$B$24)/Hilfswerte!$B$25)+0.1*INDEX(Hilfswerte!$B$4:$B$15,MATCH(C3774,Hilfswerte!$A$4:$A$15,0)),2)</f>
        <v>-0.21</v>
      </c>
      <c r="V3774" s="4">
        <f>ROUND(SQRT((((E3774-Hilfswerte!$B$20)/Hilfswerte!$B$21)-Hilfswerte!$B$28)^2+(((F3774-Hilfswerte!$B$22)/Hilfswerte!$B$23)-Hilfswerte!$B$29)^2+(((G3774-Hilfswerte!$B$24)/Hilfswerte!$B$25)-Hilfswerte!$B$30)^2),3)</f>
        <v>0.84699999999999998</v>
      </c>
      <c r="W3774" s="4">
        <f>ROUND(E3774*Hilfswerte!$B$31,0)</f>
        <v>9250</v>
      </c>
      <c r="X3774" s="4">
        <f t="shared" si="470"/>
        <v>4655</v>
      </c>
      <c r="Y3774" s="4" t="str">
        <f>IF(T3774="A - Top-Kunde","bereits Top-Kunde",IF(AND(V3774&lt;=Hilfswerte!$B$34,H3774&lt;0.5*W3774),"Hoch",IF(AND(V3774&lt;=Hilfswerte!$B$35,H3774&lt;0.7*W3774),"Mittel","Niedrig")))</f>
        <v>Mittel</v>
      </c>
      <c r="Z3774" s="4">
        <f t="shared" si="471"/>
        <v>6.5</v>
      </c>
      <c r="AA3774" s="4" t="str">
        <f>IF(J3774&gt;365,"Bereits abgewandert (Segment D)",IF(Z3774&gt;=Hilfswerte!$B$38,"Rot - akut gefaehrdet",IF(Z3774&gt;=Hilfswerte!$B$39,"Gelb - beobachten","Gruen - stabil")))</f>
        <v>Gruen - stabil</v>
      </c>
    </row>
    <row r="3775" spans="1:27" ht="15" customHeight="1" x14ac:dyDescent="0.25">
      <c r="A3775" s="4" t="s">
        <v>4122</v>
      </c>
      <c r="B3775" s="4" t="s">
        <v>154</v>
      </c>
      <c r="C3775" s="4" t="s">
        <v>33</v>
      </c>
      <c r="D3775" s="4" t="s">
        <v>30</v>
      </c>
      <c r="E3775" s="4">
        <v>29</v>
      </c>
      <c r="F3775" s="4">
        <v>4.4000000000000004</v>
      </c>
      <c r="G3775" s="4">
        <v>2.6</v>
      </c>
      <c r="H3775" s="4">
        <v>6345</v>
      </c>
      <c r="I3775" s="4">
        <v>4</v>
      </c>
      <c r="J3775" s="4">
        <v>101</v>
      </c>
      <c r="K3775" s="4">
        <v>1</v>
      </c>
      <c r="L3775" s="4">
        <v>12</v>
      </c>
      <c r="M3775" s="4">
        <v>1</v>
      </c>
      <c r="N3775" s="4">
        <v>15.2</v>
      </c>
      <c r="O3775" s="4">
        <f t="shared" si="464"/>
        <v>3</v>
      </c>
      <c r="P3775" s="4">
        <f t="shared" si="465"/>
        <v>4</v>
      </c>
      <c r="Q3775" s="4">
        <f t="shared" si="466"/>
        <v>4</v>
      </c>
      <c r="R3775" s="4">
        <f t="shared" si="467"/>
        <v>11</v>
      </c>
      <c r="S3775" s="4">
        <f t="shared" si="468"/>
        <v>108</v>
      </c>
      <c r="T3775" s="4" t="str">
        <f t="shared" si="469"/>
        <v>B - Kernkunde</v>
      </c>
      <c r="U3775" s="4">
        <f>ROUND(((E3775-Hilfswerte!$B$20)/Hilfswerte!$B$21)+((F3775-Hilfswerte!$B$22)/Hilfswerte!$B$23)+((G3775-Hilfswerte!$B$24)/Hilfswerte!$B$25)+0.1*INDEX(Hilfswerte!$B$4:$B$15,MATCH(C3775,Hilfswerte!$A$4:$A$15,0)),2)</f>
        <v>-1.99</v>
      </c>
      <c r="V3775" s="4">
        <f>ROUND(SQRT((((E3775-Hilfswerte!$B$20)/Hilfswerte!$B$21)-Hilfswerte!$B$28)^2+(((F3775-Hilfswerte!$B$22)/Hilfswerte!$B$23)-Hilfswerte!$B$29)^2+(((G3775-Hilfswerte!$B$24)/Hilfswerte!$B$25)-Hilfswerte!$B$30)^2),3)</f>
        <v>1.6060000000000001</v>
      </c>
      <c r="W3775" s="4">
        <f>ROUND(E3775*Hilfswerte!$B$31,0)</f>
        <v>5961</v>
      </c>
      <c r="X3775" s="4">
        <f t="shared" si="470"/>
        <v>0</v>
      </c>
      <c r="Y3775" s="4" t="str">
        <f>IF(T3775="A - Top-Kunde","bereits Top-Kunde",IF(AND(V3775&lt;=Hilfswerte!$B$34,H3775&lt;0.5*W3775),"Hoch",IF(AND(V3775&lt;=Hilfswerte!$B$35,H3775&lt;0.7*W3775),"Mittel","Niedrig")))</f>
        <v>Niedrig</v>
      </c>
      <c r="Z3775" s="4">
        <f t="shared" si="471"/>
        <v>10.5</v>
      </c>
      <c r="AA3775" s="4" t="str">
        <f>IF(J3775&gt;365,"Bereits abgewandert (Segment D)",IF(Z3775&gt;=Hilfswerte!$B$38,"Rot - akut gefaehrdet",IF(Z3775&gt;=Hilfswerte!$B$39,"Gelb - beobachten","Gruen - stabil")))</f>
        <v>Gruen - stabil</v>
      </c>
    </row>
    <row r="3776" spans="1:27" ht="15" customHeight="1" x14ac:dyDescent="0.25">
      <c r="A3776" s="4" t="s">
        <v>4123</v>
      </c>
      <c r="B3776" s="4" t="s">
        <v>743</v>
      </c>
      <c r="C3776" s="4" t="s">
        <v>59</v>
      </c>
      <c r="D3776" s="4" t="s">
        <v>30</v>
      </c>
      <c r="E3776" s="4">
        <v>53</v>
      </c>
      <c r="F3776" s="4">
        <v>11.8</v>
      </c>
      <c r="G3776" s="4">
        <v>13.1</v>
      </c>
      <c r="H3776" s="4">
        <v>1146</v>
      </c>
      <c r="I3776" s="4">
        <v>1</v>
      </c>
      <c r="J3776" s="4">
        <v>34</v>
      </c>
      <c r="K3776" s="4">
        <v>0</v>
      </c>
      <c r="L3776" s="4">
        <v>-1</v>
      </c>
      <c r="M3776" s="4">
        <v>3</v>
      </c>
      <c r="N3776" s="4">
        <v>15</v>
      </c>
      <c r="O3776" s="4">
        <f t="shared" si="464"/>
        <v>4</v>
      </c>
      <c r="P3776" s="4">
        <f t="shared" si="465"/>
        <v>1</v>
      </c>
      <c r="Q3776" s="4">
        <f t="shared" si="466"/>
        <v>3</v>
      </c>
      <c r="R3776" s="4">
        <f t="shared" si="467"/>
        <v>8</v>
      </c>
      <c r="S3776" s="4">
        <f t="shared" si="468"/>
        <v>87.5</v>
      </c>
      <c r="T3776" s="4" t="str">
        <f t="shared" si="469"/>
        <v>C - Entwicklungspotenzial</v>
      </c>
      <c r="U3776" s="4">
        <f>ROUND(((E3776-Hilfswerte!$B$20)/Hilfswerte!$B$21)+((F3776-Hilfswerte!$B$22)/Hilfswerte!$B$23)+((G3776-Hilfswerte!$B$24)/Hilfswerte!$B$25)+0.1*INDEX(Hilfswerte!$B$4:$B$15,MATCH(C3776,Hilfswerte!$A$4:$A$15,0)),2)</f>
        <v>-0.19</v>
      </c>
      <c r="V3776" s="4">
        <f>ROUND(SQRT((((E3776-Hilfswerte!$B$20)/Hilfswerte!$B$21)-Hilfswerte!$B$28)^2+(((F3776-Hilfswerte!$B$22)/Hilfswerte!$B$23)-Hilfswerte!$B$29)^2+(((G3776-Hilfswerte!$B$24)/Hilfswerte!$B$25)-Hilfswerte!$B$30)^2),3)</f>
        <v>0.73899999999999999</v>
      </c>
      <c r="W3776" s="4">
        <f>ROUND(E3776*Hilfswerte!$B$31,0)</f>
        <v>10894</v>
      </c>
      <c r="X3776" s="4">
        <f t="shared" si="470"/>
        <v>9748</v>
      </c>
      <c r="Y3776" s="4" t="str">
        <f>IF(T3776="A - Top-Kunde","bereits Top-Kunde",IF(AND(V3776&lt;=Hilfswerte!$B$34,H3776&lt;0.5*W3776),"Hoch",IF(AND(V3776&lt;=Hilfswerte!$B$35,H3776&lt;0.7*W3776),"Mittel","Niedrig")))</f>
        <v>Hoch</v>
      </c>
      <c r="Z3776" s="4">
        <f t="shared" si="471"/>
        <v>1.7</v>
      </c>
      <c r="AA3776" s="4" t="str">
        <f>IF(J3776&gt;365,"Bereits abgewandert (Segment D)",IF(Z3776&gt;=Hilfswerte!$B$38,"Rot - akut gefaehrdet",IF(Z3776&gt;=Hilfswerte!$B$39,"Gelb - beobachten","Gruen - stabil")))</f>
        <v>Gruen - stabil</v>
      </c>
    </row>
    <row r="3777" spans="1:27" ht="15" customHeight="1" x14ac:dyDescent="0.25">
      <c r="A3777" s="4" t="s">
        <v>4124</v>
      </c>
      <c r="B3777" s="4" t="s">
        <v>410</v>
      </c>
      <c r="C3777" s="4" t="s">
        <v>62</v>
      </c>
      <c r="D3777" s="4" t="s">
        <v>30</v>
      </c>
      <c r="E3777" s="4">
        <v>34</v>
      </c>
      <c r="F3777" s="4">
        <v>7.6</v>
      </c>
      <c r="G3777" s="4">
        <v>20.2</v>
      </c>
      <c r="H3777" s="4">
        <v>6595</v>
      </c>
      <c r="I3777" s="4">
        <v>5</v>
      </c>
      <c r="J3777" s="4">
        <v>153</v>
      </c>
      <c r="K3777" s="4">
        <v>1</v>
      </c>
      <c r="L3777" s="4">
        <v>8</v>
      </c>
      <c r="M3777" s="4">
        <v>6</v>
      </c>
      <c r="N3777" s="4">
        <v>0.2</v>
      </c>
      <c r="O3777" s="4">
        <f t="shared" si="464"/>
        <v>3</v>
      </c>
      <c r="P3777" s="4">
        <f t="shared" si="465"/>
        <v>5</v>
      </c>
      <c r="Q3777" s="4">
        <f t="shared" si="466"/>
        <v>4</v>
      </c>
      <c r="R3777" s="4">
        <f t="shared" si="467"/>
        <v>12</v>
      </c>
      <c r="S3777" s="4">
        <f t="shared" si="468"/>
        <v>111.7</v>
      </c>
      <c r="T3777" s="4" t="str">
        <f t="shared" si="469"/>
        <v>B - Kernkunde</v>
      </c>
      <c r="U3777" s="4">
        <f>ROUND(((E3777-Hilfswerte!$B$20)/Hilfswerte!$B$21)+((F3777-Hilfswerte!$B$22)/Hilfswerte!$B$23)+((G3777-Hilfswerte!$B$24)/Hilfswerte!$B$25)+0.1*INDEX(Hilfswerte!$B$4:$B$15,MATCH(C3777,Hilfswerte!$A$4:$A$15,0)),2)</f>
        <v>1.27</v>
      </c>
      <c r="V3777" s="4">
        <f>ROUND(SQRT((((E3777-Hilfswerte!$B$20)/Hilfswerte!$B$21)-Hilfswerte!$B$28)^2+(((F3777-Hilfswerte!$B$22)/Hilfswerte!$B$23)-Hilfswerte!$B$29)^2+(((G3777-Hilfswerte!$B$24)/Hilfswerte!$B$25)-Hilfswerte!$B$30)^2),3)</f>
        <v>1.63</v>
      </c>
      <c r="W3777" s="4">
        <f>ROUND(E3777*Hilfswerte!$B$31,0)</f>
        <v>6989</v>
      </c>
      <c r="X3777" s="4">
        <f t="shared" si="470"/>
        <v>394</v>
      </c>
      <c r="Y3777" s="4" t="str">
        <f>IF(T3777="A - Top-Kunde","bereits Top-Kunde",IF(AND(V3777&lt;=Hilfswerte!$B$34,H3777&lt;0.5*W3777),"Hoch",IF(AND(V3777&lt;=Hilfswerte!$B$35,H3777&lt;0.7*W3777),"Mittel","Niedrig")))</f>
        <v>Niedrig</v>
      </c>
      <c r="Z3777" s="4">
        <f t="shared" si="471"/>
        <v>12.3</v>
      </c>
      <c r="AA3777" s="4" t="str">
        <f>IF(J3777&gt;365,"Bereits abgewandert (Segment D)",IF(Z3777&gt;=Hilfswerte!$B$38,"Rot - akut gefaehrdet",IF(Z3777&gt;=Hilfswerte!$B$39,"Gelb - beobachten","Gruen - stabil")))</f>
        <v>Gruen - stabil</v>
      </c>
    </row>
    <row r="3778" spans="1:27" ht="15" customHeight="1" x14ac:dyDescent="0.25">
      <c r="A3778" s="4" t="s">
        <v>4125</v>
      </c>
      <c r="B3778" s="4" t="s">
        <v>337</v>
      </c>
      <c r="C3778" s="4" t="s">
        <v>38</v>
      </c>
      <c r="D3778" s="4" t="s">
        <v>48</v>
      </c>
      <c r="E3778" s="4">
        <v>97</v>
      </c>
      <c r="F3778" s="4">
        <v>12.5</v>
      </c>
      <c r="G3778" s="4">
        <v>7.5</v>
      </c>
      <c r="H3778" s="4">
        <v>1503</v>
      </c>
      <c r="I3778" s="4">
        <v>1</v>
      </c>
      <c r="J3778" s="4">
        <v>85</v>
      </c>
      <c r="K3778" s="4">
        <v>0</v>
      </c>
      <c r="L3778" s="4">
        <v>12</v>
      </c>
      <c r="M3778" s="4">
        <v>5</v>
      </c>
      <c r="N3778" s="4">
        <v>-3</v>
      </c>
      <c r="O3778" s="4">
        <f t="shared" ref="O3778:O3841" si="472">IF(J3778&gt;365,1,IF(J3778&lt;=30,5,IF(J3778&lt;=90,4,IF(J3778&lt;=180,3,2))))</f>
        <v>4</v>
      </c>
      <c r="P3778" s="4">
        <f t="shared" ref="P3778:P3841" si="473">IF(I3778&gt;=5,5,IF(I3778&gt;=4,4,IF(I3778&gt;=3,3,IF(I3778&gt;=2,2,1))))</f>
        <v>1</v>
      </c>
      <c r="Q3778" s="4">
        <f t="shared" ref="Q3778:Q3841" si="474">IF(H3778&gt;=7500,5,IF(H3778&gt;=2500,4,IF(H3778&gt;=1000,3,IF(H3778&gt;=1,2,1))))</f>
        <v>3</v>
      </c>
      <c r="R3778" s="4">
        <f t="shared" ref="R3778:R3841" si="475">O3778+P3778+Q3778</f>
        <v>8</v>
      </c>
      <c r="S3778" s="4">
        <f t="shared" ref="S3778:S3841" si="476">ROUND(10*R3778+0.5*N3778-6*K3778-0.3*MAX(0,L3778),1)</f>
        <v>74.900000000000006</v>
      </c>
      <c r="T3778" s="4" t="str">
        <f t="shared" ref="T3778:T3841" si="477">IF(J3778&gt;365,"D - Abwanderungsrisiko",IF(S3778&gt;=125,"A - Top-Kunde",IF(S3778&gt;=105,"B - Kernkunde","C - Entwicklungspotenzial")))</f>
        <v>C - Entwicklungspotenzial</v>
      </c>
      <c r="U3778" s="4">
        <f>ROUND(((E3778-Hilfswerte!$B$20)/Hilfswerte!$B$21)+((F3778-Hilfswerte!$B$22)/Hilfswerte!$B$23)+((G3778-Hilfswerte!$B$24)/Hilfswerte!$B$25)+0.1*INDEX(Hilfswerte!$B$4:$B$15,MATCH(C3778,Hilfswerte!$A$4:$A$15,0)),2)</f>
        <v>-0.47</v>
      </c>
      <c r="V3778" s="4">
        <f>ROUND(SQRT((((E3778-Hilfswerte!$B$20)/Hilfswerte!$B$21)-Hilfswerte!$B$28)^2+(((F3778-Hilfswerte!$B$22)/Hilfswerte!$B$23)-Hilfswerte!$B$29)^2+(((G3778-Hilfswerte!$B$24)/Hilfswerte!$B$25)-Hilfswerte!$B$30)^2),3)</f>
        <v>0.80200000000000005</v>
      </c>
      <c r="W3778" s="4">
        <f>ROUND(E3778*Hilfswerte!$B$31,0)</f>
        <v>19938</v>
      </c>
      <c r="X3778" s="4">
        <f t="shared" ref="X3778:X3841" si="478">MAX(0,W3778-H3778)</f>
        <v>18435</v>
      </c>
      <c r="Y3778" s="4" t="str">
        <f>IF(T3778="A - Top-Kunde","bereits Top-Kunde",IF(AND(V3778&lt;=Hilfswerte!$B$34,H3778&lt;0.5*W3778),"Hoch",IF(AND(V3778&lt;=Hilfswerte!$B$35,H3778&lt;0.7*W3778),"Mittel","Niedrig")))</f>
        <v>Hoch</v>
      </c>
      <c r="Z3778" s="4">
        <f t="shared" ref="Z3778:Z3841" si="479">ROUND(0.4*MAX(0,-N3778)+3*K3778+0.2*MAX(0,L3778)+0.05*J3778,1)</f>
        <v>7.9</v>
      </c>
      <c r="AA3778" s="4" t="str">
        <f>IF(J3778&gt;365,"Bereits abgewandert (Segment D)",IF(Z3778&gt;=Hilfswerte!$B$38,"Rot - akut gefaehrdet",IF(Z3778&gt;=Hilfswerte!$B$39,"Gelb - beobachten","Gruen - stabil")))</f>
        <v>Gruen - stabil</v>
      </c>
    </row>
    <row r="3779" spans="1:27" ht="15" customHeight="1" x14ac:dyDescent="0.25">
      <c r="A3779" s="4" t="s">
        <v>4126</v>
      </c>
      <c r="B3779" s="4" t="s">
        <v>787</v>
      </c>
      <c r="C3779" s="4" t="s">
        <v>55</v>
      </c>
      <c r="D3779" s="4" t="s">
        <v>52</v>
      </c>
      <c r="E3779" s="4">
        <v>227</v>
      </c>
      <c r="F3779" s="4">
        <v>63</v>
      </c>
      <c r="G3779" s="4">
        <v>6.6</v>
      </c>
      <c r="H3779" s="4">
        <v>9030</v>
      </c>
      <c r="I3779" s="4">
        <v>3</v>
      </c>
      <c r="J3779" s="4">
        <v>35</v>
      </c>
      <c r="K3779" s="4">
        <v>0</v>
      </c>
      <c r="L3779" s="4">
        <v>11</v>
      </c>
      <c r="M3779" s="4">
        <v>1</v>
      </c>
      <c r="N3779" s="4">
        <v>5.6</v>
      </c>
      <c r="O3779" s="4">
        <f t="shared" si="472"/>
        <v>4</v>
      </c>
      <c r="P3779" s="4">
        <f t="shared" si="473"/>
        <v>3</v>
      </c>
      <c r="Q3779" s="4">
        <f t="shared" si="474"/>
        <v>5</v>
      </c>
      <c r="R3779" s="4">
        <f t="shared" si="475"/>
        <v>12</v>
      </c>
      <c r="S3779" s="4">
        <f t="shared" si="476"/>
        <v>119.5</v>
      </c>
      <c r="T3779" s="4" t="str">
        <f t="shared" si="477"/>
        <v>B - Kernkunde</v>
      </c>
      <c r="U3779" s="4">
        <f>ROUND(((E3779-Hilfswerte!$B$20)/Hilfswerte!$B$21)+((F3779-Hilfswerte!$B$22)/Hilfswerte!$B$23)+((G3779-Hilfswerte!$B$24)/Hilfswerte!$B$25)+0.1*INDEX(Hilfswerte!$B$4:$B$15,MATCH(C3779,Hilfswerte!$A$4:$A$15,0)),2)</f>
        <v>0.81</v>
      </c>
      <c r="V3779" s="4">
        <f>ROUND(SQRT((((E3779-Hilfswerte!$B$20)/Hilfswerte!$B$21)-Hilfswerte!$B$28)^2+(((F3779-Hilfswerte!$B$22)/Hilfswerte!$B$23)-Hilfswerte!$B$29)^2+(((G3779-Hilfswerte!$B$24)/Hilfswerte!$B$25)-Hilfswerte!$B$30)^2),3)</f>
        <v>0.9</v>
      </c>
      <c r="W3779" s="4">
        <f>ROUND(E3779*Hilfswerte!$B$31,0)</f>
        <v>46659</v>
      </c>
      <c r="X3779" s="4">
        <f t="shared" si="478"/>
        <v>37629</v>
      </c>
      <c r="Y3779" s="4" t="str">
        <f>IF(T3779="A - Top-Kunde","bereits Top-Kunde",IF(AND(V3779&lt;=Hilfswerte!$B$34,H3779&lt;0.5*W3779),"Hoch",IF(AND(V3779&lt;=Hilfswerte!$B$35,H3779&lt;0.7*W3779),"Mittel","Niedrig")))</f>
        <v>Mittel</v>
      </c>
      <c r="Z3779" s="4">
        <f t="shared" si="479"/>
        <v>4</v>
      </c>
      <c r="AA3779" s="4" t="str">
        <f>IF(J3779&gt;365,"Bereits abgewandert (Segment D)",IF(Z3779&gt;=Hilfswerte!$B$38,"Rot - akut gefaehrdet",IF(Z3779&gt;=Hilfswerte!$B$39,"Gelb - beobachten","Gruen - stabil")))</f>
        <v>Gruen - stabil</v>
      </c>
    </row>
    <row r="3780" spans="1:27" ht="15" customHeight="1" x14ac:dyDescent="0.25">
      <c r="A3780" s="4" t="s">
        <v>4127</v>
      </c>
      <c r="B3780" s="4" t="s">
        <v>384</v>
      </c>
      <c r="C3780" s="4" t="s">
        <v>59</v>
      </c>
      <c r="D3780" s="4" t="s">
        <v>48</v>
      </c>
      <c r="E3780" s="4">
        <v>37</v>
      </c>
      <c r="F3780" s="4">
        <v>6.2</v>
      </c>
      <c r="G3780" s="4">
        <v>20.3</v>
      </c>
      <c r="H3780" s="4">
        <v>619</v>
      </c>
      <c r="I3780" s="4">
        <v>2</v>
      </c>
      <c r="J3780" s="4">
        <v>173</v>
      </c>
      <c r="K3780" s="4">
        <v>0</v>
      </c>
      <c r="L3780" s="4">
        <v>-6</v>
      </c>
      <c r="M3780" s="4">
        <v>1</v>
      </c>
      <c r="N3780" s="4">
        <v>-21.4</v>
      </c>
      <c r="O3780" s="4">
        <f t="shared" si="472"/>
        <v>3</v>
      </c>
      <c r="P3780" s="4">
        <f t="shared" si="473"/>
        <v>2</v>
      </c>
      <c r="Q3780" s="4">
        <f t="shared" si="474"/>
        <v>2</v>
      </c>
      <c r="R3780" s="4">
        <f t="shared" si="475"/>
        <v>7</v>
      </c>
      <c r="S3780" s="4">
        <f t="shared" si="476"/>
        <v>59.3</v>
      </c>
      <c r="T3780" s="4" t="str">
        <f t="shared" si="477"/>
        <v>C - Entwicklungspotenzial</v>
      </c>
      <c r="U3780" s="4">
        <f>ROUND(((E3780-Hilfswerte!$B$20)/Hilfswerte!$B$21)+((F3780-Hilfswerte!$B$22)/Hilfswerte!$B$23)+((G3780-Hilfswerte!$B$24)/Hilfswerte!$B$25)+0.1*INDEX(Hilfswerte!$B$4:$B$15,MATCH(C3780,Hilfswerte!$A$4:$A$15,0)),2)</f>
        <v>0.78</v>
      </c>
      <c r="V3780" s="4">
        <f>ROUND(SQRT((((E3780-Hilfswerte!$B$20)/Hilfswerte!$B$21)-Hilfswerte!$B$28)^2+(((F3780-Hilfswerte!$B$22)/Hilfswerte!$B$23)-Hilfswerte!$B$29)^2+(((G3780-Hilfswerte!$B$24)/Hilfswerte!$B$25)-Hilfswerte!$B$30)^2),3)</f>
        <v>1.6479999999999999</v>
      </c>
      <c r="W3780" s="4">
        <f>ROUND(E3780*Hilfswerte!$B$31,0)</f>
        <v>7605</v>
      </c>
      <c r="X3780" s="4">
        <f t="shared" si="478"/>
        <v>6986</v>
      </c>
      <c r="Y3780" s="4" t="str">
        <f>IF(T3780="A - Top-Kunde","bereits Top-Kunde",IF(AND(V3780&lt;=Hilfswerte!$B$34,H3780&lt;0.5*W3780),"Hoch",IF(AND(V3780&lt;=Hilfswerte!$B$35,H3780&lt;0.7*W3780),"Mittel","Niedrig")))</f>
        <v>Niedrig</v>
      </c>
      <c r="Z3780" s="4">
        <f t="shared" si="479"/>
        <v>17.2</v>
      </c>
      <c r="AA3780" s="4" t="str">
        <f>IF(J3780&gt;365,"Bereits abgewandert (Segment D)",IF(Z3780&gt;=Hilfswerte!$B$38,"Rot - akut gefaehrdet",IF(Z3780&gt;=Hilfswerte!$B$39,"Gelb - beobachten","Gruen - stabil")))</f>
        <v>Gelb - beobachten</v>
      </c>
    </row>
    <row r="3781" spans="1:27" ht="15" customHeight="1" x14ac:dyDescent="0.25">
      <c r="A3781" s="4" t="s">
        <v>4128</v>
      </c>
      <c r="B3781" s="4" t="s">
        <v>321</v>
      </c>
      <c r="C3781" s="4" t="s">
        <v>59</v>
      </c>
      <c r="D3781" s="4" t="s">
        <v>30</v>
      </c>
      <c r="E3781" s="4">
        <v>68</v>
      </c>
      <c r="F3781" s="4">
        <v>11</v>
      </c>
      <c r="G3781" s="4">
        <v>15.5</v>
      </c>
      <c r="H3781" s="4">
        <v>64307</v>
      </c>
      <c r="I3781" s="4">
        <v>5</v>
      </c>
      <c r="J3781" s="4">
        <v>14</v>
      </c>
      <c r="K3781" s="4">
        <v>0</v>
      </c>
      <c r="L3781" s="4">
        <v>3</v>
      </c>
      <c r="M3781" s="4">
        <v>1</v>
      </c>
      <c r="N3781" s="4">
        <v>-22.7</v>
      </c>
      <c r="O3781" s="4">
        <f t="shared" si="472"/>
        <v>5</v>
      </c>
      <c r="P3781" s="4">
        <f t="shared" si="473"/>
        <v>5</v>
      </c>
      <c r="Q3781" s="4">
        <f t="shared" si="474"/>
        <v>5</v>
      </c>
      <c r="R3781" s="4">
        <f t="shared" si="475"/>
        <v>15</v>
      </c>
      <c r="S3781" s="4">
        <f t="shared" si="476"/>
        <v>137.80000000000001</v>
      </c>
      <c r="T3781" s="4" t="str">
        <f t="shared" si="477"/>
        <v>A - Top-Kunde</v>
      </c>
      <c r="U3781" s="4">
        <f>ROUND(((E3781-Hilfswerte!$B$20)/Hilfswerte!$B$21)+((F3781-Hilfswerte!$B$22)/Hilfswerte!$B$23)+((G3781-Hilfswerte!$B$24)/Hilfswerte!$B$25)+0.1*INDEX(Hilfswerte!$B$4:$B$15,MATCH(C3781,Hilfswerte!$A$4:$A$15,0)),2)</f>
        <v>0.24</v>
      </c>
      <c r="V3781" s="4">
        <f>ROUND(SQRT((((E3781-Hilfswerte!$B$20)/Hilfswerte!$B$21)-Hilfswerte!$B$28)^2+(((F3781-Hilfswerte!$B$22)/Hilfswerte!$B$23)-Hilfswerte!$B$29)^2+(((G3781-Hilfswerte!$B$24)/Hilfswerte!$B$25)-Hilfswerte!$B$30)^2),3)</f>
        <v>0.93600000000000005</v>
      </c>
      <c r="W3781" s="4">
        <f>ROUND(E3781*Hilfswerte!$B$31,0)</f>
        <v>13977</v>
      </c>
      <c r="X3781" s="4">
        <f t="shared" si="478"/>
        <v>0</v>
      </c>
      <c r="Y3781" s="4" t="str">
        <f>IF(T3781="A - Top-Kunde","bereits Top-Kunde",IF(AND(V3781&lt;=Hilfswerte!$B$34,H3781&lt;0.5*W3781),"Hoch",IF(AND(V3781&lt;=Hilfswerte!$B$35,H3781&lt;0.7*W3781),"Mittel","Niedrig")))</f>
        <v>bereits Top-Kunde</v>
      </c>
      <c r="Z3781" s="4">
        <f t="shared" si="479"/>
        <v>10.4</v>
      </c>
      <c r="AA3781" s="4" t="str">
        <f>IF(J3781&gt;365,"Bereits abgewandert (Segment D)",IF(Z3781&gt;=Hilfswerte!$B$38,"Rot - akut gefaehrdet",IF(Z3781&gt;=Hilfswerte!$B$39,"Gelb - beobachten","Gruen - stabil")))</f>
        <v>Gruen - stabil</v>
      </c>
    </row>
    <row r="3782" spans="1:27" ht="15" customHeight="1" x14ac:dyDescent="0.25">
      <c r="A3782" s="4" t="s">
        <v>4129</v>
      </c>
      <c r="B3782" s="4" t="s">
        <v>210</v>
      </c>
      <c r="C3782" s="4" t="s">
        <v>65</v>
      </c>
      <c r="D3782" s="4" t="s">
        <v>30</v>
      </c>
      <c r="E3782" s="4">
        <v>70</v>
      </c>
      <c r="F3782" s="4">
        <v>19.5</v>
      </c>
      <c r="G3782" s="4">
        <v>4.3</v>
      </c>
      <c r="H3782" s="4">
        <v>5280</v>
      </c>
      <c r="I3782" s="4">
        <v>1</v>
      </c>
      <c r="J3782" s="4">
        <v>117</v>
      </c>
      <c r="K3782" s="4">
        <v>0</v>
      </c>
      <c r="L3782" s="4">
        <v>37</v>
      </c>
      <c r="M3782" s="4">
        <v>3</v>
      </c>
      <c r="N3782" s="4">
        <v>-17.8</v>
      </c>
      <c r="O3782" s="4">
        <f t="shared" si="472"/>
        <v>3</v>
      </c>
      <c r="P3782" s="4">
        <f t="shared" si="473"/>
        <v>1</v>
      </c>
      <c r="Q3782" s="4">
        <f t="shared" si="474"/>
        <v>4</v>
      </c>
      <c r="R3782" s="4">
        <f t="shared" si="475"/>
        <v>8</v>
      </c>
      <c r="S3782" s="4">
        <f t="shared" si="476"/>
        <v>60</v>
      </c>
      <c r="T3782" s="4" t="str">
        <f t="shared" si="477"/>
        <v>C - Entwicklungspotenzial</v>
      </c>
      <c r="U3782" s="4">
        <f>ROUND(((E3782-Hilfswerte!$B$20)/Hilfswerte!$B$21)+((F3782-Hilfswerte!$B$22)/Hilfswerte!$B$23)+((G3782-Hilfswerte!$B$24)/Hilfswerte!$B$25)+0.1*INDEX(Hilfswerte!$B$4:$B$15,MATCH(C3782,Hilfswerte!$A$4:$A$15,0)),2)</f>
        <v>-1.36</v>
      </c>
      <c r="V3782" s="4">
        <f>ROUND(SQRT((((E3782-Hilfswerte!$B$20)/Hilfswerte!$B$21)-Hilfswerte!$B$28)^2+(((F3782-Hilfswerte!$B$22)/Hilfswerte!$B$23)-Hilfswerte!$B$29)^2+(((G3782-Hilfswerte!$B$24)/Hilfswerte!$B$25)-Hilfswerte!$B$30)^2),3)</f>
        <v>1.218</v>
      </c>
      <c r="W3782" s="4">
        <f>ROUND(E3782*Hilfswerte!$B$31,0)</f>
        <v>14388</v>
      </c>
      <c r="X3782" s="4">
        <f t="shared" si="478"/>
        <v>9108</v>
      </c>
      <c r="Y3782" s="4" t="str">
        <f>IF(T3782="A - Top-Kunde","bereits Top-Kunde",IF(AND(V3782&lt;=Hilfswerte!$B$34,H3782&lt;0.5*W3782),"Hoch",IF(AND(V3782&lt;=Hilfswerte!$B$35,H3782&lt;0.7*W3782),"Mittel","Niedrig")))</f>
        <v>Niedrig</v>
      </c>
      <c r="Z3782" s="4">
        <f t="shared" si="479"/>
        <v>20.399999999999999</v>
      </c>
      <c r="AA3782" s="4" t="str">
        <f>IF(J3782&gt;365,"Bereits abgewandert (Segment D)",IF(Z3782&gt;=Hilfswerte!$B$38,"Rot - akut gefaehrdet",IF(Z3782&gt;=Hilfswerte!$B$39,"Gelb - beobachten","Gruen - stabil")))</f>
        <v>Rot - akut gefaehrdet</v>
      </c>
    </row>
    <row r="3783" spans="1:27" ht="15" customHeight="1" x14ac:dyDescent="0.25">
      <c r="A3783" s="4" t="s">
        <v>4130</v>
      </c>
      <c r="B3783" s="4" t="s">
        <v>713</v>
      </c>
      <c r="C3783" s="4" t="s">
        <v>65</v>
      </c>
      <c r="D3783" s="4" t="s">
        <v>48</v>
      </c>
      <c r="E3783" s="4">
        <v>308</v>
      </c>
      <c r="F3783" s="4">
        <v>79.3</v>
      </c>
      <c r="G3783" s="4">
        <v>19.7</v>
      </c>
      <c r="H3783" s="4">
        <v>7756</v>
      </c>
      <c r="I3783" s="4">
        <v>3</v>
      </c>
      <c r="J3783" s="4">
        <v>271</v>
      </c>
      <c r="K3783" s="4">
        <v>0</v>
      </c>
      <c r="L3783" s="4">
        <v>8</v>
      </c>
      <c r="M3783" s="4">
        <v>3</v>
      </c>
      <c r="N3783" s="4">
        <v>12</v>
      </c>
      <c r="O3783" s="4">
        <f t="shared" si="472"/>
        <v>2</v>
      </c>
      <c r="P3783" s="4">
        <f t="shared" si="473"/>
        <v>3</v>
      </c>
      <c r="Q3783" s="4">
        <f t="shared" si="474"/>
        <v>5</v>
      </c>
      <c r="R3783" s="4">
        <f t="shared" si="475"/>
        <v>10</v>
      </c>
      <c r="S3783" s="4">
        <f t="shared" si="476"/>
        <v>103.6</v>
      </c>
      <c r="T3783" s="4" t="str">
        <f t="shared" si="477"/>
        <v>C - Entwicklungspotenzial</v>
      </c>
      <c r="U3783" s="4">
        <f>ROUND(((E3783-Hilfswerte!$B$20)/Hilfswerte!$B$21)+((F3783-Hilfswerte!$B$22)/Hilfswerte!$B$23)+((G3783-Hilfswerte!$B$24)/Hilfswerte!$B$25)+0.1*INDEX(Hilfswerte!$B$4:$B$15,MATCH(C3783,Hilfswerte!$A$4:$A$15,0)),2)</f>
        <v>3.18</v>
      </c>
      <c r="V3783" s="4">
        <f>ROUND(SQRT((((E3783-Hilfswerte!$B$20)/Hilfswerte!$B$21)-Hilfswerte!$B$28)^2+(((F3783-Hilfswerte!$B$22)/Hilfswerte!$B$23)-Hilfswerte!$B$29)^2+(((G3783-Hilfswerte!$B$24)/Hilfswerte!$B$25)-Hilfswerte!$B$30)^2),3)</f>
        <v>1.6559999999999999</v>
      </c>
      <c r="W3783" s="4">
        <f>ROUND(E3783*Hilfswerte!$B$31,0)</f>
        <v>63308</v>
      </c>
      <c r="X3783" s="4">
        <f t="shared" si="478"/>
        <v>55552</v>
      </c>
      <c r="Y3783" s="4" t="str">
        <f>IF(T3783="A - Top-Kunde","bereits Top-Kunde",IF(AND(V3783&lt;=Hilfswerte!$B$34,H3783&lt;0.5*W3783),"Hoch",IF(AND(V3783&lt;=Hilfswerte!$B$35,H3783&lt;0.7*W3783),"Mittel","Niedrig")))</f>
        <v>Niedrig</v>
      </c>
      <c r="Z3783" s="4">
        <f t="shared" si="479"/>
        <v>15.2</v>
      </c>
      <c r="AA3783" s="4" t="str">
        <f>IF(J3783&gt;365,"Bereits abgewandert (Segment D)",IF(Z3783&gt;=Hilfswerte!$B$38,"Rot - akut gefaehrdet",IF(Z3783&gt;=Hilfswerte!$B$39,"Gelb - beobachten","Gruen - stabil")))</f>
        <v>Gelb - beobachten</v>
      </c>
    </row>
    <row r="3784" spans="1:27" ht="15" customHeight="1" x14ac:dyDescent="0.25">
      <c r="A3784" s="4" t="s">
        <v>4131</v>
      </c>
      <c r="B3784" s="4" t="s">
        <v>422</v>
      </c>
      <c r="C3784" s="4" t="s">
        <v>51</v>
      </c>
      <c r="D3784" s="4" t="s">
        <v>106</v>
      </c>
      <c r="E3784" s="4">
        <v>26</v>
      </c>
      <c r="F3784" s="4">
        <v>3.9</v>
      </c>
      <c r="G3784" s="4">
        <v>18.7</v>
      </c>
      <c r="H3784" s="4">
        <v>1525</v>
      </c>
      <c r="I3784" s="4">
        <v>4</v>
      </c>
      <c r="J3784" s="4">
        <v>14</v>
      </c>
      <c r="K3784" s="4">
        <v>0</v>
      </c>
      <c r="L3784" s="4">
        <v>5</v>
      </c>
      <c r="M3784" s="4">
        <v>6</v>
      </c>
      <c r="N3784" s="4">
        <v>16.5</v>
      </c>
      <c r="O3784" s="4">
        <f t="shared" si="472"/>
        <v>5</v>
      </c>
      <c r="P3784" s="4">
        <f t="shared" si="473"/>
        <v>4</v>
      </c>
      <c r="Q3784" s="4">
        <f t="shared" si="474"/>
        <v>3</v>
      </c>
      <c r="R3784" s="4">
        <f t="shared" si="475"/>
        <v>12</v>
      </c>
      <c r="S3784" s="4">
        <f t="shared" si="476"/>
        <v>126.8</v>
      </c>
      <c r="T3784" s="4" t="str">
        <f t="shared" si="477"/>
        <v>A - Top-Kunde</v>
      </c>
      <c r="U3784" s="4">
        <f>ROUND(((E3784-Hilfswerte!$B$20)/Hilfswerte!$B$21)+((F3784-Hilfswerte!$B$22)/Hilfswerte!$B$23)+((G3784-Hilfswerte!$B$24)/Hilfswerte!$B$25)+0.1*INDEX(Hilfswerte!$B$4:$B$15,MATCH(C3784,Hilfswerte!$A$4:$A$15,0)),2)</f>
        <v>0.86</v>
      </c>
      <c r="V3784" s="4">
        <f>ROUND(SQRT((((E3784-Hilfswerte!$B$20)/Hilfswerte!$B$21)-Hilfswerte!$B$28)^2+(((F3784-Hilfswerte!$B$22)/Hilfswerte!$B$23)-Hilfswerte!$B$29)^2+(((G3784-Hilfswerte!$B$24)/Hilfswerte!$B$25)-Hilfswerte!$B$30)^2),3)</f>
        <v>1.466</v>
      </c>
      <c r="W3784" s="4">
        <f>ROUND(E3784*Hilfswerte!$B$31,0)</f>
        <v>5344</v>
      </c>
      <c r="X3784" s="4">
        <f t="shared" si="478"/>
        <v>3819</v>
      </c>
      <c r="Y3784" s="4" t="str">
        <f>IF(T3784="A - Top-Kunde","bereits Top-Kunde",IF(AND(V3784&lt;=Hilfswerte!$B$34,H3784&lt;0.5*W3784),"Hoch",IF(AND(V3784&lt;=Hilfswerte!$B$35,H3784&lt;0.7*W3784),"Mittel","Niedrig")))</f>
        <v>bereits Top-Kunde</v>
      </c>
      <c r="Z3784" s="4">
        <f t="shared" si="479"/>
        <v>1.7</v>
      </c>
      <c r="AA3784" s="4" t="str">
        <f>IF(J3784&gt;365,"Bereits abgewandert (Segment D)",IF(Z3784&gt;=Hilfswerte!$B$38,"Rot - akut gefaehrdet",IF(Z3784&gt;=Hilfswerte!$B$39,"Gelb - beobachten","Gruen - stabil")))</f>
        <v>Gruen - stabil</v>
      </c>
    </row>
    <row r="3785" spans="1:27" ht="15" customHeight="1" x14ac:dyDescent="0.25">
      <c r="A3785" s="4" t="s">
        <v>4132</v>
      </c>
      <c r="B3785" s="4" t="s">
        <v>674</v>
      </c>
      <c r="C3785" s="4" t="s">
        <v>84</v>
      </c>
      <c r="D3785" s="4" t="s">
        <v>30</v>
      </c>
      <c r="E3785" s="4">
        <v>206</v>
      </c>
      <c r="F3785" s="4">
        <v>34.6</v>
      </c>
      <c r="G3785" s="4">
        <v>6.9</v>
      </c>
      <c r="H3785" s="4">
        <v>46007</v>
      </c>
      <c r="I3785" s="4">
        <v>3</v>
      </c>
      <c r="J3785" s="4">
        <v>174</v>
      </c>
      <c r="K3785" s="4">
        <v>0</v>
      </c>
      <c r="L3785" s="4">
        <v>1</v>
      </c>
      <c r="M3785" s="4">
        <v>6</v>
      </c>
      <c r="N3785" s="4">
        <v>2.1</v>
      </c>
      <c r="O3785" s="4">
        <f t="shared" si="472"/>
        <v>3</v>
      </c>
      <c r="P3785" s="4">
        <f t="shared" si="473"/>
        <v>3</v>
      </c>
      <c r="Q3785" s="4">
        <f t="shared" si="474"/>
        <v>5</v>
      </c>
      <c r="R3785" s="4">
        <f t="shared" si="475"/>
        <v>11</v>
      </c>
      <c r="S3785" s="4">
        <f t="shared" si="476"/>
        <v>110.8</v>
      </c>
      <c r="T3785" s="4" t="str">
        <f t="shared" si="477"/>
        <v>B - Kernkunde</v>
      </c>
      <c r="U3785" s="4">
        <f>ROUND(((E3785-Hilfswerte!$B$20)/Hilfswerte!$B$21)+((F3785-Hilfswerte!$B$22)/Hilfswerte!$B$23)+((G3785-Hilfswerte!$B$24)/Hilfswerte!$B$25)+0.1*INDEX(Hilfswerte!$B$4:$B$15,MATCH(C3785,Hilfswerte!$A$4:$A$15,0)),2)</f>
        <v>-0.04</v>
      </c>
      <c r="V3785" s="4">
        <f>ROUND(SQRT((((E3785-Hilfswerte!$B$20)/Hilfswerte!$B$21)-Hilfswerte!$B$28)^2+(((F3785-Hilfswerte!$B$22)/Hilfswerte!$B$23)-Hilfswerte!$B$29)^2+(((G3785-Hilfswerte!$B$24)/Hilfswerte!$B$25)-Hilfswerte!$B$30)^2),3)</f>
        <v>0.70699999999999996</v>
      </c>
      <c r="W3785" s="4">
        <f>ROUND(E3785*Hilfswerte!$B$31,0)</f>
        <v>42343</v>
      </c>
      <c r="X3785" s="4">
        <f t="shared" si="478"/>
        <v>0</v>
      </c>
      <c r="Y3785" s="4" t="str">
        <f>IF(T3785="A - Top-Kunde","bereits Top-Kunde",IF(AND(V3785&lt;=Hilfswerte!$B$34,H3785&lt;0.5*W3785),"Hoch",IF(AND(V3785&lt;=Hilfswerte!$B$35,H3785&lt;0.7*W3785),"Mittel","Niedrig")))</f>
        <v>Niedrig</v>
      </c>
      <c r="Z3785" s="4">
        <f t="shared" si="479"/>
        <v>8.9</v>
      </c>
      <c r="AA3785" s="4" t="str">
        <f>IF(J3785&gt;365,"Bereits abgewandert (Segment D)",IF(Z3785&gt;=Hilfswerte!$B$38,"Rot - akut gefaehrdet",IF(Z3785&gt;=Hilfswerte!$B$39,"Gelb - beobachten","Gruen - stabil")))</f>
        <v>Gruen - stabil</v>
      </c>
    </row>
    <row r="3786" spans="1:27" ht="15" customHeight="1" x14ac:dyDescent="0.25">
      <c r="A3786" s="4" t="s">
        <v>4133</v>
      </c>
      <c r="B3786" s="4" t="s">
        <v>424</v>
      </c>
      <c r="C3786" s="4" t="s">
        <v>51</v>
      </c>
      <c r="D3786" s="4" t="s">
        <v>52</v>
      </c>
      <c r="E3786" s="4">
        <v>137</v>
      </c>
      <c r="F3786" s="4">
        <v>29.7</v>
      </c>
      <c r="G3786" s="4">
        <v>7.6</v>
      </c>
      <c r="H3786" s="4">
        <v>8249</v>
      </c>
      <c r="I3786" s="4">
        <v>2</v>
      </c>
      <c r="J3786" s="4">
        <v>10</v>
      </c>
      <c r="K3786" s="4">
        <v>0</v>
      </c>
      <c r="L3786" s="4">
        <v>5</v>
      </c>
      <c r="M3786" s="4">
        <v>5</v>
      </c>
      <c r="N3786" s="4">
        <v>24</v>
      </c>
      <c r="O3786" s="4">
        <f t="shared" si="472"/>
        <v>5</v>
      </c>
      <c r="P3786" s="4">
        <f t="shared" si="473"/>
        <v>2</v>
      </c>
      <c r="Q3786" s="4">
        <f t="shared" si="474"/>
        <v>5</v>
      </c>
      <c r="R3786" s="4">
        <f t="shared" si="475"/>
        <v>12</v>
      </c>
      <c r="S3786" s="4">
        <f t="shared" si="476"/>
        <v>130.5</v>
      </c>
      <c r="T3786" s="4" t="str">
        <f t="shared" si="477"/>
        <v>A - Top-Kunde</v>
      </c>
      <c r="U3786" s="4">
        <f>ROUND(((E3786-Hilfswerte!$B$20)/Hilfswerte!$B$21)+((F3786-Hilfswerte!$B$22)/Hilfswerte!$B$23)+((G3786-Hilfswerte!$B$24)/Hilfswerte!$B$25)+0.1*INDEX(Hilfswerte!$B$4:$B$15,MATCH(C3786,Hilfswerte!$A$4:$A$15,0)),2)</f>
        <v>0.04</v>
      </c>
      <c r="V3786" s="4">
        <f>ROUND(SQRT((((E3786-Hilfswerte!$B$20)/Hilfswerte!$B$21)-Hilfswerte!$B$28)^2+(((F3786-Hilfswerte!$B$22)/Hilfswerte!$B$23)-Hilfswerte!$B$29)^2+(((G3786-Hilfswerte!$B$24)/Hilfswerte!$B$25)-Hilfswerte!$B$30)^2),3)</f>
        <v>0.60499999999999998</v>
      </c>
      <c r="W3786" s="4">
        <f>ROUND(E3786*Hilfswerte!$B$31,0)</f>
        <v>28160</v>
      </c>
      <c r="X3786" s="4">
        <f t="shared" si="478"/>
        <v>19911</v>
      </c>
      <c r="Y3786" s="4" t="str">
        <f>IF(T3786="A - Top-Kunde","bereits Top-Kunde",IF(AND(V3786&lt;=Hilfswerte!$B$34,H3786&lt;0.5*W3786),"Hoch",IF(AND(V3786&lt;=Hilfswerte!$B$35,H3786&lt;0.7*W3786),"Mittel","Niedrig")))</f>
        <v>bereits Top-Kunde</v>
      </c>
      <c r="Z3786" s="4">
        <f t="shared" si="479"/>
        <v>1.5</v>
      </c>
      <c r="AA3786" s="4" t="str">
        <f>IF(J3786&gt;365,"Bereits abgewandert (Segment D)",IF(Z3786&gt;=Hilfswerte!$B$38,"Rot - akut gefaehrdet",IF(Z3786&gt;=Hilfswerte!$B$39,"Gelb - beobachten","Gruen - stabil")))</f>
        <v>Gruen - stabil</v>
      </c>
    </row>
    <row r="3787" spans="1:27" ht="15" customHeight="1" x14ac:dyDescent="0.25">
      <c r="A3787" s="4" t="s">
        <v>4134</v>
      </c>
      <c r="B3787" s="4" t="s">
        <v>1065</v>
      </c>
      <c r="C3787" s="4" t="s">
        <v>89</v>
      </c>
      <c r="D3787" s="4" t="s">
        <v>30</v>
      </c>
      <c r="E3787" s="4">
        <v>15</v>
      </c>
      <c r="F3787" s="4">
        <v>4.5</v>
      </c>
      <c r="G3787" s="4">
        <v>8.1</v>
      </c>
      <c r="H3787" s="4">
        <v>415</v>
      </c>
      <c r="I3787" s="4">
        <v>1</v>
      </c>
      <c r="J3787" s="4">
        <v>218</v>
      </c>
      <c r="K3787" s="4">
        <v>0</v>
      </c>
      <c r="L3787" s="4">
        <v>1</v>
      </c>
      <c r="M3787" s="4">
        <v>2</v>
      </c>
      <c r="N3787" s="4">
        <v>39.200000000000003</v>
      </c>
      <c r="O3787" s="4">
        <f t="shared" si="472"/>
        <v>2</v>
      </c>
      <c r="P3787" s="4">
        <f t="shared" si="473"/>
        <v>1</v>
      </c>
      <c r="Q3787" s="4">
        <f t="shared" si="474"/>
        <v>2</v>
      </c>
      <c r="R3787" s="4">
        <f t="shared" si="475"/>
        <v>5</v>
      </c>
      <c r="S3787" s="4">
        <f t="shared" si="476"/>
        <v>69.3</v>
      </c>
      <c r="T3787" s="4" t="str">
        <f t="shared" si="477"/>
        <v>C - Entwicklungspotenzial</v>
      </c>
      <c r="U3787" s="4">
        <f>ROUND(((E3787-Hilfswerte!$B$20)/Hilfswerte!$B$21)+((F3787-Hilfswerte!$B$22)/Hilfswerte!$B$23)+((G3787-Hilfswerte!$B$24)/Hilfswerte!$B$25)+0.1*INDEX(Hilfswerte!$B$4:$B$15,MATCH(C3787,Hilfswerte!$A$4:$A$15,0)),2)</f>
        <v>-0.91</v>
      </c>
      <c r="V3787" s="4">
        <f>ROUND(SQRT((((E3787-Hilfswerte!$B$20)/Hilfswerte!$B$21)-Hilfswerte!$B$28)^2+(((F3787-Hilfswerte!$B$22)/Hilfswerte!$B$23)-Hilfswerte!$B$29)^2+(((G3787-Hilfswerte!$B$24)/Hilfswerte!$B$25)-Hilfswerte!$B$30)^2),3)</f>
        <v>1.0129999999999999</v>
      </c>
      <c r="W3787" s="4">
        <f>ROUND(E3787*Hilfswerte!$B$31,0)</f>
        <v>3083</v>
      </c>
      <c r="X3787" s="4">
        <f t="shared" si="478"/>
        <v>2668</v>
      </c>
      <c r="Y3787" s="4" t="str">
        <f>IF(T3787="A - Top-Kunde","bereits Top-Kunde",IF(AND(V3787&lt;=Hilfswerte!$B$34,H3787&lt;0.5*W3787),"Hoch",IF(AND(V3787&lt;=Hilfswerte!$B$35,H3787&lt;0.7*W3787),"Mittel","Niedrig")))</f>
        <v>Mittel</v>
      </c>
      <c r="Z3787" s="4">
        <f t="shared" si="479"/>
        <v>11.1</v>
      </c>
      <c r="AA3787" s="4" t="str">
        <f>IF(J3787&gt;365,"Bereits abgewandert (Segment D)",IF(Z3787&gt;=Hilfswerte!$B$38,"Rot - akut gefaehrdet",IF(Z3787&gt;=Hilfswerte!$B$39,"Gelb - beobachten","Gruen - stabil")))</f>
        <v>Gruen - stabil</v>
      </c>
    </row>
    <row r="3788" spans="1:27" ht="15" customHeight="1" x14ac:dyDescent="0.25">
      <c r="A3788" s="4" t="s">
        <v>4135</v>
      </c>
      <c r="B3788" s="4" t="s">
        <v>124</v>
      </c>
      <c r="C3788" s="4" t="s">
        <v>29</v>
      </c>
      <c r="D3788" s="4" t="s">
        <v>30</v>
      </c>
      <c r="E3788" s="4">
        <v>893</v>
      </c>
      <c r="F3788" s="4">
        <v>134.6</v>
      </c>
      <c r="G3788" s="4">
        <v>9.1999999999999993</v>
      </c>
      <c r="H3788" s="4">
        <v>40264</v>
      </c>
      <c r="I3788" s="4">
        <v>1</v>
      </c>
      <c r="J3788" s="4">
        <v>97</v>
      </c>
      <c r="K3788" s="4">
        <v>0</v>
      </c>
      <c r="L3788" s="4">
        <v>33</v>
      </c>
      <c r="M3788" s="4">
        <v>4</v>
      </c>
      <c r="N3788" s="4">
        <v>14.6</v>
      </c>
      <c r="O3788" s="4">
        <f t="shared" si="472"/>
        <v>3</v>
      </c>
      <c r="P3788" s="4">
        <f t="shared" si="473"/>
        <v>1</v>
      </c>
      <c r="Q3788" s="4">
        <f t="shared" si="474"/>
        <v>5</v>
      </c>
      <c r="R3788" s="4">
        <f t="shared" si="475"/>
        <v>9</v>
      </c>
      <c r="S3788" s="4">
        <f t="shared" si="476"/>
        <v>87.4</v>
      </c>
      <c r="T3788" s="4" t="str">
        <f t="shared" si="477"/>
        <v>C - Entwicklungspotenzial</v>
      </c>
      <c r="U3788" s="4">
        <f>ROUND(((E3788-Hilfswerte!$B$20)/Hilfswerte!$B$21)+((F3788-Hilfswerte!$B$22)/Hilfswerte!$B$23)+((G3788-Hilfswerte!$B$24)/Hilfswerte!$B$25)+0.1*INDEX(Hilfswerte!$B$4:$B$15,MATCH(C3788,Hilfswerte!$A$4:$A$15,0)),2)</f>
        <v>5.34</v>
      </c>
      <c r="V3788" s="4">
        <f>ROUND(SQRT((((E3788-Hilfswerte!$B$20)/Hilfswerte!$B$21)-Hilfswerte!$B$28)^2+(((F3788-Hilfswerte!$B$22)/Hilfswerte!$B$23)-Hilfswerte!$B$29)^2+(((G3788-Hilfswerte!$B$24)/Hilfswerte!$B$25)-Hilfswerte!$B$30)^2),3)</f>
        <v>3.5760000000000001</v>
      </c>
      <c r="W3788" s="4">
        <f>ROUND(E3788*Hilfswerte!$B$31,0)</f>
        <v>183553</v>
      </c>
      <c r="X3788" s="4">
        <f t="shared" si="478"/>
        <v>143289</v>
      </c>
      <c r="Y3788" s="4" t="str">
        <f>IF(T3788="A - Top-Kunde","bereits Top-Kunde",IF(AND(V3788&lt;=Hilfswerte!$B$34,H3788&lt;0.5*W3788),"Hoch",IF(AND(V3788&lt;=Hilfswerte!$B$35,H3788&lt;0.7*W3788),"Mittel","Niedrig")))</f>
        <v>Niedrig</v>
      </c>
      <c r="Z3788" s="4">
        <f t="shared" si="479"/>
        <v>11.5</v>
      </c>
      <c r="AA3788" s="4" t="str">
        <f>IF(J3788&gt;365,"Bereits abgewandert (Segment D)",IF(Z3788&gt;=Hilfswerte!$B$38,"Rot - akut gefaehrdet",IF(Z3788&gt;=Hilfswerte!$B$39,"Gelb - beobachten","Gruen - stabil")))</f>
        <v>Gruen - stabil</v>
      </c>
    </row>
    <row r="3789" spans="1:27" ht="15" customHeight="1" x14ac:dyDescent="0.25">
      <c r="A3789" s="4" t="s">
        <v>4136</v>
      </c>
      <c r="B3789" s="4" t="s">
        <v>464</v>
      </c>
      <c r="C3789" s="4" t="s">
        <v>47</v>
      </c>
      <c r="D3789" s="4" t="s">
        <v>56</v>
      </c>
      <c r="E3789" s="4">
        <v>34</v>
      </c>
      <c r="F3789" s="4">
        <v>10.4</v>
      </c>
      <c r="G3789" s="4">
        <v>6</v>
      </c>
      <c r="H3789" s="4">
        <v>1193</v>
      </c>
      <c r="I3789" s="4">
        <v>1</v>
      </c>
      <c r="J3789" s="4">
        <v>30</v>
      </c>
      <c r="K3789" s="4">
        <v>0</v>
      </c>
      <c r="L3789" s="4">
        <v>8</v>
      </c>
      <c r="M3789" s="4">
        <v>4</v>
      </c>
      <c r="N3789" s="4">
        <v>3.6</v>
      </c>
      <c r="O3789" s="4">
        <f t="shared" si="472"/>
        <v>5</v>
      </c>
      <c r="P3789" s="4">
        <f t="shared" si="473"/>
        <v>1</v>
      </c>
      <c r="Q3789" s="4">
        <f t="shared" si="474"/>
        <v>3</v>
      </c>
      <c r="R3789" s="4">
        <f t="shared" si="475"/>
        <v>9</v>
      </c>
      <c r="S3789" s="4">
        <f t="shared" si="476"/>
        <v>89.4</v>
      </c>
      <c r="T3789" s="4" t="str">
        <f t="shared" si="477"/>
        <v>C - Entwicklungspotenzial</v>
      </c>
      <c r="U3789" s="4">
        <f>ROUND(((E3789-Hilfswerte!$B$20)/Hilfswerte!$B$21)+((F3789-Hilfswerte!$B$22)/Hilfswerte!$B$23)+((G3789-Hilfswerte!$B$24)/Hilfswerte!$B$25)+0.1*INDEX(Hilfswerte!$B$4:$B$15,MATCH(C3789,Hilfswerte!$A$4:$A$15,0)),2)</f>
        <v>-1.27</v>
      </c>
      <c r="V3789" s="4">
        <f>ROUND(SQRT((((E3789-Hilfswerte!$B$20)/Hilfswerte!$B$21)-Hilfswerte!$B$28)^2+(((F3789-Hilfswerte!$B$22)/Hilfswerte!$B$23)-Hilfswerte!$B$29)^2+(((G3789-Hilfswerte!$B$24)/Hilfswerte!$B$25)-Hilfswerte!$B$30)^2),3)</f>
        <v>1.1180000000000001</v>
      </c>
      <c r="W3789" s="4">
        <f>ROUND(E3789*Hilfswerte!$B$31,0)</f>
        <v>6989</v>
      </c>
      <c r="X3789" s="4">
        <f t="shared" si="478"/>
        <v>5796</v>
      </c>
      <c r="Y3789" s="4" t="str">
        <f>IF(T3789="A - Top-Kunde","bereits Top-Kunde",IF(AND(V3789&lt;=Hilfswerte!$B$34,H3789&lt;0.5*W3789),"Hoch",IF(AND(V3789&lt;=Hilfswerte!$B$35,H3789&lt;0.7*W3789),"Mittel","Niedrig")))</f>
        <v>Mittel</v>
      </c>
      <c r="Z3789" s="4">
        <f t="shared" si="479"/>
        <v>3.1</v>
      </c>
      <c r="AA3789" s="4" t="str">
        <f>IF(J3789&gt;365,"Bereits abgewandert (Segment D)",IF(Z3789&gt;=Hilfswerte!$B$38,"Rot - akut gefaehrdet",IF(Z3789&gt;=Hilfswerte!$B$39,"Gelb - beobachten","Gruen - stabil")))</f>
        <v>Gruen - stabil</v>
      </c>
    </row>
    <row r="3790" spans="1:27" ht="15" customHeight="1" x14ac:dyDescent="0.25">
      <c r="A3790" s="4" t="s">
        <v>4137</v>
      </c>
      <c r="B3790" s="4" t="s">
        <v>140</v>
      </c>
      <c r="C3790" s="4" t="s">
        <v>51</v>
      </c>
      <c r="D3790" s="4" t="s">
        <v>30</v>
      </c>
      <c r="E3790" s="4">
        <v>139</v>
      </c>
      <c r="F3790" s="4">
        <v>29.5</v>
      </c>
      <c r="G3790" s="4">
        <v>20.100000000000001</v>
      </c>
      <c r="H3790" s="4">
        <v>14805</v>
      </c>
      <c r="I3790" s="4">
        <v>4</v>
      </c>
      <c r="J3790" s="4">
        <v>2</v>
      </c>
      <c r="K3790" s="4">
        <v>0</v>
      </c>
      <c r="L3790" s="4">
        <v>14</v>
      </c>
      <c r="M3790" s="4">
        <v>3</v>
      </c>
      <c r="N3790" s="4">
        <v>8.6</v>
      </c>
      <c r="O3790" s="4">
        <f t="shared" si="472"/>
        <v>5</v>
      </c>
      <c r="P3790" s="4">
        <f t="shared" si="473"/>
        <v>4</v>
      </c>
      <c r="Q3790" s="4">
        <f t="shared" si="474"/>
        <v>5</v>
      </c>
      <c r="R3790" s="4">
        <f t="shared" si="475"/>
        <v>14</v>
      </c>
      <c r="S3790" s="4">
        <f t="shared" si="476"/>
        <v>140.1</v>
      </c>
      <c r="T3790" s="4" t="str">
        <f t="shared" si="477"/>
        <v>A - Top-Kunde</v>
      </c>
      <c r="U3790" s="4">
        <f>ROUND(((E3790-Hilfswerte!$B$20)/Hilfswerte!$B$21)+((F3790-Hilfswerte!$B$22)/Hilfswerte!$B$23)+((G3790-Hilfswerte!$B$24)/Hilfswerte!$B$25)+0.1*INDEX(Hilfswerte!$B$4:$B$15,MATCH(C3790,Hilfswerte!$A$4:$A$15,0)),2)</f>
        <v>2.0299999999999998</v>
      </c>
      <c r="V3790" s="4">
        <f>ROUND(SQRT((((E3790-Hilfswerte!$B$20)/Hilfswerte!$B$21)-Hilfswerte!$B$28)^2+(((F3790-Hilfswerte!$B$22)/Hilfswerte!$B$23)-Hilfswerte!$B$29)^2+(((G3790-Hilfswerte!$B$24)/Hilfswerte!$B$25)-Hilfswerte!$B$30)^2),3)</f>
        <v>1.4239999999999999</v>
      </c>
      <c r="W3790" s="4">
        <f>ROUND(E3790*Hilfswerte!$B$31,0)</f>
        <v>28571</v>
      </c>
      <c r="X3790" s="4">
        <f t="shared" si="478"/>
        <v>13766</v>
      </c>
      <c r="Y3790" s="4" t="str">
        <f>IF(T3790="A - Top-Kunde","bereits Top-Kunde",IF(AND(V3790&lt;=Hilfswerte!$B$34,H3790&lt;0.5*W3790),"Hoch",IF(AND(V3790&lt;=Hilfswerte!$B$35,H3790&lt;0.7*W3790),"Mittel","Niedrig")))</f>
        <v>bereits Top-Kunde</v>
      </c>
      <c r="Z3790" s="4">
        <f t="shared" si="479"/>
        <v>2.9</v>
      </c>
      <c r="AA3790" s="4" t="str">
        <f>IF(J3790&gt;365,"Bereits abgewandert (Segment D)",IF(Z3790&gt;=Hilfswerte!$B$38,"Rot - akut gefaehrdet",IF(Z3790&gt;=Hilfswerte!$B$39,"Gelb - beobachten","Gruen - stabil")))</f>
        <v>Gruen - stabil</v>
      </c>
    </row>
    <row r="3791" spans="1:27" ht="15" customHeight="1" x14ac:dyDescent="0.25">
      <c r="A3791" s="4" t="s">
        <v>4138</v>
      </c>
      <c r="B3791" s="4" t="s">
        <v>348</v>
      </c>
      <c r="C3791" s="4" t="s">
        <v>74</v>
      </c>
      <c r="D3791" s="4" t="s">
        <v>30</v>
      </c>
      <c r="E3791" s="4">
        <v>243</v>
      </c>
      <c r="F3791" s="4">
        <v>42.6</v>
      </c>
      <c r="G3791" s="4">
        <v>11.3</v>
      </c>
      <c r="H3791" s="4">
        <v>0</v>
      </c>
      <c r="I3791" s="4">
        <v>0</v>
      </c>
      <c r="J3791" s="4">
        <v>736</v>
      </c>
      <c r="K3791" s="4">
        <v>0</v>
      </c>
      <c r="L3791" s="4">
        <v>16</v>
      </c>
      <c r="M3791" s="4">
        <v>0</v>
      </c>
      <c r="N3791" s="4">
        <v>-60.6</v>
      </c>
      <c r="O3791" s="4">
        <f t="shared" si="472"/>
        <v>1</v>
      </c>
      <c r="P3791" s="4">
        <f t="shared" si="473"/>
        <v>1</v>
      </c>
      <c r="Q3791" s="4">
        <f t="shared" si="474"/>
        <v>1</v>
      </c>
      <c r="R3791" s="4">
        <f t="shared" si="475"/>
        <v>3</v>
      </c>
      <c r="S3791" s="4">
        <f t="shared" si="476"/>
        <v>-5.0999999999999996</v>
      </c>
      <c r="T3791" s="4" t="str">
        <f t="shared" si="477"/>
        <v>D - Abwanderungsrisiko</v>
      </c>
      <c r="U3791" s="4">
        <f>ROUND(((E3791-Hilfswerte!$B$20)/Hilfswerte!$B$21)+((F3791-Hilfswerte!$B$22)/Hilfswerte!$B$23)+((G3791-Hilfswerte!$B$24)/Hilfswerte!$B$25)+0.1*INDEX(Hilfswerte!$B$4:$B$15,MATCH(C3791,Hilfswerte!$A$4:$A$15,0)),2)</f>
        <v>0.94</v>
      </c>
      <c r="V3791" s="4">
        <f>ROUND(SQRT((((E3791-Hilfswerte!$B$20)/Hilfswerte!$B$21)-Hilfswerte!$B$28)^2+(((F3791-Hilfswerte!$B$22)/Hilfswerte!$B$23)-Hilfswerte!$B$29)^2+(((G3791-Hilfswerte!$B$24)/Hilfswerte!$B$25)-Hilfswerte!$B$30)^2),3)</f>
        <v>0.33600000000000002</v>
      </c>
      <c r="W3791" s="4">
        <f>ROUND(E3791*Hilfswerte!$B$31,0)</f>
        <v>49948</v>
      </c>
      <c r="X3791" s="4">
        <f t="shared" si="478"/>
        <v>49948</v>
      </c>
      <c r="Y3791" s="4" t="str">
        <f>IF(T3791="A - Top-Kunde","bereits Top-Kunde",IF(AND(V3791&lt;=Hilfswerte!$B$34,H3791&lt;0.5*W3791),"Hoch",IF(AND(V3791&lt;=Hilfswerte!$B$35,H3791&lt;0.7*W3791),"Mittel","Niedrig")))</f>
        <v>Hoch</v>
      </c>
      <c r="Z3791" s="4">
        <f t="shared" si="479"/>
        <v>64.2</v>
      </c>
      <c r="AA3791" s="4" t="str">
        <f>IF(J3791&gt;365,"Bereits abgewandert (Segment D)",IF(Z3791&gt;=Hilfswerte!$B$38,"Rot - akut gefaehrdet",IF(Z3791&gt;=Hilfswerte!$B$39,"Gelb - beobachten","Gruen - stabil")))</f>
        <v>Bereits abgewandert (Segment D)</v>
      </c>
    </row>
    <row r="3792" spans="1:27" ht="15" customHeight="1" x14ac:dyDescent="0.25">
      <c r="A3792" s="4" t="s">
        <v>4139</v>
      </c>
      <c r="B3792" s="4" t="s">
        <v>518</v>
      </c>
      <c r="C3792" s="4" t="s">
        <v>33</v>
      </c>
      <c r="D3792" s="4" t="s">
        <v>30</v>
      </c>
      <c r="E3792" s="4">
        <v>70</v>
      </c>
      <c r="F3792" s="4">
        <v>18</v>
      </c>
      <c r="G3792" s="4">
        <v>19.100000000000001</v>
      </c>
      <c r="H3792" s="4">
        <v>3432</v>
      </c>
      <c r="I3792" s="4">
        <v>5</v>
      </c>
      <c r="J3792" s="4">
        <v>31</v>
      </c>
      <c r="K3792" s="4">
        <v>0</v>
      </c>
      <c r="L3792" s="4">
        <v>14</v>
      </c>
      <c r="M3792" s="4">
        <v>4</v>
      </c>
      <c r="N3792" s="4">
        <v>-14.5</v>
      </c>
      <c r="O3792" s="4">
        <f t="shared" si="472"/>
        <v>4</v>
      </c>
      <c r="P3792" s="4">
        <f t="shared" si="473"/>
        <v>5</v>
      </c>
      <c r="Q3792" s="4">
        <f t="shared" si="474"/>
        <v>4</v>
      </c>
      <c r="R3792" s="4">
        <f t="shared" si="475"/>
        <v>13</v>
      </c>
      <c r="S3792" s="4">
        <f t="shared" si="476"/>
        <v>118.6</v>
      </c>
      <c r="T3792" s="4" t="str">
        <f t="shared" si="477"/>
        <v>B - Kernkunde</v>
      </c>
      <c r="U3792" s="4">
        <f>ROUND(((E3792-Hilfswerte!$B$20)/Hilfswerte!$B$21)+((F3792-Hilfswerte!$B$22)/Hilfswerte!$B$23)+((G3792-Hilfswerte!$B$24)/Hilfswerte!$B$25)+0.1*INDEX(Hilfswerte!$B$4:$B$15,MATCH(C3792,Hilfswerte!$A$4:$A$15,0)),2)</f>
        <v>1.05</v>
      </c>
      <c r="V3792" s="4">
        <f>ROUND(SQRT((((E3792-Hilfswerte!$B$20)/Hilfswerte!$B$21)-Hilfswerte!$B$28)^2+(((F3792-Hilfswerte!$B$22)/Hilfswerte!$B$23)-Hilfswerte!$B$29)^2+(((G3792-Hilfswerte!$B$24)/Hilfswerte!$B$25)-Hilfswerte!$B$30)^2),3)</f>
        <v>1.367</v>
      </c>
      <c r="W3792" s="4">
        <f>ROUND(E3792*Hilfswerte!$B$31,0)</f>
        <v>14388</v>
      </c>
      <c r="X3792" s="4">
        <f t="shared" si="478"/>
        <v>10956</v>
      </c>
      <c r="Y3792" s="4" t="str">
        <f>IF(T3792="A - Top-Kunde","bereits Top-Kunde",IF(AND(V3792&lt;=Hilfswerte!$B$34,H3792&lt;0.5*W3792),"Hoch",IF(AND(V3792&lt;=Hilfswerte!$B$35,H3792&lt;0.7*W3792),"Mittel","Niedrig")))</f>
        <v>Niedrig</v>
      </c>
      <c r="Z3792" s="4">
        <f t="shared" si="479"/>
        <v>10.199999999999999</v>
      </c>
      <c r="AA3792" s="4" t="str">
        <f>IF(J3792&gt;365,"Bereits abgewandert (Segment D)",IF(Z3792&gt;=Hilfswerte!$B$38,"Rot - akut gefaehrdet",IF(Z3792&gt;=Hilfswerte!$B$39,"Gelb - beobachten","Gruen - stabil")))</f>
        <v>Gruen - stabil</v>
      </c>
    </row>
    <row r="3793" spans="1:27" ht="15" customHeight="1" x14ac:dyDescent="0.25">
      <c r="A3793" s="4" t="s">
        <v>4140</v>
      </c>
      <c r="B3793" s="4" t="s">
        <v>207</v>
      </c>
      <c r="C3793" s="4" t="s">
        <v>65</v>
      </c>
      <c r="D3793" s="4" t="s">
        <v>30</v>
      </c>
      <c r="E3793" s="4">
        <v>305</v>
      </c>
      <c r="F3793" s="4">
        <v>76.099999999999994</v>
      </c>
      <c r="G3793" s="4">
        <v>4.5999999999999996</v>
      </c>
      <c r="H3793" s="4">
        <v>8329</v>
      </c>
      <c r="I3793" s="4">
        <v>4</v>
      </c>
      <c r="J3793" s="4">
        <v>18</v>
      </c>
      <c r="K3793" s="4">
        <v>1</v>
      </c>
      <c r="L3793" s="4">
        <v>25</v>
      </c>
      <c r="M3793" s="4">
        <v>3</v>
      </c>
      <c r="N3793" s="4">
        <v>45.6</v>
      </c>
      <c r="O3793" s="4">
        <f t="shared" si="472"/>
        <v>5</v>
      </c>
      <c r="P3793" s="4">
        <f t="shared" si="473"/>
        <v>4</v>
      </c>
      <c r="Q3793" s="4">
        <f t="shared" si="474"/>
        <v>5</v>
      </c>
      <c r="R3793" s="4">
        <f t="shared" si="475"/>
        <v>14</v>
      </c>
      <c r="S3793" s="4">
        <f t="shared" si="476"/>
        <v>149.30000000000001</v>
      </c>
      <c r="T3793" s="4" t="str">
        <f t="shared" si="477"/>
        <v>A - Top-Kunde</v>
      </c>
      <c r="U3793" s="4">
        <f>ROUND(((E3793-Hilfswerte!$B$20)/Hilfswerte!$B$21)+((F3793-Hilfswerte!$B$22)/Hilfswerte!$B$23)+((G3793-Hilfswerte!$B$24)/Hilfswerte!$B$25)+0.1*INDEX(Hilfswerte!$B$4:$B$15,MATCH(C3793,Hilfswerte!$A$4:$A$15,0)),2)</f>
        <v>0.72</v>
      </c>
      <c r="V3793" s="4">
        <f>ROUND(SQRT((((E3793-Hilfswerte!$B$20)/Hilfswerte!$B$21)-Hilfswerte!$B$28)^2+(((F3793-Hilfswerte!$B$22)/Hilfswerte!$B$23)-Hilfswerte!$B$29)^2+(((G3793-Hilfswerte!$B$24)/Hilfswerte!$B$25)-Hilfswerte!$B$30)^2),3)</f>
        <v>1.389</v>
      </c>
      <c r="W3793" s="4">
        <f>ROUND(E3793*Hilfswerte!$B$31,0)</f>
        <v>62692</v>
      </c>
      <c r="X3793" s="4">
        <f t="shared" si="478"/>
        <v>54363</v>
      </c>
      <c r="Y3793" s="4" t="str">
        <f>IF(T3793="A - Top-Kunde","bereits Top-Kunde",IF(AND(V3793&lt;=Hilfswerte!$B$34,H3793&lt;0.5*W3793),"Hoch",IF(AND(V3793&lt;=Hilfswerte!$B$35,H3793&lt;0.7*W3793),"Mittel","Niedrig")))</f>
        <v>bereits Top-Kunde</v>
      </c>
      <c r="Z3793" s="4">
        <f t="shared" si="479"/>
        <v>8.9</v>
      </c>
      <c r="AA3793" s="4" t="str">
        <f>IF(J3793&gt;365,"Bereits abgewandert (Segment D)",IF(Z3793&gt;=Hilfswerte!$B$38,"Rot - akut gefaehrdet",IF(Z3793&gt;=Hilfswerte!$B$39,"Gelb - beobachten","Gruen - stabil")))</f>
        <v>Gruen - stabil</v>
      </c>
    </row>
    <row r="3794" spans="1:27" ht="15" customHeight="1" x14ac:dyDescent="0.25">
      <c r="A3794" s="4" t="s">
        <v>4141</v>
      </c>
      <c r="B3794" s="4" t="s">
        <v>1045</v>
      </c>
      <c r="C3794" s="4" t="s">
        <v>59</v>
      </c>
      <c r="D3794" s="4" t="s">
        <v>30</v>
      </c>
      <c r="E3794" s="4">
        <v>171</v>
      </c>
      <c r="F3794" s="4">
        <v>33.700000000000003</v>
      </c>
      <c r="G3794" s="4">
        <v>5.9</v>
      </c>
      <c r="H3794" s="4">
        <v>4183</v>
      </c>
      <c r="I3794" s="4">
        <v>2</v>
      </c>
      <c r="J3794" s="4">
        <v>12</v>
      </c>
      <c r="K3794" s="4">
        <v>0</v>
      </c>
      <c r="L3794" s="4">
        <v>30</v>
      </c>
      <c r="M3794" s="4">
        <v>4</v>
      </c>
      <c r="N3794" s="4">
        <v>32.1</v>
      </c>
      <c r="O3794" s="4">
        <f t="shared" si="472"/>
        <v>5</v>
      </c>
      <c r="P3794" s="4">
        <f t="shared" si="473"/>
        <v>2</v>
      </c>
      <c r="Q3794" s="4">
        <f t="shared" si="474"/>
        <v>4</v>
      </c>
      <c r="R3794" s="4">
        <f t="shared" si="475"/>
        <v>11</v>
      </c>
      <c r="S3794" s="4">
        <f t="shared" si="476"/>
        <v>117.1</v>
      </c>
      <c r="T3794" s="4" t="str">
        <f t="shared" si="477"/>
        <v>B - Kernkunde</v>
      </c>
      <c r="U3794" s="4">
        <f>ROUND(((E3794-Hilfswerte!$B$20)/Hilfswerte!$B$21)+((F3794-Hilfswerte!$B$22)/Hilfswerte!$B$23)+((G3794-Hilfswerte!$B$24)/Hilfswerte!$B$25)+0.1*INDEX(Hilfswerte!$B$4:$B$15,MATCH(C3794,Hilfswerte!$A$4:$A$15,0)),2)</f>
        <v>-0.44</v>
      </c>
      <c r="V3794" s="4">
        <f>ROUND(SQRT((((E3794-Hilfswerte!$B$20)/Hilfswerte!$B$21)-Hilfswerte!$B$28)^2+(((F3794-Hilfswerte!$B$22)/Hilfswerte!$B$23)-Hilfswerte!$B$29)^2+(((G3794-Hilfswerte!$B$24)/Hilfswerte!$B$25)-Hilfswerte!$B$30)^2),3)</f>
        <v>0.84599999999999997</v>
      </c>
      <c r="W3794" s="4">
        <f>ROUND(E3794*Hilfswerte!$B$31,0)</f>
        <v>35148</v>
      </c>
      <c r="X3794" s="4">
        <f t="shared" si="478"/>
        <v>30965</v>
      </c>
      <c r="Y3794" s="4" t="str">
        <f>IF(T3794="A - Top-Kunde","bereits Top-Kunde",IF(AND(V3794&lt;=Hilfswerte!$B$34,H3794&lt;0.5*W3794),"Hoch",IF(AND(V3794&lt;=Hilfswerte!$B$35,H3794&lt;0.7*W3794),"Mittel","Niedrig")))</f>
        <v>Mittel</v>
      </c>
      <c r="Z3794" s="4">
        <f t="shared" si="479"/>
        <v>6.6</v>
      </c>
      <c r="AA3794" s="4" t="str">
        <f>IF(J3794&gt;365,"Bereits abgewandert (Segment D)",IF(Z3794&gt;=Hilfswerte!$B$38,"Rot - akut gefaehrdet",IF(Z3794&gt;=Hilfswerte!$B$39,"Gelb - beobachten","Gruen - stabil")))</f>
        <v>Gruen - stabil</v>
      </c>
    </row>
    <row r="3795" spans="1:27" ht="15" customHeight="1" x14ac:dyDescent="0.25">
      <c r="A3795" s="4" t="s">
        <v>4142</v>
      </c>
      <c r="B3795" s="4" t="s">
        <v>639</v>
      </c>
      <c r="C3795" s="4" t="s">
        <v>84</v>
      </c>
      <c r="D3795" s="4" t="s">
        <v>30</v>
      </c>
      <c r="E3795" s="4">
        <v>7</v>
      </c>
      <c r="F3795" s="4">
        <v>1.7</v>
      </c>
      <c r="G3795" s="4">
        <v>20.2</v>
      </c>
      <c r="H3795" s="4">
        <v>2433</v>
      </c>
      <c r="I3795" s="4">
        <v>2</v>
      </c>
      <c r="J3795" s="4">
        <v>56</v>
      </c>
      <c r="K3795" s="4">
        <v>0</v>
      </c>
      <c r="L3795" s="4">
        <v>-5</v>
      </c>
      <c r="M3795" s="4">
        <v>3</v>
      </c>
      <c r="N3795" s="4">
        <v>-3.4</v>
      </c>
      <c r="O3795" s="4">
        <f t="shared" si="472"/>
        <v>4</v>
      </c>
      <c r="P3795" s="4">
        <f t="shared" si="473"/>
        <v>2</v>
      </c>
      <c r="Q3795" s="4">
        <f t="shared" si="474"/>
        <v>3</v>
      </c>
      <c r="R3795" s="4">
        <f t="shared" si="475"/>
        <v>9</v>
      </c>
      <c r="S3795" s="4">
        <f t="shared" si="476"/>
        <v>88.3</v>
      </c>
      <c r="T3795" s="4" t="str">
        <f t="shared" si="477"/>
        <v>C - Entwicklungspotenzial</v>
      </c>
      <c r="U3795" s="4">
        <f>ROUND(((E3795-Hilfswerte!$B$20)/Hilfswerte!$B$21)+((F3795-Hilfswerte!$B$22)/Hilfswerte!$B$23)+((G3795-Hilfswerte!$B$24)/Hilfswerte!$B$25)+0.1*INDEX(Hilfswerte!$B$4:$B$15,MATCH(C3795,Hilfswerte!$A$4:$A$15,0)),2)</f>
        <v>0.63</v>
      </c>
      <c r="V3795" s="4">
        <f>ROUND(SQRT((((E3795-Hilfswerte!$B$20)/Hilfswerte!$B$21)-Hilfswerte!$B$28)^2+(((F3795-Hilfswerte!$B$22)/Hilfswerte!$B$23)-Hilfswerte!$B$29)^2+(((G3795-Hilfswerte!$B$24)/Hilfswerte!$B$25)-Hilfswerte!$B$30)^2),3)</f>
        <v>1.7110000000000001</v>
      </c>
      <c r="W3795" s="4">
        <f>ROUND(E3795*Hilfswerte!$B$31,0)</f>
        <v>1439</v>
      </c>
      <c r="X3795" s="4">
        <f t="shared" si="478"/>
        <v>0</v>
      </c>
      <c r="Y3795" s="4" t="str">
        <f>IF(T3795="A - Top-Kunde","bereits Top-Kunde",IF(AND(V3795&lt;=Hilfswerte!$B$34,H3795&lt;0.5*W3795),"Hoch",IF(AND(V3795&lt;=Hilfswerte!$B$35,H3795&lt;0.7*W3795),"Mittel","Niedrig")))</f>
        <v>Niedrig</v>
      </c>
      <c r="Z3795" s="4">
        <f t="shared" si="479"/>
        <v>4.2</v>
      </c>
      <c r="AA3795" s="4" t="str">
        <f>IF(J3795&gt;365,"Bereits abgewandert (Segment D)",IF(Z3795&gt;=Hilfswerte!$B$38,"Rot - akut gefaehrdet",IF(Z3795&gt;=Hilfswerte!$B$39,"Gelb - beobachten","Gruen - stabil")))</f>
        <v>Gruen - stabil</v>
      </c>
    </row>
    <row r="3796" spans="1:27" ht="15" customHeight="1" x14ac:dyDescent="0.25">
      <c r="A3796" s="4" t="s">
        <v>4143</v>
      </c>
      <c r="B3796" s="4" t="s">
        <v>306</v>
      </c>
      <c r="C3796" s="4" t="s">
        <v>74</v>
      </c>
      <c r="D3796" s="4" t="s">
        <v>30</v>
      </c>
      <c r="E3796" s="4">
        <v>140</v>
      </c>
      <c r="F3796" s="4">
        <v>22.8</v>
      </c>
      <c r="G3796" s="4">
        <v>10.3</v>
      </c>
      <c r="H3796" s="4">
        <v>1043</v>
      </c>
      <c r="I3796" s="4">
        <v>1</v>
      </c>
      <c r="J3796" s="4">
        <v>253</v>
      </c>
      <c r="K3796" s="4">
        <v>0</v>
      </c>
      <c r="L3796" s="4">
        <v>8</v>
      </c>
      <c r="M3796" s="4">
        <v>1</v>
      </c>
      <c r="N3796" s="4">
        <v>-9</v>
      </c>
      <c r="O3796" s="4">
        <f t="shared" si="472"/>
        <v>2</v>
      </c>
      <c r="P3796" s="4">
        <f t="shared" si="473"/>
        <v>1</v>
      </c>
      <c r="Q3796" s="4">
        <f t="shared" si="474"/>
        <v>3</v>
      </c>
      <c r="R3796" s="4">
        <f t="shared" si="475"/>
        <v>6</v>
      </c>
      <c r="S3796" s="4">
        <f t="shared" si="476"/>
        <v>53.1</v>
      </c>
      <c r="T3796" s="4" t="str">
        <f t="shared" si="477"/>
        <v>C - Entwicklungspotenzial</v>
      </c>
      <c r="U3796" s="4">
        <f>ROUND(((E3796-Hilfswerte!$B$20)/Hilfswerte!$B$21)+((F3796-Hilfswerte!$B$22)/Hilfswerte!$B$23)+((G3796-Hilfswerte!$B$24)/Hilfswerte!$B$25)+0.1*INDEX(Hilfswerte!$B$4:$B$15,MATCH(C3796,Hilfswerte!$A$4:$A$15,0)),2)</f>
        <v>-0.02</v>
      </c>
      <c r="V3796" s="4">
        <f>ROUND(SQRT((((E3796-Hilfswerte!$B$20)/Hilfswerte!$B$21)-Hilfswerte!$B$28)^2+(((F3796-Hilfswerte!$B$22)/Hilfswerte!$B$23)-Hilfswerte!$B$29)^2+(((G3796-Hilfswerte!$B$24)/Hilfswerte!$B$25)-Hilfswerte!$B$30)^2),3)</f>
        <v>0.32600000000000001</v>
      </c>
      <c r="W3796" s="4">
        <f>ROUND(E3796*Hilfswerte!$B$31,0)</f>
        <v>28776</v>
      </c>
      <c r="X3796" s="4">
        <f t="shared" si="478"/>
        <v>27733</v>
      </c>
      <c r="Y3796" s="4" t="str">
        <f>IF(T3796="A - Top-Kunde","bereits Top-Kunde",IF(AND(V3796&lt;=Hilfswerte!$B$34,H3796&lt;0.5*W3796),"Hoch",IF(AND(V3796&lt;=Hilfswerte!$B$35,H3796&lt;0.7*W3796),"Mittel","Niedrig")))</f>
        <v>Hoch</v>
      </c>
      <c r="Z3796" s="4">
        <f t="shared" si="479"/>
        <v>17.899999999999999</v>
      </c>
      <c r="AA3796" s="4" t="str">
        <f>IF(J3796&gt;365,"Bereits abgewandert (Segment D)",IF(Z3796&gt;=Hilfswerte!$B$38,"Rot - akut gefaehrdet",IF(Z3796&gt;=Hilfswerte!$B$39,"Gelb - beobachten","Gruen - stabil")))</f>
        <v>Gelb - beobachten</v>
      </c>
    </row>
    <row r="3797" spans="1:27" ht="15" customHeight="1" x14ac:dyDescent="0.25">
      <c r="A3797" s="4" t="s">
        <v>4144</v>
      </c>
      <c r="B3797" s="4" t="s">
        <v>323</v>
      </c>
      <c r="C3797" s="4" t="s">
        <v>55</v>
      </c>
      <c r="D3797" s="4" t="s">
        <v>178</v>
      </c>
      <c r="E3797" s="4">
        <v>84</v>
      </c>
      <c r="F3797" s="4">
        <v>14.4</v>
      </c>
      <c r="G3797" s="4">
        <v>15.6</v>
      </c>
      <c r="H3797" s="4">
        <v>0</v>
      </c>
      <c r="I3797" s="4">
        <v>0</v>
      </c>
      <c r="J3797" s="4">
        <v>761</v>
      </c>
      <c r="K3797" s="4">
        <v>0</v>
      </c>
      <c r="L3797" s="4">
        <v>4</v>
      </c>
      <c r="M3797" s="4">
        <v>0</v>
      </c>
      <c r="N3797" s="4">
        <v>-78.400000000000006</v>
      </c>
      <c r="O3797" s="4">
        <f t="shared" si="472"/>
        <v>1</v>
      </c>
      <c r="P3797" s="4">
        <f t="shared" si="473"/>
        <v>1</v>
      </c>
      <c r="Q3797" s="4">
        <f t="shared" si="474"/>
        <v>1</v>
      </c>
      <c r="R3797" s="4">
        <f t="shared" si="475"/>
        <v>3</v>
      </c>
      <c r="S3797" s="4">
        <f t="shared" si="476"/>
        <v>-10.4</v>
      </c>
      <c r="T3797" s="4" t="str">
        <f t="shared" si="477"/>
        <v>D - Abwanderungsrisiko</v>
      </c>
      <c r="U3797" s="4">
        <f>ROUND(((E3797-Hilfswerte!$B$20)/Hilfswerte!$B$21)+((F3797-Hilfswerte!$B$22)/Hilfswerte!$B$23)+((G3797-Hilfswerte!$B$24)/Hilfswerte!$B$25)+0.1*INDEX(Hilfswerte!$B$4:$B$15,MATCH(C3797,Hilfswerte!$A$4:$A$15,0)),2)</f>
        <v>0.75</v>
      </c>
      <c r="V3797" s="4">
        <f>ROUND(SQRT((((E3797-Hilfswerte!$B$20)/Hilfswerte!$B$21)-Hilfswerte!$B$28)^2+(((F3797-Hilfswerte!$B$22)/Hilfswerte!$B$23)-Hilfswerte!$B$29)^2+(((G3797-Hilfswerte!$B$24)/Hilfswerte!$B$25)-Hilfswerte!$B$30)^2),3)</f>
        <v>0.88800000000000001</v>
      </c>
      <c r="W3797" s="4">
        <f>ROUND(E3797*Hilfswerte!$B$31,0)</f>
        <v>17266</v>
      </c>
      <c r="X3797" s="4">
        <f t="shared" si="478"/>
        <v>17266</v>
      </c>
      <c r="Y3797" s="4" t="str">
        <f>IF(T3797="A - Top-Kunde","bereits Top-Kunde",IF(AND(V3797&lt;=Hilfswerte!$B$34,H3797&lt;0.5*W3797),"Hoch",IF(AND(V3797&lt;=Hilfswerte!$B$35,H3797&lt;0.7*W3797),"Mittel","Niedrig")))</f>
        <v>Mittel</v>
      </c>
      <c r="Z3797" s="4">
        <f t="shared" si="479"/>
        <v>70.2</v>
      </c>
      <c r="AA3797" s="4" t="str">
        <f>IF(J3797&gt;365,"Bereits abgewandert (Segment D)",IF(Z3797&gt;=Hilfswerte!$B$38,"Rot - akut gefaehrdet",IF(Z3797&gt;=Hilfswerte!$B$39,"Gelb - beobachten","Gruen - stabil")))</f>
        <v>Bereits abgewandert (Segment D)</v>
      </c>
    </row>
    <row r="3798" spans="1:27" ht="15" customHeight="1" x14ac:dyDescent="0.25">
      <c r="A3798" s="4" t="s">
        <v>4145</v>
      </c>
      <c r="B3798" s="4" t="s">
        <v>1323</v>
      </c>
      <c r="C3798" s="4" t="s">
        <v>89</v>
      </c>
      <c r="D3798" s="4" t="s">
        <v>30</v>
      </c>
      <c r="E3798" s="4">
        <v>108</v>
      </c>
      <c r="F3798" s="4">
        <v>29</v>
      </c>
      <c r="G3798" s="4">
        <v>19.2</v>
      </c>
      <c r="H3798" s="4">
        <v>14279</v>
      </c>
      <c r="I3798" s="4">
        <v>2</v>
      </c>
      <c r="J3798" s="4">
        <v>299</v>
      </c>
      <c r="K3798" s="4">
        <v>0</v>
      </c>
      <c r="L3798" s="4">
        <v>20</v>
      </c>
      <c r="M3798" s="4">
        <v>5</v>
      </c>
      <c r="N3798" s="4">
        <v>-6.1</v>
      </c>
      <c r="O3798" s="4">
        <f t="shared" si="472"/>
        <v>2</v>
      </c>
      <c r="P3798" s="4">
        <f t="shared" si="473"/>
        <v>2</v>
      </c>
      <c r="Q3798" s="4">
        <f t="shared" si="474"/>
        <v>5</v>
      </c>
      <c r="R3798" s="4">
        <f t="shared" si="475"/>
        <v>9</v>
      </c>
      <c r="S3798" s="4">
        <f t="shared" si="476"/>
        <v>81</v>
      </c>
      <c r="T3798" s="4" t="str">
        <f t="shared" si="477"/>
        <v>C - Entwicklungspotenzial</v>
      </c>
      <c r="U3798" s="4">
        <f>ROUND(((E3798-Hilfswerte!$B$20)/Hilfswerte!$B$21)+((F3798-Hilfswerte!$B$22)/Hilfswerte!$B$23)+((G3798-Hilfswerte!$B$24)/Hilfswerte!$B$25)+0.1*INDEX(Hilfswerte!$B$4:$B$15,MATCH(C3798,Hilfswerte!$A$4:$A$15,0)),2)</f>
        <v>1.69</v>
      </c>
      <c r="V3798" s="4">
        <f>ROUND(SQRT((((E3798-Hilfswerte!$B$20)/Hilfswerte!$B$21)-Hilfswerte!$B$28)^2+(((F3798-Hilfswerte!$B$22)/Hilfswerte!$B$23)-Hilfswerte!$B$29)^2+(((G3798-Hilfswerte!$B$24)/Hilfswerte!$B$25)-Hilfswerte!$B$30)^2),3)</f>
        <v>1.3029999999999999</v>
      </c>
      <c r="W3798" s="4">
        <f>ROUND(E3798*Hilfswerte!$B$31,0)</f>
        <v>22199</v>
      </c>
      <c r="X3798" s="4">
        <f t="shared" si="478"/>
        <v>7920</v>
      </c>
      <c r="Y3798" s="4" t="str">
        <f>IF(T3798="A - Top-Kunde","bereits Top-Kunde",IF(AND(V3798&lt;=Hilfswerte!$B$34,H3798&lt;0.5*W3798),"Hoch",IF(AND(V3798&lt;=Hilfswerte!$B$35,H3798&lt;0.7*W3798),"Mittel","Niedrig")))</f>
        <v>Niedrig</v>
      </c>
      <c r="Z3798" s="4">
        <f t="shared" si="479"/>
        <v>21.4</v>
      </c>
      <c r="AA3798" s="4" t="str">
        <f>IF(J3798&gt;365,"Bereits abgewandert (Segment D)",IF(Z3798&gt;=Hilfswerte!$B$38,"Rot - akut gefaehrdet",IF(Z3798&gt;=Hilfswerte!$B$39,"Gelb - beobachten","Gruen - stabil")))</f>
        <v>Rot - akut gefaehrdet</v>
      </c>
    </row>
    <row r="3799" spans="1:27" ht="15" customHeight="1" x14ac:dyDescent="0.25">
      <c r="A3799" s="4" t="s">
        <v>4146</v>
      </c>
      <c r="B3799" s="4" t="s">
        <v>1442</v>
      </c>
      <c r="C3799" s="4" t="s">
        <v>38</v>
      </c>
      <c r="D3799" s="4" t="s">
        <v>48</v>
      </c>
      <c r="E3799" s="4">
        <v>117</v>
      </c>
      <c r="F3799" s="4">
        <v>27.7</v>
      </c>
      <c r="G3799" s="4">
        <v>4.5</v>
      </c>
      <c r="H3799" s="4">
        <v>18125</v>
      </c>
      <c r="I3799" s="4">
        <v>1</v>
      </c>
      <c r="J3799" s="4">
        <v>352</v>
      </c>
      <c r="K3799" s="4">
        <v>1</v>
      </c>
      <c r="L3799" s="4">
        <v>3</v>
      </c>
      <c r="M3799" s="4">
        <v>1</v>
      </c>
      <c r="N3799" s="4">
        <v>-6.9</v>
      </c>
      <c r="O3799" s="4">
        <f t="shared" si="472"/>
        <v>2</v>
      </c>
      <c r="P3799" s="4">
        <f t="shared" si="473"/>
        <v>1</v>
      </c>
      <c r="Q3799" s="4">
        <f t="shared" si="474"/>
        <v>5</v>
      </c>
      <c r="R3799" s="4">
        <f t="shared" si="475"/>
        <v>8</v>
      </c>
      <c r="S3799" s="4">
        <f t="shared" si="476"/>
        <v>69.7</v>
      </c>
      <c r="T3799" s="4" t="str">
        <f t="shared" si="477"/>
        <v>C - Entwicklungspotenzial</v>
      </c>
      <c r="U3799" s="4">
        <f>ROUND(((E3799-Hilfswerte!$B$20)/Hilfswerte!$B$21)+((F3799-Hilfswerte!$B$22)/Hilfswerte!$B$23)+((G3799-Hilfswerte!$B$24)/Hilfswerte!$B$25)+0.1*INDEX(Hilfswerte!$B$4:$B$15,MATCH(C3799,Hilfswerte!$A$4:$A$15,0)),2)</f>
        <v>-0.57999999999999996</v>
      </c>
      <c r="V3799" s="4">
        <f>ROUND(SQRT((((E3799-Hilfswerte!$B$20)/Hilfswerte!$B$21)-Hilfswerte!$B$28)^2+(((F3799-Hilfswerte!$B$22)/Hilfswerte!$B$23)-Hilfswerte!$B$29)^2+(((G3799-Hilfswerte!$B$24)/Hilfswerte!$B$25)-Hilfswerte!$B$30)^2),3)</f>
        <v>1.1020000000000001</v>
      </c>
      <c r="W3799" s="4">
        <f>ROUND(E3799*Hilfswerte!$B$31,0)</f>
        <v>24049</v>
      </c>
      <c r="X3799" s="4">
        <f t="shared" si="478"/>
        <v>5924</v>
      </c>
      <c r="Y3799" s="4" t="str">
        <f>IF(T3799="A - Top-Kunde","bereits Top-Kunde",IF(AND(V3799&lt;=Hilfswerte!$B$34,H3799&lt;0.5*W3799),"Hoch",IF(AND(V3799&lt;=Hilfswerte!$B$35,H3799&lt;0.7*W3799),"Mittel","Niedrig")))</f>
        <v>Niedrig</v>
      </c>
      <c r="Z3799" s="4">
        <f t="shared" si="479"/>
        <v>24</v>
      </c>
      <c r="AA3799" s="4" t="str">
        <f>IF(J3799&gt;365,"Bereits abgewandert (Segment D)",IF(Z3799&gt;=Hilfswerte!$B$38,"Rot - akut gefaehrdet",IF(Z3799&gt;=Hilfswerte!$B$39,"Gelb - beobachten","Gruen - stabil")))</f>
        <v>Rot - akut gefaehrdet</v>
      </c>
    </row>
    <row r="3800" spans="1:27" ht="15" customHeight="1" x14ac:dyDescent="0.25">
      <c r="A3800" s="4" t="s">
        <v>4147</v>
      </c>
      <c r="B3800" s="4" t="s">
        <v>28</v>
      </c>
      <c r="C3800" s="4" t="s">
        <v>62</v>
      </c>
      <c r="D3800" s="4" t="s">
        <v>30</v>
      </c>
      <c r="E3800" s="4">
        <v>68</v>
      </c>
      <c r="F3800" s="4">
        <v>22</v>
      </c>
      <c r="G3800" s="4">
        <v>8</v>
      </c>
      <c r="H3800" s="4">
        <v>5865</v>
      </c>
      <c r="I3800" s="4">
        <v>4</v>
      </c>
      <c r="J3800" s="4">
        <v>93</v>
      </c>
      <c r="K3800" s="4">
        <v>0</v>
      </c>
      <c r="L3800" s="4">
        <v>6</v>
      </c>
      <c r="M3800" s="4">
        <v>4</v>
      </c>
      <c r="N3800" s="4">
        <v>21</v>
      </c>
      <c r="O3800" s="4">
        <f t="shared" si="472"/>
        <v>3</v>
      </c>
      <c r="P3800" s="4">
        <f t="shared" si="473"/>
        <v>4</v>
      </c>
      <c r="Q3800" s="4">
        <f t="shared" si="474"/>
        <v>4</v>
      </c>
      <c r="R3800" s="4">
        <f t="shared" si="475"/>
        <v>11</v>
      </c>
      <c r="S3800" s="4">
        <f t="shared" si="476"/>
        <v>118.7</v>
      </c>
      <c r="T3800" s="4" t="str">
        <f t="shared" si="477"/>
        <v>B - Kernkunde</v>
      </c>
      <c r="U3800" s="4">
        <f>ROUND(((E3800-Hilfswerte!$B$20)/Hilfswerte!$B$21)+((F3800-Hilfswerte!$B$22)/Hilfswerte!$B$23)+((G3800-Hilfswerte!$B$24)/Hilfswerte!$B$25)+0.1*INDEX(Hilfswerte!$B$4:$B$15,MATCH(C3800,Hilfswerte!$A$4:$A$15,0)),2)</f>
        <v>-0.26</v>
      </c>
      <c r="V3800" s="4">
        <f>ROUND(SQRT((((E3800-Hilfswerte!$B$20)/Hilfswerte!$B$21)-Hilfswerte!$B$28)^2+(((F3800-Hilfswerte!$B$22)/Hilfswerte!$B$23)-Hilfswerte!$B$29)^2+(((G3800-Hilfswerte!$B$24)/Hilfswerte!$B$25)-Hilfswerte!$B$30)^2),3)</f>
        <v>0.72099999999999997</v>
      </c>
      <c r="W3800" s="4">
        <f>ROUND(E3800*Hilfswerte!$B$31,0)</f>
        <v>13977</v>
      </c>
      <c r="X3800" s="4">
        <f t="shared" si="478"/>
        <v>8112</v>
      </c>
      <c r="Y3800" s="4" t="str">
        <f>IF(T3800="A - Top-Kunde","bereits Top-Kunde",IF(AND(V3800&lt;=Hilfswerte!$B$34,H3800&lt;0.5*W3800),"Hoch",IF(AND(V3800&lt;=Hilfswerte!$B$35,H3800&lt;0.7*W3800),"Mittel","Niedrig")))</f>
        <v>Hoch</v>
      </c>
      <c r="Z3800" s="4">
        <f t="shared" si="479"/>
        <v>5.9</v>
      </c>
      <c r="AA3800" s="4" t="str">
        <f>IF(J3800&gt;365,"Bereits abgewandert (Segment D)",IF(Z3800&gt;=Hilfswerte!$B$38,"Rot - akut gefaehrdet",IF(Z3800&gt;=Hilfswerte!$B$39,"Gelb - beobachten","Gruen - stabil")))</f>
        <v>Gruen - stabil</v>
      </c>
    </row>
    <row r="3801" spans="1:27" ht="15" customHeight="1" x14ac:dyDescent="0.25">
      <c r="A3801" s="4" t="s">
        <v>4148</v>
      </c>
      <c r="B3801" s="4" t="s">
        <v>110</v>
      </c>
      <c r="C3801" s="4" t="s">
        <v>38</v>
      </c>
      <c r="D3801" s="4" t="s">
        <v>30</v>
      </c>
      <c r="E3801" s="4">
        <v>113</v>
      </c>
      <c r="F3801" s="4">
        <v>24.3</v>
      </c>
      <c r="G3801" s="4">
        <v>18.8</v>
      </c>
      <c r="H3801" s="4">
        <v>21508</v>
      </c>
      <c r="I3801" s="4">
        <v>3</v>
      </c>
      <c r="J3801" s="4">
        <v>14</v>
      </c>
      <c r="K3801" s="4">
        <v>1</v>
      </c>
      <c r="L3801" s="4">
        <v>20</v>
      </c>
      <c r="M3801" s="4">
        <v>1</v>
      </c>
      <c r="N3801" s="4">
        <v>26.8</v>
      </c>
      <c r="O3801" s="4">
        <f t="shared" si="472"/>
        <v>5</v>
      </c>
      <c r="P3801" s="4">
        <f t="shared" si="473"/>
        <v>3</v>
      </c>
      <c r="Q3801" s="4">
        <f t="shared" si="474"/>
        <v>5</v>
      </c>
      <c r="R3801" s="4">
        <f t="shared" si="475"/>
        <v>13</v>
      </c>
      <c r="S3801" s="4">
        <f t="shared" si="476"/>
        <v>131.4</v>
      </c>
      <c r="T3801" s="4" t="str">
        <f t="shared" si="477"/>
        <v>A - Top-Kunde</v>
      </c>
      <c r="U3801" s="4">
        <f>ROUND(((E3801-Hilfswerte!$B$20)/Hilfswerte!$B$21)+((F3801-Hilfswerte!$B$22)/Hilfswerte!$B$23)+((G3801-Hilfswerte!$B$24)/Hilfswerte!$B$25)+0.1*INDEX(Hilfswerte!$B$4:$B$15,MATCH(C3801,Hilfswerte!$A$4:$A$15,0)),2)</f>
        <v>1.61</v>
      </c>
      <c r="V3801" s="4">
        <f>ROUND(SQRT((((E3801-Hilfswerte!$B$20)/Hilfswerte!$B$21)-Hilfswerte!$B$28)^2+(((F3801-Hilfswerte!$B$22)/Hilfswerte!$B$23)-Hilfswerte!$B$29)^2+(((G3801-Hilfswerte!$B$24)/Hilfswerte!$B$25)-Hilfswerte!$B$30)^2),3)</f>
        <v>1.2509999999999999</v>
      </c>
      <c r="W3801" s="4">
        <f>ROUND(E3801*Hilfswerte!$B$31,0)</f>
        <v>23227</v>
      </c>
      <c r="X3801" s="4">
        <f t="shared" si="478"/>
        <v>1719</v>
      </c>
      <c r="Y3801" s="4" t="str">
        <f>IF(T3801="A - Top-Kunde","bereits Top-Kunde",IF(AND(V3801&lt;=Hilfswerte!$B$34,H3801&lt;0.5*W3801),"Hoch",IF(AND(V3801&lt;=Hilfswerte!$B$35,H3801&lt;0.7*W3801),"Mittel","Niedrig")))</f>
        <v>bereits Top-Kunde</v>
      </c>
      <c r="Z3801" s="4">
        <f t="shared" si="479"/>
        <v>7.7</v>
      </c>
      <c r="AA3801" s="4" t="str">
        <f>IF(J3801&gt;365,"Bereits abgewandert (Segment D)",IF(Z3801&gt;=Hilfswerte!$B$38,"Rot - akut gefaehrdet",IF(Z3801&gt;=Hilfswerte!$B$39,"Gelb - beobachten","Gruen - stabil")))</f>
        <v>Gruen - stabil</v>
      </c>
    </row>
    <row r="3802" spans="1:27" ht="15" customHeight="1" x14ac:dyDescent="0.25">
      <c r="A3802" s="4" t="s">
        <v>4149</v>
      </c>
      <c r="B3802" s="4" t="s">
        <v>79</v>
      </c>
      <c r="C3802" s="4" t="s">
        <v>47</v>
      </c>
      <c r="D3802" s="4" t="s">
        <v>30</v>
      </c>
      <c r="E3802" s="4">
        <v>97</v>
      </c>
      <c r="F3802" s="4">
        <v>15.9</v>
      </c>
      <c r="G3802" s="4">
        <v>18.5</v>
      </c>
      <c r="H3802" s="4">
        <v>9512</v>
      </c>
      <c r="I3802" s="4">
        <v>4</v>
      </c>
      <c r="J3802" s="4">
        <v>22</v>
      </c>
      <c r="K3802" s="4">
        <v>0</v>
      </c>
      <c r="L3802" s="4">
        <v>13</v>
      </c>
      <c r="M3802" s="4">
        <v>5</v>
      </c>
      <c r="N3802" s="4">
        <v>39.5</v>
      </c>
      <c r="O3802" s="4">
        <f t="shared" si="472"/>
        <v>5</v>
      </c>
      <c r="P3802" s="4">
        <f t="shared" si="473"/>
        <v>4</v>
      </c>
      <c r="Q3802" s="4">
        <f t="shared" si="474"/>
        <v>5</v>
      </c>
      <c r="R3802" s="4">
        <f t="shared" si="475"/>
        <v>14</v>
      </c>
      <c r="S3802" s="4">
        <f t="shared" si="476"/>
        <v>155.9</v>
      </c>
      <c r="T3802" s="4" t="str">
        <f t="shared" si="477"/>
        <v>A - Top-Kunde</v>
      </c>
      <c r="U3802" s="4">
        <f>ROUND(((E3802-Hilfswerte!$B$20)/Hilfswerte!$B$21)+((F3802-Hilfswerte!$B$22)/Hilfswerte!$B$23)+((G3802-Hilfswerte!$B$24)/Hilfswerte!$B$25)+0.1*INDEX(Hilfswerte!$B$4:$B$15,MATCH(C3802,Hilfswerte!$A$4:$A$15,0)),2)</f>
        <v>1.08</v>
      </c>
      <c r="V3802" s="4">
        <f>ROUND(SQRT((((E3802-Hilfswerte!$B$20)/Hilfswerte!$B$21)-Hilfswerte!$B$28)^2+(((F3802-Hilfswerte!$B$22)/Hilfswerte!$B$23)-Hilfswerte!$B$29)^2+(((G3802-Hilfswerte!$B$24)/Hilfswerte!$B$25)-Hilfswerte!$B$30)^2),3)</f>
        <v>1.2589999999999999</v>
      </c>
      <c r="W3802" s="4">
        <f>ROUND(E3802*Hilfswerte!$B$31,0)</f>
        <v>19938</v>
      </c>
      <c r="X3802" s="4">
        <f t="shared" si="478"/>
        <v>10426</v>
      </c>
      <c r="Y3802" s="4" t="str">
        <f>IF(T3802="A - Top-Kunde","bereits Top-Kunde",IF(AND(V3802&lt;=Hilfswerte!$B$34,H3802&lt;0.5*W3802),"Hoch",IF(AND(V3802&lt;=Hilfswerte!$B$35,H3802&lt;0.7*W3802),"Mittel","Niedrig")))</f>
        <v>bereits Top-Kunde</v>
      </c>
      <c r="Z3802" s="4">
        <f t="shared" si="479"/>
        <v>3.7</v>
      </c>
      <c r="AA3802" s="4" t="str">
        <f>IF(J3802&gt;365,"Bereits abgewandert (Segment D)",IF(Z3802&gt;=Hilfswerte!$B$38,"Rot - akut gefaehrdet",IF(Z3802&gt;=Hilfswerte!$B$39,"Gelb - beobachten","Gruen - stabil")))</f>
        <v>Gruen - stabil</v>
      </c>
    </row>
    <row r="3803" spans="1:27" ht="15" customHeight="1" x14ac:dyDescent="0.25">
      <c r="A3803" s="4" t="s">
        <v>4150</v>
      </c>
      <c r="B3803" s="4" t="s">
        <v>970</v>
      </c>
      <c r="C3803" s="4" t="s">
        <v>38</v>
      </c>
      <c r="D3803" s="4" t="s">
        <v>117</v>
      </c>
      <c r="E3803" s="4">
        <v>229</v>
      </c>
      <c r="F3803" s="4">
        <v>68.7</v>
      </c>
      <c r="G3803" s="4">
        <v>7.9</v>
      </c>
      <c r="H3803" s="4">
        <v>5335</v>
      </c>
      <c r="I3803" s="4">
        <v>3</v>
      </c>
      <c r="J3803" s="4">
        <v>181</v>
      </c>
      <c r="K3803" s="4">
        <v>0</v>
      </c>
      <c r="L3803" s="4">
        <v>17</v>
      </c>
      <c r="M3803" s="4">
        <v>4</v>
      </c>
      <c r="N3803" s="4">
        <v>-0.6</v>
      </c>
      <c r="O3803" s="4">
        <f t="shared" si="472"/>
        <v>2</v>
      </c>
      <c r="P3803" s="4">
        <f t="shared" si="473"/>
        <v>3</v>
      </c>
      <c r="Q3803" s="4">
        <f t="shared" si="474"/>
        <v>4</v>
      </c>
      <c r="R3803" s="4">
        <f t="shared" si="475"/>
        <v>9</v>
      </c>
      <c r="S3803" s="4">
        <f t="shared" si="476"/>
        <v>84.6</v>
      </c>
      <c r="T3803" s="4" t="str">
        <f t="shared" si="477"/>
        <v>C - Entwicklungspotenzial</v>
      </c>
      <c r="U3803" s="4">
        <f>ROUND(((E3803-Hilfswerte!$B$20)/Hilfswerte!$B$21)+((F3803-Hilfswerte!$B$22)/Hilfswerte!$B$23)+((G3803-Hilfswerte!$B$24)/Hilfswerte!$B$25)+0.1*INDEX(Hilfswerte!$B$4:$B$15,MATCH(C3803,Hilfswerte!$A$4:$A$15,0)),2)</f>
        <v>1.17</v>
      </c>
      <c r="V3803" s="4">
        <f>ROUND(SQRT((((E3803-Hilfswerte!$B$20)/Hilfswerte!$B$21)-Hilfswerte!$B$28)^2+(((F3803-Hilfswerte!$B$22)/Hilfswerte!$B$23)-Hilfswerte!$B$29)^2+(((G3803-Hilfswerte!$B$24)/Hilfswerte!$B$25)-Hilfswerte!$B$30)^2),3)</f>
        <v>0.81200000000000006</v>
      </c>
      <c r="W3803" s="4">
        <f>ROUND(E3803*Hilfswerte!$B$31,0)</f>
        <v>47070</v>
      </c>
      <c r="X3803" s="4">
        <f t="shared" si="478"/>
        <v>41735</v>
      </c>
      <c r="Y3803" s="4" t="str">
        <f>IF(T3803="A - Top-Kunde","bereits Top-Kunde",IF(AND(V3803&lt;=Hilfswerte!$B$34,H3803&lt;0.5*W3803),"Hoch",IF(AND(V3803&lt;=Hilfswerte!$B$35,H3803&lt;0.7*W3803),"Mittel","Niedrig")))</f>
        <v>Hoch</v>
      </c>
      <c r="Z3803" s="4">
        <f t="shared" si="479"/>
        <v>12.7</v>
      </c>
      <c r="AA3803" s="4" t="str">
        <f>IF(J3803&gt;365,"Bereits abgewandert (Segment D)",IF(Z3803&gt;=Hilfswerte!$B$38,"Rot - akut gefaehrdet",IF(Z3803&gt;=Hilfswerte!$B$39,"Gelb - beobachten","Gruen - stabil")))</f>
        <v>Gruen - stabil</v>
      </c>
    </row>
    <row r="3804" spans="1:27" ht="15" customHeight="1" x14ac:dyDescent="0.25">
      <c r="A3804" s="4" t="s">
        <v>4151</v>
      </c>
      <c r="B3804" s="4" t="s">
        <v>271</v>
      </c>
      <c r="C3804" s="4" t="s">
        <v>89</v>
      </c>
      <c r="D3804" s="4" t="s">
        <v>30</v>
      </c>
      <c r="E3804" s="4">
        <v>16</v>
      </c>
      <c r="F3804" s="4">
        <v>4.2</v>
      </c>
      <c r="G3804" s="4">
        <v>15.8</v>
      </c>
      <c r="H3804" s="4">
        <v>4737</v>
      </c>
      <c r="I3804" s="4">
        <v>5</v>
      </c>
      <c r="J3804" s="4">
        <v>48</v>
      </c>
      <c r="K3804" s="4">
        <v>1</v>
      </c>
      <c r="L3804" s="4">
        <v>27</v>
      </c>
      <c r="M3804" s="4">
        <v>5</v>
      </c>
      <c r="N3804" s="4">
        <v>2.2000000000000002</v>
      </c>
      <c r="O3804" s="4">
        <f t="shared" si="472"/>
        <v>4</v>
      </c>
      <c r="P3804" s="4">
        <f t="shared" si="473"/>
        <v>5</v>
      </c>
      <c r="Q3804" s="4">
        <f t="shared" si="474"/>
        <v>4</v>
      </c>
      <c r="R3804" s="4">
        <f t="shared" si="475"/>
        <v>13</v>
      </c>
      <c r="S3804" s="4">
        <f t="shared" si="476"/>
        <v>117</v>
      </c>
      <c r="T3804" s="4" t="str">
        <f t="shared" si="477"/>
        <v>B - Kernkunde</v>
      </c>
      <c r="U3804" s="4">
        <f>ROUND(((E3804-Hilfswerte!$B$20)/Hilfswerte!$B$21)+((F3804-Hilfswerte!$B$22)/Hilfswerte!$B$23)+((G3804-Hilfswerte!$B$24)/Hilfswerte!$B$25)+0.1*INDEX(Hilfswerte!$B$4:$B$15,MATCH(C3804,Hilfswerte!$A$4:$A$15,0)),2)</f>
        <v>0.31</v>
      </c>
      <c r="V3804" s="4">
        <f>ROUND(SQRT((((E3804-Hilfswerte!$B$20)/Hilfswerte!$B$21)-Hilfswerte!$B$28)^2+(((F3804-Hilfswerte!$B$22)/Hilfswerte!$B$23)-Hilfswerte!$B$29)^2+(((G3804-Hilfswerte!$B$24)/Hilfswerte!$B$25)-Hilfswerte!$B$30)^2),3)</f>
        <v>1.1459999999999999</v>
      </c>
      <c r="W3804" s="4">
        <f>ROUND(E3804*Hilfswerte!$B$31,0)</f>
        <v>3289</v>
      </c>
      <c r="X3804" s="4">
        <f t="shared" si="478"/>
        <v>0</v>
      </c>
      <c r="Y3804" s="4" t="str">
        <f>IF(T3804="A - Top-Kunde","bereits Top-Kunde",IF(AND(V3804&lt;=Hilfswerte!$B$34,H3804&lt;0.5*W3804),"Hoch",IF(AND(V3804&lt;=Hilfswerte!$B$35,H3804&lt;0.7*W3804),"Mittel","Niedrig")))</f>
        <v>Niedrig</v>
      </c>
      <c r="Z3804" s="4">
        <f t="shared" si="479"/>
        <v>10.8</v>
      </c>
      <c r="AA3804" s="4" t="str">
        <f>IF(J3804&gt;365,"Bereits abgewandert (Segment D)",IF(Z3804&gt;=Hilfswerte!$B$38,"Rot - akut gefaehrdet",IF(Z3804&gt;=Hilfswerte!$B$39,"Gelb - beobachten","Gruen - stabil")))</f>
        <v>Gruen - stabil</v>
      </c>
    </row>
    <row r="3805" spans="1:27" ht="15" customHeight="1" x14ac:dyDescent="0.25">
      <c r="A3805" s="4" t="s">
        <v>4152</v>
      </c>
      <c r="B3805" s="4" t="s">
        <v>986</v>
      </c>
      <c r="C3805" s="4" t="s">
        <v>29</v>
      </c>
      <c r="D3805" s="4" t="s">
        <v>106</v>
      </c>
      <c r="E3805" s="4">
        <v>91</v>
      </c>
      <c r="F3805" s="4">
        <v>16.399999999999999</v>
      </c>
      <c r="G3805" s="4">
        <v>7.3</v>
      </c>
      <c r="H3805" s="4">
        <v>18433</v>
      </c>
      <c r="I3805" s="4">
        <v>2</v>
      </c>
      <c r="J3805" s="4">
        <v>94</v>
      </c>
      <c r="K3805" s="4">
        <v>1</v>
      </c>
      <c r="L3805" s="4">
        <v>6</v>
      </c>
      <c r="M3805" s="4">
        <v>5</v>
      </c>
      <c r="N3805" s="4">
        <v>5.5</v>
      </c>
      <c r="O3805" s="4">
        <f t="shared" si="472"/>
        <v>3</v>
      </c>
      <c r="P3805" s="4">
        <f t="shared" si="473"/>
        <v>2</v>
      </c>
      <c r="Q3805" s="4">
        <f t="shared" si="474"/>
        <v>5</v>
      </c>
      <c r="R3805" s="4">
        <f t="shared" si="475"/>
        <v>10</v>
      </c>
      <c r="S3805" s="4">
        <f t="shared" si="476"/>
        <v>95</v>
      </c>
      <c r="T3805" s="4" t="str">
        <f t="shared" si="477"/>
        <v>C - Entwicklungspotenzial</v>
      </c>
      <c r="U3805" s="4">
        <f>ROUND(((E3805-Hilfswerte!$B$20)/Hilfswerte!$B$21)+((F3805-Hilfswerte!$B$22)/Hilfswerte!$B$23)+((G3805-Hilfswerte!$B$24)/Hilfswerte!$B$25)+0.1*INDEX(Hilfswerte!$B$4:$B$15,MATCH(C3805,Hilfswerte!$A$4:$A$15,0)),2)</f>
        <v>-0.53</v>
      </c>
      <c r="V3805" s="4">
        <f>ROUND(SQRT((((E3805-Hilfswerte!$B$20)/Hilfswerte!$B$21)-Hilfswerte!$B$28)^2+(((F3805-Hilfswerte!$B$22)/Hilfswerte!$B$23)-Hilfswerte!$B$29)^2+(((G3805-Hilfswerte!$B$24)/Hilfswerte!$B$25)-Hilfswerte!$B$30)^2),3)</f>
        <v>0.79900000000000004</v>
      </c>
      <c r="W3805" s="4">
        <f>ROUND(E3805*Hilfswerte!$B$31,0)</f>
        <v>18705</v>
      </c>
      <c r="X3805" s="4">
        <f t="shared" si="478"/>
        <v>272</v>
      </c>
      <c r="Y3805" s="4" t="str">
        <f>IF(T3805="A - Top-Kunde","bereits Top-Kunde",IF(AND(V3805&lt;=Hilfswerte!$B$34,H3805&lt;0.5*W3805),"Hoch",IF(AND(V3805&lt;=Hilfswerte!$B$35,H3805&lt;0.7*W3805),"Mittel","Niedrig")))</f>
        <v>Niedrig</v>
      </c>
      <c r="Z3805" s="4">
        <f t="shared" si="479"/>
        <v>8.9</v>
      </c>
      <c r="AA3805" s="4" t="str">
        <f>IF(J3805&gt;365,"Bereits abgewandert (Segment D)",IF(Z3805&gt;=Hilfswerte!$B$38,"Rot - akut gefaehrdet",IF(Z3805&gt;=Hilfswerte!$B$39,"Gelb - beobachten","Gruen - stabil")))</f>
        <v>Gruen - stabil</v>
      </c>
    </row>
    <row r="3806" spans="1:27" ht="15" customHeight="1" x14ac:dyDescent="0.25">
      <c r="A3806" s="4" t="s">
        <v>4153</v>
      </c>
      <c r="B3806" s="4" t="s">
        <v>497</v>
      </c>
      <c r="C3806" s="4" t="s">
        <v>29</v>
      </c>
      <c r="D3806" s="4" t="s">
        <v>48</v>
      </c>
      <c r="E3806" s="4">
        <v>116</v>
      </c>
      <c r="F3806" s="4">
        <v>39.700000000000003</v>
      </c>
      <c r="G3806" s="4">
        <v>8.1999999999999993</v>
      </c>
      <c r="H3806" s="4">
        <v>4974</v>
      </c>
      <c r="I3806" s="4">
        <v>1</v>
      </c>
      <c r="J3806" s="4">
        <v>242</v>
      </c>
      <c r="K3806" s="4">
        <v>0</v>
      </c>
      <c r="L3806" s="4">
        <v>0</v>
      </c>
      <c r="M3806" s="4">
        <v>4</v>
      </c>
      <c r="N3806" s="4">
        <v>-41.7</v>
      </c>
      <c r="O3806" s="4">
        <f t="shared" si="472"/>
        <v>2</v>
      </c>
      <c r="P3806" s="4">
        <f t="shared" si="473"/>
        <v>1</v>
      </c>
      <c r="Q3806" s="4">
        <f t="shared" si="474"/>
        <v>4</v>
      </c>
      <c r="R3806" s="4">
        <f t="shared" si="475"/>
        <v>7</v>
      </c>
      <c r="S3806" s="4">
        <f t="shared" si="476"/>
        <v>49.2</v>
      </c>
      <c r="T3806" s="4" t="str">
        <f t="shared" si="477"/>
        <v>C - Entwicklungspotenzial</v>
      </c>
      <c r="U3806" s="4">
        <f>ROUND(((E3806-Hilfswerte!$B$20)/Hilfswerte!$B$21)+((F3806-Hilfswerte!$B$22)/Hilfswerte!$B$23)+((G3806-Hilfswerte!$B$24)/Hilfswerte!$B$25)+0.1*INDEX(Hilfswerte!$B$4:$B$15,MATCH(C3806,Hilfswerte!$A$4:$A$15,0)),2)</f>
        <v>0.14000000000000001</v>
      </c>
      <c r="V3806" s="4">
        <f>ROUND(SQRT((((E3806-Hilfswerte!$B$20)/Hilfswerte!$B$21)-Hilfswerte!$B$28)^2+(((F3806-Hilfswerte!$B$22)/Hilfswerte!$B$23)-Hilfswerte!$B$29)^2+(((G3806-Hilfswerte!$B$24)/Hilfswerte!$B$25)-Hilfswerte!$B$30)^2),3)</f>
        <v>0.52700000000000002</v>
      </c>
      <c r="W3806" s="4">
        <f>ROUND(E3806*Hilfswerte!$B$31,0)</f>
        <v>23843</v>
      </c>
      <c r="X3806" s="4">
        <f t="shared" si="478"/>
        <v>18869</v>
      </c>
      <c r="Y3806" s="4" t="str">
        <f>IF(T3806="A - Top-Kunde","bereits Top-Kunde",IF(AND(V3806&lt;=Hilfswerte!$B$34,H3806&lt;0.5*W3806),"Hoch",IF(AND(V3806&lt;=Hilfswerte!$B$35,H3806&lt;0.7*W3806),"Mittel","Niedrig")))</f>
        <v>Hoch</v>
      </c>
      <c r="Z3806" s="4">
        <f t="shared" si="479"/>
        <v>28.8</v>
      </c>
      <c r="AA3806" s="4" t="str">
        <f>IF(J3806&gt;365,"Bereits abgewandert (Segment D)",IF(Z3806&gt;=Hilfswerte!$B$38,"Rot - akut gefaehrdet",IF(Z3806&gt;=Hilfswerte!$B$39,"Gelb - beobachten","Gruen - stabil")))</f>
        <v>Rot - akut gefaehrdet</v>
      </c>
    </row>
    <row r="3807" spans="1:27" ht="15" customHeight="1" x14ac:dyDescent="0.25">
      <c r="A3807" s="4" t="s">
        <v>4154</v>
      </c>
      <c r="B3807" s="4" t="s">
        <v>176</v>
      </c>
      <c r="C3807" s="4" t="s">
        <v>55</v>
      </c>
      <c r="D3807" s="4" t="s">
        <v>52</v>
      </c>
      <c r="E3807" s="4">
        <v>207</v>
      </c>
      <c r="F3807" s="4">
        <v>44.3</v>
      </c>
      <c r="G3807" s="4">
        <v>6.3</v>
      </c>
      <c r="H3807" s="4">
        <v>7398</v>
      </c>
      <c r="I3807" s="4">
        <v>3</v>
      </c>
      <c r="J3807" s="4">
        <v>32</v>
      </c>
      <c r="K3807" s="4">
        <v>0</v>
      </c>
      <c r="L3807" s="4">
        <v>4</v>
      </c>
      <c r="M3807" s="4">
        <v>1</v>
      </c>
      <c r="N3807" s="4">
        <v>5.3</v>
      </c>
      <c r="O3807" s="4">
        <f t="shared" si="472"/>
        <v>4</v>
      </c>
      <c r="P3807" s="4">
        <f t="shared" si="473"/>
        <v>3</v>
      </c>
      <c r="Q3807" s="4">
        <f t="shared" si="474"/>
        <v>4</v>
      </c>
      <c r="R3807" s="4">
        <f t="shared" si="475"/>
        <v>11</v>
      </c>
      <c r="S3807" s="4">
        <f t="shared" si="476"/>
        <v>111.5</v>
      </c>
      <c r="T3807" s="4" t="str">
        <f t="shared" si="477"/>
        <v>B - Kernkunde</v>
      </c>
      <c r="U3807" s="4">
        <f>ROUND(((E3807-Hilfswerte!$B$20)/Hilfswerte!$B$21)+((F3807-Hilfswerte!$B$22)/Hilfswerte!$B$23)+((G3807-Hilfswerte!$B$24)/Hilfswerte!$B$25)+0.1*INDEX(Hilfswerte!$B$4:$B$15,MATCH(C3807,Hilfswerte!$A$4:$A$15,0)),2)</f>
        <v>0.34</v>
      </c>
      <c r="V3807" s="4">
        <f>ROUND(SQRT((((E3807-Hilfswerte!$B$20)/Hilfswerte!$B$21)-Hilfswerte!$B$28)^2+(((F3807-Hilfswerte!$B$22)/Hilfswerte!$B$23)-Hilfswerte!$B$29)^2+(((G3807-Hilfswerte!$B$24)/Hilfswerte!$B$25)-Hilfswerte!$B$30)^2),3)</f>
        <v>0.80700000000000005</v>
      </c>
      <c r="W3807" s="4">
        <f>ROUND(E3807*Hilfswerte!$B$31,0)</f>
        <v>42548</v>
      </c>
      <c r="X3807" s="4">
        <f t="shared" si="478"/>
        <v>35150</v>
      </c>
      <c r="Y3807" s="4" t="str">
        <f>IF(T3807="A - Top-Kunde","bereits Top-Kunde",IF(AND(V3807&lt;=Hilfswerte!$B$34,H3807&lt;0.5*W3807),"Hoch",IF(AND(V3807&lt;=Hilfswerte!$B$35,H3807&lt;0.7*W3807),"Mittel","Niedrig")))</f>
        <v>Hoch</v>
      </c>
      <c r="Z3807" s="4">
        <f t="shared" si="479"/>
        <v>2.4</v>
      </c>
      <c r="AA3807" s="4" t="str">
        <f>IF(J3807&gt;365,"Bereits abgewandert (Segment D)",IF(Z3807&gt;=Hilfswerte!$B$38,"Rot - akut gefaehrdet",IF(Z3807&gt;=Hilfswerte!$B$39,"Gelb - beobachten","Gruen - stabil")))</f>
        <v>Gruen - stabil</v>
      </c>
    </row>
    <row r="3808" spans="1:27" ht="15" customHeight="1" x14ac:dyDescent="0.25">
      <c r="A3808" s="4" t="s">
        <v>4155</v>
      </c>
      <c r="B3808" s="4" t="s">
        <v>1315</v>
      </c>
      <c r="C3808" s="4" t="s">
        <v>55</v>
      </c>
      <c r="D3808" s="4" t="s">
        <v>30</v>
      </c>
      <c r="E3808" s="4">
        <v>13</v>
      </c>
      <c r="F3808" s="4">
        <v>1.7</v>
      </c>
      <c r="G3808" s="4">
        <v>15.6</v>
      </c>
      <c r="H3808" s="4">
        <v>9966</v>
      </c>
      <c r="I3808" s="4">
        <v>4</v>
      </c>
      <c r="J3808" s="4">
        <v>4</v>
      </c>
      <c r="K3808" s="4">
        <v>1</v>
      </c>
      <c r="L3808" s="4">
        <v>11</v>
      </c>
      <c r="M3808" s="4">
        <v>4</v>
      </c>
      <c r="N3808" s="4">
        <v>17.3</v>
      </c>
      <c r="O3808" s="4">
        <f t="shared" si="472"/>
        <v>5</v>
      </c>
      <c r="P3808" s="4">
        <f t="shared" si="473"/>
        <v>4</v>
      </c>
      <c r="Q3808" s="4">
        <f t="shared" si="474"/>
        <v>5</v>
      </c>
      <c r="R3808" s="4">
        <f t="shared" si="475"/>
        <v>14</v>
      </c>
      <c r="S3808" s="4">
        <f t="shared" si="476"/>
        <v>139.4</v>
      </c>
      <c r="T3808" s="4" t="str">
        <f t="shared" si="477"/>
        <v>A - Top-Kunde</v>
      </c>
      <c r="U3808" s="4">
        <f>ROUND(((E3808-Hilfswerte!$B$20)/Hilfswerte!$B$21)+((F3808-Hilfswerte!$B$22)/Hilfswerte!$B$23)+((G3808-Hilfswerte!$B$24)/Hilfswerte!$B$25)+0.1*INDEX(Hilfswerte!$B$4:$B$15,MATCH(C3808,Hilfswerte!$A$4:$A$15,0)),2)</f>
        <v>0.22</v>
      </c>
      <c r="V3808" s="4">
        <f>ROUND(SQRT((((E3808-Hilfswerte!$B$20)/Hilfswerte!$B$21)-Hilfswerte!$B$28)^2+(((F3808-Hilfswerte!$B$22)/Hilfswerte!$B$23)-Hilfswerte!$B$29)^2+(((G3808-Hilfswerte!$B$24)/Hilfswerte!$B$25)-Hilfswerte!$B$30)^2),3)</f>
        <v>1.1579999999999999</v>
      </c>
      <c r="W3808" s="4">
        <f>ROUND(E3808*Hilfswerte!$B$31,0)</f>
        <v>2672</v>
      </c>
      <c r="X3808" s="4">
        <f t="shared" si="478"/>
        <v>0</v>
      </c>
      <c r="Y3808" s="4" t="str">
        <f>IF(T3808="A - Top-Kunde","bereits Top-Kunde",IF(AND(V3808&lt;=Hilfswerte!$B$34,H3808&lt;0.5*W3808),"Hoch",IF(AND(V3808&lt;=Hilfswerte!$B$35,H3808&lt;0.7*W3808),"Mittel","Niedrig")))</f>
        <v>bereits Top-Kunde</v>
      </c>
      <c r="Z3808" s="4">
        <f t="shared" si="479"/>
        <v>5.4</v>
      </c>
      <c r="AA3808" s="4" t="str">
        <f>IF(J3808&gt;365,"Bereits abgewandert (Segment D)",IF(Z3808&gt;=Hilfswerte!$B$38,"Rot - akut gefaehrdet",IF(Z3808&gt;=Hilfswerte!$B$39,"Gelb - beobachten","Gruen - stabil")))</f>
        <v>Gruen - stabil</v>
      </c>
    </row>
    <row r="3809" spans="1:27" ht="15" customHeight="1" x14ac:dyDescent="0.25">
      <c r="A3809" s="4" t="s">
        <v>4156</v>
      </c>
      <c r="B3809" s="4" t="s">
        <v>124</v>
      </c>
      <c r="C3809" s="4" t="s">
        <v>47</v>
      </c>
      <c r="D3809" s="4" t="s">
        <v>30</v>
      </c>
      <c r="E3809" s="4">
        <v>185</v>
      </c>
      <c r="F3809" s="4">
        <v>23.1</v>
      </c>
      <c r="G3809" s="4">
        <v>19.399999999999999</v>
      </c>
      <c r="H3809" s="4">
        <v>71536</v>
      </c>
      <c r="I3809" s="4">
        <v>2</v>
      </c>
      <c r="J3809" s="4">
        <v>330</v>
      </c>
      <c r="K3809" s="4">
        <v>0</v>
      </c>
      <c r="L3809" s="4">
        <v>9</v>
      </c>
      <c r="M3809" s="4">
        <v>6</v>
      </c>
      <c r="N3809" s="4">
        <v>-2.6</v>
      </c>
      <c r="O3809" s="4">
        <f t="shared" si="472"/>
        <v>2</v>
      </c>
      <c r="P3809" s="4">
        <f t="shared" si="473"/>
        <v>2</v>
      </c>
      <c r="Q3809" s="4">
        <f t="shared" si="474"/>
        <v>5</v>
      </c>
      <c r="R3809" s="4">
        <f t="shared" si="475"/>
        <v>9</v>
      </c>
      <c r="S3809" s="4">
        <f t="shared" si="476"/>
        <v>86</v>
      </c>
      <c r="T3809" s="4" t="str">
        <f t="shared" si="477"/>
        <v>C - Entwicklungspotenzial</v>
      </c>
      <c r="U3809" s="4">
        <f>ROUND(((E3809-Hilfswerte!$B$20)/Hilfswerte!$B$21)+((F3809-Hilfswerte!$B$22)/Hilfswerte!$B$23)+((G3809-Hilfswerte!$B$24)/Hilfswerte!$B$25)+0.1*INDEX(Hilfswerte!$B$4:$B$15,MATCH(C3809,Hilfswerte!$A$4:$A$15,0)),2)</f>
        <v>1.73</v>
      </c>
      <c r="V3809" s="4">
        <f>ROUND(SQRT((((E3809-Hilfswerte!$B$20)/Hilfswerte!$B$21)-Hilfswerte!$B$28)^2+(((F3809-Hilfswerte!$B$22)/Hilfswerte!$B$23)-Hilfswerte!$B$29)^2+(((G3809-Hilfswerte!$B$24)/Hilfswerte!$B$25)-Hilfswerte!$B$30)^2),3)</f>
        <v>1.329</v>
      </c>
      <c r="W3809" s="4">
        <f>ROUND(E3809*Hilfswerte!$B$31,0)</f>
        <v>38026</v>
      </c>
      <c r="X3809" s="4">
        <f t="shared" si="478"/>
        <v>0</v>
      </c>
      <c r="Y3809" s="4" t="str">
        <f>IF(T3809="A - Top-Kunde","bereits Top-Kunde",IF(AND(V3809&lt;=Hilfswerte!$B$34,H3809&lt;0.5*W3809),"Hoch",IF(AND(V3809&lt;=Hilfswerte!$B$35,H3809&lt;0.7*W3809),"Mittel","Niedrig")))</f>
        <v>Niedrig</v>
      </c>
      <c r="Z3809" s="4">
        <f t="shared" si="479"/>
        <v>19.3</v>
      </c>
      <c r="AA3809" s="4" t="str">
        <f>IF(J3809&gt;365,"Bereits abgewandert (Segment D)",IF(Z3809&gt;=Hilfswerte!$B$38,"Rot - akut gefaehrdet",IF(Z3809&gt;=Hilfswerte!$B$39,"Gelb - beobachten","Gruen - stabil")))</f>
        <v>Gelb - beobachten</v>
      </c>
    </row>
    <row r="3810" spans="1:27" ht="15" customHeight="1" x14ac:dyDescent="0.25">
      <c r="A3810" s="4" t="s">
        <v>4157</v>
      </c>
      <c r="B3810" s="4" t="s">
        <v>353</v>
      </c>
      <c r="C3810" s="4" t="s">
        <v>33</v>
      </c>
      <c r="D3810" s="4" t="s">
        <v>30</v>
      </c>
      <c r="E3810" s="4">
        <v>72</v>
      </c>
      <c r="F3810" s="4">
        <v>14.9</v>
      </c>
      <c r="G3810" s="4">
        <v>21.4</v>
      </c>
      <c r="H3810" s="4">
        <v>1113</v>
      </c>
      <c r="I3810" s="4">
        <v>7</v>
      </c>
      <c r="J3810" s="4">
        <v>25</v>
      </c>
      <c r="K3810" s="4">
        <v>3</v>
      </c>
      <c r="L3810" s="4">
        <v>34</v>
      </c>
      <c r="M3810" s="4">
        <v>4</v>
      </c>
      <c r="N3810" s="4">
        <v>-24.4</v>
      </c>
      <c r="O3810" s="4">
        <f t="shared" si="472"/>
        <v>5</v>
      </c>
      <c r="P3810" s="4">
        <f t="shared" si="473"/>
        <v>5</v>
      </c>
      <c r="Q3810" s="4">
        <f t="shared" si="474"/>
        <v>3</v>
      </c>
      <c r="R3810" s="4">
        <f t="shared" si="475"/>
        <v>13</v>
      </c>
      <c r="S3810" s="4">
        <f t="shared" si="476"/>
        <v>89.6</v>
      </c>
      <c r="T3810" s="4" t="str">
        <f t="shared" si="477"/>
        <v>C - Entwicklungspotenzial</v>
      </c>
      <c r="U3810" s="4">
        <f>ROUND(((E3810-Hilfswerte!$B$20)/Hilfswerte!$B$21)+((F3810-Hilfswerte!$B$22)/Hilfswerte!$B$23)+((G3810-Hilfswerte!$B$24)/Hilfswerte!$B$25)+0.1*INDEX(Hilfswerte!$B$4:$B$15,MATCH(C3810,Hilfswerte!$A$4:$A$15,0)),2)</f>
        <v>1.36</v>
      </c>
      <c r="V3810" s="4">
        <f>ROUND(SQRT((((E3810-Hilfswerte!$B$20)/Hilfswerte!$B$21)-Hilfswerte!$B$28)^2+(((F3810-Hilfswerte!$B$22)/Hilfswerte!$B$23)-Hilfswerte!$B$29)^2+(((G3810-Hilfswerte!$B$24)/Hilfswerte!$B$25)-Hilfswerte!$B$30)^2),3)</f>
        <v>1.718</v>
      </c>
      <c r="W3810" s="4">
        <f>ROUND(E3810*Hilfswerte!$B$31,0)</f>
        <v>14799</v>
      </c>
      <c r="X3810" s="4">
        <f t="shared" si="478"/>
        <v>13686</v>
      </c>
      <c r="Y3810" s="4" t="str">
        <f>IF(T3810="A - Top-Kunde","bereits Top-Kunde",IF(AND(V3810&lt;=Hilfswerte!$B$34,H3810&lt;0.5*W3810),"Hoch",IF(AND(V3810&lt;=Hilfswerte!$B$35,H3810&lt;0.7*W3810),"Mittel","Niedrig")))</f>
        <v>Niedrig</v>
      </c>
      <c r="Z3810" s="4">
        <f t="shared" si="479"/>
        <v>26.8</v>
      </c>
      <c r="AA3810" s="4" t="str">
        <f>IF(J3810&gt;365,"Bereits abgewandert (Segment D)",IF(Z3810&gt;=Hilfswerte!$B$38,"Rot - akut gefaehrdet",IF(Z3810&gt;=Hilfswerte!$B$39,"Gelb - beobachten","Gruen - stabil")))</f>
        <v>Rot - akut gefaehrdet</v>
      </c>
    </row>
    <row r="3811" spans="1:27" ht="15" customHeight="1" x14ac:dyDescent="0.25">
      <c r="A3811" s="4" t="s">
        <v>4158</v>
      </c>
      <c r="B3811" s="4" t="s">
        <v>569</v>
      </c>
      <c r="C3811" s="4" t="s">
        <v>51</v>
      </c>
      <c r="D3811" s="4" t="s">
        <v>52</v>
      </c>
      <c r="E3811" s="4">
        <v>139</v>
      </c>
      <c r="F3811" s="4">
        <v>31</v>
      </c>
      <c r="G3811" s="4">
        <v>6.6</v>
      </c>
      <c r="H3811" s="4">
        <v>16745</v>
      </c>
      <c r="I3811" s="4">
        <v>3</v>
      </c>
      <c r="J3811" s="4">
        <v>209</v>
      </c>
      <c r="K3811" s="4">
        <v>1</v>
      </c>
      <c r="L3811" s="4">
        <v>13</v>
      </c>
      <c r="M3811" s="4">
        <v>3</v>
      </c>
      <c r="N3811" s="4">
        <v>-23.5</v>
      </c>
      <c r="O3811" s="4">
        <f t="shared" si="472"/>
        <v>2</v>
      </c>
      <c r="P3811" s="4">
        <f t="shared" si="473"/>
        <v>3</v>
      </c>
      <c r="Q3811" s="4">
        <f t="shared" si="474"/>
        <v>5</v>
      </c>
      <c r="R3811" s="4">
        <f t="shared" si="475"/>
        <v>10</v>
      </c>
      <c r="S3811" s="4">
        <f t="shared" si="476"/>
        <v>78.400000000000006</v>
      </c>
      <c r="T3811" s="4" t="str">
        <f t="shared" si="477"/>
        <v>C - Entwicklungspotenzial</v>
      </c>
      <c r="U3811" s="4">
        <f>ROUND(((E3811-Hilfswerte!$B$20)/Hilfswerte!$B$21)+((F3811-Hilfswerte!$B$22)/Hilfswerte!$B$23)+((G3811-Hilfswerte!$B$24)/Hilfswerte!$B$25)+0.1*INDEX(Hilfswerte!$B$4:$B$15,MATCH(C3811,Hilfswerte!$A$4:$A$15,0)),2)</f>
        <v>-0.09</v>
      </c>
      <c r="V3811" s="4">
        <f>ROUND(SQRT((((E3811-Hilfswerte!$B$20)/Hilfswerte!$B$21)-Hilfswerte!$B$28)^2+(((F3811-Hilfswerte!$B$22)/Hilfswerte!$B$23)-Hilfswerte!$B$29)^2+(((G3811-Hilfswerte!$B$24)/Hilfswerte!$B$25)-Hilfswerte!$B$30)^2),3)</f>
        <v>0.752</v>
      </c>
      <c r="W3811" s="4">
        <f>ROUND(E3811*Hilfswerte!$B$31,0)</f>
        <v>28571</v>
      </c>
      <c r="X3811" s="4">
        <f t="shared" si="478"/>
        <v>11826</v>
      </c>
      <c r="Y3811" s="4" t="str">
        <f>IF(T3811="A - Top-Kunde","bereits Top-Kunde",IF(AND(V3811&lt;=Hilfswerte!$B$34,H3811&lt;0.5*W3811),"Hoch",IF(AND(V3811&lt;=Hilfswerte!$B$35,H3811&lt;0.7*W3811),"Mittel","Niedrig")))</f>
        <v>Mittel</v>
      </c>
      <c r="Z3811" s="4">
        <f t="shared" si="479"/>
        <v>25.5</v>
      </c>
      <c r="AA3811" s="4" t="str">
        <f>IF(J3811&gt;365,"Bereits abgewandert (Segment D)",IF(Z3811&gt;=Hilfswerte!$B$38,"Rot - akut gefaehrdet",IF(Z3811&gt;=Hilfswerte!$B$39,"Gelb - beobachten","Gruen - stabil")))</f>
        <v>Rot - akut gefaehrdet</v>
      </c>
    </row>
    <row r="3812" spans="1:27" ht="15" customHeight="1" x14ac:dyDescent="0.25">
      <c r="A3812" s="4" t="s">
        <v>4159</v>
      </c>
      <c r="B3812" s="4" t="s">
        <v>870</v>
      </c>
      <c r="C3812" s="4" t="s">
        <v>89</v>
      </c>
      <c r="D3812" s="4" t="s">
        <v>30</v>
      </c>
      <c r="E3812" s="4">
        <v>98</v>
      </c>
      <c r="F3812" s="4">
        <v>20.6</v>
      </c>
      <c r="G3812" s="4">
        <v>0.4</v>
      </c>
      <c r="H3812" s="4">
        <v>25873</v>
      </c>
      <c r="I3812" s="4">
        <v>4</v>
      </c>
      <c r="J3812" s="4">
        <v>9</v>
      </c>
      <c r="K3812" s="4">
        <v>0</v>
      </c>
      <c r="L3812" s="4">
        <v>11</v>
      </c>
      <c r="M3812" s="4">
        <v>2</v>
      </c>
      <c r="N3812" s="4">
        <v>36.5</v>
      </c>
      <c r="O3812" s="4">
        <f t="shared" si="472"/>
        <v>5</v>
      </c>
      <c r="P3812" s="4">
        <f t="shared" si="473"/>
        <v>4</v>
      </c>
      <c r="Q3812" s="4">
        <f t="shared" si="474"/>
        <v>5</v>
      </c>
      <c r="R3812" s="4">
        <f t="shared" si="475"/>
        <v>14</v>
      </c>
      <c r="S3812" s="4">
        <f t="shared" si="476"/>
        <v>155</v>
      </c>
      <c r="T3812" s="4" t="str">
        <f t="shared" si="477"/>
        <v>A - Top-Kunde</v>
      </c>
      <c r="U3812" s="4">
        <f>ROUND(((E3812-Hilfswerte!$B$20)/Hilfswerte!$B$21)+((F3812-Hilfswerte!$B$22)/Hilfswerte!$B$23)+((G3812-Hilfswerte!$B$24)/Hilfswerte!$B$25)+0.1*INDEX(Hilfswerte!$B$4:$B$15,MATCH(C3812,Hilfswerte!$A$4:$A$15,0)),2)</f>
        <v>-1.49</v>
      </c>
      <c r="V3812" s="4">
        <f>ROUND(SQRT((((E3812-Hilfswerte!$B$20)/Hilfswerte!$B$21)-Hilfswerte!$B$28)^2+(((F3812-Hilfswerte!$B$22)/Hilfswerte!$B$23)-Hilfswerte!$B$29)^2+(((G3812-Hilfswerte!$B$24)/Hilfswerte!$B$25)-Hilfswerte!$B$30)^2),3)</f>
        <v>1.7689999999999999</v>
      </c>
      <c r="W3812" s="4">
        <f>ROUND(E3812*Hilfswerte!$B$31,0)</f>
        <v>20144</v>
      </c>
      <c r="X3812" s="4">
        <f t="shared" si="478"/>
        <v>0</v>
      </c>
      <c r="Y3812" s="4" t="str">
        <f>IF(T3812="A - Top-Kunde","bereits Top-Kunde",IF(AND(V3812&lt;=Hilfswerte!$B$34,H3812&lt;0.5*W3812),"Hoch",IF(AND(V3812&lt;=Hilfswerte!$B$35,H3812&lt;0.7*W3812),"Mittel","Niedrig")))</f>
        <v>bereits Top-Kunde</v>
      </c>
      <c r="Z3812" s="4">
        <f t="shared" si="479"/>
        <v>2.7</v>
      </c>
      <c r="AA3812" s="4" t="str">
        <f>IF(J3812&gt;365,"Bereits abgewandert (Segment D)",IF(Z3812&gt;=Hilfswerte!$B$38,"Rot - akut gefaehrdet",IF(Z3812&gt;=Hilfswerte!$B$39,"Gelb - beobachten","Gruen - stabil")))</f>
        <v>Gruen - stabil</v>
      </c>
    </row>
    <row r="3813" spans="1:27" ht="15" customHeight="1" x14ac:dyDescent="0.25">
      <c r="A3813" s="4" t="s">
        <v>4160</v>
      </c>
      <c r="B3813" s="4" t="s">
        <v>947</v>
      </c>
      <c r="C3813" s="4" t="s">
        <v>59</v>
      </c>
      <c r="D3813" s="4" t="s">
        <v>52</v>
      </c>
      <c r="E3813" s="4">
        <v>43</v>
      </c>
      <c r="F3813" s="4">
        <v>9</v>
      </c>
      <c r="G3813" s="4">
        <v>5.0999999999999996</v>
      </c>
      <c r="H3813" s="4">
        <v>0</v>
      </c>
      <c r="I3813" s="4">
        <v>0</v>
      </c>
      <c r="J3813" s="4">
        <v>902</v>
      </c>
      <c r="K3813" s="4">
        <v>0</v>
      </c>
      <c r="L3813" s="4">
        <v>32</v>
      </c>
      <c r="M3813" s="4">
        <v>0</v>
      </c>
      <c r="N3813" s="4">
        <v>-32.299999999999997</v>
      </c>
      <c r="O3813" s="4">
        <f t="shared" si="472"/>
        <v>1</v>
      </c>
      <c r="P3813" s="4">
        <f t="shared" si="473"/>
        <v>1</v>
      </c>
      <c r="Q3813" s="4">
        <f t="shared" si="474"/>
        <v>1</v>
      </c>
      <c r="R3813" s="4">
        <f t="shared" si="475"/>
        <v>3</v>
      </c>
      <c r="S3813" s="4">
        <f t="shared" si="476"/>
        <v>4.3</v>
      </c>
      <c r="T3813" s="4" t="str">
        <f t="shared" si="477"/>
        <v>D - Abwanderungsrisiko</v>
      </c>
      <c r="U3813" s="4">
        <f>ROUND(((E3813-Hilfswerte!$B$20)/Hilfswerte!$B$21)+((F3813-Hilfswerte!$B$22)/Hilfswerte!$B$23)+((G3813-Hilfswerte!$B$24)/Hilfswerte!$B$25)+0.1*INDEX(Hilfswerte!$B$4:$B$15,MATCH(C3813,Hilfswerte!$A$4:$A$15,0)),2)</f>
        <v>-1.56</v>
      </c>
      <c r="V3813" s="4">
        <f>ROUND(SQRT((((E3813-Hilfswerte!$B$20)/Hilfswerte!$B$21)-Hilfswerte!$B$28)^2+(((F3813-Hilfswerte!$B$22)/Hilfswerte!$B$23)-Hilfswerte!$B$29)^2+(((G3813-Hilfswerte!$B$24)/Hilfswerte!$B$25)-Hilfswerte!$B$30)^2),3)</f>
        <v>1.2210000000000001</v>
      </c>
      <c r="W3813" s="4">
        <f>ROUND(E3813*Hilfswerte!$B$31,0)</f>
        <v>8838</v>
      </c>
      <c r="X3813" s="4">
        <f t="shared" si="478"/>
        <v>8838</v>
      </c>
      <c r="Y3813" s="4" t="str">
        <f>IF(T3813="A - Top-Kunde","bereits Top-Kunde",IF(AND(V3813&lt;=Hilfswerte!$B$34,H3813&lt;0.5*W3813),"Hoch",IF(AND(V3813&lt;=Hilfswerte!$B$35,H3813&lt;0.7*W3813),"Mittel","Niedrig")))</f>
        <v>Niedrig</v>
      </c>
      <c r="Z3813" s="4">
        <f t="shared" si="479"/>
        <v>64.400000000000006</v>
      </c>
      <c r="AA3813" s="4" t="str">
        <f>IF(J3813&gt;365,"Bereits abgewandert (Segment D)",IF(Z3813&gt;=Hilfswerte!$B$38,"Rot - akut gefaehrdet",IF(Z3813&gt;=Hilfswerte!$B$39,"Gelb - beobachten","Gruen - stabil")))</f>
        <v>Bereits abgewandert (Segment D)</v>
      </c>
    </row>
    <row r="3814" spans="1:27" ht="15" customHeight="1" x14ac:dyDescent="0.25">
      <c r="A3814" s="4" t="s">
        <v>4161</v>
      </c>
      <c r="B3814" s="4" t="s">
        <v>50</v>
      </c>
      <c r="C3814" s="4" t="s">
        <v>59</v>
      </c>
      <c r="D3814" s="4" t="s">
        <v>30</v>
      </c>
      <c r="E3814" s="4">
        <v>157</v>
      </c>
      <c r="F3814" s="4">
        <v>31.4</v>
      </c>
      <c r="G3814" s="4">
        <v>18.7</v>
      </c>
      <c r="H3814" s="4">
        <v>22039</v>
      </c>
      <c r="I3814" s="4">
        <v>5</v>
      </c>
      <c r="J3814" s="4">
        <v>3</v>
      </c>
      <c r="K3814" s="4">
        <v>0</v>
      </c>
      <c r="L3814" s="4">
        <v>0</v>
      </c>
      <c r="M3814" s="4">
        <v>6</v>
      </c>
      <c r="N3814" s="4">
        <v>-6.4</v>
      </c>
      <c r="O3814" s="4">
        <f t="shared" si="472"/>
        <v>5</v>
      </c>
      <c r="P3814" s="4">
        <f t="shared" si="473"/>
        <v>5</v>
      </c>
      <c r="Q3814" s="4">
        <f t="shared" si="474"/>
        <v>5</v>
      </c>
      <c r="R3814" s="4">
        <f t="shared" si="475"/>
        <v>15</v>
      </c>
      <c r="S3814" s="4">
        <f t="shared" si="476"/>
        <v>146.80000000000001</v>
      </c>
      <c r="T3814" s="4" t="str">
        <f t="shared" si="477"/>
        <v>A - Top-Kunde</v>
      </c>
      <c r="U3814" s="4">
        <f>ROUND(((E3814-Hilfswerte!$B$20)/Hilfswerte!$B$21)+((F3814-Hilfswerte!$B$22)/Hilfswerte!$B$23)+((G3814-Hilfswerte!$B$24)/Hilfswerte!$B$25)+0.1*INDEX(Hilfswerte!$B$4:$B$15,MATCH(C3814,Hilfswerte!$A$4:$A$15,0)),2)</f>
        <v>1.49</v>
      </c>
      <c r="V3814" s="4">
        <f>ROUND(SQRT((((E3814-Hilfswerte!$B$20)/Hilfswerte!$B$21)-Hilfswerte!$B$28)^2+(((F3814-Hilfswerte!$B$22)/Hilfswerte!$B$23)-Hilfswerte!$B$29)^2+(((G3814-Hilfswerte!$B$24)/Hilfswerte!$B$25)-Hilfswerte!$B$30)^2),3)</f>
        <v>1.1950000000000001</v>
      </c>
      <c r="W3814" s="4">
        <f>ROUND(E3814*Hilfswerte!$B$31,0)</f>
        <v>32271</v>
      </c>
      <c r="X3814" s="4">
        <f t="shared" si="478"/>
        <v>10232</v>
      </c>
      <c r="Y3814" s="4" t="str">
        <f>IF(T3814="A - Top-Kunde","bereits Top-Kunde",IF(AND(V3814&lt;=Hilfswerte!$B$34,H3814&lt;0.5*W3814),"Hoch",IF(AND(V3814&lt;=Hilfswerte!$B$35,H3814&lt;0.7*W3814),"Mittel","Niedrig")))</f>
        <v>bereits Top-Kunde</v>
      </c>
      <c r="Z3814" s="4">
        <f t="shared" si="479"/>
        <v>2.7</v>
      </c>
      <c r="AA3814" s="4" t="str">
        <f>IF(J3814&gt;365,"Bereits abgewandert (Segment D)",IF(Z3814&gt;=Hilfswerte!$B$38,"Rot - akut gefaehrdet",IF(Z3814&gt;=Hilfswerte!$B$39,"Gelb - beobachten","Gruen - stabil")))</f>
        <v>Gruen - stabil</v>
      </c>
    </row>
    <row r="3815" spans="1:27" ht="15" customHeight="1" x14ac:dyDescent="0.25">
      <c r="A3815" s="4" t="s">
        <v>4162</v>
      </c>
      <c r="B3815" s="4" t="s">
        <v>806</v>
      </c>
      <c r="C3815" s="4" t="s">
        <v>47</v>
      </c>
      <c r="D3815" s="4" t="s">
        <v>30</v>
      </c>
      <c r="E3815" s="4">
        <v>43</v>
      </c>
      <c r="F3815" s="4">
        <v>14.5</v>
      </c>
      <c r="G3815" s="4">
        <v>11.3</v>
      </c>
      <c r="H3815" s="4">
        <v>2110</v>
      </c>
      <c r="I3815" s="4">
        <v>6</v>
      </c>
      <c r="J3815" s="4">
        <v>3</v>
      </c>
      <c r="K3815" s="4">
        <v>0</v>
      </c>
      <c r="L3815" s="4">
        <v>14</v>
      </c>
      <c r="M3815" s="4">
        <v>4</v>
      </c>
      <c r="N3815" s="4">
        <v>33.5</v>
      </c>
      <c r="O3815" s="4">
        <f t="shared" si="472"/>
        <v>5</v>
      </c>
      <c r="P3815" s="4">
        <f t="shared" si="473"/>
        <v>5</v>
      </c>
      <c r="Q3815" s="4">
        <f t="shared" si="474"/>
        <v>3</v>
      </c>
      <c r="R3815" s="4">
        <f t="shared" si="475"/>
        <v>13</v>
      </c>
      <c r="S3815" s="4">
        <f t="shared" si="476"/>
        <v>142.6</v>
      </c>
      <c r="T3815" s="4" t="str">
        <f t="shared" si="477"/>
        <v>A - Top-Kunde</v>
      </c>
      <c r="U3815" s="4">
        <f>ROUND(((E3815-Hilfswerte!$B$20)/Hilfswerte!$B$21)+((F3815-Hilfswerte!$B$22)/Hilfswerte!$B$23)+((G3815-Hilfswerte!$B$24)/Hilfswerte!$B$25)+0.1*INDEX(Hilfswerte!$B$4:$B$15,MATCH(C3815,Hilfswerte!$A$4:$A$15,0)),2)</f>
        <v>-0.32</v>
      </c>
      <c r="V3815" s="4">
        <f>ROUND(SQRT((((E3815-Hilfswerte!$B$20)/Hilfswerte!$B$21)-Hilfswerte!$B$28)^2+(((F3815-Hilfswerte!$B$22)/Hilfswerte!$B$23)-Hilfswerte!$B$29)^2+(((G3815-Hilfswerte!$B$24)/Hilfswerte!$B$25)-Hilfswerte!$B$30)^2),3)</f>
        <v>0.67600000000000005</v>
      </c>
      <c r="W3815" s="4">
        <f>ROUND(E3815*Hilfswerte!$B$31,0)</f>
        <v>8838</v>
      </c>
      <c r="X3815" s="4">
        <f t="shared" si="478"/>
        <v>6728</v>
      </c>
      <c r="Y3815" s="4" t="str">
        <f>IF(T3815="A - Top-Kunde","bereits Top-Kunde",IF(AND(V3815&lt;=Hilfswerte!$B$34,H3815&lt;0.5*W3815),"Hoch",IF(AND(V3815&lt;=Hilfswerte!$B$35,H3815&lt;0.7*W3815),"Mittel","Niedrig")))</f>
        <v>bereits Top-Kunde</v>
      </c>
      <c r="Z3815" s="4">
        <f t="shared" si="479"/>
        <v>3</v>
      </c>
      <c r="AA3815" s="4" t="str">
        <f>IF(J3815&gt;365,"Bereits abgewandert (Segment D)",IF(Z3815&gt;=Hilfswerte!$B$38,"Rot - akut gefaehrdet",IF(Z3815&gt;=Hilfswerte!$B$39,"Gelb - beobachten","Gruen - stabil")))</f>
        <v>Gruen - stabil</v>
      </c>
    </row>
    <row r="3816" spans="1:27" ht="15" customHeight="1" x14ac:dyDescent="0.25">
      <c r="A3816" s="4" t="s">
        <v>4163</v>
      </c>
      <c r="B3816" s="4" t="s">
        <v>350</v>
      </c>
      <c r="C3816" s="4" t="s">
        <v>84</v>
      </c>
      <c r="D3816" s="4" t="s">
        <v>30</v>
      </c>
      <c r="E3816" s="4">
        <v>17</v>
      </c>
      <c r="F3816" s="4">
        <v>3.9</v>
      </c>
      <c r="G3816" s="4">
        <v>5.2</v>
      </c>
      <c r="H3816" s="4">
        <v>0</v>
      </c>
      <c r="I3816" s="4">
        <v>0</v>
      </c>
      <c r="J3816" s="4">
        <v>488</v>
      </c>
      <c r="K3816" s="4">
        <v>0</v>
      </c>
      <c r="L3816" s="4">
        <v>30</v>
      </c>
      <c r="M3816" s="4">
        <v>0</v>
      </c>
      <c r="N3816" s="4">
        <v>-48.4</v>
      </c>
      <c r="O3816" s="4">
        <f t="shared" si="472"/>
        <v>1</v>
      </c>
      <c r="P3816" s="4">
        <f t="shared" si="473"/>
        <v>1</v>
      </c>
      <c r="Q3816" s="4">
        <f t="shared" si="474"/>
        <v>1</v>
      </c>
      <c r="R3816" s="4">
        <f t="shared" si="475"/>
        <v>3</v>
      </c>
      <c r="S3816" s="4">
        <f t="shared" si="476"/>
        <v>-3.2</v>
      </c>
      <c r="T3816" s="4" t="str">
        <f t="shared" si="477"/>
        <v>D - Abwanderungsrisiko</v>
      </c>
      <c r="U3816" s="4">
        <f>ROUND(((E3816-Hilfswerte!$B$20)/Hilfswerte!$B$21)+((F3816-Hilfswerte!$B$22)/Hilfswerte!$B$23)+((G3816-Hilfswerte!$B$24)/Hilfswerte!$B$25)+0.1*INDEX(Hilfswerte!$B$4:$B$15,MATCH(C3816,Hilfswerte!$A$4:$A$15,0)),2)</f>
        <v>-1.67</v>
      </c>
      <c r="V3816" s="4">
        <f>ROUND(SQRT((((E3816-Hilfswerte!$B$20)/Hilfswerte!$B$21)-Hilfswerte!$B$28)^2+(((F3816-Hilfswerte!$B$22)/Hilfswerte!$B$23)-Hilfswerte!$B$29)^2+(((G3816-Hilfswerte!$B$24)/Hilfswerte!$B$25)-Hilfswerte!$B$30)^2),3)</f>
        <v>1.302</v>
      </c>
      <c r="W3816" s="4">
        <f>ROUND(E3816*Hilfswerte!$B$31,0)</f>
        <v>3494</v>
      </c>
      <c r="X3816" s="4">
        <f t="shared" si="478"/>
        <v>3494</v>
      </c>
      <c r="Y3816" s="4" t="str">
        <f>IF(T3816="A - Top-Kunde","bereits Top-Kunde",IF(AND(V3816&lt;=Hilfswerte!$B$34,H3816&lt;0.5*W3816),"Hoch",IF(AND(V3816&lt;=Hilfswerte!$B$35,H3816&lt;0.7*W3816),"Mittel","Niedrig")))</f>
        <v>Niedrig</v>
      </c>
      <c r="Z3816" s="4">
        <f t="shared" si="479"/>
        <v>49.8</v>
      </c>
      <c r="AA3816" s="4" t="str">
        <f>IF(J3816&gt;365,"Bereits abgewandert (Segment D)",IF(Z3816&gt;=Hilfswerte!$B$38,"Rot - akut gefaehrdet",IF(Z3816&gt;=Hilfswerte!$B$39,"Gelb - beobachten","Gruen - stabil")))</f>
        <v>Bereits abgewandert (Segment D)</v>
      </c>
    </row>
    <row r="3817" spans="1:27" ht="15" customHeight="1" x14ac:dyDescent="0.25">
      <c r="A3817" s="4" t="s">
        <v>4164</v>
      </c>
      <c r="B3817" s="4" t="s">
        <v>1256</v>
      </c>
      <c r="C3817" s="4" t="s">
        <v>33</v>
      </c>
      <c r="D3817" s="4" t="s">
        <v>30</v>
      </c>
      <c r="E3817" s="4">
        <v>197</v>
      </c>
      <c r="F3817" s="4">
        <v>42.5</v>
      </c>
      <c r="G3817" s="4">
        <v>9.3000000000000007</v>
      </c>
      <c r="H3817" s="4">
        <v>11505</v>
      </c>
      <c r="I3817" s="4">
        <v>4</v>
      </c>
      <c r="J3817" s="4">
        <v>33</v>
      </c>
      <c r="K3817" s="4">
        <v>0</v>
      </c>
      <c r="L3817" s="4">
        <v>2</v>
      </c>
      <c r="M3817" s="4">
        <v>2</v>
      </c>
      <c r="N3817" s="4">
        <v>4.5999999999999996</v>
      </c>
      <c r="O3817" s="4">
        <f t="shared" si="472"/>
        <v>4</v>
      </c>
      <c r="P3817" s="4">
        <f t="shared" si="473"/>
        <v>4</v>
      </c>
      <c r="Q3817" s="4">
        <f t="shared" si="474"/>
        <v>5</v>
      </c>
      <c r="R3817" s="4">
        <f t="shared" si="475"/>
        <v>13</v>
      </c>
      <c r="S3817" s="4">
        <f t="shared" si="476"/>
        <v>131.69999999999999</v>
      </c>
      <c r="T3817" s="4" t="str">
        <f t="shared" si="477"/>
        <v>A - Top-Kunde</v>
      </c>
      <c r="U3817" s="4">
        <f>ROUND(((E3817-Hilfswerte!$B$20)/Hilfswerte!$B$21)+((F3817-Hilfswerte!$B$22)/Hilfswerte!$B$23)+((G3817-Hilfswerte!$B$24)/Hilfswerte!$B$25)+0.1*INDEX(Hilfswerte!$B$4:$B$15,MATCH(C3817,Hilfswerte!$A$4:$A$15,0)),2)</f>
        <v>0.48</v>
      </c>
      <c r="V3817" s="4">
        <f>ROUND(SQRT((((E3817-Hilfswerte!$B$20)/Hilfswerte!$B$21)-Hilfswerte!$B$28)^2+(((F3817-Hilfswerte!$B$22)/Hilfswerte!$B$23)-Hilfswerte!$B$29)^2+(((G3817-Hilfswerte!$B$24)/Hilfswerte!$B$25)-Hilfswerte!$B$30)^2),3)</f>
        <v>0.34</v>
      </c>
      <c r="W3817" s="4">
        <f>ROUND(E3817*Hilfswerte!$B$31,0)</f>
        <v>40493</v>
      </c>
      <c r="X3817" s="4">
        <f t="shared" si="478"/>
        <v>28988</v>
      </c>
      <c r="Y3817" s="4" t="str">
        <f>IF(T3817="A - Top-Kunde","bereits Top-Kunde",IF(AND(V3817&lt;=Hilfswerte!$B$34,H3817&lt;0.5*W3817),"Hoch",IF(AND(V3817&lt;=Hilfswerte!$B$35,H3817&lt;0.7*W3817),"Mittel","Niedrig")))</f>
        <v>bereits Top-Kunde</v>
      </c>
      <c r="Z3817" s="4">
        <f t="shared" si="479"/>
        <v>2.1</v>
      </c>
      <c r="AA3817" s="4" t="str">
        <f>IF(J3817&gt;365,"Bereits abgewandert (Segment D)",IF(Z3817&gt;=Hilfswerte!$B$38,"Rot - akut gefaehrdet",IF(Z3817&gt;=Hilfswerte!$B$39,"Gelb - beobachten","Gruen - stabil")))</f>
        <v>Gruen - stabil</v>
      </c>
    </row>
    <row r="3818" spans="1:27" ht="15" customHeight="1" x14ac:dyDescent="0.25">
      <c r="A3818" s="4" t="s">
        <v>4165</v>
      </c>
      <c r="B3818" s="4" t="s">
        <v>614</v>
      </c>
      <c r="C3818" s="4" t="s">
        <v>62</v>
      </c>
      <c r="D3818" s="4" t="s">
        <v>30</v>
      </c>
      <c r="E3818" s="4">
        <v>96</v>
      </c>
      <c r="F3818" s="4">
        <v>11.5</v>
      </c>
      <c r="G3818" s="4">
        <v>4.7</v>
      </c>
      <c r="H3818" s="4">
        <v>9792</v>
      </c>
      <c r="I3818" s="4">
        <v>2</v>
      </c>
      <c r="J3818" s="4">
        <v>233</v>
      </c>
      <c r="K3818" s="4">
        <v>0</v>
      </c>
      <c r="L3818" s="4">
        <v>0</v>
      </c>
      <c r="M3818" s="4">
        <v>6</v>
      </c>
      <c r="N3818" s="4">
        <v>5.6</v>
      </c>
      <c r="O3818" s="4">
        <f t="shared" si="472"/>
        <v>2</v>
      </c>
      <c r="P3818" s="4">
        <f t="shared" si="473"/>
        <v>2</v>
      </c>
      <c r="Q3818" s="4">
        <f t="shared" si="474"/>
        <v>5</v>
      </c>
      <c r="R3818" s="4">
        <f t="shared" si="475"/>
        <v>9</v>
      </c>
      <c r="S3818" s="4">
        <f t="shared" si="476"/>
        <v>92.8</v>
      </c>
      <c r="T3818" s="4" t="str">
        <f t="shared" si="477"/>
        <v>C - Entwicklungspotenzial</v>
      </c>
      <c r="U3818" s="4">
        <f>ROUND(((E3818-Hilfswerte!$B$20)/Hilfswerte!$B$21)+((F3818-Hilfswerte!$B$22)/Hilfswerte!$B$23)+((G3818-Hilfswerte!$B$24)/Hilfswerte!$B$25)+0.1*INDEX(Hilfswerte!$B$4:$B$15,MATCH(C3818,Hilfswerte!$A$4:$A$15,0)),2)</f>
        <v>-0.86</v>
      </c>
      <c r="V3818" s="4">
        <f>ROUND(SQRT((((E3818-Hilfswerte!$B$20)/Hilfswerte!$B$21)-Hilfswerte!$B$28)^2+(((F3818-Hilfswerte!$B$22)/Hilfswerte!$B$23)-Hilfswerte!$B$29)^2+(((G3818-Hilfswerte!$B$24)/Hilfswerte!$B$25)-Hilfswerte!$B$30)^2),3)</f>
        <v>1.177</v>
      </c>
      <c r="W3818" s="4">
        <f>ROUND(E3818*Hilfswerte!$B$31,0)</f>
        <v>19732</v>
      </c>
      <c r="X3818" s="4">
        <f t="shared" si="478"/>
        <v>9940</v>
      </c>
      <c r="Y3818" s="4" t="str">
        <f>IF(T3818="A - Top-Kunde","bereits Top-Kunde",IF(AND(V3818&lt;=Hilfswerte!$B$34,H3818&lt;0.5*W3818),"Hoch",IF(AND(V3818&lt;=Hilfswerte!$B$35,H3818&lt;0.7*W3818),"Mittel","Niedrig")))</f>
        <v>Niedrig</v>
      </c>
      <c r="Z3818" s="4">
        <f t="shared" si="479"/>
        <v>11.7</v>
      </c>
      <c r="AA3818" s="4" t="str">
        <f>IF(J3818&gt;365,"Bereits abgewandert (Segment D)",IF(Z3818&gt;=Hilfswerte!$B$38,"Rot - akut gefaehrdet",IF(Z3818&gt;=Hilfswerte!$B$39,"Gelb - beobachten","Gruen - stabil")))</f>
        <v>Gruen - stabil</v>
      </c>
    </row>
    <row r="3819" spans="1:27" ht="15" customHeight="1" x14ac:dyDescent="0.25">
      <c r="A3819" s="4" t="s">
        <v>4166</v>
      </c>
      <c r="B3819" s="4" t="s">
        <v>464</v>
      </c>
      <c r="C3819" s="4" t="s">
        <v>38</v>
      </c>
      <c r="D3819" s="4" t="s">
        <v>106</v>
      </c>
      <c r="E3819" s="4">
        <v>54</v>
      </c>
      <c r="F3819" s="4">
        <v>6.3</v>
      </c>
      <c r="G3819" s="4">
        <v>12</v>
      </c>
      <c r="H3819" s="4">
        <v>922</v>
      </c>
      <c r="I3819" s="4">
        <v>1</v>
      </c>
      <c r="J3819" s="4">
        <v>286</v>
      </c>
      <c r="K3819" s="4">
        <v>0</v>
      </c>
      <c r="L3819" s="4">
        <v>12</v>
      </c>
      <c r="M3819" s="4">
        <v>5</v>
      </c>
      <c r="N3819" s="4">
        <v>4</v>
      </c>
      <c r="O3819" s="4">
        <f t="shared" si="472"/>
        <v>2</v>
      </c>
      <c r="P3819" s="4">
        <f t="shared" si="473"/>
        <v>1</v>
      </c>
      <c r="Q3819" s="4">
        <f t="shared" si="474"/>
        <v>2</v>
      </c>
      <c r="R3819" s="4">
        <f t="shared" si="475"/>
        <v>5</v>
      </c>
      <c r="S3819" s="4">
        <f t="shared" si="476"/>
        <v>48.4</v>
      </c>
      <c r="T3819" s="4" t="str">
        <f t="shared" si="477"/>
        <v>C - Entwicklungspotenzial</v>
      </c>
      <c r="U3819" s="4">
        <f>ROUND(((E3819-Hilfswerte!$B$20)/Hilfswerte!$B$21)+((F3819-Hilfswerte!$B$22)/Hilfswerte!$B$23)+((G3819-Hilfswerte!$B$24)/Hilfswerte!$B$25)+0.1*INDEX(Hilfswerte!$B$4:$B$15,MATCH(C3819,Hilfswerte!$A$4:$A$15,0)),2)</f>
        <v>-0.05</v>
      </c>
      <c r="V3819" s="4">
        <f>ROUND(SQRT((((E3819-Hilfswerte!$B$20)/Hilfswerte!$B$21)-Hilfswerte!$B$28)^2+(((F3819-Hilfswerte!$B$22)/Hilfswerte!$B$23)-Hilfswerte!$B$29)^2+(((G3819-Hilfswerte!$B$24)/Hilfswerte!$B$25)-Hilfswerte!$B$30)^2),3)</f>
        <v>0.755</v>
      </c>
      <c r="W3819" s="4">
        <f>ROUND(E3819*Hilfswerte!$B$31,0)</f>
        <v>11099</v>
      </c>
      <c r="X3819" s="4">
        <f t="shared" si="478"/>
        <v>10177</v>
      </c>
      <c r="Y3819" s="4" t="str">
        <f>IF(T3819="A - Top-Kunde","bereits Top-Kunde",IF(AND(V3819&lt;=Hilfswerte!$B$34,H3819&lt;0.5*W3819),"Hoch",IF(AND(V3819&lt;=Hilfswerte!$B$35,H3819&lt;0.7*W3819),"Mittel","Niedrig")))</f>
        <v>Hoch</v>
      </c>
      <c r="Z3819" s="4">
        <f t="shared" si="479"/>
        <v>16.7</v>
      </c>
      <c r="AA3819" s="4" t="str">
        <f>IF(J3819&gt;365,"Bereits abgewandert (Segment D)",IF(Z3819&gt;=Hilfswerte!$B$38,"Rot - akut gefaehrdet",IF(Z3819&gt;=Hilfswerte!$B$39,"Gelb - beobachten","Gruen - stabil")))</f>
        <v>Gelb - beobachten</v>
      </c>
    </row>
    <row r="3820" spans="1:27" ht="15" customHeight="1" x14ac:dyDescent="0.25">
      <c r="A3820" s="4" t="s">
        <v>4167</v>
      </c>
      <c r="B3820" s="4" t="s">
        <v>1809</v>
      </c>
      <c r="C3820" s="4" t="s">
        <v>38</v>
      </c>
      <c r="D3820" s="4" t="s">
        <v>106</v>
      </c>
      <c r="E3820" s="4">
        <v>40</v>
      </c>
      <c r="F3820" s="4">
        <v>15</v>
      </c>
      <c r="G3820" s="4">
        <v>17.3</v>
      </c>
      <c r="H3820" s="4">
        <v>2604</v>
      </c>
      <c r="I3820" s="4">
        <v>2</v>
      </c>
      <c r="J3820" s="4">
        <v>59</v>
      </c>
      <c r="K3820" s="4">
        <v>0</v>
      </c>
      <c r="L3820" s="4">
        <v>25</v>
      </c>
      <c r="M3820" s="4">
        <v>5</v>
      </c>
      <c r="N3820" s="4">
        <v>15.7</v>
      </c>
      <c r="O3820" s="4">
        <f t="shared" si="472"/>
        <v>4</v>
      </c>
      <c r="P3820" s="4">
        <f t="shared" si="473"/>
        <v>2</v>
      </c>
      <c r="Q3820" s="4">
        <f t="shared" si="474"/>
        <v>4</v>
      </c>
      <c r="R3820" s="4">
        <f t="shared" si="475"/>
        <v>10</v>
      </c>
      <c r="S3820" s="4">
        <f t="shared" si="476"/>
        <v>100.4</v>
      </c>
      <c r="T3820" s="4" t="str">
        <f t="shared" si="477"/>
        <v>C - Entwicklungspotenzial</v>
      </c>
      <c r="U3820" s="4">
        <f>ROUND(((E3820-Hilfswerte!$B$20)/Hilfswerte!$B$21)+((F3820-Hilfswerte!$B$22)/Hilfswerte!$B$23)+((G3820-Hilfswerte!$B$24)/Hilfswerte!$B$25)+0.1*INDEX(Hilfswerte!$B$4:$B$15,MATCH(C3820,Hilfswerte!$A$4:$A$15,0)),2)</f>
        <v>0.89</v>
      </c>
      <c r="V3820" s="4">
        <f>ROUND(SQRT((((E3820-Hilfswerte!$B$20)/Hilfswerte!$B$21)-Hilfswerte!$B$28)^2+(((F3820-Hilfswerte!$B$22)/Hilfswerte!$B$23)-Hilfswerte!$B$29)^2+(((G3820-Hilfswerte!$B$24)/Hilfswerte!$B$25)-Hilfswerte!$B$30)^2),3)</f>
        <v>1.1819999999999999</v>
      </c>
      <c r="W3820" s="4">
        <f>ROUND(E3820*Hilfswerte!$B$31,0)</f>
        <v>8222</v>
      </c>
      <c r="X3820" s="4">
        <f t="shared" si="478"/>
        <v>5618</v>
      </c>
      <c r="Y3820" s="4" t="str">
        <f>IF(T3820="A - Top-Kunde","bereits Top-Kunde",IF(AND(V3820&lt;=Hilfswerte!$B$34,H3820&lt;0.5*W3820),"Hoch",IF(AND(V3820&lt;=Hilfswerte!$B$35,H3820&lt;0.7*W3820),"Mittel","Niedrig")))</f>
        <v>Niedrig</v>
      </c>
      <c r="Z3820" s="4">
        <f t="shared" si="479"/>
        <v>8</v>
      </c>
      <c r="AA3820" s="4" t="str">
        <f>IF(J3820&gt;365,"Bereits abgewandert (Segment D)",IF(Z3820&gt;=Hilfswerte!$B$38,"Rot - akut gefaehrdet",IF(Z3820&gt;=Hilfswerte!$B$39,"Gelb - beobachten","Gruen - stabil")))</f>
        <v>Gruen - stabil</v>
      </c>
    </row>
    <row r="3821" spans="1:27" ht="15" customHeight="1" x14ac:dyDescent="0.25">
      <c r="A3821" s="4" t="s">
        <v>4168</v>
      </c>
      <c r="B3821" s="4" t="s">
        <v>397</v>
      </c>
      <c r="C3821" s="4" t="s">
        <v>51</v>
      </c>
      <c r="D3821" s="4" t="s">
        <v>117</v>
      </c>
      <c r="E3821" s="4">
        <v>49</v>
      </c>
      <c r="F3821" s="4">
        <v>7.8</v>
      </c>
      <c r="G3821" s="4">
        <v>10.3</v>
      </c>
      <c r="H3821" s="4">
        <v>8611</v>
      </c>
      <c r="I3821" s="4">
        <v>4</v>
      </c>
      <c r="J3821" s="4">
        <v>19</v>
      </c>
      <c r="K3821" s="4">
        <v>0</v>
      </c>
      <c r="L3821" s="4">
        <v>15</v>
      </c>
      <c r="M3821" s="4">
        <v>6</v>
      </c>
      <c r="N3821" s="4">
        <v>21.7</v>
      </c>
      <c r="O3821" s="4">
        <f t="shared" si="472"/>
        <v>5</v>
      </c>
      <c r="P3821" s="4">
        <f t="shared" si="473"/>
        <v>4</v>
      </c>
      <c r="Q3821" s="4">
        <f t="shared" si="474"/>
        <v>5</v>
      </c>
      <c r="R3821" s="4">
        <f t="shared" si="475"/>
        <v>14</v>
      </c>
      <c r="S3821" s="4">
        <f t="shared" si="476"/>
        <v>146.4</v>
      </c>
      <c r="T3821" s="4" t="str">
        <f t="shared" si="477"/>
        <v>A - Top-Kunde</v>
      </c>
      <c r="U3821" s="4">
        <f>ROUND(((E3821-Hilfswerte!$B$20)/Hilfswerte!$B$21)+((F3821-Hilfswerte!$B$22)/Hilfswerte!$B$23)+((G3821-Hilfswerte!$B$24)/Hilfswerte!$B$25)+0.1*INDEX(Hilfswerte!$B$4:$B$15,MATCH(C3821,Hilfswerte!$A$4:$A$15,0)),2)</f>
        <v>-0.31</v>
      </c>
      <c r="V3821" s="4">
        <f>ROUND(SQRT((((E3821-Hilfswerte!$B$20)/Hilfswerte!$B$21)-Hilfswerte!$B$28)^2+(((F3821-Hilfswerte!$B$22)/Hilfswerte!$B$23)-Hilfswerte!$B$29)^2+(((G3821-Hilfswerte!$B$24)/Hilfswerte!$B$25)-Hilfswerte!$B$30)^2),3)</f>
        <v>0.753</v>
      </c>
      <c r="W3821" s="4">
        <f>ROUND(E3821*Hilfswerte!$B$31,0)</f>
        <v>10072</v>
      </c>
      <c r="X3821" s="4">
        <f t="shared" si="478"/>
        <v>1461</v>
      </c>
      <c r="Y3821" s="4" t="str">
        <f>IF(T3821="A - Top-Kunde","bereits Top-Kunde",IF(AND(V3821&lt;=Hilfswerte!$B$34,H3821&lt;0.5*W3821),"Hoch",IF(AND(V3821&lt;=Hilfswerte!$B$35,H3821&lt;0.7*W3821),"Mittel","Niedrig")))</f>
        <v>bereits Top-Kunde</v>
      </c>
      <c r="Z3821" s="4">
        <f t="shared" si="479"/>
        <v>4</v>
      </c>
      <c r="AA3821" s="4" t="str">
        <f>IF(J3821&gt;365,"Bereits abgewandert (Segment D)",IF(Z3821&gt;=Hilfswerte!$B$38,"Rot - akut gefaehrdet",IF(Z3821&gt;=Hilfswerte!$B$39,"Gelb - beobachten","Gruen - stabil")))</f>
        <v>Gruen - stabil</v>
      </c>
    </row>
    <row r="3822" spans="1:27" ht="15" customHeight="1" x14ac:dyDescent="0.25">
      <c r="A3822" s="4" t="s">
        <v>4169</v>
      </c>
      <c r="B3822" s="4" t="s">
        <v>378</v>
      </c>
      <c r="C3822" s="4" t="s">
        <v>62</v>
      </c>
      <c r="D3822" s="4" t="s">
        <v>48</v>
      </c>
      <c r="E3822" s="4">
        <v>46</v>
      </c>
      <c r="F3822" s="4">
        <v>6.9</v>
      </c>
      <c r="G3822" s="4">
        <v>17</v>
      </c>
      <c r="H3822" s="4">
        <v>0</v>
      </c>
      <c r="I3822" s="4">
        <v>0</v>
      </c>
      <c r="J3822" s="4">
        <v>508</v>
      </c>
      <c r="K3822" s="4">
        <v>0</v>
      </c>
      <c r="L3822" s="4">
        <v>-2</v>
      </c>
      <c r="M3822" s="4">
        <v>0</v>
      </c>
      <c r="N3822" s="4">
        <v>-58.8</v>
      </c>
      <c r="O3822" s="4">
        <f t="shared" si="472"/>
        <v>1</v>
      </c>
      <c r="P3822" s="4">
        <f t="shared" si="473"/>
        <v>1</v>
      </c>
      <c r="Q3822" s="4">
        <f t="shared" si="474"/>
        <v>1</v>
      </c>
      <c r="R3822" s="4">
        <f t="shared" si="475"/>
        <v>3</v>
      </c>
      <c r="S3822" s="4">
        <f t="shared" si="476"/>
        <v>0.6</v>
      </c>
      <c r="T3822" s="4" t="str">
        <f t="shared" si="477"/>
        <v>D - Abwanderungsrisiko</v>
      </c>
      <c r="U3822" s="4">
        <f>ROUND(((E3822-Hilfswerte!$B$20)/Hilfswerte!$B$21)+((F3822-Hilfswerte!$B$22)/Hilfswerte!$B$23)+((G3822-Hilfswerte!$B$24)/Hilfswerte!$B$25)+0.1*INDEX(Hilfswerte!$B$4:$B$15,MATCH(C3822,Hilfswerte!$A$4:$A$15,0)),2)</f>
        <v>0.8</v>
      </c>
      <c r="V3822" s="4">
        <f>ROUND(SQRT((((E3822-Hilfswerte!$B$20)/Hilfswerte!$B$21)-Hilfswerte!$B$28)^2+(((F3822-Hilfswerte!$B$22)/Hilfswerte!$B$23)-Hilfswerte!$B$29)^2+(((G3822-Hilfswerte!$B$24)/Hilfswerte!$B$25)-Hilfswerte!$B$30)^2),3)</f>
        <v>1.1919999999999999</v>
      </c>
      <c r="W3822" s="4">
        <f>ROUND(E3822*Hilfswerte!$B$31,0)</f>
        <v>9455</v>
      </c>
      <c r="X3822" s="4">
        <f t="shared" si="478"/>
        <v>9455</v>
      </c>
      <c r="Y3822" s="4" t="str">
        <f>IF(T3822="A - Top-Kunde","bereits Top-Kunde",IF(AND(V3822&lt;=Hilfswerte!$B$34,H3822&lt;0.5*W3822),"Hoch",IF(AND(V3822&lt;=Hilfswerte!$B$35,H3822&lt;0.7*W3822),"Mittel","Niedrig")))</f>
        <v>Niedrig</v>
      </c>
      <c r="Z3822" s="4">
        <f t="shared" si="479"/>
        <v>48.9</v>
      </c>
      <c r="AA3822" s="4" t="str">
        <f>IF(J3822&gt;365,"Bereits abgewandert (Segment D)",IF(Z3822&gt;=Hilfswerte!$B$38,"Rot - akut gefaehrdet",IF(Z3822&gt;=Hilfswerte!$B$39,"Gelb - beobachten","Gruen - stabil")))</f>
        <v>Bereits abgewandert (Segment D)</v>
      </c>
    </row>
    <row r="3823" spans="1:27" ht="15" customHeight="1" x14ac:dyDescent="0.25">
      <c r="A3823" s="4" t="s">
        <v>4170</v>
      </c>
      <c r="B3823" s="4" t="s">
        <v>541</v>
      </c>
      <c r="C3823" s="4" t="s">
        <v>33</v>
      </c>
      <c r="D3823" s="4" t="s">
        <v>30</v>
      </c>
      <c r="E3823" s="4">
        <v>143</v>
      </c>
      <c r="F3823" s="4">
        <v>34.9</v>
      </c>
      <c r="G3823" s="4">
        <v>14.6</v>
      </c>
      <c r="H3823" s="4">
        <v>6742</v>
      </c>
      <c r="I3823" s="4">
        <v>6</v>
      </c>
      <c r="J3823" s="4">
        <v>11</v>
      </c>
      <c r="K3823" s="4">
        <v>0</v>
      </c>
      <c r="L3823" s="4">
        <v>24</v>
      </c>
      <c r="M3823" s="4">
        <v>4</v>
      </c>
      <c r="N3823" s="4">
        <v>6.9</v>
      </c>
      <c r="O3823" s="4">
        <f t="shared" si="472"/>
        <v>5</v>
      </c>
      <c r="P3823" s="4">
        <f t="shared" si="473"/>
        <v>5</v>
      </c>
      <c r="Q3823" s="4">
        <f t="shared" si="474"/>
        <v>4</v>
      </c>
      <c r="R3823" s="4">
        <f t="shared" si="475"/>
        <v>14</v>
      </c>
      <c r="S3823" s="4">
        <f t="shared" si="476"/>
        <v>136.30000000000001</v>
      </c>
      <c r="T3823" s="4" t="str">
        <f t="shared" si="477"/>
        <v>A - Top-Kunde</v>
      </c>
      <c r="U3823" s="4">
        <f>ROUND(((E3823-Hilfswerte!$B$20)/Hilfswerte!$B$21)+((F3823-Hilfswerte!$B$22)/Hilfswerte!$B$23)+((G3823-Hilfswerte!$B$24)/Hilfswerte!$B$25)+0.1*INDEX(Hilfswerte!$B$4:$B$15,MATCH(C3823,Hilfswerte!$A$4:$A$15,0)),2)</f>
        <v>0.95</v>
      </c>
      <c r="V3823" s="4">
        <f>ROUND(SQRT((((E3823-Hilfswerte!$B$20)/Hilfswerte!$B$21)-Hilfswerte!$B$28)^2+(((F3823-Hilfswerte!$B$22)/Hilfswerte!$B$23)-Hilfswerte!$B$29)^2+(((G3823-Hilfswerte!$B$24)/Hilfswerte!$B$25)-Hilfswerte!$B$30)^2),3)</f>
        <v>0.55000000000000004</v>
      </c>
      <c r="W3823" s="4">
        <f>ROUND(E3823*Hilfswerte!$B$31,0)</f>
        <v>29393</v>
      </c>
      <c r="X3823" s="4">
        <f t="shared" si="478"/>
        <v>22651</v>
      </c>
      <c r="Y3823" s="4" t="str">
        <f>IF(T3823="A - Top-Kunde","bereits Top-Kunde",IF(AND(V3823&lt;=Hilfswerte!$B$34,H3823&lt;0.5*W3823),"Hoch",IF(AND(V3823&lt;=Hilfswerte!$B$35,H3823&lt;0.7*W3823),"Mittel","Niedrig")))</f>
        <v>bereits Top-Kunde</v>
      </c>
      <c r="Z3823" s="4">
        <f t="shared" si="479"/>
        <v>5.4</v>
      </c>
      <c r="AA3823" s="4" t="str">
        <f>IF(J3823&gt;365,"Bereits abgewandert (Segment D)",IF(Z3823&gt;=Hilfswerte!$B$38,"Rot - akut gefaehrdet",IF(Z3823&gt;=Hilfswerte!$B$39,"Gelb - beobachten","Gruen - stabil")))</f>
        <v>Gruen - stabil</v>
      </c>
    </row>
    <row r="3824" spans="1:27" ht="15" customHeight="1" x14ac:dyDescent="0.25">
      <c r="A3824" s="4" t="s">
        <v>4171</v>
      </c>
      <c r="B3824" s="4" t="s">
        <v>492</v>
      </c>
      <c r="C3824" s="4" t="s">
        <v>65</v>
      </c>
      <c r="D3824" s="4" t="s">
        <v>30</v>
      </c>
      <c r="E3824" s="4">
        <v>154</v>
      </c>
      <c r="F3824" s="4">
        <v>23.2</v>
      </c>
      <c r="G3824" s="4">
        <v>0.9</v>
      </c>
      <c r="H3824" s="4">
        <v>0</v>
      </c>
      <c r="I3824" s="4">
        <v>0</v>
      </c>
      <c r="J3824" s="4">
        <v>696</v>
      </c>
      <c r="K3824" s="4">
        <v>0</v>
      </c>
      <c r="L3824" s="4">
        <v>37</v>
      </c>
      <c r="M3824" s="4">
        <v>0</v>
      </c>
      <c r="N3824" s="4">
        <v>-52.9</v>
      </c>
      <c r="O3824" s="4">
        <f t="shared" si="472"/>
        <v>1</v>
      </c>
      <c r="P3824" s="4">
        <f t="shared" si="473"/>
        <v>1</v>
      </c>
      <c r="Q3824" s="4">
        <f t="shared" si="474"/>
        <v>1</v>
      </c>
      <c r="R3824" s="4">
        <f t="shared" si="475"/>
        <v>3</v>
      </c>
      <c r="S3824" s="4">
        <f t="shared" si="476"/>
        <v>-7.6</v>
      </c>
      <c r="T3824" s="4" t="str">
        <f t="shared" si="477"/>
        <v>D - Abwanderungsrisiko</v>
      </c>
      <c r="U3824" s="4">
        <f>ROUND(((E3824-Hilfswerte!$B$20)/Hilfswerte!$B$21)+((F3824-Hilfswerte!$B$22)/Hilfswerte!$B$23)+((G3824-Hilfswerte!$B$24)/Hilfswerte!$B$25)+0.1*INDEX(Hilfswerte!$B$4:$B$15,MATCH(C3824,Hilfswerte!$A$4:$A$15,0)),2)</f>
        <v>-1.47</v>
      </c>
      <c r="V3824" s="4">
        <f>ROUND(SQRT((((E3824-Hilfswerte!$B$20)/Hilfswerte!$B$21)-Hilfswerte!$B$28)^2+(((F3824-Hilfswerte!$B$22)/Hilfswerte!$B$23)-Hilfswerte!$B$29)^2+(((G3824-Hilfswerte!$B$24)/Hilfswerte!$B$25)-Hilfswerte!$B$30)^2),3)</f>
        <v>1.659</v>
      </c>
      <c r="W3824" s="4">
        <f>ROUND(E3824*Hilfswerte!$B$31,0)</f>
        <v>31654</v>
      </c>
      <c r="X3824" s="4">
        <f t="shared" si="478"/>
        <v>31654</v>
      </c>
      <c r="Y3824" s="4" t="str">
        <f>IF(T3824="A - Top-Kunde","bereits Top-Kunde",IF(AND(V3824&lt;=Hilfswerte!$B$34,H3824&lt;0.5*W3824),"Hoch",IF(AND(V3824&lt;=Hilfswerte!$B$35,H3824&lt;0.7*W3824),"Mittel","Niedrig")))</f>
        <v>Niedrig</v>
      </c>
      <c r="Z3824" s="4">
        <f t="shared" si="479"/>
        <v>63.4</v>
      </c>
      <c r="AA3824" s="4" t="str">
        <f>IF(J3824&gt;365,"Bereits abgewandert (Segment D)",IF(Z3824&gt;=Hilfswerte!$B$38,"Rot - akut gefaehrdet",IF(Z3824&gt;=Hilfswerte!$B$39,"Gelb - beobachten","Gruen - stabil")))</f>
        <v>Bereits abgewandert (Segment D)</v>
      </c>
    </row>
    <row r="3825" spans="1:27" ht="15" customHeight="1" x14ac:dyDescent="0.25">
      <c r="A3825" s="4" t="s">
        <v>4172</v>
      </c>
      <c r="B3825" s="4" t="s">
        <v>617</v>
      </c>
      <c r="C3825" s="4" t="s">
        <v>38</v>
      </c>
      <c r="D3825" s="4" t="s">
        <v>77</v>
      </c>
      <c r="E3825" s="4">
        <v>29</v>
      </c>
      <c r="F3825" s="4">
        <v>6.6</v>
      </c>
      <c r="G3825" s="4">
        <v>9.1</v>
      </c>
      <c r="H3825" s="4">
        <v>12195</v>
      </c>
      <c r="I3825" s="4">
        <v>3</v>
      </c>
      <c r="J3825" s="4">
        <v>20</v>
      </c>
      <c r="K3825" s="4">
        <v>0</v>
      </c>
      <c r="L3825" s="4">
        <v>-4</v>
      </c>
      <c r="M3825" s="4">
        <v>6</v>
      </c>
      <c r="N3825" s="4">
        <v>-7.6</v>
      </c>
      <c r="O3825" s="4">
        <f t="shared" si="472"/>
        <v>5</v>
      </c>
      <c r="P3825" s="4">
        <f t="shared" si="473"/>
        <v>3</v>
      </c>
      <c r="Q3825" s="4">
        <f t="shared" si="474"/>
        <v>5</v>
      </c>
      <c r="R3825" s="4">
        <f t="shared" si="475"/>
        <v>13</v>
      </c>
      <c r="S3825" s="4">
        <f t="shared" si="476"/>
        <v>126.2</v>
      </c>
      <c r="T3825" s="4" t="str">
        <f t="shared" si="477"/>
        <v>A - Top-Kunde</v>
      </c>
      <c r="U3825" s="4">
        <f>ROUND(((E3825-Hilfswerte!$B$20)/Hilfswerte!$B$21)+((F3825-Hilfswerte!$B$22)/Hilfswerte!$B$23)+((G3825-Hilfswerte!$B$24)/Hilfswerte!$B$25)+0.1*INDEX(Hilfswerte!$B$4:$B$15,MATCH(C3825,Hilfswerte!$A$4:$A$15,0)),2)</f>
        <v>-0.61</v>
      </c>
      <c r="V3825" s="4">
        <f>ROUND(SQRT((((E3825-Hilfswerte!$B$20)/Hilfswerte!$B$21)-Hilfswerte!$B$28)^2+(((F3825-Hilfswerte!$B$22)/Hilfswerte!$B$23)-Hilfswerte!$B$29)^2+(((G3825-Hilfswerte!$B$24)/Hilfswerte!$B$25)-Hilfswerte!$B$30)^2),3)</f>
        <v>0.88100000000000001</v>
      </c>
      <c r="W3825" s="4">
        <f>ROUND(E3825*Hilfswerte!$B$31,0)</f>
        <v>5961</v>
      </c>
      <c r="X3825" s="4">
        <f t="shared" si="478"/>
        <v>0</v>
      </c>
      <c r="Y3825" s="4" t="str">
        <f>IF(T3825="A - Top-Kunde","bereits Top-Kunde",IF(AND(V3825&lt;=Hilfswerte!$B$34,H3825&lt;0.5*W3825),"Hoch",IF(AND(V3825&lt;=Hilfswerte!$B$35,H3825&lt;0.7*W3825),"Mittel","Niedrig")))</f>
        <v>bereits Top-Kunde</v>
      </c>
      <c r="Z3825" s="4">
        <f t="shared" si="479"/>
        <v>4</v>
      </c>
      <c r="AA3825" s="4" t="str">
        <f>IF(J3825&gt;365,"Bereits abgewandert (Segment D)",IF(Z3825&gt;=Hilfswerte!$B$38,"Rot - akut gefaehrdet",IF(Z3825&gt;=Hilfswerte!$B$39,"Gelb - beobachten","Gruen - stabil")))</f>
        <v>Gruen - stabil</v>
      </c>
    </row>
    <row r="3826" spans="1:27" ht="15" customHeight="1" x14ac:dyDescent="0.25">
      <c r="A3826" s="4" t="s">
        <v>4173</v>
      </c>
      <c r="B3826" s="4" t="s">
        <v>415</v>
      </c>
      <c r="C3826" s="4" t="s">
        <v>47</v>
      </c>
      <c r="D3826" s="4" t="s">
        <v>48</v>
      </c>
      <c r="E3826" s="4">
        <v>496</v>
      </c>
      <c r="F3826" s="4">
        <v>203.1</v>
      </c>
      <c r="G3826" s="4">
        <v>19.5</v>
      </c>
      <c r="H3826" s="4">
        <v>19933</v>
      </c>
      <c r="I3826" s="4">
        <v>3</v>
      </c>
      <c r="J3826" s="4">
        <v>61</v>
      </c>
      <c r="K3826" s="4">
        <v>0</v>
      </c>
      <c r="L3826" s="4">
        <v>-2</v>
      </c>
      <c r="M3826" s="4">
        <v>5</v>
      </c>
      <c r="N3826" s="4">
        <v>-6.9</v>
      </c>
      <c r="O3826" s="4">
        <f t="shared" si="472"/>
        <v>4</v>
      </c>
      <c r="P3826" s="4">
        <f t="shared" si="473"/>
        <v>3</v>
      </c>
      <c r="Q3826" s="4">
        <f t="shared" si="474"/>
        <v>5</v>
      </c>
      <c r="R3826" s="4">
        <f t="shared" si="475"/>
        <v>12</v>
      </c>
      <c r="S3826" s="4">
        <f t="shared" si="476"/>
        <v>116.6</v>
      </c>
      <c r="T3826" s="4" t="str">
        <f t="shared" si="477"/>
        <v>B - Kernkunde</v>
      </c>
      <c r="U3826" s="4">
        <f>ROUND(((E3826-Hilfswerte!$B$20)/Hilfswerte!$B$21)+((F3826-Hilfswerte!$B$22)/Hilfswerte!$B$23)+((G3826-Hilfswerte!$B$24)/Hilfswerte!$B$25)+0.1*INDEX(Hilfswerte!$B$4:$B$15,MATCH(C3826,Hilfswerte!$A$4:$A$15,0)),2)</f>
        <v>6.33</v>
      </c>
      <c r="V3826" s="4">
        <f>ROUND(SQRT((((E3826-Hilfswerte!$B$20)/Hilfswerte!$B$21)-Hilfswerte!$B$28)^2+(((F3826-Hilfswerte!$B$22)/Hilfswerte!$B$23)-Hilfswerte!$B$29)^2+(((G3826-Hilfswerte!$B$24)/Hilfswerte!$B$25)-Hilfswerte!$B$30)^2),3)</f>
        <v>3.5529999999999999</v>
      </c>
      <c r="W3826" s="4">
        <f>ROUND(E3826*Hilfswerte!$B$31,0)</f>
        <v>101951</v>
      </c>
      <c r="X3826" s="4">
        <f t="shared" si="478"/>
        <v>82018</v>
      </c>
      <c r="Y3826" s="4" t="str">
        <f>IF(T3826="A - Top-Kunde","bereits Top-Kunde",IF(AND(V3826&lt;=Hilfswerte!$B$34,H3826&lt;0.5*W3826),"Hoch",IF(AND(V3826&lt;=Hilfswerte!$B$35,H3826&lt;0.7*W3826),"Mittel","Niedrig")))</f>
        <v>Niedrig</v>
      </c>
      <c r="Z3826" s="4">
        <f t="shared" si="479"/>
        <v>5.8</v>
      </c>
      <c r="AA3826" s="4" t="str">
        <f>IF(J3826&gt;365,"Bereits abgewandert (Segment D)",IF(Z3826&gt;=Hilfswerte!$B$38,"Rot - akut gefaehrdet",IF(Z3826&gt;=Hilfswerte!$B$39,"Gelb - beobachten","Gruen - stabil")))</f>
        <v>Gruen - stabil</v>
      </c>
    </row>
    <row r="3827" spans="1:27" ht="15" customHeight="1" x14ac:dyDescent="0.25">
      <c r="A3827" s="4" t="s">
        <v>4174</v>
      </c>
      <c r="B3827" s="4" t="s">
        <v>310</v>
      </c>
      <c r="C3827" s="4" t="s">
        <v>47</v>
      </c>
      <c r="D3827" s="4" t="s">
        <v>30</v>
      </c>
      <c r="E3827" s="4">
        <v>14</v>
      </c>
      <c r="F3827" s="4">
        <v>4.5999999999999996</v>
      </c>
      <c r="G3827" s="4">
        <v>19.2</v>
      </c>
      <c r="H3827" s="4">
        <v>397</v>
      </c>
      <c r="I3827" s="4">
        <v>2</v>
      </c>
      <c r="J3827" s="4">
        <v>265</v>
      </c>
      <c r="K3827" s="4">
        <v>0</v>
      </c>
      <c r="L3827" s="4">
        <v>-1</v>
      </c>
      <c r="M3827" s="4">
        <v>2</v>
      </c>
      <c r="N3827" s="4">
        <v>7.1</v>
      </c>
      <c r="O3827" s="4">
        <f t="shared" si="472"/>
        <v>2</v>
      </c>
      <c r="P3827" s="4">
        <f t="shared" si="473"/>
        <v>2</v>
      </c>
      <c r="Q3827" s="4">
        <f t="shared" si="474"/>
        <v>2</v>
      </c>
      <c r="R3827" s="4">
        <f t="shared" si="475"/>
        <v>6</v>
      </c>
      <c r="S3827" s="4">
        <f t="shared" si="476"/>
        <v>63.6</v>
      </c>
      <c r="T3827" s="4" t="str">
        <f t="shared" si="477"/>
        <v>C - Entwicklungspotenzial</v>
      </c>
      <c r="U3827" s="4">
        <f>ROUND(((E3827-Hilfswerte!$B$20)/Hilfswerte!$B$21)+((F3827-Hilfswerte!$B$22)/Hilfswerte!$B$23)+((G3827-Hilfswerte!$B$24)/Hilfswerte!$B$25)+0.1*INDEX(Hilfswerte!$B$4:$B$15,MATCH(C3827,Hilfswerte!$A$4:$A$15,0)),2)</f>
        <v>0.64</v>
      </c>
      <c r="V3827" s="4">
        <f>ROUND(SQRT((((E3827-Hilfswerte!$B$20)/Hilfswerte!$B$21)-Hilfswerte!$B$28)^2+(((F3827-Hilfswerte!$B$22)/Hilfswerte!$B$23)-Hilfswerte!$B$29)^2+(((G3827-Hilfswerte!$B$24)/Hilfswerte!$B$25)-Hilfswerte!$B$30)^2),3)</f>
        <v>1.5469999999999999</v>
      </c>
      <c r="W3827" s="4">
        <f>ROUND(E3827*Hilfswerte!$B$31,0)</f>
        <v>2878</v>
      </c>
      <c r="X3827" s="4">
        <f t="shared" si="478"/>
        <v>2481</v>
      </c>
      <c r="Y3827" s="4" t="str">
        <f>IF(T3827="A - Top-Kunde","bereits Top-Kunde",IF(AND(V3827&lt;=Hilfswerte!$B$34,H3827&lt;0.5*W3827),"Hoch",IF(AND(V3827&lt;=Hilfswerte!$B$35,H3827&lt;0.7*W3827),"Mittel","Niedrig")))</f>
        <v>Niedrig</v>
      </c>
      <c r="Z3827" s="4">
        <f t="shared" si="479"/>
        <v>13.3</v>
      </c>
      <c r="AA3827" s="4" t="str">
        <f>IF(J3827&gt;365,"Bereits abgewandert (Segment D)",IF(Z3827&gt;=Hilfswerte!$B$38,"Rot - akut gefaehrdet",IF(Z3827&gt;=Hilfswerte!$B$39,"Gelb - beobachten","Gruen - stabil")))</f>
        <v>Gruen - stabil</v>
      </c>
    </row>
    <row r="3828" spans="1:27" ht="15" customHeight="1" x14ac:dyDescent="0.25">
      <c r="A3828" s="4" t="s">
        <v>4175</v>
      </c>
      <c r="B3828" s="4" t="s">
        <v>657</v>
      </c>
      <c r="C3828" s="4" t="s">
        <v>29</v>
      </c>
      <c r="D3828" s="4" t="s">
        <v>30</v>
      </c>
      <c r="E3828" s="4">
        <v>18</v>
      </c>
      <c r="F3828" s="4">
        <v>3.2</v>
      </c>
      <c r="G3828" s="4">
        <v>10.5</v>
      </c>
      <c r="H3828" s="4">
        <v>439</v>
      </c>
      <c r="I3828" s="4">
        <v>2</v>
      </c>
      <c r="J3828" s="4">
        <v>320</v>
      </c>
      <c r="K3828" s="4">
        <v>0</v>
      </c>
      <c r="L3828" s="4">
        <v>-1</v>
      </c>
      <c r="M3828" s="4">
        <v>2</v>
      </c>
      <c r="N3828" s="4">
        <v>-1.3</v>
      </c>
      <c r="O3828" s="4">
        <f t="shared" si="472"/>
        <v>2</v>
      </c>
      <c r="P3828" s="4">
        <f t="shared" si="473"/>
        <v>2</v>
      </c>
      <c r="Q3828" s="4">
        <f t="shared" si="474"/>
        <v>2</v>
      </c>
      <c r="R3828" s="4">
        <f t="shared" si="475"/>
        <v>6</v>
      </c>
      <c r="S3828" s="4">
        <f t="shared" si="476"/>
        <v>59.4</v>
      </c>
      <c r="T3828" s="4" t="str">
        <f t="shared" si="477"/>
        <v>C - Entwicklungspotenzial</v>
      </c>
      <c r="U3828" s="4">
        <f>ROUND(((E3828-Hilfswerte!$B$20)/Hilfswerte!$B$21)+((F3828-Hilfswerte!$B$22)/Hilfswerte!$B$23)+((G3828-Hilfswerte!$B$24)/Hilfswerte!$B$25)+0.1*INDEX(Hilfswerte!$B$4:$B$15,MATCH(C3828,Hilfswerte!$A$4:$A$15,0)),2)</f>
        <v>-0.56999999999999995</v>
      </c>
      <c r="V3828" s="4">
        <f>ROUND(SQRT((((E3828-Hilfswerte!$B$20)/Hilfswerte!$B$21)-Hilfswerte!$B$28)^2+(((F3828-Hilfswerte!$B$22)/Hilfswerte!$B$23)-Hilfswerte!$B$29)^2+(((G3828-Hilfswerte!$B$24)/Hilfswerte!$B$25)-Hilfswerte!$B$30)^2),3)</f>
        <v>0.89800000000000002</v>
      </c>
      <c r="W3828" s="4">
        <f>ROUND(E3828*Hilfswerte!$B$31,0)</f>
        <v>3700</v>
      </c>
      <c r="X3828" s="4">
        <f t="shared" si="478"/>
        <v>3261</v>
      </c>
      <c r="Y3828" s="4" t="str">
        <f>IF(T3828="A - Top-Kunde","bereits Top-Kunde",IF(AND(V3828&lt;=Hilfswerte!$B$34,H3828&lt;0.5*W3828),"Hoch",IF(AND(V3828&lt;=Hilfswerte!$B$35,H3828&lt;0.7*W3828),"Mittel","Niedrig")))</f>
        <v>Mittel</v>
      </c>
      <c r="Z3828" s="4">
        <f t="shared" si="479"/>
        <v>16.5</v>
      </c>
      <c r="AA3828" s="4" t="str">
        <f>IF(J3828&gt;365,"Bereits abgewandert (Segment D)",IF(Z3828&gt;=Hilfswerte!$B$38,"Rot - akut gefaehrdet",IF(Z3828&gt;=Hilfswerte!$B$39,"Gelb - beobachten","Gruen - stabil")))</f>
        <v>Gelb - beobachten</v>
      </c>
    </row>
    <row r="3829" spans="1:27" ht="15" customHeight="1" x14ac:dyDescent="0.25">
      <c r="A3829" s="4" t="s">
        <v>4176</v>
      </c>
      <c r="B3829" s="4" t="s">
        <v>71</v>
      </c>
      <c r="C3829" s="4" t="s">
        <v>55</v>
      </c>
      <c r="D3829" s="4" t="s">
        <v>30</v>
      </c>
      <c r="E3829" s="4">
        <v>128</v>
      </c>
      <c r="F3829" s="4">
        <v>27</v>
      </c>
      <c r="G3829" s="4">
        <v>14.3</v>
      </c>
      <c r="H3829" s="4">
        <v>2803</v>
      </c>
      <c r="I3829" s="4">
        <v>1</v>
      </c>
      <c r="J3829" s="4">
        <v>56</v>
      </c>
      <c r="K3829" s="4">
        <v>0</v>
      </c>
      <c r="L3829" s="4">
        <v>-6</v>
      </c>
      <c r="M3829" s="4">
        <v>1</v>
      </c>
      <c r="N3829" s="4">
        <v>19.5</v>
      </c>
      <c r="O3829" s="4">
        <f t="shared" si="472"/>
        <v>4</v>
      </c>
      <c r="P3829" s="4">
        <f t="shared" si="473"/>
        <v>1</v>
      </c>
      <c r="Q3829" s="4">
        <f t="shared" si="474"/>
        <v>4</v>
      </c>
      <c r="R3829" s="4">
        <f t="shared" si="475"/>
        <v>9</v>
      </c>
      <c r="S3829" s="4">
        <f t="shared" si="476"/>
        <v>99.8</v>
      </c>
      <c r="T3829" s="4" t="str">
        <f t="shared" si="477"/>
        <v>C - Entwicklungspotenzial</v>
      </c>
      <c r="U3829" s="4">
        <f>ROUND(((E3829-Hilfswerte!$B$20)/Hilfswerte!$B$21)+((F3829-Hilfswerte!$B$22)/Hilfswerte!$B$23)+((G3829-Hilfswerte!$B$24)/Hilfswerte!$B$25)+0.1*INDEX(Hilfswerte!$B$4:$B$15,MATCH(C3829,Hilfswerte!$A$4:$A$15,0)),2)</f>
        <v>0.96</v>
      </c>
      <c r="V3829" s="4">
        <f>ROUND(SQRT((((E3829-Hilfswerte!$B$20)/Hilfswerte!$B$21)-Hilfswerte!$B$28)^2+(((F3829-Hilfswerte!$B$22)/Hilfswerte!$B$23)-Hilfswerte!$B$29)^2+(((G3829-Hilfswerte!$B$24)/Hilfswerte!$B$25)-Hilfswerte!$B$30)^2),3)</f>
        <v>0.55300000000000005</v>
      </c>
      <c r="W3829" s="4">
        <f>ROUND(E3829*Hilfswerte!$B$31,0)</f>
        <v>26310</v>
      </c>
      <c r="X3829" s="4">
        <f t="shared" si="478"/>
        <v>23507</v>
      </c>
      <c r="Y3829" s="4" t="str">
        <f>IF(T3829="A - Top-Kunde","bereits Top-Kunde",IF(AND(V3829&lt;=Hilfswerte!$B$34,H3829&lt;0.5*W3829),"Hoch",IF(AND(V3829&lt;=Hilfswerte!$B$35,H3829&lt;0.7*W3829),"Mittel","Niedrig")))</f>
        <v>Hoch</v>
      </c>
      <c r="Z3829" s="4">
        <f t="shared" si="479"/>
        <v>2.8</v>
      </c>
      <c r="AA3829" s="4" t="str">
        <f>IF(J3829&gt;365,"Bereits abgewandert (Segment D)",IF(Z3829&gt;=Hilfswerte!$B$38,"Rot - akut gefaehrdet",IF(Z3829&gt;=Hilfswerte!$B$39,"Gelb - beobachten","Gruen - stabil")))</f>
        <v>Gruen - stabil</v>
      </c>
    </row>
    <row r="3830" spans="1:27" ht="15" customHeight="1" x14ac:dyDescent="0.25">
      <c r="A3830" s="4" t="s">
        <v>4177</v>
      </c>
      <c r="B3830" s="4" t="s">
        <v>61</v>
      </c>
      <c r="C3830" s="4" t="s">
        <v>62</v>
      </c>
      <c r="D3830" s="4" t="s">
        <v>117</v>
      </c>
      <c r="E3830" s="4">
        <v>8</v>
      </c>
      <c r="F3830" s="4">
        <v>1.2</v>
      </c>
      <c r="G3830" s="4">
        <v>3.7</v>
      </c>
      <c r="H3830" s="4">
        <v>839</v>
      </c>
      <c r="I3830" s="4">
        <v>2</v>
      </c>
      <c r="J3830" s="4">
        <v>140</v>
      </c>
      <c r="K3830" s="4">
        <v>0</v>
      </c>
      <c r="L3830" s="4">
        <v>7</v>
      </c>
      <c r="M3830" s="4">
        <v>3</v>
      </c>
      <c r="N3830" s="4">
        <v>-18.7</v>
      </c>
      <c r="O3830" s="4">
        <f t="shared" si="472"/>
        <v>3</v>
      </c>
      <c r="P3830" s="4">
        <f t="shared" si="473"/>
        <v>2</v>
      </c>
      <c r="Q3830" s="4">
        <f t="shared" si="474"/>
        <v>2</v>
      </c>
      <c r="R3830" s="4">
        <f t="shared" si="475"/>
        <v>7</v>
      </c>
      <c r="S3830" s="4">
        <f t="shared" si="476"/>
        <v>58.6</v>
      </c>
      <c r="T3830" s="4" t="str">
        <f t="shared" si="477"/>
        <v>C - Entwicklungspotenzial</v>
      </c>
      <c r="U3830" s="4">
        <f>ROUND(((E3830-Hilfswerte!$B$20)/Hilfswerte!$B$21)+((F3830-Hilfswerte!$B$22)/Hilfswerte!$B$23)+((G3830-Hilfswerte!$B$24)/Hilfswerte!$B$25)+0.1*INDEX(Hilfswerte!$B$4:$B$15,MATCH(C3830,Hilfswerte!$A$4:$A$15,0)),2)</f>
        <v>-1.58</v>
      </c>
      <c r="V3830" s="4">
        <f>ROUND(SQRT((((E3830-Hilfswerte!$B$20)/Hilfswerte!$B$21)-Hilfswerte!$B$28)^2+(((F3830-Hilfswerte!$B$22)/Hilfswerte!$B$23)-Hilfswerte!$B$29)^2+(((G3830-Hilfswerte!$B$24)/Hilfswerte!$B$25)-Hilfswerte!$B$30)^2),3)</f>
        <v>1.5229999999999999</v>
      </c>
      <c r="W3830" s="4">
        <f>ROUND(E3830*Hilfswerte!$B$31,0)</f>
        <v>1644</v>
      </c>
      <c r="X3830" s="4">
        <f t="shared" si="478"/>
        <v>805</v>
      </c>
      <c r="Y3830" s="4" t="str">
        <f>IF(T3830="A - Top-Kunde","bereits Top-Kunde",IF(AND(V3830&lt;=Hilfswerte!$B$34,H3830&lt;0.5*W3830),"Hoch",IF(AND(V3830&lt;=Hilfswerte!$B$35,H3830&lt;0.7*W3830),"Mittel","Niedrig")))</f>
        <v>Niedrig</v>
      </c>
      <c r="Z3830" s="4">
        <f t="shared" si="479"/>
        <v>15.9</v>
      </c>
      <c r="AA3830" s="4" t="str">
        <f>IF(J3830&gt;365,"Bereits abgewandert (Segment D)",IF(Z3830&gt;=Hilfswerte!$B$38,"Rot - akut gefaehrdet",IF(Z3830&gt;=Hilfswerte!$B$39,"Gelb - beobachten","Gruen - stabil")))</f>
        <v>Gelb - beobachten</v>
      </c>
    </row>
    <row r="3831" spans="1:27" ht="15" customHeight="1" x14ac:dyDescent="0.25">
      <c r="A3831" s="4" t="s">
        <v>4178</v>
      </c>
      <c r="B3831" s="4" t="s">
        <v>435</v>
      </c>
      <c r="C3831" s="4" t="s">
        <v>59</v>
      </c>
      <c r="D3831" s="4" t="s">
        <v>30</v>
      </c>
      <c r="E3831" s="4">
        <v>180</v>
      </c>
      <c r="F3831" s="4">
        <v>31.1</v>
      </c>
      <c r="G3831" s="4">
        <v>21.5</v>
      </c>
      <c r="H3831" s="4">
        <v>4790</v>
      </c>
      <c r="I3831" s="4">
        <v>2</v>
      </c>
      <c r="J3831" s="4">
        <v>9</v>
      </c>
      <c r="K3831" s="4">
        <v>1</v>
      </c>
      <c r="L3831" s="4">
        <v>4</v>
      </c>
      <c r="M3831" s="4">
        <v>1</v>
      </c>
      <c r="N3831" s="4">
        <v>-2.1</v>
      </c>
      <c r="O3831" s="4">
        <f t="shared" si="472"/>
        <v>5</v>
      </c>
      <c r="P3831" s="4">
        <f t="shared" si="473"/>
        <v>2</v>
      </c>
      <c r="Q3831" s="4">
        <f t="shared" si="474"/>
        <v>4</v>
      </c>
      <c r="R3831" s="4">
        <f t="shared" si="475"/>
        <v>11</v>
      </c>
      <c r="S3831" s="4">
        <f t="shared" si="476"/>
        <v>101.8</v>
      </c>
      <c r="T3831" s="4" t="str">
        <f t="shared" si="477"/>
        <v>C - Entwicklungspotenzial</v>
      </c>
      <c r="U3831" s="4">
        <f>ROUND(((E3831-Hilfswerte!$B$20)/Hilfswerte!$B$21)+((F3831-Hilfswerte!$B$22)/Hilfswerte!$B$23)+((G3831-Hilfswerte!$B$24)/Hilfswerte!$B$25)+0.1*INDEX(Hilfswerte!$B$4:$B$15,MATCH(C3831,Hilfswerte!$A$4:$A$15,0)),2)</f>
        <v>2.0299999999999998</v>
      </c>
      <c r="V3831" s="4">
        <f>ROUND(SQRT((((E3831-Hilfswerte!$B$20)/Hilfswerte!$B$21)-Hilfswerte!$B$28)^2+(((F3831-Hilfswerte!$B$22)/Hilfswerte!$B$23)-Hilfswerte!$B$29)^2+(((G3831-Hilfswerte!$B$24)/Hilfswerte!$B$25)-Hilfswerte!$B$30)^2),3)</f>
        <v>1.639</v>
      </c>
      <c r="W3831" s="4">
        <f>ROUND(E3831*Hilfswerte!$B$31,0)</f>
        <v>36998</v>
      </c>
      <c r="X3831" s="4">
        <f t="shared" si="478"/>
        <v>32208</v>
      </c>
      <c r="Y3831" s="4" t="str">
        <f>IF(T3831="A - Top-Kunde","bereits Top-Kunde",IF(AND(V3831&lt;=Hilfswerte!$B$34,H3831&lt;0.5*W3831),"Hoch",IF(AND(V3831&lt;=Hilfswerte!$B$35,H3831&lt;0.7*W3831),"Mittel","Niedrig")))</f>
        <v>Niedrig</v>
      </c>
      <c r="Z3831" s="4">
        <f t="shared" si="479"/>
        <v>5.0999999999999996</v>
      </c>
      <c r="AA3831" s="4" t="str">
        <f>IF(J3831&gt;365,"Bereits abgewandert (Segment D)",IF(Z3831&gt;=Hilfswerte!$B$38,"Rot - akut gefaehrdet",IF(Z3831&gt;=Hilfswerte!$B$39,"Gelb - beobachten","Gruen - stabil")))</f>
        <v>Gruen - stabil</v>
      </c>
    </row>
    <row r="3832" spans="1:27" ht="15" customHeight="1" x14ac:dyDescent="0.25">
      <c r="A3832" s="4" t="s">
        <v>4179</v>
      </c>
      <c r="B3832" s="4" t="s">
        <v>286</v>
      </c>
      <c r="C3832" s="4" t="s">
        <v>38</v>
      </c>
      <c r="D3832" s="4" t="s">
        <v>48</v>
      </c>
      <c r="E3832" s="4">
        <v>24</v>
      </c>
      <c r="F3832" s="4">
        <v>5.2</v>
      </c>
      <c r="G3832" s="4">
        <v>10.9</v>
      </c>
      <c r="H3832" s="4">
        <v>1470</v>
      </c>
      <c r="I3832" s="4">
        <v>5</v>
      </c>
      <c r="J3832" s="4">
        <v>14</v>
      </c>
      <c r="K3832" s="4">
        <v>1</v>
      </c>
      <c r="L3832" s="4">
        <v>7</v>
      </c>
      <c r="M3832" s="4">
        <v>1</v>
      </c>
      <c r="N3832" s="4">
        <v>28.9</v>
      </c>
      <c r="O3832" s="4">
        <f t="shared" si="472"/>
        <v>5</v>
      </c>
      <c r="P3832" s="4">
        <f t="shared" si="473"/>
        <v>5</v>
      </c>
      <c r="Q3832" s="4">
        <f t="shared" si="474"/>
        <v>3</v>
      </c>
      <c r="R3832" s="4">
        <f t="shared" si="475"/>
        <v>13</v>
      </c>
      <c r="S3832" s="4">
        <f t="shared" si="476"/>
        <v>136.4</v>
      </c>
      <c r="T3832" s="4" t="str">
        <f t="shared" si="477"/>
        <v>A - Top-Kunde</v>
      </c>
      <c r="U3832" s="4">
        <f>ROUND(((E3832-Hilfswerte!$B$20)/Hilfswerte!$B$21)+((F3832-Hilfswerte!$B$22)/Hilfswerte!$B$23)+((G3832-Hilfswerte!$B$24)/Hilfswerte!$B$25)+0.1*INDEX(Hilfswerte!$B$4:$B$15,MATCH(C3832,Hilfswerte!$A$4:$A$15,0)),2)</f>
        <v>-0.37</v>
      </c>
      <c r="V3832" s="4">
        <f>ROUND(SQRT((((E3832-Hilfswerte!$B$20)/Hilfswerte!$B$21)-Hilfswerte!$B$28)^2+(((F3832-Hilfswerte!$B$22)/Hilfswerte!$B$23)-Hilfswerte!$B$29)^2+(((G3832-Hilfswerte!$B$24)/Hilfswerte!$B$25)-Hilfswerte!$B$30)^2),3)</f>
        <v>0.84899999999999998</v>
      </c>
      <c r="W3832" s="4">
        <f>ROUND(E3832*Hilfswerte!$B$31,0)</f>
        <v>4933</v>
      </c>
      <c r="X3832" s="4">
        <f t="shared" si="478"/>
        <v>3463</v>
      </c>
      <c r="Y3832" s="4" t="str">
        <f>IF(T3832="A - Top-Kunde","bereits Top-Kunde",IF(AND(V3832&lt;=Hilfswerte!$B$34,H3832&lt;0.5*W3832),"Hoch",IF(AND(V3832&lt;=Hilfswerte!$B$35,H3832&lt;0.7*W3832),"Mittel","Niedrig")))</f>
        <v>bereits Top-Kunde</v>
      </c>
      <c r="Z3832" s="4">
        <f t="shared" si="479"/>
        <v>5.0999999999999996</v>
      </c>
      <c r="AA3832" s="4" t="str">
        <f>IF(J3832&gt;365,"Bereits abgewandert (Segment D)",IF(Z3832&gt;=Hilfswerte!$B$38,"Rot - akut gefaehrdet",IF(Z3832&gt;=Hilfswerte!$B$39,"Gelb - beobachten","Gruen - stabil")))</f>
        <v>Gruen - stabil</v>
      </c>
    </row>
    <row r="3833" spans="1:27" ht="15" customHeight="1" x14ac:dyDescent="0.25">
      <c r="A3833" s="4" t="s">
        <v>4180</v>
      </c>
      <c r="B3833" s="4" t="s">
        <v>127</v>
      </c>
      <c r="C3833" s="4" t="s">
        <v>59</v>
      </c>
      <c r="D3833" s="4" t="s">
        <v>30</v>
      </c>
      <c r="E3833" s="4">
        <v>93</v>
      </c>
      <c r="F3833" s="4">
        <v>15</v>
      </c>
      <c r="G3833" s="4">
        <v>18.899999999999999</v>
      </c>
      <c r="H3833" s="4">
        <v>7694</v>
      </c>
      <c r="I3833" s="4">
        <v>4</v>
      </c>
      <c r="J3833" s="4">
        <v>42</v>
      </c>
      <c r="K3833" s="4">
        <v>1</v>
      </c>
      <c r="L3833" s="4">
        <v>-1</v>
      </c>
      <c r="M3833" s="4">
        <v>1</v>
      </c>
      <c r="N3833" s="4">
        <v>12.5</v>
      </c>
      <c r="O3833" s="4">
        <f t="shared" si="472"/>
        <v>4</v>
      </c>
      <c r="P3833" s="4">
        <f t="shared" si="473"/>
        <v>4</v>
      </c>
      <c r="Q3833" s="4">
        <f t="shared" si="474"/>
        <v>5</v>
      </c>
      <c r="R3833" s="4">
        <f t="shared" si="475"/>
        <v>13</v>
      </c>
      <c r="S3833" s="4">
        <f t="shared" si="476"/>
        <v>130.30000000000001</v>
      </c>
      <c r="T3833" s="4" t="str">
        <f t="shared" si="477"/>
        <v>A - Top-Kunde</v>
      </c>
      <c r="U3833" s="4">
        <f>ROUND(((E3833-Hilfswerte!$B$20)/Hilfswerte!$B$21)+((F3833-Hilfswerte!$B$22)/Hilfswerte!$B$23)+((G3833-Hilfswerte!$B$24)/Hilfswerte!$B$25)+0.1*INDEX(Hilfswerte!$B$4:$B$15,MATCH(C3833,Hilfswerte!$A$4:$A$15,0)),2)</f>
        <v>0.96</v>
      </c>
      <c r="V3833" s="4">
        <f>ROUND(SQRT((((E3833-Hilfswerte!$B$20)/Hilfswerte!$B$21)-Hilfswerte!$B$28)^2+(((F3833-Hilfswerte!$B$22)/Hilfswerte!$B$23)-Hilfswerte!$B$29)^2+(((G3833-Hilfswerte!$B$24)/Hilfswerte!$B$25)-Hilfswerte!$B$30)^2),3)</f>
        <v>1.3260000000000001</v>
      </c>
      <c r="W3833" s="4">
        <f>ROUND(E3833*Hilfswerte!$B$31,0)</f>
        <v>19116</v>
      </c>
      <c r="X3833" s="4">
        <f t="shared" si="478"/>
        <v>11422</v>
      </c>
      <c r="Y3833" s="4" t="str">
        <f>IF(T3833="A - Top-Kunde","bereits Top-Kunde",IF(AND(V3833&lt;=Hilfswerte!$B$34,H3833&lt;0.5*W3833),"Hoch",IF(AND(V3833&lt;=Hilfswerte!$B$35,H3833&lt;0.7*W3833),"Mittel","Niedrig")))</f>
        <v>bereits Top-Kunde</v>
      </c>
      <c r="Z3833" s="4">
        <f t="shared" si="479"/>
        <v>5.0999999999999996</v>
      </c>
      <c r="AA3833" s="4" t="str">
        <f>IF(J3833&gt;365,"Bereits abgewandert (Segment D)",IF(Z3833&gt;=Hilfswerte!$B$38,"Rot - akut gefaehrdet",IF(Z3833&gt;=Hilfswerte!$B$39,"Gelb - beobachten","Gruen - stabil")))</f>
        <v>Gruen - stabil</v>
      </c>
    </row>
    <row r="3834" spans="1:27" ht="15" customHeight="1" x14ac:dyDescent="0.25">
      <c r="A3834" s="4" t="s">
        <v>4181</v>
      </c>
      <c r="B3834" s="4" t="s">
        <v>645</v>
      </c>
      <c r="C3834" s="4" t="s">
        <v>38</v>
      </c>
      <c r="D3834" s="4" t="s">
        <v>30</v>
      </c>
      <c r="E3834" s="4">
        <v>134</v>
      </c>
      <c r="F3834" s="4">
        <v>21.8</v>
      </c>
      <c r="G3834" s="4">
        <v>22.6</v>
      </c>
      <c r="H3834" s="4">
        <v>8318</v>
      </c>
      <c r="I3834" s="4">
        <v>1</v>
      </c>
      <c r="J3834" s="4">
        <v>47</v>
      </c>
      <c r="K3834" s="4">
        <v>0</v>
      </c>
      <c r="L3834" s="4">
        <v>10</v>
      </c>
      <c r="M3834" s="4">
        <v>1</v>
      </c>
      <c r="N3834" s="4">
        <v>-8.3000000000000007</v>
      </c>
      <c r="O3834" s="4">
        <f t="shared" si="472"/>
        <v>4</v>
      </c>
      <c r="P3834" s="4">
        <f t="shared" si="473"/>
        <v>1</v>
      </c>
      <c r="Q3834" s="4">
        <f t="shared" si="474"/>
        <v>5</v>
      </c>
      <c r="R3834" s="4">
        <f t="shared" si="475"/>
        <v>10</v>
      </c>
      <c r="S3834" s="4">
        <f t="shared" si="476"/>
        <v>92.9</v>
      </c>
      <c r="T3834" s="4" t="str">
        <f t="shared" si="477"/>
        <v>C - Entwicklungspotenzial</v>
      </c>
      <c r="U3834" s="4">
        <f>ROUND(((E3834-Hilfswerte!$B$20)/Hilfswerte!$B$21)+((F3834-Hilfswerte!$B$22)/Hilfswerte!$B$23)+((G3834-Hilfswerte!$B$24)/Hilfswerte!$B$25)+0.1*INDEX(Hilfswerte!$B$4:$B$15,MATCH(C3834,Hilfswerte!$A$4:$A$15,0)),2)</f>
        <v>2.2599999999999998</v>
      </c>
      <c r="V3834" s="4">
        <f>ROUND(SQRT((((E3834-Hilfswerte!$B$20)/Hilfswerte!$B$21)-Hilfswerte!$B$28)^2+(((F3834-Hilfswerte!$B$22)/Hilfswerte!$B$23)-Hilfswerte!$B$29)^2+(((G3834-Hilfswerte!$B$24)/Hilfswerte!$B$25)-Hilfswerte!$B$30)^2),3)</f>
        <v>1.8360000000000001</v>
      </c>
      <c r="W3834" s="4">
        <f>ROUND(E3834*Hilfswerte!$B$31,0)</f>
        <v>27543</v>
      </c>
      <c r="X3834" s="4">
        <f t="shared" si="478"/>
        <v>19225</v>
      </c>
      <c r="Y3834" s="4" t="str">
        <f>IF(T3834="A - Top-Kunde","bereits Top-Kunde",IF(AND(V3834&lt;=Hilfswerte!$B$34,H3834&lt;0.5*W3834),"Hoch",IF(AND(V3834&lt;=Hilfswerte!$B$35,H3834&lt;0.7*W3834),"Mittel","Niedrig")))</f>
        <v>Niedrig</v>
      </c>
      <c r="Z3834" s="4">
        <f t="shared" si="479"/>
        <v>7.7</v>
      </c>
      <c r="AA3834" s="4" t="str">
        <f>IF(J3834&gt;365,"Bereits abgewandert (Segment D)",IF(Z3834&gt;=Hilfswerte!$B$38,"Rot - akut gefaehrdet",IF(Z3834&gt;=Hilfswerte!$B$39,"Gelb - beobachten","Gruen - stabil")))</f>
        <v>Gruen - stabil</v>
      </c>
    </row>
    <row r="3835" spans="1:27" ht="15" customHeight="1" x14ac:dyDescent="0.25">
      <c r="A3835" s="4" t="s">
        <v>4182</v>
      </c>
      <c r="B3835" s="4" t="s">
        <v>1157</v>
      </c>
      <c r="C3835" s="4" t="s">
        <v>47</v>
      </c>
      <c r="D3835" s="4" t="s">
        <v>106</v>
      </c>
      <c r="E3835" s="4">
        <v>123</v>
      </c>
      <c r="F3835" s="4">
        <v>41</v>
      </c>
      <c r="G3835" s="4">
        <v>10.8</v>
      </c>
      <c r="H3835" s="4">
        <v>29317</v>
      </c>
      <c r="I3835" s="4">
        <v>6</v>
      </c>
      <c r="J3835" s="4">
        <v>46</v>
      </c>
      <c r="K3835" s="4">
        <v>1</v>
      </c>
      <c r="L3835" s="4">
        <v>12</v>
      </c>
      <c r="M3835" s="4">
        <v>3</v>
      </c>
      <c r="N3835" s="4">
        <v>-19.2</v>
      </c>
      <c r="O3835" s="4">
        <f t="shared" si="472"/>
        <v>4</v>
      </c>
      <c r="P3835" s="4">
        <f t="shared" si="473"/>
        <v>5</v>
      </c>
      <c r="Q3835" s="4">
        <f t="shared" si="474"/>
        <v>5</v>
      </c>
      <c r="R3835" s="4">
        <f t="shared" si="475"/>
        <v>14</v>
      </c>
      <c r="S3835" s="4">
        <f t="shared" si="476"/>
        <v>120.8</v>
      </c>
      <c r="T3835" s="4" t="str">
        <f t="shared" si="477"/>
        <v>B - Kernkunde</v>
      </c>
      <c r="U3835" s="4">
        <f>ROUND(((E3835-Hilfswerte!$B$20)/Hilfswerte!$B$21)+((F3835-Hilfswerte!$B$22)/Hilfswerte!$B$23)+((G3835-Hilfswerte!$B$24)/Hilfswerte!$B$25)+0.1*INDEX(Hilfswerte!$B$4:$B$15,MATCH(C3835,Hilfswerte!$A$4:$A$15,0)),2)</f>
        <v>0.42</v>
      </c>
      <c r="V3835" s="4">
        <f>ROUND(SQRT((((E3835-Hilfswerte!$B$20)/Hilfswerte!$B$21)-Hilfswerte!$B$28)^2+(((F3835-Hilfswerte!$B$22)/Hilfswerte!$B$23)-Hilfswerte!$B$29)^2+(((G3835-Hilfswerte!$B$24)/Hilfswerte!$B$25)-Hilfswerte!$B$30)^2),3)</f>
        <v>0.20799999999999999</v>
      </c>
      <c r="W3835" s="4">
        <f>ROUND(E3835*Hilfswerte!$B$31,0)</f>
        <v>25282</v>
      </c>
      <c r="X3835" s="4">
        <f t="shared" si="478"/>
        <v>0</v>
      </c>
      <c r="Y3835" s="4" t="str">
        <f>IF(T3835="A - Top-Kunde","bereits Top-Kunde",IF(AND(V3835&lt;=Hilfswerte!$B$34,H3835&lt;0.5*W3835),"Hoch",IF(AND(V3835&lt;=Hilfswerte!$B$35,H3835&lt;0.7*W3835),"Mittel","Niedrig")))</f>
        <v>Niedrig</v>
      </c>
      <c r="Z3835" s="4">
        <f t="shared" si="479"/>
        <v>15.4</v>
      </c>
      <c r="AA3835" s="4" t="str">
        <f>IF(J3835&gt;365,"Bereits abgewandert (Segment D)",IF(Z3835&gt;=Hilfswerte!$B$38,"Rot - akut gefaehrdet",IF(Z3835&gt;=Hilfswerte!$B$39,"Gelb - beobachten","Gruen - stabil")))</f>
        <v>Gelb - beobachten</v>
      </c>
    </row>
    <row r="3836" spans="1:27" ht="15" customHeight="1" x14ac:dyDescent="0.25">
      <c r="A3836" s="4" t="s">
        <v>4183</v>
      </c>
      <c r="B3836" s="4" t="s">
        <v>200</v>
      </c>
      <c r="C3836" s="4" t="s">
        <v>65</v>
      </c>
      <c r="D3836" s="4" t="s">
        <v>30</v>
      </c>
      <c r="E3836" s="4">
        <v>17</v>
      </c>
      <c r="F3836" s="4">
        <v>4.5999999999999996</v>
      </c>
      <c r="G3836" s="4">
        <v>16.5</v>
      </c>
      <c r="H3836" s="4">
        <v>741</v>
      </c>
      <c r="I3836" s="4">
        <v>1</v>
      </c>
      <c r="J3836" s="4">
        <v>86</v>
      </c>
      <c r="K3836" s="4">
        <v>0</v>
      </c>
      <c r="L3836" s="4">
        <v>-8</v>
      </c>
      <c r="M3836" s="4">
        <v>6</v>
      </c>
      <c r="N3836" s="4">
        <v>14.9</v>
      </c>
      <c r="O3836" s="4">
        <f t="shared" si="472"/>
        <v>4</v>
      </c>
      <c r="P3836" s="4">
        <f t="shared" si="473"/>
        <v>1</v>
      </c>
      <c r="Q3836" s="4">
        <f t="shared" si="474"/>
        <v>2</v>
      </c>
      <c r="R3836" s="4">
        <f t="shared" si="475"/>
        <v>7</v>
      </c>
      <c r="S3836" s="4">
        <f t="shared" si="476"/>
        <v>77.5</v>
      </c>
      <c r="T3836" s="4" t="str">
        <f t="shared" si="477"/>
        <v>C - Entwicklungspotenzial</v>
      </c>
      <c r="U3836" s="4">
        <f>ROUND(((E3836-Hilfswerte!$B$20)/Hilfswerte!$B$21)+((F3836-Hilfswerte!$B$22)/Hilfswerte!$B$23)+((G3836-Hilfswerte!$B$24)/Hilfswerte!$B$25)+0.1*INDEX(Hilfswerte!$B$4:$B$15,MATCH(C3836,Hilfswerte!$A$4:$A$15,0)),2)</f>
        <v>0.08</v>
      </c>
      <c r="V3836" s="4">
        <f>ROUND(SQRT((((E3836-Hilfswerte!$B$20)/Hilfswerte!$B$21)-Hilfswerte!$B$28)^2+(((F3836-Hilfswerte!$B$22)/Hilfswerte!$B$23)-Hilfswerte!$B$29)^2+(((G3836-Hilfswerte!$B$24)/Hilfswerte!$B$25)-Hilfswerte!$B$30)^2),3)</f>
        <v>1.214</v>
      </c>
      <c r="W3836" s="4">
        <f>ROUND(E3836*Hilfswerte!$B$31,0)</f>
        <v>3494</v>
      </c>
      <c r="X3836" s="4">
        <f t="shared" si="478"/>
        <v>2753</v>
      </c>
      <c r="Y3836" s="4" t="str">
        <f>IF(T3836="A - Top-Kunde","bereits Top-Kunde",IF(AND(V3836&lt;=Hilfswerte!$B$34,H3836&lt;0.5*W3836),"Hoch",IF(AND(V3836&lt;=Hilfswerte!$B$35,H3836&lt;0.7*W3836),"Mittel","Niedrig")))</f>
        <v>Niedrig</v>
      </c>
      <c r="Z3836" s="4">
        <f t="shared" si="479"/>
        <v>4.3</v>
      </c>
      <c r="AA3836" s="4" t="str">
        <f>IF(J3836&gt;365,"Bereits abgewandert (Segment D)",IF(Z3836&gt;=Hilfswerte!$B$38,"Rot - akut gefaehrdet",IF(Z3836&gt;=Hilfswerte!$B$39,"Gelb - beobachten","Gruen - stabil")))</f>
        <v>Gruen - stabil</v>
      </c>
    </row>
    <row r="3837" spans="1:27" ht="15" customHeight="1" x14ac:dyDescent="0.25">
      <c r="A3837" s="4" t="s">
        <v>4184</v>
      </c>
      <c r="B3837" s="4" t="s">
        <v>378</v>
      </c>
      <c r="C3837" s="4" t="s">
        <v>62</v>
      </c>
      <c r="D3837" s="4" t="s">
        <v>56</v>
      </c>
      <c r="E3837" s="4">
        <v>160</v>
      </c>
      <c r="F3837" s="4">
        <v>52.8</v>
      </c>
      <c r="G3837" s="4">
        <v>1.7</v>
      </c>
      <c r="H3837" s="4">
        <v>0</v>
      </c>
      <c r="I3837" s="4">
        <v>0</v>
      </c>
      <c r="J3837" s="4">
        <v>448</v>
      </c>
      <c r="K3837" s="4">
        <v>0</v>
      </c>
      <c r="L3837" s="4">
        <v>17</v>
      </c>
      <c r="M3837" s="4">
        <v>0</v>
      </c>
      <c r="N3837" s="4">
        <v>-38.200000000000003</v>
      </c>
      <c r="O3837" s="4">
        <f t="shared" si="472"/>
        <v>1</v>
      </c>
      <c r="P3837" s="4">
        <f t="shared" si="473"/>
        <v>1</v>
      </c>
      <c r="Q3837" s="4">
        <f t="shared" si="474"/>
        <v>1</v>
      </c>
      <c r="R3837" s="4">
        <f t="shared" si="475"/>
        <v>3</v>
      </c>
      <c r="S3837" s="4">
        <f t="shared" si="476"/>
        <v>5.8</v>
      </c>
      <c r="T3837" s="4" t="str">
        <f t="shared" si="477"/>
        <v>D - Abwanderungsrisiko</v>
      </c>
      <c r="U3837" s="4">
        <f>ROUND(((E3837-Hilfswerte!$B$20)/Hilfswerte!$B$21)+((F3837-Hilfswerte!$B$22)/Hilfswerte!$B$23)+((G3837-Hilfswerte!$B$24)/Hilfswerte!$B$25)+0.1*INDEX(Hilfswerte!$B$4:$B$15,MATCH(C3837,Hilfswerte!$A$4:$A$15,0)),2)</f>
        <v>-0.31</v>
      </c>
      <c r="V3837" s="4">
        <f>ROUND(SQRT((((E3837-Hilfswerte!$B$20)/Hilfswerte!$B$21)-Hilfswerte!$B$28)^2+(((F3837-Hilfswerte!$B$22)/Hilfswerte!$B$23)-Hilfswerte!$B$29)^2+(((G3837-Hilfswerte!$B$24)/Hilfswerte!$B$25)-Hilfswerte!$B$30)^2),3)</f>
        <v>1.5349999999999999</v>
      </c>
      <c r="W3837" s="4">
        <f>ROUND(E3837*Hilfswerte!$B$31,0)</f>
        <v>32887</v>
      </c>
      <c r="X3837" s="4">
        <f t="shared" si="478"/>
        <v>32887</v>
      </c>
      <c r="Y3837" s="4" t="str">
        <f>IF(T3837="A - Top-Kunde","bereits Top-Kunde",IF(AND(V3837&lt;=Hilfswerte!$B$34,H3837&lt;0.5*W3837),"Hoch",IF(AND(V3837&lt;=Hilfswerte!$B$35,H3837&lt;0.7*W3837),"Mittel","Niedrig")))</f>
        <v>Niedrig</v>
      </c>
      <c r="Z3837" s="4">
        <f t="shared" si="479"/>
        <v>41.1</v>
      </c>
      <c r="AA3837" s="4" t="str">
        <f>IF(J3837&gt;365,"Bereits abgewandert (Segment D)",IF(Z3837&gt;=Hilfswerte!$B$38,"Rot - akut gefaehrdet",IF(Z3837&gt;=Hilfswerte!$B$39,"Gelb - beobachten","Gruen - stabil")))</f>
        <v>Bereits abgewandert (Segment D)</v>
      </c>
    </row>
    <row r="3838" spans="1:27" ht="15" customHeight="1" x14ac:dyDescent="0.25">
      <c r="A3838" s="4" t="s">
        <v>4185</v>
      </c>
      <c r="B3838" s="4" t="s">
        <v>400</v>
      </c>
      <c r="C3838" s="4" t="s">
        <v>38</v>
      </c>
      <c r="D3838" s="4" t="s">
        <v>30</v>
      </c>
      <c r="E3838" s="4">
        <v>93</v>
      </c>
      <c r="F3838" s="4">
        <v>26.7</v>
      </c>
      <c r="G3838" s="4">
        <v>15.5</v>
      </c>
      <c r="H3838" s="4">
        <v>22302</v>
      </c>
      <c r="I3838" s="4">
        <v>4</v>
      </c>
      <c r="J3838" s="4">
        <v>12</v>
      </c>
      <c r="K3838" s="4">
        <v>0</v>
      </c>
      <c r="L3838" s="4">
        <v>1</v>
      </c>
      <c r="M3838" s="4">
        <v>5</v>
      </c>
      <c r="N3838" s="4">
        <v>-30.1</v>
      </c>
      <c r="O3838" s="4">
        <f t="shared" si="472"/>
        <v>5</v>
      </c>
      <c r="P3838" s="4">
        <f t="shared" si="473"/>
        <v>4</v>
      </c>
      <c r="Q3838" s="4">
        <f t="shared" si="474"/>
        <v>5</v>
      </c>
      <c r="R3838" s="4">
        <f t="shared" si="475"/>
        <v>14</v>
      </c>
      <c r="S3838" s="4">
        <f t="shared" si="476"/>
        <v>124.7</v>
      </c>
      <c r="T3838" s="4" t="str">
        <f t="shared" si="477"/>
        <v>B - Kernkunde</v>
      </c>
      <c r="U3838" s="4">
        <f>ROUND(((E3838-Hilfswerte!$B$20)/Hilfswerte!$B$21)+((F3838-Hilfswerte!$B$22)/Hilfswerte!$B$23)+((G3838-Hilfswerte!$B$24)/Hilfswerte!$B$25)+0.1*INDEX(Hilfswerte!$B$4:$B$15,MATCH(C3838,Hilfswerte!$A$4:$A$15,0)),2)</f>
        <v>1.04</v>
      </c>
      <c r="V3838" s="4">
        <f>ROUND(SQRT((((E3838-Hilfswerte!$B$20)/Hilfswerte!$B$21)-Hilfswerte!$B$28)^2+(((F3838-Hilfswerte!$B$22)/Hilfswerte!$B$23)-Hilfswerte!$B$29)^2+(((G3838-Hilfswerte!$B$24)/Hilfswerte!$B$25)-Hilfswerte!$B$30)^2),3)</f>
        <v>0.77700000000000002</v>
      </c>
      <c r="W3838" s="4">
        <f>ROUND(E3838*Hilfswerte!$B$31,0)</f>
        <v>19116</v>
      </c>
      <c r="X3838" s="4">
        <f t="shared" si="478"/>
        <v>0</v>
      </c>
      <c r="Y3838" s="4" t="str">
        <f>IF(T3838="A - Top-Kunde","bereits Top-Kunde",IF(AND(V3838&lt;=Hilfswerte!$B$34,H3838&lt;0.5*W3838),"Hoch",IF(AND(V3838&lt;=Hilfswerte!$B$35,H3838&lt;0.7*W3838),"Mittel","Niedrig")))</f>
        <v>Niedrig</v>
      </c>
      <c r="Z3838" s="4">
        <f t="shared" si="479"/>
        <v>12.8</v>
      </c>
      <c r="AA3838" s="4" t="str">
        <f>IF(J3838&gt;365,"Bereits abgewandert (Segment D)",IF(Z3838&gt;=Hilfswerte!$B$38,"Rot - akut gefaehrdet",IF(Z3838&gt;=Hilfswerte!$B$39,"Gelb - beobachten","Gruen - stabil")))</f>
        <v>Gruen - stabil</v>
      </c>
    </row>
    <row r="3839" spans="1:27" ht="15" customHeight="1" x14ac:dyDescent="0.25">
      <c r="A3839" s="4" t="s">
        <v>4186</v>
      </c>
      <c r="B3839" s="4" t="s">
        <v>1161</v>
      </c>
      <c r="C3839" s="4" t="s">
        <v>74</v>
      </c>
      <c r="D3839" s="4" t="s">
        <v>30</v>
      </c>
      <c r="E3839" s="4">
        <v>89</v>
      </c>
      <c r="F3839" s="4">
        <v>12.1</v>
      </c>
      <c r="G3839" s="4">
        <v>5.4</v>
      </c>
      <c r="H3839" s="4">
        <v>15922</v>
      </c>
      <c r="I3839" s="4">
        <v>4</v>
      </c>
      <c r="J3839" s="4">
        <v>6</v>
      </c>
      <c r="K3839" s="4">
        <v>1</v>
      </c>
      <c r="L3839" s="4">
        <v>25</v>
      </c>
      <c r="M3839" s="4">
        <v>5</v>
      </c>
      <c r="N3839" s="4">
        <v>9.5</v>
      </c>
      <c r="O3839" s="4">
        <f t="shared" si="472"/>
        <v>5</v>
      </c>
      <c r="P3839" s="4">
        <f t="shared" si="473"/>
        <v>4</v>
      </c>
      <c r="Q3839" s="4">
        <f t="shared" si="474"/>
        <v>5</v>
      </c>
      <c r="R3839" s="4">
        <f t="shared" si="475"/>
        <v>14</v>
      </c>
      <c r="S3839" s="4">
        <f t="shared" si="476"/>
        <v>131.30000000000001</v>
      </c>
      <c r="T3839" s="4" t="str">
        <f t="shared" si="477"/>
        <v>A - Top-Kunde</v>
      </c>
      <c r="U3839" s="4">
        <f>ROUND(((E3839-Hilfswerte!$B$20)/Hilfswerte!$B$21)+((F3839-Hilfswerte!$B$22)/Hilfswerte!$B$23)+((G3839-Hilfswerte!$B$24)/Hilfswerte!$B$25)+0.1*INDEX(Hilfswerte!$B$4:$B$15,MATCH(C3839,Hilfswerte!$A$4:$A$15,0)),2)</f>
        <v>-1.21</v>
      </c>
      <c r="V3839" s="4">
        <f>ROUND(SQRT((((E3839-Hilfswerte!$B$20)/Hilfswerte!$B$21)-Hilfswerte!$B$28)^2+(((F3839-Hilfswerte!$B$22)/Hilfswerte!$B$23)-Hilfswerte!$B$29)^2+(((G3839-Hilfswerte!$B$24)/Hilfswerte!$B$25)-Hilfswerte!$B$30)^2),3)</f>
        <v>1.0840000000000001</v>
      </c>
      <c r="W3839" s="4">
        <f>ROUND(E3839*Hilfswerte!$B$31,0)</f>
        <v>18294</v>
      </c>
      <c r="X3839" s="4">
        <f t="shared" si="478"/>
        <v>2372</v>
      </c>
      <c r="Y3839" s="4" t="str">
        <f>IF(T3839="A - Top-Kunde","bereits Top-Kunde",IF(AND(V3839&lt;=Hilfswerte!$B$34,H3839&lt;0.5*W3839),"Hoch",IF(AND(V3839&lt;=Hilfswerte!$B$35,H3839&lt;0.7*W3839),"Mittel","Niedrig")))</f>
        <v>bereits Top-Kunde</v>
      </c>
      <c r="Z3839" s="4">
        <f t="shared" si="479"/>
        <v>8.3000000000000007</v>
      </c>
      <c r="AA3839" s="4" t="str">
        <f>IF(J3839&gt;365,"Bereits abgewandert (Segment D)",IF(Z3839&gt;=Hilfswerte!$B$38,"Rot - akut gefaehrdet",IF(Z3839&gt;=Hilfswerte!$B$39,"Gelb - beobachten","Gruen - stabil")))</f>
        <v>Gruen - stabil</v>
      </c>
    </row>
    <row r="3840" spans="1:27" ht="15" customHeight="1" x14ac:dyDescent="0.25">
      <c r="A3840" s="4" t="s">
        <v>4187</v>
      </c>
      <c r="B3840" s="4" t="s">
        <v>79</v>
      </c>
      <c r="C3840" s="4" t="s">
        <v>65</v>
      </c>
      <c r="D3840" s="4" t="s">
        <v>30</v>
      </c>
      <c r="E3840" s="4">
        <v>84</v>
      </c>
      <c r="F3840" s="4">
        <v>20.6</v>
      </c>
      <c r="G3840" s="4">
        <v>18.100000000000001</v>
      </c>
      <c r="H3840" s="4">
        <v>32899</v>
      </c>
      <c r="I3840" s="4">
        <v>4</v>
      </c>
      <c r="J3840" s="4">
        <v>2</v>
      </c>
      <c r="K3840" s="4">
        <v>1</v>
      </c>
      <c r="L3840" s="4">
        <v>1</v>
      </c>
      <c r="M3840" s="4">
        <v>5</v>
      </c>
      <c r="N3840" s="4">
        <v>5.0999999999999996</v>
      </c>
      <c r="O3840" s="4">
        <f t="shared" si="472"/>
        <v>5</v>
      </c>
      <c r="P3840" s="4">
        <f t="shared" si="473"/>
        <v>4</v>
      </c>
      <c r="Q3840" s="4">
        <f t="shared" si="474"/>
        <v>5</v>
      </c>
      <c r="R3840" s="4">
        <f t="shared" si="475"/>
        <v>14</v>
      </c>
      <c r="S3840" s="4">
        <f t="shared" si="476"/>
        <v>136.30000000000001</v>
      </c>
      <c r="T3840" s="4" t="str">
        <f t="shared" si="477"/>
        <v>A - Top-Kunde</v>
      </c>
      <c r="U3840" s="4">
        <f>ROUND(((E3840-Hilfswerte!$B$20)/Hilfswerte!$B$21)+((F3840-Hilfswerte!$B$22)/Hilfswerte!$B$23)+((G3840-Hilfswerte!$B$24)/Hilfswerte!$B$25)+0.1*INDEX(Hilfswerte!$B$4:$B$15,MATCH(C3840,Hilfswerte!$A$4:$A$15,0)),2)</f>
        <v>0.91</v>
      </c>
      <c r="V3840" s="4">
        <f>ROUND(SQRT((((E3840-Hilfswerte!$B$20)/Hilfswerte!$B$21)-Hilfswerte!$B$28)^2+(((F3840-Hilfswerte!$B$22)/Hilfswerte!$B$23)-Hilfswerte!$B$29)^2+(((G3840-Hilfswerte!$B$24)/Hilfswerte!$B$25)-Hilfswerte!$B$30)^2),3)</f>
        <v>1.1910000000000001</v>
      </c>
      <c r="W3840" s="4">
        <f>ROUND(E3840*Hilfswerte!$B$31,0)</f>
        <v>17266</v>
      </c>
      <c r="X3840" s="4">
        <f t="shared" si="478"/>
        <v>0</v>
      </c>
      <c r="Y3840" s="4" t="str">
        <f>IF(T3840="A - Top-Kunde","bereits Top-Kunde",IF(AND(V3840&lt;=Hilfswerte!$B$34,H3840&lt;0.5*W3840),"Hoch",IF(AND(V3840&lt;=Hilfswerte!$B$35,H3840&lt;0.7*W3840),"Mittel","Niedrig")))</f>
        <v>bereits Top-Kunde</v>
      </c>
      <c r="Z3840" s="4">
        <f t="shared" si="479"/>
        <v>3.3</v>
      </c>
      <c r="AA3840" s="4" t="str">
        <f>IF(J3840&gt;365,"Bereits abgewandert (Segment D)",IF(Z3840&gt;=Hilfswerte!$B$38,"Rot - akut gefaehrdet",IF(Z3840&gt;=Hilfswerte!$B$39,"Gelb - beobachten","Gruen - stabil")))</f>
        <v>Gruen - stabil</v>
      </c>
    </row>
    <row r="3841" spans="1:27" ht="15" customHeight="1" x14ac:dyDescent="0.25">
      <c r="A3841" s="4" t="s">
        <v>4188</v>
      </c>
      <c r="B3841" s="4" t="s">
        <v>76</v>
      </c>
      <c r="C3841" s="4" t="s">
        <v>29</v>
      </c>
      <c r="D3841" s="4" t="s">
        <v>30</v>
      </c>
      <c r="E3841" s="4">
        <v>477</v>
      </c>
      <c r="F3841" s="4">
        <v>111.4</v>
      </c>
      <c r="G3841" s="4">
        <v>9.3000000000000007</v>
      </c>
      <c r="H3841" s="4">
        <v>53195</v>
      </c>
      <c r="I3841" s="4">
        <v>7</v>
      </c>
      <c r="J3841" s="4">
        <v>23</v>
      </c>
      <c r="K3841" s="4">
        <v>1</v>
      </c>
      <c r="L3841" s="4">
        <v>49</v>
      </c>
      <c r="M3841" s="4">
        <v>2</v>
      </c>
      <c r="N3841" s="4">
        <v>4.9000000000000004</v>
      </c>
      <c r="O3841" s="4">
        <f t="shared" si="472"/>
        <v>5</v>
      </c>
      <c r="P3841" s="4">
        <f t="shared" si="473"/>
        <v>5</v>
      </c>
      <c r="Q3841" s="4">
        <f t="shared" si="474"/>
        <v>5</v>
      </c>
      <c r="R3841" s="4">
        <f t="shared" si="475"/>
        <v>15</v>
      </c>
      <c r="S3841" s="4">
        <f t="shared" si="476"/>
        <v>131.80000000000001</v>
      </c>
      <c r="T3841" s="4" t="str">
        <f t="shared" si="477"/>
        <v>A - Top-Kunde</v>
      </c>
      <c r="U3841" s="4">
        <f>ROUND(((E3841-Hilfswerte!$B$20)/Hilfswerte!$B$21)+((F3841-Hilfswerte!$B$22)/Hilfswerte!$B$23)+((G3841-Hilfswerte!$B$24)/Hilfswerte!$B$25)+0.1*INDEX(Hilfswerte!$B$4:$B$15,MATCH(C3841,Hilfswerte!$A$4:$A$15,0)),2)</f>
        <v>3.15</v>
      </c>
      <c r="V3841" s="4">
        <f>ROUND(SQRT((((E3841-Hilfswerte!$B$20)/Hilfswerte!$B$21)-Hilfswerte!$B$28)^2+(((F3841-Hilfswerte!$B$22)/Hilfswerte!$B$23)-Hilfswerte!$B$29)^2+(((G3841-Hilfswerte!$B$24)/Hilfswerte!$B$25)-Hilfswerte!$B$30)^2),3)</f>
        <v>1.9019999999999999</v>
      </c>
      <c r="W3841" s="4">
        <f>ROUND(E3841*Hilfswerte!$B$31,0)</f>
        <v>98046</v>
      </c>
      <c r="X3841" s="4">
        <f t="shared" si="478"/>
        <v>44851</v>
      </c>
      <c r="Y3841" s="4" t="str">
        <f>IF(T3841="A - Top-Kunde","bereits Top-Kunde",IF(AND(V3841&lt;=Hilfswerte!$B$34,H3841&lt;0.5*W3841),"Hoch",IF(AND(V3841&lt;=Hilfswerte!$B$35,H3841&lt;0.7*W3841),"Mittel","Niedrig")))</f>
        <v>bereits Top-Kunde</v>
      </c>
      <c r="Z3841" s="4">
        <f t="shared" si="479"/>
        <v>14</v>
      </c>
      <c r="AA3841" s="4" t="str">
        <f>IF(J3841&gt;365,"Bereits abgewandert (Segment D)",IF(Z3841&gt;=Hilfswerte!$B$38,"Rot - akut gefaehrdet",IF(Z3841&gt;=Hilfswerte!$B$39,"Gelb - beobachten","Gruen - stabil")))</f>
        <v>Gelb - beobachten</v>
      </c>
    </row>
    <row r="3842" spans="1:27" ht="15" customHeight="1" x14ac:dyDescent="0.25">
      <c r="A3842" s="4" t="s">
        <v>4189</v>
      </c>
      <c r="B3842" s="4" t="s">
        <v>441</v>
      </c>
      <c r="C3842" s="4" t="s">
        <v>84</v>
      </c>
      <c r="D3842" s="4" t="s">
        <v>30</v>
      </c>
      <c r="E3842" s="4">
        <v>653</v>
      </c>
      <c r="F3842" s="4">
        <v>118.4</v>
      </c>
      <c r="G3842" s="4">
        <v>3.8</v>
      </c>
      <c r="H3842" s="4">
        <v>19523</v>
      </c>
      <c r="I3842" s="4">
        <v>5</v>
      </c>
      <c r="J3842" s="4">
        <v>30</v>
      </c>
      <c r="K3842" s="4">
        <v>1</v>
      </c>
      <c r="L3842" s="4">
        <v>15</v>
      </c>
      <c r="M3842" s="4">
        <v>1</v>
      </c>
      <c r="N3842" s="4">
        <v>-14.9</v>
      </c>
      <c r="O3842" s="4">
        <f t="shared" ref="O3842:O3905" si="480">IF(J3842&gt;365,1,IF(J3842&lt;=30,5,IF(J3842&lt;=90,4,IF(J3842&lt;=180,3,2))))</f>
        <v>5</v>
      </c>
      <c r="P3842" s="4">
        <f t="shared" ref="P3842:P3905" si="481">IF(I3842&gt;=5,5,IF(I3842&gt;=4,4,IF(I3842&gt;=3,3,IF(I3842&gt;=2,2,1))))</f>
        <v>5</v>
      </c>
      <c r="Q3842" s="4">
        <f t="shared" ref="Q3842:Q3905" si="482">IF(H3842&gt;=7500,5,IF(H3842&gt;=2500,4,IF(H3842&gt;=1000,3,IF(H3842&gt;=1,2,1))))</f>
        <v>5</v>
      </c>
      <c r="R3842" s="4">
        <f t="shared" ref="R3842:R3905" si="483">O3842+P3842+Q3842</f>
        <v>15</v>
      </c>
      <c r="S3842" s="4">
        <f t="shared" ref="S3842:S3905" si="484">ROUND(10*R3842+0.5*N3842-6*K3842-0.3*MAX(0,L3842),1)</f>
        <v>132.1</v>
      </c>
      <c r="T3842" s="4" t="str">
        <f t="shared" ref="T3842:T3905" si="485">IF(J3842&gt;365,"D - Abwanderungsrisiko",IF(S3842&gt;=125,"A - Top-Kunde",IF(S3842&gt;=105,"B - Kernkunde","C - Entwicklungspotenzial")))</f>
        <v>A - Top-Kunde</v>
      </c>
      <c r="U3842" s="4">
        <f>ROUND(((E3842-Hilfswerte!$B$20)/Hilfswerte!$B$21)+((F3842-Hilfswerte!$B$22)/Hilfswerte!$B$23)+((G3842-Hilfswerte!$B$24)/Hilfswerte!$B$25)+0.1*INDEX(Hilfswerte!$B$4:$B$15,MATCH(C3842,Hilfswerte!$A$4:$A$15,0)),2)</f>
        <v>2.9</v>
      </c>
      <c r="V3842" s="4">
        <f>ROUND(SQRT((((E3842-Hilfswerte!$B$20)/Hilfswerte!$B$21)-Hilfswerte!$B$28)^2+(((F3842-Hilfswerte!$B$22)/Hilfswerte!$B$23)-Hilfswerte!$B$29)^2+(((G3842-Hilfswerte!$B$24)/Hilfswerte!$B$25)-Hilfswerte!$B$30)^2),3)</f>
        <v>2.7959999999999998</v>
      </c>
      <c r="W3842" s="4">
        <f>ROUND(E3842*Hilfswerte!$B$31,0)</f>
        <v>134222</v>
      </c>
      <c r="X3842" s="4">
        <f t="shared" ref="X3842:X3905" si="486">MAX(0,W3842-H3842)</f>
        <v>114699</v>
      </c>
      <c r="Y3842" s="4" t="str">
        <f>IF(T3842="A - Top-Kunde","bereits Top-Kunde",IF(AND(V3842&lt;=Hilfswerte!$B$34,H3842&lt;0.5*W3842),"Hoch",IF(AND(V3842&lt;=Hilfswerte!$B$35,H3842&lt;0.7*W3842),"Mittel","Niedrig")))</f>
        <v>bereits Top-Kunde</v>
      </c>
      <c r="Z3842" s="4">
        <f t="shared" ref="Z3842:Z3905" si="487">ROUND(0.4*MAX(0,-N3842)+3*K3842+0.2*MAX(0,L3842)+0.05*J3842,1)</f>
        <v>13.5</v>
      </c>
      <c r="AA3842" s="4" t="str">
        <f>IF(J3842&gt;365,"Bereits abgewandert (Segment D)",IF(Z3842&gt;=Hilfswerte!$B$38,"Rot - akut gefaehrdet",IF(Z3842&gt;=Hilfswerte!$B$39,"Gelb - beobachten","Gruen - stabil")))</f>
        <v>Gruen - stabil</v>
      </c>
    </row>
    <row r="3843" spans="1:27" ht="15" customHeight="1" x14ac:dyDescent="0.25">
      <c r="A3843" s="4" t="s">
        <v>4190</v>
      </c>
      <c r="B3843" s="4" t="s">
        <v>229</v>
      </c>
      <c r="C3843" s="4" t="s">
        <v>84</v>
      </c>
      <c r="D3843" s="4" t="s">
        <v>30</v>
      </c>
      <c r="E3843" s="4">
        <v>68</v>
      </c>
      <c r="F3843" s="4">
        <v>7.7</v>
      </c>
      <c r="G3843" s="4">
        <v>0.4</v>
      </c>
      <c r="H3843" s="4">
        <v>0</v>
      </c>
      <c r="I3843" s="4">
        <v>0</v>
      </c>
      <c r="J3843" s="4">
        <v>708</v>
      </c>
      <c r="K3843" s="4">
        <v>0</v>
      </c>
      <c r="L3843" s="4">
        <v>9</v>
      </c>
      <c r="M3843" s="4">
        <v>0</v>
      </c>
      <c r="N3843" s="4">
        <v>-58.2</v>
      </c>
      <c r="O3843" s="4">
        <f t="shared" si="480"/>
        <v>1</v>
      </c>
      <c r="P3843" s="4">
        <f t="shared" si="481"/>
        <v>1</v>
      </c>
      <c r="Q3843" s="4">
        <f t="shared" si="482"/>
        <v>1</v>
      </c>
      <c r="R3843" s="4">
        <f t="shared" si="483"/>
        <v>3</v>
      </c>
      <c r="S3843" s="4">
        <f t="shared" si="484"/>
        <v>-1.8</v>
      </c>
      <c r="T3843" s="4" t="str">
        <f t="shared" si="485"/>
        <v>D - Abwanderungsrisiko</v>
      </c>
      <c r="U3843" s="4">
        <f>ROUND(((E3843-Hilfswerte!$B$20)/Hilfswerte!$B$21)+((F3843-Hilfswerte!$B$22)/Hilfswerte!$B$23)+((G3843-Hilfswerte!$B$24)/Hilfswerte!$B$25)+0.1*INDEX(Hilfswerte!$B$4:$B$15,MATCH(C3843,Hilfswerte!$A$4:$A$15,0)),2)</f>
        <v>-2.14</v>
      </c>
      <c r="V3843" s="4">
        <f>ROUND(SQRT((((E3843-Hilfswerte!$B$20)/Hilfswerte!$B$21)-Hilfswerte!$B$28)^2+(((F3843-Hilfswerte!$B$22)/Hilfswerte!$B$23)-Hilfswerte!$B$29)^2+(((G3843-Hilfswerte!$B$24)/Hilfswerte!$B$25)-Hilfswerte!$B$30)^2),3)</f>
        <v>1.849</v>
      </c>
      <c r="W3843" s="4">
        <f>ROUND(E3843*Hilfswerte!$B$31,0)</f>
        <v>13977</v>
      </c>
      <c r="X3843" s="4">
        <f t="shared" si="486"/>
        <v>13977</v>
      </c>
      <c r="Y3843" s="4" t="str">
        <f>IF(T3843="A - Top-Kunde","bereits Top-Kunde",IF(AND(V3843&lt;=Hilfswerte!$B$34,H3843&lt;0.5*W3843),"Hoch",IF(AND(V3843&lt;=Hilfswerte!$B$35,H3843&lt;0.7*W3843),"Mittel","Niedrig")))</f>
        <v>Niedrig</v>
      </c>
      <c r="Z3843" s="4">
        <f t="shared" si="487"/>
        <v>60.5</v>
      </c>
      <c r="AA3843" s="4" t="str">
        <f>IF(J3843&gt;365,"Bereits abgewandert (Segment D)",IF(Z3843&gt;=Hilfswerte!$B$38,"Rot - akut gefaehrdet",IF(Z3843&gt;=Hilfswerte!$B$39,"Gelb - beobachten","Gruen - stabil")))</f>
        <v>Bereits abgewandert (Segment D)</v>
      </c>
    </row>
    <row r="3844" spans="1:27" ht="15" customHeight="1" x14ac:dyDescent="0.25">
      <c r="A3844" s="4" t="s">
        <v>4191</v>
      </c>
      <c r="B3844" s="4" t="s">
        <v>410</v>
      </c>
      <c r="C3844" s="4" t="s">
        <v>62</v>
      </c>
      <c r="D3844" s="4" t="s">
        <v>106</v>
      </c>
      <c r="E3844" s="4">
        <v>89</v>
      </c>
      <c r="F3844" s="4">
        <v>12.6</v>
      </c>
      <c r="G3844" s="4">
        <v>4.3</v>
      </c>
      <c r="H3844" s="4">
        <v>2499</v>
      </c>
      <c r="I3844" s="4">
        <v>2</v>
      </c>
      <c r="J3844" s="4">
        <v>87</v>
      </c>
      <c r="K3844" s="4">
        <v>0</v>
      </c>
      <c r="L3844" s="4">
        <v>1</v>
      </c>
      <c r="M3844" s="4">
        <v>2</v>
      </c>
      <c r="N3844" s="4">
        <v>-4.4000000000000004</v>
      </c>
      <c r="O3844" s="4">
        <f t="shared" si="480"/>
        <v>4</v>
      </c>
      <c r="P3844" s="4">
        <f t="shared" si="481"/>
        <v>2</v>
      </c>
      <c r="Q3844" s="4">
        <f t="shared" si="482"/>
        <v>3</v>
      </c>
      <c r="R3844" s="4">
        <f t="shared" si="483"/>
        <v>9</v>
      </c>
      <c r="S3844" s="4">
        <f t="shared" si="484"/>
        <v>87.5</v>
      </c>
      <c r="T3844" s="4" t="str">
        <f t="shared" si="485"/>
        <v>C - Entwicklungspotenzial</v>
      </c>
      <c r="U3844" s="4">
        <f>ROUND(((E3844-Hilfswerte!$B$20)/Hilfswerte!$B$21)+((F3844-Hilfswerte!$B$22)/Hilfswerte!$B$23)+((G3844-Hilfswerte!$B$24)/Hilfswerte!$B$25)+0.1*INDEX(Hilfswerte!$B$4:$B$15,MATCH(C3844,Hilfswerte!$A$4:$A$15,0)),2)</f>
        <v>-0.93</v>
      </c>
      <c r="V3844" s="4">
        <f>ROUND(SQRT((((E3844-Hilfswerte!$B$20)/Hilfswerte!$B$21)-Hilfswerte!$B$28)^2+(((F3844-Hilfswerte!$B$22)/Hilfswerte!$B$23)-Hilfswerte!$B$29)^2+(((G3844-Hilfswerte!$B$24)/Hilfswerte!$B$25)-Hilfswerte!$B$30)^2),3)</f>
        <v>1.2330000000000001</v>
      </c>
      <c r="W3844" s="4">
        <f>ROUND(E3844*Hilfswerte!$B$31,0)</f>
        <v>18294</v>
      </c>
      <c r="X3844" s="4">
        <f t="shared" si="486"/>
        <v>15795</v>
      </c>
      <c r="Y3844" s="4" t="str">
        <f>IF(T3844="A - Top-Kunde","bereits Top-Kunde",IF(AND(V3844&lt;=Hilfswerte!$B$34,H3844&lt;0.5*W3844),"Hoch",IF(AND(V3844&lt;=Hilfswerte!$B$35,H3844&lt;0.7*W3844),"Mittel","Niedrig")))</f>
        <v>Niedrig</v>
      </c>
      <c r="Z3844" s="4">
        <f t="shared" si="487"/>
        <v>6.3</v>
      </c>
      <c r="AA3844" s="4" t="str">
        <f>IF(J3844&gt;365,"Bereits abgewandert (Segment D)",IF(Z3844&gt;=Hilfswerte!$B$38,"Rot - akut gefaehrdet",IF(Z3844&gt;=Hilfswerte!$B$39,"Gelb - beobachten","Gruen - stabil")))</f>
        <v>Gruen - stabil</v>
      </c>
    </row>
    <row r="3845" spans="1:27" ht="15" customHeight="1" x14ac:dyDescent="0.25">
      <c r="A3845" s="4" t="s">
        <v>4192</v>
      </c>
      <c r="B3845" s="4" t="s">
        <v>288</v>
      </c>
      <c r="C3845" s="4" t="s">
        <v>84</v>
      </c>
      <c r="D3845" s="4" t="s">
        <v>30</v>
      </c>
      <c r="E3845" s="4">
        <v>101</v>
      </c>
      <c r="F3845" s="4">
        <v>19.8</v>
      </c>
      <c r="G3845" s="4">
        <v>15.4</v>
      </c>
      <c r="H3845" s="4">
        <v>22356</v>
      </c>
      <c r="I3845" s="4">
        <v>2</v>
      </c>
      <c r="J3845" s="4">
        <v>59</v>
      </c>
      <c r="K3845" s="4">
        <v>0</v>
      </c>
      <c r="L3845" s="4">
        <v>18</v>
      </c>
      <c r="M3845" s="4">
        <v>2</v>
      </c>
      <c r="N3845" s="4">
        <v>1.6</v>
      </c>
      <c r="O3845" s="4">
        <f t="shared" si="480"/>
        <v>4</v>
      </c>
      <c r="P3845" s="4">
        <f t="shared" si="481"/>
        <v>2</v>
      </c>
      <c r="Q3845" s="4">
        <f t="shared" si="482"/>
        <v>5</v>
      </c>
      <c r="R3845" s="4">
        <f t="shared" si="483"/>
        <v>11</v>
      </c>
      <c r="S3845" s="4">
        <f t="shared" si="484"/>
        <v>105.4</v>
      </c>
      <c r="T3845" s="4" t="str">
        <f t="shared" si="485"/>
        <v>B - Kernkunde</v>
      </c>
      <c r="U3845" s="4">
        <f>ROUND(((E3845-Hilfswerte!$B$20)/Hilfswerte!$B$21)+((F3845-Hilfswerte!$B$22)/Hilfswerte!$B$23)+((G3845-Hilfswerte!$B$24)/Hilfswerte!$B$25)+0.1*INDEX(Hilfswerte!$B$4:$B$15,MATCH(C3845,Hilfswerte!$A$4:$A$15,0)),2)</f>
        <v>0.6</v>
      </c>
      <c r="V3845" s="4">
        <f>ROUND(SQRT((((E3845-Hilfswerte!$B$20)/Hilfswerte!$B$21)-Hilfswerte!$B$28)^2+(((F3845-Hilfswerte!$B$22)/Hilfswerte!$B$23)-Hilfswerte!$B$29)^2+(((G3845-Hilfswerte!$B$24)/Hilfswerte!$B$25)-Hilfswerte!$B$30)^2),3)</f>
        <v>0.79200000000000004</v>
      </c>
      <c r="W3845" s="4">
        <f>ROUND(E3845*Hilfswerte!$B$31,0)</f>
        <v>20760</v>
      </c>
      <c r="X3845" s="4">
        <f t="shared" si="486"/>
        <v>0</v>
      </c>
      <c r="Y3845" s="4" t="str">
        <f>IF(T3845="A - Top-Kunde","bereits Top-Kunde",IF(AND(V3845&lt;=Hilfswerte!$B$34,H3845&lt;0.5*W3845),"Hoch",IF(AND(V3845&lt;=Hilfswerte!$B$35,H3845&lt;0.7*W3845),"Mittel","Niedrig")))</f>
        <v>Niedrig</v>
      </c>
      <c r="Z3845" s="4">
        <f t="shared" si="487"/>
        <v>6.6</v>
      </c>
      <c r="AA3845" s="4" t="str">
        <f>IF(J3845&gt;365,"Bereits abgewandert (Segment D)",IF(Z3845&gt;=Hilfswerte!$B$38,"Rot - akut gefaehrdet",IF(Z3845&gt;=Hilfswerte!$B$39,"Gelb - beobachten","Gruen - stabil")))</f>
        <v>Gruen - stabil</v>
      </c>
    </row>
    <row r="3846" spans="1:27" ht="15" customHeight="1" x14ac:dyDescent="0.25">
      <c r="A3846" s="4" t="s">
        <v>4193</v>
      </c>
      <c r="B3846" s="4" t="s">
        <v>140</v>
      </c>
      <c r="C3846" s="4" t="s">
        <v>29</v>
      </c>
      <c r="D3846" s="4" t="s">
        <v>30</v>
      </c>
      <c r="E3846" s="4">
        <v>44</v>
      </c>
      <c r="F3846" s="4">
        <v>8.9</v>
      </c>
      <c r="G3846" s="4">
        <v>20.6</v>
      </c>
      <c r="H3846" s="4">
        <v>4723</v>
      </c>
      <c r="I3846" s="4">
        <v>3</v>
      </c>
      <c r="J3846" s="4">
        <v>8</v>
      </c>
      <c r="K3846" s="4">
        <v>0</v>
      </c>
      <c r="L3846" s="4">
        <v>10</v>
      </c>
      <c r="M3846" s="4">
        <v>3</v>
      </c>
      <c r="N3846" s="4">
        <v>28.5</v>
      </c>
      <c r="O3846" s="4">
        <f t="shared" si="480"/>
        <v>5</v>
      </c>
      <c r="P3846" s="4">
        <f t="shared" si="481"/>
        <v>3</v>
      </c>
      <c r="Q3846" s="4">
        <f t="shared" si="482"/>
        <v>4</v>
      </c>
      <c r="R3846" s="4">
        <f t="shared" si="483"/>
        <v>12</v>
      </c>
      <c r="S3846" s="4">
        <f t="shared" si="484"/>
        <v>131.30000000000001</v>
      </c>
      <c r="T3846" s="4" t="str">
        <f t="shared" si="485"/>
        <v>A - Top-Kunde</v>
      </c>
      <c r="U3846" s="4">
        <f>ROUND(((E3846-Hilfswerte!$B$20)/Hilfswerte!$B$21)+((F3846-Hilfswerte!$B$22)/Hilfswerte!$B$23)+((G3846-Hilfswerte!$B$24)/Hilfswerte!$B$25)+0.1*INDEX(Hilfswerte!$B$4:$B$15,MATCH(C3846,Hilfswerte!$A$4:$A$15,0)),2)</f>
        <v>1.25</v>
      </c>
      <c r="V3846" s="4">
        <f>ROUND(SQRT((((E3846-Hilfswerte!$B$20)/Hilfswerte!$B$21)-Hilfswerte!$B$28)^2+(((F3846-Hilfswerte!$B$22)/Hilfswerte!$B$23)-Hilfswerte!$B$29)^2+(((G3846-Hilfswerte!$B$24)/Hilfswerte!$B$25)-Hilfswerte!$B$30)^2),3)</f>
        <v>1.6639999999999999</v>
      </c>
      <c r="W3846" s="4">
        <f>ROUND(E3846*Hilfswerte!$B$31,0)</f>
        <v>9044</v>
      </c>
      <c r="X3846" s="4">
        <f t="shared" si="486"/>
        <v>4321</v>
      </c>
      <c r="Y3846" s="4" t="str">
        <f>IF(T3846="A - Top-Kunde","bereits Top-Kunde",IF(AND(V3846&lt;=Hilfswerte!$B$34,H3846&lt;0.5*W3846),"Hoch",IF(AND(V3846&lt;=Hilfswerte!$B$35,H3846&lt;0.7*W3846),"Mittel","Niedrig")))</f>
        <v>bereits Top-Kunde</v>
      </c>
      <c r="Z3846" s="4">
        <f t="shared" si="487"/>
        <v>2.4</v>
      </c>
      <c r="AA3846" s="4" t="str">
        <f>IF(J3846&gt;365,"Bereits abgewandert (Segment D)",IF(Z3846&gt;=Hilfswerte!$B$38,"Rot - akut gefaehrdet",IF(Z3846&gt;=Hilfswerte!$B$39,"Gelb - beobachten","Gruen - stabil")))</f>
        <v>Gruen - stabil</v>
      </c>
    </row>
    <row r="3847" spans="1:27" ht="15" customHeight="1" x14ac:dyDescent="0.25">
      <c r="A3847" s="4" t="s">
        <v>4194</v>
      </c>
      <c r="B3847" s="4" t="s">
        <v>657</v>
      </c>
      <c r="C3847" s="4" t="s">
        <v>33</v>
      </c>
      <c r="D3847" s="4" t="s">
        <v>30</v>
      </c>
      <c r="E3847" s="4">
        <v>61</v>
      </c>
      <c r="F3847" s="4">
        <v>9.1</v>
      </c>
      <c r="G3847" s="4">
        <v>14</v>
      </c>
      <c r="H3847" s="4">
        <v>4078</v>
      </c>
      <c r="I3847" s="4">
        <v>3</v>
      </c>
      <c r="J3847" s="4">
        <v>145</v>
      </c>
      <c r="K3847" s="4">
        <v>0</v>
      </c>
      <c r="L3847" s="4">
        <v>-4</v>
      </c>
      <c r="M3847" s="4">
        <v>1</v>
      </c>
      <c r="N3847" s="4">
        <v>-39.200000000000003</v>
      </c>
      <c r="O3847" s="4">
        <f t="shared" si="480"/>
        <v>3</v>
      </c>
      <c r="P3847" s="4">
        <f t="shared" si="481"/>
        <v>3</v>
      </c>
      <c r="Q3847" s="4">
        <f t="shared" si="482"/>
        <v>4</v>
      </c>
      <c r="R3847" s="4">
        <f t="shared" si="483"/>
        <v>10</v>
      </c>
      <c r="S3847" s="4">
        <f t="shared" si="484"/>
        <v>80.400000000000006</v>
      </c>
      <c r="T3847" s="4" t="str">
        <f t="shared" si="485"/>
        <v>C - Entwicklungspotenzial</v>
      </c>
      <c r="U3847" s="4">
        <f>ROUND(((E3847-Hilfswerte!$B$20)/Hilfswerte!$B$21)+((F3847-Hilfswerte!$B$22)/Hilfswerte!$B$23)+((G3847-Hilfswerte!$B$24)/Hilfswerte!$B$25)+0.1*INDEX(Hilfswerte!$B$4:$B$15,MATCH(C3847,Hilfswerte!$A$4:$A$15,0)),2)</f>
        <v>0.04</v>
      </c>
      <c r="V3847" s="4">
        <f>ROUND(SQRT((((E3847-Hilfswerte!$B$20)/Hilfswerte!$B$21)-Hilfswerte!$B$28)^2+(((F3847-Hilfswerte!$B$22)/Hilfswerte!$B$23)-Hilfswerte!$B$29)^2+(((G3847-Hilfswerte!$B$24)/Hilfswerte!$B$25)-Hilfswerte!$B$30)^2),3)</f>
        <v>0.81699999999999995</v>
      </c>
      <c r="W3847" s="4">
        <f>ROUND(E3847*Hilfswerte!$B$31,0)</f>
        <v>12538</v>
      </c>
      <c r="X3847" s="4">
        <f t="shared" si="486"/>
        <v>8460</v>
      </c>
      <c r="Y3847" s="4" t="str">
        <f>IF(T3847="A - Top-Kunde","bereits Top-Kunde",IF(AND(V3847&lt;=Hilfswerte!$B$34,H3847&lt;0.5*W3847),"Hoch",IF(AND(V3847&lt;=Hilfswerte!$B$35,H3847&lt;0.7*W3847),"Mittel","Niedrig")))</f>
        <v>Hoch</v>
      </c>
      <c r="Z3847" s="4">
        <f t="shared" si="487"/>
        <v>22.9</v>
      </c>
      <c r="AA3847" s="4" t="str">
        <f>IF(J3847&gt;365,"Bereits abgewandert (Segment D)",IF(Z3847&gt;=Hilfswerte!$B$38,"Rot - akut gefaehrdet",IF(Z3847&gt;=Hilfswerte!$B$39,"Gelb - beobachten","Gruen - stabil")))</f>
        <v>Rot - akut gefaehrdet</v>
      </c>
    </row>
    <row r="3848" spans="1:27" ht="15" customHeight="1" x14ac:dyDescent="0.25">
      <c r="A3848" s="4" t="s">
        <v>4195</v>
      </c>
      <c r="B3848" s="4" t="s">
        <v>116</v>
      </c>
      <c r="C3848" s="4" t="s">
        <v>84</v>
      </c>
      <c r="D3848" s="4" t="s">
        <v>30</v>
      </c>
      <c r="E3848" s="4">
        <v>105</v>
      </c>
      <c r="F3848" s="4">
        <v>21</v>
      </c>
      <c r="G3848" s="4">
        <v>7.3</v>
      </c>
      <c r="H3848" s="4">
        <v>3594</v>
      </c>
      <c r="I3848" s="4">
        <v>2</v>
      </c>
      <c r="J3848" s="4">
        <v>22</v>
      </c>
      <c r="K3848" s="4">
        <v>1</v>
      </c>
      <c r="L3848" s="4">
        <v>7</v>
      </c>
      <c r="M3848" s="4">
        <v>2</v>
      </c>
      <c r="N3848" s="4">
        <v>21.6</v>
      </c>
      <c r="O3848" s="4">
        <f t="shared" si="480"/>
        <v>5</v>
      </c>
      <c r="P3848" s="4">
        <f t="shared" si="481"/>
        <v>2</v>
      </c>
      <c r="Q3848" s="4">
        <f t="shared" si="482"/>
        <v>4</v>
      </c>
      <c r="R3848" s="4">
        <f t="shared" si="483"/>
        <v>11</v>
      </c>
      <c r="S3848" s="4">
        <f t="shared" si="484"/>
        <v>112.7</v>
      </c>
      <c r="T3848" s="4" t="str">
        <f t="shared" si="485"/>
        <v>B - Kernkunde</v>
      </c>
      <c r="U3848" s="4">
        <f>ROUND(((E3848-Hilfswerte!$B$20)/Hilfswerte!$B$21)+((F3848-Hilfswerte!$B$22)/Hilfswerte!$B$23)+((G3848-Hilfswerte!$B$24)/Hilfswerte!$B$25)+0.1*INDEX(Hilfswerte!$B$4:$B$15,MATCH(C3848,Hilfswerte!$A$4:$A$15,0)),2)</f>
        <v>-0.65</v>
      </c>
      <c r="V3848" s="4">
        <f>ROUND(SQRT((((E3848-Hilfswerte!$B$20)/Hilfswerte!$B$21)-Hilfswerte!$B$28)^2+(((F3848-Hilfswerte!$B$22)/Hilfswerte!$B$23)-Hilfswerte!$B$29)^2+(((G3848-Hilfswerte!$B$24)/Hilfswerte!$B$25)-Hilfswerte!$B$30)^2),3)</f>
        <v>0.73899999999999999</v>
      </c>
      <c r="W3848" s="4">
        <f>ROUND(E3848*Hilfswerte!$B$31,0)</f>
        <v>21582</v>
      </c>
      <c r="X3848" s="4">
        <f t="shared" si="486"/>
        <v>17988</v>
      </c>
      <c r="Y3848" s="4" t="str">
        <f>IF(T3848="A - Top-Kunde","bereits Top-Kunde",IF(AND(V3848&lt;=Hilfswerte!$B$34,H3848&lt;0.5*W3848),"Hoch",IF(AND(V3848&lt;=Hilfswerte!$B$35,H3848&lt;0.7*W3848),"Mittel","Niedrig")))</f>
        <v>Hoch</v>
      </c>
      <c r="Z3848" s="4">
        <f t="shared" si="487"/>
        <v>5.5</v>
      </c>
      <c r="AA3848" s="4" t="str">
        <f>IF(J3848&gt;365,"Bereits abgewandert (Segment D)",IF(Z3848&gt;=Hilfswerte!$B$38,"Rot - akut gefaehrdet",IF(Z3848&gt;=Hilfswerte!$B$39,"Gelb - beobachten","Gruen - stabil")))</f>
        <v>Gruen - stabil</v>
      </c>
    </row>
    <row r="3849" spans="1:27" ht="15" customHeight="1" x14ac:dyDescent="0.25">
      <c r="A3849" s="4" t="s">
        <v>4196</v>
      </c>
      <c r="B3849" s="4" t="s">
        <v>433</v>
      </c>
      <c r="C3849" s="4" t="s">
        <v>51</v>
      </c>
      <c r="D3849" s="4" t="s">
        <v>30</v>
      </c>
      <c r="E3849" s="4">
        <v>86</v>
      </c>
      <c r="F3849" s="4">
        <v>24.9</v>
      </c>
      <c r="G3849" s="4">
        <v>0.5</v>
      </c>
      <c r="H3849" s="4">
        <v>0</v>
      </c>
      <c r="I3849" s="4">
        <v>0</v>
      </c>
      <c r="J3849" s="4">
        <v>643</v>
      </c>
      <c r="K3849" s="4">
        <v>0</v>
      </c>
      <c r="L3849" s="4">
        <v>5</v>
      </c>
      <c r="M3849" s="4">
        <v>0</v>
      </c>
      <c r="N3849" s="4">
        <v>-48</v>
      </c>
      <c r="O3849" s="4">
        <f t="shared" si="480"/>
        <v>1</v>
      </c>
      <c r="P3849" s="4">
        <f t="shared" si="481"/>
        <v>1</v>
      </c>
      <c r="Q3849" s="4">
        <f t="shared" si="482"/>
        <v>1</v>
      </c>
      <c r="R3849" s="4">
        <f t="shared" si="483"/>
        <v>3</v>
      </c>
      <c r="S3849" s="4">
        <f t="shared" si="484"/>
        <v>4.5</v>
      </c>
      <c r="T3849" s="4" t="str">
        <f t="shared" si="485"/>
        <v>D - Abwanderungsrisiko</v>
      </c>
      <c r="U3849" s="4">
        <f>ROUND(((E3849-Hilfswerte!$B$20)/Hilfswerte!$B$21)+((F3849-Hilfswerte!$B$22)/Hilfswerte!$B$23)+((G3849-Hilfswerte!$B$24)/Hilfswerte!$B$25)+0.1*INDEX(Hilfswerte!$B$4:$B$15,MATCH(C3849,Hilfswerte!$A$4:$A$15,0)),2)</f>
        <v>-1.4</v>
      </c>
      <c r="V3849" s="4">
        <f>ROUND(SQRT((((E3849-Hilfswerte!$B$20)/Hilfswerte!$B$21)-Hilfswerte!$B$28)^2+(((F3849-Hilfswerte!$B$22)/Hilfswerte!$B$23)-Hilfswerte!$B$29)^2+(((G3849-Hilfswerte!$B$24)/Hilfswerte!$B$25)-Hilfswerte!$B$30)^2),3)</f>
        <v>1.7509999999999999</v>
      </c>
      <c r="W3849" s="4">
        <f>ROUND(E3849*Hilfswerte!$B$31,0)</f>
        <v>17677</v>
      </c>
      <c r="X3849" s="4">
        <f t="shared" si="486"/>
        <v>17677</v>
      </c>
      <c r="Y3849" s="4" t="str">
        <f>IF(T3849="A - Top-Kunde","bereits Top-Kunde",IF(AND(V3849&lt;=Hilfswerte!$B$34,H3849&lt;0.5*W3849),"Hoch",IF(AND(V3849&lt;=Hilfswerte!$B$35,H3849&lt;0.7*W3849),"Mittel","Niedrig")))</f>
        <v>Niedrig</v>
      </c>
      <c r="Z3849" s="4">
        <f t="shared" si="487"/>
        <v>52.4</v>
      </c>
      <c r="AA3849" s="4" t="str">
        <f>IF(J3849&gt;365,"Bereits abgewandert (Segment D)",IF(Z3849&gt;=Hilfswerte!$B$38,"Rot - akut gefaehrdet",IF(Z3849&gt;=Hilfswerte!$B$39,"Gelb - beobachten","Gruen - stabil")))</f>
        <v>Bereits abgewandert (Segment D)</v>
      </c>
    </row>
    <row r="3850" spans="1:27" ht="15" customHeight="1" x14ac:dyDescent="0.25">
      <c r="A3850" s="4" t="s">
        <v>4197</v>
      </c>
      <c r="B3850" s="4" t="s">
        <v>620</v>
      </c>
      <c r="C3850" s="4" t="s">
        <v>47</v>
      </c>
      <c r="D3850" s="4" t="s">
        <v>93</v>
      </c>
      <c r="E3850" s="4">
        <v>71</v>
      </c>
      <c r="F3850" s="4">
        <v>27.1</v>
      </c>
      <c r="G3850" s="4">
        <v>21</v>
      </c>
      <c r="H3850" s="4">
        <v>4070</v>
      </c>
      <c r="I3850" s="4">
        <v>6</v>
      </c>
      <c r="J3850" s="4">
        <v>30</v>
      </c>
      <c r="K3850" s="4">
        <v>0</v>
      </c>
      <c r="L3850" s="4">
        <v>2</v>
      </c>
      <c r="M3850" s="4">
        <v>5</v>
      </c>
      <c r="N3850" s="4">
        <v>-3</v>
      </c>
      <c r="O3850" s="4">
        <f t="shared" si="480"/>
        <v>5</v>
      </c>
      <c r="P3850" s="4">
        <f t="shared" si="481"/>
        <v>5</v>
      </c>
      <c r="Q3850" s="4">
        <f t="shared" si="482"/>
        <v>4</v>
      </c>
      <c r="R3850" s="4">
        <f t="shared" si="483"/>
        <v>14</v>
      </c>
      <c r="S3850" s="4">
        <f t="shared" si="484"/>
        <v>137.9</v>
      </c>
      <c r="T3850" s="4" t="str">
        <f t="shared" si="485"/>
        <v>A - Top-Kunde</v>
      </c>
      <c r="U3850" s="4">
        <f>ROUND(((E3850-Hilfswerte!$B$20)/Hilfswerte!$B$21)+((F3850-Hilfswerte!$B$22)/Hilfswerte!$B$23)+((G3850-Hilfswerte!$B$24)/Hilfswerte!$B$25)+0.1*INDEX(Hilfswerte!$B$4:$B$15,MATCH(C3850,Hilfswerte!$A$4:$A$15,0)),2)</f>
        <v>1.57</v>
      </c>
      <c r="V3850" s="4">
        <f>ROUND(SQRT((((E3850-Hilfswerte!$B$20)/Hilfswerte!$B$21)-Hilfswerte!$B$28)^2+(((F3850-Hilfswerte!$B$22)/Hilfswerte!$B$23)-Hilfswerte!$B$29)^2+(((G3850-Hilfswerte!$B$24)/Hilfswerte!$B$25)-Hilfswerte!$B$30)^2),3)</f>
        <v>1.619</v>
      </c>
      <c r="W3850" s="4">
        <f>ROUND(E3850*Hilfswerte!$B$31,0)</f>
        <v>14594</v>
      </c>
      <c r="X3850" s="4">
        <f t="shared" si="486"/>
        <v>10524</v>
      </c>
      <c r="Y3850" s="4" t="str">
        <f>IF(T3850="A - Top-Kunde","bereits Top-Kunde",IF(AND(V3850&lt;=Hilfswerte!$B$34,H3850&lt;0.5*W3850),"Hoch",IF(AND(V3850&lt;=Hilfswerte!$B$35,H3850&lt;0.7*W3850),"Mittel","Niedrig")))</f>
        <v>bereits Top-Kunde</v>
      </c>
      <c r="Z3850" s="4">
        <f t="shared" si="487"/>
        <v>3.1</v>
      </c>
      <c r="AA3850" s="4" t="str">
        <f>IF(J3850&gt;365,"Bereits abgewandert (Segment D)",IF(Z3850&gt;=Hilfswerte!$B$38,"Rot - akut gefaehrdet",IF(Z3850&gt;=Hilfswerte!$B$39,"Gelb - beobachten","Gruen - stabil")))</f>
        <v>Gruen - stabil</v>
      </c>
    </row>
    <row r="3851" spans="1:27" ht="15" customHeight="1" x14ac:dyDescent="0.25">
      <c r="A3851" s="4" t="s">
        <v>4198</v>
      </c>
      <c r="B3851" s="4" t="s">
        <v>158</v>
      </c>
      <c r="C3851" s="4" t="s">
        <v>65</v>
      </c>
      <c r="D3851" s="4" t="s">
        <v>77</v>
      </c>
      <c r="E3851" s="4">
        <v>48</v>
      </c>
      <c r="F3851" s="4">
        <v>17.5</v>
      </c>
      <c r="G3851" s="4">
        <v>18.7</v>
      </c>
      <c r="H3851" s="4">
        <v>6306</v>
      </c>
      <c r="I3851" s="4">
        <v>6</v>
      </c>
      <c r="J3851" s="4">
        <v>15</v>
      </c>
      <c r="K3851" s="4">
        <v>2</v>
      </c>
      <c r="L3851" s="4">
        <v>13</v>
      </c>
      <c r="M3851" s="4">
        <v>5</v>
      </c>
      <c r="N3851" s="4">
        <v>7.8</v>
      </c>
      <c r="O3851" s="4">
        <f t="shared" si="480"/>
        <v>5</v>
      </c>
      <c r="P3851" s="4">
        <f t="shared" si="481"/>
        <v>5</v>
      </c>
      <c r="Q3851" s="4">
        <f t="shared" si="482"/>
        <v>4</v>
      </c>
      <c r="R3851" s="4">
        <f t="shared" si="483"/>
        <v>14</v>
      </c>
      <c r="S3851" s="4">
        <f t="shared" si="484"/>
        <v>128</v>
      </c>
      <c r="T3851" s="4" t="str">
        <f t="shared" si="485"/>
        <v>A - Top-Kunde</v>
      </c>
      <c r="U3851" s="4">
        <f>ROUND(((E3851-Hilfswerte!$B$20)/Hilfswerte!$B$21)+((F3851-Hilfswerte!$B$22)/Hilfswerte!$B$23)+((G3851-Hilfswerte!$B$24)/Hilfswerte!$B$25)+0.1*INDEX(Hilfswerte!$B$4:$B$15,MATCH(C3851,Hilfswerte!$A$4:$A$15,0)),2)</f>
        <v>0.8</v>
      </c>
      <c r="V3851" s="4">
        <f>ROUND(SQRT((((E3851-Hilfswerte!$B$20)/Hilfswerte!$B$21)-Hilfswerte!$B$28)^2+(((F3851-Hilfswerte!$B$22)/Hilfswerte!$B$23)-Hilfswerte!$B$29)^2+(((G3851-Hilfswerte!$B$24)/Hilfswerte!$B$25)-Hilfswerte!$B$30)^2),3)</f>
        <v>1.3440000000000001</v>
      </c>
      <c r="W3851" s="4">
        <f>ROUND(E3851*Hilfswerte!$B$31,0)</f>
        <v>9866</v>
      </c>
      <c r="X3851" s="4">
        <f t="shared" si="486"/>
        <v>3560</v>
      </c>
      <c r="Y3851" s="4" t="str">
        <f>IF(T3851="A - Top-Kunde","bereits Top-Kunde",IF(AND(V3851&lt;=Hilfswerte!$B$34,H3851&lt;0.5*W3851),"Hoch",IF(AND(V3851&lt;=Hilfswerte!$B$35,H3851&lt;0.7*W3851),"Mittel","Niedrig")))</f>
        <v>bereits Top-Kunde</v>
      </c>
      <c r="Z3851" s="4">
        <f t="shared" si="487"/>
        <v>9.4</v>
      </c>
      <c r="AA3851" s="4" t="str">
        <f>IF(J3851&gt;365,"Bereits abgewandert (Segment D)",IF(Z3851&gt;=Hilfswerte!$B$38,"Rot - akut gefaehrdet",IF(Z3851&gt;=Hilfswerte!$B$39,"Gelb - beobachten","Gruen - stabil")))</f>
        <v>Gruen - stabil</v>
      </c>
    </row>
    <row r="3852" spans="1:27" ht="15" customHeight="1" x14ac:dyDescent="0.25">
      <c r="A3852" s="4" t="s">
        <v>4199</v>
      </c>
      <c r="B3852" s="4" t="s">
        <v>174</v>
      </c>
      <c r="C3852" s="4" t="s">
        <v>29</v>
      </c>
      <c r="D3852" s="4" t="s">
        <v>30</v>
      </c>
      <c r="E3852" s="4">
        <v>131</v>
      </c>
      <c r="F3852" s="4">
        <v>45.9</v>
      </c>
      <c r="G3852" s="4">
        <v>7.7</v>
      </c>
      <c r="H3852" s="4">
        <v>0</v>
      </c>
      <c r="I3852" s="4">
        <v>0</v>
      </c>
      <c r="J3852" s="4">
        <v>855</v>
      </c>
      <c r="K3852" s="4">
        <v>0</v>
      </c>
      <c r="L3852" s="4">
        <v>9</v>
      </c>
      <c r="M3852" s="4">
        <v>0</v>
      </c>
      <c r="N3852" s="4">
        <v>-53</v>
      </c>
      <c r="O3852" s="4">
        <f t="shared" si="480"/>
        <v>1</v>
      </c>
      <c r="P3852" s="4">
        <f t="shared" si="481"/>
        <v>1</v>
      </c>
      <c r="Q3852" s="4">
        <f t="shared" si="482"/>
        <v>1</v>
      </c>
      <c r="R3852" s="4">
        <f t="shared" si="483"/>
        <v>3</v>
      </c>
      <c r="S3852" s="4">
        <f t="shared" si="484"/>
        <v>0.8</v>
      </c>
      <c r="T3852" s="4" t="str">
        <f t="shared" si="485"/>
        <v>D - Abwanderungsrisiko</v>
      </c>
      <c r="U3852" s="4">
        <f>ROUND(((E3852-Hilfswerte!$B$20)/Hilfswerte!$B$21)+((F3852-Hilfswerte!$B$22)/Hilfswerte!$B$23)+((G3852-Hilfswerte!$B$24)/Hilfswerte!$B$25)+0.1*INDEX(Hilfswerte!$B$4:$B$15,MATCH(C3852,Hilfswerte!$A$4:$A$15,0)),2)</f>
        <v>0.24</v>
      </c>
      <c r="V3852" s="4">
        <f>ROUND(SQRT((((E3852-Hilfswerte!$B$20)/Hilfswerte!$B$21)-Hilfswerte!$B$28)^2+(((F3852-Hilfswerte!$B$22)/Hilfswerte!$B$23)-Hilfswerte!$B$29)^2+(((G3852-Hilfswerte!$B$24)/Hilfswerte!$B$25)-Hilfswerte!$B$30)^2),3)</f>
        <v>0.59699999999999998</v>
      </c>
      <c r="W3852" s="4">
        <f>ROUND(E3852*Hilfswerte!$B$31,0)</f>
        <v>26927</v>
      </c>
      <c r="X3852" s="4">
        <f t="shared" si="486"/>
        <v>26927</v>
      </c>
      <c r="Y3852" s="4" t="str">
        <f>IF(T3852="A - Top-Kunde","bereits Top-Kunde",IF(AND(V3852&lt;=Hilfswerte!$B$34,H3852&lt;0.5*W3852),"Hoch",IF(AND(V3852&lt;=Hilfswerte!$B$35,H3852&lt;0.7*W3852),"Mittel","Niedrig")))</f>
        <v>Hoch</v>
      </c>
      <c r="Z3852" s="4">
        <f t="shared" si="487"/>
        <v>65.8</v>
      </c>
      <c r="AA3852" s="4" t="str">
        <f>IF(J3852&gt;365,"Bereits abgewandert (Segment D)",IF(Z3852&gt;=Hilfswerte!$B$38,"Rot - akut gefaehrdet",IF(Z3852&gt;=Hilfswerte!$B$39,"Gelb - beobachten","Gruen - stabil")))</f>
        <v>Bereits abgewandert (Segment D)</v>
      </c>
    </row>
    <row r="3853" spans="1:27" ht="15" customHeight="1" x14ac:dyDescent="0.25">
      <c r="A3853" s="4" t="s">
        <v>4200</v>
      </c>
      <c r="B3853" s="4" t="s">
        <v>88</v>
      </c>
      <c r="C3853" s="4" t="s">
        <v>89</v>
      </c>
      <c r="D3853" s="4" t="s">
        <v>30</v>
      </c>
      <c r="E3853" s="4">
        <v>54</v>
      </c>
      <c r="F3853" s="4">
        <v>13.4</v>
      </c>
      <c r="G3853" s="4">
        <v>11.6</v>
      </c>
      <c r="H3853" s="4">
        <v>2913</v>
      </c>
      <c r="I3853" s="4">
        <v>3</v>
      </c>
      <c r="J3853" s="4">
        <v>31</v>
      </c>
      <c r="K3853" s="4">
        <v>0</v>
      </c>
      <c r="L3853" s="4">
        <v>7</v>
      </c>
      <c r="M3853" s="4">
        <v>1</v>
      </c>
      <c r="N3853" s="4">
        <v>29.7</v>
      </c>
      <c r="O3853" s="4">
        <f t="shared" si="480"/>
        <v>4</v>
      </c>
      <c r="P3853" s="4">
        <f t="shared" si="481"/>
        <v>3</v>
      </c>
      <c r="Q3853" s="4">
        <f t="shared" si="482"/>
        <v>4</v>
      </c>
      <c r="R3853" s="4">
        <f t="shared" si="483"/>
        <v>11</v>
      </c>
      <c r="S3853" s="4">
        <f t="shared" si="484"/>
        <v>122.8</v>
      </c>
      <c r="T3853" s="4" t="str">
        <f t="shared" si="485"/>
        <v>B - Kernkunde</v>
      </c>
      <c r="U3853" s="4">
        <f>ROUND(((E3853-Hilfswerte!$B$20)/Hilfswerte!$B$21)+((F3853-Hilfswerte!$B$22)/Hilfswerte!$B$23)+((G3853-Hilfswerte!$B$24)/Hilfswerte!$B$25)+0.1*INDEX(Hilfswerte!$B$4:$B$15,MATCH(C3853,Hilfswerte!$A$4:$A$15,0)),2)</f>
        <v>-0.03</v>
      </c>
      <c r="V3853" s="4">
        <f>ROUND(SQRT((((E3853-Hilfswerte!$B$20)/Hilfswerte!$B$21)-Hilfswerte!$B$28)^2+(((F3853-Hilfswerte!$B$22)/Hilfswerte!$B$23)-Hilfswerte!$B$29)^2+(((G3853-Hilfswerte!$B$24)/Hilfswerte!$B$25)-Hilfswerte!$B$30)^2),3)</f>
        <v>0.65600000000000003</v>
      </c>
      <c r="W3853" s="4">
        <f>ROUND(E3853*Hilfswerte!$B$31,0)</f>
        <v>11099</v>
      </c>
      <c r="X3853" s="4">
        <f t="shared" si="486"/>
        <v>8186</v>
      </c>
      <c r="Y3853" s="4" t="str">
        <f>IF(T3853="A - Top-Kunde","bereits Top-Kunde",IF(AND(V3853&lt;=Hilfswerte!$B$34,H3853&lt;0.5*W3853),"Hoch",IF(AND(V3853&lt;=Hilfswerte!$B$35,H3853&lt;0.7*W3853),"Mittel","Niedrig")))</f>
        <v>Hoch</v>
      </c>
      <c r="Z3853" s="4">
        <f t="shared" si="487"/>
        <v>3</v>
      </c>
      <c r="AA3853" s="4" t="str">
        <f>IF(J3853&gt;365,"Bereits abgewandert (Segment D)",IF(Z3853&gt;=Hilfswerte!$B$38,"Rot - akut gefaehrdet",IF(Z3853&gt;=Hilfswerte!$B$39,"Gelb - beobachten","Gruen - stabil")))</f>
        <v>Gruen - stabil</v>
      </c>
    </row>
    <row r="3854" spans="1:27" ht="15" customHeight="1" x14ac:dyDescent="0.25">
      <c r="A3854" s="4" t="s">
        <v>4201</v>
      </c>
      <c r="B3854" s="4" t="s">
        <v>453</v>
      </c>
      <c r="C3854" s="4" t="s">
        <v>38</v>
      </c>
      <c r="D3854" s="4" t="s">
        <v>30</v>
      </c>
      <c r="E3854" s="4">
        <v>30</v>
      </c>
      <c r="F3854" s="4">
        <v>6</v>
      </c>
      <c r="G3854" s="4">
        <v>9.4</v>
      </c>
      <c r="H3854" s="4">
        <v>1211</v>
      </c>
      <c r="I3854" s="4">
        <v>2</v>
      </c>
      <c r="J3854" s="4">
        <v>74</v>
      </c>
      <c r="K3854" s="4">
        <v>0</v>
      </c>
      <c r="L3854" s="4">
        <v>3</v>
      </c>
      <c r="M3854" s="4">
        <v>4</v>
      </c>
      <c r="N3854" s="4">
        <v>-2.4</v>
      </c>
      <c r="O3854" s="4">
        <f t="shared" si="480"/>
        <v>4</v>
      </c>
      <c r="P3854" s="4">
        <f t="shared" si="481"/>
        <v>2</v>
      </c>
      <c r="Q3854" s="4">
        <f t="shared" si="482"/>
        <v>3</v>
      </c>
      <c r="R3854" s="4">
        <f t="shared" si="483"/>
        <v>9</v>
      </c>
      <c r="S3854" s="4">
        <f t="shared" si="484"/>
        <v>87.9</v>
      </c>
      <c r="T3854" s="4" t="str">
        <f t="shared" si="485"/>
        <v>C - Entwicklungspotenzial</v>
      </c>
      <c r="U3854" s="4">
        <f>ROUND(((E3854-Hilfswerte!$B$20)/Hilfswerte!$B$21)+((F3854-Hilfswerte!$B$22)/Hilfswerte!$B$23)+((G3854-Hilfswerte!$B$24)/Hilfswerte!$B$25)+0.1*INDEX(Hilfswerte!$B$4:$B$15,MATCH(C3854,Hilfswerte!$A$4:$A$15,0)),2)</f>
        <v>-0.56999999999999995</v>
      </c>
      <c r="V3854" s="4">
        <f>ROUND(SQRT((((E3854-Hilfswerte!$B$20)/Hilfswerte!$B$21)-Hilfswerte!$B$28)^2+(((F3854-Hilfswerte!$B$22)/Hilfswerte!$B$23)-Hilfswerte!$B$29)^2+(((G3854-Hilfswerte!$B$24)/Hilfswerte!$B$25)-Hilfswerte!$B$30)^2),3)</f>
        <v>0.86799999999999999</v>
      </c>
      <c r="W3854" s="4">
        <f>ROUND(E3854*Hilfswerte!$B$31,0)</f>
        <v>6166</v>
      </c>
      <c r="X3854" s="4">
        <f t="shared" si="486"/>
        <v>4955</v>
      </c>
      <c r="Y3854" s="4" t="str">
        <f>IF(T3854="A - Top-Kunde","bereits Top-Kunde",IF(AND(V3854&lt;=Hilfswerte!$B$34,H3854&lt;0.5*W3854),"Hoch",IF(AND(V3854&lt;=Hilfswerte!$B$35,H3854&lt;0.7*W3854),"Mittel","Niedrig")))</f>
        <v>Mittel</v>
      </c>
      <c r="Z3854" s="4">
        <f t="shared" si="487"/>
        <v>5.3</v>
      </c>
      <c r="AA3854" s="4" t="str">
        <f>IF(J3854&gt;365,"Bereits abgewandert (Segment D)",IF(Z3854&gt;=Hilfswerte!$B$38,"Rot - akut gefaehrdet",IF(Z3854&gt;=Hilfswerte!$B$39,"Gelb - beobachten","Gruen - stabil")))</f>
        <v>Gruen - stabil</v>
      </c>
    </row>
    <row r="3855" spans="1:27" ht="15" customHeight="1" x14ac:dyDescent="0.25">
      <c r="A3855" s="4" t="s">
        <v>4202</v>
      </c>
      <c r="B3855" s="4" t="s">
        <v>505</v>
      </c>
      <c r="C3855" s="4" t="s">
        <v>51</v>
      </c>
      <c r="D3855" s="4" t="s">
        <v>30</v>
      </c>
      <c r="E3855" s="4">
        <v>17</v>
      </c>
      <c r="F3855" s="4">
        <v>3.8</v>
      </c>
      <c r="G3855" s="4">
        <v>13.1</v>
      </c>
      <c r="H3855" s="4">
        <v>2197</v>
      </c>
      <c r="I3855" s="4">
        <v>4</v>
      </c>
      <c r="J3855" s="4">
        <v>63</v>
      </c>
      <c r="K3855" s="4">
        <v>0</v>
      </c>
      <c r="L3855" s="4">
        <v>-5</v>
      </c>
      <c r="M3855" s="4">
        <v>3</v>
      </c>
      <c r="N3855" s="4">
        <v>22.4</v>
      </c>
      <c r="O3855" s="4">
        <f t="shared" si="480"/>
        <v>4</v>
      </c>
      <c r="P3855" s="4">
        <f t="shared" si="481"/>
        <v>4</v>
      </c>
      <c r="Q3855" s="4">
        <f t="shared" si="482"/>
        <v>3</v>
      </c>
      <c r="R3855" s="4">
        <f t="shared" si="483"/>
        <v>11</v>
      </c>
      <c r="S3855" s="4">
        <f t="shared" si="484"/>
        <v>121.2</v>
      </c>
      <c r="T3855" s="4" t="str">
        <f t="shared" si="485"/>
        <v>B - Kernkunde</v>
      </c>
      <c r="U3855" s="4">
        <f>ROUND(((E3855-Hilfswerte!$B$20)/Hilfswerte!$B$21)+((F3855-Hilfswerte!$B$22)/Hilfswerte!$B$23)+((G3855-Hilfswerte!$B$24)/Hilfswerte!$B$25)+0.1*INDEX(Hilfswerte!$B$4:$B$15,MATCH(C3855,Hilfswerte!$A$4:$A$15,0)),2)</f>
        <v>-7.0000000000000007E-2</v>
      </c>
      <c r="V3855" s="4">
        <f>ROUND(SQRT((((E3855-Hilfswerte!$B$20)/Hilfswerte!$B$21)-Hilfswerte!$B$28)^2+(((F3855-Hilfswerte!$B$22)/Hilfswerte!$B$23)-Hilfswerte!$B$29)^2+(((G3855-Hilfswerte!$B$24)/Hilfswerte!$B$25)-Hilfswerte!$B$30)^2),3)</f>
        <v>0.93600000000000005</v>
      </c>
      <c r="W3855" s="4">
        <f>ROUND(E3855*Hilfswerte!$B$31,0)</f>
        <v>3494</v>
      </c>
      <c r="X3855" s="4">
        <f t="shared" si="486"/>
        <v>1297</v>
      </c>
      <c r="Y3855" s="4" t="str">
        <f>IF(T3855="A - Top-Kunde","bereits Top-Kunde",IF(AND(V3855&lt;=Hilfswerte!$B$34,H3855&lt;0.5*W3855),"Hoch",IF(AND(V3855&lt;=Hilfswerte!$B$35,H3855&lt;0.7*W3855),"Mittel","Niedrig")))</f>
        <v>Mittel</v>
      </c>
      <c r="Z3855" s="4">
        <f t="shared" si="487"/>
        <v>3.2</v>
      </c>
      <c r="AA3855" s="4" t="str">
        <f>IF(J3855&gt;365,"Bereits abgewandert (Segment D)",IF(Z3855&gt;=Hilfswerte!$B$38,"Rot - akut gefaehrdet",IF(Z3855&gt;=Hilfswerte!$B$39,"Gelb - beobachten","Gruen - stabil")))</f>
        <v>Gruen - stabil</v>
      </c>
    </row>
    <row r="3856" spans="1:27" ht="15" customHeight="1" x14ac:dyDescent="0.25">
      <c r="A3856" s="4" t="s">
        <v>4203</v>
      </c>
      <c r="B3856" s="4" t="s">
        <v>83</v>
      </c>
      <c r="C3856" s="4" t="s">
        <v>38</v>
      </c>
      <c r="D3856" s="4" t="s">
        <v>117</v>
      </c>
      <c r="E3856" s="4">
        <v>875</v>
      </c>
      <c r="F3856" s="4">
        <v>270.10000000000002</v>
      </c>
      <c r="G3856" s="4">
        <v>7.4</v>
      </c>
      <c r="H3856" s="4">
        <v>135160</v>
      </c>
      <c r="I3856" s="4">
        <v>2</v>
      </c>
      <c r="J3856" s="4">
        <v>165</v>
      </c>
      <c r="K3856" s="4">
        <v>0</v>
      </c>
      <c r="L3856" s="4">
        <v>48</v>
      </c>
      <c r="M3856" s="4">
        <v>1</v>
      </c>
      <c r="N3856" s="4">
        <v>22.4</v>
      </c>
      <c r="O3856" s="4">
        <f t="shared" si="480"/>
        <v>3</v>
      </c>
      <c r="P3856" s="4">
        <f t="shared" si="481"/>
        <v>2</v>
      </c>
      <c r="Q3856" s="4">
        <f t="shared" si="482"/>
        <v>5</v>
      </c>
      <c r="R3856" s="4">
        <f t="shared" si="483"/>
        <v>10</v>
      </c>
      <c r="S3856" s="4">
        <f t="shared" si="484"/>
        <v>96.8</v>
      </c>
      <c r="T3856" s="4" t="str">
        <f t="shared" si="485"/>
        <v>C - Entwicklungspotenzial</v>
      </c>
      <c r="U3856" s="4">
        <f>ROUND(((E3856-Hilfswerte!$B$20)/Hilfswerte!$B$21)+((F3856-Hilfswerte!$B$22)/Hilfswerte!$B$23)+((G3856-Hilfswerte!$B$24)/Hilfswerte!$B$25)+0.1*INDEX(Hilfswerte!$B$4:$B$15,MATCH(C3856,Hilfswerte!$A$4:$A$15,0)),2)</f>
        <v>7.49</v>
      </c>
      <c r="V3856" s="4">
        <f>ROUND(SQRT((((E3856-Hilfswerte!$B$20)/Hilfswerte!$B$21)-Hilfswerte!$B$28)^2+(((F3856-Hilfswerte!$B$22)/Hilfswerte!$B$23)-Hilfswerte!$B$29)^2+(((G3856-Hilfswerte!$B$24)/Hilfswerte!$B$25)-Hilfswerte!$B$30)^2),3)</f>
        <v>5.2080000000000002</v>
      </c>
      <c r="W3856" s="4">
        <f>ROUND(E3856*Hilfswerte!$B$31,0)</f>
        <v>179853</v>
      </c>
      <c r="X3856" s="4">
        <f t="shared" si="486"/>
        <v>44693</v>
      </c>
      <c r="Y3856" s="4" t="str">
        <f>IF(T3856="A - Top-Kunde","bereits Top-Kunde",IF(AND(V3856&lt;=Hilfswerte!$B$34,H3856&lt;0.5*W3856),"Hoch",IF(AND(V3856&lt;=Hilfswerte!$B$35,H3856&lt;0.7*W3856),"Mittel","Niedrig")))</f>
        <v>Niedrig</v>
      </c>
      <c r="Z3856" s="4">
        <f t="shared" si="487"/>
        <v>17.899999999999999</v>
      </c>
      <c r="AA3856" s="4" t="str">
        <f>IF(J3856&gt;365,"Bereits abgewandert (Segment D)",IF(Z3856&gt;=Hilfswerte!$B$38,"Rot - akut gefaehrdet",IF(Z3856&gt;=Hilfswerte!$B$39,"Gelb - beobachten","Gruen - stabil")))</f>
        <v>Gelb - beobachten</v>
      </c>
    </row>
    <row r="3857" spans="1:27" ht="15" customHeight="1" x14ac:dyDescent="0.25">
      <c r="A3857" s="4" t="s">
        <v>4204</v>
      </c>
      <c r="B3857" s="4" t="s">
        <v>284</v>
      </c>
      <c r="C3857" s="4" t="s">
        <v>33</v>
      </c>
      <c r="D3857" s="4" t="s">
        <v>30</v>
      </c>
      <c r="E3857" s="4">
        <v>181</v>
      </c>
      <c r="F3857" s="4">
        <v>31.2</v>
      </c>
      <c r="G3857" s="4">
        <v>14.6</v>
      </c>
      <c r="H3857" s="4">
        <v>17075</v>
      </c>
      <c r="I3857" s="4">
        <v>1</v>
      </c>
      <c r="J3857" s="4">
        <v>330</v>
      </c>
      <c r="K3857" s="4">
        <v>1</v>
      </c>
      <c r="L3857" s="4">
        <v>1</v>
      </c>
      <c r="M3857" s="4">
        <v>3</v>
      </c>
      <c r="N3857" s="4">
        <v>9.1999999999999993</v>
      </c>
      <c r="O3857" s="4">
        <f t="shared" si="480"/>
        <v>2</v>
      </c>
      <c r="P3857" s="4">
        <f t="shared" si="481"/>
        <v>1</v>
      </c>
      <c r="Q3857" s="4">
        <f t="shared" si="482"/>
        <v>5</v>
      </c>
      <c r="R3857" s="4">
        <f t="shared" si="483"/>
        <v>8</v>
      </c>
      <c r="S3857" s="4">
        <f t="shared" si="484"/>
        <v>78.3</v>
      </c>
      <c r="T3857" s="4" t="str">
        <f t="shared" si="485"/>
        <v>C - Entwicklungspotenzial</v>
      </c>
      <c r="U3857" s="4">
        <f>ROUND(((E3857-Hilfswerte!$B$20)/Hilfswerte!$B$21)+((F3857-Hilfswerte!$B$22)/Hilfswerte!$B$23)+((G3857-Hilfswerte!$B$24)/Hilfswerte!$B$25)+0.1*INDEX(Hilfswerte!$B$4:$B$15,MATCH(C3857,Hilfswerte!$A$4:$A$15,0)),2)</f>
        <v>1.04</v>
      </c>
      <c r="V3857" s="4">
        <f>ROUND(SQRT((((E3857-Hilfswerte!$B$20)/Hilfswerte!$B$21)-Hilfswerte!$B$28)^2+(((F3857-Hilfswerte!$B$22)/Hilfswerte!$B$23)-Hilfswerte!$B$29)^2+(((G3857-Hilfswerte!$B$24)/Hilfswerte!$B$25)-Hilfswerte!$B$30)^2),3)</f>
        <v>0.55400000000000005</v>
      </c>
      <c r="W3857" s="4">
        <f>ROUND(E3857*Hilfswerte!$B$31,0)</f>
        <v>37204</v>
      </c>
      <c r="X3857" s="4">
        <f t="shared" si="486"/>
        <v>20129</v>
      </c>
      <c r="Y3857" s="4" t="str">
        <f>IF(T3857="A - Top-Kunde","bereits Top-Kunde",IF(AND(V3857&lt;=Hilfswerte!$B$34,H3857&lt;0.5*W3857),"Hoch",IF(AND(V3857&lt;=Hilfswerte!$B$35,H3857&lt;0.7*W3857),"Mittel","Niedrig")))</f>
        <v>Hoch</v>
      </c>
      <c r="Z3857" s="4">
        <f t="shared" si="487"/>
        <v>19.7</v>
      </c>
      <c r="AA3857" s="4" t="str">
        <f>IF(J3857&gt;365,"Bereits abgewandert (Segment D)",IF(Z3857&gt;=Hilfswerte!$B$38,"Rot - akut gefaehrdet",IF(Z3857&gt;=Hilfswerte!$B$39,"Gelb - beobachten","Gruen - stabil")))</f>
        <v>Gelb - beobachten</v>
      </c>
    </row>
    <row r="3858" spans="1:27" ht="15" customHeight="1" x14ac:dyDescent="0.25">
      <c r="A3858" s="4" t="s">
        <v>4205</v>
      </c>
      <c r="B3858" s="4" t="s">
        <v>1139</v>
      </c>
      <c r="C3858" s="4" t="s">
        <v>74</v>
      </c>
      <c r="D3858" s="4" t="s">
        <v>52</v>
      </c>
      <c r="E3858" s="4">
        <v>494</v>
      </c>
      <c r="F3858" s="4">
        <v>217.8</v>
      </c>
      <c r="G3858" s="4">
        <v>17.3</v>
      </c>
      <c r="H3858" s="4">
        <v>93550</v>
      </c>
      <c r="I3858" s="4">
        <v>5</v>
      </c>
      <c r="J3858" s="4">
        <v>11</v>
      </c>
      <c r="K3858" s="4">
        <v>1</v>
      </c>
      <c r="L3858" s="4">
        <v>4</v>
      </c>
      <c r="M3858" s="4">
        <v>4</v>
      </c>
      <c r="N3858" s="4">
        <v>-11.4</v>
      </c>
      <c r="O3858" s="4">
        <f t="shared" si="480"/>
        <v>5</v>
      </c>
      <c r="P3858" s="4">
        <f t="shared" si="481"/>
        <v>5</v>
      </c>
      <c r="Q3858" s="4">
        <f t="shared" si="482"/>
        <v>5</v>
      </c>
      <c r="R3858" s="4">
        <f t="shared" si="483"/>
        <v>15</v>
      </c>
      <c r="S3858" s="4">
        <f t="shared" si="484"/>
        <v>137.1</v>
      </c>
      <c r="T3858" s="4" t="str">
        <f t="shared" si="485"/>
        <v>A - Top-Kunde</v>
      </c>
      <c r="U3858" s="4">
        <f>ROUND(((E3858-Hilfswerte!$B$20)/Hilfswerte!$B$21)+((F3858-Hilfswerte!$B$22)/Hilfswerte!$B$23)+((G3858-Hilfswerte!$B$24)/Hilfswerte!$B$25)+0.1*INDEX(Hilfswerte!$B$4:$B$15,MATCH(C3858,Hilfswerte!$A$4:$A$15,0)),2)</f>
        <v>6.13</v>
      </c>
      <c r="V3858" s="4">
        <f>ROUND(SQRT((((E3858-Hilfswerte!$B$20)/Hilfswerte!$B$21)-Hilfswerte!$B$28)^2+(((F3858-Hilfswerte!$B$22)/Hilfswerte!$B$23)-Hilfswerte!$B$29)^2+(((G3858-Hilfswerte!$B$24)/Hilfswerte!$B$25)-Hilfswerte!$B$30)^2),3)</f>
        <v>3.669</v>
      </c>
      <c r="W3858" s="4">
        <f>ROUND(E3858*Hilfswerte!$B$31,0)</f>
        <v>101540</v>
      </c>
      <c r="X3858" s="4">
        <f t="shared" si="486"/>
        <v>7990</v>
      </c>
      <c r="Y3858" s="4" t="str">
        <f>IF(T3858="A - Top-Kunde","bereits Top-Kunde",IF(AND(V3858&lt;=Hilfswerte!$B$34,H3858&lt;0.5*W3858),"Hoch",IF(AND(V3858&lt;=Hilfswerte!$B$35,H3858&lt;0.7*W3858),"Mittel","Niedrig")))</f>
        <v>bereits Top-Kunde</v>
      </c>
      <c r="Z3858" s="4">
        <f t="shared" si="487"/>
        <v>8.9</v>
      </c>
      <c r="AA3858" s="4" t="str">
        <f>IF(J3858&gt;365,"Bereits abgewandert (Segment D)",IF(Z3858&gt;=Hilfswerte!$B$38,"Rot - akut gefaehrdet",IF(Z3858&gt;=Hilfswerte!$B$39,"Gelb - beobachten","Gruen - stabil")))</f>
        <v>Gruen - stabil</v>
      </c>
    </row>
    <row r="3859" spans="1:27" ht="15" customHeight="1" x14ac:dyDescent="0.25">
      <c r="A3859" s="4" t="s">
        <v>4206</v>
      </c>
      <c r="B3859" s="4" t="s">
        <v>304</v>
      </c>
      <c r="C3859" s="4" t="s">
        <v>38</v>
      </c>
      <c r="D3859" s="4" t="s">
        <v>30</v>
      </c>
      <c r="E3859" s="4">
        <v>32</v>
      </c>
      <c r="F3859" s="4">
        <v>6.9</v>
      </c>
      <c r="G3859" s="4">
        <v>6.8</v>
      </c>
      <c r="H3859" s="4">
        <v>2593</v>
      </c>
      <c r="I3859" s="4">
        <v>2</v>
      </c>
      <c r="J3859" s="4">
        <v>9</v>
      </c>
      <c r="K3859" s="4">
        <v>0</v>
      </c>
      <c r="L3859" s="4">
        <v>13</v>
      </c>
      <c r="M3859" s="4">
        <v>4</v>
      </c>
      <c r="N3859" s="4">
        <v>14.9</v>
      </c>
      <c r="O3859" s="4">
        <f t="shared" si="480"/>
        <v>5</v>
      </c>
      <c r="P3859" s="4">
        <f t="shared" si="481"/>
        <v>2</v>
      </c>
      <c r="Q3859" s="4">
        <f t="shared" si="482"/>
        <v>4</v>
      </c>
      <c r="R3859" s="4">
        <f t="shared" si="483"/>
        <v>11</v>
      </c>
      <c r="S3859" s="4">
        <f t="shared" si="484"/>
        <v>113.6</v>
      </c>
      <c r="T3859" s="4" t="str">
        <f t="shared" si="485"/>
        <v>B - Kernkunde</v>
      </c>
      <c r="U3859" s="4">
        <f>ROUND(((E3859-Hilfswerte!$B$20)/Hilfswerte!$B$21)+((F3859-Hilfswerte!$B$22)/Hilfswerte!$B$23)+((G3859-Hilfswerte!$B$24)/Hilfswerte!$B$25)+0.1*INDEX(Hilfswerte!$B$4:$B$15,MATCH(C3859,Hilfswerte!$A$4:$A$15,0)),2)</f>
        <v>-0.96</v>
      </c>
      <c r="V3859" s="4">
        <f>ROUND(SQRT((((E3859-Hilfswerte!$B$20)/Hilfswerte!$B$21)-Hilfswerte!$B$28)^2+(((F3859-Hilfswerte!$B$22)/Hilfswerte!$B$23)-Hilfswerte!$B$29)^2+(((G3859-Hilfswerte!$B$24)/Hilfswerte!$B$25)-Hilfswerte!$B$30)^2),3)</f>
        <v>1.0640000000000001</v>
      </c>
      <c r="W3859" s="4">
        <f>ROUND(E3859*Hilfswerte!$B$31,0)</f>
        <v>6577</v>
      </c>
      <c r="X3859" s="4">
        <f t="shared" si="486"/>
        <v>3984</v>
      </c>
      <c r="Y3859" s="4" t="str">
        <f>IF(T3859="A - Top-Kunde","bereits Top-Kunde",IF(AND(V3859&lt;=Hilfswerte!$B$34,H3859&lt;0.5*W3859),"Hoch",IF(AND(V3859&lt;=Hilfswerte!$B$35,H3859&lt;0.7*W3859),"Mittel","Niedrig")))</f>
        <v>Mittel</v>
      </c>
      <c r="Z3859" s="4">
        <f t="shared" si="487"/>
        <v>3.1</v>
      </c>
      <c r="AA3859" s="4" t="str">
        <f>IF(J3859&gt;365,"Bereits abgewandert (Segment D)",IF(Z3859&gt;=Hilfswerte!$B$38,"Rot - akut gefaehrdet",IF(Z3859&gt;=Hilfswerte!$B$39,"Gelb - beobachten","Gruen - stabil")))</f>
        <v>Gruen - stabil</v>
      </c>
    </row>
    <row r="3860" spans="1:27" ht="15" customHeight="1" x14ac:dyDescent="0.25">
      <c r="A3860" s="4" t="s">
        <v>4207</v>
      </c>
      <c r="B3860" s="4" t="s">
        <v>836</v>
      </c>
      <c r="C3860" s="4" t="s">
        <v>89</v>
      </c>
      <c r="D3860" s="4" t="s">
        <v>106</v>
      </c>
      <c r="E3860" s="4">
        <v>73</v>
      </c>
      <c r="F3860" s="4">
        <v>11.1</v>
      </c>
      <c r="G3860" s="4">
        <v>6.4</v>
      </c>
      <c r="H3860" s="4">
        <v>0</v>
      </c>
      <c r="I3860" s="4">
        <v>0</v>
      </c>
      <c r="J3860" s="4">
        <v>443</v>
      </c>
      <c r="K3860" s="4">
        <v>0</v>
      </c>
      <c r="L3860" s="4">
        <v>-4</v>
      </c>
      <c r="M3860" s="4">
        <v>0</v>
      </c>
      <c r="N3860" s="4">
        <v>-77.900000000000006</v>
      </c>
      <c r="O3860" s="4">
        <f t="shared" si="480"/>
        <v>1</v>
      </c>
      <c r="P3860" s="4">
        <f t="shared" si="481"/>
        <v>1</v>
      </c>
      <c r="Q3860" s="4">
        <f t="shared" si="482"/>
        <v>1</v>
      </c>
      <c r="R3860" s="4">
        <f t="shared" si="483"/>
        <v>3</v>
      </c>
      <c r="S3860" s="4">
        <f t="shared" si="484"/>
        <v>-9</v>
      </c>
      <c r="T3860" s="4" t="str">
        <f t="shared" si="485"/>
        <v>D - Abwanderungsrisiko</v>
      </c>
      <c r="U3860" s="4">
        <f>ROUND(((E3860-Hilfswerte!$B$20)/Hilfswerte!$B$21)+((F3860-Hilfswerte!$B$22)/Hilfswerte!$B$23)+((G3860-Hilfswerte!$B$24)/Hilfswerte!$B$25)+0.1*INDEX(Hilfswerte!$B$4:$B$15,MATCH(C3860,Hilfswerte!$A$4:$A$15,0)),2)</f>
        <v>-0.82</v>
      </c>
      <c r="V3860" s="4">
        <f>ROUND(SQRT((((E3860-Hilfswerte!$B$20)/Hilfswerte!$B$21)-Hilfswerte!$B$28)^2+(((F3860-Hilfswerte!$B$22)/Hilfswerte!$B$23)-Hilfswerte!$B$29)^2+(((G3860-Hilfswerte!$B$24)/Hilfswerte!$B$25)-Hilfswerte!$B$30)^2),3)</f>
        <v>0.98799999999999999</v>
      </c>
      <c r="W3860" s="4">
        <f>ROUND(E3860*Hilfswerte!$B$31,0)</f>
        <v>15005</v>
      </c>
      <c r="X3860" s="4">
        <f t="shared" si="486"/>
        <v>15005</v>
      </c>
      <c r="Y3860" s="4" t="str">
        <f>IF(T3860="A - Top-Kunde","bereits Top-Kunde",IF(AND(V3860&lt;=Hilfswerte!$B$34,H3860&lt;0.5*W3860),"Hoch",IF(AND(V3860&lt;=Hilfswerte!$B$35,H3860&lt;0.7*W3860),"Mittel","Niedrig")))</f>
        <v>Mittel</v>
      </c>
      <c r="Z3860" s="4">
        <f t="shared" si="487"/>
        <v>53.3</v>
      </c>
      <c r="AA3860" s="4" t="str">
        <f>IF(J3860&gt;365,"Bereits abgewandert (Segment D)",IF(Z3860&gt;=Hilfswerte!$B$38,"Rot - akut gefaehrdet",IF(Z3860&gt;=Hilfswerte!$B$39,"Gelb - beobachten","Gruen - stabil")))</f>
        <v>Bereits abgewandert (Segment D)</v>
      </c>
    </row>
    <row r="3861" spans="1:27" ht="15" customHeight="1" x14ac:dyDescent="0.25">
      <c r="A3861" s="4" t="s">
        <v>4208</v>
      </c>
      <c r="B3861" s="4" t="s">
        <v>227</v>
      </c>
      <c r="C3861" s="4" t="s">
        <v>74</v>
      </c>
      <c r="D3861" s="4" t="s">
        <v>77</v>
      </c>
      <c r="E3861" s="4">
        <v>6</v>
      </c>
      <c r="F3861" s="4">
        <v>2</v>
      </c>
      <c r="G3861" s="4">
        <v>20.399999999999999</v>
      </c>
      <c r="H3861" s="4">
        <v>1361</v>
      </c>
      <c r="I3861" s="4">
        <v>2</v>
      </c>
      <c r="J3861" s="4">
        <v>100</v>
      </c>
      <c r="K3861" s="4">
        <v>0</v>
      </c>
      <c r="L3861" s="4">
        <v>-4</v>
      </c>
      <c r="M3861" s="4">
        <v>5</v>
      </c>
      <c r="N3861" s="4">
        <v>-20.6</v>
      </c>
      <c r="O3861" s="4">
        <f t="shared" si="480"/>
        <v>3</v>
      </c>
      <c r="P3861" s="4">
        <f t="shared" si="481"/>
        <v>2</v>
      </c>
      <c r="Q3861" s="4">
        <f t="shared" si="482"/>
        <v>3</v>
      </c>
      <c r="R3861" s="4">
        <f t="shared" si="483"/>
        <v>8</v>
      </c>
      <c r="S3861" s="4">
        <f t="shared" si="484"/>
        <v>69.7</v>
      </c>
      <c r="T3861" s="4" t="str">
        <f t="shared" si="485"/>
        <v>C - Entwicklungspotenzial</v>
      </c>
      <c r="U3861" s="4">
        <f>ROUND(((E3861-Hilfswerte!$B$20)/Hilfswerte!$B$21)+((F3861-Hilfswerte!$B$22)/Hilfswerte!$B$23)+((G3861-Hilfswerte!$B$24)/Hilfswerte!$B$25)+0.1*INDEX(Hilfswerte!$B$4:$B$15,MATCH(C3861,Hilfswerte!$A$4:$A$15,0)),2)</f>
        <v>0.64</v>
      </c>
      <c r="V3861" s="4">
        <f>ROUND(SQRT((((E3861-Hilfswerte!$B$20)/Hilfswerte!$B$21)-Hilfswerte!$B$28)^2+(((F3861-Hilfswerte!$B$22)/Hilfswerte!$B$23)-Hilfswerte!$B$29)^2+(((G3861-Hilfswerte!$B$24)/Hilfswerte!$B$25)-Hilfswerte!$B$30)^2),3)</f>
        <v>1.7370000000000001</v>
      </c>
      <c r="W3861" s="4">
        <f>ROUND(E3861*Hilfswerte!$B$31,0)</f>
        <v>1233</v>
      </c>
      <c r="X3861" s="4">
        <f t="shared" si="486"/>
        <v>0</v>
      </c>
      <c r="Y3861" s="4" t="str">
        <f>IF(T3861="A - Top-Kunde","bereits Top-Kunde",IF(AND(V3861&lt;=Hilfswerte!$B$34,H3861&lt;0.5*W3861),"Hoch",IF(AND(V3861&lt;=Hilfswerte!$B$35,H3861&lt;0.7*W3861),"Mittel","Niedrig")))</f>
        <v>Niedrig</v>
      </c>
      <c r="Z3861" s="4">
        <f t="shared" si="487"/>
        <v>13.2</v>
      </c>
      <c r="AA3861" s="4" t="str">
        <f>IF(J3861&gt;365,"Bereits abgewandert (Segment D)",IF(Z3861&gt;=Hilfswerte!$B$38,"Rot - akut gefaehrdet",IF(Z3861&gt;=Hilfswerte!$B$39,"Gelb - beobachten","Gruen - stabil")))</f>
        <v>Gruen - stabil</v>
      </c>
    </row>
    <row r="3862" spans="1:27" ht="15" customHeight="1" x14ac:dyDescent="0.25">
      <c r="A3862" s="4" t="s">
        <v>4209</v>
      </c>
      <c r="B3862" s="4" t="s">
        <v>842</v>
      </c>
      <c r="C3862" s="4" t="s">
        <v>84</v>
      </c>
      <c r="D3862" s="4" t="s">
        <v>30</v>
      </c>
      <c r="E3862" s="4">
        <v>24</v>
      </c>
      <c r="F3862" s="4">
        <v>6.4</v>
      </c>
      <c r="G3862" s="4">
        <v>6.7</v>
      </c>
      <c r="H3862" s="4">
        <v>6711</v>
      </c>
      <c r="I3862" s="4">
        <v>5</v>
      </c>
      <c r="J3862" s="4">
        <v>12</v>
      </c>
      <c r="K3862" s="4">
        <v>1</v>
      </c>
      <c r="L3862" s="4">
        <v>10</v>
      </c>
      <c r="M3862" s="4">
        <v>4</v>
      </c>
      <c r="N3862" s="4">
        <v>-13.7</v>
      </c>
      <c r="O3862" s="4">
        <f t="shared" si="480"/>
        <v>5</v>
      </c>
      <c r="P3862" s="4">
        <f t="shared" si="481"/>
        <v>5</v>
      </c>
      <c r="Q3862" s="4">
        <f t="shared" si="482"/>
        <v>4</v>
      </c>
      <c r="R3862" s="4">
        <f t="shared" si="483"/>
        <v>14</v>
      </c>
      <c r="S3862" s="4">
        <f t="shared" si="484"/>
        <v>124.2</v>
      </c>
      <c r="T3862" s="4" t="str">
        <f t="shared" si="485"/>
        <v>B - Kernkunde</v>
      </c>
      <c r="U3862" s="4">
        <f>ROUND(((E3862-Hilfswerte!$B$20)/Hilfswerte!$B$21)+((F3862-Hilfswerte!$B$22)/Hilfswerte!$B$23)+((G3862-Hilfswerte!$B$24)/Hilfswerte!$B$25)+0.1*INDEX(Hilfswerte!$B$4:$B$15,MATCH(C3862,Hilfswerte!$A$4:$A$15,0)),2)</f>
        <v>-1.35</v>
      </c>
      <c r="V3862" s="4">
        <f>ROUND(SQRT((((E3862-Hilfswerte!$B$20)/Hilfswerte!$B$21)-Hilfswerte!$B$28)^2+(((F3862-Hilfswerte!$B$22)/Hilfswerte!$B$23)-Hilfswerte!$B$29)^2+(((G3862-Hilfswerte!$B$24)/Hilfswerte!$B$25)-Hilfswerte!$B$30)^2),3)</f>
        <v>1.0980000000000001</v>
      </c>
      <c r="W3862" s="4">
        <f>ROUND(E3862*Hilfswerte!$B$31,0)</f>
        <v>4933</v>
      </c>
      <c r="X3862" s="4">
        <f t="shared" si="486"/>
        <v>0</v>
      </c>
      <c r="Y3862" s="4" t="str">
        <f>IF(T3862="A - Top-Kunde","bereits Top-Kunde",IF(AND(V3862&lt;=Hilfswerte!$B$34,H3862&lt;0.5*W3862),"Hoch",IF(AND(V3862&lt;=Hilfswerte!$B$35,H3862&lt;0.7*W3862),"Mittel","Niedrig")))</f>
        <v>Niedrig</v>
      </c>
      <c r="Z3862" s="4">
        <f t="shared" si="487"/>
        <v>11.1</v>
      </c>
      <c r="AA3862" s="4" t="str">
        <f>IF(J3862&gt;365,"Bereits abgewandert (Segment D)",IF(Z3862&gt;=Hilfswerte!$B$38,"Rot - akut gefaehrdet",IF(Z3862&gt;=Hilfswerte!$B$39,"Gelb - beobachten","Gruen - stabil")))</f>
        <v>Gruen - stabil</v>
      </c>
    </row>
    <row r="3863" spans="1:27" ht="15" customHeight="1" x14ac:dyDescent="0.25">
      <c r="A3863" s="4" t="s">
        <v>4210</v>
      </c>
      <c r="B3863" s="4" t="s">
        <v>551</v>
      </c>
      <c r="C3863" s="4" t="s">
        <v>51</v>
      </c>
      <c r="D3863" s="4" t="s">
        <v>30</v>
      </c>
      <c r="E3863" s="4">
        <v>116</v>
      </c>
      <c r="F3863" s="4">
        <v>32.9</v>
      </c>
      <c r="G3863" s="4">
        <v>12.8</v>
      </c>
      <c r="H3863" s="4">
        <v>22269</v>
      </c>
      <c r="I3863" s="4">
        <v>2</v>
      </c>
      <c r="J3863" s="4">
        <v>362</v>
      </c>
      <c r="K3863" s="4">
        <v>0</v>
      </c>
      <c r="L3863" s="4">
        <v>-4</v>
      </c>
      <c r="M3863" s="4">
        <v>1</v>
      </c>
      <c r="N3863" s="4">
        <v>15.6</v>
      </c>
      <c r="O3863" s="4">
        <f t="shared" si="480"/>
        <v>2</v>
      </c>
      <c r="P3863" s="4">
        <f t="shared" si="481"/>
        <v>2</v>
      </c>
      <c r="Q3863" s="4">
        <f t="shared" si="482"/>
        <v>5</v>
      </c>
      <c r="R3863" s="4">
        <f t="shared" si="483"/>
        <v>9</v>
      </c>
      <c r="S3863" s="4">
        <f t="shared" si="484"/>
        <v>97.8</v>
      </c>
      <c r="T3863" s="4" t="str">
        <f t="shared" si="485"/>
        <v>C - Entwicklungspotenzial</v>
      </c>
      <c r="U3863" s="4">
        <f>ROUND(((E3863-Hilfswerte!$B$20)/Hilfswerte!$B$21)+((F3863-Hilfswerte!$B$22)/Hilfswerte!$B$23)+((G3863-Hilfswerte!$B$24)/Hilfswerte!$B$25)+0.1*INDEX(Hilfswerte!$B$4:$B$15,MATCH(C3863,Hilfswerte!$A$4:$A$15,0)),2)</f>
        <v>0.83</v>
      </c>
      <c r="V3863" s="4">
        <f>ROUND(SQRT((((E3863-Hilfswerte!$B$20)/Hilfswerte!$B$21)-Hilfswerte!$B$28)^2+(((F3863-Hilfswerte!$B$22)/Hilfswerte!$B$23)-Hilfswerte!$B$29)^2+(((G3863-Hilfswerte!$B$24)/Hilfswerte!$B$25)-Hilfswerte!$B$30)^2),3)</f>
        <v>0.34499999999999997</v>
      </c>
      <c r="W3863" s="4">
        <f>ROUND(E3863*Hilfswerte!$B$31,0)</f>
        <v>23843</v>
      </c>
      <c r="X3863" s="4">
        <f t="shared" si="486"/>
        <v>1574</v>
      </c>
      <c r="Y3863" s="4" t="str">
        <f>IF(T3863="A - Top-Kunde","bereits Top-Kunde",IF(AND(V3863&lt;=Hilfswerte!$B$34,H3863&lt;0.5*W3863),"Hoch",IF(AND(V3863&lt;=Hilfswerte!$B$35,H3863&lt;0.7*W3863),"Mittel","Niedrig")))</f>
        <v>Niedrig</v>
      </c>
      <c r="Z3863" s="4">
        <f t="shared" si="487"/>
        <v>18.100000000000001</v>
      </c>
      <c r="AA3863" s="4" t="str">
        <f>IF(J3863&gt;365,"Bereits abgewandert (Segment D)",IF(Z3863&gt;=Hilfswerte!$B$38,"Rot - akut gefaehrdet",IF(Z3863&gt;=Hilfswerte!$B$39,"Gelb - beobachten","Gruen - stabil")))</f>
        <v>Gelb - beobachten</v>
      </c>
    </row>
    <row r="3864" spans="1:27" ht="15" customHeight="1" x14ac:dyDescent="0.25">
      <c r="A3864" s="4" t="s">
        <v>4211</v>
      </c>
      <c r="B3864" s="4" t="s">
        <v>605</v>
      </c>
      <c r="C3864" s="4" t="s">
        <v>33</v>
      </c>
      <c r="D3864" s="4" t="s">
        <v>30</v>
      </c>
      <c r="E3864" s="4">
        <v>203</v>
      </c>
      <c r="F3864" s="4">
        <v>28.7</v>
      </c>
      <c r="G3864" s="4">
        <v>14.2</v>
      </c>
      <c r="H3864" s="4">
        <v>29770</v>
      </c>
      <c r="I3864" s="4">
        <v>4</v>
      </c>
      <c r="J3864" s="4">
        <v>7</v>
      </c>
      <c r="K3864" s="4">
        <v>1</v>
      </c>
      <c r="L3864" s="4">
        <v>10</v>
      </c>
      <c r="M3864" s="4">
        <v>1</v>
      </c>
      <c r="N3864" s="4">
        <v>21.3</v>
      </c>
      <c r="O3864" s="4">
        <f t="shared" si="480"/>
        <v>5</v>
      </c>
      <c r="P3864" s="4">
        <f t="shared" si="481"/>
        <v>4</v>
      </c>
      <c r="Q3864" s="4">
        <f t="shared" si="482"/>
        <v>5</v>
      </c>
      <c r="R3864" s="4">
        <f t="shared" si="483"/>
        <v>14</v>
      </c>
      <c r="S3864" s="4">
        <f t="shared" si="484"/>
        <v>141.69999999999999</v>
      </c>
      <c r="T3864" s="4" t="str">
        <f t="shared" si="485"/>
        <v>A - Top-Kunde</v>
      </c>
      <c r="U3864" s="4">
        <f>ROUND(((E3864-Hilfswerte!$B$20)/Hilfswerte!$B$21)+((F3864-Hilfswerte!$B$22)/Hilfswerte!$B$23)+((G3864-Hilfswerte!$B$24)/Hilfswerte!$B$25)+0.1*INDEX(Hilfswerte!$B$4:$B$15,MATCH(C3864,Hilfswerte!$A$4:$A$15,0)),2)</f>
        <v>1.03</v>
      </c>
      <c r="V3864" s="4">
        <f>ROUND(SQRT((((E3864-Hilfswerte!$B$20)/Hilfswerte!$B$21)-Hilfswerte!$B$28)^2+(((F3864-Hilfswerte!$B$22)/Hilfswerte!$B$23)-Hilfswerte!$B$29)^2+(((G3864-Hilfswerte!$B$24)/Hilfswerte!$B$25)-Hilfswerte!$B$30)^2),3)</f>
        <v>0.52500000000000002</v>
      </c>
      <c r="W3864" s="4">
        <f>ROUND(E3864*Hilfswerte!$B$31,0)</f>
        <v>41726</v>
      </c>
      <c r="X3864" s="4">
        <f t="shared" si="486"/>
        <v>11956</v>
      </c>
      <c r="Y3864" s="4" t="str">
        <f>IF(T3864="A - Top-Kunde","bereits Top-Kunde",IF(AND(V3864&lt;=Hilfswerte!$B$34,H3864&lt;0.5*W3864),"Hoch",IF(AND(V3864&lt;=Hilfswerte!$B$35,H3864&lt;0.7*W3864),"Mittel","Niedrig")))</f>
        <v>bereits Top-Kunde</v>
      </c>
      <c r="Z3864" s="4">
        <f t="shared" si="487"/>
        <v>5.4</v>
      </c>
      <c r="AA3864" s="4" t="str">
        <f>IF(J3864&gt;365,"Bereits abgewandert (Segment D)",IF(Z3864&gt;=Hilfswerte!$B$38,"Rot - akut gefaehrdet",IF(Z3864&gt;=Hilfswerte!$B$39,"Gelb - beobachten","Gruen - stabil")))</f>
        <v>Gruen - stabil</v>
      </c>
    </row>
    <row r="3865" spans="1:27" ht="15" customHeight="1" x14ac:dyDescent="0.25">
      <c r="A3865" s="4" t="s">
        <v>4212</v>
      </c>
      <c r="B3865" s="4" t="s">
        <v>589</v>
      </c>
      <c r="C3865" s="4" t="s">
        <v>59</v>
      </c>
      <c r="D3865" s="4" t="s">
        <v>30</v>
      </c>
      <c r="E3865" s="4">
        <v>47</v>
      </c>
      <c r="F3865" s="4">
        <v>10.4</v>
      </c>
      <c r="G3865" s="4">
        <v>7.2</v>
      </c>
      <c r="H3865" s="4">
        <v>1528</v>
      </c>
      <c r="I3865" s="4">
        <v>2</v>
      </c>
      <c r="J3865" s="4">
        <v>300</v>
      </c>
      <c r="K3865" s="4">
        <v>0</v>
      </c>
      <c r="L3865" s="4">
        <v>31</v>
      </c>
      <c r="M3865" s="4">
        <v>1</v>
      </c>
      <c r="N3865" s="4">
        <v>28.5</v>
      </c>
      <c r="O3865" s="4">
        <f t="shared" si="480"/>
        <v>2</v>
      </c>
      <c r="P3865" s="4">
        <f t="shared" si="481"/>
        <v>2</v>
      </c>
      <c r="Q3865" s="4">
        <f t="shared" si="482"/>
        <v>3</v>
      </c>
      <c r="R3865" s="4">
        <f t="shared" si="483"/>
        <v>7</v>
      </c>
      <c r="S3865" s="4">
        <f t="shared" si="484"/>
        <v>75</v>
      </c>
      <c r="T3865" s="4" t="str">
        <f t="shared" si="485"/>
        <v>C - Entwicklungspotenzial</v>
      </c>
      <c r="U3865" s="4">
        <f>ROUND(((E3865-Hilfswerte!$B$20)/Hilfswerte!$B$21)+((F3865-Hilfswerte!$B$22)/Hilfswerte!$B$23)+((G3865-Hilfswerte!$B$24)/Hilfswerte!$B$25)+0.1*INDEX(Hilfswerte!$B$4:$B$15,MATCH(C3865,Hilfswerte!$A$4:$A$15,0)),2)</f>
        <v>-1.18</v>
      </c>
      <c r="V3865" s="4">
        <f>ROUND(SQRT((((E3865-Hilfswerte!$B$20)/Hilfswerte!$B$21)-Hilfswerte!$B$28)^2+(((F3865-Hilfswerte!$B$22)/Hilfswerte!$B$23)-Hilfswerte!$B$29)^2+(((G3865-Hilfswerte!$B$24)/Hilfswerte!$B$25)-Hilfswerte!$B$30)^2),3)</f>
        <v>0.95499999999999996</v>
      </c>
      <c r="W3865" s="4">
        <f>ROUND(E3865*Hilfswerte!$B$31,0)</f>
        <v>9661</v>
      </c>
      <c r="X3865" s="4">
        <f t="shared" si="486"/>
        <v>8133</v>
      </c>
      <c r="Y3865" s="4" t="str">
        <f>IF(T3865="A - Top-Kunde","bereits Top-Kunde",IF(AND(V3865&lt;=Hilfswerte!$B$34,H3865&lt;0.5*W3865),"Hoch",IF(AND(V3865&lt;=Hilfswerte!$B$35,H3865&lt;0.7*W3865),"Mittel","Niedrig")))</f>
        <v>Mittel</v>
      </c>
      <c r="Z3865" s="4">
        <f t="shared" si="487"/>
        <v>21.2</v>
      </c>
      <c r="AA3865" s="4" t="str">
        <f>IF(J3865&gt;365,"Bereits abgewandert (Segment D)",IF(Z3865&gt;=Hilfswerte!$B$38,"Rot - akut gefaehrdet",IF(Z3865&gt;=Hilfswerte!$B$39,"Gelb - beobachten","Gruen - stabil")))</f>
        <v>Rot - akut gefaehrdet</v>
      </c>
    </row>
    <row r="3866" spans="1:27" ht="15" customHeight="1" x14ac:dyDescent="0.25">
      <c r="A3866" s="4" t="s">
        <v>4213</v>
      </c>
      <c r="B3866" s="4" t="s">
        <v>483</v>
      </c>
      <c r="C3866" s="4" t="s">
        <v>38</v>
      </c>
      <c r="D3866" s="4" t="s">
        <v>30</v>
      </c>
      <c r="E3866" s="4">
        <v>308</v>
      </c>
      <c r="F3866" s="4">
        <v>49.5</v>
      </c>
      <c r="G3866" s="4">
        <v>12.6</v>
      </c>
      <c r="H3866" s="4">
        <v>15691</v>
      </c>
      <c r="I3866" s="4">
        <v>3</v>
      </c>
      <c r="J3866" s="4">
        <v>86</v>
      </c>
      <c r="K3866" s="4">
        <v>0</v>
      </c>
      <c r="L3866" s="4">
        <v>30</v>
      </c>
      <c r="M3866" s="4">
        <v>2</v>
      </c>
      <c r="N3866" s="4">
        <v>4.5999999999999996</v>
      </c>
      <c r="O3866" s="4">
        <f t="shared" si="480"/>
        <v>4</v>
      </c>
      <c r="P3866" s="4">
        <f t="shared" si="481"/>
        <v>3</v>
      </c>
      <c r="Q3866" s="4">
        <f t="shared" si="482"/>
        <v>5</v>
      </c>
      <c r="R3866" s="4">
        <f t="shared" si="483"/>
        <v>12</v>
      </c>
      <c r="S3866" s="4">
        <f t="shared" si="484"/>
        <v>113.3</v>
      </c>
      <c r="T3866" s="4" t="str">
        <f t="shared" si="485"/>
        <v>B - Kernkunde</v>
      </c>
      <c r="U3866" s="4">
        <f>ROUND(((E3866-Hilfswerte!$B$20)/Hilfswerte!$B$21)+((F3866-Hilfswerte!$B$22)/Hilfswerte!$B$23)+((G3866-Hilfswerte!$B$24)/Hilfswerte!$B$25)+0.1*INDEX(Hilfswerte!$B$4:$B$15,MATCH(C3866,Hilfswerte!$A$4:$A$15,0)),2)</f>
        <v>1.91</v>
      </c>
      <c r="V3866" s="4">
        <f>ROUND(SQRT((((E3866-Hilfswerte!$B$20)/Hilfswerte!$B$21)-Hilfswerte!$B$28)^2+(((F3866-Hilfswerte!$B$22)/Hilfswerte!$B$23)-Hilfswerte!$B$29)^2+(((G3866-Hilfswerte!$B$24)/Hilfswerte!$B$25)-Hilfswerte!$B$30)^2),3)</f>
        <v>0.67600000000000005</v>
      </c>
      <c r="W3866" s="4">
        <f>ROUND(E3866*Hilfswerte!$B$31,0)</f>
        <v>63308</v>
      </c>
      <c r="X3866" s="4">
        <f t="shared" si="486"/>
        <v>47617</v>
      </c>
      <c r="Y3866" s="4" t="str">
        <f>IF(T3866="A - Top-Kunde","bereits Top-Kunde",IF(AND(V3866&lt;=Hilfswerte!$B$34,H3866&lt;0.5*W3866),"Hoch",IF(AND(V3866&lt;=Hilfswerte!$B$35,H3866&lt;0.7*W3866),"Mittel","Niedrig")))</f>
        <v>Hoch</v>
      </c>
      <c r="Z3866" s="4">
        <f t="shared" si="487"/>
        <v>10.3</v>
      </c>
      <c r="AA3866" s="4" t="str">
        <f>IF(J3866&gt;365,"Bereits abgewandert (Segment D)",IF(Z3866&gt;=Hilfswerte!$B$38,"Rot - akut gefaehrdet",IF(Z3866&gt;=Hilfswerte!$B$39,"Gelb - beobachten","Gruen - stabil")))</f>
        <v>Gruen - stabil</v>
      </c>
    </row>
    <row r="3867" spans="1:27" ht="15" customHeight="1" x14ac:dyDescent="0.25">
      <c r="A3867" s="4" t="s">
        <v>4214</v>
      </c>
      <c r="B3867" s="4" t="s">
        <v>76</v>
      </c>
      <c r="C3867" s="4" t="s">
        <v>47</v>
      </c>
      <c r="D3867" s="4" t="s">
        <v>30</v>
      </c>
      <c r="E3867" s="4">
        <v>14</v>
      </c>
      <c r="F3867" s="4">
        <v>3.6</v>
      </c>
      <c r="G3867" s="4">
        <v>2.2000000000000002</v>
      </c>
      <c r="H3867" s="4">
        <v>2409</v>
      </c>
      <c r="I3867" s="4">
        <v>3</v>
      </c>
      <c r="J3867" s="4">
        <v>20</v>
      </c>
      <c r="K3867" s="4">
        <v>0</v>
      </c>
      <c r="L3867" s="4">
        <v>8</v>
      </c>
      <c r="M3867" s="4">
        <v>5</v>
      </c>
      <c r="N3867" s="4">
        <v>8.6</v>
      </c>
      <c r="O3867" s="4">
        <f t="shared" si="480"/>
        <v>5</v>
      </c>
      <c r="P3867" s="4">
        <f t="shared" si="481"/>
        <v>3</v>
      </c>
      <c r="Q3867" s="4">
        <f t="shared" si="482"/>
        <v>3</v>
      </c>
      <c r="R3867" s="4">
        <f t="shared" si="483"/>
        <v>11</v>
      </c>
      <c r="S3867" s="4">
        <f t="shared" si="484"/>
        <v>111.9</v>
      </c>
      <c r="T3867" s="4" t="str">
        <f t="shared" si="485"/>
        <v>B - Kernkunde</v>
      </c>
      <c r="U3867" s="4">
        <f>ROUND(((E3867-Hilfswerte!$B$20)/Hilfswerte!$B$21)+((F3867-Hilfswerte!$B$22)/Hilfswerte!$B$23)+((G3867-Hilfswerte!$B$24)/Hilfswerte!$B$25)+0.1*INDEX(Hilfswerte!$B$4:$B$15,MATCH(C3867,Hilfswerte!$A$4:$A$15,0)),2)</f>
        <v>-2.08</v>
      </c>
      <c r="V3867" s="4">
        <f>ROUND(SQRT((((E3867-Hilfswerte!$B$20)/Hilfswerte!$B$21)-Hilfswerte!$B$28)^2+(((F3867-Hilfswerte!$B$22)/Hilfswerte!$B$23)-Hilfswerte!$B$29)^2+(((G3867-Hilfswerte!$B$24)/Hilfswerte!$B$25)-Hilfswerte!$B$30)^2),3)</f>
        <v>1.6890000000000001</v>
      </c>
      <c r="W3867" s="4">
        <f>ROUND(E3867*Hilfswerte!$B$31,0)</f>
        <v>2878</v>
      </c>
      <c r="X3867" s="4">
        <f t="shared" si="486"/>
        <v>469</v>
      </c>
      <c r="Y3867" s="4" t="str">
        <f>IF(T3867="A - Top-Kunde","bereits Top-Kunde",IF(AND(V3867&lt;=Hilfswerte!$B$34,H3867&lt;0.5*W3867),"Hoch",IF(AND(V3867&lt;=Hilfswerte!$B$35,H3867&lt;0.7*W3867),"Mittel","Niedrig")))</f>
        <v>Niedrig</v>
      </c>
      <c r="Z3867" s="4">
        <f t="shared" si="487"/>
        <v>2.6</v>
      </c>
      <c r="AA3867" s="4" t="str">
        <f>IF(J3867&gt;365,"Bereits abgewandert (Segment D)",IF(Z3867&gt;=Hilfswerte!$B$38,"Rot - akut gefaehrdet",IF(Z3867&gt;=Hilfswerte!$B$39,"Gelb - beobachten","Gruen - stabil")))</f>
        <v>Gruen - stabil</v>
      </c>
    </row>
    <row r="3868" spans="1:27" ht="15" customHeight="1" x14ac:dyDescent="0.25">
      <c r="A3868" s="4" t="s">
        <v>4215</v>
      </c>
      <c r="B3868" s="4" t="s">
        <v>451</v>
      </c>
      <c r="C3868" s="4" t="s">
        <v>47</v>
      </c>
      <c r="D3868" s="4" t="s">
        <v>30</v>
      </c>
      <c r="E3868" s="4">
        <v>58</v>
      </c>
      <c r="F3868" s="4">
        <v>13.9</v>
      </c>
      <c r="G3868" s="4">
        <v>12.6</v>
      </c>
      <c r="H3868" s="4">
        <v>2109</v>
      </c>
      <c r="I3868" s="4">
        <v>3</v>
      </c>
      <c r="J3868" s="4">
        <v>52</v>
      </c>
      <c r="K3868" s="4">
        <v>0</v>
      </c>
      <c r="L3868" s="4">
        <v>13</v>
      </c>
      <c r="M3868" s="4">
        <v>3</v>
      </c>
      <c r="N3868" s="4">
        <v>23.4</v>
      </c>
      <c r="O3868" s="4">
        <f t="shared" si="480"/>
        <v>4</v>
      </c>
      <c r="P3868" s="4">
        <f t="shared" si="481"/>
        <v>3</v>
      </c>
      <c r="Q3868" s="4">
        <f t="shared" si="482"/>
        <v>3</v>
      </c>
      <c r="R3868" s="4">
        <f t="shared" si="483"/>
        <v>10</v>
      </c>
      <c r="S3868" s="4">
        <f t="shared" si="484"/>
        <v>107.8</v>
      </c>
      <c r="T3868" s="4" t="str">
        <f t="shared" si="485"/>
        <v>B - Kernkunde</v>
      </c>
      <c r="U3868" s="4">
        <f>ROUND(((E3868-Hilfswerte!$B$20)/Hilfswerte!$B$21)+((F3868-Hilfswerte!$B$22)/Hilfswerte!$B$23)+((G3868-Hilfswerte!$B$24)/Hilfswerte!$B$25)+0.1*INDEX(Hilfswerte!$B$4:$B$15,MATCH(C3868,Hilfswerte!$A$4:$A$15,0)),2)</f>
        <v>-0.06</v>
      </c>
      <c r="V3868" s="4">
        <f>ROUND(SQRT((((E3868-Hilfswerte!$B$20)/Hilfswerte!$B$21)-Hilfswerte!$B$28)^2+(((F3868-Hilfswerte!$B$22)/Hilfswerte!$B$23)-Hilfswerte!$B$29)^2+(((G3868-Hilfswerte!$B$24)/Hilfswerte!$B$25)-Hilfswerte!$B$30)^2),3)</f>
        <v>0.67100000000000004</v>
      </c>
      <c r="W3868" s="4">
        <f>ROUND(E3868*Hilfswerte!$B$31,0)</f>
        <v>11922</v>
      </c>
      <c r="X3868" s="4">
        <f t="shared" si="486"/>
        <v>9813</v>
      </c>
      <c r="Y3868" s="4" t="str">
        <f>IF(T3868="A - Top-Kunde","bereits Top-Kunde",IF(AND(V3868&lt;=Hilfswerte!$B$34,H3868&lt;0.5*W3868),"Hoch",IF(AND(V3868&lt;=Hilfswerte!$B$35,H3868&lt;0.7*W3868),"Mittel","Niedrig")))</f>
        <v>Hoch</v>
      </c>
      <c r="Z3868" s="4">
        <f t="shared" si="487"/>
        <v>5.2</v>
      </c>
      <c r="AA3868" s="4" t="str">
        <f>IF(J3868&gt;365,"Bereits abgewandert (Segment D)",IF(Z3868&gt;=Hilfswerte!$B$38,"Rot - akut gefaehrdet",IF(Z3868&gt;=Hilfswerte!$B$39,"Gelb - beobachten","Gruen - stabil")))</f>
        <v>Gruen - stabil</v>
      </c>
    </row>
    <row r="3869" spans="1:27" ht="15" customHeight="1" x14ac:dyDescent="0.25">
      <c r="A3869" s="4" t="s">
        <v>4216</v>
      </c>
      <c r="B3869" s="4" t="s">
        <v>657</v>
      </c>
      <c r="C3869" s="4" t="s">
        <v>65</v>
      </c>
      <c r="D3869" s="4" t="s">
        <v>52</v>
      </c>
      <c r="E3869" s="4">
        <v>29</v>
      </c>
      <c r="F3869" s="4">
        <v>5.5</v>
      </c>
      <c r="G3869" s="4">
        <v>15.7</v>
      </c>
      <c r="H3869" s="4">
        <v>2603</v>
      </c>
      <c r="I3869" s="4">
        <v>5</v>
      </c>
      <c r="J3869" s="4">
        <v>20</v>
      </c>
      <c r="K3869" s="4">
        <v>0</v>
      </c>
      <c r="L3869" s="4">
        <v>0</v>
      </c>
      <c r="M3869" s="4">
        <v>1</v>
      </c>
      <c r="N3869" s="4">
        <v>-0.1</v>
      </c>
      <c r="O3869" s="4">
        <f t="shared" si="480"/>
        <v>5</v>
      </c>
      <c r="P3869" s="4">
        <f t="shared" si="481"/>
        <v>5</v>
      </c>
      <c r="Q3869" s="4">
        <f t="shared" si="482"/>
        <v>4</v>
      </c>
      <c r="R3869" s="4">
        <f t="shared" si="483"/>
        <v>14</v>
      </c>
      <c r="S3869" s="4">
        <f t="shared" si="484"/>
        <v>140</v>
      </c>
      <c r="T3869" s="4" t="str">
        <f t="shared" si="485"/>
        <v>A - Top-Kunde</v>
      </c>
      <c r="U3869" s="4">
        <f>ROUND(((E3869-Hilfswerte!$B$20)/Hilfswerte!$B$21)+((F3869-Hilfswerte!$B$22)/Hilfswerte!$B$23)+((G3869-Hilfswerte!$B$24)/Hilfswerte!$B$25)+0.1*INDEX(Hilfswerte!$B$4:$B$15,MATCH(C3869,Hilfswerte!$A$4:$A$15,0)),2)</f>
        <v>0.02</v>
      </c>
      <c r="V3869" s="4">
        <f>ROUND(SQRT((((E3869-Hilfswerte!$B$20)/Hilfswerte!$B$21)-Hilfswerte!$B$28)^2+(((F3869-Hilfswerte!$B$22)/Hilfswerte!$B$23)-Hilfswerte!$B$29)^2+(((G3869-Hilfswerte!$B$24)/Hilfswerte!$B$25)-Hilfswerte!$B$30)^2),3)</f>
        <v>1.093</v>
      </c>
      <c r="W3869" s="4">
        <f>ROUND(E3869*Hilfswerte!$B$31,0)</f>
        <v>5961</v>
      </c>
      <c r="X3869" s="4">
        <f t="shared" si="486"/>
        <v>3358</v>
      </c>
      <c r="Y3869" s="4" t="str">
        <f>IF(T3869="A - Top-Kunde","bereits Top-Kunde",IF(AND(V3869&lt;=Hilfswerte!$B$34,H3869&lt;0.5*W3869),"Hoch",IF(AND(V3869&lt;=Hilfswerte!$B$35,H3869&lt;0.7*W3869),"Mittel","Niedrig")))</f>
        <v>bereits Top-Kunde</v>
      </c>
      <c r="Z3869" s="4">
        <f t="shared" si="487"/>
        <v>1</v>
      </c>
      <c r="AA3869" s="4" t="str">
        <f>IF(J3869&gt;365,"Bereits abgewandert (Segment D)",IF(Z3869&gt;=Hilfswerte!$B$38,"Rot - akut gefaehrdet",IF(Z3869&gt;=Hilfswerte!$B$39,"Gelb - beobachten","Gruen - stabil")))</f>
        <v>Gruen - stabil</v>
      </c>
    </row>
    <row r="3870" spans="1:27" ht="15" customHeight="1" x14ac:dyDescent="0.25">
      <c r="A3870" s="4" t="s">
        <v>4217</v>
      </c>
      <c r="B3870" s="4" t="s">
        <v>625</v>
      </c>
      <c r="C3870" s="4" t="s">
        <v>51</v>
      </c>
      <c r="D3870" s="4" t="s">
        <v>30</v>
      </c>
      <c r="E3870" s="4">
        <v>94</v>
      </c>
      <c r="F3870" s="4">
        <v>14.6</v>
      </c>
      <c r="G3870" s="4">
        <v>1.7</v>
      </c>
      <c r="H3870" s="4">
        <v>5358</v>
      </c>
      <c r="I3870" s="4">
        <v>3</v>
      </c>
      <c r="J3870" s="4">
        <v>18</v>
      </c>
      <c r="K3870" s="4">
        <v>1</v>
      </c>
      <c r="L3870" s="4">
        <v>33</v>
      </c>
      <c r="M3870" s="4">
        <v>5</v>
      </c>
      <c r="N3870" s="4">
        <v>1.4</v>
      </c>
      <c r="O3870" s="4">
        <f t="shared" si="480"/>
        <v>5</v>
      </c>
      <c r="P3870" s="4">
        <f t="shared" si="481"/>
        <v>3</v>
      </c>
      <c r="Q3870" s="4">
        <f t="shared" si="482"/>
        <v>4</v>
      </c>
      <c r="R3870" s="4">
        <f t="shared" si="483"/>
        <v>12</v>
      </c>
      <c r="S3870" s="4">
        <f t="shared" si="484"/>
        <v>104.8</v>
      </c>
      <c r="T3870" s="4" t="str">
        <f t="shared" si="485"/>
        <v>C - Entwicklungspotenzial</v>
      </c>
      <c r="U3870" s="4">
        <f>ROUND(((E3870-Hilfswerte!$B$20)/Hilfswerte!$B$21)+((F3870-Hilfswerte!$B$22)/Hilfswerte!$B$23)+((G3870-Hilfswerte!$B$24)/Hilfswerte!$B$25)+0.1*INDEX(Hilfswerte!$B$4:$B$15,MATCH(C3870,Hilfswerte!$A$4:$A$15,0)),2)</f>
        <v>-1.36</v>
      </c>
      <c r="V3870" s="4">
        <f>ROUND(SQRT((((E3870-Hilfswerte!$B$20)/Hilfswerte!$B$21)-Hilfswerte!$B$28)^2+(((F3870-Hilfswerte!$B$22)/Hilfswerte!$B$23)-Hilfswerte!$B$29)^2+(((G3870-Hilfswerte!$B$24)/Hilfswerte!$B$25)-Hilfswerte!$B$30)^2),3)</f>
        <v>1.597</v>
      </c>
      <c r="W3870" s="4">
        <f>ROUND(E3870*Hilfswerte!$B$31,0)</f>
        <v>19321</v>
      </c>
      <c r="X3870" s="4">
        <f t="shared" si="486"/>
        <v>13963</v>
      </c>
      <c r="Y3870" s="4" t="str">
        <f>IF(T3870="A - Top-Kunde","bereits Top-Kunde",IF(AND(V3870&lt;=Hilfswerte!$B$34,H3870&lt;0.5*W3870),"Hoch",IF(AND(V3870&lt;=Hilfswerte!$B$35,H3870&lt;0.7*W3870),"Mittel","Niedrig")))</f>
        <v>Niedrig</v>
      </c>
      <c r="Z3870" s="4">
        <f t="shared" si="487"/>
        <v>10.5</v>
      </c>
      <c r="AA3870" s="4" t="str">
        <f>IF(J3870&gt;365,"Bereits abgewandert (Segment D)",IF(Z3870&gt;=Hilfswerte!$B$38,"Rot - akut gefaehrdet",IF(Z3870&gt;=Hilfswerte!$B$39,"Gelb - beobachten","Gruen - stabil")))</f>
        <v>Gruen - stabil</v>
      </c>
    </row>
    <row r="3871" spans="1:27" ht="15" customHeight="1" x14ac:dyDescent="0.25">
      <c r="A3871" s="4" t="s">
        <v>4218</v>
      </c>
      <c r="B3871" s="4" t="s">
        <v>1809</v>
      </c>
      <c r="C3871" s="4" t="s">
        <v>89</v>
      </c>
      <c r="D3871" s="4" t="s">
        <v>30</v>
      </c>
      <c r="E3871" s="4">
        <v>30</v>
      </c>
      <c r="F3871" s="4">
        <v>7.8</v>
      </c>
      <c r="G3871" s="4">
        <v>18.899999999999999</v>
      </c>
      <c r="H3871" s="4">
        <v>1277</v>
      </c>
      <c r="I3871" s="4">
        <v>2</v>
      </c>
      <c r="J3871" s="4">
        <v>13</v>
      </c>
      <c r="K3871" s="4">
        <v>0</v>
      </c>
      <c r="L3871" s="4">
        <v>5</v>
      </c>
      <c r="M3871" s="4">
        <v>4</v>
      </c>
      <c r="N3871" s="4">
        <v>34.200000000000003</v>
      </c>
      <c r="O3871" s="4">
        <f t="shared" si="480"/>
        <v>5</v>
      </c>
      <c r="P3871" s="4">
        <f t="shared" si="481"/>
        <v>2</v>
      </c>
      <c r="Q3871" s="4">
        <f t="shared" si="482"/>
        <v>3</v>
      </c>
      <c r="R3871" s="4">
        <f t="shared" si="483"/>
        <v>10</v>
      </c>
      <c r="S3871" s="4">
        <f t="shared" si="484"/>
        <v>115.6</v>
      </c>
      <c r="T3871" s="4" t="str">
        <f t="shared" si="485"/>
        <v>B - Kernkunde</v>
      </c>
      <c r="U3871" s="4">
        <f>ROUND(((E3871-Hilfswerte!$B$20)/Hilfswerte!$B$21)+((F3871-Hilfswerte!$B$22)/Hilfswerte!$B$23)+((G3871-Hilfswerte!$B$24)/Hilfswerte!$B$25)+0.1*INDEX(Hilfswerte!$B$4:$B$15,MATCH(C3871,Hilfswerte!$A$4:$A$15,0)),2)</f>
        <v>0.92</v>
      </c>
      <c r="V3871" s="4">
        <f>ROUND(SQRT((((E3871-Hilfswerte!$B$20)/Hilfswerte!$B$21)-Hilfswerte!$B$28)^2+(((F3871-Hilfswerte!$B$22)/Hilfswerte!$B$23)-Hilfswerte!$B$29)^2+(((G3871-Hilfswerte!$B$24)/Hilfswerte!$B$25)-Hilfswerte!$B$30)^2),3)</f>
        <v>1.458</v>
      </c>
      <c r="W3871" s="4">
        <f>ROUND(E3871*Hilfswerte!$B$31,0)</f>
        <v>6166</v>
      </c>
      <c r="X3871" s="4">
        <f t="shared" si="486"/>
        <v>4889</v>
      </c>
      <c r="Y3871" s="4" t="str">
        <f>IF(T3871="A - Top-Kunde","bereits Top-Kunde",IF(AND(V3871&lt;=Hilfswerte!$B$34,H3871&lt;0.5*W3871),"Hoch",IF(AND(V3871&lt;=Hilfswerte!$B$35,H3871&lt;0.7*W3871),"Mittel","Niedrig")))</f>
        <v>Niedrig</v>
      </c>
      <c r="Z3871" s="4">
        <f t="shared" si="487"/>
        <v>1.7</v>
      </c>
      <c r="AA3871" s="4" t="str">
        <f>IF(J3871&gt;365,"Bereits abgewandert (Segment D)",IF(Z3871&gt;=Hilfswerte!$B$38,"Rot - akut gefaehrdet",IF(Z3871&gt;=Hilfswerte!$B$39,"Gelb - beobachten","Gruen - stabil")))</f>
        <v>Gruen - stabil</v>
      </c>
    </row>
    <row r="3872" spans="1:27" ht="15" customHeight="1" x14ac:dyDescent="0.25">
      <c r="A3872" s="4" t="s">
        <v>4219</v>
      </c>
      <c r="B3872" s="4" t="s">
        <v>587</v>
      </c>
      <c r="C3872" s="4" t="s">
        <v>65</v>
      </c>
      <c r="D3872" s="4" t="s">
        <v>106</v>
      </c>
      <c r="E3872" s="4">
        <v>20</v>
      </c>
      <c r="F3872" s="4">
        <v>4.2</v>
      </c>
      <c r="G3872" s="4">
        <v>8.1</v>
      </c>
      <c r="H3872" s="4">
        <v>11283</v>
      </c>
      <c r="I3872" s="4">
        <v>4</v>
      </c>
      <c r="J3872" s="4">
        <v>141</v>
      </c>
      <c r="K3872" s="4">
        <v>0</v>
      </c>
      <c r="L3872" s="4">
        <v>18</v>
      </c>
      <c r="M3872" s="4">
        <v>3</v>
      </c>
      <c r="N3872" s="4">
        <v>-15.1</v>
      </c>
      <c r="O3872" s="4">
        <f t="shared" si="480"/>
        <v>3</v>
      </c>
      <c r="P3872" s="4">
        <f t="shared" si="481"/>
        <v>4</v>
      </c>
      <c r="Q3872" s="4">
        <f t="shared" si="482"/>
        <v>5</v>
      </c>
      <c r="R3872" s="4">
        <f t="shared" si="483"/>
        <v>12</v>
      </c>
      <c r="S3872" s="4">
        <f t="shared" si="484"/>
        <v>107.1</v>
      </c>
      <c r="T3872" s="4" t="str">
        <f t="shared" si="485"/>
        <v>B - Kernkunde</v>
      </c>
      <c r="U3872" s="4">
        <f>ROUND(((E3872-Hilfswerte!$B$20)/Hilfswerte!$B$21)+((F3872-Hilfswerte!$B$22)/Hilfswerte!$B$23)+((G3872-Hilfswerte!$B$24)/Hilfswerte!$B$25)+0.1*INDEX(Hilfswerte!$B$4:$B$15,MATCH(C3872,Hilfswerte!$A$4:$A$15,0)),2)</f>
        <v>-1.24</v>
      </c>
      <c r="V3872" s="4">
        <f>ROUND(SQRT((((E3872-Hilfswerte!$B$20)/Hilfswerte!$B$21)-Hilfswerte!$B$28)^2+(((F3872-Hilfswerte!$B$22)/Hilfswerte!$B$23)-Hilfswerte!$B$29)^2+(((G3872-Hilfswerte!$B$24)/Hilfswerte!$B$25)-Hilfswerte!$B$30)^2),3)</f>
        <v>1.002</v>
      </c>
      <c r="W3872" s="4">
        <f>ROUND(E3872*Hilfswerte!$B$31,0)</f>
        <v>4111</v>
      </c>
      <c r="X3872" s="4">
        <f t="shared" si="486"/>
        <v>0</v>
      </c>
      <c r="Y3872" s="4" t="str">
        <f>IF(T3872="A - Top-Kunde","bereits Top-Kunde",IF(AND(V3872&lt;=Hilfswerte!$B$34,H3872&lt;0.5*W3872),"Hoch",IF(AND(V3872&lt;=Hilfswerte!$B$35,H3872&lt;0.7*W3872),"Mittel","Niedrig")))</f>
        <v>Niedrig</v>
      </c>
      <c r="Z3872" s="4">
        <f t="shared" si="487"/>
        <v>16.7</v>
      </c>
      <c r="AA3872" s="4" t="str">
        <f>IF(J3872&gt;365,"Bereits abgewandert (Segment D)",IF(Z3872&gt;=Hilfswerte!$B$38,"Rot - akut gefaehrdet",IF(Z3872&gt;=Hilfswerte!$B$39,"Gelb - beobachten","Gruen - stabil")))</f>
        <v>Gelb - beobachten</v>
      </c>
    </row>
    <row r="3873" spans="1:27" ht="15" customHeight="1" x14ac:dyDescent="0.25">
      <c r="A3873" s="4" t="s">
        <v>4220</v>
      </c>
      <c r="B3873" s="4" t="s">
        <v>894</v>
      </c>
      <c r="C3873" s="4" t="s">
        <v>55</v>
      </c>
      <c r="D3873" s="4" t="s">
        <v>30</v>
      </c>
      <c r="E3873" s="4">
        <v>271</v>
      </c>
      <c r="F3873" s="4">
        <v>113.7</v>
      </c>
      <c r="G3873" s="4">
        <v>16.8</v>
      </c>
      <c r="H3873" s="4">
        <v>21110</v>
      </c>
      <c r="I3873" s="4">
        <v>2</v>
      </c>
      <c r="J3873" s="4">
        <v>3</v>
      </c>
      <c r="K3873" s="4">
        <v>0</v>
      </c>
      <c r="L3873" s="4">
        <v>6</v>
      </c>
      <c r="M3873" s="4">
        <v>6</v>
      </c>
      <c r="N3873" s="4">
        <v>9.6</v>
      </c>
      <c r="O3873" s="4">
        <f t="shared" si="480"/>
        <v>5</v>
      </c>
      <c r="P3873" s="4">
        <f t="shared" si="481"/>
        <v>2</v>
      </c>
      <c r="Q3873" s="4">
        <f t="shared" si="482"/>
        <v>5</v>
      </c>
      <c r="R3873" s="4">
        <f t="shared" si="483"/>
        <v>12</v>
      </c>
      <c r="S3873" s="4">
        <f t="shared" si="484"/>
        <v>123</v>
      </c>
      <c r="T3873" s="4" t="str">
        <f t="shared" si="485"/>
        <v>B - Kernkunde</v>
      </c>
      <c r="U3873" s="4">
        <f>ROUND(((E3873-Hilfswerte!$B$20)/Hilfswerte!$B$21)+((F3873-Hilfswerte!$B$22)/Hilfswerte!$B$23)+((G3873-Hilfswerte!$B$24)/Hilfswerte!$B$25)+0.1*INDEX(Hilfswerte!$B$4:$B$15,MATCH(C3873,Hilfswerte!$A$4:$A$15,0)),2)</f>
        <v>3.53</v>
      </c>
      <c r="V3873" s="4">
        <f>ROUND(SQRT((((E3873-Hilfswerte!$B$20)/Hilfswerte!$B$21)-Hilfswerte!$B$28)^2+(((F3873-Hilfswerte!$B$22)/Hilfswerte!$B$23)-Hilfswerte!$B$29)^2+(((G3873-Hilfswerte!$B$24)/Hilfswerte!$B$25)-Hilfswerte!$B$30)^2),3)</f>
        <v>1.6930000000000001</v>
      </c>
      <c r="W3873" s="4">
        <f>ROUND(E3873*Hilfswerte!$B$31,0)</f>
        <v>55703</v>
      </c>
      <c r="X3873" s="4">
        <f t="shared" si="486"/>
        <v>34593</v>
      </c>
      <c r="Y3873" s="4" t="str">
        <f>IF(T3873="A - Top-Kunde","bereits Top-Kunde",IF(AND(V3873&lt;=Hilfswerte!$B$34,H3873&lt;0.5*W3873),"Hoch",IF(AND(V3873&lt;=Hilfswerte!$B$35,H3873&lt;0.7*W3873),"Mittel","Niedrig")))</f>
        <v>Niedrig</v>
      </c>
      <c r="Z3873" s="4">
        <f t="shared" si="487"/>
        <v>1.4</v>
      </c>
      <c r="AA3873" s="4" t="str">
        <f>IF(J3873&gt;365,"Bereits abgewandert (Segment D)",IF(Z3873&gt;=Hilfswerte!$B$38,"Rot - akut gefaehrdet",IF(Z3873&gt;=Hilfswerte!$B$39,"Gelb - beobachten","Gruen - stabil")))</f>
        <v>Gruen - stabil</v>
      </c>
    </row>
    <row r="3874" spans="1:27" ht="15" customHeight="1" x14ac:dyDescent="0.25">
      <c r="A3874" s="4" t="s">
        <v>4221</v>
      </c>
      <c r="B3874" s="4" t="s">
        <v>325</v>
      </c>
      <c r="C3874" s="4" t="s">
        <v>59</v>
      </c>
      <c r="D3874" s="4" t="s">
        <v>48</v>
      </c>
      <c r="E3874" s="4">
        <v>30</v>
      </c>
      <c r="F3874" s="4">
        <v>8.1</v>
      </c>
      <c r="G3874" s="4">
        <v>13</v>
      </c>
      <c r="H3874" s="4">
        <v>4824</v>
      </c>
      <c r="I3874" s="4">
        <v>4</v>
      </c>
      <c r="J3874" s="4">
        <v>54</v>
      </c>
      <c r="K3874" s="4">
        <v>0</v>
      </c>
      <c r="L3874" s="4">
        <v>8</v>
      </c>
      <c r="M3874" s="4">
        <v>5</v>
      </c>
      <c r="N3874" s="4">
        <v>15.4</v>
      </c>
      <c r="O3874" s="4">
        <f t="shared" si="480"/>
        <v>4</v>
      </c>
      <c r="P3874" s="4">
        <f t="shared" si="481"/>
        <v>4</v>
      </c>
      <c r="Q3874" s="4">
        <f t="shared" si="482"/>
        <v>4</v>
      </c>
      <c r="R3874" s="4">
        <f t="shared" si="483"/>
        <v>12</v>
      </c>
      <c r="S3874" s="4">
        <f t="shared" si="484"/>
        <v>125.3</v>
      </c>
      <c r="T3874" s="4" t="str">
        <f t="shared" si="485"/>
        <v>A - Top-Kunde</v>
      </c>
      <c r="U3874" s="4">
        <f>ROUND(((E3874-Hilfswerte!$B$20)/Hilfswerte!$B$21)+((F3874-Hilfswerte!$B$22)/Hilfswerte!$B$23)+((G3874-Hilfswerte!$B$24)/Hilfswerte!$B$25)+0.1*INDEX(Hilfswerte!$B$4:$B$15,MATCH(C3874,Hilfswerte!$A$4:$A$15,0)),2)</f>
        <v>-0.37</v>
      </c>
      <c r="V3874" s="4">
        <f>ROUND(SQRT((((E3874-Hilfswerte!$B$20)/Hilfswerte!$B$21)-Hilfswerte!$B$28)^2+(((F3874-Hilfswerte!$B$22)/Hilfswerte!$B$23)-Hilfswerte!$B$29)^2+(((G3874-Hilfswerte!$B$24)/Hilfswerte!$B$25)-Hilfswerte!$B$30)^2),3)</f>
        <v>0.84199999999999997</v>
      </c>
      <c r="W3874" s="4">
        <f>ROUND(E3874*Hilfswerte!$B$31,0)</f>
        <v>6166</v>
      </c>
      <c r="X3874" s="4">
        <f t="shared" si="486"/>
        <v>1342</v>
      </c>
      <c r="Y3874" s="4" t="str">
        <f>IF(T3874="A - Top-Kunde","bereits Top-Kunde",IF(AND(V3874&lt;=Hilfswerte!$B$34,H3874&lt;0.5*W3874),"Hoch",IF(AND(V3874&lt;=Hilfswerte!$B$35,H3874&lt;0.7*W3874),"Mittel","Niedrig")))</f>
        <v>bereits Top-Kunde</v>
      </c>
      <c r="Z3874" s="4">
        <f t="shared" si="487"/>
        <v>4.3</v>
      </c>
      <c r="AA3874" s="4" t="str">
        <f>IF(J3874&gt;365,"Bereits abgewandert (Segment D)",IF(Z3874&gt;=Hilfswerte!$B$38,"Rot - akut gefaehrdet",IF(Z3874&gt;=Hilfswerte!$B$39,"Gelb - beobachten","Gruen - stabil")))</f>
        <v>Gruen - stabil</v>
      </c>
    </row>
    <row r="3875" spans="1:27" ht="15" customHeight="1" x14ac:dyDescent="0.25">
      <c r="A3875" s="4" t="s">
        <v>4222</v>
      </c>
      <c r="B3875" s="4" t="s">
        <v>112</v>
      </c>
      <c r="C3875" s="4" t="s">
        <v>29</v>
      </c>
      <c r="D3875" s="4" t="s">
        <v>30</v>
      </c>
      <c r="E3875" s="4">
        <v>318</v>
      </c>
      <c r="F3875" s="4">
        <v>88</v>
      </c>
      <c r="G3875" s="4">
        <v>16.600000000000001</v>
      </c>
      <c r="H3875" s="4">
        <v>35480</v>
      </c>
      <c r="I3875" s="4">
        <v>3</v>
      </c>
      <c r="J3875" s="4">
        <v>10</v>
      </c>
      <c r="K3875" s="4">
        <v>0</v>
      </c>
      <c r="L3875" s="4">
        <v>-5</v>
      </c>
      <c r="M3875" s="4">
        <v>3</v>
      </c>
      <c r="N3875" s="4">
        <v>16.5</v>
      </c>
      <c r="O3875" s="4">
        <f t="shared" si="480"/>
        <v>5</v>
      </c>
      <c r="P3875" s="4">
        <f t="shared" si="481"/>
        <v>3</v>
      </c>
      <c r="Q3875" s="4">
        <f t="shared" si="482"/>
        <v>5</v>
      </c>
      <c r="R3875" s="4">
        <f t="shared" si="483"/>
        <v>13</v>
      </c>
      <c r="S3875" s="4">
        <f t="shared" si="484"/>
        <v>138.30000000000001</v>
      </c>
      <c r="T3875" s="4" t="str">
        <f t="shared" si="485"/>
        <v>A - Top-Kunde</v>
      </c>
      <c r="U3875" s="4">
        <f>ROUND(((E3875-Hilfswerte!$B$20)/Hilfswerte!$B$21)+((F3875-Hilfswerte!$B$22)/Hilfswerte!$B$23)+((G3875-Hilfswerte!$B$24)/Hilfswerte!$B$25)+0.1*INDEX(Hilfswerte!$B$4:$B$15,MATCH(C3875,Hilfswerte!$A$4:$A$15,0)),2)</f>
        <v>3.21</v>
      </c>
      <c r="V3875" s="4">
        <f>ROUND(SQRT((((E3875-Hilfswerte!$B$20)/Hilfswerte!$B$21)-Hilfswerte!$B$28)^2+(((F3875-Hilfswerte!$B$22)/Hilfswerte!$B$23)-Hilfswerte!$B$29)^2+(((G3875-Hilfswerte!$B$24)/Hilfswerte!$B$25)-Hilfswerte!$B$30)^2),3)</f>
        <v>1.405</v>
      </c>
      <c r="W3875" s="4">
        <f>ROUND(E3875*Hilfswerte!$B$31,0)</f>
        <v>65364</v>
      </c>
      <c r="X3875" s="4">
        <f t="shared" si="486"/>
        <v>29884</v>
      </c>
      <c r="Y3875" s="4" t="str">
        <f>IF(T3875="A - Top-Kunde","bereits Top-Kunde",IF(AND(V3875&lt;=Hilfswerte!$B$34,H3875&lt;0.5*W3875),"Hoch",IF(AND(V3875&lt;=Hilfswerte!$B$35,H3875&lt;0.7*W3875),"Mittel","Niedrig")))</f>
        <v>bereits Top-Kunde</v>
      </c>
      <c r="Z3875" s="4">
        <f t="shared" si="487"/>
        <v>0.5</v>
      </c>
      <c r="AA3875" s="4" t="str">
        <f>IF(J3875&gt;365,"Bereits abgewandert (Segment D)",IF(Z3875&gt;=Hilfswerte!$B$38,"Rot - akut gefaehrdet",IF(Z3875&gt;=Hilfswerte!$B$39,"Gelb - beobachten","Gruen - stabil")))</f>
        <v>Gruen - stabil</v>
      </c>
    </row>
    <row r="3876" spans="1:27" ht="15" customHeight="1" x14ac:dyDescent="0.25">
      <c r="A3876" s="4" t="s">
        <v>4223</v>
      </c>
      <c r="B3876" s="4" t="s">
        <v>44</v>
      </c>
      <c r="C3876" s="4" t="s">
        <v>38</v>
      </c>
      <c r="D3876" s="4" t="s">
        <v>30</v>
      </c>
      <c r="E3876" s="4">
        <v>19</v>
      </c>
      <c r="F3876" s="4">
        <v>5.2</v>
      </c>
      <c r="G3876" s="4">
        <v>22.5</v>
      </c>
      <c r="H3876" s="4">
        <v>0</v>
      </c>
      <c r="I3876" s="4">
        <v>0</v>
      </c>
      <c r="J3876" s="4">
        <v>746</v>
      </c>
      <c r="K3876" s="4">
        <v>0</v>
      </c>
      <c r="L3876" s="4">
        <v>18</v>
      </c>
      <c r="M3876" s="4">
        <v>0</v>
      </c>
      <c r="N3876" s="4">
        <v>-83.3</v>
      </c>
      <c r="O3876" s="4">
        <f t="shared" si="480"/>
        <v>1</v>
      </c>
      <c r="P3876" s="4">
        <f t="shared" si="481"/>
        <v>1</v>
      </c>
      <c r="Q3876" s="4">
        <f t="shared" si="482"/>
        <v>1</v>
      </c>
      <c r="R3876" s="4">
        <f t="shared" si="483"/>
        <v>3</v>
      </c>
      <c r="S3876" s="4">
        <f t="shared" si="484"/>
        <v>-17.100000000000001</v>
      </c>
      <c r="T3876" s="4" t="str">
        <f t="shared" si="485"/>
        <v>D - Abwanderungsrisiko</v>
      </c>
      <c r="U3876" s="4">
        <f>ROUND(((E3876-Hilfswerte!$B$20)/Hilfswerte!$B$21)+((F3876-Hilfswerte!$B$22)/Hilfswerte!$B$23)+((G3876-Hilfswerte!$B$24)/Hilfswerte!$B$25)+0.1*INDEX(Hilfswerte!$B$4:$B$15,MATCH(C3876,Hilfswerte!$A$4:$A$15,0)),2)</f>
        <v>1.45</v>
      </c>
      <c r="V3876" s="4">
        <f>ROUND(SQRT((((E3876-Hilfswerte!$B$20)/Hilfswerte!$B$21)-Hilfswerte!$B$28)^2+(((F3876-Hilfswerte!$B$22)/Hilfswerte!$B$23)-Hilfswerte!$B$29)^2+(((G3876-Hilfswerte!$B$24)/Hilfswerte!$B$25)-Hilfswerte!$B$30)^2),3)</f>
        <v>1.9890000000000001</v>
      </c>
      <c r="W3876" s="4">
        <f>ROUND(E3876*Hilfswerte!$B$31,0)</f>
        <v>3905</v>
      </c>
      <c r="X3876" s="4">
        <f t="shared" si="486"/>
        <v>3905</v>
      </c>
      <c r="Y3876" s="4" t="str">
        <f>IF(T3876="A - Top-Kunde","bereits Top-Kunde",IF(AND(V3876&lt;=Hilfswerte!$B$34,H3876&lt;0.5*W3876),"Hoch",IF(AND(V3876&lt;=Hilfswerte!$B$35,H3876&lt;0.7*W3876),"Mittel","Niedrig")))</f>
        <v>Niedrig</v>
      </c>
      <c r="Z3876" s="4">
        <f t="shared" si="487"/>
        <v>74.2</v>
      </c>
      <c r="AA3876" s="4" t="str">
        <f>IF(J3876&gt;365,"Bereits abgewandert (Segment D)",IF(Z3876&gt;=Hilfswerte!$B$38,"Rot - akut gefaehrdet",IF(Z3876&gt;=Hilfswerte!$B$39,"Gelb - beobachten","Gruen - stabil")))</f>
        <v>Bereits abgewandert (Segment D)</v>
      </c>
    </row>
    <row r="3877" spans="1:27" ht="15" customHeight="1" x14ac:dyDescent="0.25">
      <c r="A3877" s="4" t="s">
        <v>4224</v>
      </c>
      <c r="B3877" s="4" t="s">
        <v>124</v>
      </c>
      <c r="C3877" s="4" t="s">
        <v>38</v>
      </c>
      <c r="D3877" s="4" t="s">
        <v>106</v>
      </c>
      <c r="E3877" s="4">
        <v>172</v>
      </c>
      <c r="F3877" s="4">
        <v>85.5</v>
      </c>
      <c r="G3877" s="4">
        <v>11.2</v>
      </c>
      <c r="H3877" s="4">
        <v>10654</v>
      </c>
      <c r="I3877" s="4">
        <v>1</v>
      </c>
      <c r="J3877" s="4">
        <v>263</v>
      </c>
      <c r="K3877" s="4">
        <v>0</v>
      </c>
      <c r="L3877" s="4">
        <v>48</v>
      </c>
      <c r="M3877" s="4">
        <v>4</v>
      </c>
      <c r="N3877" s="4">
        <v>-15.8</v>
      </c>
      <c r="O3877" s="4">
        <f t="shared" si="480"/>
        <v>2</v>
      </c>
      <c r="P3877" s="4">
        <f t="shared" si="481"/>
        <v>1</v>
      </c>
      <c r="Q3877" s="4">
        <f t="shared" si="482"/>
        <v>5</v>
      </c>
      <c r="R3877" s="4">
        <f t="shared" si="483"/>
        <v>8</v>
      </c>
      <c r="S3877" s="4">
        <f t="shared" si="484"/>
        <v>57.7</v>
      </c>
      <c r="T3877" s="4" t="str">
        <f t="shared" si="485"/>
        <v>C - Entwicklungspotenzial</v>
      </c>
      <c r="U3877" s="4">
        <f>ROUND(((E3877-Hilfswerte!$B$20)/Hilfswerte!$B$21)+((F3877-Hilfswerte!$B$22)/Hilfswerte!$B$23)+((G3877-Hilfswerte!$B$24)/Hilfswerte!$B$25)+0.1*INDEX(Hilfswerte!$B$4:$B$15,MATCH(C3877,Hilfswerte!$A$4:$A$15,0)),2)</f>
        <v>1.76</v>
      </c>
      <c r="V3877" s="4">
        <f>ROUND(SQRT((((E3877-Hilfswerte!$B$20)/Hilfswerte!$B$21)-Hilfswerte!$B$28)^2+(((F3877-Hilfswerte!$B$22)/Hilfswerte!$B$23)-Hilfswerte!$B$29)^2+(((G3877-Hilfswerte!$B$24)/Hilfswerte!$B$25)-Hilfswerte!$B$30)^2),3)</f>
        <v>0.86299999999999999</v>
      </c>
      <c r="W3877" s="4">
        <f>ROUND(E3877*Hilfswerte!$B$31,0)</f>
        <v>35354</v>
      </c>
      <c r="X3877" s="4">
        <f t="shared" si="486"/>
        <v>24700</v>
      </c>
      <c r="Y3877" s="4" t="str">
        <f>IF(T3877="A - Top-Kunde","bereits Top-Kunde",IF(AND(V3877&lt;=Hilfswerte!$B$34,H3877&lt;0.5*W3877),"Hoch",IF(AND(V3877&lt;=Hilfswerte!$B$35,H3877&lt;0.7*W3877),"Mittel","Niedrig")))</f>
        <v>Mittel</v>
      </c>
      <c r="Z3877" s="4">
        <f t="shared" si="487"/>
        <v>29.1</v>
      </c>
      <c r="AA3877" s="4" t="str">
        <f>IF(J3877&gt;365,"Bereits abgewandert (Segment D)",IF(Z3877&gt;=Hilfswerte!$B$38,"Rot - akut gefaehrdet",IF(Z3877&gt;=Hilfswerte!$B$39,"Gelb - beobachten","Gruen - stabil")))</f>
        <v>Rot - akut gefaehrdet</v>
      </c>
    </row>
    <row r="3878" spans="1:27" ht="15" customHeight="1" x14ac:dyDescent="0.25">
      <c r="A3878" s="4" t="s">
        <v>4225</v>
      </c>
      <c r="B3878" s="4" t="s">
        <v>174</v>
      </c>
      <c r="C3878" s="4" t="s">
        <v>38</v>
      </c>
      <c r="D3878" s="4" t="s">
        <v>77</v>
      </c>
      <c r="E3878" s="4">
        <v>34</v>
      </c>
      <c r="F3878" s="4">
        <v>9.6</v>
      </c>
      <c r="G3878" s="4">
        <v>8.9</v>
      </c>
      <c r="H3878" s="4">
        <v>3104</v>
      </c>
      <c r="I3878" s="4">
        <v>3</v>
      </c>
      <c r="J3878" s="4">
        <v>12</v>
      </c>
      <c r="K3878" s="4">
        <v>1</v>
      </c>
      <c r="L3878" s="4">
        <v>3</v>
      </c>
      <c r="M3878" s="4">
        <v>2</v>
      </c>
      <c r="N3878" s="4">
        <v>31.8</v>
      </c>
      <c r="O3878" s="4">
        <f t="shared" si="480"/>
        <v>5</v>
      </c>
      <c r="P3878" s="4">
        <f t="shared" si="481"/>
        <v>3</v>
      </c>
      <c r="Q3878" s="4">
        <f t="shared" si="482"/>
        <v>4</v>
      </c>
      <c r="R3878" s="4">
        <f t="shared" si="483"/>
        <v>12</v>
      </c>
      <c r="S3878" s="4">
        <f t="shared" si="484"/>
        <v>129</v>
      </c>
      <c r="T3878" s="4" t="str">
        <f t="shared" si="485"/>
        <v>A - Top-Kunde</v>
      </c>
      <c r="U3878" s="4">
        <f>ROUND(((E3878-Hilfswerte!$B$20)/Hilfswerte!$B$21)+((F3878-Hilfswerte!$B$22)/Hilfswerte!$B$23)+((G3878-Hilfswerte!$B$24)/Hilfswerte!$B$25)+0.1*INDEX(Hilfswerte!$B$4:$B$15,MATCH(C3878,Hilfswerte!$A$4:$A$15,0)),2)</f>
        <v>-0.56999999999999995</v>
      </c>
      <c r="V3878" s="4">
        <f>ROUND(SQRT((((E3878-Hilfswerte!$B$20)/Hilfswerte!$B$21)-Hilfswerte!$B$28)^2+(((F3878-Hilfswerte!$B$22)/Hilfswerte!$B$23)-Hilfswerte!$B$29)^2+(((G3878-Hilfswerte!$B$24)/Hilfswerte!$B$25)-Hilfswerte!$B$30)^2),3)</f>
        <v>0.84599999999999997</v>
      </c>
      <c r="W3878" s="4">
        <f>ROUND(E3878*Hilfswerte!$B$31,0)</f>
        <v>6989</v>
      </c>
      <c r="X3878" s="4">
        <f t="shared" si="486"/>
        <v>3885</v>
      </c>
      <c r="Y3878" s="4" t="str">
        <f>IF(T3878="A - Top-Kunde","bereits Top-Kunde",IF(AND(V3878&lt;=Hilfswerte!$B$34,H3878&lt;0.5*W3878),"Hoch",IF(AND(V3878&lt;=Hilfswerte!$B$35,H3878&lt;0.7*W3878),"Mittel","Niedrig")))</f>
        <v>bereits Top-Kunde</v>
      </c>
      <c r="Z3878" s="4">
        <f t="shared" si="487"/>
        <v>4.2</v>
      </c>
      <c r="AA3878" s="4" t="str">
        <f>IF(J3878&gt;365,"Bereits abgewandert (Segment D)",IF(Z3878&gt;=Hilfswerte!$B$38,"Rot - akut gefaehrdet",IF(Z3878&gt;=Hilfswerte!$B$39,"Gelb - beobachten","Gruen - stabil")))</f>
        <v>Gruen - stabil</v>
      </c>
    </row>
    <row r="3879" spans="1:27" ht="15" customHeight="1" x14ac:dyDescent="0.25">
      <c r="A3879" s="4" t="s">
        <v>4226</v>
      </c>
      <c r="B3879" s="4" t="s">
        <v>433</v>
      </c>
      <c r="C3879" s="4" t="s">
        <v>29</v>
      </c>
      <c r="D3879" s="4" t="s">
        <v>117</v>
      </c>
      <c r="E3879" s="4">
        <v>218</v>
      </c>
      <c r="F3879" s="4">
        <v>26.2</v>
      </c>
      <c r="G3879" s="4">
        <v>3.3</v>
      </c>
      <c r="H3879" s="4">
        <v>7228</v>
      </c>
      <c r="I3879" s="4">
        <v>1</v>
      </c>
      <c r="J3879" s="4">
        <v>202</v>
      </c>
      <c r="K3879" s="4">
        <v>0</v>
      </c>
      <c r="L3879" s="4">
        <v>3</v>
      </c>
      <c r="M3879" s="4">
        <v>6</v>
      </c>
      <c r="N3879" s="4">
        <v>7</v>
      </c>
      <c r="O3879" s="4">
        <f t="shared" si="480"/>
        <v>2</v>
      </c>
      <c r="P3879" s="4">
        <f t="shared" si="481"/>
        <v>1</v>
      </c>
      <c r="Q3879" s="4">
        <f t="shared" si="482"/>
        <v>4</v>
      </c>
      <c r="R3879" s="4">
        <f t="shared" si="483"/>
        <v>7</v>
      </c>
      <c r="S3879" s="4">
        <f t="shared" si="484"/>
        <v>72.599999999999994</v>
      </c>
      <c r="T3879" s="4" t="str">
        <f t="shared" si="485"/>
        <v>C - Entwicklungspotenzial</v>
      </c>
      <c r="U3879" s="4">
        <f>ROUND(((E3879-Hilfswerte!$B$20)/Hilfswerte!$B$21)+((F3879-Hilfswerte!$B$22)/Hilfswerte!$B$23)+((G3879-Hilfswerte!$B$24)/Hilfswerte!$B$25)+0.1*INDEX(Hilfswerte!$B$4:$B$15,MATCH(C3879,Hilfswerte!$A$4:$A$15,0)),2)</f>
        <v>-0.44</v>
      </c>
      <c r="V3879" s="4">
        <f>ROUND(SQRT((((E3879-Hilfswerte!$B$20)/Hilfswerte!$B$21)-Hilfswerte!$B$28)^2+(((F3879-Hilfswerte!$B$22)/Hilfswerte!$B$23)-Hilfswerte!$B$29)^2+(((G3879-Hilfswerte!$B$24)/Hilfswerte!$B$25)-Hilfswerte!$B$30)^2),3)</f>
        <v>1.292</v>
      </c>
      <c r="W3879" s="4">
        <f>ROUND(E3879*Hilfswerte!$B$31,0)</f>
        <v>44809</v>
      </c>
      <c r="X3879" s="4">
        <f t="shared" si="486"/>
        <v>37581</v>
      </c>
      <c r="Y3879" s="4" t="str">
        <f>IF(T3879="A - Top-Kunde","bereits Top-Kunde",IF(AND(V3879&lt;=Hilfswerte!$B$34,H3879&lt;0.5*W3879),"Hoch",IF(AND(V3879&lt;=Hilfswerte!$B$35,H3879&lt;0.7*W3879),"Mittel","Niedrig")))</f>
        <v>Niedrig</v>
      </c>
      <c r="Z3879" s="4">
        <f t="shared" si="487"/>
        <v>10.7</v>
      </c>
      <c r="AA3879" s="4" t="str">
        <f>IF(J3879&gt;365,"Bereits abgewandert (Segment D)",IF(Z3879&gt;=Hilfswerte!$B$38,"Rot - akut gefaehrdet",IF(Z3879&gt;=Hilfswerte!$B$39,"Gelb - beobachten","Gruen - stabil")))</f>
        <v>Gruen - stabil</v>
      </c>
    </row>
    <row r="3880" spans="1:27" ht="15" customHeight="1" x14ac:dyDescent="0.25">
      <c r="A3880" s="4" t="s">
        <v>4227</v>
      </c>
      <c r="B3880" s="4" t="s">
        <v>37</v>
      </c>
      <c r="C3880" s="4" t="s">
        <v>62</v>
      </c>
      <c r="D3880" s="4" t="s">
        <v>93</v>
      </c>
      <c r="E3880" s="4">
        <v>320</v>
      </c>
      <c r="F3880" s="4">
        <v>57</v>
      </c>
      <c r="G3880" s="4">
        <v>7.4</v>
      </c>
      <c r="H3880" s="4">
        <v>9037</v>
      </c>
      <c r="I3880" s="4">
        <v>5</v>
      </c>
      <c r="J3880" s="4">
        <v>30</v>
      </c>
      <c r="K3880" s="4">
        <v>0</v>
      </c>
      <c r="L3880" s="4">
        <v>39</v>
      </c>
      <c r="M3880" s="4">
        <v>3</v>
      </c>
      <c r="N3880" s="4">
        <v>14.9</v>
      </c>
      <c r="O3880" s="4">
        <f t="shared" si="480"/>
        <v>5</v>
      </c>
      <c r="P3880" s="4">
        <f t="shared" si="481"/>
        <v>5</v>
      </c>
      <c r="Q3880" s="4">
        <f t="shared" si="482"/>
        <v>5</v>
      </c>
      <c r="R3880" s="4">
        <f t="shared" si="483"/>
        <v>15</v>
      </c>
      <c r="S3880" s="4">
        <f t="shared" si="484"/>
        <v>145.80000000000001</v>
      </c>
      <c r="T3880" s="4" t="str">
        <f t="shared" si="485"/>
        <v>A - Top-Kunde</v>
      </c>
      <c r="U3880" s="4">
        <f>ROUND(((E3880-Hilfswerte!$B$20)/Hilfswerte!$B$21)+((F3880-Hilfswerte!$B$22)/Hilfswerte!$B$23)+((G3880-Hilfswerte!$B$24)/Hilfswerte!$B$25)+0.1*INDEX(Hilfswerte!$B$4:$B$15,MATCH(C3880,Hilfswerte!$A$4:$A$15,0)),2)</f>
        <v>1.35</v>
      </c>
      <c r="V3880" s="4">
        <f>ROUND(SQRT((((E3880-Hilfswerte!$B$20)/Hilfswerte!$B$21)-Hilfswerte!$B$28)^2+(((F3880-Hilfswerte!$B$22)/Hilfswerte!$B$23)-Hilfswerte!$B$29)^2+(((G3880-Hilfswerte!$B$24)/Hilfswerte!$B$25)-Hilfswerte!$B$30)^2),3)</f>
        <v>0.95599999999999996</v>
      </c>
      <c r="W3880" s="4">
        <f>ROUND(E3880*Hilfswerte!$B$31,0)</f>
        <v>65775</v>
      </c>
      <c r="X3880" s="4">
        <f t="shared" si="486"/>
        <v>56738</v>
      </c>
      <c r="Y3880" s="4" t="str">
        <f>IF(T3880="A - Top-Kunde","bereits Top-Kunde",IF(AND(V3880&lt;=Hilfswerte!$B$34,H3880&lt;0.5*W3880),"Hoch",IF(AND(V3880&lt;=Hilfswerte!$B$35,H3880&lt;0.7*W3880),"Mittel","Niedrig")))</f>
        <v>bereits Top-Kunde</v>
      </c>
      <c r="Z3880" s="4">
        <f t="shared" si="487"/>
        <v>9.3000000000000007</v>
      </c>
      <c r="AA3880" s="4" t="str">
        <f>IF(J3880&gt;365,"Bereits abgewandert (Segment D)",IF(Z3880&gt;=Hilfswerte!$B$38,"Rot - akut gefaehrdet",IF(Z3880&gt;=Hilfswerte!$B$39,"Gelb - beobachten","Gruen - stabil")))</f>
        <v>Gruen - stabil</v>
      </c>
    </row>
    <row r="3881" spans="1:27" ht="15" customHeight="1" x14ac:dyDescent="0.25">
      <c r="A3881" s="4" t="s">
        <v>4228</v>
      </c>
      <c r="B3881" s="4" t="s">
        <v>365</v>
      </c>
      <c r="C3881" s="4" t="s">
        <v>33</v>
      </c>
      <c r="D3881" s="4" t="s">
        <v>30</v>
      </c>
      <c r="E3881" s="4">
        <v>28</v>
      </c>
      <c r="F3881" s="4">
        <v>4.5999999999999996</v>
      </c>
      <c r="G3881" s="4">
        <v>0.7</v>
      </c>
      <c r="H3881" s="4">
        <v>2996</v>
      </c>
      <c r="I3881" s="4">
        <v>5</v>
      </c>
      <c r="J3881" s="4">
        <v>72</v>
      </c>
      <c r="K3881" s="4">
        <v>0</v>
      </c>
      <c r="L3881" s="4">
        <v>30</v>
      </c>
      <c r="M3881" s="4">
        <v>5</v>
      </c>
      <c r="N3881" s="4">
        <v>-14.8</v>
      </c>
      <c r="O3881" s="4">
        <f t="shared" si="480"/>
        <v>4</v>
      </c>
      <c r="P3881" s="4">
        <f t="shared" si="481"/>
        <v>5</v>
      </c>
      <c r="Q3881" s="4">
        <f t="shared" si="482"/>
        <v>4</v>
      </c>
      <c r="R3881" s="4">
        <f t="shared" si="483"/>
        <v>13</v>
      </c>
      <c r="S3881" s="4">
        <f t="shared" si="484"/>
        <v>113.6</v>
      </c>
      <c r="T3881" s="4" t="str">
        <f t="shared" si="485"/>
        <v>B - Kernkunde</v>
      </c>
      <c r="U3881" s="4">
        <f>ROUND(((E3881-Hilfswerte!$B$20)/Hilfswerte!$B$21)+((F3881-Hilfswerte!$B$22)/Hilfswerte!$B$23)+((G3881-Hilfswerte!$B$24)/Hilfswerte!$B$25)+0.1*INDEX(Hilfswerte!$B$4:$B$15,MATCH(C3881,Hilfswerte!$A$4:$A$15,0)),2)</f>
        <v>-2.2999999999999998</v>
      </c>
      <c r="V3881" s="4">
        <f>ROUND(SQRT((((E3881-Hilfswerte!$B$20)/Hilfswerte!$B$21)-Hilfswerte!$B$28)^2+(((F3881-Hilfswerte!$B$22)/Hilfswerte!$B$23)-Hilfswerte!$B$29)^2+(((G3881-Hilfswerte!$B$24)/Hilfswerte!$B$25)-Hilfswerte!$B$30)^2),3)</f>
        <v>1.87</v>
      </c>
      <c r="W3881" s="4">
        <f>ROUND(E3881*Hilfswerte!$B$31,0)</f>
        <v>5755</v>
      </c>
      <c r="X3881" s="4">
        <f t="shared" si="486"/>
        <v>2759</v>
      </c>
      <c r="Y3881" s="4" t="str">
        <f>IF(T3881="A - Top-Kunde","bereits Top-Kunde",IF(AND(V3881&lt;=Hilfswerte!$B$34,H3881&lt;0.5*W3881),"Hoch",IF(AND(V3881&lt;=Hilfswerte!$B$35,H3881&lt;0.7*W3881),"Mittel","Niedrig")))</f>
        <v>Niedrig</v>
      </c>
      <c r="Z3881" s="4">
        <f t="shared" si="487"/>
        <v>15.5</v>
      </c>
      <c r="AA3881" s="4" t="str">
        <f>IF(J3881&gt;365,"Bereits abgewandert (Segment D)",IF(Z3881&gt;=Hilfswerte!$B$38,"Rot - akut gefaehrdet",IF(Z3881&gt;=Hilfswerte!$B$39,"Gelb - beobachten","Gruen - stabil")))</f>
        <v>Gelb - beobachten</v>
      </c>
    </row>
    <row r="3882" spans="1:27" ht="15" customHeight="1" x14ac:dyDescent="0.25">
      <c r="A3882" s="4" t="s">
        <v>4229</v>
      </c>
      <c r="B3882" s="4" t="s">
        <v>820</v>
      </c>
      <c r="C3882" s="4" t="s">
        <v>89</v>
      </c>
      <c r="D3882" s="4" t="s">
        <v>30</v>
      </c>
      <c r="E3882" s="4">
        <v>101</v>
      </c>
      <c r="F3882" s="4">
        <v>12.8</v>
      </c>
      <c r="G3882" s="4">
        <v>5.8</v>
      </c>
      <c r="H3882" s="4">
        <v>2968</v>
      </c>
      <c r="I3882" s="4">
        <v>1</v>
      </c>
      <c r="J3882" s="4">
        <v>210</v>
      </c>
      <c r="K3882" s="4">
        <v>0</v>
      </c>
      <c r="L3882" s="4">
        <v>17</v>
      </c>
      <c r="M3882" s="4">
        <v>5</v>
      </c>
      <c r="N3882" s="4">
        <v>29.1</v>
      </c>
      <c r="O3882" s="4">
        <f t="shared" si="480"/>
        <v>2</v>
      </c>
      <c r="P3882" s="4">
        <f t="shared" si="481"/>
        <v>1</v>
      </c>
      <c r="Q3882" s="4">
        <f t="shared" si="482"/>
        <v>4</v>
      </c>
      <c r="R3882" s="4">
        <f t="shared" si="483"/>
        <v>7</v>
      </c>
      <c r="S3882" s="4">
        <f t="shared" si="484"/>
        <v>79.5</v>
      </c>
      <c r="T3882" s="4" t="str">
        <f t="shared" si="485"/>
        <v>C - Entwicklungspotenzial</v>
      </c>
      <c r="U3882" s="4">
        <f>ROUND(((E3882-Hilfswerte!$B$20)/Hilfswerte!$B$21)+((F3882-Hilfswerte!$B$22)/Hilfswerte!$B$23)+((G3882-Hilfswerte!$B$24)/Hilfswerte!$B$25)+0.1*INDEX(Hilfswerte!$B$4:$B$15,MATCH(C3882,Hilfswerte!$A$4:$A$15,0)),2)</f>
        <v>-0.76</v>
      </c>
      <c r="V3882" s="4">
        <f>ROUND(SQRT((((E3882-Hilfswerte!$B$20)/Hilfswerte!$B$21)-Hilfswerte!$B$28)^2+(((F3882-Hilfswerte!$B$22)/Hilfswerte!$B$23)-Hilfswerte!$B$29)^2+(((G3882-Hilfswerte!$B$24)/Hilfswerte!$B$25)-Hilfswerte!$B$30)^2),3)</f>
        <v>1.01</v>
      </c>
      <c r="W3882" s="4">
        <f>ROUND(E3882*Hilfswerte!$B$31,0)</f>
        <v>20760</v>
      </c>
      <c r="X3882" s="4">
        <f t="shared" si="486"/>
        <v>17792</v>
      </c>
      <c r="Y3882" s="4" t="str">
        <f>IF(T3882="A - Top-Kunde","bereits Top-Kunde",IF(AND(V3882&lt;=Hilfswerte!$B$34,H3882&lt;0.5*W3882),"Hoch",IF(AND(V3882&lt;=Hilfswerte!$B$35,H3882&lt;0.7*W3882),"Mittel","Niedrig")))</f>
        <v>Mittel</v>
      </c>
      <c r="Z3882" s="4">
        <f t="shared" si="487"/>
        <v>13.9</v>
      </c>
      <c r="AA3882" s="4" t="str">
        <f>IF(J3882&gt;365,"Bereits abgewandert (Segment D)",IF(Z3882&gt;=Hilfswerte!$B$38,"Rot - akut gefaehrdet",IF(Z3882&gt;=Hilfswerte!$B$39,"Gelb - beobachten","Gruen - stabil")))</f>
        <v>Gelb - beobachten</v>
      </c>
    </row>
    <row r="3883" spans="1:27" ht="15" customHeight="1" x14ac:dyDescent="0.25">
      <c r="A3883" s="4" t="s">
        <v>4230</v>
      </c>
      <c r="B3883" s="4" t="s">
        <v>713</v>
      </c>
      <c r="C3883" s="4" t="s">
        <v>59</v>
      </c>
      <c r="D3883" s="4" t="s">
        <v>30</v>
      </c>
      <c r="E3883" s="4">
        <v>49</v>
      </c>
      <c r="F3883" s="4">
        <v>10.199999999999999</v>
      </c>
      <c r="G3883" s="4">
        <v>2.1</v>
      </c>
      <c r="H3883" s="4">
        <v>9165</v>
      </c>
      <c r="I3883" s="4">
        <v>1</v>
      </c>
      <c r="J3883" s="4">
        <v>47</v>
      </c>
      <c r="K3883" s="4">
        <v>1</v>
      </c>
      <c r="L3883" s="4">
        <v>21</v>
      </c>
      <c r="M3883" s="4">
        <v>5</v>
      </c>
      <c r="N3883" s="4">
        <v>21.2</v>
      </c>
      <c r="O3883" s="4">
        <f t="shared" si="480"/>
        <v>4</v>
      </c>
      <c r="P3883" s="4">
        <f t="shared" si="481"/>
        <v>1</v>
      </c>
      <c r="Q3883" s="4">
        <f t="shared" si="482"/>
        <v>5</v>
      </c>
      <c r="R3883" s="4">
        <f t="shared" si="483"/>
        <v>10</v>
      </c>
      <c r="S3883" s="4">
        <f t="shared" si="484"/>
        <v>98.3</v>
      </c>
      <c r="T3883" s="4" t="str">
        <f t="shared" si="485"/>
        <v>C - Entwicklungspotenzial</v>
      </c>
      <c r="U3883" s="4">
        <f>ROUND(((E3883-Hilfswerte!$B$20)/Hilfswerte!$B$21)+((F3883-Hilfswerte!$B$22)/Hilfswerte!$B$23)+((G3883-Hilfswerte!$B$24)/Hilfswerte!$B$25)+0.1*INDEX(Hilfswerte!$B$4:$B$15,MATCH(C3883,Hilfswerte!$A$4:$A$15,0)),2)</f>
        <v>-1.99</v>
      </c>
      <c r="V3883" s="4">
        <f>ROUND(SQRT((((E3883-Hilfswerte!$B$20)/Hilfswerte!$B$21)-Hilfswerte!$B$28)^2+(((F3883-Hilfswerte!$B$22)/Hilfswerte!$B$23)-Hilfswerte!$B$29)^2+(((G3883-Hilfswerte!$B$24)/Hilfswerte!$B$25)-Hilfswerte!$B$30)^2),3)</f>
        <v>1.611</v>
      </c>
      <c r="W3883" s="4">
        <f>ROUND(E3883*Hilfswerte!$B$31,0)</f>
        <v>10072</v>
      </c>
      <c r="X3883" s="4">
        <f t="shared" si="486"/>
        <v>907</v>
      </c>
      <c r="Y3883" s="4" t="str">
        <f>IF(T3883="A - Top-Kunde","bereits Top-Kunde",IF(AND(V3883&lt;=Hilfswerte!$B$34,H3883&lt;0.5*W3883),"Hoch",IF(AND(V3883&lt;=Hilfswerte!$B$35,H3883&lt;0.7*W3883),"Mittel","Niedrig")))</f>
        <v>Niedrig</v>
      </c>
      <c r="Z3883" s="4">
        <f t="shared" si="487"/>
        <v>9.6</v>
      </c>
      <c r="AA3883" s="4" t="str">
        <f>IF(J3883&gt;365,"Bereits abgewandert (Segment D)",IF(Z3883&gt;=Hilfswerte!$B$38,"Rot - akut gefaehrdet",IF(Z3883&gt;=Hilfswerte!$B$39,"Gelb - beobachten","Gruen - stabil")))</f>
        <v>Gruen - stabil</v>
      </c>
    </row>
    <row r="3884" spans="1:27" ht="15" customHeight="1" x14ac:dyDescent="0.25">
      <c r="A3884" s="4" t="s">
        <v>4231</v>
      </c>
      <c r="B3884" s="4" t="s">
        <v>381</v>
      </c>
      <c r="C3884" s="4" t="s">
        <v>38</v>
      </c>
      <c r="D3884" s="4" t="s">
        <v>30</v>
      </c>
      <c r="E3884" s="4">
        <v>37</v>
      </c>
      <c r="F3884" s="4">
        <v>7.6</v>
      </c>
      <c r="G3884" s="4">
        <v>11.4</v>
      </c>
      <c r="H3884" s="4">
        <v>1360</v>
      </c>
      <c r="I3884" s="4">
        <v>2</v>
      </c>
      <c r="J3884" s="4">
        <v>181</v>
      </c>
      <c r="K3884" s="4">
        <v>0</v>
      </c>
      <c r="L3884" s="4">
        <v>20</v>
      </c>
      <c r="M3884" s="4">
        <v>2</v>
      </c>
      <c r="N3884" s="4">
        <v>41.8</v>
      </c>
      <c r="O3884" s="4">
        <f t="shared" si="480"/>
        <v>2</v>
      </c>
      <c r="P3884" s="4">
        <f t="shared" si="481"/>
        <v>2</v>
      </c>
      <c r="Q3884" s="4">
        <f t="shared" si="482"/>
        <v>3</v>
      </c>
      <c r="R3884" s="4">
        <f t="shared" si="483"/>
        <v>7</v>
      </c>
      <c r="S3884" s="4">
        <f t="shared" si="484"/>
        <v>84.9</v>
      </c>
      <c r="T3884" s="4" t="str">
        <f t="shared" si="485"/>
        <v>C - Entwicklungspotenzial</v>
      </c>
      <c r="U3884" s="4">
        <f>ROUND(((E3884-Hilfswerte!$B$20)/Hilfswerte!$B$21)+((F3884-Hilfswerte!$B$22)/Hilfswerte!$B$23)+((G3884-Hilfswerte!$B$24)/Hilfswerte!$B$25)+0.1*INDEX(Hilfswerte!$B$4:$B$15,MATCH(C3884,Hilfswerte!$A$4:$A$15,0)),2)</f>
        <v>-0.19</v>
      </c>
      <c r="V3884" s="4">
        <f>ROUND(SQRT((((E3884-Hilfswerte!$B$20)/Hilfswerte!$B$21)-Hilfswerte!$B$28)^2+(((F3884-Hilfswerte!$B$22)/Hilfswerte!$B$23)-Hilfswerte!$B$29)^2+(((G3884-Hilfswerte!$B$24)/Hilfswerte!$B$25)-Hilfswerte!$B$30)^2),3)</f>
        <v>0.77800000000000002</v>
      </c>
      <c r="W3884" s="4">
        <f>ROUND(E3884*Hilfswerte!$B$31,0)</f>
        <v>7605</v>
      </c>
      <c r="X3884" s="4">
        <f t="shared" si="486"/>
        <v>6245</v>
      </c>
      <c r="Y3884" s="4" t="str">
        <f>IF(T3884="A - Top-Kunde","bereits Top-Kunde",IF(AND(V3884&lt;=Hilfswerte!$B$34,H3884&lt;0.5*W3884),"Hoch",IF(AND(V3884&lt;=Hilfswerte!$B$35,H3884&lt;0.7*W3884),"Mittel","Niedrig")))</f>
        <v>Hoch</v>
      </c>
      <c r="Z3884" s="4">
        <f t="shared" si="487"/>
        <v>13.1</v>
      </c>
      <c r="AA3884" s="4" t="str">
        <f>IF(J3884&gt;365,"Bereits abgewandert (Segment D)",IF(Z3884&gt;=Hilfswerte!$B$38,"Rot - akut gefaehrdet",IF(Z3884&gt;=Hilfswerte!$B$39,"Gelb - beobachten","Gruen - stabil")))</f>
        <v>Gruen - stabil</v>
      </c>
    </row>
    <row r="3885" spans="1:27" ht="15" customHeight="1" x14ac:dyDescent="0.25">
      <c r="A3885" s="4" t="s">
        <v>4232</v>
      </c>
      <c r="B3885" s="4" t="s">
        <v>897</v>
      </c>
      <c r="C3885" s="4" t="s">
        <v>55</v>
      </c>
      <c r="D3885" s="4" t="s">
        <v>30</v>
      </c>
      <c r="E3885" s="4">
        <v>102</v>
      </c>
      <c r="F3885" s="4">
        <v>25.8</v>
      </c>
      <c r="G3885" s="4">
        <v>9.5</v>
      </c>
      <c r="H3885" s="4">
        <v>16310</v>
      </c>
      <c r="I3885" s="4">
        <v>8</v>
      </c>
      <c r="J3885" s="4">
        <v>2</v>
      </c>
      <c r="K3885" s="4">
        <v>2</v>
      </c>
      <c r="L3885" s="4">
        <v>1</v>
      </c>
      <c r="M3885" s="4">
        <v>2</v>
      </c>
      <c r="N3885" s="4">
        <v>-13</v>
      </c>
      <c r="O3885" s="4">
        <f t="shared" si="480"/>
        <v>5</v>
      </c>
      <c r="P3885" s="4">
        <f t="shared" si="481"/>
        <v>5</v>
      </c>
      <c r="Q3885" s="4">
        <f t="shared" si="482"/>
        <v>5</v>
      </c>
      <c r="R3885" s="4">
        <f t="shared" si="483"/>
        <v>15</v>
      </c>
      <c r="S3885" s="4">
        <f t="shared" si="484"/>
        <v>131.19999999999999</v>
      </c>
      <c r="T3885" s="4" t="str">
        <f t="shared" si="485"/>
        <v>A - Top-Kunde</v>
      </c>
      <c r="U3885" s="4">
        <f>ROUND(((E3885-Hilfswerte!$B$20)/Hilfswerte!$B$21)+((F3885-Hilfswerte!$B$22)/Hilfswerte!$B$23)+((G3885-Hilfswerte!$B$24)/Hilfswerte!$B$25)+0.1*INDEX(Hilfswerte!$B$4:$B$15,MATCH(C3885,Hilfswerte!$A$4:$A$15,0)),2)</f>
        <v>0.06</v>
      </c>
      <c r="V3885" s="4">
        <f>ROUND(SQRT((((E3885-Hilfswerte!$B$20)/Hilfswerte!$B$21)-Hilfswerte!$B$28)^2+(((F3885-Hilfswerte!$B$22)/Hilfswerte!$B$23)-Hilfswerte!$B$29)^2+(((G3885-Hilfswerte!$B$24)/Hilfswerte!$B$25)-Hilfswerte!$B$30)^2),3)</f>
        <v>0.44400000000000001</v>
      </c>
      <c r="W3885" s="4">
        <f>ROUND(E3885*Hilfswerte!$B$31,0)</f>
        <v>20966</v>
      </c>
      <c r="X3885" s="4">
        <f t="shared" si="486"/>
        <v>4656</v>
      </c>
      <c r="Y3885" s="4" t="str">
        <f>IF(T3885="A - Top-Kunde","bereits Top-Kunde",IF(AND(V3885&lt;=Hilfswerte!$B$34,H3885&lt;0.5*W3885),"Hoch",IF(AND(V3885&lt;=Hilfswerte!$B$35,H3885&lt;0.7*W3885),"Mittel","Niedrig")))</f>
        <v>bereits Top-Kunde</v>
      </c>
      <c r="Z3885" s="4">
        <f t="shared" si="487"/>
        <v>11.5</v>
      </c>
      <c r="AA3885" s="4" t="str">
        <f>IF(J3885&gt;365,"Bereits abgewandert (Segment D)",IF(Z3885&gt;=Hilfswerte!$B$38,"Rot - akut gefaehrdet",IF(Z3885&gt;=Hilfswerte!$B$39,"Gelb - beobachten","Gruen - stabil")))</f>
        <v>Gruen - stabil</v>
      </c>
    </row>
    <row r="3886" spans="1:27" ht="15" customHeight="1" x14ac:dyDescent="0.25">
      <c r="A3886" s="4" t="s">
        <v>4233</v>
      </c>
      <c r="B3886" s="4" t="s">
        <v>464</v>
      </c>
      <c r="C3886" s="4" t="s">
        <v>33</v>
      </c>
      <c r="D3886" s="4" t="s">
        <v>30</v>
      </c>
      <c r="E3886" s="4">
        <v>117</v>
      </c>
      <c r="F3886" s="4">
        <v>38.299999999999997</v>
      </c>
      <c r="G3886" s="4">
        <v>12</v>
      </c>
      <c r="H3886" s="4">
        <v>7945</v>
      </c>
      <c r="I3886" s="4">
        <v>1</v>
      </c>
      <c r="J3886" s="4">
        <v>292</v>
      </c>
      <c r="K3886" s="4">
        <v>0</v>
      </c>
      <c r="L3886" s="4">
        <v>25</v>
      </c>
      <c r="M3886" s="4">
        <v>6</v>
      </c>
      <c r="N3886" s="4">
        <v>-4.2</v>
      </c>
      <c r="O3886" s="4">
        <f t="shared" si="480"/>
        <v>2</v>
      </c>
      <c r="P3886" s="4">
        <f t="shared" si="481"/>
        <v>1</v>
      </c>
      <c r="Q3886" s="4">
        <f t="shared" si="482"/>
        <v>5</v>
      </c>
      <c r="R3886" s="4">
        <f t="shared" si="483"/>
        <v>8</v>
      </c>
      <c r="S3886" s="4">
        <f t="shared" si="484"/>
        <v>70.400000000000006</v>
      </c>
      <c r="T3886" s="4" t="str">
        <f t="shared" si="485"/>
        <v>C - Entwicklungspotenzial</v>
      </c>
      <c r="U3886" s="4">
        <f>ROUND(((E3886-Hilfswerte!$B$20)/Hilfswerte!$B$21)+((F3886-Hilfswerte!$B$22)/Hilfswerte!$B$23)+((G3886-Hilfswerte!$B$24)/Hilfswerte!$B$25)+0.1*INDEX(Hilfswerte!$B$4:$B$15,MATCH(C3886,Hilfswerte!$A$4:$A$15,0)),2)</f>
        <v>0.49</v>
      </c>
      <c r="V3886" s="4">
        <f>ROUND(SQRT((((E3886-Hilfswerte!$B$20)/Hilfswerte!$B$21)-Hilfswerte!$B$28)^2+(((F3886-Hilfswerte!$B$22)/Hilfswerte!$B$23)-Hilfswerte!$B$29)^2+(((G3886-Hilfswerte!$B$24)/Hilfswerte!$B$25)-Hilfswerte!$B$30)^2),3)</f>
        <v>0.248</v>
      </c>
      <c r="W3886" s="4">
        <f>ROUND(E3886*Hilfswerte!$B$31,0)</f>
        <v>24049</v>
      </c>
      <c r="X3886" s="4">
        <f t="shared" si="486"/>
        <v>16104</v>
      </c>
      <c r="Y3886" s="4" t="str">
        <f>IF(T3886="A - Top-Kunde","bereits Top-Kunde",IF(AND(V3886&lt;=Hilfswerte!$B$34,H3886&lt;0.5*W3886),"Hoch",IF(AND(V3886&lt;=Hilfswerte!$B$35,H3886&lt;0.7*W3886),"Mittel","Niedrig")))</f>
        <v>Hoch</v>
      </c>
      <c r="Z3886" s="4">
        <f t="shared" si="487"/>
        <v>21.3</v>
      </c>
      <c r="AA3886" s="4" t="str">
        <f>IF(J3886&gt;365,"Bereits abgewandert (Segment D)",IF(Z3886&gt;=Hilfswerte!$B$38,"Rot - akut gefaehrdet",IF(Z3886&gt;=Hilfswerte!$B$39,"Gelb - beobachten","Gruen - stabil")))</f>
        <v>Rot - akut gefaehrdet</v>
      </c>
    </row>
    <row r="3887" spans="1:27" ht="15" customHeight="1" x14ac:dyDescent="0.25">
      <c r="A3887" s="4" t="s">
        <v>4234</v>
      </c>
      <c r="B3887" s="4" t="s">
        <v>701</v>
      </c>
      <c r="C3887" s="4" t="s">
        <v>89</v>
      </c>
      <c r="D3887" s="4" t="s">
        <v>30</v>
      </c>
      <c r="E3887" s="4">
        <v>1019</v>
      </c>
      <c r="F3887" s="4">
        <v>174.6</v>
      </c>
      <c r="G3887" s="4">
        <v>18.5</v>
      </c>
      <c r="H3887" s="4">
        <v>75376</v>
      </c>
      <c r="I3887" s="4">
        <v>2</v>
      </c>
      <c r="J3887" s="4">
        <v>219</v>
      </c>
      <c r="K3887" s="4">
        <v>0</v>
      </c>
      <c r="L3887" s="4">
        <v>53</v>
      </c>
      <c r="M3887" s="4">
        <v>6</v>
      </c>
      <c r="N3887" s="4">
        <v>-10</v>
      </c>
      <c r="O3887" s="4">
        <f t="shared" si="480"/>
        <v>2</v>
      </c>
      <c r="P3887" s="4">
        <f t="shared" si="481"/>
        <v>2</v>
      </c>
      <c r="Q3887" s="4">
        <f t="shared" si="482"/>
        <v>5</v>
      </c>
      <c r="R3887" s="4">
        <f t="shared" si="483"/>
        <v>9</v>
      </c>
      <c r="S3887" s="4">
        <f t="shared" si="484"/>
        <v>69.099999999999994</v>
      </c>
      <c r="T3887" s="4" t="str">
        <f t="shared" si="485"/>
        <v>C - Entwicklungspotenzial</v>
      </c>
      <c r="U3887" s="4">
        <f>ROUND(((E3887-Hilfswerte!$B$20)/Hilfswerte!$B$21)+((F3887-Hilfswerte!$B$22)/Hilfswerte!$B$23)+((G3887-Hilfswerte!$B$24)/Hilfswerte!$B$25)+0.1*INDEX(Hilfswerte!$B$4:$B$15,MATCH(C3887,Hilfswerte!$A$4:$A$15,0)),2)</f>
        <v>8.1</v>
      </c>
      <c r="V3887" s="4">
        <f>ROUND(SQRT((((E3887-Hilfswerte!$B$20)/Hilfswerte!$B$21)-Hilfswerte!$B$28)^2+(((F3887-Hilfswerte!$B$22)/Hilfswerte!$B$23)-Hilfswerte!$B$29)^2+(((G3887-Hilfswerte!$B$24)/Hilfswerte!$B$25)-Hilfswerte!$B$30)^2),3)</f>
        <v>4.55</v>
      </c>
      <c r="W3887" s="4">
        <f>ROUND(E3887*Hilfswerte!$B$31,0)</f>
        <v>209452</v>
      </c>
      <c r="X3887" s="4">
        <f t="shared" si="486"/>
        <v>134076</v>
      </c>
      <c r="Y3887" s="4" t="str">
        <f>IF(T3887="A - Top-Kunde","bereits Top-Kunde",IF(AND(V3887&lt;=Hilfswerte!$B$34,H3887&lt;0.5*W3887),"Hoch",IF(AND(V3887&lt;=Hilfswerte!$B$35,H3887&lt;0.7*W3887),"Mittel","Niedrig")))</f>
        <v>Niedrig</v>
      </c>
      <c r="Z3887" s="4">
        <f t="shared" si="487"/>
        <v>25.6</v>
      </c>
      <c r="AA3887" s="4" t="str">
        <f>IF(J3887&gt;365,"Bereits abgewandert (Segment D)",IF(Z3887&gt;=Hilfswerte!$B$38,"Rot - akut gefaehrdet",IF(Z3887&gt;=Hilfswerte!$B$39,"Gelb - beobachten","Gruen - stabil")))</f>
        <v>Rot - akut gefaehrdet</v>
      </c>
    </row>
    <row r="3888" spans="1:27" ht="15" customHeight="1" x14ac:dyDescent="0.25">
      <c r="A3888" s="4" t="s">
        <v>4235</v>
      </c>
      <c r="B3888" s="4" t="s">
        <v>617</v>
      </c>
      <c r="C3888" s="4" t="s">
        <v>51</v>
      </c>
      <c r="D3888" s="4" t="s">
        <v>93</v>
      </c>
      <c r="E3888" s="4">
        <v>66</v>
      </c>
      <c r="F3888" s="4">
        <v>12.8</v>
      </c>
      <c r="G3888" s="4">
        <v>16.8</v>
      </c>
      <c r="H3888" s="4">
        <v>2277</v>
      </c>
      <c r="I3888" s="4">
        <v>4</v>
      </c>
      <c r="J3888" s="4">
        <v>14</v>
      </c>
      <c r="K3888" s="4">
        <v>0</v>
      </c>
      <c r="L3888" s="4">
        <v>-3</v>
      </c>
      <c r="M3888" s="4">
        <v>2</v>
      </c>
      <c r="N3888" s="4">
        <v>-2.9</v>
      </c>
      <c r="O3888" s="4">
        <f t="shared" si="480"/>
        <v>5</v>
      </c>
      <c r="P3888" s="4">
        <f t="shared" si="481"/>
        <v>4</v>
      </c>
      <c r="Q3888" s="4">
        <f t="shared" si="482"/>
        <v>3</v>
      </c>
      <c r="R3888" s="4">
        <f t="shared" si="483"/>
        <v>12</v>
      </c>
      <c r="S3888" s="4">
        <f t="shared" si="484"/>
        <v>118.6</v>
      </c>
      <c r="T3888" s="4" t="str">
        <f t="shared" si="485"/>
        <v>B - Kernkunde</v>
      </c>
      <c r="U3888" s="4">
        <f>ROUND(((E3888-Hilfswerte!$B$20)/Hilfswerte!$B$21)+((F3888-Hilfswerte!$B$22)/Hilfswerte!$B$23)+((G3888-Hilfswerte!$B$24)/Hilfswerte!$B$25)+0.1*INDEX(Hilfswerte!$B$4:$B$15,MATCH(C3888,Hilfswerte!$A$4:$A$15,0)),2)</f>
        <v>0.89</v>
      </c>
      <c r="V3888" s="4">
        <f>ROUND(SQRT((((E3888-Hilfswerte!$B$20)/Hilfswerte!$B$21)-Hilfswerte!$B$28)^2+(((F3888-Hilfswerte!$B$22)/Hilfswerte!$B$23)-Hilfswerte!$B$29)^2+(((G3888-Hilfswerte!$B$24)/Hilfswerte!$B$25)-Hilfswerte!$B$30)^2),3)</f>
        <v>1.085</v>
      </c>
      <c r="W3888" s="4">
        <f>ROUND(E3888*Hilfswerte!$B$31,0)</f>
        <v>13566</v>
      </c>
      <c r="X3888" s="4">
        <f t="shared" si="486"/>
        <v>11289</v>
      </c>
      <c r="Y3888" s="4" t="str">
        <f>IF(T3888="A - Top-Kunde","bereits Top-Kunde",IF(AND(V3888&lt;=Hilfswerte!$B$34,H3888&lt;0.5*W3888),"Hoch",IF(AND(V3888&lt;=Hilfswerte!$B$35,H3888&lt;0.7*W3888),"Mittel","Niedrig")))</f>
        <v>Mittel</v>
      </c>
      <c r="Z3888" s="4">
        <f t="shared" si="487"/>
        <v>1.9</v>
      </c>
      <c r="AA3888" s="4" t="str">
        <f>IF(J3888&gt;365,"Bereits abgewandert (Segment D)",IF(Z3888&gt;=Hilfswerte!$B$38,"Rot - akut gefaehrdet",IF(Z3888&gt;=Hilfswerte!$B$39,"Gelb - beobachten","Gruen - stabil")))</f>
        <v>Gruen - stabil</v>
      </c>
    </row>
    <row r="3889" spans="1:27" ht="15" customHeight="1" x14ac:dyDescent="0.25">
      <c r="A3889" s="4" t="s">
        <v>4236</v>
      </c>
      <c r="B3889" s="4" t="s">
        <v>108</v>
      </c>
      <c r="C3889" s="4" t="s">
        <v>51</v>
      </c>
      <c r="D3889" s="4" t="s">
        <v>30</v>
      </c>
      <c r="E3889" s="4">
        <v>470</v>
      </c>
      <c r="F3889" s="4">
        <v>121.5</v>
      </c>
      <c r="G3889" s="4">
        <v>17.2</v>
      </c>
      <c r="H3889" s="4">
        <v>121185</v>
      </c>
      <c r="I3889" s="4">
        <v>5</v>
      </c>
      <c r="J3889" s="4">
        <v>54</v>
      </c>
      <c r="K3889" s="4">
        <v>1</v>
      </c>
      <c r="L3889" s="4">
        <v>12</v>
      </c>
      <c r="M3889" s="4">
        <v>1</v>
      </c>
      <c r="N3889" s="4">
        <v>-3.7</v>
      </c>
      <c r="O3889" s="4">
        <f t="shared" si="480"/>
        <v>4</v>
      </c>
      <c r="P3889" s="4">
        <f t="shared" si="481"/>
        <v>5</v>
      </c>
      <c r="Q3889" s="4">
        <f t="shared" si="482"/>
        <v>5</v>
      </c>
      <c r="R3889" s="4">
        <f t="shared" si="483"/>
        <v>14</v>
      </c>
      <c r="S3889" s="4">
        <f t="shared" si="484"/>
        <v>128.6</v>
      </c>
      <c r="T3889" s="4" t="str">
        <f t="shared" si="485"/>
        <v>A - Top-Kunde</v>
      </c>
      <c r="U3889" s="4">
        <f>ROUND(((E3889-Hilfswerte!$B$20)/Hilfswerte!$B$21)+((F3889-Hilfswerte!$B$22)/Hilfswerte!$B$23)+((G3889-Hilfswerte!$B$24)/Hilfswerte!$B$25)+0.1*INDEX(Hilfswerte!$B$4:$B$15,MATCH(C3889,Hilfswerte!$A$4:$A$15,0)),2)</f>
        <v>4.6399999999999997</v>
      </c>
      <c r="V3889" s="4">
        <f>ROUND(SQRT((((E3889-Hilfswerte!$B$20)/Hilfswerte!$B$21)-Hilfswerte!$B$28)^2+(((F3889-Hilfswerte!$B$22)/Hilfswerte!$B$23)-Hilfswerte!$B$29)^2+(((G3889-Hilfswerte!$B$24)/Hilfswerte!$B$25)-Hilfswerte!$B$30)^2),3)</f>
        <v>2.2069999999999999</v>
      </c>
      <c r="W3889" s="4">
        <f>ROUND(E3889*Hilfswerte!$B$31,0)</f>
        <v>96607</v>
      </c>
      <c r="X3889" s="4">
        <f t="shared" si="486"/>
        <v>0</v>
      </c>
      <c r="Y3889" s="4" t="str">
        <f>IF(T3889="A - Top-Kunde","bereits Top-Kunde",IF(AND(V3889&lt;=Hilfswerte!$B$34,H3889&lt;0.5*W3889),"Hoch",IF(AND(V3889&lt;=Hilfswerte!$B$35,H3889&lt;0.7*W3889),"Mittel","Niedrig")))</f>
        <v>bereits Top-Kunde</v>
      </c>
      <c r="Z3889" s="4">
        <f t="shared" si="487"/>
        <v>9.6</v>
      </c>
      <c r="AA3889" s="4" t="str">
        <f>IF(J3889&gt;365,"Bereits abgewandert (Segment D)",IF(Z3889&gt;=Hilfswerte!$B$38,"Rot - akut gefaehrdet",IF(Z3889&gt;=Hilfswerte!$B$39,"Gelb - beobachten","Gruen - stabil")))</f>
        <v>Gruen - stabil</v>
      </c>
    </row>
    <row r="3890" spans="1:27" ht="15" customHeight="1" x14ac:dyDescent="0.25">
      <c r="A3890" s="4" t="s">
        <v>4237</v>
      </c>
      <c r="B3890" s="4" t="s">
        <v>497</v>
      </c>
      <c r="C3890" s="4" t="s">
        <v>33</v>
      </c>
      <c r="D3890" s="4" t="s">
        <v>30</v>
      </c>
      <c r="E3890" s="4">
        <v>380</v>
      </c>
      <c r="F3890" s="4">
        <v>67</v>
      </c>
      <c r="G3890" s="4">
        <v>18.100000000000001</v>
      </c>
      <c r="H3890" s="4">
        <v>141672</v>
      </c>
      <c r="I3890" s="4">
        <v>3</v>
      </c>
      <c r="J3890" s="4">
        <v>77</v>
      </c>
      <c r="K3890" s="4">
        <v>0</v>
      </c>
      <c r="L3890" s="4">
        <v>5</v>
      </c>
      <c r="M3890" s="4">
        <v>6</v>
      </c>
      <c r="N3890" s="4">
        <v>20.100000000000001</v>
      </c>
      <c r="O3890" s="4">
        <f t="shared" si="480"/>
        <v>4</v>
      </c>
      <c r="P3890" s="4">
        <f t="shared" si="481"/>
        <v>3</v>
      </c>
      <c r="Q3890" s="4">
        <f t="shared" si="482"/>
        <v>5</v>
      </c>
      <c r="R3890" s="4">
        <f t="shared" si="483"/>
        <v>12</v>
      </c>
      <c r="S3890" s="4">
        <f t="shared" si="484"/>
        <v>128.6</v>
      </c>
      <c r="T3890" s="4" t="str">
        <f t="shared" si="485"/>
        <v>A - Top-Kunde</v>
      </c>
      <c r="U3890" s="4">
        <f>ROUND(((E3890-Hilfswerte!$B$20)/Hilfswerte!$B$21)+((F3890-Hilfswerte!$B$22)/Hilfswerte!$B$23)+((G3890-Hilfswerte!$B$24)/Hilfswerte!$B$25)+0.1*INDEX(Hilfswerte!$B$4:$B$15,MATCH(C3890,Hilfswerte!$A$4:$A$15,0)),2)</f>
        <v>3.1</v>
      </c>
      <c r="V3890" s="4">
        <f>ROUND(SQRT((((E3890-Hilfswerte!$B$20)/Hilfswerte!$B$21)-Hilfswerte!$B$28)^2+(((F3890-Hilfswerte!$B$22)/Hilfswerte!$B$23)-Hilfswerte!$B$29)^2+(((G3890-Hilfswerte!$B$24)/Hilfswerte!$B$25)-Hilfswerte!$B$30)^2),3)</f>
        <v>1.518</v>
      </c>
      <c r="W3890" s="4">
        <f>ROUND(E3890*Hilfswerte!$B$31,0)</f>
        <v>78108</v>
      </c>
      <c r="X3890" s="4">
        <f t="shared" si="486"/>
        <v>0</v>
      </c>
      <c r="Y3890" s="4" t="str">
        <f>IF(T3890="A - Top-Kunde","bereits Top-Kunde",IF(AND(V3890&lt;=Hilfswerte!$B$34,H3890&lt;0.5*W3890),"Hoch",IF(AND(V3890&lt;=Hilfswerte!$B$35,H3890&lt;0.7*W3890),"Mittel","Niedrig")))</f>
        <v>bereits Top-Kunde</v>
      </c>
      <c r="Z3890" s="4">
        <f t="shared" si="487"/>
        <v>4.9000000000000004</v>
      </c>
      <c r="AA3890" s="4" t="str">
        <f>IF(J3890&gt;365,"Bereits abgewandert (Segment D)",IF(Z3890&gt;=Hilfswerte!$B$38,"Rot - akut gefaehrdet",IF(Z3890&gt;=Hilfswerte!$B$39,"Gelb - beobachten","Gruen - stabil")))</f>
        <v>Gruen - stabil</v>
      </c>
    </row>
    <row r="3891" spans="1:27" ht="15" customHeight="1" x14ac:dyDescent="0.25">
      <c r="A3891" s="4" t="s">
        <v>4238</v>
      </c>
      <c r="B3891" s="4" t="s">
        <v>381</v>
      </c>
      <c r="C3891" s="4" t="s">
        <v>65</v>
      </c>
      <c r="D3891" s="4" t="s">
        <v>30</v>
      </c>
      <c r="E3891" s="4">
        <v>20</v>
      </c>
      <c r="F3891" s="4">
        <v>6.1</v>
      </c>
      <c r="G3891" s="4">
        <v>5.8</v>
      </c>
      <c r="H3891" s="4">
        <v>198</v>
      </c>
      <c r="I3891" s="4">
        <v>2</v>
      </c>
      <c r="J3891" s="4">
        <v>109</v>
      </c>
      <c r="K3891" s="4">
        <v>0</v>
      </c>
      <c r="L3891" s="4">
        <v>37</v>
      </c>
      <c r="M3891" s="4">
        <v>6</v>
      </c>
      <c r="N3891" s="4">
        <v>-11.5</v>
      </c>
      <c r="O3891" s="4">
        <f t="shared" si="480"/>
        <v>3</v>
      </c>
      <c r="P3891" s="4">
        <f t="shared" si="481"/>
        <v>2</v>
      </c>
      <c r="Q3891" s="4">
        <f t="shared" si="482"/>
        <v>2</v>
      </c>
      <c r="R3891" s="4">
        <f t="shared" si="483"/>
        <v>7</v>
      </c>
      <c r="S3891" s="4">
        <f t="shared" si="484"/>
        <v>53.2</v>
      </c>
      <c r="T3891" s="4" t="str">
        <f t="shared" si="485"/>
        <v>C - Entwicklungspotenzial</v>
      </c>
      <c r="U3891" s="4">
        <f>ROUND(((E3891-Hilfswerte!$B$20)/Hilfswerte!$B$21)+((F3891-Hilfswerte!$B$22)/Hilfswerte!$B$23)+((G3891-Hilfswerte!$B$24)/Hilfswerte!$B$25)+0.1*INDEX(Hilfswerte!$B$4:$B$15,MATCH(C3891,Hilfswerte!$A$4:$A$15,0)),2)</f>
        <v>-1.58</v>
      </c>
      <c r="V3891" s="4">
        <f>ROUND(SQRT((((E3891-Hilfswerte!$B$20)/Hilfswerte!$B$21)-Hilfswerte!$B$28)^2+(((F3891-Hilfswerte!$B$22)/Hilfswerte!$B$23)-Hilfswerte!$B$29)^2+(((G3891-Hilfswerte!$B$24)/Hilfswerte!$B$25)-Hilfswerte!$B$30)^2),3)</f>
        <v>1.208</v>
      </c>
      <c r="W3891" s="4">
        <f>ROUND(E3891*Hilfswerte!$B$31,0)</f>
        <v>4111</v>
      </c>
      <c r="X3891" s="4">
        <f t="shared" si="486"/>
        <v>3913</v>
      </c>
      <c r="Y3891" s="4" t="str">
        <f>IF(T3891="A - Top-Kunde","bereits Top-Kunde",IF(AND(V3891&lt;=Hilfswerte!$B$34,H3891&lt;0.5*W3891),"Hoch",IF(AND(V3891&lt;=Hilfswerte!$B$35,H3891&lt;0.7*W3891),"Mittel","Niedrig")))</f>
        <v>Niedrig</v>
      </c>
      <c r="Z3891" s="4">
        <f t="shared" si="487"/>
        <v>17.5</v>
      </c>
      <c r="AA3891" s="4" t="str">
        <f>IF(J3891&gt;365,"Bereits abgewandert (Segment D)",IF(Z3891&gt;=Hilfswerte!$B$38,"Rot - akut gefaehrdet",IF(Z3891&gt;=Hilfswerte!$B$39,"Gelb - beobachten","Gruen - stabil")))</f>
        <v>Gelb - beobachten</v>
      </c>
    </row>
    <row r="3892" spans="1:27" ht="15" customHeight="1" x14ac:dyDescent="0.25">
      <c r="A3892" s="4" t="s">
        <v>4239</v>
      </c>
      <c r="B3892" s="4" t="s">
        <v>433</v>
      </c>
      <c r="C3892" s="4" t="s">
        <v>38</v>
      </c>
      <c r="D3892" s="4" t="s">
        <v>30</v>
      </c>
      <c r="E3892" s="4">
        <v>180</v>
      </c>
      <c r="F3892" s="4">
        <v>31.7</v>
      </c>
      <c r="G3892" s="4">
        <v>6.4</v>
      </c>
      <c r="H3892" s="4">
        <v>10149</v>
      </c>
      <c r="I3892" s="4">
        <v>1</v>
      </c>
      <c r="J3892" s="4">
        <v>365</v>
      </c>
      <c r="K3892" s="4">
        <v>0</v>
      </c>
      <c r="L3892" s="4">
        <v>14</v>
      </c>
      <c r="M3892" s="4">
        <v>5</v>
      </c>
      <c r="N3892" s="4">
        <v>20.399999999999999</v>
      </c>
      <c r="O3892" s="4">
        <f t="shared" si="480"/>
        <v>2</v>
      </c>
      <c r="P3892" s="4">
        <f t="shared" si="481"/>
        <v>1</v>
      </c>
      <c r="Q3892" s="4">
        <f t="shared" si="482"/>
        <v>5</v>
      </c>
      <c r="R3892" s="4">
        <f t="shared" si="483"/>
        <v>8</v>
      </c>
      <c r="S3892" s="4">
        <f t="shared" si="484"/>
        <v>86</v>
      </c>
      <c r="T3892" s="4" t="str">
        <f t="shared" si="485"/>
        <v>C - Entwicklungspotenzial</v>
      </c>
      <c r="U3892" s="4">
        <f>ROUND(((E3892-Hilfswerte!$B$20)/Hilfswerte!$B$21)+((F3892-Hilfswerte!$B$22)/Hilfswerte!$B$23)+((G3892-Hilfswerte!$B$24)/Hilfswerte!$B$25)+0.1*INDEX(Hilfswerte!$B$4:$B$15,MATCH(C3892,Hilfswerte!$A$4:$A$15,0)),2)</f>
        <v>0.06</v>
      </c>
      <c r="V3892" s="4">
        <f>ROUND(SQRT((((E3892-Hilfswerte!$B$20)/Hilfswerte!$B$21)-Hilfswerte!$B$28)^2+(((F3892-Hilfswerte!$B$22)/Hilfswerte!$B$23)-Hilfswerte!$B$29)^2+(((G3892-Hilfswerte!$B$24)/Hilfswerte!$B$25)-Hilfswerte!$B$30)^2),3)</f>
        <v>0.77300000000000002</v>
      </c>
      <c r="W3892" s="4">
        <f>ROUND(E3892*Hilfswerte!$B$31,0)</f>
        <v>36998</v>
      </c>
      <c r="X3892" s="4">
        <f t="shared" si="486"/>
        <v>26849</v>
      </c>
      <c r="Y3892" s="4" t="str">
        <f>IF(T3892="A - Top-Kunde","bereits Top-Kunde",IF(AND(V3892&lt;=Hilfswerte!$B$34,H3892&lt;0.5*W3892),"Hoch",IF(AND(V3892&lt;=Hilfswerte!$B$35,H3892&lt;0.7*W3892),"Mittel","Niedrig")))</f>
        <v>Hoch</v>
      </c>
      <c r="Z3892" s="4">
        <f t="shared" si="487"/>
        <v>21.1</v>
      </c>
      <c r="AA3892" s="4" t="str">
        <f>IF(J3892&gt;365,"Bereits abgewandert (Segment D)",IF(Z3892&gt;=Hilfswerte!$B$38,"Rot - akut gefaehrdet",IF(Z3892&gt;=Hilfswerte!$B$39,"Gelb - beobachten","Gruen - stabil")))</f>
        <v>Rot - akut gefaehrdet</v>
      </c>
    </row>
    <row r="3893" spans="1:27" ht="15" customHeight="1" x14ac:dyDescent="0.25">
      <c r="A3893" s="4" t="s">
        <v>4240</v>
      </c>
      <c r="B3893" s="4" t="s">
        <v>569</v>
      </c>
      <c r="C3893" s="4" t="s">
        <v>74</v>
      </c>
      <c r="D3893" s="4" t="s">
        <v>122</v>
      </c>
      <c r="E3893" s="4">
        <v>81</v>
      </c>
      <c r="F3893" s="4">
        <v>26.5</v>
      </c>
      <c r="G3893" s="4">
        <v>9.1999999999999993</v>
      </c>
      <c r="H3893" s="4">
        <v>4022</v>
      </c>
      <c r="I3893" s="4">
        <v>1</v>
      </c>
      <c r="J3893" s="4">
        <v>83</v>
      </c>
      <c r="K3893" s="4">
        <v>0</v>
      </c>
      <c r="L3893" s="4">
        <v>-7</v>
      </c>
      <c r="M3893" s="4">
        <v>2</v>
      </c>
      <c r="N3893" s="4">
        <v>18.7</v>
      </c>
      <c r="O3893" s="4">
        <f t="shared" si="480"/>
        <v>4</v>
      </c>
      <c r="P3893" s="4">
        <f t="shared" si="481"/>
        <v>1</v>
      </c>
      <c r="Q3893" s="4">
        <f t="shared" si="482"/>
        <v>4</v>
      </c>
      <c r="R3893" s="4">
        <f t="shared" si="483"/>
        <v>9</v>
      </c>
      <c r="S3893" s="4">
        <f t="shared" si="484"/>
        <v>99.4</v>
      </c>
      <c r="T3893" s="4" t="str">
        <f t="shared" si="485"/>
        <v>C - Entwicklungspotenzial</v>
      </c>
      <c r="U3893" s="4">
        <f>ROUND(((E3893-Hilfswerte!$B$20)/Hilfswerte!$B$21)+((F3893-Hilfswerte!$B$22)/Hilfswerte!$B$23)+((G3893-Hilfswerte!$B$24)/Hilfswerte!$B$25)+0.1*INDEX(Hilfswerte!$B$4:$B$15,MATCH(C3893,Hilfswerte!$A$4:$A$15,0)),2)</f>
        <v>-0.38</v>
      </c>
      <c r="V3893" s="4">
        <f>ROUND(SQRT((((E3893-Hilfswerte!$B$20)/Hilfswerte!$B$21)-Hilfswerte!$B$28)^2+(((F3893-Hilfswerte!$B$22)/Hilfswerte!$B$23)-Hilfswerte!$B$29)^2+(((G3893-Hilfswerte!$B$24)/Hilfswerte!$B$25)-Hilfswerte!$B$30)^2),3)</f>
        <v>0.52700000000000002</v>
      </c>
      <c r="W3893" s="4">
        <f>ROUND(E3893*Hilfswerte!$B$31,0)</f>
        <v>16649</v>
      </c>
      <c r="X3893" s="4">
        <f t="shared" si="486"/>
        <v>12627</v>
      </c>
      <c r="Y3893" s="4" t="str">
        <f>IF(T3893="A - Top-Kunde","bereits Top-Kunde",IF(AND(V3893&lt;=Hilfswerte!$B$34,H3893&lt;0.5*W3893),"Hoch",IF(AND(V3893&lt;=Hilfswerte!$B$35,H3893&lt;0.7*W3893),"Mittel","Niedrig")))</f>
        <v>Hoch</v>
      </c>
      <c r="Z3893" s="4">
        <f t="shared" si="487"/>
        <v>4.2</v>
      </c>
      <c r="AA3893" s="4" t="str">
        <f>IF(J3893&gt;365,"Bereits abgewandert (Segment D)",IF(Z3893&gt;=Hilfswerte!$B$38,"Rot - akut gefaehrdet",IF(Z3893&gt;=Hilfswerte!$B$39,"Gelb - beobachten","Gruen - stabil")))</f>
        <v>Gruen - stabil</v>
      </c>
    </row>
    <row r="3894" spans="1:27" ht="15" customHeight="1" x14ac:dyDescent="0.25">
      <c r="A3894" s="4" t="s">
        <v>4241</v>
      </c>
      <c r="B3894" s="4" t="s">
        <v>981</v>
      </c>
      <c r="C3894" s="4" t="s">
        <v>55</v>
      </c>
      <c r="D3894" s="4" t="s">
        <v>117</v>
      </c>
      <c r="E3894" s="4">
        <v>201</v>
      </c>
      <c r="F3894" s="4">
        <v>36.799999999999997</v>
      </c>
      <c r="G3894" s="4">
        <v>15.7</v>
      </c>
      <c r="H3894" s="4">
        <v>43031</v>
      </c>
      <c r="I3894" s="4">
        <v>4</v>
      </c>
      <c r="J3894" s="4">
        <v>17</v>
      </c>
      <c r="K3894" s="4">
        <v>0</v>
      </c>
      <c r="L3894" s="4">
        <v>11</v>
      </c>
      <c r="M3894" s="4">
        <v>4</v>
      </c>
      <c r="N3894" s="4">
        <v>-13.2</v>
      </c>
      <c r="O3894" s="4">
        <f t="shared" si="480"/>
        <v>5</v>
      </c>
      <c r="P3894" s="4">
        <f t="shared" si="481"/>
        <v>4</v>
      </c>
      <c r="Q3894" s="4">
        <f t="shared" si="482"/>
        <v>5</v>
      </c>
      <c r="R3894" s="4">
        <f t="shared" si="483"/>
        <v>14</v>
      </c>
      <c r="S3894" s="4">
        <f t="shared" si="484"/>
        <v>130.1</v>
      </c>
      <c r="T3894" s="4" t="str">
        <f t="shared" si="485"/>
        <v>A - Top-Kunde</v>
      </c>
      <c r="U3894" s="4">
        <f>ROUND(((E3894-Hilfswerte!$B$20)/Hilfswerte!$B$21)+((F3894-Hilfswerte!$B$22)/Hilfswerte!$B$23)+((G3894-Hilfswerte!$B$24)/Hilfswerte!$B$25)+0.1*INDEX(Hilfswerte!$B$4:$B$15,MATCH(C3894,Hilfswerte!$A$4:$A$15,0)),2)</f>
        <v>1.67</v>
      </c>
      <c r="V3894" s="4">
        <f>ROUND(SQRT((((E3894-Hilfswerte!$B$20)/Hilfswerte!$B$21)-Hilfswerte!$B$28)^2+(((F3894-Hilfswerte!$B$22)/Hilfswerte!$B$23)-Hilfswerte!$B$29)^2+(((G3894-Hilfswerte!$B$24)/Hilfswerte!$B$25)-Hilfswerte!$B$30)^2),3)</f>
        <v>0.72799999999999998</v>
      </c>
      <c r="W3894" s="4">
        <f>ROUND(E3894*Hilfswerte!$B$31,0)</f>
        <v>41315</v>
      </c>
      <c r="X3894" s="4">
        <f t="shared" si="486"/>
        <v>0</v>
      </c>
      <c r="Y3894" s="4" t="str">
        <f>IF(T3894="A - Top-Kunde","bereits Top-Kunde",IF(AND(V3894&lt;=Hilfswerte!$B$34,H3894&lt;0.5*W3894),"Hoch",IF(AND(V3894&lt;=Hilfswerte!$B$35,H3894&lt;0.7*W3894),"Mittel","Niedrig")))</f>
        <v>bereits Top-Kunde</v>
      </c>
      <c r="Z3894" s="4">
        <f t="shared" si="487"/>
        <v>8.3000000000000007</v>
      </c>
      <c r="AA3894" s="4" t="str">
        <f>IF(J3894&gt;365,"Bereits abgewandert (Segment D)",IF(Z3894&gt;=Hilfswerte!$B$38,"Rot - akut gefaehrdet",IF(Z3894&gt;=Hilfswerte!$B$39,"Gelb - beobachten","Gruen - stabil")))</f>
        <v>Gruen - stabil</v>
      </c>
    </row>
    <row r="3895" spans="1:27" ht="15" customHeight="1" x14ac:dyDescent="0.25">
      <c r="A3895" s="4" t="s">
        <v>4242</v>
      </c>
      <c r="B3895" s="4" t="s">
        <v>520</v>
      </c>
      <c r="C3895" s="4" t="s">
        <v>89</v>
      </c>
      <c r="D3895" s="4" t="s">
        <v>30</v>
      </c>
      <c r="E3895" s="4">
        <v>17</v>
      </c>
      <c r="F3895" s="4">
        <v>3.3</v>
      </c>
      <c r="G3895" s="4">
        <v>13.3</v>
      </c>
      <c r="H3895" s="4">
        <v>2364</v>
      </c>
      <c r="I3895" s="4">
        <v>3</v>
      </c>
      <c r="J3895" s="4">
        <v>73</v>
      </c>
      <c r="K3895" s="4">
        <v>0</v>
      </c>
      <c r="L3895" s="4">
        <v>16</v>
      </c>
      <c r="M3895" s="4">
        <v>4</v>
      </c>
      <c r="N3895" s="4">
        <v>22.2</v>
      </c>
      <c r="O3895" s="4">
        <f t="shared" si="480"/>
        <v>4</v>
      </c>
      <c r="P3895" s="4">
        <f t="shared" si="481"/>
        <v>3</v>
      </c>
      <c r="Q3895" s="4">
        <f t="shared" si="482"/>
        <v>3</v>
      </c>
      <c r="R3895" s="4">
        <f t="shared" si="483"/>
        <v>10</v>
      </c>
      <c r="S3895" s="4">
        <f t="shared" si="484"/>
        <v>106.3</v>
      </c>
      <c r="T3895" s="4" t="str">
        <f t="shared" si="485"/>
        <v>B - Kernkunde</v>
      </c>
      <c r="U3895" s="4">
        <f>ROUND(((E3895-Hilfswerte!$B$20)/Hilfswerte!$B$21)+((F3895-Hilfswerte!$B$22)/Hilfswerte!$B$23)+((G3895-Hilfswerte!$B$24)/Hilfswerte!$B$25)+0.1*INDEX(Hilfswerte!$B$4:$B$15,MATCH(C3895,Hilfswerte!$A$4:$A$15,0)),2)</f>
        <v>-0.1</v>
      </c>
      <c r="V3895" s="4">
        <f>ROUND(SQRT((((E3895-Hilfswerte!$B$20)/Hilfswerte!$B$21)-Hilfswerte!$B$28)^2+(((F3895-Hilfswerte!$B$22)/Hilfswerte!$B$23)-Hilfswerte!$B$29)^2+(((G3895-Hilfswerte!$B$24)/Hilfswerte!$B$25)-Hilfswerte!$B$30)^2),3)</f>
        <v>0.95199999999999996</v>
      </c>
      <c r="W3895" s="4">
        <f>ROUND(E3895*Hilfswerte!$B$31,0)</f>
        <v>3494</v>
      </c>
      <c r="X3895" s="4">
        <f t="shared" si="486"/>
        <v>1130</v>
      </c>
      <c r="Y3895" s="4" t="str">
        <f>IF(T3895="A - Top-Kunde","bereits Top-Kunde",IF(AND(V3895&lt;=Hilfswerte!$B$34,H3895&lt;0.5*W3895),"Hoch",IF(AND(V3895&lt;=Hilfswerte!$B$35,H3895&lt;0.7*W3895),"Mittel","Niedrig")))</f>
        <v>Mittel</v>
      </c>
      <c r="Z3895" s="4">
        <f t="shared" si="487"/>
        <v>6.9</v>
      </c>
      <c r="AA3895" s="4" t="str">
        <f>IF(J3895&gt;365,"Bereits abgewandert (Segment D)",IF(Z3895&gt;=Hilfswerte!$B$38,"Rot - akut gefaehrdet",IF(Z3895&gt;=Hilfswerte!$B$39,"Gelb - beobachten","Gruen - stabil")))</f>
        <v>Gruen - stabil</v>
      </c>
    </row>
    <row r="3896" spans="1:27" ht="15" customHeight="1" x14ac:dyDescent="0.25">
      <c r="A3896" s="4" t="s">
        <v>4243</v>
      </c>
      <c r="B3896" s="4" t="s">
        <v>207</v>
      </c>
      <c r="C3896" s="4" t="s">
        <v>59</v>
      </c>
      <c r="D3896" s="4" t="s">
        <v>106</v>
      </c>
      <c r="E3896" s="4">
        <v>385</v>
      </c>
      <c r="F3896" s="4">
        <v>67.7</v>
      </c>
      <c r="G3896" s="4">
        <v>19.899999999999999</v>
      </c>
      <c r="H3896" s="4">
        <v>22458</v>
      </c>
      <c r="I3896" s="4">
        <v>4</v>
      </c>
      <c r="J3896" s="4">
        <v>26</v>
      </c>
      <c r="K3896" s="4">
        <v>0</v>
      </c>
      <c r="L3896" s="4">
        <v>23</v>
      </c>
      <c r="M3896" s="4">
        <v>6</v>
      </c>
      <c r="N3896" s="4">
        <v>29.7</v>
      </c>
      <c r="O3896" s="4">
        <f t="shared" si="480"/>
        <v>5</v>
      </c>
      <c r="P3896" s="4">
        <f t="shared" si="481"/>
        <v>4</v>
      </c>
      <c r="Q3896" s="4">
        <f t="shared" si="482"/>
        <v>5</v>
      </c>
      <c r="R3896" s="4">
        <f t="shared" si="483"/>
        <v>14</v>
      </c>
      <c r="S3896" s="4">
        <f t="shared" si="484"/>
        <v>148</v>
      </c>
      <c r="T3896" s="4" t="str">
        <f t="shared" si="485"/>
        <v>A - Top-Kunde</v>
      </c>
      <c r="U3896" s="4">
        <f>ROUND(((E3896-Hilfswerte!$B$20)/Hilfswerte!$B$21)+((F3896-Hilfswerte!$B$22)/Hilfswerte!$B$23)+((G3896-Hilfswerte!$B$24)/Hilfswerte!$B$25)+0.1*INDEX(Hilfswerte!$B$4:$B$15,MATCH(C3896,Hilfswerte!$A$4:$A$15,0)),2)</f>
        <v>3.31</v>
      </c>
      <c r="V3896" s="4">
        <f>ROUND(SQRT((((E3896-Hilfswerte!$B$20)/Hilfswerte!$B$21)-Hilfswerte!$B$28)^2+(((F3896-Hilfswerte!$B$22)/Hilfswerte!$B$23)-Hilfswerte!$B$29)^2+(((G3896-Hilfswerte!$B$24)/Hilfswerte!$B$25)-Hilfswerte!$B$30)^2),3)</f>
        <v>1.75</v>
      </c>
      <c r="W3896" s="4">
        <f>ROUND(E3896*Hilfswerte!$B$31,0)</f>
        <v>79135</v>
      </c>
      <c r="X3896" s="4">
        <f t="shared" si="486"/>
        <v>56677</v>
      </c>
      <c r="Y3896" s="4" t="str">
        <f>IF(T3896="A - Top-Kunde","bereits Top-Kunde",IF(AND(V3896&lt;=Hilfswerte!$B$34,H3896&lt;0.5*W3896),"Hoch",IF(AND(V3896&lt;=Hilfswerte!$B$35,H3896&lt;0.7*W3896),"Mittel","Niedrig")))</f>
        <v>bereits Top-Kunde</v>
      </c>
      <c r="Z3896" s="4">
        <f t="shared" si="487"/>
        <v>5.9</v>
      </c>
      <c r="AA3896" s="4" t="str">
        <f>IF(J3896&gt;365,"Bereits abgewandert (Segment D)",IF(Z3896&gt;=Hilfswerte!$B$38,"Rot - akut gefaehrdet",IF(Z3896&gt;=Hilfswerte!$B$39,"Gelb - beobachten","Gruen - stabil")))</f>
        <v>Gruen - stabil</v>
      </c>
    </row>
    <row r="3897" spans="1:27" ht="15" customHeight="1" x14ac:dyDescent="0.25">
      <c r="A3897" s="4" t="s">
        <v>4244</v>
      </c>
      <c r="B3897" s="4" t="s">
        <v>464</v>
      </c>
      <c r="C3897" s="4" t="s">
        <v>65</v>
      </c>
      <c r="D3897" s="4" t="s">
        <v>30</v>
      </c>
      <c r="E3897" s="4">
        <v>29</v>
      </c>
      <c r="F3897" s="4">
        <v>9</v>
      </c>
      <c r="G3897" s="4">
        <v>15.7</v>
      </c>
      <c r="H3897" s="4">
        <v>1222</v>
      </c>
      <c r="I3897" s="4">
        <v>2</v>
      </c>
      <c r="J3897" s="4">
        <v>42</v>
      </c>
      <c r="K3897" s="4">
        <v>0</v>
      </c>
      <c r="L3897" s="4">
        <v>-5</v>
      </c>
      <c r="M3897" s="4">
        <v>2</v>
      </c>
      <c r="N3897" s="4">
        <v>0.2</v>
      </c>
      <c r="O3897" s="4">
        <f t="shared" si="480"/>
        <v>4</v>
      </c>
      <c r="P3897" s="4">
        <f t="shared" si="481"/>
        <v>2</v>
      </c>
      <c r="Q3897" s="4">
        <f t="shared" si="482"/>
        <v>3</v>
      </c>
      <c r="R3897" s="4">
        <f t="shared" si="483"/>
        <v>9</v>
      </c>
      <c r="S3897" s="4">
        <f t="shared" si="484"/>
        <v>90.1</v>
      </c>
      <c r="T3897" s="4" t="str">
        <f t="shared" si="485"/>
        <v>C - Entwicklungspotenzial</v>
      </c>
      <c r="U3897" s="4">
        <f>ROUND(((E3897-Hilfswerte!$B$20)/Hilfswerte!$B$21)+((F3897-Hilfswerte!$B$22)/Hilfswerte!$B$23)+((G3897-Hilfswerte!$B$24)/Hilfswerte!$B$25)+0.1*INDEX(Hilfswerte!$B$4:$B$15,MATCH(C3897,Hilfswerte!$A$4:$A$15,0)),2)</f>
        <v>0.09</v>
      </c>
      <c r="V3897" s="4">
        <f>ROUND(SQRT((((E3897-Hilfswerte!$B$20)/Hilfswerte!$B$21)-Hilfswerte!$B$28)^2+(((F3897-Hilfswerte!$B$22)/Hilfswerte!$B$23)-Hilfswerte!$B$29)^2+(((G3897-Hilfswerte!$B$24)/Hilfswerte!$B$25)-Hilfswerte!$B$30)^2),3)</f>
        <v>1.0609999999999999</v>
      </c>
      <c r="W3897" s="4">
        <f>ROUND(E3897*Hilfswerte!$B$31,0)</f>
        <v>5961</v>
      </c>
      <c r="X3897" s="4">
        <f t="shared" si="486"/>
        <v>4739</v>
      </c>
      <c r="Y3897" s="4" t="str">
        <f>IF(T3897="A - Top-Kunde","bereits Top-Kunde",IF(AND(V3897&lt;=Hilfswerte!$B$34,H3897&lt;0.5*W3897),"Hoch",IF(AND(V3897&lt;=Hilfswerte!$B$35,H3897&lt;0.7*W3897),"Mittel","Niedrig")))</f>
        <v>Mittel</v>
      </c>
      <c r="Z3897" s="4">
        <f t="shared" si="487"/>
        <v>2.1</v>
      </c>
      <c r="AA3897" s="4" t="str">
        <f>IF(J3897&gt;365,"Bereits abgewandert (Segment D)",IF(Z3897&gt;=Hilfswerte!$B$38,"Rot - akut gefaehrdet",IF(Z3897&gt;=Hilfswerte!$B$39,"Gelb - beobachten","Gruen - stabil")))</f>
        <v>Gruen - stabil</v>
      </c>
    </row>
    <row r="3898" spans="1:27" ht="15" customHeight="1" x14ac:dyDescent="0.25">
      <c r="A3898" s="4" t="s">
        <v>4245</v>
      </c>
      <c r="B3898" s="4" t="s">
        <v>81</v>
      </c>
      <c r="C3898" s="4" t="s">
        <v>59</v>
      </c>
      <c r="D3898" s="4" t="s">
        <v>30</v>
      </c>
      <c r="E3898" s="4">
        <v>310</v>
      </c>
      <c r="F3898" s="4">
        <v>47</v>
      </c>
      <c r="G3898" s="4">
        <v>21.4</v>
      </c>
      <c r="H3898" s="4">
        <v>25492</v>
      </c>
      <c r="I3898" s="4">
        <v>2</v>
      </c>
      <c r="J3898" s="4">
        <v>39</v>
      </c>
      <c r="K3898" s="4">
        <v>1</v>
      </c>
      <c r="L3898" s="4">
        <v>9</v>
      </c>
      <c r="M3898" s="4">
        <v>5</v>
      </c>
      <c r="N3898" s="4">
        <v>5.5</v>
      </c>
      <c r="O3898" s="4">
        <f t="shared" si="480"/>
        <v>4</v>
      </c>
      <c r="P3898" s="4">
        <f t="shared" si="481"/>
        <v>2</v>
      </c>
      <c r="Q3898" s="4">
        <f t="shared" si="482"/>
        <v>5</v>
      </c>
      <c r="R3898" s="4">
        <f t="shared" si="483"/>
        <v>11</v>
      </c>
      <c r="S3898" s="4">
        <f t="shared" si="484"/>
        <v>104.1</v>
      </c>
      <c r="T3898" s="4" t="str">
        <f t="shared" si="485"/>
        <v>C - Entwicklungspotenzial</v>
      </c>
      <c r="U3898" s="4">
        <f>ROUND(((E3898-Hilfswerte!$B$20)/Hilfswerte!$B$21)+((F3898-Hilfswerte!$B$22)/Hilfswerte!$B$23)+((G3898-Hilfswerte!$B$24)/Hilfswerte!$B$25)+0.1*INDEX(Hilfswerte!$B$4:$B$15,MATCH(C3898,Hilfswerte!$A$4:$A$15,0)),2)</f>
        <v>2.86</v>
      </c>
      <c r="V3898" s="4">
        <f>ROUND(SQRT((((E3898-Hilfswerte!$B$20)/Hilfswerte!$B$21)-Hilfswerte!$B$28)^2+(((F3898-Hilfswerte!$B$22)/Hilfswerte!$B$23)-Hilfswerte!$B$29)^2+(((G3898-Hilfswerte!$B$24)/Hilfswerte!$B$25)-Hilfswerte!$B$30)^2),3)</f>
        <v>1.7370000000000001</v>
      </c>
      <c r="W3898" s="4">
        <f>ROUND(E3898*Hilfswerte!$B$31,0)</f>
        <v>63719</v>
      </c>
      <c r="X3898" s="4">
        <f t="shared" si="486"/>
        <v>38227</v>
      </c>
      <c r="Y3898" s="4" t="str">
        <f>IF(T3898="A - Top-Kunde","bereits Top-Kunde",IF(AND(V3898&lt;=Hilfswerte!$B$34,H3898&lt;0.5*W3898),"Hoch",IF(AND(V3898&lt;=Hilfswerte!$B$35,H3898&lt;0.7*W3898),"Mittel","Niedrig")))</f>
        <v>Niedrig</v>
      </c>
      <c r="Z3898" s="4">
        <f t="shared" si="487"/>
        <v>6.8</v>
      </c>
      <c r="AA3898" s="4" t="str">
        <f>IF(J3898&gt;365,"Bereits abgewandert (Segment D)",IF(Z3898&gt;=Hilfswerte!$B$38,"Rot - akut gefaehrdet",IF(Z3898&gt;=Hilfswerte!$B$39,"Gelb - beobachten","Gruen - stabil")))</f>
        <v>Gruen - stabil</v>
      </c>
    </row>
    <row r="3899" spans="1:27" ht="15" customHeight="1" x14ac:dyDescent="0.25">
      <c r="A3899" s="4" t="s">
        <v>4246</v>
      </c>
      <c r="B3899" s="4" t="s">
        <v>681</v>
      </c>
      <c r="C3899" s="4" t="s">
        <v>51</v>
      </c>
      <c r="D3899" s="4" t="s">
        <v>30</v>
      </c>
      <c r="E3899" s="4">
        <v>160</v>
      </c>
      <c r="F3899" s="4">
        <v>24.3</v>
      </c>
      <c r="G3899" s="4">
        <v>8.1999999999999993</v>
      </c>
      <c r="H3899" s="4">
        <v>1416</v>
      </c>
      <c r="I3899" s="4">
        <v>1</v>
      </c>
      <c r="J3899" s="4">
        <v>263</v>
      </c>
      <c r="K3899" s="4">
        <v>0</v>
      </c>
      <c r="L3899" s="4">
        <v>-3</v>
      </c>
      <c r="M3899" s="4">
        <v>3</v>
      </c>
      <c r="N3899" s="4">
        <v>-26.9</v>
      </c>
      <c r="O3899" s="4">
        <f t="shared" si="480"/>
        <v>2</v>
      </c>
      <c r="P3899" s="4">
        <f t="shared" si="481"/>
        <v>1</v>
      </c>
      <c r="Q3899" s="4">
        <f t="shared" si="482"/>
        <v>3</v>
      </c>
      <c r="R3899" s="4">
        <f t="shared" si="483"/>
        <v>6</v>
      </c>
      <c r="S3899" s="4">
        <f t="shared" si="484"/>
        <v>46.6</v>
      </c>
      <c r="T3899" s="4" t="str">
        <f t="shared" si="485"/>
        <v>C - Entwicklungspotenzial</v>
      </c>
      <c r="U3899" s="4">
        <f>ROUND(((E3899-Hilfswerte!$B$20)/Hilfswerte!$B$21)+((F3899-Hilfswerte!$B$22)/Hilfswerte!$B$23)+((G3899-Hilfswerte!$B$24)/Hilfswerte!$B$25)+0.1*INDEX(Hilfswerte!$B$4:$B$15,MATCH(C3899,Hilfswerte!$A$4:$A$15,0)),2)</f>
        <v>0.13</v>
      </c>
      <c r="V3899" s="4">
        <f>ROUND(SQRT((((E3899-Hilfswerte!$B$20)/Hilfswerte!$B$21)-Hilfswerte!$B$28)^2+(((F3899-Hilfswerte!$B$22)/Hilfswerte!$B$23)-Hilfswerte!$B$29)^2+(((G3899-Hilfswerte!$B$24)/Hilfswerte!$B$25)-Hilfswerte!$B$30)^2),3)</f>
        <v>0.53700000000000003</v>
      </c>
      <c r="W3899" s="4">
        <f>ROUND(E3899*Hilfswerte!$B$31,0)</f>
        <v>32887</v>
      </c>
      <c r="X3899" s="4">
        <f t="shared" si="486"/>
        <v>31471</v>
      </c>
      <c r="Y3899" s="4" t="str">
        <f>IF(T3899="A - Top-Kunde","bereits Top-Kunde",IF(AND(V3899&lt;=Hilfswerte!$B$34,H3899&lt;0.5*W3899),"Hoch",IF(AND(V3899&lt;=Hilfswerte!$B$35,H3899&lt;0.7*W3899),"Mittel","Niedrig")))</f>
        <v>Hoch</v>
      </c>
      <c r="Z3899" s="4">
        <f t="shared" si="487"/>
        <v>23.9</v>
      </c>
      <c r="AA3899" s="4" t="str">
        <f>IF(J3899&gt;365,"Bereits abgewandert (Segment D)",IF(Z3899&gt;=Hilfswerte!$B$38,"Rot - akut gefaehrdet",IF(Z3899&gt;=Hilfswerte!$B$39,"Gelb - beobachten","Gruen - stabil")))</f>
        <v>Rot - akut gefaehrdet</v>
      </c>
    </row>
    <row r="3900" spans="1:27" ht="15" customHeight="1" x14ac:dyDescent="0.25">
      <c r="A3900" s="4" t="s">
        <v>4247</v>
      </c>
      <c r="B3900" s="4" t="s">
        <v>339</v>
      </c>
      <c r="C3900" s="4" t="s">
        <v>38</v>
      </c>
      <c r="D3900" s="4" t="s">
        <v>30</v>
      </c>
      <c r="E3900" s="4">
        <v>36</v>
      </c>
      <c r="F3900" s="4">
        <v>11</v>
      </c>
      <c r="G3900" s="4">
        <v>2.9</v>
      </c>
      <c r="H3900" s="4">
        <v>1593</v>
      </c>
      <c r="I3900" s="4">
        <v>3</v>
      </c>
      <c r="J3900" s="4">
        <v>52</v>
      </c>
      <c r="K3900" s="4">
        <v>0</v>
      </c>
      <c r="L3900" s="4">
        <v>13</v>
      </c>
      <c r="M3900" s="4">
        <v>6</v>
      </c>
      <c r="N3900" s="4">
        <v>-12.8</v>
      </c>
      <c r="O3900" s="4">
        <f t="shared" si="480"/>
        <v>4</v>
      </c>
      <c r="P3900" s="4">
        <f t="shared" si="481"/>
        <v>3</v>
      </c>
      <c r="Q3900" s="4">
        <f t="shared" si="482"/>
        <v>3</v>
      </c>
      <c r="R3900" s="4">
        <f t="shared" si="483"/>
        <v>10</v>
      </c>
      <c r="S3900" s="4">
        <f t="shared" si="484"/>
        <v>89.7</v>
      </c>
      <c r="T3900" s="4" t="str">
        <f t="shared" si="485"/>
        <v>C - Entwicklungspotenzial</v>
      </c>
      <c r="U3900" s="4">
        <f>ROUND(((E3900-Hilfswerte!$B$20)/Hilfswerte!$B$21)+((F3900-Hilfswerte!$B$22)/Hilfswerte!$B$23)+((G3900-Hilfswerte!$B$24)/Hilfswerte!$B$25)+0.1*INDEX(Hilfswerte!$B$4:$B$15,MATCH(C3900,Hilfswerte!$A$4:$A$15,0)),2)</f>
        <v>-1.49</v>
      </c>
      <c r="V3900" s="4">
        <f>ROUND(SQRT((((E3900-Hilfswerte!$B$20)/Hilfswerte!$B$21)-Hilfswerte!$B$28)^2+(((F3900-Hilfswerte!$B$22)/Hilfswerte!$B$23)-Hilfswerte!$B$29)^2+(((G3900-Hilfswerte!$B$24)/Hilfswerte!$B$25)-Hilfswerte!$B$30)^2),3)</f>
        <v>1.512</v>
      </c>
      <c r="W3900" s="4">
        <f>ROUND(E3900*Hilfswerte!$B$31,0)</f>
        <v>7400</v>
      </c>
      <c r="X3900" s="4">
        <f t="shared" si="486"/>
        <v>5807</v>
      </c>
      <c r="Y3900" s="4" t="str">
        <f>IF(T3900="A - Top-Kunde","bereits Top-Kunde",IF(AND(V3900&lt;=Hilfswerte!$B$34,H3900&lt;0.5*W3900),"Hoch",IF(AND(V3900&lt;=Hilfswerte!$B$35,H3900&lt;0.7*W3900),"Mittel","Niedrig")))</f>
        <v>Niedrig</v>
      </c>
      <c r="Z3900" s="4">
        <f t="shared" si="487"/>
        <v>10.3</v>
      </c>
      <c r="AA3900" s="4" t="str">
        <f>IF(J3900&gt;365,"Bereits abgewandert (Segment D)",IF(Z3900&gt;=Hilfswerte!$B$38,"Rot - akut gefaehrdet",IF(Z3900&gt;=Hilfswerte!$B$39,"Gelb - beobachten","Gruen - stabil")))</f>
        <v>Gruen - stabil</v>
      </c>
    </row>
    <row r="3901" spans="1:27" ht="15" customHeight="1" x14ac:dyDescent="0.25">
      <c r="A3901" s="4" t="s">
        <v>4248</v>
      </c>
      <c r="B3901" s="4" t="s">
        <v>353</v>
      </c>
      <c r="C3901" s="4" t="s">
        <v>47</v>
      </c>
      <c r="D3901" s="4" t="s">
        <v>48</v>
      </c>
      <c r="E3901" s="4">
        <v>25</v>
      </c>
      <c r="F3901" s="4">
        <v>8.3000000000000007</v>
      </c>
      <c r="G3901" s="4">
        <v>13.5</v>
      </c>
      <c r="H3901" s="4">
        <v>439</v>
      </c>
      <c r="I3901" s="4">
        <v>1</v>
      </c>
      <c r="J3901" s="4">
        <v>28</v>
      </c>
      <c r="K3901" s="4">
        <v>0</v>
      </c>
      <c r="L3901" s="4">
        <v>16</v>
      </c>
      <c r="M3901" s="4">
        <v>5</v>
      </c>
      <c r="N3901" s="4">
        <v>1.8</v>
      </c>
      <c r="O3901" s="4">
        <f t="shared" si="480"/>
        <v>5</v>
      </c>
      <c r="P3901" s="4">
        <f t="shared" si="481"/>
        <v>1</v>
      </c>
      <c r="Q3901" s="4">
        <f t="shared" si="482"/>
        <v>2</v>
      </c>
      <c r="R3901" s="4">
        <f t="shared" si="483"/>
        <v>8</v>
      </c>
      <c r="S3901" s="4">
        <f t="shared" si="484"/>
        <v>76.099999999999994</v>
      </c>
      <c r="T3901" s="4" t="str">
        <f t="shared" si="485"/>
        <v>C - Entwicklungspotenzial</v>
      </c>
      <c r="U3901" s="4">
        <f>ROUND(((E3901-Hilfswerte!$B$20)/Hilfswerte!$B$21)+((F3901-Hilfswerte!$B$22)/Hilfswerte!$B$23)+((G3901-Hilfswerte!$B$24)/Hilfswerte!$B$25)+0.1*INDEX(Hilfswerte!$B$4:$B$15,MATCH(C3901,Hilfswerte!$A$4:$A$15,0)),2)</f>
        <v>-0.16</v>
      </c>
      <c r="V3901" s="4">
        <f>ROUND(SQRT((((E3901-Hilfswerte!$B$20)/Hilfswerte!$B$21)-Hilfswerte!$B$28)^2+(((F3901-Hilfswerte!$B$22)/Hilfswerte!$B$23)-Hilfswerte!$B$29)^2+(((G3901-Hilfswerte!$B$24)/Hilfswerte!$B$25)-Hilfswerte!$B$30)^2),3)</f>
        <v>0.88500000000000001</v>
      </c>
      <c r="W3901" s="4">
        <f>ROUND(E3901*Hilfswerte!$B$31,0)</f>
        <v>5139</v>
      </c>
      <c r="X3901" s="4">
        <f t="shared" si="486"/>
        <v>4700</v>
      </c>
      <c r="Y3901" s="4" t="str">
        <f>IF(T3901="A - Top-Kunde","bereits Top-Kunde",IF(AND(V3901&lt;=Hilfswerte!$B$34,H3901&lt;0.5*W3901),"Hoch",IF(AND(V3901&lt;=Hilfswerte!$B$35,H3901&lt;0.7*W3901),"Mittel","Niedrig")))</f>
        <v>Mittel</v>
      </c>
      <c r="Z3901" s="4">
        <f t="shared" si="487"/>
        <v>4.5999999999999996</v>
      </c>
      <c r="AA3901" s="4" t="str">
        <f>IF(J3901&gt;365,"Bereits abgewandert (Segment D)",IF(Z3901&gt;=Hilfswerte!$B$38,"Rot - akut gefaehrdet",IF(Z3901&gt;=Hilfswerte!$B$39,"Gelb - beobachten","Gruen - stabil")))</f>
        <v>Gruen - stabil</v>
      </c>
    </row>
    <row r="3902" spans="1:27" ht="15" customHeight="1" x14ac:dyDescent="0.25">
      <c r="A3902" s="4" t="s">
        <v>4249</v>
      </c>
      <c r="B3902" s="4" t="s">
        <v>196</v>
      </c>
      <c r="C3902" s="4" t="s">
        <v>65</v>
      </c>
      <c r="D3902" s="4" t="s">
        <v>30</v>
      </c>
      <c r="E3902" s="4">
        <v>183</v>
      </c>
      <c r="F3902" s="4">
        <v>47.9</v>
      </c>
      <c r="G3902" s="4">
        <v>15.2</v>
      </c>
      <c r="H3902" s="4">
        <v>20548</v>
      </c>
      <c r="I3902" s="4">
        <v>2</v>
      </c>
      <c r="J3902" s="4">
        <v>314</v>
      </c>
      <c r="K3902" s="4">
        <v>0</v>
      </c>
      <c r="L3902" s="4">
        <v>-1</v>
      </c>
      <c r="M3902" s="4">
        <v>4</v>
      </c>
      <c r="N3902" s="4">
        <v>9.1</v>
      </c>
      <c r="O3902" s="4">
        <f t="shared" si="480"/>
        <v>2</v>
      </c>
      <c r="P3902" s="4">
        <f t="shared" si="481"/>
        <v>2</v>
      </c>
      <c r="Q3902" s="4">
        <f t="shared" si="482"/>
        <v>5</v>
      </c>
      <c r="R3902" s="4">
        <f t="shared" si="483"/>
        <v>9</v>
      </c>
      <c r="S3902" s="4">
        <f t="shared" si="484"/>
        <v>94.6</v>
      </c>
      <c r="T3902" s="4" t="str">
        <f t="shared" si="485"/>
        <v>C - Entwicklungspotenzial</v>
      </c>
      <c r="U3902" s="4">
        <f>ROUND(((E3902-Hilfswerte!$B$20)/Hilfswerte!$B$21)+((F3902-Hilfswerte!$B$22)/Hilfswerte!$B$23)+((G3902-Hilfswerte!$B$24)/Hilfswerte!$B$25)+0.1*INDEX(Hilfswerte!$B$4:$B$15,MATCH(C3902,Hilfswerte!$A$4:$A$15,0)),2)</f>
        <v>1.37</v>
      </c>
      <c r="V3902" s="4">
        <f>ROUND(SQRT((((E3902-Hilfswerte!$B$20)/Hilfswerte!$B$21)-Hilfswerte!$B$28)^2+(((F3902-Hilfswerte!$B$22)/Hilfswerte!$B$23)-Hilfswerte!$B$29)^2+(((G3902-Hilfswerte!$B$24)/Hilfswerte!$B$25)-Hilfswerte!$B$30)^2),3)</f>
        <v>0.66300000000000003</v>
      </c>
      <c r="W3902" s="4">
        <f>ROUND(E3902*Hilfswerte!$B$31,0)</f>
        <v>37615</v>
      </c>
      <c r="X3902" s="4">
        <f t="shared" si="486"/>
        <v>17067</v>
      </c>
      <c r="Y3902" s="4" t="str">
        <f>IF(T3902="A - Top-Kunde","bereits Top-Kunde",IF(AND(V3902&lt;=Hilfswerte!$B$34,H3902&lt;0.5*W3902),"Hoch",IF(AND(V3902&lt;=Hilfswerte!$B$35,H3902&lt;0.7*W3902),"Mittel","Niedrig")))</f>
        <v>Mittel</v>
      </c>
      <c r="Z3902" s="4">
        <f t="shared" si="487"/>
        <v>15.7</v>
      </c>
      <c r="AA3902" s="4" t="str">
        <f>IF(J3902&gt;365,"Bereits abgewandert (Segment D)",IF(Z3902&gt;=Hilfswerte!$B$38,"Rot - akut gefaehrdet",IF(Z3902&gt;=Hilfswerte!$B$39,"Gelb - beobachten","Gruen - stabil")))</f>
        <v>Gelb - beobachten</v>
      </c>
    </row>
    <row r="3903" spans="1:27" ht="15" customHeight="1" x14ac:dyDescent="0.25">
      <c r="A3903" s="4" t="s">
        <v>4250</v>
      </c>
      <c r="B3903" s="4" t="s">
        <v>162</v>
      </c>
      <c r="C3903" s="4" t="s">
        <v>89</v>
      </c>
      <c r="D3903" s="4" t="s">
        <v>56</v>
      </c>
      <c r="E3903" s="4">
        <v>64</v>
      </c>
      <c r="F3903" s="4">
        <v>13.7</v>
      </c>
      <c r="G3903" s="4">
        <v>4.2</v>
      </c>
      <c r="H3903" s="4">
        <v>3726</v>
      </c>
      <c r="I3903" s="4">
        <v>2</v>
      </c>
      <c r="J3903" s="4">
        <v>46</v>
      </c>
      <c r="K3903" s="4">
        <v>0</v>
      </c>
      <c r="L3903" s="4">
        <v>25</v>
      </c>
      <c r="M3903" s="4">
        <v>6</v>
      </c>
      <c r="N3903" s="4">
        <v>-22.9</v>
      </c>
      <c r="O3903" s="4">
        <f t="shared" si="480"/>
        <v>4</v>
      </c>
      <c r="P3903" s="4">
        <f t="shared" si="481"/>
        <v>2</v>
      </c>
      <c r="Q3903" s="4">
        <f t="shared" si="482"/>
        <v>4</v>
      </c>
      <c r="R3903" s="4">
        <f t="shared" si="483"/>
        <v>10</v>
      </c>
      <c r="S3903" s="4">
        <f t="shared" si="484"/>
        <v>81.099999999999994</v>
      </c>
      <c r="T3903" s="4" t="str">
        <f t="shared" si="485"/>
        <v>C - Entwicklungspotenzial</v>
      </c>
      <c r="U3903" s="4">
        <f>ROUND(((E3903-Hilfswerte!$B$20)/Hilfswerte!$B$21)+((F3903-Hilfswerte!$B$22)/Hilfswerte!$B$23)+((G3903-Hilfswerte!$B$24)/Hilfswerte!$B$25)+0.1*INDEX(Hilfswerte!$B$4:$B$15,MATCH(C3903,Hilfswerte!$A$4:$A$15,0)),2)</f>
        <v>-1.1599999999999999</v>
      </c>
      <c r="V3903" s="4">
        <f>ROUND(SQRT((((E3903-Hilfswerte!$B$20)/Hilfswerte!$B$21)-Hilfswerte!$B$28)^2+(((F3903-Hilfswerte!$B$22)/Hilfswerte!$B$23)-Hilfswerte!$B$29)^2+(((G3903-Hilfswerte!$B$24)/Hilfswerte!$B$25)-Hilfswerte!$B$30)^2),3)</f>
        <v>1.2729999999999999</v>
      </c>
      <c r="W3903" s="4">
        <f>ROUND(E3903*Hilfswerte!$B$31,0)</f>
        <v>13155</v>
      </c>
      <c r="X3903" s="4">
        <f t="shared" si="486"/>
        <v>9429</v>
      </c>
      <c r="Y3903" s="4" t="str">
        <f>IF(T3903="A - Top-Kunde","bereits Top-Kunde",IF(AND(V3903&lt;=Hilfswerte!$B$34,H3903&lt;0.5*W3903),"Hoch",IF(AND(V3903&lt;=Hilfswerte!$B$35,H3903&lt;0.7*W3903),"Mittel","Niedrig")))</f>
        <v>Niedrig</v>
      </c>
      <c r="Z3903" s="4">
        <f t="shared" si="487"/>
        <v>16.5</v>
      </c>
      <c r="AA3903" s="4" t="str">
        <f>IF(J3903&gt;365,"Bereits abgewandert (Segment D)",IF(Z3903&gt;=Hilfswerte!$B$38,"Rot - akut gefaehrdet",IF(Z3903&gt;=Hilfswerte!$B$39,"Gelb - beobachten","Gruen - stabil")))</f>
        <v>Gelb - beobachten</v>
      </c>
    </row>
    <row r="3904" spans="1:27" ht="15" customHeight="1" x14ac:dyDescent="0.25">
      <c r="A3904" s="4" t="s">
        <v>4251</v>
      </c>
      <c r="B3904" s="4" t="s">
        <v>110</v>
      </c>
      <c r="C3904" s="4" t="s">
        <v>65</v>
      </c>
      <c r="D3904" s="4" t="s">
        <v>30</v>
      </c>
      <c r="E3904" s="4">
        <v>151</v>
      </c>
      <c r="F3904" s="4">
        <v>30.4</v>
      </c>
      <c r="G3904" s="4">
        <v>2</v>
      </c>
      <c r="H3904" s="4">
        <v>31792</v>
      </c>
      <c r="I3904" s="4">
        <v>4</v>
      </c>
      <c r="J3904" s="4">
        <v>53</v>
      </c>
      <c r="K3904" s="4">
        <v>0</v>
      </c>
      <c r="L3904" s="4">
        <v>16</v>
      </c>
      <c r="M3904" s="4">
        <v>6</v>
      </c>
      <c r="N3904" s="4">
        <v>-12</v>
      </c>
      <c r="O3904" s="4">
        <f t="shared" si="480"/>
        <v>4</v>
      </c>
      <c r="P3904" s="4">
        <f t="shared" si="481"/>
        <v>4</v>
      </c>
      <c r="Q3904" s="4">
        <f t="shared" si="482"/>
        <v>5</v>
      </c>
      <c r="R3904" s="4">
        <f t="shared" si="483"/>
        <v>13</v>
      </c>
      <c r="S3904" s="4">
        <f t="shared" si="484"/>
        <v>119.2</v>
      </c>
      <c r="T3904" s="4" t="str">
        <f t="shared" si="485"/>
        <v>B - Kernkunde</v>
      </c>
      <c r="U3904" s="4">
        <f>ROUND(((E3904-Hilfswerte!$B$20)/Hilfswerte!$B$21)+((F3904-Hilfswerte!$B$22)/Hilfswerte!$B$23)+((G3904-Hilfswerte!$B$24)/Hilfswerte!$B$25)+0.1*INDEX(Hilfswerte!$B$4:$B$15,MATCH(C3904,Hilfswerte!$A$4:$A$15,0)),2)</f>
        <v>-1.18</v>
      </c>
      <c r="V3904" s="4">
        <f>ROUND(SQRT((((E3904-Hilfswerte!$B$20)/Hilfswerte!$B$21)-Hilfswerte!$B$28)^2+(((F3904-Hilfswerte!$B$22)/Hilfswerte!$B$23)-Hilfswerte!$B$29)^2+(((G3904-Hilfswerte!$B$24)/Hilfswerte!$B$25)-Hilfswerte!$B$30)^2),3)</f>
        <v>1.47</v>
      </c>
      <c r="W3904" s="4">
        <f>ROUND(E3904*Hilfswerte!$B$31,0)</f>
        <v>31037</v>
      </c>
      <c r="X3904" s="4">
        <f t="shared" si="486"/>
        <v>0</v>
      </c>
      <c r="Y3904" s="4" t="str">
        <f>IF(T3904="A - Top-Kunde","bereits Top-Kunde",IF(AND(V3904&lt;=Hilfswerte!$B$34,H3904&lt;0.5*W3904),"Hoch",IF(AND(V3904&lt;=Hilfswerte!$B$35,H3904&lt;0.7*W3904),"Mittel","Niedrig")))</f>
        <v>Niedrig</v>
      </c>
      <c r="Z3904" s="4">
        <f t="shared" si="487"/>
        <v>10.7</v>
      </c>
      <c r="AA3904" s="4" t="str">
        <f>IF(J3904&gt;365,"Bereits abgewandert (Segment D)",IF(Z3904&gt;=Hilfswerte!$B$38,"Rot - akut gefaehrdet",IF(Z3904&gt;=Hilfswerte!$B$39,"Gelb - beobachten","Gruen - stabil")))</f>
        <v>Gruen - stabil</v>
      </c>
    </row>
    <row r="3905" spans="1:27" ht="15" customHeight="1" x14ac:dyDescent="0.25">
      <c r="A3905" s="4" t="s">
        <v>4252</v>
      </c>
      <c r="B3905" s="4" t="s">
        <v>614</v>
      </c>
      <c r="C3905" s="4" t="s">
        <v>47</v>
      </c>
      <c r="D3905" s="4" t="s">
        <v>93</v>
      </c>
      <c r="E3905" s="4">
        <v>460</v>
      </c>
      <c r="F3905" s="4">
        <v>103.9</v>
      </c>
      <c r="G3905" s="4">
        <v>5.4</v>
      </c>
      <c r="H3905" s="4">
        <v>14346</v>
      </c>
      <c r="I3905" s="4">
        <v>1</v>
      </c>
      <c r="J3905" s="4">
        <v>179</v>
      </c>
      <c r="K3905" s="4">
        <v>0</v>
      </c>
      <c r="L3905" s="4">
        <v>-8</v>
      </c>
      <c r="M3905" s="4">
        <v>1</v>
      </c>
      <c r="N3905" s="4">
        <v>-30.2</v>
      </c>
      <c r="O3905" s="4">
        <f t="shared" si="480"/>
        <v>3</v>
      </c>
      <c r="P3905" s="4">
        <f t="shared" si="481"/>
        <v>1</v>
      </c>
      <c r="Q3905" s="4">
        <f t="shared" si="482"/>
        <v>5</v>
      </c>
      <c r="R3905" s="4">
        <f t="shared" si="483"/>
        <v>9</v>
      </c>
      <c r="S3905" s="4">
        <f t="shared" si="484"/>
        <v>74.900000000000006</v>
      </c>
      <c r="T3905" s="4" t="str">
        <f t="shared" si="485"/>
        <v>C - Entwicklungspotenzial</v>
      </c>
      <c r="U3905" s="4">
        <f>ROUND(((E3905-Hilfswerte!$B$20)/Hilfswerte!$B$21)+((F3905-Hilfswerte!$B$22)/Hilfswerte!$B$23)+((G3905-Hilfswerte!$B$24)/Hilfswerte!$B$25)+0.1*INDEX(Hilfswerte!$B$4:$B$15,MATCH(C3905,Hilfswerte!$A$4:$A$15,0)),2)</f>
        <v>2.14</v>
      </c>
      <c r="V3905" s="4">
        <f>ROUND(SQRT((((E3905-Hilfswerte!$B$20)/Hilfswerte!$B$21)-Hilfswerte!$B$28)^2+(((F3905-Hilfswerte!$B$22)/Hilfswerte!$B$23)-Hilfswerte!$B$29)^2+(((G3905-Hilfswerte!$B$24)/Hilfswerte!$B$25)-Hilfswerte!$B$30)^2),3)</f>
        <v>1.9610000000000001</v>
      </c>
      <c r="W3905" s="4">
        <f>ROUND(E3905*Hilfswerte!$B$31,0)</f>
        <v>94551</v>
      </c>
      <c r="X3905" s="4">
        <f t="shared" si="486"/>
        <v>80205</v>
      </c>
      <c r="Y3905" s="4" t="str">
        <f>IF(T3905="A - Top-Kunde","bereits Top-Kunde",IF(AND(V3905&lt;=Hilfswerte!$B$34,H3905&lt;0.5*W3905),"Hoch",IF(AND(V3905&lt;=Hilfswerte!$B$35,H3905&lt;0.7*W3905),"Mittel","Niedrig")))</f>
        <v>Niedrig</v>
      </c>
      <c r="Z3905" s="4">
        <f t="shared" si="487"/>
        <v>21</v>
      </c>
      <c r="AA3905" s="4" t="str">
        <f>IF(J3905&gt;365,"Bereits abgewandert (Segment D)",IF(Z3905&gt;=Hilfswerte!$B$38,"Rot - akut gefaehrdet",IF(Z3905&gt;=Hilfswerte!$B$39,"Gelb - beobachten","Gruen - stabil")))</f>
        <v>Rot - akut gefaehrdet</v>
      </c>
    </row>
    <row r="3906" spans="1:27" ht="15" customHeight="1" x14ac:dyDescent="0.25">
      <c r="A3906" s="4" t="s">
        <v>4253</v>
      </c>
      <c r="B3906" s="4" t="s">
        <v>1107</v>
      </c>
      <c r="C3906" s="4" t="s">
        <v>51</v>
      </c>
      <c r="D3906" s="4" t="s">
        <v>56</v>
      </c>
      <c r="E3906" s="4">
        <v>99</v>
      </c>
      <c r="F3906" s="4">
        <v>15</v>
      </c>
      <c r="G3906" s="4">
        <v>1.4</v>
      </c>
      <c r="H3906" s="4">
        <v>26027</v>
      </c>
      <c r="I3906" s="4">
        <v>4</v>
      </c>
      <c r="J3906" s="4">
        <v>26</v>
      </c>
      <c r="K3906" s="4">
        <v>0</v>
      </c>
      <c r="L3906" s="4">
        <v>-7</v>
      </c>
      <c r="M3906" s="4">
        <v>3</v>
      </c>
      <c r="N3906" s="4">
        <v>25.2</v>
      </c>
      <c r="O3906" s="4">
        <f t="shared" ref="O3906:O3969" si="488">IF(J3906&gt;365,1,IF(J3906&lt;=30,5,IF(J3906&lt;=90,4,IF(J3906&lt;=180,3,2))))</f>
        <v>5</v>
      </c>
      <c r="P3906" s="4">
        <f t="shared" ref="P3906:P3969" si="489">IF(I3906&gt;=5,5,IF(I3906&gt;=4,4,IF(I3906&gt;=3,3,IF(I3906&gt;=2,2,1))))</f>
        <v>4</v>
      </c>
      <c r="Q3906" s="4">
        <f t="shared" ref="Q3906:Q3969" si="490">IF(H3906&gt;=7500,5,IF(H3906&gt;=2500,4,IF(H3906&gt;=1000,3,IF(H3906&gt;=1,2,1))))</f>
        <v>5</v>
      </c>
      <c r="R3906" s="4">
        <f t="shared" ref="R3906:R3969" si="491">O3906+P3906+Q3906</f>
        <v>14</v>
      </c>
      <c r="S3906" s="4">
        <f t="shared" ref="S3906:S3969" si="492">ROUND(10*R3906+0.5*N3906-6*K3906-0.3*MAX(0,L3906),1)</f>
        <v>152.6</v>
      </c>
      <c r="T3906" s="4" t="str">
        <f t="shared" ref="T3906:T3969" si="493">IF(J3906&gt;365,"D - Abwanderungsrisiko",IF(S3906&gt;=125,"A - Top-Kunde",IF(S3906&gt;=105,"B - Kernkunde","C - Entwicklungspotenzial")))</f>
        <v>A - Top-Kunde</v>
      </c>
      <c r="U3906" s="4">
        <f>ROUND(((E3906-Hilfswerte!$B$20)/Hilfswerte!$B$21)+((F3906-Hilfswerte!$B$22)/Hilfswerte!$B$23)+((G3906-Hilfswerte!$B$24)/Hilfswerte!$B$25)+0.1*INDEX(Hilfswerte!$B$4:$B$15,MATCH(C3906,Hilfswerte!$A$4:$A$15,0)),2)</f>
        <v>-1.38</v>
      </c>
      <c r="V3906" s="4">
        <f>ROUND(SQRT((((E3906-Hilfswerte!$B$20)/Hilfswerte!$B$21)-Hilfswerte!$B$28)^2+(((F3906-Hilfswerte!$B$22)/Hilfswerte!$B$23)-Hilfswerte!$B$29)^2+(((G3906-Hilfswerte!$B$24)/Hilfswerte!$B$25)-Hilfswerte!$B$30)^2),3)</f>
        <v>1.637</v>
      </c>
      <c r="W3906" s="4">
        <f>ROUND(E3906*Hilfswerte!$B$31,0)</f>
        <v>20349</v>
      </c>
      <c r="X3906" s="4">
        <f t="shared" ref="X3906:X3969" si="494">MAX(0,W3906-H3906)</f>
        <v>0</v>
      </c>
      <c r="Y3906" s="4" t="str">
        <f>IF(T3906="A - Top-Kunde","bereits Top-Kunde",IF(AND(V3906&lt;=Hilfswerte!$B$34,H3906&lt;0.5*W3906),"Hoch",IF(AND(V3906&lt;=Hilfswerte!$B$35,H3906&lt;0.7*W3906),"Mittel","Niedrig")))</f>
        <v>bereits Top-Kunde</v>
      </c>
      <c r="Z3906" s="4">
        <f t="shared" ref="Z3906:Z3969" si="495">ROUND(0.4*MAX(0,-N3906)+3*K3906+0.2*MAX(0,L3906)+0.05*J3906,1)</f>
        <v>1.3</v>
      </c>
      <c r="AA3906" s="4" t="str">
        <f>IF(J3906&gt;365,"Bereits abgewandert (Segment D)",IF(Z3906&gt;=Hilfswerte!$B$38,"Rot - akut gefaehrdet",IF(Z3906&gt;=Hilfswerte!$B$39,"Gelb - beobachten","Gruen - stabil")))</f>
        <v>Gruen - stabil</v>
      </c>
    </row>
    <row r="3907" spans="1:27" ht="15" customHeight="1" x14ac:dyDescent="0.25">
      <c r="A3907" s="4" t="s">
        <v>4254</v>
      </c>
      <c r="B3907" s="4" t="s">
        <v>46</v>
      </c>
      <c r="C3907" s="4" t="s">
        <v>29</v>
      </c>
      <c r="D3907" s="4" t="s">
        <v>30</v>
      </c>
      <c r="E3907" s="4">
        <v>17</v>
      </c>
      <c r="F3907" s="4">
        <v>4.0999999999999996</v>
      </c>
      <c r="G3907" s="4">
        <v>0.7</v>
      </c>
      <c r="H3907" s="4">
        <v>3074</v>
      </c>
      <c r="I3907" s="4">
        <v>1</v>
      </c>
      <c r="J3907" s="4">
        <v>186</v>
      </c>
      <c r="K3907" s="4">
        <v>1</v>
      </c>
      <c r="L3907" s="4">
        <v>16</v>
      </c>
      <c r="M3907" s="4">
        <v>5</v>
      </c>
      <c r="N3907" s="4">
        <v>6.5</v>
      </c>
      <c r="O3907" s="4">
        <f t="shared" si="488"/>
        <v>2</v>
      </c>
      <c r="P3907" s="4">
        <f t="shared" si="489"/>
        <v>1</v>
      </c>
      <c r="Q3907" s="4">
        <f t="shared" si="490"/>
        <v>4</v>
      </c>
      <c r="R3907" s="4">
        <f t="shared" si="491"/>
        <v>7</v>
      </c>
      <c r="S3907" s="4">
        <f t="shared" si="492"/>
        <v>62.5</v>
      </c>
      <c r="T3907" s="4" t="str">
        <f t="shared" si="493"/>
        <v>C - Entwicklungspotenzial</v>
      </c>
      <c r="U3907" s="4">
        <f>ROUND(((E3907-Hilfswerte!$B$20)/Hilfswerte!$B$21)+((F3907-Hilfswerte!$B$22)/Hilfswerte!$B$23)+((G3907-Hilfswerte!$B$24)/Hilfswerte!$B$25)+0.1*INDEX(Hilfswerte!$B$4:$B$15,MATCH(C3907,Hilfswerte!$A$4:$A$15,0)),2)</f>
        <v>-2.11</v>
      </c>
      <c r="V3907" s="4">
        <f>ROUND(SQRT((((E3907-Hilfswerte!$B$20)/Hilfswerte!$B$21)-Hilfswerte!$B$28)^2+(((F3907-Hilfswerte!$B$22)/Hilfswerte!$B$23)-Hilfswerte!$B$29)^2+(((G3907-Hilfswerte!$B$24)/Hilfswerte!$B$25)-Hilfswerte!$B$30)^2),3)</f>
        <v>1.8879999999999999</v>
      </c>
      <c r="W3907" s="4">
        <f>ROUND(E3907*Hilfswerte!$B$31,0)</f>
        <v>3494</v>
      </c>
      <c r="X3907" s="4">
        <f t="shared" si="494"/>
        <v>420</v>
      </c>
      <c r="Y3907" s="4" t="str">
        <f>IF(T3907="A - Top-Kunde","bereits Top-Kunde",IF(AND(V3907&lt;=Hilfswerte!$B$34,H3907&lt;0.5*W3907),"Hoch",IF(AND(V3907&lt;=Hilfswerte!$B$35,H3907&lt;0.7*W3907),"Mittel","Niedrig")))</f>
        <v>Niedrig</v>
      </c>
      <c r="Z3907" s="4">
        <f t="shared" si="495"/>
        <v>15.5</v>
      </c>
      <c r="AA3907" s="4" t="str">
        <f>IF(J3907&gt;365,"Bereits abgewandert (Segment D)",IF(Z3907&gt;=Hilfswerte!$B$38,"Rot - akut gefaehrdet",IF(Z3907&gt;=Hilfswerte!$B$39,"Gelb - beobachten","Gruen - stabil")))</f>
        <v>Gelb - beobachten</v>
      </c>
    </row>
    <row r="3908" spans="1:27" ht="15" customHeight="1" x14ac:dyDescent="0.25">
      <c r="A3908" s="4" t="s">
        <v>4255</v>
      </c>
      <c r="B3908" s="4" t="s">
        <v>834</v>
      </c>
      <c r="C3908" s="4" t="s">
        <v>55</v>
      </c>
      <c r="D3908" s="4" t="s">
        <v>30</v>
      </c>
      <c r="E3908" s="4">
        <v>26</v>
      </c>
      <c r="F3908" s="4">
        <v>4.3</v>
      </c>
      <c r="G3908" s="4">
        <v>3.8</v>
      </c>
      <c r="H3908" s="4">
        <v>1745</v>
      </c>
      <c r="I3908" s="4">
        <v>3</v>
      </c>
      <c r="J3908" s="4">
        <v>117</v>
      </c>
      <c r="K3908" s="4">
        <v>0</v>
      </c>
      <c r="L3908" s="4">
        <v>-5</v>
      </c>
      <c r="M3908" s="4">
        <v>5</v>
      </c>
      <c r="N3908" s="4">
        <v>-4.2</v>
      </c>
      <c r="O3908" s="4">
        <f t="shared" si="488"/>
        <v>3</v>
      </c>
      <c r="P3908" s="4">
        <f t="shared" si="489"/>
        <v>3</v>
      </c>
      <c r="Q3908" s="4">
        <f t="shared" si="490"/>
        <v>3</v>
      </c>
      <c r="R3908" s="4">
        <f t="shared" si="491"/>
        <v>9</v>
      </c>
      <c r="S3908" s="4">
        <f t="shared" si="492"/>
        <v>87.9</v>
      </c>
      <c r="T3908" s="4" t="str">
        <f t="shared" si="493"/>
        <v>C - Entwicklungspotenzial</v>
      </c>
      <c r="U3908" s="4">
        <f>ROUND(((E3908-Hilfswerte!$B$20)/Hilfswerte!$B$21)+((F3908-Hilfswerte!$B$22)/Hilfswerte!$B$23)+((G3908-Hilfswerte!$B$24)/Hilfswerte!$B$25)+0.1*INDEX(Hilfswerte!$B$4:$B$15,MATCH(C3908,Hilfswerte!$A$4:$A$15,0)),2)</f>
        <v>-1.55</v>
      </c>
      <c r="V3908" s="4">
        <f>ROUND(SQRT((((E3908-Hilfswerte!$B$20)/Hilfswerte!$B$21)-Hilfswerte!$B$28)^2+(((F3908-Hilfswerte!$B$22)/Hilfswerte!$B$23)-Hilfswerte!$B$29)^2+(((G3908-Hilfswerte!$B$24)/Hilfswerte!$B$25)-Hilfswerte!$B$30)^2),3)</f>
        <v>1.4530000000000001</v>
      </c>
      <c r="W3908" s="4">
        <f>ROUND(E3908*Hilfswerte!$B$31,0)</f>
        <v>5344</v>
      </c>
      <c r="X3908" s="4">
        <f t="shared" si="494"/>
        <v>3599</v>
      </c>
      <c r="Y3908" s="4" t="str">
        <f>IF(T3908="A - Top-Kunde","bereits Top-Kunde",IF(AND(V3908&lt;=Hilfswerte!$B$34,H3908&lt;0.5*W3908),"Hoch",IF(AND(V3908&lt;=Hilfswerte!$B$35,H3908&lt;0.7*W3908),"Mittel","Niedrig")))</f>
        <v>Niedrig</v>
      </c>
      <c r="Z3908" s="4">
        <f t="shared" si="495"/>
        <v>7.5</v>
      </c>
      <c r="AA3908" s="4" t="str">
        <f>IF(J3908&gt;365,"Bereits abgewandert (Segment D)",IF(Z3908&gt;=Hilfswerte!$B$38,"Rot - akut gefaehrdet",IF(Z3908&gt;=Hilfswerte!$B$39,"Gelb - beobachten","Gruen - stabil")))</f>
        <v>Gruen - stabil</v>
      </c>
    </row>
    <row r="3909" spans="1:27" ht="15" customHeight="1" x14ac:dyDescent="0.25">
      <c r="A3909" s="4" t="s">
        <v>4256</v>
      </c>
      <c r="B3909" s="4" t="s">
        <v>669</v>
      </c>
      <c r="C3909" s="4" t="s">
        <v>51</v>
      </c>
      <c r="D3909" s="4" t="s">
        <v>117</v>
      </c>
      <c r="E3909" s="4">
        <v>18</v>
      </c>
      <c r="F3909" s="4">
        <v>3.1</v>
      </c>
      <c r="G3909" s="4">
        <v>18.899999999999999</v>
      </c>
      <c r="H3909" s="4">
        <v>146</v>
      </c>
      <c r="I3909" s="4">
        <v>1</v>
      </c>
      <c r="J3909" s="4">
        <v>76</v>
      </c>
      <c r="K3909" s="4">
        <v>0</v>
      </c>
      <c r="L3909" s="4">
        <v>31</v>
      </c>
      <c r="M3909" s="4">
        <v>5</v>
      </c>
      <c r="N3909" s="4">
        <v>4.8</v>
      </c>
      <c r="O3909" s="4">
        <f t="shared" si="488"/>
        <v>4</v>
      </c>
      <c r="P3909" s="4">
        <f t="shared" si="489"/>
        <v>1</v>
      </c>
      <c r="Q3909" s="4">
        <f t="shared" si="490"/>
        <v>2</v>
      </c>
      <c r="R3909" s="4">
        <f t="shared" si="491"/>
        <v>7</v>
      </c>
      <c r="S3909" s="4">
        <f t="shared" si="492"/>
        <v>63.1</v>
      </c>
      <c r="T3909" s="4" t="str">
        <f t="shared" si="493"/>
        <v>C - Entwicklungspotenzial</v>
      </c>
      <c r="U3909" s="4">
        <f>ROUND(((E3909-Hilfswerte!$B$20)/Hilfswerte!$B$21)+((F3909-Hilfswerte!$B$22)/Hilfswerte!$B$23)+((G3909-Hilfswerte!$B$24)/Hilfswerte!$B$25)+0.1*INDEX(Hilfswerte!$B$4:$B$15,MATCH(C3909,Hilfswerte!$A$4:$A$15,0)),2)</f>
        <v>0.84</v>
      </c>
      <c r="V3909" s="4">
        <f>ROUND(SQRT((((E3909-Hilfswerte!$B$20)/Hilfswerte!$B$21)-Hilfswerte!$B$28)^2+(((F3909-Hilfswerte!$B$22)/Hilfswerte!$B$23)-Hilfswerte!$B$29)^2+(((G3909-Hilfswerte!$B$24)/Hilfswerte!$B$25)-Hilfswerte!$B$30)^2),3)</f>
        <v>1.512</v>
      </c>
      <c r="W3909" s="4">
        <f>ROUND(E3909*Hilfswerte!$B$31,0)</f>
        <v>3700</v>
      </c>
      <c r="X3909" s="4">
        <f t="shared" si="494"/>
        <v>3554</v>
      </c>
      <c r="Y3909" s="4" t="str">
        <f>IF(T3909="A - Top-Kunde","bereits Top-Kunde",IF(AND(V3909&lt;=Hilfswerte!$B$34,H3909&lt;0.5*W3909),"Hoch",IF(AND(V3909&lt;=Hilfswerte!$B$35,H3909&lt;0.7*W3909),"Mittel","Niedrig")))</f>
        <v>Niedrig</v>
      </c>
      <c r="Z3909" s="4">
        <f t="shared" si="495"/>
        <v>10</v>
      </c>
      <c r="AA3909" s="4" t="str">
        <f>IF(J3909&gt;365,"Bereits abgewandert (Segment D)",IF(Z3909&gt;=Hilfswerte!$B$38,"Rot - akut gefaehrdet",IF(Z3909&gt;=Hilfswerte!$B$39,"Gelb - beobachten","Gruen - stabil")))</f>
        <v>Gruen - stabil</v>
      </c>
    </row>
    <row r="3910" spans="1:27" ht="15" customHeight="1" x14ac:dyDescent="0.25">
      <c r="A3910" s="4" t="s">
        <v>4257</v>
      </c>
      <c r="B3910" s="4" t="s">
        <v>46</v>
      </c>
      <c r="C3910" s="4" t="s">
        <v>38</v>
      </c>
      <c r="D3910" s="4" t="s">
        <v>30</v>
      </c>
      <c r="E3910" s="4">
        <v>37</v>
      </c>
      <c r="F3910" s="4">
        <v>7.6</v>
      </c>
      <c r="G3910" s="4">
        <v>18.5</v>
      </c>
      <c r="H3910" s="4">
        <v>9060</v>
      </c>
      <c r="I3910" s="4">
        <v>4</v>
      </c>
      <c r="J3910" s="4">
        <v>25</v>
      </c>
      <c r="K3910" s="4">
        <v>2</v>
      </c>
      <c r="L3910" s="4">
        <v>16</v>
      </c>
      <c r="M3910" s="4">
        <v>2</v>
      </c>
      <c r="N3910" s="4">
        <v>11.9</v>
      </c>
      <c r="O3910" s="4">
        <f t="shared" si="488"/>
        <v>5</v>
      </c>
      <c r="P3910" s="4">
        <f t="shared" si="489"/>
        <v>4</v>
      </c>
      <c r="Q3910" s="4">
        <f t="shared" si="490"/>
        <v>5</v>
      </c>
      <c r="R3910" s="4">
        <f t="shared" si="491"/>
        <v>14</v>
      </c>
      <c r="S3910" s="4">
        <f t="shared" si="492"/>
        <v>129.19999999999999</v>
      </c>
      <c r="T3910" s="4" t="str">
        <f t="shared" si="493"/>
        <v>A - Top-Kunde</v>
      </c>
      <c r="U3910" s="4">
        <f>ROUND(((E3910-Hilfswerte!$B$20)/Hilfswerte!$B$21)+((F3910-Hilfswerte!$B$22)/Hilfswerte!$B$23)+((G3910-Hilfswerte!$B$24)/Hilfswerte!$B$25)+0.1*INDEX(Hilfswerte!$B$4:$B$15,MATCH(C3910,Hilfswerte!$A$4:$A$15,0)),2)</f>
        <v>0.93</v>
      </c>
      <c r="V3910" s="4">
        <f>ROUND(SQRT((((E3910-Hilfswerte!$B$20)/Hilfswerte!$B$21)-Hilfswerte!$B$28)^2+(((F3910-Hilfswerte!$B$22)/Hilfswerte!$B$23)-Hilfswerte!$B$29)^2+(((G3910-Hilfswerte!$B$24)/Hilfswerte!$B$25)-Hilfswerte!$B$30)^2),3)</f>
        <v>1.3939999999999999</v>
      </c>
      <c r="W3910" s="4">
        <f>ROUND(E3910*Hilfswerte!$B$31,0)</f>
        <v>7605</v>
      </c>
      <c r="X3910" s="4">
        <f t="shared" si="494"/>
        <v>0</v>
      </c>
      <c r="Y3910" s="4" t="str">
        <f>IF(T3910="A - Top-Kunde","bereits Top-Kunde",IF(AND(V3910&lt;=Hilfswerte!$B$34,H3910&lt;0.5*W3910),"Hoch",IF(AND(V3910&lt;=Hilfswerte!$B$35,H3910&lt;0.7*W3910),"Mittel","Niedrig")))</f>
        <v>bereits Top-Kunde</v>
      </c>
      <c r="Z3910" s="4">
        <f t="shared" si="495"/>
        <v>10.5</v>
      </c>
      <c r="AA3910" s="4" t="str">
        <f>IF(J3910&gt;365,"Bereits abgewandert (Segment D)",IF(Z3910&gt;=Hilfswerte!$B$38,"Rot - akut gefaehrdet",IF(Z3910&gt;=Hilfswerte!$B$39,"Gelb - beobachten","Gruen - stabil")))</f>
        <v>Gruen - stabil</v>
      </c>
    </row>
    <row r="3911" spans="1:27" ht="15" customHeight="1" x14ac:dyDescent="0.25">
      <c r="A3911" s="4" t="s">
        <v>4258</v>
      </c>
      <c r="B3911" s="4" t="s">
        <v>103</v>
      </c>
      <c r="C3911" s="4" t="s">
        <v>59</v>
      </c>
      <c r="D3911" s="4" t="s">
        <v>122</v>
      </c>
      <c r="E3911" s="4">
        <v>10</v>
      </c>
      <c r="F3911" s="4">
        <v>1.8</v>
      </c>
      <c r="G3911" s="4">
        <v>1.1000000000000001</v>
      </c>
      <c r="H3911" s="4">
        <v>436</v>
      </c>
      <c r="I3911" s="4">
        <v>2</v>
      </c>
      <c r="J3911" s="4">
        <v>104</v>
      </c>
      <c r="K3911" s="4">
        <v>0</v>
      </c>
      <c r="L3911" s="4">
        <v>10</v>
      </c>
      <c r="M3911" s="4">
        <v>5</v>
      </c>
      <c r="N3911" s="4">
        <v>-8.3000000000000007</v>
      </c>
      <c r="O3911" s="4">
        <f t="shared" si="488"/>
        <v>3</v>
      </c>
      <c r="P3911" s="4">
        <f t="shared" si="489"/>
        <v>2</v>
      </c>
      <c r="Q3911" s="4">
        <f t="shared" si="490"/>
        <v>2</v>
      </c>
      <c r="R3911" s="4">
        <f t="shared" si="491"/>
        <v>7</v>
      </c>
      <c r="S3911" s="4">
        <f t="shared" si="492"/>
        <v>62.9</v>
      </c>
      <c r="T3911" s="4" t="str">
        <f t="shared" si="493"/>
        <v>C - Entwicklungspotenzial</v>
      </c>
      <c r="U3911" s="4">
        <f>ROUND(((E3911-Hilfswerte!$B$20)/Hilfswerte!$B$21)+((F3911-Hilfswerte!$B$22)/Hilfswerte!$B$23)+((G3911-Hilfswerte!$B$24)/Hilfswerte!$B$25)+0.1*INDEX(Hilfswerte!$B$4:$B$15,MATCH(C3911,Hilfswerte!$A$4:$A$15,0)),2)</f>
        <v>-2.46</v>
      </c>
      <c r="V3911" s="4">
        <f>ROUND(SQRT((((E3911-Hilfswerte!$B$20)/Hilfswerte!$B$21)-Hilfswerte!$B$28)^2+(((F3911-Hilfswerte!$B$22)/Hilfswerte!$B$23)-Hilfswerte!$B$29)^2+(((G3911-Hilfswerte!$B$24)/Hilfswerte!$B$25)-Hilfswerte!$B$30)^2),3)</f>
        <v>1.857</v>
      </c>
      <c r="W3911" s="4">
        <f>ROUND(E3911*Hilfswerte!$B$31,0)</f>
        <v>2055</v>
      </c>
      <c r="X3911" s="4">
        <f t="shared" si="494"/>
        <v>1619</v>
      </c>
      <c r="Y3911" s="4" t="str">
        <f>IF(T3911="A - Top-Kunde","bereits Top-Kunde",IF(AND(V3911&lt;=Hilfswerte!$B$34,H3911&lt;0.5*W3911),"Hoch",IF(AND(V3911&lt;=Hilfswerte!$B$35,H3911&lt;0.7*W3911),"Mittel","Niedrig")))</f>
        <v>Niedrig</v>
      </c>
      <c r="Z3911" s="4">
        <f t="shared" si="495"/>
        <v>10.5</v>
      </c>
      <c r="AA3911" s="4" t="str">
        <f>IF(J3911&gt;365,"Bereits abgewandert (Segment D)",IF(Z3911&gt;=Hilfswerte!$B$38,"Rot - akut gefaehrdet",IF(Z3911&gt;=Hilfswerte!$B$39,"Gelb - beobachten","Gruen - stabil")))</f>
        <v>Gruen - stabil</v>
      </c>
    </row>
    <row r="3912" spans="1:27" ht="15" customHeight="1" x14ac:dyDescent="0.25">
      <c r="A3912" s="4" t="s">
        <v>4259</v>
      </c>
      <c r="B3912" s="4" t="s">
        <v>174</v>
      </c>
      <c r="C3912" s="4" t="s">
        <v>51</v>
      </c>
      <c r="D3912" s="4" t="s">
        <v>30</v>
      </c>
      <c r="E3912" s="4">
        <v>110</v>
      </c>
      <c r="F3912" s="4">
        <v>19.3</v>
      </c>
      <c r="G3912" s="4">
        <v>21.7</v>
      </c>
      <c r="H3912" s="4">
        <v>7712</v>
      </c>
      <c r="I3912" s="4">
        <v>2</v>
      </c>
      <c r="J3912" s="4">
        <v>152</v>
      </c>
      <c r="K3912" s="4">
        <v>0</v>
      </c>
      <c r="L3912" s="4">
        <v>10</v>
      </c>
      <c r="M3912" s="4">
        <v>6</v>
      </c>
      <c r="N3912" s="4">
        <v>3.9</v>
      </c>
      <c r="O3912" s="4">
        <f t="shared" si="488"/>
        <v>3</v>
      </c>
      <c r="P3912" s="4">
        <f t="shared" si="489"/>
        <v>2</v>
      </c>
      <c r="Q3912" s="4">
        <f t="shared" si="490"/>
        <v>5</v>
      </c>
      <c r="R3912" s="4">
        <f t="shared" si="491"/>
        <v>10</v>
      </c>
      <c r="S3912" s="4">
        <f t="shared" si="492"/>
        <v>99</v>
      </c>
      <c r="T3912" s="4" t="str">
        <f t="shared" si="493"/>
        <v>C - Entwicklungspotenzial</v>
      </c>
      <c r="U3912" s="4">
        <f>ROUND(((E3912-Hilfswerte!$B$20)/Hilfswerte!$B$21)+((F3912-Hilfswerte!$B$22)/Hilfswerte!$B$23)+((G3912-Hilfswerte!$B$24)/Hilfswerte!$B$25)+0.1*INDEX(Hilfswerte!$B$4:$B$15,MATCH(C3912,Hilfswerte!$A$4:$A$15,0)),2)</f>
        <v>1.97</v>
      </c>
      <c r="V3912" s="4">
        <f>ROUND(SQRT((((E3912-Hilfswerte!$B$20)/Hilfswerte!$B$21)-Hilfswerte!$B$28)^2+(((F3912-Hilfswerte!$B$22)/Hilfswerte!$B$23)-Hilfswerte!$B$29)^2+(((G3912-Hilfswerte!$B$24)/Hilfswerte!$B$25)-Hilfswerte!$B$30)^2),3)</f>
        <v>1.716</v>
      </c>
      <c r="W3912" s="4">
        <f>ROUND(E3912*Hilfswerte!$B$31,0)</f>
        <v>22610</v>
      </c>
      <c r="X3912" s="4">
        <f t="shared" si="494"/>
        <v>14898</v>
      </c>
      <c r="Y3912" s="4" t="str">
        <f>IF(T3912="A - Top-Kunde","bereits Top-Kunde",IF(AND(V3912&lt;=Hilfswerte!$B$34,H3912&lt;0.5*W3912),"Hoch",IF(AND(V3912&lt;=Hilfswerte!$B$35,H3912&lt;0.7*W3912),"Mittel","Niedrig")))</f>
        <v>Niedrig</v>
      </c>
      <c r="Z3912" s="4">
        <f t="shared" si="495"/>
        <v>9.6</v>
      </c>
      <c r="AA3912" s="4" t="str">
        <f>IF(J3912&gt;365,"Bereits abgewandert (Segment D)",IF(Z3912&gt;=Hilfswerte!$B$38,"Rot - akut gefaehrdet",IF(Z3912&gt;=Hilfswerte!$B$39,"Gelb - beobachten","Gruen - stabil")))</f>
        <v>Gruen - stabil</v>
      </c>
    </row>
    <row r="3913" spans="1:27" ht="15" customHeight="1" x14ac:dyDescent="0.25">
      <c r="A3913" s="4" t="s">
        <v>4260</v>
      </c>
      <c r="B3913" s="4" t="s">
        <v>171</v>
      </c>
      <c r="C3913" s="4" t="s">
        <v>51</v>
      </c>
      <c r="D3913" s="4" t="s">
        <v>117</v>
      </c>
      <c r="E3913" s="4">
        <v>44</v>
      </c>
      <c r="F3913" s="4">
        <v>8.3000000000000007</v>
      </c>
      <c r="G3913" s="4">
        <v>1.3</v>
      </c>
      <c r="H3913" s="4">
        <v>34588</v>
      </c>
      <c r="I3913" s="4">
        <v>5</v>
      </c>
      <c r="J3913" s="4">
        <v>12</v>
      </c>
      <c r="K3913" s="4">
        <v>0</v>
      </c>
      <c r="L3913" s="4">
        <v>0</v>
      </c>
      <c r="M3913" s="4">
        <v>2</v>
      </c>
      <c r="N3913" s="4">
        <v>-19</v>
      </c>
      <c r="O3913" s="4">
        <f t="shared" si="488"/>
        <v>5</v>
      </c>
      <c r="P3913" s="4">
        <f t="shared" si="489"/>
        <v>5</v>
      </c>
      <c r="Q3913" s="4">
        <f t="shared" si="490"/>
        <v>5</v>
      </c>
      <c r="R3913" s="4">
        <f t="shared" si="491"/>
        <v>15</v>
      </c>
      <c r="S3913" s="4">
        <f t="shared" si="492"/>
        <v>140.5</v>
      </c>
      <c r="T3913" s="4" t="str">
        <f t="shared" si="493"/>
        <v>A - Top-Kunde</v>
      </c>
      <c r="U3913" s="4">
        <f>ROUND(((E3913-Hilfswerte!$B$20)/Hilfswerte!$B$21)+((F3913-Hilfswerte!$B$22)/Hilfswerte!$B$23)+((G3913-Hilfswerte!$B$24)/Hilfswerte!$B$25)+0.1*INDEX(Hilfswerte!$B$4:$B$15,MATCH(C3913,Hilfswerte!$A$4:$A$15,0)),2)</f>
        <v>-1.75</v>
      </c>
      <c r="V3913" s="4">
        <f>ROUND(SQRT((((E3913-Hilfswerte!$B$20)/Hilfswerte!$B$21)-Hilfswerte!$B$28)^2+(((F3913-Hilfswerte!$B$22)/Hilfswerte!$B$23)-Hilfswerte!$B$29)^2+(((G3913-Hilfswerte!$B$24)/Hilfswerte!$B$25)-Hilfswerte!$B$30)^2),3)</f>
        <v>1.742</v>
      </c>
      <c r="W3913" s="4">
        <f>ROUND(E3913*Hilfswerte!$B$31,0)</f>
        <v>9044</v>
      </c>
      <c r="X3913" s="4">
        <f t="shared" si="494"/>
        <v>0</v>
      </c>
      <c r="Y3913" s="4" t="str">
        <f>IF(T3913="A - Top-Kunde","bereits Top-Kunde",IF(AND(V3913&lt;=Hilfswerte!$B$34,H3913&lt;0.5*W3913),"Hoch",IF(AND(V3913&lt;=Hilfswerte!$B$35,H3913&lt;0.7*W3913),"Mittel","Niedrig")))</f>
        <v>bereits Top-Kunde</v>
      </c>
      <c r="Z3913" s="4">
        <f t="shared" si="495"/>
        <v>8.1999999999999993</v>
      </c>
      <c r="AA3913" s="4" t="str">
        <f>IF(J3913&gt;365,"Bereits abgewandert (Segment D)",IF(Z3913&gt;=Hilfswerte!$B$38,"Rot - akut gefaehrdet",IF(Z3913&gt;=Hilfswerte!$B$39,"Gelb - beobachten","Gruen - stabil")))</f>
        <v>Gruen - stabil</v>
      </c>
    </row>
    <row r="3914" spans="1:27" ht="15" customHeight="1" x14ac:dyDescent="0.25">
      <c r="A3914" s="4" t="s">
        <v>4261</v>
      </c>
      <c r="B3914" s="4" t="s">
        <v>973</v>
      </c>
      <c r="C3914" s="4" t="s">
        <v>33</v>
      </c>
      <c r="D3914" s="4" t="s">
        <v>106</v>
      </c>
      <c r="E3914" s="4">
        <v>5</v>
      </c>
      <c r="F3914" s="4">
        <v>1</v>
      </c>
      <c r="G3914" s="4">
        <v>20.7</v>
      </c>
      <c r="H3914" s="4">
        <v>315</v>
      </c>
      <c r="I3914" s="4">
        <v>3</v>
      </c>
      <c r="J3914" s="4">
        <v>132</v>
      </c>
      <c r="K3914" s="4">
        <v>0</v>
      </c>
      <c r="L3914" s="4">
        <v>19</v>
      </c>
      <c r="M3914" s="4">
        <v>4</v>
      </c>
      <c r="N3914" s="4">
        <v>8.9</v>
      </c>
      <c r="O3914" s="4">
        <f t="shared" si="488"/>
        <v>3</v>
      </c>
      <c r="P3914" s="4">
        <f t="shared" si="489"/>
        <v>3</v>
      </c>
      <c r="Q3914" s="4">
        <f t="shared" si="490"/>
        <v>2</v>
      </c>
      <c r="R3914" s="4">
        <f t="shared" si="491"/>
        <v>8</v>
      </c>
      <c r="S3914" s="4">
        <f t="shared" si="492"/>
        <v>78.8</v>
      </c>
      <c r="T3914" s="4" t="str">
        <f t="shared" si="493"/>
        <v>C - Entwicklungspotenzial</v>
      </c>
      <c r="U3914" s="4">
        <f>ROUND(((E3914-Hilfswerte!$B$20)/Hilfswerte!$B$21)+((F3914-Hilfswerte!$B$22)/Hilfswerte!$B$23)+((G3914-Hilfswerte!$B$24)/Hilfswerte!$B$25)+0.1*INDEX(Hilfswerte!$B$4:$B$15,MATCH(C3914,Hilfswerte!$A$4:$A$15,0)),2)</f>
        <v>0.72</v>
      </c>
      <c r="V3914" s="4">
        <f>ROUND(SQRT((((E3914-Hilfswerte!$B$20)/Hilfswerte!$B$21)-Hilfswerte!$B$28)^2+(((F3914-Hilfswerte!$B$22)/Hilfswerte!$B$23)-Hilfswerte!$B$29)^2+(((G3914-Hilfswerte!$B$24)/Hilfswerte!$B$25)-Hilfswerte!$B$30)^2),3)</f>
        <v>1.786</v>
      </c>
      <c r="W3914" s="4">
        <f>ROUND(E3914*Hilfswerte!$B$31,0)</f>
        <v>1028</v>
      </c>
      <c r="X3914" s="4">
        <f t="shared" si="494"/>
        <v>713</v>
      </c>
      <c r="Y3914" s="4" t="str">
        <f>IF(T3914="A - Top-Kunde","bereits Top-Kunde",IF(AND(V3914&lt;=Hilfswerte!$B$34,H3914&lt;0.5*W3914),"Hoch",IF(AND(V3914&lt;=Hilfswerte!$B$35,H3914&lt;0.7*W3914),"Mittel","Niedrig")))</f>
        <v>Niedrig</v>
      </c>
      <c r="Z3914" s="4">
        <f t="shared" si="495"/>
        <v>10.4</v>
      </c>
      <c r="AA3914" s="4" t="str">
        <f>IF(J3914&gt;365,"Bereits abgewandert (Segment D)",IF(Z3914&gt;=Hilfswerte!$B$38,"Rot - akut gefaehrdet",IF(Z3914&gt;=Hilfswerte!$B$39,"Gelb - beobachten","Gruen - stabil")))</f>
        <v>Gruen - stabil</v>
      </c>
    </row>
    <row r="3915" spans="1:27" ht="15" customHeight="1" x14ac:dyDescent="0.25">
      <c r="A3915" s="4" t="s">
        <v>4262</v>
      </c>
      <c r="B3915" s="4" t="s">
        <v>341</v>
      </c>
      <c r="C3915" s="4" t="s">
        <v>89</v>
      </c>
      <c r="D3915" s="4" t="s">
        <v>30</v>
      </c>
      <c r="E3915" s="4">
        <v>19</v>
      </c>
      <c r="F3915" s="4">
        <v>4.0999999999999996</v>
      </c>
      <c r="G3915" s="4">
        <v>6.8</v>
      </c>
      <c r="H3915" s="4">
        <v>406</v>
      </c>
      <c r="I3915" s="4">
        <v>1</v>
      </c>
      <c r="J3915" s="4">
        <v>289</v>
      </c>
      <c r="K3915" s="4">
        <v>0</v>
      </c>
      <c r="L3915" s="4">
        <v>3</v>
      </c>
      <c r="M3915" s="4">
        <v>2</v>
      </c>
      <c r="N3915" s="4">
        <v>36.200000000000003</v>
      </c>
      <c r="O3915" s="4">
        <f t="shared" si="488"/>
        <v>2</v>
      </c>
      <c r="P3915" s="4">
        <f t="shared" si="489"/>
        <v>1</v>
      </c>
      <c r="Q3915" s="4">
        <f t="shared" si="490"/>
        <v>2</v>
      </c>
      <c r="R3915" s="4">
        <f t="shared" si="491"/>
        <v>5</v>
      </c>
      <c r="S3915" s="4">
        <f t="shared" si="492"/>
        <v>67.2</v>
      </c>
      <c r="T3915" s="4" t="str">
        <f t="shared" si="493"/>
        <v>C - Entwicklungspotenzial</v>
      </c>
      <c r="U3915" s="4">
        <f>ROUND(((E3915-Hilfswerte!$B$20)/Hilfswerte!$B$21)+((F3915-Hilfswerte!$B$22)/Hilfswerte!$B$23)+((G3915-Hilfswerte!$B$24)/Hilfswerte!$B$25)+0.1*INDEX(Hilfswerte!$B$4:$B$15,MATCH(C3915,Hilfswerte!$A$4:$A$15,0)),2)</f>
        <v>-1.1100000000000001</v>
      </c>
      <c r="V3915" s="4">
        <f>ROUND(SQRT((((E3915-Hilfswerte!$B$20)/Hilfswerte!$B$21)-Hilfswerte!$B$28)^2+(((F3915-Hilfswerte!$B$22)/Hilfswerte!$B$23)-Hilfswerte!$B$29)^2+(((G3915-Hilfswerte!$B$24)/Hilfswerte!$B$25)-Hilfswerte!$B$30)^2),3)</f>
        <v>1.1220000000000001</v>
      </c>
      <c r="W3915" s="4">
        <f>ROUND(E3915*Hilfswerte!$B$31,0)</f>
        <v>3905</v>
      </c>
      <c r="X3915" s="4">
        <f t="shared" si="494"/>
        <v>3499</v>
      </c>
      <c r="Y3915" s="4" t="str">
        <f>IF(T3915="A - Top-Kunde","bereits Top-Kunde",IF(AND(V3915&lt;=Hilfswerte!$B$34,H3915&lt;0.5*W3915),"Hoch",IF(AND(V3915&lt;=Hilfswerte!$B$35,H3915&lt;0.7*W3915),"Mittel","Niedrig")))</f>
        <v>Mittel</v>
      </c>
      <c r="Z3915" s="4">
        <f t="shared" si="495"/>
        <v>15.1</v>
      </c>
      <c r="AA3915" s="4" t="str">
        <f>IF(J3915&gt;365,"Bereits abgewandert (Segment D)",IF(Z3915&gt;=Hilfswerte!$B$38,"Rot - akut gefaehrdet",IF(Z3915&gt;=Hilfswerte!$B$39,"Gelb - beobachten","Gruen - stabil")))</f>
        <v>Gelb - beobachten</v>
      </c>
    </row>
    <row r="3916" spans="1:27" ht="15" customHeight="1" x14ac:dyDescent="0.25">
      <c r="A3916" s="4" t="s">
        <v>4263</v>
      </c>
      <c r="B3916" s="4" t="s">
        <v>348</v>
      </c>
      <c r="C3916" s="4" t="s">
        <v>38</v>
      </c>
      <c r="D3916" s="4" t="s">
        <v>48</v>
      </c>
      <c r="E3916" s="4">
        <v>115</v>
      </c>
      <c r="F3916" s="4">
        <v>34.299999999999997</v>
      </c>
      <c r="G3916" s="4">
        <v>3.9</v>
      </c>
      <c r="H3916" s="4">
        <v>20720</v>
      </c>
      <c r="I3916" s="4">
        <v>1</v>
      </c>
      <c r="J3916" s="4">
        <v>270</v>
      </c>
      <c r="K3916" s="4">
        <v>1</v>
      </c>
      <c r="L3916" s="4">
        <v>1</v>
      </c>
      <c r="M3916" s="4">
        <v>1</v>
      </c>
      <c r="N3916" s="4">
        <v>-5.4</v>
      </c>
      <c r="O3916" s="4">
        <f t="shared" si="488"/>
        <v>2</v>
      </c>
      <c r="P3916" s="4">
        <f t="shared" si="489"/>
        <v>1</v>
      </c>
      <c r="Q3916" s="4">
        <f t="shared" si="490"/>
        <v>5</v>
      </c>
      <c r="R3916" s="4">
        <f t="shared" si="491"/>
        <v>8</v>
      </c>
      <c r="S3916" s="4">
        <f t="shared" si="492"/>
        <v>71</v>
      </c>
      <c r="T3916" s="4" t="str">
        <f t="shared" si="493"/>
        <v>C - Entwicklungspotenzial</v>
      </c>
      <c r="U3916" s="4">
        <f>ROUND(((E3916-Hilfswerte!$B$20)/Hilfswerte!$B$21)+((F3916-Hilfswerte!$B$22)/Hilfswerte!$B$23)+((G3916-Hilfswerte!$B$24)/Hilfswerte!$B$25)+0.1*INDEX(Hilfswerte!$B$4:$B$15,MATCH(C3916,Hilfswerte!$A$4:$A$15,0)),2)</f>
        <v>-0.56999999999999995</v>
      </c>
      <c r="V3916" s="4">
        <f>ROUND(SQRT((((E3916-Hilfswerte!$B$20)/Hilfswerte!$B$21)-Hilfswerte!$B$28)^2+(((F3916-Hilfswerte!$B$22)/Hilfswerte!$B$23)-Hilfswerte!$B$29)^2+(((G3916-Hilfswerte!$B$24)/Hilfswerte!$B$25)-Hilfswerte!$B$30)^2),3)</f>
        <v>1.1839999999999999</v>
      </c>
      <c r="W3916" s="4">
        <f>ROUND(E3916*Hilfswerte!$B$31,0)</f>
        <v>23638</v>
      </c>
      <c r="X3916" s="4">
        <f t="shared" si="494"/>
        <v>2918</v>
      </c>
      <c r="Y3916" s="4" t="str">
        <f>IF(T3916="A - Top-Kunde","bereits Top-Kunde",IF(AND(V3916&lt;=Hilfswerte!$B$34,H3916&lt;0.5*W3916),"Hoch",IF(AND(V3916&lt;=Hilfswerte!$B$35,H3916&lt;0.7*W3916),"Mittel","Niedrig")))</f>
        <v>Niedrig</v>
      </c>
      <c r="Z3916" s="4">
        <f t="shared" si="495"/>
        <v>18.899999999999999</v>
      </c>
      <c r="AA3916" s="4" t="str">
        <f>IF(J3916&gt;365,"Bereits abgewandert (Segment D)",IF(Z3916&gt;=Hilfswerte!$B$38,"Rot - akut gefaehrdet",IF(Z3916&gt;=Hilfswerte!$B$39,"Gelb - beobachten","Gruen - stabil")))</f>
        <v>Gelb - beobachten</v>
      </c>
    </row>
    <row r="3917" spans="1:27" ht="15" customHeight="1" x14ac:dyDescent="0.25">
      <c r="A3917" s="4" t="s">
        <v>4264</v>
      </c>
      <c r="B3917" s="4" t="s">
        <v>402</v>
      </c>
      <c r="C3917" s="4" t="s">
        <v>38</v>
      </c>
      <c r="D3917" s="4" t="s">
        <v>30</v>
      </c>
      <c r="E3917" s="4">
        <v>52</v>
      </c>
      <c r="F3917" s="4">
        <v>11.1</v>
      </c>
      <c r="G3917" s="4">
        <v>21.1</v>
      </c>
      <c r="H3917" s="4">
        <v>8327</v>
      </c>
      <c r="I3917" s="4">
        <v>2</v>
      </c>
      <c r="J3917" s="4">
        <v>365</v>
      </c>
      <c r="K3917" s="4">
        <v>2</v>
      </c>
      <c r="L3917" s="4">
        <v>14</v>
      </c>
      <c r="M3917" s="4">
        <v>6</v>
      </c>
      <c r="N3917" s="4">
        <v>-25.5</v>
      </c>
      <c r="O3917" s="4">
        <f t="shared" si="488"/>
        <v>2</v>
      </c>
      <c r="P3917" s="4">
        <f t="shared" si="489"/>
        <v>2</v>
      </c>
      <c r="Q3917" s="4">
        <f t="shared" si="490"/>
        <v>5</v>
      </c>
      <c r="R3917" s="4">
        <f t="shared" si="491"/>
        <v>9</v>
      </c>
      <c r="S3917" s="4">
        <f t="shared" si="492"/>
        <v>61.1</v>
      </c>
      <c r="T3917" s="4" t="str">
        <f t="shared" si="493"/>
        <v>C - Entwicklungspotenzial</v>
      </c>
      <c r="U3917" s="4">
        <f>ROUND(((E3917-Hilfswerte!$B$20)/Hilfswerte!$B$21)+((F3917-Hilfswerte!$B$22)/Hilfswerte!$B$23)+((G3917-Hilfswerte!$B$24)/Hilfswerte!$B$25)+0.1*INDEX(Hilfswerte!$B$4:$B$15,MATCH(C3917,Hilfswerte!$A$4:$A$15,0)),2)</f>
        <v>1.47</v>
      </c>
      <c r="V3917" s="4">
        <f>ROUND(SQRT((((E3917-Hilfswerte!$B$20)/Hilfswerte!$B$21)-Hilfswerte!$B$28)^2+(((F3917-Hilfswerte!$B$22)/Hilfswerte!$B$23)-Hilfswerte!$B$29)^2+(((G3917-Hilfswerte!$B$24)/Hilfswerte!$B$25)-Hilfswerte!$B$30)^2),3)</f>
        <v>1.714</v>
      </c>
      <c r="W3917" s="4">
        <f>ROUND(E3917*Hilfswerte!$B$31,0)</f>
        <v>10688</v>
      </c>
      <c r="X3917" s="4">
        <f t="shared" si="494"/>
        <v>2361</v>
      </c>
      <c r="Y3917" s="4" t="str">
        <f>IF(T3917="A - Top-Kunde","bereits Top-Kunde",IF(AND(V3917&lt;=Hilfswerte!$B$34,H3917&lt;0.5*W3917),"Hoch",IF(AND(V3917&lt;=Hilfswerte!$B$35,H3917&lt;0.7*W3917),"Mittel","Niedrig")))</f>
        <v>Niedrig</v>
      </c>
      <c r="Z3917" s="4">
        <f t="shared" si="495"/>
        <v>37.299999999999997</v>
      </c>
      <c r="AA3917" s="4" t="str">
        <f>IF(J3917&gt;365,"Bereits abgewandert (Segment D)",IF(Z3917&gt;=Hilfswerte!$B$38,"Rot - akut gefaehrdet",IF(Z3917&gt;=Hilfswerte!$B$39,"Gelb - beobachten","Gruen - stabil")))</f>
        <v>Rot - akut gefaehrdet</v>
      </c>
    </row>
    <row r="3918" spans="1:27" ht="15" customHeight="1" x14ac:dyDescent="0.25">
      <c r="A3918" s="4" t="s">
        <v>4265</v>
      </c>
      <c r="B3918" s="4" t="s">
        <v>894</v>
      </c>
      <c r="C3918" s="4" t="s">
        <v>59</v>
      </c>
      <c r="D3918" s="4" t="s">
        <v>30</v>
      </c>
      <c r="E3918" s="4">
        <v>381</v>
      </c>
      <c r="F3918" s="4">
        <v>77.5</v>
      </c>
      <c r="G3918" s="4">
        <v>17.3</v>
      </c>
      <c r="H3918" s="4">
        <v>0</v>
      </c>
      <c r="I3918" s="4">
        <v>0</v>
      </c>
      <c r="J3918" s="4">
        <v>390</v>
      </c>
      <c r="K3918" s="4">
        <v>0</v>
      </c>
      <c r="L3918" s="4">
        <v>-4</v>
      </c>
      <c r="M3918" s="4">
        <v>0</v>
      </c>
      <c r="N3918" s="4">
        <v>-87.6</v>
      </c>
      <c r="O3918" s="4">
        <f t="shared" si="488"/>
        <v>1</v>
      </c>
      <c r="P3918" s="4">
        <f t="shared" si="489"/>
        <v>1</v>
      </c>
      <c r="Q3918" s="4">
        <f t="shared" si="490"/>
        <v>1</v>
      </c>
      <c r="R3918" s="4">
        <f t="shared" si="491"/>
        <v>3</v>
      </c>
      <c r="S3918" s="4">
        <f t="shared" si="492"/>
        <v>-13.8</v>
      </c>
      <c r="T3918" s="4" t="str">
        <f t="shared" si="493"/>
        <v>D - Abwanderungsrisiko</v>
      </c>
      <c r="U3918" s="4">
        <f>ROUND(((E3918-Hilfswerte!$B$20)/Hilfswerte!$B$21)+((F3918-Hilfswerte!$B$22)/Hilfswerte!$B$23)+((G3918-Hilfswerte!$B$24)/Hilfswerte!$B$25)+0.1*INDEX(Hilfswerte!$B$4:$B$15,MATCH(C3918,Hilfswerte!$A$4:$A$15,0)),2)</f>
        <v>3.06</v>
      </c>
      <c r="V3918" s="4">
        <f>ROUND(SQRT((((E3918-Hilfswerte!$B$20)/Hilfswerte!$B$21)-Hilfswerte!$B$28)^2+(((F3918-Hilfswerte!$B$22)/Hilfswerte!$B$23)-Hilfswerte!$B$29)^2+(((G3918-Hilfswerte!$B$24)/Hilfswerte!$B$25)-Hilfswerte!$B$30)^2),3)</f>
        <v>1.512</v>
      </c>
      <c r="W3918" s="4">
        <f>ROUND(E3918*Hilfswerte!$B$31,0)</f>
        <v>78313</v>
      </c>
      <c r="X3918" s="4">
        <f t="shared" si="494"/>
        <v>78313</v>
      </c>
      <c r="Y3918" s="4" t="str">
        <f>IF(T3918="A - Top-Kunde","bereits Top-Kunde",IF(AND(V3918&lt;=Hilfswerte!$B$34,H3918&lt;0.5*W3918),"Hoch",IF(AND(V3918&lt;=Hilfswerte!$B$35,H3918&lt;0.7*W3918),"Mittel","Niedrig")))</f>
        <v>Niedrig</v>
      </c>
      <c r="Z3918" s="4">
        <f t="shared" si="495"/>
        <v>54.5</v>
      </c>
      <c r="AA3918" s="4" t="str">
        <f>IF(J3918&gt;365,"Bereits abgewandert (Segment D)",IF(Z3918&gt;=Hilfswerte!$B$38,"Rot - akut gefaehrdet",IF(Z3918&gt;=Hilfswerte!$B$39,"Gelb - beobachten","Gruen - stabil")))</f>
        <v>Bereits abgewandert (Segment D)</v>
      </c>
    </row>
    <row r="3919" spans="1:27" ht="15" customHeight="1" x14ac:dyDescent="0.25">
      <c r="A3919" s="4" t="s">
        <v>4266</v>
      </c>
      <c r="B3919" s="4" t="s">
        <v>669</v>
      </c>
      <c r="C3919" s="4" t="s">
        <v>89</v>
      </c>
      <c r="D3919" s="4" t="s">
        <v>48</v>
      </c>
      <c r="E3919" s="4">
        <v>38</v>
      </c>
      <c r="F3919" s="4">
        <v>9.6</v>
      </c>
      <c r="G3919" s="4">
        <v>18.399999999999999</v>
      </c>
      <c r="H3919" s="4">
        <v>4492</v>
      </c>
      <c r="I3919" s="4">
        <v>3</v>
      </c>
      <c r="J3919" s="4">
        <v>33</v>
      </c>
      <c r="K3919" s="4">
        <v>0</v>
      </c>
      <c r="L3919" s="4">
        <v>8</v>
      </c>
      <c r="M3919" s="4">
        <v>3</v>
      </c>
      <c r="N3919" s="4">
        <v>-5.5</v>
      </c>
      <c r="O3919" s="4">
        <f t="shared" si="488"/>
        <v>4</v>
      </c>
      <c r="P3919" s="4">
        <f t="shared" si="489"/>
        <v>3</v>
      </c>
      <c r="Q3919" s="4">
        <f t="shared" si="490"/>
        <v>4</v>
      </c>
      <c r="R3919" s="4">
        <f t="shared" si="491"/>
        <v>11</v>
      </c>
      <c r="S3919" s="4">
        <f t="shared" si="492"/>
        <v>104.9</v>
      </c>
      <c r="T3919" s="4" t="str">
        <f t="shared" si="493"/>
        <v>C - Entwicklungspotenzial</v>
      </c>
      <c r="U3919" s="4">
        <f>ROUND(((E3919-Hilfswerte!$B$20)/Hilfswerte!$B$21)+((F3919-Hilfswerte!$B$22)/Hilfswerte!$B$23)+((G3919-Hilfswerte!$B$24)/Hilfswerte!$B$25)+0.1*INDEX(Hilfswerte!$B$4:$B$15,MATCH(C3919,Hilfswerte!$A$4:$A$15,0)),2)</f>
        <v>0.91</v>
      </c>
      <c r="V3919" s="4">
        <f>ROUND(SQRT((((E3919-Hilfswerte!$B$20)/Hilfswerte!$B$21)-Hilfswerte!$B$28)^2+(((F3919-Hilfswerte!$B$22)/Hilfswerte!$B$23)-Hilfswerte!$B$29)^2+(((G3919-Hilfswerte!$B$24)/Hilfswerte!$B$25)-Hilfswerte!$B$30)^2),3)</f>
        <v>1.3660000000000001</v>
      </c>
      <c r="W3919" s="4">
        <f>ROUND(E3919*Hilfswerte!$B$31,0)</f>
        <v>7811</v>
      </c>
      <c r="X3919" s="4">
        <f t="shared" si="494"/>
        <v>3319</v>
      </c>
      <c r="Y3919" s="4" t="str">
        <f>IF(T3919="A - Top-Kunde","bereits Top-Kunde",IF(AND(V3919&lt;=Hilfswerte!$B$34,H3919&lt;0.5*W3919),"Hoch",IF(AND(V3919&lt;=Hilfswerte!$B$35,H3919&lt;0.7*W3919),"Mittel","Niedrig")))</f>
        <v>Niedrig</v>
      </c>
      <c r="Z3919" s="4">
        <f t="shared" si="495"/>
        <v>5.5</v>
      </c>
      <c r="AA3919" s="4" t="str">
        <f>IF(J3919&gt;365,"Bereits abgewandert (Segment D)",IF(Z3919&gt;=Hilfswerte!$B$38,"Rot - akut gefaehrdet",IF(Z3919&gt;=Hilfswerte!$B$39,"Gelb - beobachten","Gruen - stabil")))</f>
        <v>Gruen - stabil</v>
      </c>
    </row>
    <row r="3920" spans="1:27" ht="15" customHeight="1" x14ac:dyDescent="0.25">
      <c r="A3920" s="4" t="s">
        <v>4267</v>
      </c>
      <c r="B3920" s="4" t="s">
        <v>639</v>
      </c>
      <c r="C3920" s="4" t="s">
        <v>51</v>
      </c>
      <c r="D3920" s="4" t="s">
        <v>30</v>
      </c>
      <c r="E3920" s="4">
        <v>377</v>
      </c>
      <c r="F3920" s="4">
        <v>128.4</v>
      </c>
      <c r="G3920" s="4">
        <v>2.4</v>
      </c>
      <c r="H3920" s="4">
        <v>3508</v>
      </c>
      <c r="I3920" s="4">
        <v>1</v>
      </c>
      <c r="J3920" s="4">
        <v>305</v>
      </c>
      <c r="K3920" s="4">
        <v>0</v>
      </c>
      <c r="L3920" s="4">
        <v>7</v>
      </c>
      <c r="M3920" s="4">
        <v>4</v>
      </c>
      <c r="N3920" s="4">
        <v>6.1</v>
      </c>
      <c r="O3920" s="4">
        <f t="shared" si="488"/>
        <v>2</v>
      </c>
      <c r="P3920" s="4">
        <f t="shared" si="489"/>
        <v>1</v>
      </c>
      <c r="Q3920" s="4">
        <f t="shared" si="490"/>
        <v>4</v>
      </c>
      <c r="R3920" s="4">
        <f t="shared" si="491"/>
        <v>7</v>
      </c>
      <c r="S3920" s="4">
        <f t="shared" si="492"/>
        <v>71</v>
      </c>
      <c r="T3920" s="4" t="str">
        <f t="shared" si="493"/>
        <v>C - Entwicklungspotenzial</v>
      </c>
      <c r="U3920" s="4">
        <f>ROUND(((E3920-Hilfswerte!$B$20)/Hilfswerte!$B$21)+((F3920-Hilfswerte!$B$22)/Hilfswerte!$B$23)+((G3920-Hilfswerte!$B$24)/Hilfswerte!$B$25)+0.1*INDEX(Hilfswerte!$B$4:$B$15,MATCH(C3920,Hilfswerte!$A$4:$A$15,0)),2)</f>
        <v>2.02</v>
      </c>
      <c r="V3920" s="4">
        <f>ROUND(SQRT((((E3920-Hilfswerte!$B$20)/Hilfswerte!$B$21)-Hilfswerte!$B$28)^2+(((F3920-Hilfswerte!$B$22)/Hilfswerte!$B$23)-Hilfswerte!$B$29)^2+(((G3920-Hilfswerte!$B$24)/Hilfswerte!$B$25)-Hilfswerte!$B$30)^2),3)</f>
        <v>2.3330000000000002</v>
      </c>
      <c r="W3920" s="4">
        <f>ROUND(E3920*Hilfswerte!$B$31,0)</f>
        <v>77491</v>
      </c>
      <c r="X3920" s="4">
        <f t="shared" si="494"/>
        <v>73983</v>
      </c>
      <c r="Y3920" s="4" t="str">
        <f>IF(T3920="A - Top-Kunde","bereits Top-Kunde",IF(AND(V3920&lt;=Hilfswerte!$B$34,H3920&lt;0.5*W3920),"Hoch",IF(AND(V3920&lt;=Hilfswerte!$B$35,H3920&lt;0.7*W3920),"Mittel","Niedrig")))</f>
        <v>Niedrig</v>
      </c>
      <c r="Z3920" s="4">
        <f t="shared" si="495"/>
        <v>16.7</v>
      </c>
      <c r="AA3920" s="4" t="str">
        <f>IF(J3920&gt;365,"Bereits abgewandert (Segment D)",IF(Z3920&gt;=Hilfswerte!$B$38,"Rot - akut gefaehrdet",IF(Z3920&gt;=Hilfswerte!$B$39,"Gelb - beobachten","Gruen - stabil")))</f>
        <v>Gelb - beobachten</v>
      </c>
    </row>
    <row r="3921" spans="1:27" ht="15" customHeight="1" x14ac:dyDescent="0.25">
      <c r="A3921" s="4" t="s">
        <v>4268</v>
      </c>
      <c r="B3921" s="4" t="s">
        <v>551</v>
      </c>
      <c r="C3921" s="4" t="s">
        <v>84</v>
      </c>
      <c r="D3921" s="4" t="s">
        <v>30</v>
      </c>
      <c r="E3921" s="4">
        <v>98</v>
      </c>
      <c r="F3921" s="4">
        <v>14.6</v>
      </c>
      <c r="G3921" s="4">
        <v>3.8</v>
      </c>
      <c r="H3921" s="4">
        <v>26828</v>
      </c>
      <c r="I3921" s="4">
        <v>5</v>
      </c>
      <c r="J3921" s="4">
        <v>17</v>
      </c>
      <c r="K3921" s="4">
        <v>0</v>
      </c>
      <c r="L3921" s="4">
        <v>12</v>
      </c>
      <c r="M3921" s="4">
        <v>6</v>
      </c>
      <c r="N3921" s="4">
        <v>5.0999999999999996</v>
      </c>
      <c r="O3921" s="4">
        <f t="shared" si="488"/>
        <v>5</v>
      </c>
      <c r="P3921" s="4">
        <f t="shared" si="489"/>
        <v>5</v>
      </c>
      <c r="Q3921" s="4">
        <f t="shared" si="490"/>
        <v>5</v>
      </c>
      <c r="R3921" s="4">
        <f t="shared" si="491"/>
        <v>15</v>
      </c>
      <c r="S3921" s="4">
        <f t="shared" si="492"/>
        <v>149</v>
      </c>
      <c r="T3921" s="4" t="str">
        <f t="shared" si="493"/>
        <v>A - Top-Kunde</v>
      </c>
      <c r="U3921" s="4">
        <f>ROUND(((E3921-Hilfswerte!$B$20)/Hilfswerte!$B$21)+((F3921-Hilfswerte!$B$22)/Hilfswerte!$B$23)+((G3921-Hilfswerte!$B$24)/Hilfswerte!$B$25)+0.1*INDEX(Hilfswerte!$B$4:$B$15,MATCH(C3921,Hilfswerte!$A$4:$A$15,0)),2)</f>
        <v>-1.35</v>
      </c>
      <c r="V3921" s="4">
        <f>ROUND(SQRT((((E3921-Hilfswerte!$B$20)/Hilfswerte!$B$21)-Hilfswerte!$B$28)^2+(((F3921-Hilfswerte!$B$22)/Hilfswerte!$B$23)-Hilfswerte!$B$29)^2+(((G3921-Hilfswerte!$B$24)/Hilfswerte!$B$25)-Hilfswerte!$B$30)^2),3)</f>
        <v>1.2829999999999999</v>
      </c>
      <c r="W3921" s="4">
        <f>ROUND(E3921*Hilfswerte!$B$31,0)</f>
        <v>20144</v>
      </c>
      <c r="X3921" s="4">
        <f t="shared" si="494"/>
        <v>0</v>
      </c>
      <c r="Y3921" s="4" t="str">
        <f>IF(T3921="A - Top-Kunde","bereits Top-Kunde",IF(AND(V3921&lt;=Hilfswerte!$B$34,H3921&lt;0.5*W3921),"Hoch",IF(AND(V3921&lt;=Hilfswerte!$B$35,H3921&lt;0.7*W3921),"Mittel","Niedrig")))</f>
        <v>bereits Top-Kunde</v>
      </c>
      <c r="Z3921" s="4">
        <f t="shared" si="495"/>
        <v>3.3</v>
      </c>
      <c r="AA3921" s="4" t="str">
        <f>IF(J3921&gt;365,"Bereits abgewandert (Segment D)",IF(Z3921&gt;=Hilfswerte!$B$38,"Rot - akut gefaehrdet",IF(Z3921&gt;=Hilfswerte!$B$39,"Gelb - beobachten","Gruen - stabil")))</f>
        <v>Gruen - stabil</v>
      </c>
    </row>
    <row r="3922" spans="1:27" ht="15" customHeight="1" x14ac:dyDescent="0.25">
      <c r="A3922" s="4" t="s">
        <v>4269</v>
      </c>
      <c r="B3922" s="4" t="s">
        <v>54</v>
      </c>
      <c r="C3922" s="4" t="s">
        <v>47</v>
      </c>
      <c r="D3922" s="4" t="s">
        <v>30</v>
      </c>
      <c r="E3922" s="4">
        <v>321</v>
      </c>
      <c r="F3922" s="4">
        <v>111.7</v>
      </c>
      <c r="G3922" s="4">
        <v>0.8</v>
      </c>
      <c r="H3922" s="4">
        <v>31997</v>
      </c>
      <c r="I3922" s="4">
        <v>2</v>
      </c>
      <c r="J3922" s="4">
        <v>177</v>
      </c>
      <c r="K3922" s="4">
        <v>0</v>
      </c>
      <c r="L3922" s="4">
        <v>23</v>
      </c>
      <c r="M3922" s="4">
        <v>1</v>
      </c>
      <c r="N3922" s="4">
        <v>14.1</v>
      </c>
      <c r="O3922" s="4">
        <f t="shared" si="488"/>
        <v>3</v>
      </c>
      <c r="P3922" s="4">
        <f t="shared" si="489"/>
        <v>2</v>
      </c>
      <c r="Q3922" s="4">
        <f t="shared" si="490"/>
        <v>5</v>
      </c>
      <c r="R3922" s="4">
        <f t="shared" si="491"/>
        <v>10</v>
      </c>
      <c r="S3922" s="4">
        <f t="shared" si="492"/>
        <v>100.2</v>
      </c>
      <c r="T3922" s="4" t="str">
        <f t="shared" si="493"/>
        <v>C - Entwicklungspotenzial</v>
      </c>
      <c r="U3922" s="4">
        <f>ROUND(((E3922-Hilfswerte!$B$20)/Hilfswerte!$B$21)+((F3922-Hilfswerte!$B$22)/Hilfswerte!$B$23)+((G3922-Hilfswerte!$B$24)/Hilfswerte!$B$25)+0.1*INDEX(Hilfswerte!$B$4:$B$15,MATCH(C3922,Hilfswerte!$A$4:$A$15,0)),2)</f>
        <v>0.96</v>
      </c>
      <c r="V3922" s="4">
        <f>ROUND(SQRT((((E3922-Hilfswerte!$B$20)/Hilfswerte!$B$21)-Hilfswerte!$B$28)^2+(((F3922-Hilfswerte!$B$22)/Hilfswerte!$B$23)-Hilfswerte!$B$29)^2+(((G3922-Hilfswerte!$B$24)/Hilfswerte!$B$25)-Hilfswerte!$B$30)^2),3)</f>
        <v>2.2250000000000001</v>
      </c>
      <c r="W3922" s="4">
        <f>ROUND(E3922*Hilfswerte!$B$31,0)</f>
        <v>65980</v>
      </c>
      <c r="X3922" s="4">
        <f t="shared" si="494"/>
        <v>33983</v>
      </c>
      <c r="Y3922" s="4" t="str">
        <f>IF(T3922="A - Top-Kunde","bereits Top-Kunde",IF(AND(V3922&lt;=Hilfswerte!$B$34,H3922&lt;0.5*W3922),"Hoch",IF(AND(V3922&lt;=Hilfswerte!$B$35,H3922&lt;0.7*W3922),"Mittel","Niedrig")))</f>
        <v>Niedrig</v>
      </c>
      <c r="Z3922" s="4">
        <f t="shared" si="495"/>
        <v>13.5</v>
      </c>
      <c r="AA3922" s="4" t="str">
        <f>IF(J3922&gt;365,"Bereits abgewandert (Segment D)",IF(Z3922&gt;=Hilfswerte!$B$38,"Rot - akut gefaehrdet",IF(Z3922&gt;=Hilfswerte!$B$39,"Gelb - beobachten","Gruen - stabil")))</f>
        <v>Gruen - stabil</v>
      </c>
    </row>
    <row r="3923" spans="1:27" ht="15" customHeight="1" x14ac:dyDescent="0.25">
      <c r="A3923" s="4" t="s">
        <v>4270</v>
      </c>
      <c r="B3923" s="4" t="s">
        <v>236</v>
      </c>
      <c r="C3923" s="4" t="s">
        <v>33</v>
      </c>
      <c r="D3923" s="4" t="s">
        <v>77</v>
      </c>
      <c r="E3923" s="4">
        <v>125</v>
      </c>
      <c r="F3923" s="4">
        <v>17.399999999999999</v>
      </c>
      <c r="G3923" s="4">
        <v>3.2</v>
      </c>
      <c r="H3923" s="4">
        <v>8902</v>
      </c>
      <c r="I3923" s="4">
        <v>3</v>
      </c>
      <c r="J3923" s="4">
        <v>40</v>
      </c>
      <c r="K3923" s="4">
        <v>1</v>
      </c>
      <c r="L3923" s="4">
        <v>16</v>
      </c>
      <c r="M3923" s="4">
        <v>4</v>
      </c>
      <c r="N3923" s="4">
        <v>32.1</v>
      </c>
      <c r="O3923" s="4">
        <f t="shared" si="488"/>
        <v>4</v>
      </c>
      <c r="P3923" s="4">
        <f t="shared" si="489"/>
        <v>3</v>
      </c>
      <c r="Q3923" s="4">
        <f t="shared" si="490"/>
        <v>5</v>
      </c>
      <c r="R3923" s="4">
        <f t="shared" si="491"/>
        <v>12</v>
      </c>
      <c r="S3923" s="4">
        <f t="shared" si="492"/>
        <v>125.3</v>
      </c>
      <c r="T3923" s="4" t="str">
        <f t="shared" si="493"/>
        <v>A - Top-Kunde</v>
      </c>
      <c r="U3923" s="4">
        <f>ROUND(((E3923-Hilfswerte!$B$20)/Hilfswerte!$B$21)+((F3923-Hilfswerte!$B$22)/Hilfswerte!$B$23)+((G3923-Hilfswerte!$B$24)/Hilfswerte!$B$25)+0.1*INDEX(Hilfswerte!$B$4:$B$15,MATCH(C3923,Hilfswerte!$A$4:$A$15,0)),2)</f>
        <v>-1.25</v>
      </c>
      <c r="V3923" s="4">
        <f>ROUND(SQRT((((E3923-Hilfswerte!$B$20)/Hilfswerte!$B$21)-Hilfswerte!$B$28)^2+(((F3923-Hilfswerte!$B$22)/Hilfswerte!$B$23)-Hilfswerte!$B$29)^2+(((G3923-Hilfswerte!$B$24)/Hilfswerte!$B$25)-Hilfswerte!$B$30)^2),3)</f>
        <v>1.3360000000000001</v>
      </c>
      <c r="W3923" s="4">
        <f>ROUND(E3923*Hilfswerte!$B$31,0)</f>
        <v>25693</v>
      </c>
      <c r="X3923" s="4">
        <f t="shared" si="494"/>
        <v>16791</v>
      </c>
      <c r="Y3923" s="4" t="str">
        <f>IF(T3923="A - Top-Kunde","bereits Top-Kunde",IF(AND(V3923&lt;=Hilfswerte!$B$34,H3923&lt;0.5*W3923),"Hoch",IF(AND(V3923&lt;=Hilfswerte!$B$35,H3923&lt;0.7*W3923),"Mittel","Niedrig")))</f>
        <v>bereits Top-Kunde</v>
      </c>
      <c r="Z3923" s="4">
        <f t="shared" si="495"/>
        <v>8.1999999999999993</v>
      </c>
      <c r="AA3923" s="4" t="str">
        <f>IF(J3923&gt;365,"Bereits abgewandert (Segment D)",IF(Z3923&gt;=Hilfswerte!$B$38,"Rot - akut gefaehrdet",IF(Z3923&gt;=Hilfswerte!$B$39,"Gelb - beobachten","Gruen - stabil")))</f>
        <v>Gruen - stabil</v>
      </c>
    </row>
    <row r="3924" spans="1:27" ht="15" customHeight="1" x14ac:dyDescent="0.25">
      <c r="A3924" s="4" t="s">
        <v>4271</v>
      </c>
      <c r="B3924" s="4" t="s">
        <v>723</v>
      </c>
      <c r="C3924" s="4" t="s">
        <v>38</v>
      </c>
      <c r="D3924" s="4" t="s">
        <v>30</v>
      </c>
      <c r="E3924" s="4">
        <v>351</v>
      </c>
      <c r="F3924" s="4">
        <v>104</v>
      </c>
      <c r="G3924" s="4">
        <v>23.4</v>
      </c>
      <c r="H3924" s="4">
        <v>48952</v>
      </c>
      <c r="I3924" s="4">
        <v>1</v>
      </c>
      <c r="J3924" s="4">
        <v>100</v>
      </c>
      <c r="K3924" s="4">
        <v>0</v>
      </c>
      <c r="L3924" s="4">
        <v>0</v>
      </c>
      <c r="M3924" s="4">
        <v>6</v>
      </c>
      <c r="N3924" s="4">
        <v>-18.8</v>
      </c>
      <c r="O3924" s="4">
        <f t="shared" si="488"/>
        <v>3</v>
      </c>
      <c r="P3924" s="4">
        <f t="shared" si="489"/>
        <v>1</v>
      </c>
      <c r="Q3924" s="4">
        <f t="shared" si="490"/>
        <v>5</v>
      </c>
      <c r="R3924" s="4">
        <f t="shared" si="491"/>
        <v>9</v>
      </c>
      <c r="S3924" s="4">
        <f t="shared" si="492"/>
        <v>80.599999999999994</v>
      </c>
      <c r="T3924" s="4" t="str">
        <f t="shared" si="493"/>
        <v>C - Entwicklungspotenzial</v>
      </c>
      <c r="U3924" s="4">
        <f>ROUND(((E3924-Hilfswerte!$B$20)/Hilfswerte!$B$21)+((F3924-Hilfswerte!$B$22)/Hilfswerte!$B$23)+((G3924-Hilfswerte!$B$24)/Hilfswerte!$B$25)+0.1*INDEX(Hilfswerte!$B$4:$B$15,MATCH(C3924,Hilfswerte!$A$4:$A$15,0)),2)</f>
        <v>4.79</v>
      </c>
      <c r="V3924" s="4">
        <f>ROUND(SQRT((((E3924-Hilfswerte!$B$20)/Hilfswerte!$B$21)-Hilfswerte!$B$28)^2+(((F3924-Hilfswerte!$B$22)/Hilfswerte!$B$23)-Hilfswerte!$B$29)^2+(((G3924-Hilfswerte!$B$24)/Hilfswerte!$B$25)-Hilfswerte!$B$30)^2),3)</f>
        <v>2.4079999999999999</v>
      </c>
      <c r="W3924" s="4">
        <f>ROUND(E3924*Hilfswerte!$B$31,0)</f>
        <v>72147</v>
      </c>
      <c r="X3924" s="4">
        <f t="shared" si="494"/>
        <v>23195</v>
      </c>
      <c r="Y3924" s="4" t="str">
        <f>IF(T3924="A - Top-Kunde","bereits Top-Kunde",IF(AND(V3924&lt;=Hilfswerte!$B$34,H3924&lt;0.5*W3924),"Hoch",IF(AND(V3924&lt;=Hilfswerte!$B$35,H3924&lt;0.7*W3924),"Mittel","Niedrig")))</f>
        <v>Niedrig</v>
      </c>
      <c r="Z3924" s="4">
        <f t="shared" si="495"/>
        <v>12.5</v>
      </c>
      <c r="AA3924" s="4" t="str">
        <f>IF(J3924&gt;365,"Bereits abgewandert (Segment D)",IF(Z3924&gt;=Hilfswerte!$B$38,"Rot - akut gefaehrdet",IF(Z3924&gt;=Hilfswerte!$B$39,"Gelb - beobachten","Gruen - stabil")))</f>
        <v>Gruen - stabil</v>
      </c>
    </row>
    <row r="3925" spans="1:27" ht="15" customHeight="1" x14ac:dyDescent="0.25">
      <c r="A3925" s="4" t="s">
        <v>4272</v>
      </c>
      <c r="B3925" s="4" t="s">
        <v>210</v>
      </c>
      <c r="C3925" s="4" t="s">
        <v>65</v>
      </c>
      <c r="D3925" s="4" t="s">
        <v>30</v>
      </c>
      <c r="E3925" s="4">
        <v>51</v>
      </c>
      <c r="F3925" s="4">
        <v>14.7</v>
      </c>
      <c r="G3925" s="4">
        <v>5.5</v>
      </c>
      <c r="H3925" s="4">
        <v>693</v>
      </c>
      <c r="I3925" s="4">
        <v>3</v>
      </c>
      <c r="J3925" s="4">
        <v>67</v>
      </c>
      <c r="K3925" s="4">
        <v>0</v>
      </c>
      <c r="L3925" s="4">
        <v>8</v>
      </c>
      <c r="M3925" s="4">
        <v>5</v>
      </c>
      <c r="N3925" s="4">
        <v>-21.9</v>
      </c>
      <c r="O3925" s="4">
        <f t="shared" si="488"/>
        <v>4</v>
      </c>
      <c r="P3925" s="4">
        <f t="shared" si="489"/>
        <v>3</v>
      </c>
      <c r="Q3925" s="4">
        <f t="shared" si="490"/>
        <v>2</v>
      </c>
      <c r="R3925" s="4">
        <f t="shared" si="491"/>
        <v>9</v>
      </c>
      <c r="S3925" s="4">
        <f t="shared" si="492"/>
        <v>76.7</v>
      </c>
      <c r="T3925" s="4" t="str">
        <f t="shared" si="493"/>
        <v>C - Entwicklungspotenzial</v>
      </c>
      <c r="U3925" s="4">
        <f>ROUND(((E3925-Hilfswerte!$B$20)/Hilfswerte!$B$21)+((F3925-Hilfswerte!$B$22)/Hilfswerte!$B$23)+((G3925-Hilfswerte!$B$24)/Hilfswerte!$B$25)+0.1*INDEX(Hilfswerte!$B$4:$B$15,MATCH(C3925,Hilfswerte!$A$4:$A$15,0)),2)</f>
        <v>-1.34</v>
      </c>
      <c r="V3925" s="4">
        <f>ROUND(SQRT((((E3925-Hilfswerte!$B$20)/Hilfswerte!$B$21)-Hilfswerte!$B$28)^2+(((F3925-Hilfswerte!$B$22)/Hilfswerte!$B$23)-Hilfswerte!$B$29)^2+(((G3925-Hilfswerte!$B$24)/Hilfswerte!$B$25)-Hilfswerte!$B$30)^2),3)</f>
        <v>1.1140000000000001</v>
      </c>
      <c r="W3925" s="4">
        <f>ROUND(E3925*Hilfswerte!$B$31,0)</f>
        <v>10483</v>
      </c>
      <c r="X3925" s="4">
        <f t="shared" si="494"/>
        <v>9790</v>
      </c>
      <c r="Y3925" s="4" t="str">
        <f>IF(T3925="A - Top-Kunde","bereits Top-Kunde",IF(AND(V3925&lt;=Hilfswerte!$B$34,H3925&lt;0.5*W3925),"Hoch",IF(AND(V3925&lt;=Hilfswerte!$B$35,H3925&lt;0.7*W3925),"Mittel","Niedrig")))</f>
        <v>Mittel</v>
      </c>
      <c r="Z3925" s="4">
        <f t="shared" si="495"/>
        <v>13.7</v>
      </c>
      <c r="AA3925" s="4" t="str">
        <f>IF(J3925&gt;365,"Bereits abgewandert (Segment D)",IF(Z3925&gt;=Hilfswerte!$B$38,"Rot - akut gefaehrdet",IF(Z3925&gt;=Hilfswerte!$B$39,"Gelb - beobachten","Gruen - stabil")))</f>
        <v>Gelb - beobachten</v>
      </c>
    </row>
    <row r="3926" spans="1:27" ht="15" customHeight="1" x14ac:dyDescent="0.25">
      <c r="A3926" s="4" t="s">
        <v>4273</v>
      </c>
      <c r="B3926" s="4" t="s">
        <v>319</v>
      </c>
      <c r="C3926" s="4" t="s">
        <v>51</v>
      </c>
      <c r="D3926" s="4" t="s">
        <v>30</v>
      </c>
      <c r="E3926" s="4">
        <v>104</v>
      </c>
      <c r="F3926" s="4">
        <v>31.4</v>
      </c>
      <c r="G3926" s="4">
        <v>13.6</v>
      </c>
      <c r="H3926" s="4">
        <v>2815</v>
      </c>
      <c r="I3926" s="4">
        <v>1</v>
      </c>
      <c r="J3926" s="4">
        <v>123</v>
      </c>
      <c r="K3926" s="4">
        <v>0</v>
      </c>
      <c r="L3926" s="4">
        <v>7</v>
      </c>
      <c r="M3926" s="4">
        <v>3</v>
      </c>
      <c r="N3926" s="4">
        <v>24.3</v>
      </c>
      <c r="O3926" s="4">
        <f t="shared" si="488"/>
        <v>3</v>
      </c>
      <c r="P3926" s="4">
        <f t="shared" si="489"/>
        <v>1</v>
      </c>
      <c r="Q3926" s="4">
        <f t="shared" si="490"/>
        <v>4</v>
      </c>
      <c r="R3926" s="4">
        <f t="shared" si="491"/>
        <v>8</v>
      </c>
      <c r="S3926" s="4">
        <f t="shared" si="492"/>
        <v>90.1</v>
      </c>
      <c r="T3926" s="4" t="str">
        <f t="shared" si="493"/>
        <v>C - Entwicklungspotenzial</v>
      </c>
      <c r="U3926" s="4">
        <f>ROUND(((E3926-Hilfswerte!$B$20)/Hilfswerte!$B$21)+((F3926-Hilfswerte!$B$22)/Hilfswerte!$B$23)+((G3926-Hilfswerte!$B$24)/Hilfswerte!$B$25)+0.1*INDEX(Hilfswerte!$B$4:$B$15,MATCH(C3926,Hilfswerte!$A$4:$A$15,0)),2)</f>
        <v>0.88</v>
      </c>
      <c r="V3926" s="4">
        <f>ROUND(SQRT((((E3926-Hilfswerte!$B$20)/Hilfswerte!$B$21)-Hilfswerte!$B$28)^2+(((F3926-Hilfswerte!$B$22)/Hilfswerte!$B$23)-Hilfswerte!$B$29)^2+(((G3926-Hilfswerte!$B$24)/Hilfswerte!$B$25)-Hilfswerte!$B$30)^2),3)</f>
        <v>0.47899999999999998</v>
      </c>
      <c r="W3926" s="4">
        <f>ROUND(E3926*Hilfswerte!$B$31,0)</f>
        <v>21377</v>
      </c>
      <c r="X3926" s="4">
        <f t="shared" si="494"/>
        <v>18562</v>
      </c>
      <c r="Y3926" s="4" t="str">
        <f>IF(T3926="A - Top-Kunde","bereits Top-Kunde",IF(AND(V3926&lt;=Hilfswerte!$B$34,H3926&lt;0.5*W3926),"Hoch",IF(AND(V3926&lt;=Hilfswerte!$B$35,H3926&lt;0.7*W3926),"Mittel","Niedrig")))</f>
        <v>Hoch</v>
      </c>
      <c r="Z3926" s="4">
        <f t="shared" si="495"/>
        <v>7.6</v>
      </c>
      <c r="AA3926" s="4" t="str">
        <f>IF(J3926&gt;365,"Bereits abgewandert (Segment D)",IF(Z3926&gt;=Hilfswerte!$B$38,"Rot - akut gefaehrdet",IF(Z3926&gt;=Hilfswerte!$B$39,"Gelb - beobachten","Gruen - stabil")))</f>
        <v>Gruen - stabil</v>
      </c>
    </row>
    <row r="3927" spans="1:27" ht="15" customHeight="1" x14ac:dyDescent="0.25">
      <c r="A3927" s="4" t="s">
        <v>4274</v>
      </c>
      <c r="B3927" s="4" t="s">
        <v>88</v>
      </c>
      <c r="C3927" s="4" t="s">
        <v>74</v>
      </c>
      <c r="D3927" s="4" t="s">
        <v>30</v>
      </c>
      <c r="E3927" s="4">
        <v>56</v>
      </c>
      <c r="F3927" s="4">
        <v>8.8000000000000007</v>
      </c>
      <c r="G3927" s="4">
        <v>13.4</v>
      </c>
      <c r="H3927" s="4">
        <v>5831</v>
      </c>
      <c r="I3927" s="4">
        <v>3</v>
      </c>
      <c r="J3927" s="4">
        <v>16</v>
      </c>
      <c r="K3927" s="4">
        <v>0</v>
      </c>
      <c r="L3927" s="4">
        <v>22</v>
      </c>
      <c r="M3927" s="4">
        <v>1</v>
      </c>
      <c r="N3927" s="4">
        <v>-26.8</v>
      </c>
      <c r="O3927" s="4">
        <f t="shared" si="488"/>
        <v>5</v>
      </c>
      <c r="P3927" s="4">
        <f t="shared" si="489"/>
        <v>3</v>
      </c>
      <c r="Q3927" s="4">
        <f t="shared" si="490"/>
        <v>4</v>
      </c>
      <c r="R3927" s="4">
        <f t="shared" si="491"/>
        <v>12</v>
      </c>
      <c r="S3927" s="4">
        <f t="shared" si="492"/>
        <v>100</v>
      </c>
      <c r="T3927" s="4" t="str">
        <f t="shared" si="493"/>
        <v>C - Entwicklungspotenzial</v>
      </c>
      <c r="U3927" s="4">
        <f>ROUND(((E3927-Hilfswerte!$B$20)/Hilfswerte!$B$21)+((F3927-Hilfswerte!$B$22)/Hilfswerte!$B$23)+((G3927-Hilfswerte!$B$24)/Hilfswerte!$B$25)+0.1*INDEX(Hilfswerte!$B$4:$B$15,MATCH(C3927,Hilfswerte!$A$4:$A$15,0)),2)</f>
        <v>-0.14000000000000001</v>
      </c>
      <c r="V3927" s="4">
        <f>ROUND(SQRT((((E3927-Hilfswerte!$B$20)/Hilfswerte!$B$21)-Hilfswerte!$B$28)^2+(((F3927-Hilfswerte!$B$22)/Hilfswerte!$B$23)-Hilfswerte!$B$29)^2+(((G3927-Hilfswerte!$B$24)/Hilfswerte!$B$25)-Hilfswerte!$B$30)^2),3)</f>
        <v>0.78600000000000003</v>
      </c>
      <c r="W3927" s="4">
        <f>ROUND(E3927*Hilfswerte!$B$31,0)</f>
        <v>11511</v>
      </c>
      <c r="X3927" s="4">
        <f t="shared" si="494"/>
        <v>5680</v>
      </c>
      <c r="Y3927" s="4" t="str">
        <f>IF(T3927="A - Top-Kunde","bereits Top-Kunde",IF(AND(V3927&lt;=Hilfswerte!$B$34,H3927&lt;0.5*W3927),"Hoch",IF(AND(V3927&lt;=Hilfswerte!$B$35,H3927&lt;0.7*W3927),"Mittel","Niedrig")))</f>
        <v>Mittel</v>
      </c>
      <c r="Z3927" s="4">
        <f t="shared" si="495"/>
        <v>15.9</v>
      </c>
      <c r="AA3927" s="4" t="str">
        <f>IF(J3927&gt;365,"Bereits abgewandert (Segment D)",IF(Z3927&gt;=Hilfswerte!$B$38,"Rot - akut gefaehrdet",IF(Z3927&gt;=Hilfswerte!$B$39,"Gelb - beobachten","Gruen - stabil")))</f>
        <v>Gelb - beobachten</v>
      </c>
    </row>
    <row r="3928" spans="1:27" ht="15" customHeight="1" x14ac:dyDescent="0.25">
      <c r="A3928" s="4" t="s">
        <v>4275</v>
      </c>
      <c r="B3928" s="4" t="s">
        <v>657</v>
      </c>
      <c r="C3928" s="4" t="s">
        <v>59</v>
      </c>
      <c r="D3928" s="4" t="s">
        <v>30</v>
      </c>
      <c r="E3928" s="4">
        <v>164</v>
      </c>
      <c r="F3928" s="4">
        <v>28.2</v>
      </c>
      <c r="G3928" s="4">
        <v>17.100000000000001</v>
      </c>
      <c r="H3928" s="4">
        <v>6707</v>
      </c>
      <c r="I3928" s="4">
        <v>5</v>
      </c>
      <c r="J3928" s="4">
        <v>30</v>
      </c>
      <c r="K3928" s="4">
        <v>1</v>
      </c>
      <c r="L3928" s="4">
        <v>-3</v>
      </c>
      <c r="M3928" s="4">
        <v>2</v>
      </c>
      <c r="N3928" s="4">
        <v>18.600000000000001</v>
      </c>
      <c r="O3928" s="4">
        <f t="shared" si="488"/>
        <v>5</v>
      </c>
      <c r="P3928" s="4">
        <f t="shared" si="489"/>
        <v>5</v>
      </c>
      <c r="Q3928" s="4">
        <f t="shared" si="490"/>
        <v>4</v>
      </c>
      <c r="R3928" s="4">
        <f t="shared" si="491"/>
        <v>14</v>
      </c>
      <c r="S3928" s="4">
        <f t="shared" si="492"/>
        <v>143.30000000000001</v>
      </c>
      <c r="T3928" s="4" t="str">
        <f t="shared" si="493"/>
        <v>A - Top-Kunde</v>
      </c>
      <c r="U3928" s="4">
        <f>ROUND(((E3928-Hilfswerte!$B$20)/Hilfswerte!$B$21)+((F3928-Hilfswerte!$B$22)/Hilfswerte!$B$23)+((G3928-Hilfswerte!$B$24)/Hilfswerte!$B$25)+0.1*INDEX(Hilfswerte!$B$4:$B$15,MATCH(C3928,Hilfswerte!$A$4:$A$15,0)),2)</f>
        <v>1.21</v>
      </c>
      <c r="V3928" s="4">
        <f>ROUND(SQRT((((E3928-Hilfswerte!$B$20)/Hilfswerte!$B$21)-Hilfswerte!$B$28)^2+(((F3928-Hilfswerte!$B$22)/Hilfswerte!$B$23)-Hilfswerte!$B$29)^2+(((G3928-Hilfswerte!$B$24)/Hilfswerte!$B$25)-Hilfswerte!$B$30)^2),3)</f>
        <v>0.95099999999999996</v>
      </c>
      <c r="W3928" s="4">
        <f>ROUND(E3928*Hilfswerte!$B$31,0)</f>
        <v>33710</v>
      </c>
      <c r="X3928" s="4">
        <f t="shared" si="494"/>
        <v>27003</v>
      </c>
      <c r="Y3928" s="4" t="str">
        <f>IF(T3928="A - Top-Kunde","bereits Top-Kunde",IF(AND(V3928&lt;=Hilfswerte!$B$34,H3928&lt;0.5*W3928),"Hoch",IF(AND(V3928&lt;=Hilfswerte!$B$35,H3928&lt;0.7*W3928),"Mittel","Niedrig")))</f>
        <v>bereits Top-Kunde</v>
      </c>
      <c r="Z3928" s="4">
        <f t="shared" si="495"/>
        <v>4.5</v>
      </c>
      <c r="AA3928" s="4" t="str">
        <f>IF(J3928&gt;365,"Bereits abgewandert (Segment D)",IF(Z3928&gt;=Hilfswerte!$B$38,"Rot - akut gefaehrdet",IF(Z3928&gt;=Hilfswerte!$B$39,"Gelb - beobachten","Gruen - stabil")))</f>
        <v>Gruen - stabil</v>
      </c>
    </row>
    <row r="3929" spans="1:27" ht="15" customHeight="1" x14ac:dyDescent="0.25">
      <c r="A3929" s="4" t="s">
        <v>4276</v>
      </c>
      <c r="B3929" s="4" t="s">
        <v>620</v>
      </c>
      <c r="C3929" s="4" t="s">
        <v>47</v>
      </c>
      <c r="D3929" s="4" t="s">
        <v>30</v>
      </c>
      <c r="E3929" s="4">
        <v>1251</v>
      </c>
      <c r="F3929" s="4">
        <v>171.4</v>
      </c>
      <c r="G3929" s="4">
        <v>14.7</v>
      </c>
      <c r="H3929" s="4">
        <v>0</v>
      </c>
      <c r="I3929" s="4">
        <v>0</v>
      </c>
      <c r="J3929" s="4">
        <v>821</v>
      </c>
      <c r="K3929" s="4">
        <v>0</v>
      </c>
      <c r="L3929" s="4">
        <v>2</v>
      </c>
      <c r="M3929" s="4">
        <v>0</v>
      </c>
      <c r="N3929" s="4">
        <v>-31.5</v>
      </c>
      <c r="O3929" s="4">
        <f t="shared" si="488"/>
        <v>1</v>
      </c>
      <c r="P3929" s="4">
        <f t="shared" si="489"/>
        <v>1</v>
      </c>
      <c r="Q3929" s="4">
        <f t="shared" si="490"/>
        <v>1</v>
      </c>
      <c r="R3929" s="4">
        <f t="shared" si="491"/>
        <v>3</v>
      </c>
      <c r="S3929" s="4">
        <f t="shared" si="492"/>
        <v>13.7</v>
      </c>
      <c r="T3929" s="4" t="str">
        <f t="shared" si="493"/>
        <v>D - Abwanderungsrisiko</v>
      </c>
      <c r="U3929" s="4">
        <f>ROUND(((E3929-Hilfswerte!$B$20)/Hilfswerte!$B$21)+((F3929-Hilfswerte!$B$22)/Hilfswerte!$B$23)+((G3929-Hilfswerte!$B$24)/Hilfswerte!$B$25)+0.1*INDEX(Hilfswerte!$B$4:$B$15,MATCH(C3929,Hilfswerte!$A$4:$A$15,0)),2)</f>
        <v>8.2200000000000006</v>
      </c>
      <c r="V3929" s="4">
        <f>ROUND(SQRT((((E3929-Hilfswerte!$B$20)/Hilfswerte!$B$21)-Hilfswerte!$B$28)^2+(((F3929-Hilfswerte!$B$22)/Hilfswerte!$B$23)-Hilfswerte!$B$29)^2+(((G3929-Hilfswerte!$B$24)/Hilfswerte!$B$25)-Hilfswerte!$B$30)^2),3)</f>
        <v>5.2530000000000001</v>
      </c>
      <c r="W3929" s="4">
        <f>ROUND(E3929*Hilfswerte!$B$31,0)</f>
        <v>257138</v>
      </c>
      <c r="X3929" s="4">
        <f t="shared" si="494"/>
        <v>257138</v>
      </c>
      <c r="Y3929" s="4" t="str">
        <f>IF(T3929="A - Top-Kunde","bereits Top-Kunde",IF(AND(V3929&lt;=Hilfswerte!$B$34,H3929&lt;0.5*W3929),"Hoch",IF(AND(V3929&lt;=Hilfswerte!$B$35,H3929&lt;0.7*W3929),"Mittel","Niedrig")))</f>
        <v>Niedrig</v>
      </c>
      <c r="Z3929" s="4">
        <f t="shared" si="495"/>
        <v>54.1</v>
      </c>
      <c r="AA3929" s="4" t="str">
        <f>IF(J3929&gt;365,"Bereits abgewandert (Segment D)",IF(Z3929&gt;=Hilfswerte!$B$38,"Rot - akut gefaehrdet",IF(Z3929&gt;=Hilfswerte!$B$39,"Gelb - beobachten","Gruen - stabil")))</f>
        <v>Bereits abgewandert (Segment D)</v>
      </c>
    </row>
    <row r="3930" spans="1:27" ht="15" customHeight="1" x14ac:dyDescent="0.25">
      <c r="A3930" s="4" t="s">
        <v>4277</v>
      </c>
      <c r="B3930" s="4" t="s">
        <v>251</v>
      </c>
      <c r="C3930" s="4" t="s">
        <v>51</v>
      </c>
      <c r="D3930" s="4" t="s">
        <v>77</v>
      </c>
      <c r="E3930" s="4">
        <v>21</v>
      </c>
      <c r="F3930" s="4">
        <v>2.8</v>
      </c>
      <c r="G3930" s="4">
        <v>21.3</v>
      </c>
      <c r="H3930" s="4">
        <v>828</v>
      </c>
      <c r="I3930" s="4">
        <v>1</v>
      </c>
      <c r="J3930" s="4">
        <v>234</v>
      </c>
      <c r="K3930" s="4">
        <v>0</v>
      </c>
      <c r="L3930" s="4">
        <v>8</v>
      </c>
      <c r="M3930" s="4">
        <v>6</v>
      </c>
      <c r="N3930" s="4">
        <v>-0.3</v>
      </c>
      <c r="O3930" s="4">
        <f t="shared" si="488"/>
        <v>2</v>
      </c>
      <c r="P3930" s="4">
        <f t="shared" si="489"/>
        <v>1</v>
      </c>
      <c r="Q3930" s="4">
        <f t="shared" si="490"/>
        <v>2</v>
      </c>
      <c r="R3930" s="4">
        <f t="shared" si="491"/>
        <v>5</v>
      </c>
      <c r="S3930" s="4">
        <f t="shared" si="492"/>
        <v>47.5</v>
      </c>
      <c r="T3930" s="4" t="str">
        <f t="shared" si="493"/>
        <v>C - Entwicklungspotenzial</v>
      </c>
      <c r="U3930" s="4">
        <f>ROUND(((E3930-Hilfswerte!$B$20)/Hilfswerte!$B$21)+((F3930-Hilfswerte!$B$22)/Hilfswerte!$B$23)+((G3930-Hilfswerte!$B$24)/Hilfswerte!$B$25)+0.1*INDEX(Hilfswerte!$B$4:$B$15,MATCH(C3930,Hilfswerte!$A$4:$A$15,0)),2)</f>
        <v>1.23</v>
      </c>
      <c r="V3930" s="4">
        <f>ROUND(SQRT((((E3930-Hilfswerte!$B$20)/Hilfswerte!$B$21)-Hilfswerte!$B$28)^2+(((F3930-Hilfswerte!$B$22)/Hilfswerte!$B$23)-Hilfswerte!$B$29)^2+(((G3930-Hilfswerte!$B$24)/Hilfswerte!$B$25)-Hilfswerte!$B$30)^2),3)</f>
        <v>1.831</v>
      </c>
      <c r="W3930" s="4">
        <f>ROUND(E3930*Hilfswerte!$B$31,0)</f>
        <v>4316</v>
      </c>
      <c r="X3930" s="4">
        <f t="shared" si="494"/>
        <v>3488</v>
      </c>
      <c r="Y3930" s="4" t="str">
        <f>IF(T3930="A - Top-Kunde","bereits Top-Kunde",IF(AND(V3930&lt;=Hilfswerte!$B$34,H3930&lt;0.5*W3930),"Hoch",IF(AND(V3930&lt;=Hilfswerte!$B$35,H3930&lt;0.7*W3930),"Mittel","Niedrig")))</f>
        <v>Niedrig</v>
      </c>
      <c r="Z3930" s="4">
        <f t="shared" si="495"/>
        <v>13.4</v>
      </c>
      <c r="AA3930" s="4" t="str">
        <f>IF(J3930&gt;365,"Bereits abgewandert (Segment D)",IF(Z3930&gt;=Hilfswerte!$B$38,"Rot - akut gefaehrdet",IF(Z3930&gt;=Hilfswerte!$B$39,"Gelb - beobachten","Gruen - stabil")))</f>
        <v>Gruen - stabil</v>
      </c>
    </row>
    <row r="3931" spans="1:27" ht="15" customHeight="1" x14ac:dyDescent="0.25">
      <c r="A3931" s="4" t="s">
        <v>4278</v>
      </c>
      <c r="B3931" s="4" t="s">
        <v>378</v>
      </c>
      <c r="C3931" s="4" t="s">
        <v>74</v>
      </c>
      <c r="D3931" s="4" t="s">
        <v>30</v>
      </c>
      <c r="E3931" s="4">
        <v>20</v>
      </c>
      <c r="F3931" s="4">
        <v>4.0999999999999996</v>
      </c>
      <c r="G3931" s="4">
        <v>22.1</v>
      </c>
      <c r="H3931" s="4">
        <v>506</v>
      </c>
      <c r="I3931" s="4">
        <v>1</v>
      </c>
      <c r="J3931" s="4">
        <v>133</v>
      </c>
      <c r="K3931" s="4">
        <v>0</v>
      </c>
      <c r="L3931" s="4">
        <v>11</v>
      </c>
      <c r="M3931" s="4">
        <v>6</v>
      </c>
      <c r="N3931" s="4">
        <v>19.899999999999999</v>
      </c>
      <c r="O3931" s="4">
        <f t="shared" si="488"/>
        <v>3</v>
      </c>
      <c r="P3931" s="4">
        <f t="shared" si="489"/>
        <v>1</v>
      </c>
      <c r="Q3931" s="4">
        <f t="shared" si="490"/>
        <v>2</v>
      </c>
      <c r="R3931" s="4">
        <f t="shared" si="491"/>
        <v>6</v>
      </c>
      <c r="S3931" s="4">
        <f t="shared" si="492"/>
        <v>66.7</v>
      </c>
      <c r="T3931" s="4" t="str">
        <f t="shared" si="493"/>
        <v>C - Entwicklungspotenzial</v>
      </c>
      <c r="U3931" s="4">
        <f>ROUND(((E3931-Hilfswerte!$B$20)/Hilfswerte!$B$21)+((F3931-Hilfswerte!$B$22)/Hilfswerte!$B$23)+((G3931-Hilfswerte!$B$24)/Hilfswerte!$B$25)+0.1*INDEX(Hilfswerte!$B$4:$B$15,MATCH(C3931,Hilfswerte!$A$4:$A$15,0)),2)</f>
        <v>1.01</v>
      </c>
      <c r="V3931" s="4">
        <f>ROUND(SQRT((((E3931-Hilfswerte!$B$20)/Hilfswerte!$B$21)-Hilfswerte!$B$28)^2+(((F3931-Hilfswerte!$B$22)/Hilfswerte!$B$23)-Hilfswerte!$B$29)^2+(((G3931-Hilfswerte!$B$24)/Hilfswerte!$B$25)-Hilfswerte!$B$30)^2),3)</f>
        <v>1.9370000000000001</v>
      </c>
      <c r="W3931" s="4">
        <f>ROUND(E3931*Hilfswerte!$B$31,0)</f>
        <v>4111</v>
      </c>
      <c r="X3931" s="4">
        <f t="shared" si="494"/>
        <v>3605</v>
      </c>
      <c r="Y3931" s="4" t="str">
        <f>IF(T3931="A - Top-Kunde","bereits Top-Kunde",IF(AND(V3931&lt;=Hilfswerte!$B$34,H3931&lt;0.5*W3931),"Hoch",IF(AND(V3931&lt;=Hilfswerte!$B$35,H3931&lt;0.7*W3931),"Mittel","Niedrig")))</f>
        <v>Niedrig</v>
      </c>
      <c r="Z3931" s="4">
        <f t="shared" si="495"/>
        <v>8.9</v>
      </c>
      <c r="AA3931" s="4" t="str">
        <f>IF(J3931&gt;365,"Bereits abgewandert (Segment D)",IF(Z3931&gt;=Hilfswerte!$B$38,"Rot - akut gefaehrdet",IF(Z3931&gt;=Hilfswerte!$B$39,"Gelb - beobachten","Gruen - stabil")))</f>
        <v>Gruen - stabil</v>
      </c>
    </row>
    <row r="3932" spans="1:27" ht="15" customHeight="1" x14ac:dyDescent="0.25">
      <c r="A3932" s="4" t="s">
        <v>4279</v>
      </c>
      <c r="B3932" s="4" t="s">
        <v>42</v>
      </c>
      <c r="C3932" s="4" t="s">
        <v>59</v>
      </c>
      <c r="D3932" s="4" t="s">
        <v>30</v>
      </c>
      <c r="E3932" s="4">
        <v>45</v>
      </c>
      <c r="F3932" s="4">
        <v>11.4</v>
      </c>
      <c r="G3932" s="4">
        <v>10.1</v>
      </c>
      <c r="H3932" s="4">
        <v>8906</v>
      </c>
      <c r="I3932" s="4">
        <v>3</v>
      </c>
      <c r="J3932" s="4">
        <v>22</v>
      </c>
      <c r="K3932" s="4">
        <v>0</v>
      </c>
      <c r="L3932" s="4">
        <v>8</v>
      </c>
      <c r="M3932" s="4">
        <v>3</v>
      </c>
      <c r="N3932" s="4">
        <v>4.7</v>
      </c>
      <c r="O3932" s="4">
        <f t="shared" si="488"/>
        <v>5</v>
      </c>
      <c r="P3932" s="4">
        <f t="shared" si="489"/>
        <v>3</v>
      </c>
      <c r="Q3932" s="4">
        <f t="shared" si="490"/>
        <v>5</v>
      </c>
      <c r="R3932" s="4">
        <f t="shared" si="491"/>
        <v>13</v>
      </c>
      <c r="S3932" s="4">
        <f t="shared" si="492"/>
        <v>130</v>
      </c>
      <c r="T3932" s="4" t="str">
        <f t="shared" si="493"/>
        <v>A - Top-Kunde</v>
      </c>
      <c r="U3932" s="4">
        <f>ROUND(((E3932-Hilfswerte!$B$20)/Hilfswerte!$B$21)+((F3932-Hilfswerte!$B$22)/Hilfswerte!$B$23)+((G3932-Hilfswerte!$B$24)/Hilfswerte!$B$25)+0.1*INDEX(Hilfswerte!$B$4:$B$15,MATCH(C3932,Hilfswerte!$A$4:$A$15,0)),2)</f>
        <v>-0.71</v>
      </c>
      <c r="V3932" s="4">
        <f>ROUND(SQRT((((E3932-Hilfswerte!$B$20)/Hilfswerte!$B$21)-Hilfswerte!$B$28)^2+(((F3932-Hilfswerte!$B$22)/Hilfswerte!$B$23)-Hilfswerte!$B$29)^2+(((G3932-Hilfswerte!$B$24)/Hilfswerte!$B$25)-Hilfswerte!$B$30)^2),3)</f>
        <v>0.72699999999999998</v>
      </c>
      <c r="W3932" s="4">
        <f>ROUND(E3932*Hilfswerte!$B$31,0)</f>
        <v>9250</v>
      </c>
      <c r="X3932" s="4">
        <f t="shared" si="494"/>
        <v>344</v>
      </c>
      <c r="Y3932" s="4" t="str">
        <f>IF(T3932="A - Top-Kunde","bereits Top-Kunde",IF(AND(V3932&lt;=Hilfswerte!$B$34,H3932&lt;0.5*W3932),"Hoch",IF(AND(V3932&lt;=Hilfswerte!$B$35,H3932&lt;0.7*W3932),"Mittel","Niedrig")))</f>
        <v>bereits Top-Kunde</v>
      </c>
      <c r="Z3932" s="4">
        <f t="shared" si="495"/>
        <v>2.7</v>
      </c>
      <c r="AA3932" s="4" t="str">
        <f>IF(J3932&gt;365,"Bereits abgewandert (Segment D)",IF(Z3932&gt;=Hilfswerte!$B$38,"Rot - akut gefaehrdet",IF(Z3932&gt;=Hilfswerte!$B$39,"Gelb - beobachten","Gruen - stabil")))</f>
        <v>Gruen - stabil</v>
      </c>
    </row>
    <row r="3933" spans="1:27" ht="15" customHeight="1" x14ac:dyDescent="0.25">
      <c r="A3933" s="4" t="s">
        <v>4280</v>
      </c>
      <c r="B3933" s="4" t="s">
        <v>541</v>
      </c>
      <c r="C3933" s="4" t="s">
        <v>33</v>
      </c>
      <c r="D3933" s="4" t="s">
        <v>30</v>
      </c>
      <c r="E3933" s="4">
        <v>15</v>
      </c>
      <c r="F3933" s="4">
        <v>2.6</v>
      </c>
      <c r="G3933" s="4">
        <v>0.9</v>
      </c>
      <c r="H3933" s="4">
        <v>2586</v>
      </c>
      <c r="I3933" s="4">
        <v>2</v>
      </c>
      <c r="J3933" s="4">
        <v>70</v>
      </c>
      <c r="K3933" s="4">
        <v>0</v>
      </c>
      <c r="L3933" s="4">
        <v>-3</v>
      </c>
      <c r="M3933" s="4">
        <v>5</v>
      </c>
      <c r="N3933" s="4">
        <v>-7.1</v>
      </c>
      <c r="O3933" s="4">
        <f t="shared" si="488"/>
        <v>4</v>
      </c>
      <c r="P3933" s="4">
        <f t="shared" si="489"/>
        <v>2</v>
      </c>
      <c r="Q3933" s="4">
        <f t="shared" si="490"/>
        <v>4</v>
      </c>
      <c r="R3933" s="4">
        <f t="shared" si="491"/>
        <v>10</v>
      </c>
      <c r="S3933" s="4">
        <f t="shared" si="492"/>
        <v>96.5</v>
      </c>
      <c r="T3933" s="4" t="str">
        <f t="shared" si="493"/>
        <v>C - Entwicklungspotenzial</v>
      </c>
      <c r="U3933" s="4">
        <f>ROUND(((E3933-Hilfswerte!$B$20)/Hilfswerte!$B$21)+((F3933-Hilfswerte!$B$22)/Hilfswerte!$B$23)+((G3933-Hilfswerte!$B$24)/Hilfswerte!$B$25)+0.1*INDEX(Hilfswerte!$B$4:$B$15,MATCH(C3933,Hilfswerte!$A$4:$A$15,0)),2)</f>
        <v>-2.36</v>
      </c>
      <c r="V3933" s="4">
        <f>ROUND(SQRT((((E3933-Hilfswerte!$B$20)/Hilfswerte!$B$21)-Hilfswerte!$B$28)^2+(((F3933-Hilfswerte!$B$22)/Hilfswerte!$B$23)-Hilfswerte!$B$29)^2+(((G3933-Hilfswerte!$B$24)/Hilfswerte!$B$25)-Hilfswerte!$B$30)^2),3)</f>
        <v>1.8720000000000001</v>
      </c>
      <c r="W3933" s="4">
        <f>ROUND(E3933*Hilfswerte!$B$31,0)</f>
        <v>3083</v>
      </c>
      <c r="X3933" s="4">
        <f t="shared" si="494"/>
        <v>497</v>
      </c>
      <c r="Y3933" s="4" t="str">
        <f>IF(T3933="A - Top-Kunde","bereits Top-Kunde",IF(AND(V3933&lt;=Hilfswerte!$B$34,H3933&lt;0.5*W3933),"Hoch",IF(AND(V3933&lt;=Hilfswerte!$B$35,H3933&lt;0.7*W3933),"Mittel","Niedrig")))</f>
        <v>Niedrig</v>
      </c>
      <c r="Z3933" s="4">
        <f t="shared" si="495"/>
        <v>6.3</v>
      </c>
      <c r="AA3933" s="4" t="str">
        <f>IF(J3933&gt;365,"Bereits abgewandert (Segment D)",IF(Z3933&gt;=Hilfswerte!$B$38,"Rot - akut gefaehrdet",IF(Z3933&gt;=Hilfswerte!$B$39,"Gelb - beobachten","Gruen - stabil")))</f>
        <v>Gruen - stabil</v>
      </c>
    </row>
    <row r="3934" spans="1:27" ht="15" customHeight="1" x14ac:dyDescent="0.25">
      <c r="A3934" s="4" t="s">
        <v>4281</v>
      </c>
      <c r="B3934" s="4" t="s">
        <v>676</v>
      </c>
      <c r="C3934" s="4" t="s">
        <v>89</v>
      </c>
      <c r="D3934" s="4" t="s">
        <v>30</v>
      </c>
      <c r="E3934" s="4">
        <v>13</v>
      </c>
      <c r="F3934" s="4">
        <v>2.1</v>
      </c>
      <c r="G3934" s="4">
        <v>13.2</v>
      </c>
      <c r="H3934" s="4">
        <v>2691</v>
      </c>
      <c r="I3934" s="4">
        <v>3</v>
      </c>
      <c r="J3934" s="4">
        <v>69</v>
      </c>
      <c r="K3934" s="4">
        <v>0</v>
      </c>
      <c r="L3934" s="4">
        <v>5</v>
      </c>
      <c r="M3934" s="4">
        <v>4</v>
      </c>
      <c r="N3934" s="4">
        <v>24.7</v>
      </c>
      <c r="O3934" s="4">
        <f t="shared" si="488"/>
        <v>4</v>
      </c>
      <c r="P3934" s="4">
        <f t="shared" si="489"/>
        <v>3</v>
      </c>
      <c r="Q3934" s="4">
        <f t="shared" si="490"/>
        <v>4</v>
      </c>
      <c r="R3934" s="4">
        <f t="shared" si="491"/>
        <v>11</v>
      </c>
      <c r="S3934" s="4">
        <f t="shared" si="492"/>
        <v>120.9</v>
      </c>
      <c r="T3934" s="4" t="str">
        <f t="shared" si="493"/>
        <v>B - Kernkunde</v>
      </c>
      <c r="U3934" s="4">
        <f>ROUND(((E3934-Hilfswerte!$B$20)/Hilfswerte!$B$21)+((F3934-Hilfswerte!$B$22)/Hilfswerte!$B$23)+((G3934-Hilfswerte!$B$24)/Hilfswerte!$B$25)+0.1*INDEX(Hilfswerte!$B$4:$B$15,MATCH(C3934,Hilfswerte!$A$4:$A$15,0)),2)</f>
        <v>-0.16</v>
      </c>
      <c r="V3934" s="4">
        <f>ROUND(SQRT((((E3934-Hilfswerte!$B$20)/Hilfswerte!$B$21)-Hilfswerte!$B$28)^2+(((F3934-Hilfswerte!$B$22)/Hilfswerte!$B$23)-Hilfswerte!$B$29)^2+(((G3934-Hilfswerte!$B$24)/Hilfswerte!$B$25)-Hilfswerte!$B$30)^2),3)</f>
        <v>0.97299999999999998</v>
      </c>
      <c r="W3934" s="4">
        <f>ROUND(E3934*Hilfswerte!$B$31,0)</f>
        <v>2672</v>
      </c>
      <c r="X3934" s="4">
        <f t="shared" si="494"/>
        <v>0</v>
      </c>
      <c r="Y3934" s="4" t="str">
        <f>IF(T3934="A - Top-Kunde","bereits Top-Kunde",IF(AND(V3934&lt;=Hilfswerte!$B$34,H3934&lt;0.5*W3934),"Hoch",IF(AND(V3934&lt;=Hilfswerte!$B$35,H3934&lt;0.7*W3934),"Mittel","Niedrig")))</f>
        <v>Niedrig</v>
      </c>
      <c r="Z3934" s="4">
        <f t="shared" si="495"/>
        <v>4.5</v>
      </c>
      <c r="AA3934" s="4" t="str">
        <f>IF(J3934&gt;365,"Bereits abgewandert (Segment D)",IF(Z3934&gt;=Hilfswerte!$B$38,"Rot - akut gefaehrdet",IF(Z3934&gt;=Hilfswerte!$B$39,"Gelb - beobachten","Gruen - stabil")))</f>
        <v>Gruen - stabil</v>
      </c>
    </row>
    <row r="3935" spans="1:27" ht="15" customHeight="1" x14ac:dyDescent="0.25">
      <c r="A3935" s="4" t="s">
        <v>4282</v>
      </c>
      <c r="B3935" s="4" t="s">
        <v>617</v>
      </c>
      <c r="C3935" s="4" t="s">
        <v>55</v>
      </c>
      <c r="D3935" s="4" t="s">
        <v>106</v>
      </c>
      <c r="E3935" s="4">
        <v>177</v>
      </c>
      <c r="F3935" s="4">
        <v>37.299999999999997</v>
      </c>
      <c r="G3935" s="4">
        <v>6.7</v>
      </c>
      <c r="H3935" s="4">
        <v>18702</v>
      </c>
      <c r="I3935" s="4">
        <v>2</v>
      </c>
      <c r="J3935" s="4">
        <v>95</v>
      </c>
      <c r="K3935" s="4">
        <v>0</v>
      </c>
      <c r="L3935" s="4">
        <v>5</v>
      </c>
      <c r="M3935" s="4">
        <v>6</v>
      </c>
      <c r="N3935" s="4">
        <v>-7.1</v>
      </c>
      <c r="O3935" s="4">
        <f t="shared" si="488"/>
        <v>3</v>
      </c>
      <c r="P3935" s="4">
        <f t="shared" si="489"/>
        <v>2</v>
      </c>
      <c r="Q3935" s="4">
        <f t="shared" si="490"/>
        <v>5</v>
      </c>
      <c r="R3935" s="4">
        <f t="shared" si="491"/>
        <v>10</v>
      </c>
      <c r="S3935" s="4">
        <f t="shared" si="492"/>
        <v>95</v>
      </c>
      <c r="T3935" s="4" t="str">
        <f t="shared" si="493"/>
        <v>C - Entwicklungspotenzial</v>
      </c>
      <c r="U3935" s="4">
        <f>ROUND(((E3935-Hilfswerte!$B$20)/Hilfswerte!$B$21)+((F3935-Hilfswerte!$B$22)/Hilfswerte!$B$23)+((G3935-Hilfswerte!$B$24)/Hilfswerte!$B$25)+0.1*INDEX(Hilfswerte!$B$4:$B$15,MATCH(C3935,Hilfswerte!$A$4:$A$15,0)),2)</f>
        <v>0.15</v>
      </c>
      <c r="V3935" s="4">
        <f>ROUND(SQRT((((E3935-Hilfswerte!$B$20)/Hilfswerte!$B$21)-Hilfswerte!$B$28)^2+(((F3935-Hilfswerte!$B$22)/Hilfswerte!$B$23)-Hilfswerte!$B$29)^2+(((G3935-Hilfswerte!$B$24)/Hilfswerte!$B$25)-Hilfswerte!$B$30)^2),3)</f>
        <v>0.71699999999999997</v>
      </c>
      <c r="W3935" s="4">
        <f>ROUND(E3935*Hilfswerte!$B$31,0)</f>
        <v>36382</v>
      </c>
      <c r="X3935" s="4">
        <f t="shared" si="494"/>
        <v>17680</v>
      </c>
      <c r="Y3935" s="4" t="str">
        <f>IF(T3935="A - Top-Kunde","bereits Top-Kunde",IF(AND(V3935&lt;=Hilfswerte!$B$34,H3935&lt;0.5*W3935),"Hoch",IF(AND(V3935&lt;=Hilfswerte!$B$35,H3935&lt;0.7*W3935),"Mittel","Niedrig")))</f>
        <v>Mittel</v>
      </c>
      <c r="Z3935" s="4">
        <f t="shared" si="495"/>
        <v>8.6</v>
      </c>
      <c r="AA3935" s="4" t="str">
        <f>IF(J3935&gt;365,"Bereits abgewandert (Segment D)",IF(Z3935&gt;=Hilfswerte!$B$38,"Rot - akut gefaehrdet",IF(Z3935&gt;=Hilfswerte!$B$39,"Gelb - beobachten","Gruen - stabil")))</f>
        <v>Gruen - stabil</v>
      </c>
    </row>
    <row r="3936" spans="1:27" ht="15" customHeight="1" x14ac:dyDescent="0.25">
      <c r="A3936" s="4" t="s">
        <v>4283</v>
      </c>
      <c r="B3936" s="4" t="s">
        <v>569</v>
      </c>
      <c r="C3936" s="4" t="s">
        <v>74</v>
      </c>
      <c r="D3936" s="4" t="s">
        <v>30</v>
      </c>
      <c r="E3936" s="4">
        <v>171</v>
      </c>
      <c r="F3936" s="4">
        <v>69</v>
      </c>
      <c r="G3936" s="4">
        <v>20.7</v>
      </c>
      <c r="H3936" s="4">
        <v>10442</v>
      </c>
      <c r="I3936" s="4">
        <v>3</v>
      </c>
      <c r="J3936" s="4">
        <v>92</v>
      </c>
      <c r="K3936" s="4">
        <v>0</v>
      </c>
      <c r="L3936" s="4">
        <v>47</v>
      </c>
      <c r="M3936" s="4">
        <v>3</v>
      </c>
      <c r="N3936" s="4">
        <v>36.6</v>
      </c>
      <c r="O3936" s="4">
        <f t="shared" si="488"/>
        <v>3</v>
      </c>
      <c r="P3936" s="4">
        <f t="shared" si="489"/>
        <v>3</v>
      </c>
      <c r="Q3936" s="4">
        <f t="shared" si="490"/>
        <v>5</v>
      </c>
      <c r="R3936" s="4">
        <f t="shared" si="491"/>
        <v>11</v>
      </c>
      <c r="S3936" s="4">
        <f t="shared" si="492"/>
        <v>114.2</v>
      </c>
      <c r="T3936" s="4" t="str">
        <f t="shared" si="493"/>
        <v>B - Kernkunde</v>
      </c>
      <c r="U3936" s="4">
        <f>ROUND(((E3936-Hilfswerte!$B$20)/Hilfswerte!$B$21)+((F3936-Hilfswerte!$B$22)/Hilfswerte!$B$23)+((G3936-Hilfswerte!$B$24)/Hilfswerte!$B$25)+0.1*INDEX(Hilfswerte!$B$4:$B$15,MATCH(C3936,Hilfswerte!$A$4:$A$15,0)),2)</f>
        <v>2.6</v>
      </c>
      <c r="V3936" s="4">
        <f>ROUND(SQRT((((E3936-Hilfswerte!$B$20)/Hilfswerte!$B$21)-Hilfswerte!$B$28)^2+(((F3936-Hilfswerte!$B$22)/Hilfswerte!$B$23)-Hilfswerte!$B$29)^2+(((G3936-Hilfswerte!$B$24)/Hilfswerte!$B$25)-Hilfswerte!$B$30)^2),3)</f>
        <v>1.609</v>
      </c>
      <c r="W3936" s="4">
        <f>ROUND(E3936*Hilfswerte!$B$31,0)</f>
        <v>35148</v>
      </c>
      <c r="X3936" s="4">
        <f t="shared" si="494"/>
        <v>24706</v>
      </c>
      <c r="Y3936" s="4" t="str">
        <f>IF(T3936="A - Top-Kunde","bereits Top-Kunde",IF(AND(V3936&lt;=Hilfswerte!$B$34,H3936&lt;0.5*W3936),"Hoch",IF(AND(V3936&lt;=Hilfswerte!$B$35,H3936&lt;0.7*W3936),"Mittel","Niedrig")))</f>
        <v>Niedrig</v>
      </c>
      <c r="Z3936" s="4">
        <f t="shared" si="495"/>
        <v>14</v>
      </c>
      <c r="AA3936" s="4" t="str">
        <f>IF(J3936&gt;365,"Bereits abgewandert (Segment D)",IF(Z3936&gt;=Hilfswerte!$B$38,"Rot - akut gefaehrdet",IF(Z3936&gt;=Hilfswerte!$B$39,"Gelb - beobachten","Gruen - stabil")))</f>
        <v>Gelb - beobachten</v>
      </c>
    </row>
    <row r="3937" spans="1:27" ht="15" customHeight="1" x14ac:dyDescent="0.25">
      <c r="A3937" s="4" t="s">
        <v>4284</v>
      </c>
      <c r="B3937" s="4" t="s">
        <v>820</v>
      </c>
      <c r="C3937" s="4" t="s">
        <v>33</v>
      </c>
      <c r="D3937" s="4" t="s">
        <v>30</v>
      </c>
      <c r="E3937" s="4">
        <v>393</v>
      </c>
      <c r="F3937" s="4">
        <v>82.2</v>
      </c>
      <c r="G3937" s="4">
        <v>19.8</v>
      </c>
      <c r="H3937" s="4">
        <v>19701</v>
      </c>
      <c r="I3937" s="4">
        <v>3</v>
      </c>
      <c r="J3937" s="4">
        <v>365</v>
      </c>
      <c r="K3937" s="4">
        <v>0</v>
      </c>
      <c r="L3937" s="4">
        <v>1</v>
      </c>
      <c r="M3937" s="4">
        <v>3</v>
      </c>
      <c r="N3937" s="4">
        <v>8.1999999999999993</v>
      </c>
      <c r="O3937" s="4">
        <f t="shared" si="488"/>
        <v>2</v>
      </c>
      <c r="P3937" s="4">
        <f t="shared" si="489"/>
        <v>3</v>
      </c>
      <c r="Q3937" s="4">
        <f t="shared" si="490"/>
        <v>5</v>
      </c>
      <c r="R3937" s="4">
        <f t="shared" si="491"/>
        <v>10</v>
      </c>
      <c r="S3937" s="4">
        <f t="shared" si="492"/>
        <v>103.8</v>
      </c>
      <c r="T3937" s="4" t="str">
        <f t="shared" si="493"/>
        <v>C - Entwicklungspotenzial</v>
      </c>
      <c r="U3937" s="4">
        <f>ROUND(((E3937-Hilfswerte!$B$20)/Hilfswerte!$B$21)+((F3937-Hilfswerte!$B$22)/Hilfswerte!$B$23)+((G3937-Hilfswerte!$B$24)/Hilfswerte!$B$25)+0.1*INDEX(Hilfswerte!$B$4:$B$15,MATCH(C3937,Hilfswerte!$A$4:$A$15,0)),2)</f>
        <v>3.7</v>
      </c>
      <c r="V3937" s="4">
        <f>ROUND(SQRT((((E3937-Hilfswerte!$B$20)/Hilfswerte!$B$21)-Hilfswerte!$B$28)^2+(((F3937-Hilfswerte!$B$22)/Hilfswerte!$B$23)-Hilfswerte!$B$29)^2+(((G3937-Hilfswerte!$B$24)/Hilfswerte!$B$25)-Hilfswerte!$B$30)^2),3)</f>
        <v>1.8540000000000001</v>
      </c>
      <c r="W3937" s="4">
        <f>ROUND(E3937*Hilfswerte!$B$31,0)</f>
        <v>80780</v>
      </c>
      <c r="X3937" s="4">
        <f t="shared" si="494"/>
        <v>61079</v>
      </c>
      <c r="Y3937" s="4" t="str">
        <f>IF(T3937="A - Top-Kunde","bereits Top-Kunde",IF(AND(V3937&lt;=Hilfswerte!$B$34,H3937&lt;0.5*W3937),"Hoch",IF(AND(V3937&lt;=Hilfswerte!$B$35,H3937&lt;0.7*W3937),"Mittel","Niedrig")))</f>
        <v>Niedrig</v>
      </c>
      <c r="Z3937" s="4">
        <f t="shared" si="495"/>
        <v>18.5</v>
      </c>
      <c r="AA3937" s="4" t="str">
        <f>IF(J3937&gt;365,"Bereits abgewandert (Segment D)",IF(Z3937&gt;=Hilfswerte!$B$38,"Rot - akut gefaehrdet",IF(Z3937&gt;=Hilfswerte!$B$39,"Gelb - beobachten","Gruen - stabil")))</f>
        <v>Gelb - beobachten</v>
      </c>
    </row>
    <row r="3938" spans="1:27" ht="15" customHeight="1" x14ac:dyDescent="0.25">
      <c r="A3938" s="4" t="s">
        <v>4285</v>
      </c>
      <c r="B3938" s="4" t="s">
        <v>481</v>
      </c>
      <c r="C3938" s="4" t="s">
        <v>38</v>
      </c>
      <c r="D3938" s="4" t="s">
        <v>30</v>
      </c>
      <c r="E3938" s="4">
        <v>166</v>
      </c>
      <c r="F3938" s="4">
        <v>33.799999999999997</v>
      </c>
      <c r="G3938" s="4">
        <v>13.1</v>
      </c>
      <c r="H3938" s="4">
        <v>0</v>
      </c>
      <c r="I3938" s="4">
        <v>0</v>
      </c>
      <c r="J3938" s="4">
        <v>384</v>
      </c>
      <c r="K3938" s="4">
        <v>0</v>
      </c>
      <c r="L3938" s="4">
        <v>1</v>
      </c>
      <c r="M3938" s="4">
        <v>0</v>
      </c>
      <c r="N3938" s="4">
        <v>-86.8</v>
      </c>
      <c r="O3938" s="4">
        <f t="shared" si="488"/>
        <v>1</v>
      </c>
      <c r="P3938" s="4">
        <f t="shared" si="489"/>
        <v>1</v>
      </c>
      <c r="Q3938" s="4">
        <f t="shared" si="490"/>
        <v>1</v>
      </c>
      <c r="R3938" s="4">
        <f t="shared" si="491"/>
        <v>3</v>
      </c>
      <c r="S3938" s="4">
        <f t="shared" si="492"/>
        <v>-13.7</v>
      </c>
      <c r="T3938" s="4" t="str">
        <f t="shared" si="493"/>
        <v>D - Abwanderungsrisiko</v>
      </c>
      <c r="U3938" s="4">
        <f>ROUND(((E3938-Hilfswerte!$B$20)/Hilfswerte!$B$21)+((F3938-Hilfswerte!$B$22)/Hilfswerte!$B$23)+((G3938-Hilfswerte!$B$24)/Hilfswerte!$B$25)+0.1*INDEX(Hilfswerte!$B$4:$B$15,MATCH(C3938,Hilfswerte!$A$4:$A$15,0)),2)</f>
        <v>1.1000000000000001</v>
      </c>
      <c r="V3938" s="4">
        <f>ROUND(SQRT((((E3938-Hilfswerte!$B$20)/Hilfswerte!$B$21)-Hilfswerte!$B$28)^2+(((F3938-Hilfswerte!$B$22)/Hilfswerte!$B$23)-Hilfswerte!$B$29)^2+(((G3938-Hilfswerte!$B$24)/Hilfswerte!$B$25)-Hilfswerte!$B$30)^2),3)</f>
        <v>0.308</v>
      </c>
      <c r="W3938" s="4">
        <f>ROUND(E3938*Hilfswerte!$B$31,0)</f>
        <v>34121</v>
      </c>
      <c r="X3938" s="4">
        <f t="shared" si="494"/>
        <v>34121</v>
      </c>
      <c r="Y3938" s="4" t="str">
        <f>IF(T3938="A - Top-Kunde","bereits Top-Kunde",IF(AND(V3938&lt;=Hilfswerte!$B$34,H3938&lt;0.5*W3938),"Hoch",IF(AND(V3938&lt;=Hilfswerte!$B$35,H3938&lt;0.7*W3938),"Mittel","Niedrig")))</f>
        <v>Hoch</v>
      </c>
      <c r="Z3938" s="4">
        <f t="shared" si="495"/>
        <v>54.1</v>
      </c>
      <c r="AA3938" s="4" t="str">
        <f>IF(J3938&gt;365,"Bereits abgewandert (Segment D)",IF(Z3938&gt;=Hilfswerte!$B$38,"Rot - akut gefaehrdet",IF(Z3938&gt;=Hilfswerte!$B$39,"Gelb - beobachten","Gruen - stabil")))</f>
        <v>Bereits abgewandert (Segment D)</v>
      </c>
    </row>
    <row r="3939" spans="1:27" ht="15" customHeight="1" x14ac:dyDescent="0.25">
      <c r="A3939" s="4" t="s">
        <v>4286</v>
      </c>
      <c r="B3939" s="4" t="s">
        <v>294</v>
      </c>
      <c r="C3939" s="4" t="s">
        <v>59</v>
      </c>
      <c r="D3939" s="4" t="s">
        <v>52</v>
      </c>
      <c r="E3939" s="4">
        <v>97</v>
      </c>
      <c r="F3939" s="4">
        <v>19.600000000000001</v>
      </c>
      <c r="G3939" s="4">
        <v>11.3</v>
      </c>
      <c r="H3939" s="4">
        <v>1228</v>
      </c>
      <c r="I3939" s="4">
        <v>1</v>
      </c>
      <c r="J3939" s="4">
        <v>274</v>
      </c>
      <c r="K3939" s="4">
        <v>0</v>
      </c>
      <c r="L3939" s="4">
        <v>14</v>
      </c>
      <c r="M3939" s="4">
        <v>5</v>
      </c>
      <c r="N3939" s="4">
        <v>-29.6</v>
      </c>
      <c r="O3939" s="4">
        <f t="shared" si="488"/>
        <v>2</v>
      </c>
      <c r="P3939" s="4">
        <f t="shared" si="489"/>
        <v>1</v>
      </c>
      <c r="Q3939" s="4">
        <f t="shared" si="490"/>
        <v>3</v>
      </c>
      <c r="R3939" s="4">
        <f t="shared" si="491"/>
        <v>6</v>
      </c>
      <c r="S3939" s="4">
        <f t="shared" si="492"/>
        <v>41</v>
      </c>
      <c r="T3939" s="4" t="str">
        <f t="shared" si="493"/>
        <v>C - Entwicklungspotenzial</v>
      </c>
      <c r="U3939" s="4">
        <f>ROUND(((E3939-Hilfswerte!$B$20)/Hilfswerte!$B$21)+((F3939-Hilfswerte!$B$22)/Hilfswerte!$B$23)+((G3939-Hilfswerte!$B$24)/Hilfswerte!$B$25)+0.1*INDEX(Hilfswerte!$B$4:$B$15,MATCH(C3939,Hilfswerte!$A$4:$A$15,0)),2)</f>
        <v>-0.15</v>
      </c>
      <c r="V3939" s="4">
        <f>ROUND(SQRT((((E3939-Hilfswerte!$B$20)/Hilfswerte!$B$21)-Hilfswerte!$B$28)^2+(((F3939-Hilfswerte!$B$22)/Hilfswerte!$B$23)-Hilfswerte!$B$29)^2+(((G3939-Hilfswerte!$B$24)/Hilfswerte!$B$25)-Hilfswerte!$B$30)^2),3)</f>
        <v>0.443</v>
      </c>
      <c r="W3939" s="4">
        <f>ROUND(E3939*Hilfswerte!$B$31,0)</f>
        <v>19938</v>
      </c>
      <c r="X3939" s="4">
        <f t="shared" si="494"/>
        <v>18710</v>
      </c>
      <c r="Y3939" s="4" t="str">
        <f>IF(T3939="A - Top-Kunde","bereits Top-Kunde",IF(AND(V3939&lt;=Hilfswerte!$B$34,H3939&lt;0.5*W3939),"Hoch",IF(AND(V3939&lt;=Hilfswerte!$B$35,H3939&lt;0.7*W3939),"Mittel","Niedrig")))</f>
        <v>Hoch</v>
      </c>
      <c r="Z3939" s="4">
        <f t="shared" si="495"/>
        <v>28.3</v>
      </c>
      <c r="AA3939" s="4" t="str">
        <f>IF(J3939&gt;365,"Bereits abgewandert (Segment D)",IF(Z3939&gt;=Hilfswerte!$B$38,"Rot - akut gefaehrdet",IF(Z3939&gt;=Hilfswerte!$B$39,"Gelb - beobachten","Gruen - stabil")))</f>
        <v>Rot - akut gefaehrdet</v>
      </c>
    </row>
    <row r="3940" spans="1:27" ht="15" customHeight="1" x14ac:dyDescent="0.25">
      <c r="A3940" s="4" t="s">
        <v>4287</v>
      </c>
      <c r="B3940" s="4" t="s">
        <v>392</v>
      </c>
      <c r="C3940" s="4" t="s">
        <v>65</v>
      </c>
      <c r="D3940" s="4" t="s">
        <v>93</v>
      </c>
      <c r="E3940" s="4">
        <v>19</v>
      </c>
      <c r="F3940" s="4">
        <v>4.3</v>
      </c>
      <c r="G3940" s="4">
        <v>0.6</v>
      </c>
      <c r="H3940" s="4">
        <v>431</v>
      </c>
      <c r="I3940" s="4">
        <v>4</v>
      </c>
      <c r="J3940" s="4">
        <v>91</v>
      </c>
      <c r="K3940" s="4">
        <v>1</v>
      </c>
      <c r="L3940" s="4">
        <v>26</v>
      </c>
      <c r="M3940" s="4">
        <v>1</v>
      </c>
      <c r="N3940" s="4">
        <v>-0.8</v>
      </c>
      <c r="O3940" s="4">
        <f t="shared" si="488"/>
        <v>3</v>
      </c>
      <c r="P3940" s="4">
        <f t="shared" si="489"/>
        <v>4</v>
      </c>
      <c r="Q3940" s="4">
        <f t="shared" si="490"/>
        <v>2</v>
      </c>
      <c r="R3940" s="4">
        <f t="shared" si="491"/>
        <v>9</v>
      </c>
      <c r="S3940" s="4">
        <f t="shared" si="492"/>
        <v>75.8</v>
      </c>
      <c r="T3940" s="4" t="str">
        <f t="shared" si="493"/>
        <v>C - Entwicklungspotenzial</v>
      </c>
      <c r="U3940" s="4">
        <f>ROUND(((E3940-Hilfswerte!$B$20)/Hilfswerte!$B$21)+((F3940-Hilfswerte!$B$22)/Hilfswerte!$B$23)+((G3940-Hilfswerte!$B$24)/Hilfswerte!$B$25)+0.1*INDEX(Hilfswerte!$B$4:$B$15,MATCH(C3940,Hilfswerte!$A$4:$A$15,0)),2)</f>
        <v>-2.44</v>
      </c>
      <c r="V3940" s="4">
        <f>ROUND(SQRT((((E3940-Hilfswerte!$B$20)/Hilfswerte!$B$21)-Hilfswerte!$B$28)^2+(((F3940-Hilfswerte!$B$22)/Hilfswerte!$B$23)-Hilfswerte!$B$29)^2+(((G3940-Hilfswerte!$B$24)/Hilfswerte!$B$25)-Hilfswerte!$B$30)^2),3)</f>
        <v>1.8979999999999999</v>
      </c>
      <c r="W3940" s="4">
        <f>ROUND(E3940*Hilfswerte!$B$31,0)</f>
        <v>3905</v>
      </c>
      <c r="X3940" s="4">
        <f t="shared" si="494"/>
        <v>3474</v>
      </c>
      <c r="Y3940" s="4" t="str">
        <f>IF(T3940="A - Top-Kunde","bereits Top-Kunde",IF(AND(V3940&lt;=Hilfswerte!$B$34,H3940&lt;0.5*W3940),"Hoch",IF(AND(V3940&lt;=Hilfswerte!$B$35,H3940&lt;0.7*W3940),"Mittel","Niedrig")))</f>
        <v>Niedrig</v>
      </c>
      <c r="Z3940" s="4">
        <f t="shared" si="495"/>
        <v>13.1</v>
      </c>
      <c r="AA3940" s="4" t="str">
        <f>IF(J3940&gt;365,"Bereits abgewandert (Segment D)",IF(Z3940&gt;=Hilfswerte!$B$38,"Rot - akut gefaehrdet",IF(Z3940&gt;=Hilfswerte!$B$39,"Gelb - beobachten","Gruen - stabil")))</f>
        <v>Gruen - stabil</v>
      </c>
    </row>
    <row r="3941" spans="1:27" ht="15" customHeight="1" x14ac:dyDescent="0.25">
      <c r="A3941" s="4" t="s">
        <v>4288</v>
      </c>
      <c r="B3941" s="4" t="s">
        <v>203</v>
      </c>
      <c r="C3941" s="4" t="s">
        <v>89</v>
      </c>
      <c r="D3941" s="4" t="s">
        <v>30</v>
      </c>
      <c r="E3941" s="4">
        <v>61</v>
      </c>
      <c r="F3941" s="4">
        <v>17.8</v>
      </c>
      <c r="G3941" s="4">
        <v>12.8</v>
      </c>
      <c r="H3941" s="4">
        <v>2748</v>
      </c>
      <c r="I3941" s="4">
        <v>2</v>
      </c>
      <c r="J3941" s="4">
        <v>27</v>
      </c>
      <c r="K3941" s="4">
        <v>0</v>
      </c>
      <c r="L3941" s="4">
        <v>11</v>
      </c>
      <c r="M3941" s="4">
        <v>1</v>
      </c>
      <c r="N3941" s="4">
        <v>30.7</v>
      </c>
      <c r="O3941" s="4">
        <f t="shared" si="488"/>
        <v>5</v>
      </c>
      <c r="P3941" s="4">
        <f t="shared" si="489"/>
        <v>2</v>
      </c>
      <c r="Q3941" s="4">
        <f t="shared" si="490"/>
        <v>4</v>
      </c>
      <c r="R3941" s="4">
        <f t="shared" si="491"/>
        <v>11</v>
      </c>
      <c r="S3941" s="4">
        <f t="shared" si="492"/>
        <v>122.1</v>
      </c>
      <c r="T3941" s="4" t="str">
        <f t="shared" si="493"/>
        <v>B - Kernkunde</v>
      </c>
      <c r="U3941" s="4">
        <f>ROUND(((E3941-Hilfswerte!$B$20)/Hilfswerte!$B$21)+((F3941-Hilfswerte!$B$22)/Hilfswerte!$B$23)+((G3941-Hilfswerte!$B$24)/Hilfswerte!$B$25)+0.1*INDEX(Hilfswerte!$B$4:$B$15,MATCH(C3941,Hilfswerte!$A$4:$A$15,0)),2)</f>
        <v>0.27</v>
      </c>
      <c r="V3941" s="4">
        <f>ROUND(SQRT((((E3941-Hilfswerte!$B$20)/Hilfswerte!$B$21)-Hilfswerte!$B$28)^2+(((F3941-Hilfswerte!$B$22)/Hilfswerte!$B$23)-Hilfswerte!$B$29)^2+(((G3941-Hilfswerte!$B$24)/Hilfswerte!$B$25)-Hilfswerte!$B$30)^2),3)</f>
        <v>0.63100000000000001</v>
      </c>
      <c r="W3941" s="4">
        <f>ROUND(E3941*Hilfswerte!$B$31,0)</f>
        <v>12538</v>
      </c>
      <c r="X3941" s="4">
        <f t="shared" si="494"/>
        <v>9790</v>
      </c>
      <c r="Y3941" s="4" t="str">
        <f>IF(T3941="A - Top-Kunde","bereits Top-Kunde",IF(AND(V3941&lt;=Hilfswerte!$B$34,H3941&lt;0.5*W3941),"Hoch",IF(AND(V3941&lt;=Hilfswerte!$B$35,H3941&lt;0.7*W3941),"Mittel","Niedrig")))</f>
        <v>Hoch</v>
      </c>
      <c r="Z3941" s="4">
        <f t="shared" si="495"/>
        <v>3.6</v>
      </c>
      <c r="AA3941" s="4" t="str">
        <f>IF(J3941&gt;365,"Bereits abgewandert (Segment D)",IF(Z3941&gt;=Hilfswerte!$B$38,"Rot - akut gefaehrdet",IF(Z3941&gt;=Hilfswerte!$B$39,"Gelb - beobachten","Gruen - stabil")))</f>
        <v>Gruen - stabil</v>
      </c>
    </row>
    <row r="3942" spans="1:27" ht="15" customHeight="1" x14ac:dyDescent="0.25">
      <c r="A3942" s="4" t="s">
        <v>4289</v>
      </c>
      <c r="B3942" s="4" t="s">
        <v>462</v>
      </c>
      <c r="C3942" s="4" t="s">
        <v>29</v>
      </c>
      <c r="D3942" s="4" t="s">
        <v>77</v>
      </c>
      <c r="E3942" s="4">
        <v>25</v>
      </c>
      <c r="F3942" s="4">
        <v>6.8</v>
      </c>
      <c r="G3942" s="4">
        <v>5.8</v>
      </c>
      <c r="H3942" s="4">
        <v>0</v>
      </c>
      <c r="I3942" s="4">
        <v>0</v>
      </c>
      <c r="J3942" s="4">
        <v>888</v>
      </c>
      <c r="K3942" s="4">
        <v>0</v>
      </c>
      <c r="L3942" s="4">
        <v>1</v>
      </c>
      <c r="M3942" s="4">
        <v>0</v>
      </c>
      <c r="N3942" s="4">
        <v>-76.900000000000006</v>
      </c>
      <c r="O3942" s="4">
        <f t="shared" si="488"/>
        <v>1</v>
      </c>
      <c r="P3942" s="4">
        <f t="shared" si="489"/>
        <v>1</v>
      </c>
      <c r="Q3942" s="4">
        <f t="shared" si="490"/>
        <v>1</v>
      </c>
      <c r="R3942" s="4">
        <f t="shared" si="491"/>
        <v>3</v>
      </c>
      <c r="S3942" s="4">
        <f t="shared" si="492"/>
        <v>-8.8000000000000007</v>
      </c>
      <c r="T3942" s="4" t="str">
        <f t="shared" si="493"/>
        <v>D - Abwanderungsrisiko</v>
      </c>
      <c r="U3942" s="4">
        <f>ROUND(((E3942-Hilfswerte!$B$20)/Hilfswerte!$B$21)+((F3942-Hilfswerte!$B$22)/Hilfswerte!$B$23)+((G3942-Hilfswerte!$B$24)/Hilfswerte!$B$25)+0.1*INDEX(Hilfswerte!$B$4:$B$15,MATCH(C3942,Hilfswerte!$A$4:$A$15,0)),2)</f>
        <v>-1.22</v>
      </c>
      <c r="V3942" s="4">
        <f>ROUND(SQRT((((E3942-Hilfswerte!$B$20)/Hilfswerte!$B$21)-Hilfswerte!$B$28)^2+(((F3942-Hilfswerte!$B$22)/Hilfswerte!$B$23)-Hilfswerte!$B$29)^2+(((G3942-Hilfswerte!$B$24)/Hilfswerte!$B$25)-Hilfswerte!$B$30)^2),3)</f>
        <v>1.1910000000000001</v>
      </c>
      <c r="W3942" s="4">
        <f>ROUND(E3942*Hilfswerte!$B$31,0)</f>
        <v>5139</v>
      </c>
      <c r="X3942" s="4">
        <f t="shared" si="494"/>
        <v>5139</v>
      </c>
      <c r="Y3942" s="4" t="str">
        <f>IF(T3942="A - Top-Kunde","bereits Top-Kunde",IF(AND(V3942&lt;=Hilfswerte!$B$34,H3942&lt;0.5*W3942),"Hoch",IF(AND(V3942&lt;=Hilfswerte!$B$35,H3942&lt;0.7*W3942),"Mittel","Niedrig")))</f>
        <v>Niedrig</v>
      </c>
      <c r="Z3942" s="4">
        <f t="shared" si="495"/>
        <v>75.400000000000006</v>
      </c>
      <c r="AA3942" s="4" t="str">
        <f>IF(J3942&gt;365,"Bereits abgewandert (Segment D)",IF(Z3942&gt;=Hilfswerte!$B$38,"Rot - akut gefaehrdet",IF(Z3942&gt;=Hilfswerte!$B$39,"Gelb - beobachten","Gruen - stabil")))</f>
        <v>Bereits abgewandert (Segment D)</v>
      </c>
    </row>
    <row r="3943" spans="1:27" ht="15" customHeight="1" x14ac:dyDescent="0.25">
      <c r="A3943" s="4" t="s">
        <v>4290</v>
      </c>
      <c r="B3943" s="4" t="s">
        <v>424</v>
      </c>
      <c r="C3943" s="4" t="s">
        <v>51</v>
      </c>
      <c r="D3943" s="4" t="s">
        <v>93</v>
      </c>
      <c r="E3943" s="4">
        <v>65</v>
      </c>
      <c r="F3943" s="4">
        <v>10.8</v>
      </c>
      <c r="G3943" s="4">
        <v>17.8</v>
      </c>
      <c r="H3943" s="4">
        <v>2199</v>
      </c>
      <c r="I3943" s="4">
        <v>1</v>
      </c>
      <c r="J3943" s="4">
        <v>225</v>
      </c>
      <c r="K3943" s="4">
        <v>0</v>
      </c>
      <c r="L3943" s="4">
        <v>7</v>
      </c>
      <c r="M3943" s="4">
        <v>1</v>
      </c>
      <c r="N3943" s="4">
        <v>-12.1</v>
      </c>
      <c r="O3943" s="4">
        <f t="shared" si="488"/>
        <v>2</v>
      </c>
      <c r="P3943" s="4">
        <f t="shared" si="489"/>
        <v>1</v>
      </c>
      <c r="Q3943" s="4">
        <f t="shared" si="490"/>
        <v>3</v>
      </c>
      <c r="R3943" s="4">
        <f t="shared" si="491"/>
        <v>6</v>
      </c>
      <c r="S3943" s="4">
        <f t="shared" si="492"/>
        <v>51.9</v>
      </c>
      <c r="T3943" s="4" t="str">
        <f t="shared" si="493"/>
        <v>C - Entwicklungspotenzial</v>
      </c>
      <c r="U3943" s="4">
        <f>ROUND(((E3943-Hilfswerte!$B$20)/Hilfswerte!$B$21)+((F3943-Hilfswerte!$B$22)/Hilfswerte!$B$23)+((G3943-Hilfswerte!$B$24)/Hilfswerte!$B$25)+0.1*INDEX(Hilfswerte!$B$4:$B$15,MATCH(C3943,Hilfswerte!$A$4:$A$15,0)),2)</f>
        <v>1.01</v>
      </c>
      <c r="V3943" s="4">
        <f>ROUND(SQRT((((E3943-Hilfswerte!$B$20)/Hilfswerte!$B$21)-Hilfswerte!$B$28)^2+(((F3943-Hilfswerte!$B$22)/Hilfswerte!$B$23)-Hilfswerte!$B$29)^2+(((G3943-Hilfswerte!$B$24)/Hilfswerte!$B$25)-Hilfswerte!$B$30)^2),3)</f>
        <v>1.2330000000000001</v>
      </c>
      <c r="W3943" s="4">
        <f>ROUND(E3943*Hilfswerte!$B$31,0)</f>
        <v>13360</v>
      </c>
      <c r="X3943" s="4">
        <f t="shared" si="494"/>
        <v>11161</v>
      </c>
      <c r="Y3943" s="4" t="str">
        <f>IF(T3943="A - Top-Kunde","bereits Top-Kunde",IF(AND(V3943&lt;=Hilfswerte!$B$34,H3943&lt;0.5*W3943),"Hoch",IF(AND(V3943&lt;=Hilfswerte!$B$35,H3943&lt;0.7*W3943),"Mittel","Niedrig")))</f>
        <v>Niedrig</v>
      </c>
      <c r="Z3943" s="4">
        <f t="shared" si="495"/>
        <v>17.5</v>
      </c>
      <c r="AA3943" s="4" t="str">
        <f>IF(J3943&gt;365,"Bereits abgewandert (Segment D)",IF(Z3943&gt;=Hilfswerte!$B$38,"Rot - akut gefaehrdet",IF(Z3943&gt;=Hilfswerte!$B$39,"Gelb - beobachten","Gruen - stabil")))</f>
        <v>Gelb - beobachten</v>
      </c>
    </row>
    <row r="3944" spans="1:27" ht="15" customHeight="1" x14ac:dyDescent="0.25">
      <c r="A3944" s="4" t="s">
        <v>4291</v>
      </c>
      <c r="B3944" s="4" t="s">
        <v>657</v>
      </c>
      <c r="C3944" s="4" t="s">
        <v>62</v>
      </c>
      <c r="D3944" s="4" t="s">
        <v>56</v>
      </c>
      <c r="E3944" s="4">
        <v>187</v>
      </c>
      <c r="F3944" s="4">
        <v>57.4</v>
      </c>
      <c r="G3944" s="4">
        <v>1.6</v>
      </c>
      <c r="H3944" s="4">
        <v>0</v>
      </c>
      <c r="I3944" s="4">
        <v>0</v>
      </c>
      <c r="J3944" s="4">
        <v>477</v>
      </c>
      <c r="K3944" s="4">
        <v>0</v>
      </c>
      <c r="L3944" s="4">
        <v>14</v>
      </c>
      <c r="M3944" s="4">
        <v>0</v>
      </c>
      <c r="N3944" s="4">
        <v>-41.3</v>
      </c>
      <c r="O3944" s="4">
        <f t="shared" si="488"/>
        <v>1</v>
      </c>
      <c r="P3944" s="4">
        <f t="shared" si="489"/>
        <v>1</v>
      </c>
      <c r="Q3944" s="4">
        <f t="shared" si="490"/>
        <v>1</v>
      </c>
      <c r="R3944" s="4">
        <f t="shared" si="491"/>
        <v>3</v>
      </c>
      <c r="S3944" s="4">
        <f t="shared" si="492"/>
        <v>5.2</v>
      </c>
      <c r="T3944" s="4" t="str">
        <f t="shared" si="493"/>
        <v>D - Abwanderungsrisiko</v>
      </c>
      <c r="U3944" s="4">
        <f>ROUND(((E3944-Hilfswerte!$B$20)/Hilfswerte!$B$21)+((F3944-Hilfswerte!$B$22)/Hilfswerte!$B$23)+((G3944-Hilfswerte!$B$24)/Hilfswerte!$B$25)+0.1*INDEX(Hilfswerte!$B$4:$B$15,MATCH(C3944,Hilfswerte!$A$4:$A$15,0)),2)</f>
        <v>-0.13</v>
      </c>
      <c r="V3944" s="4">
        <f>ROUND(SQRT((((E3944-Hilfswerte!$B$20)/Hilfswerte!$B$21)-Hilfswerte!$B$28)^2+(((F3944-Hilfswerte!$B$22)/Hilfswerte!$B$23)-Hilfswerte!$B$29)^2+(((G3944-Hilfswerte!$B$24)/Hilfswerte!$B$25)-Hilfswerte!$B$30)^2),3)</f>
        <v>1.569</v>
      </c>
      <c r="W3944" s="4">
        <f>ROUND(E3944*Hilfswerte!$B$31,0)</f>
        <v>38437</v>
      </c>
      <c r="X3944" s="4">
        <f t="shared" si="494"/>
        <v>38437</v>
      </c>
      <c r="Y3944" s="4" t="str">
        <f>IF(T3944="A - Top-Kunde","bereits Top-Kunde",IF(AND(V3944&lt;=Hilfswerte!$B$34,H3944&lt;0.5*W3944),"Hoch",IF(AND(V3944&lt;=Hilfswerte!$B$35,H3944&lt;0.7*W3944),"Mittel","Niedrig")))</f>
        <v>Niedrig</v>
      </c>
      <c r="Z3944" s="4">
        <f t="shared" si="495"/>
        <v>43.2</v>
      </c>
      <c r="AA3944" s="4" t="str">
        <f>IF(J3944&gt;365,"Bereits abgewandert (Segment D)",IF(Z3944&gt;=Hilfswerte!$B$38,"Rot - akut gefaehrdet",IF(Z3944&gt;=Hilfswerte!$B$39,"Gelb - beobachten","Gruen - stabil")))</f>
        <v>Bereits abgewandert (Segment D)</v>
      </c>
    </row>
    <row r="3945" spans="1:27" ht="15" customHeight="1" x14ac:dyDescent="0.25">
      <c r="A3945" s="4" t="s">
        <v>4292</v>
      </c>
      <c r="B3945" s="4" t="s">
        <v>1050</v>
      </c>
      <c r="C3945" s="4" t="s">
        <v>74</v>
      </c>
      <c r="D3945" s="4" t="s">
        <v>122</v>
      </c>
      <c r="E3945" s="4">
        <v>41</v>
      </c>
      <c r="F3945" s="4">
        <v>8.1999999999999993</v>
      </c>
      <c r="G3945" s="4">
        <v>9.6999999999999993</v>
      </c>
      <c r="H3945" s="4">
        <v>1474</v>
      </c>
      <c r="I3945" s="4">
        <v>2</v>
      </c>
      <c r="J3945" s="4">
        <v>39</v>
      </c>
      <c r="K3945" s="4">
        <v>0</v>
      </c>
      <c r="L3945" s="4">
        <v>4</v>
      </c>
      <c r="M3945" s="4">
        <v>3</v>
      </c>
      <c r="N3945" s="4">
        <v>11.3</v>
      </c>
      <c r="O3945" s="4">
        <f t="shared" si="488"/>
        <v>4</v>
      </c>
      <c r="P3945" s="4">
        <f t="shared" si="489"/>
        <v>2</v>
      </c>
      <c r="Q3945" s="4">
        <f t="shared" si="490"/>
        <v>3</v>
      </c>
      <c r="R3945" s="4">
        <f t="shared" si="491"/>
        <v>9</v>
      </c>
      <c r="S3945" s="4">
        <f t="shared" si="492"/>
        <v>94.5</v>
      </c>
      <c r="T3945" s="4" t="str">
        <f t="shared" si="493"/>
        <v>C - Entwicklungspotenzial</v>
      </c>
      <c r="U3945" s="4">
        <f>ROUND(((E3945-Hilfswerte!$B$20)/Hilfswerte!$B$21)+((F3945-Hilfswerte!$B$22)/Hilfswerte!$B$23)+((G3945-Hilfswerte!$B$24)/Hilfswerte!$B$25)+0.1*INDEX(Hilfswerte!$B$4:$B$15,MATCH(C3945,Hilfswerte!$A$4:$A$15,0)),2)</f>
        <v>-0.8</v>
      </c>
      <c r="V3945" s="4">
        <f>ROUND(SQRT((((E3945-Hilfswerte!$B$20)/Hilfswerte!$B$21)-Hilfswerte!$B$28)^2+(((F3945-Hilfswerte!$B$22)/Hilfswerte!$B$23)-Hilfswerte!$B$29)^2+(((G3945-Hilfswerte!$B$24)/Hilfswerte!$B$25)-Hilfswerte!$B$30)^2),3)</f>
        <v>0.79500000000000004</v>
      </c>
      <c r="W3945" s="4">
        <f>ROUND(E3945*Hilfswerte!$B$31,0)</f>
        <v>8427</v>
      </c>
      <c r="X3945" s="4">
        <f t="shared" si="494"/>
        <v>6953</v>
      </c>
      <c r="Y3945" s="4" t="str">
        <f>IF(T3945="A - Top-Kunde","bereits Top-Kunde",IF(AND(V3945&lt;=Hilfswerte!$B$34,H3945&lt;0.5*W3945),"Hoch",IF(AND(V3945&lt;=Hilfswerte!$B$35,H3945&lt;0.7*W3945),"Mittel","Niedrig")))</f>
        <v>Hoch</v>
      </c>
      <c r="Z3945" s="4">
        <f t="shared" si="495"/>
        <v>2.8</v>
      </c>
      <c r="AA3945" s="4" t="str">
        <f>IF(J3945&gt;365,"Bereits abgewandert (Segment D)",IF(Z3945&gt;=Hilfswerte!$B$38,"Rot - akut gefaehrdet",IF(Z3945&gt;=Hilfswerte!$B$39,"Gelb - beobachten","Gruen - stabil")))</f>
        <v>Gruen - stabil</v>
      </c>
    </row>
    <row r="3946" spans="1:27" ht="15" customHeight="1" x14ac:dyDescent="0.25">
      <c r="A3946" s="4" t="s">
        <v>4293</v>
      </c>
      <c r="B3946" s="4" t="s">
        <v>64</v>
      </c>
      <c r="C3946" s="4" t="s">
        <v>51</v>
      </c>
      <c r="D3946" s="4" t="s">
        <v>30</v>
      </c>
      <c r="E3946" s="4">
        <v>63</v>
      </c>
      <c r="F3946" s="4">
        <v>13.3</v>
      </c>
      <c r="G3946" s="4">
        <v>7.6</v>
      </c>
      <c r="H3946" s="4">
        <v>1468</v>
      </c>
      <c r="I3946" s="4">
        <v>3</v>
      </c>
      <c r="J3946" s="4">
        <v>178</v>
      </c>
      <c r="K3946" s="4">
        <v>0</v>
      </c>
      <c r="L3946" s="4">
        <v>10</v>
      </c>
      <c r="M3946" s="4">
        <v>4</v>
      </c>
      <c r="N3946" s="4">
        <v>31.9</v>
      </c>
      <c r="O3946" s="4">
        <f t="shared" si="488"/>
        <v>3</v>
      </c>
      <c r="P3946" s="4">
        <f t="shared" si="489"/>
        <v>3</v>
      </c>
      <c r="Q3946" s="4">
        <f t="shared" si="490"/>
        <v>3</v>
      </c>
      <c r="R3946" s="4">
        <f t="shared" si="491"/>
        <v>9</v>
      </c>
      <c r="S3946" s="4">
        <f t="shared" si="492"/>
        <v>103</v>
      </c>
      <c r="T3946" s="4" t="str">
        <f t="shared" si="493"/>
        <v>C - Entwicklungspotenzial</v>
      </c>
      <c r="U3946" s="4">
        <f>ROUND(((E3946-Hilfswerte!$B$20)/Hilfswerte!$B$21)+((F3946-Hilfswerte!$B$22)/Hilfswerte!$B$23)+((G3946-Hilfswerte!$B$24)/Hilfswerte!$B$25)+0.1*INDEX(Hilfswerte!$B$4:$B$15,MATCH(C3946,Hilfswerte!$A$4:$A$15,0)),2)</f>
        <v>-0.57999999999999996</v>
      </c>
      <c r="V3946" s="4">
        <f>ROUND(SQRT((((E3946-Hilfswerte!$B$20)/Hilfswerte!$B$21)-Hilfswerte!$B$28)^2+(((F3946-Hilfswerte!$B$22)/Hilfswerte!$B$23)-Hilfswerte!$B$29)^2+(((G3946-Hilfswerte!$B$24)/Hilfswerte!$B$25)-Hilfswerte!$B$30)^2),3)</f>
        <v>0.84899999999999998</v>
      </c>
      <c r="W3946" s="4">
        <f>ROUND(E3946*Hilfswerte!$B$31,0)</f>
        <v>12949</v>
      </c>
      <c r="X3946" s="4">
        <f t="shared" si="494"/>
        <v>11481</v>
      </c>
      <c r="Y3946" s="4" t="str">
        <f>IF(T3946="A - Top-Kunde","bereits Top-Kunde",IF(AND(V3946&lt;=Hilfswerte!$B$34,H3946&lt;0.5*W3946),"Hoch",IF(AND(V3946&lt;=Hilfswerte!$B$35,H3946&lt;0.7*W3946),"Mittel","Niedrig")))</f>
        <v>Mittel</v>
      </c>
      <c r="Z3946" s="4">
        <f t="shared" si="495"/>
        <v>10.9</v>
      </c>
      <c r="AA3946" s="4" t="str">
        <f>IF(J3946&gt;365,"Bereits abgewandert (Segment D)",IF(Z3946&gt;=Hilfswerte!$B$38,"Rot - akut gefaehrdet",IF(Z3946&gt;=Hilfswerte!$B$39,"Gelb - beobachten","Gruen - stabil")))</f>
        <v>Gruen - stabil</v>
      </c>
    </row>
    <row r="3947" spans="1:27" ht="15" customHeight="1" x14ac:dyDescent="0.25">
      <c r="A3947" s="4" t="s">
        <v>4294</v>
      </c>
      <c r="B3947" s="4" t="s">
        <v>919</v>
      </c>
      <c r="C3947" s="4" t="s">
        <v>29</v>
      </c>
      <c r="D3947" s="4" t="s">
        <v>30</v>
      </c>
      <c r="E3947" s="4">
        <v>209</v>
      </c>
      <c r="F3947" s="4">
        <v>53.1</v>
      </c>
      <c r="G3947" s="4">
        <v>11.8</v>
      </c>
      <c r="H3947" s="4">
        <v>9338</v>
      </c>
      <c r="I3947" s="4">
        <v>1</v>
      </c>
      <c r="J3947" s="4">
        <v>8</v>
      </c>
      <c r="K3947" s="4">
        <v>0</v>
      </c>
      <c r="L3947" s="4">
        <v>7</v>
      </c>
      <c r="M3947" s="4">
        <v>2</v>
      </c>
      <c r="N3947" s="4">
        <v>-6</v>
      </c>
      <c r="O3947" s="4">
        <f t="shared" si="488"/>
        <v>5</v>
      </c>
      <c r="P3947" s="4">
        <f t="shared" si="489"/>
        <v>1</v>
      </c>
      <c r="Q3947" s="4">
        <f t="shared" si="490"/>
        <v>5</v>
      </c>
      <c r="R3947" s="4">
        <f t="shared" si="491"/>
        <v>11</v>
      </c>
      <c r="S3947" s="4">
        <f t="shared" si="492"/>
        <v>104.9</v>
      </c>
      <c r="T3947" s="4" t="str">
        <f t="shared" si="493"/>
        <v>C - Entwicklungspotenzial</v>
      </c>
      <c r="U3947" s="4">
        <f>ROUND(((E3947-Hilfswerte!$B$20)/Hilfswerte!$B$21)+((F3947-Hilfswerte!$B$22)/Hilfswerte!$B$23)+((G3947-Hilfswerte!$B$24)/Hilfswerte!$B$25)+0.1*INDEX(Hilfswerte!$B$4:$B$15,MATCH(C3947,Hilfswerte!$A$4:$A$15,0)),2)</f>
        <v>1.35</v>
      </c>
      <c r="V3947" s="4">
        <f>ROUND(SQRT((((E3947-Hilfswerte!$B$20)/Hilfswerte!$B$21)-Hilfswerte!$B$28)^2+(((F3947-Hilfswerte!$B$22)/Hilfswerte!$B$23)-Hilfswerte!$B$29)^2+(((G3947-Hilfswerte!$B$24)/Hilfswerte!$B$25)-Hilfswerte!$B$30)^2),3)</f>
        <v>0.34399999999999997</v>
      </c>
      <c r="W3947" s="4">
        <f>ROUND(E3947*Hilfswerte!$B$31,0)</f>
        <v>42959</v>
      </c>
      <c r="X3947" s="4">
        <f t="shared" si="494"/>
        <v>33621</v>
      </c>
      <c r="Y3947" s="4" t="str">
        <f>IF(T3947="A - Top-Kunde","bereits Top-Kunde",IF(AND(V3947&lt;=Hilfswerte!$B$34,H3947&lt;0.5*W3947),"Hoch",IF(AND(V3947&lt;=Hilfswerte!$B$35,H3947&lt;0.7*W3947),"Mittel","Niedrig")))</f>
        <v>Hoch</v>
      </c>
      <c r="Z3947" s="4">
        <f t="shared" si="495"/>
        <v>4.2</v>
      </c>
      <c r="AA3947" s="4" t="str">
        <f>IF(J3947&gt;365,"Bereits abgewandert (Segment D)",IF(Z3947&gt;=Hilfswerte!$B$38,"Rot - akut gefaehrdet",IF(Z3947&gt;=Hilfswerte!$B$39,"Gelb - beobachten","Gruen - stabil")))</f>
        <v>Gruen - stabil</v>
      </c>
    </row>
    <row r="3948" spans="1:27" ht="15" customHeight="1" x14ac:dyDescent="0.25">
      <c r="A3948" s="4" t="s">
        <v>4295</v>
      </c>
      <c r="B3948" s="4" t="s">
        <v>241</v>
      </c>
      <c r="C3948" s="4" t="s">
        <v>89</v>
      </c>
      <c r="D3948" s="4" t="s">
        <v>117</v>
      </c>
      <c r="E3948" s="4">
        <v>784</v>
      </c>
      <c r="F3948" s="4">
        <v>172.2</v>
      </c>
      <c r="G3948" s="4">
        <v>13.4</v>
      </c>
      <c r="H3948" s="4">
        <v>31289</v>
      </c>
      <c r="I3948" s="4">
        <v>2</v>
      </c>
      <c r="J3948" s="4">
        <v>201</v>
      </c>
      <c r="K3948" s="4">
        <v>1</v>
      </c>
      <c r="L3948" s="4">
        <v>-5</v>
      </c>
      <c r="M3948" s="4">
        <v>3</v>
      </c>
      <c r="N3948" s="4">
        <v>-24.4</v>
      </c>
      <c r="O3948" s="4">
        <f t="shared" si="488"/>
        <v>2</v>
      </c>
      <c r="P3948" s="4">
        <f t="shared" si="489"/>
        <v>2</v>
      </c>
      <c r="Q3948" s="4">
        <f t="shared" si="490"/>
        <v>5</v>
      </c>
      <c r="R3948" s="4">
        <f t="shared" si="491"/>
        <v>9</v>
      </c>
      <c r="S3948" s="4">
        <f t="shared" si="492"/>
        <v>71.8</v>
      </c>
      <c r="T3948" s="4" t="str">
        <f t="shared" si="493"/>
        <v>C - Entwicklungspotenzial</v>
      </c>
      <c r="U3948" s="4">
        <f>ROUND(((E3948-Hilfswerte!$B$20)/Hilfswerte!$B$21)+((F3948-Hilfswerte!$B$22)/Hilfswerte!$B$23)+((G3948-Hilfswerte!$B$24)/Hilfswerte!$B$25)+0.1*INDEX(Hilfswerte!$B$4:$B$15,MATCH(C3948,Hilfswerte!$A$4:$A$15,0)),2)</f>
        <v>6.24</v>
      </c>
      <c r="V3948" s="4">
        <f>ROUND(SQRT((((E3948-Hilfswerte!$B$20)/Hilfswerte!$B$21)-Hilfswerte!$B$28)^2+(((F3948-Hilfswerte!$B$22)/Hilfswerte!$B$23)-Hilfswerte!$B$29)^2+(((G3948-Hilfswerte!$B$24)/Hilfswerte!$B$25)-Hilfswerte!$B$30)^2),3)</f>
        <v>3.601</v>
      </c>
      <c r="W3948" s="4">
        <f>ROUND(E3948*Hilfswerte!$B$31,0)</f>
        <v>161148</v>
      </c>
      <c r="X3948" s="4">
        <f t="shared" si="494"/>
        <v>129859</v>
      </c>
      <c r="Y3948" s="4" t="str">
        <f>IF(T3948="A - Top-Kunde","bereits Top-Kunde",IF(AND(V3948&lt;=Hilfswerte!$B$34,H3948&lt;0.5*W3948),"Hoch",IF(AND(V3948&lt;=Hilfswerte!$B$35,H3948&lt;0.7*W3948),"Mittel","Niedrig")))</f>
        <v>Niedrig</v>
      </c>
      <c r="Z3948" s="4">
        <f t="shared" si="495"/>
        <v>22.8</v>
      </c>
      <c r="AA3948" s="4" t="str">
        <f>IF(J3948&gt;365,"Bereits abgewandert (Segment D)",IF(Z3948&gt;=Hilfswerte!$B$38,"Rot - akut gefaehrdet",IF(Z3948&gt;=Hilfswerte!$B$39,"Gelb - beobachten","Gruen - stabil")))</f>
        <v>Rot - akut gefaehrdet</v>
      </c>
    </row>
    <row r="3949" spans="1:27" ht="15" customHeight="1" x14ac:dyDescent="0.25">
      <c r="A3949" s="4" t="s">
        <v>4296</v>
      </c>
      <c r="B3949" s="4" t="s">
        <v>834</v>
      </c>
      <c r="C3949" s="4" t="s">
        <v>29</v>
      </c>
      <c r="D3949" s="4" t="s">
        <v>30</v>
      </c>
      <c r="E3949" s="4">
        <v>150</v>
      </c>
      <c r="F3949" s="4">
        <v>39.700000000000003</v>
      </c>
      <c r="G3949" s="4">
        <v>13.5</v>
      </c>
      <c r="H3949" s="4">
        <v>8882</v>
      </c>
      <c r="I3949" s="4">
        <v>5</v>
      </c>
      <c r="J3949" s="4">
        <v>22</v>
      </c>
      <c r="K3949" s="4">
        <v>1</v>
      </c>
      <c r="L3949" s="4">
        <v>14</v>
      </c>
      <c r="M3949" s="4">
        <v>4</v>
      </c>
      <c r="N3949" s="4">
        <v>24.4</v>
      </c>
      <c r="O3949" s="4">
        <f t="shared" si="488"/>
        <v>5</v>
      </c>
      <c r="P3949" s="4">
        <f t="shared" si="489"/>
        <v>5</v>
      </c>
      <c r="Q3949" s="4">
        <f t="shared" si="490"/>
        <v>5</v>
      </c>
      <c r="R3949" s="4">
        <f t="shared" si="491"/>
        <v>15</v>
      </c>
      <c r="S3949" s="4">
        <f t="shared" si="492"/>
        <v>152</v>
      </c>
      <c r="T3949" s="4" t="str">
        <f t="shared" si="493"/>
        <v>A - Top-Kunde</v>
      </c>
      <c r="U3949" s="4">
        <f>ROUND(((E3949-Hilfswerte!$B$20)/Hilfswerte!$B$21)+((F3949-Hilfswerte!$B$22)/Hilfswerte!$B$23)+((G3949-Hilfswerte!$B$24)/Hilfswerte!$B$25)+0.1*INDEX(Hilfswerte!$B$4:$B$15,MATCH(C3949,Hilfswerte!$A$4:$A$15,0)),2)</f>
        <v>1.1299999999999999</v>
      </c>
      <c r="V3949" s="4">
        <f>ROUND(SQRT((((E3949-Hilfswerte!$B$20)/Hilfswerte!$B$21)-Hilfswerte!$B$28)^2+(((F3949-Hilfswerte!$B$22)/Hilfswerte!$B$23)-Hilfswerte!$B$29)^2+(((G3949-Hilfswerte!$B$24)/Hilfswerte!$B$25)-Hilfswerte!$B$30)^2),3)</f>
        <v>0.373</v>
      </c>
      <c r="W3949" s="4">
        <f>ROUND(E3949*Hilfswerte!$B$31,0)</f>
        <v>30832</v>
      </c>
      <c r="X3949" s="4">
        <f t="shared" si="494"/>
        <v>21950</v>
      </c>
      <c r="Y3949" s="4" t="str">
        <f>IF(T3949="A - Top-Kunde","bereits Top-Kunde",IF(AND(V3949&lt;=Hilfswerte!$B$34,H3949&lt;0.5*W3949),"Hoch",IF(AND(V3949&lt;=Hilfswerte!$B$35,H3949&lt;0.7*W3949),"Mittel","Niedrig")))</f>
        <v>bereits Top-Kunde</v>
      </c>
      <c r="Z3949" s="4">
        <f t="shared" si="495"/>
        <v>6.9</v>
      </c>
      <c r="AA3949" s="4" t="str">
        <f>IF(J3949&gt;365,"Bereits abgewandert (Segment D)",IF(Z3949&gt;=Hilfswerte!$B$38,"Rot - akut gefaehrdet",IF(Z3949&gt;=Hilfswerte!$B$39,"Gelb - beobachten","Gruen - stabil")))</f>
        <v>Gruen - stabil</v>
      </c>
    </row>
    <row r="3950" spans="1:27" ht="15" customHeight="1" x14ac:dyDescent="0.25">
      <c r="A3950" s="4" t="s">
        <v>4297</v>
      </c>
      <c r="B3950" s="4" t="s">
        <v>1323</v>
      </c>
      <c r="C3950" s="4" t="s">
        <v>59</v>
      </c>
      <c r="D3950" s="4" t="s">
        <v>30</v>
      </c>
      <c r="E3950" s="4">
        <v>51</v>
      </c>
      <c r="F3950" s="4">
        <v>7.4</v>
      </c>
      <c r="G3950" s="4">
        <v>11.1</v>
      </c>
      <c r="H3950" s="4">
        <v>6954</v>
      </c>
      <c r="I3950" s="4">
        <v>5</v>
      </c>
      <c r="J3950" s="4">
        <v>1</v>
      </c>
      <c r="K3950" s="4">
        <v>0</v>
      </c>
      <c r="L3950" s="4">
        <v>33</v>
      </c>
      <c r="M3950" s="4">
        <v>5</v>
      </c>
      <c r="N3950" s="4">
        <v>20.8</v>
      </c>
      <c r="O3950" s="4">
        <f t="shared" si="488"/>
        <v>5</v>
      </c>
      <c r="P3950" s="4">
        <f t="shared" si="489"/>
        <v>5</v>
      </c>
      <c r="Q3950" s="4">
        <f t="shared" si="490"/>
        <v>4</v>
      </c>
      <c r="R3950" s="4">
        <f t="shared" si="491"/>
        <v>14</v>
      </c>
      <c r="S3950" s="4">
        <f t="shared" si="492"/>
        <v>140.5</v>
      </c>
      <c r="T3950" s="4" t="str">
        <f t="shared" si="493"/>
        <v>A - Top-Kunde</v>
      </c>
      <c r="U3950" s="4">
        <f>ROUND(((E3950-Hilfswerte!$B$20)/Hilfswerte!$B$21)+((F3950-Hilfswerte!$B$22)/Hilfswerte!$B$23)+((G3950-Hilfswerte!$B$24)/Hilfswerte!$B$25)+0.1*INDEX(Hilfswerte!$B$4:$B$15,MATCH(C3950,Hilfswerte!$A$4:$A$15,0)),2)</f>
        <v>-0.6</v>
      </c>
      <c r="V3950" s="4">
        <f>ROUND(SQRT((((E3950-Hilfswerte!$B$20)/Hilfswerte!$B$21)-Hilfswerte!$B$28)^2+(((F3950-Hilfswerte!$B$22)/Hilfswerte!$B$23)-Hilfswerte!$B$29)^2+(((G3950-Hilfswerte!$B$24)/Hilfswerte!$B$25)-Hilfswerte!$B$30)^2),3)</f>
        <v>0.73899999999999999</v>
      </c>
      <c r="W3950" s="4">
        <f>ROUND(E3950*Hilfswerte!$B$31,0)</f>
        <v>10483</v>
      </c>
      <c r="X3950" s="4">
        <f t="shared" si="494"/>
        <v>3529</v>
      </c>
      <c r="Y3950" s="4" t="str">
        <f>IF(T3950="A - Top-Kunde","bereits Top-Kunde",IF(AND(V3950&lt;=Hilfswerte!$B$34,H3950&lt;0.5*W3950),"Hoch",IF(AND(V3950&lt;=Hilfswerte!$B$35,H3950&lt;0.7*W3950),"Mittel","Niedrig")))</f>
        <v>bereits Top-Kunde</v>
      </c>
      <c r="Z3950" s="4">
        <f t="shared" si="495"/>
        <v>6.7</v>
      </c>
      <c r="AA3950" s="4" t="str">
        <f>IF(J3950&gt;365,"Bereits abgewandert (Segment D)",IF(Z3950&gt;=Hilfswerte!$B$38,"Rot - akut gefaehrdet",IF(Z3950&gt;=Hilfswerte!$B$39,"Gelb - beobachten","Gruen - stabil")))</f>
        <v>Gruen - stabil</v>
      </c>
    </row>
    <row r="3951" spans="1:27" ht="15" customHeight="1" x14ac:dyDescent="0.25">
      <c r="A3951" s="4" t="s">
        <v>4298</v>
      </c>
      <c r="B3951" s="4" t="s">
        <v>645</v>
      </c>
      <c r="C3951" s="4" t="s">
        <v>55</v>
      </c>
      <c r="D3951" s="4" t="s">
        <v>30</v>
      </c>
      <c r="E3951" s="4">
        <v>54</v>
      </c>
      <c r="F3951" s="4">
        <v>5.6</v>
      </c>
      <c r="G3951" s="4">
        <v>20</v>
      </c>
      <c r="H3951" s="4">
        <v>2209</v>
      </c>
      <c r="I3951" s="4">
        <v>2</v>
      </c>
      <c r="J3951" s="4">
        <v>168</v>
      </c>
      <c r="K3951" s="4">
        <v>0</v>
      </c>
      <c r="L3951" s="4">
        <v>0</v>
      </c>
      <c r="M3951" s="4">
        <v>5</v>
      </c>
      <c r="N3951" s="4">
        <v>-10.4</v>
      </c>
      <c r="O3951" s="4">
        <f t="shared" si="488"/>
        <v>3</v>
      </c>
      <c r="P3951" s="4">
        <f t="shared" si="489"/>
        <v>2</v>
      </c>
      <c r="Q3951" s="4">
        <f t="shared" si="490"/>
        <v>3</v>
      </c>
      <c r="R3951" s="4">
        <f t="shared" si="491"/>
        <v>8</v>
      </c>
      <c r="S3951" s="4">
        <f t="shared" si="492"/>
        <v>74.8</v>
      </c>
      <c r="T3951" s="4" t="str">
        <f t="shared" si="493"/>
        <v>C - Entwicklungspotenzial</v>
      </c>
      <c r="U3951" s="4">
        <f>ROUND(((E3951-Hilfswerte!$B$20)/Hilfswerte!$B$21)+((F3951-Hilfswerte!$B$22)/Hilfswerte!$B$23)+((G3951-Hilfswerte!$B$24)/Hilfswerte!$B$25)+0.1*INDEX(Hilfswerte!$B$4:$B$15,MATCH(C3951,Hilfswerte!$A$4:$A$15,0)),2)</f>
        <v>1.1599999999999999</v>
      </c>
      <c r="V3951" s="4">
        <f>ROUND(SQRT((((E3951-Hilfswerte!$B$20)/Hilfswerte!$B$21)-Hilfswerte!$B$28)^2+(((F3951-Hilfswerte!$B$22)/Hilfswerte!$B$23)-Hilfswerte!$B$29)^2+(((G3951-Hilfswerte!$B$24)/Hilfswerte!$B$25)-Hilfswerte!$B$30)^2),3)</f>
        <v>1.5860000000000001</v>
      </c>
      <c r="W3951" s="4">
        <f>ROUND(E3951*Hilfswerte!$B$31,0)</f>
        <v>11099</v>
      </c>
      <c r="X3951" s="4">
        <f t="shared" si="494"/>
        <v>8890</v>
      </c>
      <c r="Y3951" s="4" t="str">
        <f>IF(T3951="A - Top-Kunde","bereits Top-Kunde",IF(AND(V3951&lt;=Hilfswerte!$B$34,H3951&lt;0.5*W3951),"Hoch",IF(AND(V3951&lt;=Hilfswerte!$B$35,H3951&lt;0.7*W3951),"Mittel","Niedrig")))</f>
        <v>Niedrig</v>
      </c>
      <c r="Z3951" s="4">
        <f t="shared" si="495"/>
        <v>12.6</v>
      </c>
      <c r="AA3951" s="4" t="str">
        <f>IF(J3951&gt;365,"Bereits abgewandert (Segment D)",IF(Z3951&gt;=Hilfswerte!$B$38,"Rot - akut gefaehrdet",IF(Z3951&gt;=Hilfswerte!$B$39,"Gelb - beobachten","Gruen - stabil")))</f>
        <v>Gruen - stabil</v>
      </c>
    </row>
    <row r="3952" spans="1:27" ht="15" customHeight="1" x14ac:dyDescent="0.25">
      <c r="A3952" s="4" t="s">
        <v>4299</v>
      </c>
      <c r="B3952" s="4" t="s">
        <v>227</v>
      </c>
      <c r="C3952" s="4" t="s">
        <v>33</v>
      </c>
      <c r="D3952" s="4" t="s">
        <v>30</v>
      </c>
      <c r="E3952" s="4">
        <v>94</v>
      </c>
      <c r="F3952" s="4">
        <v>24.6</v>
      </c>
      <c r="G3952" s="4">
        <v>1.5</v>
      </c>
      <c r="H3952" s="4">
        <v>18678</v>
      </c>
      <c r="I3952" s="4">
        <v>4</v>
      </c>
      <c r="J3952" s="4">
        <v>31</v>
      </c>
      <c r="K3952" s="4">
        <v>0</v>
      </c>
      <c r="L3952" s="4">
        <v>-5</v>
      </c>
      <c r="M3952" s="4">
        <v>5</v>
      </c>
      <c r="N3952" s="4">
        <v>14</v>
      </c>
      <c r="O3952" s="4">
        <f t="shared" si="488"/>
        <v>4</v>
      </c>
      <c r="P3952" s="4">
        <f t="shared" si="489"/>
        <v>4</v>
      </c>
      <c r="Q3952" s="4">
        <f t="shared" si="490"/>
        <v>5</v>
      </c>
      <c r="R3952" s="4">
        <f t="shared" si="491"/>
        <v>13</v>
      </c>
      <c r="S3952" s="4">
        <f t="shared" si="492"/>
        <v>137</v>
      </c>
      <c r="T3952" s="4" t="str">
        <f t="shared" si="493"/>
        <v>A - Top-Kunde</v>
      </c>
      <c r="U3952" s="4">
        <f>ROUND(((E3952-Hilfswerte!$B$20)/Hilfswerte!$B$21)+((F3952-Hilfswerte!$B$22)/Hilfswerte!$B$23)+((G3952-Hilfswerte!$B$24)/Hilfswerte!$B$25)+0.1*INDEX(Hilfswerte!$B$4:$B$15,MATCH(C3952,Hilfswerte!$A$4:$A$15,0)),2)</f>
        <v>-1.53</v>
      </c>
      <c r="V3952" s="4">
        <f>ROUND(SQRT((((E3952-Hilfswerte!$B$20)/Hilfswerte!$B$21)-Hilfswerte!$B$28)^2+(((F3952-Hilfswerte!$B$22)/Hilfswerte!$B$23)-Hilfswerte!$B$29)^2+(((G3952-Hilfswerte!$B$24)/Hilfswerte!$B$25)-Hilfswerte!$B$30)^2),3)</f>
        <v>1.591</v>
      </c>
      <c r="W3952" s="4">
        <f>ROUND(E3952*Hilfswerte!$B$31,0)</f>
        <v>19321</v>
      </c>
      <c r="X3952" s="4">
        <f t="shared" si="494"/>
        <v>643</v>
      </c>
      <c r="Y3952" s="4" t="str">
        <f>IF(T3952="A - Top-Kunde","bereits Top-Kunde",IF(AND(V3952&lt;=Hilfswerte!$B$34,H3952&lt;0.5*W3952),"Hoch",IF(AND(V3952&lt;=Hilfswerte!$B$35,H3952&lt;0.7*W3952),"Mittel","Niedrig")))</f>
        <v>bereits Top-Kunde</v>
      </c>
      <c r="Z3952" s="4">
        <f t="shared" si="495"/>
        <v>1.6</v>
      </c>
      <c r="AA3952" s="4" t="str">
        <f>IF(J3952&gt;365,"Bereits abgewandert (Segment D)",IF(Z3952&gt;=Hilfswerte!$B$38,"Rot - akut gefaehrdet",IF(Z3952&gt;=Hilfswerte!$B$39,"Gelb - beobachten","Gruen - stabil")))</f>
        <v>Gruen - stabil</v>
      </c>
    </row>
    <row r="3953" spans="1:27" ht="15" customHeight="1" x14ac:dyDescent="0.25">
      <c r="A3953" s="4" t="s">
        <v>4300</v>
      </c>
      <c r="B3953" s="4" t="s">
        <v>834</v>
      </c>
      <c r="C3953" s="4" t="s">
        <v>65</v>
      </c>
      <c r="D3953" s="4" t="s">
        <v>93</v>
      </c>
      <c r="E3953" s="4">
        <v>70</v>
      </c>
      <c r="F3953" s="4">
        <v>15.3</v>
      </c>
      <c r="G3953" s="4">
        <v>4.9000000000000004</v>
      </c>
      <c r="H3953" s="4">
        <v>6021</v>
      </c>
      <c r="I3953" s="4">
        <v>1</v>
      </c>
      <c r="J3953" s="4">
        <v>10</v>
      </c>
      <c r="K3953" s="4">
        <v>1</v>
      </c>
      <c r="L3953" s="4">
        <v>7</v>
      </c>
      <c r="M3953" s="4">
        <v>1</v>
      </c>
      <c r="N3953" s="4">
        <v>-3.1</v>
      </c>
      <c r="O3953" s="4">
        <f t="shared" si="488"/>
        <v>5</v>
      </c>
      <c r="P3953" s="4">
        <f t="shared" si="489"/>
        <v>1</v>
      </c>
      <c r="Q3953" s="4">
        <f t="shared" si="490"/>
        <v>4</v>
      </c>
      <c r="R3953" s="4">
        <f t="shared" si="491"/>
        <v>10</v>
      </c>
      <c r="S3953" s="4">
        <f t="shared" si="492"/>
        <v>90.4</v>
      </c>
      <c r="T3953" s="4" t="str">
        <f t="shared" si="493"/>
        <v>C - Entwicklungspotenzial</v>
      </c>
      <c r="U3953" s="4">
        <f>ROUND(((E3953-Hilfswerte!$B$20)/Hilfswerte!$B$21)+((F3953-Hilfswerte!$B$22)/Hilfswerte!$B$23)+((G3953-Hilfswerte!$B$24)/Hilfswerte!$B$25)+0.1*INDEX(Hilfswerte!$B$4:$B$15,MATCH(C3953,Hilfswerte!$A$4:$A$15,0)),2)</f>
        <v>-1.34</v>
      </c>
      <c r="V3953" s="4">
        <f>ROUND(SQRT((((E3953-Hilfswerte!$B$20)/Hilfswerte!$B$21)-Hilfswerte!$B$28)^2+(((F3953-Hilfswerte!$B$22)/Hilfswerte!$B$23)-Hilfswerte!$B$29)^2+(((G3953-Hilfswerte!$B$24)/Hilfswerte!$B$25)-Hilfswerte!$B$30)^2),3)</f>
        <v>1.157</v>
      </c>
      <c r="W3953" s="4">
        <f>ROUND(E3953*Hilfswerte!$B$31,0)</f>
        <v>14388</v>
      </c>
      <c r="X3953" s="4">
        <f t="shared" si="494"/>
        <v>8367</v>
      </c>
      <c r="Y3953" s="4" t="str">
        <f>IF(T3953="A - Top-Kunde","bereits Top-Kunde",IF(AND(V3953&lt;=Hilfswerte!$B$34,H3953&lt;0.5*W3953),"Hoch",IF(AND(V3953&lt;=Hilfswerte!$B$35,H3953&lt;0.7*W3953),"Mittel","Niedrig")))</f>
        <v>Niedrig</v>
      </c>
      <c r="Z3953" s="4">
        <f t="shared" si="495"/>
        <v>6.1</v>
      </c>
      <c r="AA3953" s="4" t="str">
        <f>IF(J3953&gt;365,"Bereits abgewandert (Segment D)",IF(Z3953&gt;=Hilfswerte!$B$38,"Rot - akut gefaehrdet",IF(Z3953&gt;=Hilfswerte!$B$39,"Gelb - beobachten","Gruen - stabil")))</f>
        <v>Gruen - stabil</v>
      </c>
    </row>
    <row r="3954" spans="1:27" ht="15" customHeight="1" x14ac:dyDescent="0.25">
      <c r="A3954" s="4" t="s">
        <v>4301</v>
      </c>
      <c r="B3954" s="4" t="s">
        <v>865</v>
      </c>
      <c r="C3954" s="4" t="s">
        <v>65</v>
      </c>
      <c r="D3954" s="4" t="s">
        <v>56</v>
      </c>
      <c r="E3954" s="4">
        <v>301</v>
      </c>
      <c r="F3954" s="4">
        <v>70</v>
      </c>
      <c r="G3954" s="4">
        <v>5.4</v>
      </c>
      <c r="H3954" s="4">
        <v>3529</v>
      </c>
      <c r="I3954" s="4">
        <v>1</v>
      </c>
      <c r="J3954" s="4">
        <v>164</v>
      </c>
      <c r="K3954" s="4">
        <v>0</v>
      </c>
      <c r="L3954" s="4">
        <v>21</v>
      </c>
      <c r="M3954" s="4">
        <v>5</v>
      </c>
      <c r="N3954" s="4">
        <v>17.100000000000001</v>
      </c>
      <c r="O3954" s="4">
        <f t="shared" si="488"/>
        <v>3</v>
      </c>
      <c r="P3954" s="4">
        <f t="shared" si="489"/>
        <v>1</v>
      </c>
      <c r="Q3954" s="4">
        <f t="shared" si="490"/>
        <v>4</v>
      </c>
      <c r="R3954" s="4">
        <f t="shared" si="491"/>
        <v>8</v>
      </c>
      <c r="S3954" s="4">
        <f t="shared" si="492"/>
        <v>82.3</v>
      </c>
      <c r="T3954" s="4" t="str">
        <f t="shared" si="493"/>
        <v>C - Entwicklungspotenzial</v>
      </c>
      <c r="U3954" s="4">
        <f>ROUND(((E3954-Hilfswerte!$B$20)/Hilfswerte!$B$21)+((F3954-Hilfswerte!$B$22)/Hilfswerte!$B$23)+((G3954-Hilfswerte!$B$24)/Hilfswerte!$B$25)+0.1*INDEX(Hilfswerte!$B$4:$B$15,MATCH(C3954,Hilfswerte!$A$4:$A$15,0)),2)</f>
        <v>0.72</v>
      </c>
      <c r="V3954" s="4">
        <f>ROUND(SQRT((((E3954-Hilfswerte!$B$20)/Hilfswerte!$B$21)-Hilfswerte!$B$28)^2+(((F3954-Hilfswerte!$B$22)/Hilfswerte!$B$23)-Hilfswerte!$B$29)^2+(((G3954-Hilfswerte!$B$24)/Hilfswerte!$B$25)-Hilfswerte!$B$30)^2),3)</f>
        <v>1.232</v>
      </c>
      <c r="W3954" s="4">
        <f>ROUND(E3954*Hilfswerte!$B$31,0)</f>
        <v>61869</v>
      </c>
      <c r="X3954" s="4">
        <f t="shared" si="494"/>
        <v>58340</v>
      </c>
      <c r="Y3954" s="4" t="str">
        <f>IF(T3954="A - Top-Kunde","bereits Top-Kunde",IF(AND(V3954&lt;=Hilfswerte!$B$34,H3954&lt;0.5*W3954),"Hoch",IF(AND(V3954&lt;=Hilfswerte!$B$35,H3954&lt;0.7*W3954),"Mittel","Niedrig")))</f>
        <v>Niedrig</v>
      </c>
      <c r="Z3954" s="4">
        <f t="shared" si="495"/>
        <v>12.4</v>
      </c>
      <c r="AA3954" s="4" t="str">
        <f>IF(J3954&gt;365,"Bereits abgewandert (Segment D)",IF(Z3954&gt;=Hilfswerte!$B$38,"Rot - akut gefaehrdet",IF(Z3954&gt;=Hilfswerte!$B$39,"Gelb - beobachten","Gruen - stabil")))</f>
        <v>Gruen - stabil</v>
      </c>
    </row>
    <row r="3955" spans="1:27" ht="15" customHeight="1" x14ac:dyDescent="0.25">
      <c r="A3955" s="4" t="s">
        <v>4302</v>
      </c>
      <c r="B3955" s="4" t="s">
        <v>282</v>
      </c>
      <c r="C3955" s="4" t="s">
        <v>47</v>
      </c>
      <c r="D3955" s="4" t="s">
        <v>30</v>
      </c>
      <c r="E3955" s="4">
        <v>93</v>
      </c>
      <c r="F3955" s="4">
        <v>19.899999999999999</v>
      </c>
      <c r="G3955" s="4">
        <v>10.7</v>
      </c>
      <c r="H3955" s="4">
        <v>13318</v>
      </c>
      <c r="I3955" s="4">
        <v>2</v>
      </c>
      <c r="J3955" s="4">
        <v>21</v>
      </c>
      <c r="K3955" s="4">
        <v>3</v>
      </c>
      <c r="L3955" s="4">
        <v>24</v>
      </c>
      <c r="M3955" s="4">
        <v>3</v>
      </c>
      <c r="N3955" s="4">
        <v>6.3</v>
      </c>
      <c r="O3955" s="4">
        <f t="shared" si="488"/>
        <v>5</v>
      </c>
      <c r="P3955" s="4">
        <f t="shared" si="489"/>
        <v>2</v>
      </c>
      <c r="Q3955" s="4">
        <f t="shared" si="490"/>
        <v>5</v>
      </c>
      <c r="R3955" s="4">
        <f t="shared" si="491"/>
        <v>12</v>
      </c>
      <c r="S3955" s="4">
        <f t="shared" si="492"/>
        <v>98</v>
      </c>
      <c r="T3955" s="4" t="str">
        <f t="shared" si="493"/>
        <v>C - Entwicklungspotenzial</v>
      </c>
      <c r="U3955" s="4">
        <f>ROUND(((E3955-Hilfswerte!$B$20)/Hilfswerte!$B$21)+((F3955-Hilfswerte!$B$22)/Hilfswerte!$B$23)+((G3955-Hilfswerte!$B$24)/Hilfswerte!$B$25)+0.1*INDEX(Hilfswerte!$B$4:$B$15,MATCH(C3955,Hilfswerte!$A$4:$A$15,0)),2)</f>
        <v>-0.1</v>
      </c>
      <c r="V3955" s="4">
        <f>ROUND(SQRT((((E3955-Hilfswerte!$B$20)/Hilfswerte!$B$21)-Hilfswerte!$B$28)^2+(((F3955-Hilfswerte!$B$22)/Hilfswerte!$B$23)-Hilfswerte!$B$29)^2+(((G3955-Hilfswerte!$B$24)/Hilfswerte!$B$25)-Hilfswerte!$B$30)^2),3)</f>
        <v>0.45800000000000002</v>
      </c>
      <c r="W3955" s="4">
        <f>ROUND(E3955*Hilfswerte!$B$31,0)</f>
        <v>19116</v>
      </c>
      <c r="X3955" s="4">
        <f t="shared" si="494"/>
        <v>5798</v>
      </c>
      <c r="Y3955" s="4" t="str">
        <f>IF(T3955="A - Top-Kunde","bereits Top-Kunde",IF(AND(V3955&lt;=Hilfswerte!$B$34,H3955&lt;0.5*W3955),"Hoch",IF(AND(V3955&lt;=Hilfswerte!$B$35,H3955&lt;0.7*W3955),"Mittel","Niedrig")))</f>
        <v>Mittel</v>
      </c>
      <c r="Z3955" s="4">
        <f t="shared" si="495"/>
        <v>14.9</v>
      </c>
      <c r="AA3955" s="4" t="str">
        <f>IF(J3955&gt;365,"Bereits abgewandert (Segment D)",IF(Z3955&gt;=Hilfswerte!$B$38,"Rot - akut gefaehrdet",IF(Z3955&gt;=Hilfswerte!$B$39,"Gelb - beobachten","Gruen - stabil")))</f>
        <v>Gelb - beobachten</v>
      </c>
    </row>
    <row r="3956" spans="1:27" ht="15" customHeight="1" x14ac:dyDescent="0.25">
      <c r="A3956" s="4" t="s">
        <v>4303</v>
      </c>
      <c r="B3956" s="4" t="s">
        <v>165</v>
      </c>
      <c r="C3956" s="4" t="s">
        <v>62</v>
      </c>
      <c r="D3956" s="4" t="s">
        <v>30</v>
      </c>
      <c r="E3956" s="4">
        <v>210</v>
      </c>
      <c r="F3956" s="4">
        <v>29.6</v>
      </c>
      <c r="G3956" s="4">
        <v>10.1</v>
      </c>
      <c r="H3956" s="4">
        <v>2739</v>
      </c>
      <c r="I3956" s="4">
        <v>1</v>
      </c>
      <c r="J3956" s="4">
        <v>214</v>
      </c>
      <c r="K3956" s="4">
        <v>0</v>
      </c>
      <c r="L3956" s="4">
        <v>-6</v>
      </c>
      <c r="M3956" s="4">
        <v>6</v>
      </c>
      <c r="N3956" s="4">
        <v>16.3</v>
      </c>
      <c r="O3956" s="4">
        <f t="shared" si="488"/>
        <v>2</v>
      </c>
      <c r="P3956" s="4">
        <f t="shared" si="489"/>
        <v>1</v>
      </c>
      <c r="Q3956" s="4">
        <f t="shared" si="490"/>
        <v>4</v>
      </c>
      <c r="R3956" s="4">
        <f t="shared" si="491"/>
        <v>7</v>
      </c>
      <c r="S3956" s="4">
        <f t="shared" si="492"/>
        <v>78.2</v>
      </c>
      <c r="T3956" s="4" t="str">
        <f t="shared" si="493"/>
        <v>C - Entwicklungspotenzial</v>
      </c>
      <c r="U3956" s="4">
        <f>ROUND(((E3956-Hilfswerte!$B$20)/Hilfswerte!$B$21)+((F3956-Hilfswerte!$B$22)/Hilfswerte!$B$23)+((G3956-Hilfswerte!$B$24)/Hilfswerte!$B$25)+0.1*INDEX(Hilfswerte!$B$4:$B$15,MATCH(C3956,Hilfswerte!$A$4:$A$15,0)),2)</f>
        <v>0.81</v>
      </c>
      <c r="V3956" s="4">
        <f>ROUND(SQRT((((E3956-Hilfswerte!$B$20)/Hilfswerte!$B$21)-Hilfswerte!$B$28)^2+(((F3956-Hilfswerte!$B$22)/Hilfswerte!$B$23)-Hilfswerte!$B$29)^2+(((G3956-Hilfswerte!$B$24)/Hilfswerte!$B$25)-Hilfswerte!$B$30)^2),3)</f>
        <v>0.29299999999999998</v>
      </c>
      <c r="W3956" s="4">
        <f>ROUND(E3956*Hilfswerte!$B$31,0)</f>
        <v>43165</v>
      </c>
      <c r="X3956" s="4">
        <f t="shared" si="494"/>
        <v>40426</v>
      </c>
      <c r="Y3956" s="4" t="str">
        <f>IF(T3956="A - Top-Kunde","bereits Top-Kunde",IF(AND(V3956&lt;=Hilfswerte!$B$34,H3956&lt;0.5*W3956),"Hoch",IF(AND(V3956&lt;=Hilfswerte!$B$35,H3956&lt;0.7*W3956),"Mittel","Niedrig")))</f>
        <v>Hoch</v>
      </c>
      <c r="Z3956" s="4">
        <f t="shared" si="495"/>
        <v>10.7</v>
      </c>
      <c r="AA3956" s="4" t="str">
        <f>IF(J3956&gt;365,"Bereits abgewandert (Segment D)",IF(Z3956&gt;=Hilfswerte!$B$38,"Rot - akut gefaehrdet",IF(Z3956&gt;=Hilfswerte!$B$39,"Gelb - beobachten","Gruen - stabil")))</f>
        <v>Gruen - stabil</v>
      </c>
    </row>
    <row r="3957" spans="1:27" ht="15" customHeight="1" x14ac:dyDescent="0.25">
      <c r="A3957" s="4" t="s">
        <v>4304</v>
      </c>
      <c r="B3957" s="4" t="s">
        <v>756</v>
      </c>
      <c r="C3957" s="4" t="s">
        <v>65</v>
      </c>
      <c r="D3957" s="4" t="s">
        <v>30</v>
      </c>
      <c r="E3957" s="4">
        <v>6</v>
      </c>
      <c r="F3957" s="4">
        <v>1.9</v>
      </c>
      <c r="G3957" s="4">
        <v>3</v>
      </c>
      <c r="H3957" s="4">
        <v>1425</v>
      </c>
      <c r="I3957" s="4">
        <v>3</v>
      </c>
      <c r="J3957" s="4">
        <v>13</v>
      </c>
      <c r="K3957" s="4">
        <v>0</v>
      </c>
      <c r="L3957" s="4">
        <v>0</v>
      </c>
      <c r="M3957" s="4">
        <v>2</v>
      </c>
      <c r="N3957" s="4">
        <v>-8.4</v>
      </c>
      <c r="O3957" s="4">
        <f t="shared" si="488"/>
        <v>5</v>
      </c>
      <c r="P3957" s="4">
        <f t="shared" si="489"/>
        <v>3</v>
      </c>
      <c r="Q3957" s="4">
        <f t="shared" si="490"/>
        <v>3</v>
      </c>
      <c r="R3957" s="4">
        <f t="shared" si="491"/>
        <v>11</v>
      </c>
      <c r="S3957" s="4">
        <f t="shared" si="492"/>
        <v>105.8</v>
      </c>
      <c r="T3957" s="4" t="str">
        <f t="shared" si="493"/>
        <v>B - Kernkunde</v>
      </c>
      <c r="U3957" s="4">
        <f>ROUND(((E3957-Hilfswerte!$B$20)/Hilfswerte!$B$21)+((F3957-Hilfswerte!$B$22)/Hilfswerte!$B$23)+((G3957-Hilfswerte!$B$24)/Hilfswerte!$B$25)+0.1*INDEX(Hilfswerte!$B$4:$B$15,MATCH(C3957,Hilfswerte!$A$4:$A$15,0)),2)</f>
        <v>-2.16</v>
      </c>
      <c r="V3957" s="4">
        <f>ROUND(SQRT((((E3957-Hilfswerte!$B$20)/Hilfswerte!$B$21)-Hilfswerte!$B$28)^2+(((F3957-Hilfswerte!$B$22)/Hilfswerte!$B$23)-Hilfswerte!$B$29)^2+(((G3957-Hilfswerte!$B$24)/Hilfswerte!$B$25)-Hilfswerte!$B$30)^2),3)</f>
        <v>1.61</v>
      </c>
      <c r="W3957" s="4">
        <f>ROUND(E3957*Hilfswerte!$B$31,0)</f>
        <v>1233</v>
      </c>
      <c r="X3957" s="4">
        <f t="shared" si="494"/>
        <v>0</v>
      </c>
      <c r="Y3957" s="4" t="str">
        <f>IF(T3957="A - Top-Kunde","bereits Top-Kunde",IF(AND(V3957&lt;=Hilfswerte!$B$34,H3957&lt;0.5*W3957),"Hoch",IF(AND(V3957&lt;=Hilfswerte!$B$35,H3957&lt;0.7*W3957),"Mittel","Niedrig")))</f>
        <v>Niedrig</v>
      </c>
      <c r="Z3957" s="4">
        <f t="shared" si="495"/>
        <v>4</v>
      </c>
      <c r="AA3957" s="4" t="str">
        <f>IF(J3957&gt;365,"Bereits abgewandert (Segment D)",IF(Z3957&gt;=Hilfswerte!$B$38,"Rot - akut gefaehrdet",IF(Z3957&gt;=Hilfswerte!$B$39,"Gelb - beobachten","Gruen - stabil")))</f>
        <v>Gruen - stabil</v>
      </c>
    </row>
    <row r="3958" spans="1:27" ht="15" customHeight="1" x14ac:dyDescent="0.25">
      <c r="A3958" s="4" t="s">
        <v>4305</v>
      </c>
      <c r="B3958" s="4" t="s">
        <v>251</v>
      </c>
      <c r="C3958" s="4" t="s">
        <v>29</v>
      </c>
      <c r="D3958" s="4" t="s">
        <v>30</v>
      </c>
      <c r="E3958" s="4">
        <v>172</v>
      </c>
      <c r="F3958" s="4">
        <v>39</v>
      </c>
      <c r="G3958" s="4">
        <v>15.6</v>
      </c>
      <c r="H3958" s="4">
        <v>7253</v>
      </c>
      <c r="I3958" s="4">
        <v>4</v>
      </c>
      <c r="J3958" s="4">
        <v>98</v>
      </c>
      <c r="K3958" s="4">
        <v>0</v>
      </c>
      <c r="L3958" s="4">
        <v>8</v>
      </c>
      <c r="M3958" s="4">
        <v>4</v>
      </c>
      <c r="N3958" s="4">
        <v>3.3</v>
      </c>
      <c r="O3958" s="4">
        <f t="shared" si="488"/>
        <v>3</v>
      </c>
      <c r="P3958" s="4">
        <f t="shared" si="489"/>
        <v>4</v>
      </c>
      <c r="Q3958" s="4">
        <f t="shared" si="490"/>
        <v>4</v>
      </c>
      <c r="R3958" s="4">
        <f t="shared" si="491"/>
        <v>11</v>
      </c>
      <c r="S3958" s="4">
        <f t="shared" si="492"/>
        <v>109.3</v>
      </c>
      <c r="T3958" s="4" t="str">
        <f t="shared" si="493"/>
        <v>B - Kernkunde</v>
      </c>
      <c r="U3958" s="4">
        <f>ROUND(((E3958-Hilfswerte!$B$20)/Hilfswerte!$B$21)+((F3958-Hilfswerte!$B$22)/Hilfswerte!$B$23)+((G3958-Hilfswerte!$B$24)/Hilfswerte!$B$25)+0.1*INDEX(Hilfswerte!$B$4:$B$15,MATCH(C3958,Hilfswerte!$A$4:$A$15,0)),2)</f>
        <v>1.54</v>
      </c>
      <c r="V3958" s="4">
        <f>ROUND(SQRT((((E3958-Hilfswerte!$B$20)/Hilfswerte!$B$21)-Hilfswerte!$B$28)^2+(((F3958-Hilfswerte!$B$22)/Hilfswerte!$B$23)-Hilfswerte!$B$29)^2+(((G3958-Hilfswerte!$B$24)/Hilfswerte!$B$25)-Hilfswerte!$B$30)^2),3)</f>
        <v>0.69799999999999995</v>
      </c>
      <c r="W3958" s="4">
        <f>ROUND(E3958*Hilfswerte!$B$31,0)</f>
        <v>35354</v>
      </c>
      <c r="X3958" s="4">
        <f t="shared" si="494"/>
        <v>28101</v>
      </c>
      <c r="Y3958" s="4" t="str">
        <f>IF(T3958="A - Top-Kunde","bereits Top-Kunde",IF(AND(V3958&lt;=Hilfswerte!$B$34,H3958&lt;0.5*W3958),"Hoch",IF(AND(V3958&lt;=Hilfswerte!$B$35,H3958&lt;0.7*W3958),"Mittel","Niedrig")))</f>
        <v>Hoch</v>
      </c>
      <c r="Z3958" s="4">
        <f t="shared" si="495"/>
        <v>6.5</v>
      </c>
      <c r="AA3958" s="4" t="str">
        <f>IF(J3958&gt;365,"Bereits abgewandert (Segment D)",IF(Z3958&gt;=Hilfswerte!$B$38,"Rot - akut gefaehrdet",IF(Z3958&gt;=Hilfswerte!$B$39,"Gelb - beobachten","Gruen - stabil")))</f>
        <v>Gruen - stabil</v>
      </c>
    </row>
    <row r="3959" spans="1:27" ht="15" customHeight="1" x14ac:dyDescent="0.25">
      <c r="A3959" s="4" t="s">
        <v>4306</v>
      </c>
      <c r="B3959" s="4" t="s">
        <v>314</v>
      </c>
      <c r="C3959" s="4" t="s">
        <v>29</v>
      </c>
      <c r="D3959" s="4" t="s">
        <v>30</v>
      </c>
      <c r="E3959" s="4">
        <v>43</v>
      </c>
      <c r="F3959" s="4">
        <v>13.6</v>
      </c>
      <c r="G3959" s="4">
        <v>13.3</v>
      </c>
      <c r="H3959" s="4">
        <v>558</v>
      </c>
      <c r="I3959" s="4">
        <v>1</v>
      </c>
      <c r="J3959" s="4">
        <v>365</v>
      </c>
      <c r="K3959" s="4">
        <v>0</v>
      </c>
      <c r="L3959" s="4">
        <v>2</v>
      </c>
      <c r="M3959" s="4">
        <v>4</v>
      </c>
      <c r="N3959" s="4">
        <v>-2.6</v>
      </c>
      <c r="O3959" s="4">
        <f t="shared" si="488"/>
        <v>2</v>
      </c>
      <c r="P3959" s="4">
        <f t="shared" si="489"/>
        <v>1</v>
      </c>
      <c r="Q3959" s="4">
        <f t="shared" si="490"/>
        <v>2</v>
      </c>
      <c r="R3959" s="4">
        <f t="shared" si="491"/>
        <v>5</v>
      </c>
      <c r="S3959" s="4">
        <f t="shared" si="492"/>
        <v>48.1</v>
      </c>
      <c r="T3959" s="4" t="str">
        <f t="shared" si="493"/>
        <v>C - Entwicklungspotenzial</v>
      </c>
      <c r="U3959" s="4">
        <f>ROUND(((E3959-Hilfswerte!$B$20)/Hilfswerte!$B$21)+((F3959-Hilfswerte!$B$22)/Hilfswerte!$B$23)+((G3959-Hilfswerte!$B$24)/Hilfswerte!$B$25)+0.1*INDEX(Hilfswerte!$B$4:$B$15,MATCH(C3959,Hilfswerte!$A$4:$A$15,0)),2)</f>
        <v>0.17</v>
      </c>
      <c r="V3959" s="4">
        <f>ROUND(SQRT((((E3959-Hilfswerte!$B$20)/Hilfswerte!$B$21)-Hilfswerte!$B$28)^2+(((F3959-Hilfswerte!$B$22)/Hilfswerte!$B$23)-Hilfswerte!$B$29)^2+(((G3959-Hilfswerte!$B$24)/Hilfswerte!$B$25)-Hilfswerte!$B$30)^2),3)</f>
        <v>0.76200000000000001</v>
      </c>
      <c r="W3959" s="4">
        <f>ROUND(E3959*Hilfswerte!$B$31,0)</f>
        <v>8838</v>
      </c>
      <c r="X3959" s="4">
        <f t="shared" si="494"/>
        <v>8280</v>
      </c>
      <c r="Y3959" s="4" t="str">
        <f>IF(T3959="A - Top-Kunde","bereits Top-Kunde",IF(AND(V3959&lt;=Hilfswerte!$B$34,H3959&lt;0.5*W3959),"Hoch",IF(AND(V3959&lt;=Hilfswerte!$B$35,H3959&lt;0.7*W3959),"Mittel","Niedrig")))</f>
        <v>Hoch</v>
      </c>
      <c r="Z3959" s="4">
        <f t="shared" si="495"/>
        <v>19.7</v>
      </c>
      <c r="AA3959" s="4" t="str">
        <f>IF(J3959&gt;365,"Bereits abgewandert (Segment D)",IF(Z3959&gt;=Hilfswerte!$B$38,"Rot - akut gefaehrdet",IF(Z3959&gt;=Hilfswerte!$B$39,"Gelb - beobachten","Gruen - stabil")))</f>
        <v>Gelb - beobachten</v>
      </c>
    </row>
    <row r="3960" spans="1:27" ht="15" customHeight="1" x14ac:dyDescent="0.25">
      <c r="A3960" s="4" t="s">
        <v>4307</v>
      </c>
      <c r="B3960" s="4" t="s">
        <v>119</v>
      </c>
      <c r="C3960" s="4" t="s">
        <v>51</v>
      </c>
      <c r="D3960" s="4" t="s">
        <v>77</v>
      </c>
      <c r="E3960" s="4">
        <v>1394</v>
      </c>
      <c r="F3960" s="4">
        <v>257.8</v>
      </c>
      <c r="G3960" s="4">
        <v>10</v>
      </c>
      <c r="H3960" s="4">
        <v>38159</v>
      </c>
      <c r="I3960" s="4">
        <v>1</v>
      </c>
      <c r="J3960" s="4">
        <v>216</v>
      </c>
      <c r="K3960" s="4">
        <v>0</v>
      </c>
      <c r="L3960" s="4">
        <v>10</v>
      </c>
      <c r="M3960" s="4">
        <v>4</v>
      </c>
      <c r="N3960" s="4">
        <v>-30.5</v>
      </c>
      <c r="O3960" s="4">
        <f t="shared" si="488"/>
        <v>2</v>
      </c>
      <c r="P3960" s="4">
        <f t="shared" si="489"/>
        <v>1</v>
      </c>
      <c r="Q3960" s="4">
        <f t="shared" si="490"/>
        <v>5</v>
      </c>
      <c r="R3960" s="4">
        <f t="shared" si="491"/>
        <v>8</v>
      </c>
      <c r="S3960" s="4">
        <f t="shared" si="492"/>
        <v>61.8</v>
      </c>
      <c r="T3960" s="4" t="str">
        <f t="shared" si="493"/>
        <v>C - Entwicklungspotenzial</v>
      </c>
      <c r="U3960" s="4">
        <f>ROUND(((E3960-Hilfswerte!$B$20)/Hilfswerte!$B$21)+((F3960-Hilfswerte!$B$22)/Hilfswerte!$B$23)+((G3960-Hilfswerte!$B$24)/Hilfswerte!$B$25)+0.1*INDEX(Hilfswerte!$B$4:$B$15,MATCH(C3960,Hilfswerte!$A$4:$A$15,0)),2)</f>
        <v>9.91</v>
      </c>
      <c r="V3960" s="4">
        <f>ROUND(SQRT((((E3960-Hilfswerte!$B$20)/Hilfswerte!$B$21)-Hilfswerte!$B$28)^2+(((F3960-Hilfswerte!$B$22)/Hilfswerte!$B$23)-Hilfswerte!$B$29)^2+(((G3960-Hilfswerte!$B$24)/Hilfswerte!$B$25)-Hilfswerte!$B$30)^2),3)</f>
        <v>6.5819999999999999</v>
      </c>
      <c r="W3960" s="4">
        <f>ROUND(E3960*Hilfswerte!$B$31,0)</f>
        <v>286531</v>
      </c>
      <c r="X3960" s="4">
        <f t="shared" si="494"/>
        <v>248372</v>
      </c>
      <c r="Y3960" s="4" t="str">
        <f>IF(T3960="A - Top-Kunde","bereits Top-Kunde",IF(AND(V3960&lt;=Hilfswerte!$B$34,H3960&lt;0.5*W3960),"Hoch",IF(AND(V3960&lt;=Hilfswerte!$B$35,H3960&lt;0.7*W3960),"Mittel","Niedrig")))</f>
        <v>Niedrig</v>
      </c>
      <c r="Z3960" s="4">
        <f t="shared" si="495"/>
        <v>25</v>
      </c>
      <c r="AA3960" s="4" t="str">
        <f>IF(J3960&gt;365,"Bereits abgewandert (Segment D)",IF(Z3960&gt;=Hilfswerte!$B$38,"Rot - akut gefaehrdet",IF(Z3960&gt;=Hilfswerte!$B$39,"Gelb - beobachten","Gruen - stabil")))</f>
        <v>Rot - akut gefaehrdet</v>
      </c>
    </row>
    <row r="3961" spans="1:27" ht="15" customHeight="1" x14ac:dyDescent="0.25">
      <c r="A3961" s="4" t="s">
        <v>4308</v>
      </c>
      <c r="B3961" s="4" t="s">
        <v>136</v>
      </c>
      <c r="C3961" s="4" t="s">
        <v>51</v>
      </c>
      <c r="D3961" s="4" t="s">
        <v>30</v>
      </c>
      <c r="E3961" s="4">
        <v>98</v>
      </c>
      <c r="F3961" s="4">
        <v>23.5</v>
      </c>
      <c r="G3961" s="4">
        <v>11.8</v>
      </c>
      <c r="H3961" s="4">
        <v>22285</v>
      </c>
      <c r="I3961" s="4">
        <v>2</v>
      </c>
      <c r="J3961" s="4">
        <v>322</v>
      </c>
      <c r="K3961" s="4">
        <v>0</v>
      </c>
      <c r="L3961" s="4">
        <v>-5</v>
      </c>
      <c r="M3961" s="4">
        <v>1</v>
      </c>
      <c r="N3961" s="4">
        <v>17.7</v>
      </c>
      <c r="O3961" s="4">
        <f t="shared" si="488"/>
        <v>2</v>
      </c>
      <c r="P3961" s="4">
        <f t="shared" si="489"/>
        <v>2</v>
      </c>
      <c r="Q3961" s="4">
        <f t="shared" si="490"/>
        <v>5</v>
      </c>
      <c r="R3961" s="4">
        <f t="shared" si="491"/>
        <v>9</v>
      </c>
      <c r="S3961" s="4">
        <f t="shared" si="492"/>
        <v>98.9</v>
      </c>
      <c r="T3961" s="4" t="str">
        <f t="shared" si="493"/>
        <v>C - Entwicklungspotenzial</v>
      </c>
      <c r="U3961" s="4">
        <f>ROUND(((E3961-Hilfswerte!$B$20)/Hilfswerte!$B$21)+((F3961-Hilfswerte!$B$22)/Hilfswerte!$B$23)+((G3961-Hilfswerte!$B$24)/Hilfswerte!$B$25)+0.1*INDEX(Hilfswerte!$B$4:$B$15,MATCH(C3961,Hilfswerte!$A$4:$A$15,0)),2)</f>
        <v>0.42</v>
      </c>
      <c r="V3961" s="4">
        <f>ROUND(SQRT((((E3961-Hilfswerte!$B$20)/Hilfswerte!$B$21)-Hilfswerte!$B$28)^2+(((F3961-Hilfswerte!$B$22)/Hilfswerte!$B$23)-Hilfswerte!$B$29)^2+(((G3961-Hilfswerte!$B$24)/Hilfswerte!$B$25)-Hilfswerte!$B$30)^2),3)</f>
        <v>0.40200000000000002</v>
      </c>
      <c r="W3961" s="4">
        <f>ROUND(E3961*Hilfswerte!$B$31,0)</f>
        <v>20144</v>
      </c>
      <c r="X3961" s="4">
        <f t="shared" si="494"/>
        <v>0</v>
      </c>
      <c r="Y3961" s="4" t="str">
        <f>IF(T3961="A - Top-Kunde","bereits Top-Kunde",IF(AND(V3961&lt;=Hilfswerte!$B$34,H3961&lt;0.5*W3961),"Hoch",IF(AND(V3961&lt;=Hilfswerte!$B$35,H3961&lt;0.7*W3961),"Mittel","Niedrig")))</f>
        <v>Niedrig</v>
      </c>
      <c r="Z3961" s="4">
        <f t="shared" si="495"/>
        <v>16.100000000000001</v>
      </c>
      <c r="AA3961" s="4" t="str">
        <f>IF(J3961&gt;365,"Bereits abgewandert (Segment D)",IF(Z3961&gt;=Hilfswerte!$B$38,"Rot - akut gefaehrdet",IF(Z3961&gt;=Hilfswerte!$B$39,"Gelb - beobachten","Gruen - stabil")))</f>
        <v>Gelb - beobachten</v>
      </c>
    </row>
    <row r="3962" spans="1:27" ht="15" customHeight="1" x14ac:dyDescent="0.25">
      <c r="A3962" s="4" t="s">
        <v>4309</v>
      </c>
      <c r="B3962" s="4" t="s">
        <v>388</v>
      </c>
      <c r="C3962" s="4" t="s">
        <v>59</v>
      </c>
      <c r="D3962" s="4" t="s">
        <v>93</v>
      </c>
      <c r="E3962" s="4">
        <v>33</v>
      </c>
      <c r="F3962" s="4">
        <v>5.3</v>
      </c>
      <c r="G3962" s="4">
        <v>22.2</v>
      </c>
      <c r="H3962" s="4">
        <v>531</v>
      </c>
      <c r="I3962" s="4">
        <v>1</v>
      </c>
      <c r="J3962" s="4">
        <v>125</v>
      </c>
      <c r="K3962" s="4">
        <v>0</v>
      </c>
      <c r="L3962" s="4">
        <v>-2</v>
      </c>
      <c r="M3962" s="4">
        <v>1</v>
      </c>
      <c r="N3962" s="4">
        <v>-15.8</v>
      </c>
      <c r="O3962" s="4">
        <f t="shared" si="488"/>
        <v>3</v>
      </c>
      <c r="P3962" s="4">
        <f t="shared" si="489"/>
        <v>1</v>
      </c>
      <c r="Q3962" s="4">
        <f t="shared" si="490"/>
        <v>2</v>
      </c>
      <c r="R3962" s="4">
        <f t="shared" si="491"/>
        <v>6</v>
      </c>
      <c r="S3962" s="4">
        <f t="shared" si="492"/>
        <v>52.1</v>
      </c>
      <c r="T3962" s="4" t="str">
        <f t="shared" si="493"/>
        <v>C - Entwicklungspotenzial</v>
      </c>
      <c r="U3962" s="4">
        <f>ROUND(((E3962-Hilfswerte!$B$20)/Hilfswerte!$B$21)+((F3962-Hilfswerte!$B$22)/Hilfswerte!$B$23)+((G3962-Hilfswerte!$B$24)/Hilfswerte!$B$25)+0.1*INDEX(Hilfswerte!$B$4:$B$15,MATCH(C3962,Hilfswerte!$A$4:$A$15,0)),2)</f>
        <v>1.05</v>
      </c>
      <c r="V3962" s="4">
        <f>ROUND(SQRT((((E3962-Hilfswerte!$B$20)/Hilfswerte!$B$21)-Hilfswerte!$B$28)^2+(((F3962-Hilfswerte!$B$22)/Hilfswerte!$B$23)-Hilfswerte!$B$29)^2+(((G3962-Hilfswerte!$B$24)/Hilfswerte!$B$25)-Hilfswerte!$B$30)^2),3)</f>
        <v>1.927</v>
      </c>
      <c r="W3962" s="4">
        <f>ROUND(E3962*Hilfswerte!$B$31,0)</f>
        <v>6783</v>
      </c>
      <c r="X3962" s="4">
        <f t="shared" si="494"/>
        <v>6252</v>
      </c>
      <c r="Y3962" s="4" t="str">
        <f>IF(T3962="A - Top-Kunde","bereits Top-Kunde",IF(AND(V3962&lt;=Hilfswerte!$B$34,H3962&lt;0.5*W3962),"Hoch",IF(AND(V3962&lt;=Hilfswerte!$B$35,H3962&lt;0.7*W3962),"Mittel","Niedrig")))</f>
        <v>Niedrig</v>
      </c>
      <c r="Z3962" s="4">
        <f t="shared" si="495"/>
        <v>12.6</v>
      </c>
      <c r="AA3962" s="4" t="str">
        <f>IF(J3962&gt;365,"Bereits abgewandert (Segment D)",IF(Z3962&gt;=Hilfswerte!$B$38,"Rot - akut gefaehrdet",IF(Z3962&gt;=Hilfswerte!$B$39,"Gelb - beobachten","Gruen - stabil")))</f>
        <v>Gruen - stabil</v>
      </c>
    </row>
    <row r="3963" spans="1:27" ht="15" customHeight="1" x14ac:dyDescent="0.25">
      <c r="A3963" s="4" t="s">
        <v>4310</v>
      </c>
      <c r="B3963" s="4" t="s">
        <v>222</v>
      </c>
      <c r="C3963" s="4" t="s">
        <v>29</v>
      </c>
      <c r="D3963" s="4" t="s">
        <v>30</v>
      </c>
      <c r="E3963" s="4">
        <v>32</v>
      </c>
      <c r="F3963" s="4">
        <v>4.5999999999999996</v>
      </c>
      <c r="G3963" s="4">
        <v>19.8</v>
      </c>
      <c r="H3963" s="4">
        <v>0</v>
      </c>
      <c r="I3963" s="4">
        <v>0</v>
      </c>
      <c r="J3963" s="4">
        <v>731</v>
      </c>
      <c r="K3963" s="4">
        <v>0</v>
      </c>
      <c r="L3963" s="4">
        <v>7</v>
      </c>
      <c r="M3963" s="4">
        <v>0</v>
      </c>
      <c r="N3963" s="4">
        <v>-90</v>
      </c>
      <c r="O3963" s="4">
        <f t="shared" si="488"/>
        <v>1</v>
      </c>
      <c r="P3963" s="4">
        <f t="shared" si="489"/>
        <v>1</v>
      </c>
      <c r="Q3963" s="4">
        <f t="shared" si="490"/>
        <v>1</v>
      </c>
      <c r="R3963" s="4">
        <f t="shared" si="491"/>
        <v>3</v>
      </c>
      <c r="S3963" s="4">
        <f t="shared" si="492"/>
        <v>-17.100000000000001</v>
      </c>
      <c r="T3963" s="4" t="str">
        <f t="shared" si="493"/>
        <v>D - Abwanderungsrisiko</v>
      </c>
      <c r="U3963" s="4">
        <f>ROUND(((E3963-Hilfswerte!$B$20)/Hilfswerte!$B$21)+((F3963-Hilfswerte!$B$22)/Hilfswerte!$B$23)+((G3963-Hilfswerte!$B$24)/Hilfswerte!$B$25)+0.1*INDEX(Hilfswerte!$B$4:$B$15,MATCH(C3963,Hilfswerte!$A$4:$A$15,0)),2)</f>
        <v>0.99</v>
      </c>
      <c r="V3963" s="4">
        <f>ROUND(SQRT((((E3963-Hilfswerte!$B$20)/Hilfswerte!$B$21)-Hilfswerte!$B$28)^2+(((F3963-Hilfswerte!$B$22)/Hilfswerte!$B$23)-Hilfswerte!$B$29)^2+(((G3963-Hilfswerte!$B$24)/Hilfswerte!$B$25)-Hilfswerte!$B$30)^2),3)</f>
        <v>1.597</v>
      </c>
      <c r="W3963" s="4">
        <f>ROUND(E3963*Hilfswerte!$B$31,0)</f>
        <v>6577</v>
      </c>
      <c r="X3963" s="4">
        <f t="shared" si="494"/>
        <v>6577</v>
      </c>
      <c r="Y3963" s="4" t="str">
        <f>IF(T3963="A - Top-Kunde","bereits Top-Kunde",IF(AND(V3963&lt;=Hilfswerte!$B$34,H3963&lt;0.5*W3963),"Hoch",IF(AND(V3963&lt;=Hilfswerte!$B$35,H3963&lt;0.7*W3963),"Mittel","Niedrig")))</f>
        <v>Niedrig</v>
      </c>
      <c r="Z3963" s="4">
        <f t="shared" si="495"/>
        <v>74</v>
      </c>
      <c r="AA3963" s="4" t="str">
        <f>IF(J3963&gt;365,"Bereits abgewandert (Segment D)",IF(Z3963&gt;=Hilfswerte!$B$38,"Rot - akut gefaehrdet",IF(Z3963&gt;=Hilfswerte!$B$39,"Gelb - beobachten","Gruen - stabil")))</f>
        <v>Bereits abgewandert (Segment D)</v>
      </c>
    </row>
    <row r="3964" spans="1:27" ht="15" customHeight="1" x14ac:dyDescent="0.25">
      <c r="A3964" s="4" t="s">
        <v>4311</v>
      </c>
      <c r="B3964" s="4" t="s">
        <v>150</v>
      </c>
      <c r="C3964" s="4" t="s">
        <v>29</v>
      </c>
      <c r="D3964" s="4" t="s">
        <v>30</v>
      </c>
      <c r="E3964" s="4">
        <v>15</v>
      </c>
      <c r="F3964" s="4">
        <v>4.2</v>
      </c>
      <c r="G3964" s="4">
        <v>6</v>
      </c>
      <c r="H3964" s="4">
        <v>1353</v>
      </c>
      <c r="I3964" s="4">
        <v>2</v>
      </c>
      <c r="J3964" s="4">
        <v>28</v>
      </c>
      <c r="K3964" s="4">
        <v>0</v>
      </c>
      <c r="L3964" s="4">
        <v>0</v>
      </c>
      <c r="M3964" s="4">
        <v>4</v>
      </c>
      <c r="N3964" s="4">
        <v>14.2</v>
      </c>
      <c r="O3964" s="4">
        <f t="shared" si="488"/>
        <v>5</v>
      </c>
      <c r="P3964" s="4">
        <f t="shared" si="489"/>
        <v>2</v>
      </c>
      <c r="Q3964" s="4">
        <f t="shared" si="490"/>
        <v>3</v>
      </c>
      <c r="R3964" s="4">
        <f t="shared" si="491"/>
        <v>10</v>
      </c>
      <c r="S3964" s="4">
        <f t="shared" si="492"/>
        <v>107.1</v>
      </c>
      <c r="T3964" s="4" t="str">
        <f t="shared" si="493"/>
        <v>B - Kernkunde</v>
      </c>
      <c r="U3964" s="4">
        <f>ROUND(((E3964-Hilfswerte!$B$20)/Hilfswerte!$B$21)+((F3964-Hilfswerte!$B$22)/Hilfswerte!$B$23)+((G3964-Hilfswerte!$B$24)/Hilfswerte!$B$25)+0.1*INDEX(Hilfswerte!$B$4:$B$15,MATCH(C3964,Hilfswerte!$A$4:$A$15,0)),2)</f>
        <v>-1.28</v>
      </c>
      <c r="V3964" s="4">
        <f>ROUND(SQRT((((E3964-Hilfswerte!$B$20)/Hilfswerte!$B$21)-Hilfswerte!$B$28)^2+(((F3964-Hilfswerte!$B$22)/Hilfswerte!$B$23)-Hilfswerte!$B$29)^2+(((G3964-Hilfswerte!$B$24)/Hilfswerte!$B$25)-Hilfswerte!$B$30)^2),3)</f>
        <v>1.214</v>
      </c>
      <c r="W3964" s="4">
        <f>ROUND(E3964*Hilfswerte!$B$31,0)</f>
        <v>3083</v>
      </c>
      <c r="X3964" s="4">
        <f t="shared" si="494"/>
        <v>1730</v>
      </c>
      <c r="Y3964" s="4" t="str">
        <f>IF(T3964="A - Top-Kunde","bereits Top-Kunde",IF(AND(V3964&lt;=Hilfswerte!$B$34,H3964&lt;0.5*W3964),"Hoch",IF(AND(V3964&lt;=Hilfswerte!$B$35,H3964&lt;0.7*W3964),"Mittel","Niedrig")))</f>
        <v>Niedrig</v>
      </c>
      <c r="Z3964" s="4">
        <f t="shared" si="495"/>
        <v>1.4</v>
      </c>
      <c r="AA3964" s="4" t="str">
        <f>IF(J3964&gt;365,"Bereits abgewandert (Segment D)",IF(Z3964&gt;=Hilfswerte!$B$38,"Rot - akut gefaehrdet",IF(Z3964&gt;=Hilfswerte!$B$39,"Gelb - beobachten","Gruen - stabil")))</f>
        <v>Gruen - stabil</v>
      </c>
    </row>
    <row r="3965" spans="1:27" ht="15" customHeight="1" x14ac:dyDescent="0.25">
      <c r="A3965" s="4" t="s">
        <v>4312</v>
      </c>
      <c r="B3965" s="4" t="s">
        <v>567</v>
      </c>
      <c r="C3965" s="4" t="s">
        <v>59</v>
      </c>
      <c r="D3965" s="4" t="s">
        <v>77</v>
      </c>
      <c r="E3965" s="4">
        <v>40</v>
      </c>
      <c r="F3965" s="4">
        <v>6.4</v>
      </c>
      <c r="G3965" s="4">
        <v>8.3000000000000007</v>
      </c>
      <c r="H3965" s="4">
        <v>4662</v>
      </c>
      <c r="I3965" s="4">
        <v>3</v>
      </c>
      <c r="J3965" s="4">
        <v>55</v>
      </c>
      <c r="K3965" s="4">
        <v>0</v>
      </c>
      <c r="L3965" s="4">
        <v>3</v>
      </c>
      <c r="M3965" s="4">
        <v>3</v>
      </c>
      <c r="N3965" s="4">
        <v>11.4</v>
      </c>
      <c r="O3965" s="4">
        <f t="shared" si="488"/>
        <v>4</v>
      </c>
      <c r="P3965" s="4">
        <f t="shared" si="489"/>
        <v>3</v>
      </c>
      <c r="Q3965" s="4">
        <f t="shared" si="490"/>
        <v>4</v>
      </c>
      <c r="R3965" s="4">
        <f t="shared" si="491"/>
        <v>11</v>
      </c>
      <c r="S3965" s="4">
        <f t="shared" si="492"/>
        <v>114.8</v>
      </c>
      <c r="T3965" s="4" t="str">
        <f t="shared" si="493"/>
        <v>B - Kernkunde</v>
      </c>
      <c r="U3965" s="4">
        <f>ROUND(((E3965-Hilfswerte!$B$20)/Hilfswerte!$B$21)+((F3965-Hilfswerte!$B$22)/Hilfswerte!$B$23)+((G3965-Hilfswerte!$B$24)/Hilfswerte!$B$25)+0.1*INDEX(Hilfswerte!$B$4:$B$15,MATCH(C3965,Hilfswerte!$A$4:$A$15,0)),2)</f>
        <v>-1.1100000000000001</v>
      </c>
      <c r="V3965" s="4">
        <f>ROUND(SQRT((((E3965-Hilfswerte!$B$20)/Hilfswerte!$B$21)-Hilfswerte!$B$28)^2+(((F3965-Hilfswerte!$B$22)/Hilfswerte!$B$23)-Hilfswerte!$B$29)^2+(((G3965-Hilfswerte!$B$24)/Hilfswerte!$B$25)-Hilfswerte!$B$30)^2),3)</f>
        <v>0.91</v>
      </c>
      <c r="W3965" s="4">
        <f>ROUND(E3965*Hilfswerte!$B$31,0)</f>
        <v>8222</v>
      </c>
      <c r="X3965" s="4">
        <f t="shared" si="494"/>
        <v>3560</v>
      </c>
      <c r="Y3965" s="4" t="str">
        <f>IF(T3965="A - Top-Kunde","bereits Top-Kunde",IF(AND(V3965&lt;=Hilfswerte!$B$34,H3965&lt;0.5*W3965),"Hoch",IF(AND(V3965&lt;=Hilfswerte!$B$35,H3965&lt;0.7*W3965),"Mittel","Niedrig")))</f>
        <v>Mittel</v>
      </c>
      <c r="Z3965" s="4">
        <f t="shared" si="495"/>
        <v>3.4</v>
      </c>
      <c r="AA3965" s="4" t="str">
        <f>IF(J3965&gt;365,"Bereits abgewandert (Segment D)",IF(Z3965&gt;=Hilfswerte!$B$38,"Rot - akut gefaehrdet",IF(Z3965&gt;=Hilfswerte!$B$39,"Gelb - beobachten","Gruen - stabil")))</f>
        <v>Gruen - stabil</v>
      </c>
    </row>
    <row r="3966" spans="1:27" ht="15" customHeight="1" x14ac:dyDescent="0.25">
      <c r="A3966" s="4" t="s">
        <v>4313</v>
      </c>
      <c r="B3966" s="4" t="s">
        <v>28</v>
      </c>
      <c r="C3966" s="4" t="s">
        <v>29</v>
      </c>
      <c r="D3966" s="4" t="s">
        <v>30</v>
      </c>
      <c r="E3966" s="4">
        <v>88</v>
      </c>
      <c r="F3966" s="4">
        <v>35.299999999999997</v>
      </c>
      <c r="G3966" s="4">
        <v>6.8</v>
      </c>
      <c r="H3966" s="4">
        <v>14782</v>
      </c>
      <c r="I3966" s="4">
        <v>3</v>
      </c>
      <c r="J3966" s="4">
        <v>15</v>
      </c>
      <c r="K3966" s="4">
        <v>0</v>
      </c>
      <c r="L3966" s="4">
        <v>73</v>
      </c>
      <c r="M3966" s="4">
        <v>5</v>
      </c>
      <c r="N3966" s="4">
        <v>-4.9000000000000004</v>
      </c>
      <c r="O3966" s="4">
        <f t="shared" si="488"/>
        <v>5</v>
      </c>
      <c r="P3966" s="4">
        <f t="shared" si="489"/>
        <v>3</v>
      </c>
      <c r="Q3966" s="4">
        <f t="shared" si="490"/>
        <v>5</v>
      </c>
      <c r="R3966" s="4">
        <f t="shared" si="491"/>
        <v>13</v>
      </c>
      <c r="S3966" s="4">
        <f t="shared" si="492"/>
        <v>105.7</v>
      </c>
      <c r="T3966" s="4" t="str">
        <f t="shared" si="493"/>
        <v>B - Kernkunde</v>
      </c>
      <c r="U3966" s="4">
        <f>ROUND(((E3966-Hilfswerte!$B$20)/Hilfswerte!$B$21)+((F3966-Hilfswerte!$B$22)/Hilfswerte!$B$23)+((G3966-Hilfswerte!$B$24)/Hilfswerte!$B$25)+0.1*INDEX(Hilfswerte!$B$4:$B$15,MATCH(C3966,Hilfswerte!$A$4:$A$15,0)),2)</f>
        <v>-0.28000000000000003</v>
      </c>
      <c r="V3966" s="4">
        <f>ROUND(SQRT((((E3966-Hilfswerte!$B$20)/Hilfswerte!$B$21)-Hilfswerte!$B$28)^2+(((F3966-Hilfswerte!$B$22)/Hilfswerte!$B$23)-Hilfswerte!$B$29)^2+(((G3966-Hilfswerte!$B$24)/Hilfswerte!$B$25)-Hilfswerte!$B$30)^2),3)</f>
        <v>0.77900000000000003</v>
      </c>
      <c r="W3966" s="4">
        <f>ROUND(E3966*Hilfswerte!$B$31,0)</f>
        <v>18088</v>
      </c>
      <c r="X3966" s="4">
        <f t="shared" si="494"/>
        <v>3306</v>
      </c>
      <c r="Y3966" s="4" t="str">
        <f>IF(T3966="A - Top-Kunde","bereits Top-Kunde",IF(AND(V3966&lt;=Hilfswerte!$B$34,H3966&lt;0.5*W3966),"Hoch",IF(AND(V3966&lt;=Hilfswerte!$B$35,H3966&lt;0.7*W3966),"Mittel","Niedrig")))</f>
        <v>Niedrig</v>
      </c>
      <c r="Z3966" s="4">
        <f t="shared" si="495"/>
        <v>17.3</v>
      </c>
      <c r="AA3966" s="4" t="str">
        <f>IF(J3966&gt;365,"Bereits abgewandert (Segment D)",IF(Z3966&gt;=Hilfswerte!$B$38,"Rot - akut gefaehrdet",IF(Z3966&gt;=Hilfswerte!$B$39,"Gelb - beobachten","Gruen - stabil")))</f>
        <v>Gelb - beobachten</v>
      </c>
    </row>
    <row r="3967" spans="1:27" ht="15" customHeight="1" x14ac:dyDescent="0.25">
      <c r="A3967" s="4" t="s">
        <v>4314</v>
      </c>
      <c r="B3967" s="4" t="s">
        <v>294</v>
      </c>
      <c r="C3967" s="4" t="s">
        <v>29</v>
      </c>
      <c r="D3967" s="4" t="s">
        <v>30</v>
      </c>
      <c r="E3967" s="4">
        <v>155</v>
      </c>
      <c r="F3967" s="4">
        <v>41.3</v>
      </c>
      <c r="G3967" s="4">
        <v>16.5</v>
      </c>
      <c r="H3967" s="4">
        <v>25996</v>
      </c>
      <c r="I3967" s="4">
        <v>3</v>
      </c>
      <c r="J3967" s="4">
        <v>7</v>
      </c>
      <c r="K3967" s="4">
        <v>0</v>
      </c>
      <c r="L3967" s="4">
        <v>19</v>
      </c>
      <c r="M3967" s="4">
        <v>4</v>
      </c>
      <c r="N3967" s="4">
        <v>-1.1000000000000001</v>
      </c>
      <c r="O3967" s="4">
        <f t="shared" si="488"/>
        <v>5</v>
      </c>
      <c r="P3967" s="4">
        <f t="shared" si="489"/>
        <v>3</v>
      </c>
      <c r="Q3967" s="4">
        <f t="shared" si="490"/>
        <v>5</v>
      </c>
      <c r="R3967" s="4">
        <f t="shared" si="491"/>
        <v>13</v>
      </c>
      <c r="S3967" s="4">
        <f t="shared" si="492"/>
        <v>123.8</v>
      </c>
      <c r="T3967" s="4" t="str">
        <f t="shared" si="493"/>
        <v>B - Kernkunde</v>
      </c>
      <c r="U3967" s="4">
        <f>ROUND(((E3967-Hilfswerte!$B$20)/Hilfswerte!$B$21)+((F3967-Hilfswerte!$B$22)/Hilfswerte!$B$23)+((G3967-Hilfswerte!$B$24)/Hilfswerte!$B$25)+0.1*INDEX(Hilfswerte!$B$4:$B$15,MATCH(C3967,Hilfswerte!$A$4:$A$15,0)),2)</f>
        <v>1.66</v>
      </c>
      <c r="V3967" s="4">
        <f>ROUND(SQRT((((E3967-Hilfswerte!$B$20)/Hilfswerte!$B$21)-Hilfswerte!$B$28)^2+(((F3967-Hilfswerte!$B$22)/Hilfswerte!$B$23)-Hilfswerte!$B$29)^2+(((G3967-Hilfswerte!$B$24)/Hilfswerte!$B$25)-Hilfswerte!$B$30)^2),3)</f>
        <v>0.84399999999999997</v>
      </c>
      <c r="W3967" s="4">
        <f>ROUND(E3967*Hilfswerte!$B$31,0)</f>
        <v>31860</v>
      </c>
      <c r="X3967" s="4">
        <f t="shared" si="494"/>
        <v>5864</v>
      </c>
      <c r="Y3967" s="4" t="str">
        <f>IF(T3967="A - Top-Kunde","bereits Top-Kunde",IF(AND(V3967&lt;=Hilfswerte!$B$34,H3967&lt;0.5*W3967),"Hoch",IF(AND(V3967&lt;=Hilfswerte!$B$35,H3967&lt;0.7*W3967),"Mittel","Niedrig")))</f>
        <v>Niedrig</v>
      </c>
      <c r="Z3967" s="4">
        <f t="shared" si="495"/>
        <v>4.5999999999999996</v>
      </c>
      <c r="AA3967" s="4" t="str">
        <f>IF(J3967&gt;365,"Bereits abgewandert (Segment D)",IF(Z3967&gt;=Hilfswerte!$B$38,"Rot - akut gefaehrdet",IF(Z3967&gt;=Hilfswerte!$B$39,"Gelb - beobachten","Gruen - stabil")))</f>
        <v>Gruen - stabil</v>
      </c>
    </row>
    <row r="3968" spans="1:27" ht="15" customHeight="1" x14ac:dyDescent="0.25">
      <c r="A3968" s="4" t="s">
        <v>4315</v>
      </c>
      <c r="B3968" s="4" t="s">
        <v>1005</v>
      </c>
      <c r="C3968" s="4" t="s">
        <v>29</v>
      </c>
      <c r="D3968" s="4" t="s">
        <v>30</v>
      </c>
      <c r="E3968" s="4">
        <v>381</v>
      </c>
      <c r="F3968" s="4">
        <v>85.3</v>
      </c>
      <c r="G3968" s="4">
        <v>8.5</v>
      </c>
      <c r="H3968" s="4">
        <v>61305</v>
      </c>
      <c r="I3968" s="4">
        <v>9</v>
      </c>
      <c r="J3968" s="4">
        <v>30</v>
      </c>
      <c r="K3968" s="4">
        <v>2</v>
      </c>
      <c r="L3968" s="4">
        <v>13</v>
      </c>
      <c r="M3968" s="4">
        <v>2</v>
      </c>
      <c r="N3968" s="4">
        <v>0.3</v>
      </c>
      <c r="O3968" s="4">
        <f t="shared" si="488"/>
        <v>5</v>
      </c>
      <c r="P3968" s="4">
        <f t="shared" si="489"/>
        <v>5</v>
      </c>
      <c r="Q3968" s="4">
        <f t="shared" si="490"/>
        <v>5</v>
      </c>
      <c r="R3968" s="4">
        <f t="shared" si="491"/>
        <v>15</v>
      </c>
      <c r="S3968" s="4">
        <f t="shared" si="492"/>
        <v>134.30000000000001</v>
      </c>
      <c r="T3968" s="4" t="str">
        <f t="shared" si="493"/>
        <v>A - Top-Kunde</v>
      </c>
      <c r="U3968" s="4">
        <f>ROUND(((E3968-Hilfswerte!$B$20)/Hilfswerte!$B$21)+((F3968-Hilfswerte!$B$22)/Hilfswerte!$B$23)+((G3968-Hilfswerte!$B$24)/Hilfswerte!$B$25)+0.1*INDEX(Hilfswerte!$B$4:$B$15,MATCH(C3968,Hilfswerte!$A$4:$A$15,0)),2)</f>
        <v>2.15</v>
      </c>
      <c r="V3968" s="4">
        <f>ROUND(SQRT((((E3968-Hilfswerte!$B$20)/Hilfswerte!$B$21)-Hilfswerte!$B$28)^2+(((F3968-Hilfswerte!$B$22)/Hilfswerte!$B$23)-Hilfswerte!$B$29)^2+(((G3968-Hilfswerte!$B$24)/Hilfswerte!$B$25)-Hilfswerte!$B$30)^2),3)</f>
        <v>1.3260000000000001</v>
      </c>
      <c r="W3968" s="4">
        <f>ROUND(E3968*Hilfswerte!$B$31,0)</f>
        <v>78313</v>
      </c>
      <c r="X3968" s="4">
        <f t="shared" si="494"/>
        <v>17008</v>
      </c>
      <c r="Y3968" s="4" t="str">
        <f>IF(T3968="A - Top-Kunde","bereits Top-Kunde",IF(AND(V3968&lt;=Hilfswerte!$B$34,H3968&lt;0.5*W3968),"Hoch",IF(AND(V3968&lt;=Hilfswerte!$B$35,H3968&lt;0.7*W3968),"Mittel","Niedrig")))</f>
        <v>bereits Top-Kunde</v>
      </c>
      <c r="Z3968" s="4">
        <f t="shared" si="495"/>
        <v>10.1</v>
      </c>
      <c r="AA3968" s="4" t="str">
        <f>IF(J3968&gt;365,"Bereits abgewandert (Segment D)",IF(Z3968&gt;=Hilfswerte!$B$38,"Rot - akut gefaehrdet",IF(Z3968&gt;=Hilfswerte!$B$39,"Gelb - beobachten","Gruen - stabil")))</f>
        <v>Gruen - stabil</v>
      </c>
    </row>
    <row r="3969" spans="1:27" ht="15" customHeight="1" x14ac:dyDescent="0.25">
      <c r="A3969" s="4" t="s">
        <v>4316</v>
      </c>
      <c r="B3969" s="4" t="s">
        <v>321</v>
      </c>
      <c r="C3969" s="4" t="s">
        <v>62</v>
      </c>
      <c r="D3969" s="4" t="s">
        <v>30</v>
      </c>
      <c r="E3969" s="4">
        <v>42</v>
      </c>
      <c r="F3969" s="4">
        <v>8.6</v>
      </c>
      <c r="G3969" s="4">
        <v>3.7</v>
      </c>
      <c r="H3969" s="4">
        <v>20656</v>
      </c>
      <c r="I3969" s="4">
        <v>4</v>
      </c>
      <c r="J3969" s="4">
        <v>74</v>
      </c>
      <c r="K3969" s="4">
        <v>0</v>
      </c>
      <c r="L3969" s="4">
        <v>0</v>
      </c>
      <c r="M3969" s="4">
        <v>3</v>
      </c>
      <c r="N3969" s="4">
        <v>-9.4</v>
      </c>
      <c r="O3969" s="4">
        <f t="shared" si="488"/>
        <v>4</v>
      </c>
      <c r="P3969" s="4">
        <f t="shared" si="489"/>
        <v>4</v>
      </c>
      <c r="Q3969" s="4">
        <f t="shared" si="490"/>
        <v>5</v>
      </c>
      <c r="R3969" s="4">
        <f t="shared" si="491"/>
        <v>13</v>
      </c>
      <c r="S3969" s="4">
        <f t="shared" si="492"/>
        <v>125.3</v>
      </c>
      <c r="T3969" s="4" t="str">
        <f t="shared" si="493"/>
        <v>A - Top-Kunde</v>
      </c>
      <c r="U3969" s="4">
        <f>ROUND(((E3969-Hilfswerte!$B$20)/Hilfswerte!$B$21)+((F3969-Hilfswerte!$B$22)/Hilfswerte!$B$23)+((G3969-Hilfswerte!$B$24)/Hilfswerte!$B$25)+0.1*INDEX(Hilfswerte!$B$4:$B$15,MATCH(C3969,Hilfswerte!$A$4:$A$15,0)),2)</f>
        <v>-1.3</v>
      </c>
      <c r="V3969" s="4">
        <f>ROUND(SQRT((((E3969-Hilfswerte!$B$20)/Hilfswerte!$B$21)-Hilfswerte!$B$28)^2+(((F3969-Hilfswerte!$B$22)/Hilfswerte!$B$23)-Hilfswerte!$B$29)^2+(((G3969-Hilfswerte!$B$24)/Hilfswerte!$B$25)-Hilfswerte!$B$30)^2),3)</f>
        <v>1.409</v>
      </c>
      <c r="W3969" s="4">
        <f>ROUND(E3969*Hilfswerte!$B$31,0)</f>
        <v>8633</v>
      </c>
      <c r="X3969" s="4">
        <f t="shared" si="494"/>
        <v>0</v>
      </c>
      <c r="Y3969" s="4" t="str">
        <f>IF(T3969="A - Top-Kunde","bereits Top-Kunde",IF(AND(V3969&lt;=Hilfswerte!$B$34,H3969&lt;0.5*W3969),"Hoch",IF(AND(V3969&lt;=Hilfswerte!$B$35,H3969&lt;0.7*W3969),"Mittel","Niedrig")))</f>
        <v>bereits Top-Kunde</v>
      </c>
      <c r="Z3969" s="4">
        <f t="shared" si="495"/>
        <v>7.5</v>
      </c>
      <c r="AA3969" s="4" t="str">
        <f>IF(J3969&gt;365,"Bereits abgewandert (Segment D)",IF(Z3969&gt;=Hilfswerte!$B$38,"Rot - akut gefaehrdet",IF(Z3969&gt;=Hilfswerte!$B$39,"Gelb - beobachten","Gruen - stabil")))</f>
        <v>Gruen - stabil</v>
      </c>
    </row>
    <row r="3970" spans="1:27" ht="15" customHeight="1" x14ac:dyDescent="0.25">
      <c r="A3970" s="4" t="s">
        <v>4317</v>
      </c>
      <c r="B3970" s="4" t="s">
        <v>799</v>
      </c>
      <c r="C3970" s="4" t="s">
        <v>33</v>
      </c>
      <c r="D3970" s="4" t="s">
        <v>30</v>
      </c>
      <c r="E3970" s="4">
        <v>176</v>
      </c>
      <c r="F3970" s="4">
        <v>51.7</v>
      </c>
      <c r="G3970" s="4">
        <v>8.5</v>
      </c>
      <c r="H3970" s="4">
        <v>10919</v>
      </c>
      <c r="I3970" s="4">
        <v>4</v>
      </c>
      <c r="J3970" s="4">
        <v>23</v>
      </c>
      <c r="K3970" s="4">
        <v>0</v>
      </c>
      <c r="L3970" s="4">
        <v>2</v>
      </c>
      <c r="M3970" s="4">
        <v>2</v>
      </c>
      <c r="N3970" s="4">
        <v>5.0999999999999996</v>
      </c>
      <c r="O3970" s="4">
        <f t="shared" ref="O3970:O4033" si="496">IF(J3970&gt;365,1,IF(J3970&lt;=30,5,IF(J3970&lt;=90,4,IF(J3970&lt;=180,3,2))))</f>
        <v>5</v>
      </c>
      <c r="P3970" s="4">
        <f t="shared" ref="P3970:P4033" si="497">IF(I3970&gt;=5,5,IF(I3970&gt;=4,4,IF(I3970&gt;=3,3,IF(I3970&gt;=2,2,1))))</f>
        <v>4</v>
      </c>
      <c r="Q3970" s="4">
        <f t="shared" ref="Q3970:Q4033" si="498">IF(H3970&gt;=7500,5,IF(H3970&gt;=2500,4,IF(H3970&gt;=1000,3,IF(H3970&gt;=1,2,1))))</f>
        <v>5</v>
      </c>
      <c r="R3970" s="4">
        <f t="shared" ref="R3970:R4033" si="499">O3970+P3970+Q3970</f>
        <v>14</v>
      </c>
      <c r="S3970" s="4">
        <f t="shared" ref="S3970:S4033" si="500">ROUND(10*R3970+0.5*N3970-6*K3970-0.3*MAX(0,L3970),1)</f>
        <v>142</v>
      </c>
      <c r="T3970" s="4" t="str">
        <f t="shared" ref="T3970:T4033" si="501">IF(J3970&gt;365,"D - Abwanderungsrisiko",IF(S3970&gt;=125,"A - Top-Kunde",IF(S3970&gt;=105,"B - Kernkunde","C - Entwicklungspotenzial")))</f>
        <v>A - Top-Kunde</v>
      </c>
      <c r="U3970" s="4">
        <f>ROUND(((E3970-Hilfswerte!$B$20)/Hilfswerte!$B$21)+((F3970-Hilfswerte!$B$22)/Hilfswerte!$B$23)+((G3970-Hilfswerte!$B$24)/Hilfswerte!$B$25)+0.1*INDEX(Hilfswerte!$B$4:$B$15,MATCH(C3970,Hilfswerte!$A$4:$A$15,0)),2)</f>
        <v>0.43</v>
      </c>
      <c r="V3970" s="4">
        <f>ROUND(SQRT((((E3970-Hilfswerte!$B$20)/Hilfswerte!$B$21)-Hilfswerte!$B$28)^2+(((F3970-Hilfswerte!$B$22)/Hilfswerte!$B$23)-Hilfswerte!$B$29)^2+(((G3970-Hilfswerte!$B$24)/Hilfswerte!$B$25)-Hilfswerte!$B$30)^2),3)</f>
        <v>0.501</v>
      </c>
      <c r="W3970" s="4">
        <f>ROUND(E3970*Hilfswerte!$B$31,0)</f>
        <v>36176</v>
      </c>
      <c r="X3970" s="4">
        <f t="shared" ref="X3970:X4033" si="502">MAX(0,W3970-H3970)</f>
        <v>25257</v>
      </c>
      <c r="Y3970" s="4" t="str">
        <f>IF(T3970="A - Top-Kunde","bereits Top-Kunde",IF(AND(V3970&lt;=Hilfswerte!$B$34,H3970&lt;0.5*W3970),"Hoch",IF(AND(V3970&lt;=Hilfswerte!$B$35,H3970&lt;0.7*W3970),"Mittel","Niedrig")))</f>
        <v>bereits Top-Kunde</v>
      </c>
      <c r="Z3970" s="4">
        <f t="shared" ref="Z3970:Z4033" si="503">ROUND(0.4*MAX(0,-N3970)+3*K3970+0.2*MAX(0,L3970)+0.05*J3970,1)</f>
        <v>1.6</v>
      </c>
      <c r="AA3970" s="4" t="str">
        <f>IF(J3970&gt;365,"Bereits abgewandert (Segment D)",IF(Z3970&gt;=Hilfswerte!$B$38,"Rot - akut gefaehrdet",IF(Z3970&gt;=Hilfswerte!$B$39,"Gelb - beobachten","Gruen - stabil")))</f>
        <v>Gruen - stabil</v>
      </c>
    </row>
    <row r="3971" spans="1:27" ht="15" customHeight="1" x14ac:dyDescent="0.25">
      <c r="A3971" s="4" t="s">
        <v>4318</v>
      </c>
      <c r="B3971" s="4" t="s">
        <v>418</v>
      </c>
      <c r="C3971" s="4" t="s">
        <v>33</v>
      </c>
      <c r="D3971" s="4" t="s">
        <v>93</v>
      </c>
      <c r="E3971" s="4">
        <v>42</v>
      </c>
      <c r="F3971" s="4">
        <v>11.4</v>
      </c>
      <c r="G3971" s="4">
        <v>21.1</v>
      </c>
      <c r="H3971" s="4">
        <v>362</v>
      </c>
      <c r="I3971" s="4">
        <v>1</v>
      </c>
      <c r="J3971" s="4">
        <v>168</v>
      </c>
      <c r="K3971" s="4">
        <v>0</v>
      </c>
      <c r="L3971" s="4">
        <v>-3</v>
      </c>
      <c r="M3971" s="4">
        <v>1</v>
      </c>
      <c r="N3971" s="4">
        <v>-8.6999999999999993</v>
      </c>
      <c r="O3971" s="4">
        <f t="shared" si="496"/>
        <v>3</v>
      </c>
      <c r="P3971" s="4">
        <f t="shared" si="497"/>
        <v>1</v>
      </c>
      <c r="Q3971" s="4">
        <f t="shared" si="498"/>
        <v>2</v>
      </c>
      <c r="R3971" s="4">
        <f t="shared" si="499"/>
        <v>6</v>
      </c>
      <c r="S3971" s="4">
        <f t="shared" si="500"/>
        <v>55.7</v>
      </c>
      <c r="T3971" s="4" t="str">
        <f t="shared" si="501"/>
        <v>C - Entwicklungspotenzial</v>
      </c>
      <c r="U3971" s="4">
        <f>ROUND(((E3971-Hilfswerte!$B$20)/Hilfswerte!$B$21)+((F3971-Hilfswerte!$B$22)/Hilfswerte!$B$23)+((G3971-Hilfswerte!$B$24)/Hilfswerte!$B$25)+0.1*INDEX(Hilfswerte!$B$4:$B$15,MATCH(C3971,Hilfswerte!$A$4:$A$15,0)),2)</f>
        <v>1.1299999999999999</v>
      </c>
      <c r="V3971" s="4">
        <f>ROUND(SQRT((((E3971-Hilfswerte!$B$20)/Hilfswerte!$B$21)-Hilfswerte!$B$28)^2+(((F3971-Hilfswerte!$B$22)/Hilfswerte!$B$23)-Hilfswerte!$B$29)^2+(((G3971-Hilfswerte!$B$24)/Hilfswerte!$B$25)-Hilfswerte!$B$30)^2),3)</f>
        <v>1.7250000000000001</v>
      </c>
      <c r="W3971" s="4">
        <f>ROUND(E3971*Hilfswerte!$B$31,0)</f>
        <v>8633</v>
      </c>
      <c r="X3971" s="4">
        <f t="shared" si="502"/>
        <v>8271</v>
      </c>
      <c r="Y3971" s="4" t="str">
        <f>IF(T3971="A - Top-Kunde","bereits Top-Kunde",IF(AND(V3971&lt;=Hilfswerte!$B$34,H3971&lt;0.5*W3971),"Hoch",IF(AND(V3971&lt;=Hilfswerte!$B$35,H3971&lt;0.7*W3971),"Mittel","Niedrig")))</f>
        <v>Niedrig</v>
      </c>
      <c r="Z3971" s="4">
        <f t="shared" si="503"/>
        <v>11.9</v>
      </c>
      <c r="AA3971" s="4" t="str">
        <f>IF(J3971&gt;365,"Bereits abgewandert (Segment D)",IF(Z3971&gt;=Hilfswerte!$B$38,"Rot - akut gefaehrdet",IF(Z3971&gt;=Hilfswerte!$B$39,"Gelb - beobachten","Gruen - stabil")))</f>
        <v>Gruen - stabil</v>
      </c>
    </row>
    <row r="3972" spans="1:27" ht="15" customHeight="1" x14ac:dyDescent="0.25">
      <c r="A3972" s="4" t="s">
        <v>4319</v>
      </c>
      <c r="B3972" s="4" t="s">
        <v>132</v>
      </c>
      <c r="C3972" s="4" t="s">
        <v>59</v>
      </c>
      <c r="D3972" s="4" t="s">
        <v>30</v>
      </c>
      <c r="E3972" s="4">
        <v>441</v>
      </c>
      <c r="F3972" s="4">
        <v>58.3</v>
      </c>
      <c r="G3972" s="4">
        <v>12.3</v>
      </c>
      <c r="H3972" s="4">
        <v>3597</v>
      </c>
      <c r="I3972" s="4">
        <v>1</v>
      </c>
      <c r="J3972" s="4">
        <v>262</v>
      </c>
      <c r="K3972" s="4">
        <v>1</v>
      </c>
      <c r="L3972" s="4">
        <v>9</v>
      </c>
      <c r="M3972" s="4">
        <v>2</v>
      </c>
      <c r="N3972" s="4">
        <v>17.399999999999999</v>
      </c>
      <c r="O3972" s="4">
        <f t="shared" si="496"/>
        <v>2</v>
      </c>
      <c r="P3972" s="4">
        <f t="shared" si="497"/>
        <v>1</v>
      </c>
      <c r="Q3972" s="4">
        <f t="shared" si="498"/>
        <v>4</v>
      </c>
      <c r="R3972" s="4">
        <f t="shared" si="499"/>
        <v>7</v>
      </c>
      <c r="S3972" s="4">
        <f t="shared" si="500"/>
        <v>70</v>
      </c>
      <c r="T3972" s="4" t="str">
        <f t="shared" si="501"/>
        <v>C - Entwicklungspotenzial</v>
      </c>
      <c r="U3972" s="4">
        <f>ROUND(((E3972-Hilfswerte!$B$20)/Hilfswerte!$B$21)+((F3972-Hilfswerte!$B$22)/Hilfswerte!$B$23)+((G3972-Hilfswerte!$B$24)/Hilfswerte!$B$25)+0.1*INDEX(Hilfswerte!$B$4:$B$15,MATCH(C3972,Hilfswerte!$A$4:$A$15,0)),2)</f>
        <v>2.1800000000000002</v>
      </c>
      <c r="V3972" s="4">
        <f>ROUND(SQRT((((E3972-Hilfswerte!$B$20)/Hilfswerte!$B$21)-Hilfswerte!$B$28)^2+(((F3972-Hilfswerte!$B$22)/Hilfswerte!$B$23)-Hilfswerte!$B$29)^2+(((G3972-Hilfswerte!$B$24)/Hilfswerte!$B$25)-Hilfswerte!$B$30)^2),3)</f>
        <v>1.24</v>
      </c>
      <c r="W3972" s="4">
        <f>ROUND(E3972*Hilfswerte!$B$31,0)</f>
        <v>90646</v>
      </c>
      <c r="X3972" s="4">
        <f t="shared" si="502"/>
        <v>87049</v>
      </c>
      <c r="Y3972" s="4" t="str">
        <f>IF(T3972="A - Top-Kunde","bereits Top-Kunde",IF(AND(V3972&lt;=Hilfswerte!$B$34,H3972&lt;0.5*W3972),"Hoch",IF(AND(V3972&lt;=Hilfswerte!$B$35,H3972&lt;0.7*W3972),"Mittel","Niedrig")))</f>
        <v>Niedrig</v>
      </c>
      <c r="Z3972" s="4">
        <f t="shared" si="503"/>
        <v>17.899999999999999</v>
      </c>
      <c r="AA3972" s="4" t="str">
        <f>IF(J3972&gt;365,"Bereits abgewandert (Segment D)",IF(Z3972&gt;=Hilfswerte!$B$38,"Rot - akut gefaehrdet",IF(Z3972&gt;=Hilfswerte!$B$39,"Gelb - beobachten","Gruen - stabil")))</f>
        <v>Gelb - beobachten</v>
      </c>
    </row>
    <row r="3973" spans="1:27" ht="15" customHeight="1" x14ac:dyDescent="0.25">
      <c r="A3973" s="4" t="s">
        <v>4320</v>
      </c>
      <c r="B3973" s="4" t="s">
        <v>188</v>
      </c>
      <c r="C3973" s="4" t="s">
        <v>38</v>
      </c>
      <c r="D3973" s="4" t="s">
        <v>30</v>
      </c>
      <c r="E3973" s="4">
        <v>34</v>
      </c>
      <c r="F3973" s="4">
        <v>7.5</v>
      </c>
      <c r="G3973" s="4">
        <v>15.5</v>
      </c>
      <c r="H3973" s="4">
        <v>13659</v>
      </c>
      <c r="I3973" s="4">
        <v>6</v>
      </c>
      <c r="J3973" s="4">
        <v>14</v>
      </c>
      <c r="K3973" s="4">
        <v>1</v>
      </c>
      <c r="L3973" s="4">
        <v>34</v>
      </c>
      <c r="M3973" s="4">
        <v>4</v>
      </c>
      <c r="N3973" s="4">
        <v>-2.6</v>
      </c>
      <c r="O3973" s="4">
        <f t="shared" si="496"/>
        <v>5</v>
      </c>
      <c r="P3973" s="4">
        <f t="shared" si="497"/>
        <v>5</v>
      </c>
      <c r="Q3973" s="4">
        <f t="shared" si="498"/>
        <v>5</v>
      </c>
      <c r="R3973" s="4">
        <f t="shared" si="499"/>
        <v>15</v>
      </c>
      <c r="S3973" s="4">
        <f t="shared" si="500"/>
        <v>132.5</v>
      </c>
      <c r="T3973" s="4" t="str">
        <f t="shared" si="501"/>
        <v>A - Top-Kunde</v>
      </c>
      <c r="U3973" s="4">
        <f>ROUND(((E3973-Hilfswerte!$B$20)/Hilfswerte!$B$21)+((F3973-Hilfswerte!$B$22)/Hilfswerte!$B$23)+((G3973-Hilfswerte!$B$24)/Hilfswerte!$B$25)+0.1*INDEX(Hilfswerte!$B$4:$B$15,MATCH(C3973,Hilfswerte!$A$4:$A$15,0)),2)</f>
        <v>0.44</v>
      </c>
      <c r="V3973" s="4">
        <f>ROUND(SQRT((((E3973-Hilfswerte!$B$20)/Hilfswerte!$B$21)-Hilfswerte!$B$28)^2+(((F3973-Hilfswerte!$B$22)/Hilfswerte!$B$23)-Hilfswerte!$B$29)^2+(((G3973-Hilfswerte!$B$24)/Hilfswerte!$B$25)-Hilfswerte!$B$30)^2),3)</f>
        <v>1.0409999999999999</v>
      </c>
      <c r="W3973" s="4">
        <f>ROUND(E3973*Hilfswerte!$B$31,0)</f>
        <v>6989</v>
      </c>
      <c r="X3973" s="4">
        <f t="shared" si="502"/>
        <v>0</v>
      </c>
      <c r="Y3973" s="4" t="str">
        <f>IF(T3973="A - Top-Kunde","bereits Top-Kunde",IF(AND(V3973&lt;=Hilfswerte!$B$34,H3973&lt;0.5*W3973),"Hoch",IF(AND(V3973&lt;=Hilfswerte!$B$35,H3973&lt;0.7*W3973),"Mittel","Niedrig")))</f>
        <v>bereits Top-Kunde</v>
      </c>
      <c r="Z3973" s="4">
        <f t="shared" si="503"/>
        <v>11.5</v>
      </c>
      <c r="AA3973" s="4" t="str">
        <f>IF(J3973&gt;365,"Bereits abgewandert (Segment D)",IF(Z3973&gt;=Hilfswerte!$B$38,"Rot - akut gefaehrdet",IF(Z3973&gt;=Hilfswerte!$B$39,"Gelb - beobachten","Gruen - stabil")))</f>
        <v>Gruen - stabil</v>
      </c>
    </row>
    <row r="3974" spans="1:27" ht="15" customHeight="1" x14ac:dyDescent="0.25">
      <c r="A3974" s="4" t="s">
        <v>4321</v>
      </c>
      <c r="B3974" s="4" t="s">
        <v>42</v>
      </c>
      <c r="C3974" s="4" t="s">
        <v>89</v>
      </c>
      <c r="D3974" s="4" t="s">
        <v>56</v>
      </c>
      <c r="E3974" s="4">
        <v>19</v>
      </c>
      <c r="F3974" s="4">
        <v>5.5</v>
      </c>
      <c r="G3974" s="4">
        <v>7.1</v>
      </c>
      <c r="H3974" s="4">
        <v>4079</v>
      </c>
      <c r="I3974" s="4">
        <v>1</v>
      </c>
      <c r="J3974" s="4">
        <v>153</v>
      </c>
      <c r="K3974" s="4">
        <v>0</v>
      </c>
      <c r="L3974" s="4">
        <v>8</v>
      </c>
      <c r="M3974" s="4">
        <v>1</v>
      </c>
      <c r="N3974" s="4">
        <v>-8.6</v>
      </c>
      <c r="O3974" s="4">
        <f t="shared" si="496"/>
        <v>3</v>
      </c>
      <c r="P3974" s="4">
        <f t="shared" si="497"/>
        <v>1</v>
      </c>
      <c r="Q3974" s="4">
        <f t="shared" si="498"/>
        <v>4</v>
      </c>
      <c r="R3974" s="4">
        <f t="shared" si="499"/>
        <v>8</v>
      </c>
      <c r="S3974" s="4">
        <f t="shared" si="500"/>
        <v>73.3</v>
      </c>
      <c r="T3974" s="4" t="str">
        <f t="shared" si="501"/>
        <v>C - Entwicklungspotenzial</v>
      </c>
      <c r="U3974" s="4">
        <f>ROUND(((E3974-Hilfswerte!$B$20)/Hilfswerte!$B$21)+((F3974-Hilfswerte!$B$22)/Hilfswerte!$B$23)+((G3974-Hilfswerte!$B$24)/Hilfswerte!$B$25)+0.1*INDEX(Hilfswerte!$B$4:$B$15,MATCH(C3974,Hilfswerte!$A$4:$A$15,0)),2)</f>
        <v>-1.04</v>
      </c>
      <c r="V3974" s="4">
        <f>ROUND(SQRT((((E3974-Hilfswerte!$B$20)/Hilfswerte!$B$21)-Hilfswerte!$B$28)^2+(((F3974-Hilfswerte!$B$22)/Hilfswerte!$B$23)-Hilfswerte!$B$29)^2+(((G3974-Hilfswerte!$B$24)/Hilfswerte!$B$25)-Hilfswerte!$B$30)^2),3)</f>
        <v>1.079</v>
      </c>
      <c r="W3974" s="4">
        <f>ROUND(E3974*Hilfswerte!$B$31,0)</f>
        <v>3905</v>
      </c>
      <c r="X3974" s="4">
        <f t="shared" si="502"/>
        <v>0</v>
      </c>
      <c r="Y3974" s="4" t="str">
        <f>IF(T3974="A - Top-Kunde","bereits Top-Kunde",IF(AND(V3974&lt;=Hilfswerte!$B$34,H3974&lt;0.5*W3974),"Hoch",IF(AND(V3974&lt;=Hilfswerte!$B$35,H3974&lt;0.7*W3974),"Mittel","Niedrig")))</f>
        <v>Niedrig</v>
      </c>
      <c r="Z3974" s="4">
        <f t="shared" si="503"/>
        <v>12.7</v>
      </c>
      <c r="AA3974" s="4" t="str">
        <f>IF(J3974&gt;365,"Bereits abgewandert (Segment D)",IF(Z3974&gt;=Hilfswerte!$B$38,"Rot - akut gefaehrdet",IF(Z3974&gt;=Hilfswerte!$B$39,"Gelb - beobachten","Gruen - stabil")))</f>
        <v>Gruen - stabil</v>
      </c>
    </row>
    <row r="3975" spans="1:27" ht="15" customHeight="1" x14ac:dyDescent="0.25">
      <c r="A3975" s="4" t="s">
        <v>4322</v>
      </c>
      <c r="B3975" s="4" t="s">
        <v>127</v>
      </c>
      <c r="C3975" s="4" t="s">
        <v>59</v>
      </c>
      <c r="D3975" s="4" t="s">
        <v>30</v>
      </c>
      <c r="E3975" s="4">
        <v>122</v>
      </c>
      <c r="F3975" s="4">
        <v>30.5</v>
      </c>
      <c r="G3975" s="4">
        <v>19.3</v>
      </c>
      <c r="H3975" s="4">
        <v>9721</v>
      </c>
      <c r="I3975" s="4">
        <v>1</v>
      </c>
      <c r="J3975" s="4">
        <v>261</v>
      </c>
      <c r="K3975" s="4">
        <v>0</v>
      </c>
      <c r="L3975" s="4">
        <v>12</v>
      </c>
      <c r="M3975" s="4">
        <v>1</v>
      </c>
      <c r="N3975" s="4">
        <v>33.299999999999997</v>
      </c>
      <c r="O3975" s="4">
        <f t="shared" si="496"/>
        <v>2</v>
      </c>
      <c r="P3975" s="4">
        <f t="shared" si="497"/>
        <v>1</v>
      </c>
      <c r="Q3975" s="4">
        <f t="shared" si="498"/>
        <v>5</v>
      </c>
      <c r="R3975" s="4">
        <f t="shared" si="499"/>
        <v>8</v>
      </c>
      <c r="S3975" s="4">
        <f t="shared" si="500"/>
        <v>93.1</v>
      </c>
      <c r="T3975" s="4" t="str">
        <f t="shared" si="501"/>
        <v>C - Entwicklungspotenzial</v>
      </c>
      <c r="U3975" s="4">
        <f>ROUND(((E3975-Hilfswerte!$B$20)/Hilfswerte!$B$21)+((F3975-Hilfswerte!$B$22)/Hilfswerte!$B$23)+((G3975-Hilfswerte!$B$24)/Hilfswerte!$B$25)+0.1*INDEX(Hilfswerte!$B$4:$B$15,MATCH(C3975,Hilfswerte!$A$4:$A$15,0)),2)</f>
        <v>1.42</v>
      </c>
      <c r="V3975" s="4">
        <f>ROUND(SQRT((((E3975-Hilfswerte!$B$20)/Hilfswerte!$B$21)-Hilfswerte!$B$28)^2+(((F3975-Hilfswerte!$B$22)/Hilfswerte!$B$23)-Hilfswerte!$B$29)^2+(((G3975-Hilfswerte!$B$24)/Hilfswerte!$B$25)-Hilfswerte!$B$30)^2),3)</f>
        <v>1.3049999999999999</v>
      </c>
      <c r="W3975" s="4">
        <f>ROUND(E3975*Hilfswerte!$B$31,0)</f>
        <v>25077</v>
      </c>
      <c r="X3975" s="4">
        <f t="shared" si="502"/>
        <v>15356</v>
      </c>
      <c r="Y3975" s="4" t="str">
        <f>IF(T3975="A - Top-Kunde","bereits Top-Kunde",IF(AND(V3975&lt;=Hilfswerte!$B$34,H3975&lt;0.5*W3975),"Hoch",IF(AND(V3975&lt;=Hilfswerte!$B$35,H3975&lt;0.7*W3975),"Mittel","Niedrig")))</f>
        <v>Niedrig</v>
      </c>
      <c r="Z3975" s="4">
        <f t="shared" si="503"/>
        <v>15.5</v>
      </c>
      <c r="AA3975" s="4" t="str">
        <f>IF(J3975&gt;365,"Bereits abgewandert (Segment D)",IF(Z3975&gt;=Hilfswerte!$B$38,"Rot - akut gefaehrdet",IF(Z3975&gt;=Hilfswerte!$B$39,"Gelb - beobachten","Gruen - stabil")))</f>
        <v>Gelb - beobachten</v>
      </c>
    </row>
    <row r="3976" spans="1:27" ht="15" customHeight="1" x14ac:dyDescent="0.25">
      <c r="A3976" s="4" t="s">
        <v>4323</v>
      </c>
      <c r="B3976" s="4" t="s">
        <v>589</v>
      </c>
      <c r="C3976" s="4" t="s">
        <v>29</v>
      </c>
      <c r="D3976" s="4" t="s">
        <v>30</v>
      </c>
      <c r="E3976" s="4">
        <v>39</v>
      </c>
      <c r="F3976" s="4">
        <v>6.8</v>
      </c>
      <c r="G3976" s="4">
        <v>2.6</v>
      </c>
      <c r="H3976" s="4">
        <v>1269</v>
      </c>
      <c r="I3976" s="4">
        <v>2</v>
      </c>
      <c r="J3976" s="4">
        <v>3</v>
      </c>
      <c r="K3976" s="4">
        <v>0</v>
      </c>
      <c r="L3976" s="4">
        <v>9</v>
      </c>
      <c r="M3976" s="4">
        <v>6</v>
      </c>
      <c r="N3976" s="4">
        <v>-18.399999999999999</v>
      </c>
      <c r="O3976" s="4">
        <f t="shared" si="496"/>
        <v>5</v>
      </c>
      <c r="P3976" s="4">
        <f t="shared" si="497"/>
        <v>2</v>
      </c>
      <c r="Q3976" s="4">
        <f t="shared" si="498"/>
        <v>3</v>
      </c>
      <c r="R3976" s="4">
        <f t="shared" si="499"/>
        <v>10</v>
      </c>
      <c r="S3976" s="4">
        <f t="shared" si="500"/>
        <v>88.1</v>
      </c>
      <c r="T3976" s="4" t="str">
        <f t="shared" si="501"/>
        <v>C - Entwicklungspotenzial</v>
      </c>
      <c r="U3976" s="4">
        <f>ROUND(((E3976-Hilfswerte!$B$20)/Hilfswerte!$B$21)+((F3976-Hilfswerte!$B$22)/Hilfswerte!$B$23)+((G3976-Hilfswerte!$B$24)/Hilfswerte!$B$25)+0.1*INDEX(Hilfswerte!$B$4:$B$15,MATCH(C3976,Hilfswerte!$A$4:$A$15,0)),2)</f>
        <v>-1.67</v>
      </c>
      <c r="V3976" s="4">
        <f>ROUND(SQRT((((E3976-Hilfswerte!$B$20)/Hilfswerte!$B$21)-Hilfswerte!$B$28)^2+(((F3976-Hilfswerte!$B$22)/Hilfswerte!$B$23)-Hilfswerte!$B$29)^2+(((G3976-Hilfswerte!$B$24)/Hilfswerte!$B$25)-Hilfswerte!$B$30)^2),3)</f>
        <v>1.575</v>
      </c>
      <c r="W3976" s="4">
        <f>ROUND(E3976*Hilfswerte!$B$31,0)</f>
        <v>8016</v>
      </c>
      <c r="X3976" s="4">
        <f t="shared" si="502"/>
        <v>6747</v>
      </c>
      <c r="Y3976" s="4" t="str">
        <f>IF(T3976="A - Top-Kunde","bereits Top-Kunde",IF(AND(V3976&lt;=Hilfswerte!$B$34,H3976&lt;0.5*W3976),"Hoch",IF(AND(V3976&lt;=Hilfswerte!$B$35,H3976&lt;0.7*W3976),"Mittel","Niedrig")))</f>
        <v>Niedrig</v>
      </c>
      <c r="Z3976" s="4">
        <f t="shared" si="503"/>
        <v>9.3000000000000007</v>
      </c>
      <c r="AA3976" s="4" t="str">
        <f>IF(J3976&gt;365,"Bereits abgewandert (Segment D)",IF(Z3976&gt;=Hilfswerte!$B$38,"Rot - akut gefaehrdet",IF(Z3976&gt;=Hilfswerte!$B$39,"Gelb - beobachten","Gruen - stabil")))</f>
        <v>Gruen - stabil</v>
      </c>
    </row>
    <row r="3977" spans="1:27" ht="15" customHeight="1" x14ac:dyDescent="0.25">
      <c r="A3977" s="4" t="s">
        <v>4324</v>
      </c>
      <c r="B3977" s="4" t="s">
        <v>650</v>
      </c>
      <c r="C3977" s="4" t="s">
        <v>38</v>
      </c>
      <c r="D3977" s="4" t="s">
        <v>30</v>
      </c>
      <c r="E3977" s="4">
        <v>463</v>
      </c>
      <c r="F3977" s="4">
        <v>67.8</v>
      </c>
      <c r="G3977" s="4">
        <v>8.6</v>
      </c>
      <c r="H3977" s="4">
        <v>0</v>
      </c>
      <c r="I3977" s="4">
        <v>0</v>
      </c>
      <c r="J3977" s="4">
        <v>678</v>
      </c>
      <c r="K3977" s="4">
        <v>0</v>
      </c>
      <c r="L3977" s="4">
        <v>-3</v>
      </c>
      <c r="M3977" s="4">
        <v>0</v>
      </c>
      <c r="N3977" s="4">
        <v>-83.6</v>
      </c>
      <c r="O3977" s="4">
        <f t="shared" si="496"/>
        <v>1</v>
      </c>
      <c r="P3977" s="4">
        <f t="shared" si="497"/>
        <v>1</v>
      </c>
      <c r="Q3977" s="4">
        <f t="shared" si="498"/>
        <v>1</v>
      </c>
      <c r="R3977" s="4">
        <f t="shared" si="499"/>
        <v>3</v>
      </c>
      <c r="S3977" s="4">
        <f t="shared" si="500"/>
        <v>-11.8</v>
      </c>
      <c r="T3977" s="4" t="str">
        <f t="shared" si="501"/>
        <v>D - Abwanderungsrisiko</v>
      </c>
      <c r="U3977" s="4">
        <f>ROUND(((E3977-Hilfswerte!$B$20)/Hilfswerte!$B$21)+((F3977-Hilfswerte!$B$22)/Hilfswerte!$B$23)+((G3977-Hilfswerte!$B$24)/Hilfswerte!$B$25)+0.1*INDEX(Hilfswerte!$B$4:$B$15,MATCH(C3977,Hilfswerte!$A$4:$A$15,0)),2)</f>
        <v>2.27</v>
      </c>
      <c r="V3977" s="4">
        <f>ROUND(SQRT((((E3977-Hilfswerte!$B$20)/Hilfswerte!$B$21)-Hilfswerte!$B$28)^2+(((F3977-Hilfswerte!$B$22)/Hilfswerte!$B$23)-Hilfswerte!$B$29)^2+(((G3977-Hilfswerte!$B$24)/Hilfswerte!$B$25)-Hilfswerte!$B$30)^2),3)</f>
        <v>1.4379999999999999</v>
      </c>
      <c r="W3977" s="4">
        <f>ROUND(E3977*Hilfswerte!$B$31,0)</f>
        <v>95168</v>
      </c>
      <c r="X3977" s="4">
        <f t="shared" si="502"/>
        <v>95168</v>
      </c>
      <c r="Y3977" s="4" t="str">
        <f>IF(T3977="A - Top-Kunde","bereits Top-Kunde",IF(AND(V3977&lt;=Hilfswerte!$B$34,H3977&lt;0.5*W3977),"Hoch",IF(AND(V3977&lt;=Hilfswerte!$B$35,H3977&lt;0.7*W3977),"Mittel","Niedrig")))</f>
        <v>Niedrig</v>
      </c>
      <c r="Z3977" s="4">
        <f t="shared" si="503"/>
        <v>67.3</v>
      </c>
      <c r="AA3977" s="4" t="str">
        <f>IF(J3977&gt;365,"Bereits abgewandert (Segment D)",IF(Z3977&gt;=Hilfswerte!$B$38,"Rot - akut gefaehrdet",IF(Z3977&gt;=Hilfswerte!$B$39,"Gelb - beobachten","Gruen - stabil")))</f>
        <v>Bereits abgewandert (Segment D)</v>
      </c>
    </row>
    <row r="3978" spans="1:27" ht="15" customHeight="1" x14ac:dyDescent="0.25">
      <c r="A3978" s="4" t="s">
        <v>4325</v>
      </c>
      <c r="B3978" s="4" t="s">
        <v>653</v>
      </c>
      <c r="C3978" s="4" t="s">
        <v>55</v>
      </c>
      <c r="D3978" s="4" t="s">
        <v>48</v>
      </c>
      <c r="E3978" s="4">
        <v>231</v>
      </c>
      <c r="F3978" s="4">
        <v>43.1</v>
      </c>
      <c r="G3978" s="4">
        <v>8.9</v>
      </c>
      <c r="H3978" s="4">
        <v>14487</v>
      </c>
      <c r="I3978" s="4">
        <v>1</v>
      </c>
      <c r="J3978" s="4">
        <v>261</v>
      </c>
      <c r="K3978" s="4">
        <v>1</v>
      </c>
      <c r="L3978" s="4">
        <v>-5</v>
      </c>
      <c r="M3978" s="4">
        <v>2</v>
      </c>
      <c r="N3978" s="4">
        <v>-10.6</v>
      </c>
      <c r="O3978" s="4">
        <f t="shared" si="496"/>
        <v>2</v>
      </c>
      <c r="P3978" s="4">
        <f t="shared" si="497"/>
        <v>1</v>
      </c>
      <c r="Q3978" s="4">
        <f t="shared" si="498"/>
        <v>5</v>
      </c>
      <c r="R3978" s="4">
        <f t="shared" si="499"/>
        <v>8</v>
      </c>
      <c r="S3978" s="4">
        <f t="shared" si="500"/>
        <v>68.7</v>
      </c>
      <c r="T3978" s="4" t="str">
        <f t="shared" si="501"/>
        <v>C - Entwicklungspotenzial</v>
      </c>
      <c r="U3978" s="4">
        <f>ROUND(((E3978-Hilfswerte!$B$20)/Hilfswerte!$B$21)+((F3978-Hilfswerte!$B$22)/Hilfswerte!$B$23)+((G3978-Hilfswerte!$B$24)/Hilfswerte!$B$25)+0.1*INDEX(Hilfswerte!$B$4:$B$15,MATCH(C3978,Hilfswerte!$A$4:$A$15,0)),2)</f>
        <v>0.83</v>
      </c>
      <c r="V3978" s="4">
        <f>ROUND(SQRT((((E3978-Hilfswerte!$B$20)/Hilfswerte!$B$21)-Hilfswerte!$B$28)^2+(((F3978-Hilfswerte!$B$22)/Hilfswerte!$B$23)-Hilfswerte!$B$29)^2+(((G3978-Hilfswerte!$B$24)/Hilfswerte!$B$25)-Hilfswerte!$B$30)^2),3)</f>
        <v>0.46800000000000003</v>
      </c>
      <c r="W3978" s="4">
        <f>ROUND(E3978*Hilfswerte!$B$31,0)</f>
        <v>47481</v>
      </c>
      <c r="X3978" s="4">
        <f t="shared" si="502"/>
        <v>32994</v>
      </c>
      <c r="Y3978" s="4" t="str">
        <f>IF(T3978="A - Top-Kunde","bereits Top-Kunde",IF(AND(V3978&lt;=Hilfswerte!$B$34,H3978&lt;0.5*W3978),"Hoch",IF(AND(V3978&lt;=Hilfswerte!$B$35,H3978&lt;0.7*W3978),"Mittel","Niedrig")))</f>
        <v>Hoch</v>
      </c>
      <c r="Z3978" s="4">
        <f t="shared" si="503"/>
        <v>20.3</v>
      </c>
      <c r="AA3978" s="4" t="str">
        <f>IF(J3978&gt;365,"Bereits abgewandert (Segment D)",IF(Z3978&gt;=Hilfswerte!$B$38,"Rot - akut gefaehrdet",IF(Z3978&gt;=Hilfswerte!$B$39,"Gelb - beobachten","Gruen - stabil")))</f>
        <v>Rot - akut gefaehrdet</v>
      </c>
    </row>
    <row r="3979" spans="1:27" ht="15" customHeight="1" x14ac:dyDescent="0.25">
      <c r="A3979" s="4" t="s">
        <v>4326</v>
      </c>
      <c r="B3979" s="4" t="s">
        <v>567</v>
      </c>
      <c r="C3979" s="4" t="s">
        <v>74</v>
      </c>
      <c r="D3979" s="4" t="s">
        <v>117</v>
      </c>
      <c r="E3979" s="4">
        <v>206</v>
      </c>
      <c r="F3979" s="4">
        <v>54.7</v>
      </c>
      <c r="G3979" s="4">
        <v>22.1</v>
      </c>
      <c r="H3979" s="4">
        <v>14310</v>
      </c>
      <c r="I3979" s="4">
        <v>4</v>
      </c>
      <c r="J3979" s="4">
        <v>127</v>
      </c>
      <c r="K3979" s="4">
        <v>0</v>
      </c>
      <c r="L3979" s="4">
        <v>-6</v>
      </c>
      <c r="M3979" s="4">
        <v>1</v>
      </c>
      <c r="N3979" s="4">
        <v>16.2</v>
      </c>
      <c r="O3979" s="4">
        <f t="shared" si="496"/>
        <v>3</v>
      </c>
      <c r="P3979" s="4">
        <f t="shared" si="497"/>
        <v>4</v>
      </c>
      <c r="Q3979" s="4">
        <f t="shared" si="498"/>
        <v>5</v>
      </c>
      <c r="R3979" s="4">
        <f t="shared" si="499"/>
        <v>12</v>
      </c>
      <c r="S3979" s="4">
        <f t="shared" si="500"/>
        <v>128.1</v>
      </c>
      <c r="T3979" s="4" t="str">
        <f t="shared" si="501"/>
        <v>A - Top-Kunde</v>
      </c>
      <c r="U3979" s="4">
        <f>ROUND(((E3979-Hilfswerte!$B$20)/Hilfswerte!$B$21)+((F3979-Hilfswerte!$B$22)/Hilfswerte!$B$23)+((G3979-Hilfswerte!$B$24)/Hilfswerte!$B$25)+0.1*INDEX(Hilfswerte!$B$4:$B$15,MATCH(C3979,Hilfswerte!$A$4:$A$15,0)),2)</f>
        <v>2.72</v>
      </c>
      <c r="V3979" s="4">
        <f>ROUND(SQRT((((E3979-Hilfswerte!$B$20)/Hilfswerte!$B$21)-Hilfswerte!$B$28)^2+(((F3979-Hilfswerte!$B$22)/Hilfswerte!$B$23)-Hilfswerte!$B$29)^2+(((G3979-Hilfswerte!$B$24)/Hilfswerte!$B$25)-Hilfswerte!$B$30)^2),3)</f>
        <v>1.764</v>
      </c>
      <c r="W3979" s="4">
        <f>ROUND(E3979*Hilfswerte!$B$31,0)</f>
        <v>42343</v>
      </c>
      <c r="X3979" s="4">
        <f t="shared" si="502"/>
        <v>28033</v>
      </c>
      <c r="Y3979" s="4" t="str">
        <f>IF(T3979="A - Top-Kunde","bereits Top-Kunde",IF(AND(V3979&lt;=Hilfswerte!$B$34,H3979&lt;0.5*W3979),"Hoch",IF(AND(V3979&lt;=Hilfswerte!$B$35,H3979&lt;0.7*W3979),"Mittel","Niedrig")))</f>
        <v>bereits Top-Kunde</v>
      </c>
      <c r="Z3979" s="4">
        <f t="shared" si="503"/>
        <v>6.4</v>
      </c>
      <c r="AA3979" s="4" t="str">
        <f>IF(J3979&gt;365,"Bereits abgewandert (Segment D)",IF(Z3979&gt;=Hilfswerte!$B$38,"Rot - akut gefaehrdet",IF(Z3979&gt;=Hilfswerte!$B$39,"Gelb - beobachten","Gruen - stabil")))</f>
        <v>Gruen - stabil</v>
      </c>
    </row>
    <row r="3980" spans="1:27" ht="15" customHeight="1" x14ac:dyDescent="0.25">
      <c r="A3980" s="4" t="s">
        <v>4327</v>
      </c>
      <c r="B3980" s="4" t="s">
        <v>76</v>
      </c>
      <c r="C3980" s="4" t="s">
        <v>51</v>
      </c>
      <c r="D3980" s="4" t="s">
        <v>30</v>
      </c>
      <c r="E3980" s="4">
        <v>66</v>
      </c>
      <c r="F3980" s="4">
        <v>9.4</v>
      </c>
      <c r="G3980" s="4">
        <v>8.9</v>
      </c>
      <c r="H3980" s="4">
        <v>7538</v>
      </c>
      <c r="I3980" s="4">
        <v>4</v>
      </c>
      <c r="J3980" s="4">
        <v>8</v>
      </c>
      <c r="K3980" s="4">
        <v>0</v>
      </c>
      <c r="L3980" s="4">
        <v>16</v>
      </c>
      <c r="M3980" s="4">
        <v>5</v>
      </c>
      <c r="N3980" s="4">
        <v>11.6</v>
      </c>
      <c r="O3980" s="4">
        <f t="shared" si="496"/>
        <v>5</v>
      </c>
      <c r="P3980" s="4">
        <f t="shared" si="497"/>
        <v>4</v>
      </c>
      <c r="Q3980" s="4">
        <f t="shared" si="498"/>
        <v>5</v>
      </c>
      <c r="R3980" s="4">
        <f t="shared" si="499"/>
        <v>14</v>
      </c>
      <c r="S3980" s="4">
        <f t="shared" si="500"/>
        <v>141</v>
      </c>
      <c r="T3980" s="4" t="str">
        <f t="shared" si="501"/>
        <v>A - Top-Kunde</v>
      </c>
      <c r="U3980" s="4">
        <f>ROUND(((E3980-Hilfswerte!$B$20)/Hilfswerte!$B$21)+((F3980-Hilfswerte!$B$22)/Hilfswerte!$B$23)+((G3980-Hilfswerte!$B$24)/Hilfswerte!$B$25)+0.1*INDEX(Hilfswerte!$B$4:$B$15,MATCH(C3980,Hilfswerte!$A$4:$A$15,0)),2)</f>
        <v>-0.43</v>
      </c>
      <c r="V3980" s="4">
        <f>ROUND(SQRT((((E3980-Hilfswerte!$B$20)/Hilfswerte!$B$21)-Hilfswerte!$B$28)^2+(((F3980-Hilfswerte!$B$22)/Hilfswerte!$B$23)-Hilfswerte!$B$29)^2+(((G3980-Hilfswerte!$B$24)/Hilfswerte!$B$25)-Hilfswerte!$B$30)^2),3)</f>
        <v>0.76300000000000001</v>
      </c>
      <c r="W3980" s="4">
        <f>ROUND(E3980*Hilfswerte!$B$31,0)</f>
        <v>13566</v>
      </c>
      <c r="X3980" s="4">
        <f t="shared" si="502"/>
        <v>6028</v>
      </c>
      <c r="Y3980" s="4" t="str">
        <f>IF(T3980="A - Top-Kunde","bereits Top-Kunde",IF(AND(V3980&lt;=Hilfswerte!$B$34,H3980&lt;0.5*W3980),"Hoch",IF(AND(V3980&lt;=Hilfswerte!$B$35,H3980&lt;0.7*W3980),"Mittel","Niedrig")))</f>
        <v>bereits Top-Kunde</v>
      </c>
      <c r="Z3980" s="4">
        <f t="shared" si="503"/>
        <v>3.6</v>
      </c>
      <c r="AA3980" s="4" t="str">
        <f>IF(J3980&gt;365,"Bereits abgewandert (Segment D)",IF(Z3980&gt;=Hilfswerte!$B$38,"Rot - akut gefaehrdet",IF(Z3980&gt;=Hilfswerte!$B$39,"Gelb - beobachten","Gruen - stabil")))</f>
        <v>Gruen - stabil</v>
      </c>
    </row>
    <row r="3981" spans="1:27" ht="15" customHeight="1" x14ac:dyDescent="0.25">
      <c r="A3981" s="4" t="s">
        <v>4328</v>
      </c>
      <c r="B3981" s="4" t="s">
        <v>46</v>
      </c>
      <c r="C3981" s="4" t="s">
        <v>89</v>
      </c>
      <c r="D3981" s="4" t="s">
        <v>30</v>
      </c>
      <c r="E3981" s="4">
        <v>193</v>
      </c>
      <c r="F3981" s="4">
        <v>37</v>
      </c>
      <c r="G3981" s="4">
        <v>3.7</v>
      </c>
      <c r="H3981" s="4">
        <v>21412</v>
      </c>
      <c r="I3981" s="4">
        <v>5</v>
      </c>
      <c r="J3981" s="4">
        <v>25</v>
      </c>
      <c r="K3981" s="4">
        <v>0</v>
      </c>
      <c r="L3981" s="4">
        <v>7</v>
      </c>
      <c r="M3981" s="4">
        <v>4</v>
      </c>
      <c r="N3981" s="4">
        <v>-17.8</v>
      </c>
      <c r="O3981" s="4">
        <f t="shared" si="496"/>
        <v>5</v>
      </c>
      <c r="P3981" s="4">
        <f t="shared" si="497"/>
        <v>5</v>
      </c>
      <c r="Q3981" s="4">
        <f t="shared" si="498"/>
        <v>5</v>
      </c>
      <c r="R3981" s="4">
        <f t="shared" si="499"/>
        <v>15</v>
      </c>
      <c r="S3981" s="4">
        <f t="shared" si="500"/>
        <v>139</v>
      </c>
      <c r="T3981" s="4" t="str">
        <f t="shared" si="501"/>
        <v>A - Top-Kunde</v>
      </c>
      <c r="U3981" s="4">
        <f>ROUND(((E3981-Hilfswerte!$B$20)/Hilfswerte!$B$21)+((F3981-Hilfswerte!$B$22)/Hilfswerte!$B$23)+((G3981-Hilfswerte!$B$24)/Hilfswerte!$B$25)+0.1*INDEX(Hilfswerte!$B$4:$B$15,MATCH(C3981,Hilfswerte!$A$4:$A$15,0)),2)</f>
        <v>-0.27</v>
      </c>
      <c r="V3981" s="4">
        <f>ROUND(SQRT((((E3981-Hilfswerte!$B$20)/Hilfswerte!$B$21)-Hilfswerte!$B$28)^2+(((F3981-Hilfswerte!$B$22)/Hilfswerte!$B$23)-Hilfswerte!$B$29)^2+(((G3981-Hilfswerte!$B$24)/Hilfswerte!$B$25)-Hilfswerte!$B$30)^2),3)</f>
        <v>1.198</v>
      </c>
      <c r="W3981" s="4">
        <f>ROUND(E3981*Hilfswerte!$B$31,0)</f>
        <v>39670</v>
      </c>
      <c r="X3981" s="4">
        <f t="shared" si="502"/>
        <v>18258</v>
      </c>
      <c r="Y3981" s="4" t="str">
        <f>IF(T3981="A - Top-Kunde","bereits Top-Kunde",IF(AND(V3981&lt;=Hilfswerte!$B$34,H3981&lt;0.5*W3981),"Hoch",IF(AND(V3981&lt;=Hilfswerte!$B$35,H3981&lt;0.7*W3981),"Mittel","Niedrig")))</f>
        <v>bereits Top-Kunde</v>
      </c>
      <c r="Z3981" s="4">
        <f t="shared" si="503"/>
        <v>9.8000000000000007</v>
      </c>
      <c r="AA3981" s="4" t="str">
        <f>IF(J3981&gt;365,"Bereits abgewandert (Segment D)",IF(Z3981&gt;=Hilfswerte!$B$38,"Rot - akut gefaehrdet",IF(Z3981&gt;=Hilfswerte!$B$39,"Gelb - beobachten","Gruen - stabil")))</f>
        <v>Gruen - stabil</v>
      </c>
    </row>
    <row r="3982" spans="1:27" ht="15" customHeight="1" x14ac:dyDescent="0.25">
      <c r="A3982" s="4" t="s">
        <v>4329</v>
      </c>
      <c r="B3982" s="4" t="s">
        <v>439</v>
      </c>
      <c r="C3982" s="4" t="s">
        <v>59</v>
      </c>
      <c r="D3982" s="4" t="s">
        <v>48</v>
      </c>
      <c r="E3982" s="4">
        <v>99</v>
      </c>
      <c r="F3982" s="4">
        <v>18.100000000000001</v>
      </c>
      <c r="G3982" s="4">
        <v>20.9</v>
      </c>
      <c r="H3982" s="4">
        <v>13285</v>
      </c>
      <c r="I3982" s="4">
        <v>1</v>
      </c>
      <c r="J3982" s="4">
        <v>200</v>
      </c>
      <c r="K3982" s="4">
        <v>0</v>
      </c>
      <c r="L3982" s="4">
        <v>10</v>
      </c>
      <c r="M3982" s="4">
        <v>4</v>
      </c>
      <c r="N3982" s="4">
        <v>-23.1</v>
      </c>
      <c r="O3982" s="4">
        <f t="shared" si="496"/>
        <v>2</v>
      </c>
      <c r="P3982" s="4">
        <f t="shared" si="497"/>
        <v>1</v>
      </c>
      <c r="Q3982" s="4">
        <f t="shared" si="498"/>
        <v>5</v>
      </c>
      <c r="R3982" s="4">
        <f t="shared" si="499"/>
        <v>8</v>
      </c>
      <c r="S3982" s="4">
        <f t="shared" si="500"/>
        <v>65.5</v>
      </c>
      <c r="T3982" s="4" t="str">
        <f t="shared" si="501"/>
        <v>C - Entwicklungspotenzial</v>
      </c>
      <c r="U3982" s="4">
        <f>ROUND(((E3982-Hilfswerte!$B$20)/Hilfswerte!$B$21)+((F3982-Hilfswerte!$B$22)/Hilfswerte!$B$23)+((G3982-Hilfswerte!$B$24)/Hilfswerte!$B$25)+0.1*INDEX(Hilfswerte!$B$4:$B$15,MATCH(C3982,Hilfswerte!$A$4:$A$15,0)),2)</f>
        <v>1.36</v>
      </c>
      <c r="V3982" s="4">
        <f>ROUND(SQRT((((E3982-Hilfswerte!$B$20)/Hilfswerte!$B$21)-Hilfswerte!$B$28)^2+(((F3982-Hilfswerte!$B$22)/Hilfswerte!$B$23)-Hilfswerte!$B$29)^2+(((G3982-Hilfswerte!$B$24)/Hilfswerte!$B$25)-Hilfswerte!$B$30)^2),3)</f>
        <v>1.605</v>
      </c>
      <c r="W3982" s="4">
        <f>ROUND(E3982*Hilfswerte!$B$31,0)</f>
        <v>20349</v>
      </c>
      <c r="X3982" s="4">
        <f t="shared" si="502"/>
        <v>7064</v>
      </c>
      <c r="Y3982" s="4" t="str">
        <f>IF(T3982="A - Top-Kunde","bereits Top-Kunde",IF(AND(V3982&lt;=Hilfswerte!$B$34,H3982&lt;0.5*W3982),"Hoch",IF(AND(V3982&lt;=Hilfswerte!$B$35,H3982&lt;0.7*W3982),"Mittel","Niedrig")))</f>
        <v>Niedrig</v>
      </c>
      <c r="Z3982" s="4">
        <f t="shared" si="503"/>
        <v>21.2</v>
      </c>
      <c r="AA3982" s="4" t="str">
        <f>IF(J3982&gt;365,"Bereits abgewandert (Segment D)",IF(Z3982&gt;=Hilfswerte!$B$38,"Rot - akut gefaehrdet",IF(Z3982&gt;=Hilfswerte!$B$39,"Gelb - beobachten","Gruen - stabil")))</f>
        <v>Rot - akut gefaehrdet</v>
      </c>
    </row>
    <row r="3983" spans="1:27" ht="15" customHeight="1" x14ac:dyDescent="0.25">
      <c r="A3983" s="4" t="s">
        <v>4330</v>
      </c>
      <c r="B3983" s="4" t="s">
        <v>152</v>
      </c>
      <c r="C3983" s="4" t="s">
        <v>51</v>
      </c>
      <c r="D3983" s="4" t="s">
        <v>30</v>
      </c>
      <c r="E3983" s="4">
        <v>44</v>
      </c>
      <c r="F3983" s="4">
        <v>8</v>
      </c>
      <c r="G3983" s="4">
        <v>10.7</v>
      </c>
      <c r="H3983" s="4">
        <v>22110</v>
      </c>
      <c r="I3983" s="4">
        <v>4</v>
      </c>
      <c r="J3983" s="4">
        <v>41</v>
      </c>
      <c r="K3983" s="4">
        <v>0</v>
      </c>
      <c r="L3983" s="4">
        <v>-2</v>
      </c>
      <c r="M3983" s="4">
        <v>5</v>
      </c>
      <c r="N3983" s="4">
        <v>14.1</v>
      </c>
      <c r="O3983" s="4">
        <f t="shared" si="496"/>
        <v>4</v>
      </c>
      <c r="P3983" s="4">
        <f t="shared" si="497"/>
        <v>4</v>
      </c>
      <c r="Q3983" s="4">
        <f t="shared" si="498"/>
        <v>5</v>
      </c>
      <c r="R3983" s="4">
        <f t="shared" si="499"/>
        <v>13</v>
      </c>
      <c r="S3983" s="4">
        <f t="shared" si="500"/>
        <v>137.1</v>
      </c>
      <c r="T3983" s="4" t="str">
        <f t="shared" si="501"/>
        <v>A - Top-Kunde</v>
      </c>
      <c r="U3983" s="4">
        <f>ROUND(((E3983-Hilfswerte!$B$20)/Hilfswerte!$B$21)+((F3983-Hilfswerte!$B$22)/Hilfswerte!$B$23)+((G3983-Hilfswerte!$B$24)/Hilfswerte!$B$25)+0.1*INDEX(Hilfswerte!$B$4:$B$15,MATCH(C3983,Hilfswerte!$A$4:$A$15,0)),2)</f>
        <v>-0.26</v>
      </c>
      <c r="V3983" s="4">
        <f>ROUND(SQRT((((E3983-Hilfswerte!$B$20)/Hilfswerte!$B$21)-Hilfswerte!$B$28)^2+(((F3983-Hilfswerte!$B$22)/Hilfswerte!$B$23)-Hilfswerte!$B$29)^2+(((G3983-Hilfswerte!$B$24)/Hilfswerte!$B$25)-Hilfswerte!$B$30)^2),3)</f>
        <v>0.755</v>
      </c>
      <c r="W3983" s="4">
        <f>ROUND(E3983*Hilfswerte!$B$31,0)</f>
        <v>9044</v>
      </c>
      <c r="X3983" s="4">
        <f t="shared" si="502"/>
        <v>0</v>
      </c>
      <c r="Y3983" s="4" t="str">
        <f>IF(T3983="A - Top-Kunde","bereits Top-Kunde",IF(AND(V3983&lt;=Hilfswerte!$B$34,H3983&lt;0.5*W3983),"Hoch",IF(AND(V3983&lt;=Hilfswerte!$B$35,H3983&lt;0.7*W3983),"Mittel","Niedrig")))</f>
        <v>bereits Top-Kunde</v>
      </c>
      <c r="Z3983" s="4">
        <f t="shared" si="503"/>
        <v>2.1</v>
      </c>
      <c r="AA3983" s="4" t="str">
        <f>IF(J3983&gt;365,"Bereits abgewandert (Segment D)",IF(Z3983&gt;=Hilfswerte!$B$38,"Rot - akut gefaehrdet",IF(Z3983&gt;=Hilfswerte!$B$39,"Gelb - beobachten","Gruen - stabil")))</f>
        <v>Gruen - stabil</v>
      </c>
    </row>
    <row r="3984" spans="1:27" ht="15" customHeight="1" x14ac:dyDescent="0.25">
      <c r="A3984" s="4" t="s">
        <v>4331</v>
      </c>
      <c r="B3984" s="4" t="s">
        <v>420</v>
      </c>
      <c r="C3984" s="4" t="s">
        <v>51</v>
      </c>
      <c r="D3984" s="4" t="s">
        <v>30</v>
      </c>
      <c r="E3984" s="4">
        <v>57</v>
      </c>
      <c r="F3984" s="4">
        <v>10.1</v>
      </c>
      <c r="G3984" s="4">
        <v>16.8</v>
      </c>
      <c r="H3984" s="4">
        <v>23076</v>
      </c>
      <c r="I3984" s="4">
        <v>7</v>
      </c>
      <c r="J3984" s="4">
        <v>6</v>
      </c>
      <c r="K3984" s="4">
        <v>0</v>
      </c>
      <c r="L3984" s="4">
        <v>24</v>
      </c>
      <c r="M3984" s="4">
        <v>5</v>
      </c>
      <c r="N3984" s="4">
        <v>-25.4</v>
      </c>
      <c r="O3984" s="4">
        <f t="shared" si="496"/>
        <v>5</v>
      </c>
      <c r="P3984" s="4">
        <f t="shared" si="497"/>
        <v>5</v>
      </c>
      <c r="Q3984" s="4">
        <f t="shared" si="498"/>
        <v>5</v>
      </c>
      <c r="R3984" s="4">
        <f t="shared" si="499"/>
        <v>15</v>
      </c>
      <c r="S3984" s="4">
        <f t="shared" si="500"/>
        <v>130.1</v>
      </c>
      <c r="T3984" s="4" t="str">
        <f t="shared" si="501"/>
        <v>A - Top-Kunde</v>
      </c>
      <c r="U3984" s="4">
        <f>ROUND(((E3984-Hilfswerte!$B$20)/Hilfswerte!$B$21)+((F3984-Hilfswerte!$B$22)/Hilfswerte!$B$23)+((G3984-Hilfswerte!$B$24)/Hilfswerte!$B$25)+0.1*INDEX(Hilfswerte!$B$4:$B$15,MATCH(C3984,Hilfswerte!$A$4:$A$15,0)),2)</f>
        <v>0.8</v>
      </c>
      <c r="V3984" s="4">
        <f>ROUND(SQRT((((E3984-Hilfswerte!$B$20)/Hilfswerte!$B$21)-Hilfswerte!$B$28)^2+(((F3984-Hilfswerte!$B$22)/Hilfswerte!$B$23)-Hilfswerte!$B$29)^2+(((G3984-Hilfswerte!$B$24)/Hilfswerte!$B$25)-Hilfswerte!$B$30)^2),3)</f>
        <v>1.121</v>
      </c>
      <c r="W3984" s="4">
        <f>ROUND(E3984*Hilfswerte!$B$31,0)</f>
        <v>11716</v>
      </c>
      <c r="X3984" s="4">
        <f t="shared" si="502"/>
        <v>0</v>
      </c>
      <c r="Y3984" s="4" t="str">
        <f>IF(T3984="A - Top-Kunde","bereits Top-Kunde",IF(AND(V3984&lt;=Hilfswerte!$B$34,H3984&lt;0.5*W3984),"Hoch",IF(AND(V3984&lt;=Hilfswerte!$B$35,H3984&lt;0.7*W3984),"Mittel","Niedrig")))</f>
        <v>bereits Top-Kunde</v>
      </c>
      <c r="Z3984" s="4">
        <f t="shared" si="503"/>
        <v>15.3</v>
      </c>
      <c r="AA3984" s="4" t="str">
        <f>IF(J3984&gt;365,"Bereits abgewandert (Segment D)",IF(Z3984&gt;=Hilfswerte!$B$38,"Rot - akut gefaehrdet",IF(Z3984&gt;=Hilfswerte!$B$39,"Gelb - beobachten","Gruen - stabil")))</f>
        <v>Gelb - beobachten</v>
      </c>
    </row>
    <row r="3985" spans="1:27" ht="15" customHeight="1" x14ac:dyDescent="0.25">
      <c r="A3985" s="4" t="s">
        <v>4332</v>
      </c>
      <c r="B3985" s="4" t="s">
        <v>611</v>
      </c>
      <c r="C3985" s="4" t="s">
        <v>74</v>
      </c>
      <c r="D3985" s="4" t="s">
        <v>122</v>
      </c>
      <c r="E3985" s="4">
        <v>19</v>
      </c>
      <c r="F3985" s="4">
        <v>2.4</v>
      </c>
      <c r="G3985" s="4">
        <v>6.4</v>
      </c>
      <c r="H3985" s="4">
        <v>2305</v>
      </c>
      <c r="I3985" s="4">
        <v>2</v>
      </c>
      <c r="J3985" s="4">
        <v>51</v>
      </c>
      <c r="K3985" s="4">
        <v>0</v>
      </c>
      <c r="L3985" s="4">
        <v>27</v>
      </c>
      <c r="M3985" s="4">
        <v>6</v>
      </c>
      <c r="N3985" s="4">
        <v>-5.6</v>
      </c>
      <c r="O3985" s="4">
        <f t="shared" si="496"/>
        <v>4</v>
      </c>
      <c r="P3985" s="4">
        <f t="shared" si="497"/>
        <v>2</v>
      </c>
      <c r="Q3985" s="4">
        <f t="shared" si="498"/>
        <v>3</v>
      </c>
      <c r="R3985" s="4">
        <f t="shared" si="499"/>
        <v>9</v>
      </c>
      <c r="S3985" s="4">
        <f t="shared" si="500"/>
        <v>79.099999999999994</v>
      </c>
      <c r="T3985" s="4" t="str">
        <f t="shared" si="501"/>
        <v>C - Entwicklungspotenzial</v>
      </c>
      <c r="U3985" s="4">
        <f>ROUND(((E3985-Hilfswerte!$B$20)/Hilfswerte!$B$21)+((F3985-Hilfswerte!$B$22)/Hilfswerte!$B$23)+((G3985-Hilfswerte!$B$24)/Hilfswerte!$B$25)+0.1*INDEX(Hilfswerte!$B$4:$B$15,MATCH(C3985,Hilfswerte!$A$4:$A$15,0)),2)</f>
        <v>-1.52</v>
      </c>
      <c r="V3985" s="4">
        <f>ROUND(SQRT((((E3985-Hilfswerte!$B$20)/Hilfswerte!$B$21)-Hilfswerte!$B$28)^2+(((F3985-Hilfswerte!$B$22)/Hilfswerte!$B$23)-Hilfswerte!$B$29)^2+(((G3985-Hilfswerte!$B$24)/Hilfswerte!$B$25)-Hilfswerte!$B$30)^2),3)</f>
        <v>1.179</v>
      </c>
      <c r="W3985" s="4">
        <f>ROUND(E3985*Hilfswerte!$B$31,0)</f>
        <v>3905</v>
      </c>
      <c r="X3985" s="4">
        <f t="shared" si="502"/>
        <v>1600</v>
      </c>
      <c r="Y3985" s="4" t="str">
        <f>IF(T3985="A - Top-Kunde","bereits Top-Kunde",IF(AND(V3985&lt;=Hilfswerte!$B$34,H3985&lt;0.5*W3985),"Hoch",IF(AND(V3985&lt;=Hilfswerte!$B$35,H3985&lt;0.7*W3985),"Mittel","Niedrig")))</f>
        <v>Niedrig</v>
      </c>
      <c r="Z3985" s="4">
        <f t="shared" si="503"/>
        <v>10.199999999999999</v>
      </c>
      <c r="AA3985" s="4" t="str">
        <f>IF(J3985&gt;365,"Bereits abgewandert (Segment D)",IF(Z3985&gt;=Hilfswerte!$B$38,"Rot - akut gefaehrdet",IF(Z3985&gt;=Hilfswerte!$B$39,"Gelb - beobachten","Gruen - stabil")))</f>
        <v>Gruen - stabil</v>
      </c>
    </row>
    <row r="3986" spans="1:27" ht="15" customHeight="1" x14ac:dyDescent="0.25">
      <c r="A3986" s="4" t="s">
        <v>4333</v>
      </c>
      <c r="B3986" s="4" t="s">
        <v>300</v>
      </c>
      <c r="C3986" s="4" t="s">
        <v>29</v>
      </c>
      <c r="D3986" s="4" t="s">
        <v>30</v>
      </c>
      <c r="E3986" s="4">
        <v>401</v>
      </c>
      <c r="F3986" s="4">
        <v>48.1</v>
      </c>
      <c r="G3986" s="4">
        <v>9.1999999999999993</v>
      </c>
      <c r="H3986" s="4">
        <v>61205</v>
      </c>
      <c r="I3986" s="4">
        <v>9</v>
      </c>
      <c r="J3986" s="4">
        <v>30</v>
      </c>
      <c r="K3986" s="4">
        <v>1</v>
      </c>
      <c r="L3986" s="4">
        <v>40</v>
      </c>
      <c r="M3986" s="4">
        <v>2</v>
      </c>
      <c r="N3986" s="4">
        <v>0.7</v>
      </c>
      <c r="O3986" s="4">
        <f t="shared" si="496"/>
        <v>5</v>
      </c>
      <c r="P3986" s="4">
        <f t="shared" si="497"/>
        <v>5</v>
      </c>
      <c r="Q3986" s="4">
        <f t="shared" si="498"/>
        <v>5</v>
      </c>
      <c r="R3986" s="4">
        <f t="shared" si="499"/>
        <v>15</v>
      </c>
      <c r="S3986" s="4">
        <f t="shared" si="500"/>
        <v>132.4</v>
      </c>
      <c r="T3986" s="4" t="str">
        <f t="shared" si="501"/>
        <v>A - Top-Kunde</v>
      </c>
      <c r="U3986" s="4">
        <f>ROUND(((E3986-Hilfswerte!$B$20)/Hilfswerte!$B$21)+((F3986-Hilfswerte!$B$22)/Hilfswerte!$B$23)+((G3986-Hilfswerte!$B$24)/Hilfswerte!$B$25)+0.1*INDEX(Hilfswerte!$B$4:$B$15,MATCH(C3986,Hilfswerte!$A$4:$A$15,0)),2)</f>
        <v>1.67</v>
      </c>
      <c r="V3986" s="4">
        <f>ROUND(SQRT((((E3986-Hilfswerte!$B$20)/Hilfswerte!$B$21)-Hilfswerte!$B$28)^2+(((F3986-Hilfswerte!$B$22)/Hilfswerte!$B$23)-Hilfswerte!$B$29)^2+(((G3986-Hilfswerte!$B$24)/Hilfswerte!$B$25)-Hilfswerte!$B$30)^2),3)</f>
        <v>1.0660000000000001</v>
      </c>
      <c r="W3986" s="4">
        <f>ROUND(E3986*Hilfswerte!$B$31,0)</f>
        <v>82424</v>
      </c>
      <c r="X3986" s="4">
        <f t="shared" si="502"/>
        <v>21219</v>
      </c>
      <c r="Y3986" s="4" t="str">
        <f>IF(T3986="A - Top-Kunde","bereits Top-Kunde",IF(AND(V3986&lt;=Hilfswerte!$B$34,H3986&lt;0.5*W3986),"Hoch",IF(AND(V3986&lt;=Hilfswerte!$B$35,H3986&lt;0.7*W3986),"Mittel","Niedrig")))</f>
        <v>bereits Top-Kunde</v>
      </c>
      <c r="Z3986" s="4">
        <f t="shared" si="503"/>
        <v>12.5</v>
      </c>
      <c r="AA3986" s="4" t="str">
        <f>IF(J3986&gt;365,"Bereits abgewandert (Segment D)",IF(Z3986&gt;=Hilfswerte!$B$38,"Rot - akut gefaehrdet",IF(Z3986&gt;=Hilfswerte!$B$39,"Gelb - beobachten","Gruen - stabil")))</f>
        <v>Gruen - stabil</v>
      </c>
    </row>
    <row r="3987" spans="1:27" ht="15" customHeight="1" x14ac:dyDescent="0.25">
      <c r="A3987" s="4" t="s">
        <v>4334</v>
      </c>
      <c r="B3987" s="4" t="s">
        <v>897</v>
      </c>
      <c r="C3987" s="4" t="s">
        <v>89</v>
      </c>
      <c r="D3987" s="4" t="s">
        <v>30</v>
      </c>
      <c r="E3987" s="4">
        <v>25</v>
      </c>
      <c r="F3987" s="4">
        <v>5.8</v>
      </c>
      <c r="G3987" s="4">
        <v>16.100000000000001</v>
      </c>
      <c r="H3987" s="4">
        <v>3995</v>
      </c>
      <c r="I3987" s="4">
        <v>2</v>
      </c>
      <c r="J3987" s="4">
        <v>124</v>
      </c>
      <c r="K3987" s="4">
        <v>0</v>
      </c>
      <c r="L3987" s="4">
        <v>17</v>
      </c>
      <c r="M3987" s="4">
        <v>4</v>
      </c>
      <c r="N3987" s="4">
        <v>7.8</v>
      </c>
      <c r="O3987" s="4">
        <f t="shared" si="496"/>
        <v>3</v>
      </c>
      <c r="P3987" s="4">
        <f t="shared" si="497"/>
        <v>2</v>
      </c>
      <c r="Q3987" s="4">
        <f t="shared" si="498"/>
        <v>4</v>
      </c>
      <c r="R3987" s="4">
        <f t="shared" si="499"/>
        <v>9</v>
      </c>
      <c r="S3987" s="4">
        <f t="shared" si="500"/>
        <v>88.8</v>
      </c>
      <c r="T3987" s="4" t="str">
        <f t="shared" si="501"/>
        <v>C - Entwicklungspotenzial</v>
      </c>
      <c r="U3987" s="4">
        <f>ROUND(((E3987-Hilfswerte!$B$20)/Hilfswerte!$B$21)+((F3987-Hilfswerte!$B$22)/Hilfswerte!$B$23)+((G3987-Hilfswerte!$B$24)/Hilfswerte!$B$25)+0.1*INDEX(Hilfswerte!$B$4:$B$15,MATCH(C3987,Hilfswerte!$A$4:$A$15,0)),2)</f>
        <v>0.42</v>
      </c>
      <c r="V3987" s="4">
        <f>ROUND(SQRT((((E3987-Hilfswerte!$B$20)/Hilfswerte!$B$21)-Hilfswerte!$B$28)^2+(((F3987-Hilfswerte!$B$22)/Hilfswerte!$B$23)-Hilfswerte!$B$29)^2+(((G3987-Hilfswerte!$B$24)/Hilfswerte!$B$25)-Hilfswerte!$B$30)^2),3)</f>
        <v>1.1419999999999999</v>
      </c>
      <c r="W3987" s="4">
        <f>ROUND(E3987*Hilfswerte!$B$31,0)</f>
        <v>5139</v>
      </c>
      <c r="X3987" s="4">
        <f t="shared" si="502"/>
        <v>1144</v>
      </c>
      <c r="Y3987" s="4" t="str">
        <f>IF(T3987="A - Top-Kunde","bereits Top-Kunde",IF(AND(V3987&lt;=Hilfswerte!$B$34,H3987&lt;0.5*W3987),"Hoch",IF(AND(V3987&lt;=Hilfswerte!$B$35,H3987&lt;0.7*W3987),"Mittel","Niedrig")))</f>
        <v>Niedrig</v>
      </c>
      <c r="Z3987" s="4">
        <f t="shared" si="503"/>
        <v>9.6</v>
      </c>
      <c r="AA3987" s="4" t="str">
        <f>IF(J3987&gt;365,"Bereits abgewandert (Segment D)",IF(Z3987&gt;=Hilfswerte!$B$38,"Rot - akut gefaehrdet",IF(Z3987&gt;=Hilfswerte!$B$39,"Gelb - beobachten","Gruen - stabil")))</f>
        <v>Gruen - stabil</v>
      </c>
    </row>
    <row r="3988" spans="1:27" ht="15" customHeight="1" x14ac:dyDescent="0.25">
      <c r="A3988" s="4" t="s">
        <v>4335</v>
      </c>
      <c r="B3988" s="4" t="s">
        <v>267</v>
      </c>
      <c r="C3988" s="4" t="s">
        <v>62</v>
      </c>
      <c r="D3988" s="4" t="s">
        <v>52</v>
      </c>
      <c r="E3988" s="4">
        <v>93</v>
      </c>
      <c r="F3988" s="4">
        <v>10.199999999999999</v>
      </c>
      <c r="G3988" s="4">
        <v>13.5</v>
      </c>
      <c r="H3988" s="4">
        <v>17369</v>
      </c>
      <c r="I3988" s="4">
        <v>3</v>
      </c>
      <c r="J3988" s="4">
        <v>10</v>
      </c>
      <c r="K3988" s="4">
        <v>1</v>
      </c>
      <c r="L3988" s="4">
        <v>-1</v>
      </c>
      <c r="M3988" s="4">
        <v>3</v>
      </c>
      <c r="N3988" s="4">
        <v>-21.1</v>
      </c>
      <c r="O3988" s="4">
        <f t="shared" si="496"/>
        <v>5</v>
      </c>
      <c r="P3988" s="4">
        <f t="shared" si="497"/>
        <v>3</v>
      </c>
      <c r="Q3988" s="4">
        <f t="shared" si="498"/>
        <v>5</v>
      </c>
      <c r="R3988" s="4">
        <f t="shared" si="499"/>
        <v>13</v>
      </c>
      <c r="S3988" s="4">
        <f t="shared" si="500"/>
        <v>113.5</v>
      </c>
      <c r="T3988" s="4" t="str">
        <f t="shared" si="501"/>
        <v>B - Kernkunde</v>
      </c>
      <c r="U3988" s="4">
        <f>ROUND(((E3988-Hilfswerte!$B$20)/Hilfswerte!$B$21)+((F3988-Hilfswerte!$B$22)/Hilfswerte!$B$23)+((G3988-Hilfswerte!$B$24)/Hilfswerte!$B$25)+0.1*INDEX(Hilfswerte!$B$4:$B$15,MATCH(C3988,Hilfswerte!$A$4:$A$15,0)),2)</f>
        <v>0.5</v>
      </c>
      <c r="V3988" s="4">
        <f>ROUND(SQRT((((E3988-Hilfswerte!$B$20)/Hilfswerte!$B$21)-Hilfswerte!$B$28)^2+(((F3988-Hilfswerte!$B$22)/Hilfswerte!$B$23)-Hilfswerte!$B$29)^2+(((G3988-Hilfswerte!$B$24)/Hilfswerte!$B$25)-Hilfswerte!$B$30)^2),3)</f>
        <v>0.69199999999999995</v>
      </c>
      <c r="W3988" s="4">
        <f>ROUND(E3988*Hilfswerte!$B$31,0)</f>
        <v>19116</v>
      </c>
      <c r="X3988" s="4">
        <f t="shared" si="502"/>
        <v>1747</v>
      </c>
      <c r="Y3988" s="4" t="str">
        <f>IF(T3988="A - Top-Kunde","bereits Top-Kunde",IF(AND(V3988&lt;=Hilfswerte!$B$34,H3988&lt;0.5*W3988),"Hoch",IF(AND(V3988&lt;=Hilfswerte!$B$35,H3988&lt;0.7*W3988),"Mittel","Niedrig")))</f>
        <v>Niedrig</v>
      </c>
      <c r="Z3988" s="4">
        <f t="shared" si="503"/>
        <v>11.9</v>
      </c>
      <c r="AA3988" s="4" t="str">
        <f>IF(J3988&gt;365,"Bereits abgewandert (Segment D)",IF(Z3988&gt;=Hilfswerte!$B$38,"Rot - akut gefaehrdet",IF(Z3988&gt;=Hilfswerte!$B$39,"Gelb - beobachten","Gruen - stabil")))</f>
        <v>Gruen - stabil</v>
      </c>
    </row>
    <row r="3989" spans="1:27" ht="15" customHeight="1" x14ac:dyDescent="0.25">
      <c r="A3989" s="4" t="s">
        <v>4336</v>
      </c>
      <c r="B3989" s="4" t="s">
        <v>275</v>
      </c>
      <c r="C3989" s="4" t="s">
        <v>55</v>
      </c>
      <c r="D3989" s="4" t="s">
        <v>30</v>
      </c>
      <c r="E3989" s="4">
        <v>382</v>
      </c>
      <c r="F3989" s="4">
        <v>65.5</v>
      </c>
      <c r="G3989" s="4">
        <v>20.2</v>
      </c>
      <c r="H3989" s="4">
        <v>57070</v>
      </c>
      <c r="I3989" s="4">
        <v>2</v>
      </c>
      <c r="J3989" s="4">
        <v>154</v>
      </c>
      <c r="K3989" s="4">
        <v>0</v>
      </c>
      <c r="L3989" s="4">
        <v>9</v>
      </c>
      <c r="M3989" s="4">
        <v>5</v>
      </c>
      <c r="N3989" s="4">
        <v>-7.7</v>
      </c>
      <c r="O3989" s="4">
        <f t="shared" si="496"/>
        <v>3</v>
      </c>
      <c r="P3989" s="4">
        <f t="shared" si="497"/>
        <v>2</v>
      </c>
      <c r="Q3989" s="4">
        <f t="shared" si="498"/>
        <v>5</v>
      </c>
      <c r="R3989" s="4">
        <f t="shared" si="499"/>
        <v>10</v>
      </c>
      <c r="S3989" s="4">
        <f t="shared" si="500"/>
        <v>93.5</v>
      </c>
      <c r="T3989" s="4" t="str">
        <f t="shared" si="501"/>
        <v>C - Entwicklungspotenzial</v>
      </c>
      <c r="U3989" s="4">
        <f>ROUND(((E3989-Hilfswerte!$B$20)/Hilfswerte!$B$21)+((F3989-Hilfswerte!$B$22)/Hilfswerte!$B$23)+((G3989-Hilfswerte!$B$24)/Hilfswerte!$B$25)+0.1*INDEX(Hilfswerte!$B$4:$B$15,MATCH(C3989,Hilfswerte!$A$4:$A$15,0)),2)</f>
        <v>3.68</v>
      </c>
      <c r="V3989" s="4">
        <f>ROUND(SQRT((((E3989-Hilfswerte!$B$20)/Hilfswerte!$B$21)-Hilfswerte!$B$28)^2+(((F3989-Hilfswerte!$B$22)/Hilfswerte!$B$23)-Hilfswerte!$B$29)^2+(((G3989-Hilfswerte!$B$24)/Hilfswerte!$B$25)-Hilfswerte!$B$30)^2),3)</f>
        <v>1.77</v>
      </c>
      <c r="W3989" s="4">
        <f>ROUND(E3989*Hilfswerte!$B$31,0)</f>
        <v>78519</v>
      </c>
      <c r="X3989" s="4">
        <f t="shared" si="502"/>
        <v>21449</v>
      </c>
      <c r="Y3989" s="4" t="str">
        <f>IF(T3989="A - Top-Kunde","bereits Top-Kunde",IF(AND(V3989&lt;=Hilfswerte!$B$34,H3989&lt;0.5*W3989),"Hoch",IF(AND(V3989&lt;=Hilfswerte!$B$35,H3989&lt;0.7*W3989),"Mittel","Niedrig")))</f>
        <v>Niedrig</v>
      </c>
      <c r="Z3989" s="4">
        <f t="shared" si="503"/>
        <v>12.6</v>
      </c>
      <c r="AA3989" s="4" t="str">
        <f>IF(J3989&gt;365,"Bereits abgewandert (Segment D)",IF(Z3989&gt;=Hilfswerte!$B$38,"Rot - akut gefaehrdet",IF(Z3989&gt;=Hilfswerte!$B$39,"Gelb - beobachten","Gruen - stabil")))</f>
        <v>Gruen - stabil</v>
      </c>
    </row>
    <row r="3990" spans="1:27" ht="15" customHeight="1" x14ac:dyDescent="0.25">
      <c r="A3990" s="4" t="s">
        <v>4337</v>
      </c>
      <c r="B3990" s="4" t="s">
        <v>1157</v>
      </c>
      <c r="C3990" s="4" t="s">
        <v>55</v>
      </c>
      <c r="D3990" s="4" t="s">
        <v>30</v>
      </c>
      <c r="E3990" s="4">
        <v>36</v>
      </c>
      <c r="F3990" s="4">
        <v>5</v>
      </c>
      <c r="G3990" s="4">
        <v>22.6</v>
      </c>
      <c r="H3990" s="4">
        <v>9142</v>
      </c>
      <c r="I3990" s="4">
        <v>6</v>
      </c>
      <c r="J3990" s="4">
        <v>70</v>
      </c>
      <c r="K3990" s="4">
        <v>1</v>
      </c>
      <c r="L3990" s="4">
        <v>14</v>
      </c>
      <c r="M3990" s="4">
        <v>6</v>
      </c>
      <c r="N3990" s="4">
        <v>-15</v>
      </c>
      <c r="O3990" s="4">
        <f t="shared" si="496"/>
        <v>4</v>
      </c>
      <c r="P3990" s="4">
        <f t="shared" si="497"/>
        <v>5</v>
      </c>
      <c r="Q3990" s="4">
        <f t="shared" si="498"/>
        <v>5</v>
      </c>
      <c r="R3990" s="4">
        <f t="shared" si="499"/>
        <v>14</v>
      </c>
      <c r="S3990" s="4">
        <f t="shared" si="500"/>
        <v>122.3</v>
      </c>
      <c r="T3990" s="4" t="str">
        <f t="shared" si="501"/>
        <v>B - Kernkunde</v>
      </c>
      <c r="U3990" s="4">
        <f>ROUND(((E3990-Hilfswerte!$B$20)/Hilfswerte!$B$21)+((F3990-Hilfswerte!$B$22)/Hilfswerte!$B$23)+((G3990-Hilfswerte!$B$24)/Hilfswerte!$B$25)+0.1*INDEX(Hilfswerte!$B$4:$B$15,MATCH(C3990,Hilfswerte!$A$4:$A$15,0)),2)</f>
        <v>1.49</v>
      </c>
      <c r="V3990" s="4">
        <f>ROUND(SQRT((((E3990-Hilfswerte!$B$20)/Hilfswerte!$B$21)-Hilfswerte!$B$28)^2+(((F3990-Hilfswerte!$B$22)/Hilfswerte!$B$23)-Hilfswerte!$B$29)^2+(((G3990-Hilfswerte!$B$24)/Hilfswerte!$B$25)-Hilfswerte!$B$30)^2),3)</f>
        <v>1.9830000000000001</v>
      </c>
      <c r="W3990" s="4">
        <f>ROUND(E3990*Hilfswerte!$B$31,0)</f>
        <v>7400</v>
      </c>
      <c r="X3990" s="4">
        <f t="shared" si="502"/>
        <v>0</v>
      </c>
      <c r="Y3990" s="4" t="str">
        <f>IF(T3990="A - Top-Kunde","bereits Top-Kunde",IF(AND(V3990&lt;=Hilfswerte!$B$34,H3990&lt;0.5*W3990),"Hoch",IF(AND(V3990&lt;=Hilfswerte!$B$35,H3990&lt;0.7*W3990),"Mittel","Niedrig")))</f>
        <v>Niedrig</v>
      </c>
      <c r="Z3990" s="4">
        <f t="shared" si="503"/>
        <v>15.3</v>
      </c>
      <c r="AA3990" s="4" t="str">
        <f>IF(J3990&gt;365,"Bereits abgewandert (Segment D)",IF(Z3990&gt;=Hilfswerte!$B$38,"Rot - akut gefaehrdet",IF(Z3990&gt;=Hilfswerte!$B$39,"Gelb - beobachten","Gruen - stabil")))</f>
        <v>Gelb - beobachten</v>
      </c>
    </row>
    <row r="3991" spans="1:27" ht="15" customHeight="1" x14ac:dyDescent="0.25">
      <c r="A3991" s="4" t="s">
        <v>4338</v>
      </c>
      <c r="B3991" s="4" t="s">
        <v>174</v>
      </c>
      <c r="C3991" s="4" t="s">
        <v>38</v>
      </c>
      <c r="D3991" s="4" t="s">
        <v>30</v>
      </c>
      <c r="E3991" s="4">
        <v>20</v>
      </c>
      <c r="F3991" s="4">
        <v>6.9</v>
      </c>
      <c r="G3991" s="4">
        <v>12.5</v>
      </c>
      <c r="H3991" s="4">
        <v>0</v>
      </c>
      <c r="I3991" s="4">
        <v>0</v>
      </c>
      <c r="J3991" s="4">
        <v>985</v>
      </c>
      <c r="K3991" s="4">
        <v>0</v>
      </c>
      <c r="L3991" s="4">
        <v>10</v>
      </c>
      <c r="M3991" s="4">
        <v>0</v>
      </c>
      <c r="N3991" s="4">
        <v>-75</v>
      </c>
      <c r="O3991" s="4">
        <f t="shared" si="496"/>
        <v>1</v>
      </c>
      <c r="P3991" s="4">
        <f t="shared" si="497"/>
        <v>1</v>
      </c>
      <c r="Q3991" s="4">
        <f t="shared" si="498"/>
        <v>1</v>
      </c>
      <c r="R3991" s="4">
        <f t="shared" si="499"/>
        <v>3</v>
      </c>
      <c r="S3991" s="4">
        <f t="shared" si="500"/>
        <v>-10.5</v>
      </c>
      <c r="T3991" s="4" t="str">
        <f t="shared" si="501"/>
        <v>D - Abwanderungsrisiko</v>
      </c>
      <c r="U3991" s="4">
        <f>ROUND(((E3991-Hilfswerte!$B$20)/Hilfswerte!$B$21)+((F3991-Hilfswerte!$B$22)/Hilfswerte!$B$23)+((G3991-Hilfswerte!$B$24)/Hilfswerte!$B$25)+0.1*INDEX(Hilfswerte!$B$4:$B$15,MATCH(C3991,Hilfswerte!$A$4:$A$15,0)),2)</f>
        <v>-0.1</v>
      </c>
      <c r="V3991" s="4">
        <f>ROUND(SQRT((((E3991-Hilfswerte!$B$20)/Hilfswerte!$B$21)-Hilfswerte!$B$28)^2+(((F3991-Hilfswerte!$B$22)/Hilfswerte!$B$23)-Hilfswerte!$B$29)^2+(((G3991-Hilfswerte!$B$24)/Hilfswerte!$B$25)-Hilfswerte!$B$30)^2),3)</f>
        <v>0.86399999999999999</v>
      </c>
      <c r="W3991" s="4">
        <f>ROUND(E3991*Hilfswerte!$B$31,0)</f>
        <v>4111</v>
      </c>
      <c r="X3991" s="4">
        <f t="shared" si="502"/>
        <v>4111</v>
      </c>
      <c r="Y3991" s="4" t="str">
        <f>IF(T3991="A - Top-Kunde","bereits Top-Kunde",IF(AND(V3991&lt;=Hilfswerte!$B$34,H3991&lt;0.5*W3991),"Hoch",IF(AND(V3991&lt;=Hilfswerte!$B$35,H3991&lt;0.7*W3991),"Mittel","Niedrig")))</f>
        <v>Mittel</v>
      </c>
      <c r="Z3991" s="4">
        <f t="shared" si="503"/>
        <v>81.3</v>
      </c>
      <c r="AA3991" s="4" t="str">
        <f>IF(J3991&gt;365,"Bereits abgewandert (Segment D)",IF(Z3991&gt;=Hilfswerte!$B$38,"Rot - akut gefaehrdet",IF(Z3991&gt;=Hilfswerte!$B$39,"Gelb - beobachten","Gruen - stabil")))</f>
        <v>Bereits abgewandert (Segment D)</v>
      </c>
    </row>
    <row r="3992" spans="1:27" ht="15" customHeight="1" x14ac:dyDescent="0.25">
      <c r="A3992" s="4" t="s">
        <v>4339</v>
      </c>
      <c r="B3992" s="4" t="s">
        <v>384</v>
      </c>
      <c r="C3992" s="4" t="s">
        <v>51</v>
      </c>
      <c r="D3992" s="4" t="s">
        <v>178</v>
      </c>
      <c r="E3992" s="4">
        <v>49</v>
      </c>
      <c r="F3992" s="4">
        <v>18.5</v>
      </c>
      <c r="G3992" s="4">
        <v>17.899999999999999</v>
      </c>
      <c r="H3992" s="4">
        <v>27256</v>
      </c>
      <c r="I3992" s="4">
        <v>3</v>
      </c>
      <c r="J3992" s="4">
        <v>20</v>
      </c>
      <c r="K3992" s="4">
        <v>0</v>
      </c>
      <c r="L3992" s="4">
        <v>17</v>
      </c>
      <c r="M3992" s="4">
        <v>5</v>
      </c>
      <c r="N3992" s="4">
        <v>-9.6</v>
      </c>
      <c r="O3992" s="4">
        <f t="shared" si="496"/>
        <v>5</v>
      </c>
      <c r="P3992" s="4">
        <f t="shared" si="497"/>
        <v>3</v>
      </c>
      <c r="Q3992" s="4">
        <f t="shared" si="498"/>
        <v>5</v>
      </c>
      <c r="R3992" s="4">
        <f t="shared" si="499"/>
        <v>13</v>
      </c>
      <c r="S3992" s="4">
        <f t="shared" si="500"/>
        <v>120.1</v>
      </c>
      <c r="T3992" s="4" t="str">
        <f t="shared" si="501"/>
        <v>B - Kernkunde</v>
      </c>
      <c r="U3992" s="4">
        <f>ROUND(((E3992-Hilfswerte!$B$20)/Hilfswerte!$B$21)+((F3992-Hilfswerte!$B$22)/Hilfswerte!$B$23)+((G3992-Hilfswerte!$B$24)/Hilfswerte!$B$25)+0.1*INDEX(Hilfswerte!$B$4:$B$15,MATCH(C3992,Hilfswerte!$A$4:$A$15,0)),2)</f>
        <v>1.0900000000000001</v>
      </c>
      <c r="V3992" s="4">
        <f>ROUND(SQRT((((E3992-Hilfswerte!$B$20)/Hilfswerte!$B$21)-Hilfswerte!$B$28)^2+(((F3992-Hilfswerte!$B$22)/Hilfswerte!$B$23)-Hilfswerte!$B$29)^2+(((G3992-Hilfswerte!$B$24)/Hilfswerte!$B$25)-Hilfswerte!$B$30)^2),3)</f>
        <v>1.226</v>
      </c>
      <c r="W3992" s="4">
        <f>ROUND(E3992*Hilfswerte!$B$31,0)</f>
        <v>10072</v>
      </c>
      <c r="X3992" s="4">
        <f t="shared" si="502"/>
        <v>0</v>
      </c>
      <c r="Y3992" s="4" t="str">
        <f>IF(T3992="A - Top-Kunde","bereits Top-Kunde",IF(AND(V3992&lt;=Hilfswerte!$B$34,H3992&lt;0.5*W3992),"Hoch",IF(AND(V3992&lt;=Hilfswerte!$B$35,H3992&lt;0.7*W3992),"Mittel","Niedrig")))</f>
        <v>Niedrig</v>
      </c>
      <c r="Z3992" s="4">
        <f t="shared" si="503"/>
        <v>8.1999999999999993</v>
      </c>
      <c r="AA3992" s="4" t="str">
        <f>IF(J3992&gt;365,"Bereits abgewandert (Segment D)",IF(Z3992&gt;=Hilfswerte!$B$38,"Rot - akut gefaehrdet",IF(Z3992&gt;=Hilfswerte!$B$39,"Gelb - beobachten","Gruen - stabil")))</f>
        <v>Gruen - stabil</v>
      </c>
    </row>
    <row r="3993" spans="1:27" ht="15" customHeight="1" x14ac:dyDescent="0.25">
      <c r="A3993" s="4" t="s">
        <v>4340</v>
      </c>
      <c r="B3993" s="4" t="s">
        <v>428</v>
      </c>
      <c r="C3993" s="4" t="s">
        <v>74</v>
      </c>
      <c r="D3993" s="4" t="s">
        <v>106</v>
      </c>
      <c r="E3993" s="4">
        <v>40</v>
      </c>
      <c r="F3993" s="4">
        <v>9.6999999999999993</v>
      </c>
      <c r="G3993" s="4">
        <v>4.4000000000000004</v>
      </c>
      <c r="H3993" s="4">
        <v>2050</v>
      </c>
      <c r="I3993" s="4">
        <v>1</v>
      </c>
      <c r="J3993" s="4">
        <v>181</v>
      </c>
      <c r="K3993" s="4">
        <v>0</v>
      </c>
      <c r="L3993" s="4">
        <v>6</v>
      </c>
      <c r="M3993" s="4">
        <v>5</v>
      </c>
      <c r="N3993" s="4">
        <v>-6.8</v>
      </c>
      <c r="O3993" s="4">
        <f t="shared" si="496"/>
        <v>2</v>
      </c>
      <c r="P3993" s="4">
        <f t="shared" si="497"/>
        <v>1</v>
      </c>
      <c r="Q3993" s="4">
        <f t="shared" si="498"/>
        <v>3</v>
      </c>
      <c r="R3993" s="4">
        <f t="shared" si="499"/>
        <v>6</v>
      </c>
      <c r="S3993" s="4">
        <f t="shared" si="500"/>
        <v>54.8</v>
      </c>
      <c r="T3993" s="4" t="str">
        <f t="shared" si="501"/>
        <v>C - Entwicklungspotenzial</v>
      </c>
      <c r="U3993" s="4">
        <f>ROUND(((E3993-Hilfswerte!$B$20)/Hilfswerte!$B$21)+((F3993-Hilfswerte!$B$22)/Hilfswerte!$B$23)+((G3993-Hilfswerte!$B$24)/Hilfswerte!$B$25)+0.1*INDEX(Hilfswerte!$B$4:$B$15,MATCH(C3993,Hilfswerte!$A$4:$A$15,0)),2)</f>
        <v>-1.62</v>
      </c>
      <c r="V3993" s="4">
        <f>ROUND(SQRT((((E3993-Hilfswerte!$B$20)/Hilfswerte!$B$21)-Hilfswerte!$B$28)^2+(((F3993-Hilfswerte!$B$22)/Hilfswerte!$B$23)-Hilfswerte!$B$29)^2+(((G3993-Hilfswerte!$B$24)/Hilfswerte!$B$25)-Hilfswerte!$B$30)^2),3)</f>
        <v>1.3109999999999999</v>
      </c>
      <c r="W3993" s="4">
        <f>ROUND(E3993*Hilfswerte!$B$31,0)</f>
        <v>8222</v>
      </c>
      <c r="X3993" s="4">
        <f t="shared" si="502"/>
        <v>6172</v>
      </c>
      <c r="Y3993" s="4" t="str">
        <f>IF(T3993="A - Top-Kunde","bereits Top-Kunde",IF(AND(V3993&lt;=Hilfswerte!$B$34,H3993&lt;0.5*W3993),"Hoch",IF(AND(V3993&lt;=Hilfswerte!$B$35,H3993&lt;0.7*W3993),"Mittel","Niedrig")))</f>
        <v>Niedrig</v>
      </c>
      <c r="Z3993" s="4">
        <f t="shared" si="503"/>
        <v>13</v>
      </c>
      <c r="AA3993" s="4" t="str">
        <f>IF(J3993&gt;365,"Bereits abgewandert (Segment D)",IF(Z3993&gt;=Hilfswerte!$B$38,"Rot - akut gefaehrdet",IF(Z3993&gt;=Hilfswerte!$B$39,"Gelb - beobachten","Gruen - stabil")))</f>
        <v>Gruen - stabil</v>
      </c>
    </row>
    <row r="3994" spans="1:27" ht="15" customHeight="1" x14ac:dyDescent="0.25">
      <c r="A3994" s="4" t="s">
        <v>4341</v>
      </c>
      <c r="B3994" s="4" t="s">
        <v>162</v>
      </c>
      <c r="C3994" s="4" t="s">
        <v>55</v>
      </c>
      <c r="D3994" s="4" t="s">
        <v>30</v>
      </c>
      <c r="E3994" s="4">
        <v>82</v>
      </c>
      <c r="F3994" s="4">
        <v>19</v>
      </c>
      <c r="G3994" s="4">
        <v>22.3</v>
      </c>
      <c r="H3994" s="4">
        <v>24702</v>
      </c>
      <c r="I3994" s="4">
        <v>3</v>
      </c>
      <c r="J3994" s="4">
        <v>314</v>
      </c>
      <c r="K3994" s="4">
        <v>0</v>
      </c>
      <c r="L3994" s="4">
        <v>20</v>
      </c>
      <c r="M3994" s="4">
        <v>1</v>
      </c>
      <c r="N3994" s="4">
        <v>-23.4</v>
      </c>
      <c r="O3994" s="4">
        <f t="shared" si="496"/>
        <v>2</v>
      </c>
      <c r="P3994" s="4">
        <f t="shared" si="497"/>
        <v>3</v>
      </c>
      <c r="Q3994" s="4">
        <f t="shared" si="498"/>
        <v>5</v>
      </c>
      <c r="R3994" s="4">
        <f t="shared" si="499"/>
        <v>10</v>
      </c>
      <c r="S3994" s="4">
        <f t="shared" si="500"/>
        <v>82.3</v>
      </c>
      <c r="T3994" s="4" t="str">
        <f t="shared" si="501"/>
        <v>C - Entwicklungspotenzial</v>
      </c>
      <c r="U3994" s="4">
        <f>ROUND(((E3994-Hilfswerte!$B$20)/Hilfswerte!$B$21)+((F3994-Hilfswerte!$B$22)/Hilfswerte!$B$23)+((G3994-Hilfswerte!$B$24)/Hilfswerte!$B$25)+0.1*INDEX(Hilfswerte!$B$4:$B$15,MATCH(C3994,Hilfswerte!$A$4:$A$15,0)),2)</f>
        <v>1.89</v>
      </c>
      <c r="V3994" s="4">
        <f>ROUND(SQRT((((E3994-Hilfswerte!$B$20)/Hilfswerte!$B$21)-Hilfswerte!$B$28)^2+(((F3994-Hilfswerte!$B$22)/Hilfswerte!$B$23)-Hilfswerte!$B$29)^2+(((G3994-Hilfswerte!$B$24)/Hilfswerte!$B$25)-Hilfswerte!$B$30)^2),3)</f>
        <v>1.829</v>
      </c>
      <c r="W3994" s="4">
        <f>ROUND(E3994*Hilfswerte!$B$31,0)</f>
        <v>16855</v>
      </c>
      <c r="X3994" s="4">
        <f t="shared" si="502"/>
        <v>0</v>
      </c>
      <c r="Y3994" s="4" t="str">
        <f>IF(T3994="A - Top-Kunde","bereits Top-Kunde",IF(AND(V3994&lt;=Hilfswerte!$B$34,H3994&lt;0.5*W3994),"Hoch",IF(AND(V3994&lt;=Hilfswerte!$B$35,H3994&lt;0.7*W3994),"Mittel","Niedrig")))</f>
        <v>Niedrig</v>
      </c>
      <c r="Z3994" s="4">
        <f t="shared" si="503"/>
        <v>29.1</v>
      </c>
      <c r="AA3994" s="4" t="str">
        <f>IF(J3994&gt;365,"Bereits abgewandert (Segment D)",IF(Z3994&gt;=Hilfswerte!$B$38,"Rot - akut gefaehrdet",IF(Z3994&gt;=Hilfswerte!$B$39,"Gelb - beobachten","Gruen - stabil")))</f>
        <v>Rot - akut gefaehrdet</v>
      </c>
    </row>
    <row r="3995" spans="1:27" ht="15" customHeight="1" x14ac:dyDescent="0.25">
      <c r="A3995" s="4" t="s">
        <v>4342</v>
      </c>
      <c r="B3995" s="4" t="s">
        <v>1037</v>
      </c>
      <c r="C3995" s="4" t="s">
        <v>65</v>
      </c>
      <c r="D3995" s="4" t="s">
        <v>30</v>
      </c>
      <c r="E3995" s="4">
        <v>20</v>
      </c>
      <c r="F3995" s="4">
        <v>6.4</v>
      </c>
      <c r="G3995" s="4">
        <v>15.1</v>
      </c>
      <c r="H3995" s="4">
        <v>1277</v>
      </c>
      <c r="I3995" s="4">
        <v>3</v>
      </c>
      <c r="J3995" s="4">
        <v>24</v>
      </c>
      <c r="K3995" s="4">
        <v>0</v>
      </c>
      <c r="L3995" s="4">
        <v>21</v>
      </c>
      <c r="M3995" s="4">
        <v>5</v>
      </c>
      <c r="N3995" s="4">
        <v>34.6</v>
      </c>
      <c r="O3995" s="4">
        <f t="shared" si="496"/>
        <v>5</v>
      </c>
      <c r="P3995" s="4">
        <f t="shared" si="497"/>
        <v>3</v>
      </c>
      <c r="Q3995" s="4">
        <f t="shared" si="498"/>
        <v>3</v>
      </c>
      <c r="R3995" s="4">
        <f t="shared" si="499"/>
        <v>11</v>
      </c>
      <c r="S3995" s="4">
        <f t="shared" si="500"/>
        <v>121</v>
      </c>
      <c r="T3995" s="4" t="str">
        <f t="shared" si="501"/>
        <v>B - Kernkunde</v>
      </c>
      <c r="U3995" s="4">
        <f>ROUND(((E3995-Hilfswerte!$B$20)/Hilfswerte!$B$21)+((F3995-Hilfswerte!$B$22)/Hilfswerte!$B$23)+((G3995-Hilfswerte!$B$24)/Hilfswerte!$B$25)+0.1*INDEX(Hilfswerte!$B$4:$B$15,MATCH(C3995,Hilfswerte!$A$4:$A$15,0)),2)</f>
        <v>-0.09</v>
      </c>
      <c r="V3995" s="4">
        <f>ROUND(SQRT((((E3995-Hilfswerte!$B$20)/Hilfswerte!$B$21)-Hilfswerte!$B$28)^2+(((F3995-Hilfswerte!$B$22)/Hilfswerte!$B$23)-Hilfswerte!$B$29)^2+(((G3995-Hilfswerte!$B$24)/Hilfswerte!$B$25)-Hilfswerte!$B$30)^2),3)</f>
        <v>1.0469999999999999</v>
      </c>
      <c r="W3995" s="4">
        <f>ROUND(E3995*Hilfswerte!$B$31,0)</f>
        <v>4111</v>
      </c>
      <c r="X3995" s="4">
        <f t="shared" si="502"/>
        <v>2834</v>
      </c>
      <c r="Y3995" s="4" t="str">
        <f>IF(T3995="A - Top-Kunde","bereits Top-Kunde",IF(AND(V3995&lt;=Hilfswerte!$B$34,H3995&lt;0.5*W3995),"Hoch",IF(AND(V3995&lt;=Hilfswerte!$B$35,H3995&lt;0.7*W3995),"Mittel","Niedrig")))</f>
        <v>Mittel</v>
      </c>
      <c r="Z3995" s="4">
        <f t="shared" si="503"/>
        <v>5.4</v>
      </c>
      <c r="AA3995" s="4" t="str">
        <f>IF(J3995&gt;365,"Bereits abgewandert (Segment D)",IF(Z3995&gt;=Hilfswerte!$B$38,"Rot - akut gefaehrdet",IF(Z3995&gt;=Hilfswerte!$B$39,"Gelb - beobachten","Gruen - stabil")))</f>
        <v>Gruen - stabil</v>
      </c>
    </row>
    <row r="3996" spans="1:27" ht="15" customHeight="1" x14ac:dyDescent="0.25">
      <c r="A3996" s="4" t="s">
        <v>4343</v>
      </c>
      <c r="B3996" s="4" t="s">
        <v>267</v>
      </c>
      <c r="C3996" s="4" t="s">
        <v>29</v>
      </c>
      <c r="D3996" s="4" t="s">
        <v>30</v>
      </c>
      <c r="E3996" s="4">
        <v>164</v>
      </c>
      <c r="F3996" s="4">
        <v>44.7</v>
      </c>
      <c r="G3996" s="4">
        <v>20.8</v>
      </c>
      <c r="H3996" s="4">
        <v>16143</v>
      </c>
      <c r="I3996" s="4">
        <v>4</v>
      </c>
      <c r="J3996" s="4">
        <v>1</v>
      </c>
      <c r="K3996" s="4">
        <v>1</v>
      </c>
      <c r="L3996" s="4">
        <v>-6</v>
      </c>
      <c r="M3996" s="4">
        <v>4</v>
      </c>
      <c r="N3996" s="4">
        <v>24.2</v>
      </c>
      <c r="O3996" s="4">
        <f t="shared" si="496"/>
        <v>5</v>
      </c>
      <c r="P3996" s="4">
        <f t="shared" si="497"/>
        <v>4</v>
      </c>
      <c r="Q3996" s="4">
        <f t="shared" si="498"/>
        <v>5</v>
      </c>
      <c r="R3996" s="4">
        <f t="shared" si="499"/>
        <v>14</v>
      </c>
      <c r="S3996" s="4">
        <f t="shared" si="500"/>
        <v>146.1</v>
      </c>
      <c r="T3996" s="4" t="str">
        <f t="shared" si="501"/>
        <v>A - Top-Kunde</v>
      </c>
      <c r="U3996" s="4">
        <f>ROUND(((E3996-Hilfswerte!$B$20)/Hilfswerte!$B$21)+((F3996-Hilfswerte!$B$22)/Hilfswerte!$B$23)+((G3996-Hilfswerte!$B$24)/Hilfswerte!$B$25)+0.1*INDEX(Hilfswerte!$B$4:$B$15,MATCH(C3996,Hilfswerte!$A$4:$A$15,0)),2)</f>
        <v>2.44</v>
      </c>
      <c r="V3996" s="4">
        <f>ROUND(SQRT((((E3996-Hilfswerte!$B$20)/Hilfswerte!$B$21)-Hilfswerte!$B$28)^2+(((F3996-Hilfswerte!$B$22)/Hilfswerte!$B$23)-Hilfswerte!$B$29)^2+(((G3996-Hilfswerte!$B$24)/Hilfswerte!$B$25)-Hilfswerte!$B$30)^2),3)</f>
        <v>1.528</v>
      </c>
      <c r="W3996" s="4">
        <f>ROUND(E3996*Hilfswerte!$B$31,0)</f>
        <v>33710</v>
      </c>
      <c r="X3996" s="4">
        <f t="shared" si="502"/>
        <v>17567</v>
      </c>
      <c r="Y3996" s="4" t="str">
        <f>IF(T3996="A - Top-Kunde","bereits Top-Kunde",IF(AND(V3996&lt;=Hilfswerte!$B$34,H3996&lt;0.5*W3996),"Hoch",IF(AND(V3996&lt;=Hilfswerte!$B$35,H3996&lt;0.7*W3996),"Mittel","Niedrig")))</f>
        <v>bereits Top-Kunde</v>
      </c>
      <c r="Z3996" s="4">
        <f t="shared" si="503"/>
        <v>3.1</v>
      </c>
      <c r="AA3996" s="4" t="str">
        <f>IF(J3996&gt;365,"Bereits abgewandert (Segment D)",IF(Z3996&gt;=Hilfswerte!$B$38,"Rot - akut gefaehrdet",IF(Z3996&gt;=Hilfswerte!$B$39,"Gelb - beobachten","Gruen - stabil")))</f>
        <v>Gruen - stabil</v>
      </c>
    </row>
    <row r="3997" spans="1:27" ht="15" customHeight="1" x14ac:dyDescent="0.25">
      <c r="A3997" s="4" t="s">
        <v>4344</v>
      </c>
      <c r="B3997" s="4" t="s">
        <v>806</v>
      </c>
      <c r="C3997" s="4" t="s">
        <v>51</v>
      </c>
      <c r="D3997" s="4" t="s">
        <v>30</v>
      </c>
      <c r="E3997" s="4">
        <v>53</v>
      </c>
      <c r="F3997" s="4">
        <v>10.5</v>
      </c>
      <c r="G3997" s="4">
        <v>9.9</v>
      </c>
      <c r="H3997" s="4">
        <v>1254</v>
      </c>
      <c r="I3997" s="4">
        <v>1</v>
      </c>
      <c r="J3997" s="4">
        <v>165</v>
      </c>
      <c r="K3997" s="4">
        <v>0</v>
      </c>
      <c r="L3997" s="4">
        <v>-2</v>
      </c>
      <c r="M3997" s="4">
        <v>1</v>
      </c>
      <c r="N3997" s="4">
        <v>27.9</v>
      </c>
      <c r="O3997" s="4">
        <f t="shared" si="496"/>
        <v>3</v>
      </c>
      <c r="P3997" s="4">
        <f t="shared" si="497"/>
        <v>1</v>
      </c>
      <c r="Q3997" s="4">
        <f t="shared" si="498"/>
        <v>3</v>
      </c>
      <c r="R3997" s="4">
        <f t="shared" si="499"/>
        <v>7</v>
      </c>
      <c r="S3997" s="4">
        <f t="shared" si="500"/>
        <v>84</v>
      </c>
      <c r="T3997" s="4" t="str">
        <f t="shared" si="501"/>
        <v>C - Entwicklungspotenzial</v>
      </c>
      <c r="U3997" s="4">
        <f>ROUND(((E3997-Hilfswerte!$B$20)/Hilfswerte!$B$21)+((F3997-Hilfswerte!$B$22)/Hilfswerte!$B$23)+((G3997-Hilfswerte!$B$24)/Hilfswerte!$B$25)+0.1*INDEX(Hilfswerte!$B$4:$B$15,MATCH(C3997,Hilfswerte!$A$4:$A$15,0)),2)</f>
        <v>-0.3</v>
      </c>
      <c r="V3997" s="4">
        <f>ROUND(SQRT((((E3997-Hilfswerte!$B$20)/Hilfswerte!$B$21)-Hilfswerte!$B$28)^2+(((F3997-Hilfswerte!$B$22)/Hilfswerte!$B$23)-Hilfswerte!$B$29)^2+(((G3997-Hilfswerte!$B$24)/Hilfswerte!$B$25)-Hilfswerte!$B$30)^2),3)</f>
        <v>0.72299999999999998</v>
      </c>
      <c r="W3997" s="4">
        <f>ROUND(E3997*Hilfswerte!$B$31,0)</f>
        <v>10894</v>
      </c>
      <c r="X3997" s="4">
        <f t="shared" si="502"/>
        <v>9640</v>
      </c>
      <c r="Y3997" s="4" t="str">
        <f>IF(T3997="A - Top-Kunde","bereits Top-Kunde",IF(AND(V3997&lt;=Hilfswerte!$B$34,H3997&lt;0.5*W3997),"Hoch",IF(AND(V3997&lt;=Hilfswerte!$B$35,H3997&lt;0.7*W3997),"Mittel","Niedrig")))</f>
        <v>Hoch</v>
      </c>
      <c r="Z3997" s="4">
        <f t="shared" si="503"/>
        <v>8.3000000000000007</v>
      </c>
      <c r="AA3997" s="4" t="str">
        <f>IF(J3997&gt;365,"Bereits abgewandert (Segment D)",IF(Z3997&gt;=Hilfswerte!$B$38,"Rot - akut gefaehrdet",IF(Z3997&gt;=Hilfswerte!$B$39,"Gelb - beobachten","Gruen - stabil")))</f>
        <v>Gruen - stabil</v>
      </c>
    </row>
    <row r="3998" spans="1:27" ht="15" customHeight="1" x14ac:dyDescent="0.25">
      <c r="A3998" s="4" t="s">
        <v>4345</v>
      </c>
      <c r="B3998" s="4" t="s">
        <v>723</v>
      </c>
      <c r="C3998" s="4" t="s">
        <v>33</v>
      </c>
      <c r="D3998" s="4" t="s">
        <v>48</v>
      </c>
      <c r="E3998" s="4">
        <v>165</v>
      </c>
      <c r="F3998" s="4">
        <v>28.1</v>
      </c>
      <c r="G3998" s="4">
        <v>2.9</v>
      </c>
      <c r="H3998" s="4">
        <v>0</v>
      </c>
      <c r="I3998" s="4">
        <v>0</v>
      </c>
      <c r="J3998" s="4">
        <v>714</v>
      </c>
      <c r="K3998" s="4">
        <v>0</v>
      </c>
      <c r="L3998" s="4">
        <v>3</v>
      </c>
      <c r="M3998" s="4">
        <v>0</v>
      </c>
      <c r="N3998" s="4">
        <v>-52.5</v>
      </c>
      <c r="O3998" s="4">
        <f t="shared" si="496"/>
        <v>1</v>
      </c>
      <c r="P3998" s="4">
        <f t="shared" si="497"/>
        <v>1</v>
      </c>
      <c r="Q3998" s="4">
        <f t="shared" si="498"/>
        <v>1</v>
      </c>
      <c r="R3998" s="4">
        <f t="shared" si="499"/>
        <v>3</v>
      </c>
      <c r="S3998" s="4">
        <f t="shared" si="500"/>
        <v>2.9</v>
      </c>
      <c r="T3998" s="4" t="str">
        <f t="shared" si="501"/>
        <v>D - Abwanderungsrisiko</v>
      </c>
      <c r="U3998" s="4">
        <f>ROUND(((E3998-Hilfswerte!$B$20)/Hilfswerte!$B$21)+((F3998-Hilfswerte!$B$22)/Hilfswerte!$B$23)+((G3998-Hilfswerte!$B$24)/Hilfswerte!$B$25)+0.1*INDEX(Hilfswerte!$B$4:$B$15,MATCH(C3998,Hilfswerte!$A$4:$A$15,0)),2)</f>
        <v>-0.94</v>
      </c>
      <c r="V3998" s="4">
        <f>ROUND(SQRT((((E3998-Hilfswerte!$B$20)/Hilfswerte!$B$21)-Hilfswerte!$B$28)^2+(((F3998-Hilfswerte!$B$22)/Hilfswerte!$B$23)-Hilfswerte!$B$29)^2+(((G3998-Hilfswerte!$B$24)/Hilfswerte!$B$25)-Hilfswerte!$B$30)^2),3)</f>
        <v>1.331</v>
      </c>
      <c r="W3998" s="4">
        <f>ROUND(E3998*Hilfswerte!$B$31,0)</f>
        <v>33915</v>
      </c>
      <c r="X3998" s="4">
        <f t="shared" si="502"/>
        <v>33915</v>
      </c>
      <c r="Y3998" s="4" t="str">
        <f>IF(T3998="A - Top-Kunde","bereits Top-Kunde",IF(AND(V3998&lt;=Hilfswerte!$B$34,H3998&lt;0.5*W3998),"Hoch",IF(AND(V3998&lt;=Hilfswerte!$B$35,H3998&lt;0.7*W3998),"Mittel","Niedrig")))</f>
        <v>Niedrig</v>
      </c>
      <c r="Z3998" s="4">
        <f t="shared" si="503"/>
        <v>57.3</v>
      </c>
      <c r="AA3998" s="4" t="str">
        <f>IF(J3998&gt;365,"Bereits abgewandert (Segment D)",IF(Z3998&gt;=Hilfswerte!$B$38,"Rot - akut gefaehrdet",IF(Z3998&gt;=Hilfswerte!$B$39,"Gelb - beobachten","Gruen - stabil")))</f>
        <v>Bereits abgewandert (Segment D)</v>
      </c>
    </row>
    <row r="3999" spans="1:27" ht="15" customHeight="1" x14ac:dyDescent="0.25">
      <c r="A3999" s="4" t="s">
        <v>4346</v>
      </c>
      <c r="B3999" s="4" t="s">
        <v>353</v>
      </c>
      <c r="C3999" s="4" t="s">
        <v>33</v>
      </c>
      <c r="D3999" s="4" t="s">
        <v>30</v>
      </c>
      <c r="E3999" s="4">
        <v>93</v>
      </c>
      <c r="F3999" s="4">
        <v>15.4</v>
      </c>
      <c r="G3999" s="4">
        <v>3.6</v>
      </c>
      <c r="H3999" s="4">
        <v>2991</v>
      </c>
      <c r="I3999" s="4">
        <v>2</v>
      </c>
      <c r="J3999" s="4">
        <v>123</v>
      </c>
      <c r="K3999" s="4">
        <v>0</v>
      </c>
      <c r="L3999" s="4">
        <v>26</v>
      </c>
      <c r="M3999" s="4">
        <v>2</v>
      </c>
      <c r="N3999" s="4">
        <v>16</v>
      </c>
      <c r="O3999" s="4">
        <f t="shared" si="496"/>
        <v>3</v>
      </c>
      <c r="P3999" s="4">
        <f t="shared" si="497"/>
        <v>2</v>
      </c>
      <c r="Q3999" s="4">
        <f t="shared" si="498"/>
        <v>4</v>
      </c>
      <c r="R3999" s="4">
        <f t="shared" si="499"/>
        <v>9</v>
      </c>
      <c r="S3999" s="4">
        <f t="shared" si="500"/>
        <v>90.2</v>
      </c>
      <c r="T3999" s="4" t="str">
        <f t="shared" si="501"/>
        <v>C - Entwicklungspotenzial</v>
      </c>
      <c r="U3999" s="4">
        <f>ROUND(((E3999-Hilfswerte!$B$20)/Hilfswerte!$B$21)+((F3999-Hilfswerte!$B$22)/Hilfswerte!$B$23)+((G3999-Hilfswerte!$B$24)/Hilfswerte!$B$25)+0.1*INDEX(Hilfswerte!$B$4:$B$15,MATCH(C3999,Hilfswerte!$A$4:$A$15,0)),2)</f>
        <v>-1.36</v>
      </c>
      <c r="V3999" s="4">
        <f>ROUND(SQRT((((E3999-Hilfswerte!$B$20)/Hilfswerte!$B$21)-Hilfswerte!$B$28)^2+(((F3999-Hilfswerte!$B$22)/Hilfswerte!$B$23)-Hilfswerte!$B$29)^2+(((G3999-Hilfswerte!$B$24)/Hilfswerte!$B$25)-Hilfswerte!$B$30)^2),3)</f>
        <v>1.3120000000000001</v>
      </c>
      <c r="W3999" s="4">
        <f>ROUND(E3999*Hilfswerte!$B$31,0)</f>
        <v>19116</v>
      </c>
      <c r="X3999" s="4">
        <f t="shared" si="502"/>
        <v>16125</v>
      </c>
      <c r="Y3999" s="4" t="str">
        <f>IF(T3999="A - Top-Kunde","bereits Top-Kunde",IF(AND(V3999&lt;=Hilfswerte!$B$34,H3999&lt;0.5*W3999),"Hoch",IF(AND(V3999&lt;=Hilfswerte!$B$35,H3999&lt;0.7*W3999),"Mittel","Niedrig")))</f>
        <v>Niedrig</v>
      </c>
      <c r="Z3999" s="4">
        <f t="shared" si="503"/>
        <v>11.4</v>
      </c>
      <c r="AA3999" s="4" t="str">
        <f>IF(J3999&gt;365,"Bereits abgewandert (Segment D)",IF(Z3999&gt;=Hilfswerte!$B$38,"Rot - akut gefaehrdet",IF(Z3999&gt;=Hilfswerte!$B$39,"Gelb - beobachten","Gruen - stabil")))</f>
        <v>Gruen - stabil</v>
      </c>
    </row>
    <row r="4000" spans="1:27" ht="15" customHeight="1" x14ac:dyDescent="0.25">
      <c r="A4000" s="4" t="s">
        <v>4347</v>
      </c>
      <c r="B4000" s="4" t="s">
        <v>799</v>
      </c>
      <c r="C4000" s="4" t="s">
        <v>51</v>
      </c>
      <c r="D4000" s="4" t="s">
        <v>178</v>
      </c>
      <c r="E4000" s="4">
        <v>367</v>
      </c>
      <c r="F4000" s="4">
        <v>46.3</v>
      </c>
      <c r="G4000" s="4">
        <v>15.1</v>
      </c>
      <c r="H4000" s="4">
        <v>74377</v>
      </c>
      <c r="I4000" s="4">
        <v>2</v>
      </c>
      <c r="J4000" s="4">
        <v>13</v>
      </c>
      <c r="K4000" s="4">
        <v>0</v>
      </c>
      <c r="L4000" s="4">
        <v>9</v>
      </c>
      <c r="M4000" s="4">
        <v>5</v>
      </c>
      <c r="N4000" s="4">
        <v>-6.3</v>
      </c>
      <c r="O4000" s="4">
        <f t="shared" si="496"/>
        <v>5</v>
      </c>
      <c r="P4000" s="4">
        <f t="shared" si="497"/>
        <v>2</v>
      </c>
      <c r="Q4000" s="4">
        <f t="shared" si="498"/>
        <v>5</v>
      </c>
      <c r="R4000" s="4">
        <f t="shared" si="499"/>
        <v>12</v>
      </c>
      <c r="S4000" s="4">
        <f t="shared" si="500"/>
        <v>114.2</v>
      </c>
      <c r="T4000" s="4" t="str">
        <f t="shared" si="501"/>
        <v>B - Kernkunde</v>
      </c>
      <c r="U4000" s="4">
        <f>ROUND(((E4000-Hilfswerte!$B$20)/Hilfswerte!$B$21)+((F4000-Hilfswerte!$B$22)/Hilfswerte!$B$23)+((G4000-Hilfswerte!$B$24)/Hilfswerte!$B$25)+0.1*INDEX(Hilfswerte!$B$4:$B$15,MATCH(C4000,Hilfswerte!$A$4:$A$15,0)),2)</f>
        <v>2.5099999999999998</v>
      </c>
      <c r="V4000" s="4">
        <f>ROUND(SQRT((((E4000-Hilfswerte!$B$20)/Hilfswerte!$B$21)-Hilfswerte!$B$28)^2+(((F4000-Hilfswerte!$B$22)/Hilfswerte!$B$23)-Hilfswerte!$B$29)^2+(((G4000-Hilfswerte!$B$24)/Hilfswerte!$B$25)-Hilfswerte!$B$30)^2),3)</f>
        <v>1.0649999999999999</v>
      </c>
      <c r="W4000" s="4">
        <f>ROUND(E4000*Hilfswerte!$B$31,0)</f>
        <v>75435</v>
      </c>
      <c r="X4000" s="4">
        <f t="shared" si="502"/>
        <v>1058</v>
      </c>
      <c r="Y4000" s="4" t="str">
        <f>IF(T4000="A - Top-Kunde","bereits Top-Kunde",IF(AND(V4000&lt;=Hilfswerte!$B$34,H4000&lt;0.5*W4000),"Hoch",IF(AND(V4000&lt;=Hilfswerte!$B$35,H4000&lt;0.7*W4000),"Mittel","Niedrig")))</f>
        <v>Niedrig</v>
      </c>
      <c r="Z4000" s="4">
        <f t="shared" si="503"/>
        <v>5</v>
      </c>
      <c r="AA4000" s="4" t="str">
        <f>IF(J4000&gt;365,"Bereits abgewandert (Segment D)",IF(Z4000&gt;=Hilfswerte!$B$38,"Rot - akut gefaehrdet",IF(Z4000&gt;=Hilfswerte!$B$39,"Gelb - beobachten","Gruen - stabil")))</f>
        <v>Gruen - stabil</v>
      </c>
    </row>
    <row r="4001" spans="1:27" ht="15" customHeight="1" x14ac:dyDescent="0.25">
      <c r="A4001" s="4" t="s">
        <v>4348</v>
      </c>
      <c r="B4001" s="4" t="s">
        <v>67</v>
      </c>
      <c r="C4001" s="4" t="s">
        <v>89</v>
      </c>
      <c r="D4001" s="4" t="s">
        <v>30</v>
      </c>
      <c r="E4001" s="4">
        <v>250</v>
      </c>
      <c r="F4001" s="4">
        <v>41.3</v>
      </c>
      <c r="G4001" s="4">
        <v>5.9</v>
      </c>
      <c r="H4001" s="4">
        <v>3439</v>
      </c>
      <c r="I4001" s="4">
        <v>2</v>
      </c>
      <c r="J4001" s="4">
        <v>175</v>
      </c>
      <c r="K4001" s="4">
        <v>0</v>
      </c>
      <c r="L4001" s="4">
        <v>21</v>
      </c>
      <c r="M4001" s="4">
        <v>5</v>
      </c>
      <c r="N4001" s="4">
        <v>-12.2</v>
      </c>
      <c r="O4001" s="4">
        <f t="shared" si="496"/>
        <v>3</v>
      </c>
      <c r="P4001" s="4">
        <f t="shared" si="497"/>
        <v>2</v>
      </c>
      <c r="Q4001" s="4">
        <f t="shared" si="498"/>
        <v>4</v>
      </c>
      <c r="R4001" s="4">
        <f t="shared" si="499"/>
        <v>9</v>
      </c>
      <c r="S4001" s="4">
        <f t="shared" si="500"/>
        <v>77.599999999999994</v>
      </c>
      <c r="T4001" s="4" t="str">
        <f t="shared" si="501"/>
        <v>C - Entwicklungspotenzial</v>
      </c>
      <c r="U4001" s="4">
        <f>ROUND(((E4001-Hilfswerte!$B$20)/Hilfswerte!$B$21)+((F4001-Hilfswerte!$B$22)/Hilfswerte!$B$23)+((G4001-Hilfswerte!$B$24)/Hilfswerte!$B$25)+0.1*INDEX(Hilfswerte!$B$4:$B$15,MATCH(C4001,Hilfswerte!$A$4:$A$15,0)),2)</f>
        <v>0.41</v>
      </c>
      <c r="V4001" s="4">
        <f>ROUND(SQRT((((E4001-Hilfswerte!$B$20)/Hilfswerte!$B$21)-Hilfswerte!$B$28)^2+(((F4001-Hilfswerte!$B$22)/Hilfswerte!$B$23)-Hilfswerte!$B$29)^2+(((G4001-Hilfswerte!$B$24)/Hilfswerte!$B$25)-Hilfswerte!$B$30)^2),3)</f>
        <v>0.91700000000000004</v>
      </c>
      <c r="W4001" s="4">
        <f>ROUND(E4001*Hilfswerte!$B$31,0)</f>
        <v>51387</v>
      </c>
      <c r="X4001" s="4">
        <f t="shared" si="502"/>
        <v>47948</v>
      </c>
      <c r="Y4001" s="4" t="str">
        <f>IF(T4001="A - Top-Kunde","bereits Top-Kunde",IF(AND(V4001&lt;=Hilfswerte!$B$34,H4001&lt;0.5*W4001),"Hoch",IF(AND(V4001&lt;=Hilfswerte!$B$35,H4001&lt;0.7*W4001),"Mittel","Niedrig")))</f>
        <v>Mittel</v>
      </c>
      <c r="Z4001" s="4">
        <f t="shared" si="503"/>
        <v>17.8</v>
      </c>
      <c r="AA4001" s="4" t="str">
        <f>IF(J4001&gt;365,"Bereits abgewandert (Segment D)",IF(Z4001&gt;=Hilfswerte!$B$38,"Rot - akut gefaehrdet",IF(Z4001&gt;=Hilfswerte!$B$39,"Gelb - beobachten","Gruen - stabil")))</f>
        <v>Gelb - beobachten</v>
      </c>
    </row>
    <row r="4002" spans="1:27" ht="15" customHeight="1" x14ac:dyDescent="0.25">
      <c r="A4002" s="4" t="s">
        <v>4349</v>
      </c>
      <c r="B4002" s="4" t="s">
        <v>1280</v>
      </c>
      <c r="C4002" s="4" t="s">
        <v>89</v>
      </c>
      <c r="D4002" s="4" t="s">
        <v>30</v>
      </c>
      <c r="E4002" s="4">
        <v>9</v>
      </c>
      <c r="F4002" s="4">
        <v>2.7</v>
      </c>
      <c r="G4002" s="4">
        <v>13</v>
      </c>
      <c r="H4002" s="4">
        <v>817</v>
      </c>
      <c r="I4002" s="4">
        <v>8</v>
      </c>
      <c r="J4002" s="4">
        <v>27</v>
      </c>
      <c r="K4002" s="4">
        <v>2</v>
      </c>
      <c r="L4002" s="4">
        <v>-4</v>
      </c>
      <c r="M4002" s="4">
        <v>3</v>
      </c>
      <c r="N4002" s="4">
        <v>25.9</v>
      </c>
      <c r="O4002" s="4">
        <f t="shared" si="496"/>
        <v>5</v>
      </c>
      <c r="P4002" s="4">
        <f t="shared" si="497"/>
        <v>5</v>
      </c>
      <c r="Q4002" s="4">
        <f t="shared" si="498"/>
        <v>2</v>
      </c>
      <c r="R4002" s="4">
        <f t="shared" si="499"/>
        <v>12</v>
      </c>
      <c r="S4002" s="4">
        <f t="shared" si="500"/>
        <v>121</v>
      </c>
      <c r="T4002" s="4" t="str">
        <f t="shared" si="501"/>
        <v>B - Kernkunde</v>
      </c>
      <c r="U4002" s="4">
        <f>ROUND(((E4002-Hilfswerte!$B$20)/Hilfswerte!$B$21)+((F4002-Hilfswerte!$B$22)/Hilfswerte!$B$23)+((G4002-Hilfswerte!$B$24)/Hilfswerte!$B$25)+0.1*INDEX(Hilfswerte!$B$4:$B$15,MATCH(C4002,Hilfswerte!$A$4:$A$15,0)),2)</f>
        <v>-0.19</v>
      </c>
      <c r="V4002" s="4">
        <f>ROUND(SQRT((((E4002-Hilfswerte!$B$20)/Hilfswerte!$B$21)-Hilfswerte!$B$28)^2+(((F4002-Hilfswerte!$B$22)/Hilfswerte!$B$23)-Hilfswerte!$B$29)^2+(((G4002-Hilfswerte!$B$24)/Hilfswerte!$B$25)-Hilfswerte!$B$30)^2),3)</f>
        <v>0.96799999999999997</v>
      </c>
      <c r="W4002" s="4">
        <f>ROUND(E4002*Hilfswerte!$B$31,0)</f>
        <v>1850</v>
      </c>
      <c r="X4002" s="4">
        <f t="shared" si="502"/>
        <v>1033</v>
      </c>
      <c r="Y4002" s="4" t="str">
        <f>IF(T4002="A - Top-Kunde","bereits Top-Kunde",IF(AND(V4002&lt;=Hilfswerte!$B$34,H4002&lt;0.5*W4002),"Hoch",IF(AND(V4002&lt;=Hilfswerte!$B$35,H4002&lt;0.7*W4002),"Mittel","Niedrig")))</f>
        <v>Mittel</v>
      </c>
      <c r="Z4002" s="4">
        <f t="shared" si="503"/>
        <v>7.4</v>
      </c>
      <c r="AA4002" s="4" t="str">
        <f>IF(J4002&gt;365,"Bereits abgewandert (Segment D)",IF(Z4002&gt;=Hilfswerte!$B$38,"Rot - akut gefaehrdet",IF(Z4002&gt;=Hilfswerte!$B$39,"Gelb - beobachten","Gruen - stabil")))</f>
        <v>Gruen - stabil</v>
      </c>
    </row>
    <row r="4003" spans="1:27" ht="15" customHeight="1" x14ac:dyDescent="0.25">
      <c r="A4003" s="4" t="s">
        <v>4350</v>
      </c>
      <c r="B4003" s="4" t="s">
        <v>73</v>
      </c>
      <c r="C4003" s="4" t="s">
        <v>55</v>
      </c>
      <c r="D4003" s="4" t="s">
        <v>30</v>
      </c>
      <c r="E4003" s="4">
        <v>1812</v>
      </c>
      <c r="F4003" s="4">
        <v>281.3</v>
      </c>
      <c r="G4003" s="4">
        <v>3.7</v>
      </c>
      <c r="H4003" s="4">
        <v>223136</v>
      </c>
      <c r="I4003" s="4">
        <v>4</v>
      </c>
      <c r="J4003" s="4">
        <v>76</v>
      </c>
      <c r="K4003" s="4">
        <v>1</v>
      </c>
      <c r="L4003" s="4">
        <v>16</v>
      </c>
      <c r="M4003" s="4">
        <v>1</v>
      </c>
      <c r="N4003" s="4">
        <v>31.9</v>
      </c>
      <c r="O4003" s="4">
        <f t="shared" si="496"/>
        <v>4</v>
      </c>
      <c r="P4003" s="4">
        <f t="shared" si="497"/>
        <v>4</v>
      </c>
      <c r="Q4003" s="4">
        <f t="shared" si="498"/>
        <v>5</v>
      </c>
      <c r="R4003" s="4">
        <f t="shared" si="499"/>
        <v>13</v>
      </c>
      <c r="S4003" s="4">
        <f t="shared" si="500"/>
        <v>135.19999999999999</v>
      </c>
      <c r="T4003" s="4" t="str">
        <f t="shared" si="501"/>
        <v>A - Top-Kunde</v>
      </c>
      <c r="U4003" s="4">
        <f>ROUND(((E4003-Hilfswerte!$B$20)/Hilfswerte!$B$21)+((F4003-Hilfswerte!$B$22)/Hilfswerte!$B$23)+((G4003-Hilfswerte!$B$24)/Hilfswerte!$B$25)+0.1*INDEX(Hilfswerte!$B$4:$B$15,MATCH(C4003,Hilfswerte!$A$4:$A$15,0)),2)</f>
        <v>11.06</v>
      </c>
      <c r="V4003" s="4">
        <f>ROUND(SQRT((((E4003-Hilfswerte!$B$20)/Hilfswerte!$B$21)-Hilfswerte!$B$28)^2+(((F4003-Hilfswerte!$B$22)/Hilfswerte!$B$23)-Hilfswerte!$B$29)^2+(((G4003-Hilfswerte!$B$24)/Hilfswerte!$B$25)-Hilfswerte!$B$30)^2),3)</f>
        <v>8.3780000000000001</v>
      </c>
      <c r="W4003" s="4">
        <f>ROUND(E4003*Hilfswerte!$B$31,0)</f>
        <v>372450</v>
      </c>
      <c r="X4003" s="4">
        <f t="shared" si="502"/>
        <v>149314</v>
      </c>
      <c r="Y4003" s="4" t="str">
        <f>IF(T4003="A - Top-Kunde","bereits Top-Kunde",IF(AND(V4003&lt;=Hilfswerte!$B$34,H4003&lt;0.5*W4003),"Hoch",IF(AND(V4003&lt;=Hilfswerte!$B$35,H4003&lt;0.7*W4003),"Mittel","Niedrig")))</f>
        <v>bereits Top-Kunde</v>
      </c>
      <c r="Z4003" s="4">
        <f t="shared" si="503"/>
        <v>10</v>
      </c>
      <c r="AA4003" s="4" t="str">
        <f>IF(J4003&gt;365,"Bereits abgewandert (Segment D)",IF(Z4003&gt;=Hilfswerte!$B$38,"Rot - akut gefaehrdet",IF(Z4003&gt;=Hilfswerte!$B$39,"Gelb - beobachten","Gruen - stabil")))</f>
        <v>Gruen - stabil</v>
      </c>
    </row>
    <row r="4004" spans="1:27" ht="15" customHeight="1" x14ac:dyDescent="0.25">
      <c r="A4004" s="4" t="s">
        <v>4351</v>
      </c>
      <c r="B4004" s="4" t="s">
        <v>942</v>
      </c>
      <c r="C4004" s="4" t="s">
        <v>89</v>
      </c>
      <c r="D4004" s="4" t="s">
        <v>30</v>
      </c>
      <c r="E4004" s="4">
        <v>5</v>
      </c>
      <c r="F4004" s="4">
        <v>1.3</v>
      </c>
      <c r="G4004" s="4">
        <v>10.6</v>
      </c>
      <c r="H4004" s="4">
        <v>1986</v>
      </c>
      <c r="I4004" s="4">
        <v>7</v>
      </c>
      <c r="J4004" s="4">
        <v>15</v>
      </c>
      <c r="K4004" s="4">
        <v>0</v>
      </c>
      <c r="L4004" s="4">
        <v>30</v>
      </c>
      <c r="M4004" s="4">
        <v>3</v>
      </c>
      <c r="N4004" s="4">
        <v>-1.4</v>
      </c>
      <c r="O4004" s="4">
        <f t="shared" si="496"/>
        <v>5</v>
      </c>
      <c r="P4004" s="4">
        <f t="shared" si="497"/>
        <v>5</v>
      </c>
      <c r="Q4004" s="4">
        <f t="shared" si="498"/>
        <v>3</v>
      </c>
      <c r="R4004" s="4">
        <f t="shared" si="499"/>
        <v>13</v>
      </c>
      <c r="S4004" s="4">
        <f t="shared" si="500"/>
        <v>120.3</v>
      </c>
      <c r="T4004" s="4" t="str">
        <f t="shared" si="501"/>
        <v>B - Kernkunde</v>
      </c>
      <c r="U4004" s="4">
        <f>ROUND(((E4004-Hilfswerte!$B$20)/Hilfswerte!$B$21)+((F4004-Hilfswerte!$B$22)/Hilfswerte!$B$23)+((G4004-Hilfswerte!$B$24)/Hilfswerte!$B$25)+0.1*INDEX(Hilfswerte!$B$4:$B$15,MATCH(C4004,Hilfswerte!$A$4:$A$15,0)),2)</f>
        <v>-0.62</v>
      </c>
      <c r="V4004" s="4">
        <f>ROUND(SQRT((((E4004-Hilfswerte!$B$20)/Hilfswerte!$B$21)-Hilfswerte!$B$28)^2+(((F4004-Hilfswerte!$B$22)/Hilfswerte!$B$23)-Hilfswerte!$B$29)^2+(((G4004-Hilfswerte!$B$24)/Hilfswerte!$B$25)-Hilfswerte!$B$30)^2),3)</f>
        <v>0.96</v>
      </c>
      <c r="W4004" s="4">
        <f>ROUND(E4004*Hilfswerte!$B$31,0)</f>
        <v>1028</v>
      </c>
      <c r="X4004" s="4">
        <f t="shared" si="502"/>
        <v>0</v>
      </c>
      <c r="Y4004" s="4" t="str">
        <f>IF(T4004="A - Top-Kunde","bereits Top-Kunde",IF(AND(V4004&lt;=Hilfswerte!$B$34,H4004&lt;0.5*W4004),"Hoch",IF(AND(V4004&lt;=Hilfswerte!$B$35,H4004&lt;0.7*W4004),"Mittel","Niedrig")))</f>
        <v>Niedrig</v>
      </c>
      <c r="Z4004" s="4">
        <f t="shared" si="503"/>
        <v>7.3</v>
      </c>
      <c r="AA4004" s="4" t="str">
        <f>IF(J4004&gt;365,"Bereits abgewandert (Segment D)",IF(Z4004&gt;=Hilfswerte!$B$38,"Rot - akut gefaehrdet",IF(Z4004&gt;=Hilfswerte!$B$39,"Gelb - beobachten","Gruen - stabil")))</f>
        <v>Gruen - stabil</v>
      </c>
    </row>
    <row r="4005" spans="1:27" ht="15" customHeight="1" x14ac:dyDescent="0.25">
      <c r="A4005" s="4" t="s">
        <v>4352</v>
      </c>
      <c r="B4005" s="4" t="s">
        <v>569</v>
      </c>
      <c r="C4005" s="4" t="s">
        <v>47</v>
      </c>
      <c r="D4005" s="4" t="s">
        <v>93</v>
      </c>
      <c r="E4005" s="4">
        <v>26</v>
      </c>
      <c r="F4005" s="4">
        <v>4.5999999999999996</v>
      </c>
      <c r="G4005" s="4">
        <v>8</v>
      </c>
      <c r="H4005" s="4">
        <v>0</v>
      </c>
      <c r="I4005" s="4">
        <v>0</v>
      </c>
      <c r="J4005" s="4">
        <v>737</v>
      </c>
      <c r="K4005" s="4">
        <v>0</v>
      </c>
      <c r="L4005" s="4">
        <v>-3</v>
      </c>
      <c r="M4005" s="4">
        <v>0</v>
      </c>
      <c r="N4005" s="4">
        <v>-42.4</v>
      </c>
      <c r="O4005" s="4">
        <f t="shared" si="496"/>
        <v>1</v>
      </c>
      <c r="P4005" s="4">
        <f t="shared" si="497"/>
        <v>1</v>
      </c>
      <c r="Q4005" s="4">
        <f t="shared" si="498"/>
        <v>1</v>
      </c>
      <c r="R4005" s="4">
        <f t="shared" si="499"/>
        <v>3</v>
      </c>
      <c r="S4005" s="4">
        <f t="shared" si="500"/>
        <v>8.8000000000000007</v>
      </c>
      <c r="T4005" s="4" t="str">
        <f t="shared" si="501"/>
        <v>D - Abwanderungsrisiko</v>
      </c>
      <c r="U4005" s="4">
        <f>ROUND(((E4005-Hilfswerte!$B$20)/Hilfswerte!$B$21)+((F4005-Hilfswerte!$B$22)/Hilfswerte!$B$23)+((G4005-Hilfswerte!$B$24)/Hilfswerte!$B$25)+0.1*INDEX(Hilfswerte!$B$4:$B$15,MATCH(C4005,Hilfswerte!$A$4:$A$15,0)),2)</f>
        <v>-1.0900000000000001</v>
      </c>
      <c r="V4005" s="4">
        <f>ROUND(SQRT((((E4005-Hilfswerte!$B$20)/Hilfswerte!$B$21)-Hilfswerte!$B$28)^2+(((F4005-Hilfswerte!$B$22)/Hilfswerte!$B$23)-Hilfswerte!$B$29)^2+(((G4005-Hilfswerte!$B$24)/Hilfswerte!$B$25)-Hilfswerte!$B$30)^2),3)</f>
        <v>0.99</v>
      </c>
      <c r="W4005" s="4">
        <f>ROUND(E4005*Hilfswerte!$B$31,0)</f>
        <v>5344</v>
      </c>
      <c r="X4005" s="4">
        <f t="shared" si="502"/>
        <v>5344</v>
      </c>
      <c r="Y4005" s="4" t="str">
        <f>IF(T4005="A - Top-Kunde","bereits Top-Kunde",IF(AND(V4005&lt;=Hilfswerte!$B$34,H4005&lt;0.5*W4005),"Hoch",IF(AND(V4005&lt;=Hilfswerte!$B$35,H4005&lt;0.7*W4005),"Mittel","Niedrig")))</f>
        <v>Mittel</v>
      </c>
      <c r="Z4005" s="4">
        <f t="shared" si="503"/>
        <v>53.8</v>
      </c>
      <c r="AA4005" s="4" t="str">
        <f>IF(J4005&gt;365,"Bereits abgewandert (Segment D)",IF(Z4005&gt;=Hilfswerte!$B$38,"Rot - akut gefaehrdet",IF(Z4005&gt;=Hilfswerte!$B$39,"Gelb - beobachten","Gruen - stabil")))</f>
        <v>Bereits abgewandert (Segment D)</v>
      </c>
    </row>
    <row r="4006" spans="1:27" ht="15" customHeight="1" x14ac:dyDescent="0.25">
      <c r="A4006" s="4" t="s">
        <v>4353</v>
      </c>
      <c r="B4006" s="4" t="s">
        <v>67</v>
      </c>
      <c r="C4006" s="4" t="s">
        <v>59</v>
      </c>
      <c r="D4006" s="4" t="s">
        <v>30</v>
      </c>
      <c r="E4006" s="4">
        <v>194</v>
      </c>
      <c r="F4006" s="4">
        <v>50.2</v>
      </c>
      <c r="G4006" s="4">
        <v>17.600000000000001</v>
      </c>
      <c r="H4006" s="4">
        <v>6065</v>
      </c>
      <c r="I4006" s="4">
        <v>2</v>
      </c>
      <c r="J4006" s="4">
        <v>250</v>
      </c>
      <c r="K4006" s="4">
        <v>0</v>
      </c>
      <c r="L4006" s="4">
        <v>-1</v>
      </c>
      <c r="M4006" s="4">
        <v>6</v>
      </c>
      <c r="N4006" s="4">
        <v>8.9</v>
      </c>
      <c r="O4006" s="4">
        <f t="shared" si="496"/>
        <v>2</v>
      </c>
      <c r="P4006" s="4">
        <f t="shared" si="497"/>
        <v>2</v>
      </c>
      <c r="Q4006" s="4">
        <f t="shared" si="498"/>
        <v>4</v>
      </c>
      <c r="R4006" s="4">
        <f t="shared" si="499"/>
        <v>8</v>
      </c>
      <c r="S4006" s="4">
        <f t="shared" si="500"/>
        <v>84.5</v>
      </c>
      <c r="T4006" s="4" t="str">
        <f t="shared" si="501"/>
        <v>C - Entwicklungspotenzial</v>
      </c>
      <c r="U4006" s="4">
        <f>ROUND(((E4006-Hilfswerte!$B$20)/Hilfswerte!$B$21)+((F4006-Hilfswerte!$B$22)/Hilfswerte!$B$23)+((G4006-Hilfswerte!$B$24)/Hilfswerte!$B$25)+0.1*INDEX(Hilfswerte!$B$4:$B$15,MATCH(C4006,Hilfswerte!$A$4:$A$15,0)),2)</f>
        <v>1.82</v>
      </c>
      <c r="V4006" s="4">
        <f>ROUND(SQRT((((E4006-Hilfswerte!$B$20)/Hilfswerte!$B$21)-Hilfswerte!$B$28)^2+(((F4006-Hilfswerte!$B$22)/Hilfswerte!$B$23)-Hilfswerte!$B$29)^2+(((G4006-Hilfswerte!$B$24)/Hilfswerte!$B$25)-Hilfswerte!$B$30)^2),3)</f>
        <v>1.046</v>
      </c>
      <c r="W4006" s="4">
        <f>ROUND(E4006*Hilfswerte!$B$31,0)</f>
        <v>39876</v>
      </c>
      <c r="X4006" s="4">
        <f t="shared" si="502"/>
        <v>33811</v>
      </c>
      <c r="Y4006" s="4" t="str">
        <f>IF(T4006="A - Top-Kunde","bereits Top-Kunde",IF(AND(V4006&lt;=Hilfswerte!$B$34,H4006&lt;0.5*W4006),"Hoch",IF(AND(V4006&lt;=Hilfswerte!$B$35,H4006&lt;0.7*W4006),"Mittel","Niedrig")))</f>
        <v>Mittel</v>
      </c>
      <c r="Z4006" s="4">
        <f t="shared" si="503"/>
        <v>12.5</v>
      </c>
      <c r="AA4006" s="4" t="str">
        <f>IF(J4006&gt;365,"Bereits abgewandert (Segment D)",IF(Z4006&gt;=Hilfswerte!$B$38,"Rot - akut gefaehrdet",IF(Z4006&gt;=Hilfswerte!$B$39,"Gelb - beobachten","Gruen - stabil")))</f>
        <v>Gruen - stabil</v>
      </c>
    </row>
    <row r="4007" spans="1:27" ht="15" customHeight="1" x14ac:dyDescent="0.25">
      <c r="A4007" s="4" t="s">
        <v>4354</v>
      </c>
      <c r="B4007" s="4" t="s">
        <v>42</v>
      </c>
      <c r="C4007" s="4" t="s">
        <v>29</v>
      </c>
      <c r="D4007" s="4" t="s">
        <v>30</v>
      </c>
      <c r="E4007" s="4">
        <v>202</v>
      </c>
      <c r="F4007" s="4">
        <v>45.5</v>
      </c>
      <c r="G4007" s="4">
        <v>6.4</v>
      </c>
      <c r="H4007" s="4">
        <v>82807</v>
      </c>
      <c r="I4007" s="4">
        <v>6</v>
      </c>
      <c r="J4007" s="4">
        <v>2</v>
      </c>
      <c r="K4007" s="4">
        <v>1</v>
      </c>
      <c r="L4007" s="4">
        <v>2</v>
      </c>
      <c r="M4007" s="4">
        <v>2</v>
      </c>
      <c r="N4007" s="4">
        <v>23.2</v>
      </c>
      <c r="O4007" s="4">
        <f t="shared" si="496"/>
        <v>5</v>
      </c>
      <c r="P4007" s="4">
        <f t="shared" si="497"/>
        <v>5</v>
      </c>
      <c r="Q4007" s="4">
        <f t="shared" si="498"/>
        <v>5</v>
      </c>
      <c r="R4007" s="4">
        <f t="shared" si="499"/>
        <v>15</v>
      </c>
      <c r="S4007" s="4">
        <f t="shared" si="500"/>
        <v>155</v>
      </c>
      <c r="T4007" s="4" t="str">
        <f t="shared" si="501"/>
        <v>A - Top-Kunde</v>
      </c>
      <c r="U4007" s="4">
        <f>ROUND(((E4007-Hilfswerte!$B$20)/Hilfswerte!$B$21)+((F4007-Hilfswerte!$B$22)/Hilfswerte!$B$23)+((G4007-Hilfswerte!$B$24)/Hilfswerte!$B$25)+0.1*INDEX(Hilfswerte!$B$4:$B$15,MATCH(C4007,Hilfswerte!$A$4:$A$15,0)),2)</f>
        <v>0.33</v>
      </c>
      <c r="V4007" s="4">
        <f>ROUND(SQRT((((E4007-Hilfswerte!$B$20)/Hilfswerte!$B$21)-Hilfswerte!$B$28)^2+(((F4007-Hilfswerte!$B$22)/Hilfswerte!$B$23)-Hilfswerte!$B$29)^2+(((G4007-Hilfswerte!$B$24)/Hilfswerte!$B$25)-Hilfswerte!$B$30)^2),3)</f>
        <v>0.79100000000000004</v>
      </c>
      <c r="W4007" s="4">
        <f>ROUND(E4007*Hilfswerte!$B$31,0)</f>
        <v>41520</v>
      </c>
      <c r="X4007" s="4">
        <f t="shared" si="502"/>
        <v>0</v>
      </c>
      <c r="Y4007" s="4" t="str">
        <f>IF(T4007="A - Top-Kunde","bereits Top-Kunde",IF(AND(V4007&lt;=Hilfswerte!$B$34,H4007&lt;0.5*W4007),"Hoch",IF(AND(V4007&lt;=Hilfswerte!$B$35,H4007&lt;0.7*W4007),"Mittel","Niedrig")))</f>
        <v>bereits Top-Kunde</v>
      </c>
      <c r="Z4007" s="4">
        <f t="shared" si="503"/>
        <v>3.5</v>
      </c>
      <c r="AA4007" s="4" t="str">
        <f>IF(J4007&gt;365,"Bereits abgewandert (Segment D)",IF(Z4007&gt;=Hilfswerte!$B$38,"Rot - akut gefaehrdet",IF(Z4007&gt;=Hilfswerte!$B$39,"Gelb - beobachten","Gruen - stabil")))</f>
        <v>Gruen - stabil</v>
      </c>
    </row>
    <row r="4008" spans="1:27" ht="15" customHeight="1" x14ac:dyDescent="0.25">
      <c r="A4008" s="4" t="s">
        <v>4355</v>
      </c>
      <c r="B4008" s="4" t="s">
        <v>842</v>
      </c>
      <c r="C4008" s="4" t="s">
        <v>51</v>
      </c>
      <c r="D4008" s="4" t="s">
        <v>30</v>
      </c>
      <c r="E4008" s="4">
        <v>79</v>
      </c>
      <c r="F4008" s="4">
        <v>17.3</v>
      </c>
      <c r="G4008" s="4">
        <v>6.4</v>
      </c>
      <c r="H4008" s="4">
        <v>9205</v>
      </c>
      <c r="I4008" s="4">
        <v>4</v>
      </c>
      <c r="J4008" s="4">
        <v>18</v>
      </c>
      <c r="K4008" s="4">
        <v>1</v>
      </c>
      <c r="L4008" s="4">
        <v>20</v>
      </c>
      <c r="M4008" s="4">
        <v>2</v>
      </c>
      <c r="N4008" s="4">
        <v>-20.399999999999999</v>
      </c>
      <c r="O4008" s="4">
        <f t="shared" si="496"/>
        <v>5</v>
      </c>
      <c r="P4008" s="4">
        <f t="shared" si="497"/>
        <v>4</v>
      </c>
      <c r="Q4008" s="4">
        <f t="shared" si="498"/>
        <v>5</v>
      </c>
      <c r="R4008" s="4">
        <f t="shared" si="499"/>
        <v>14</v>
      </c>
      <c r="S4008" s="4">
        <f t="shared" si="500"/>
        <v>117.8</v>
      </c>
      <c r="T4008" s="4" t="str">
        <f t="shared" si="501"/>
        <v>B - Kernkunde</v>
      </c>
      <c r="U4008" s="4">
        <f>ROUND(((E4008-Hilfswerte!$B$20)/Hilfswerte!$B$21)+((F4008-Hilfswerte!$B$22)/Hilfswerte!$B$23)+((G4008-Hilfswerte!$B$24)/Hilfswerte!$B$25)+0.1*INDEX(Hilfswerte!$B$4:$B$15,MATCH(C4008,Hilfswerte!$A$4:$A$15,0)),2)</f>
        <v>-0.63</v>
      </c>
      <c r="V4008" s="4">
        <f>ROUND(SQRT((((E4008-Hilfswerte!$B$20)/Hilfswerte!$B$21)-Hilfswerte!$B$28)^2+(((F4008-Hilfswerte!$B$22)/Hilfswerte!$B$23)-Hilfswerte!$B$29)^2+(((G4008-Hilfswerte!$B$24)/Hilfswerte!$B$25)-Hilfswerte!$B$30)^2),3)</f>
        <v>0.92800000000000005</v>
      </c>
      <c r="W4008" s="4">
        <f>ROUND(E4008*Hilfswerte!$B$31,0)</f>
        <v>16238</v>
      </c>
      <c r="X4008" s="4">
        <f t="shared" si="502"/>
        <v>7033</v>
      </c>
      <c r="Y4008" s="4" t="str">
        <f>IF(T4008="A - Top-Kunde","bereits Top-Kunde",IF(AND(V4008&lt;=Hilfswerte!$B$34,H4008&lt;0.5*W4008),"Hoch",IF(AND(V4008&lt;=Hilfswerte!$B$35,H4008&lt;0.7*W4008),"Mittel","Niedrig")))</f>
        <v>Mittel</v>
      </c>
      <c r="Z4008" s="4">
        <f t="shared" si="503"/>
        <v>16.100000000000001</v>
      </c>
      <c r="AA4008" s="4" t="str">
        <f>IF(J4008&gt;365,"Bereits abgewandert (Segment D)",IF(Z4008&gt;=Hilfswerte!$B$38,"Rot - akut gefaehrdet",IF(Z4008&gt;=Hilfswerte!$B$39,"Gelb - beobachten","Gruen - stabil")))</f>
        <v>Gelb - beobachten</v>
      </c>
    </row>
    <row r="4009" spans="1:27" ht="15" customHeight="1" x14ac:dyDescent="0.25">
      <c r="A4009" s="4" t="s">
        <v>4356</v>
      </c>
      <c r="B4009" s="4" t="s">
        <v>601</v>
      </c>
      <c r="C4009" s="4" t="s">
        <v>33</v>
      </c>
      <c r="D4009" s="4" t="s">
        <v>30</v>
      </c>
      <c r="E4009" s="4">
        <v>11</v>
      </c>
      <c r="F4009" s="4">
        <v>1.5</v>
      </c>
      <c r="G4009" s="4">
        <v>7.1</v>
      </c>
      <c r="H4009" s="4">
        <v>181</v>
      </c>
      <c r="I4009" s="4">
        <v>1</v>
      </c>
      <c r="J4009" s="4">
        <v>299</v>
      </c>
      <c r="K4009" s="4">
        <v>0</v>
      </c>
      <c r="L4009" s="4">
        <v>-4</v>
      </c>
      <c r="M4009" s="4">
        <v>6</v>
      </c>
      <c r="N4009" s="4">
        <v>36.299999999999997</v>
      </c>
      <c r="O4009" s="4">
        <f t="shared" si="496"/>
        <v>2</v>
      </c>
      <c r="P4009" s="4">
        <f t="shared" si="497"/>
        <v>1</v>
      </c>
      <c r="Q4009" s="4">
        <f t="shared" si="498"/>
        <v>2</v>
      </c>
      <c r="R4009" s="4">
        <f t="shared" si="499"/>
        <v>5</v>
      </c>
      <c r="S4009" s="4">
        <f t="shared" si="500"/>
        <v>68.2</v>
      </c>
      <c r="T4009" s="4" t="str">
        <f t="shared" si="501"/>
        <v>C - Entwicklungspotenzial</v>
      </c>
      <c r="U4009" s="4">
        <f>ROUND(((E4009-Hilfswerte!$B$20)/Hilfswerte!$B$21)+((F4009-Hilfswerte!$B$22)/Hilfswerte!$B$23)+((G4009-Hilfswerte!$B$24)/Hilfswerte!$B$25)+0.1*INDEX(Hilfswerte!$B$4:$B$15,MATCH(C4009,Hilfswerte!$A$4:$A$15,0)),2)</f>
        <v>-1.41</v>
      </c>
      <c r="V4009" s="4">
        <f>ROUND(SQRT((((E4009-Hilfswerte!$B$20)/Hilfswerte!$B$21)-Hilfswerte!$B$28)^2+(((F4009-Hilfswerte!$B$22)/Hilfswerte!$B$23)-Hilfswerte!$B$29)^2+(((G4009-Hilfswerte!$B$24)/Hilfswerte!$B$25)-Hilfswerte!$B$30)^2),3)</f>
        <v>1.139</v>
      </c>
      <c r="W4009" s="4">
        <f>ROUND(E4009*Hilfswerte!$B$31,0)</f>
        <v>2261</v>
      </c>
      <c r="X4009" s="4">
        <f t="shared" si="502"/>
        <v>2080</v>
      </c>
      <c r="Y4009" s="4" t="str">
        <f>IF(T4009="A - Top-Kunde","bereits Top-Kunde",IF(AND(V4009&lt;=Hilfswerte!$B$34,H4009&lt;0.5*W4009),"Hoch",IF(AND(V4009&lt;=Hilfswerte!$B$35,H4009&lt;0.7*W4009),"Mittel","Niedrig")))</f>
        <v>Mittel</v>
      </c>
      <c r="Z4009" s="4">
        <f t="shared" si="503"/>
        <v>15</v>
      </c>
      <c r="AA4009" s="4" t="str">
        <f>IF(J4009&gt;365,"Bereits abgewandert (Segment D)",IF(Z4009&gt;=Hilfswerte!$B$38,"Rot - akut gefaehrdet",IF(Z4009&gt;=Hilfswerte!$B$39,"Gelb - beobachten","Gruen - stabil")))</f>
        <v>Gelb - beobachten</v>
      </c>
    </row>
    <row r="4010" spans="1:27" ht="15" customHeight="1" x14ac:dyDescent="0.25">
      <c r="A4010" s="4" t="s">
        <v>4357</v>
      </c>
      <c r="B4010" s="4" t="s">
        <v>464</v>
      </c>
      <c r="C4010" s="4" t="s">
        <v>55</v>
      </c>
      <c r="D4010" s="4" t="s">
        <v>106</v>
      </c>
      <c r="E4010" s="4">
        <v>149</v>
      </c>
      <c r="F4010" s="4">
        <v>32.5</v>
      </c>
      <c r="G4010" s="4">
        <v>6</v>
      </c>
      <c r="H4010" s="4">
        <v>19511</v>
      </c>
      <c r="I4010" s="4">
        <v>2</v>
      </c>
      <c r="J4010" s="4">
        <v>73</v>
      </c>
      <c r="K4010" s="4">
        <v>0</v>
      </c>
      <c r="L4010" s="4">
        <v>4</v>
      </c>
      <c r="M4010" s="4">
        <v>6</v>
      </c>
      <c r="N4010" s="4">
        <v>-12.5</v>
      </c>
      <c r="O4010" s="4">
        <f t="shared" si="496"/>
        <v>4</v>
      </c>
      <c r="P4010" s="4">
        <f t="shared" si="497"/>
        <v>2</v>
      </c>
      <c r="Q4010" s="4">
        <f t="shared" si="498"/>
        <v>5</v>
      </c>
      <c r="R4010" s="4">
        <f t="shared" si="499"/>
        <v>11</v>
      </c>
      <c r="S4010" s="4">
        <f t="shared" si="500"/>
        <v>102.6</v>
      </c>
      <c r="T4010" s="4" t="str">
        <f t="shared" si="501"/>
        <v>C - Entwicklungspotenzial</v>
      </c>
      <c r="U4010" s="4">
        <f>ROUND(((E4010-Hilfswerte!$B$20)/Hilfswerte!$B$21)+((F4010-Hilfswerte!$B$22)/Hilfswerte!$B$23)+((G4010-Hilfswerte!$B$24)/Hilfswerte!$B$25)+0.1*INDEX(Hilfswerte!$B$4:$B$15,MATCH(C4010,Hilfswerte!$A$4:$A$15,0)),2)</f>
        <v>-0.17</v>
      </c>
      <c r="V4010" s="4">
        <f>ROUND(SQRT((((E4010-Hilfswerte!$B$20)/Hilfswerte!$B$21)-Hilfswerte!$B$28)^2+(((F4010-Hilfswerte!$B$22)/Hilfswerte!$B$23)-Hilfswerte!$B$29)^2+(((G4010-Hilfswerte!$B$24)/Hilfswerte!$B$25)-Hilfswerte!$B$30)^2),3)</f>
        <v>0.83599999999999997</v>
      </c>
      <c r="W4010" s="4">
        <f>ROUND(E4010*Hilfswerte!$B$31,0)</f>
        <v>30626</v>
      </c>
      <c r="X4010" s="4">
        <f t="shared" si="502"/>
        <v>11115</v>
      </c>
      <c r="Y4010" s="4" t="str">
        <f>IF(T4010="A - Top-Kunde","bereits Top-Kunde",IF(AND(V4010&lt;=Hilfswerte!$B$34,H4010&lt;0.5*W4010),"Hoch",IF(AND(V4010&lt;=Hilfswerte!$B$35,H4010&lt;0.7*W4010),"Mittel","Niedrig")))</f>
        <v>Mittel</v>
      </c>
      <c r="Z4010" s="4">
        <f t="shared" si="503"/>
        <v>9.5</v>
      </c>
      <c r="AA4010" s="4" t="str">
        <f>IF(J4010&gt;365,"Bereits abgewandert (Segment D)",IF(Z4010&gt;=Hilfswerte!$B$38,"Rot - akut gefaehrdet",IF(Z4010&gt;=Hilfswerte!$B$39,"Gelb - beobachten","Gruen - stabil")))</f>
        <v>Gruen - stabil</v>
      </c>
    </row>
    <row r="4011" spans="1:27" ht="15" customHeight="1" x14ac:dyDescent="0.25">
      <c r="A4011" s="4" t="s">
        <v>4358</v>
      </c>
      <c r="B4011" s="4" t="s">
        <v>327</v>
      </c>
      <c r="C4011" s="4" t="s">
        <v>47</v>
      </c>
      <c r="D4011" s="4" t="s">
        <v>30</v>
      </c>
      <c r="E4011" s="4">
        <v>18</v>
      </c>
      <c r="F4011" s="4">
        <v>5.8</v>
      </c>
      <c r="G4011" s="4">
        <v>16.399999999999999</v>
      </c>
      <c r="H4011" s="4">
        <v>391</v>
      </c>
      <c r="I4011" s="4">
        <v>2</v>
      </c>
      <c r="J4011" s="4">
        <v>260</v>
      </c>
      <c r="K4011" s="4">
        <v>0</v>
      </c>
      <c r="L4011" s="4">
        <v>-1</v>
      </c>
      <c r="M4011" s="4">
        <v>2</v>
      </c>
      <c r="N4011" s="4">
        <v>10.8</v>
      </c>
      <c r="O4011" s="4">
        <f t="shared" si="496"/>
        <v>2</v>
      </c>
      <c r="P4011" s="4">
        <f t="shared" si="497"/>
        <v>2</v>
      </c>
      <c r="Q4011" s="4">
        <f t="shared" si="498"/>
        <v>2</v>
      </c>
      <c r="R4011" s="4">
        <f t="shared" si="499"/>
        <v>6</v>
      </c>
      <c r="S4011" s="4">
        <f t="shared" si="500"/>
        <v>65.400000000000006</v>
      </c>
      <c r="T4011" s="4" t="str">
        <f t="shared" si="501"/>
        <v>C - Entwicklungspotenzial</v>
      </c>
      <c r="U4011" s="4">
        <f>ROUND(((E4011-Hilfswerte!$B$20)/Hilfswerte!$B$21)+((F4011-Hilfswerte!$B$22)/Hilfswerte!$B$23)+((G4011-Hilfswerte!$B$24)/Hilfswerte!$B$25)+0.1*INDEX(Hilfswerte!$B$4:$B$15,MATCH(C4011,Hilfswerte!$A$4:$A$15,0)),2)</f>
        <v>0.23</v>
      </c>
      <c r="V4011" s="4">
        <f>ROUND(SQRT((((E4011-Hilfswerte!$B$20)/Hilfswerte!$B$21)-Hilfswerte!$B$28)^2+(((F4011-Hilfswerte!$B$22)/Hilfswerte!$B$23)-Hilfswerte!$B$29)^2+(((G4011-Hilfswerte!$B$24)/Hilfswerte!$B$25)-Hilfswerte!$B$30)^2),3)</f>
        <v>1.19</v>
      </c>
      <c r="W4011" s="4">
        <f>ROUND(E4011*Hilfswerte!$B$31,0)</f>
        <v>3700</v>
      </c>
      <c r="X4011" s="4">
        <f t="shared" si="502"/>
        <v>3309</v>
      </c>
      <c r="Y4011" s="4" t="str">
        <f>IF(T4011="A - Top-Kunde","bereits Top-Kunde",IF(AND(V4011&lt;=Hilfswerte!$B$34,H4011&lt;0.5*W4011),"Hoch",IF(AND(V4011&lt;=Hilfswerte!$B$35,H4011&lt;0.7*W4011),"Mittel","Niedrig")))</f>
        <v>Niedrig</v>
      </c>
      <c r="Z4011" s="4">
        <f t="shared" si="503"/>
        <v>13</v>
      </c>
      <c r="AA4011" s="4" t="str">
        <f>IF(J4011&gt;365,"Bereits abgewandert (Segment D)",IF(Z4011&gt;=Hilfswerte!$B$38,"Rot - akut gefaehrdet",IF(Z4011&gt;=Hilfswerte!$B$39,"Gelb - beobachten","Gruen - stabil")))</f>
        <v>Gruen - stabil</v>
      </c>
    </row>
    <row r="4012" spans="1:27" ht="15" customHeight="1" x14ac:dyDescent="0.25">
      <c r="A4012" s="4" t="s">
        <v>4359</v>
      </c>
      <c r="B4012" s="4" t="s">
        <v>623</v>
      </c>
      <c r="C4012" s="4" t="s">
        <v>74</v>
      </c>
      <c r="D4012" s="4" t="s">
        <v>30</v>
      </c>
      <c r="E4012" s="4">
        <v>38</v>
      </c>
      <c r="F4012" s="4">
        <v>11</v>
      </c>
      <c r="G4012" s="4">
        <v>16</v>
      </c>
      <c r="H4012" s="4">
        <v>2514</v>
      </c>
      <c r="I4012" s="4">
        <v>2</v>
      </c>
      <c r="J4012" s="4">
        <v>167</v>
      </c>
      <c r="K4012" s="4">
        <v>1</v>
      </c>
      <c r="L4012" s="4">
        <v>1</v>
      </c>
      <c r="M4012" s="4">
        <v>6</v>
      </c>
      <c r="N4012" s="4">
        <v>27.8</v>
      </c>
      <c r="O4012" s="4">
        <f t="shared" si="496"/>
        <v>3</v>
      </c>
      <c r="P4012" s="4">
        <f t="shared" si="497"/>
        <v>2</v>
      </c>
      <c r="Q4012" s="4">
        <f t="shared" si="498"/>
        <v>4</v>
      </c>
      <c r="R4012" s="4">
        <f t="shared" si="499"/>
        <v>9</v>
      </c>
      <c r="S4012" s="4">
        <f t="shared" si="500"/>
        <v>97.6</v>
      </c>
      <c r="T4012" s="4" t="str">
        <f t="shared" si="501"/>
        <v>C - Entwicklungspotenzial</v>
      </c>
      <c r="U4012" s="4">
        <f>ROUND(((E4012-Hilfswerte!$B$20)/Hilfswerte!$B$21)+((F4012-Hilfswerte!$B$22)/Hilfswerte!$B$23)+((G4012-Hilfswerte!$B$24)/Hilfswerte!$B$25)+0.1*INDEX(Hilfswerte!$B$4:$B$15,MATCH(C4012,Hilfswerte!$A$4:$A$15,0)),2)</f>
        <v>0.24</v>
      </c>
      <c r="V4012" s="4">
        <f>ROUND(SQRT((((E4012-Hilfswerte!$B$20)/Hilfswerte!$B$21)-Hilfswerte!$B$28)^2+(((F4012-Hilfswerte!$B$22)/Hilfswerte!$B$23)-Hilfswerte!$B$29)^2+(((G4012-Hilfswerte!$B$24)/Hilfswerte!$B$25)-Hilfswerte!$B$30)^2),3)</f>
        <v>1.056</v>
      </c>
      <c r="W4012" s="4">
        <f>ROUND(E4012*Hilfswerte!$B$31,0)</f>
        <v>7811</v>
      </c>
      <c r="X4012" s="4">
        <f t="shared" si="502"/>
        <v>5297</v>
      </c>
      <c r="Y4012" s="4" t="str">
        <f>IF(T4012="A - Top-Kunde","bereits Top-Kunde",IF(AND(V4012&lt;=Hilfswerte!$B$34,H4012&lt;0.5*W4012),"Hoch",IF(AND(V4012&lt;=Hilfswerte!$B$35,H4012&lt;0.7*W4012),"Mittel","Niedrig")))</f>
        <v>Mittel</v>
      </c>
      <c r="Z4012" s="4">
        <f t="shared" si="503"/>
        <v>11.6</v>
      </c>
      <c r="AA4012" s="4" t="str">
        <f>IF(J4012&gt;365,"Bereits abgewandert (Segment D)",IF(Z4012&gt;=Hilfswerte!$B$38,"Rot - akut gefaehrdet",IF(Z4012&gt;=Hilfswerte!$B$39,"Gelb - beobachten","Gruen - stabil")))</f>
        <v>Gruen - stabil</v>
      </c>
    </row>
    <row r="4013" spans="1:27" ht="15" customHeight="1" x14ac:dyDescent="0.25">
      <c r="A4013" s="4" t="s">
        <v>4360</v>
      </c>
      <c r="B4013" s="4" t="s">
        <v>1107</v>
      </c>
      <c r="C4013" s="4" t="s">
        <v>84</v>
      </c>
      <c r="D4013" s="4" t="s">
        <v>30</v>
      </c>
      <c r="E4013" s="4">
        <v>107</v>
      </c>
      <c r="F4013" s="4">
        <v>13.8</v>
      </c>
      <c r="G4013" s="4">
        <v>17</v>
      </c>
      <c r="H4013" s="4">
        <v>19606</v>
      </c>
      <c r="I4013" s="4">
        <v>3</v>
      </c>
      <c r="J4013" s="4">
        <v>57</v>
      </c>
      <c r="K4013" s="4">
        <v>0</v>
      </c>
      <c r="L4013" s="4">
        <v>8</v>
      </c>
      <c r="M4013" s="4">
        <v>2</v>
      </c>
      <c r="N4013" s="4">
        <v>2.2000000000000002</v>
      </c>
      <c r="O4013" s="4">
        <f t="shared" si="496"/>
        <v>4</v>
      </c>
      <c r="P4013" s="4">
        <f t="shared" si="497"/>
        <v>3</v>
      </c>
      <c r="Q4013" s="4">
        <f t="shared" si="498"/>
        <v>5</v>
      </c>
      <c r="R4013" s="4">
        <f t="shared" si="499"/>
        <v>12</v>
      </c>
      <c r="S4013" s="4">
        <f t="shared" si="500"/>
        <v>118.7</v>
      </c>
      <c r="T4013" s="4" t="str">
        <f t="shared" si="501"/>
        <v>B - Kernkunde</v>
      </c>
      <c r="U4013" s="4">
        <f>ROUND(((E4013-Hilfswerte!$B$20)/Hilfswerte!$B$21)+((F4013-Hilfswerte!$B$22)/Hilfswerte!$B$23)+((G4013-Hilfswerte!$B$24)/Hilfswerte!$B$25)+0.1*INDEX(Hilfswerte!$B$4:$B$15,MATCH(C4013,Hilfswerte!$A$4:$A$15,0)),2)</f>
        <v>0.77</v>
      </c>
      <c r="V4013" s="4">
        <f>ROUND(SQRT((((E4013-Hilfswerte!$B$20)/Hilfswerte!$B$21)-Hilfswerte!$B$28)^2+(((F4013-Hilfswerte!$B$22)/Hilfswerte!$B$23)-Hilfswerte!$B$29)^2+(((G4013-Hilfswerte!$B$24)/Hilfswerte!$B$25)-Hilfswerte!$B$30)^2),3)</f>
        <v>1.0469999999999999</v>
      </c>
      <c r="W4013" s="4">
        <f>ROUND(E4013*Hilfswerte!$B$31,0)</f>
        <v>21993</v>
      </c>
      <c r="X4013" s="4">
        <f t="shared" si="502"/>
        <v>2387</v>
      </c>
      <c r="Y4013" s="4" t="str">
        <f>IF(T4013="A - Top-Kunde","bereits Top-Kunde",IF(AND(V4013&lt;=Hilfswerte!$B$34,H4013&lt;0.5*W4013),"Hoch",IF(AND(V4013&lt;=Hilfswerte!$B$35,H4013&lt;0.7*W4013),"Mittel","Niedrig")))</f>
        <v>Niedrig</v>
      </c>
      <c r="Z4013" s="4">
        <f t="shared" si="503"/>
        <v>4.5</v>
      </c>
      <c r="AA4013" s="4" t="str">
        <f>IF(J4013&gt;365,"Bereits abgewandert (Segment D)",IF(Z4013&gt;=Hilfswerte!$B$38,"Rot - akut gefaehrdet",IF(Z4013&gt;=Hilfswerte!$B$39,"Gelb - beobachten","Gruen - stabil")))</f>
        <v>Gruen - stabil</v>
      </c>
    </row>
    <row r="4014" spans="1:27" ht="15" customHeight="1" x14ac:dyDescent="0.25">
      <c r="A4014" s="4" t="s">
        <v>4361</v>
      </c>
      <c r="B4014" s="4" t="s">
        <v>735</v>
      </c>
      <c r="C4014" s="4" t="s">
        <v>62</v>
      </c>
      <c r="D4014" s="4" t="s">
        <v>30</v>
      </c>
      <c r="E4014" s="4">
        <v>65</v>
      </c>
      <c r="F4014" s="4">
        <v>20.7</v>
      </c>
      <c r="G4014" s="4">
        <v>3.5</v>
      </c>
      <c r="H4014" s="4">
        <v>4780</v>
      </c>
      <c r="I4014" s="4">
        <v>3</v>
      </c>
      <c r="J4014" s="4">
        <v>10</v>
      </c>
      <c r="K4014" s="4">
        <v>1</v>
      </c>
      <c r="L4014" s="4">
        <v>25</v>
      </c>
      <c r="M4014" s="4">
        <v>3</v>
      </c>
      <c r="N4014" s="4">
        <v>5.6</v>
      </c>
      <c r="O4014" s="4">
        <f t="shared" si="496"/>
        <v>5</v>
      </c>
      <c r="P4014" s="4">
        <f t="shared" si="497"/>
        <v>3</v>
      </c>
      <c r="Q4014" s="4">
        <f t="shared" si="498"/>
        <v>4</v>
      </c>
      <c r="R4014" s="4">
        <f t="shared" si="499"/>
        <v>12</v>
      </c>
      <c r="S4014" s="4">
        <f t="shared" si="500"/>
        <v>109.3</v>
      </c>
      <c r="T4014" s="4" t="str">
        <f t="shared" si="501"/>
        <v>B - Kernkunde</v>
      </c>
      <c r="U4014" s="4">
        <f>ROUND(((E4014-Hilfswerte!$B$20)/Hilfswerte!$B$21)+((F4014-Hilfswerte!$B$22)/Hilfswerte!$B$23)+((G4014-Hilfswerte!$B$24)/Hilfswerte!$B$25)+0.1*INDEX(Hilfswerte!$B$4:$B$15,MATCH(C4014,Hilfswerte!$A$4:$A$15,0)),2)</f>
        <v>-1.01</v>
      </c>
      <c r="V4014" s="4">
        <f>ROUND(SQRT((((E4014-Hilfswerte!$B$20)/Hilfswerte!$B$21)-Hilfswerte!$B$28)^2+(((F4014-Hilfswerte!$B$22)/Hilfswerte!$B$23)-Hilfswerte!$B$29)^2+(((G4014-Hilfswerte!$B$24)/Hilfswerte!$B$25)-Hilfswerte!$B$30)^2),3)</f>
        <v>1.335</v>
      </c>
      <c r="W4014" s="4">
        <f>ROUND(E4014*Hilfswerte!$B$31,0)</f>
        <v>13360</v>
      </c>
      <c r="X4014" s="4">
        <f t="shared" si="502"/>
        <v>8580</v>
      </c>
      <c r="Y4014" s="4" t="str">
        <f>IF(T4014="A - Top-Kunde","bereits Top-Kunde",IF(AND(V4014&lt;=Hilfswerte!$B$34,H4014&lt;0.5*W4014),"Hoch",IF(AND(V4014&lt;=Hilfswerte!$B$35,H4014&lt;0.7*W4014),"Mittel","Niedrig")))</f>
        <v>Niedrig</v>
      </c>
      <c r="Z4014" s="4">
        <f t="shared" si="503"/>
        <v>8.5</v>
      </c>
      <c r="AA4014" s="4" t="str">
        <f>IF(J4014&gt;365,"Bereits abgewandert (Segment D)",IF(Z4014&gt;=Hilfswerte!$B$38,"Rot - akut gefaehrdet",IF(Z4014&gt;=Hilfswerte!$B$39,"Gelb - beobachten","Gruen - stabil")))</f>
        <v>Gruen - stabil</v>
      </c>
    </row>
    <row r="4015" spans="1:27" ht="15" customHeight="1" x14ac:dyDescent="0.25">
      <c r="A4015" s="4" t="s">
        <v>4362</v>
      </c>
      <c r="B4015" s="4" t="s">
        <v>834</v>
      </c>
      <c r="C4015" s="4" t="s">
        <v>47</v>
      </c>
      <c r="D4015" s="4" t="s">
        <v>93</v>
      </c>
      <c r="E4015" s="4">
        <v>546</v>
      </c>
      <c r="F4015" s="4">
        <v>180</v>
      </c>
      <c r="G4015" s="4">
        <v>5.3</v>
      </c>
      <c r="H4015" s="4">
        <v>12434</v>
      </c>
      <c r="I4015" s="4">
        <v>1</v>
      </c>
      <c r="J4015" s="4">
        <v>166</v>
      </c>
      <c r="K4015" s="4">
        <v>0</v>
      </c>
      <c r="L4015" s="4">
        <v>-6</v>
      </c>
      <c r="M4015" s="4">
        <v>1</v>
      </c>
      <c r="N4015" s="4">
        <v>-28</v>
      </c>
      <c r="O4015" s="4">
        <f t="shared" si="496"/>
        <v>3</v>
      </c>
      <c r="P4015" s="4">
        <f t="shared" si="497"/>
        <v>1</v>
      </c>
      <c r="Q4015" s="4">
        <f t="shared" si="498"/>
        <v>5</v>
      </c>
      <c r="R4015" s="4">
        <f t="shared" si="499"/>
        <v>9</v>
      </c>
      <c r="S4015" s="4">
        <f t="shared" si="500"/>
        <v>76</v>
      </c>
      <c r="T4015" s="4" t="str">
        <f t="shared" si="501"/>
        <v>C - Entwicklungspotenzial</v>
      </c>
      <c r="U4015" s="4">
        <f>ROUND(((E4015-Hilfswerte!$B$20)/Hilfswerte!$B$21)+((F4015-Hilfswerte!$B$22)/Hilfswerte!$B$23)+((G4015-Hilfswerte!$B$24)/Hilfswerte!$B$25)+0.1*INDEX(Hilfswerte!$B$4:$B$15,MATCH(C4015,Hilfswerte!$A$4:$A$15,0)),2)</f>
        <v>3.87</v>
      </c>
      <c r="V4015" s="4">
        <f>ROUND(SQRT((((E4015-Hilfswerte!$B$20)/Hilfswerte!$B$21)-Hilfswerte!$B$28)^2+(((F4015-Hilfswerte!$B$22)/Hilfswerte!$B$23)-Hilfswerte!$B$29)^2+(((G4015-Hilfswerte!$B$24)/Hilfswerte!$B$25)-Hilfswerte!$B$30)^2),3)</f>
        <v>3.1789999999999998</v>
      </c>
      <c r="W4015" s="4">
        <f>ROUND(E4015*Hilfswerte!$B$31,0)</f>
        <v>112228</v>
      </c>
      <c r="X4015" s="4">
        <f t="shared" si="502"/>
        <v>99794</v>
      </c>
      <c r="Y4015" s="4" t="str">
        <f>IF(T4015="A - Top-Kunde","bereits Top-Kunde",IF(AND(V4015&lt;=Hilfswerte!$B$34,H4015&lt;0.5*W4015),"Hoch",IF(AND(V4015&lt;=Hilfswerte!$B$35,H4015&lt;0.7*W4015),"Mittel","Niedrig")))</f>
        <v>Niedrig</v>
      </c>
      <c r="Z4015" s="4">
        <f t="shared" si="503"/>
        <v>19.5</v>
      </c>
      <c r="AA4015" s="4" t="str">
        <f>IF(J4015&gt;365,"Bereits abgewandert (Segment D)",IF(Z4015&gt;=Hilfswerte!$B$38,"Rot - akut gefaehrdet",IF(Z4015&gt;=Hilfswerte!$B$39,"Gelb - beobachten","Gruen - stabil")))</f>
        <v>Gelb - beobachten</v>
      </c>
    </row>
    <row r="4016" spans="1:27" ht="15" customHeight="1" x14ac:dyDescent="0.25">
      <c r="A4016" s="4" t="s">
        <v>4363</v>
      </c>
      <c r="B4016" s="4" t="s">
        <v>433</v>
      </c>
      <c r="C4016" s="4" t="s">
        <v>55</v>
      </c>
      <c r="D4016" s="4" t="s">
        <v>30</v>
      </c>
      <c r="E4016" s="4">
        <v>17</v>
      </c>
      <c r="F4016" s="4">
        <v>2.4</v>
      </c>
      <c r="G4016" s="4">
        <v>16.3</v>
      </c>
      <c r="H4016" s="4">
        <v>395</v>
      </c>
      <c r="I4016" s="4">
        <v>2</v>
      </c>
      <c r="J4016" s="4">
        <v>18</v>
      </c>
      <c r="K4016" s="4">
        <v>1</v>
      </c>
      <c r="L4016" s="4">
        <v>13</v>
      </c>
      <c r="M4016" s="4">
        <v>6</v>
      </c>
      <c r="N4016" s="4">
        <v>41.1</v>
      </c>
      <c r="O4016" s="4">
        <f t="shared" si="496"/>
        <v>5</v>
      </c>
      <c r="P4016" s="4">
        <f t="shared" si="497"/>
        <v>2</v>
      </c>
      <c r="Q4016" s="4">
        <f t="shared" si="498"/>
        <v>2</v>
      </c>
      <c r="R4016" s="4">
        <f t="shared" si="499"/>
        <v>9</v>
      </c>
      <c r="S4016" s="4">
        <f t="shared" si="500"/>
        <v>100.7</v>
      </c>
      <c r="T4016" s="4" t="str">
        <f t="shared" si="501"/>
        <v>C - Entwicklungspotenzial</v>
      </c>
      <c r="U4016" s="4">
        <f>ROUND(((E4016-Hilfswerte!$B$20)/Hilfswerte!$B$21)+((F4016-Hilfswerte!$B$22)/Hilfswerte!$B$23)+((G4016-Hilfswerte!$B$24)/Hilfswerte!$B$25)+0.1*INDEX(Hilfswerte!$B$4:$B$15,MATCH(C4016,Hilfswerte!$A$4:$A$15,0)),2)</f>
        <v>0.36</v>
      </c>
      <c r="V4016" s="4">
        <f>ROUND(SQRT((((E4016-Hilfswerte!$B$20)/Hilfswerte!$B$21)-Hilfswerte!$B$28)^2+(((F4016-Hilfswerte!$B$22)/Hilfswerte!$B$23)-Hilfswerte!$B$29)^2+(((G4016-Hilfswerte!$B$24)/Hilfswerte!$B$25)-Hilfswerte!$B$30)^2),3)</f>
        <v>1.2130000000000001</v>
      </c>
      <c r="W4016" s="4">
        <f>ROUND(E4016*Hilfswerte!$B$31,0)</f>
        <v>3494</v>
      </c>
      <c r="X4016" s="4">
        <f t="shared" si="502"/>
        <v>3099</v>
      </c>
      <c r="Y4016" s="4" t="str">
        <f>IF(T4016="A - Top-Kunde","bereits Top-Kunde",IF(AND(V4016&lt;=Hilfswerte!$B$34,H4016&lt;0.5*W4016),"Hoch",IF(AND(V4016&lt;=Hilfswerte!$B$35,H4016&lt;0.7*W4016),"Mittel","Niedrig")))</f>
        <v>Niedrig</v>
      </c>
      <c r="Z4016" s="4">
        <f t="shared" si="503"/>
        <v>6.5</v>
      </c>
      <c r="AA4016" s="4" t="str">
        <f>IF(J4016&gt;365,"Bereits abgewandert (Segment D)",IF(Z4016&gt;=Hilfswerte!$B$38,"Rot - akut gefaehrdet",IF(Z4016&gt;=Hilfswerte!$B$39,"Gelb - beobachten","Gruen - stabil")))</f>
        <v>Gruen - stabil</v>
      </c>
    </row>
    <row r="4017" spans="1:27" ht="15" customHeight="1" x14ac:dyDescent="0.25">
      <c r="A4017" s="4" t="s">
        <v>4364</v>
      </c>
      <c r="B4017" s="4" t="s">
        <v>105</v>
      </c>
      <c r="C4017" s="4" t="s">
        <v>55</v>
      </c>
      <c r="D4017" s="4" t="s">
        <v>30</v>
      </c>
      <c r="E4017" s="4">
        <v>1516</v>
      </c>
      <c r="F4017" s="4">
        <v>453.5</v>
      </c>
      <c r="G4017" s="4">
        <v>3.4</v>
      </c>
      <c r="H4017" s="4">
        <v>131780</v>
      </c>
      <c r="I4017" s="4">
        <v>1</v>
      </c>
      <c r="J4017" s="4">
        <v>128</v>
      </c>
      <c r="K4017" s="4">
        <v>0</v>
      </c>
      <c r="L4017" s="4">
        <v>7</v>
      </c>
      <c r="M4017" s="4">
        <v>6</v>
      </c>
      <c r="N4017" s="4">
        <v>18.2</v>
      </c>
      <c r="O4017" s="4">
        <f t="shared" si="496"/>
        <v>3</v>
      </c>
      <c r="P4017" s="4">
        <f t="shared" si="497"/>
        <v>1</v>
      </c>
      <c r="Q4017" s="4">
        <f t="shared" si="498"/>
        <v>5</v>
      </c>
      <c r="R4017" s="4">
        <f t="shared" si="499"/>
        <v>9</v>
      </c>
      <c r="S4017" s="4">
        <f t="shared" si="500"/>
        <v>97</v>
      </c>
      <c r="T4017" s="4" t="str">
        <f t="shared" si="501"/>
        <v>C - Entwicklungspotenzial</v>
      </c>
      <c r="U4017" s="4">
        <f>ROUND(((E4017-Hilfswerte!$B$20)/Hilfswerte!$B$21)+((F4017-Hilfswerte!$B$22)/Hilfswerte!$B$23)+((G4017-Hilfswerte!$B$24)/Hilfswerte!$B$25)+0.1*INDEX(Hilfswerte!$B$4:$B$15,MATCH(C4017,Hilfswerte!$A$4:$A$15,0)),2)</f>
        <v>12.86</v>
      </c>
      <c r="V4017" s="4">
        <f>ROUND(SQRT((((E4017-Hilfswerte!$B$20)/Hilfswerte!$B$21)-Hilfswerte!$B$28)^2+(((F4017-Hilfswerte!$B$22)/Hilfswerte!$B$23)-Hilfswerte!$B$29)^2+(((G4017-Hilfswerte!$B$24)/Hilfswerte!$B$25)-Hilfswerte!$B$30)^2),3)</f>
        <v>9.5459999999999994</v>
      </c>
      <c r="W4017" s="4">
        <f>ROUND(E4017*Hilfswerte!$B$31,0)</f>
        <v>311608</v>
      </c>
      <c r="X4017" s="4">
        <f t="shared" si="502"/>
        <v>179828</v>
      </c>
      <c r="Y4017" s="4" t="str">
        <f>IF(T4017="A - Top-Kunde","bereits Top-Kunde",IF(AND(V4017&lt;=Hilfswerte!$B$34,H4017&lt;0.5*W4017),"Hoch",IF(AND(V4017&lt;=Hilfswerte!$B$35,H4017&lt;0.7*W4017),"Mittel","Niedrig")))</f>
        <v>Niedrig</v>
      </c>
      <c r="Z4017" s="4">
        <f t="shared" si="503"/>
        <v>7.8</v>
      </c>
      <c r="AA4017" s="4" t="str">
        <f>IF(J4017&gt;365,"Bereits abgewandert (Segment D)",IF(Z4017&gt;=Hilfswerte!$B$38,"Rot - akut gefaehrdet",IF(Z4017&gt;=Hilfswerte!$B$39,"Gelb - beobachten","Gruen - stabil")))</f>
        <v>Gruen - stabil</v>
      </c>
    </row>
    <row r="4018" spans="1:27" ht="15" customHeight="1" x14ac:dyDescent="0.25">
      <c r="A4018" s="4" t="s">
        <v>4365</v>
      </c>
      <c r="B4018" s="4" t="s">
        <v>388</v>
      </c>
      <c r="C4018" s="4" t="s">
        <v>38</v>
      </c>
      <c r="D4018" s="4" t="s">
        <v>30</v>
      </c>
      <c r="E4018" s="4">
        <v>157</v>
      </c>
      <c r="F4018" s="4">
        <v>37.9</v>
      </c>
      <c r="G4018" s="4">
        <v>2.7</v>
      </c>
      <c r="H4018" s="4">
        <v>59291</v>
      </c>
      <c r="I4018" s="4">
        <v>5</v>
      </c>
      <c r="J4018" s="4">
        <v>67</v>
      </c>
      <c r="K4018" s="4">
        <v>0</v>
      </c>
      <c r="L4018" s="4">
        <v>6</v>
      </c>
      <c r="M4018" s="4">
        <v>3</v>
      </c>
      <c r="N4018" s="4">
        <v>-3.7</v>
      </c>
      <c r="O4018" s="4">
        <f t="shared" si="496"/>
        <v>4</v>
      </c>
      <c r="P4018" s="4">
        <f t="shared" si="497"/>
        <v>5</v>
      </c>
      <c r="Q4018" s="4">
        <f t="shared" si="498"/>
        <v>5</v>
      </c>
      <c r="R4018" s="4">
        <f t="shared" si="499"/>
        <v>14</v>
      </c>
      <c r="S4018" s="4">
        <f t="shared" si="500"/>
        <v>136.4</v>
      </c>
      <c r="T4018" s="4" t="str">
        <f t="shared" si="501"/>
        <v>A - Top-Kunde</v>
      </c>
      <c r="U4018" s="4">
        <f>ROUND(((E4018-Hilfswerte!$B$20)/Hilfswerte!$B$21)+((F4018-Hilfswerte!$B$22)/Hilfswerte!$B$23)+((G4018-Hilfswerte!$B$24)/Hilfswerte!$B$25)+0.1*INDEX(Hilfswerte!$B$4:$B$15,MATCH(C4018,Hilfswerte!$A$4:$A$15,0)),2)</f>
        <v>-0.52</v>
      </c>
      <c r="V4018" s="4">
        <f>ROUND(SQRT((((E4018-Hilfswerte!$B$20)/Hilfswerte!$B$21)-Hilfswerte!$B$28)^2+(((F4018-Hilfswerte!$B$22)/Hilfswerte!$B$23)-Hilfswerte!$B$29)^2+(((G4018-Hilfswerte!$B$24)/Hilfswerte!$B$25)-Hilfswerte!$B$30)^2),3)</f>
        <v>1.3520000000000001</v>
      </c>
      <c r="W4018" s="4">
        <f>ROUND(E4018*Hilfswerte!$B$31,0)</f>
        <v>32271</v>
      </c>
      <c r="X4018" s="4">
        <f t="shared" si="502"/>
        <v>0</v>
      </c>
      <c r="Y4018" s="4" t="str">
        <f>IF(T4018="A - Top-Kunde","bereits Top-Kunde",IF(AND(V4018&lt;=Hilfswerte!$B$34,H4018&lt;0.5*W4018),"Hoch",IF(AND(V4018&lt;=Hilfswerte!$B$35,H4018&lt;0.7*W4018),"Mittel","Niedrig")))</f>
        <v>bereits Top-Kunde</v>
      </c>
      <c r="Z4018" s="4">
        <f t="shared" si="503"/>
        <v>6</v>
      </c>
      <c r="AA4018" s="4" t="str">
        <f>IF(J4018&gt;365,"Bereits abgewandert (Segment D)",IF(Z4018&gt;=Hilfswerte!$B$38,"Rot - akut gefaehrdet",IF(Z4018&gt;=Hilfswerte!$B$39,"Gelb - beobachten","Gruen - stabil")))</f>
        <v>Gruen - stabil</v>
      </c>
    </row>
    <row r="4019" spans="1:27" ht="15" customHeight="1" x14ac:dyDescent="0.25">
      <c r="A4019" s="4" t="s">
        <v>4366</v>
      </c>
      <c r="B4019" s="4" t="s">
        <v>54</v>
      </c>
      <c r="C4019" s="4" t="s">
        <v>62</v>
      </c>
      <c r="D4019" s="4" t="s">
        <v>122</v>
      </c>
      <c r="E4019" s="4">
        <v>95</v>
      </c>
      <c r="F4019" s="4">
        <v>25.5</v>
      </c>
      <c r="G4019" s="4">
        <v>14</v>
      </c>
      <c r="H4019" s="4">
        <v>2237</v>
      </c>
      <c r="I4019" s="4">
        <v>1</v>
      </c>
      <c r="J4019" s="4">
        <v>228</v>
      </c>
      <c r="K4019" s="4">
        <v>0</v>
      </c>
      <c r="L4019" s="4">
        <v>4</v>
      </c>
      <c r="M4019" s="4">
        <v>5</v>
      </c>
      <c r="N4019" s="4">
        <v>1.2</v>
      </c>
      <c r="O4019" s="4">
        <f t="shared" si="496"/>
        <v>2</v>
      </c>
      <c r="P4019" s="4">
        <f t="shared" si="497"/>
        <v>1</v>
      </c>
      <c r="Q4019" s="4">
        <f t="shared" si="498"/>
        <v>3</v>
      </c>
      <c r="R4019" s="4">
        <f t="shared" si="499"/>
        <v>6</v>
      </c>
      <c r="S4019" s="4">
        <f t="shared" si="500"/>
        <v>59.4</v>
      </c>
      <c r="T4019" s="4" t="str">
        <f t="shared" si="501"/>
        <v>C - Entwicklungspotenzial</v>
      </c>
      <c r="U4019" s="4">
        <f>ROUND(((E4019-Hilfswerte!$B$20)/Hilfswerte!$B$21)+((F4019-Hilfswerte!$B$22)/Hilfswerte!$B$23)+((G4019-Hilfswerte!$B$24)/Hilfswerte!$B$25)+0.1*INDEX(Hilfswerte!$B$4:$B$15,MATCH(C4019,Hilfswerte!$A$4:$A$15,0)),2)</f>
        <v>0.87</v>
      </c>
      <c r="V4019" s="4">
        <f>ROUND(SQRT((((E4019-Hilfswerte!$B$20)/Hilfswerte!$B$21)-Hilfswerte!$B$28)^2+(((F4019-Hilfswerte!$B$22)/Hilfswerte!$B$23)-Hilfswerte!$B$29)^2+(((G4019-Hilfswerte!$B$24)/Hilfswerte!$B$25)-Hilfswerte!$B$30)^2),3)</f>
        <v>0.58299999999999996</v>
      </c>
      <c r="W4019" s="4">
        <f>ROUND(E4019*Hilfswerte!$B$31,0)</f>
        <v>19527</v>
      </c>
      <c r="X4019" s="4">
        <f t="shared" si="502"/>
        <v>17290</v>
      </c>
      <c r="Y4019" s="4" t="str">
        <f>IF(T4019="A - Top-Kunde","bereits Top-Kunde",IF(AND(V4019&lt;=Hilfswerte!$B$34,H4019&lt;0.5*W4019),"Hoch",IF(AND(V4019&lt;=Hilfswerte!$B$35,H4019&lt;0.7*W4019),"Mittel","Niedrig")))</f>
        <v>Hoch</v>
      </c>
      <c r="Z4019" s="4">
        <f t="shared" si="503"/>
        <v>12.2</v>
      </c>
      <c r="AA4019" s="4" t="str">
        <f>IF(J4019&gt;365,"Bereits abgewandert (Segment D)",IF(Z4019&gt;=Hilfswerte!$B$38,"Rot - akut gefaehrdet",IF(Z4019&gt;=Hilfswerte!$B$39,"Gelb - beobachten","Gruen - stabil")))</f>
        <v>Gruen - stabil</v>
      </c>
    </row>
    <row r="4020" spans="1:27" ht="15" customHeight="1" x14ac:dyDescent="0.25">
      <c r="A4020" s="4" t="s">
        <v>4367</v>
      </c>
      <c r="B4020" s="4" t="s">
        <v>508</v>
      </c>
      <c r="C4020" s="4" t="s">
        <v>29</v>
      </c>
      <c r="D4020" s="4" t="s">
        <v>56</v>
      </c>
      <c r="E4020" s="4">
        <v>56</v>
      </c>
      <c r="F4020" s="4">
        <v>18.100000000000001</v>
      </c>
      <c r="G4020" s="4">
        <v>8.8000000000000007</v>
      </c>
      <c r="H4020" s="4">
        <v>4478</v>
      </c>
      <c r="I4020" s="4">
        <v>3</v>
      </c>
      <c r="J4020" s="4">
        <v>128</v>
      </c>
      <c r="K4020" s="4">
        <v>1</v>
      </c>
      <c r="L4020" s="4">
        <v>7</v>
      </c>
      <c r="M4020" s="4">
        <v>3</v>
      </c>
      <c r="N4020" s="4">
        <v>-24.7</v>
      </c>
      <c r="O4020" s="4">
        <f t="shared" si="496"/>
        <v>3</v>
      </c>
      <c r="P4020" s="4">
        <f t="shared" si="497"/>
        <v>3</v>
      </c>
      <c r="Q4020" s="4">
        <f t="shared" si="498"/>
        <v>4</v>
      </c>
      <c r="R4020" s="4">
        <f t="shared" si="499"/>
        <v>10</v>
      </c>
      <c r="S4020" s="4">
        <f t="shared" si="500"/>
        <v>79.599999999999994</v>
      </c>
      <c r="T4020" s="4" t="str">
        <f t="shared" si="501"/>
        <v>C - Entwicklungspotenzial</v>
      </c>
      <c r="U4020" s="4">
        <f>ROUND(((E4020-Hilfswerte!$B$20)/Hilfswerte!$B$21)+((F4020-Hilfswerte!$B$22)/Hilfswerte!$B$23)+((G4020-Hilfswerte!$B$24)/Hilfswerte!$B$25)+0.1*INDEX(Hilfswerte!$B$4:$B$15,MATCH(C4020,Hilfswerte!$A$4:$A$15,0)),2)</f>
        <v>-0.41</v>
      </c>
      <c r="V4020" s="4">
        <f>ROUND(SQRT((((E4020-Hilfswerte!$B$20)/Hilfswerte!$B$21)-Hilfswerte!$B$28)^2+(((F4020-Hilfswerte!$B$22)/Hilfswerte!$B$23)-Hilfswerte!$B$29)^2+(((G4020-Hilfswerte!$B$24)/Hilfswerte!$B$25)-Hilfswerte!$B$30)^2),3)</f>
        <v>0.70499999999999996</v>
      </c>
      <c r="W4020" s="4">
        <f>ROUND(E4020*Hilfswerte!$B$31,0)</f>
        <v>11511</v>
      </c>
      <c r="X4020" s="4">
        <f t="shared" si="502"/>
        <v>7033</v>
      </c>
      <c r="Y4020" s="4" t="str">
        <f>IF(T4020="A - Top-Kunde","bereits Top-Kunde",IF(AND(V4020&lt;=Hilfswerte!$B$34,H4020&lt;0.5*W4020),"Hoch",IF(AND(V4020&lt;=Hilfswerte!$B$35,H4020&lt;0.7*W4020),"Mittel","Niedrig")))</f>
        <v>Hoch</v>
      </c>
      <c r="Z4020" s="4">
        <f t="shared" si="503"/>
        <v>20.7</v>
      </c>
      <c r="AA4020" s="4" t="str">
        <f>IF(J4020&gt;365,"Bereits abgewandert (Segment D)",IF(Z4020&gt;=Hilfswerte!$B$38,"Rot - akut gefaehrdet",IF(Z4020&gt;=Hilfswerte!$B$39,"Gelb - beobachten","Gruen - stabil")))</f>
        <v>Rot - akut gefaehrdet</v>
      </c>
    </row>
    <row r="4021" spans="1:27" ht="15" customHeight="1" x14ac:dyDescent="0.25">
      <c r="A4021" s="4" t="s">
        <v>4368</v>
      </c>
      <c r="B4021" s="4" t="s">
        <v>188</v>
      </c>
      <c r="C4021" s="4" t="s">
        <v>29</v>
      </c>
      <c r="D4021" s="4" t="s">
        <v>52</v>
      </c>
      <c r="E4021" s="4">
        <v>212</v>
      </c>
      <c r="F4021" s="4">
        <v>42.9</v>
      </c>
      <c r="G4021" s="4">
        <v>4.7</v>
      </c>
      <c r="H4021" s="4">
        <v>7101</v>
      </c>
      <c r="I4021" s="4">
        <v>1</v>
      </c>
      <c r="J4021" s="4">
        <v>77</v>
      </c>
      <c r="K4021" s="4">
        <v>0</v>
      </c>
      <c r="L4021" s="4">
        <v>25</v>
      </c>
      <c r="M4021" s="4">
        <v>3</v>
      </c>
      <c r="N4021" s="4">
        <v>24.8</v>
      </c>
      <c r="O4021" s="4">
        <f t="shared" si="496"/>
        <v>4</v>
      </c>
      <c r="P4021" s="4">
        <f t="shared" si="497"/>
        <v>1</v>
      </c>
      <c r="Q4021" s="4">
        <f t="shared" si="498"/>
        <v>4</v>
      </c>
      <c r="R4021" s="4">
        <f t="shared" si="499"/>
        <v>9</v>
      </c>
      <c r="S4021" s="4">
        <f t="shared" si="500"/>
        <v>94.9</v>
      </c>
      <c r="T4021" s="4" t="str">
        <f t="shared" si="501"/>
        <v>C - Entwicklungspotenzial</v>
      </c>
      <c r="U4021" s="4">
        <f>ROUND(((E4021-Hilfswerte!$B$20)/Hilfswerte!$B$21)+((F4021-Hilfswerte!$B$22)/Hilfswerte!$B$23)+((G4021-Hilfswerte!$B$24)/Hilfswerte!$B$25)+0.1*INDEX(Hilfswerte!$B$4:$B$15,MATCH(C4021,Hilfswerte!$A$4:$A$15,0)),2)</f>
        <v>0.06</v>
      </c>
      <c r="V4021" s="4">
        <f>ROUND(SQRT((((E4021-Hilfswerte!$B$20)/Hilfswerte!$B$21)-Hilfswerte!$B$28)^2+(((F4021-Hilfswerte!$B$22)/Hilfswerte!$B$23)-Hilfswerte!$B$29)^2+(((G4021-Hilfswerte!$B$24)/Hilfswerte!$B$25)-Hilfswerte!$B$30)^2),3)</f>
        <v>1.056</v>
      </c>
      <c r="W4021" s="4">
        <f>ROUND(E4021*Hilfswerte!$B$31,0)</f>
        <v>43576</v>
      </c>
      <c r="X4021" s="4">
        <f t="shared" si="502"/>
        <v>36475</v>
      </c>
      <c r="Y4021" s="4" t="str">
        <f>IF(T4021="A - Top-Kunde","bereits Top-Kunde",IF(AND(V4021&lt;=Hilfswerte!$B$34,H4021&lt;0.5*W4021),"Hoch",IF(AND(V4021&lt;=Hilfswerte!$B$35,H4021&lt;0.7*W4021),"Mittel","Niedrig")))</f>
        <v>Mittel</v>
      </c>
      <c r="Z4021" s="4">
        <f t="shared" si="503"/>
        <v>8.9</v>
      </c>
      <c r="AA4021" s="4" t="str">
        <f>IF(J4021&gt;365,"Bereits abgewandert (Segment D)",IF(Z4021&gt;=Hilfswerte!$B$38,"Rot - akut gefaehrdet",IF(Z4021&gt;=Hilfswerte!$B$39,"Gelb - beobachten","Gruen - stabil")))</f>
        <v>Gruen - stabil</v>
      </c>
    </row>
    <row r="4022" spans="1:27" ht="15" customHeight="1" x14ac:dyDescent="0.25">
      <c r="A4022" s="4" t="s">
        <v>4369</v>
      </c>
      <c r="B4022" s="4" t="s">
        <v>121</v>
      </c>
      <c r="C4022" s="4" t="s">
        <v>89</v>
      </c>
      <c r="D4022" s="4" t="s">
        <v>30</v>
      </c>
      <c r="E4022" s="4">
        <v>104</v>
      </c>
      <c r="F4022" s="4">
        <v>21.7</v>
      </c>
      <c r="G4022" s="4">
        <v>14.1</v>
      </c>
      <c r="H4022" s="4">
        <v>17406</v>
      </c>
      <c r="I4022" s="4">
        <v>1</v>
      </c>
      <c r="J4022" s="4">
        <v>27</v>
      </c>
      <c r="K4022" s="4">
        <v>0</v>
      </c>
      <c r="L4022" s="4">
        <v>6</v>
      </c>
      <c r="M4022" s="4">
        <v>5</v>
      </c>
      <c r="N4022" s="4">
        <v>35.799999999999997</v>
      </c>
      <c r="O4022" s="4">
        <f t="shared" si="496"/>
        <v>5</v>
      </c>
      <c r="P4022" s="4">
        <f t="shared" si="497"/>
        <v>1</v>
      </c>
      <c r="Q4022" s="4">
        <f t="shared" si="498"/>
        <v>5</v>
      </c>
      <c r="R4022" s="4">
        <f t="shared" si="499"/>
        <v>11</v>
      </c>
      <c r="S4022" s="4">
        <f t="shared" si="500"/>
        <v>126.1</v>
      </c>
      <c r="T4022" s="4" t="str">
        <f t="shared" si="501"/>
        <v>A - Top-Kunde</v>
      </c>
      <c r="U4022" s="4">
        <f>ROUND(((E4022-Hilfswerte!$B$20)/Hilfswerte!$B$21)+((F4022-Hilfswerte!$B$22)/Hilfswerte!$B$23)+((G4022-Hilfswerte!$B$24)/Hilfswerte!$B$25)+0.1*INDEX(Hilfswerte!$B$4:$B$15,MATCH(C4022,Hilfswerte!$A$4:$A$15,0)),2)</f>
        <v>0.73</v>
      </c>
      <c r="V4022" s="4">
        <f>ROUND(SQRT((((E4022-Hilfswerte!$B$20)/Hilfswerte!$B$21)-Hilfswerte!$B$28)^2+(((F4022-Hilfswerte!$B$22)/Hilfswerte!$B$23)-Hilfswerte!$B$29)^2+(((G4022-Hilfswerte!$B$24)/Hilfswerte!$B$25)-Hilfswerte!$B$30)^2),3)</f>
        <v>0.60499999999999998</v>
      </c>
      <c r="W4022" s="4">
        <f>ROUND(E4022*Hilfswerte!$B$31,0)</f>
        <v>21377</v>
      </c>
      <c r="X4022" s="4">
        <f t="shared" si="502"/>
        <v>3971</v>
      </c>
      <c r="Y4022" s="4" t="str">
        <f>IF(T4022="A - Top-Kunde","bereits Top-Kunde",IF(AND(V4022&lt;=Hilfswerte!$B$34,H4022&lt;0.5*W4022),"Hoch",IF(AND(V4022&lt;=Hilfswerte!$B$35,H4022&lt;0.7*W4022),"Mittel","Niedrig")))</f>
        <v>bereits Top-Kunde</v>
      </c>
      <c r="Z4022" s="4">
        <f t="shared" si="503"/>
        <v>2.6</v>
      </c>
      <c r="AA4022" s="4" t="str">
        <f>IF(J4022&gt;365,"Bereits abgewandert (Segment D)",IF(Z4022&gt;=Hilfswerte!$B$38,"Rot - akut gefaehrdet",IF(Z4022&gt;=Hilfswerte!$B$39,"Gelb - beobachten","Gruen - stabil")))</f>
        <v>Gruen - stabil</v>
      </c>
    </row>
    <row r="4023" spans="1:27" ht="15" customHeight="1" x14ac:dyDescent="0.25">
      <c r="A4023" s="4" t="s">
        <v>4370</v>
      </c>
      <c r="B4023" s="4" t="s">
        <v>400</v>
      </c>
      <c r="C4023" s="4" t="s">
        <v>29</v>
      </c>
      <c r="D4023" s="4" t="s">
        <v>178</v>
      </c>
      <c r="E4023" s="4">
        <v>78</v>
      </c>
      <c r="F4023" s="4">
        <v>22.3</v>
      </c>
      <c r="G4023" s="4">
        <v>17</v>
      </c>
      <c r="H4023" s="4">
        <v>12112</v>
      </c>
      <c r="I4023" s="4">
        <v>4</v>
      </c>
      <c r="J4023" s="4">
        <v>67</v>
      </c>
      <c r="K4023" s="4">
        <v>1</v>
      </c>
      <c r="L4023" s="4">
        <v>0</v>
      </c>
      <c r="M4023" s="4">
        <v>6</v>
      </c>
      <c r="N4023" s="4">
        <v>7.6</v>
      </c>
      <c r="O4023" s="4">
        <f t="shared" si="496"/>
        <v>4</v>
      </c>
      <c r="P4023" s="4">
        <f t="shared" si="497"/>
        <v>4</v>
      </c>
      <c r="Q4023" s="4">
        <f t="shared" si="498"/>
        <v>5</v>
      </c>
      <c r="R4023" s="4">
        <f t="shared" si="499"/>
        <v>13</v>
      </c>
      <c r="S4023" s="4">
        <f t="shared" si="500"/>
        <v>127.8</v>
      </c>
      <c r="T4023" s="4" t="str">
        <f t="shared" si="501"/>
        <v>A - Top-Kunde</v>
      </c>
      <c r="U4023" s="4">
        <f>ROUND(((E4023-Hilfswerte!$B$20)/Hilfswerte!$B$21)+((F4023-Hilfswerte!$B$22)/Hilfswerte!$B$23)+((G4023-Hilfswerte!$B$24)/Hilfswerte!$B$25)+0.1*INDEX(Hilfswerte!$B$4:$B$15,MATCH(C4023,Hilfswerte!$A$4:$A$15,0)),2)</f>
        <v>1.06</v>
      </c>
      <c r="V4023" s="4">
        <f>ROUND(SQRT((((E4023-Hilfswerte!$B$20)/Hilfswerte!$B$21)-Hilfswerte!$B$28)^2+(((F4023-Hilfswerte!$B$22)/Hilfswerte!$B$23)-Hilfswerte!$B$29)^2+(((G4023-Hilfswerte!$B$24)/Hilfswerte!$B$25)-Hilfswerte!$B$30)^2),3)</f>
        <v>1.0329999999999999</v>
      </c>
      <c r="W4023" s="4">
        <f>ROUND(E4023*Hilfswerte!$B$31,0)</f>
        <v>16033</v>
      </c>
      <c r="X4023" s="4">
        <f t="shared" si="502"/>
        <v>3921</v>
      </c>
      <c r="Y4023" s="4" t="str">
        <f>IF(T4023="A - Top-Kunde","bereits Top-Kunde",IF(AND(V4023&lt;=Hilfswerte!$B$34,H4023&lt;0.5*W4023),"Hoch",IF(AND(V4023&lt;=Hilfswerte!$B$35,H4023&lt;0.7*W4023),"Mittel","Niedrig")))</f>
        <v>bereits Top-Kunde</v>
      </c>
      <c r="Z4023" s="4">
        <f t="shared" si="503"/>
        <v>6.4</v>
      </c>
      <c r="AA4023" s="4" t="str">
        <f>IF(J4023&gt;365,"Bereits abgewandert (Segment D)",IF(Z4023&gt;=Hilfswerte!$B$38,"Rot - akut gefaehrdet",IF(Z4023&gt;=Hilfswerte!$B$39,"Gelb - beobachten","Gruen - stabil")))</f>
        <v>Gruen - stabil</v>
      </c>
    </row>
    <row r="4024" spans="1:27" ht="15" customHeight="1" x14ac:dyDescent="0.25">
      <c r="A4024" s="4" t="s">
        <v>4371</v>
      </c>
      <c r="B4024" s="4" t="s">
        <v>279</v>
      </c>
      <c r="C4024" s="4" t="s">
        <v>33</v>
      </c>
      <c r="D4024" s="4" t="s">
        <v>48</v>
      </c>
      <c r="E4024" s="4">
        <v>270</v>
      </c>
      <c r="F4024" s="4">
        <v>49.5</v>
      </c>
      <c r="G4024" s="4">
        <v>0.6</v>
      </c>
      <c r="H4024" s="4">
        <v>99855</v>
      </c>
      <c r="I4024" s="4">
        <v>4</v>
      </c>
      <c r="J4024" s="4">
        <v>29</v>
      </c>
      <c r="K4024" s="4">
        <v>0</v>
      </c>
      <c r="L4024" s="4">
        <v>-5</v>
      </c>
      <c r="M4024" s="4">
        <v>4</v>
      </c>
      <c r="N4024" s="4">
        <v>-34</v>
      </c>
      <c r="O4024" s="4">
        <f t="shared" si="496"/>
        <v>5</v>
      </c>
      <c r="P4024" s="4">
        <f t="shared" si="497"/>
        <v>4</v>
      </c>
      <c r="Q4024" s="4">
        <f t="shared" si="498"/>
        <v>5</v>
      </c>
      <c r="R4024" s="4">
        <f t="shared" si="499"/>
        <v>14</v>
      </c>
      <c r="S4024" s="4">
        <f t="shared" si="500"/>
        <v>123</v>
      </c>
      <c r="T4024" s="4" t="str">
        <f t="shared" si="501"/>
        <v>B - Kernkunde</v>
      </c>
      <c r="U4024" s="4">
        <f>ROUND(((E4024-Hilfswerte!$B$20)/Hilfswerte!$B$21)+((F4024-Hilfswerte!$B$22)/Hilfswerte!$B$23)+((G4024-Hilfswerte!$B$24)/Hilfswerte!$B$25)+0.1*INDEX(Hilfswerte!$B$4:$B$15,MATCH(C4024,Hilfswerte!$A$4:$A$15,0)),2)</f>
        <v>-0.47</v>
      </c>
      <c r="V4024" s="4">
        <f>ROUND(SQRT((((E4024-Hilfswerte!$B$20)/Hilfswerte!$B$21)-Hilfswerte!$B$28)^2+(((F4024-Hilfswerte!$B$22)/Hilfswerte!$B$23)-Hilfswerte!$B$29)^2+(((G4024-Hilfswerte!$B$24)/Hilfswerte!$B$25)-Hilfswerte!$B$30)^2),3)</f>
        <v>1.754</v>
      </c>
      <c r="W4024" s="4">
        <f>ROUND(E4024*Hilfswerte!$B$31,0)</f>
        <v>55497</v>
      </c>
      <c r="X4024" s="4">
        <f t="shared" si="502"/>
        <v>0</v>
      </c>
      <c r="Y4024" s="4" t="str">
        <f>IF(T4024="A - Top-Kunde","bereits Top-Kunde",IF(AND(V4024&lt;=Hilfswerte!$B$34,H4024&lt;0.5*W4024),"Hoch",IF(AND(V4024&lt;=Hilfswerte!$B$35,H4024&lt;0.7*W4024),"Mittel","Niedrig")))</f>
        <v>Niedrig</v>
      </c>
      <c r="Z4024" s="4">
        <f t="shared" si="503"/>
        <v>15.1</v>
      </c>
      <c r="AA4024" s="4" t="str">
        <f>IF(J4024&gt;365,"Bereits abgewandert (Segment D)",IF(Z4024&gt;=Hilfswerte!$B$38,"Rot - akut gefaehrdet",IF(Z4024&gt;=Hilfswerte!$B$39,"Gelb - beobachten","Gruen - stabil")))</f>
        <v>Gelb - beobachten</v>
      </c>
    </row>
    <row r="4025" spans="1:27" ht="15" customHeight="1" x14ac:dyDescent="0.25">
      <c r="A4025" s="4" t="s">
        <v>4372</v>
      </c>
      <c r="B4025" s="4" t="s">
        <v>548</v>
      </c>
      <c r="C4025" s="4" t="s">
        <v>59</v>
      </c>
      <c r="D4025" s="4" t="s">
        <v>77</v>
      </c>
      <c r="E4025" s="4">
        <v>158</v>
      </c>
      <c r="F4025" s="4">
        <v>35.6</v>
      </c>
      <c r="G4025" s="4">
        <v>9</v>
      </c>
      <c r="H4025" s="4">
        <v>0</v>
      </c>
      <c r="I4025" s="4">
        <v>0</v>
      </c>
      <c r="J4025" s="4">
        <v>771</v>
      </c>
      <c r="K4025" s="4">
        <v>0</v>
      </c>
      <c r="L4025" s="4">
        <v>26</v>
      </c>
      <c r="M4025" s="4">
        <v>0</v>
      </c>
      <c r="N4025" s="4">
        <v>-88.5</v>
      </c>
      <c r="O4025" s="4">
        <f t="shared" si="496"/>
        <v>1</v>
      </c>
      <c r="P4025" s="4">
        <f t="shared" si="497"/>
        <v>1</v>
      </c>
      <c r="Q4025" s="4">
        <f t="shared" si="498"/>
        <v>1</v>
      </c>
      <c r="R4025" s="4">
        <f t="shared" si="499"/>
        <v>3</v>
      </c>
      <c r="S4025" s="4">
        <f t="shared" si="500"/>
        <v>-22.1</v>
      </c>
      <c r="T4025" s="4" t="str">
        <f t="shared" si="501"/>
        <v>D - Abwanderungsrisiko</v>
      </c>
      <c r="U4025" s="4">
        <f>ROUND(((E4025-Hilfswerte!$B$20)/Hilfswerte!$B$21)+((F4025-Hilfswerte!$B$22)/Hilfswerte!$B$23)+((G4025-Hilfswerte!$B$24)/Hilfswerte!$B$25)+0.1*INDEX(Hilfswerte!$B$4:$B$15,MATCH(C4025,Hilfswerte!$A$4:$A$15,0)),2)</f>
        <v>0.03</v>
      </c>
      <c r="V4025" s="4">
        <f>ROUND(SQRT((((E4025-Hilfswerte!$B$20)/Hilfswerte!$B$21)-Hilfswerte!$B$28)^2+(((F4025-Hilfswerte!$B$22)/Hilfswerte!$B$23)-Hilfswerte!$B$29)^2+(((G4025-Hilfswerte!$B$24)/Hilfswerte!$B$25)-Hilfswerte!$B$30)^2),3)</f>
        <v>0.35499999999999998</v>
      </c>
      <c r="W4025" s="4">
        <f>ROUND(E4025*Hilfswerte!$B$31,0)</f>
        <v>32476</v>
      </c>
      <c r="X4025" s="4">
        <f t="shared" si="502"/>
        <v>32476</v>
      </c>
      <c r="Y4025" s="4" t="str">
        <f>IF(T4025="A - Top-Kunde","bereits Top-Kunde",IF(AND(V4025&lt;=Hilfswerte!$B$34,H4025&lt;0.5*W4025),"Hoch",IF(AND(V4025&lt;=Hilfswerte!$B$35,H4025&lt;0.7*W4025),"Mittel","Niedrig")))</f>
        <v>Hoch</v>
      </c>
      <c r="Z4025" s="4">
        <f t="shared" si="503"/>
        <v>79.2</v>
      </c>
      <c r="AA4025" s="4" t="str">
        <f>IF(J4025&gt;365,"Bereits abgewandert (Segment D)",IF(Z4025&gt;=Hilfswerte!$B$38,"Rot - akut gefaehrdet",IF(Z4025&gt;=Hilfswerte!$B$39,"Gelb - beobachten","Gruen - stabil")))</f>
        <v>Bereits abgewandert (Segment D)</v>
      </c>
    </row>
    <row r="4026" spans="1:27" ht="15" customHeight="1" x14ac:dyDescent="0.25">
      <c r="A4026" s="4" t="s">
        <v>4373</v>
      </c>
      <c r="B4026" s="4" t="s">
        <v>1697</v>
      </c>
      <c r="C4026" s="4" t="s">
        <v>29</v>
      </c>
      <c r="D4026" s="4" t="s">
        <v>30</v>
      </c>
      <c r="E4026" s="4">
        <v>390</v>
      </c>
      <c r="F4026" s="4">
        <v>73.7</v>
      </c>
      <c r="G4026" s="4">
        <v>5.6</v>
      </c>
      <c r="H4026" s="4">
        <v>12832</v>
      </c>
      <c r="I4026" s="4">
        <v>2</v>
      </c>
      <c r="J4026" s="4">
        <v>268</v>
      </c>
      <c r="K4026" s="4">
        <v>0</v>
      </c>
      <c r="L4026" s="4">
        <v>21</v>
      </c>
      <c r="M4026" s="4">
        <v>4</v>
      </c>
      <c r="N4026" s="4">
        <v>21</v>
      </c>
      <c r="O4026" s="4">
        <f t="shared" si="496"/>
        <v>2</v>
      </c>
      <c r="P4026" s="4">
        <f t="shared" si="497"/>
        <v>2</v>
      </c>
      <c r="Q4026" s="4">
        <f t="shared" si="498"/>
        <v>5</v>
      </c>
      <c r="R4026" s="4">
        <f t="shared" si="499"/>
        <v>9</v>
      </c>
      <c r="S4026" s="4">
        <f t="shared" si="500"/>
        <v>94.2</v>
      </c>
      <c r="T4026" s="4" t="str">
        <f t="shared" si="501"/>
        <v>C - Entwicklungspotenzial</v>
      </c>
      <c r="U4026" s="4">
        <f>ROUND(((E4026-Hilfswerte!$B$20)/Hilfswerte!$B$21)+((F4026-Hilfswerte!$B$22)/Hilfswerte!$B$23)+((G4026-Hilfswerte!$B$24)/Hilfswerte!$B$25)+0.1*INDEX(Hilfswerte!$B$4:$B$15,MATCH(C4026,Hilfswerte!$A$4:$A$15,0)),2)</f>
        <v>1.51</v>
      </c>
      <c r="V4026" s="4">
        <f>ROUND(SQRT((((E4026-Hilfswerte!$B$20)/Hilfswerte!$B$21)-Hilfswerte!$B$28)^2+(((F4026-Hilfswerte!$B$22)/Hilfswerte!$B$23)-Hilfswerte!$B$29)^2+(((G4026-Hilfswerte!$B$24)/Hilfswerte!$B$25)-Hilfswerte!$B$30)^2),3)</f>
        <v>1.4570000000000001</v>
      </c>
      <c r="W4026" s="4">
        <f>ROUND(E4026*Hilfswerte!$B$31,0)</f>
        <v>80163</v>
      </c>
      <c r="X4026" s="4">
        <f t="shared" si="502"/>
        <v>67331</v>
      </c>
      <c r="Y4026" s="4" t="str">
        <f>IF(T4026="A - Top-Kunde","bereits Top-Kunde",IF(AND(V4026&lt;=Hilfswerte!$B$34,H4026&lt;0.5*W4026),"Hoch",IF(AND(V4026&lt;=Hilfswerte!$B$35,H4026&lt;0.7*W4026),"Mittel","Niedrig")))</f>
        <v>Niedrig</v>
      </c>
      <c r="Z4026" s="4">
        <f t="shared" si="503"/>
        <v>17.600000000000001</v>
      </c>
      <c r="AA4026" s="4" t="str">
        <f>IF(J4026&gt;365,"Bereits abgewandert (Segment D)",IF(Z4026&gt;=Hilfswerte!$B$38,"Rot - akut gefaehrdet",IF(Z4026&gt;=Hilfswerte!$B$39,"Gelb - beobachten","Gruen - stabil")))</f>
        <v>Gelb - beobachten</v>
      </c>
    </row>
    <row r="4027" spans="1:27" ht="15" customHeight="1" x14ac:dyDescent="0.25">
      <c r="A4027" s="4" t="s">
        <v>4374</v>
      </c>
      <c r="B4027" s="4" t="s">
        <v>146</v>
      </c>
      <c r="C4027" s="4" t="s">
        <v>55</v>
      </c>
      <c r="D4027" s="4" t="s">
        <v>30</v>
      </c>
      <c r="E4027" s="4">
        <v>440</v>
      </c>
      <c r="F4027" s="4">
        <v>98.1</v>
      </c>
      <c r="G4027" s="4">
        <v>10.9</v>
      </c>
      <c r="H4027" s="4">
        <v>29320</v>
      </c>
      <c r="I4027" s="4">
        <v>3</v>
      </c>
      <c r="J4027" s="4">
        <v>23</v>
      </c>
      <c r="K4027" s="4">
        <v>0</v>
      </c>
      <c r="L4027" s="4">
        <v>27</v>
      </c>
      <c r="M4027" s="4">
        <v>4</v>
      </c>
      <c r="N4027" s="4">
        <v>8.8000000000000007</v>
      </c>
      <c r="O4027" s="4">
        <f t="shared" si="496"/>
        <v>5</v>
      </c>
      <c r="P4027" s="4">
        <f t="shared" si="497"/>
        <v>3</v>
      </c>
      <c r="Q4027" s="4">
        <f t="shared" si="498"/>
        <v>5</v>
      </c>
      <c r="R4027" s="4">
        <f t="shared" si="499"/>
        <v>13</v>
      </c>
      <c r="S4027" s="4">
        <f t="shared" si="500"/>
        <v>126.3</v>
      </c>
      <c r="T4027" s="4" t="str">
        <f t="shared" si="501"/>
        <v>A - Top-Kunde</v>
      </c>
      <c r="U4027" s="4">
        <f>ROUND(((E4027-Hilfswerte!$B$20)/Hilfswerte!$B$21)+((F4027-Hilfswerte!$B$22)/Hilfswerte!$B$23)+((G4027-Hilfswerte!$B$24)/Hilfswerte!$B$25)+0.1*INDEX(Hilfswerte!$B$4:$B$15,MATCH(C4027,Hilfswerte!$A$4:$A$15,0)),2)</f>
        <v>3.04</v>
      </c>
      <c r="V4027" s="4">
        <f>ROUND(SQRT((((E4027-Hilfswerte!$B$20)/Hilfswerte!$B$21)-Hilfswerte!$B$28)^2+(((F4027-Hilfswerte!$B$22)/Hilfswerte!$B$23)-Hilfswerte!$B$29)^2+(((G4027-Hilfswerte!$B$24)/Hilfswerte!$B$25)-Hilfswerte!$B$30)^2),3)</f>
        <v>1.597</v>
      </c>
      <c r="W4027" s="4">
        <f>ROUND(E4027*Hilfswerte!$B$31,0)</f>
        <v>90440</v>
      </c>
      <c r="X4027" s="4">
        <f t="shared" si="502"/>
        <v>61120</v>
      </c>
      <c r="Y4027" s="4" t="str">
        <f>IF(T4027="A - Top-Kunde","bereits Top-Kunde",IF(AND(V4027&lt;=Hilfswerte!$B$34,H4027&lt;0.5*W4027),"Hoch",IF(AND(V4027&lt;=Hilfswerte!$B$35,H4027&lt;0.7*W4027),"Mittel","Niedrig")))</f>
        <v>bereits Top-Kunde</v>
      </c>
      <c r="Z4027" s="4">
        <f t="shared" si="503"/>
        <v>6.6</v>
      </c>
      <c r="AA4027" s="4" t="str">
        <f>IF(J4027&gt;365,"Bereits abgewandert (Segment D)",IF(Z4027&gt;=Hilfswerte!$B$38,"Rot - akut gefaehrdet",IF(Z4027&gt;=Hilfswerte!$B$39,"Gelb - beobachten","Gruen - stabil")))</f>
        <v>Gruen - stabil</v>
      </c>
    </row>
    <row r="4028" spans="1:27" ht="15" customHeight="1" x14ac:dyDescent="0.25">
      <c r="A4028" s="4" t="s">
        <v>4375</v>
      </c>
      <c r="B4028" s="4" t="s">
        <v>467</v>
      </c>
      <c r="C4028" s="4" t="s">
        <v>29</v>
      </c>
      <c r="D4028" s="4" t="s">
        <v>30</v>
      </c>
      <c r="E4028" s="4">
        <v>42</v>
      </c>
      <c r="F4028" s="4">
        <v>6.6</v>
      </c>
      <c r="G4028" s="4">
        <v>7.7</v>
      </c>
      <c r="H4028" s="4">
        <v>0</v>
      </c>
      <c r="I4028" s="4">
        <v>0</v>
      </c>
      <c r="J4028" s="4">
        <v>775</v>
      </c>
      <c r="K4028" s="4">
        <v>0</v>
      </c>
      <c r="L4028" s="4">
        <v>19</v>
      </c>
      <c r="M4028" s="4">
        <v>0</v>
      </c>
      <c r="N4028" s="4">
        <v>-48.4</v>
      </c>
      <c r="O4028" s="4">
        <f t="shared" si="496"/>
        <v>1</v>
      </c>
      <c r="P4028" s="4">
        <f t="shared" si="497"/>
        <v>1</v>
      </c>
      <c r="Q4028" s="4">
        <f t="shared" si="498"/>
        <v>1</v>
      </c>
      <c r="R4028" s="4">
        <f t="shared" si="499"/>
        <v>3</v>
      </c>
      <c r="S4028" s="4">
        <f t="shared" si="500"/>
        <v>0.1</v>
      </c>
      <c r="T4028" s="4" t="str">
        <f t="shared" si="501"/>
        <v>D - Abwanderungsrisiko</v>
      </c>
      <c r="U4028" s="4">
        <f>ROUND(((E4028-Hilfswerte!$B$20)/Hilfswerte!$B$21)+((F4028-Hilfswerte!$B$22)/Hilfswerte!$B$23)+((G4028-Hilfswerte!$B$24)/Hilfswerte!$B$25)+0.1*INDEX(Hilfswerte!$B$4:$B$15,MATCH(C4028,Hilfswerte!$A$4:$A$15,0)),2)</f>
        <v>-0.85</v>
      </c>
      <c r="V4028" s="4">
        <f>ROUND(SQRT((((E4028-Hilfswerte!$B$20)/Hilfswerte!$B$21)-Hilfswerte!$B$28)^2+(((F4028-Hilfswerte!$B$22)/Hilfswerte!$B$23)-Hilfswerte!$B$29)^2+(((G4028-Hilfswerte!$B$24)/Hilfswerte!$B$25)-Hilfswerte!$B$30)^2),3)</f>
        <v>0.95499999999999996</v>
      </c>
      <c r="W4028" s="4">
        <f>ROUND(E4028*Hilfswerte!$B$31,0)</f>
        <v>8633</v>
      </c>
      <c r="X4028" s="4">
        <f t="shared" si="502"/>
        <v>8633</v>
      </c>
      <c r="Y4028" s="4" t="str">
        <f>IF(T4028="A - Top-Kunde","bereits Top-Kunde",IF(AND(V4028&lt;=Hilfswerte!$B$34,H4028&lt;0.5*W4028),"Hoch",IF(AND(V4028&lt;=Hilfswerte!$B$35,H4028&lt;0.7*W4028),"Mittel","Niedrig")))</f>
        <v>Mittel</v>
      </c>
      <c r="Z4028" s="4">
        <f t="shared" si="503"/>
        <v>61.9</v>
      </c>
      <c r="AA4028" s="4" t="str">
        <f>IF(J4028&gt;365,"Bereits abgewandert (Segment D)",IF(Z4028&gt;=Hilfswerte!$B$38,"Rot - akut gefaehrdet",IF(Z4028&gt;=Hilfswerte!$B$39,"Gelb - beobachten","Gruen - stabil")))</f>
        <v>Bereits abgewandert (Segment D)</v>
      </c>
    </row>
    <row r="4029" spans="1:27" ht="15" customHeight="1" x14ac:dyDescent="0.25">
      <c r="A4029" s="4" t="s">
        <v>4376</v>
      </c>
      <c r="B4029" s="4" t="s">
        <v>138</v>
      </c>
      <c r="C4029" s="4" t="s">
        <v>59</v>
      </c>
      <c r="D4029" s="4" t="s">
        <v>52</v>
      </c>
      <c r="E4029" s="4">
        <v>52</v>
      </c>
      <c r="F4029" s="4">
        <v>11</v>
      </c>
      <c r="G4029" s="4">
        <v>4.7</v>
      </c>
      <c r="H4029" s="4">
        <v>3781</v>
      </c>
      <c r="I4029" s="4">
        <v>6</v>
      </c>
      <c r="J4029" s="4">
        <v>5</v>
      </c>
      <c r="K4029" s="4">
        <v>0</v>
      </c>
      <c r="L4029" s="4">
        <v>13</v>
      </c>
      <c r="M4029" s="4">
        <v>6</v>
      </c>
      <c r="N4029" s="4">
        <v>9.6</v>
      </c>
      <c r="O4029" s="4">
        <f t="shared" si="496"/>
        <v>5</v>
      </c>
      <c r="P4029" s="4">
        <f t="shared" si="497"/>
        <v>5</v>
      </c>
      <c r="Q4029" s="4">
        <f t="shared" si="498"/>
        <v>4</v>
      </c>
      <c r="R4029" s="4">
        <f t="shared" si="499"/>
        <v>14</v>
      </c>
      <c r="S4029" s="4">
        <f t="shared" si="500"/>
        <v>140.9</v>
      </c>
      <c r="T4029" s="4" t="str">
        <f t="shared" si="501"/>
        <v>A - Top-Kunde</v>
      </c>
      <c r="U4029" s="4">
        <f>ROUND(((E4029-Hilfswerte!$B$20)/Hilfswerte!$B$21)+((F4029-Hilfswerte!$B$22)/Hilfswerte!$B$23)+((G4029-Hilfswerte!$B$24)/Hilfswerte!$B$25)+0.1*INDEX(Hilfswerte!$B$4:$B$15,MATCH(C4029,Hilfswerte!$A$4:$A$15,0)),2)</f>
        <v>-1.55</v>
      </c>
      <c r="V4029" s="4">
        <f>ROUND(SQRT((((E4029-Hilfswerte!$B$20)/Hilfswerte!$B$21)-Hilfswerte!$B$28)^2+(((F4029-Hilfswerte!$B$22)/Hilfswerte!$B$23)-Hilfswerte!$B$29)^2+(((G4029-Hilfswerte!$B$24)/Hilfswerte!$B$25)-Hilfswerte!$B$30)^2),3)</f>
        <v>1.242</v>
      </c>
      <c r="W4029" s="4">
        <f>ROUND(E4029*Hilfswerte!$B$31,0)</f>
        <v>10688</v>
      </c>
      <c r="X4029" s="4">
        <f t="shared" si="502"/>
        <v>6907</v>
      </c>
      <c r="Y4029" s="4" t="str">
        <f>IF(T4029="A - Top-Kunde","bereits Top-Kunde",IF(AND(V4029&lt;=Hilfswerte!$B$34,H4029&lt;0.5*W4029),"Hoch",IF(AND(V4029&lt;=Hilfswerte!$B$35,H4029&lt;0.7*W4029),"Mittel","Niedrig")))</f>
        <v>bereits Top-Kunde</v>
      </c>
      <c r="Z4029" s="4">
        <f t="shared" si="503"/>
        <v>2.9</v>
      </c>
      <c r="AA4029" s="4" t="str">
        <f>IF(J4029&gt;365,"Bereits abgewandert (Segment D)",IF(Z4029&gt;=Hilfswerte!$B$38,"Rot - akut gefaehrdet",IF(Z4029&gt;=Hilfswerte!$B$39,"Gelb - beobachten","Gruen - stabil")))</f>
        <v>Gruen - stabil</v>
      </c>
    </row>
    <row r="4030" spans="1:27" ht="15" customHeight="1" x14ac:dyDescent="0.25">
      <c r="A4030" s="4" t="s">
        <v>4377</v>
      </c>
      <c r="B4030" s="4" t="s">
        <v>1007</v>
      </c>
      <c r="C4030" s="4" t="s">
        <v>62</v>
      </c>
      <c r="D4030" s="4" t="s">
        <v>48</v>
      </c>
      <c r="E4030" s="4">
        <v>20</v>
      </c>
      <c r="F4030" s="4">
        <v>4.3</v>
      </c>
      <c r="G4030" s="4">
        <v>0.4</v>
      </c>
      <c r="H4030" s="4">
        <v>2433</v>
      </c>
      <c r="I4030" s="4">
        <v>3</v>
      </c>
      <c r="J4030" s="4">
        <v>146</v>
      </c>
      <c r="K4030" s="4">
        <v>0</v>
      </c>
      <c r="L4030" s="4">
        <v>10</v>
      </c>
      <c r="M4030" s="4">
        <v>1</v>
      </c>
      <c r="N4030" s="4">
        <v>2.7</v>
      </c>
      <c r="O4030" s="4">
        <f t="shared" si="496"/>
        <v>3</v>
      </c>
      <c r="P4030" s="4">
        <f t="shared" si="497"/>
        <v>3</v>
      </c>
      <c r="Q4030" s="4">
        <f t="shared" si="498"/>
        <v>3</v>
      </c>
      <c r="R4030" s="4">
        <f t="shared" si="499"/>
        <v>9</v>
      </c>
      <c r="S4030" s="4">
        <f t="shared" si="500"/>
        <v>88.4</v>
      </c>
      <c r="T4030" s="4" t="str">
        <f t="shared" si="501"/>
        <v>C - Entwicklungspotenzial</v>
      </c>
      <c r="U4030" s="4">
        <f>ROUND(((E4030-Hilfswerte!$B$20)/Hilfswerte!$B$21)+((F4030-Hilfswerte!$B$22)/Hilfswerte!$B$23)+((G4030-Hilfswerte!$B$24)/Hilfswerte!$B$25)+0.1*INDEX(Hilfswerte!$B$4:$B$15,MATCH(C4030,Hilfswerte!$A$4:$A$15,0)),2)</f>
        <v>-1.99</v>
      </c>
      <c r="V4030" s="4">
        <f>ROUND(SQRT((((E4030-Hilfswerte!$B$20)/Hilfswerte!$B$21)-Hilfswerte!$B$28)^2+(((F4030-Hilfswerte!$B$22)/Hilfswerte!$B$23)-Hilfswerte!$B$29)^2+(((G4030-Hilfswerte!$B$24)/Hilfswerte!$B$25)-Hilfswerte!$B$30)^2),3)</f>
        <v>1.925</v>
      </c>
      <c r="W4030" s="4">
        <f>ROUND(E4030*Hilfswerte!$B$31,0)</f>
        <v>4111</v>
      </c>
      <c r="X4030" s="4">
        <f t="shared" si="502"/>
        <v>1678</v>
      </c>
      <c r="Y4030" s="4" t="str">
        <f>IF(T4030="A - Top-Kunde","bereits Top-Kunde",IF(AND(V4030&lt;=Hilfswerte!$B$34,H4030&lt;0.5*W4030),"Hoch",IF(AND(V4030&lt;=Hilfswerte!$B$35,H4030&lt;0.7*W4030),"Mittel","Niedrig")))</f>
        <v>Niedrig</v>
      </c>
      <c r="Z4030" s="4">
        <f t="shared" si="503"/>
        <v>9.3000000000000007</v>
      </c>
      <c r="AA4030" s="4" t="str">
        <f>IF(J4030&gt;365,"Bereits abgewandert (Segment D)",IF(Z4030&gt;=Hilfswerte!$B$38,"Rot - akut gefaehrdet",IF(Z4030&gt;=Hilfswerte!$B$39,"Gelb - beobachten","Gruen - stabil")))</f>
        <v>Gruen - stabil</v>
      </c>
    </row>
    <row r="4031" spans="1:27" ht="15" customHeight="1" x14ac:dyDescent="0.25">
      <c r="A4031" s="4" t="s">
        <v>4378</v>
      </c>
      <c r="B4031" s="4" t="s">
        <v>306</v>
      </c>
      <c r="C4031" s="4" t="s">
        <v>47</v>
      </c>
      <c r="D4031" s="4" t="s">
        <v>52</v>
      </c>
      <c r="E4031" s="4">
        <v>10</v>
      </c>
      <c r="F4031" s="4">
        <v>4.3</v>
      </c>
      <c r="G4031" s="4">
        <v>17.600000000000001</v>
      </c>
      <c r="H4031" s="4">
        <v>277</v>
      </c>
      <c r="I4031" s="4">
        <v>4</v>
      </c>
      <c r="J4031" s="4">
        <v>302</v>
      </c>
      <c r="K4031" s="4">
        <v>0</v>
      </c>
      <c r="L4031" s="4">
        <v>5</v>
      </c>
      <c r="M4031" s="4">
        <v>2</v>
      </c>
      <c r="N4031" s="4">
        <v>4.9000000000000004</v>
      </c>
      <c r="O4031" s="4">
        <f t="shared" si="496"/>
        <v>2</v>
      </c>
      <c r="P4031" s="4">
        <f t="shared" si="497"/>
        <v>4</v>
      </c>
      <c r="Q4031" s="4">
        <f t="shared" si="498"/>
        <v>2</v>
      </c>
      <c r="R4031" s="4">
        <f t="shared" si="499"/>
        <v>8</v>
      </c>
      <c r="S4031" s="4">
        <f t="shared" si="500"/>
        <v>81</v>
      </c>
      <c r="T4031" s="4" t="str">
        <f t="shared" si="501"/>
        <v>C - Entwicklungspotenzial</v>
      </c>
      <c r="U4031" s="4">
        <f>ROUND(((E4031-Hilfswerte!$B$20)/Hilfswerte!$B$21)+((F4031-Hilfswerte!$B$22)/Hilfswerte!$B$23)+((G4031-Hilfswerte!$B$24)/Hilfswerte!$B$25)+0.1*INDEX(Hilfswerte!$B$4:$B$15,MATCH(C4031,Hilfswerte!$A$4:$A$15,0)),2)</f>
        <v>0.36</v>
      </c>
      <c r="V4031" s="4">
        <f>ROUND(SQRT((((E4031-Hilfswerte!$B$20)/Hilfswerte!$B$21)-Hilfswerte!$B$28)^2+(((F4031-Hilfswerte!$B$22)/Hilfswerte!$B$23)-Hilfswerte!$B$29)^2+(((G4031-Hilfswerte!$B$24)/Hilfswerte!$B$25)-Hilfswerte!$B$30)^2),3)</f>
        <v>1.3580000000000001</v>
      </c>
      <c r="W4031" s="4">
        <f>ROUND(E4031*Hilfswerte!$B$31,0)</f>
        <v>2055</v>
      </c>
      <c r="X4031" s="4">
        <f t="shared" si="502"/>
        <v>1778</v>
      </c>
      <c r="Y4031" s="4" t="str">
        <f>IF(T4031="A - Top-Kunde","bereits Top-Kunde",IF(AND(V4031&lt;=Hilfswerte!$B$34,H4031&lt;0.5*W4031),"Hoch",IF(AND(V4031&lt;=Hilfswerte!$B$35,H4031&lt;0.7*W4031),"Mittel","Niedrig")))</f>
        <v>Niedrig</v>
      </c>
      <c r="Z4031" s="4">
        <f t="shared" si="503"/>
        <v>16.100000000000001</v>
      </c>
      <c r="AA4031" s="4" t="str">
        <f>IF(J4031&gt;365,"Bereits abgewandert (Segment D)",IF(Z4031&gt;=Hilfswerte!$B$38,"Rot - akut gefaehrdet",IF(Z4031&gt;=Hilfswerte!$B$39,"Gelb - beobachten","Gruen - stabil")))</f>
        <v>Gelb - beobachten</v>
      </c>
    </row>
    <row r="4032" spans="1:27" ht="15" customHeight="1" x14ac:dyDescent="0.25">
      <c r="A4032" s="4" t="s">
        <v>4379</v>
      </c>
      <c r="B4032" s="4" t="s">
        <v>569</v>
      </c>
      <c r="C4032" s="4" t="s">
        <v>89</v>
      </c>
      <c r="D4032" s="4" t="s">
        <v>48</v>
      </c>
      <c r="E4032" s="4">
        <v>51</v>
      </c>
      <c r="F4032" s="4">
        <v>8.1</v>
      </c>
      <c r="G4032" s="4">
        <v>16.8</v>
      </c>
      <c r="H4032" s="4">
        <v>5086</v>
      </c>
      <c r="I4032" s="4">
        <v>4</v>
      </c>
      <c r="J4032" s="4">
        <v>33</v>
      </c>
      <c r="K4032" s="4">
        <v>0</v>
      </c>
      <c r="L4032" s="4">
        <v>5</v>
      </c>
      <c r="M4032" s="4">
        <v>3</v>
      </c>
      <c r="N4032" s="4">
        <v>-9.6999999999999993</v>
      </c>
      <c r="O4032" s="4">
        <f t="shared" si="496"/>
        <v>4</v>
      </c>
      <c r="P4032" s="4">
        <f t="shared" si="497"/>
        <v>4</v>
      </c>
      <c r="Q4032" s="4">
        <f t="shared" si="498"/>
        <v>4</v>
      </c>
      <c r="R4032" s="4">
        <f t="shared" si="499"/>
        <v>12</v>
      </c>
      <c r="S4032" s="4">
        <f t="shared" si="500"/>
        <v>113.7</v>
      </c>
      <c r="T4032" s="4" t="str">
        <f t="shared" si="501"/>
        <v>B - Kernkunde</v>
      </c>
      <c r="U4032" s="4">
        <f>ROUND(((E4032-Hilfswerte!$B$20)/Hilfswerte!$B$21)+((F4032-Hilfswerte!$B$22)/Hilfswerte!$B$23)+((G4032-Hilfswerte!$B$24)/Hilfswerte!$B$25)+0.1*INDEX(Hilfswerte!$B$4:$B$15,MATCH(C4032,Hilfswerte!$A$4:$A$15,0)),2)</f>
        <v>0.69</v>
      </c>
      <c r="V4032" s="4">
        <f>ROUND(SQRT((((E4032-Hilfswerte!$B$20)/Hilfswerte!$B$21)-Hilfswerte!$B$28)^2+(((F4032-Hilfswerte!$B$22)/Hilfswerte!$B$23)-Hilfswerte!$B$29)^2+(((G4032-Hilfswerte!$B$24)/Hilfswerte!$B$25)-Hilfswerte!$B$30)^2),3)</f>
        <v>1.149</v>
      </c>
      <c r="W4032" s="4">
        <f>ROUND(E4032*Hilfswerte!$B$31,0)</f>
        <v>10483</v>
      </c>
      <c r="X4032" s="4">
        <f t="shared" si="502"/>
        <v>5397</v>
      </c>
      <c r="Y4032" s="4" t="str">
        <f>IF(T4032="A - Top-Kunde","bereits Top-Kunde",IF(AND(V4032&lt;=Hilfswerte!$B$34,H4032&lt;0.5*W4032),"Hoch",IF(AND(V4032&lt;=Hilfswerte!$B$35,H4032&lt;0.7*W4032),"Mittel","Niedrig")))</f>
        <v>Niedrig</v>
      </c>
      <c r="Z4032" s="4">
        <f t="shared" si="503"/>
        <v>6.5</v>
      </c>
      <c r="AA4032" s="4" t="str">
        <f>IF(J4032&gt;365,"Bereits abgewandert (Segment D)",IF(Z4032&gt;=Hilfswerte!$B$38,"Rot - akut gefaehrdet",IF(Z4032&gt;=Hilfswerte!$B$39,"Gelb - beobachten","Gruen - stabil")))</f>
        <v>Gruen - stabil</v>
      </c>
    </row>
    <row r="4033" spans="1:27" ht="15" customHeight="1" x14ac:dyDescent="0.25">
      <c r="A4033" s="4" t="s">
        <v>4380</v>
      </c>
      <c r="B4033" s="4" t="s">
        <v>395</v>
      </c>
      <c r="C4033" s="4" t="s">
        <v>84</v>
      </c>
      <c r="D4033" s="4" t="s">
        <v>30</v>
      </c>
      <c r="E4033" s="4">
        <v>214</v>
      </c>
      <c r="F4033" s="4">
        <v>59.8</v>
      </c>
      <c r="G4033" s="4">
        <v>7.5</v>
      </c>
      <c r="H4033" s="4">
        <v>39905</v>
      </c>
      <c r="I4033" s="4">
        <v>3</v>
      </c>
      <c r="J4033" s="4">
        <v>171</v>
      </c>
      <c r="K4033" s="4">
        <v>0</v>
      </c>
      <c r="L4033" s="4">
        <v>1</v>
      </c>
      <c r="M4033" s="4">
        <v>6</v>
      </c>
      <c r="N4033" s="4">
        <v>2.5</v>
      </c>
      <c r="O4033" s="4">
        <f t="shared" si="496"/>
        <v>3</v>
      </c>
      <c r="P4033" s="4">
        <f t="shared" si="497"/>
        <v>3</v>
      </c>
      <c r="Q4033" s="4">
        <f t="shared" si="498"/>
        <v>5</v>
      </c>
      <c r="R4033" s="4">
        <f t="shared" si="499"/>
        <v>11</v>
      </c>
      <c r="S4033" s="4">
        <f t="shared" si="500"/>
        <v>111</v>
      </c>
      <c r="T4033" s="4" t="str">
        <f t="shared" si="501"/>
        <v>B - Kernkunde</v>
      </c>
      <c r="U4033" s="4">
        <f>ROUND(((E4033-Hilfswerte!$B$20)/Hilfswerte!$B$21)+((F4033-Hilfswerte!$B$22)/Hilfswerte!$B$23)+((G4033-Hilfswerte!$B$24)/Hilfswerte!$B$25)+0.1*INDEX(Hilfswerte!$B$4:$B$15,MATCH(C4033,Hilfswerte!$A$4:$A$15,0)),2)</f>
        <v>0.55000000000000004</v>
      </c>
      <c r="V4033" s="4">
        <f>ROUND(SQRT((((E4033-Hilfswerte!$B$20)/Hilfswerte!$B$21)-Hilfswerte!$B$28)^2+(((F4033-Hilfswerte!$B$22)/Hilfswerte!$B$23)-Hilfswerte!$B$29)^2+(((G4033-Hilfswerte!$B$24)/Hilfswerte!$B$25)-Hilfswerte!$B$30)^2),3)</f>
        <v>0.73899999999999999</v>
      </c>
      <c r="W4033" s="4">
        <f>ROUND(E4033*Hilfswerte!$B$31,0)</f>
        <v>43987</v>
      </c>
      <c r="X4033" s="4">
        <f t="shared" si="502"/>
        <v>4082</v>
      </c>
      <c r="Y4033" s="4" t="str">
        <f>IF(T4033="A - Top-Kunde","bereits Top-Kunde",IF(AND(V4033&lt;=Hilfswerte!$B$34,H4033&lt;0.5*W4033),"Hoch",IF(AND(V4033&lt;=Hilfswerte!$B$35,H4033&lt;0.7*W4033),"Mittel","Niedrig")))</f>
        <v>Niedrig</v>
      </c>
      <c r="Z4033" s="4">
        <f t="shared" si="503"/>
        <v>8.8000000000000007</v>
      </c>
      <c r="AA4033" s="4" t="str">
        <f>IF(J4033&gt;365,"Bereits abgewandert (Segment D)",IF(Z4033&gt;=Hilfswerte!$B$38,"Rot - akut gefaehrdet",IF(Z4033&gt;=Hilfswerte!$B$39,"Gelb - beobachten","Gruen - stabil")))</f>
        <v>Gruen - stabil</v>
      </c>
    </row>
    <row r="4034" spans="1:27" ht="15" customHeight="1" x14ac:dyDescent="0.25">
      <c r="A4034" s="4" t="s">
        <v>4381</v>
      </c>
      <c r="B4034" s="4" t="s">
        <v>543</v>
      </c>
      <c r="C4034" s="4" t="s">
        <v>89</v>
      </c>
      <c r="D4034" s="4" t="s">
        <v>30</v>
      </c>
      <c r="E4034" s="4">
        <v>130</v>
      </c>
      <c r="F4034" s="4">
        <v>36.1</v>
      </c>
      <c r="G4034" s="4">
        <v>4.2</v>
      </c>
      <c r="H4034" s="4">
        <v>17370</v>
      </c>
      <c r="I4034" s="4">
        <v>2</v>
      </c>
      <c r="J4034" s="4">
        <v>147</v>
      </c>
      <c r="K4034" s="4">
        <v>0</v>
      </c>
      <c r="L4034" s="4">
        <v>-1</v>
      </c>
      <c r="M4034" s="4">
        <v>4</v>
      </c>
      <c r="N4034" s="4">
        <v>30.1</v>
      </c>
      <c r="O4034" s="4">
        <f t="shared" ref="O4034:O4097" si="504">IF(J4034&gt;365,1,IF(J4034&lt;=30,5,IF(J4034&lt;=90,4,IF(J4034&lt;=180,3,2))))</f>
        <v>3</v>
      </c>
      <c r="P4034" s="4">
        <f t="shared" ref="P4034:P4097" si="505">IF(I4034&gt;=5,5,IF(I4034&gt;=4,4,IF(I4034&gt;=3,3,IF(I4034&gt;=2,2,1))))</f>
        <v>2</v>
      </c>
      <c r="Q4034" s="4">
        <f t="shared" ref="Q4034:Q4097" si="506">IF(H4034&gt;=7500,5,IF(H4034&gt;=2500,4,IF(H4034&gt;=1000,3,IF(H4034&gt;=1,2,1))))</f>
        <v>5</v>
      </c>
      <c r="R4034" s="4">
        <f t="shared" ref="R4034:R4097" si="507">O4034+P4034+Q4034</f>
        <v>10</v>
      </c>
      <c r="S4034" s="4">
        <f t="shared" ref="S4034:S4097" si="508">ROUND(10*R4034+0.5*N4034-6*K4034-0.3*MAX(0,L4034),1)</f>
        <v>115.1</v>
      </c>
      <c r="T4034" s="4" t="str">
        <f t="shared" ref="T4034:T4097" si="509">IF(J4034&gt;365,"D - Abwanderungsrisiko",IF(S4034&gt;=125,"A - Top-Kunde",IF(S4034&gt;=105,"B - Kernkunde","C - Entwicklungspotenzial")))</f>
        <v>B - Kernkunde</v>
      </c>
      <c r="U4034" s="4">
        <f>ROUND(((E4034-Hilfswerte!$B$20)/Hilfswerte!$B$21)+((F4034-Hilfswerte!$B$22)/Hilfswerte!$B$23)+((G4034-Hilfswerte!$B$24)/Hilfswerte!$B$25)+0.1*INDEX(Hilfswerte!$B$4:$B$15,MATCH(C4034,Hilfswerte!$A$4:$A$15,0)),2)</f>
        <v>-0.47</v>
      </c>
      <c r="V4034" s="4">
        <f>ROUND(SQRT((((E4034-Hilfswerte!$B$20)/Hilfswerte!$B$21)-Hilfswerte!$B$28)^2+(((F4034-Hilfswerte!$B$22)/Hilfswerte!$B$23)-Hilfswerte!$B$29)^2+(((G4034-Hilfswerte!$B$24)/Hilfswerte!$B$25)-Hilfswerte!$B$30)^2),3)</f>
        <v>1.125</v>
      </c>
      <c r="W4034" s="4">
        <f>ROUND(E4034*Hilfswerte!$B$31,0)</f>
        <v>26721</v>
      </c>
      <c r="X4034" s="4">
        <f t="shared" ref="X4034:X4097" si="510">MAX(0,W4034-H4034)</f>
        <v>9351</v>
      </c>
      <c r="Y4034" s="4" t="str">
        <f>IF(T4034="A - Top-Kunde","bereits Top-Kunde",IF(AND(V4034&lt;=Hilfswerte!$B$34,H4034&lt;0.5*W4034),"Hoch",IF(AND(V4034&lt;=Hilfswerte!$B$35,H4034&lt;0.7*W4034),"Mittel","Niedrig")))</f>
        <v>Mittel</v>
      </c>
      <c r="Z4034" s="4">
        <f t="shared" ref="Z4034:Z4097" si="511">ROUND(0.4*MAX(0,-N4034)+3*K4034+0.2*MAX(0,L4034)+0.05*J4034,1)</f>
        <v>7.4</v>
      </c>
      <c r="AA4034" s="4" t="str">
        <f>IF(J4034&gt;365,"Bereits abgewandert (Segment D)",IF(Z4034&gt;=Hilfswerte!$B$38,"Rot - akut gefaehrdet",IF(Z4034&gt;=Hilfswerte!$B$39,"Gelb - beobachten","Gruen - stabil")))</f>
        <v>Gruen - stabil</v>
      </c>
    </row>
    <row r="4035" spans="1:27" ht="15" customHeight="1" x14ac:dyDescent="0.25">
      <c r="A4035" s="4" t="s">
        <v>4382</v>
      </c>
      <c r="B4035" s="4" t="s">
        <v>225</v>
      </c>
      <c r="C4035" s="4" t="s">
        <v>47</v>
      </c>
      <c r="D4035" s="4" t="s">
        <v>30</v>
      </c>
      <c r="E4035" s="4">
        <v>91</v>
      </c>
      <c r="F4035" s="4">
        <v>17.100000000000001</v>
      </c>
      <c r="G4035" s="4">
        <v>20.3</v>
      </c>
      <c r="H4035" s="4">
        <v>1964</v>
      </c>
      <c r="I4035" s="4">
        <v>2</v>
      </c>
      <c r="J4035" s="4">
        <v>72</v>
      </c>
      <c r="K4035" s="4">
        <v>0</v>
      </c>
      <c r="L4035" s="4">
        <v>1</v>
      </c>
      <c r="M4035" s="4">
        <v>5</v>
      </c>
      <c r="N4035" s="4">
        <v>-4.0999999999999996</v>
      </c>
      <c r="O4035" s="4">
        <f t="shared" si="504"/>
        <v>4</v>
      </c>
      <c r="P4035" s="4">
        <f t="shared" si="505"/>
        <v>2</v>
      </c>
      <c r="Q4035" s="4">
        <f t="shared" si="506"/>
        <v>3</v>
      </c>
      <c r="R4035" s="4">
        <f t="shared" si="507"/>
        <v>9</v>
      </c>
      <c r="S4035" s="4">
        <f t="shared" si="508"/>
        <v>87.7</v>
      </c>
      <c r="T4035" s="4" t="str">
        <f t="shared" si="509"/>
        <v>C - Entwicklungspotenzial</v>
      </c>
      <c r="U4035" s="4">
        <f>ROUND(((E4035-Hilfswerte!$B$20)/Hilfswerte!$B$21)+((F4035-Hilfswerte!$B$22)/Hilfswerte!$B$23)+((G4035-Hilfswerte!$B$24)/Hilfswerte!$B$25)+0.1*INDEX(Hilfswerte!$B$4:$B$15,MATCH(C4035,Hilfswerte!$A$4:$A$15,0)),2)</f>
        <v>1.36</v>
      </c>
      <c r="V4035" s="4">
        <f>ROUND(SQRT((((E4035-Hilfswerte!$B$20)/Hilfswerte!$B$21)-Hilfswerte!$B$28)^2+(((F4035-Hilfswerte!$B$22)/Hilfswerte!$B$23)-Hilfswerte!$B$29)^2+(((G4035-Hilfswerte!$B$24)/Hilfswerte!$B$25)-Hilfswerte!$B$30)^2),3)</f>
        <v>1.5249999999999999</v>
      </c>
      <c r="W4035" s="4">
        <f>ROUND(E4035*Hilfswerte!$B$31,0)</f>
        <v>18705</v>
      </c>
      <c r="X4035" s="4">
        <f t="shared" si="510"/>
        <v>16741</v>
      </c>
      <c r="Y4035" s="4" t="str">
        <f>IF(T4035="A - Top-Kunde","bereits Top-Kunde",IF(AND(V4035&lt;=Hilfswerte!$B$34,H4035&lt;0.5*W4035),"Hoch",IF(AND(V4035&lt;=Hilfswerte!$B$35,H4035&lt;0.7*W4035),"Mittel","Niedrig")))</f>
        <v>Niedrig</v>
      </c>
      <c r="Z4035" s="4">
        <f t="shared" si="511"/>
        <v>5.4</v>
      </c>
      <c r="AA4035" s="4" t="str">
        <f>IF(J4035&gt;365,"Bereits abgewandert (Segment D)",IF(Z4035&gt;=Hilfswerte!$B$38,"Rot - akut gefaehrdet",IF(Z4035&gt;=Hilfswerte!$B$39,"Gelb - beobachten","Gruen - stabil")))</f>
        <v>Gruen - stabil</v>
      </c>
    </row>
    <row r="4036" spans="1:27" ht="15" customHeight="1" x14ac:dyDescent="0.25">
      <c r="A4036" s="4" t="s">
        <v>4383</v>
      </c>
      <c r="B4036" s="4" t="s">
        <v>369</v>
      </c>
      <c r="C4036" s="4" t="s">
        <v>65</v>
      </c>
      <c r="D4036" s="4" t="s">
        <v>30</v>
      </c>
      <c r="E4036" s="4">
        <v>16</v>
      </c>
      <c r="F4036" s="4">
        <v>4.2</v>
      </c>
      <c r="G4036" s="4">
        <v>4</v>
      </c>
      <c r="H4036" s="4">
        <v>435</v>
      </c>
      <c r="I4036" s="4">
        <v>1</v>
      </c>
      <c r="J4036" s="4">
        <v>93</v>
      </c>
      <c r="K4036" s="4">
        <v>0</v>
      </c>
      <c r="L4036" s="4">
        <v>5</v>
      </c>
      <c r="M4036" s="4">
        <v>4</v>
      </c>
      <c r="N4036" s="4">
        <v>16.100000000000001</v>
      </c>
      <c r="O4036" s="4">
        <f t="shared" si="504"/>
        <v>3</v>
      </c>
      <c r="P4036" s="4">
        <f t="shared" si="505"/>
        <v>1</v>
      </c>
      <c r="Q4036" s="4">
        <f t="shared" si="506"/>
        <v>2</v>
      </c>
      <c r="R4036" s="4">
        <f t="shared" si="507"/>
        <v>6</v>
      </c>
      <c r="S4036" s="4">
        <f t="shared" si="508"/>
        <v>66.599999999999994</v>
      </c>
      <c r="T4036" s="4" t="str">
        <f t="shared" si="509"/>
        <v>C - Entwicklungspotenzial</v>
      </c>
      <c r="U4036" s="4">
        <f>ROUND(((E4036-Hilfswerte!$B$20)/Hilfswerte!$B$21)+((F4036-Hilfswerte!$B$22)/Hilfswerte!$B$23)+((G4036-Hilfswerte!$B$24)/Hilfswerte!$B$25)+0.1*INDEX(Hilfswerte!$B$4:$B$15,MATCH(C4036,Hilfswerte!$A$4:$A$15,0)),2)</f>
        <v>-1.91</v>
      </c>
      <c r="V4036" s="4">
        <f>ROUND(SQRT((((E4036-Hilfswerte!$B$20)/Hilfswerte!$B$21)-Hilfswerte!$B$28)^2+(((F4036-Hilfswerte!$B$22)/Hilfswerte!$B$23)-Hilfswerte!$B$29)^2+(((G4036-Hilfswerte!$B$24)/Hilfswerte!$B$25)-Hilfswerte!$B$30)^2),3)</f>
        <v>1.4470000000000001</v>
      </c>
      <c r="W4036" s="4">
        <f>ROUND(E4036*Hilfswerte!$B$31,0)</f>
        <v>3289</v>
      </c>
      <c r="X4036" s="4">
        <f t="shared" si="510"/>
        <v>2854</v>
      </c>
      <c r="Y4036" s="4" t="str">
        <f>IF(T4036="A - Top-Kunde","bereits Top-Kunde",IF(AND(V4036&lt;=Hilfswerte!$B$34,H4036&lt;0.5*W4036),"Hoch",IF(AND(V4036&lt;=Hilfswerte!$B$35,H4036&lt;0.7*W4036),"Mittel","Niedrig")))</f>
        <v>Niedrig</v>
      </c>
      <c r="Z4036" s="4">
        <f t="shared" si="511"/>
        <v>5.7</v>
      </c>
      <c r="AA4036" s="4" t="str">
        <f>IF(J4036&gt;365,"Bereits abgewandert (Segment D)",IF(Z4036&gt;=Hilfswerte!$B$38,"Rot - akut gefaehrdet",IF(Z4036&gt;=Hilfswerte!$B$39,"Gelb - beobachten","Gruen - stabil")))</f>
        <v>Gruen - stabil</v>
      </c>
    </row>
    <row r="4037" spans="1:27" ht="15" customHeight="1" x14ac:dyDescent="0.25">
      <c r="A4037" s="4" t="s">
        <v>4384</v>
      </c>
      <c r="B4037" s="4" t="s">
        <v>331</v>
      </c>
      <c r="C4037" s="4" t="s">
        <v>47</v>
      </c>
      <c r="D4037" s="4" t="s">
        <v>30</v>
      </c>
      <c r="E4037" s="4">
        <v>61</v>
      </c>
      <c r="F4037" s="4">
        <v>11.8</v>
      </c>
      <c r="G4037" s="4">
        <v>5.7</v>
      </c>
      <c r="H4037" s="4">
        <v>5274</v>
      </c>
      <c r="I4037" s="4">
        <v>3</v>
      </c>
      <c r="J4037" s="4">
        <v>25</v>
      </c>
      <c r="K4037" s="4">
        <v>1</v>
      </c>
      <c r="L4037" s="4">
        <v>9</v>
      </c>
      <c r="M4037" s="4">
        <v>2</v>
      </c>
      <c r="N4037" s="4">
        <v>8.1</v>
      </c>
      <c r="O4037" s="4">
        <f t="shared" si="504"/>
        <v>5</v>
      </c>
      <c r="P4037" s="4">
        <f t="shared" si="505"/>
        <v>3</v>
      </c>
      <c r="Q4037" s="4">
        <f t="shared" si="506"/>
        <v>4</v>
      </c>
      <c r="R4037" s="4">
        <f t="shared" si="507"/>
        <v>12</v>
      </c>
      <c r="S4037" s="4">
        <f t="shared" si="508"/>
        <v>115.4</v>
      </c>
      <c r="T4037" s="4" t="str">
        <f t="shared" si="509"/>
        <v>B - Kernkunde</v>
      </c>
      <c r="U4037" s="4">
        <f>ROUND(((E4037-Hilfswerte!$B$20)/Hilfswerte!$B$21)+((F4037-Hilfswerte!$B$22)/Hilfswerte!$B$23)+((G4037-Hilfswerte!$B$24)/Hilfswerte!$B$25)+0.1*INDEX(Hilfswerte!$B$4:$B$15,MATCH(C4037,Hilfswerte!$A$4:$A$15,0)),2)</f>
        <v>-1.18</v>
      </c>
      <c r="V4037" s="4">
        <f>ROUND(SQRT((((E4037-Hilfswerte!$B$20)/Hilfswerte!$B$21)-Hilfswerte!$B$28)^2+(((F4037-Hilfswerte!$B$22)/Hilfswerte!$B$23)-Hilfswerte!$B$29)^2+(((G4037-Hilfswerte!$B$24)/Hilfswerte!$B$25)-Hilfswerte!$B$30)^2),3)</f>
        <v>1.091</v>
      </c>
      <c r="W4037" s="4">
        <f>ROUND(E4037*Hilfswerte!$B$31,0)</f>
        <v>12538</v>
      </c>
      <c r="X4037" s="4">
        <f t="shared" si="510"/>
        <v>7264</v>
      </c>
      <c r="Y4037" s="4" t="str">
        <f>IF(T4037="A - Top-Kunde","bereits Top-Kunde",IF(AND(V4037&lt;=Hilfswerte!$B$34,H4037&lt;0.5*W4037),"Hoch",IF(AND(V4037&lt;=Hilfswerte!$B$35,H4037&lt;0.7*W4037),"Mittel","Niedrig")))</f>
        <v>Mittel</v>
      </c>
      <c r="Z4037" s="4">
        <f t="shared" si="511"/>
        <v>6.1</v>
      </c>
      <c r="AA4037" s="4" t="str">
        <f>IF(J4037&gt;365,"Bereits abgewandert (Segment D)",IF(Z4037&gt;=Hilfswerte!$B$38,"Rot - akut gefaehrdet",IF(Z4037&gt;=Hilfswerte!$B$39,"Gelb - beobachten","Gruen - stabil")))</f>
        <v>Gruen - stabil</v>
      </c>
    </row>
    <row r="4038" spans="1:27" ht="15" customHeight="1" x14ac:dyDescent="0.25">
      <c r="A4038" s="4" t="s">
        <v>4385</v>
      </c>
      <c r="B4038" s="4" t="s">
        <v>207</v>
      </c>
      <c r="C4038" s="4" t="s">
        <v>62</v>
      </c>
      <c r="D4038" s="4" t="s">
        <v>30</v>
      </c>
      <c r="E4038" s="4">
        <v>41</v>
      </c>
      <c r="F4038" s="4">
        <v>13.3</v>
      </c>
      <c r="G4038" s="4">
        <v>9.6</v>
      </c>
      <c r="H4038" s="4">
        <v>10800</v>
      </c>
      <c r="I4038" s="4">
        <v>6</v>
      </c>
      <c r="J4038" s="4">
        <v>122</v>
      </c>
      <c r="K4038" s="4">
        <v>0</v>
      </c>
      <c r="L4038" s="4">
        <v>-7</v>
      </c>
      <c r="M4038" s="4">
        <v>4</v>
      </c>
      <c r="N4038" s="4">
        <v>8.4</v>
      </c>
      <c r="O4038" s="4">
        <f t="shared" si="504"/>
        <v>3</v>
      </c>
      <c r="P4038" s="4">
        <f t="shared" si="505"/>
        <v>5</v>
      </c>
      <c r="Q4038" s="4">
        <f t="shared" si="506"/>
        <v>5</v>
      </c>
      <c r="R4038" s="4">
        <f t="shared" si="507"/>
        <v>13</v>
      </c>
      <c r="S4038" s="4">
        <f t="shared" si="508"/>
        <v>134.19999999999999</v>
      </c>
      <c r="T4038" s="4" t="str">
        <f t="shared" si="509"/>
        <v>A - Top-Kunde</v>
      </c>
      <c r="U4038" s="4">
        <f>ROUND(((E4038-Hilfswerte!$B$20)/Hilfswerte!$B$21)+((F4038-Hilfswerte!$B$22)/Hilfswerte!$B$23)+((G4038-Hilfswerte!$B$24)/Hilfswerte!$B$25)+0.1*INDEX(Hilfswerte!$B$4:$B$15,MATCH(C4038,Hilfswerte!$A$4:$A$15,0)),2)</f>
        <v>-0.28000000000000003</v>
      </c>
      <c r="V4038" s="4">
        <f>ROUND(SQRT((((E4038-Hilfswerte!$B$20)/Hilfswerte!$B$21)-Hilfswerte!$B$28)^2+(((F4038-Hilfswerte!$B$22)/Hilfswerte!$B$23)-Hilfswerte!$B$29)^2+(((G4038-Hilfswerte!$B$24)/Hilfswerte!$B$25)-Hilfswerte!$B$30)^2),3)</f>
        <v>0.74199999999999999</v>
      </c>
      <c r="W4038" s="4">
        <f>ROUND(E4038*Hilfswerte!$B$31,0)</f>
        <v>8427</v>
      </c>
      <c r="X4038" s="4">
        <f t="shared" si="510"/>
        <v>0</v>
      </c>
      <c r="Y4038" s="4" t="str">
        <f>IF(T4038="A - Top-Kunde","bereits Top-Kunde",IF(AND(V4038&lt;=Hilfswerte!$B$34,H4038&lt;0.5*W4038),"Hoch",IF(AND(V4038&lt;=Hilfswerte!$B$35,H4038&lt;0.7*W4038),"Mittel","Niedrig")))</f>
        <v>bereits Top-Kunde</v>
      </c>
      <c r="Z4038" s="4">
        <f t="shared" si="511"/>
        <v>6.1</v>
      </c>
      <c r="AA4038" s="4" t="str">
        <f>IF(J4038&gt;365,"Bereits abgewandert (Segment D)",IF(Z4038&gt;=Hilfswerte!$B$38,"Rot - akut gefaehrdet",IF(Z4038&gt;=Hilfswerte!$B$39,"Gelb - beobachten","Gruen - stabil")))</f>
        <v>Gruen - stabil</v>
      </c>
    </row>
    <row r="4039" spans="1:27" ht="15" customHeight="1" x14ac:dyDescent="0.25">
      <c r="A4039" s="4" t="s">
        <v>4386</v>
      </c>
      <c r="B4039" s="4" t="s">
        <v>508</v>
      </c>
      <c r="C4039" s="4" t="s">
        <v>84</v>
      </c>
      <c r="D4039" s="4" t="s">
        <v>30</v>
      </c>
      <c r="E4039" s="4">
        <v>11</v>
      </c>
      <c r="F4039" s="4">
        <v>2.5</v>
      </c>
      <c r="G4039" s="4">
        <v>13.1</v>
      </c>
      <c r="H4039" s="4">
        <v>650</v>
      </c>
      <c r="I4039" s="4">
        <v>4</v>
      </c>
      <c r="J4039" s="4">
        <v>11</v>
      </c>
      <c r="K4039" s="4">
        <v>0</v>
      </c>
      <c r="L4039" s="4">
        <v>16</v>
      </c>
      <c r="M4039" s="4">
        <v>1</v>
      </c>
      <c r="N4039" s="4">
        <v>-14</v>
      </c>
      <c r="O4039" s="4">
        <f t="shared" si="504"/>
        <v>5</v>
      </c>
      <c r="P4039" s="4">
        <f t="shared" si="505"/>
        <v>4</v>
      </c>
      <c r="Q4039" s="4">
        <f t="shared" si="506"/>
        <v>2</v>
      </c>
      <c r="R4039" s="4">
        <f t="shared" si="507"/>
        <v>11</v>
      </c>
      <c r="S4039" s="4">
        <f t="shared" si="508"/>
        <v>98.2</v>
      </c>
      <c r="T4039" s="4" t="str">
        <f t="shared" si="509"/>
        <v>C - Entwicklungspotenzial</v>
      </c>
      <c r="U4039" s="4">
        <f>ROUND(((E4039-Hilfswerte!$B$20)/Hilfswerte!$B$21)+((F4039-Hilfswerte!$B$22)/Hilfswerte!$B$23)+((G4039-Hilfswerte!$B$24)/Hilfswerte!$B$25)+0.1*INDEX(Hilfswerte!$B$4:$B$15,MATCH(C4039,Hilfswerte!$A$4:$A$15,0)),2)</f>
        <v>-0.46</v>
      </c>
      <c r="V4039" s="4">
        <f>ROUND(SQRT((((E4039-Hilfswerte!$B$20)/Hilfswerte!$B$21)-Hilfswerte!$B$28)^2+(((F4039-Hilfswerte!$B$22)/Hilfswerte!$B$23)-Hilfswerte!$B$29)^2+(((G4039-Hilfswerte!$B$24)/Hilfswerte!$B$25)-Hilfswerte!$B$30)^2),3)</f>
        <v>0.96899999999999997</v>
      </c>
      <c r="W4039" s="4">
        <f>ROUND(E4039*Hilfswerte!$B$31,0)</f>
        <v>2261</v>
      </c>
      <c r="X4039" s="4">
        <f t="shared" si="510"/>
        <v>1611</v>
      </c>
      <c r="Y4039" s="4" t="str">
        <f>IF(T4039="A - Top-Kunde","bereits Top-Kunde",IF(AND(V4039&lt;=Hilfswerte!$B$34,H4039&lt;0.5*W4039),"Hoch",IF(AND(V4039&lt;=Hilfswerte!$B$35,H4039&lt;0.7*W4039),"Mittel","Niedrig")))</f>
        <v>Mittel</v>
      </c>
      <c r="Z4039" s="4">
        <f t="shared" si="511"/>
        <v>9.4</v>
      </c>
      <c r="AA4039" s="4" t="str">
        <f>IF(J4039&gt;365,"Bereits abgewandert (Segment D)",IF(Z4039&gt;=Hilfswerte!$B$38,"Rot - akut gefaehrdet",IF(Z4039&gt;=Hilfswerte!$B$39,"Gelb - beobachten","Gruen - stabil")))</f>
        <v>Gruen - stabil</v>
      </c>
    </row>
    <row r="4040" spans="1:27" ht="15" customHeight="1" x14ac:dyDescent="0.25">
      <c r="A4040" s="4" t="s">
        <v>4387</v>
      </c>
      <c r="B4040" s="4" t="s">
        <v>158</v>
      </c>
      <c r="C4040" s="4" t="s">
        <v>59</v>
      </c>
      <c r="D4040" s="4" t="s">
        <v>117</v>
      </c>
      <c r="E4040" s="4">
        <v>287</v>
      </c>
      <c r="F4040" s="4">
        <v>82.1</v>
      </c>
      <c r="G4040" s="4">
        <v>9.6</v>
      </c>
      <c r="H4040" s="4">
        <v>138364</v>
      </c>
      <c r="I4040" s="4">
        <v>4</v>
      </c>
      <c r="J4040" s="4">
        <v>45</v>
      </c>
      <c r="K4040" s="4">
        <v>0</v>
      </c>
      <c r="L4040" s="4">
        <v>10</v>
      </c>
      <c r="M4040" s="4">
        <v>6</v>
      </c>
      <c r="N4040" s="4">
        <v>-5.4</v>
      </c>
      <c r="O4040" s="4">
        <f t="shared" si="504"/>
        <v>4</v>
      </c>
      <c r="P4040" s="4">
        <f t="shared" si="505"/>
        <v>4</v>
      </c>
      <c r="Q4040" s="4">
        <f t="shared" si="506"/>
        <v>5</v>
      </c>
      <c r="R4040" s="4">
        <f t="shared" si="507"/>
        <v>13</v>
      </c>
      <c r="S4040" s="4">
        <f t="shared" si="508"/>
        <v>124.3</v>
      </c>
      <c r="T4040" s="4" t="str">
        <f t="shared" si="509"/>
        <v>B - Kernkunde</v>
      </c>
      <c r="U4040" s="4">
        <f>ROUND(((E4040-Hilfswerte!$B$20)/Hilfswerte!$B$21)+((F4040-Hilfswerte!$B$22)/Hilfswerte!$B$23)+((G4040-Hilfswerte!$B$24)/Hilfswerte!$B$25)+0.1*INDEX(Hilfswerte!$B$4:$B$15,MATCH(C4040,Hilfswerte!$A$4:$A$15,0)),2)</f>
        <v>1.52</v>
      </c>
      <c r="V4040" s="4">
        <f>ROUND(SQRT((((E4040-Hilfswerte!$B$20)/Hilfswerte!$B$21)-Hilfswerte!$B$28)^2+(((F4040-Hilfswerte!$B$22)/Hilfswerte!$B$23)-Hilfswerte!$B$29)^2+(((G4040-Hilfswerte!$B$24)/Hilfswerte!$B$25)-Hilfswerte!$B$30)^2),3)</f>
        <v>0.98499999999999999</v>
      </c>
      <c r="W4040" s="4">
        <f>ROUND(E4040*Hilfswerte!$B$31,0)</f>
        <v>58992</v>
      </c>
      <c r="X4040" s="4">
        <f t="shared" si="510"/>
        <v>0</v>
      </c>
      <c r="Y4040" s="4" t="str">
        <f>IF(T4040="A - Top-Kunde","bereits Top-Kunde",IF(AND(V4040&lt;=Hilfswerte!$B$34,H4040&lt;0.5*W4040),"Hoch",IF(AND(V4040&lt;=Hilfswerte!$B$35,H4040&lt;0.7*W4040),"Mittel","Niedrig")))</f>
        <v>Niedrig</v>
      </c>
      <c r="Z4040" s="4">
        <f t="shared" si="511"/>
        <v>6.4</v>
      </c>
      <c r="AA4040" s="4" t="str">
        <f>IF(J4040&gt;365,"Bereits abgewandert (Segment D)",IF(Z4040&gt;=Hilfswerte!$B$38,"Rot - akut gefaehrdet",IF(Z4040&gt;=Hilfswerte!$B$39,"Gelb - beobachten","Gruen - stabil")))</f>
        <v>Gruen - stabil</v>
      </c>
    </row>
    <row r="4041" spans="1:27" ht="15" customHeight="1" x14ac:dyDescent="0.25">
      <c r="A4041" s="4" t="s">
        <v>4388</v>
      </c>
      <c r="B4041" s="4" t="s">
        <v>146</v>
      </c>
      <c r="C4041" s="4" t="s">
        <v>38</v>
      </c>
      <c r="D4041" s="4" t="s">
        <v>30</v>
      </c>
      <c r="E4041" s="4">
        <v>600</v>
      </c>
      <c r="F4041" s="4">
        <v>120</v>
      </c>
      <c r="G4041" s="4">
        <v>20.8</v>
      </c>
      <c r="H4041" s="4">
        <v>18916</v>
      </c>
      <c r="I4041" s="4">
        <v>1</v>
      </c>
      <c r="J4041" s="4">
        <v>203</v>
      </c>
      <c r="K4041" s="4">
        <v>0</v>
      </c>
      <c r="L4041" s="4">
        <v>2</v>
      </c>
      <c r="M4041" s="4">
        <v>5</v>
      </c>
      <c r="N4041" s="4">
        <v>2.2000000000000002</v>
      </c>
      <c r="O4041" s="4">
        <f t="shared" si="504"/>
        <v>2</v>
      </c>
      <c r="P4041" s="4">
        <f t="shared" si="505"/>
        <v>1</v>
      </c>
      <c r="Q4041" s="4">
        <f t="shared" si="506"/>
        <v>5</v>
      </c>
      <c r="R4041" s="4">
        <f t="shared" si="507"/>
        <v>8</v>
      </c>
      <c r="S4041" s="4">
        <f t="shared" si="508"/>
        <v>80.5</v>
      </c>
      <c r="T4041" s="4" t="str">
        <f t="shared" si="509"/>
        <v>C - Entwicklungspotenzial</v>
      </c>
      <c r="U4041" s="4">
        <f>ROUND(((E4041-Hilfswerte!$B$20)/Hilfswerte!$B$21)+((F4041-Hilfswerte!$B$22)/Hilfswerte!$B$23)+((G4041-Hilfswerte!$B$24)/Hilfswerte!$B$25)+0.1*INDEX(Hilfswerte!$B$4:$B$15,MATCH(C4041,Hilfswerte!$A$4:$A$15,0)),2)</f>
        <v>5.73</v>
      </c>
      <c r="V4041" s="4">
        <f>ROUND(SQRT((((E4041-Hilfswerte!$B$20)/Hilfswerte!$B$21)-Hilfswerte!$B$28)^2+(((F4041-Hilfswerte!$B$22)/Hilfswerte!$B$23)-Hilfswerte!$B$29)^2+(((G4041-Hilfswerte!$B$24)/Hilfswerte!$B$25)-Hilfswerte!$B$30)^2),3)</f>
        <v>2.819</v>
      </c>
      <c r="W4041" s="4">
        <f>ROUND(E4041*Hilfswerte!$B$31,0)</f>
        <v>123328</v>
      </c>
      <c r="X4041" s="4">
        <f t="shared" si="510"/>
        <v>104412</v>
      </c>
      <c r="Y4041" s="4" t="str">
        <f>IF(T4041="A - Top-Kunde","bereits Top-Kunde",IF(AND(V4041&lt;=Hilfswerte!$B$34,H4041&lt;0.5*W4041),"Hoch",IF(AND(V4041&lt;=Hilfswerte!$B$35,H4041&lt;0.7*W4041),"Mittel","Niedrig")))</f>
        <v>Niedrig</v>
      </c>
      <c r="Z4041" s="4">
        <f t="shared" si="511"/>
        <v>10.6</v>
      </c>
      <c r="AA4041" s="4" t="str">
        <f>IF(J4041&gt;365,"Bereits abgewandert (Segment D)",IF(Z4041&gt;=Hilfswerte!$B$38,"Rot - akut gefaehrdet",IF(Z4041&gt;=Hilfswerte!$B$39,"Gelb - beobachten","Gruen - stabil")))</f>
        <v>Gruen - stabil</v>
      </c>
    </row>
    <row r="4042" spans="1:27" ht="15" customHeight="1" x14ac:dyDescent="0.25">
      <c r="A4042" s="4" t="s">
        <v>4389</v>
      </c>
      <c r="B4042" s="4" t="s">
        <v>183</v>
      </c>
      <c r="C4042" s="4" t="s">
        <v>47</v>
      </c>
      <c r="D4042" s="4" t="s">
        <v>30</v>
      </c>
      <c r="E4042" s="4">
        <v>410</v>
      </c>
      <c r="F4042" s="4">
        <v>84.2</v>
      </c>
      <c r="G4042" s="4">
        <v>17.899999999999999</v>
      </c>
      <c r="H4042" s="4">
        <v>0</v>
      </c>
      <c r="I4042" s="4">
        <v>0</v>
      </c>
      <c r="J4042" s="4">
        <v>446</v>
      </c>
      <c r="K4042" s="4">
        <v>0</v>
      </c>
      <c r="L4042" s="4">
        <v>8</v>
      </c>
      <c r="M4042" s="4">
        <v>0</v>
      </c>
      <c r="N4042" s="4">
        <v>-55.2</v>
      </c>
      <c r="O4042" s="4">
        <f t="shared" si="504"/>
        <v>1</v>
      </c>
      <c r="P4042" s="4">
        <f t="shared" si="505"/>
        <v>1</v>
      </c>
      <c r="Q4042" s="4">
        <f t="shared" si="506"/>
        <v>1</v>
      </c>
      <c r="R4042" s="4">
        <f t="shared" si="507"/>
        <v>3</v>
      </c>
      <c r="S4042" s="4">
        <f t="shared" si="508"/>
        <v>0</v>
      </c>
      <c r="T4042" s="4" t="str">
        <f t="shared" si="509"/>
        <v>D - Abwanderungsrisiko</v>
      </c>
      <c r="U4042" s="4">
        <f>ROUND(((E4042-Hilfswerte!$B$20)/Hilfswerte!$B$21)+((F4042-Hilfswerte!$B$22)/Hilfswerte!$B$23)+((G4042-Hilfswerte!$B$24)/Hilfswerte!$B$25)+0.1*INDEX(Hilfswerte!$B$4:$B$15,MATCH(C4042,Hilfswerte!$A$4:$A$15,0)),2)</f>
        <v>3.56</v>
      </c>
      <c r="V4042" s="4">
        <f>ROUND(SQRT((((E4042-Hilfswerte!$B$20)/Hilfswerte!$B$21)-Hilfswerte!$B$28)^2+(((F4042-Hilfswerte!$B$22)/Hilfswerte!$B$23)-Hilfswerte!$B$29)^2+(((G4042-Hilfswerte!$B$24)/Hilfswerte!$B$25)-Hilfswerte!$B$30)^2),3)</f>
        <v>1.706</v>
      </c>
      <c r="W4042" s="4">
        <f>ROUND(E4042*Hilfswerte!$B$31,0)</f>
        <v>84274</v>
      </c>
      <c r="X4042" s="4">
        <f t="shared" si="510"/>
        <v>84274</v>
      </c>
      <c r="Y4042" s="4" t="str">
        <f>IF(T4042="A - Top-Kunde","bereits Top-Kunde",IF(AND(V4042&lt;=Hilfswerte!$B$34,H4042&lt;0.5*W4042),"Hoch",IF(AND(V4042&lt;=Hilfswerte!$B$35,H4042&lt;0.7*W4042),"Mittel","Niedrig")))</f>
        <v>Niedrig</v>
      </c>
      <c r="Z4042" s="4">
        <f t="shared" si="511"/>
        <v>46</v>
      </c>
      <c r="AA4042" s="4" t="str">
        <f>IF(J4042&gt;365,"Bereits abgewandert (Segment D)",IF(Z4042&gt;=Hilfswerte!$B$38,"Rot - akut gefaehrdet",IF(Z4042&gt;=Hilfswerte!$B$39,"Gelb - beobachten","Gruen - stabil")))</f>
        <v>Bereits abgewandert (Segment D)</v>
      </c>
    </row>
    <row r="4043" spans="1:27" ht="15" customHeight="1" x14ac:dyDescent="0.25">
      <c r="A4043" s="4" t="s">
        <v>4390</v>
      </c>
      <c r="B4043" s="4" t="s">
        <v>360</v>
      </c>
      <c r="C4043" s="4" t="s">
        <v>59</v>
      </c>
      <c r="D4043" s="4" t="s">
        <v>93</v>
      </c>
      <c r="E4043" s="4">
        <v>177</v>
      </c>
      <c r="F4043" s="4">
        <v>37.4</v>
      </c>
      <c r="G4043" s="4">
        <v>11.4</v>
      </c>
      <c r="H4043" s="4">
        <v>8917</v>
      </c>
      <c r="I4043" s="4">
        <v>5</v>
      </c>
      <c r="J4043" s="4">
        <v>2</v>
      </c>
      <c r="K4043" s="4">
        <v>1</v>
      </c>
      <c r="L4043" s="4">
        <v>-2</v>
      </c>
      <c r="M4043" s="4">
        <v>5</v>
      </c>
      <c r="N4043" s="4">
        <v>10.3</v>
      </c>
      <c r="O4043" s="4">
        <f t="shared" si="504"/>
        <v>5</v>
      </c>
      <c r="P4043" s="4">
        <f t="shared" si="505"/>
        <v>5</v>
      </c>
      <c r="Q4043" s="4">
        <f t="shared" si="506"/>
        <v>5</v>
      </c>
      <c r="R4043" s="4">
        <f t="shared" si="507"/>
        <v>15</v>
      </c>
      <c r="S4043" s="4">
        <f t="shared" si="508"/>
        <v>149.19999999999999</v>
      </c>
      <c r="T4043" s="4" t="str">
        <f t="shared" si="509"/>
        <v>A - Top-Kunde</v>
      </c>
      <c r="U4043" s="4">
        <f>ROUND(((E4043-Hilfswerte!$B$20)/Hilfswerte!$B$21)+((F4043-Hilfswerte!$B$22)/Hilfswerte!$B$23)+((G4043-Hilfswerte!$B$24)/Hilfswerte!$B$25)+0.1*INDEX(Hilfswerte!$B$4:$B$15,MATCH(C4043,Hilfswerte!$A$4:$A$15,0)),2)</f>
        <v>0.53</v>
      </c>
      <c r="V4043" s="4">
        <f>ROUND(SQRT((((E4043-Hilfswerte!$B$20)/Hilfswerte!$B$21)-Hilfswerte!$B$28)^2+(((F4043-Hilfswerte!$B$22)/Hilfswerte!$B$23)-Hilfswerte!$B$29)^2+(((G4043-Hilfswerte!$B$24)/Hilfswerte!$B$25)-Hilfswerte!$B$30)^2),3)</f>
        <v>5.1999999999999998E-2</v>
      </c>
      <c r="W4043" s="4">
        <f>ROUND(E4043*Hilfswerte!$B$31,0)</f>
        <v>36382</v>
      </c>
      <c r="X4043" s="4">
        <f t="shared" si="510"/>
        <v>27465</v>
      </c>
      <c r="Y4043" s="4" t="str">
        <f>IF(T4043="A - Top-Kunde","bereits Top-Kunde",IF(AND(V4043&lt;=Hilfswerte!$B$34,H4043&lt;0.5*W4043),"Hoch",IF(AND(V4043&lt;=Hilfswerte!$B$35,H4043&lt;0.7*W4043),"Mittel","Niedrig")))</f>
        <v>bereits Top-Kunde</v>
      </c>
      <c r="Z4043" s="4">
        <f t="shared" si="511"/>
        <v>3.1</v>
      </c>
      <c r="AA4043" s="4" t="str">
        <f>IF(J4043&gt;365,"Bereits abgewandert (Segment D)",IF(Z4043&gt;=Hilfswerte!$B$38,"Rot - akut gefaehrdet",IF(Z4043&gt;=Hilfswerte!$B$39,"Gelb - beobachten","Gruen - stabil")))</f>
        <v>Gruen - stabil</v>
      </c>
    </row>
    <row r="4044" spans="1:27" ht="15" customHeight="1" x14ac:dyDescent="0.25">
      <c r="A4044" s="4" t="s">
        <v>4391</v>
      </c>
      <c r="B4044" s="4" t="s">
        <v>350</v>
      </c>
      <c r="C4044" s="4" t="s">
        <v>74</v>
      </c>
      <c r="D4044" s="4" t="s">
        <v>30</v>
      </c>
      <c r="E4044" s="4">
        <v>67</v>
      </c>
      <c r="F4044" s="4">
        <v>10.9</v>
      </c>
      <c r="G4044" s="4">
        <v>8.9</v>
      </c>
      <c r="H4044" s="4">
        <v>2696</v>
      </c>
      <c r="I4044" s="4">
        <v>1</v>
      </c>
      <c r="J4044" s="4">
        <v>192</v>
      </c>
      <c r="K4044" s="4">
        <v>0</v>
      </c>
      <c r="L4044" s="4">
        <v>15</v>
      </c>
      <c r="M4044" s="4">
        <v>4</v>
      </c>
      <c r="N4044" s="4">
        <v>20.6</v>
      </c>
      <c r="O4044" s="4">
        <f t="shared" si="504"/>
        <v>2</v>
      </c>
      <c r="P4044" s="4">
        <f t="shared" si="505"/>
        <v>1</v>
      </c>
      <c r="Q4044" s="4">
        <f t="shared" si="506"/>
        <v>4</v>
      </c>
      <c r="R4044" s="4">
        <f t="shared" si="507"/>
        <v>7</v>
      </c>
      <c r="S4044" s="4">
        <f t="shared" si="508"/>
        <v>75.8</v>
      </c>
      <c r="T4044" s="4" t="str">
        <f t="shared" si="509"/>
        <v>C - Entwicklungspotenzial</v>
      </c>
      <c r="U4044" s="4">
        <f>ROUND(((E4044-Hilfswerte!$B$20)/Hilfswerte!$B$21)+((F4044-Hilfswerte!$B$22)/Hilfswerte!$B$23)+((G4044-Hilfswerte!$B$24)/Hilfswerte!$B$25)+0.1*INDEX(Hilfswerte!$B$4:$B$15,MATCH(C4044,Hilfswerte!$A$4:$A$15,0)),2)</f>
        <v>-0.77</v>
      </c>
      <c r="V4044" s="4">
        <f>ROUND(SQRT((((E4044-Hilfswerte!$B$20)/Hilfswerte!$B$21)-Hilfswerte!$B$28)^2+(((F4044-Hilfswerte!$B$22)/Hilfswerte!$B$23)-Hilfswerte!$B$29)^2+(((G4044-Hilfswerte!$B$24)/Hilfswerte!$B$25)-Hilfswerte!$B$30)^2),3)</f>
        <v>0.74299999999999999</v>
      </c>
      <c r="W4044" s="4">
        <f>ROUND(E4044*Hilfswerte!$B$31,0)</f>
        <v>13772</v>
      </c>
      <c r="X4044" s="4">
        <f t="shared" si="510"/>
        <v>11076</v>
      </c>
      <c r="Y4044" s="4" t="str">
        <f>IF(T4044="A - Top-Kunde","bereits Top-Kunde",IF(AND(V4044&lt;=Hilfswerte!$B$34,H4044&lt;0.5*W4044),"Hoch",IF(AND(V4044&lt;=Hilfswerte!$B$35,H4044&lt;0.7*W4044),"Mittel","Niedrig")))</f>
        <v>Hoch</v>
      </c>
      <c r="Z4044" s="4">
        <f t="shared" si="511"/>
        <v>12.6</v>
      </c>
      <c r="AA4044" s="4" t="str">
        <f>IF(J4044&gt;365,"Bereits abgewandert (Segment D)",IF(Z4044&gt;=Hilfswerte!$B$38,"Rot - akut gefaehrdet",IF(Z4044&gt;=Hilfswerte!$B$39,"Gelb - beobachten","Gruen - stabil")))</f>
        <v>Gruen - stabil</v>
      </c>
    </row>
    <row r="4045" spans="1:27" ht="15" customHeight="1" x14ac:dyDescent="0.25">
      <c r="A4045" s="4" t="s">
        <v>4392</v>
      </c>
      <c r="B4045" s="4" t="s">
        <v>897</v>
      </c>
      <c r="C4045" s="4" t="s">
        <v>84</v>
      </c>
      <c r="D4045" s="4" t="s">
        <v>52</v>
      </c>
      <c r="E4045" s="4">
        <v>56</v>
      </c>
      <c r="F4045" s="4">
        <v>9.6</v>
      </c>
      <c r="G4045" s="4">
        <v>15.4</v>
      </c>
      <c r="H4045" s="4">
        <v>2827</v>
      </c>
      <c r="I4045" s="4">
        <v>1</v>
      </c>
      <c r="J4045" s="4">
        <v>113</v>
      </c>
      <c r="K4045" s="4">
        <v>0</v>
      </c>
      <c r="L4045" s="4">
        <v>0</v>
      </c>
      <c r="M4045" s="4">
        <v>5</v>
      </c>
      <c r="N4045" s="4">
        <v>-5.6</v>
      </c>
      <c r="O4045" s="4">
        <f t="shared" si="504"/>
        <v>3</v>
      </c>
      <c r="P4045" s="4">
        <f t="shared" si="505"/>
        <v>1</v>
      </c>
      <c r="Q4045" s="4">
        <f t="shared" si="506"/>
        <v>4</v>
      </c>
      <c r="R4045" s="4">
        <f t="shared" si="507"/>
        <v>8</v>
      </c>
      <c r="S4045" s="4">
        <f t="shared" si="508"/>
        <v>77.2</v>
      </c>
      <c r="T4045" s="4" t="str">
        <f t="shared" si="509"/>
        <v>C - Entwicklungspotenzial</v>
      </c>
      <c r="U4045" s="4">
        <f>ROUND(((E4045-Hilfswerte!$B$20)/Hilfswerte!$B$21)+((F4045-Hilfswerte!$B$22)/Hilfswerte!$B$23)+((G4045-Hilfswerte!$B$24)/Hilfswerte!$B$25)+0.1*INDEX(Hilfswerte!$B$4:$B$15,MATCH(C4045,Hilfswerte!$A$4:$A$15,0)),2)</f>
        <v>0.22</v>
      </c>
      <c r="V4045" s="4">
        <f>ROUND(SQRT((((E4045-Hilfswerte!$B$20)/Hilfswerte!$B$21)-Hilfswerte!$B$28)^2+(((F4045-Hilfswerte!$B$22)/Hilfswerte!$B$23)-Hilfswerte!$B$29)^2+(((G4045-Hilfswerte!$B$24)/Hilfswerte!$B$25)-Hilfswerte!$B$30)^2),3)</f>
        <v>0.96199999999999997</v>
      </c>
      <c r="W4045" s="4">
        <f>ROUND(E4045*Hilfswerte!$B$31,0)</f>
        <v>11511</v>
      </c>
      <c r="X4045" s="4">
        <f t="shared" si="510"/>
        <v>8684</v>
      </c>
      <c r="Y4045" s="4" t="str">
        <f>IF(T4045="A - Top-Kunde","bereits Top-Kunde",IF(AND(V4045&lt;=Hilfswerte!$B$34,H4045&lt;0.5*W4045),"Hoch",IF(AND(V4045&lt;=Hilfswerte!$B$35,H4045&lt;0.7*W4045),"Mittel","Niedrig")))</f>
        <v>Mittel</v>
      </c>
      <c r="Z4045" s="4">
        <f t="shared" si="511"/>
        <v>7.9</v>
      </c>
      <c r="AA4045" s="4" t="str">
        <f>IF(J4045&gt;365,"Bereits abgewandert (Segment D)",IF(Z4045&gt;=Hilfswerte!$B$38,"Rot - akut gefaehrdet",IF(Z4045&gt;=Hilfswerte!$B$39,"Gelb - beobachten","Gruen - stabil")))</f>
        <v>Gruen - stabil</v>
      </c>
    </row>
    <row r="4046" spans="1:27" ht="15" customHeight="1" x14ac:dyDescent="0.25">
      <c r="A4046" s="4" t="s">
        <v>4393</v>
      </c>
      <c r="B4046" s="4" t="s">
        <v>210</v>
      </c>
      <c r="C4046" s="4" t="s">
        <v>29</v>
      </c>
      <c r="D4046" s="4" t="s">
        <v>30</v>
      </c>
      <c r="E4046" s="4">
        <v>94</v>
      </c>
      <c r="F4046" s="4">
        <v>24.2</v>
      </c>
      <c r="G4046" s="4">
        <v>0.8</v>
      </c>
      <c r="H4046" s="4">
        <v>7669</v>
      </c>
      <c r="I4046" s="4">
        <v>3</v>
      </c>
      <c r="J4046" s="4">
        <v>79</v>
      </c>
      <c r="K4046" s="4">
        <v>1</v>
      </c>
      <c r="L4046" s="4">
        <v>2</v>
      </c>
      <c r="M4046" s="4">
        <v>5</v>
      </c>
      <c r="N4046" s="4">
        <v>28.1</v>
      </c>
      <c r="O4046" s="4">
        <f t="shared" si="504"/>
        <v>4</v>
      </c>
      <c r="P4046" s="4">
        <f t="shared" si="505"/>
        <v>3</v>
      </c>
      <c r="Q4046" s="4">
        <f t="shared" si="506"/>
        <v>5</v>
      </c>
      <c r="R4046" s="4">
        <f t="shared" si="507"/>
        <v>12</v>
      </c>
      <c r="S4046" s="4">
        <f t="shared" si="508"/>
        <v>127.5</v>
      </c>
      <c r="T4046" s="4" t="str">
        <f t="shared" si="509"/>
        <v>A - Top-Kunde</v>
      </c>
      <c r="U4046" s="4">
        <f>ROUND(((E4046-Hilfswerte!$B$20)/Hilfswerte!$B$21)+((F4046-Hilfswerte!$B$22)/Hilfswerte!$B$23)+((G4046-Hilfswerte!$B$24)/Hilfswerte!$B$25)+0.1*INDEX(Hilfswerte!$B$4:$B$15,MATCH(C4046,Hilfswerte!$A$4:$A$15,0)),2)</f>
        <v>-1.41</v>
      </c>
      <c r="V4046" s="4">
        <f>ROUND(SQRT((((E4046-Hilfswerte!$B$20)/Hilfswerte!$B$21)-Hilfswerte!$B$28)^2+(((F4046-Hilfswerte!$B$22)/Hilfswerte!$B$23)-Hilfswerte!$B$29)^2+(((G4046-Hilfswerte!$B$24)/Hilfswerte!$B$25)-Hilfswerte!$B$30)^2),3)</f>
        <v>1.7</v>
      </c>
      <c r="W4046" s="4">
        <f>ROUND(E4046*Hilfswerte!$B$31,0)</f>
        <v>19321</v>
      </c>
      <c r="X4046" s="4">
        <f t="shared" si="510"/>
        <v>11652</v>
      </c>
      <c r="Y4046" s="4" t="str">
        <f>IF(T4046="A - Top-Kunde","bereits Top-Kunde",IF(AND(V4046&lt;=Hilfswerte!$B$34,H4046&lt;0.5*W4046),"Hoch",IF(AND(V4046&lt;=Hilfswerte!$B$35,H4046&lt;0.7*W4046),"Mittel","Niedrig")))</f>
        <v>bereits Top-Kunde</v>
      </c>
      <c r="Z4046" s="4">
        <f t="shared" si="511"/>
        <v>7.4</v>
      </c>
      <c r="AA4046" s="4" t="str">
        <f>IF(J4046&gt;365,"Bereits abgewandert (Segment D)",IF(Z4046&gt;=Hilfswerte!$B$38,"Rot - akut gefaehrdet",IF(Z4046&gt;=Hilfswerte!$B$39,"Gelb - beobachten","Gruen - stabil")))</f>
        <v>Gruen - stabil</v>
      </c>
    </row>
    <row r="4047" spans="1:27" ht="15" customHeight="1" x14ac:dyDescent="0.25">
      <c r="A4047" s="4" t="s">
        <v>4394</v>
      </c>
      <c r="B4047" s="4" t="s">
        <v>903</v>
      </c>
      <c r="C4047" s="4" t="s">
        <v>29</v>
      </c>
      <c r="D4047" s="4" t="s">
        <v>30</v>
      </c>
      <c r="E4047" s="4">
        <v>139</v>
      </c>
      <c r="F4047" s="4">
        <v>29.1</v>
      </c>
      <c r="G4047" s="4">
        <v>15.1</v>
      </c>
      <c r="H4047" s="4">
        <v>2683</v>
      </c>
      <c r="I4047" s="4">
        <v>3</v>
      </c>
      <c r="J4047" s="4">
        <v>14</v>
      </c>
      <c r="K4047" s="4">
        <v>1</v>
      </c>
      <c r="L4047" s="4">
        <v>21</v>
      </c>
      <c r="M4047" s="4">
        <v>3</v>
      </c>
      <c r="N4047" s="4">
        <v>4.8</v>
      </c>
      <c r="O4047" s="4">
        <f t="shared" si="504"/>
        <v>5</v>
      </c>
      <c r="P4047" s="4">
        <f t="shared" si="505"/>
        <v>3</v>
      </c>
      <c r="Q4047" s="4">
        <f t="shared" si="506"/>
        <v>4</v>
      </c>
      <c r="R4047" s="4">
        <f t="shared" si="507"/>
        <v>12</v>
      </c>
      <c r="S4047" s="4">
        <f t="shared" si="508"/>
        <v>110.1</v>
      </c>
      <c r="T4047" s="4" t="str">
        <f t="shared" si="509"/>
        <v>B - Kernkunde</v>
      </c>
      <c r="U4047" s="4">
        <f>ROUND(((E4047-Hilfswerte!$B$20)/Hilfswerte!$B$21)+((F4047-Hilfswerte!$B$22)/Hilfswerte!$B$23)+((G4047-Hilfswerte!$B$24)/Hilfswerte!$B$25)+0.1*INDEX(Hilfswerte!$B$4:$B$15,MATCH(C4047,Hilfswerte!$A$4:$A$15,0)),2)</f>
        <v>1.1499999999999999</v>
      </c>
      <c r="V4047" s="4">
        <f>ROUND(SQRT((((E4047-Hilfswerte!$B$20)/Hilfswerte!$B$21)-Hilfswerte!$B$28)^2+(((F4047-Hilfswerte!$B$22)/Hilfswerte!$B$23)-Hilfswerte!$B$29)^2+(((G4047-Hilfswerte!$B$24)/Hilfswerte!$B$25)-Hilfswerte!$B$30)^2),3)</f>
        <v>0.64800000000000002</v>
      </c>
      <c r="W4047" s="4">
        <f>ROUND(E4047*Hilfswerte!$B$31,0)</f>
        <v>28571</v>
      </c>
      <c r="X4047" s="4">
        <f t="shared" si="510"/>
        <v>25888</v>
      </c>
      <c r="Y4047" s="4" t="str">
        <f>IF(T4047="A - Top-Kunde","bereits Top-Kunde",IF(AND(V4047&lt;=Hilfswerte!$B$34,H4047&lt;0.5*W4047),"Hoch",IF(AND(V4047&lt;=Hilfswerte!$B$35,H4047&lt;0.7*W4047),"Mittel","Niedrig")))</f>
        <v>Hoch</v>
      </c>
      <c r="Z4047" s="4">
        <f t="shared" si="511"/>
        <v>7.9</v>
      </c>
      <c r="AA4047" s="4" t="str">
        <f>IF(J4047&gt;365,"Bereits abgewandert (Segment D)",IF(Z4047&gt;=Hilfswerte!$B$38,"Rot - akut gefaehrdet",IF(Z4047&gt;=Hilfswerte!$B$39,"Gelb - beobachten","Gruen - stabil")))</f>
        <v>Gruen - stabil</v>
      </c>
    </row>
    <row r="4048" spans="1:27" ht="15" customHeight="1" x14ac:dyDescent="0.25">
      <c r="A4048" s="4" t="s">
        <v>4395</v>
      </c>
      <c r="B4048" s="4" t="s">
        <v>256</v>
      </c>
      <c r="C4048" s="4" t="s">
        <v>55</v>
      </c>
      <c r="D4048" s="4" t="s">
        <v>30</v>
      </c>
      <c r="E4048" s="4">
        <v>168</v>
      </c>
      <c r="F4048" s="4">
        <v>37.799999999999997</v>
      </c>
      <c r="G4048" s="4">
        <v>21.3</v>
      </c>
      <c r="H4048" s="4">
        <v>4581</v>
      </c>
      <c r="I4048" s="4">
        <v>2</v>
      </c>
      <c r="J4048" s="4">
        <v>45</v>
      </c>
      <c r="K4048" s="4">
        <v>0</v>
      </c>
      <c r="L4048" s="4">
        <v>-2</v>
      </c>
      <c r="M4048" s="4">
        <v>2</v>
      </c>
      <c r="N4048" s="4">
        <v>20.399999999999999</v>
      </c>
      <c r="O4048" s="4">
        <f t="shared" si="504"/>
        <v>4</v>
      </c>
      <c r="P4048" s="4">
        <f t="shared" si="505"/>
        <v>2</v>
      </c>
      <c r="Q4048" s="4">
        <f t="shared" si="506"/>
        <v>4</v>
      </c>
      <c r="R4048" s="4">
        <f t="shared" si="507"/>
        <v>10</v>
      </c>
      <c r="S4048" s="4">
        <f t="shared" si="508"/>
        <v>110.2</v>
      </c>
      <c r="T4048" s="4" t="str">
        <f t="shared" si="509"/>
        <v>B - Kernkunde</v>
      </c>
      <c r="U4048" s="4">
        <f>ROUND(((E4048-Hilfswerte!$B$20)/Hilfswerte!$B$21)+((F4048-Hilfswerte!$B$22)/Hilfswerte!$B$23)+((G4048-Hilfswerte!$B$24)/Hilfswerte!$B$25)+0.1*INDEX(Hilfswerte!$B$4:$B$15,MATCH(C4048,Hilfswerte!$A$4:$A$15,0)),2)</f>
        <v>2.44</v>
      </c>
      <c r="V4048" s="4">
        <f>ROUND(SQRT((((E4048-Hilfswerte!$B$20)/Hilfswerte!$B$21)-Hilfswerte!$B$28)^2+(((F4048-Hilfswerte!$B$22)/Hilfswerte!$B$23)-Hilfswerte!$B$29)^2+(((G4048-Hilfswerte!$B$24)/Hilfswerte!$B$25)-Hilfswerte!$B$30)^2),3)</f>
        <v>1.6020000000000001</v>
      </c>
      <c r="W4048" s="4">
        <f>ROUND(E4048*Hilfswerte!$B$31,0)</f>
        <v>34532</v>
      </c>
      <c r="X4048" s="4">
        <f t="shared" si="510"/>
        <v>29951</v>
      </c>
      <c r="Y4048" s="4" t="str">
        <f>IF(T4048="A - Top-Kunde","bereits Top-Kunde",IF(AND(V4048&lt;=Hilfswerte!$B$34,H4048&lt;0.5*W4048),"Hoch",IF(AND(V4048&lt;=Hilfswerte!$B$35,H4048&lt;0.7*W4048),"Mittel","Niedrig")))</f>
        <v>Niedrig</v>
      </c>
      <c r="Z4048" s="4">
        <f t="shared" si="511"/>
        <v>2.2999999999999998</v>
      </c>
      <c r="AA4048" s="4" t="str">
        <f>IF(J4048&gt;365,"Bereits abgewandert (Segment D)",IF(Z4048&gt;=Hilfswerte!$B$38,"Rot - akut gefaehrdet",IF(Z4048&gt;=Hilfswerte!$B$39,"Gelb - beobachten","Gruen - stabil")))</f>
        <v>Gruen - stabil</v>
      </c>
    </row>
    <row r="4049" spans="1:27" ht="15" customHeight="1" x14ac:dyDescent="0.25">
      <c r="A4049" s="4" t="s">
        <v>4396</v>
      </c>
      <c r="B4049" s="4" t="s">
        <v>225</v>
      </c>
      <c r="C4049" s="4" t="s">
        <v>47</v>
      </c>
      <c r="D4049" s="4" t="s">
        <v>77</v>
      </c>
      <c r="E4049" s="4">
        <v>72</v>
      </c>
      <c r="F4049" s="4">
        <v>11.1</v>
      </c>
      <c r="G4049" s="4">
        <v>0.6</v>
      </c>
      <c r="H4049" s="4">
        <v>6333</v>
      </c>
      <c r="I4049" s="4">
        <v>3</v>
      </c>
      <c r="J4049" s="4">
        <v>100</v>
      </c>
      <c r="K4049" s="4">
        <v>1</v>
      </c>
      <c r="L4049" s="4">
        <v>6</v>
      </c>
      <c r="M4049" s="4">
        <v>3</v>
      </c>
      <c r="N4049" s="4">
        <v>8.6</v>
      </c>
      <c r="O4049" s="4">
        <f t="shared" si="504"/>
        <v>3</v>
      </c>
      <c r="P4049" s="4">
        <f t="shared" si="505"/>
        <v>3</v>
      </c>
      <c r="Q4049" s="4">
        <f t="shared" si="506"/>
        <v>4</v>
      </c>
      <c r="R4049" s="4">
        <f t="shared" si="507"/>
        <v>10</v>
      </c>
      <c r="S4049" s="4">
        <f t="shared" si="508"/>
        <v>96.5</v>
      </c>
      <c r="T4049" s="4" t="str">
        <f t="shared" si="509"/>
        <v>C - Entwicklungspotenzial</v>
      </c>
      <c r="U4049" s="4">
        <f>ROUND(((E4049-Hilfswerte!$B$20)/Hilfswerte!$B$21)+((F4049-Hilfswerte!$B$22)/Hilfswerte!$B$23)+((G4049-Hilfswerte!$B$24)/Hilfswerte!$B$25)+0.1*INDEX(Hilfswerte!$B$4:$B$15,MATCH(C4049,Hilfswerte!$A$4:$A$15,0)),2)</f>
        <v>-1.95</v>
      </c>
      <c r="V4049" s="4">
        <f>ROUND(SQRT((((E4049-Hilfswerte!$B$20)/Hilfswerte!$B$21)-Hilfswerte!$B$28)^2+(((F4049-Hilfswerte!$B$22)/Hilfswerte!$B$23)-Hilfswerte!$B$29)^2+(((G4049-Hilfswerte!$B$24)/Hilfswerte!$B$25)-Hilfswerte!$B$30)^2),3)</f>
        <v>1.798</v>
      </c>
      <c r="W4049" s="4">
        <f>ROUND(E4049*Hilfswerte!$B$31,0)</f>
        <v>14799</v>
      </c>
      <c r="X4049" s="4">
        <f t="shared" si="510"/>
        <v>8466</v>
      </c>
      <c r="Y4049" s="4" t="str">
        <f>IF(T4049="A - Top-Kunde","bereits Top-Kunde",IF(AND(V4049&lt;=Hilfswerte!$B$34,H4049&lt;0.5*W4049),"Hoch",IF(AND(V4049&lt;=Hilfswerte!$B$35,H4049&lt;0.7*W4049),"Mittel","Niedrig")))</f>
        <v>Niedrig</v>
      </c>
      <c r="Z4049" s="4">
        <f t="shared" si="511"/>
        <v>9.1999999999999993</v>
      </c>
      <c r="AA4049" s="4" t="str">
        <f>IF(J4049&gt;365,"Bereits abgewandert (Segment D)",IF(Z4049&gt;=Hilfswerte!$B$38,"Rot - akut gefaehrdet",IF(Z4049&gt;=Hilfswerte!$B$39,"Gelb - beobachten","Gruen - stabil")))</f>
        <v>Gruen - stabil</v>
      </c>
    </row>
    <row r="4050" spans="1:27" ht="15" customHeight="1" x14ac:dyDescent="0.25">
      <c r="A4050" s="4" t="s">
        <v>4397</v>
      </c>
      <c r="B4050" s="4" t="s">
        <v>241</v>
      </c>
      <c r="C4050" s="4" t="s">
        <v>51</v>
      </c>
      <c r="D4050" s="4" t="s">
        <v>52</v>
      </c>
      <c r="E4050" s="4">
        <v>81</v>
      </c>
      <c r="F4050" s="4">
        <v>16.100000000000001</v>
      </c>
      <c r="G4050" s="4">
        <v>11.3</v>
      </c>
      <c r="H4050" s="4">
        <v>2075</v>
      </c>
      <c r="I4050" s="4">
        <v>1</v>
      </c>
      <c r="J4050" s="4">
        <v>220</v>
      </c>
      <c r="K4050" s="4">
        <v>0</v>
      </c>
      <c r="L4050" s="4">
        <v>9</v>
      </c>
      <c r="M4050" s="4">
        <v>6</v>
      </c>
      <c r="N4050" s="4">
        <v>8.5</v>
      </c>
      <c r="O4050" s="4">
        <f t="shared" si="504"/>
        <v>2</v>
      </c>
      <c r="P4050" s="4">
        <f t="shared" si="505"/>
        <v>1</v>
      </c>
      <c r="Q4050" s="4">
        <f t="shared" si="506"/>
        <v>3</v>
      </c>
      <c r="R4050" s="4">
        <f t="shared" si="507"/>
        <v>6</v>
      </c>
      <c r="S4050" s="4">
        <f t="shared" si="508"/>
        <v>61.6</v>
      </c>
      <c r="T4050" s="4" t="str">
        <f t="shared" si="509"/>
        <v>C - Entwicklungspotenzial</v>
      </c>
      <c r="U4050" s="4">
        <f>ROUND(((E4050-Hilfswerte!$B$20)/Hilfswerte!$B$21)+((F4050-Hilfswerte!$B$22)/Hilfswerte!$B$23)+((G4050-Hilfswerte!$B$24)/Hilfswerte!$B$25)+0.1*INDEX(Hilfswerte!$B$4:$B$15,MATCH(C4050,Hilfswerte!$A$4:$A$15,0)),2)</f>
        <v>0.14000000000000001</v>
      </c>
      <c r="V4050" s="4">
        <f>ROUND(SQRT((((E4050-Hilfswerte!$B$20)/Hilfswerte!$B$21)-Hilfswerte!$B$28)^2+(((F4050-Hilfswerte!$B$22)/Hilfswerte!$B$23)-Hilfswerte!$B$29)^2+(((G4050-Hilfswerte!$B$24)/Hilfswerte!$B$25)-Hilfswerte!$B$30)^2),3)</f>
        <v>0.53600000000000003</v>
      </c>
      <c r="W4050" s="4">
        <f>ROUND(E4050*Hilfswerte!$B$31,0)</f>
        <v>16649</v>
      </c>
      <c r="X4050" s="4">
        <f t="shared" si="510"/>
        <v>14574</v>
      </c>
      <c r="Y4050" s="4" t="str">
        <f>IF(T4050="A - Top-Kunde","bereits Top-Kunde",IF(AND(V4050&lt;=Hilfswerte!$B$34,H4050&lt;0.5*W4050),"Hoch",IF(AND(V4050&lt;=Hilfswerte!$B$35,H4050&lt;0.7*W4050),"Mittel","Niedrig")))</f>
        <v>Hoch</v>
      </c>
      <c r="Z4050" s="4">
        <f t="shared" si="511"/>
        <v>12.8</v>
      </c>
      <c r="AA4050" s="4" t="str">
        <f>IF(J4050&gt;365,"Bereits abgewandert (Segment D)",IF(Z4050&gt;=Hilfswerte!$B$38,"Rot - akut gefaehrdet",IF(Z4050&gt;=Hilfswerte!$B$39,"Gelb - beobachten","Gruen - stabil")))</f>
        <v>Gruen - stabil</v>
      </c>
    </row>
    <row r="4051" spans="1:27" ht="15" customHeight="1" x14ac:dyDescent="0.25">
      <c r="A4051" s="4" t="s">
        <v>4398</v>
      </c>
      <c r="B4051" s="4" t="s">
        <v>42</v>
      </c>
      <c r="C4051" s="4" t="s">
        <v>47</v>
      </c>
      <c r="D4051" s="4" t="s">
        <v>30</v>
      </c>
      <c r="E4051" s="4">
        <v>232</v>
      </c>
      <c r="F4051" s="4">
        <v>85.6</v>
      </c>
      <c r="G4051" s="4">
        <v>17.600000000000001</v>
      </c>
      <c r="H4051" s="4">
        <v>46634</v>
      </c>
      <c r="I4051" s="4">
        <v>3</v>
      </c>
      <c r="J4051" s="4">
        <v>8</v>
      </c>
      <c r="K4051" s="4">
        <v>0</v>
      </c>
      <c r="L4051" s="4">
        <v>12</v>
      </c>
      <c r="M4051" s="4">
        <v>5</v>
      </c>
      <c r="N4051" s="4">
        <v>8.6999999999999993</v>
      </c>
      <c r="O4051" s="4">
        <f t="shared" si="504"/>
        <v>5</v>
      </c>
      <c r="P4051" s="4">
        <f t="shared" si="505"/>
        <v>3</v>
      </c>
      <c r="Q4051" s="4">
        <f t="shared" si="506"/>
        <v>5</v>
      </c>
      <c r="R4051" s="4">
        <f t="shared" si="507"/>
        <v>13</v>
      </c>
      <c r="S4051" s="4">
        <f t="shared" si="508"/>
        <v>130.80000000000001</v>
      </c>
      <c r="T4051" s="4" t="str">
        <f t="shared" si="509"/>
        <v>A - Top-Kunde</v>
      </c>
      <c r="U4051" s="4">
        <f>ROUND(((E4051-Hilfswerte!$B$20)/Hilfswerte!$B$21)+((F4051-Hilfswerte!$B$22)/Hilfswerte!$B$23)+((G4051-Hilfswerte!$B$24)/Hilfswerte!$B$25)+0.1*INDEX(Hilfswerte!$B$4:$B$15,MATCH(C4051,Hilfswerte!$A$4:$A$15,0)),2)</f>
        <v>2.78</v>
      </c>
      <c r="V4051" s="4">
        <f>ROUND(SQRT((((E4051-Hilfswerte!$B$20)/Hilfswerte!$B$21)-Hilfswerte!$B$28)^2+(((F4051-Hilfswerte!$B$22)/Hilfswerte!$B$23)-Hilfswerte!$B$29)^2+(((G4051-Hilfswerte!$B$24)/Hilfswerte!$B$25)-Hilfswerte!$B$30)^2),3)</f>
        <v>1.3620000000000001</v>
      </c>
      <c r="W4051" s="4">
        <f>ROUND(E4051*Hilfswerte!$B$31,0)</f>
        <v>47687</v>
      </c>
      <c r="X4051" s="4">
        <f t="shared" si="510"/>
        <v>1053</v>
      </c>
      <c r="Y4051" s="4" t="str">
        <f>IF(T4051="A - Top-Kunde","bereits Top-Kunde",IF(AND(V4051&lt;=Hilfswerte!$B$34,H4051&lt;0.5*W4051),"Hoch",IF(AND(V4051&lt;=Hilfswerte!$B$35,H4051&lt;0.7*W4051),"Mittel","Niedrig")))</f>
        <v>bereits Top-Kunde</v>
      </c>
      <c r="Z4051" s="4">
        <f t="shared" si="511"/>
        <v>2.8</v>
      </c>
      <c r="AA4051" s="4" t="str">
        <f>IF(J4051&gt;365,"Bereits abgewandert (Segment D)",IF(Z4051&gt;=Hilfswerte!$B$38,"Rot - akut gefaehrdet",IF(Z4051&gt;=Hilfswerte!$B$39,"Gelb - beobachten","Gruen - stabil")))</f>
        <v>Gruen - stabil</v>
      </c>
    </row>
    <row r="4052" spans="1:27" ht="15" customHeight="1" x14ac:dyDescent="0.25">
      <c r="A4052" s="4" t="s">
        <v>4399</v>
      </c>
      <c r="B4052" s="4" t="s">
        <v>46</v>
      </c>
      <c r="C4052" s="4" t="s">
        <v>84</v>
      </c>
      <c r="D4052" s="4" t="s">
        <v>77</v>
      </c>
      <c r="E4052" s="4">
        <v>202</v>
      </c>
      <c r="F4052" s="4">
        <v>32</v>
      </c>
      <c r="G4052" s="4">
        <v>8</v>
      </c>
      <c r="H4052" s="4">
        <v>56156</v>
      </c>
      <c r="I4052" s="4">
        <v>8</v>
      </c>
      <c r="J4052" s="4">
        <v>12</v>
      </c>
      <c r="K4052" s="4">
        <v>0</v>
      </c>
      <c r="L4052" s="4">
        <v>32</v>
      </c>
      <c r="M4052" s="4">
        <v>1</v>
      </c>
      <c r="N4052" s="4">
        <v>20.6</v>
      </c>
      <c r="O4052" s="4">
        <f t="shared" si="504"/>
        <v>5</v>
      </c>
      <c r="P4052" s="4">
        <f t="shared" si="505"/>
        <v>5</v>
      </c>
      <c r="Q4052" s="4">
        <f t="shared" si="506"/>
        <v>5</v>
      </c>
      <c r="R4052" s="4">
        <f t="shared" si="507"/>
        <v>15</v>
      </c>
      <c r="S4052" s="4">
        <f t="shared" si="508"/>
        <v>150.69999999999999</v>
      </c>
      <c r="T4052" s="4" t="str">
        <f t="shared" si="509"/>
        <v>A - Top-Kunde</v>
      </c>
      <c r="U4052" s="4">
        <f>ROUND(((E4052-Hilfswerte!$B$20)/Hilfswerte!$B$21)+((F4052-Hilfswerte!$B$22)/Hilfswerte!$B$23)+((G4052-Hilfswerte!$B$24)/Hilfswerte!$B$25)+0.1*INDEX(Hilfswerte!$B$4:$B$15,MATCH(C4052,Hilfswerte!$A$4:$A$15,0)),2)</f>
        <v>0.08</v>
      </c>
      <c r="V4052" s="4">
        <f>ROUND(SQRT((((E4052-Hilfswerte!$B$20)/Hilfswerte!$B$21)-Hilfswerte!$B$28)^2+(((F4052-Hilfswerte!$B$22)/Hilfswerte!$B$23)-Hilfswerte!$B$29)^2+(((G4052-Hilfswerte!$B$24)/Hilfswerte!$B$25)-Hilfswerte!$B$30)^2),3)</f>
        <v>0.54100000000000004</v>
      </c>
      <c r="W4052" s="4">
        <f>ROUND(E4052*Hilfswerte!$B$31,0)</f>
        <v>41520</v>
      </c>
      <c r="X4052" s="4">
        <f t="shared" si="510"/>
        <v>0</v>
      </c>
      <c r="Y4052" s="4" t="str">
        <f>IF(T4052="A - Top-Kunde","bereits Top-Kunde",IF(AND(V4052&lt;=Hilfswerte!$B$34,H4052&lt;0.5*W4052),"Hoch",IF(AND(V4052&lt;=Hilfswerte!$B$35,H4052&lt;0.7*W4052),"Mittel","Niedrig")))</f>
        <v>bereits Top-Kunde</v>
      </c>
      <c r="Z4052" s="4">
        <f t="shared" si="511"/>
        <v>7</v>
      </c>
      <c r="AA4052" s="4" t="str">
        <f>IF(J4052&gt;365,"Bereits abgewandert (Segment D)",IF(Z4052&gt;=Hilfswerte!$B$38,"Rot - akut gefaehrdet",IF(Z4052&gt;=Hilfswerte!$B$39,"Gelb - beobachten","Gruen - stabil")))</f>
        <v>Gruen - stabil</v>
      </c>
    </row>
    <row r="4053" spans="1:27" ht="15" customHeight="1" x14ac:dyDescent="0.25">
      <c r="A4053" s="4" t="s">
        <v>4400</v>
      </c>
      <c r="B4053" s="4" t="s">
        <v>99</v>
      </c>
      <c r="C4053" s="4" t="s">
        <v>55</v>
      </c>
      <c r="D4053" s="4" t="s">
        <v>77</v>
      </c>
      <c r="E4053" s="4">
        <v>19</v>
      </c>
      <c r="F4053" s="4">
        <v>2.6</v>
      </c>
      <c r="G4053" s="4">
        <v>0.6</v>
      </c>
      <c r="H4053" s="4">
        <v>2664</v>
      </c>
      <c r="I4053" s="4">
        <v>2</v>
      </c>
      <c r="J4053" s="4">
        <v>360</v>
      </c>
      <c r="K4053" s="4">
        <v>1</v>
      </c>
      <c r="L4053" s="4">
        <v>4</v>
      </c>
      <c r="M4053" s="4">
        <v>3</v>
      </c>
      <c r="N4053" s="4">
        <v>8.1</v>
      </c>
      <c r="O4053" s="4">
        <f t="shared" si="504"/>
        <v>2</v>
      </c>
      <c r="P4053" s="4">
        <f t="shared" si="505"/>
        <v>2</v>
      </c>
      <c r="Q4053" s="4">
        <f t="shared" si="506"/>
        <v>4</v>
      </c>
      <c r="R4053" s="4">
        <f t="shared" si="507"/>
        <v>8</v>
      </c>
      <c r="S4053" s="4">
        <f t="shared" si="508"/>
        <v>76.900000000000006</v>
      </c>
      <c r="T4053" s="4" t="str">
        <f t="shared" si="509"/>
        <v>C - Entwicklungspotenzial</v>
      </c>
      <c r="U4053" s="4">
        <f>ROUND(((E4053-Hilfswerte!$B$20)/Hilfswerte!$B$21)+((F4053-Hilfswerte!$B$22)/Hilfswerte!$B$23)+((G4053-Hilfswerte!$B$24)/Hilfswerte!$B$25)+0.1*INDEX(Hilfswerte!$B$4:$B$15,MATCH(C4053,Hilfswerte!$A$4:$A$15,0)),2)</f>
        <v>-2.12</v>
      </c>
      <c r="V4053" s="4">
        <f>ROUND(SQRT((((E4053-Hilfswerte!$B$20)/Hilfswerte!$B$21)-Hilfswerte!$B$28)^2+(((F4053-Hilfswerte!$B$22)/Hilfswerte!$B$23)-Hilfswerte!$B$29)^2+(((G4053-Hilfswerte!$B$24)/Hilfswerte!$B$25)-Hilfswerte!$B$30)^2),3)</f>
        <v>1.9079999999999999</v>
      </c>
      <c r="W4053" s="4">
        <f>ROUND(E4053*Hilfswerte!$B$31,0)</f>
        <v>3905</v>
      </c>
      <c r="X4053" s="4">
        <f t="shared" si="510"/>
        <v>1241</v>
      </c>
      <c r="Y4053" s="4" t="str">
        <f>IF(T4053="A - Top-Kunde","bereits Top-Kunde",IF(AND(V4053&lt;=Hilfswerte!$B$34,H4053&lt;0.5*W4053),"Hoch",IF(AND(V4053&lt;=Hilfswerte!$B$35,H4053&lt;0.7*W4053),"Mittel","Niedrig")))</f>
        <v>Niedrig</v>
      </c>
      <c r="Z4053" s="4">
        <f t="shared" si="511"/>
        <v>21.8</v>
      </c>
      <c r="AA4053" s="4" t="str">
        <f>IF(J4053&gt;365,"Bereits abgewandert (Segment D)",IF(Z4053&gt;=Hilfswerte!$B$38,"Rot - akut gefaehrdet",IF(Z4053&gt;=Hilfswerte!$B$39,"Gelb - beobachten","Gruen - stabil")))</f>
        <v>Rot - akut gefaehrdet</v>
      </c>
    </row>
    <row r="4054" spans="1:27" ht="15" customHeight="1" x14ac:dyDescent="0.25">
      <c r="A4054" s="4" t="s">
        <v>4401</v>
      </c>
      <c r="B4054" s="4" t="s">
        <v>630</v>
      </c>
      <c r="C4054" s="4" t="s">
        <v>84</v>
      </c>
      <c r="D4054" s="4" t="s">
        <v>93</v>
      </c>
      <c r="E4054" s="4">
        <v>78</v>
      </c>
      <c r="F4054" s="4">
        <v>25.6</v>
      </c>
      <c r="G4054" s="4">
        <v>16.8</v>
      </c>
      <c r="H4054" s="4">
        <v>11635</v>
      </c>
      <c r="I4054" s="4">
        <v>6</v>
      </c>
      <c r="J4054" s="4">
        <v>14</v>
      </c>
      <c r="K4054" s="4">
        <v>1</v>
      </c>
      <c r="L4054" s="4">
        <v>3</v>
      </c>
      <c r="M4054" s="4">
        <v>3</v>
      </c>
      <c r="N4054" s="4">
        <v>-26.9</v>
      </c>
      <c r="O4054" s="4">
        <f t="shared" si="504"/>
        <v>5</v>
      </c>
      <c r="P4054" s="4">
        <f t="shared" si="505"/>
        <v>5</v>
      </c>
      <c r="Q4054" s="4">
        <f t="shared" si="506"/>
        <v>5</v>
      </c>
      <c r="R4054" s="4">
        <f t="shared" si="507"/>
        <v>15</v>
      </c>
      <c r="S4054" s="4">
        <f t="shared" si="508"/>
        <v>129.69999999999999</v>
      </c>
      <c r="T4054" s="4" t="str">
        <f t="shared" si="509"/>
        <v>A - Top-Kunde</v>
      </c>
      <c r="U4054" s="4">
        <f>ROUND(((E4054-Hilfswerte!$B$20)/Hilfswerte!$B$21)+((F4054-Hilfswerte!$B$22)/Hilfswerte!$B$23)+((G4054-Hilfswerte!$B$24)/Hilfswerte!$B$25)+0.1*INDEX(Hilfswerte!$B$4:$B$15,MATCH(C4054,Hilfswerte!$A$4:$A$15,0)),2)</f>
        <v>0.83</v>
      </c>
      <c r="V4054" s="4">
        <f>ROUND(SQRT((((E4054-Hilfswerte!$B$20)/Hilfswerte!$B$21)-Hilfswerte!$B$28)^2+(((F4054-Hilfswerte!$B$22)/Hilfswerte!$B$23)-Hilfswerte!$B$29)^2+(((G4054-Hilfswerte!$B$24)/Hilfswerte!$B$25)-Hilfswerte!$B$30)^2),3)</f>
        <v>0.99</v>
      </c>
      <c r="W4054" s="4">
        <f>ROUND(E4054*Hilfswerte!$B$31,0)</f>
        <v>16033</v>
      </c>
      <c r="X4054" s="4">
        <f t="shared" si="510"/>
        <v>4398</v>
      </c>
      <c r="Y4054" s="4" t="str">
        <f>IF(T4054="A - Top-Kunde","bereits Top-Kunde",IF(AND(V4054&lt;=Hilfswerte!$B$34,H4054&lt;0.5*W4054),"Hoch",IF(AND(V4054&lt;=Hilfswerte!$B$35,H4054&lt;0.7*W4054),"Mittel","Niedrig")))</f>
        <v>bereits Top-Kunde</v>
      </c>
      <c r="Z4054" s="4">
        <f t="shared" si="511"/>
        <v>15.1</v>
      </c>
      <c r="AA4054" s="4" t="str">
        <f>IF(J4054&gt;365,"Bereits abgewandert (Segment D)",IF(Z4054&gt;=Hilfswerte!$B$38,"Rot - akut gefaehrdet",IF(Z4054&gt;=Hilfswerte!$B$39,"Gelb - beobachten","Gruen - stabil")))</f>
        <v>Gelb - beobachten</v>
      </c>
    </row>
    <row r="4055" spans="1:27" ht="15" customHeight="1" x14ac:dyDescent="0.25">
      <c r="A4055" s="4" t="s">
        <v>4402</v>
      </c>
      <c r="B4055" s="4" t="s">
        <v>269</v>
      </c>
      <c r="C4055" s="4" t="s">
        <v>65</v>
      </c>
      <c r="D4055" s="4" t="s">
        <v>30</v>
      </c>
      <c r="E4055" s="4">
        <v>282</v>
      </c>
      <c r="F4055" s="4">
        <v>54.7</v>
      </c>
      <c r="G4055" s="4">
        <v>8.4</v>
      </c>
      <c r="H4055" s="4">
        <v>5958</v>
      </c>
      <c r="I4055" s="4">
        <v>1</v>
      </c>
      <c r="J4055" s="4">
        <v>124</v>
      </c>
      <c r="K4055" s="4">
        <v>0</v>
      </c>
      <c r="L4055" s="4">
        <v>22</v>
      </c>
      <c r="M4055" s="4">
        <v>6</v>
      </c>
      <c r="N4055" s="4">
        <v>-13.5</v>
      </c>
      <c r="O4055" s="4">
        <f t="shared" si="504"/>
        <v>3</v>
      </c>
      <c r="P4055" s="4">
        <f t="shared" si="505"/>
        <v>1</v>
      </c>
      <c r="Q4055" s="4">
        <f t="shared" si="506"/>
        <v>4</v>
      </c>
      <c r="R4055" s="4">
        <f t="shared" si="507"/>
        <v>8</v>
      </c>
      <c r="S4055" s="4">
        <f t="shared" si="508"/>
        <v>66.7</v>
      </c>
      <c r="T4055" s="4" t="str">
        <f t="shared" si="509"/>
        <v>C - Entwicklungspotenzial</v>
      </c>
      <c r="U4055" s="4">
        <f>ROUND(((E4055-Hilfswerte!$B$20)/Hilfswerte!$B$21)+((F4055-Hilfswerte!$B$22)/Hilfswerte!$B$23)+((G4055-Hilfswerte!$B$24)/Hilfswerte!$B$25)+0.1*INDEX(Hilfswerte!$B$4:$B$15,MATCH(C4055,Hilfswerte!$A$4:$A$15,0)),2)</f>
        <v>0.83</v>
      </c>
      <c r="V4055" s="4">
        <f>ROUND(SQRT((((E4055-Hilfswerte!$B$20)/Hilfswerte!$B$21)-Hilfswerte!$B$28)^2+(((F4055-Hilfswerte!$B$22)/Hilfswerte!$B$23)-Hilfswerte!$B$29)^2+(((G4055-Hilfswerte!$B$24)/Hilfswerte!$B$25)-Hilfswerte!$B$30)^2),3)</f>
        <v>0.73099999999999998</v>
      </c>
      <c r="W4055" s="4">
        <f>ROUND(E4055*Hilfswerte!$B$31,0)</f>
        <v>57964</v>
      </c>
      <c r="X4055" s="4">
        <f t="shared" si="510"/>
        <v>52006</v>
      </c>
      <c r="Y4055" s="4" t="str">
        <f>IF(T4055="A - Top-Kunde","bereits Top-Kunde",IF(AND(V4055&lt;=Hilfswerte!$B$34,H4055&lt;0.5*W4055),"Hoch",IF(AND(V4055&lt;=Hilfswerte!$B$35,H4055&lt;0.7*W4055),"Mittel","Niedrig")))</f>
        <v>Hoch</v>
      </c>
      <c r="Z4055" s="4">
        <f t="shared" si="511"/>
        <v>16</v>
      </c>
      <c r="AA4055" s="4" t="str">
        <f>IF(J4055&gt;365,"Bereits abgewandert (Segment D)",IF(Z4055&gt;=Hilfswerte!$B$38,"Rot - akut gefaehrdet",IF(Z4055&gt;=Hilfswerte!$B$39,"Gelb - beobachten","Gruen - stabil")))</f>
        <v>Gelb - beobachten</v>
      </c>
    </row>
    <row r="4056" spans="1:27" ht="15" customHeight="1" x14ac:dyDescent="0.25">
      <c r="A4056" s="4" t="s">
        <v>4403</v>
      </c>
      <c r="B4056" s="4" t="s">
        <v>942</v>
      </c>
      <c r="C4056" s="4" t="s">
        <v>84</v>
      </c>
      <c r="D4056" s="4" t="s">
        <v>52</v>
      </c>
      <c r="E4056" s="4">
        <v>216</v>
      </c>
      <c r="F4056" s="4">
        <v>37.299999999999997</v>
      </c>
      <c r="G4056" s="4">
        <v>7.2</v>
      </c>
      <c r="H4056" s="4">
        <v>63976</v>
      </c>
      <c r="I4056" s="4">
        <v>6</v>
      </c>
      <c r="J4056" s="4">
        <v>12</v>
      </c>
      <c r="K4056" s="4">
        <v>1</v>
      </c>
      <c r="L4056" s="4">
        <v>13</v>
      </c>
      <c r="M4056" s="4">
        <v>2</v>
      </c>
      <c r="N4056" s="4">
        <v>-6.1</v>
      </c>
      <c r="O4056" s="4">
        <f t="shared" si="504"/>
        <v>5</v>
      </c>
      <c r="P4056" s="4">
        <f t="shared" si="505"/>
        <v>5</v>
      </c>
      <c r="Q4056" s="4">
        <f t="shared" si="506"/>
        <v>5</v>
      </c>
      <c r="R4056" s="4">
        <f t="shared" si="507"/>
        <v>15</v>
      </c>
      <c r="S4056" s="4">
        <f t="shared" si="508"/>
        <v>137.1</v>
      </c>
      <c r="T4056" s="4" t="str">
        <f t="shared" si="509"/>
        <v>A - Top-Kunde</v>
      </c>
      <c r="U4056" s="4">
        <f>ROUND(((E4056-Hilfswerte!$B$20)/Hilfswerte!$B$21)+((F4056-Hilfswerte!$B$22)/Hilfswerte!$B$23)+((G4056-Hilfswerte!$B$24)/Hilfswerte!$B$25)+0.1*INDEX(Hilfswerte!$B$4:$B$15,MATCH(C4056,Hilfswerte!$A$4:$A$15,0)),2)</f>
        <v>0.1</v>
      </c>
      <c r="V4056" s="4">
        <f>ROUND(SQRT((((E4056-Hilfswerte!$B$20)/Hilfswerte!$B$21)-Hilfswerte!$B$28)^2+(((F4056-Hilfswerte!$B$22)/Hilfswerte!$B$23)-Hilfswerte!$B$29)^2+(((G4056-Hilfswerte!$B$24)/Hilfswerte!$B$25)-Hilfswerte!$B$30)^2),3)</f>
        <v>0.67</v>
      </c>
      <c r="W4056" s="4">
        <f>ROUND(E4056*Hilfswerte!$B$31,0)</f>
        <v>44398</v>
      </c>
      <c r="X4056" s="4">
        <f t="shared" si="510"/>
        <v>0</v>
      </c>
      <c r="Y4056" s="4" t="str">
        <f>IF(T4056="A - Top-Kunde","bereits Top-Kunde",IF(AND(V4056&lt;=Hilfswerte!$B$34,H4056&lt;0.5*W4056),"Hoch",IF(AND(V4056&lt;=Hilfswerte!$B$35,H4056&lt;0.7*W4056),"Mittel","Niedrig")))</f>
        <v>bereits Top-Kunde</v>
      </c>
      <c r="Z4056" s="4">
        <f t="shared" si="511"/>
        <v>8.6</v>
      </c>
      <c r="AA4056" s="4" t="str">
        <f>IF(J4056&gt;365,"Bereits abgewandert (Segment D)",IF(Z4056&gt;=Hilfswerte!$B$38,"Rot - akut gefaehrdet",IF(Z4056&gt;=Hilfswerte!$B$39,"Gelb - beobachten","Gruen - stabil")))</f>
        <v>Gruen - stabil</v>
      </c>
    </row>
    <row r="4057" spans="1:27" ht="15" customHeight="1" x14ac:dyDescent="0.25">
      <c r="A4057" s="4" t="s">
        <v>4404</v>
      </c>
      <c r="B4057" s="4" t="s">
        <v>310</v>
      </c>
      <c r="C4057" s="4" t="s">
        <v>84</v>
      </c>
      <c r="D4057" s="4" t="s">
        <v>30</v>
      </c>
      <c r="E4057" s="4">
        <v>68</v>
      </c>
      <c r="F4057" s="4">
        <v>16.899999999999999</v>
      </c>
      <c r="G4057" s="4">
        <v>16.100000000000001</v>
      </c>
      <c r="H4057" s="4">
        <v>5489</v>
      </c>
      <c r="I4057" s="4">
        <v>5</v>
      </c>
      <c r="J4057" s="4">
        <v>10</v>
      </c>
      <c r="K4057" s="4">
        <v>0</v>
      </c>
      <c r="L4057" s="4">
        <v>6</v>
      </c>
      <c r="M4057" s="4">
        <v>6</v>
      </c>
      <c r="N4057" s="4">
        <v>12.3</v>
      </c>
      <c r="O4057" s="4">
        <f t="shared" si="504"/>
        <v>5</v>
      </c>
      <c r="P4057" s="4">
        <f t="shared" si="505"/>
        <v>5</v>
      </c>
      <c r="Q4057" s="4">
        <f t="shared" si="506"/>
        <v>4</v>
      </c>
      <c r="R4057" s="4">
        <f t="shared" si="507"/>
        <v>14</v>
      </c>
      <c r="S4057" s="4">
        <f t="shared" si="508"/>
        <v>144.4</v>
      </c>
      <c r="T4057" s="4" t="str">
        <f t="shared" si="509"/>
        <v>A - Top-Kunde</v>
      </c>
      <c r="U4057" s="4">
        <f>ROUND(((E4057-Hilfswerte!$B$20)/Hilfswerte!$B$21)+((F4057-Hilfswerte!$B$22)/Hilfswerte!$B$23)+((G4057-Hilfswerte!$B$24)/Hilfswerte!$B$25)+0.1*INDEX(Hilfswerte!$B$4:$B$15,MATCH(C4057,Hilfswerte!$A$4:$A$15,0)),2)</f>
        <v>0.52</v>
      </c>
      <c r="V4057" s="4">
        <f>ROUND(SQRT((((E4057-Hilfswerte!$B$20)/Hilfswerte!$B$21)-Hilfswerte!$B$28)^2+(((F4057-Hilfswerte!$B$22)/Hilfswerte!$B$23)-Hilfswerte!$B$29)^2+(((G4057-Hilfswerte!$B$24)/Hilfswerte!$B$25)-Hilfswerte!$B$30)^2),3)</f>
        <v>0.96099999999999997</v>
      </c>
      <c r="W4057" s="4">
        <f>ROUND(E4057*Hilfswerte!$B$31,0)</f>
        <v>13977</v>
      </c>
      <c r="X4057" s="4">
        <f t="shared" si="510"/>
        <v>8488</v>
      </c>
      <c r="Y4057" s="4" t="str">
        <f>IF(T4057="A - Top-Kunde","bereits Top-Kunde",IF(AND(V4057&lt;=Hilfswerte!$B$34,H4057&lt;0.5*W4057),"Hoch",IF(AND(V4057&lt;=Hilfswerte!$B$35,H4057&lt;0.7*W4057),"Mittel","Niedrig")))</f>
        <v>bereits Top-Kunde</v>
      </c>
      <c r="Z4057" s="4">
        <f t="shared" si="511"/>
        <v>1.7</v>
      </c>
      <c r="AA4057" s="4" t="str">
        <f>IF(J4057&gt;365,"Bereits abgewandert (Segment D)",IF(Z4057&gt;=Hilfswerte!$B$38,"Rot - akut gefaehrdet",IF(Z4057&gt;=Hilfswerte!$B$39,"Gelb - beobachten","Gruen - stabil")))</f>
        <v>Gruen - stabil</v>
      </c>
    </row>
    <row r="4058" spans="1:27" ht="15" customHeight="1" x14ac:dyDescent="0.25">
      <c r="A4058" s="4" t="s">
        <v>4405</v>
      </c>
      <c r="B4058" s="4" t="s">
        <v>541</v>
      </c>
      <c r="C4058" s="4" t="s">
        <v>74</v>
      </c>
      <c r="D4058" s="4" t="s">
        <v>30</v>
      </c>
      <c r="E4058" s="4">
        <v>123</v>
      </c>
      <c r="F4058" s="4">
        <v>21.5</v>
      </c>
      <c r="G4058" s="4">
        <v>5.4</v>
      </c>
      <c r="H4058" s="4">
        <v>20810</v>
      </c>
      <c r="I4058" s="4">
        <v>3</v>
      </c>
      <c r="J4058" s="4">
        <v>20</v>
      </c>
      <c r="K4058" s="4">
        <v>0</v>
      </c>
      <c r="L4058" s="4">
        <v>1</v>
      </c>
      <c r="M4058" s="4">
        <v>5</v>
      </c>
      <c r="N4058" s="4">
        <v>26</v>
      </c>
      <c r="O4058" s="4">
        <f t="shared" si="504"/>
        <v>5</v>
      </c>
      <c r="P4058" s="4">
        <f t="shared" si="505"/>
        <v>3</v>
      </c>
      <c r="Q4058" s="4">
        <f t="shared" si="506"/>
        <v>5</v>
      </c>
      <c r="R4058" s="4">
        <f t="shared" si="507"/>
        <v>13</v>
      </c>
      <c r="S4058" s="4">
        <f t="shared" si="508"/>
        <v>142.69999999999999</v>
      </c>
      <c r="T4058" s="4" t="str">
        <f t="shared" si="509"/>
        <v>A - Top-Kunde</v>
      </c>
      <c r="U4058" s="4">
        <f>ROUND(((E4058-Hilfswerte!$B$20)/Hilfswerte!$B$21)+((F4058-Hilfswerte!$B$22)/Hilfswerte!$B$23)+((G4058-Hilfswerte!$B$24)/Hilfswerte!$B$25)+0.1*INDEX(Hilfswerte!$B$4:$B$15,MATCH(C4058,Hilfswerte!$A$4:$A$15,0)),2)</f>
        <v>-0.89</v>
      </c>
      <c r="V4058" s="4">
        <f>ROUND(SQRT((((E4058-Hilfswerte!$B$20)/Hilfswerte!$B$21)-Hilfswerte!$B$28)^2+(((F4058-Hilfswerte!$B$22)/Hilfswerte!$B$23)-Hilfswerte!$B$29)^2+(((G4058-Hilfswerte!$B$24)/Hilfswerte!$B$25)-Hilfswerte!$B$30)^2),3)</f>
        <v>0.98599999999999999</v>
      </c>
      <c r="W4058" s="4">
        <f>ROUND(E4058*Hilfswerte!$B$31,0)</f>
        <v>25282</v>
      </c>
      <c r="X4058" s="4">
        <f t="shared" si="510"/>
        <v>4472</v>
      </c>
      <c r="Y4058" s="4" t="str">
        <f>IF(T4058="A - Top-Kunde","bereits Top-Kunde",IF(AND(V4058&lt;=Hilfswerte!$B$34,H4058&lt;0.5*W4058),"Hoch",IF(AND(V4058&lt;=Hilfswerte!$B$35,H4058&lt;0.7*W4058),"Mittel","Niedrig")))</f>
        <v>bereits Top-Kunde</v>
      </c>
      <c r="Z4058" s="4">
        <f t="shared" si="511"/>
        <v>1.2</v>
      </c>
      <c r="AA4058" s="4" t="str">
        <f>IF(J4058&gt;365,"Bereits abgewandert (Segment D)",IF(Z4058&gt;=Hilfswerte!$B$38,"Rot - akut gefaehrdet",IF(Z4058&gt;=Hilfswerte!$B$39,"Gelb - beobachten","Gruen - stabil")))</f>
        <v>Gruen - stabil</v>
      </c>
    </row>
    <row r="4059" spans="1:27" ht="15" customHeight="1" x14ac:dyDescent="0.25">
      <c r="A4059" s="4" t="s">
        <v>4406</v>
      </c>
      <c r="B4059" s="4" t="s">
        <v>236</v>
      </c>
      <c r="C4059" s="4" t="s">
        <v>29</v>
      </c>
      <c r="D4059" s="4" t="s">
        <v>30</v>
      </c>
      <c r="E4059" s="4">
        <v>140</v>
      </c>
      <c r="F4059" s="4">
        <v>30.8</v>
      </c>
      <c r="G4059" s="4">
        <v>2</v>
      </c>
      <c r="H4059" s="4">
        <v>11712</v>
      </c>
      <c r="I4059" s="4">
        <v>3</v>
      </c>
      <c r="J4059" s="4">
        <v>365</v>
      </c>
      <c r="K4059" s="4">
        <v>0</v>
      </c>
      <c r="L4059" s="4">
        <v>6</v>
      </c>
      <c r="M4059" s="4">
        <v>3</v>
      </c>
      <c r="N4059" s="4">
        <v>4.5</v>
      </c>
      <c r="O4059" s="4">
        <f t="shared" si="504"/>
        <v>2</v>
      </c>
      <c r="P4059" s="4">
        <f t="shared" si="505"/>
        <v>3</v>
      </c>
      <c r="Q4059" s="4">
        <f t="shared" si="506"/>
        <v>5</v>
      </c>
      <c r="R4059" s="4">
        <f t="shared" si="507"/>
        <v>10</v>
      </c>
      <c r="S4059" s="4">
        <f t="shared" si="508"/>
        <v>100.5</v>
      </c>
      <c r="T4059" s="4" t="str">
        <f t="shared" si="509"/>
        <v>C - Entwicklungspotenzial</v>
      </c>
      <c r="U4059" s="4">
        <f>ROUND(((E4059-Hilfswerte!$B$20)/Hilfswerte!$B$21)+((F4059-Hilfswerte!$B$22)/Hilfswerte!$B$23)+((G4059-Hilfswerte!$B$24)/Hilfswerte!$B$25)+0.1*INDEX(Hilfswerte!$B$4:$B$15,MATCH(C4059,Hilfswerte!$A$4:$A$15,0)),2)</f>
        <v>-0.9</v>
      </c>
      <c r="V4059" s="4">
        <f>ROUND(SQRT((((E4059-Hilfswerte!$B$20)/Hilfswerte!$B$21)-Hilfswerte!$B$28)^2+(((F4059-Hilfswerte!$B$22)/Hilfswerte!$B$23)-Hilfswerte!$B$29)^2+(((G4059-Hilfswerte!$B$24)/Hilfswerte!$B$25)-Hilfswerte!$B$30)^2),3)</f>
        <v>1.472</v>
      </c>
      <c r="W4059" s="4">
        <f>ROUND(E4059*Hilfswerte!$B$31,0)</f>
        <v>28776</v>
      </c>
      <c r="X4059" s="4">
        <f t="shared" si="510"/>
        <v>17064</v>
      </c>
      <c r="Y4059" s="4" t="str">
        <f>IF(T4059="A - Top-Kunde","bereits Top-Kunde",IF(AND(V4059&lt;=Hilfswerte!$B$34,H4059&lt;0.5*W4059),"Hoch",IF(AND(V4059&lt;=Hilfswerte!$B$35,H4059&lt;0.7*W4059),"Mittel","Niedrig")))</f>
        <v>Niedrig</v>
      </c>
      <c r="Z4059" s="4">
        <f t="shared" si="511"/>
        <v>19.5</v>
      </c>
      <c r="AA4059" s="4" t="str">
        <f>IF(J4059&gt;365,"Bereits abgewandert (Segment D)",IF(Z4059&gt;=Hilfswerte!$B$38,"Rot - akut gefaehrdet",IF(Z4059&gt;=Hilfswerte!$B$39,"Gelb - beobachten","Gruen - stabil")))</f>
        <v>Gelb - beobachten</v>
      </c>
    </row>
    <row r="4060" spans="1:27" ht="15" customHeight="1" x14ac:dyDescent="0.25">
      <c r="A4060" s="4" t="s">
        <v>4407</v>
      </c>
      <c r="B4060" s="4" t="s">
        <v>418</v>
      </c>
      <c r="C4060" s="4" t="s">
        <v>47</v>
      </c>
      <c r="D4060" s="4" t="s">
        <v>122</v>
      </c>
      <c r="E4060" s="4">
        <v>126</v>
      </c>
      <c r="F4060" s="4">
        <v>37.700000000000003</v>
      </c>
      <c r="G4060" s="4">
        <v>8</v>
      </c>
      <c r="H4060" s="4">
        <v>778</v>
      </c>
      <c r="I4060" s="4">
        <v>1</v>
      </c>
      <c r="J4060" s="4">
        <v>247</v>
      </c>
      <c r="K4060" s="4">
        <v>0</v>
      </c>
      <c r="L4060" s="4">
        <v>5</v>
      </c>
      <c r="M4060" s="4">
        <v>1</v>
      </c>
      <c r="N4060" s="4">
        <v>1.5</v>
      </c>
      <c r="O4060" s="4">
        <f t="shared" si="504"/>
        <v>2</v>
      </c>
      <c r="P4060" s="4">
        <f t="shared" si="505"/>
        <v>1</v>
      </c>
      <c r="Q4060" s="4">
        <f t="shared" si="506"/>
        <v>2</v>
      </c>
      <c r="R4060" s="4">
        <f t="shared" si="507"/>
        <v>5</v>
      </c>
      <c r="S4060" s="4">
        <f t="shared" si="508"/>
        <v>49.3</v>
      </c>
      <c r="T4060" s="4" t="str">
        <f t="shared" si="509"/>
        <v>C - Entwicklungspotenzial</v>
      </c>
      <c r="U4060" s="4">
        <f>ROUND(((E4060-Hilfswerte!$B$20)/Hilfswerte!$B$21)+((F4060-Hilfswerte!$B$22)/Hilfswerte!$B$23)+((G4060-Hilfswerte!$B$24)/Hilfswerte!$B$25)+0.1*INDEX(Hilfswerte!$B$4:$B$15,MATCH(C4060,Hilfswerte!$A$4:$A$15,0)),2)</f>
        <v>-7.0000000000000007E-2</v>
      </c>
      <c r="V4060" s="4">
        <f>ROUND(SQRT((((E4060-Hilfswerte!$B$20)/Hilfswerte!$B$21)-Hilfswerte!$B$28)^2+(((F4060-Hilfswerte!$B$22)/Hilfswerte!$B$23)-Hilfswerte!$B$29)^2+(((G4060-Hilfswerte!$B$24)/Hilfswerte!$B$25)-Hilfswerte!$B$30)^2),3)</f>
        <v>0.53900000000000003</v>
      </c>
      <c r="W4060" s="4">
        <f>ROUND(E4060*Hilfswerte!$B$31,0)</f>
        <v>25899</v>
      </c>
      <c r="X4060" s="4">
        <f t="shared" si="510"/>
        <v>25121</v>
      </c>
      <c r="Y4060" s="4" t="str">
        <f>IF(T4060="A - Top-Kunde","bereits Top-Kunde",IF(AND(V4060&lt;=Hilfswerte!$B$34,H4060&lt;0.5*W4060),"Hoch",IF(AND(V4060&lt;=Hilfswerte!$B$35,H4060&lt;0.7*W4060),"Mittel","Niedrig")))</f>
        <v>Hoch</v>
      </c>
      <c r="Z4060" s="4">
        <f t="shared" si="511"/>
        <v>13.4</v>
      </c>
      <c r="AA4060" s="4" t="str">
        <f>IF(J4060&gt;365,"Bereits abgewandert (Segment D)",IF(Z4060&gt;=Hilfswerte!$B$38,"Rot - akut gefaehrdet",IF(Z4060&gt;=Hilfswerte!$B$39,"Gelb - beobachten","Gruen - stabil")))</f>
        <v>Gruen - stabil</v>
      </c>
    </row>
    <row r="4061" spans="1:27" ht="15" customHeight="1" x14ac:dyDescent="0.25">
      <c r="A4061" s="4" t="s">
        <v>4408</v>
      </c>
      <c r="B4061" s="4" t="s">
        <v>505</v>
      </c>
      <c r="C4061" s="4" t="s">
        <v>62</v>
      </c>
      <c r="D4061" s="4" t="s">
        <v>30</v>
      </c>
      <c r="E4061" s="4">
        <v>38</v>
      </c>
      <c r="F4061" s="4">
        <v>7.8</v>
      </c>
      <c r="G4061" s="4">
        <v>8.6999999999999993</v>
      </c>
      <c r="H4061" s="4">
        <v>4856</v>
      </c>
      <c r="I4061" s="4">
        <v>1</v>
      </c>
      <c r="J4061" s="4">
        <v>315</v>
      </c>
      <c r="K4061" s="4">
        <v>0</v>
      </c>
      <c r="L4061" s="4">
        <v>-2</v>
      </c>
      <c r="M4061" s="4">
        <v>1</v>
      </c>
      <c r="N4061" s="4">
        <v>7.5</v>
      </c>
      <c r="O4061" s="4">
        <f t="shared" si="504"/>
        <v>2</v>
      </c>
      <c r="P4061" s="4">
        <f t="shared" si="505"/>
        <v>1</v>
      </c>
      <c r="Q4061" s="4">
        <f t="shared" si="506"/>
        <v>4</v>
      </c>
      <c r="R4061" s="4">
        <f t="shared" si="507"/>
        <v>7</v>
      </c>
      <c r="S4061" s="4">
        <f t="shared" si="508"/>
        <v>73.8</v>
      </c>
      <c r="T4061" s="4" t="str">
        <f t="shared" si="509"/>
        <v>C - Entwicklungspotenzial</v>
      </c>
      <c r="U4061" s="4">
        <f>ROUND(((E4061-Hilfswerte!$B$20)/Hilfswerte!$B$21)+((F4061-Hilfswerte!$B$22)/Hilfswerte!$B$23)+((G4061-Hilfswerte!$B$24)/Hilfswerte!$B$25)+0.1*INDEX(Hilfswerte!$B$4:$B$15,MATCH(C4061,Hilfswerte!$A$4:$A$15,0)),2)</f>
        <v>-0.54</v>
      </c>
      <c r="V4061" s="4">
        <f>ROUND(SQRT((((E4061-Hilfswerte!$B$20)/Hilfswerte!$B$21)-Hilfswerte!$B$28)^2+(((F4061-Hilfswerte!$B$22)/Hilfswerte!$B$23)-Hilfswerte!$B$29)^2+(((G4061-Hilfswerte!$B$24)/Hilfswerte!$B$25)-Hilfswerte!$B$30)^2),3)</f>
        <v>0.86899999999999999</v>
      </c>
      <c r="W4061" s="4">
        <f>ROUND(E4061*Hilfswerte!$B$31,0)</f>
        <v>7811</v>
      </c>
      <c r="X4061" s="4">
        <f t="shared" si="510"/>
        <v>2955</v>
      </c>
      <c r="Y4061" s="4" t="str">
        <f>IF(T4061="A - Top-Kunde","bereits Top-Kunde",IF(AND(V4061&lt;=Hilfswerte!$B$34,H4061&lt;0.5*W4061),"Hoch",IF(AND(V4061&lt;=Hilfswerte!$B$35,H4061&lt;0.7*W4061),"Mittel","Niedrig")))</f>
        <v>Mittel</v>
      </c>
      <c r="Z4061" s="4">
        <f t="shared" si="511"/>
        <v>15.8</v>
      </c>
      <c r="AA4061" s="4" t="str">
        <f>IF(J4061&gt;365,"Bereits abgewandert (Segment D)",IF(Z4061&gt;=Hilfswerte!$B$38,"Rot - akut gefaehrdet",IF(Z4061&gt;=Hilfswerte!$B$39,"Gelb - beobachten","Gruen - stabil")))</f>
        <v>Gelb - beobachten</v>
      </c>
    </row>
    <row r="4062" spans="1:27" ht="15" customHeight="1" x14ac:dyDescent="0.25">
      <c r="A4062" s="4" t="s">
        <v>4409</v>
      </c>
      <c r="B4062" s="4" t="s">
        <v>372</v>
      </c>
      <c r="C4062" s="4" t="s">
        <v>29</v>
      </c>
      <c r="D4062" s="4" t="s">
        <v>30</v>
      </c>
      <c r="E4062" s="4">
        <v>193</v>
      </c>
      <c r="F4062" s="4">
        <v>29.9</v>
      </c>
      <c r="G4062" s="4">
        <v>12.5</v>
      </c>
      <c r="H4062" s="4">
        <v>8322</v>
      </c>
      <c r="I4062" s="4">
        <v>1</v>
      </c>
      <c r="J4062" s="4">
        <v>7</v>
      </c>
      <c r="K4062" s="4">
        <v>0</v>
      </c>
      <c r="L4062" s="4">
        <v>4</v>
      </c>
      <c r="M4062" s="4">
        <v>2</v>
      </c>
      <c r="N4062" s="4">
        <v>-6.5</v>
      </c>
      <c r="O4062" s="4">
        <f t="shared" si="504"/>
        <v>5</v>
      </c>
      <c r="P4062" s="4">
        <f t="shared" si="505"/>
        <v>1</v>
      </c>
      <c r="Q4062" s="4">
        <f t="shared" si="506"/>
        <v>5</v>
      </c>
      <c r="R4062" s="4">
        <f t="shared" si="507"/>
        <v>11</v>
      </c>
      <c r="S4062" s="4">
        <f t="shared" si="508"/>
        <v>105.6</v>
      </c>
      <c r="T4062" s="4" t="str">
        <f t="shared" si="509"/>
        <v>B - Kernkunde</v>
      </c>
      <c r="U4062" s="4">
        <f>ROUND(((E4062-Hilfswerte!$B$20)/Hilfswerte!$B$21)+((F4062-Hilfswerte!$B$22)/Hilfswerte!$B$23)+((G4062-Hilfswerte!$B$24)/Hilfswerte!$B$25)+0.1*INDEX(Hilfswerte!$B$4:$B$15,MATCH(C4062,Hilfswerte!$A$4:$A$15,0)),2)</f>
        <v>0.98</v>
      </c>
      <c r="V4062" s="4">
        <f>ROUND(SQRT((((E4062-Hilfswerte!$B$20)/Hilfswerte!$B$21)-Hilfswerte!$B$28)^2+(((F4062-Hilfswerte!$B$22)/Hilfswerte!$B$23)-Hilfswerte!$B$29)^2+(((G4062-Hilfswerte!$B$24)/Hilfswerte!$B$25)-Hilfswerte!$B$30)^2),3)</f>
        <v>0.27200000000000002</v>
      </c>
      <c r="W4062" s="4">
        <f>ROUND(E4062*Hilfswerte!$B$31,0)</f>
        <v>39670</v>
      </c>
      <c r="X4062" s="4">
        <f t="shared" si="510"/>
        <v>31348</v>
      </c>
      <c r="Y4062" s="4" t="str">
        <f>IF(T4062="A - Top-Kunde","bereits Top-Kunde",IF(AND(V4062&lt;=Hilfswerte!$B$34,H4062&lt;0.5*W4062),"Hoch",IF(AND(V4062&lt;=Hilfswerte!$B$35,H4062&lt;0.7*W4062),"Mittel","Niedrig")))</f>
        <v>Hoch</v>
      </c>
      <c r="Z4062" s="4">
        <f t="shared" si="511"/>
        <v>3.8</v>
      </c>
      <c r="AA4062" s="4" t="str">
        <f>IF(J4062&gt;365,"Bereits abgewandert (Segment D)",IF(Z4062&gt;=Hilfswerte!$B$38,"Rot - akut gefaehrdet",IF(Z4062&gt;=Hilfswerte!$B$39,"Gelb - beobachten","Gruen - stabil")))</f>
        <v>Gruen - stabil</v>
      </c>
    </row>
    <row r="4063" spans="1:27" ht="15" customHeight="1" x14ac:dyDescent="0.25">
      <c r="A4063" s="4" t="s">
        <v>4410</v>
      </c>
      <c r="B4063" s="4" t="s">
        <v>249</v>
      </c>
      <c r="C4063" s="4" t="s">
        <v>33</v>
      </c>
      <c r="D4063" s="4" t="s">
        <v>56</v>
      </c>
      <c r="E4063" s="4">
        <v>15</v>
      </c>
      <c r="F4063" s="4">
        <v>4.9000000000000004</v>
      </c>
      <c r="G4063" s="4">
        <v>12.9</v>
      </c>
      <c r="H4063" s="4">
        <v>270</v>
      </c>
      <c r="I4063" s="4">
        <v>1</v>
      </c>
      <c r="J4063" s="4">
        <v>48</v>
      </c>
      <c r="K4063" s="4">
        <v>0</v>
      </c>
      <c r="L4063" s="4">
        <v>0</v>
      </c>
      <c r="M4063" s="4">
        <v>3</v>
      </c>
      <c r="N4063" s="4">
        <v>21.4</v>
      </c>
      <c r="O4063" s="4">
        <f t="shared" si="504"/>
        <v>4</v>
      </c>
      <c r="P4063" s="4">
        <f t="shared" si="505"/>
        <v>1</v>
      </c>
      <c r="Q4063" s="4">
        <f t="shared" si="506"/>
        <v>2</v>
      </c>
      <c r="R4063" s="4">
        <f t="shared" si="507"/>
        <v>7</v>
      </c>
      <c r="S4063" s="4">
        <f t="shared" si="508"/>
        <v>80.7</v>
      </c>
      <c r="T4063" s="4" t="str">
        <f t="shared" si="509"/>
        <v>C - Entwicklungspotenzial</v>
      </c>
      <c r="U4063" s="4">
        <f>ROUND(((E4063-Hilfswerte!$B$20)/Hilfswerte!$B$21)+((F4063-Hilfswerte!$B$22)/Hilfswerte!$B$23)+((G4063-Hilfswerte!$B$24)/Hilfswerte!$B$25)+0.1*INDEX(Hilfswerte!$B$4:$B$15,MATCH(C4063,Hilfswerte!$A$4:$A$15,0)),2)</f>
        <v>-0.41</v>
      </c>
      <c r="V4063" s="4">
        <f>ROUND(SQRT((((E4063-Hilfswerte!$B$20)/Hilfswerte!$B$21)-Hilfswerte!$B$28)^2+(((F4063-Hilfswerte!$B$22)/Hilfswerte!$B$23)-Hilfswerte!$B$29)^2+(((G4063-Hilfswerte!$B$24)/Hilfswerte!$B$25)-Hilfswerte!$B$30)^2),3)</f>
        <v>0.91900000000000004</v>
      </c>
      <c r="W4063" s="4">
        <f>ROUND(E4063*Hilfswerte!$B$31,0)</f>
        <v>3083</v>
      </c>
      <c r="X4063" s="4">
        <f t="shared" si="510"/>
        <v>2813</v>
      </c>
      <c r="Y4063" s="4" t="str">
        <f>IF(T4063="A - Top-Kunde","bereits Top-Kunde",IF(AND(V4063&lt;=Hilfswerte!$B$34,H4063&lt;0.5*W4063),"Hoch",IF(AND(V4063&lt;=Hilfswerte!$B$35,H4063&lt;0.7*W4063),"Mittel","Niedrig")))</f>
        <v>Mittel</v>
      </c>
      <c r="Z4063" s="4">
        <f t="shared" si="511"/>
        <v>2.4</v>
      </c>
      <c r="AA4063" s="4" t="str">
        <f>IF(J4063&gt;365,"Bereits abgewandert (Segment D)",IF(Z4063&gt;=Hilfswerte!$B$38,"Rot - akut gefaehrdet",IF(Z4063&gt;=Hilfswerte!$B$39,"Gelb - beobachten","Gruen - stabil")))</f>
        <v>Gruen - stabil</v>
      </c>
    </row>
    <row r="4064" spans="1:27" ht="15" customHeight="1" x14ac:dyDescent="0.25">
      <c r="A4064" s="4" t="s">
        <v>4411</v>
      </c>
      <c r="B4064" s="4" t="s">
        <v>424</v>
      </c>
      <c r="C4064" s="4" t="s">
        <v>59</v>
      </c>
      <c r="D4064" s="4" t="s">
        <v>30</v>
      </c>
      <c r="E4064" s="4">
        <v>51</v>
      </c>
      <c r="F4064" s="4">
        <v>9</v>
      </c>
      <c r="G4064" s="4">
        <v>11.1</v>
      </c>
      <c r="H4064" s="4">
        <v>8627</v>
      </c>
      <c r="I4064" s="4">
        <v>3</v>
      </c>
      <c r="J4064" s="4">
        <v>19</v>
      </c>
      <c r="K4064" s="4">
        <v>0</v>
      </c>
      <c r="L4064" s="4">
        <v>3</v>
      </c>
      <c r="M4064" s="4">
        <v>3</v>
      </c>
      <c r="N4064" s="4">
        <v>5.7</v>
      </c>
      <c r="O4064" s="4">
        <f t="shared" si="504"/>
        <v>5</v>
      </c>
      <c r="P4064" s="4">
        <f t="shared" si="505"/>
        <v>3</v>
      </c>
      <c r="Q4064" s="4">
        <f t="shared" si="506"/>
        <v>5</v>
      </c>
      <c r="R4064" s="4">
        <f t="shared" si="507"/>
        <v>13</v>
      </c>
      <c r="S4064" s="4">
        <f t="shared" si="508"/>
        <v>132</v>
      </c>
      <c r="T4064" s="4" t="str">
        <f t="shared" si="509"/>
        <v>A - Top-Kunde</v>
      </c>
      <c r="U4064" s="4">
        <f>ROUND(((E4064-Hilfswerte!$B$20)/Hilfswerte!$B$21)+((F4064-Hilfswerte!$B$22)/Hilfswerte!$B$23)+((G4064-Hilfswerte!$B$24)/Hilfswerte!$B$25)+0.1*INDEX(Hilfswerte!$B$4:$B$15,MATCH(C4064,Hilfswerte!$A$4:$A$15,0)),2)</f>
        <v>-0.56999999999999995</v>
      </c>
      <c r="V4064" s="4">
        <f>ROUND(SQRT((((E4064-Hilfswerte!$B$20)/Hilfswerte!$B$21)-Hilfswerte!$B$28)^2+(((F4064-Hilfswerte!$B$22)/Hilfswerte!$B$23)-Hilfswerte!$B$29)^2+(((G4064-Hilfswerte!$B$24)/Hilfswerte!$B$25)-Hilfswerte!$B$30)^2),3)</f>
        <v>0.71799999999999997</v>
      </c>
      <c r="W4064" s="4">
        <f>ROUND(E4064*Hilfswerte!$B$31,0)</f>
        <v>10483</v>
      </c>
      <c r="X4064" s="4">
        <f t="shared" si="510"/>
        <v>1856</v>
      </c>
      <c r="Y4064" s="4" t="str">
        <f>IF(T4064="A - Top-Kunde","bereits Top-Kunde",IF(AND(V4064&lt;=Hilfswerte!$B$34,H4064&lt;0.5*W4064),"Hoch",IF(AND(V4064&lt;=Hilfswerte!$B$35,H4064&lt;0.7*W4064),"Mittel","Niedrig")))</f>
        <v>bereits Top-Kunde</v>
      </c>
      <c r="Z4064" s="4">
        <f t="shared" si="511"/>
        <v>1.6</v>
      </c>
      <c r="AA4064" s="4" t="str">
        <f>IF(J4064&gt;365,"Bereits abgewandert (Segment D)",IF(Z4064&gt;=Hilfswerte!$B$38,"Rot - akut gefaehrdet",IF(Z4064&gt;=Hilfswerte!$B$39,"Gelb - beobachten","Gruen - stabil")))</f>
        <v>Gruen - stabil</v>
      </c>
    </row>
    <row r="4065" spans="1:27" ht="15" customHeight="1" x14ac:dyDescent="0.25">
      <c r="A4065" s="4" t="s">
        <v>4412</v>
      </c>
      <c r="B4065" s="4" t="s">
        <v>99</v>
      </c>
      <c r="C4065" s="4" t="s">
        <v>29</v>
      </c>
      <c r="D4065" s="4" t="s">
        <v>30</v>
      </c>
      <c r="E4065" s="4">
        <v>203</v>
      </c>
      <c r="F4065" s="4">
        <v>54.8</v>
      </c>
      <c r="G4065" s="4">
        <v>9.8000000000000007</v>
      </c>
      <c r="H4065" s="4">
        <v>7227</v>
      </c>
      <c r="I4065" s="4">
        <v>1</v>
      </c>
      <c r="J4065" s="4">
        <v>54</v>
      </c>
      <c r="K4065" s="4">
        <v>0</v>
      </c>
      <c r="L4065" s="4">
        <v>14</v>
      </c>
      <c r="M4065" s="4">
        <v>1</v>
      </c>
      <c r="N4065" s="4">
        <v>-4.5</v>
      </c>
      <c r="O4065" s="4">
        <f t="shared" si="504"/>
        <v>4</v>
      </c>
      <c r="P4065" s="4">
        <f t="shared" si="505"/>
        <v>1</v>
      </c>
      <c r="Q4065" s="4">
        <f t="shared" si="506"/>
        <v>4</v>
      </c>
      <c r="R4065" s="4">
        <f t="shared" si="507"/>
        <v>9</v>
      </c>
      <c r="S4065" s="4">
        <f t="shared" si="508"/>
        <v>83.6</v>
      </c>
      <c r="T4065" s="4" t="str">
        <f t="shared" si="509"/>
        <v>C - Entwicklungspotenzial</v>
      </c>
      <c r="U4065" s="4">
        <f>ROUND(((E4065-Hilfswerte!$B$20)/Hilfswerte!$B$21)+((F4065-Hilfswerte!$B$22)/Hilfswerte!$B$23)+((G4065-Hilfswerte!$B$24)/Hilfswerte!$B$25)+0.1*INDEX(Hilfswerte!$B$4:$B$15,MATCH(C4065,Hilfswerte!$A$4:$A$15,0)),2)</f>
        <v>1.04</v>
      </c>
      <c r="V4065" s="4">
        <f>ROUND(SQRT((((E4065-Hilfswerte!$B$20)/Hilfswerte!$B$21)-Hilfswerte!$B$28)^2+(((F4065-Hilfswerte!$B$22)/Hilfswerte!$B$23)-Hilfswerte!$B$29)^2+(((G4065-Hilfswerte!$B$24)/Hilfswerte!$B$25)-Hilfswerte!$B$30)^2),3)</f>
        <v>0.41099999999999998</v>
      </c>
      <c r="W4065" s="4">
        <f>ROUND(E4065*Hilfswerte!$B$31,0)</f>
        <v>41726</v>
      </c>
      <c r="X4065" s="4">
        <f t="shared" si="510"/>
        <v>34499</v>
      </c>
      <c r="Y4065" s="4" t="str">
        <f>IF(T4065="A - Top-Kunde","bereits Top-Kunde",IF(AND(V4065&lt;=Hilfswerte!$B$34,H4065&lt;0.5*W4065),"Hoch",IF(AND(V4065&lt;=Hilfswerte!$B$35,H4065&lt;0.7*W4065),"Mittel","Niedrig")))</f>
        <v>Hoch</v>
      </c>
      <c r="Z4065" s="4">
        <f t="shared" si="511"/>
        <v>7.3</v>
      </c>
      <c r="AA4065" s="4" t="str">
        <f>IF(J4065&gt;365,"Bereits abgewandert (Segment D)",IF(Z4065&gt;=Hilfswerte!$B$38,"Rot - akut gefaehrdet",IF(Z4065&gt;=Hilfswerte!$B$39,"Gelb - beobachten","Gruen - stabil")))</f>
        <v>Gruen - stabil</v>
      </c>
    </row>
    <row r="4066" spans="1:27" ht="15" customHeight="1" x14ac:dyDescent="0.25">
      <c r="A4066" s="4" t="s">
        <v>4413</v>
      </c>
      <c r="B4066" s="4" t="s">
        <v>422</v>
      </c>
      <c r="C4066" s="4" t="s">
        <v>51</v>
      </c>
      <c r="D4066" s="4" t="s">
        <v>30</v>
      </c>
      <c r="E4066" s="4">
        <v>92</v>
      </c>
      <c r="F4066" s="4">
        <v>18.2</v>
      </c>
      <c r="G4066" s="4">
        <v>7.9</v>
      </c>
      <c r="H4066" s="4">
        <v>811</v>
      </c>
      <c r="I4066" s="4">
        <v>1</v>
      </c>
      <c r="J4066" s="4">
        <v>166</v>
      </c>
      <c r="K4066" s="4">
        <v>0</v>
      </c>
      <c r="L4066" s="4">
        <v>12</v>
      </c>
      <c r="M4066" s="4">
        <v>4</v>
      </c>
      <c r="N4066" s="4">
        <v>-9.3000000000000007</v>
      </c>
      <c r="O4066" s="4">
        <f t="shared" si="504"/>
        <v>3</v>
      </c>
      <c r="P4066" s="4">
        <f t="shared" si="505"/>
        <v>1</v>
      </c>
      <c r="Q4066" s="4">
        <f t="shared" si="506"/>
        <v>2</v>
      </c>
      <c r="R4066" s="4">
        <f t="shared" si="507"/>
        <v>6</v>
      </c>
      <c r="S4066" s="4">
        <f t="shared" si="508"/>
        <v>51.8</v>
      </c>
      <c r="T4066" s="4" t="str">
        <f t="shared" si="509"/>
        <v>C - Entwicklungspotenzial</v>
      </c>
      <c r="U4066" s="4">
        <f>ROUND(((E4066-Hilfswerte!$B$20)/Hilfswerte!$B$21)+((F4066-Hilfswerte!$B$22)/Hilfswerte!$B$23)+((G4066-Hilfswerte!$B$24)/Hilfswerte!$B$25)+0.1*INDEX(Hilfswerte!$B$4:$B$15,MATCH(C4066,Hilfswerte!$A$4:$A$15,0)),2)</f>
        <v>-0.32</v>
      </c>
      <c r="V4066" s="4">
        <f>ROUND(SQRT((((E4066-Hilfswerte!$B$20)/Hilfswerte!$B$21)-Hilfswerte!$B$28)^2+(((F4066-Hilfswerte!$B$22)/Hilfswerte!$B$23)-Hilfswerte!$B$29)^2+(((G4066-Hilfswerte!$B$24)/Hilfswerte!$B$25)-Hilfswerte!$B$30)^2),3)</f>
        <v>0.70899999999999996</v>
      </c>
      <c r="W4066" s="4">
        <f>ROUND(E4066*Hilfswerte!$B$31,0)</f>
        <v>18910</v>
      </c>
      <c r="X4066" s="4">
        <f t="shared" si="510"/>
        <v>18099</v>
      </c>
      <c r="Y4066" s="4" t="str">
        <f>IF(T4066="A - Top-Kunde","bereits Top-Kunde",IF(AND(V4066&lt;=Hilfswerte!$B$34,H4066&lt;0.5*W4066),"Hoch",IF(AND(V4066&lt;=Hilfswerte!$B$35,H4066&lt;0.7*W4066),"Mittel","Niedrig")))</f>
        <v>Hoch</v>
      </c>
      <c r="Z4066" s="4">
        <f t="shared" si="511"/>
        <v>14.4</v>
      </c>
      <c r="AA4066" s="4" t="str">
        <f>IF(J4066&gt;365,"Bereits abgewandert (Segment D)",IF(Z4066&gt;=Hilfswerte!$B$38,"Rot - akut gefaehrdet",IF(Z4066&gt;=Hilfswerte!$B$39,"Gelb - beobachten","Gruen - stabil")))</f>
        <v>Gelb - beobachten</v>
      </c>
    </row>
    <row r="4067" spans="1:27" ht="15" customHeight="1" x14ac:dyDescent="0.25">
      <c r="A4067" s="4" t="s">
        <v>4414</v>
      </c>
      <c r="B4067" s="4" t="s">
        <v>162</v>
      </c>
      <c r="C4067" s="4" t="s">
        <v>55</v>
      </c>
      <c r="D4067" s="4" t="s">
        <v>30</v>
      </c>
      <c r="E4067" s="4">
        <v>29</v>
      </c>
      <c r="F4067" s="4">
        <v>4.3</v>
      </c>
      <c r="G4067" s="4">
        <v>11.2</v>
      </c>
      <c r="H4067" s="4">
        <v>2276</v>
      </c>
      <c r="I4067" s="4">
        <v>4</v>
      </c>
      <c r="J4067" s="4">
        <v>86</v>
      </c>
      <c r="K4067" s="4">
        <v>1</v>
      </c>
      <c r="L4067" s="4">
        <v>3</v>
      </c>
      <c r="M4067" s="4">
        <v>6</v>
      </c>
      <c r="N4067" s="4">
        <v>3.1</v>
      </c>
      <c r="O4067" s="4">
        <f t="shared" si="504"/>
        <v>4</v>
      </c>
      <c r="P4067" s="4">
        <f t="shared" si="505"/>
        <v>4</v>
      </c>
      <c r="Q4067" s="4">
        <f t="shared" si="506"/>
        <v>3</v>
      </c>
      <c r="R4067" s="4">
        <f t="shared" si="507"/>
        <v>11</v>
      </c>
      <c r="S4067" s="4">
        <f t="shared" si="508"/>
        <v>104.7</v>
      </c>
      <c r="T4067" s="4" t="str">
        <f t="shared" si="509"/>
        <v>C - Entwicklungspotenzial</v>
      </c>
      <c r="U4067" s="4">
        <f>ROUND(((E4067-Hilfswerte!$B$20)/Hilfswerte!$B$21)+((F4067-Hilfswerte!$B$22)/Hilfswerte!$B$23)+((G4067-Hilfswerte!$B$24)/Hilfswerte!$B$25)+0.1*INDEX(Hilfswerte!$B$4:$B$15,MATCH(C4067,Hilfswerte!$A$4:$A$15,0)),2)</f>
        <v>-0.37</v>
      </c>
      <c r="V4067" s="4">
        <f>ROUND(SQRT((((E4067-Hilfswerte!$B$20)/Hilfswerte!$B$21)-Hilfswerte!$B$28)^2+(((F4067-Hilfswerte!$B$22)/Hilfswerte!$B$23)-Hilfswerte!$B$29)^2+(((G4067-Hilfswerte!$B$24)/Hilfswerte!$B$25)-Hilfswerte!$B$30)^2),3)</f>
        <v>0.84399999999999997</v>
      </c>
      <c r="W4067" s="4">
        <f>ROUND(E4067*Hilfswerte!$B$31,0)</f>
        <v>5961</v>
      </c>
      <c r="X4067" s="4">
        <f t="shared" si="510"/>
        <v>3685</v>
      </c>
      <c r="Y4067" s="4" t="str">
        <f>IF(T4067="A - Top-Kunde","bereits Top-Kunde",IF(AND(V4067&lt;=Hilfswerte!$B$34,H4067&lt;0.5*W4067),"Hoch",IF(AND(V4067&lt;=Hilfswerte!$B$35,H4067&lt;0.7*W4067),"Mittel","Niedrig")))</f>
        <v>Mittel</v>
      </c>
      <c r="Z4067" s="4">
        <f t="shared" si="511"/>
        <v>7.9</v>
      </c>
      <c r="AA4067" s="4" t="str">
        <f>IF(J4067&gt;365,"Bereits abgewandert (Segment D)",IF(Z4067&gt;=Hilfswerte!$B$38,"Rot - akut gefaehrdet",IF(Z4067&gt;=Hilfswerte!$B$39,"Gelb - beobachten","Gruen - stabil")))</f>
        <v>Gruen - stabil</v>
      </c>
    </row>
    <row r="4068" spans="1:27" ht="15" customHeight="1" x14ac:dyDescent="0.25">
      <c r="A4068" s="4" t="s">
        <v>4415</v>
      </c>
      <c r="B4068" s="4" t="s">
        <v>134</v>
      </c>
      <c r="C4068" s="4" t="s">
        <v>47</v>
      </c>
      <c r="D4068" s="4" t="s">
        <v>117</v>
      </c>
      <c r="E4068" s="4">
        <v>37</v>
      </c>
      <c r="F4068" s="4">
        <v>12.3</v>
      </c>
      <c r="G4068" s="4">
        <v>11.9</v>
      </c>
      <c r="H4068" s="4">
        <v>186</v>
      </c>
      <c r="I4068" s="4">
        <v>1</v>
      </c>
      <c r="J4068" s="4">
        <v>40</v>
      </c>
      <c r="K4068" s="4">
        <v>0</v>
      </c>
      <c r="L4068" s="4">
        <v>-2</v>
      </c>
      <c r="M4068" s="4">
        <v>6</v>
      </c>
      <c r="N4068" s="4">
        <v>16</v>
      </c>
      <c r="O4068" s="4">
        <f t="shared" si="504"/>
        <v>4</v>
      </c>
      <c r="P4068" s="4">
        <f t="shared" si="505"/>
        <v>1</v>
      </c>
      <c r="Q4068" s="4">
        <f t="shared" si="506"/>
        <v>2</v>
      </c>
      <c r="R4068" s="4">
        <f t="shared" si="507"/>
        <v>7</v>
      </c>
      <c r="S4068" s="4">
        <f t="shared" si="508"/>
        <v>78</v>
      </c>
      <c r="T4068" s="4" t="str">
        <f t="shared" si="509"/>
        <v>C - Entwicklungspotenzial</v>
      </c>
      <c r="U4068" s="4">
        <f>ROUND(((E4068-Hilfswerte!$B$20)/Hilfswerte!$B$21)+((F4068-Hilfswerte!$B$22)/Hilfswerte!$B$23)+((G4068-Hilfswerte!$B$24)/Hilfswerte!$B$25)+0.1*INDEX(Hilfswerte!$B$4:$B$15,MATCH(C4068,Hilfswerte!$A$4:$A$15,0)),2)</f>
        <v>-0.28999999999999998</v>
      </c>
      <c r="V4068" s="4">
        <f>ROUND(SQRT((((E4068-Hilfswerte!$B$20)/Hilfswerte!$B$21)-Hilfswerte!$B$28)^2+(((F4068-Hilfswerte!$B$22)/Hilfswerte!$B$23)-Hilfswerte!$B$29)^2+(((G4068-Hilfswerte!$B$24)/Hilfswerte!$B$25)-Hilfswerte!$B$30)^2),3)</f>
        <v>0.72899999999999998</v>
      </c>
      <c r="W4068" s="4">
        <f>ROUND(E4068*Hilfswerte!$B$31,0)</f>
        <v>7605</v>
      </c>
      <c r="X4068" s="4">
        <f t="shared" si="510"/>
        <v>7419</v>
      </c>
      <c r="Y4068" s="4" t="str">
        <f>IF(T4068="A - Top-Kunde","bereits Top-Kunde",IF(AND(V4068&lt;=Hilfswerte!$B$34,H4068&lt;0.5*W4068),"Hoch",IF(AND(V4068&lt;=Hilfswerte!$B$35,H4068&lt;0.7*W4068),"Mittel","Niedrig")))</f>
        <v>Hoch</v>
      </c>
      <c r="Z4068" s="4">
        <f t="shared" si="511"/>
        <v>2</v>
      </c>
      <c r="AA4068" s="4" t="str">
        <f>IF(J4068&gt;365,"Bereits abgewandert (Segment D)",IF(Z4068&gt;=Hilfswerte!$B$38,"Rot - akut gefaehrdet",IF(Z4068&gt;=Hilfswerte!$B$39,"Gelb - beobachten","Gruen - stabil")))</f>
        <v>Gruen - stabil</v>
      </c>
    </row>
    <row r="4069" spans="1:27" ht="15" customHeight="1" x14ac:dyDescent="0.25">
      <c r="A4069" s="4" t="s">
        <v>4416</v>
      </c>
      <c r="B4069" s="4" t="s">
        <v>1157</v>
      </c>
      <c r="C4069" s="4" t="s">
        <v>33</v>
      </c>
      <c r="D4069" s="4" t="s">
        <v>30</v>
      </c>
      <c r="E4069" s="4">
        <v>156</v>
      </c>
      <c r="F4069" s="4">
        <v>40.4</v>
      </c>
      <c r="G4069" s="4">
        <v>15.5</v>
      </c>
      <c r="H4069" s="4">
        <v>0</v>
      </c>
      <c r="I4069" s="4">
        <v>0</v>
      </c>
      <c r="J4069" s="4">
        <v>842</v>
      </c>
      <c r="K4069" s="4">
        <v>0</v>
      </c>
      <c r="L4069" s="4">
        <v>-4</v>
      </c>
      <c r="M4069" s="4">
        <v>0</v>
      </c>
      <c r="N4069" s="4">
        <v>-83.3</v>
      </c>
      <c r="O4069" s="4">
        <f t="shared" si="504"/>
        <v>1</v>
      </c>
      <c r="P4069" s="4">
        <f t="shared" si="505"/>
        <v>1</v>
      </c>
      <c r="Q4069" s="4">
        <f t="shared" si="506"/>
        <v>1</v>
      </c>
      <c r="R4069" s="4">
        <f t="shared" si="507"/>
        <v>3</v>
      </c>
      <c r="S4069" s="4">
        <f t="shared" si="508"/>
        <v>-11.7</v>
      </c>
      <c r="T4069" s="4" t="str">
        <f t="shared" si="509"/>
        <v>D - Abwanderungsrisiko</v>
      </c>
      <c r="U4069" s="4">
        <f>ROUND(((E4069-Hilfswerte!$B$20)/Hilfswerte!$B$21)+((F4069-Hilfswerte!$B$22)/Hilfswerte!$B$23)+((G4069-Hilfswerte!$B$24)/Hilfswerte!$B$25)+0.1*INDEX(Hilfswerte!$B$4:$B$15,MATCH(C4069,Hilfswerte!$A$4:$A$15,0)),2)</f>
        <v>1.25</v>
      </c>
      <c r="V4069" s="4">
        <f>ROUND(SQRT((((E4069-Hilfswerte!$B$20)/Hilfswerte!$B$21)-Hilfswerte!$B$28)^2+(((F4069-Hilfswerte!$B$22)/Hilfswerte!$B$23)-Hilfswerte!$B$29)^2+(((G4069-Hilfswerte!$B$24)/Hilfswerte!$B$25)-Hilfswerte!$B$30)^2),3)</f>
        <v>0.68400000000000005</v>
      </c>
      <c r="W4069" s="4">
        <f>ROUND(E4069*Hilfswerte!$B$31,0)</f>
        <v>32065</v>
      </c>
      <c r="X4069" s="4">
        <f t="shared" si="510"/>
        <v>32065</v>
      </c>
      <c r="Y4069" s="4" t="str">
        <f>IF(T4069="A - Top-Kunde","bereits Top-Kunde",IF(AND(V4069&lt;=Hilfswerte!$B$34,H4069&lt;0.5*W4069),"Hoch",IF(AND(V4069&lt;=Hilfswerte!$B$35,H4069&lt;0.7*W4069),"Mittel","Niedrig")))</f>
        <v>Hoch</v>
      </c>
      <c r="Z4069" s="4">
        <f t="shared" si="511"/>
        <v>75.400000000000006</v>
      </c>
      <c r="AA4069" s="4" t="str">
        <f>IF(J4069&gt;365,"Bereits abgewandert (Segment D)",IF(Z4069&gt;=Hilfswerte!$B$38,"Rot - akut gefaehrdet",IF(Z4069&gt;=Hilfswerte!$B$39,"Gelb - beobachten","Gruen - stabil")))</f>
        <v>Bereits abgewandert (Segment D)</v>
      </c>
    </row>
    <row r="4070" spans="1:27" ht="15" customHeight="1" x14ac:dyDescent="0.25">
      <c r="A4070" s="4" t="s">
        <v>4417</v>
      </c>
      <c r="B4070" s="4" t="s">
        <v>947</v>
      </c>
      <c r="C4070" s="4" t="s">
        <v>29</v>
      </c>
      <c r="D4070" s="4" t="s">
        <v>52</v>
      </c>
      <c r="E4070" s="4">
        <v>39</v>
      </c>
      <c r="F4070" s="4">
        <v>7.9</v>
      </c>
      <c r="G4070" s="4">
        <v>14.7</v>
      </c>
      <c r="H4070" s="4">
        <v>3107</v>
      </c>
      <c r="I4070" s="4">
        <v>2</v>
      </c>
      <c r="J4070" s="4">
        <v>45</v>
      </c>
      <c r="K4070" s="4">
        <v>0</v>
      </c>
      <c r="L4070" s="4">
        <v>-3</v>
      </c>
      <c r="M4070" s="4">
        <v>6</v>
      </c>
      <c r="N4070" s="4">
        <v>-34.200000000000003</v>
      </c>
      <c r="O4070" s="4">
        <f t="shared" si="504"/>
        <v>4</v>
      </c>
      <c r="P4070" s="4">
        <f t="shared" si="505"/>
        <v>2</v>
      </c>
      <c r="Q4070" s="4">
        <f t="shared" si="506"/>
        <v>4</v>
      </c>
      <c r="R4070" s="4">
        <f t="shared" si="507"/>
        <v>10</v>
      </c>
      <c r="S4070" s="4">
        <f t="shared" si="508"/>
        <v>82.9</v>
      </c>
      <c r="T4070" s="4" t="str">
        <f t="shared" si="509"/>
        <v>C - Entwicklungspotenzial</v>
      </c>
      <c r="U4070" s="4">
        <f>ROUND(((E4070-Hilfswerte!$B$20)/Hilfswerte!$B$21)+((F4070-Hilfswerte!$B$22)/Hilfswerte!$B$23)+((G4070-Hilfswerte!$B$24)/Hilfswerte!$B$25)+0.1*INDEX(Hilfswerte!$B$4:$B$15,MATCH(C4070,Hilfswerte!$A$4:$A$15,0)),2)</f>
        <v>0.27</v>
      </c>
      <c r="V4070" s="4">
        <f>ROUND(SQRT((((E4070-Hilfswerte!$B$20)/Hilfswerte!$B$21)-Hilfswerte!$B$28)^2+(((F4070-Hilfswerte!$B$22)/Hilfswerte!$B$23)-Hilfswerte!$B$29)^2+(((G4070-Hilfswerte!$B$24)/Hilfswerte!$B$25)-Hilfswerte!$B$30)^2),3)</f>
        <v>0.94699999999999995</v>
      </c>
      <c r="W4070" s="4">
        <f>ROUND(E4070*Hilfswerte!$B$31,0)</f>
        <v>8016</v>
      </c>
      <c r="X4070" s="4">
        <f t="shared" si="510"/>
        <v>4909</v>
      </c>
      <c r="Y4070" s="4" t="str">
        <f>IF(T4070="A - Top-Kunde","bereits Top-Kunde",IF(AND(V4070&lt;=Hilfswerte!$B$34,H4070&lt;0.5*W4070),"Hoch",IF(AND(V4070&lt;=Hilfswerte!$B$35,H4070&lt;0.7*W4070),"Mittel","Niedrig")))</f>
        <v>Mittel</v>
      </c>
      <c r="Z4070" s="4">
        <f t="shared" si="511"/>
        <v>15.9</v>
      </c>
      <c r="AA4070" s="4" t="str">
        <f>IF(J4070&gt;365,"Bereits abgewandert (Segment D)",IF(Z4070&gt;=Hilfswerte!$B$38,"Rot - akut gefaehrdet",IF(Z4070&gt;=Hilfswerte!$B$39,"Gelb - beobachten","Gruen - stabil")))</f>
        <v>Gelb - beobachten</v>
      </c>
    </row>
    <row r="4071" spans="1:27" ht="15" customHeight="1" x14ac:dyDescent="0.25">
      <c r="A4071" s="4" t="s">
        <v>4418</v>
      </c>
      <c r="B4071" s="4" t="s">
        <v>269</v>
      </c>
      <c r="C4071" s="4" t="s">
        <v>55</v>
      </c>
      <c r="D4071" s="4" t="s">
        <v>106</v>
      </c>
      <c r="E4071" s="4">
        <v>124</v>
      </c>
      <c r="F4071" s="4">
        <v>20.7</v>
      </c>
      <c r="G4071" s="4">
        <v>5.2</v>
      </c>
      <c r="H4071" s="4">
        <v>17006</v>
      </c>
      <c r="I4071" s="4">
        <v>9</v>
      </c>
      <c r="J4071" s="4">
        <v>10</v>
      </c>
      <c r="K4071" s="4">
        <v>0</v>
      </c>
      <c r="L4071" s="4">
        <v>19</v>
      </c>
      <c r="M4071" s="4">
        <v>1</v>
      </c>
      <c r="N4071" s="4">
        <v>-16.100000000000001</v>
      </c>
      <c r="O4071" s="4">
        <f t="shared" si="504"/>
        <v>5</v>
      </c>
      <c r="P4071" s="4">
        <f t="shared" si="505"/>
        <v>5</v>
      </c>
      <c r="Q4071" s="4">
        <f t="shared" si="506"/>
        <v>5</v>
      </c>
      <c r="R4071" s="4">
        <f t="shared" si="507"/>
        <v>15</v>
      </c>
      <c r="S4071" s="4">
        <f t="shared" si="508"/>
        <v>136.30000000000001</v>
      </c>
      <c r="T4071" s="4" t="str">
        <f t="shared" si="509"/>
        <v>A - Top-Kunde</v>
      </c>
      <c r="U4071" s="4">
        <f>ROUND(((E4071-Hilfswerte!$B$20)/Hilfswerte!$B$21)+((F4071-Hilfswerte!$B$22)/Hilfswerte!$B$23)+((G4071-Hilfswerte!$B$24)/Hilfswerte!$B$25)+0.1*INDEX(Hilfswerte!$B$4:$B$15,MATCH(C4071,Hilfswerte!$A$4:$A$15,0)),2)</f>
        <v>-0.62</v>
      </c>
      <c r="V4071" s="4">
        <f>ROUND(SQRT((((E4071-Hilfswerte!$B$20)/Hilfswerte!$B$21)-Hilfswerte!$B$28)^2+(((F4071-Hilfswerte!$B$22)/Hilfswerte!$B$23)-Hilfswerte!$B$29)^2+(((G4071-Hilfswerte!$B$24)/Hilfswerte!$B$25)-Hilfswerte!$B$30)^2),3)</f>
        <v>1.0189999999999999</v>
      </c>
      <c r="W4071" s="4">
        <f>ROUND(E4071*Hilfswerte!$B$31,0)</f>
        <v>25488</v>
      </c>
      <c r="X4071" s="4">
        <f t="shared" si="510"/>
        <v>8482</v>
      </c>
      <c r="Y4071" s="4" t="str">
        <f>IF(T4071="A - Top-Kunde","bereits Top-Kunde",IF(AND(V4071&lt;=Hilfswerte!$B$34,H4071&lt;0.5*W4071),"Hoch",IF(AND(V4071&lt;=Hilfswerte!$B$35,H4071&lt;0.7*W4071),"Mittel","Niedrig")))</f>
        <v>bereits Top-Kunde</v>
      </c>
      <c r="Z4071" s="4">
        <f t="shared" si="511"/>
        <v>10.7</v>
      </c>
      <c r="AA4071" s="4" t="str">
        <f>IF(J4071&gt;365,"Bereits abgewandert (Segment D)",IF(Z4071&gt;=Hilfswerte!$B$38,"Rot - akut gefaehrdet",IF(Z4071&gt;=Hilfswerte!$B$39,"Gelb - beobachten","Gruen - stabil")))</f>
        <v>Gruen - stabil</v>
      </c>
    </row>
    <row r="4072" spans="1:27" ht="15" customHeight="1" x14ac:dyDescent="0.25">
      <c r="A4072" s="4" t="s">
        <v>4419</v>
      </c>
      <c r="B4072" s="4" t="s">
        <v>703</v>
      </c>
      <c r="C4072" s="4" t="s">
        <v>33</v>
      </c>
      <c r="D4072" s="4" t="s">
        <v>30</v>
      </c>
      <c r="E4072" s="4">
        <v>259</v>
      </c>
      <c r="F4072" s="4">
        <v>59.2</v>
      </c>
      <c r="G4072" s="4">
        <v>23</v>
      </c>
      <c r="H4072" s="4">
        <v>26042</v>
      </c>
      <c r="I4072" s="4">
        <v>2</v>
      </c>
      <c r="J4072" s="4">
        <v>16</v>
      </c>
      <c r="K4072" s="4">
        <v>0</v>
      </c>
      <c r="L4072" s="4">
        <v>0</v>
      </c>
      <c r="M4072" s="4">
        <v>4</v>
      </c>
      <c r="N4072" s="4">
        <v>-0.6</v>
      </c>
      <c r="O4072" s="4">
        <f t="shared" si="504"/>
        <v>5</v>
      </c>
      <c r="P4072" s="4">
        <f t="shared" si="505"/>
        <v>2</v>
      </c>
      <c r="Q4072" s="4">
        <f t="shared" si="506"/>
        <v>5</v>
      </c>
      <c r="R4072" s="4">
        <f t="shared" si="507"/>
        <v>12</v>
      </c>
      <c r="S4072" s="4">
        <f t="shared" si="508"/>
        <v>119.7</v>
      </c>
      <c r="T4072" s="4" t="str">
        <f t="shared" si="509"/>
        <v>B - Kernkunde</v>
      </c>
      <c r="U4072" s="4">
        <f>ROUND(((E4072-Hilfswerte!$B$20)/Hilfswerte!$B$21)+((F4072-Hilfswerte!$B$22)/Hilfswerte!$B$23)+((G4072-Hilfswerte!$B$24)/Hilfswerte!$B$25)+0.1*INDEX(Hilfswerte!$B$4:$B$15,MATCH(C4072,Hilfswerte!$A$4:$A$15,0)),2)</f>
        <v>3.22</v>
      </c>
      <c r="V4072" s="4">
        <f>ROUND(SQRT((((E4072-Hilfswerte!$B$20)/Hilfswerte!$B$21)-Hilfswerte!$B$28)^2+(((F4072-Hilfswerte!$B$22)/Hilfswerte!$B$23)-Hilfswerte!$B$29)^2+(((G4072-Hilfswerte!$B$24)/Hilfswerte!$B$25)-Hilfswerte!$B$30)^2),3)</f>
        <v>1.952</v>
      </c>
      <c r="W4072" s="4">
        <f>ROUND(E4072*Hilfswerte!$B$31,0)</f>
        <v>53236</v>
      </c>
      <c r="X4072" s="4">
        <f t="shared" si="510"/>
        <v>27194</v>
      </c>
      <c r="Y4072" s="4" t="str">
        <f>IF(T4072="A - Top-Kunde","bereits Top-Kunde",IF(AND(V4072&lt;=Hilfswerte!$B$34,H4072&lt;0.5*W4072),"Hoch",IF(AND(V4072&lt;=Hilfswerte!$B$35,H4072&lt;0.7*W4072),"Mittel","Niedrig")))</f>
        <v>Niedrig</v>
      </c>
      <c r="Z4072" s="4">
        <f t="shared" si="511"/>
        <v>1</v>
      </c>
      <c r="AA4072" s="4" t="str">
        <f>IF(J4072&gt;365,"Bereits abgewandert (Segment D)",IF(Z4072&gt;=Hilfswerte!$B$38,"Rot - akut gefaehrdet",IF(Z4072&gt;=Hilfswerte!$B$39,"Gelb - beobachten","Gruen - stabil")))</f>
        <v>Gruen - stabil</v>
      </c>
    </row>
    <row r="4073" spans="1:27" ht="15" customHeight="1" x14ac:dyDescent="0.25">
      <c r="A4073" s="4" t="s">
        <v>4420</v>
      </c>
      <c r="B4073" s="4" t="s">
        <v>505</v>
      </c>
      <c r="C4073" s="4" t="s">
        <v>51</v>
      </c>
      <c r="D4073" s="4" t="s">
        <v>93</v>
      </c>
      <c r="E4073" s="4">
        <v>107</v>
      </c>
      <c r="F4073" s="4">
        <v>20.6</v>
      </c>
      <c r="G4073" s="4">
        <v>21.2</v>
      </c>
      <c r="H4073" s="4">
        <v>43421</v>
      </c>
      <c r="I4073" s="4">
        <v>2</v>
      </c>
      <c r="J4073" s="4">
        <v>206</v>
      </c>
      <c r="K4073" s="4">
        <v>0</v>
      </c>
      <c r="L4073" s="4">
        <v>-7</v>
      </c>
      <c r="M4073" s="4">
        <v>4</v>
      </c>
      <c r="N4073" s="4">
        <v>25.9</v>
      </c>
      <c r="O4073" s="4">
        <f t="shared" si="504"/>
        <v>2</v>
      </c>
      <c r="P4073" s="4">
        <f t="shared" si="505"/>
        <v>2</v>
      </c>
      <c r="Q4073" s="4">
        <f t="shared" si="506"/>
        <v>5</v>
      </c>
      <c r="R4073" s="4">
        <f t="shared" si="507"/>
        <v>9</v>
      </c>
      <c r="S4073" s="4">
        <f t="shared" si="508"/>
        <v>103</v>
      </c>
      <c r="T4073" s="4" t="str">
        <f t="shared" si="509"/>
        <v>C - Entwicklungspotenzial</v>
      </c>
      <c r="U4073" s="4">
        <f>ROUND(((E4073-Hilfswerte!$B$20)/Hilfswerte!$B$21)+((F4073-Hilfswerte!$B$22)/Hilfswerte!$B$23)+((G4073-Hilfswerte!$B$24)/Hilfswerte!$B$25)+0.1*INDEX(Hilfswerte!$B$4:$B$15,MATCH(C4073,Hilfswerte!$A$4:$A$15,0)),2)</f>
        <v>1.9</v>
      </c>
      <c r="V4073" s="4">
        <f>ROUND(SQRT((((E4073-Hilfswerte!$B$20)/Hilfswerte!$B$21)-Hilfswerte!$B$28)^2+(((F4073-Hilfswerte!$B$22)/Hilfswerte!$B$23)-Hilfswerte!$B$29)^2+(((G4073-Hilfswerte!$B$24)/Hilfswerte!$B$25)-Hilfswerte!$B$30)^2),3)</f>
        <v>1.6359999999999999</v>
      </c>
      <c r="W4073" s="4">
        <f>ROUND(E4073*Hilfswerte!$B$31,0)</f>
        <v>21993</v>
      </c>
      <c r="X4073" s="4">
        <f t="shared" si="510"/>
        <v>0</v>
      </c>
      <c r="Y4073" s="4" t="str">
        <f>IF(T4073="A - Top-Kunde","bereits Top-Kunde",IF(AND(V4073&lt;=Hilfswerte!$B$34,H4073&lt;0.5*W4073),"Hoch",IF(AND(V4073&lt;=Hilfswerte!$B$35,H4073&lt;0.7*W4073),"Mittel","Niedrig")))</f>
        <v>Niedrig</v>
      </c>
      <c r="Z4073" s="4">
        <f t="shared" si="511"/>
        <v>10.3</v>
      </c>
      <c r="AA4073" s="4" t="str">
        <f>IF(J4073&gt;365,"Bereits abgewandert (Segment D)",IF(Z4073&gt;=Hilfswerte!$B$38,"Rot - akut gefaehrdet",IF(Z4073&gt;=Hilfswerte!$B$39,"Gelb - beobachten","Gruen - stabil")))</f>
        <v>Gruen - stabil</v>
      </c>
    </row>
    <row r="4074" spans="1:27" ht="15" customHeight="1" x14ac:dyDescent="0.25">
      <c r="A4074" s="4" t="s">
        <v>4421</v>
      </c>
      <c r="B4074" s="4" t="s">
        <v>319</v>
      </c>
      <c r="C4074" s="4" t="s">
        <v>89</v>
      </c>
      <c r="D4074" s="4" t="s">
        <v>48</v>
      </c>
      <c r="E4074" s="4">
        <v>51</v>
      </c>
      <c r="F4074" s="4">
        <v>9.4</v>
      </c>
      <c r="G4074" s="4">
        <v>4.0999999999999996</v>
      </c>
      <c r="H4074" s="4">
        <v>16962</v>
      </c>
      <c r="I4074" s="4">
        <v>1</v>
      </c>
      <c r="J4074" s="4">
        <v>245</v>
      </c>
      <c r="K4074" s="4">
        <v>0</v>
      </c>
      <c r="L4074" s="4">
        <v>-3</v>
      </c>
      <c r="M4074" s="4">
        <v>3</v>
      </c>
      <c r="N4074" s="4">
        <v>17.600000000000001</v>
      </c>
      <c r="O4074" s="4">
        <f t="shared" si="504"/>
        <v>2</v>
      </c>
      <c r="P4074" s="4">
        <f t="shared" si="505"/>
        <v>1</v>
      </c>
      <c r="Q4074" s="4">
        <f t="shared" si="506"/>
        <v>5</v>
      </c>
      <c r="R4074" s="4">
        <f t="shared" si="507"/>
        <v>8</v>
      </c>
      <c r="S4074" s="4">
        <f t="shared" si="508"/>
        <v>88.8</v>
      </c>
      <c r="T4074" s="4" t="str">
        <f t="shared" si="509"/>
        <v>C - Entwicklungspotenzial</v>
      </c>
      <c r="U4074" s="4">
        <f>ROUND(((E4074-Hilfswerte!$B$20)/Hilfswerte!$B$21)+((F4074-Hilfswerte!$B$22)/Hilfswerte!$B$23)+((G4074-Hilfswerte!$B$24)/Hilfswerte!$B$25)+0.1*INDEX(Hilfswerte!$B$4:$B$15,MATCH(C4074,Hilfswerte!$A$4:$A$15,0)),2)</f>
        <v>-1.31</v>
      </c>
      <c r="V4074" s="4">
        <f>ROUND(SQRT((((E4074-Hilfswerte!$B$20)/Hilfswerte!$B$21)-Hilfswerte!$B$28)^2+(((F4074-Hilfswerte!$B$22)/Hilfswerte!$B$23)-Hilfswerte!$B$29)^2+(((G4074-Hilfswerte!$B$24)/Hilfswerte!$B$25)-Hilfswerte!$B$30)^2),3)</f>
        <v>1.335</v>
      </c>
      <c r="W4074" s="4">
        <f>ROUND(E4074*Hilfswerte!$B$31,0)</f>
        <v>10483</v>
      </c>
      <c r="X4074" s="4">
        <f t="shared" si="510"/>
        <v>0</v>
      </c>
      <c r="Y4074" s="4" t="str">
        <f>IF(T4074="A - Top-Kunde","bereits Top-Kunde",IF(AND(V4074&lt;=Hilfswerte!$B$34,H4074&lt;0.5*W4074),"Hoch",IF(AND(V4074&lt;=Hilfswerte!$B$35,H4074&lt;0.7*W4074),"Mittel","Niedrig")))</f>
        <v>Niedrig</v>
      </c>
      <c r="Z4074" s="4">
        <f t="shared" si="511"/>
        <v>12.3</v>
      </c>
      <c r="AA4074" s="4" t="str">
        <f>IF(J4074&gt;365,"Bereits abgewandert (Segment D)",IF(Z4074&gt;=Hilfswerte!$B$38,"Rot - akut gefaehrdet",IF(Z4074&gt;=Hilfswerte!$B$39,"Gelb - beobachten","Gruen - stabil")))</f>
        <v>Gruen - stabil</v>
      </c>
    </row>
    <row r="4075" spans="1:27" ht="15" customHeight="1" x14ac:dyDescent="0.25">
      <c r="A4075" s="4" t="s">
        <v>4422</v>
      </c>
      <c r="B4075" s="4" t="s">
        <v>392</v>
      </c>
      <c r="C4075" s="4" t="s">
        <v>62</v>
      </c>
      <c r="D4075" s="4" t="s">
        <v>30</v>
      </c>
      <c r="E4075" s="4">
        <v>84</v>
      </c>
      <c r="F4075" s="4">
        <v>18.600000000000001</v>
      </c>
      <c r="G4075" s="4">
        <v>1.5</v>
      </c>
      <c r="H4075" s="4">
        <v>9982</v>
      </c>
      <c r="I4075" s="4">
        <v>3</v>
      </c>
      <c r="J4075" s="4">
        <v>250</v>
      </c>
      <c r="K4075" s="4">
        <v>0</v>
      </c>
      <c r="L4075" s="4">
        <v>24</v>
      </c>
      <c r="M4075" s="4">
        <v>3</v>
      </c>
      <c r="N4075" s="4">
        <v>-30.4</v>
      </c>
      <c r="O4075" s="4">
        <f t="shared" si="504"/>
        <v>2</v>
      </c>
      <c r="P4075" s="4">
        <f t="shared" si="505"/>
        <v>3</v>
      </c>
      <c r="Q4075" s="4">
        <f t="shared" si="506"/>
        <v>5</v>
      </c>
      <c r="R4075" s="4">
        <f t="shared" si="507"/>
        <v>10</v>
      </c>
      <c r="S4075" s="4">
        <f t="shared" si="508"/>
        <v>77.599999999999994</v>
      </c>
      <c r="T4075" s="4" t="str">
        <f t="shared" si="509"/>
        <v>C - Entwicklungspotenzial</v>
      </c>
      <c r="U4075" s="4">
        <f>ROUND(((E4075-Hilfswerte!$B$20)/Hilfswerte!$B$21)+((F4075-Hilfswerte!$B$22)/Hilfswerte!$B$23)+((G4075-Hilfswerte!$B$24)/Hilfswerte!$B$25)+0.1*INDEX(Hilfswerte!$B$4:$B$15,MATCH(C4075,Hilfswerte!$A$4:$A$15,0)),2)</f>
        <v>-1.29</v>
      </c>
      <c r="V4075" s="4">
        <f>ROUND(SQRT((((E4075-Hilfswerte!$B$20)/Hilfswerte!$B$21)-Hilfswerte!$B$28)^2+(((F4075-Hilfswerte!$B$22)/Hilfswerte!$B$23)-Hilfswerte!$B$29)^2+(((G4075-Hilfswerte!$B$24)/Hilfswerte!$B$25)-Hilfswerte!$B$30)^2),3)</f>
        <v>1.619</v>
      </c>
      <c r="W4075" s="4">
        <f>ROUND(E4075*Hilfswerte!$B$31,0)</f>
        <v>17266</v>
      </c>
      <c r="X4075" s="4">
        <f t="shared" si="510"/>
        <v>7284</v>
      </c>
      <c r="Y4075" s="4" t="str">
        <f>IF(T4075="A - Top-Kunde","bereits Top-Kunde",IF(AND(V4075&lt;=Hilfswerte!$B$34,H4075&lt;0.5*W4075),"Hoch",IF(AND(V4075&lt;=Hilfswerte!$B$35,H4075&lt;0.7*W4075),"Mittel","Niedrig")))</f>
        <v>Niedrig</v>
      </c>
      <c r="Z4075" s="4">
        <f t="shared" si="511"/>
        <v>29.5</v>
      </c>
      <c r="AA4075" s="4" t="str">
        <f>IF(J4075&gt;365,"Bereits abgewandert (Segment D)",IF(Z4075&gt;=Hilfswerte!$B$38,"Rot - akut gefaehrdet",IF(Z4075&gt;=Hilfswerte!$B$39,"Gelb - beobachten","Gruen - stabil")))</f>
        <v>Rot - akut gefaehrdet</v>
      </c>
    </row>
    <row r="4076" spans="1:27" ht="15" customHeight="1" x14ac:dyDescent="0.25">
      <c r="A4076" s="4" t="s">
        <v>4423</v>
      </c>
      <c r="B4076" s="4" t="s">
        <v>435</v>
      </c>
      <c r="C4076" s="4" t="s">
        <v>38</v>
      </c>
      <c r="D4076" s="4" t="s">
        <v>30</v>
      </c>
      <c r="E4076" s="4">
        <v>43</v>
      </c>
      <c r="F4076" s="4">
        <v>11.2</v>
      </c>
      <c r="G4076" s="4">
        <v>10.5</v>
      </c>
      <c r="H4076" s="4">
        <v>1357</v>
      </c>
      <c r="I4076" s="4">
        <v>2</v>
      </c>
      <c r="J4076" s="4">
        <v>163</v>
      </c>
      <c r="K4076" s="4">
        <v>0</v>
      </c>
      <c r="L4076" s="4">
        <v>20</v>
      </c>
      <c r="M4076" s="4">
        <v>2</v>
      </c>
      <c r="N4076" s="4">
        <v>46.6</v>
      </c>
      <c r="O4076" s="4">
        <f t="shared" si="504"/>
        <v>3</v>
      </c>
      <c r="P4076" s="4">
        <f t="shared" si="505"/>
        <v>2</v>
      </c>
      <c r="Q4076" s="4">
        <f t="shared" si="506"/>
        <v>3</v>
      </c>
      <c r="R4076" s="4">
        <f t="shared" si="507"/>
        <v>8</v>
      </c>
      <c r="S4076" s="4">
        <f t="shared" si="508"/>
        <v>97.3</v>
      </c>
      <c r="T4076" s="4" t="str">
        <f t="shared" si="509"/>
        <v>C - Entwicklungspotenzial</v>
      </c>
      <c r="U4076" s="4">
        <f>ROUND(((E4076-Hilfswerte!$B$20)/Hilfswerte!$B$21)+((F4076-Hilfswerte!$B$22)/Hilfswerte!$B$23)+((G4076-Hilfswerte!$B$24)/Hilfswerte!$B$25)+0.1*INDEX(Hilfswerte!$B$4:$B$15,MATCH(C4076,Hilfswerte!$A$4:$A$15,0)),2)</f>
        <v>-0.25</v>
      </c>
      <c r="V4076" s="4">
        <f>ROUND(SQRT((((E4076-Hilfswerte!$B$20)/Hilfswerte!$B$21)-Hilfswerte!$B$28)^2+(((F4076-Hilfswerte!$B$22)/Hilfswerte!$B$23)-Hilfswerte!$B$29)^2+(((G4076-Hilfswerte!$B$24)/Hilfswerte!$B$25)-Hilfswerte!$B$30)^2),3)</f>
        <v>0.72299999999999998</v>
      </c>
      <c r="W4076" s="4">
        <f>ROUND(E4076*Hilfswerte!$B$31,0)</f>
        <v>8838</v>
      </c>
      <c r="X4076" s="4">
        <f t="shared" si="510"/>
        <v>7481</v>
      </c>
      <c r="Y4076" s="4" t="str">
        <f>IF(T4076="A - Top-Kunde","bereits Top-Kunde",IF(AND(V4076&lt;=Hilfswerte!$B$34,H4076&lt;0.5*W4076),"Hoch",IF(AND(V4076&lt;=Hilfswerte!$B$35,H4076&lt;0.7*W4076),"Mittel","Niedrig")))</f>
        <v>Hoch</v>
      </c>
      <c r="Z4076" s="4">
        <f t="shared" si="511"/>
        <v>12.2</v>
      </c>
      <c r="AA4076" s="4" t="str">
        <f>IF(J4076&gt;365,"Bereits abgewandert (Segment D)",IF(Z4076&gt;=Hilfswerte!$B$38,"Rot - akut gefaehrdet",IF(Z4076&gt;=Hilfswerte!$B$39,"Gelb - beobachten","Gruen - stabil")))</f>
        <v>Gruen - stabil</v>
      </c>
    </row>
    <row r="4077" spans="1:27" ht="15" customHeight="1" x14ac:dyDescent="0.25">
      <c r="A4077" s="4" t="s">
        <v>4424</v>
      </c>
      <c r="B4077" s="4" t="s">
        <v>955</v>
      </c>
      <c r="C4077" s="4" t="s">
        <v>62</v>
      </c>
      <c r="D4077" s="4" t="s">
        <v>30</v>
      </c>
      <c r="E4077" s="4">
        <v>50</v>
      </c>
      <c r="F4077" s="4">
        <v>11</v>
      </c>
      <c r="G4077" s="4">
        <v>11</v>
      </c>
      <c r="H4077" s="4">
        <v>10277</v>
      </c>
      <c r="I4077" s="4">
        <v>6</v>
      </c>
      <c r="J4077" s="4">
        <v>14</v>
      </c>
      <c r="K4077" s="4">
        <v>0</v>
      </c>
      <c r="L4077" s="4">
        <v>3</v>
      </c>
      <c r="M4077" s="4">
        <v>3</v>
      </c>
      <c r="N4077" s="4">
        <v>-2</v>
      </c>
      <c r="O4077" s="4">
        <f t="shared" si="504"/>
        <v>5</v>
      </c>
      <c r="P4077" s="4">
        <f t="shared" si="505"/>
        <v>5</v>
      </c>
      <c r="Q4077" s="4">
        <f t="shared" si="506"/>
        <v>5</v>
      </c>
      <c r="R4077" s="4">
        <f t="shared" si="507"/>
        <v>15</v>
      </c>
      <c r="S4077" s="4">
        <f t="shared" si="508"/>
        <v>148.1</v>
      </c>
      <c r="T4077" s="4" t="str">
        <f t="shared" si="509"/>
        <v>A - Top-Kunde</v>
      </c>
      <c r="U4077" s="4">
        <f>ROUND(((E4077-Hilfswerte!$B$20)/Hilfswerte!$B$21)+((F4077-Hilfswerte!$B$22)/Hilfswerte!$B$23)+((G4077-Hilfswerte!$B$24)/Hilfswerte!$B$25)+0.1*INDEX(Hilfswerte!$B$4:$B$15,MATCH(C4077,Hilfswerte!$A$4:$A$15,0)),2)</f>
        <v>-0.06</v>
      </c>
      <c r="V4077" s="4">
        <f>ROUND(SQRT((((E4077-Hilfswerte!$B$20)/Hilfswerte!$B$21)-Hilfswerte!$B$28)^2+(((F4077-Hilfswerte!$B$22)/Hilfswerte!$B$23)-Hilfswerte!$B$29)^2+(((G4077-Hilfswerte!$B$24)/Hilfswerte!$B$25)-Hilfswerte!$B$30)^2),3)</f>
        <v>0.69599999999999995</v>
      </c>
      <c r="W4077" s="4">
        <f>ROUND(E4077*Hilfswerte!$B$31,0)</f>
        <v>10277</v>
      </c>
      <c r="X4077" s="4">
        <f t="shared" si="510"/>
        <v>0</v>
      </c>
      <c r="Y4077" s="4" t="str">
        <f>IF(T4077="A - Top-Kunde","bereits Top-Kunde",IF(AND(V4077&lt;=Hilfswerte!$B$34,H4077&lt;0.5*W4077),"Hoch",IF(AND(V4077&lt;=Hilfswerte!$B$35,H4077&lt;0.7*W4077),"Mittel","Niedrig")))</f>
        <v>bereits Top-Kunde</v>
      </c>
      <c r="Z4077" s="4">
        <f t="shared" si="511"/>
        <v>2.1</v>
      </c>
      <c r="AA4077" s="4" t="str">
        <f>IF(J4077&gt;365,"Bereits abgewandert (Segment D)",IF(Z4077&gt;=Hilfswerte!$B$38,"Rot - akut gefaehrdet",IF(Z4077&gt;=Hilfswerte!$B$39,"Gelb - beobachten","Gruen - stabil")))</f>
        <v>Gruen - stabil</v>
      </c>
    </row>
    <row r="4078" spans="1:27" ht="15" customHeight="1" x14ac:dyDescent="0.25">
      <c r="A4078" s="4" t="s">
        <v>4425</v>
      </c>
      <c r="B4078" s="4" t="s">
        <v>780</v>
      </c>
      <c r="C4078" s="4" t="s">
        <v>89</v>
      </c>
      <c r="D4078" s="4" t="s">
        <v>30</v>
      </c>
      <c r="E4078" s="4">
        <v>63</v>
      </c>
      <c r="F4078" s="4">
        <v>18.5</v>
      </c>
      <c r="G4078" s="4">
        <v>6.1</v>
      </c>
      <c r="H4078" s="4">
        <v>1923</v>
      </c>
      <c r="I4078" s="4">
        <v>5</v>
      </c>
      <c r="J4078" s="4">
        <v>23</v>
      </c>
      <c r="K4078" s="4">
        <v>0</v>
      </c>
      <c r="L4078" s="4">
        <v>27</v>
      </c>
      <c r="M4078" s="4">
        <v>4</v>
      </c>
      <c r="N4078" s="4">
        <v>-10.1</v>
      </c>
      <c r="O4078" s="4">
        <f t="shared" si="504"/>
        <v>5</v>
      </c>
      <c r="P4078" s="4">
        <f t="shared" si="505"/>
        <v>5</v>
      </c>
      <c r="Q4078" s="4">
        <f t="shared" si="506"/>
        <v>3</v>
      </c>
      <c r="R4078" s="4">
        <f t="shared" si="507"/>
        <v>13</v>
      </c>
      <c r="S4078" s="4">
        <f t="shared" si="508"/>
        <v>116.9</v>
      </c>
      <c r="T4078" s="4" t="str">
        <f t="shared" si="509"/>
        <v>B - Kernkunde</v>
      </c>
      <c r="U4078" s="4">
        <f>ROUND(((E4078-Hilfswerte!$B$20)/Hilfswerte!$B$21)+((F4078-Hilfswerte!$B$22)/Hilfswerte!$B$23)+((G4078-Hilfswerte!$B$24)/Hilfswerte!$B$25)+0.1*INDEX(Hilfswerte!$B$4:$B$15,MATCH(C4078,Hilfswerte!$A$4:$A$15,0)),2)</f>
        <v>-0.77</v>
      </c>
      <c r="V4078" s="4">
        <f>ROUND(SQRT((((E4078-Hilfswerte!$B$20)/Hilfswerte!$B$21)-Hilfswerte!$B$28)^2+(((F4078-Hilfswerte!$B$22)/Hilfswerte!$B$23)-Hilfswerte!$B$29)^2+(((G4078-Hilfswerte!$B$24)/Hilfswerte!$B$25)-Hilfswerte!$B$30)^2),3)</f>
        <v>0.98799999999999999</v>
      </c>
      <c r="W4078" s="4">
        <f>ROUND(E4078*Hilfswerte!$B$31,0)</f>
        <v>12949</v>
      </c>
      <c r="X4078" s="4">
        <f t="shared" si="510"/>
        <v>11026</v>
      </c>
      <c r="Y4078" s="4" t="str">
        <f>IF(T4078="A - Top-Kunde","bereits Top-Kunde",IF(AND(V4078&lt;=Hilfswerte!$B$34,H4078&lt;0.5*W4078),"Hoch",IF(AND(V4078&lt;=Hilfswerte!$B$35,H4078&lt;0.7*W4078),"Mittel","Niedrig")))</f>
        <v>Mittel</v>
      </c>
      <c r="Z4078" s="4">
        <f t="shared" si="511"/>
        <v>10.6</v>
      </c>
      <c r="AA4078" s="4" t="str">
        <f>IF(J4078&gt;365,"Bereits abgewandert (Segment D)",IF(Z4078&gt;=Hilfswerte!$B$38,"Rot - akut gefaehrdet",IF(Z4078&gt;=Hilfswerte!$B$39,"Gelb - beobachten","Gruen - stabil")))</f>
        <v>Gruen - stabil</v>
      </c>
    </row>
    <row r="4079" spans="1:27" ht="15" customHeight="1" x14ac:dyDescent="0.25">
      <c r="A4079" s="4" t="s">
        <v>4426</v>
      </c>
      <c r="B4079" s="4" t="s">
        <v>243</v>
      </c>
      <c r="C4079" s="4" t="s">
        <v>59</v>
      </c>
      <c r="D4079" s="4" t="s">
        <v>178</v>
      </c>
      <c r="E4079" s="4">
        <v>80</v>
      </c>
      <c r="F4079" s="4">
        <v>18.600000000000001</v>
      </c>
      <c r="G4079" s="4">
        <v>14.3</v>
      </c>
      <c r="H4079" s="4">
        <v>1102</v>
      </c>
      <c r="I4079" s="4">
        <v>1</v>
      </c>
      <c r="J4079" s="4">
        <v>145</v>
      </c>
      <c r="K4079" s="4">
        <v>0</v>
      </c>
      <c r="L4079" s="4">
        <v>-3</v>
      </c>
      <c r="M4079" s="4">
        <v>2</v>
      </c>
      <c r="N4079" s="4">
        <v>16.399999999999999</v>
      </c>
      <c r="O4079" s="4">
        <f t="shared" si="504"/>
        <v>3</v>
      </c>
      <c r="P4079" s="4">
        <f t="shared" si="505"/>
        <v>1</v>
      </c>
      <c r="Q4079" s="4">
        <f t="shared" si="506"/>
        <v>3</v>
      </c>
      <c r="R4079" s="4">
        <f t="shared" si="507"/>
        <v>7</v>
      </c>
      <c r="S4079" s="4">
        <f t="shared" si="508"/>
        <v>78.2</v>
      </c>
      <c r="T4079" s="4" t="str">
        <f t="shared" si="509"/>
        <v>C - Entwicklungspotenzial</v>
      </c>
      <c r="U4079" s="4">
        <f>ROUND(((E4079-Hilfswerte!$B$20)/Hilfswerte!$B$21)+((F4079-Hilfswerte!$B$22)/Hilfswerte!$B$23)+((G4079-Hilfswerte!$B$24)/Hilfswerte!$B$25)+0.1*INDEX(Hilfswerte!$B$4:$B$15,MATCH(C4079,Hilfswerte!$A$4:$A$15,0)),2)</f>
        <v>0.24</v>
      </c>
      <c r="V4079" s="4">
        <f>ROUND(SQRT((((E4079-Hilfswerte!$B$20)/Hilfswerte!$B$21)-Hilfswerte!$B$28)^2+(((F4079-Hilfswerte!$B$22)/Hilfswerte!$B$23)-Hilfswerte!$B$29)^2+(((G4079-Hilfswerte!$B$24)/Hilfswerte!$B$25)-Hilfswerte!$B$30)^2),3)</f>
        <v>0.70599999999999996</v>
      </c>
      <c r="W4079" s="4">
        <f>ROUND(E4079*Hilfswerte!$B$31,0)</f>
        <v>16444</v>
      </c>
      <c r="X4079" s="4">
        <f t="shared" si="510"/>
        <v>15342</v>
      </c>
      <c r="Y4079" s="4" t="str">
        <f>IF(T4079="A - Top-Kunde","bereits Top-Kunde",IF(AND(V4079&lt;=Hilfswerte!$B$34,H4079&lt;0.5*W4079),"Hoch",IF(AND(V4079&lt;=Hilfswerte!$B$35,H4079&lt;0.7*W4079),"Mittel","Niedrig")))</f>
        <v>Hoch</v>
      </c>
      <c r="Z4079" s="4">
        <f t="shared" si="511"/>
        <v>7.3</v>
      </c>
      <c r="AA4079" s="4" t="str">
        <f>IF(J4079&gt;365,"Bereits abgewandert (Segment D)",IF(Z4079&gt;=Hilfswerte!$B$38,"Rot - akut gefaehrdet",IF(Z4079&gt;=Hilfswerte!$B$39,"Gelb - beobachten","Gruen - stabil")))</f>
        <v>Gruen - stabil</v>
      </c>
    </row>
    <row r="4080" spans="1:27" ht="15" customHeight="1" x14ac:dyDescent="0.25">
      <c r="A4080" s="4" t="s">
        <v>4427</v>
      </c>
      <c r="B4080" s="4" t="s">
        <v>346</v>
      </c>
      <c r="C4080" s="4" t="s">
        <v>84</v>
      </c>
      <c r="D4080" s="4" t="s">
        <v>30</v>
      </c>
      <c r="E4080" s="4">
        <v>25</v>
      </c>
      <c r="F4080" s="4">
        <v>6.3</v>
      </c>
      <c r="G4080" s="4">
        <v>9</v>
      </c>
      <c r="H4080" s="4">
        <v>0</v>
      </c>
      <c r="I4080" s="4">
        <v>0</v>
      </c>
      <c r="J4080" s="4">
        <v>753</v>
      </c>
      <c r="K4080" s="4">
        <v>0</v>
      </c>
      <c r="L4080" s="4">
        <v>0</v>
      </c>
      <c r="M4080" s="4">
        <v>0</v>
      </c>
      <c r="N4080" s="4">
        <v>-46.9</v>
      </c>
      <c r="O4080" s="4">
        <f t="shared" si="504"/>
        <v>1</v>
      </c>
      <c r="P4080" s="4">
        <f t="shared" si="505"/>
        <v>1</v>
      </c>
      <c r="Q4080" s="4">
        <f t="shared" si="506"/>
        <v>1</v>
      </c>
      <c r="R4080" s="4">
        <f t="shared" si="507"/>
        <v>3</v>
      </c>
      <c r="S4080" s="4">
        <f t="shared" si="508"/>
        <v>6.6</v>
      </c>
      <c r="T4080" s="4" t="str">
        <f t="shared" si="509"/>
        <v>D - Abwanderungsrisiko</v>
      </c>
      <c r="U4080" s="4">
        <f>ROUND(((E4080-Hilfswerte!$B$20)/Hilfswerte!$B$21)+((F4080-Hilfswerte!$B$22)/Hilfswerte!$B$23)+((G4080-Hilfswerte!$B$24)/Hilfswerte!$B$25)+0.1*INDEX(Hilfswerte!$B$4:$B$15,MATCH(C4080,Hilfswerte!$A$4:$A$15,0)),2)</f>
        <v>-0.99</v>
      </c>
      <c r="V4080" s="4">
        <f>ROUND(SQRT((((E4080-Hilfswerte!$B$20)/Hilfswerte!$B$21)-Hilfswerte!$B$28)^2+(((F4080-Hilfswerte!$B$22)/Hilfswerte!$B$23)-Hilfswerte!$B$29)^2+(((G4080-Hilfswerte!$B$24)/Hilfswerte!$B$25)-Hilfswerte!$B$30)^2),3)</f>
        <v>0.90200000000000002</v>
      </c>
      <c r="W4080" s="4">
        <f>ROUND(E4080*Hilfswerte!$B$31,0)</f>
        <v>5139</v>
      </c>
      <c r="X4080" s="4">
        <f t="shared" si="510"/>
        <v>5139</v>
      </c>
      <c r="Y4080" s="4" t="str">
        <f>IF(T4080="A - Top-Kunde","bereits Top-Kunde",IF(AND(V4080&lt;=Hilfswerte!$B$34,H4080&lt;0.5*W4080),"Hoch",IF(AND(V4080&lt;=Hilfswerte!$B$35,H4080&lt;0.7*W4080),"Mittel","Niedrig")))</f>
        <v>Mittel</v>
      </c>
      <c r="Z4080" s="4">
        <f t="shared" si="511"/>
        <v>56.4</v>
      </c>
      <c r="AA4080" s="4" t="str">
        <f>IF(J4080&gt;365,"Bereits abgewandert (Segment D)",IF(Z4080&gt;=Hilfswerte!$B$38,"Rot - akut gefaehrdet",IF(Z4080&gt;=Hilfswerte!$B$39,"Gelb - beobachten","Gruen - stabil")))</f>
        <v>Bereits abgewandert (Segment D)</v>
      </c>
    </row>
    <row r="4081" spans="1:27" ht="15" customHeight="1" x14ac:dyDescent="0.25">
      <c r="A4081" s="4" t="s">
        <v>4428</v>
      </c>
      <c r="B4081" s="4" t="s">
        <v>378</v>
      </c>
      <c r="C4081" s="4" t="s">
        <v>59</v>
      </c>
      <c r="D4081" s="4" t="s">
        <v>30</v>
      </c>
      <c r="E4081" s="4">
        <v>143</v>
      </c>
      <c r="F4081" s="4">
        <v>17.3</v>
      </c>
      <c r="G4081" s="4">
        <v>8.4</v>
      </c>
      <c r="H4081" s="4">
        <v>11355</v>
      </c>
      <c r="I4081" s="4">
        <v>4</v>
      </c>
      <c r="J4081" s="4">
        <v>109</v>
      </c>
      <c r="K4081" s="4">
        <v>0</v>
      </c>
      <c r="L4081" s="4">
        <v>-5</v>
      </c>
      <c r="M4081" s="4">
        <v>2</v>
      </c>
      <c r="N4081" s="4">
        <v>-7.7</v>
      </c>
      <c r="O4081" s="4">
        <f t="shared" si="504"/>
        <v>3</v>
      </c>
      <c r="P4081" s="4">
        <f t="shared" si="505"/>
        <v>4</v>
      </c>
      <c r="Q4081" s="4">
        <f t="shared" si="506"/>
        <v>5</v>
      </c>
      <c r="R4081" s="4">
        <f t="shared" si="507"/>
        <v>12</v>
      </c>
      <c r="S4081" s="4">
        <f t="shared" si="508"/>
        <v>116.2</v>
      </c>
      <c r="T4081" s="4" t="str">
        <f t="shared" si="509"/>
        <v>B - Kernkunde</v>
      </c>
      <c r="U4081" s="4">
        <f>ROUND(((E4081-Hilfswerte!$B$20)/Hilfswerte!$B$21)+((F4081-Hilfswerte!$B$22)/Hilfswerte!$B$23)+((G4081-Hilfswerte!$B$24)/Hilfswerte!$B$25)+0.1*INDEX(Hilfswerte!$B$4:$B$15,MATCH(C4081,Hilfswerte!$A$4:$A$15,0)),2)</f>
        <v>-0.46</v>
      </c>
      <c r="V4081" s="4">
        <f>ROUND(SQRT((((E4081-Hilfswerte!$B$20)/Hilfswerte!$B$21)-Hilfswerte!$B$28)^2+(((F4081-Hilfswerte!$B$22)/Hilfswerte!$B$23)-Hilfswerte!$B$29)^2+(((G4081-Hilfswerte!$B$24)/Hilfswerte!$B$25)-Hilfswerte!$B$30)^2),3)</f>
        <v>0.58799999999999997</v>
      </c>
      <c r="W4081" s="4">
        <f>ROUND(E4081*Hilfswerte!$B$31,0)</f>
        <v>29393</v>
      </c>
      <c r="X4081" s="4">
        <f t="shared" si="510"/>
        <v>18038</v>
      </c>
      <c r="Y4081" s="4" t="str">
        <f>IF(T4081="A - Top-Kunde","bereits Top-Kunde",IF(AND(V4081&lt;=Hilfswerte!$B$34,H4081&lt;0.5*W4081),"Hoch",IF(AND(V4081&lt;=Hilfswerte!$B$35,H4081&lt;0.7*W4081),"Mittel","Niedrig")))</f>
        <v>Hoch</v>
      </c>
      <c r="Z4081" s="4">
        <f t="shared" si="511"/>
        <v>8.5</v>
      </c>
      <c r="AA4081" s="4" t="str">
        <f>IF(J4081&gt;365,"Bereits abgewandert (Segment D)",IF(Z4081&gt;=Hilfswerte!$B$38,"Rot - akut gefaehrdet",IF(Z4081&gt;=Hilfswerte!$B$39,"Gelb - beobachten","Gruen - stabil")))</f>
        <v>Gruen - stabil</v>
      </c>
    </row>
    <row r="4082" spans="1:27" ht="15" customHeight="1" x14ac:dyDescent="0.25">
      <c r="A4082" s="4" t="s">
        <v>4429</v>
      </c>
      <c r="B4082" s="4" t="s">
        <v>381</v>
      </c>
      <c r="C4082" s="4" t="s">
        <v>55</v>
      </c>
      <c r="D4082" s="4" t="s">
        <v>30</v>
      </c>
      <c r="E4082" s="4">
        <v>179</v>
      </c>
      <c r="F4082" s="4">
        <v>39.9</v>
      </c>
      <c r="G4082" s="4">
        <v>14.8</v>
      </c>
      <c r="H4082" s="4">
        <v>25798</v>
      </c>
      <c r="I4082" s="4">
        <v>4</v>
      </c>
      <c r="J4082" s="4">
        <v>25</v>
      </c>
      <c r="K4082" s="4">
        <v>0</v>
      </c>
      <c r="L4082" s="4">
        <v>12</v>
      </c>
      <c r="M4082" s="4">
        <v>2</v>
      </c>
      <c r="N4082" s="4">
        <v>4.2</v>
      </c>
      <c r="O4082" s="4">
        <f t="shared" si="504"/>
        <v>5</v>
      </c>
      <c r="P4082" s="4">
        <f t="shared" si="505"/>
        <v>4</v>
      </c>
      <c r="Q4082" s="4">
        <f t="shared" si="506"/>
        <v>5</v>
      </c>
      <c r="R4082" s="4">
        <f t="shared" si="507"/>
        <v>14</v>
      </c>
      <c r="S4082" s="4">
        <f t="shared" si="508"/>
        <v>138.5</v>
      </c>
      <c r="T4082" s="4" t="str">
        <f t="shared" si="509"/>
        <v>A - Top-Kunde</v>
      </c>
      <c r="U4082" s="4">
        <f>ROUND(((E4082-Hilfswerte!$B$20)/Hilfswerte!$B$21)+((F4082-Hilfswerte!$B$22)/Hilfswerte!$B$23)+((G4082-Hilfswerte!$B$24)/Hilfswerte!$B$25)+0.1*INDEX(Hilfswerte!$B$4:$B$15,MATCH(C4082,Hilfswerte!$A$4:$A$15,0)),2)</f>
        <v>1.49</v>
      </c>
      <c r="V4082" s="4">
        <f>ROUND(SQRT((((E4082-Hilfswerte!$B$20)/Hilfswerte!$B$21)-Hilfswerte!$B$28)^2+(((F4082-Hilfswerte!$B$22)/Hilfswerte!$B$23)-Hilfswerte!$B$29)^2+(((G4082-Hilfswerte!$B$24)/Hilfswerte!$B$25)-Hilfswerte!$B$30)^2),3)</f>
        <v>0.57399999999999995</v>
      </c>
      <c r="W4082" s="4">
        <f>ROUND(E4082*Hilfswerte!$B$31,0)</f>
        <v>36793</v>
      </c>
      <c r="X4082" s="4">
        <f t="shared" si="510"/>
        <v>10995</v>
      </c>
      <c r="Y4082" s="4" t="str">
        <f>IF(T4082="A - Top-Kunde","bereits Top-Kunde",IF(AND(V4082&lt;=Hilfswerte!$B$34,H4082&lt;0.5*W4082),"Hoch",IF(AND(V4082&lt;=Hilfswerte!$B$35,H4082&lt;0.7*W4082),"Mittel","Niedrig")))</f>
        <v>bereits Top-Kunde</v>
      </c>
      <c r="Z4082" s="4">
        <f t="shared" si="511"/>
        <v>3.7</v>
      </c>
      <c r="AA4082" s="4" t="str">
        <f>IF(J4082&gt;365,"Bereits abgewandert (Segment D)",IF(Z4082&gt;=Hilfswerte!$B$38,"Rot - akut gefaehrdet",IF(Z4082&gt;=Hilfswerte!$B$39,"Gelb - beobachten","Gruen - stabil")))</f>
        <v>Gruen - stabil</v>
      </c>
    </row>
    <row r="4083" spans="1:27" ht="15" customHeight="1" x14ac:dyDescent="0.25">
      <c r="A4083" s="4" t="s">
        <v>4430</v>
      </c>
      <c r="B4083" s="4" t="s">
        <v>711</v>
      </c>
      <c r="C4083" s="4" t="s">
        <v>33</v>
      </c>
      <c r="D4083" s="4" t="s">
        <v>30</v>
      </c>
      <c r="E4083" s="4">
        <v>63</v>
      </c>
      <c r="F4083" s="4">
        <v>18.899999999999999</v>
      </c>
      <c r="G4083" s="4">
        <v>15.2</v>
      </c>
      <c r="H4083" s="4">
        <v>1313</v>
      </c>
      <c r="I4083" s="4">
        <v>2</v>
      </c>
      <c r="J4083" s="4">
        <v>230</v>
      </c>
      <c r="K4083" s="4">
        <v>0</v>
      </c>
      <c r="L4083" s="4">
        <v>-8</v>
      </c>
      <c r="M4083" s="4">
        <v>1</v>
      </c>
      <c r="N4083" s="4">
        <v>0.9</v>
      </c>
      <c r="O4083" s="4">
        <f t="shared" si="504"/>
        <v>2</v>
      </c>
      <c r="P4083" s="4">
        <f t="shared" si="505"/>
        <v>2</v>
      </c>
      <c r="Q4083" s="4">
        <f t="shared" si="506"/>
        <v>3</v>
      </c>
      <c r="R4083" s="4">
        <f t="shared" si="507"/>
        <v>7</v>
      </c>
      <c r="S4083" s="4">
        <f t="shared" si="508"/>
        <v>70.5</v>
      </c>
      <c r="T4083" s="4" t="str">
        <f t="shared" si="509"/>
        <v>C - Entwicklungspotenzial</v>
      </c>
      <c r="U4083" s="4">
        <f>ROUND(((E4083-Hilfswerte!$B$20)/Hilfswerte!$B$21)+((F4083-Hilfswerte!$B$22)/Hilfswerte!$B$23)+((G4083-Hilfswerte!$B$24)/Hilfswerte!$B$25)+0.1*INDEX(Hilfswerte!$B$4:$B$15,MATCH(C4083,Hilfswerte!$A$4:$A$15,0)),2)</f>
        <v>0.41</v>
      </c>
      <c r="V4083" s="4">
        <f>ROUND(SQRT((((E4083-Hilfswerte!$B$20)/Hilfswerte!$B$21)-Hilfswerte!$B$28)^2+(((F4083-Hilfswerte!$B$22)/Hilfswerte!$B$23)-Hilfswerte!$B$29)^2+(((G4083-Hilfswerte!$B$24)/Hilfswerte!$B$25)-Hilfswerte!$B$30)^2),3)</f>
        <v>0.84499999999999997</v>
      </c>
      <c r="W4083" s="4">
        <f>ROUND(E4083*Hilfswerte!$B$31,0)</f>
        <v>12949</v>
      </c>
      <c r="X4083" s="4">
        <f t="shared" si="510"/>
        <v>11636</v>
      </c>
      <c r="Y4083" s="4" t="str">
        <f>IF(T4083="A - Top-Kunde","bereits Top-Kunde",IF(AND(V4083&lt;=Hilfswerte!$B$34,H4083&lt;0.5*W4083),"Hoch",IF(AND(V4083&lt;=Hilfswerte!$B$35,H4083&lt;0.7*W4083),"Mittel","Niedrig")))</f>
        <v>Mittel</v>
      </c>
      <c r="Z4083" s="4">
        <f t="shared" si="511"/>
        <v>11.5</v>
      </c>
      <c r="AA4083" s="4" t="str">
        <f>IF(J4083&gt;365,"Bereits abgewandert (Segment D)",IF(Z4083&gt;=Hilfswerte!$B$38,"Rot - akut gefaehrdet",IF(Z4083&gt;=Hilfswerte!$B$39,"Gelb - beobachten","Gruen - stabil")))</f>
        <v>Gruen - stabil</v>
      </c>
    </row>
    <row r="4084" spans="1:27" ht="15" customHeight="1" x14ac:dyDescent="0.25">
      <c r="A4084" s="4" t="s">
        <v>4431</v>
      </c>
      <c r="B4084" s="4" t="s">
        <v>210</v>
      </c>
      <c r="C4084" s="4" t="s">
        <v>62</v>
      </c>
      <c r="D4084" s="4" t="s">
        <v>56</v>
      </c>
      <c r="E4084" s="4">
        <v>179</v>
      </c>
      <c r="F4084" s="4">
        <v>37.4</v>
      </c>
      <c r="G4084" s="4">
        <v>1.5</v>
      </c>
      <c r="H4084" s="4">
        <v>0</v>
      </c>
      <c r="I4084" s="4">
        <v>0</v>
      </c>
      <c r="J4084" s="4">
        <v>466</v>
      </c>
      <c r="K4084" s="4">
        <v>0</v>
      </c>
      <c r="L4084" s="4">
        <v>5</v>
      </c>
      <c r="M4084" s="4">
        <v>0</v>
      </c>
      <c r="N4084" s="4">
        <v>-41.9</v>
      </c>
      <c r="O4084" s="4">
        <f t="shared" si="504"/>
        <v>1</v>
      </c>
      <c r="P4084" s="4">
        <f t="shared" si="505"/>
        <v>1</v>
      </c>
      <c r="Q4084" s="4">
        <f t="shared" si="506"/>
        <v>1</v>
      </c>
      <c r="R4084" s="4">
        <f t="shared" si="507"/>
        <v>3</v>
      </c>
      <c r="S4084" s="4">
        <f t="shared" si="508"/>
        <v>7.6</v>
      </c>
      <c r="T4084" s="4" t="str">
        <f t="shared" si="509"/>
        <v>D - Abwanderungsrisiko</v>
      </c>
      <c r="U4084" s="4">
        <f>ROUND(((E4084-Hilfswerte!$B$20)/Hilfswerte!$B$21)+((F4084-Hilfswerte!$B$22)/Hilfswerte!$B$23)+((G4084-Hilfswerte!$B$24)/Hilfswerte!$B$25)+0.1*INDEX(Hilfswerte!$B$4:$B$15,MATCH(C4084,Hilfswerte!$A$4:$A$15,0)),2)</f>
        <v>-0.54</v>
      </c>
      <c r="V4084" s="4">
        <f>ROUND(SQRT((((E4084-Hilfswerte!$B$20)/Hilfswerte!$B$21)-Hilfswerte!$B$28)^2+(((F4084-Hilfswerte!$B$22)/Hilfswerte!$B$23)-Hilfswerte!$B$29)^2+(((G4084-Hilfswerte!$B$24)/Hilfswerte!$B$25)-Hilfswerte!$B$30)^2),3)</f>
        <v>1.5429999999999999</v>
      </c>
      <c r="W4084" s="4">
        <f>ROUND(E4084*Hilfswerte!$B$31,0)</f>
        <v>36793</v>
      </c>
      <c r="X4084" s="4">
        <f t="shared" si="510"/>
        <v>36793</v>
      </c>
      <c r="Y4084" s="4" t="str">
        <f>IF(T4084="A - Top-Kunde","bereits Top-Kunde",IF(AND(V4084&lt;=Hilfswerte!$B$34,H4084&lt;0.5*W4084),"Hoch",IF(AND(V4084&lt;=Hilfswerte!$B$35,H4084&lt;0.7*W4084),"Mittel","Niedrig")))</f>
        <v>Niedrig</v>
      </c>
      <c r="Z4084" s="4">
        <f t="shared" si="511"/>
        <v>41.1</v>
      </c>
      <c r="AA4084" s="4" t="str">
        <f>IF(J4084&gt;365,"Bereits abgewandert (Segment D)",IF(Z4084&gt;=Hilfswerte!$B$38,"Rot - akut gefaehrdet",IF(Z4084&gt;=Hilfswerte!$B$39,"Gelb - beobachten","Gruen - stabil")))</f>
        <v>Bereits abgewandert (Segment D)</v>
      </c>
    </row>
    <row r="4085" spans="1:27" ht="15" customHeight="1" x14ac:dyDescent="0.25">
      <c r="A4085" s="4" t="s">
        <v>4432</v>
      </c>
      <c r="B4085" s="4" t="s">
        <v>1060</v>
      </c>
      <c r="C4085" s="4" t="s">
        <v>65</v>
      </c>
      <c r="D4085" s="4" t="s">
        <v>30</v>
      </c>
      <c r="E4085" s="4">
        <v>62</v>
      </c>
      <c r="F4085" s="4">
        <v>10.1</v>
      </c>
      <c r="G4085" s="4">
        <v>6.2</v>
      </c>
      <c r="H4085" s="4">
        <v>1660</v>
      </c>
      <c r="I4085" s="4">
        <v>2</v>
      </c>
      <c r="J4085" s="4">
        <v>1</v>
      </c>
      <c r="K4085" s="4">
        <v>0</v>
      </c>
      <c r="L4085" s="4">
        <v>16</v>
      </c>
      <c r="M4085" s="4">
        <v>3</v>
      </c>
      <c r="N4085" s="4">
        <v>-20.2</v>
      </c>
      <c r="O4085" s="4">
        <f t="shared" si="504"/>
        <v>5</v>
      </c>
      <c r="P4085" s="4">
        <f t="shared" si="505"/>
        <v>2</v>
      </c>
      <c r="Q4085" s="4">
        <f t="shared" si="506"/>
        <v>3</v>
      </c>
      <c r="R4085" s="4">
        <f t="shared" si="507"/>
        <v>10</v>
      </c>
      <c r="S4085" s="4">
        <f t="shared" si="508"/>
        <v>85.1</v>
      </c>
      <c r="T4085" s="4" t="str">
        <f t="shared" si="509"/>
        <v>C - Entwicklungspotenzial</v>
      </c>
      <c r="U4085" s="4">
        <f>ROUND(((E4085-Hilfswerte!$B$20)/Hilfswerte!$B$21)+((F4085-Hilfswerte!$B$22)/Hilfswerte!$B$23)+((G4085-Hilfswerte!$B$24)/Hilfswerte!$B$25)+0.1*INDEX(Hilfswerte!$B$4:$B$15,MATCH(C4085,Hilfswerte!$A$4:$A$15,0)),2)</f>
        <v>-1.26</v>
      </c>
      <c r="V4085" s="4">
        <f>ROUND(SQRT((((E4085-Hilfswerte!$B$20)/Hilfswerte!$B$21)-Hilfswerte!$B$28)^2+(((F4085-Hilfswerte!$B$22)/Hilfswerte!$B$23)-Hilfswerte!$B$29)^2+(((G4085-Hilfswerte!$B$24)/Hilfswerte!$B$25)-Hilfswerte!$B$30)^2),3)</f>
        <v>1.0409999999999999</v>
      </c>
      <c r="W4085" s="4">
        <f>ROUND(E4085*Hilfswerte!$B$31,0)</f>
        <v>12744</v>
      </c>
      <c r="X4085" s="4">
        <f t="shared" si="510"/>
        <v>11084</v>
      </c>
      <c r="Y4085" s="4" t="str">
        <f>IF(T4085="A - Top-Kunde","bereits Top-Kunde",IF(AND(V4085&lt;=Hilfswerte!$B$34,H4085&lt;0.5*W4085),"Hoch",IF(AND(V4085&lt;=Hilfswerte!$B$35,H4085&lt;0.7*W4085),"Mittel","Niedrig")))</f>
        <v>Mittel</v>
      </c>
      <c r="Z4085" s="4">
        <f t="shared" si="511"/>
        <v>11.3</v>
      </c>
      <c r="AA4085" s="4" t="str">
        <f>IF(J4085&gt;365,"Bereits abgewandert (Segment D)",IF(Z4085&gt;=Hilfswerte!$B$38,"Rot - akut gefaehrdet",IF(Z4085&gt;=Hilfswerte!$B$39,"Gelb - beobachten","Gruen - stabil")))</f>
        <v>Gruen - stabil</v>
      </c>
    </row>
    <row r="4086" spans="1:27" ht="15" customHeight="1" x14ac:dyDescent="0.25">
      <c r="A4086" s="4" t="s">
        <v>4433</v>
      </c>
      <c r="B4086" s="4" t="s">
        <v>275</v>
      </c>
      <c r="C4086" s="4" t="s">
        <v>84</v>
      </c>
      <c r="D4086" s="4" t="s">
        <v>30</v>
      </c>
      <c r="E4086" s="4">
        <v>45</v>
      </c>
      <c r="F4086" s="4">
        <v>4.8</v>
      </c>
      <c r="G4086" s="4">
        <v>19.899999999999999</v>
      </c>
      <c r="H4086" s="4">
        <v>0</v>
      </c>
      <c r="I4086" s="4">
        <v>0</v>
      </c>
      <c r="J4086" s="4">
        <v>661</v>
      </c>
      <c r="K4086" s="4">
        <v>0</v>
      </c>
      <c r="L4086" s="4">
        <v>6</v>
      </c>
      <c r="M4086" s="4">
        <v>0</v>
      </c>
      <c r="N4086" s="4">
        <v>-76.900000000000006</v>
      </c>
      <c r="O4086" s="4">
        <f t="shared" si="504"/>
        <v>1</v>
      </c>
      <c r="P4086" s="4">
        <f t="shared" si="505"/>
        <v>1</v>
      </c>
      <c r="Q4086" s="4">
        <f t="shared" si="506"/>
        <v>1</v>
      </c>
      <c r="R4086" s="4">
        <f t="shared" si="507"/>
        <v>3</v>
      </c>
      <c r="S4086" s="4">
        <f t="shared" si="508"/>
        <v>-10.3</v>
      </c>
      <c r="T4086" s="4" t="str">
        <f t="shared" si="509"/>
        <v>D - Abwanderungsrisiko</v>
      </c>
      <c r="U4086" s="4">
        <f>ROUND(((E4086-Hilfswerte!$B$20)/Hilfswerte!$B$21)+((F4086-Hilfswerte!$B$22)/Hilfswerte!$B$23)+((G4086-Hilfswerte!$B$24)/Hilfswerte!$B$25)+0.1*INDEX(Hilfswerte!$B$4:$B$15,MATCH(C4086,Hilfswerte!$A$4:$A$15,0)),2)</f>
        <v>0.8</v>
      </c>
      <c r="V4086" s="4">
        <f>ROUND(SQRT((((E4086-Hilfswerte!$B$20)/Hilfswerte!$B$21)-Hilfswerte!$B$28)^2+(((F4086-Hilfswerte!$B$22)/Hilfswerte!$B$23)-Hilfswerte!$B$29)^2+(((G4086-Hilfswerte!$B$24)/Hilfswerte!$B$25)-Hilfswerte!$B$30)^2),3)</f>
        <v>1.59</v>
      </c>
      <c r="W4086" s="4">
        <f>ROUND(E4086*Hilfswerte!$B$31,0)</f>
        <v>9250</v>
      </c>
      <c r="X4086" s="4">
        <f t="shared" si="510"/>
        <v>9250</v>
      </c>
      <c r="Y4086" s="4" t="str">
        <f>IF(T4086="A - Top-Kunde","bereits Top-Kunde",IF(AND(V4086&lt;=Hilfswerte!$B$34,H4086&lt;0.5*W4086),"Hoch",IF(AND(V4086&lt;=Hilfswerte!$B$35,H4086&lt;0.7*W4086),"Mittel","Niedrig")))</f>
        <v>Niedrig</v>
      </c>
      <c r="Z4086" s="4">
        <f t="shared" si="511"/>
        <v>65</v>
      </c>
      <c r="AA4086" s="4" t="str">
        <f>IF(J4086&gt;365,"Bereits abgewandert (Segment D)",IF(Z4086&gt;=Hilfswerte!$B$38,"Rot - akut gefaehrdet",IF(Z4086&gt;=Hilfswerte!$B$39,"Gelb - beobachten","Gruen - stabil")))</f>
        <v>Bereits abgewandert (Segment D)</v>
      </c>
    </row>
    <row r="4087" spans="1:27" ht="15" customHeight="1" x14ac:dyDescent="0.25">
      <c r="A4087" s="4" t="s">
        <v>4434</v>
      </c>
      <c r="B4087" s="4" t="s">
        <v>238</v>
      </c>
      <c r="C4087" s="4" t="s">
        <v>74</v>
      </c>
      <c r="D4087" s="4" t="s">
        <v>77</v>
      </c>
      <c r="E4087" s="4">
        <v>331</v>
      </c>
      <c r="F4087" s="4">
        <v>67.3</v>
      </c>
      <c r="G4087" s="4">
        <v>0.7</v>
      </c>
      <c r="H4087" s="4">
        <v>10935</v>
      </c>
      <c r="I4087" s="4">
        <v>1</v>
      </c>
      <c r="J4087" s="4">
        <v>29</v>
      </c>
      <c r="K4087" s="4">
        <v>0</v>
      </c>
      <c r="L4087" s="4">
        <v>0</v>
      </c>
      <c r="M4087" s="4">
        <v>6</v>
      </c>
      <c r="N4087" s="4">
        <v>-22.2</v>
      </c>
      <c r="O4087" s="4">
        <f t="shared" si="504"/>
        <v>5</v>
      </c>
      <c r="P4087" s="4">
        <f t="shared" si="505"/>
        <v>1</v>
      </c>
      <c r="Q4087" s="4">
        <f t="shared" si="506"/>
        <v>5</v>
      </c>
      <c r="R4087" s="4">
        <f t="shared" si="507"/>
        <v>11</v>
      </c>
      <c r="S4087" s="4">
        <f t="shared" si="508"/>
        <v>98.9</v>
      </c>
      <c r="T4087" s="4" t="str">
        <f t="shared" si="509"/>
        <v>C - Entwicklungspotenzial</v>
      </c>
      <c r="U4087" s="4">
        <f>ROUND(((E4087-Hilfswerte!$B$20)/Hilfswerte!$B$21)+((F4087-Hilfswerte!$B$22)/Hilfswerte!$B$23)+((G4087-Hilfswerte!$B$24)/Hilfswerte!$B$25)+0.1*INDEX(Hilfswerte!$B$4:$B$15,MATCH(C4087,Hilfswerte!$A$4:$A$15,0)),2)</f>
        <v>0.08</v>
      </c>
      <c r="V4087" s="4">
        <f>ROUND(SQRT((((E4087-Hilfswerte!$B$20)/Hilfswerte!$B$21)-Hilfswerte!$B$28)^2+(((F4087-Hilfswerte!$B$22)/Hilfswerte!$B$23)-Hilfswerte!$B$29)^2+(((G4087-Hilfswerte!$B$24)/Hilfswerte!$B$25)-Hilfswerte!$B$30)^2),3)</f>
        <v>1.887</v>
      </c>
      <c r="W4087" s="4">
        <f>ROUND(E4087*Hilfswerte!$B$31,0)</f>
        <v>68036</v>
      </c>
      <c r="X4087" s="4">
        <f t="shared" si="510"/>
        <v>57101</v>
      </c>
      <c r="Y4087" s="4" t="str">
        <f>IF(T4087="A - Top-Kunde","bereits Top-Kunde",IF(AND(V4087&lt;=Hilfswerte!$B$34,H4087&lt;0.5*W4087),"Hoch",IF(AND(V4087&lt;=Hilfswerte!$B$35,H4087&lt;0.7*W4087),"Mittel","Niedrig")))</f>
        <v>Niedrig</v>
      </c>
      <c r="Z4087" s="4">
        <f t="shared" si="511"/>
        <v>10.3</v>
      </c>
      <c r="AA4087" s="4" t="str">
        <f>IF(J4087&gt;365,"Bereits abgewandert (Segment D)",IF(Z4087&gt;=Hilfswerte!$B$38,"Rot - akut gefaehrdet",IF(Z4087&gt;=Hilfswerte!$B$39,"Gelb - beobachten","Gruen - stabil")))</f>
        <v>Gruen - stabil</v>
      </c>
    </row>
    <row r="4088" spans="1:27" ht="15" customHeight="1" x14ac:dyDescent="0.25">
      <c r="A4088" s="4" t="s">
        <v>4435</v>
      </c>
      <c r="B4088" s="4" t="s">
        <v>531</v>
      </c>
      <c r="C4088" s="4" t="s">
        <v>62</v>
      </c>
      <c r="D4088" s="4" t="s">
        <v>30</v>
      </c>
      <c r="E4088" s="4">
        <v>62</v>
      </c>
      <c r="F4088" s="4">
        <v>10.3</v>
      </c>
      <c r="G4088" s="4">
        <v>11.2</v>
      </c>
      <c r="H4088" s="4">
        <v>803</v>
      </c>
      <c r="I4088" s="4">
        <v>1</v>
      </c>
      <c r="J4088" s="4">
        <v>185</v>
      </c>
      <c r="K4088" s="4">
        <v>0</v>
      </c>
      <c r="L4088" s="4">
        <v>32</v>
      </c>
      <c r="M4088" s="4">
        <v>3</v>
      </c>
      <c r="N4088" s="4">
        <v>21.9</v>
      </c>
      <c r="O4088" s="4">
        <f t="shared" si="504"/>
        <v>2</v>
      </c>
      <c r="P4088" s="4">
        <f t="shared" si="505"/>
        <v>1</v>
      </c>
      <c r="Q4088" s="4">
        <f t="shared" si="506"/>
        <v>2</v>
      </c>
      <c r="R4088" s="4">
        <f t="shared" si="507"/>
        <v>5</v>
      </c>
      <c r="S4088" s="4">
        <f t="shared" si="508"/>
        <v>51.4</v>
      </c>
      <c r="T4088" s="4" t="str">
        <f t="shared" si="509"/>
        <v>C - Entwicklungspotenzial</v>
      </c>
      <c r="U4088" s="4">
        <f>ROUND(((E4088-Hilfswerte!$B$20)/Hilfswerte!$B$21)+((F4088-Hilfswerte!$B$22)/Hilfswerte!$B$23)+((G4088-Hilfswerte!$B$24)/Hilfswerte!$B$25)+0.1*INDEX(Hilfswerte!$B$4:$B$15,MATCH(C4088,Hilfswerte!$A$4:$A$15,0)),2)</f>
        <v>0.01</v>
      </c>
      <c r="V4088" s="4">
        <f>ROUND(SQRT((((E4088-Hilfswerte!$B$20)/Hilfswerte!$B$21)-Hilfswerte!$B$28)^2+(((F4088-Hilfswerte!$B$22)/Hilfswerte!$B$23)-Hilfswerte!$B$29)^2+(((G4088-Hilfswerte!$B$24)/Hilfswerte!$B$25)-Hilfswerte!$B$30)^2),3)</f>
        <v>0.66800000000000004</v>
      </c>
      <c r="W4088" s="4">
        <f>ROUND(E4088*Hilfswerte!$B$31,0)</f>
        <v>12744</v>
      </c>
      <c r="X4088" s="4">
        <f t="shared" si="510"/>
        <v>11941</v>
      </c>
      <c r="Y4088" s="4" t="str">
        <f>IF(T4088="A - Top-Kunde","bereits Top-Kunde",IF(AND(V4088&lt;=Hilfswerte!$B$34,H4088&lt;0.5*W4088),"Hoch",IF(AND(V4088&lt;=Hilfswerte!$B$35,H4088&lt;0.7*W4088),"Mittel","Niedrig")))</f>
        <v>Hoch</v>
      </c>
      <c r="Z4088" s="4">
        <f t="shared" si="511"/>
        <v>15.7</v>
      </c>
      <c r="AA4088" s="4" t="str">
        <f>IF(J4088&gt;365,"Bereits abgewandert (Segment D)",IF(Z4088&gt;=Hilfswerte!$B$38,"Rot - akut gefaehrdet",IF(Z4088&gt;=Hilfswerte!$B$39,"Gelb - beobachten","Gruen - stabil")))</f>
        <v>Gelb - beobachten</v>
      </c>
    </row>
    <row r="4089" spans="1:27" ht="15" customHeight="1" x14ac:dyDescent="0.25">
      <c r="A4089" s="4" t="s">
        <v>4436</v>
      </c>
      <c r="B4089" s="4" t="s">
        <v>188</v>
      </c>
      <c r="C4089" s="4" t="s">
        <v>47</v>
      </c>
      <c r="D4089" s="4" t="s">
        <v>30</v>
      </c>
      <c r="E4089" s="4">
        <v>155</v>
      </c>
      <c r="F4089" s="4">
        <v>51.8</v>
      </c>
      <c r="G4089" s="4">
        <v>17.8</v>
      </c>
      <c r="H4089" s="4">
        <v>5551</v>
      </c>
      <c r="I4089" s="4">
        <v>1</v>
      </c>
      <c r="J4089" s="4">
        <v>339</v>
      </c>
      <c r="K4089" s="4">
        <v>0</v>
      </c>
      <c r="L4089" s="4">
        <v>35</v>
      </c>
      <c r="M4089" s="4">
        <v>3</v>
      </c>
      <c r="N4089" s="4">
        <v>21.8</v>
      </c>
      <c r="O4089" s="4">
        <f t="shared" si="504"/>
        <v>2</v>
      </c>
      <c r="P4089" s="4">
        <f t="shared" si="505"/>
        <v>1</v>
      </c>
      <c r="Q4089" s="4">
        <f t="shared" si="506"/>
        <v>4</v>
      </c>
      <c r="R4089" s="4">
        <f t="shared" si="507"/>
        <v>7</v>
      </c>
      <c r="S4089" s="4">
        <f t="shared" si="508"/>
        <v>70.400000000000006</v>
      </c>
      <c r="T4089" s="4" t="str">
        <f t="shared" si="509"/>
        <v>C - Entwicklungspotenzial</v>
      </c>
      <c r="U4089" s="4">
        <f>ROUND(((E4089-Hilfswerte!$B$20)/Hilfswerte!$B$21)+((F4089-Hilfswerte!$B$22)/Hilfswerte!$B$23)+((G4089-Hilfswerte!$B$24)/Hilfswerte!$B$25)+0.1*INDEX(Hilfswerte!$B$4:$B$15,MATCH(C4089,Hilfswerte!$A$4:$A$15,0)),2)</f>
        <v>1.87</v>
      </c>
      <c r="V4089" s="4">
        <f>ROUND(SQRT((((E4089-Hilfswerte!$B$20)/Hilfswerte!$B$21)-Hilfswerte!$B$28)^2+(((F4089-Hilfswerte!$B$22)/Hilfswerte!$B$23)-Hilfswerte!$B$29)^2+(((G4089-Hilfswerte!$B$24)/Hilfswerte!$B$25)-Hilfswerte!$B$30)^2),3)</f>
        <v>1.0780000000000001</v>
      </c>
      <c r="W4089" s="4">
        <f>ROUND(E4089*Hilfswerte!$B$31,0)</f>
        <v>31860</v>
      </c>
      <c r="X4089" s="4">
        <f t="shared" si="510"/>
        <v>26309</v>
      </c>
      <c r="Y4089" s="4" t="str">
        <f>IF(T4089="A - Top-Kunde","bereits Top-Kunde",IF(AND(V4089&lt;=Hilfswerte!$B$34,H4089&lt;0.5*W4089),"Hoch",IF(AND(V4089&lt;=Hilfswerte!$B$35,H4089&lt;0.7*W4089),"Mittel","Niedrig")))</f>
        <v>Mittel</v>
      </c>
      <c r="Z4089" s="4">
        <f t="shared" si="511"/>
        <v>24</v>
      </c>
      <c r="AA4089" s="4" t="str">
        <f>IF(J4089&gt;365,"Bereits abgewandert (Segment D)",IF(Z4089&gt;=Hilfswerte!$B$38,"Rot - akut gefaehrdet",IF(Z4089&gt;=Hilfswerte!$B$39,"Gelb - beobachten","Gruen - stabil")))</f>
        <v>Rot - akut gefaehrdet</v>
      </c>
    </row>
    <row r="4090" spans="1:27" ht="15" customHeight="1" x14ac:dyDescent="0.25">
      <c r="A4090" s="4" t="s">
        <v>4437</v>
      </c>
      <c r="B4090" s="4" t="s">
        <v>897</v>
      </c>
      <c r="C4090" s="4" t="s">
        <v>38</v>
      </c>
      <c r="D4090" s="4" t="s">
        <v>30</v>
      </c>
      <c r="E4090" s="4">
        <v>12</v>
      </c>
      <c r="F4090" s="4">
        <v>3.4</v>
      </c>
      <c r="G4090" s="4">
        <v>20.3</v>
      </c>
      <c r="H4090" s="4">
        <v>210</v>
      </c>
      <c r="I4090" s="4">
        <v>4</v>
      </c>
      <c r="J4090" s="4">
        <v>19</v>
      </c>
      <c r="K4090" s="4">
        <v>0</v>
      </c>
      <c r="L4090" s="4">
        <v>17</v>
      </c>
      <c r="M4090" s="4">
        <v>5</v>
      </c>
      <c r="N4090" s="4">
        <v>20.100000000000001</v>
      </c>
      <c r="O4090" s="4">
        <f t="shared" si="504"/>
        <v>5</v>
      </c>
      <c r="P4090" s="4">
        <f t="shared" si="505"/>
        <v>4</v>
      </c>
      <c r="Q4090" s="4">
        <f t="shared" si="506"/>
        <v>2</v>
      </c>
      <c r="R4090" s="4">
        <f t="shared" si="507"/>
        <v>11</v>
      </c>
      <c r="S4090" s="4">
        <f t="shared" si="508"/>
        <v>115</v>
      </c>
      <c r="T4090" s="4" t="str">
        <f t="shared" si="509"/>
        <v>B - Kernkunde</v>
      </c>
      <c r="U4090" s="4">
        <f>ROUND(((E4090-Hilfswerte!$B$20)/Hilfswerte!$B$21)+((F4090-Hilfswerte!$B$22)/Hilfswerte!$B$23)+((G4090-Hilfswerte!$B$24)/Hilfswerte!$B$25)+0.1*INDEX(Hilfswerte!$B$4:$B$15,MATCH(C4090,Hilfswerte!$A$4:$A$15,0)),2)</f>
        <v>1.04</v>
      </c>
      <c r="V4090" s="4">
        <f>ROUND(SQRT((((E4090-Hilfswerte!$B$20)/Hilfswerte!$B$21)-Hilfswerte!$B$28)^2+(((F4090-Hilfswerte!$B$22)/Hilfswerte!$B$23)-Hilfswerte!$B$29)^2+(((G4090-Hilfswerte!$B$24)/Hilfswerte!$B$25)-Hilfswerte!$B$30)^2),3)</f>
        <v>1.7050000000000001</v>
      </c>
      <c r="W4090" s="4">
        <f>ROUND(E4090*Hilfswerte!$B$31,0)</f>
        <v>2467</v>
      </c>
      <c r="X4090" s="4">
        <f t="shared" si="510"/>
        <v>2257</v>
      </c>
      <c r="Y4090" s="4" t="str">
        <f>IF(T4090="A - Top-Kunde","bereits Top-Kunde",IF(AND(V4090&lt;=Hilfswerte!$B$34,H4090&lt;0.5*W4090),"Hoch",IF(AND(V4090&lt;=Hilfswerte!$B$35,H4090&lt;0.7*W4090),"Mittel","Niedrig")))</f>
        <v>Niedrig</v>
      </c>
      <c r="Z4090" s="4">
        <f t="shared" si="511"/>
        <v>4.4000000000000004</v>
      </c>
      <c r="AA4090" s="4" t="str">
        <f>IF(J4090&gt;365,"Bereits abgewandert (Segment D)",IF(Z4090&gt;=Hilfswerte!$B$38,"Rot - akut gefaehrdet",IF(Z4090&gt;=Hilfswerte!$B$39,"Gelb - beobachten","Gruen - stabil")))</f>
        <v>Gruen - stabil</v>
      </c>
    </row>
    <row r="4091" spans="1:27" ht="15" customHeight="1" x14ac:dyDescent="0.25">
      <c r="A4091" s="4" t="s">
        <v>4438</v>
      </c>
      <c r="B4091" s="4" t="s">
        <v>50</v>
      </c>
      <c r="C4091" s="4" t="s">
        <v>51</v>
      </c>
      <c r="D4091" s="4" t="s">
        <v>30</v>
      </c>
      <c r="E4091" s="4">
        <v>21</v>
      </c>
      <c r="F4091" s="4">
        <v>4.8</v>
      </c>
      <c r="G4091" s="4">
        <v>15.3</v>
      </c>
      <c r="H4091" s="4">
        <v>5519</v>
      </c>
      <c r="I4091" s="4">
        <v>3</v>
      </c>
      <c r="J4091" s="4">
        <v>58</v>
      </c>
      <c r="K4091" s="4">
        <v>2</v>
      </c>
      <c r="L4091" s="4">
        <v>-2</v>
      </c>
      <c r="M4091" s="4">
        <v>3</v>
      </c>
      <c r="N4091" s="4">
        <v>-1.2</v>
      </c>
      <c r="O4091" s="4">
        <f t="shared" si="504"/>
        <v>4</v>
      </c>
      <c r="P4091" s="4">
        <f t="shared" si="505"/>
        <v>3</v>
      </c>
      <c r="Q4091" s="4">
        <f t="shared" si="506"/>
        <v>4</v>
      </c>
      <c r="R4091" s="4">
        <f t="shared" si="507"/>
        <v>11</v>
      </c>
      <c r="S4091" s="4">
        <f t="shared" si="508"/>
        <v>97.4</v>
      </c>
      <c r="T4091" s="4" t="str">
        <f t="shared" si="509"/>
        <v>C - Entwicklungspotenzial</v>
      </c>
      <c r="U4091" s="4">
        <f>ROUND(((E4091-Hilfswerte!$B$20)/Hilfswerte!$B$21)+((F4091-Hilfswerte!$B$22)/Hilfswerte!$B$23)+((G4091-Hilfswerte!$B$24)/Hilfswerte!$B$25)+0.1*INDEX(Hilfswerte!$B$4:$B$15,MATCH(C4091,Hilfswerte!$A$4:$A$15,0)),2)</f>
        <v>0.31</v>
      </c>
      <c r="V4091" s="4">
        <f>ROUND(SQRT((((E4091-Hilfswerte!$B$20)/Hilfswerte!$B$21)-Hilfswerte!$B$28)^2+(((F4091-Hilfswerte!$B$22)/Hilfswerte!$B$23)-Hilfswerte!$B$29)^2+(((G4091-Hilfswerte!$B$24)/Hilfswerte!$B$25)-Hilfswerte!$B$30)^2),3)</f>
        <v>1.079</v>
      </c>
      <c r="W4091" s="4">
        <f>ROUND(E4091*Hilfswerte!$B$31,0)</f>
        <v>4316</v>
      </c>
      <c r="X4091" s="4">
        <f t="shared" si="510"/>
        <v>0</v>
      </c>
      <c r="Y4091" s="4" t="str">
        <f>IF(T4091="A - Top-Kunde","bereits Top-Kunde",IF(AND(V4091&lt;=Hilfswerte!$B$34,H4091&lt;0.5*W4091),"Hoch",IF(AND(V4091&lt;=Hilfswerte!$B$35,H4091&lt;0.7*W4091),"Mittel","Niedrig")))</f>
        <v>Niedrig</v>
      </c>
      <c r="Z4091" s="4">
        <f t="shared" si="511"/>
        <v>9.4</v>
      </c>
      <c r="AA4091" s="4" t="str">
        <f>IF(J4091&gt;365,"Bereits abgewandert (Segment D)",IF(Z4091&gt;=Hilfswerte!$B$38,"Rot - akut gefaehrdet",IF(Z4091&gt;=Hilfswerte!$B$39,"Gelb - beobachten","Gruen - stabil")))</f>
        <v>Gruen - stabil</v>
      </c>
    </row>
    <row r="4092" spans="1:27" ht="15" customHeight="1" x14ac:dyDescent="0.25">
      <c r="A4092" s="4" t="s">
        <v>4439</v>
      </c>
      <c r="B4092" s="4" t="s">
        <v>132</v>
      </c>
      <c r="C4092" s="4" t="s">
        <v>62</v>
      </c>
      <c r="D4092" s="4" t="s">
        <v>30</v>
      </c>
      <c r="E4092" s="4">
        <v>224</v>
      </c>
      <c r="F4092" s="4">
        <v>38.299999999999997</v>
      </c>
      <c r="G4092" s="4">
        <v>0.6</v>
      </c>
      <c r="H4092" s="4">
        <v>0</v>
      </c>
      <c r="I4092" s="4">
        <v>0</v>
      </c>
      <c r="J4092" s="4">
        <v>674</v>
      </c>
      <c r="K4092" s="4">
        <v>0</v>
      </c>
      <c r="L4092" s="4">
        <v>-6</v>
      </c>
      <c r="M4092" s="4">
        <v>0</v>
      </c>
      <c r="N4092" s="4">
        <v>-81.599999999999994</v>
      </c>
      <c r="O4092" s="4">
        <f t="shared" si="504"/>
        <v>1</v>
      </c>
      <c r="P4092" s="4">
        <f t="shared" si="505"/>
        <v>1</v>
      </c>
      <c r="Q4092" s="4">
        <f t="shared" si="506"/>
        <v>1</v>
      </c>
      <c r="R4092" s="4">
        <f t="shared" si="507"/>
        <v>3</v>
      </c>
      <c r="S4092" s="4">
        <f t="shared" si="508"/>
        <v>-10.8</v>
      </c>
      <c r="T4092" s="4" t="str">
        <f t="shared" si="509"/>
        <v>D - Abwanderungsrisiko</v>
      </c>
      <c r="U4092" s="4">
        <f>ROUND(((E4092-Hilfswerte!$B$20)/Hilfswerte!$B$21)+((F4092-Hilfswerte!$B$22)/Hilfswerte!$B$23)+((G4092-Hilfswerte!$B$24)/Hilfswerte!$B$25)+0.1*INDEX(Hilfswerte!$B$4:$B$15,MATCH(C4092,Hilfswerte!$A$4:$A$15,0)),2)</f>
        <v>-0.48</v>
      </c>
      <c r="V4092" s="4">
        <f>ROUND(SQRT((((E4092-Hilfswerte!$B$20)/Hilfswerte!$B$21)-Hilfswerte!$B$28)^2+(((F4092-Hilfswerte!$B$22)/Hilfswerte!$B$23)-Hilfswerte!$B$29)^2+(((G4092-Hilfswerte!$B$24)/Hilfswerte!$B$25)-Hilfswerte!$B$30)^2),3)</f>
        <v>1.702</v>
      </c>
      <c r="W4092" s="4">
        <f>ROUND(E4092*Hilfswerte!$B$31,0)</f>
        <v>46042</v>
      </c>
      <c r="X4092" s="4">
        <f t="shared" si="510"/>
        <v>46042</v>
      </c>
      <c r="Y4092" s="4" t="str">
        <f>IF(T4092="A - Top-Kunde","bereits Top-Kunde",IF(AND(V4092&lt;=Hilfswerte!$B$34,H4092&lt;0.5*W4092),"Hoch",IF(AND(V4092&lt;=Hilfswerte!$B$35,H4092&lt;0.7*W4092),"Mittel","Niedrig")))</f>
        <v>Niedrig</v>
      </c>
      <c r="Z4092" s="4">
        <f t="shared" si="511"/>
        <v>66.3</v>
      </c>
      <c r="AA4092" s="4" t="str">
        <f>IF(J4092&gt;365,"Bereits abgewandert (Segment D)",IF(Z4092&gt;=Hilfswerte!$B$38,"Rot - akut gefaehrdet",IF(Z4092&gt;=Hilfswerte!$B$39,"Gelb - beobachten","Gruen - stabil")))</f>
        <v>Bereits abgewandert (Segment D)</v>
      </c>
    </row>
    <row r="4093" spans="1:27" ht="15" customHeight="1" x14ac:dyDescent="0.25">
      <c r="A4093" s="4" t="s">
        <v>4440</v>
      </c>
      <c r="B4093" s="4" t="s">
        <v>95</v>
      </c>
      <c r="C4093" s="4" t="s">
        <v>65</v>
      </c>
      <c r="D4093" s="4" t="s">
        <v>30</v>
      </c>
      <c r="E4093" s="4">
        <v>84</v>
      </c>
      <c r="F4093" s="4">
        <v>32</v>
      </c>
      <c r="G4093" s="4">
        <v>15.7</v>
      </c>
      <c r="H4093" s="4">
        <v>185</v>
      </c>
      <c r="I4093" s="4">
        <v>1</v>
      </c>
      <c r="J4093" s="4">
        <v>155</v>
      </c>
      <c r="K4093" s="4">
        <v>0</v>
      </c>
      <c r="L4093" s="4">
        <v>10</v>
      </c>
      <c r="M4093" s="4">
        <v>6</v>
      </c>
      <c r="N4093" s="4">
        <v>-8.8000000000000007</v>
      </c>
      <c r="O4093" s="4">
        <f t="shared" si="504"/>
        <v>3</v>
      </c>
      <c r="P4093" s="4">
        <f t="shared" si="505"/>
        <v>1</v>
      </c>
      <c r="Q4093" s="4">
        <f t="shared" si="506"/>
        <v>2</v>
      </c>
      <c r="R4093" s="4">
        <f t="shared" si="507"/>
        <v>6</v>
      </c>
      <c r="S4093" s="4">
        <f t="shared" si="508"/>
        <v>52.6</v>
      </c>
      <c r="T4093" s="4" t="str">
        <f t="shared" si="509"/>
        <v>C - Entwicklungspotenzial</v>
      </c>
      <c r="U4093" s="4">
        <f>ROUND(((E4093-Hilfswerte!$B$20)/Hilfswerte!$B$21)+((F4093-Hilfswerte!$B$22)/Hilfswerte!$B$23)+((G4093-Hilfswerte!$B$24)/Hilfswerte!$B$25)+0.1*INDEX(Hilfswerte!$B$4:$B$15,MATCH(C4093,Hilfswerte!$A$4:$A$15,0)),2)</f>
        <v>0.74</v>
      </c>
      <c r="V4093" s="4">
        <f>ROUND(SQRT((((E4093-Hilfswerte!$B$20)/Hilfswerte!$B$21)-Hilfswerte!$B$28)^2+(((F4093-Hilfswerte!$B$22)/Hilfswerte!$B$23)-Hilfswerte!$B$29)^2+(((G4093-Hilfswerte!$B$24)/Hilfswerte!$B$25)-Hilfswerte!$B$30)^2),3)</f>
        <v>0.80300000000000005</v>
      </c>
      <c r="W4093" s="4">
        <f>ROUND(E4093*Hilfswerte!$B$31,0)</f>
        <v>17266</v>
      </c>
      <c r="X4093" s="4">
        <f t="shared" si="510"/>
        <v>17081</v>
      </c>
      <c r="Y4093" s="4" t="str">
        <f>IF(T4093="A - Top-Kunde","bereits Top-Kunde",IF(AND(V4093&lt;=Hilfswerte!$B$34,H4093&lt;0.5*W4093),"Hoch",IF(AND(V4093&lt;=Hilfswerte!$B$35,H4093&lt;0.7*W4093),"Mittel","Niedrig")))</f>
        <v>Hoch</v>
      </c>
      <c r="Z4093" s="4">
        <f t="shared" si="511"/>
        <v>13.3</v>
      </c>
      <c r="AA4093" s="4" t="str">
        <f>IF(J4093&gt;365,"Bereits abgewandert (Segment D)",IF(Z4093&gt;=Hilfswerte!$B$38,"Rot - akut gefaehrdet",IF(Z4093&gt;=Hilfswerte!$B$39,"Gelb - beobachten","Gruen - stabil")))</f>
        <v>Gruen - stabil</v>
      </c>
    </row>
    <row r="4094" spans="1:27" ht="15" customHeight="1" x14ac:dyDescent="0.25">
      <c r="A4094" s="4" t="s">
        <v>4441</v>
      </c>
      <c r="B4094" s="4" t="s">
        <v>639</v>
      </c>
      <c r="C4094" s="4" t="s">
        <v>89</v>
      </c>
      <c r="D4094" s="4" t="s">
        <v>30</v>
      </c>
      <c r="E4094" s="4">
        <v>90</v>
      </c>
      <c r="F4094" s="4">
        <v>30.1</v>
      </c>
      <c r="G4094" s="4">
        <v>13</v>
      </c>
      <c r="H4094" s="4">
        <v>8614</v>
      </c>
      <c r="I4094" s="4">
        <v>3</v>
      </c>
      <c r="J4094" s="4">
        <v>156</v>
      </c>
      <c r="K4094" s="4">
        <v>0</v>
      </c>
      <c r="L4094" s="4">
        <v>13</v>
      </c>
      <c r="M4094" s="4">
        <v>4</v>
      </c>
      <c r="N4094" s="4">
        <v>10.199999999999999</v>
      </c>
      <c r="O4094" s="4">
        <f t="shared" si="504"/>
        <v>3</v>
      </c>
      <c r="P4094" s="4">
        <f t="shared" si="505"/>
        <v>3</v>
      </c>
      <c r="Q4094" s="4">
        <f t="shared" si="506"/>
        <v>5</v>
      </c>
      <c r="R4094" s="4">
        <f t="shared" si="507"/>
        <v>11</v>
      </c>
      <c r="S4094" s="4">
        <f t="shared" si="508"/>
        <v>111.2</v>
      </c>
      <c r="T4094" s="4" t="str">
        <f t="shared" si="509"/>
        <v>B - Kernkunde</v>
      </c>
      <c r="U4094" s="4">
        <f>ROUND(((E4094-Hilfswerte!$B$20)/Hilfswerte!$B$21)+((F4094-Hilfswerte!$B$22)/Hilfswerte!$B$23)+((G4094-Hilfswerte!$B$24)/Hilfswerte!$B$25)+0.1*INDEX(Hilfswerte!$B$4:$B$15,MATCH(C4094,Hilfswerte!$A$4:$A$15,0)),2)</f>
        <v>0.65</v>
      </c>
      <c r="V4094" s="4">
        <f>ROUND(SQRT((((E4094-Hilfswerte!$B$20)/Hilfswerte!$B$21)-Hilfswerte!$B$28)^2+(((F4094-Hilfswerte!$B$22)/Hilfswerte!$B$23)-Hilfswerte!$B$29)^2+(((G4094-Hilfswerte!$B$24)/Hilfswerte!$B$25)-Hilfswerte!$B$30)^2),3)</f>
        <v>0.45600000000000002</v>
      </c>
      <c r="W4094" s="4">
        <f>ROUND(E4094*Hilfswerte!$B$31,0)</f>
        <v>18499</v>
      </c>
      <c r="X4094" s="4">
        <f t="shared" si="510"/>
        <v>9885</v>
      </c>
      <c r="Y4094" s="4" t="str">
        <f>IF(T4094="A - Top-Kunde","bereits Top-Kunde",IF(AND(V4094&lt;=Hilfswerte!$B$34,H4094&lt;0.5*W4094),"Hoch",IF(AND(V4094&lt;=Hilfswerte!$B$35,H4094&lt;0.7*W4094),"Mittel","Niedrig")))</f>
        <v>Hoch</v>
      </c>
      <c r="Z4094" s="4">
        <f t="shared" si="511"/>
        <v>10.4</v>
      </c>
      <c r="AA4094" s="4" t="str">
        <f>IF(J4094&gt;365,"Bereits abgewandert (Segment D)",IF(Z4094&gt;=Hilfswerte!$B$38,"Rot - akut gefaehrdet",IF(Z4094&gt;=Hilfswerte!$B$39,"Gelb - beobachten","Gruen - stabil")))</f>
        <v>Gruen - stabil</v>
      </c>
    </row>
    <row r="4095" spans="1:27" ht="15" customHeight="1" x14ac:dyDescent="0.25">
      <c r="A4095" s="4" t="s">
        <v>4442</v>
      </c>
      <c r="B4095" s="4" t="s">
        <v>428</v>
      </c>
      <c r="C4095" s="4" t="s">
        <v>51</v>
      </c>
      <c r="D4095" s="4" t="s">
        <v>52</v>
      </c>
      <c r="E4095" s="4">
        <v>13</v>
      </c>
      <c r="F4095" s="4">
        <v>2.8</v>
      </c>
      <c r="G4095" s="4">
        <v>3.6</v>
      </c>
      <c r="H4095" s="4">
        <v>2465</v>
      </c>
      <c r="I4095" s="4">
        <v>3</v>
      </c>
      <c r="J4095" s="4">
        <v>102</v>
      </c>
      <c r="K4095" s="4">
        <v>1</v>
      </c>
      <c r="L4095" s="4">
        <v>12</v>
      </c>
      <c r="M4095" s="4">
        <v>2</v>
      </c>
      <c r="N4095" s="4">
        <v>33.700000000000003</v>
      </c>
      <c r="O4095" s="4">
        <f t="shared" si="504"/>
        <v>3</v>
      </c>
      <c r="P4095" s="4">
        <f t="shared" si="505"/>
        <v>3</v>
      </c>
      <c r="Q4095" s="4">
        <f t="shared" si="506"/>
        <v>3</v>
      </c>
      <c r="R4095" s="4">
        <f t="shared" si="507"/>
        <v>9</v>
      </c>
      <c r="S4095" s="4">
        <f t="shared" si="508"/>
        <v>97.3</v>
      </c>
      <c r="T4095" s="4" t="str">
        <f t="shared" si="509"/>
        <v>C - Entwicklungspotenzial</v>
      </c>
      <c r="U4095" s="4">
        <f>ROUND(((E4095-Hilfswerte!$B$20)/Hilfswerte!$B$21)+((F4095-Hilfswerte!$B$22)/Hilfswerte!$B$23)+((G4095-Hilfswerte!$B$24)/Hilfswerte!$B$25)+0.1*INDEX(Hilfswerte!$B$4:$B$15,MATCH(C4095,Hilfswerte!$A$4:$A$15,0)),2)</f>
        <v>-1.61</v>
      </c>
      <c r="V4095" s="4">
        <f>ROUND(SQRT((((E4095-Hilfswerte!$B$20)/Hilfswerte!$B$21)-Hilfswerte!$B$28)^2+(((F4095-Hilfswerte!$B$22)/Hilfswerte!$B$23)-Hilfswerte!$B$29)^2+(((G4095-Hilfswerte!$B$24)/Hilfswerte!$B$25)-Hilfswerte!$B$30)^2),3)</f>
        <v>1.514</v>
      </c>
      <c r="W4095" s="4">
        <f>ROUND(E4095*Hilfswerte!$B$31,0)</f>
        <v>2672</v>
      </c>
      <c r="X4095" s="4">
        <f t="shared" si="510"/>
        <v>207</v>
      </c>
      <c r="Y4095" s="4" t="str">
        <f>IF(T4095="A - Top-Kunde","bereits Top-Kunde",IF(AND(V4095&lt;=Hilfswerte!$B$34,H4095&lt;0.5*W4095),"Hoch",IF(AND(V4095&lt;=Hilfswerte!$B$35,H4095&lt;0.7*W4095),"Mittel","Niedrig")))</f>
        <v>Niedrig</v>
      </c>
      <c r="Z4095" s="4">
        <f t="shared" si="511"/>
        <v>10.5</v>
      </c>
      <c r="AA4095" s="4" t="str">
        <f>IF(J4095&gt;365,"Bereits abgewandert (Segment D)",IF(Z4095&gt;=Hilfswerte!$B$38,"Rot - akut gefaehrdet",IF(Z4095&gt;=Hilfswerte!$B$39,"Gelb - beobachten","Gruen - stabil")))</f>
        <v>Gruen - stabil</v>
      </c>
    </row>
    <row r="4096" spans="1:27" ht="15" customHeight="1" x14ac:dyDescent="0.25">
      <c r="A4096" s="4" t="s">
        <v>4443</v>
      </c>
      <c r="B4096" s="4" t="s">
        <v>1157</v>
      </c>
      <c r="C4096" s="4" t="s">
        <v>59</v>
      </c>
      <c r="D4096" s="4" t="s">
        <v>52</v>
      </c>
      <c r="E4096" s="4">
        <v>34</v>
      </c>
      <c r="F4096" s="4">
        <v>5.7</v>
      </c>
      <c r="G4096" s="4">
        <v>18.3</v>
      </c>
      <c r="H4096" s="4">
        <v>2910</v>
      </c>
      <c r="I4096" s="4">
        <v>1</v>
      </c>
      <c r="J4096" s="4">
        <v>352</v>
      </c>
      <c r="K4096" s="4">
        <v>0</v>
      </c>
      <c r="L4096" s="4">
        <v>8</v>
      </c>
      <c r="M4096" s="4">
        <v>1</v>
      </c>
      <c r="N4096" s="4">
        <v>-9.1999999999999993</v>
      </c>
      <c r="O4096" s="4">
        <f t="shared" si="504"/>
        <v>2</v>
      </c>
      <c r="P4096" s="4">
        <f t="shared" si="505"/>
        <v>1</v>
      </c>
      <c r="Q4096" s="4">
        <f t="shared" si="506"/>
        <v>4</v>
      </c>
      <c r="R4096" s="4">
        <f t="shared" si="507"/>
        <v>7</v>
      </c>
      <c r="S4096" s="4">
        <f t="shared" si="508"/>
        <v>63</v>
      </c>
      <c r="T4096" s="4" t="str">
        <f t="shared" si="509"/>
        <v>C - Entwicklungspotenzial</v>
      </c>
      <c r="U4096" s="4">
        <f>ROUND(((E4096-Hilfswerte!$B$20)/Hilfswerte!$B$21)+((F4096-Hilfswerte!$B$22)/Hilfswerte!$B$23)+((G4096-Hilfswerte!$B$24)/Hilfswerte!$B$25)+0.1*INDEX(Hilfswerte!$B$4:$B$15,MATCH(C4096,Hilfswerte!$A$4:$A$15,0)),2)</f>
        <v>0.44</v>
      </c>
      <c r="V4096" s="4">
        <f>ROUND(SQRT((((E4096-Hilfswerte!$B$20)/Hilfswerte!$B$21)-Hilfswerte!$B$28)^2+(((F4096-Hilfswerte!$B$22)/Hilfswerte!$B$23)-Hilfswerte!$B$29)^2+(((G4096-Hilfswerte!$B$24)/Hilfswerte!$B$25)-Hilfswerte!$B$30)^2),3)</f>
        <v>1.387</v>
      </c>
      <c r="W4096" s="4">
        <f>ROUND(E4096*Hilfswerte!$B$31,0)</f>
        <v>6989</v>
      </c>
      <c r="X4096" s="4">
        <f t="shared" si="510"/>
        <v>4079</v>
      </c>
      <c r="Y4096" s="4" t="str">
        <f>IF(T4096="A - Top-Kunde","bereits Top-Kunde",IF(AND(V4096&lt;=Hilfswerte!$B$34,H4096&lt;0.5*W4096),"Hoch",IF(AND(V4096&lt;=Hilfswerte!$B$35,H4096&lt;0.7*W4096),"Mittel","Niedrig")))</f>
        <v>Niedrig</v>
      </c>
      <c r="Z4096" s="4">
        <f t="shared" si="511"/>
        <v>22.9</v>
      </c>
      <c r="AA4096" s="4" t="str">
        <f>IF(J4096&gt;365,"Bereits abgewandert (Segment D)",IF(Z4096&gt;=Hilfswerte!$B$38,"Rot - akut gefaehrdet",IF(Z4096&gt;=Hilfswerte!$B$39,"Gelb - beobachten","Gruen - stabil")))</f>
        <v>Rot - akut gefaehrdet</v>
      </c>
    </row>
    <row r="4097" spans="1:27" ht="15" customHeight="1" x14ac:dyDescent="0.25">
      <c r="A4097" s="4" t="s">
        <v>4444</v>
      </c>
      <c r="B4097" s="4" t="s">
        <v>192</v>
      </c>
      <c r="C4097" s="4" t="s">
        <v>89</v>
      </c>
      <c r="D4097" s="4" t="s">
        <v>30</v>
      </c>
      <c r="E4097" s="4">
        <v>56</v>
      </c>
      <c r="F4097" s="4">
        <v>9</v>
      </c>
      <c r="G4097" s="4">
        <v>9.6999999999999993</v>
      </c>
      <c r="H4097" s="4">
        <v>4229</v>
      </c>
      <c r="I4097" s="4">
        <v>6</v>
      </c>
      <c r="J4097" s="4">
        <v>82</v>
      </c>
      <c r="K4097" s="4">
        <v>0</v>
      </c>
      <c r="L4097" s="4">
        <v>-4</v>
      </c>
      <c r="M4097" s="4">
        <v>3</v>
      </c>
      <c r="N4097" s="4">
        <v>2.8</v>
      </c>
      <c r="O4097" s="4">
        <f t="shared" si="504"/>
        <v>4</v>
      </c>
      <c r="P4097" s="4">
        <f t="shared" si="505"/>
        <v>5</v>
      </c>
      <c r="Q4097" s="4">
        <f t="shared" si="506"/>
        <v>4</v>
      </c>
      <c r="R4097" s="4">
        <f t="shared" si="507"/>
        <v>13</v>
      </c>
      <c r="S4097" s="4">
        <f t="shared" si="508"/>
        <v>131.4</v>
      </c>
      <c r="T4097" s="4" t="str">
        <f t="shared" si="509"/>
        <v>A - Top-Kunde</v>
      </c>
      <c r="U4097" s="4">
        <f>ROUND(((E4097-Hilfswerte!$B$20)/Hilfswerte!$B$21)+((F4097-Hilfswerte!$B$22)/Hilfswerte!$B$23)+((G4097-Hilfswerte!$B$24)/Hilfswerte!$B$25)+0.1*INDEX(Hilfswerte!$B$4:$B$15,MATCH(C4097,Hilfswerte!$A$4:$A$15,0)),2)</f>
        <v>-0.4</v>
      </c>
      <c r="V4097" s="4">
        <f>ROUND(SQRT((((E4097-Hilfswerte!$B$20)/Hilfswerte!$B$21)-Hilfswerte!$B$28)^2+(((F4097-Hilfswerte!$B$22)/Hilfswerte!$B$23)-Hilfswerte!$B$29)^2+(((G4097-Hilfswerte!$B$24)/Hilfswerte!$B$25)-Hilfswerte!$B$30)^2),3)</f>
        <v>0.74299999999999999</v>
      </c>
      <c r="W4097" s="4">
        <f>ROUND(E4097*Hilfswerte!$B$31,0)</f>
        <v>11511</v>
      </c>
      <c r="X4097" s="4">
        <f t="shared" si="510"/>
        <v>7282</v>
      </c>
      <c r="Y4097" s="4" t="str">
        <f>IF(T4097="A - Top-Kunde","bereits Top-Kunde",IF(AND(V4097&lt;=Hilfswerte!$B$34,H4097&lt;0.5*W4097),"Hoch",IF(AND(V4097&lt;=Hilfswerte!$B$35,H4097&lt;0.7*W4097),"Mittel","Niedrig")))</f>
        <v>bereits Top-Kunde</v>
      </c>
      <c r="Z4097" s="4">
        <f t="shared" si="511"/>
        <v>4.0999999999999996</v>
      </c>
      <c r="AA4097" s="4" t="str">
        <f>IF(J4097&gt;365,"Bereits abgewandert (Segment D)",IF(Z4097&gt;=Hilfswerte!$B$38,"Rot - akut gefaehrdet",IF(Z4097&gt;=Hilfswerte!$B$39,"Gelb - beobachten","Gruen - stabil")))</f>
        <v>Gruen - stabil</v>
      </c>
    </row>
    <row r="4098" spans="1:27" ht="15" customHeight="1" x14ac:dyDescent="0.25">
      <c r="A4098" s="4" t="s">
        <v>4445</v>
      </c>
      <c r="B4098" s="4" t="s">
        <v>95</v>
      </c>
      <c r="C4098" s="4" t="s">
        <v>84</v>
      </c>
      <c r="D4098" s="4" t="s">
        <v>122</v>
      </c>
      <c r="E4098" s="4">
        <v>109</v>
      </c>
      <c r="F4098" s="4">
        <v>27.2</v>
      </c>
      <c r="G4098" s="4">
        <v>18</v>
      </c>
      <c r="H4098" s="4">
        <v>18814</v>
      </c>
      <c r="I4098" s="4">
        <v>2</v>
      </c>
      <c r="J4098" s="4">
        <v>313</v>
      </c>
      <c r="K4098" s="4">
        <v>0</v>
      </c>
      <c r="L4098" s="4">
        <v>-5</v>
      </c>
      <c r="M4098" s="4">
        <v>2</v>
      </c>
      <c r="N4098" s="4">
        <v>15.4</v>
      </c>
      <c r="O4098" s="4">
        <f t="shared" ref="O4098:O4161" si="512">IF(J4098&gt;365,1,IF(J4098&lt;=30,5,IF(J4098&lt;=90,4,IF(J4098&lt;=180,3,2))))</f>
        <v>2</v>
      </c>
      <c r="P4098" s="4">
        <f t="shared" ref="P4098:P4161" si="513">IF(I4098&gt;=5,5,IF(I4098&gt;=4,4,IF(I4098&gt;=3,3,IF(I4098&gt;=2,2,1))))</f>
        <v>2</v>
      </c>
      <c r="Q4098" s="4">
        <f t="shared" ref="Q4098:Q4161" si="514">IF(H4098&gt;=7500,5,IF(H4098&gt;=2500,4,IF(H4098&gt;=1000,3,IF(H4098&gt;=1,2,1))))</f>
        <v>5</v>
      </c>
      <c r="R4098" s="4">
        <f t="shared" ref="R4098:R4161" si="515">O4098+P4098+Q4098</f>
        <v>9</v>
      </c>
      <c r="S4098" s="4">
        <f t="shared" ref="S4098:S4161" si="516">ROUND(10*R4098+0.5*N4098-6*K4098-0.3*MAX(0,L4098),1)</f>
        <v>97.7</v>
      </c>
      <c r="T4098" s="4" t="str">
        <f t="shared" ref="T4098:T4161" si="517">IF(J4098&gt;365,"D - Abwanderungsrisiko",IF(S4098&gt;=125,"A - Top-Kunde",IF(S4098&gt;=105,"B - Kernkunde","C - Entwicklungspotenzial")))</f>
        <v>C - Entwicklungspotenzial</v>
      </c>
      <c r="U4098" s="4">
        <f>ROUND(((E4098-Hilfswerte!$B$20)/Hilfswerte!$B$21)+((F4098-Hilfswerte!$B$22)/Hilfswerte!$B$23)+((G4098-Hilfswerte!$B$24)/Hilfswerte!$B$25)+0.1*INDEX(Hilfswerte!$B$4:$B$15,MATCH(C4098,Hilfswerte!$A$4:$A$15,0)),2)</f>
        <v>1.18</v>
      </c>
      <c r="V4098" s="4">
        <f>ROUND(SQRT((((E4098-Hilfswerte!$B$20)/Hilfswerte!$B$21)-Hilfswerte!$B$28)^2+(((F4098-Hilfswerte!$B$22)/Hilfswerte!$B$23)-Hilfswerte!$B$29)^2+(((G4098-Hilfswerte!$B$24)/Hilfswerte!$B$25)-Hilfswerte!$B$30)^2),3)</f>
        <v>1.1220000000000001</v>
      </c>
      <c r="W4098" s="4">
        <f>ROUND(E4098*Hilfswerte!$B$31,0)</f>
        <v>22405</v>
      </c>
      <c r="X4098" s="4">
        <f t="shared" ref="X4098:X4161" si="518">MAX(0,W4098-H4098)</f>
        <v>3591</v>
      </c>
      <c r="Y4098" s="4" t="str">
        <f>IF(T4098="A - Top-Kunde","bereits Top-Kunde",IF(AND(V4098&lt;=Hilfswerte!$B$34,H4098&lt;0.5*W4098),"Hoch",IF(AND(V4098&lt;=Hilfswerte!$B$35,H4098&lt;0.7*W4098),"Mittel","Niedrig")))</f>
        <v>Niedrig</v>
      </c>
      <c r="Z4098" s="4">
        <f t="shared" ref="Z4098:Z4161" si="519">ROUND(0.4*MAX(0,-N4098)+3*K4098+0.2*MAX(0,L4098)+0.05*J4098,1)</f>
        <v>15.7</v>
      </c>
      <c r="AA4098" s="4" t="str">
        <f>IF(J4098&gt;365,"Bereits abgewandert (Segment D)",IF(Z4098&gt;=Hilfswerte!$B$38,"Rot - akut gefaehrdet",IF(Z4098&gt;=Hilfswerte!$B$39,"Gelb - beobachten","Gruen - stabil")))</f>
        <v>Gelb - beobachten</v>
      </c>
    </row>
    <row r="4099" spans="1:27" ht="15" customHeight="1" x14ac:dyDescent="0.25">
      <c r="A4099" s="4" t="s">
        <v>4446</v>
      </c>
      <c r="B4099" s="4" t="s">
        <v>304</v>
      </c>
      <c r="C4099" s="4" t="s">
        <v>55</v>
      </c>
      <c r="D4099" s="4" t="s">
        <v>30</v>
      </c>
      <c r="E4099" s="4">
        <v>50</v>
      </c>
      <c r="F4099" s="4">
        <v>8.4</v>
      </c>
      <c r="G4099" s="4">
        <v>6.7</v>
      </c>
      <c r="H4099" s="4">
        <v>838</v>
      </c>
      <c r="I4099" s="4">
        <v>4</v>
      </c>
      <c r="J4099" s="4">
        <v>74</v>
      </c>
      <c r="K4099" s="4">
        <v>1</v>
      </c>
      <c r="L4099" s="4">
        <v>12</v>
      </c>
      <c r="M4099" s="4">
        <v>6</v>
      </c>
      <c r="N4099" s="4">
        <v>18.600000000000001</v>
      </c>
      <c r="O4099" s="4">
        <f t="shared" si="512"/>
        <v>4</v>
      </c>
      <c r="P4099" s="4">
        <f t="shared" si="513"/>
        <v>4</v>
      </c>
      <c r="Q4099" s="4">
        <f t="shared" si="514"/>
        <v>2</v>
      </c>
      <c r="R4099" s="4">
        <f t="shared" si="515"/>
        <v>10</v>
      </c>
      <c r="S4099" s="4">
        <f t="shared" si="516"/>
        <v>99.7</v>
      </c>
      <c r="T4099" s="4" t="str">
        <f t="shared" si="517"/>
        <v>C - Entwicklungspotenzial</v>
      </c>
      <c r="U4099" s="4">
        <f>ROUND(((E4099-Hilfswerte!$B$20)/Hilfswerte!$B$21)+((F4099-Hilfswerte!$B$22)/Hilfswerte!$B$23)+((G4099-Hilfswerte!$B$24)/Hilfswerte!$B$25)+0.1*INDEX(Hilfswerte!$B$4:$B$15,MATCH(C4099,Hilfswerte!$A$4:$A$15,0)),2)</f>
        <v>-0.92</v>
      </c>
      <c r="V4099" s="4">
        <f>ROUND(SQRT((((E4099-Hilfswerte!$B$20)/Hilfswerte!$B$21)-Hilfswerte!$B$28)^2+(((F4099-Hilfswerte!$B$22)/Hilfswerte!$B$23)-Hilfswerte!$B$29)^2+(((G4099-Hilfswerte!$B$24)/Hilfswerte!$B$25)-Hilfswerte!$B$30)^2),3)</f>
        <v>1.0209999999999999</v>
      </c>
      <c r="W4099" s="4">
        <f>ROUND(E4099*Hilfswerte!$B$31,0)</f>
        <v>10277</v>
      </c>
      <c r="X4099" s="4">
        <f t="shared" si="518"/>
        <v>9439</v>
      </c>
      <c r="Y4099" s="4" t="str">
        <f>IF(T4099="A - Top-Kunde","bereits Top-Kunde",IF(AND(V4099&lt;=Hilfswerte!$B$34,H4099&lt;0.5*W4099),"Hoch",IF(AND(V4099&lt;=Hilfswerte!$B$35,H4099&lt;0.7*W4099),"Mittel","Niedrig")))</f>
        <v>Mittel</v>
      </c>
      <c r="Z4099" s="4">
        <f t="shared" si="519"/>
        <v>9.1</v>
      </c>
      <c r="AA4099" s="4" t="str">
        <f>IF(J4099&gt;365,"Bereits abgewandert (Segment D)",IF(Z4099&gt;=Hilfswerte!$B$38,"Rot - akut gefaehrdet",IF(Z4099&gt;=Hilfswerte!$B$39,"Gelb - beobachten","Gruen - stabil")))</f>
        <v>Gruen - stabil</v>
      </c>
    </row>
    <row r="4100" spans="1:27" ht="15" customHeight="1" x14ac:dyDescent="0.25">
      <c r="A4100" s="4" t="s">
        <v>4447</v>
      </c>
      <c r="B4100" s="4" t="s">
        <v>1304</v>
      </c>
      <c r="C4100" s="4" t="s">
        <v>47</v>
      </c>
      <c r="D4100" s="4" t="s">
        <v>48</v>
      </c>
      <c r="E4100" s="4">
        <v>202</v>
      </c>
      <c r="F4100" s="4">
        <v>56.7</v>
      </c>
      <c r="G4100" s="4">
        <v>19.3</v>
      </c>
      <c r="H4100" s="4">
        <v>6097</v>
      </c>
      <c r="I4100" s="4">
        <v>1</v>
      </c>
      <c r="J4100" s="4">
        <v>90</v>
      </c>
      <c r="K4100" s="4">
        <v>0</v>
      </c>
      <c r="L4100" s="4">
        <v>-5</v>
      </c>
      <c r="M4100" s="4">
        <v>2</v>
      </c>
      <c r="N4100" s="4">
        <v>9.1</v>
      </c>
      <c r="O4100" s="4">
        <f t="shared" si="512"/>
        <v>4</v>
      </c>
      <c r="P4100" s="4">
        <f t="shared" si="513"/>
        <v>1</v>
      </c>
      <c r="Q4100" s="4">
        <f t="shared" si="514"/>
        <v>4</v>
      </c>
      <c r="R4100" s="4">
        <f t="shared" si="515"/>
        <v>9</v>
      </c>
      <c r="S4100" s="4">
        <f t="shared" si="516"/>
        <v>94.6</v>
      </c>
      <c r="T4100" s="4" t="str">
        <f t="shared" si="517"/>
        <v>C - Entwicklungspotenzial</v>
      </c>
      <c r="U4100" s="4">
        <f>ROUND(((E4100-Hilfswerte!$B$20)/Hilfswerte!$B$21)+((F4100-Hilfswerte!$B$22)/Hilfswerte!$B$23)+((G4100-Hilfswerte!$B$24)/Hilfswerte!$B$25)+0.1*INDEX(Hilfswerte!$B$4:$B$15,MATCH(C4100,Hilfswerte!$A$4:$A$15,0)),2)</f>
        <v>2.4</v>
      </c>
      <c r="V4100" s="4">
        <f>ROUND(SQRT((((E4100-Hilfswerte!$B$20)/Hilfswerte!$B$21)-Hilfswerte!$B$28)^2+(((F4100-Hilfswerte!$B$22)/Hilfswerte!$B$23)-Hilfswerte!$B$29)^2+(((G4100-Hilfswerte!$B$24)/Hilfswerte!$B$25)-Hilfswerte!$B$30)^2),3)</f>
        <v>1.3380000000000001</v>
      </c>
      <c r="W4100" s="4">
        <f>ROUND(E4100*Hilfswerte!$B$31,0)</f>
        <v>41520</v>
      </c>
      <c r="X4100" s="4">
        <f t="shared" si="518"/>
        <v>35423</v>
      </c>
      <c r="Y4100" s="4" t="str">
        <f>IF(T4100="A - Top-Kunde","bereits Top-Kunde",IF(AND(V4100&lt;=Hilfswerte!$B$34,H4100&lt;0.5*W4100),"Hoch",IF(AND(V4100&lt;=Hilfswerte!$B$35,H4100&lt;0.7*W4100),"Mittel","Niedrig")))</f>
        <v>Niedrig</v>
      </c>
      <c r="Z4100" s="4">
        <f t="shared" si="519"/>
        <v>4.5</v>
      </c>
      <c r="AA4100" s="4" t="str">
        <f>IF(J4100&gt;365,"Bereits abgewandert (Segment D)",IF(Z4100&gt;=Hilfswerte!$B$38,"Rot - akut gefaehrdet",IF(Z4100&gt;=Hilfswerte!$B$39,"Gelb - beobachten","Gruen - stabil")))</f>
        <v>Gruen - stabil</v>
      </c>
    </row>
    <row r="4101" spans="1:27" ht="15" customHeight="1" x14ac:dyDescent="0.25">
      <c r="A4101" s="4" t="s">
        <v>4448</v>
      </c>
      <c r="B4101" s="4" t="s">
        <v>587</v>
      </c>
      <c r="C4101" s="4" t="s">
        <v>84</v>
      </c>
      <c r="D4101" s="4" t="s">
        <v>30</v>
      </c>
      <c r="E4101" s="4">
        <v>23</v>
      </c>
      <c r="F4101" s="4">
        <v>4.2</v>
      </c>
      <c r="G4101" s="4">
        <v>20.7</v>
      </c>
      <c r="H4101" s="4">
        <v>1059</v>
      </c>
      <c r="I4101" s="4">
        <v>2</v>
      </c>
      <c r="J4101" s="4">
        <v>33</v>
      </c>
      <c r="K4101" s="4">
        <v>0</v>
      </c>
      <c r="L4101" s="4">
        <v>4</v>
      </c>
      <c r="M4101" s="4">
        <v>2</v>
      </c>
      <c r="N4101" s="4">
        <v>1.9</v>
      </c>
      <c r="O4101" s="4">
        <f t="shared" si="512"/>
        <v>4</v>
      </c>
      <c r="P4101" s="4">
        <f t="shared" si="513"/>
        <v>2</v>
      </c>
      <c r="Q4101" s="4">
        <f t="shared" si="514"/>
        <v>3</v>
      </c>
      <c r="R4101" s="4">
        <f t="shared" si="515"/>
        <v>9</v>
      </c>
      <c r="S4101" s="4">
        <f t="shared" si="516"/>
        <v>89.8</v>
      </c>
      <c r="T4101" s="4" t="str">
        <f t="shared" si="517"/>
        <v>C - Entwicklungspotenzial</v>
      </c>
      <c r="U4101" s="4">
        <f>ROUND(((E4101-Hilfswerte!$B$20)/Hilfswerte!$B$21)+((F4101-Hilfswerte!$B$22)/Hilfswerte!$B$23)+((G4101-Hilfswerte!$B$24)/Hilfswerte!$B$25)+0.1*INDEX(Hilfswerte!$B$4:$B$15,MATCH(C4101,Hilfswerte!$A$4:$A$15,0)),2)</f>
        <v>0.82</v>
      </c>
      <c r="V4101" s="4">
        <f>ROUND(SQRT((((E4101-Hilfswerte!$B$20)/Hilfswerte!$B$21)-Hilfswerte!$B$28)^2+(((F4101-Hilfswerte!$B$22)/Hilfswerte!$B$23)-Hilfswerte!$B$29)^2+(((G4101-Hilfswerte!$B$24)/Hilfswerte!$B$25)-Hilfswerte!$B$30)^2),3)</f>
        <v>1.736</v>
      </c>
      <c r="W4101" s="4">
        <f>ROUND(E4101*Hilfswerte!$B$31,0)</f>
        <v>4728</v>
      </c>
      <c r="X4101" s="4">
        <f t="shared" si="518"/>
        <v>3669</v>
      </c>
      <c r="Y4101" s="4" t="str">
        <f>IF(T4101="A - Top-Kunde","bereits Top-Kunde",IF(AND(V4101&lt;=Hilfswerte!$B$34,H4101&lt;0.5*W4101),"Hoch",IF(AND(V4101&lt;=Hilfswerte!$B$35,H4101&lt;0.7*W4101),"Mittel","Niedrig")))</f>
        <v>Niedrig</v>
      </c>
      <c r="Z4101" s="4">
        <f t="shared" si="519"/>
        <v>2.5</v>
      </c>
      <c r="AA4101" s="4" t="str">
        <f>IF(J4101&gt;365,"Bereits abgewandert (Segment D)",IF(Z4101&gt;=Hilfswerte!$B$38,"Rot - akut gefaehrdet",IF(Z4101&gt;=Hilfswerte!$B$39,"Gelb - beobachten","Gruen - stabil")))</f>
        <v>Gruen - stabil</v>
      </c>
    </row>
    <row r="4102" spans="1:27" ht="15" customHeight="1" x14ac:dyDescent="0.25">
      <c r="A4102" s="4" t="s">
        <v>4449</v>
      </c>
      <c r="B4102" s="4" t="s">
        <v>836</v>
      </c>
      <c r="C4102" s="4" t="s">
        <v>29</v>
      </c>
      <c r="D4102" s="4" t="s">
        <v>30</v>
      </c>
      <c r="E4102" s="4">
        <v>10</v>
      </c>
      <c r="F4102" s="4">
        <v>2.1</v>
      </c>
      <c r="G4102" s="4">
        <v>12.2</v>
      </c>
      <c r="H4102" s="4">
        <v>139</v>
      </c>
      <c r="I4102" s="4">
        <v>1</v>
      </c>
      <c r="J4102" s="4">
        <v>365</v>
      </c>
      <c r="K4102" s="4">
        <v>0</v>
      </c>
      <c r="L4102" s="4">
        <v>25</v>
      </c>
      <c r="M4102" s="4">
        <v>3</v>
      </c>
      <c r="N4102" s="4">
        <v>-12.8</v>
      </c>
      <c r="O4102" s="4">
        <f t="shared" si="512"/>
        <v>2</v>
      </c>
      <c r="P4102" s="4">
        <f t="shared" si="513"/>
        <v>1</v>
      </c>
      <c r="Q4102" s="4">
        <f t="shared" si="514"/>
        <v>2</v>
      </c>
      <c r="R4102" s="4">
        <f t="shared" si="515"/>
        <v>5</v>
      </c>
      <c r="S4102" s="4">
        <f t="shared" si="516"/>
        <v>36.1</v>
      </c>
      <c r="T4102" s="4" t="str">
        <f t="shared" si="517"/>
        <v>C - Entwicklungspotenzial</v>
      </c>
      <c r="U4102" s="4">
        <f>ROUND(((E4102-Hilfswerte!$B$20)/Hilfswerte!$B$21)+((F4102-Hilfswerte!$B$22)/Hilfswerte!$B$23)+((G4102-Hilfswerte!$B$24)/Hilfswerte!$B$25)+0.1*INDEX(Hilfswerte!$B$4:$B$15,MATCH(C4102,Hilfswerte!$A$4:$A$15,0)),2)</f>
        <v>-0.35</v>
      </c>
      <c r="V4102" s="4">
        <f>ROUND(SQRT((((E4102-Hilfswerte!$B$20)/Hilfswerte!$B$21)-Hilfswerte!$B$28)^2+(((F4102-Hilfswerte!$B$22)/Hilfswerte!$B$23)-Hilfswerte!$B$29)^2+(((G4102-Hilfswerte!$B$24)/Hilfswerte!$B$25)-Hilfswerte!$B$30)^2),3)</f>
        <v>0.94299999999999995</v>
      </c>
      <c r="W4102" s="4">
        <f>ROUND(E4102*Hilfswerte!$B$31,0)</f>
        <v>2055</v>
      </c>
      <c r="X4102" s="4">
        <f t="shared" si="518"/>
        <v>1916</v>
      </c>
      <c r="Y4102" s="4" t="str">
        <f>IF(T4102="A - Top-Kunde","bereits Top-Kunde",IF(AND(V4102&lt;=Hilfswerte!$B$34,H4102&lt;0.5*W4102),"Hoch",IF(AND(V4102&lt;=Hilfswerte!$B$35,H4102&lt;0.7*W4102),"Mittel","Niedrig")))</f>
        <v>Mittel</v>
      </c>
      <c r="Z4102" s="4">
        <f t="shared" si="519"/>
        <v>28.4</v>
      </c>
      <c r="AA4102" s="4" t="str">
        <f>IF(J4102&gt;365,"Bereits abgewandert (Segment D)",IF(Z4102&gt;=Hilfswerte!$B$38,"Rot - akut gefaehrdet",IF(Z4102&gt;=Hilfswerte!$B$39,"Gelb - beobachten","Gruen - stabil")))</f>
        <v>Rot - akut gefaehrdet</v>
      </c>
    </row>
    <row r="4103" spans="1:27" ht="15" customHeight="1" x14ac:dyDescent="0.25">
      <c r="A4103" s="4" t="s">
        <v>4450</v>
      </c>
      <c r="B4103" s="4" t="s">
        <v>114</v>
      </c>
      <c r="C4103" s="4" t="s">
        <v>62</v>
      </c>
      <c r="D4103" s="4" t="s">
        <v>30</v>
      </c>
      <c r="E4103" s="4">
        <v>71</v>
      </c>
      <c r="F4103" s="4">
        <v>12</v>
      </c>
      <c r="G4103" s="4">
        <v>19.7</v>
      </c>
      <c r="H4103" s="4">
        <v>1832</v>
      </c>
      <c r="I4103" s="4">
        <v>1</v>
      </c>
      <c r="J4103" s="4">
        <v>245</v>
      </c>
      <c r="K4103" s="4">
        <v>0</v>
      </c>
      <c r="L4103" s="4">
        <v>4</v>
      </c>
      <c r="M4103" s="4">
        <v>6</v>
      </c>
      <c r="N4103" s="4">
        <v>21.9</v>
      </c>
      <c r="O4103" s="4">
        <f t="shared" si="512"/>
        <v>2</v>
      </c>
      <c r="P4103" s="4">
        <f t="shared" si="513"/>
        <v>1</v>
      </c>
      <c r="Q4103" s="4">
        <f t="shared" si="514"/>
        <v>3</v>
      </c>
      <c r="R4103" s="4">
        <f t="shared" si="515"/>
        <v>6</v>
      </c>
      <c r="S4103" s="4">
        <f t="shared" si="516"/>
        <v>69.8</v>
      </c>
      <c r="T4103" s="4" t="str">
        <f t="shared" si="517"/>
        <v>C - Entwicklungspotenzial</v>
      </c>
      <c r="U4103" s="4">
        <f>ROUND(((E4103-Hilfswerte!$B$20)/Hilfswerte!$B$21)+((F4103-Hilfswerte!$B$22)/Hilfswerte!$B$23)+((G4103-Hilfswerte!$B$24)/Hilfswerte!$B$25)+0.1*INDEX(Hilfswerte!$B$4:$B$15,MATCH(C4103,Hilfswerte!$A$4:$A$15,0)),2)</f>
        <v>1.43</v>
      </c>
      <c r="V4103" s="4">
        <f>ROUND(SQRT((((E4103-Hilfswerte!$B$20)/Hilfswerte!$B$21)-Hilfswerte!$B$28)^2+(((F4103-Hilfswerte!$B$22)/Hilfswerte!$B$23)-Hilfswerte!$B$29)^2+(((G4103-Hilfswerte!$B$24)/Hilfswerte!$B$25)-Hilfswerte!$B$30)^2),3)</f>
        <v>1.484</v>
      </c>
      <c r="W4103" s="4">
        <f>ROUND(E4103*Hilfswerte!$B$31,0)</f>
        <v>14594</v>
      </c>
      <c r="X4103" s="4">
        <f t="shared" si="518"/>
        <v>12762</v>
      </c>
      <c r="Y4103" s="4" t="str">
        <f>IF(T4103="A - Top-Kunde","bereits Top-Kunde",IF(AND(V4103&lt;=Hilfswerte!$B$34,H4103&lt;0.5*W4103),"Hoch",IF(AND(V4103&lt;=Hilfswerte!$B$35,H4103&lt;0.7*W4103),"Mittel","Niedrig")))</f>
        <v>Niedrig</v>
      </c>
      <c r="Z4103" s="4">
        <f t="shared" si="519"/>
        <v>13.1</v>
      </c>
      <c r="AA4103" s="4" t="str">
        <f>IF(J4103&gt;365,"Bereits abgewandert (Segment D)",IF(Z4103&gt;=Hilfswerte!$B$38,"Rot - akut gefaehrdet",IF(Z4103&gt;=Hilfswerte!$B$39,"Gelb - beobachten","Gruen - stabil")))</f>
        <v>Gruen - stabil</v>
      </c>
    </row>
    <row r="4104" spans="1:27" ht="15" customHeight="1" x14ac:dyDescent="0.25">
      <c r="A4104" s="4" t="s">
        <v>4451</v>
      </c>
      <c r="B4104" s="4" t="s">
        <v>795</v>
      </c>
      <c r="C4104" s="4" t="s">
        <v>84</v>
      </c>
      <c r="D4104" s="4" t="s">
        <v>30</v>
      </c>
      <c r="E4104" s="4">
        <v>17</v>
      </c>
      <c r="F4104" s="4">
        <v>5.3</v>
      </c>
      <c r="G4104" s="4">
        <v>13.8</v>
      </c>
      <c r="H4104" s="4">
        <v>1577</v>
      </c>
      <c r="I4104" s="4">
        <v>3</v>
      </c>
      <c r="J4104" s="4">
        <v>15</v>
      </c>
      <c r="K4104" s="4">
        <v>0</v>
      </c>
      <c r="L4104" s="4">
        <v>6</v>
      </c>
      <c r="M4104" s="4">
        <v>2</v>
      </c>
      <c r="N4104" s="4">
        <v>-24.4</v>
      </c>
      <c r="O4104" s="4">
        <f t="shared" si="512"/>
        <v>5</v>
      </c>
      <c r="P4104" s="4">
        <f t="shared" si="513"/>
        <v>3</v>
      </c>
      <c r="Q4104" s="4">
        <f t="shared" si="514"/>
        <v>3</v>
      </c>
      <c r="R4104" s="4">
        <f t="shared" si="515"/>
        <v>11</v>
      </c>
      <c r="S4104" s="4">
        <f t="shared" si="516"/>
        <v>96</v>
      </c>
      <c r="T4104" s="4" t="str">
        <f t="shared" si="517"/>
        <v>C - Entwicklungspotenzial</v>
      </c>
      <c r="U4104" s="4">
        <f>ROUND(((E4104-Hilfswerte!$B$20)/Hilfswerte!$B$21)+((F4104-Hilfswerte!$B$22)/Hilfswerte!$B$23)+((G4104-Hilfswerte!$B$24)/Hilfswerte!$B$25)+0.1*INDEX(Hilfswerte!$B$4:$B$15,MATCH(C4104,Hilfswerte!$A$4:$A$15,0)),2)</f>
        <v>-0.28000000000000003</v>
      </c>
      <c r="V4104" s="4">
        <f>ROUND(SQRT((((E4104-Hilfswerte!$B$20)/Hilfswerte!$B$21)-Hilfswerte!$B$28)^2+(((F4104-Hilfswerte!$B$22)/Hilfswerte!$B$23)-Hilfswerte!$B$29)^2+(((G4104-Hilfswerte!$B$24)/Hilfswerte!$B$25)-Hilfswerte!$B$30)^2),3)</f>
        <v>0.96099999999999997</v>
      </c>
      <c r="W4104" s="4">
        <f>ROUND(E4104*Hilfswerte!$B$31,0)</f>
        <v>3494</v>
      </c>
      <c r="X4104" s="4">
        <f t="shared" si="518"/>
        <v>1917</v>
      </c>
      <c r="Y4104" s="4" t="str">
        <f>IF(T4104="A - Top-Kunde","bereits Top-Kunde",IF(AND(V4104&lt;=Hilfswerte!$B$34,H4104&lt;0.5*W4104),"Hoch",IF(AND(V4104&lt;=Hilfswerte!$B$35,H4104&lt;0.7*W4104),"Mittel","Niedrig")))</f>
        <v>Mittel</v>
      </c>
      <c r="Z4104" s="4">
        <f t="shared" si="519"/>
        <v>11.7</v>
      </c>
      <c r="AA4104" s="4" t="str">
        <f>IF(J4104&gt;365,"Bereits abgewandert (Segment D)",IF(Z4104&gt;=Hilfswerte!$B$38,"Rot - akut gefaehrdet",IF(Z4104&gt;=Hilfswerte!$B$39,"Gelb - beobachten","Gruen - stabil")))</f>
        <v>Gruen - stabil</v>
      </c>
    </row>
    <row r="4105" spans="1:27" ht="15" customHeight="1" x14ac:dyDescent="0.25">
      <c r="A4105" s="4" t="s">
        <v>4452</v>
      </c>
      <c r="B4105" s="4" t="s">
        <v>698</v>
      </c>
      <c r="C4105" s="4" t="s">
        <v>62</v>
      </c>
      <c r="D4105" s="4" t="s">
        <v>106</v>
      </c>
      <c r="E4105" s="4">
        <v>3207</v>
      </c>
      <c r="F4105" s="4">
        <v>435.6</v>
      </c>
      <c r="G4105" s="4">
        <v>12.8</v>
      </c>
      <c r="H4105" s="4">
        <v>424805</v>
      </c>
      <c r="I4105" s="4">
        <v>1</v>
      </c>
      <c r="J4105" s="4">
        <v>225</v>
      </c>
      <c r="K4105" s="4">
        <v>0</v>
      </c>
      <c r="L4105" s="4">
        <v>14</v>
      </c>
      <c r="M4105" s="4">
        <v>4</v>
      </c>
      <c r="N4105" s="4">
        <v>11.5</v>
      </c>
      <c r="O4105" s="4">
        <f t="shared" si="512"/>
        <v>2</v>
      </c>
      <c r="P4105" s="4">
        <f t="shared" si="513"/>
        <v>1</v>
      </c>
      <c r="Q4105" s="4">
        <f t="shared" si="514"/>
        <v>5</v>
      </c>
      <c r="R4105" s="4">
        <f t="shared" si="515"/>
        <v>8</v>
      </c>
      <c r="S4105" s="4">
        <f t="shared" si="516"/>
        <v>81.599999999999994</v>
      </c>
      <c r="T4105" s="4" t="str">
        <f t="shared" si="517"/>
        <v>C - Entwicklungspotenzial</v>
      </c>
      <c r="U4105" s="4">
        <f>ROUND(((E4105-Hilfswerte!$B$20)/Hilfswerte!$B$21)+((F4105-Hilfswerte!$B$22)/Hilfswerte!$B$23)+((G4105-Hilfswerte!$B$24)/Hilfswerte!$B$25)+0.1*INDEX(Hilfswerte!$B$4:$B$15,MATCH(C4105,Hilfswerte!$A$4:$A$15,0)),2)</f>
        <v>21.38</v>
      </c>
      <c r="V4105" s="4">
        <f>ROUND(SQRT((((E4105-Hilfswerte!$B$20)/Hilfswerte!$B$21)-Hilfswerte!$B$28)^2+(((F4105-Hilfswerte!$B$22)/Hilfswerte!$B$23)-Hilfswerte!$B$29)^2+(((G4105-Hilfswerte!$B$24)/Hilfswerte!$B$25)-Hilfswerte!$B$30)^2),3)</f>
        <v>14.848000000000001</v>
      </c>
      <c r="W4105" s="4">
        <f>ROUND(E4105*Hilfswerte!$B$31,0)</f>
        <v>659187</v>
      </c>
      <c r="X4105" s="4">
        <f t="shared" si="518"/>
        <v>234382</v>
      </c>
      <c r="Y4105" s="4" t="str">
        <f>IF(T4105="A - Top-Kunde","bereits Top-Kunde",IF(AND(V4105&lt;=Hilfswerte!$B$34,H4105&lt;0.5*W4105),"Hoch",IF(AND(V4105&lt;=Hilfswerte!$B$35,H4105&lt;0.7*W4105),"Mittel","Niedrig")))</f>
        <v>Niedrig</v>
      </c>
      <c r="Z4105" s="4">
        <f t="shared" si="519"/>
        <v>14.1</v>
      </c>
      <c r="AA4105" s="4" t="str">
        <f>IF(J4105&gt;365,"Bereits abgewandert (Segment D)",IF(Z4105&gt;=Hilfswerte!$B$38,"Rot - akut gefaehrdet",IF(Z4105&gt;=Hilfswerte!$B$39,"Gelb - beobachten","Gruen - stabil")))</f>
        <v>Gelb - beobachten</v>
      </c>
    </row>
    <row r="4106" spans="1:27" ht="15" customHeight="1" x14ac:dyDescent="0.25">
      <c r="A4106" s="4" t="s">
        <v>4453</v>
      </c>
      <c r="B4106" s="4" t="s">
        <v>40</v>
      </c>
      <c r="C4106" s="4" t="s">
        <v>29</v>
      </c>
      <c r="D4106" s="4" t="s">
        <v>30</v>
      </c>
      <c r="E4106" s="4">
        <v>106</v>
      </c>
      <c r="F4106" s="4">
        <v>22.2</v>
      </c>
      <c r="G4106" s="4">
        <v>11</v>
      </c>
      <c r="H4106" s="4">
        <v>40479</v>
      </c>
      <c r="I4106" s="4">
        <v>4</v>
      </c>
      <c r="J4106" s="4">
        <v>7</v>
      </c>
      <c r="K4106" s="4">
        <v>0</v>
      </c>
      <c r="L4106" s="4">
        <v>22</v>
      </c>
      <c r="M4106" s="4">
        <v>1</v>
      </c>
      <c r="N4106" s="4">
        <v>1.7</v>
      </c>
      <c r="O4106" s="4">
        <f t="shared" si="512"/>
        <v>5</v>
      </c>
      <c r="P4106" s="4">
        <f t="shared" si="513"/>
        <v>4</v>
      </c>
      <c r="Q4106" s="4">
        <f t="shared" si="514"/>
        <v>5</v>
      </c>
      <c r="R4106" s="4">
        <f t="shared" si="515"/>
        <v>14</v>
      </c>
      <c r="S4106" s="4">
        <f t="shared" si="516"/>
        <v>134.30000000000001</v>
      </c>
      <c r="T4106" s="4" t="str">
        <f t="shared" si="517"/>
        <v>A - Top-Kunde</v>
      </c>
      <c r="U4106" s="4">
        <f>ROUND(((E4106-Hilfswerte!$B$20)/Hilfswerte!$B$21)+((F4106-Hilfswerte!$B$22)/Hilfswerte!$B$23)+((G4106-Hilfswerte!$B$24)/Hilfswerte!$B$25)+0.1*INDEX(Hilfswerte!$B$4:$B$15,MATCH(C4106,Hilfswerte!$A$4:$A$15,0)),2)</f>
        <v>0.23</v>
      </c>
      <c r="V4106" s="4">
        <f>ROUND(SQRT((((E4106-Hilfswerte!$B$20)/Hilfswerte!$B$21)-Hilfswerte!$B$28)^2+(((F4106-Hilfswerte!$B$22)/Hilfswerte!$B$23)-Hilfswerte!$B$29)^2+(((G4106-Hilfswerte!$B$24)/Hilfswerte!$B$25)-Hilfswerte!$B$30)^2),3)</f>
        <v>0.38400000000000001</v>
      </c>
      <c r="W4106" s="4">
        <f>ROUND(E4106*Hilfswerte!$B$31,0)</f>
        <v>21788</v>
      </c>
      <c r="X4106" s="4">
        <f t="shared" si="518"/>
        <v>0</v>
      </c>
      <c r="Y4106" s="4" t="str">
        <f>IF(T4106="A - Top-Kunde","bereits Top-Kunde",IF(AND(V4106&lt;=Hilfswerte!$B$34,H4106&lt;0.5*W4106),"Hoch",IF(AND(V4106&lt;=Hilfswerte!$B$35,H4106&lt;0.7*W4106),"Mittel","Niedrig")))</f>
        <v>bereits Top-Kunde</v>
      </c>
      <c r="Z4106" s="4">
        <f t="shared" si="519"/>
        <v>4.8</v>
      </c>
      <c r="AA4106" s="4" t="str">
        <f>IF(J4106&gt;365,"Bereits abgewandert (Segment D)",IF(Z4106&gt;=Hilfswerte!$B$38,"Rot - akut gefaehrdet",IF(Z4106&gt;=Hilfswerte!$B$39,"Gelb - beobachten","Gruen - stabil")))</f>
        <v>Gruen - stabil</v>
      </c>
    </row>
    <row r="4107" spans="1:27" ht="15" customHeight="1" x14ac:dyDescent="0.25">
      <c r="A4107" s="4" t="s">
        <v>4454</v>
      </c>
      <c r="B4107" s="4" t="s">
        <v>348</v>
      </c>
      <c r="C4107" s="4" t="s">
        <v>47</v>
      </c>
      <c r="D4107" s="4" t="s">
        <v>30</v>
      </c>
      <c r="E4107" s="4">
        <v>1141</v>
      </c>
      <c r="F4107" s="4">
        <v>182.5</v>
      </c>
      <c r="G4107" s="4">
        <v>13.2</v>
      </c>
      <c r="H4107" s="4">
        <v>0</v>
      </c>
      <c r="I4107" s="4">
        <v>0</v>
      </c>
      <c r="J4107" s="4">
        <v>908</v>
      </c>
      <c r="K4107" s="4">
        <v>0</v>
      </c>
      <c r="L4107" s="4">
        <v>4</v>
      </c>
      <c r="M4107" s="4">
        <v>0</v>
      </c>
      <c r="N4107" s="4">
        <v>-34.4</v>
      </c>
      <c r="O4107" s="4">
        <f t="shared" si="512"/>
        <v>1</v>
      </c>
      <c r="P4107" s="4">
        <f t="shared" si="513"/>
        <v>1</v>
      </c>
      <c r="Q4107" s="4">
        <f t="shared" si="514"/>
        <v>1</v>
      </c>
      <c r="R4107" s="4">
        <f t="shared" si="515"/>
        <v>3</v>
      </c>
      <c r="S4107" s="4">
        <f t="shared" si="516"/>
        <v>11.6</v>
      </c>
      <c r="T4107" s="4" t="str">
        <f t="shared" si="517"/>
        <v>D - Abwanderungsrisiko</v>
      </c>
      <c r="U4107" s="4">
        <f>ROUND(((E4107-Hilfswerte!$B$20)/Hilfswerte!$B$21)+((F4107-Hilfswerte!$B$22)/Hilfswerte!$B$23)+((G4107-Hilfswerte!$B$24)/Hilfswerte!$B$25)+0.1*INDEX(Hilfswerte!$B$4:$B$15,MATCH(C4107,Hilfswerte!$A$4:$A$15,0)),2)</f>
        <v>7.71</v>
      </c>
      <c r="V4107" s="4">
        <f>ROUND(SQRT((((E4107-Hilfswerte!$B$20)/Hilfswerte!$B$21)-Hilfswerte!$B$28)^2+(((F4107-Hilfswerte!$B$22)/Hilfswerte!$B$23)-Hilfswerte!$B$29)^2+(((G4107-Hilfswerte!$B$24)/Hilfswerte!$B$25)-Hilfswerte!$B$30)^2),3)</f>
        <v>4.9249999999999998</v>
      </c>
      <c r="W4107" s="4">
        <f>ROUND(E4107*Hilfswerte!$B$31,0)</f>
        <v>234528</v>
      </c>
      <c r="X4107" s="4">
        <f t="shared" si="518"/>
        <v>234528</v>
      </c>
      <c r="Y4107" s="4" t="str">
        <f>IF(T4107="A - Top-Kunde","bereits Top-Kunde",IF(AND(V4107&lt;=Hilfswerte!$B$34,H4107&lt;0.5*W4107),"Hoch",IF(AND(V4107&lt;=Hilfswerte!$B$35,H4107&lt;0.7*W4107),"Mittel","Niedrig")))</f>
        <v>Niedrig</v>
      </c>
      <c r="Z4107" s="4">
        <f t="shared" si="519"/>
        <v>60</v>
      </c>
      <c r="AA4107" s="4" t="str">
        <f>IF(J4107&gt;365,"Bereits abgewandert (Segment D)",IF(Z4107&gt;=Hilfswerte!$B$38,"Rot - akut gefaehrdet",IF(Z4107&gt;=Hilfswerte!$B$39,"Gelb - beobachten","Gruen - stabil")))</f>
        <v>Bereits abgewandert (Segment D)</v>
      </c>
    </row>
    <row r="4108" spans="1:27" ht="15" customHeight="1" x14ac:dyDescent="0.25">
      <c r="A4108" s="4" t="s">
        <v>4455</v>
      </c>
      <c r="B4108" s="4" t="s">
        <v>1315</v>
      </c>
      <c r="C4108" s="4" t="s">
        <v>55</v>
      </c>
      <c r="D4108" s="4" t="s">
        <v>30</v>
      </c>
      <c r="E4108" s="4">
        <v>276</v>
      </c>
      <c r="F4108" s="4">
        <v>45.6</v>
      </c>
      <c r="G4108" s="4">
        <v>17.600000000000001</v>
      </c>
      <c r="H4108" s="4">
        <v>0</v>
      </c>
      <c r="I4108" s="4">
        <v>0</v>
      </c>
      <c r="J4108" s="4">
        <v>979</v>
      </c>
      <c r="K4108" s="4">
        <v>0</v>
      </c>
      <c r="L4108" s="4">
        <v>11</v>
      </c>
      <c r="M4108" s="4">
        <v>0</v>
      </c>
      <c r="N4108" s="4">
        <v>-51.8</v>
      </c>
      <c r="O4108" s="4">
        <f t="shared" si="512"/>
        <v>1</v>
      </c>
      <c r="P4108" s="4">
        <f t="shared" si="513"/>
        <v>1</v>
      </c>
      <c r="Q4108" s="4">
        <f t="shared" si="514"/>
        <v>1</v>
      </c>
      <c r="R4108" s="4">
        <f t="shared" si="515"/>
        <v>3</v>
      </c>
      <c r="S4108" s="4">
        <f t="shared" si="516"/>
        <v>0.8</v>
      </c>
      <c r="T4108" s="4" t="str">
        <f t="shared" si="517"/>
        <v>D - Abwanderungsrisiko</v>
      </c>
      <c r="U4108" s="4">
        <f>ROUND(((E4108-Hilfswerte!$B$20)/Hilfswerte!$B$21)+((F4108-Hilfswerte!$B$22)/Hilfswerte!$B$23)+((G4108-Hilfswerte!$B$24)/Hilfswerte!$B$25)+0.1*INDEX(Hilfswerte!$B$4:$B$15,MATCH(C4108,Hilfswerte!$A$4:$A$15,0)),2)</f>
        <v>2.4500000000000002</v>
      </c>
      <c r="V4108" s="4">
        <f>ROUND(SQRT((((E4108-Hilfswerte!$B$20)/Hilfswerte!$B$21)-Hilfswerte!$B$28)^2+(((F4108-Hilfswerte!$B$22)/Hilfswerte!$B$23)-Hilfswerte!$B$29)^2+(((G4108-Hilfswerte!$B$24)/Hilfswerte!$B$25)-Hilfswerte!$B$30)^2),3)</f>
        <v>1.125</v>
      </c>
      <c r="W4108" s="4">
        <f>ROUND(E4108*Hilfswerte!$B$31,0)</f>
        <v>56731</v>
      </c>
      <c r="X4108" s="4">
        <f t="shared" si="518"/>
        <v>56731</v>
      </c>
      <c r="Y4108" s="4" t="str">
        <f>IF(T4108="A - Top-Kunde","bereits Top-Kunde",IF(AND(V4108&lt;=Hilfswerte!$B$34,H4108&lt;0.5*W4108),"Hoch",IF(AND(V4108&lt;=Hilfswerte!$B$35,H4108&lt;0.7*W4108),"Mittel","Niedrig")))</f>
        <v>Mittel</v>
      </c>
      <c r="Z4108" s="4">
        <f t="shared" si="519"/>
        <v>71.900000000000006</v>
      </c>
      <c r="AA4108" s="4" t="str">
        <f>IF(J4108&gt;365,"Bereits abgewandert (Segment D)",IF(Z4108&gt;=Hilfswerte!$B$38,"Rot - akut gefaehrdet",IF(Z4108&gt;=Hilfswerte!$B$39,"Gelb - beobachten","Gruen - stabil")))</f>
        <v>Bereits abgewandert (Segment D)</v>
      </c>
    </row>
    <row r="4109" spans="1:27" ht="15" customHeight="1" x14ac:dyDescent="0.25">
      <c r="A4109" s="4" t="s">
        <v>4456</v>
      </c>
      <c r="B4109" s="4" t="s">
        <v>514</v>
      </c>
      <c r="C4109" s="4" t="s">
        <v>74</v>
      </c>
      <c r="D4109" s="4" t="s">
        <v>30</v>
      </c>
      <c r="E4109" s="4">
        <v>34</v>
      </c>
      <c r="F4109" s="4">
        <v>4</v>
      </c>
      <c r="G4109" s="4">
        <v>9.1</v>
      </c>
      <c r="H4109" s="4">
        <v>737</v>
      </c>
      <c r="I4109" s="4">
        <v>3</v>
      </c>
      <c r="J4109" s="4">
        <v>357</v>
      </c>
      <c r="K4109" s="4">
        <v>0</v>
      </c>
      <c r="L4109" s="4">
        <v>24</v>
      </c>
      <c r="M4109" s="4">
        <v>2</v>
      </c>
      <c r="N4109" s="4">
        <v>-30.4</v>
      </c>
      <c r="O4109" s="4">
        <f t="shared" si="512"/>
        <v>2</v>
      </c>
      <c r="P4109" s="4">
        <f t="shared" si="513"/>
        <v>3</v>
      </c>
      <c r="Q4109" s="4">
        <f t="shared" si="514"/>
        <v>2</v>
      </c>
      <c r="R4109" s="4">
        <f t="shared" si="515"/>
        <v>7</v>
      </c>
      <c r="S4109" s="4">
        <f t="shared" si="516"/>
        <v>47.6</v>
      </c>
      <c r="T4109" s="4" t="str">
        <f t="shared" si="517"/>
        <v>C - Entwicklungspotenzial</v>
      </c>
      <c r="U4109" s="4">
        <f>ROUND(((E4109-Hilfswerte!$B$20)/Hilfswerte!$B$21)+((F4109-Hilfswerte!$B$22)/Hilfswerte!$B$23)+((G4109-Hilfswerte!$B$24)/Hilfswerte!$B$25)+0.1*INDEX(Hilfswerte!$B$4:$B$15,MATCH(C4109,Hilfswerte!$A$4:$A$15,0)),2)</f>
        <v>-1</v>
      </c>
      <c r="V4109" s="4">
        <f>ROUND(SQRT((((E4109-Hilfswerte!$B$20)/Hilfswerte!$B$21)-Hilfswerte!$B$28)^2+(((F4109-Hilfswerte!$B$22)/Hilfswerte!$B$23)-Hilfswerte!$B$29)^2+(((G4109-Hilfswerte!$B$24)/Hilfswerte!$B$25)-Hilfswerte!$B$30)^2),3)</f>
        <v>0.89800000000000002</v>
      </c>
      <c r="W4109" s="4">
        <f>ROUND(E4109*Hilfswerte!$B$31,0)</f>
        <v>6989</v>
      </c>
      <c r="X4109" s="4">
        <f t="shared" si="518"/>
        <v>6252</v>
      </c>
      <c r="Y4109" s="4" t="str">
        <f>IF(T4109="A - Top-Kunde","bereits Top-Kunde",IF(AND(V4109&lt;=Hilfswerte!$B$34,H4109&lt;0.5*W4109),"Hoch",IF(AND(V4109&lt;=Hilfswerte!$B$35,H4109&lt;0.7*W4109),"Mittel","Niedrig")))</f>
        <v>Mittel</v>
      </c>
      <c r="Z4109" s="4">
        <f t="shared" si="519"/>
        <v>34.799999999999997</v>
      </c>
      <c r="AA4109" s="4" t="str">
        <f>IF(J4109&gt;365,"Bereits abgewandert (Segment D)",IF(Z4109&gt;=Hilfswerte!$B$38,"Rot - akut gefaehrdet",IF(Z4109&gt;=Hilfswerte!$B$39,"Gelb - beobachten","Gruen - stabil")))</f>
        <v>Rot - akut gefaehrdet</v>
      </c>
    </row>
    <row r="4110" spans="1:27" ht="15" customHeight="1" x14ac:dyDescent="0.25">
      <c r="A4110" s="4" t="s">
        <v>4457</v>
      </c>
      <c r="B4110" s="4" t="s">
        <v>249</v>
      </c>
      <c r="C4110" s="4" t="s">
        <v>59</v>
      </c>
      <c r="D4110" s="4" t="s">
        <v>30</v>
      </c>
      <c r="E4110" s="4">
        <v>20</v>
      </c>
      <c r="F4110" s="4">
        <v>3.8</v>
      </c>
      <c r="G4110" s="4">
        <v>8.1</v>
      </c>
      <c r="H4110" s="4">
        <v>3548</v>
      </c>
      <c r="I4110" s="4">
        <v>5</v>
      </c>
      <c r="J4110" s="4">
        <v>2</v>
      </c>
      <c r="K4110" s="4">
        <v>1</v>
      </c>
      <c r="L4110" s="4">
        <v>21</v>
      </c>
      <c r="M4110" s="4">
        <v>3</v>
      </c>
      <c r="N4110" s="4">
        <v>-43.7</v>
      </c>
      <c r="O4110" s="4">
        <f t="shared" si="512"/>
        <v>5</v>
      </c>
      <c r="P4110" s="4">
        <f t="shared" si="513"/>
        <v>5</v>
      </c>
      <c r="Q4110" s="4">
        <f t="shared" si="514"/>
        <v>4</v>
      </c>
      <c r="R4110" s="4">
        <f t="shared" si="515"/>
        <v>14</v>
      </c>
      <c r="S4110" s="4">
        <f t="shared" si="516"/>
        <v>105.9</v>
      </c>
      <c r="T4110" s="4" t="str">
        <f t="shared" si="517"/>
        <v>B - Kernkunde</v>
      </c>
      <c r="U4110" s="4">
        <f>ROUND(((E4110-Hilfswerte!$B$20)/Hilfswerte!$B$21)+((F4110-Hilfswerte!$B$22)/Hilfswerte!$B$23)+((G4110-Hilfswerte!$B$24)/Hilfswerte!$B$25)+0.1*INDEX(Hilfswerte!$B$4:$B$15,MATCH(C4110,Hilfswerte!$A$4:$A$15,0)),2)</f>
        <v>-1.27</v>
      </c>
      <c r="V4110" s="4">
        <f>ROUND(SQRT((((E4110-Hilfswerte!$B$20)/Hilfswerte!$B$21)-Hilfswerte!$B$28)^2+(((F4110-Hilfswerte!$B$22)/Hilfswerte!$B$23)-Hilfswerte!$B$29)^2+(((G4110-Hilfswerte!$B$24)/Hilfswerte!$B$25)-Hilfswerte!$B$30)^2),3)</f>
        <v>1.0069999999999999</v>
      </c>
      <c r="W4110" s="4">
        <f>ROUND(E4110*Hilfswerte!$B$31,0)</f>
        <v>4111</v>
      </c>
      <c r="X4110" s="4">
        <f t="shared" si="518"/>
        <v>563</v>
      </c>
      <c r="Y4110" s="4" t="str">
        <f>IF(T4110="A - Top-Kunde","bereits Top-Kunde",IF(AND(V4110&lt;=Hilfswerte!$B$34,H4110&lt;0.5*W4110),"Hoch",IF(AND(V4110&lt;=Hilfswerte!$B$35,H4110&lt;0.7*W4110),"Mittel","Niedrig")))</f>
        <v>Niedrig</v>
      </c>
      <c r="Z4110" s="4">
        <f t="shared" si="519"/>
        <v>24.8</v>
      </c>
      <c r="AA4110" s="4" t="str">
        <f>IF(J4110&gt;365,"Bereits abgewandert (Segment D)",IF(Z4110&gt;=Hilfswerte!$B$38,"Rot - akut gefaehrdet",IF(Z4110&gt;=Hilfswerte!$B$39,"Gelb - beobachten","Gruen - stabil")))</f>
        <v>Rot - akut gefaehrdet</v>
      </c>
    </row>
    <row r="4111" spans="1:27" ht="15" customHeight="1" x14ac:dyDescent="0.25">
      <c r="A4111" s="4" t="s">
        <v>4458</v>
      </c>
      <c r="B4111" s="4" t="s">
        <v>58</v>
      </c>
      <c r="C4111" s="4" t="s">
        <v>84</v>
      </c>
      <c r="D4111" s="4" t="s">
        <v>30</v>
      </c>
      <c r="E4111" s="4">
        <v>51</v>
      </c>
      <c r="F4111" s="4">
        <v>12.4</v>
      </c>
      <c r="G4111" s="4">
        <v>18</v>
      </c>
      <c r="H4111" s="4">
        <v>863</v>
      </c>
      <c r="I4111" s="4">
        <v>1</v>
      </c>
      <c r="J4111" s="4">
        <v>282</v>
      </c>
      <c r="K4111" s="4">
        <v>0</v>
      </c>
      <c r="L4111" s="4">
        <v>7</v>
      </c>
      <c r="M4111" s="4">
        <v>4</v>
      </c>
      <c r="N4111" s="4">
        <v>10.5</v>
      </c>
      <c r="O4111" s="4">
        <f t="shared" si="512"/>
        <v>2</v>
      </c>
      <c r="P4111" s="4">
        <f t="shared" si="513"/>
        <v>1</v>
      </c>
      <c r="Q4111" s="4">
        <f t="shared" si="514"/>
        <v>2</v>
      </c>
      <c r="R4111" s="4">
        <f t="shared" si="515"/>
        <v>5</v>
      </c>
      <c r="S4111" s="4">
        <f t="shared" si="516"/>
        <v>53.2</v>
      </c>
      <c r="T4111" s="4" t="str">
        <f t="shared" si="517"/>
        <v>C - Entwicklungspotenzial</v>
      </c>
      <c r="U4111" s="4">
        <f>ROUND(((E4111-Hilfswerte!$B$20)/Hilfswerte!$B$21)+((F4111-Hilfswerte!$B$22)/Hilfswerte!$B$23)+((G4111-Hilfswerte!$B$24)/Hilfswerte!$B$25)+0.1*INDEX(Hilfswerte!$B$4:$B$15,MATCH(C4111,Hilfswerte!$A$4:$A$15,0)),2)</f>
        <v>0.66</v>
      </c>
      <c r="V4111" s="4">
        <f>ROUND(SQRT((((E4111-Hilfswerte!$B$20)/Hilfswerte!$B$21)-Hilfswerte!$B$28)^2+(((F4111-Hilfswerte!$B$22)/Hilfswerte!$B$23)-Hilfswerte!$B$29)^2+(((G4111-Hilfswerte!$B$24)/Hilfswerte!$B$25)-Hilfswerte!$B$30)^2),3)</f>
        <v>1.272</v>
      </c>
      <c r="W4111" s="4">
        <f>ROUND(E4111*Hilfswerte!$B$31,0)</f>
        <v>10483</v>
      </c>
      <c r="X4111" s="4">
        <f t="shared" si="518"/>
        <v>9620</v>
      </c>
      <c r="Y4111" s="4" t="str">
        <f>IF(T4111="A - Top-Kunde","bereits Top-Kunde",IF(AND(V4111&lt;=Hilfswerte!$B$34,H4111&lt;0.5*W4111),"Hoch",IF(AND(V4111&lt;=Hilfswerte!$B$35,H4111&lt;0.7*W4111),"Mittel","Niedrig")))</f>
        <v>Niedrig</v>
      </c>
      <c r="Z4111" s="4">
        <f t="shared" si="519"/>
        <v>15.5</v>
      </c>
      <c r="AA4111" s="4" t="str">
        <f>IF(J4111&gt;365,"Bereits abgewandert (Segment D)",IF(Z4111&gt;=Hilfswerte!$B$38,"Rot - akut gefaehrdet",IF(Z4111&gt;=Hilfswerte!$B$39,"Gelb - beobachten","Gruen - stabil")))</f>
        <v>Gelb - beobachten</v>
      </c>
    </row>
    <row r="4112" spans="1:27" ht="15" customHeight="1" x14ac:dyDescent="0.25">
      <c r="A4112" s="4" t="s">
        <v>4459</v>
      </c>
      <c r="B4112" s="4" t="s">
        <v>44</v>
      </c>
      <c r="C4112" s="4" t="s">
        <v>62</v>
      </c>
      <c r="D4112" s="4" t="s">
        <v>30</v>
      </c>
      <c r="E4112" s="4">
        <v>204</v>
      </c>
      <c r="F4112" s="4">
        <v>39</v>
      </c>
      <c r="G4112" s="4">
        <v>4.2</v>
      </c>
      <c r="H4112" s="4">
        <v>8561</v>
      </c>
      <c r="I4112" s="4">
        <v>1</v>
      </c>
      <c r="J4112" s="4">
        <v>238</v>
      </c>
      <c r="K4112" s="4">
        <v>0</v>
      </c>
      <c r="L4112" s="4">
        <v>24</v>
      </c>
      <c r="M4112" s="4">
        <v>4</v>
      </c>
      <c r="N4112" s="4">
        <v>7.6</v>
      </c>
      <c r="O4112" s="4">
        <f t="shared" si="512"/>
        <v>2</v>
      </c>
      <c r="P4112" s="4">
        <f t="shared" si="513"/>
        <v>1</v>
      </c>
      <c r="Q4112" s="4">
        <f t="shared" si="514"/>
        <v>5</v>
      </c>
      <c r="R4112" s="4">
        <f t="shared" si="515"/>
        <v>8</v>
      </c>
      <c r="S4112" s="4">
        <f t="shared" si="516"/>
        <v>76.599999999999994</v>
      </c>
      <c r="T4112" s="4" t="str">
        <f t="shared" si="517"/>
        <v>C - Entwicklungspotenzial</v>
      </c>
      <c r="U4112" s="4">
        <f>ROUND(((E4112-Hilfswerte!$B$20)/Hilfswerte!$B$21)+((F4112-Hilfswerte!$B$22)/Hilfswerte!$B$23)+((G4112-Hilfswerte!$B$24)/Hilfswerte!$B$25)+0.1*INDEX(Hilfswerte!$B$4:$B$15,MATCH(C4112,Hilfswerte!$A$4:$A$15,0)),2)</f>
        <v>0.02</v>
      </c>
      <c r="V4112" s="4">
        <f>ROUND(SQRT((((E4112-Hilfswerte!$B$20)/Hilfswerte!$B$21)-Hilfswerte!$B$28)^2+(((F4112-Hilfswerte!$B$22)/Hilfswerte!$B$23)-Hilfswerte!$B$29)^2+(((G4112-Hilfswerte!$B$24)/Hilfswerte!$B$25)-Hilfswerte!$B$30)^2),3)</f>
        <v>1.125</v>
      </c>
      <c r="W4112" s="4">
        <f>ROUND(E4112*Hilfswerte!$B$31,0)</f>
        <v>41931</v>
      </c>
      <c r="X4112" s="4">
        <f t="shared" si="518"/>
        <v>33370</v>
      </c>
      <c r="Y4112" s="4" t="str">
        <f>IF(T4112="A - Top-Kunde","bereits Top-Kunde",IF(AND(V4112&lt;=Hilfswerte!$B$34,H4112&lt;0.5*W4112),"Hoch",IF(AND(V4112&lt;=Hilfswerte!$B$35,H4112&lt;0.7*W4112),"Mittel","Niedrig")))</f>
        <v>Mittel</v>
      </c>
      <c r="Z4112" s="4">
        <f t="shared" si="519"/>
        <v>16.7</v>
      </c>
      <c r="AA4112" s="4" t="str">
        <f>IF(J4112&gt;365,"Bereits abgewandert (Segment D)",IF(Z4112&gt;=Hilfswerte!$B$38,"Rot - akut gefaehrdet",IF(Z4112&gt;=Hilfswerte!$B$39,"Gelb - beobachten","Gruen - stabil")))</f>
        <v>Gelb - beobachten</v>
      </c>
    </row>
    <row r="4113" spans="1:27" ht="15" customHeight="1" x14ac:dyDescent="0.25">
      <c r="A4113" s="4" t="s">
        <v>4460</v>
      </c>
      <c r="B4113" s="4" t="s">
        <v>713</v>
      </c>
      <c r="C4113" s="4" t="s">
        <v>38</v>
      </c>
      <c r="D4113" s="4" t="s">
        <v>56</v>
      </c>
      <c r="E4113" s="4">
        <v>29</v>
      </c>
      <c r="F4113" s="4">
        <v>6.8</v>
      </c>
      <c r="G4113" s="4">
        <v>9.6999999999999993</v>
      </c>
      <c r="H4113" s="4">
        <v>880</v>
      </c>
      <c r="I4113" s="4">
        <v>2</v>
      </c>
      <c r="J4113" s="4">
        <v>44</v>
      </c>
      <c r="K4113" s="4">
        <v>0</v>
      </c>
      <c r="L4113" s="4">
        <v>36</v>
      </c>
      <c r="M4113" s="4">
        <v>2</v>
      </c>
      <c r="N4113" s="4">
        <v>-5.2</v>
      </c>
      <c r="O4113" s="4">
        <f t="shared" si="512"/>
        <v>4</v>
      </c>
      <c r="P4113" s="4">
        <f t="shared" si="513"/>
        <v>2</v>
      </c>
      <c r="Q4113" s="4">
        <f t="shared" si="514"/>
        <v>2</v>
      </c>
      <c r="R4113" s="4">
        <f t="shared" si="515"/>
        <v>8</v>
      </c>
      <c r="S4113" s="4">
        <f t="shared" si="516"/>
        <v>66.599999999999994</v>
      </c>
      <c r="T4113" s="4" t="str">
        <f t="shared" si="517"/>
        <v>C - Entwicklungspotenzial</v>
      </c>
      <c r="U4113" s="4">
        <f>ROUND(((E4113-Hilfswerte!$B$20)/Hilfswerte!$B$21)+((F4113-Hilfswerte!$B$22)/Hilfswerte!$B$23)+((G4113-Hilfswerte!$B$24)/Hilfswerte!$B$25)+0.1*INDEX(Hilfswerte!$B$4:$B$15,MATCH(C4113,Hilfswerte!$A$4:$A$15,0)),2)</f>
        <v>-0.51</v>
      </c>
      <c r="V4113" s="4">
        <f>ROUND(SQRT((((E4113-Hilfswerte!$B$20)/Hilfswerte!$B$21)-Hilfswerte!$B$28)^2+(((F4113-Hilfswerte!$B$22)/Hilfswerte!$B$23)-Hilfswerte!$B$29)^2+(((G4113-Hilfswerte!$B$24)/Hilfswerte!$B$25)-Hilfswerte!$B$30)^2),3)</f>
        <v>0.84699999999999998</v>
      </c>
      <c r="W4113" s="4">
        <f>ROUND(E4113*Hilfswerte!$B$31,0)</f>
        <v>5961</v>
      </c>
      <c r="X4113" s="4">
        <f t="shared" si="518"/>
        <v>5081</v>
      </c>
      <c r="Y4113" s="4" t="str">
        <f>IF(T4113="A - Top-Kunde","bereits Top-Kunde",IF(AND(V4113&lt;=Hilfswerte!$B$34,H4113&lt;0.5*W4113),"Hoch",IF(AND(V4113&lt;=Hilfswerte!$B$35,H4113&lt;0.7*W4113),"Mittel","Niedrig")))</f>
        <v>Mittel</v>
      </c>
      <c r="Z4113" s="4">
        <f t="shared" si="519"/>
        <v>11.5</v>
      </c>
      <c r="AA4113" s="4" t="str">
        <f>IF(J4113&gt;365,"Bereits abgewandert (Segment D)",IF(Z4113&gt;=Hilfswerte!$B$38,"Rot - akut gefaehrdet",IF(Z4113&gt;=Hilfswerte!$B$39,"Gelb - beobachten","Gruen - stabil")))</f>
        <v>Gruen - stabil</v>
      </c>
    </row>
    <row r="4114" spans="1:27" ht="15" customHeight="1" x14ac:dyDescent="0.25">
      <c r="A4114" s="4" t="s">
        <v>4461</v>
      </c>
      <c r="B4114" s="4" t="s">
        <v>942</v>
      </c>
      <c r="C4114" s="4" t="s">
        <v>65</v>
      </c>
      <c r="D4114" s="4" t="s">
        <v>30</v>
      </c>
      <c r="E4114" s="4">
        <v>34</v>
      </c>
      <c r="F4114" s="4">
        <v>9.6</v>
      </c>
      <c r="G4114" s="4">
        <v>16.3</v>
      </c>
      <c r="H4114" s="4">
        <v>6620</v>
      </c>
      <c r="I4114" s="4">
        <v>3</v>
      </c>
      <c r="J4114" s="4">
        <v>70</v>
      </c>
      <c r="K4114" s="4">
        <v>0</v>
      </c>
      <c r="L4114" s="4">
        <v>20</v>
      </c>
      <c r="M4114" s="4">
        <v>5</v>
      </c>
      <c r="N4114" s="4">
        <v>-8</v>
      </c>
      <c r="O4114" s="4">
        <f t="shared" si="512"/>
        <v>4</v>
      </c>
      <c r="P4114" s="4">
        <f t="shared" si="513"/>
        <v>3</v>
      </c>
      <c r="Q4114" s="4">
        <f t="shared" si="514"/>
        <v>4</v>
      </c>
      <c r="R4114" s="4">
        <f t="shared" si="515"/>
        <v>11</v>
      </c>
      <c r="S4114" s="4">
        <f t="shared" si="516"/>
        <v>100</v>
      </c>
      <c r="T4114" s="4" t="str">
        <f t="shared" si="517"/>
        <v>C - Entwicklungspotenzial</v>
      </c>
      <c r="U4114" s="4">
        <f>ROUND(((E4114-Hilfswerte!$B$20)/Hilfswerte!$B$21)+((F4114-Hilfswerte!$B$22)/Hilfswerte!$B$23)+((G4114-Hilfswerte!$B$24)/Hilfswerte!$B$25)+0.1*INDEX(Hilfswerte!$B$4:$B$15,MATCH(C4114,Hilfswerte!$A$4:$A$15,0)),2)</f>
        <v>0.21</v>
      </c>
      <c r="V4114" s="4">
        <f>ROUND(SQRT((((E4114-Hilfswerte!$B$20)/Hilfswerte!$B$21)-Hilfswerte!$B$28)^2+(((F4114-Hilfswerte!$B$22)/Hilfswerte!$B$23)-Hilfswerte!$B$29)^2+(((G4114-Hilfswerte!$B$24)/Hilfswerte!$B$25)-Hilfswerte!$B$30)^2),3)</f>
        <v>1.111</v>
      </c>
      <c r="W4114" s="4">
        <f>ROUND(E4114*Hilfswerte!$B$31,0)</f>
        <v>6989</v>
      </c>
      <c r="X4114" s="4">
        <f t="shared" si="518"/>
        <v>369</v>
      </c>
      <c r="Y4114" s="4" t="str">
        <f>IF(T4114="A - Top-Kunde","bereits Top-Kunde",IF(AND(V4114&lt;=Hilfswerte!$B$34,H4114&lt;0.5*W4114),"Hoch",IF(AND(V4114&lt;=Hilfswerte!$B$35,H4114&lt;0.7*W4114),"Mittel","Niedrig")))</f>
        <v>Niedrig</v>
      </c>
      <c r="Z4114" s="4">
        <f t="shared" si="519"/>
        <v>10.7</v>
      </c>
      <c r="AA4114" s="4" t="str">
        <f>IF(J4114&gt;365,"Bereits abgewandert (Segment D)",IF(Z4114&gt;=Hilfswerte!$B$38,"Rot - akut gefaehrdet",IF(Z4114&gt;=Hilfswerte!$B$39,"Gelb - beobachten","Gruen - stabil")))</f>
        <v>Gruen - stabil</v>
      </c>
    </row>
    <row r="4115" spans="1:27" ht="15" customHeight="1" x14ac:dyDescent="0.25">
      <c r="A4115" s="4" t="s">
        <v>4462</v>
      </c>
      <c r="B4115" s="4" t="s">
        <v>497</v>
      </c>
      <c r="C4115" s="4" t="s">
        <v>59</v>
      </c>
      <c r="D4115" s="4" t="s">
        <v>30</v>
      </c>
      <c r="E4115" s="4">
        <v>155</v>
      </c>
      <c r="F4115" s="4">
        <v>36</v>
      </c>
      <c r="G4115" s="4">
        <v>19.8</v>
      </c>
      <c r="H4115" s="4">
        <v>27149</v>
      </c>
      <c r="I4115" s="4">
        <v>6</v>
      </c>
      <c r="J4115" s="4">
        <v>12</v>
      </c>
      <c r="K4115" s="4">
        <v>0</v>
      </c>
      <c r="L4115" s="4">
        <v>3</v>
      </c>
      <c r="M4115" s="4">
        <v>6</v>
      </c>
      <c r="N4115" s="4">
        <v>-9.9</v>
      </c>
      <c r="O4115" s="4">
        <f t="shared" si="512"/>
        <v>5</v>
      </c>
      <c r="P4115" s="4">
        <f t="shared" si="513"/>
        <v>5</v>
      </c>
      <c r="Q4115" s="4">
        <f t="shared" si="514"/>
        <v>5</v>
      </c>
      <c r="R4115" s="4">
        <f t="shared" si="515"/>
        <v>15</v>
      </c>
      <c r="S4115" s="4">
        <f t="shared" si="516"/>
        <v>144.19999999999999</v>
      </c>
      <c r="T4115" s="4" t="str">
        <f t="shared" si="517"/>
        <v>A - Top-Kunde</v>
      </c>
      <c r="U4115" s="4">
        <f>ROUND(((E4115-Hilfswerte!$B$20)/Hilfswerte!$B$21)+((F4115-Hilfswerte!$B$22)/Hilfswerte!$B$23)+((G4115-Hilfswerte!$B$24)/Hilfswerte!$B$25)+0.1*INDEX(Hilfswerte!$B$4:$B$15,MATCH(C4115,Hilfswerte!$A$4:$A$15,0)),2)</f>
        <v>1.74</v>
      </c>
      <c r="V4115" s="4">
        <f>ROUND(SQRT((((E4115-Hilfswerte!$B$20)/Hilfswerte!$B$21)-Hilfswerte!$B$28)^2+(((F4115-Hilfswerte!$B$22)/Hilfswerte!$B$23)-Hilfswerte!$B$29)^2+(((G4115-Hilfswerte!$B$24)/Hilfswerte!$B$25)-Hilfswerte!$B$30)^2),3)</f>
        <v>1.365</v>
      </c>
      <c r="W4115" s="4">
        <f>ROUND(E4115*Hilfswerte!$B$31,0)</f>
        <v>31860</v>
      </c>
      <c r="X4115" s="4">
        <f t="shared" si="518"/>
        <v>4711</v>
      </c>
      <c r="Y4115" s="4" t="str">
        <f>IF(T4115="A - Top-Kunde","bereits Top-Kunde",IF(AND(V4115&lt;=Hilfswerte!$B$34,H4115&lt;0.5*W4115),"Hoch",IF(AND(V4115&lt;=Hilfswerte!$B$35,H4115&lt;0.7*W4115),"Mittel","Niedrig")))</f>
        <v>bereits Top-Kunde</v>
      </c>
      <c r="Z4115" s="4">
        <f t="shared" si="519"/>
        <v>5.2</v>
      </c>
      <c r="AA4115" s="4" t="str">
        <f>IF(J4115&gt;365,"Bereits abgewandert (Segment D)",IF(Z4115&gt;=Hilfswerte!$B$38,"Rot - akut gefaehrdet",IF(Z4115&gt;=Hilfswerte!$B$39,"Gelb - beobachten","Gruen - stabil")))</f>
        <v>Gruen - stabil</v>
      </c>
    </row>
    <row r="4116" spans="1:27" ht="15" customHeight="1" x14ac:dyDescent="0.25">
      <c r="A4116" s="4" t="s">
        <v>4463</v>
      </c>
      <c r="B4116" s="4" t="s">
        <v>81</v>
      </c>
      <c r="C4116" s="4" t="s">
        <v>74</v>
      </c>
      <c r="D4116" s="4" t="s">
        <v>52</v>
      </c>
      <c r="E4116" s="4">
        <v>94</v>
      </c>
      <c r="F4116" s="4">
        <v>22.7</v>
      </c>
      <c r="G4116" s="4">
        <v>10.6</v>
      </c>
      <c r="H4116" s="4">
        <v>4164</v>
      </c>
      <c r="I4116" s="4">
        <v>3</v>
      </c>
      <c r="J4116" s="4">
        <v>2</v>
      </c>
      <c r="K4116" s="4">
        <v>0</v>
      </c>
      <c r="L4116" s="4">
        <v>17</v>
      </c>
      <c r="M4116" s="4">
        <v>1</v>
      </c>
      <c r="N4116" s="4">
        <v>2.8</v>
      </c>
      <c r="O4116" s="4">
        <f t="shared" si="512"/>
        <v>5</v>
      </c>
      <c r="P4116" s="4">
        <f t="shared" si="513"/>
        <v>3</v>
      </c>
      <c r="Q4116" s="4">
        <f t="shared" si="514"/>
        <v>4</v>
      </c>
      <c r="R4116" s="4">
        <f t="shared" si="515"/>
        <v>12</v>
      </c>
      <c r="S4116" s="4">
        <f t="shared" si="516"/>
        <v>116.3</v>
      </c>
      <c r="T4116" s="4" t="str">
        <f t="shared" si="517"/>
        <v>B - Kernkunde</v>
      </c>
      <c r="U4116" s="4">
        <f>ROUND(((E4116-Hilfswerte!$B$20)/Hilfswerte!$B$21)+((F4116-Hilfswerte!$B$22)/Hilfswerte!$B$23)+((G4116-Hilfswerte!$B$24)/Hilfswerte!$B$25)+0.1*INDEX(Hilfswerte!$B$4:$B$15,MATCH(C4116,Hilfswerte!$A$4:$A$15,0)),2)</f>
        <v>-0.17</v>
      </c>
      <c r="V4116" s="4">
        <f>ROUND(SQRT((((E4116-Hilfswerte!$B$20)/Hilfswerte!$B$21)-Hilfswerte!$B$28)^2+(((F4116-Hilfswerte!$B$22)/Hilfswerte!$B$23)-Hilfswerte!$B$29)^2+(((G4116-Hilfswerte!$B$24)/Hilfswerte!$B$25)-Hilfswerte!$B$30)^2),3)</f>
        <v>0.42499999999999999</v>
      </c>
      <c r="W4116" s="4">
        <f>ROUND(E4116*Hilfswerte!$B$31,0)</f>
        <v>19321</v>
      </c>
      <c r="X4116" s="4">
        <f t="shared" si="518"/>
        <v>15157</v>
      </c>
      <c r="Y4116" s="4" t="str">
        <f>IF(T4116="A - Top-Kunde","bereits Top-Kunde",IF(AND(V4116&lt;=Hilfswerte!$B$34,H4116&lt;0.5*W4116),"Hoch",IF(AND(V4116&lt;=Hilfswerte!$B$35,H4116&lt;0.7*W4116),"Mittel","Niedrig")))</f>
        <v>Hoch</v>
      </c>
      <c r="Z4116" s="4">
        <f t="shared" si="519"/>
        <v>3.5</v>
      </c>
      <c r="AA4116" s="4" t="str">
        <f>IF(J4116&gt;365,"Bereits abgewandert (Segment D)",IF(Z4116&gt;=Hilfswerte!$B$38,"Rot - akut gefaehrdet",IF(Z4116&gt;=Hilfswerte!$B$39,"Gelb - beobachten","Gruen - stabil")))</f>
        <v>Gruen - stabil</v>
      </c>
    </row>
    <row r="4117" spans="1:27" ht="15" customHeight="1" x14ac:dyDescent="0.25">
      <c r="A4117" s="4" t="s">
        <v>4464</v>
      </c>
      <c r="B4117" s="4" t="s">
        <v>103</v>
      </c>
      <c r="C4117" s="4" t="s">
        <v>51</v>
      </c>
      <c r="D4117" s="4" t="s">
        <v>117</v>
      </c>
      <c r="E4117" s="4">
        <v>38</v>
      </c>
      <c r="F4117" s="4">
        <v>7.6</v>
      </c>
      <c r="G4117" s="4">
        <v>16.5</v>
      </c>
      <c r="H4117" s="4">
        <v>4839</v>
      </c>
      <c r="I4117" s="4">
        <v>1</v>
      </c>
      <c r="J4117" s="4">
        <v>237</v>
      </c>
      <c r="K4117" s="4">
        <v>0</v>
      </c>
      <c r="L4117" s="4">
        <v>9</v>
      </c>
      <c r="M4117" s="4">
        <v>6</v>
      </c>
      <c r="N4117" s="4">
        <v>-3.6</v>
      </c>
      <c r="O4117" s="4">
        <f t="shared" si="512"/>
        <v>2</v>
      </c>
      <c r="P4117" s="4">
        <f t="shared" si="513"/>
        <v>1</v>
      </c>
      <c r="Q4117" s="4">
        <f t="shared" si="514"/>
        <v>4</v>
      </c>
      <c r="R4117" s="4">
        <f t="shared" si="515"/>
        <v>7</v>
      </c>
      <c r="S4117" s="4">
        <f t="shared" si="516"/>
        <v>65.5</v>
      </c>
      <c r="T4117" s="4" t="str">
        <f t="shared" si="517"/>
        <v>C - Entwicklungspotenzial</v>
      </c>
      <c r="U4117" s="4">
        <f>ROUND(((E4117-Hilfswerte!$B$20)/Hilfswerte!$B$21)+((F4117-Hilfswerte!$B$22)/Hilfswerte!$B$23)+((G4117-Hilfswerte!$B$24)/Hilfswerte!$B$25)+0.1*INDEX(Hilfswerte!$B$4:$B$15,MATCH(C4117,Hilfswerte!$A$4:$A$15,0)),2)</f>
        <v>0.63</v>
      </c>
      <c r="V4117" s="4">
        <f>ROUND(SQRT((((E4117-Hilfswerte!$B$20)/Hilfswerte!$B$21)-Hilfswerte!$B$28)^2+(((F4117-Hilfswerte!$B$22)/Hilfswerte!$B$23)-Hilfswerte!$B$29)^2+(((G4117-Hilfswerte!$B$24)/Hilfswerte!$B$25)-Hilfswerte!$B$30)^2),3)</f>
        <v>1.1419999999999999</v>
      </c>
      <c r="W4117" s="4">
        <f>ROUND(E4117*Hilfswerte!$B$31,0)</f>
        <v>7811</v>
      </c>
      <c r="X4117" s="4">
        <f t="shared" si="518"/>
        <v>2972</v>
      </c>
      <c r="Y4117" s="4" t="str">
        <f>IF(T4117="A - Top-Kunde","bereits Top-Kunde",IF(AND(V4117&lt;=Hilfswerte!$B$34,H4117&lt;0.5*W4117),"Hoch",IF(AND(V4117&lt;=Hilfswerte!$B$35,H4117&lt;0.7*W4117),"Mittel","Niedrig")))</f>
        <v>Mittel</v>
      </c>
      <c r="Z4117" s="4">
        <f t="shared" si="519"/>
        <v>15.1</v>
      </c>
      <c r="AA4117" s="4" t="str">
        <f>IF(J4117&gt;365,"Bereits abgewandert (Segment D)",IF(Z4117&gt;=Hilfswerte!$B$38,"Rot - akut gefaehrdet",IF(Z4117&gt;=Hilfswerte!$B$39,"Gelb - beobachten","Gruen - stabil")))</f>
        <v>Gelb - beobachten</v>
      </c>
    </row>
    <row r="4118" spans="1:27" ht="15" customHeight="1" x14ac:dyDescent="0.25">
      <c r="A4118" s="4" t="s">
        <v>4465</v>
      </c>
      <c r="B4118" s="4" t="s">
        <v>194</v>
      </c>
      <c r="C4118" s="4" t="s">
        <v>33</v>
      </c>
      <c r="D4118" s="4" t="s">
        <v>30</v>
      </c>
      <c r="E4118" s="4">
        <v>84</v>
      </c>
      <c r="F4118" s="4">
        <v>10.199999999999999</v>
      </c>
      <c r="G4118" s="4">
        <v>3.7</v>
      </c>
      <c r="H4118" s="4">
        <v>4342</v>
      </c>
      <c r="I4118" s="4">
        <v>1</v>
      </c>
      <c r="J4118" s="4">
        <v>338</v>
      </c>
      <c r="K4118" s="4">
        <v>0</v>
      </c>
      <c r="L4118" s="4">
        <v>-6</v>
      </c>
      <c r="M4118" s="4">
        <v>3</v>
      </c>
      <c r="N4118" s="4">
        <v>4.7</v>
      </c>
      <c r="O4118" s="4">
        <f t="shared" si="512"/>
        <v>2</v>
      </c>
      <c r="P4118" s="4">
        <f t="shared" si="513"/>
        <v>1</v>
      </c>
      <c r="Q4118" s="4">
        <f t="shared" si="514"/>
        <v>4</v>
      </c>
      <c r="R4118" s="4">
        <f t="shared" si="515"/>
        <v>7</v>
      </c>
      <c r="S4118" s="4">
        <f t="shared" si="516"/>
        <v>72.400000000000006</v>
      </c>
      <c r="T4118" s="4" t="str">
        <f t="shared" si="517"/>
        <v>C - Entwicklungspotenzial</v>
      </c>
      <c r="U4118" s="4">
        <f>ROUND(((E4118-Hilfswerte!$B$20)/Hilfswerte!$B$21)+((F4118-Hilfswerte!$B$22)/Hilfswerte!$B$23)+((G4118-Hilfswerte!$B$24)/Hilfswerte!$B$25)+0.1*INDEX(Hilfswerte!$B$4:$B$15,MATCH(C4118,Hilfswerte!$A$4:$A$15,0)),2)</f>
        <v>-1.48</v>
      </c>
      <c r="V4118" s="4">
        <f>ROUND(SQRT((((E4118-Hilfswerte!$B$20)/Hilfswerte!$B$21)-Hilfswerte!$B$28)^2+(((F4118-Hilfswerte!$B$22)/Hilfswerte!$B$23)-Hilfswerte!$B$29)^2+(((G4118-Hilfswerte!$B$24)/Hilfswerte!$B$25)-Hilfswerte!$B$30)^2),3)</f>
        <v>1.34</v>
      </c>
      <c r="W4118" s="4">
        <f>ROUND(E4118*Hilfswerte!$B$31,0)</f>
        <v>17266</v>
      </c>
      <c r="X4118" s="4">
        <f t="shared" si="518"/>
        <v>12924</v>
      </c>
      <c r="Y4118" s="4" t="str">
        <f>IF(T4118="A - Top-Kunde","bereits Top-Kunde",IF(AND(V4118&lt;=Hilfswerte!$B$34,H4118&lt;0.5*W4118),"Hoch",IF(AND(V4118&lt;=Hilfswerte!$B$35,H4118&lt;0.7*W4118),"Mittel","Niedrig")))</f>
        <v>Niedrig</v>
      </c>
      <c r="Z4118" s="4">
        <f t="shared" si="519"/>
        <v>16.899999999999999</v>
      </c>
      <c r="AA4118" s="4" t="str">
        <f>IF(J4118&gt;365,"Bereits abgewandert (Segment D)",IF(Z4118&gt;=Hilfswerte!$B$38,"Rot - akut gefaehrdet",IF(Z4118&gt;=Hilfswerte!$B$39,"Gelb - beobachten","Gruen - stabil")))</f>
        <v>Gelb - beobachten</v>
      </c>
    </row>
    <row r="4119" spans="1:27" ht="15" customHeight="1" x14ac:dyDescent="0.25">
      <c r="A4119" s="4" t="s">
        <v>4466</v>
      </c>
      <c r="B4119" s="4" t="s">
        <v>711</v>
      </c>
      <c r="C4119" s="4" t="s">
        <v>65</v>
      </c>
      <c r="D4119" s="4" t="s">
        <v>30</v>
      </c>
      <c r="E4119" s="4">
        <v>8</v>
      </c>
      <c r="F4119" s="4">
        <v>1.6</v>
      </c>
      <c r="G4119" s="4">
        <v>20.3</v>
      </c>
      <c r="H4119" s="4">
        <v>10465</v>
      </c>
      <c r="I4119" s="4">
        <v>6</v>
      </c>
      <c r="J4119" s="4">
        <v>94</v>
      </c>
      <c r="K4119" s="4">
        <v>1</v>
      </c>
      <c r="L4119" s="4">
        <v>17</v>
      </c>
      <c r="M4119" s="4">
        <v>6</v>
      </c>
      <c r="N4119" s="4">
        <v>20.100000000000001</v>
      </c>
      <c r="O4119" s="4">
        <f t="shared" si="512"/>
        <v>3</v>
      </c>
      <c r="P4119" s="4">
        <f t="shared" si="513"/>
        <v>5</v>
      </c>
      <c r="Q4119" s="4">
        <f t="shared" si="514"/>
        <v>5</v>
      </c>
      <c r="R4119" s="4">
        <f t="shared" si="515"/>
        <v>13</v>
      </c>
      <c r="S4119" s="4">
        <f t="shared" si="516"/>
        <v>129</v>
      </c>
      <c r="T4119" s="4" t="str">
        <f t="shared" si="517"/>
        <v>A - Top-Kunde</v>
      </c>
      <c r="U4119" s="4">
        <f>ROUND(((E4119-Hilfswerte!$B$20)/Hilfswerte!$B$21)+((F4119-Hilfswerte!$B$22)/Hilfswerte!$B$23)+((G4119-Hilfswerte!$B$24)/Hilfswerte!$B$25)+0.1*INDEX(Hilfswerte!$B$4:$B$15,MATCH(C4119,Hilfswerte!$A$4:$A$15,0)),2)</f>
        <v>0.59</v>
      </c>
      <c r="V4119" s="4">
        <f>ROUND(SQRT((((E4119-Hilfswerte!$B$20)/Hilfswerte!$B$21)-Hilfswerte!$B$28)^2+(((F4119-Hilfswerte!$B$22)/Hilfswerte!$B$23)-Hilfswerte!$B$29)^2+(((G4119-Hilfswerte!$B$24)/Hilfswerte!$B$25)-Hilfswerte!$B$30)^2),3)</f>
        <v>1.7230000000000001</v>
      </c>
      <c r="W4119" s="4">
        <f>ROUND(E4119*Hilfswerte!$B$31,0)</f>
        <v>1644</v>
      </c>
      <c r="X4119" s="4">
        <f t="shared" si="518"/>
        <v>0</v>
      </c>
      <c r="Y4119" s="4" t="str">
        <f>IF(T4119="A - Top-Kunde","bereits Top-Kunde",IF(AND(V4119&lt;=Hilfswerte!$B$34,H4119&lt;0.5*W4119),"Hoch",IF(AND(V4119&lt;=Hilfswerte!$B$35,H4119&lt;0.7*W4119),"Mittel","Niedrig")))</f>
        <v>bereits Top-Kunde</v>
      </c>
      <c r="Z4119" s="4">
        <f t="shared" si="519"/>
        <v>11.1</v>
      </c>
      <c r="AA4119" s="4" t="str">
        <f>IF(J4119&gt;365,"Bereits abgewandert (Segment D)",IF(Z4119&gt;=Hilfswerte!$B$38,"Rot - akut gefaehrdet",IF(Z4119&gt;=Hilfswerte!$B$39,"Gelb - beobachten","Gruen - stabil")))</f>
        <v>Gruen - stabil</v>
      </c>
    </row>
    <row r="4120" spans="1:27" ht="15" customHeight="1" x14ac:dyDescent="0.25">
      <c r="A4120" s="4" t="s">
        <v>4467</v>
      </c>
      <c r="B4120" s="4" t="s">
        <v>808</v>
      </c>
      <c r="C4120" s="4" t="s">
        <v>51</v>
      </c>
      <c r="D4120" s="4" t="s">
        <v>30</v>
      </c>
      <c r="E4120" s="4">
        <v>186</v>
      </c>
      <c r="F4120" s="4">
        <v>39.799999999999997</v>
      </c>
      <c r="G4120" s="4">
        <v>12.1</v>
      </c>
      <c r="H4120" s="4">
        <v>48917</v>
      </c>
      <c r="I4120" s="4">
        <v>3</v>
      </c>
      <c r="J4120" s="4">
        <v>13</v>
      </c>
      <c r="K4120" s="4">
        <v>0</v>
      </c>
      <c r="L4120" s="4">
        <v>-3</v>
      </c>
      <c r="M4120" s="4">
        <v>6</v>
      </c>
      <c r="N4120" s="4">
        <v>14.9</v>
      </c>
      <c r="O4120" s="4">
        <f t="shared" si="512"/>
        <v>5</v>
      </c>
      <c r="P4120" s="4">
        <f t="shared" si="513"/>
        <v>3</v>
      </c>
      <c r="Q4120" s="4">
        <f t="shared" si="514"/>
        <v>5</v>
      </c>
      <c r="R4120" s="4">
        <f t="shared" si="515"/>
        <v>13</v>
      </c>
      <c r="S4120" s="4">
        <f t="shared" si="516"/>
        <v>137.5</v>
      </c>
      <c r="T4120" s="4" t="str">
        <f t="shared" si="517"/>
        <v>A - Top-Kunde</v>
      </c>
      <c r="U4120" s="4">
        <f>ROUND(((E4120-Hilfswerte!$B$20)/Hilfswerte!$B$21)+((F4120-Hilfswerte!$B$22)/Hilfswerte!$B$23)+((G4120-Hilfswerte!$B$24)/Hilfswerte!$B$25)+0.1*INDEX(Hilfswerte!$B$4:$B$15,MATCH(C4120,Hilfswerte!$A$4:$A$15,0)),2)</f>
        <v>1.1399999999999999</v>
      </c>
      <c r="V4120" s="4">
        <f>ROUND(SQRT((((E4120-Hilfswerte!$B$20)/Hilfswerte!$B$21)-Hilfswerte!$B$28)^2+(((F4120-Hilfswerte!$B$22)/Hilfswerte!$B$23)-Hilfswerte!$B$29)^2+(((G4120-Hilfswerte!$B$24)/Hilfswerte!$B$25)-Hilfswerte!$B$30)^2),3)</f>
        <v>0.16700000000000001</v>
      </c>
      <c r="W4120" s="4">
        <f>ROUND(E4120*Hilfswerte!$B$31,0)</f>
        <v>38232</v>
      </c>
      <c r="X4120" s="4">
        <f t="shared" si="518"/>
        <v>0</v>
      </c>
      <c r="Y4120" s="4" t="str">
        <f>IF(T4120="A - Top-Kunde","bereits Top-Kunde",IF(AND(V4120&lt;=Hilfswerte!$B$34,H4120&lt;0.5*W4120),"Hoch",IF(AND(V4120&lt;=Hilfswerte!$B$35,H4120&lt;0.7*W4120),"Mittel","Niedrig")))</f>
        <v>bereits Top-Kunde</v>
      </c>
      <c r="Z4120" s="4">
        <f t="shared" si="519"/>
        <v>0.7</v>
      </c>
      <c r="AA4120" s="4" t="str">
        <f>IF(J4120&gt;365,"Bereits abgewandert (Segment D)",IF(Z4120&gt;=Hilfswerte!$B$38,"Rot - akut gefaehrdet",IF(Z4120&gt;=Hilfswerte!$B$39,"Gelb - beobachten","Gruen - stabil")))</f>
        <v>Gruen - stabil</v>
      </c>
    </row>
    <row r="4121" spans="1:27" ht="15" customHeight="1" x14ac:dyDescent="0.25">
      <c r="A4121" s="4" t="s">
        <v>4468</v>
      </c>
      <c r="B4121" s="4" t="s">
        <v>1002</v>
      </c>
      <c r="C4121" s="4" t="s">
        <v>38</v>
      </c>
      <c r="D4121" s="4" t="s">
        <v>30</v>
      </c>
      <c r="E4121" s="4">
        <v>107</v>
      </c>
      <c r="F4121" s="4">
        <v>19</v>
      </c>
      <c r="G4121" s="4">
        <v>19</v>
      </c>
      <c r="H4121" s="4">
        <v>6511</v>
      </c>
      <c r="I4121" s="4">
        <v>3</v>
      </c>
      <c r="J4121" s="4">
        <v>26</v>
      </c>
      <c r="K4121" s="4">
        <v>0</v>
      </c>
      <c r="L4121" s="4">
        <v>15</v>
      </c>
      <c r="M4121" s="4">
        <v>3</v>
      </c>
      <c r="N4121" s="4">
        <v>-10.7</v>
      </c>
      <c r="O4121" s="4">
        <f t="shared" si="512"/>
        <v>5</v>
      </c>
      <c r="P4121" s="4">
        <f t="shared" si="513"/>
        <v>3</v>
      </c>
      <c r="Q4121" s="4">
        <f t="shared" si="514"/>
        <v>4</v>
      </c>
      <c r="R4121" s="4">
        <f t="shared" si="515"/>
        <v>12</v>
      </c>
      <c r="S4121" s="4">
        <f t="shared" si="516"/>
        <v>110.2</v>
      </c>
      <c r="T4121" s="4" t="str">
        <f t="shared" si="517"/>
        <v>B - Kernkunde</v>
      </c>
      <c r="U4121" s="4">
        <f>ROUND(((E4121-Hilfswerte!$B$20)/Hilfswerte!$B$21)+((F4121-Hilfswerte!$B$22)/Hilfswerte!$B$23)+((G4121-Hilfswerte!$B$24)/Hilfswerte!$B$25)+0.1*INDEX(Hilfswerte!$B$4:$B$15,MATCH(C4121,Hilfswerte!$A$4:$A$15,0)),2)</f>
        <v>1.52</v>
      </c>
      <c r="V4121" s="4">
        <f>ROUND(SQRT((((E4121-Hilfswerte!$B$20)/Hilfswerte!$B$21)-Hilfswerte!$B$28)^2+(((F4121-Hilfswerte!$B$22)/Hilfswerte!$B$23)-Hilfswerte!$B$29)^2+(((G4121-Hilfswerte!$B$24)/Hilfswerte!$B$25)-Hilfswerte!$B$30)^2),3)</f>
        <v>1.3069999999999999</v>
      </c>
      <c r="W4121" s="4">
        <f>ROUND(E4121*Hilfswerte!$B$31,0)</f>
        <v>21993</v>
      </c>
      <c r="X4121" s="4">
        <f t="shared" si="518"/>
        <v>15482</v>
      </c>
      <c r="Y4121" s="4" t="str">
        <f>IF(T4121="A - Top-Kunde","bereits Top-Kunde",IF(AND(V4121&lt;=Hilfswerte!$B$34,H4121&lt;0.5*W4121),"Hoch",IF(AND(V4121&lt;=Hilfswerte!$B$35,H4121&lt;0.7*W4121),"Mittel","Niedrig")))</f>
        <v>Niedrig</v>
      </c>
      <c r="Z4121" s="4">
        <f t="shared" si="519"/>
        <v>8.6</v>
      </c>
      <c r="AA4121" s="4" t="str">
        <f>IF(J4121&gt;365,"Bereits abgewandert (Segment D)",IF(Z4121&gt;=Hilfswerte!$B$38,"Rot - akut gefaehrdet",IF(Z4121&gt;=Hilfswerte!$B$39,"Gelb - beobachten","Gruen - stabil")))</f>
        <v>Gruen - stabil</v>
      </c>
    </row>
    <row r="4122" spans="1:27" ht="15" customHeight="1" x14ac:dyDescent="0.25">
      <c r="A4122" s="4" t="s">
        <v>4469</v>
      </c>
      <c r="B4122" s="4" t="s">
        <v>1697</v>
      </c>
      <c r="C4122" s="4" t="s">
        <v>84</v>
      </c>
      <c r="D4122" s="4" t="s">
        <v>48</v>
      </c>
      <c r="E4122" s="4">
        <v>63</v>
      </c>
      <c r="F4122" s="4">
        <v>20.3</v>
      </c>
      <c r="G4122" s="4">
        <v>6</v>
      </c>
      <c r="H4122" s="4">
        <v>5159</v>
      </c>
      <c r="I4122" s="4">
        <v>2</v>
      </c>
      <c r="J4122" s="4">
        <v>80</v>
      </c>
      <c r="K4122" s="4">
        <v>0</v>
      </c>
      <c r="L4122" s="4">
        <v>6</v>
      </c>
      <c r="M4122" s="4">
        <v>1</v>
      </c>
      <c r="N4122" s="4">
        <v>19</v>
      </c>
      <c r="O4122" s="4">
        <f t="shared" si="512"/>
        <v>4</v>
      </c>
      <c r="P4122" s="4">
        <f t="shared" si="513"/>
        <v>2</v>
      </c>
      <c r="Q4122" s="4">
        <f t="shared" si="514"/>
        <v>4</v>
      </c>
      <c r="R4122" s="4">
        <f t="shared" si="515"/>
        <v>10</v>
      </c>
      <c r="S4122" s="4">
        <f t="shared" si="516"/>
        <v>107.7</v>
      </c>
      <c r="T4122" s="4" t="str">
        <f t="shared" si="517"/>
        <v>B - Kernkunde</v>
      </c>
      <c r="U4122" s="4">
        <f>ROUND(((E4122-Hilfswerte!$B$20)/Hilfswerte!$B$21)+((F4122-Hilfswerte!$B$22)/Hilfswerte!$B$23)+((G4122-Hilfswerte!$B$24)/Hilfswerte!$B$25)+0.1*INDEX(Hilfswerte!$B$4:$B$15,MATCH(C4122,Hilfswerte!$A$4:$A$15,0)),2)</f>
        <v>-1.05</v>
      </c>
      <c r="V4122" s="4">
        <f>ROUND(SQRT((((E4122-Hilfswerte!$B$20)/Hilfswerte!$B$21)-Hilfswerte!$B$28)^2+(((F4122-Hilfswerte!$B$22)/Hilfswerte!$B$23)-Hilfswerte!$B$29)^2+(((G4122-Hilfswerte!$B$24)/Hilfswerte!$B$25)-Hilfswerte!$B$30)^2),3)</f>
        <v>0.99099999999999999</v>
      </c>
      <c r="W4122" s="4">
        <f>ROUND(E4122*Hilfswerte!$B$31,0)</f>
        <v>12949</v>
      </c>
      <c r="X4122" s="4">
        <f t="shared" si="518"/>
        <v>7790</v>
      </c>
      <c r="Y4122" s="4" t="str">
        <f>IF(T4122="A - Top-Kunde","bereits Top-Kunde",IF(AND(V4122&lt;=Hilfswerte!$B$34,H4122&lt;0.5*W4122),"Hoch",IF(AND(V4122&lt;=Hilfswerte!$B$35,H4122&lt;0.7*W4122),"Mittel","Niedrig")))</f>
        <v>Mittel</v>
      </c>
      <c r="Z4122" s="4">
        <f t="shared" si="519"/>
        <v>5.2</v>
      </c>
      <c r="AA4122" s="4" t="str">
        <f>IF(J4122&gt;365,"Bereits abgewandert (Segment D)",IF(Z4122&gt;=Hilfswerte!$B$38,"Rot - akut gefaehrdet",IF(Z4122&gt;=Hilfswerte!$B$39,"Gelb - beobachten","Gruen - stabil")))</f>
        <v>Gruen - stabil</v>
      </c>
    </row>
    <row r="4123" spans="1:27" ht="15" customHeight="1" x14ac:dyDescent="0.25">
      <c r="A4123" s="4" t="s">
        <v>4470</v>
      </c>
      <c r="B4123" s="4" t="s">
        <v>108</v>
      </c>
      <c r="C4123" s="4" t="s">
        <v>51</v>
      </c>
      <c r="D4123" s="4" t="s">
        <v>30</v>
      </c>
      <c r="E4123" s="4">
        <v>592</v>
      </c>
      <c r="F4123" s="4">
        <v>146.80000000000001</v>
      </c>
      <c r="G4123" s="4">
        <v>20.100000000000001</v>
      </c>
      <c r="H4123" s="4">
        <v>54001</v>
      </c>
      <c r="I4123" s="4">
        <v>4</v>
      </c>
      <c r="J4123" s="4">
        <v>31</v>
      </c>
      <c r="K4123" s="4">
        <v>0</v>
      </c>
      <c r="L4123" s="4">
        <v>-6</v>
      </c>
      <c r="M4123" s="4">
        <v>5</v>
      </c>
      <c r="N4123" s="4">
        <v>-28.9</v>
      </c>
      <c r="O4123" s="4">
        <f t="shared" si="512"/>
        <v>4</v>
      </c>
      <c r="P4123" s="4">
        <f t="shared" si="513"/>
        <v>4</v>
      </c>
      <c r="Q4123" s="4">
        <f t="shared" si="514"/>
        <v>5</v>
      </c>
      <c r="R4123" s="4">
        <f t="shared" si="515"/>
        <v>13</v>
      </c>
      <c r="S4123" s="4">
        <f t="shared" si="516"/>
        <v>115.6</v>
      </c>
      <c r="T4123" s="4" t="str">
        <f t="shared" si="517"/>
        <v>B - Kernkunde</v>
      </c>
      <c r="U4123" s="4">
        <f>ROUND(((E4123-Hilfswerte!$B$20)/Hilfswerte!$B$21)+((F4123-Hilfswerte!$B$22)/Hilfswerte!$B$23)+((G4123-Hilfswerte!$B$24)/Hilfswerte!$B$25)+0.1*INDEX(Hilfswerte!$B$4:$B$15,MATCH(C4123,Hilfswerte!$A$4:$A$15,0)),2)</f>
        <v>6.08</v>
      </c>
      <c r="V4123" s="4">
        <f>ROUND(SQRT((((E4123-Hilfswerte!$B$20)/Hilfswerte!$B$21)-Hilfswerte!$B$28)^2+(((F4123-Hilfswerte!$B$22)/Hilfswerte!$B$23)-Hilfswerte!$B$29)^2+(((G4123-Hilfswerte!$B$24)/Hilfswerte!$B$25)-Hilfswerte!$B$30)^2),3)</f>
        <v>3.028</v>
      </c>
      <c r="W4123" s="4">
        <f>ROUND(E4123*Hilfswerte!$B$31,0)</f>
        <v>121683</v>
      </c>
      <c r="X4123" s="4">
        <f t="shared" si="518"/>
        <v>67682</v>
      </c>
      <c r="Y4123" s="4" t="str">
        <f>IF(T4123="A - Top-Kunde","bereits Top-Kunde",IF(AND(V4123&lt;=Hilfswerte!$B$34,H4123&lt;0.5*W4123),"Hoch",IF(AND(V4123&lt;=Hilfswerte!$B$35,H4123&lt;0.7*W4123),"Mittel","Niedrig")))</f>
        <v>Niedrig</v>
      </c>
      <c r="Z4123" s="4">
        <f t="shared" si="519"/>
        <v>13.1</v>
      </c>
      <c r="AA4123" s="4" t="str">
        <f>IF(J4123&gt;365,"Bereits abgewandert (Segment D)",IF(Z4123&gt;=Hilfswerte!$B$38,"Rot - akut gefaehrdet",IF(Z4123&gt;=Hilfswerte!$B$39,"Gelb - beobachten","Gruen - stabil")))</f>
        <v>Gruen - stabil</v>
      </c>
    </row>
    <row r="4124" spans="1:27" ht="15" customHeight="1" x14ac:dyDescent="0.25">
      <c r="A4124" s="4" t="s">
        <v>4471</v>
      </c>
      <c r="B4124" s="4" t="s">
        <v>865</v>
      </c>
      <c r="C4124" s="4" t="s">
        <v>47</v>
      </c>
      <c r="D4124" s="4" t="s">
        <v>30</v>
      </c>
      <c r="E4124" s="4">
        <v>122</v>
      </c>
      <c r="F4124" s="4">
        <v>33.4</v>
      </c>
      <c r="G4124" s="4">
        <v>17.100000000000001</v>
      </c>
      <c r="H4124" s="4">
        <v>3326</v>
      </c>
      <c r="I4124" s="4">
        <v>2</v>
      </c>
      <c r="J4124" s="4">
        <v>52</v>
      </c>
      <c r="K4124" s="4">
        <v>0</v>
      </c>
      <c r="L4124" s="4">
        <v>14</v>
      </c>
      <c r="M4124" s="4">
        <v>4</v>
      </c>
      <c r="N4124" s="4">
        <v>-3.9</v>
      </c>
      <c r="O4124" s="4">
        <f t="shared" si="512"/>
        <v>4</v>
      </c>
      <c r="P4124" s="4">
        <f t="shared" si="513"/>
        <v>2</v>
      </c>
      <c r="Q4124" s="4">
        <f t="shared" si="514"/>
        <v>4</v>
      </c>
      <c r="R4124" s="4">
        <f t="shared" si="515"/>
        <v>10</v>
      </c>
      <c r="S4124" s="4">
        <f t="shared" si="516"/>
        <v>93.9</v>
      </c>
      <c r="T4124" s="4" t="str">
        <f t="shared" si="517"/>
        <v>C - Entwicklungspotenzial</v>
      </c>
      <c r="U4124" s="4">
        <f>ROUND(((E4124-Hilfswerte!$B$20)/Hilfswerte!$B$21)+((F4124-Hilfswerte!$B$22)/Hilfswerte!$B$23)+((G4124-Hilfswerte!$B$24)/Hilfswerte!$B$25)+0.1*INDEX(Hilfswerte!$B$4:$B$15,MATCH(C4124,Hilfswerte!$A$4:$A$15,0)),2)</f>
        <v>1.28</v>
      </c>
      <c r="V4124" s="4">
        <f>ROUND(SQRT((((E4124-Hilfswerte!$B$20)/Hilfswerte!$B$21)-Hilfswerte!$B$28)^2+(((F4124-Hilfswerte!$B$22)/Hilfswerte!$B$23)-Hilfswerte!$B$29)^2+(((G4124-Hilfswerte!$B$24)/Hilfswerte!$B$25)-Hilfswerte!$B$30)^2),3)</f>
        <v>0.95799999999999996</v>
      </c>
      <c r="W4124" s="4">
        <f>ROUND(E4124*Hilfswerte!$B$31,0)</f>
        <v>25077</v>
      </c>
      <c r="X4124" s="4">
        <f t="shared" si="518"/>
        <v>21751</v>
      </c>
      <c r="Y4124" s="4" t="str">
        <f>IF(T4124="A - Top-Kunde","bereits Top-Kunde",IF(AND(V4124&lt;=Hilfswerte!$B$34,H4124&lt;0.5*W4124),"Hoch",IF(AND(V4124&lt;=Hilfswerte!$B$35,H4124&lt;0.7*W4124),"Mittel","Niedrig")))</f>
        <v>Mittel</v>
      </c>
      <c r="Z4124" s="4">
        <f t="shared" si="519"/>
        <v>7</v>
      </c>
      <c r="AA4124" s="4" t="str">
        <f>IF(J4124&gt;365,"Bereits abgewandert (Segment D)",IF(Z4124&gt;=Hilfswerte!$B$38,"Rot - akut gefaehrdet",IF(Z4124&gt;=Hilfswerte!$B$39,"Gelb - beobachten","Gruen - stabil")))</f>
        <v>Gruen - stabil</v>
      </c>
    </row>
    <row r="4125" spans="1:27" ht="15" customHeight="1" x14ac:dyDescent="0.25">
      <c r="A4125" s="4" t="s">
        <v>4472</v>
      </c>
      <c r="B4125" s="4" t="s">
        <v>778</v>
      </c>
      <c r="C4125" s="4" t="s">
        <v>89</v>
      </c>
      <c r="D4125" s="4" t="s">
        <v>56</v>
      </c>
      <c r="E4125" s="4">
        <v>24</v>
      </c>
      <c r="F4125" s="4">
        <v>5.7</v>
      </c>
      <c r="G4125" s="4">
        <v>18.399999999999999</v>
      </c>
      <c r="H4125" s="4">
        <v>617</v>
      </c>
      <c r="I4125" s="4">
        <v>3</v>
      </c>
      <c r="J4125" s="4">
        <v>233</v>
      </c>
      <c r="K4125" s="4">
        <v>0</v>
      </c>
      <c r="L4125" s="4">
        <v>28</v>
      </c>
      <c r="M4125" s="4">
        <v>1</v>
      </c>
      <c r="N4125" s="4">
        <v>11.5</v>
      </c>
      <c r="O4125" s="4">
        <f t="shared" si="512"/>
        <v>2</v>
      </c>
      <c r="P4125" s="4">
        <f t="shared" si="513"/>
        <v>3</v>
      </c>
      <c r="Q4125" s="4">
        <f t="shared" si="514"/>
        <v>2</v>
      </c>
      <c r="R4125" s="4">
        <f t="shared" si="515"/>
        <v>7</v>
      </c>
      <c r="S4125" s="4">
        <f t="shared" si="516"/>
        <v>67.400000000000006</v>
      </c>
      <c r="T4125" s="4" t="str">
        <f t="shared" si="517"/>
        <v>C - Entwicklungspotenzial</v>
      </c>
      <c r="U4125" s="4">
        <f>ROUND(((E4125-Hilfswerte!$B$20)/Hilfswerte!$B$21)+((F4125-Hilfswerte!$B$22)/Hilfswerte!$B$23)+((G4125-Hilfswerte!$B$24)/Hilfswerte!$B$25)+0.1*INDEX(Hilfswerte!$B$4:$B$15,MATCH(C4125,Hilfswerte!$A$4:$A$15,0)),2)</f>
        <v>0.78</v>
      </c>
      <c r="V4125" s="4">
        <f>ROUND(SQRT((((E4125-Hilfswerte!$B$20)/Hilfswerte!$B$21)-Hilfswerte!$B$28)^2+(((F4125-Hilfswerte!$B$22)/Hilfswerte!$B$23)-Hilfswerte!$B$29)^2+(((G4125-Hilfswerte!$B$24)/Hilfswerte!$B$25)-Hilfswerte!$B$30)^2),3)</f>
        <v>1.4179999999999999</v>
      </c>
      <c r="W4125" s="4">
        <f>ROUND(E4125*Hilfswerte!$B$31,0)</f>
        <v>4933</v>
      </c>
      <c r="X4125" s="4">
        <f t="shared" si="518"/>
        <v>4316</v>
      </c>
      <c r="Y4125" s="4" t="str">
        <f>IF(T4125="A - Top-Kunde","bereits Top-Kunde",IF(AND(V4125&lt;=Hilfswerte!$B$34,H4125&lt;0.5*W4125),"Hoch",IF(AND(V4125&lt;=Hilfswerte!$B$35,H4125&lt;0.7*W4125),"Mittel","Niedrig")))</f>
        <v>Niedrig</v>
      </c>
      <c r="Z4125" s="4">
        <f t="shared" si="519"/>
        <v>17.3</v>
      </c>
      <c r="AA4125" s="4" t="str">
        <f>IF(J4125&gt;365,"Bereits abgewandert (Segment D)",IF(Z4125&gt;=Hilfswerte!$B$38,"Rot - akut gefaehrdet",IF(Z4125&gt;=Hilfswerte!$B$39,"Gelb - beobachten","Gruen - stabil")))</f>
        <v>Gelb - beobachten</v>
      </c>
    </row>
    <row r="4126" spans="1:27" ht="15" customHeight="1" x14ac:dyDescent="0.25">
      <c r="A4126" s="4" t="s">
        <v>4473</v>
      </c>
      <c r="B4126" s="4" t="s">
        <v>464</v>
      </c>
      <c r="C4126" s="4" t="s">
        <v>89</v>
      </c>
      <c r="D4126" s="4" t="s">
        <v>77</v>
      </c>
      <c r="E4126" s="4">
        <v>56</v>
      </c>
      <c r="F4126" s="4">
        <v>13.6</v>
      </c>
      <c r="G4126" s="4">
        <v>12.6</v>
      </c>
      <c r="H4126" s="4">
        <v>10317</v>
      </c>
      <c r="I4126" s="4">
        <v>3</v>
      </c>
      <c r="J4126" s="4">
        <v>148</v>
      </c>
      <c r="K4126" s="4">
        <v>0</v>
      </c>
      <c r="L4126" s="4">
        <v>-3</v>
      </c>
      <c r="M4126" s="4">
        <v>3</v>
      </c>
      <c r="N4126" s="4">
        <v>33.700000000000003</v>
      </c>
      <c r="O4126" s="4">
        <f t="shared" si="512"/>
        <v>3</v>
      </c>
      <c r="P4126" s="4">
        <f t="shared" si="513"/>
        <v>3</v>
      </c>
      <c r="Q4126" s="4">
        <f t="shared" si="514"/>
        <v>5</v>
      </c>
      <c r="R4126" s="4">
        <f t="shared" si="515"/>
        <v>11</v>
      </c>
      <c r="S4126" s="4">
        <f t="shared" si="516"/>
        <v>126.9</v>
      </c>
      <c r="T4126" s="4" t="str">
        <f t="shared" si="517"/>
        <v>A - Top-Kunde</v>
      </c>
      <c r="U4126" s="4">
        <f>ROUND(((E4126-Hilfswerte!$B$20)/Hilfswerte!$B$21)+((F4126-Hilfswerte!$B$22)/Hilfswerte!$B$23)+((G4126-Hilfswerte!$B$24)/Hilfswerte!$B$25)+0.1*INDEX(Hilfswerte!$B$4:$B$15,MATCH(C4126,Hilfswerte!$A$4:$A$15,0)),2)</f>
        <v>0.14000000000000001</v>
      </c>
      <c r="V4126" s="4">
        <f>ROUND(SQRT((((E4126-Hilfswerte!$B$20)/Hilfswerte!$B$21)-Hilfswerte!$B$28)^2+(((F4126-Hilfswerte!$B$22)/Hilfswerte!$B$23)-Hilfswerte!$B$29)^2+(((G4126-Hilfswerte!$B$24)/Hilfswerte!$B$25)-Hilfswerte!$B$30)^2),3)</f>
        <v>0.68100000000000005</v>
      </c>
      <c r="W4126" s="4">
        <f>ROUND(E4126*Hilfswerte!$B$31,0)</f>
        <v>11511</v>
      </c>
      <c r="X4126" s="4">
        <f t="shared" si="518"/>
        <v>1194</v>
      </c>
      <c r="Y4126" s="4" t="str">
        <f>IF(T4126="A - Top-Kunde","bereits Top-Kunde",IF(AND(V4126&lt;=Hilfswerte!$B$34,H4126&lt;0.5*W4126),"Hoch",IF(AND(V4126&lt;=Hilfswerte!$B$35,H4126&lt;0.7*W4126),"Mittel","Niedrig")))</f>
        <v>bereits Top-Kunde</v>
      </c>
      <c r="Z4126" s="4">
        <f t="shared" si="519"/>
        <v>7.4</v>
      </c>
      <c r="AA4126" s="4" t="str">
        <f>IF(J4126&gt;365,"Bereits abgewandert (Segment D)",IF(Z4126&gt;=Hilfswerte!$B$38,"Rot - akut gefaehrdet",IF(Z4126&gt;=Hilfswerte!$B$39,"Gelb - beobachten","Gruen - stabil")))</f>
        <v>Gruen - stabil</v>
      </c>
    </row>
    <row r="4127" spans="1:27" ht="15" customHeight="1" x14ac:dyDescent="0.25">
      <c r="A4127" s="4" t="s">
        <v>4474</v>
      </c>
      <c r="B4127" s="4" t="s">
        <v>279</v>
      </c>
      <c r="C4127" s="4" t="s">
        <v>29</v>
      </c>
      <c r="D4127" s="4" t="s">
        <v>30</v>
      </c>
      <c r="E4127" s="4">
        <v>53</v>
      </c>
      <c r="F4127" s="4">
        <v>15</v>
      </c>
      <c r="G4127" s="4">
        <v>17.600000000000001</v>
      </c>
      <c r="H4127" s="4">
        <v>4926</v>
      </c>
      <c r="I4127" s="4">
        <v>4</v>
      </c>
      <c r="J4127" s="4">
        <v>3</v>
      </c>
      <c r="K4127" s="4">
        <v>1</v>
      </c>
      <c r="L4127" s="4">
        <v>-1</v>
      </c>
      <c r="M4127" s="4">
        <v>1</v>
      </c>
      <c r="N4127" s="4">
        <v>-12.5</v>
      </c>
      <c r="O4127" s="4">
        <f t="shared" si="512"/>
        <v>5</v>
      </c>
      <c r="P4127" s="4">
        <f t="shared" si="513"/>
        <v>4</v>
      </c>
      <c r="Q4127" s="4">
        <f t="shared" si="514"/>
        <v>4</v>
      </c>
      <c r="R4127" s="4">
        <f t="shared" si="515"/>
        <v>13</v>
      </c>
      <c r="S4127" s="4">
        <f t="shared" si="516"/>
        <v>117.8</v>
      </c>
      <c r="T4127" s="4" t="str">
        <f t="shared" si="517"/>
        <v>B - Kernkunde</v>
      </c>
      <c r="U4127" s="4">
        <f>ROUND(((E4127-Hilfswerte!$B$20)/Hilfswerte!$B$21)+((F4127-Hilfswerte!$B$22)/Hilfswerte!$B$23)+((G4127-Hilfswerte!$B$24)/Hilfswerte!$B$25)+0.1*INDEX(Hilfswerte!$B$4:$B$15,MATCH(C4127,Hilfswerte!$A$4:$A$15,0)),2)</f>
        <v>0.92</v>
      </c>
      <c r="V4127" s="4">
        <f>ROUND(SQRT((((E4127-Hilfswerte!$B$20)/Hilfswerte!$B$21)-Hilfswerte!$B$28)^2+(((F4127-Hilfswerte!$B$22)/Hilfswerte!$B$23)-Hilfswerte!$B$29)^2+(((G4127-Hilfswerte!$B$24)/Hilfswerte!$B$25)-Hilfswerte!$B$30)^2),3)</f>
        <v>1.198</v>
      </c>
      <c r="W4127" s="4">
        <f>ROUND(E4127*Hilfswerte!$B$31,0)</f>
        <v>10894</v>
      </c>
      <c r="X4127" s="4">
        <f t="shared" si="518"/>
        <v>5968</v>
      </c>
      <c r="Y4127" s="4" t="str">
        <f>IF(T4127="A - Top-Kunde","bereits Top-Kunde",IF(AND(V4127&lt;=Hilfswerte!$B$34,H4127&lt;0.5*W4127),"Hoch",IF(AND(V4127&lt;=Hilfswerte!$B$35,H4127&lt;0.7*W4127),"Mittel","Niedrig")))</f>
        <v>Niedrig</v>
      </c>
      <c r="Z4127" s="4">
        <f t="shared" si="519"/>
        <v>8.1999999999999993</v>
      </c>
      <c r="AA4127" s="4" t="str">
        <f>IF(J4127&gt;365,"Bereits abgewandert (Segment D)",IF(Z4127&gt;=Hilfswerte!$B$38,"Rot - akut gefaehrdet",IF(Z4127&gt;=Hilfswerte!$B$39,"Gelb - beobachten","Gruen - stabil")))</f>
        <v>Gruen - stabil</v>
      </c>
    </row>
    <row r="4128" spans="1:27" ht="15" customHeight="1" x14ac:dyDescent="0.25">
      <c r="A4128" s="4" t="s">
        <v>4475</v>
      </c>
      <c r="B4128" s="4" t="s">
        <v>251</v>
      </c>
      <c r="C4128" s="4" t="s">
        <v>74</v>
      </c>
      <c r="D4128" s="4" t="s">
        <v>30</v>
      </c>
      <c r="E4128" s="4">
        <v>33</v>
      </c>
      <c r="F4128" s="4">
        <v>4.5</v>
      </c>
      <c r="G4128" s="4">
        <v>14.1</v>
      </c>
      <c r="H4128" s="4">
        <v>4389</v>
      </c>
      <c r="I4128" s="4">
        <v>1</v>
      </c>
      <c r="J4128" s="4">
        <v>182</v>
      </c>
      <c r="K4128" s="4">
        <v>0</v>
      </c>
      <c r="L4128" s="4">
        <v>1</v>
      </c>
      <c r="M4128" s="4">
        <v>2</v>
      </c>
      <c r="N4128" s="4">
        <v>16</v>
      </c>
      <c r="O4128" s="4">
        <f t="shared" si="512"/>
        <v>2</v>
      </c>
      <c r="P4128" s="4">
        <f t="shared" si="513"/>
        <v>1</v>
      </c>
      <c r="Q4128" s="4">
        <f t="shared" si="514"/>
        <v>4</v>
      </c>
      <c r="R4128" s="4">
        <f t="shared" si="515"/>
        <v>7</v>
      </c>
      <c r="S4128" s="4">
        <f t="shared" si="516"/>
        <v>77.7</v>
      </c>
      <c r="T4128" s="4" t="str">
        <f t="shared" si="517"/>
        <v>C - Entwicklungspotenzial</v>
      </c>
      <c r="U4128" s="4">
        <f>ROUND(((E4128-Hilfswerte!$B$20)/Hilfswerte!$B$21)+((F4128-Hilfswerte!$B$22)/Hilfswerte!$B$23)+((G4128-Hilfswerte!$B$24)/Hilfswerte!$B$25)+0.1*INDEX(Hilfswerte!$B$4:$B$15,MATCH(C4128,Hilfswerte!$A$4:$A$15,0)),2)</f>
        <v>-0.2</v>
      </c>
      <c r="V4128" s="4">
        <f>ROUND(SQRT((((E4128-Hilfswerte!$B$20)/Hilfswerte!$B$21)-Hilfswerte!$B$28)^2+(((F4128-Hilfswerte!$B$22)/Hilfswerte!$B$23)-Hilfswerte!$B$29)^2+(((G4128-Hilfswerte!$B$24)/Hilfswerte!$B$25)-Hilfswerte!$B$30)^2),3)</f>
        <v>0.94799999999999995</v>
      </c>
      <c r="W4128" s="4">
        <f>ROUND(E4128*Hilfswerte!$B$31,0)</f>
        <v>6783</v>
      </c>
      <c r="X4128" s="4">
        <f t="shared" si="518"/>
        <v>2394</v>
      </c>
      <c r="Y4128" s="4" t="str">
        <f>IF(T4128="A - Top-Kunde","bereits Top-Kunde",IF(AND(V4128&lt;=Hilfswerte!$B$34,H4128&lt;0.5*W4128),"Hoch",IF(AND(V4128&lt;=Hilfswerte!$B$35,H4128&lt;0.7*W4128),"Mittel","Niedrig")))</f>
        <v>Mittel</v>
      </c>
      <c r="Z4128" s="4">
        <f t="shared" si="519"/>
        <v>9.3000000000000007</v>
      </c>
      <c r="AA4128" s="4" t="str">
        <f>IF(J4128&gt;365,"Bereits abgewandert (Segment D)",IF(Z4128&gt;=Hilfswerte!$B$38,"Rot - akut gefaehrdet",IF(Z4128&gt;=Hilfswerte!$B$39,"Gelb - beobachten","Gruen - stabil")))</f>
        <v>Gruen - stabil</v>
      </c>
    </row>
    <row r="4129" spans="1:27" ht="15" customHeight="1" x14ac:dyDescent="0.25">
      <c r="A4129" s="4" t="s">
        <v>4476</v>
      </c>
      <c r="B4129" s="4" t="s">
        <v>1176</v>
      </c>
      <c r="C4129" s="4" t="s">
        <v>65</v>
      </c>
      <c r="D4129" s="4" t="s">
        <v>30</v>
      </c>
      <c r="E4129" s="4">
        <v>33</v>
      </c>
      <c r="F4129" s="4">
        <v>10.3</v>
      </c>
      <c r="G4129" s="4">
        <v>9.5</v>
      </c>
      <c r="H4129" s="4">
        <v>36136</v>
      </c>
      <c r="I4129" s="4">
        <v>5</v>
      </c>
      <c r="J4129" s="4">
        <v>24</v>
      </c>
      <c r="K4129" s="4">
        <v>1</v>
      </c>
      <c r="L4129" s="4">
        <v>-3</v>
      </c>
      <c r="M4129" s="4">
        <v>5</v>
      </c>
      <c r="N4129" s="4">
        <v>24.2</v>
      </c>
      <c r="O4129" s="4">
        <f t="shared" si="512"/>
        <v>5</v>
      </c>
      <c r="P4129" s="4">
        <f t="shared" si="513"/>
        <v>5</v>
      </c>
      <c r="Q4129" s="4">
        <f t="shared" si="514"/>
        <v>5</v>
      </c>
      <c r="R4129" s="4">
        <f t="shared" si="515"/>
        <v>15</v>
      </c>
      <c r="S4129" s="4">
        <f t="shared" si="516"/>
        <v>156.1</v>
      </c>
      <c r="T4129" s="4" t="str">
        <f t="shared" si="517"/>
        <v>A - Top-Kunde</v>
      </c>
      <c r="U4129" s="4">
        <f>ROUND(((E4129-Hilfswerte!$B$20)/Hilfswerte!$B$21)+((F4129-Hilfswerte!$B$22)/Hilfswerte!$B$23)+((G4129-Hilfswerte!$B$24)/Hilfswerte!$B$25)+0.1*INDEX(Hilfswerte!$B$4:$B$15,MATCH(C4129,Hilfswerte!$A$4:$A$15,0)),2)</f>
        <v>-0.86</v>
      </c>
      <c r="V4129" s="4">
        <f>ROUND(SQRT((((E4129-Hilfswerte!$B$20)/Hilfswerte!$B$21)-Hilfswerte!$B$28)^2+(((F4129-Hilfswerte!$B$22)/Hilfswerte!$B$23)-Hilfswerte!$B$29)^2+(((G4129-Hilfswerte!$B$24)/Hilfswerte!$B$25)-Hilfswerte!$B$30)^2),3)</f>
        <v>0.80400000000000005</v>
      </c>
      <c r="W4129" s="4">
        <f>ROUND(E4129*Hilfswerte!$B$31,0)</f>
        <v>6783</v>
      </c>
      <c r="X4129" s="4">
        <f t="shared" si="518"/>
        <v>0</v>
      </c>
      <c r="Y4129" s="4" t="str">
        <f>IF(T4129="A - Top-Kunde","bereits Top-Kunde",IF(AND(V4129&lt;=Hilfswerte!$B$34,H4129&lt;0.5*W4129),"Hoch",IF(AND(V4129&lt;=Hilfswerte!$B$35,H4129&lt;0.7*W4129),"Mittel","Niedrig")))</f>
        <v>bereits Top-Kunde</v>
      </c>
      <c r="Z4129" s="4">
        <f t="shared" si="519"/>
        <v>4.2</v>
      </c>
      <c r="AA4129" s="4" t="str">
        <f>IF(J4129&gt;365,"Bereits abgewandert (Segment D)",IF(Z4129&gt;=Hilfswerte!$B$38,"Rot - akut gefaehrdet",IF(Z4129&gt;=Hilfswerte!$B$39,"Gelb - beobachten","Gruen - stabil")))</f>
        <v>Gruen - stabil</v>
      </c>
    </row>
    <row r="4130" spans="1:27" ht="15" customHeight="1" x14ac:dyDescent="0.25">
      <c r="A4130" s="4" t="s">
        <v>4477</v>
      </c>
      <c r="B4130" s="4" t="s">
        <v>422</v>
      </c>
      <c r="C4130" s="4" t="s">
        <v>51</v>
      </c>
      <c r="D4130" s="4" t="s">
        <v>30</v>
      </c>
      <c r="E4130" s="4">
        <v>375</v>
      </c>
      <c r="F4130" s="4">
        <v>60.7</v>
      </c>
      <c r="G4130" s="4">
        <v>11.1</v>
      </c>
      <c r="H4130" s="4">
        <v>24945</v>
      </c>
      <c r="I4130" s="4">
        <v>3</v>
      </c>
      <c r="J4130" s="4">
        <v>9</v>
      </c>
      <c r="K4130" s="4">
        <v>1</v>
      </c>
      <c r="L4130" s="4">
        <v>-1</v>
      </c>
      <c r="M4130" s="4">
        <v>6</v>
      </c>
      <c r="N4130" s="4">
        <v>-1.2</v>
      </c>
      <c r="O4130" s="4">
        <f t="shared" si="512"/>
        <v>5</v>
      </c>
      <c r="P4130" s="4">
        <f t="shared" si="513"/>
        <v>3</v>
      </c>
      <c r="Q4130" s="4">
        <f t="shared" si="514"/>
        <v>5</v>
      </c>
      <c r="R4130" s="4">
        <f t="shared" si="515"/>
        <v>13</v>
      </c>
      <c r="S4130" s="4">
        <f t="shared" si="516"/>
        <v>123.4</v>
      </c>
      <c r="T4130" s="4" t="str">
        <f t="shared" si="517"/>
        <v>B - Kernkunde</v>
      </c>
      <c r="U4130" s="4">
        <f>ROUND(((E4130-Hilfswerte!$B$20)/Hilfswerte!$B$21)+((F4130-Hilfswerte!$B$22)/Hilfswerte!$B$23)+((G4130-Hilfswerte!$B$24)/Hilfswerte!$B$25)+0.1*INDEX(Hilfswerte!$B$4:$B$15,MATCH(C4130,Hilfswerte!$A$4:$A$15,0)),2)</f>
        <v>2.17</v>
      </c>
      <c r="V4130" s="4">
        <f>ROUND(SQRT((((E4130-Hilfswerte!$B$20)/Hilfswerte!$B$21)-Hilfswerte!$B$28)^2+(((F4130-Hilfswerte!$B$22)/Hilfswerte!$B$23)-Hilfswerte!$B$29)^2+(((G4130-Hilfswerte!$B$24)/Hilfswerte!$B$25)-Hilfswerte!$B$30)^2),3)</f>
        <v>0.98099999999999998</v>
      </c>
      <c r="W4130" s="4">
        <f>ROUND(E4130*Hilfswerte!$B$31,0)</f>
        <v>77080</v>
      </c>
      <c r="X4130" s="4">
        <f t="shared" si="518"/>
        <v>52135</v>
      </c>
      <c r="Y4130" s="4" t="str">
        <f>IF(T4130="A - Top-Kunde","bereits Top-Kunde",IF(AND(V4130&lt;=Hilfswerte!$B$34,H4130&lt;0.5*W4130),"Hoch",IF(AND(V4130&lt;=Hilfswerte!$B$35,H4130&lt;0.7*W4130),"Mittel","Niedrig")))</f>
        <v>Mittel</v>
      </c>
      <c r="Z4130" s="4">
        <f t="shared" si="519"/>
        <v>3.9</v>
      </c>
      <c r="AA4130" s="4" t="str">
        <f>IF(J4130&gt;365,"Bereits abgewandert (Segment D)",IF(Z4130&gt;=Hilfswerte!$B$38,"Rot - akut gefaehrdet",IF(Z4130&gt;=Hilfswerte!$B$39,"Gelb - beobachten","Gruen - stabil")))</f>
        <v>Gruen - stabil</v>
      </c>
    </row>
    <row r="4131" spans="1:27" ht="15" customHeight="1" x14ac:dyDescent="0.25">
      <c r="A4131" s="4" t="s">
        <v>4478</v>
      </c>
      <c r="B4131" s="4" t="s">
        <v>112</v>
      </c>
      <c r="C4131" s="4" t="s">
        <v>29</v>
      </c>
      <c r="D4131" s="4" t="s">
        <v>30</v>
      </c>
      <c r="E4131" s="4">
        <v>336</v>
      </c>
      <c r="F4131" s="4">
        <v>79.900000000000006</v>
      </c>
      <c r="G4131" s="4">
        <v>19.5</v>
      </c>
      <c r="H4131" s="4">
        <v>141585</v>
      </c>
      <c r="I4131" s="4">
        <v>4</v>
      </c>
      <c r="J4131" s="4">
        <v>122</v>
      </c>
      <c r="K4131" s="4">
        <v>0</v>
      </c>
      <c r="L4131" s="4">
        <v>0</v>
      </c>
      <c r="M4131" s="4">
        <v>4</v>
      </c>
      <c r="N4131" s="4">
        <v>-15.8</v>
      </c>
      <c r="O4131" s="4">
        <f t="shared" si="512"/>
        <v>3</v>
      </c>
      <c r="P4131" s="4">
        <f t="shared" si="513"/>
        <v>4</v>
      </c>
      <c r="Q4131" s="4">
        <f t="shared" si="514"/>
        <v>5</v>
      </c>
      <c r="R4131" s="4">
        <f t="shared" si="515"/>
        <v>12</v>
      </c>
      <c r="S4131" s="4">
        <f t="shared" si="516"/>
        <v>112.1</v>
      </c>
      <c r="T4131" s="4" t="str">
        <f t="shared" si="517"/>
        <v>B - Kernkunde</v>
      </c>
      <c r="U4131" s="4">
        <f>ROUND(((E4131-Hilfswerte!$B$20)/Hilfswerte!$B$21)+((F4131-Hilfswerte!$B$22)/Hilfswerte!$B$23)+((G4131-Hilfswerte!$B$24)/Hilfswerte!$B$25)+0.1*INDEX(Hilfswerte!$B$4:$B$15,MATCH(C4131,Hilfswerte!$A$4:$A$15,0)),2)</f>
        <v>3.6</v>
      </c>
      <c r="V4131" s="4">
        <f>ROUND(SQRT((((E4131-Hilfswerte!$B$20)/Hilfswerte!$B$21)-Hilfswerte!$B$28)^2+(((F4131-Hilfswerte!$B$22)/Hilfswerte!$B$23)-Hilfswerte!$B$29)^2+(((G4131-Hilfswerte!$B$24)/Hilfswerte!$B$25)-Hilfswerte!$B$30)^2),3)</f>
        <v>1.6830000000000001</v>
      </c>
      <c r="W4131" s="4">
        <f>ROUND(E4131*Hilfswerte!$B$31,0)</f>
        <v>69064</v>
      </c>
      <c r="X4131" s="4">
        <f t="shared" si="518"/>
        <v>0</v>
      </c>
      <c r="Y4131" s="4" t="str">
        <f>IF(T4131="A - Top-Kunde","bereits Top-Kunde",IF(AND(V4131&lt;=Hilfswerte!$B$34,H4131&lt;0.5*W4131),"Hoch",IF(AND(V4131&lt;=Hilfswerte!$B$35,H4131&lt;0.7*W4131),"Mittel","Niedrig")))</f>
        <v>Niedrig</v>
      </c>
      <c r="Z4131" s="4">
        <f t="shared" si="519"/>
        <v>12.4</v>
      </c>
      <c r="AA4131" s="4" t="str">
        <f>IF(J4131&gt;365,"Bereits abgewandert (Segment D)",IF(Z4131&gt;=Hilfswerte!$B$38,"Rot - akut gefaehrdet",IF(Z4131&gt;=Hilfswerte!$B$39,"Gelb - beobachten","Gruen - stabil")))</f>
        <v>Gruen - stabil</v>
      </c>
    </row>
    <row r="4132" spans="1:27" ht="15" customHeight="1" x14ac:dyDescent="0.25">
      <c r="A4132" s="4" t="s">
        <v>4479</v>
      </c>
      <c r="B4132" s="4" t="s">
        <v>574</v>
      </c>
      <c r="C4132" s="4" t="s">
        <v>62</v>
      </c>
      <c r="D4132" s="4" t="s">
        <v>77</v>
      </c>
      <c r="E4132" s="4">
        <v>390</v>
      </c>
      <c r="F4132" s="4">
        <v>87.1</v>
      </c>
      <c r="G4132" s="4">
        <v>12.4</v>
      </c>
      <c r="H4132" s="4">
        <v>44428</v>
      </c>
      <c r="I4132" s="4">
        <v>6</v>
      </c>
      <c r="J4132" s="4">
        <v>32</v>
      </c>
      <c r="K4132" s="4">
        <v>0</v>
      </c>
      <c r="L4132" s="4">
        <v>21</v>
      </c>
      <c r="M4132" s="4">
        <v>3</v>
      </c>
      <c r="N4132" s="4">
        <v>5.0999999999999996</v>
      </c>
      <c r="O4132" s="4">
        <f t="shared" si="512"/>
        <v>4</v>
      </c>
      <c r="P4132" s="4">
        <f t="shared" si="513"/>
        <v>5</v>
      </c>
      <c r="Q4132" s="4">
        <f t="shared" si="514"/>
        <v>5</v>
      </c>
      <c r="R4132" s="4">
        <f t="shared" si="515"/>
        <v>14</v>
      </c>
      <c r="S4132" s="4">
        <f t="shared" si="516"/>
        <v>136.30000000000001</v>
      </c>
      <c r="T4132" s="4" t="str">
        <f t="shared" si="517"/>
        <v>A - Top-Kunde</v>
      </c>
      <c r="U4132" s="4">
        <f>ROUND(((E4132-Hilfswerte!$B$20)/Hilfswerte!$B$21)+((F4132-Hilfswerte!$B$22)/Hilfswerte!$B$23)+((G4132-Hilfswerte!$B$24)/Hilfswerte!$B$25)+0.1*INDEX(Hilfswerte!$B$4:$B$15,MATCH(C4132,Hilfswerte!$A$4:$A$15,0)),2)</f>
        <v>2.99</v>
      </c>
      <c r="V4132" s="4">
        <f>ROUND(SQRT((((E4132-Hilfswerte!$B$20)/Hilfswerte!$B$21)-Hilfswerte!$B$28)^2+(((F4132-Hilfswerte!$B$22)/Hilfswerte!$B$23)-Hilfswerte!$B$29)^2+(((G4132-Hilfswerte!$B$24)/Hilfswerte!$B$25)-Hilfswerte!$B$30)^2),3)</f>
        <v>1.319</v>
      </c>
      <c r="W4132" s="4">
        <f>ROUND(E4132*Hilfswerte!$B$31,0)</f>
        <v>80163</v>
      </c>
      <c r="X4132" s="4">
        <f t="shared" si="518"/>
        <v>35735</v>
      </c>
      <c r="Y4132" s="4" t="str">
        <f>IF(T4132="A - Top-Kunde","bereits Top-Kunde",IF(AND(V4132&lt;=Hilfswerte!$B$34,H4132&lt;0.5*W4132),"Hoch",IF(AND(V4132&lt;=Hilfswerte!$B$35,H4132&lt;0.7*W4132),"Mittel","Niedrig")))</f>
        <v>bereits Top-Kunde</v>
      </c>
      <c r="Z4132" s="4">
        <f t="shared" si="519"/>
        <v>5.8</v>
      </c>
      <c r="AA4132" s="4" t="str">
        <f>IF(J4132&gt;365,"Bereits abgewandert (Segment D)",IF(Z4132&gt;=Hilfswerte!$B$38,"Rot - akut gefaehrdet",IF(Z4132&gt;=Hilfswerte!$B$39,"Gelb - beobachten","Gruen - stabil")))</f>
        <v>Gruen - stabil</v>
      </c>
    </row>
    <row r="4133" spans="1:27" ht="15" customHeight="1" x14ac:dyDescent="0.25">
      <c r="A4133" s="4" t="s">
        <v>4480</v>
      </c>
      <c r="B4133" s="4" t="s">
        <v>323</v>
      </c>
      <c r="C4133" s="4" t="s">
        <v>65</v>
      </c>
      <c r="D4133" s="4" t="s">
        <v>56</v>
      </c>
      <c r="E4133" s="4">
        <v>31</v>
      </c>
      <c r="F4133" s="4">
        <v>4.4000000000000004</v>
      </c>
      <c r="G4133" s="4">
        <v>16.600000000000001</v>
      </c>
      <c r="H4133" s="4">
        <v>3020</v>
      </c>
      <c r="I4133" s="4">
        <v>1</v>
      </c>
      <c r="J4133" s="4">
        <v>238</v>
      </c>
      <c r="K4133" s="4">
        <v>0</v>
      </c>
      <c r="L4133" s="4">
        <v>8</v>
      </c>
      <c r="M4133" s="4">
        <v>2</v>
      </c>
      <c r="N4133" s="4">
        <v>30.2</v>
      </c>
      <c r="O4133" s="4">
        <f t="shared" si="512"/>
        <v>2</v>
      </c>
      <c r="P4133" s="4">
        <f t="shared" si="513"/>
        <v>1</v>
      </c>
      <c r="Q4133" s="4">
        <f t="shared" si="514"/>
        <v>4</v>
      </c>
      <c r="R4133" s="4">
        <f t="shared" si="515"/>
        <v>7</v>
      </c>
      <c r="S4133" s="4">
        <f t="shared" si="516"/>
        <v>82.7</v>
      </c>
      <c r="T4133" s="4" t="str">
        <f t="shared" si="517"/>
        <v>C - Entwicklungspotenzial</v>
      </c>
      <c r="U4133" s="4">
        <f>ROUND(((E4133-Hilfswerte!$B$20)/Hilfswerte!$B$21)+((F4133-Hilfswerte!$B$22)/Hilfswerte!$B$23)+((G4133-Hilfswerte!$B$24)/Hilfswerte!$B$25)+0.1*INDEX(Hilfswerte!$B$4:$B$15,MATCH(C4133,Hilfswerte!$A$4:$A$15,0)),2)</f>
        <v>0.16</v>
      </c>
      <c r="V4133" s="4">
        <f>ROUND(SQRT((((E4133-Hilfswerte!$B$20)/Hilfswerte!$B$21)-Hilfswerte!$B$28)^2+(((F4133-Hilfswerte!$B$22)/Hilfswerte!$B$23)-Hilfswerte!$B$29)^2+(((G4133-Hilfswerte!$B$24)/Hilfswerte!$B$25)-Hilfswerte!$B$30)^2),3)</f>
        <v>1.1970000000000001</v>
      </c>
      <c r="W4133" s="4">
        <f>ROUND(E4133*Hilfswerte!$B$31,0)</f>
        <v>6372</v>
      </c>
      <c r="X4133" s="4">
        <f t="shared" si="518"/>
        <v>3352</v>
      </c>
      <c r="Y4133" s="4" t="str">
        <f>IF(T4133="A - Top-Kunde","bereits Top-Kunde",IF(AND(V4133&lt;=Hilfswerte!$B$34,H4133&lt;0.5*W4133),"Hoch",IF(AND(V4133&lt;=Hilfswerte!$B$35,H4133&lt;0.7*W4133),"Mittel","Niedrig")))</f>
        <v>Niedrig</v>
      </c>
      <c r="Z4133" s="4">
        <f t="shared" si="519"/>
        <v>13.5</v>
      </c>
      <c r="AA4133" s="4" t="str">
        <f>IF(J4133&gt;365,"Bereits abgewandert (Segment D)",IF(Z4133&gt;=Hilfswerte!$B$38,"Rot - akut gefaehrdet",IF(Z4133&gt;=Hilfswerte!$B$39,"Gelb - beobachten","Gruen - stabil")))</f>
        <v>Gruen - stabil</v>
      </c>
    </row>
    <row r="4134" spans="1:27" ht="15" customHeight="1" x14ac:dyDescent="0.25">
      <c r="A4134" s="4" t="s">
        <v>4481</v>
      </c>
      <c r="B4134" s="4" t="s">
        <v>1060</v>
      </c>
      <c r="C4134" s="4" t="s">
        <v>65</v>
      </c>
      <c r="D4134" s="4" t="s">
        <v>30</v>
      </c>
      <c r="E4134" s="4">
        <v>9</v>
      </c>
      <c r="F4134" s="4">
        <v>2.4</v>
      </c>
      <c r="G4134" s="4">
        <v>20.5</v>
      </c>
      <c r="H4134" s="4">
        <v>11053</v>
      </c>
      <c r="I4134" s="4">
        <v>6</v>
      </c>
      <c r="J4134" s="4">
        <v>72</v>
      </c>
      <c r="K4134" s="4">
        <v>1</v>
      </c>
      <c r="L4134" s="4">
        <v>21</v>
      </c>
      <c r="M4134" s="4">
        <v>4</v>
      </c>
      <c r="N4134" s="4">
        <v>20.6</v>
      </c>
      <c r="O4134" s="4">
        <f t="shared" si="512"/>
        <v>4</v>
      </c>
      <c r="P4134" s="4">
        <f t="shared" si="513"/>
        <v>5</v>
      </c>
      <c r="Q4134" s="4">
        <f t="shared" si="514"/>
        <v>5</v>
      </c>
      <c r="R4134" s="4">
        <f t="shared" si="515"/>
        <v>14</v>
      </c>
      <c r="S4134" s="4">
        <f t="shared" si="516"/>
        <v>138</v>
      </c>
      <c r="T4134" s="4" t="str">
        <f t="shared" si="517"/>
        <v>A - Top-Kunde</v>
      </c>
      <c r="U4134" s="4">
        <f>ROUND(((E4134-Hilfswerte!$B$20)/Hilfswerte!$B$21)+((F4134-Hilfswerte!$B$22)/Hilfswerte!$B$23)+((G4134-Hilfswerte!$B$24)/Hilfswerte!$B$25)+0.1*INDEX(Hilfswerte!$B$4:$B$15,MATCH(C4134,Hilfswerte!$A$4:$A$15,0)),2)</f>
        <v>0.64</v>
      </c>
      <c r="V4134" s="4">
        <f>ROUND(SQRT((((E4134-Hilfswerte!$B$20)/Hilfswerte!$B$21)-Hilfswerte!$B$28)^2+(((F4134-Hilfswerte!$B$22)/Hilfswerte!$B$23)-Hilfswerte!$B$29)^2+(((G4134-Hilfswerte!$B$24)/Hilfswerte!$B$25)-Hilfswerte!$B$30)^2),3)</f>
        <v>1.7430000000000001</v>
      </c>
      <c r="W4134" s="4">
        <f>ROUND(E4134*Hilfswerte!$B$31,0)</f>
        <v>1850</v>
      </c>
      <c r="X4134" s="4">
        <f t="shared" si="518"/>
        <v>0</v>
      </c>
      <c r="Y4134" s="4" t="str">
        <f>IF(T4134="A - Top-Kunde","bereits Top-Kunde",IF(AND(V4134&lt;=Hilfswerte!$B$34,H4134&lt;0.5*W4134),"Hoch",IF(AND(V4134&lt;=Hilfswerte!$B$35,H4134&lt;0.7*W4134),"Mittel","Niedrig")))</f>
        <v>bereits Top-Kunde</v>
      </c>
      <c r="Z4134" s="4">
        <f t="shared" si="519"/>
        <v>10.8</v>
      </c>
      <c r="AA4134" s="4" t="str">
        <f>IF(J4134&gt;365,"Bereits abgewandert (Segment D)",IF(Z4134&gt;=Hilfswerte!$B$38,"Rot - akut gefaehrdet",IF(Z4134&gt;=Hilfswerte!$B$39,"Gelb - beobachten","Gruen - stabil")))</f>
        <v>Gruen - stabil</v>
      </c>
    </row>
    <row r="4135" spans="1:27" ht="15" customHeight="1" x14ac:dyDescent="0.25">
      <c r="A4135" s="4" t="s">
        <v>4482</v>
      </c>
      <c r="B4135" s="4" t="s">
        <v>341</v>
      </c>
      <c r="C4135" s="4" t="s">
        <v>62</v>
      </c>
      <c r="D4135" s="4" t="s">
        <v>56</v>
      </c>
      <c r="E4135" s="4">
        <v>41</v>
      </c>
      <c r="F4135" s="4">
        <v>6.3</v>
      </c>
      <c r="G4135" s="4">
        <v>17.3</v>
      </c>
      <c r="H4135" s="4">
        <v>0</v>
      </c>
      <c r="I4135" s="4">
        <v>0</v>
      </c>
      <c r="J4135" s="4">
        <v>633</v>
      </c>
      <c r="K4135" s="4">
        <v>0</v>
      </c>
      <c r="L4135" s="4">
        <v>4</v>
      </c>
      <c r="M4135" s="4">
        <v>0</v>
      </c>
      <c r="N4135" s="4">
        <v>-76.8</v>
      </c>
      <c r="O4135" s="4">
        <f t="shared" si="512"/>
        <v>1</v>
      </c>
      <c r="P4135" s="4">
        <f t="shared" si="513"/>
        <v>1</v>
      </c>
      <c r="Q4135" s="4">
        <f t="shared" si="514"/>
        <v>1</v>
      </c>
      <c r="R4135" s="4">
        <f t="shared" si="515"/>
        <v>3</v>
      </c>
      <c r="S4135" s="4">
        <f t="shared" si="516"/>
        <v>-9.6</v>
      </c>
      <c r="T4135" s="4" t="str">
        <f t="shared" si="517"/>
        <v>D - Abwanderungsrisiko</v>
      </c>
      <c r="U4135" s="4">
        <f>ROUND(((E4135-Hilfswerte!$B$20)/Hilfswerte!$B$21)+((F4135-Hilfswerte!$B$22)/Hilfswerte!$B$23)+((G4135-Hilfswerte!$B$24)/Hilfswerte!$B$25)+0.1*INDEX(Hilfswerte!$B$4:$B$15,MATCH(C4135,Hilfswerte!$A$4:$A$15,0)),2)</f>
        <v>0.82</v>
      </c>
      <c r="V4135" s="4">
        <f>ROUND(SQRT((((E4135-Hilfswerte!$B$20)/Hilfswerte!$B$21)-Hilfswerte!$B$28)^2+(((F4135-Hilfswerte!$B$22)/Hilfswerte!$B$23)-Hilfswerte!$B$29)^2+(((G4135-Hilfswerte!$B$24)/Hilfswerte!$B$25)-Hilfswerte!$B$30)^2),3)</f>
        <v>1.244</v>
      </c>
      <c r="W4135" s="4">
        <f>ROUND(E4135*Hilfswerte!$B$31,0)</f>
        <v>8427</v>
      </c>
      <c r="X4135" s="4">
        <f t="shared" si="518"/>
        <v>8427</v>
      </c>
      <c r="Y4135" s="4" t="str">
        <f>IF(T4135="A - Top-Kunde","bereits Top-Kunde",IF(AND(V4135&lt;=Hilfswerte!$B$34,H4135&lt;0.5*W4135),"Hoch",IF(AND(V4135&lt;=Hilfswerte!$B$35,H4135&lt;0.7*W4135),"Mittel","Niedrig")))</f>
        <v>Niedrig</v>
      </c>
      <c r="Z4135" s="4">
        <f t="shared" si="519"/>
        <v>63.2</v>
      </c>
      <c r="AA4135" s="4" t="str">
        <f>IF(J4135&gt;365,"Bereits abgewandert (Segment D)",IF(Z4135&gt;=Hilfswerte!$B$38,"Rot - akut gefaehrdet",IF(Z4135&gt;=Hilfswerte!$B$39,"Gelb - beobachten","Gruen - stabil")))</f>
        <v>Bereits abgewandert (Segment D)</v>
      </c>
    </row>
    <row r="4136" spans="1:27" ht="15" customHeight="1" x14ac:dyDescent="0.25">
      <c r="A4136" s="4" t="s">
        <v>4483</v>
      </c>
      <c r="B4136" s="4" t="s">
        <v>325</v>
      </c>
      <c r="C4136" s="4" t="s">
        <v>89</v>
      </c>
      <c r="D4136" s="4" t="s">
        <v>117</v>
      </c>
      <c r="E4136" s="4">
        <v>86</v>
      </c>
      <c r="F4136" s="4">
        <v>26</v>
      </c>
      <c r="G4136" s="4">
        <v>8.6999999999999993</v>
      </c>
      <c r="H4136" s="4">
        <v>306</v>
      </c>
      <c r="I4136" s="4">
        <v>1</v>
      </c>
      <c r="J4136" s="4">
        <v>229</v>
      </c>
      <c r="K4136" s="4">
        <v>0</v>
      </c>
      <c r="L4136" s="4">
        <v>-4</v>
      </c>
      <c r="M4136" s="4">
        <v>3</v>
      </c>
      <c r="N4136" s="4">
        <v>36.700000000000003</v>
      </c>
      <c r="O4136" s="4">
        <f t="shared" si="512"/>
        <v>2</v>
      </c>
      <c r="P4136" s="4">
        <f t="shared" si="513"/>
        <v>1</v>
      </c>
      <c r="Q4136" s="4">
        <f t="shared" si="514"/>
        <v>2</v>
      </c>
      <c r="R4136" s="4">
        <f t="shared" si="515"/>
        <v>5</v>
      </c>
      <c r="S4136" s="4">
        <f t="shared" si="516"/>
        <v>68.400000000000006</v>
      </c>
      <c r="T4136" s="4" t="str">
        <f t="shared" si="517"/>
        <v>C - Entwicklungspotenzial</v>
      </c>
      <c r="U4136" s="4">
        <f>ROUND(((E4136-Hilfswerte!$B$20)/Hilfswerte!$B$21)+((F4136-Hilfswerte!$B$22)/Hilfswerte!$B$23)+((G4136-Hilfswerte!$B$24)/Hilfswerte!$B$25)+0.1*INDEX(Hilfswerte!$B$4:$B$15,MATCH(C4136,Hilfswerte!$A$4:$A$15,0)),2)</f>
        <v>-0.13</v>
      </c>
      <c r="V4136" s="4">
        <f>ROUND(SQRT((((E4136-Hilfswerte!$B$20)/Hilfswerte!$B$21)-Hilfswerte!$B$28)^2+(((F4136-Hilfswerte!$B$22)/Hilfswerte!$B$23)-Hilfswerte!$B$29)^2+(((G4136-Hilfswerte!$B$24)/Hilfswerte!$B$25)-Hilfswerte!$B$30)^2),3)</f>
        <v>0.56899999999999995</v>
      </c>
      <c r="W4136" s="4">
        <f>ROUND(E4136*Hilfswerte!$B$31,0)</f>
        <v>17677</v>
      </c>
      <c r="X4136" s="4">
        <f t="shared" si="518"/>
        <v>17371</v>
      </c>
      <c r="Y4136" s="4" t="str">
        <f>IF(T4136="A - Top-Kunde","bereits Top-Kunde",IF(AND(V4136&lt;=Hilfswerte!$B$34,H4136&lt;0.5*W4136),"Hoch",IF(AND(V4136&lt;=Hilfswerte!$B$35,H4136&lt;0.7*W4136),"Mittel","Niedrig")))</f>
        <v>Hoch</v>
      </c>
      <c r="Z4136" s="4">
        <f t="shared" si="519"/>
        <v>11.5</v>
      </c>
      <c r="AA4136" s="4" t="str">
        <f>IF(J4136&gt;365,"Bereits abgewandert (Segment D)",IF(Z4136&gt;=Hilfswerte!$B$38,"Rot - akut gefaehrdet",IF(Z4136&gt;=Hilfswerte!$B$39,"Gelb - beobachten","Gruen - stabil")))</f>
        <v>Gruen - stabil</v>
      </c>
    </row>
    <row r="4137" spans="1:27" ht="15" customHeight="1" x14ac:dyDescent="0.25">
      <c r="A4137" s="4" t="s">
        <v>4484</v>
      </c>
      <c r="B4137" s="4" t="s">
        <v>756</v>
      </c>
      <c r="C4137" s="4" t="s">
        <v>38</v>
      </c>
      <c r="D4137" s="4" t="s">
        <v>117</v>
      </c>
      <c r="E4137" s="4">
        <v>130</v>
      </c>
      <c r="F4137" s="4">
        <v>24.2</v>
      </c>
      <c r="G4137" s="4">
        <v>4.0999999999999996</v>
      </c>
      <c r="H4137" s="4">
        <v>18851</v>
      </c>
      <c r="I4137" s="4">
        <v>2</v>
      </c>
      <c r="J4137" s="4">
        <v>8</v>
      </c>
      <c r="K4137" s="4">
        <v>1</v>
      </c>
      <c r="L4137" s="4">
        <v>-2</v>
      </c>
      <c r="M4137" s="4">
        <v>5</v>
      </c>
      <c r="N4137" s="4">
        <v>7.8</v>
      </c>
      <c r="O4137" s="4">
        <f t="shared" si="512"/>
        <v>5</v>
      </c>
      <c r="P4137" s="4">
        <f t="shared" si="513"/>
        <v>2</v>
      </c>
      <c r="Q4137" s="4">
        <f t="shared" si="514"/>
        <v>5</v>
      </c>
      <c r="R4137" s="4">
        <f t="shared" si="515"/>
        <v>12</v>
      </c>
      <c r="S4137" s="4">
        <f t="shared" si="516"/>
        <v>117.9</v>
      </c>
      <c r="T4137" s="4" t="str">
        <f t="shared" si="517"/>
        <v>B - Kernkunde</v>
      </c>
      <c r="U4137" s="4">
        <f>ROUND(((E4137-Hilfswerte!$B$20)/Hilfswerte!$B$21)+((F4137-Hilfswerte!$B$22)/Hilfswerte!$B$23)+((G4137-Hilfswerte!$B$24)/Hilfswerte!$B$25)+0.1*INDEX(Hilfswerte!$B$4:$B$15,MATCH(C4137,Hilfswerte!$A$4:$A$15,0)),2)</f>
        <v>-0.66</v>
      </c>
      <c r="V4137" s="4">
        <f>ROUND(SQRT((((E4137-Hilfswerte!$B$20)/Hilfswerte!$B$21)-Hilfswerte!$B$28)^2+(((F4137-Hilfswerte!$B$22)/Hilfswerte!$B$23)-Hilfswerte!$B$29)^2+(((G4137-Hilfswerte!$B$24)/Hilfswerte!$B$25)-Hilfswerte!$B$30)^2),3)</f>
        <v>1.1659999999999999</v>
      </c>
      <c r="W4137" s="4">
        <f>ROUND(E4137*Hilfswerte!$B$31,0)</f>
        <v>26721</v>
      </c>
      <c r="X4137" s="4">
        <f t="shared" si="518"/>
        <v>7870</v>
      </c>
      <c r="Y4137" s="4" t="str">
        <f>IF(T4137="A - Top-Kunde","bereits Top-Kunde",IF(AND(V4137&lt;=Hilfswerte!$B$34,H4137&lt;0.5*W4137),"Hoch",IF(AND(V4137&lt;=Hilfswerte!$B$35,H4137&lt;0.7*W4137),"Mittel","Niedrig")))</f>
        <v>Niedrig</v>
      </c>
      <c r="Z4137" s="4">
        <f t="shared" si="519"/>
        <v>3.4</v>
      </c>
      <c r="AA4137" s="4" t="str">
        <f>IF(J4137&gt;365,"Bereits abgewandert (Segment D)",IF(Z4137&gt;=Hilfswerte!$B$38,"Rot - akut gefaehrdet",IF(Z4137&gt;=Hilfswerte!$B$39,"Gelb - beobachten","Gruen - stabil")))</f>
        <v>Gruen - stabil</v>
      </c>
    </row>
    <row r="4138" spans="1:27" ht="15" customHeight="1" x14ac:dyDescent="0.25">
      <c r="A4138" s="4" t="s">
        <v>4485</v>
      </c>
      <c r="B4138" s="4" t="s">
        <v>483</v>
      </c>
      <c r="C4138" s="4" t="s">
        <v>51</v>
      </c>
      <c r="D4138" s="4" t="s">
        <v>30</v>
      </c>
      <c r="E4138" s="4">
        <v>532</v>
      </c>
      <c r="F4138" s="4">
        <v>88.2</v>
      </c>
      <c r="G4138" s="4">
        <v>12.1</v>
      </c>
      <c r="H4138" s="4">
        <v>48022</v>
      </c>
      <c r="I4138" s="4">
        <v>4</v>
      </c>
      <c r="J4138" s="4">
        <v>42</v>
      </c>
      <c r="K4138" s="4">
        <v>0</v>
      </c>
      <c r="L4138" s="4">
        <v>7</v>
      </c>
      <c r="M4138" s="4">
        <v>4</v>
      </c>
      <c r="N4138" s="4">
        <v>14.5</v>
      </c>
      <c r="O4138" s="4">
        <f t="shared" si="512"/>
        <v>4</v>
      </c>
      <c r="P4138" s="4">
        <f t="shared" si="513"/>
        <v>4</v>
      </c>
      <c r="Q4138" s="4">
        <f t="shared" si="514"/>
        <v>5</v>
      </c>
      <c r="R4138" s="4">
        <f t="shared" si="515"/>
        <v>13</v>
      </c>
      <c r="S4138" s="4">
        <f t="shared" si="516"/>
        <v>135.19999999999999</v>
      </c>
      <c r="T4138" s="4" t="str">
        <f t="shared" si="517"/>
        <v>A - Top-Kunde</v>
      </c>
      <c r="U4138" s="4">
        <f>ROUND(((E4138-Hilfswerte!$B$20)/Hilfswerte!$B$21)+((F4138-Hilfswerte!$B$22)/Hilfswerte!$B$23)+((G4138-Hilfswerte!$B$24)/Hilfswerte!$B$25)+0.1*INDEX(Hilfswerte!$B$4:$B$15,MATCH(C4138,Hilfswerte!$A$4:$A$15,0)),2)</f>
        <v>3.5</v>
      </c>
      <c r="V4138" s="4">
        <f>ROUND(SQRT((((E4138-Hilfswerte!$B$20)/Hilfswerte!$B$21)-Hilfswerte!$B$28)^2+(((F4138-Hilfswerte!$B$22)/Hilfswerte!$B$23)-Hilfswerte!$B$29)^2+(((G4138-Hilfswerte!$B$24)/Hilfswerte!$B$25)-Hilfswerte!$B$30)^2),3)</f>
        <v>1.8120000000000001</v>
      </c>
      <c r="W4138" s="4">
        <f>ROUND(E4138*Hilfswerte!$B$31,0)</f>
        <v>109351</v>
      </c>
      <c r="X4138" s="4">
        <f t="shared" si="518"/>
        <v>61329</v>
      </c>
      <c r="Y4138" s="4" t="str">
        <f>IF(T4138="A - Top-Kunde","bereits Top-Kunde",IF(AND(V4138&lt;=Hilfswerte!$B$34,H4138&lt;0.5*W4138),"Hoch",IF(AND(V4138&lt;=Hilfswerte!$B$35,H4138&lt;0.7*W4138),"Mittel","Niedrig")))</f>
        <v>bereits Top-Kunde</v>
      </c>
      <c r="Z4138" s="4">
        <f t="shared" si="519"/>
        <v>3.5</v>
      </c>
      <c r="AA4138" s="4" t="str">
        <f>IF(J4138&gt;365,"Bereits abgewandert (Segment D)",IF(Z4138&gt;=Hilfswerte!$B$38,"Rot - akut gefaehrdet",IF(Z4138&gt;=Hilfswerte!$B$39,"Gelb - beobachten","Gruen - stabil")))</f>
        <v>Gruen - stabil</v>
      </c>
    </row>
    <row r="4139" spans="1:27" ht="15" customHeight="1" x14ac:dyDescent="0.25">
      <c r="A4139" s="4" t="s">
        <v>4486</v>
      </c>
      <c r="B4139" s="4" t="s">
        <v>567</v>
      </c>
      <c r="C4139" s="4" t="s">
        <v>74</v>
      </c>
      <c r="D4139" s="4" t="s">
        <v>30</v>
      </c>
      <c r="E4139" s="4">
        <v>101</v>
      </c>
      <c r="F4139" s="4">
        <v>32.1</v>
      </c>
      <c r="G4139" s="4">
        <v>2.9</v>
      </c>
      <c r="H4139" s="4">
        <v>0</v>
      </c>
      <c r="I4139" s="4">
        <v>0</v>
      </c>
      <c r="J4139" s="4">
        <v>618</v>
      </c>
      <c r="K4139" s="4">
        <v>0</v>
      </c>
      <c r="L4139" s="4">
        <v>1</v>
      </c>
      <c r="M4139" s="4">
        <v>0</v>
      </c>
      <c r="N4139" s="4">
        <v>-32.6</v>
      </c>
      <c r="O4139" s="4">
        <f t="shared" si="512"/>
        <v>1</v>
      </c>
      <c r="P4139" s="4">
        <f t="shared" si="513"/>
        <v>1</v>
      </c>
      <c r="Q4139" s="4">
        <f t="shared" si="514"/>
        <v>1</v>
      </c>
      <c r="R4139" s="4">
        <f t="shared" si="515"/>
        <v>3</v>
      </c>
      <c r="S4139" s="4">
        <f t="shared" si="516"/>
        <v>13.4</v>
      </c>
      <c r="T4139" s="4" t="str">
        <f t="shared" si="517"/>
        <v>D - Abwanderungsrisiko</v>
      </c>
      <c r="U4139" s="4">
        <f>ROUND(((E4139-Hilfswerte!$B$20)/Hilfswerte!$B$21)+((F4139-Hilfswerte!$B$22)/Hilfswerte!$B$23)+((G4139-Hilfswerte!$B$24)/Hilfswerte!$B$25)+0.1*INDEX(Hilfswerte!$B$4:$B$15,MATCH(C4139,Hilfswerte!$A$4:$A$15,0)),2)</f>
        <v>-1.19</v>
      </c>
      <c r="V4139" s="4">
        <f>ROUND(SQRT((((E4139-Hilfswerte!$B$20)/Hilfswerte!$B$21)-Hilfswerte!$B$28)^2+(((F4139-Hilfswerte!$B$22)/Hilfswerte!$B$23)-Hilfswerte!$B$29)^2+(((G4139-Hilfswerte!$B$24)/Hilfswerte!$B$25)-Hilfswerte!$B$30)^2),3)</f>
        <v>1.353</v>
      </c>
      <c r="W4139" s="4">
        <f>ROUND(E4139*Hilfswerte!$B$31,0)</f>
        <v>20760</v>
      </c>
      <c r="X4139" s="4">
        <f t="shared" si="518"/>
        <v>20760</v>
      </c>
      <c r="Y4139" s="4" t="str">
        <f>IF(T4139="A - Top-Kunde","bereits Top-Kunde",IF(AND(V4139&lt;=Hilfswerte!$B$34,H4139&lt;0.5*W4139),"Hoch",IF(AND(V4139&lt;=Hilfswerte!$B$35,H4139&lt;0.7*W4139),"Mittel","Niedrig")))</f>
        <v>Niedrig</v>
      </c>
      <c r="Z4139" s="4">
        <f t="shared" si="519"/>
        <v>44.1</v>
      </c>
      <c r="AA4139" s="4" t="str">
        <f>IF(J4139&gt;365,"Bereits abgewandert (Segment D)",IF(Z4139&gt;=Hilfswerte!$B$38,"Rot - akut gefaehrdet",IF(Z4139&gt;=Hilfswerte!$B$39,"Gelb - beobachten","Gruen - stabil")))</f>
        <v>Bereits abgewandert (Segment D)</v>
      </c>
    </row>
    <row r="4140" spans="1:27" ht="15" customHeight="1" x14ac:dyDescent="0.25">
      <c r="A4140" s="4" t="s">
        <v>4487</v>
      </c>
      <c r="B4140" s="4" t="s">
        <v>275</v>
      </c>
      <c r="C4140" s="4" t="s">
        <v>74</v>
      </c>
      <c r="D4140" s="4" t="s">
        <v>30</v>
      </c>
      <c r="E4140" s="4">
        <v>33</v>
      </c>
      <c r="F4140" s="4">
        <v>7</v>
      </c>
      <c r="G4140" s="4">
        <v>13.8</v>
      </c>
      <c r="H4140" s="4">
        <v>4698</v>
      </c>
      <c r="I4140" s="4">
        <v>1</v>
      </c>
      <c r="J4140" s="4">
        <v>169</v>
      </c>
      <c r="K4140" s="4">
        <v>0</v>
      </c>
      <c r="L4140" s="4">
        <v>1</v>
      </c>
      <c r="M4140" s="4">
        <v>2</v>
      </c>
      <c r="N4140" s="4">
        <v>9.9</v>
      </c>
      <c r="O4140" s="4">
        <f t="shared" si="512"/>
        <v>3</v>
      </c>
      <c r="P4140" s="4">
        <f t="shared" si="513"/>
        <v>1</v>
      </c>
      <c r="Q4140" s="4">
        <f t="shared" si="514"/>
        <v>4</v>
      </c>
      <c r="R4140" s="4">
        <f t="shared" si="515"/>
        <v>8</v>
      </c>
      <c r="S4140" s="4">
        <f t="shared" si="516"/>
        <v>84.7</v>
      </c>
      <c r="T4140" s="4" t="str">
        <f t="shared" si="517"/>
        <v>C - Entwicklungspotenzial</v>
      </c>
      <c r="U4140" s="4">
        <f>ROUND(((E4140-Hilfswerte!$B$20)/Hilfswerte!$B$21)+((F4140-Hilfswerte!$B$22)/Hilfswerte!$B$23)+((G4140-Hilfswerte!$B$24)/Hilfswerte!$B$25)+0.1*INDEX(Hilfswerte!$B$4:$B$15,MATCH(C4140,Hilfswerte!$A$4:$A$15,0)),2)</f>
        <v>-0.2</v>
      </c>
      <c r="V4140" s="4">
        <f>ROUND(SQRT((((E4140-Hilfswerte!$B$20)/Hilfswerte!$B$21)-Hilfswerte!$B$28)^2+(((F4140-Hilfswerte!$B$22)/Hilfswerte!$B$23)-Hilfswerte!$B$29)^2+(((G4140-Hilfswerte!$B$24)/Hilfswerte!$B$25)-Hilfswerte!$B$30)^2),3)</f>
        <v>0.89700000000000002</v>
      </c>
      <c r="W4140" s="4">
        <f>ROUND(E4140*Hilfswerte!$B$31,0)</f>
        <v>6783</v>
      </c>
      <c r="X4140" s="4">
        <f t="shared" si="518"/>
        <v>2085</v>
      </c>
      <c r="Y4140" s="4" t="str">
        <f>IF(T4140="A - Top-Kunde","bereits Top-Kunde",IF(AND(V4140&lt;=Hilfswerte!$B$34,H4140&lt;0.5*W4140),"Hoch",IF(AND(V4140&lt;=Hilfswerte!$B$35,H4140&lt;0.7*W4140),"Mittel","Niedrig")))</f>
        <v>Mittel</v>
      </c>
      <c r="Z4140" s="4">
        <f t="shared" si="519"/>
        <v>8.6999999999999993</v>
      </c>
      <c r="AA4140" s="4" t="str">
        <f>IF(J4140&gt;365,"Bereits abgewandert (Segment D)",IF(Z4140&gt;=Hilfswerte!$B$38,"Rot - akut gefaehrdet",IF(Z4140&gt;=Hilfswerte!$B$39,"Gelb - beobachten","Gruen - stabil")))</f>
        <v>Gruen - stabil</v>
      </c>
    </row>
    <row r="4141" spans="1:27" ht="15" customHeight="1" x14ac:dyDescent="0.25">
      <c r="A4141" s="4" t="s">
        <v>4488</v>
      </c>
      <c r="B4141" s="4" t="s">
        <v>150</v>
      </c>
      <c r="C4141" s="4" t="s">
        <v>55</v>
      </c>
      <c r="D4141" s="4" t="s">
        <v>30</v>
      </c>
      <c r="E4141" s="4">
        <v>85</v>
      </c>
      <c r="F4141" s="4">
        <v>16.7</v>
      </c>
      <c r="G4141" s="4">
        <v>4.5</v>
      </c>
      <c r="H4141" s="4">
        <v>5040</v>
      </c>
      <c r="I4141" s="4">
        <v>2</v>
      </c>
      <c r="J4141" s="4">
        <v>125</v>
      </c>
      <c r="K4141" s="4">
        <v>0</v>
      </c>
      <c r="L4141" s="4">
        <v>7</v>
      </c>
      <c r="M4141" s="4">
        <v>4</v>
      </c>
      <c r="N4141" s="4">
        <v>17.2</v>
      </c>
      <c r="O4141" s="4">
        <f t="shared" si="512"/>
        <v>3</v>
      </c>
      <c r="P4141" s="4">
        <f t="shared" si="513"/>
        <v>2</v>
      </c>
      <c r="Q4141" s="4">
        <f t="shared" si="514"/>
        <v>4</v>
      </c>
      <c r="R4141" s="4">
        <f t="shared" si="515"/>
        <v>9</v>
      </c>
      <c r="S4141" s="4">
        <f t="shared" si="516"/>
        <v>96.5</v>
      </c>
      <c r="T4141" s="4" t="str">
        <f t="shared" si="517"/>
        <v>C - Entwicklungspotenzial</v>
      </c>
      <c r="U4141" s="4">
        <f>ROUND(((E4141-Hilfswerte!$B$20)/Hilfswerte!$B$21)+((F4141-Hilfswerte!$B$22)/Hilfswerte!$B$23)+((G4141-Hilfswerte!$B$24)/Hilfswerte!$B$25)+0.1*INDEX(Hilfswerte!$B$4:$B$15,MATCH(C4141,Hilfswerte!$A$4:$A$15,0)),2)</f>
        <v>-0.97</v>
      </c>
      <c r="V4141" s="4">
        <f>ROUND(SQRT((((E4141-Hilfswerte!$B$20)/Hilfswerte!$B$21)-Hilfswerte!$B$28)^2+(((F4141-Hilfswerte!$B$22)/Hilfswerte!$B$23)-Hilfswerte!$B$29)^2+(((G4141-Hilfswerte!$B$24)/Hilfswerte!$B$25)-Hilfswerte!$B$30)^2),3)</f>
        <v>1.1839999999999999</v>
      </c>
      <c r="W4141" s="4">
        <f>ROUND(E4141*Hilfswerte!$B$31,0)</f>
        <v>17471</v>
      </c>
      <c r="X4141" s="4">
        <f t="shared" si="518"/>
        <v>12431</v>
      </c>
      <c r="Y4141" s="4" t="str">
        <f>IF(T4141="A - Top-Kunde","bereits Top-Kunde",IF(AND(V4141&lt;=Hilfswerte!$B$34,H4141&lt;0.5*W4141),"Hoch",IF(AND(V4141&lt;=Hilfswerte!$B$35,H4141&lt;0.7*W4141),"Mittel","Niedrig")))</f>
        <v>Niedrig</v>
      </c>
      <c r="Z4141" s="4">
        <f t="shared" si="519"/>
        <v>7.7</v>
      </c>
      <c r="AA4141" s="4" t="str">
        <f>IF(J4141&gt;365,"Bereits abgewandert (Segment D)",IF(Z4141&gt;=Hilfswerte!$B$38,"Rot - akut gefaehrdet",IF(Z4141&gt;=Hilfswerte!$B$39,"Gelb - beobachten","Gruen - stabil")))</f>
        <v>Gruen - stabil</v>
      </c>
    </row>
    <row r="4142" spans="1:27" ht="15" customHeight="1" x14ac:dyDescent="0.25">
      <c r="A4142" s="4" t="s">
        <v>4489</v>
      </c>
      <c r="B4142" s="4" t="s">
        <v>225</v>
      </c>
      <c r="C4142" s="4" t="s">
        <v>38</v>
      </c>
      <c r="D4142" s="4" t="s">
        <v>30</v>
      </c>
      <c r="E4142" s="4">
        <v>49</v>
      </c>
      <c r="F4142" s="4">
        <v>11.3</v>
      </c>
      <c r="G4142" s="4">
        <v>9.4</v>
      </c>
      <c r="H4142" s="4">
        <v>1011</v>
      </c>
      <c r="I4142" s="4">
        <v>2</v>
      </c>
      <c r="J4142" s="4">
        <v>10</v>
      </c>
      <c r="K4142" s="4">
        <v>2</v>
      </c>
      <c r="L4142" s="4">
        <v>-8</v>
      </c>
      <c r="M4142" s="4">
        <v>3</v>
      </c>
      <c r="N4142" s="4">
        <v>10</v>
      </c>
      <c r="O4142" s="4">
        <f t="shared" si="512"/>
        <v>5</v>
      </c>
      <c r="P4142" s="4">
        <f t="shared" si="513"/>
        <v>2</v>
      </c>
      <c r="Q4142" s="4">
        <f t="shared" si="514"/>
        <v>3</v>
      </c>
      <c r="R4142" s="4">
        <f t="shared" si="515"/>
        <v>10</v>
      </c>
      <c r="S4142" s="4">
        <f t="shared" si="516"/>
        <v>93</v>
      </c>
      <c r="T4142" s="4" t="str">
        <f t="shared" si="517"/>
        <v>C - Entwicklungspotenzial</v>
      </c>
      <c r="U4142" s="4">
        <f>ROUND(((E4142-Hilfswerte!$B$20)/Hilfswerte!$B$21)+((F4142-Hilfswerte!$B$22)/Hilfswerte!$B$23)+((G4142-Hilfswerte!$B$24)/Hilfswerte!$B$25)+0.1*INDEX(Hilfswerte!$B$4:$B$15,MATCH(C4142,Hilfswerte!$A$4:$A$15,0)),2)</f>
        <v>-0.39</v>
      </c>
      <c r="V4142" s="4">
        <f>ROUND(SQRT((((E4142-Hilfswerte!$B$20)/Hilfswerte!$B$21)-Hilfswerte!$B$28)^2+(((F4142-Hilfswerte!$B$22)/Hilfswerte!$B$23)-Hilfswerte!$B$29)^2+(((G4142-Hilfswerte!$B$24)/Hilfswerte!$B$25)-Hilfswerte!$B$30)^2),3)</f>
        <v>0.751</v>
      </c>
      <c r="W4142" s="4">
        <f>ROUND(E4142*Hilfswerte!$B$31,0)</f>
        <v>10072</v>
      </c>
      <c r="X4142" s="4">
        <f t="shared" si="518"/>
        <v>9061</v>
      </c>
      <c r="Y4142" s="4" t="str">
        <f>IF(T4142="A - Top-Kunde","bereits Top-Kunde",IF(AND(V4142&lt;=Hilfswerte!$B$34,H4142&lt;0.5*W4142),"Hoch",IF(AND(V4142&lt;=Hilfswerte!$B$35,H4142&lt;0.7*W4142),"Mittel","Niedrig")))</f>
        <v>Hoch</v>
      </c>
      <c r="Z4142" s="4">
        <f t="shared" si="519"/>
        <v>6.5</v>
      </c>
      <c r="AA4142" s="4" t="str">
        <f>IF(J4142&gt;365,"Bereits abgewandert (Segment D)",IF(Z4142&gt;=Hilfswerte!$B$38,"Rot - akut gefaehrdet",IF(Z4142&gt;=Hilfswerte!$B$39,"Gelb - beobachten","Gruen - stabil")))</f>
        <v>Gruen - stabil</v>
      </c>
    </row>
    <row r="4143" spans="1:27" ht="15" customHeight="1" x14ac:dyDescent="0.25">
      <c r="A4143" s="4" t="s">
        <v>4490</v>
      </c>
      <c r="B4143" s="4" t="s">
        <v>870</v>
      </c>
      <c r="C4143" s="4" t="s">
        <v>59</v>
      </c>
      <c r="D4143" s="4" t="s">
        <v>30</v>
      </c>
      <c r="E4143" s="4">
        <v>22</v>
      </c>
      <c r="F4143" s="4">
        <v>4.5999999999999996</v>
      </c>
      <c r="G4143" s="4">
        <v>7.4</v>
      </c>
      <c r="H4143" s="4">
        <v>205</v>
      </c>
      <c r="I4143" s="4">
        <v>1</v>
      </c>
      <c r="J4143" s="4">
        <v>51</v>
      </c>
      <c r="K4143" s="4">
        <v>0</v>
      </c>
      <c r="L4143" s="4">
        <v>7</v>
      </c>
      <c r="M4143" s="4">
        <v>1</v>
      </c>
      <c r="N4143" s="4">
        <v>-25.9</v>
      </c>
      <c r="O4143" s="4">
        <f t="shared" si="512"/>
        <v>4</v>
      </c>
      <c r="P4143" s="4">
        <f t="shared" si="513"/>
        <v>1</v>
      </c>
      <c r="Q4143" s="4">
        <f t="shared" si="514"/>
        <v>2</v>
      </c>
      <c r="R4143" s="4">
        <f t="shared" si="515"/>
        <v>7</v>
      </c>
      <c r="S4143" s="4">
        <f t="shared" si="516"/>
        <v>55</v>
      </c>
      <c r="T4143" s="4" t="str">
        <f t="shared" si="517"/>
        <v>C - Entwicklungspotenzial</v>
      </c>
      <c r="U4143" s="4">
        <f>ROUND(((E4143-Hilfswerte!$B$20)/Hilfswerte!$B$21)+((F4143-Hilfswerte!$B$22)/Hilfswerte!$B$23)+((G4143-Hilfswerte!$B$24)/Hilfswerte!$B$25)+0.1*INDEX(Hilfswerte!$B$4:$B$15,MATCH(C4143,Hilfswerte!$A$4:$A$15,0)),2)</f>
        <v>-1.36</v>
      </c>
      <c r="V4143" s="4">
        <f>ROUND(SQRT((((E4143-Hilfswerte!$B$20)/Hilfswerte!$B$21)-Hilfswerte!$B$28)^2+(((F4143-Hilfswerte!$B$22)/Hilfswerte!$B$23)-Hilfswerte!$B$29)^2+(((G4143-Hilfswerte!$B$24)/Hilfswerte!$B$25)-Hilfswerte!$B$30)^2),3)</f>
        <v>1.052</v>
      </c>
      <c r="W4143" s="4">
        <f>ROUND(E4143*Hilfswerte!$B$31,0)</f>
        <v>4522</v>
      </c>
      <c r="X4143" s="4">
        <f t="shared" si="518"/>
        <v>4317</v>
      </c>
      <c r="Y4143" s="4" t="str">
        <f>IF(T4143="A - Top-Kunde","bereits Top-Kunde",IF(AND(V4143&lt;=Hilfswerte!$B$34,H4143&lt;0.5*W4143),"Hoch",IF(AND(V4143&lt;=Hilfswerte!$B$35,H4143&lt;0.7*W4143),"Mittel","Niedrig")))</f>
        <v>Mittel</v>
      </c>
      <c r="Z4143" s="4">
        <f t="shared" si="519"/>
        <v>14.3</v>
      </c>
      <c r="AA4143" s="4" t="str">
        <f>IF(J4143&gt;365,"Bereits abgewandert (Segment D)",IF(Z4143&gt;=Hilfswerte!$B$38,"Rot - akut gefaehrdet",IF(Z4143&gt;=Hilfswerte!$B$39,"Gelb - beobachten","Gruen - stabil")))</f>
        <v>Gelb - beobachten</v>
      </c>
    </row>
    <row r="4144" spans="1:27" ht="15" customHeight="1" x14ac:dyDescent="0.25">
      <c r="A4144" s="4" t="s">
        <v>4491</v>
      </c>
      <c r="B4144" s="4" t="s">
        <v>160</v>
      </c>
      <c r="C4144" s="4" t="s">
        <v>89</v>
      </c>
      <c r="D4144" s="4" t="s">
        <v>52</v>
      </c>
      <c r="E4144" s="4">
        <v>596</v>
      </c>
      <c r="F4144" s="4">
        <v>65.599999999999994</v>
      </c>
      <c r="G4144" s="4">
        <v>19.100000000000001</v>
      </c>
      <c r="H4144" s="4">
        <v>389523</v>
      </c>
      <c r="I4144" s="4">
        <v>6</v>
      </c>
      <c r="J4144" s="4">
        <v>31</v>
      </c>
      <c r="K4144" s="4">
        <v>1</v>
      </c>
      <c r="L4144" s="4">
        <v>33</v>
      </c>
      <c r="M4144" s="4">
        <v>3</v>
      </c>
      <c r="N4144" s="4">
        <v>36.1</v>
      </c>
      <c r="O4144" s="4">
        <f t="shared" si="512"/>
        <v>4</v>
      </c>
      <c r="P4144" s="4">
        <f t="shared" si="513"/>
        <v>5</v>
      </c>
      <c r="Q4144" s="4">
        <f t="shared" si="514"/>
        <v>5</v>
      </c>
      <c r="R4144" s="4">
        <f t="shared" si="515"/>
        <v>14</v>
      </c>
      <c r="S4144" s="4">
        <f t="shared" si="516"/>
        <v>142.19999999999999</v>
      </c>
      <c r="T4144" s="4" t="str">
        <f t="shared" si="517"/>
        <v>A - Top-Kunde</v>
      </c>
      <c r="U4144" s="4">
        <f>ROUND(((E4144-Hilfswerte!$B$20)/Hilfswerte!$B$21)+((F4144-Hilfswerte!$B$22)/Hilfswerte!$B$23)+((G4144-Hilfswerte!$B$24)/Hilfswerte!$B$25)+0.1*INDEX(Hilfswerte!$B$4:$B$15,MATCH(C4144,Hilfswerte!$A$4:$A$15,0)),2)</f>
        <v>4.42</v>
      </c>
      <c r="V4144" s="4">
        <f>ROUND(SQRT((((E4144-Hilfswerte!$B$20)/Hilfswerte!$B$21)-Hilfswerte!$B$28)^2+(((F4144-Hilfswerte!$B$22)/Hilfswerte!$B$23)-Hilfswerte!$B$29)^2+(((G4144-Hilfswerte!$B$24)/Hilfswerte!$B$25)-Hilfswerte!$B$30)^2),3)</f>
        <v>2.2770000000000001</v>
      </c>
      <c r="W4144" s="4">
        <f>ROUND(E4144*Hilfswerte!$B$31,0)</f>
        <v>122506</v>
      </c>
      <c r="X4144" s="4">
        <f t="shared" si="518"/>
        <v>0</v>
      </c>
      <c r="Y4144" s="4" t="str">
        <f>IF(T4144="A - Top-Kunde","bereits Top-Kunde",IF(AND(V4144&lt;=Hilfswerte!$B$34,H4144&lt;0.5*W4144),"Hoch",IF(AND(V4144&lt;=Hilfswerte!$B$35,H4144&lt;0.7*W4144),"Mittel","Niedrig")))</f>
        <v>bereits Top-Kunde</v>
      </c>
      <c r="Z4144" s="4">
        <f t="shared" si="519"/>
        <v>11.2</v>
      </c>
      <c r="AA4144" s="4" t="str">
        <f>IF(J4144&gt;365,"Bereits abgewandert (Segment D)",IF(Z4144&gt;=Hilfswerte!$B$38,"Rot - akut gefaehrdet",IF(Z4144&gt;=Hilfswerte!$B$39,"Gelb - beobachten","Gruen - stabil")))</f>
        <v>Gruen - stabil</v>
      </c>
    </row>
    <row r="4145" spans="1:27" ht="15" customHeight="1" x14ac:dyDescent="0.25">
      <c r="A4145" s="4" t="s">
        <v>4492</v>
      </c>
      <c r="B4145" s="4" t="s">
        <v>167</v>
      </c>
      <c r="C4145" s="4" t="s">
        <v>51</v>
      </c>
      <c r="D4145" s="4" t="s">
        <v>117</v>
      </c>
      <c r="E4145" s="4">
        <v>261</v>
      </c>
      <c r="F4145" s="4">
        <v>52.7</v>
      </c>
      <c r="G4145" s="4">
        <v>2.9</v>
      </c>
      <c r="H4145" s="4">
        <v>14523</v>
      </c>
      <c r="I4145" s="4">
        <v>3</v>
      </c>
      <c r="J4145" s="4">
        <v>24</v>
      </c>
      <c r="K4145" s="4">
        <v>0</v>
      </c>
      <c r="L4145" s="4">
        <v>15</v>
      </c>
      <c r="M4145" s="4">
        <v>6</v>
      </c>
      <c r="N4145" s="4">
        <v>21.7</v>
      </c>
      <c r="O4145" s="4">
        <f t="shared" si="512"/>
        <v>5</v>
      </c>
      <c r="P4145" s="4">
        <f t="shared" si="513"/>
        <v>3</v>
      </c>
      <c r="Q4145" s="4">
        <f t="shared" si="514"/>
        <v>5</v>
      </c>
      <c r="R4145" s="4">
        <f t="shared" si="515"/>
        <v>13</v>
      </c>
      <c r="S4145" s="4">
        <f t="shared" si="516"/>
        <v>136.4</v>
      </c>
      <c r="T4145" s="4" t="str">
        <f t="shared" si="517"/>
        <v>A - Top-Kunde</v>
      </c>
      <c r="U4145" s="4">
        <f>ROUND(((E4145-Hilfswerte!$B$20)/Hilfswerte!$B$21)+((F4145-Hilfswerte!$B$22)/Hilfswerte!$B$23)+((G4145-Hilfswerte!$B$24)/Hilfswerte!$B$25)+0.1*INDEX(Hilfswerte!$B$4:$B$15,MATCH(C4145,Hilfswerte!$A$4:$A$15,0)),2)</f>
        <v>0.24</v>
      </c>
      <c r="V4145" s="4">
        <f>ROUND(SQRT((((E4145-Hilfswerte!$B$20)/Hilfswerte!$B$21)-Hilfswerte!$B$28)^2+(((F4145-Hilfswerte!$B$22)/Hilfswerte!$B$23)-Hilfswerte!$B$29)^2+(((G4145-Hilfswerte!$B$24)/Hilfswerte!$B$25)-Hilfswerte!$B$30)^2),3)</f>
        <v>1.4059999999999999</v>
      </c>
      <c r="W4145" s="4">
        <f>ROUND(E4145*Hilfswerte!$B$31,0)</f>
        <v>53648</v>
      </c>
      <c r="X4145" s="4">
        <f t="shared" si="518"/>
        <v>39125</v>
      </c>
      <c r="Y4145" s="4" t="str">
        <f>IF(T4145="A - Top-Kunde","bereits Top-Kunde",IF(AND(V4145&lt;=Hilfswerte!$B$34,H4145&lt;0.5*W4145),"Hoch",IF(AND(V4145&lt;=Hilfswerte!$B$35,H4145&lt;0.7*W4145),"Mittel","Niedrig")))</f>
        <v>bereits Top-Kunde</v>
      </c>
      <c r="Z4145" s="4">
        <f t="shared" si="519"/>
        <v>4.2</v>
      </c>
      <c r="AA4145" s="4" t="str">
        <f>IF(J4145&gt;365,"Bereits abgewandert (Segment D)",IF(Z4145&gt;=Hilfswerte!$B$38,"Rot - akut gefaehrdet",IF(Z4145&gt;=Hilfswerte!$B$39,"Gelb - beobachten","Gruen - stabil")))</f>
        <v>Gruen - stabil</v>
      </c>
    </row>
    <row r="4146" spans="1:27" ht="15" customHeight="1" x14ac:dyDescent="0.25">
      <c r="A4146" s="4" t="s">
        <v>4493</v>
      </c>
      <c r="B4146" s="4" t="s">
        <v>152</v>
      </c>
      <c r="C4146" s="4" t="s">
        <v>62</v>
      </c>
      <c r="D4146" s="4" t="s">
        <v>52</v>
      </c>
      <c r="E4146" s="4">
        <v>86</v>
      </c>
      <c r="F4146" s="4">
        <v>15.5</v>
      </c>
      <c r="G4146" s="4">
        <v>14.5</v>
      </c>
      <c r="H4146" s="4">
        <v>10026</v>
      </c>
      <c r="I4146" s="4">
        <v>5</v>
      </c>
      <c r="J4146" s="4">
        <v>17</v>
      </c>
      <c r="K4146" s="4">
        <v>1</v>
      </c>
      <c r="L4146" s="4">
        <v>8</v>
      </c>
      <c r="M4146" s="4">
        <v>6</v>
      </c>
      <c r="N4146" s="4">
        <v>10.5</v>
      </c>
      <c r="O4146" s="4">
        <f t="shared" si="512"/>
        <v>5</v>
      </c>
      <c r="P4146" s="4">
        <f t="shared" si="513"/>
        <v>5</v>
      </c>
      <c r="Q4146" s="4">
        <f t="shared" si="514"/>
        <v>5</v>
      </c>
      <c r="R4146" s="4">
        <f t="shared" si="515"/>
        <v>15</v>
      </c>
      <c r="S4146" s="4">
        <f t="shared" si="516"/>
        <v>146.9</v>
      </c>
      <c r="T4146" s="4" t="str">
        <f t="shared" si="517"/>
        <v>A - Top-Kunde</v>
      </c>
      <c r="U4146" s="4">
        <f>ROUND(((E4146-Hilfswerte!$B$20)/Hilfswerte!$B$21)+((F4146-Hilfswerte!$B$22)/Hilfswerte!$B$23)+((G4146-Hilfswerte!$B$24)/Hilfswerte!$B$25)+0.1*INDEX(Hilfswerte!$B$4:$B$15,MATCH(C4146,Hilfswerte!$A$4:$A$15,0)),2)</f>
        <v>0.73</v>
      </c>
      <c r="V4146" s="4">
        <f>ROUND(SQRT((((E4146-Hilfswerte!$B$20)/Hilfswerte!$B$21)-Hilfswerte!$B$28)^2+(((F4146-Hilfswerte!$B$22)/Hilfswerte!$B$23)-Hilfswerte!$B$29)^2+(((G4146-Hilfswerte!$B$24)/Hilfswerte!$B$25)-Hilfswerte!$B$30)^2),3)</f>
        <v>0.74399999999999999</v>
      </c>
      <c r="W4146" s="4">
        <f>ROUND(E4146*Hilfswerte!$B$31,0)</f>
        <v>17677</v>
      </c>
      <c r="X4146" s="4">
        <f t="shared" si="518"/>
        <v>7651</v>
      </c>
      <c r="Y4146" s="4" t="str">
        <f>IF(T4146="A - Top-Kunde","bereits Top-Kunde",IF(AND(V4146&lt;=Hilfswerte!$B$34,H4146&lt;0.5*W4146),"Hoch",IF(AND(V4146&lt;=Hilfswerte!$B$35,H4146&lt;0.7*W4146),"Mittel","Niedrig")))</f>
        <v>bereits Top-Kunde</v>
      </c>
      <c r="Z4146" s="4">
        <f t="shared" si="519"/>
        <v>5.5</v>
      </c>
      <c r="AA4146" s="4" t="str">
        <f>IF(J4146&gt;365,"Bereits abgewandert (Segment D)",IF(Z4146&gt;=Hilfswerte!$B$38,"Rot - akut gefaehrdet",IF(Z4146&gt;=Hilfswerte!$B$39,"Gelb - beobachten","Gruen - stabil")))</f>
        <v>Gruen - stabil</v>
      </c>
    </row>
    <row r="4147" spans="1:27" ht="15" customHeight="1" x14ac:dyDescent="0.25">
      <c r="A4147" s="4" t="s">
        <v>4494</v>
      </c>
      <c r="B4147" s="4" t="s">
        <v>1176</v>
      </c>
      <c r="C4147" s="4" t="s">
        <v>33</v>
      </c>
      <c r="D4147" s="4" t="s">
        <v>30</v>
      </c>
      <c r="E4147" s="4">
        <v>55</v>
      </c>
      <c r="F4147" s="4">
        <v>12.2</v>
      </c>
      <c r="G4147" s="4">
        <v>15.6</v>
      </c>
      <c r="H4147" s="4">
        <v>1568</v>
      </c>
      <c r="I4147" s="4">
        <v>2</v>
      </c>
      <c r="J4147" s="4">
        <v>241</v>
      </c>
      <c r="K4147" s="4">
        <v>0</v>
      </c>
      <c r="L4147" s="4">
        <v>-8</v>
      </c>
      <c r="M4147" s="4">
        <v>1</v>
      </c>
      <c r="N4147" s="4">
        <v>-0.8</v>
      </c>
      <c r="O4147" s="4">
        <f t="shared" si="512"/>
        <v>2</v>
      </c>
      <c r="P4147" s="4">
        <f t="shared" si="513"/>
        <v>2</v>
      </c>
      <c r="Q4147" s="4">
        <f t="shared" si="514"/>
        <v>3</v>
      </c>
      <c r="R4147" s="4">
        <f t="shared" si="515"/>
        <v>7</v>
      </c>
      <c r="S4147" s="4">
        <f t="shared" si="516"/>
        <v>69.599999999999994</v>
      </c>
      <c r="T4147" s="4" t="str">
        <f t="shared" si="517"/>
        <v>C - Entwicklungspotenzial</v>
      </c>
      <c r="U4147" s="4">
        <f>ROUND(((E4147-Hilfswerte!$B$20)/Hilfswerte!$B$21)+((F4147-Hilfswerte!$B$22)/Hilfswerte!$B$23)+((G4147-Hilfswerte!$B$24)/Hilfswerte!$B$25)+0.1*INDEX(Hilfswerte!$B$4:$B$15,MATCH(C4147,Hilfswerte!$A$4:$A$15,0)),2)</f>
        <v>0.32</v>
      </c>
      <c r="V4147" s="4">
        <f>ROUND(SQRT((((E4147-Hilfswerte!$B$20)/Hilfswerte!$B$21)-Hilfswerte!$B$28)^2+(((F4147-Hilfswerte!$B$22)/Hilfswerte!$B$23)-Hilfswerte!$B$29)^2+(((G4147-Hilfswerte!$B$24)/Hilfswerte!$B$25)-Hilfswerte!$B$30)^2),3)</f>
        <v>0.96299999999999997</v>
      </c>
      <c r="W4147" s="4">
        <f>ROUND(E4147*Hilfswerte!$B$31,0)</f>
        <v>11305</v>
      </c>
      <c r="X4147" s="4">
        <f t="shared" si="518"/>
        <v>9737</v>
      </c>
      <c r="Y4147" s="4" t="str">
        <f>IF(T4147="A - Top-Kunde","bereits Top-Kunde",IF(AND(V4147&lt;=Hilfswerte!$B$34,H4147&lt;0.5*W4147),"Hoch",IF(AND(V4147&lt;=Hilfswerte!$B$35,H4147&lt;0.7*W4147),"Mittel","Niedrig")))</f>
        <v>Mittel</v>
      </c>
      <c r="Z4147" s="4">
        <f t="shared" si="519"/>
        <v>12.4</v>
      </c>
      <c r="AA4147" s="4" t="str">
        <f>IF(J4147&gt;365,"Bereits abgewandert (Segment D)",IF(Z4147&gt;=Hilfswerte!$B$38,"Rot - akut gefaehrdet",IF(Z4147&gt;=Hilfswerte!$B$39,"Gelb - beobachten","Gruen - stabil")))</f>
        <v>Gruen - stabil</v>
      </c>
    </row>
    <row r="4148" spans="1:27" ht="15" customHeight="1" x14ac:dyDescent="0.25">
      <c r="A4148" s="4" t="s">
        <v>4495</v>
      </c>
      <c r="B4148" s="4" t="s">
        <v>284</v>
      </c>
      <c r="C4148" s="4" t="s">
        <v>38</v>
      </c>
      <c r="D4148" s="4" t="s">
        <v>30</v>
      </c>
      <c r="E4148" s="4">
        <v>215</v>
      </c>
      <c r="F4148" s="4">
        <v>39.4</v>
      </c>
      <c r="G4148" s="4">
        <v>4</v>
      </c>
      <c r="H4148" s="4">
        <v>15734</v>
      </c>
      <c r="I4148" s="4">
        <v>3</v>
      </c>
      <c r="J4148" s="4">
        <v>18</v>
      </c>
      <c r="K4148" s="4">
        <v>0</v>
      </c>
      <c r="L4148" s="4">
        <v>5</v>
      </c>
      <c r="M4148" s="4">
        <v>6</v>
      </c>
      <c r="N4148" s="4">
        <v>4.8</v>
      </c>
      <c r="O4148" s="4">
        <f t="shared" si="512"/>
        <v>5</v>
      </c>
      <c r="P4148" s="4">
        <f t="shared" si="513"/>
        <v>3</v>
      </c>
      <c r="Q4148" s="4">
        <f t="shared" si="514"/>
        <v>5</v>
      </c>
      <c r="R4148" s="4">
        <f t="shared" si="515"/>
        <v>13</v>
      </c>
      <c r="S4148" s="4">
        <f t="shared" si="516"/>
        <v>130.9</v>
      </c>
      <c r="T4148" s="4" t="str">
        <f t="shared" si="517"/>
        <v>A - Top-Kunde</v>
      </c>
      <c r="U4148" s="4">
        <f>ROUND(((E4148-Hilfswerte!$B$20)/Hilfswerte!$B$21)+((F4148-Hilfswerte!$B$22)/Hilfswerte!$B$23)+((G4148-Hilfswerte!$B$24)/Hilfswerte!$B$25)+0.1*INDEX(Hilfswerte!$B$4:$B$15,MATCH(C4148,Hilfswerte!$A$4:$A$15,0)),2)</f>
        <v>-0.03</v>
      </c>
      <c r="V4148" s="4">
        <f>ROUND(SQRT((((E4148-Hilfswerte!$B$20)/Hilfswerte!$B$21)-Hilfswerte!$B$28)^2+(((F4148-Hilfswerte!$B$22)/Hilfswerte!$B$23)-Hilfswerte!$B$29)^2+(((G4148-Hilfswerte!$B$24)/Hilfswerte!$B$25)-Hilfswerte!$B$30)^2),3)</f>
        <v>1.163</v>
      </c>
      <c r="W4148" s="4">
        <f>ROUND(E4148*Hilfswerte!$B$31,0)</f>
        <v>44192</v>
      </c>
      <c r="X4148" s="4">
        <f t="shared" si="518"/>
        <v>28458</v>
      </c>
      <c r="Y4148" s="4" t="str">
        <f>IF(T4148="A - Top-Kunde","bereits Top-Kunde",IF(AND(V4148&lt;=Hilfswerte!$B$34,H4148&lt;0.5*W4148),"Hoch",IF(AND(V4148&lt;=Hilfswerte!$B$35,H4148&lt;0.7*W4148),"Mittel","Niedrig")))</f>
        <v>bereits Top-Kunde</v>
      </c>
      <c r="Z4148" s="4">
        <f t="shared" si="519"/>
        <v>1.9</v>
      </c>
      <c r="AA4148" s="4" t="str">
        <f>IF(J4148&gt;365,"Bereits abgewandert (Segment D)",IF(Z4148&gt;=Hilfswerte!$B$38,"Rot - akut gefaehrdet",IF(Z4148&gt;=Hilfswerte!$B$39,"Gelb - beobachten","Gruen - stabil")))</f>
        <v>Gruen - stabil</v>
      </c>
    </row>
    <row r="4149" spans="1:27" ht="15" customHeight="1" x14ac:dyDescent="0.25">
      <c r="A4149" s="4" t="s">
        <v>4496</v>
      </c>
      <c r="B4149" s="4" t="s">
        <v>99</v>
      </c>
      <c r="C4149" s="4" t="s">
        <v>84</v>
      </c>
      <c r="D4149" s="4" t="s">
        <v>48</v>
      </c>
      <c r="E4149" s="4">
        <v>83</v>
      </c>
      <c r="F4149" s="4">
        <v>11.3</v>
      </c>
      <c r="G4149" s="4">
        <v>12.4</v>
      </c>
      <c r="H4149" s="4">
        <v>1435</v>
      </c>
      <c r="I4149" s="4">
        <v>1</v>
      </c>
      <c r="J4149" s="4">
        <v>36</v>
      </c>
      <c r="K4149" s="4">
        <v>0</v>
      </c>
      <c r="L4149" s="4">
        <v>-5</v>
      </c>
      <c r="M4149" s="4">
        <v>3</v>
      </c>
      <c r="N4149" s="4">
        <v>26</v>
      </c>
      <c r="O4149" s="4">
        <f t="shared" si="512"/>
        <v>4</v>
      </c>
      <c r="P4149" s="4">
        <f t="shared" si="513"/>
        <v>1</v>
      </c>
      <c r="Q4149" s="4">
        <f t="shared" si="514"/>
        <v>3</v>
      </c>
      <c r="R4149" s="4">
        <f t="shared" si="515"/>
        <v>8</v>
      </c>
      <c r="S4149" s="4">
        <f t="shared" si="516"/>
        <v>93</v>
      </c>
      <c r="T4149" s="4" t="str">
        <f t="shared" si="517"/>
        <v>C - Entwicklungspotenzial</v>
      </c>
      <c r="U4149" s="4">
        <f>ROUND(((E4149-Hilfswerte!$B$20)/Hilfswerte!$B$21)+((F4149-Hilfswerte!$B$22)/Hilfswerte!$B$23)+((G4149-Hilfswerte!$B$24)/Hilfswerte!$B$25)+0.1*INDEX(Hilfswerte!$B$4:$B$15,MATCH(C4149,Hilfswerte!$A$4:$A$15,0)),2)</f>
        <v>-0.11</v>
      </c>
      <c r="V4149" s="4">
        <f>ROUND(SQRT((((E4149-Hilfswerte!$B$20)/Hilfswerte!$B$21)-Hilfswerte!$B$28)^2+(((F4149-Hilfswerte!$B$22)/Hilfswerte!$B$23)-Hilfswerte!$B$29)^2+(((G4149-Hilfswerte!$B$24)/Hilfswerte!$B$25)-Hilfswerte!$B$30)^2),3)</f>
        <v>0.626</v>
      </c>
      <c r="W4149" s="4">
        <f>ROUND(E4149*Hilfswerte!$B$31,0)</f>
        <v>17060</v>
      </c>
      <c r="X4149" s="4">
        <f t="shared" si="518"/>
        <v>15625</v>
      </c>
      <c r="Y4149" s="4" t="str">
        <f>IF(T4149="A - Top-Kunde","bereits Top-Kunde",IF(AND(V4149&lt;=Hilfswerte!$B$34,H4149&lt;0.5*W4149),"Hoch",IF(AND(V4149&lt;=Hilfswerte!$B$35,H4149&lt;0.7*W4149),"Mittel","Niedrig")))</f>
        <v>Hoch</v>
      </c>
      <c r="Z4149" s="4">
        <f t="shared" si="519"/>
        <v>1.8</v>
      </c>
      <c r="AA4149" s="4" t="str">
        <f>IF(J4149&gt;365,"Bereits abgewandert (Segment D)",IF(Z4149&gt;=Hilfswerte!$B$38,"Rot - akut gefaehrdet",IF(Z4149&gt;=Hilfswerte!$B$39,"Gelb - beobachten","Gruen - stabil")))</f>
        <v>Gruen - stabil</v>
      </c>
    </row>
    <row r="4150" spans="1:27" ht="15" customHeight="1" x14ac:dyDescent="0.25">
      <c r="A4150" s="4" t="s">
        <v>4497</v>
      </c>
      <c r="B4150" s="4" t="s">
        <v>1323</v>
      </c>
      <c r="C4150" s="4" t="s">
        <v>62</v>
      </c>
      <c r="D4150" s="4" t="s">
        <v>30</v>
      </c>
      <c r="E4150" s="4">
        <v>60</v>
      </c>
      <c r="F4150" s="4">
        <v>11</v>
      </c>
      <c r="G4150" s="4">
        <v>21</v>
      </c>
      <c r="H4150" s="4">
        <v>4365</v>
      </c>
      <c r="I4150" s="4">
        <v>2</v>
      </c>
      <c r="J4150" s="4">
        <v>77</v>
      </c>
      <c r="K4150" s="4">
        <v>0</v>
      </c>
      <c r="L4150" s="4">
        <v>7</v>
      </c>
      <c r="M4150" s="4">
        <v>3</v>
      </c>
      <c r="N4150" s="4">
        <v>-7.7</v>
      </c>
      <c r="O4150" s="4">
        <f t="shared" si="512"/>
        <v>4</v>
      </c>
      <c r="P4150" s="4">
        <f t="shared" si="513"/>
        <v>2</v>
      </c>
      <c r="Q4150" s="4">
        <f t="shared" si="514"/>
        <v>4</v>
      </c>
      <c r="R4150" s="4">
        <f t="shared" si="515"/>
        <v>10</v>
      </c>
      <c r="S4150" s="4">
        <f t="shared" si="516"/>
        <v>94.1</v>
      </c>
      <c r="T4150" s="4" t="str">
        <f t="shared" si="517"/>
        <v>C - Entwicklungspotenzial</v>
      </c>
      <c r="U4150" s="4">
        <f>ROUND(((E4150-Hilfswerte!$B$20)/Hilfswerte!$B$21)+((F4150-Hilfswerte!$B$22)/Hilfswerte!$B$23)+((G4150-Hilfswerte!$B$24)/Hilfswerte!$B$25)+0.1*INDEX(Hilfswerte!$B$4:$B$15,MATCH(C4150,Hilfswerte!$A$4:$A$15,0)),2)</f>
        <v>1.57</v>
      </c>
      <c r="V4150" s="4">
        <f>ROUND(SQRT((((E4150-Hilfswerte!$B$20)/Hilfswerte!$B$21)-Hilfswerte!$B$28)^2+(((F4150-Hilfswerte!$B$22)/Hilfswerte!$B$23)-Hilfswerte!$B$29)^2+(((G4150-Hilfswerte!$B$24)/Hilfswerte!$B$25)-Hilfswerte!$B$30)^2),3)</f>
        <v>1.69</v>
      </c>
      <c r="W4150" s="4">
        <f>ROUND(E4150*Hilfswerte!$B$31,0)</f>
        <v>12333</v>
      </c>
      <c r="X4150" s="4">
        <f t="shared" si="518"/>
        <v>7968</v>
      </c>
      <c r="Y4150" s="4" t="str">
        <f>IF(T4150="A - Top-Kunde","bereits Top-Kunde",IF(AND(V4150&lt;=Hilfswerte!$B$34,H4150&lt;0.5*W4150),"Hoch",IF(AND(V4150&lt;=Hilfswerte!$B$35,H4150&lt;0.7*W4150),"Mittel","Niedrig")))</f>
        <v>Niedrig</v>
      </c>
      <c r="Z4150" s="4">
        <f t="shared" si="519"/>
        <v>8.3000000000000007</v>
      </c>
      <c r="AA4150" s="4" t="str">
        <f>IF(J4150&gt;365,"Bereits abgewandert (Segment D)",IF(Z4150&gt;=Hilfswerte!$B$38,"Rot - akut gefaehrdet",IF(Z4150&gt;=Hilfswerte!$B$39,"Gelb - beobachten","Gruen - stabil")))</f>
        <v>Gruen - stabil</v>
      </c>
    </row>
    <row r="4151" spans="1:27" ht="15" customHeight="1" x14ac:dyDescent="0.25">
      <c r="A4151" s="4" t="s">
        <v>4498</v>
      </c>
      <c r="B4151" s="4" t="s">
        <v>428</v>
      </c>
      <c r="C4151" s="4" t="s">
        <v>55</v>
      </c>
      <c r="D4151" s="4" t="s">
        <v>30</v>
      </c>
      <c r="E4151" s="4">
        <v>120</v>
      </c>
      <c r="F4151" s="4">
        <v>26.5</v>
      </c>
      <c r="G4151" s="4">
        <v>8.4</v>
      </c>
      <c r="H4151" s="4">
        <v>26069</v>
      </c>
      <c r="I4151" s="4">
        <v>4</v>
      </c>
      <c r="J4151" s="4">
        <v>105</v>
      </c>
      <c r="K4151" s="4">
        <v>2</v>
      </c>
      <c r="L4151" s="4">
        <v>-6</v>
      </c>
      <c r="M4151" s="4">
        <v>1</v>
      </c>
      <c r="N4151" s="4">
        <v>-5.8</v>
      </c>
      <c r="O4151" s="4">
        <f t="shared" si="512"/>
        <v>3</v>
      </c>
      <c r="P4151" s="4">
        <f t="shared" si="513"/>
        <v>4</v>
      </c>
      <c r="Q4151" s="4">
        <f t="shared" si="514"/>
        <v>5</v>
      </c>
      <c r="R4151" s="4">
        <f t="shared" si="515"/>
        <v>12</v>
      </c>
      <c r="S4151" s="4">
        <f t="shared" si="516"/>
        <v>105.1</v>
      </c>
      <c r="T4151" s="4" t="str">
        <f t="shared" si="517"/>
        <v>B - Kernkunde</v>
      </c>
      <c r="U4151" s="4">
        <f>ROUND(((E4151-Hilfswerte!$B$20)/Hilfswerte!$B$21)+((F4151-Hilfswerte!$B$22)/Hilfswerte!$B$23)+((G4151-Hilfswerte!$B$24)/Hilfswerte!$B$25)+0.1*INDEX(Hilfswerte!$B$4:$B$15,MATCH(C4151,Hilfswerte!$A$4:$A$15,0)),2)</f>
        <v>-0.02</v>
      </c>
      <c r="V4151" s="4">
        <f>ROUND(SQRT((((E4151-Hilfswerte!$B$20)/Hilfswerte!$B$21)-Hilfswerte!$B$28)^2+(((F4151-Hilfswerte!$B$22)/Hilfswerte!$B$23)-Hilfswerte!$B$29)^2+(((G4151-Hilfswerte!$B$24)/Hilfswerte!$B$25)-Hilfswerte!$B$30)^2),3)</f>
        <v>0.53</v>
      </c>
      <c r="W4151" s="4">
        <f>ROUND(E4151*Hilfswerte!$B$31,0)</f>
        <v>24666</v>
      </c>
      <c r="X4151" s="4">
        <f t="shared" si="518"/>
        <v>0</v>
      </c>
      <c r="Y4151" s="4" t="str">
        <f>IF(T4151="A - Top-Kunde","bereits Top-Kunde",IF(AND(V4151&lt;=Hilfswerte!$B$34,H4151&lt;0.5*W4151),"Hoch",IF(AND(V4151&lt;=Hilfswerte!$B$35,H4151&lt;0.7*W4151),"Mittel","Niedrig")))</f>
        <v>Niedrig</v>
      </c>
      <c r="Z4151" s="4">
        <f t="shared" si="519"/>
        <v>13.6</v>
      </c>
      <c r="AA4151" s="4" t="str">
        <f>IF(J4151&gt;365,"Bereits abgewandert (Segment D)",IF(Z4151&gt;=Hilfswerte!$B$38,"Rot - akut gefaehrdet",IF(Z4151&gt;=Hilfswerte!$B$39,"Gelb - beobachten","Gruen - stabil")))</f>
        <v>Gruen - stabil</v>
      </c>
    </row>
    <row r="4152" spans="1:27" ht="15" customHeight="1" x14ac:dyDescent="0.25">
      <c r="A4152" s="4" t="s">
        <v>4499</v>
      </c>
      <c r="B4152" s="4" t="s">
        <v>392</v>
      </c>
      <c r="C4152" s="4" t="s">
        <v>65</v>
      </c>
      <c r="D4152" s="4" t="s">
        <v>30</v>
      </c>
      <c r="E4152" s="4">
        <v>47</v>
      </c>
      <c r="F4152" s="4">
        <v>10.199999999999999</v>
      </c>
      <c r="G4152" s="4">
        <v>20.5</v>
      </c>
      <c r="H4152" s="4">
        <v>2685</v>
      </c>
      <c r="I4152" s="4">
        <v>1</v>
      </c>
      <c r="J4152" s="4">
        <v>107</v>
      </c>
      <c r="K4152" s="4">
        <v>0</v>
      </c>
      <c r="L4152" s="4">
        <v>0</v>
      </c>
      <c r="M4152" s="4">
        <v>5</v>
      </c>
      <c r="N4152" s="4">
        <v>21.2</v>
      </c>
      <c r="O4152" s="4">
        <f t="shared" si="512"/>
        <v>3</v>
      </c>
      <c r="P4152" s="4">
        <f t="shared" si="513"/>
        <v>1</v>
      </c>
      <c r="Q4152" s="4">
        <f t="shared" si="514"/>
        <v>4</v>
      </c>
      <c r="R4152" s="4">
        <f t="shared" si="515"/>
        <v>8</v>
      </c>
      <c r="S4152" s="4">
        <f t="shared" si="516"/>
        <v>90.6</v>
      </c>
      <c r="T4152" s="4" t="str">
        <f t="shared" si="517"/>
        <v>C - Entwicklungspotenzial</v>
      </c>
      <c r="U4152" s="4">
        <f>ROUND(((E4152-Hilfswerte!$B$20)/Hilfswerte!$B$21)+((F4152-Hilfswerte!$B$22)/Hilfswerte!$B$23)+((G4152-Hilfswerte!$B$24)/Hilfswerte!$B$25)+0.1*INDEX(Hilfswerte!$B$4:$B$15,MATCH(C4152,Hilfswerte!$A$4:$A$15,0)),2)</f>
        <v>0.95</v>
      </c>
      <c r="V4152" s="4">
        <f>ROUND(SQRT((((E4152-Hilfswerte!$B$20)/Hilfswerte!$B$21)-Hilfswerte!$B$28)^2+(((F4152-Hilfswerte!$B$22)/Hilfswerte!$B$23)-Hilfswerte!$B$29)^2+(((G4152-Hilfswerte!$B$24)/Hilfswerte!$B$25)-Hilfswerte!$B$30)^2),3)</f>
        <v>1.639</v>
      </c>
      <c r="W4152" s="4">
        <f>ROUND(E4152*Hilfswerte!$B$31,0)</f>
        <v>9661</v>
      </c>
      <c r="X4152" s="4">
        <f t="shared" si="518"/>
        <v>6976</v>
      </c>
      <c r="Y4152" s="4" t="str">
        <f>IF(T4152="A - Top-Kunde","bereits Top-Kunde",IF(AND(V4152&lt;=Hilfswerte!$B$34,H4152&lt;0.5*W4152),"Hoch",IF(AND(V4152&lt;=Hilfswerte!$B$35,H4152&lt;0.7*W4152),"Mittel","Niedrig")))</f>
        <v>Niedrig</v>
      </c>
      <c r="Z4152" s="4">
        <f t="shared" si="519"/>
        <v>5.4</v>
      </c>
      <c r="AA4152" s="4" t="str">
        <f>IF(J4152&gt;365,"Bereits abgewandert (Segment D)",IF(Z4152&gt;=Hilfswerte!$B$38,"Rot - akut gefaehrdet",IF(Z4152&gt;=Hilfswerte!$B$39,"Gelb - beobachten","Gruen - stabil")))</f>
        <v>Gruen - stabil</v>
      </c>
    </row>
    <row r="4153" spans="1:27" ht="15" customHeight="1" x14ac:dyDescent="0.25">
      <c r="A4153" s="4" t="s">
        <v>4500</v>
      </c>
      <c r="B4153" s="4" t="s">
        <v>451</v>
      </c>
      <c r="C4153" s="4" t="s">
        <v>65</v>
      </c>
      <c r="D4153" s="4" t="s">
        <v>30</v>
      </c>
      <c r="E4153" s="4">
        <v>48</v>
      </c>
      <c r="F4153" s="4">
        <v>10</v>
      </c>
      <c r="G4153" s="4">
        <v>12</v>
      </c>
      <c r="H4153" s="4">
        <v>3283</v>
      </c>
      <c r="I4153" s="4">
        <v>5</v>
      </c>
      <c r="J4153" s="4">
        <v>13</v>
      </c>
      <c r="K4153" s="4">
        <v>0</v>
      </c>
      <c r="L4153" s="4">
        <v>-3</v>
      </c>
      <c r="M4153" s="4">
        <v>4</v>
      </c>
      <c r="N4153" s="4">
        <v>41.6</v>
      </c>
      <c r="O4153" s="4">
        <f t="shared" si="512"/>
        <v>5</v>
      </c>
      <c r="P4153" s="4">
        <f t="shared" si="513"/>
        <v>5</v>
      </c>
      <c r="Q4153" s="4">
        <f t="shared" si="514"/>
        <v>4</v>
      </c>
      <c r="R4153" s="4">
        <f t="shared" si="515"/>
        <v>14</v>
      </c>
      <c r="S4153" s="4">
        <f t="shared" si="516"/>
        <v>160.80000000000001</v>
      </c>
      <c r="T4153" s="4" t="str">
        <f t="shared" si="517"/>
        <v>A - Top-Kunde</v>
      </c>
      <c r="U4153" s="4">
        <f>ROUND(((E4153-Hilfswerte!$B$20)/Hilfswerte!$B$21)+((F4153-Hilfswerte!$B$22)/Hilfswerte!$B$23)+((G4153-Hilfswerte!$B$24)/Hilfswerte!$B$25)+0.1*INDEX(Hilfswerte!$B$4:$B$15,MATCH(C4153,Hilfswerte!$A$4:$A$15,0)),2)</f>
        <v>-0.4</v>
      </c>
      <c r="V4153" s="4">
        <f>ROUND(SQRT((((E4153-Hilfswerte!$B$20)/Hilfswerte!$B$21)-Hilfswerte!$B$28)^2+(((F4153-Hilfswerte!$B$22)/Hilfswerte!$B$23)-Hilfswerte!$B$29)^2+(((G4153-Hilfswerte!$B$24)/Hilfswerte!$B$25)-Hilfswerte!$B$30)^2),3)</f>
        <v>0.72399999999999998</v>
      </c>
      <c r="W4153" s="4">
        <f>ROUND(E4153*Hilfswerte!$B$31,0)</f>
        <v>9866</v>
      </c>
      <c r="X4153" s="4">
        <f t="shared" si="518"/>
        <v>6583</v>
      </c>
      <c r="Y4153" s="4" t="str">
        <f>IF(T4153="A - Top-Kunde","bereits Top-Kunde",IF(AND(V4153&lt;=Hilfswerte!$B$34,H4153&lt;0.5*W4153),"Hoch",IF(AND(V4153&lt;=Hilfswerte!$B$35,H4153&lt;0.7*W4153),"Mittel","Niedrig")))</f>
        <v>bereits Top-Kunde</v>
      </c>
      <c r="Z4153" s="4">
        <f t="shared" si="519"/>
        <v>0.7</v>
      </c>
      <c r="AA4153" s="4" t="str">
        <f>IF(J4153&gt;365,"Bereits abgewandert (Segment D)",IF(Z4153&gt;=Hilfswerte!$B$38,"Rot - akut gefaehrdet",IF(Z4153&gt;=Hilfswerte!$B$39,"Gelb - beobachten","Gruen - stabil")))</f>
        <v>Gruen - stabil</v>
      </c>
    </row>
    <row r="4154" spans="1:27" ht="15" customHeight="1" x14ac:dyDescent="0.25">
      <c r="A4154" s="4" t="s">
        <v>4501</v>
      </c>
      <c r="B4154" s="4" t="s">
        <v>69</v>
      </c>
      <c r="C4154" s="4" t="s">
        <v>33</v>
      </c>
      <c r="D4154" s="4" t="s">
        <v>30</v>
      </c>
      <c r="E4154" s="4">
        <v>29</v>
      </c>
      <c r="F4154" s="4">
        <v>4.8</v>
      </c>
      <c r="G4154" s="4">
        <v>17.2</v>
      </c>
      <c r="H4154" s="4">
        <v>1576</v>
      </c>
      <c r="I4154" s="4">
        <v>1</v>
      </c>
      <c r="J4154" s="4">
        <v>67</v>
      </c>
      <c r="K4154" s="4">
        <v>0</v>
      </c>
      <c r="L4154" s="4">
        <v>18</v>
      </c>
      <c r="M4154" s="4">
        <v>1</v>
      </c>
      <c r="N4154" s="4">
        <v>-3.3</v>
      </c>
      <c r="O4154" s="4">
        <f t="shared" si="512"/>
        <v>4</v>
      </c>
      <c r="P4154" s="4">
        <f t="shared" si="513"/>
        <v>1</v>
      </c>
      <c r="Q4154" s="4">
        <f t="shared" si="514"/>
        <v>3</v>
      </c>
      <c r="R4154" s="4">
        <f t="shared" si="515"/>
        <v>8</v>
      </c>
      <c r="S4154" s="4">
        <f t="shared" si="516"/>
        <v>73</v>
      </c>
      <c r="T4154" s="4" t="str">
        <f t="shared" si="517"/>
        <v>C - Entwicklungspotenzial</v>
      </c>
      <c r="U4154" s="4">
        <f>ROUND(((E4154-Hilfswerte!$B$20)/Hilfswerte!$B$21)+((F4154-Hilfswerte!$B$22)/Hilfswerte!$B$23)+((G4154-Hilfswerte!$B$24)/Hilfswerte!$B$25)+0.1*INDEX(Hilfswerte!$B$4:$B$15,MATCH(C4154,Hilfswerte!$A$4:$A$15,0)),2)</f>
        <v>0.33</v>
      </c>
      <c r="V4154" s="4">
        <f>ROUND(SQRT((((E4154-Hilfswerte!$B$20)/Hilfswerte!$B$21)-Hilfswerte!$B$28)^2+(((F4154-Hilfswerte!$B$22)/Hilfswerte!$B$23)-Hilfswerte!$B$29)^2+(((G4154-Hilfswerte!$B$24)/Hilfswerte!$B$25)-Hilfswerte!$B$30)^2),3)</f>
        <v>1.2669999999999999</v>
      </c>
      <c r="W4154" s="4">
        <f>ROUND(E4154*Hilfswerte!$B$31,0)</f>
        <v>5961</v>
      </c>
      <c r="X4154" s="4">
        <f t="shared" si="518"/>
        <v>4385</v>
      </c>
      <c r="Y4154" s="4" t="str">
        <f>IF(T4154="A - Top-Kunde","bereits Top-Kunde",IF(AND(V4154&lt;=Hilfswerte!$B$34,H4154&lt;0.5*W4154),"Hoch",IF(AND(V4154&lt;=Hilfswerte!$B$35,H4154&lt;0.7*W4154),"Mittel","Niedrig")))</f>
        <v>Niedrig</v>
      </c>
      <c r="Z4154" s="4">
        <f t="shared" si="519"/>
        <v>8.3000000000000007</v>
      </c>
      <c r="AA4154" s="4" t="str">
        <f>IF(J4154&gt;365,"Bereits abgewandert (Segment D)",IF(Z4154&gt;=Hilfswerte!$B$38,"Rot - akut gefaehrdet",IF(Z4154&gt;=Hilfswerte!$B$39,"Gelb - beobachten","Gruen - stabil")))</f>
        <v>Gruen - stabil</v>
      </c>
    </row>
    <row r="4155" spans="1:27" ht="15" customHeight="1" x14ac:dyDescent="0.25">
      <c r="A4155" s="4" t="s">
        <v>4502</v>
      </c>
      <c r="B4155" s="4" t="s">
        <v>99</v>
      </c>
      <c r="C4155" s="4" t="s">
        <v>33</v>
      </c>
      <c r="D4155" s="4" t="s">
        <v>30</v>
      </c>
      <c r="E4155" s="4">
        <v>52</v>
      </c>
      <c r="F4155" s="4">
        <v>16.100000000000001</v>
      </c>
      <c r="G4155" s="4">
        <v>19.8</v>
      </c>
      <c r="H4155" s="4">
        <v>1493</v>
      </c>
      <c r="I4155" s="4">
        <v>1</v>
      </c>
      <c r="J4155" s="4">
        <v>240</v>
      </c>
      <c r="K4155" s="4">
        <v>0</v>
      </c>
      <c r="L4155" s="4">
        <v>14</v>
      </c>
      <c r="M4155" s="4">
        <v>5</v>
      </c>
      <c r="N4155" s="4">
        <v>2</v>
      </c>
      <c r="O4155" s="4">
        <f t="shared" si="512"/>
        <v>2</v>
      </c>
      <c r="P4155" s="4">
        <f t="shared" si="513"/>
        <v>1</v>
      </c>
      <c r="Q4155" s="4">
        <f t="shared" si="514"/>
        <v>3</v>
      </c>
      <c r="R4155" s="4">
        <f t="shared" si="515"/>
        <v>6</v>
      </c>
      <c r="S4155" s="4">
        <f t="shared" si="516"/>
        <v>56.8</v>
      </c>
      <c r="T4155" s="4" t="str">
        <f t="shared" si="517"/>
        <v>C - Entwicklungspotenzial</v>
      </c>
      <c r="U4155" s="4">
        <f>ROUND(((E4155-Hilfswerte!$B$20)/Hilfswerte!$B$21)+((F4155-Hilfswerte!$B$22)/Hilfswerte!$B$23)+((G4155-Hilfswerte!$B$24)/Hilfswerte!$B$25)+0.1*INDEX(Hilfswerte!$B$4:$B$15,MATCH(C4155,Hilfswerte!$A$4:$A$15,0)),2)</f>
        <v>1.05</v>
      </c>
      <c r="V4155" s="4">
        <f>ROUND(SQRT((((E4155-Hilfswerte!$B$20)/Hilfswerte!$B$21)-Hilfswerte!$B$28)^2+(((F4155-Hilfswerte!$B$22)/Hilfswerte!$B$23)-Hilfswerte!$B$29)^2+(((G4155-Hilfswerte!$B$24)/Hilfswerte!$B$25)-Hilfswerte!$B$30)^2),3)</f>
        <v>1.5009999999999999</v>
      </c>
      <c r="W4155" s="4">
        <f>ROUND(E4155*Hilfswerte!$B$31,0)</f>
        <v>10688</v>
      </c>
      <c r="X4155" s="4">
        <f t="shared" si="518"/>
        <v>9195</v>
      </c>
      <c r="Y4155" s="4" t="str">
        <f>IF(T4155="A - Top-Kunde","bereits Top-Kunde",IF(AND(V4155&lt;=Hilfswerte!$B$34,H4155&lt;0.5*W4155),"Hoch",IF(AND(V4155&lt;=Hilfswerte!$B$35,H4155&lt;0.7*W4155),"Mittel","Niedrig")))</f>
        <v>Niedrig</v>
      </c>
      <c r="Z4155" s="4">
        <f t="shared" si="519"/>
        <v>14.8</v>
      </c>
      <c r="AA4155" s="4" t="str">
        <f>IF(J4155&gt;365,"Bereits abgewandert (Segment D)",IF(Z4155&gt;=Hilfswerte!$B$38,"Rot - akut gefaehrdet",IF(Z4155&gt;=Hilfswerte!$B$39,"Gelb - beobachten","Gruen - stabil")))</f>
        <v>Gelb - beobachten</v>
      </c>
    </row>
    <row r="4156" spans="1:27" ht="15" customHeight="1" x14ac:dyDescent="0.25">
      <c r="A4156" s="4" t="s">
        <v>4503</v>
      </c>
      <c r="B4156" s="4" t="s">
        <v>890</v>
      </c>
      <c r="C4156" s="4" t="s">
        <v>38</v>
      </c>
      <c r="D4156" s="4" t="s">
        <v>30</v>
      </c>
      <c r="E4156" s="4">
        <v>94</v>
      </c>
      <c r="F4156" s="4">
        <v>30.5</v>
      </c>
      <c r="G4156" s="4">
        <v>14.1</v>
      </c>
      <c r="H4156" s="4">
        <v>21108</v>
      </c>
      <c r="I4156" s="4">
        <v>3</v>
      </c>
      <c r="J4156" s="4">
        <v>78</v>
      </c>
      <c r="K4156" s="4">
        <v>1</v>
      </c>
      <c r="L4156" s="4">
        <v>5</v>
      </c>
      <c r="M4156" s="4">
        <v>4</v>
      </c>
      <c r="N4156" s="4">
        <v>24.1</v>
      </c>
      <c r="O4156" s="4">
        <f t="shared" si="512"/>
        <v>4</v>
      </c>
      <c r="P4156" s="4">
        <f t="shared" si="513"/>
        <v>3</v>
      </c>
      <c r="Q4156" s="4">
        <f t="shared" si="514"/>
        <v>5</v>
      </c>
      <c r="R4156" s="4">
        <f t="shared" si="515"/>
        <v>12</v>
      </c>
      <c r="S4156" s="4">
        <f t="shared" si="516"/>
        <v>124.6</v>
      </c>
      <c r="T4156" s="4" t="str">
        <f t="shared" si="517"/>
        <v>B - Kernkunde</v>
      </c>
      <c r="U4156" s="4">
        <f>ROUND(((E4156-Hilfswerte!$B$20)/Hilfswerte!$B$21)+((F4156-Hilfswerte!$B$22)/Hilfswerte!$B$23)+((G4156-Hilfswerte!$B$24)/Hilfswerte!$B$25)+0.1*INDEX(Hilfswerte!$B$4:$B$15,MATCH(C4156,Hilfswerte!$A$4:$A$15,0)),2)</f>
        <v>0.89</v>
      </c>
      <c r="V4156" s="4">
        <f>ROUND(SQRT((((E4156-Hilfswerte!$B$20)/Hilfswerte!$B$21)-Hilfswerte!$B$28)^2+(((F4156-Hilfswerte!$B$22)/Hilfswerte!$B$23)-Hilfswerte!$B$29)^2+(((G4156-Hilfswerte!$B$24)/Hilfswerte!$B$25)-Hilfswerte!$B$30)^2),3)</f>
        <v>0.56999999999999995</v>
      </c>
      <c r="W4156" s="4">
        <f>ROUND(E4156*Hilfswerte!$B$31,0)</f>
        <v>19321</v>
      </c>
      <c r="X4156" s="4">
        <f t="shared" si="518"/>
        <v>0</v>
      </c>
      <c r="Y4156" s="4" t="str">
        <f>IF(T4156="A - Top-Kunde","bereits Top-Kunde",IF(AND(V4156&lt;=Hilfswerte!$B$34,H4156&lt;0.5*W4156),"Hoch",IF(AND(V4156&lt;=Hilfswerte!$B$35,H4156&lt;0.7*W4156),"Mittel","Niedrig")))</f>
        <v>Niedrig</v>
      </c>
      <c r="Z4156" s="4">
        <f t="shared" si="519"/>
        <v>7.9</v>
      </c>
      <c r="AA4156" s="4" t="str">
        <f>IF(J4156&gt;365,"Bereits abgewandert (Segment D)",IF(Z4156&gt;=Hilfswerte!$B$38,"Rot - akut gefaehrdet",IF(Z4156&gt;=Hilfswerte!$B$39,"Gelb - beobachten","Gruen - stabil")))</f>
        <v>Gruen - stabil</v>
      </c>
    </row>
    <row r="4157" spans="1:27" ht="15" customHeight="1" x14ac:dyDescent="0.25">
      <c r="A4157" s="4" t="s">
        <v>4504</v>
      </c>
      <c r="B4157" s="4" t="s">
        <v>176</v>
      </c>
      <c r="C4157" s="4" t="s">
        <v>47</v>
      </c>
      <c r="D4157" s="4" t="s">
        <v>30</v>
      </c>
      <c r="E4157" s="4">
        <v>584</v>
      </c>
      <c r="F4157" s="4">
        <v>209.7</v>
      </c>
      <c r="G4157" s="4">
        <v>4</v>
      </c>
      <c r="H4157" s="4">
        <v>93616</v>
      </c>
      <c r="I4157" s="4">
        <v>4</v>
      </c>
      <c r="J4157" s="4">
        <v>17</v>
      </c>
      <c r="K4157" s="4">
        <v>0</v>
      </c>
      <c r="L4157" s="4">
        <v>-4</v>
      </c>
      <c r="M4157" s="4">
        <v>3</v>
      </c>
      <c r="N4157" s="4">
        <v>11.8</v>
      </c>
      <c r="O4157" s="4">
        <f t="shared" si="512"/>
        <v>5</v>
      </c>
      <c r="P4157" s="4">
        <f t="shared" si="513"/>
        <v>4</v>
      </c>
      <c r="Q4157" s="4">
        <f t="shared" si="514"/>
        <v>5</v>
      </c>
      <c r="R4157" s="4">
        <f t="shared" si="515"/>
        <v>14</v>
      </c>
      <c r="S4157" s="4">
        <f t="shared" si="516"/>
        <v>145.9</v>
      </c>
      <c r="T4157" s="4" t="str">
        <f t="shared" si="517"/>
        <v>A - Top-Kunde</v>
      </c>
      <c r="U4157" s="4">
        <f>ROUND(((E4157-Hilfswerte!$B$20)/Hilfswerte!$B$21)+((F4157-Hilfswerte!$B$22)/Hilfswerte!$B$23)+((G4157-Hilfswerte!$B$24)/Hilfswerte!$B$25)+0.1*INDEX(Hilfswerte!$B$4:$B$15,MATCH(C4157,Hilfswerte!$A$4:$A$15,0)),2)</f>
        <v>4.3600000000000003</v>
      </c>
      <c r="V4157" s="4">
        <f>ROUND(SQRT((((E4157-Hilfswerte!$B$20)/Hilfswerte!$B$21)-Hilfswerte!$B$28)^2+(((F4157-Hilfswerte!$B$22)/Hilfswerte!$B$23)-Hilfswerte!$B$29)^2+(((G4157-Hilfswerte!$B$24)/Hilfswerte!$B$25)-Hilfswerte!$B$30)^2),3)</f>
        <v>3.7589999999999999</v>
      </c>
      <c r="W4157" s="4">
        <f>ROUND(E4157*Hilfswerte!$B$31,0)</f>
        <v>120039</v>
      </c>
      <c r="X4157" s="4">
        <f t="shared" si="518"/>
        <v>26423</v>
      </c>
      <c r="Y4157" s="4" t="str">
        <f>IF(T4157="A - Top-Kunde","bereits Top-Kunde",IF(AND(V4157&lt;=Hilfswerte!$B$34,H4157&lt;0.5*W4157),"Hoch",IF(AND(V4157&lt;=Hilfswerte!$B$35,H4157&lt;0.7*W4157),"Mittel","Niedrig")))</f>
        <v>bereits Top-Kunde</v>
      </c>
      <c r="Z4157" s="4">
        <f t="shared" si="519"/>
        <v>0.9</v>
      </c>
      <c r="AA4157" s="4" t="str">
        <f>IF(J4157&gt;365,"Bereits abgewandert (Segment D)",IF(Z4157&gt;=Hilfswerte!$B$38,"Rot - akut gefaehrdet",IF(Z4157&gt;=Hilfswerte!$B$39,"Gelb - beobachten","Gruen - stabil")))</f>
        <v>Gruen - stabil</v>
      </c>
    </row>
    <row r="4158" spans="1:27" ht="15" customHeight="1" x14ac:dyDescent="0.25">
      <c r="A4158" s="4" t="s">
        <v>4505</v>
      </c>
      <c r="B4158" s="4" t="s">
        <v>505</v>
      </c>
      <c r="C4158" s="4" t="s">
        <v>74</v>
      </c>
      <c r="D4158" s="4" t="s">
        <v>30</v>
      </c>
      <c r="E4158" s="4">
        <v>118</v>
      </c>
      <c r="F4158" s="4">
        <v>25.7</v>
      </c>
      <c r="G4158" s="4">
        <v>21.5</v>
      </c>
      <c r="H4158" s="4">
        <v>4882</v>
      </c>
      <c r="I4158" s="4">
        <v>1</v>
      </c>
      <c r="J4158" s="4">
        <v>192</v>
      </c>
      <c r="K4158" s="4">
        <v>0</v>
      </c>
      <c r="L4158" s="4">
        <v>36</v>
      </c>
      <c r="M4158" s="4">
        <v>5</v>
      </c>
      <c r="N4158" s="4">
        <v>5.8</v>
      </c>
      <c r="O4158" s="4">
        <f t="shared" si="512"/>
        <v>2</v>
      </c>
      <c r="P4158" s="4">
        <f t="shared" si="513"/>
        <v>1</v>
      </c>
      <c r="Q4158" s="4">
        <f t="shared" si="514"/>
        <v>4</v>
      </c>
      <c r="R4158" s="4">
        <f t="shared" si="515"/>
        <v>7</v>
      </c>
      <c r="S4158" s="4">
        <f t="shared" si="516"/>
        <v>62.1</v>
      </c>
      <c r="T4158" s="4" t="str">
        <f t="shared" si="517"/>
        <v>C - Entwicklungspotenzial</v>
      </c>
      <c r="U4158" s="4">
        <f>ROUND(((E4158-Hilfswerte!$B$20)/Hilfswerte!$B$21)+((F4158-Hilfswerte!$B$22)/Hilfswerte!$B$23)+((G4158-Hilfswerte!$B$24)/Hilfswerte!$B$25)+0.1*INDEX(Hilfswerte!$B$4:$B$15,MATCH(C4158,Hilfswerte!$A$4:$A$15,0)),2)</f>
        <v>1.72</v>
      </c>
      <c r="V4158" s="4">
        <f>ROUND(SQRT((((E4158-Hilfswerte!$B$20)/Hilfswerte!$B$21)-Hilfswerte!$B$28)^2+(((F4158-Hilfswerte!$B$22)/Hilfswerte!$B$23)-Hilfswerte!$B$29)^2+(((G4158-Hilfswerte!$B$24)/Hilfswerte!$B$25)-Hilfswerte!$B$30)^2),3)</f>
        <v>1.661</v>
      </c>
      <c r="W4158" s="4">
        <f>ROUND(E4158*Hilfswerte!$B$31,0)</f>
        <v>24254</v>
      </c>
      <c r="X4158" s="4">
        <f t="shared" si="518"/>
        <v>19372</v>
      </c>
      <c r="Y4158" s="4" t="str">
        <f>IF(T4158="A - Top-Kunde","bereits Top-Kunde",IF(AND(V4158&lt;=Hilfswerte!$B$34,H4158&lt;0.5*W4158),"Hoch",IF(AND(V4158&lt;=Hilfswerte!$B$35,H4158&lt;0.7*W4158),"Mittel","Niedrig")))</f>
        <v>Niedrig</v>
      </c>
      <c r="Z4158" s="4">
        <f t="shared" si="519"/>
        <v>16.8</v>
      </c>
      <c r="AA4158" s="4" t="str">
        <f>IF(J4158&gt;365,"Bereits abgewandert (Segment D)",IF(Z4158&gt;=Hilfswerte!$B$38,"Rot - akut gefaehrdet",IF(Z4158&gt;=Hilfswerte!$B$39,"Gelb - beobachten","Gruen - stabil")))</f>
        <v>Gelb - beobachten</v>
      </c>
    </row>
    <row r="4159" spans="1:27" ht="15" customHeight="1" x14ac:dyDescent="0.25">
      <c r="A4159" s="4" t="s">
        <v>4506</v>
      </c>
      <c r="B4159" s="4" t="s">
        <v>1060</v>
      </c>
      <c r="C4159" s="4" t="s">
        <v>51</v>
      </c>
      <c r="D4159" s="4" t="s">
        <v>30</v>
      </c>
      <c r="E4159" s="4">
        <v>9</v>
      </c>
      <c r="F4159" s="4">
        <v>3</v>
      </c>
      <c r="G4159" s="4">
        <v>18.8</v>
      </c>
      <c r="H4159" s="4">
        <v>0</v>
      </c>
      <c r="I4159" s="4">
        <v>0</v>
      </c>
      <c r="J4159" s="4">
        <v>711</v>
      </c>
      <c r="K4159" s="4">
        <v>0</v>
      </c>
      <c r="L4159" s="4">
        <v>18</v>
      </c>
      <c r="M4159" s="4">
        <v>0</v>
      </c>
      <c r="N4159" s="4">
        <v>-60.8</v>
      </c>
      <c r="O4159" s="4">
        <f t="shared" si="512"/>
        <v>1</v>
      </c>
      <c r="P4159" s="4">
        <f t="shared" si="513"/>
        <v>1</v>
      </c>
      <c r="Q4159" s="4">
        <f t="shared" si="514"/>
        <v>1</v>
      </c>
      <c r="R4159" s="4">
        <f t="shared" si="515"/>
        <v>3</v>
      </c>
      <c r="S4159" s="4">
        <f t="shared" si="516"/>
        <v>-5.8</v>
      </c>
      <c r="T4159" s="4" t="str">
        <f t="shared" si="517"/>
        <v>D - Abwanderungsrisiko</v>
      </c>
      <c r="U4159" s="4">
        <f>ROUND(((E4159-Hilfswerte!$B$20)/Hilfswerte!$B$21)+((F4159-Hilfswerte!$B$22)/Hilfswerte!$B$23)+((G4159-Hilfswerte!$B$24)/Hilfswerte!$B$25)+0.1*INDEX(Hilfswerte!$B$4:$B$15,MATCH(C4159,Hilfswerte!$A$4:$A$15,0)),2)</f>
        <v>0.79</v>
      </c>
      <c r="V4159" s="4">
        <f>ROUND(SQRT((((E4159-Hilfswerte!$B$20)/Hilfswerte!$B$21)-Hilfswerte!$B$28)^2+(((F4159-Hilfswerte!$B$22)/Hilfswerte!$B$23)-Hilfswerte!$B$29)^2+(((G4159-Hilfswerte!$B$24)/Hilfswerte!$B$25)-Hilfswerte!$B$30)^2),3)</f>
        <v>1.5169999999999999</v>
      </c>
      <c r="W4159" s="4">
        <f>ROUND(E4159*Hilfswerte!$B$31,0)</f>
        <v>1850</v>
      </c>
      <c r="X4159" s="4">
        <f t="shared" si="518"/>
        <v>1850</v>
      </c>
      <c r="Y4159" s="4" t="str">
        <f>IF(T4159="A - Top-Kunde","bereits Top-Kunde",IF(AND(V4159&lt;=Hilfswerte!$B$34,H4159&lt;0.5*W4159),"Hoch",IF(AND(V4159&lt;=Hilfswerte!$B$35,H4159&lt;0.7*W4159),"Mittel","Niedrig")))</f>
        <v>Niedrig</v>
      </c>
      <c r="Z4159" s="4">
        <f t="shared" si="519"/>
        <v>63.5</v>
      </c>
      <c r="AA4159" s="4" t="str">
        <f>IF(J4159&gt;365,"Bereits abgewandert (Segment D)",IF(Z4159&gt;=Hilfswerte!$B$38,"Rot - akut gefaehrdet",IF(Z4159&gt;=Hilfswerte!$B$39,"Gelb - beobachten","Gruen - stabil")))</f>
        <v>Bereits abgewandert (Segment D)</v>
      </c>
    </row>
    <row r="4160" spans="1:27" ht="15" customHeight="1" x14ac:dyDescent="0.25">
      <c r="A4160" s="4" t="s">
        <v>4507</v>
      </c>
      <c r="B4160" s="4" t="s">
        <v>222</v>
      </c>
      <c r="C4160" s="4" t="s">
        <v>89</v>
      </c>
      <c r="D4160" s="4" t="s">
        <v>30</v>
      </c>
      <c r="E4160" s="4">
        <v>181</v>
      </c>
      <c r="F4160" s="4">
        <v>41.6</v>
      </c>
      <c r="G4160" s="4">
        <v>19.600000000000001</v>
      </c>
      <c r="H4160" s="4">
        <v>10937</v>
      </c>
      <c r="I4160" s="4">
        <v>5</v>
      </c>
      <c r="J4160" s="4">
        <v>4</v>
      </c>
      <c r="K4160" s="4">
        <v>0</v>
      </c>
      <c r="L4160" s="4">
        <v>7</v>
      </c>
      <c r="M4160" s="4">
        <v>5</v>
      </c>
      <c r="N4160" s="4">
        <v>22.4</v>
      </c>
      <c r="O4160" s="4">
        <f t="shared" si="512"/>
        <v>5</v>
      </c>
      <c r="P4160" s="4">
        <f t="shared" si="513"/>
        <v>5</v>
      </c>
      <c r="Q4160" s="4">
        <f t="shared" si="514"/>
        <v>5</v>
      </c>
      <c r="R4160" s="4">
        <f t="shared" si="515"/>
        <v>15</v>
      </c>
      <c r="S4160" s="4">
        <f t="shared" si="516"/>
        <v>159.1</v>
      </c>
      <c r="T4160" s="4" t="str">
        <f t="shared" si="517"/>
        <v>A - Top-Kunde</v>
      </c>
      <c r="U4160" s="4">
        <f>ROUND(((E4160-Hilfswerte!$B$20)/Hilfswerte!$B$21)+((F4160-Hilfswerte!$B$22)/Hilfswerte!$B$23)+((G4160-Hilfswerte!$B$24)/Hilfswerte!$B$25)+0.1*INDEX(Hilfswerte!$B$4:$B$15,MATCH(C4160,Hilfswerte!$A$4:$A$15,0)),2)</f>
        <v>2.29</v>
      </c>
      <c r="V4160" s="4">
        <f>ROUND(SQRT((((E4160-Hilfswerte!$B$20)/Hilfswerte!$B$21)-Hilfswerte!$B$28)^2+(((F4160-Hilfswerte!$B$22)/Hilfswerte!$B$23)-Hilfswerte!$B$29)^2+(((G4160-Hilfswerte!$B$24)/Hilfswerte!$B$25)-Hilfswerte!$B$30)^2),3)</f>
        <v>1.335</v>
      </c>
      <c r="W4160" s="4">
        <f>ROUND(E4160*Hilfswerte!$B$31,0)</f>
        <v>37204</v>
      </c>
      <c r="X4160" s="4">
        <f t="shared" si="518"/>
        <v>26267</v>
      </c>
      <c r="Y4160" s="4" t="str">
        <f>IF(T4160="A - Top-Kunde","bereits Top-Kunde",IF(AND(V4160&lt;=Hilfswerte!$B$34,H4160&lt;0.5*W4160),"Hoch",IF(AND(V4160&lt;=Hilfswerte!$B$35,H4160&lt;0.7*W4160),"Mittel","Niedrig")))</f>
        <v>bereits Top-Kunde</v>
      </c>
      <c r="Z4160" s="4">
        <f t="shared" si="519"/>
        <v>1.6</v>
      </c>
      <c r="AA4160" s="4" t="str">
        <f>IF(J4160&gt;365,"Bereits abgewandert (Segment D)",IF(Z4160&gt;=Hilfswerte!$B$38,"Rot - akut gefaehrdet",IF(Z4160&gt;=Hilfswerte!$B$39,"Gelb - beobachten","Gruen - stabil")))</f>
        <v>Gruen - stabil</v>
      </c>
    </row>
    <row r="4161" spans="1:27" ht="15" customHeight="1" x14ac:dyDescent="0.25">
      <c r="A4161" s="4" t="s">
        <v>4508</v>
      </c>
      <c r="B4161" s="4" t="s">
        <v>116</v>
      </c>
      <c r="C4161" s="4" t="s">
        <v>55</v>
      </c>
      <c r="D4161" s="4" t="s">
        <v>30</v>
      </c>
      <c r="E4161" s="4">
        <v>19</v>
      </c>
      <c r="F4161" s="4">
        <v>5.5</v>
      </c>
      <c r="G4161" s="4">
        <v>4.5</v>
      </c>
      <c r="H4161" s="4">
        <v>15105</v>
      </c>
      <c r="I4161" s="4">
        <v>8</v>
      </c>
      <c r="J4161" s="4">
        <v>171</v>
      </c>
      <c r="K4161" s="4">
        <v>0</v>
      </c>
      <c r="L4161" s="4">
        <v>5</v>
      </c>
      <c r="M4161" s="4">
        <v>4</v>
      </c>
      <c r="N4161" s="4">
        <v>-25.3</v>
      </c>
      <c r="O4161" s="4">
        <f t="shared" si="512"/>
        <v>3</v>
      </c>
      <c r="P4161" s="4">
        <f t="shared" si="513"/>
        <v>5</v>
      </c>
      <c r="Q4161" s="4">
        <f t="shared" si="514"/>
        <v>5</v>
      </c>
      <c r="R4161" s="4">
        <f t="shared" si="515"/>
        <v>13</v>
      </c>
      <c r="S4161" s="4">
        <f t="shared" si="516"/>
        <v>115.9</v>
      </c>
      <c r="T4161" s="4" t="str">
        <f t="shared" si="517"/>
        <v>B - Kernkunde</v>
      </c>
      <c r="U4161" s="4">
        <f>ROUND(((E4161-Hilfswerte!$B$20)/Hilfswerte!$B$21)+((F4161-Hilfswerte!$B$22)/Hilfswerte!$B$23)+((G4161-Hilfswerte!$B$24)/Hilfswerte!$B$25)+0.1*INDEX(Hilfswerte!$B$4:$B$15,MATCH(C4161,Hilfswerte!$A$4:$A$15,0)),2)</f>
        <v>-1.45</v>
      </c>
      <c r="V4161" s="4">
        <f>ROUND(SQRT((((E4161-Hilfswerte!$B$20)/Hilfswerte!$B$21)-Hilfswerte!$B$28)^2+(((F4161-Hilfswerte!$B$22)/Hilfswerte!$B$23)-Hilfswerte!$B$29)^2+(((G4161-Hilfswerte!$B$24)/Hilfswerte!$B$25)-Hilfswerte!$B$30)^2),3)</f>
        <v>1.369</v>
      </c>
      <c r="W4161" s="4">
        <f>ROUND(E4161*Hilfswerte!$B$31,0)</f>
        <v>3905</v>
      </c>
      <c r="X4161" s="4">
        <f t="shared" si="518"/>
        <v>0</v>
      </c>
      <c r="Y4161" s="4" t="str">
        <f>IF(T4161="A - Top-Kunde","bereits Top-Kunde",IF(AND(V4161&lt;=Hilfswerte!$B$34,H4161&lt;0.5*W4161),"Hoch",IF(AND(V4161&lt;=Hilfswerte!$B$35,H4161&lt;0.7*W4161),"Mittel","Niedrig")))</f>
        <v>Niedrig</v>
      </c>
      <c r="Z4161" s="4">
        <f t="shared" si="519"/>
        <v>19.7</v>
      </c>
      <c r="AA4161" s="4" t="str">
        <f>IF(J4161&gt;365,"Bereits abgewandert (Segment D)",IF(Z4161&gt;=Hilfswerte!$B$38,"Rot - akut gefaehrdet",IF(Z4161&gt;=Hilfswerte!$B$39,"Gelb - beobachten","Gruen - stabil")))</f>
        <v>Gelb - beobachten</v>
      </c>
    </row>
    <row r="4162" spans="1:27" ht="15" customHeight="1" x14ac:dyDescent="0.25">
      <c r="A4162" s="4" t="s">
        <v>4509</v>
      </c>
      <c r="B4162" s="4" t="s">
        <v>138</v>
      </c>
      <c r="C4162" s="4" t="s">
        <v>89</v>
      </c>
      <c r="D4162" s="4" t="s">
        <v>48</v>
      </c>
      <c r="E4162" s="4">
        <v>25</v>
      </c>
      <c r="F4162" s="4">
        <v>3.7</v>
      </c>
      <c r="G4162" s="4">
        <v>20.5</v>
      </c>
      <c r="H4162" s="4">
        <v>4239</v>
      </c>
      <c r="I4162" s="4">
        <v>1</v>
      </c>
      <c r="J4162" s="4">
        <v>74</v>
      </c>
      <c r="K4162" s="4">
        <v>0</v>
      </c>
      <c r="L4162" s="4">
        <v>-8</v>
      </c>
      <c r="M4162" s="4">
        <v>3</v>
      </c>
      <c r="N4162" s="4">
        <v>2.2000000000000002</v>
      </c>
      <c r="O4162" s="4">
        <f t="shared" ref="O4162:O4225" si="520">IF(J4162&gt;365,1,IF(J4162&lt;=30,5,IF(J4162&lt;=90,4,IF(J4162&lt;=180,3,2))))</f>
        <v>4</v>
      </c>
      <c r="P4162" s="4">
        <f t="shared" ref="P4162:P4225" si="521">IF(I4162&gt;=5,5,IF(I4162&gt;=4,4,IF(I4162&gt;=3,3,IF(I4162&gt;=2,2,1))))</f>
        <v>1</v>
      </c>
      <c r="Q4162" s="4">
        <f t="shared" ref="Q4162:Q4225" si="522">IF(H4162&gt;=7500,5,IF(H4162&gt;=2500,4,IF(H4162&gt;=1000,3,IF(H4162&gt;=1,2,1))))</f>
        <v>4</v>
      </c>
      <c r="R4162" s="4">
        <f t="shared" ref="R4162:R4225" si="523">O4162+P4162+Q4162</f>
        <v>9</v>
      </c>
      <c r="S4162" s="4">
        <f t="shared" ref="S4162:S4225" si="524">ROUND(10*R4162+0.5*N4162-6*K4162-0.3*MAX(0,L4162),1)</f>
        <v>91.1</v>
      </c>
      <c r="T4162" s="4" t="str">
        <f t="shared" ref="T4162:T4225" si="525">IF(J4162&gt;365,"D - Abwanderungsrisiko",IF(S4162&gt;=125,"A - Top-Kunde",IF(S4162&gt;=105,"B - Kernkunde","C - Entwicklungspotenzial")))</f>
        <v>C - Entwicklungspotenzial</v>
      </c>
      <c r="U4162" s="4">
        <f>ROUND(((E4162-Hilfswerte!$B$20)/Hilfswerte!$B$21)+((F4162-Hilfswerte!$B$22)/Hilfswerte!$B$23)+((G4162-Hilfswerte!$B$24)/Hilfswerte!$B$25)+0.1*INDEX(Hilfswerte!$B$4:$B$15,MATCH(C4162,Hilfswerte!$A$4:$A$15,0)),2)</f>
        <v>1.08</v>
      </c>
      <c r="V4162" s="4">
        <f>ROUND(SQRT((((E4162-Hilfswerte!$B$20)/Hilfswerte!$B$21)-Hilfswerte!$B$28)^2+(((F4162-Hilfswerte!$B$22)/Hilfswerte!$B$23)-Hilfswerte!$B$29)^2+(((G4162-Hilfswerte!$B$24)/Hilfswerte!$B$25)-Hilfswerte!$B$30)^2),3)</f>
        <v>1.7090000000000001</v>
      </c>
      <c r="W4162" s="4">
        <f>ROUND(E4162*Hilfswerte!$B$31,0)</f>
        <v>5139</v>
      </c>
      <c r="X4162" s="4">
        <f t="shared" ref="X4162:X4225" si="526">MAX(0,W4162-H4162)</f>
        <v>900</v>
      </c>
      <c r="Y4162" s="4" t="str">
        <f>IF(T4162="A - Top-Kunde","bereits Top-Kunde",IF(AND(V4162&lt;=Hilfswerte!$B$34,H4162&lt;0.5*W4162),"Hoch",IF(AND(V4162&lt;=Hilfswerte!$B$35,H4162&lt;0.7*W4162),"Mittel","Niedrig")))</f>
        <v>Niedrig</v>
      </c>
      <c r="Z4162" s="4">
        <f t="shared" ref="Z4162:Z4225" si="527">ROUND(0.4*MAX(0,-N4162)+3*K4162+0.2*MAX(0,L4162)+0.05*J4162,1)</f>
        <v>3.7</v>
      </c>
      <c r="AA4162" s="4" t="str">
        <f>IF(J4162&gt;365,"Bereits abgewandert (Segment D)",IF(Z4162&gt;=Hilfswerte!$B$38,"Rot - akut gefaehrdet",IF(Z4162&gt;=Hilfswerte!$B$39,"Gelb - beobachten","Gruen - stabil")))</f>
        <v>Gruen - stabil</v>
      </c>
    </row>
    <row r="4163" spans="1:27" ht="15" customHeight="1" x14ac:dyDescent="0.25">
      <c r="A4163" s="4" t="s">
        <v>4510</v>
      </c>
      <c r="B4163" s="4" t="s">
        <v>365</v>
      </c>
      <c r="C4163" s="4" t="s">
        <v>59</v>
      </c>
      <c r="D4163" s="4" t="s">
        <v>30</v>
      </c>
      <c r="E4163" s="4">
        <v>181</v>
      </c>
      <c r="F4163" s="4">
        <v>30.3</v>
      </c>
      <c r="G4163" s="4">
        <v>5.7</v>
      </c>
      <c r="H4163" s="4">
        <v>3809</v>
      </c>
      <c r="I4163" s="4">
        <v>2</v>
      </c>
      <c r="J4163" s="4">
        <v>14</v>
      </c>
      <c r="K4163" s="4">
        <v>0</v>
      </c>
      <c r="L4163" s="4">
        <v>24</v>
      </c>
      <c r="M4163" s="4">
        <v>3</v>
      </c>
      <c r="N4163" s="4">
        <v>31</v>
      </c>
      <c r="O4163" s="4">
        <f t="shared" si="520"/>
        <v>5</v>
      </c>
      <c r="P4163" s="4">
        <f t="shared" si="521"/>
        <v>2</v>
      </c>
      <c r="Q4163" s="4">
        <f t="shared" si="522"/>
        <v>4</v>
      </c>
      <c r="R4163" s="4">
        <f t="shared" si="523"/>
        <v>11</v>
      </c>
      <c r="S4163" s="4">
        <f t="shared" si="524"/>
        <v>118.3</v>
      </c>
      <c r="T4163" s="4" t="str">
        <f t="shared" si="525"/>
        <v>B - Kernkunde</v>
      </c>
      <c r="U4163" s="4">
        <f>ROUND(((E4163-Hilfswerte!$B$20)/Hilfswerte!$B$21)+((F4163-Hilfswerte!$B$22)/Hilfswerte!$B$23)+((G4163-Hilfswerte!$B$24)/Hilfswerte!$B$25)+0.1*INDEX(Hilfswerte!$B$4:$B$15,MATCH(C4163,Hilfswerte!$A$4:$A$15,0)),2)</f>
        <v>-0.49</v>
      </c>
      <c r="V4163" s="4">
        <f>ROUND(SQRT((((E4163-Hilfswerte!$B$20)/Hilfswerte!$B$21)-Hilfswerte!$B$28)^2+(((F4163-Hilfswerte!$B$22)/Hilfswerte!$B$23)-Hilfswerte!$B$29)^2+(((G4163-Hilfswerte!$B$24)/Hilfswerte!$B$25)-Hilfswerte!$B$30)^2),3)</f>
        <v>0.88700000000000001</v>
      </c>
      <c r="W4163" s="4">
        <f>ROUND(E4163*Hilfswerte!$B$31,0)</f>
        <v>37204</v>
      </c>
      <c r="X4163" s="4">
        <f t="shared" si="526"/>
        <v>33395</v>
      </c>
      <c r="Y4163" s="4" t="str">
        <f>IF(T4163="A - Top-Kunde","bereits Top-Kunde",IF(AND(V4163&lt;=Hilfswerte!$B$34,H4163&lt;0.5*W4163),"Hoch",IF(AND(V4163&lt;=Hilfswerte!$B$35,H4163&lt;0.7*W4163),"Mittel","Niedrig")))</f>
        <v>Mittel</v>
      </c>
      <c r="Z4163" s="4">
        <f t="shared" si="527"/>
        <v>5.5</v>
      </c>
      <c r="AA4163" s="4" t="str">
        <f>IF(J4163&gt;365,"Bereits abgewandert (Segment D)",IF(Z4163&gt;=Hilfswerte!$B$38,"Rot - akut gefaehrdet",IF(Z4163&gt;=Hilfswerte!$B$39,"Gelb - beobachten","Gruen - stabil")))</f>
        <v>Gruen - stabil</v>
      </c>
    </row>
    <row r="4164" spans="1:27" ht="15" customHeight="1" x14ac:dyDescent="0.25">
      <c r="A4164" s="4" t="s">
        <v>4511</v>
      </c>
      <c r="B4164" s="4" t="s">
        <v>112</v>
      </c>
      <c r="C4164" s="4" t="s">
        <v>47</v>
      </c>
      <c r="D4164" s="4" t="s">
        <v>52</v>
      </c>
      <c r="E4164" s="4">
        <v>507</v>
      </c>
      <c r="F4164" s="4">
        <v>156.69999999999999</v>
      </c>
      <c r="G4164" s="4">
        <v>17.899999999999999</v>
      </c>
      <c r="H4164" s="4">
        <v>8491</v>
      </c>
      <c r="I4164" s="4">
        <v>1</v>
      </c>
      <c r="J4164" s="4">
        <v>365</v>
      </c>
      <c r="K4164" s="4">
        <v>0</v>
      </c>
      <c r="L4164" s="4">
        <v>27</v>
      </c>
      <c r="M4164" s="4">
        <v>5</v>
      </c>
      <c r="N4164" s="4">
        <v>-2.7</v>
      </c>
      <c r="O4164" s="4">
        <f t="shared" si="520"/>
        <v>2</v>
      </c>
      <c r="P4164" s="4">
        <f t="shared" si="521"/>
        <v>1</v>
      </c>
      <c r="Q4164" s="4">
        <f t="shared" si="522"/>
        <v>5</v>
      </c>
      <c r="R4164" s="4">
        <f t="shared" si="523"/>
        <v>8</v>
      </c>
      <c r="S4164" s="4">
        <f t="shared" si="524"/>
        <v>70.599999999999994</v>
      </c>
      <c r="T4164" s="4" t="str">
        <f t="shared" si="525"/>
        <v>C - Entwicklungspotenzial</v>
      </c>
      <c r="U4164" s="4">
        <f>ROUND(((E4164-Hilfswerte!$B$20)/Hilfswerte!$B$21)+((F4164-Hilfswerte!$B$22)/Hilfswerte!$B$23)+((G4164-Hilfswerte!$B$24)/Hilfswerte!$B$25)+0.1*INDEX(Hilfswerte!$B$4:$B$15,MATCH(C4164,Hilfswerte!$A$4:$A$15,0)),2)</f>
        <v>5.28</v>
      </c>
      <c r="V4164" s="4">
        <f>ROUND(SQRT((((E4164-Hilfswerte!$B$20)/Hilfswerte!$B$21)-Hilfswerte!$B$28)^2+(((F4164-Hilfswerte!$B$22)/Hilfswerte!$B$23)-Hilfswerte!$B$29)^2+(((G4164-Hilfswerte!$B$24)/Hilfswerte!$B$25)-Hilfswerte!$B$30)^2),3)</f>
        <v>2.8029999999999999</v>
      </c>
      <c r="W4164" s="4">
        <f>ROUND(E4164*Hilfswerte!$B$31,0)</f>
        <v>104212</v>
      </c>
      <c r="X4164" s="4">
        <f t="shared" si="526"/>
        <v>95721</v>
      </c>
      <c r="Y4164" s="4" t="str">
        <f>IF(T4164="A - Top-Kunde","bereits Top-Kunde",IF(AND(V4164&lt;=Hilfswerte!$B$34,H4164&lt;0.5*W4164),"Hoch",IF(AND(V4164&lt;=Hilfswerte!$B$35,H4164&lt;0.7*W4164),"Mittel","Niedrig")))</f>
        <v>Niedrig</v>
      </c>
      <c r="Z4164" s="4">
        <f t="shared" si="527"/>
        <v>24.7</v>
      </c>
      <c r="AA4164" s="4" t="str">
        <f>IF(J4164&gt;365,"Bereits abgewandert (Segment D)",IF(Z4164&gt;=Hilfswerte!$B$38,"Rot - akut gefaehrdet",IF(Z4164&gt;=Hilfswerte!$B$39,"Gelb - beobachten","Gruen - stabil")))</f>
        <v>Rot - akut gefaehrdet</v>
      </c>
    </row>
    <row r="4165" spans="1:27" ht="15" customHeight="1" x14ac:dyDescent="0.25">
      <c r="A4165" s="4" t="s">
        <v>4512</v>
      </c>
      <c r="B4165" s="4" t="s">
        <v>162</v>
      </c>
      <c r="C4165" s="4" t="s">
        <v>47</v>
      </c>
      <c r="D4165" s="4" t="s">
        <v>30</v>
      </c>
      <c r="E4165" s="4">
        <v>132</v>
      </c>
      <c r="F4165" s="4">
        <v>29.9</v>
      </c>
      <c r="G4165" s="4">
        <v>12.8</v>
      </c>
      <c r="H4165" s="4">
        <v>2781</v>
      </c>
      <c r="I4165" s="4">
        <v>3</v>
      </c>
      <c r="J4165" s="4">
        <v>59</v>
      </c>
      <c r="K4165" s="4">
        <v>1</v>
      </c>
      <c r="L4165" s="4">
        <v>0</v>
      </c>
      <c r="M4165" s="4">
        <v>4</v>
      </c>
      <c r="N4165" s="4">
        <v>-17.399999999999999</v>
      </c>
      <c r="O4165" s="4">
        <f t="shared" si="520"/>
        <v>4</v>
      </c>
      <c r="P4165" s="4">
        <f t="shared" si="521"/>
        <v>3</v>
      </c>
      <c r="Q4165" s="4">
        <f t="shared" si="522"/>
        <v>4</v>
      </c>
      <c r="R4165" s="4">
        <f t="shared" si="523"/>
        <v>11</v>
      </c>
      <c r="S4165" s="4">
        <f t="shared" si="524"/>
        <v>95.3</v>
      </c>
      <c r="T4165" s="4" t="str">
        <f t="shared" si="525"/>
        <v>C - Entwicklungspotenzial</v>
      </c>
      <c r="U4165" s="4">
        <f>ROUND(((E4165-Hilfswerte!$B$20)/Hilfswerte!$B$21)+((F4165-Hilfswerte!$B$22)/Hilfswerte!$B$23)+((G4165-Hilfswerte!$B$24)/Hilfswerte!$B$25)+0.1*INDEX(Hilfswerte!$B$4:$B$15,MATCH(C4165,Hilfswerte!$A$4:$A$15,0)),2)</f>
        <v>0.57999999999999996</v>
      </c>
      <c r="V4165" s="4">
        <f>ROUND(SQRT((((E4165-Hilfswerte!$B$20)/Hilfswerte!$B$21)-Hilfswerte!$B$28)^2+(((F4165-Hilfswerte!$B$22)/Hilfswerte!$B$23)-Hilfswerte!$B$29)^2+(((G4165-Hilfswerte!$B$24)/Hilfswerte!$B$25)-Hilfswerte!$B$30)^2),3)</f>
        <v>0.32600000000000001</v>
      </c>
      <c r="W4165" s="4">
        <f>ROUND(E4165*Hilfswerte!$B$31,0)</f>
        <v>27132</v>
      </c>
      <c r="X4165" s="4">
        <f t="shared" si="526"/>
        <v>24351</v>
      </c>
      <c r="Y4165" s="4" t="str">
        <f>IF(T4165="A - Top-Kunde","bereits Top-Kunde",IF(AND(V4165&lt;=Hilfswerte!$B$34,H4165&lt;0.5*W4165),"Hoch",IF(AND(V4165&lt;=Hilfswerte!$B$35,H4165&lt;0.7*W4165),"Mittel","Niedrig")))</f>
        <v>Hoch</v>
      </c>
      <c r="Z4165" s="4">
        <f t="shared" si="527"/>
        <v>12.9</v>
      </c>
      <c r="AA4165" s="4" t="str">
        <f>IF(J4165&gt;365,"Bereits abgewandert (Segment D)",IF(Z4165&gt;=Hilfswerte!$B$38,"Rot - akut gefaehrdet",IF(Z4165&gt;=Hilfswerte!$B$39,"Gelb - beobachten","Gruen - stabil")))</f>
        <v>Gruen - stabil</v>
      </c>
    </row>
    <row r="4166" spans="1:27" ht="15" customHeight="1" x14ac:dyDescent="0.25">
      <c r="A4166" s="4" t="s">
        <v>4513</v>
      </c>
      <c r="B4166" s="4" t="s">
        <v>374</v>
      </c>
      <c r="C4166" s="4" t="s">
        <v>65</v>
      </c>
      <c r="D4166" s="4" t="s">
        <v>93</v>
      </c>
      <c r="E4166" s="4">
        <v>61</v>
      </c>
      <c r="F4166" s="4">
        <v>12.6</v>
      </c>
      <c r="G4166" s="4">
        <v>2.5</v>
      </c>
      <c r="H4166" s="4">
        <v>6579</v>
      </c>
      <c r="I4166" s="4">
        <v>2</v>
      </c>
      <c r="J4166" s="4">
        <v>50</v>
      </c>
      <c r="K4166" s="4">
        <v>0</v>
      </c>
      <c r="L4166" s="4">
        <v>2</v>
      </c>
      <c r="M4166" s="4">
        <v>6</v>
      </c>
      <c r="N4166" s="4">
        <v>10.3</v>
      </c>
      <c r="O4166" s="4">
        <f t="shared" si="520"/>
        <v>4</v>
      </c>
      <c r="P4166" s="4">
        <f t="shared" si="521"/>
        <v>2</v>
      </c>
      <c r="Q4166" s="4">
        <f t="shared" si="522"/>
        <v>4</v>
      </c>
      <c r="R4166" s="4">
        <f t="shared" si="523"/>
        <v>10</v>
      </c>
      <c r="S4166" s="4">
        <f t="shared" si="524"/>
        <v>104.6</v>
      </c>
      <c r="T4166" s="4" t="str">
        <f t="shared" si="525"/>
        <v>C - Entwicklungspotenzial</v>
      </c>
      <c r="U4166" s="4">
        <f>ROUND(((E4166-Hilfswerte!$B$20)/Hilfswerte!$B$21)+((F4166-Hilfswerte!$B$22)/Hilfswerte!$B$23)+((G4166-Hilfswerte!$B$24)/Hilfswerte!$B$25)+0.1*INDEX(Hilfswerte!$B$4:$B$15,MATCH(C4166,Hilfswerte!$A$4:$A$15,0)),2)</f>
        <v>-1.81</v>
      </c>
      <c r="V4166" s="4">
        <f>ROUND(SQRT((((E4166-Hilfswerte!$B$20)/Hilfswerte!$B$21)-Hilfswerte!$B$28)^2+(((F4166-Hilfswerte!$B$22)/Hilfswerte!$B$23)-Hilfswerte!$B$29)^2+(((G4166-Hilfswerte!$B$24)/Hilfswerte!$B$25)-Hilfswerte!$B$30)^2),3)</f>
        <v>1.524</v>
      </c>
      <c r="W4166" s="4">
        <f>ROUND(E4166*Hilfswerte!$B$31,0)</f>
        <v>12538</v>
      </c>
      <c r="X4166" s="4">
        <f t="shared" si="526"/>
        <v>5959</v>
      </c>
      <c r="Y4166" s="4" t="str">
        <f>IF(T4166="A - Top-Kunde","bereits Top-Kunde",IF(AND(V4166&lt;=Hilfswerte!$B$34,H4166&lt;0.5*W4166),"Hoch",IF(AND(V4166&lt;=Hilfswerte!$B$35,H4166&lt;0.7*W4166),"Mittel","Niedrig")))</f>
        <v>Niedrig</v>
      </c>
      <c r="Z4166" s="4">
        <f t="shared" si="527"/>
        <v>2.9</v>
      </c>
      <c r="AA4166" s="4" t="str">
        <f>IF(J4166&gt;365,"Bereits abgewandert (Segment D)",IF(Z4166&gt;=Hilfswerte!$B$38,"Rot - akut gefaehrdet",IF(Z4166&gt;=Hilfswerte!$B$39,"Gelb - beobachten","Gruen - stabil")))</f>
        <v>Gruen - stabil</v>
      </c>
    </row>
    <row r="4167" spans="1:27" ht="15" customHeight="1" x14ac:dyDescent="0.25">
      <c r="A4167" s="4" t="s">
        <v>4514</v>
      </c>
      <c r="B4167" s="4" t="s">
        <v>397</v>
      </c>
      <c r="C4167" s="4" t="s">
        <v>62</v>
      </c>
      <c r="D4167" s="4" t="s">
        <v>30</v>
      </c>
      <c r="E4167" s="4">
        <v>114</v>
      </c>
      <c r="F4167" s="4">
        <v>19.600000000000001</v>
      </c>
      <c r="G4167" s="4">
        <v>15.2</v>
      </c>
      <c r="H4167" s="4">
        <v>5368</v>
      </c>
      <c r="I4167" s="4">
        <v>4</v>
      </c>
      <c r="J4167" s="4">
        <v>11</v>
      </c>
      <c r="K4167" s="4">
        <v>1</v>
      </c>
      <c r="L4167" s="4">
        <v>7</v>
      </c>
      <c r="M4167" s="4">
        <v>2</v>
      </c>
      <c r="N4167" s="4">
        <v>3.7</v>
      </c>
      <c r="O4167" s="4">
        <f t="shared" si="520"/>
        <v>5</v>
      </c>
      <c r="P4167" s="4">
        <f t="shared" si="521"/>
        <v>4</v>
      </c>
      <c r="Q4167" s="4">
        <f t="shared" si="522"/>
        <v>4</v>
      </c>
      <c r="R4167" s="4">
        <f t="shared" si="523"/>
        <v>13</v>
      </c>
      <c r="S4167" s="4">
        <f t="shared" si="524"/>
        <v>123.8</v>
      </c>
      <c r="T4167" s="4" t="str">
        <f t="shared" si="525"/>
        <v>B - Kernkunde</v>
      </c>
      <c r="U4167" s="4">
        <f>ROUND(((E4167-Hilfswerte!$B$20)/Hilfswerte!$B$21)+((F4167-Hilfswerte!$B$22)/Hilfswerte!$B$23)+((G4167-Hilfswerte!$B$24)/Hilfswerte!$B$25)+0.1*INDEX(Hilfswerte!$B$4:$B$15,MATCH(C4167,Hilfswerte!$A$4:$A$15,0)),2)</f>
        <v>1.03</v>
      </c>
      <c r="V4167" s="4">
        <f>ROUND(SQRT((((E4167-Hilfswerte!$B$20)/Hilfswerte!$B$21)-Hilfswerte!$B$28)^2+(((F4167-Hilfswerte!$B$22)/Hilfswerte!$B$23)-Hilfswerte!$B$29)^2+(((G4167-Hilfswerte!$B$24)/Hilfswerte!$B$25)-Hilfswerte!$B$30)^2),3)</f>
        <v>0.748</v>
      </c>
      <c r="W4167" s="4">
        <f>ROUND(E4167*Hilfswerte!$B$31,0)</f>
        <v>23432</v>
      </c>
      <c r="X4167" s="4">
        <f t="shared" si="526"/>
        <v>18064</v>
      </c>
      <c r="Y4167" s="4" t="str">
        <f>IF(T4167="A - Top-Kunde","bereits Top-Kunde",IF(AND(V4167&lt;=Hilfswerte!$B$34,H4167&lt;0.5*W4167),"Hoch",IF(AND(V4167&lt;=Hilfswerte!$B$35,H4167&lt;0.7*W4167),"Mittel","Niedrig")))</f>
        <v>Hoch</v>
      </c>
      <c r="Z4167" s="4">
        <f t="shared" si="527"/>
        <v>5</v>
      </c>
      <c r="AA4167" s="4" t="str">
        <f>IF(J4167&gt;365,"Bereits abgewandert (Segment D)",IF(Z4167&gt;=Hilfswerte!$B$38,"Rot - akut gefaehrdet",IF(Z4167&gt;=Hilfswerte!$B$39,"Gelb - beobachten","Gruen - stabil")))</f>
        <v>Gruen - stabil</v>
      </c>
    </row>
    <row r="4168" spans="1:27" ht="15" customHeight="1" x14ac:dyDescent="0.25">
      <c r="A4168" s="4" t="s">
        <v>4515</v>
      </c>
      <c r="B4168" s="4" t="s">
        <v>121</v>
      </c>
      <c r="C4168" s="4" t="s">
        <v>55</v>
      </c>
      <c r="D4168" s="4" t="s">
        <v>48</v>
      </c>
      <c r="E4168" s="4">
        <v>22</v>
      </c>
      <c r="F4168" s="4">
        <v>3.9</v>
      </c>
      <c r="G4168" s="4">
        <v>16.399999999999999</v>
      </c>
      <c r="H4168" s="4">
        <v>1308</v>
      </c>
      <c r="I4168" s="4">
        <v>1</v>
      </c>
      <c r="J4168" s="4">
        <v>215</v>
      </c>
      <c r="K4168" s="4">
        <v>0</v>
      </c>
      <c r="L4168" s="4">
        <v>26</v>
      </c>
      <c r="M4168" s="4">
        <v>6</v>
      </c>
      <c r="N4168" s="4">
        <v>-15.9</v>
      </c>
      <c r="O4168" s="4">
        <f t="shared" si="520"/>
        <v>2</v>
      </c>
      <c r="P4168" s="4">
        <f t="shared" si="521"/>
        <v>1</v>
      </c>
      <c r="Q4168" s="4">
        <f t="shared" si="522"/>
        <v>3</v>
      </c>
      <c r="R4168" s="4">
        <f t="shared" si="523"/>
        <v>6</v>
      </c>
      <c r="S4168" s="4">
        <f t="shared" si="524"/>
        <v>44.3</v>
      </c>
      <c r="T4168" s="4" t="str">
        <f t="shared" si="525"/>
        <v>C - Entwicklungspotenzial</v>
      </c>
      <c r="U4168" s="4">
        <f>ROUND(((E4168-Hilfswerte!$B$20)/Hilfswerte!$B$21)+((F4168-Hilfswerte!$B$22)/Hilfswerte!$B$23)+((G4168-Hilfswerte!$B$24)/Hilfswerte!$B$25)+0.1*INDEX(Hilfswerte!$B$4:$B$15,MATCH(C4168,Hilfswerte!$A$4:$A$15,0)),2)</f>
        <v>0.42</v>
      </c>
      <c r="V4168" s="4">
        <f>ROUND(SQRT((((E4168-Hilfswerte!$B$20)/Hilfswerte!$B$21)-Hilfswerte!$B$28)^2+(((F4168-Hilfswerte!$B$22)/Hilfswerte!$B$23)-Hilfswerte!$B$29)^2+(((G4168-Hilfswerte!$B$24)/Hilfswerte!$B$25)-Hilfswerte!$B$30)^2),3)</f>
        <v>1.198</v>
      </c>
      <c r="W4168" s="4">
        <f>ROUND(E4168*Hilfswerte!$B$31,0)</f>
        <v>4522</v>
      </c>
      <c r="X4168" s="4">
        <f t="shared" si="526"/>
        <v>3214</v>
      </c>
      <c r="Y4168" s="4" t="str">
        <f>IF(T4168="A - Top-Kunde","bereits Top-Kunde",IF(AND(V4168&lt;=Hilfswerte!$B$34,H4168&lt;0.5*W4168),"Hoch",IF(AND(V4168&lt;=Hilfswerte!$B$35,H4168&lt;0.7*W4168),"Mittel","Niedrig")))</f>
        <v>Niedrig</v>
      </c>
      <c r="Z4168" s="4">
        <f t="shared" si="527"/>
        <v>22.3</v>
      </c>
      <c r="AA4168" s="4" t="str">
        <f>IF(J4168&gt;365,"Bereits abgewandert (Segment D)",IF(Z4168&gt;=Hilfswerte!$B$38,"Rot - akut gefaehrdet",IF(Z4168&gt;=Hilfswerte!$B$39,"Gelb - beobachten","Gruen - stabil")))</f>
        <v>Rot - akut gefaehrdet</v>
      </c>
    </row>
    <row r="4169" spans="1:27" ht="15" customHeight="1" x14ac:dyDescent="0.25">
      <c r="A4169" s="4" t="s">
        <v>4516</v>
      </c>
      <c r="B4169" s="4" t="s">
        <v>112</v>
      </c>
      <c r="C4169" s="4" t="s">
        <v>29</v>
      </c>
      <c r="D4169" s="4" t="s">
        <v>30</v>
      </c>
      <c r="E4169" s="4">
        <v>26</v>
      </c>
      <c r="F4169" s="4">
        <v>3.2</v>
      </c>
      <c r="G4169" s="4">
        <v>3.1</v>
      </c>
      <c r="H4169" s="4">
        <v>1151</v>
      </c>
      <c r="I4169" s="4">
        <v>2</v>
      </c>
      <c r="J4169" s="4">
        <v>99</v>
      </c>
      <c r="K4169" s="4">
        <v>0</v>
      </c>
      <c r="L4169" s="4">
        <v>15</v>
      </c>
      <c r="M4169" s="4">
        <v>2</v>
      </c>
      <c r="N4169" s="4">
        <v>31.5</v>
      </c>
      <c r="O4169" s="4">
        <f t="shared" si="520"/>
        <v>3</v>
      </c>
      <c r="P4169" s="4">
        <f t="shared" si="521"/>
        <v>2</v>
      </c>
      <c r="Q4169" s="4">
        <f t="shared" si="522"/>
        <v>3</v>
      </c>
      <c r="R4169" s="4">
        <f t="shared" si="523"/>
        <v>8</v>
      </c>
      <c r="S4169" s="4">
        <f t="shared" si="524"/>
        <v>91.3</v>
      </c>
      <c r="T4169" s="4" t="str">
        <f t="shared" si="525"/>
        <v>C - Entwicklungspotenzial</v>
      </c>
      <c r="U4169" s="4">
        <f>ROUND(((E4169-Hilfswerte!$B$20)/Hilfswerte!$B$21)+((F4169-Hilfswerte!$B$22)/Hilfswerte!$B$23)+((G4169-Hilfswerte!$B$24)/Hilfswerte!$B$25)+0.1*INDEX(Hilfswerte!$B$4:$B$15,MATCH(C4169,Hilfswerte!$A$4:$A$15,0)),2)</f>
        <v>-1.71</v>
      </c>
      <c r="V4169" s="4">
        <f>ROUND(SQRT((((E4169-Hilfswerte!$B$20)/Hilfswerte!$B$21)-Hilfswerte!$B$28)^2+(((F4169-Hilfswerte!$B$22)/Hilfswerte!$B$23)-Hilfswerte!$B$29)^2+(((G4169-Hilfswerte!$B$24)/Hilfswerte!$B$25)-Hilfswerte!$B$30)^2),3)</f>
        <v>1.552</v>
      </c>
      <c r="W4169" s="4">
        <f>ROUND(E4169*Hilfswerte!$B$31,0)</f>
        <v>5344</v>
      </c>
      <c r="X4169" s="4">
        <f t="shared" si="526"/>
        <v>4193</v>
      </c>
      <c r="Y4169" s="4" t="str">
        <f>IF(T4169="A - Top-Kunde","bereits Top-Kunde",IF(AND(V4169&lt;=Hilfswerte!$B$34,H4169&lt;0.5*W4169),"Hoch",IF(AND(V4169&lt;=Hilfswerte!$B$35,H4169&lt;0.7*W4169),"Mittel","Niedrig")))</f>
        <v>Niedrig</v>
      </c>
      <c r="Z4169" s="4">
        <f t="shared" si="527"/>
        <v>8</v>
      </c>
      <c r="AA4169" s="4" t="str">
        <f>IF(J4169&gt;365,"Bereits abgewandert (Segment D)",IF(Z4169&gt;=Hilfswerte!$B$38,"Rot - akut gefaehrdet",IF(Z4169&gt;=Hilfswerte!$B$39,"Gelb - beobachten","Gruen - stabil")))</f>
        <v>Gruen - stabil</v>
      </c>
    </row>
    <row r="4170" spans="1:27" ht="15" customHeight="1" x14ac:dyDescent="0.25">
      <c r="A4170" s="4" t="s">
        <v>4517</v>
      </c>
      <c r="B4170" s="4" t="s">
        <v>284</v>
      </c>
      <c r="C4170" s="4" t="s">
        <v>74</v>
      </c>
      <c r="D4170" s="4" t="s">
        <v>77</v>
      </c>
      <c r="E4170" s="4">
        <v>78</v>
      </c>
      <c r="F4170" s="4">
        <v>15.4</v>
      </c>
      <c r="G4170" s="4">
        <v>1.3</v>
      </c>
      <c r="H4170" s="4">
        <v>4122</v>
      </c>
      <c r="I4170" s="4">
        <v>6</v>
      </c>
      <c r="J4170" s="4">
        <v>11</v>
      </c>
      <c r="K4170" s="4">
        <v>0</v>
      </c>
      <c r="L4170" s="4">
        <v>38</v>
      </c>
      <c r="M4170" s="4">
        <v>4</v>
      </c>
      <c r="N4170" s="4">
        <v>-3.3</v>
      </c>
      <c r="O4170" s="4">
        <f t="shared" si="520"/>
        <v>5</v>
      </c>
      <c r="P4170" s="4">
        <f t="shared" si="521"/>
        <v>5</v>
      </c>
      <c r="Q4170" s="4">
        <f t="shared" si="522"/>
        <v>4</v>
      </c>
      <c r="R4170" s="4">
        <f t="shared" si="523"/>
        <v>14</v>
      </c>
      <c r="S4170" s="4">
        <f t="shared" si="524"/>
        <v>127</v>
      </c>
      <c r="T4170" s="4" t="str">
        <f t="shared" si="525"/>
        <v>A - Top-Kunde</v>
      </c>
      <c r="U4170" s="4">
        <f>ROUND(((E4170-Hilfswerte!$B$20)/Hilfswerte!$B$21)+((F4170-Hilfswerte!$B$22)/Hilfswerte!$B$23)+((G4170-Hilfswerte!$B$24)/Hilfswerte!$B$25)+0.1*INDEX(Hilfswerte!$B$4:$B$15,MATCH(C4170,Hilfswerte!$A$4:$A$15,0)),2)</f>
        <v>-1.84</v>
      </c>
      <c r="V4170" s="4">
        <f>ROUND(SQRT((((E4170-Hilfswerte!$B$20)/Hilfswerte!$B$21)-Hilfswerte!$B$28)^2+(((F4170-Hilfswerte!$B$22)/Hilfswerte!$B$23)-Hilfswerte!$B$29)^2+(((G4170-Hilfswerte!$B$24)/Hilfswerte!$B$25)-Hilfswerte!$B$30)^2),3)</f>
        <v>1.6679999999999999</v>
      </c>
      <c r="W4170" s="4">
        <f>ROUND(E4170*Hilfswerte!$B$31,0)</f>
        <v>16033</v>
      </c>
      <c r="X4170" s="4">
        <f t="shared" si="526"/>
        <v>11911</v>
      </c>
      <c r="Y4170" s="4" t="str">
        <f>IF(T4170="A - Top-Kunde","bereits Top-Kunde",IF(AND(V4170&lt;=Hilfswerte!$B$34,H4170&lt;0.5*W4170),"Hoch",IF(AND(V4170&lt;=Hilfswerte!$B$35,H4170&lt;0.7*W4170),"Mittel","Niedrig")))</f>
        <v>bereits Top-Kunde</v>
      </c>
      <c r="Z4170" s="4">
        <f t="shared" si="527"/>
        <v>9.5</v>
      </c>
      <c r="AA4170" s="4" t="str">
        <f>IF(J4170&gt;365,"Bereits abgewandert (Segment D)",IF(Z4170&gt;=Hilfswerte!$B$38,"Rot - akut gefaehrdet",IF(Z4170&gt;=Hilfswerte!$B$39,"Gelb - beobachten","Gruen - stabil")))</f>
        <v>Gruen - stabil</v>
      </c>
    </row>
    <row r="4171" spans="1:27" ht="15" customHeight="1" x14ac:dyDescent="0.25">
      <c r="A4171" s="4" t="s">
        <v>4518</v>
      </c>
      <c r="B4171" s="4" t="s">
        <v>183</v>
      </c>
      <c r="C4171" s="4" t="s">
        <v>62</v>
      </c>
      <c r="D4171" s="4" t="s">
        <v>30</v>
      </c>
      <c r="E4171" s="4">
        <v>43</v>
      </c>
      <c r="F4171" s="4">
        <v>8.6</v>
      </c>
      <c r="G4171" s="4">
        <v>6.8</v>
      </c>
      <c r="H4171" s="4">
        <v>9858</v>
      </c>
      <c r="I4171" s="4">
        <v>6</v>
      </c>
      <c r="J4171" s="4">
        <v>31</v>
      </c>
      <c r="K4171" s="4">
        <v>1</v>
      </c>
      <c r="L4171" s="4">
        <v>14</v>
      </c>
      <c r="M4171" s="4">
        <v>3</v>
      </c>
      <c r="N4171" s="4">
        <v>24.4</v>
      </c>
      <c r="O4171" s="4">
        <f t="shared" si="520"/>
        <v>4</v>
      </c>
      <c r="P4171" s="4">
        <f t="shared" si="521"/>
        <v>5</v>
      </c>
      <c r="Q4171" s="4">
        <f t="shared" si="522"/>
        <v>5</v>
      </c>
      <c r="R4171" s="4">
        <f t="shared" si="523"/>
        <v>14</v>
      </c>
      <c r="S4171" s="4">
        <f t="shared" si="524"/>
        <v>142</v>
      </c>
      <c r="T4171" s="4" t="str">
        <f t="shared" si="525"/>
        <v>A - Top-Kunde</v>
      </c>
      <c r="U4171" s="4">
        <f>ROUND(((E4171-Hilfswerte!$B$20)/Hilfswerte!$B$21)+((F4171-Hilfswerte!$B$22)/Hilfswerte!$B$23)+((G4171-Hilfswerte!$B$24)/Hilfswerte!$B$25)+0.1*INDEX(Hilfswerte!$B$4:$B$15,MATCH(C4171,Hilfswerte!$A$4:$A$15,0)),2)</f>
        <v>-0.8</v>
      </c>
      <c r="V4171" s="4">
        <f>ROUND(SQRT((((E4171-Hilfswerte!$B$20)/Hilfswerte!$B$21)-Hilfswerte!$B$28)^2+(((F4171-Hilfswerte!$B$22)/Hilfswerte!$B$23)-Hilfswerte!$B$29)^2+(((G4171-Hilfswerte!$B$24)/Hilfswerte!$B$25)-Hilfswerte!$B$30)^2),3)</f>
        <v>1.024</v>
      </c>
      <c r="W4171" s="4">
        <f>ROUND(E4171*Hilfswerte!$B$31,0)</f>
        <v>8838</v>
      </c>
      <c r="X4171" s="4">
        <f t="shared" si="526"/>
        <v>0</v>
      </c>
      <c r="Y4171" s="4" t="str">
        <f>IF(T4171="A - Top-Kunde","bereits Top-Kunde",IF(AND(V4171&lt;=Hilfswerte!$B$34,H4171&lt;0.5*W4171),"Hoch",IF(AND(V4171&lt;=Hilfswerte!$B$35,H4171&lt;0.7*W4171),"Mittel","Niedrig")))</f>
        <v>bereits Top-Kunde</v>
      </c>
      <c r="Z4171" s="4">
        <f t="shared" si="527"/>
        <v>7.4</v>
      </c>
      <c r="AA4171" s="4" t="str">
        <f>IF(J4171&gt;365,"Bereits abgewandert (Segment D)",IF(Z4171&gt;=Hilfswerte!$B$38,"Rot - akut gefaehrdet",IF(Z4171&gt;=Hilfswerte!$B$39,"Gelb - beobachten","Gruen - stabil")))</f>
        <v>Gruen - stabil</v>
      </c>
    </row>
    <row r="4172" spans="1:27" ht="15" customHeight="1" x14ac:dyDescent="0.25">
      <c r="A4172" s="4" t="s">
        <v>4519</v>
      </c>
      <c r="B4172" s="4" t="s">
        <v>71</v>
      </c>
      <c r="C4172" s="4" t="s">
        <v>74</v>
      </c>
      <c r="D4172" s="4" t="s">
        <v>30</v>
      </c>
      <c r="E4172" s="4">
        <v>563</v>
      </c>
      <c r="F4172" s="4">
        <v>137.4</v>
      </c>
      <c r="G4172" s="4">
        <v>0.8</v>
      </c>
      <c r="H4172" s="4">
        <v>824250</v>
      </c>
      <c r="I4172" s="4">
        <v>6</v>
      </c>
      <c r="J4172" s="4">
        <v>10</v>
      </c>
      <c r="K4172" s="4">
        <v>0</v>
      </c>
      <c r="L4172" s="4">
        <v>19</v>
      </c>
      <c r="M4172" s="4">
        <v>5</v>
      </c>
      <c r="N4172" s="4">
        <v>2.4</v>
      </c>
      <c r="O4172" s="4">
        <f t="shared" si="520"/>
        <v>5</v>
      </c>
      <c r="P4172" s="4">
        <f t="shared" si="521"/>
        <v>5</v>
      </c>
      <c r="Q4172" s="4">
        <f t="shared" si="522"/>
        <v>5</v>
      </c>
      <c r="R4172" s="4">
        <f t="shared" si="523"/>
        <v>15</v>
      </c>
      <c r="S4172" s="4">
        <f t="shared" si="524"/>
        <v>145.5</v>
      </c>
      <c r="T4172" s="4" t="str">
        <f t="shared" si="525"/>
        <v>A - Top-Kunde</v>
      </c>
      <c r="U4172" s="4">
        <f>ROUND(((E4172-Hilfswerte!$B$20)/Hilfswerte!$B$21)+((F4172-Hilfswerte!$B$22)/Hilfswerte!$B$23)+((G4172-Hilfswerte!$B$24)/Hilfswerte!$B$25)+0.1*INDEX(Hilfswerte!$B$4:$B$15,MATCH(C4172,Hilfswerte!$A$4:$A$15,0)),2)</f>
        <v>2.35</v>
      </c>
      <c r="V4172" s="4">
        <f>ROUND(SQRT((((E4172-Hilfswerte!$B$20)/Hilfswerte!$B$21)-Hilfswerte!$B$28)^2+(((F4172-Hilfswerte!$B$22)/Hilfswerte!$B$23)-Hilfswerte!$B$29)^2+(((G4172-Hilfswerte!$B$24)/Hilfswerte!$B$25)-Hilfswerte!$B$30)^2),3)</f>
        <v>2.972</v>
      </c>
      <c r="W4172" s="4">
        <f>ROUND(E4172*Hilfswerte!$B$31,0)</f>
        <v>115722</v>
      </c>
      <c r="X4172" s="4">
        <f t="shared" si="526"/>
        <v>0</v>
      </c>
      <c r="Y4172" s="4" t="str">
        <f>IF(T4172="A - Top-Kunde","bereits Top-Kunde",IF(AND(V4172&lt;=Hilfswerte!$B$34,H4172&lt;0.5*W4172),"Hoch",IF(AND(V4172&lt;=Hilfswerte!$B$35,H4172&lt;0.7*W4172),"Mittel","Niedrig")))</f>
        <v>bereits Top-Kunde</v>
      </c>
      <c r="Z4172" s="4">
        <f t="shared" si="527"/>
        <v>4.3</v>
      </c>
      <c r="AA4172" s="4" t="str">
        <f>IF(J4172&gt;365,"Bereits abgewandert (Segment D)",IF(Z4172&gt;=Hilfswerte!$B$38,"Rot - akut gefaehrdet",IF(Z4172&gt;=Hilfswerte!$B$39,"Gelb - beobachten","Gruen - stabil")))</f>
        <v>Gruen - stabil</v>
      </c>
    </row>
    <row r="4173" spans="1:27" ht="15" customHeight="1" x14ac:dyDescent="0.25">
      <c r="A4173" s="4" t="s">
        <v>4520</v>
      </c>
      <c r="B4173" s="4" t="s">
        <v>112</v>
      </c>
      <c r="C4173" s="4" t="s">
        <v>29</v>
      </c>
      <c r="D4173" s="4" t="s">
        <v>30</v>
      </c>
      <c r="E4173" s="4">
        <v>138</v>
      </c>
      <c r="F4173" s="4">
        <v>28.9</v>
      </c>
      <c r="G4173" s="4">
        <v>13.5</v>
      </c>
      <c r="H4173" s="4">
        <v>7918</v>
      </c>
      <c r="I4173" s="4">
        <v>2</v>
      </c>
      <c r="J4173" s="4">
        <v>70</v>
      </c>
      <c r="K4173" s="4">
        <v>0</v>
      </c>
      <c r="L4173" s="4">
        <v>12</v>
      </c>
      <c r="M4173" s="4">
        <v>3</v>
      </c>
      <c r="N4173" s="4">
        <v>5.9</v>
      </c>
      <c r="O4173" s="4">
        <f t="shared" si="520"/>
        <v>4</v>
      </c>
      <c r="P4173" s="4">
        <f t="shared" si="521"/>
        <v>2</v>
      </c>
      <c r="Q4173" s="4">
        <f t="shared" si="522"/>
        <v>5</v>
      </c>
      <c r="R4173" s="4">
        <f t="shared" si="523"/>
        <v>11</v>
      </c>
      <c r="S4173" s="4">
        <f t="shared" si="524"/>
        <v>109.4</v>
      </c>
      <c r="T4173" s="4" t="str">
        <f t="shared" si="525"/>
        <v>B - Kernkunde</v>
      </c>
      <c r="U4173" s="4">
        <f>ROUND(((E4173-Hilfswerte!$B$20)/Hilfswerte!$B$21)+((F4173-Hilfswerte!$B$22)/Hilfswerte!$B$23)+((G4173-Hilfswerte!$B$24)/Hilfswerte!$B$25)+0.1*INDEX(Hilfswerte!$B$4:$B$15,MATCH(C4173,Hilfswerte!$A$4:$A$15,0)),2)</f>
        <v>0.88</v>
      </c>
      <c r="V4173" s="4">
        <f>ROUND(SQRT((((E4173-Hilfswerte!$B$20)/Hilfswerte!$B$21)-Hilfswerte!$B$28)^2+(((F4173-Hilfswerte!$B$22)/Hilfswerte!$B$23)-Hilfswerte!$B$29)^2+(((G4173-Hilfswerte!$B$24)/Hilfswerte!$B$25)-Hilfswerte!$B$30)^2),3)</f>
        <v>0.41599999999999998</v>
      </c>
      <c r="W4173" s="4">
        <f>ROUND(E4173*Hilfswerte!$B$31,0)</f>
        <v>28365</v>
      </c>
      <c r="X4173" s="4">
        <f t="shared" si="526"/>
        <v>20447</v>
      </c>
      <c r="Y4173" s="4" t="str">
        <f>IF(T4173="A - Top-Kunde","bereits Top-Kunde",IF(AND(V4173&lt;=Hilfswerte!$B$34,H4173&lt;0.5*W4173),"Hoch",IF(AND(V4173&lt;=Hilfswerte!$B$35,H4173&lt;0.7*W4173),"Mittel","Niedrig")))</f>
        <v>Hoch</v>
      </c>
      <c r="Z4173" s="4">
        <f t="shared" si="527"/>
        <v>5.9</v>
      </c>
      <c r="AA4173" s="4" t="str">
        <f>IF(J4173&gt;365,"Bereits abgewandert (Segment D)",IF(Z4173&gt;=Hilfswerte!$B$38,"Rot - akut gefaehrdet",IF(Z4173&gt;=Hilfswerte!$B$39,"Gelb - beobachten","Gruen - stabil")))</f>
        <v>Gruen - stabil</v>
      </c>
    </row>
    <row r="4174" spans="1:27" ht="15" customHeight="1" x14ac:dyDescent="0.25">
      <c r="A4174" s="4" t="s">
        <v>4521</v>
      </c>
      <c r="B4174" s="4" t="s">
        <v>353</v>
      </c>
      <c r="C4174" s="4" t="s">
        <v>89</v>
      </c>
      <c r="D4174" s="4" t="s">
        <v>117</v>
      </c>
      <c r="E4174" s="4">
        <v>58</v>
      </c>
      <c r="F4174" s="4">
        <v>9.9</v>
      </c>
      <c r="G4174" s="4">
        <v>6.2</v>
      </c>
      <c r="H4174" s="4">
        <v>1540</v>
      </c>
      <c r="I4174" s="4">
        <v>2</v>
      </c>
      <c r="J4174" s="4">
        <v>344</v>
      </c>
      <c r="K4174" s="4">
        <v>1</v>
      </c>
      <c r="L4174" s="4">
        <v>19</v>
      </c>
      <c r="M4174" s="4">
        <v>2</v>
      </c>
      <c r="N4174" s="4">
        <v>20.399999999999999</v>
      </c>
      <c r="O4174" s="4">
        <f t="shared" si="520"/>
        <v>2</v>
      </c>
      <c r="P4174" s="4">
        <f t="shared" si="521"/>
        <v>2</v>
      </c>
      <c r="Q4174" s="4">
        <f t="shared" si="522"/>
        <v>3</v>
      </c>
      <c r="R4174" s="4">
        <f t="shared" si="523"/>
        <v>7</v>
      </c>
      <c r="S4174" s="4">
        <f t="shared" si="524"/>
        <v>68.5</v>
      </c>
      <c r="T4174" s="4" t="str">
        <f t="shared" si="525"/>
        <v>C - Entwicklungspotenzial</v>
      </c>
      <c r="U4174" s="4">
        <f>ROUND(((E4174-Hilfswerte!$B$20)/Hilfswerte!$B$21)+((F4174-Hilfswerte!$B$22)/Hilfswerte!$B$23)+((G4174-Hilfswerte!$B$24)/Hilfswerte!$B$25)+0.1*INDEX(Hilfswerte!$B$4:$B$15,MATCH(C4174,Hilfswerte!$A$4:$A$15,0)),2)</f>
        <v>-0.93</v>
      </c>
      <c r="V4174" s="4">
        <f>ROUND(SQRT((((E4174-Hilfswerte!$B$20)/Hilfswerte!$B$21)-Hilfswerte!$B$28)^2+(((F4174-Hilfswerte!$B$22)/Hilfswerte!$B$23)-Hilfswerte!$B$29)^2+(((G4174-Hilfswerte!$B$24)/Hilfswerte!$B$25)-Hilfswerte!$B$30)^2),3)</f>
        <v>1.05</v>
      </c>
      <c r="W4174" s="4">
        <f>ROUND(E4174*Hilfswerte!$B$31,0)</f>
        <v>11922</v>
      </c>
      <c r="X4174" s="4">
        <f t="shared" si="526"/>
        <v>10382</v>
      </c>
      <c r="Y4174" s="4" t="str">
        <f>IF(T4174="A - Top-Kunde","bereits Top-Kunde",IF(AND(V4174&lt;=Hilfswerte!$B$34,H4174&lt;0.5*W4174),"Hoch",IF(AND(V4174&lt;=Hilfswerte!$B$35,H4174&lt;0.7*W4174),"Mittel","Niedrig")))</f>
        <v>Mittel</v>
      </c>
      <c r="Z4174" s="4">
        <f t="shared" si="527"/>
        <v>24</v>
      </c>
      <c r="AA4174" s="4" t="str">
        <f>IF(J4174&gt;365,"Bereits abgewandert (Segment D)",IF(Z4174&gt;=Hilfswerte!$B$38,"Rot - akut gefaehrdet",IF(Z4174&gt;=Hilfswerte!$B$39,"Gelb - beobachten","Gruen - stabil")))</f>
        <v>Rot - akut gefaehrdet</v>
      </c>
    </row>
    <row r="4175" spans="1:27" ht="15" customHeight="1" x14ac:dyDescent="0.25">
      <c r="A4175" s="4" t="s">
        <v>4522</v>
      </c>
      <c r="B4175" s="4" t="s">
        <v>50</v>
      </c>
      <c r="C4175" s="4" t="s">
        <v>38</v>
      </c>
      <c r="D4175" s="4" t="s">
        <v>30</v>
      </c>
      <c r="E4175" s="4">
        <v>29</v>
      </c>
      <c r="F4175" s="4">
        <v>11.6</v>
      </c>
      <c r="G4175" s="4">
        <v>12.6</v>
      </c>
      <c r="H4175" s="4">
        <v>758</v>
      </c>
      <c r="I4175" s="4">
        <v>2</v>
      </c>
      <c r="J4175" s="4">
        <v>138</v>
      </c>
      <c r="K4175" s="4">
        <v>3</v>
      </c>
      <c r="L4175" s="4">
        <v>4</v>
      </c>
      <c r="M4175" s="4">
        <v>5</v>
      </c>
      <c r="N4175" s="4">
        <v>15.9</v>
      </c>
      <c r="O4175" s="4">
        <f t="shared" si="520"/>
        <v>3</v>
      </c>
      <c r="P4175" s="4">
        <f t="shared" si="521"/>
        <v>2</v>
      </c>
      <c r="Q4175" s="4">
        <f t="shared" si="522"/>
        <v>2</v>
      </c>
      <c r="R4175" s="4">
        <f t="shared" si="523"/>
        <v>7</v>
      </c>
      <c r="S4175" s="4">
        <f t="shared" si="524"/>
        <v>58.8</v>
      </c>
      <c r="T4175" s="4" t="str">
        <f t="shared" si="525"/>
        <v>C - Entwicklungspotenzial</v>
      </c>
      <c r="U4175" s="4">
        <f>ROUND(((E4175-Hilfswerte!$B$20)/Hilfswerte!$B$21)+((F4175-Hilfswerte!$B$22)/Hilfswerte!$B$23)+((G4175-Hilfswerte!$B$24)/Hilfswerte!$B$25)+0.1*INDEX(Hilfswerte!$B$4:$B$15,MATCH(C4175,Hilfswerte!$A$4:$A$15,0)),2)</f>
        <v>0.03</v>
      </c>
      <c r="V4175" s="4">
        <f>ROUND(SQRT((((E4175-Hilfswerte!$B$20)/Hilfswerte!$B$21)-Hilfswerte!$B$28)^2+(((F4175-Hilfswerte!$B$22)/Hilfswerte!$B$23)-Hilfswerte!$B$29)^2+(((G4175-Hilfswerte!$B$24)/Hilfswerte!$B$25)-Hilfswerte!$B$30)^2),3)</f>
        <v>0.78700000000000003</v>
      </c>
      <c r="W4175" s="4">
        <f>ROUND(E4175*Hilfswerte!$B$31,0)</f>
        <v>5961</v>
      </c>
      <c r="X4175" s="4">
        <f t="shared" si="526"/>
        <v>5203</v>
      </c>
      <c r="Y4175" s="4" t="str">
        <f>IF(T4175="A - Top-Kunde","bereits Top-Kunde",IF(AND(V4175&lt;=Hilfswerte!$B$34,H4175&lt;0.5*W4175),"Hoch",IF(AND(V4175&lt;=Hilfswerte!$B$35,H4175&lt;0.7*W4175),"Mittel","Niedrig")))</f>
        <v>Hoch</v>
      </c>
      <c r="Z4175" s="4">
        <f t="shared" si="527"/>
        <v>16.7</v>
      </c>
      <c r="AA4175" s="4" t="str">
        <f>IF(J4175&gt;365,"Bereits abgewandert (Segment D)",IF(Z4175&gt;=Hilfswerte!$B$38,"Rot - akut gefaehrdet",IF(Z4175&gt;=Hilfswerte!$B$39,"Gelb - beobachten","Gruen - stabil")))</f>
        <v>Gelb - beobachten</v>
      </c>
    </row>
    <row r="4176" spans="1:27" ht="15" customHeight="1" x14ac:dyDescent="0.25">
      <c r="A4176" s="4" t="s">
        <v>4523</v>
      </c>
      <c r="B4176" s="4" t="s">
        <v>350</v>
      </c>
      <c r="C4176" s="4" t="s">
        <v>74</v>
      </c>
      <c r="D4176" s="4" t="s">
        <v>52</v>
      </c>
      <c r="E4176" s="4">
        <v>140</v>
      </c>
      <c r="F4176" s="4">
        <v>25</v>
      </c>
      <c r="G4176" s="4">
        <v>7.6</v>
      </c>
      <c r="H4176" s="4">
        <v>1909</v>
      </c>
      <c r="I4176" s="4">
        <v>1</v>
      </c>
      <c r="J4176" s="4">
        <v>361</v>
      </c>
      <c r="K4176" s="4">
        <v>0</v>
      </c>
      <c r="L4176" s="4">
        <v>14</v>
      </c>
      <c r="M4176" s="4">
        <v>4</v>
      </c>
      <c r="N4176" s="4">
        <v>-12.7</v>
      </c>
      <c r="O4176" s="4">
        <f t="shared" si="520"/>
        <v>2</v>
      </c>
      <c r="P4176" s="4">
        <f t="shared" si="521"/>
        <v>1</v>
      </c>
      <c r="Q4176" s="4">
        <f t="shared" si="522"/>
        <v>3</v>
      </c>
      <c r="R4176" s="4">
        <f t="shared" si="523"/>
        <v>6</v>
      </c>
      <c r="S4176" s="4">
        <f t="shared" si="524"/>
        <v>49.5</v>
      </c>
      <c r="T4176" s="4" t="str">
        <f t="shared" si="525"/>
        <v>C - Entwicklungspotenzial</v>
      </c>
      <c r="U4176" s="4">
        <f>ROUND(((E4176-Hilfswerte!$B$20)/Hilfswerte!$B$21)+((F4176-Hilfswerte!$B$22)/Hilfswerte!$B$23)+((G4176-Hilfswerte!$B$24)/Hilfswerte!$B$25)+0.1*INDEX(Hilfswerte!$B$4:$B$15,MATCH(C4176,Hilfswerte!$A$4:$A$15,0)),2)</f>
        <v>-0.41</v>
      </c>
      <c r="V4176" s="4">
        <f>ROUND(SQRT((((E4176-Hilfswerte!$B$20)/Hilfswerte!$B$21)-Hilfswerte!$B$28)^2+(((F4176-Hilfswerte!$B$22)/Hilfswerte!$B$23)-Hilfswerte!$B$29)^2+(((G4176-Hilfswerte!$B$24)/Hilfswerte!$B$25)-Hilfswerte!$B$30)^2),3)</f>
        <v>0.628</v>
      </c>
      <c r="W4176" s="4">
        <f>ROUND(E4176*Hilfswerte!$B$31,0)</f>
        <v>28776</v>
      </c>
      <c r="X4176" s="4">
        <f t="shared" si="526"/>
        <v>26867</v>
      </c>
      <c r="Y4176" s="4" t="str">
        <f>IF(T4176="A - Top-Kunde","bereits Top-Kunde",IF(AND(V4176&lt;=Hilfswerte!$B$34,H4176&lt;0.5*W4176),"Hoch",IF(AND(V4176&lt;=Hilfswerte!$B$35,H4176&lt;0.7*W4176),"Mittel","Niedrig")))</f>
        <v>Hoch</v>
      </c>
      <c r="Z4176" s="4">
        <f t="shared" si="527"/>
        <v>25.9</v>
      </c>
      <c r="AA4176" s="4" t="str">
        <f>IF(J4176&gt;365,"Bereits abgewandert (Segment D)",IF(Z4176&gt;=Hilfswerte!$B$38,"Rot - akut gefaehrdet",IF(Z4176&gt;=Hilfswerte!$B$39,"Gelb - beobachten","Gruen - stabil")))</f>
        <v>Rot - akut gefaehrdet</v>
      </c>
    </row>
    <row r="4177" spans="1:27" ht="15" customHeight="1" x14ac:dyDescent="0.25">
      <c r="A4177" s="4" t="s">
        <v>4524</v>
      </c>
      <c r="B4177" s="4" t="s">
        <v>335</v>
      </c>
      <c r="C4177" s="4" t="s">
        <v>62</v>
      </c>
      <c r="D4177" s="4" t="s">
        <v>56</v>
      </c>
      <c r="E4177" s="4">
        <v>89</v>
      </c>
      <c r="F4177" s="4">
        <v>10.4</v>
      </c>
      <c r="G4177" s="4">
        <v>18.899999999999999</v>
      </c>
      <c r="H4177" s="4">
        <v>6441</v>
      </c>
      <c r="I4177" s="4">
        <v>2</v>
      </c>
      <c r="J4177" s="4">
        <v>157</v>
      </c>
      <c r="K4177" s="4">
        <v>0</v>
      </c>
      <c r="L4177" s="4">
        <v>0</v>
      </c>
      <c r="M4177" s="4">
        <v>4</v>
      </c>
      <c r="N4177" s="4">
        <v>-20.3</v>
      </c>
      <c r="O4177" s="4">
        <f t="shared" si="520"/>
        <v>3</v>
      </c>
      <c r="P4177" s="4">
        <f t="shared" si="521"/>
        <v>2</v>
      </c>
      <c r="Q4177" s="4">
        <f t="shared" si="522"/>
        <v>4</v>
      </c>
      <c r="R4177" s="4">
        <f t="shared" si="523"/>
        <v>9</v>
      </c>
      <c r="S4177" s="4">
        <f t="shared" si="524"/>
        <v>79.900000000000006</v>
      </c>
      <c r="T4177" s="4" t="str">
        <f t="shared" si="525"/>
        <v>C - Entwicklungspotenzial</v>
      </c>
      <c r="U4177" s="4">
        <f>ROUND(((E4177-Hilfswerte!$B$20)/Hilfswerte!$B$21)+((F4177-Hilfswerte!$B$22)/Hilfswerte!$B$23)+((G4177-Hilfswerte!$B$24)/Hilfswerte!$B$25)+0.1*INDEX(Hilfswerte!$B$4:$B$15,MATCH(C4177,Hilfswerte!$A$4:$A$15,0)),2)</f>
        <v>1.35</v>
      </c>
      <c r="V4177" s="4">
        <f>ROUND(SQRT((((E4177-Hilfswerte!$B$20)/Hilfswerte!$B$21)-Hilfswerte!$B$28)^2+(((F4177-Hilfswerte!$B$22)/Hilfswerte!$B$23)-Hilfswerte!$B$29)^2+(((G4177-Hilfswerte!$B$24)/Hilfswerte!$B$25)-Hilfswerte!$B$30)^2),3)</f>
        <v>1.3580000000000001</v>
      </c>
      <c r="W4177" s="4">
        <f>ROUND(E4177*Hilfswerte!$B$31,0)</f>
        <v>18294</v>
      </c>
      <c r="X4177" s="4">
        <f t="shared" si="526"/>
        <v>11853</v>
      </c>
      <c r="Y4177" s="4" t="str">
        <f>IF(T4177="A - Top-Kunde","bereits Top-Kunde",IF(AND(V4177&lt;=Hilfswerte!$B$34,H4177&lt;0.5*W4177),"Hoch",IF(AND(V4177&lt;=Hilfswerte!$B$35,H4177&lt;0.7*W4177),"Mittel","Niedrig")))</f>
        <v>Niedrig</v>
      </c>
      <c r="Z4177" s="4">
        <f t="shared" si="527"/>
        <v>16</v>
      </c>
      <c r="AA4177" s="4" t="str">
        <f>IF(J4177&gt;365,"Bereits abgewandert (Segment D)",IF(Z4177&gt;=Hilfswerte!$B$38,"Rot - akut gefaehrdet",IF(Z4177&gt;=Hilfswerte!$B$39,"Gelb - beobachten","Gruen - stabil")))</f>
        <v>Gelb - beobachten</v>
      </c>
    </row>
    <row r="4178" spans="1:27" ht="15" customHeight="1" x14ac:dyDescent="0.25">
      <c r="A4178" s="4" t="s">
        <v>4525</v>
      </c>
      <c r="B4178" s="4" t="s">
        <v>73</v>
      </c>
      <c r="C4178" s="4" t="s">
        <v>59</v>
      </c>
      <c r="D4178" s="4" t="s">
        <v>30</v>
      </c>
      <c r="E4178" s="4">
        <v>5</v>
      </c>
      <c r="F4178" s="4">
        <v>1</v>
      </c>
      <c r="G4178" s="4">
        <v>20.8</v>
      </c>
      <c r="H4178" s="4">
        <v>0</v>
      </c>
      <c r="I4178" s="4">
        <v>0</v>
      </c>
      <c r="J4178" s="4">
        <v>729</v>
      </c>
      <c r="K4178" s="4">
        <v>0</v>
      </c>
      <c r="L4178" s="4">
        <v>4</v>
      </c>
      <c r="M4178" s="4">
        <v>0</v>
      </c>
      <c r="N4178" s="4">
        <v>-74.3</v>
      </c>
      <c r="O4178" s="4">
        <f t="shared" si="520"/>
        <v>1</v>
      </c>
      <c r="P4178" s="4">
        <f t="shared" si="521"/>
        <v>1</v>
      </c>
      <c r="Q4178" s="4">
        <f t="shared" si="522"/>
        <v>1</v>
      </c>
      <c r="R4178" s="4">
        <f t="shared" si="523"/>
        <v>3</v>
      </c>
      <c r="S4178" s="4">
        <f t="shared" si="524"/>
        <v>-8.4</v>
      </c>
      <c r="T4178" s="4" t="str">
        <f t="shared" si="525"/>
        <v>D - Abwanderungsrisiko</v>
      </c>
      <c r="U4178" s="4">
        <f>ROUND(((E4178-Hilfswerte!$B$20)/Hilfswerte!$B$21)+((F4178-Hilfswerte!$B$22)/Hilfswerte!$B$23)+((G4178-Hilfswerte!$B$24)/Hilfswerte!$B$25)+0.1*INDEX(Hilfswerte!$B$4:$B$15,MATCH(C4178,Hilfswerte!$A$4:$A$15,0)),2)</f>
        <v>0.63</v>
      </c>
      <c r="V4178" s="4">
        <f>ROUND(SQRT((((E4178-Hilfswerte!$B$20)/Hilfswerte!$B$21)-Hilfswerte!$B$28)^2+(((F4178-Hilfswerte!$B$22)/Hilfswerte!$B$23)-Hilfswerte!$B$29)^2+(((G4178-Hilfswerte!$B$24)/Hilfswerte!$B$25)-Hilfswerte!$B$30)^2),3)</f>
        <v>1.7989999999999999</v>
      </c>
      <c r="W4178" s="4">
        <f>ROUND(E4178*Hilfswerte!$B$31,0)</f>
        <v>1028</v>
      </c>
      <c r="X4178" s="4">
        <f t="shared" si="526"/>
        <v>1028</v>
      </c>
      <c r="Y4178" s="4" t="str">
        <f>IF(T4178="A - Top-Kunde","bereits Top-Kunde",IF(AND(V4178&lt;=Hilfswerte!$B$34,H4178&lt;0.5*W4178),"Hoch",IF(AND(V4178&lt;=Hilfswerte!$B$35,H4178&lt;0.7*W4178),"Mittel","Niedrig")))</f>
        <v>Niedrig</v>
      </c>
      <c r="Z4178" s="4">
        <f t="shared" si="527"/>
        <v>67</v>
      </c>
      <c r="AA4178" s="4" t="str">
        <f>IF(J4178&gt;365,"Bereits abgewandert (Segment D)",IF(Z4178&gt;=Hilfswerte!$B$38,"Rot - akut gefaehrdet",IF(Z4178&gt;=Hilfswerte!$B$39,"Gelb - beobachten","Gruen - stabil")))</f>
        <v>Bereits abgewandert (Segment D)</v>
      </c>
    </row>
    <row r="4179" spans="1:27" ht="15" customHeight="1" x14ac:dyDescent="0.25">
      <c r="A4179" s="4" t="s">
        <v>4526</v>
      </c>
      <c r="B4179" s="4" t="s">
        <v>723</v>
      </c>
      <c r="C4179" s="4" t="s">
        <v>33</v>
      </c>
      <c r="D4179" s="4" t="s">
        <v>30</v>
      </c>
      <c r="E4179" s="4">
        <v>106</v>
      </c>
      <c r="F4179" s="4">
        <v>14.3</v>
      </c>
      <c r="G4179" s="4">
        <v>1.4</v>
      </c>
      <c r="H4179" s="4">
        <v>22098</v>
      </c>
      <c r="I4179" s="4">
        <v>4</v>
      </c>
      <c r="J4179" s="4">
        <v>36</v>
      </c>
      <c r="K4179" s="4">
        <v>0</v>
      </c>
      <c r="L4179" s="4">
        <v>-5</v>
      </c>
      <c r="M4179" s="4">
        <v>4</v>
      </c>
      <c r="N4179" s="4">
        <v>10</v>
      </c>
      <c r="O4179" s="4">
        <f t="shared" si="520"/>
        <v>4</v>
      </c>
      <c r="P4179" s="4">
        <f t="shared" si="521"/>
        <v>4</v>
      </c>
      <c r="Q4179" s="4">
        <f t="shared" si="522"/>
        <v>5</v>
      </c>
      <c r="R4179" s="4">
        <f t="shared" si="523"/>
        <v>13</v>
      </c>
      <c r="S4179" s="4">
        <f t="shared" si="524"/>
        <v>135</v>
      </c>
      <c r="T4179" s="4" t="str">
        <f t="shared" si="525"/>
        <v>A - Top-Kunde</v>
      </c>
      <c r="U4179" s="4">
        <f>ROUND(((E4179-Hilfswerte!$B$20)/Hilfswerte!$B$21)+((F4179-Hilfswerte!$B$22)/Hilfswerte!$B$23)+((G4179-Hilfswerte!$B$24)/Hilfswerte!$B$25)+0.1*INDEX(Hilfswerte!$B$4:$B$15,MATCH(C4179,Hilfswerte!$A$4:$A$15,0)),2)</f>
        <v>-1.68</v>
      </c>
      <c r="V4179" s="4">
        <f>ROUND(SQRT((((E4179-Hilfswerte!$B$20)/Hilfswerte!$B$21)-Hilfswerte!$B$28)^2+(((F4179-Hilfswerte!$B$22)/Hilfswerte!$B$23)-Hilfswerte!$B$29)^2+(((G4179-Hilfswerte!$B$24)/Hilfswerte!$B$25)-Hilfswerte!$B$30)^2),3)</f>
        <v>1.635</v>
      </c>
      <c r="W4179" s="4">
        <f>ROUND(E4179*Hilfswerte!$B$31,0)</f>
        <v>21788</v>
      </c>
      <c r="X4179" s="4">
        <f t="shared" si="526"/>
        <v>0</v>
      </c>
      <c r="Y4179" s="4" t="str">
        <f>IF(T4179="A - Top-Kunde","bereits Top-Kunde",IF(AND(V4179&lt;=Hilfswerte!$B$34,H4179&lt;0.5*W4179),"Hoch",IF(AND(V4179&lt;=Hilfswerte!$B$35,H4179&lt;0.7*W4179),"Mittel","Niedrig")))</f>
        <v>bereits Top-Kunde</v>
      </c>
      <c r="Z4179" s="4">
        <f t="shared" si="527"/>
        <v>1.8</v>
      </c>
      <c r="AA4179" s="4" t="str">
        <f>IF(J4179&gt;365,"Bereits abgewandert (Segment D)",IF(Z4179&gt;=Hilfswerte!$B$38,"Rot - akut gefaehrdet",IF(Z4179&gt;=Hilfswerte!$B$39,"Gelb - beobachten","Gruen - stabil")))</f>
        <v>Gruen - stabil</v>
      </c>
    </row>
    <row r="4180" spans="1:27" ht="15" customHeight="1" x14ac:dyDescent="0.25">
      <c r="A4180" s="4" t="s">
        <v>4527</v>
      </c>
      <c r="B4180" s="4" t="s">
        <v>1229</v>
      </c>
      <c r="C4180" s="4" t="s">
        <v>33</v>
      </c>
      <c r="D4180" s="4" t="s">
        <v>106</v>
      </c>
      <c r="E4180" s="4">
        <v>128</v>
      </c>
      <c r="F4180" s="4">
        <v>35.799999999999997</v>
      </c>
      <c r="G4180" s="4">
        <v>12.8</v>
      </c>
      <c r="H4180" s="4">
        <v>1128</v>
      </c>
      <c r="I4180" s="4">
        <v>1</v>
      </c>
      <c r="J4180" s="4">
        <v>349</v>
      </c>
      <c r="K4180" s="4">
        <v>0</v>
      </c>
      <c r="L4180" s="4">
        <v>3</v>
      </c>
      <c r="M4180" s="4">
        <v>2</v>
      </c>
      <c r="N4180" s="4">
        <v>7.5</v>
      </c>
      <c r="O4180" s="4">
        <f t="shared" si="520"/>
        <v>2</v>
      </c>
      <c r="P4180" s="4">
        <f t="shared" si="521"/>
        <v>1</v>
      </c>
      <c r="Q4180" s="4">
        <f t="shared" si="522"/>
        <v>3</v>
      </c>
      <c r="R4180" s="4">
        <f t="shared" si="523"/>
        <v>6</v>
      </c>
      <c r="S4180" s="4">
        <f t="shared" si="524"/>
        <v>62.9</v>
      </c>
      <c r="T4180" s="4" t="str">
        <f t="shared" si="525"/>
        <v>C - Entwicklungspotenzial</v>
      </c>
      <c r="U4180" s="4">
        <f>ROUND(((E4180-Hilfswerte!$B$20)/Hilfswerte!$B$21)+((F4180-Hilfswerte!$B$22)/Hilfswerte!$B$23)+((G4180-Hilfswerte!$B$24)/Hilfswerte!$B$25)+0.1*INDEX(Hilfswerte!$B$4:$B$15,MATCH(C4180,Hilfswerte!$A$4:$A$15,0)),2)</f>
        <v>0.62</v>
      </c>
      <c r="V4180" s="4">
        <f>ROUND(SQRT((((E4180-Hilfswerte!$B$20)/Hilfswerte!$B$21)-Hilfswerte!$B$28)^2+(((F4180-Hilfswerte!$B$22)/Hilfswerte!$B$23)-Hilfswerte!$B$29)^2+(((G4180-Hilfswerte!$B$24)/Hilfswerte!$B$25)-Hilfswerte!$B$30)^2),3)</f>
        <v>0.30499999999999999</v>
      </c>
      <c r="W4180" s="4">
        <f>ROUND(E4180*Hilfswerte!$B$31,0)</f>
        <v>26310</v>
      </c>
      <c r="X4180" s="4">
        <f t="shared" si="526"/>
        <v>25182</v>
      </c>
      <c r="Y4180" s="4" t="str">
        <f>IF(T4180="A - Top-Kunde","bereits Top-Kunde",IF(AND(V4180&lt;=Hilfswerte!$B$34,H4180&lt;0.5*W4180),"Hoch",IF(AND(V4180&lt;=Hilfswerte!$B$35,H4180&lt;0.7*W4180),"Mittel","Niedrig")))</f>
        <v>Hoch</v>
      </c>
      <c r="Z4180" s="4">
        <f t="shared" si="527"/>
        <v>18.100000000000001</v>
      </c>
      <c r="AA4180" s="4" t="str">
        <f>IF(J4180&gt;365,"Bereits abgewandert (Segment D)",IF(Z4180&gt;=Hilfswerte!$B$38,"Rot - akut gefaehrdet",IF(Z4180&gt;=Hilfswerte!$B$39,"Gelb - beobachten","Gruen - stabil")))</f>
        <v>Gelb - beobachten</v>
      </c>
    </row>
    <row r="4181" spans="1:27" ht="15" customHeight="1" x14ac:dyDescent="0.25">
      <c r="A4181" s="4" t="s">
        <v>4528</v>
      </c>
      <c r="B4181" s="4" t="s">
        <v>623</v>
      </c>
      <c r="C4181" s="4" t="s">
        <v>51</v>
      </c>
      <c r="D4181" s="4" t="s">
        <v>30</v>
      </c>
      <c r="E4181" s="4">
        <v>10</v>
      </c>
      <c r="F4181" s="4">
        <v>1.6</v>
      </c>
      <c r="G4181" s="4">
        <v>13.8</v>
      </c>
      <c r="H4181" s="4">
        <v>153</v>
      </c>
      <c r="I4181" s="4">
        <v>1</v>
      </c>
      <c r="J4181" s="4">
        <v>323</v>
      </c>
      <c r="K4181" s="4">
        <v>0</v>
      </c>
      <c r="L4181" s="4">
        <v>-2</v>
      </c>
      <c r="M4181" s="4">
        <v>5</v>
      </c>
      <c r="N4181" s="4">
        <v>14.2</v>
      </c>
      <c r="O4181" s="4">
        <f t="shared" si="520"/>
        <v>2</v>
      </c>
      <c r="P4181" s="4">
        <f t="shared" si="521"/>
        <v>1</v>
      </c>
      <c r="Q4181" s="4">
        <f t="shared" si="522"/>
        <v>2</v>
      </c>
      <c r="R4181" s="4">
        <f t="shared" si="523"/>
        <v>5</v>
      </c>
      <c r="S4181" s="4">
        <f t="shared" si="524"/>
        <v>57.1</v>
      </c>
      <c r="T4181" s="4" t="str">
        <f t="shared" si="525"/>
        <v>C - Entwicklungspotenzial</v>
      </c>
      <c r="U4181" s="4">
        <f>ROUND(((E4181-Hilfswerte!$B$20)/Hilfswerte!$B$21)+((F4181-Hilfswerte!$B$22)/Hilfswerte!$B$23)+((G4181-Hilfswerte!$B$24)/Hilfswerte!$B$25)+0.1*INDEX(Hilfswerte!$B$4:$B$15,MATCH(C4181,Hilfswerte!$A$4:$A$15,0)),2)</f>
        <v>-0.03</v>
      </c>
      <c r="V4181" s="4">
        <f>ROUND(SQRT((((E4181-Hilfswerte!$B$20)/Hilfswerte!$B$21)-Hilfswerte!$B$28)^2+(((F4181-Hilfswerte!$B$22)/Hilfswerte!$B$23)-Hilfswerte!$B$29)^2+(((G4181-Hilfswerte!$B$24)/Hilfswerte!$B$25)-Hilfswerte!$B$30)^2),3)</f>
        <v>1.022</v>
      </c>
      <c r="W4181" s="4">
        <f>ROUND(E4181*Hilfswerte!$B$31,0)</f>
        <v>2055</v>
      </c>
      <c r="X4181" s="4">
        <f t="shared" si="526"/>
        <v>1902</v>
      </c>
      <c r="Y4181" s="4" t="str">
        <f>IF(T4181="A - Top-Kunde","bereits Top-Kunde",IF(AND(V4181&lt;=Hilfswerte!$B$34,H4181&lt;0.5*W4181),"Hoch",IF(AND(V4181&lt;=Hilfswerte!$B$35,H4181&lt;0.7*W4181),"Mittel","Niedrig")))</f>
        <v>Mittel</v>
      </c>
      <c r="Z4181" s="4">
        <f t="shared" si="527"/>
        <v>16.2</v>
      </c>
      <c r="AA4181" s="4" t="str">
        <f>IF(J4181&gt;365,"Bereits abgewandert (Segment D)",IF(Z4181&gt;=Hilfswerte!$B$38,"Rot - akut gefaehrdet",IF(Z4181&gt;=Hilfswerte!$B$39,"Gelb - beobachten","Gruen - stabil")))</f>
        <v>Gelb - beobachten</v>
      </c>
    </row>
    <row r="4182" spans="1:27" ht="15" customHeight="1" x14ac:dyDescent="0.25">
      <c r="A4182" s="4" t="s">
        <v>4529</v>
      </c>
      <c r="B4182" s="4" t="s">
        <v>144</v>
      </c>
      <c r="C4182" s="4" t="s">
        <v>47</v>
      </c>
      <c r="D4182" s="4" t="s">
        <v>30</v>
      </c>
      <c r="E4182" s="4">
        <v>24</v>
      </c>
      <c r="F4182" s="4">
        <v>5.6</v>
      </c>
      <c r="G4182" s="4">
        <v>14.3</v>
      </c>
      <c r="H4182" s="4">
        <v>1392</v>
      </c>
      <c r="I4182" s="4">
        <v>6</v>
      </c>
      <c r="J4182" s="4">
        <v>18</v>
      </c>
      <c r="K4182" s="4">
        <v>0</v>
      </c>
      <c r="L4182" s="4">
        <v>46</v>
      </c>
      <c r="M4182" s="4">
        <v>2</v>
      </c>
      <c r="N4182" s="4">
        <v>37.700000000000003</v>
      </c>
      <c r="O4182" s="4">
        <f t="shared" si="520"/>
        <v>5</v>
      </c>
      <c r="P4182" s="4">
        <f t="shared" si="521"/>
        <v>5</v>
      </c>
      <c r="Q4182" s="4">
        <f t="shared" si="522"/>
        <v>3</v>
      </c>
      <c r="R4182" s="4">
        <f t="shared" si="523"/>
        <v>13</v>
      </c>
      <c r="S4182" s="4">
        <f t="shared" si="524"/>
        <v>135.1</v>
      </c>
      <c r="T4182" s="4" t="str">
        <f t="shared" si="525"/>
        <v>A - Top-Kunde</v>
      </c>
      <c r="U4182" s="4">
        <f>ROUND(((E4182-Hilfswerte!$B$20)/Hilfswerte!$B$21)+((F4182-Hilfswerte!$B$22)/Hilfswerte!$B$23)+((G4182-Hilfswerte!$B$24)/Hilfswerte!$B$25)+0.1*INDEX(Hilfswerte!$B$4:$B$15,MATCH(C4182,Hilfswerte!$A$4:$A$15,0)),2)</f>
        <v>-0.08</v>
      </c>
      <c r="V4182" s="4">
        <f>ROUND(SQRT((((E4182-Hilfswerte!$B$20)/Hilfswerte!$B$21)-Hilfswerte!$B$28)^2+(((F4182-Hilfswerte!$B$22)/Hilfswerte!$B$23)-Hilfswerte!$B$29)^2+(((G4182-Hilfswerte!$B$24)/Hilfswerte!$B$25)-Hilfswerte!$B$30)^2),3)</f>
        <v>0.97499999999999998</v>
      </c>
      <c r="W4182" s="4">
        <f>ROUND(E4182*Hilfswerte!$B$31,0)</f>
        <v>4933</v>
      </c>
      <c r="X4182" s="4">
        <f t="shared" si="526"/>
        <v>3541</v>
      </c>
      <c r="Y4182" s="4" t="str">
        <f>IF(T4182="A - Top-Kunde","bereits Top-Kunde",IF(AND(V4182&lt;=Hilfswerte!$B$34,H4182&lt;0.5*W4182),"Hoch",IF(AND(V4182&lt;=Hilfswerte!$B$35,H4182&lt;0.7*W4182),"Mittel","Niedrig")))</f>
        <v>bereits Top-Kunde</v>
      </c>
      <c r="Z4182" s="4">
        <f t="shared" si="527"/>
        <v>10.1</v>
      </c>
      <c r="AA4182" s="4" t="str">
        <f>IF(J4182&gt;365,"Bereits abgewandert (Segment D)",IF(Z4182&gt;=Hilfswerte!$B$38,"Rot - akut gefaehrdet",IF(Z4182&gt;=Hilfswerte!$B$39,"Gelb - beobachten","Gruen - stabil")))</f>
        <v>Gruen - stabil</v>
      </c>
    </row>
    <row r="4183" spans="1:27" ht="15" customHeight="1" x14ac:dyDescent="0.25">
      <c r="A4183" s="4" t="s">
        <v>4530</v>
      </c>
      <c r="B4183" s="4" t="s">
        <v>553</v>
      </c>
      <c r="C4183" s="4" t="s">
        <v>59</v>
      </c>
      <c r="D4183" s="4" t="s">
        <v>52</v>
      </c>
      <c r="E4183" s="4">
        <v>214</v>
      </c>
      <c r="F4183" s="4">
        <v>41.3</v>
      </c>
      <c r="G4183" s="4">
        <v>10.3</v>
      </c>
      <c r="H4183" s="4">
        <v>7213</v>
      </c>
      <c r="I4183" s="4">
        <v>3</v>
      </c>
      <c r="J4183" s="4">
        <v>69</v>
      </c>
      <c r="K4183" s="4">
        <v>1</v>
      </c>
      <c r="L4183" s="4">
        <v>24</v>
      </c>
      <c r="M4183" s="4">
        <v>4</v>
      </c>
      <c r="N4183" s="4">
        <v>17.600000000000001</v>
      </c>
      <c r="O4183" s="4">
        <f t="shared" si="520"/>
        <v>4</v>
      </c>
      <c r="P4183" s="4">
        <f t="shared" si="521"/>
        <v>3</v>
      </c>
      <c r="Q4183" s="4">
        <f t="shared" si="522"/>
        <v>4</v>
      </c>
      <c r="R4183" s="4">
        <f t="shared" si="523"/>
        <v>11</v>
      </c>
      <c r="S4183" s="4">
        <f t="shared" si="524"/>
        <v>105.6</v>
      </c>
      <c r="T4183" s="4" t="str">
        <f t="shared" si="525"/>
        <v>B - Kernkunde</v>
      </c>
      <c r="U4183" s="4">
        <f>ROUND(((E4183-Hilfswerte!$B$20)/Hilfswerte!$B$21)+((F4183-Hilfswerte!$B$22)/Hilfswerte!$B$23)+((G4183-Hilfswerte!$B$24)/Hilfswerte!$B$25)+0.1*INDEX(Hilfswerte!$B$4:$B$15,MATCH(C4183,Hilfswerte!$A$4:$A$15,0)),2)</f>
        <v>0.57999999999999996</v>
      </c>
      <c r="V4183" s="4">
        <f>ROUND(SQRT((((E4183-Hilfswerte!$B$20)/Hilfswerte!$B$21)-Hilfswerte!$B$28)^2+(((F4183-Hilfswerte!$B$22)/Hilfswerte!$B$23)-Hilfswerte!$B$29)^2+(((G4183-Hilfswerte!$B$24)/Hilfswerte!$B$25)-Hilfswerte!$B$30)^2),3)</f>
        <v>0.25600000000000001</v>
      </c>
      <c r="W4183" s="4">
        <f>ROUND(E4183*Hilfswerte!$B$31,0)</f>
        <v>43987</v>
      </c>
      <c r="X4183" s="4">
        <f t="shared" si="526"/>
        <v>36774</v>
      </c>
      <c r="Y4183" s="4" t="str">
        <f>IF(T4183="A - Top-Kunde","bereits Top-Kunde",IF(AND(V4183&lt;=Hilfswerte!$B$34,H4183&lt;0.5*W4183),"Hoch",IF(AND(V4183&lt;=Hilfswerte!$B$35,H4183&lt;0.7*W4183),"Mittel","Niedrig")))</f>
        <v>Hoch</v>
      </c>
      <c r="Z4183" s="4">
        <f t="shared" si="527"/>
        <v>11.3</v>
      </c>
      <c r="AA4183" s="4" t="str">
        <f>IF(J4183&gt;365,"Bereits abgewandert (Segment D)",IF(Z4183&gt;=Hilfswerte!$B$38,"Rot - akut gefaehrdet",IF(Z4183&gt;=Hilfswerte!$B$39,"Gelb - beobachten","Gruen - stabil")))</f>
        <v>Gruen - stabil</v>
      </c>
    </row>
    <row r="4184" spans="1:27" ht="15" customHeight="1" x14ac:dyDescent="0.25">
      <c r="A4184" s="4" t="s">
        <v>4531</v>
      </c>
      <c r="B4184" s="4" t="s">
        <v>310</v>
      </c>
      <c r="C4184" s="4" t="s">
        <v>62</v>
      </c>
      <c r="D4184" s="4" t="s">
        <v>77</v>
      </c>
      <c r="E4184" s="4">
        <v>23</v>
      </c>
      <c r="F4184" s="4">
        <v>2.8</v>
      </c>
      <c r="G4184" s="4">
        <v>20.100000000000001</v>
      </c>
      <c r="H4184" s="4">
        <v>0</v>
      </c>
      <c r="I4184" s="4">
        <v>0</v>
      </c>
      <c r="J4184" s="4">
        <v>440</v>
      </c>
      <c r="K4184" s="4">
        <v>0</v>
      </c>
      <c r="L4184" s="4">
        <v>10</v>
      </c>
      <c r="M4184" s="4">
        <v>0</v>
      </c>
      <c r="N4184" s="4">
        <v>-58.2</v>
      </c>
      <c r="O4184" s="4">
        <f t="shared" si="520"/>
        <v>1</v>
      </c>
      <c r="P4184" s="4">
        <f t="shared" si="521"/>
        <v>1</v>
      </c>
      <c r="Q4184" s="4">
        <f t="shared" si="522"/>
        <v>1</v>
      </c>
      <c r="R4184" s="4">
        <f t="shared" si="523"/>
        <v>3</v>
      </c>
      <c r="S4184" s="4">
        <f t="shared" si="524"/>
        <v>-2.1</v>
      </c>
      <c r="T4184" s="4" t="str">
        <f t="shared" si="525"/>
        <v>D - Abwanderungsrisiko</v>
      </c>
      <c r="U4184" s="4">
        <f>ROUND(((E4184-Hilfswerte!$B$20)/Hilfswerte!$B$21)+((F4184-Hilfswerte!$B$22)/Hilfswerte!$B$23)+((G4184-Hilfswerte!$B$24)/Hilfswerte!$B$25)+0.1*INDEX(Hilfswerte!$B$4:$B$15,MATCH(C4184,Hilfswerte!$A$4:$A$15,0)),2)</f>
        <v>1.1200000000000001</v>
      </c>
      <c r="V4184" s="4">
        <f>ROUND(SQRT((((E4184-Hilfswerte!$B$20)/Hilfswerte!$B$21)-Hilfswerte!$B$28)^2+(((F4184-Hilfswerte!$B$22)/Hilfswerte!$B$23)-Hilfswerte!$B$29)^2+(((G4184-Hilfswerte!$B$24)/Hilfswerte!$B$25)-Hilfswerte!$B$30)^2),3)</f>
        <v>1.6639999999999999</v>
      </c>
      <c r="W4184" s="4">
        <f>ROUND(E4184*Hilfswerte!$B$31,0)</f>
        <v>4728</v>
      </c>
      <c r="X4184" s="4">
        <f t="shared" si="526"/>
        <v>4728</v>
      </c>
      <c r="Y4184" s="4" t="str">
        <f>IF(T4184="A - Top-Kunde","bereits Top-Kunde",IF(AND(V4184&lt;=Hilfswerte!$B$34,H4184&lt;0.5*W4184),"Hoch",IF(AND(V4184&lt;=Hilfswerte!$B$35,H4184&lt;0.7*W4184),"Mittel","Niedrig")))</f>
        <v>Niedrig</v>
      </c>
      <c r="Z4184" s="4">
        <f t="shared" si="527"/>
        <v>47.3</v>
      </c>
      <c r="AA4184" s="4" t="str">
        <f>IF(J4184&gt;365,"Bereits abgewandert (Segment D)",IF(Z4184&gt;=Hilfswerte!$B$38,"Rot - akut gefaehrdet",IF(Z4184&gt;=Hilfswerte!$B$39,"Gelb - beobachten","Gruen - stabil")))</f>
        <v>Bereits abgewandert (Segment D)</v>
      </c>
    </row>
    <row r="4185" spans="1:27" ht="15" customHeight="1" x14ac:dyDescent="0.25">
      <c r="A4185" s="4" t="s">
        <v>4532</v>
      </c>
      <c r="B4185" s="4" t="s">
        <v>836</v>
      </c>
      <c r="C4185" s="4" t="s">
        <v>74</v>
      </c>
      <c r="D4185" s="4" t="s">
        <v>30</v>
      </c>
      <c r="E4185" s="4">
        <v>98</v>
      </c>
      <c r="F4185" s="4">
        <v>30.3</v>
      </c>
      <c r="G4185" s="4">
        <v>2.7</v>
      </c>
      <c r="H4185" s="4">
        <v>0</v>
      </c>
      <c r="I4185" s="4">
        <v>0</v>
      </c>
      <c r="J4185" s="4">
        <v>620</v>
      </c>
      <c r="K4185" s="4">
        <v>0</v>
      </c>
      <c r="L4185" s="4">
        <v>1</v>
      </c>
      <c r="M4185" s="4">
        <v>0</v>
      </c>
      <c r="N4185" s="4">
        <v>-34.4</v>
      </c>
      <c r="O4185" s="4">
        <f t="shared" si="520"/>
        <v>1</v>
      </c>
      <c r="P4185" s="4">
        <f t="shared" si="521"/>
        <v>1</v>
      </c>
      <c r="Q4185" s="4">
        <f t="shared" si="522"/>
        <v>1</v>
      </c>
      <c r="R4185" s="4">
        <f t="shared" si="523"/>
        <v>3</v>
      </c>
      <c r="S4185" s="4">
        <f t="shared" si="524"/>
        <v>12.5</v>
      </c>
      <c r="T4185" s="4" t="str">
        <f t="shared" si="525"/>
        <v>D - Abwanderungsrisiko</v>
      </c>
      <c r="U4185" s="4">
        <f>ROUND(((E4185-Hilfswerte!$B$20)/Hilfswerte!$B$21)+((F4185-Hilfswerte!$B$22)/Hilfswerte!$B$23)+((G4185-Hilfswerte!$B$24)/Hilfswerte!$B$25)+0.1*INDEX(Hilfswerte!$B$4:$B$15,MATCH(C4185,Hilfswerte!$A$4:$A$15,0)),2)</f>
        <v>-1.27</v>
      </c>
      <c r="V4185" s="4">
        <f>ROUND(SQRT((((E4185-Hilfswerte!$B$20)/Hilfswerte!$B$21)-Hilfswerte!$B$28)^2+(((F4185-Hilfswerte!$B$22)/Hilfswerte!$B$23)-Hilfswerte!$B$29)^2+(((G4185-Hilfswerte!$B$24)/Hilfswerte!$B$25)-Hilfswerte!$B$30)^2),3)</f>
        <v>1.39</v>
      </c>
      <c r="W4185" s="4">
        <f>ROUND(E4185*Hilfswerte!$B$31,0)</f>
        <v>20144</v>
      </c>
      <c r="X4185" s="4">
        <f t="shared" si="526"/>
        <v>20144</v>
      </c>
      <c r="Y4185" s="4" t="str">
        <f>IF(T4185="A - Top-Kunde","bereits Top-Kunde",IF(AND(V4185&lt;=Hilfswerte!$B$34,H4185&lt;0.5*W4185),"Hoch",IF(AND(V4185&lt;=Hilfswerte!$B$35,H4185&lt;0.7*W4185),"Mittel","Niedrig")))</f>
        <v>Niedrig</v>
      </c>
      <c r="Z4185" s="4">
        <f t="shared" si="527"/>
        <v>45</v>
      </c>
      <c r="AA4185" s="4" t="str">
        <f>IF(J4185&gt;365,"Bereits abgewandert (Segment D)",IF(Z4185&gt;=Hilfswerte!$B$38,"Rot - akut gefaehrdet",IF(Z4185&gt;=Hilfswerte!$B$39,"Gelb - beobachten","Gruen - stabil")))</f>
        <v>Bereits abgewandert (Segment D)</v>
      </c>
    </row>
    <row r="4186" spans="1:27" ht="15" customHeight="1" x14ac:dyDescent="0.25">
      <c r="A4186" s="4" t="s">
        <v>4533</v>
      </c>
      <c r="B4186" s="4" t="s">
        <v>611</v>
      </c>
      <c r="C4186" s="4" t="s">
        <v>33</v>
      </c>
      <c r="D4186" s="4" t="s">
        <v>30</v>
      </c>
      <c r="E4186" s="4">
        <v>160</v>
      </c>
      <c r="F4186" s="4">
        <v>34.6</v>
      </c>
      <c r="G4186" s="4">
        <v>9.8000000000000007</v>
      </c>
      <c r="H4186" s="4">
        <v>8098</v>
      </c>
      <c r="I4186" s="4">
        <v>1</v>
      </c>
      <c r="J4186" s="4">
        <v>365</v>
      </c>
      <c r="K4186" s="4">
        <v>0</v>
      </c>
      <c r="L4186" s="4">
        <v>33</v>
      </c>
      <c r="M4186" s="4">
        <v>1</v>
      </c>
      <c r="N4186" s="4">
        <v>-12.1</v>
      </c>
      <c r="O4186" s="4">
        <f t="shared" si="520"/>
        <v>2</v>
      </c>
      <c r="P4186" s="4">
        <f t="shared" si="521"/>
        <v>1</v>
      </c>
      <c r="Q4186" s="4">
        <f t="shared" si="522"/>
        <v>5</v>
      </c>
      <c r="R4186" s="4">
        <f t="shared" si="523"/>
        <v>8</v>
      </c>
      <c r="S4186" s="4">
        <f t="shared" si="524"/>
        <v>64.099999999999994</v>
      </c>
      <c r="T4186" s="4" t="str">
        <f t="shared" si="525"/>
        <v>C - Entwicklungspotenzial</v>
      </c>
      <c r="U4186" s="4">
        <f>ROUND(((E4186-Hilfswerte!$B$20)/Hilfswerte!$B$21)+((F4186-Hilfswerte!$B$22)/Hilfswerte!$B$23)+((G4186-Hilfswerte!$B$24)/Hilfswerte!$B$25)+0.1*INDEX(Hilfswerte!$B$4:$B$15,MATCH(C4186,Hilfswerte!$A$4:$A$15,0)),2)</f>
        <v>0.25</v>
      </c>
      <c r="V4186" s="4">
        <f>ROUND(SQRT((((E4186-Hilfswerte!$B$20)/Hilfswerte!$B$21)-Hilfswerte!$B$28)^2+(((F4186-Hilfswerte!$B$22)/Hilfswerte!$B$23)-Hilfswerte!$B$29)^2+(((G4186-Hilfswerte!$B$24)/Hilfswerte!$B$25)-Hilfswerte!$B$30)^2),3)</f>
        <v>0.23300000000000001</v>
      </c>
      <c r="W4186" s="4">
        <f>ROUND(E4186*Hilfswerte!$B$31,0)</f>
        <v>32887</v>
      </c>
      <c r="X4186" s="4">
        <f t="shared" si="526"/>
        <v>24789</v>
      </c>
      <c r="Y4186" s="4" t="str">
        <f>IF(T4186="A - Top-Kunde","bereits Top-Kunde",IF(AND(V4186&lt;=Hilfswerte!$B$34,H4186&lt;0.5*W4186),"Hoch",IF(AND(V4186&lt;=Hilfswerte!$B$35,H4186&lt;0.7*W4186),"Mittel","Niedrig")))</f>
        <v>Hoch</v>
      </c>
      <c r="Z4186" s="4">
        <f t="shared" si="527"/>
        <v>29.7</v>
      </c>
      <c r="AA4186" s="4" t="str">
        <f>IF(J4186&gt;365,"Bereits abgewandert (Segment D)",IF(Z4186&gt;=Hilfswerte!$B$38,"Rot - akut gefaehrdet",IF(Z4186&gt;=Hilfswerte!$B$39,"Gelb - beobachten","Gruen - stabil")))</f>
        <v>Rot - akut gefaehrdet</v>
      </c>
    </row>
    <row r="4187" spans="1:27" ht="15" customHeight="1" x14ac:dyDescent="0.25">
      <c r="A4187" s="4" t="s">
        <v>4534</v>
      </c>
      <c r="B4187" s="4" t="s">
        <v>124</v>
      </c>
      <c r="C4187" s="4" t="s">
        <v>59</v>
      </c>
      <c r="D4187" s="4" t="s">
        <v>30</v>
      </c>
      <c r="E4187" s="4">
        <v>86</v>
      </c>
      <c r="F4187" s="4">
        <v>9.6</v>
      </c>
      <c r="G4187" s="4">
        <v>2.6</v>
      </c>
      <c r="H4187" s="4">
        <v>8495</v>
      </c>
      <c r="I4187" s="4">
        <v>4</v>
      </c>
      <c r="J4187" s="4">
        <v>7</v>
      </c>
      <c r="K4187" s="4">
        <v>1</v>
      </c>
      <c r="L4187" s="4">
        <v>0</v>
      </c>
      <c r="M4187" s="4">
        <v>6</v>
      </c>
      <c r="N4187" s="4">
        <v>15.1</v>
      </c>
      <c r="O4187" s="4">
        <f t="shared" si="520"/>
        <v>5</v>
      </c>
      <c r="P4187" s="4">
        <f t="shared" si="521"/>
        <v>4</v>
      </c>
      <c r="Q4187" s="4">
        <f t="shared" si="522"/>
        <v>5</v>
      </c>
      <c r="R4187" s="4">
        <f t="shared" si="523"/>
        <v>14</v>
      </c>
      <c r="S4187" s="4">
        <f t="shared" si="524"/>
        <v>141.6</v>
      </c>
      <c r="T4187" s="4" t="str">
        <f t="shared" si="525"/>
        <v>A - Top-Kunde</v>
      </c>
      <c r="U4187" s="4">
        <f>ROUND(((E4187-Hilfswerte!$B$20)/Hilfswerte!$B$21)+((F4187-Hilfswerte!$B$22)/Hilfswerte!$B$23)+((G4187-Hilfswerte!$B$24)/Hilfswerte!$B$25)+0.1*INDEX(Hilfswerte!$B$4:$B$15,MATCH(C4187,Hilfswerte!$A$4:$A$15,0)),2)</f>
        <v>-1.76</v>
      </c>
      <c r="V4187" s="4">
        <f>ROUND(SQRT((((E4187-Hilfswerte!$B$20)/Hilfswerte!$B$21)-Hilfswerte!$B$28)^2+(((F4187-Hilfswerte!$B$22)/Hilfswerte!$B$23)-Hilfswerte!$B$29)^2+(((G4187-Hilfswerte!$B$24)/Hilfswerte!$B$25)-Hilfswerte!$B$30)^2),3)</f>
        <v>1.4990000000000001</v>
      </c>
      <c r="W4187" s="4">
        <f>ROUND(E4187*Hilfswerte!$B$31,0)</f>
        <v>17677</v>
      </c>
      <c r="X4187" s="4">
        <f t="shared" si="526"/>
        <v>9182</v>
      </c>
      <c r="Y4187" s="4" t="str">
        <f>IF(T4187="A - Top-Kunde","bereits Top-Kunde",IF(AND(V4187&lt;=Hilfswerte!$B$34,H4187&lt;0.5*W4187),"Hoch",IF(AND(V4187&lt;=Hilfswerte!$B$35,H4187&lt;0.7*W4187),"Mittel","Niedrig")))</f>
        <v>bereits Top-Kunde</v>
      </c>
      <c r="Z4187" s="4">
        <f t="shared" si="527"/>
        <v>3.4</v>
      </c>
      <c r="AA4187" s="4" t="str">
        <f>IF(J4187&gt;365,"Bereits abgewandert (Segment D)",IF(Z4187&gt;=Hilfswerte!$B$38,"Rot - akut gefaehrdet",IF(Z4187&gt;=Hilfswerte!$B$39,"Gelb - beobachten","Gruen - stabil")))</f>
        <v>Gruen - stabil</v>
      </c>
    </row>
    <row r="4188" spans="1:27" ht="15" customHeight="1" x14ac:dyDescent="0.25">
      <c r="A4188" s="4" t="s">
        <v>4535</v>
      </c>
      <c r="B4188" s="4" t="s">
        <v>174</v>
      </c>
      <c r="C4188" s="4" t="s">
        <v>65</v>
      </c>
      <c r="D4188" s="4" t="s">
        <v>52</v>
      </c>
      <c r="E4188" s="4">
        <v>28</v>
      </c>
      <c r="F4188" s="4">
        <v>8.6</v>
      </c>
      <c r="G4188" s="4">
        <v>14.9</v>
      </c>
      <c r="H4188" s="4">
        <v>2739</v>
      </c>
      <c r="I4188" s="4">
        <v>4</v>
      </c>
      <c r="J4188" s="4">
        <v>18</v>
      </c>
      <c r="K4188" s="4">
        <v>0</v>
      </c>
      <c r="L4188" s="4">
        <v>0</v>
      </c>
      <c r="M4188" s="4">
        <v>1</v>
      </c>
      <c r="N4188" s="4">
        <v>-2.9</v>
      </c>
      <c r="O4188" s="4">
        <f t="shared" si="520"/>
        <v>5</v>
      </c>
      <c r="P4188" s="4">
        <f t="shared" si="521"/>
        <v>4</v>
      </c>
      <c r="Q4188" s="4">
        <f t="shared" si="522"/>
        <v>4</v>
      </c>
      <c r="R4188" s="4">
        <f t="shared" si="523"/>
        <v>13</v>
      </c>
      <c r="S4188" s="4">
        <f t="shared" si="524"/>
        <v>128.6</v>
      </c>
      <c r="T4188" s="4" t="str">
        <f t="shared" si="525"/>
        <v>A - Top-Kunde</v>
      </c>
      <c r="U4188" s="4">
        <f>ROUND(((E4188-Hilfswerte!$B$20)/Hilfswerte!$B$21)+((F4188-Hilfswerte!$B$22)/Hilfswerte!$B$23)+((G4188-Hilfswerte!$B$24)/Hilfswerte!$B$25)+0.1*INDEX(Hilfswerte!$B$4:$B$15,MATCH(C4188,Hilfswerte!$A$4:$A$15,0)),2)</f>
        <v>-0.05</v>
      </c>
      <c r="V4188" s="4">
        <f>ROUND(SQRT((((E4188-Hilfswerte!$B$20)/Hilfswerte!$B$21)-Hilfswerte!$B$28)^2+(((F4188-Hilfswerte!$B$22)/Hilfswerte!$B$23)-Hilfswerte!$B$29)^2+(((G4188-Hilfswerte!$B$24)/Hilfswerte!$B$25)-Hilfswerte!$B$30)^2),3)</f>
        <v>0.98599999999999999</v>
      </c>
      <c r="W4188" s="4">
        <f>ROUND(E4188*Hilfswerte!$B$31,0)</f>
        <v>5755</v>
      </c>
      <c r="X4188" s="4">
        <f t="shared" si="526"/>
        <v>3016</v>
      </c>
      <c r="Y4188" s="4" t="str">
        <f>IF(T4188="A - Top-Kunde","bereits Top-Kunde",IF(AND(V4188&lt;=Hilfswerte!$B$34,H4188&lt;0.5*W4188),"Hoch",IF(AND(V4188&lt;=Hilfswerte!$B$35,H4188&lt;0.7*W4188),"Mittel","Niedrig")))</f>
        <v>bereits Top-Kunde</v>
      </c>
      <c r="Z4188" s="4">
        <f t="shared" si="527"/>
        <v>2.1</v>
      </c>
      <c r="AA4188" s="4" t="str">
        <f>IF(J4188&gt;365,"Bereits abgewandert (Segment D)",IF(Z4188&gt;=Hilfswerte!$B$38,"Rot - akut gefaehrdet",IF(Z4188&gt;=Hilfswerte!$B$39,"Gelb - beobachten","Gruen - stabil")))</f>
        <v>Gruen - stabil</v>
      </c>
    </row>
    <row r="4189" spans="1:27" ht="15" customHeight="1" x14ac:dyDescent="0.25">
      <c r="A4189" s="4" t="s">
        <v>4536</v>
      </c>
      <c r="B4189" s="4" t="s">
        <v>160</v>
      </c>
      <c r="C4189" s="4" t="s">
        <v>89</v>
      </c>
      <c r="D4189" s="4" t="s">
        <v>30</v>
      </c>
      <c r="E4189" s="4">
        <v>48</v>
      </c>
      <c r="F4189" s="4">
        <v>9.8000000000000007</v>
      </c>
      <c r="G4189" s="4">
        <v>3.1</v>
      </c>
      <c r="H4189" s="4">
        <v>3310</v>
      </c>
      <c r="I4189" s="4">
        <v>4</v>
      </c>
      <c r="J4189" s="4">
        <v>38</v>
      </c>
      <c r="K4189" s="4">
        <v>0</v>
      </c>
      <c r="L4189" s="4">
        <v>21</v>
      </c>
      <c r="M4189" s="4">
        <v>6</v>
      </c>
      <c r="N4189" s="4">
        <v>6.4</v>
      </c>
      <c r="O4189" s="4">
        <f t="shared" si="520"/>
        <v>4</v>
      </c>
      <c r="P4189" s="4">
        <f t="shared" si="521"/>
        <v>4</v>
      </c>
      <c r="Q4189" s="4">
        <f t="shared" si="522"/>
        <v>4</v>
      </c>
      <c r="R4189" s="4">
        <f t="shared" si="523"/>
        <v>12</v>
      </c>
      <c r="S4189" s="4">
        <f t="shared" si="524"/>
        <v>116.9</v>
      </c>
      <c r="T4189" s="4" t="str">
        <f t="shared" si="525"/>
        <v>B - Kernkunde</v>
      </c>
      <c r="U4189" s="4">
        <f>ROUND(((E4189-Hilfswerte!$B$20)/Hilfswerte!$B$21)+((F4189-Hilfswerte!$B$22)/Hilfswerte!$B$23)+((G4189-Hilfswerte!$B$24)/Hilfswerte!$B$25)+0.1*INDEX(Hilfswerte!$B$4:$B$15,MATCH(C4189,Hilfswerte!$A$4:$A$15,0)),2)</f>
        <v>-1.47</v>
      </c>
      <c r="V4189" s="4">
        <f>ROUND(SQRT((((E4189-Hilfswerte!$B$20)/Hilfswerte!$B$21)-Hilfswerte!$B$28)^2+(((F4189-Hilfswerte!$B$22)/Hilfswerte!$B$23)-Hilfswerte!$B$29)^2+(((G4189-Hilfswerte!$B$24)/Hilfswerte!$B$25)-Hilfswerte!$B$30)^2),3)</f>
        <v>1.474</v>
      </c>
      <c r="W4189" s="4">
        <f>ROUND(E4189*Hilfswerte!$B$31,0)</f>
        <v>9866</v>
      </c>
      <c r="X4189" s="4">
        <f t="shared" si="526"/>
        <v>6556</v>
      </c>
      <c r="Y4189" s="4" t="str">
        <f>IF(T4189="A - Top-Kunde","bereits Top-Kunde",IF(AND(V4189&lt;=Hilfswerte!$B$34,H4189&lt;0.5*W4189),"Hoch",IF(AND(V4189&lt;=Hilfswerte!$B$35,H4189&lt;0.7*W4189),"Mittel","Niedrig")))</f>
        <v>Niedrig</v>
      </c>
      <c r="Z4189" s="4">
        <f t="shared" si="527"/>
        <v>6.1</v>
      </c>
      <c r="AA4189" s="4" t="str">
        <f>IF(J4189&gt;365,"Bereits abgewandert (Segment D)",IF(Z4189&gt;=Hilfswerte!$B$38,"Rot - akut gefaehrdet",IF(Z4189&gt;=Hilfswerte!$B$39,"Gelb - beobachten","Gruen - stabil")))</f>
        <v>Gruen - stabil</v>
      </c>
    </row>
    <row r="4190" spans="1:27" ht="15" customHeight="1" x14ac:dyDescent="0.25">
      <c r="A4190" s="4" t="s">
        <v>4537</v>
      </c>
      <c r="B4190" s="4" t="s">
        <v>236</v>
      </c>
      <c r="C4190" s="4" t="s">
        <v>55</v>
      </c>
      <c r="D4190" s="4" t="s">
        <v>77</v>
      </c>
      <c r="E4190" s="4">
        <v>17</v>
      </c>
      <c r="F4190" s="4">
        <v>3.9</v>
      </c>
      <c r="G4190" s="4">
        <v>0.6</v>
      </c>
      <c r="H4190" s="4">
        <v>2663</v>
      </c>
      <c r="I4190" s="4">
        <v>2</v>
      </c>
      <c r="J4190" s="4">
        <v>302</v>
      </c>
      <c r="K4190" s="4">
        <v>1</v>
      </c>
      <c r="L4190" s="4">
        <v>10</v>
      </c>
      <c r="M4190" s="4">
        <v>3</v>
      </c>
      <c r="N4190" s="4">
        <v>2.7</v>
      </c>
      <c r="O4190" s="4">
        <f t="shared" si="520"/>
        <v>2</v>
      </c>
      <c r="P4190" s="4">
        <f t="shared" si="521"/>
        <v>2</v>
      </c>
      <c r="Q4190" s="4">
        <f t="shared" si="522"/>
        <v>4</v>
      </c>
      <c r="R4190" s="4">
        <f t="shared" si="523"/>
        <v>8</v>
      </c>
      <c r="S4190" s="4">
        <f t="shared" si="524"/>
        <v>72.400000000000006</v>
      </c>
      <c r="T4190" s="4" t="str">
        <f t="shared" si="525"/>
        <v>C - Entwicklungspotenzial</v>
      </c>
      <c r="U4190" s="4">
        <f>ROUND(((E4190-Hilfswerte!$B$20)/Hilfswerte!$B$21)+((F4190-Hilfswerte!$B$22)/Hilfswerte!$B$23)+((G4190-Hilfswerte!$B$24)/Hilfswerte!$B$25)+0.1*INDEX(Hilfswerte!$B$4:$B$15,MATCH(C4190,Hilfswerte!$A$4:$A$15,0)),2)</f>
        <v>-2.11</v>
      </c>
      <c r="V4190" s="4">
        <f>ROUND(SQRT((((E4190-Hilfswerte!$B$20)/Hilfswerte!$B$21)-Hilfswerte!$B$28)^2+(((F4190-Hilfswerte!$B$22)/Hilfswerte!$B$23)-Hilfswerte!$B$29)^2+(((G4190-Hilfswerte!$B$24)/Hilfswerte!$B$25)-Hilfswerte!$B$30)^2),3)</f>
        <v>1.903</v>
      </c>
      <c r="W4190" s="4">
        <f>ROUND(E4190*Hilfswerte!$B$31,0)</f>
        <v>3494</v>
      </c>
      <c r="X4190" s="4">
        <f t="shared" si="526"/>
        <v>831</v>
      </c>
      <c r="Y4190" s="4" t="str">
        <f>IF(T4190="A - Top-Kunde","bereits Top-Kunde",IF(AND(V4190&lt;=Hilfswerte!$B$34,H4190&lt;0.5*W4190),"Hoch",IF(AND(V4190&lt;=Hilfswerte!$B$35,H4190&lt;0.7*W4190),"Mittel","Niedrig")))</f>
        <v>Niedrig</v>
      </c>
      <c r="Z4190" s="4">
        <f t="shared" si="527"/>
        <v>20.100000000000001</v>
      </c>
      <c r="AA4190" s="4" t="str">
        <f>IF(J4190&gt;365,"Bereits abgewandert (Segment D)",IF(Z4190&gt;=Hilfswerte!$B$38,"Rot - akut gefaehrdet",IF(Z4190&gt;=Hilfswerte!$B$39,"Gelb - beobachten","Gruen - stabil")))</f>
        <v>Rot - akut gefaehrdet</v>
      </c>
    </row>
    <row r="4191" spans="1:27" ht="15" customHeight="1" x14ac:dyDescent="0.25">
      <c r="A4191" s="4" t="s">
        <v>4538</v>
      </c>
      <c r="B4191" s="4" t="s">
        <v>251</v>
      </c>
      <c r="C4191" s="4" t="s">
        <v>47</v>
      </c>
      <c r="D4191" s="4" t="s">
        <v>77</v>
      </c>
      <c r="E4191" s="4">
        <v>70</v>
      </c>
      <c r="F4191" s="4">
        <v>23.1</v>
      </c>
      <c r="G4191" s="4">
        <v>16.8</v>
      </c>
      <c r="H4191" s="4">
        <v>549</v>
      </c>
      <c r="I4191" s="4">
        <v>1</v>
      </c>
      <c r="J4191" s="4">
        <v>317</v>
      </c>
      <c r="K4191" s="4">
        <v>0</v>
      </c>
      <c r="L4191" s="4">
        <v>14</v>
      </c>
      <c r="M4191" s="4">
        <v>6</v>
      </c>
      <c r="N4191" s="4">
        <v>10.9</v>
      </c>
      <c r="O4191" s="4">
        <f t="shared" si="520"/>
        <v>2</v>
      </c>
      <c r="P4191" s="4">
        <f t="shared" si="521"/>
        <v>1</v>
      </c>
      <c r="Q4191" s="4">
        <f t="shared" si="522"/>
        <v>2</v>
      </c>
      <c r="R4191" s="4">
        <f t="shared" si="523"/>
        <v>5</v>
      </c>
      <c r="S4191" s="4">
        <f t="shared" si="524"/>
        <v>51.3</v>
      </c>
      <c r="T4191" s="4" t="str">
        <f t="shared" si="525"/>
        <v>C - Entwicklungspotenzial</v>
      </c>
      <c r="U4191" s="4">
        <f>ROUND(((E4191-Hilfswerte!$B$20)/Hilfswerte!$B$21)+((F4191-Hilfswerte!$B$22)/Hilfswerte!$B$23)+((G4191-Hilfswerte!$B$24)/Hilfswerte!$B$25)+0.1*INDEX(Hilfswerte!$B$4:$B$15,MATCH(C4191,Hilfswerte!$A$4:$A$15,0)),2)</f>
        <v>0.83</v>
      </c>
      <c r="V4191" s="4">
        <f>ROUND(SQRT((((E4191-Hilfswerte!$B$20)/Hilfswerte!$B$21)-Hilfswerte!$B$28)^2+(((F4191-Hilfswerte!$B$22)/Hilfswerte!$B$23)-Hilfswerte!$B$29)^2+(((G4191-Hilfswerte!$B$24)/Hilfswerte!$B$25)-Hilfswerte!$B$30)^2),3)</f>
        <v>1.0149999999999999</v>
      </c>
      <c r="W4191" s="4">
        <f>ROUND(E4191*Hilfswerte!$B$31,0)</f>
        <v>14388</v>
      </c>
      <c r="X4191" s="4">
        <f t="shared" si="526"/>
        <v>13839</v>
      </c>
      <c r="Y4191" s="4" t="str">
        <f>IF(T4191="A - Top-Kunde","bereits Top-Kunde",IF(AND(V4191&lt;=Hilfswerte!$B$34,H4191&lt;0.5*W4191),"Hoch",IF(AND(V4191&lt;=Hilfswerte!$B$35,H4191&lt;0.7*W4191),"Mittel","Niedrig")))</f>
        <v>Mittel</v>
      </c>
      <c r="Z4191" s="4">
        <f t="shared" si="527"/>
        <v>18.7</v>
      </c>
      <c r="AA4191" s="4" t="str">
        <f>IF(J4191&gt;365,"Bereits abgewandert (Segment D)",IF(Z4191&gt;=Hilfswerte!$B$38,"Rot - akut gefaehrdet",IF(Z4191&gt;=Hilfswerte!$B$39,"Gelb - beobachten","Gruen - stabil")))</f>
        <v>Gelb - beobachten</v>
      </c>
    </row>
    <row r="4192" spans="1:27" ht="15" customHeight="1" x14ac:dyDescent="0.25">
      <c r="A4192" s="4" t="s">
        <v>4539</v>
      </c>
      <c r="B4192" s="4" t="s">
        <v>483</v>
      </c>
      <c r="C4192" s="4" t="s">
        <v>51</v>
      </c>
      <c r="D4192" s="4" t="s">
        <v>48</v>
      </c>
      <c r="E4192" s="4">
        <v>41</v>
      </c>
      <c r="F4192" s="4">
        <v>5.9</v>
      </c>
      <c r="G4192" s="4">
        <v>2.8</v>
      </c>
      <c r="H4192" s="4">
        <v>3307</v>
      </c>
      <c r="I4192" s="4">
        <v>2</v>
      </c>
      <c r="J4192" s="4">
        <v>301</v>
      </c>
      <c r="K4192" s="4">
        <v>1</v>
      </c>
      <c r="L4192" s="4">
        <v>-5</v>
      </c>
      <c r="M4192" s="4">
        <v>2</v>
      </c>
      <c r="N4192" s="4">
        <v>-8.3000000000000007</v>
      </c>
      <c r="O4192" s="4">
        <f t="shared" si="520"/>
        <v>2</v>
      </c>
      <c r="P4192" s="4">
        <f t="shared" si="521"/>
        <v>2</v>
      </c>
      <c r="Q4192" s="4">
        <f t="shared" si="522"/>
        <v>4</v>
      </c>
      <c r="R4192" s="4">
        <f t="shared" si="523"/>
        <v>8</v>
      </c>
      <c r="S4192" s="4">
        <f t="shared" si="524"/>
        <v>69.900000000000006</v>
      </c>
      <c r="T4192" s="4" t="str">
        <f t="shared" si="525"/>
        <v>C - Entwicklungspotenzial</v>
      </c>
      <c r="U4192" s="4">
        <f>ROUND(((E4192-Hilfswerte!$B$20)/Hilfswerte!$B$21)+((F4192-Hilfswerte!$B$22)/Hilfswerte!$B$23)+((G4192-Hilfswerte!$B$24)/Hilfswerte!$B$25)+0.1*INDEX(Hilfswerte!$B$4:$B$15,MATCH(C4192,Hilfswerte!$A$4:$A$15,0)),2)</f>
        <v>-1.57</v>
      </c>
      <c r="V4192" s="4">
        <f>ROUND(SQRT((((E4192-Hilfswerte!$B$20)/Hilfswerte!$B$21)-Hilfswerte!$B$28)^2+(((F4192-Hilfswerte!$B$22)/Hilfswerte!$B$23)-Hilfswerte!$B$29)^2+(((G4192-Hilfswerte!$B$24)/Hilfswerte!$B$25)-Hilfswerte!$B$30)^2),3)</f>
        <v>1.55</v>
      </c>
      <c r="W4192" s="4">
        <f>ROUND(E4192*Hilfswerte!$B$31,0)</f>
        <v>8427</v>
      </c>
      <c r="X4192" s="4">
        <f t="shared" si="526"/>
        <v>5120</v>
      </c>
      <c r="Y4192" s="4" t="str">
        <f>IF(T4192="A - Top-Kunde","bereits Top-Kunde",IF(AND(V4192&lt;=Hilfswerte!$B$34,H4192&lt;0.5*W4192),"Hoch",IF(AND(V4192&lt;=Hilfswerte!$B$35,H4192&lt;0.7*W4192),"Mittel","Niedrig")))</f>
        <v>Niedrig</v>
      </c>
      <c r="Z4192" s="4">
        <f t="shared" si="527"/>
        <v>21.4</v>
      </c>
      <c r="AA4192" s="4" t="str">
        <f>IF(J4192&gt;365,"Bereits abgewandert (Segment D)",IF(Z4192&gt;=Hilfswerte!$B$38,"Rot - akut gefaehrdet",IF(Z4192&gt;=Hilfswerte!$B$39,"Gelb - beobachten","Gruen - stabil")))</f>
        <v>Rot - akut gefaehrdet</v>
      </c>
    </row>
    <row r="4193" spans="1:27" ht="15" customHeight="1" x14ac:dyDescent="0.25">
      <c r="A4193" s="4" t="s">
        <v>4540</v>
      </c>
      <c r="B4193" s="4" t="s">
        <v>1045</v>
      </c>
      <c r="C4193" s="4" t="s">
        <v>47</v>
      </c>
      <c r="D4193" s="4" t="s">
        <v>30</v>
      </c>
      <c r="E4193" s="4">
        <v>111</v>
      </c>
      <c r="F4193" s="4">
        <v>30.1</v>
      </c>
      <c r="G4193" s="4">
        <v>13.8</v>
      </c>
      <c r="H4193" s="4">
        <v>10010</v>
      </c>
      <c r="I4193" s="4">
        <v>2</v>
      </c>
      <c r="J4193" s="4">
        <v>135</v>
      </c>
      <c r="K4193" s="4">
        <v>1</v>
      </c>
      <c r="L4193" s="4">
        <v>0</v>
      </c>
      <c r="M4193" s="4">
        <v>6</v>
      </c>
      <c r="N4193" s="4">
        <v>-2.8</v>
      </c>
      <c r="O4193" s="4">
        <f t="shared" si="520"/>
        <v>3</v>
      </c>
      <c r="P4193" s="4">
        <f t="shared" si="521"/>
        <v>2</v>
      </c>
      <c r="Q4193" s="4">
        <f t="shared" si="522"/>
        <v>5</v>
      </c>
      <c r="R4193" s="4">
        <f t="shared" si="523"/>
        <v>10</v>
      </c>
      <c r="S4193" s="4">
        <f t="shared" si="524"/>
        <v>92.6</v>
      </c>
      <c r="T4193" s="4" t="str">
        <f t="shared" si="525"/>
        <v>C - Entwicklungspotenzial</v>
      </c>
      <c r="U4193" s="4">
        <f>ROUND(((E4193-Hilfswerte!$B$20)/Hilfswerte!$B$21)+((F4193-Hilfswerte!$B$22)/Hilfswerte!$B$23)+((G4193-Hilfswerte!$B$24)/Hilfswerte!$B$25)+0.1*INDEX(Hilfswerte!$B$4:$B$15,MATCH(C4193,Hilfswerte!$A$4:$A$15,0)),2)</f>
        <v>0.65</v>
      </c>
      <c r="V4193" s="4">
        <f>ROUND(SQRT((((E4193-Hilfswerte!$B$20)/Hilfswerte!$B$21)-Hilfswerte!$B$28)^2+(((F4193-Hilfswerte!$B$22)/Hilfswerte!$B$23)-Hilfswerte!$B$29)^2+(((G4193-Hilfswerte!$B$24)/Hilfswerte!$B$25)-Hilfswerte!$B$30)^2),3)</f>
        <v>0.495</v>
      </c>
      <c r="W4193" s="4">
        <f>ROUND(E4193*Hilfswerte!$B$31,0)</f>
        <v>22816</v>
      </c>
      <c r="X4193" s="4">
        <f t="shared" si="526"/>
        <v>12806</v>
      </c>
      <c r="Y4193" s="4" t="str">
        <f>IF(T4193="A - Top-Kunde","bereits Top-Kunde",IF(AND(V4193&lt;=Hilfswerte!$B$34,H4193&lt;0.5*W4193),"Hoch",IF(AND(V4193&lt;=Hilfswerte!$B$35,H4193&lt;0.7*W4193),"Mittel","Niedrig")))</f>
        <v>Hoch</v>
      </c>
      <c r="Z4193" s="4">
        <f t="shared" si="527"/>
        <v>10.9</v>
      </c>
      <c r="AA4193" s="4" t="str">
        <f>IF(J4193&gt;365,"Bereits abgewandert (Segment D)",IF(Z4193&gt;=Hilfswerte!$B$38,"Rot - akut gefaehrdet",IF(Z4193&gt;=Hilfswerte!$B$39,"Gelb - beobachten","Gruen - stabil")))</f>
        <v>Gruen - stabil</v>
      </c>
    </row>
    <row r="4194" spans="1:27" ht="15" customHeight="1" x14ac:dyDescent="0.25">
      <c r="A4194" s="4" t="s">
        <v>4541</v>
      </c>
      <c r="B4194" s="4" t="s">
        <v>388</v>
      </c>
      <c r="C4194" s="4" t="s">
        <v>74</v>
      </c>
      <c r="D4194" s="4" t="s">
        <v>30</v>
      </c>
      <c r="E4194" s="4">
        <v>23</v>
      </c>
      <c r="F4194" s="4">
        <v>9.6</v>
      </c>
      <c r="G4194" s="4">
        <v>7.7</v>
      </c>
      <c r="H4194" s="4">
        <v>1302</v>
      </c>
      <c r="I4194" s="4">
        <v>1</v>
      </c>
      <c r="J4194" s="4">
        <v>198</v>
      </c>
      <c r="K4194" s="4">
        <v>0</v>
      </c>
      <c r="L4194" s="4">
        <v>-4</v>
      </c>
      <c r="M4194" s="4">
        <v>4</v>
      </c>
      <c r="N4194" s="4">
        <v>27.5</v>
      </c>
      <c r="O4194" s="4">
        <f t="shared" si="520"/>
        <v>2</v>
      </c>
      <c r="P4194" s="4">
        <f t="shared" si="521"/>
        <v>1</v>
      </c>
      <c r="Q4194" s="4">
        <f t="shared" si="522"/>
        <v>3</v>
      </c>
      <c r="R4194" s="4">
        <f t="shared" si="523"/>
        <v>6</v>
      </c>
      <c r="S4194" s="4">
        <f t="shared" si="524"/>
        <v>73.8</v>
      </c>
      <c r="T4194" s="4" t="str">
        <f t="shared" si="525"/>
        <v>C - Entwicklungspotenzial</v>
      </c>
      <c r="U4194" s="4">
        <f>ROUND(((E4194-Hilfswerte!$B$20)/Hilfswerte!$B$21)+((F4194-Hilfswerte!$B$22)/Hilfswerte!$B$23)+((G4194-Hilfswerte!$B$24)/Hilfswerte!$B$25)+0.1*INDEX(Hilfswerte!$B$4:$B$15,MATCH(C4194,Hilfswerte!$A$4:$A$15,0)),2)</f>
        <v>-1.17</v>
      </c>
      <c r="V4194" s="4">
        <f>ROUND(SQRT((((E4194-Hilfswerte!$B$20)/Hilfswerte!$B$21)-Hilfswerte!$B$28)^2+(((F4194-Hilfswerte!$B$22)/Hilfswerte!$B$23)-Hilfswerte!$B$29)^2+(((G4194-Hilfswerte!$B$24)/Hilfswerte!$B$25)-Hilfswerte!$B$30)^2),3)</f>
        <v>0.97299999999999998</v>
      </c>
      <c r="W4194" s="4">
        <f>ROUND(E4194*Hilfswerte!$B$31,0)</f>
        <v>4728</v>
      </c>
      <c r="X4194" s="4">
        <f t="shared" si="526"/>
        <v>3426</v>
      </c>
      <c r="Y4194" s="4" t="str">
        <f>IF(T4194="A - Top-Kunde","bereits Top-Kunde",IF(AND(V4194&lt;=Hilfswerte!$B$34,H4194&lt;0.5*W4194),"Hoch",IF(AND(V4194&lt;=Hilfswerte!$B$35,H4194&lt;0.7*W4194),"Mittel","Niedrig")))</f>
        <v>Mittel</v>
      </c>
      <c r="Z4194" s="4">
        <f t="shared" si="527"/>
        <v>9.9</v>
      </c>
      <c r="AA4194" s="4" t="str">
        <f>IF(J4194&gt;365,"Bereits abgewandert (Segment D)",IF(Z4194&gt;=Hilfswerte!$B$38,"Rot - akut gefaehrdet",IF(Z4194&gt;=Hilfswerte!$B$39,"Gelb - beobachten","Gruen - stabil")))</f>
        <v>Gruen - stabil</v>
      </c>
    </row>
    <row r="4195" spans="1:27" ht="15" customHeight="1" x14ac:dyDescent="0.25">
      <c r="A4195" s="4" t="s">
        <v>4542</v>
      </c>
      <c r="B4195" s="4" t="s">
        <v>372</v>
      </c>
      <c r="C4195" s="4" t="s">
        <v>33</v>
      </c>
      <c r="D4195" s="4" t="s">
        <v>52</v>
      </c>
      <c r="E4195" s="4">
        <v>80</v>
      </c>
      <c r="F4195" s="4">
        <v>13</v>
      </c>
      <c r="G4195" s="4">
        <v>4.3</v>
      </c>
      <c r="H4195" s="4">
        <v>5227</v>
      </c>
      <c r="I4195" s="4">
        <v>6</v>
      </c>
      <c r="J4195" s="4">
        <v>181</v>
      </c>
      <c r="K4195" s="4">
        <v>0</v>
      </c>
      <c r="L4195" s="4">
        <v>-3</v>
      </c>
      <c r="M4195" s="4">
        <v>4</v>
      </c>
      <c r="N4195" s="4">
        <v>-9.9</v>
      </c>
      <c r="O4195" s="4">
        <f t="shared" si="520"/>
        <v>2</v>
      </c>
      <c r="P4195" s="4">
        <f t="shared" si="521"/>
        <v>5</v>
      </c>
      <c r="Q4195" s="4">
        <f t="shared" si="522"/>
        <v>4</v>
      </c>
      <c r="R4195" s="4">
        <f t="shared" si="523"/>
        <v>11</v>
      </c>
      <c r="S4195" s="4">
        <f t="shared" si="524"/>
        <v>105.1</v>
      </c>
      <c r="T4195" s="4" t="str">
        <f t="shared" si="525"/>
        <v>B - Kernkunde</v>
      </c>
      <c r="U4195" s="4">
        <f>ROUND(((E4195-Hilfswerte!$B$20)/Hilfswerte!$B$21)+((F4195-Hilfswerte!$B$22)/Hilfswerte!$B$23)+((G4195-Hilfswerte!$B$24)/Hilfswerte!$B$25)+0.1*INDEX(Hilfswerte!$B$4:$B$15,MATCH(C4195,Hilfswerte!$A$4:$A$15,0)),2)</f>
        <v>-1.35</v>
      </c>
      <c r="V4195" s="4">
        <f>ROUND(SQRT((((E4195-Hilfswerte!$B$20)/Hilfswerte!$B$21)-Hilfswerte!$B$28)^2+(((F4195-Hilfswerte!$B$22)/Hilfswerte!$B$23)-Hilfswerte!$B$29)^2+(((G4195-Hilfswerte!$B$24)/Hilfswerte!$B$25)-Hilfswerte!$B$30)^2),3)</f>
        <v>1.242</v>
      </c>
      <c r="W4195" s="4">
        <f>ROUND(E4195*Hilfswerte!$B$31,0)</f>
        <v>16444</v>
      </c>
      <c r="X4195" s="4">
        <f t="shared" si="526"/>
        <v>11217</v>
      </c>
      <c r="Y4195" s="4" t="str">
        <f>IF(T4195="A - Top-Kunde","bereits Top-Kunde",IF(AND(V4195&lt;=Hilfswerte!$B$34,H4195&lt;0.5*W4195),"Hoch",IF(AND(V4195&lt;=Hilfswerte!$B$35,H4195&lt;0.7*W4195),"Mittel","Niedrig")))</f>
        <v>Niedrig</v>
      </c>
      <c r="Z4195" s="4">
        <f t="shared" si="527"/>
        <v>13</v>
      </c>
      <c r="AA4195" s="4" t="str">
        <f>IF(J4195&gt;365,"Bereits abgewandert (Segment D)",IF(Z4195&gt;=Hilfswerte!$B$38,"Rot - akut gefaehrdet",IF(Z4195&gt;=Hilfswerte!$B$39,"Gelb - beobachten","Gruen - stabil")))</f>
        <v>Gruen - stabil</v>
      </c>
    </row>
    <row r="4196" spans="1:27" ht="15" customHeight="1" x14ac:dyDescent="0.25">
      <c r="A4196" s="4" t="s">
        <v>4543</v>
      </c>
      <c r="B4196" s="4" t="s">
        <v>531</v>
      </c>
      <c r="C4196" s="4" t="s">
        <v>55</v>
      </c>
      <c r="D4196" s="4" t="s">
        <v>106</v>
      </c>
      <c r="E4196" s="4">
        <v>153</v>
      </c>
      <c r="F4196" s="4">
        <v>30.4</v>
      </c>
      <c r="G4196" s="4">
        <v>17.7</v>
      </c>
      <c r="H4196" s="4">
        <v>3726</v>
      </c>
      <c r="I4196" s="4">
        <v>1</v>
      </c>
      <c r="J4196" s="4">
        <v>164</v>
      </c>
      <c r="K4196" s="4">
        <v>0</v>
      </c>
      <c r="L4196" s="4">
        <v>7</v>
      </c>
      <c r="M4196" s="4">
        <v>2</v>
      </c>
      <c r="N4196" s="4">
        <v>2.5</v>
      </c>
      <c r="O4196" s="4">
        <f t="shared" si="520"/>
        <v>3</v>
      </c>
      <c r="P4196" s="4">
        <f t="shared" si="521"/>
        <v>1</v>
      </c>
      <c r="Q4196" s="4">
        <f t="shared" si="522"/>
        <v>4</v>
      </c>
      <c r="R4196" s="4">
        <f t="shared" si="523"/>
        <v>8</v>
      </c>
      <c r="S4196" s="4">
        <f t="shared" si="524"/>
        <v>79.2</v>
      </c>
      <c r="T4196" s="4" t="str">
        <f t="shared" si="525"/>
        <v>C - Entwicklungspotenzial</v>
      </c>
      <c r="U4196" s="4">
        <f>ROUND(((E4196-Hilfswerte!$B$20)/Hilfswerte!$B$21)+((F4196-Hilfswerte!$B$22)/Hilfswerte!$B$23)+((G4196-Hilfswerte!$B$24)/Hilfswerte!$B$25)+0.1*INDEX(Hilfswerte!$B$4:$B$15,MATCH(C4196,Hilfswerte!$A$4:$A$15,0)),2)</f>
        <v>1.67</v>
      </c>
      <c r="V4196" s="4">
        <f>ROUND(SQRT((((E4196-Hilfswerte!$B$20)/Hilfswerte!$B$21)-Hilfswerte!$B$28)^2+(((F4196-Hilfswerte!$B$22)/Hilfswerte!$B$23)-Hilfswerte!$B$29)^2+(((G4196-Hilfswerte!$B$24)/Hilfswerte!$B$25)-Hilfswerte!$B$30)^2),3)</f>
        <v>1.04</v>
      </c>
      <c r="W4196" s="4">
        <f>ROUND(E4196*Hilfswerte!$B$31,0)</f>
        <v>31449</v>
      </c>
      <c r="X4196" s="4">
        <f t="shared" si="526"/>
        <v>27723</v>
      </c>
      <c r="Y4196" s="4" t="str">
        <f>IF(T4196="A - Top-Kunde","bereits Top-Kunde",IF(AND(V4196&lt;=Hilfswerte!$B$34,H4196&lt;0.5*W4196),"Hoch",IF(AND(V4196&lt;=Hilfswerte!$B$35,H4196&lt;0.7*W4196),"Mittel","Niedrig")))</f>
        <v>Mittel</v>
      </c>
      <c r="Z4196" s="4">
        <f t="shared" si="527"/>
        <v>9.6</v>
      </c>
      <c r="AA4196" s="4" t="str">
        <f>IF(J4196&gt;365,"Bereits abgewandert (Segment D)",IF(Z4196&gt;=Hilfswerte!$B$38,"Rot - akut gefaehrdet",IF(Z4196&gt;=Hilfswerte!$B$39,"Gelb - beobachten","Gruen - stabil")))</f>
        <v>Gruen - stabil</v>
      </c>
    </row>
    <row r="4197" spans="1:27" ht="15" customHeight="1" x14ac:dyDescent="0.25">
      <c r="A4197" s="4" t="s">
        <v>4544</v>
      </c>
      <c r="B4197" s="4" t="s">
        <v>44</v>
      </c>
      <c r="C4197" s="4" t="s">
        <v>62</v>
      </c>
      <c r="D4197" s="4" t="s">
        <v>93</v>
      </c>
      <c r="E4197" s="4">
        <v>75</v>
      </c>
      <c r="F4197" s="4">
        <v>14.1</v>
      </c>
      <c r="G4197" s="4">
        <v>3.2</v>
      </c>
      <c r="H4197" s="4">
        <v>3529</v>
      </c>
      <c r="I4197" s="4">
        <v>2</v>
      </c>
      <c r="J4197" s="4">
        <v>180</v>
      </c>
      <c r="K4197" s="4">
        <v>0</v>
      </c>
      <c r="L4197" s="4">
        <v>38</v>
      </c>
      <c r="M4197" s="4">
        <v>4</v>
      </c>
      <c r="N4197" s="4">
        <v>4.5999999999999996</v>
      </c>
      <c r="O4197" s="4">
        <f t="shared" si="520"/>
        <v>3</v>
      </c>
      <c r="P4197" s="4">
        <f t="shared" si="521"/>
        <v>2</v>
      </c>
      <c r="Q4197" s="4">
        <f t="shared" si="522"/>
        <v>4</v>
      </c>
      <c r="R4197" s="4">
        <f t="shared" si="523"/>
        <v>9</v>
      </c>
      <c r="S4197" s="4">
        <f t="shared" si="524"/>
        <v>80.900000000000006</v>
      </c>
      <c r="T4197" s="4" t="str">
        <f t="shared" si="525"/>
        <v>C - Entwicklungspotenzial</v>
      </c>
      <c r="U4197" s="4">
        <f>ROUND(((E4197-Hilfswerte!$B$20)/Hilfswerte!$B$21)+((F4197-Hilfswerte!$B$22)/Hilfswerte!$B$23)+((G4197-Hilfswerte!$B$24)/Hilfswerte!$B$25)+0.1*INDEX(Hilfswerte!$B$4:$B$15,MATCH(C4197,Hilfswerte!$A$4:$A$15,0)),2)</f>
        <v>-1.1399999999999999</v>
      </c>
      <c r="V4197" s="4">
        <f>ROUND(SQRT((((E4197-Hilfswerte!$B$20)/Hilfswerte!$B$21)-Hilfswerte!$B$28)^2+(((F4197-Hilfswerte!$B$22)/Hilfswerte!$B$23)-Hilfswerte!$B$29)^2+(((G4197-Hilfswerte!$B$24)/Hilfswerte!$B$25)-Hilfswerte!$B$30)^2),3)</f>
        <v>1.3979999999999999</v>
      </c>
      <c r="W4197" s="4">
        <f>ROUND(E4197*Hilfswerte!$B$31,0)</f>
        <v>15416</v>
      </c>
      <c r="X4197" s="4">
        <f t="shared" si="526"/>
        <v>11887</v>
      </c>
      <c r="Y4197" s="4" t="str">
        <f>IF(T4197="A - Top-Kunde","bereits Top-Kunde",IF(AND(V4197&lt;=Hilfswerte!$B$34,H4197&lt;0.5*W4197),"Hoch",IF(AND(V4197&lt;=Hilfswerte!$B$35,H4197&lt;0.7*W4197),"Mittel","Niedrig")))</f>
        <v>Niedrig</v>
      </c>
      <c r="Z4197" s="4">
        <f t="shared" si="527"/>
        <v>16.600000000000001</v>
      </c>
      <c r="AA4197" s="4" t="str">
        <f>IF(J4197&gt;365,"Bereits abgewandert (Segment D)",IF(Z4197&gt;=Hilfswerte!$B$38,"Rot - akut gefaehrdet",IF(Z4197&gt;=Hilfswerte!$B$39,"Gelb - beobachten","Gruen - stabil")))</f>
        <v>Gelb - beobachten</v>
      </c>
    </row>
    <row r="4198" spans="1:27" ht="15" customHeight="1" x14ac:dyDescent="0.25">
      <c r="A4198" s="4" t="s">
        <v>4545</v>
      </c>
      <c r="B4198" s="4" t="s">
        <v>1323</v>
      </c>
      <c r="C4198" s="4" t="s">
        <v>47</v>
      </c>
      <c r="D4198" s="4" t="s">
        <v>117</v>
      </c>
      <c r="E4198" s="4">
        <v>344</v>
      </c>
      <c r="F4198" s="4">
        <v>54.4</v>
      </c>
      <c r="G4198" s="4">
        <v>19.100000000000001</v>
      </c>
      <c r="H4198" s="4">
        <v>5223</v>
      </c>
      <c r="I4198" s="4">
        <v>1</v>
      </c>
      <c r="J4198" s="4">
        <v>287</v>
      </c>
      <c r="K4198" s="4">
        <v>0</v>
      </c>
      <c r="L4198" s="4">
        <v>2</v>
      </c>
      <c r="M4198" s="4">
        <v>2</v>
      </c>
      <c r="N4198" s="4">
        <v>-14.8</v>
      </c>
      <c r="O4198" s="4">
        <f t="shared" si="520"/>
        <v>2</v>
      </c>
      <c r="P4198" s="4">
        <f t="shared" si="521"/>
        <v>1</v>
      </c>
      <c r="Q4198" s="4">
        <f t="shared" si="522"/>
        <v>4</v>
      </c>
      <c r="R4198" s="4">
        <f t="shared" si="523"/>
        <v>7</v>
      </c>
      <c r="S4198" s="4">
        <f t="shared" si="524"/>
        <v>62</v>
      </c>
      <c r="T4198" s="4" t="str">
        <f t="shared" si="525"/>
        <v>C - Entwicklungspotenzial</v>
      </c>
      <c r="U4198" s="4">
        <f>ROUND(((E4198-Hilfswerte!$B$20)/Hilfswerte!$B$21)+((F4198-Hilfswerte!$B$22)/Hilfswerte!$B$23)+((G4198-Hilfswerte!$B$24)/Hilfswerte!$B$25)+0.1*INDEX(Hilfswerte!$B$4:$B$15,MATCH(C4198,Hilfswerte!$A$4:$A$15,0)),2)</f>
        <v>2.93</v>
      </c>
      <c r="V4198" s="4">
        <f>ROUND(SQRT((((E4198-Hilfswerte!$B$20)/Hilfswerte!$B$21)-Hilfswerte!$B$28)^2+(((F4198-Hilfswerte!$B$22)/Hilfswerte!$B$23)-Hilfswerte!$B$29)^2+(((G4198-Hilfswerte!$B$24)/Hilfswerte!$B$25)-Hilfswerte!$B$30)^2),3)</f>
        <v>1.494</v>
      </c>
      <c r="W4198" s="4">
        <f>ROUND(E4198*Hilfswerte!$B$31,0)</f>
        <v>70708</v>
      </c>
      <c r="X4198" s="4">
        <f t="shared" si="526"/>
        <v>65485</v>
      </c>
      <c r="Y4198" s="4" t="str">
        <f>IF(T4198="A - Top-Kunde","bereits Top-Kunde",IF(AND(V4198&lt;=Hilfswerte!$B$34,H4198&lt;0.5*W4198),"Hoch",IF(AND(V4198&lt;=Hilfswerte!$B$35,H4198&lt;0.7*W4198),"Mittel","Niedrig")))</f>
        <v>Niedrig</v>
      </c>
      <c r="Z4198" s="4">
        <f t="shared" si="527"/>
        <v>20.7</v>
      </c>
      <c r="AA4198" s="4" t="str">
        <f>IF(J4198&gt;365,"Bereits abgewandert (Segment D)",IF(Z4198&gt;=Hilfswerte!$B$38,"Rot - akut gefaehrdet",IF(Z4198&gt;=Hilfswerte!$B$39,"Gelb - beobachten","Gruen - stabil")))</f>
        <v>Rot - akut gefaehrdet</v>
      </c>
    </row>
    <row r="4199" spans="1:27" ht="15" customHeight="1" x14ac:dyDescent="0.25">
      <c r="A4199" s="4" t="s">
        <v>4546</v>
      </c>
      <c r="B4199" s="4" t="s">
        <v>174</v>
      </c>
      <c r="C4199" s="4" t="s">
        <v>84</v>
      </c>
      <c r="D4199" s="4" t="s">
        <v>30</v>
      </c>
      <c r="E4199" s="4">
        <v>438</v>
      </c>
      <c r="F4199" s="4">
        <v>100.2</v>
      </c>
      <c r="G4199" s="4">
        <v>0.8</v>
      </c>
      <c r="H4199" s="4">
        <v>198395</v>
      </c>
      <c r="I4199" s="4">
        <v>4</v>
      </c>
      <c r="J4199" s="4">
        <v>104</v>
      </c>
      <c r="K4199" s="4">
        <v>0</v>
      </c>
      <c r="L4199" s="4">
        <v>-1</v>
      </c>
      <c r="M4199" s="4">
        <v>6</v>
      </c>
      <c r="N4199" s="4">
        <v>16.3</v>
      </c>
      <c r="O4199" s="4">
        <f t="shared" si="520"/>
        <v>3</v>
      </c>
      <c r="P4199" s="4">
        <f t="shared" si="521"/>
        <v>4</v>
      </c>
      <c r="Q4199" s="4">
        <f t="shared" si="522"/>
        <v>5</v>
      </c>
      <c r="R4199" s="4">
        <f t="shared" si="523"/>
        <v>12</v>
      </c>
      <c r="S4199" s="4">
        <f t="shared" si="524"/>
        <v>128.19999999999999</v>
      </c>
      <c r="T4199" s="4" t="str">
        <f t="shared" si="525"/>
        <v>A - Top-Kunde</v>
      </c>
      <c r="U4199" s="4">
        <f>ROUND(((E4199-Hilfswerte!$B$20)/Hilfswerte!$B$21)+((F4199-Hilfswerte!$B$22)/Hilfswerte!$B$23)+((G4199-Hilfswerte!$B$24)/Hilfswerte!$B$25)+0.1*INDEX(Hilfswerte!$B$4:$B$15,MATCH(C4199,Hilfswerte!$A$4:$A$15,0)),2)</f>
        <v>1.17</v>
      </c>
      <c r="V4199" s="4">
        <f>ROUND(SQRT((((E4199-Hilfswerte!$B$20)/Hilfswerte!$B$21)-Hilfswerte!$B$28)^2+(((F4199-Hilfswerte!$B$22)/Hilfswerte!$B$23)-Hilfswerte!$B$29)^2+(((G4199-Hilfswerte!$B$24)/Hilfswerte!$B$25)-Hilfswerte!$B$30)^2),3)</f>
        <v>2.3119999999999998</v>
      </c>
      <c r="W4199" s="4">
        <f>ROUND(E4199*Hilfswerte!$B$31,0)</f>
        <v>90029</v>
      </c>
      <c r="X4199" s="4">
        <f t="shared" si="526"/>
        <v>0</v>
      </c>
      <c r="Y4199" s="4" t="str">
        <f>IF(T4199="A - Top-Kunde","bereits Top-Kunde",IF(AND(V4199&lt;=Hilfswerte!$B$34,H4199&lt;0.5*W4199),"Hoch",IF(AND(V4199&lt;=Hilfswerte!$B$35,H4199&lt;0.7*W4199),"Mittel","Niedrig")))</f>
        <v>bereits Top-Kunde</v>
      </c>
      <c r="Z4199" s="4">
        <f t="shared" si="527"/>
        <v>5.2</v>
      </c>
      <c r="AA4199" s="4" t="str">
        <f>IF(J4199&gt;365,"Bereits abgewandert (Segment D)",IF(Z4199&gt;=Hilfswerte!$B$38,"Rot - akut gefaehrdet",IF(Z4199&gt;=Hilfswerte!$B$39,"Gelb - beobachten","Gruen - stabil")))</f>
        <v>Gruen - stabil</v>
      </c>
    </row>
    <row r="4200" spans="1:27" ht="15" customHeight="1" x14ac:dyDescent="0.25">
      <c r="A4200" s="4" t="s">
        <v>4547</v>
      </c>
      <c r="B4200" s="4" t="s">
        <v>308</v>
      </c>
      <c r="C4200" s="4" t="s">
        <v>65</v>
      </c>
      <c r="D4200" s="4" t="s">
        <v>30</v>
      </c>
      <c r="E4200" s="4">
        <v>62</v>
      </c>
      <c r="F4200" s="4">
        <v>15.4</v>
      </c>
      <c r="G4200" s="4">
        <v>11.3</v>
      </c>
      <c r="H4200" s="4">
        <v>5522</v>
      </c>
      <c r="I4200" s="4">
        <v>3</v>
      </c>
      <c r="J4200" s="4">
        <v>58</v>
      </c>
      <c r="K4200" s="4">
        <v>0</v>
      </c>
      <c r="L4200" s="4">
        <v>0</v>
      </c>
      <c r="M4200" s="4">
        <v>6</v>
      </c>
      <c r="N4200" s="4">
        <v>-0.7</v>
      </c>
      <c r="O4200" s="4">
        <f t="shared" si="520"/>
        <v>4</v>
      </c>
      <c r="P4200" s="4">
        <f t="shared" si="521"/>
        <v>3</v>
      </c>
      <c r="Q4200" s="4">
        <f t="shared" si="522"/>
        <v>4</v>
      </c>
      <c r="R4200" s="4">
        <f t="shared" si="523"/>
        <v>11</v>
      </c>
      <c r="S4200" s="4">
        <f t="shared" si="524"/>
        <v>109.7</v>
      </c>
      <c r="T4200" s="4" t="str">
        <f t="shared" si="525"/>
        <v>B - Kernkunde</v>
      </c>
      <c r="U4200" s="4">
        <f>ROUND(((E4200-Hilfswerte!$B$20)/Hilfswerte!$B$21)+((F4200-Hilfswerte!$B$22)/Hilfswerte!$B$23)+((G4200-Hilfswerte!$B$24)/Hilfswerte!$B$25)+0.1*INDEX(Hilfswerte!$B$4:$B$15,MATCH(C4200,Hilfswerte!$A$4:$A$15,0)),2)</f>
        <v>-0.35</v>
      </c>
      <c r="V4200" s="4">
        <f>ROUND(SQRT((((E4200-Hilfswerte!$B$20)/Hilfswerte!$B$21)-Hilfswerte!$B$28)^2+(((F4200-Hilfswerte!$B$22)/Hilfswerte!$B$23)-Hilfswerte!$B$29)^2+(((G4200-Hilfswerte!$B$24)/Hilfswerte!$B$25)-Hilfswerte!$B$30)^2),3)</f>
        <v>0.60299999999999998</v>
      </c>
      <c r="W4200" s="4">
        <f>ROUND(E4200*Hilfswerte!$B$31,0)</f>
        <v>12744</v>
      </c>
      <c r="X4200" s="4">
        <f t="shared" si="526"/>
        <v>7222</v>
      </c>
      <c r="Y4200" s="4" t="str">
        <f>IF(T4200="A - Top-Kunde","bereits Top-Kunde",IF(AND(V4200&lt;=Hilfswerte!$B$34,H4200&lt;0.5*W4200),"Hoch",IF(AND(V4200&lt;=Hilfswerte!$B$35,H4200&lt;0.7*W4200),"Mittel","Niedrig")))</f>
        <v>Hoch</v>
      </c>
      <c r="Z4200" s="4">
        <f t="shared" si="527"/>
        <v>3.2</v>
      </c>
      <c r="AA4200" s="4" t="str">
        <f>IF(J4200&gt;365,"Bereits abgewandert (Segment D)",IF(Z4200&gt;=Hilfswerte!$B$38,"Rot - akut gefaehrdet",IF(Z4200&gt;=Hilfswerte!$B$39,"Gelb - beobachten","Gruen - stabil")))</f>
        <v>Gruen - stabil</v>
      </c>
    </row>
    <row r="4201" spans="1:27" ht="15" customHeight="1" x14ac:dyDescent="0.25">
      <c r="A4201" s="4" t="s">
        <v>4548</v>
      </c>
      <c r="B4201" s="4" t="s">
        <v>551</v>
      </c>
      <c r="C4201" s="4" t="s">
        <v>62</v>
      </c>
      <c r="D4201" s="4" t="s">
        <v>30</v>
      </c>
      <c r="E4201" s="4">
        <v>121</v>
      </c>
      <c r="F4201" s="4">
        <v>16.600000000000001</v>
      </c>
      <c r="G4201" s="4">
        <v>17.7</v>
      </c>
      <c r="H4201" s="4">
        <v>1458</v>
      </c>
      <c r="I4201" s="4">
        <v>2</v>
      </c>
      <c r="J4201" s="4">
        <v>258</v>
      </c>
      <c r="K4201" s="4">
        <v>0</v>
      </c>
      <c r="L4201" s="4">
        <v>6</v>
      </c>
      <c r="M4201" s="4">
        <v>6</v>
      </c>
      <c r="N4201" s="4">
        <v>8.6</v>
      </c>
      <c r="O4201" s="4">
        <f t="shared" si="520"/>
        <v>2</v>
      </c>
      <c r="P4201" s="4">
        <f t="shared" si="521"/>
        <v>2</v>
      </c>
      <c r="Q4201" s="4">
        <f t="shared" si="522"/>
        <v>3</v>
      </c>
      <c r="R4201" s="4">
        <f t="shared" si="523"/>
        <v>7</v>
      </c>
      <c r="S4201" s="4">
        <f t="shared" si="524"/>
        <v>72.5</v>
      </c>
      <c r="T4201" s="4" t="str">
        <f t="shared" si="525"/>
        <v>C - Entwicklungspotenzial</v>
      </c>
      <c r="U4201" s="4">
        <f>ROUND(((E4201-Hilfswerte!$B$20)/Hilfswerte!$B$21)+((F4201-Hilfswerte!$B$22)/Hilfswerte!$B$23)+((G4201-Hilfswerte!$B$24)/Hilfswerte!$B$25)+0.1*INDEX(Hilfswerte!$B$4:$B$15,MATCH(C4201,Hilfswerte!$A$4:$A$15,0)),2)</f>
        <v>1.41</v>
      </c>
      <c r="V4201" s="4">
        <f>ROUND(SQRT((((E4201-Hilfswerte!$B$20)/Hilfswerte!$B$21)-Hilfswerte!$B$28)^2+(((F4201-Hilfswerte!$B$22)/Hilfswerte!$B$23)-Hilfswerte!$B$29)^2+(((G4201-Hilfswerte!$B$24)/Hilfswerte!$B$25)-Hilfswerte!$B$30)^2),3)</f>
        <v>1.1160000000000001</v>
      </c>
      <c r="W4201" s="4">
        <f>ROUND(E4201*Hilfswerte!$B$31,0)</f>
        <v>24871</v>
      </c>
      <c r="X4201" s="4">
        <f t="shared" si="526"/>
        <v>23413</v>
      </c>
      <c r="Y4201" s="4" t="str">
        <f>IF(T4201="A - Top-Kunde","bereits Top-Kunde",IF(AND(V4201&lt;=Hilfswerte!$B$34,H4201&lt;0.5*W4201),"Hoch",IF(AND(V4201&lt;=Hilfswerte!$B$35,H4201&lt;0.7*W4201),"Mittel","Niedrig")))</f>
        <v>Mittel</v>
      </c>
      <c r="Z4201" s="4">
        <f t="shared" si="527"/>
        <v>14.1</v>
      </c>
      <c r="AA4201" s="4" t="str">
        <f>IF(J4201&gt;365,"Bereits abgewandert (Segment D)",IF(Z4201&gt;=Hilfswerte!$B$38,"Rot - akut gefaehrdet",IF(Z4201&gt;=Hilfswerte!$B$39,"Gelb - beobachten","Gruen - stabil")))</f>
        <v>Gelb - beobachten</v>
      </c>
    </row>
    <row r="4202" spans="1:27" ht="15" customHeight="1" x14ac:dyDescent="0.25">
      <c r="A4202" s="4" t="s">
        <v>4549</v>
      </c>
      <c r="B4202" s="4" t="s">
        <v>392</v>
      </c>
      <c r="C4202" s="4" t="s">
        <v>74</v>
      </c>
      <c r="D4202" s="4" t="s">
        <v>30</v>
      </c>
      <c r="E4202" s="4">
        <v>43</v>
      </c>
      <c r="F4202" s="4">
        <v>13.1</v>
      </c>
      <c r="G4202" s="4">
        <v>0.4</v>
      </c>
      <c r="H4202" s="4">
        <v>3398</v>
      </c>
      <c r="I4202" s="4">
        <v>4</v>
      </c>
      <c r="J4202" s="4">
        <v>13</v>
      </c>
      <c r="K4202" s="4">
        <v>1</v>
      </c>
      <c r="L4202" s="4">
        <v>35</v>
      </c>
      <c r="M4202" s="4">
        <v>1</v>
      </c>
      <c r="N4202" s="4">
        <v>-11.5</v>
      </c>
      <c r="O4202" s="4">
        <f t="shared" si="520"/>
        <v>5</v>
      </c>
      <c r="P4202" s="4">
        <f t="shared" si="521"/>
        <v>4</v>
      </c>
      <c r="Q4202" s="4">
        <f t="shared" si="522"/>
        <v>4</v>
      </c>
      <c r="R4202" s="4">
        <f t="shared" si="523"/>
        <v>13</v>
      </c>
      <c r="S4202" s="4">
        <f t="shared" si="524"/>
        <v>107.8</v>
      </c>
      <c r="T4202" s="4" t="str">
        <f t="shared" si="525"/>
        <v>B - Kernkunde</v>
      </c>
      <c r="U4202" s="4">
        <f>ROUND(((E4202-Hilfswerte!$B$20)/Hilfswerte!$B$21)+((F4202-Hilfswerte!$B$22)/Hilfswerte!$B$23)+((G4202-Hilfswerte!$B$24)/Hilfswerte!$B$25)+0.1*INDEX(Hilfswerte!$B$4:$B$15,MATCH(C4202,Hilfswerte!$A$4:$A$15,0)),2)</f>
        <v>-2.1800000000000002</v>
      </c>
      <c r="V4202" s="4">
        <f>ROUND(SQRT((((E4202-Hilfswerte!$B$20)/Hilfswerte!$B$21)-Hilfswerte!$B$28)^2+(((F4202-Hilfswerte!$B$22)/Hilfswerte!$B$23)-Hilfswerte!$B$29)^2+(((G4202-Hilfswerte!$B$24)/Hilfswerte!$B$25)-Hilfswerte!$B$30)^2),3)</f>
        <v>1.851</v>
      </c>
      <c r="W4202" s="4">
        <f>ROUND(E4202*Hilfswerte!$B$31,0)</f>
        <v>8838</v>
      </c>
      <c r="X4202" s="4">
        <f t="shared" si="526"/>
        <v>5440</v>
      </c>
      <c r="Y4202" s="4" t="str">
        <f>IF(T4202="A - Top-Kunde","bereits Top-Kunde",IF(AND(V4202&lt;=Hilfswerte!$B$34,H4202&lt;0.5*W4202),"Hoch",IF(AND(V4202&lt;=Hilfswerte!$B$35,H4202&lt;0.7*W4202),"Mittel","Niedrig")))</f>
        <v>Niedrig</v>
      </c>
      <c r="Z4202" s="4">
        <f t="shared" si="527"/>
        <v>15.3</v>
      </c>
      <c r="AA4202" s="4" t="str">
        <f>IF(J4202&gt;365,"Bereits abgewandert (Segment D)",IF(Z4202&gt;=Hilfswerte!$B$38,"Rot - akut gefaehrdet",IF(Z4202&gt;=Hilfswerte!$B$39,"Gelb - beobachten","Gruen - stabil")))</f>
        <v>Gelb - beobachten</v>
      </c>
    </row>
    <row r="4203" spans="1:27" ht="15" customHeight="1" x14ac:dyDescent="0.25">
      <c r="A4203" s="4" t="s">
        <v>4550</v>
      </c>
      <c r="B4203" s="4" t="s">
        <v>418</v>
      </c>
      <c r="C4203" s="4" t="s">
        <v>51</v>
      </c>
      <c r="D4203" s="4" t="s">
        <v>30</v>
      </c>
      <c r="E4203" s="4">
        <v>30</v>
      </c>
      <c r="F4203" s="4">
        <v>5.8</v>
      </c>
      <c r="G4203" s="4">
        <v>5.9</v>
      </c>
      <c r="H4203" s="4">
        <v>1732</v>
      </c>
      <c r="I4203" s="4">
        <v>4</v>
      </c>
      <c r="J4203" s="4">
        <v>19</v>
      </c>
      <c r="K4203" s="4">
        <v>0</v>
      </c>
      <c r="L4203" s="4">
        <v>17</v>
      </c>
      <c r="M4203" s="4">
        <v>1</v>
      </c>
      <c r="N4203" s="4">
        <v>8.6999999999999993</v>
      </c>
      <c r="O4203" s="4">
        <f t="shared" si="520"/>
        <v>5</v>
      </c>
      <c r="P4203" s="4">
        <f t="shared" si="521"/>
        <v>4</v>
      </c>
      <c r="Q4203" s="4">
        <f t="shared" si="522"/>
        <v>3</v>
      </c>
      <c r="R4203" s="4">
        <f t="shared" si="523"/>
        <v>12</v>
      </c>
      <c r="S4203" s="4">
        <f t="shared" si="524"/>
        <v>119.3</v>
      </c>
      <c r="T4203" s="4" t="str">
        <f t="shared" si="525"/>
        <v>B - Kernkunde</v>
      </c>
      <c r="U4203" s="4">
        <f>ROUND(((E4203-Hilfswerte!$B$20)/Hilfswerte!$B$21)+((F4203-Hilfswerte!$B$22)/Hilfswerte!$B$23)+((G4203-Hilfswerte!$B$24)/Hilfswerte!$B$25)+0.1*INDEX(Hilfswerte!$B$4:$B$15,MATCH(C4203,Hilfswerte!$A$4:$A$15,0)),2)</f>
        <v>-1.1200000000000001</v>
      </c>
      <c r="V4203" s="4">
        <f>ROUND(SQRT((((E4203-Hilfswerte!$B$20)/Hilfswerte!$B$21)-Hilfswerte!$B$28)^2+(((F4203-Hilfswerte!$B$22)/Hilfswerte!$B$23)-Hilfswerte!$B$29)^2+(((G4203-Hilfswerte!$B$24)/Hilfswerte!$B$25)-Hilfswerte!$B$30)^2),3)</f>
        <v>1.177</v>
      </c>
      <c r="W4203" s="4">
        <f>ROUND(E4203*Hilfswerte!$B$31,0)</f>
        <v>6166</v>
      </c>
      <c r="X4203" s="4">
        <f t="shared" si="526"/>
        <v>4434</v>
      </c>
      <c r="Y4203" s="4" t="str">
        <f>IF(T4203="A - Top-Kunde","bereits Top-Kunde",IF(AND(V4203&lt;=Hilfswerte!$B$34,H4203&lt;0.5*W4203),"Hoch",IF(AND(V4203&lt;=Hilfswerte!$B$35,H4203&lt;0.7*W4203),"Mittel","Niedrig")))</f>
        <v>Niedrig</v>
      </c>
      <c r="Z4203" s="4">
        <f t="shared" si="527"/>
        <v>4.4000000000000004</v>
      </c>
      <c r="AA4203" s="4" t="str">
        <f>IF(J4203&gt;365,"Bereits abgewandert (Segment D)",IF(Z4203&gt;=Hilfswerte!$B$38,"Rot - akut gefaehrdet",IF(Z4203&gt;=Hilfswerte!$B$39,"Gelb - beobachten","Gruen - stabil")))</f>
        <v>Gruen - stabil</v>
      </c>
    </row>
    <row r="4204" spans="1:27" ht="15" customHeight="1" x14ac:dyDescent="0.25">
      <c r="A4204" s="4" t="s">
        <v>4551</v>
      </c>
      <c r="B4204" s="4" t="s">
        <v>35</v>
      </c>
      <c r="C4204" s="4" t="s">
        <v>29</v>
      </c>
      <c r="D4204" s="4" t="s">
        <v>30</v>
      </c>
      <c r="E4204" s="4">
        <v>15</v>
      </c>
      <c r="F4204" s="4">
        <v>2.1</v>
      </c>
      <c r="G4204" s="4">
        <v>5.9</v>
      </c>
      <c r="H4204" s="4">
        <v>468</v>
      </c>
      <c r="I4204" s="4">
        <v>4</v>
      </c>
      <c r="J4204" s="4">
        <v>28</v>
      </c>
      <c r="K4204" s="4">
        <v>0</v>
      </c>
      <c r="L4204" s="4">
        <v>13</v>
      </c>
      <c r="M4204" s="4">
        <v>2</v>
      </c>
      <c r="N4204" s="4">
        <v>-23.8</v>
      </c>
      <c r="O4204" s="4">
        <f t="shared" si="520"/>
        <v>5</v>
      </c>
      <c r="P4204" s="4">
        <f t="shared" si="521"/>
        <v>4</v>
      </c>
      <c r="Q4204" s="4">
        <f t="shared" si="522"/>
        <v>2</v>
      </c>
      <c r="R4204" s="4">
        <f t="shared" si="523"/>
        <v>11</v>
      </c>
      <c r="S4204" s="4">
        <f t="shared" si="524"/>
        <v>94.2</v>
      </c>
      <c r="T4204" s="4" t="str">
        <f t="shared" si="525"/>
        <v>C - Entwicklungspotenzial</v>
      </c>
      <c r="U4204" s="4">
        <f>ROUND(((E4204-Hilfswerte!$B$20)/Hilfswerte!$B$21)+((F4204-Hilfswerte!$B$22)/Hilfswerte!$B$23)+((G4204-Hilfswerte!$B$24)/Hilfswerte!$B$25)+0.1*INDEX(Hilfswerte!$B$4:$B$15,MATCH(C4204,Hilfswerte!$A$4:$A$15,0)),2)</f>
        <v>-1.33</v>
      </c>
      <c r="V4204" s="4">
        <f>ROUND(SQRT((((E4204-Hilfswerte!$B$20)/Hilfswerte!$B$21)-Hilfswerte!$B$28)^2+(((F4204-Hilfswerte!$B$22)/Hilfswerte!$B$23)-Hilfswerte!$B$29)^2+(((G4204-Hilfswerte!$B$24)/Hilfswerte!$B$25)-Hilfswerte!$B$30)^2),3)</f>
        <v>1.244</v>
      </c>
      <c r="W4204" s="4">
        <f>ROUND(E4204*Hilfswerte!$B$31,0)</f>
        <v>3083</v>
      </c>
      <c r="X4204" s="4">
        <f t="shared" si="526"/>
        <v>2615</v>
      </c>
      <c r="Y4204" s="4" t="str">
        <f>IF(T4204="A - Top-Kunde","bereits Top-Kunde",IF(AND(V4204&lt;=Hilfswerte!$B$34,H4204&lt;0.5*W4204),"Hoch",IF(AND(V4204&lt;=Hilfswerte!$B$35,H4204&lt;0.7*W4204),"Mittel","Niedrig")))</f>
        <v>Niedrig</v>
      </c>
      <c r="Z4204" s="4">
        <f t="shared" si="527"/>
        <v>13.5</v>
      </c>
      <c r="AA4204" s="4" t="str">
        <f>IF(J4204&gt;365,"Bereits abgewandert (Segment D)",IF(Z4204&gt;=Hilfswerte!$B$38,"Rot - akut gefaehrdet",IF(Z4204&gt;=Hilfswerte!$B$39,"Gelb - beobachten","Gruen - stabil")))</f>
        <v>Gruen - stabil</v>
      </c>
    </row>
    <row r="4205" spans="1:27" ht="15" customHeight="1" x14ac:dyDescent="0.25">
      <c r="A4205" s="4" t="s">
        <v>4552</v>
      </c>
      <c r="B4205" s="4" t="s">
        <v>116</v>
      </c>
      <c r="C4205" s="4" t="s">
        <v>33</v>
      </c>
      <c r="D4205" s="4" t="s">
        <v>48</v>
      </c>
      <c r="E4205" s="4">
        <v>384</v>
      </c>
      <c r="F4205" s="4">
        <v>78.8</v>
      </c>
      <c r="G4205" s="4">
        <v>2.5</v>
      </c>
      <c r="H4205" s="4">
        <v>4886</v>
      </c>
      <c r="I4205" s="4">
        <v>1</v>
      </c>
      <c r="J4205" s="4">
        <v>129</v>
      </c>
      <c r="K4205" s="4">
        <v>0</v>
      </c>
      <c r="L4205" s="4">
        <v>16</v>
      </c>
      <c r="M4205" s="4">
        <v>2</v>
      </c>
      <c r="N4205" s="4">
        <v>22.6</v>
      </c>
      <c r="O4205" s="4">
        <f t="shared" si="520"/>
        <v>3</v>
      </c>
      <c r="P4205" s="4">
        <f t="shared" si="521"/>
        <v>1</v>
      </c>
      <c r="Q4205" s="4">
        <f t="shared" si="522"/>
        <v>4</v>
      </c>
      <c r="R4205" s="4">
        <f t="shared" si="523"/>
        <v>8</v>
      </c>
      <c r="S4205" s="4">
        <f t="shared" si="524"/>
        <v>86.5</v>
      </c>
      <c r="T4205" s="4" t="str">
        <f t="shared" si="525"/>
        <v>C - Entwicklungspotenzial</v>
      </c>
      <c r="U4205" s="4">
        <f>ROUND(((E4205-Hilfswerte!$B$20)/Hilfswerte!$B$21)+((F4205-Hilfswerte!$B$22)/Hilfswerte!$B$23)+((G4205-Hilfswerte!$B$24)/Hilfswerte!$B$25)+0.1*INDEX(Hilfswerte!$B$4:$B$15,MATCH(C4205,Hilfswerte!$A$4:$A$15,0)),2)</f>
        <v>0.85</v>
      </c>
      <c r="V4205" s="4">
        <f>ROUND(SQRT((((E4205-Hilfswerte!$B$20)/Hilfswerte!$B$21)-Hilfswerte!$B$28)^2+(((F4205-Hilfswerte!$B$22)/Hilfswerte!$B$23)-Hilfswerte!$B$29)^2+(((G4205-Hilfswerte!$B$24)/Hilfswerte!$B$25)-Hilfswerte!$B$30)^2),3)</f>
        <v>1.823</v>
      </c>
      <c r="W4205" s="4">
        <f>ROUND(E4205*Hilfswerte!$B$31,0)</f>
        <v>78930</v>
      </c>
      <c r="X4205" s="4">
        <f t="shared" si="526"/>
        <v>74044</v>
      </c>
      <c r="Y4205" s="4" t="str">
        <f>IF(T4205="A - Top-Kunde","bereits Top-Kunde",IF(AND(V4205&lt;=Hilfswerte!$B$34,H4205&lt;0.5*W4205),"Hoch",IF(AND(V4205&lt;=Hilfswerte!$B$35,H4205&lt;0.7*W4205),"Mittel","Niedrig")))</f>
        <v>Niedrig</v>
      </c>
      <c r="Z4205" s="4">
        <f t="shared" si="527"/>
        <v>9.6999999999999993</v>
      </c>
      <c r="AA4205" s="4" t="str">
        <f>IF(J4205&gt;365,"Bereits abgewandert (Segment D)",IF(Z4205&gt;=Hilfswerte!$B$38,"Rot - akut gefaehrdet",IF(Z4205&gt;=Hilfswerte!$B$39,"Gelb - beobachten","Gruen - stabil")))</f>
        <v>Gruen - stabil</v>
      </c>
    </row>
    <row r="4206" spans="1:27" ht="15" customHeight="1" x14ac:dyDescent="0.25">
      <c r="A4206" s="4" t="s">
        <v>4553</v>
      </c>
      <c r="B4206" s="4" t="s">
        <v>1315</v>
      </c>
      <c r="C4206" s="4" t="s">
        <v>59</v>
      </c>
      <c r="D4206" s="4" t="s">
        <v>56</v>
      </c>
      <c r="E4206" s="4">
        <v>363</v>
      </c>
      <c r="F4206" s="4">
        <v>59.1</v>
      </c>
      <c r="G4206" s="4">
        <v>16.2</v>
      </c>
      <c r="H4206" s="4">
        <v>172354</v>
      </c>
      <c r="I4206" s="4">
        <v>2</v>
      </c>
      <c r="J4206" s="4">
        <v>173</v>
      </c>
      <c r="K4206" s="4">
        <v>0</v>
      </c>
      <c r="L4206" s="4">
        <v>-6</v>
      </c>
      <c r="M4206" s="4">
        <v>3</v>
      </c>
      <c r="N4206" s="4">
        <v>25.4</v>
      </c>
      <c r="O4206" s="4">
        <f t="shared" si="520"/>
        <v>3</v>
      </c>
      <c r="P4206" s="4">
        <f t="shared" si="521"/>
        <v>2</v>
      </c>
      <c r="Q4206" s="4">
        <f t="shared" si="522"/>
        <v>5</v>
      </c>
      <c r="R4206" s="4">
        <f t="shared" si="523"/>
        <v>10</v>
      </c>
      <c r="S4206" s="4">
        <f t="shared" si="524"/>
        <v>112.7</v>
      </c>
      <c r="T4206" s="4" t="str">
        <f t="shared" si="525"/>
        <v>B - Kernkunde</v>
      </c>
      <c r="U4206" s="4">
        <f>ROUND(((E4206-Hilfswerte!$B$20)/Hilfswerte!$B$21)+((F4206-Hilfswerte!$B$22)/Hilfswerte!$B$23)+((G4206-Hilfswerte!$B$24)/Hilfswerte!$B$25)+0.1*INDEX(Hilfswerte!$B$4:$B$15,MATCH(C4206,Hilfswerte!$A$4:$A$15,0)),2)</f>
        <v>2.48</v>
      </c>
      <c r="V4206" s="4">
        <f>ROUND(SQRT((((E4206-Hilfswerte!$B$20)/Hilfswerte!$B$21)-Hilfswerte!$B$28)^2+(((F4206-Hilfswerte!$B$22)/Hilfswerte!$B$23)-Hilfswerte!$B$29)^2+(((G4206-Hilfswerte!$B$24)/Hilfswerte!$B$25)-Hilfswerte!$B$30)^2),3)</f>
        <v>1.216</v>
      </c>
      <c r="W4206" s="4">
        <f>ROUND(E4206*Hilfswerte!$B$31,0)</f>
        <v>74613</v>
      </c>
      <c r="X4206" s="4">
        <f t="shared" si="526"/>
        <v>0</v>
      </c>
      <c r="Y4206" s="4" t="str">
        <f>IF(T4206="A - Top-Kunde","bereits Top-Kunde",IF(AND(V4206&lt;=Hilfswerte!$B$34,H4206&lt;0.5*W4206),"Hoch",IF(AND(V4206&lt;=Hilfswerte!$B$35,H4206&lt;0.7*W4206),"Mittel","Niedrig")))</f>
        <v>Niedrig</v>
      </c>
      <c r="Z4206" s="4">
        <f t="shared" si="527"/>
        <v>8.6999999999999993</v>
      </c>
      <c r="AA4206" s="4" t="str">
        <f>IF(J4206&gt;365,"Bereits abgewandert (Segment D)",IF(Z4206&gt;=Hilfswerte!$B$38,"Rot - akut gefaehrdet",IF(Z4206&gt;=Hilfswerte!$B$39,"Gelb - beobachten","Gruen - stabil")))</f>
        <v>Gruen - stabil</v>
      </c>
    </row>
    <row r="4207" spans="1:27" ht="15" customHeight="1" x14ac:dyDescent="0.25">
      <c r="A4207" s="4" t="s">
        <v>4554</v>
      </c>
      <c r="B4207" s="4" t="s">
        <v>381</v>
      </c>
      <c r="C4207" s="4" t="s">
        <v>47</v>
      </c>
      <c r="D4207" s="4" t="s">
        <v>48</v>
      </c>
      <c r="E4207" s="4">
        <v>29</v>
      </c>
      <c r="F4207" s="4">
        <v>8.1999999999999993</v>
      </c>
      <c r="G4207" s="4">
        <v>20.7</v>
      </c>
      <c r="H4207" s="4">
        <v>3428</v>
      </c>
      <c r="I4207" s="4">
        <v>2</v>
      </c>
      <c r="J4207" s="4">
        <v>234</v>
      </c>
      <c r="K4207" s="4">
        <v>1</v>
      </c>
      <c r="L4207" s="4">
        <v>23</v>
      </c>
      <c r="M4207" s="4">
        <v>3</v>
      </c>
      <c r="N4207" s="4">
        <v>37.700000000000003</v>
      </c>
      <c r="O4207" s="4">
        <f t="shared" si="520"/>
        <v>2</v>
      </c>
      <c r="P4207" s="4">
        <f t="shared" si="521"/>
        <v>2</v>
      </c>
      <c r="Q4207" s="4">
        <f t="shared" si="522"/>
        <v>4</v>
      </c>
      <c r="R4207" s="4">
        <f t="shared" si="523"/>
        <v>8</v>
      </c>
      <c r="S4207" s="4">
        <f t="shared" si="524"/>
        <v>86</v>
      </c>
      <c r="T4207" s="4" t="str">
        <f t="shared" si="525"/>
        <v>C - Entwicklungspotenzial</v>
      </c>
      <c r="U4207" s="4">
        <f>ROUND(((E4207-Hilfswerte!$B$20)/Hilfswerte!$B$21)+((F4207-Hilfswerte!$B$22)/Hilfswerte!$B$23)+((G4207-Hilfswerte!$B$24)/Hilfswerte!$B$25)+0.1*INDEX(Hilfswerte!$B$4:$B$15,MATCH(C4207,Hilfswerte!$A$4:$A$15,0)),2)</f>
        <v>1</v>
      </c>
      <c r="V4207" s="4">
        <f>ROUND(SQRT((((E4207-Hilfswerte!$B$20)/Hilfswerte!$B$21)-Hilfswerte!$B$28)^2+(((F4207-Hilfswerte!$B$22)/Hilfswerte!$B$23)-Hilfswerte!$B$29)^2+(((G4207-Hilfswerte!$B$24)/Hilfswerte!$B$25)-Hilfswerte!$B$30)^2),3)</f>
        <v>1.704</v>
      </c>
      <c r="W4207" s="4">
        <f>ROUND(E4207*Hilfswerte!$B$31,0)</f>
        <v>5961</v>
      </c>
      <c r="X4207" s="4">
        <f t="shared" si="526"/>
        <v>2533</v>
      </c>
      <c r="Y4207" s="4" t="str">
        <f>IF(T4207="A - Top-Kunde","bereits Top-Kunde",IF(AND(V4207&lt;=Hilfswerte!$B$34,H4207&lt;0.5*W4207),"Hoch",IF(AND(V4207&lt;=Hilfswerte!$B$35,H4207&lt;0.7*W4207),"Mittel","Niedrig")))</f>
        <v>Niedrig</v>
      </c>
      <c r="Z4207" s="4">
        <f t="shared" si="527"/>
        <v>19.3</v>
      </c>
      <c r="AA4207" s="4" t="str">
        <f>IF(J4207&gt;365,"Bereits abgewandert (Segment D)",IF(Z4207&gt;=Hilfswerte!$B$38,"Rot - akut gefaehrdet",IF(Z4207&gt;=Hilfswerte!$B$39,"Gelb - beobachten","Gruen - stabil")))</f>
        <v>Gelb - beobachten</v>
      </c>
    </row>
    <row r="4208" spans="1:27" ht="15" customHeight="1" x14ac:dyDescent="0.25">
      <c r="A4208" s="4" t="s">
        <v>4555</v>
      </c>
      <c r="B4208" s="4" t="s">
        <v>617</v>
      </c>
      <c r="C4208" s="4" t="s">
        <v>84</v>
      </c>
      <c r="D4208" s="4" t="s">
        <v>30</v>
      </c>
      <c r="E4208" s="4">
        <v>50</v>
      </c>
      <c r="F4208" s="4">
        <v>11.1</v>
      </c>
      <c r="G4208" s="4">
        <v>7.1</v>
      </c>
      <c r="H4208" s="4">
        <v>1275</v>
      </c>
      <c r="I4208" s="4">
        <v>1</v>
      </c>
      <c r="J4208" s="4">
        <v>54</v>
      </c>
      <c r="K4208" s="4">
        <v>0</v>
      </c>
      <c r="L4208" s="4">
        <v>2</v>
      </c>
      <c r="M4208" s="4">
        <v>5</v>
      </c>
      <c r="N4208" s="4">
        <v>-19.7</v>
      </c>
      <c r="O4208" s="4">
        <f t="shared" si="520"/>
        <v>4</v>
      </c>
      <c r="P4208" s="4">
        <f t="shared" si="521"/>
        <v>1</v>
      </c>
      <c r="Q4208" s="4">
        <f t="shared" si="522"/>
        <v>3</v>
      </c>
      <c r="R4208" s="4">
        <f t="shared" si="523"/>
        <v>8</v>
      </c>
      <c r="S4208" s="4">
        <f t="shared" si="524"/>
        <v>69.599999999999994</v>
      </c>
      <c r="T4208" s="4" t="str">
        <f t="shared" si="525"/>
        <v>C - Entwicklungspotenzial</v>
      </c>
      <c r="U4208" s="4">
        <f>ROUND(((E4208-Hilfswerte!$B$20)/Hilfswerte!$B$21)+((F4208-Hilfswerte!$B$22)/Hilfswerte!$B$23)+((G4208-Hilfswerte!$B$24)/Hilfswerte!$B$25)+0.1*INDEX(Hilfswerte!$B$4:$B$15,MATCH(C4208,Hilfswerte!$A$4:$A$15,0)),2)</f>
        <v>-1.0900000000000001</v>
      </c>
      <c r="V4208" s="4">
        <f>ROUND(SQRT((((E4208-Hilfswerte!$B$20)/Hilfswerte!$B$21)-Hilfswerte!$B$28)^2+(((F4208-Hilfswerte!$B$22)/Hilfswerte!$B$23)-Hilfswerte!$B$29)^2+(((G4208-Hilfswerte!$B$24)/Hilfswerte!$B$25)-Hilfswerte!$B$30)^2),3)</f>
        <v>0.95199999999999996</v>
      </c>
      <c r="W4208" s="4">
        <f>ROUND(E4208*Hilfswerte!$B$31,0)</f>
        <v>10277</v>
      </c>
      <c r="X4208" s="4">
        <f t="shared" si="526"/>
        <v>9002</v>
      </c>
      <c r="Y4208" s="4" t="str">
        <f>IF(T4208="A - Top-Kunde","bereits Top-Kunde",IF(AND(V4208&lt;=Hilfswerte!$B$34,H4208&lt;0.5*W4208),"Hoch",IF(AND(V4208&lt;=Hilfswerte!$B$35,H4208&lt;0.7*W4208),"Mittel","Niedrig")))</f>
        <v>Mittel</v>
      </c>
      <c r="Z4208" s="4">
        <f t="shared" si="527"/>
        <v>11</v>
      </c>
      <c r="AA4208" s="4" t="str">
        <f>IF(J4208&gt;365,"Bereits abgewandert (Segment D)",IF(Z4208&gt;=Hilfswerte!$B$38,"Rot - akut gefaehrdet",IF(Z4208&gt;=Hilfswerte!$B$39,"Gelb - beobachten","Gruen - stabil")))</f>
        <v>Gruen - stabil</v>
      </c>
    </row>
    <row r="4209" spans="1:27" ht="15" customHeight="1" x14ac:dyDescent="0.25">
      <c r="A4209" s="4" t="s">
        <v>4556</v>
      </c>
      <c r="B4209" s="4" t="s">
        <v>238</v>
      </c>
      <c r="C4209" s="4" t="s">
        <v>55</v>
      </c>
      <c r="D4209" s="4" t="s">
        <v>30</v>
      </c>
      <c r="E4209" s="4">
        <v>50</v>
      </c>
      <c r="F4209" s="4">
        <v>9.4</v>
      </c>
      <c r="G4209" s="4">
        <v>5.9</v>
      </c>
      <c r="H4209" s="4">
        <v>0</v>
      </c>
      <c r="I4209" s="4">
        <v>0</v>
      </c>
      <c r="J4209" s="4">
        <v>382</v>
      </c>
      <c r="K4209" s="4">
        <v>0</v>
      </c>
      <c r="L4209" s="4">
        <v>0</v>
      </c>
      <c r="M4209" s="4">
        <v>0</v>
      </c>
      <c r="N4209" s="4">
        <v>-51.3</v>
      </c>
      <c r="O4209" s="4">
        <f t="shared" si="520"/>
        <v>1</v>
      </c>
      <c r="P4209" s="4">
        <f t="shared" si="521"/>
        <v>1</v>
      </c>
      <c r="Q4209" s="4">
        <f t="shared" si="522"/>
        <v>1</v>
      </c>
      <c r="R4209" s="4">
        <f t="shared" si="523"/>
        <v>3</v>
      </c>
      <c r="S4209" s="4">
        <f t="shared" si="524"/>
        <v>4.4000000000000004</v>
      </c>
      <c r="T4209" s="4" t="str">
        <f t="shared" si="525"/>
        <v>D - Abwanderungsrisiko</v>
      </c>
      <c r="U4209" s="4">
        <f>ROUND(((E4209-Hilfswerte!$B$20)/Hilfswerte!$B$21)+((F4209-Hilfswerte!$B$22)/Hilfswerte!$B$23)+((G4209-Hilfswerte!$B$24)/Hilfswerte!$B$25)+0.1*INDEX(Hilfswerte!$B$4:$B$15,MATCH(C4209,Hilfswerte!$A$4:$A$15,0)),2)</f>
        <v>-1.03</v>
      </c>
      <c r="V4209" s="4">
        <f>ROUND(SQRT((((E4209-Hilfswerte!$B$20)/Hilfswerte!$B$21)-Hilfswerte!$B$28)^2+(((F4209-Hilfswerte!$B$22)/Hilfswerte!$B$23)-Hilfswerte!$B$29)^2+(((G4209-Hilfswerte!$B$24)/Hilfswerte!$B$25)-Hilfswerte!$B$30)^2),3)</f>
        <v>1.1060000000000001</v>
      </c>
      <c r="W4209" s="4">
        <f>ROUND(E4209*Hilfswerte!$B$31,0)</f>
        <v>10277</v>
      </c>
      <c r="X4209" s="4">
        <f t="shared" si="526"/>
        <v>10277</v>
      </c>
      <c r="Y4209" s="4" t="str">
        <f>IF(T4209="A - Top-Kunde","bereits Top-Kunde",IF(AND(V4209&lt;=Hilfswerte!$B$34,H4209&lt;0.5*W4209),"Hoch",IF(AND(V4209&lt;=Hilfswerte!$B$35,H4209&lt;0.7*W4209),"Mittel","Niedrig")))</f>
        <v>Mittel</v>
      </c>
      <c r="Z4209" s="4">
        <f t="shared" si="527"/>
        <v>39.6</v>
      </c>
      <c r="AA4209" s="4" t="str">
        <f>IF(J4209&gt;365,"Bereits abgewandert (Segment D)",IF(Z4209&gt;=Hilfswerte!$B$38,"Rot - akut gefaehrdet",IF(Z4209&gt;=Hilfswerte!$B$39,"Gelb - beobachten","Gruen - stabil")))</f>
        <v>Bereits abgewandert (Segment D)</v>
      </c>
    </row>
    <row r="4210" spans="1:27" ht="15" customHeight="1" x14ac:dyDescent="0.25">
      <c r="A4210" s="4" t="s">
        <v>4557</v>
      </c>
      <c r="B4210" s="4" t="s">
        <v>92</v>
      </c>
      <c r="C4210" s="4" t="s">
        <v>59</v>
      </c>
      <c r="D4210" s="4" t="s">
        <v>30</v>
      </c>
      <c r="E4210" s="4">
        <v>50</v>
      </c>
      <c r="F4210" s="4">
        <v>11.6</v>
      </c>
      <c r="G4210" s="4">
        <v>2.2000000000000002</v>
      </c>
      <c r="H4210" s="4">
        <v>10746</v>
      </c>
      <c r="I4210" s="4">
        <v>1</v>
      </c>
      <c r="J4210" s="4">
        <v>50</v>
      </c>
      <c r="K4210" s="4">
        <v>1</v>
      </c>
      <c r="L4210" s="4">
        <v>28</v>
      </c>
      <c r="M4210" s="4">
        <v>5</v>
      </c>
      <c r="N4210" s="4">
        <v>20.7</v>
      </c>
      <c r="O4210" s="4">
        <f t="shared" si="520"/>
        <v>4</v>
      </c>
      <c r="P4210" s="4">
        <f t="shared" si="521"/>
        <v>1</v>
      </c>
      <c r="Q4210" s="4">
        <f t="shared" si="522"/>
        <v>5</v>
      </c>
      <c r="R4210" s="4">
        <f t="shared" si="523"/>
        <v>10</v>
      </c>
      <c r="S4210" s="4">
        <f t="shared" si="524"/>
        <v>96</v>
      </c>
      <c r="T4210" s="4" t="str">
        <f t="shared" si="525"/>
        <v>C - Entwicklungspotenzial</v>
      </c>
      <c r="U4210" s="4">
        <f>ROUND(((E4210-Hilfswerte!$B$20)/Hilfswerte!$B$21)+((F4210-Hilfswerte!$B$22)/Hilfswerte!$B$23)+((G4210-Hilfswerte!$B$24)/Hilfswerte!$B$25)+0.1*INDEX(Hilfswerte!$B$4:$B$15,MATCH(C4210,Hilfswerte!$A$4:$A$15,0)),2)</f>
        <v>-1.94</v>
      </c>
      <c r="V4210" s="4">
        <f>ROUND(SQRT((((E4210-Hilfswerte!$B$20)/Hilfswerte!$B$21)-Hilfswerte!$B$28)^2+(((F4210-Hilfswerte!$B$22)/Hilfswerte!$B$23)-Hilfswerte!$B$29)^2+(((G4210-Hilfswerte!$B$24)/Hilfswerte!$B$25)-Hilfswerte!$B$30)^2),3)</f>
        <v>1.587</v>
      </c>
      <c r="W4210" s="4">
        <f>ROUND(E4210*Hilfswerte!$B$31,0)</f>
        <v>10277</v>
      </c>
      <c r="X4210" s="4">
        <f t="shared" si="526"/>
        <v>0</v>
      </c>
      <c r="Y4210" s="4" t="str">
        <f>IF(T4210="A - Top-Kunde","bereits Top-Kunde",IF(AND(V4210&lt;=Hilfswerte!$B$34,H4210&lt;0.5*W4210),"Hoch",IF(AND(V4210&lt;=Hilfswerte!$B$35,H4210&lt;0.7*W4210),"Mittel","Niedrig")))</f>
        <v>Niedrig</v>
      </c>
      <c r="Z4210" s="4">
        <f t="shared" si="527"/>
        <v>11.1</v>
      </c>
      <c r="AA4210" s="4" t="str">
        <f>IF(J4210&gt;365,"Bereits abgewandert (Segment D)",IF(Z4210&gt;=Hilfswerte!$B$38,"Rot - akut gefaehrdet",IF(Z4210&gt;=Hilfswerte!$B$39,"Gelb - beobachten","Gruen - stabil")))</f>
        <v>Gruen - stabil</v>
      </c>
    </row>
    <row r="4211" spans="1:27" ht="15" customHeight="1" x14ac:dyDescent="0.25">
      <c r="A4211" s="4" t="s">
        <v>4558</v>
      </c>
      <c r="B4211" s="4" t="s">
        <v>279</v>
      </c>
      <c r="C4211" s="4" t="s">
        <v>51</v>
      </c>
      <c r="D4211" s="4" t="s">
        <v>52</v>
      </c>
      <c r="E4211" s="4">
        <v>12</v>
      </c>
      <c r="F4211" s="4">
        <v>1.9</v>
      </c>
      <c r="G4211" s="4">
        <v>3.4</v>
      </c>
      <c r="H4211" s="4">
        <v>2260</v>
      </c>
      <c r="I4211" s="4">
        <v>2</v>
      </c>
      <c r="J4211" s="4">
        <v>119</v>
      </c>
      <c r="K4211" s="4">
        <v>1</v>
      </c>
      <c r="L4211" s="4">
        <v>10</v>
      </c>
      <c r="M4211" s="4">
        <v>2</v>
      </c>
      <c r="N4211" s="4">
        <v>36.700000000000003</v>
      </c>
      <c r="O4211" s="4">
        <f t="shared" si="520"/>
        <v>3</v>
      </c>
      <c r="P4211" s="4">
        <f t="shared" si="521"/>
        <v>2</v>
      </c>
      <c r="Q4211" s="4">
        <f t="shared" si="522"/>
        <v>3</v>
      </c>
      <c r="R4211" s="4">
        <f t="shared" si="523"/>
        <v>8</v>
      </c>
      <c r="S4211" s="4">
        <f t="shared" si="524"/>
        <v>89.4</v>
      </c>
      <c r="T4211" s="4" t="str">
        <f t="shared" si="525"/>
        <v>C - Entwicklungspotenzial</v>
      </c>
      <c r="U4211" s="4">
        <f>ROUND(((E4211-Hilfswerte!$B$20)/Hilfswerte!$B$21)+((F4211-Hilfswerte!$B$22)/Hilfswerte!$B$23)+((G4211-Hilfswerte!$B$24)/Hilfswerte!$B$25)+0.1*INDEX(Hilfswerte!$B$4:$B$15,MATCH(C4211,Hilfswerte!$A$4:$A$15,0)),2)</f>
        <v>-1.67</v>
      </c>
      <c r="V4211" s="4">
        <f>ROUND(SQRT((((E4211-Hilfswerte!$B$20)/Hilfswerte!$B$21)-Hilfswerte!$B$28)^2+(((F4211-Hilfswerte!$B$22)/Hilfswerte!$B$23)-Hilfswerte!$B$29)^2+(((G4211-Hilfswerte!$B$24)/Hilfswerte!$B$25)-Hilfswerte!$B$30)^2),3)</f>
        <v>1.548</v>
      </c>
      <c r="W4211" s="4">
        <f>ROUND(E4211*Hilfswerte!$B$31,0)</f>
        <v>2467</v>
      </c>
      <c r="X4211" s="4">
        <f t="shared" si="526"/>
        <v>207</v>
      </c>
      <c r="Y4211" s="4" t="str">
        <f>IF(T4211="A - Top-Kunde","bereits Top-Kunde",IF(AND(V4211&lt;=Hilfswerte!$B$34,H4211&lt;0.5*W4211),"Hoch",IF(AND(V4211&lt;=Hilfswerte!$B$35,H4211&lt;0.7*W4211),"Mittel","Niedrig")))</f>
        <v>Niedrig</v>
      </c>
      <c r="Z4211" s="4">
        <f t="shared" si="527"/>
        <v>11</v>
      </c>
      <c r="AA4211" s="4" t="str">
        <f>IF(J4211&gt;365,"Bereits abgewandert (Segment D)",IF(Z4211&gt;=Hilfswerte!$B$38,"Rot - akut gefaehrdet",IF(Z4211&gt;=Hilfswerte!$B$39,"Gelb - beobachten","Gruen - stabil")))</f>
        <v>Gruen - stabil</v>
      </c>
    </row>
    <row r="4212" spans="1:27" ht="15" customHeight="1" x14ac:dyDescent="0.25">
      <c r="A4212" s="4" t="s">
        <v>4559</v>
      </c>
      <c r="B4212" s="4" t="s">
        <v>543</v>
      </c>
      <c r="C4212" s="4" t="s">
        <v>89</v>
      </c>
      <c r="D4212" s="4" t="s">
        <v>93</v>
      </c>
      <c r="E4212" s="4">
        <v>20</v>
      </c>
      <c r="F4212" s="4">
        <v>4.7</v>
      </c>
      <c r="G4212" s="4">
        <v>7.8</v>
      </c>
      <c r="H4212" s="4">
        <v>2388</v>
      </c>
      <c r="I4212" s="4">
        <v>2</v>
      </c>
      <c r="J4212" s="4">
        <v>143</v>
      </c>
      <c r="K4212" s="4">
        <v>0</v>
      </c>
      <c r="L4212" s="4">
        <v>5</v>
      </c>
      <c r="M4212" s="4">
        <v>4</v>
      </c>
      <c r="N4212" s="4">
        <v>-2.5</v>
      </c>
      <c r="O4212" s="4">
        <f t="shared" si="520"/>
        <v>3</v>
      </c>
      <c r="P4212" s="4">
        <f t="shared" si="521"/>
        <v>2</v>
      </c>
      <c r="Q4212" s="4">
        <f t="shared" si="522"/>
        <v>3</v>
      </c>
      <c r="R4212" s="4">
        <f t="shared" si="523"/>
        <v>8</v>
      </c>
      <c r="S4212" s="4">
        <f t="shared" si="524"/>
        <v>77.3</v>
      </c>
      <c r="T4212" s="4" t="str">
        <f t="shared" si="525"/>
        <v>C - Entwicklungspotenzial</v>
      </c>
      <c r="U4212" s="4">
        <f>ROUND(((E4212-Hilfswerte!$B$20)/Hilfswerte!$B$21)+((F4212-Hilfswerte!$B$22)/Hilfswerte!$B$23)+((G4212-Hilfswerte!$B$24)/Hilfswerte!$B$25)+0.1*INDEX(Hilfswerte!$B$4:$B$15,MATCH(C4212,Hilfswerte!$A$4:$A$15,0)),2)</f>
        <v>-0.94</v>
      </c>
      <c r="V4212" s="4">
        <f>ROUND(SQRT((((E4212-Hilfswerte!$B$20)/Hilfswerte!$B$21)-Hilfswerte!$B$28)^2+(((F4212-Hilfswerte!$B$22)/Hilfswerte!$B$23)-Hilfswerte!$B$29)^2+(((G4212-Hilfswerte!$B$24)/Hilfswerte!$B$25)-Hilfswerte!$B$30)^2),3)</f>
        <v>1.0209999999999999</v>
      </c>
      <c r="W4212" s="4">
        <f>ROUND(E4212*Hilfswerte!$B$31,0)</f>
        <v>4111</v>
      </c>
      <c r="X4212" s="4">
        <f t="shared" si="526"/>
        <v>1723</v>
      </c>
      <c r="Y4212" s="4" t="str">
        <f>IF(T4212="A - Top-Kunde","bereits Top-Kunde",IF(AND(V4212&lt;=Hilfswerte!$B$34,H4212&lt;0.5*W4212),"Hoch",IF(AND(V4212&lt;=Hilfswerte!$B$35,H4212&lt;0.7*W4212),"Mittel","Niedrig")))</f>
        <v>Mittel</v>
      </c>
      <c r="Z4212" s="4">
        <f t="shared" si="527"/>
        <v>9.1999999999999993</v>
      </c>
      <c r="AA4212" s="4" t="str">
        <f>IF(J4212&gt;365,"Bereits abgewandert (Segment D)",IF(Z4212&gt;=Hilfswerte!$B$38,"Rot - akut gefaehrdet",IF(Z4212&gt;=Hilfswerte!$B$39,"Gelb - beobachten","Gruen - stabil")))</f>
        <v>Gruen - stabil</v>
      </c>
    </row>
    <row r="4213" spans="1:27" ht="15" customHeight="1" x14ac:dyDescent="0.25">
      <c r="A4213" s="4" t="s">
        <v>4560</v>
      </c>
      <c r="B4213" s="4" t="s">
        <v>99</v>
      </c>
      <c r="C4213" s="4" t="s">
        <v>62</v>
      </c>
      <c r="D4213" s="4" t="s">
        <v>106</v>
      </c>
      <c r="E4213" s="4">
        <v>213</v>
      </c>
      <c r="F4213" s="4">
        <v>63.3</v>
      </c>
      <c r="G4213" s="4">
        <v>8.8000000000000007</v>
      </c>
      <c r="H4213" s="4">
        <v>15784</v>
      </c>
      <c r="I4213" s="4">
        <v>2</v>
      </c>
      <c r="J4213" s="4">
        <v>171</v>
      </c>
      <c r="K4213" s="4">
        <v>0</v>
      </c>
      <c r="L4213" s="4">
        <v>5</v>
      </c>
      <c r="M4213" s="4">
        <v>3</v>
      </c>
      <c r="N4213" s="4">
        <v>-2.2999999999999998</v>
      </c>
      <c r="O4213" s="4">
        <f t="shared" si="520"/>
        <v>3</v>
      </c>
      <c r="P4213" s="4">
        <f t="shared" si="521"/>
        <v>2</v>
      </c>
      <c r="Q4213" s="4">
        <f t="shared" si="522"/>
        <v>5</v>
      </c>
      <c r="R4213" s="4">
        <f t="shared" si="523"/>
        <v>10</v>
      </c>
      <c r="S4213" s="4">
        <f t="shared" si="524"/>
        <v>97.4</v>
      </c>
      <c r="T4213" s="4" t="str">
        <f t="shared" si="525"/>
        <v>C - Entwicklungspotenzial</v>
      </c>
      <c r="U4213" s="4">
        <f>ROUND(((E4213-Hilfswerte!$B$20)/Hilfswerte!$B$21)+((F4213-Hilfswerte!$B$22)/Hilfswerte!$B$23)+((G4213-Hilfswerte!$B$24)/Hilfswerte!$B$25)+0.1*INDEX(Hilfswerte!$B$4:$B$15,MATCH(C4213,Hilfswerte!$A$4:$A$15,0)),2)</f>
        <v>1.23</v>
      </c>
      <c r="V4213" s="4">
        <f>ROUND(SQRT((((E4213-Hilfswerte!$B$20)/Hilfswerte!$B$21)-Hilfswerte!$B$28)^2+(((F4213-Hilfswerte!$B$22)/Hilfswerte!$B$23)-Hilfswerte!$B$29)^2+(((G4213-Hilfswerte!$B$24)/Hilfswerte!$B$25)-Hilfswerte!$B$30)^2),3)</f>
        <v>0.63100000000000001</v>
      </c>
      <c r="W4213" s="4">
        <f>ROUND(E4213*Hilfswerte!$B$31,0)</f>
        <v>43781</v>
      </c>
      <c r="X4213" s="4">
        <f t="shared" si="526"/>
        <v>27997</v>
      </c>
      <c r="Y4213" s="4" t="str">
        <f>IF(T4213="A - Top-Kunde","bereits Top-Kunde",IF(AND(V4213&lt;=Hilfswerte!$B$34,H4213&lt;0.5*W4213),"Hoch",IF(AND(V4213&lt;=Hilfswerte!$B$35,H4213&lt;0.7*W4213),"Mittel","Niedrig")))</f>
        <v>Hoch</v>
      </c>
      <c r="Z4213" s="4">
        <f t="shared" si="527"/>
        <v>10.5</v>
      </c>
      <c r="AA4213" s="4" t="str">
        <f>IF(J4213&gt;365,"Bereits abgewandert (Segment D)",IF(Z4213&gt;=Hilfswerte!$B$38,"Rot - akut gefaehrdet",IF(Z4213&gt;=Hilfswerte!$B$39,"Gelb - beobachten","Gruen - stabil")))</f>
        <v>Gruen - stabil</v>
      </c>
    </row>
    <row r="4214" spans="1:27" ht="15" customHeight="1" x14ac:dyDescent="0.25">
      <c r="A4214" s="4" t="s">
        <v>4561</v>
      </c>
      <c r="B4214" s="4" t="s">
        <v>585</v>
      </c>
      <c r="C4214" s="4" t="s">
        <v>47</v>
      </c>
      <c r="D4214" s="4" t="s">
        <v>117</v>
      </c>
      <c r="E4214" s="4">
        <v>477</v>
      </c>
      <c r="F4214" s="4">
        <v>107.7</v>
      </c>
      <c r="G4214" s="4">
        <v>6.4</v>
      </c>
      <c r="H4214" s="4">
        <v>34044</v>
      </c>
      <c r="I4214" s="4">
        <v>3</v>
      </c>
      <c r="J4214" s="4">
        <v>141</v>
      </c>
      <c r="K4214" s="4">
        <v>1</v>
      </c>
      <c r="L4214" s="4">
        <v>25</v>
      </c>
      <c r="M4214" s="4">
        <v>1</v>
      </c>
      <c r="N4214" s="4">
        <v>-9.6</v>
      </c>
      <c r="O4214" s="4">
        <f t="shared" si="520"/>
        <v>3</v>
      </c>
      <c r="P4214" s="4">
        <f t="shared" si="521"/>
        <v>3</v>
      </c>
      <c r="Q4214" s="4">
        <f t="shared" si="522"/>
        <v>5</v>
      </c>
      <c r="R4214" s="4">
        <f t="shared" si="523"/>
        <v>11</v>
      </c>
      <c r="S4214" s="4">
        <f t="shared" si="524"/>
        <v>91.7</v>
      </c>
      <c r="T4214" s="4" t="str">
        <f t="shared" si="525"/>
        <v>C - Entwicklungspotenzial</v>
      </c>
      <c r="U4214" s="4">
        <f>ROUND(((E4214-Hilfswerte!$B$20)/Hilfswerte!$B$21)+((F4214-Hilfswerte!$B$22)/Hilfswerte!$B$23)+((G4214-Hilfswerte!$B$24)/Hilfswerte!$B$25)+0.1*INDEX(Hilfswerte!$B$4:$B$15,MATCH(C4214,Hilfswerte!$A$4:$A$15,0)),2)</f>
        <v>2.44</v>
      </c>
      <c r="V4214" s="4">
        <f>ROUND(SQRT((((E4214-Hilfswerte!$B$20)/Hilfswerte!$B$21)-Hilfswerte!$B$28)^2+(((F4214-Hilfswerte!$B$22)/Hilfswerte!$B$23)-Hilfswerte!$B$29)^2+(((G4214-Hilfswerte!$B$24)/Hilfswerte!$B$25)-Hilfswerte!$B$30)^2),3)</f>
        <v>1.984</v>
      </c>
      <c r="W4214" s="4">
        <f>ROUND(E4214*Hilfswerte!$B$31,0)</f>
        <v>98046</v>
      </c>
      <c r="X4214" s="4">
        <f t="shared" si="526"/>
        <v>64002</v>
      </c>
      <c r="Y4214" s="4" t="str">
        <f>IF(T4214="A - Top-Kunde","bereits Top-Kunde",IF(AND(V4214&lt;=Hilfswerte!$B$34,H4214&lt;0.5*W4214),"Hoch",IF(AND(V4214&lt;=Hilfswerte!$B$35,H4214&lt;0.7*W4214),"Mittel","Niedrig")))</f>
        <v>Niedrig</v>
      </c>
      <c r="Z4214" s="4">
        <f t="shared" si="527"/>
        <v>18.899999999999999</v>
      </c>
      <c r="AA4214" s="4" t="str">
        <f>IF(J4214&gt;365,"Bereits abgewandert (Segment D)",IF(Z4214&gt;=Hilfswerte!$B$38,"Rot - akut gefaehrdet",IF(Z4214&gt;=Hilfswerte!$B$39,"Gelb - beobachten","Gruen - stabil")))</f>
        <v>Gelb - beobachten</v>
      </c>
    </row>
    <row r="4215" spans="1:27" ht="15" customHeight="1" x14ac:dyDescent="0.25">
      <c r="A4215" s="4" t="s">
        <v>4562</v>
      </c>
      <c r="B4215" s="4" t="s">
        <v>625</v>
      </c>
      <c r="C4215" s="4" t="s">
        <v>47</v>
      </c>
      <c r="D4215" s="4" t="s">
        <v>30</v>
      </c>
      <c r="E4215" s="4">
        <v>597</v>
      </c>
      <c r="F4215" s="4">
        <v>147.1</v>
      </c>
      <c r="G4215" s="4">
        <v>3.8</v>
      </c>
      <c r="H4215" s="4">
        <v>11198</v>
      </c>
      <c r="I4215" s="4">
        <v>1</v>
      </c>
      <c r="J4215" s="4">
        <v>139</v>
      </c>
      <c r="K4215" s="4">
        <v>0</v>
      </c>
      <c r="L4215" s="4">
        <v>-3</v>
      </c>
      <c r="M4215" s="4">
        <v>2</v>
      </c>
      <c r="N4215" s="4">
        <v>9.6999999999999993</v>
      </c>
      <c r="O4215" s="4">
        <f t="shared" si="520"/>
        <v>3</v>
      </c>
      <c r="P4215" s="4">
        <f t="shared" si="521"/>
        <v>1</v>
      </c>
      <c r="Q4215" s="4">
        <f t="shared" si="522"/>
        <v>5</v>
      </c>
      <c r="R4215" s="4">
        <f t="shared" si="523"/>
        <v>9</v>
      </c>
      <c r="S4215" s="4">
        <f t="shared" si="524"/>
        <v>94.9</v>
      </c>
      <c r="T4215" s="4" t="str">
        <f t="shared" si="525"/>
        <v>C - Entwicklungspotenzial</v>
      </c>
      <c r="U4215" s="4">
        <f>ROUND(((E4215-Hilfswerte!$B$20)/Hilfswerte!$B$21)+((F4215-Hilfswerte!$B$22)/Hilfswerte!$B$23)+((G4215-Hilfswerte!$B$24)/Hilfswerte!$B$25)+0.1*INDEX(Hilfswerte!$B$4:$B$15,MATCH(C4215,Hilfswerte!$A$4:$A$15,0)),2)</f>
        <v>3.25</v>
      </c>
      <c r="V4215" s="4">
        <f>ROUND(SQRT((((E4215-Hilfswerte!$B$20)/Hilfswerte!$B$21)-Hilfswerte!$B$28)^2+(((F4215-Hilfswerte!$B$22)/Hilfswerte!$B$23)-Hilfswerte!$B$29)^2+(((G4215-Hilfswerte!$B$24)/Hilfswerte!$B$25)-Hilfswerte!$B$30)^2),3)</f>
        <v>2.9430000000000001</v>
      </c>
      <c r="W4215" s="4">
        <f>ROUND(E4215*Hilfswerte!$B$31,0)</f>
        <v>122711</v>
      </c>
      <c r="X4215" s="4">
        <f t="shared" si="526"/>
        <v>111513</v>
      </c>
      <c r="Y4215" s="4" t="str">
        <f>IF(T4215="A - Top-Kunde","bereits Top-Kunde",IF(AND(V4215&lt;=Hilfswerte!$B$34,H4215&lt;0.5*W4215),"Hoch",IF(AND(V4215&lt;=Hilfswerte!$B$35,H4215&lt;0.7*W4215),"Mittel","Niedrig")))</f>
        <v>Niedrig</v>
      </c>
      <c r="Z4215" s="4">
        <f t="shared" si="527"/>
        <v>7</v>
      </c>
      <c r="AA4215" s="4" t="str">
        <f>IF(J4215&gt;365,"Bereits abgewandert (Segment D)",IF(Z4215&gt;=Hilfswerte!$B$38,"Rot - akut gefaehrdet",IF(Z4215&gt;=Hilfswerte!$B$39,"Gelb - beobachten","Gruen - stabil")))</f>
        <v>Gruen - stabil</v>
      </c>
    </row>
    <row r="4216" spans="1:27" ht="15" customHeight="1" x14ac:dyDescent="0.25">
      <c r="A4216" s="4" t="s">
        <v>4563</v>
      </c>
      <c r="B4216" s="4" t="s">
        <v>569</v>
      </c>
      <c r="C4216" s="4" t="s">
        <v>62</v>
      </c>
      <c r="D4216" s="4" t="s">
        <v>30</v>
      </c>
      <c r="E4216" s="4">
        <v>92</v>
      </c>
      <c r="F4216" s="4">
        <v>22.2</v>
      </c>
      <c r="G4216" s="4">
        <v>20.399999999999999</v>
      </c>
      <c r="H4216" s="4">
        <v>18514</v>
      </c>
      <c r="I4216" s="4">
        <v>8</v>
      </c>
      <c r="J4216" s="4">
        <v>26</v>
      </c>
      <c r="K4216" s="4">
        <v>0</v>
      </c>
      <c r="L4216" s="4">
        <v>-4</v>
      </c>
      <c r="M4216" s="4">
        <v>6</v>
      </c>
      <c r="N4216" s="4">
        <v>22.2</v>
      </c>
      <c r="O4216" s="4">
        <f t="shared" si="520"/>
        <v>5</v>
      </c>
      <c r="P4216" s="4">
        <f t="shared" si="521"/>
        <v>5</v>
      </c>
      <c r="Q4216" s="4">
        <f t="shared" si="522"/>
        <v>5</v>
      </c>
      <c r="R4216" s="4">
        <f t="shared" si="523"/>
        <v>15</v>
      </c>
      <c r="S4216" s="4">
        <f t="shared" si="524"/>
        <v>161.1</v>
      </c>
      <c r="T4216" s="4" t="str">
        <f t="shared" si="525"/>
        <v>A - Top-Kunde</v>
      </c>
      <c r="U4216" s="4">
        <f>ROUND(((E4216-Hilfswerte!$B$20)/Hilfswerte!$B$21)+((F4216-Hilfswerte!$B$22)/Hilfswerte!$B$23)+((G4216-Hilfswerte!$B$24)/Hilfswerte!$B$25)+0.1*INDEX(Hilfswerte!$B$4:$B$15,MATCH(C4216,Hilfswerte!$A$4:$A$15,0)),2)</f>
        <v>1.81</v>
      </c>
      <c r="V4216" s="4">
        <f>ROUND(SQRT((((E4216-Hilfswerte!$B$20)/Hilfswerte!$B$21)-Hilfswerte!$B$28)^2+(((F4216-Hilfswerte!$B$22)/Hilfswerte!$B$23)-Hilfswerte!$B$29)^2+(((G4216-Hilfswerte!$B$24)/Hilfswerte!$B$25)-Hilfswerte!$B$30)^2),3)</f>
        <v>1.52</v>
      </c>
      <c r="W4216" s="4">
        <f>ROUND(E4216*Hilfswerte!$B$31,0)</f>
        <v>18910</v>
      </c>
      <c r="X4216" s="4">
        <f t="shared" si="526"/>
        <v>396</v>
      </c>
      <c r="Y4216" s="4" t="str">
        <f>IF(T4216="A - Top-Kunde","bereits Top-Kunde",IF(AND(V4216&lt;=Hilfswerte!$B$34,H4216&lt;0.5*W4216),"Hoch",IF(AND(V4216&lt;=Hilfswerte!$B$35,H4216&lt;0.7*W4216),"Mittel","Niedrig")))</f>
        <v>bereits Top-Kunde</v>
      </c>
      <c r="Z4216" s="4">
        <f t="shared" si="527"/>
        <v>1.3</v>
      </c>
      <c r="AA4216" s="4" t="str">
        <f>IF(J4216&gt;365,"Bereits abgewandert (Segment D)",IF(Z4216&gt;=Hilfswerte!$B$38,"Rot - akut gefaehrdet",IF(Z4216&gt;=Hilfswerte!$B$39,"Gelb - beobachten","Gruen - stabil")))</f>
        <v>Gruen - stabil</v>
      </c>
    </row>
    <row r="4217" spans="1:27" ht="15" customHeight="1" x14ac:dyDescent="0.25">
      <c r="A4217" s="4" t="s">
        <v>4564</v>
      </c>
      <c r="B4217" s="4" t="s">
        <v>277</v>
      </c>
      <c r="C4217" s="4" t="s">
        <v>33</v>
      </c>
      <c r="D4217" s="4" t="s">
        <v>106</v>
      </c>
      <c r="E4217" s="4">
        <v>149</v>
      </c>
      <c r="F4217" s="4">
        <v>52.2</v>
      </c>
      <c r="G4217" s="4">
        <v>10.1</v>
      </c>
      <c r="H4217" s="4">
        <v>28443</v>
      </c>
      <c r="I4217" s="4">
        <v>6</v>
      </c>
      <c r="J4217" s="4">
        <v>11</v>
      </c>
      <c r="K4217" s="4">
        <v>0</v>
      </c>
      <c r="L4217" s="4">
        <v>-4</v>
      </c>
      <c r="M4217" s="4">
        <v>1</v>
      </c>
      <c r="N4217" s="4">
        <v>-3.9</v>
      </c>
      <c r="O4217" s="4">
        <f t="shared" si="520"/>
        <v>5</v>
      </c>
      <c r="P4217" s="4">
        <f t="shared" si="521"/>
        <v>5</v>
      </c>
      <c r="Q4217" s="4">
        <f t="shared" si="522"/>
        <v>5</v>
      </c>
      <c r="R4217" s="4">
        <f t="shared" si="523"/>
        <v>15</v>
      </c>
      <c r="S4217" s="4">
        <f t="shared" si="524"/>
        <v>148.1</v>
      </c>
      <c r="T4217" s="4" t="str">
        <f t="shared" si="525"/>
        <v>A - Top-Kunde</v>
      </c>
      <c r="U4217" s="4">
        <f>ROUND(((E4217-Hilfswerte!$B$20)/Hilfswerte!$B$21)+((F4217-Hilfswerte!$B$22)/Hilfswerte!$B$23)+((G4217-Hilfswerte!$B$24)/Hilfswerte!$B$25)+0.1*INDEX(Hilfswerte!$B$4:$B$15,MATCH(C4217,Hilfswerte!$A$4:$A$15,0)),2)</f>
        <v>0.56999999999999995</v>
      </c>
      <c r="V4217" s="4">
        <f>ROUND(SQRT((((E4217-Hilfswerte!$B$20)/Hilfswerte!$B$21)-Hilfswerte!$B$28)^2+(((F4217-Hilfswerte!$B$22)/Hilfswerte!$B$23)-Hilfswerte!$B$29)^2+(((G4217-Hilfswerte!$B$24)/Hilfswerte!$B$25)-Hilfswerte!$B$30)^2),3)</f>
        <v>0.32500000000000001</v>
      </c>
      <c r="W4217" s="4">
        <f>ROUND(E4217*Hilfswerte!$B$31,0)</f>
        <v>30626</v>
      </c>
      <c r="X4217" s="4">
        <f t="shared" si="526"/>
        <v>2183</v>
      </c>
      <c r="Y4217" s="4" t="str">
        <f>IF(T4217="A - Top-Kunde","bereits Top-Kunde",IF(AND(V4217&lt;=Hilfswerte!$B$34,H4217&lt;0.5*W4217),"Hoch",IF(AND(V4217&lt;=Hilfswerte!$B$35,H4217&lt;0.7*W4217),"Mittel","Niedrig")))</f>
        <v>bereits Top-Kunde</v>
      </c>
      <c r="Z4217" s="4">
        <f t="shared" si="527"/>
        <v>2.1</v>
      </c>
      <c r="AA4217" s="4" t="str">
        <f>IF(J4217&gt;365,"Bereits abgewandert (Segment D)",IF(Z4217&gt;=Hilfswerte!$B$38,"Rot - akut gefaehrdet",IF(Z4217&gt;=Hilfswerte!$B$39,"Gelb - beobachten","Gruen - stabil")))</f>
        <v>Gruen - stabil</v>
      </c>
    </row>
    <row r="4218" spans="1:27" ht="15" customHeight="1" x14ac:dyDescent="0.25">
      <c r="A4218" s="4" t="s">
        <v>4565</v>
      </c>
      <c r="B4218" s="4" t="s">
        <v>35</v>
      </c>
      <c r="C4218" s="4" t="s">
        <v>89</v>
      </c>
      <c r="D4218" s="4" t="s">
        <v>30</v>
      </c>
      <c r="E4218" s="4">
        <v>101</v>
      </c>
      <c r="F4218" s="4">
        <v>23.6</v>
      </c>
      <c r="G4218" s="4">
        <v>13.9</v>
      </c>
      <c r="H4218" s="4">
        <v>7863</v>
      </c>
      <c r="I4218" s="4">
        <v>3</v>
      </c>
      <c r="J4218" s="4">
        <v>146</v>
      </c>
      <c r="K4218" s="4">
        <v>0</v>
      </c>
      <c r="L4218" s="4">
        <v>25</v>
      </c>
      <c r="M4218" s="4">
        <v>4</v>
      </c>
      <c r="N4218" s="4">
        <v>13</v>
      </c>
      <c r="O4218" s="4">
        <f t="shared" si="520"/>
        <v>3</v>
      </c>
      <c r="P4218" s="4">
        <f t="shared" si="521"/>
        <v>3</v>
      </c>
      <c r="Q4218" s="4">
        <f t="shared" si="522"/>
        <v>5</v>
      </c>
      <c r="R4218" s="4">
        <f t="shared" si="523"/>
        <v>11</v>
      </c>
      <c r="S4218" s="4">
        <f t="shared" si="524"/>
        <v>109</v>
      </c>
      <c r="T4218" s="4" t="str">
        <f t="shared" si="525"/>
        <v>B - Kernkunde</v>
      </c>
      <c r="U4218" s="4">
        <f>ROUND(((E4218-Hilfswerte!$B$20)/Hilfswerte!$B$21)+((F4218-Hilfswerte!$B$22)/Hilfswerte!$B$23)+((G4218-Hilfswerte!$B$24)/Hilfswerte!$B$25)+0.1*INDEX(Hilfswerte!$B$4:$B$15,MATCH(C4218,Hilfswerte!$A$4:$A$15,0)),2)</f>
        <v>0.72</v>
      </c>
      <c r="V4218" s="4">
        <f>ROUND(SQRT((((E4218-Hilfswerte!$B$20)/Hilfswerte!$B$21)-Hilfswerte!$B$28)^2+(((F4218-Hilfswerte!$B$22)/Hilfswerte!$B$23)-Hilfswerte!$B$29)^2+(((G4218-Hilfswerte!$B$24)/Hilfswerte!$B$25)-Hilfswerte!$B$30)^2),3)</f>
        <v>0.57199999999999995</v>
      </c>
      <c r="W4218" s="4">
        <f>ROUND(E4218*Hilfswerte!$B$31,0)</f>
        <v>20760</v>
      </c>
      <c r="X4218" s="4">
        <f t="shared" si="526"/>
        <v>12897</v>
      </c>
      <c r="Y4218" s="4" t="str">
        <f>IF(T4218="A - Top-Kunde","bereits Top-Kunde",IF(AND(V4218&lt;=Hilfswerte!$B$34,H4218&lt;0.5*W4218),"Hoch",IF(AND(V4218&lt;=Hilfswerte!$B$35,H4218&lt;0.7*W4218),"Mittel","Niedrig")))</f>
        <v>Hoch</v>
      </c>
      <c r="Z4218" s="4">
        <f t="shared" si="527"/>
        <v>12.3</v>
      </c>
      <c r="AA4218" s="4" t="str">
        <f>IF(J4218&gt;365,"Bereits abgewandert (Segment D)",IF(Z4218&gt;=Hilfswerte!$B$38,"Rot - akut gefaehrdet",IF(Z4218&gt;=Hilfswerte!$B$39,"Gelb - beobachten","Gruen - stabil")))</f>
        <v>Gruen - stabil</v>
      </c>
    </row>
    <row r="4219" spans="1:27" ht="15" customHeight="1" x14ac:dyDescent="0.25">
      <c r="A4219" s="4" t="s">
        <v>4566</v>
      </c>
      <c r="B4219" s="4" t="s">
        <v>67</v>
      </c>
      <c r="C4219" s="4" t="s">
        <v>55</v>
      </c>
      <c r="D4219" s="4" t="s">
        <v>93</v>
      </c>
      <c r="E4219" s="4">
        <v>193</v>
      </c>
      <c r="F4219" s="4">
        <v>61.5</v>
      </c>
      <c r="G4219" s="4">
        <v>1.7</v>
      </c>
      <c r="H4219" s="4">
        <v>3806</v>
      </c>
      <c r="I4219" s="4">
        <v>2</v>
      </c>
      <c r="J4219" s="4">
        <v>276</v>
      </c>
      <c r="K4219" s="4">
        <v>0</v>
      </c>
      <c r="L4219" s="4">
        <v>16</v>
      </c>
      <c r="M4219" s="4">
        <v>6</v>
      </c>
      <c r="N4219" s="4">
        <v>-8.9</v>
      </c>
      <c r="O4219" s="4">
        <f t="shared" si="520"/>
        <v>2</v>
      </c>
      <c r="P4219" s="4">
        <f t="shared" si="521"/>
        <v>2</v>
      </c>
      <c r="Q4219" s="4">
        <f t="shared" si="522"/>
        <v>4</v>
      </c>
      <c r="R4219" s="4">
        <f t="shared" si="523"/>
        <v>8</v>
      </c>
      <c r="S4219" s="4">
        <f t="shared" si="524"/>
        <v>70.8</v>
      </c>
      <c r="T4219" s="4" t="str">
        <f t="shared" si="525"/>
        <v>C - Entwicklungspotenzial</v>
      </c>
      <c r="U4219" s="4">
        <f>ROUND(((E4219-Hilfswerte!$B$20)/Hilfswerte!$B$21)+((F4219-Hilfswerte!$B$22)/Hilfswerte!$B$23)+((G4219-Hilfswerte!$B$24)/Hilfswerte!$B$25)+0.1*INDEX(Hilfswerte!$B$4:$B$15,MATCH(C4219,Hilfswerte!$A$4:$A$15,0)),2)</f>
        <v>-0.14000000000000001</v>
      </c>
      <c r="V4219" s="4">
        <f>ROUND(SQRT((((E4219-Hilfswerte!$B$20)/Hilfswerte!$B$21)-Hilfswerte!$B$28)^2+(((F4219-Hilfswerte!$B$22)/Hilfswerte!$B$23)-Hilfswerte!$B$29)^2+(((G4219-Hilfswerte!$B$24)/Hilfswerte!$B$25)-Hilfswerte!$B$30)^2),3)</f>
        <v>1.5740000000000001</v>
      </c>
      <c r="W4219" s="4">
        <f>ROUND(E4219*Hilfswerte!$B$31,0)</f>
        <v>39670</v>
      </c>
      <c r="X4219" s="4">
        <f t="shared" si="526"/>
        <v>35864</v>
      </c>
      <c r="Y4219" s="4" t="str">
        <f>IF(T4219="A - Top-Kunde","bereits Top-Kunde",IF(AND(V4219&lt;=Hilfswerte!$B$34,H4219&lt;0.5*W4219),"Hoch",IF(AND(V4219&lt;=Hilfswerte!$B$35,H4219&lt;0.7*W4219),"Mittel","Niedrig")))</f>
        <v>Niedrig</v>
      </c>
      <c r="Z4219" s="4">
        <f t="shared" si="527"/>
        <v>20.6</v>
      </c>
      <c r="AA4219" s="4" t="str">
        <f>IF(J4219&gt;365,"Bereits abgewandert (Segment D)",IF(Z4219&gt;=Hilfswerte!$B$38,"Rot - akut gefaehrdet",IF(Z4219&gt;=Hilfswerte!$B$39,"Gelb - beobachten","Gruen - stabil")))</f>
        <v>Rot - akut gefaehrdet</v>
      </c>
    </row>
    <row r="4220" spans="1:27" ht="15" customHeight="1" x14ac:dyDescent="0.25">
      <c r="A4220" s="4" t="s">
        <v>4567</v>
      </c>
      <c r="B4220" s="4" t="s">
        <v>105</v>
      </c>
      <c r="C4220" s="4" t="s">
        <v>51</v>
      </c>
      <c r="D4220" s="4" t="s">
        <v>30</v>
      </c>
      <c r="E4220" s="4">
        <v>100</v>
      </c>
      <c r="F4220" s="4">
        <v>15.7</v>
      </c>
      <c r="G4220" s="4">
        <v>7.5</v>
      </c>
      <c r="H4220" s="4">
        <v>14959</v>
      </c>
      <c r="I4220" s="4">
        <v>3</v>
      </c>
      <c r="J4220" s="4">
        <v>308</v>
      </c>
      <c r="K4220" s="4">
        <v>0</v>
      </c>
      <c r="L4220" s="4">
        <v>1</v>
      </c>
      <c r="M4220" s="4">
        <v>2</v>
      </c>
      <c r="N4220" s="4">
        <v>42.1</v>
      </c>
      <c r="O4220" s="4">
        <f t="shared" si="520"/>
        <v>2</v>
      </c>
      <c r="P4220" s="4">
        <f t="shared" si="521"/>
        <v>3</v>
      </c>
      <c r="Q4220" s="4">
        <f t="shared" si="522"/>
        <v>5</v>
      </c>
      <c r="R4220" s="4">
        <f t="shared" si="523"/>
        <v>10</v>
      </c>
      <c r="S4220" s="4">
        <f t="shared" si="524"/>
        <v>120.8</v>
      </c>
      <c r="T4220" s="4" t="str">
        <f t="shared" si="525"/>
        <v>B - Kernkunde</v>
      </c>
      <c r="U4220" s="4">
        <f>ROUND(((E4220-Hilfswerte!$B$20)/Hilfswerte!$B$21)+((F4220-Hilfswerte!$B$22)/Hilfswerte!$B$23)+((G4220-Hilfswerte!$B$24)/Hilfswerte!$B$25)+0.1*INDEX(Hilfswerte!$B$4:$B$15,MATCH(C4220,Hilfswerte!$A$4:$A$15,0)),2)</f>
        <v>-0.39</v>
      </c>
      <c r="V4220" s="4">
        <f>ROUND(SQRT((((E4220-Hilfswerte!$B$20)/Hilfswerte!$B$21)-Hilfswerte!$B$28)^2+(((F4220-Hilfswerte!$B$22)/Hilfswerte!$B$23)-Hilfswerte!$B$29)^2+(((G4220-Hilfswerte!$B$24)/Hilfswerte!$B$25)-Hilfswerte!$B$30)^2),3)</f>
        <v>0.76600000000000001</v>
      </c>
      <c r="W4220" s="4">
        <f>ROUND(E4220*Hilfswerte!$B$31,0)</f>
        <v>20555</v>
      </c>
      <c r="X4220" s="4">
        <f t="shared" si="526"/>
        <v>5596</v>
      </c>
      <c r="Y4220" s="4" t="str">
        <f>IF(T4220="A - Top-Kunde","bereits Top-Kunde",IF(AND(V4220&lt;=Hilfswerte!$B$34,H4220&lt;0.5*W4220),"Hoch",IF(AND(V4220&lt;=Hilfswerte!$B$35,H4220&lt;0.7*W4220),"Mittel","Niedrig")))</f>
        <v>Niedrig</v>
      </c>
      <c r="Z4220" s="4">
        <f t="shared" si="527"/>
        <v>15.6</v>
      </c>
      <c r="AA4220" s="4" t="str">
        <f>IF(J4220&gt;365,"Bereits abgewandert (Segment D)",IF(Z4220&gt;=Hilfswerte!$B$38,"Rot - akut gefaehrdet",IF(Z4220&gt;=Hilfswerte!$B$39,"Gelb - beobachten","Gruen - stabil")))</f>
        <v>Gelb - beobachten</v>
      </c>
    </row>
    <row r="4221" spans="1:27" ht="15" customHeight="1" x14ac:dyDescent="0.25">
      <c r="A4221" s="4" t="s">
        <v>4568</v>
      </c>
      <c r="B4221" s="4" t="s">
        <v>212</v>
      </c>
      <c r="C4221" s="4" t="s">
        <v>47</v>
      </c>
      <c r="D4221" s="4" t="s">
        <v>30</v>
      </c>
      <c r="E4221" s="4">
        <v>79</v>
      </c>
      <c r="F4221" s="4">
        <v>25.1</v>
      </c>
      <c r="G4221" s="4">
        <v>4</v>
      </c>
      <c r="H4221" s="4">
        <v>6177</v>
      </c>
      <c r="I4221" s="4">
        <v>3</v>
      </c>
      <c r="J4221" s="4">
        <v>11</v>
      </c>
      <c r="K4221" s="4">
        <v>0</v>
      </c>
      <c r="L4221" s="4">
        <v>5</v>
      </c>
      <c r="M4221" s="4">
        <v>5</v>
      </c>
      <c r="N4221" s="4">
        <v>31.7</v>
      </c>
      <c r="O4221" s="4">
        <f t="shared" si="520"/>
        <v>5</v>
      </c>
      <c r="P4221" s="4">
        <f t="shared" si="521"/>
        <v>3</v>
      </c>
      <c r="Q4221" s="4">
        <f t="shared" si="522"/>
        <v>4</v>
      </c>
      <c r="R4221" s="4">
        <f t="shared" si="523"/>
        <v>12</v>
      </c>
      <c r="S4221" s="4">
        <f t="shared" si="524"/>
        <v>134.4</v>
      </c>
      <c r="T4221" s="4" t="str">
        <f t="shared" si="525"/>
        <v>A - Top-Kunde</v>
      </c>
      <c r="U4221" s="4">
        <f>ROUND(((E4221-Hilfswerte!$B$20)/Hilfswerte!$B$21)+((F4221-Hilfswerte!$B$22)/Hilfswerte!$B$23)+((G4221-Hilfswerte!$B$24)/Hilfswerte!$B$25)+0.1*INDEX(Hilfswerte!$B$4:$B$15,MATCH(C4221,Hilfswerte!$A$4:$A$15,0)),2)</f>
        <v>-1.1299999999999999</v>
      </c>
      <c r="V4221" s="4">
        <f>ROUND(SQRT((((E4221-Hilfswerte!$B$20)/Hilfswerte!$B$21)-Hilfswerte!$B$28)^2+(((F4221-Hilfswerte!$B$22)/Hilfswerte!$B$23)-Hilfswerte!$B$29)^2+(((G4221-Hilfswerte!$B$24)/Hilfswerte!$B$25)-Hilfswerte!$B$30)^2),3)</f>
        <v>1.2270000000000001</v>
      </c>
      <c r="W4221" s="4">
        <f>ROUND(E4221*Hilfswerte!$B$31,0)</f>
        <v>16238</v>
      </c>
      <c r="X4221" s="4">
        <f t="shared" si="526"/>
        <v>10061</v>
      </c>
      <c r="Y4221" s="4" t="str">
        <f>IF(T4221="A - Top-Kunde","bereits Top-Kunde",IF(AND(V4221&lt;=Hilfswerte!$B$34,H4221&lt;0.5*W4221),"Hoch",IF(AND(V4221&lt;=Hilfswerte!$B$35,H4221&lt;0.7*W4221),"Mittel","Niedrig")))</f>
        <v>bereits Top-Kunde</v>
      </c>
      <c r="Z4221" s="4">
        <f t="shared" si="527"/>
        <v>1.6</v>
      </c>
      <c r="AA4221" s="4" t="str">
        <f>IF(J4221&gt;365,"Bereits abgewandert (Segment D)",IF(Z4221&gt;=Hilfswerte!$B$38,"Rot - akut gefaehrdet",IF(Z4221&gt;=Hilfswerte!$B$39,"Gelb - beobachten","Gruen - stabil")))</f>
        <v>Gruen - stabil</v>
      </c>
    </row>
    <row r="4222" spans="1:27" ht="15" customHeight="1" x14ac:dyDescent="0.25">
      <c r="A4222" s="4" t="s">
        <v>4569</v>
      </c>
      <c r="B4222" s="4" t="s">
        <v>765</v>
      </c>
      <c r="C4222" s="4" t="s">
        <v>47</v>
      </c>
      <c r="D4222" s="4" t="s">
        <v>56</v>
      </c>
      <c r="E4222" s="4">
        <v>1008</v>
      </c>
      <c r="F4222" s="4">
        <v>334.1</v>
      </c>
      <c r="G4222" s="4">
        <v>13.9</v>
      </c>
      <c r="H4222" s="4">
        <v>18095</v>
      </c>
      <c r="I4222" s="4">
        <v>2</v>
      </c>
      <c r="J4222" s="4">
        <v>110</v>
      </c>
      <c r="K4222" s="4">
        <v>0</v>
      </c>
      <c r="L4222" s="4">
        <v>-7</v>
      </c>
      <c r="M4222" s="4">
        <v>2</v>
      </c>
      <c r="N4222" s="4">
        <v>8.8000000000000007</v>
      </c>
      <c r="O4222" s="4">
        <f t="shared" si="520"/>
        <v>3</v>
      </c>
      <c r="P4222" s="4">
        <f t="shared" si="521"/>
        <v>2</v>
      </c>
      <c r="Q4222" s="4">
        <f t="shared" si="522"/>
        <v>5</v>
      </c>
      <c r="R4222" s="4">
        <f t="shared" si="523"/>
        <v>10</v>
      </c>
      <c r="S4222" s="4">
        <f t="shared" si="524"/>
        <v>104.4</v>
      </c>
      <c r="T4222" s="4" t="str">
        <f t="shared" si="525"/>
        <v>C - Entwicklungspotenzial</v>
      </c>
      <c r="U4222" s="4">
        <f>ROUND(((E4222-Hilfswerte!$B$20)/Hilfswerte!$B$21)+((F4222-Hilfswerte!$B$22)/Hilfswerte!$B$23)+((G4222-Hilfswerte!$B$24)/Hilfswerte!$B$25)+0.1*INDEX(Hilfswerte!$B$4:$B$15,MATCH(C4222,Hilfswerte!$A$4:$A$15,0)),2)</f>
        <v>9.99</v>
      </c>
      <c r="V4222" s="4">
        <f>ROUND(SQRT((((E4222-Hilfswerte!$B$20)/Hilfswerte!$B$21)-Hilfswerte!$B$28)^2+(((F4222-Hilfswerte!$B$22)/Hilfswerte!$B$23)-Hilfswerte!$B$29)^2+(((G4222-Hilfswerte!$B$24)/Hilfswerte!$B$25)-Hilfswerte!$B$30)^2),3)</f>
        <v>6.46</v>
      </c>
      <c r="W4222" s="4">
        <f>ROUND(E4222*Hilfswerte!$B$31,0)</f>
        <v>207191</v>
      </c>
      <c r="X4222" s="4">
        <f t="shared" si="526"/>
        <v>189096</v>
      </c>
      <c r="Y4222" s="4" t="str">
        <f>IF(T4222="A - Top-Kunde","bereits Top-Kunde",IF(AND(V4222&lt;=Hilfswerte!$B$34,H4222&lt;0.5*W4222),"Hoch",IF(AND(V4222&lt;=Hilfswerte!$B$35,H4222&lt;0.7*W4222),"Mittel","Niedrig")))</f>
        <v>Niedrig</v>
      </c>
      <c r="Z4222" s="4">
        <f t="shared" si="527"/>
        <v>5.5</v>
      </c>
      <c r="AA4222" s="4" t="str">
        <f>IF(J4222&gt;365,"Bereits abgewandert (Segment D)",IF(Z4222&gt;=Hilfswerte!$B$38,"Rot - akut gefaehrdet",IF(Z4222&gt;=Hilfswerte!$B$39,"Gelb - beobachten","Gruen - stabil")))</f>
        <v>Gruen - stabil</v>
      </c>
    </row>
    <row r="4223" spans="1:27" ht="15" customHeight="1" x14ac:dyDescent="0.25">
      <c r="A4223" s="4" t="s">
        <v>4570</v>
      </c>
      <c r="B4223" s="4" t="s">
        <v>620</v>
      </c>
      <c r="C4223" s="4" t="s">
        <v>59</v>
      </c>
      <c r="D4223" s="4" t="s">
        <v>52</v>
      </c>
      <c r="E4223" s="4">
        <v>90</v>
      </c>
      <c r="F4223" s="4">
        <v>14.2</v>
      </c>
      <c r="G4223" s="4">
        <v>11</v>
      </c>
      <c r="H4223" s="4">
        <v>1253</v>
      </c>
      <c r="I4223" s="4">
        <v>1</v>
      </c>
      <c r="J4223" s="4">
        <v>255</v>
      </c>
      <c r="K4223" s="4">
        <v>0</v>
      </c>
      <c r="L4223" s="4">
        <v>10</v>
      </c>
      <c r="M4223" s="4">
        <v>6</v>
      </c>
      <c r="N4223" s="4">
        <v>-34.6</v>
      </c>
      <c r="O4223" s="4">
        <f t="shared" si="520"/>
        <v>2</v>
      </c>
      <c r="P4223" s="4">
        <f t="shared" si="521"/>
        <v>1</v>
      </c>
      <c r="Q4223" s="4">
        <f t="shared" si="522"/>
        <v>3</v>
      </c>
      <c r="R4223" s="4">
        <f t="shared" si="523"/>
        <v>6</v>
      </c>
      <c r="S4223" s="4">
        <f t="shared" si="524"/>
        <v>39.700000000000003</v>
      </c>
      <c r="T4223" s="4" t="str">
        <f t="shared" si="525"/>
        <v>C - Entwicklungspotenzial</v>
      </c>
      <c r="U4223" s="4">
        <f>ROUND(((E4223-Hilfswerte!$B$20)/Hilfswerte!$B$21)+((F4223-Hilfswerte!$B$22)/Hilfswerte!$B$23)+((G4223-Hilfswerte!$B$24)/Hilfswerte!$B$25)+0.1*INDEX(Hilfswerte!$B$4:$B$15,MATCH(C4223,Hilfswerte!$A$4:$A$15,0)),2)</f>
        <v>-0.33</v>
      </c>
      <c r="V4223" s="4">
        <f>ROUND(SQRT((((E4223-Hilfswerte!$B$20)/Hilfswerte!$B$21)-Hilfswerte!$B$28)^2+(((F4223-Hilfswerte!$B$22)/Hilfswerte!$B$23)-Hilfswerte!$B$29)^2+(((G4223-Hilfswerte!$B$24)/Hilfswerte!$B$25)-Hilfswerte!$B$30)^2),3)</f>
        <v>0.53800000000000003</v>
      </c>
      <c r="W4223" s="4">
        <f>ROUND(E4223*Hilfswerte!$B$31,0)</f>
        <v>18499</v>
      </c>
      <c r="X4223" s="4">
        <f t="shared" si="526"/>
        <v>17246</v>
      </c>
      <c r="Y4223" s="4" t="str">
        <f>IF(T4223="A - Top-Kunde","bereits Top-Kunde",IF(AND(V4223&lt;=Hilfswerte!$B$34,H4223&lt;0.5*W4223),"Hoch",IF(AND(V4223&lt;=Hilfswerte!$B$35,H4223&lt;0.7*W4223),"Mittel","Niedrig")))</f>
        <v>Hoch</v>
      </c>
      <c r="Z4223" s="4">
        <f t="shared" si="527"/>
        <v>28.6</v>
      </c>
      <c r="AA4223" s="4" t="str">
        <f>IF(J4223&gt;365,"Bereits abgewandert (Segment D)",IF(Z4223&gt;=Hilfswerte!$B$38,"Rot - akut gefaehrdet",IF(Z4223&gt;=Hilfswerte!$B$39,"Gelb - beobachten","Gruen - stabil")))</f>
        <v>Rot - akut gefaehrdet</v>
      </c>
    </row>
    <row r="4224" spans="1:27" ht="15" customHeight="1" x14ac:dyDescent="0.25">
      <c r="A4224" s="4" t="s">
        <v>4571</v>
      </c>
      <c r="B4224" s="4" t="s">
        <v>176</v>
      </c>
      <c r="C4224" s="4" t="s">
        <v>33</v>
      </c>
      <c r="D4224" s="4" t="s">
        <v>30</v>
      </c>
      <c r="E4224" s="4">
        <v>38</v>
      </c>
      <c r="F4224" s="4">
        <v>6.2</v>
      </c>
      <c r="G4224" s="4">
        <v>4.9000000000000004</v>
      </c>
      <c r="H4224" s="4">
        <v>2536</v>
      </c>
      <c r="I4224" s="4">
        <v>1</v>
      </c>
      <c r="J4224" s="4">
        <v>304</v>
      </c>
      <c r="K4224" s="4">
        <v>0</v>
      </c>
      <c r="L4224" s="4">
        <v>9</v>
      </c>
      <c r="M4224" s="4">
        <v>2</v>
      </c>
      <c r="N4224" s="4">
        <v>7.4</v>
      </c>
      <c r="O4224" s="4">
        <f t="shared" si="520"/>
        <v>2</v>
      </c>
      <c r="P4224" s="4">
        <f t="shared" si="521"/>
        <v>1</v>
      </c>
      <c r="Q4224" s="4">
        <f t="shared" si="522"/>
        <v>4</v>
      </c>
      <c r="R4224" s="4">
        <f t="shared" si="523"/>
        <v>7</v>
      </c>
      <c r="S4224" s="4">
        <f t="shared" si="524"/>
        <v>71</v>
      </c>
      <c r="T4224" s="4" t="str">
        <f t="shared" si="525"/>
        <v>C - Entwicklungspotenzial</v>
      </c>
      <c r="U4224" s="4">
        <f>ROUND(((E4224-Hilfswerte!$B$20)/Hilfswerte!$B$21)+((F4224-Hilfswerte!$B$22)/Hilfswerte!$B$23)+((G4224-Hilfswerte!$B$24)/Hilfswerte!$B$25)+0.1*INDEX(Hilfswerte!$B$4:$B$15,MATCH(C4224,Hilfswerte!$A$4:$A$15,0)),2)</f>
        <v>-1.56</v>
      </c>
      <c r="V4224" s="4">
        <f>ROUND(SQRT((((E4224-Hilfswerte!$B$20)/Hilfswerte!$B$21)-Hilfswerte!$B$28)^2+(((F4224-Hilfswerte!$B$22)/Hilfswerte!$B$23)-Hilfswerte!$B$29)^2+(((G4224-Hilfswerte!$B$24)/Hilfswerte!$B$25)-Hilfswerte!$B$30)^2),3)</f>
        <v>1.2769999999999999</v>
      </c>
      <c r="W4224" s="4">
        <f>ROUND(E4224*Hilfswerte!$B$31,0)</f>
        <v>7811</v>
      </c>
      <c r="X4224" s="4">
        <f t="shared" si="526"/>
        <v>5275</v>
      </c>
      <c r="Y4224" s="4" t="str">
        <f>IF(T4224="A - Top-Kunde","bereits Top-Kunde",IF(AND(V4224&lt;=Hilfswerte!$B$34,H4224&lt;0.5*W4224),"Hoch",IF(AND(V4224&lt;=Hilfswerte!$B$35,H4224&lt;0.7*W4224),"Mittel","Niedrig")))</f>
        <v>Niedrig</v>
      </c>
      <c r="Z4224" s="4">
        <f t="shared" si="527"/>
        <v>17</v>
      </c>
      <c r="AA4224" s="4" t="str">
        <f>IF(J4224&gt;365,"Bereits abgewandert (Segment D)",IF(Z4224&gt;=Hilfswerte!$B$38,"Rot - akut gefaehrdet",IF(Z4224&gt;=Hilfswerte!$B$39,"Gelb - beobachten","Gruen - stabil")))</f>
        <v>Gelb - beobachten</v>
      </c>
    </row>
    <row r="4225" spans="1:27" ht="15" customHeight="1" x14ac:dyDescent="0.25">
      <c r="A4225" s="4" t="s">
        <v>4572</v>
      </c>
      <c r="B4225" s="4" t="s">
        <v>46</v>
      </c>
      <c r="C4225" s="4" t="s">
        <v>59</v>
      </c>
      <c r="D4225" s="4" t="s">
        <v>30</v>
      </c>
      <c r="E4225" s="4">
        <v>502</v>
      </c>
      <c r="F4225" s="4">
        <v>63.5</v>
      </c>
      <c r="G4225" s="4">
        <v>11.8</v>
      </c>
      <c r="H4225" s="4">
        <v>2734</v>
      </c>
      <c r="I4225" s="4">
        <v>1</v>
      </c>
      <c r="J4225" s="4">
        <v>194</v>
      </c>
      <c r="K4225" s="4">
        <v>0</v>
      </c>
      <c r="L4225" s="4">
        <v>27</v>
      </c>
      <c r="M4225" s="4">
        <v>3</v>
      </c>
      <c r="N4225" s="4">
        <v>-7.4</v>
      </c>
      <c r="O4225" s="4">
        <f t="shared" si="520"/>
        <v>2</v>
      </c>
      <c r="P4225" s="4">
        <f t="shared" si="521"/>
        <v>1</v>
      </c>
      <c r="Q4225" s="4">
        <f t="shared" si="522"/>
        <v>4</v>
      </c>
      <c r="R4225" s="4">
        <f t="shared" si="523"/>
        <v>7</v>
      </c>
      <c r="S4225" s="4">
        <f t="shared" si="524"/>
        <v>58.2</v>
      </c>
      <c r="T4225" s="4" t="str">
        <f t="shared" si="525"/>
        <v>C - Entwicklungspotenzial</v>
      </c>
      <c r="U4225" s="4">
        <f>ROUND(((E4225-Hilfswerte!$B$20)/Hilfswerte!$B$21)+((F4225-Hilfswerte!$B$22)/Hilfswerte!$B$23)+((G4225-Hilfswerte!$B$24)/Hilfswerte!$B$25)+0.1*INDEX(Hilfswerte!$B$4:$B$15,MATCH(C4225,Hilfswerte!$A$4:$A$15,0)),2)</f>
        <v>2.4500000000000002</v>
      </c>
      <c r="V4225" s="4">
        <f>ROUND(SQRT((((E4225-Hilfswerte!$B$20)/Hilfswerte!$B$21)-Hilfswerte!$B$28)^2+(((F4225-Hilfswerte!$B$22)/Hilfswerte!$B$23)-Hilfswerte!$B$29)^2+(((G4225-Hilfswerte!$B$24)/Hilfswerte!$B$25)-Hilfswerte!$B$30)^2),3)</f>
        <v>1.508</v>
      </c>
      <c r="W4225" s="4">
        <f>ROUND(E4225*Hilfswerte!$B$31,0)</f>
        <v>103184</v>
      </c>
      <c r="X4225" s="4">
        <f t="shared" si="526"/>
        <v>100450</v>
      </c>
      <c r="Y4225" s="4" t="str">
        <f>IF(T4225="A - Top-Kunde","bereits Top-Kunde",IF(AND(V4225&lt;=Hilfswerte!$B$34,H4225&lt;0.5*W4225),"Hoch",IF(AND(V4225&lt;=Hilfswerte!$B$35,H4225&lt;0.7*W4225),"Mittel","Niedrig")))</f>
        <v>Niedrig</v>
      </c>
      <c r="Z4225" s="4">
        <f t="shared" si="527"/>
        <v>18.100000000000001</v>
      </c>
      <c r="AA4225" s="4" t="str">
        <f>IF(J4225&gt;365,"Bereits abgewandert (Segment D)",IF(Z4225&gt;=Hilfswerte!$B$38,"Rot - akut gefaehrdet",IF(Z4225&gt;=Hilfswerte!$B$39,"Gelb - beobachten","Gruen - stabil")))</f>
        <v>Gelb - beobachten</v>
      </c>
    </row>
    <row r="4226" spans="1:27" ht="15" customHeight="1" x14ac:dyDescent="0.25">
      <c r="A4226" s="4" t="s">
        <v>4573</v>
      </c>
      <c r="B4226" s="4" t="s">
        <v>35</v>
      </c>
      <c r="C4226" s="4" t="s">
        <v>84</v>
      </c>
      <c r="D4226" s="4" t="s">
        <v>30</v>
      </c>
      <c r="E4226" s="4">
        <v>61</v>
      </c>
      <c r="F4226" s="4">
        <v>15.8</v>
      </c>
      <c r="G4226" s="4">
        <v>3.7</v>
      </c>
      <c r="H4226" s="4">
        <v>0</v>
      </c>
      <c r="I4226" s="4">
        <v>0</v>
      </c>
      <c r="J4226" s="4">
        <v>857</v>
      </c>
      <c r="K4226" s="4">
        <v>0</v>
      </c>
      <c r="L4226" s="4">
        <v>-1</v>
      </c>
      <c r="M4226" s="4">
        <v>0</v>
      </c>
      <c r="N4226" s="4">
        <v>-33.799999999999997</v>
      </c>
      <c r="O4226" s="4">
        <f t="shared" ref="O4226:O4289" si="528">IF(J4226&gt;365,1,IF(J4226&lt;=30,5,IF(J4226&lt;=90,4,IF(J4226&lt;=180,3,2))))</f>
        <v>1</v>
      </c>
      <c r="P4226" s="4">
        <f t="shared" ref="P4226:P4289" si="529">IF(I4226&gt;=5,5,IF(I4226&gt;=4,4,IF(I4226&gt;=3,3,IF(I4226&gt;=2,2,1))))</f>
        <v>1</v>
      </c>
      <c r="Q4226" s="4">
        <f t="shared" ref="Q4226:Q4289" si="530">IF(H4226&gt;=7500,5,IF(H4226&gt;=2500,4,IF(H4226&gt;=1000,3,IF(H4226&gt;=1,2,1))))</f>
        <v>1</v>
      </c>
      <c r="R4226" s="4">
        <f t="shared" ref="R4226:R4289" si="531">O4226+P4226+Q4226</f>
        <v>3</v>
      </c>
      <c r="S4226" s="4">
        <f t="shared" ref="S4226:S4289" si="532">ROUND(10*R4226+0.5*N4226-6*K4226-0.3*MAX(0,L4226),1)</f>
        <v>13.1</v>
      </c>
      <c r="T4226" s="4" t="str">
        <f t="shared" ref="T4226:T4289" si="533">IF(J4226&gt;365,"D - Abwanderungsrisiko",IF(S4226&gt;=125,"A - Top-Kunde",IF(S4226&gt;=105,"B - Kernkunde","C - Entwicklungspotenzial")))</f>
        <v>D - Abwanderungsrisiko</v>
      </c>
      <c r="U4226" s="4">
        <f>ROUND(((E4226-Hilfswerte!$B$20)/Hilfswerte!$B$21)+((F4226-Hilfswerte!$B$22)/Hilfswerte!$B$23)+((G4226-Hilfswerte!$B$24)/Hilfswerte!$B$25)+0.1*INDEX(Hilfswerte!$B$4:$B$15,MATCH(C4226,Hilfswerte!$A$4:$A$15,0)),2)</f>
        <v>-1.5</v>
      </c>
      <c r="V4226" s="4">
        <f>ROUND(SQRT((((E4226-Hilfswerte!$B$20)/Hilfswerte!$B$21)-Hilfswerte!$B$28)^2+(((F4226-Hilfswerte!$B$22)/Hilfswerte!$B$23)-Hilfswerte!$B$29)^2+(((G4226-Hilfswerte!$B$24)/Hilfswerte!$B$25)-Hilfswerte!$B$30)^2),3)</f>
        <v>1.3360000000000001</v>
      </c>
      <c r="W4226" s="4">
        <f>ROUND(E4226*Hilfswerte!$B$31,0)</f>
        <v>12538</v>
      </c>
      <c r="X4226" s="4">
        <f t="shared" ref="X4226:X4289" si="534">MAX(0,W4226-H4226)</f>
        <v>12538</v>
      </c>
      <c r="Y4226" s="4" t="str">
        <f>IF(T4226="A - Top-Kunde","bereits Top-Kunde",IF(AND(V4226&lt;=Hilfswerte!$B$34,H4226&lt;0.5*W4226),"Hoch",IF(AND(V4226&lt;=Hilfswerte!$B$35,H4226&lt;0.7*W4226),"Mittel","Niedrig")))</f>
        <v>Niedrig</v>
      </c>
      <c r="Z4226" s="4">
        <f t="shared" ref="Z4226:Z4289" si="535">ROUND(0.4*MAX(0,-N4226)+3*K4226+0.2*MAX(0,L4226)+0.05*J4226,1)</f>
        <v>56.4</v>
      </c>
      <c r="AA4226" s="4" t="str">
        <f>IF(J4226&gt;365,"Bereits abgewandert (Segment D)",IF(Z4226&gt;=Hilfswerte!$B$38,"Rot - akut gefaehrdet",IF(Z4226&gt;=Hilfswerte!$B$39,"Gelb - beobachten","Gruen - stabil")))</f>
        <v>Bereits abgewandert (Segment D)</v>
      </c>
    </row>
    <row r="4227" spans="1:27" ht="15" customHeight="1" x14ac:dyDescent="0.25">
      <c r="A4227" s="4" t="s">
        <v>4574</v>
      </c>
      <c r="B4227" s="4" t="s">
        <v>543</v>
      </c>
      <c r="C4227" s="4" t="s">
        <v>59</v>
      </c>
      <c r="D4227" s="4" t="s">
        <v>93</v>
      </c>
      <c r="E4227" s="4">
        <v>465</v>
      </c>
      <c r="F4227" s="4">
        <v>80.5</v>
      </c>
      <c r="G4227" s="4">
        <v>5.4</v>
      </c>
      <c r="H4227" s="4">
        <v>0</v>
      </c>
      <c r="I4227" s="4">
        <v>0</v>
      </c>
      <c r="J4227" s="4">
        <v>398</v>
      </c>
      <c r="K4227" s="4">
        <v>0</v>
      </c>
      <c r="L4227" s="4">
        <v>5</v>
      </c>
      <c r="M4227" s="4">
        <v>0</v>
      </c>
      <c r="N4227" s="4">
        <v>-77.400000000000006</v>
      </c>
      <c r="O4227" s="4">
        <f t="shared" si="528"/>
        <v>1</v>
      </c>
      <c r="P4227" s="4">
        <f t="shared" si="529"/>
        <v>1</v>
      </c>
      <c r="Q4227" s="4">
        <f t="shared" si="530"/>
        <v>1</v>
      </c>
      <c r="R4227" s="4">
        <f t="shared" si="531"/>
        <v>3</v>
      </c>
      <c r="S4227" s="4">
        <f t="shared" si="532"/>
        <v>-10.199999999999999</v>
      </c>
      <c r="T4227" s="4" t="str">
        <f t="shared" si="533"/>
        <v>D - Abwanderungsrisiko</v>
      </c>
      <c r="U4227" s="4">
        <f>ROUND(((E4227-Hilfswerte!$B$20)/Hilfswerte!$B$21)+((F4227-Hilfswerte!$B$22)/Hilfswerte!$B$23)+((G4227-Hilfswerte!$B$24)/Hilfswerte!$B$25)+0.1*INDEX(Hilfswerte!$B$4:$B$15,MATCH(C4227,Hilfswerte!$A$4:$A$15,0)),2)</f>
        <v>1.59</v>
      </c>
      <c r="V4227" s="4">
        <f>ROUND(SQRT((((E4227-Hilfswerte!$B$20)/Hilfswerte!$B$21)-Hilfswerte!$B$28)^2+(((F4227-Hilfswerte!$B$22)/Hilfswerte!$B$23)-Hilfswerte!$B$29)^2+(((G4227-Hilfswerte!$B$24)/Hilfswerte!$B$25)-Hilfswerte!$B$30)^2),3)</f>
        <v>1.752</v>
      </c>
      <c r="W4227" s="4">
        <f>ROUND(E4227*Hilfswerte!$B$31,0)</f>
        <v>95579</v>
      </c>
      <c r="X4227" s="4">
        <f t="shared" si="534"/>
        <v>95579</v>
      </c>
      <c r="Y4227" s="4" t="str">
        <f>IF(T4227="A - Top-Kunde","bereits Top-Kunde",IF(AND(V4227&lt;=Hilfswerte!$B$34,H4227&lt;0.5*W4227),"Hoch",IF(AND(V4227&lt;=Hilfswerte!$B$35,H4227&lt;0.7*W4227),"Mittel","Niedrig")))</f>
        <v>Niedrig</v>
      </c>
      <c r="Z4227" s="4">
        <f t="shared" si="535"/>
        <v>51.9</v>
      </c>
      <c r="AA4227" s="4" t="str">
        <f>IF(J4227&gt;365,"Bereits abgewandert (Segment D)",IF(Z4227&gt;=Hilfswerte!$B$38,"Rot - akut gefaehrdet",IF(Z4227&gt;=Hilfswerte!$B$39,"Gelb - beobachten","Gruen - stabil")))</f>
        <v>Bereits abgewandert (Segment D)</v>
      </c>
    </row>
    <row r="4228" spans="1:27" ht="15" customHeight="1" x14ac:dyDescent="0.25">
      <c r="A4228" s="4" t="s">
        <v>4575</v>
      </c>
      <c r="B4228" s="4" t="s">
        <v>1024</v>
      </c>
      <c r="C4228" s="4" t="s">
        <v>47</v>
      </c>
      <c r="D4228" s="4" t="s">
        <v>56</v>
      </c>
      <c r="E4228" s="4">
        <v>17</v>
      </c>
      <c r="F4228" s="4">
        <v>2.7</v>
      </c>
      <c r="G4228" s="4">
        <v>10.8</v>
      </c>
      <c r="H4228" s="4">
        <v>2900</v>
      </c>
      <c r="I4228" s="4">
        <v>4</v>
      </c>
      <c r="J4228" s="4">
        <v>4</v>
      </c>
      <c r="K4228" s="4">
        <v>0</v>
      </c>
      <c r="L4228" s="4">
        <v>5</v>
      </c>
      <c r="M4228" s="4">
        <v>4</v>
      </c>
      <c r="N4228" s="4">
        <v>26.8</v>
      </c>
      <c r="O4228" s="4">
        <f t="shared" si="528"/>
        <v>5</v>
      </c>
      <c r="P4228" s="4">
        <f t="shared" si="529"/>
        <v>4</v>
      </c>
      <c r="Q4228" s="4">
        <f t="shared" si="530"/>
        <v>4</v>
      </c>
      <c r="R4228" s="4">
        <f t="shared" si="531"/>
        <v>13</v>
      </c>
      <c r="S4228" s="4">
        <f t="shared" si="532"/>
        <v>141.9</v>
      </c>
      <c r="T4228" s="4" t="str">
        <f t="shared" si="533"/>
        <v>A - Top-Kunde</v>
      </c>
      <c r="U4228" s="4">
        <f>ROUND(((E4228-Hilfswerte!$B$20)/Hilfswerte!$B$21)+((F4228-Hilfswerte!$B$22)/Hilfswerte!$B$23)+((G4228-Hilfswerte!$B$24)/Hilfswerte!$B$25)+0.1*INDEX(Hilfswerte!$B$4:$B$15,MATCH(C4228,Hilfswerte!$A$4:$A$15,0)),2)</f>
        <v>-0.72</v>
      </c>
      <c r="V4228" s="4">
        <f>ROUND(SQRT((((E4228-Hilfswerte!$B$20)/Hilfswerte!$B$21)-Hilfswerte!$B$28)^2+(((F4228-Hilfswerte!$B$22)/Hilfswerte!$B$23)-Hilfswerte!$B$29)^2+(((G4228-Hilfswerte!$B$24)/Hilfswerte!$B$25)-Hilfswerte!$B$30)^2),3)</f>
        <v>0.90300000000000002</v>
      </c>
      <c r="W4228" s="4">
        <f>ROUND(E4228*Hilfswerte!$B$31,0)</f>
        <v>3494</v>
      </c>
      <c r="X4228" s="4">
        <f t="shared" si="534"/>
        <v>594</v>
      </c>
      <c r="Y4228" s="4" t="str">
        <f>IF(T4228="A - Top-Kunde","bereits Top-Kunde",IF(AND(V4228&lt;=Hilfswerte!$B$34,H4228&lt;0.5*W4228),"Hoch",IF(AND(V4228&lt;=Hilfswerte!$B$35,H4228&lt;0.7*W4228),"Mittel","Niedrig")))</f>
        <v>bereits Top-Kunde</v>
      </c>
      <c r="Z4228" s="4">
        <f t="shared" si="535"/>
        <v>1.2</v>
      </c>
      <c r="AA4228" s="4" t="str">
        <f>IF(J4228&gt;365,"Bereits abgewandert (Segment D)",IF(Z4228&gt;=Hilfswerte!$B$38,"Rot - akut gefaehrdet",IF(Z4228&gt;=Hilfswerte!$B$39,"Gelb - beobachten","Gruen - stabil")))</f>
        <v>Gruen - stabil</v>
      </c>
    </row>
    <row r="4229" spans="1:27" ht="15" customHeight="1" x14ac:dyDescent="0.25">
      <c r="A4229" s="4" t="s">
        <v>4576</v>
      </c>
      <c r="B4229" s="4" t="s">
        <v>765</v>
      </c>
      <c r="C4229" s="4" t="s">
        <v>59</v>
      </c>
      <c r="D4229" s="4" t="s">
        <v>30</v>
      </c>
      <c r="E4229" s="4">
        <v>79</v>
      </c>
      <c r="F4229" s="4">
        <v>22.1</v>
      </c>
      <c r="G4229" s="4">
        <v>16.7</v>
      </c>
      <c r="H4229" s="4">
        <v>10369</v>
      </c>
      <c r="I4229" s="4">
        <v>7</v>
      </c>
      <c r="J4229" s="4">
        <v>14</v>
      </c>
      <c r="K4229" s="4">
        <v>1</v>
      </c>
      <c r="L4229" s="4">
        <v>8</v>
      </c>
      <c r="M4229" s="4">
        <v>6</v>
      </c>
      <c r="N4229" s="4">
        <v>-15.5</v>
      </c>
      <c r="O4229" s="4">
        <f t="shared" si="528"/>
        <v>5</v>
      </c>
      <c r="P4229" s="4">
        <f t="shared" si="529"/>
        <v>5</v>
      </c>
      <c r="Q4229" s="4">
        <f t="shared" si="530"/>
        <v>5</v>
      </c>
      <c r="R4229" s="4">
        <f t="shared" si="531"/>
        <v>15</v>
      </c>
      <c r="S4229" s="4">
        <f t="shared" si="532"/>
        <v>133.9</v>
      </c>
      <c r="T4229" s="4" t="str">
        <f t="shared" si="533"/>
        <v>A - Top-Kunde</v>
      </c>
      <c r="U4229" s="4">
        <f>ROUND(((E4229-Hilfswerte!$B$20)/Hilfswerte!$B$21)+((F4229-Hilfswerte!$B$22)/Hilfswerte!$B$23)+((G4229-Hilfswerte!$B$24)/Hilfswerte!$B$25)+0.1*INDEX(Hilfswerte!$B$4:$B$15,MATCH(C4229,Hilfswerte!$A$4:$A$15,0)),2)</f>
        <v>0.68</v>
      </c>
      <c r="V4229" s="4">
        <f>ROUND(SQRT((((E4229-Hilfswerte!$B$20)/Hilfswerte!$B$21)-Hilfswerte!$B$28)^2+(((F4229-Hilfswerte!$B$22)/Hilfswerte!$B$23)-Hilfswerte!$B$29)^2+(((G4229-Hilfswerte!$B$24)/Hilfswerte!$B$25)-Hilfswerte!$B$30)^2),3)</f>
        <v>0.99</v>
      </c>
      <c r="W4229" s="4">
        <f>ROUND(E4229*Hilfswerte!$B$31,0)</f>
        <v>16238</v>
      </c>
      <c r="X4229" s="4">
        <f t="shared" si="534"/>
        <v>5869</v>
      </c>
      <c r="Y4229" s="4" t="str">
        <f>IF(T4229="A - Top-Kunde","bereits Top-Kunde",IF(AND(V4229&lt;=Hilfswerte!$B$34,H4229&lt;0.5*W4229),"Hoch",IF(AND(V4229&lt;=Hilfswerte!$B$35,H4229&lt;0.7*W4229),"Mittel","Niedrig")))</f>
        <v>bereits Top-Kunde</v>
      </c>
      <c r="Z4229" s="4">
        <f t="shared" si="535"/>
        <v>11.5</v>
      </c>
      <c r="AA4229" s="4" t="str">
        <f>IF(J4229&gt;365,"Bereits abgewandert (Segment D)",IF(Z4229&gt;=Hilfswerte!$B$38,"Rot - akut gefaehrdet",IF(Z4229&gt;=Hilfswerte!$B$39,"Gelb - beobachten","Gruen - stabil")))</f>
        <v>Gruen - stabil</v>
      </c>
    </row>
    <row r="4230" spans="1:27" ht="15" customHeight="1" x14ac:dyDescent="0.25">
      <c r="A4230" s="4" t="s">
        <v>4577</v>
      </c>
      <c r="B4230" s="4" t="s">
        <v>243</v>
      </c>
      <c r="C4230" s="4" t="s">
        <v>47</v>
      </c>
      <c r="D4230" s="4" t="s">
        <v>52</v>
      </c>
      <c r="E4230" s="4">
        <v>35</v>
      </c>
      <c r="F4230" s="4">
        <v>6.8</v>
      </c>
      <c r="G4230" s="4">
        <v>18.2</v>
      </c>
      <c r="H4230" s="4">
        <v>10462</v>
      </c>
      <c r="I4230" s="4">
        <v>4</v>
      </c>
      <c r="J4230" s="4">
        <v>51</v>
      </c>
      <c r="K4230" s="4">
        <v>0</v>
      </c>
      <c r="L4230" s="4">
        <v>3</v>
      </c>
      <c r="M4230" s="4">
        <v>4</v>
      </c>
      <c r="N4230" s="4">
        <v>14.7</v>
      </c>
      <c r="O4230" s="4">
        <f t="shared" si="528"/>
        <v>4</v>
      </c>
      <c r="P4230" s="4">
        <f t="shared" si="529"/>
        <v>4</v>
      </c>
      <c r="Q4230" s="4">
        <f t="shared" si="530"/>
        <v>5</v>
      </c>
      <c r="R4230" s="4">
        <f t="shared" si="531"/>
        <v>13</v>
      </c>
      <c r="S4230" s="4">
        <f t="shared" si="532"/>
        <v>136.5</v>
      </c>
      <c r="T4230" s="4" t="str">
        <f t="shared" si="533"/>
        <v>A - Top-Kunde</v>
      </c>
      <c r="U4230" s="4">
        <f>ROUND(((E4230-Hilfswerte!$B$20)/Hilfswerte!$B$21)+((F4230-Hilfswerte!$B$22)/Hilfswerte!$B$23)+((G4230-Hilfswerte!$B$24)/Hilfswerte!$B$25)+0.1*INDEX(Hilfswerte!$B$4:$B$15,MATCH(C4230,Hilfswerte!$A$4:$A$15,0)),2)</f>
        <v>0.61</v>
      </c>
      <c r="V4230" s="4">
        <f>ROUND(SQRT((((E4230-Hilfswerte!$B$20)/Hilfswerte!$B$21)-Hilfswerte!$B$28)^2+(((F4230-Hilfswerte!$B$22)/Hilfswerte!$B$23)-Hilfswerte!$B$29)^2+(((G4230-Hilfswerte!$B$24)/Hilfswerte!$B$25)-Hilfswerte!$B$30)^2),3)</f>
        <v>1.3640000000000001</v>
      </c>
      <c r="W4230" s="4">
        <f>ROUND(E4230*Hilfswerte!$B$31,0)</f>
        <v>7194</v>
      </c>
      <c r="X4230" s="4">
        <f t="shared" si="534"/>
        <v>0</v>
      </c>
      <c r="Y4230" s="4" t="str">
        <f>IF(T4230="A - Top-Kunde","bereits Top-Kunde",IF(AND(V4230&lt;=Hilfswerte!$B$34,H4230&lt;0.5*W4230),"Hoch",IF(AND(V4230&lt;=Hilfswerte!$B$35,H4230&lt;0.7*W4230),"Mittel","Niedrig")))</f>
        <v>bereits Top-Kunde</v>
      </c>
      <c r="Z4230" s="4">
        <f t="shared" si="535"/>
        <v>3.2</v>
      </c>
      <c r="AA4230" s="4" t="str">
        <f>IF(J4230&gt;365,"Bereits abgewandert (Segment D)",IF(Z4230&gt;=Hilfswerte!$B$38,"Rot - akut gefaehrdet",IF(Z4230&gt;=Hilfswerte!$B$39,"Gelb - beobachten","Gruen - stabil")))</f>
        <v>Gruen - stabil</v>
      </c>
    </row>
    <row r="4231" spans="1:27" ht="15" customHeight="1" x14ac:dyDescent="0.25">
      <c r="A4231" s="4" t="s">
        <v>4578</v>
      </c>
      <c r="B4231" s="4" t="s">
        <v>165</v>
      </c>
      <c r="C4231" s="4" t="s">
        <v>47</v>
      </c>
      <c r="D4231" s="4" t="s">
        <v>30</v>
      </c>
      <c r="E4231" s="4">
        <v>581</v>
      </c>
      <c r="F4231" s="4">
        <v>133</v>
      </c>
      <c r="G4231" s="4">
        <v>4.5</v>
      </c>
      <c r="H4231" s="4">
        <v>95780</v>
      </c>
      <c r="I4231" s="4">
        <v>4</v>
      </c>
      <c r="J4231" s="4">
        <v>20</v>
      </c>
      <c r="K4231" s="4">
        <v>0</v>
      </c>
      <c r="L4231" s="4">
        <v>-4</v>
      </c>
      <c r="M4231" s="4">
        <v>3</v>
      </c>
      <c r="N4231" s="4">
        <v>10.3</v>
      </c>
      <c r="O4231" s="4">
        <f t="shared" si="528"/>
        <v>5</v>
      </c>
      <c r="P4231" s="4">
        <f t="shared" si="529"/>
        <v>4</v>
      </c>
      <c r="Q4231" s="4">
        <f t="shared" si="530"/>
        <v>5</v>
      </c>
      <c r="R4231" s="4">
        <f t="shared" si="531"/>
        <v>14</v>
      </c>
      <c r="S4231" s="4">
        <f t="shared" si="532"/>
        <v>145.19999999999999</v>
      </c>
      <c r="T4231" s="4" t="str">
        <f t="shared" si="533"/>
        <v>A - Top-Kunde</v>
      </c>
      <c r="U4231" s="4">
        <f>ROUND(((E4231-Hilfswerte!$B$20)/Hilfswerte!$B$21)+((F4231-Hilfswerte!$B$22)/Hilfswerte!$B$23)+((G4231-Hilfswerte!$B$24)/Hilfswerte!$B$25)+0.1*INDEX(Hilfswerte!$B$4:$B$15,MATCH(C4231,Hilfswerte!$A$4:$A$15,0)),2)</f>
        <v>3.04</v>
      </c>
      <c r="V4231" s="4">
        <f>ROUND(SQRT((((E4231-Hilfswerte!$B$20)/Hilfswerte!$B$21)-Hilfswerte!$B$28)^2+(((F4231-Hilfswerte!$B$22)/Hilfswerte!$B$23)-Hilfswerte!$B$29)^2+(((G4231-Hilfswerte!$B$24)/Hilfswerte!$B$25)-Hilfswerte!$B$30)^2),3)</f>
        <v>2.6880000000000002</v>
      </c>
      <c r="W4231" s="4">
        <f>ROUND(E4231*Hilfswerte!$B$31,0)</f>
        <v>119422</v>
      </c>
      <c r="X4231" s="4">
        <f t="shared" si="534"/>
        <v>23642</v>
      </c>
      <c r="Y4231" s="4" t="str">
        <f>IF(T4231="A - Top-Kunde","bereits Top-Kunde",IF(AND(V4231&lt;=Hilfswerte!$B$34,H4231&lt;0.5*W4231),"Hoch",IF(AND(V4231&lt;=Hilfswerte!$B$35,H4231&lt;0.7*W4231),"Mittel","Niedrig")))</f>
        <v>bereits Top-Kunde</v>
      </c>
      <c r="Z4231" s="4">
        <f t="shared" si="535"/>
        <v>1</v>
      </c>
      <c r="AA4231" s="4" t="str">
        <f>IF(J4231&gt;365,"Bereits abgewandert (Segment D)",IF(Z4231&gt;=Hilfswerte!$B$38,"Rot - akut gefaehrdet",IF(Z4231&gt;=Hilfswerte!$B$39,"Gelb - beobachten","Gruen - stabil")))</f>
        <v>Gruen - stabil</v>
      </c>
    </row>
    <row r="4232" spans="1:27" ht="15" customHeight="1" x14ac:dyDescent="0.25">
      <c r="A4232" s="4" t="s">
        <v>4579</v>
      </c>
      <c r="B4232" s="4" t="s">
        <v>711</v>
      </c>
      <c r="C4232" s="4" t="s">
        <v>74</v>
      </c>
      <c r="D4232" s="4" t="s">
        <v>30</v>
      </c>
      <c r="E4232" s="4">
        <v>103</v>
      </c>
      <c r="F4232" s="4">
        <v>37.299999999999997</v>
      </c>
      <c r="G4232" s="4">
        <v>7.4</v>
      </c>
      <c r="H4232" s="4">
        <v>3102</v>
      </c>
      <c r="I4232" s="4">
        <v>4</v>
      </c>
      <c r="J4232" s="4">
        <v>11</v>
      </c>
      <c r="K4232" s="4">
        <v>1</v>
      </c>
      <c r="L4232" s="4">
        <v>2</v>
      </c>
      <c r="M4232" s="4">
        <v>6</v>
      </c>
      <c r="N4232" s="4">
        <v>17.100000000000001</v>
      </c>
      <c r="O4232" s="4">
        <f t="shared" si="528"/>
        <v>5</v>
      </c>
      <c r="P4232" s="4">
        <f t="shared" si="529"/>
        <v>4</v>
      </c>
      <c r="Q4232" s="4">
        <f t="shared" si="530"/>
        <v>4</v>
      </c>
      <c r="R4232" s="4">
        <f t="shared" si="531"/>
        <v>13</v>
      </c>
      <c r="S4232" s="4">
        <f t="shared" si="532"/>
        <v>132</v>
      </c>
      <c r="T4232" s="4" t="str">
        <f t="shared" si="533"/>
        <v>A - Top-Kunde</v>
      </c>
      <c r="U4232" s="4">
        <f>ROUND(((E4232-Hilfswerte!$B$20)/Hilfswerte!$B$21)+((F4232-Hilfswerte!$B$22)/Hilfswerte!$B$23)+((G4232-Hilfswerte!$B$24)/Hilfswerte!$B$25)+0.1*INDEX(Hilfswerte!$B$4:$B$15,MATCH(C4232,Hilfswerte!$A$4:$A$15,0)),2)</f>
        <v>-0.37</v>
      </c>
      <c r="V4232" s="4">
        <f>ROUND(SQRT((((E4232-Hilfswerte!$B$20)/Hilfswerte!$B$21)-Hilfswerte!$B$28)^2+(((F4232-Hilfswerte!$B$22)/Hilfswerte!$B$23)-Hilfswerte!$B$29)^2+(((G4232-Hilfswerte!$B$24)/Hilfswerte!$B$25)-Hilfswerte!$B$30)^2),3)</f>
        <v>0.66400000000000003</v>
      </c>
      <c r="W4232" s="4">
        <f>ROUND(E4232*Hilfswerte!$B$31,0)</f>
        <v>21171</v>
      </c>
      <c r="X4232" s="4">
        <f t="shared" si="534"/>
        <v>18069</v>
      </c>
      <c r="Y4232" s="4" t="str">
        <f>IF(T4232="A - Top-Kunde","bereits Top-Kunde",IF(AND(V4232&lt;=Hilfswerte!$B$34,H4232&lt;0.5*W4232),"Hoch",IF(AND(V4232&lt;=Hilfswerte!$B$35,H4232&lt;0.7*W4232),"Mittel","Niedrig")))</f>
        <v>bereits Top-Kunde</v>
      </c>
      <c r="Z4232" s="4">
        <f t="shared" si="535"/>
        <v>4</v>
      </c>
      <c r="AA4232" s="4" t="str">
        <f>IF(J4232&gt;365,"Bereits abgewandert (Segment D)",IF(Z4232&gt;=Hilfswerte!$B$38,"Rot - akut gefaehrdet",IF(Z4232&gt;=Hilfswerte!$B$39,"Gelb - beobachten","Gruen - stabil")))</f>
        <v>Gruen - stabil</v>
      </c>
    </row>
    <row r="4233" spans="1:27" ht="15" customHeight="1" x14ac:dyDescent="0.25">
      <c r="A4233" s="4" t="s">
        <v>4580</v>
      </c>
      <c r="B4233" s="4" t="s">
        <v>392</v>
      </c>
      <c r="C4233" s="4" t="s">
        <v>89</v>
      </c>
      <c r="D4233" s="4" t="s">
        <v>117</v>
      </c>
      <c r="E4233" s="4">
        <v>103</v>
      </c>
      <c r="F4233" s="4">
        <v>18.5</v>
      </c>
      <c r="G4233" s="4">
        <v>10.8</v>
      </c>
      <c r="H4233" s="4">
        <v>33415</v>
      </c>
      <c r="I4233" s="4">
        <v>4</v>
      </c>
      <c r="J4233" s="4">
        <v>6</v>
      </c>
      <c r="K4233" s="4">
        <v>1</v>
      </c>
      <c r="L4233" s="4">
        <v>-2</v>
      </c>
      <c r="M4233" s="4">
        <v>3</v>
      </c>
      <c r="N4233" s="4">
        <v>1.9</v>
      </c>
      <c r="O4233" s="4">
        <f t="shared" si="528"/>
        <v>5</v>
      </c>
      <c r="P4233" s="4">
        <f t="shared" si="529"/>
        <v>4</v>
      </c>
      <c r="Q4233" s="4">
        <f t="shared" si="530"/>
        <v>5</v>
      </c>
      <c r="R4233" s="4">
        <f t="shared" si="531"/>
        <v>14</v>
      </c>
      <c r="S4233" s="4">
        <f t="shared" si="532"/>
        <v>135</v>
      </c>
      <c r="T4233" s="4" t="str">
        <f t="shared" si="533"/>
        <v>A - Top-Kunde</v>
      </c>
      <c r="U4233" s="4">
        <f>ROUND(((E4233-Hilfswerte!$B$20)/Hilfswerte!$B$21)+((F4233-Hilfswerte!$B$22)/Hilfswerte!$B$23)+((G4233-Hilfswerte!$B$24)/Hilfswerte!$B$25)+0.1*INDEX(Hilfswerte!$B$4:$B$15,MATCH(C4233,Hilfswerte!$A$4:$A$15,0)),2)</f>
        <v>0.14000000000000001</v>
      </c>
      <c r="V4233" s="4">
        <f>ROUND(SQRT((((E4233-Hilfswerte!$B$20)/Hilfswerte!$B$21)-Hilfswerte!$B$28)^2+(((F4233-Hilfswerte!$B$22)/Hilfswerte!$B$23)-Hilfswerte!$B$29)^2+(((G4233-Hilfswerte!$B$24)/Hilfswerte!$B$25)-Hilfswerte!$B$30)^2),3)</f>
        <v>0.44700000000000001</v>
      </c>
      <c r="W4233" s="4">
        <f>ROUND(E4233*Hilfswerte!$B$31,0)</f>
        <v>21171</v>
      </c>
      <c r="X4233" s="4">
        <f t="shared" si="534"/>
        <v>0</v>
      </c>
      <c r="Y4233" s="4" t="str">
        <f>IF(T4233="A - Top-Kunde","bereits Top-Kunde",IF(AND(V4233&lt;=Hilfswerte!$B$34,H4233&lt;0.5*W4233),"Hoch",IF(AND(V4233&lt;=Hilfswerte!$B$35,H4233&lt;0.7*W4233),"Mittel","Niedrig")))</f>
        <v>bereits Top-Kunde</v>
      </c>
      <c r="Z4233" s="4">
        <f t="shared" si="535"/>
        <v>3.3</v>
      </c>
      <c r="AA4233" s="4" t="str">
        <f>IF(J4233&gt;365,"Bereits abgewandert (Segment D)",IF(Z4233&gt;=Hilfswerte!$B$38,"Rot - akut gefaehrdet",IF(Z4233&gt;=Hilfswerte!$B$39,"Gelb - beobachten","Gruen - stabil")))</f>
        <v>Gruen - stabil</v>
      </c>
    </row>
    <row r="4234" spans="1:27" ht="15" customHeight="1" x14ac:dyDescent="0.25">
      <c r="A4234" s="4" t="s">
        <v>4581</v>
      </c>
      <c r="B4234" s="4" t="s">
        <v>900</v>
      </c>
      <c r="C4234" s="4" t="s">
        <v>65</v>
      </c>
      <c r="D4234" s="4" t="s">
        <v>30</v>
      </c>
      <c r="E4234" s="4">
        <v>103</v>
      </c>
      <c r="F4234" s="4">
        <v>34</v>
      </c>
      <c r="G4234" s="4">
        <v>18.899999999999999</v>
      </c>
      <c r="H4234" s="4">
        <v>6554</v>
      </c>
      <c r="I4234" s="4">
        <v>2</v>
      </c>
      <c r="J4234" s="4">
        <v>13</v>
      </c>
      <c r="K4234" s="4">
        <v>0</v>
      </c>
      <c r="L4234" s="4">
        <v>24</v>
      </c>
      <c r="M4234" s="4">
        <v>4</v>
      </c>
      <c r="N4234" s="4">
        <v>-4.9000000000000004</v>
      </c>
      <c r="O4234" s="4">
        <f t="shared" si="528"/>
        <v>5</v>
      </c>
      <c r="P4234" s="4">
        <f t="shared" si="529"/>
        <v>2</v>
      </c>
      <c r="Q4234" s="4">
        <f t="shared" si="530"/>
        <v>4</v>
      </c>
      <c r="R4234" s="4">
        <f t="shared" si="531"/>
        <v>11</v>
      </c>
      <c r="S4234" s="4">
        <f t="shared" si="532"/>
        <v>100.4</v>
      </c>
      <c r="T4234" s="4" t="str">
        <f t="shared" si="533"/>
        <v>C - Entwicklungspotenzial</v>
      </c>
      <c r="U4234" s="4">
        <f>ROUND(((E4234-Hilfswerte!$B$20)/Hilfswerte!$B$21)+((F4234-Hilfswerte!$B$22)/Hilfswerte!$B$23)+((G4234-Hilfswerte!$B$24)/Hilfswerte!$B$25)+0.1*INDEX(Hilfswerte!$B$4:$B$15,MATCH(C4234,Hilfswerte!$A$4:$A$15,0)),2)</f>
        <v>1.36</v>
      </c>
      <c r="V4234" s="4">
        <f>ROUND(SQRT((((E4234-Hilfswerte!$B$20)/Hilfswerte!$B$21)-Hilfswerte!$B$28)^2+(((F4234-Hilfswerte!$B$22)/Hilfswerte!$B$23)-Hilfswerte!$B$29)^2+(((G4234-Hilfswerte!$B$24)/Hilfswerte!$B$25)-Hilfswerte!$B$30)^2),3)</f>
        <v>1.2529999999999999</v>
      </c>
      <c r="W4234" s="4">
        <f>ROUND(E4234*Hilfswerte!$B$31,0)</f>
        <v>21171</v>
      </c>
      <c r="X4234" s="4">
        <f t="shared" si="534"/>
        <v>14617</v>
      </c>
      <c r="Y4234" s="4" t="str">
        <f>IF(T4234="A - Top-Kunde","bereits Top-Kunde",IF(AND(V4234&lt;=Hilfswerte!$B$34,H4234&lt;0.5*W4234),"Hoch",IF(AND(V4234&lt;=Hilfswerte!$B$35,H4234&lt;0.7*W4234),"Mittel","Niedrig")))</f>
        <v>Niedrig</v>
      </c>
      <c r="Z4234" s="4">
        <f t="shared" si="535"/>
        <v>7.4</v>
      </c>
      <c r="AA4234" s="4" t="str">
        <f>IF(J4234&gt;365,"Bereits abgewandert (Segment D)",IF(Z4234&gt;=Hilfswerte!$B$38,"Rot - akut gefaehrdet",IF(Z4234&gt;=Hilfswerte!$B$39,"Gelb - beobachten","Gruen - stabil")))</f>
        <v>Gruen - stabil</v>
      </c>
    </row>
    <row r="4235" spans="1:27" ht="15" customHeight="1" x14ac:dyDescent="0.25">
      <c r="A4235" s="4" t="s">
        <v>4582</v>
      </c>
      <c r="B4235" s="4" t="s">
        <v>799</v>
      </c>
      <c r="C4235" s="4" t="s">
        <v>59</v>
      </c>
      <c r="D4235" s="4" t="s">
        <v>30</v>
      </c>
      <c r="E4235" s="4">
        <v>41</v>
      </c>
      <c r="F4235" s="4">
        <v>7.8</v>
      </c>
      <c r="G4235" s="4">
        <v>2.8</v>
      </c>
      <c r="H4235" s="4">
        <v>0</v>
      </c>
      <c r="I4235" s="4">
        <v>0</v>
      </c>
      <c r="J4235" s="4">
        <v>710</v>
      </c>
      <c r="K4235" s="4">
        <v>0</v>
      </c>
      <c r="L4235" s="4">
        <v>12</v>
      </c>
      <c r="M4235" s="4">
        <v>0</v>
      </c>
      <c r="N4235" s="4">
        <v>-60.6</v>
      </c>
      <c r="O4235" s="4">
        <f t="shared" si="528"/>
        <v>1</v>
      </c>
      <c r="P4235" s="4">
        <f t="shared" si="529"/>
        <v>1</v>
      </c>
      <c r="Q4235" s="4">
        <f t="shared" si="530"/>
        <v>1</v>
      </c>
      <c r="R4235" s="4">
        <f t="shared" si="531"/>
        <v>3</v>
      </c>
      <c r="S4235" s="4">
        <f t="shared" si="532"/>
        <v>-3.9</v>
      </c>
      <c r="T4235" s="4" t="str">
        <f t="shared" si="533"/>
        <v>D - Abwanderungsrisiko</v>
      </c>
      <c r="U4235" s="4">
        <f>ROUND(((E4235-Hilfswerte!$B$20)/Hilfswerte!$B$21)+((F4235-Hilfswerte!$B$22)/Hilfswerte!$B$23)+((G4235-Hilfswerte!$B$24)/Hilfswerte!$B$25)+0.1*INDEX(Hilfswerte!$B$4:$B$15,MATCH(C4235,Hilfswerte!$A$4:$A$15,0)),2)</f>
        <v>-1.95</v>
      </c>
      <c r="V4235" s="4">
        <f>ROUND(SQRT((((E4235-Hilfswerte!$B$20)/Hilfswerte!$B$21)-Hilfswerte!$B$28)^2+(((F4235-Hilfswerte!$B$22)/Hilfswerte!$B$23)-Hilfswerte!$B$29)^2+(((G4235-Hilfswerte!$B$24)/Hilfswerte!$B$25)-Hilfswerte!$B$30)^2),3)</f>
        <v>1.538</v>
      </c>
      <c r="W4235" s="4">
        <f>ROUND(E4235*Hilfswerte!$B$31,0)</f>
        <v>8427</v>
      </c>
      <c r="X4235" s="4">
        <f t="shared" si="534"/>
        <v>8427</v>
      </c>
      <c r="Y4235" s="4" t="str">
        <f>IF(T4235="A - Top-Kunde","bereits Top-Kunde",IF(AND(V4235&lt;=Hilfswerte!$B$34,H4235&lt;0.5*W4235),"Hoch",IF(AND(V4235&lt;=Hilfswerte!$B$35,H4235&lt;0.7*W4235),"Mittel","Niedrig")))</f>
        <v>Niedrig</v>
      </c>
      <c r="Z4235" s="4">
        <f t="shared" si="535"/>
        <v>62.1</v>
      </c>
      <c r="AA4235" s="4" t="str">
        <f>IF(J4235&gt;365,"Bereits abgewandert (Segment D)",IF(Z4235&gt;=Hilfswerte!$B$38,"Rot - akut gefaehrdet",IF(Z4235&gt;=Hilfswerte!$B$39,"Gelb - beobachten","Gruen - stabil")))</f>
        <v>Bereits abgewandert (Segment D)</v>
      </c>
    </row>
    <row r="4236" spans="1:27" ht="15" customHeight="1" x14ac:dyDescent="0.25">
      <c r="A4236" s="4" t="s">
        <v>4583</v>
      </c>
      <c r="B4236" s="4" t="s">
        <v>778</v>
      </c>
      <c r="C4236" s="4" t="s">
        <v>74</v>
      </c>
      <c r="D4236" s="4" t="s">
        <v>30</v>
      </c>
      <c r="E4236" s="4">
        <v>9</v>
      </c>
      <c r="F4236" s="4">
        <v>1.9</v>
      </c>
      <c r="G4236" s="4">
        <v>2.2999999999999998</v>
      </c>
      <c r="H4236" s="4">
        <v>1284</v>
      </c>
      <c r="I4236" s="4">
        <v>1</v>
      </c>
      <c r="J4236" s="4">
        <v>293</v>
      </c>
      <c r="K4236" s="4">
        <v>0</v>
      </c>
      <c r="L4236" s="4">
        <v>-4</v>
      </c>
      <c r="M4236" s="4">
        <v>2</v>
      </c>
      <c r="N4236" s="4">
        <v>5.3</v>
      </c>
      <c r="O4236" s="4">
        <f t="shared" si="528"/>
        <v>2</v>
      </c>
      <c r="P4236" s="4">
        <f t="shared" si="529"/>
        <v>1</v>
      </c>
      <c r="Q4236" s="4">
        <f t="shared" si="530"/>
        <v>3</v>
      </c>
      <c r="R4236" s="4">
        <f t="shared" si="531"/>
        <v>6</v>
      </c>
      <c r="S4236" s="4">
        <f t="shared" si="532"/>
        <v>62.7</v>
      </c>
      <c r="T4236" s="4" t="str">
        <f t="shared" si="533"/>
        <v>C - Entwicklungspotenzial</v>
      </c>
      <c r="U4236" s="4">
        <f>ROUND(((E4236-Hilfswerte!$B$20)/Hilfswerte!$B$21)+((F4236-Hilfswerte!$B$22)/Hilfswerte!$B$23)+((G4236-Hilfswerte!$B$24)/Hilfswerte!$B$25)+0.1*INDEX(Hilfswerte!$B$4:$B$15,MATCH(C4236,Hilfswerte!$A$4:$A$15,0)),2)</f>
        <v>-2.2200000000000002</v>
      </c>
      <c r="V4236" s="4">
        <f>ROUND(SQRT((((E4236-Hilfswerte!$B$20)/Hilfswerte!$B$21)-Hilfswerte!$B$28)^2+(((F4236-Hilfswerte!$B$22)/Hilfswerte!$B$23)-Hilfswerte!$B$29)^2+(((G4236-Hilfswerte!$B$24)/Hilfswerte!$B$25)-Hilfswerte!$B$30)^2),3)</f>
        <v>1.696</v>
      </c>
      <c r="W4236" s="4">
        <f>ROUND(E4236*Hilfswerte!$B$31,0)</f>
        <v>1850</v>
      </c>
      <c r="X4236" s="4">
        <f t="shared" si="534"/>
        <v>566</v>
      </c>
      <c r="Y4236" s="4" t="str">
        <f>IF(T4236="A - Top-Kunde","bereits Top-Kunde",IF(AND(V4236&lt;=Hilfswerte!$B$34,H4236&lt;0.5*W4236),"Hoch",IF(AND(V4236&lt;=Hilfswerte!$B$35,H4236&lt;0.7*W4236),"Mittel","Niedrig")))</f>
        <v>Niedrig</v>
      </c>
      <c r="Z4236" s="4">
        <f t="shared" si="535"/>
        <v>14.7</v>
      </c>
      <c r="AA4236" s="4" t="str">
        <f>IF(J4236&gt;365,"Bereits abgewandert (Segment D)",IF(Z4236&gt;=Hilfswerte!$B$38,"Rot - akut gefaehrdet",IF(Z4236&gt;=Hilfswerte!$B$39,"Gelb - beobachten","Gruen - stabil")))</f>
        <v>Gelb - beobachten</v>
      </c>
    </row>
    <row r="4237" spans="1:27" ht="15" customHeight="1" x14ac:dyDescent="0.25">
      <c r="A4237" s="4" t="s">
        <v>4584</v>
      </c>
      <c r="B4237" s="4" t="s">
        <v>140</v>
      </c>
      <c r="C4237" s="4" t="s">
        <v>38</v>
      </c>
      <c r="D4237" s="4" t="s">
        <v>117</v>
      </c>
      <c r="E4237" s="4">
        <v>127</v>
      </c>
      <c r="F4237" s="4">
        <v>42.2</v>
      </c>
      <c r="G4237" s="4">
        <v>20.9</v>
      </c>
      <c r="H4237" s="4">
        <v>1317</v>
      </c>
      <c r="I4237" s="4">
        <v>1</v>
      </c>
      <c r="J4237" s="4">
        <v>256</v>
      </c>
      <c r="K4237" s="4">
        <v>0</v>
      </c>
      <c r="L4237" s="4">
        <v>-3</v>
      </c>
      <c r="M4237" s="4">
        <v>5</v>
      </c>
      <c r="N4237" s="4">
        <v>-8.6999999999999993</v>
      </c>
      <c r="O4237" s="4">
        <f t="shared" si="528"/>
        <v>2</v>
      </c>
      <c r="P4237" s="4">
        <f t="shared" si="529"/>
        <v>1</v>
      </c>
      <c r="Q4237" s="4">
        <f t="shared" si="530"/>
        <v>3</v>
      </c>
      <c r="R4237" s="4">
        <f t="shared" si="531"/>
        <v>6</v>
      </c>
      <c r="S4237" s="4">
        <f t="shared" si="532"/>
        <v>55.7</v>
      </c>
      <c r="T4237" s="4" t="str">
        <f t="shared" si="533"/>
        <v>C - Entwicklungspotenzial</v>
      </c>
      <c r="U4237" s="4">
        <f>ROUND(((E4237-Hilfswerte!$B$20)/Hilfswerte!$B$21)+((F4237-Hilfswerte!$B$22)/Hilfswerte!$B$23)+((G4237-Hilfswerte!$B$24)/Hilfswerte!$B$25)+0.1*INDEX(Hilfswerte!$B$4:$B$15,MATCH(C4237,Hilfswerte!$A$4:$A$15,0)),2)</f>
        <v>2.3199999999999998</v>
      </c>
      <c r="V4237" s="4">
        <f>ROUND(SQRT((((E4237-Hilfswerte!$B$20)/Hilfswerte!$B$21)-Hilfswerte!$B$28)^2+(((F4237-Hilfswerte!$B$22)/Hilfswerte!$B$23)-Hilfswerte!$B$29)^2+(((G4237-Hilfswerte!$B$24)/Hilfswerte!$B$25)-Hilfswerte!$B$30)^2),3)</f>
        <v>1.55</v>
      </c>
      <c r="W4237" s="4">
        <f>ROUND(E4237*Hilfswerte!$B$31,0)</f>
        <v>26104</v>
      </c>
      <c r="X4237" s="4">
        <f t="shared" si="534"/>
        <v>24787</v>
      </c>
      <c r="Y4237" s="4" t="str">
        <f>IF(T4237="A - Top-Kunde","bereits Top-Kunde",IF(AND(V4237&lt;=Hilfswerte!$B$34,H4237&lt;0.5*W4237),"Hoch",IF(AND(V4237&lt;=Hilfswerte!$B$35,H4237&lt;0.7*W4237),"Mittel","Niedrig")))</f>
        <v>Niedrig</v>
      </c>
      <c r="Z4237" s="4">
        <f t="shared" si="535"/>
        <v>16.3</v>
      </c>
      <c r="AA4237" s="4" t="str">
        <f>IF(J4237&gt;365,"Bereits abgewandert (Segment D)",IF(Z4237&gt;=Hilfswerte!$B$38,"Rot - akut gefaehrdet",IF(Z4237&gt;=Hilfswerte!$B$39,"Gelb - beobachten","Gruen - stabil")))</f>
        <v>Gelb - beobachten</v>
      </c>
    </row>
    <row r="4238" spans="1:27" ht="15" customHeight="1" x14ac:dyDescent="0.25">
      <c r="A4238" s="4" t="s">
        <v>4585</v>
      </c>
      <c r="B4238" s="4" t="s">
        <v>144</v>
      </c>
      <c r="C4238" s="4" t="s">
        <v>47</v>
      </c>
      <c r="D4238" s="4" t="s">
        <v>30</v>
      </c>
      <c r="E4238" s="4">
        <v>87</v>
      </c>
      <c r="F4238" s="4">
        <v>13.5</v>
      </c>
      <c r="G4238" s="4">
        <v>17.600000000000001</v>
      </c>
      <c r="H4238" s="4">
        <v>17445</v>
      </c>
      <c r="I4238" s="4">
        <v>2</v>
      </c>
      <c r="J4238" s="4">
        <v>52</v>
      </c>
      <c r="K4238" s="4">
        <v>0</v>
      </c>
      <c r="L4238" s="4">
        <v>21</v>
      </c>
      <c r="M4238" s="4">
        <v>4</v>
      </c>
      <c r="N4238" s="4">
        <v>9.3000000000000007</v>
      </c>
      <c r="O4238" s="4">
        <f t="shared" si="528"/>
        <v>4</v>
      </c>
      <c r="P4238" s="4">
        <f t="shared" si="529"/>
        <v>2</v>
      </c>
      <c r="Q4238" s="4">
        <f t="shared" si="530"/>
        <v>5</v>
      </c>
      <c r="R4238" s="4">
        <f t="shared" si="531"/>
        <v>11</v>
      </c>
      <c r="S4238" s="4">
        <f t="shared" si="532"/>
        <v>108.4</v>
      </c>
      <c r="T4238" s="4" t="str">
        <f t="shared" si="533"/>
        <v>B - Kernkunde</v>
      </c>
      <c r="U4238" s="4">
        <f>ROUND(((E4238-Hilfswerte!$B$20)/Hilfswerte!$B$21)+((F4238-Hilfswerte!$B$22)/Hilfswerte!$B$23)+((G4238-Hilfswerte!$B$24)/Hilfswerte!$B$25)+0.1*INDEX(Hilfswerte!$B$4:$B$15,MATCH(C4238,Hilfswerte!$A$4:$A$15,0)),2)</f>
        <v>0.85</v>
      </c>
      <c r="V4238" s="4">
        <f>ROUND(SQRT((((E4238-Hilfswerte!$B$20)/Hilfswerte!$B$21)-Hilfswerte!$B$28)^2+(((F4238-Hilfswerte!$B$22)/Hilfswerte!$B$23)-Hilfswerte!$B$29)^2+(((G4238-Hilfswerte!$B$24)/Hilfswerte!$B$25)-Hilfswerte!$B$30)^2),3)</f>
        <v>1.1559999999999999</v>
      </c>
      <c r="W4238" s="4">
        <f>ROUND(E4238*Hilfswerte!$B$31,0)</f>
        <v>17883</v>
      </c>
      <c r="X4238" s="4">
        <f t="shared" si="534"/>
        <v>438</v>
      </c>
      <c r="Y4238" s="4" t="str">
        <f>IF(T4238="A - Top-Kunde","bereits Top-Kunde",IF(AND(V4238&lt;=Hilfswerte!$B$34,H4238&lt;0.5*W4238),"Hoch",IF(AND(V4238&lt;=Hilfswerte!$B$35,H4238&lt;0.7*W4238),"Mittel","Niedrig")))</f>
        <v>Niedrig</v>
      </c>
      <c r="Z4238" s="4">
        <f t="shared" si="535"/>
        <v>6.8</v>
      </c>
      <c r="AA4238" s="4" t="str">
        <f>IF(J4238&gt;365,"Bereits abgewandert (Segment D)",IF(Z4238&gt;=Hilfswerte!$B$38,"Rot - akut gefaehrdet",IF(Z4238&gt;=Hilfswerte!$B$39,"Gelb - beobachten","Gruen - stabil")))</f>
        <v>Gruen - stabil</v>
      </c>
    </row>
    <row r="4239" spans="1:27" ht="15" customHeight="1" x14ac:dyDescent="0.25">
      <c r="A4239" s="4" t="s">
        <v>4586</v>
      </c>
      <c r="B4239" s="4" t="s">
        <v>185</v>
      </c>
      <c r="C4239" s="4" t="s">
        <v>47</v>
      </c>
      <c r="D4239" s="4" t="s">
        <v>56</v>
      </c>
      <c r="E4239" s="4">
        <v>36</v>
      </c>
      <c r="F4239" s="4">
        <v>11.3</v>
      </c>
      <c r="G4239" s="4">
        <v>12.1</v>
      </c>
      <c r="H4239" s="4">
        <v>5531</v>
      </c>
      <c r="I4239" s="4">
        <v>4</v>
      </c>
      <c r="J4239" s="4">
        <v>100</v>
      </c>
      <c r="K4239" s="4">
        <v>1</v>
      </c>
      <c r="L4239" s="4">
        <v>5</v>
      </c>
      <c r="M4239" s="4">
        <v>2</v>
      </c>
      <c r="N4239" s="4">
        <v>37.9</v>
      </c>
      <c r="O4239" s="4">
        <f t="shared" si="528"/>
        <v>3</v>
      </c>
      <c r="P4239" s="4">
        <f t="shared" si="529"/>
        <v>4</v>
      </c>
      <c r="Q4239" s="4">
        <f t="shared" si="530"/>
        <v>4</v>
      </c>
      <c r="R4239" s="4">
        <f t="shared" si="531"/>
        <v>11</v>
      </c>
      <c r="S4239" s="4">
        <f t="shared" si="532"/>
        <v>121.5</v>
      </c>
      <c r="T4239" s="4" t="str">
        <f t="shared" si="533"/>
        <v>B - Kernkunde</v>
      </c>
      <c r="U4239" s="4">
        <f>ROUND(((E4239-Hilfswerte!$B$20)/Hilfswerte!$B$21)+((F4239-Hilfswerte!$B$22)/Hilfswerte!$B$23)+((G4239-Hilfswerte!$B$24)/Hilfswerte!$B$25)+0.1*INDEX(Hilfswerte!$B$4:$B$15,MATCH(C4239,Hilfswerte!$A$4:$A$15,0)),2)</f>
        <v>-0.28000000000000003</v>
      </c>
      <c r="V4239" s="4">
        <f>ROUND(SQRT((((E4239-Hilfswerte!$B$20)/Hilfswerte!$B$21)-Hilfswerte!$B$28)^2+(((F4239-Hilfswerte!$B$22)/Hilfswerte!$B$23)-Hilfswerte!$B$29)^2+(((G4239-Hilfswerte!$B$24)/Hilfswerte!$B$25)-Hilfswerte!$B$30)^2),3)</f>
        <v>0.749</v>
      </c>
      <c r="W4239" s="4">
        <f>ROUND(E4239*Hilfswerte!$B$31,0)</f>
        <v>7400</v>
      </c>
      <c r="X4239" s="4">
        <f t="shared" si="534"/>
        <v>1869</v>
      </c>
      <c r="Y4239" s="4" t="str">
        <f>IF(T4239="A - Top-Kunde","bereits Top-Kunde",IF(AND(V4239&lt;=Hilfswerte!$B$34,H4239&lt;0.5*W4239),"Hoch",IF(AND(V4239&lt;=Hilfswerte!$B$35,H4239&lt;0.7*W4239),"Mittel","Niedrig")))</f>
        <v>Niedrig</v>
      </c>
      <c r="Z4239" s="4">
        <f t="shared" si="535"/>
        <v>9</v>
      </c>
      <c r="AA4239" s="4" t="str">
        <f>IF(J4239&gt;365,"Bereits abgewandert (Segment D)",IF(Z4239&gt;=Hilfswerte!$B$38,"Rot - akut gefaehrdet",IF(Z4239&gt;=Hilfswerte!$B$39,"Gelb - beobachten","Gruen - stabil")))</f>
        <v>Gruen - stabil</v>
      </c>
    </row>
    <row r="4240" spans="1:27" ht="15" customHeight="1" x14ac:dyDescent="0.25">
      <c r="A4240" s="4" t="s">
        <v>4587</v>
      </c>
      <c r="B4240" s="4" t="s">
        <v>134</v>
      </c>
      <c r="C4240" s="4" t="s">
        <v>55</v>
      </c>
      <c r="D4240" s="4" t="s">
        <v>30</v>
      </c>
      <c r="E4240" s="4">
        <v>317</v>
      </c>
      <c r="F4240" s="4">
        <v>68.900000000000006</v>
      </c>
      <c r="G4240" s="4">
        <v>14.1</v>
      </c>
      <c r="H4240" s="4">
        <v>7189</v>
      </c>
      <c r="I4240" s="4">
        <v>3</v>
      </c>
      <c r="J4240" s="4">
        <v>92</v>
      </c>
      <c r="K4240" s="4">
        <v>0</v>
      </c>
      <c r="L4240" s="4">
        <v>-1</v>
      </c>
      <c r="M4240" s="4">
        <v>1</v>
      </c>
      <c r="N4240" s="4">
        <v>24.4</v>
      </c>
      <c r="O4240" s="4">
        <f t="shared" si="528"/>
        <v>3</v>
      </c>
      <c r="P4240" s="4">
        <f t="shared" si="529"/>
        <v>3</v>
      </c>
      <c r="Q4240" s="4">
        <f t="shared" si="530"/>
        <v>4</v>
      </c>
      <c r="R4240" s="4">
        <f t="shared" si="531"/>
        <v>10</v>
      </c>
      <c r="S4240" s="4">
        <f t="shared" si="532"/>
        <v>112.2</v>
      </c>
      <c r="T4240" s="4" t="str">
        <f t="shared" si="533"/>
        <v>B - Kernkunde</v>
      </c>
      <c r="U4240" s="4">
        <f>ROUND(((E4240-Hilfswerte!$B$20)/Hilfswerte!$B$21)+((F4240-Hilfswerte!$B$22)/Hilfswerte!$B$23)+((G4240-Hilfswerte!$B$24)/Hilfswerte!$B$25)+0.1*INDEX(Hilfswerte!$B$4:$B$15,MATCH(C4240,Hilfswerte!$A$4:$A$15,0)),2)</f>
        <v>2.4900000000000002</v>
      </c>
      <c r="V4240" s="4">
        <f>ROUND(SQRT((((E4240-Hilfswerte!$B$20)/Hilfswerte!$B$21)-Hilfswerte!$B$28)^2+(((F4240-Hilfswerte!$B$22)/Hilfswerte!$B$23)-Hilfswerte!$B$29)^2+(((G4240-Hilfswerte!$B$24)/Hilfswerte!$B$25)-Hilfswerte!$B$30)^2),3)</f>
        <v>0.96899999999999997</v>
      </c>
      <c r="W4240" s="4">
        <f>ROUND(E4240*Hilfswerte!$B$31,0)</f>
        <v>65158</v>
      </c>
      <c r="X4240" s="4">
        <f t="shared" si="534"/>
        <v>57969</v>
      </c>
      <c r="Y4240" s="4" t="str">
        <f>IF(T4240="A - Top-Kunde","bereits Top-Kunde",IF(AND(V4240&lt;=Hilfswerte!$B$34,H4240&lt;0.5*W4240),"Hoch",IF(AND(V4240&lt;=Hilfswerte!$B$35,H4240&lt;0.7*W4240),"Mittel","Niedrig")))</f>
        <v>Mittel</v>
      </c>
      <c r="Z4240" s="4">
        <f t="shared" si="535"/>
        <v>4.5999999999999996</v>
      </c>
      <c r="AA4240" s="4" t="str">
        <f>IF(J4240&gt;365,"Bereits abgewandert (Segment D)",IF(Z4240&gt;=Hilfswerte!$B$38,"Rot - akut gefaehrdet",IF(Z4240&gt;=Hilfswerte!$B$39,"Gelb - beobachten","Gruen - stabil")))</f>
        <v>Gruen - stabil</v>
      </c>
    </row>
    <row r="4241" spans="1:27" ht="15" customHeight="1" x14ac:dyDescent="0.25">
      <c r="A4241" s="4" t="s">
        <v>4588</v>
      </c>
      <c r="B4241" s="4" t="s">
        <v>455</v>
      </c>
      <c r="C4241" s="4" t="s">
        <v>51</v>
      </c>
      <c r="D4241" s="4" t="s">
        <v>48</v>
      </c>
      <c r="E4241" s="4">
        <v>55</v>
      </c>
      <c r="F4241" s="4">
        <v>13.7</v>
      </c>
      <c r="G4241" s="4">
        <v>6.1</v>
      </c>
      <c r="H4241" s="4">
        <v>1097</v>
      </c>
      <c r="I4241" s="4">
        <v>2</v>
      </c>
      <c r="J4241" s="4">
        <v>83</v>
      </c>
      <c r="K4241" s="4">
        <v>0</v>
      </c>
      <c r="L4241" s="4">
        <v>5</v>
      </c>
      <c r="M4241" s="4">
        <v>2</v>
      </c>
      <c r="N4241" s="4">
        <v>2.9</v>
      </c>
      <c r="O4241" s="4">
        <f t="shared" si="528"/>
        <v>4</v>
      </c>
      <c r="P4241" s="4">
        <f t="shared" si="529"/>
        <v>2</v>
      </c>
      <c r="Q4241" s="4">
        <f t="shared" si="530"/>
        <v>3</v>
      </c>
      <c r="R4241" s="4">
        <f t="shared" si="531"/>
        <v>9</v>
      </c>
      <c r="S4241" s="4">
        <f t="shared" si="532"/>
        <v>90</v>
      </c>
      <c r="T4241" s="4" t="str">
        <f t="shared" si="533"/>
        <v>C - Entwicklungspotenzial</v>
      </c>
      <c r="U4241" s="4">
        <f>ROUND(((E4241-Hilfswerte!$B$20)/Hilfswerte!$B$21)+((F4241-Hilfswerte!$B$22)/Hilfswerte!$B$23)+((G4241-Hilfswerte!$B$24)/Hilfswerte!$B$25)+0.1*INDEX(Hilfswerte!$B$4:$B$15,MATCH(C4241,Hilfswerte!$A$4:$A$15,0)),2)</f>
        <v>-0.84</v>
      </c>
      <c r="V4241" s="4">
        <f>ROUND(SQRT((((E4241-Hilfswerte!$B$20)/Hilfswerte!$B$21)-Hilfswerte!$B$28)^2+(((F4241-Hilfswerte!$B$22)/Hilfswerte!$B$23)-Hilfswerte!$B$29)^2+(((G4241-Hilfswerte!$B$24)/Hilfswerte!$B$25)-Hilfswerte!$B$30)^2),3)</f>
        <v>1.0369999999999999</v>
      </c>
      <c r="W4241" s="4">
        <f>ROUND(E4241*Hilfswerte!$B$31,0)</f>
        <v>11305</v>
      </c>
      <c r="X4241" s="4">
        <f t="shared" si="534"/>
        <v>10208</v>
      </c>
      <c r="Y4241" s="4" t="str">
        <f>IF(T4241="A - Top-Kunde","bereits Top-Kunde",IF(AND(V4241&lt;=Hilfswerte!$B$34,H4241&lt;0.5*W4241),"Hoch",IF(AND(V4241&lt;=Hilfswerte!$B$35,H4241&lt;0.7*W4241),"Mittel","Niedrig")))</f>
        <v>Mittel</v>
      </c>
      <c r="Z4241" s="4">
        <f t="shared" si="535"/>
        <v>5.2</v>
      </c>
      <c r="AA4241" s="4" t="str">
        <f>IF(J4241&gt;365,"Bereits abgewandert (Segment D)",IF(Z4241&gt;=Hilfswerte!$B$38,"Rot - akut gefaehrdet",IF(Z4241&gt;=Hilfswerte!$B$39,"Gelb - beobachten","Gruen - stabil")))</f>
        <v>Gruen - stabil</v>
      </c>
    </row>
    <row r="4242" spans="1:27" ht="15" customHeight="1" x14ac:dyDescent="0.25">
      <c r="A4242" s="4" t="s">
        <v>4589</v>
      </c>
      <c r="B4242" s="4" t="s">
        <v>1732</v>
      </c>
      <c r="C4242" s="4" t="s">
        <v>65</v>
      </c>
      <c r="D4242" s="4" t="s">
        <v>30</v>
      </c>
      <c r="E4242" s="4">
        <v>7</v>
      </c>
      <c r="F4242" s="4">
        <v>1.8</v>
      </c>
      <c r="G4242" s="4">
        <v>4.5</v>
      </c>
      <c r="H4242" s="4">
        <v>430</v>
      </c>
      <c r="I4242" s="4">
        <v>4</v>
      </c>
      <c r="J4242" s="4">
        <v>40</v>
      </c>
      <c r="K4242" s="4">
        <v>0</v>
      </c>
      <c r="L4242" s="4">
        <v>-3</v>
      </c>
      <c r="M4242" s="4">
        <v>6</v>
      </c>
      <c r="N4242" s="4">
        <v>-42.8</v>
      </c>
      <c r="O4242" s="4">
        <f t="shared" si="528"/>
        <v>4</v>
      </c>
      <c r="P4242" s="4">
        <f t="shared" si="529"/>
        <v>4</v>
      </c>
      <c r="Q4242" s="4">
        <f t="shared" si="530"/>
        <v>2</v>
      </c>
      <c r="R4242" s="4">
        <f t="shared" si="531"/>
        <v>10</v>
      </c>
      <c r="S4242" s="4">
        <f t="shared" si="532"/>
        <v>78.599999999999994</v>
      </c>
      <c r="T4242" s="4" t="str">
        <f t="shared" si="533"/>
        <v>C - Entwicklungspotenzial</v>
      </c>
      <c r="U4242" s="4">
        <f>ROUND(((E4242-Hilfswerte!$B$20)/Hilfswerte!$B$21)+((F4242-Hilfswerte!$B$22)/Hilfswerte!$B$23)+((G4242-Hilfswerte!$B$24)/Hilfswerte!$B$25)+0.1*INDEX(Hilfswerte!$B$4:$B$15,MATCH(C4242,Hilfswerte!$A$4:$A$15,0)),2)</f>
        <v>-1.91</v>
      </c>
      <c r="V4242" s="4">
        <f>ROUND(SQRT((((E4242-Hilfswerte!$B$20)/Hilfswerte!$B$21)-Hilfswerte!$B$28)^2+(((F4242-Hilfswerte!$B$22)/Hilfswerte!$B$23)-Hilfswerte!$B$29)^2+(((G4242-Hilfswerte!$B$24)/Hilfswerte!$B$25)-Hilfswerte!$B$30)^2),3)</f>
        <v>1.4219999999999999</v>
      </c>
      <c r="W4242" s="4">
        <f>ROUND(E4242*Hilfswerte!$B$31,0)</f>
        <v>1439</v>
      </c>
      <c r="X4242" s="4">
        <f t="shared" si="534"/>
        <v>1009</v>
      </c>
      <c r="Y4242" s="4" t="str">
        <f>IF(T4242="A - Top-Kunde","bereits Top-Kunde",IF(AND(V4242&lt;=Hilfswerte!$B$34,H4242&lt;0.5*W4242),"Hoch",IF(AND(V4242&lt;=Hilfswerte!$B$35,H4242&lt;0.7*W4242),"Mittel","Niedrig")))</f>
        <v>Niedrig</v>
      </c>
      <c r="Z4242" s="4">
        <f t="shared" si="535"/>
        <v>19.100000000000001</v>
      </c>
      <c r="AA4242" s="4" t="str">
        <f>IF(J4242&gt;365,"Bereits abgewandert (Segment D)",IF(Z4242&gt;=Hilfswerte!$B$38,"Rot - akut gefaehrdet",IF(Z4242&gt;=Hilfswerte!$B$39,"Gelb - beobachten","Gruen - stabil")))</f>
        <v>Gelb - beobachten</v>
      </c>
    </row>
    <row r="4243" spans="1:27" ht="15" customHeight="1" x14ac:dyDescent="0.25">
      <c r="A4243" s="4" t="s">
        <v>4590</v>
      </c>
      <c r="B4243" s="4" t="s">
        <v>286</v>
      </c>
      <c r="C4243" s="4" t="s">
        <v>89</v>
      </c>
      <c r="D4243" s="4" t="s">
        <v>117</v>
      </c>
      <c r="E4243" s="4">
        <v>133</v>
      </c>
      <c r="F4243" s="4">
        <v>33</v>
      </c>
      <c r="G4243" s="4">
        <v>1.7</v>
      </c>
      <c r="H4243" s="4">
        <v>13031</v>
      </c>
      <c r="I4243" s="4">
        <v>4</v>
      </c>
      <c r="J4243" s="4">
        <v>33</v>
      </c>
      <c r="K4243" s="4">
        <v>0</v>
      </c>
      <c r="L4243" s="4">
        <v>3</v>
      </c>
      <c r="M4243" s="4">
        <v>5</v>
      </c>
      <c r="N4243" s="4">
        <v>11.3</v>
      </c>
      <c r="O4243" s="4">
        <f t="shared" si="528"/>
        <v>4</v>
      </c>
      <c r="P4243" s="4">
        <f t="shared" si="529"/>
        <v>4</v>
      </c>
      <c r="Q4243" s="4">
        <f t="shared" si="530"/>
        <v>5</v>
      </c>
      <c r="R4243" s="4">
        <f t="shared" si="531"/>
        <v>13</v>
      </c>
      <c r="S4243" s="4">
        <f t="shared" si="532"/>
        <v>134.80000000000001</v>
      </c>
      <c r="T4243" s="4" t="str">
        <f t="shared" si="533"/>
        <v>A - Top-Kunde</v>
      </c>
      <c r="U4243" s="4">
        <f>ROUND(((E4243-Hilfswerte!$B$20)/Hilfswerte!$B$21)+((F4243-Hilfswerte!$B$22)/Hilfswerte!$B$23)+((G4243-Hilfswerte!$B$24)/Hilfswerte!$B$25)+0.1*INDEX(Hilfswerte!$B$4:$B$15,MATCH(C4243,Hilfswerte!$A$4:$A$15,0)),2)</f>
        <v>-0.91</v>
      </c>
      <c r="V4243" s="4">
        <f>ROUND(SQRT((((E4243-Hilfswerte!$B$20)/Hilfswerte!$B$21)-Hilfswerte!$B$28)^2+(((F4243-Hilfswerte!$B$22)/Hilfswerte!$B$23)-Hilfswerte!$B$29)^2+(((G4243-Hilfswerte!$B$24)/Hilfswerte!$B$25)-Hilfswerte!$B$30)^2),3)</f>
        <v>1.52</v>
      </c>
      <c r="W4243" s="4">
        <f>ROUND(E4243*Hilfswerte!$B$31,0)</f>
        <v>27338</v>
      </c>
      <c r="X4243" s="4">
        <f t="shared" si="534"/>
        <v>14307</v>
      </c>
      <c r="Y4243" s="4" t="str">
        <f>IF(T4243="A - Top-Kunde","bereits Top-Kunde",IF(AND(V4243&lt;=Hilfswerte!$B$34,H4243&lt;0.5*W4243),"Hoch",IF(AND(V4243&lt;=Hilfswerte!$B$35,H4243&lt;0.7*W4243),"Mittel","Niedrig")))</f>
        <v>bereits Top-Kunde</v>
      </c>
      <c r="Z4243" s="4">
        <f t="shared" si="535"/>
        <v>2.2999999999999998</v>
      </c>
      <c r="AA4243" s="4" t="str">
        <f>IF(J4243&gt;365,"Bereits abgewandert (Segment D)",IF(Z4243&gt;=Hilfswerte!$B$38,"Rot - akut gefaehrdet",IF(Z4243&gt;=Hilfswerte!$B$39,"Gelb - beobachten","Gruen - stabil")))</f>
        <v>Gruen - stabil</v>
      </c>
    </row>
    <row r="4244" spans="1:27" ht="15" customHeight="1" x14ac:dyDescent="0.25">
      <c r="A4244" s="4" t="s">
        <v>4591</v>
      </c>
      <c r="B4244" s="4" t="s">
        <v>433</v>
      </c>
      <c r="C4244" s="4" t="s">
        <v>62</v>
      </c>
      <c r="D4244" s="4" t="s">
        <v>56</v>
      </c>
      <c r="E4244" s="4">
        <v>76</v>
      </c>
      <c r="F4244" s="4">
        <v>15.6</v>
      </c>
      <c r="G4244" s="4">
        <v>19.3</v>
      </c>
      <c r="H4244" s="4">
        <v>7225</v>
      </c>
      <c r="I4244" s="4">
        <v>2</v>
      </c>
      <c r="J4244" s="4">
        <v>148</v>
      </c>
      <c r="K4244" s="4">
        <v>0</v>
      </c>
      <c r="L4244" s="4">
        <v>0</v>
      </c>
      <c r="M4244" s="4">
        <v>4</v>
      </c>
      <c r="N4244" s="4">
        <v>-22.6</v>
      </c>
      <c r="O4244" s="4">
        <f t="shared" si="528"/>
        <v>3</v>
      </c>
      <c r="P4244" s="4">
        <f t="shared" si="529"/>
        <v>2</v>
      </c>
      <c r="Q4244" s="4">
        <f t="shared" si="530"/>
        <v>4</v>
      </c>
      <c r="R4244" s="4">
        <f t="shared" si="531"/>
        <v>9</v>
      </c>
      <c r="S4244" s="4">
        <f t="shared" si="532"/>
        <v>78.7</v>
      </c>
      <c r="T4244" s="4" t="str">
        <f t="shared" si="533"/>
        <v>C - Entwicklungspotenzial</v>
      </c>
      <c r="U4244" s="4">
        <f>ROUND(((E4244-Hilfswerte!$B$20)/Hilfswerte!$B$21)+((F4244-Hilfswerte!$B$22)/Hilfswerte!$B$23)+((G4244-Hilfswerte!$B$24)/Hilfswerte!$B$25)+0.1*INDEX(Hilfswerte!$B$4:$B$15,MATCH(C4244,Hilfswerte!$A$4:$A$15,0)),2)</f>
        <v>1.45</v>
      </c>
      <c r="V4244" s="4">
        <f>ROUND(SQRT((((E4244-Hilfswerte!$B$20)/Hilfswerte!$B$21)-Hilfswerte!$B$28)^2+(((F4244-Hilfswerte!$B$22)/Hilfswerte!$B$23)-Hilfswerte!$B$29)^2+(((G4244-Hilfswerte!$B$24)/Hilfswerte!$B$25)-Hilfswerte!$B$30)^2),3)</f>
        <v>1.4</v>
      </c>
      <c r="W4244" s="4">
        <f>ROUND(E4244*Hilfswerte!$B$31,0)</f>
        <v>15622</v>
      </c>
      <c r="X4244" s="4">
        <f t="shared" si="534"/>
        <v>8397</v>
      </c>
      <c r="Y4244" s="4" t="str">
        <f>IF(T4244="A - Top-Kunde","bereits Top-Kunde",IF(AND(V4244&lt;=Hilfswerte!$B$34,H4244&lt;0.5*W4244),"Hoch",IF(AND(V4244&lt;=Hilfswerte!$B$35,H4244&lt;0.7*W4244),"Mittel","Niedrig")))</f>
        <v>Niedrig</v>
      </c>
      <c r="Z4244" s="4">
        <f t="shared" si="535"/>
        <v>16.399999999999999</v>
      </c>
      <c r="AA4244" s="4" t="str">
        <f>IF(J4244&gt;365,"Bereits abgewandert (Segment D)",IF(Z4244&gt;=Hilfswerte!$B$38,"Rot - akut gefaehrdet",IF(Z4244&gt;=Hilfswerte!$B$39,"Gelb - beobachten","Gruen - stabil")))</f>
        <v>Gelb - beobachten</v>
      </c>
    </row>
    <row r="4245" spans="1:27" ht="15" customHeight="1" x14ac:dyDescent="0.25">
      <c r="A4245" s="4" t="s">
        <v>4592</v>
      </c>
      <c r="B4245" s="4" t="s">
        <v>46</v>
      </c>
      <c r="C4245" s="4" t="s">
        <v>59</v>
      </c>
      <c r="D4245" s="4" t="s">
        <v>30</v>
      </c>
      <c r="E4245" s="4">
        <v>305</v>
      </c>
      <c r="F4245" s="4">
        <v>54.6</v>
      </c>
      <c r="G4245" s="4">
        <v>1.3</v>
      </c>
      <c r="H4245" s="4">
        <v>7671</v>
      </c>
      <c r="I4245" s="4">
        <v>3</v>
      </c>
      <c r="J4245" s="4">
        <v>25</v>
      </c>
      <c r="K4245" s="4">
        <v>0</v>
      </c>
      <c r="L4245" s="4">
        <v>3</v>
      </c>
      <c r="M4245" s="4">
        <v>5</v>
      </c>
      <c r="N4245" s="4">
        <v>9.5</v>
      </c>
      <c r="O4245" s="4">
        <f t="shared" si="528"/>
        <v>5</v>
      </c>
      <c r="P4245" s="4">
        <f t="shared" si="529"/>
        <v>3</v>
      </c>
      <c r="Q4245" s="4">
        <f t="shared" si="530"/>
        <v>5</v>
      </c>
      <c r="R4245" s="4">
        <f t="shared" si="531"/>
        <v>13</v>
      </c>
      <c r="S4245" s="4">
        <f t="shared" si="532"/>
        <v>133.9</v>
      </c>
      <c r="T4245" s="4" t="str">
        <f t="shared" si="533"/>
        <v>A - Top-Kunde</v>
      </c>
      <c r="U4245" s="4">
        <f>ROUND(((E4245-Hilfswerte!$B$20)/Hilfswerte!$B$21)+((F4245-Hilfswerte!$B$22)/Hilfswerte!$B$23)+((G4245-Hilfswerte!$B$24)/Hilfswerte!$B$25)+0.1*INDEX(Hilfswerte!$B$4:$B$15,MATCH(C4245,Hilfswerte!$A$4:$A$15,0)),2)</f>
        <v>-0.22</v>
      </c>
      <c r="V4245" s="4">
        <f>ROUND(SQRT((((E4245-Hilfswerte!$B$20)/Hilfswerte!$B$21)-Hilfswerte!$B$28)^2+(((F4245-Hilfswerte!$B$22)/Hilfswerte!$B$23)-Hilfswerte!$B$29)^2+(((G4245-Hilfswerte!$B$24)/Hilfswerte!$B$25)-Hilfswerte!$B$30)^2),3)</f>
        <v>1.708</v>
      </c>
      <c r="W4245" s="4">
        <f>ROUND(E4245*Hilfswerte!$B$31,0)</f>
        <v>62692</v>
      </c>
      <c r="X4245" s="4">
        <f t="shared" si="534"/>
        <v>55021</v>
      </c>
      <c r="Y4245" s="4" t="str">
        <f>IF(T4245="A - Top-Kunde","bereits Top-Kunde",IF(AND(V4245&lt;=Hilfswerte!$B$34,H4245&lt;0.5*W4245),"Hoch",IF(AND(V4245&lt;=Hilfswerte!$B$35,H4245&lt;0.7*W4245),"Mittel","Niedrig")))</f>
        <v>bereits Top-Kunde</v>
      </c>
      <c r="Z4245" s="4">
        <f t="shared" si="535"/>
        <v>1.9</v>
      </c>
      <c r="AA4245" s="4" t="str">
        <f>IF(J4245&gt;365,"Bereits abgewandert (Segment D)",IF(Z4245&gt;=Hilfswerte!$B$38,"Rot - akut gefaehrdet",IF(Z4245&gt;=Hilfswerte!$B$39,"Gelb - beobachten","Gruen - stabil")))</f>
        <v>Gruen - stabil</v>
      </c>
    </row>
    <row r="4246" spans="1:27" ht="15" customHeight="1" x14ac:dyDescent="0.25">
      <c r="A4246" s="4" t="s">
        <v>4593</v>
      </c>
      <c r="B4246" s="4" t="s">
        <v>620</v>
      </c>
      <c r="C4246" s="4" t="s">
        <v>51</v>
      </c>
      <c r="D4246" s="4" t="s">
        <v>93</v>
      </c>
      <c r="E4246" s="4">
        <v>159</v>
      </c>
      <c r="F4246" s="4">
        <v>57.1</v>
      </c>
      <c r="G4246" s="4">
        <v>7</v>
      </c>
      <c r="H4246" s="4">
        <v>64457</v>
      </c>
      <c r="I4246" s="4">
        <v>3</v>
      </c>
      <c r="J4246" s="4">
        <v>27</v>
      </c>
      <c r="K4246" s="4">
        <v>1</v>
      </c>
      <c r="L4246" s="4">
        <v>5</v>
      </c>
      <c r="M4246" s="4">
        <v>2</v>
      </c>
      <c r="N4246" s="4">
        <v>-0.6</v>
      </c>
      <c r="O4246" s="4">
        <f t="shared" si="528"/>
        <v>5</v>
      </c>
      <c r="P4246" s="4">
        <f t="shared" si="529"/>
        <v>3</v>
      </c>
      <c r="Q4246" s="4">
        <f t="shared" si="530"/>
        <v>5</v>
      </c>
      <c r="R4246" s="4">
        <f t="shared" si="531"/>
        <v>13</v>
      </c>
      <c r="S4246" s="4">
        <f t="shared" si="532"/>
        <v>122.2</v>
      </c>
      <c r="T4246" s="4" t="str">
        <f t="shared" si="533"/>
        <v>B - Kernkunde</v>
      </c>
      <c r="U4246" s="4">
        <f>ROUND(((E4246-Hilfswerte!$B$20)/Hilfswerte!$B$21)+((F4246-Hilfswerte!$B$22)/Hilfswerte!$B$23)+((G4246-Hilfswerte!$B$24)/Hilfswerte!$B$25)+0.1*INDEX(Hilfswerte!$B$4:$B$15,MATCH(C4246,Hilfswerte!$A$4:$A$15,0)),2)</f>
        <v>0.53</v>
      </c>
      <c r="V4246" s="4">
        <f>ROUND(SQRT((((E4246-Hilfswerte!$B$20)/Hilfswerte!$B$21)-Hilfswerte!$B$28)^2+(((F4246-Hilfswerte!$B$22)/Hilfswerte!$B$23)-Hilfswerte!$B$29)^2+(((G4246-Hilfswerte!$B$24)/Hilfswerte!$B$25)-Hilfswerte!$B$30)^2),3)</f>
        <v>0.75600000000000001</v>
      </c>
      <c r="W4246" s="4">
        <f>ROUND(E4246*Hilfswerte!$B$31,0)</f>
        <v>32682</v>
      </c>
      <c r="X4246" s="4">
        <f t="shared" si="534"/>
        <v>0</v>
      </c>
      <c r="Y4246" s="4" t="str">
        <f>IF(T4246="A - Top-Kunde","bereits Top-Kunde",IF(AND(V4246&lt;=Hilfswerte!$B$34,H4246&lt;0.5*W4246),"Hoch",IF(AND(V4246&lt;=Hilfswerte!$B$35,H4246&lt;0.7*W4246),"Mittel","Niedrig")))</f>
        <v>Niedrig</v>
      </c>
      <c r="Z4246" s="4">
        <f t="shared" si="535"/>
        <v>5.6</v>
      </c>
      <c r="AA4246" s="4" t="str">
        <f>IF(J4246&gt;365,"Bereits abgewandert (Segment D)",IF(Z4246&gt;=Hilfswerte!$B$38,"Rot - akut gefaehrdet",IF(Z4246&gt;=Hilfswerte!$B$39,"Gelb - beobachten","Gruen - stabil")))</f>
        <v>Gruen - stabil</v>
      </c>
    </row>
    <row r="4247" spans="1:27" ht="15" customHeight="1" x14ac:dyDescent="0.25">
      <c r="A4247" s="4" t="s">
        <v>4594</v>
      </c>
      <c r="B4247" s="4" t="s">
        <v>824</v>
      </c>
      <c r="C4247" s="4" t="s">
        <v>29</v>
      </c>
      <c r="D4247" s="4" t="s">
        <v>30</v>
      </c>
      <c r="E4247" s="4">
        <v>35</v>
      </c>
      <c r="F4247" s="4">
        <v>14.1</v>
      </c>
      <c r="G4247" s="4">
        <v>2.9</v>
      </c>
      <c r="H4247" s="4">
        <v>7107</v>
      </c>
      <c r="I4247" s="4">
        <v>2</v>
      </c>
      <c r="J4247" s="4">
        <v>51</v>
      </c>
      <c r="K4247" s="4">
        <v>0</v>
      </c>
      <c r="L4247" s="4">
        <v>0</v>
      </c>
      <c r="M4247" s="4">
        <v>2</v>
      </c>
      <c r="N4247" s="4">
        <v>12.7</v>
      </c>
      <c r="O4247" s="4">
        <f t="shared" si="528"/>
        <v>4</v>
      </c>
      <c r="P4247" s="4">
        <f t="shared" si="529"/>
        <v>2</v>
      </c>
      <c r="Q4247" s="4">
        <f t="shared" si="530"/>
        <v>4</v>
      </c>
      <c r="R4247" s="4">
        <f t="shared" si="531"/>
        <v>10</v>
      </c>
      <c r="S4247" s="4">
        <f t="shared" si="532"/>
        <v>106.4</v>
      </c>
      <c r="T4247" s="4" t="str">
        <f t="shared" si="533"/>
        <v>B - Kernkunde</v>
      </c>
      <c r="U4247" s="4">
        <f>ROUND(((E4247-Hilfswerte!$B$20)/Hilfswerte!$B$21)+((F4247-Hilfswerte!$B$22)/Hilfswerte!$B$23)+((G4247-Hilfswerte!$B$24)/Hilfswerte!$B$25)+0.1*INDEX(Hilfswerte!$B$4:$B$15,MATCH(C4247,Hilfswerte!$A$4:$A$15,0)),2)</f>
        <v>-1.51</v>
      </c>
      <c r="V4247" s="4">
        <f>ROUND(SQRT((((E4247-Hilfswerte!$B$20)/Hilfswerte!$B$21)-Hilfswerte!$B$28)^2+(((F4247-Hilfswerte!$B$22)/Hilfswerte!$B$23)-Hilfswerte!$B$29)^2+(((G4247-Hilfswerte!$B$24)/Hilfswerte!$B$25)-Hilfswerte!$B$30)^2),3)</f>
        <v>1.4970000000000001</v>
      </c>
      <c r="W4247" s="4">
        <f>ROUND(E4247*Hilfswerte!$B$31,0)</f>
        <v>7194</v>
      </c>
      <c r="X4247" s="4">
        <f t="shared" si="534"/>
        <v>87</v>
      </c>
      <c r="Y4247" s="4" t="str">
        <f>IF(T4247="A - Top-Kunde","bereits Top-Kunde",IF(AND(V4247&lt;=Hilfswerte!$B$34,H4247&lt;0.5*W4247),"Hoch",IF(AND(V4247&lt;=Hilfswerte!$B$35,H4247&lt;0.7*W4247),"Mittel","Niedrig")))</f>
        <v>Niedrig</v>
      </c>
      <c r="Z4247" s="4">
        <f t="shared" si="535"/>
        <v>2.6</v>
      </c>
      <c r="AA4247" s="4" t="str">
        <f>IF(J4247&gt;365,"Bereits abgewandert (Segment D)",IF(Z4247&gt;=Hilfswerte!$B$38,"Rot - akut gefaehrdet",IF(Z4247&gt;=Hilfswerte!$B$39,"Gelb - beobachten","Gruen - stabil")))</f>
        <v>Gruen - stabil</v>
      </c>
    </row>
    <row r="4248" spans="1:27" ht="15" customHeight="1" x14ac:dyDescent="0.25">
      <c r="A4248" s="4" t="s">
        <v>4595</v>
      </c>
      <c r="B4248" s="4" t="s">
        <v>73</v>
      </c>
      <c r="C4248" s="4" t="s">
        <v>38</v>
      </c>
      <c r="D4248" s="4" t="s">
        <v>30</v>
      </c>
      <c r="E4248" s="4">
        <v>15</v>
      </c>
      <c r="F4248" s="4">
        <v>2.7</v>
      </c>
      <c r="G4248" s="4">
        <v>2.6</v>
      </c>
      <c r="H4248" s="4">
        <v>175</v>
      </c>
      <c r="I4248" s="4">
        <v>2</v>
      </c>
      <c r="J4248" s="4">
        <v>296</v>
      </c>
      <c r="K4248" s="4">
        <v>0</v>
      </c>
      <c r="L4248" s="4">
        <v>14</v>
      </c>
      <c r="M4248" s="4">
        <v>3</v>
      </c>
      <c r="N4248" s="4">
        <v>1.7</v>
      </c>
      <c r="O4248" s="4">
        <f t="shared" si="528"/>
        <v>2</v>
      </c>
      <c r="P4248" s="4">
        <f t="shared" si="529"/>
        <v>2</v>
      </c>
      <c r="Q4248" s="4">
        <f t="shared" si="530"/>
        <v>2</v>
      </c>
      <c r="R4248" s="4">
        <f t="shared" si="531"/>
        <v>6</v>
      </c>
      <c r="S4248" s="4">
        <f t="shared" si="532"/>
        <v>56.7</v>
      </c>
      <c r="T4248" s="4" t="str">
        <f t="shared" si="533"/>
        <v>C - Entwicklungspotenzial</v>
      </c>
      <c r="U4248" s="4">
        <f>ROUND(((E4248-Hilfswerte!$B$20)/Hilfswerte!$B$21)+((F4248-Hilfswerte!$B$22)/Hilfswerte!$B$23)+((G4248-Hilfswerte!$B$24)/Hilfswerte!$B$25)+0.1*INDEX(Hilfswerte!$B$4:$B$15,MATCH(C4248,Hilfswerte!$A$4:$A$15,0)),2)</f>
        <v>-1.77</v>
      </c>
      <c r="V4248" s="4">
        <f>ROUND(SQRT((((E4248-Hilfswerte!$B$20)/Hilfswerte!$B$21)-Hilfswerte!$B$28)^2+(((F4248-Hilfswerte!$B$22)/Hilfswerte!$B$23)-Hilfswerte!$B$29)^2+(((G4248-Hilfswerte!$B$24)/Hilfswerte!$B$25)-Hilfswerte!$B$30)^2),3)</f>
        <v>1.64</v>
      </c>
      <c r="W4248" s="4">
        <f>ROUND(E4248*Hilfswerte!$B$31,0)</f>
        <v>3083</v>
      </c>
      <c r="X4248" s="4">
        <f t="shared" si="534"/>
        <v>2908</v>
      </c>
      <c r="Y4248" s="4" t="str">
        <f>IF(T4248="A - Top-Kunde","bereits Top-Kunde",IF(AND(V4248&lt;=Hilfswerte!$B$34,H4248&lt;0.5*W4248),"Hoch",IF(AND(V4248&lt;=Hilfswerte!$B$35,H4248&lt;0.7*W4248),"Mittel","Niedrig")))</f>
        <v>Niedrig</v>
      </c>
      <c r="Z4248" s="4">
        <f t="shared" si="535"/>
        <v>17.600000000000001</v>
      </c>
      <c r="AA4248" s="4" t="str">
        <f>IF(J4248&gt;365,"Bereits abgewandert (Segment D)",IF(Z4248&gt;=Hilfswerte!$B$38,"Rot - akut gefaehrdet",IF(Z4248&gt;=Hilfswerte!$B$39,"Gelb - beobachten","Gruen - stabil")))</f>
        <v>Gelb - beobachten</v>
      </c>
    </row>
    <row r="4249" spans="1:27" ht="15" customHeight="1" x14ac:dyDescent="0.25">
      <c r="A4249" s="4" t="s">
        <v>4596</v>
      </c>
      <c r="B4249" s="4" t="s">
        <v>1809</v>
      </c>
      <c r="C4249" s="4" t="s">
        <v>38</v>
      </c>
      <c r="D4249" s="4" t="s">
        <v>30</v>
      </c>
      <c r="E4249" s="4">
        <v>273</v>
      </c>
      <c r="F4249" s="4">
        <v>62.5</v>
      </c>
      <c r="G4249" s="4">
        <v>14.3</v>
      </c>
      <c r="H4249" s="4">
        <v>17163</v>
      </c>
      <c r="I4249" s="4">
        <v>3</v>
      </c>
      <c r="J4249" s="4">
        <v>107</v>
      </c>
      <c r="K4249" s="4">
        <v>0</v>
      </c>
      <c r="L4249" s="4">
        <v>30</v>
      </c>
      <c r="M4249" s="4">
        <v>2</v>
      </c>
      <c r="N4249" s="4">
        <v>2.8</v>
      </c>
      <c r="O4249" s="4">
        <f t="shared" si="528"/>
        <v>3</v>
      </c>
      <c r="P4249" s="4">
        <f t="shared" si="529"/>
        <v>3</v>
      </c>
      <c r="Q4249" s="4">
        <f t="shared" si="530"/>
        <v>5</v>
      </c>
      <c r="R4249" s="4">
        <f t="shared" si="531"/>
        <v>11</v>
      </c>
      <c r="S4249" s="4">
        <f t="shared" si="532"/>
        <v>102.4</v>
      </c>
      <c r="T4249" s="4" t="str">
        <f t="shared" si="533"/>
        <v>C - Entwicklungspotenzial</v>
      </c>
      <c r="U4249" s="4">
        <f>ROUND(((E4249-Hilfswerte!$B$20)/Hilfswerte!$B$21)+((F4249-Hilfswerte!$B$22)/Hilfswerte!$B$23)+((G4249-Hilfswerte!$B$24)/Hilfswerte!$B$25)+0.1*INDEX(Hilfswerte!$B$4:$B$15,MATCH(C4249,Hilfswerte!$A$4:$A$15,0)),2)</f>
        <v>2.27</v>
      </c>
      <c r="V4249" s="4">
        <f>ROUND(SQRT((((E4249-Hilfswerte!$B$20)/Hilfswerte!$B$21)-Hilfswerte!$B$28)^2+(((F4249-Hilfswerte!$B$22)/Hilfswerte!$B$23)-Hilfswerte!$B$29)^2+(((G4249-Hilfswerte!$B$24)/Hilfswerte!$B$25)-Hilfswerte!$B$30)^2),3)</f>
        <v>0.80400000000000005</v>
      </c>
      <c r="W4249" s="4">
        <f>ROUND(E4249*Hilfswerte!$B$31,0)</f>
        <v>56114</v>
      </c>
      <c r="X4249" s="4">
        <f t="shared" si="534"/>
        <v>38951</v>
      </c>
      <c r="Y4249" s="4" t="str">
        <f>IF(T4249="A - Top-Kunde","bereits Top-Kunde",IF(AND(V4249&lt;=Hilfswerte!$B$34,H4249&lt;0.5*W4249),"Hoch",IF(AND(V4249&lt;=Hilfswerte!$B$35,H4249&lt;0.7*W4249),"Mittel","Niedrig")))</f>
        <v>Hoch</v>
      </c>
      <c r="Z4249" s="4">
        <f t="shared" si="535"/>
        <v>11.4</v>
      </c>
      <c r="AA4249" s="4" t="str">
        <f>IF(J4249&gt;365,"Bereits abgewandert (Segment D)",IF(Z4249&gt;=Hilfswerte!$B$38,"Rot - akut gefaehrdet",IF(Z4249&gt;=Hilfswerte!$B$39,"Gelb - beobachten","Gruen - stabil")))</f>
        <v>Gruen - stabil</v>
      </c>
    </row>
    <row r="4250" spans="1:27" ht="15" customHeight="1" x14ac:dyDescent="0.25">
      <c r="A4250" s="4" t="s">
        <v>4597</v>
      </c>
      <c r="B4250" s="4" t="s">
        <v>514</v>
      </c>
      <c r="C4250" s="4" t="s">
        <v>55</v>
      </c>
      <c r="D4250" s="4" t="s">
        <v>30</v>
      </c>
      <c r="E4250" s="4">
        <v>6</v>
      </c>
      <c r="F4250" s="4">
        <v>1</v>
      </c>
      <c r="G4250" s="4">
        <v>15.4</v>
      </c>
      <c r="H4250" s="4">
        <v>130</v>
      </c>
      <c r="I4250" s="4">
        <v>4</v>
      </c>
      <c r="J4250" s="4">
        <v>43</v>
      </c>
      <c r="K4250" s="4">
        <v>0</v>
      </c>
      <c r="L4250" s="4">
        <v>-7</v>
      </c>
      <c r="M4250" s="4">
        <v>6</v>
      </c>
      <c r="N4250" s="4">
        <v>-15.8</v>
      </c>
      <c r="O4250" s="4">
        <f t="shared" si="528"/>
        <v>4</v>
      </c>
      <c r="P4250" s="4">
        <f t="shared" si="529"/>
        <v>4</v>
      </c>
      <c r="Q4250" s="4">
        <f t="shared" si="530"/>
        <v>2</v>
      </c>
      <c r="R4250" s="4">
        <f t="shared" si="531"/>
        <v>10</v>
      </c>
      <c r="S4250" s="4">
        <f t="shared" si="532"/>
        <v>92.1</v>
      </c>
      <c r="T4250" s="4" t="str">
        <f t="shared" si="533"/>
        <v>C - Entwicklungspotenzial</v>
      </c>
      <c r="U4250" s="4">
        <f>ROUND(((E4250-Hilfswerte!$B$20)/Hilfswerte!$B$21)+((F4250-Hilfswerte!$B$22)/Hilfswerte!$B$23)+((G4250-Hilfswerte!$B$24)/Hilfswerte!$B$25)+0.1*INDEX(Hilfswerte!$B$4:$B$15,MATCH(C4250,Hilfswerte!$A$4:$A$15,0)),2)</f>
        <v>0.14000000000000001</v>
      </c>
      <c r="V4250" s="4">
        <f>ROUND(SQRT((((E4250-Hilfswerte!$B$20)/Hilfswerte!$B$21)-Hilfswerte!$B$28)^2+(((F4250-Hilfswerte!$B$22)/Hilfswerte!$B$23)-Hilfswerte!$B$29)^2+(((G4250-Hilfswerte!$B$24)/Hilfswerte!$B$25)-Hilfswerte!$B$30)^2),3)</f>
        <v>1.1639999999999999</v>
      </c>
      <c r="W4250" s="4">
        <f>ROUND(E4250*Hilfswerte!$B$31,0)</f>
        <v>1233</v>
      </c>
      <c r="X4250" s="4">
        <f t="shared" si="534"/>
        <v>1103</v>
      </c>
      <c r="Y4250" s="4" t="str">
        <f>IF(T4250="A - Top-Kunde","bereits Top-Kunde",IF(AND(V4250&lt;=Hilfswerte!$B$34,H4250&lt;0.5*W4250),"Hoch",IF(AND(V4250&lt;=Hilfswerte!$B$35,H4250&lt;0.7*W4250),"Mittel","Niedrig")))</f>
        <v>Niedrig</v>
      </c>
      <c r="Z4250" s="4">
        <f t="shared" si="535"/>
        <v>8.5</v>
      </c>
      <c r="AA4250" s="4" t="str">
        <f>IF(J4250&gt;365,"Bereits abgewandert (Segment D)",IF(Z4250&gt;=Hilfswerte!$B$38,"Rot - akut gefaehrdet",IF(Z4250&gt;=Hilfswerte!$B$39,"Gelb - beobachten","Gruen - stabil")))</f>
        <v>Gruen - stabil</v>
      </c>
    </row>
    <row r="4251" spans="1:27" ht="15" customHeight="1" x14ac:dyDescent="0.25">
      <c r="A4251" s="4" t="s">
        <v>4598</v>
      </c>
      <c r="B4251" s="4" t="s">
        <v>428</v>
      </c>
      <c r="C4251" s="4" t="s">
        <v>51</v>
      </c>
      <c r="D4251" s="4" t="s">
        <v>30</v>
      </c>
      <c r="E4251" s="4">
        <v>25</v>
      </c>
      <c r="F4251" s="4">
        <v>4.3</v>
      </c>
      <c r="G4251" s="4">
        <v>1.9</v>
      </c>
      <c r="H4251" s="4">
        <v>2198</v>
      </c>
      <c r="I4251" s="4">
        <v>1</v>
      </c>
      <c r="J4251" s="4">
        <v>138</v>
      </c>
      <c r="K4251" s="4">
        <v>0</v>
      </c>
      <c r="L4251" s="4">
        <v>41</v>
      </c>
      <c r="M4251" s="4">
        <v>1</v>
      </c>
      <c r="N4251" s="4">
        <v>47.9</v>
      </c>
      <c r="O4251" s="4">
        <f t="shared" si="528"/>
        <v>3</v>
      </c>
      <c r="P4251" s="4">
        <f t="shared" si="529"/>
        <v>1</v>
      </c>
      <c r="Q4251" s="4">
        <f t="shared" si="530"/>
        <v>3</v>
      </c>
      <c r="R4251" s="4">
        <f t="shared" si="531"/>
        <v>7</v>
      </c>
      <c r="S4251" s="4">
        <f t="shared" si="532"/>
        <v>81.7</v>
      </c>
      <c r="T4251" s="4" t="str">
        <f t="shared" si="533"/>
        <v>C - Entwicklungspotenzial</v>
      </c>
      <c r="U4251" s="4">
        <f>ROUND(((E4251-Hilfswerte!$B$20)/Hilfswerte!$B$21)+((F4251-Hilfswerte!$B$22)/Hilfswerte!$B$23)+((G4251-Hilfswerte!$B$24)/Hilfswerte!$B$25)+0.1*INDEX(Hilfswerte!$B$4:$B$15,MATCH(C4251,Hilfswerte!$A$4:$A$15,0)),2)</f>
        <v>-1.81</v>
      </c>
      <c r="V4251" s="4">
        <f>ROUND(SQRT((((E4251-Hilfswerte!$B$20)/Hilfswerte!$B$21)-Hilfswerte!$B$28)^2+(((F4251-Hilfswerte!$B$22)/Hilfswerte!$B$23)-Hilfswerte!$B$29)^2+(((G4251-Hilfswerte!$B$24)/Hilfswerte!$B$25)-Hilfswerte!$B$30)^2),3)</f>
        <v>1.708</v>
      </c>
      <c r="W4251" s="4">
        <f>ROUND(E4251*Hilfswerte!$B$31,0)</f>
        <v>5139</v>
      </c>
      <c r="X4251" s="4">
        <f t="shared" si="534"/>
        <v>2941</v>
      </c>
      <c r="Y4251" s="4" t="str">
        <f>IF(T4251="A - Top-Kunde","bereits Top-Kunde",IF(AND(V4251&lt;=Hilfswerte!$B$34,H4251&lt;0.5*W4251),"Hoch",IF(AND(V4251&lt;=Hilfswerte!$B$35,H4251&lt;0.7*W4251),"Mittel","Niedrig")))</f>
        <v>Niedrig</v>
      </c>
      <c r="Z4251" s="4">
        <f t="shared" si="535"/>
        <v>15.1</v>
      </c>
      <c r="AA4251" s="4" t="str">
        <f>IF(J4251&gt;365,"Bereits abgewandert (Segment D)",IF(Z4251&gt;=Hilfswerte!$B$38,"Rot - akut gefaehrdet",IF(Z4251&gt;=Hilfswerte!$B$39,"Gelb - beobachten","Gruen - stabil")))</f>
        <v>Gelb - beobachten</v>
      </c>
    </row>
    <row r="4252" spans="1:27" ht="15" customHeight="1" x14ac:dyDescent="0.25">
      <c r="A4252" s="4" t="s">
        <v>4599</v>
      </c>
      <c r="B4252" s="4" t="s">
        <v>630</v>
      </c>
      <c r="C4252" s="4" t="s">
        <v>47</v>
      </c>
      <c r="D4252" s="4" t="s">
        <v>30</v>
      </c>
      <c r="E4252" s="4">
        <v>46</v>
      </c>
      <c r="F4252" s="4">
        <v>10.9</v>
      </c>
      <c r="G4252" s="4">
        <v>3.5</v>
      </c>
      <c r="H4252" s="4">
        <v>1429</v>
      </c>
      <c r="I4252" s="4">
        <v>4</v>
      </c>
      <c r="J4252" s="4">
        <v>8</v>
      </c>
      <c r="K4252" s="4">
        <v>1</v>
      </c>
      <c r="L4252" s="4">
        <v>-8</v>
      </c>
      <c r="M4252" s="4">
        <v>2</v>
      </c>
      <c r="N4252" s="4">
        <v>-29.5</v>
      </c>
      <c r="O4252" s="4">
        <f t="shared" si="528"/>
        <v>5</v>
      </c>
      <c r="P4252" s="4">
        <f t="shared" si="529"/>
        <v>4</v>
      </c>
      <c r="Q4252" s="4">
        <f t="shared" si="530"/>
        <v>3</v>
      </c>
      <c r="R4252" s="4">
        <f t="shared" si="531"/>
        <v>12</v>
      </c>
      <c r="S4252" s="4">
        <f t="shared" si="532"/>
        <v>99.3</v>
      </c>
      <c r="T4252" s="4" t="str">
        <f t="shared" si="533"/>
        <v>C - Entwicklungspotenzial</v>
      </c>
      <c r="U4252" s="4">
        <f>ROUND(((E4252-Hilfswerte!$B$20)/Hilfswerte!$B$21)+((F4252-Hilfswerte!$B$22)/Hilfswerte!$B$23)+((G4252-Hilfswerte!$B$24)/Hilfswerte!$B$25)+0.1*INDEX(Hilfswerte!$B$4:$B$15,MATCH(C4252,Hilfswerte!$A$4:$A$15,0)),2)</f>
        <v>-1.61</v>
      </c>
      <c r="V4252" s="4">
        <f>ROUND(SQRT((((E4252-Hilfswerte!$B$20)/Hilfswerte!$B$21)-Hilfswerte!$B$28)^2+(((F4252-Hilfswerte!$B$22)/Hilfswerte!$B$23)-Hilfswerte!$B$29)^2+(((G4252-Hilfswerte!$B$24)/Hilfswerte!$B$25)-Hilfswerte!$B$30)^2),3)</f>
        <v>1.415</v>
      </c>
      <c r="W4252" s="4">
        <f>ROUND(E4252*Hilfswerte!$B$31,0)</f>
        <v>9455</v>
      </c>
      <c r="X4252" s="4">
        <f t="shared" si="534"/>
        <v>8026</v>
      </c>
      <c r="Y4252" s="4" t="str">
        <f>IF(T4252="A - Top-Kunde","bereits Top-Kunde",IF(AND(V4252&lt;=Hilfswerte!$B$34,H4252&lt;0.5*W4252),"Hoch",IF(AND(V4252&lt;=Hilfswerte!$B$35,H4252&lt;0.7*W4252),"Mittel","Niedrig")))</f>
        <v>Niedrig</v>
      </c>
      <c r="Z4252" s="4">
        <f t="shared" si="535"/>
        <v>15.2</v>
      </c>
      <c r="AA4252" s="4" t="str">
        <f>IF(J4252&gt;365,"Bereits abgewandert (Segment D)",IF(Z4252&gt;=Hilfswerte!$B$38,"Rot - akut gefaehrdet",IF(Z4252&gt;=Hilfswerte!$B$39,"Gelb - beobachten","Gruen - stabil")))</f>
        <v>Gelb - beobachten</v>
      </c>
    </row>
    <row r="4253" spans="1:27" ht="15" customHeight="1" x14ac:dyDescent="0.25">
      <c r="A4253" s="4" t="s">
        <v>4600</v>
      </c>
      <c r="B4253" s="4" t="s">
        <v>451</v>
      </c>
      <c r="C4253" s="4" t="s">
        <v>51</v>
      </c>
      <c r="D4253" s="4" t="s">
        <v>52</v>
      </c>
      <c r="E4253" s="4">
        <v>185</v>
      </c>
      <c r="F4253" s="4">
        <v>37.4</v>
      </c>
      <c r="G4253" s="4">
        <v>0.9</v>
      </c>
      <c r="H4253" s="4">
        <v>8472</v>
      </c>
      <c r="I4253" s="4">
        <v>1</v>
      </c>
      <c r="J4253" s="4">
        <v>138</v>
      </c>
      <c r="K4253" s="4">
        <v>0</v>
      </c>
      <c r="L4253" s="4">
        <v>8</v>
      </c>
      <c r="M4253" s="4">
        <v>1</v>
      </c>
      <c r="N4253" s="4">
        <v>15</v>
      </c>
      <c r="O4253" s="4">
        <f t="shared" si="528"/>
        <v>3</v>
      </c>
      <c r="P4253" s="4">
        <f t="shared" si="529"/>
        <v>1</v>
      </c>
      <c r="Q4253" s="4">
        <f t="shared" si="530"/>
        <v>5</v>
      </c>
      <c r="R4253" s="4">
        <f t="shared" si="531"/>
        <v>9</v>
      </c>
      <c r="S4253" s="4">
        <f t="shared" si="532"/>
        <v>95.1</v>
      </c>
      <c r="T4253" s="4" t="str">
        <f t="shared" si="533"/>
        <v>C - Entwicklungspotenzial</v>
      </c>
      <c r="U4253" s="4">
        <f>ROUND(((E4253-Hilfswerte!$B$20)/Hilfswerte!$B$21)+((F4253-Hilfswerte!$B$22)/Hilfswerte!$B$23)+((G4253-Hilfswerte!$B$24)/Hilfswerte!$B$25)+0.1*INDEX(Hilfswerte!$B$4:$B$15,MATCH(C4253,Hilfswerte!$A$4:$A$15,0)),2)</f>
        <v>-0.68</v>
      </c>
      <c r="V4253" s="4">
        <f>ROUND(SQRT((((E4253-Hilfswerte!$B$20)/Hilfswerte!$B$21)-Hilfswerte!$B$28)^2+(((F4253-Hilfswerte!$B$22)/Hilfswerte!$B$23)-Hilfswerte!$B$29)^2+(((G4253-Hilfswerte!$B$24)/Hilfswerte!$B$25)-Hilfswerte!$B$30)^2),3)</f>
        <v>1.639</v>
      </c>
      <c r="W4253" s="4">
        <f>ROUND(E4253*Hilfswerte!$B$31,0)</f>
        <v>38026</v>
      </c>
      <c r="X4253" s="4">
        <f t="shared" si="534"/>
        <v>29554</v>
      </c>
      <c r="Y4253" s="4" t="str">
        <f>IF(T4253="A - Top-Kunde","bereits Top-Kunde",IF(AND(V4253&lt;=Hilfswerte!$B$34,H4253&lt;0.5*W4253),"Hoch",IF(AND(V4253&lt;=Hilfswerte!$B$35,H4253&lt;0.7*W4253),"Mittel","Niedrig")))</f>
        <v>Niedrig</v>
      </c>
      <c r="Z4253" s="4">
        <f t="shared" si="535"/>
        <v>8.5</v>
      </c>
      <c r="AA4253" s="4" t="str">
        <f>IF(J4253&gt;365,"Bereits abgewandert (Segment D)",IF(Z4253&gt;=Hilfswerte!$B$38,"Rot - akut gefaehrdet",IF(Z4253&gt;=Hilfswerte!$B$39,"Gelb - beobachten","Gruen - stabil")))</f>
        <v>Gruen - stabil</v>
      </c>
    </row>
    <row r="4254" spans="1:27" ht="15" customHeight="1" x14ac:dyDescent="0.25">
      <c r="A4254" s="4" t="s">
        <v>4601</v>
      </c>
      <c r="B4254" s="4" t="s">
        <v>1098</v>
      </c>
      <c r="C4254" s="4" t="s">
        <v>84</v>
      </c>
      <c r="D4254" s="4" t="s">
        <v>52</v>
      </c>
      <c r="E4254" s="4">
        <v>44</v>
      </c>
      <c r="F4254" s="4">
        <v>7.2</v>
      </c>
      <c r="G4254" s="4">
        <v>12.1</v>
      </c>
      <c r="H4254" s="4">
        <v>13038</v>
      </c>
      <c r="I4254" s="4">
        <v>4</v>
      </c>
      <c r="J4254" s="4">
        <v>138</v>
      </c>
      <c r="K4254" s="4">
        <v>1</v>
      </c>
      <c r="L4254" s="4">
        <v>15</v>
      </c>
      <c r="M4254" s="4">
        <v>1</v>
      </c>
      <c r="N4254" s="4">
        <v>43.4</v>
      </c>
      <c r="O4254" s="4">
        <f t="shared" si="528"/>
        <v>3</v>
      </c>
      <c r="P4254" s="4">
        <f t="shared" si="529"/>
        <v>4</v>
      </c>
      <c r="Q4254" s="4">
        <f t="shared" si="530"/>
        <v>5</v>
      </c>
      <c r="R4254" s="4">
        <f t="shared" si="531"/>
        <v>12</v>
      </c>
      <c r="S4254" s="4">
        <f t="shared" si="532"/>
        <v>131.19999999999999</v>
      </c>
      <c r="T4254" s="4" t="str">
        <f t="shared" si="533"/>
        <v>A - Top-Kunde</v>
      </c>
      <c r="U4254" s="4">
        <f>ROUND(((E4254-Hilfswerte!$B$20)/Hilfswerte!$B$21)+((F4254-Hilfswerte!$B$22)/Hilfswerte!$B$23)+((G4254-Hilfswerte!$B$24)/Hilfswerte!$B$25)+0.1*INDEX(Hilfswerte!$B$4:$B$15,MATCH(C4254,Hilfswerte!$A$4:$A$15,0)),2)</f>
        <v>-0.4</v>
      </c>
      <c r="V4254" s="4">
        <f>ROUND(SQRT((((E4254-Hilfswerte!$B$20)/Hilfswerte!$B$21)-Hilfswerte!$B$28)^2+(((F4254-Hilfswerte!$B$22)/Hilfswerte!$B$23)-Hilfswerte!$B$29)^2+(((G4254-Hilfswerte!$B$24)/Hilfswerte!$B$25)-Hilfswerte!$B$30)^2),3)</f>
        <v>0.77400000000000002</v>
      </c>
      <c r="W4254" s="4">
        <f>ROUND(E4254*Hilfswerte!$B$31,0)</f>
        <v>9044</v>
      </c>
      <c r="X4254" s="4">
        <f t="shared" si="534"/>
        <v>0</v>
      </c>
      <c r="Y4254" s="4" t="str">
        <f>IF(T4254="A - Top-Kunde","bereits Top-Kunde",IF(AND(V4254&lt;=Hilfswerte!$B$34,H4254&lt;0.5*W4254),"Hoch",IF(AND(V4254&lt;=Hilfswerte!$B$35,H4254&lt;0.7*W4254),"Mittel","Niedrig")))</f>
        <v>bereits Top-Kunde</v>
      </c>
      <c r="Z4254" s="4">
        <f t="shared" si="535"/>
        <v>12.9</v>
      </c>
      <c r="AA4254" s="4" t="str">
        <f>IF(J4254&gt;365,"Bereits abgewandert (Segment D)",IF(Z4254&gt;=Hilfswerte!$B$38,"Rot - akut gefaehrdet",IF(Z4254&gt;=Hilfswerte!$B$39,"Gelb - beobachten","Gruen - stabil")))</f>
        <v>Gruen - stabil</v>
      </c>
    </row>
    <row r="4255" spans="1:27" ht="15" customHeight="1" x14ac:dyDescent="0.25">
      <c r="A4255" s="4" t="s">
        <v>4602</v>
      </c>
      <c r="B4255" s="4" t="s">
        <v>225</v>
      </c>
      <c r="C4255" s="4" t="s">
        <v>65</v>
      </c>
      <c r="D4255" s="4" t="s">
        <v>30</v>
      </c>
      <c r="E4255" s="4">
        <v>51</v>
      </c>
      <c r="F4255" s="4">
        <v>14.6</v>
      </c>
      <c r="G4255" s="4">
        <v>0.9</v>
      </c>
      <c r="H4255" s="4">
        <v>4905</v>
      </c>
      <c r="I4255" s="4">
        <v>2</v>
      </c>
      <c r="J4255" s="4">
        <v>73</v>
      </c>
      <c r="K4255" s="4">
        <v>0</v>
      </c>
      <c r="L4255" s="4">
        <v>-2</v>
      </c>
      <c r="M4255" s="4">
        <v>1</v>
      </c>
      <c r="N4255" s="4">
        <v>-49</v>
      </c>
      <c r="O4255" s="4">
        <f t="shared" si="528"/>
        <v>4</v>
      </c>
      <c r="P4255" s="4">
        <f t="shared" si="529"/>
        <v>2</v>
      </c>
      <c r="Q4255" s="4">
        <f t="shared" si="530"/>
        <v>4</v>
      </c>
      <c r="R4255" s="4">
        <f t="shared" si="531"/>
        <v>10</v>
      </c>
      <c r="S4255" s="4">
        <f t="shared" si="532"/>
        <v>75.5</v>
      </c>
      <c r="T4255" s="4" t="str">
        <f t="shared" si="533"/>
        <v>C - Entwicklungspotenzial</v>
      </c>
      <c r="U4255" s="4">
        <f>ROUND(((E4255-Hilfswerte!$B$20)/Hilfswerte!$B$21)+((F4255-Hilfswerte!$B$22)/Hilfswerte!$B$23)+((G4255-Hilfswerte!$B$24)/Hilfswerte!$B$25)+0.1*INDEX(Hilfswerte!$B$4:$B$15,MATCH(C4255,Hilfswerte!$A$4:$A$15,0)),2)</f>
        <v>-2.0699999999999998</v>
      </c>
      <c r="V4255" s="4">
        <f>ROUND(SQRT((((E4255-Hilfswerte!$B$20)/Hilfswerte!$B$21)-Hilfswerte!$B$28)^2+(((F4255-Hilfswerte!$B$22)/Hilfswerte!$B$23)-Hilfswerte!$B$29)^2+(((G4255-Hilfswerte!$B$24)/Hilfswerte!$B$25)-Hilfswerte!$B$30)^2),3)</f>
        <v>1.7609999999999999</v>
      </c>
      <c r="W4255" s="4">
        <f>ROUND(E4255*Hilfswerte!$B$31,0)</f>
        <v>10483</v>
      </c>
      <c r="X4255" s="4">
        <f t="shared" si="534"/>
        <v>5578</v>
      </c>
      <c r="Y4255" s="4" t="str">
        <f>IF(T4255="A - Top-Kunde","bereits Top-Kunde",IF(AND(V4255&lt;=Hilfswerte!$B$34,H4255&lt;0.5*W4255),"Hoch",IF(AND(V4255&lt;=Hilfswerte!$B$35,H4255&lt;0.7*W4255),"Mittel","Niedrig")))</f>
        <v>Niedrig</v>
      </c>
      <c r="Z4255" s="4">
        <f t="shared" si="535"/>
        <v>23.3</v>
      </c>
      <c r="AA4255" s="4" t="str">
        <f>IF(J4255&gt;365,"Bereits abgewandert (Segment D)",IF(Z4255&gt;=Hilfswerte!$B$38,"Rot - akut gefaehrdet",IF(Z4255&gt;=Hilfswerte!$B$39,"Gelb - beobachten","Gruen - stabil")))</f>
        <v>Rot - akut gefaehrdet</v>
      </c>
    </row>
    <row r="4256" spans="1:27" ht="15" customHeight="1" x14ac:dyDescent="0.25">
      <c r="A4256" s="4" t="s">
        <v>4603</v>
      </c>
      <c r="B4256" s="4" t="s">
        <v>589</v>
      </c>
      <c r="C4256" s="4" t="s">
        <v>55</v>
      </c>
      <c r="D4256" s="4" t="s">
        <v>30</v>
      </c>
      <c r="E4256" s="4">
        <v>184</v>
      </c>
      <c r="F4256" s="4">
        <v>70.900000000000006</v>
      </c>
      <c r="G4256" s="4">
        <v>6.7</v>
      </c>
      <c r="H4256" s="4">
        <v>8004</v>
      </c>
      <c r="I4256" s="4">
        <v>1</v>
      </c>
      <c r="J4256" s="4">
        <v>200</v>
      </c>
      <c r="K4256" s="4">
        <v>0</v>
      </c>
      <c r="L4256" s="4">
        <v>-4</v>
      </c>
      <c r="M4256" s="4">
        <v>4</v>
      </c>
      <c r="N4256" s="4">
        <v>-7.7</v>
      </c>
      <c r="O4256" s="4">
        <f t="shared" si="528"/>
        <v>2</v>
      </c>
      <c r="P4256" s="4">
        <f t="shared" si="529"/>
        <v>1</v>
      </c>
      <c r="Q4256" s="4">
        <f t="shared" si="530"/>
        <v>5</v>
      </c>
      <c r="R4256" s="4">
        <f t="shared" si="531"/>
        <v>8</v>
      </c>
      <c r="S4256" s="4">
        <f t="shared" si="532"/>
        <v>76.2</v>
      </c>
      <c r="T4256" s="4" t="str">
        <f t="shared" si="533"/>
        <v>C - Entwicklungspotenzial</v>
      </c>
      <c r="U4256" s="4">
        <f>ROUND(((E4256-Hilfswerte!$B$20)/Hilfswerte!$B$21)+((F4256-Hilfswerte!$B$22)/Hilfswerte!$B$23)+((G4256-Hilfswerte!$B$24)/Hilfswerte!$B$25)+0.1*INDEX(Hilfswerte!$B$4:$B$15,MATCH(C4256,Hilfswerte!$A$4:$A$15,0)),2)</f>
        <v>0.78</v>
      </c>
      <c r="V4256" s="4">
        <f>ROUND(SQRT((((E4256-Hilfswerte!$B$20)/Hilfswerte!$B$21)-Hilfswerte!$B$28)^2+(((F4256-Hilfswerte!$B$22)/Hilfswerte!$B$23)-Hilfswerte!$B$29)^2+(((G4256-Hilfswerte!$B$24)/Hilfswerte!$B$25)-Hilfswerte!$B$30)^2),3)</f>
        <v>0.93700000000000006</v>
      </c>
      <c r="W4256" s="4">
        <f>ROUND(E4256*Hilfswerte!$B$31,0)</f>
        <v>37820</v>
      </c>
      <c r="X4256" s="4">
        <f t="shared" si="534"/>
        <v>29816</v>
      </c>
      <c r="Y4256" s="4" t="str">
        <f>IF(T4256="A - Top-Kunde","bereits Top-Kunde",IF(AND(V4256&lt;=Hilfswerte!$B$34,H4256&lt;0.5*W4256),"Hoch",IF(AND(V4256&lt;=Hilfswerte!$B$35,H4256&lt;0.7*W4256),"Mittel","Niedrig")))</f>
        <v>Mittel</v>
      </c>
      <c r="Z4256" s="4">
        <f t="shared" si="535"/>
        <v>13.1</v>
      </c>
      <c r="AA4256" s="4" t="str">
        <f>IF(J4256&gt;365,"Bereits abgewandert (Segment D)",IF(Z4256&gt;=Hilfswerte!$B$38,"Rot - akut gefaehrdet",IF(Z4256&gt;=Hilfswerte!$B$39,"Gelb - beobachten","Gruen - stabil")))</f>
        <v>Gruen - stabil</v>
      </c>
    </row>
    <row r="4257" spans="1:27" ht="15" customHeight="1" x14ac:dyDescent="0.25">
      <c r="A4257" s="4" t="s">
        <v>4604</v>
      </c>
      <c r="B4257" s="4" t="s">
        <v>585</v>
      </c>
      <c r="C4257" s="4" t="s">
        <v>62</v>
      </c>
      <c r="D4257" s="4" t="s">
        <v>30</v>
      </c>
      <c r="E4257" s="4">
        <v>39</v>
      </c>
      <c r="F4257" s="4">
        <v>7</v>
      </c>
      <c r="G4257" s="4">
        <v>11.7</v>
      </c>
      <c r="H4257" s="4">
        <v>877</v>
      </c>
      <c r="I4257" s="4">
        <v>7</v>
      </c>
      <c r="J4257" s="4">
        <v>46</v>
      </c>
      <c r="K4257" s="4">
        <v>1</v>
      </c>
      <c r="L4257" s="4">
        <v>3</v>
      </c>
      <c r="M4257" s="4">
        <v>1</v>
      </c>
      <c r="N4257" s="4">
        <v>-24</v>
      </c>
      <c r="O4257" s="4">
        <f t="shared" si="528"/>
        <v>4</v>
      </c>
      <c r="P4257" s="4">
        <f t="shared" si="529"/>
        <v>5</v>
      </c>
      <c r="Q4257" s="4">
        <f t="shared" si="530"/>
        <v>2</v>
      </c>
      <c r="R4257" s="4">
        <f t="shared" si="531"/>
        <v>11</v>
      </c>
      <c r="S4257" s="4">
        <f t="shared" si="532"/>
        <v>91.1</v>
      </c>
      <c r="T4257" s="4" t="str">
        <f t="shared" si="533"/>
        <v>C - Entwicklungspotenzial</v>
      </c>
      <c r="U4257" s="4">
        <f>ROUND(((E4257-Hilfswerte!$B$20)/Hilfswerte!$B$21)+((F4257-Hilfswerte!$B$22)/Hilfswerte!$B$23)+((G4257-Hilfswerte!$B$24)/Hilfswerte!$B$25)+0.1*INDEX(Hilfswerte!$B$4:$B$15,MATCH(C4257,Hilfswerte!$A$4:$A$15,0)),2)</f>
        <v>-7.0000000000000007E-2</v>
      </c>
      <c r="V4257" s="4">
        <f>ROUND(SQRT((((E4257-Hilfswerte!$B$20)/Hilfswerte!$B$21)-Hilfswerte!$B$28)^2+(((F4257-Hilfswerte!$B$22)/Hilfswerte!$B$23)-Hilfswerte!$B$29)^2+(((G4257-Hilfswerte!$B$24)/Hilfswerte!$B$25)-Hilfswerte!$B$30)^2),3)</f>
        <v>0.78300000000000003</v>
      </c>
      <c r="W4257" s="4">
        <f>ROUND(E4257*Hilfswerte!$B$31,0)</f>
        <v>8016</v>
      </c>
      <c r="X4257" s="4">
        <f t="shared" si="534"/>
        <v>7139</v>
      </c>
      <c r="Y4257" s="4" t="str">
        <f>IF(T4257="A - Top-Kunde","bereits Top-Kunde",IF(AND(V4257&lt;=Hilfswerte!$B$34,H4257&lt;0.5*W4257),"Hoch",IF(AND(V4257&lt;=Hilfswerte!$B$35,H4257&lt;0.7*W4257),"Mittel","Niedrig")))</f>
        <v>Hoch</v>
      </c>
      <c r="Z4257" s="4">
        <f t="shared" si="535"/>
        <v>15.5</v>
      </c>
      <c r="AA4257" s="4" t="str">
        <f>IF(J4257&gt;365,"Bereits abgewandert (Segment D)",IF(Z4257&gt;=Hilfswerte!$B$38,"Rot - akut gefaehrdet",IF(Z4257&gt;=Hilfswerte!$B$39,"Gelb - beobachten","Gruen - stabil")))</f>
        <v>Gelb - beobachten</v>
      </c>
    </row>
    <row r="4258" spans="1:27" ht="15" customHeight="1" x14ac:dyDescent="0.25">
      <c r="A4258" s="4" t="s">
        <v>4605</v>
      </c>
      <c r="B4258" s="4" t="s">
        <v>894</v>
      </c>
      <c r="C4258" s="4" t="s">
        <v>51</v>
      </c>
      <c r="D4258" s="4" t="s">
        <v>30</v>
      </c>
      <c r="E4258" s="4">
        <v>207</v>
      </c>
      <c r="F4258" s="4">
        <v>47</v>
      </c>
      <c r="G4258" s="4">
        <v>5.7</v>
      </c>
      <c r="H4258" s="4">
        <v>60567</v>
      </c>
      <c r="I4258" s="4">
        <v>6</v>
      </c>
      <c r="J4258" s="4">
        <v>69</v>
      </c>
      <c r="K4258" s="4">
        <v>1</v>
      </c>
      <c r="L4258" s="4">
        <v>40</v>
      </c>
      <c r="M4258" s="4">
        <v>1</v>
      </c>
      <c r="N4258" s="4">
        <v>-9</v>
      </c>
      <c r="O4258" s="4">
        <f t="shared" si="528"/>
        <v>4</v>
      </c>
      <c r="P4258" s="4">
        <f t="shared" si="529"/>
        <v>5</v>
      </c>
      <c r="Q4258" s="4">
        <f t="shared" si="530"/>
        <v>5</v>
      </c>
      <c r="R4258" s="4">
        <f t="shared" si="531"/>
        <v>14</v>
      </c>
      <c r="S4258" s="4">
        <f t="shared" si="532"/>
        <v>117.5</v>
      </c>
      <c r="T4258" s="4" t="str">
        <f t="shared" si="533"/>
        <v>B - Kernkunde</v>
      </c>
      <c r="U4258" s="4">
        <f>ROUND(((E4258-Hilfswerte!$B$20)/Hilfswerte!$B$21)+((F4258-Hilfswerte!$B$22)/Hilfswerte!$B$23)+((G4258-Hilfswerte!$B$24)/Hilfswerte!$B$25)+0.1*INDEX(Hilfswerte!$B$4:$B$15,MATCH(C4258,Hilfswerte!$A$4:$A$15,0)),2)</f>
        <v>0.35</v>
      </c>
      <c r="V4258" s="4">
        <f>ROUND(SQRT((((E4258-Hilfswerte!$B$20)/Hilfswerte!$B$21)-Hilfswerte!$B$28)^2+(((F4258-Hilfswerte!$B$22)/Hilfswerte!$B$23)-Hilfswerte!$B$29)^2+(((G4258-Hilfswerte!$B$24)/Hilfswerte!$B$25)-Hilfswerte!$B$30)^2),3)</f>
        <v>0.90700000000000003</v>
      </c>
      <c r="W4258" s="4">
        <f>ROUND(E4258*Hilfswerte!$B$31,0)</f>
        <v>42548</v>
      </c>
      <c r="X4258" s="4">
        <f t="shared" si="534"/>
        <v>0</v>
      </c>
      <c r="Y4258" s="4" t="str">
        <f>IF(T4258="A - Top-Kunde","bereits Top-Kunde",IF(AND(V4258&lt;=Hilfswerte!$B$34,H4258&lt;0.5*W4258),"Hoch",IF(AND(V4258&lt;=Hilfswerte!$B$35,H4258&lt;0.7*W4258),"Mittel","Niedrig")))</f>
        <v>Niedrig</v>
      </c>
      <c r="Z4258" s="4">
        <f t="shared" si="535"/>
        <v>18.100000000000001</v>
      </c>
      <c r="AA4258" s="4" t="str">
        <f>IF(J4258&gt;365,"Bereits abgewandert (Segment D)",IF(Z4258&gt;=Hilfswerte!$B$38,"Rot - akut gefaehrdet",IF(Z4258&gt;=Hilfswerte!$B$39,"Gelb - beobachten","Gruen - stabil")))</f>
        <v>Gelb - beobachten</v>
      </c>
    </row>
    <row r="4259" spans="1:27" ht="15" customHeight="1" x14ac:dyDescent="0.25">
      <c r="A4259" s="4" t="s">
        <v>4606</v>
      </c>
      <c r="B4259" s="4" t="s">
        <v>711</v>
      </c>
      <c r="C4259" s="4" t="s">
        <v>33</v>
      </c>
      <c r="D4259" s="4" t="s">
        <v>30</v>
      </c>
      <c r="E4259" s="4">
        <v>27</v>
      </c>
      <c r="F4259" s="4">
        <v>5.2</v>
      </c>
      <c r="G4259" s="4">
        <v>18</v>
      </c>
      <c r="H4259" s="4">
        <v>1541</v>
      </c>
      <c r="I4259" s="4">
        <v>1</v>
      </c>
      <c r="J4259" s="4">
        <v>75</v>
      </c>
      <c r="K4259" s="4">
        <v>0</v>
      </c>
      <c r="L4259" s="4">
        <v>7</v>
      </c>
      <c r="M4259" s="4">
        <v>1</v>
      </c>
      <c r="N4259" s="4">
        <v>-3.6</v>
      </c>
      <c r="O4259" s="4">
        <f t="shared" si="528"/>
        <v>4</v>
      </c>
      <c r="P4259" s="4">
        <f t="shared" si="529"/>
        <v>1</v>
      </c>
      <c r="Q4259" s="4">
        <f t="shared" si="530"/>
        <v>3</v>
      </c>
      <c r="R4259" s="4">
        <f t="shared" si="531"/>
        <v>8</v>
      </c>
      <c r="S4259" s="4">
        <f t="shared" si="532"/>
        <v>76.099999999999994</v>
      </c>
      <c r="T4259" s="4" t="str">
        <f t="shared" si="533"/>
        <v>C - Entwicklungspotenzial</v>
      </c>
      <c r="U4259" s="4">
        <f>ROUND(((E4259-Hilfswerte!$B$20)/Hilfswerte!$B$21)+((F4259-Hilfswerte!$B$22)/Hilfswerte!$B$23)+((G4259-Hilfswerte!$B$24)/Hilfswerte!$B$25)+0.1*INDEX(Hilfswerte!$B$4:$B$15,MATCH(C4259,Hilfswerte!$A$4:$A$15,0)),2)</f>
        <v>0.46</v>
      </c>
      <c r="V4259" s="4">
        <f>ROUND(SQRT((((E4259-Hilfswerte!$B$20)/Hilfswerte!$B$21)-Hilfswerte!$B$28)^2+(((F4259-Hilfswerte!$B$22)/Hilfswerte!$B$23)-Hilfswerte!$B$29)^2+(((G4259-Hilfswerte!$B$24)/Hilfswerte!$B$25)-Hilfswerte!$B$30)^2),3)</f>
        <v>1.3660000000000001</v>
      </c>
      <c r="W4259" s="4">
        <f>ROUND(E4259*Hilfswerte!$B$31,0)</f>
        <v>5550</v>
      </c>
      <c r="X4259" s="4">
        <f t="shared" si="534"/>
        <v>4009</v>
      </c>
      <c r="Y4259" s="4" t="str">
        <f>IF(T4259="A - Top-Kunde","bereits Top-Kunde",IF(AND(V4259&lt;=Hilfswerte!$B$34,H4259&lt;0.5*W4259),"Hoch",IF(AND(V4259&lt;=Hilfswerte!$B$35,H4259&lt;0.7*W4259),"Mittel","Niedrig")))</f>
        <v>Niedrig</v>
      </c>
      <c r="Z4259" s="4">
        <f t="shared" si="535"/>
        <v>6.6</v>
      </c>
      <c r="AA4259" s="4" t="str">
        <f>IF(J4259&gt;365,"Bereits abgewandert (Segment D)",IF(Z4259&gt;=Hilfswerte!$B$38,"Rot - akut gefaehrdet",IF(Z4259&gt;=Hilfswerte!$B$39,"Gelb - beobachten","Gruen - stabil")))</f>
        <v>Gruen - stabil</v>
      </c>
    </row>
    <row r="4260" spans="1:27" ht="15" customHeight="1" x14ac:dyDescent="0.25">
      <c r="A4260" s="4" t="s">
        <v>4607</v>
      </c>
      <c r="B4260" s="4" t="s">
        <v>1600</v>
      </c>
      <c r="C4260" s="4" t="s">
        <v>65</v>
      </c>
      <c r="D4260" s="4" t="s">
        <v>30</v>
      </c>
      <c r="E4260" s="4">
        <v>274</v>
      </c>
      <c r="F4260" s="4">
        <v>76.599999999999994</v>
      </c>
      <c r="G4260" s="4">
        <v>17.399999999999999</v>
      </c>
      <c r="H4260" s="4">
        <v>107608</v>
      </c>
      <c r="I4260" s="4">
        <v>2</v>
      </c>
      <c r="J4260" s="4">
        <v>4</v>
      </c>
      <c r="K4260" s="4">
        <v>0</v>
      </c>
      <c r="L4260" s="4">
        <v>20</v>
      </c>
      <c r="M4260" s="4">
        <v>4</v>
      </c>
      <c r="N4260" s="4">
        <v>1.8</v>
      </c>
      <c r="O4260" s="4">
        <f t="shared" si="528"/>
        <v>5</v>
      </c>
      <c r="P4260" s="4">
        <f t="shared" si="529"/>
        <v>2</v>
      </c>
      <c r="Q4260" s="4">
        <f t="shared" si="530"/>
        <v>5</v>
      </c>
      <c r="R4260" s="4">
        <f t="shared" si="531"/>
        <v>12</v>
      </c>
      <c r="S4260" s="4">
        <f t="shared" si="532"/>
        <v>114.9</v>
      </c>
      <c r="T4260" s="4" t="str">
        <f t="shared" si="533"/>
        <v>B - Kernkunde</v>
      </c>
      <c r="U4260" s="4">
        <f>ROUND(((E4260-Hilfswerte!$B$20)/Hilfswerte!$B$21)+((F4260-Hilfswerte!$B$22)/Hilfswerte!$B$23)+((G4260-Hilfswerte!$B$24)/Hilfswerte!$B$25)+0.1*INDEX(Hilfswerte!$B$4:$B$15,MATCH(C4260,Hilfswerte!$A$4:$A$15,0)),2)</f>
        <v>2.62</v>
      </c>
      <c r="V4260" s="4">
        <f>ROUND(SQRT((((E4260-Hilfswerte!$B$20)/Hilfswerte!$B$21)-Hilfswerte!$B$28)^2+(((F4260-Hilfswerte!$B$22)/Hilfswerte!$B$23)-Hilfswerte!$B$29)^2+(((G4260-Hilfswerte!$B$24)/Hilfswerte!$B$25)-Hilfswerte!$B$30)^2),3)</f>
        <v>1.2909999999999999</v>
      </c>
      <c r="W4260" s="4">
        <f>ROUND(E4260*Hilfswerte!$B$31,0)</f>
        <v>56320</v>
      </c>
      <c r="X4260" s="4">
        <f t="shared" si="534"/>
        <v>0</v>
      </c>
      <c r="Y4260" s="4" t="str">
        <f>IF(T4260="A - Top-Kunde","bereits Top-Kunde",IF(AND(V4260&lt;=Hilfswerte!$B$34,H4260&lt;0.5*W4260),"Hoch",IF(AND(V4260&lt;=Hilfswerte!$B$35,H4260&lt;0.7*W4260),"Mittel","Niedrig")))</f>
        <v>Niedrig</v>
      </c>
      <c r="Z4260" s="4">
        <f t="shared" si="535"/>
        <v>4.2</v>
      </c>
      <c r="AA4260" s="4" t="str">
        <f>IF(J4260&gt;365,"Bereits abgewandert (Segment D)",IF(Z4260&gt;=Hilfswerte!$B$38,"Rot - akut gefaehrdet",IF(Z4260&gt;=Hilfswerte!$B$39,"Gelb - beobachten","Gruen - stabil")))</f>
        <v>Gruen - stabil</v>
      </c>
    </row>
    <row r="4261" spans="1:27" ht="15" customHeight="1" x14ac:dyDescent="0.25">
      <c r="A4261" s="4" t="s">
        <v>4608</v>
      </c>
      <c r="B4261" s="4" t="s">
        <v>245</v>
      </c>
      <c r="C4261" s="4" t="s">
        <v>59</v>
      </c>
      <c r="D4261" s="4" t="s">
        <v>30</v>
      </c>
      <c r="E4261" s="4">
        <v>228</v>
      </c>
      <c r="F4261" s="4">
        <v>51.5</v>
      </c>
      <c r="G4261" s="4">
        <v>11.4</v>
      </c>
      <c r="H4261" s="4">
        <v>5169</v>
      </c>
      <c r="I4261" s="4">
        <v>3</v>
      </c>
      <c r="J4261" s="4">
        <v>64</v>
      </c>
      <c r="K4261" s="4">
        <v>0</v>
      </c>
      <c r="L4261" s="4">
        <v>-4</v>
      </c>
      <c r="M4261" s="4">
        <v>3</v>
      </c>
      <c r="N4261" s="4">
        <v>11.2</v>
      </c>
      <c r="O4261" s="4">
        <f t="shared" si="528"/>
        <v>4</v>
      </c>
      <c r="P4261" s="4">
        <f t="shared" si="529"/>
        <v>3</v>
      </c>
      <c r="Q4261" s="4">
        <f t="shared" si="530"/>
        <v>4</v>
      </c>
      <c r="R4261" s="4">
        <f t="shared" si="531"/>
        <v>11</v>
      </c>
      <c r="S4261" s="4">
        <f t="shared" si="532"/>
        <v>115.6</v>
      </c>
      <c r="T4261" s="4" t="str">
        <f t="shared" si="533"/>
        <v>B - Kernkunde</v>
      </c>
      <c r="U4261" s="4">
        <f>ROUND(((E4261-Hilfswerte!$B$20)/Hilfswerte!$B$21)+((F4261-Hilfswerte!$B$22)/Hilfswerte!$B$23)+((G4261-Hilfswerte!$B$24)/Hilfswerte!$B$25)+0.1*INDEX(Hilfswerte!$B$4:$B$15,MATCH(C4261,Hilfswerte!$A$4:$A$15,0)),2)</f>
        <v>1</v>
      </c>
      <c r="V4261" s="4">
        <f>ROUND(SQRT((((E4261-Hilfswerte!$B$20)/Hilfswerte!$B$21)-Hilfswerte!$B$28)^2+(((F4261-Hilfswerte!$B$22)/Hilfswerte!$B$23)-Hilfswerte!$B$29)^2+(((G4261-Hilfswerte!$B$24)/Hilfswerte!$B$25)-Hilfswerte!$B$30)^2),3)</f>
        <v>0.36199999999999999</v>
      </c>
      <c r="W4261" s="4">
        <f>ROUND(E4261*Hilfswerte!$B$31,0)</f>
        <v>46865</v>
      </c>
      <c r="X4261" s="4">
        <f t="shared" si="534"/>
        <v>41696</v>
      </c>
      <c r="Y4261" s="4" t="str">
        <f>IF(T4261="A - Top-Kunde","bereits Top-Kunde",IF(AND(V4261&lt;=Hilfswerte!$B$34,H4261&lt;0.5*W4261),"Hoch",IF(AND(V4261&lt;=Hilfswerte!$B$35,H4261&lt;0.7*W4261),"Mittel","Niedrig")))</f>
        <v>Hoch</v>
      </c>
      <c r="Z4261" s="4">
        <f t="shared" si="535"/>
        <v>3.2</v>
      </c>
      <c r="AA4261" s="4" t="str">
        <f>IF(J4261&gt;365,"Bereits abgewandert (Segment D)",IF(Z4261&gt;=Hilfswerte!$B$38,"Rot - akut gefaehrdet",IF(Z4261&gt;=Hilfswerte!$B$39,"Gelb - beobachten","Gruen - stabil")))</f>
        <v>Gruen - stabil</v>
      </c>
    </row>
    <row r="4262" spans="1:27" ht="15" customHeight="1" x14ac:dyDescent="0.25">
      <c r="A4262" s="4" t="s">
        <v>4609</v>
      </c>
      <c r="B4262" s="4" t="s">
        <v>61</v>
      </c>
      <c r="C4262" s="4" t="s">
        <v>59</v>
      </c>
      <c r="D4262" s="4" t="s">
        <v>52</v>
      </c>
      <c r="E4262" s="4">
        <v>43</v>
      </c>
      <c r="F4262" s="4">
        <v>7.2</v>
      </c>
      <c r="G4262" s="4">
        <v>18.100000000000001</v>
      </c>
      <c r="H4262" s="4">
        <v>2934</v>
      </c>
      <c r="I4262" s="4">
        <v>1</v>
      </c>
      <c r="J4262" s="4">
        <v>350</v>
      </c>
      <c r="K4262" s="4">
        <v>0</v>
      </c>
      <c r="L4262" s="4">
        <v>6</v>
      </c>
      <c r="M4262" s="4">
        <v>1</v>
      </c>
      <c r="N4262" s="4">
        <v>-2.2000000000000002</v>
      </c>
      <c r="O4262" s="4">
        <f t="shared" si="528"/>
        <v>2</v>
      </c>
      <c r="P4262" s="4">
        <f t="shared" si="529"/>
        <v>1</v>
      </c>
      <c r="Q4262" s="4">
        <f t="shared" si="530"/>
        <v>4</v>
      </c>
      <c r="R4262" s="4">
        <f t="shared" si="531"/>
        <v>7</v>
      </c>
      <c r="S4262" s="4">
        <f t="shared" si="532"/>
        <v>67.099999999999994</v>
      </c>
      <c r="T4262" s="4" t="str">
        <f t="shared" si="533"/>
        <v>C - Entwicklungspotenzial</v>
      </c>
      <c r="U4262" s="4">
        <f>ROUND(((E4262-Hilfswerte!$B$20)/Hilfswerte!$B$21)+((F4262-Hilfswerte!$B$22)/Hilfswerte!$B$23)+((G4262-Hilfswerte!$B$24)/Hilfswerte!$B$25)+0.1*INDEX(Hilfswerte!$B$4:$B$15,MATCH(C4262,Hilfswerte!$A$4:$A$15,0)),2)</f>
        <v>0.47</v>
      </c>
      <c r="V4262" s="4">
        <f>ROUND(SQRT((((E4262-Hilfswerte!$B$20)/Hilfswerte!$B$21)-Hilfswerte!$B$28)^2+(((F4262-Hilfswerte!$B$22)/Hilfswerte!$B$23)-Hilfswerte!$B$29)^2+(((G4262-Hilfswerte!$B$24)/Hilfswerte!$B$25)-Hilfswerte!$B$30)^2),3)</f>
        <v>1.335</v>
      </c>
      <c r="W4262" s="4">
        <f>ROUND(E4262*Hilfswerte!$B$31,0)</f>
        <v>8838</v>
      </c>
      <c r="X4262" s="4">
        <f t="shared" si="534"/>
        <v>5904</v>
      </c>
      <c r="Y4262" s="4" t="str">
        <f>IF(T4262="A - Top-Kunde","bereits Top-Kunde",IF(AND(V4262&lt;=Hilfswerte!$B$34,H4262&lt;0.5*W4262),"Hoch",IF(AND(V4262&lt;=Hilfswerte!$B$35,H4262&lt;0.7*W4262),"Mittel","Niedrig")))</f>
        <v>Niedrig</v>
      </c>
      <c r="Z4262" s="4">
        <f t="shared" si="535"/>
        <v>19.600000000000001</v>
      </c>
      <c r="AA4262" s="4" t="str">
        <f>IF(J4262&gt;365,"Bereits abgewandert (Segment D)",IF(Z4262&gt;=Hilfswerte!$B$38,"Rot - akut gefaehrdet",IF(Z4262&gt;=Hilfswerte!$B$39,"Gelb - beobachten","Gruen - stabil")))</f>
        <v>Gelb - beobachten</v>
      </c>
    </row>
    <row r="4263" spans="1:27" ht="15" customHeight="1" x14ac:dyDescent="0.25">
      <c r="A4263" s="4" t="s">
        <v>4610</v>
      </c>
      <c r="B4263" s="4" t="s">
        <v>912</v>
      </c>
      <c r="C4263" s="4" t="s">
        <v>59</v>
      </c>
      <c r="D4263" s="4" t="s">
        <v>30</v>
      </c>
      <c r="E4263" s="4">
        <v>127</v>
      </c>
      <c r="F4263" s="4">
        <v>24.2</v>
      </c>
      <c r="G4263" s="4">
        <v>1.4</v>
      </c>
      <c r="H4263" s="4">
        <v>124744</v>
      </c>
      <c r="I4263" s="4">
        <v>5</v>
      </c>
      <c r="J4263" s="4">
        <v>25</v>
      </c>
      <c r="K4263" s="4">
        <v>1</v>
      </c>
      <c r="L4263" s="4">
        <v>11</v>
      </c>
      <c r="M4263" s="4">
        <v>4</v>
      </c>
      <c r="N4263" s="4">
        <v>35.200000000000003</v>
      </c>
      <c r="O4263" s="4">
        <f t="shared" si="528"/>
        <v>5</v>
      </c>
      <c r="P4263" s="4">
        <f t="shared" si="529"/>
        <v>5</v>
      </c>
      <c r="Q4263" s="4">
        <f t="shared" si="530"/>
        <v>5</v>
      </c>
      <c r="R4263" s="4">
        <f t="shared" si="531"/>
        <v>15</v>
      </c>
      <c r="S4263" s="4">
        <f t="shared" si="532"/>
        <v>158.30000000000001</v>
      </c>
      <c r="T4263" s="4" t="str">
        <f t="shared" si="533"/>
        <v>A - Top-Kunde</v>
      </c>
      <c r="U4263" s="4">
        <f>ROUND(((E4263-Hilfswerte!$B$20)/Hilfswerte!$B$21)+((F4263-Hilfswerte!$B$22)/Hilfswerte!$B$23)+((G4263-Hilfswerte!$B$24)/Hilfswerte!$B$25)+0.1*INDEX(Hilfswerte!$B$4:$B$15,MATCH(C4263,Hilfswerte!$A$4:$A$15,0)),2)</f>
        <v>-1.51</v>
      </c>
      <c r="V4263" s="4">
        <f>ROUND(SQRT((((E4263-Hilfswerte!$B$20)/Hilfswerte!$B$21)-Hilfswerte!$B$28)^2+(((F4263-Hilfswerte!$B$22)/Hilfswerte!$B$23)-Hilfswerte!$B$29)^2+(((G4263-Hilfswerte!$B$24)/Hilfswerte!$B$25)-Hilfswerte!$B$30)^2),3)</f>
        <v>1.5860000000000001</v>
      </c>
      <c r="W4263" s="4">
        <f>ROUND(E4263*Hilfswerte!$B$31,0)</f>
        <v>26104</v>
      </c>
      <c r="X4263" s="4">
        <f t="shared" si="534"/>
        <v>0</v>
      </c>
      <c r="Y4263" s="4" t="str">
        <f>IF(T4263="A - Top-Kunde","bereits Top-Kunde",IF(AND(V4263&lt;=Hilfswerte!$B$34,H4263&lt;0.5*W4263),"Hoch",IF(AND(V4263&lt;=Hilfswerte!$B$35,H4263&lt;0.7*W4263),"Mittel","Niedrig")))</f>
        <v>bereits Top-Kunde</v>
      </c>
      <c r="Z4263" s="4">
        <f t="shared" si="535"/>
        <v>6.5</v>
      </c>
      <c r="AA4263" s="4" t="str">
        <f>IF(J4263&gt;365,"Bereits abgewandert (Segment D)",IF(Z4263&gt;=Hilfswerte!$B$38,"Rot - akut gefaehrdet",IF(Z4263&gt;=Hilfswerte!$B$39,"Gelb - beobachten","Gruen - stabil")))</f>
        <v>Gruen - stabil</v>
      </c>
    </row>
    <row r="4264" spans="1:27" ht="15" customHeight="1" x14ac:dyDescent="0.25">
      <c r="A4264" s="4" t="s">
        <v>4611</v>
      </c>
      <c r="B4264" s="4" t="s">
        <v>723</v>
      </c>
      <c r="C4264" s="4" t="s">
        <v>55</v>
      </c>
      <c r="D4264" s="4" t="s">
        <v>30</v>
      </c>
      <c r="E4264" s="4">
        <v>1558</v>
      </c>
      <c r="F4264" s="4">
        <v>439.4</v>
      </c>
      <c r="G4264" s="4">
        <v>3.1</v>
      </c>
      <c r="H4264" s="4">
        <v>120731</v>
      </c>
      <c r="I4264" s="4">
        <v>1</v>
      </c>
      <c r="J4264" s="4">
        <v>161</v>
      </c>
      <c r="K4264" s="4">
        <v>0</v>
      </c>
      <c r="L4264" s="4">
        <v>4</v>
      </c>
      <c r="M4264" s="4">
        <v>6</v>
      </c>
      <c r="N4264" s="4">
        <v>19.5</v>
      </c>
      <c r="O4264" s="4">
        <f t="shared" si="528"/>
        <v>3</v>
      </c>
      <c r="P4264" s="4">
        <f t="shared" si="529"/>
        <v>1</v>
      </c>
      <c r="Q4264" s="4">
        <f t="shared" si="530"/>
        <v>5</v>
      </c>
      <c r="R4264" s="4">
        <f t="shared" si="531"/>
        <v>9</v>
      </c>
      <c r="S4264" s="4">
        <f t="shared" si="532"/>
        <v>98.6</v>
      </c>
      <c r="T4264" s="4" t="str">
        <f t="shared" si="533"/>
        <v>C - Entwicklungspotenzial</v>
      </c>
      <c r="U4264" s="4">
        <f>ROUND(((E4264-Hilfswerte!$B$20)/Hilfswerte!$B$21)+((F4264-Hilfswerte!$B$22)/Hilfswerte!$B$23)+((G4264-Hilfswerte!$B$24)/Hilfswerte!$B$25)+0.1*INDEX(Hilfswerte!$B$4:$B$15,MATCH(C4264,Hilfswerte!$A$4:$A$15,0)),2)</f>
        <v>12.74</v>
      </c>
      <c r="V4264" s="4">
        <f>ROUND(SQRT((((E4264-Hilfswerte!$B$20)/Hilfswerte!$B$21)-Hilfswerte!$B$28)^2+(((F4264-Hilfswerte!$B$22)/Hilfswerte!$B$23)-Hilfswerte!$B$29)^2+(((G4264-Hilfswerte!$B$24)/Hilfswerte!$B$25)-Hilfswerte!$B$30)^2),3)</f>
        <v>9.4649999999999999</v>
      </c>
      <c r="W4264" s="4">
        <f>ROUND(E4264*Hilfswerte!$B$31,0)</f>
        <v>320241</v>
      </c>
      <c r="X4264" s="4">
        <f t="shared" si="534"/>
        <v>199510</v>
      </c>
      <c r="Y4264" s="4" t="str">
        <f>IF(T4264="A - Top-Kunde","bereits Top-Kunde",IF(AND(V4264&lt;=Hilfswerte!$B$34,H4264&lt;0.5*W4264),"Hoch",IF(AND(V4264&lt;=Hilfswerte!$B$35,H4264&lt;0.7*W4264),"Mittel","Niedrig")))</f>
        <v>Niedrig</v>
      </c>
      <c r="Z4264" s="4">
        <f t="shared" si="535"/>
        <v>8.9</v>
      </c>
      <c r="AA4264" s="4" t="str">
        <f>IF(J4264&gt;365,"Bereits abgewandert (Segment D)",IF(Z4264&gt;=Hilfswerte!$B$38,"Rot - akut gefaehrdet",IF(Z4264&gt;=Hilfswerte!$B$39,"Gelb - beobachten","Gruen - stabil")))</f>
        <v>Gruen - stabil</v>
      </c>
    </row>
    <row r="4265" spans="1:27" ht="15" customHeight="1" x14ac:dyDescent="0.25">
      <c r="A4265" s="4" t="s">
        <v>4612</v>
      </c>
      <c r="B4265" s="4" t="s">
        <v>758</v>
      </c>
      <c r="C4265" s="4" t="s">
        <v>29</v>
      </c>
      <c r="D4265" s="4" t="s">
        <v>30</v>
      </c>
      <c r="E4265" s="4">
        <v>181</v>
      </c>
      <c r="F4265" s="4">
        <v>50.8</v>
      </c>
      <c r="G4265" s="4">
        <v>18.8</v>
      </c>
      <c r="H4265" s="4">
        <v>23180</v>
      </c>
      <c r="I4265" s="4">
        <v>3</v>
      </c>
      <c r="J4265" s="4">
        <v>7</v>
      </c>
      <c r="K4265" s="4">
        <v>0</v>
      </c>
      <c r="L4265" s="4">
        <v>16</v>
      </c>
      <c r="M4265" s="4">
        <v>4</v>
      </c>
      <c r="N4265" s="4">
        <v>-0.3</v>
      </c>
      <c r="O4265" s="4">
        <f t="shared" si="528"/>
        <v>5</v>
      </c>
      <c r="P4265" s="4">
        <f t="shared" si="529"/>
        <v>3</v>
      </c>
      <c r="Q4265" s="4">
        <f t="shared" si="530"/>
        <v>5</v>
      </c>
      <c r="R4265" s="4">
        <f t="shared" si="531"/>
        <v>13</v>
      </c>
      <c r="S4265" s="4">
        <f t="shared" si="532"/>
        <v>125.1</v>
      </c>
      <c r="T4265" s="4" t="str">
        <f t="shared" si="533"/>
        <v>A - Top-Kunde</v>
      </c>
      <c r="U4265" s="4">
        <f>ROUND(((E4265-Hilfswerte!$B$20)/Hilfswerte!$B$21)+((F4265-Hilfswerte!$B$22)/Hilfswerte!$B$23)+((G4265-Hilfswerte!$B$24)/Hilfswerte!$B$25)+0.1*INDEX(Hilfswerte!$B$4:$B$15,MATCH(C4265,Hilfswerte!$A$4:$A$15,0)),2)</f>
        <v>2.2999999999999998</v>
      </c>
      <c r="V4265" s="4">
        <f>ROUND(SQRT((((E4265-Hilfswerte!$B$20)/Hilfswerte!$B$21)-Hilfswerte!$B$28)^2+(((F4265-Hilfswerte!$B$22)/Hilfswerte!$B$23)-Hilfswerte!$B$29)^2+(((G4265-Hilfswerte!$B$24)/Hilfswerte!$B$25)-Hilfswerte!$B$30)^2),3)</f>
        <v>1.2290000000000001</v>
      </c>
      <c r="W4265" s="4">
        <f>ROUND(E4265*Hilfswerte!$B$31,0)</f>
        <v>37204</v>
      </c>
      <c r="X4265" s="4">
        <f t="shared" si="534"/>
        <v>14024</v>
      </c>
      <c r="Y4265" s="4" t="str">
        <f>IF(T4265="A - Top-Kunde","bereits Top-Kunde",IF(AND(V4265&lt;=Hilfswerte!$B$34,H4265&lt;0.5*W4265),"Hoch",IF(AND(V4265&lt;=Hilfswerte!$B$35,H4265&lt;0.7*W4265),"Mittel","Niedrig")))</f>
        <v>bereits Top-Kunde</v>
      </c>
      <c r="Z4265" s="4">
        <f t="shared" si="535"/>
        <v>3.7</v>
      </c>
      <c r="AA4265" s="4" t="str">
        <f>IF(J4265&gt;365,"Bereits abgewandert (Segment D)",IF(Z4265&gt;=Hilfswerte!$B$38,"Rot - akut gefaehrdet",IF(Z4265&gt;=Hilfswerte!$B$39,"Gelb - beobachten","Gruen - stabil")))</f>
        <v>Gruen - stabil</v>
      </c>
    </row>
    <row r="4266" spans="1:27" ht="15" customHeight="1" x14ac:dyDescent="0.25">
      <c r="A4266" s="4" t="s">
        <v>4613</v>
      </c>
      <c r="B4266" s="4" t="s">
        <v>103</v>
      </c>
      <c r="C4266" s="4" t="s">
        <v>29</v>
      </c>
      <c r="D4266" s="4" t="s">
        <v>30</v>
      </c>
      <c r="E4266" s="4">
        <v>115</v>
      </c>
      <c r="F4266" s="4">
        <v>42.5</v>
      </c>
      <c r="G4266" s="4">
        <v>14.9</v>
      </c>
      <c r="H4266" s="4">
        <v>4479</v>
      </c>
      <c r="I4266" s="4">
        <v>2</v>
      </c>
      <c r="J4266" s="4">
        <v>85</v>
      </c>
      <c r="K4266" s="4">
        <v>1</v>
      </c>
      <c r="L4266" s="4">
        <v>29</v>
      </c>
      <c r="M4266" s="4">
        <v>5</v>
      </c>
      <c r="N4266" s="4">
        <v>-19.3</v>
      </c>
      <c r="O4266" s="4">
        <f t="shared" si="528"/>
        <v>4</v>
      </c>
      <c r="P4266" s="4">
        <f t="shared" si="529"/>
        <v>2</v>
      </c>
      <c r="Q4266" s="4">
        <f t="shared" si="530"/>
        <v>4</v>
      </c>
      <c r="R4266" s="4">
        <f t="shared" si="531"/>
        <v>10</v>
      </c>
      <c r="S4266" s="4">
        <f t="shared" si="532"/>
        <v>75.7</v>
      </c>
      <c r="T4266" s="4" t="str">
        <f t="shared" si="533"/>
        <v>C - Entwicklungspotenzial</v>
      </c>
      <c r="U4266" s="4">
        <f>ROUND(((E4266-Hilfswerte!$B$20)/Hilfswerte!$B$21)+((F4266-Hilfswerte!$B$22)/Hilfswerte!$B$23)+((G4266-Hilfswerte!$B$24)/Hilfswerte!$B$25)+0.1*INDEX(Hilfswerte!$B$4:$B$15,MATCH(C4266,Hilfswerte!$A$4:$A$15,0)),2)</f>
        <v>1.25</v>
      </c>
      <c r="V4266" s="4">
        <f>ROUND(SQRT((((E4266-Hilfswerte!$B$20)/Hilfswerte!$B$21)-Hilfswerte!$B$28)^2+(((F4266-Hilfswerte!$B$22)/Hilfswerte!$B$23)-Hilfswerte!$B$29)^2+(((G4266-Hilfswerte!$B$24)/Hilfswerte!$B$25)-Hilfswerte!$B$30)^2),3)</f>
        <v>0.63300000000000001</v>
      </c>
      <c r="W4266" s="4">
        <f>ROUND(E4266*Hilfswerte!$B$31,0)</f>
        <v>23638</v>
      </c>
      <c r="X4266" s="4">
        <f t="shared" si="534"/>
        <v>19159</v>
      </c>
      <c r="Y4266" s="4" t="str">
        <f>IF(T4266="A - Top-Kunde","bereits Top-Kunde",IF(AND(V4266&lt;=Hilfswerte!$B$34,H4266&lt;0.5*W4266),"Hoch",IF(AND(V4266&lt;=Hilfswerte!$B$35,H4266&lt;0.7*W4266),"Mittel","Niedrig")))</f>
        <v>Hoch</v>
      </c>
      <c r="Z4266" s="4">
        <f t="shared" si="535"/>
        <v>20.8</v>
      </c>
      <c r="AA4266" s="4" t="str">
        <f>IF(J4266&gt;365,"Bereits abgewandert (Segment D)",IF(Z4266&gt;=Hilfswerte!$B$38,"Rot - akut gefaehrdet",IF(Z4266&gt;=Hilfswerte!$B$39,"Gelb - beobachten","Gruen - stabil")))</f>
        <v>Rot - akut gefaehrdet</v>
      </c>
    </row>
    <row r="4267" spans="1:27" ht="15" customHeight="1" x14ac:dyDescent="0.25">
      <c r="A4267" s="4" t="s">
        <v>4614</v>
      </c>
      <c r="B4267" s="4" t="s">
        <v>410</v>
      </c>
      <c r="C4267" s="4" t="s">
        <v>29</v>
      </c>
      <c r="D4267" s="4" t="s">
        <v>30</v>
      </c>
      <c r="E4267" s="4">
        <v>35</v>
      </c>
      <c r="F4267" s="4">
        <v>7.7</v>
      </c>
      <c r="G4267" s="4">
        <v>10</v>
      </c>
      <c r="H4267" s="4">
        <v>5690</v>
      </c>
      <c r="I4267" s="4">
        <v>5</v>
      </c>
      <c r="J4267" s="4">
        <v>21</v>
      </c>
      <c r="K4267" s="4">
        <v>1</v>
      </c>
      <c r="L4267" s="4">
        <v>16</v>
      </c>
      <c r="M4267" s="4">
        <v>5</v>
      </c>
      <c r="N4267" s="4">
        <v>28.1</v>
      </c>
      <c r="O4267" s="4">
        <f t="shared" si="528"/>
        <v>5</v>
      </c>
      <c r="P4267" s="4">
        <f t="shared" si="529"/>
        <v>5</v>
      </c>
      <c r="Q4267" s="4">
        <f t="shared" si="530"/>
        <v>4</v>
      </c>
      <c r="R4267" s="4">
        <f t="shared" si="531"/>
        <v>14</v>
      </c>
      <c r="S4267" s="4">
        <f t="shared" si="532"/>
        <v>143.30000000000001</v>
      </c>
      <c r="T4267" s="4" t="str">
        <f t="shared" si="533"/>
        <v>A - Top-Kunde</v>
      </c>
      <c r="U4267" s="4">
        <f>ROUND(((E4267-Hilfswerte!$B$20)/Hilfswerte!$B$21)+((F4267-Hilfswerte!$B$22)/Hilfswerte!$B$23)+((G4267-Hilfswerte!$B$24)/Hilfswerte!$B$25)+0.1*INDEX(Hilfswerte!$B$4:$B$15,MATCH(C4267,Hilfswerte!$A$4:$A$15,0)),2)</f>
        <v>-0.5</v>
      </c>
      <c r="V4267" s="4">
        <f>ROUND(SQRT((((E4267-Hilfswerte!$B$20)/Hilfswerte!$B$21)-Hilfswerte!$B$28)^2+(((F4267-Hilfswerte!$B$22)/Hilfswerte!$B$23)-Hilfswerte!$B$29)^2+(((G4267-Hilfswerte!$B$24)/Hilfswerte!$B$25)-Hilfswerte!$B$30)^2),3)</f>
        <v>0.80600000000000005</v>
      </c>
      <c r="W4267" s="4">
        <f>ROUND(E4267*Hilfswerte!$B$31,0)</f>
        <v>7194</v>
      </c>
      <c r="X4267" s="4">
        <f t="shared" si="534"/>
        <v>1504</v>
      </c>
      <c r="Y4267" s="4" t="str">
        <f>IF(T4267="A - Top-Kunde","bereits Top-Kunde",IF(AND(V4267&lt;=Hilfswerte!$B$34,H4267&lt;0.5*W4267),"Hoch",IF(AND(V4267&lt;=Hilfswerte!$B$35,H4267&lt;0.7*W4267),"Mittel","Niedrig")))</f>
        <v>bereits Top-Kunde</v>
      </c>
      <c r="Z4267" s="4">
        <f t="shared" si="535"/>
        <v>7.3</v>
      </c>
      <c r="AA4267" s="4" t="str">
        <f>IF(J4267&gt;365,"Bereits abgewandert (Segment D)",IF(Z4267&gt;=Hilfswerte!$B$38,"Rot - akut gefaehrdet",IF(Z4267&gt;=Hilfswerte!$B$39,"Gelb - beobachten","Gruen - stabil")))</f>
        <v>Gruen - stabil</v>
      </c>
    </row>
    <row r="4268" spans="1:27" ht="15" customHeight="1" x14ac:dyDescent="0.25">
      <c r="A4268" s="4" t="s">
        <v>4615</v>
      </c>
      <c r="B4268" s="4" t="s">
        <v>400</v>
      </c>
      <c r="C4268" s="4" t="s">
        <v>62</v>
      </c>
      <c r="D4268" s="4" t="s">
        <v>48</v>
      </c>
      <c r="E4268" s="4">
        <v>9</v>
      </c>
      <c r="F4268" s="4">
        <v>2.1</v>
      </c>
      <c r="G4268" s="4">
        <v>16</v>
      </c>
      <c r="H4268" s="4">
        <v>130</v>
      </c>
      <c r="I4268" s="4">
        <v>1</v>
      </c>
      <c r="J4268" s="4">
        <v>180</v>
      </c>
      <c r="K4268" s="4">
        <v>0</v>
      </c>
      <c r="L4268" s="4">
        <v>2</v>
      </c>
      <c r="M4268" s="4">
        <v>6</v>
      </c>
      <c r="N4268" s="4">
        <v>-10.7</v>
      </c>
      <c r="O4268" s="4">
        <f t="shared" si="528"/>
        <v>3</v>
      </c>
      <c r="P4268" s="4">
        <f t="shared" si="529"/>
        <v>1</v>
      </c>
      <c r="Q4268" s="4">
        <f t="shared" si="530"/>
        <v>2</v>
      </c>
      <c r="R4268" s="4">
        <f t="shared" si="531"/>
        <v>6</v>
      </c>
      <c r="S4268" s="4">
        <f t="shared" si="532"/>
        <v>54.1</v>
      </c>
      <c r="T4268" s="4" t="str">
        <f t="shared" si="533"/>
        <v>C - Entwicklungspotenzial</v>
      </c>
      <c r="U4268" s="4">
        <f>ROUND(((E4268-Hilfswerte!$B$20)/Hilfswerte!$B$21)+((F4268-Hilfswerte!$B$22)/Hilfswerte!$B$23)+((G4268-Hilfswerte!$B$24)/Hilfswerte!$B$25)+0.1*INDEX(Hilfswerte!$B$4:$B$15,MATCH(C4268,Hilfswerte!$A$4:$A$15,0)),2)</f>
        <v>0.4</v>
      </c>
      <c r="V4268" s="4">
        <f>ROUND(SQRT((((E4268-Hilfswerte!$B$20)/Hilfswerte!$B$21)-Hilfswerte!$B$28)^2+(((F4268-Hilfswerte!$B$22)/Hilfswerte!$B$23)-Hilfswerte!$B$29)^2+(((G4268-Hilfswerte!$B$24)/Hilfswerte!$B$25)-Hilfswerte!$B$30)^2),3)</f>
        <v>1.2030000000000001</v>
      </c>
      <c r="W4268" s="4">
        <f>ROUND(E4268*Hilfswerte!$B$31,0)</f>
        <v>1850</v>
      </c>
      <c r="X4268" s="4">
        <f t="shared" si="534"/>
        <v>1720</v>
      </c>
      <c r="Y4268" s="4" t="str">
        <f>IF(T4268="A - Top-Kunde","bereits Top-Kunde",IF(AND(V4268&lt;=Hilfswerte!$B$34,H4268&lt;0.5*W4268),"Hoch",IF(AND(V4268&lt;=Hilfswerte!$B$35,H4268&lt;0.7*W4268),"Mittel","Niedrig")))</f>
        <v>Niedrig</v>
      </c>
      <c r="Z4268" s="4">
        <f t="shared" si="535"/>
        <v>13.7</v>
      </c>
      <c r="AA4268" s="4" t="str">
        <f>IF(J4268&gt;365,"Bereits abgewandert (Segment D)",IF(Z4268&gt;=Hilfswerte!$B$38,"Rot - akut gefaehrdet",IF(Z4268&gt;=Hilfswerte!$B$39,"Gelb - beobachten","Gruen - stabil")))</f>
        <v>Gelb - beobachten</v>
      </c>
    </row>
    <row r="4269" spans="1:27" ht="15" customHeight="1" x14ac:dyDescent="0.25">
      <c r="A4269" s="4" t="s">
        <v>4616</v>
      </c>
      <c r="B4269" s="4" t="s">
        <v>44</v>
      </c>
      <c r="C4269" s="4" t="s">
        <v>33</v>
      </c>
      <c r="D4269" s="4" t="s">
        <v>30</v>
      </c>
      <c r="E4269" s="4">
        <v>50</v>
      </c>
      <c r="F4269" s="4">
        <v>9</v>
      </c>
      <c r="G4269" s="4">
        <v>3.2</v>
      </c>
      <c r="H4269" s="4">
        <v>9351</v>
      </c>
      <c r="I4269" s="4">
        <v>4</v>
      </c>
      <c r="J4269" s="4">
        <v>16</v>
      </c>
      <c r="K4269" s="4">
        <v>1</v>
      </c>
      <c r="L4269" s="4">
        <v>0</v>
      </c>
      <c r="M4269" s="4">
        <v>5</v>
      </c>
      <c r="N4269" s="4">
        <v>57.2</v>
      </c>
      <c r="O4269" s="4">
        <f t="shared" si="528"/>
        <v>5</v>
      </c>
      <c r="P4269" s="4">
        <f t="shared" si="529"/>
        <v>4</v>
      </c>
      <c r="Q4269" s="4">
        <f t="shared" si="530"/>
        <v>5</v>
      </c>
      <c r="R4269" s="4">
        <f t="shared" si="531"/>
        <v>14</v>
      </c>
      <c r="S4269" s="4">
        <f t="shared" si="532"/>
        <v>162.6</v>
      </c>
      <c r="T4269" s="4" t="str">
        <f t="shared" si="533"/>
        <v>A - Top-Kunde</v>
      </c>
      <c r="U4269" s="4">
        <f>ROUND(((E4269-Hilfswerte!$B$20)/Hilfswerte!$B$21)+((F4269-Hilfswerte!$B$22)/Hilfswerte!$B$23)+((G4269-Hilfswerte!$B$24)/Hilfswerte!$B$25)+0.1*INDEX(Hilfswerte!$B$4:$B$15,MATCH(C4269,Hilfswerte!$A$4:$A$15,0)),2)</f>
        <v>-1.73</v>
      </c>
      <c r="V4269" s="4">
        <f>ROUND(SQRT((((E4269-Hilfswerte!$B$20)/Hilfswerte!$B$21)-Hilfswerte!$B$28)^2+(((F4269-Hilfswerte!$B$22)/Hilfswerte!$B$23)-Hilfswerte!$B$29)^2+(((G4269-Hilfswerte!$B$24)/Hilfswerte!$B$25)-Hilfswerte!$B$30)^2),3)</f>
        <v>1.462</v>
      </c>
      <c r="W4269" s="4">
        <f>ROUND(E4269*Hilfswerte!$B$31,0)</f>
        <v>10277</v>
      </c>
      <c r="X4269" s="4">
        <f t="shared" si="534"/>
        <v>926</v>
      </c>
      <c r="Y4269" s="4" t="str">
        <f>IF(T4269="A - Top-Kunde","bereits Top-Kunde",IF(AND(V4269&lt;=Hilfswerte!$B$34,H4269&lt;0.5*W4269),"Hoch",IF(AND(V4269&lt;=Hilfswerte!$B$35,H4269&lt;0.7*W4269),"Mittel","Niedrig")))</f>
        <v>bereits Top-Kunde</v>
      </c>
      <c r="Z4269" s="4">
        <f t="shared" si="535"/>
        <v>3.8</v>
      </c>
      <c r="AA4269" s="4" t="str">
        <f>IF(J4269&gt;365,"Bereits abgewandert (Segment D)",IF(Z4269&gt;=Hilfswerte!$B$38,"Rot - akut gefaehrdet",IF(Z4269&gt;=Hilfswerte!$B$39,"Gelb - beobachten","Gruen - stabil")))</f>
        <v>Gruen - stabil</v>
      </c>
    </row>
    <row r="4270" spans="1:27" ht="15" customHeight="1" x14ac:dyDescent="0.25">
      <c r="A4270" s="4" t="s">
        <v>4617</v>
      </c>
      <c r="B4270" s="4" t="s">
        <v>233</v>
      </c>
      <c r="C4270" s="4" t="s">
        <v>33</v>
      </c>
      <c r="D4270" s="4" t="s">
        <v>56</v>
      </c>
      <c r="E4270" s="4">
        <v>72</v>
      </c>
      <c r="F4270" s="4">
        <v>18.2</v>
      </c>
      <c r="G4270" s="4">
        <v>16.5</v>
      </c>
      <c r="H4270" s="4">
        <v>1642</v>
      </c>
      <c r="I4270" s="4">
        <v>1</v>
      </c>
      <c r="J4270" s="4">
        <v>13</v>
      </c>
      <c r="K4270" s="4">
        <v>0</v>
      </c>
      <c r="L4270" s="4">
        <v>25</v>
      </c>
      <c r="M4270" s="4">
        <v>1</v>
      </c>
      <c r="N4270" s="4">
        <v>-6.3</v>
      </c>
      <c r="O4270" s="4">
        <f t="shared" si="528"/>
        <v>5</v>
      </c>
      <c r="P4270" s="4">
        <f t="shared" si="529"/>
        <v>1</v>
      </c>
      <c r="Q4270" s="4">
        <f t="shared" si="530"/>
        <v>3</v>
      </c>
      <c r="R4270" s="4">
        <f t="shared" si="531"/>
        <v>9</v>
      </c>
      <c r="S4270" s="4">
        <f t="shared" si="532"/>
        <v>79.400000000000006</v>
      </c>
      <c r="T4270" s="4" t="str">
        <f t="shared" si="533"/>
        <v>C - Entwicklungspotenzial</v>
      </c>
      <c r="U4270" s="4">
        <f>ROUND(((E4270-Hilfswerte!$B$20)/Hilfswerte!$B$21)+((F4270-Hilfswerte!$B$22)/Hilfswerte!$B$23)+((G4270-Hilfswerte!$B$24)/Hilfswerte!$B$25)+0.1*INDEX(Hilfswerte!$B$4:$B$15,MATCH(C4270,Hilfswerte!$A$4:$A$15,0)),2)</f>
        <v>0.65</v>
      </c>
      <c r="V4270" s="4">
        <f>ROUND(SQRT((((E4270-Hilfswerte!$B$20)/Hilfswerte!$B$21)-Hilfswerte!$B$28)^2+(((F4270-Hilfswerte!$B$22)/Hilfswerte!$B$23)-Hilfswerte!$B$29)^2+(((G4270-Hilfswerte!$B$24)/Hilfswerte!$B$25)-Hilfswerte!$B$30)^2),3)</f>
        <v>0.997</v>
      </c>
      <c r="W4270" s="4">
        <f>ROUND(E4270*Hilfswerte!$B$31,0)</f>
        <v>14799</v>
      </c>
      <c r="X4270" s="4">
        <f t="shared" si="534"/>
        <v>13157</v>
      </c>
      <c r="Y4270" s="4" t="str">
        <f>IF(T4270="A - Top-Kunde","bereits Top-Kunde",IF(AND(V4270&lt;=Hilfswerte!$B$34,H4270&lt;0.5*W4270),"Hoch",IF(AND(V4270&lt;=Hilfswerte!$B$35,H4270&lt;0.7*W4270),"Mittel","Niedrig")))</f>
        <v>Mittel</v>
      </c>
      <c r="Z4270" s="4">
        <f t="shared" si="535"/>
        <v>8.1999999999999993</v>
      </c>
      <c r="AA4270" s="4" t="str">
        <f>IF(J4270&gt;365,"Bereits abgewandert (Segment D)",IF(Z4270&gt;=Hilfswerte!$B$38,"Rot - akut gefaehrdet",IF(Z4270&gt;=Hilfswerte!$B$39,"Gelb - beobachten","Gruen - stabil")))</f>
        <v>Gruen - stabil</v>
      </c>
    </row>
    <row r="4271" spans="1:27" ht="15" customHeight="1" x14ac:dyDescent="0.25">
      <c r="A4271" s="4" t="s">
        <v>4618</v>
      </c>
      <c r="B4271" s="4" t="s">
        <v>132</v>
      </c>
      <c r="C4271" s="4" t="s">
        <v>74</v>
      </c>
      <c r="D4271" s="4" t="s">
        <v>30</v>
      </c>
      <c r="E4271" s="4">
        <v>373</v>
      </c>
      <c r="F4271" s="4">
        <v>144.1</v>
      </c>
      <c r="G4271" s="4">
        <v>18</v>
      </c>
      <c r="H4271" s="4">
        <v>26470</v>
      </c>
      <c r="I4271" s="4">
        <v>2</v>
      </c>
      <c r="J4271" s="4">
        <v>25</v>
      </c>
      <c r="K4271" s="4">
        <v>0</v>
      </c>
      <c r="L4271" s="4">
        <v>-8</v>
      </c>
      <c r="M4271" s="4">
        <v>5</v>
      </c>
      <c r="N4271" s="4">
        <v>-13.4</v>
      </c>
      <c r="O4271" s="4">
        <f t="shared" si="528"/>
        <v>5</v>
      </c>
      <c r="P4271" s="4">
        <f t="shared" si="529"/>
        <v>2</v>
      </c>
      <c r="Q4271" s="4">
        <f t="shared" si="530"/>
        <v>5</v>
      </c>
      <c r="R4271" s="4">
        <f t="shared" si="531"/>
        <v>12</v>
      </c>
      <c r="S4271" s="4">
        <f t="shared" si="532"/>
        <v>113.3</v>
      </c>
      <c r="T4271" s="4" t="str">
        <f t="shared" si="533"/>
        <v>B - Kernkunde</v>
      </c>
      <c r="U4271" s="4">
        <f>ROUND(((E4271-Hilfswerte!$B$20)/Hilfswerte!$B$21)+((F4271-Hilfswerte!$B$22)/Hilfswerte!$B$23)+((G4271-Hilfswerte!$B$24)/Hilfswerte!$B$25)+0.1*INDEX(Hilfswerte!$B$4:$B$15,MATCH(C4271,Hilfswerte!$A$4:$A$15,0)),2)</f>
        <v>4.3899999999999997</v>
      </c>
      <c r="V4271" s="4">
        <f>ROUND(SQRT((((E4271-Hilfswerte!$B$20)/Hilfswerte!$B$21)-Hilfswerte!$B$28)^2+(((F4271-Hilfswerte!$B$22)/Hilfswerte!$B$23)-Hilfswerte!$B$29)^2+(((G4271-Hilfswerte!$B$24)/Hilfswerte!$B$25)-Hilfswerte!$B$30)^2),3)</f>
        <v>2.3719999999999999</v>
      </c>
      <c r="W4271" s="4">
        <f>ROUND(E4271*Hilfswerte!$B$31,0)</f>
        <v>76669</v>
      </c>
      <c r="X4271" s="4">
        <f t="shared" si="534"/>
        <v>50199</v>
      </c>
      <c r="Y4271" s="4" t="str">
        <f>IF(T4271="A - Top-Kunde","bereits Top-Kunde",IF(AND(V4271&lt;=Hilfswerte!$B$34,H4271&lt;0.5*W4271),"Hoch",IF(AND(V4271&lt;=Hilfswerte!$B$35,H4271&lt;0.7*W4271),"Mittel","Niedrig")))</f>
        <v>Niedrig</v>
      </c>
      <c r="Z4271" s="4">
        <f t="shared" si="535"/>
        <v>6.6</v>
      </c>
      <c r="AA4271" s="4" t="str">
        <f>IF(J4271&gt;365,"Bereits abgewandert (Segment D)",IF(Z4271&gt;=Hilfswerte!$B$38,"Rot - akut gefaehrdet",IF(Z4271&gt;=Hilfswerte!$B$39,"Gelb - beobachten","Gruen - stabil")))</f>
        <v>Gruen - stabil</v>
      </c>
    </row>
    <row r="4272" spans="1:27" ht="15" customHeight="1" x14ac:dyDescent="0.25">
      <c r="A4272" s="4" t="s">
        <v>4619</v>
      </c>
      <c r="B4272" s="4" t="s">
        <v>481</v>
      </c>
      <c r="C4272" s="4" t="s">
        <v>89</v>
      </c>
      <c r="D4272" s="4" t="s">
        <v>30</v>
      </c>
      <c r="E4272" s="4">
        <v>55</v>
      </c>
      <c r="F4272" s="4">
        <v>14.3</v>
      </c>
      <c r="G4272" s="4">
        <v>13.1</v>
      </c>
      <c r="H4272" s="4">
        <v>6282</v>
      </c>
      <c r="I4272" s="4">
        <v>2</v>
      </c>
      <c r="J4272" s="4">
        <v>116</v>
      </c>
      <c r="K4272" s="4">
        <v>0</v>
      </c>
      <c r="L4272" s="4">
        <v>15</v>
      </c>
      <c r="M4272" s="4">
        <v>4</v>
      </c>
      <c r="N4272" s="4">
        <v>0.1</v>
      </c>
      <c r="O4272" s="4">
        <f t="shared" si="528"/>
        <v>3</v>
      </c>
      <c r="P4272" s="4">
        <f t="shared" si="529"/>
        <v>2</v>
      </c>
      <c r="Q4272" s="4">
        <f t="shared" si="530"/>
        <v>4</v>
      </c>
      <c r="R4272" s="4">
        <f t="shared" si="531"/>
        <v>9</v>
      </c>
      <c r="S4272" s="4">
        <f t="shared" si="532"/>
        <v>85.6</v>
      </c>
      <c r="T4272" s="4" t="str">
        <f t="shared" si="533"/>
        <v>C - Entwicklungspotenzial</v>
      </c>
      <c r="U4272" s="4">
        <f>ROUND(((E4272-Hilfswerte!$B$20)/Hilfswerte!$B$21)+((F4272-Hilfswerte!$B$22)/Hilfswerte!$B$23)+((G4272-Hilfswerte!$B$24)/Hilfswerte!$B$25)+0.1*INDEX(Hilfswerte!$B$4:$B$15,MATCH(C4272,Hilfswerte!$A$4:$A$15,0)),2)</f>
        <v>0.23</v>
      </c>
      <c r="V4272" s="4">
        <f>ROUND(SQRT((((E4272-Hilfswerte!$B$20)/Hilfswerte!$B$21)-Hilfswerte!$B$28)^2+(((F4272-Hilfswerte!$B$22)/Hilfswerte!$B$23)-Hilfswerte!$B$29)^2+(((G4272-Hilfswerte!$B$24)/Hilfswerte!$B$25)-Hilfswerte!$B$30)^2),3)</f>
        <v>0.70599999999999996</v>
      </c>
      <c r="W4272" s="4">
        <f>ROUND(E4272*Hilfswerte!$B$31,0)</f>
        <v>11305</v>
      </c>
      <c r="X4272" s="4">
        <f t="shared" si="534"/>
        <v>5023</v>
      </c>
      <c r="Y4272" s="4" t="str">
        <f>IF(T4272="A - Top-Kunde","bereits Top-Kunde",IF(AND(V4272&lt;=Hilfswerte!$B$34,H4272&lt;0.5*W4272),"Hoch",IF(AND(V4272&lt;=Hilfswerte!$B$35,H4272&lt;0.7*W4272),"Mittel","Niedrig")))</f>
        <v>Mittel</v>
      </c>
      <c r="Z4272" s="4">
        <f t="shared" si="535"/>
        <v>8.8000000000000007</v>
      </c>
      <c r="AA4272" s="4" t="str">
        <f>IF(J4272&gt;365,"Bereits abgewandert (Segment D)",IF(Z4272&gt;=Hilfswerte!$B$38,"Rot - akut gefaehrdet",IF(Z4272&gt;=Hilfswerte!$B$39,"Gelb - beobachten","Gruen - stabil")))</f>
        <v>Gruen - stabil</v>
      </c>
    </row>
    <row r="4273" spans="1:27" ht="15" customHeight="1" x14ac:dyDescent="0.25">
      <c r="A4273" s="4" t="s">
        <v>4620</v>
      </c>
      <c r="B4273" s="4" t="s">
        <v>525</v>
      </c>
      <c r="C4273" s="4" t="s">
        <v>33</v>
      </c>
      <c r="D4273" s="4" t="s">
        <v>30</v>
      </c>
      <c r="E4273" s="4">
        <v>117</v>
      </c>
      <c r="F4273" s="4">
        <v>35.299999999999997</v>
      </c>
      <c r="G4273" s="4">
        <v>8.3000000000000007</v>
      </c>
      <c r="H4273" s="4">
        <v>23823</v>
      </c>
      <c r="I4273" s="4">
        <v>2</v>
      </c>
      <c r="J4273" s="4">
        <v>357</v>
      </c>
      <c r="K4273" s="4">
        <v>0</v>
      </c>
      <c r="L4273" s="4">
        <v>-6</v>
      </c>
      <c r="M4273" s="4">
        <v>4</v>
      </c>
      <c r="N4273" s="4">
        <v>-13</v>
      </c>
      <c r="O4273" s="4">
        <f t="shared" si="528"/>
        <v>2</v>
      </c>
      <c r="P4273" s="4">
        <f t="shared" si="529"/>
        <v>2</v>
      </c>
      <c r="Q4273" s="4">
        <f t="shared" si="530"/>
        <v>5</v>
      </c>
      <c r="R4273" s="4">
        <f t="shared" si="531"/>
        <v>9</v>
      </c>
      <c r="S4273" s="4">
        <f t="shared" si="532"/>
        <v>83.5</v>
      </c>
      <c r="T4273" s="4" t="str">
        <f t="shared" si="533"/>
        <v>C - Entwicklungspotenzial</v>
      </c>
      <c r="U4273" s="4">
        <f>ROUND(((E4273-Hilfswerte!$B$20)/Hilfswerte!$B$21)+((F4273-Hilfswerte!$B$22)/Hilfswerte!$B$23)+((G4273-Hilfswerte!$B$24)/Hilfswerte!$B$25)+0.1*INDEX(Hilfswerte!$B$4:$B$15,MATCH(C4273,Hilfswerte!$A$4:$A$15,0)),2)</f>
        <v>-0.15</v>
      </c>
      <c r="V4273" s="4">
        <f>ROUND(SQRT((((E4273-Hilfswerte!$B$20)/Hilfswerte!$B$21)-Hilfswerte!$B$28)^2+(((F4273-Hilfswerte!$B$22)/Hilfswerte!$B$23)-Hilfswerte!$B$29)^2+(((G4273-Hilfswerte!$B$24)/Hilfswerte!$B$25)-Hilfswerte!$B$30)^2),3)</f>
        <v>0.51100000000000001</v>
      </c>
      <c r="W4273" s="4">
        <f>ROUND(E4273*Hilfswerte!$B$31,0)</f>
        <v>24049</v>
      </c>
      <c r="X4273" s="4">
        <f t="shared" si="534"/>
        <v>226</v>
      </c>
      <c r="Y4273" s="4" t="str">
        <f>IF(T4273="A - Top-Kunde","bereits Top-Kunde",IF(AND(V4273&lt;=Hilfswerte!$B$34,H4273&lt;0.5*W4273),"Hoch",IF(AND(V4273&lt;=Hilfswerte!$B$35,H4273&lt;0.7*W4273),"Mittel","Niedrig")))</f>
        <v>Niedrig</v>
      </c>
      <c r="Z4273" s="4">
        <f t="shared" si="535"/>
        <v>23.1</v>
      </c>
      <c r="AA4273" s="4" t="str">
        <f>IF(J4273&gt;365,"Bereits abgewandert (Segment D)",IF(Z4273&gt;=Hilfswerte!$B$38,"Rot - akut gefaehrdet",IF(Z4273&gt;=Hilfswerte!$B$39,"Gelb - beobachten","Gruen - stabil")))</f>
        <v>Rot - akut gefaehrdet</v>
      </c>
    </row>
    <row r="4274" spans="1:27" ht="15" customHeight="1" x14ac:dyDescent="0.25">
      <c r="A4274" s="4" t="s">
        <v>4621</v>
      </c>
      <c r="B4274" s="4" t="s">
        <v>319</v>
      </c>
      <c r="C4274" s="4" t="s">
        <v>29</v>
      </c>
      <c r="D4274" s="4" t="s">
        <v>30</v>
      </c>
      <c r="E4274" s="4">
        <v>100</v>
      </c>
      <c r="F4274" s="4">
        <v>24</v>
      </c>
      <c r="G4274" s="4">
        <v>10.1</v>
      </c>
      <c r="H4274" s="4">
        <v>5385</v>
      </c>
      <c r="I4274" s="4">
        <v>4</v>
      </c>
      <c r="J4274" s="4">
        <v>28</v>
      </c>
      <c r="K4274" s="4">
        <v>0</v>
      </c>
      <c r="L4274" s="4">
        <v>8</v>
      </c>
      <c r="M4274" s="4">
        <v>3</v>
      </c>
      <c r="N4274" s="4">
        <v>6.4</v>
      </c>
      <c r="O4274" s="4">
        <f t="shared" si="528"/>
        <v>5</v>
      </c>
      <c r="P4274" s="4">
        <f t="shared" si="529"/>
        <v>4</v>
      </c>
      <c r="Q4274" s="4">
        <f t="shared" si="530"/>
        <v>4</v>
      </c>
      <c r="R4274" s="4">
        <f t="shared" si="531"/>
        <v>13</v>
      </c>
      <c r="S4274" s="4">
        <f t="shared" si="532"/>
        <v>130.80000000000001</v>
      </c>
      <c r="T4274" s="4" t="str">
        <f t="shared" si="533"/>
        <v>A - Top-Kunde</v>
      </c>
      <c r="U4274" s="4">
        <f>ROUND(((E4274-Hilfswerte!$B$20)/Hilfswerte!$B$21)+((F4274-Hilfswerte!$B$22)/Hilfswerte!$B$23)+((G4274-Hilfswerte!$B$24)/Hilfswerte!$B$25)+0.1*INDEX(Hilfswerte!$B$4:$B$15,MATCH(C4274,Hilfswerte!$A$4:$A$15,0)),2)</f>
        <v>0.09</v>
      </c>
      <c r="V4274" s="4">
        <f>ROUND(SQRT((((E4274-Hilfswerte!$B$20)/Hilfswerte!$B$21)-Hilfswerte!$B$28)^2+(((F4274-Hilfswerte!$B$22)/Hilfswerte!$B$23)-Hilfswerte!$B$29)^2+(((G4274-Hilfswerte!$B$24)/Hilfswerte!$B$25)-Hilfswerte!$B$30)^2),3)</f>
        <v>0.41799999999999998</v>
      </c>
      <c r="W4274" s="4">
        <f>ROUND(E4274*Hilfswerte!$B$31,0)</f>
        <v>20555</v>
      </c>
      <c r="X4274" s="4">
        <f t="shared" si="534"/>
        <v>15170</v>
      </c>
      <c r="Y4274" s="4" t="str">
        <f>IF(T4274="A - Top-Kunde","bereits Top-Kunde",IF(AND(V4274&lt;=Hilfswerte!$B$34,H4274&lt;0.5*W4274),"Hoch",IF(AND(V4274&lt;=Hilfswerte!$B$35,H4274&lt;0.7*W4274),"Mittel","Niedrig")))</f>
        <v>bereits Top-Kunde</v>
      </c>
      <c r="Z4274" s="4">
        <f t="shared" si="535"/>
        <v>3</v>
      </c>
      <c r="AA4274" s="4" t="str">
        <f>IF(J4274&gt;365,"Bereits abgewandert (Segment D)",IF(Z4274&gt;=Hilfswerte!$B$38,"Rot - akut gefaehrdet",IF(Z4274&gt;=Hilfswerte!$B$39,"Gelb - beobachten","Gruen - stabil")))</f>
        <v>Gruen - stabil</v>
      </c>
    </row>
    <row r="4275" spans="1:27" ht="15" customHeight="1" x14ac:dyDescent="0.25">
      <c r="A4275" s="4" t="s">
        <v>4622</v>
      </c>
      <c r="B4275" s="4" t="s">
        <v>227</v>
      </c>
      <c r="C4275" s="4" t="s">
        <v>59</v>
      </c>
      <c r="D4275" s="4" t="s">
        <v>56</v>
      </c>
      <c r="E4275" s="4">
        <v>70</v>
      </c>
      <c r="F4275" s="4">
        <v>15.3</v>
      </c>
      <c r="G4275" s="4">
        <v>1.9</v>
      </c>
      <c r="H4275" s="4">
        <v>0</v>
      </c>
      <c r="I4275" s="4">
        <v>0</v>
      </c>
      <c r="J4275" s="4">
        <v>690</v>
      </c>
      <c r="K4275" s="4">
        <v>0</v>
      </c>
      <c r="L4275" s="4">
        <v>-2</v>
      </c>
      <c r="M4275" s="4">
        <v>0</v>
      </c>
      <c r="N4275" s="4">
        <v>-44.2</v>
      </c>
      <c r="O4275" s="4">
        <f t="shared" si="528"/>
        <v>1</v>
      </c>
      <c r="P4275" s="4">
        <f t="shared" si="529"/>
        <v>1</v>
      </c>
      <c r="Q4275" s="4">
        <f t="shared" si="530"/>
        <v>1</v>
      </c>
      <c r="R4275" s="4">
        <f t="shared" si="531"/>
        <v>3</v>
      </c>
      <c r="S4275" s="4">
        <f t="shared" si="532"/>
        <v>7.9</v>
      </c>
      <c r="T4275" s="4" t="str">
        <f t="shared" si="533"/>
        <v>D - Abwanderungsrisiko</v>
      </c>
      <c r="U4275" s="4">
        <f>ROUND(((E4275-Hilfswerte!$B$20)/Hilfswerte!$B$21)+((F4275-Hilfswerte!$B$22)/Hilfswerte!$B$23)+((G4275-Hilfswerte!$B$24)/Hilfswerte!$B$25)+0.1*INDEX(Hilfswerte!$B$4:$B$15,MATCH(C4275,Hilfswerte!$A$4:$A$15,0)),2)</f>
        <v>-1.84</v>
      </c>
      <c r="V4275" s="4">
        <f>ROUND(SQRT((((E4275-Hilfswerte!$B$20)/Hilfswerte!$B$21)-Hilfswerte!$B$28)^2+(((F4275-Hilfswerte!$B$22)/Hilfswerte!$B$23)-Hilfswerte!$B$29)^2+(((G4275-Hilfswerte!$B$24)/Hilfswerte!$B$25)-Hilfswerte!$B$30)^2),3)</f>
        <v>1.5880000000000001</v>
      </c>
      <c r="W4275" s="4">
        <f>ROUND(E4275*Hilfswerte!$B$31,0)</f>
        <v>14388</v>
      </c>
      <c r="X4275" s="4">
        <f t="shared" si="534"/>
        <v>14388</v>
      </c>
      <c r="Y4275" s="4" t="str">
        <f>IF(T4275="A - Top-Kunde","bereits Top-Kunde",IF(AND(V4275&lt;=Hilfswerte!$B$34,H4275&lt;0.5*W4275),"Hoch",IF(AND(V4275&lt;=Hilfswerte!$B$35,H4275&lt;0.7*W4275),"Mittel","Niedrig")))</f>
        <v>Niedrig</v>
      </c>
      <c r="Z4275" s="4">
        <f t="shared" si="535"/>
        <v>52.2</v>
      </c>
      <c r="AA4275" s="4" t="str">
        <f>IF(J4275&gt;365,"Bereits abgewandert (Segment D)",IF(Z4275&gt;=Hilfswerte!$B$38,"Rot - akut gefaehrdet",IF(Z4275&gt;=Hilfswerte!$B$39,"Gelb - beobachten","Gruen - stabil")))</f>
        <v>Bereits abgewandert (Segment D)</v>
      </c>
    </row>
    <row r="4276" spans="1:27" ht="15" customHeight="1" x14ac:dyDescent="0.25">
      <c r="A4276" s="4" t="s">
        <v>4623</v>
      </c>
      <c r="B4276" s="4" t="s">
        <v>900</v>
      </c>
      <c r="C4276" s="4" t="s">
        <v>84</v>
      </c>
      <c r="D4276" s="4" t="s">
        <v>30</v>
      </c>
      <c r="E4276" s="4">
        <v>12</v>
      </c>
      <c r="F4276" s="4">
        <v>2.6</v>
      </c>
      <c r="G4276" s="4">
        <v>18.100000000000001</v>
      </c>
      <c r="H4276" s="4">
        <v>3073</v>
      </c>
      <c r="I4276" s="4">
        <v>4</v>
      </c>
      <c r="J4276" s="4">
        <v>11</v>
      </c>
      <c r="K4276" s="4">
        <v>0</v>
      </c>
      <c r="L4276" s="4">
        <v>-2</v>
      </c>
      <c r="M4276" s="4">
        <v>3</v>
      </c>
      <c r="N4276" s="4">
        <v>0.4</v>
      </c>
      <c r="O4276" s="4">
        <f t="shared" si="528"/>
        <v>5</v>
      </c>
      <c r="P4276" s="4">
        <f t="shared" si="529"/>
        <v>4</v>
      </c>
      <c r="Q4276" s="4">
        <f t="shared" si="530"/>
        <v>4</v>
      </c>
      <c r="R4276" s="4">
        <f t="shared" si="531"/>
        <v>13</v>
      </c>
      <c r="S4276" s="4">
        <f t="shared" si="532"/>
        <v>130.19999999999999</v>
      </c>
      <c r="T4276" s="4" t="str">
        <f t="shared" si="533"/>
        <v>A - Top-Kunde</v>
      </c>
      <c r="U4276" s="4">
        <f>ROUND(((E4276-Hilfswerte!$B$20)/Hilfswerte!$B$21)+((F4276-Hilfswerte!$B$22)/Hilfswerte!$B$23)+((G4276-Hilfswerte!$B$24)/Hilfswerte!$B$25)+0.1*INDEX(Hilfswerte!$B$4:$B$15,MATCH(C4276,Hilfswerte!$A$4:$A$15,0)),2)</f>
        <v>0.34</v>
      </c>
      <c r="V4276" s="4">
        <f>ROUND(SQRT((((E4276-Hilfswerte!$B$20)/Hilfswerte!$B$21)-Hilfswerte!$B$28)^2+(((F4276-Hilfswerte!$B$22)/Hilfswerte!$B$23)-Hilfswerte!$B$29)^2+(((G4276-Hilfswerte!$B$24)/Hilfswerte!$B$25)-Hilfswerte!$B$30)^2),3)</f>
        <v>1.427</v>
      </c>
      <c r="W4276" s="4">
        <f>ROUND(E4276*Hilfswerte!$B$31,0)</f>
        <v>2467</v>
      </c>
      <c r="X4276" s="4">
        <f t="shared" si="534"/>
        <v>0</v>
      </c>
      <c r="Y4276" s="4" t="str">
        <f>IF(T4276="A - Top-Kunde","bereits Top-Kunde",IF(AND(V4276&lt;=Hilfswerte!$B$34,H4276&lt;0.5*W4276),"Hoch",IF(AND(V4276&lt;=Hilfswerte!$B$35,H4276&lt;0.7*W4276),"Mittel","Niedrig")))</f>
        <v>bereits Top-Kunde</v>
      </c>
      <c r="Z4276" s="4">
        <f t="shared" si="535"/>
        <v>0.6</v>
      </c>
      <c r="AA4276" s="4" t="str">
        <f>IF(J4276&gt;365,"Bereits abgewandert (Segment D)",IF(Z4276&gt;=Hilfswerte!$B$38,"Rot - akut gefaehrdet",IF(Z4276&gt;=Hilfswerte!$B$39,"Gelb - beobachten","Gruen - stabil")))</f>
        <v>Gruen - stabil</v>
      </c>
    </row>
    <row r="4277" spans="1:27" ht="15" customHeight="1" x14ac:dyDescent="0.25">
      <c r="A4277" s="4" t="s">
        <v>4624</v>
      </c>
      <c r="B4277" s="4" t="s">
        <v>422</v>
      </c>
      <c r="C4277" s="4" t="s">
        <v>29</v>
      </c>
      <c r="D4277" s="4" t="s">
        <v>30</v>
      </c>
      <c r="E4277" s="4">
        <v>36</v>
      </c>
      <c r="F4277" s="4">
        <v>4.7</v>
      </c>
      <c r="G4277" s="4">
        <v>2.6</v>
      </c>
      <c r="H4277" s="4">
        <v>7386</v>
      </c>
      <c r="I4277" s="4">
        <v>2</v>
      </c>
      <c r="J4277" s="4">
        <v>43</v>
      </c>
      <c r="K4277" s="4">
        <v>0</v>
      </c>
      <c r="L4277" s="4">
        <v>0</v>
      </c>
      <c r="M4277" s="4">
        <v>2</v>
      </c>
      <c r="N4277" s="4">
        <v>13</v>
      </c>
      <c r="O4277" s="4">
        <f t="shared" si="528"/>
        <v>4</v>
      </c>
      <c r="P4277" s="4">
        <f t="shared" si="529"/>
        <v>2</v>
      </c>
      <c r="Q4277" s="4">
        <f t="shared" si="530"/>
        <v>4</v>
      </c>
      <c r="R4277" s="4">
        <f t="shared" si="531"/>
        <v>10</v>
      </c>
      <c r="S4277" s="4">
        <f t="shared" si="532"/>
        <v>106.5</v>
      </c>
      <c r="T4277" s="4" t="str">
        <f t="shared" si="533"/>
        <v>B - Kernkunde</v>
      </c>
      <c r="U4277" s="4">
        <f>ROUND(((E4277-Hilfswerte!$B$20)/Hilfswerte!$B$21)+((F4277-Hilfswerte!$B$22)/Hilfswerte!$B$23)+((G4277-Hilfswerte!$B$24)/Hilfswerte!$B$25)+0.1*INDEX(Hilfswerte!$B$4:$B$15,MATCH(C4277,Hilfswerte!$A$4:$A$15,0)),2)</f>
        <v>-1.72</v>
      </c>
      <c r="V4277" s="4">
        <f>ROUND(SQRT((((E4277-Hilfswerte!$B$20)/Hilfswerte!$B$21)-Hilfswerte!$B$28)^2+(((F4277-Hilfswerte!$B$22)/Hilfswerte!$B$23)-Hilfswerte!$B$29)^2+(((G4277-Hilfswerte!$B$24)/Hilfswerte!$B$25)-Hilfswerte!$B$30)^2),3)</f>
        <v>1.593</v>
      </c>
      <c r="W4277" s="4">
        <f>ROUND(E4277*Hilfswerte!$B$31,0)</f>
        <v>7400</v>
      </c>
      <c r="X4277" s="4">
        <f t="shared" si="534"/>
        <v>14</v>
      </c>
      <c r="Y4277" s="4" t="str">
        <f>IF(T4277="A - Top-Kunde","bereits Top-Kunde",IF(AND(V4277&lt;=Hilfswerte!$B$34,H4277&lt;0.5*W4277),"Hoch",IF(AND(V4277&lt;=Hilfswerte!$B$35,H4277&lt;0.7*W4277),"Mittel","Niedrig")))</f>
        <v>Niedrig</v>
      </c>
      <c r="Z4277" s="4">
        <f t="shared" si="535"/>
        <v>2.2000000000000002</v>
      </c>
      <c r="AA4277" s="4" t="str">
        <f>IF(J4277&gt;365,"Bereits abgewandert (Segment D)",IF(Z4277&gt;=Hilfswerte!$B$38,"Rot - akut gefaehrdet",IF(Z4277&gt;=Hilfswerte!$B$39,"Gelb - beobachten","Gruen - stabil")))</f>
        <v>Gruen - stabil</v>
      </c>
    </row>
    <row r="4278" spans="1:27" ht="15" customHeight="1" x14ac:dyDescent="0.25">
      <c r="A4278" s="4" t="s">
        <v>4625</v>
      </c>
      <c r="B4278" s="4" t="s">
        <v>258</v>
      </c>
      <c r="C4278" s="4" t="s">
        <v>89</v>
      </c>
      <c r="D4278" s="4" t="s">
        <v>106</v>
      </c>
      <c r="E4278" s="4">
        <v>180</v>
      </c>
      <c r="F4278" s="4">
        <v>33.700000000000003</v>
      </c>
      <c r="G4278" s="4">
        <v>16.899999999999999</v>
      </c>
      <c r="H4278" s="4">
        <v>62377</v>
      </c>
      <c r="I4278" s="4">
        <v>5</v>
      </c>
      <c r="J4278" s="4">
        <v>30</v>
      </c>
      <c r="K4278" s="4">
        <v>1</v>
      </c>
      <c r="L4278" s="4">
        <v>15</v>
      </c>
      <c r="M4278" s="4">
        <v>5</v>
      </c>
      <c r="N4278" s="4">
        <v>49.8</v>
      </c>
      <c r="O4278" s="4">
        <f t="shared" si="528"/>
        <v>5</v>
      </c>
      <c r="P4278" s="4">
        <f t="shared" si="529"/>
        <v>5</v>
      </c>
      <c r="Q4278" s="4">
        <f t="shared" si="530"/>
        <v>5</v>
      </c>
      <c r="R4278" s="4">
        <f t="shared" si="531"/>
        <v>15</v>
      </c>
      <c r="S4278" s="4">
        <f t="shared" si="532"/>
        <v>164.4</v>
      </c>
      <c r="T4278" s="4" t="str">
        <f t="shared" si="533"/>
        <v>A - Top-Kunde</v>
      </c>
      <c r="U4278" s="4">
        <f>ROUND(((E4278-Hilfswerte!$B$20)/Hilfswerte!$B$21)+((F4278-Hilfswerte!$B$22)/Hilfswerte!$B$23)+((G4278-Hilfswerte!$B$24)/Hilfswerte!$B$25)+0.1*INDEX(Hilfswerte!$B$4:$B$15,MATCH(C4278,Hilfswerte!$A$4:$A$15,0)),2)</f>
        <v>1.72</v>
      </c>
      <c r="V4278" s="4">
        <f>ROUND(SQRT((((E4278-Hilfswerte!$B$20)/Hilfswerte!$B$21)-Hilfswerte!$B$28)^2+(((F4278-Hilfswerte!$B$22)/Hilfswerte!$B$23)-Hilfswerte!$B$29)^2+(((G4278-Hilfswerte!$B$24)/Hilfswerte!$B$25)-Hilfswerte!$B$30)^2),3)</f>
        <v>0.90800000000000003</v>
      </c>
      <c r="W4278" s="4">
        <f>ROUND(E4278*Hilfswerte!$B$31,0)</f>
        <v>36998</v>
      </c>
      <c r="X4278" s="4">
        <f t="shared" si="534"/>
        <v>0</v>
      </c>
      <c r="Y4278" s="4" t="str">
        <f>IF(T4278="A - Top-Kunde","bereits Top-Kunde",IF(AND(V4278&lt;=Hilfswerte!$B$34,H4278&lt;0.5*W4278),"Hoch",IF(AND(V4278&lt;=Hilfswerte!$B$35,H4278&lt;0.7*W4278),"Mittel","Niedrig")))</f>
        <v>bereits Top-Kunde</v>
      </c>
      <c r="Z4278" s="4">
        <f t="shared" si="535"/>
        <v>7.5</v>
      </c>
      <c r="AA4278" s="4" t="str">
        <f>IF(J4278&gt;365,"Bereits abgewandert (Segment D)",IF(Z4278&gt;=Hilfswerte!$B$38,"Rot - akut gefaehrdet",IF(Z4278&gt;=Hilfswerte!$B$39,"Gelb - beobachten","Gruen - stabil")))</f>
        <v>Gruen - stabil</v>
      </c>
    </row>
    <row r="4279" spans="1:27" ht="15" customHeight="1" x14ac:dyDescent="0.25">
      <c r="A4279" s="4" t="s">
        <v>4626</v>
      </c>
      <c r="B4279" s="4" t="s">
        <v>32</v>
      </c>
      <c r="C4279" s="4" t="s">
        <v>38</v>
      </c>
      <c r="D4279" s="4" t="s">
        <v>93</v>
      </c>
      <c r="E4279" s="4">
        <v>61</v>
      </c>
      <c r="F4279" s="4">
        <v>15.1</v>
      </c>
      <c r="G4279" s="4">
        <v>1.3</v>
      </c>
      <c r="H4279" s="4">
        <v>31525</v>
      </c>
      <c r="I4279" s="4">
        <v>4</v>
      </c>
      <c r="J4279" s="4">
        <v>146</v>
      </c>
      <c r="K4279" s="4">
        <v>0</v>
      </c>
      <c r="L4279" s="4">
        <v>12</v>
      </c>
      <c r="M4279" s="4">
        <v>2</v>
      </c>
      <c r="N4279" s="4">
        <v>-8.6</v>
      </c>
      <c r="O4279" s="4">
        <f t="shared" si="528"/>
        <v>3</v>
      </c>
      <c r="P4279" s="4">
        <f t="shared" si="529"/>
        <v>4</v>
      </c>
      <c r="Q4279" s="4">
        <f t="shared" si="530"/>
        <v>5</v>
      </c>
      <c r="R4279" s="4">
        <f t="shared" si="531"/>
        <v>12</v>
      </c>
      <c r="S4279" s="4">
        <f t="shared" si="532"/>
        <v>112.1</v>
      </c>
      <c r="T4279" s="4" t="str">
        <f t="shared" si="533"/>
        <v>B - Kernkunde</v>
      </c>
      <c r="U4279" s="4">
        <f>ROUND(((E4279-Hilfswerte!$B$20)/Hilfswerte!$B$21)+((F4279-Hilfswerte!$B$22)/Hilfswerte!$B$23)+((G4279-Hilfswerte!$B$24)/Hilfswerte!$B$25)+0.1*INDEX(Hilfswerte!$B$4:$B$15,MATCH(C4279,Hilfswerte!$A$4:$A$15,0)),2)</f>
        <v>-1.56</v>
      </c>
      <c r="V4279" s="4">
        <f>ROUND(SQRT((((E4279-Hilfswerte!$B$20)/Hilfswerte!$B$21)-Hilfswerte!$B$28)^2+(((F4279-Hilfswerte!$B$22)/Hilfswerte!$B$23)-Hilfswerte!$B$29)^2+(((G4279-Hilfswerte!$B$24)/Hilfswerte!$B$25)-Hilfswerte!$B$30)^2),3)</f>
        <v>1.6879999999999999</v>
      </c>
      <c r="W4279" s="4">
        <f>ROUND(E4279*Hilfswerte!$B$31,0)</f>
        <v>12538</v>
      </c>
      <c r="X4279" s="4">
        <f t="shared" si="534"/>
        <v>0</v>
      </c>
      <c r="Y4279" s="4" t="str">
        <f>IF(T4279="A - Top-Kunde","bereits Top-Kunde",IF(AND(V4279&lt;=Hilfswerte!$B$34,H4279&lt;0.5*W4279),"Hoch",IF(AND(V4279&lt;=Hilfswerte!$B$35,H4279&lt;0.7*W4279),"Mittel","Niedrig")))</f>
        <v>Niedrig</v>
      </c>
      <c r="Z4279" s="4">
        <f t="shared" si="535"/>
        <v>13.1</v>
      </c>
      <c r="AA4279" s="4" t="str">
        <f>IF(J4279&gt;365,"Bereits abgewandert (Segment D)",IF(Z4279&gt;=Hilfswerte!$B$38,"Rot - akut gefaehrdet",IF(Z4279&gt;=Hilfswerte!$B$39,"Gelb - beobachten","Gruen - stabil")))</f>
        <v>Gruen - stabil</v>
      </c>
    </row>
    <row r="4280" spans="1:27" ht="15" customHeight="1" x14ac:dyDescent="0.25">
      <c r="A4280" s="4" t="s">
        <v>4627</v>
      </c>
      <c r="B4280" s="4" t="s">
        <v>497</v>
      </c>
      <c r="C4280" s="4" t="s">
        <v>65</v>
      </c>
      <c r="D4280" s="4" t="s">
        <v>30</v>
      </c>
      <c r="E4280" s="4">
        <v>106</v>
      </c>
      <c r="F4280" s="4">
        <v>28.8</v>
      </c>
      <c r="G4280" s="4">
        <v>8.1</v>
      </c>
      <c r="H4280" s="4">
        <v>3525</v>
      </c>
      <c r="I4280" s="4">
        <v>7</v>
      </c>
      <c r="J4280" s="4">
        <v>6</v>
      </c>
      <c r="K4280" s="4">
        <v>1</v>
      </c>
      <c r="L4280" s="4">
        <v>1</v>
      </c>
      <c r="M4280" s="4">
        <v>5</v>
      </c>
      <c r="N4280" s="4">
        <v>-2.9</v>
      </c>
      <c r="O4280" s="4">
        <f t="shared" si="528"/>
        <v>5</v>
      </c>
      <c r="P4280" s="4">
        <f t="shared" si="529"/>
        <v>5</v>
      </c>
      <c r="Q4280" s="4">
        <f t="shared" si="530"/>
        <v>4</v>
      </c>
      <c r="R4280" s="4">
        <f t="shared" si="531"/>
        <v>14</v>
      </c>
      <c r="S4280" s="4">
        <f t="shared" si="532"/>
        <v>132.30000000000001</v>
      </c>
      <c r="T4280" s="4" t="str">
        <f t="shared" si="533"/>
        <v>A - Top-Kunde</v>
      </c>
      <c r="U4280" s="4">
        <f>ROUND(((E4280-Hilfswerte!$B$20)/Hilfswerte!$B$21)+((F4280-Hilfswerte!$B$22)/Hilfswerte!$B$23)+((G4280-Hilfswerte!$B$24)/Hilfswerte!$B$25)+0.1*INDEX(Hilfswerte!$B$4:$B$15,MATCH(C4280,Hilfswerte!$A$4:$A$15,0)),2)</f>
        <v>-0.43</v>
      </c>
      <c r="V4280" s="4">
        <f>ROUND(SQRT((((E4280-Hilfswerte!$B$20)/Hilfswerte!$B$21)-Hilfswerte!$B$28)^2+(((F4280-Hilfswerte!$B$22)/Hilfswerte!$B$23)-Hilfswerte!$B$29)^2+(((G4280-Hilfswerte!$B$24)/Hilfswerte!$B$25)-Hilfswerte!$B$30)^2),3)</f>
        <v>0.58099999999999996</v>
      </c>
      <c r="W4280" s="4">
        <f>ROUND(E4280*Hilfswerte!$B$31,0)</f>
        <v>21788</v>
      </c>
      <c r="X4280" s="4">
        <f t="shared" si="534"/>
        <v>18263</v>
      </c>
      <c r="Y4280" s="4" t="str">
        <f>IF(T4280="A - Top-Kunde","bereits Top-Kunde",IF(AND(V4280&lt;=Hilfswerte!$B$34,H4280&lt;0.5*W4280),"Hoch",IF(AND(V4280&lt;=Hilfswerte!$B$35,H4280&lt;0.7*W4280),"Mittel","Niedrig")))</f>
        <v>bereits Top-Kunde</v>
      </c>
      <c r="Z4280" s="4">
        <f t="shared" si="535"/>
        <v>4.7</v>
      </c>
      <c r="AA4280" s="4" t="str">
        <f>IF(J4280&gt;365,"Bereits abgewandert (Segment D)",IF(Z4280&gt;=Hilfswerte!$B$38,"Rot - akut gefaehrdet",IF(Z4280&gt;=Hilfswerte!$B$39,"Gelb - beobachten","Gruen - stabil")))</f>
        <v>Gruen - stabil</v>
      </c>
    </row>
    <row r="4281" spans="1:27" ht="15" customHeight="1" x14ac:dyDescent="0.25">
      <c r="A4281" s="4" t="s">
        <v>4628</v>
      </c>
      <c r="B4281" s="4" t="s">
        <v>780</v>
      </c>
      <c r="C4281" s="4" t="s">
        <v>38</v>
      </c>
      <c r="D4281" s="4" t="s">
        <v>106</v>
      </c>
      <c r="E4281" s="4">
        <v>1126</v>
      </c>
      <c r="F4281" s="4">
        <v>358</v>
      </c>
      <c r="G4281" s="4">
        <v>6.5</v>
      </c>
      <c r="H4281" s="4">
        <v>441712</v>
      </c>
      <c r="I4281" s="4">
        <v>7</v>
      </c>
      <c r="J4281" s="4">
        <v>28</v>
      </c>
      <c r="K4281" s="4">
        <v>0</v>
      </c>
      <c r="L4281" s="4">
        <v>33</v>
      </c>
      <c r="M4281" s="4">
        <v>6</v>
      </c>
      <c r="N4281" s="4">
        <v>13.5</v>
      </c>
      <c r="O4281" s="4">
        <f t="shared" si="528"/>
        <v>5</v>
      </c>
      <c r="P4281" s="4">
        <f t="shared" si="529"/>
        <v>5</v>
      </c>
      <c r="Q4281" s="4">
        <f t="shared" si="530"/>
        <v>5</v>
      </c>
      <c r="R4281" s="4">
        <f t="shared" si="531"/>
        <v>15</v>
      </c>
      <c r="S4281" s="4">
        <f t="shared" si="532"/>
        <v>146.9</v>
      </c>
      <c r="T4281" s="4" t="str">
        <f t="shared" si="533"/>
        <v>A - Top-Kunde</v>
      </c>
      <c r="U4281" s="4">
        <f>ROUND(((E4281-Hilfswerte!$B$20)/Hilfswerte!$B$21)+((F4281-Hilfswerte!$B$22)/Hilfswerte!$B$23)+((G4281-Hilfswerte!$B$24)/Hilfswerte!$B$25)+0.1*INDEX(Hilfswerte!$B$4:$B$15,MATCH(C4281,Hilfswerte!$A$4:$A$15,0)),2)</f>
        <v>10.01</v>
      </c>
      <c r="V4281" s="4">
        <f>ROUND(SQRT((((E4281-Hilfswerte!$B$20)/Hilfswerte!$B$21)-Hilfswerte!$B$28)^2+(((F4281-Hilfswerte!$B$22)/Hilfswerte!$B$23)-Hilfswerte!$B$29)^2+(((G4281-Hilfswerte!$B$24)/Hilfswerte!$B$25)-Hilfswerte!$B$30)^2),3)</f>
        <v>7.1269999999999998</v>
      </c>
      <c r="W4281" s="4">
        <f>ROUND(E4281*Hilfswerte!$B$31,0)</f>
        <v>231445</v>
      </c>
      <c r="X4281" s="4">
        <f t="shared" si="534"/>
        <v>0</v>
      </c>
      <c r="Y4281" s="4" t="str">
        <f>IF(T4281="A - Top-Kunde","bereits Top-Kunde",IF(AND(V4281&lt;=Hilfswerte!$B$34,H4281&lt;0.5*W4281),"Hoch",IF(AND(V4281&lt;=Hilfswerte!$B$35,H4281&lt;0.7*W4281),"Mittel","Niedrig")))</f>
        <v>bereits Top-Kunde</v>
      </c>
      <c r="Z4281" s="4">
        <f t="shared" si="535"/>
        <v>8</v>
      </c>
      <c r="AA4281" s="4" t="str">
        <f>IF(J4281&gt;365,"Bereits abgewandert (Segment D)",IF(Z4281&gt;=Hilfswerte!$B$38,"Rot - akut gefaehrdet",IF(Z4281&gt;=Hilfswerte!$B$39,"Gelb - beobachten","Gruen - stabil")))</f>
        <v>Gruen - stabil</v>
      </c>
    </row>
    <row r="4282" spans="1:27" ht="15" customHeight="1" x14ac:dyDescent="0.25">
      <c r="A4282" s="4" t="s">
        <v>4629</v>
      </c>
      <c r="B4282" s="4" t="s">
        <v>617</v>
      </c>
      <c r="C4282" s="4" t="s">
        <v>55</v>
      </c>
      <c r="D4282" s="4" t="s">
        <v>122</v>
      </c>
      <c r="E4282" s="4">
        <v>85</v>
      </c>
      <c r="F4282" s="4">
        <v>12.3</v>
      </c>
      <c r="G4282" s="4">
        <v>8.8000000000000007</v>
      </c>
      <c r="H4282" s="4">
        <v>7002</v>
      </c>
      <c r="I4282" s="4">
        <v>3</v>
      </c>
      <c r="J4282" s="4">
        <v>1</v>
      </c>
      <c r="K4282" s="4">
        <v>0</v>
      </c>
      <c r="L4282" s="4">
        <v>6</v>
      </c>
      <c r="M4282" s="4">
        <v>3</v>
      </c>
      <c r="N4282" s="4">
        <v>14.8</v>
      </c>
      <c r="O4282" s="4">
        <f t="shared" si="528"/>
        <v>5</v>
      </c>
      <c r="P4282" s="4">
        <f t="shared" si="529"/>
        <v>3</v>
      </c>
      <c r="Q4282" s="4">
        <f t="shared" si="530"/>
        <v>4</v>
      </c>
      <c r="R4282" s="4">
        <f t="shared" si="531"/>
        <v>12</v>
      </c>
      <c r="S4282" s="4">
        <f t="shared" si="532"/>
        <v>125.6</v>
      </c>
      <c r="T4282" s="4" t="str">
        <f t="shared" si="533"/>
        <v>A - Top-Kunde</v>
      </c>
      <c r="U4282" s="4">
        <f>ROUND(((E4282-Hilfswerte!$B$20)/Hilfswerte!$B$21)+((F4282-Hilfswerte!$B$22)/Hilfswerte!$B$23)+((G4282-Hilfswerte!$B$24)/Hilfswerte!$B$25)+0.1*INDEX(Hilfswerte!$B$4:$B$15,MATCH(C4282,Hilfswerte!$A$4:$A$15,0)),2)</f>
        <v>-0.36</v>
      </c>
      <c r="V4282" s="4">
        <f>ROUND(SQRT((((E4282-Hilfswerte!$B$20)/Hilfswerte!$B$21)-Hilfswerte!$B$28)^2+(((F4282-Hilfswerte!$B$22)/Hilfswerte!$B$23)-Hilfswerte!$B$29)^2+(((G4282-Hilfswerte!$B$24)/Hilfswerte!$B$25)-Hilfswerte!$B$30)^2),3)</f>
        <v>0.69299999999999995</v>
      </c>
      <c r="W4282" s="4">
        <f>ROUND(E4282*Hilfswerte!$B$31,0)</f>
        <v>17471</v>
      </c>
      <c r="X4282" s="4">
        <f t="shared" si="534"/>
        <v>10469</v>
      </c>
      <c r="Y4282" s="4" t="str">
        <f>IF(T4282="A - Top-Kunde","bereits Top-Kunde",IF(AND(V4282&lt;=Hilfswerte!$B$34,H4282&lt;0.5*W4282),"Hoch",IF(AND(V4282&lt;=Hilfswerte!$B$35,H4282&lt;0.7*W4282),"Mittel","Niedrig")))</f>
        <v>bereits Top-Kunde</v>
      </c>
      <c r="Z4282" s="4">
        <f t="shared" si="535"/>
        <v>1.3</v>
      </c>
      <c r="AA4282" s="4" t="str">
        <f>IF(J4282&gt;365,"Bereits abgewandert (Segment D)",IF(Z4282&gt;=Hilfswerte!$B$38,"Rot - akut gefaehrdet",IF(Z4282&gt;=Hilfswerte!$B$39,"Gelb - beobachten","Gruen - stabil")))</f>
        <v>Gruen - stabil</v>
      </c>
    </row>
    <row r="4283" spans="1:27" ht="15" customHeight="1" x14ac:dyDescent="0.25">
      <c r="A4283" s="4" t="s">
        <v>4630</v>
      </c>
      <c r="B4283" s="4" t="s">
        <v>144</v>
      </c>
      <c r="C4283" s="4" t="s">
        <v>65</v>
      </c>
      <c r="D4283" s="4" t="s">
        <v>56</v>
      </c>
      <c r="E4283" s="4">
        <v>385</v>
      </c>
      <c r="F4283" s="4">
        <v>57.9</v>
      </c>
      <c r="G4283" s="4">
        <v>17.899999999999999</v>
      </c>
      <c r="H4283" s="4">
        <v>275019</v>
      </c>
      <c r="I4283" s="4">
        <v>4</v>
      </c>
      <c r="J4283" s="4">
        <v>26</v>
      </c>
      <c r="K4283" s="4">
        <v>2</v>
      </c>
      <c r="L4283" s="4">
        <v>-2</v>
      </c>
      <c r="M4283" s="4">
        <v>4</v>
      </c>
      <c r="N4283" s="4">
        <v>-7.1</v>
      </c>
      <c r="O4283" s="4">
        <f t="shared" si="528"/>
        <v>5</v>
      </c>
      <c r="P4283" s="4">
        <f t="shared" si="529"/>
        <v>4</v>
      </c>
      <c r="Q4283" s="4">
        <f t="shared" si="530"/>
        <v>5</v>
      </c>
      <c r="R4283" s="4">
        <f t="shared" si="531"/>
        <v>14</v>
      </c>
      <c r="S4283" s="4">
        <f t="shared" si="532"/>
        <v>124.5</v>
      </c>
      <c r="T4283" s="4" t="str">
        <f t="shared" si="533"/>
        <v>B - Kernkunde</v>
      </c>
      <c r="U4283" s="4">
        <f>ROUND(((E4283-Hilfswerte!$B$20)/Hilfswerte!$B$21)+((F4283-Hilfswerte!$B$22)/Hilfswerte!$B$23)+((G4283-Hilfswerte!$B$24)/Hilfswerte!$B$25)+0.1*INDEX(Hilfswerte!$B$4:$B$15,MATCH(C4283,Hilfswerte!$A$4:$A$15,0)),2)</f>
        <v>2.84</v>
      </c>
      <c r="V4283" s="4">
        <f>ROUND(SQRT((((E4283-Hilfswerte!$B$20)/Hilfswerte!$B$21)-Hilfswerte!$B$28)^2+(((F4283-Hilfswerte!$B$22)/Hilfswerte!$B$23)-Hilfswerte!$B$29)^2+(((G4283-Hilfswerte!$B$24)/Hilfswerte!$B$25)-Hilfswerte!$B$30)^2),3)</f>
        <v>1.4590000000000001</v>
      </c>
      <c r="W4283" s="4">
        <f>ROUND(E4283*Hilfswerte!$B$31,0)</f>
        <v>79135</v>
      </c>
      <c r="X4283" s="4">
        <f t="shared" si="534"/>
        <v>0</v>
      </c>
      <c r="Y4283" s="4" t="str">
        <f>IF(T4283="A - Top-Kunde","bereits Top-Kunde",IF(AND(V4283&lt;=Hilfswerte!$B$34,H4283&lt;0.5*W4283),"Hoch",IF(AND(V4283&lt;=Hilfswerte!$B$35,H4283&lt;0.7*W4283),"Mittel","Niedrig")))</f>
        <v>Niedrig</v>
      </c>
      <c r="Z4283" s="4">
        <f t="shared" si="535"/>
        <v>10.1</v>
      </c>
      <c r="AA4283" s="4" t="str">
        <f>IF(J4283&gt;365,"Bereits abgewandert (Segment D)",IF(Z4283&gt;=Hilfswerte!$B$38,"Rot - akut gefaehrdet",IF(Z4283&gt;=Hilfswerte!$B$39,"Gelb - beobachten","Gruen - stabil")))</f>
        <v>Gruen - stabil</v>
      </c>
    </row>
    <row r="4284" spans="1:27" ht="15" customHeight="1" x14ac:dyDescent="0.25">
      <c r="A4284" s="4" t="s">
        <v>4631</v>
      </c>
      <c r="B4284" s="4" t="s">
        <v>288</v>
      </c>
      <c r="C4284" s="4" t="s">
        <v>89</v>
      </c>
      <c r="D4284" s="4" t="s">
        <v>178</v>
      </c>
      <c r="E4284" s="4">
        <v>58</v>
      </c>
      <c r="F4284" s="4">
        <v>14.8</v>
      </c>
      <c r="G4284" s="4">
        <v>2.1</v>
      </c>
      <c r="H4284" s="4">
        <v>4334</v>
      </c>
      <c r="I4284" s="4">
        <v>2</v>
      </c>
      <c r="J4284" s="4">
        <v>134</v>
      </c>
      <c r="K4284" s="4">
        <v>0</v>
      </c>
      <c r="L4284" s="4">
        <v>16</v>
      </c>
      <c r="M4284" s="4">
        <v>3</v>
      </c>
      <c r="N4284" s="4">
        <v>-39</v>
      </c>
      <c r="O4284" s="4">
        <f t="shared" si="528"/>
        <v>3</v>
      </c>
      <c r="P4284" s="4">
        <f t="shared" si="529"/>
        <v>2</v>
      </c>
      <c r="Q4284" s="4">
        <f t="shared" si="530"/>
        <v>4</v>
      </c>
      <c r="R4284" s="4">
        <f t="shared" si="531"/>
        <v>9</v>
      </c>
      <c r="S4284" s="4">
        <f t="shared" si="532"/>
        <v>65.7</v>
      </c>
      <c r="T4284" s="4" t="str">
        <f t="shared" si="533"/>
        <v>C - Entwicklungspotenzial</v>
      </c>
      <c r="U4284" s="4">
        <f>ROUND(((E4284-Hilfswerte!$B$20)/Hilfswerte!$B$21)+((F4284-Hilfswerte!$B$22)/Hilfswerte!$B$23)+((G4284-Hilfswerte!$B$24)/Hilfswerte!$B$25)+0.1*INDEX(Hilfswerte!$B$4:$B$15,MATCH(C4284,Hilfswerte!$A$4:$A$15,0)),2)</f>
        <v>-1.5</v>
      </c>
      <c r="V4284" s="4">
        <f>ROUND(SQRT((((E4284-Hilfswerte!$B$20)/Hilfswerte!$B$21)-Hilfswerte!$B$28)^2+(((F4284-Hilfswerte!$B$22)/Hilfswerte!$B$23)-Hilfswerte!$B$29)^2+(((G4284-Hilfswerte!$B$24)/Hilfswerte!$B$25)-Hilfswerte!$B$30)^2),3)</f>
        <v>1.575</v>
      </c>
      <c r="W4284" s="4">
        <f>ROUND(E4284*Hilfswerte!$B$31,0)</f>
        <v>11922</v>
      </c>
      <c r="X4284" s="4">
        <f t="shared" si="534"/>
        <v>7588</v>
      </c>
      <c r="Y4284" s="4" t="str">
        <f>IF(T4284="A - Top-Kunde","bereits Top-Kunde",IF(AND(V4284&lt;=Hilfswerte!$B$34,H4284&lt;0.5*W4284),"Hoch",IF(AND(V4284&lt;=Hilfswerte!$B$35,H4284&lt;0.7*W4284),"Mittel","Niedrig")))</f>
        <v>Niedrig</v>
      </c>
      <c r="Z4284" s="4">
        <f t="shared" si="535"/>
        <v>25.5</v>
      </c>
      <c r="AA4284" s="4" t="str">
        <f>IF(J4284&gt;365,"Bereits abgewandert (Segment D)",IF(Z4284&gt;=Hilfswerte!$B$38,"Rot - akut gefaehrdet",IF(Z4284&gt;=Hilfswerte!$B$39,"Gelb - beobachten","Gruen - stabil")))</f>
        <v>Rot - akut gefaehrdet</v>
      </c>
    </row>
    <row r="4285" spans="1:27" ht="15" customHeight="1" x14ac:dyDescent="0.25">
      <c r="A4285" s="4" t="s">
        <v>4632</v>
      </c>
      <c r="B4285" s="4" t="s">
        <v>101</v>
      </c>
      <c r="C4285" s="4" t="s">
        <v>84</v>
      </c>
      <c r="D4285" s="4" t="s">
        <v>30</v>
      </c>
      <c r="E4285" s="4">
        <v>155</v>
      </c>
      <c r="F4285" s="4">
        <v>37.6</v>
      </c>
      <c r="G4285" s="4">
        <v>12.6</v>
      </c>
      <c r="H4285" s="4">
        <v>21428</v>
      </c>
      <c r="I4285" s="4">
        <v>5</v>
      </c>
      <c r="J4285" s="4">
        <v>75</v>
      </c>
      <c r="K4285" s="4">
        <v>2</v>
      </c>
      <c r="L4285" s="4">
        <v>-2</v>
      </c>
      <c r="M4285" s="4">
        <v>5</v>
      </c>
      <c r="N4285" s="4">
        <v>-2</v>
      </c>
      <c r="O4285" s="4">
        <f t="shared" si="528"/>
        <v>4</v>
      </c>
      <c r="P4285" s="4">
        <f t="shared" si="529"/>
        <v>5</v>
      </c>
      <c r="Q4285" s="4">
        <f t="shared" si="530"/>
        <v>5</v>
      </c>
      <c r="R4285" s="4">
        <f t="shared" si="531"/>
        <v>14</v>
      </c>
      <c r="S4285" s="4">
        <f t="shared" si="532"/>
        <v>127</v>
      </c>
      <c r="T4285" s="4" t="str">
        <f t="shared" si="533"/>
        <v>A - Top-Kunde</v>
      </c>
      <c r="U4285" s="4">
        <f>ROUND(((E4285-Hilfswerte!$B$20)/Hilfswerte!$B$21)+((F4285-Hilfswerte!$B$22)/Hilfswerte!$B$23)+((G4285-Hilfswerte!$B$24)/Hilfswerte!$B$25)+0.1*INDEX(Hilfswerte!$B$4:$B$15,MATCH(C4285,Hilfswerte!$A$4:$A$15,0)),2)</f>
        <v>0.71</v>
      </c>
      <c r="V4285" s="4">
        <f>ROUND(SQRT((((E4285-Hilfswerte!$B$20)/Hilfswerte!$B$21)-Hilfswerte!$B$28)^2+(((F4285-Hilfswerte!$B$22)/Hilfswerte!$B$23)-Hilfswerte!$B$29)^2+(((G4285-Hilfswerte!$B$24)/Hilfswerte!$B$25)-Hilfswerte!$B$30)^2),3)</f>
        <v>0.22700000000000001</v>
      </c>
      <c r="W4285" s="4">
        <f>ROUND(E4285*Hilfswerte!$B$31,0)</f>
        <v>31860</v>
      </c>
      <c r="X4285" s="4">
        <f t="shared" si="534"/>
        <v>10432</v>
      </c>
      <c r="Y4285" s="4" t="str">
        <f>IF(T4285="A - Top-Kunde","bereits Top-Kunde",IF(AND(V4285&lt;=Hilfswerte!$B$34,H4285&lt;0.5*W4285),"Hoch",IF(AND(V4285&lt;=Hilfswerte!$B$35,H4285&lt;0.7*W4285),"Mittel","Niedrig")))</f>
        <v>bereits Top-Kunde</v>
      </c>
      <c r="Z4285" s="4">
        <f t="shared" si="535"/>
        <v>10.6</v>
      </c>
      <c r="AA4285" s="4" t="str">
        <f>IF(J4285&gt;365,"Bereits abgewandert (Segment D)",IF(Z4285&gt;=Hilfswerte!$B$38,"Rot - akut gefaehrdet",IF(Z4285&gt;=Hilfswerte!$B$39,"Gelb - beobachten","Gruen - stabil")))</f>
        <v>Gruen - stabil</v>
      </c>
    </row>
    <row r="4286" spans="1:27" ht="15" customHeight="1" x14ac:dyDescent="0.25">
      <c r="A4286" s="4" t="s">
        <v>4633</v>
      </c>
      <c r="B4286" s="4" t="s">
        <v>140</v>
      </c>
      <c r="C4286" s="4" t="s">
        <v>38</v>
      </c>
      <c r="D4286" s="4" t="s">
        <v>77</v>
      </c>
      <c r="E4286" s="4">
        <v>340</v>
      </c>
      <c r="F4286" s="4">
        <v>91.7</v>
      </c>
      <c r="G4286" s="4">
        <v>23.3</v>
      </c>
      <c r="H4286" s="4">
        <v>10243</v>
      </c>
      <c r="I4286" s="4">
        <v>1</v>
      </c>
      <c r="J4286" s="4">
        <v>365</v>
      </c>
      <c r="K4286" s="4">
        <v>1</v>
      </c>
      <c r="L4286" s="4">
        <v>25</v>
      </c>
      <c r="M4286" s="4">
        <v>4</v>
      </c>
      <c r="N4286" s="4">
        <v>15.5</v>
      </c>
      <c r="O4286" s="4">
        <f t="shared" si="528"/>
        <v>2</v>
      </c>
      <c r="P4286" s="4">
        <f t="shared" si="529"/>
        <v>1</v>
      </c>
      <c r="Q4286" s="4">
        <f t="shared" si="530"/>
        <v>5</v>
      </c>
      <c r="R4286" s="4">
        <f t="shared" si="531"/>
        <v>8</v>
      </c>
      <c r="S4286" s="4">
        <f t="shared" si="532"/>
        <v>74.3</v>
      </c>
      <c r="T4286" s="4" t="str">
        <f t="shared" si="533"/>
        <v>C - Entwicklungspotenzial</v>
      </c>
      <c r="U4286" s="4">
        <f>ROUND(((E4286-Hilfswerte!$B$20)/Hilfswerte!$B$21)+((F4286-Hilfswerte!$B$22)/Hilfswerte!$B$23)+((G4286-Hilfswerte!$B$24)/Hilfswerte!$B$25)+0.1*INDEX(Hilfswerte!$B$4:$B$15,MATCH(C4286,Hilfswerte!$A$4:$A$15,0)),2)</f>
        <v>4.51</v>
      </c>
      <c r="V4286" s="4">
        <f>ROUND(SQRT((((E4286-Hilfswerte!$B$20)/Hilfswerte!$B$21)-Hilfswerte!$B$28)^2+(((F4286-Hilfswerte!$B$22)/Hilfswerte!$B$23)-Hilfswerte!$B$29)^2+(((G4286-Hilfswerte!$B$24)/Hilfswerte!$B$25)-Hilfswerte!$B$30)^2),3)</f>
        <v>2.2759999999999998</v>
      </c>
      <c r="W4286" s="4">
        <f>ROUND(E4286*Hilfswerte!$B$31,0)</f>
        <v>69886</v>
      </c>
      <c r="X4286" s="4">
        <f t="shared" si="534"/>
        <v>59643</v>
      </c>
      <c r="Y4286" s="4" t="str">
        <f>IF(T4286="A - Top-Kunde","bereits Top-Kunde",IF(AND(V4286&lt;=Hilfswerte!$B$34,H4286&lt;0.5*W4286),"Hoch",IF(AND(V4286&lt;=Hilfswerte!$B$35,H4286&lt;0.7*W4286),"Mittel","Niedrig")))</f>
        <v>Niedrig</v>
      </c>
      <c r="Z4286" s="4">
        <f t="shared" si="535"/>
        <v>26.3</v>
      </c>
      <c r="AA4286" s="4" t="str">
        <f>IF(J4286&gt;365,"Bereits abgewandert (Segment D)",IF(Z4286&gt;=Hilfswerte!$B$38,"Rot - akut gefaehrdet",IF(Z4286&gt;=Hilfswerte!$B$39,"Gelb - beobachten","Gruen - stabil")))</f>
        <v>Rot - akut gefaehrdet</v>
      </c>
    </row>
    <row r="4287" spans="1:27" ht="15" customHeight="1" x14ac:dyDescent="0.25">
      <c r="A4287" s="4" t="s">
        <v>4634</v>
      </c>
      <c r="B4287" s="4" t="s">
        <v>67</v>
      </c>
      <c r="C4287" s="4" t="s">
        <v>62</v>
      </c>
      <c r="D4287" s="4" t="s">
        <v>30</v>
      </c>
      <c r="E4287" s="4">
        <v>214</v>
      </c>
      <c r="F4287" s="4">
        <v>35.1</v>
      </c>
      <c r="G4287" s="4">
        <v>4</v>
      </c>
      <c r="H4287" s="4">
        <v>7143</v>
      </c>
      <c r="I4287" s="4">
        <v>1</v>
      </c>
      <c r="J4287" s="4">
        <v>334</v>
      </c>
      <c r="K4287" s="4">
        <v>0</v>
      </c>
      <c r="L4287" s="4">
        <v>20</v>
      </c>
      <c r="M4287" s="4">
        <v>5</v>
      </c>
      <c r="N4287" s="4">
        <v>9.6999999999999993</v>
      </c>
      <c r="O4287" s="4">
        <f t="shared" si="528"/>
        <v>2</v>
      </c>
      <c r="P4287" s="4">
        <f t="shared" si="529"/>
        <v>1</v>
      </c>
      <c r="Q4287" s="4">
        <f t="shared" si="530"/>
        <v>4</v>
      </c>
      <c r="R4287" s="4">
        <f t="shared" si="531"/>
        <v>7</v>
      </c>
      <c r="S4287" s="4">
        <f t="shared" si="532"/>
        <v>68.900000000000006</v>
      </c>
      <c r="T4287" s="4" t="str">
        <f t="shared" si="533"/>
        <v>C - Entwicklungspotenzial</v>
      </c>
      <c r="U4287" s="4">
        <f>ROUND(((E4287-Hilfswerte!$B$20)/Hilfswerte!$B$21)+((F4287-Hilfswerte!$B$22)/Hilfswerte!$B$23)+((G4287-Hilfswerte!$B$24)/Hilfswerte!$B$25)+0.1*INDEX(Hilfswerte!$B$4:$B$15,MATCH(C4287,Hilfswerte!$A$4:$A$15,0)),2)</f>
        <v>-0.04</v>
      </c>
      <c r="V4287" s="4">
        <f>ROUND(SQRT((((E4287-Hilfswerte!$B$20)/Hilfswerte!$B$21)-Hilfswerte!$B$28)^2+(((F4287-Hilfswerte!$B$22)/Hilfswerte!$B$23)-Hilfswerte!$B$29)^2+(((G4287-Hilfswerte!$B$24)/Hilfswerte!$B$25)-Hilfswerte!$B$30)^2),3)</f>
        <v>1.163</v>
      </c>
      <c r="W4287" s="4">
        <f>ROUND(E4287*Hilfswerte!$B$31,0)</f>
        <v>43987</v>
      </c>
      <c r="X4287" s="4">
        <f t="shared" si="534"/>
        <v>36844</v>
      </c>
      <c r="Y4287" s="4" t="str">
        <f>IF(T4287="A - Top-Kunde","bereits Top-Kunde",IF(AND(V4287&lt;=Hilfswerte!$B$34,H4287&lt;0.5*W4287),"Hoch",IF(AND(V4287&lt;=Hilfswerte!$B$35,H4287&lt;0.7*W4287),"Mittel","Niedrig")))</f>
        <v>Niedrig</v>
      </c>
      <c r="Z4287" s="4">
        <f t="shared" si="535"/>
        <v>20.7</v>
      </c>
      <c r="AA4287" s="4" t="str">
        <f>IF(J4287&gt;365,"Bereits abgewandert (Segment D)",IF(Z4287&gt;=Hilfswerte!$B$38,"Rot - akut gefaehrdet",IF(Z4287&gt;=Hilfswerte!$B$39,"Gelb - beobachten","Gruen - stabil")))</f>
        <v>Rot - akut gefaehrdet</v>
      </c>
    </row>
    <row r="4288" spans="1:27" ht="15" customHeight="1" x14ac:dyDescent="0.25">
      <c r="A4288" s="4" t="s">
        <v>4635</v>
      </c>
      <c r="B4288" s="4" t="s">
        <v>541</v>
      </c>
      <c r="C4288" s="4" t="s">
        <v>33</v>
      </c>
      <c r="D4288" s="4" t="s">
        <v>30</v>
      </c>
      <c r="E4288" s="4">
        <v>69</v>
      </c>
      <c r="F4288" s="4">
        <v>9.4</v>
      </c>
      <c r="G4288" s="4">
        <v>12.5</v>
      </c>
      <c r="H4288" s="4">
        <v>6403</v>
      </c>
      <c r="I4288" s="4">
        <v>3</v>
      </c>
      <c r="J4288" s="4">
        <v>104</v>
      </c>
      <c r="K4288" s="4">
        <v>1</v>
      </c>
      <c r="L4288" s="4">
        <v>-4</v>
      </c>
      <c r="M4288" s="4">
        <v>1</v>
      </c>
      <c r="N4288" s="4">
        <v>-10.199999999999999</v>
      </c>
      <c r="O4288" s="4">
        <f t="shared" si="528"/>
        <v>3</v>
      </c>
      <c r="P4288" s="4">
        <f t="shared" si="529"/>
        <v>3</v>
      </c>
      <c r="Q4288" s="4">
        <f t="shared" si="530"/>
        <v>4</v>
      </c>
      <c r="R4288" s="4">
        <f t="shared" si="531"/>
        <v>10</v>
      </c>
      <c r="S4288" s="4">
        <f t="shared" si="532"/>
        <v>88.9</v>
      </c>
      <c r="T4288" s="4" t="str">
        <f t="shared" si="533"/>
        <v>C - Entwicklungspotenzial</v>
      </c>
      <c r="U4288" s="4">
        <f>ROUND(((E4288-Hilfswerte!$B$20)/Hilfswerte!$B$21)+((F4288-Hilfswerte!$B$22)/Hilfswerte!$B$23)+((G4288-Hilfswerte!$B$24)/Hilfswerte!$B$25)+0.1*INDEX(Hilfswerte!$B$4:$B$15,MATCH(C4288,Hilfswerte!$A$4:$A$15,0)),2)</f>
        <v>-0.16</v>
      </c>
      <c r="V4288" s="4">
        <f>ROUND(SQRT((((E4288-Hilfswerte!$B$20)/Hilfswerte!$B$21)-Hilfswerte!$B$28)^2+(((F4288-Hilfswerte!$B$22)/Hilfswerte!$B$23)-Hilfswerte!$B$29)^2+(((G4288-Hilfswerte!$B$24)/Hilfswerte!$B$25)-Hilfswerte!$B$30)^2),3)</f>
        <v>0.69199999999999995</v>
      </c>
      <c r="W4288" s="4">
        <f>ROUND(E4288*Hilfswerte!$B$31,0)</f>
        <v>14183</v>
      </c>
      <c r="X4288" s="4">
        <f t="shared" si="534"/>
        <v>7780</v>
      </c>
      <c r="Y4288" s="4" t="str">
        <f>IF(T4288="A - Top-Kunde","bereits Top-Kunde",IF(AND(V4288&lt;=Hilfswerte!$B$34,H4288&lt;0.5*W4288),"Hoch",IF(AND(V4288&lt;=Hilfswerte!$B$35,H4288&lt;0.7*W4288),"Mittel","Niedrig")))</f>
        <v>Hoch</v>
      </c>
      <c r="Z4288" s="4">
        <f t="shared" si="535"/>
        <v>12.3</v>
      </c>
      <c r="AA4288" s="4" t="str">
        <f>IF(J4288&gt;365,"Bereits abgewandert (Segment D)",IF(Z4288&gt;=Hilfswerte!$B$38,"Rot - akut gefaehrdet",IF(Z4288&gt;=Hilfswerte!$B$39,"Gelb - beobachten","Gruen - stabil")))</f>
        <v>Gruen - stabil</v>
      </c>
    </row>
    <row r="4289" spans="1:27" ht="15" customHeight="1" x14ac:dyDescent="0.25">
      <c r="A4289" s="4" t="s">
        <v>4636</v>
      </c>
      <c r="B4289" s="4" t="s">
        <v>61</v>
      </c>
      <c r="C4289" s="4" t="s">
        <v>55</v>
      </c>
      <c r="D4289" s="4" t="s">
        <v>30</v>
      </c>
      <c r="E4289" s="4">
        <v>44</v>
      </c>
      <c r="F4289" s="4">
        <v>9.5</v>
      </c>
      <c r="G4289" s="4">
        <v>15.1</v>
      </c>
      <c r="H4289" s="4">
        <v>3479</v>
      </c>
      <c r="I4289" s="4">
        <v>4</v>
      </c>
      <c r="J4289" s="4">
        <v>17</v>
      </c>
      <c r="K4289" s="4">
        <v>0</v>
      </c>
      <c r="L4289" s="4">
        <v>9</v>
      </c>
      <c r="M4289" s="4">
        <v>2</v>
      </c>
      <c r="N4289" s="4">
        <v>8.8000000000000007</v>
      </c>
      <c r="O4289" s="4">
        <f t="shared" si="528"/>
        <v>5</v>
      </c>
      <c r="P4289" s="4">
        <f t="shared" si="529"/>
        <v>4</v>
      </c>
      <c r="Q4289" s="4">
        <f t="shared" si="530"/>
        <v>4</v>
      </c>
      <c r="R4289" s="4">
        <f t="shared" si="531"/>
        <v>13</v>
      </c>
      <c r="S4289" s="4">
        <f t="shared" si="532"/>
        <v>131.69999999999999</v>
      </c>
      <c r="T4289" s="4" t="str">
        <f t="shared" si="533"/>
        <v>A - Top-Kunde</v>
      </c>
      <c r="U4289" s="4">
        <f>ROUND(((E4289-Hilfswerte!$B$20)/Hilfswerte!$B$21)+((F4289-Hilfswerte!$B$22)/Hilfswerte!$B$23)+((G4289-Hilfswerte!$B$24)/Hilfswerte!$B$25)+0.1*INDEX(Hilfswerte!$B$4:$B$15,MATCH(C4289,Hilfswerte!$A$4:$A$15,0)),2)</f>
        <v>0.41</v>
      </c>
      <c r="V4289" s="4">
        <f>ROUND(SQRT((((E4289-Hilfswerte!$B$20)/Hilfswerte!$B$21)-Hilfswerte!$B$28)^2+(((F4289-Hilfswerte!$B$22)/Hilfswerte!$B$23)-Hilfswerte!$B$29)^2+(((G4289-Hilfswerte!$B$24)/Hilfswerte!$B$25)-Hilfswerte!$B$30)^2),3)</f>
        <v>0.95799999999999996</v>
      </c>
      <c r="W4289" s="4">
        <f>ROUND(E4289*Hilfswerte!$B$31,0)</f>
        <v>9044</v>
      </c>
      <c r="X4289" s="4">
        <f t="shared" si="534"/>
        <v>5565</v>
      </c>
      <c r="Y4289" s="4" t="str">
        <f>IF(T4289="A - Top-Kunde","bereits Top-Kunde",IF(AND(V4289&lt;=Hilfswerte!$B$34,H4289&lt;0.5*W4289),"Hoch",IF(AND(V4289&lt;=Hilfswerte!$B$35,H4289&lt;0.7*W4289),"Mittel","Niedrig")))</f>
        <v>bereits Top-Kunde</v>
      </c>
      <c r="Z4289" s="4">
        <f t="shared" si="535"/>
        <v>2.7</v>
      </c>
      <c r="AA4289" s="4" t="str">
        <f>IF(J4289&gt;365,"Bereits abgewandert (Segment D)",IF(Z4289&gt;=Hilfswerte!$B$38,"Rot - akut gefaehrdet",IF(Z4289&gt;=Hilfswerte!$B$39,"Gelb - beobachten","Gruen - stabil")))</f>
        <v>Gruen - stabil</v>
      </c>
    </row>
    <row r="4290" spans="1:27" ht="15" customHeight="1" x14ac:dyDescent="0.25">
      <c r="A4290" s="4" t="s">
        <v>4637</v>
      </c>
      <c r="B4290" s="4" t="s">
        <v>723</v>
      </c>
      <c r="C4290" s="4" t="s">
        <v>62</v>
      </c>
      <c r="D4290" s="4" t="s">
        <v>52</v>
      </c>
      <c r="E4290" s="4">
        <v>189</v>
      </c>
      <c r="F4290" s="4">
        <v>36.200000000000003</v>
      </c>
      <c r="G4290" s="4">
        <v>13.6</v>
      </c>
      <c r="H4290" s="4">
        <v>24389</v>
      </c>
      <c r="I4290" s="4">
        <v>3</v>
      </c>
      <c r="J4290" s="4">
        <v>209</v>
      </c>
      <c r="K4290" s="4">
        <v>0</v>
      </c>
      <c r="L4290" s="4">
        <v>-1</v>
      </c>
      <c r="M4290" s="4">
        <v>2</v>
      </c>
      <c r="N4290" s="4">
        <v>14.7</v>
      </c>
      <c r="O4290" s="4">
        <f t="shared" ref="O4290:O4353" si="536">IF(J4290&gt;365,1,IF(J4290&lt;=30,5,IF(J4290&lt;=90,4,IF(J4290&lt;=180,3,2))))</f>
        <v>2</v>
      </c>
      <c r="P4290" s="4">
        <f t="shared" ref="P4290:P4353" si="537">IF(I4290&gt;=5,5,IF(I4290&gt;=4,4,IF(I4290&gt;=3,3,IF(I4290&gt;=2,2,1))))</f>
        <v>3</v>
      </c>
      <c r="Q4290" s="4">
        <f t="shared" ref="Q4290:Q4353" si="538">IF(H4290&gt;=7500,5,IF(H4290&gt;=2500,4,IF(H4290&gt;=1000,3,IF(H4290&gt;=1,2,1))))</f>
        <v>5</v>
      </c>
      <c r="R4290" s="4">
        <f t="shared" ref="R4290:R4353" si="539">O4290+P4290+Q4290</f>
        <v>10</v>
      </c>
      <c r="S4290" s="4">
        <f t="shared" ref="S4290:S4353" si="540">ROUND(10*R4290+0.5*N4290-6*K4290-0.3*MAX(0,L4290),1)</f>
        <v>107.4</v>
      </c>
      <c r="T4290" s="4" t="str">
        <f t="shared" ref="T4290:T4353" si="541">IF(J4290&gt;365,"D - Abwanderungsrisiko",IF(S4290&gt;=125,"A - Top-Kunde",IF(S4290&gt;=105,"B - Kernkunde","C - Entwicklungspotenzial")))</f>
        <v>B - Kernkunde</v>
      </c>
      <c r="U4290" s="4">
        <f>ROUND(((E4290-Hilfswerte!$B$20)/Hilfswerte!$B$21)+((F4290-Hilfswerte!$B$22)/Hilfswerte!$B$23)+((G4290-Hilfswerte!$B$24)/Hilfswerte!$B$25)+0.1*INDEX(Hilfswerte!$B$4:$B$15,MATCH(C4290,Hilfswerte!$A$4:$A$15,0)),2)</f>
        <v>1.4</v>
      </c>
      <c r="V4290" s="4">
        <f>ROUND(SQRT((((E4290-Hilfswerte!$B$20)/Hilfswerte!$B$21)-Hilfswerte!$B$28)^2+(((F4290-Hilfswerte!$B$22)/Hilfswerte!$B$23)-Hilfswerte!$B$29)^2+(((G4290-Hilfswerte!$B$24)/Hilfswerte!$B$25)-Hilfswerte!$B$30)^2),3)</f>
        <v>0.39200000000000002</v>
      </c>
      <c r="W4290" s="4">
        <f>ROUND(E4290*Hilfswerte!$B$31,0)</f>
        <v>38848</v>
      </c>
      <c r="X4290" s="4">
        <f t="shared" ref="X4290:X4353" si="542">MAX(0,W4290-H4290)</f>
        <v>14459</v>
      </c>
      <c r="Y4290" s="4" t="str">
        <f>IF(T4290="A - Top-Kunde","bereits Top-Kunde",IF(AND(V4290&lt;=Hilfswerte!$B$34,H4290&lt;0.5*W4290),"Hoch",IF(AND(V4290&lt;=Hilfswerte!$B$35,H4290&lt;0.7*W4290),"Mittel","Niedrig")))</f>
        <v>Mittel</v>
      </c>
      <c r="Z4290" s="4">
        <f t="shared" ref="Z4290:Z4353" si="543">ROUND(0.4*MAX(0,-N4290)+3*K4290+0.2*MAX(0,L4290)+0.05*J4290,1)</f>
        <v>10.5</v>
      </c>
      <c r="AA4290" s="4" t="str">
        <f>IF(J4290&gt;365,"Bereits abgewandert (Segment D)",IF(Z4290&gt;=Hilfswerte!$B$38,"Rot - akut gefaehrdet",IF(Z4290&gt;=Hilfswerte!$B$39,"Gelb - beobachten","Gruen - stabil")))</f>
        <v>Gruen - stabil</v>
      </c>
    </row>
    <row r="4291" spans="1:27" ht="15" customHeight="1" x14ac:dyDescent="0.25">
      <c r="A4291" s="4" t="s">
        <v>4638</v>
      </c>
      <c r="B4291" s="4" t="s">
        <v>304</v>
      </c>
      <c r="C4291" s="4" t="s">
        <v>51</v>
      </c>
      <c r="D4291" s="4" t="s">
        <v>30</v>
      </c>
      <c r="E4291" s="4">
        <v>17</v>
      </c>
      <c r="F4291" s="4">
        <v>2.8</v>
      </c>
      <c r="G4291" s="4">
        <v>7.1</v>
      </c>
      <c r="H4291" s="4">
        <v>6729</v>
      </c>
      <c r="I4291" s="4">
        <v>6</v>
      </c>
      <c r="J4291" s="4">
        <v>31</v>
      </c>
      <c r="K4291" s="4">
        <v>0</v>
      </c>
      <c r="L4291" s="4">
        <v>-3</v>
      </c>
      <c r="M4291" s="4">
        <v>3</v>
      </c>
      <c r="N4291" s="4">
        <v>23.2</v>
      </c>
      <c r="O4291" s="4">
        <f t="shared" si="536"/>
        <v>4</v>
      </c>
      <c r="P4291" s="4">
        <f t="shared" si="537"/>
        <v>5</v>
      </c>
      <c r="Q4291" s="4">
        <f t="shared" si="538"/>
        <v>4</v>
      </c>
      <c r="R4291" s="4">
        <f t="shared" si="539"/>
        <v>13</v>
      </c>
      <c r="S4291" s="4">
        <f t="shared" si="540"/>
        <v>141.6</v>
      </c>
      <c r="T4291" s="4" t="str">
        <f t="shared" si="541"/>
        <v>A - Top-Kunde</v>
      </c>
      <c r="U4291" s="4">
        <f>ROUND(((E4291-Hilfswerte!$B$20)/Hilfswerte!$B$21)+((F4291-Hilfswerte!$B$22)/Hilfswerte!$B$23)+((G4291-Hilfswerte!$B$24)/Hilfswerte!$B$25)+0.1*INDEX(Hilfswerte!$B$4:$B$15,MATCH(C4291,Hilfswerte!$A$4:$A$15,0)),2)</f>
        <v>-1.04</v>
      </c>
      <c r="V4291" s="4">
        <f>ROUND(SQRT((((E4291-Hilfswerte!$B$20)/Hilfswerte!$B$21)-Hilfswerte!$B$28)^2+(((F4291-Hilfswerte!$B$22)/Hilfswerte!$B$23)-Hilfswerte!$B$29)^2+(((G4291-Hilfswerte!$B$24)/Hilfswerte!$B$25)-Hilfswerte!$B$30)^2),3)</f>
        <v>1.111</v>
      </c>
      <c r="W4291" s="4">
        <f>ROUND(E4291*Hilfswerte!$B$31,0)</f>
        <v>3494</v>
      </c>
      <c r="X4291" s="4">
        <f t="shared" si="542"/>
        <v>0</v>
      </c>
      <c r="Y4291" s="4" t="str">
        <f>IF(T4291="A - Top-Kunde","bereits Top-Kunde",IF(AND(V4291&lt;=Hilfswerte!$B$34,H4291&lt;0.5*W4291),"Hoch",IF(AND(V4291&lt;=Hilfswerte!$B$35,H4291&lt;0.7*W4291),"Mittel","Niedrig")))</f>
        <v>bereits Top-Kunde</v>
      </c>
      <c r="Z4291" s="4">
        <f t="shared" si="543"/>
        <v>1.6</v>
      </c>
      <c r="AA4291" s="4" t="str">
        <f>IF(J4291&gt;365,"Bereits abgewandert (Segment D)",IF(Z4291&gt;=Hilfswerte!$B$38,"Rot - akut gefaehrdet",IF(Z4291&gt;=Hilfswerte!$B$39,"Gelb - beobachten","Gruen - stabil")))</f>
        <v>Gruen - stabil</v>
      </c>
    </row>
    <row r="4292" spans="1:27" ht="15" customHeight="1" x14ac:dyDescent="0.25">
      <c r="A4292" s="4" t="s">
        <v>4639</v>
      </c>
      <c r="B4292" s="4" t="s">
        <v>28</v>
      </c>
      <c r="C4292" s="4" t="s">
        <v>65</v>
      </c>
      <c r="D4292" s="4" t="s">
        <v>30</v>
      </c>
      <c r="E4292" s="4">
        <v>35</v>
      </c>
      <c r="F4292" s="4">
        <v>9</v>
      </c>
      <c r="G4292" s="4">
        <v>5.8</v>
      </c>
      <c r="H4292" s="4">
        <v>336</v>
      </c>
      <c r="I4292" s="4">
        <v>1</v>
      </c>
      <c r="J4292" s="4">
        <v>176</v>
      </c>
      <c r="K4292" s="4">
        <v>0</v>
      </c>
      <c r="L4292" s="4">
        <v>2</v>
      </c>
      <c r="M4292" s="4">
        <v>2</v>
      </c>
      <c r="N4292" s="4">
        <v>2.2999999999999998</v>
      </c>
      <c r="O4292" s="4">
        <f t="shared" si="536"/>
        <v>3</v>
      </c>
      <c r="P4292" s="4">
        <f t="shared" si="537"/>
        <v>1</v>
      </c>
      <c r="Q4292" s="4">
        <f t="shared" si="538"/>
        <v>2</v>
      </c>
      <c r="R4292" s="4">
        <f t="shared" si="539"/>
        <v>6</v>
      </c>
      <c r="S4292" s="4">
        <f t="shared" si="540"/>
        <v>60.6</v>
      </c>
      <c r="T4292" s="4" t="str">
        <f t="shared" si="541"/>
        <v>C - Entwicklungspotenzial</v>
      </c>
      <c r="U4292" s="4">
        <f>ROUND(((E4292-Hilfswerte!$B$20)/Hilfswerte!$B$21)+((F4292-Hilfswerte!$B$22)/Hilfswerte!$B$23)+((G4292-Hilfswerte!$B$24)/Hilfswerte!$B$25)+0.1*INDEX(Hilfswerte!$B$4:$B$15,MATCH(C4292,Hilfswerte!$A$4:$A$15,0)),2)</f>
        <v>-1.46</v>
      </c>
      <c r="V4292" s="4">
        <f>ROUND(SQRT((((E4292-Hilfswerte!$B$20)/Hilfswerte!$B$21)-Hilfswerte!$B$28)^2+(((F4292-Hilfswerte!$B$22)/Hilfswerte!$B$23)-Hilfswerte!$B$29)^2+(((G4292-Hilfswerte!$B$24)/Hilfswerte!$B$25)-Hilfswerte!$B$30)^2),3)</f>
        <v>1.151</v>
      </c>
      <c r="W4292" s="4">
        <f>ROUND(E4292*Hilfswerte!$B$31,0)</f>
        <v>7194</v>
      </c>
      <c r="X4292" s="4">
        <f t="shared" si="542"/>
        <v>6858</v>
      </c>
      <c r="Y4292" s="4" t="str">
        <f>IF(T4292="A - Top-Kunde","bereits Top-Kunde",IF(AND(V4292&lt;=Hilfswerte!$B$34,H4292&lt;0.5*W4292),"Hoch",IF(AND(V4292&lt;=Hilfswerte!$B$35,H4292&lt;0.7*W4292),"Mittel","Niedrig")))</f>
        <v>Niedrig</v>
      </c>
      <c r="Z4292" s="4">
        <f t="shared" si="543"/>
        <v>9.1999999999999993</v>
      </c>
      <c r="AA4292" s="4" t="str">
        <f>IF(J4292&gt;365,"Bereits abgewandert (Segment D)",IF(Z4292&gt;=Hilfswerte!$B$38,"Rot - akut gefaehrdet",IF(Z4292&gt;=Hilfswerte!$B$39,"Gelb - beobachten","Gruen - stabil")))</f>
        <v>Gruen - stabil</v>
      </c>
    </row>
    <row r="4293" spans="1:27" ht="15" customHeight="1" x14ac:dyDescent="0.25">
      <c r="A4293" s="4" t="s">
        <v>4640</v>
      </c>
      <c r="B4293" s="4" t="s">
        <v>1050</v>
      </c>
      <c r="C4293" s="4" t="s">
        <v>33</v>
      </c>
      <c r="D4293" s="4" t="s">
        <v>48</v>
      </c>
      <c r="E4293" s="4">
        <v>19</v>
      </c>
      <c r="F4293" s="4">
        <v>2.8</v>
      </c>
      <c r="G4293" s="4">
        <v>10.4</v>
      </c>
      <c r="H4293" s="4">
        <v>4195</v>
      </c>
      <c r="I4293" s="4">
        <v>2</v>
      </c>
      <c r="J4293" s="4">
        <v>110</v>
      </c>
      <c r="K4293" s="4">
        <v>0</v>
      </c>
      <c r="L4293" s="4">
        <v>-7</v>
      </c>
      <c r="M4293" s="4">
        <v>5</v>
      </c>
      <c r="N4293" s="4">
        <v>13.9</v>
      </c>
      <c r="O4293" s="4">
        <f t="shared" si="536"/>
        <v>3</v>
      </c>
      <c r="P4293" s="4">
        <f t="shared" si="537"/>
        <v>2</v>
      </c>
      <c r="Q4293" s="4">
        <f t="shared" si="538"/>
        <v>4</v>
      </c>
      <c r="R4293" s="4">
        <f t="shared" si="539"/>
        <v>9</v>
      </c>
      <c r="S4293" s="4">
        <f t="shared" si="540"/>
        <v>97</v>
      </c>
      <c r="T4293" s="4" t="str">
        <f t="shared" si="541"/>
        <v>C - Entwicklungspotenzial</v>
      </c>
      <c r="U4293" s="4">
        <f>ROUND(((E4293-Hilfswerte!$B$20)/Hilfswerte!$B$21)+((F4293-Hilfswerte!$B$22)/Hilfswerte!$B$23)+((G4293-Hilfswerte!$B$24)/Hilfswerte!$B$25)+0.1*INDEX(Hilfswerte!$B$4:$B$15,MATCH(C4293,Hilfswerte!$A$4:$A$15,0)),2)</f>
        <v>-0.83</v>
      </c>
      <c r="V4293" s="4">
        <f>ROUND(SQRT((((E4293-Hilfswerte!$B$20)/Hilfswerte!$B$21)-Hilfswerte!$B$28)^2+(((F4293-Hilfswerte!$B$22)/Hilfswerte!$B$23)-Hilfswerte!$B$29)^2+(((G4293-Hilfswerte!$B$24)/Hilfswerte!$B$25)-Hilfswerte!$B$30)^2),3)</f>
        <v>0.90200000000000002</v>
      </c>
      <c r="W4293" s="4">
        <f>ROUND(E4293*Hilfswerte!$B$31,0)</f>
        <v>3905</v>
      </c>
      <c r="X4293" s="4">
        <f t="shared" si="542"/>
        <v>0</v>
      </c>
      <c r="Y4293" s="4" t="str">
        <f>IF(T4293="A - Top-Kunde","bereits Top-Kunde",IF(AND(V4293&lt;=Hilfswerte!$B$34,H4293&lt;0.5*W4293),"Hoch",IF(AND(V4293&lt;=Hilfswerte!$B$35,H4293&lt;0.7*W4293),"Mittel","Niedrig")))</f>
        <v>Niedrig</v>
      </c>
      <c r="Z4293" s="4">
        <f t="shared" si="543"/>
        <v>5.5</v>
      </c>
      <c r="AA4293" s="4" t="str">
        <f>IF(J4293&gt;365,"Bereits abgewandert (Segment D)",IF(Z4293&gt;=Hilfswerte!$B$38,"Rot - akut gefaehrdet",IF(Z4293&gt;=Hilfswerte!$B$39,"Gelb - beobachten","Gruen - stabil")))</f>
        <v>Gruen - stabil</v>
      </c>
    </row>
    <row r="4294" spans="1:27" ht="15" customHeight="1" x14ac:dyDescent="0.25">
      <c r="A4294" s="4" t="s">
        <v>4641</v>
      </c>
      <c r="B4294" s="4" t="s">
        <v>756</v>
      </c>
      <c r="C4294" s="4" t="s">
        <v>62</v>
      </c>
      <c r="D4294" s="4" t="s">
        <v>30</v>
      </c>
      <c r="E4294" s="4">
        <v>66</v>
      </c>
      <c r="F4294" s="4">
        <v>14.9</v>
      </c>
      <c r="G4294" s="4">
        <v>2.8</v>
      </c>
      <c r="H4294" s="4">
        <v>1176</v>
      </c>
      <c r="I4294" s="4">
        <v>1</v>
      </c>
      <c r="J4294" s="4">
        <v>16</v>
      </c>
      <c r="K4294" s="4">
        <v>0</v>
      </c>
      <c r="L4294" s="4">
        <v>0</v>
      </c>
      <c r="M4294" s="4">
        <v>3</v>
      </c>
      <c r="N4294" s="4">
        <v>11.6</v>
      </c>
      <c r="O4294" s="4">
        <f t="shared" si="536"/>
        <v>5</v>
      </c>
      <c r="P4294" s="4">
        <f t="shared" si="537"/>
        <v>1</v>
      </c>
      <c r="Q4294" s="4">
        <f t="shared" si="538"/>
        <v>3</v>
      </c>
      <c r="R4294" s="4">
        <f t="shared" si="539"/>
        <v>9</v>
      </c>
      <c r="S4294" s="4">
        <f t="shared" si="540"/>
        <v>95.8</v>
      </c>
      <c r="T4294" s="4" t="str">
        <f t="shared" si="541"/>
        <v>C - Entwicklungspotenzial</v>
      </c>
      <c r="U4294" s="4">
        <f>ROUND(((E4294-Hilfswerte!$B$20)/Hilfswerte!$B$21)+((F4294-Hilfswerte!$B$22)/Hilfswerte!$B$23)+((G4294-Hilfswerte!$B$24)/Hilfswerte!$B$25)+0.1*INDEX(Hilfswerte!$B$4:$B$15,MATCH(C4294,Hilfswerte!$A$4:$A$15,0)),2)</f>
        <v>-1.22</v>
      </c>
      <c r="V4294" s="4">
        <f>ROUND(SQRT((((E4294-Hilfswerte!$B$20)/Hilfswerte!$B$21)-Hilfswerte!$B$28)^2+(((F4294-Hilfswerte!$B$22)/Hilfswerte!$B$23)-Hilfswerte!$B$29)^2+(((G4294-Hilfswerte!$B$24)/Hilfswerte!$B$25)-Hilfswerte!$B$30)^2),3)</f>
        <v>1.4630000000000001</v>
      </c>
      <c r="W4294" s="4">
        <f>ROUND(E4294*Hilfswerte!$B$31,0)</f>
        <v>13566</v>
      </c>
      <c r="X4294" s="4">
        <f t="shared" si="542"/>
        <v>12390</v>
      </c>
      <c r="Y4294" s="4" t="str">
        <f>IF(T4294="A - Top-Kunde","bereits Top-Kunde",IF(AND(V4294&lt;=Hilfswerte!$B$34,H4294&lt;0.5*W4294),"Hoch",IF(AND(V4294&lt;=Hilfswerte!$B$35,H4294&lt;0.7*W4294),"Mittel","Niedrig")))</f>
        <v>Niedrig</v>
      </c>
      <c r="Z4294" s="4">
        <f t="shared" si="543"/>
        <v>0.8</v>
      </c>
      <c r="AA4294" s="4" t="str">
        <f>IF(J4294&gt;365,"Bereits abgewandert (Segment D)",IF(Z4294&gt;=Hilfswerte!$B$38,"Rot - akut gefaehrdet",IF(Z4294&gt;=Hilfswerte!$B$39,"Gelb - beobachten","Gruen - stabil")))</f>
        <v>Gruen - stabil</v>
      </c>
    </row>
    <row r="4295" spans="1:27" ht="15" customHeight="1" x14ac:dyDescent="0.25">
      <c r="A4295" s="4" t="s">
        <v>4642</v>
      </c>
      <c r="B4295" s="4" t="s">
        <v>273</v>
      </c>
      <c r="C4295" s="4" t="s">
        <v>59</v>
      </c>
      <c r="D4295" s="4" t="s">
        <v>117</v>
      </c>
      <c r="E4295" s="4">
        <v>108</v>
      </c>
      <c r="F4295" s="4">
        <v>17.600000000000001</v>
      </c>
      <c r="G4295" s="4">
        <v>11</v>
      </c>
      <c r="H4295" s="4">
        <v>35581</v>
      </c>
      <c r="I4295" s="4">
        <v>7</v>
      </c>
      <c r="J4295" s="4">
        <v>23</v>
      </c>
      <c r="K4295" s="4">
        <v>1</v>
      </c>
      <c r="L4295" s="4">
        <v>5</v>
      </c>
      <c r="M4295" s="4">
        <v>6</v>
      </c>
      <c r="N4295" s="4">
        <v>8</v>
      </c>
      <c r="O4295" s="4">
        <f t="shared" si="536"/>
        <v>5</v>
      </c>
      <c r="P4295" s="4">
        <f t="shared" si="537"/>
        <v>5</v>
      </c>
      <c r="Q4295" s="4">
        <f t="shared" si="538"/>
        <v>5</v>
      </c>
      <c r="R4295" s="4">
        <f t="shared" si="539"/>
        <v>15</v>
      </c>
      <c r="S4295" s="4">
        <f t="shared" si="540"/>
        <v>146.5</v>
      </c>
      <c r="T4295" s="4" t="str">
        <f t="shared" si="541"/>
        <v>A - Top-Kunde</v>
      </c>
      <c r="U4295" s="4">
        <f>ROUND(((E4295-Hilfswerte!$B$20)/Hilfswerte!$B$21)+((F4295-Hilfswerte!$B$22)/Hilfswerte!$B$23)+((G4295-Hilfswerte!$B$24)/Hilfswerte!$B$25)+0.1*INDEX(Hilfswerte!$B$4:$B$15,MATCH(C4295,Hilfswerte!$A$4:$A$15,0)),2)</f>
        <v>-0.19</v>
      </c>
      <c r="V4295" s="4">
        <f>ROUND(SQRT((((E4295-Hilfswerte!$B$20)/Hilfswerte!$B$21)-Hilfswerte!$B$28)^2+(((F4295-Hilfswerte!$B$22)/Hilfswerte!$B$23)-Hilfswerte!$B$29)^2+(((G4295-Hilfswerte!$B$24)/Hilfswerte!$B$25)-Hilfswerte!$B$30)^2),3)</f>
        <v>0.443</v>
      </c>
      <c r="W4295" s="4">
        <f>ROUND(E4295*Hilfswerte!$B$31,0)</f>
        <v>22199</v>
      </c>
      <c r="X4295" s="4">
        <f t="shared" si="542"/>
        <v>0</v>
      </c>
      <c r="Y4295" s="4" t="str">
        <f>IF(T4295="A - Top-Kunde","bereits Top-Kunde",IF(AND(V4295&lt;=Hilfswerte!$B$34,H4295&lt;0.5*W4295),"Hoch",IF(AND(V4295&lt;=Hilfswerte!$B$35,H4295&lt;0.7*W4295),"Mittel","Niedrig")))</f>
        <v>bereits Top-Kunde</v>
      </c>
      <c r="Z4295" s="4">
        <f t="shared" si="543"/>
        <v>5.2</v>
      </c>
      <c r="AA4295" s="4" t="str">
        <f>IF(J4295&gt;365,"Bereits abgewandert (Segment D)",IF(Z4295&gt;=Hilfswerte!$B$38,"Rot - akut gefaehrdet",IF(Z4295&gt;=Hilfswerte!$B$39,"Gelb - beobachten","Gruen - stabil")))</f>
        <v>Gruen - stabil</v>
      </c>
    </row>
    <row r="4296" spans="1:27" ht="15" customHeight="1" x14ac:dyDescent="0.25">
      <c r="A4296" s="4" t="s">
        <v>4643</v>
      </c>
      <c r="B4296" s="4" t="s">
        <v>233</v>
      </c>
      <c r="C4296" s="4" t="s">
        <v>55</v>
      </c>
      <c r="D4296" s="4" t="s">
        <v>48</v>
      </c>
      <c r="E4296" s="4">
        <v>30</v>
      </c>
      <c r="F4296" s="4">
        <v>6.7</v>
      </c>
      <c r="G4296" s="4">
        <v>20.9</v>
      </c>
      <c r="H4296" s="4">
        <v>4067</v>
      </c>
      <c r="I4296" s="4">
        <v>6</v>
      </c>
      <c r="J4296" s="4">
        <v>18</v>
      </c>
      <c r="K4296" s="4">
        <v>0</v>
      </c>
      <c r="L4296" s="4">
        <v>22</v>
      </c>
      <c r="M4296" s="4">
        <v>1</v>
      </c>
      <c r="N4296" s="4">
        <v>13.6</v>
      </c>
      <c r="O4296" s="4">
        <f t="shared" si="536"/>
        <v>5</v>
      </c>
      <c r="P4296" s="4">
        <f t="shared" si="537"/>
        <v>5</v>
      </c>
      <c r="Q4296" s="4">
        <f t="shared" si="538"/>
        <v>4</v>
      </c>
      <c r="R4296" s="4">
        <f t="shared" si="539"/>
        <v>14</v>
      </c>
      <c r="S4296" s="4">
        <f t="shared" si="540"/>
        <v>140.19999999999999</v>
      </c>
      <c r="T4296" s="4" t="str">
        <f t="shared" si="541"/>
        <v>A - Top-Kunde</v>
      </c>
      <c r="U4296" s="4">
        <f>ROUND(((E4296-Hilfswerte!$B$20)/Hilfswerte!$B$21)+((F4296-Hilfswerte!$B$22)/Hilfswerte!$B$23)+((G4296-Hilfswerte!$B$24)/Hilfswerte!$B$25)+0.1*INDEX(Hilfswerte!$B$4:$B$15,MATCH(C4296,Hilfswerte!$A$4:$A$15,0)),2)</f>
        <v>1.22</v>
      </c>
      <c r="V4296" s="4">
        <f>ROUND(SQRT((((E4296-Hilfswerte!$B$20)/Hilfswerte!$B$21)-Hilfswerte!$B$28)^2+(((F4296-Hilfswerte!$B$22)/Hilfswerte!$B$23)-Hilfswerte!$B$29)^2+(((G4296-Hilfswerte!$B$24)/Hilfswerte!$B$25)-Hilfswerte!$B$30)^2),3)</f>
        <v>1.7390000000000001</v>
      </c>
      <c r="W4296" s="4">
        <f>ROUND(E4296*Hilfswerte!$B$31,0)</f>
        <v>6166</v>
      </c>
      <c r="X4296" s="4">
        <f t="shared" si="542"/>
        <v>2099</v>
      </c>
      <c r="Y4296" s="4" t="str">
        <f>IF(T4296="A - Top-Kunde","bereits Top-Kunde",IF(AND(V4296&lt;=Hilfswerte!$B$34,H4296&lt;0.5*W4296),"Hoch",IF(AND(V4296&lt;=Hilfswerte!$B$35,H4296&lt;0.7*W4296),"Mittel","Niedrig")))</f>
        <v>bereits Top-Kunde</v>
      </c>
      <c r="Z4296" s="4">
        <f t="shared" si="543"/>
        <v>5.3</v>
      </c>
      <c r="AA4296" s="4" t="str">
        <f>IF(J4296&gt;365,"Bereits abgewandert (Segment D)",IF(Z4296&gt;=Hilfswerte!$B$38,"Rot - akut gefaehrdet",IF(Z4296&gt;=Hilfswerte!$B$39,"Gelb - beobachten","Gruen - stabil")))</f>
        <v>Gruen - stabil</v>
      </c>
    </row>
    <row r="4297" spans="1:27" ht="15" customHeight="1" x14ac:dyDescent="0.25">
      <c r="A4297" s="4" t="s">
        <v>4644</v>
      </c>
      <c r="B4297" s="4" t="s">
        <v>1005</v>
      </c>
      <c r="C4297" s="4" t="s">
        <v>89</v>
      </c>
      <c r="D4297" s="4" t="s">
        <v>30</v>
      </c>
      <c r="E4297" s="4">
        <v>14</v>
      </c>
      <c r="F4297" s="4">
        <v>4.0999999999999996</v>
      </c>
      <c r="G4297" s="4">
        <v>17.100000000000001</v>
      </c>
      <c r="H4297" s="4">
        <v>153</v>
      </c>
      <c r="I4297" s="4">
        <v>2</v>
      </c>
      <c r="J4297" s="4">
        <v>80</v>
      </c>
      <c r="K4297" s="4">
        <v>0</v>
      </c>
      <c r="L4297" s="4">
        <v>4</v>
      </c>
      <c r="M4297" s="4">
        <v>5</v>
      </c>
      <c r="N4297" s="4">
        <v>5.7</v>
      </c>
      <c r="O4297" s="4">
        <f t="shared" si="536"/>
        <v>4</v>
      </c>
      <c r="P4297" s="4">
        <f t="shared" si="537"/>
        <v>2</v>
      </c>
      <c r="Q4297" s="4">
        <f t="shared" si="538"/>
        <v>2</v>
      </c>
      <c r="R4297" s="4">
        <f t="shared" si="539"/>
        <v>8</v>
      </c>
      <c r="S4297" s="4">
        <f t="shared" si="540"/>
        <v>81.7</v>
      </c>
      <c r="T4297" s="4" t="str">
        <f t="shared" si="541"/>
        <v>C - Entwicklungspotenzial</v>
      </c>
      <c r="U4297" s="4">
        <f>ROUND(((E4297-Hilfswerte!$B$20)/Hilfswerte!$B$21)+((F4297-Hilfswerte!$B$22)/Hilfswerte!$B$23)+((G4297-Hilfswerte!$B$24)/Hilfswerte!$B$25)+0.1*INDEX(Hilfswerte!$B$4:$B$15,MATCH(C4297,Hilfswerte!$A$4:$A$15,0)),2)</f>
        <v>0.5</v>
      </c>
      <c r="V4297" s="4">
        <f>ROUND(SQRT((((E4297-Hilfswerte!$B$20)/Hilfswerte!$B$21)-Hilfswerte!$B$28)^2+(((F4297-Hilfswerte!$B$22)/Hilfswerte!$B$23)-Hilfswerte!$B$29)^2+(((G4297-Hilfswerte!$B$24)/Hilfswerte!$B$25)-Hilfswerte!$B$30)^2),3)</f>
        <v>1.292</v>
      </c>
      <c r="W4297" s="4">
        <f>ROUND(E4297*Hilfswerte!$B$31,0)</f>
        <v>2878</v>
      </c>
      <c r="X4297" s="4">
        <f t="shared" si="542"/>
        <v>2725</v>
      </c>
      <c r="Y4297" s="4" t="str">
        <f>IF(T4297="A - Top-Kunde","bereits Top-Kunde",IF(AND(V4297&lt;=Hilfswerte!$B$34,H4297&lt;0.5*W4297),"Hoch",IF(AND(V4297&lt;=Hilfswerte!$B$35,H4297&lt;0.7*W4297),"Mittel","Niedrig")))</f>
        <v>Niedrig</v>
      </c>
      <c r="Z4297" s="4">
        <f t="shared" si="543"/>
        <v>4.8</v>
      </c>
      <c r="AA4297" s="4" t="str">
        <f>IF(J4297&gt;365,"Bereits abgewandert (Segment D)",IF(Z4297&gt;=Hilfswerte!$B$38,"Rot - akut gefaehrdet",IF(Z4297&gt;=Hilfswerte!$B$39,"Gelb - beobachten","Gruen - stabil")))</f>
        <v>Gruen - stabil</v>
      </c>
    </row>
    <row r="4298" spans="1:27" ht="15" customHeight="1" x14ac:dyDescent="0.25">
      <c r="A4298" s="4" t="s">
        <v>4645</v>
      </c>
      <c r="B4298" s="4" t="s">
        <v>836</v>
      </c>
      <c r="C4298" s="4" t="s">
        <v>62</v>
      </c>
      <c r="D4298" s="4" t="s">
        <v>30</v>
      </c>
      <c r="E4298" s="4">
        <v>115</v>
      </c>
      <c r="F4298" s="4">
        <v>25.5</v>
      </c>
      <c r="G4298" s="4">
        <v>16.3</v>
      </c>
      <c r="H4298" s="4">
        <v>39648</v>
      </c>
      <c r="I4298" s="4">
        <v>6</v>
      </c>
      <c r="J4298" s="4">
        <v>15</v>
      </c>
      <c r="K4298" s="4">
        <v>0</v>
      </c>
      <c r="L4298" s="4">
        <v>8</v>
      </c>
      <c r="M4298" s="4">
        <v>1</v>
      </c>
      <c r="N4298" s="4">
        <v>-27</v>
      </c>
      <c r="O4298" s="4">
        <f t="shared" si="536"/>
        <v>5</v>
      </c>
      <c r="P4298" s="4">
        <f t="shared" si="537"/>
        <v>5</v>
      </c>
      <c r="Q4298" s="4">
        <f t="shared" si="538"/>
        <v>5</v>
      </c>
      <c r="R4298" s="4">
        <f t="shared" si="539"/>
        <v>15</v>
      </c>
      <c r="S4298" s="4">
        <f t="shared" si="540"/>
        <v>134.1</v>
      </c>
      <c r="T4298" s="4" t="str">
        <f t="shared" si="541"/>
        <v>A - Top-Kunde</v>
      </c>
      <c r="U4298" s="4">
        <f>ROUND(((E4298-Hilfswerte!$B$20)/Hilfswerte!$B$21)+((F4298-Hilfswerte!$B$22)/Hilfswerte!$B$23)+((G4298-Hilfswerte!$B$24)/Hilfswerte!$B$25)+0.1*INDEX(Hilfswerte!$B$4:$B$15,MATCH(C4298,Hilfswerte!$A$4:$A$15,0)),2)</f>
        <v>1.32</v>
      </c>
      <c r="V4298" s="4">
        <f>ROUND(SQRT((((E4298-Hilfswerte!$B$20)/Hilfswerte!$B$21)-Hilfswerte!$B$28)^2+(((F4298-Hilfswerte!$B$22)/Hilfswerte!$B$23)-Hilfswerte!$B$29)^2+(((G4298-Hilfswerte!$B$24)/Hilfswerte!$B$25)-Hilfswerte!$B$30)^2),3)</f>
        <v>0.86699999999999999</v>
      </c>
      <c r="W4298" s="4">
        <f>ROUND(E4298*Hilfswerte!$B$31,0)</f>
        <v>23638</v>
      </c>
      <c r="X4298" s="4">
        <f t="shared" si="542"/>
        <v>0</v>
      </c>
      <c r="Y4298" s="4" t="str">
        <f>IF(T4298="A - Top-Kunde","bereits Top-Kunde",IF(AND(V4298&lt;=Hilfswerte!$B$34,H4298&lt;0.5*W4298),"Hoch",IF(AND(V4298&lt;=Hilfswerte!$B$35,H4298&lt;0.7*W4298),"Mittel","Niedrig")))</f>
        <v>bereits Top-Kunde</v>
      </c>
      <c r="Z4298" s="4">
        <f t="shared" si="543"/>
        <v>13.2</v>
      </c>
      <c r="AA4298" s="4" t="str">
        <f>IF(J4298&gt;365,"Bereits abgewandert (Segment D)",IF(Z4298&gt;=Hilfswerte!$B$38,"Rot - akut gefaehrdet",IF(Z4298&gt;=Hilfswerte!$B$39,"Gelb - beobachten","Gruen - stabil")))</f>
        <v>Gruen - stabil</v>
      </c>
    </row>
    <row r="4299" spans="1:27" ht="15" customHeight="1" x14ac:dyDescent="0.25">
      <c r="A4299" s="4" t="s">
        <v>4646</v>
      </c>
      <c r="B4299" s="4" t="s">
        <v>150</v>
      </c>
      <c r="C4299" s="4" t="s">
        <v>38</v>
      </c>
      <c r="D4299" s="4" t="s">
        <v>117</v>
      </c>
      <c r="E4299" s="4">
        <v>32</v>
      </c>
      <c r="F4299" s="4">
        <v>7.6</v>
      </c>
      <c r="G4299" s="4">
        <v>7.9</v>
      </c>
      <c r="H4299" s="4">
        <v>318</v>
      </c>
      <c r="I4299" s="4">
        <v>1</v>
      </c>
      <c r="J4299" s="4">
        <v>228</v>
      </c>
      <c r="K4299" s="4">
        <v>0</v>
      </c>
      <c r="L4299" s="4">
        <v>21</v>
      </c>
      <c r="M4299" s="4">
        <v>4</v>
      </c>
      <c r="N4299" s="4">
        <v>30.5</v>
      </c>
      <c r="O4299" s="4">
        <f t="shared" si="536"/>
        <v>2</v>
      </c>
      <c r="P4299" s="4">
        <f t="shared" si="537"/>
        <v>1</v>
      </c>
      <c r="Q4299" s="4">
        <f t="shared" si="538"/>
        <v>2</v>
      </c>
      <c r="R4299" s="4">
        <f t="shared" si="539"/>
        <v>5</v>
      </c>
      <c r="S4299" s="4">
        <f t="shared" si="540"/>
        <v>59</v>
      </c>
      <c r="T4299" s="4" t="str">
        <f t="shared" si="541"/>
        <v>C - Entwicklungspotenzial</v>
      </c>
      <c r="U4299" s="4">
        <f>ROUND(((E4299-Hilfswerte!$B$20)/Hilfswerte!$B$21)+((F4299-Hilfswerte!$B$22)/Hilfswerte!$B$23)+((G4299-Hilfswerte!$B$24)/Hilfswerte!$B$25)+0.1*INDEX(Hilfswerte!$B$4:$B$15,MATCH(C4299,Hilfswerte!$A$4:$A$15,0)),2)</f>
        <v>-0.77</v>
      </c>
      <c r="V4299" s="4">
        <f>ROUND(SQRT((((E4299-Hilfswerte!$B$20)/Hilfswerte!$B$21)-Hilfswerte!$B$28)^2+(((F4299-Hilfswerte!$B$22)/Hilfswerte!$B$23)-Hilfswerte!$B$29)^2+(((G4299-Hilfswerte!$B$24)/Hilfswerte!$B$25)-Hilfswerte!$B$30)^2),3)</f>
        <v>0.95099999999999996</v>
      </c>
      <c r="W4299" s="4">
        <f>ROUND(E4299*Hilfswerte!$B$31,0)</f>
        <v>6577</v>
      </c>
      <c r="X4299" s="4">
        <f t="shared" si="542"/>
        <v>6259</v>
      </c>
      <c r="Y4299" s="4" t="str">
        <f>IF(T4299="A - Top-Kunde","bereits Top-Kunde",IF(AND(V4299&lt;=Hilfswerte!$B$34,H4299&lt;0.5*W4299),"Hoch",IF(AND(V4299&lt;=Hilfswerte!$B$35,H4299&lt;0.7*W4299),"Mittel","Niedrig")))</f>
        <v>Mittel</v>
      </c>
      <c r="Z4299" s="4">
        <f t="shared" si="543"/>
        <v>15.6</v>
      </c>
      <c r="AA4299" s="4" t="str">
        <f>IF(J4299&gt;365,"Bereits abgewandert (Segment D)",IF(Z4299&gt;=Hilfswerte!$B$38,"Rot - akut gefaehrdet",IF(Z4299&gt;=Hilfswerte!$B$39,"Gelb - beobachten","Gruen - stabil")))</f>
        <v>Gelb - beobachten</v>
      </c>
    </row>
    <row r="4300" spans="1:27" ht="15" customHeight="1" x14ac:dyDescent="0.25">
      <c r="A4300" s="4" t="s">
        <v>4647</v>
      </c>
      <c r="B4300" s="4" t="s">
        <v>152</v>
      </c>
      <c r="C4300" s="4" t="s">
        <v>55</v>
      </c>
      <c r="D4300" s="4" t="s">
        <v>77</v>
      </c>
      <c r="E4300" s="4">
        <v>53</v>
      </c>
      <c r="F4300" s="4">
        <v>10</v>
      </c>
      <c r="G4300" s="4">
        <v>0.5</v>
      </c>
      <c r="H4300" s="4">
        <v>2728</v>
      </c>
      <c r="I4300" s="4">
        <v>1</v>
      </c>
      <c r="J4300" s="4">
        <v>219</v>
      </c>
      <c r="K4300" s="4">
        <v>1</v>
      </c>
      <c r="L4300" s="4">
        <v>-6</v>
      </c>
      <c r="M4300" s="4">
        <v>5</v>
      </c>
      <c r="N4300" s="4">
        <v>4</v>
      </c>
      <c r="O4300" s="4">
        <f t="shared" si="536"/>
        <v>2</v>
      </c>
      <c r="P4300" s="4">
        <f t="shared" si="537"/>
        <v>1</v>
      </c>
      <c r="Q4300" s="4">
        <f t="shared" si="538"/>
        <v>4</v>
      </c>
      <c r="R4300" s="4">
        <f t="shared" si="539"/>
        <v>7</v>
      </c>
      <c r="S4300" s="4">
        <f t="shared" si="540"/>
        <v>66</v>
      </c>
      <c r="T4300" s="4" t="str">
        <f t="shared" si="541"/>
        <v>C - Entwicklungspotenzial</v>
      </c>
      <c r="U4300" s="4">
        <f>ROUND(((E4300-Hilfswerte!$B$20)/Hilfswerte!$B$21)+((F4300-Hilfswerte!$B$22)/Hilfswerte!$B$23)+((G4300-Hilfswerte!$B$24)/Hilfswerte!$B$25)+0.1*INDEX(Hilfswerte!$B$4:$B$15,MATCH(C4300,Hilfswerte!$A$4:$A$15,0)),2)</f>
        <v>-1.86</v>
      </c>
      <c r="V4300" s="4">
        <f>ROUND(SQRT((((E4300-Hilfswerte!$B$20)/Hilfswerte!$B$21)-Hilfswerte!$B$28)^2+(((F4300-Hilfswerte!$B$22)/Hilfswerte!$B$23)-Hilfswerte!$B$29)^2+(((G4300-Hilfswerte!$B$24)/Hilfswerte!$B$25)-Hilfswerte!$B$30)^2),3)</f>
        <v>1.8380000000000001</v>
      </c>
      <c r="W4300" s="4">
        <f>ROUND(E4300*Hilfswerte!$B$31,0)</f>
        <v>10894</v>
      </c>
      <c r="X4300" s="4">
        <f t="shared" si="542"/>
        <v>8166</v>
      </c>
      <c r="Y4300" s="4" t="str">
        <f>IF(T4300="A - Top-Kunde","bereits Top-Kunde",IF(AND(V4300&lt;=Hilfswerte!$B$34,H4300&lt;0.5*W4300),"Hoch",IF(AND(V4300&lt;=Hilfswerte!$B$35,H4300&lt;0.7*W4300),"Mittel","Niedrig")))</f>
        <v>Niedrig</v>
      </c>
      <c r="Z4300" s="4">
        <f t="shared" si="543"/>
        <v>14</v>
      </c>
      <c r="AA4300" s="4" t="str">
        <f>IF(J4300&gt;365,"Bereits abgewandert (Segment D)",IF(Z4300&gt;=Hilfswerte!$B$38,"Rot - akut gefaehrdet",IF(Z4300&gt;=Hilfswerte!$B$39,"Gelb - beobachten","Gruen - stabil")))</f>
        <v>Gelb - beobachten</v>
      </c>
    </row>
    <row r="4301" spans="1:27" ht="15" customHeight="1" x14ac:dyDescent="0.25">
      <c r="A4301" s="4" t="s">
        <v>4648</v>
      </c>
      <c r="B4301" s="4" t="s">
        <v>1442</v>
      </c>
      <c r="C4301" s="4" t="s">
        <v>84</v>
      </c>
      <c r="D4301" s="4" t="s">
        <v>93</v>
      </c>
      <c r="E4301" s="4">
        <v>146</v>
      </c>
      <c r="F4301" s="4">
        <v>36.299999999999997</v>
      </c>
      <c r="G4301" s="4">
        <v>12.8</v>
      </c>
      <c r="H4301" s="4">
        <v>189376</v>
      </c>
      <c r="I4301" s="4">
        <v>5</v>
      </c>
      <c r="J4301" s="4">
        <v>30</v>
      </c>
      <c r="K4301" s="4">
        <v>1</v>
      </c>
      <c r="L4301" s="4">
        <v>20</v>
      </c>
      <c r="M4301" s="4">
        <v>4</v>
      </c>
      <c r="N4301" s="4">
        <v>-41.8</v>
      </c>
      <c r="O4301" s="4">
        <f t="shared" si="536"/>
        <v>5</v>
      </c>
      <c r="P4301" s="4">
        <f t="shared" si="537"/>
        <v>5</v>
      </c>
      <c r="Q4301" s="4">
        <f t="shared" si="538"/>
        <v>5</v>
      </c>
      <c r="R4301" s="4">
        <f t="shared" si="539"/>
        <v>15</v>
      </c>
      <c r="S4301" s="4">
        <f t="shared" si="540"/>
        <v>117.1</v>
      </c>
      <c r="T4301" s="4" t="str">
        <f t="shared" si="541"/>
        <v>B - Kernkunde</v>
      </c>
      <c r="U4301" s="4">
        <f>ROUND(((E4301-Hilfswerte!$B$20)/Hilfswerte!$B$21)+((F4301-Hilfswerte!$B$22)/Hilfswerte!$B$23)+((G4301-Hilfswerte!$B$24)/Hilfswerte!$B$25)+0.1*INDEX(Hilfswerte!$B$4:$B$15,MATCH(C4301,Hilfswerte!$A$4:$A$15,0)),2)</f>
        <v>0.68</v>
      </c>
      <c r="V4301" s="4">
        <f>ROUND(SQRT((((E4301-Hilfswerte!$B$20)/Hilfswerte!$B$21)-Hilfswerte!$B$28)^2+(((F4301-Hilfswerte!$B$22)/Hilfswerte!$B$23)-Hilfswerte!$B$29)^2+(((G4301-Hilfswerte!$B$24)/Hilfswerte!$B$25)-Hilfswerte!$B$30)^2),3)</f>
        <v>0.26900000000000002</v>
      </c>
      <c r="W4301" s="4">
        <f>ROUND(E4301*Hilfswerte!$B$31,0)</f>
        <v>30010</v>
      </c>
      <c r="X4301" s="4">
        <f t="shared" si="542"/>
        <v>0</v>
      </c>
      <c r="Y4301" s="4" t="str">
        <f>IF(T4301="A - Top-Kunde","bereits Top-Kunde",IF(AND(V4301&lt;=Hilfswerte!$B$34,H4301&lt;0.5*W4301),"Hoch",IF(AND(V4301&lt;=Hilfswerte!$B$35,H4301&lt;0.7*W4301),"Mittel","Niedrig")))</f>
        <v>Niedrig</v>
      </c>
      <c r="Z4301" s="4">
        <f t="shared" si="543"/>
        <v>25.2</v>
      </c>
      <c r="AA4301" s="4" t="str">
        <f>IF(J4301&gt;365,"Bereits abgewandert (Segment D)",IF(Z4301&gt;=Hilfswerte!$B$38,"Rot - akut gefaehrdet",IF(Z4301&gt;=Hilfswerte!$B$39,"Gelb - beobachten","Gruen - stabil")))</f>
        <v>Rot - akut gefaehrdet</v>
      </c>
    </row>
    <row r="4302" spans="1:27" ht="15" customHeight="1" x14ac:dyDescent="0.25">
      <c r="A4302" s="4" t="s">
        <v>4649</v>
      </c>
      <c r="B4302" s="4" t="s">
        <v>505</v>
      </c>
      <c r="C4302" s="4" t="s">
        <v>33</v>
      </c>
      <c r="D4302" s="4" t="s">
        <v>30</v>
      </c>
      <c r="E4302" s="4">
        <v>112</v>
      </c>
      <c r="F4302" s="4">
        <v>19.100000000000001</v>
      </c>
      <c r="G4302" s="4">
        <v>8.1999999999999993</v>
      </c>
      <c r="H4302" s="4">
        <v>21702</v>
      </c>
      <c r="I4302" s="4">
        <v>2</v>
      </c>
      <c r="J4302" s="4">
        <v>348</v>
      </c>
      <c r="K4302" s="4">
        <v>0</v>
      </c>
      <c r="L4302" s="4">
        <v>-6</v>
      </c>
      <c r="M4302" s="4">
        <v>3</v>
      </c>
      <c r="N4302" s="4">
        <v>-9.5</v>
      </c>
      <c r="O4302" s="4">
        <f t="shared" si="536"/>
        <v>2</v>
      </c>
      <c r="P4302" s="4">
        <f t="shared" si="537"/>
        <v>2</v>
      </c>
      <c r="Q4302" s="4">
        <f t="shared" si="538"/>
        <v>5</v>
      </c>
      <c r="R4302" s="4">
        <f t="shared" si="539"/>
        <v>9</v>
      </c>
      <c r="S4302" s="4">
        <f t="shared" si="540"/>
        <v>85.3</v>
      </c>
      <c r="T4302" s="4" t="str">
        <f t="shared" si="541"/>
        <v>C - Entwicklungspotenzial</v>
      </c>
      <c r="U4302" s="4">
        <f>ROUND(((E4302-Hilfswerte!$B$20)/Hilfswerte!$B$21)+((F4302-Hilfswerte!$B$22)/Hilfswerte!$B$23)+((G4302-Hilfswerte!$B$24)/Hilfswerte!$B$25)+0.1*INDEX(Hilfswerte!$B$4:$B$15,MATCH(C4302,Hilfswerte!$A$4:$A$15,0)),2)</f>
        <v>-0.48</v>
      </c>
      <c r="V4302" s="4">
        <f>ROUND(SQRT((((E4302-Hilfswerte!$B$20)/Hilfswerte!$B$21)-Hilfswerte!$B$28)^2+(((F4302-Hilfswerte!$B$22)/Hilfswerte!$B$23)-Hilfswerte!$B$29)^2+(((G4302-Hilfswerte!$B$24)/Hilfswerte!$B$25)-Hilfswerte!$B$30)^2),3)</f>
        <v>0.63</v>
      </c>
      <c r="W4302" s="4">
        <f>ROUND(E4302*Hilfswerte!$B$31,0)</f>
        <v>23021</v>
      </c>
      <c r="X4302" s="4">
        <f t="shared" si="542"/>
        <v>1319</v>
      </c>
      <c r="Y4302" s="4" t="str">
        <f>IF(T4302="A - Top-Kunde","bereits Top-Kunde",IF(AND(V4302&lt;=Hilfswerte!$B$34,H4302&lt;0.5*W4302),"Hoch",IF(AND(V4302&lt;=Hilfswerte!$B$35,H4302&lt;0.7*W4302),"Mittel","Niedrig")))</f>
        <v>Niedrig</v>
      </c>
      <c r="Z4302" s="4">
        <f t="shared" si="543"/>
        <v>21.2</v>
      </c>
      <c r="AA4302" s="4" t="str">
        <f>IF(J4302&gt;365,"Bereits abgewandert (Segment D)",IF(Z4302&gt;=Hilfswerte!$B$38,"Rot - akut gefaehrdet",IF(Z4302&gt;=Hilfswerte!$B$39,"Gelb - beobachten","Gruen - stabil")))</f>
        <v>Rot - akut gefaehrdet</v>
      </c>
    </row>
    <row r="4303" spans="1:27" ht="15" customHeight="1" x14ac:dyDescent="0.25">
      <c r="A4303" s="4" t="s">
        <v>4650</v>
      </c>
      <c r="B4303" s="4" t="s">
        <v>428</v>
      </c>
      <c r="C4303" s="4" t="s">
        <v>33</v>
      </c>
      <c r="D4303" s="4" t="s">
        <v>30</v>
      </c>
      <c r="E4303" s="4">
        <v>24</v>
      </c>
      <c r="F4303" s="4">
        <v>5.5</v>
      </c>
      <c r="G4303" s="4">
        <v>8.6</v>
      </c>
      <c r="H4303" s="4">
        <v>0</v>
      </c>
      <c r="I4303" s="4">
        <v>0</v>
      </c>
      <c r="J4303" s="4">
        <v>744</v>
      </c>
      <c r="K4303" s="4">
        <v>0</v>
      </c>
      <c r="L4303" s="4">
        <v>37</v>
      </c>
      <c r="M4303" s="4">
        <v>0</v>
      </c>
      <c r="N4303" s="4">
        <v>-36.5</v>
      </c>
      <c r="O4303" s="4">
        <f t="shared" si="536"/>
        <v>1</v>
      </c>
      <c r="P4303" s="4">
        <f t="shared" si="537"/>
        <v>1</v>
      </c>
      <c r="Q4303" s="4">
        <f t="shared" si="538"/>
        <v>1</v>
      </c>
      <c r="R4303" s="4">
        <f t="shared" si="539"/>
        <v>3</v>
      </c>
      <c r="S4303" s="4">
        <f t="shared" si="540"/>
        <v>0.7</v>
      </c>
      <c r="T4303" s="4" t="str">
        <f t="shared" si="541"/>
        <v>D - Abwanderungsrisiko</v>
      </c>
      <c r="U4303" s="4">
        <f>ROUND(((E4303-Hilfswerte!$B$20)/Hilfswerte!$B$21)+((F4303-Hilfswerte!$B$22)/Hilfswerte!$B$23)+((G4303-Hilfswerte!$B$24)/Hilfswerte!$B$25)+0.1*INDEX(Hilfswerte!$B$4:$B$15,MATCH(C4303,Hilfswerte!$A$4:$A$15,0)),2)</f>
        <v>-1.04</v>
      </c>
      <c r="V4303" s="4">
        <f>ROUND(SQRT((((E4303-Hilfswerte!$B$20)/Hilfswerte!$B$21)-Hilfswerte!$B$28)^2+(((F4303-Hilfswerte!$B$22)/Hilfswerte!$B$23)-Hilfswerte!$B$29)^2+(((G4303-Hilfswerte!$B$24)/Hilfswerte!$B$25)-Hilfswerte!$B$30)^2),3)</f>
        <v>0.94</v>
      </c>
      <c r="W4303" s="4">
        <f>ROUND(E4303*Hilfswerte!$B$31,0)</f>
        <v>4933</v>
      </c>
      <c r="X4303" s="4">
        <f t="shared" si="542"/>
        <v>4933</v>
      </c>
      <c r="Y4303" s="4" t="str">
        <f>IF(T4303="A - Top-Kunde","bereits Top-Kunde",IF(AND(V4303&lt;=Hilfswerte!$B$34,H4303&lt;0.5*W4303),"Hoch",IF(AND(V4303&lt;=Hilfswerte!$B$35,H4303&lt;0.7*W4303),"Mittel","Niedrig")))</f>
        <v>Mittel</v>
      </c>
      <c r="Z4303" s="4">
        <f t="shared" si="543"/>
        <v>59.2</v>
      </c>
      <c r="AA4303" s="4" t="str">
        <f>IF(J4303&gt;365,"Bereits abgewandert (Segment D)",IF(Z4303&gt;=Hilfswerte!$B$38,"Rot - akut gefaehrdet",IF(Z4303&gt;=Hilfswerte!$B$39,"Gelb - beobachten","Gruen - stabil")))</f>
        <v>Bereits abgewandert (Segment D)</v>
      </c>
    </row>
    <row r="4304" spans="1:27" ht="15" customHeight="1" x14ac:dyDescent="0.25">
      <c r="A4304" s="4" t="s">
        <v>4651</v>
      </c>
      <c r="B4304" s="4" t="s">
        <v>1098</v>
      </c>
      <c r="C4304" s="4" t="s">
        <v>51</v>
      </c>
      <c r="D4304" s="4" t="s">
        <v>30</v>
      </c>
      <c r="E4304" s="4">
        <v>88</v>
      </c>
      <c r="F4304" s="4">
        <v>20.399999999999999</v>
      </c>
      <c r="G4304" s="4">
        <v>1.5</v>
      </c>
      <c r="H4304" s="4">
        <v>4460</v>
      </c>
      <c r="I4304" s="4">
        <v>3</v>
      </c>
      <c r="J4304" s="4">
        <v>25</v>
      </c>
      <c r="K4304" s="4">
        <v>1</v>
      </c>
      <c r="L4304" s="4">
        <v>14</v>
      </c>
      <c r="M4304" s="4">
        <v>6</v>
      </c>
      <c r="N4304" s="4">
        <v>0.9</v>
      </c>
      <c r="O4304" s="4">
        <f t="shared" si="536"/>
        <v>5</v>
      </c>
      <c r="P4304" s="4">
        <f t="shared" si="537"/>
        <v>3</v>
      </c>
      <c r="Q4304" s="4">
        <f t="shared" si="538"/>
        <v>4</v>
      </c>
      <c r="R4304" s="4">
        <f t="shared" si="539"/>
        <v>12</v>
      </c>
      <c r="S4304" s="4">
        <f t="shared" si="540"/>
        <v>110.3</v>
      </c>
      <c r="T4304" s="4" t="str">
        <f t="shared" si="541"/>
        <v>B - Kernkunde</v>
      </c>
      <c r="U4304" s="4">
        <f>ROUND(((E4304-Hilfswerte!$B$20)/Hilfswerte!$B$21)+((F4304-Hilfswerte!$B$22)/Hilfswerte!$B$23)+((G4304-Hilfswerte!$B$24)/Hilfswerte!$B$25)+0.1*INDEX(Hilfswerte!$B$4:$B$15,MATCH(C4304,Hilfswerte!$A$4:$A$15,0)),2)</f>
        <v>-1.31</v>
      </c>
      <c r="V4304" s="4">
        <f>ROUND(SQRT((((E4304-Hilfswerte!$B$20)/Hilfswerte!$B$21)-Hilfswerte!$B$28)^2+(((F4304-Hilfswerte!$B$22)/Hilfswerte!$B$23)-Hilfswerte!$B$29)^2+(((G4304-Hilfswerte!$B$24)/Hilfswerte!$B$25)-Hilfswerte!$B$30)^2),3)</f>
        <v>1.609</v>
      </c>
      <c r="W4304" s="4">
        <f>ROUND(E4304*Hilfswerte!$B$31,0)</f>
        <v>18088</v>
      </c>
      <c r="X4304" s="4">
        <f t="shared" si="542"/>
        <v>13628</v>
      </c>
      <c r="Y4304" s="4" t="str">
        <f>IF(T4304="A - Top-Kunde","bereits Top-Kunde",IF(AND(V4304&lt;=Hilfswerte!$B$34,H4304&lt;0.5*W4304),"Hoch",IF(AND(V4304&lt;=Hilfswerte!$B$35,H4304&lt;0.7*W4304),"Mittel","Niedrig")))</f>
        <v>Niedrig</v>
      </c>
      <c r="Z4304" s="4">
        <f t="shared" si="543"/>
        <v>7.1</v>
      </c>
      <c r="AA4304" s="4" t="str">
        <f>IF(J4304&gt;365,"Bereits abgewandert (Segment D)",IF(Z4304&gt;=Hilfswerte!$B$38,"Rot - akut gefaehrdet",IF(Z4304&gt;=Hilfswerte!$B$39,"Gelb - beobachten","Gruen - stabil")))</f>
        <v>Gruen - stabil</v>
      </c>
    </row>
    <row r="4305" spans="1:27" ht="15" customHeight="1" x14ac:dyDescent="0.25">
      <c r="A4305" s="4" t="s">
        <v>4652</v>
      </c>
      <c r="B4305" s="4" t="s">
        <v>32</v>
      </c>
      <c r="C4305" s="4" t="s">
        <v>51</v>
      </c>
      <c r="D4305" s="4" t="s">
        <v>56</v>
      </c>
      <c r="E4305" s="4">
        <v>24</v>
      </c>
      <c r="F4305" s="4">
        <v>6.8</v>
      </c>
      <c r="G4305" s="4">
        <v>0.4</v>
      </c>
      <c r="H4305" s="4">
        <v>928</v>
      </c>
      <c r="I4305" s="4">
        <v>2</v>
      </c>
      <c r="J4305" s="4">
        <v>16</v>
      </c>
      <c r="K4305" s="4">
        <v>0</v>
      </c>
      <c r="L4305" s="4">
        <v>19</v>
      </c>
      <c r="M4305" s="4">
        <v>4</v>
      </c>
      <c r="N4305" s="4">
        <v>8.5</v>
      </c>
      <c r="O4305" s="4">
        <f t="shared" si="536"/>
        <v>5</v>
      </c>
      <c r="P4305" s="4">
        <f t="shared" si="537"/>
        <v>2</v>
      </c>
      <c r="Q4305" s="4">
        <f t="shared" si="538"/>
        <v>2</v>
      </c>
      <c r="R4305" s="4">
        <f t="shared" si="539"/>
        <v>9</v>
      </c>
      <c r="S4305" s="4">
        <f t="shared" si="540"/>
        <v>88.6</v>
      </c>
      <c r="T4305" s="4" t="str">
        <f t="shared" si="541"/>
        <v>C - Entwicklungspotenzial</v>
      </c>
      <c r="U4305" s="4">
        <f>ROUND(((E4305-Hilfswerte!$B$20)/Hilfswerte!$B$21)+((F4305-Hilfswerte!$B$22)/Hilfswerte!$B$23)+((G4305-Hilfswerte!$B$24)/Hilfswerte!$B$25)+0.1*INDEX(Hilfswerte!$B$4:$B$15,MATCH(C4305,Hilfswerte!$A$4:$A$15,0)),2)</f>
        <v>-2</v>
      </c>
      <c r="V4305" s="4">
        <f>ROUND(SQRT((((E4305-Hilfswerte!$B$20)/Hilfswerte!$B$21)-Hilfswerte!$B$28)^2+(((F4305-Hilfswerte!$B$22)/Hilfswerte!$B$23)-Hilfswerte!$B$29)^2+(((G4305-Hilfswerte!$B$24)/Hilfswerte!$B$25)-Hilfswerte!$B$30)^2),3)</f>
        <v>1.9059999999999999</v>
      </c>
      <c r="W4305" s="4">
        <f>ROUND(E4305*Hilfswerte!$B$31,0)</f>
        <v>4933</v>
      </c>
      <c r="X4305" s="4">
        <f t="shared" si="542"/>
        <v>4005</v>
      </c>
      <c r="Y4305" s="4" t="str">
        <f>IF(T4305="A - Top-Kunde","bereits Top-Kunde",IF(AND(V4305&lt;=Hilfswerte!$B$34,H4305&lt;0.5*W4305),"Hoch",IF(AND(V4305&lt;=Hilfswerte!$B$35,H4305&lt;0.7*W4305),"Mittel","Niedrig")))</f>
        <v>Niedrig</v>
      </c>
      <c r="Z4305" s="4">
        <f t="shared" si="543"/>
        <v>4.5999999999999996</v>
      </c>
      <c r="AA4305" s="4" t="str">
        <f>IF(J4305&gt;365,"Bereits abgewandert (Segment D)",IF(Z4305&gt;=Hilfswerte!$B$38,"Rot - akut gefaehrdet",IF(Z4305&gt;=Hilfswerte!$B$39,"Gelb - beobachten","Gruen - stabil")))</f>
        <v>Gruen - stabil</v>
      </c>
    </row>
    <row r="4306" spans="1:27" ht="15" customHeight="1" x14ac:dyDescent="0.25">
      <c r="A4306" s="4" t="s">
        <v>4653</v>
      </c>
      <c r="B4306" s="4" t="s">
        <v>474</v>
      </c>
      <c r="C4306" s="4" t="s">
        <v>33</v>
      </c>
      <c r="D4306" s="4" t="s">
        <v>30</v>
      </c>
      <c r="E4306" s="4">
        <v>8</v>
      </c>
      <c r="F4306" s="4">
        <v>1.4</v>
      </c>
      <c r="G4306" s="4">
        <v>2.2999999999999998</v>
      </c>
      <c r="H4306" s="4">
        <v>0</v>
      </c>
      <c r="I4306" s="4">
        <v>0</v>
      </c>
      <c r="J4306" s="4">
        <v>506</v>
      </c>
      <c r="K4306" s="4">
        <v>0</v>
      </c>
      <c r="L4306" s="4">
        <v>2</v>
      </c>
      <c r="M4306" s="4">
        <v>0</v>
      </c>
      <c r="N4306" s="4">
        <v>-27.8</v>
      </c>
      <c r="O4306" s="4">
        <f t="shared" si="536"/>
        <v>1</v>
      </c>
      <c r="P4306" s="4">
        <f t="shared" si="537"/>
        <v>1</v>
      </c>
      <c r="Q4306" s="4">
        <f t="shared" si="538"/>
        <v>1</v>
      </c>
      <c r="R4306" s="4">
        <f t="shared" si="539"/>
        <v>3</v>
      </c>
      <c r="S4306" s="4">
        <f t="shared" si="540"/>
        <v>15.5</v>
      </c>
      <c r="T4306" s="4" t="str">
        <f t="shared" si="541"/>
        <v>D - Abwanderungsrisiko</v>
      </c>
      <c r="U4306" s="4">
        <f>ROUND(((E4306-Hilfswerte!$B$20)/Hilfswerte!$B$21)+((F4306-Hilfswerte!$B$22)/Hilfswerte!$B$23)+((G4306-Hilfswerte!$B$24)/Hilfswerte!$B$25)+0.1*INDEX(Hilfswerte!$B$4:$B$15,MATCH(C4306,Hilfswerte!$A$4:$A$15,0)),2)</f>
        <v>-2.19</v>
      </c>
      <c r="V4306" s="4">
        <f>ROUND(SQRT((((E4306-Hilfswerte!$B$20)/Hilfswerte!$B$21)-Hilfswerte!$B$28)^2+(((F4306-Hilfswerte!$B$22)/Hilfswerte!$B$23)-Hilfswerte!$B$29)^2+(((G4306-Hilfswerte!$B$24)/Hilfswerte!$B$25)-Hilfswerte!$B$30)^2),3)</f>
        <v>1.7010000000000001</v>
      </c>
      <c r="W4306" s="4">
        <f>ROUND(E4306*Hilfswerte!$B$31,0)</f>
        <v>1644</v>
      </c>
      <c r="X4306" s="4">
        <f t="shared" si="542"/>
        <v>1644</v>
      </c>
      <c r="Y4306" s="4" t="str">
        <f>IF(T4306="A - Top-Kunde","bereits Top-Kunde",IF(AND(V4306&lt;=Hilfswerte!$B$34,H4306&lt;0.5*W4306),"Hoch",IF(AND(V4306&lt;=Hilfswerte!$B$35,H4306&lt;0.7*W4306),"Mittel","Niedrig")))</f>
        <v>Niedrig</v>
      </c>
      <c r="Z4306" s="4">
        <f t="shared" si="543"/>
        <v>36.799999999999997</v>
      </c>
      <c r="AA4306" s="4" t="str">
        <f>IF(J4306&gt;365,"Bereits abgewandert (Segment D)",IF(Z4306&gt;=Hilfswerte!$B$38,"Rot - akut gefaehrdet",IF(Z4306&gt;=Hilfswerte!$B$39,"Gelb - beobachten","Gruen - stabil")))</f>
        <v>Bereits abgewandert (Segment D)</v>
      </c>
    </row>
    <row r="4307" spans="1:27" ht="15" customHeight="1" x14ac:dyDescent="0.25">
      <c r="A4307" s="4" t="s">
        <v>4654</v>
      </c>
      <c r="B4307" s="4" t="s">
        <v>73</v>
      </c>
      <c r="C4307" s="4" t="s">
        <v>74</v>
      </c>
      <c r="D4307" s="4" t="s">
        <v>56</v>
      </c>
      <c r="E4307" s="4">
        <v>24</v>
      </c>
      <c r="F4307" s="4">
        <v>5.4</v>
      </c>
      <c r="G4307" s="4">
        <v>20</v>
      </c>
      <c r="H4307" s="4">
        <v>0</v>
      </c>
      <c r="I4307" s="4">
        <v>0</v>
      </c>
      <c r="J4307" s="4">
        <v>650</v>
      </c>
      <c r="K4307" s="4">
        <v>0</v>
      </c>
      <c r="L4307" s="4">
        <v>-5</v>
      </c>
      <c r="M4307" s="4">
        <v>0</v>
      </c>
      <c r="N4307" s="4">
        <v>-33.1</v>
      </c>
      <c r="O4307" s="4">
        <f t="shared" si="536"/>
        <v>1</v>
      </c>
      <c r="P4307" s="4">
        <f t="shared" si="537"/>
        <v>1</v>
      </c>
      <c r="Q4307" s="4">
        <f t="shared" si="538"/>
        <v>1</v>
      </c>
      <c r="R4307" s="4">
        <f t="shared" si="539"/>
        <v>3</v>
      </c>
      <c r="S4307" s="4">
        <f t="shared" si="540"/>
        <v>13.5</v>
      </c>
      <c r="T4307" s="4" t="str">
        <f t="shared" si="541"/>
        <v>D - Abwanderungsrisiko</v>
      </c>
      <c r="U4307" s="4">
        <f>ROUND(((E4307-Hilfswerte!$B$20)/Hilfswerte!$B$21)+((F4307-Hilfswerte!$B$22)/Hilfswerte!$B$23)+((G4307-Hilfswerte!$B$24)/Hilfswerte!$B$25)+0.1*INDEX(Hilfswerte!$B$4:$B$15,MATCH(C4307,Hilfswerte!$A$4:$A$15,0)),2)</f>
        <v>0.71</v>
      </c>
      <c r="V4307" s="4">
        <f>ROUND(SQRT((((E4307-Hilfswerte!$B$20)/Hilfswerte!$B$21)-Hilfswerte!$B$28)^2+(((F4307-Hilfswerte!$B$22)/Hilfswerte!$B$23)-Hilfswerte!$B$29)^2+(((G4307-Hilfswerte!$B$24)/Hilfswerte!$B$25)-Hilfswerte!$B$30)^2),3)</f>
        <v>1.631</v>
      </c>
      <c r="W4307" s="4">
        <f>ROUND(E4307*Hilfswerte!$B$31,0)</f>
        <v>4933</v>
      </c>
      <c r="X4307" s="4">
        <f t="shared" si="542"/>
        <v>4933</v>
      </c>
      <c r="Y4307" s="4" t="str">
        <f>IF(T4307="A - Top-Kunde","bereits Top-Kunde",IF(AND(V4307&lt;=Hilfswerte!$B$34,H4307&lt;0.5*W4307),"Hoch",IF(AND(V4307&lt;=Hilfswerte!$B$35,H4307&lt;0.7*W4307),"Mittel","Niedrig")))</f>
        <v>Niedrig</v>
      </c>
      <c r="Z4307" s="4">
        <f t="shared" si="543"/>
        <v>45.7</v>
      </c>
      <c r="AA4307" s="4" t="str">
        <f>IF(J4307&gt;365,"Bereits abgewandert (Segment D)",IF(Z4307&gt;=Hilfswerte!$B$38,"Rot - akut gefaehrdet",IF(Z4307&gt;=Hilfswerte!$B$39,"Gelb - beobachten","Gruen - stabil")))</f>
        <v>Bereits abgewandert (Segment D)</v>
      </c>
    </row>
    <row r="4308" spans="1:27" ht="15" customHeight="1" x14ac:dyDescent="0.25">
      <c r="A4308" s="4" t="s">
        <v>4655</v>
      </c>
      <c r="B4308" s="4" t="s">
        <v>900</v>
      </c>
      <c r="C4308" s="4" t="s">
        <v>51</v>
      </c>
      <c r="D4308" s="4" t="s">
        <v>30</v>
      </c>
      <c r="E4308" s="4">
        <v>355</v>
      </c>
      <c r="F4308" s="4">
        <v>54.7</v>
      </c>
      <c r="G4308" s="4">
        <v>17.8</v>
      </c>
      <c r="H4308" s="4">
        <v>12931</v>
      </c>
      <c r="I4308" s="4">
        <v>1</v>
      </c>
      <c r="J4308" s="4">
        <v>178</v>
      </c>
      <c r="K4308" s="4">
        <v>1</v>
      </c>
      <c r="L4308" s="4">
        <v>18</v>
      </c>
      <c r="M4308" s="4">
        <v>5</v>
      </c>
      <c r="N4308" s="4">
        <v>-19.5</v>
      </c>
      <c r="O4308" s="4">
        <f t="shared" si="536"/>
        <v>3</v>
      </c>
      <c r="P4308" s="4">
        <f t="shared" si="537"/>
        <v>1</v>
      </c>
      <c r="Q4308" s="4">
        <f t="shared" si="538"/>
        <v>5</v>
      </c>
      <c r="R4308" s="4">
        <f t="shared" si="539"/>
        <v>9</v>
      </c>
      <c r="S4308" s="4">
        <f t="shared" si="540"/>
        <v>68.900000000000006</v>
      </c>
      <c r="T4308" s="4" t="str">
        <f t="shared" si="541"/>
        <v>C - Entwicklungspotenzial</v>
      </c>
      <c r="U4308" s="4">
        <f>ROUND(((E4308-Hilfswerte!$B$20)/Hilfswerte!$B$21)+((F4308-Hilfswerte!$B$22)/Hilfswerte!$B$23)+((G4308-Hilfswerte!$B$24)/Hilfswerte!$B$25)+0.1*INDEX(Hilfswerte!$B$4:$B$15,MATCH(C4308,Hilfswerte!$A$4:$A$15,0)),2)</f>
        <v>3.04</v>
      </c>
      <c r="V4308" s="4">
        <f>ROUND(SQRT((((E4308-Hilfswerte!$B$20)/Hilfswerte!$B$21)-Hilfswerte!$B$28)^2+(((F4308-Hilfswerte!$B$22)/Hilfswerte!$B$23)-Hilfswerte!$B$29)^2+(((G4308-Hilfswerte!$B$24)/Hilfswerte!$B$25)-Hilfswerte!$B$30)^2),3)</f>
        <v>1.3540000000000001</v>
      </c>
      <c r="W4308" s="4">
        <f>ROUND(E4308*Hilfswerte!$B$31,0)</f>
        <v>72969</v>
      </c>
      <c r="X4308" s="4">
        <f t="shared" si="542"/>
        <v>60038</v>
      </c>
      <c r="Y4308" s="4" t="str">
        <f>IF(T4308="A - Top-Kunde","bereits Top-Kunde",IF(AND(V4308&lt;=Hilfswerte!$B$34,H4308&lt;0.5*W4308),"Hoch",IF(AND(V4308&lt;=Hilfswerte!$B$35,H4308&lt;0.7*W4308),"Mittel","Niedrig")))</f>
        <v>Niedrig</v>
      </c>
      <c r="Z4308" s="4">
        <f t="shared" si="543"/>
        <v>23.3</v>
      </c>
      <c r="AA4308" s="4" t="str">
        <f>IF(J4308&gt;365,"Bereits abgewandert (Segment D)",IF(Z4308&gt;=Hilfswerte!$B$38,"Rot - akut gefaehrdet",IF(Z4308&gt;=Hilfswerte!$B$39,"Gelb - beobachten","Gruen - stabil")))</f>
        <v>Rot - akut gefaehrdet</v>
      </c>
    </row>
    <row r="4309" spans="1:27" ht="15" customHeight="1" x14ac:dyDescent="0.25">
      <c r="A4309" s="4" t="s">
        <v>4656</v>
      </c>
      <c r="B4309" s="4" t="s">
        <v>112</v>
      </c>
      <c r="C4309" s="4" t="s">
        <v>89</v>
      </c>
      <c r="D4309" s="4" t="s">
        <v>30</v>
      </c>
      <c r="E4309" s="4">
        <v>49</v>
      </c>
      <c r="F4309" s="4">
        <v>10.8</v>
      </c>
      <c r="G4309" s="4">
        <v>23.1</v>
      </c>
      <c r="H4309" s="4">
        <v>2787</v>
      </c>
      <c r="I4309" s="4">
        <v>1</v>
      </c>
      <c r="J4309" s="4">
        <v>269</v>
      </c>
      <c r="K4309" s="4">
        <v>0</v>
      </c>
      <c r="L4309" s="4">
        <v>3</v>
      </c>
      <c r="M4309" s="4">
        <v>1</v>
      </c>
      <c r="N4309" s="4">
        <v>8.1999999999999993</v>
      </c>
      <c r="O4309" s="4">
        <f t="shared" si="536"/>
        <v>2</v>
      </c>
      <c r="P4309" s="4">
        <f t="shared" si="537"/>
        <v>1</v>
      </c>
      <c r="Q4309" s="4">
        <f t="shared" si="538"/>
        <v>4</v>
      </c>
      <c r="R4309" s="4">
        <f t="shared" si="539"/>
        <v>7</v>
      </c>
      <c r="S4309" s="4">
        <f t="shared" si="540"/>
        <v>73.2</v>
      </c>
      <c r="T4309" s="4" t="str">
        <f t="shared" si="541"/>
        <v>C - Entwicklungspotenzial</v>
      </c>
      <c r="U4309" s="4">
        <f>ROUND(((E4309-Hilfswerte!$B$20)/Hilfswerte!$B$21)+((F4309-Hilfswerte!$B$22)/Hilfswerte!$B$23)+((G4309-Hilfswerte!$B$24)/Hilfswerte!$B$25)+0.1*INDEX(Hilfswerte!$B$4:$B$15,MATCH(C4309,Hilfswerte!$A$4:$A$15,0)),2)</f>
        <v>1.73</v>
      </c>
      <c r="V4309" s="4">
        <f>ROUND(SQRT((((E4309-Hilfswerte!$B$20)/Hilfswerte!$B$21)-Hilfswerte!$B$28)^2+(((F4309-Hilfswerte!$B$22)/Hilfswerte!$B$23)-Hilfswerte!$B$29)^2+(((G4309-Hilfswerte!$B$24)/Hilfswerte!$B$25)-Hilfswerte!$B$30)^2),3)</f>
        <v>2.0139999999999998</v>
      </c>
      <c r="W4309" s="4">
        <f>ROUND(E4309*Hilfswerte!$B$31,0)</f>
        <v>10072</v>
      </c>
      <c r="X4309" s="4">
        <f t="shared" si="542"/>
        <v>7285</v>
      </c>
      <c r="Y4309" s="4" t="str">
        <f>IF(T4309="A - Top-Kunde","bereits Top-Kunde",IF(AND(V4309&lt;=Hilfswerte!$B$34,H4309&lt;0.5*W4309),"Hoch",IF(AND(V4309&lt;=Hilfswerte!$B$35,H4309&lt;0.7*W4309),"Mittel","Niedrig")))</f>
        <v>Niedrig</v>
      </c>
      <c r="Z4309" s="4">
        <f t="shared" si="543"/>
        <v>14.1</v>
      </c>
      <c r="AA4309" s="4" t="str">
        <f>IF(J4309&gt;365,"Bereits abgewandert (Segment D)",IF(Z4309&gt;=Hilfswerte!$B$38,"Rot - akut gefaehrdet",IF(Z4309&gt;=Hilfswerte!$B$39,"Gelb - beobachten","Gruen - stabil")))</f>
        <v>Gelb - beobachten</v>
      </c>
    </row>
    <row r="4310" spans="1:27" ht="15" customHeight="1" x14ac:dyDescent="0.25">
      <c r="A4310" s="4" t="s">
        <v>4657</v>
      </c>
      <c r="B4310" s="4" t="s">
        <v>462</v>
      </c>
      <c r="C4310" s="4" t="s">
        <v>84</v>
      </c>
      <c r="D4310" s="4" t="s">
        <v>30</v>
      </c>
      <c r="E4310" s="4">
        <v>280</v>
      </c>
      <c r="F4310" s="4">
        <v>54.1</v>
      </c>
      <c r="G4310" s="4">
        <v>14.9</v>
      </c>
      <c r="H4310" s="4">
        <v>7865</v>
      </c>
      <c r="I4310" s="4">
        <v>2</v>
      </c>
      <c r="J4310" s="4">
        <v>130</v>
      </c>
      <c r="K4310" s="4">
        <v>0</v>
      </c>
      <c r="L4310" s="4">
        <v>7</v>
      </c>
      <c r="M4310" s="4">
        <v>5</v>
      </c>
      <c r="N4310" s="4">
        <v>9.8000000000000007</v>
      </c>
      <c r="O4310" s="4">
        <f t="shared" si="536"/>
        <v>3</v>
      </c>
      <c r="P4310" s="4">
        <f t="shared" si="537"/>
        <v>2</v>
      </c>
      <c r="Q4310" s="4">
        <f t="shared" si="538"/>
        <v>5</v>
      </c>
      <c r="R4310" s="4">
        <f t="shared" si="539"/>
        <v>10</v>
      </c>
      <c r="S4310" s="4">
        <f t="shared" si="540"/>
        <v>102.8</v>
      </c>
      <c r="T4310" s="4" t="str">
        <f t="shared" si="541"/>
        <v>C - Entwicklungspotenzial</v>
      </c>
      <c r="U4310" s="4">
        <f>ROUND(((E4310-Hilfswerte!$B$20)/Hilfswerte!$B$21)+((F4310-Hilfswerte!$B$22)/Hilfswerte!$B$23)+((G4310-Hilfswerte!$B$24)/Hilfswerte!$B$25)+0.1*INDEX(Hilfswerte!$B$4:$B$15,MATCH(C4310,Hilfswerte!$A$4:$A$15,0)),2)</f>
        <v>1.9</v>
      </c>
      <c r="V4310" s="4">
        <f>ROUND(SQRT((((E4310-Hilfswerte!$B$20)/Hilfswerte!$B$21)-Hilfswerte!$B$28)^2+(((F4310-Hilfswerte!$B$22)/Hilfswerte!$B$23)-Hilfswerte!$B$29)^2+(((G4310-Hilfswerte!$B$24)/Hilfswerte!$B$25)-Hilfswerte!$B$30)^2),3)</f>
        <v>0.81499999999999995</v>
      </c>
      <c r="W4310" s="4">
        <f>ROUND(E4310*Hilfswerte!$B$31,0)</f>
        <v>57553</v>
      </c>
      <c r="X4310" s="4">
        <f t="shared" si="542"/>
        <v>49688</v>
      </c>
      <c r="Y4310" s="4" t="str">
        <f>IF(T4310="A - Top-Kunde","bereits Top-Kunde",IF(AND(V4310&lt;=Hilfswerte!$B$34,H4310&lt;0.5*W4310),"Hoch",IF(AND(V4310&lt;=Hilfswerte!$B$35,H4310&lt;0.7*W4310),"Mittel","Niedrig")))</f>
        <v>Hoch</v>
      </c>
      <c r="Z4310" s="4">
        <f t="shared" si="543"/>
        <v>7.9</v>
      </c>
      <c r="AA4310" s="4" t="str">
        <f>IF(J4310&gt;365,"Bereits abgewandert (Segment D)",IF(Z4310&gt;=Hilfswerte!$B$38,"Rot - akut gefaehrdet",IF(Z4310&gt;=Hilfswerte!$B$39,"Gelb - beobachten","Gruen - stabil")))</f>
        <v>Gruen - stabil</v>
      </c>
    </row>
    <row r="4311" spans="1:27" ht="15" customHeight="1" x14ac:dyDescent="0.25">
      <c r="A4311" s="4" t="s">
        <v>4658</v>
      </c>
      <c r="B4311" s="4" t="s">
        <v>520</v>
      </c>
      <c r="C4311" s="4" t="s">
        <v>65</v>
      </c>
      <c r="D4311" s="4" t="s">
        <v>30</v>
      </c>
      <c r="E4311" s="4">
        <v>163</v>
      </c>
      <c r="F4311" s="4">
        <v>34.4</v>
      </c>
      <c r="G4311" s="4">
        <v>11.1</v>
      </c>
      <c r="H4311" s="4">
        <v>9932</v>
      </c>
      <c r="I4311" s="4">
        <v>2</v>
      </c>
      <c r="J4311" s="4">
        <v>18</v>
      </c>
      <c r="K4311" s="4">
        <v>0</v>
      </c>
      <c r="L4311" s="4">
        <v>43</v>
      </c>
      <c r="M4311" s="4">
        <v>1</v>
      </c>
      <c r="N4311" s="4">
        <v>-36.200000000000003</v>
      </c>
      <c r="O4311" s="4">
        <f t="shared" si="536"/>
        <v>5</v>
      </c>
      <c r="P4311" s="4">
        <f t="shared" si="537"/>
        <v>2</v>
      </c>
      <c r="Q4311" s="4">
        <f t="shared" si="538"/>
        <v>5</v>
      </c>
      <c r="R4311" s="4">
        <f t="shared" si="539"/>
        <v>12</v>
      </c>
      <c r="S4311" s="4">
        <f t="shared" si="540"/>
        <v>89</v>
      </c>
      <c r="T4311" s="4" t="str">
        <f t="shared" si="541"/>
        <v>C - Entwicklungspotenzial</v>
      </c>
      <c r="U4311" s="4">
        <f>ROUND(((E4311-Hilfswerte!$B$20)/Hilfswerte!$B$21)+((F4311-Hilfswerte!$B$22)/Hilfswerte!$B$23)+((G4311-Hilfswerte!$B$24)/Hilfswerte!$B$25)+0.1*INDEX(Hilfswerte!$B$4:$B$15,MATCH(C4311,Hilfswerte!$A$4:$A$15,0)),2)</f>
        <v>0.39</v>
      </c>
      <c r="V4311" s="4">
        <f>ROUND(SQRT((((E4311-Hilfswerte!$B$20)/Hilfswerte!$B$21)-Hilfswerte!$B$28)^2+(((F4311-Hilfswerte!$B$22)/Hilfswerte!$B$23)-Hilfswerte!$B$29)^2+(((G4311-Hilfswerte!$B$24)/Hilfswerte!$B$25)-Hilfswerte!$B$30)^2),3)</f>
        <v>6.4000000000000001E-2</v>
      </c>
      <c r="W4311" s="4">
        <f>ROUND(E4311*Hilfswerte!$B$31,0)</f>
        <v>33504</v>
      </c>
      <c r="X4311" s="4">
        <f t="shared" si="542"/>
        <v>23572</v>
      </c>
      <c r="Y4311" s="4" t="str">
        <f>IF(T4311="A - Top-Kunde","bereits Top-Kunde",IF(AND(V4311&lt;=Hilfswerte!$B$34,H4311&lt;0.5*W4311),"Hoch",IF(AND(V4311&lt;=Hilfswerte!$B$35,H4311&lt;0.7*W4311),"Mittel","Niedrig")))</f>
        <v>Hoch</v>
      </c>
      <c r="Z4311" s="4">
        <f t="shared" si="543"/>
        <v>24</v>
      </c>
      <c r="AA4311" s="4" t="str">
        <f>IF(J4311&gt;365,"Bereits abgewandert (Segment D)",IF(Z4311&gt;=Hilfswerte!$B$38,"Rot - akut gefaehrdet",IF(Z4311&gt;=Hilfswerte!$B$39,"Gelb - beobachten","Gruen - stabil")))</f>
        <v>Rot - akut gefaehrdet</v>
      </c>
    </row>
    <row r="4312" spans="1:27" ht="15" customHeight="1" x14ac:dyDescent="0.25">
      <c r="A4312" s="4" t="s">
        <v>4659</v>
      </c>
      <c r="B4312" s="4" t="s">
        <v>582</v>
      </c>
      <c r="C4312" s="4" t="s">
        <v>51</v>
      </c>
      <c r="D4312" s="4" t="s">
        <v>30</v>
      </c>
      <c r="E4312" s="4">
        <v>167</v>
      </c>
      <c r="F4312" s="4">
        <v>37.1</v>
      </c>
      <c r="G4312" s="4">
        <v>15.2</v>
      </c>
      <c r="H4312" s="4">
        <v>1778</v>
      </c>
      <c r="I4312" s="4">
        <v>2</v>
      </c>
      <c r="J4312" s="4">
        <v>148</v>
      </c>
      <c r="K4312" s="4">
        <v>0</v>
      </c>
      <c r="L4312" s="4">
        <v>13</v>
      </c>
      <c r="M4312" s="4">
        <v>1</v>
      </c>
      <c r="N4312" s="4">
        <v>13.9</v>
      </c>
      <c r="O4312" s="4">
        <f t="shared" si="536"/>
        <v>3</v>
      </c>
      <c r="P4312" s="4">
        <f t="shared" si="537"/>
        <v>2</v>
      </c>
      <c r="Q4312" s="4">
        <f t="shared" si="538"/>
        <v>3</v>
      </c>
      <c r="R4312" s="4">
        <f t="shared" si="539"/>
        <v>8</v>
      </c>
      <c r="S4312" s="4">
        <f t="shared" si="540"/>
        <v>83.1</v>
      </c>
      <c r="T4312" s="4" t="str">
        <f t="shared" si="541"/>
        <v>C - Entwicklungspotenzial</v>
      </c>
      <c r="U4312" s="4">
        <f>ROUND(((E4312-Hilfswerte!$B$20)/Hilfswerte!$B$21)+((F4312-Hilfswerte!$B$22)/Hilfswerte!$B$23)+((G4312-Hilfswerte!$B$24)/Hilfswerte!$B$25)+0.1*INDEX(Hilfswerte!$B$4:$B$15,MATCH(C4312,Hilfswerte!$A$4:$A$15,0)),2)</f>
        <v>1.51</v>
      </c>
      <c r="V4312" s="4">
        <f>ROUND(SQRT((((E4312-Hilfswerte!$B$20)/Hilfswerte!$B$21)-Hilfswerte!$B$28)^2+(((F4312-Hilfswerte!$B$22)/Hilfswerte!$B$23)-Hilfswerte!$B$29)^2+(((G4312-Hilfswerte!$B$24)/Hilfswerte!$B$25)-Hilfswerte!$B$30)^2),3)</f>
        <v>0.63400000000000001</v>
      </c>
      <c r="W4312" s="4">
        <f>ROUND(E4312*Hilfswerte!$B$31,0)</f>
        <v>34326</v>
      </c>
      <c r="X4312" s="4">
        <f t="shared" si="542"/>
        <v>32548</v>
      </c>
      <c r="Y4312" s="4" t="str">
        <f>IF(T4312="A - Top-Kunde","bereits Top-Kunde",IF(AND(V4312&lt;=Hilfswerte!$B$34,H4312&lt;0.5*W4312),"Hoch",IF(AND(V4312&lt;=Hilfswerte!$B$35,H4312&lt;0.7*W4312),"Mittel","Niedrig")))</f>
        <v>Hoch</v>
      </c>
      <c r="Z4312" s="4">
        <f t="shared" si="543"/>
        <v>10</v>
      </c>
      <c r="AA4312" s="4" t="str">
        <f>IF(J4312&gt;365,"Bereits abgewandert (Segment D)",IF(Z4312&gt;=Hilfswerte!$B$38,"Rot - akut gefaehrdet",IF(Z4312&gt;=Hilfswerte!$B$39,"Gelb - beobachten","Gruen - stabil")))</f>
        <v>Gruen - stabil</v>
      </c>
    </row>
    <row r="4313" spans="1:27" ht="15" customHeight="1" x14ac:dyDescent="0.25">
      <c r="A4313" s="4" t="s">
        <v>4660</v>
      </c>
      <c r="B4313" s="4" t="s">
        <v>369</v>
      </c>
      <c r="C4313" s="4" t="s">
        <v>84</v>
      </c>
      <c r="D4313" s="4" t="s">
        <v>30</v>
      </c>
      <c r="E4313" s="4">
        <v>94</v>
      </c>
      <c r="F4313" s="4">
        <v>18.8</v>
      </c>
      <c r="G4313" s="4">
        <v>11.5</v>
      </c>
      <c r="H4313" s="4">
        <v>6446</v>
      </c>
      <c r="I4313" s="4">
        <v>3</v>
      </c>
      <c r="J4313" s="4">
        <v>16</v>
      </c>
      <c r="K4313" s="4">
        <v>1</v>
      </c>
      <c r="L4313" s="4">
        <v>4</v>
      </c>
      <c r="M4313" s="4">
        <v>1</v>
      </c>
      <c r="N4313" s="4">
        <v>23.1</v>
      </c>
      <c r="O4313" s="4">
        <f t="shared" si="536"/>
        <v>5</v>
      </c>
      <c r="P4313" s="4">
        <f t="shared" si="537"/>
        <v>3</v>
      </c>
      <c r="Q4313" s="4">
        <f t="shared" si="538"/>
        <v>4</v>
      </c>
      <c r="R4313" s="4">
        <f t="shared" si="539"/>
        <v>12</v>
      </c>
      <c r="S4313" s="4">
        <f t="shared" si="540"/>
        <v>124.4</v>
      </c>
      <c r="T4313" s="4" t="str">
        <f t="shared" si="541"/>
        <v>B - Kernkunde</v>
      </c>
      <c r="U4313" s="4">
        <f>ROUND(((E4313-Hilfswerte!$B$20)/Hilfswerte!$B$21)+((F4313-Hilfswerte!$B$22)/Hilfswerte!$B$23)+((G4313-Hilfswerte!$B$24)/Hilfswerte!$B$25)+0.1*INDEX(Hilfswerte!$B$4:$B$15,MATCH(C4313,Hilfswerte!$A$4:$A$15,0)),2)</f>
        <v>-7.0000000000000007E-2</v>
      </c>
      <c r="V4313" s="4">
        <f>ROUND(SQRT((((E4313-Hilfswerte!$B$20)/Hilfswerte!$B$21)-Hilfswerte!$B$28)^2+(((F4313-Hilfswerte!$B$22)/Hilfswerte!$B$23)-Hilfswerte!$B$29)^2+(((G4313-Hilfswerte!$B$24)/Hilfswerte!$B$25)-Hilfswerte!$B$30)^2),3)</f>
        <v>0.46500000000000002</v>
      </c>
      <c r="W4313" s="4">
        <f>ROUND(E4313*Hilfswerte!$B$31,0)</f>
        <v>19321</v>
      </c>
      <c r="X4313" s="4">
        <f t="shared" si="542"/>
        <v>12875</v>
      </c>
      <c r="Y4313" s="4" t="str">
        <f>IF(T4313="A - Top-Kunde","bereits Top-Kunde",IF(AND(V4313&lt;=Hilfswerte!$B$34,H4313&lt;0.5*W4313),"Hoch",IF(AND(V4313&lt;=Hilfswerte!$B$35,H4313&lt;0.7*W4313),"Mittel","Niedrig")))</f>
        <v>Hoch</v>
      </c>
      <c r="Z4313" s="4">
        <f t="shared" si="543"/>
        <v>4.5999999999999996</v>
      </c>
      <c r="AA4313" s="4" t="str">
        <f>IF(J4313&gt;365,"Bereits abgewandert (Segment D)",IF(Z4313&gt;=Hilfswerte!$B$38,"Rot - akut gefaehrdet",IF(Z4313&gt;=Hilfswerte!$B$39,"Gelb - beobachten","Gruen - stabil")))</f>
        <v>Gruen - stabil</v>
      </c>
    </row>
    <row r="4314" spans="1:27" ht="15" customHeight="1" x14ac:dyDescent="0.25">
      <c r="A4314" s="4" t="s">
        <v>4661</v>
      </c>
      <c r="B4314" s="4" t="s">
        <v>508</v>
      </c>
      <c r="C4314" s="4" t="s">
        <v>47</v>
      </c>
      <c r="D4314" s="4" t="s">
        <v>30</v>
      </c>
      <c r="E4314" s="4">
        <v>15</v>
      </c>
      <c r="F4314" s="4">
        <v>3.5</v>
      </c>
      <c r="G4314" s="4">
        <v>15.8</v>
      </c>
      <c r="H4314" s="4">
        <v>4449</v>
      </c>
      <c r="I4314" s="4">
        <v>5</v>
      </c>
      <c r="J4314" s="4">
        <v>64</v>
      </c>
      <c r="K4314" s="4">
        <v>0</v>
      </c>
      <c r="L4314" s="4">
        <v>3</v>
      </c>
      <c r="M4314" s="4">
        <v>1</v>
      </c>
      <c r="N4314" s="4">
        <v>-0.6</v>
      </c>
      <c r="O4314" s="4">
        <f t="shared" si="536"/>
        <v>4</v>
      </c>
      <c r="P4314" s="4">
        <f t="shared" si="537"/>
        <v>5</v>
      </c>
      <c r="Q4314" s="4">
        <f t="shared" si="538"/>
        <v>4</v>
      </c>
      <c r="R4314" s="4">
        <f t="shared" si="539"/>
        <v>13</v>
      </c>
      <c r="S4314" s="4">
        <f t="shared" si="540"/>
        <v>128.80000000000001</v>
      </c>
      <c r="T4314" s="4" t="str">
        <f t="shared" si="541"/>
        <v>A - Top-Kunde</v>
      </c>
      <c r="U4314" s="4">
        <f>ROUND(((E4314-Hilfswerte!$B$20)/Hilfswerte!$B$21)+((F4314-Hilfswerte!$B$22)/Hilfswerte!$B$23)+((G4314-Hilfswerte!$B$24)/Hilfswerte!$B$25)+0.1*INDEX(Hilfswerte!$B$4:$B$15,MATCH(C4314,Hilfswerte!$A$4:$A$15,0)),2)</f>
        <v>0.08</v>
      </c>
      <c r="V4314" s="4">
        <f>ROUND(SQRT((((E4314-Hilfswerte!$B$20)/Hilfswerte!$B$21)-Hilfswerte!$B$28)^2+(((F4314-Hilfswerte!$B$22)/Hilfswerte!$B$23)-Hilfswerte!$B$29)^2+(((G4314-Hilfswerte!$B$24)/Hilfswerte!$B$25)-Hilfswerte!$B$30)^2),3)</f>
        <v>1.155</v>
      </c>
      <c r="W4314" s="4">
        <f>ROUND(E4314*Hilfswerte!$B$31,0)</f>
        <v>3083</v>
      </c>
      <c r="X4314" s="4">
        <f t="shared" si="542"/>
        <v>0</v>
      </c>
      <c r="Y4314" s="4" t="str">
        <f>IF(T4314="A - Top-Kunde","bereits Top-Kunde",IF(AND(V4314&lt;=Hilfswerte!$B$34,H4314&lt;0.5*W4314),"Hoch",IF(AND(V4314&lt;=Hilfswerte!$B$35,H4314&lt;0.7*W4314),"Mittel","Niedrig")))</f>
        <v>bereits Top-Kunde</v>
      </c>
      <c r="Z4314" s="4">
        <f t="shared" si="543"/>
        <v>4</v>
      </c>
      <c r="AA4314" s="4" t="str">
        <f>IF(J4314&gt;365,"Bereits abgewandert (Segment D)",IF(Z4314&gt;=Hilfswerte!$B$38,"Rot - akut gefaehrdet",IF(Z4314&gt;=Hilfswerte!$B$39,"Gelb - beobachten","Gruen - stabil")))</f>
        <v>Gruen - stabil</v>
      </c>
    </row>
    <row r="4315" spans="1:27" ht="15" customHeight="1" x14ac:dyDescent="0.25">
      <c r="A4315" s="4" t="s">
        <v>4662</v>
      </c>
      <c r="B4315" s="4" t="s">
        <v>1243</v>
      </c>
      <c r="C4315" s="4" t="s">
        <v>84</v>
      </c>
      <c r="D4315" s="4" t="s">
        <v>48</v>
      </c>
      <c r="E4315" s="4">
        <v>62</v>
      </c>
      <c r="F4315" s="4">
        <v>9</v>
      </c>
      <c r="G4315" s="4">
        <v>5.8</v>
      </c>
      <c r="H4315" s="4">
        <v>2122</v>
      </c>
      <c r="I4315" s="4">
        <v>2</v>
      </c>
      <c r="J4315" s="4">
        <v>2</v>
      </c>
      <c r="K4315" s="4">
        <v>0</v>
      </c>
      <c r="L4315" s="4">
        <v>8</v>
      </c>
      <c r="M4315" s="4">
        <v>5</v>
      </c>
      <c r="N4315" s="4">
        <v>23.8</v>
      </c>
      <c r="O4315" s="4">
        <f t="shared" si="536"/>
        <v>5</v>
      </c>
      <c r="P4315" s="4">
        <f t="shared" si="537"/>
        <v>2</v>
      </c>
      <c r="Q4315" s="4">
        <f t="shared" si="538"/>
        <v>3</v>
      </c>
      <c r="R4315" s="4">
        <f t="shared" si="539"/>
        <v>10</v>
      </c>
      <c r="S4315" s="4">
        <f t="shared" si="540"/>
        <v>109.5</v>
      </c>
      <c r="T4315" s="4" t="str">
        <f t="shared" si="541"/>
        <v>B - Kernkunde</v>
      </c>
      <c r="U4315" s="4">
        <f>ROUND(((E4315-Hilfswerte!$B$20)/Hilfswerte!$B$21)+((F4315-Hilfswerte!$B$22)/Hilfswerte!$B$23)+((G4315-Hilfswerte!$B$24)/Hilfswerte!$B$25)+0.1*INDEX(Hilfswerte!$B$4:$B$15,MATCH(C4315,Hilfswerte!$A$4:$A$15,0)),2)</f>
        <v>-1.29</v>
      </c>
      <c r="V4315" s="4">
        <f>ROUND(SQRT((((E4315-Hilfswerte!$B$20)/Hilfswerte!$B$21)-Hilfswerte!$B$28)^2+(((F4315-Hilfswerte!$B$22)/Hilfswerte!$B$23)-Hilfswerte!$B$29)^2+(((G4315-Hilfswerte!$B$24)/Hilfswerte!$B$25)-Hilfswerte!$B$30)^2),3)</f>
        <v>1.099</v>
      </c>
      <c r="W4315" s="4">
        <f>ROUND(E4315*Hilfswerte!$B$31,0)</f>
        <v>12744</v>
      </c>
      <c r="X4315" s="4">
        <f t="shared" si="542"/>
        <v>10622</v>
      </c>
      <c r="Y4315" s="4" t="str">
        <f>IF(T4315="A - Top-Kunde","bereits Top-Kunde",IF(AND(V4315&lt;=Hilfswerte!$B$34,H4315&lt;0.5*W4315),"Hoch",IF(AND(V4315&lt;=Hilfswerte!$B$35,H4315&lt;0.7*W4315),"Mittel","Niedrig")))</f>
        <v>Mittel</v>
      </c>
      <c r="Z4315" s="4">
        <f t="shared" si="543"/>
        <v>1.7</v>
      </c>
      <c r="AA4315" s="4" t="str">
        <f>IF(J4315&gt;365,"Bereits abgewandert (Segment D)",IF(Z4315&gt;=Hilfswerte!$B$38,"Rot - akut gefaehrdet",IF(Z4315&gt;=Hilfswerte!$B$39,"Gelb - beobachten","Gruen - stabil")))</f>
        <v>Gruen - stabil</v>
      </c>
    </row>
    <row r="4316" spans="1:27" ht="15" customHeight="1" x14ac:dyDescent="0.25">
      <c r="A4316" s="4" t="s">
        <v>4663</v>
      </c>
      <c r="B4316" s="4" t="s">
        <v>258</v>
      </c>
      <c r="C4316" s="4" t="s">
        <v>89</v>
      </c>
      <c r="D4316" s="4" t="s">
        <v>77</v>
      </c>
      <c r="E4316" s="4">
        <v>174</v>
      </c>
      <c r="F4316" s="4">
        <v>46.7</v>
      </c>
      <c r="G4316" s="4">
        <v>17</v>
      </c>
      <c r="H4316" s="4">
        <v>4035</v>
      </c>
      <c r="I4316" s="4">
        <v>3</v>
      </c>
      <c r="J4316" s="4">
        <v>111</v>
      </c>
      <c r="K4316" s="4">
        <v>0</v>
      </c>
      <c r="L4316" s="4">
        <v>7</v>
      </c>
      <c r="M4316" s="4">
        <v>4</v>
      </c>
      <c r="N4316" s="4">
        <v>-41.8</v>
      </c>
      <c r="O4316" s="4">
        <f t="shared" si="536"/>
        <v>3</v>
      </c>
      <c r="P4316" s="4">
        <f t="shared" si="537"/>
        <v>3</v>
      </c>
      <c r="Q4316" s="4">
        <f t="shared" si="538"/>
        <v>4</v>
      </c>
      <c r="R4316" s="4">
        <f t="shared" si="539"/>
        <v>10</v>
      </c>
      <c r="S4316" s="4">
        <f t="shared" si="540"/>
        <v>77</v>
      </c>
      <c r="T4316" s="4" t="str">
        <f t="shared" si="541"/>
        <v>C - Entwicklungspotenzial</v>
      </c>
      <c r="U4316" s="4">
        <f>ROUND(((E4316-Hilfswerte!$B$20)/Hilfswerte!$B$21)+((F4316-Hilfswerte!$B$22)/Hilfswerte!$B$23)+((G4316-Hilfswerte!$B$24)/Hilfswerte!$B$25)+0.1*INDEX(Hilfswerte!$B$4:$B$15,MATCH(C4316,Hilfswerte!$A$4:$A$15,0)),2)</f>
        <v>1.94</v>
      </c>
      <c r="V4316" s="4">
        <f>ROUND(SQRT((((E4316-Hilfswerte!$B$20)/Hilfswerte!$B$21)-Hilfswerte!$B$28)^2+(((F4316-Hilfswerte!$B$22)/Hilfswerte!$B$23)-Hilfswerte!$B$29)^2+(((G4316-Hilfswerte!$B$24)/Hilfswerte!$B$25)-Hilfswerte!$B$30)^2),3)</f>
        <v>0.93400000000000005</v>
      </c>
      <c r="W4316" s="4">
        <f>ROUND(E4316*Hilfswerte!$B$31,0)</f>
        <v>35765</v>
      </c>
      <c r="X4316" s="4">
        <f t="shared" si="542"/>
        <v>31730</v>
      </c>
      <c r="Y4316" s="4" t="str">
        <f>IF(T4316="A - Top-Kunde","bereits Top-Kunde",IF(AND(V4316&lt;=Hilfswerte!$B$34,H4316&lt;0.5*W4316),"Hoch",IF(AND(V4316&lt;=Hilfswerte!$B$35,H4316&lt;0.7*W4316),"Mittel","Niedrig")))</f>
        <v>Mittel</v>
      </c>
      <c r="Z4316" s="4">
        <f t="shared" si="543"/>
        <v>23.7</v>
      </c>
      <c r="AA4316" s="4" t="str">
        <f>IF(J4316&gt;365,"Bereits abgewandert (Segment D)",IF(Z4316&gt;=Hilfswerte!$B$38,"Rot - akut gefaehrdet",IF(Z4316&gt;=Hilfswerte!$B$39,"Gelb - beobachten","Gruen - stabil")))</f>
        <v>Rot - akut gefaehrdet</v>
      </c>
    </row>
    <row r="4317" spans="1:27" ht="15" customHeight="1" x14ac:dyDescent="0.25">
      <c r="A4317" s="4" t="s">
        <v>4664</v>
      </c>
      <c r="B4317" s="4" t="s">
        <v>337</v>
      </c>
      <c r="C4317" s="4" t="s">
        <v>38</v>
      </c>
      <c r="D4317" s="4" t="s">
        <v>30</v>
      </c>
      <c r="E4317" s="4">
        <v>202</v>
      </c>
      <c r="F4317" s="4">
        <v>60.2</v>
      </c>
      <c r="G4317" s="4">
        <v>6.4</v>
      </c>
      <c r="H4317" s="4">
        <v>10269</v>
      </c>
      <c r="I4317" s="4">
        <v>1</v>
      </c>
      <c r="J4317" s="4">
        <v>275</v>
      </c>
      <c r="K4317" s="4">
        <v>0</v>
      </c>
      <c r="L4317" s="4">
        <v>24</v>
      </c>
      <c r="M4317" s="4">
        <v>5</v>
      </c>
      <c r="N4317" s="4">
        <v>22.3</v>
      </c>
      <c r="O4317" s="4">
        <f t="shared" si="536"/>
        <v>2</v>
      </c>
      <c r="P4317" s="4">
        <f t="shared" si="537"/>
        <v>1</v>
      </c>
      <c r="Q4317" s="4">
        <f t="shared" si="538"/>
        <v>5</v>
      </c>
      <c r="R4317" s="4">
        <f t="shared" si="539"/>
        <v>8</v>
      </c>
      <c r="S4317" s="4">
        <f t="shared" si="540"/>
        <v>84</v>
      </c>
      <c r="T4317" s="4" t="str">
        <f t="shared" si="541"/>
        <v>C - Entwicklungspotenzial</v>
      </c>
      <c r="U4317" s="4">
        <f>ROUND(((E4317-Hilfswerte!$B$20)/Hilfswerte!$B$21)+((F4317-Hilfswerte!$B$22)/Hilfswerte!$B$23)+((G4317-Hilfswerte!$B$24)/Hilfswerte!$B$25)+0.1*INDEX(Hilfswerte!$B$4:$B$15,MATCH(C4317,Hilfswerte!$A$4:$A$15,0)),2)</f>
        <v>0.67</v>
      </c>
      <c r="V4317" s="4">
        <f>ROUND(SQRT((((E4317-Hilfswerte!$B$20)/Hilfswerte!$B$21)-Hilfswerte!$B$28)^2+(((F4317-Hilfswerte!$B$22)/Hilfswerte!$B$23)-Hilfswerte!$B$29)^2+(((G4317-Hilfswerte!$B$24)/Hilfswerte!$B$25)-Hilfswerte!$B$30)^2),3)</f>
        <v>0.878</v>
      </c>
      <c r="W4317" s="4">
        <f>ROUND(E4317*Hilfswerte!$B$31,0)</f>
        <v>41520</v>
      </c>
      <c r="X4317" s="4">
        <f t="shared" si="542"/>
        <v>31251</v>
      </c>
      <c r="Y4317" s="4" t="str">
        <f>IF(T4317="A - Top-Kunde","bereits Top-Kunde",IF(AND(V4317&lt;=Hilfswerte!$B$34,H4317&lt;0.5*W4317),"Hoch",IF(AND(V4317&lt;=Hilfswerte!$B$35,H4317&lt;0.7*W4317),"Mittel","Niedrig")))</f>
        <v>Mittel</v>
      </c>
      <c r="Z4317" s="4">
        <f t="shared" si="543"/>
        <v>18.600000000000001</v>
      </c>
      <c r="AA4317" s="4" t="str">
        <f>IF(J4317&gt;365,"Bereits abgewandert (Segment D)",IF(Z4317&gt;=Hilfswerte!$B$38,"Rot - akut gefaehrdet",IF(Z4317&gt;=Hilfswerte!$B$39,"Gelb - beobachten","Gruen - stabil")))</f>
        <v>Gelb - beobachten</v>
      </c>
    </row>
    <row r="4318" spans="1:27" ht="15" customHeight="1" x14ac:dyDescent="0.25">
      <c r="A4318" s="4" t="s">
        <v>4665</v>
      </c>
      <c r="B4318" s="4" t="s">
        <v>88</v>
      </c>
      <c r="C4318" s="4" t="s">
        <v>47</v>
      </c>
      <c r="D4318" s="4" t="s">
        <v>52</v>
      </c>
      <c r="E4318" s="4">
        <v>33</v>
      </c>
      <c r="F4318" s="4">
        <v>13.4</v>
      </c>
      <c r="G4318" s="4">
        <v>10.9</v>
      </c>
      <c r="H4318" s="4">
        <v>235</v>
      </c>
      <c r="I4318" s="4">
        <v>4</v>
      </c>
      <c r="J4318" s="4">
        <v>10</v>
      </c>
      <c r="K4318" s="4">
        <v>0</v>
      </c>
      <c r="L4318" s="4">
        <v>-4</v>
      </c>
      <c r="M4318" s="4">
        <v>2</v>
      </c>
      <c r="N4318" s="4">
        <v>-4.0999999999999996</v>
      </c>
      <c r="O4318" s="4">
        <f t="shared" si="536"/>
        <v>5</v>
      </c>
      <c r="P4318" s="4">
        <f t="shared" si="537"/>
        <v>4</v>
      </c>
      <c r="Q4318" s="4">
        <f t="shared" si="538"/>
        <v>2</v>
      </c>
      <c r="R4318" s="4">
        <f t="shared" si="539"/>
        <v>11</v>
      </c>
      <c r="S4318" s="4">
        <f t="shared" si="540"/>
        <v>108</v>
      </c>
      <c r="T4318" s="4" t="str">
        <f t="shared" si="541"/>
        <v>B - Kernkunde</v>
      </c>
      <c r="U4318" s="4">
        <f>ROUND(((E4318-Hilfswerte!$B$20)/Hilfswerte!$B$21)+((F4318-Hilfswerte!$B$22)/Hilfswerte!$B$23)+((G4318-Hilfswerte!$B$24)/Hilfswerte!$B$25)+0.1*INDEX(Hilfswerte!$B$4:$B$15,MATCH(C4318,Hilfswerte!$A$4:$A$15,0)),2)</f>
        <v>-0.44</v>
      </c>
      <c r="V4318" s="4">
        <f>ROUND(SQRT((((E4318-Hilfswerte!$B$20)/Hilfswerte!$B$21)-Hilfswerte!$B$28)^2+(((F4318-Hilfswerte!$B$22)/Hilfswerte!$B$23)-Hilfswerte!$B$29)^2+(((G4318-Hilfswerte!$B$24)/Hilfswerte!$B$25)-Hilfswerte!$B$30)^2),3)</f>
        <v>0.72299999999999998</v>
      </c>
      <c r="W4318" s="4">
        <f>ROUND(E4318*Hilfswerte!$B$31,0)</f>
        <v>6783</v>
      </c>
      <c r="X4318" s="4">
        <f t="shared" si="542"/>
        <v>6548</v>
      </c>
      <c r="Y4318" s="4" t="str">
        <f>IF(T4318="A - Top-Kunde","bereits Top-Kunde",IF(AND(V4318&lt;=Hilfswerte!$B$34,H4318&lt;0.5*W4318),"Hoch",IF(AND(V4318&lt;=Hilfswerte!$B$35,H4318&lt;0.7*W4318),"Mittel","Niedrig")))</f>
        <v>Hoch</v>
      </c>
      <c r="Z4318" s="4">
        <f t="shared" si="543"/>
        <v>2.1</v>
      </c>
      <c r="AA4318" s="4" t="str">
        <f>IF(J4318&gt;365,"Bereits abgewandert (Segment D)",IF(Z4318&gt;=Hilfswerte!$B$38,"Rot - akut gefaehrdet",IF(Z4318&gt;=Hilfswerte!$B$39,"Gelb - beobachten","Gruen - stabil")))</f>
        <v>Gruen - stabil</v>
      </c>
    </row>
    <row r="4319" spans="1:27" ht="15" customHeight="1" x14ac:dyDescent="0.25">
      <c r="A4319" s="4" t="s">
        <v>4666</v>
      </c>
      <c r="B4319" s="4" t="s">
        <v>589</v>
      </c>
      <c r="C4319" s="4" t="s">
        <v>55</v>
      </c>
      <c r="D4319" s="4" t="s">
        <v>30</v>
      </c>
      <c r="E4319" s="4">
        <v>722</v>
      </c>
      <c r="F4319" s="4">
        <v>234.7</v>
      </c>
      <c r="G4319" s="4">
        <v>12.3</v>
      </c>
      <c r="H4319" s="4">
        <v>113691</v>
      </c>
      <c r="I4319" s="4">
        <v>3</v>
      </c>
      <c r="J4319" s="4">
        <v>64</v>
      </c>
      <c r="K4319" s="4">
        <v>0</v>
      </c>
      <c r="L4319" s="4">
        <v>-4</v>
      </c>
      <c r="M4319" s="4">
        <v>1</v>
      </c>
      <c r="N4319" s="4">
        <v>-0.1</v>
      </c>
      <c r="O4319" s="4">
        <f t="shared" si="536"/>
        <v>4</v>
      </c>
      <c r="P4319" s="4">
        <f t="shared" si="537"/>
        <v>3</v>
      </c>
      <c r="Q4319" s="4">
        <f t="shared" si="538"/>
        <v>5</v>
      </c>
      <c r="R4319" s="4">
        <f t="shared" si="539"/>
        <v>12</v>
      </c>
      <c r="S4319" s="4">
        <f t="shared" si="540"/>
        <v>120</v>
      </c>
      <c r="T4319" s="4" t="str">
        <f t="shared" si="541"/>
        <v>B - Kernkunde</v>
      </c>
      <c r="U4319" s="4">
        <f>ROUND(((E4319-Hilfswerte!$B$20)/Hilfswerte!$B$21)+((F4319-Hilfswerte!$B$22)/Hilfswerte!$B$23)+((G4319-Hilfswerte!$B$24)/Hilfswerte!$B$25)+0.1*INDEX(Hilfswerte!$B$4:$B$15,MATCH(C4319,Hilfswerte!$A$4:$A$15,0)),2)</f>
        <v>6.93</v>
      </c>
      <c r="V4319" s="4">
        <f>ROUND(SQRT((((E4319-Hilfswerte!$B$20)/Hilfswerte!$B$21)-Hilfswerte!$B$28)^2+(((F4319-Hilfswerte!$B$22)/Hilfswerte!$B$23)-Hilfswerte!$B$29)^2+(((G4319-Hilfswerte!$B$24)/Hilfswerte!$B$25)-Hilfswerte!$B$30)^2),3)</f>
        <v>4.2779999999999996</v>
      </c>
      <c r="W4319" s="4">
        <f>ROUND(E4319*Hilfswerte!$B$31,0)</f>
        <v>148404</v>
      </c>
      <c r="X4319" s="4">
        <f t="shared" si="542"/>
        <v>34713</v>
      </c>
      <c r="Y4319" s="4" t="str">
        <f>IF(T4319="A - Top-Kunde","bereits Top-Kunde",IF(AND(V4319&lt;=Hilfswerte!$B$34,H4319&lt;0.5*W4319),"Hoch",IF(AND(V4319&lt;=Hilfswerte!$B$35,H4319&lt;0.7*W4319),"Mittel","Niedrig")))</f>
        <v>Niedrig</v>
      </c>
      <c r="Z4319" s="4">
        <f t="shared" si="543"/>
        <v>3.2</v>
      </c>
      <c r="AA4319" s="4" t="str">
        <f>IF(J4319&gt;365,"Bereits abgewandert (Segment D)",IF(Z4319&gt;=Hilfswerte!$B$38,"Rot - akut gefaehrdet",IF(Z4319&gt;=Hilfswerte!$B$39,"Gelb - beobachten","Gruen - stabil")))</f>
        <v>Gruen - stabil</v>
      </c>
    </row>
    <row r="4320" spans="1:27" ht="15" customHeight="1" x14ac:dyDescent="0.25">
      <c r="A4320" s="4" t="s">
        <v>4667</v>
      </c>
      <c r="B4320" s="4" t="s">
        <v>551</v>
      </c>
      <c r="C4320" s="4" t="s">
        <v>51</v>
      </c>
      <c r="D4320" s="4" t="s">
        <v>30</v>
      </c>
      <c r="E4320" s="4">
        <v>19</v>
      </c>
      <c r="F4320" s="4">
        <v>4.7</v>
      </c>
      <c r="G4320" s="4">
        <v>7.4</v>
      </c>
      <c r="H4320" s="4">
        <v>3998</v>
      </c>
      <c r="I4320" s="4">
        <v>3</v>
      </c>
      <c r="J4320" s="4">
        <v>101</v>
      </c>
      <c r="K4320" s="4">
        <v>1</v>
      </c>
      <c r="L4320" s="4">
        <v>7</v>
      </c>
      <c r="M4320" s="4">
        <v>3</v>
      </c>
      <c r="N4320" s="4">
        <v>-8.1</v>
      </c>
      <c r="O4320" s="4">
        <f t="shared" si="536"/>
        <v>3</v>
      </c>
      <c r="P4320" s="4">
        <f t="shared" si="537"/>
        <v>3</v>
      </c>
      <c r="Q4320" s="4">
        <f t="shared" si="538"/>
        <v>4</v>
      </c>
      <c r="R4320" s="4">
        <f t="shared" si="539"/>
        <v>10</v>
      </c>
      <c r="S4320" s="4">
        <f t="shared" si="540"/>
        <v>87.9</v>
      </c>
      <c r="T4320" s="4" t="str">
        <f t="shared" si="541"/>
        <v>C - Entwicklungspotenzial</v>
      </c>
      <c r="U4320" s="4">
        <f>ROUND(((E4320-Hilfswerte!$B$20)/Hilfswerte!$B$21)+((F4320-Hilfswerte!$B$22)/Hilfswerte!$B$23)+((G4320-Hilfswerte!$B$24)/Hilfswerte!$B$25)+0.1*INDEX(Hilfswerte!$B$4:$B$15,MATCH(C4320,Hilfswerte!$A$4:$A$15,0)),2)</f>
        <v>-0.95</v>
      </c>
      <c r="V4320" s="4">
        <f>ROUND(SQRT((((E4320-Hilfswerte!$B$20)/Hilfswerte!$B$21)-Hilfswerte!$B$28)^2+(((F4320-Hilfswerte!$B$22)/Hilfswerte!$B$23)-Hilfswerte!$B$29)^2+(((G4320-Hilfswerte!$B$24)/Hilfswerte!$B$25)-Hilfswerte!$B$30)^2),3)</f>
        <v>1.0589999999999999</v>
      </c>
      <c r="W4320" s="4">
        <f>ROUND(E4320*Hilfswerte!$B$31,0)</f>
        <v>3905</v>
      </c>
      <c r="X4320" s="4">
        <f t="shared" si="542"/>
        <v>0</v>
      </c>
      <c r="Y4320" s="4" t="str">
        <f>IF(T4320="A - Top-Kunde","bereits Top-Kunde",IF(AND(V4320&lt;=Hilfswerte!$B$34,H4320&lt;0.5*W4320),"Hoch",IF(AND(V4320&lt;=Hilfswerte!$B$35,H4320&lt;0.7*W4320),"Mittel","Niedrig")))</f>
        <v>Niedrig</v>
      </c>
      <c r="Z4320" s="4">
        <f t="shared" si="543"/>
        <v>12.7</v>
      </c>
      <c r="AA4320" s="4" t="str">
        <f>IF(J4320&gt;365,"Bereits abgewandert (Segment D)",IF(Z4320&gt;=Hilfswerte!$B$38,"Rot - akut gefaehrdet",IF(Z4320&gt;=Hilfswerte!$B$39,"Gelb - beobachten","Gruen - stabil")))</f>
        <v>Gruen - stabil</v>
      </c>
    </row>
    <row r="4321" spans="1:27" ht="15" customHeight="1" x14ac:dyDescent="0.25">
      <c r="A4321" s="4" t="s">
        <v>4668</v>
      </c>
      <c r="B4321" s="4" t="s">
        <v>942</v>
      </c>
      <c r="C4321" s="4" t="s">
        <v>47</v>
      </c>
      <c r="D4321" s="4" t="s">
        <v>30</v>
      </c>
      <c r="E4321" s="4">
        <v>14</v>
      </c>
      <c r="F4321" s="4">
        <v>2.9</v>
      </c>
      <c r="G4321" s="4">
        <v>2.1</v>
      </c>
      <c r="H4321" s="4">
        <v>2227</v>
      </c>
      <c r="I4321" s="4">
        <v>3</v>
      </c>
      <c r="J4321" s="4">
        <v>22</v>
      </c>
      <c r="K4321" s="4">
        <v>0</v>
      </c>
      <c r="L4321" s="4">
        <v>5</v>
      </c>
      <c r="M4321" s="4">
        <v>4</v>
      </c>
      <c r="N4321" s="4">
        <v>9</v>
      </c>
      <c r="O4321" s="4">
        <f t="shared" si="536"/>
        <v>5</v>
      </c>
      <c r="P4321" s="4">
        <f t="shared" si="537"/>
        <v>3</v>
      </c>
      <c r="Q4321" s="4">
        <f t="shared" si="538"/>
        <v>3</v>
      </c>
      <c r="R4321" s="4">
        <f t="shared" si="539"/>
        <v>11</v>
      </c>
      <c r="S4321" s="4">
        <f t="shared" si="540"/>
        <v>113</v>
      </c>
      <c r="T4321" s="4" t="str">
        <f t="shared" si="541"/>
        <v>B - Kernkunde</v>
      </c>
      <c r="U4321" s="4">
        <f>ROUND(((E4321-Hilfswerte!$B$20)/Hilfswerte!$B$21)+((F4321-Hilfswerte!$B$22)/Hilfswerte!$B$23)+((G4321-Hilfswerte!$B$24)/Hilfswerte!$B$25)+0.1*INDEX(Hilfswerte!$B$4:$B$15,MATCH(C4321,Hilfswerte!$A$4:$A$15,0)),2)</f>
        <v>-2.11</v>
      </c>
      <c r="V4321" s="4">
        <f>ROUND(SQRT((((E4321-Hilfswerte!$B$20)/Hilfswerte!$B$21)-Hilfswerte!$B$28)^2+(((F4321-Hilfswerte!$B$22)/Hilfswerte!$B$23)-Hilfswerte!$B$29)^2+(((G4321-Hilfswerte!$B$24)/Hilfswerte!$B$25)-Hilfswerte!$B$30)^2),3)</f>
        <v>1.7070000000000001</v>
      </c>
      <c r="W4321" s="4">
        <f>ROUND(E4321*Hilfswerte!$B$31,0)</f>
        <v>2878</v>
      </c>
      <c r="X4321" s="4">
        <f t="shared" si="542"/>
        <v>651</v>
      </c>
      <c r="Y4321" s="4" t="str">
        <f>IF(T4321="A - Top-Kunde","bereits Top-Kunde",IF(AND(V4321&lt;=Hilfswerte!$B$34,H4321&lt;0.5*W4321),"Hoch",IF(AND(V4321&lt;=Hilfswerte!$B$35,H4321&lt;0.7*W4321),"Mittel","Niedrig")))</f>
        <v>Niedrig</v>
      </c>
      <c r="Z4321" s="4">
        <f t="shared" si="543"/>
        <v>2.1</v>
      </c>
      <c r="AA4321" s="4" t="str">
        <f>IF(J4321&gt;365,"Bereits abgewandert (Segment D)",IF(Z4321&gt;=Hilfswerte!$B$38,"Rot - akut gefaehrdet",IF(Z4321&gt;=Hilfswerte!$B$39,"Gelb - beobachten","Gruen - stabil")))</f>
        <v>Gruen - stabil</v>
      </c>
    </row>
    <row r="4322" spans="1:27" ht="15" customHeight="1" x14ac:dyDescent="0.25">
      <c r="A4322" s="4" t="s">
        <v>4669</v>
      </c>
      <c r="B4322" s="4" t="s">
        <v>1364</v>
      </c>
      <c r="C4322" s="4" t="s">
        <v>38</v>
      </c>
      <c r="D4322" s="4" t="s">
        <v>52</v>
      </c>
      <c r="E4322" s="4">
        <v>107</v>
      </c>
      <c r="F4322" s="4">
        <v>19.100000000000001</v>
      </c>
      <c r="G4322" s="4">
        <v>1.3</v>
      </c>
      <c r="H4322" s="4">
        <v>10350</v>
      </c>
      <c r="I4322" s="4">
        <v>2</v>
      </c>
      <c r="J4322" s="4">
        <v>5</v>
      </c>
      <c r="K4322" s="4">
        <v>1</v>
      </c>
      <c r="L4322" s="4">
        <v>8</v>
      </c>
      <c r="M4322" s="4">
        <v>3</v>
      </c>
      <c r="N4322" s="4">
        <v>24.7</v>
      </c>
      <c r="O4322" s="4">
        <f t="shared" si="536"/>
        <v>5</v>
      </c>
      <c r="P4322" s="4">
        <f t="shared" si="537"/>
        <v>2</v>
      </c>
      <c r="Q4322" s="4">
        <f t="shared" si="538"/>
        <v>5</v>
      </c>
      <c r="R4322" s="4">
        <f t="shared" si="539"/>
        <v>12</v>
      </c>
      <c r="S4322" s="4">
        <f t="shared" si="540"/>
        <v>124</v>
      </c>
      <c r="T4322" s="4" t="str">
        <f t="shared" si="541"/>
        <v>B - Kernkunde</v>
      </c>
      <c r="U4322" s="4">
        <f>ROUND(((E4322-Hilfswerte!$B$20)/Hilfswerte!$B$21)+((F4322-Hilfswerte!$B$22)/Hilfswerte!$B$23)+((G4322-Hilfswerte!$B$24)/Hilfswerte!$B$25)+0.1*INDEX(Hilfswerte!$B$4:$B$15,MATCH(C4322,Hilfswerte!$A$4:$A$15,0)),2)</f>
        <v>-1.29</v>
      </c>
      <c r="V4322" s="4">
        <f>ROUND(SQRT((((E4322-Hilfswerte!$B$20)/Hilfswerte!$B$21)-Hilfswerte!$B$28)^2+(((F4322-Hilfswerte!$B$22)/Hilfswerte!$B$23)-Hilfswerte!$B$29)^2+(((G4322-Hilfswerte!$B$24)/Hilfswerte!$B$25)-Hilfswerte!$B$30)^2),3)</f>
        <v>1.629</v>
      </c>
      <c r="W4322" s="4">
        <f>ROUND(E4322*Hilfswerte!$B$31,0)</f>
        <v>21993</v>
      </c>
      <c r="X4322" s="4">
        <f t="shared" si="542"/>
        <v>11643</v>
      </c>
      <c r="Y4322" s="4" t="str">
        <f>IF(T4322="A - Top-Kunde","bereits Top-Kunde",IF(AND(V4322&lt;=Hilfswerte!$B$34,H4322&lt;0.5*W4322),"Hoch",IF(AND(V4322&lt;=Hilfswerte!$B$35,H4322&lt;0.7*W4322),"Mittel","Niedrig")))</f>
        <v>Niedrig</v>
      </c>
      <c r="Z4322" s="4">
        <f t="shared" si="543"/>
        <v>4.9000000000000004</v>
      </c>
      <c r="AA4322" s="4" t="str">
        <f>IF(J4322&gt;365,"Bereits abgewandert (Segment D)",IF(Z4322&gt;=Hilfswerte!$B$38,"Rot - akut gefaehrdet",IF(Z4322&gt;=Hilfswerte!$B$39,"Gelb - beobachten","Gruen - stabil")))</f>
        <v>Gruen - stabil</v>
      </c>
    </row>
    <row r="4323" spans="1:27" ht="15" customHeight="1" x14ac:dyDescent="0.25">
      <c r="A4323" s="4" t="s">
        <v>4670</v>
      </c>
      <c r="B4323" s="4" t="s">
        <v>256</v>
      </c>
      <c r="C4323" s="4" t="s">
        <v>51</v>
      </c>
      <c r="D4323" s="4" t="s">
        <v>30</v>
      </c>
      <c r="E4323" s="4">
        <v>7</v>
      </c>
      <c r="F4323" s="4">
        <v>1.6</v>
      </c>
      <c r="G4323" s="4">
        <v>13.6</v>
      </c>
      <c r="H4323" s="4">
        <v>451</v>
      </c>
      <c r="I4323" s="4">
        <v>4</v>
      </c>
      <c r="J4323" s="4">
        <v>18</v>
      </c>
      <c r="K4323" s="4">
        <v>1</v>
      </c>
      <c r="L4323" s="4">
        <v>2</v>
      </c>
      <c r="M4323" s="4">
        <v>5</v>
      </c>
      <c r="N4323" s="4">
        <v>26.6</v>
      </c>
      <c r="O4323" s="4">
        <f t="shared" si="536"/>
        <v>5</v>
      </c>
      <c r="P4323" s="4">
        <f t="shared" si="537"/>
        <v>4</v>
      </c>
      <c r="Q4323" s="4">
        <f t="shared" si="538"/>
        <v>2</v>
      </c>
      <c r="R4323" s="4">
        <f t="shared" si="539"/>
        <v>11</v>
      </c>
      <c r="S4323" s="4">
        <f t="shared" si="540"/>
        <v>116.7</v>
      </c>
      <c r="T4323" s="4" t="str">
        <f t="shared" si="541"/>
        <v>B - Kernkunde</v>
      </c>
      <c r="U4323" s="4">
        <f>ROUND(((E4323-Hilfswerte!$B$20)/Hilfswerte!$B$21)+((F4323-Hilfswerte!$B$22)/Hilfswerte!$B$23)+((G4323-Hilfswerte!$B$24)/Hilfswerte!$B$25)+0.1*INDEX(Hilfswerte!$B$4:$B$15,MATCH(C4323,Hilfswerte!$A$4:$A$15,0)),2)</f>
        <v>-7.0000000000000007E-2</v>
      </c>
      <c r="V4323" s="4">
        <f>ROUND(SQRT((((E4323-Hilfswerte!$B$20)/Hilfswerte!$B$21)-Hilfswerte!$B$28)^2+(((F4323-Hilfswerte!$B$22)/Hilfswerte!$B$23)-Hilfswerte!$B$29)^2+(((G4323-Hilfswerte!$B$24)/Hilfswerte!$B$25)-Hilfswerte!$B$30)^2),3)</f>
        <v>1.018</v>
      </c>
      <c r="W4323" s="4">
        <f>ROUND(E4323*Hilfswerte!$B$31,0)</f>
        <v>1439</v>
      </c>
      <c r="X4323" s="4">
        <f t="shared" si="542"/>
        <v>988</v>
      </c>
      <c r="Y4323" s="4" t="str">
        <f>IF(T4323="A - Top-Kunde","bereits Top-Kunde",IF(AND(V4323&lt;=Hilfswerte!$B$34,H4323&lt;0.5*W4323),"Hoch",IF(AND(V4323&lt;=Hilfswerte!$B$35,H4323&lt;0.7*W4323),"Mittel","Niedrig")))</f>
        <v>Mittel</v>
      </c>
      <c r="Z4323" s="4">
        <f t="shared" si="543"/>
        <v>4.3</v>
      </c>
      <c r="AA4323" s="4" t="str">
        <f>IF(J4323&gt;365,"Bereits abgewandert (Segment D)",IF(Z4323&gt;=Hilfswerte!$B$38,"Rot - akut gefaehrdet",IF(Z4323&gt;=Hilfswerte!$B$39,"Gelb - beobachten","Gruen - stabil")))</f>
        <v>Gruen - stabil</v>
      </c>
    </row>
    <row r="4324" spans="1:27" ht="15" customHeight="1" x14ac:dyDescent="0.25">
      <c r="A4324" s="4" t="s">
        <v>4671</v>
      </c>
      <c r="B4324" s="4" t="s">
        <v>1065</v>
      </c>
      <c r="C4324" s="4" t="s">
        <v>55</v>
      </c>
      <c r="D4324" s="4" t="s">
        <v>30</v>
      </c>
      <c r="E4324" s="4">
        <v>48</v>
      </c>
      <c r="F4324" s="4">
        <v>11.3</v>
      </c>
      <c r="G4324" s="4">
        <v>14.3</v>
      </c>
      <c r="H4324" s="4">
        <v>1859</v>
      </c>
      <c r="I4324" s="4">
        <v>1</v>
      </c>
      <c r="J4324" s="4">
        <v>18</v>
      </c>
      <c r="K4324" s="4">
        <v>0</v>
      </c>
      <c r="L4324" s="4">
        <v>16</v>
      </c>
      <c r="M4324" s="4">
        <v>5</v>
      </c>
      <c r="N4324" s="4">
        <v>-3.6</v>
      </c>
      <c r="O4324" s="4">
        <f t="shared" si="536"/>
        <v>5</v>
      </c>
      <c r="P4324" s="4">
        <f t="shared" si="537"/>
        <v>1</v>
      </c>
      <c r="Q4324" s="4">
        <f t="shared" si="538"/>
        <v>3</v>
      </c>
      <c r="R4324" s="4">
        <f t="shared" si="539"/>
        <v>9</v>
      </c>
      <c r="S4324" s="4">
        <f t="shared" si="540"/>
        <v>83.4</v>
      </c>
      <c r="T4324" s="4" t="str">
        <f t="shared" si="541"/>
        <v>C - Entwicklungspotenzial</v>
      </c>
      <c r="U4324" s="4">
        <f>ROUND(((E4324-Hilfswerte!$B$20)/Hilfswerte!$B$21)+((F4324-Hilfswerte!$B$22)/Hilfswerte!$B$23)+((G4324-Hilfswerte!$B$24)/Hilfswerte!$B$25)+0.1*INDEX(Hilfswerte!$B$4:$B$15,MATCH(C4324,Hilfswerte!$A$4:$A$15,0)),2)</f>
        <v>0.33</v>
      </c>
      <c r="V4324" s="4">
        <f>ROUND(SQRT((((E4324-Hilfswerte!$B$20)/Hilfswerte!$B$21)-Hilfswerte!$B$28)^2+(((F4324-Hilfswerte!$B$22)/Hilfswerte!$B$23)-Hilfswerte!$B$29)^2+(((G4324-Hilfswerte!$B$24)/Hilfswerte!$B$25)-Hilfswerte!$B$30)^2),3)</f>
        <v>0.85299999999999998</v>
      </c>
      <c r="W4324" s="4">
        <f>ROUND(E4324*Hilfswerte!$B$31,0)</f>
        <v>9866</v>
      </c>
      <c r="X4324" s="4">
        <f t="shared" si="542"/>
        <v>8007</v>
      </c>
      <c r="Y4324" s="4" t="str">
        <f>IF(T4324="A - Top-Kunde","bereits Top-Kunde",IF(AND(V4324&lt;=Hilfswerte!$B$34,H4324&lt;0.5*W4324),"Hoch",IF(AND(V4324&lt;=Hilfswerte!$B$35,H4324&lt;0.7*W4324),"Mittel","Niedrig")))</f>
        <v>Mittel</v>
      </c>
      <c r="Z4324" s="4">
        <f t="shared" si="543"/>
        <v>5.5</v>
      </c>
      <c r="AA4324" s="4" t="str">
        <f>IF(J4324&gt;365,"Bereits abgewandert (Segment D)",IF(Z4324&gt;=Hilfswerte!$B$38,"Rot - akut gefaehrdet",IF(Z4324&gt;=Hilfswerte!$B$39,"Gelb - beobachten","Gruen - stabil")))</f>
        <v>Gruen - stabil</v>
      </c>
    </row>
    <row r="4325" spans="1:27" ht="15" customHeight="1" x14ac:dyDescent="0.25">
      <c r="A4325" s="4" t="s">
        <v>4672</v>
      </c>
      <c r="B4325" s="4" t="s">
        <v>492</v>
      </c>
      <c r="C4325" s="4" t="s">
        <v>38</v>
      </c>
      <c r="D4325" s="4" t="s">
        <v>30</v>
      </c>
      <c r="E4325" s="4">
        <v>66</v>
      </c>
      <c r="F4325" s="4">
        <v>10.1</v>
      </c>
      <c r="G4325" s="4">
        <v>21.9</v>
      </c>
      <c r="H4325" s="4">
        <v>21903</v>
      </c>
      <c r="I4325" s="4">
        <v>3</v>
      </c>
      <c r="J4325" s="4">
        <v>22</v>
      </c>
      <c r="K4325" s="4">
        <v>0</v>
      </c>
      <c r="L4325" s="4">
        <v>6</v>
      </c>
      <c r="M4325" s="4">
        <v>3</v>
      </c>
      <c r="N4325" s="4">
        <v>13</v>
      </c>
      <c r="O4325" s="4">
        <f t="shared" si="536"/>
        <v>5</v>
      </c>
      <c r="P4325" s="4">
        <f t="shared" si="537"/>
        <v>3</v>
      </c>
      <c r="Q4325" s="4">
        <f t="shared" si="538"/>
        <v>5</v>
      </c>
      <c r="R4325" s="4">
        <f t="shared" si="539"/>
        <v>13</v>
      </c>
      <c r="S4325" s="4">
        <f t="shared" si="540"/>
        <v>134.69999999999999</v>
      </c>
      <c r="T4325" s="4" t="str">
        <f t="shared" si="541"/>
        <v>A - Top-Kunde</v>
      </c>
      <c r="U4325" s="4">
        <f>ROUND(((E4325-Hilfswerte!$B$20)/Hilfswerte!$B$21)+((F4325-Hilfswerte!$B$22)/Hilfswerte!$B$23)+((G4325-Hilfswerte!$B$24)/Hilfswerte!$B$25)+0.1*INDEX(Hilfswerte!$B$4:$B$15,MATCH(C4325,Hilfswerte!$A$4:$A$15,0)),2)</f>
        <v>1.64</v>
      </c>
      <c r="V4325" s="4">
        <f>ROUND(SQRT((((E4325-Hilfswerte!$B$20)/Hilfswerte!$B$21)-Hilfswerte!$B$28)^2+(((F4325-Hilfswerte!$B$22)/Hilfswerte!$B$23)-Hilfswerte!$B$29)^2+(((G4325-Hilfswerte!$B$24)/Hilfswerte!$B$25)-Hilfswerte!$B$30)^2),3)</f>
        <v>1.821</v>
      </c>
      <c r="W4325" s="4">
        <f>ROUND(E4325*Hilfswerte!$B$31,0)</f>
        <v>13566</v>
      </c>
      <c r="X4325" s="4">
        <f t="shared" si="542"/>
        <v>0</v>
      </c>
      <c r="Y4325" s="4" t="str">
        <f>IF(T4325="A - Top-Kunde","bereits Top-Kunde",IF(AND(V4325&lt;=Hilfswerte!$B$34,H4325&lt;0.5*W4325),"Hoch",IF(AND(V4325&lt;=Hilfswerte!$B$35,H4325&lt;0.7*W4325),"Mittel","Niedrig")))</f>
        <v>bereits Top-Kunde</v>
      </c>
      <c r="Z4325" s="4">
        <f t="shared" si="543"/>
        <v>2.2999999999999998</v>
      </c>
      <c r="AA4325" s="4" t="str">
        <f>IF(J4325&gt;365,"Bereits abgewandert (Segment D)",IF(Z4325&gt;=Hilfswerte!$B$38,"Rot - akut gefaehrdet",IF(Z4325&gt;=Hilfswerte!$B$39,"Gelb - beobachten","Gruen - stabil")))</f>
        <v>Gruen - stabil</v>
      </c>
    </row>
    <row r="4326" spans="1:27" ht="15" customHeight="1" x14ac:dyDescent="0.25">
      <c r="A4326" s="4" t="s">
        <v>4673</v>
      </c>
      <c r="B4326" s="4" t="s">
        <v>219</v>
      </c>
      <c r="C4326" s="4" t="s">
        <v>38</v>
      </c>
      <c r="D4326" s="4" t="s">
        <v>93</v>
      </c>
      <c r="E4326" s="4">
        <v>121</v>
      </c>
      <c r="F4326" s="4">
        <v>51.6</v>
      </c>
      <c r="G4326" s="4">
        <v>9.8000000000000007</v>
      </c>
      <c r="H4326" s="4">
        <v>3257</v>
      </c>
      <c r="I4326" s="4">
        <v>1</v>
      </c>
      <c r="J4326" s="4">
        <v>365</v>
      </c>
      <c r="K4326" s="4">
        <v>0</v>
      </c>
      <c r="L4326" s="4">
        <v>-6</v>
      </c>
      <c r="M4326" s="4">
        <v>5</v>
      </c>
      <c r="N4326" s="4">
        <v>4</v>
      </c>
      <c r="O4326" s="4">
        <f t="shared" si="536"/>
        <v>2</v>
      </c>
      <c r="P4326" s="4">
        <f t="shared" si="537"/>
        <v>1</v>
      </c>
      <c r="Q4326" s="4">
        <f t="shared" si="538"/>
        <v>4</v>
      </c>
      <c r="R4326" s="4">
        <f t="shared" si="539"/>
        <v>7</v>
      </c>
      <c r="S4326" s="4">
        <f t="shared" si="540"/>
        <v>72</v>
      </c>
      <c r="T4326" s="4" t="str">
        <f t="shared" si="541"/>
        <v>C - Entwicklungspotenzial</v>
      </c>
      <c r="U4326" s="4">
        <f>ROUND(((E4326-Hilfswerte!$B$20)/Hilfswerte!$B$21)+((F4326-Hilfswerte!$B$22)/Hilfswerte!$B$23)+((G4326-Hilfswerte!$B$24)/Hilfswerte!$B$25)+0.1*INDEX(Hilfswerte!$B$4:$B$15,MATCH(C4326,Hilfswerte!$A$4:$A$15,0)),2)</f>
        <v>0.71</v>
      </c>
      <c r="V4326" s="4">
        <f>ROUND(SQRT((((E4326-Hilfswerte!$B$20)/Hilfswerte!$B$21)-Hilfswerte!$B$28)^2+(((F4326-Hilfswerte!$B$22)/Hilfswerte!$B$23)-Hilfswerte!$B$29)^2+(((G4326-Hilfswerte!$B$24)/Hilfswerte!$B$25)-Hilfswerte!$B$30)^2),3)</f>
        <v>0.39</v>
      </c>
      <c r="W4326" s="4">
        <f>ROUND(E4326*Hilfswerte!$B$31,0)</f>
        <v>24871</v>
      </c>
      <c r="X4326" s="4">
        <f t="shared" si="542"/>
        <v>21614</v>
      </c>
      <c r="Y4326" s="4" t="str">
        <f>IF(T4326="A - Top-Kunde","bereits Top-Kunde",IF(AND(V4326&lt;=Hilfswerte!$B$34,H4326&lt;0.5*W4326),"Hoch",IF(AND(V4326&lt;=Hilfswerte!$B$35,H4326&lt;0.7*W4326),"Mittel","Niedrig")))</f>
        <v>Hoch</v>
      </c>
      <c r="Z4326" s="4">
        <f t="shared" si="543"/>
        <v>18.3</v>
      </c>
      <c r="AA4326" s="4" t="str">
        <f>IF(J4326&gt;365,"Bereits abgewandert (Segment D)",IF(Z4326&gt;=Hilfswerte!$B$38,"Rot - akut gefaehrdet",IF(Z4326&gt;=Hilfswerte!$B$39,"Gelb - beobachten","Gruen - stabil")))</f>
        <v>Gelb - beobachten</v>
      </c>
    </row>
    <row r="4327" spans="1:27" ht="15" customHeight="1" x14ac:dyDescent="0.25">
      <c r="A4327" s="4" t="s">
        <v>4674</v>
      </c>
      <c r="B4327" s="4" t="s">
        <v>319</v>
      </c>
      <c r="C4327" s="4" t="s">
        <v>84</v>
      </c>
      <c r="D4327" s="4" t="s">
        <v>30</v>
      </c>
      <c r="E4327" s="4">
        <v>13</v>
      </c>
      <c r="F4327" s="4">
        <v>2.5</v>
      </c>
      <c r="G4327" s="4">
        <v>20.5</v>
      </c>
      <c r="H4327" s="4">
        <v>1098</v>
      </c>
      <c r="I4327" s="4">
        <v>3</v>
      </c>
      <c r="J4327" s="4">
        <v>29</v>
      </c>
      <c r="K4327" s="4">
        <v>1</v>
      </c>
      <c r="L4327" s="4">
        <v>0</v>
      </c>
      <c r="M4327" s="4">
        <v>4</v>
      </c>
      <c r="N4327" s="4">
        <v>34.6</v>
      </c>
      <c r="O4327" s="4">
        <f t="shared" si="536"/>
        <v>5</v>
      </c>
      <c r="P4327" s="4">
        <f t="shared" si="537"/>
        <v>3</v>
      </c>
      <c r="Q4327" s="4">
        <f t="shared" si="538"/>
        <v>3</v>
      </c>
      <c r="R4327" s="4">
        <f t="shared" si="539"/>
        <v>11</v>
      </c>
      <c r="S4327" s="4">
        <f t="shared" si="540"/>
        <v>121.3</v>
      </c>
      <c r="T4327" s="4" t="str">
        <f t="shared" si="541"/>
        <v>B - Kernkunde</v>
      </c>
      <c r="U4327" s="4">
        <f>ROUND(((E4327-Hilfswerte!$B$20)/Hilfswerte!$B$21)+((F4327-Hilfswerte!$B$22)/Hilfswerte!$B$23)+((G4327-Hilfswerte!$B$24)/Hilfswerte!$B$25)+0.1*INDEX(Hilfswerte!$B$4:$B$15,MATCH(C4327,Hilfswerte!$A$4:$A$15,0)),2)</f>
        <v>0.72</v>
      </c>
      <c r="V4327" s="4">
        <f>ROUND(SQRT((((E4327-Hilfswerte!$B$20)/Hilfswerte!$B$21)-Hilfswerte!$B$28)^2+(((F4327-Hilfswerte!$B$22)/Hilfswerte!$B$23)-Hilfswerte!$B$29)^2+(((G4327-Hilfswerte!$B$24)/Hilfswerte!$B$25)-Hilfswerte!$B$30)^2),3)</f>
        <v>1.736</v>
      </c>
      <c r="W4327" s="4">
        <f>ROUND(E4327*Hilfswerte!$B$31,0)</f>
        <v>2672</v>
      </c>
      <c r="X4327" s="4">
        <f t="shared" si="542"/>
        <v>1574</v>
      </c>
      <c r="Y4327" s="4" t="str">
        <f>IF(T4327="A - Top-Kunde","bereits Top-Kunde",IF(AND(V4327&lt;=Hilfswerte!$B$34,H4327&lt;0.5*W4327),"Hoch",IF(AND(V4327&lt;=Hilfswerte!$B$35,H4327&lt;0.7*W4327),"Mittel","Niedrig")))</f>
        <v>Niedrig</v>
      </c>
      <c r="Z4327" s="4">
        <f t="shared" si="543"/>
        <v>4.5</v>
      </c>
      <c r="AA4327" s="4" t="str">
        <f>IF(J4327&gt;365,"Bereits abgewandert (Segment D)",IF(Z4327&gt;=Hilfswerte!$B$38,"Rot - akut gefaehrdet",IF(Z4327&gt;=Hilfswerte!$B$39,"Gelb - beobachten","Gruen - stabil")))</f>
        <v>Gruen - stabil</v>
      </c>
    </row>
    <row r="4328" spans="1:27" ht="15" customHeight="1" x14ac:dyDescent="0.25">
      <c r="A4328" s="4" t="s">
        <v>4675</v>
      </c>
      <c r="B4328" s="4" t="s">
        <v>114</v>
      </c>
      <c r="C4328" s="4" t="s">
        <v>59</v>
      </c>
      <c r="D4328" s="4" t="s">
        <v>77</v>
      </c>
      <c r="E4328" s="4">
        <v>26</v>
      </c>
      <c r="F4328" s="4">
        <v>6</v>
      </c>
      <c r="G4328" s="4">
        <v>7.9</v>
      </c>
      <c r="H4328" s="4">
        <v>3267</v>
      </c>
      <c r="I4328" s="4">
        <v>2</v>
      </c>
      <c r="J4328" s="4">
        <v>14</v>
      </c>
      <c r="K4328" s="4">
        <v>3</v>
      </c>
      <c r="L4328" s="4">
        <v>6</v>
      </c>
      <c r="M4328" s="4">
        <v>2</v>
      </c>
      <c r="N4328" s="4">
        <v>8.3000000000000007</v>
      </c>
      <c r="O4328" s="4">
        <f t="shared" si="536"/>
        <v>5</v>
      </c>
      <c r="P4328" s="4">
        <f t="shared" si="537"/>
        <v>2</v>
      </c>
      <c r="Q4328" s="4">
        <f t="shared" si="538"/>
        <v>4</v>
      </c>
      <c r="R4328" s="4">
        <f t="shared" si="539"/>
        <v>11</v>
      </c>
      <c r="S4328" s="4">
        <f t="shared" si="540"/>
        <v>94.4</v>
      </c>
      <c r="T4328" s="4" t="str">
        <f t="shared" si="541"/>
        <v>C - Entwicklungspotenzial</v>
      </c>
      <c r="U4328" s="4">
        <f>ROUND(((E4328-Hilfswerte!$B$20)/Hilfswerte!$B$21)+((F4328-Hilfswerte!$B$22)/Hilfswerte!$B$23)+((G4328-Hilfswerte!$B$24)/Hilfswerte!$B$25)+0.1*INDEX(Hilfswerte!$B$4:$B$15,MATCH(C4328,Hilfswerte!$A$4:$A$15,0)),2)</f>
        <v>-1.24</v>
      </c>
      <c r="V4328" s="4">
        <f>ROUND(SQRT((((E4328-Hilfswerte!$B$20)/Hilfswerte!$B$21)-Hilfswerte!$B$28)^2+(((F4328-Hilfswerte!$B$22)/Hilfswerte!$B$23)-Hilfswerte!$B$29)^2+(((G4328-Hilfswerte!$B$24)/Hilfswerte!$B$25)-Hilfswerte!$B$30)^2),3)</f>
        <v>0.98399999999999999</v>
      </c>
      <c r="W4328" s="4">
        <f>ROUND(E4328*Hilfswerte!$B$31,0)</f>
        <v>5344</v>
      </c>
      <c r="X4328" s="4">
        <f t="shared" si="542"/>
        <v>2077</v>
      </c>
      <c r="Y4328" s="4" t="str">
        <f>IF(T4328="A - Top-Kunde","bereits Top-Kunde",IF(AND(V4328&lt;=Hilfswerte!$B$34,H4328&lt;0.5*W4328),"Hoch",IF(AND(V4328&lt;=Hilfswerte!$B$35,H4328&lt;0.7*W4328),"Mittel","Niedrig")))</f>
        <v>Mittel</v>
      </c>
      <c r="Z4328" s="4">
        <f t="shared" si="543"/>
        <v>10.9</v>
      </c>
      <c r="AA4328" s="4" t="str">
        <f>IF(J4328&gt;365,"Bereits abgewandert (Segment D)",IF(Z4328&gt;=Hilfswerte!$B$38,"Rot - akut gefaehrdet",IF(Z4328&gt;=Hilfswerte!$B$39,"Gelb - beobachten","Gruen - stabil")))</f>
        <v>Gruen - stabil</v>
      </c>
    </row>
    <row r="4329" spans="1:27" ht="15" customHeight="1" x14ac:dyDescent="0.25">
      <c r="A4329" s="4" t="s">
        <v>4676</v>
      </c>
      <c r="B4329" s="4" t="s">
        <v>559</v>
      </c>
      <c r="C4329" s="4" t="s">
        <v>74</v>
      </c>
      <c r="D4329" s="4" t="s">
        <v>77</v>
      </c>
      <c r="E4329" s="4">
        <v>27</v>
      </c>
      <c r="F4329" s="4">
        <v>4.4000000000000004</v>
      </c>
      <c r="G4329" s="4">
        <v>7.2</v>
      </c>
      <c r="H4329" s="4">
        <v>3750</v>
      </c>
      <c r="I4329" s="4">
        <v>7</v>
      </c>
      <c r="J4329" s="4">
        <v>13</v>
      </c>
      <c r="K4329" s="4">
        <v>0</v>
      </c>
      <c r="L4329" s="4">
        <v>13</v>
      </c>
      <c r="M4329" s="4">
        <v>4</v>
      </c>
      <c r="N4329" s="4">
        <v>9.1</v>
      </c>
      <c r="O4329" s="4">
        <f t="shared" si="536"/>
        <v>5</v>
      </c>
      <c r="P4329" s="4">
        <f t="shared" si="537"/>
        <v>5</v>
      </c>
      <c r="Q4329" s="4">
        <f t="shared" si="538"/>
        <v>4</v>
      </c>
      <c r="R4329" s="4">
        <f t="shared" si="539"/>
        <v>14</v>
      </c>
      <c r="S4329" s="4">
        <f t="shared" si="540"/>
        <v>140.69999999999999</v>
      </c>
      <c r="T4329" s="4" t="str">
        <f t="shared" si="541"/>
        <v>A - Top-Kunde</v>
      </c>
      <c r="U4329" s="4">
        <f>ROUND(((E4329-Hilfswerte!$B$20)/Hilfswerte!$B$21)+((F4329-Hilfswerte!$B$22)/Hilfswerte!$B$23)+((G4329-Hilfswerte!$B$24)/Hilfswerte!$B$25)+0.1*INDEX(Hilfswerte!$B$4:$B$15,MATCH(C4329,Hilfswerte!$A$4:$A$15,0)),2)</f>
        <v>-1.32</v>
      </c>
      <c r="V4329" s="4">
        <f>ROUND(SQRT((((E4329-Hilfswerte!$B$20)/Hilfswerte!$B$21)-Hilfswerte!$B$28)^2+(((F4329-Hilfswerte!$B$22)/Hilfswerte!$B$23)-Hilfswerte!$B$29)^2+(((G4329-Hilfswerte!$B$24)/Hilfswerte!$B$25)-Hilfswerte!$B$30)^2),3)</f>
        <v>1.0609999999999999</v>
      </c>
      <c r="W4329" s="4">
        <f>ROUND(E4329*Hilfswerte!$B$31,0)</f>
        <v>5550</v>
      </c>
      <c r="X4329" s="4">
        <f t="shared" si="542"/>
        <v>1800</v>
      </c>
      <c r="Y4329" s="4" t="str">
        <f>IF(T4329="A - Top-Kunde","bereits Top-Kunde",IF(AND(V4329&lt;=Hilfswerte!$B$34,H4329&lt;0.5*W4329),"Hoch",IF(AND(V4329&lt;=Hilfswerte!$B$35,H4329&lt;0.7*W4329),"Mittel","Niedrig")))</f>
        <v>bereits Top-Kunde</v>
      </c>
      <c r="Z4329" s="4">
        <f t="shared" si="543"/>
        <v>3.3</v>
      </c>
      <c r="AA4329" s="4" t="str">
        <f>IF(J4329&gt;365,"Bereits abgewandert (Segment D)",IF(Z4329&gt;=Hilfswerte!$B$38,"Rot - akut gefaehrdet",IF(Z4329&gt;=Hilfswerte!$B$39,"Gelb - beobachten","Gruen - stabil")))</f>
        <v>Gruen - stabil</v>
      </c>
    </row>
    <row r="4330" spans="1:27" ht="15" customHeight="1" x14ac:dyDescent="0.25">
      <c r="A4330" s="4" t="s">
        <v>4677</v>
      </c>
      <c r="B4330" s="4" t="s">
        <v>203</v>
      </c>
      <c r="C4330" s="4" t="s">
        <v>84</v>
      </c>
      <c r="D4330" s="4" t="s">
        <v>30</v>
      </c>
      <c r="E4330" s="4">
        <v>181</v>
      </c>
      <c r="F4330" s="4">
        <v>42.7</v>
      </c>
      <c r="G4330" s="4">
        <v>5.3</v>
      </c>
      <c r="H4330" s="4">
        <v>3191</v>
      </c>
      <c r="I4330" s="4">
        <v>1</v>
      </c>
      <c r="J4330" s="4">
        <v>123</v>
      </c>
      <c r="K4330" s="4">
        <v>1</v>
      </c>
      <c r="L4330" s="4">
        <v>20</v>
      </c>
      <c r="M4330" s="4">
        <v>2</v>
      </c>
      <c r="N4330" s="4">
        <v>1</v>
      </c>
      <c r="O4330" s="4">
        <f t="shared" si="536"/>
        <v>3</v>
      </c>
      <c r="P4330" s="4">
        <f t="shared" si="537"/>
        <v>1</v>
      </c>
      <c r="Q4330" s="4">
        <f t="shared" si="538"/>
        <v>4</v>
      </c>
      <c r="R4330" s="4">
        <f t="shared" si="539"/>
        <v>8</v>
      </c>
      <c r="S4330" s="4">
        <f t="shared" si="540"/>
        <v>68.5</v>
      </c>
      <c r="T4330" s="4" t="str">
        <f t="shared" si="541"/>
        <v>C - Entwicklungspotenzial</v>
      </c>
      <c r="U4330" s="4">
        <f>ROUND(((E4330-Hilfswerte!$B$20)/Hilfswerte!$B$21)+((F4330-Hilfswerte!$B$22)/Hilfswerte!$B$23)+((G4330-Hilfswerte!$B$24)/Hilfswerte!$B$25)+0.1*INDEX(Hilfswerte!$B$4:$B$15,MATCH(C4330,Hilfswerte!$A$4:$A$15,0)),2)</f>
        <v>-0.25</v>
      </c>
      <c r="V4330" s="4">
        <f>ROUND(SQRT((((E4330-Hilfswerte!$B$20)/Hilfswerte!$B$21)-Hilfswerte!$B$28)^2+(((F4330-Hilfswerte!$B$22)/Hilfswerte!$B$23)-Hilfswerte!$B$29)^2+(((G4330-Hilfswerte!$B$24)/Hilfswerte!$B$25)-Hilfswerte!$B$30)^2),3)</f>
        <v>0.94499999999999995</v>
      </c>
      <c r="W4330" s="4">
        <f>ROUND(E4330*Hilfswerte!$B$31,0)</f>
        <v>37204</v>
      </c>
      <c r="X4330" s="4">
        <f t="shared" si="542"/>
        <v>34013</v>
      </c>
      <c r="Y4330" s="4" t="str">
        <f>IF(T4330="A - Top-Kunde","bereits Top-Kunde",IF(AND(V4330&lt;=Hilfswerte!$B$34,H4330&lt;0.5*W4330),"Hoch",IF(AND(V4330&lt;=Hilfswerte!$B$35,H4330&lt;0.7*W4330),"Mittel","Niedrig")))</f>
        <v>Mittel</v>
      </c>
      <c r="Z4330" s="4">
        <f t="shared" si="543"/>
        <v>13.2</v>
      </c>
      <c r="AA4330" s="4" t="str">
        <f>IF(J4330&gt;365,"Bereits abgewandert (Segment D)",IF(Z4330&gt;=Hilfswerte!$B$38,"Rot - akut gefaehrdet",IF(Z4330&gt;=Hilfswerte!$B$39,"Gelb - beobachten","Gruen - stabil")))</f>
        <v>Gruen - stabil</v>
      </c>
    </row>
    <row r="4331" spans="1:27" ht="15" customHeight="1" x14ac:dyDescent="0.25">
      <c r="A4331" s="4" t="s">
        <v>4678</v>
      </c>
      <c r="B4331" s="4" t="s">
        <v>254</v>
      </c>
      <c r="C4331" s="4" t="s">
        <v>33</v>
      </c>
      <c r="D4331" s="4" t="s">
        <v>30</v>
      </c>
      <c r="E4331" s="4">
        <v>77</v>
      </c>
      <c r="F4331" s="4">
        <v>23.8</v>
      </c>
      <c r="G4331" s="4">
        <v>12.8</v>
      </c>
      <c r="H4331" s="4">
        <v>2468</v>
      </c>
      <c r="I4331" s="4">
        <v>2</v>
      </c>
      <c r="J4331" s="4">
        <v>88</v>
      </c>
      <c r="K4331" s="4">
        <v>0</v>
      </c>
      <c r="L4331" s="4">
        <v>6</v>
      </c>
      <c r="M4331" s="4">
        <v>3</v>
      </c>
      <c r="N4331" s="4">
        <v>33.299999999999997</v>
      </c>
      <c r="O4331" s="4">
        <f t="shared" si="536"/>
        <v>4</v>
      </c>
      <c r="P4331" s="4">
        <f t="shared" si="537"/>
        <v>2</v>
      </c>
      <c r="Q4331" s="4">
        <f t="shared" si="538"/>
        <v>3</v>
      </c>
      <c r="R4331" s="4">
        <f t="shared" si="539"/>
        <v>9</v>
      </c>
      <c r="S4331" s="4">
        <f t="shared" si="540"/>
        <v>104.9</v>
      </c>
      <c r="T4331" s="4" t="str">
        <f t="shared" si="541"/>
        <v>C - Entwicklungspotenzial</v>
      </c>
      <c r="U4331" s="4">
        <f>ROUND(((E4331-Hilfswerte!$B$20)/Hilfswerte!$B$21)+((F4331-Hilfswerte!$B$22)/Hilfswerte!$B$23)+((G4331-Hilfswerte!$B$24)/Hilfswerte!$B$25)+0.1*INDEX(Hilfswerte!$B$4:$B$15,MATCH(C4331,Hilfswerte!$A$4:$A$15,0)),2)</f>
        <v>0.18</v>
      </c>
      <c r="V4331" s="4">
        <f>ROUND(SQRT((((E4331-Hilfswerte!$B$20)/Hilfswerte!$B$21)-Hilfswerte!$B$28)^2+(((F4331-Hilfswerte!$B$22)/Hilfswerte!$B$23)-Hilfswerte!$B$29)^2+(((G4331-Hilfswerte!$B$24)/Hilfswerte!$B$25)-Hilfswerte!$B$30)^2),3)</f>
        <v>0.52400000000000002</v>
      </c>
      <c r="W4331" s="4">
        <f>ROUND(E4331*Hilfswerte!$B$31,0)</f>
        <v>15827</v>
      </c>
      <c r="X4331" s="4">
        <f t="shared" si="542"/>
        <v>13359</v>
      </c>
      <c r="Y4331" s="4" t="str">
        <f>IF(T4331="A - Top-Kunde","bereits Top-Kunde",IF(AND(V4331&lt;=Hilfswerte!$B$34,H4331&lt;0.5*W4331),"Hoch",IF(AND(V4331&lt;=Hilfswerte!$B$35,H4331&lt;0.7*W4331),"Mittel","Niedrig")))</f>
        <v>Hoch</v>
      </c>
      <c r="Z4331" s="4">
        <f t="shared" si="543"/>
        <v>5.6</v>
      </c>
      <c r="AA4331" s="4" t="str">
        <f>IF(J4331&gt;365,"Bereits abgewandert (Segment D)",IF(Z4331&gt;=Hilfswerte!$B$38,"Rot - akut gefaehrdet",IF(Z4331&gt;=Hilfswerte!$B$39,"Gelb - beobachten","Gruen - stabil")))</f>
        <v>Gruen - stabil</v>
      </c>
    </row>
    <row r="4332" spans="1:27" ht="15" customHeight="1" x14ac:dyDescent="0.25">
      <c r="A4332" s="4" t="s">
        <v>4679</v>
      </c>
      <c r="B4332" s="4" t="s">
        <v>459</v>
      </c>
      <c r="C4332" s="4" t="s">
        <v>59</v>
      </c>
      <c r="D4332" s="4" t="s">
        <v>30</v>
      </c>
      <c r="E4332" s="4">
        <v>92</v>
      </c>
      <c r="F4332" s="4">
        <v>24.2</v>
      </c>
      <c r="G4332" s="4">
        <v>15.2</v>
      </c>
      <c r="H4332" s="4">
        <v>50809</v>
      </c>
      <c r="I4332" s="4">
        <v>9</v>
      </c>
      <c r="J4332" s="4">
        <v>14</v>
      </c>
      <c r="K4332" s="4">
        <v>1</v>
      </c>
      <c r="L4332" s="4">
        <v>35</v>
      </c>
      <c r="M4332" s="4">
        <v>2</v>
      </c>
      <c r="N4332" s="4">
        <v>-8.1999999999999993</v>
      </c>
      <c r="O4332" s="4">
        <f t="shared" si="536"/>
        <v>5</v>
      </c>
      <c r="P4332" s="4">
        <f t="shared" si="537"/>
        <v>5</v>
      </c>
      <c r="Q4332" s="4">
        <f t="shared" si="538"/>
        <v>5</v>
      </c>
      <c r="R4332" s="4">
        <f t="shared" si="539"/>
        <v>15</v>
      </c>
      <c r="S4332" s="4">
        <f t="shared" si="540"/>
        <v>129.4</v>
      </c>
      <c r="T4332" s="4" t="str">
        <f t="shared" si="541"/>
        <v>A - Top-Kunde</v>
      </c>
      <c r="U4332" s="4">
        <f>ROUND(((E4332-Hilfswerte!$B$20)/Hilfswerte!$B$21)+((F4332-Hilfswerte!$B$22)/Hilfswerte!$B$23)+((G4332-Hilfswerte!$B$24)/Hilfswerte!$B$25)+0.1*INDEX(Hilfswerte!$B$4:$B$15,MATCH(C4332,Hilfswerte!$A$4:$A$15,0)),2)</f>
        <v>0.53</v>
      </c>
      <c r="V4332" s="4">
        <f>ROUND(SQRT((((E4332-Hilfswerte!$B$20)/Hilfswerte!$B$21)-Hilfswerte!$B$28)^2+(((F4332-Hilfswerte!$B$22)/Hilfswerte!$B$23)-Hilfswerte!$B$29)^2+(((G4332-Hilfswerte!$B$24)/Hilfswerte!$B$25)-Hilfswerte!$B$30)^2),3)</f>
        <v>0.751</v>
      </c>
      <c r="W4332" s="4">
        <f>ROUND(E4332*Hilfswerte!$B$31,0)</f>
        <v>18910</v>
      </c>
      <c r="X4332" s="4">
        <f t="shared" si="542"/>
        <v>0</v>
      </c>
      <c r="Y4332" s="4" t="str">
        <f>IF(T4332="A - Top-Kunde","bereits Top-Kunde",IF(AND(V4332&lt;=Hilfswerte!$B$34,H4332&lt;0.5*W4332),"Hoch",IF(AND(V4332&lt;=Hilfswerte!$B$35,H4332&lt;0.7*W4332),"Mittel","Niedrig")))</f>
        <v>bereits Top-Kunde</v>
      </c>
      <c r="Z4332" s="4">
        <f t="shared" si="543"/>
        <v>14</v>
      </c>
      <c r="AA4332" s="4" t="str">
        <f>IF(J4332&gt;365,"Bereits abgewandert (Segment D)",IF(Z4332&gt;=Hilfswerte!$B$38,"Rot - akut gefaehrdet",IF(Z4332&gt;=Hilfswerte!$B$39,"Gelb - beobachten","Gruen - stabil")))</f>
        <v>Gelb - beobachten</v>
      </c>
    </row>
    <row r="4333" spans="1:27" ht="15" customHeight="1" x14ac:dyDescent="0.25">
      <c r="A4333" s="4" t="s">
        <v>4680</v>
      </c>
      <c r="B4333" s="4" t="s">
        <v>508</v>
      </c>
      <c r="C4333" s="4" t="s">
        <v>38</v>
      </c>
      <c r="D4333" s="4" t="s">
        <v>117</v>
      </c>
      <c r="E4333" s="4">
        <v>259</v>
      </c>
      <c r="F4333" s="4">
        <v>54.3</v>
      </c>
      <c r="G4333" s="4">
        <v>14.4</v>
      </c>
      <c r="H4333" s="4">
        <v>2137</v>
      </c>
      <c r="I4333" s="4">
        <v>1</v>
      </c>
      <c r="J4333" s="4">
        <v>297</v>
      </c>
      <c r="K4333" s="4">
        <v>0</v>
      </c>
      <c r="L4333" s="4">
        <v>0</v>
      </c>
      <c r="M4333" s="4">
        <v>5</v>
      </c>
      <c r="N4333" s="4">
        <v>30.8</v>
      </c>
      <c r="O4333" s="4">
        <f t="shared" si="536"/>
        <v>2</v>
      </c>
      <c r="P4333" s="4">
        <f t="shared" si="537"/>
        <v>1</v>
      </c>
      <c r="Q4333" s="4">
        <f t="shared" si="538"/>
        <v>3</v>
      </c>
      <c r="R4333" s="4">
        <f t="shared" si="539"/>
        <v>6</v>
      </c>
      <c r="S4333" s="4">
        <f t="shared" si="540"/>
        <v>75.400000000000006</v>
      </c>
      <c r="T4333" s="4" t="str">
        <f t="shared" si="541"/>
        <v>C - Entwicklungspotenzial</v>
      </c>
      <c r="U4333" s="4">
        <f>ROUND(((E4333-Hilfswerte!$B$20)/Hilfswerte!$B$21)+((F4333-Hilfswerte!$B$22)/Hilfswerte!$B$23)+((G4333-Hilfswerte!$B$24)/Hilfswerte!$B$25)+0.1*INDEX(Hilfswerte!$B$4:$B$15,MATCH(C4333,Hilfswerte!$A$4:$A$15,0)),2)</f>
        <v>2.0699999999999998</v>
      </c>
      <c r="V4333" s="4">
        <f>ROUND(SQRT((((E4333-Hilfswerte!$B$20)/Hilfswerte!$B$21)-Hilfswerte!$B$28)^2+(((F4333-Hilfswerte!$B$22)/Hilfswerte!$B$23)-Hilfswerte!$B$29)^2+(((G4333-Hilfswerte!$B$24)/Hilfswerte!$B$25)-Hilfswerte!$B$30)^2),3)</f>
        <v>0.70699999999999996</v>
      </c>
      <c r="W4333" s="4">
        <f>ROUND(E4333*Hilfswerte!$B$31,0)</f>
        <v>53236</v>
      </c>
      <c r="X4333" s="4">
        <f t="shared" si="542"/>
        <v>51099</v>
      </c>
      <c r="Y4333" s="4" t="str">
        <f>IF(T4333="A - Top-Kunde","bereits Top-Kunde",IF(AND(V4333&lt;=Hilfswerte!$B$34,H4333&lt;0.5*W4333),"Hoch",IF(AND(V4333&lt;=Hilfswerte!$B$35,H4333&lt;0.7*W4333),"Mittel","Niedrig")))</f>
        <v>Hoch</v>
      </c>
      <c r="Z4333" s="4">
        <f t="shared" si="543"/>
        <v>14.9</v>
      </c>
      <c r="AA4333" s="4" t="str">
        <f>IF(J4333&gt;365,"Bereits abgewandert (Segment D)",IF(Z4333&gt;=Hilfswerte!$B$38,"Rot - akut gefaehrdet",IF(Z4333&gt;=Hilfswerte!$B$39,"Gelb - beobachten","Gruen - stabil")))</f>
        <v>Gelb - beobachten</v>
      </c>
    </row>
    <row r="4334" spans="1:27" ht="15" customHeight="1" x14ac:dyDescent="0.25">
      <c r="A4334" s="4" t="s">
        <v>4681</v>
      </c>
      <c r="B4334" s="4" t="s">
        <v>44</v>
      </c>
      <c r="C4334" s="4" t="s">
        <v>74</v>
      </c>
      <c r="D4334" s="4" t="s">
        <v>30</v>
      </c>
      <c r="E4334" s="4">
        <v>11</v>
      </c>
      <c r="F4334" s="4">
        <v>2.1</v>
      </c>
      <c r="G4334" s="4">
        <v>6.3</v>
      </c>
      <c r="H4334" s="4">
        <v>334</v>
      </c>
      <c r="I4334" s="4">
        <v>2</v>
      </c>
      <c r="J4334" s="4">
        <v>155</v>
      </c>
      <c r="K4334" s="4">
        <v>0</v>
      </c>
      <c r="L4334" s="4">
        <v>21</v>
      </c>
      <c r="M4334" s="4">
        <v>2</v>
      </c>
      <c r="N4334" s="4">
        <v>-30</v>
      </c>
      <c r="O4334" s="4">
        <f t="shared" si="536"/>
        <v>3</v>
      </c>
      <c r="P4334" s="4">
        <f t="shared" si="537"/>
        <v>2</v>
      </c>
      <c r="Q4334" s="4">
        <f t="shared" si="538"/>
        <v>2</v>
      </c>
      <c r="R4334" s="4">
        <f t="shared" si="539"/>
        <v>7</v>
      </c>
      <c r="S4334" s="4">
        <f t="shared" si="540"/>
        <v>48.7</v>
      </c>
      <c r="T4334" s="4" t="str">
        <f t="shared" si="541"/>
        <v>C - Entwicklungspotenzial</v>
      </c>
      <c r="U4334" s="4">
        <f>ROUND(((E4334-Hilfswerte!$B$20)/Hilfswerte!$B$21)+((F4334-Hilfswerte!$B$22)/Hilfswerte!$B$23)+((G4334-Hilfswerte!$B$24)/Hilfswerte!$B$25)+0.1*INDEX(Hilfswerte!$B$4:$B$15,MATCH(C4334,Hilfswerte!$A$4:$A$15,0)),2)</f>
        <v>-1.58</v>
      </c>
      <c r="V4334" s="4">
        <f>ROUND(SQRT((((E4334-Hilfswerte!$B$20)/Hilfswerte!$B$21)-Hilfswerte!$B$28)^2+(((F4334-Hilfswerte!$B$22)/Hilfswerte!$B$23)-Hilfswerte!$B$29)^2+(((G4334-Hilfswerte!$B$24)/Hilfswerte!$B$25)-Hilfswerte!$B$30)^2),3)</f>
        <v>1.2110000000000001</v>
      </c>
      <c r="W4334" s="4">
        <f>ROUND(E4334*Hilfswerte!$B$31,0)</f>
        <v>2261</v>
      </c>
      <c r="X4334" s="4">
        <f t="shared" si="542"/>
        <v>1927</v>
      </c>
      <c r="Y4334" s="4" t="str">
        <f>IF(T4334="A - Top-Kunde","bereits Top-Kunde",IF(AND(V4334&lt;=Hilfswerte!$B$34,H4334&lt;0.5*W4334),"Hoch",IF(AND(V4334&lt;=Hilfswerte!$B$35,H4334&lt;0.7*W4334),"Mittel","Niedrig")))</f>
        <v>Niedrig</v>
      </c>
      <c r="Z4334" s="4">
        <f t="shared" si="543"/>
        <v>24</v>
      </c>
      <c r="AA4334" s="4" t="str">
        <f>IF(J4334&gt;365,"Bereits abgewandert (Segment D)",IF(Z4334&gt;=Hilfswerte!$B$38,"Rot - akut gefaehrdet",IF(Z4334&gt;=Hilfswerte!$B$39,"Gelb - beobachten","Gruen - stabil")))</f>
        <v>Rot - akut gefaehrdet</v>
      </c>
    </row>
    <row r="4335" spans="1:27" ht="15" customHeight="1" x14ac:dyDescent="0.25">
      <c r="A4335" s="4" t="s">
        <v>4682</v>
      </c>
      <c r="B4335" s="4" t="s">
        <v>674</v>
      </c>
      <c r="C4335" s="4" t="s">
        <v>62</v>
      </c>
      <c r="D4335" s="4" t="s">
        <v>52</v>
      </c>
      <c r="E4335" s="4">
        <v>88</v>
      </c>
      <c r="F4335" s="4">
        <v>16.7</v>
      </c>
      <c r="G4335" s="4">
        <v>10.3</v>
      </c>
      <c r="H4335" s="4">
        <v>5441</v>
      </c>
      <c r="I4335" s="4">
        <v>2</v>
      </c>
      <c r="J4335" s="4">
        <v>162</v>
      </c>
      <c r="K4335" s="4">
        <v>0</v>
      </c>
      <c r="L4335" s="4">
        <v>30</v>
      </c>
      <c r="M4335" s="4">
        <v>4</v>
      </c>
      <c r="N4335" s="4">
        <v>16</v>
      </c>
      <c r="O4335" s="4">
        <f t="shared" si="536"/>
        <v>3</v>
      </c>
      <c r="P4335" s="4">
        <f t="shared" si="537"/>
        <v>2</v>
      </c>
      <c r="Q4335" s="4">
        <f t="shared" si="538"/>
        <v>4</v>
      </c>
      <c r="R4335" s="4">
        <f t="shared" si="539"/>
        <v>9</v>
      </c>
      <c r="S4335" s="4">
        <f t="shared" si="540"/>
        <v>89</v>
      </c>
      <c r="T4335" s="4" t="str">
        <f t="shared" si="541"/>
        <v>C - Entwicklungspotenzial</v>
      </c>
      <c r="U4335" s="4">
        <f>ROUND(((E4335-Hilfswerte!$B$20)/Hilfswerte!$B$21)+((F4335-Hilfswerte!$B$22)/Hilfswerte!$B$23)+((G4335-Hilfswerte!$B$24)/Hilfswerte!$B$25)+0.1*INDEX(Hilfswerte!$B$4:$B$15,MATCH(C4335,Hilfswerte!$A$4:$A$15,0)),2)</f>
        <v>0.09</v>
      </c>
      <c r="V4335" s="4">
        <f>ROUND(SQRT((((E4335-Hilfswerte!$B$20)/Hilfswerte!$B$21)-Hilfswerte!$B$28)^2+(((F4335-Hilfswerte!$B$22)/Hilfswerte!$B$23)-Hilfswerte!$B$29)^2+(((G4335-Hilfswerte!$B$24)/Hilfswerte!$B$25)-Hilfswerte!$B$30)^2),3)</f>
        <v>0.52800000000000002</v>
      </c>
      <c r="W4335" s="4">
        <f>ROUND(E4335*Hilfswerte!$B$31,0)</f>
        <v>18088</v>
      </c>
      <c r="X4335" s="4">
        <f t="shared" si="542"/>
        <v>12647</v>
      </c>
      <c r="Y4335" s="4" t="str">
        <f>IF(T4335="A - Top-Kunde","bereits Top-Kunde",IF(AND(V4335&lt;=Hilfswerte!$B$34,H4335&lt;0.5*W4335),"Hoch",IF(AND(V4335&lt;=Hilfswerte!$B$35,H4335&lt;0.7*W4335),"Mittel","Niedrig")))</f>
        <v>Hoch</v>
      </c>
      <c r="Z4335" s="4">
        <f t="shared" si="543"/>
        <v>14.1</v>
      </c>
      <c r="AA4335" s="4" t="str">
        <f>IF(J4335&gt;365,"Bereits abgewandert (Segment D)",IF(Z4335&gt;=Hilfswerte!$B$38,"Rot - akut gefaehrdet",IF(Z4335&gt;=Hilfswerte!$B$39,"Gelb - beobachten","Gruen - stabil")))</f>
        <v>Gelb - beobachten</v>
      </c>
    </row>
    <row r="4336" spans="1:27" ht="15" customHeight="1" x14ac:dyDescent="0.25">
      <c r="A4336" s="4" t="s">
        <v>4683</v>
      </c>
      <c r="B4336" s="4" t="s">
        <v>86</v>
      </c>
      <c r="C4336" s="4" t="s">
        <v>65</v>
      </c>
      <c r="D4336" s="4" t="s">
        <v>93</v>
      </c>
      <c r="E4336" s="4">
        <v>34</v>
      </c>
      <c r="F4336" s="4">
        <v>8.6999999999999993</v>
      </c>
      <c r="G4336" s="4">
        <v>21</v>
      </c>
      <c r="H4336" s="4">
        <v>1674</v>
      </c>
      <c r="I4336" s="4">
        <v>2</v>
      </c>
      <c r="J4336" s="4">
        <v>181</v>
      </c>
      <c r="K4336" s="4">
        <v>0</v>
      </c>
      <c r="L4336" s="4">
        <v>4</v>
      </c>
      <c r="M4336" s="4">
        <v>2</v>
      </c>
      <c r="N4336" s="4">
        <v>19.2</v>
      </c>
      <c r="O4336" s="4">
        <f t="shared" si="536"/>
        <v>2</v>
      </c>
      <c r="P4336" s="4">
        <f t="shared" si="537"/>
        <v>2</v>
      </c>
      <c r="Q4336" s="4">
        <f t="shared" si="538"/>
        <v>3</v>
      </c>
      <c r="R4336" s="4">
        <f t="shared" si="539"/>
        <v>7</v>
      </c>
      <c r="S4336" s="4">
        <f t="shared" si="540"/>
        <v>78.400000000000006</v>
      </c>
      <c r="T4336" s="4" t="str">
        <f t="shared" si="541"/>
        <v>C - Entwicklungspotenzial</v>
      </c>
      <c r="U4336" s="4">
        <f>ROUND(((E4336-Hilfswerte!$B$20)/Hilfswerte!$B$21)+((F4336-Hilfswerte!$B$22)/Hilfswerte!$B$23)+((G4336-Hilfswerte!$B$24)/Hilfswerte!$B$25)+0.1*INDEX(Hilfswerte!$B$4:$B$15,MATCH(C4336,Hilfswerte!$A$4:$A$15,0)),2)</f>
        <v>0.94</v>
      </c>
      <c r="V4336" s="4">
        <f>ROUND(SQRT((((E4336-Hilfswerte!$B$20)/Hilfswerte!$B$21)-Hilfswerte!$B$28)^2+(((F4336-Hilfswerte!$B$22)/Hilfswerte!$B$23)-Hilfswerte!$B$29)^2+(((G4336-Hilfswerte!$B$24)/Hilfswerte!$B$25)-Hilfswerte!$B$30)^2),3)</f>
        <v>1.736</v>
      </c>
      <c r="W4336" s="4">
        <f>ROUND(E4336*Hilfswerte!$B$31,0)</f>
        <v>6989</v>
      </c>
      <c r="X4336" s="4">
        <f t="shared" si="542"/>
        <v>5315</v>
      </c>
      <c r="Y4336" s="4" t="str">
        <f>IF(T4336="A - Top-Kunde","bereits Top-Kunde",IF(AND(V4336&lt;=Hilfswerte!$B$34,H4336&lt;0.5*W4336),"Hoch",IF(AND(V4336&lt;=Hilfswerte!$B$35,H4336&lt;0.7*W4336),"Mittel","Niedrig")))</f>
        <v>Niedrig</v>
      </c>
      <c r="Z4336" s="4">
        <f t="shared" si="543"/>
        <v>9.9</v>
      </c>
      <c r="AA4336" s="4" t="str">
        <f>IF(J4336&gt;365,"Bereits abgewandert (Segment D)",IF(Z4336&gt;=Hilfswerte!$B$38,"Rot - akut gefaehrdet",IF(Z4336&gt;=Hilfswerte!$B$39,"Gelb - beobachten","Gruen - stabil")))</f>
        <v>Gruen - stabil</v>
      </c>
    </row>
    <row r="4337" spans="1:27" ht="15" customHeight="1" x14ac:dyDescent="0.25">
      <c r="A4337" s="4" t="s">
        <v>4684</v>
      </c>
      <c r="B4337" s="4" t="s">
        <v>1098</v>
      </c>
      <c r="C4337" s="4" t="s">
        <v>59</v>
      </c>
      <c r="D4337" s="4" t="s">
        <v>30</v>
      </c>
      <c r="E4337" s="4">
        <v>98</v>
      </c>
      <c r="F4337" s="4">
        <v>19</v>
      </c>
      <c r="G4337" s="4">
        <v>16.2</v>
      </c>
      <c r="H4337" s="4">
        <v>5493</v>
      </c>
      <c r="I4337" s="4">
        <v>2</v>
      </c>
      <c r="J4337" s="4">
        <v>121</v>
      </c>
      <c r="K4337" s="4">
        <v>0</v>
      </c>
      <c r="L4337" s="4">
        <v>-5</v>
      </c>
      <c r="M4337" s="4">
        <v>1</v>
      </c>
      <c r="N4337" s="4">
        <v>-0.2</v>
      </c>
      <c r="O4337" s="4">
        <f t="shared" si="536"/>
        <v>3</v>
      </c>
      <c r="P4337" s="4">
        <f t="shared" si="537"/>
        <v>2</v>
      </c>
      <c r="Q4337" s="4">
        <f t="shared" si="538"/>
        <v>4</v>
      </c>
      <c r="R4337" s="4">
        <f t="shared" si="539"/>
        <v>9</v>
      </c>
      <c r="S4337" s="4">
        <f t="shared" si="540"/>
        <v>89.9</v>
      </c>
      <c r="T4337" s="4" t="str">
        <f t="shared" si="541"/>
        <v>C - Entwicklungspotenzial</v>
      </c>
      <c r="U4337" s="4">
        <f>ROUND(((E4337-Hilfswerte!$B$20)/Hilfswerte!$B$21)+((F4337-Hilfswerte!$B$22)/Hilfswerte!$B$23)+((G4337-Hilfswerte!$B$24)/Hilfswerte!$B$25)+0.1*INDEX(Hilfswerte!$B$4:$B$15,MATCH(C4337,Hilfswerte!$A$4:$A$15,0)),2)</f>
        <v>0.62</v>
      </c>
      <c r="V4337" s="4">
        <f>ROUND(SQRT((((E4337-Hilfswerte!$B$20)/Hilfswerte!$B$21)-Hilfswerte!$B$28)^2+(((F4337-Hilfswerte!$B$22)/Hilfswerte!$B$23)-Hilfswerte!$B$29)^2+(((G4337-Hilfswerte!$B$24)/Hilfswerte!$B$25)-Hilfswerte!$B$30)^2),3)</f>
        <v>0.91</v>
      </c>
      <c r="W4337" s="4">
        <f>ROUND(E4337*Hilfswerte!$B$31,0)</f>
        <v>20144</v>
      </c>
      <c r="X4337" s="4">
        <f t="shared" si="542"/>
        <v>14651</v>
      </c>
      <c r="Y4337" s="4" t="str">
        <f>IF(T4337="A - Top-Kunde","bereits Top-Kunde",IF(AND(V4337&lt;=Hilfswerte!$B$34,H4337&lt;0.5*W4337),"Hoch",IF(AND(V4337&lt;=Hilfswerte!$B$35,H4337&lt;0.7*W4337),"Mittel","Niedrig")))</f>
        <v>Mittel</v>
      </c>
      <c r="Z4337" s="4">
        <f t="shared" si="543"/>
        <v>6.1</v>
      </c>
      <c r="AA4337" s="4" t="str">
        <f>IF(J4337&gt;365,"Bereits abgewandert (Segment D)",IF(Z4337&gt;=Hilfswerte!$B$38,"Rot - akut gefaehrdet",IF(Z4337&gt;=Hilfswerte!$B$39,"Gelb - beobachten","Gruen - stabil")))</f>
        <v>Gruen - stabil</v>
      </c>
    </row>
    <row r="4338" spans="1:27" ht="15" customHeight="1" x14ac:dyDescent="0.25">
      <c r="A4338" s="4" t="s">
        <v>4685</v>
      </c>
      <c r="B4338" s="4" t="s">
        <v>576</v>
      </c>
      <c r="C4338" s="4" t="s">
        <v>38</v>
      </c>
      <c r="D4338" s="4" t="s">
        <v>106</v>
      </c>
      <c r="E4338" s="4">
        <v>34</v>
      </c>
      <c r="F4338" s="4">
        <v>8.6</v>
      </c>
      <c r="G4338" s="4">
        <v>2.2000000000000002</v>
      </c>
      <c r="H4338" s="4">
        <v>8865</v>
      </c>
      <c r="I4338" s="4">
        <v>4</v>
      </c>
      <c r="J4338" s="4">
        <v>30</v>
      </c>
      <c r="K4338" s="4">
        <v>1</v>
      </c>
      <c r="L4338" s="4">
        <v>25</v>
      </c>
      <c r="M4338" s="4">
        <v>3</v>
      </c>
      <c r="N4338" s="4">
        <v>0.9</v>
      </c>
      <c r="O4338" s="4">
        <f t="shared" si="536"/>
        <v>5</v>
      </c>
      <c r="P4338" s="4">
        <f t="shared" si="537"/>
        <v>4</v>
      </c>
      <c r="Q4338" s="4">
        <f t="shared" si="538"/>
        <v>5</v>
      </c>
      <c r="R4338" s="4">
        <f t="shared" si="539"/>
        <v>14</v>
      </c>
      <c r="S4338" s="4">
        <f t="shared" si="540"/>
        <v>127</v>
      </c>
      <c r="T4338" s="4" t="str">
        <f t="shared" si="541"/>
        <v>A - Top-Kunde</v>
      </c>
      <c r="U4338" s="4">
        <f>ROUND(((E4338-Hilfswerte!$B$20)/Hilfswerte!$B$21)+((F4338-Hilfswerte!$B$22)/Hilfswerte!$B$23)+((G4338-Hilfswerte!$B$24)/Hilfswerte!$B$25)+0.1*INDEX(Hilfswerte!$B$4:$B$15,MATCH(C4338,Hilfswerte!$A$4:$A$15,0)),2)</f>
        <v>-1.65</v>
      </c>
      <c r="V4338" s="4">
        <f>ROUND(SQRT((((E4338-Hilfswerte!$B$20)/Hilfswerte!$B$21)-Hilfswerte!$B$28)^2+(((F4338-Hilfswerte!$B$22)/Hilfswerte!$B$23)-Hilfswerte!$B$29)^2+(((G4338-Hilfswerte!$B$24)/Hilfswerte!$B$25)-Hilfswerte!$B$30)^2),3)</f>
        <v>1.627</v>
      </c>
      <c r="W4338" s="4">
        <f>ROUND(E4338*Hilfswerte!$B$31,0)</f>
        <v>6989</v>
      </c>
      <c r="X4338" s="4">
        <f t="shared" si="542"/>
        <v>0</v>
      </c>
      <c r="Y4338" s="4" t="str">
        <f>IF(T4338="A - Top-Kunde","bereits Top-Kunde",IF(AND(V4338&lt;=Hilfswerte!$B$34,H4338&lt;0.5*W4338),"Hoch",IF(AND(V4338&lt;=Hilfswerte!$B$35,H4338&lt;0.7*W4338),"Mittel","Niedrig")))</f>
        <v>bereits Top-Kunde</v>
      </c>
      <c r="Z4338" s="4">
        <f t="shared" si="543"/>
        <v>9.5</v>
      </c>
      <c r="AA4338" s="4" t="str">
        <f>IF(J4338&gt;365,"Bereits abgewandert (Segment D)",IF(Z4338&gt;=Hilfswerte!$B$38,"Rot - akut gefaehrdet",IF(Z4338&gt;=Hilfswerte!$B$39,"Gelb - beobachten","Gruen - stabil")))</f>
        <v>Gruen - stabil</v>
      </c>
    </row>
    <row r="4339" spans="1:27" ht="15" customHeight="1" x14ac:dyDescent="0.25">
      <c r="A4339" s="4" t="s">
        <v>4686</v>
      </c>
      <c r="B4339" s="4" t="s">
        <v>310</v>
      </c>
      <c r="C4339" s="4" t="s">
        <v>74</v>
      </c>
      <c r="D4339" s="4" t="s">
        <v>122</v>
      </c>
      <c r="E4339" s="4">
        <v>20</v>
      </c>
      <c r="F4339" s="4">
        <v>3.9</v>
      </c>
      <c r="G4339" s="4">
        <v>5.8</v>
      </c>
      <c r="H4339" s="4">
        <v>2183</v>
      </c>
      <c r="I4339" s="4">
        <v>2</v>
      </c>
      <c r="J4339" s="4">
        <v>47</v>
      </c>
      <c r="K4339" s="4">
        <v>0</v>
      </c>
      <c r="L4339" s="4">
        <v>30</v>
      </c>
      <c r="M4339" s="4">
        <v>6</v>
      </c>
      <c r="N4339" s="4">
        <v>-5.4</v>
      </c>
      <c r="O4339" s="4">
        <f t="shared" si="536"/>
        <v>4</v>
      </c>
      <c r="P4339" s="4">
        <f t="shared" si="537"/>
        <v>2</v>
      </c>
      <c r="Q4339" s="4">
        <f t="shared" si="538"/>
        <v>3</v>
      </c>
      <c r="R4339" s="4">
        <f t="shared" si="539"/>
        <v>9</v>
      </c>
      <c r="S4339" s="4">
        <f t="shared" si="540"/>
        <v>78.3</v>
      </c>
      <c r="T4339" s="4" t="str">
        <f t="shared" si="541"/>
        <v>C - Entwicklungspotenzial</v>
      </c>
      <c r="U4339" s="4">
        <f>ROUND(((E4339-Hilfswerte!$B$20)/Hilfswerte!$B$21)+((F4339-Hilfswerte!$B$22)/Hilfswerte!$B$23)+((G4339-Hilfswerte!$B$24)/Hilfswerte!$B$25)+0.1*INDEX(Hilfswerte!$B$4:$B$15,MATCH(C4339,Hilfswerte!$A$4:$A$15,0)),2)</f>
        <v>-1.58</v>
      </c>
      <c r="V4339" s="4">
        <f>ROUND(SQRT((((E4339-Hilfswerte!$B$20)/Hilfswerte!$B$21)-Hilfswerte!$B$28)^2+(((F4339-Hilfswerte!$B$22)/Hilfswerte!$B$23)-Hilfswerte!$B$29)^2+(((G4339-Hilfswerte!$B$24)/Hilfswerte!$B$25)-Hilfswerte!$B$30)^2),3)</f>
        <v>1.2270000000000001</v>
      </c>
      <c r="W4339" s="4">
        <f>ROUND(E4339*Hilfswerte!$B$31,0)</f>
        <v>4111</v>
      </c>
      <c r="X4339" s="4">
        <f t="shared" si="542"/>
        <v>1928</v>
      </c>
      <c r="Y4339" s="4" t="str">
        <f>IF(T4339="A - Top-Kunde","bereits Top-Kunde",IF(AND(V4339&lt;=Hilfswerte!$B$34,H4339&lt;0.5*W4339),"Hoch",IF(AND(V4339&lt;=Hilfswerte!$B$35,H4339&lt;0.7*W4339),"Mittel","Niedrig")))</f>
        <v>Niedrig</v>
      </c>
      <c r="Z4339" s="4">
        <f t="shared" si="543"/>
        <v>10.5</v>
      </c>
      <c r="AA4339" s="4" t="str">
        <f>IF(J4339&gt;365,"Bereits abgewandert (Segment D)",IF(Z4339&gt;=Hilfswerte!$B$38,"Rot - akut gefaehrdet",IF(Z4339&gt;=Hilfswerte!$B$39,"Gelb - beobachten","Gruen - stabil")))</f>
        <v>Gruen - stabil</v>
      </c>
    </row>
    <row r="4340" spans="1:27" ht="15" customHeight="1" x14ac:dyDescent="0.25">
      <c r="A4340" s="4" t="s">
        <v>4687</v>
      </c>
      <c r="B4340" s="4" t="s">
        <v>294</v>
      </c>
      <c r="C4340" s="4" t="s">
        <v>74</v>
      </c>
      <c r="D4340" s="4" t="s">
        <v>30</v>
      </c>
      <c r="E4340" s="4">
        <v>351</v>
      </c>
      <c r="F4340" s="4">
        <v>85.2</v>
      </c>
      <c r="G4340" s="4">
        <v>4.2</v>
      </c>
      <c r="H4340" s="4">
        <v>89335</v>
      </c>
      <c r="I4340" s="4">
        <v>4</v>
      </c>
      <c r="J4340" s="4">
        <v>13</v>
      </c>
      <c r="K4340" s="4">
        <v>0</v>
      </c>
      <c r="L4340" s="4">
        <v>0</v>
      </c>
      <c r="M4340" s="4">
        <v>2</v>
      </c>
      <c r="N4340" s="4">
        <v>-10.5</v>
      </c>
      <c r="O4340" s="4">
        <f t="shared" si="536"/>
        <v>5</v>
      </c>
      <c r="P4340" s="4">
        <f t="shared" si="537"/>
        <v>4</v>
      </c>
      <c r="Q4340" s="4">
        <f t="shared" si="538"/>
        <v>5</v>
      </c>
      <c r="R4340" s="4">
        <f t="shared" si="539"/>
        <v>14</v>
      </c>
      <c r="S4340" s="4">
        <f t="shared" si="540"/>
        <v>134.80000000000001</v>
      </c>
      <c r="T4340" s="4" t="str">
        <f t="shared" si="541"/>
        <v>A - Top-Kunde</v>
      </c>
      <c r="U4340" s="4">
        <f>ROUND(((E4340-Hilfswerte!$B$20)/Hilfswerte!$B$21)+((F4340-Hilfswerte!$B$22)/Hilfswerte!$B$23)+((G4340-Hilfswerte!$B$24)/Hilfswerte!$B$25)+0.1*INDEX(Hilfswerte!$B$4:$B$15,MATCH(C4340,Hilfswerte!$A$4:$A$15,0)),2)</f>
        <v>1.04</v>
      </c>
      <c r="V4340" s="4">
        <f>ROUND(SQRT((((E4340-Hilfswerte!$B$20)/Hilfswerte!$B$21)-Hilfswerte!$B$28)^2+(((F4340-Hilfswerte!$B$22)/Hilfswerte!$B$23)-Hilfswerte!$B$29)^2+(((G4340-Hilfswerte!$B$24)/Hilfswerte!$B$25)-Hilfswerte!$B$30)^2),3)</f>
        <v>1.61</v>
      </c>
      <c r="W4340" s="4">
        <f>ROUND(E4340*Hilfswerte!$B$31,0)</f>
        <v>72147</v>
      </c>
      <c r="X4340" s="4">
        <f t="shared" si="542"/>
        <v>0</v>
      </c>
      <c r="Y4340" s="4" t="str">
        <f>IF(T4340="A - Top-Kunde","bereits Top-Kunde",IF(AND(V4340&lt;=Hilfswerte!$B$34,H4340&lt;0.5*W4340),"Hoch",IF(AND(V4340&lt;=Hilfswerte!$B$35,H4340&lt;0.7*W4340),"Mittel","Niedrig")))</f>
        <v>bereits Top-Kunde</v>
      </c>
      <c r="Z4340" s="4">
        <f t="shared" si="543"/>
        <v>4.9000000000000004</v>
      </c>
      <c r="AA4340" s="4" t="str">
        <f>IF(J4340&gt;365,"Bereits abgewandert (Segment D)",IF(Z4340&gt;=Hilfswerte!$B$38,"Rot - akut gefaehrdet",IF(Z4340&gt;=Hilfswerte!$B$39,"Gelb - beobachten","Gruen - stabil")))</f>
        <v>Gruen - stabil</v>
      </c>
    </row>
    <row r="4341" spans="1:27" ht="15" customHeight="1" x14ac:dyDescent="0.25">
      <c r="A4341" s="4" t="s">
        <v>4688</v>
      </c>
      <c r="B4341" s="4" t="s">
        <v>820</v>
      </c>
      <c r="C4341" s="4" t="s">
        <v>51</v>
      </c>
      <c r="D4341" s="4" t="s">
        <v>30</v>
      </c>
      <c r="E4341" s="4">
        <v>37</v>
      </c>
      <c r="F4341" s="4">
        <v>10.8</v>
      </c>
      <c r="G4341" s="4">
        <v>11.6</v>
      </c>
      <c r="H4341" s="4">
        <v>681</v>
      </c>
      <c r="I4341" s="4">
        <v>1</v>
      </c>
      <c r="J4341" s="4">
        <v>338</v>
      </c>
      <c r="K4341" s="4">
        <v>0</v>
      </c>
      <c r="L4341" s="4">
        <v>32</v>
      </c>
      <c r="M4341" s="4">
        <v>3</v>
      </c>
      <c r="N4341" s="4">
        <v>-1.5</v>
      </c>
      <c r="O4341" s="4">
        <f t="shared" si="536"/>
        <v>2</v>
      </c>
      <c r="P4341" s="4">
        <f t="shared" si="537"/>
        <v>1</v>
      </c>
      <c r="Q4341" s="4">
        <f t="shared" si="538"/>
        <v>2</v>
      </c>
      <c r="R4341" s="4">
        <f t="shared" si="539"/>
        <v>5</v>
      </c>
      <c r="S4341" s="4">
        <f t="shared" si="540"/>
        <v>39.700000000000003</v>
      </c>
      <c r="T4341" s="4" t="str">
        <f t="shared" si="541"/>
        <v>C - Entwicklungspotenzial</v>
      </c>
      <c r="U4341" s="4">
        <f>ROUND(((E4341-Hilfswerte!$B$20)/Hilfswerte!$B$21)+((F4341-Hilfswerte!$B$22)/Hilfswerte!$B$23)+((G4341-Hilfswerte!$B$24)/Hilfswerte!$B$25)+0.1*INDEX(Hilfswerte!$B$4:$B$15,MATCH(C4341,Hilfswerte!$A$4:$A$15,0)),2)</f>
        <v>-0.1</v>
      </c>
      <c r="V4341" s="4">
        <f>ROUND(SQRT((((E4341-Hilfswerte!$B$20)/Hilfswerte!$B$21)-Hilfswerte!$B$28)^2+(((F4341-Hilfswerte!$B$22)/Hilfswerte!$B$23)-Hilfswerte!$B$29)^2+(((G4341-Hilfswerte!$B$24)/Hilfswerte!$B$25)-Hilfswerte!$B$30)^2),3)</f>
        <v>0.74099999999999999</v>
      </c>
      <c r="W4341" s="4">
        <f>ROUND(E4341*Hilfswerte!$B$31,0)</f>
        <v>7605</v>
      </c>
      <c r="X4341" s="4">
        <f t="shared" si="542"/>
        <v>6924</v>
      </c>
      <c r="Y4341" s="4" t="str">
        <f>IF(T4341="A - Top-Kunde","bereits Top-Kunde",IF(AND(V4341&lt;=Hilfswerte!$B$34,H4341&lt;0.5*W4341),"Hoch",IF(AND(V4341&lt;=Hilfswerte!$B$35,H4341&lt;0.7*W4341),"Mittel","Niedrig")))</f>
        <v>Hoch</v>
      </c>
      <c r="Z4341" s="4">
        <f t="shared" si="543"/>
        <v>23.9</v>
      </c>
      <c r="AA4341" s="4" t="str">
        <f>IF(J4341&gt;365,"Bereits abgewandert (Segment D)",IF(Z4341&gt;=Hilfswerte!$B$38,"Rot - akut gefaehrdet",IF(Z4341&gt;=Hilfswerte!$B$39,"Gelb - beobachten","Gruen - stabil")))</f>
        <v>Rot - akut gefaehrdet</v>
      </c>
    </row>
    <row r="4342" spans="1:27" ht="15" customHeight="1" x14ac:dyDescent="0.25">
      <c r="A4342" s="4" t="s">
        <v>4689</v>
      </c>
      <c r="B4342" s="4" t="s">
        <v>160</v>
      </c>
      <c r="C4342" s="4" t="s">
        <v>51</v>
      </c>
      <c r="D4342" s="4" t="s">
        <v>106</v>
      </c>
      <c r="E4342" s="4">
        <v>228</v>
      </c>
      <c r="F4342" s="4">
        <v>59.9</v>
      </c>
      <c r="G4342" s="4">
        <v>9.8000000000000007</v>
      </c>
      <c r="H4342" s="4">
        <v>32154</v>
      </c>
      <c r="I4342" s="4">
        <v>1</v>
      </c>
      <c r="J4342" s="4">
        <v>246</v>
      </c>
      <c r="K4342" s="4">
        <v>0</v>
      </c>
      <c r="L4342" s="4">
        <v>12</v>
      </c>
      <c r="M4342" s="4">
        <v>2</v>
      </c>
      <c r="N4342" s="4">
        <v>-5.8</v>
      </c>
      <c r="O4342" s="4">
        <f t="shared" si="536"/>
        <v>2</v>
      </c>
      <c r="P4342" s="4">
        <f t="shared" si="537"/>
        <v>1</v>
      </c>
      <c r="Q4342" s="4">
        <f t="shared" si="538"/>
        <v>5</v>
      </c>
      <c r="R4342" s="4">
        <f t="shared" si="539"/>
        <v>8</v>
      </c>
      <c r="S4342" s="4">
        <f t="shared" si="540"/>
        <v>73.5</v>
      </c>
      <c r="T4342" s="4" t="str">
        <f t="shared" si="541"/>
        <v>C - Entwicklungspotenzial</v>
      </c>
      <c r="U4342" s="4">
        <f>ROUND(((E4342-Hilfswerte!$B$20)/Hilfswerte!$B$21)+((F4342-Hilfswerte!$B$22)/Hilfswerte!$B$23)+((G4342-Hilfswerte!$B$24)/Hilfswerte!$B$25)+0.1*INDEX(Hilfswerte!$B$4:$B$15,MATCH(C4342,Hilfswerte!$A$4:$A$15,0)),2)</f>
        <v>1.32</v>
      </c>
      <c r="V4342" s="4">
        <f>ROUND(SQRT((((E4342-Hilfswerte!$B$20)/Hilfswerte!$B$21)-Hilfswerte!$B$28)^2+(((F4342-Hilfswerte!$B$22)/Hilfswerte!$B$23)-Hilfswerte!$B$29)^2+(((G4342-Hilfswerte!$B$24)/Hilfswerte!$B$25)-Hilfswerte!$B$30)^2),3)</f>
        <v>0.52800000000000002</v>
      </c>
      <c r="W4342" s="4">
        <f>ROUND(E4342*Hilfswerte!$B$31,0)</f>
        <v>46865</v>
      </c>
      <c r="X4342" s="4">
        <f t="shared" si="542"/>
        <v>14711</v>
      </c>
      <c r="Y4342" s="4" t="str">
        <f>IF(T4342="A - Top-Kunde","bereits Top-Kunde",IF(AND(V4342&lt;=Hilfswerte!$B$34,H4342&lt;0.5*W4342),"Hoch",IF(AND(V4342&lt;=Hilfswerte!$B$35,H4342&lt;0.7*W4342),"Mittel","Niedrig")))</f>
        <v>Mittel</v>
      </c>
      <c r="Z4342" s="4">
        <f t="shared" si="543"/>
        <v>17</v>
      </c>
      <c r="AA4342" s="4" t="str">
        <f>IF(J4342&gt;365,"Bereits abgewandert (Segment D)",IF(Z4342&gt;=Hilfswerte!$B$38,"Rot - akut gefaehrdet",IF(Z4342&gt;=Hilfswerte!$B$39,"Gelb - beobachten","Gruen - stabil")))</f>
        <v>Gelb - beobachten</v>
      </c>
    </row>
    <row r="4343" spans="1:27" ht="15" customHeight="1" x14ac:dyDescent="0.25">
      <c r="A4343" s="4" t="s">
        <v>4690</v>
      </c>
      <c r="B4343" s="4" t="s">
        <v>1139</v>
      </c>
      <c r="C4343" s="4" t="s">
        <v>84</v>
      </c>
      <c r="D4343" s="4" t="s">
        <v>48</v>
      </c>
      <c r="E4343" s="4">
        <v>77</v>
      </c>
      <c r="F4343" s="4">
        <v>15.9</v>
      </c>
      <c r="G4343" s="4">
        <v>12.9</v>
      </c>
      <c r="H4343" s="4">
        <v>1736</v>
      </c>
      <c r="I4343" s="4">
        <v>1</v>
      </c>
      <c r="J4343" s="4">
        <v>49</v>
      </c>
      <c r="K4343" s="4">
        <v>0</v>
      </c>
      <c r="L4343" s="4">
        <v>-3</v>
      </c>
      <c r="M4343" s="4">
        <v>3</v>
      </c>
      <c r="N4343" s="4">
        <v>31.1</v>
      </c>
      <c r="O4343" s="4">
        <f t="shared" si="536"/>
        <v>4</v>
      </c>
      <c r="P4343" s="4">
        <f t="shared" si="537"/>
        <v>1</v>
      </c>
      <c r="Q4343" s="4">
        <f t="shared" si="538"/>
        <v>3</v>
      </c>
      <c r="R4343" s="4">
        <f t="shared" si="539"/>
        <v>8</v>
      </c>
      <c r="S4343" s="4">
        <f t="shared" si="540"/>
        <v>95.6</v>
      </c>
      <c r="T4343" s="4" t="str">
        <f t="shared" si="541"/>
        <v>C - Entwicklungspotenzial</v>
      </c>
      <c r="U4343" s="4">
        <f>ROUND(((E4343-Hilfswerte!$B$20)/Hilfswerte!$B$21)+((F4343-Hilfswerte!$B$22)/Hilfswerte!$B$23)+((G4343-Hilfswerte!$B$24)/Hilfswerte!$B$25)+0.1*INDEX(Hilfswerte!$B$4:$B$15,MATCH(C4343,Hilfswerte!$A$4:$A$15,0)),2)</f>
        <v>0.03</v>
      </c>
      <c r="V4343" s="4">
        <f>ROUND(SQRT((((E4343-Hilfswerte!$B$20)/Hilfswerte!$B$21)-Hilfswerte!$B$28)^2+(((F4343-Hilfswerte!$B$22)/Hilfswerte!$B$23)-Hilfswerte!$B$29)^2+(((G4343-Hilfswerte!$B$24)/Hilfswerte!$B$25)-Hilfswerte!$B$30)^2),3)</f>
        <v>0.61199999999999999</v>
      </c>
      <c r="W4343" s="4">
        <f>ROUND(E4343*Hilfswerte!$B$31,0)</f>
        <v>15827</v>
      </c>
      <c r="X4343" s="4">
        <f t="shared" si="542"/>
        <v>14091</v>
      </c>
      <c r="Y4343" s="4" t="str">
        <f>IF(T4343="A - Top-Kunde","bereits Top-Kunde",IF(AND(V4343&lt;=Hilfswerte!$B$34,H4343&lt;0.5*W4343),"Hoch",IF(AND(V4343&lt;=Hilfswerte!$B$35,H4343&lt;0.7*W4343),"Mittel","Niedrig")))</f>
        <v>Hoch</v>
      </c>
      <c r="Z4343" s="4">
        <f t="shared" si="543"/>
        <v>2.5</v>
      </c>
      <c r="AA4343" s="4" t="str">
        <f>IF(J4343&gt;365,"Bereits abgewandert (Segment D)",IF(Z4343&gt;=Hilfswerte!$B$38,"Rot - akut gefaehrdet",IF(Z4343&gt;=Hilfswerte!$B$39,"Gelb - beobachten","Gruen - stabil")))</f>
        <v>Gruen - stabil</v>
      </c>
    </row>
    <row r="4344" spans="1:27" ht="15" customHeight="1" x14ac:dyDescent="0.25">
      <c r="A4344" s="4" t="s">
        <v>4691</v>
      </c>
      <c r="B4344" s="4" t="s">
        <v>1732</v>
      </c>
      <c r="C4344" s="4" t="s">
        <v>29</v>
      </c>
      <c r="D4344" s="4" t="s">
        <v>30</v>
      </c>
      <c r="E4344" s="4">
        <v>39</v>
      </c>
      <c r="F4344" s="4">
        <v>6.9</v>
      </c>
      <c r="G4344" s="4">
        <v>20.2</v>
      </c>
      <c r="H4344" s="4">
        <v>4481</v>
      </c>
      <c r="I4344" s="4">
        <v>3</v>
      </c>
      <c r="J4344" s="4">
        <v>7</v>
      </c>
      <c r="K4344" s="4">
        <v>0</v>
      </c>
      <c r="L4344" s="4">
        <v>11</v>
      </c>
      <c r="M4344" s="4">
        <v>3</v>
      </c>
      <c r="N4344" s="4">
        <v>24.8</v>
      </c>
      <c r="O4344" s="4">
        <f t="shared" si="536"/>
        <v>5</v>
      </c>
      <c r="P4344" s="4">
        <f t="shared" si="537"/>
        <v>3</v>
      </c>
      <c r="Q4344" s="4">
        <f t="shared" si="538"/>
        <v>4</v>
      </c>
      <c r="R4344" s="4">
        <f t="shared" si="539"/>
        <v>12</v>
      </c>
      <c r="S4344" s="4">
        <f t="shared" si="540"/>
        <v>129.1</v>
      </c>
      <c r="T4344" s="4" t="str">
        <f t="shared" si="541"/>
        <v>A - Top-Kunde</v>
      </c>
      <c r="U4344" s="4">
        <f>ROUND(((E4344-Hilfswerte!$B$20)/Hilfswerte!$B$21)+((F4344-Hilfswerte!$B$22)/Hilfswerte!$B$23)+((G4344-Hilfswerte!$B$24)/Hilfswerte!$B$25)+0.1*INDEX(Hilfswerte!$B$4:$B$15,MATCH(C4344,Hilfswerte!$A$4:$A$15,0)),2)</f>
        <v>1.1299999999999999</v>
      </c>
      <c r="V4344" s="4">
        <f>ROUND(SQRT((((E4344-Hilfswerte!$B$20)/Hilfswerte!$B$21)-Hilfswerte!$B$28)^2+(((F4344-Hilfswerte!$B$22)/Hilfswerte!$B$23)-Hilfswerte!$B$29)^2+(((G4344-Hilfswerte!$B$24)/Hilfswerte!$B$25)-Hilfswerte!$B$30)^2),3)</f>
        <v>1.627</v>
      </c>
      <c r="W4344" s="4">
        <f>ROUND(E4344*Hilfswerte!$B$31,0)</f>
        <v>8016</v>
      </c>
      <c r="X4344" s="4">
        <f t="shared" si="542"/>
        <v>3535</v>
      </c>
      <c r="Y4344" s="4" t="str">
        <f>IF(T4344="A - Top-Kunde","bereits Top-Kunde",IF(AND(V4344&lt;=Hilfswerte!$B$34,H4344&lt;0.5*W4344),"Hoch",IF(AND(V4344&lt;=Hilfswerte!$B$35,H4344&lt;0.7*W4344),"Mittel","Niedrig")))</f>
        <v>bereits Top-Kunde</v>
      </c>
      <c r="Z4344" s="4">
        <f t="shared" si="543"/>
        <v>2.6</v>
      </c>
      <c r="AA4344" s="4" t="str">
        <f>IF(J4344&gt;365,"Bereits abgewandert (Segment D)",IF(Z4344&gt;=Hilfswerte!$B$38,"Rot - akut gefaehrdet",IF(Z4344&gt;=Hilfswerte!$B$39,"Gelb - beobachten","Gruen - stabil")))</f>
        <v>Gruen - stabil</v>
      </c>
    </row>
    <row r="4345" spans="1:27" ht="15" customHeight="1" x14ac:dyDescent="0.25">
      <c r="A4345" s="4" t="s">
        <v>4692</v>
      </c>
      <c r="B4345" s="4" t="s">
        <v>108</v>
      </c>
      <c r="C4345" s="4" t="s">
        <v>51</v>
      </c>
      <c r="D4345" s="4" t="s">
        <v>52</v>
      </c>
      <c r="E4345" s="4">
        <v>277</v>
      </c>
      <c r="F4345" s="4">
        <v>75.2</v>
      </c>
      <c r="G4345" s="4">
        <v>17.3</v>
      </c>
      <c r="H4345" s="4">
        <v>16379</v>
      </c>
      <c r="I4345" s="4">
        <v>1</v>
      </c>
      <c r="J4345" s="4">
        <v>53</v>
      </c>
      <c r="K4345" s="4">
        <v>0</v>
      </c>
      <c r="L4345" s="4">
        <v>24</v>
      </c>
      <c r="M4345" s="4">
        <v>1</v>
      </c>
      <c r="N4345" s="4">
        <v>-6.2</v>
      </c>
      <c r="O4345" s="4">
        <f t="shared" si="536"/>
        <v>4</v>
      </c>
      <c r="P4345" s="4">
        <f t="shared" si="537"/>
        <v>1</v>
      </c>
      <c r="Q4345" s="4">
        <f t="shared" si="538"/>
        <v>5</v>
      </c>
      <c r="R4345" s="4">
        <f t="shared" si="539"/>
        <v>10</v>
      </c>
      <c r="S4345" s="4">
        <f t="shared" si="540"/>
        <v>89.7</v>
      </c>
      <c r="T4345" s="4" t="str">
        <f t="shared" si="541"/>
        <v>C - Entwicklungspotenzial</v>
      </c>
      <c r="U4345" s="4">
        <f>ROUND(((E4345-Hilfswerte!$B$20)/Hilfswerte!$B$21)+((F4345-Hilfswerte!$B$22)/Hilfswerte!$B$23)+((G4345-Hilfswerte!$B$24)/Hilfswerte!$B$25)+0.1*INDEX(Hilfswerte!$B$4:$B$15,MATCH(C4345,Hilfswerte!$A$4:$A$15,0)),2)</f>
        <v>3</v>
      </c>
      <c r="V4345" s="4">
        <f>ROUND(SQRT((((E4345-Hilfswerte!$B$20)/Hilfswerte!$B$21)-Hilfswerte!$B$28)^2+(((F4345-Hilfswerte!$B$22)/Hilfswerte!$B$23)-Hilfswerte!$B$29)^2+(((G4345-Hilfswerte!$B$24)/Hilfswerte!$B$25)-Hilfswerte!$B$30)^2),3)</f>
        <v>1.27</v>
      </c>
      <c r="W4345" s="4">
        <f>ROUND(E4345*Hilfswerte!$B$31,0)</f>
        <v>56936</v>
      </c>
      <c r="X4345" s="4">
        <f t="shared" si="542"/>
        <v>40557</v>
      </c>
      <c r="Y4345" s="4" t="str">
        <f>IF(T4345="A - Top-Kunde","bereits Top-Kunde",IF(AND(V4345&lt;=Hilfswerte!$B$34,H4345&lt;0.5*W4345),"Hoch",IF(AND(V4345&lt;=Hilfswerte!$B$35,H4345&lt;0.7*W4345),"Mittel","Niedrig")))</f>
        <v>Niedrig</v>
      </c>
      <c r="Z4345" s="4">
        <f t="shared" si="543"/>
        <v>9.9</v>
      </c>
      <c r="AA4345" s="4" t="str">
        <f>IF(J4345&gt;365,"Bereits abgewandert (Segment D)",IF(Z4345&gt;=Hilfswerte!$B$38,"Rot - akut gefaehrdet",IF(Z4345&gt;=Hilfswerte!$B$39,"Gelb - beobachten","Gruen - stabil")))</f>
        <v>Gruen - stabil</v>
      </c>
    </row>
    <row r="4346" spans="1:27" ht="15" customHeight="1" x14ac:dyDescent="0.25">
      <c r="A4346" s="4" t="s">
        <v>4693</v>
      </c>
      <c r="B4346" s="4" t="s">
        <v>587</v>
      </c>
      <c r="C4346" s="4" t="s">
        <v>29</v>
      </c>
      <c r="D4346" s="4" t="s">
        <v>48</v>
      </c>
      <c r="E4346" s="4">
        <v>1401</v>
      </c>
      <c r="F4346" s="4">
        <v>230.3</v>
      </c>
      <c r="G4346" s="4">
        <v>15.6</v>
      </c>
      <c r="H4346" s="4">
        <v>39838</v>
      </c>
      <c r="I4346" s="4">
        <v>4</v>
      </c>
      <c r="J4346" s="4">
        <v>23</v>
      </c>
      <c r="K4346" s="4">
        <v>0</v>
      </c>
      <c r="L4346" s="4">
        <v>12</v>
      </c>
      <c r="M4346" s="4">
        <v>5</v>
      </c>
      <c r="N4346" s="4">
        <v>0.3</v>
      </c>
      <c r="O4346" s="4">
        <f t="shared" si="536"/>
        <v>5</v>
      </c>
      <c r="P4346" s="4">
        <f t="shared" si="537"/>
        <v>4</v>
      </c>
      <c r="Q4346" s="4">
        <f t="shared" si="538"/>
        <v>5</v>
      </c>
      <c r="R4346" s="4">
        <f t="shared" si="539"/>
        <v>14</v>
      </c>
      <c r="S4346" s="4">
        <f t="shared" si="540"/>
        <v>136.6</v>
      </c>
      <c r="T4346" s="4" t="str">
        <f t="shared" si="541"/>
        <v>A - Top-Kunde</v>
      </c>
      <c r="U4346" s="4">
        <f>ROUND(((E4346-Hilfswerte!$B$20)/Hilfswerte!$B$21)+((F4346-Hilfswerte!$B$22)/Hilfswerte!$B$23)+((G4346-Hilfswerte!$B$24)/Hilfswerte!$B$25)+0.1*INDEX(Hilfswerte!$B$4:$B$15,MATCH(C4346,Hilfswerte!$A$4:$A$15,0)),2)</f>
        <v>10.25</v>
      </c>
      <c r="V4346" s="4">
        <f>ROUND(SQRT((((E4346-Hilfswerte!$B$20)/Hilfswerte!$B$21)-Hilfswerte!$B$28)^2+(((F4346-Hilfswerte!$B$22)/Hilfswerte!$B$23)-Hilfswerte!$B$29)^2+(((G4346-Hilfswerte!$B$24)/Hilfswerte!$B$25)-Hilfswerte!$B$30)^2),3)</f>
        <v>6.3550000000000004</v>
      </c>
      <c r="W4346" s="4">
        <f>ROUND(E4346*Hilfswerte!$B$31,0)</f>
        <v>287970</v>
      </c>
      <c r="X4346" s="4">
        <f t="shared" si="542"/>
        <v>248132</v>
      </c>
      <c r="Y4346" s="4" t="str">
        <f>IF(T4346="A - Top-Kunde","bereits Top-Kunde",IF(AND(V4346&lt;=Hilfswerte!$B$34,H4346&lt;0.5*W4346),"Hoch",IF(AND(V4346&lt;=Hilfswerte!$B$35,H4346&lt;0.7*W4346),"Mittel","Niedrig")))</f>
        <v>bereits Top-Kunde</v>
      </c>
      <c r="Z4346" s="4">
        <f t="shared" si="543"/>
        <v>3.6</v>
      </c>
      <c r="AA4346" s="4" t="str">
        <f>IF(J4346&gt;365,"Bereits abgewandert (Segment D)",IF(Z4346&gt;=Hilfswerte!$B$38,"Rot - akut gefaehrdet",IF(Z4346&gt;=Hilfswerte!$B$39,"Gelb - beobachten","Gruen - stabil")))</f>
        <v>Gruen - stabil</v>
      </c>
    </row>
    <row r="4347" spans="1:27" ht="15" customHeight="1" x14ac:dyDescent="0.25">
      <c r="A4347" s="4" t="s">
        <v>4694</v>
      </c>
      <c r="B4347" s="4" t="s">
        <v>160</v>
      </c>
      <c r="C4347" s="4" t="s">
        <v>62</v>
      </c>
      <c r="D4347" s="4" t="s">
        <v>30</v>
      </c>
      <c r="E4347" s="4">
        <v>406</v>
      </c>
      <c r="F4347" s="4">
        <v>72.5</v>
      </c>
      <c r="G4347" s="4">
        <v>3.7</v>
      </c>
      <c r="H4347" s="4">
        <v>0</v>
      </c>
      <c r="I4347" s="4">
        <v>0</v>
      </c>
      <c r="J4347" s="4">
        <v>508</v>
      </c>
      <c r="K4347" s="4">
        <v>0</v>
      </c>
      <c r="L4347" s="4">
        <v>0</v>
      </c>
      <c r="M4347" s="4">
        <v>0</v>
      </c>
      <c r="N4347" s="4">
        <v>-75.900000000000006</v>
      </c>
      <c r="O4347" s="4">
        <f t="shared" si="536"/>
        <v>1</v>
      </c>
      <c r="P4347" s="4">
        <f t="shared" si="537"/>
        <v>1</v>
      </c>
      <c r="Q4347" s="4">
        <f t="shared" si="538"/>
        <v>1</v>
      </c>
      <c r="R4347" s="4">
        <f t="shared" si="539"/>
        <v>3</v>
      </c>
      <c r="S4347" s="4">
        <f t="shared" si="540"/>
        <v>-8</v>
      </c>
      <c r="T4347" s="4" t="str">
        <f t="shared" si="541"/>
        <v>D - Abwanderungsrisiko</v>
      </c>
      <c r="U4347" s="4">
        <f>ROUND(((E4347-Hilfswerte!$B$20)/Hilfswerte!$B$21)+((F4347-Hilfswerte!$B$22)/Hilfswerte!$B$23)+((G4347-Hilfswerte!$B$24)/Hilfswerte!$B$25)+0.1*INDEX(Hilfswerte!$B$4:$B$15,MATCH(C4347,Hilfswerte!$A$4:$A$15,0)),2)</f>
        <v>1.41</v>
      </c>
      <c r="V4347" s="4">
        <f>ROUND(SQRT((((E4347-Hilfswerte!$B$20)/Hilfswerte!$B$21)-Hilfswerte!$B$28)^2+(((F4347-Hilfswerte!$B$22)/Hilfswerte!$B$23)-Hilfswerte!$B$29)^2+(((G4347-Hilfswerte!$B$24)/Hilfswerte!$B$25)-Hilfswerte!$B$30)^2),3)</f>
        <v>1.6910000000000001</v>
      </c>
      <c r="W4347" s="4">
        <f>ROUND(E4347*Hilfswerte!$B$31,0)</f>
        <v>83452</v>
      </c>
      <c r="X4347" s="4">
        <f t="shared" si="542"/>
        <v>83452</v>
      </c>
      <c r="Y4347" s="4" t="str">
        <f>IF(T4347="A - Top-Kunde","bereits Top-Kunde",IF(AND(V4347&lt;=Hilfswerte!$B$34,H4347&lt;0.5*W4347),"Hoch",IF(AND(V4347&lt;=Hilfswerte!$B$35,H4347&lt;0.7*W4347),"Mittel","Niedrig")))</f>
        <v>Niedrig</v>
      </c>
      <c r="Z4347" s="4">
        <f t="shared" si="543"/>
        <v>55.8</v>
      </c>
      <c r="AA4347" s="4" t="str">
        <f>IF(J4347&gt;365,"Bereits abgewandert (Segment D)",IF(Z4347&gt;=Hilfswerte!$B$38,"Rot - akut gefaehrdet",IF(Z4347&gt;=Hilfswerte!$B$39,"Gelb - beobachten","Gruen - stabil")))</f>
        <v>Bereits abgewandert (Segment D)</v>
      </c>
    </row>
    <row r="4348" spans="1:27" ht="15" customHeight="1" x14ac:dyDescent="0.25">
      <c r="A4348" s="4" t="s">
        <v>4695</v>
      </c>
      <c r="B4348" s="4" t="s">
        <v>520</v>
      </c>
      <c r="C4348" s="4" t="s">
        <v>89</v>
      </c>
      <c r="D4348" s="4" t="s">
        <v>56</v>
      </c>
      <c r="E4348" s="4">
        <v>170</v>
      </c>
      <c r="F4348" s="4">
        <v>52.2</v>
      </c>
      <c r="G4348" s="4">
        <v>16.100000000000001</v>
      </c>
      <c r="H4348" s="4">
        <v>10360</v>
      </c>
      <c r="I4348" s="4">
        <v>2</v>
      </c>
      <c r="J4348" s="4">
        <v>4</v>
      </c>
      <c r="K4348" s="4">
        <v>1</v>
      </c>
      <c r="L4348" s="4">
        <v>19</v>
      </c>
      <c r="M4348" s="4">
        <v>3</v>
      </c>
      <c r="N4348" s="4">
        <v>10.5</v>
      </c>
      <c r="O4348" s="4">
        <f t="shared" si="536"/>
        <v>5</v>
      </c>
      <c r="P4348" s="4">
        <f t="shared" si="537"/>
        <v>2</v>
      </c>
      <c r="Q4348" s="4">
        <f t="shared" si="538"/>
        <v>5</v>
      </c>
      <c r="R4348" s="4">
        <f t="shared" si="539"/>
        <v>12</v>
      </c>
      <c r="S4348" s="4">
        <f t="shared" si="540"/>
        <v>113.6</v>
      </c>
      <c r="T4348" s="4" t="str">
        <f t="shared" si="541"/>
        <v>B - Kernkunde</v>
      </c>
      <c r="U4348" s="4">
        <f>ROUND(((E4348-Hilfswerte!$B$20)/Hilfswerte!$B$21)+((F4348-Hilfswerte!$B$22)/Hilfswerte!$B$23)+((G4348-Hilfswerte!$B$24)/Hilfswerte!$B$25)+0.1*INDEX(Hilfswerte!$B$4:$B$15,MATCH(C4348,Hilfswerte!$A$4:$A$15,0)),2)</f>
        <v>1.88</v>
      </c>
      <c r="V4348" s="4">
        <f>ROUND(SQRT((((E4348-Hilfswerte!$B$20)/Hilfswerte!$B$21)-Hilfswerte!$B$28)^2+(((F4348-Hilfswerte!$B$22)/Hilfswerte!$B$23)-Hilfswerte!$B$29)^2+(((G4348-Hilfswerte!$B$24)/Hilfswerte!$B$25)-Hilfswerte!$B$30)^2),3)</f>
        <v>0.81899999999999995</v>
      </c>
      <c r="W4348" s="4">
        <f>ROUND(E4348*Hilfswerte!$B$31,0)</f>
        <v>34943</v>
      </c>
      <c r="X4348" s="4">
        <f t="shared" si="542"/>
        <v>24583</v>
      </c>
      <c r="Y4348" s="4" t="str">
        <f>IF(T4348="A - Top-Kunde","bereits Top-Kunde",IF(AND(V4348&lt;=Hilfswerte!$B$34,H4348&lt;0.5*W4348),"Hoch",IF(AND(V4348&lt;=Hilfswerte!$B$35,H4348&lt;0.7*W4348),"Mittel","Niedrig")))</f>
        <v>Hoch</v>
      </c>
      <c r="Z4348" s="4">
        <f t="shared" si="543"/>
        <v>7</v>
      </c>
      <c r="AA4348" s="4" t="str">
        <f>IF(J4348&gt;365,"Bereits abgewandert (Segment D)",IF(Z4348&gt;=Hilfswerte!$B$38,"Rot - akut gefaehrdet",IF(Z4348&gt;=Hilfswerte!$B$39,"Gelb - beobachten","Gruen - stabil")))</f>
        <v>Gruen - stabil</v>
      </c>
    </row>
    <row r="4349" spans="1:27" ht="15" customHeight="1" x14ac:dyDescent="0.25">
      <c r="A4349" s="4" t="s">
        <v>4696</v>
      </c>
      <c r="B4349" s="4" t="s">
        <v>955</v>
      </c>
      <c r="C4349" s="4" t="s">
        <v>62</v>
      </c>
      <c r="D4349" s="4" t="s">
        <v>30</v>
      </c>
      <c r="E4349" s="4">
        <v>54</v>
      </c>
      <c r="F4349" s="4">
        <v>11.6</v>
      </c>
      <c r="G4349" s="4">
        <v>1.8</v>
      </c>
      <c r="H4349" s="4">
        <v>7464</v>
      </c>
      <c r="I4349" s="4">
        <v>4</v>
      </c>
      <c r="J4349" s="4">
        <v>4</v>
      </c>
      <c r="K4349" s="4">
        <v>1</v>
      </c>
      <c r="L4349" s="4">
        <v>24</v>
      </c>
      <c r="M4349" s="4">
        <v>3</v>
      </c>
      <c r="N4349" s="4">
        <v>12.5</v>
      </c>
      <c r="O4349" s="4">
        <f t="shared" si="536"/>
        <v>5</v>
      </c>
      <c r="P4349" s="4">
        <f t="shared" si="537"/>
        <v>4</v>
      </c>
      <c r="Q4349" s="4">
        <f t="shared" si="538"/>
        <v>4</v>
      </c>
      <c r="R4349" s="4">
        <f t="shared" si="539"/>
        <v>13</v>
      </c>
      <c r="S4349" s="4">
        <f t="shared" si="540"/>
        <v>123.1</v>
      </c>
      <c r="T4349" s="4" t="str">
        <f t="shared" si="541"/>
        <v>B - Kernkunde</v>
      </c>
      <c r="U4349" s="4">
        <f>ROUND(((E4349-Hilfswerte!$B$20)/Hilfswerte!$B$21)+((F4349-Hilfswerte!$B$22)/Hilfswerte!$B$23)+((G4349-Hilfswerte!$B$24)/Hilfswerte!$B$25)+0.1*INDEX(Hilfswerte!$B$4:$B$15,MATCH(C4349,Hilfswerte!$A$4:$A$15,0)),2)</f>
        <v>-1.49</v>
      </c>
      <c r="V4349" s="4">
        <f>ROUND(SQRT((((E4349-Hilfswerte!$B$20)/Hilfswerte!$B$21)-Hilfswerte!$B$28)^2+(((F4349-Hilfswerte!$B$22)/Hilfswerte!$B$23)-Hilfswerte!$B$29)^2+(((G4349-Hilfswerte!$B$24)/Hilfswerte!$B$25)-Hilfswerte!$B$30)^2),3)</f>
        <v>1.64</v>
      </c>
      <c r="W4349" s="4">
        <f>ROUND(E4349*Hilfswerte!$B$31,0)</f>
        <v>11099</v>
      </c>
      <c r="X4349" s="4">
        <f t="shared" si="542"/>
        <v>3635</v>
      </c>
      <c r="Y4349" s="4" t="str">
        <f>IF(T4349="A - Top-Kunde","bereits Top-Kunde",IF(AND(V4349&lt;=Hilfswerte!$B$34,H4349&lt;0.5*W4349),"Hoch",IF(AND(V4349&lt;=Hilfswerte!$B$35,H4349&lt;0.7*W4349),"Mittel","Niedrig")))</f>
        <v>Niedrig</v>
      </c>
      <c r="Z4349" s="4">
        <f t="shared" si="543"/>
        <v>8</v>
      </c>
      <c r="AA4349" s="4" t="str">
        <f>IF(J4349&gt;365,"Bereits abgewandert (Segment D)",IF(Z4349&gt;=Hilfswerte!$B$38,"Rot - akut gefaehrdet",IF(Z4349&gt;=Hilfswerte!$B$39,"Gelb - beobachten","Gruen - stabil")))</f>
        <v>Gruen - stabil</v>
      </c>
    </row>
    <row r="4350" spans="1:27" ht="15" customHeight="1" x14ac:dyDescent="0.25">
      <c r="A4350" s="4" t="s">
        <v>4697</v>
      </c>
      <c r="B4350" s="4" t="s">
        <v>601</v>
      </c>
      <c r="C4350" s="4" t="s">
        <v>47</v>
      </c>
      <c r="D4350" s="4" t="s">
        <v>48</v>
      </c>
      <c r="E4350" s="4">
        <v>479</v>
      </c>
      <c r="F4350" s="4">
        <v>197.3</v>
      </c>
      <c r="G4350" s="4">
        <v>18.7</v>
      </c>
      <c r="H4350" s="4">
        <v>20933</v>
      </c>
      <c r="I4350" s="4">
        <v>4</v>
      </c>
      <c r="J4350" s="4">
        <v>62</v>
      </c>
      <c r="K4350" s="4">
        <v>0</v>
      </c>
      <c r="L4350" s="4">
        <v>-3</v>
      </c>
      <c r="M4350" s="4">
        <v>4</v>
      </c>
      <c r="N4350" s="4">
        <v>-9</v>
      </c>
      <c r="O4350" s="4">
        <f t="shared" si="536"/>
        <v>4</v>
      </c>
      <c r="P4350" s="4">
        <f t="shared" si="537"/>
        <v>4</v>
      </c>
      <c r="Q4350" s="4">
        <f t="shared" si="538"/>
        <v>5</v>
      </c>
      <c r="R4350" s="4">
        <f t="shared" si="539"/>
        <v>13</v>
      </c>
      <c r="S4350" s="4">
        <f t="shared" si="540"/>
        <v>125.5</v>
      </c>
      <c r="T4350" s="4" t="str">
        <f t="shared" si="541"/>
        <v>A - Top-Kunde</v>
      </c>
      <c r="U4350" s="4">
        <f>ROUND(((E4350-Hilfswerte!$B$20)/Hilfswerte!$B$21)+((F4350-Hilfswerte!$B$22)/Hilfswerte!$B$23)+((G4350-Hilfswerte!$B$24)/Hilfswerte!$B$25)+0.1*INDEX(Hilfswerte!$B$4:$B$15,MATCH(C4350,Hilfswerte!$A$4:$A$15,0)),2)</f>
        <v>6.02</v>
      </c>
      <c r="V4350" s="4">
        <f>ROUND(SQRT((((E4350-Hilfswerte!$B$20)/Hilfswerte!$B$21)-Hilfswerte!$B$28)^2+(((F4350-Hilfswerte!$B$22)/Hilfswerte!$B$23)-Hilfswerte!$B$29)^2+(((G4350-Hilfswerte!$B$24)/Hilfswerte!$B$25)-Hilfswerte!$B$30)^2),3)</f>
        <v>3.39</v>
      </c>
      <c r="W4350" s="4">
        <f>ROUND(E4350*Hilfswerte!$B$31,0)</f>
        <v>98457</v>
      </c>
      <c r="X4350" s="4">
        <f t="shared" si="542"/>
        <v>77524</v>
      </c>
      <c r="Y4350" s="4" t="str">
        <f>IF(T4350="A - Top-Kunde","bereits Top-Kunde",IF(AND(V4350&lt;=Hilfswerte!$B$34,H4350&lt;0.5*W4350),"Hoch",IF(AND(V4350&lt;=Hilfswerte!$B$35,H4350&lt;0.7*W4350),"Mittel","Niedrig")))</f>
        <v>bereits Top-Kunde</v>
      </c>
      <c r="Z4350" s="4">
        <f t="shared" si="543"/>
        <v>6.7</v>
      </c>
      <c r="AA4350" s="4" t="str">
        <f>IF(J4350&gt;365,"Bereits abgewandert (Segment D)",IF(Z4350&gt;=Hilfswerte!$B$38,"Rot - akut gefaehrdet",IF(Z4350&gt;=Hilfswerte!$B$39,"Gelb - beobachten","Gruen - stabil")))</f>
        <v>Gruen - stabil</v>
      </c>
    </row>
    <row r="4351" spans="1:27" ht="15" customHeight="1" x14ac:dyDescent="0.25">
      <c r="A4351" s="4" t="s">
        <v>4698</v>
      </c>
      <c r="B4351" s="4" t="s">
        <v>158</v>
      </c>
      <c r="C4351" s="4" t="s">
        <v>38</v>
      </c>
      <c r="D4351" s="4" t="s">
        <v>93</v>
      </c>
      <c r="E4351" s="4">
        <v>53</v>
      </c>
      <c r="F4351" s="4">
        <v>16.600000000000001</v>
      </c>
      <c r="G4351" s="4">
        <v>1.5</v>
      </c>
      <c r="H4351" s="4">
        <v>25552</v>
      </c>
      <c r="I4351" s="4">
        <v>4</v>
      </c>
      <c r="J4351" s="4">
        <v>169</v>
      </c>
      <c r="K4351" s="4">
        <v>0</v>
      </c>
      <c r="L4351" s="4">
        <v>8</v>
      </c>
      <c r="M4351" s="4">
        <v>2</v>
      </c>
      <c r="N4351" s="4">
        <v>-12.2</v>
      </c>
      <c r="O4351" s="4">
        <f t="shared" si="536"/>
        <v>3</v>
      </c>
      <c r="P4351" s="4">
        <f t="shared" si="537"/>
        <v>4</v>
      </c>
      <c r="Q4351" s="4">
        <f t="shared" si="538"/>
        <v>5</v>
      </c>
      <c r="R4351" s="4">
        <f t="shared" si="539"/>
        <v>12</v>
      </c>
      <c r="S4351" s="4">
        <f t="shared" si="540"/>
        <v>111.5</v>
      </c>
      <c r="T4351" s="4" t="str">
        <f t="shared" si="541"/>
        <v>B - Kernkunde</v>
      </c>
      <c r="U4351" s="4">
        <f>ROUND(((E4351-Hilfswerte!$B$20)/Hilfswerte!$B$21)+((F4351-Hilfswerte!$B$22)/Hilfswerte!$B$23)+((G4351-Hilfswerte!$B$24)/Hilfswerte!$B$25)+0.1*INDEX(Hilfswerte!$B$4:$B$15,MATCH(C4351,Hilfswerte!$A$4:$A$15,0)),2)</f>
        <v>-1.53</v>
      </c>
      <c r="V4351" s="4">
        <f>ROUND(SQRT((((E4351-Hilfswerte!$B$20)/Hilfswerte!$B$21)-Hilfswerte!$B$28)^2+(((F4351-Hilfswerte!$B$22)/Hilfswerte!$B$23)-Hilfswerte!$B$29)^2+(((G4351-Hilfswerte!$B$24)/Hilfswerte!$B$25)-Hilfswerte!$B$30)^2),3)</f>
        <v>1.661</v>
      </c>
      <c r="W4351" s="4">
        <f>ROUND(E4351*Hilfswerte!$B$31,0)</f>
        <v>10894</v>
      </c>
      <c r="X4351" s="4">
        <f t="shared" si="542"/>
        <v>0</v>
      </c>
      <c r="Y4351" s="4" t="str">
        <f>IF(T4351="A - Top-Kunde","bereits Top-Kunde",IF(AND(V4351&lt;=Hilfswerte!$B$34,H4351&lt;0.5*W4351),"Hoch",IF(AND(V4351&lt;=Hilfswerte!$B$35,H4351&lt;0.7*W4351),"Mittel","Niedrig")))</f>
        <v>Niedrig</v>
      </c>
      <c r="Z4351" s="4">
        <f t="shared" si="543"/>
        <v>14.9</v>
      </c>
      <c r="AA4351" s="4" t="str">
        <f>IF(J4351&gt;365,"Bereits abgewandert (Segment D)",IF(Z4351&gt;=Hilfswerte!$B$38,"Rot - akut gefaehrdet",IF(Z4351&gt;=Hilfswerte!$B$39,"Gelb - beobachten","Gruen - stabil")))</f>
        <v>Gelb - beobachten</v>
      </c>
    </row>
    <row r="4352" spans="1:27" ht="15" customHeight="1" x14ac:dyDescent="0.25">
      <c r="A4352" s="4" t="s">
        <v>4699</v>
      </c>
      <c r="B4352" s="4" t="s">
        <v>314</v>
      </c>
      <c r="C4352" s="4" t="s">
        <v>59</v>
      </c>
      <c r="D4352" s="4" t="s">
        <v>30</v>
      </c>
      <c r="E4352" s="4">
        <v>342</v>
      </c>
      <c r="F4352" s="4">
        <v>42.7</v>
      </c>
      <c r="G4352" s="4">
        <v>21</v>
      </c>
      <c r="H4352" s="4">
        <v>22316</v>
      </c>
      <c r="I4352" s="4">
        <v>2</v>
      </c>
      <c r="J4352" s="4">
        <v>35</v>
      </c>
      <c r="K4352" s="4">
        <v>1</v>
      </c>
      <c r="L4352" s="4">
        <v>6</v>
      </c>
      <c r="M4352" s="4">
        <v>4</v>
      </c>
      <c r="N4352" s="4">
        <v>5.5</v>
      </c>
      <c r="O4352" s="4">
        <f t="shared" si="536"/>
        <v>4</v>
      </c>
      <c r="P4352" s="4">
        <f t="shared" si="537"/>
        <v>2</v>
      </c>
      <c r="Q4352" s="4">
        <f t="shared" si="538"/>
        <v>5</v>
      </c>
      <c r="R4352" s="4">
        <f t="shared" si="539"/>
        <v>11</v>
      </c>
      <c r="S4352" s="4">
        <f t="shared" si="540"/>
        <v>105</v>
      </c>
      <c r="T4352" s="4" t="str">
        <f t="shared" si="541"/>
        <v>B - Kernkunde</v>
      </c>
      <c r="U4352" s="4">
        <f>ROUND(((E4352-Hilfswerte!$B$20)/Hilfswerte!$B$21)+((F4352-Hilfswerte!$B$22)/Hilfswerte!$B$23)+((G4352-Hilfswerte!$B$24)/Hilfswerte!$B$25)+0.1*INDEX(Hilfswerte!$B$4:$B$15,MATCH(C4352,Hilfswerte!$A$4:$A$15,0)),2)</f>
        <v>2.85</v>
      </c>
      <c r="V4352" s="4">
        <f>ROUND(SQRT((((E4352-Hilfswerte!$B$20)/Hilfswerte!$B$21)-Hilfswerte!$B$28)^2+(((F4352-Hilfswerte!$B$22)/Hilfswerte!$B$23)-Hilfswerte!$B$29)^2+(((G4352-Hilfswerte!$B$24)/Hilfswerte!$B$25)-Hilfswerte!$B$30)^2),3)</f>
        <v>1.7270000000000001</v>
      </c>
      <c r="W4352" s="4">
        <f>ROUND(E4352*Hilfswerte!$B$31,0)</f>
        <v>70297</v>
      </c>
      <c r="X4352" s="4">
        <f t="shared" si="542"/>
        <v>47981</v>
      </c>
      <c r="Y4352" s="4" t="str">
        <f>IF(T4352="A - Top-Kunde","bereits Top-Kunde",IF(AND(V4352&lt;=Hilfswerte!$B$34,H4352&lt;0.5*W4352),"Hoch",IF(AND(V4352&lt;=Hilfswerte!$B$35,H4352&lt;0.7*W4352),"Mittel","Niedrig")))</f>
        <v>Niedrig</v>
      </c>
      <c r="Z4352" s="4">
        <f t="shared" si="543"/>
        <v>6</v>
      </c>
      <c r="AA4352" s="4" t="str">
        <f>IF(J4352&gt;365,"Bereits abgewandert (Segment D)",IF(Z4352&gt;=Hilfswerte!$B$38,"Rot - akut gefaehrdet",IF(Z4352&gt;=Hilfswerte!$B$39,"Gelb - beobachten","Gruen - stabil")))</f>
        <v>Gruen - stabil</v>
      </c>
    </row>
    <row r="4353" spans="1:27" ht="15" customHeight="1" x14ac:dyDescent="0.25">
      <c r="A4353" s="4" t="s">
        <v>4700</v>
      </c>
      <c r="B4353" s="4" t="s">
        <v>339</v>
      </c>
      <c r="C4353" s="4" t="s">
        <v>47</v>
      </c>
      <c r="D4353" s="4" t="s">
        <v>30</v>
      </c>
      <c r="E4353" s="4">
        <v>57</v>
      </c>
      <c r="F4353" s="4">
        <v>24.6</v>
      </c>
      <c r="G4353" s="4">
        <v>13</v>
      </c>
      <c r="H4353" s="4">
        <v>2105</v>
      </c>
      <c r="I4353" s="4">
        <v>7</v>
      </c>
      <c r="J4353" s="4">
        <v>4</v>
      </c>
      <c r="K4353" s="4">
        <v>0</v>
      </c>
      <c r="L4353" s="4">
        <v>16</v>
      </c>
      <c r="M4353" s="4">
        <v>4</v>
      </c>
      <c r="N4353" s="4">
        <v>28.3</v>
      </c>
      <c r="O4353" s="4">
        <f t="shared" si="536"/>
        <v>5</v>
      </c>
      <c r="P4353" s="4">
        <f t="shared" si="537"/>
        <v>5</v>
      </c>
      <c r="Q4353" s="4">
        <f t="shared" si="538"/>
        <v>3</v>
      </c>
      <c r="R4353" s="4">
        <f t="shared" si="539"/>
        <v>13</v>
      </c>
      <c r="S4353" s="4">
        <f t="shared" si="540"/>
        <v>139.4</v>
      </c>
      <c r="T4353" s="4" t="str">
        <f t="shared" si="541"/>
        <v>A - Top-Kunde</v>
      </c>
      <c r="U4353" s="4">
        <f>ROUND(((E4353-Hilfswerte!$B$20)/Hilfswerte!$B$21)+((F4353-Hilfswerte!$B$22)/Hilfswerte!$B$23)+((G4353-Hilfswerte!$B$24)/Hilfswerte!$B$25)+0.1*INDEX(Hilfswerte!$B$4:$B$15,MATCH(C4353,Hilfswerte!$A$4:$A$15,0)),2)</f>
        <v>0.2</v>
      </c>
      <c r="V4353" s="4">
        <f>ROUND(SQRT((((E4353-Hilfswerte!$B$20)/Hilfswerte!$B$21)-Hilfswerte!$B$28)^2+(((F4353-Hilfswerte!$B$22)/Hilfswerte!$B$23)-Hilfswerte!$B$29)^2+(((G4353-Hilfswerte!$B$24)/Hilfswerte!$B$25)-Hilfswerte!$B$30)^2),3)</f>
        <v>0.59799999999999998</v>
      </c>
      <c r="W4353" s="4">
        <f>ROUND(E4353*Hilfswerte!$B$31,0)</f>
        <v>11716</v>
      </c>
      <c r="X4353" s="4">
        <f t="shared" si="542"/>
        <v>9611</v>
      </c>
      <c r="Y4353" s="4" t="str">
        <f>IF(T4353="A - Top-Kunde","bereits Top-Kunde",IF(AND(V4353&lt;=Hilfswerte!$B$34,H4353&lt;0.5*W4353),"Hoch",IF(AND(V4353&lt;=Hilfswerte!$B$35,H4353&lt;0.7*W4353),"Mittel","Niedrig")))</f>
        <v>bereits Top-Kunde</v>
      </c>
      <c r="Z4353" s="4">
        <f t="shared" si="543"/>
        <v>3.4</v>
      </c>
      <c r="AA4353" s="4" t="str">
        <f>IF(J4353&gt;365,"Bereits abgewandert (Segment D)",IF(Z4353&gt;=Hilfswerte!$B$38,"Rot - akut gefaehrdet",IF(Z4353&gt;=Hilfswerte!$B$39,"Gelb - beobachten","Gruen - stabil")))</f>
        <v>Gruen - stabil</v>
      </c>
    </row>
    <row r="4354" spans="1:27" ht="15" customHeight="1" x14ac:dyDescent="0.25">
      <c r="A4354" s="4" t="s">
        <v>4701</v>
      </c>
      <c r="B4354" s="4" t="s">
        <v>256</v>
      </c>
      <c r="C4354" s="4" t="s">
        <v>65</v>
      </c>
      <c r="D4354" s="4" t="s">
        <v>30</v>
      </c>
      <c r="E4354" s="4">
        <v>53</v>
      </c>
      <c r="F4354" s="4">
        <v>11.2</v>
      </c>
      <c r="G4354" s="4">
        <v>12.8</v>
      </c>
      <c r="H4354" s="4">
        <v>19715</v>
      </c>
      <c r="I4354" s="4">
        <v>5</v>
      </c>
      <c r="J4354" s="4">
        <v>41</v>
      </c>
      <c r="K4354" s="4">
        <v>1</v>
      </c>
      <c r="L4354" s="4">
        <v>13</v>
      </c>
      <c r="M4354" s="4">
        <v>1</v>
      </c>
      <c r="N4354" s="4">
        <v>13.4</v>
      </c>
      <c r="O4354" s="4">
        <f t="shared" ref="O4354:O4417" si="544">IF(J4354&gt;365,1,IF(J4354&lt;=30,5,IF(J4354&lt;=90,4,IF(J4354&lt;=180,3,2))))</f>
        <v>4</v>
      </c>
      <c r="P4354" s="4">
        <f t="shared" ref="P4354:P4417" si="545">IF(I4354&gt;=5,5,IF(I4354&gt;=4,4,IF(I4354&gt;=3,3,IF(I4354&gt;=2,2,1))))</f>
        <v>5</v>
      </c>
      <c r="Q4354" s="4">
        <f t="shared" ref="Q4354:Q4417" si="546">IF(H4354&gt;=7500,5,IF(H4354&gt;=2500,4,IF(H4354&gt;=1000,3,IF(H4354&gt;=1,2,1))))</f>
        <v>5</v>
      </c>
      <c r="R4354" s="4">
        <f t="shared" ref="R4354:R4417" si="547">O4354+P4354+Q4354</f>
        <v>14</v>
      </c>
      <c r="S4354" s="4">
        <f t="shared" ref="S4354:S4417" si="548">ROUND(10*R4354+0.5*N4354-6*K4354-0.3*MAX(0,L4354),1)</f>
        <v>136.80000000000001</v>
      </c>
      <c r="T4354" s="4" t="str">
        <f t="shared" ref="T4354:T4417" si="549">IF(J4354&gt;365,"D - Abwanderungsrisiko",IF(S4354&gt;=125,"A - Top-Kunde",IF(S4354&gt;=105,"B - Kernkunde","C - Entwicklungspotenzial")))</f>
        <v>A - Top-Kunde</v>
      </c>
      <c r="U4354" s="4">
        <f>ROUND(((E4354-Hilfswerte!$B$20)/Hilfswerte!$B$21)+((F4354-Hilfswerte!$B$22)/Hilfswerte!$B$23)+((G4354-Hilfswerte!$B$24)/Hilfswerte!$B$25)+0.1*INDEX(Hilfswerte!$B$4:$B$15,MATCH(C4354,Hilfswerte!$A$4:$A$15,0)),2)</f>
        <v>-0.23</v>
      </c>
      <c r="V4354" s="4">
        <f>ROUND(SQRT((((E4354-Hilfswerte!$B$20)/Hilfswerte!$B$21)-Hilfswerte!$B$28)^2+(((F4354-Hilfswerte!$B$22)/Hilfswerte!$B$23)-Hilfswerte!$B$29)^2+(((G4354-Hilfswerte!$B$24)/Hilfswerte!$B$25)-Hilfswerte!$B$30)^2),3)</f>
        <v>0.72799999999999998</v>
      </c>
      <c r="W4354" s="4">
        <f>ROUND(E4354*Hilfswerte!$B$31,0)</f>
        <v>10894</v>
      </c>
      <c r="X4354" s="4">
        <f t="shared" ref="X4354:X4417" si="550">MAX(0,W4354-H4354)</f>
        <v>0</v>
      </c>
      <c r="Y4354" s="4" t="str">
        <f>IF(T4354="A - Top-Kunde","bereits Top-Kunde",IF(AND(V4354&lt;=Hilfswerte!$B$34,H4354&lt;0.5*W4354),"Hoch",IF(AND(V4354&lt;=Hilfswerte!$B$35,H4354&lt;0.7*W4354),"Mittel","Niedrig")))</f>
        <v>bereits Top-Kunde</v>
      </c>
      <c r="Z4354" s="4">
        <f t="shared" ref="Z4354:Z4417" si="551">ROUND(0.4*MAX(0,-N4354)+3*K4354+0.2*MAX(0,L4354)+0.05*J4354,1)</f>
        <v>7.7</v>
      </c>
      <c r="AA4354" s="4" t="str">
        <f>IF(J4354&gt;365,"Bereits abgewandert (Segment D)",IF(Z4354&gt;=Hilfswerte!$B$38,"Rot - akut gefaehrdet",IF(Z4354&gt;=Hilfswerte!$B$39,"Gelb - beobachten","Gruen - stabil")))</f>
        <v>Gruen - stabil</v>
      </c>
    </row>
    <row r="4355" spans="1:27" ht="15" customHeight="1" x14ac:dyDescent="0.25">
      <c r="A4355" s="4" t="s">
        <v>4702</v>
      </c>
      <c r="B4355" s="4" t="s">
        <v>420</v>
      </c>
      <c r="C4355" s="4" t="s">
        <v>74</v>
      </c>
      <c r="D4355" s="4" t="s">
        <v>30</v>
      </c>
      <c r="E4355" s="4">
        <v>20</v>
      </c>
      <c r="F4355" s="4">
        <v>3.9</v>
      </c>
      <c r="G4355" s="4">
        <v>17.8</v>
      </c>
      <c r="H4355" s="4">
        <v>2138</v>
      </c>
      <c r="I4355" s="4">
        <v>5</v>
      </c>
      <c r="J4355" s="4">
        <v>8</v>
      </c>
      <c r="K4355" s="4">
        <v>0</v>
      </c>
      <c r="L4355" s="4">
        <v>24</v>
      </c>
      <c r="M4355" s="4">
        <v>5</v>
      </c>
      <c r="N4355" s="4">
        <v>14.3</v>
      </c>
      <c r="O4355" s="4">
        <f t="shared" si="544"/>
        <v>5</v>
      </c>
      <c r="P4355" s="4">
        <f t="shared" si="545"/>
        <v>5</v>
      </c>
      <c r="Q4355" s="4">
        <f t="shared" si="546"/>
        <v>3</v>
      </c>
      <c r="R4355" s="4">
        <f t="shared" si="547"/>
        <v>13</v>
      </c>
      <c r="S4355" s="4">
        <f t="shared" si="548"/>
        <v>130</v>
      </c>
      <c r="T4355" s="4" t="str">
        <f t="shared" si="549"/>
        <v>A - Top-Kunde</v>
      </c>
      <c r="U4355" s="4">
        <f>ROUND(((E4355-Hilfswerte!$B$20)/Hilfswerte!$B$21)+((F4355-Hilfswerte!$B$22)/Hilfswerte!$B$23)+((G4355-Hilfswerte!$B$24)/Hilfswerte!$B$25)+0.1*INDEX(Hilfswerte!$B$4:$B$15,MATCH(C4355,Hilfswerte!$A$4:$A$15,0)),2)</f>
        <v>0.32</v>
      </c>
      <c r="V4355" s="4">
        <f>ROUND(SQRT((((E4355-Hilfswerte!$B$20)/Hilfswerte!$B$21)-Hilfswerte!$B$28)^2+(((F4355-Hilfswerte!$B$22)/Hilfswerte!$B$23)-Hilfswerte!$B$29)^2+(((G4355-Hilfswerte!$B$24)/Hilfswerte!$B$25)-Hilfswerte!$B$30)^2),3)</f>
        <v>1.365</v>
      </c>
      <c r="W4355" s="4">
        <f>ROUND(E4355*Hilfswerte!$B$31,0)</f>
        <v>4111</v>
      </c>
      <c r="X4355" s="4">
        <f t="shared" si="550"/>
        <v>1973</v>
      </c>
      <c r="Y4355" s="4" t="str">
        <f>IF(T4355="A - Top-Kunde","bereits Top-Kunde",IF(AND(V4355&lt;=Hilfswerte!$B$34,H4355&lt;0.5*W4355),"Hoch",IF(AND(V4355&lt;=Hilfswerte!$B$35,H4355&lt;0.7*W4355),"Mittel","Niedrig")))</f>
        <v>bereits Top-Kunde</v>
      </c>
      <c r="Z4355" s="4">
        <f t="shared" si="551"/>
        <v>5.2</v>
      </c>
      <c r="AA4355" s="4" t="str">
        <f>IF(J4355&gt;365,"Bereits abgewandert (Segment D)",IF(Z4355&gt;=Hilfswerte!$B$38,"Rot - akut gefaehrdet",IF(Z4355&gt;=Hilfswerte!$B$39,"Gelb - beobachten","Gruen - stabil")))</f>
        <v>Gruen - stabil</v>
      </c>
    </row>
    <row r="4356" spans="1:27" ht="15" customHeight="1" x14ac:dyDescent="0.25">
      <c r="A4356" s="4" t="s">
        <v>4703</v>
      </c>
      <c r="B4356" s="4" t="s">
        <v>222</v>
      </c>
      <c r="C4356" s="4" t="s">
        <v>29</v>
      </c>
      <c r="D4356" s="4" t="s">
        <v>30</v>
      </c>
      <c r="E4356" s="4">
        <v>55</v>
      </c>
      <c r="F4356" s="4">
        <v>16.3</v>
      </c>
      <c r="G4356" s="4">
        <v>17.7</v>
      </c>
      <c r="H4356" s="4">
        <v>272</v>
      </c>
      <c r="I4356" s="4">
        <v>1</v>
      </c>
      <c r="J4356" s="4">
        <v>286</v>
      </c>
      <c r="K4356" s="4">
        <v>0</v>
      </c>
      <c r="L4356" s="4">
        <v>0</v>
      </c>
      <c r="M4356" s="4">
        <v>6</v>
      </c>
      <c r="N4356" s="4">
        <v>11.8</v>
      </c>
      <c r="O4356" s="4">
        <f t="shared" si="544"/>
        <v>2</v>
      </c>
      <c r="P4356" s="4">
        <f t="shared" si="545"/>
        <v>1</v>
      </c>
      <c r="Q4356" s="4">
        <f t="shared" si="546"/>
        <v>2</v>
      </c>
      <c r="R4356" s="4">
        <f t="shared" si="547"/>
        <v>5</v>
      </c>
      <c r="S4356" s="4">
        <f t="shared" si="548"/>
        <v>55.9</v>
      </c>
      <c r="T4356" s="4" t="str">
        <f t="shared" si="549"/>
        <v>C - Entwicklungspotenzial</v>
      </c>
      <c r="U4356" s="4">
        <f>ROUND(((E4356-Hilfswerte!$B$20)/Hilfswerte!$B$21)+((F4356-Hilfswerte!$B$22)/Hilfswerte!$B$23)+((G4356-Hilfswerte!$B$24)/Hilfswerte!$B$25)+0.1*INDEX(Hilfswerte!$B$4:$B$15,MATCH(C4356,Hilfswerte!$A$4:$A$15,0)),2)</f>
        <v>0.97</v>
      </c>
      <c r="V4356" s="4">
        <f>ROUND(SQRT((((E4356-Hilfswerte!$B$20)/Hilfswerte!$B$21)-Hilfswerte!$B$28)^2+(((F4356-Hilfswerte!$B$22)/Hilfswerte!$B$23)-Hilfswerte!$B$29)^2+(((G4356-Hilfswerte!$B$24)/Hilfswerte!$B$25)-Hilfswerte!$B$30)^2),3)</f>
        <v>1.2</v>
      </c>
      <c r="W4356" s="4">
        <f>ROUND(E4356*Hilfswerte!$B$31,0)</f>
        <v>11305</v>
      </c>
      <c r="X4356" s="4">
        <f t="shared" si="550"/>
        <v>11033</v>
      </c>
      <c r="Y4356" s="4" t="str">
        <f>IF(T4356="A - Top-Kunde","bereits Top-Kunde",IF(AND(V4356&lt;=Hilfswerte!$B$34,H4356&lt;0.5*W4356),"Hoch",IF(AND(V4356&lt;=Hilfswerte!$B$35,H4356&lt;0.7*W4356),"Mittel","Niedrig")))</f>
        <v>Niedrig</v>
      </c>
      <c r="Z4356" s="4">
        <f t="shared" si="551"/>
        <v>14.3</v>
      </c>
      <c r="AA4356" s="4" t="str">
        <f>IF(J4356&gt;365,"Bereits abgewandert (Segment D)",IF(Z4356&gt;=Hilfswerte!$B$38,"Rot - akut gefaehrdet",IF(Z4356&gt;=Hilfswerte!$B$39,"Gelb - beobachten","Gruen - stabil")))</f>
        <v>Gelb - beobachten</v>
      </c>
    </row>
    <row r="4357" spans="1:27" ht="15" customHeight="1" x14ac:dyDescent="0.25">
      <c r="A4357" s="4" t="s">
        <v>4704</v>
      </c>
      <c r="B4357" s="4" t="s">
        <v>582</v>
      </c>
      <c r="C4357" s="4" t="s">
        <v>51</v>
      </c>
      <c r="D4357" s="4" t="s">
        <v>56</v>
      </c>
      <c r="E4357" s="4">
        <v>66</v>
      </c>
      <c r="F4357" s="4">
        <v>13.9</v>
      </c>
      <c r="G4357" s="4">
        <v>13.9</v>
      </c>
      <c r="H4357" s="4">
        <v>493</v>
      </c>
      <c r="I4357" s="4">
        <v>1</v>
      </c>
      <c r="J4357" s="4">
        <v>89</v>
      </c>
      <c r="K4357" s="4">
        <v>0</v>
      </c>
      <c r="L4357" s="4">
        <v>-4</v>
      </c>
      <c r="M4357" s="4">
        <v>5</v>
      </c>
      <c r="N4357" s="4">
        <v>12.2</v>
      </c>
      <c r="O4357" s="4">
        <f t="shared" si="544"/>
        <v>4</v>
      </c>
      <c r="P4357" s="4">
        <f t="shared" si="545"/>
        <v>1</v>
      </c>
      <c r="Q4357" s="4">
        <f t="shared" si="546"/>
        <v>2</v>
      </c>
      <c r="R4357" s="4">
        <f t="shared" si="547"/>
        <v>7</v>
      </c>
      <c r="S4357" s="4">
        <f t="shared" si="548"/>
        <v>76.099999999999994</v>
      </c>
      <c r="T4357" s="4" t="str">
        <f t="shared" si="549"/>
        <v>C - Entwicklungspotenzial</v>
      </c>
      <c r="U4357" s="4">
        <f>ROUND(((E4357-Hilfswerte!$B$20)/Hilfswerte!$B$21)+((F4357-Hilfswerte!$B$22)/Hilfswerte!$B$23)+((G4357-Hilfswerte!$B$24)/Hilfswerte!$B$25)+0.1*INDEX(Hilfswerte!$B$4:$B$15,MATCH(C4357,Hilfswerte!$A$4:$A$15,0)),2)</f>
        <v>0.45</v>
      </c>
      <c r="V4357" s="4">
        <f>ROUND(SQRT((((E4357-Hilfswerte!$B$20)/Hilfswerte!$B$21)-Hilfswerte!$B$28)^2+(((F4357-Hilfswerte!$B$22)/Hilfswerte!$B$23)-Hilfswerte!$B$29)^2+(((G4357-Hilfswerte!$B$24)/Hilfswerte!$B$25)-Hilfswerte!$B$30)^2),3)</f>
        <v>0.74399999999999999</v>
      </c>
      <c r="W4357" s="4">
        <f>ROUND(E4357*Hilfswerte!$B$31,0)</f>
        <v>13566</v>
      </c>
      <c r="X4357" s="4">
        <f t="shared" si="550"/>
        <v>13073</v>
      </c>
      <c r="Y4357" s="4" t="str">
        <f>IF(T4357="A - Top-Kunde","bereits Top-Kunde",IF(AND(V4357&lt;=Hilfswerte!$B$34,H4357&lt;0.5*W4357),"Hoch",IF(AND(V4357&lt;=Hilfswerte!$B$35,H4357&lt;0.7*W4357),"Mittel","Niedrig")))</f>
        <v>Hoch</v>
      </c>
      <c r="Z4357" s="4">
        <f t="shared" si="551"/>
        <v>4.5</v>
      </c>
      <c r="AA4357" s="4" t="str">
        <f>IF(J4357&gt;365,"Bereits abgewandert (Segment D)",IF(Z4357&gt;=Hilfswerte!$B$38,"Rot - akut gefaehrdet",IF(Z4357&gt;=Hilfswerte!$B$39,"Gelb - beobachten","Gruen - stabil")))</f>
        <v>Gruen - stabil</v>
      </c>
    </row>
    <row r="4358" spans="1:27" ht="15" customHeight="1" x14ac:dyDescent="0.25">
      <c r="A4358" s="4" t="s">
        <v>4705</v>
      </c>
      <c r="B4358" s="4" t="s">
        <v>698</v>
      </c>
      <c r="C4358" s="4" t="s">
        <v>38</v>
      </c>
      <c r="D4358" s="4" t="s">
        <v>30</v>
      </c>
      <c r="E4358" s="4">
        <v>27</v>
      </c>
      <c r="F4358" s="4">
        <v>7.4</v>
      </c>
      <c r="G4358" s="4">
        <v>10.7</v>
      </c>
      <c r="H4358" s="4">
        <v>1160</v>
      </c>
      <c r="I4358" s="4">
        <v>3</v>
      </c>
      <c r="J4358" s="4">
        <v>3</v>
      </c>
      <c r="K4358" s="4">
        <v>0</v>
      </c>
      <c r="L4358" s="4">
        <v>9</v>
      </c>
      <c r="M4358" s="4">
        <v>1</v>
      </c>
      <c r="N4358" s="4">
        <v>-14.2</v>
      </c>
      <c r="O4358" s="4">
        <f t="shared" si="544"/>
        <v>5</v>
      </c>
      <c r="P4358" s="4">
        <f t="shared" si="545"/>
        <v>3</v>
      </c>
      <c r="Q4358" s="4">
        <f t="shared" si="546"/>
        <v>3</v>
      </c>
      <c r="R4358" s="4">
        <f t="shared" si="547"/>
        <v>11</v>
      </c>
      <c r="S4358" s="4">
        <f t="shared" si="548"/>
        <v>100.2</v>
      </c>
      <c r="T4358" s="4" t="str">
        <f t="shared" si="549"/>
        <v>C - Entwicklungspotenzial</v>
      </c>
      <c r="U4358" s="4">
        <f>ROUND(((E4358-Hilfswerte!$B$20)/Hilfswerte!$B$21)+((F4358-Hilfswerte!$B$22)/Hilfswerte!$B$23)+((G4358-Hilfswerte!$B$24)/Hilfswerte!$B$25)+0.1*INDEX(Hilfswerte!$B$4:$B$15,MATCH(C4358,Hilfswerte!$A$4:$A$15,0)),2)</f>
        <v>-0.35</v>
      </c>
      <c r="V4358" s="4">
        <f>ROUND(SQRT((((E4358-Hilfswerte!$B$20)/Hilfswerte!$B$21)-Hilfswerte!$B$28)^2+(((F4358-Hilfswerte!$B$22)/Hilfswerte!$B$23)-Hilfswerte!$B$29)^2+(((G4358-Hilfswerte!$B$24)/Hilfswerte!$B$25)-Hilfswerte!$B$30)^2),3)</f>
        <v>0.81499999999999995</v>
      </c>
      <c r="W4358" s="4">
        <f>ROUND(E4358*Hilfswerte!$B$31,0)</f>
        <v>5550</v>
      </c>
      <c r="X4358" s="4">
        <f t="shared" si="550"/>
        <v>4390</v>
      </c>
      <c r="Y4358" s="4" t="str">
        <f>IF(T4358="A - Top-Kunde","bereits Top-Kunde",IF(AND(V4358&lt;=Hilfswerte!$B$34,H4358&lt;0.5*W4358),"Hoch",IF(AND(V4358&lt;=Hilfswerte!$B$35,H4358&lt;0.7*W4358),"Mittel","Niedrig")))</f>
        <v>Hoch</v>
      </c>
      <c r="Z4358" s="4">
        <f t="shared" si="551"/>
        <v>7.6</v>
      </c>
      <c r="AA4358" s="4" t="str">
        <f>IF(J4358&gt;365,"Bereits abgewandert (Segment D)",IF(Z4358&gt;=Hilfswerte!$B$38,"Rot - akut gefaehrdet",IF(Z4358&gt;=Hilfswerte!$B$39,"Gelb - beobachten","Gruen - stabil")))</f>
        <v>Gruen - stabil</v>
      </c>
    </row>
    <row r="4359" spans="1:27" ht="15" customHeight="1" x14ac:dyDescent="0.25">
      <c r="A4359" s="4" t="s">
        <v>4706</v>
      </c>
      <c r="B4359" s="4" t="s">
        <v>376</v>
      </c>
      <c r="C4359" s="4" t="s">
        <v>55</v>
      </c>
      <c r="D4359" s="4" t="s">
        <v>56</v>
      </c>
      <c r="E4359" s="4">
        <v>62</v>
      </c>
      <c r="F4359" s="4">
        <v>11.7</v>
      </c>
      <c r="G4359" s="4">
        <v>0.3</v>
      </c>
      <c r="H4359" s="4">
        <v>7080</v>
      </c>
      <c r="I4359" s="4">
        <v>4</v>
      </c>
      <c r="J4359" s="4">
        <v>14</v>
      </c>
      <c r="K4359" s="4">
        <v>0</v>
      </c>
      <c r="L4359" s="4">
        <v>29</v>
      </c>
      <c r="M4359" s="4">
        <v>2</v>
      </c>
      <c r="N4359" s="4">
        <v>15.1</v>
      </c>
      <c r="O4359" s="4">
        <f t="shared" si="544"/>
        <v>5</v>
      </c>
      <c r="P4359" s="4">
        <f t="shared" si="545"/>
        <v>4</v>
      </c>
      <c r="Q4359" s="4">
        <f t="shared" si="546"/>
        <v>4</v>
      </c>
      <c r="R4359" s="4">
        <f t="shared" si="547"/>
        <v>13</v>
      </c>
      <c r="S4359" s="4">
        <f t="shared" si="548"/>
        <v>128.9</v>
      </c>
      <c r="T4359" s="4" t="str">
        <f t="shared" si="549"/>
        <v>A - Top-Kunde</v>
      </c>
      <c r="U4359" s="4">
        <f>ROUND(((E4359-Hilfswerte!$B$20)/Hilfswerte!$B$21)+((F4359-Hilfswerte!$B$22)/Hilfswerte!$B$23)+((G4359-Hilfswerte!$B$24)/Hilfswerte!$B$25)+0.1*INDEX(Hilfswerte!$B$4:$B$15,MATCH(C4359,Hilfswerte!$A$4:$A$15,0)),2)</f>
        <v>-1.82</v>
      </c>
      <c r="V4359" s="4">
        <f>ROUND(SQRT((((E4359-Hilfswerte!$B$20)/Hilfswerte!$B$21)-Hilfswerte!$B$28)^2+(((F4359-Hilfswerte!$B$22)/Hilfswerte!$B$23)-Hilfswerte!$B$29)^2+(((G4359-Hilfswerte!$B$24)/Hilfswerte!$B$25)-Hilfswerte!$B$30)^2),3)</f>
        <v>1.85</v>
      </c>
      <c r="W4359" s="4">
        <f>ROUND(E4359*Hilfswerte!$B$31,0)</f>
        <v>12744</v>
      </c>
      <c r="X4359" s="4">
        <f t="shared" si="550"/>
        <v>5664</v>
      </c>
      <c r="Y4359" s="4" t="str">
        <f>IF(T4359="A - Top-Kunde","bereits Top-Kunde",IF(AND(V4359&lt;=Hilfswerte!$B$34,H4359&lt;0.5*W4359),"Hoch",IF(AND(V4359&lt;=Hilfswerte!$B$35,H4359&lt;0.7*W4359),"Mittel","Niedrig")))</f>
        <v>bereits Top-Kunde</v>
      </c>
      <c r="Z4359" s="4">
        <f t="shared" si="551"/>
        <v>6.5</v>
      </c>
      <c r="AA4359" s="4" t="str">
        <f>IF(J4359&gt;365,"Bereits abgewandert (Segment D)",IF(Z4359&gt;=Hilfswerte!$B$38,"Rot - akut gefaehrdet",IF(Z4359&gt;=Hilfswerte!$B$39,"Gelb - beobachten","Gruen - stabil")))</f>
        <v>Gruen - stabil</v>
      </c>
    </row>
    <row r="4360" spans="1:27" ht="15" customHeight="1" x14ac:dyDescent="0.25">
      <c r="A4360" s="4" t="s">
        <v>4707</v>
      </c>
      <c r="B4360" s="4" t="s">
        <v>160</v>
      </c>
      <c r="C4360" s="4" t="s">
        <v>33</v>
      </c>
      <c r="D4360" s="4" t="s">
        <v>30</v>
      </c>
      <c r="E4360" s="4">
        <v>98</v>
      </c>
      <c r="F4360" s="4">
        <v>15.5</v>
      </c>
      <c r="G4360" s="4">
        <v>17</v>
      </c>
      <c r="H4360" s="4">
        <v>1906</v>
      </c>
      <c r="I4360" s="4">
        <v>1</v>
      </c>
      <c r="J4360" s="4">
        <v>46</v>
      </c>
      <c r="K4360" s="4">
        <v>0</v>
      </c>
      <c r="L4360" s="4">
        <v>18</v>
      </c>
      <c r="M4360" s="4">
        <v>2</v>
      </c>
      <c r="N4360" s="4">
        <v>34.200000000000003</v>
      </c>
      <c r="O4360" s="4">
        <f t="shared" si="544"/>
        <v>4</v>
      </c>
      <c r="P4360" s="4">
        <f t="shared" si="545"/>
        <v>1</v>
      </c>
      <c r="Q4360" s="4">
        <f t="shared" si="546"/>
        <v>3</v>
      </c>
      <c r="R4360" s="4">
        <f t="shared" si="547"/>
        <v>8</v>
      </c>
      <c r="S4360" s="4">
        <f t="shared" si="548"/>
        <v>91.7</v>
      </c>
      <c r="T4360" s="4" t="str">
        <f t="shared" si="549"/>
        <v>C - Entwicklungspotenzial</v>
      </c>
      <c r="U4360" s="4">
        <f>ROUND(((E4360-Hilfswerte!$B$20)/Hilfswerte!$B$21)+((F4360-Hilfswerte!$B$22)/Hilfswerte!$B$23)+((G4360-Hilfswerte!$B$24)/Hilfswerte!$B$25)+0.1*INDEX(Hilfswerte!$B$4:$B$15,MATCH(C4360,Hilfswerte!$A$4:$A$15,0)),2)</f>
        <v>0.79</v>
      </c>
      <c r="V4360" s="4">
        <f>ROUND(SQRT((((E4360-Hilfswerte!$B$20)/Hilfswerte!$B$21)-Hilfswerte!$B$28)^2+(((F4360-Hilfswerte!$B$22)/Hilfswerte!$B$23)-Hilfswerte!$B$29)^2+(((G4360-Hilfswerte!$B$24)/Hilfswerte!$B$25)-Hilfswerte!$B$30)^2),3)</f>
        <v>1.0449999999999999</v>
      </c>
      <c r="W4360" s="4">
        <f>ROUND(E4360*Hilfswerte!$B$31,0)</f>
        <v>20144</v>
      </c>
      <c r="X4360" s="4">
        <f t="shared" si="550"/>
        <v>18238</v>
      </c>
      <c r="Y4360" s="4" t="str">
        <f>IF(T4360="A - Top-Kunde","bereits Top-Kunde",IF(AND(V4360&lt;=Hilfswerte!$B$34,H4360&lt;0.5*W4360),"Hoch",IF(AND(V4360&lt;=Hilfswerte!$B$35,H4360&lt;0.7*W4360),"Mittel","Niedrig")))</f>
        <v>Mittel</v>
      </c>
      <c r="Z4360" s="4">
        <f t="shared" si="551"/>
        <v>5.9</v>
      </c>
      <c r="AA4360" s="4" t="str">
        <f>IF(J4360&gt;365,"Bereits abgewandert (Segment D)",IF(Z4360&gt;=Hilfswerte!$B$38,"Rot - akut gefaehrdet",IF(Z4360&gt;=Hilfswerte!$B$39,"Gelb - beobachten","Gruen - stabil")))</f>
        <v>Gruen - stabil</v>
      </c>
    </row>
    <row r="4361" spans="1:27" ht="15" customHeight="1" x14ac:dyDescent="0.25">
      <c r="A4361" s="4" t="s">
        <v>4708</v>
      </c>
      <c r="B4361" s="4" t="s">
        <v>572</v>
      </c>
      <c r="C4361" s="4" t="s">
        <v>33</v>
      </c>
      <c r="D4361" s="4" t="s">
        <v>117</v>
      </c>
      <c r="E4361" s="4">
        <v>170</v>
      </c>
      <c r="F4361" s="4">
        <v>38.5</v>
      </c>
      <c r="G4361" s="4">
        <v>14.7</v>
      </c>
      <c r="H4361" s="4">
        <v>3921</v>
      </c>
      <c r="I4361" s="4">
        <v>2</v>
      </c>
      <c r="J4361" s="4">
        <v>40</v>
      </c>
      <c r="K4361" s="4">
        <v>0</v>
      </c>
      <c r="L4361" s="4">
        <v>25</v>
      </c>
      <c r="M4361" s="4">
        <v>6</v>
      </c>
      <c r="N4361" s="4">
        <v>0.7</v>
      </c>
      <c r="O4361" s="4">
        <f t="shared" si="544"/>
        <v>4</v>
      </c>
      <c r="P4361" s="4">
        <f t="shared" si="545"/>
        <v>2</v>
      </c>
      <c r="Q4361" s="4">
        <f t="shared" si="546"/>
        <v>4</v>
      </c>
      <c r="R4361" s="4">
        <f t="shared" si="547"/>
        <v>10</v>
      </c>
      <c r="S4361" s="4">
        <f t="shared" si="548"/>
        <v>92.9</v>
      </c>
      <c r="T4361" s="4" t="str">
        <f t="shared" si="549"/>
        <v>C - Entwicklungspotenzial</v>
      </c>
      <c r="U4361" s="4">
        <f>ROUND(((E4361-Hilfswerte!$B$20)/Hilfswerte!$B$21)+((F4361-Hilfswerte!$B$22)/Hilfswerte!$B$23)+((G4361-Hilfswerte!$B$24)/Hilfswerte!$B$25)+0.1*INDEX(Hilfswerte!$B$4:$B$15,MATCH(C4361,Hilfswerte!$A$4:$A$15,0)),2)</f>
        <v>1.1499999999999999</v>
      </c>
      <c r="V4361" s="4">
        <f>ROUND(SQRT((((E4361-Hilfswerte!$B$20)/Hilfswerte!$B$21)-Hilfswerte!$B$28)^2+(((F4361-Hilfswerte!$B$22)/Hilfswerte!$B$23)-Hilfswerte!$B$29)^2+(((G4361-Hilfswerte!$B$24)/Hilfswerte!$B$25)-Hilfswerte!$B$30)^2),3)</f>
        <v>0.55400000000000005</v>
      </c>
      <c r="W4361" s="4">
        <f>ROUND(E4361*Hilfswerte!$B$31,0)</f>
        <v>34943</v>
      </c>
      <c r="X4361" s="4">
        <f t="shared" si="550"/>
        <v>31022</v>
      </c>
      <c r="Y4361" s="4" t="str">
        <f>IF(T4361="A - Top-Kunde","bereits Top-Kunde",IF(AND(V4361&lt;=Hilfswerte!$B$34,H4361&lt;0.5*W4361),"Hoch",IF(AND(V4361&lt;=Hilfswerte!$B$35,H4361&lt;0.7*W4361),"Mittel","Niedrig")))</f>
        <v>Hoch</v>
      </c>
      <c r="Z4361" s="4">
        <f t="shared" si="551"/>
        <v>7</v>
      </c>
      <c r="AA4361" s="4" t="str">
        <f>IF(J4361&gt;365,"Bereits abgewandert (Segment D)",IF(Z4361&gt;=Hilfswerte!$B$38,"Rot - akut gefaehrdet",IF(Z4361&gt;=Hilfswerte!$B$39,"Gelb - beobachten","Gruen - stabil")))</f>
        <v>Gruen - stabil</v>
      </c>
    </row>
    <row r="4362" spans="1:27" ht="15" customHeight="1" x14ac:dyDescent="0.25">
      <c r="A4362" s="4" t="s">
        <v>4709</v>
      </c>
      <c r="B4362" s="4" t="s">
        <v>138</v>
      </c>
      <c r="C4362" s="4" t="s">
        <v>55</v>
      </c>
      <c r="D4362" s="4" t="s">
        <v>30</v>
      </c>
      <c r="E4362" s="4">
        <v>596</v>
      </c>
      <c r="F4362" s="4">
        <v>115.1</v>
      </c>
      <c r="G4362" s="4">
        <v>3.5</v>
      </c>
      <c r="H4362" s="4">
        <v>60834</v>
      </c>
      <c r="I4362" s="4">
        <v>3</v>
      </c>
      <c r="J4362" s="4">
        <v>80</v>
      </c>
      <c r="K4362" s="4">
        <v>0</v>
      </c>
      <c r="L4362" s="4">
        <v>-6</v>
      </c>
      <c r="M4362" s="4">
        <v>1</v>
      </c>
      <c r="N4362" s="4">
        <v>21.4</v>
      </c>
      <c r="O4362" s="4">
        <f t="shared" si="544"/>
        <v>4</v>
      </c>
      <c r="P4362" s="4">
        <f t="shared" si="545"/>
        <v>3</v>
      </c>
      <c r="Q4362" s="4">
        <f t="shared" si="546"/>
        <v>5</v>
      </c>
      <c r="R4362" s="4">
        <f t="shared" si="547"/>
        <v>12</v>
      </c>
      <c r="S4362" s="4">
        <f t="shared" si="548"/>
        <v>130.69999999999999</v>
      </c>
      <c r="T4362" s="4" t="str">
        <f t="shared" si="549"/>
        <v>A - Top-Kunde</v>
      </c>
      <c r="U4362" s="4">
        <f>ROUND(((E4362-Hilfswerte!$B$20)/Hilfswerte!$B$21)+((F4362-Hilfswerte!$B$22)/Hilfswerte!$B$23)+((G4362-Hilfswerte!$B$24)/Hilfswerte!$B$25)+0.1*INDEX(Hilfswerte!$B$4:$B$15,MATCH(C4362,Hilfswerte!$A$4:$A$15,0)),2)</f>
        <v>2.84</v>
      </c>
      <c r="V4362" s="4">
        <f>ROUND(SQRT((((E4362-Hilfswerte!$B$20)/Hilfswerte!$B$21)-Hilfswerte!$B$28)^2+(((F4362-Hilfswerte!$B$22)/Hilfswerte!$B$23)-Hilfswerte!$B$29)^2+(((G4362-Hilfswerte!$B$24)/Hilfswerte!$B$25)-Hilfswerte!$B$30)^2),3)</f>
        <v>2.61</v>
      </c>
      <c r="W4362" s="4">
        <f>ROUND(E4362*Hilfswerte!$B$31,0)</f>
        <v>122506</v>
      </c>
      <c r="X4362" s="4">
        <f t="shared" si="550"/>
        <v>61672</v>
      </c>
      <c r="Y4362" s="4" t="str">
        <f>IF(T4362="A - Top-Kunde","bereits Top-Kunde",IF(AND(V4362&lt;=Hilfswerte!$B$34,H4362&lt;0.5*W4362),"Hoch",IF(AND(V4362&lt;=Hilfswerte!$B$35,H4362&lt;0.7*W4362),"Mittel","Niedrig")))</f>
        <v>bereits Top-Kunde</v>
      </c>
      <c r="Z4362" s="4">
        <f t="shared" si="551"/>
        <v>4</v>
      </c>
      <c r="AA4362" s="4" t="str">
        <f>IF(J4362&gt;365,"Bereits abgewandert (Segment D)",IF(Z4362&gt;=Hilfswerte!$B$38,"Rot - akut gefaehrdet",IF(Z4362&gt;=Hilfswerte!$B$39,"Gelb - beobachten","Gruen - stabil")))</f>
        <v>Gruen - stabil</v>
      </c>
    </row>
    <row r="4363" spans="1:27" ht="15" customHeight="1" x14ac:dyDescent="0.25">
      <c r="A4363" s="4" t="s">
        <v>4710</v>
      </c>
      <c r="B4363" s="4" t="s">
        <v>1183</v>
      </c>
      <c r="C4363" s="4" t="s">
        <v>55</v>
      </c>
      <c r="D4363" s="4" t="s">
        <v>30</v>
      </c>
      <c r="E4363" s="4">
        <v>36</v>
      </c>
      <c r="F4363" s="4">
        <v>8.1</v>
      </c>
      <c r="G4363" s="4">
        <v>3.4</v>
      </c>
      <c r="H4363" s="4">
        <v>4111</v>
      </c>
      <c r="I4363" s="4">
        <v>2</v>
      </c>
      <c r="J4363" s="4">
        <v>244</v>
      </c>
      <c r="K4363" s="4">
        <v>0</v>
      </c>
      <c r="L4363" s="4">
        <v>33</v>
      </c>
      <c r="M4363" s="4">
        <v>4</v>
      </c>
      <c r="N4363" s="4">
        <v>-9.1</v>
      </c>
      <c r="O4363" s="4">
        <f t="shared" si="544"/>
        <v>2</v>
      </c>
      <c r="P4363" s="4">
        <f t="shared" si="545"/>
        <v>2</v>
      </c>
      <c r="Q4363" s="4">
        <f t="shared" si="546"/>
        <v>4</v>
      </c>
      <c r="R4363" s="4">
        <f t="shared" si="547"/>
        <v>8</v>
      </c>
      <c r="S4363" s="4">
        <f t="shared" si="548"/>
        <v>65.599999999999994</v>
      </c>
      <c r="T4363" s="4" t="str">
        <f t="shared" si="549"/>
        <v>C - Entwicklungspotenzial</v>
      </c>
      <c r="U4363" s="4">
        <f>ROUND(((E4363-Hilfswerte!$B$20)/Hilfswerte!$B$21)+((F4363-Hilfswerte!$B$22)/Hilfswerte!$B$23)+((G4363-Hilfswerte!$B$24)/Hilfswerte!$B$25)+0.1*INDEX(Hilfswerte!$B$4:$B$15,MATCH(C4363,Hilfswerte!$A$4:$A$15,0)),2)</f>
        <v>-1.51</v>
      </c>
      <c r="V4363" s="4">
        <f>ROUND(SQRT((((E4363-Hilfswerte!$B$20)/Hilfswerte!$B$21)-Hilfswerte!$B$28)^2+(((F4363-Hilfswerte!$B$22)/Hilfswerte!$B$23)-Hilfswerte!$B$29)^2+(((G4363-Hilfswerte!$B$24)/Hilfswerte!$B$25)-Hilfswerte!$B$30)^2),3)</f>
        <v>1.462</v>
      </c>
      <c r="W4363" s="4">
        <f>ROUND(E4363*Hilfswerte!$B$31,0)</f>
        <v>7400</v>
      </c>
      <c r="X4363" s="4">
        <f t="shared" si="550"/>
        <v>3289</v>
      </c>
      <c r="Y4363" s="4" t="str">
        <f>IF(T4363="A - Top-Kunde","bereits Top-Kunde",IF(AND(V4363&lt;=Hilfswerte!$B$34,H4363&lt;0.5*W4363),"Hoch",IF(AND(V4363&lt;=Hilfswerte!$B$35,H4363&lt;0.7*W4363),"Mittel","Niedrig")))</f>
        <v>Niedrig</v>
      </c>
      <c r="Z4363" s="4">
        <f t="shared" si="551"/>
        <v>22.4</v>
      </c>
      <c r="AA4363" s="4" t="str">
        <f>IF(J4363&gt;365,"Bereits abgewandert (Segment D)",IF(Z4363&gt;=Hilfswerte!$B$38,"Rot - akut gefaehrdet",IF(Z4363&gt;=Hilfswerte!$B$39,"Gelb - beobachten","Gruen - stabil")))</f>
        <v>Rot - akut gefaehrdet</v>
      </c>
    </row>
    <row r="4364" spans="1:27" ht="15" customHeight="1" x14ac:dyDescent="0.25">
      <c r="A4364" s="4" t="s">
        <v>4711</v>
      </c>
      <c r="B4364" s="4" t="s">
        <v>659</v>
      </c>
      <c r="C4364" s="4" t="s">
        <v>29</v>
      </c>
      <c r="D4364" s="4" t="s">
        <v>52</v>
      </c>
      <c r="E4364" s="4">
        <v>27</v>
      </c>
      <c r="F4364" s="4">
        <v>4.2</v>
      </c>
      <c r="G4364" s="4">
        <v>3.2</v>
      </c>
      <c r="H4364" s="4">
        <v>4041</v>
      </c>
      <c r="I4364" s="4">
        <v>4</v>
      </c>
      <c r="J4364" s="4">
        <v>50</v>
      </c>
      <c r="K4364" s="4">
        <v>0</v>
      </c>
      <c r="L4364" s="4">
        <v>-5</v>
      </c>
      <c r="M4364" s="4">
        <v>4</v>
      </c>
      <c r="N4364" s="4">
        <v>13.3</v>
      </c>
      <c r="O4364" s="4">
        <f t="shared" si="544"/>
        <v>4</v>
      </c>
      <c r="P4364" s="4">
        <f t="shared" si="545"/>
        <v>4</v>
      </c>
      <c r="Q4364" s="4">
        <f t="shared" si="546"/>
        <v>4</v>
      </c>
      <c r="R4364" s="4">
        <f t="shared" si="547"/>
        <v>12</v>
      </c>
      <c r="S4364" s="4">
        <f t="shared" si="548"/>
        <v>126.7</v>
      </c>
      <c r="T4364" s="4" t="str">
        <f t="shared" si="549"/>
        <v>A - Top-Kunde</v>
      </c>
      <c r="U4364" s="4">
        <f>ROUND(((E4364-Hilfswerte!$B$20)/Hilfswerte!$B$21)+((F4364-Hilfswerte!$B$22)/Hilfswerte!$B$23)+((G4364-Hilfswerte!$B$24)/Hilfswerte!$B$25)+0.1*INDEX(Hilfswerte!$B$4:$B$15,MATCH(C4364,Hilfswerte!$A$4:$A$15,0)),2)</f>
        <v>-1.67</v>
      </c>
      <c r="V4364" s="4">
        <f>ROUND(SQRT((((E4364-Hilfswerte!$B$20)/Hilfswerte!$B$21)-Hilfswerte!$B$28)^2+(((F4364-Hilfswerte!$B$22)/Hilfswerte!$B$23)-Hilfswerte!$B$29)^2+(((G4364-Hilfswerte!$B$24)/Hilfswerte!$B$25)-Hilfswerte!$B$30)^2),3)</f>
        <v>1.53</v>
      </c>
      <c r="W4364" s="4">
        <f>ROUND(E4364*Hilfswerte!$B$31,0)</f>
        <v>5550</v>
      </c>
      <c r="X4364" s="4">
        <f t="shared" si="550"/>
        <v>1509</v>
      </c>
      <c r="Y4364" s="4" t="str">
        <f>IF(T4364="A - Top-Kunde","bereits Top-Kunde",IF(AND(V4364&lt;=Hilfswerte!$B$34,H4364&lt;0.5*W4364),"Hoch",IF(AND(V4364&lt;=Hilfswerte!$B$35,H4364&lt;0.7*W4364),"Mittel","Niedrig")))</f>
        <v>bereits Top-Kunde</v>
      </c>
      <c r="Z4364" s="4">
        <f t="shared" si="551"/>
        <v>2.5</v>
      </c>
      <c r="AA4364" s="4" t="str">
        <f>IF(J4364&gt;365,"Bereits abgewandert (Segment D)",IF(Z4364&gt;=Hilfswerte!$B$38,"Rot - akut gefaehrdet",IF(Z4364&gt;=Hilfswerte!$B$39,"Gelb - beobachten","Gruen - stabil")))</f>
        <v>Gruen - stabil</v>
      </c>
    </row>
    <row r="4365" spans="1:27" ht="15" customHeight="1" x14ac:dyDescent="0.25">
      <c r="A4365" s="4" t="s">
        <v>4712</v>
      </c>
      <c r="B4365" s="4" t="s">
        <v>698</v>
      </c>
      <c r="C4365" s="4" t="s">
        <v>33</v>
      </c>
      <c r="D4365" s="4" t="s">
        <v>48</v>
      </c>
      <c r="E4365" s="4">
        <v>36</v>
      </c>
      <c r="F4365" s="4">
        <v>6</v>
      </c>
      <c r="G4365" s="4">
        <v>2.7</v>
      </c>
      <c r="H4365" s="4">
        <v>3463</v>
      </c>
      <c r="I4365" s="4">
        <v>1</v>
      </c>
      <c r="J4365" s="4">
        <v>325</v>
      </c>
      <c r="K4365" s="4">
        <v>0</v>
      </c>
      <c r="L4365" s="4">
        <v>21</v>
      </c>
      <c r="M4365" s="4">
        <v>6</v>
      </c>
      <c r="N4365" s="4">
        <v>-2.4</v>
      </c>
      <c r="O4365" s="4">
        <f t="shared" si="544"/>
        <v>2</v>
      </c>
      <c r="P4365" s="4">
        <f t="shared" si="545"/>
        <v>1</v>
      </c>
      <c r="Q4365" s="4">
        <f t="shared" si="546"/>
        <v>4</v>
      </c>
      <c r="R4365" s="4">
        <f t="shared" si="547"/>
        <v>7</v>
      </c>
      <c r="S4365" s="4">
        <f t="shared" si="548"/>
        <v>62.5</v>
      </c>
      <c r="T4365" s="4" t="str">
        <f t="shared" si="549"/>
        <v>C - Entwicklungspotenzial</v>
      </c>
      <c r="U4365" s="4">
        <f>ROUND(((E4365-Hilfswerte!$B$20)/Hilfswerte!$B$21)+((F4365-Hilfswerte!$B$22)/Hilfswerte!$B$23)+((G4365-Hilfswerte!$B$24)/Hilfswerte!$B$25)+0.1*INDEX(Hilfswerte!$B$4:$B$15,MATCH(C4365,Hilfswerte!$A$4:$A$15,0)),2)</f>
        <v>-1.92</v>
      </c>
      <c r="V4365" s="4">
        <f>ROUND(SQRT((((E4365-Hilfswerte!$B$20)/Hilfswerte!$B$21)-Hilfswerte!$B$28)^2+(((F4365-Hilfswerte!$B$22)/Hilfswerte!$B$23)-Hilfswerte!$B$29)^2+(((G4365-Hilfswerte!$B$24)/Hilfswerte!$B$25)-Hilfswerte!$B$30)^2),3)</f>
        <v>1.571</v>
      </c>
      <c r="W4365" s="4">
        <f>ROUND(E4365*Hilfswerte!$B$31,0)</f>
        <v>7400</v>
      </c>
      <c r="X4365" s="4">
        <f t="shared" si="550"/>
        <v>3937</v>
      </c>
      <c r="Y4365" s="4" t="str">
        <f>IF(T4365="A - Top-Kunde","bereits Top-Kunde",IF(AND(V4365&lt;=Hilfswerte!$B$34,H4365&lt;0.5*W4365),"Hoch",IF(AND(V4365&lt;=Hilfswerte!$B$35,H4365&lt;0.7*W4365),"Mittel","Niedrig")))</f>
        <v>Niedrig</v>
      </c>
      <c r="Z4365" s="4">
        <f t="shared" si="551"/>
        <v>21.4</v>
      </c>
      <c r="AA4365" s="4" t="str">
        <f>IF(J4365&gt;365,"Bereits abgewandert (Segment D)",IF(Z4365&gt;=Hilfswerte!$B$38,"Rot - akut gefaehrdet",IF(Z4365&gt;=Hilfswerte!$B$39,"Gelb - beobachten","Gruen - stabil")))</f>
        <v>Rot - akut gefaehrdet</v>
      </c>
    </row>
    <row r="4366" spans="1:27" ht="15" customHeight="1" x14ac:dyDescent="0.25">
      <c r="A4366" s="4" t="s">
        <v>4713</v>
      </c>
      <c r="B4366" s="4" t="s">
        <v>756</v>
      </c>
      <c r="C4366" s="4" t="s">
        <v>59</v>
      </c>
      <c r="D4366" s="4" t="s">
        <v>106</v>
      </c>
      <c r="E4366" s="4">
        <v>8</v>
      </c>
      <c r="F4366" s="4">
        <v>1.7</v>
      </c>
      <c r="G4366" s="4">
        <v>17.5</v>
      </c>
      <c r="H4366" s="4">
        <v>378</v>
      </c>
      <c r="I4366" s="4">
        <v>2</v>
      </c>
      <c r="J4366" s="4">
        <v>121</v>
      </c>
      <c r="K4366" s="4">
        <v>0</v>
      </c>
      <c r="L4366" s="4">
        <v>2</v>
      </c>
      <c r="M4366" s="4">
        <v>4</v>
      </c>
      <c r="N4366" s="4">
        <v>25.5</v>
      </c>
      <c r="O4366" s="4">
        <f t="shared" si="544"/>
        <v>3</v>
      </c>
      <c r="P4366" s="4">
        <f t="shared" si="545"/>
        <v>2</v>
      </c>
      <c r="Q4366" s="4">
        <f t="shared" si="546"/>
        <v>2</v>
      </c>
      <c r="R4366" s="4">
        <f t="shared" si="547"/>
        <v>7</v>
      </c>
      <c r="S4366" s="4">
        <f t="shared" si="548"/>
        <v>82.2</v>
      </c>
      <c r="T4366" s="4" t="str">
        <f t="shared" si="549"/>
        <v>C - Entwicklungspotenzial</v>
      </c>
      <c r="U4366" s="4">
        <f>ROUND(((E4366-Hilfswerte!$B$20)/Hilfswerte!$B$21)+((F4366-Hilfswerte!$B$22)/Hilfswerte!$B$23)+((G4366-Hilfswerte!$B$24)/Hilfswerte!$B$25)+0.1*INDEX(Hilfswerte!$B$4:$B$15,MATCH(C4366,Hilfswerte!$A$4:$A$15,0)),2)</f>
        <v>0.13</v>
      </c>
      <c r="V4366" s="4">
        <f>ROUND(SQRT((((E4366-Hilfswerte!$B$20)/Hilfswerte!$B$21)-Hilfswerte!$B$28)^2+(((F4366-Hilfswerte!$B$22)/Hilfswerte!$B$23)-Hilfswerte!$B$29)^2+(((G4366-Hilfswerte!$B$24)/Hilfswerte!$B$25)-Hilfswerte!$B$30)^2),3)</f>
        <v>1.3720000000000001</v>
      </c>
      <c r="W4366" s="4">
        <f>ROUND(E4366*Hilfswerte!$B$31,0)</f>
        <v>1644</v>
      </c>
      <c r="X4366" s="4">
        <f t="shared" si="550"/>
        <v>1266</v>
      </c>
      <c r="Y4366" s="4" t="str">
        <f>IF(T4366="A - Top-Kunde","bereits Top-Kunde",IF(AND(V4366&lt;=Hilfswerte!$B$34,H4366&lt;0.5*W4366),"Hoch",IF(AND(V4366&lt;=Hilfswerte!$B$35,H4366&lt;0.7*W4366),"Mittel","Niedrig")))</f>
        <v>Niedrig</v>
      </c>
      <c r="Z4366" s="4">
        <f t="shared" si="551"/>
        <v>6.5</v>
      </c>
      <c r="AA4366" s="4" t="str">
        <f>IF(J4366&gt;365,"Bereits abgewandert (Segment D)",IF(Z4366&gt;=Hilfswerte!$B$38,"Rot - akut gefaehrdet",IF(Z4366&gt;=Hilfswerte!$B$39,"Gelb - beobachten","Gruen - stabil")))</f>
        <v>Gruen - stabil</v>
      </c>
    </row>
    <row r="4367" spans="1:27" ht="15" customHeight="1" x14ac:dyDescent="0.25">
      <c r="A4367" s="4" t="s">
        <v>4714</v>
      </c>
      <c r="B4367" s="4" t="s">
        <v>54</v>
      </c>
      <c r="C4367" s="4" t="s">
        <v>74</v>
      </c>
      <c r="D4367" s="4" t="s">
        <v>30</v>
      </c>
      <c r="E4367" s="4">
        <v>12</v>
      </c>
      <c r="F4367" s="4">
        <v>2.2999999999999998</v>
      </c>
      <c r="G4367" s="4">
        <v>5.6</v>
      </c>
      <c r="H4367" s="4">
        <v>348</v>
      </c>
      <c r="I4367" s="4">
        <v>2</v>
      </c>
      <c r="J4367" s="4">
        <v>186</v>
      </c>
      <c r="K4367" s="4">
        <v>0</v>
      </c>
      <c r="L4367" s="4">
        <v>20</v>
      </c>
      <c r="M4367" s="4">
        <v>2</v>
      </c>
      <c r="N4367" s="4">
        <v>-25.9</v>
      </c>
      <c r="O4367" s="4">
        <f t="shared" si="544"/>
        <v>2</v>
      </c>
      <c r="P4367" s="4">
        <f t="shared" si="545"/>
        <v>2</v>
      </c>
      <c r="Q4367" s="4">
        <f t="shared" si="546"/>
        <v>2</v>
      </c>
      <c r="R4367" s="4">
        <f t="shared" si="547"/>
        <v>6</v>
      </c>
      <c r="S4367" s="4">
        <f t="shared" si="548"/>
        <v>41.1</v>
      </c>
      <c r="T4367" s="4" t="str">
        <f t="shared" si="549"/>
        <v>C - Entwicklungspotenzial</v>
      </c>
      <c r="U4367" s="4">
        <f>ROUND(((E4367-Hilfswerte!$B$20)/Hilfswerte!$B$21)+((F4367-Hilfswerte!$B$22)/Hilfswerte!$B$23)+((G4367-Hilfswerte!$B$24)/Hilfswerte!$B$25)+0.1*INDEX(Hilfswerte!$B$4:$B$15,MATCH(C4367,Hilfswerte!$A$4:$A$15,0)),2)</f>
        <v>-1.68</v>
      </c>
      <c r="V4367" s="4">
        <f>ROUND(SQRT((((E4367-Hilfswerte!$B$20)/Hilfswerte!$B$21)-Hilfswerte!$B$28)^2+(((F4367-Hilfswerte!$B$22)/Hilfswerte!$B$23)-Hilfswerte!$B$29)^2+(((G4367-Hilfswerte!$B$24)/Hilfswerte!$B$25)-Hilfswerte!$B$30)^2),3)</f>
        <v>1.2809999999999999</v>
      </c>
      <c r="W4367" s="4">
        <f>ROUND(E4367*Hilfswerte!$B$31,0)</f>
        <v>2467</v>
      </c>
      <c r="X4367" s="4">
        <f t="shared" si="550"/>
        <v>2119</v>
      </c>
      <c r="Y4367" s="4" t="str">
        <f>IF(T4367="A - Top-Kunde","bereits Top-Kunde",IF(AND(V4367&lt;=Hilfswerte!$B$34,H4367&lt;0.5*W4367),"Hoch",IF(AND(V4367&lt;=Hilfswerte!$B$35,H4367&lt;0.7*W4367),"Mittel","Niedrig")))</f>
        <v>Niedrig</v>
      </c>
      <c r="Z4367" s="4">
        <f t="shared" si="551"/>
        <v>23.7</v>
      </c>
      <c r="AA4367" s="4" t="str">
        <f>IF(J4367&gt;365,"Bereits abgewandert (Segment D)",IF(Z4367&gt;=Hilfswerte!$B$38,"Rot - akut gefaehrdet",IF(Z4367&gt;=Hilfswerte!$B$39,"Gelb - beobachten","Gruen - stabil")))</f>
        <v>Rot - akut gefaehrdet</v>
      </c>
    </row>
    <row r="4368" spans="1:27" ht="15" customHeight="1" x14ac:dyDescent="0.25">
      <c r="A4368" s="4" t="s">
        <v>4715</v>
      </c>
      <c r="B4368" s="4" t="s">
        <v>758</v>
      </c>
      <c r="C4368" s="4" t="s">
        <v>59</v>
      </c>
      <c r="D4368" s="4" t="s">
        <v>30</v>
      </c>
      <c r="E4368" s="4">
        <v>159</v>
      </c>
      <c r="F4368" s="4">
        <v>18</v>
      </c>
      <c r="G4368" s="4">
        <v>8.1</v>
      </c>
      <c r="H4368" s="4">
        <v>9369</v>
      </c>
      <c r="I4368" s="4">
        <v>7</v>
      </c>
      <c r="J4368" s="4">
        <v>4</v>
      </c>
      <c r="K4368" s="4">
        <v>0</v>
      </c>
      <c r="L4368" s="4">
        <v>7</v>
      </c>
      <c r="M4368" s="4">
        <v>2</v>
      </c>
      <c r="N4368" s="4">
        <v>1.2</v>
      </c>
      <c r="O4368" s="4">
        <f t="shared" si="544"/>
        <v>5</v>
      </c>
      <c r="P4368" s="4">
        <f t="shared" si="545"/>
        <v>5</v>
      </c>
      <c r="Q4368" s="4">
        <f t="shared" si="546"/>
        <v>5</v>
      </c>
      <c r="R4368" s="4">
        <f t="shared" si="547"/>
        <v>15</v>
      </c>
      <c r="S4368" s="4">
        <f t="shared" si="548"/>
        <v>148.5</v>
      </c>
      <c r="T4368" s="4" t="str">
        <f t="shared" si="549"/>
        <v>A - Top-Kunde</v>
      </c>
      <c r="U4368" s="4">
        <f>ROUND(((E4368-Hilfswerte!$B$20)/Hilfswerte!$B$21)+((F4368-Hilfswerte!$B$22)/Hilfswerte!$B$23)+((G4368-Hilfswerte!$B$24)/Hilfswerte!$B$25)+0.1*INDEX(Hilfswerte!$B$4:$B$15,MATCH(C4368,Hilfswerte!$A$4:$A$15,0)),2)</f>
        <v>-0.42</v>
      </c>
      <c r="V4368" s="4">
        <f>ROUND(SQRT((((E4368-Hilfswerte!$B$20)/Hilfswerte!$B$21)-Hilfswerte!$B$28)^2+(((F4368-Hilfswerte!$B$22)/Hilfswerte!$B$23)-Hilfswerte!$B$29)^2+(((G4368-Hilfswerte!$B$24)/Hilfswerte!$B$25)-Hilfswerte!$B$30)^2),3)</f>
        <v>0.61</v>
      </c>
      <c r="W4368" s="4">
        <f>ROUND(E4368*Hilfswerte!$B$31,0)</f>
        <v>32682</v>
      </c>
      <c r="X4368" s="4">
        <f t="shared" si="550"/>
        <v>23313</v>
      </c>
      <c r="Y4368" s="4" t="str">
        <f>IF(T4368="A - Top-Kunde","bereits Top-Kunde",IF(AND(V4368&lt;=Hilfswerte!$B$34,H4368&lt;0.5*W4368),"Hoch",IF(AND(V4368&lt;=Hilfswerte!$B$35,H4368&lt;0.7*W4368),"Mittel","Niedrig")))</f>
        <v>bereits Top-Kunde</v>
      </c>
      <c r="Z4368" s="4">
        <f t="shared" si="551"/>
        <v>1.6</v>
      </c>
      <c r="AA4368" s="4" t="str">
        <f>IF(J4368&gt;365,"Bereits abgewandert (Segment D)",IF(Z4368&gt;=Hilfswerte!$B$38,"Rot - akut gefaehrdet",IF(Z4368&gt;=Hilfswerte!$B$39,"Gelb - beobachten","Gruen - stabil")))</f>
        <v>Gruen - stabil</v>
      </c>
    </row>
    <row r="4369" spans="1:27" ht="15" customHeight="1" x14ac:dyDescent="0.25">
      <c r="A4369" s="4" t="s">
        <v>4716</v>
      </c>
      <c r="B4369" s="4" t="s">
        <v>323</v>
      </c>
      <c r="C4369" s="4" t="s">
        <v>47</v>
      </c>
      <c r="D4369" s="4" t="s">
        <v>117</v>
      </c>
      <c r="E4369" s="4">
        <v>92</v>
      </c>
      <c r="F4369" s="4">
        <v>13.6</v>
      </c>
      <c r="G4369" s="4">
        <v>22.3</v>
      </c>
      <c r="H4369" s="4">
        <v>0</v>
      </c>
      <c r="I4369" s="4">
        <v>0</v>
      </c>
      <c r="J4369" s="4">
        <v>466</v>
      </c>
      <c r="K4369" s="4">
        <v>0</v>
      </c>
      <c r="L4369" s="4">
        <v>11</v>
      </c>
      <c r="M4369" s="4">
        <v>0</v>
      </c>
      <c r="N4369" s="4">
        <v>-57.1</v>
      </c>
      <c r="O4369" s="4">
        <f t="shared" si="544"/>
        <v>1</v>
      </c>
      <c r="P4369" s="4">
        <f t="shared" si="545"/>
        <v>1</v>
      </c>
      <c r="Q4369" s="4">
        <f t="shared" si="546"/>
        <v>1</v>
      </c>
      <c r="R4369" s="4">
        <f t="shared" si="547"/>
        <v>3</v>
      </c>
      <c r="S4369" s="4">
        <f t="shared" si="548"/>
        <v>-1.9</v>
      </c>
      <c r="T4369" s="4" t="str">
        <f t="shared" si="549"/>
        <v>D - Abwanderungsrisiko</v>
      </c>
      <c r="U4369" s="4">
        <f>ROUND(((E4369-Hilfswerte!$B$20)/Hilfswerte!$B$21)+((F4369-Hilfswerte!$B$22)/Hilfswerte!$B$23)+((G4369-Hilfswerte!$B$24)/Hilfswerte!$B$25)+0.1*INDEX(Hilfswerte!$B$4:$B$15,MATCH(C4369,Hilfswerte!$A$4:$A$15,0)),2)</f>
        <v>1.62</v>
      </c>
      <c r="V4369" s="4">
        <f>ROUND(SQRT((((E4369-Hilfswerte!$B$20)/Hilfswerte!$B$21)-Hilfswerte!$B$28)^2+(((F4369-Hilfswerte!$B$22)/Hilfswerte!$B$23)-Hilfswerte!$B$29)^2+(((G4369-Hilfswerte!$B$24)/Hilfswerte!$B$25)-Hilfswerte!$B$30)^2),3)</f>
        <v>1.8420000000000001</v>
      </c>
      <c r="W4369" s="4">
        <f>ROUND(E4369*Hilfswerte!$B$31,0)</f>
        <v>18910</v>
      </c>
      <c r="X4369" s="4">
        <f t="shared" si="550"/>
        <v>18910</v>
      </c>
      <c r="Y4369" s="4" t="str">
        <f>IF(T4369="A - Top-Kunde","bereits Top-Kunde",IF(AND(V4369&lt;=Hilfswerte!$B$34,H4369&lt;0.5*W4369),"Hoch",IF(AND(V4369&lt;=Hilfswerte!$B$35,H4369&lt;0.7*W4369),"Mittel","Niedrig")))</f>
        <v>Niedrig</v>
      </c>
      <c r="Z4369" s="4">
        <f t="shared" si="551"/>
        <v>48.3</v>
      </c>
      <c r="AA4369" s="4" t="str">
        <f>IF(J4369&gt;365,"Bereits abgewandert (Segment D)",IF(Z4369&gt;=Hilfswerte!$B$38,"Rot - akut gefaehrdet",IF(Z4369&gt;=Hilfswerte!$B$39,"Gelb - beobachten","Gruen - stabil")))</f>
        <v>Bereits abgewandert (Segment D)</v>
      </c>
    </row>
    <row r="4370" spans="1:27" ht="15" customHeight="1" x14ac:dyDescent="0.25">
      <c r="A4370" s="4" t="s">
        <v>4717</v>
      </c>
      <c r="B4370" s="4" t="s">
        <v>61</v>
      </c>
      <c r="C4370" s="4" t="s">
        <v>38</v>
      </c>
      <c r="D4370" s="4" t="s">
        <v>30</v>
      </c>
      <c r="E4370" s="4">
        <v>107</v>
      </c>
      <c r="F4370" s="4">
        <v>20.100000000000001</v>
      </c>
      <c r="G4370" s="4">
        <v>10.9</v>
      </c>
      <c r="H4370" s="4">
        <v>9719</v>
      </c>
      <c r="I4370" s="4">
        <v>4</v>
      </c>
      <c r="J4370" s="4">
        <v>65</v>
      </c>
      <c r="K4370" s="4">
        <v>1</v>
      </c>
      <c r="L4370" s="4">
        <v>14</v>
      </c>
      <c r="M4370" s="4">
        <v>6</v>
      </c>
      <c r="N4370" s="4">
        <v>-18.899999999999999</v>
      </c>
      <c r="O4370" s="4">
        <f t="shared" si="544"/>
        <v>4</v>
      </c>
      <c r="P4370" s="4">
        <f t="shared" si="545"/>
        <v>4</v>
      </c>
      <c r="Q4370" s="4">
        <f t="shared" si="546"/>
        <v>5</v>
      </c>
      <c r="R4370" s="4">
        <f t="shared" si="547"/>
        <v>13</v>
      </c>
      <c r="S4370" s="4">
        <f t="shared" si="548"/>
        <v>110.4</v>
      </c>
      <c r="T4370" s="4" t="str">
        <f t="shared" si="549"/>
        <v>B - Kernkunde</v>
      </c>
      <c r="U4370" s="4">
        <f>ROUND(((E4370-Hilfswerte!$B$20)/Hilfswerte!$B$21)+((F4370-Hilfswerte!$B$22)/Hilfswerte!$B$23)+((G4370-Hilfswerte!$B$24)/Hilfswerte!$B$25)+0.1*INDEX(Hilfswerte!$B$4:$B$15,MATCH(C4370,Hilfswerte!$A$4:$A$15,0)),2)</f>
        <v>0.25</v>
      </c>
      <c r="V4370" s="4">
        <f>ROUND(SQRT((((E4370-Hilfswerte!$B$20)/Hilfswerte!$B$21)-Hilfswerte!$B$28)^2+(((F4370-Hilfswerte!$B$22)/Hilfswerte!$B$23)-Hilfswerte!$B$29)^2+(((G4370-Hilfswerte!$B$24)/Hilfswerte!$B$25)-Hilfswerte!$B$30)^2),3)</f>
        <v>0.41099999999999998</v>
      </c>
      <c r="W4370" s="4">
        <f>ROUND(E4370*Hilfswerte!$B$31,0)</f>
        <v>21993</v>
      </c>
      <c r="X4370" s="4">
        <f t="shared" si="550"/>
        <v>12274</v>
      </c>
      <c r="Y4370" s="4" t="str">
        <f>IF(T4370="A - Top-Kunde","bereits Top-Kunde",IF(AND(V4370&lt;=Hilfswerte!$B$34,H4370&lt;0.5*W4370),"Hoch",IF(AND(V4370&lt;=Hilfswerte!$B$35,H4370&lt;0.7*W4370),"Mittel","Niedrig")))</f>
        <v>Hoch</v>
      </c>
      <c r="Z4370" s="4">
        <f t="shared" si="551"/>
        <v>16.600000000000001</v>
      </c>
      <c r="AA4370" s="4" t="str">
        <f>IF(J4370&gt;365,"Bereits abgewandert (Segment D)",IF(Z4370&gt;=Hilfswerte!$B$38,"Rot - akut gefaehrdet",IF(Z4370&gt;=Hilfswerte!$B$39,"Gelb - beobachten","Gruen - stabil")))</f>
        <v>Gelb - beobachten</v>
      </c>
    </row>
    <row r="4371" spans="1:27" ht="15" customHeight="1" x14ac:dyDescent="0.25">
      <c r="A4371" s="4" t="s">
        <v>4718</v>
      </c>
      <c r="B4371" s="4" t="s">
        <v>323</v>
      </c>
      <c r="C4371" s="4" t="s">
        <v>55</v>
      </c>
      <c r="D4371" s="4" t="s">
        <v>30</v>
      </c>
      <c r="E4371" s="4">
        <v>82</v>
      </c>
      <c r="F4371" s="4">
        <v>16.100000000000001</v>
      </c>
      <c r="G4371" s="4">
        <v>12.3</v>
      </c>
      <c r="H4371" s="4">
        <v>2716</v>
      </c>
      <c r="I4371" s="4">
        <v>1</v>
      </c>
      <c r="J4371" s="4">
        <v>30</v>
      </c>
      <c r="K4371" s="4">
        <v>0</v>
      </c>
      <c r="L4371" s="4">
        <v>-3</v>
      </c>
      <c r="M4371" s="4">
        <v>6</v>
      </c>
      <c r="N4371" s="4">
        <v>6.2</v>
      </c>
      <c r="O4371" s="4">
        <f t="shared" si="544"/>
        <v>5</v>
      </c>
      <c r="P4371" s="4">
        <f t="shared" si="545"/>
        <v>1</v>
      </c>
      <c r="Q4371" s="4">
        <f t="shared" si="546"/>
        <v>4</v>
      </c>
      <c r="R4371" s="4">
        <f t="shared" si="547"/>
        <v>10</v>
      </c>
      <c r="S4371" s="4">
        <f t="shared" si="548"/>
        <v>103.1</v>
      </c>
      <c r="T4371" s="4" t="str">
        <f t="shared" si="549"/>
        <v>C - Entwicklungspotenzial</v>
      </c>
      <c r="U4371" s="4">
        <f>ROUND(((E4371-Hilfswerte!$B$20)/Hilfswerte!$B$21)+((F4371-Hilfswerte!$B$22)/Hilfswerte!$B$23)+((G4371-Hilfswerte!$B$24)/Hilfswerte!$B$25)+0.1*INDEX(Hilfswerte!$B$4:$B$15,MATCH(C4371,Hilfswerte!$A$4:$A$15,0)),2)</f>
        <v>0.25</v>
      </c>
      <c r="V4371" s="4">
        <f>ROUND(SQRT((((E4371-Hilfswerte!$B$20)/Hilfswerte!$B$21)-Hilfswerte!$B$28)^2+(((F4371-Hilfswerte!$B$22)/Hilfswerte!$B$23)-Hilfswerte!$B$29)^2+(((G4371-Hilfswerte!$B$24)/Hilfswerte!$B$25)-Hilfswerte!$B$30)^2),3)</f>
        <v>0.56100000000000005</v>
      </c>
      <c r="W4371" s="4">
        <f>ROUND(E4371*Hilfswerte!$B$31,0)</f>
        <v>16855</v>
      </c>
      <c r="X4371" s="4">
        <f t="shared" si="550"/>
        <v>14139</v>
      </c>
      <c r="Y4371" s="4" t="str">
        <f>IF(T4371="A - Top-Kunde","bereits Top-Kunde",IF(AND(V4371&lt;=Hilfswerte!$B$34,H4371&lt;0.5*W4371),"Hoch",IF(AND(V4371&lt;=Hilfswerte!$B$35,H4371&lt;0.7*W4371),"Mittel","Niedrig")))</f>
        <v>Hoch</v>
      </c>
      <c r="Z4371" s="4">
        <f t="shared" si="551"/>
        <v>1.5</v>
      </c>
      <c r="AA4371" s="4" t="str">
        <f>IF(J4371&gt;365,"Bereits abgewandert (Segment D)",IF(Z4371&gt;=Hilfswerte!$B$38,"Rot - akut gefaehrdet",IF(Z4371&gt;=Hilfswerte!$B$39,"Gelb - beobachten","Gruen - stabil")))</f>
        <v>Gruen - stabil</v>
      </c>
    </row>
    <row r="4372" spans="1:27" ht="15" customHeight="1" x14ac:dyDescent="0.25">
      <c r="A4372" s="4" t="s">
        <v>4719</v>
      </c>
      <c r="B4372" s="4" t="s">
        <v>669</v>
      </c>
      <c r="C4372" s="4" t="s">
        <v>38</v>
      </c>
      <c r="D4372" s="4" t="s">
        <v>30</v>
      </c>
      <c r="E4372" s="4">
        <v>28</v>
      </c>
      <c r="F4372" s="4">
        <v>6.1</v>
      </c>
      <c r="G4372" s="4">
        <v>12.7</v>
      </c>
      <c r="H4372" s="4">
        <v>1185</v>
      </c>
      <c r="I4372" s="4">
        <v>3</v>
      </c>
      <c r="J4372" s="4">
        <v>3</v>
      </c>
      <c r="K4372" s="4">
        <v>0</v>
      </c>
      <c r="L4372" s="4">
        <v>7</v>
      </c>
      <c r="M4372" s="4">
        <v>1</v>
      </c>
      <c r="N4372" s="4">
        <v>-17.399999999999999</v>
      </c>
      <c r="O4372" s="4">
        <f t="shared" si="544"/>
        <v>5</v>
      </c>
      <c r="P4372" s="4">
        <f t="shared" si="545"/>
        <v>3</v>
      </c>
      <c r="Q4372" s="4">
        <f t="shared" si="546"/>
        <v>3</v>
      </c>
      <c r="R4372" s="4">
        <f t="shared" si="547"/>
        <v>11</v>
      </c>
      <c r="S4372" s="4">
        <f t="shared" si="548"/>
        <v>99.2</v>
      </c>
      <c r="T4372" s="4" t="str">
        <f t="shared" si="549"/>
        <v>C - Entwicklungspotenzial</v>
      </c>
      <c r="U4372" s="4">
        <f>ROUND(((E4372-Hilfswerte!$B$20)/Hilfswerte!$B$21)+((F4372-Hilfswerte!$B$22)/Hilfswerte!$B$23)+((G4372-Hilfswerte!$B$24)/Hilfswerte!$B$25)+0.1*INDEX(Hilfswerte!$B$4:$B$15,MATCH(C4372,Hilfswerte!$A$4:$A$15,0)),2)</f>
        <v>-0.05</v>
      </c>
      <c r="V4372" s="4">
        <f>ROUND(SQRT((((E4372-Hilfswerte!$B$20)/Hilfswerte!$B$21)-Hilfswerte!$B$28)^2+(((F4372-Hilfswerte!$B$22)/Hilfswerte!$B$23)-Hilfswerte!$B$29)^2+(((G4372-Hilfswerte!$B$24)/Hilfswerte!$B$25)-Hilfswerte!$B$30)^2),3)</f>
        <v>0.85699999999999998</v>
      </c>
      <c r="W4372" s="4">
        <f>ROUND(E4372*Hilfswerte!$B$31,0)</f>
        <v>5755</v>
      </c>
      <c r="X4372" s="4">
        <f t="shared" si="550"/>
        <v>4570</v>
      </c>
      <c r="Y4372" s="4" t="str">
        <f>IF(T4372="A - Top-Kunde","bereits Top-Kunde",IF(AND(V4372&lt;=Hilfswerte!$B$34,H4372&lt;0.5*W4372),"Hoch",IF(AND(V4372&lt;=Hilfswerte!$B$35,H4372&lt;0.7*W4372),"Mittel","Niedrig")))</f>
        <v>Mittel</v>
      </c>
      <c r="Z4372" s="4">
        <f t="shared" si="551"/>
        <v>8.5</v>
      </c>
      <c r="AA4372" s="4" t="str">
        <f>IF(J4372&gt;365,"Bereits abgewandert (Segment D)",IF(Z4372&gt;=Hilfswerte!$B$38,"Rot - akut gefaehrdet",IF(Z4372&gt;=Hilfswerte!$B$39,"Gelb - beobachten","Gruen - stabil")))</f>
        <v>Gruen - stabil</v>
      </c>
    </row>
    <row r="4373" spans="1:27" ht="15" customHeight="1" x14ac:dyDescent="0.25">
      <c r="A4373" s="4" t="s">
        <v>4720</v>
      </c>
      <c r="B4373" s="4" t="s">
        <v>548</v>
      </c>
      <c r="C4373" s="4" t="s">
        <v>65</v>
      </c>
      <c r="D4373" s="4" t="s">
        <v>48</v>
      </c>
      <c r="E4373" s="4">
        <v>25</v>
      </c>
      <c r="F4373" s="4">
        <v>7.3</v>
      </c>
      <c r="G4373" s="4">
        <v>0.3</v>
      </c>
      <c r="H4373" s="4">
        <v>4892</v>
      </c>
      <c r="I4373" s="4">
        <v>1</v>
      </c>
      <c r="J4373" s="4">
        <v>146</v>
      </c>
      <c r="K4373" s="4">
        <v>0</v>
      </c>
      <c r="L4373" s="4">
        <v>5</v>
      </c>
      <c r="M4373" s="4">
        <v>5</v>
      </c>
      <c r="N4373" s="4">
        <v>9.5</v>
      </c>
      <c r="O4373" s="4">
        <f t="shared" si="544"/>
        <v>3</v>
      </c>
      <c r="P4373" s="4">
        <f t="shared" si="545"/>
        <v>1</v>
      </c>
      <c r="Q4373" s="4">
        <f t="shared" si="546"/>
        <v>4</v>
      </c>
      <c r="R4373" s="4">
        <f t="shared" si="547"/>
        <v>8</v>
      </c>
      <c r="S4373" s="4">
        <f t="shared" si="548"/>
        <v>83.3</v>
      </c>
      <c r="T4373" s="4" t="str">
        <f t="shared" si="549"/>
        <v>C - Entwicklungspotenzial</v>
      </c>
      <c r="U4373" s="4">
        <f>ROUND(((E4373-Hilfswerte!$B$20)/Hilfswerte!$B$21)+((F4373-Hilfswerte!$B$22)/Hilfswerte!$B$23)+((G4373-Hilfswerte!$B$24)/Hilfswerte!$B$25)+0.1*INDEX(Hilfswerte!$B$4:$B$15,MATCH(C4373,Hilfswerte!$A$4:$A$15,0)),2)</f>
        <v>-2.41</v>
      </c>
      <c r="V4373" s="4">
        <f>ROUND(SQRT((((E4373-Hilfswerte!$B$20)/Hilfswerte!$B$21)-Hilfswerte!$B$28)^2+(((F4373-Hilfswerte!$B$22)/Hilfswerte!$B$23)-Hilfswerte!$B$29)^2+(((G4373-Hilfswerte!$B$24)/Hilfswerte!$B$25)-Hilfswerte!$B$30)^2),3)</f>
        <v>1.9159999999999999</v>
      </c>
      <c r="W4373" s="4">
        <f>ROUND(E4373*Hilfswerte!$B$31,0)</f>
        <v>5139</v>
      </c>
      <c r="X4373" s="4">
        <f t="shared" si="550"/>
        <v>247</v>
      </c>
      <c r="Y4373" s="4" t="str">
        <f>IF(T4373="A - Top-Kunde","bereits Top-Kunde",IF(AND(V4373&lt;=Hilfswerte!$B$34,H4373&lt;0.5*W4373),"Hoch",IF(AND(V4373&lt;=Hilfswerte!$B$35,H4373&lt;0.7*W4373),"Mittel","Niedrig")))</f>
        <v>Niedrig</v>
      </c>
      <c r="Z4373" s="4">
        <f t="shared" si="551"/>
        <v>8.3000000000000007</v>
      </c>
      <c r="AA4373" s="4" t="str">
        <f>IF(J4373&gt;365,"Bereits abgewandert (Segment D)",IF(Z4373&gt;=Hilfswerte!$B$38,"Rot - akut gefaehrdet",IF(Z4373&gt;=Hilfswerte!$B$39,"Gelb - beobachten","Gruen - stabil")))</f>
        <v>Gruen - stabil</v>
      </c>
    </row>
    <row r="4374" spans="1:27" ht="15" customHeight="1" x14ac:dyDescent="0.25">
      <c r="A4374" s="4" t="s">
        <v>4721</v>
      </c>
      <c r="B4374" s="4" t="s">
        <v>58</v>
      </c>
      <c r="C4374" s="4" t="s">
        <v>51</v>
      </c>
      <c r="D4374" s="4" t="s">
        <v>30</v>
      </c>
      <c r="E4374" s="4">
        <v>184</v>
      </c>
      <c r="F4374" s="4">
        <v>34.6</v>
      </c>
      <c r="G4374" s="4">
        <v>1.5</v>
      </c>
      <c r="H4374" s="4">
        <v>8626</v>
      </c>
      <c r="I4374" s="4">
        <v>2</v>
      </c>
      <c r="J4374" s="4">
        <v>68</v>
      </c>
      <c r="K4374" s="4">
        <v>0</v>
      </c>
      <c r="L4374" s="4">
        <v>11</v>
      </c>
      <c r="M4374" s="4">
        <v>6</v>
      </c>
      <c r="N4374" s="4">
        <v>-17.2</v>
      </c>
      <c r="O4374" s="4">
        <f t="shared" si="544"/>
        <v>4</v>
      </c>
      <c r="P4374" s="4">
        <f t="shared" si="545"/>
        <v>2</v>
      </c>
      <c r="Q4374" s="4">
        <f t="shared" si="546"/>
        <v>5</v>
      </c>
      <c r="R4374" s="4">
        <f t="shared" si="547"/>
        <v>11</v>
      </c>
      <c r="S4374" s="4">
        <f t="shared" si="548"/>
        <v>98.1</v>
      </c>
      <c r="T4374" s="4" t="str">
        <f t="shared" si="549"/>
        <v>C - Entwicklungspotenzial</v>
      </c>
      <c r="U4374" s="4">
        <f>ROUND(((E4374-Hilfswerte!$B$20)/Hilfswerte!$B$21)+((F4374-Hilfswerte!$B$22)/Hilfswerte!$B$23)+((G4374-Hilfswerte!$B$24)/Hilfswerte!$B$25)+0.1*INDEX(Hilfswerte!$B$4:$B$15,MATCH(C4374,Hilfswerte!$A$4:$A$15,0)),2)</f>
        <v>-0.64</v>
      </c>
      <c r="V4374" s="4">
        <f>ROUND(SQRT((((E4374-Hilfswerte!$B$20)/Hilfswerte!$B$21)-Hilfswerte!$B$28)^2+(((F4374-Hilfswerte!$B$22)/Hilfswerte!$B$23)-Hilfswerte!$B$29)^2+(((G4374-Hilfswerte!$B$24)/Hilfswerte!$B$25)-Hilfswerte!$B$30)^2),3)</f>
        <v>1.5449999999999999</v>
      </c>
      <c r="W4374" s="4">
        <f>ROUND(E4374*Hilfswerte!$B$31,0)</f>
        <v>37820</v>
      </c>
      <c r="X4374" s="4">
        <f t="shared" si="550"/>
        <v>29194</v>
      </c>
      <c r="Y4374" s="4" t="str">
        <f>IF(T4374="A - Top-Kunde","bereits Top-Kunde",IF(AND(V4374&lt;=Hilfswerte!$B$34,H4374&lt;0.5*W4374),"Hoch",IF(AND(V4374&lt;=Hilfswerte!$B$35,H4374&lt;0.7*W4374),"Mittel","Niedrig")))</f>
        <v>Niedrig</v>
      </c>
      <c r="Z4374" s="4">
        <f t="shared" si="551"/>
        <v>12.5</v>
      </c>
      <c r="AA4374" s="4" t="str">
        <f>IF(J4374&gt;365,"Bereits abgewandert (Segment D)",IF(Z4374&gt;=Hilfswerte!$B$38,"Rot - akut gefaehrdet",IF(Z4374&gt;=Hilfswerte!$B$39,"Gelb - beobachten","Gruen - stabil")))</f>
        <v>Gruen - stabil</v>
      </c>
    </row>
    <row r="4375" spans="1:27" ht="15" customHeight="1" x14ac:dyDescent="0.25">
      <c r="A4375" s="4" t="s">
        <v>4722</v>
      </c>
      <c r="B4375" s="4" t="s">
        <v>674</v>
      </c>
      <c r="C4375" s="4" t="s">
        <v>47</v>
      </c>
      <c r="D4375" s="4" t="s">
        <v>30</v>
      </c>
      <c r="E4375" s="4">
        <v>42</v>
      </c>
      <c r="F4375" s="4">
        <v>10.8</v>
      </c>
      <c r="G4375" s="4">
        <v>0.5</v>
      </c>
      <c r="H4375" s="4">
        <v>6510</v>
      </c>
      <c r="I4375" s="4">
        <v>6</v>
      </c>
      <c r="J4375" s="4">
        <v>7</v>
      </c>
      <c r="K4375" s="4">
        <v>1</v>
      </c>
      <c r="L4375" s="4">
        <v>-5</v>
      </c>
      <c r="M4375" s="4">
        <v>4</v>
      </c>
      <c r="N4375" s="4">
        <v>14</v>
      </c>
      <c r="O4375" s="4">
        <f t="shared" si="544"/>
        <v>5</v>
      </c>
      <c r="P4375" s="4">
        <f t="shared" si="545"/>
        <v>5</v>
      </c>
      <c r="Q4375" s="4">
        <f t="shared" si="546"/>
        <v>4</v>
      </c>
      <c r="R4375" s="4">
        <f t="shared" si="547"/>
        <v>14</v>
      </c>
      <c r="S4375" s="4">
        <f t="shared" si="548"/>
        <v>141</v>
      </c>
      <c r="T4375" s="4" t="str">
        <f t="shared" si="549"/>
        <v>A - Top-Kunde</v>
      </c>
      <c r="U4375" s="4">
        <f>ROUND(((E4375-Hilfswerte!$B$20)/Hilfswerte!$B$21)+((F4375-Hilfswerte!$B$22)/Hilfswerte!$B$23)+((G4375-Hilfswerte!$B$24)/Hilfswerte!$B$25)+0.1*INDEX(Hilfswerte!$B$4:$B$15,MATCH(C4375,Hilfswerte!$A$4:$A$15,0)),2)</f>
        <v>-2.1</v>
      </c>
      <c r="V4375" s="4">
        <f>ROUND(SQRT((((E4375-Hilfswerte!$B$20)/Hilfswerte!$B$21)-Hilfswerte!$B$28)^2+(((F4375-Hilfswerte!$B$22)/Hilfswerte!$B$23)-Hilfswerte!$B$29)^2+(((G4375-Hilfswerte!$B$24)/Hilfswerte!$B$25)-Hilfswerte!$B$30)^2),3)</f>
        <v>1.8480000000000001</v>
      </c>
      <c r="W4375" s="4">
        <f>ROUND(E4375*Hilfswerte!$B$31,0)</f>
        <v>8633</v>
      </c>
      <c r="X4375" s="4">
        <f t="shared" si="550"/>
        <v>2123</v>
      </c>
      <c r="Y4375" s="4" t="str">
        <f>IF(T4375="A - Top-Kunde","bereits Top-Kunde",IF(AND(V4375&lt;=Hilfswerte!$B$34,H4375&lt;0.5*W4375),"Hoch",IF(AND(V4375&lt;=Hilfswerte!$B$35,H4375&lt;0.7*W4375),"Mittel","Niedrig")))</f>
        <v>bereits Top-Kunde</v>
      </c>
      <c r="Z4375" s="4">
        <f t="shared" si="551"/>
        <v>3.4</v>
      </c>
      <c r="AA4375" s="4" t="str">
        <f>IF(J4375&gt;365,"Bereits abgewandert (Segment D)",IF(Z4375&gt;=Hilfswerte!$B$38,"Rot - akut gefaehrdet",IF(Z4375&gt;=Hilfswerte!$B$39,"Gelb - beobachten","Gruen - stabil")))</f>
        <v>Gruen - stabil</v>
      </c>
    </row>
    <row r="4376" spans="1:27" ht="15" customHeight="1" x14ac:dyDescent="0.25">
      <c r="A4376" s="4" t="s">
        <v>4723</v>
      </c>
      <c r="B4376" s="4" t="s">
        <v>1045</v>
      </c>
      <c r="C4376" s="4" t="s">
        <v>62</v>
      </c>
      <c r="D4376" s="4" t="s">
        <v>30</v>
      </c>
      <c r="E4376" s="4">
        <v>262</v>
      </c>
      <c r="F4376" s="4">
        <v>70.2</v>
      </c>
      <c r="G4376" s="4">
        <v>4.2</v>
      </c>
      <c r="H4376" s="4">
        <v>4419</v>
      </c>
      <c r="I4376" s="4">
        <v>1</v>
      </c>
      <c r="J4376" s="4">
        <v>240</v>
      </c>
      <c r="K4376" s="4">
        <v>0</v>
      </c>
      <c r="L4376" s="4">
        <v>22</v>
      </c>
      <c r="M4376" s="4">
        <v>2</v>
      </c>
      <c r="N4376" s="4">
        <v>-29</v>
      </c>
      <c r="O4376" s="4">
        <f t="shared" si="544"/>
        <v>2</v>
      </c>
      <c r="P4376" s="4">
        <f t="shared" si="545"/>
        <v>1</v>
      </c>
      <c r="Q4376" s="4">
        <f t="shared" si="546"/>
        <v>4</v>
      </c>
      <c r="R4376" s="4">
        <f t="shared" si="547"/>
        <v>7</v>
      </c>
      <c r="S4376" s="4">
        <f t="shared" si="548"/>
        <v>48.9</v>
      </c>
      <c r="T4376" s="4" t="str">
        <f t="shared" si="549"/>
        <v>C - Entwicklungspotenzial</v>
      </c>
      <c r="U4376" s="4">
        <f>ROUND(((E4376-Hilfswerte!$B$20)/Hilfswerte!$B$21)+((F4376-Hilfswerte!$B$22)/Hilfswerte!$B$23)+((G4376-Hilfswerte!$B$24)/Hilfswerte!$B$25)+0.1*INDEX(Hilfswerte!$B$4:$B$15,MATCH(C4376,Hilfswerte!$A$4:$A$15,0)),2)</f>
        <v>0.83</v>
      </c>
      <c r="V4376" s="4">
        <f>ROUND(SQRT((((E4376-Hilfswerte!$B$20)/Hilfswerte!$B$21)-Hilfswerte!$B$28)^2+(((F4376-Hilfswerte!$B$22)/Hilfswerte!$B$23)-Hilfswerte!$B$29)^2+(((G4376-Hilfswerte!$B$24)/Hilfswerte!$B$25)-Hilfswerte!$B$30)^2),3)</f>
        <v>1.3220000000000001</v>
      </c>
      <c r="W4376" s="4">
        <f>ROUND(E4376*Hilfswerte!$B$31,0)</f>
        <v>53853</v>
      </c>
      <c r="X4376" s="4">
        <f t="shared" si="550"/>
        <v>49434</v>
      </c>
      <c r="Y4376" s="4" t="str">
        <f>IF(T4376="A - Top-Kunde","bereits Top-Kunde",IF(AND(V4376&lt;=Hilfswerte!$B$34,H4376&lt;0.5*W4376),"Hoch",IF(AND(V4376&lt;=Hilfswerte!$B$35,H4376&lt;0.7*W4376),"Mittel","Niedrig")))</f>
        <v>Niedrig</v>
      </c>
      <c r="Z4376" s="4">
        <f t="shared" si="551"/>
        <v>28</v>
      </c>
      <c r="AA4376" s="4" t="str">
        <f>IF(J4376&gt;365,"Bereits abgewandert (Segment D)",IF(Z4376&gt;=Hilfswerte!$B$38,"Rot - akut gefaehrdet",IF(Z4376&gt;=Hilfswerte!$B$39,"Gelb - beobachten","Gruen - stabil")))</f>
        <v>Rot - akut gefaehrdet</v>
      </c>
    </row>
    <row r="4377" spans="1:27" ht="15" customHeight="1" x14ac:dyDescent="0.25">
      <c r="A4377" s="4" t="s">
        <v>4724</v>
      </c>
      <c r="B4377" s="4" t="s">
        <v>711</v>
      </c>
      <c r="C4377" s="4" t="s">
        <v>84</v>
      </c>
      <c r="D4377" s="4" t="s">
        <v>77</v>
      </c>
      <c r="E4377" s="4">
        <v>217</v>
      </c>
      <c r="F4377" s="4">
        <v>48.4</v>
      </c>
      <c r="G4377" s="4">
        <v>7.9</v>
      </c>
      <c r="H4377" s="4">
        <v>58136</v>
      </c>
      <c r="I4377" s="4">
        <v>7</v>
      </c>
      <c r="J4377" s="4">
        <v>17</v>
      </c>
      <c r="K4377" s="4">
        <v>0</v>
      </c>
      <c r="L4377" s="4">
        <v>51</v>
      </c>
      <c r="M4377" s="4">
        <v>1</v>
      </c>
      <c r="N4377" s="4">
        <v>21.6</v>
      </c>
      <c r="O4377" s="4">
        <f t="shared" si="544"/>
        <v>5</v>
      </c>
      <c r="P4377" s="4">
        <f t="shared" si="545"/>
        <v>5</v>
      </c>
      <c r="Q4377" s="4">
        <f t="shared" si="546"/>
        <v>5</v>
      </c>
      <c r="R4377" s="4">
        <f t="shared" si="547"/>
        <v>15</v>
      </c>
      <c r="S4377" s="4">
        <f t="shared" si="548"/>
        <v>145.5</v>
      </c>
      <c r="T4377" s="4" t="str">
        <f t="shared" si="549"/>
        <v>A - Top-Kunde</v>
      </c>
      <c r="U4377" s="4">
        <f>ROUND(((E4377-Hilfswerte!$B$20)/Hilfswerte!$B$21)+((F4377-Hilfswerte!$B$22)/Hilfswerte!$B$23)+((G4377-Hilfswerte!$B$24)/Hilfswerte!$B$25)+0.1*INDEX(Hilfswerte!$B$4:$B$15,MATCH(C4377,Hilfswerte!$A$4:$A$15,0)),2)</f>
        <v>0.42</v>
      </c>
      <c r="V4377" s="4">
        <f>ROUND(SQRT((((E4377-Hilfswerte!$B$20)/Hilfswerte!$B$21)-Hilfswerte!$B$28)^2+(((F4377-Hilfswerte!$B$22)/Hilfswerte!$B$23)-Hilfswerte!$B$29)^2+(((G4377-Hilfswerte!$B$24)/Hilfswerte!$B$25)-Hilfswerte!$B$30)^2),3)</f>
        <v>0.59899999999999998</v>
      </c>
      <c r="W4377" s="4">
        <f>ROUND(E4377*Hilfswerte!$B$31,0)</f>
        <v>44604</v>
      </c>
      <c r="X4377" s="4">
        <f t="shared" si="550"/>
        <v>0</v>
      </c>
      <c r="Y4377" s="4" t="str">
        <f>IF(T4377="A - Top-Kunde","bereits Top-Kunde",IF(AND(V4377&lt;=Hilfswerte!$B$34,H4377&lt;0.5*W4377),"Hoch",IF(AND(V4377&lt;=Hilfswerte!$B$35,H4377&lt;0.7*W4377),"Mittel","Niedrig")))</f>
        <v>bereits Top-Kunde</v>
      </c>
      <c r="Z4377" s="4">
        <f t="shared" si="551"/>
        <v>11.1</v>
      </c>
      <c r="AA4377" s="4" t="str">
        <f>IF(J4377&gt;365,"Bereits abgewandert (Segment D)",IF(Z4377&gt;=Hilfswerte!$B$38,"Rot - akut gefaehrdet",IF(Z4377&gt;=Hilfswerte!$B$39,"Gelb - beobachten","Gruen - stabil")))</f>
        <v>Gruen - stabil</v>
      </c>
    </row>
    <row r="4378" spans="1:27" ht="15" customHeight="1" x14ac:dyDescent="0.25">
      <c r="A4378" s="4" t="s">
        <v>4725</v>
      </c>
      <c r="B4378" s="4" t="s">
        <v>808</v>
      </c>
      <c r="C4378" s="4" t="s">
        <v>29</v>
      </c>
      <c r="D4378" s="4" t="s">
        <v>48</v>
      </c>
      <c r="E4378" s="4">
        <v>24</v>
      </c>
      <c r="F4378" s="4">
        <v>8.3000000000000007</v>
      </c>
      <c r="G4378" s="4">
        <v>0.3</v>
      </c>
      <c r="H4378" s="4">
        <v>18711</v>
      </c>
      <c r="I4378" s="4">
        <v>6</v>
      </c>
      <c r="J4378" s="4">
        <v>21</v>
      </c>
      <c r="K4378" s="4">
        <v>0</v>
      </c>
      <c r="L4378" s="4">
        <v>1</v>
      </c>
      <c r="M4378" s="4">
        <v>2</v>
      </c>
      <c r="N4378" s="4">
        <v>-13.9</v>
      </c>
      <c r="O4378" s="4">
        <f t="shared" si="544"/>
        <v>5</v>
      </c>
      <c r="P4378" s="4">
        <f t="shared" si="545"/>
        <v>5</v>
      </c>
      <c r="Q4378" s="4">
        <f t="shared" si="546"/>
        <v>5</v>
      </c>
      <c r="R4378" s="4">
        <f t="shared" si="547"/>
        <v>15</v>
      </c>
      <c r="S4378" s="4">
        <f t="shared" si="548"/>
        <v>142.80000000000001</v>
      </c>
      <c r="T4378" s="4" t="str">
        <f t="shared" si="549"/>
        <v>A - Top-Kunde</v>
      </c>
      <c r="U4378" s="4">
        <f>ROUND(((E4378-Hilfswerte!$B$20)/Hilfswerte!$B$21)+((F4378-Hilfswerte!$B$22)/Hilfswerte!$B$23)+((G4378-Hilfswerte!$B$24)/Hilfswerte!$B$25)+0.1*INDEX(Hilfswerte!$B$4:$B$15,MATCH(C4378,Hilfswerte!$A$4:$A$15,0)),2)</f>
        <v>-2.0699999999999998</v>
      </c>
      <c r="V4378" s="4">
        <f>ROUND(SQRT((((E4378-Hilfswerte!$B$20)/Hilfswerte!$B$21)-Hilfswerte!$B$28)^2+(((F4378-Hilfswerte!$B$22)/Hilfswerte!$B$23)-Hilfswerte!$B$29)^2+(((G4378-Hilfswerte!$B$24)/Hilfswerte!$B$25)-Hilfswerte!$B$30)^2),3)</f>
        <v>1.9119999999999999</v>
      </c>
      <c r="W4378" s="4">
        <f>ROUND(E4378*Hilfswerte!$B$31,0)</f>
        <v>4933</v>
      </c>
      <c r="X4378" s="4">
        <f t="shared" si="550"/>
        <v>0</v>
      </c>
      <c r="Y4378" s="4" t="str">
        <f>IF(T4378="A - Top-Kunde","bereits Top-Kunde",IF(AND(V4378&lt;=Hilfswerte!$B$34,H4378&lt;0.5*W4378),"Hoch",IF(AND(V4378&lt;=Hilfswerte!$B$35,H4378&lt;0.7*W4378),"Mittel","Niedrig")))</f>
        <v>bereits Top-Kunde</v>
      </c>
      <c r="Z4378" s="4">
        <f t="shared" si="551"/>
        <v>6.8</v>
      </c>
      <c r="AA4378" s="4" t="str">
        <f>IF(J4378&gt;365,"Bereits abgewandert (Segment D)",IF(Z4378&gt;=Hilfswerte!$B$38,"Rot - akut gefaehrdet",IF(Z4378&gt;=Hilfswerte!$B$39,"Gelb - beobachten","Gruen - stabil")))</f>
        <v>Gruen - stabil</v>
      </c>
    </row>
    <row r="4379" spans="1:27" ht="15" customHeight="1" x14ac:dyDescent="0.25">
      <c r="A4379" s="4" t="s">
        <v>4726</v>
      </c>
      <c r="B4379" s="4" t="s">
        <v>71</v>
      </c>
      <c r="C4379" s="4" t="s">
        <v>51</v>
      </c>
      <c r="D4379" s="4" t="s">
        <v>30</v>
      </c>
      <c r="E4379" s="4">
        <v>130</v>
      </c>
      <c r="F4379" s="4">
        <v>17.2</v>
      </c>
      <c r="G4379" s="4">
        <v>5</v>
      </c>
      <c r="H4379" s="4">
        <v>768</v>
      </c>
      <c r="I4379" s="4">
        <v>1</v>
      </c>
      <c r="J4379" s="4">
        <v>365</v>
      </c>
      <c r="K4379" s="4">
        <v>1</v>
      </c>
      <c r="L4379" s="4">
        <v>1</v>
      </c>
      <c r="M4379" s="4">
        <v>5</v>
      </c>
      <c r="N4379" s="4">
        <v>-9.5</v>
      </c>
      <c r="O4379" s="4">
        <f t="shared" si="544"/>
        <v>2</v>
      </c>
      <c r="P4379" s="4">
        <f t="shared" si="545"/>
        <v>1</v>
      </c>
      <c r="Q4379" s="4">
        <f t="shared" si="546"/>
        <v>2</v>
      </c>
      <c r="R4379" s="4">
        <f t="shared" si="547"/>
        <v>5</v>
      </c>
      <c r="S4379" s="4">
        <f t="shared" si="548"/>
        <v>39</v>
      </c>
      <c r="T4379" s="4" t="str">
        <f t="shared" si="549"/>
        <v>C - Entwicklungspotenzial</v>
      </c>
      <c r="U4379" s="4">
        <f>ROUND(((E4379-Hilfswerte!$B$20)/Hilfswerte!$B$21)+((F4379-Hilfswerte!$B$22)/Hilfswerte!$B$23)+((G4379-Hilfswerte!$B$24)/Hilfswerte!$B$25)+0.1*INDEX(Hilfswerte!$B$4:$B$15,MATCH(C4379,Hilfswerte!$A$4:$A$15,0)),2)</f>
        <v>-0.63</v>
      </c>
      <c r="V4379" s="4">
        <f>ROUND(SQRT((((E4379-Hilfswerte!$B$20)/Hilfswerte!$B$21)-Hilfswerte!$B$28)^2+(((F4379-Hilfswerte!$B$22)/Hilfswerte!$B$23)-Hilfswerte!$B$29)^2+(((G4379-Hilfswerte!$B$24)/Hilfswerte!$B$25)-Hilfswerte!$B$30)^2),3)</f>
        <v>1.0649999999999999</v>
      </c>
      <c r="W4379" s="4">
        <f>ROUND(E4379*Hilfswerte!$B$31,0)</f>
        <v>26721</v>
      </c>
      <c r="X4379" s="4">
        <f t="shared" si="550"/>
        <v>25953</v>
      </c>
      <c r="Y4379" s="4" t="str">
        <f>IF(T4379="A - Top-Kunde","bereits Top-Kunde",IF(AND(V4379&lt;=Hilfswerte!$B$34,H4379&lt;0.5*W4379),"Hoch",IF(AND(V4379&lt;=Hilfswerte!$B$35,H4379&lt;0.7*W4379),"Mittel","Niedrig")))</f>
        <v>Mittel</v>
      </c>
      <c r="Z4379" s="4">
        <f t="shared" si="551"/>
        <v>25.3</v>
      </c>
      <c r="AA4379" s="4" t="str">
        <f>IF(J4379&gt;365,"Bereits abgewandert (Segment D)",IF(Z4379&gt;=Hilfswerte!$B$38,"Rot - akut gefaehrdet",IF(Z4379&gt;=Hilfswerte!$B$39,"Gelb - beobachten","Gruen - stabil")))</f>
        <v>Rot - akut gefaehrdet</v>
      </c>
    </row>
    <row r="4380" spans="1:27" ht="15" customHeight="1" x14ac:dyDescent="0.25">
      <c r="A4380" s="4" t="s">
        <v>4727</v>
      </c>
      <c r="B4380" s="4" t="s">
        <v>459</v>
      </c>
      <c r="C4380" s="4" t="s">
        <v>59</v>
      </c>
      <c r="D4380" s="4" t="s">
        <v>30</v>
      </c>
      <c r="E4380" s="4">
        <v>22</v>
      </c>
      <c r="F4380" s="4">
        <v>4.5</v>
      </c>
      <c r="G4380" s="4">
        <v>2</v>
      </c>
      <c r="H4380" s="4">
        <v>1228</v>
      </c>
      <c r="I4380" s="4">
        <v>4</v>
      </c>
      <c r="J4380" s="4">
        <v>89</v>
      </c>
      <c r="K4380" s="4">
        <v>1</v>
      </c>
      <c r="L4380" s="4">
        <v>7</v>
      </c>
      <c r="M4380" s="4">
        <v>1</v>
      </c>
      <c r="N4380" s="4">
        <v>35.200000000000003</v>
      </c>
      <c r="O4380" s="4">
        <f t="shared" si="544"/>
        <v>4</v>
      </c>
      <c r="P4380" s="4">
        <f t="shared" si="545"/>
        <v>4</v>
      </c>
      <c r="Q4380" s="4">
        <f t="shared" si="546"/>
        <v>3</v>
      </c>
      <c r="R4380" s="4">
        <f t="shared" si="547"/>
        <v>11</v>
      </c>
      <c r="S4380" s="4">
        <f t="shared" si="548"/>
        <v>119.5</v>
      </c>
      <c r="T4380" s="4" t="str">
        <f t="shared" si="549"/>
        <v>B - Kernkunde</v>
      </c>
      <c r="U4380" s="4">
        <f>ROUND(((E4380-Hilfswerte!$B$20)/Hilfswerte!$B$21)+((F4380-Hilfswerte!$B$22)/Hilfswerte!$B$23)+((G4380-Hilfswerte!$B$24)/Hilfswerte!$B$25)+0.1*INDEX(Hilfswerte!$B$4:$B$15,MATCH(C4380,Hilfswerte!$A$4:$A$15,0)),2)</f>
        <v>-2.2200000000000002</v>
      </c>
      <c r="V4380" s="4">
        <f>ROUND(SQRT((((E4380-Hilfswerte!$B$20)/Hilfswerte!$B$21)-Hilfswerte!$B$28)^2+(((F4380-Hilfswerte!$B$22)/Hilfswerte!$B$23)-Hilfswerte!$B$29)^2+(((G4380-Hilfswerte!$B$24)/Hilfswerte!$B$25)-Hilfswerte!$B$30)^2),3)</f>
        <v>1.698</v>
      </c>
      <c r="W4380" s="4">
        <f>ROUND(E4380*Hilfswerte!$B$31,0)</f>
        <v>4522</v>
      </c>
      <c r="X4380" s="4">
        <f t="shared" si="550"/>
        <v>3294</v>
      </c>
      <c r="Y4380" s="4" t="str">
        <f>IF(T4380="A - Top-Kunde","bereits Top-Kunde",IF(AND(V4380&lt;=Hilfswerte!$B$34,H4380&lt;0.5*W4380),"Hoch",IF(AND(V4380&lt;=Hilfswerte!$B$35,H4380&lt;0.7*W4380),"Mittel","Niedrig")))</f>
        <v>Niedrig</v>
      </c>
      <c r="Z4380" s="4">
        <f t="shared" si="551"/>
        <v>8.9</v>
      </c>
      <c r="AA4380" s="4" t="str">
        <f>IF(J4380&gt;365,"Bereits abgewandert (Segment D)",IF(Z4380&gt;=Hilfswerte!$B$38,"Rot - akut gefaehrdet",IF(Z4380&gt;=Hilfswerte!$B$39,"Gelb - beobachten","Gruen - stabil")))</f>
        <v>Gruen - stabil</v>
      </c>
    </row>
    <row r="4381" spans="1:27" ht="15" customHeight="1" x14ac:dyDescent="0.25">
      <c r="A4381" s="4" t="s">
        <v>4728</v>
      </c>
      <c r="B4381" s="4" t="s">
        <v>897</v>
      </c>
      <c r="C4381" s="4" t="s">
        <v>29</v>
      </c>
      <c r="D4381" s="4" t="s">
        <v>52</v>
      </c>
      <c r="E4381" s="4">
        <v>25</v>
      </c>
      <c r="F4381" s="4">
        <v>7</v>
      </c>
      <c r="G4381" s="4">
        <v>16.899999999999999</v>
      </c>
      <c r="H4381" s="4">
        <v>5568</v>
      </c>
      <c r="I4381" s="4">
        <v>3</v>
      </c>
      <c r="J4381" s="4">
        <v>8</v>
      </c>
      <c r="K4381" s="4">
        <v>0</v>
      </c>
      <c r="L4381" s="4">
        <v>28</v>
      </c>
      <c r="M4381" s="4">
        <v>1</v>
      </c>
      <c r="N4381" s="4">
        <v>22.3</v>
      </c>
      <c r="O4381" s="4">
        <f t="shared" si="544"/>
        <v>5</v>
      </c>
      <c r="P4381" s="4">
        <f t="shared" si="545"/>
        <v>3</v>
      </c>
      <c r="Q4381" s="4">
        <f t="shared" si="546"/>
        <v>4</v>
      </c>
      <c r="R4381" s="4">
        <f t="shared" si="547"/>
        <v>12</v>
      </c>
      <c r="S4381" s="4">
        <f t="shared" si="548"/>
        <v>122.8</v>
      </c>
      <c r="T4381" s="4" t="str">
        <f t="shared" si="549"/>
        <v>B - Kernkunde</v>
      </c>
      <c r="U4381" s="4">
        <f>ROUND(((E4381-Hilfswerte!$B$20)/Hilfswerte!$B$21)+((F4381-Hilfswerte!$B$22)/Hilfswerte!$B$23)+((G4381-Hilfswerte!$B$24)/Hilfswerte!$B$25)+0.1*INDEX(Hilfswerte!$B$4:$B$15,MATCH(C4381,Hilfswerte!$A$4:$A$15,0)),2)</f>
        <v>0.54</v>
      </c>
      <c r="V4381" s="4">
        <f>ROUND(SQRT((((E4381-Hilfswerte!$B$20)/Hilfswerte!$B$21)-Hilfswerte!$B$28)^2+(((F4381-Hilfswerte!$B$22)/Hilfswerte!$B$23)-Hilfswerte!$B$29)^2+(((G4381-Hilfswerte!$B$24)/Hilfswerte!$B$25)-Hilfswerte!$B$30)^2),3)</f>
        <v>1.2210000000000001</v>
      </c>
      <c r="W4381" s="4">
        <f>ROUND(E4381*Hilfswerte!$B$31,0)</f>
        <v>5139</v>
      </c>
      <c r="X4381" s="4">
        <f t="shared" si="550"/>
        <v>0</v>
      </c>
      <c r="Y4381" s="4" t="str">
        <f>IF(T4381="A - Top-Kunde","bereits Top-Kunde",IF(AND(V4381&lt;=Hilfswerte!$B$34,H4381&lt;0.5*W4381),"Hoch",IF(AND(V4381&lt;=Hilfswerte!$B$35,H4381&lt;0.7*W4381),"Mittel","Niedrig")))</f>
        <v>Niedrig</v>
      </c>
      <c r="Z4381" s="4">
        <f t="shared" si="551"/>
        <v>6</v>
      </c>
      <c r="AA4381" s="4" t="str">
        <f>IF(J4381&gt;365,"Bereits abgewandert (Segment D)",IF(Z4381&gt;=Hilfswerte!$B$38,"Rot - akut gefaehrdet",IF(Z4381&gt;=Hilfswerte!$B$39,"Gelb - beobachten","Gruen - stabil")))</f>
        <v>Gruen - stabil</v>
      </c>
    </row>
    <row r="4382" spans="1:27" ht="15" customHeight="1" x14ac:dyDescent="0.25">
      <c r="A4382" s="4" t="s">
        <v>4729</v>
      </c>
      <c r="B4382" s="4" t="s">
        <v>350</v>
      </c>
      <c r="C4382" s="4" t="s">
        <v>65</v>
      </c>
      <c r="D4382" s="4" t="s">
        <v>30</v>
      </c>
      <c r="E4382" s="4">
        <v>1545</v>
      </c>
      <c r="F4382" s="4">
        <v>449.3</v>
      </c>
      <c r="G4382" s="4">
        <v>1.9</v>
      </c>
      <c r="H4382" s="4">
        <v>156594</v>
      </c>
      <c r="I4382" s="4">
        <v>5</v>
      </c>
      <c r="J4382" s="4">
        <v>4</v>
      </c>
      <c r="K4382" s="4">
        <v>0</v>
      </c>
      <c r="L4382" s="4">
        <v>3</v>
      </c>
      <c r="M4382" s="4">
        <v>2</v>
      </c>
      <c r="N4382" s="4">
        <v>-5.3</v>
      </c>
      <c r="O4382" s="4">
        <f t="shared" si="544"/>
        <v>5</v>
      </c>
      <c r="P4382" s="4">
        <f t="shared" si="545"/>
        <v>5</v>
      </c>
      <c r="Q4382" s="4">
        <f t="shared" si="546"/>
        <v>5</v>
      </c>
      <c r="R4382" s="4">
        <f t="shared" si="547"/>
        <v>15</v>
      </c>
      <c r="S4382" s="4">
        <f t="shared" si="548"/>
        <v>146.5</v>
      </c>
      <c r="T4382" s="4" t="str">
        <f t="shared" si="549"/>
        <v>A - Top-Kunde</v>
      </c>
      <c r="U4382" s="4">
        <f>ROUND(((E4382-Hilfswerte!$B$20)/Hilfswerte!$B$21)+((F4382-Hilfswerte!$B$22)/Hilfswerte!$B$23)+((G4382-Hilfswerte!$B$24)/Hilfswerte!$B$25)+0.1*INDEX(Hilfswerte!$B$4:$B$15,MATCH(C4382,Hilfswerte!$A$4:$A$15,0)),2)</f>
        <v>12.32</v>
      </c>
      <c r="V4382" s="4">
        <f>ROUND(SQRT((((E4382-Hilfswerte!$B$20)/Hilfswerte!$B$21)-Hilfswerte!$B$28)^2+(((F4382-Hilfswerte!$B$22)/Hilfswerte!$B$23)-Hilfswerte!$B$29)^2+(((G4382-Hilfswerte!$B$24)/Hilfswerte!$B$25)-Hilfswerte!$B$30)^2),3)</f>
        <v>9.5960000000000001</v>
      </c>
      <c r="W4382" s="4">
        <f>ROUND(E4382*Hilfswerte!$B$31,0)</f>
        <v>317569</v>
      </c>
      <c r="X4382" s="4">
        <f t="shared" si="550"/>
        <v>160975</v>
      </c>
      <c r="Y4382" s="4" t="str">
        <f>IF(T4382="A - Top-Kunde","bereits Top-Kunde",IF(AND(V4382&lt;=Hilfswerte!$B$34,H4382&lt;0.5*W4382),"Hoch",IF(AND(V4382&lt;=Hilfswerte!$B$35,H4382&lt;0.7*W4382),"Mittel","Niedrig")))</f>
        <v>bereits Top-Kunde</v>
      </c>
      <c r="Z4382" s="4">
        <f t="shared" si="551"/>
        <v>2.9</v>
      </c>
      <c r="AA4382" s="4" t="str">
        <f>IF(J4382&gt;365,"Bereits abgewandert (Segment D)",IF(Z4382&gt;=Hilfswerte!$B$38,"Rot - akut gefaehrdet",IF(Z4382&gt;=Hilfswerte!$B$39,"Gelb - beobachten","Gruen - stabil")))</f>
        <v>Gruen - stabil</v>
      </c>
    </row>
    <row r="4383" spans="1:27" ht="15" customHeight="1" x14ac:dyDescent="0.25">
      <c r="A4383" s="4" t="s">
        <v>4730</v>
      </c>
      <c r="B4383" s="4" t="s">
        <v>152</v>
      </c>
      <c r="C4383" s="4" t="s">
        <v>84</v>
      </c>
      <c r="D4383" s="4" t="s">
        <v>48</v>
      </c>
      <c r="E4383" s="4">
        <v>60</v>
      </c>
      <c r="F4383" s="4">
        <v>11.8</v>
      </c>
      <c r="G4383" s="4">
        <v>6.2</v>
      </c>
      <c r="H4383" s="4">
        <v>2822</v>
      </c>
      <c r="I4383" s="4">
        <v>2</v>
      </c>
      <c r="J4383" s="4">
        <v>2</v>
      </c>
      <c r="K4383" s="4">
        <v>0</v>
      </c>
      <c r="L4383" s="4">
        <v>17</v>
      </c>
      <c r="M4383" s="4">
        <v>6</v>
      </c>
      <c r="N4383" s="4">
        <v>21.9</v>
      </c>
      <c r="O4383" s="4">
        <f t="shared" si="544"/>
        <v>5</v>
      </c>
      <c r="P4383" s="4">
        <f t="shared" si="545"/>
        <v>2</v>
      </c>
      <c r="Q4383" s="4">
        <f t="shared" si="546"/>
        <v>4</v>
      </c>
      <c r="R4383" s="4">
        <f t="shared" si="547"/>
        <v>11</v>
      </c>
      <c r="S4383" s="4">
        <f t="shared" si="548"/>
        <v>115.9</v>
      </c>
      <c r="T4383" s="4" t="str">
        <f t="shared" si="549"/>
        <v>B - Kernkunde</v>
      </c>
      <c r="U4383" s="4">
        <f>ROUND(((E4383-Hilfswerte!$B$20)/Hilfswerte!$B$21)+((F4383-Hilfswerte!$B$22)/Hilfswerte!$B$23)+((G4383-Hilfswerte!$B$24)/Hilfswerte!$B$25)+0.1*INDEX(Hilfswerte!$B$4:$B$15,MATCH(C4383,Hilfswerte!$A$4:$A$15,0)),2)</f>
        <v>-1.18</v>
      </c>
      <c r="V4383" s="4">
        <f>ROUND(SQRT((((E4383-Hilfswerte!$B$20)/Hilfswerte!$B$21)-Hilfswerte!$B$28)^2+(((F4383-Hilfswerte!$B$22)/Hilfswerte!$B$23)-Hilfswerte!$B$29)^2+(((G4383-Hilfswerte!$B$24)/Hilfswerte!$B$25)-Hilfswerte!$B$30)^2),3)</f>
        <v>1.03</v>
      </c>
      <c r="W4383" s="4">
        <f>ROUND(E4383*Hilfswerte!$B$31,0)</f>
        <v>12333</v>
      </c>
      <c r="X4383" s="4">
        <f t="shared" si="550"/>
        <v>9511</v>
      </c>
      <c r="Y4383" s="4" t="str">
        <f>IF(T4383="A - Top-Kunde","bereits Top-Kunde",IF(AND(V4383&lt;=Hilfswerte!$B$34,H4383&lt;0.5*W4383),"Hoch",IF(AND(V4383&lt;=Hilfswerte!$B$35,H4383&lt;0.7*W4383),"Mittel","Niedrig")))</f>
        <v>Mittel</v>
      </c>
      <c r="Z4383" s="4">
        <f t="shared" si="551"/>
        <v>3.5</v>
      </c>
      <c r="AA4383" s="4" t="str">
        <f>IF(J4383&gt;365,"Bereits abgewandert (Segment D)",IF(Z4383&gt;=Hilfswerte!$B$38,"Rot - akut gefaehrdet",IF(Z4383&gt;=Hilfswerte!$B$39,"Gelb - beobachten","Gruen - stabil")))</f>
        <v>Gruen - stabil</v>
      </c>
    </row>
    <row r="4384" spans="1:27" ht="15" customHeight="1" x14ac:dyDescent="0.25">
      <c r="A4384" s="4" t="s">
        <v>4731</v>
      </c>
      <c r="B4384" s="4" t="s">
        <v>69</v>
      </c>
      <c r="C4384" s="4" t="s">
        <v>29</v>
      </c>
      <c r="D4384" s="4" t="s">
        <v>30</v>
      </c>
      <c r="E4384" s="4">
        <v>35</v>
      </c>
      <c r="F4384" s="4">
        <v>8.9</v>
      </c>
      <c r="G4384" s="4">
        <v>0.3</v>
      </c>
      <c r="H4384" s="4">
        <v>195</v>
      </c>
      <c r="I4384" s="4">
        <v>1</v>
      </c>
      <c r="J4384" s="4">
        <v>107</v>
      </c>
      <c r="K4384" s="4">
        <v>0</v>
      </c>
      <c r="L4384" s="4">
        <v>-1</v>
      </c>
      <c r="M4384" s="4">
        <v>4</v>
      </c>
      <c r="N4384" s="4">
        <v>-3.5</v>
      </c>
      <c r="O4384" s="4">
        <f t="shared" si="544"/>
        <v>3</v>
      </c>
      <c r="P4384" s="4">
        <f t="shared" si="545"/>
        <v>1</v>
      </c>
      <c r="Q4384" s="4">
        <f t="shared" si="546"/>
        <v>2</v>
      </c>
      <c r="R4384" s="4">
        <f t="shared" si="547"/>
        <v>6</v>
      </c>
      <c r="S4384" s="4">
        <f t="shared" si="548"/>
        <v>58.3</v>
      </c>
      <c r="T4384" s="4" t="str">
        <f t="shared" si="549"/>
        <v>C - Entwicklungspotenzial</v>
      </c>
      <c r="U4384" s="4">
        <f>ROUND(((E4384-Hilfswerte!$B$20)/Hilfswerte!$B$21)+((F4384-Hilfswerte!$B$22)/Hilfswerte!$B$23)+((G4384-Hilfswerte!$B$24)/Hilfswerte!$B$25)+0.1*INDEX(Hilfswerte!$B$4:$B$15,MATCH(C4384,Hilfswerte!$A$4:$A$15,0)),2)</f>
        <v>-2.0099999999999998</v>
      </c>
      <c r="V4384" s="4">
        <f>ROUND(SQRT((((E4384-Hilfswerte!$B$20)/Hilfswerte!$B$21)-Hilfswerte!$B$28)^2+(((F4384-Hilfswerte!$B$22)/Hilfswerte!$B$23)-Hilfswerte!$B$29)^2+(((G4384-Hilfswerte!$B$24)/Hilfswerte!$B$25)-Hilfswerte!$B$30)^2),3)</f>
        <v>1.895</v>
      </c>
      <c r="W4384" s="4">
        <f>ROUND(E4384*Hilfswerte!$B$31,0)</f>
        <v>7194</v>
      </c>
      <c r="X4384" s="4">
        <f t="shared" si="550"/>
        <v>6999</v>
      </c>
      <c r="Y4384" s="4" t="str">
        <f>IF(T4384="A - Top-Kunde","bereits Top-Kunde",IF(AND(V4384&lt;=Hilfswerte!$B$34,H4384&lt;0.5*W4384),"Hoch",IF(AND(V4384&lt;=Hilfswerte!$B$35,H4384&lt;0.7*W4384),"Mittel","Niedrig")))</f>
        <v>Niedrig</v>
      </c>
      <c r="Z4384" s="4">
        <f t="shared" si="551"/>
        <v>6.8</v>
      </c>
      <c r="AA4384" s="4" t="str">
        <f>IF(J4384&gt;365,"Bereits abgewandert (Segment D)",IF(Z4384&gt;=Hilfswerte!$B$38,"Rot - akut gefaehrdet",IF(Z4384&gt;=Hilfswerte!$B$39,"Gelb - beobachten","Gruen - stabil")))</f>
        <v>Gruen - stabil</v>
      </c>
    </row>
    <row r="4385" spans="1:27" ht="15" customHeight="1" x14ac:dyDescent="0.25">
      <c r="A4385" s="4" t="s">
        <v>4732</v>
      </c>
      <c r="B4385" s="4" t="s">
        <v>46</v>
      </c>
      <c r="C4385" s="4" t="s">
        <v>74</v>
      </c>
      <c r="D4385" s="4" t="s">
        <v>30</v>
      </c>
      <c r="E4385" s="4">
        <v>43</v>
      </c>
      <c r="F4385" s="4">
        <v>10.1</v>
      </c>
      <c r="G4385" s="4">
        <v>8.6</v>
      </c>
      <c r="H4385" s="4">
        <v>281</v>
      </c>
      <c r="I4385" s="4">
        <v>1</v>
      </c>
      <c r="J4385" s="4">
        <v>365</v>
      </c>
      <c r="K4385" s="4">
        <v>0</v>
      </c>
      <c r="L4385" s="4">
        <v>2</v>
      </c>
      <c r="M4385" s="4">
        <v>6</v>
      </c>
      <c r="N4385" s="4">
        <v>22</v>
      </c>
      <c r="O4385" s="4">
        <f t="shared" si="544"/>
        <v>2</v>
      </c>
      <c r="P4385" s="4">
        <f t="shared" si="545"/>
        <v>1</v>
      </c>
      <c r="Q4385" s="4">
        <f t="shared" si="546"/>
        <v>2</v>
      </c>
      <c r="R4385" s="4">
        <f t="shared" si="547"/>
        <v>5</v>
      </c>
      <c r="S4385" s="4">
        <f t="shared" si="548"/>
        <v>60.4</v>
      </c>
      <c r="T4385" s="4" t="str">
        <f t="shared" si="549"/>
        <v>C - Entwicklungspotenzial</v>
      </c>
      <c r="U4385" s="4">
        <f>ROUND(((E4385-Hilfswerte!$B$20)/Hilfswerte!$B$21)+((F4385-Hilfswerte!$B$22)/Hilfswerte!$B$23)+((G4385-Hilfswerte!$B$24)/Hilfswerte!$B$25)+0.1*INDEX(Hilfswerte!$B$4:$B$15,MATCH(C4385,Hilfswerte!$A$4:$A$15,0)),2)</f>
        <v>-0.93</v>
      </c>
      <c r="V4385" s="4">
        <f>ROUND(SQRT((((E4385-Hilfswerte!$B$20)/Hilfswerte!$B$21)-Hilfswerte!$B$28)^2+(((F4385-Hilfswerte!$B$22)/Hilfswerte!$B$23)-Hilfswerte!$B$29)^2+(((G4385-Hilfswerte!$B$24)/Hilfswerte!$B$25)-Hilfswerte!$B$30)^2),3)</f>
        <v>0.83699999999999997</v>
      </c>
      <c r="W4385" s="4">
        <f>ROUND(E4385*Hilfswerte!$B$31,0)</f>
        <v>8838</v>
      </c>
      <c r="X4385" s="4">
        <f t="shared" si="550"/>
        <v>8557</v>
      </c>
      <c r="Y4385" s="4" t="str">
        <f>IF(T4385="A - Top-Kunde","bereits Top-Kunde",IF(AND(V4385&lt;=Hilfswerte!$B$34,H4385&lt;0.5*W4385),"Hoch",IF(AND(V4385&lt;=Hilfswerte!$B$35,H4385&lt;0.7*W4385),"Mittel","Niedrig")))</f>
        <v>Hoch</v>
      </c>
      <c r="Z4385" s="4">
        <f t="shared" si="551"/>
        <v>18.7</v>
      </c>
      <c r="AA4385" s="4" t="str">
        <f>IF(J4385&gt;365,"Bereits abgewandert (Segment D)",IF(Z4385&gt;=Hilfswerte!$B$38,"Rot - akut gefaehrdet",IF(Z4385&gt;=Hilfswerte!$B$39,"Gelb - beobachten","Gruen - stabil")))</f>
        <v>Gelb - beobachten</v>
      </c>
    </row>
    <row r="4386" spans="1:27" ht="15" customHeight="1" x14ac:dyDescent="0.25">
      <c r="A4386" s="4" t="s">
        <v>4733</v>
      </c>
      <c r="B4386" s="4" t="s">
        <v>1107</v>
      </c>
      <c r="C4386" s="4" t="s">
        <v>62</v>
      </c>
      <c r="D4386" s="4" t="s">
        <v>30</v>
      </c>
      <c r="E4386" s="4">
        <v>94</v>
      </c>
      <c r="F4386" s="4">
        <v>18.100000000000001</v>
      </c>
      <c r="G4386" s="4">
        <v>3</v>
      </c>
      <c r="H4386" s="4">
        <v>18422</v>
      </c>
      <c r="I4386" s="4">
        <v>2</v>
      </c>
      <c r="J4386" s="4">
        <v>243</v>
      </c>
      <c r="K4386" s="4">
        <v>0</v>
      </c>
      <c r="L4386" s="4">
        <v>-5</v>
      </c>
      <c r="M4386" s="4">
        <v>4</v>
      </c>
      <c r="N4386" s="4">
        <v>21.8</v>
      </c>
      <c r="O4386" s="4">
        <f t="shared" si="544"/>
        <v>2</v>
      </c>
      <c r="P4386" s="4">
        <f t="shared" si="545"/>
        <v>2</v>
      </c>
      <c r="Q4386" s="4">
        <f t="shared" si="546"/>
        <v>5</v>
      </c>
      <c r="R4386" s="4">
        <f t="shared" si="547"/>
        <v>9</v>
      </c>
      <c r="S4386" s="4">
        <f t="shared" si="548"/>
        <v>100.9</v>
      </c>
      <c r="T4386" s="4" t="str">
        <f t="shared" si="549"/>
        <v>C - Entwicklungspotenzial</v>
      </c>
      <c r="U4386" s="4">
        <f>ROUND(((E4386-Hilfswerte!$B$20)/Hilfswerte!$B$21)+((F4386-Hilfswerte!$B$22)/Hilfswerte!$B$23)+((G4386-Hilfswerte!$B$24)/Hilfswerte!$B$25)+0.1*INDEX(Hilfswerte!$B$4:$B$15,MATCH(C4386,Hilfswerte!$A$4:$A$15,0)),2)</f>
        <v>-1.02</v>
      </c>
      <c r="V4386" s="4">
        <f>ROUND(SQRT((((E4386-Hilfswerte!$B$20)/Hilfswerte!$B$21)-Hilfswerte!$B$28)^2+(((F4386-Hilfswerte!$B$22)/Hilfswerte!$B$23)-Hilfswerte!$B$29)^2+(((G4386-Hilfswerte!$B$24)/Hilfswerte!$B$25)-Hilfswerte!$B$30)^2),3)</f>
        <v>1.387</v>
      </c>
      <c r="W4386" s="4">
        <f>ROUND(E4386*Hilfswerte!$B$31,0)</f>
        <v>19321</v>
      </c>
      <c r="X4386" s="4">
        <f t="shared" si="550"/>
        <v>899</v>
      </c>
      <c r="Y4386" s="4" t="str">
        <f>IF(T4386="A - Top-Kunde","bereits Top-Kunde",IF(AND(V4386&lt;=Hilfswerte!$B$34,H4386&lt;0.5*W4386),"Hoch",IF(AND(V4386&lt;=Hilfswerte!$B$35,H4386&lt;0.7*W4386),"Mittel","Niedrig")))</f>
        <v>Niedrig</v>
      </c>
      <c r="Z4386" s="4">
        <f t="shared" si="551"/>
        <v>12.2</v>
      </c>
      <c r="AA4386" s="4" t="str">
        <f>IF(J4386&gt;365,"Bereits abgewandert (Segment D)",IF(Z4386&gt;=Hilfswerte!$B$38,"Rot - akut gefaehrdet",IF(Z4386&gt;=Hilfswerte!$B$39,"Gelb - beobachten","Gruen - stabil")))</f>
        <v>Gruen - stabil</v>
      </c>
    </row>
    <row r="4387" spans="1:27" ht="15" customHeight="1" x14ac:dyDescent="0.25">
      <c r="A4387" s="4" t="s">
        <v>4734</v>
      </c>
      <c r="B4387" s="4" t="s">
        <v>698</v>
      </c>
      <c r="C4387" s="4" t="s">
        <v>65</v>
      </c>
      <c r="D4387" s="4" t="s">
        <v>56</v>
      </c>
      <c r="E4387" s="4">
        <v>146</v>
      </c>
      <c r="F4387" s="4">
        <v>36.6</v>
      </c>
      <c r="G4387" s="4">
        <v>2.2999999999999998</v>
      </c>
      <c r="H4387" s="4">
        <v>21868</v>
      </c>
      <c r="I4387" s="4">
        <v>3</v>
      </c>
      <c r="J4387" s="4">
        <v>54</v>
      </c>
      <c r="K4387" s="4">
        <v>1</v>
      </c>
      <c r="L4387" s="4">
        <v>7</v>
      </c>
      <c r="M4387" s="4">
        <v>3</v>
      </c>
      <c r="N4387" s="4">
        <v>-2.4</v>
      </c>
      <c r="O4387" s="4">
        <f t="shared" si="544"/>
        <v>4</v>
      </c>
      <c r="P4387" s="4">
        <f t="shared" si="545"/>
        <v>3</v>
      </c>
      <c r="Q4387" s="4">
        <f t="shared" si="546"/>
        <v>5</v>
      </c>
      <c r="R4387" s="4">
        <f t="shared" si="547"/>
        <v>12</v>
      </c>
      <c r="S4387" s="4">
        <f t="shared" si="548"/>
        <v>110.7</v>
      </c>
      <c r="T4387" s="4" t="str">
        <f t="shared" si="549"/>
        <v>B - Kernkunde</v>
      </c>
      <c r="U4387" s="4">
        <f>ROUND(((E4387-Hilfswerte!$B$20)/Hilfswerte!$B$21)+((F4387-Hilfswerte!$B$22)/Hilfswerte!$B$23)+((G4387-Hilfswerte!$B$24)/Hilfswerte!$B$25)+0.1*INDEX(Hilfswerte!$B$4:$B$15,MATCH(C4387,Hilfswerte!$A$4:$A$15,0)),2)</f>
        <v>-1.04</v>
      </c>
      <c r="V4387" s="4">
        <f>ROUND(SQRT((((E4387-Hilfswerte!$B$20)/Hilfswerte!$B$21)-Hilfswerte!$B$28)^2+(((F4387-Hilfswerte!$B$22)/Hilfswerte!$B$23)-Hilfswerte!$B$29)^2+(((G4387-Hilfswerte!$B$24)/Hilfswerte!$B$25)-Hilfswerte!$B$30)^2),3)</f>
        <v>1.4179999999999999</v>
      </c>
      <c r="W4387" s="4">
        <f>ROUND(E4387*Hilfswerte!$B$31,0)</f>
        <v>30010</v>
      </c>
      <c r="X4387" s="4">
        <f t="shared" si="550"/>
        <v>8142</v>
      </c>
      <c r="Y4387" s="4" t="str">
        <f>IF(T4387="A - Top-Kunde","bereits Top-Kunde",IF(AND(V4387&lt;=Hilfswerte!$B$34,H4387&lt;0.5*W4387),"Hoch",IF(AND(V4387&lt;=Hilfswerte!$B$35,H4387&lt;0.7*W4387),"Mittel","Niedrig")))</f>
        <v>Niedrig</v>
      </c>
      <c r="Z4387" s="4">
        <f t="shared" si="551"/>
        <v>8.1</v>
      </c>
      <c r="AA4387" s="4" t="str">
        <f>IF(J4387&gt;365,"Bereits abgewandert (Segment D)",IF(Z4387&gt;=Hilfswerte!$B$38,"Rot - akut gefaehrdet",IF(Z4387&gt;=Hilfswerte!$B$39,"Gelb - beobachten","Gruen - stabil")))</f>
        <v>Gruen - stabil</v>
      </c>
    </row>
    <row r="4388" spans="1:27" ht="15" customHeight="1" x14ac:dyDescent="0.25">
      <c r="A4388" s="4" t="s">
        <v>4735</v>
      </c>
      <c r="B4388" s="4" t="s">
        <v>890</v>
      </c>
      <c r="C4388" s="4" t="s">
        <v>47</v>
      </c>
      <c r="D4388" s="4" t="s">
        <v>30</v>
      </c>
      <c r="E4388" s="4">
        <v>244</v>
      </c>
      <c r="F4388" s="4">
        <v>96.8</v>
      </c>
      <c r="G4388" s="4">
        <v>7.1</v>
      </c>
      <c r="H4388" s="4">
        <v>33092</v>
      </c>
      <c r="I4388" s="4">
        <v>4</v>
      </c>
      <c r="J4388" s="4">
        <v>26</v>
      </c>
      <c r="K4388" s="4">
        <v>1</v>
      </c>
      <c r="L4388" s="4">
        <v>20</v>
      </c>
      <c r="M4388" s="4">
        <v>6</v>
      </c>
      <c r="N4388" s="4">
        <v>-4.2</v>
      </c>
      <c r="O4388" s="4">
        <f t="shared" si="544"/>
        <v>5</v>
      </c>
      <c r="P4388" s="4">
        <f t="shared" si="545"/>
        <v>4</v>
      </c>
      <c r="Q4388" s="4">
        <f t="shared" si="546"/>
        <v>5</v>
      </c>
      <c r="R4388" s="4">
        <f t="shared" si="547"/>
        <v>14</v>
      </c>
      <c r="S4388" s="4">
        <f t="shared" si="548"/>
        <v>125.9</v>
      </c>
      <c r="T4388" s="4" t="str">
        <f t="shared" si="549"/>
        <v>A - Top-Kunde</v>
      </c>
      <c r="U4388" s="4">
        <f>ROUND(((E4388-Hilfswerte!$B$20)/Hilfswerte!$B$21)+((F4388-Hilfswerte!$B$22)/Hilfswerte!$B$23)+((G4388-Hilfswerte!$B$24)/Hilfswerte!$B$25)+0.1*INDEX(Hilfswerte!$B$4:$B$15,MATCH(C4388,Hilfswerte!$A$4:$A$15,0)),2)</f>
        <v>1.36</v>
      </c>
      <c r="V4388" s="4">
        <f>ROUND(SQRT((((E4388-Hilfswerte!$B$20)/Hilfswerte!$B$21)-Hilfswerte!$B$28)^2+(((F4388-Hilfswerte!$B$22)/Hilfswerte!$B$23)-Hilfswerte!$B$29)^2+(((G4388-Hilfswerte!$B$24)/Hilfswerte!$B$25)-Hilfswerte!$B$30)^2),3)</f>
        <v>1.2929999999999999</v>
      </c>
      <c r="W4388" s="4">
        <f>ROUND(E4388*Hilfswerte!$B$31,0)</f>
        <v>50153</v>
      </c>
      <c r="X4388" s="4">
        <f t="shared" si="550"/>
        <v>17061</v>
      </c>
      <c r="Y4388" s="4" t="str">
        <f>IF(T4388="A - Top-Kunde","bereits Top-Kunde",IF(AND(V4388&lt;=Hilfswerte!$B$34,H4388&lt;0.5*W4388),"Hoch",IF(AND(V4388&lt;=Hilfswerte!$B$35,H4388&lt;0.7*W4388),"Mittel","Niedrig")))</f>
        <v>bereits Top-Kunde</v>
      </c>
      <c r="Z4388" s="4">
        <f t="shared" si="551"/>
        <v>10</v>
      </c>
      <c r="AA4388" s="4" t="str">
        <f>IF(J4388&gt;365,"Bereits abgewandert (Segment D)",IF(Z4388&gt;=Hilfswerte!$B$38,"Rot - akut gefaehrdet",IF(Z4388&gt;=Hilfswerte!$B$39,"Gelb - beobachten","Gruen - stabil")))</f>
        <v>Gruen - stabil</v>
      </c>
    </row>
    <row r="4389" spans="1:27" ht="15" customHeight="1" x14ac:dyDescent="0.25">
      <c r="A4389" s="4" t="s">
        <v>4736</v>
      </c>
      <c r="B4389" s="4" t="s">
        <v>154</v>
      </c>
      <c r="C4389" s="4" t="s">
        <v>47</v>
      </c>
      <c r="D4389" s="4" t="s">
        <v>56</v>
      </c>
      <c r="E4389" s="4">
        <v>58</v>
      </c>
      <c r="F4389" s="4">
        <v>20</v>
      </c>
      <c r="G4389" s="4">
        <v>12.8</v>
      </c>
      <c r="H4389" s="4">
        <v>16050</v>
      </c>
      <c r="I4389" s="4">
        <v>4</v>
      </c>
      <c r="J4389" s="4">
        <v>67</v>
      </c>
      <c r="K4389" s="4">
        <v>1</v>
      </c>
      <c r="L4389" s="4">
        <v>17</v>
      </c>
      <c r="M4389" s="4">
        <v>4</v>
      </c>
      <c r="N4389" s="4">
        <v>24.2</v>
      </c>
      <c r="O4389" s="4">
        <f t="shared" si="544"/>
        <v>4</v>
      </c>
      <c r="P4389" s="4">
        <f t="shared" si="545"/>
        <v>4</v>
      </c>
      <c r="Q4389" s="4">
        <f t="shared" si="546"/>
        <v>5</v>
      </c>
      <c r="R4389" s="4">
        <f t="shared" si="547"/>
        <v>13</v>
      </c>
      <c r="S4389" s="4">
        <f t="shared" si="548"/>
        <v>131</v>
      </c>
      <c r="T4389" s="4" t="str">
        <f t="shared" si="549"/>
        <v>A - Top-Kunde</v>
      </c>
      <c r="U4389" s="4">
        <f>ROUND(((E4389-Hilfswerte!$B$20)/Hilfswerte!$B$21)+((F4389-Hilfswerte!$B$22)/Hilfswerte!$B$23)+((G4389-Hilfswerte!$B$24)/Hilfswerte!$B$25)+0.1*INDEX(Hilfswerte!$B$4:$B$15,MATCH(C4389,Hilfswerte!$A$4:$A$15,0)),2)</f>
        <v>0.09</v>
      </c>
      <c r="V4389" s="4">
        <f>ROUND(SQRT((((E4389-Hilfswerte!$B$20)/Hilfswerte!$B$21)-Hilfswerte!$B$28)^2+(((F4389-Hilfswerte!$B$22)/Hilfswerte!$B$23)-Hilfswerte!$B$29)^2+(((G4389-Hilfswerte!$B$24)/Hilfswerte!$B$25)-Hilfswerte!$B$30)^2),3)</f>
        <v>0.61899999999999999</v>
      </c>
      <c r="W4389" s="4">
        <f>ROUND(E4389*Hilfswerte!$B$31,0)</f>
        <v>11922</v>
      </c>
      <c r="X4389" s="4">
        <f t="shared" si="550"/>
        <v>0</v>
      </c>
      <c r="Y4389" s="4" t="str">
        <f>IF(T4389="A - Top-Kunde","bereits Top-Kunde",IF(AND(V4389&lt;=Hilfswerte!$B$34,H4389&lt;0.5*W4389),"Hoch",IF(AND(V4389&lt;=Hilfswerte!$B$35,H4389&lt;0.7*W4389),"Mittel","Niedrig")))</f>
        <v>bereits Top-Kunde</v>
      </c>
      <c r="Z4389" s="4">
        <f t="shared" si="551"/>
        <v>9.8000000000000007</v>
      </c>
      <c r="AA4389" s="4" t="str">
        <f>IF(J4389&gt;365,"Bereits abgewandert (Segment D)",IF(Z4389&gt;=Hilfswerte!$B$38,"Rot - akut gefaehrdet",IF(Z4389&gt;=Hilfswerte!$B$39,"Gelb - beobachten","Gruen - stabil")))</f>
        <v>Gruen - stabil</v>
      </c>
    </row>
    <row r="4390" spans="1:27" ht="15" customHeight="1" x14ac:dyDescent="0.25">
      <c r="A4390" s="4" t="s">
        <v>4737</v>
      </c>
      <c r="B4390" s="4" t="s">
        <v>474</v>
      </c>
      <c r="C4390" s="4" t="s">
        <v>51</v>
      </c>
      <c r="D4390" s="4" t="s">
        <v>77</v>
      </c>
      <c r="E4390" s="4">
        <v>760</v>
      </c>
      <c r="F4390" s="4">
        <v>121.9</v>
      </c>
      <c r="G4390" s="4">
        <v>3.2</v>
      </c>
      <c r="H4390" s="4">
        <v>151169</v>
      </c>
      <c r="I4390" s="4">
        <v>5</v>
      </c>
      <c r="J4390" s="4">
        <v>6</v>
      </c>
      <c r="K4390" s="4">
        <v>0</v>
      </c>
      <c r="L4390" s="4">
        <v>17</v>
      </c>
      <c r="M4390" s="4">
        <v>5</v>
      </c>
      <c r="N4390" s="4">
        <v>-5.0999999999999996</v>
      </c>
      <c r="O4390" s="4">
        <f t="shared" si="544"/>
        <v>5</v>
      </c>
      <c r="P4390" s="4">
        <f t="shared" si="545"/>
        <v>5</v>
      </c>
      <c r="Q4390" s="4">
        <f t="shared" si="546"/>
        <v>5</v>
      </c>
      <c r="R4390" s="4">
        <f t="shared" si="547"/>
        <v>15</v>
      </c>
      <c r="S4390" s="4">
        <f t="shared" si="548"/>
        <v>142.4</v>
      </c>
      <c r="T4390" s="4" t="str">
        <f t="shared" si="549"/>
        <v>A - Top-Kunde</v>
      </c>
      <c r="U4390" s="4">
        <f>ROUND(((E4390-Hilfswerte!$B$20)/Hilfswerte!$B$21)+((F4390-Hilfswerte!$B$22)/Hilfswerte!$B$23)+((G4390-Hilfswerte!$B$24)/Hilfswerte!$B$25)+0.1*INDEX(Hilfswerte!$B$4:$B$15,MATCH(C4390,Hilfswerte!$A$4:$A$15,0)),2)</f>
        <v>3.67</v>
      </c>
      <c r="V4390" s="4">
        <f>ROUND(SQRT((((E4390-Hilfswerte!$B$20)/Hilfswerte!$B$21)-Hilfswerte!$B$28)^2+(((F4390-Hilfswerte!$B$22)/Hilfswerte!$B$23)-Hilfswerte!$B$29)^2+(((G4390-Hilfswerte!$B$24)/Hilfswerte!$B$25)-Hilfswerte!$B$30)^2),3)</f>
        <v>3.2170000000000001</v>
      </c>
      <c r="W4390" s="4">
        <f>ROUND(E4390*Hilfswerte!$B$31,0)</f>
        <v>156215</v>
      </c>
      <c r="X4390" s="4">
        <f t="shared" si="550"/>
        <v>5046</v>
      </c>
      <c r="Y4390" s="4" t="str">
        <f>IF(T4390="A - Top-Kunde","bereits Top-Kunde",IF(AND(V4390&lt;=Hilfswerte!$B$34,H4390&lt;0.5*W4390),"Hoch",IF(AND(V4390&lt;=Hilfswerte!$B$35,H4390&lt;0.7*W4390),"Mittel","Niedrig")))</f>
        <v>bereits Top-Kunde</v>
      </c>
      <c r="Z4390" s="4">
        <f t="shared" si="551"/>
        <v>5.7</v>
      </c>
      <c r="AA4390" s="4" t="str">
        <f>IF(J4390&gt;365,"Bereits abgewandert (Segment D)",IF(Z4390&gt;=Hilfswerte!$B$38,"Rot - akut gefaehrdet",IF(Z4390&gt;=Hilfswerte!$B$39,"Gelb - beobachten","Gruen - stabil")))</f>
        <v>Gruen - stabil</v>
      </c>
    </row>
    <row r="4391" spans="1:27" ht="15" customHeight="1" x14ac:dyDescent="0.25">
      <c r="A4391" s="4" t="s">
        <v>4738</v>
      </c>
      <c r="B4391" s="4" t="s">
        <v>713</v>
      </c>
      <c r="C4391" s="4" t="s">
        <v>74</v>
      </c>
      <c r="D4391" s="4" t="s">
        <v>30</v>
      </c>
      <c r="E4391" s="4">
        <v>52</v>
      </c>
      <c r="F4391" s="4">
        <v>15.6</v>
      </c>
      <c r="G4391" s="4">
        <v>16.3</v>
      </c>
      <c r="H4391" s="4">
        <v>1361</v>
      </c>
      <c r="I4391" s="4">
        <v>1</v>
      </c>
      <c r="J4391" s="4">
        <v>53</v>
      </c>
      <c r="K4391" s="4">
        <v>0</v>
      </c>
      <c r="L4391" s="4">
        <v>20</v>
      </c>
      <c r="M4391" s="4">
        <v>2</v>
      </c>
      <c r="N4391" s="4">
        <v>10.8</v>
      </c>
      <c r="O4391" s="4">
        <f t="shared" si="544"/>
        <v>4</v>
      </c>
      <c r="P4391" s="4">
        <f t="shared" si="545"/>
        <v>1</v>
      </c>
      <c r="Q4391" s="4">
        <f t="shared" si="546"/>
        <v>3</v>
      </c>
      <c r="R4391" s="4">
        <f t="shared" si="547"/>
        <v>8</v>
      </c>
      <c r="S4391" s="4">
        <f t="shared" si="548"/>
        <v>79.400000000000006</v>
      </c>
      <c r="T4391" s="4" t="str">
        <f t="shared" si="549"/>
        <v>C - Entwicklungspotenzial</v>
      </c>
      <c r="U4391" s="4">
        <f>ROUND(((E4391-Hilfswerte!$B$20)/Hilfswerte!$B$21)+((F4391-Hilfswerte!$B$22)/Hilfswerte!$B$23)+((G4391-Hilfswerte!$B$24)/Hilfswerte!$B$25)+0.1*INDEX(Hilfswerte!$B$4:$B$15,MATCH(C4391,Hilfswerte!$A$4:$A$15,0)),2)</f>
        <v>0.43</v>
      </c>
      <c r="V4391" s="4">
        <f>ROUND(SQRT((((E4391-Hilfswerte!$B$20)/Hilfswerte!$B$21)-Hilfswerte!$B$28)^2+(((F4391-Hilfswerte!$B$22)/Hilfswerte!$B$23)-Hilfswerte!$B$29)^2+(((G4391-Hilfswerte!$B$24)/Hilfswerte!$B$25)-Hilfswerte!$B$30)^2),3)</f>
        <v>1.0269999999999999</v>
      </c>
      <c r="W4391" s="4">
        <f>ROUND(E4391*Hilfswerte!$B$31,0)</f>
        <v>10688</v>
      </c>
      <c r="X4391" s="4">
        <f t="shared" si="550"/>
        <v>9327</v>
      </c>
      <c r="Y4391" s="4" t="str">
        <f>IF(T4391="A - Top-Kunde","bereits Top-Kunde",IF(AND(V4391&lt;=Hilfswerte!$B$34,H4391&lt;0.5*W4391),"Hoch",IF(AND(V4391&lt;=Hilfswerte!$B$35,H4391&lt;0.7*W4391),"Mittel","Niedrig")))</f>
        <v>Mittel</v>
      </c>
      <c r="Z4391" s="4">
        <f t="shared" si="551"/>
        <v>6.7</v>
      </c>
      <c r="AA4391" s="4" t="str">
        <f>IF(J4391&gt;365,"Bereits abgewandert (Segment D)",IF(Z4391&gt;=Hilfswerte!$B$38,"Rot - akut gefaehrdet",IF(Z4391&gt;=Hilfswerte!$B$39,"Gelb - beobachten","Gruen - stabil")))</f>
        <v>Gruen - stabil</v>
      </c>
    </row>
    <row r="4392" spans="1:27" ht="15" customHeight="1" x14ac:dyDescent="0.25">
      <c r="A4392" s="4" t="s">
        <v>4739</v>
      </c>
      <c r="B4392" s="4" t="s">
        <v>1176</v>
      </c>
      <c r="C4392" s="4" t="s">
        <v>62</v>
      </c>
      <c r="D4392" s="4" t="s">
        <v>30</v>
      </c>
      <c r="E4392" s="4">
        <v>85</v>
      </c>
      <c r="F4392" s="4">
        <v>17.7</v>
      </c>
      <c r="G4392" s="4">
        <v>20.3</v>
      </c>
      <c r="H4392" s="4">
        <v>56102</v>
      </c>
      <c r="I4392" s="4">
        <v>7</v>
      </c>
      <c r="J4392" s="4">
        <v>28</v>
      </c>
      <c r="K4392" s="4">
        <v>2</v>
      </c>
      <c r="L4392" s="4">
        <v>16</v>
      </c>
      <c r="M4392" s="4">
        <v>1</v>
      </c>
      <c r="N4392" s="4">
        <v>-50.3</v>
      </c>
      <c r="O4392" s="4">
        <f t="shared" si="544"/>
        <v>5</v>
      </c>
      <c r="P4392" s="4">
        <f t="shared" si="545"/>
        <v>5</v>
      </c>
      <c r="Q4392" s="4">
        <f t="shared" si="546"/>
        <v>5</v>
      </c>
      <c r="R4392" s="4">
        <f t="shared" si="547"/>
        <v>15</v>
      </c>
      <c r="S4392" s="4">
        <f t="shared" si="548"/>
        <v>108.1</v>
      </c>
      <c r="T4392" s="4" t="str">
        <f t="shared" si="549"/>
        <v>B - Kernkunde</v>
      </c>
      <c r="U4392" s="4">
        <f>ROUND(((E4392-Hilfswerte!$B$20)/Hilfswerte!$B$21)+((F4392-Hilfswerte!$B$22)/Hilfswerte!$B$23)+((G4392-Hilfswerte!$B$24)/Hilfswerte!$B$25)+0.1*INDEX(Hilfswerte!$B$4:$B$15,MATCH(C4392,Hilfswerte!$A$4:$A$15,0)),2)</f>
        <v>1.69</v>
      </c>
      <c r="V4392" s="4">
        <f>ROUND(SQRT((((E4392-Hilfswerte!$B$20)/Hilfswerte!$B$21)-Hilfswerte!$B$28)^2+(((F4392-Hilfswerte!$B$22)/Hilfswerte!$B$23)-Hilfswerte!$B$29)^2+(((G4392-Hilfswerte!$B$24)/Hilfswerte!$B$25)-Hilfswerte!$B$30)^2),3)</f>
        <v>1.528</v>
      </c>
      <c r="W4392" s="4">
        <f>ROUND(E4392*Hilfswerte!$B$31,0)</f>
        <v>17471</v>
      </c>
      <c r="X4392" s="4">
        <f t="shared" si="550"/>
        <v>0</v>
      </c>
      <c r="Y4392" s="4" t="str">
        <f>IF(T4392="A - Top-Kunde","bereits Top-Kunde",IF(AND(V4392&lt;=Hilfswerte!$B$34,H4392&lt;0.5*W4392),"Hoch",IF(AND(V4392&lt;=Hilfswerte!$B$35,H4392&lt;0.7*W4392),"Mittel","Niedrig")))</f>
        <v>Niedrig</v>
      </c>
      <c r="Z4392" s="4">
        <f t="shared" si="551"/>
        <v>30.7</v>
      </c>
      <c r="AA4392" s="4" t="str">
        <f>IF(J4392&gt;365,"Bereits abgewandert (Segment D)",IF(Z4392&gt;=Hilfswerte!$B$38,"Rot - akut gefaehrdet",IF(Z4392&gt;=Hilfswerte!$B$39,"Gelb - beobachten","Gruen - stabil")))</f>
        <v>Rot - akut gefaehrdet</v>
      </c>
    </row>
    <row r="4393" spans="1:27" ht="15" customHeight="1" x14ac:dyDescent="0.25">
      <c r="A4393" s="4" t="s">
        <v>4740</v>
      </c>
      <c r="B4393" s="4" t="s">
        <v>207</v>
      </c>
      <c r="C4393" s="4" t="s">
        <v>51</v>
      </c>
      <c r="D4393" s="4" t="s">
        <v>93</v>
      </c>
      <c r="E4393" s="4">
        <v>25</v>
      </c>
      <c r="F4393" s="4">
        <v>7.1</v>
      </c>
      <c r="G4393" s="4">
        <v>22.9</v>
      </c>
      <c r="H4393" s="4">
        <v>4674</v>
      </c>
      <c r="I4393" s="4">
        <v>3</v>
      </c>
      <c r="J4393" s="4">
        <v>27</v>
      </c>
      <c r="K4393" s="4">
        <v>1</v>
      </c>
      <c r="L4393" s="4">
        <v>23</v>
      </c>
      <c r="M4393" s="4">
        <v>1</v>
      </c>
      <c r="N4393" s="4">
        <v>-21</v>
      </c>
      <c r="O4393" s="4">
        <f t="shared" si="544"/>
        <v>5</v>
      </c>
      <c r="P4393" s="4">
        <f t="shared" si="545"/>
        <v>3</v>
      </c>
      <c r="Q4393" s="4">
        <f t="shared" si="546"/>
        <v>4</v>
      </c>
      <c r="R4393" s="4">
        <f t="shared" si="547"/>
        <v>12</v>
      </c>
      <c r="S4393" s="4">
        <f t="shared" si="548"/>
        <v>96.6</v>
      </c>
      <c r="T4393" s="4" t="str">
        <f t="shared" si="549"/>
        <v>C - Entwicklungspotenzial</v>
      </c>
      <c r="U4393" s="4">
        <f>ROUND(((E4393-Hilfswerte!$B$20)/Hilfswerte!$B$21)+((F4393-Hilfswerte!$B$22)/Hilfswerte!$B$23)+((G4393-Hilfswerte!$B$24)/Hilfswerte!$B$25)+0.1*INDEX(Hilfswerte!$B$4:$B$15,MATCH(C4393,Hilfswerte!$A$4:$A$15,0)),2)</f>
        <v>1.58</v>
      </c>
      <c r="V4393" s="4">
        <f>ROUND(SQRT((((E4393-Hilfswerte!$B$20)/Hilfswerte!$B$21)-Hilfswerte!$B$28)^2+(((F4393-Hilfswerte!$B$22)/Hilfswerte!$B$23)-Hilfswerte!$B$29)^2+(((G4393-Hilfswerte!$B$24)/Hilfswerte!$B$25)-Hilfswerte!$B$30)^2),3)</f>
        <v>2.0289999999999999</v>
      </c>
      <c r="W4393" s="4">
        <f>ROUND(E4393*Hilfswerte!$B$31,0)</f>
        <v>5139</v>
      </c>
      <c r="X4393" s="4">
        <f t="shared" si="550"/>
        <v>465</v>
      </c>
      <c r="Y4393" s="4" t="str">
        <f>IF(T4393="A - Top-Kunde","bereits Top-Kunde",IF(AND(V4393&lt;=Hilfswerte!$B$34,H4393&lt;0.5*W4393),"Hoch",IF(AND(V4393&lt;=Hilfswerte!$B$35,H4393&lt;0.7*W4393),"Mittel","Niedrig")))</f>
        <v>Niedrig</v>
      </c>
      <c r="Z4393" s="4">
        <f t="shared" si="551"/>
        <v>17.399999999999999</v>
      </c>
      <c r="AA4393" s="4" t="str">
        <f>IF(J4393&gt;365,"Bereits abgewandert (Segment D)",IF(Z4393&gt;=Hilfswerte!$B$38,"Rot - akut gefaehrdet",IF(Z4393&gt;=Hilfswerte!$B$39,"Gelb - beobachten","Gruen - stabil")))</f>
        <v>Gelb - beobachten</v>
      </c>
    </row>
    <row r="4394" spans="1:27" ht="15" customHeight="1" x14ac:dyDescent="0.25">
      <c r="A4394" s="4" t="s">
        <v>4741</v>
      </c>
      <c r="B4394" s="4" t="s">
        <v>229</v>
      </c>
      <c r="C4394" s="4" t="s">
        <v>59</v>
      </c>
      <c r="D4394" s="4" t="s">
        <v>30</v>
      </c>
      <c r="E4394" s="4">
        <v>29</v>
      </c>
      <c r="F4394" s="4">
        <v>6.4</v>
      </c>
      <c r="G4394" s="4">
        <v>13</v>
      </c>
      <c r="H4394" s="4">
        <v>11256</v>
      </c>
      <c r="I4394" s="4">
        <v>5</v>
      </c>
      <c r="J4394" s="4">
        <v>25</v>
      </c>
      <c r="K4394" s="4">
        <v>0</v>
      </c>
      <c r="L4394" s="4">
        <v>13</v>
      </c>
      <c r="M4394" s="4">
        <v>5</v>
      </c>
      <c r="N4394" s="4">
        <v>-9.6999999999999993</v>
      </c>
      <c r="O4394" s="4">
        <f t="shared" si="544"/>
        <v>5</v>
      </c>
      <c r="P4394" s="4">
        <f t="shared" si="545"/>
        <v>5</v>
      </c>
      <c r="Q4394" s="4">
        <f t="shared" si="546"/>
        <v>5</v>
      </c>
      <c r="R4394" s="4">
        <f t="shared" si="547"/>
        <v>15</v>
      </c>
      <c r="S4394" s="4">
        <f t="shared" si="548"/>
        <v>141.30000000000001</v>
      </c>
      <c r="T4394" s="4" t="str">
        <f t="shared" si="549"/>
        <v>A - Top-Kunde</v>
      </c>
      <c r="U4394" s="4">
        <f>ROUND(((E4394-Hilfswerte!$B$20)/Hilfswerte!$B$21)+((F4394-Hilfswerte!$B$22)/Hilfswerte!$B$23)+((G4394-Hilfswerte!$B$24)/Hilfswerte!$B$25)+0.1*INDEX(Hilfswerte!$B$4:$B$15,MATCH(C4394,Hilfswerte!$A$4:$A$15,0)),2)</f>
        <v>-0.41</v>
      </c>
      <c r="V4394" s="4">
        <f>ROUND(SQRT((((E4394-Hilfswerte!$B$20)/Hilfswerte!$B$21)-Hilfswerte!$B$28)^2+(((F4394-Hilfswerte!$B$22)/Hilfswerte!$B$23)-Hilfswerte!$B$29)^2+(((G4394-Hilfswerte!$B$24)/Hilfswerte!$B$25)-Hilfswerte!$B$30)^2),3)</f>
        <v>0.86499999999999999</v>
      </c>
      <c r="W4394" s="4">
        <f>ROUND(E4394*Hilfswerte!$B$31,0)</f>
        <v>5961</v>
      </c>
      <c r="X4394" s="4">
        <f t="shared" si="550"/>
        <v>0</v>
      </c>
      <c r="Y4394" s="4" t="str">
        <f>IF(T4394="A - Top-Kunde","bereits Top-Kunde",IF(AND(V4394&lt;=Hilfswerte!$B$34,H4394&lt;0.5*W4394),"Hoch",IF(AND(V4394&lt;=Hilfswerte!$B$35,H4394&lt;0.7*W4394),"Mittel","Niedrig")))</f>
        <v>bereits Top-Kunde</v>
      </c>
      <c r="Z4394" s="4">
        <f t="shared" si="551"/>
        <v>7.7</v>
      </c>
      <c r="AA4394" s="4" t="str">
        <f>IF(J4394&gt;365,"Bereits abgewandert (Segment D)",IF(Z4394&gt;=Hilfswerte!$B$38,"Rot - akut gefaehrdet",IF(Z4394&gt;=Hilfswerte!$B$39,"Gelb - beobachten","Gruen - stabil")))</f>
        <v>Gruen - stabil</v>
      </c>
    </row>
    <row r="4395" spans="1:27" ht="15" customHeight="1" x14ac:dyDescent="0.25">
      <c r="A4395" s="4" t="s">
        <v>4742</v>
      </c>
      <c r="B4395" s="4" t="s">
        <v>67</v>
      </c>
      <c r="C4395" s="4" t="s">
        <v>59</v>
      </c>
      <c r="D4395" s="4" t="s">
        <v>52</v>
      </c>
      <c r="E4395" s="4">
        <v>29</v>
      </c>
      <c r="F4395" s="4">
        <v>4.4000000000000004</v>
      </c>
      <c r="G4395" s="4">
        <v>7.5</v>
      </c>
      <c r="H4395" s="4">
        <v>494</v>
      </c>
      <c r="I4395" s="4">
        <v>1</v>
      </c>
      <c r="J4395" s="4">
        <v>228</v>
      </c>
      <c r="K4395" s="4">
        <v>0</v>
      </c>
      <c r="L4395" s="4">
        <v>1</v>
      </c>
      <c r="M4395" s="4">
        <v>2</v>
      </c>
      <c r="N4395" s="4">
        <v>-23.2</v>
      </c>
      <c r="O4395" s="4">
        <f t="shared" si="544"/>
        <v>2</v>
      </c>
      <c r="P4395" s="4">
        <f t="shared" si="545"/>
        <v>1</v>
      </c>
      <c r="Q4395" s="4">
        <f t="shared" si="546"/>
        <v>2</v>
      </c>
      <c r="R4395" s="4">
        <f t="shared" si="547"/>
        <v>5</v>
      </c>
      <c r="S4395" s="4">
        <f t="shared" si="548"/>
        <v>38.1</v>
      </c>
      <c r="T4395" s="4" t="str">
        <f t="shared" si="549"/>
        <v>C - Entwicklungspotenzial</v>
      </c>
      <c r="U4395" s="4">
        <f>ROUND(((E4395-Hilfswerte!$B$20)/Hilfswerte!$B$21)+((F4395-Hilfswerte!$B$22)/Hilfswerte!$B$23)+((G4395-Hilfswerte!$B$24)/Hilfswerte!$B$25)+0.1*INDEX(Hilfswerte!$B$4:$B$15,MATCH(C4395,Hilfswerte!$A$4:$A$15,0)),2)</f>
        <v>-1.32</v>
      </c>
      <c r="V4395" s="4">
        <f>ROUND(SQRT((((E4395-Hilfswerte!$B$20)/Hilfswerte!$B$21)-Hilfswerte!$B$28)^2+(((F4395-Hilfswerte!$B$22)/Hilfswerte!$B$23)-Hilfswerte!$B$29)^2+(((G4395-Hilfswerte!$B$24)/Hilfswerte!$B$25)-Hilfswerte!$B$30)^2),3)</f>
        <v>1.028</v>
      </c>
      <c r="W4395" s="4">
        <f>ROUND(E4395*Hilfswerte!$B$31,0)</f>
        <v>5961</v>
      </c>
      <c r="X4395" s="4">
        <f t="shared" si="550"/>
        <v>5467</v>
      </c>
      <c r="Y4395" s="4" t="str">
        <f>IF(T4395="A - Top-Kunde","bereits Top-Kunde",IF(AND(V4395&lt;=Hilfswerte!$B$34,H4395&lt;0.5*W4395),"Hoch",IF(AND(V4395&lt;=Hilfswerte!$B$35,H4395&lt;0.7*W4395),"Mittel","Niedrig")))</f>
        <v>Mittel</v>
      </c>
      <c r="Z4395" s="4">
        <f t="shared" si="551"/>
        <v>20.9</v>
      </c>
      <c r="AA4395" s="4" t="str">
        <f>IF(J4395&gt;365,"Bereits abgewandert (Segment D)",IF(Z4395&gt;=Hilfswerte!$B$38,"Rot - akut gefaehrdet",IF(Z4395&gt;=Hilfswerte!$B$39,"Gelb - beobachten","Gruen - stabil")))</f>
        <v>Rot - akut gefaehrdet</v>
      </c>
    </row>
    <row r="4396" spans="1:27" ht="15" customHeight="1" x14ac:dyDescent="0.25">
      <c r="A4396" s="4" t="s">
        <v>4743</v>
      </c>
      <c r="B4396" s="4" t="s">
        <v>1060</v>
      </c>
      <c r="C4396" s="4" t="s">
        <v>65</v>
      </c>
      <c r="D4396" s="4" t="s">
        <v>30</v>
      </c>
      <c r="E4396" s="4">
        <v>5</v>
      </c>
      <c r="F4396" s="4">
        <v>1.7</v>
      </c>
      <c r="G4396" s="4">
        <v>17.7</v>
      </c>
      <c r="H4396" s="4">
        <v>195</v>
      </c>
      <c r="I4396" s="4">
        <v>4</v>
      </c>
      <c r="J4396" s="4">
        <v>157</v>
      </c>
      <c r="K4396" s="4">
        <v>0</v>
      </c>
      <c r="L4396" s="4">
        <v>6</v>
      </c>
      <c r="M4396" s="4">
        <v>2</v>
      </c>
      <c r="N4396" s="4">
        <v>1.2</v>
      </c>
      <c r="O4396" s="4">
        <f t="shared" si="544"/>
        <v>3</v>
      </c>
      <c r="P4396" s="4">
        <f t="shared" si="545"/>
        <v>4</v>
      </c>
      <c r="Q4396" s="4">
        <f t="shared" si="546"/>
        <v>2</v>
      </c>
      <c r="R4396" s="4">
        <f t="shared" si="547"/>
        <v>9</v>
      </c>
      <c r="S4396" s="4">
        <f t="shared" si="548"/>
        <v>88.8</v>
      </c>
      <c r="T4396" s="4" t="str">
        <f t="shared" si="549"/>
        <v>C - Entwicklungspotenzial</v>
      </c>
      <c r="U4396" s="4">
        <f>ROUND(((E4396-Hilfswerte!$B$20)/Hilfswerte!$B$21)+((F4396-Hilfswerte!$B$22)/Hilfswerte!$B$23)+((G4396-Hilfswerte!$B$24)/Hilfswerte!$B$25)+0.1*INDEX(Hilfswerte!$B$4:$B$15,MATCH(C4396,Hilfswerte!$A$4:$A$15,0)),2)</f>
        <v>0.17</v>
      </c>
      <c r="V4396" s="4">
        <f>ROUND(SQRT((((E4396-Hilfswerte!$B$20)/Hilfswerte!$B$21)-Hilfswerte!$B$28)^2+(((F4396-Hilfswerte!$B$22)/Hilfswerte!$B$23)-Hilfswerte!$B$29)^2+(((G4396-Hilfswerte!$B$24)/Hilfswerte!$B$25)-Hilfswerte!$B$30)^2),3)</f>
        <v>1.401</v>
      </c>
      <c r="W4396" s="4">
        <f>ROUND(E4396*Hilfswerte!$B$31,0)</f>
        <v>1028</v>
      </c>
      <c r="X4396" s="4">
        <f t="shared" si="550"/>
        <v>833</v>
      </c>
      <c r="Y4396" s="4" t="str">
        <f>IF(T4396="A - Top-Kunde","bereits Top-Kunde",IF(AND(V4396&lt;=Hilfswerte!$B$34,H4396&lt;0.5*W4396),"Hoch",IF(AND(V4396&lt;=Hilfswerte!$B$35,H4396&lt;0.7*W4396),"Mittel","Niedrig")))</f>
        <v>Niedrig</v>
      </c>
      <c r="Z4396" s="4">
        <f t="shared" si="551"/>
        <v>9.1</v>
      </c>
      <c r="AA4396" s="4" t="str">
        <f>IF(J4396&gt;365,"Bereits abgewandert (Segment D)",IF(Z4396&gt;=Hilfswerte!$B$38,"Rot - akut gefaehrdet",IF(Z4396&gt;=Hilfswerte!$B$39,"Gelb - beobachten","Gruen - stabil")))</f>
        <v>Gruen - stabil</v>
      </c>
    </row>
    <row r="4397" spans="1:27" ht="15" customHeight="1" x14ac:dyDescent="0.25">
      <c r="A4397" s="4" t="s">
        <v>4744</v>
      </c>
      <c r="B4397" s="4" t="s">
        <v>198</v>
      </c>
      <c r="C4397" s="4" t="s">
        <v>59</v>
      </c>
      <c r="D4397" s="4" t="s">
        <v>30</v>
      </c>
      <c r="E4397" s="4">
        <v>133</v>
      </c>
      <c r="F4397" s="4">
        <v>18</v>
      </c>
      <c r="G4397" s="4">
        <v>3.3</v>
      </c>
      <c r="H4397" s="4">
        <v>0</v>
      </c>
      <c r="I4397" s="4">
        <v>0</v>
      </c>
      <c r="J4397" s="4">
        <v>524</v>
      </c>
      <c r="K4397" s="4">
        <v>0</v>
      </c>
      <c r="L4397" s="4">
        <v>10</v>
      </c>
      <c r="M4397" s="4">
        <v>0</v>
      </c>
      <c r="N4397" s="4">
        <v>-47</v>
      </c>
      <c r="O4397" s="4">
        <f t="shared" si="544"/>
        <v>1</v>
      </c>
      <c r="P4397" s="4">
        <f t="shared" si="545"/>
        <v>1</v>
      </c>
      <c r="Q4397" s="4">
        <f t="shared" si="546"/>
        <v>1</v>
      </c>
      <c r="R4397" s="4">
        <f t="shared" si="547"/>
        <v>3</v>
      </c>
      <c r="S4397" s="4">
        <f t="shared" si="548"/>
        <v>3.5</v>
      </c>
      <c r="T4397" s="4" t="str">
        <f t="shared" si="549"/>
        <v>D - Abwanderungsrisiko</v>
      </c>
      <c r="U4397" s="4">
        <f>ROUND(((E4397-Hilfswerte!$B$20)/Hilfswerte!$B$21)+((F4397-Hilfswerte!$B$22)/Hilfswerte!$B$23)+((G4397-Hilfswerte!$B$24)/Hilfswerte!$B$25)+0.1*INDEX(Hilfswerte!$B$4:$B$15,MATCH(C4397,Hilfswerte!$A$4:$A$15,0)),2)</f>
        <v>-1.3</v>
      </c>
      <c r="V4397" s="4">
        <f>ROUND(SQRT((((E4397-Hilfswerte!$B$20)/Hilfswerte!$B$21)-Hilfswerte!$B$28)^2+(((F4397-Hilfswerte!$B$22)/Hilfswerte!$B$23)-Hilfswerte!$B$29)^2+(((G4397-Hilfswerte!$B$24)/Hilfswerte!$B$25)-Hilfswerte!$B$30)^2),3)</f>
        <v>1.3140000000000001</v>
      </c>
      <c r="W4397" s="4">
        <f>ROUND(E4397*Hilfswerte!$B$31,0)</f>
        <v>27338</v>
      </c>
      <c r="X4397" s="4">
        <f t="shared" si="550"/>
        <v>27338</v>
      </c>
      <c r="Y4397" s="4" t="str">
        <f>IF(T4397="A - Top-Kunde","bereits Top-Kunde",IF(AND(V4397&lt;=Hilfswerte!$B$34,H4397&lt;0.5*W4397),"Hoch",IF(AND(V4397&lt;=Hilfswerte!$B$35,H4397&lt;0.7*W4397),"Mittel","Niedrig")))</f>
        <v>Niedrig</v>
      </c>
      <c r="Z4397" s="4">
        <f t="shared" si="551"/>
        <v>47</v>
      </c>
      <c r="AA4397" s="4" t="str">
        <f>IF(J4397&gt;365,"Bereits abgewandert (Segment D)",IF(Z4397&gt;=Hilfswerte!$B$38,"Rot - akut gefaehrdet",IF(Z4397&gt;=Hilfswerte!$B$39,"Gelb - beobachten","Gruen - stabil")))</f>
        <v>Bereits abgewandert (Segment D)</v>
      </c>
    </row>
    <row r="4398" spans="1:27" ht="15" customHeight="1" x14ac:dyDescent="0.25">
      <c r="A4398" s="4" t="s">
        <v>4745</v>
      </c>
      <c r="B4398" s="4" t="s">
        <v>58</v>
      </c>
      <c r="C4398" s="4" t="s">
        <v>62</v>
      </c>
      <c r="D4398" s="4" t="s">
        <v>30</v>
      </c>
      <c r="E4398" s="4">
        <v>233</v>
      </c>
      <c r="F4398" s="4">
        <v>26.3</v>
      </c>
      <c r="G4398" s="4">
        <v>12.4</v>
      </c>
      <c r="H4398" s="4">
        <v>62909</v>
      </c>
      <c r="I4398" s="4">
        <v>6</v>
      </c>
      <c r="J4398" s="4">
        <v>25</v>
      </c>
      <c r="K4398" s="4">
        <v>0</v>
      </c>
      <c r="L4398" s="4">
        <v>-1</v>
      </c>
      <c r="M4398" s="4">
        <v>6</v>
      </c>
      <c r="N4398" s="4">
        <v>3.9</v>
      </c>
      <c r="O4398" s="4">
        <f t="shared" si="544"/>
        <v>5</v>
      </c>
      <c r="P4398" s="4">
        <f t="shared" si="545"/>
        <v>5</v>
      </c>
      <c r="Q4398" s="4">
        <f t="shared" si="546"/>
        <v>5</v>
      </c>
      <c r="R4398" s="4">
        <f t="shared" si="547"/>
        <v>15</v>
      </c>
      <c r="S4398" s="4">
        <f t="shared" si="548"/>
        <v>152</v>
      </c>
      <c r="T4398" s="4" t="str">
        <f t="shared" si="549"/>
        <v>A - Top-Kunde</v>
      </c>
      <c r="U4398" s="4">
        <f>ROUND(((E4398-Hilfswerte!$B$20)/Hilfswerte!$B$21)+((F4398-Hilfswerte!$B$22)/Hilfswerte!$B$23)+((G4398-Hilfswerte!$B$24)/Hilfswerte!$B$25)+0.1*INDEX(Hilfswerte!$B$4:$B$15,MATCH(C4398,Hilfswerte!$A$4:$A$15,0)),2)</f>
        <v>1.22</v>
      </c>
      <c r="V4398" s="4">
        <f>ROUND(SQRT((((E4398-Hilfswerte!$B$20)/Hilfswerte!$B$21)-Hilfswerte!$B$28)^2+(((F4398-Hilfswerte!$B$22)/Hilfswerte!$B$23)-Hilfswerte!$B$29)^2+(((G4398-Hilfswerte!$B$24)/Hilfswerte!$B$25)-Hilfswerte!$B$30)^2),3)</f>
        <v>0.39600000000000002</v>
      </c>
      <c r="W4398" s="4">
        <f>ROUND(E4398*Hilfswerte!$B$31,0)</f>
        <v>47892</v>
      </c>
      <c r="X4398" s="4">
        <f t="shared" si="550"/>
        <v>0</v>
      </c>
      <c r="Y4398" s="4" t="str">
        <f>IF(T4398="A - Top-Kunde","bereits Top-Kunde",IF(AND(V4398&lt;=Hilfswerte!$B$34,H4398&lt;0.5*W4398),"Hoch",IF(AND(V4398&lt;=Hilfswerte!$B$35,H4398&lt;0.7*W4398),"Mittel","Niedrig")))</f>
        <v>bereits Top-Kunde</v>
      </c>
      <c r="Z4398" s="4">
        <f t="shared" si="551"/>
        <v>1.3</v>
      </c>
      <c r="AA4398" s="4" t="str">
        <f>IF(J4398&gt;365,"Bereits abgewandert (Segment D)",IF(Z4398&gt;=Hilfswerte!$B$38,"Rot - akut gefaehrdet",IF(Z4398&gt;=Hilfswerte!$B$39,"Gelb - beobachten","Gruen - stabil")))</f>
        <v>Gruen - stabil</v>
      </c>
    </row>
    <row r="4399" spans="1:27" ht="15" customHeight="1" x14ac:dyDescent="0.25">
      <c r="A4399" s="4" t="s">
        <v>4746</v>
      </c>
      <c r="B4399" s="4" t="s">
        <v>627</v>
      </c>
      <c r="C4399" s="4" t="s">
        <v>59</v>
      </c>
      <c r="D4399" s="4" t="s">
        <v>30</v>
      </c>
      <c r="E4399" s="4">
        <v>168</v>
      </c>
      <c r="F4399" s="4">
        <v>23.4</v>
      </c>
      <c r="G4399" s="4">
        <v>9.4</v>
      </c>
      <c r="H4399" s="4">
        <v>12725</v>
      </c>
      <c r="I4399" s="4">
        <v>3</v>
      </c>
      <c r="J4399" s="4">
        <v>81</v>
      </c>
      <c r="K4399" s="4">
        <v>0</v>
      </c>
      <c r="L4399" s="4">
        <v>-3</v>
      </c>
      <c r="M4399" s="4">
        <v>2</v>
      </c>
      <c r="N4399" s="4">
        <v>-5.5</v>
      </c>
      <c r="O4399" s="4">
        <f t="shared" si="544"/>
        <v>4</v>
      </c>
      <c r="P4399" s="4">
        <f t="shared" si="545"/>
        <v>3</v>
      </c>
      <c r="Q4399" s="4">
        <f t="shared" si="546"/>
        <v>5</v>
      </c>
      <c r="R4399" s="4">
        <f t="shared" si="547"/>
        <v>12</v>
      </c>
      <c r="S4399" s="4">
        <f t="shared" si="548"/>
        <v>117.3</v>
      </c>
      <c r="T4399" s="4" t="str">
        <f t="shared" si="549"/>
        <v>B - Kernkunde</v>
      </c>
      <c r="U4399" s="4">
        <f>ROUND(((E4399-Hilfswerte!$B$20)/Hilfswerte!$B$21)+((F4399-Hilfswerte!$B$22)/Hilfswerte!$B$23)+((G4399-Hilfswerte!$B$24)/Hilfswerte!$B$25)+0.1*INDEX(Hilfswerte!$B$4:$B$15,MATCH(C4399,Hilfswerte!$A$4:$A$15,0)),2)</f>
        <v>-0.08</v>
      </c>
      <c r="V4399" s="4">
        <f>ROUND(SQRT((((E4399-Hilfswerte!$B$20)/Hilfswerte!$B$21)-Hilfswerte!$B$28)^2+(((F4399-Hilfswerte!$B$22)/Hilfswerte!$B$23)-Hilfswerte!$B$29)^2+(((G4399-Hilfswerte!$B$24)/Hilfswerte!$B$25)-Hilfswerte!$B$30)^2),3)</f>
        <v>0.38600000000000001</v>
      </c>
      <c r="W4399" s="4">
        <f>ROUND(E4399*Hilfswerte!$B$31,0)</f>
        <v>34532</v>
      </c>
      <c r="X4399" s="4">
        <f t="shared" si="550"/>
        <v>21807</v>
      </c>
      <c r="Y4399" s="4" t="str">
        <f>IF(T4399="A - Top-Kunde","bereits Top-Kunde",IF(AND(V4399&lt;=Hilfswerte!$B$34,H4399&lt;0.5*W4399),"Hoch",IF(AND(V4399&lt;=Hilfswerte!$B$35,H4399&lt;0.7*W4399),"Mittel","Niedrig")))</f>
        <v>Hoch</v>
      </c>
      <c r="Z4399" s="4">
        <f t="shared" si="551"/>
        <v>6.3</v>
      </c>
      <c r="AA4399" s="4" t="str">
        <f>IF(J4399&gt;365,"Bereits abgewandert (Segment D)",IF(Z4399&gt;=Hilfswerte!$B$38,"Rot - akut gefaehrdet",IF(Z4399&gt;=Hilfswerte!$B$39,"Gelb - beobachten","Gruen - stabil")))</f>
        <v>Gruen - stabil</v>
      </c>
    </row>
    <row r="4400" spans="1:27" ht="15" customHeight="1" x14ac:dyDescent="0.25">
      <c r="A4400" s="4" t="s">
        <v>4747</v>
      </c>
      <c r="B4400" s="4" t="s">
        <v>415</v>
      </c>
      <c r="C4400" s="4" t="s">
        <v>55</v>
      </c>
      <c r="D4400" s="4" t="s">
        <v>52</v>
      </c>
      <c r="E4400" s="4">
        <v>62</v>
      </c>
      <c r="F4400" s="4">
        <v>11.2</v>
      </c>
      <c r="G4400" s="4">
        <v>17.899999999999999</v>
      </c>
      <c r="H4400" s="4">
        <v>942</v>
      </c>
      <c r="I4400" s="4">
        <v>1</v>
      </c>
      <c r="J4400" s="4">
        <v>330</v>
      </c>
      <c r="K4400" s="4">
        <v>0</v>
      </c>
      <c r="L4400" s="4">
        <v>29</v>
      </c>
      <c r="M4400" s="4">
        <v>5</v>
      </c>
      <c r="N4400" s="4">
        <v>-6.7</v>
      </c>
      <c r="O4400" s="4">
        <f t="shared" si="544"/>
        <v>2</v>
      </c>
      <c r="P4400" s="4">
        <f t="shared" si="545"/>
        <v>1</v>
      </c>
      <c r="Q4400" s="4">
        <f t="shared" si="546"/>
        <v>2</v>
      </c>
      <c r="R4400" s="4">
        <f t="shared" si="547"/>
        <v>5</v>
      </c>
      <c r="S4400" s="4">
        <f t="shared" si="548"/>
        <v>38</v>
      </c>
      <c r="T4400" s="4" t="str">
        <f t="shared" si="549"/>
        <v>C - Entwicklungspotenzial</v>
      </c>
      <c r="U4400" s="4">
        <f>ROUND(((E4400-Hilfswerte!$B$20)/Hilfswerte!$B$21)+((F4400-Hilfswerte!$B$22)/Hilfswerte!$B$23)+((G4400-Hilfswerte!$B$24)/Hilfswerte!$B$25)+0.1*INDEX(Hilfswerte!$B$4:$B$15,MATCH(C4400,Hilfswerte!$A$4:$A$15,0)),2)</f>
        <v>0.96</v>
      </c>
      <c r="V4400" s="4">
        <f>ROUND(SQRT((((E4400-Hilfswerte!$B$20)/Hilfswerte!$B$21)-Hilfswerte!$B$28)^2+(((F4400-Hilfswerte!$B$22)/Hilfswerte!$B$23)-Hilfswerte!$B$29)^2+(((G4400-Hilfswerte!$B$24)/Hilfswerte!$B$25)-Hilfswerte!$B$30)^2),3)</f>
        <v>1.248</v>
      </c>
      <c r="W4400" s="4">
        <f>ROUND(E4400*Hilfswerte!$B$31,0)</f>
        <v>12744</v>
      </c>
      <c r="X4400" s="4">
        <f t="shared" si="550"/>
        <v>11802</v>
      </c>
      <c r="Y4400" s="4" t="str">
        <f>IF(T4400="A - Top-Kunde","bereits Top-Kunde",IF(AND(V4400&lt;=Hilfswerte!$B$34,H4400&lt;0.5*W4400),"Hoch",IF(AND(V4400&lt;=Hilfswerte!$B$35,H4400&lt;0.7*W4400),"Mittel","Niedrig")))</f>
        <v>Niedrig</v>
      </c>
      <c r="Z4400" s="4">
        <f t="shared" si="551"/>
        <v>25</v>
      </c>
      <c r="AA4400" s="4" t="str">
        <f>IF(J4400&gt;365,"Bereits abgewandert (Segment D)",IF(Z4400&gt;=Hilfswerte!$B$38,"Rot - akut gefaehrdet",IF(Z4400&gt;=Hilfswerte!$B$39,"Gelb - beobachten","Gruen - stabil")))</f>
        <v>Rot - akut gefaehrdet</v>
      </c>
    </row>
    <row r="4401" spans="1:27" ht="15" customHeight="1" x14ac:dyDescent="0.25">
      <c r="A4401" s="4" t="s">
        <v>4748</v>
      </c>
      <c r="B4401" s="4" t="s">
        <v>162</v>
      </c>
      <c r="C4401" s="4" t="s">
        <v>89</v>
      </c>
      <c r="D4401" s="4" t="s">
        <v>30</v>
      </c>
      <c r="E4401" s="4">
        <v>115</v>
      </c>
      <c r="F4401" s="4">
        <v>21.7</v>
      </c>
      <c r="G4401" s="4">
        <v>6.6</v>
      </c>
      <c r="H4401" s="4">
        <v>1484</v>
      </c>
      <c r="I4401" s="4">
        <v>1</v>
      </c>
      <c r="J4401" s="4">
        <v>4</v>
      </c>
      <c r="K4401" s="4">
        <v>0</v>
      </c>
      <c r="L4401" s="4">
        <v>11</v>
      </c>
      <c r="M4401" s="4">
        <v>3</v>
      </c>
      <c r="N4401" s="4">
        <v>15.5</v>
      </c>
      <c r="O4401" s="4">
        <f t="shared" si="544"/>
        <v>5</v>
      </c>
      <c r="P4401" s="4">
        <f t="shared" si="545"/>
        <v>1</v>
      </c>
      <c r="Q4401" s="4">
        <f t="shared" si="546"/>
        <v>3</v>
      </c>
      <c r="R4401" s="4">
        <f t="shared" si="547"/>
        <v>9</v>
      </c>
      <c r="S4401" s="4">
        <f t="shared" si="548"/>
        <v>94.5</v>
      </c>
      <c r="T4401" s="4" t="str">
        <f t="shared" si="549"/>
        <v>C - Entwicklungspotenzial</v>
      </c>
      <c r="U4401" s="4">
        <f>ROUND(((E4401-Hilfswerte!$B$20)/Hilfswerte!$B$21)+((F4401-Hilfswerte!$B$22)/Hilfswerte!$B$23)+((G4401-Hilfswerte!$B$24)/Hilfswerte!$B$25)+0.1*INDEX(Hilfswerte!$B$4:$B$15,MATCH(C4401,Hilfswerte!$A$4:$A$15,0)),2)</f>
        <v>-0.41</v>
      </c>
      <c r="V4401" s="4">
        <f>ROUND(SQRT((((E4401-Hilfswerte!$B$20)/Hilfswerte!$B$21)-Hilfswerte!$B$28)^2+(((F4401-Hilfswerte!$B$22)/Hilfswerte!$B$23)-Hilfswerte!$B$29)^2+(((G4401-Hilfswerte!$B$24)/Hilfswerte!$B$25)-Hilfswerte!$B$30)^2),3)</f>
        <v>0.81799999999999995</v>
      </c>
      <c r="W4401" s="4">
        <f>ROUND(E4401*Hilfswerte!$B$31,0)</f>
        <v>23638</v>
      </c>
      <c r="X4401" s="4">
        <f t="shared" si="550"/>
        <v>22154</v>
      </c>
      <c r="Y4401" s="4" t="str">
        <f>IF(T4401="A - Top-Kunde","bereits Top-Kunde",IF(AND(V4401&lt;=Hilfswerte!$B$34,H4401&lt;0.5*W4401),"Hoch",IF(AND(V4401&lt;=Hilfswerte!$B$35,H4401&lt;0.7*W4401),"Mittel","Niedrig")))</f>
        <v>Hoch</v>
      </c>
      <c r="Z4401" s="4">
        <f t="shared" si="551"/>
        <v>2.4</v>
      </c>
      <c r="AA4401" s="4" t="str">
        <f>IF(J4401&gt;365,"Bereits abgewandert (Segment D)",IF(Z4401&gt;=Hilfswerte!$B$38,"Rot - akut gefaehrdet",IF(Z4401&gt;=Hilfswerte!$B$39,"Gelb - beobachten","Gruen - stabil")))</f>
        <v>Gruen - stabil</v>
      </c>
    </row>
    <row r="4402" spans="1:27" ht="15" customHeight="1" x14ac:dyDescent="0.25">
      <c r="A4402" s="4" t="s">
        <v>4749</v>
      </c>
      <c r="B4402" s="4" t="s">
        <v>492</v>
      </c>
      <c r="C4402" s="4" t="s">
        <v>59</v>
      </c>
      <c r="D4402" s="4" t="s">
        <v>30</v>
      </c>
      <c r="E4402" s="4">
        <v>79</v>
      </c>
      <c r="F4402" s="4">
        <v>17.3</v>
      </c>
      <c r="G4402" s="4">
        <v>8.1</v>
      </c>
      <c r="H4402" s="4">
        <v>6567</v>
      </c>
      <c r="I4402" s="4">
        <v>1</v>
      </c>
      <c r="J4402" s="4">
        <v>143</v>
      </c>
      <c r="K4402" s="4">
        <v>0</v>
      </c>
      <c r="L4402" s="4">
        <v>10</v>
      </c>
      <c r="M4402" s="4">
        <v>2</v>
      </c>
      <c r="N4402" s="4">
        <v>7.2</v>
      </c>
      <c r="O4402" s="4">
        <f t="shared" si="544"/>
        <v>3</v>
      </c>
      <c r="P4402" s="4">
        <f t="shared" si="545"/>
        <v>1</v>
      </c>
      <c r="Q4402" s="4">
        <f t="shared" si="546"/>
        <v>4</v>
      </c>
      <c r="R4402" s="4">
        <f t="shared" si="547"/>
        <v>8</v>
      </c>
      <c r="S4402" s="4">
        <f t="shared" si="548"/>
        <v>80.599999999999994</v>
      </c>
      <c r="T4402" s="4" t="str">
        <f t="shared" si="549"/>
        <v>C - Entwicklungspotenzial</v>
      </c>
      <c r="U4402" s="4">
        <f>ROUND(((E4402-Hilfswerte!$B$20)/Hilfswerte!$B$21)+((F4402-Hilfswerte!$B$22)/Hilfswerte!$B$23)+((G4402-Hilfswerte!$B$24)/Hilfswerte!$B$25)+0.1*INDEX(Hilfswerte!$B$4:$B$15,MATCH(C4402,Hilfswerte!$A$4:$A$15,0)),2)</f>
        <v>-0.78</v>
      </c>
      <c r="V4402" s="4">
        <f>ROUND(SQRT((((E4402-Hilfswerte!$B$20)/Hilfswerte!$B$21)-Hilfswerte!$B$28)^2+(((F4402-Hilfswerte!$B$22)/Hilfswerte!$B$23)-Hilfswerte!$B$29)^2+(((G4402-Hilfswerte!$B$24)/Hilfswerte!$B$25)-Hilfswerte!$B$30)^2),3)</f>
        <v>0.72199999999999998</v>
      </c>
      <c r="W4402" s="4">
        <f>ROUND(E4402*Hilfswerte!$B$31,0)</f>
        <v>16238</v>
      </c>
      <c r="X4402" s="4">
        <f t="shared" si="550"/>
        <v>9671</v>
      </c>
      <c r="Y4402" s="4" t="str">
        <f>IF(T4402="A - Top-Kunde","bereits Top-Kunde",IF(AND(V4402&lt;=Hilfswerte!$B$34,H4402&lt;0.5*W4402),"Hoch",IF(AND(V4402&lt;=Hilfswerte!$B$35,H4402&lt;0.7*W4402),"Mittel","Niedrig")))</f>
        <v>Hoch</v>
      </c>
      <c r="Z4402" s="4">
        <f t="shared" si="551"/>
        <v>9.1999999999999993</v>
      </c>
      <c r="AA4402" s="4" t="str">
        <f>IF(J4402&gt;365,"Bereits abgewandert (Segment D)",IF(Z4402&gt;=Hilfswerte!$B$38,"Rot - akut gefaehrdet",IF(Z4402&gt;=Hilfswerte!$B$39,"Gelb - beobachten","Gruen - stabil")))</f>
        <v>Gruen - stabil</v>
      </c>
    </row>
    <row r="4403" spans="1:27" ht="15" customHeight="1" x14ac:dyDescent="0.25">
      <c r="A4403" s="4" t="s">
        <v>4750</v>
      </c>
      <c r="B4403" s="4" t="s">
        <v>424</v>
      </c>
      <c r="C4403" s="4" t="s">
        <v>51</v>
      </c>
      <c r="D4403" s="4" t="s">
        <v>30</v>
      </c>
      <c r="E4403" s="4">
        <v>117</v>
      </c>
      <c r="F4403" s="4">
        <v>27.8</v>
      </c>
      <c r="G4403" s="4">
        <v>0.7</v>
      </c>
      <c r="H4403" s="4">
        <v>1858</v>
      </c>
      <c r="I4403" s="4">
        <v>3</v>
      </c>
      <c r="J4403" s="4">
        <v>67</v>
      </c>
      <c r="K4403" s="4">
        <v>0</v>
      </c>
      <c r="L4403" s="4">
        <v>23</v>
      </c>
      <c r="M4403" s="4">
        <v>1</v>
      </c>
      <c r="N4403" s="4">
        <v>6.6</v>
      </c>
      <c r="O4403" s="4">
        <f t="shared" si="544"/>
        <v>4</v>
      </c>
      <c r="P4403" s="4">
        <f t="shared" si="545"/>
        <v>3</v>
      </c>
      <c r="Q4403" s="4">
        <f t="shared" si="546"/>
        <v>3</v>
      </c>
      <c r="R4403" s="4">
        <f t="shared" si="547"/>
        <v>10</v>
      </c>
      <c r="S4403" s="4">
        <f t="shared" si="548"/>
        <v>96.4</v>
      </c>
      <c r="T4403" s="4" t="str">
        <f t="shared" si="549"/>
        <v>C - Entwicklungspotenzial</v>
      </c>
      <c r="U4403" s="4">
        <f>ROUND(((E4403-Hilfswerte!$B$20)/Hilfswerte!$B$21)+((F4403-Hilfswerte!$B$22)/Hilfswerte!$B$23)+((G4403-Hilfswerte!$B$24)/Hilfswerte!$B$25)+0.1*INDEX(Hilfswerte!$B$4:$B$15,MATCH(C4403,Hilfswerte!$A$4:$A$15,0)),2)</f>
        <v>-1.18</v>
      </c>
      <c r="V4403" s="4">
        <f>ROUND(SQRT((((E4403-Hilfswerte!$B$20)/Hilfswerte!$B$21)-Hilfswerte!$B$28)^2+(((F4403-Hilfswerte!$B$22)/Hilfswerte!$B$23)-Hilfswerte!$B$29)^2+(((G4403-Hilfswerte!$B$24)/Hilfswerte!$B$25)-Hilfswerte!$B$30)^2),3)</f>
        <v>1.6919999999999999</v>
      </c>
      <c r="W4403" s="4">
        <f>ROUND(E4403*Hilfswerte!$B$31,0)</f>
        <v>24049</v>
      </c>
      <c r="X4403" s="4">
        <f t="shared" si="550"/>
        <v>22191</v>
      </c>
      <c r="Y4403" s="4" t="str">
        <f>IF(T4403="A - Top-Kunde","bereits Top-Kunde",IF(AND(V4403&lt;=Hilfswerte!$B$34,H4403&lt;0.5*W4403),"Hoch",IF(AND(V4403&lt;=Hilfswerte!$B$35,H4403&lt;0.7*W4403),"Mittel","Niedrig")))</f>
        <v>Niedrig</v>
      </c>
      <c r="Z4403" s="4">
        <f t="shared" si="551"/>
        <v>8</v>
      </c>
      <c r="AA4403" s="4" t="str">
        <f>IF(J4403&gt;365,"Bereits abgewandert (Segment D)",IF(Z4403&gt;=Hilfswerte!$B$38,"Rot - akut gefaehrdet",IF(Z4403&gt;=Hilfswerte!$B$39,"Gelb - beobachten","Gruen - stabil")))</f>
        <v>Gruen - stabil</v>
      </c>
    </row>
    <row r="4404" spans="1:27" ht="15" customHeight="1" x14ac:dyDescent="0.25">
      <c r="A4404" s="4" t="s">
        <v>4751</v>
      </c>
      <c r="B4404" s="4" t="s">
        <v>620</v>
      </c>
      <c r="C4404" s="4" t="s">
        <v>59</v>
      </c>
      <c r="D4404" s="4" t="s">
        <v>30</v>
      </c>
      <c r="E4404" s="4">
        <v>21</v>
      </c>
      <c r="F4404" s="4">
        <v>2.6</v>
      </c>
      <c r="G4404" s="4">
        <v>9</v>
      </c>
      <c r="H4404" s="4">
        <v>3112</v>
      </c>
      <c r="I4404" s="4">
        <v>4</v>
      </c>
      <c r="J4404" s="4">
        <v>2</v>
      </c>
      <c r="K4404" s="4">
        <v>1</v>
      </c>
      <c r="L4404" s="4">
        <v>23</v>
      </c>
      <c r="M4404" s="4">
        <v>3</v>
      </c>
      <c r="N4404" s="4">
        <v>-42.4</v>
      </c>
      <c r="O4404" s="4">
        <f t="shared" si="544"/>
        <v>5</v>
      </c>
      <c r="P4404" s="4">
        <f t="shared" si="545"/>
        <v>4</v>
      </c>
      <c r="Q4404" s="4">
        <f t="shared" si="546"/>
        <v>4</v>
      </c>
      <c r="R4404" s="4">
        <f t="shared" si="547"/>
        <v>13</v>
      </c>
      <c r="S4404" s="4">
        <f t="shared" si="548"/>
        <v>95.9</v>
      </c>
      <c r="T4404" s="4" t="str">
        <f t="shared" si="549"/>
        <v>C - Entwicklungspotenzial</v>
      </c>
      <c r="U4404" s="4">
        <f>ROUND(((E4404-Hilfswerte!$B$20)/Hilfswerte!$B$21)+((F4404-Hilfswerte!$B$22)/Hilfswerte!$B$23)+((G4404-Hilfswerte!$B$24)/Hilfswerte!$B$25)+0.1*INDEX(Hilfswerte!$B$4:$B$15,MATCH(C4404,Hilfswerte!$A$4:$A$15,0)),2)</f>
        <v>-1.1499999999999999</v>
      </c>
      <c r="V4404" s="4">
        <f>ROUND(SQRT((((E4404-Hilfswerte!$B$20)/Hilfswerte!$B$21)-Hilfswerte!$B$28)^2+(((F4404-Hilfswerte!$B$22)/Hilfswerte!$B$23)-Hilfswerte!$B$29)^2+(((G4404-Hilfswerte!$B$24)/Hilfswerte!$B$25)-Hilfswerte!$B$30)^2),3)</f>
        <v>0.95599999999999996</v>
      </c>
      <c r="W4404" s="4">
        <f>ROUND(E4404*Hilfswerte!$B$31,0)</f>
        <v>4316</v>
      </c>
      <c r="X4404" s="4">
        <f t="shared" si="550"/>
        <v>1204</v>
      </c>
      <c r="Y4404" s="4" t="str">
        <f>IF(T4404="A - Top-Kunde","bereits Top-Kunde",IF(AND(V4404&lt;=Hilfswerte!$B$34,H4404&lt;0.5*W4404),"Hoch",IF(AND(V4404&lt;=Hilfswerte!$B$35,H4404&lt;0.7*W4404),"Mittel","Niedrig")))</f>
        <v>Niedrig</v>
      </c>
      <c r="Z4404" s="4">
        <f t="shared" si="551"/>
        <v>24.7</v>
      </c>
      <c r="AA4404" s="4" t="str">
        <f>IF(J4404&gt;365,"Bereits abgewandert (Segment D)",IF(Z4404&gt;=Hilfswerte!$B$38,"Rot - akut gefaehrdet",IF(Z4404&gt;=Hilfswerte!$B$39,"Gelb - beobachten","Gruen - stabil")))</f>
        <v>Rot - akut gefaehrdet</v>
      </c>
    </row>
    <row r="4405" spans="1:27" ht="15" customHeight="1" x14ac:dyDescent="0.25">
      <c r="A4405" s="4" t="s">
        <v>4752</v>
      </c>
      <c r="B4405" s="4" t="s">
        <v>433</v>
      </c>
      <c r="C4405" s="4" t="s">
        <v>51</v>
      </c>
      <c r="D4405" s="4" t="s">
        <v>106</v>
      </c>
      <c r="E4405" s="4">
        <v>62</v>
      </c>
      <c r="F4405" s="4">
        <v>10.5</v>
      </c>
      <c r="G4405" s="4">
        <v>9.8000000000000007</v>
      </c>
      <c r="H4405" s="4">
        <v>16769</v>
      </c>
      <c r="I4405" s="4">
        <v>3</v>
      </c>
      <c r="J4405" s="4">
        <v>63</v>
      </c>
      <c r="K4405" s="4">
        <v>0</v>
      </c>
      <c r="L4405" s="4">
        <v>-4</v>
      </c>
      <c r="M4405" s="4">
        <v>4</v>
      </c>
      <c r="N4405" s="4">
        <v>24.5</v>
      </c>
      <c r="O4405" s="4">
        <f t="shared" si="544"/>
        <v>4</v>
      </c>
      <c r="P4405" s="4">
        <f t="shared" si="545"/>
        <v>3</v>
      </c>
      <c r="Q4405" s="4">
        <f t="shared" si="546"/>
        <v>5</v>
      </c>
      <c r="R4405" s="4">
        <f t="shared" si="547"/>
        <v>12</v>
      </c>
      <c r="S4405" s="4">
        <f t="shared" si="548"/>
        <v>132.30000000000001</v>
      </c>
      <c r="T4405" s="4" t="str">
        <f t="shared" si="549"/>
        <v>A - Top-Kunde</v>
      </c>
      <c r="U4405" s="4">
        <f>ROUND(((E4405-Hilfswerte!$B$20)/Hilfswerte!$B$21)+((F4405-Hilfswerte!$B$22)/Hilfswerte!$B$23)+((G4405-Hilfswerte!$B$24)/Hilfswerte!$B$25)+0.1*INDEX(Hilfswerte!$B$4:$B$15,MATCH(C4405,Hilfswerte!$A$4:$A$15,0)),2)</f>
        <v>-0.28000000000000003</v>
      </c>
      <c r="V4405" s="4">
        <f>ROUND(SQRT((((E4405-Hilfswerte!$B$20)/Hilfswerte!$B$21)-Hilfswerte!$B$28)^2+(((F4405-Hilfswerte!$B$22)/Hilfswerte!$B$23)-Hilfswerte!$B$29)^2+(((G4405-Hilfswerte!$B$24)/Hilfswerte!$B$25)-Hilfswerte!$B$30)^2),3)</f>
        <v>0.70199999999999996</v>
      </c>
      <c r="W4405" s="4">
        <f>ROUND(E4405*Hilfswerte!$B$31,0)</f>
        <v>12744</v>
      </c>
      <c r="X4405" s="4">
        <f t="shared" si="550"/>
        <v>0</v>
      </c>
      <c r="Y4405" s="4" t="str">
        <f>IF(T4405="A - Top-Kunde","bereits Top-Kunde",IF(AND(V4405&lt;=Hilfswerte!$B$34,H4405&lt;0.5*W4405),"Hoch",IF(AND(V4405&lt;=Hilfswerte!$B$35,H4405&lt;0.7*W4405),"Mittel","Niedrig")))</f>
        <v>bereits Top-Kunde</v>
      </c>
      <c r="Z4405" s="4">
        <f t="shared" si="551"/>
        <v>3.2</v>
      </c>
      <c r="AA4405" s="4" t="str">
        <f>IF(J4405&gt;365,"Bereits abgewandert (Segment D)",IF(Z4405&gt;=Hilfswerte!$B$38,"Rot - akut gefaehrdet",IF(Z4405&gt;=Hilfswerte!$B$39,"Gelb - beobachten","Gruen - stabil")))</f>
        <v>Gruen - stabil</v>
      </c>
    </row>
    <row r="4406" spans="1:27" ht="15" customHeight="1" x14ac:dyDescent="0.25">
      <c r="A4406" s="4" t="s">
        <v>4753</v>
      </c>
      <c r="B4406" s="4" t="s">
        <v>639</v>
      </c>
      <c r="C4406" s="4" t="s">
        <v>29</v>
      </c>
      <c r="D4406" s="4" t="s">
        <v>30</v>
      </c>
      <c r="E4406" s="4">
        <v>58</v>
      </c>
      <c r="F4406" s="4">
        <v>12.3</v>
      </c>
      <c r="G4406" s="4">
        <v>14.1</v>
      </c>
      <c r="H4406" s="4">
        <v>4363</v>
      </c>
      <c r="I4406" s="4">
        <v>2</v>
      </c>
      <c r="J4406" s="4">
        <v>149</v>
      </c>
      <c r="K4406" s="4">
        <v>0</v>
      </c>
      <c r="L4406" s="4">
        <v>8</v>
      </c>
      <c r="M4406" s="4">
        <v>5</v>
      </c>
      <c r="N4406" s="4">
        <v>10.9</v>
      </c>
      <c r="O4406" s="4">
        <f t="shared" si="544"/>
        <v>3</v>
      </c>
      <c r="P4406" s="4">
        <f t="shared" si="545"/>
        <v>2</v>
      </c>
      <c r="Q4406" s="4">
        <f t="shared" si="546"/>
        <v>4</v>
      </c>
      <c r="R4406" s="4">
        <f t="shared" si="547"/>
        <v>9</v>
      </c>
      <c r="S4406" s="4">
        <f t="shared" si="548"/>
        <v>93.1</v>
      </c>
      <c r="T4406" s="4" t="str">
        <f t="shared" si="549"/>
        <v>C - Entwicklungspotenzial</v>
      </c>
      <c r="U4406" s="4">
        <f>ROUND(((E4406-Hilfswerte!$B$20)/Hilfswerte!$B$21)+((F4406-Hilfswerte!$B$22)/Hilfswerte!$B$23)+((G4406-Hilfswerte!$B$24)/Hilfswerte!$B$25)+0.1*INDEX(Hilfswerte!$B$4:$B$15,MATCH(C4406,Hilfswerte!$A$4:$A$15,0)),2)</f>
        <v>0.34</v>
      </c>
      <c r="V4406" s="4">
        <f>ROUND(SQRT((((E4406-Hilfswerte!$B$20)/Hilfswerte!$B$21)-Hilfswerte!$B$28)^2+(((F4406-Hilfswerte!$B$22)/Hilfswerte!$B$23)-Hilfswerte!$B$29)^2+(((G4406-Hilfswerte!$B$24)/Hilfswerte!$B$25)-Hilfswerte!$B$30)^2),3)</f>
        <v>0.79900000000000004</v>
      </c>
      <c r="W4406" s="4">
        <f>ROUND(E4406*Hilfswerte!$B$31,0)</f>
        <v>11922</v>
      </c>
      <c r="X4406" s="4">
        <f t="shared" si="550"/>
        <v>7559</v>
      </c>
      <c r="Y4406" s="4" t="str">
        <f>IF(T4406="A - Top-Kunde","bereits Top-Kunde",IF(AND(V4406&lt;=Hilfswerte!$B$34,H4406&lt;0.5*W4406),"Hoch",IF(AND(V4406&lt;=Hilfswerte!$B$35,H4406&lt;0.7*W4406),"Mittel","Niedrig")))</f>
        <v>Hoch</v>
      </c>
      <c r="Z4406" s="4">
        <f t="shared" si="551"/>
        <v>9.1</v>
      </c>
      <c r="AA4406" s="4" t="str">
        <f>IF(J4406&gt;365,"Bereits abgewandert (Segment D)",IF(Z4406&gt;=Hilfswerte!$B$38,"Rot - akut gefaehrdet",IF(Z4406&gt;=Hilfswerte!$B$39,"Gelb - beobachten","Gruen - stabil")))</f>
        <v>Gruen - stabil</v>
      </c>
    </row>
    <row r="4407" spans="1:27" ht="15" customHeight="1" x14ac:dyDescent="0.25">
      <c r="A4407" s="4" t="s">
        <v>4754</v>
      </c>
      <c r="B4407" s="4" t="s">
        <v>236</v>
      </c>
      <c r="C4407" s="4" t="s">
        <v>89</v>
      </c>
      <c r="D4407" s="4" t="s">
        <v>30</v>
      </c>
      <c r="E4407" s="4">
        <v>29</v>
      </c>
      <c r="F4407" s="4">
        <v>6.5</v>
      </c>
      <c r="G4407" s="4">
        <v>4</v>
      </c>
      <c r="H4407" s="4">
        <v>9557</v>
      </c>
      <c r="I4407" s="4">
        <v>3</v>
      </c>
      <c r="J4407" s="4">
        <v>23</v>
      </c>
      <c r="K4407" s="4">
        <v>0</v>
      </c>
      <c r="L4407" s="4">
        <v>3</v>
      </c>
      <c r="M4407" s="4">
        <v>5</v>
      </c>
      <c r="N4407" s="4">
        <v>26.2</v>
      </c>
      <c r="O4407" s="4">
        <f t="shared" si="544"/>
        <v>5</v>
      </c>
      <c r="P4407" s="4">
        <f t="shared" si="545"/>
        <v>3</v>
      </c>
      <c r="Q4407" s="4">
        <f t="shared" si="546"/>
        <v>5</v>
      </c>
      <c r="R4407" s="4">
        <f t="shared" si="547"/>
        <v>13</v>
      </c>
      <c r="S4407" s="4">
        <f t="shared" si="548"/>
        <v>142.19999999999999</v>
      </c>
      <c r="T4407" s="4" t="str">
        <f t="shared" si="549"/>
        <v>A - Top-Kunde</v>
      </c>
      <c r="U4407" s="4">
        <f>ROUND(((E4407-Hilfswerte!$B$20)/Hilfswerte!$B$21)+((F4407-Hilfswerte!$B$22)/Hilfswerte!$B$23)+((G4407-Hilfswerte!$B$24)/Hilfswerte!$B$25)+0.1*INDEX(Hilfswerte!$B$4:$B$15,MATCH(C4407,Hilfswerte!$A$4:$A$15,0)),2)</f>
        <v>-1.47</v>
      </c>
      <c r="V4407" s="4">
        <f>ROUND(SQRT((((E4407-Hilfswerte!$B$20)/Hilfswerte!$B$21)-Hilfswerte!$B$28)^2+(((F4407-Hilfswerte!$B$22)/Hilfswerte!$B$23)-Hilfswerte!$B$29)^2+(((G4407-Hilfswerte!$B$24)/Hilfswerte!$B$25)-Hilfswerte!$B$30)^2),3)</f>
        <v>1.4059999999999999</v>
      </c>
      <c r="W4407" s="4">
        <f>ROUND(E4407*Hilfswerte!$B$31,0)</f>
        <v>5961</v>
      </c>
      <c r="X4407" s="4">
        <f t="shared" si="550"/>
        <v>0</v>
      </c>
      <c r="Y4407" s="4" t="str">
        <f>IF(T4407="A - Top-Kunde","bereits Top-Kunde",IF(AND(V4407&lt;=Hilfswerte!$B$34,H4407&lt;0.5*W4407),"Hoch",IF(AND(V4407&lt;=Hilfswerte!$B$35,H4407&lt;0.7*W4407),"Mittel","Niedrig")))</f>
        <v>bereits Top-Kunde</v>
      </c>
      <c r="Z4407" s="4">
        <f t="shared" si="551"/>
        <v>1.8</v>
      </c>
      <c r="AA4407" s="4" t="str">
        <f>IF(J4407&gt;365,"Bereits abgewandert (Segment D)",IF(Z4407&gt;=Hilfswerte!$B$38,"Rot - akut gefaehrdet",IF(Z4407&gt;=Hilfswerte!$B$39,"Gelb - beobachten","Gruen - stabil")))</f>
        <v>Gruen - stabil</v>
      </c>
    </row>
    <row r="4408" spans="1:27" ht="15" customHeight="1" x14ac:dyDescent="0.25">
      <c r="A4408" s="4" t="s">
        <v>4755</v>
      </c>
      <c r="B4408" s="4" t="s">
        <v>906</v>
      </c>
      <c r="C4408" s="4" t="s">
        <v>29</v>
      </c>
      <c r="D4408" s="4" t="s">
        <v>30</v>
      </c>
      <c r="E4408" s="4">
        <v>230</v>
      </c>
      <c r="F4408" s="4">
        <v>41.7</v>
      </c>
      <c r="G4408" s="4">
        <v>17.8</v>
      </c>
      <c r="H4408" s="4">
        <v>13381</v>
      </c>
      <c r="I4408" s="4">
        <v>2</v>
      </c>
      <c r="J4408" s="4">
        <v>281</v>
      </c>
      <c r="K4408" s="4">
        <v>0</v>
      </c>
      <c r="L4408" s="4">
        <v>-2</v>
      </c>
      <c r="M4408" s="4">
        <v>6</v>
      </c>
      <c r="N4408" s="4">
        <v>-6</v>
      </c>
      <c r="O4408" s="4">
        <f t="shared" si="544"/>
        <v>2</v>
      </c>
      <c r="P4408" s="4">
        <f t="shared" si="545"/>
        <v>2</v>
      </c>
      <c r="Q4408" s="4">
        <f t="shared" si="546"/>
        <v>5</v>
      </c>
      <c r="R4408" s="4">
        <f t="shared" si="547"/>
        <v>9</v>
      </c>
      <c r="S4408" s="4">
        <f t="shared" si="548"/>
        <v>87</v>
      </c>
      <c r="T4408" s="4" t="str">
        <f t="shared" si="549"/>
        <v>C - Entwicklungspotenzial</v>
      </c>
      <c r="U4408" s="4">
        <f>ROUND(((E4408-Hilfswerte!$B$20)/Hilfswerte!$B$21)+((F4408-Hilfswerte!$B$22)/Hilfswerte!$B$23)+((G4408-Hilfswerte!$B$24)/Hilfswerte!$B$25)+0.1*INDEX(Hilfswerte!$B$4:$B$15,MATCH(C4408,Hilfswerte!$A$4:$A$15,0)),2)</f>
        <v>2.19</v>
      </c>
      <c r="V4408" s="4">
        <f>ROUND(SQRT((((E4408-Hilfswerte!$B$20)/Hilfswerte!$B$21)-Hilfswerte!$B$28)^2+(((F4408-Hilfswerte!$B$22)/Hilfswerte!$B$23)-Hilfswerte!$B$29)^2+(((G4408-Hilfswerte!$B$24)/Hilfswerte!$B$25)-Hilfswerte!$B$30)^2),3)</f>
        <v>1.083</v>
      </c>
      <c r="W4408" s="4">
        <f>ROUND(E4408*Hilfswerte!$B$31,0)</f>
        <v>47276</v>
      </c>
      <c r="X4408" s="4">
        <f t="shared" si="550"/>
        <v>33895</v>
      </c>
      <c r="Y4408" s="4" t="str">
        <f>IF(T4408="A - Top-Kunde","bereits Top-Kunde",IF(AND(V4408&lt;=Hilfswerte!$B$34,H4408&lt;0.5*W4408),"Hoch",IF(AND(V4408&lt;=Hilfswerte!$B$35,H4408&lt;0.7*W4408),"Mittel","Niedrig")))</f>
        <v>Mittel</v>
      </c>
      <c r="Z4408" s="4">
        <f t="shared" si="551"/>
        <v>16.5</v>
      </c>
      <c r="AA4408" s="4" t="str">
        <f>IF(J4408&gt;365,"Bereits abgewandert (Segment D)",IF(Z4408&gt;=Hilfswerte!$B$38,"Rot - akut gefaehrdet",IF(Z4408&gt;=Hilfswerte!$B$39,"Gelb - beobachten","Gruen - stabil")))</f>
        <v>Gelb - beobachten</v>
      </c>
    </row>
    <row r="4409" spans="1:27" ht="15" customHeight="1" x14ac:dyDescent="0.25">
      <c r="A4409" s="4" t="s">
        <v>4756</v>
      </c>
      <c r="B4409" s="4" t="s">
        <v>653</v>
      </c>
      <c r="C4409" s="4" t="s">
        <v>65</v>
      </c>
      <c r="D4409" s="4" t="s">
        <v>30</v>
      </c>
      <c r="E4409" s="4">
        <v>729</v>
      </c>
      <c r="F4409" s="4">
        <v>302.60000000000002</v>
      </c>
      <c r="G4409" s="4">
        <v>3.3</v>
      </c>
      <c r="H4409" s="4">
        <v>0</v>
      </c>
      <c r="I4409" s="4">
        <v>0</v>
      </c>
      <c r="J4409" s="4">
        <v>447</v>
      </c>
      <c r="K4409" s="4">
        <v>0</v>
      </c>
      <c r="L4409" s="4">
        <v>-6</v>
      </c>
      <c r="M4409" s="4">
        <v>0</v>
      </c>
      <c r="N4409" s="4">
        <v>-88.5</v>
      </c>
      <c r="O4409" s="4">
        <f t="shared" si="544"/>
        <v>1</v>
      </c>
      <c r="P4409" s="4">
        <f t="shared" si="545"/>
        <v>1</v>
      </c>
      <c r="Q4409" s="4">
        <f t="shared" si="546"/>
        <v>1</v>
      </c>
      <c r="R4409" s="4">
        <f t="shared" si="547"/>
        <v>3</v>
      </c>
      <c r="S4409" s="4">
        <f t="shared" si="548"/>
        <v>-14.3</v>
      </c>
      <c r="T4409" s="4" t="str">
        <f t="shared" si="549"/>
        <v>D - Abwanderungsrisiko</v>
      </c>
      <c r="U4409" s="4">
        <f>ROUND(((E4409-Hilfswerte!$B$20)/Hilfswerte!$B$21)+((F4409-Hilfswerte!$B$22)/Hilfswerte!$B$23)+((G4409-Hilfswerte!$B$24)/Hilfswerte!$B$25)+0.1*INDEX(Hilfswerte!$B$4:$B$15,MATCH(C4409,Hilfswerte!$A$4:$A$15,0)),2)</f>
        <v>6.41</v>
      </c>
      <c r="V4409" s="4">
        <f>ROUND(SQRT((((E4409-Hilfswerte!$B$20)/Hilfswerte!$B$21)-Hilfswerte!$B$28)^2+(((F4409-Hilfswerte!$B$22)/Hilfswerte!$B$23)-Hilfswerte!$B$29)^2+(((G4409-Hilfswerte!$B$24)/Hilfswerte!$B$25)-Hilfswerte!$B$30)^2),3)</f>
        <v>5.4969999999999999</v>
      </c>
      <c r="W4409" s="4">
        <f>ROUND(E4409*Hilfswerte!$B$31,0)</f>
        <v>149843</v>
      </c>
      <c r="X4409" s="4">
        <f t="shared" si="550"/>
        <v>149843</v>
      </c>
      <c r="Y4409" s="4" t="str">
        <f>IF(T4409="A - Top-Kunde","bereits Top-Kunde",IF(AND(V4409&lt;=Hilfswerte!$B$34,H4409&lt;0.5*W4409),"Hoch",IF(AND(V4409&lt;=Hilfswerte!$B$35,H4409&lt;0.7*W4409),"Mittel","Niedrig")))</f>
        <v>Niedrig</v>
      </c>
      <c r="Z4409" s="4">
        <f t="shared" si="551"/>
        <v>57.8</v>
      </c>
      <c r="AA4409" s="4" t="str">
        <f>IF(J4409&gt;365,"Bereits abgewandert (Segment D)",IF(Z4409&gt;=Hilfswerte!$B$38,"Rot - akut gefaehrdet",IF(Z4409&gt;=Hilfswerte!$B$39,"Gelb - beobachten","Gruen - stabil")))</f>
        <v>Bereits abgewandert (Segment D)</v>
      </c>
    </row>
    <row r="4410" spans="1:27" ht="15" customHeight="1" x14ac:dyDescent="0.25">
      <c r="A4410" s="4" t="s">
        <v>4757</v>
      </c>
      <c r="B4410" s="4" t="s">
        <v>435</v>
      </c>
      <c r="C4410" s="4" t="s">
        <v>89</v>
      </c>
      <c r="D4410" s="4" t="s">
        <v>117</v>
      </c>
      <c r="E4410" s="4">
        <v>112</v>
      </c>
      <c r="F4410" s="4">
        <v>26.1</v>
      </c>
      <c r="G4410" s="4">
        <v>9.5</v>
      </c>
      <c r="H4410" s="4">
        <v>2644</v>
      </c>
      <c r="I4410" s="4">
        <v>1</v>
      </c>
      <c r="J4410" s="4">
        <v>298</v>
      </c>
      <c r="K4410" s="4">
        <v>0</v>
      </c>
      <c r="L4410" s="4">
        <v>-8</v>
      </c>
      <c r="M4410" s="4">
        <v>2</v>
      </c>
      <c r="N4410" s="4">
        <v>-13.4</v>
      </c>
      <c r="O4410" s="4">
        <f t="shared" si="544"/>
        <v>2</v>
      </c>
      <c r="P4410" s="4">
        <f t="shared" si="545"/>
        <v>1</v>
      </c>
      <c r="Q4410" s="4">
        <f t="shared" si="546"/>
        <v>4</v>
      </c>
      <c r="R4410" s="4">
        <f t="shared" si="547"/>
        <v>7</v>
      </c>
      <c r="S4410" s="4">
        <f t="shared" si="548"/>
        <v>63.3</v>
      </c>
      <c r="T4410" s="4" t="str">
        <f t="shared" si="549"/>
        <v>C - Entwicklungspotenzial</v>
      </c>
      <c r="U4410" s="4">
        <f>ROUND(((E4410-Hilfswerte!$B$20)/Hilfswerte!$B$21)+((F4410-Hilfswerte!$B$22)/Hilfswerte!$B$23)+((G4410-Hilfswerte!$B$24)/Hilfswerte!$B$25)+0.1*INDEX(Hilfswerte!$B$4:$B$15,MATCH(C4410,Hilfswerte!$A$4:$A$15,0)),2)</f>
        <v>0.11</v>
      </c>
      <c r="V4410" s="4">
        <f>ROUND(SQRT((((E4410-Hilfswerte!$B$20)/Hilfswerte!$B$21)-Hilfswerte!$B$28)^2+(((F4410-Hilfswerte!$B$22)/Hilfswerte!$B$23)-Hilfswerte!$B$29)^2+(((G4410-Hilfswerte!$B$24)/Hilfswerte!$B$25)-Hilfswerte!$B$30)^2),3)</f>
        <v>0.41599999999999998</v>
      </c>
      <c r="W4410" s="4">
        <f>ROUND(E4410*Hilfswerte!$B$31,0)</f>
        <v>23021</v>
      </c>
      <c r="X4410" s="4">
        <f t="shared" si="550"/>
        <v>20377</v>
      </c>
      <c r="Y4410" s="4" t="str">
        <f>IF(T4410="A - Top-Kunde","bereits Top-Kunde",IF(AND(V4410&lt;=Hilfswerte!$B$34,H4410&lt;0.5*W4410),"Hoch",IF(AND(V4410&lt;=Hilfswerte!$B$35,H4410&lt;0.7*W4410),"Mittel","Niedrig")))</f>
        <v>Hoch</v>
      </c>
      <c r="Z4410" s="4">
        <f t="shared" si="551"/>
        <v>20.3</v>
      </c>
      <c r="AA4410" s="4" t="str">
        <f>IF(J4410&gt;365,"Bereits abgewandert (Segment D)",IF(Z4410&gt;=Hilfswerte!$B$38,"Rot - akut gefaehrdet",IF(Z4410&gt;=Hilfswerte!$B$39,"Gelb - beobachten","Gruen - stabil")))</f>
        <v>Rot - akut gefaehrdet</v>
      </c>
    </row>
    <row r="4411" spans="1:27" ht="15" customHeight="1" x14ac:dyDescent="0.25">
      <c r="A4411" s="4" t="s">
        <v>4758</v>
      </c>
      <c r="B4411" s="4" t="s">
        <v>64</v>
      </c>
      <c r="C4411" s="4" t="s">
        <v>51</v>
      </c>
      <c r="D4411" s="4" t="s">
        <v>106</v>
      </c>
      <c r="E4411" s="4">
        <v>5</v>
      </c>
      <c r="F4411" s="4">
        <v>1</v>
      </c>
      <c r="G4411" s="4">
        <v>5.4</v>
      </c>
      <c r="H4411" s="4">
        <v>283</v>
      </c>
      <c r="I4411" s="4">
        <v>2</v>
      </c>
      <c r="J4411" s="4">
        <v>172</v>
      </c>
      <c r="K4411" s="4">
        <v>0</v>
      </c>
      <c r="L4411" s="4">
        <v>13</v>
      </c>
      <c r="M4411" s="4">
        <v>5</v>
      </c>
      <c r="N4411" s="4">
        <v>-15.7</v>
      </c>
      <c r="O4411" s="4">
        <f t="shared" si="544"/>
        <v>3</v>
      </c>
      <c r="P4411" s="4">
        <f t="shared" si="545"/>
        <v>2</v>
      </c>
      <c r="Q4411" s="4">
        <f t="shared" si="546"/>
        <v>2</v>
      </c>
      <c r="R4411" s="4">
        <f t="shared" si="547"/>
        <v>7</v>
      </c>
      <c r="S4411" s="4">
        <f t="shared" si="548"/>
        <v>58.3</v>
      </c>
      <c r="T4411" s="4" t="str">
        <f t="shared" si="549"/>
        <v>C - Entwicklungspotenzial</v>
      </c>
      <c r="U4411" s="4">
        <f>ROUND(((E4411-Hilfswerte!$B$20)/Hilfswerte!$B$21)+((F4411-Hilfswerte!$B$22)/Hilfswerte!$B$23)+((G4411-Hilfswerte!$B$24)/Hilfswerte!$B$25)+0.1*INDEX(Hilfswerte!$B$4:$B$15,MATCH(C4411,Hilfswerte!$A$4:$A$15,0)),2)</f>
        <v>-1.4</v>
      </c>
      <c r="V4411" s="4">
        <f>ROUND(SQRT((((E4411-Hilfswerte!$B$20)/Hilfswerte!$B$21)-Hilfswerte!$B$28)^2+(((F4411-Hilfswerte!$B$22)/Hilfswerte!$B$23)-Hilfswerte!$B$29)^2+(((G4411-Hilfswerte!$B$24)/Hilfswerte!$B$25)-Hilfswerte!$B$30)^2),3)</f>
        <v>1.33</v>
      </c>
      <c r="W4411" s="4">
        <f>ROUND(E4411*Hilfswerte!$B$31,0)</f>
        <v>1028</v>
      </c>
      <c r="X4411" s="4">
        <f t="shared" si="550"/>
        <v>745</v>
      </c>
      <c r="Y4411" s="4" t="str">
        <f>IF(T4411="A - Top-Kunde","bereits Top-Kunde",IF(AND(V4411&lt;=Hilfswerte!$B$34,H4411&lt;0.5*W4411),"Hoch",IF(AND(V4411&lt;=Hilfswerte!$B$35,H4411&lt;0.7*W4411),"Mittel","Niedrig")))</f>
        <v>Niedrig</v>
      </c>
      <c r="Z4411" s="4">
        <f t="shared" si="551"/>
        <v>17.5</v>
      </c>
      <c r="AA4411" s="4" t="str">
        <f>IF(J4411&gt;365,"Bereits abgewandert (Segment D)",IF(Z4411&gt;=Hilfswerte!$B$38,"Rot - akut gefaehrdet",IF(Z4411&gt;=Hilfswerte!$B$39,"Gelb - beobachten","Gruen - stabil")))</f>
        <v>Gelb - beobachten</v>
      </c>
    </row>
    <row r="4412" spans="1:27" ht="15" customHeight="1" x14ac:dyDescent="0.25">
      <c r="A4412" s="4" t="s">
        <v>4759</v>
      </c>
      <c r="B4412" s="4" t="s">
        <v>1107</v>
      </c>
      <c r="C4412" s="4" t="s">
        <v>89</v>
      </c>
      <c r="D4412" s="4" t="s">
        <v>52</v>
      </c>
      <c r="E4412" s="4">
        <v>521</v>
      </c>
      <c r="F4412" s="4">
        <v>69.2</v>
      </c>
      <c r="G4412" s="4">
        <v>17.8</v>
      </c>
      <c r="H4412" s="4">
        <v>15743</v>
      </c>
      <c r="I4412" s="4">
        <v>1</v>
      </c>
      <c r="J4412" s="4">
        <v>347</v>
      </c>
      <c r="K4412" s="4">
        <v>0</v>
      </c>
      <c r="L4412" s="4">
        <v>3</v>
      </c>
      <c r="M4412" s="4">
        <v>3</v>
      </c>
      <c r="N4412" s="4">
        <v>10.9</v>
      </c>
      <c r="O4412" s="4">
        <f t="shared" si="544"/>
        <v>2</v>
      </c>
      <c r="P4412" s="4">
        <f t="shared" si="545"/>
        <v>1</v>
      </c>
      <c r="Q4412" s="4">
        <f t="shared" si="546"/>
        <v>5</v>
      </c>
      <c r="R4412" s="4">
        <f t="shared" si="547"/>
        <v>8</v>
      </c>
      <c r="S4412" s="4">
        <f t="shared" si="548"/>
        <v>84.6</v>
      </c>
      <c r="T4412" s="4" t="str">
        <f t="shared" si="549"/>
        <v>C - Entwicklungspotenzial</v>
      </c>
      <c r="U4412" s="4">
        <f>ROUND(((E4412-Hilfswerte!$B$20)/Hilfswerte!$B$21)+((F4412-Hilfswerte!$B$22)/Hilfswerte!$B$23)+((G4412-Hilfswerte!$B$24)/Hilfswerte!$B$25)+0.1*INDEX(Hilfswerte!$B$4:$B$15,MATCH(C4412,Hilfswerte!$A$4:$A$15,0)),2)</f>
        <v>3.96</v>
      </c>
      <c r="V4412" s="4">
        <f>ROUND(SQRT((((E4412-Hilfswerte!$B$20)/Hilfswerte!$B$21)-Hilfswerte!$B$28)^2+(((F4412-Hilfswerte!$B$22)/Hilfswerte!$B$23)-Hilfswerte!$B$29)^2+(((G4412-Hilfswerte!$B$24)/Hilfswerte!$B$25)-Hilfswerte!$B$30)^2),3)</f>
        <v>1.925</v>
      </c>
      <c r="W4412" s="4">
        <f>ROUND(E4412*Hilfswerte!$B$31,0)</f>
        <v>107090</v>
      </c>
      <c r="X4412" s="4">
        <f t="shared" si="550"/>
        <v>91347</v>
      </c>
      <c r="Y4412" s="4" t="str">
        <f>IF(T4412="A - Top-Kunde","bereits Top-Kunde",IF(AND(V4412&lt;=Hilfswerte!$B$34,H4412&lt;0.5*W4412),"Hoch",IF(AND(V4412&lt;=Hilfswerte!$B$35,H4412&lt;0.7*W4412),"Mittel","Niedrig")))</f>
        <v>Niedrig</v>
      </c>
      <c r="Z4412" s="4">
        <f t="shared" si="551"/>
        <v>18</v>
      </c>
      <c r="AA4412" s="4" t="str">
        <f>IF(J4412&gt;365,"Bereits abgewandert (Segment D)",IF(Z4412&gt;=Hilfswerte!$B$38,"Rot - akut gefaehrdet",IF(Z4412&gt;=Hilfswerte!$B$39,"Gelb - beobachten","Gruen - stabil")))</f>
        <v>Gelb - beobachten</v>
      </c>
    </row>
    <row r="4413" spans="1:27" ht="15" customHeight="1" x14ac:dyDescent="0.25">
      <c r="A4413" s="4" t="s">
        <v>4760</v>
      </c>
      <c r="B4413" s="4" t="s">
        <v>919</v>
      </c>
      <c r="C4413" s="4" t="s">
        <v>33</v>
      </c>
      <c r="D4413" s="4" t="s">
        <v>93</v>
      </c>
      <c r="E4413" s="4">
        <v>39</v>
      </c>
      <c r="F4413" s="4">
        <v>7.1</v>
      </c>
      <c r="G4413" s="4">
        <v>7.6</v>
      </c>
      <c r="H4413" s="4">
        <v>1114</v>
      </c>
      <c r="I4413" s="4">
        <v>1</v>
      </c>
      <c r="J4413" s="4">
        <v>158</v>
      </c>
      <c r="K4413" s="4">
        <v>0</v>
      </c>
      <c r="L4413" s="4">
        <v>11</v>
      </c>
      <c r="M4413" s="4">
        <v>3</v>
      </c>
      <c r="N4413" s="4">
        <v>-21.7</v>
      </c>
      <c r="O4413" s="4">
        <f t="shared" si="544"/>
        <v>3</v>
      </c>
      <c r="P4413" s="4">
        <f t="shared" si="545"/>
        <v>1</v>
      </c>
      <c r="Q4413" s="4">
        <f t="shared" si="546"/>
        <v>3</v>
      </c>
      <c r="R4413" s="4">
        <f t="shared" si="547"/>
        <v>7</v>
      </c>
      <c r="S4413" s="4">
        <f t="shared" si="548"/>
        <v>55.9</v>
      </c>
      <c r="T4413" s="4" t="str">
        <f t="shared" si="549"/>
        <v>C - Entwicklungspotenzial</v>
      </c>
      <c r="U4413" s="4">
        <f>ROUND(((E4413-Hilfswerte!$B$20)/Hilfswerte!$B$21)+((F4413-Hilfswerte!$B$22)/Hilfswerte!$B$23)+((G4413-Hilfswerte!$B$24)/Hilfswerte!$B$25)+0.1*INDEX(Hilfswerte!$B$4:$B$15,MATCH(C4413,Hilfswerte!$A$4:$A$15,0)),2)</f>
        <v>-1.1100000000000001</v>
      </c>
      <c r="V4413" s="4">
        <f>ROUND(SQRT((((E4413-Hilfswerte!$B$20)/Hilfswerte!$B$21)-Hilfswerte!$B$28)^2+(((F4413-Hilfswerte!$B$22)/Hilfswerte!$B$23)-Hilfswerte!$B$29)^2+(((G4413-Hilfswerte!$B$24)/Hilfswerte!$B$25)-Hilfswerte!$B$30)^2),3)</f>
        <v>0.96599999999999997</v>
      </c>
      <c r="W4413" s="4">
        <f>ROUND(E4413*Hilfswerte!$B$31,0)</f>
        <v>8016</v>
      </c>
      <c r="X4413" s="4">
        <f t="shared" si="550"/>
        <v>6902</v>
      </c>
      <c r="Y4413" s="4" t="str">
        <f>IF(T4413="A - Top-Kunde","bereits Top-Kunde",IF(AND(V4413&lt;=Hilfswerte!$B$34,H4413&lt;0.5*W4413),"Hoch",IF(AND(V4413&lt;=Hilfswerte!$B$35,H4413&lt;0.7*W4413),"Mittel","Niedrig")))</f>
        <v>Mittel</v>
      </c>
      <c r="Z4413" s="4">
        <f t="shared" si="551"/>
        <v>18.8</v>
      </c>
      <c r="AA4413" s="4" t="str">
        <f>IF(J4413&gt;365,"Bereits abgewandert (Segment D)",IF(Z4413&gt;=Hilfswerte!$B$38,"Rot - akut gefaehrdet",IF(Z4413&gt;=Hilfswerte!$B$39,"Gelb - beobachten","Gruen - stabil")))</f>
        <v>Gelb - beobachten</v>
      </c>
    </row>
    <row r="4414" spans="1:27" ht="15" customHeight="1" x14ac:dyDescent="0.25">
      <c r="A4414" s="4" t="s">
        <v>4761</v>
      </c>
      <c r="B4414" s="4" t="s">
        <v>116</v>
      </c>
      <c r="C4414" s="4" t="s">
        <v>33</v>
      </c>
      <c r="D4414" s="4" t="s">
        <v>30</v>
      </c>
      <c r="E4414" s="4">
        <v>955</v>
      </c>
      <c r="F4414" s="4">
        <v>224.4</v>
      </c>
      <c r="G4414" s="4">
        <v>11.8</v>
      </c>
      <c r="H4414" s="4">
        <v>18670</v>
      </c>
      <c r="I4414" s="4">
        <v>1</v>
      </c>
      <c r="J4414" s="4">
        <v>137</v>
      </c>
      <c r="K4414" s="4">
        <v>0</v>
      </c>
      <c r="L4414" s="4">
        <v>2</v>
      </c>
      <c r="M4414" s="4">
        <v>5</v>
      </c>
      <c r="N4414" s="4">
        <v>18.7</v>
      </c>
      <c r="O4414" s="4">
        <f t="shared" si="544"/>
        <v>3</v>
      </c>
      <c r="P4414" s="4">
        <f t="shared" si="545"/>
        <v>1</v>
      </c>
      <c r="Q4414" s="4">
        <f t="shared" si="546"/>
        <v>5</v>
      </c>
      <c r="R4414" s="4">
        <f t="shared" si="547"/>
        <v>9</v>
      </c>
      <c r="S4414" s="4">
        <f t="shared" si="548"/>
        <v>98.8</v>
      </c>
      <c r="T4414" s="4" t="str">
        <f t="shared" si="549"/>
        <v>C - Entwicklungspotenzial</v>
      </c>
      <c r="U4414" s="4">
        <f>ROUND(((E4414-Hilfswerte!$B$20)/Hilfswerte!$B$21)+((F4414-Hilfswerte!$B$22)/Hilfswerte!$B$23)+((G4414-Hilfswerte!$B$24)/Hilfswerte!$B$25)+0.1*INDEX(Hilfswerte!$B$4:$B$15,MATCH(C4414,Hilfswerte!$A$4:$A$15,0)),2)</f>
        <v>7.4</v>
      </c>
      <c r="V4414" s="4">
        <f>ROUND(SQRT((((E4414-Hilfswerte!$B$20)/Hilfswerte!$B$21)-Hilfswerte!$B$28)^2+(((F4414-Hilfswerte!$B$22)/Hilfswerte!$B$23)-Hilfswerte!$B$29)^2+(((G4414-Hilfswerte!$B$24)/Hilfswerte!$B$25)-Hilfswerte!$B$30)^2),3)</f>
        <v>4.7649999999999997</v>
      </c>
      <c r="W4414" s="4">
        <f>ROUND(E4414*Hilfswerte!$B$31,0)</f>
        <v>196297</v>
      </c>
      <c r="X4414" s="4">
        <f t="shared" si="550"/>
        <v>177627</v>
      </c>
      <c r="Y4414" s="4" t="str">
        <f>IF(T4414="A - Top-Kunde","bereits Top-Kunde",IF(AND(V4414&lt;=Hilfswerte!$B$34,H4414&lt;0.5*W4414),"Hoch",IF(AND(V4414&lt;=Hilfswerte!$B$35,H4414&lt;0.7*W4414),"Mittel","Niedrig")))</f>
        <v>Niedrig</v>
      </c>
      <c r="Z4414" s="4">
        <f t="shared" si="551"/>
        <v>7.3</v>
      </c>
      <c r="AA4414" s="4" t="str">
        <f>IF(J4414&gt;365,"Bereits abgewandert (Segment D)",IF(Z4414&gt;=Hilfswerte!$B$38,"Rot - akut gefaehrdet",IF(Z4414&gt;=Hilfswerte!$B$39,"Gelb - beobachten","Gruen - stabil")))</f>
        <v>Gruen - stabil</v>
      </c>
    </row>
    <row r="4415" spans="1:27" ht="15" customHeight="1" x14ac:dyDescent="0.25">
      <c r="A4415" s="4" t="s">
        <v>4762</v>
      </c>
      <c r="B4415" s="4" t="s">
        <v>286</v>
      </c>
      <c r="C4415" s="4" t="s">
        <v>51</v>
      </c>
      <c r="D4415" s="4" t="s">
        <v>30</v>
      </c>
      <c r="E4415" s="4">
        <v>159</v>
      </c>
      <c r="F4415" s="4">
        <v>35.200000000000003</v>
      </c>
      <c r="G4415" s="4">
        <v>16.5</v>
      </c>
      <c r="H4415" s="4">
        <v>26305</v>
      </c>
      <c r="I4415" s="4">
        <v>2</v>
      </c>
      <c r="J4415" s="4">
        <v>294</v>
      </c>
      <c r="K4415" s="4">
        <v>0</v>
      </c>
      <c r="L4415" s="4">
        <v>44</v>
      </c>
      <c r="M4415" s="4">
        <v>2</v>
      </c>
      <c r="N4415" s="4">
        <v>13</v>
      </c>
      <c r="O4415" s="4">
        <f t="shared" si="544"/>
        <v>2</v>
      </c>
      <c r="P4415" s="4">
        <f t="shared" si="545"/>
        <v>2</v>
      </c>
      <c r="Q4415" s="4">
        <f t="shared" si="546"/>
        <v>5</v>
      </c>
      <c r="R4415" s="4">
        <f t="shared" si="547"/>
        <v>9</v>
      </c>
      <c r="S4415" s="4">
        <f t="shared" si="548"/>
        <v>83.3</v>
      </c>
      <c r="T4415" s="4" t="str">
        <f t="shared" si="549"/>
        <v>C - Entwicklungspotenzial</v>
      </c>
      <c r="U4415" s="4">
        <f>ROUND(((E4415-Hilfswerte!$B$20)/Hilfswerte!$B$21)+((F4415-Hilfswerte!$B$22)/Hilfswerte!$B$23)+((G4415-Hilfswerte!$B$24)/Hilfswerte!$B$25)+0.1*INDEX(Hilfswerte!$B$4:$B$15,MATCH(C4415,Hilfswerte!$A$4:$A$15,0)),2)</f>
        <v>1.64</v>
      </c>
      <c r="V4415" s="4">
        <f>ROUND(SQRT((((E4415-Hilfswerte!$B$20)/Hilfswerte!$B$21)-Hilfswerte!$B$28)^2+(((F4415-Hilfswerte!$B$22)/Hilfswerte!$B$23)-Hilfswerte!$B$29)^2+(((G4415-Hilfswerte!$B$24)/Hilfswerte!$B$25)-Hilfswerte!$B$30)^2),3)</f>
        <v>0.84199999999999997</v>
      </c>
      <c r="W4415" s="4">
        <f>ROUND(E4415*Hilfswerte!$B$31,0)</f>
        <v>32682</v>
      </c>
      <c r="X4415" s="4">
        <f t="shared" si="550"/>
        <v>6377</v>
      </c>
      <c r="Y4415" s="4" t="str">
        <f>IF(T4415="A - Top-Kunde","bereits Top-Kunde",IF(AND(V4415&lt;=Hilfswerte!$B$34,H4415&lt;0.5*W4415),"Hoch",IF(AND(V4415&lt;=Hilfswerte!$B$35,H4415&lt;0.7*W4415),"Mittel","Niedrig")))</f>
        <v>Niedrig</v>
      </c>
      <c r="Z4415" s="4">
        <f t="shared" si="551"/>
        <v>23.5</v>
      </c>
      <c r="AA4415" s="4" t="str">
        <f>IF(J4415&gt;365,"Bereits abgewandert (Segment D)",IF(Z4415&gt;=Hilfswerte!$B$38,"Rot - akut gefaehrdet",IF(Z4415&gt;=Hilfswerte!$B$39,"Gelb - beobachten","Gruen - stabil")))</f>
        <v>Rot - akut gefaehrdet</v>
      </c>
    </row>
    <row r="4416" spans="1:27" ht="15" customHeight="1" x14ac:dyDescent="0.25">
      <c r="A4416" s="4" t="s">
        <v>4763</v>
      </c>
      <c r="B4416" s="4" t="s">
        <v>312</v>
      </c>
      <c r="C4416" s="4" t="s">
        <v>89</v>
      </c>
      <c r="D4416" s="4" t="s">
        <v>30</v>
      </c>
      <c r="E4416" s="4">
        <v>11</v>
      </c>
      <c r="F4416" s="4">
        <v>3.1</v>
      </c>
      <c r="G4416" s="4">
        <v>13.8</v>
      </c>
      <c r="H4416" s="4">
        <v>863</v>
      </c>
      <c r="I4416" s="4">
        <v>9</v>
      </c>
      <c r="J4416" s="4">
        <v>25</v>
      </c>
      <c r="K4416" s="4">
        <v>2</v>
      </c>
      <c r="L4416" s="4">
        <v>-6</v>
      </c>
      <c r="M4416" s="4">
        <v>3</v>
      </c>
      <c r="N4416" s="4">
        <v>22.1</v>
      </c>
      <c r="O4416" s="4">
        <f t="shared" si="544"/>
        <v>5</v>
      </c>
      <c r="P4416" s="4">
        <f t="shared" si="545"/>
        <v>5</v>
      </c>
      <c r="Q4416" s="4">
        <f t="shared" si="546"/>
        <v>2</v>
      </c>
      <c r="R4416" s="4">
        <f t="shared" si="547"/>
        <v>12</v>
      </c>
      <c r="S4416" s="4">
        <f t="shared" si="548"/>
        <v>119.1</v>
      </c>
      <c r="T4416" s="4" t="str">
        <f t="shared" si="549"/>
        <v>B - Kernkunde</v>
      </c>
      <c r="U4416" s="4">
        <f>ROUND(((E4416-Hilfswerte!$B$20)/Hilfswerte!$B$21)+((F4416-Hilfswerte!$B$22)/Hilfswerte!$B$23)+((G4416-Hilfswerte!$B$24)/Hilfswerte!$B$25)+0.1*INDEX(Hilfswerte!$B$4:$B$15,MATCH(C4416,Hilfswerte!$A$4:$A$15,0)),2)</f>
        <v>-0.05</v>
      </c>
      <c r="V4416" s="4">
        <f>ROUND(SQRT((((E4416-Hilfswerte!$B$20)/Hilfswerte!$B$21)-Hilfswerte!$B$28)^2+(((F4416-Hilfswerte!$B$22)/Hilfswerte!$B$23)-Hilfswerte!$B$29)^2+(((G4416-Hilfswerte!$B$24)/Hilfswerte!$B$25)-Hilfswerte!$B$30)^2),3)</f>
        <v>1.002</v>
      </c>
      <c r="W4416" s="4">
        <f>ROUND(E4416*Hilfswerte!$B$31,0)</f>
        <v>2261</v>
      </c>
      <c r="X4416" s="4">
        <f t="shared" si="550"/>
        <v>1398</v>
      </c>
      <c r="Y4416" s="4" t="str">
        <f>IF(T4416="A - Top-Kunde","bereits Top-Kunde",IF(AND(V4416&lt;=Hilfswerte!$B$34,H4416&lt;0.5*W4416),"Hoch",IF(AND(V4416&lt;=Hilfswerte!$B$35,H4416&lt;0.7*W4416),"Mittel","Niedrig")))</f>
        <v>Mittel</v>
      </c>
      <c r="Z4416" s="4">
        <f t="shared" si="551"/>
        <v>7.3</v>
      </c>
      <c r="AA4416" s="4" t="str">
        <f>IF(J4416&gt;365,"Bereits abgewandert (Segment D)",IF(Z4416&gt;=Hilfswerte!$B$38,"Rot - akut gefaehrdet",IF(Z4416&gt;=Hilfswerte!$B$39,"Gelb - beobachten","Gruen - stabil")))</f>
        <v>Gruen - stabil</v>
      </c>
    </row>
    <row r="4417" spans="1:27" ht="15" customHeight="1" x14ac:dyDescent="0.25">
      <c r="A4417" s="4" t="s">
        <v>4764</v>
      </c>
      <c r="B4417" s="4" t="s">
        <v>627</v>
      </c>
      <c r="C4417" s="4" t="s">
        <v>89</v>
      </c>
      <c r="D4417" s="4" t="s">
        <v>178</v>
      </c>
      <c r="E4417" s="4">
        <v>125</v>
      </c>
      <c r="F4417" s="4">
        <v>33.4</v>
      </c>
      <c r="G4417" s="4">
        <v>12.6</v>
      </c>
      <c r="H4417" s="4">
        <v>6294</v>
      </c>
      <c r="I4417" s="4">
        <v>1</v>
      </c>
      <c r="J4417" s="4">
        <v>241</v>
      </c>
      <c r="K4417" s="4">
        <v>0</v>
      </c>
      <c r="L4417" s="4">
        <v>29</v>
      </c>
      <c r="M4417" s="4">
        <v>2</v>
      </c>
      <c r="N4417" s="4">
        <v>40.700000000000003</v>
      </c>
      <c r="O4417" s="4">
        <f t="shared" si="544"/>
        <v>2</v>
      </c>
      <c r="P4417" s="4">
        <f t="shared" si="545"/>
        <v>1</v>
      </c>
      <c r="Q4417" s="4">
        <f t="shared" si="546"/>
        <v>4</v>
      </c>
      <c r="R4417" s="4">
        <f t="shared" si="547"/>
        <v>7</v>
      </c>
      <c r="S4417" s="4">
        <f t="shared" si="548"/>
        <v>81.7</v>
      </c>
      <c r="T4417" s="4" t="str">
        <f t="shared" si="549"/>
        <v>C - Entwicklungspotenzial</v>
      </c>
      <c r="U4417" s="4">
        <f>ROUND(((E4417-Hilfswerte!$B$20)/Hilfswerte!$B$21)+((F4417-Hilfswerte!$B$22)/Hilfswerte!$B$23)+((G4417-Hilfswerte!$B$24)/Hilfswerte!$B$25)+0.1*INDEX(Hilfswerte!$B$4:$B$15,MATCH(C4417,Hilfswerte!$A$4:$A$15,0)),2)</f>
        <v>0.79</v>
      </c>
      <c r="V4417" s="4">
        <f>ROUND(SQRT((((E4417-Hilfswerte!$B$20)/Hilfswerte!$B$21)-Hilfswerte!$B$28)^2+(((F4417-Hilfswerte!$B$22)/Hilfswerte!$B$23)-Hilfswerte!$B$29)^2+(((G4417-Hilfswerte!$B$24)/Hilfswerte!$B$25)-Hilfswerte!$B$30)^2),3)</f>
        <v>0.29499999999999998</v>
      </c>
      <c r="W4417" s="4">
        <f>ROUND(E4417*Hilfswerte!$B$31,0)</f>
        <v>25693</v>
      </c>
      <c r="X4417" s="4">
        <f t="shared" si="550"/>
        <v>19399</v>
      </c>
      <c r="Y4417" s="4" t="str">
        <f>IF(T4417="A - Top-Kunde","bereits Top-Kunde",IF(AND(V4417&lt;=Hilfswerte!$B$34,H4417&lt;0.5*W4417),"Hoch",IF(AND(V4417&lt;=Hilfswerte!$B$35,H4417&lt;0.7*W4417),"Mittel","Niedrig")))</f>
        <v>Hoch</v>
      </c>
      <c r="Z4417" s="4">
        <f t="shared" si="551"/>
        <v>17.899999999999999</v>
      </c>
      <c r="AA4417" s="4" t="str">
        <f>IF(J4417&gt;365,"Bereits abgewandert (Segment D)",IF(Z4417&gt;=Hilfswerte!$B$38,"Rot - akut gefaehrdet",IF(Z4417&gt;=Hilfswerte!$B$39,"Gelb - beobachten","Gruen - stabil")))</f>
        <v>Gelb - beobachten</v>
      </c>
    </row>
    <row r="4418" spans="1:27" ht="15" customHeight="1" x14ac:dyDescent="0.25">
      <c r="A4418" s="4" t="s">
        <v>4765</v>
      </c>
      <c r="B4418" s="4" t="s">
        <v>341</v>
      </c>
      <c r="C4418" s="4" t="s">
        <v>33</v>
      </c>
      <c r="D4418" s="4" t="s">
        <v>30</v>
      </c>
      <c r="E4418" s="4">
        <v>24</v>
      </c>
      <c r="F4418" s="4">
        <v>5.4</v>
      </c>
      <c r="G4418" s="4">
        <v>17.899999999999999</v>
      </c>
      <c r="H4418" s="4">
        <v>10135</v>
      </c>
      <c r="I4418" s="4">
        <v>4</v>
      </c>
      <c r="J4418" s="4">
        <v>70</v>
      </c>
      <c r="K4418" s="4">
        <v>0</v>
      </c>
      <c r="L4418" s="4">
        <v>7</v>
      </c>
      <c r="M4418" s="4">
        <v>2</v>
      </c>
      <c r="N4418" s="4">
        <v>-19.5</v>
      </c>
      <c r="O4418" s="4">
        <f t="shared" ref="O4418:O4481" si="552">IF(J4418&gt;365,1,IF(J4418&lt;=30,5,IF(J4418&lt;=90,4,IF(J4418&lt;=180,3,2))))</f>
        <v>4</v>
      </c>
      <c r="P4418" s="4">
        <f t="shared" ref="P4418:P4481" si="553">IF(I4418&gt;=5,5,IF(I4418&gt;=4,4,IF(I4418&gt;=3,3,IF(I4418&gt;=2,2,1))))</f>
        <v>4</v>
      </c>
      <c r="Q4418" s="4">
        <f t="shared" ref="Q4418:Q4481" si="554">IF(H4418&gt;=7500,5,IF(H4418&gt;=2500,4,IF(H4418&gt;=1000,3,IF(H4418&gt;=1,2,1))))</f>
        <v>5</v>
      </c>
      <c r="R4418" s="4">
        <f t="shared" ref="R4418:R4481" si="555">O4418+P4418+Q4418</f>
        <v>13</v>
      </c>
      <c r="S4418" s="4">
        <f t="shared" ref="S4418:S4481" si="556">ROUND(10*R4418+0.5*N4418-6*K4418-0.3*MAX(0,L4418),1)</f>
        <v>118.2</v>
      </c>
      <c r="T4418" s="4" t="str">
        <f t="shared" ref="T4418:T4481" si="557">IF(J4418&gt;365,"D - Abwanderungsrisiko",IF(S4418&gt;=125,"A - Top-Kunde",IF(S4418&gt;=105,"B - Kernkunde","C - Entwicklungspotenzial")))</f>
        <v>B - Kernkunde</v>
      </c>
      <c r="U4418" s="4">
        <f>ROUND(((E4418-Hilfswerte!$B$20)/Hilfswerte!$B$21)+((F4418-Hilfswerte!$B$22)/Hilfswerte!$B$23)+((G4418-Hilfswerte!$B$24)/Hilfswerte!$B$25)+0.1*INDEX(Hilfswerte!$B$4:$B$15,MATCH(C4418,Hilfswerte!$A$4:$A$15,0)),2)</f>
        <v>0.43</v>
      </c>
      <c r="V4418" s="4">
        <f>ROUND(SQRT((((E4418-Hilfswerte!$B$20)/Hilfswerte!$B$21)-Hilfswerte!$B$28)^2+(((F4418-Hilfswerte!$B$22)/Hilfswerte!$B$23)-Hilfswerte!$B$29)^2+(((G4418-Hilfswerte!$B$24)/Hilfswerte!$B$25)-Hilfswerte!$B$30)^2),3)</f>
        <v>1.357</v>
      </c>
      <c r="W4418" s="4">
        <f>ROUND(E4418*Hilfswerte!$B$31,0)</f>
        <v>4933</v>
      </c>
      <c r="X4418" s="4">
        <f t="shared" ref="X4418:X4481" si="558">MAX(0,W4418-H4418)</f>
        <v>0</v>
      </c>
      <c r="Y4418" s="4" t="str">
        <f>IF(T4418="A - Top-Kunde","bereits Top-Kunde",IF(AND(V4418&lt;=Hilfswerte!$B$34,H4418&lt;0.5*W4418),"Hoch",IF(AND(V4418&lt;=Hilfswerte!$B$35,H4418&lt;0.7*W4418),"Mittel","Niedrig")))</f>
        <v>Niedrig</v>
      </c>
      <c r="Z4418" s="4">
        <f t="shared" ref="Z4418:Z4481" si="559">ROUND(0.4*MAX(0,-N4418)+3*K4418+0.2*MAX(0,L4418)+0.05*J4418,1)</f>
        <v>12.7</v>
      </c>
      <c r="AA4418" s="4" t="str">
        <f>IF(J4418&gt;365,"Bereits abgewandert (Segment D)",IF(Z4418&gt;=Hilfswerte!$B$38,"Rot - akut gefaehrdet",IF(Z4418&gt;=Hilfswerte!$B$39,"Gelb - beobachten","Gruen - stabil")))</f>
        <v>Gruen - stabil</v>
      </c>
    </row>
    <row r="4419" spans="1:27" ht="15" customHeight="1" x14ac:dyDescent="0.25">
      <c r="A4419" s="4" t="s">
        <v>4766</v>
      </c>
      <c r="B4419" s="4" t="s">
        <v>696</v>
      </c>
      <c r="C4419" s="4" t="s">
        <v>59</v>
      </c>
      <c r="D4419" s="4" t="s">
        <v>30</v>
      </c>
      <c r="E4419" s="4">
        <v>183</v>
      </c>
      <c r="F4419" s="4">
        <v>43.9</v>
      </c>
      <c r="G4419" s="4">
        <v>5.7</v>
      </c>
      <c r="H4419" s="4">
        <v>3489</v>
      </c>
      <c r="I4419" s="4">
        <v>2</v>
      </c>
      <c r="J4419" s="4">
        <v>15</v>
      </c>
      <c r="K4419" s="4">
        <v>0</v>
      </c>
      <c r="L4419" s="4">
        <v>29</v>
      </c>
      <c r="M4419" s="4">
        <v>4</v>
      </c>
      <c r="N4419" s="4">
        <v>29.6</v>
      </c>
      <c r="O4419" s="4">
        <f t="shared" si="552"/>
        <v>5</v>
      </c>
      <c r="P4419" s="4">
        <f t="shared" si="553"/>
        <v>2</v>
      </c>
      <c r="Q4419" s="4">
        <f t="shared" si="554"/>
        <v>4</v>
      </c>
      <c r="R4419" s="4">
        <f t="shared" si="555"/>
        <v>11</v>
      </c>
      <c r="S4419" s="4">
        <f t="shared" si="556"/>
        <v>116.1</v>
      </c>
      <c r="T4419" s="4" t="str">
        <f t="shared" si="557"/>
        <v>B - Kernkunde</v>
      </c>
      <c r="U4419" s="4">
        <f>ROUND(((E4419-Hilfswerte!$B$20)/Hilfswerte!$B$21)+((F4419-Hilfswerte!$B$22)/Hilfswerte!$B$23)+((G4419-Hilfswerte!$B$24)/Hilfswerte!$B$25)+0.1*INDEX(Hilfswerte!$B$4:$B$15,MATCH(C4419,Hilfswerte!$A$4:$A$15,0)),2)</f>
        <v>-0.23</v>
      </c>
      <c r="V4419" s="4">
        <f>ROUND(SQRT((((E4419-Hilfswerte!$B$20)/Hilfswerte!$B$21)-Hilfswerte!$B$28)^2+(((F4419-Hilfswerte!$B$22)/Hilfswerte!$B$23)-Hilfswerte!$B$29)^2+(((G4419-Hilfswerte!$B$24)/Hilfswerte!$B$25)-Hilfswerte!$B$30)^2),3)</f>
        <v>0.88500000000000001</v>
      </c>
      <c r="W4419" s="4">
        <f>ROUND(E4419*Hilfswerte!$B$31,0)</f>
        <v>37615</v>
      </c>
      <c r="X4419" s="4">
        <f t="shared" si="558"/>
        <v>34126</v>
      </c>
      <c r="Y4419" s="4" t="str">
        <f>IF(T4419="A - Top-Kunde","bereits Top-Kunde",IF(AND(V4419&lt;=Hilfswerte!$B$34,H4419&lt;0.5*W4419),"Hoch",IF(AND(V4419&lt;=Hilfswerte!$B$35,H4419&lt;0.7*W4419),"Mittel","Niedrig")))</f>
        <v>Mittel</v>
      </c>
      <c r="Z4419" s="4">
        <f t="shared" si="559"/>
        <v>6.6</v>
      </c>
      <c r="AA4419" s="4" t="str">
        <f>IF(J4419&gt;365,"Bereits abgewandert (Segment D)",IF(Z4419&gt;=Hilfswerte!$B$38,"Rot - akut gefaehrdet",IF(Z4419&gt;=Hilfswerte!$B$39,"Gelb - beobachten","Gruen - stabil")))</f>
        <v>Gruen - stabil</v>
      </c>
    </row>
    <row r="4420" spans="1:27" ht="15" customHeight="1" x14ac:dyDescent="0.25">
      <c r="A4420" s="4" t="s">
        <v>4767</v>
      </c>
      <c r="B4420" s="4" t="s">
        <v>765</v>
      </c>
      <c r="C4420" s="4" t="s">
        <v>59</v>
      </c>
      <c r="D4420" s="4" t="s">
        <v>30</v>
      </c>
      <c r="E4420" s="4">
        <v>593</v>
      </c>
      <c r="F4420" s="4">
        <v>132.1</v>
      </c>
      <c r="G4420" s="4">
        <v>13</v>
      </c>
      <c r="H4420" s="4">
        <v>2700</v>
      </c>
      <c r="I4420" s="4">
        <v>1</v>
      </c>
      <c r="J4420" s="4">
        <v>172</v>
      </c>
      <c r="K4420" s="4">
        <v>0</v>
      </c>
      <c r="L4420" s="4">
        <v>11</v>
      </c>
      <c r="M4420" s="4">
        <v>3</v>
      </c>
      <c r="N4420" s="4">
        <v>-3.4</v>
      </c>
      <c r="O4420" s="4">
        <f t="shared" si="552"/>
        <v>3</v>
      </c>
      <c r="P4420" s="4">
        <f t="shared" si="553"/>
        <v>1</v>
      </c>
      <c r="Q4420" s="4">
        <f t="shared" si="554"/>
        <v>4</v>
      </c>
      <c r="R4420" s="4">
        <f t="shared" si="555"/>
        <v>8</v>
      </c>
      <c r="S4420" s="4">
        <f t="shared" si="556"/>
        <v>75</v>
      </c>
      <c r="T4420" s="4" t="str">
        <f t="shared" si="557"/>
        <v>C - Entwicklungspotenzial</v>
      </c>
      <c r="U4420" s="4">
        <f>ROUND(((E4420-Hilfswerte!$B$20)/Hilfswerte!$B$21)+((F4420-Hilfswerte!$B$22)/Hilfswerte!$B$23)+((G4420-Hilfswerte!$B$24)/Hilfswerte!$B$25)+0.1*INDEX(Hilfswerte!$B$4:$B$15,MATCH(C4420,Hilfswerte!$A$4:$A$15,0)),2)</f>
        <v>4.2699999999999996</v>
      </c>
      <c r="V4420" s="4">
        <f>ROUND(SQRT((((E4420-Hilfswerte!$B$20)/Hilfswerte!$B$21)-Hilfswerte!$B$28)^2+(((F4420-Hilfswerte!$B$22)/Hilfswerte!$B$23)-Hilfswerte!$B$29)^2+(((G4420-Hilfswerte!$B$24)/Hilfswerte!$B$25)-Hilfswerte!$B$30)^2),3)</f>
        <v>2.5099999999999998</v>
      </c>
      <c r="W4420" s="4">
        <f>ROUND(E4420*Hilfswerte!$B$31,0)</f>
        <v>121889</v>
      </c>
      <c r="X4420" s="4">
        <f t="shared" si="558"/>
        <v>119189</v>
      </c>
      <c r="Y4420" s="4" t="str">
        <f>IF(T4420="A - Top-Kunde","bereits Top-Kunde",IF(AND(V4420&lt;=Hilfswerte!$B$34,H4420&lt;0.5*W4420),"Hoch",IF(AND(V4420&lt;=Hilfswerte!$B$35,H4420&lt;0.7*W4420),"Mittel","Niedrig")))</f>
        <v>Niedrig</v>
      </c>
      <c r="Z4420" s="4">
        <f t="shared" si="559"/>
        <v>12.2</v>
      </c>
      <c r="AA4420" s="4" t="str">
        <f>IF(J4420&gt;365,"Bereits abgewandert (Segment D)",IF(Z4420&gt;=Hilfswerte!$B$38,"Rot - akut gefaehrdet",IF(Z4420&gt;=Hilfswerte!$B$39,"Gelb - beobachten","Gruen - stabil")))</f>
        <v>Gruen - stabil</v>
      </c>
    </row>
    <row r="4421" spans="1:27" ht="15" customHeight="1" x14ac:dyDescent="0.25">
      <c r="A4421" s="4" t="s">
        <v>4768</v>
      </c>
      <c r="B4421" s="4" t="s">
        <v>424</v>
      </c>
      <c r="C4421" s="4" t="s">
        <v>33</v>
      </c>
      <c r="D4421" s="4" t="s">
        <v>30</v>
      </c>
      <c r="E4421" s="4">
        <v>70</v>
      </c>
      <c r="F4421" s="4">
        <v>17.2</v>
      </c>
      <c r="G4421" s="4">
        <v>17.3</v>
      </c>
      <c r="H4421" s="4">
        <v>660</v>
      </c>
      <c r="I4421" s="4">
        <v>1</v>
      </c>
      <c r="J4421" s="4">
        <v>167</v>
      </c>
      <c r="K4421" s="4">
        <v>0</v>
      </c>
      <c r="L4421" s="4">
        <v>7</v>
      </c>
      <c r="M4421" s="4">
        <v>5</v>
      </c>
      <c r="N4421" s="4">
        <v>11.4</v>
      </c>
      <c r="O4421" s="4">
        <f t="shared" si="552"/>
        <v>3</v>
      </c>
      <c r="P4421" s="4">
        <f t="shared" si="553"/>
        <v>1</v>
      </c>
      <c r="Q4421" s="4">
        <f t="shared" si="554"/>
        <v>2</v>
      </c>
      <c r="R4421" s="4">
        <f t="shared" si="555"/>
        <v>6</v>
      </c>
      <c r="S4421" s="4">
        <f t="shared" si="556"/>
        <v>63.6</v>
      </c>
      <c r="T4421" s="4" t="str">
        <f t="shared" si="557"/>
        <v>C - Entwicklungspotenzial</v>
      </c>
      <c r="U4421" s="4">
        <f>ROUND(((E4421-Hilfswerte!$B$20)/Hilfswerte!$B$21)+((F4421-Hilfswerte!$B$22)/Hilfswerte!$B$23)+((G4421-Hilfswerte!$B$24)/Hilfswerte!$B$25)+0.1*INDEX(Hilfswerte!$B$4:$B$15,MATCH(C4421,Hilfswerte!$A$4:$A$15,0)),2)</f>
        <v>0.75</v>
      </c>
      <c r="V4421" s="4">
        <f>ROUND(SQRT((((E4421-Hilfswerte!$B$20)/Hilfswerte!$B$21)-Hilfswerte!$B$28)^2+(((F4421-Hilfswerte!$B$22)/Hilfswerte!$B$23)-Hilfswerte!$B$29)^2+(((G4421-Hilfswerte!$B$24)/Hilfswerte!$B$25)-Hilfswerte!$B$30)^2),3)</f>
        <v>1.115</v>
      </c>
      <c r="W4421" s="4">
        <f>ROUND(E4421*Hilfswerte!$B$31,0)</f>
        <v>14388</v>
      </c>
      <c r="X4421" s="4">
        <f t="shared" si="558"/>
        <v>13728</v>
      </c>
      <c r="Y4421" s="4" t="str">
        <f>IF(T4421="A - Top-Kunde","bereits Top-Kunde",IF(AND(V4421&lt;=Hilfswerte!$B$34,H4421&lt;0.5*W4421),"Hoch",IF(AND(V4421&lt;=Hilfswerte!$B$35,H4421&lt;0.7*W4421),"Mittel","Niedrig")))</f>
        <v>Mittel</v>
      </c>
      <c r="Z4421" s="4">
        <f t="shared" si="559"/>
        <v>9.8000000000000007</v>
      </c>
      <c r="AA4421" s="4" t="str">
        <f>IF(J4421&gt;365,"Bereits abgewandert (Segment D)",IF(Z4421&gt;=Hilfswerte!$B$38,"Rot - akut gefaehrdet",IF(Z4421&gt;=Hilfswerte!$B$39,"Gelb - beobachten","Gruen - stabil")))</f>
        <v>Gruen - stabil</v>
      </c>
    </row>
    <row r="4422" spans="1:27" ht="15" customHeight="1" x14ac:dyDescent="0.25">
      <c r="A4422" s="4" t="s">
        <v>4769</v>
      </c>
      <c r="B4422" s="4" t="s">
        <v>134</v>
      </c>
      <c r="C4422" s="4" t="s">
        <v>29</v>
      </c>
      <c r="D4422" s="4" t="s">
        <v>77</v>
      </c>
      <c r="E4422" s="4">
        <v>30</v>
      </c>
      <c r="F4422" s="4">
        <v>9.5</v>
      </c>
      <c r="G4422" s="4">
        <v>4.8</v>
      </c>
      <c r="H4422" s="4">
        <v>0</v>
      </c>
      <c r="I4422" s="4">
        <v>0</v>
      </c>
      <c r="J4422" s="4">
        <v>697</v>
      </c>
      <c r="K4422" s="4">
        <v>0</v>
      </c>
      <c r="L4422" s="4">
        <v>1</v>
      </c>
      <c r="M4422" s="4">
        <v>0</v>
      </c>
      <c r="N4422" s="4">
        <v>-74.3</v>
      </c>
      <c r="O4422" s="4">
        <f t="shared" si="552"/>
        <v>1</v>
      </c>
      <c r="P4422" s="4">
        <f t="shared" si="553"/>
        <v>1</v>
      </c>
      <c r="Q4422" s="4">
        <f t="shared" si="554"/>
        <v>1</v>
      </c>
      <c r="R4422" s="4">
        <f t="shared" si="555"/>
        <v>3</v>
      </c>
      <c r="S4422" s="4">
        <f t="shared" si="556"/>
        <v>-7.5</v>
      </c>
      <c r="T4422" s="4" t="str">
        <f t="shared" si="557"/>
        <v>D - Abwanderungsrisiko</v>
      </c>
      <c r="U4422" s="4">
        <f>ROUND(((E4422-Hilfswerte!$B$20)/Hilfswerte!$B$21)+((F4422-Hilfswerte!$B$22)/Hilfswerte!$B$23)+((G4422-Hilfswerte!$B$24)/Hilfswerte!$B$25)+0.1*INDEX(Hilfswerte!$B$4:$B$15,MATCH(C4422,Hilfswerte!$A$4:$A$15,0)),2)</f>
        <v>-1.31</v>
      </c>
      <c r="V4422" s="4">
        <f>ROUND(SQRT((((E4422-Hilfswerte!$B$20)/Hilfswerte!$B$21)-Hilfswerte!$B$28)^2+(((F4422-Hilfswerte!$B$22)/Hilfswerte!$B$23)-Hilfswerte!$B$29)^2+(((G4422-Hilfswerte!$B$24)/Hilfswerte!$B$25)-Hilfswerte!$B$30)^2),3)</f>
        <v>1.28</v>
      </c>
      <c r="W4422" s="4">
        <f>ROUND(E4422*Hilfswerte!$B$31,0)</f>
        <v>6166</v>
      </c>
      <c r="X4422" s="4">
        <f t="shared" si="558"/>
        <v>6166</v>
      </c>
      <c r="Y4422" s="4" t="str">
        <f>IF(T4422="A - Top-Kunde","bereits Top-Kunde",IF(AND(V4422&lt;=Hilfswerte!$B$34,H4422&lt;0.5*W4422),"Hoch",IF(AND(V4422&lt;=Hilfswerte!$B$35,H4422&lt;0.7*W4422),"Mittel","Niedrig")))</f>
        <v>Niedrig</v>
      </c>
      <c r="Z4422" s="4">
        <f t="shared" si="559"/>
        <v>64.8</v>
      </c>
      <c r="AA4422" s="4" t="str">
        <f>IF(J4422&gt;365,"Bereits abgewandert (Segment D)",IF(Z4422&gt;=Hilfswerte!$B$38,"Rot - akut gefaehrdet",IF(Z4422&gt;=Hilfswerte!$B$39,"Gelb - beobachten","Gruen - stabil")))</f>
        <v>Bereits abgewandert (Segment D)</v>
      </c>
    </row>
    <row r="4423" spans="1:27" ht="15" customHeight="1" x14ac:dyDescent="0.25">
      <c r="A4423" s="4" t="s">
        <v>4770</v>
      </c>
      <c r="B4423" s="4" t="s">
        <v>973</v>
      </c>
      <c r="C4423" s="4" t="s">
        <v>84</v>
      </c>
      <c r="D4423" s="4" t="s">
        <v>93</v>
      </c>
      <c r="E4423" s="4">
        <v>30</v>
      </c>
      <c r="F4423" s="4">
        <v>6.9</v>
      </c>
      <c r="G4423" s="4">
        <v>11.1</v>
      </c>
      <c r="H4423" s="4">
        <v>275</v>
      </c>
      <c r="I4423" s="4">
        <v>2</v>
      </c>
      <c r="J4423" s="4">
        <v>32</v>
      </c>
      <c r="K4423" s="4">
        <v>0</v>
      </c>
      <c r="L4423" s="4">
        <v>-6</v>
      </c>
      <c r="M4423" s="4">
        <v>4</v>
      </c>
      <c r="N4423" s="4">
        <v>-4.0999999999999996</v>
      </c>
      <c r="O4423" s="4">
        <f t="shared" si="552"/>
        <v>4</v>
      </c>
      <c r="P4423" s="4">
        <f t="shared" si="553"/>
        <v>2</v>
      </c>
      <c r="Q4423" s="4">
        <f t="shared" si="554"/>
        <v>2</v>
      </c>
      <c r="R4423" s="4">
        <f t="shared" si="555"/>
        <v>8</v>
      </c>
      <c r="S4423" s="4">
        <f t="shared" si="556"/>
        <v>78</v>
      </c>
      <c r="T4423" s="4" t="str">
        <f t="shared" si="557"/>
        <v>C - Entwicklungspotenzial</v>
      </c>
      <c r="U4423" s="4">
        <f>ROUND(((E4423-Hilfswerte!$B$20)/Hilfswerte!$B$21)+((F4423-Hilfswerte!$B$22)/Hilfswerte!$B$23)+((G4423-Hilfswerte!$B$24)/Hilfswerte!$B$25)+0.1*INDEX(Hilfswerte!$B$4:$B$15,MATCH(C4423,Hilfswerte!$A$4:$A$15,0)),2)</f>
        <v>-0.62</v>
      </c>
      <c r="V4423" s="4">
        <f>ROUND(SQRT((((E4423-Hilfswerte!$B$20)/Hilfswerte!$B$21)-Hilfswerte!$B$28)^2+(((F4423-Hilfswerte!$B$22)/Hilfswerte!$B$23)-Hilfswerte!$B$29)^2+(((G4423-Hilfswerte!$B$24)/Hilfswerte!$B$25)-Hilfswerte!$B$30)^2),3)</f>
        <v>0.80800000000000005</v>
      </c>
      <c r="W4423" s="4">
        <f>ROUND(E4423*Hilfswerte!$B$31,0)</f>
        <v>6166</v>
      </c>
      <c r="X4423" s="4">
        <f t="shared" si="558"/>
        <v>5891</v>
      </c>
      <c r="Y4423" s="4" t="str">
        <f>IF(T4423="A - Top-Kunde","bereits Top-Kunde",IF(AND(V4423&lt;=Hilfswerte!$B$34,H4423&lt;0.5*W4423),"Hoch",IF(AND(V4423&lt;=Hilfswerte!$B$35,H4423&lt;0.7*W4423),"Mittel","Niedrig")))</f>
        <v>Hoch</v>
      </c>
      <c r="Z4423" s="4">
        <f t="shared" si="559"/>
        <v>3.2</v>
      </c>
      <c r="AA4423" s="4" t="str">
        <f>IF(J4423&gt;365,"Bereits abgewandert (Segment D)",IF(Z4423&gt;=Hilfswerte!$B$38,"Rot - akut gefaehrdet",IF(Z4423&gt;=Hilfswerte!$B$39,"Gelb - beobachten","Gruen - stabil")))</f>
        <v>Gruen - stabil</v>
      </c>
    </row>
    <row r="4424" spans="1:27" ht="15" customHeight="1" x14ac:dyDescent="0.25">
      <c r="A4424" s="4" t="s">
        <v>4771</v>
      </c>
      <c r="B4424" s="4" t="s">
        <v>225</v>
      </c>
      <c r="C4424" s="4" t="s">
        <v>65</v>
      </c>
      <c r="D4424" s="4" t="s">
        <v>93</v>
      </c>
      <c r="E4424" s="4">
        <v>84</v>
      </c>
      <c r="F4424" s="4">
        <v>30.3</v>
      </c>
      <c r="G4424" s="4">
        <v>6.7</v>
      </c>
      <c r="H4424" s="4">
        <v>4406</v>
      </c>
      <c r="I4424" s="4">
        <v>3</v>
      </c>
      <c r="J4424" s="4">
        <v>18</v>
      </c>
      <c r="K4424" s="4">
        <v>0</v>
      </c>
      <c r="L4424" s="4">
        <v>2</v>
      </c>
      <c r="M4424" s="4">
        <v>5</v>
      </c>
      <c r="N4424" s="4">
        <v>48.2</v>
      </c>
      <c r="O4424" s="4">
        <f t="shared" si="552"/>
        <v>5</v>
      </c>
      <c r="P4424" s="4">
        <f t="shared" si="553"/>
        <v>3</v>
      </c>
      <c r="Q4424" s="4">
        <f t="shared" si="554"/>
        <v>4</v>
      </c>
      <c r="R4424" s="4">
        <f t="shared" si="555"/>
        <v>12</v>
      </c>
      <c r="S4424" s="4">
        <f t="shared" si="556"/>
        <v>143.5</v>
      </c>
      <c r="T4424" s="4" t="str">
        <f t="shared" si="557"/>
        <v>A - Top-Kunde</v>
      </c>
      <c r="U4424" s="4">
        <f>ROUND(((E4424-Hilfswerte!$B$20)/Hilfswerte!$B$21)+((F4424-Hilfswerte!$B$22)/Hilfswerte!$B$23)+((G4424-Hilfswerte!$B$24)/Hilfswerte!$B$25)+0.1*INDEX(Hilfswerte!$B$4:$B$15,MATCH(C4424,Hilfswerte!$A$4:$A$15,0)),2)</f>
        <v>-0.72</v>
      </c>
      <c r="V4424" s="4">
        <f>ROUND(SQRT((((E4424-Hilfswerte!$B$20)/Hilfswerte!$B$21)-Hilfswerte!$B$28)^2+(((F4424-Hilfswerte!$B$22)/Hilfswerte!$B$23)-Hilfswerte!$B$29)^2+(((G4424-Hilfswerte!$B$24)/Hilfswerte!$B$25)-Hilfswerte!$B$30)^2),3)</f>
        <v>0.81100000000000005</v>
      </c>
      <c r="W4424" s="4">
        <f>ROUND(E4424*Hilfswerte!$B$31,0)</f>
        <v>17266</v>
      </c>
      <c r="X4424" s="4">
        <f t="shared" si="558"/>
        <v>12860</v>
      </c>
      <c r="Y4424" s="4" t="str">
        <f>IF(T4424="A - Top-Kunde","bereits Top-Kunde",IF(AND(V4424&lt;=Hilfswerte!$B$34,H4424&lt;0.5*W4424),"Hoch",IF(AND(V4424&lt;=Hilfswerte!$B$35,H4424&lt;0.7*W4424),"Mittel","Niedrig")))</f>
        <v>bereits Top-Kunde</v>
      </c>
      <c r="Z4424" s="4">
        <f t="shared" si="559"/>
        <v>1.3</v>
      </c>
      <c r="AA4424" s="4" t="str">
        <f>IF(J4424&gt;365,"Bereits abgewandert (Segment D)",IF(Z4424&gt;=Hilfswerte!$B$38,"Rot - akut gefaehrdet",IF(Z4424&gt;=Hilfswerte!$B$39,"Gelb - beobachten","Gruen - stabil")))</f>
        <v>Gruen - stabil</v>
      </c>
    </row>
    <row r="4425" spans="1:27" ht="15" customHeight="1" x14ac:dyDescent="0.25">
      <c r="A4425" s="4" t="s">
        <v>4772</v>
      </c>
      <c r="B4425" s="4" t="s">
        <v>44</v>
      </c>
      <c r="C4425" s="4" t="s">
        <v>47</v>
      </c>
      <c r="D4425" s="4" t="s">
        <v>30</v>
      </c>
      <c r="E4425" s="4">
        <v>33</v>
      </c>
      <c r="F4425" s="4">
        <v>9.9</v>
      </c>
      <c r="G4425" s="4">
        <v>2.9</v>
      </c>
      <c r="H4425" s="4">
        <v>3695</v>
      </c>
      <c r="I4425" s="4">
        <v>2</v>
      </c>
      <c r="J4425" s="4">
        <v>63</v>
      </c>
      <c r="K4425" s="4">
        <v>0</v>
      </c>
      <c r="L4425" s="4">
        <v>-3</v>
      </c>
      <c r="M4425" s="4">
        <v>4</v>
      </c>
      <c r="N4425" s="4">
        <v>-30.1</v>
      </c>
      <c r="O4425" s="4">
        <f t="shared" si="552"/>
        <v>4</v>
      </c>
      <c r="P4425" s="4">
        <f t="shared" si="553"/>
        <v>2</v>
      </c>
      <c r="Q4425" s="4">
        <f t="shared" si="554"/>
        <v>4</v>
      </c>
      <c r="R4425" s="4">
        <f t="shared" si="555"/>
        <v>10</v>
      </c>
      <c r="S4425" s="4">
        <f t="shared" si="556"/>
        <v>85</v>
      </c>
      <c r="T4425" s="4" t="str">
        <f t="shared" si="557"/>
        <v>C - Entwicklungspotenzial</v>
      </c>
      <c r="U4425" s="4">
        <f>ROUND(((E4425-Hilfswerte!$B$20)/Hilfswerte!$B$21)+((F4425-Hilfswerte!$B$22)/Hilfswerte!$B$23)+((G4425-Hilfswerte!$B$24)/Hilfswerte!$B$25)+0.1*INDEX(Hilfswerte!$B$4:$B$15,MATCH(C4425,Hilfswerte!$A$4:$A$15,0)),2)</f>
        <v>-1.78</v>
      </c>
      <c r="V4425" s="4">
        <f>ROUND(SQRT((((E4425-Hilfswerte!$B$20)/Hilfswerte!$B$21)-Hilfswerte!$B$28)^2+(((F4425-Hilfswerte!$B$22)/Hilfswerte!$B$23)-Hilfswerte!$B$29)^2+(((G4425-Hilfswerte!$B$24)/Hilfswerte!$B$25)-Hilfswerte!$B$30)^2),3)</f>
        <v>1.524</v>
      </c>
      <c r="W4425" s="4">
        <f>ROUND(E4425*Hilfswerte!$B$31,0)</f>
        <v>6783</v>
      </c>
      <c r="X4425" s="4">
        <f t="shared" si="558"/>
        <v>3088</v>
      </c>
      <c r="Y4425" s="4" t="str">
        <f>IF(T4425="A - Top-Kunde","bereits Top-Kunde",IF(AND(V4425&lt;=Hilfswerte!$B$34,H4425&lt;0.5*W4425),"Hoch",IF(AND(V4425&lt;=Hilfswerte!$B$35,H4425&lt;0.7*W4425),"Mittel","Niedrig")))</f>
        <v>Niedrig</v>
      </c>
      <c r="Z4425" s="4">
        <f t="shared" si="559"/>
        <v>15.2</v>
      </c>
      <c r="AA4425" s="4" t="str">
        <f>IF(J4425&gt;365,"Bereits abgewandert (Segment D)",IF(Z4425&gt;=Hilfswerte!$B$38,"Rot - akut gefaehrdet",IF(Z4425&gt;=Hilfswerte!$B$39,"Gelb - beobachten","Gruen - stabil")))</f>
        <v>Gelb - beobachten</v>
      </c>
    </row>
    <row r="4426" spans="1:27" ht="15" customHeight="1" x14ac:dyDescent="0.25">
      <c r="A4426" s="4" t="s">
        <v>4773</v>
      </c>
      <c r="B4426" s="4" t="s">
        <v>1364</v>
      </c>
      <c r="C4426" s="4" t="s">
        <v>59</v>
      </c>
      <c r="D4426" s="4" t="s">
        <v>30</v>
      </c>
      <c r="E4426" s="4">
        <v>10</v>
      </c>
      <c r="F4426" s="4">
        <v>1.5</v>
      </c>
      <c r="G4426" s="4">
        <v>11.1</v>
      </c>
      <c r="H4426" s="4">
        <v>5203</v>
      </c>
      <c r="I4426" s="4">
        <v>3</v>
      </c>
      <c r="J4426" s="4">
        <v>123</v>
      </c>
      <c r="K4426" s="4">
        <v>0</v>
      </c>
      <c r="L4426" s="4">
        <v>0</v>
      </c>
      <c r="M4426" s="4">
        <v>5</v>
      </c>
      <c r="N4426" s="4">
        <v>14.8</v>
      </c>
      <c r="O4426" s="4">
        <f t="shared" si="552"/>
        <v>3</v>
      </c>
      <c r="P4426" s="4">
        <f t="shared" si="553"/>
        <v>3</v>
      </c>
      <c r="Q4426" s="4">
        <f t="shared" si="554"/>
        <v>4</v>
      </c>
      <c r="R4426" s="4">
        <f t="shared" si="555"/>
        <v>10</v>
      </c>
      <c r="S4426" s="4">
        <f t="shared" si="556"/>
        <v>107.4</v>
      </c>
      <c r="T4426" s="4" t="str">
        <f t="shared" si="557"/>
        <v>B - Kernkunde</v>
      </c>
      <c r="U4426" s="4">
        <f>ROUND(((E4426-Hilfswerte!$B$20)/Hilfswerte!$B$21)+((F4426-Hilfswerte!$B$22)/Hilfswerte!$B$23)+((G4426-Hilfswerte!$B$24)/Hilfswerte!$B$25)+0.1*INDEX(Hilfswerte!$B$4:$B$15,MATCH(C4426,Hilfswerte!$A$4:$A$15,0)),2)</f>
        <v>-0.88</v>
      </c>
      <c r="V4426" s="4">
        <f>ROUND(SQRT((((E4426-Hilfswerte!$B$20)/Hilfswerte!$B$21)-Hilfswerte!$B$28)^2+(((F4426-Hilfswerte!$B$22)/Hilfswerte!$B$23)-Hilfswerte!$B$29)^2+(((G4426-Hilfswerte!$B$24)/Hilfswerte!$B$25)-Hilfswerte!$B$30)^2),3)</f>
        <v>0.93700000000000006</v>
      </c>
      <c r="W4426" s="4">
        <f>ROUND(E4426*Hilfswerte!$B$31,0)</f>
        <v>2055</v>
      </c>
      <c r="X4426" s="4">
        <f t="shared" si="558"/>
        <v>0</v>
      </c>
      <c r="Y4426" s="4" t="str">
        <f>IF(T4426="A - Top-Kunde","bereits Top-Kunde",IF(AND(V4426&lt;=Hilfswerte!$B$34,H4426&lt;0.5*W4426),"Hoch",IF(AND(V4426&lt;=Hilfswerte!$B$35,H4426&lt;0.7*W4426),"Mittel","Niedrig")))</f>
        <v>Niedrig</v>
      </c>
      <c r="Z4426" s="4">
        <f t="shared" si="559"/>
        <v>6.2</v>
      </c>
      <c r="AA4426" s="4" t="str">
        <f>IF(J4426&gt;365,"Bereits abgewandert (Segment D)",IF(Z4426&gt;=Hilfswerte!$B$38,"Rot - akut gefaehrdet",IF(Z4426&gt;=Hilfswerte!$B$39,"Gelb - beobachten","Gruen - stabil")))</f>
        <v>Gruen - stabil</v>
      </c>
    </row>
    <row r="4427" spans="1:27" ht="15" customHeight="1" x14ac:dyDescent="0.25">
      <c r="A4427" s="4" t="s">
        <v>4774</v>
      </c>
      <c r="B4427" s="4" t="s">
        <v>116</v>
      </c>
      <c r="C4427" s="4" t="s">
        <v>65</v>
      </c>
      <c r="D4427" s="4" t="s">
        <v>48</v>
      </c>
      <c r="E4427" s="4">
        <v>27</v>
      </c>
      <c r="F4427" s="4">
        <v>5.3</v>
      </c>
      <c r="G4427" s="4">
        <v>0.3</v>
      </c>
      <c r="H4427" s="4">
        <v>4278</v>
      </c>
      <c r="I4427" s="4">
        <v>1</v>
      </c>
      <c r="J4427" s="4">
        <v>130</v>
      </c>
      <c r="K4427" s="4">
        <v>0</v>
      </c>
      <c r="L4427" s="4">
        <v>4</v>
      </c>
      <c r="M4427" s="4">
        <v>5</v>
      </c>
      <c r="N4427" s="4">
        <v>9</v>
      </c>
      <c r="O4427" s="4">
        <f t="shared" si="552"/>
        <v>3</v>
      </c>
      <c r="P4427" s="4">
        <f t="shared" si="553"/>
        <v>1</v>
      </c>
      <c r="Q4427" s="4">
        <f t="shared" si="554"/>
        <v>4</v>
      </c>
      <c r="R4427" s="4">
        <f t="shared" si="555"/>
        <v>8</v>
      </c>
      <c r="S4427" s="4">
        <f t="shared" si="556"/>
        <v>83.3</v>
      </c>
      <c r="T4427" s="4" t="str">
        <f t="shared" si="557"/>
        <v>C - Entwicklungspotenzial</v>
      </c>
      <c r="U4427" s="4">
        <f>ROUND(((E4427-Hilfswerte!$B$20)/Hilfswerte!$B$21)+((F4427-Hilfswerte!$B$22)/Hilfswerte!$B$23)+((G4427-Hilfswerte!$B$24)/Hilfswerte!$B$25)+0.1*INDEX(Hilfswerte!$B$4:$B$15,MATCH(C4427,Hilfswerte!$A$4:$A$15,0)),2)</f>
        <v>-2.4300000000000002</v>
      </c>
      <c r="V4427" s="4">
        <f>ROUND(SQRT((((E4427-Hilfswerte!$B$20)/Hilfswerte!$B$21)-Hilfswerte!$B$28)^2+(((F4427-Hilfswerte!$B$22)/Hilfswerte!$B$23)-Hilfswerte!$B$29)^2+(((G4427-Hilfswerte!$B$24)/Hilfswerte!$B$25)-Hilfswerte!$B$30)^2),3)</f>
        <v>1.9239999999999999</v>
      </c>
      <c r="W4427" s="4">
        <f>ROUND(E4427*Hilfswerte!$B$31,0)</f>
        <v>5550</v>
      </c>
      <c r="X4427" s="4">
        <f t="shared" si="558"/>
        <v>1272</v>
      </c>
      <c r="Y4427" s="4" t="str">
        <f>IF(T4427="A - Top-Kunde","bereits Top-Kunde",IF(AND(V4427&lt;=Hilfswerte!$B$34,H4427&lt;0.5*W4427),"Hoch",IF(AND(V4427&lt;=Hilfswerte!$B$35,H4427&lt;0.7*W4427),"Mittel","Niedrig")))</f>
        <v>Niedrig</v>
      </c>
      <c r="Z4427" s="4">
        <f t="shared" si="559"/>
        <v>7.3</v>
      </c>
      <c r="AA4427" s="4" t="str">
        <f>IF(J4427&gt;365,"Bereits abgewandert (Segment D)",IF(Z4427&gt;=Hilfswerte!$B$38,"Rot - akut gefaehrdet",IF(Z4427&gt;=Hilfswerte!$B$39,"Gelb - beobachten","Gruen - stabil")))</f>
        <v>Gruen - stabil</v>
      </c>
    </row>
    <row r="4428" spans="1:27" ht="15" customHeight="1" x14ac:dyDescent="0.25">
      <c r="A4428" s="4" t="s">
        <v>4775</v>
      </c>
      <c r="B4428" s="4" t="s">
        <v>116</v>
      </c>
      <c r="C4428" s="4" t="s">
        <v>33</v>
      </c>
      <c r="D4428" s="4" t="s">
        <v>30</v>
      </c>
      <c r="E4428" s="4">
        <v>398</v>
      </c>
      <c r="F4428" s="4">
        <v>97.4</v>
      </c>
      <c r="G4428" s="4">
        <v>8.1999999999999993</v>
      </c>
      <c r="H4428" s="4">
        <v>78396</v>
      </c>
      <c r="I4428" s="4">
        <v>2</v>
      </c>
      <c r="J4428" s="4">
        <v>6</v>
      </c>
      <c r="K4428" s="4">
        <v>0</v>
      </c>
      <c r="L4428" s="4">
        <v>2</v>
      </c>
      <c r="M4428" s="4">
        <v>1</v>
      </c>
      <c r="N4428" s="4">
        <v>7.7</v>
      </c>
      <c r="O4428" s="4">
        <f t="shared" si="552"/>
        <v>5</v>
      </c>
      <c r="P4428" s="4">
        <f t="shared" si="553"/>
        <v>2</v>
      </c>
      <c r="Q4428" s="4">
        <f t="shared" si="554"/>
        <v>5</v>
      </c>
      <c r="R4428" s="4">
        <f t="shared" si="555"/>
        <v>12</v>
      </c>
      <c r="S4428" s="4">
        <f t="shared" si="556"/>
        <v>123.3</v>
      </c>
      <c r="T4428" s="4" t="str">
        <f t="shared" si="557"/>
        <v>B - Kernkunde</v>
      </c>
      <c r="U4428" s="4">
        <f>ROUND(((E4428-Hilfswerte!$B$20)/Hilfswerte!$B$21)+((F4428-Hilfswerte!$B$22)/Hilfswerte!$B$23)+((G4428-Hilfswerte!$B$24)/Hilfswerte!$B$25)+0.1*INDEX(Hilfswerte!$B$4:$B$15,MATCH(C4428,Hilfswerte!$A$4:$A$15,0)),2)</f>
        <v>2.15</v>
      </c>
      <c r="V4428" s="4">
        <f>ROUND(SQRT((((E4428-Hilfswerte!$B$20)/Hilfswerte!$B$21)-Hilfswerte!$B$28)^2+(((F4428-Hilfswerte!$B$22)/Hilfswerte!$B$23)-Hilfswerte!$B$29)^2+(((G4428-Hilfswerte!$B$24)/Hilfswerte!$B$25)-Hilfswerte!$B$30)^2),3)</f>
        <v>1.538</v>
      </c>
      <c r="W4428" s="4">
        <f>ROUND(E4428*Hilfswerte!$B$31,0)</f>
        <v>81807</v>
      </c>
      <c r="X4428" s="4">
        <f t="shared" si="558"/>
        <v>3411</v>
      </c>
      <c r="Y4428" s="4" t="str">
        <f>IF(T4428="A - Top-Kunde","bereits Top-Kunde",IF(AND(V4428&lt;=Hilfswerte!$B$34,H4428&lt;0.5*W4428),"Hoch",IF(AND(V4428&lt;=Hilfswerte!$B$35,H4428&lt;0.7*W4428),"Mittel","Niedrig")))</f>
        <v>Niedrig</v>
      </c>
      <c r="Z4428" s="4">
        <f t="shared" si="559"/>
        <v>0.7</v>
      </c>
      <c r="AA4428" s="4" t="str">
        <f>IF(J4428&gt;365,"Bereits abgewandert (Segment D)",IF(Z4428&gt;=Hilfswerte!$B$38,"Rot - akut gefaehrdet",IF(Z4428&gt;=Hilfswerte!$B$39,"Gelb - beobachten","Gruen - stabil")))</f>
        <v>Gruen - stabil</v>
      </c>
    </row>
    <row r="4429" spans="1:27" ht="15" customHeight="1" x14ac:dyDescent="0.25">
      <c r="A4429" s="4" t="s">
        <v>4776</v>
      </c>
      <c r="B4429" s="4" t="s">
        <v>548</v>
      </c>
      <c r="C4429" s="4" t="s">
        <v>84</v>
      </c>
      <c r="D4429" s="4" t="s">
        <v>93</v>
      </c>
      <c r="E4429" s="4">
        <v>69</v>
      </c>
      <c r="F4429" s="4">
        <v>20.2</v>
      </c>
      <c r="G4429" s="4">
        <v>16.600000000000001</v>
      </c>
      <c r="H4429" s="4">
        <v>13505</v>
      </c>
      <c r="I4429" s="4">
        <v>5</v>
      </c>
      <c r="J4429" s="4">
        <v>16</v>
      </c>
      <c r="K4429" s="4">
        <v>2</v>
      </c>
      <c r="L4429" s="4">
        <v>1</v>
      </c>
      <c r="M4429" s="4">
        <v>3</v>
      </c>
      <c r="N4429" s="4">
        <v>-28.2</v>
      </c>
      <c r="O4429" s="4">
        <f t="shared" si="552"/>
        <v>5</v>
      </c>
      <c r="P4429" s="4">
        <f t="shared" si="553"/>
        <v>5</v>
      </c>
      <c r="Q4429" s="4">
        <f t="shared" si="554"/>
        <v>5</v>
      </c>
      <c r="R4429" s="4">
        <f t="shared" si="555"/>
        <v>15</v>
      </c>
      <c r="S4429" s="4">
        <f t="shared" si="556"/>
        <v>123.6</v>
      </c>
      <c r="T4429" s="4" t="str">
        <f t="shared" si="557"/>
        <v>B - Kernkunde</v>
      </c>
      <c r="U4429" s="4">
        <f>ROUND(((E4429-Hilfswerte!$B$20)/Hilfswerte!$B$21)+((F4429-Hilfswerte!$B$22)/Hilfswerte!$B$23)+((G4429-Hilfswerte!$B$24)/Hilfswerte!$B$25)+0.1*INDEX(Hilfswerte!$B$4:$B$15,MATCH(C4429,Hilfswerte!$A$4:$A$15,0)),2)</f>
        <v>0.66</v>
      </c>
      <c r="V4429" s="4">
        <f>ROUND(SQRT((((E4429-Hilfswerte!$B$20)/Hilfswerte!$B$21)-Hilfswerte!$B$28)^2+(((F4429-Hilfswerte!$B$22)/Hilfswerte!$B$23)-Hilfswerte!$B$29)^2+(((G4429-Hilfswerte!$B$24)/Hilfswerte!$B$25)-Hilfswerte!$B$30)^2),3)</f>
        <v>1.004</v>
      </c>
      <c r="W4429" s="4">
        <f>ROUND(E4429*Hilfswerte!$B$31,0)</f>
        <v>14183</v>
      </c>
      <c r="X4429" s="4">
        <f t="shared" si="558"/>
        <v>678</v>
      </c>
      <c r="Y4429" s="4" t="str">
        <f>IF(T4429="A - Top-Kunde","bereits Top-Kunde",IF(AND(V4429&lt;=Hilfswerte!$B$34,H4429&lt;0.5*W4429),"Hoch",IF(AND(V4429&lt;=Hilfswerte!$B$35,H4429&lt;0.7*W4429),"Mittel","Niedrig")))</f>
        <v>Niedrig</v>
      </c>
      <c r="Z4429" s="4">
        <f t="shared" si="559"/>
        <v>18.3</v>
      </c>
      <c r="AA4429" s="4" t="str">
        <f>IF(J4429&gt;365,"Bereits abgewandert (Segment D)",IF(Z4429&gt;=Hilfswerte!$B$38,"Rot - akut gefaehrdet",IF(Z4429&gt;=Hilfswerte!$B$39,"Gelb - beobachten","Gruen - stabil")))</f>
        <v>Gelb - beobachten</v>
      </c>
    </row>
    <row r="4430" spans="1:27" ht="15" customHeight="1" x14ac:dyDescent="0.25">
      <c r="A4430" s="4" t="s">
        <v>4777</v>
      </c>
      <c r="B4430" s="4" t="s">
        <v>657</v>
      </c>
      <c r="C4430" s="4" t="s">
        <v>38</v>
      </c>
      <c r="D4430" s="4" t="s">
        <v>30</v>
      </c>
      <c r="E4430" s="4">
        <v>44</v>
      </c>
      <c r="F4430" s="4">
        <v>11.7</v>
      </c>
      <c r="G4430" s="4">
        <v>21.8</v>
      </c>
      <c r="H4430" s="4">
        <v>2569</v>
      </c>
      <c r="I4430" s="4">
        <v>4</v>
      </c>
      <c r="J4430" s="4">
        <v>33</v>
      </c>
      <c r="K4430" s="4">
        <v>0</v>
      </c>
      <c r="L4430" s="4">
        <v>9</v>
      </c>
      <c r="M4430" s="4">
        <v>1</v>
      </c>
      <c r="N4430" s="4">
        <v>-14</v>
      </c>
      <c r="O4430" s="4">
        <f t="shared" si="552"/>
        <v>4</v>
      </c>
      <c r="P4430" s="4">
        <f t="shared" si="553"/>
        <v>4</v>
      </c>
      <c r="Q4430" s="4">
        <f t="shared" si="554"/>
        <v>4</v>
      </c>
      <c r="R4430" s="4">
        <f t="shared" si="555"/>
        <v>12</v>
      </c>
      <c r="S4430" s="4">
        <f t="shared" si="556"/>
        <v>110.3</v>
      </c>
      <c r="T4430" s="4" t="str">
        <f t="shared" si="557"/>
        <v>B - Kernkunde</v>
      </c>
      <c r="U4430" s="4">
        <f>ROUND(((E4430-Hilfswerte!$B$20)/Hilfswerte!$B$21)+((F4430-Hilfswerte!$B$22)/Hilfswerte!$B$23)+((G4430-Hilfswerte!$B$24)/Hilfswerte!$B$25)+0.1*INDEX(Hilfswerte!$B$4:$B$15,MATCH(C4430,Hilfswerte!$A$4:$A$15,0)),2)</f>
        <v>1.56</v>
      </c>
      <c r="V4430" s="4">
        <f>ROUND(SQRT((((E4430-Hilfswerte!$B$20)/Hilfswerte!$B$21)-Hilfswerte!$B$28)^2+(((F4430-Hilfswerte!$B$22)/Hilfswerte!$B$23)-Hilfswerte!$B$29)^2+(((G4430-Hilfswerte!$B$24)/Hilfswerte!$B$25)-Hilfswerte!$B$30)^2),3)</f>
        <v>1.823</v>
      </c>
      <c r="W4430" s="4">
        <f>ROUND(E4430*Hilfswerte!$B$31,0)</f>
        <v>9044</v>
      </c>
      <c r="X4430" s="4">
        <f t="shared" si="558"/>
        <v>6475</v>
      </c>
      <c r="Y4430" s="4" t="str">
        <f>IF(T4430="A - Top-Kunde","bereits Top-Kunde",IF(AND(V4430&lt;=Hilfswerte!$B$34,H4430&lt;0.5*W4430),"Hoch",IF(AND(V4430&lt;=Hilfswerte!$B$35,H4430&lt;0.7*W4430),"Mittel","Niedrig")))</f>
        <v>Niedrig</v>
      </c>
      <c r="Z4430" s="4">
        <f t="shared" si="559"/>
        <v>9.1</v>
      </c>
      <c r="AA4430" s="4" t="str">
        <f>IF(J4430&gt;365,"Bereits abgewandert (Segment D)",IF(Z4430&gt;=Hilfswerte!$B$38,"Rot - akut gefaehrdet",IF(Z4430&gt;=Hilfswerte!$B$39,"Gelb - beobachten","Gruen - stabil")))</f>
        <v>Gruen - stabil</v>
      </c>
    </row>
    <row r="4431" spans="1:27" ht="15" customHeight="1" x14ac:dyDescent="0.25">
      <c r="A4431" s="4" t="s">
        <v>4778</v>
      </c>
      <c r="B4431" s="4" t="s">
        <v>162</v>
      </c>
      <c r="C4431" s="4" t="s">
        <v>47</v>
      </c>
      <c r="D4431" s="4" t="s">
        <v>30</v>
      </c>
      <c r="E4431" s="4">
        <v>62</v>
      </c>
      <c r="F4431" s="4">
        <v>10.8</v>
      </c>
      <c r="G4431" s="4">
        <v>16.600000000000001</v>
      </c>
      <c r="H4431" s="4">
        <v>5208</v>
      </c>
      <c r="I4431" s="4">
        <v>2</v>
      </c>
      <c r="J4431" s="4">
        <v>219</v>
      </c>
      <c r="K4431" s="4">
        <v>1</v>
      </c>
      <c r="L4431" s="4">
        <v>9</v>
      </c>
      <c r="M4431" s="4">
        <v>6</v>
      </c>
      <c r="N4431" s="4">
        <v>-19.399999999999999</v>
      </c>
      <c r="O4431" s="4">
        <f t="shared" si="552"/>
        <v>2</v>
      </c>
      <c r="P4431" s="4">
        <f t="shared" si="553"/>
        <v>2</v>
      </c>
      <c r="Q4431" s="4">
        <f t="shared" si="554"/>
        <v>4</v>
      </c>
      <c r="R4431" s="4">
        <f t="shared" si="555"/>
        <v>8</v>
      </c>
      <c r="S4431" s="4">
        <f t="shared" si="556"/>
        <v>61.6</v>
      </c>
      <c r="T4431" s="4" t="str">
        <f t="shared" si="557"/>
        <v>C - Entwicklungspotenzial</v>
      </c>
      <c r="U4431" s="4">
        <f>ROUND(((E4431-Hilfswerte!$B$20)/Hilfswerte!$B$21)+((F4431-Hilfswerte!$B$22)/Hilfswerte!$B$23)+((G4431-Hilfswerte!$B$24)/Hilfswerte!$B$25)+0.1*INDEX(Hilfswerte!$B$4:$B$15,MATCH(C4431,Hilfswerte!$A$4:$A$15,0)),2)</f>
        <v>0.54</v>
      </c>
      <c r="V4431" s="4">
        <f>ROUND(SQRT((((E4431-Hilfswerte!$B$20)/Hilfswerte!$B$21)-Hilfswerte!$B$28)^2+(((F4431-Hilfswerte!$B$22)/Hilfswerte!$B$23)-Hilfswerte!$B$29)^2+(((G4431-Hilfswerte!$B$24)/Hilfswerte!$B$25)-Hilfswerte!$B$30)^2),3)</f>
        <v>1.0820000000000001</v>
      </c>
      <c r="W4431" s="4">
        <f>ROUND(E4431*Hilfswerte!$B$31,0)</f>
        <v>12744</v>
      </c>
      <c r="X4431" s="4">
        <f t="shared" si="558"/>
        <v>7536</v>
      </c>
      <c r="Y4431" s="4" t="str">
        <f>IF(T4431="A - Top-Kunde","bereits Top-Kunde",IF(AND(V4431&lt;=Hilfswerte!$B$34,H4431&lt;0.5*W4431),"Hoch",IF(AND(V4431&lt;=Hilfswerte!$B$35,H4431&lt;0.7*W4431),"Mittel","Niedrig")))</f>
        <v>Mittel</v>
      </c>
      <c r="Z4431" s="4">
        <f t="shared" si="559"/>
        <v>23.5</v>
      </c>
      <c r="AA4431" s="4" t="str">
        <f>IF(J4431&gt;365,"Bereits abgewandert (Segment D)",IF(Z4431&gt;=Hilfswerte!$B$38,"Rot - akut gefaehrdet",IF(Z4431&gt;=Hilfswerte!$B$39,"Gelb - beobachten","Gruen - stabil")))</f>
        <v>Rot - akut gefaehrdet</v>
      </c>
    </row>
    <row r="4432" spans="1:27" ht="15" customHeight="1" x14ac:dyDescent="0.25">
      <c r="A4432" s="4" t="s">
        <v>4779</v>
      </c>
      <c r="B4432" s="4" t="s">
        <v>806</v>
      </c>
      <c r="C4432" s="4" t="s">
        <v>51</v>
      </c>
      <c r="D4432" s="4" t="s">
        <v>30</v>
      </c>
      <c r="E4432" s="4">
        <v>43</v>
      </c>
      <c r="F4432" s="4">
        <v>8.6</v>
      </c>
      <c r="G4432" s="4">
        <v>19.7</v>
      </c>
      <c r="H4432" s="4">
        <v>5522</v>
      </c>
      <c r="I4432" s="4">
        <v>3</v>
      </c>
      <c r="J4432" s="4">
        <v>51</v>
      </c>
      <c r="K4432" s="4">
        <v>0</v>
      </c>
      <c r="L4432" s="4">
        <v>0</v>
      </c>
      <c r="M4432" s="4">
        <v>1</v>
      </c>
      <c r="N4432" s="4">
        <v>-9.5</v>
      </c>
      <c r="O4432" s="4">
        <f t="shared" si="552"/>
        <v>4</v>
      </c>
      <c r="P4432" s="4">
        <f t="shared" si="553"/>
        <v>3</v>
      </c>
      <c r="Q4432" s="4">
        <f t="shared" si="554"/>
        <v>4</v>
      </c>
      <c r="R4432" s="4">
        <f t="shared" si="555"/>
        <v>11</v>
      </c>
      <c r="S4432" s="4">
        <f t="shared" si="556"/>
        <v>105.3</v>
      </c>
      <c r="T4432" s="4" t="str">
        <f t="shared" si="557"/>
        <v>B - Kernkunde</v>
      </c>
      <c r="U4432" s="4">
        <f>ROUND(((E4432-Hilfswerte!$B$20)/Hilfswerte!$B$21)+((F4432-Hilfswerte!$B$22)/Hilfswerte!$B$23)+((G4432-Hilfswerte!$B$24)/Hilfswerte!$B$25)+0.1*INDEX(Hilfswerte!$B$4:$B$15,MATCH(C4432,Hilfswerte!$A$4:$A$15,0)),2)</f>
        <v>1.18</v>
      </c>
      <c r="V4432" s="4">
        <f>ROUND(SQRT((((E4432-Hilfswerte!$B$20)/Hilfswerte!$B$21)-Hilfswerte!$B$28)^2+(((F4432-Hilfswerte!$B$22)/Hilfswerte!$B$23)-Hilfswerte!$B$29)^2+(((G4432-Hilfswerte!$B$24)/Hilfswerte!$B$25)-Hilfswerte!$B$30)^2),3)</f>
        <v>1.5409999999999999</v>
      </c>
      <c r="W4432" s="4">
        <f>ROUND(E4432*Hilfswerte!$B$31,0)</f>
        <v>8838</v>
      </c>
      <c r="X4432" s="4">
        <f t="shared" si="558"/>
        <v>3316</v>
      </c>
      <c r="Y4432" s="4" t="str">
        <f>IF(T4432="A - Top-Kunde","bereits Top-Kunde",IF(AND(V4432&lt;=Hilfswerte!$B$34,H4432&lt;0.5*W4432),"Hoch",IF(AND(V4432&lt;=Hilfswerte!$B$35,H4432&lt;0.7*W4432),"Mittel","Niedrig")))</f>
        <v>Niedrig</v>
      </c>
      <c r="Z4432" s="4">
        <f t="shared" si="559"/>
        <v>6.4</v>
      </c>
      <c r="AA4432" s="4" t="str">
        <f>IF(J4432&gt;365,"Bereits abgewandert (Segment D)",IF(Z4432&gt;=Hilfswerte!$B$38,"Rot - akut gefaehrdet",IF(Z4432&gt;=Hilfswerte!$B$39,"Gelb - beobachten","Gruen - stabil")))</f>
        <v>Gruen - stabil</v>
      </c>
    </row>
    <row r="4433" spans="1:27" ht="15" customHeight="1" x14ac:dyDescent="0.25">
      <c r="A4433" s="4" t="s">
        <v>4780</v>
      </c>
      <c r="B4433" s="4" t="s">
        <v>325</v>
      </c>
      <c r="C4433" s="4" t="s">
        <v>47</v>
      </c>
      <c r="D4433" s="4" t="s">
        <v>30</v>
      </c>
      <c r="E4433" s="4">
        <v>281</v>
      </c>
      <c r="F4433" s="4">
        <v>79.5</v>
      </c>
      <c r="G4433" s="4">
        <v>4.2</v>
      </c>
      <c r="H4433" s="4">
        <v>43659</v>
      </c>
      <c r="I4433" s="4">
        <v>1</v>
      </c>
      <c r="J4433" s="4">
        <v>229</v>
      </c>
      <c r="K4433" s="4">
        <v>0</v>
      </c>
      <c r="L4433" s="4">
        <v>-2</v>
      </c>
      <c r="M4433" s="4">
        <v>5</v>
      </c>
      <c r="N4433" s="4">
        <v>-1.8</v>
      </c>
      <c r="O4433" s="4">
        <f t="shared" si="552"/>
        <v>2</v>
      </c>
      <c r="P4433" s="4">
        <f t="shared" si="553"/>
        <v>1</v>
      </c>
      <c r="Q4433" s="4">
        <f t="shared" si="554"/>
        <v>5</v>
      </c>
      <c r="R4433" s="4">
        <f t="shared" si="555"/>
        <v>8</v>
      </c>
      <c r="S4433" s="4">
        <f t="shared" si="556"/>
        <v>79.099999999999994</v>
      </c>
      <c r="T4433" s="4" t="str">
        <f t="shared" si="557"/>
        <v>C - Entwicklungspotenzial</v>
      </c>
      <c r="U4433" s="4">
        <f>ROUND(((E4433-Hilfswerte!$B$20)/Hilfswerte!$B$21)+((F4433-Hilfswerte!$B$22)/Hilfswerte!$B$23)+((G4433-Hilfswerte!$B$24)/Hilfswerte!$B$25)+0.1*INDEX(Hilfswerte!$B$4:$B$15,MATCH(C4433,Hilfswerte!$A$4:$A$15,0)),2)</f>
        <v>0.75</v>
      </c>
      <c r="V4433" s="4">
        <f>ROUND(SQRT((((E4433-Hilfswerte!$B$20)/Hilfswerte!$B$21)-Hilfswerte!$B$28)^2+(((F4433-Hilfswerte!$B$22)/Hilfswerte!$B$23)-Hilfswerte!$B$29)^2+(((G4433-Hilfswerte!$B$24)/Hilfswerte!$B$25)-Hilfswerte!$B$30)^2),3)</f>
        <v>1.43</v>
      </c>
      <c r="W4433" s="4">
        <f>ROUND(E4433*Hilfswerte!$B$31,0)</f>
        <v>57758</v>
      </c>
      <c r="X4433" s="4">
        <f t="shared" si="558"/>
        <v>14099</v>
      </c>
      <c r="Y4433" s="4" t="str">
        <f>IF(T4433="A - Top-Kunde","bereits Top-Kunde",IF(AND(V4433&lt;=Hilfswerte!$B$34,H4433&lt;0.5*W4433),"Hoch",IF(AND(V4433&lt;=Hilfswerte!$B$35,H4433&lt;0.7*W4433),"Mittel","Niedrig")))</f>
        <v>Niedrig</v>
      </c>
      <c r="Z4433" s="4">
        <f t="shared" si="559"/>
        <v>12.2</v>
      </c>
      <c r="AA4433" s="4" t="str">
        <f>IF(J4433&gt;365,"Bereits abgewandert (Segment D)",IF(Z4433&gt;=Hilfswerte!$B$38,"Rot - akut gefaehrdet",IF(Z4433&gt;=Hilfswerte!$B$39,"Gelb - beobachten","Gruen - stabil")))</f>
        <v>Gruen - stabil</v>
      </c>
    </row>
    <row r="4434" spans="1:27" ht="15" customHeight="1" x14ac:dyDescent="0.25">
      <c r="A4434" s="4" t="s">
        <v>4781</v>
      </c>
      <c r="B4434" s="4" t="s">
        <v>300</v>
      </c>
      <c r="C4434" s="4" t="s">
        <v>38</v>
      </c>
      <c r="D4434" s="4" t="s">
        <v>30</v>
      </c>
      <c r="E4434" s="4">
        <v>22</v>
      </c>
      <c r="F4434" s="4">
        <v>5.7</v>
      </c>
      <c r="G4434" s="4">
        <v>9.6999999999999993</v>
      </c>
      <c r="H4434" s="4">
        <v>3335</v>
      </c>
      <c r="I4434" s="4">
        <v>2</v>
      </c>
      <c r="J4434" s="4">
        <v>99</v>
      </c>
      <c r="K4434" s="4">
        <v>0</v>
      </c>
      <c r="L4434" s="4">
        <v>28</v>
      </c>
      <c r="M4434" s="4">
        <v>5</v>
      </c>
      <c r="N4434" s="4">
        <v>2.1</v>
      </c>
      <c r="O4434" s="4">
        <f t="shared" si="552"/>
        <v>3</v>
      </c>
      <c r="P4434" s="4">
        <f t="shared" si="553"/>
        <v>2</v>
      </c>
      <c r="Q4434" s="4">
        <f t="shared" si="554"/>
        <v>4</v>
      </c>
      <c r="R4434" s="4">
        <f t="shared" si="555"/>
        <v>9</v>
      </c>
      <c r="S4434" s="4">
        <f t="shared" si="556"/>
        <v>82.7</v>
      </c>
      <c r="T4434" s="4" t="str">
        <f t="shared" si="557"/>
        <v>C - Entwicklungspotenzial</v>
      </c>
      <c r="U4434" s="4">
        <f>ROUND(((E4434-Hilfswerte!$B$20)/Hilfswerte!$B$21)+((F4434-Hilfswerte!$B$22)/Hilfswerte!$B$23)+((G4434-Hilfswerte!$B$24)/Hilfswerte!$B$25)+0.1*INDEX(Hilfswerte!$B$4:$B$15,MATCH(C4434,Hilfswerte!$A$4:$A$15,0)),2)</f>
        <v>-0.56000000000000005</v>
      </c>
      <c r="V4434" s="4">
        <f>ROUND(SQRT((((E4434-Hilfswerte!$B$20)/Hilfswerte!$B$21)-Hilfswerte!$B$28)^2+(((F4434-Hilfswerte!$B$22)/Hilfswerte!$B$23)-Hilfswerte!$B$29)^2+(((G4434-Hilfswerte!$B$24)/Hilfswerte!$B$25)-Hilfswerte!$B$30)^2),3)</f>
        <v>0.88100000000000001</v>
      </c>
      <c r="W4434" s="4">
        <f>ROUND(E4434*Hilfswerte!$B$31,0)</f>
        <v>4522</v>
      </c>
      <c r="X4434" s="4">
        <f t="shared" si="558"/>
        <v>1187</v>
      </c>
      <c r="Y4434" s="4" t="str">
        <f>IF(T4434="A - Top-Kunde","bereits Top-Kunde",IF(AND(V4434&lt;=Hilfswerte!$B$34,H4434&lt;0.5*W4434),"Hoch",IF(AND(V4434&lt;=Hilfswerte!$B$35,H4434&lt;0.7*W4434),"Mittel","Niedrig")))</f>
        <v>Niedrig</v>
      </c>
      <c r="Z4434" s="4">
        <f t="shared" si="559"/>
        <v>10.6</v>
      </c>
      <c r="AA4434" s="4" t="str">
        <f>IF(J4434&gt;365,"Bereits abgewandert (Segment D)",IF(Z4434&gt;=Hilfswerte!$B$38,"Rot - akut gefaehrdet",IF(Z4434&gt;=Hilfswerte!$B$39,"Gelb - beobachten","Gruen - stabil")))</f>
        <v>Gruen - stabil</v>
      </c>
    </row>
    <row r="4435" spans="1:27" ht="15" customHeight="1" x14ac:dyDescent="0.25">
      <c r="A4435" s="4" t="s">
        <v>4782</v>
      </c>
      <c r="B4435" s="4" t="s">
        <v>711</v>
      </c>
      <c r="C4435" s="4" t="s">
        <v>65</v>
      </c>
      <c r="D4435" s="4" t="s">
        <v>30</v>
      </c>
      <c r="E4435" s="4">
        <v>62</v>
      </c>
      <c r="F4435" s="4">
        <v>26.2</v>
      </c>
      <c r="G4435" s="4">
        <v>2.7</v>
      </c>
      <c r="H4435" s="4">
        <v>5591</v>
      </c>
      <c r="I4435" s="4">
        <v>3</v>
      </c>
      <c r="J4435" s="4">
        <v>166</v>
      </c>
      <c r="K4435" s="4">
        <v>0</v>
      </c>
      <c r="L4435" s="4">
        <v>18</v>
      </c>
      <c r="M4435" s="4">
        <v>4</v>
      </c>
      <c r="N4435" s="4">
        <v>18.7</v>
      </c>
      <c r="O4435" s="4">
        <f t="shared" si="552"/>
        <v>3</v>
      </c>
      <c r="P4435" s="4">
        <f t="shared" si="553"/>
        <v>3</v>
      </c>
      <c r="Q4435" s="4">
        <f t="shared" si="554"/>
        <v>4</v>
      </c>
      <c r="R4435" s="4">
        <f t="shared" si="555"/>
        <v>10</v>
      </c>
      <c r="S4435" s="4">
        <f t="shared" si="556"/>
        <v>104</v>
      </c>
      <c r="T4435" s="4" t="str">
        <f t="shared" si="557"/>
        <v>C - Entwicklungspotenzial</v>
      </c>
      <c r="U4435" s="4">
        <f>ROUND(((E4435-Hilfswerte!$B$20)/Hilfswerte!$B$21)+((F4435-Hilfswerte!$B$22)/Hilfswerte!$B$23)+((G4435-Hilfswerte!$B$24)/Hilfswerte!$B$25)+0.1*INDEX(Hilfswerte!$B$4:$B$15,MATCH(C4435,Hilfswerte!$A$4:$A$15,0)),2)</f>
        <v>-1.53</v>
      </c>
      <c r="V4435" s="4">
        <f>ROUND(SQRT((((E4435-Hilfswerte!$B$20)/Hilfswerte!$B$21)-Hilfswerte!$B$28)^2+(((F4435-Hilfswerte!$B$22)/Hilfswerte!$B$23)-Hilfswerte!$B$29)^2+(((G4435-Hilfswerte!$B$24)/Hilfswerte!$B$25)-Hilfswerte!$B$30)^2),3)</f>
        <v>1.4390000000000001</v>
      </c>
      <c r="W4435" s="4">
        <f>ROUND(E4435*Hilfswerte!$B$31,0)</f>
        <v>12744</v>
      </c>
      <c r="X4435" s="4">
        <f t="shared" si="558"/>
        <v>7153</v>
      </c>
      <c r="Y4435" s="4" t="str">
        <f>IF(T4435="A - Top-Kunde","bereits Top-Kunde",IF(AND(V4435&lt;=Hilfswerte!$B$34,H4435&lt;0.5*W4435),"Hoch",IF(AND(V4435&lt;=Hilfswerte!$B$35,H4435&lt;0.7*W4435),"Mittel","Niedrig")))</f>
        <v>Niedrig</v>
      </c>
      <c r="Z4435" s="4">
        <f t="shared" si="559"/>
        <v>11.9</v>
      </c>
      <c r="AA4435" s="4" t="str">
        <f>IF(J4435&gt;365,"Bereits abgewandert (Segment D)",IF(Z4435&gt;=Hilfswerte!$B$38,"Rot - akut gefaehrdet",IF(Z4435&gt;=Hilfswerte!$B$39,"Gelb - beobachten","Gruen - stabil")))</f>
        <v>Gruen - stabil</v>
      </c>
    </row>
    <row r="4436" spans="1:27" ht="15" customHeight="1" x14ac:dyDescent="0.25">
      <c r="A4436" s="4" t="s">
        <v>4783</v>
      </c>
      <c r="B4436" s="4" t="s">
        <v>433</v>
      </c>
      <c r="C4436" s="4" t="s">
        <v>29</v>
      </c>
      <c r="D4436" s="4" t="s">
        <v>30</v>
      </c>
      <c r="E4436" s="4">
        <v>35</v>
      </c>
      <c r="F4436" s="4">
        <v>7.4</v>
      </c>
      <c r="G4436" s="4">
        <v>6.9</v>
      </c>
      <c r="H4436" s="4">
        <v>0</v>
      </c>
      <c r="I4436" s="4">
        <v>0</v>
      </c>
      <c r="J4436" s="4">
        <v>696</v>
      </c>
      <c r="K4436" s="4">
        <v>0</v>
      </c>
      <c r="L4436" s="4">
        <v>21</v>
      </c>
      <c r="M4436" s="4">
        <v>0</v>
      </c>
      <c r="N4436" s="4">
        <v>-50.7</v>
      </c>
      <c r="O4436" s="4">
        <f t="shared" si="552"/>
        <v>1</v>
      </c>
      <c r="P4436" s="4">
        <f t="shared" si="553"/>
        <v>1</v>
      </c>
      <c r="Q4436" s="4">
        <f t="shared" si="554"/>
        <v>1</v>
      </c>
      <c r="R4436" s="4">
        <f t="shared" si="555"/>
        <v>3</v>
      </c>
      <c r="S4436" s="4">
        <f t="shared" si="556"/>
        <v>-1.7</v>
      </c>
      <c r="T4436" s="4" t="str">
        <f t="shared" si="557"/>
        <v>D - Abwanderungsrisiko</v>
      </c>
      <c r="U4436" s="4">
        <f>ROUND(((E4436-Hilfswerte!$B$20)/Hilfswerte!$B$21)+((F4436-Hilfswerte!$B$22)/Hilfswerte!$B$23)+((G4436-Hilfswerte!$B$24)/Hilfswerte!$B$25)+0.1*INDEX(Hilfswerte!$B$4:$B$15,MATCH(C4436,Hilfswerte!$A$4:$A$15,0)),2)</f>
        <v>-0.99</v>
      </c>
      <c r="V4436" s="4">
        <f>ROUND(SQRT((((E4436-Hilfswerte!$B$20)/Hilfswerte!$B$21)-Hilfswerte!$B$28)^2+(((F4436-Hilfswerte!$B$22)/Hilfswerte!$B$23)-Hilfswerte!$B$29)^2+(((G4436-Hilfswerte!$B$24)/Hilfswerte!$B$25)-Hilfswerte!$B$30)^2),3)</f>
        <v>1.042</v>
      </c>
      <c r="W4436" s="4">
        <f>ROUND(E4436*Hilfswerte!$B$31,0)</f>
        <v>7194</v>
      </c>
      <c r="X4436" s="4">
        <f t="shared" si="558"/>
        <v>7194</v>
      </c>
      <c r="Y4436" s="4" t="str">
        <f>IF(T4436="A - Top-Kunde","bereits Top-Kunde",IF(AND(V4436&lt;=Hilfswerte!$B$34,H4436&lt;0.5*W4436),"Hoch",IF(AND(V4436&lt;=Hilfswerte!$B$35,H4436&lt;0.7*W4436),"Mittel","Niedrig")))</f>
        <v>Mittel</v>
      </c>
      <c r="Z4436" s="4">
        <f t="shared" si="559"/>
        <v>59.3</v>
      </c>
      <c r="AA4436" s="4" t="str">
        <f>IF(J4436&gt;365,"Bereits abgewandert (Segment D)",IF(Z4436&gt;=Hilfswerte!$B$38,"Rot - akut gefaehrdet",IF(Z4436&gt;=Hilfswerte!$B$39,"Gelb - beobachten","Gruen - stabil")))</f>
        <v>Bereits abgewandert (Segment D)</v>
      </c>
    </row>
    <row r="4437" spans="1:27" ht="15" customHeight="1" x14ac:dyDescent="0.25">
      <c r="A4437" s="4" t="s">
        <v>4784</v>
      </c>
      <c r="B4437" s="4" t="s">
        <v>428</v>
      </c>
      <c r="C4437" s="4" t="s">
        <v>51</v>
      </c>
      <c r="D4437" s="4" t="s">
        <v>178</v>
      </c>
      <c r="E4437" s="4">
        <v>53</v>
      </c>
      <c r="F4437" s="4">
        <v>21.2</v>
      </c>
      <c r="G4437" s="4">
        <v>19.8</v>
      </c>
      <c r="H4437" s="4">
        <v>27064</v>
      </c>
      <c r="I4437" s="4">
        <v>4</v>
      </c>
      <c r="J4437" s="4">
        <v>27</v>
      </c>
      <c r="K4437" s="4">
        <v>0</v>
      </c>
      <c r="L4437" s="4">
        <v>8</v>
      </c>
      <c r="M4437" s="4">
        <v>5</v>
      </c>
      <c r="N4437" s="4">
        <v>-13.5</v>
      </c>
      <c r="O4437" s="4">
        <f t="shared" si="552"/>
        <v>5</v>
      </c>
      <c r="P4437" s="4">
        <f t="shared" si="553"/>
        <v>4</v>
      </c>
      <c r="Q4437" s="4">
        <f t="shared" si="554"/>
        <v>5</v>
      </c>
      <c r="R4437" s="4">
        <f t="shared" si="555"/>
        <v>14</v>
      </c>
      <c r="S4437" s="4">
        <f t="shared" si="556"/>
        <v>130.9</v>
      </c>
      <c r="T4437" s="4" t="str">
        <f t="shared" si="557"/>
        <v>A - Top-Kunde</v>
      </c>
      <c r="U4437" s="4">
        <f>ROUND(((E4437-Hilfswerte!$B$20)/Hilfswerte!$B$21)+((F4437-Hilfswerte!$B$22)/Hilfswerte!$B$23)+((G4437-Hilfswerte!$B$24)/Hilfswerte!$B$25)+0.1*INDEX(Hilfswerte!$B$4:$B$15,MATCH(C4437,Hilfswerte!$A$4:$A$15,0)),2)</f>
        <v>1.46</v>
      </c>
      <c r="V4437" s="4">
        <f>ROUND(SQRT((((E4437-Hilfswerte!$B$20)/Hilfswerte!$B$21)-Hilfswerte!$B$28)^2+(((F4437-Hilfswerte!$B$22)/Hilfswerte!$B$23)-Hilfswerte!$B$29)^2+(((G4437-Hilfswerte!$B$24)/Hilfswerte!$B$25)-Hilfswerte!$B$30)^2),3)</f>
        <v>1.4790000000000001</v>
      </c>
      <c r="W4437" s="4">
        <f>ROUND(E4437*Hilfswerte!$B$31,0)</f>
        <v>10894</v>
      </c>
      <c r="X4437" s="4">
        <f t="shared" si="558"/>
        <v>0</v>
      </c>
      <c r="Y4437" s="4" t="str">
        <f>IF(T4437="A - Top-Kunde","bereits Top-Kunde",IF(AND(V4437&lt;=Hilfswerte!$B$34,H4437&lt;0.5*W4437),"Hoch",IF(AND(V4437&lt;=Hilfswerte!$B$35,H4437&lt;0.7*W4437),"Mittel","Niedrig")))</f>
        <v>bereits Top-Kunde</v>
      </c>
      <c r="Z4437" s="4">
        <f t="shared" si="559"/>
        <v>8.4</v>
      </c>
      <c r="AA4437" s="4" t="str">
        <f>IF(J4437&gt;365,"Bereits abgewandert (Segment D)",IF(Z4437&gt;=Hilfswerte!$B$38,"Rot - akut gefaehrdet",IF(Z4437&gt;=Hilfswerte!$B$39,"Gelb - beobachten","Gruen - stabil")))</f>
        <v>Gruen - stabil</v>
      </c>
    </row>
    <row r="4438" spans="1:27" ht="15" customHeight="1" x14ac:dyDescent="0.25">
      <c r="A4438" s="4" t="s">
        <v>4785</v>
      </c>
      <c r="B4438" s="4" t="s">
        <v>430</v>
      </c>
      <c r="C4438" s="4" t="s">
        <v>84</v>
      </c>
      <c r="D4438" s="4" t="s">
        <v>30</v>
      </c>
      <c r="E4438" s="4">
        <v>146</v>
      </c>
      <c r="F4438" s="4">
        <v>43.6</v>
      </c>
      <c r="G4438" s="4">
        <v>19.600000000000001</v>
      </c>
      <c r="H4438" s="4">
        <v>2009</v>
      </c>
      <c r="I4438" s="4">
        <v>2</v>
      </c>
      <c r="J4438" s="4">
        <v>25</v>
      </c>
      <c r="K4438" s="4">
        <v>0</v>
      </c>
      <c r="L4438" s="4">
        <v>12</v>
      </c>
      <c r="M4438" s="4">
        <v>1</v>
      </c>
      <c r="N4438" s="4">
        <v>10.5</v>
      </c>
      <c r="O4438" s="4">
        <f t="shared" si="552"/>
        <v>5</v>
      </c>
      <c r="P4438" s="4">
        <f t="shared" si="553"/>
        <v>2</v>
      </c>
      <c r="Q4438" s="4">
        <f t="shared" si="554"/>
        <v>3</v>
      </c>
      <c r="R4438" s="4">
        <f t="shared" si="555"/>
        <v>10</v>
      </c>
      <c r="S4438" s="4">
        <f t="shared" si="556"/>
        <v>101.7</v>
      </c>
      <c r="T4438" s="4" t="str">
        <f t="shared" si="557"/>
        <v>C - Entwicklungspotenzial</v>
      </c>
      <c r="U4438" s="4">
        <f>ROUND(((E4438-Hilfswerte!$B$20)/Hilfswerte!$B$21)+((F4438-Hilfswerte!$B$22)/Hilfswerte!$B$23)+((G4438-Hilfswerte!$B$24)/Hilfswerte!$B$25)+0.1*INDEX(Hilfswerte!$B$4:$B$15,MATCH(C4438,Hilfswerte!$A$4:$A$15,0)),2)</f>
        <v>1.89</v>
      </c>
      <c r="V4438" s="4">
        <f>ROUND(SQRT((((E4438-Hilfswerte!$B$20)/Hilfswerte!$B$21)-Hilfswerte!$B$28)^2+(((F4438-Hilfswerte!$B$22)/Hilfswerte!$B$23)-Hilfswerte!$B$29)^2+(((G4438-Hilfswerte!$B$24)/Hilfswerte!$B$25)-Hilfswerte!$B$30)^2),3)</f>
        <v>1.339</v>
      </c>
      <c r="W4438" s="4">
        <f>ROUND(E4438*Hilfswerte!$B$31,0)</f>
        <v>30010</v>
      </c>
      <c r="X4438" s="4">
        <f t="shared" si="558"/>
        <v>28001</v>
      </c>
      <c r="Y4438" s="4" t="str">
        <f>IF(T4438="A - Top-Kunde","bereits Top-Kunde",IF(AND(V4438&lt;=Hilfswerte!$B$34,H4438&lt;0.5*W4438),"Hoch",IF(AND(V4438&lt;=Hilfswerte!$B$35,H4438&lt;0.7*W4438),"Mittel","Niedrig")))</f>
        <v>Niedrig</v>
      </c>
      <c r="Z4438" s="4">
        <f t="shared" si="559"/>
        <v>3.7</v>
      </c>
      <c r="AA4438" s="4" t="str">
        <f>IF(J4438&gt;365,"Bereits abgewandert (Segment D)",IF(Z4438&gt;=Hilfswerte!$B$38,"Rot - akut gefaehrdet",IF(Z4438&gt;=Hilfswerte!$B$39,"Gelb - beobachten","Gruen - stabil")))</f>
        <v>Gruen - stabil</v>
      </c>
    </row>
    <row r="4439" spans="1:27" ht="15" customHeight="1" x14ac:dyDescent="0.25">
      <c r="A4439" s="4" t="s">
        <v>4786</v>
      </c>
      <c r="B4439" s="4" t="s">
        <v>40</v>
      </c>
      <c r="C4439" s="4" t="s">
        <v>65</v>
      </c>
      <c r="D4439" s="4" t="s">
        <v>30</v>
      </c>
      <c r="E4439" s="4">
        <v>15</v>
      </c>
      <c r="F4439" s="4">
        <v>3.9</v>
      </c>
      <c r="G4439" s="4">
        <v>20.8</v>
      </c>
      <c r="H4439" s="4">
        <v>213</v>
      </c>
      <c r="I4439" s="4">
        <v>2</v>
      </c>
      <c r="J4439" s="4">
        <v>221</v>
      </c>
      <c r="K4439" s="4">
        <v>0</v>
      </c>
      <c r="L4439" s="4">
        <v>12</v>
      </c>
      <c r="M4439" s="4">
        <v>2</v>
      </c>
      <c r="N4439" s="4">
        <v>-30.7</v>
      </c>
      <c r="O4439" s="4">
        <f t="shared" si="552"/>
        <v>2</v>
      </c>
      <c r="P4439" s="4">
        <f t="shared" si="553"/>
        <v>2</v>
      </c>
      <c r="Q4439" s="4">
        <f t="shared" si="554"/>
        <v>2</v>
      </c>
      <c r="R4439" s="4">
        <f t="shared" si="555"/>
        <v>6</v>
      </c>
      <c r="S4439" s="4">
        <f t="shared" si="556"/>
        <v>41.1</v>
      </c>
      <c r="T4439" s="4" t="str">
        <f t="shared" si="557"/>
        <v>C - Entwicklungspotenzial</v>
      </c>
      <c r="U4439" s="4">
        <f>ROUND(((E4439-Hilfswerte!$B$20)/Hilfswerte!$B$21)+((F4439-Hilfswerte!$B$22)/Hilfswerte!$B$23)+((G4439-Hilfswerte!$B$24)/Hilfswerte!$B$25)+0.1*INDEX(Hilfswerte!$B$4:$B$15,MATCH(C4439,Hilfswerte!$A$4:$A$15,0)),2)</f>
        <v>0.75</v>
      </c>
      <c r="V4439" s="4">
        <f>ROUND(SQRT((((E4439-Hilfswerte!$B$20)/Hilfswerte!$B$21)-Hilfswerte!$B$28)^2+(((F4439-Hilfswerte!$B$22)/Hilfswerte!$B$23)-Hilfswerte!$B$29)^2+(((G4439-Hilfswerte!$B$24)/Hilfswerte!$B$25)-Hilfswerte!$B$30)^2),3)</f>
        <v>1.764</v>
      </c>
      <c r="W4439" s="4">
        <f>ROUND(E4439*Hilfswerte!$B$31,0)</f>
        <v>3083</v>
      </c>
      <c r="X4439" s="4">
        <f t="shared" si="558"/>
        <v>2870</v>
      </c>
      <c r="Y4439" s="4" t="str">
        <f>IF(T4439="A - Top-Kunde","bereits Top-Kunde",IF(AND(V4439&lt;=Hilfswerte!$B$34,H4439&lt;0.5*W4439),"Hoch",IF(AND(V4439&lt;=Hilfswerte!$B$35,H4439&lt;0.7*W4439),"Mittel","Niedrig")))</f>
        <v>Niedrig</v>
      </c>
      <c r="Z4439" s="4">
        <f t="shared" si="559"/>
        <v>25.7</v>
      </c>
      <c r="AA4439" s="4" t="str">
        <f>IF(J4439&gt;365,"Bereits abgewandert (Segment D)",IF(Z4439&gt;=Hilfswerte!$B$38,"Rot - akut gefaehrdet",IF(Z4439&gt;=Hilfswerte!$B$39,"Gelb - beobachten","Gruen - stabil")))</f>
        <v>Rot - akut gefaehrdet</v>
      </c>
    </row>
    <row r="4440" spans="1:27" ht="15" customHeight="1" x14ac:dyDescent="0.25">
      <c r="A4440" s="4" t="s">
        <v>4787</v>
      </c>
      <c r="B4440" s="4" t="s">
        <v>35</v>
      </c>
      <c r="C4440" s="4" t="s">
        <v>89</v>
      </c>
      <c r="D4440" s="4" t="s">
        <v>77</v>
      </c>
      <c r="E4440" s="4">
        <v>274</v>
      </c>
      <c r="F4440" s="4">
        <v>51.3</v>
      </c>
      <c r="G4440" s="4">
        <v>3.9</v>
      </c>
      <c r="H4440" s="4">
        <v>0</v>
      </c>
      <c r="I4440" s="4">
        <v>0</v>
      </c>
      <c r="J4440" s="4">
        <v>495</v>
      </c>
      <c r="K4440" s="4">
        <v>0</v>
      </c>
      <c r="L4440" s="4">
        <v>12</v>
      </c>
      <c r="M4440" s="4">
        <v>0</v>
      </c>
      <c r="N4440" s="4">
        <v>-72.400000000000006</v>
      </c>
      <c r="O4440" s="4">
        <f t="shared" si="552"/>
        <v>1</v>
      </c>
      <c r="P4440" s="4">
        <f t="shared" si="553"/>
        <v>1</v>
      </c>
      <c r="Q4440" s="4">
        <f t="shared" si="554"/>
        <v>1</v>
      </c>
      <c r="R4440" s="4">
        <f t="shared" si="555"/>
        <v>3</v>
      </c>
      <c r="S4440" s="4">
        <f t="shared" si="556"/>
        <v>-9.8000000000000007</v>
      </c>
      <c r="T4440" s="4" t="str">
        <f t="shared" si="557"/>
        <v>D - Abwanderungsrisiko</v>
      </c>
      <c r="U4440" s="4">
        <f>ROUND(((E4440-Hilfswerte!$B$20)/Hilfswerte!$B$21)+((F4440-Hilfswerte!$B$22)/Hilfswerte!$B$23)+((G4440-Hilfswerte!$B$24)/Hilfswerte!$B$25)+0.1*INDEX(Hilfswerte!$B$4:$B$15,MATCH(C4440,Hilfswerte!$A$4:$A$15,0)),2)</f>
        <v>0.37</v>
      </c>
      <c r="V4440" s="4">
        <f>ROUND(SQRT((((E4440-Hilfswerte!$B$20)/Hilfswerte!$B$21)-Hilfswerte!$B$28)^2+(((F4440-Hilfswerte!$B$22)/Hilfswerte!$B$23)-Hilfswerte!$B$29)^2+(((G4440-Hilfswerte!$B$24)/Hilfswerte!$B$25)-Hilfswerte!$B$30)^2),3)</f>
        <v>1.2709999999999999</v>
      </c>
      <c r="W4440" s="4">
        <f>ROUND(E4440*Hilfswerte!$B$31,0)</f>
        <v>56320</v>
      </c>
      <c r="X4440" s="4">
        <f t="shared" si="558"/>
        <v>56320</v>
      </c>
      <c r="Y4440" s="4" t="str">
        <f>IF(T4440="A - Top-Kunde","bereits Top-Kunde",IF(AND(V4440&lt;=Hilfswerte!$B$34,H4440&lt;0.5*W4440),"Hoch",IF(AND(V4440&lt;=Hilfswerte!$B$35,H4440&lt;0.7*W4440),"Mittel","Niedrig")))</f>
        <v>Niedrig</v>
      </c>
      <c r="Z4440" s="4">
        <f t="shared" si="559"/>
        <v>56.1</v>
      </c>
      <c r="AA4440" s="4" t="str">
        <f>IF(J4440&gt;365,"Bereits abgewandert (Segment D)",IF(Z4440&gt;=Hilfswerte!$B$38,"Rot - akut gefaehrdet",IF(Z4440&gt;=Hilfswerte!$B$39,"Gelb - beobachten","Gruen - stabil")))</f>
        <v>Bereits abgewandert (Segment D)</v>
      </c>
    </row>
    <row r="4441" spans="1:27" ht="15" customHeight="1" x14ac:dyDescent="0.25">
      <c r="A4441" s="4" t="s">
        <v>4788</v>
      </c>
      <c r="B4441" s="4" t="s">
        <v>455</v>
      </c>
      <c r="C4441" s="4" t="s">
        <v>33</v>
      </c>
      <c r="D4441" s="4" t="s">
        <v>117</v>
      </c>
      <c r="E4441" s="4">
        <v>49</v>
      </c>
      <c r="F4441" s="4">
        <v>8.9</v>
      </c>
      <c r="G4441" s="4">
        <v>20</v>
      </c>
      <c r="H4441" s="4">
        <v>5583</v>
      </c>
      <c r="I4441" s="4">
        <v>6</v>
      </c>
      <c r="J4441" s="4">
        <v>17</v>
      </c>
      <c r="K4441" s="4">
        <v>3</v>
      </c>
      <c r="L4441" s="4">
        <v>2</v>
      </c>
      <c r="M4441" s="4">
        <v>1</v>
      </c>
      <c r="N4441" s="4">
        <v>14.7</v>
      </c>
      <c r="O4441" s="4">
        <f t="shared" si="552"/>
        <v>5</v>
      </c>
      <c r="P4441" s="4">
        <f t="shared" si="553"/>
        <v>5</v>
      </c>
      <c r="Q4441" s="4">
        <f t="shared" si="554"/>
        <v>4</v>
      </c>
      <c r="R4441" s="4">
        <f t="shared" si="555"/>
        <v>14</v>
      </c>
      <c r="S4441" s="4">
        <f t="shared" si="556"/>
        <v>128.80000000000001</v>
      </c>
      <c r="T4441" s="4" t="str">
        <f t="shared" si="557"/>
        <v>A - Top-Kunde</v>
      </c>
      <c r="U4441" s="4">
        <f>ROUND(((E4441-Hilfswerte!$B$20)/Hilfswerte!$B$21)+((F4441-Hilfswerte!$B$22)/Hilfswerte!$B$23)+((G4441-Hilfswerte!$B$24)/Hilfswerte!$B$25)+0.1*INDEX(Hilfswerte!$B$4:$B$15,MATCH(C4441,Hilfswerte!$A$4:$A$15,0)),2)</f>
        <v>0.94</v>
      </c>
      <c r="V4441" s="4">
        <f>ROUND(SQRT((((E4441-Hilfswerte!$B$20)/Hilfswerte!$B$21)-Hilfswerte!$B$28)^2+(((F4441-Hilfswerte!$B$22)/Hilfswerte!$B$23)-Hilfswerte!$B$29)^2+(((G4441-Hilfswerte!$B$24)/Hilfswerte!$B$25)-Hilfswerte!$B$30)^2),3)</f>
        <v>1.5720000000000001</v>
      </c>
      <c r="W4441" s="4">
        <f>ROUND(E4441*Hilfswerte!$B$31,0)</f>
        <v>10072</v>
      </c>
      <c r="X4441" s="4">
        <f t="shared" si="558"/>
        <v>4489</v>
      </c>
      <c r="Y4441" s="4" t="str">
        <f>IF(T4441="A - Top-Kunde","bereits Top-Kunde",IF(AND(V4441&lt;=Hilfswerte!$B$34,H4441&lt;0.5*W4441),"Hoch",IF(AND(V4441&lt;=Hilfswerte!$B$35,H4441&lt;0.7*W4441),"Mittel","Niedrig")))</f>
        <v>bereits Top-Kunde</v>
      </c>
      <c r="Z4441" s="4">
        <f t="shared" si="559"/>
        <v>10.3</v>
      </c>
      <c r="AA4441" s="4" t="str">
        <f>IF(J4441&gt;365,"Bereits abgewandert (Segment D)",IF(Z4441&gt;=Hilfswerte!$B$38,"Rot - akut gefaehrdet",IF(Z4441&gt;=Hilfswerte!$B$39,"Gelb - beobachten","Gruen - stabil")))</f>
        <v>Gruen - stabil</v>
      </c>
    </row>
    <row r="4442" spans="1:27" ht="15" customHeight="1" x14ac:dyDescent="0.25">
      <c r="A4442" s="4" t="s">
        <v>4789</v>
      </c>
      <c r="B4442" s="4" t="s">
        <v>439</v>
      </c>
      <c r="C4442" s="4" t="s">
        <v>51</v>
      </c>
      <c r="D4442" s="4" t="s">
        <v>30</v>
      </c>
      <c r="E4442" s="4">
        <v>588</v>
      </c>
      <c r="F4442" s="4">
        <v>104.7</v>
      </c>
      <c r="G4442" s="4">
        <v>16.899999999999999</v>
      </c>
      <c r="H4442" s="4">
        <v>39112</v>
      </c>
      <c r="I4442" s="4">
        <v>5</v>
      </c>
      <c r="J4442" s="4">
        <v>25</v>
      </c>
      <c r="K4442" s="4">
        <v>0</v>
      </c>
      <c r="L4442" s="4">
        <v>-4</v>
      </c>
      <c r="M4442" s="4">
        <v>1</v>
      </c>
      <c r="N4442" s="4">
        <v>-18.600000000000001</v>
      </c>
      <c r="O4442" s="4">
        <f t="shared" si="552"/>
        <v>5</v>
      </c>
      <c r="P4442" s="4">
        <f t="shared" si="553"/>
        <v>5</v>
      </c>
      <c r="Q4442" s="4">
        <f t="shared" si="554"/>
        <v>5</v>
      </c>
      <c r="R4442" s="4">
        <f t="shared" si="555"/>
        <v>15</v>
      </c>
      <c r="S4442" s="4">
        <f t="shared" si="556"/>
        <v>140.69999999999999</v>
      </c>
      <c r="T4442" s="4" t="str">
        <f t="shared" si="557"/>
        <v>A - Top-Kunde</v>
      </c>
      <c r="U4442" s="4">
        <f>ROUND(((E4442-Hilfswerte!$B$20)/Hilfswerte!$B$21)+((F4442-Hilfswerte!$B$22)/Hilfswerte!$B$23)+((G4442-Hilfswerte!$B$24)/Hilfswerte!$B$25)+0.1*INDEX(Hilfswerte!$B$4:$B$15,MATCH(C4442,Hilfswerte!$A$4:$A$15,0)),2)</f>
        <v>4.79</v>
      </c>
      <c r="V4442" s="4">
        <f>ROUND(SQRT((((E4442-Hilfswerte!$B$20)/Hilfswerte!$B$21)-Hilfswerte!$B$28)^2+(((F4442-Hilfswerte!$B$22)/Hilfswerte!$B$23)-Hilfswerte!$B$29)^2+(((G4442-Hilfswerte!$B$24)/Hilfswerte!$B$25)-Hilfswerte!$B$30)^2),3)</f>
        <v>2.3479999999999999</v>
      </c>
      <c r="W4442" s="4">
        <f>ROUND(E4442*Hilfswerte!$B$31,0)</f>
        <v>120861</v>
      </c>
      <c r="X4442" s="4">
        <f t="shared" si="558"/>
        <v>81749</v>
      </c>
      <c r="Y4442" s="4" t="str">
        <f>IF(T4442="A - Top-Kunde","bereits Top-Kunde",IF(AND(V4442&lt;=Hilfswerte!$B$34,H4442&lt;0.5*W4442),"Hoch",IF(AND(V4442&lt;=Hilfswerte!$B$35,H4442&lt;0.7*W4442),"Mittel","Niedrig")))</f>
        <v>bereits Top-Kunde</v>
      </c>
      <c r="Z4442" s="4">
        <f t="shared" si="559"/>
        <v>8.6999999999999993</v>
      </c>
      <c r="AA4442" s="4" t="str">
        <f>IF(J4442&gt;365,"Bereits abgewandert (Segment D)",IF(Z4442&gt;=Hilfswerte!$B$38,"Rot - akut gefaehrdet",IF(Z4442&gt;=Hilfswerte!$B$39,"Gelb - beobachten","Gruen - stabil")))</f>
        <v>Gruen - stabil</v>
      </c>
    </row>
    <row r="4443" spans="1:27" ht="15" customHeight="1" x14ac:dyDescent="0.25">
      <c r="A4443" s="4" t="s">
        <v>4790</v>
      </c>
      <c r="B4443" s="4" t="s">
        <v>531</v>
      </c>
      <c r="C4443" s="4" t="s">
        <v>51</v>
      </c>
      <c r="D4443" s="4" t="s">
        <v>30</v>
      </c>
      <c r="E4443" s="4">
        <v>43</v>
      </c>
      <c r="F4443" s="4">
        <v>7.4</v>
      </c>
      <c r="G4443" s="4">
        <v>2.9</v>
      </c>
      <c r="H4443" s="4">
        <v>6070</v>
      </c>
      <c r="I4443" s="4">
        <v>3</v>
      </c>
      <c r="J4443" s="4">
        <v>40</v>
      </c>
      <c r="K4443" s="4">
        <v>0</v>
      </c>
      <c r="L4443" s="4">
        <v>-4</v>
      </c>
      <c r="M4443" s="4">
        <v>2</v>
      </c>
      <c r="N4443" s="4">
        <v>48.7</v>
      </c>
      <c r="O4443" s="4">
        <f t="shared" si="552"/>
        <v>4</v>
      </c>
      <c r="P4443" s="4">
        <f t="shared" si="553"/>
        <v>3</v>
      </c>
      <c r="Q4443" s="4">
        <f t="shared" si="554"/>
        <v>4</v>
      </c>
      <c r="R4443" s="4">
        <f t="shared" si="555"/>
        <v>11</v>
      </c>
      <c r="S4443" s="4">
        <f t="shared" si="556"/>
        <v>134.4</v>
      </c>
      <c r="T4443" s="4" t="str">
        <f t="shared" si="557"/>
        <v>A - Top-Kunde</v>
      </c>
      <c r="U4443" s="4">
        <f>ROUND(((E4443-Hilfswerte!$B$20)/Hilfswerte!$B$21)+((F4443-Hilfswerte!$B$22)/Hilfswerte!$B$23)+((G4443-Hilfswerte!$B$24)/Hilfswerte!$B$25)+0.1*INDEX(Hilfswerte!$B$4:$B$15,MATCH(C4443,Hilfswerte!$A$4:$A$15,0)),2)</f>
        <v>-1.51</v>
      </c>
      <c r="V4443" s="4">
        <f>ROUND(SQRT((((E4443-Hilfswerte!$B$20)/Hilfswerte!$B$21)-Hilfswerte!$B$28)^2+(((F4443-Hilfswerte!$B$22)/Hilfswerte!$B$23)-Hilfswerte!$B$29)^2+(((G4443-Hilfswerte!$B$24)/Hilfswerte!$B$25)-Hilfswerte!$B$30)^2),3)</f>
        <v>1.524</v>
      </c>
      <c r="W4443" s="4">
        <f>ROUND(E4443*Hilfswerte!$B$31,0)</f>
        <v>8838</v>
      </c>
      <c r="X4443" s="4">
        <f t="shared" si="558"/>
        <v>2768</v>
      </c>
      <c r="Y4443" s="4" t="str">
        <f>IF(T4443="A - Top-Kunde","bereits Top-Kunde",IF(AND(V4443&lt;=Hilfswerte!$B$34,H4443&lt;0.5*W4443),"Hoch",IF(AND(V4443&lt;=Hilfswerte!$B$35,H4443&lt;0.7*W4443),"Mittel","Niedrig")))</f>
        <v>bereits Top-Kunde</v>
      </c>
      <c r="Z4443" s="4">
        <f t="shared" si="559"/>
        <v>2</v>
      </c>
      <c r="AA4443" s="4" t="str">
        <f>IF(J4443&gt;365,"Bereits abgewandert (Segment D)",IF(Z4443&gt;=Hilfswerte!$B$38,"Rot - akut gefaehrdet",IF(Z4443&gt;=Hilfswerte!$B$39,"Gelb - beobachten","Gruen - stabil")))</f>
        <v>Gruen - stabil</v>
      </c>
    </row>
    <row r="4444" spans="1:27" ht="15" customHeight="1" x14ac:dyDescent="0.25">
      <c r="A4444" s="4" t="s">
        <v>4791</v>
      </c>
      <c r="B4444" s="4" t="s">
        <v>447</v>
      </c>
      <c r="C4444" s="4" t="s">
        <v>33</v>
      </c>
      <c r="D4444" s="4" t="s">
        <v>30</v>
      </c>
      <c r="E4444" s="4">
        <v>31</v>
      </c>
      <c r="F4444" s="4">
        <v>9.1</v>
      </c>
      <c r="G4444" s="4">
        <v>16.600000000000001</v>
      </c>
      <c r="H4444" s="4">
        <v>1234</v>
      </c>
      <c r="I4444" s="4">
        <v>1</v>
      </c>
      <c r="J4444" s="4">
        <v>72</v>
      </c>
      <c r="K4444" s="4">
        <v>0</v>
      </c>
      <c r="L4444" s="4">
        <v>19</v>
      </c>
      <c r="M4444" s="4">
        <v>1</v>
      </c>
      <c r="N4444" s="4">
        <v>-4.5999999999999996</v>
      </c>
      <c r="O4444" s="4">
        <f t="shared" si="552"/>
        <v>4</v>
      </c>
      <c r="P4444" s="4">
        <f t="shared" si="553"/>
        <v>1</v>
      </c>
      <c r="Q4444" s="4">
        <f t="shared" si="554"/>
        <v>3</v>
      </c>
      <c r="R4444" s="4">
        <f t="shared" si="555"/>
        <v>8</v>
      </c>
      <c r="S4444" s="4">
        <f t="shared" si="556"/>
        <v>72</v>
      </c>
      <c r="T4444" s="4" t="str">
        <f t="shared" si="557"/>
        <v>C - Entwicklungspotenzial</v>
      </c>
      <c r="U4444" s="4">
        <f>ROUND(((E4444-Hilfswerte!$B$20)/Hilfswerte!$B$21)+((F4444-Hilfswerte!$B$22)/Hilfswerte!$B$23)+((G4444-Hilfswerte!$B$24)/Hilfswerte!$B$25)+0.1*INDEX(Hilfswerte!$B$4:$B$15,MATCH(C4444,Hilfswerte!$A$4:$A$15,0)),2)</f>
        <v>0.32</v>
      </c>
      <c r="V4444" s="4">
        <f>ROUND(SQRT((((E4444-Hilfswerte!$B$20)/Hilfswerte!$B$21)-Hilfswerte!$B$28)^2+(((F4444-Hilfswerte!$B$22)/Hilfswerte!$B$23)-Hilfswerte!$B$29)^2+(((G4444-Hilfswerte!$B$24)/Hilfswerte!$B$25)-Hilfswerte!$B$30)^2),3)</f>
        <v>1.1559999999999999</v>
      </c>
      <c r="W4444" s="4">
        <f>ROUND(E4444*Hilfswerte!$B$31,0)</f>
        <v>6372</v>
      </c>
      <c r="X4444" s="4">
        <f t="shared" si="558"/>
        <v>5138</v>
      </c>
      <c r="Y4444" s="4" t="str">
        <f>IF(T4444="A - Top-Kunde","bereits Top-Kunde",IF(AND(V4444&lt;=Hilfswerte!$B$34,H4444&lt;0.5*W4444),"Hoch",IF(AND(V4444&lt;=Hilfswerte!$B$35,H4444&lt;0.7*W4444),"Mittel","Niedrig")))</f>
        <v>Niedrig</v>
      </c>
      <c r="Z4444" s="4">
        <f t="shared" si="559"/>
        <v>9.1999999999999993</v>
      </c>
      <c r="AA4444" s="4" t="str">
        <f>IF(J4444&gt;365,"Bereits abgewandert (Segment D)",IF(Z4444&gt;=Hilfswerte!$B$38,"Rot - akut gefaehrdet",IF(Z4444&gt;=Hilfswerte!$B$39,"Gelb - beobachten","Gruen - stabil")))</f>
        <v>Gruen - stabil</v>
      </c>
    </row>
    <row r="4445" spans="1:27" ht="15" customHeight="1" x14ac:dyDescent="0.25">
      <c r="A4445" s="4" t="s">
        <v>4792</v>
      </c>
      <c r="B4445" s="4" t="s">
        <v>687</v>
      </c>
      <c r="C4445" s="4" t="s">
        <v>29</v>
      </c>
      <c r="D4445" s="4" t="s">
        <v>122</v>
      </c>
      <c r="E4445" s="4">
        <v>53</v>
      </c>
      <c r="F4445" s="4">
        <v>19.899999999999999</v>
      </c>
      <c r="G4445" s="4">
        <v>6.7</v>
      </c>
      <c r="H4445" s="4">
        <v>3896</v>
      </c>
      <c r="I4445" s="4">
        <v>3</v>
      </c>
      <c r="J4445" s="4">
        <v>16</v>
      </c>
      <c r="K4445" s="4">
        <v>1</v>
      </c>
      <c r="L4445" s="4">
        <v>-3</v>
      </c>
      <c r="M4445" s="4">
        <v>2</v>
      </c>
      <c r="N4445" s="4">
        <v>8</v>
      </c>
      <c r="O4445" s="4">
        <f t="shared" si="552"/>
        <v>5</v>
      </c>
      <c r="P4445" s="4">
        <f t="shared" si="553"/>
        <v>3</v>
      </c>
      <c r="Q4445" s="4">
        <f t="shared" si="554"/>
        <v>4</v>
      </c>
      <c r="R4445" s="4">
        <f t="shared" si="555"/>
        <v>12</v>
      </c>
      <c r="S4445" s="4">
        <f t="shared" si="556"/>
        <v>118</v>
      </c>
      <c r="T4445" s="4" t="str">
        <f t="shared" si="557"/>
        <v>B - Kernkunde</v>
      </c>
      <c r="U4445" s="4">
        <f>ROUND(((E4445-Hilfswerte!$B$20)/Hilfswerte!$B$21)+((F4445-Hilfswerte!$B$22)/Hilfswerte!$B$23)+((G4445-Hilfswerte!$B$24)/Hilfswerte!$B$25)+0.1*INDEX(Hilfswerte!$B$4:$B$15,MATCH(C4445,Hilfswerte!$A$4:$A$15,0)),2)</f>
        <v>-0.72</v>
      </c>
      <c r="V4445" s="4">
        <f>ROUND(SQRT((((E4445-Hilfswerte!$B$20)/Hilfswerte!$B$21)-Hilfswerte!$B$28)^2+(((F4445-Hilfswerte!$B$22)/Hilfswerte!$B$23)-Hilfswerte!$B$29)^2+(((G4445-Hilfswerte!$B$24)/Hilfswerte!$B$25)-Hilfswerte!$B$30)^2),3)</f>
        <v>0.92400000000000004</v>
      </c>
      <c r="W4445" s="4">
        <f>ROUND(E4445*Hilfswerte!$B$31,0)</f>
        <v>10894</v>
      </c>
      <c r="X4445" s="4">
        <f t="shared" si="558"/>
        <v>6998</v>
      </c>
      <c r="Y4445" s="4" t="str">
        <f>IF(T4445="A - Top-Kunde","bereits Top-Kunde",IF(AND(V4445&lt;=Hilfswerte!$B$34,H4445&lt;0.5*W4445),"Hoch",IF(AND(V4445&lt;=Hilfswerte!$B$35,H4445&lt;0.7*W4445),"Mittel","Niedrig")))</f>
        <v>Mittel</v>
      </c>
      <c r="Z4445" s="4">
        <f t="shared" si="559"/>
        <v>3.8</v>
      </c>
      <c r="AA4445" s="4" t="str">
        <f>IF(J4445&gt;365,"Bereits abgewandert (Segment D)",IF(Z4445&gt;=Hilfswerte!$B$38,"Rot - akut gefaehrdet",IF(Z4445&gt;=Hilfswerte!$B$39,"Gelb - beobachten","Gruen - stabil")))</f>
        <v>Gruen - stabil</v>
      </c>
    </row>
    <row r="4446" spans="1:27" ht="15" customHeight="1" x14ac:dyDescent="0.25">
      <c r="A4446" s="4" t="s">
        <v>4793</v>
      </c>
      <c r="B4446" s="4" t="s">
        <v>894</v>
      </c>
      <c r="C4446" s="4" t="s">
        <v>84</v>
      </c>
      <c r="D4446" s="4" t="s">
        <v>30</v>
      </c>
      <c r="E4446" s="4">
        <v>83</v>
      </c>
      <c r="F4446" s="4">
        <v>15.2</v>
      </c>
      <c r="G4446" s="4">
        <v>0.4</v>
      </c>
      <c r="H4446" s="4">
        <v>0</v>
      </c>
      <c r="I4446" s="4">
        <v>0</v>
      </c>
      <c r="J4446" s="4">
        <v>742</v>
      </c>
      <c r="K4446" s="4">
        <v>0</v>
      </c>
      <c r="L4446" s="4">
        <v>9</v>
      </c>
      <c r="M4446" s="4">
        <v>0</v>
      </c>
      <c r="N4446" s="4">
        <v>-61.6</v>
      </c>
      <c r="O4446" s="4">
        <f t="shared" si="552"/>
        <v>1</v>
      </c>
      <c r="P4446" s="4">
        <f t="shared" si="553"/>
        <v>1</v>
      </c>
      <c r="Q4446" s="4">
        <f t="shared" si="554"/>
        <v>1</v>
      </c>
      <c r="R4446" s="4">
        <f t="shared" si="555"/>
        <v>3</v>
      </c>
      <c r="S4446" s="4">
        <f t="shared" si="556"/>
        <v>-3.5</v>
      </c>
      <c r="T4446" s="4" t="str">
        <f t="shared" si="557"/>
        <v>D - Abwanderungsrisiko</v>
      </c>
      <c r="U4446" s="4">
        <f>ROUND(((E4446-Hilfswerte!$B$20)/Hilfswerte!$B$21)+((F4446-Hilfswerte!$B$22)/Hilfswerte!$B$23)+((G4446-Hilfswerte!$B$24)/Hilfswerte!$B$25)+0.1*INDEX(Hilfswerte!$B$4:$B$15,MATCH(C4446,Hilfswerte!$A$4:$A$15,0)),2)</f>
        <v>-1.94</v>
      </c>
      <c r="V4446" s="4">
        <f>ROUND(SQRT((((E4446-Hilfswerte!$B$20)/Hilfswerte!$B$21)-Hilfswerte!$B$28)^2+(((F4446-Hilfswerte!$B$22)/Hilfswerte!$B$23)-Hilfswerte!$B$29)^2+(((G4446-Hilfswerte!$B$24)/Hilfswerte!$B$25)-Hilfswerte!$B$30)^2),3)</f>
        <v>1.8</v>
      </c>
      <c r="W4446" s="4">
        <f>ROUND(E4446*Hilfswerte!$B$31,0)</f>
        <v>17060</v>
      </c>
      <c r="X4446" s="4">
        <f t="shared" si="558"/>
        <v>17060</v>
      </c>
      <c r="Y4446" s="4" t="str">
        <f>IF(T4446="A - Top-Kunde","bereits Top-Kunde",IF(AND(V4446&lt;=Hilfswerte!$B$34,H4446&lt;0.5*W4446),"Hoch",IF(AND(V4446&lt;=Hilfswerte!$B$35,H4446&lt;0.7*W4446),"Mittel","Niedrig")))</f>
        <v>Niedrig</v>
      </c>
      <c r="Z4446" s="4">
        <f t="shared" si="559"/>
        <v>63.5</v>
      </c>
      <c r="AA4446" s="4" t="str">
        <f>IF(J4446&gt;365,"Bereits abgewandert (Segment D)",IF(Z4446&gt;=Hilfswerte!$B$38,"Rot - akut gefaehrdet",IF(Z4446&gt;=Hilfswerte!$B$39,"Gelb - beobachten","Gruen - stabil")))</f>
        <v>Bereits abgewandert (Segment D)</v>
      </c>
    </row>
    <row r="4447" spans="1:27" ht="15" customHeight="1" x14ac:dyDescent="0.25">
      <c r="A4447" s="4" t="s">
        <v>4794</v>
      </c>
      <c r="B4447" s="4" t="s">
        <v>183</v>
      </c>
      <c r="C4447" s="4" t="s">
        <v>29</v>
      </c>
      <c r="D4447" s="4" t="s">
        <v>30</v>
      </c>
      <c r="E4447" s="4">
        <v>34</v>
      </c>
      <c r="F4447" s="4">
        <v>10.9</v>
      </c>
      <c r="G4447" s="4">
        <v>10.3</v>
      </c>
      <c r="H4447" s="4">
        <v>5633</v>
      </c>
      <c r="I4447" s="4">
        <v>5</v>
      </c>
      <c r="J4447" s="4">
        <v>20</v>
      </c>
      <c r="K4447" s="4">
        <v>1</v>
      </c>
      <c r="L4447" s="4">
        <v>21</v>
      </c>
      <c r="M4447" s="4">
        <v>4</v>
      </c>
      <c r="N4447" s="4">
        <v>25.5</v>
      </c>
      <c r="O4447" s="4">
        <f t="shared" si="552"/>
        <v>5</v>
      </c>
      <c r="P4447" s="4">
        <f t="shared" si="553"/>
        <v>5</v>
      </c>
      <c r="Q4447" s="4">
        <f t="shared" si="554"/>
        <v>4</v>
      </c>
      <c r="R4447" s="4">
        <f t="shared" si="555"/>
        <v>14</v>
      </c>
      <c r="S4447" s="4">
        <f t="shared" si="556"/>
        <v>140.5</v>
      </c>
      <c r="T4447" s="4" t="str">
        <f t="shared" si="557"/>
        <v>A - Top-Kunde</v>
      </c>
      <c r="U4447" s="4">
        <f>ROUND(((E4447-Hilfswerte!$B$20)/Hilfswerte!$B$21)+((F4447-Hilfswerte!$B$22)/Hilfswerte!$B$23)+((G4447-Hilfswerte!$B$24)/Hilfswerte!$B$25)+0.1*INDEX(Hilfswerte!$B$4:$B$15,MATCH(C4447,Hilfswerte!$A$4:$A$15,0)),2)</f>
        <v>-0.39</v>
      </c>
      <c r="V4447" s="4">
        <f>ROUND(SQRT((((E4447-Hilfswerte!$B$20)/Hilfswerte!$B$21)-Hilfswerte!$B$28)^2+(((F4447-Hilfswerte!$B$22)/Hilfswerte!$B$23)-Hilfswerte!$B$29)^2+(((G4447-Hilfswerte!$B$24)/Hilfswerte!$B$25)-Hilfswerte!$B$30)^2),3)</f>
        <v>0.76100000000000001</v>
      </c>
      <c r="W4447" s="4">
        <f>ROUND(E4447*Hilfswerte!$B$31,0)</f>
        <v>6989</v>
      </c>
      <c r="X4447" s="4">
        <f t="shared" si="558"/>
        <v>1356</v>
      </c>
      <c r="Y4447" s="4" t="str">
        <f>IF(T4447="A - Top-Kunde","bereits Top-Kunde",IF(AND(V4447&lt;=Hilfswerte!$B$34,H4447&lt;0.5*W4447),"Hoch",IF(AND(V4447&lt;=Hilfswerte!$B$35,H4447&lt;0.7*W4447),"Mittel","Niedrig")))</f>
        <v>bereits Top-Kunde</v>
      </c>
      <c r="Z4447" s="4">
        <f t="shared" si="559"/>
        <v>8.1999999999999993</v>
      </c>
      <c r="AA4447" s="4" t="str">
        <f>IF(J4447&gt;365,"Bereits abgewandert (Segment D)",IF(Z4447&gt;=Hilfswerte!$B$38,"Rot - akut gefaehrdet",IF(Z4447&gt;=Hilfswerte!$B$39,"Gelb - beobachten","Gruen - stabil")))</f>
        <v>Gruen - stabil</v>
      </c>
    </row>
    <row r="4448" spans="1:27" ht="15" customHeight="1" x14ac:dyDescent="0.25">
      <c r="A4448" s="4" t="s">
        <v>4795</v>
      </c>
      <c r="B4448" s="4" t="s">
        <v>203</v>
      </c>
      <c r="C4448" s="4" t="s">
        <v>47</v>
      </c>
      <c r="D4448" s="4" t="s">
        <v>52</v>
      </c>
      <c r="E4448" s="4">
        <v>139</v>
      </c>
      <c r="F4448" s="4">
        <v>47.7</v>
      </c>
      <c r="G4448" s="4">
        <v>15.4</v>
      </c>
      <c r="H4448" s="4">
        <v>56825</v>
      </c>
      <c r="I4448" s="4">
        <v>2</v>
      </c>
      <c r="J4448" s="4">
        <v>130</v>
      </c>
      <c r="K4448" s="4">
        <v>1</v>
      </c>
      <c r="L4448" s="4">
        <v>15</v>
      </c>
      <c r="M4448" s="4">
        <v>2</v>
      </c>
      <c r="N4448" s="4">
        <v>0.3</v>
      </c>
      <c r="O4448" s="4">
        <f t="shared" si="552"/>
        <v>3</v>
      </c>
      <c r="P4448" s="4">
        <f t="shared" si="553"/>
        <v>2</v>
      </c>
      <c r="Q4448" s="4">
        <f t="shared" si="554"/>
        <v>5</v>
      </c>
      <c r="R4448" s="4">
        <f t="shared" si="555"/>
        <v>10</v>
      </c>
      <c r="S4448" s="4">
        <f t="shared" si="556"/>
        <v>89.7</v>
      </c>
      <c r="T4448" s="4" t="str">
        <f t="shared" si="557"/>
        <v>C - Entwicklungspotenzial</v>
      </c>
      <c r="U4448" s="4">
        <f>ROUND(((E4448-Hilfswerte!$B$20)/Hilfswerte!$B$21)+((F4448-Hilfswerte!$B$22)/Hilfswerte!$B$23)+((G4448-Hilfswerte!$B$24)/Hilfswerte!$B$25)+0.1*INDEX(Hilfswerte!$B$4:$B$15,MATCH(C4448,Hilfswerte!$A$4:$A$15,0)),2)</f>
        <v>1.34</v>
      </c>
      <c r="V4448" s="4">
        <f>ROUND(SQRT((((E4448-Hilfswerte!$B$20)/Hilfswerte!$B$21)-Hilfswerte!$B$28)^2+(((F4448-Hilfswerte!$B$22)/Hilfswerte!$B$23)-Hilfswerte!$B$29)^2+(((G4448-Hilfswerte!$B$24)/Hilfswerte!$B$25)-Hilfswerte!$B$30)^2),3)</f>
        <v>0.7</v>
      </c>
      <c r="W4448" s="4">
        <f>ROUND(E4448*Hilfswerte!$B$31,0)</f>
        <v>28571</v>
      </c>
      <c r="X4448" s="4">
        <f t="shared" si="558"/>
        <v>0</v>
      </c>
      <c r="Y4448" s="4" t="str">
        <f>IF(T4448="A - Top-Kunde","bereits Top-Kunde",IF(AND(V4448&lt;=Hilfswerte!$B$34,H4448&lt;0.5*W4448),"Hoch",IF(AND(V4448&lt;=Hilfswerte!$B$35,H4448&lt;0.7*W4448),"Mittel","Niedrig")))</f>
        <v>Niedrig</v>
      </c>
      <c r="Z4448" s="4">
        <f t="shared" si="559"/>
        <v>12.5</v>
      </c>
      <c r="AA4448" s="4" t="str">
        <f>IF(J4448&gt;365,"Bereits abgewandert (Segment D)",IF(Z4448&gt;=Hilfswerte!$B$38,"Rot - akut gefaehrdet",IF(Z4448&gt;=Hilfswerte!$B$39,"Gelb - beobachten","Gruen - stabil")))</f>
        <v>Gruen - stabil</v>
      </c>
    </row>
    <row r="4449" spans="1:27" ht="15" customHeight="1" x14ac:dyDescent="0.25">
      <c r="A4449" s="4" t="s">
        <v>4796</v>
      </c>
      <c r="B4449" s="4" t="s">
        <v>353</v>
      </c>
      <c r="C4449" s="4" t="s">
        <v>84</v>
      </c>
      <c r="D4449" s="4" t="s">
        <v>93</v>
      </c>
      <c r="E4449" s="4">
        <v>299</v>
      </c>
      <c r="F4449" s="4">
        <v>68</v>
      </c>
      <c r="G4449" s="4">
        <v>0.9</v>
      </c>
      <c r="H4449" s="4">
        <v>14043</v>
      </c>
      <c r="I4449" s="4">
        <v>7</v>
      </c>
      <c r="J4449" s="4">
        <v>12</v>
      </c>
      <c r="K4449" s="4">
        <v>1</v>
      </c>
      <c r="L4449" s="4">
        <v>-6</v>
      </c>
      <c r="M4449" s="4">
        <v>2</v>
      </c>
      <c r="N4449" s="4">
        <v>12.2</v>
      </c>
      <c r="O4449" s="4">
        <f t="shared" si="552"/>
        <v>5</v>
      </c>
      <c r="P4449" s="4">
        <f t="shared" si="553"/>
        <v>5</v>
      </c>
      <c r="Q4449" s="4">
        <f t="shared" si="554"/>
        <v>5</v>
      </c>
      <c r="R4449" s="4">
        <f t="shared" si="555"/>
        <v>15</v>
      </c>
      <c r="S4449" s="4">
        <f t="shared" si="556"/>
        <v>150.1</v>
      </c>
      <c r="T4449" s="4" t="str">
        <f t="shared" si="557"/>
        <v>A - Top-Kunde</v>
      </c>
      <c r="U4449" s="4">
        <f>ROUND(((E4449-Hilfswerte!$B$20)/Hilfswerte!$B$21)+((F4449-Hilfswerte!$B$22)/Hilfswerte!$B$23)+((G4449-Hilfswerte!$B$24)/Hilfswerte!$B$25)+0.1*INDEX(Hilfswerte!$B$4:$B$15,MATCH(C4449,Hilfswerte!$A$4:$A$15,0)),2)</f>
        <v>0.01</v>
      </c>
      <c r="V4449" s="4">
        <f>ROUND(SQRT((((E4449-Hilfswerte!$B$20)/Hilfswerte!$B$21)-Hilfswerte!$B$28)^2+(((F4449-Hilfswerte!$B$22)/Hilfswerte!$B$23)-Hilfswerte!$B$29)^2+(((G4449-Hilfswerte!$B$24)/Hilfswerte!$B$25)-Hilfswerte!$B$30)^2),3)</f>
        <v>1.8160000000000001</v>
      </c>
      <c r="W4449" s="4">
        <f>ROUND(E4449*Hilfswerte!$B$31,0)</f>
        <v>61458</v>
      </c>
      <c r="X4449" s="4">
        <f t="shared" si="558"/>
        <v>47415</v>
      </c>
      <c r="Y4449" s="4" t="str">
        <f>IF(T4449="A - Top-Kunde","bereits Top-Kunde",IF(AND(V4449&lt;=Hilfswerte!$B$34,H4449&lt;0.5*W4449),"Hoch",IF(AND(V4449&lt;=Hilfswerte!$B$35,H4449&lt;0.7*W4449),"Mittel","Niedrig")))</f>
        <v>bereits Top-Kunde</v>
      </c>
      <c r="Z4449" s="4">
        <f t="shared" si="559"/>
        <v>3.6</v>
      </c>
      <c r="AA4449" s="4" t="str">
        <f>IF(J4449&gt;365,"Bereits abgewandert (Segment D)",IF(Z4449&gt;=Hilfswerte!$B$38,"Rot - akut gefaehrdet",IF(Z4449&gt;=Hilfswerte!$B$39,"Gelb - beobachten","Gruen - stabil")))</f>
        <v>Gruen - stabil</v>
      </c>
    </row>
    <row r="4450" spans="1:27" ht="15" customHeight="1" x14ac:dyDescent="0.25">
      <c r="A4450" s="4" t="s">
        <v>4797</v>
      </c>
      <c r="B4450" s="4" t="s">
        <v>381</v>
      </c>
      <c r="C4450" s="4" t="s">
        <v>89</v>
      </c>
      <c r="D4450" s="4" t="s">
        <v>30</v>
      </c>
      <c r="E4450" s="4">
        <v>219</v>
      </c>
      <c r="F4450" s="4">
        <v>35.1</v>
      </c>
      <c r="G4450" s="4">
        <v>1.4</v>
      </c>
      <c r="H4450" s="4">
        <v>28799</v>
      </c>
      <c r="I4450" s="4">
        <v>5</v>
      </c>
      <c r="J4450" s="4">
        <v>68</v>
      </c>
      <c r="K4450" s="4">
        <v>0</v>
      </c>
      <c r="L4450" s="4">
        <v>-1</v>
      </c>
      <c r="M4450" s="4">
        <v>5</v>
      </c>
      <c r="N4450" s="4">
        <v>24.4</v>
      </c>
      <c r="O4450" s="4">
        <f t="shared" si="552"/>
        <v>4</v>
      </c>
      <c r="P4450" s="4">
        <f t="shared" si="553"/>
        <v>5</v>
      </c>
      <c r="Q4450" s="4">
        <f t="shared" si="554"/>
        <v>5</v>
      </c>
      <c r="R4450" s="4">
        <f t="shared" si="555"/>
        <v>14</v>
      </c>
      <c r="S4450" s="4">
        <f t="shared" si="556"/>
        <v>152.19999999999999</v>
      </c>
      <c r="T4450" s="4" t="str">
        <f t="shared" si="557"/>
        <v>A - Top-Kunde</v>
      </c>
      <c r="U4450" s="4">
        <f>ROUND(((E4450-Hilfswerte!$B$20)/Hilfswerte!$B$21)+((F4450-Hilfswerte!$B$22)/Hilfswerte!$B$23)+((G4450-Hilfswerte!$B$24)/Hilfswerte!$B$25)+0.1*INDEX(Hilfswerte!$B$4:$B$15,MATCH(C4450,Hilfswerte!$A$4:$A$15,0)),2)</f>
        <v>-0.55000000000000004</v>
      </c>
      <c r="V4450" s="4">
        <f>ROUND(SQRT((((E4450-Hilfswerte!$B$20)/Hilfswerte!$B$21)-Hilfswerte!$B$28)^2+(((F4450-Hilfswerte!$B$22)/Hilfswerte!$B$23)-Hilfswerte!$B$29)^2+(((G4450-Hilfswerte!$B$24)/Hilfswerte!$B$25)-Hilfswerte!$B$30)^2),3)</f>
        <v>1.5740000000000001</v>
      </c>
      <c r="W4450" s="4">
        <f>ROUND(E4450*Hilfswerte!$B$31,0)</f>
        <v>45015</v>
      </c>
      <c r="X4450" s="4">
        <f t="shared" si="558"/>
        <v>16216</v>
      </c>
      <c r="Y4450" s="4" t="str">
        <f>IF(T4450="A - Top-Kunde","bereits Top-Kunde",IF(AND(V4450&lt;=Hilfswerte!$B$34,H4450&lt;0.5*W4450),"Hoch",IF(AND(V4450&lt;=Hilfswerte!$B$35,H4450&lt;0.7*W4450),"Mittel","Niedrig")))</f>
        <v>bereits Top-Kunde</v>
      </c>
      <c r="Z4450" s="4">
        <f t="shared" si="559"/>
        <v>3.4</v>
      </c>
      <c r="AA4450" s="4" t="str">
        <f>IF(J4450&gt;365,"Bereits abgewandert (Segment D)",IF(Z4450&gt;=Hilfswerte!$B$38,"Rot - akut gefaehrdet",IF(Z4450&gt;=Hilfswerte!$B$39,"Gelb - beobachten","Gruen - stabil")))</f>
        <v>Gruen - stabil</v>
      </c>
    </row>
    <row r="4451" spans="1:27" ht="15" customHeight="1" x14ac:dyDescent="0.25">
      <c r="A4451" s="4" t="s">
        <v>4798</v>
      </c>
      <c r="B4451" s="4" t="s">
        <v>81</v>
      </c>
      <c r="C4451" s="4" t="s">
        <v>33</v>
      </c>
      <c r="D4451" s="4" t="s">
        <v>30</v>
      </c>
      <c r="E4451" s="4">
        <v>37</v>
      </c>
      <c r="F4451" s="4">
        <v>12.7</v>
      </c>
      <c r="G4451" s="4">
        <v>6.1</v>
      </c>
      <c r="H4451" s="4">
        <v>0</v>
      </c>
      <c r="I4451" s="4">
        <v>0</v>
      </c>
      <c r="J4451" s="4">
        <v>526</v>
      </c>
      <c r="K4451" s="4">
        <v>0</v>
      </c>
      <c r="L4451" s="4">
        <v>1</v>
      </c>
      <c r="M4451" s="4">
        <v>0</v>
      </c>
      <c r="N4451" s="4">
        <v>-90</v>
      </c>
      <c r="O4451" s="4">
        <f t="shared" si="552"/>
        <v>1</v>
      </c>
      <c r="P4451" s="4">
        <f t="shared" si="553"/>
        <v>1</v>
      </c>
      <c r="Q4451" s="4">
        <f t="shared" si="554"/>
        <v>1</v>
      </c>
      <c r="R4451" s="4">
        <f t="shared" si="555"/>
        <v>3</v>
      </c>
      <c r="S4451" s="4">
        <f t="shared" si="556"/>
        <v>-15.3</v>
      </c>
      <c r="T4451" s="4" t="str">
        <f t="shared" si="557"/>
        <v>D - Abwanderungsrisiko</v>
      </c>
      <c r="U4451" s="4">
        <f>ROUND(((E4451-Hilfswerte!$B$20)/Hilfswerte!$B$21)+((F4451-Hilfswerte!$B$22)/Hilfswerte!$B$23)+((G4451-Hilfswerte!$B$24)/Hilfswerte!$B$25)+0.1*INDEX(Hilfswerte!$B$4:$B$15,MATCH(C4451,Hilfswerte!$A$4:$A$15,0)),2)</f>
        <v>-1.25</v>
      </c>
      <c r="V4451" s="4">
        <f>ROUND(SQRT((((E4451-Hilfswerte!$B$20)/Hilfswerte!$B$21)-Hilfswerte!$B$28)^2+(((F4451-Hilfswerte!$B$22)/Hilfswerte!$B$23)-Hilfswerte!$B$29)^2+(((G4451-Hilfswerte!$B$24)/Hilfswerte!$B$25)-Hilfswerte!$B$30)^2),3)</f>
        <v>1.0820000000000001</v>
      </c>
      <c r="W4451" s="4">
        <f>ROUND(E4451*Hilfswerte!$B$31,0)</f>
        <v>7605</v>
      </c>
      <c r="X4451" s="4">
        <f t="shared" si="558"/>
        <v>7605</v>
      </c>
      <c r="Y4451" s="4" t="str">
        <f>IF(T4451="A - Top-Kunde","bereits Top-Kunde",IF(AND(V4451&lt;=Hilfswerte!$B$34,H4451&lt;0.5*W4451),"Hoch",IF(AND(V4451&lt;=Hilfswerte!$B$35,H4451&lt;0.7*W4451),"Mittel","Niedrig")))</f>
        <v>Mittel</v>
      </c>
      <c r="Z4451" s="4">
        <f t="shared" si="559"/>
        <v>62.5</v>
      </c>
      <c r="AA4451" s="4" t="str">
        <f>IF(J4451&gt;365,"Bereits abgewandert (Segment D)",IF(Z4451&gt;=Hilfswerte!$B$38,"Rot - akut gefaehrdet",IF(Z4451&gt;=Hilfswerte!$B$39,"Gelb - beobachten","Gruen - stabil")))</f>
        <v>Bereits abgewandert (Segment D)</v>
      </c>
    </row>
    <row r="4452" spans="1:27" ht="15" customHeight="1" x14ac:dyDescent="0.25">
      <c r="A4452" s="4" t="s">
        <v>4799</v>
      </c>
      <c r="B4452" s="4" t="s">
        <v>261</v>
      </c>
      <c r="C4452" s="4" t="s">
        <v>74</v>
      </c>
      <c r="D4452" s="4" t="s">
        <v>52</v>
      </c>
      <c r="E4452" s="4">
        <v>129</v>
      </c>
      <c r="F4452" s="4">
        <v>26.9</v>
      </c>
      <c r="G4452" s="4">
        <v>16.2</v>
      </c>
      <c r="H4452" s="4">
        <v>86658</v>
      </c>
      <c r="I4452" s="4">
        <v>6</v>
      </c>
      <c r="J4452" s="4">
        <v>11</v>
      </c>
      <c r="K4452" s="4">
        <v>1</v>
      </c>
      <c r="L4452" s="4">
        <v>0</v>
      </c>
      <c r="M4452" s="4">
        <v>6</v>
      </c>
      <c r="N4452" s="4">
        <v>-6.8</v>
      </c>
      <c r="O4452" s="4">
        <f t="shared" si="552"/>
        <v>5</v>
      </c>
      <c r="P4452" s="4">
        <f t="shared" si="553"/>
        <v>5</v>
      </c>
      <c r="Q4452" s="4">
        <f t="shared" si="554"/>
        <v>5</v>
      </c>
      <c r="R4452" s="4">
        <f t="shared" si="555"/>
        <v>15</v>
      </c>
      <c r="S4452" s="4">
        <f t="shared" si="556"/>
        <v>140.6</v>
      </c>
      <c r="T4452" s="4" t="str">
        <f t="shared" si="557"/>
        <v>A - Top-Kunde</v>
      </c>
      <c r="U4452" s="4">
        <f>ROUND(((E4452-Hilfswerte!$B$20)/Hilfswerte!$B$21)+((F4452-Hilfswerte!$B$22)/Hilfswerte!$B$23)+((G4452-Hilfswerte!$B$24)/Hilfswerte!$B$25)+0.1*INDEX(Hilfswerte!$B$4:$B$15,MATCH(C4452,Hilfswerte!$A$4:$A$15,0)),2)</f>
        <v>0.95</v>
      </c>
      <c r="V4452" s="4">
        <f>ROUND(SQRT((((E4452-Hilfswerte!$B$20)/Hilfswerte!$B$21)-Hilfswerte!$B$28)^2+(((F4452-Hilfswerte!$B$22)/Hilfswerte!$B$23)-Hilfswerte!$B$29)^2+(((G4452-Hilfswerte!$B$24)/Hilfswerte!$B$25)-Hilfswerte!$B$30)^2),3)</f>
        <v>0.83199999999999996</v>
      </c>
      <c r="W4452" s="4">
        <f>ROUND(E4452*Hilfswerte!$B$31,0)</f>
        <v>26515</v>
      </c>
      <c r="X4452" s="4">
        <f t="shared" si="558"/>
        <v>0</v>
      </c>
      <c r="Y4452" s="4" t="str">
        <f>IF(T4452="A - Top-Kunde","bereits Top-Kunde",IF(AND(V4452&lt;=Hilfswerte!$B$34,H4452&lt;0.5*W4452),"Hoch",IF(AND(V4452&lt;=Hilfswerte!$B$35,H4452&lt;0.7*W4452),"Mittel","Niedrig")))</f>
        <v>bereits Top-Kunde</v>
      </c>
      <c r="Z4452" s="4">
        <f t="shared" si="559"/>
        <v>6.3</v>
      </c>
      <c r="AA4452" s="4" t="str">
        <f>IF(J4452&gt;365,"Bereits abgewandert (Segment D)",IF(Z4452&gt;=Hilfswerte!$B$38,"Rot - akut gefaehrdet",IF(Z4452&gt;=Hilfswerte!$B$39,"Gelb - beobachten","Gruen - stabil")))</f>
        <v>Gruen - stabil</v>
      </c>
    </row>
    <row r="4453" spans="1:27" ht="15" customHeight="1" x14ac:dyDescent="0.25">
      <c r="A4453" s="4" t="s">
        <v>4800</v>
      </c>
      <c r="B4453" s="4" t="s">
        <v>105</v>
      </c>
      <c r="C4453" s="4" t="s">
        <v>65</v>
      </c>
      <c r="D4453" s="4" t="s">
        <v>30</v>
      </c>
      <c r="E4453" s="4">
        <v>23</v>
      </c>
      <c r="F4453" s="4">
        <v>4.0999999999999996</v>
      </c>
      <c r="G4453" s="4">
        <v>17.5</v>
      </c>
      <c r="H4453" s="4">
        <v>1087</v>
      </c>
      <c r="I4453" s="4">
        <v>2</v>
      </c>
      <c r="J4453" s="4">
        <v>106</v>
      </c>
      <c r="K4453" s="4">
        <v>1</v>
      </c>
      <c r="L4453" s="4">
        <v>28</v>
      </c>
      <c r="M4453" s="4">
        <v>4</v>
      </c>
      <c r="N4453" s="4">
        <v>14.3</v>
      </c>
      <c r="O4453" s="4">
        <f t="shared" si="552"/>
        <v>3</v>
      </c>
      <c r="P4453" s="4">
        <f t="shared" si="553"/>
        <v>2</v>
      </c>
      <c r="Q4453" s="4">
        <f t="shared" si="554"/>
        <v>3</v>
      </c>
      <c r="R4453" s="4">
        <f t="shared" si="555"/>
        <v>8</v>
      </c>
      <c r="S4453" s="4">
        <f t="shared" si="556"/>
        <v>72.8</v>
      </c>
      <c r="T4453" s="4" t="str">
        <f t="shared" si="557"/>
        <v>C - Entwicklungspotenzial</v>
      </c>
      <c r="U4453" s="4">
        <f>ROUND(((E4453-Hilfswerte!$B$20)/Hilfswerte!$B$21)+((F4453-Hilfswerte!$B$22)/Hilfswerte!$B$23)+((G4453-Hilfswerte!$B$24)/Hilfswerte!$B$25)+0.1*INDEX(Hilfswerte!$B$4:$B$15,MATCH(C4453,Hilfswerte!$A$4:$A$15,0)),2)</f>
        <v>0.26</v>
      </c>
      <c r="V4453" s="4">
        <f>ROUND(SQRT((((E4453-Hilfswerte!$B$20)/Hilfswerte!$B$21)-Hilfswerte!$B$28)^2+(((F4453-Hilfswerte!$B$22)/Hilfswerte!$B$23)-Hilfswerte!$B$29)^2+(((G4453-Hilfswerte!$B$24)/Hilfswerte!$B$25)-Hilfswerte!$B$30)^2),3)</f>
        <v>1.321</v>
      </c>
      <c r="W4453" s="4">
        <f>ROUND(E4453*Hilfswerte!$B$31,0)</f>
        <v>4728</v>
      </c>
      <c r="X4453" s="4">
        <f t="shared" si="558"/>
        <v>3641</v>
      </c>
      <c r="Y4453" s="4" t="str">
        <f>IF(T4453="A - Top-Kunde","bereits Top-Kunde",IF(AND(V4453&lt;=Hilfswerte!$B$34,H4453&lt;0.5*W4453),"Hoch",IF(AND(V4453&lt;=Hilfswerte!$B$35,H4453&lt;0.7*W4453),"Mittel","Niedrig")))</f>
        <v>Niedrig</v>
      </c>
      <c r="Z4453" s="4">
        <f t="shared" si="559"/>
        <v>13.9</v>
      </c>
      <c r="AA4453" s="4" t="str">
        <f>IF(J4453&gt;365,"Bereits abgewandert (Segment D)",IF(Z4453&gt;=Hilfswerte!$B$38,"Rot - akut gefaehrdet",IF(Z4453&gt;=Hilfswerte!$B$39,"Gelb - beobachten","Gruen - stabil")))</f>
        <v>Gelb - beobachten</v>
      </c>
    </row>
    <row r="4454" spans="1:27" ht="15" customHeight="1" x14ac:dyDescent="0.25">
      <c r="A4454" s="4" t="s">
        <v>4801</v>
      </c>
      <c r="B4454" s="4" t="s">
        <v>217</v>
      </c>
      <c r="C4454" s="4" t="s">
        <v>33</v>
      </c>
      <c r="D4454" s="4" t="s">
        <v>30</v>
      </c>
      <c r="E4454" s="4">
        <v>8</v>
      </c>
      <c r="F4454" s="4">
        <v>2.2000000000000002</v>
      </c>
      <c r="G4454" s="4">
        <v>22.4</v>
      </c>
      <c r="H4454" s="4">
        <v>459</v>
      </c>
      <c r="I4454" s="4">
        <v>4</v>
      </c>
      <c r="J4454" s="4">
        <v>26</v>
      </c>
      <c r="K4454" s="4">
        <v>0</v>
      </c>
      <c r="L4454" s="4">
        <v>13</v>
      </c>
      <c r="M4454" s="4">
        <v>3</v>
      </c>
      <c r="N4454" s="4">
        <v>-10.4</v>
      </c>
      <c r="O4454" s="4">
        <f t="shared" si="552"/>
        <v>5</v>
      </c>
      <c r="P4454" s="4">
        <f t="shared" si="553"/>
        <v>4</v>
      </c>
      <c r="Q4454" s="4">
        <f t="shared" si="554"/>
        <v>2</v>
      </c>
      <c r="R4454" s="4">
        <f t="shared" si="555"/>
        <v>11</v>
      </c>
      <c r="S4454" s="4">
        <f t="shared" si="556"/>
        <v>100.9</v>
      </c>
      <c r="T4454" s="4" t="str">
        <f t="shared" si="557"/>
        <v>C - Entwicklungspotenzial</v>
      </c>
      <c r="U4454" s="4">
        <f>ROUND(((E4454-Hilfswerte!$B$20)/Hilfswerte!$B$21)+((F4454-Hilfswerte!$B$22)/Hilfswerte!$B$23)+((G4454-Hilfswerte!$B$24)/Hilfswerte!$B$25)+0.1*INDEX(Hilfswerte!$B$4:$B$15,MATCH(C4454,Hilfswerte!$A$4:$A$15,0)),2)</f>
        <v>1.02</v>
      </c>
      <c r="V4454" s="4">
        <f>ROUND(SQRT((((E4454-Hilfswerte!$B$20)/Hilfswerte!$B$21)-Hilfswerte!$B$28)^2+(((F4454-Hilfswerte!$B$22)/Hilfswerte!$B$23)-Hilfswerte!$B$29)^2+(((G4454-Hilfswerte!$B$24)/Hilfswerte!$B$25)-Hilfswerte!$B$30)^2),3)</f>
        <v>2.0070000000000001</v>
      </c>
      <c r="W4454" s="4">
        <f>ROUND(E4454*Hilfswerte!$B$31,0)</f>
        <v>1644</v>
      </c>
      <c r="X4454" s="4">
        <f t="shared" si="558"/>
        <v>1185</v>
      </c>
      <c r="Y4454" s="4" t="str">
        <f>IF(T4454="A - Top-Kunde","bereits Top-Kunde",IF(AND(V4454&lt;=Hilfswerte!$B$34,H4454&lt;0.5*W4454),"Hoch",IF(AND(V4454&lt;=Hilfswerte!$B$35,H4454&lt;0.7*W4454),"Mittel","Niedrig")))</f>
        <v>Niedrig</v>
      </c>
      <c r="Z4454" s="4">
        <f t="shared" si="559"/>
        <v>8.1</v>
      </c>
      <c r="AA4454" s="4" t="str">
        <f>IF(J4454&gt;365,"Bereits abgewandert (Segment D)",IF(Z4454&gt;=Hilfswerte!$B$38,"Rot - akut gefaehrdet",IF(Z4454&gt;=Hilfswerte!$B$39,"Gelb - beobachten","Gruen - stabil")))</f>
        <v>Gruen - stabil</v>
      </c>
    </row>
    <row r="4455" spans="1:27" ht="15" customHeight="1" x14ac:dyDescent="0.25">
      <c r="A4455" s="4" t="s">
        <v>4802</v>
      </c>
      <c r="B4455" s="4" t="s">
        <v>623</v>
      </c>
      <c r="C4455" s="4" t="s">
        <v>65</v>
      </c>
      <c r="D4455" s="4" t="s">
        <v>56</v>
      </c>
      <c r="E4455" s="4">
        <v>186</v>
      </c>
      <c r="F4455" s="4">
        <v>37.299999999999997</v>
      </c>
      <c r="G4455" s="4">
        <v>13.6</v>
      </c>
      <c r="H4455" s="4">
        <v>13387</v>
      </c>
      <c r="I4455" s="4">
        <v>5</v>
      </c>
      <c r="J4455" s="4">
        <v>166</v>
      </c>
      <c r="K4455" s="4">
        <v>0</v>
      </c>
      <c r="L4455" s="4">
        <v>-7</v>
      </c>
      <c r="M4455" s="4">
        <v>4</v>
      </c>
      <c r="N4455" s="4">
        <v>-6.2</v>
      </c>
      <c r="O4455" s="4">
        <f t="shared" si="552"/>
        <v>3</v>
      </c>
      <c r="P4455" s="4">
        <f t="shared" si="553"/>
        <v>5</v>
      </c>
      <c r="Q4455" s="4">
        <f t="shared" si="554"/>
        <v>5</v>
      </c>
      <c r="R4455" s="4">
        <f t="shared" si="555"/>
        <v>13</v>
      </c>
      <c r="S4455" s="4">
        <f t="shared" si="556"/>
        <v>126.9</v>
      </c>
      <c r="T4455" s="4" t="str">
        <f t="shared" si="557"/>
        <v>A - Top-Kunde</v>
      </c>
      <c r="U4455" s="4">
        <f>ROUND(((E4455-Hilfswerte!$B$20)/Hilfswerte!$B$21)+((F4455-Hilfswerte!$B$22)/Hilfswerte!$B$23)+((G4455-Hilfswerte!$B$24)/Hilfswerte!$B$25)+0.1*INDEX(Hilfswerte!$B$4:$B$15,MATCH(C4455,Hilfswerte!$A$4:$A$15,0)),2)</f>
        <v>0.94</v>
      </c>
      <c r="V4455" s="4">
        <f>ROUND(SQRT((((E4455-Hilfswerte!$B$20)/Hilfswerte!$B$21)-Hilfswerte!$B$28)^2+(((F4455-Hilfswerte!$B$22)/Hilfswerte!$B$23)-Hilfswerte!$B$29)^2+(((G4455-Hilfswerte!$B$24)/Hilfswerte!$B$25)-Hilfswerte!$B$30)^2),3)</f>
        <v>0.38800000000000001</v>
      </c>
      <c r="W4455" s="4">
        <f>ROUND(E4455*Hilfswerte!$B$31,0)</f>
        <v>38232</v>
      </c>
      <c r="X4455" s="4">
        <f t="shared" si="558"/>
        <v>24845</v>
      </c>
      <c r="Y4455" s="4" t="str">
        <f>IF(T4455="A - Top-Kunde","bereits Top-Kunde",IF(AND(V4455&lt;=Hilfswerte!$B$34,H4455&lt;0.5*W4455),"Hoch",IF(AND(V4455&lt;=Hilfswerte!$B$35,H4455&lt;0.7*W4455),"Mittel","Niedrig")))</f>
        <v>bereits Top-Kunde</v>
      </c>
      <c r="Z4455" s="4">
        <f t="shared" si="559"/>
        <v>10.8</v>
      </c>
      <c r="AA4455" s="4" t="str">
        <f>IF(J4455&gt;365,"Bereits abgewandert (Segment D)",IF(Z4455&gt;=Hilfswerte!$B$38,"Rot - akut gefaehrdet",IF(Z4455&gt;=Hilfswerte!$B$39,"Gelb - beobachten","Gruen - stabil")))</f>
        <v>Gruen - stabil</v>
      </c>
    </row>
    <row r="4456" spans="1:27" ht="15" customHeight="1" x14ac:dyDescent="0.25">
      <c r="A4456" s="4" t="s">
        <v>4803</v>
      </c>
      <c r="B4456" s="4" t="s">
        <v>363</v>
      </c>
      <c r="C4456" s="4" t="s">
        <v>29</v>
      </c>
      <c r="D4456" s="4" t="s">
        <v>30</v>
      </c>
      <c r="E4456" s="4">
        <v>53</v>
      </c>
      <c r="F4456" s="4">
        <v>10.3</v>
      </c>
      <c r="G4456" s="4">
        <v>17.2</v>
      </c>
      <c r="H4456" s="4">
        <v>580</v>
      </c>
      <c r="I4456" s="4">
        <v>1</v>
      </c>
      <c r="J4456" s="4">
        <v>336</v>
      </c>
      <c r="K4456" s="4">
        <v>0</v>
      </c>
      <c r="L4456" s="4">
        <v>7</v>
      </c>
      <c r="M4456" s="4">
        <v>6</v>
      </c>
      <c r="N4456" s="4">
        <v>7.8</v>
      </c>
      <c r="O4456" s="4">
        <f t="shared" si="552"/>
        <v>2</v>
      </c>
      <c r="P4456" s="4">
        <f t="shared" si="553"/>
        <v>1</v>
      </c>
      <c r="Q4456" s="4">
        <f t="shared" si="554"/>
        <v>2</v>
      </c>
      <c r="R4456" s="4">
        <f t="shared" si="555"/>
        <v>5</v>
      </c>
      <c r="S4456" s="4">
        <f t="shared" si="556"/>
        <v>51.8</v>
      </c>
      <c r="T4456" s="4" t="str">
        <f t="shared" si="557"/>
        <v>C - Entwicklungspotenzial</v>
      </c>
      <c r="U4456" s="4">
        <f>ROUND(((E4456-Hilfswerte!$B$20)/Hilfswerte!$B$21)+((F4456-Hilfswerte!$B$22)/Hilfswerte!$B$23)+((G4456-Hilfswerte!$B$24)/Hilfswerte!$B$25)+0.1*INDEX(Hilfswerte!$B$4:$B$15,MATCH(C4456,Hilfswerte!$A$4:$A$15,0)),2)</f>
        <v>0.77</v>
      </c>
      <c r="V4456" s="4">
        <f>ROUND(SQRT((((E4456-Hilfswerte!$B$20)/Hilfswerte!$B$21)-Hilfswerte!$B$28)^2+(((F4456-Hilfswerte!$B$22)/Hilfswerte!$B$23)-Hilfswerte!$B$29)^2+(((G4456-Hilfswerte!$B$24)/Hilfswerte!$B$25)-Hilfswerte!$B$30)^2),3)</f>
        <v>1.1779999999999999</v>
      </c>
      <c r="W4456" s="4">
        <f>ROUND(E4456*Hilfswerte!$B$31,0)</f>
        <v>10894</v>
      </c>
      <c r="X4456" s="4">
        <f t="shared" si="558"/>
        <v>10314</v>
      </c>
      <c r="Y4456" s="4" t="str">
        <f>IF(T4456="A - Top-Kunde","bereits Top-Kunde",IF(AND(V4456&lt;=Hilfswerte!$B$34,H4456&lt;0.5*W4456),"Hoch",IF(AND(V4456&lt;=Hilfswerte!$B$35,H4456&lt;0.7*W4456),"Mittel","Niedrig")))</f>
        <v>Niedrig</v>
      </c>
      <c r="Z4456" s="4">
        <f t="shared" si="559"/>
        <v>18.2</v>
      </c>
      <c r="AA4456" s="4" t="str">
        <f>IF(J4456&gt;365,"Bereits abgewandert (Segment D)",IF(Z4456&gt;=Hilfswerte!$B$38,"Rot - akut gefaehrdet",IF(Z4456&gt;=Hilfswerte!$B$39,"Gelb - beobachten","Gruen - stabil")))</f>
        <v>Gelb - beobachten</v>
      </c>
    </row>
    <row r="4457" spans="1:27" ht="15" customHeight="1" x14ac:dyDescent="0.25">
      <c r="A4457" s="4" t="s">
        <v>4804</v>
      </c>
      <c r="B4457" s="4" t="s">
        <v>1098</v>
      </c>
      <c r="C4457" s="4" t="s">
        <v>84</v>
      </c>
      <c r="D4457" s="4" t="s">
        <v>52</v>
      </c>
      <c r="E4457" s="4">
        <v>21</v>
      </c>
      <c r="F4457" s="4">
        <v>2.1</v>
      </c>
      <c r="G4457" s="4">
        <v>16.3</v>
      </c>
      <c r="H4457" s="4">
        <v>2215</v>
      </c>
      <c r="I4457" s="4">
        <v>3</v>
      </c>
      <c r="J4457" s="4">
        <v>23</v>
      </c>
      <c r="K4457" s="4">
        <v>0</v>
      </c>
      <c r="L4457" s="4">
        <v>0</v>
      </c>
      <c r="M4457" s="4">
        <v>5</v>
      </c>
      <c r="N4457" s="4">
        <v>23.3</v>
      </c>
      <c r="O4457" s="4">
        <f t="shared" si="552"/>
        <v>5</v>
      </c>
      <c r="P4457" s="4">
        <f t="shared" si="553"/>
        <v>3</v>
      </c>
      <c r="Q4457" s="4">
        <f t="shared" si="554"/>
        <v>3</v>
      </c>
      <c r="R4457" s="4">
        <f t="shared" si="555"/>
        <v>11</v>
      </c>
      <c r="S4457" s="4">
        <f t="shared" si="556"/>
        <v>121.7</v>
      </c>
      <c r="T4457" s="4" t="str">
        <f t="shared" si="557"/>
        <v>B - Kernkunde</v>
      </c>
      <c r="U4457" s="4">
        <f>ROUND(((E4457-Hilfswerte!$B$20)/Hilfswerte!$B$21)+((F4457-Hilfswerte!$B$22)/Hilfswerte!$B$23)+((G4457-Hilfswerte!$B$24)/Hilfswerte!$B$25)+0.1*INDEX(Hilfswerte!$B$4:$B$15,MATCH(C4457,Hilfswerte!$A$4:$A$15,0)),2)</f>
        <v>0.08</v>
      </c>
      <c r="V4457" s="4">
        <f>ROUND(SQRT((((E4457-Hilfswerte!$B$20)/Hilfswerte!$B$21)-Hilfswerte!$B$28)^2+(((F4457-Hilfswerte!$B$22)/Hilfswerte!$B$23)-Hilfswerte!$B$29)^2+(((G4457-Hilfswerte!$B$24)/Hilfswerte!$B$25)-Hilfswerte!$B$30)^2),3)</f>
        <v>1.2070000000000001</v>
      </c>
      <c r="W4457" s="4">
        <f>ROUND(E4457*Hilfswerte!$B$31,0)</f>
        <v>4316</v>
      </c>
      <c r="X4457" s="4">
        <f t="shared" si="558"/>
        <v>2101</v>
      </c>
      <c r="Y4457" s="4" t="str">
        <f>IF(T4457="A - Top-Kunde","bereits Top-Kunde",IF(AND(V4457&lt;=Hilfswerte!$B$34,H4457&lt;0.5*W4457),"Hoch",IF(AND(V4457&lt;=Hilfswerte!$B$35,H4457&lt;0.7*W4457),"Mittel","Niedrig")))</f>
        <v>Niedrig</v>
      </c>
      <c r="Z4457" s="4">
        <f t="shared" si="559"/>
        <v>1.2</v>
      </c>
      <c r="AA4457" s="4" t="str">
        <f>IF(J4457&gt;365,"Bereits abgewandert (Segment D)",IF(Z4457&gt;=Hilfswerte!$B$38,"Rot - akut gefaehrdet",IF(Z4457&gt;=Hilfswerte!$B$39,"Gelb - beobachten","Gruen - stabil")))</f>
        <v>Gruen - stabil</v>
      </c>
    </row>
    <row r="4458" spans="1:27" ht="15" customHeight="1" x14ac:dyDescent="0.25">
      <c r="A4458" s="4" t="s">
        <v>4805</v>
      </c>
      <c r="B4458" s="4" t="s">
        <v>148</v>
      </c>
      <c r="C4458" s="4" t="s">
        <v>38</v>
      </c>
      <c r="D4458" s="4" t="s">
        <v>48</v>
      </c>
      <c r="E4458" s="4">
        <v>82</v>
      </c>
      <c r="F4458" s="4">
        <v>20.7</v>
      </c>
      <c r="G4458" s="4">
        <v>7.9</v>
      </c>
      <c r="H4458" s="4">
        <v>1526</v>
      </c>
      <c r="I4458" s="4">
        <v>1</v>
      </c>
      <c r="J4458" s="4">
        <v>90</v>
      </c>
      <c r="K4458" s="4">
        <v>0</v>
      </c>
      <c r="L4458" s="4">
        <v>28</v>
      </c>
      <c r="M4458" s="4">
        <v>5</v>
      </c>
      <c r="N4458" s="4">
        <v>-0.2</v>
      </c>
      <c r="O4458" s="4">
        <f t="shared" si="552"/>
        <v>4</v>
      </c>
      <c r="P4458" s="4">
        <f t="shared" si="553"/>
        <v>1</v>
      </c>
      <c r="Q4458" s="4">
        <f t="shared" si="554"/>
        <v>3</v>
      </c>
      <c r="R4458" s="4">
        <f t="shared" si="555"/>
        <v>8</v>
      </c>
      <c r="S4458" s="4">
        <f t="shared" si="556"/>
        <v>71.5</v>
      </c>
      <c r="T4458" s="4" t="str">
        <f t="shared" si="557"/>
        <v>C - Entwicklungspotenzial</v>
      </c>
      <c r="U4458" s="4">
        <f>ROUND(((E4458-Hilfswerte!$B$20)/Hilfswerte!$B$21)+((F4458-Hilfswerte!$B$22)/Hilfswerte!$B$23)+((G4458-Hilfswerte!$B$24)/Hilfswerte!$B$25)+0.1*INDEX(Hilfswerte!$B$4:$B$15,MATCH(C4458,Hilfswerte!$A$4:$A$15,0)),2)</f>
        <v>-0.32</v>
      </c>
      <c r="V4458" s="4">
        <f>ROUND(SQRT((((E4458-Hilfswerte!$B$20)/Hilfswerte!$B$21)-Hilfswerte!$B$28)^2+(((F4458-Hilfswerte!$B$22)/Hilfswerte!$B$23)-Hilfswerte!$B$29)^2+(((G4458-Hilfswerte!$B$24)/Hilfswerte!$B$25)-Hilfswerte!$B$30)^2),3)</f>
        <v>0.70899999999999996</v>
      </c>
      <c r="W4458" s="4">
        <f>ROUND(E4458*Hilfswerte!$B$31,0)</f>
        <v>16855</v>
      </c>
      <c r="X4458" s="4">
        <f t="shared" si="558"/>
        <v>15329</v>
      </c>
      <c r="Y4458" s="4" t="str">
        <f>IF(T4458="A - Top-Kunde","bereits Top-Kunde",IF(AND(V4458&lt;=Hilfswerte!$B$34,H4458&lt;0.5*W4458),"Hoch",IF(AND(V4458&lt;=Hilfswerte!$B$35,H4458&lt;0.7*W4458),"Mittel","Niedrig")))</f>
        <v>Hoch</v>
      </c>
      <c r="Z4458" s="4">
        <f t="shared" si="559"/>
        <v>10.199999999999999</v>
      </c>
      <c r="AA4458" s="4" t="str">
        <f>IF(J4458&gt;365,"Bereits abgewandert (Segment D)",IF(Z4458&gt;=Hilfswerte!$B$38,"Rot - akut gefaehrdet",IF(Z4458&gt;=Hilfswerte!$B$39,"Gelb - beobachten","Gruen - stabil")))</f>
        <v>Gruen - stabil</v>
      </c>
    </row>
    <row r="4459" spans="1:27" ht="15" customHeight="1" x14ac:dyDescent="0.25">
      <c r="A4459" s="4" t="s">
        <v>4806</v>
      </c>
      <c r="B4459" s="4" t="s">
        <v>360</v>
      </c>
      <c r="C4459" s="4" t="s">
        <v>59</v>
      </c>
      <c r="D4459" s="4" t="s">
        <v>30</v>
      </c>
      <c r="E4459" s="4">
        <v>15</v>
      </c>
      <c r="F4459" s="4">
        <v>3.5</v>
      </c>
      <c r="G4459" s="4">
        <v>1.5</v>
      </c>
      <c r="H4459" s="4">
        <v>490</v>
      </c>
      <c r="I4459" s="4">
        <v>5</v>
      </c>
      <c r="J4459" s="4">
        <v>12</v>
      </c>
      <c r="K4459" s="4">
        <v>0</v>
      </c>
      <c r="L4459" s="4">
        <v>3</v>
      </c>
      <c r="M4459" s="4">
        <v>6</v>
      </c>
      <c r="N4459" s="4">
        <v>-3.4</v>
      </c>
      <c r="O4459" s="4">
        <f t="shared" si="552"/>
        <v>5</v>
      </c>
      <c r="P4459" s="4">
        <f t="shared" si="553"/>
        <v>5</v>
      </c>
      <c r="Q4459" s="4">
        <f t="shared" si="554"/>
        <v>2</v>
      </c>
      <c r="R4459" s="4">
        <f t="shared" si="555"/>
        <v>12</v>
      </c>
      <c r="S4459" s="4">
        <f t="shared" si="556"/>
        <v>117.4</v>
      </c>
      <c r="T4459" s="4" t="str">
        <f t="shared" si="557"/>
        <v>B - Kernkunde</v>
      </c>
      <c r="U4459" s="4">
        <f>ROUND(((E4459-Hilfswerte!$B$20)/Hilfswerte!$B$21)+((F4459-Hilfswerte!$B$22)/Hilfswerte!$B$23)+((G4459-Hilfswerte!$B$24)/Hilfswerte!$B$25)+0.1*INDEX(Hilfswerte!$B$4:$B$15,MATCH(C4459,Hilfswerte!$A$4:$A$15,0)),2)</f>
        <v>-2.35</v>
      </c>
      <c r="V4459" s="4">
        <f>ROUND(SQRT((((E4459-Hilfswerte!$B$20)/Hilfswerte!$B$21)-Hilfswerte!$B$28)^2+(((F4459-Hilfswerte!$B$22)/Hilfswerte!$B$23)-Hilfswerte!$B$29)^2+(((G4459-Hilfswerte!$B$24)/Hilfswerte!$B$25)-Hilfswerte!$B$30)^2),3)</f>
        <v>1.784</v>
      </c>
      <c r="W4459" s="4">
        <f>ROUND(E4459*Hilfswerte!$B$31,0)</f>
        <v>3083</v>
      </c>
      <c r="X4459" s="4">
        <f t="shared" si="558"/>
        <v>2593</v>
      </c>
      <c r="Y4459" s="4" t="str">
        <f>IF(T4459="A - Top-Kunde","bereits Top-Kunde",IF(AND(V4459&lt;=Hilfswerte!$B$34,H4459&lt;0.5*W4459),"Hoch",IF(AND(V4459&lt;=Hilfswerte!$B$35,H4459&lt;0.7*W4459),"Mittel","Niedrig")))</f>
        <v>Niedrig</v>
      </c>
      <c r="Z4459" s="4">
        <f t="shared" si="559"/>
        <v>2.6</v>
      </c>
      <c r="AA4459" s="4" t="str">
        <f>IF(J4459&gt;365,"Bereits abgewandert (Segment D)",IF(Z4459&gt;=Hilfswerte!$B$38,"Rot - akut gefaehrdet",IF(Z4459&gt;=Hilfswerte!$B$39,"Gelb - beobachten","Gruen - stabil")))</f>
        <v>Gruen - stabil</v>
      </c>
    </row>
    <row r="4460" spans="1:27" ht="15" customHeight="1" x14ac:dyDescent="0.25">
      <c r="A4460" s="4" t="s">
        <v>4807</v>
      </c>
      <c r="B4460" s="4" t="s">
        <v>723</v>
      </c>
      <c r="C4460" s="4" t="s">
        <v>65</v>
      </c>
      <c r="D4460" s="4" t="s">
        <v>52</v>
      </c>
      <c r="E4460" s="4">
        <v>43</v>
      </c>
      <c r="F4460" s="4">
        <v>11.4</v>
      </c>
      <c r="G4460" s="4">
        <v>0.8</v>
      </c>
      <c r="H4460" s="4">
        <v>5873</v>
      </c>
      <c r="I4460" s="4">
        <v>5</v>
      </c>
      <c r="J4460" s="4">
        <v>8</v>
      </c>
      <c r="K4460" s="4">
        <v>2</v>
      </c>
      <c r="L4460" s="4">
        <v>17</v>
      </c>
      <c r="M4460" s="4">
        <v>3</v>
      </c>
      <c r="N4460" s="4">
        <v>46.1</v>
      </c>
      <c r="O4460" s="4">
        <f t="shared" si="552"/>
        <v>5</v>
      </c>
      <c r="P4460" s="4">
        <f t="shared" si="553"/>
        <v>5</v>
      </c>
      <c r="Q4460" s="4">
        <f t="shared" si="554"/>
        <v>4</v>
      </c>
      <c r="R4460" s="4">
        <f t="shared" si="555"/>
        <v>14</v>
      </c>
      <c r="S4460" s="4">
        <f t="shared" si="556"/>
        <v>146</v>
      </c>
      <c r="T4460" s="4" t="str">
        <f t="shared" si="557"/>
        <v>A - Top-Kunde</v>
      </c>
      <c r="U4460" s="4">
        <f>ROUND(((E4460-Hilfswerte!$B$20)/Hilfswerte!$B$21)+((F4460-Hilfswerte!$B$22)/Hilfswerte!$B$23)+((G4460-Hilfswerte!$B$24)/Hilfswerte!$B$25)+0.1*INDEX(Hilfswerte!$B$4:$B$15,MATCH(C4460,Hilfswerte!$A$4:$A$15,0)),2)</f>
        <v>-2.1800000000000002</v>
      </c>
      <c r="V4460" s="4">
        <f>ROUND(SQRT((((E4460-Hilfswerte!$B$20)/Hilfswerte!$B$21)-Hilfswerte!$B$28)^2+(((F4460-Hilfswerte!$B$22)/Hilfswerte!$B$23)-Hilfswerte!$B$29)^2+(((G4460-Hilfswerte!$B$24)/Hilfswerte!$B$25)-Hilfswerte!$B$30)^2),3)</f>
        <v>1.8</v>
      </c>
      <c r="W4460" s="4">
        <f>ROUND(E4460*Hilfswerte!$B$31,0)</f>
        <v>8838</v>
      </c>
      <c r="X4460" s="4">
        <f t="shared" si="558"/>
        <v>2965</v>
      </c>
      <c r="Y4460" s="4" t="str">
        <f>IF(T4460="A - Top-Kunde","bereits Top-Kunde",IF(AND(V4460&lt;=Hilfswerte!$B$34,H4460&lt;0.5*W4460),"Hoch",IF(AND(V4460&lt;=Hilfswerte!$B$35,H4460&lt;0.7*W4460),"Mittel","Niedrig")))</f>
        <v>bereits Top-Kunde</v>
      </c>
      <c r="Z4460" s="4">
        <f t="shared" si="559"/>
        <v>9.8000000000000007</v>
      </c>
      <c r="AA4460" s="4" t="str">
        <f>IF(J4460&gt;365,"Bereits abgewandert (Segment D)",IF(Z4460&gt;=Hilfswerte!$B$38,"Rot - akut gefaehrdet",IF(Z4460&gt;=Hilfswerte!$B$39,"Gelb - beobachten","Gruen - stabil")))</f>
        <v>Gruen - stabil</v>
      </c>
    </row>
    <row r="4461" spans="1:27" ht="15" customHeight="1" x14ac:dyDescent="0.25">
      <c r="A4461" s="4" t="s">
        <v>4808</v>
      </c>
      <c r="B4461" s="4" t="s">
        <v>865</v>
      </c>
      <c r="C4461" s="4" t="s">
        <v>38</v>
      </c>
      <c r="D4461" s="4" t="s">
        <v>30</v>
      </c>
      <c r="E4461" s="4">
        <v>81</v>
      </c>
      <c r="F4461" s="4">
        <v>10.4</v>
      </c>
      <c r="G4461" s="4">
        <v>4.7</v>
      </c>
      <c r="H4461" s="4">
        <v>1495</v>
      </c>
      <c r="I4461" s="4">
        <v>2</v>
      </c>
      <c r="J4461" s="4">
        <v>188</v>
      </c>
      <c r="K4461" s="4">
        <v>0</v>
      </c>
      <c r="L4461" s="4">
        <v>8</v>
      </c>
      <c r="M4461" s="4">
        <v>6</v>
      </c>
      <c r="N4461" s="4">
        <v>1.5</v>
      </c>
      <c r="O4461" s="4">
        <f t="shared" si="552"/>
        <v>2</v>
      </c>
      <c r="P4461" s="4">
        <f t="shared" si="553"/>
        <v>2</v>
      </c>
      <c r="Q4461" s="4">
        <f t="shared" si="554"/>
        <v>3</v>
      </c>
      <c r="R4461" s="4">
        <f t="shared" si="555"/>
        <v>7</v>
      </c>
      <c r="S4461" s="4">
        <f t="shared" si="556"/>
        <v>68.400000000000006</v>
      </c>
      <c r="T4461" s="4" t="str">
        <f t="shared" si="557"/>
        <v>C - Entwicklungspotenzial</v>
      </c>
      <c r="U4461" s="4">
        <f>ROUND(((E4461-Hilfswerte!$B$20)/Hilfswerte!$B$21)+((F4461-Hilfswerte!$B$22)/Hilfswerte!$B$23)+((G4461-Hilfswerte!$B$24)/Hilfswerte!$B$25)+0.1*INDEX(Hilfswerte!$B$4:$B$15,MATCH(C4461,Hilfswerte!$A$4:$A$15,0)),2)</f>
        <v>-1.02</v>
      </c>
      <c r="V4461" s="4">
        <f>ROUND(SQRT((((E4461-Hilfswerte!$B$20)/Hilfswerte!$B$21)-Hilfswerte!$B$28)^2+(((F4461-Hilfswerte!$B$22)/Hilfswerte!$B$23)-Hilfswerte!$B$29)^2+(((G4461-Hilfswerte!$B$24)/Hilfswerte!$B$25)-Hilfswerte!$B$30)^2),3)</f>
        <v>1.2030000000000001</v>
      </c>
      <c r="W4461" s="4">
        <f>ROUND(E4461*Hilfswerte!$B$31,0)</f>
        <v>16649</v>
      </c>
      <c r="X4461" s="4">
        <f t="shared" si="558"/>
        <v>15154</v>
      </c>
      <c r="Y4461" s="4" t="str">
        <f>IF(T4461="A - Top-Kunde","bereits Top-Kunde",IF(AND(V4461&lt;=Hilfswerte!$B$34,H4461&lt;0.5*W4461),"Hoch",IF(AND(V4461&lt;=Hilfswerte!$B$35,H4461&lt;0.7*W4461),"Mittel","Niedrig")))</f>
        <v>Niedrig</v>
      </c>
      <c r="Z4461" s="4">
        <f t="shared" si="559"/>
        <v>11</v>
      </c>
      <c r="AA4461" s="4" t="str">
        <f>IF(J4461&gt;365,"Bereits abgewandert (Segment D)",IF(Z4461&gt;=Hilfswerte!$B$38,"Rot - akut gefaehrdet",IF(Z4461&gt;=Hilfswerte!$B$39,"Gelb - beobachten","Gruen - stabil")))</f>
        <v>Gruen - stabil</v>
      </c>
    </row>
    <row r="4462" spans="1:27" ht="15" customHeight="1" x14ac:dyDescent="0.25">
      <c r="A4462" s="4" t="s">
        <v>4809</v>
      </c>
      <c r="B4462" s="4" t="s">
        <v>970</v>
      </c>
      <c r="C4462" s="4" t="s">
        <v>84</v>
      </c>
      <c r="D4462" s="4" t="s">
        <v>52</v>
      </c>
      <c r="E4462" s="4">
        <v>73</v>
      </c>
      <c r="F4462" s="4">
        <v>20.100000000000001</v>
      </c>
      <c r="G4462" s="4">
        <v>16.399999999999999</v>
      </c>
      <c r="H4462" s="4">
        <v>2761</v>
      </c>
      <c r="I4462" s="4">
        <v>1</v>
      </c>
      <c r="J4462" s="4">
        <v>163</v>
      </c>
      <c r="K4462" s="4">
        <v>0</v>
      </c>
      <c r="L4462" s="4">
        <v>0</v>
      </c>
      <c r="M4462" s="4">
        <v>5</v>
      </c>
      <c r="N4462" s="4">
        <v>-2.6</v>
      </c>
      <c r="O4462" s="4">
        <f t="shared" si="552"/>
        <v>3</v>
      </c>
      <c r="P4462" s="4">
        <f t="shared" si="553"/>
        <v>1</v>
      </c>
      <c r="Q4462" s="4">
        <f t="shared" si="554"/>
        <v>4</v>
      </c>
      <c r="R4462" s="4">
        <f t="shared" si="555"/>
        <v>8</v>
      </c>
      <c r="S4462" s="4">
        <f t="shared" si="556"/>
        <v>78.7</v>
      </c>
      <c r="T4462" s="4" t="str">
        <f t="shared" si="557"/>
        <v>C - Entwicklungspotenzial</v>
      </c>
      <c r="U4462" s="4">
        <f>ROUND(((E4462-Hilfswerte!$B$20)/Hilfswerte!$B$21)+((F4462-Hilfswerte!$B$22)/Hilfswerte!$B$23)+((G4462-Hilfswerte!$B$24)/Hilfswerte!$B$25)+0.1*INDEX(Hilfswerte!$B$4:$B$15,MATCH(C4462,Hilfswerte!$A$4:$A$15,0)),2)</f>
        <v>0.64</v>
      </c>
      <c r="V4462" s="4">
        <f>ROUND(SQRT((((E4462-Hilfswerte!$B$20)/Hilfswerte!$B$21)-Hilfswerte!$B$28)^2+(((F4462-Hilfswerte!$B$22)/Hilfswerte!$B$23)-Hilfswerte!$B$29)^2+(((G4462-Hilfswerte!$B$24)/Hilfswerte!$B$25)-Hilfswerte!$B$30)^2),3)</f>
        <v>0.97</v>
      </c>
      <c r="W4462" s="4">
        <f>ROUND(E4462*Hilfswerte!$B$31,0)</f>
        <v>15005</v>
      </c>
      <c r="X4462" s="4">
        <f t="shared" si="558"/>
        <v>12244</v>
      </c>
      <c r="Y4462" s="4" t="str">
        <f>IF(T4462="A - Top-Kunde","bereits Top-Kunde",IF(AND(V4462&lt;=Hilfswerte!$B$34,H4462&lt;0.5*W4462),"Hoch",IF(AND(V4462&lt;=Hilfswerte!$B$35,H4462&lt;0.7*W4462),"Mittel","Niedrig")))</f>
        <v>Mittel</v>
      </c>
      <c r="Z4462" s="4">
        <f t="shared" si="559"/>
        <v>9.1999999999999993</v>
      </c>
      <c r="AA4462" s="4" t="str">
        <f>IF(J4462&gt;365,"Bereits abgewandert (Segment D)",IF(Z4462&gt;=Hilfswerte!$B$38,"Rot - akut gefaehrdet",IF(Z4462&gt;=Hilfswerte!$B$39,"Gelb - beobachten","Gruen - stabil")))</f>
        <v>Gruen - stabil</v>
      </c>
    </row>
    <row r="4463" spans="1:27" ht="15" customHeight="1" x14ac:dyDescent="0.25">
      <c r="A4463" s="4" t="s">
        <v>4810</v>
      </c>
      <c r="B4463" s="4" t="s">
        <v>363</v>
      </c>
      <c r="C4463" s="4" t="s">
        <v>65</v>
      </c>
      <c r="D4463" s="4" t="s">
        <v>30</v>
      </c>
      <c r="E4463" s="4">
        <v>142</v>
      </c>
      <c r="F4463" s="4">
        <v>58.6</v>
      </c>
      <c r="G4463" s="4">
        <v>3.4</v>
      </c>
      <c r="H4463" s="4">
        <v>22614</v>
      </c>
      <c r="I4463" s="4">
        <v>2</v>
      </c>
      <c r="J4463" s="4">
        <v>98</v>
      </c>
      <c r="K4463" s="4">
        <v>0</v>
      </c>
      <c r="L4463" s="4">
        <v>4</v>
      </c>
      <c r="M4463" s="4">
        <v>1</v>
      </c>
      <c r="N4463" s="4">
        <v>-5.3</v>
      </c>
      <c r="O4463" s="4">
        <f t="shared" si="552"/>
        <v>3</v>
      </c>
      <c r="P4463" s="4">
        <f t="shared" si="553"/>
        <v>2</v>
      </c>
      <c r="Q4463" s="4">
        <f t="shared" si="554"/>
        <v>5</v>
      </c>
      <c r="R4463" s="4">
        <f t="shared" si="555"/>
        <v>10</v>
      </c>
      <c r="S4463" s="4">
        <f t="shared" si="556"/>
        <v>96.2</v>
      </c>
      <c r="T4463" s="4" t="str">
        <f t="shared" si="557"/>
        <v>C - Entwicklungspotenzial</v>
      </c>
      <c r="U4463" s="4">
        <f>ROUND(((E4463-Hilfswerte!$B$20)/Hilfswerte!$B$21)+((F4463-Hilfswerte!$B$22)/Hilfswerte!$B$23)+((G4463-Hilfswerte!$B$24)/Hilfswerte!$B$25)+0.1*INDEX(Hilfswerte!$B$4:$B$15,MATCH(C4463,Hilfswerte!$A$4:$A$15,0)),2)</f>
        <v>-0.49</v>
      </c>
      <c r="V4463" s="4">
        <f>ROUND(SQRT((((E4463-Hilfswerte!$B$20)/Hilfswerte!$B$21)-Hilfswerte!$B$28)^2+(((F4463-Hilfswerte!$B$22)/Hilfswerte!$B$23)-Hilfswerte!$B$29)^2+(((G4463-Hilfswerte!$B$24)/Hilfswerte!$B$25)-Hilfswerte!$B$30)^2),3)</f>
        <v>1.3009999999999999</v>
      </c>
      <c r="W4463" s="4">
        <f>ROUND(E4463*Hilfswerte!$B$31,0)</f>
        <v>29188</v>
      </c>
      <c r="X4463" s="4">
        <f t="shared" si="558"/>
        <v>6574</v>
      </c>
      <c r="Y4463" s="4" t="str">
        <f>IF(T4463="A - Top-Kunde","bereits Top-Kunde",IF(AND(V4463&lt;=Hilfswerte!$B$34,H4463&lt;0.5*W4463),"Hoch",IF(AND(V4463&lt;=Hilfswerte!$B$35,H4463&lt;0.7*W4463),"Mittel","Niedrig")))</f>
        <v>Niedrig</v>
      </c>
      <c r="Z4463" s="4">
        <f t="shared" si="559"/>
        <v>7.8</v>
      </c>
      <c r="AA4463" s="4" t="str">
        <f>IF(J4463&gt;365,"Bereits abgewandert (Segment D)",IF(Z4463&gt;=Hilfswerte!$B$38,"Rot - akut gefaehrdet",IF(Z4463&gt;=Hilfswerte!$B$39,"Gelb - beobachten","Gruen - stabil")))</f>
        <v>Gruen - stabil</v>
      </c>
    </row>
    <row r="4464" spans="1:27" ht="15" customHeight="1" x14ac:dyDescent="0.25">
      <c r="A4464" s="4" t="s">
        <v>4811</v>
      </c>
      <c r="B4464" s="4" t="s">
        <v>1074</v>
      </c>
      <c r="C4464" s="4" t="s">
        <v>38</v>
      </c>
      <c r="D4464" s="4" t="s">
        <v>48</v>
      </c>
      <c r="E4464" s="4">
        <v>122</v>
      </c>
      <c r="F4464" s="4">
        <v>35.799999999999997</v>
      </c>
      <c r="G4464" s="4">
        <v>5.5</v>
      </c>
      <c r="H4464" s="4">
        <v>9821</v>
      </c>
      <c r="I4464" s="4">
        <v>3</v>
      </c>
      <c r="J4464" s="4">
        <v>61</v>
      </c>
      <c r="K4464" s="4">
        <v>1</v>
      </c>
      <c r="L4464" s="4">
        <v>2</v>
      </c>
      <c r="M4464" s="4">
        <v>1</v>
      </c>
      <c r="N4464" s="4">
        <v>22.3</v>
      </c>
      <c r="O4464" s="4">
        <f t="shared" si="552"/>
        <v>4</v>
      </c>
      <c r="P4464" s="4">
        <f t="shared" si="553"/>
        <v>3</v>
      </c>
      <c r="Q4464" s="4">
        <f t="shared" si="554"/>
        <v>5</v>
      </c>
      <c r="R4464" s="4">
        <f t="shared" si="555"/>
        <v>12</v>
      </c>
      <c r="S4464" s="4">
        <f t="shared" si="556"/>
        <v>124.6</v>
      </c>
      <c r="T4464" s="4" t="str">
        <f t="shared" si="557"/>
        <v>B - Kernkunde</v>
      </c>
      <c r="U4464" s="4">
        <f>ROUND(((E4464-Hilfswerte!$B$20)/Hilfswerte!$B$21)+((F4464-Hilfswerte!$B$22)/Hilfswerte!$B$23)+((G4464-Hilfswerte!$B$24)/Hilfswerte!$B$25)+0.1*INDEX(Hilfswerte!$B$4:$B$15,MATCH(C4464,Hilfswerte!$A$4:$A$15,0)),2)</f>
        <v>-0.26</v>
      </c>
      <c r="V4464" s="4">
        <f>ROUND(SQRT((((E4464-Hilfswerte!$B$20)/Hilfswerte!$B$21)-Hilfswerte!$B$28)^2+(((F4464-Hilfswerte!$B$22)/Hilfswerte!$B$23)-Hilfswerte!$B$29)^2+(((G4464-Hilfswerte!$B$24)/Hilfswerte!$B$25)-Hilfswerte!$B$30)^2),3)</f>
        <v>0.92800000000000005</v>
      </c>
      <c r="W4464" s="4">
        <f>ROUND(E4464*Hilfswerte!$B$31,0)</f>
        <v>25077</v>
      </c>
      <c r="X4464" s="4">
        <f t="shared" si="558"/>
        <v>15256</v>
      </c>
      <c r="Y4464" s="4" t="str">
        <f>IF(T4464="A - Top-Kunde","bereits Top-Kunde",IF(AND(V4464&lt;=Hilfswerte!$B$34,H4464&lt;0.5*W4464),"Hoch",IF(AND(V4464&lt;=Hilfswerte!$B$35,H4464&lt;0.7*W4464),"Mittel","Niedrig")))</f>
        <v>Mittel</v>
      </c>
      <c r="Z4464" s="4">
        <f t="shared" si="559"/>
        <v>6.5</v>
      </c>
      <c r="AA4464" s="4" t="str">
        <f>IF(J4464&gt;365,"Bereits abgewandert (Segment D)",IF(Z4464&gt;=Hilfswerte!$B$38,"Rot - akut gefaehrdet",IF(Z4464&gt;=Hilfswerte!$B$39,"Gelb - beobachten","Gruen - stabil")))</f>
        <v>Gruen - stabil</v>
      </c>
    </row>
    <row r="4465" spans="1:27" ht="15" customHeight="1" x14ac:dyDescent="0.25">
      <c r="A4465" s="4" t="s">
        <v>4812</v>
      </c>
      <c r="B4465" s="4" t="s">
        <v>657</v>
      </c>
      <c r="C4465" s="4" t="s">
        <v>33</v>
      </c>
      <c r="D4465" s="4" t="s">
        <v>117</v>
      </c>
      <c r="E4465" s="4">
        <v>51</v>
      </c>
      <c r="F4465" s="4">
        <v>10.1</v>
      </c>
      <c r="G4465" s="4">
        <v>21.7</v>
      </c>
      <c r="H4465" s="4">
        <v>2379</v>
      </c>
      <c r="I4465" s="4">
        <v>1</v>
      </c>
      <c r="J4465" s="4">
        <v>156</v>
      </c>
      <c r="K4465" s="4">
        <v>0</v>
      </c>
      <c r="L4465" s="4">
        <v>25</v>
      </c>
      <c r="M4465" s="4">
        <v>3</v>
      </c>
      <c r="N4465" s="4">
        <v>23.5</v>
      </c>
      <c r="O4465" s="4">
        <f t="shared" si="552"/>
        <v>3</v>
      </c>
      <c r="P4465" s="4">
        <f t="shared" si="553"/>
        <v>1</v>
      </c>
      <c r="Q4465" s="4">
        <f t="shared" si="554"/>
        <v>3</v>
      </c>
      <c r="R4465" s="4">
        <f t="shared" si="555"/>
        <v>7</v>
      </c>
      <c r="S4465" s="4">
        <f t="shared" si="556"/>
        <v>74.3</v>
      </c>
      <c r="T4465" s="4" t="str">
        <f t="shared" si="557"/>
        <v>C - Entwicklungspotenzial</v>
      </c>
      <c r="U4465" s="4">
        <f>ROUND(((E4465-Hilfswerte!$B$20)/Hilfswerte!$B$21)+((F4465-Hilfswerte!$B$22)/Hilfswerte!$B$23)+((G4465-Hilfswerte!$B$24)/Hilfswerte!$B$25)+0.1*INDEX(Hilfswerte!$B$4:$B$15,MATCH(C4465,Hilfswerte!$A$4:$A$15,0)),2)</f>
        <v>1.24</v>
      </c>
      <c r="V4465" s="4">
        <f>ROUND(SQRT((((E4465-Hilfswerte!$B$20)/Hilfswerte!$B$21)-Hilfswerte!$B$28)^2+(((F4465-Hilfswerte!$B$22)/Hilfswerte!$B$23)-Hilfswerte!$B$29)^2+(((G4465-Hilfswerte!$B$24)/Hilfswerte!$B$25)-Hilfswerte!$B$30)^2),3)</f>
        <v>1.8080000000000001</v>
      </c>
      <c r="W4465" s="4">
        <f>ROUND(E4465*Hilfswerte!$B$31,0)</f>
        <v>10483</v>
      </c>
      <c r="X4465" s="4">
        <f t="shared" si="558"/>
        <v>8104</v>
      </c>
      <c r="Y4465" s="4" t="str">
        <f>IF(T4465="A - Top-Kunde","bereits Top-Kunde",IF(AND(V4465&lt;=Hilfswerte!$B$34,H4465&lt;0.5*W4465),"Hoch",IF(AND(V4465&lt;=Hilfswerte!$B$35,H4465&lt;0.7*W4465),"Mittel","Niedrig")))</f>
        <v>Niedrig</v>
      </c>
      <c r="Z4465" s="4">
        <f t="shared" si="559"/>
        <v>12.8</v>
      </c>
      <c r="AA4465" s="4" t="str">
        <f>IF(J4465&gt;365,"Bereits abgewandert (Segment D)",IF(Z4465&gt;=Hilfswerte!$B$38,"Rot - akut gefaehrdet",IF(Z4465&gt;=Hilfswerte!$B$39,"Gelb - beobachten","Gruen - stabil")))</f>
        <v>Gruen - stabil</v>
      </c>
    </row>
    <row r="4466" spans="1:27" ht="15" customHeight="1" x14ac:dyDescent="0.25">
      <c r="A4466" s="4" t="s">
        <v>4813</v>
      </c>
      <c r="B4466" s="4" t="s">
        <v>363</v>
      </c>
      <c r="C4466" s="4" t="s">
        <v>84</v>
      </c>
      <c r="D4466" s="4" t="s">
        <v>30</v>
      </c>
      <c r="E4466" s="4">
        <v>58</v>
      </c>
      <c r="F4466" s="4">
        <v>18.7</v>
      </c>
      <c r="G4466" s="4">
        <v>5.7</v>
      </c>
      <c r="H4466" s="4">
        <v>1623</v>
      </c>
      <c r="I4466" s="4">
        <v>4</v>
      </c>
      <c r="J4466" s="4">
        <v>6</v>
      </c>
      <c r="K4466" s="4">
        <v>0</v>
      </c>
      <c r="L4466" s="4">
        <v>7</v>
      </c>
      <c r="M4466" s="4">
        <v>3</v>
      </c>
      <c r="N4466" s="4">
        <v>-21.2</v>
      </c>
      <c r="O4466" s="4">
        <f t="shared" si="552"/>
        <v>5</v>
      </c>
      <c r="P4466" s="4">
        <f t="shared" si="553"/>
        <v>4</v>
      </c>
      <c r="Q4466" s="4">
        <f t="shared" si="554"/>
        <v>3</v>
      </c>
      <c r="R4466" s="4">
        <f t="shared" si="555"/>
        <v>12</v>
      </c>
      <c r="S4466" s="4">
        <f t="shared" si="556"/>
        <v>107.3</v>
      </c>
      <c r="T4466" s="4" t="str">
        <f t="shared" si="557"/>
        <v>B - Kernkunde</v>
      </c>
      <c r="U4466" s="4">
        <f>ROUND(((E4466-Hilfswerte!$B$20)/Hilfswerte!$B$21)+((F4466-Hilfswerte!$B$22)/Hilfswerte!$B$23)+((G4466-Hilfswerte!$B$24)/Hilfswerte!$B$25)+0.1*INDEX(Hilfswerte!$B$4:$B$15,MATCH(C4466,Hilfswerte!$A$4:$A$15,0)),2)</f>
        <v>-1.1499999999999999</v>
      </c>
      <c r="V4466" s="4">
        <f>ROUND(SQRT((((E4466-Hilfswerte!$B$20)/Hilfswerte!$B$21)-Hilfswerte!$B$28)^2+(((F4466-Hilfswerte!$B$22)/Hilfswerte!$B$23)-Hilfswerte!$B$29)^2+(((G4466-Hilfswerte!$B$24)/Hilfswerte!$B$25)-Hilfswerte!$B$30)^2),3)</f>
        <v>1.0489999999999999</v>
      </c>
      <c r="W4466" s="4">
        <f>ROUND(E4466*Hilfswerte!$B$31,0)</f>
        <v>11922</v>
      </c>
      <c r="X4466" s="4">
        <f t="shared" si="558"/>
        <v>10299</v>
      </c>
      <c r="Y4466" s="4" t="str">
        <f>IF(T4466="A - Top-Kunde","bereits Top-Kunde",IF(AND(V4466&lt;=Hilfswerte!$B$34,H4466&lt;0.5*W4466),"Hoch",IF(AND(V4466&lt;=Hilfswerte!$B$35,H4466&lt;0.7*W4466),"Mittel","Niedrig")))</f>
        <v>Mittel</v>
      </c>
      <c r="Z4466" s="4">
        <f t="shared" si="559"/>
        <v>10.199999999999999</v>
      </c>
      <c r="AA4466" s="4" t="str">
        <f>IF(J4466&gt;365,"Bereits abgewandert (Segment D)",IF(Z4466&gt;=Hilfswerte!$B$38,"Rot - akut gefaehrdet",IF(Z4466&gt;=Hilfswerte!$B$39,"Gelb - beobachten","Gruen - stabil")))</f>
        <v>Gruen - stabil</v>
      </c>
    </row>
    <row r="4467" spans="1:27" ht="15" customHeight="1" x14ac:dyDescent="0.25">
      <c r="A4467" s="4" t="s">
        <v>4814</v>
      </c>
      <c r="B4467" s="4" t="s">
        <v>233</v>
      </c>
      <c r="C4467" s="4" t="s">
        <v>59</v>
      </c>
      <c r="D4467" s="4" t="s">
        <v>30</v>
      </c>
      <c r="E4467" s="4">
        <v>111</v>
      </c>
      <c r="F4467" s="4">
        <v>17.3</v>
      </c>
      <c r="G4467" s="4">
        <v>19.600000000000001</v>
      </c>
      <c r="H4467" s="4">
        <v>1170</v>
      </c>
      <c r="I4467" s="4">
        <v>1</v>
      </c>
      <c r="J4467" s="4">
        <v>80</v>
      </c>
      <c r="K4467" s="4">
        <v>0</v>
      </c>
      <c r="L4467" s="4">
        <v>-3</v>
      </c>
      <c r="M4467" s="4">
        <v>1</v>
      </c>
      <c r="N4467" s="4">
        <v>32</v>
      </c>
      <c r="O4467" s="4">
        <f t="shared" si="552"/>
        <v>4</v>
      </c>
      <c r="P4467" s="4">
        <f t="shared" si="553"/>
        <v>1</v>
      </c>
      <c r="Q4467" s="4">
        <f t="shared" si="554"/>
        <v>3</v>
      </c>
      <c r="R4467" s="4">
        <f t="shared" si="555"/>
        <v>8</v>
      </c>
      <c r="S4467" s="4">
        <f t="shared" si="556"/>
        <v>96</v>
      </c>
      <c r="T4467" s="4" t="str">
        <f t="shared" si="557"/>
        <v>C - Entwicklungspotenzial</v>
      </c>
      <c r="U4467" s="4">
        <f>ROUND(((E4467-Hilfswerte!$B$20)/Hilfswerte!$B$21)+((F4467-Hilfswerte!$B$22)/Hilfswerte!$B$23)+((G4467-Hilfswerte!$B$24)/Hilfswerte!$B$25)+0.1*INDEX(Hilfswerte!$B$4:$B$15,MATCH(C4467,Hilfswerte!$A$4:$A$15,0)),2)</f>
        <v>1.19</v>
      </c>
      <c r="V4467" s="4">
        <f>ROUND(SQRT((((E4467-Hilfswerte!$B$20)/Hilfswerte!$B$21)-Hilfswerte!$B$28)^2+(((F4467-Hilfswerte!$B$22)/Hilfswerte!$B$23)-Hilfswerte!$B$29)^2+(((G4467-Hilfswerte!$B$24)/Hilfswerte!$B$25)-Hilfswerte!$B$30)^2),3)</f>
        <v>1.403</v>
      </c>
      <c r="W4467" s="4">
        <f>ROUND(E4467*Hilfswerte!$B$31,0)</f>
        <v>22816</v>
      </c>
      <c r="X4467" s="4">
        <f t="shared" si="558"/>
        <v>21646</v>
      </c>
      <c r="Y4467" s="4" t="str">
        <f>IF(T4467="A - Top-Kunde","bereits Top-Kunde",IF(AND(V4467&lt;=Hilfswerte!$B$34,H4467&lt;0.5*W4467),"Hoch",IF(AND(V4467&lt;=Hilfswerte!$B$35,H4467&lt;0.7*W4467),"Mittel","Niedrig")))</f>
        <v>Niedrig</v>
      </c>
      <c r="Z4467" s="4">
        <f t="shared" si="559"/>
        <v>4</v>
      </c>
      <c r="AA4467" s="4" t="str">
        <f>IF(J4467&gt;365,"Bereits abgewandert (Segment D)",IF(Z4467&gt;=Hilfswerte!$B$38,"Rot - akut gefaehrdet",IF(Z4467&gt;=Hilfswerte!$B$39,"Gelb - beobachten","Gruen - stabil")))</f>
        <v>Gruen - stabil</v>
      </c>
    </row>
    <row r="4468" spans="1:27" ht="15" customHeight="1" x14ac:dyDescent="0.25">
      <c r="A4468" s="4" t="s">
        <v>4815</v>
      </c>
      <c r="B4468" s="4" t="s">
        <v>348</v>
      </c>
      <c r="C4468" s="4" t="s">
        <v>47</v>
      </c>
      <c r="D4468" s="4" t="s">
        <v>93</v>
      </c>
      <c r="E4468" s="4">
        <v>461</v>
      </c>
      <c r="F4468" s="4">
        <v>139.5</v>
      </c>
      <c r="G4468" s="4">
        <v>4.9000000000000004</v>
      </c>
      <c r="H4468" s="4">
        <v>14026</v>
      </c>
      <c r="I4468" s="4">
        <v>1</v>
      </c>
      <c r="J4468" s="4">
        <v>191</v>
      </c>
      <c r="K4468" s="4">
        <v>0</v>
      </c>
      <c r="L4468" s="4">
        <v>-6</v>
      </c>
      <c r="M4468" s="4">
        <v>1</v>
      </c>
      <c r="N4468" s="4">
        <v>-28</v>
      </c>
      <c r="O4468" s="4">
        <f t="shared" si="552"/>
        <v>2</v>
      </c>
      <c r="P4468" s="4">
        <f t="shared" si="553"/>
        <v>1</v>
      </c>
      <c r="Q4468" s="4">
        <f t="shared" si="554"/>
        <v>5</v>
      </c>
      <c r="R4468" s="4">
        <f t="shared" si="555"/>
        <v>8</v>
      </c>
      <c r="S4468" s="4">
        <f t="shared" si="556"/>
        <v>66</v>
      </c>
      <c r="T4468" s="4" t="str">
        <f t="shared" si="557"/>
        <v>C - Entwicklungspotenzial</v>
      </c>
      <c r="U4468" s="4">
        <f>ROUND(((E4468-Hilfswerte!$B$20)/Hilfswerte!$B$21)+((F4468-Hilfswerte!$B$22)/Hilfswerte!$B$23)+((G4468-Hilfswerte!$B$24)/Hilfswerte!$B$25)+0.1*INDEX(Hilfswerte!$B$4:$B$15,MATCH(C4468,Hilfswerte!$A$4:$A$15,0)),2)</f>
        <v>2.71</v>
      </c>
      <c r="V4468" s="4">
        <f>ROUND(SQRT((((E4468-Hilfswerte!$B$20)/Hilfswerte!$B$21)-Hilfswerte!$B$28)^2+(((F4468-Hilfswerte!$B$22)/Hilfswerte!$B$23)-Hilfswerte!$B$29)^2+(((G4468-Hilfswerte!$B$24)/Hilfswerte!$B$25)-Hilfswerte!$B$30)^2),3)</f>
        <v>2.4409999999999998</v>
      </c>
      <c r="W4468" s="4">
        <f>ROUND(E4468*Hilfswerte!$B$31,0)</f>
        <v>94757</v>
      </c>
      <c r="X4468" s="4">
        <f t="shared" si="558"/>
        <v>80731</v>
      </c>
      <c r="Y4468" s="4" t="str">
        <f>IF(T4468="A - Top-Kunde","bereits Top-Kunde",IF(AND(V4468&lt;=Hilfswerte!$B$34,H4468&lt;0.5*W4468),"Hoch",IF(AND(V4468&lt;=Hilfswerte!$B$35,H4468&lt;0.7*W4468),"Mittel","Niedrig")))</f>
        <v>Niedrig</v>
      </c>
      <c r="Z4468" s="4">
        <f t="shared" si="559"/>
        <v>20.8</v>
      </c>
      <c r="AA4468" s="4" t="str">
        <f>IF(J4468&gt;365,"Bereits abgewandert (Segment D)",IF(Z4468&gt;=Hilfswerte!$B$38,"Rot - akut gefaehrdet",IF(Z4468&gt;=Hilfswerte!$B$39,"Gelb - beobachten","Gruen - stabil")))</f>
        <v>Rot - akut gefaehrdet</v>
      </c>
    </row>
    <row r="4469" spans="1:27" ht="15" customHeight="1" x14ac:dyDescent="0.25">
      <c r="A4469" s="4" t="s">
        <v>4816</v>
      </c>
      <c r="B4469" s="4" t="s">
        <v>428</v>
      </c>
      <c r="C4469" s="4" t="s">
        <v>51</v>
      </c>
      <c r="D4469" s="4" t="s">
        <v>30</v>
      </c>
      <c r="E4469" s="4">
        <v>68</v>
      </c>
      <c r="F4469" s="4">
        <v>14.3</v>
      </c>
      <c r="G4469" s="4">
        <v>16.8</v>
      </c>
      <c r="H4469" s="4">
        <v>5776</v>
      </c>
      <c r="I4469" s="4">
        <v>2</v>
      </c>
      <c r="J4469" s="4">
        <v>365</v>
      </c>
      <c r="K4469" s="4">
        <v>1</v>
      </c>
      <c r="L4469" s="4">
        <v>18</v>
      </c>
      <c r="M4469" s="4">
        <v>6</v>
      </c>
      <c r="N4469" s="4">
        <v>2.4</v>
      </c>
      <c r="O4469" s="4">
        <f t="shared" si="552"/>
        <v>2</v>
      </c>
      <c r="P4469" s="4">
        <f t="shared" si="553"/>
        <v>2</v>
      </c>
      <c r="Q4469" s="4">
        <f t="shared" si="554"/>
        <v>4</v>
      </c>
      <c r="R4469" s="4">
        <f t="shared" si="555"/>
        <v>8</v>
      </c>
      <c r="S4469" s="4">
        <f t="shared" si="556"/>
        <v>69.8</v>
      </c>
      <c r="T4469" s="4" t="str">
        <f t="shared" si="557"/>
        <v>C - Entwicklungspotenzial</v>
      </c>
      <c r="U4469" s="4">
        <f>ROUND(((E4469-Hilfswerte!$B$20)/Hilfswerte!$B$21)+((F4469-Hilfswerte!$B$22)/Hilfswerte!$B$23)+((G4469-Hilfswerte!$B$24)/Hilfswerte!$B$25)+0.1*INDEX(Hilfswerte!$B$4:$B$15,MATCH(C4469,Hilfswerte!$A$4:$A$15,0)),2)</f>
        <v>0.92</v>
      </c>
      <c r="V4469" s="4">
        <f>ROUND(SQRT((((E4469-Hilfswerte!$B$20)/Hilfswerte!$B$21)-Hilfswerte!$B$28)^2+(((F4469-Hilfswerte!$B$22)/Hilfswerte!$B$23)-Hilfswerte!$B$29)^2+(((G4469-Hilfswerte!$B$24)/Hilfswerte!$B$25)-Hilfswerte!$B$30)^2),3)</f>
        <v>1.07</v>
      </c>
      <c r="W4469" s="4">
        <f>ROUND(E4469*Hilfswerte!$B$31,0)</f>
        <v>13977</v>
      </c>
      <c r="X4469" s="4">
        <f t="shared" si="558"/>
        <v>8201</v>
      </c>
      <c r="Y4469" s="4" t="str">
        <f>IF(T4469="A - Top-Kunde","bereits Top-Kunde",IF(AND(V4469&lt;=Hilfswerte!$B$34,H4469&lt;0.5*W4469),"Hoch",IF(AND(V4469&lt;=Hilfswerte!$B$35,H4469&lt;0.7*W4469),"Mittel","Niedrig")))</f>
        <v>Mittel</v>
      </c>
      <c r="Z4469" s="4">
        <f t="shared" si="559"/>
        <v>24.9</v>
      </c>
      <c r="AA4469" s="4" t="str">
        <f>IF(J4469&gt;365,"Bereits abgewandert (Segment D)",IF(Z4469&gt;=Hilfswerte!$B$38,"Rot - akut gefaehrdet",IF(Z4469&gt;=Hilfswerte!$B$39,"Gelb - beobachten","Gruen - stabil")))</f>
        <v>Rot - akut gefaehrdet</v>
      </c>
    </row>
    <row r="4470" spans="1:27" ht="15" customHeight="1" x14ac:dyDescent="0.25">
      <c r="A4470" s="4" t="s">
        <v>4817</v>
      </c>
      <c r="B4470" s="4" t="s">
        <v>723</v>
      </c>
      <c r="C4470" s="4" t="s">
        <v>33</v>
      </c>
      <c r="D4470" s="4" t="s">
        <v>48</v>
      </c>
      <c r="E4470" s="4">
        <v>5</v>
      </c>
      <c r="F4470" s="4">
        <v>1.3</v>
      </c>
      <c r="G4470" s="4">
        <v>22.8</v>
      </c>
      <c r="H4470" s="4">
        <v>144</v>
      </c>
      <c r="I4470" s="4">
        <v>2</v>
      </c>
      <c r="J4470" s="4">
        <v>50</v>
      </c>
      <c r="K4470" s="4">
        <v>0</v>
      </c>
      <c r="L4470" s="4">
        <v>5</v>
      </c>
      <c r="M4470" s="4">
        <v>1</v>
      </c>
      <c r="N4470" s="4">
        <v>-3.5</v>
      </c>
      <c r="O4470" s="4">
        <f t="shared" si="552"/>
        <v>4</v>
      </c>
      <c r="P4470" s="4">
        <f t="shared" si="553"/>
        <v>2</v>
      </c>
      <c r="Q4470" s="4">
        <f t="shared" si="554"/>
        <v>2</v>
      </c>
      <c r="R4470" s="4">
        <f t="shared" si="555"/>
        <v>8</v>
      </c>
      <c r="S4470" s="4">
        <f t="shared" si="556"/>
        <v>76.8</v>
      </c>
      <c r="T4470" s="4" t="str">
        <f t="shared" si="557"/>
        <v>C - Entwicklungspotenzial</v>
      </c>
      <c r="U4470" s="4">
        <f>ROUND(((E4470-Hilfswerte!$B$20)/Hilfswerte!$B$21)+((F4470-Hilfswerte!$B$22)/Hilfswerte!$B$23)+((G4470-Hilfswerte!$B$24)/Hilfswerte!$B$25)+0.1*INDEX(Hilfswerte!$B$4:$B$15,MATCH(C4470,Hilfswerte!$A$4:$A$15,0)),2)</f>
        <v>1.05</v>
      </c>
      <c r="V4470" s="4">
        <f>ROUND(SQRT((((E4470-Hilfswerte!$B$20)/Hilfswerte!$B$21)-Hilfswerte!$B$28)^2+(((F4470-Hilfswerte!$B$22)/Hilfswerte!$B$23)-Hilfswerte!$B$29)^2+(((G4470-Hilfswerte!$B$24)/Hilfswerte!$B$25)-Hilfswerte!$B$30)^2),3)</f>
        <v>2.073</v>
      </c>
      <c r="W4470" s="4">
        <f>ROUND(E4470*Hilfswerte!$B$31,0)</f>
        <v>1028</v>
      </c>
      <c r="X4470" s="4">
        <f t="shared" si="558"/>
        <v>884</v>
      </c>
      <c r="Y4470" s="4" t="str">
        <f>IF(T4470="A - Top-Kunde","bereits Top-Kunde",IF(AND(V4470&lt;=Hilfswerte!$B$34,H4470&lt;0.5*W4470),"Hoch",IF(AND(V4470&lt;=Hilfswerte!$B$35,H4470&lt;0.7*W4470),"Mittel","Niedrig")))</f>
        <v>Niedrig</v>
      </c>
      <c r="Z4470" s="4">
        <f t="shared" si="559"/>
        <v>4.9000000000000004</v>
      </c>
      <c r="AA4470" s="4" t="str">
        <f>IF(J4470&gt;365,"Bereits abgewandert (Segment D)",IF(Z4470&gt;=Hilfswerte!$B$38,"Rot - akut gefaehrdet",IF(Z4470&gt;=Hilfswerte!$B$39,"Gelb - beobachten","Gruen - stabil")))</f>
        <v>Gruen - stabil</v>
      </c>
    </row>
    <row r="4471" spans="1:27" ht="15" customHeight="1" x14ac:dyDescent="0.25">
      <c r="A4471" s="4" t="s">
        <v>4818</v>
      </c>
      <c r="B4471" s="4" t="s">
        <v>241</v>
      </c>
      <c r="C4471" s="4" t="s">
        <v>51</v>
      </c>
      <c r="D4471" s="4" t="s">
        <v>48</v>
      </c>
      <c r="E4471" s="4">
        <v>85</v>
      </c>
      <c r="F4471" s="4">
        <v>21.4</v>
      </c>
      <c r="G4471" s="4">
        <v>14.6</v>
      </c>
      <c r="H4471" s="4">
        <v>6903</v>
      </c>
      <c r="I4471" s="4">
        <v>3</v>
      </c>
      <c r="J4471" s="4">
        <v>87</v>
      </c>
      <c r="K4471" s="4">
        <v>1</v>
      </c>
      <c r="L4471" s="4">
        <v>12</v>
      </c>
      <c r="M4471" s="4">
        <v>5</v>
      </c>
      <c r="N4471" s="4">
        <v>-7.8</v>
      </c>
      <c r="O4471" s="4">
        <f t="shared" si="552"/>
        <v>4</v>
      </c>
      <c r="P4471" s="4">
        <f t="shared" si="553"/>
        <v>3</v>
      </c>
      <c r="Q4471" s="4">
        <f t="shared" si="554"/>
        <v>4</v>
      </c>
      <c r="R4471" s="4">
        <f t="shared" si="555"/>
        <v>11</v>
      </c>
      <c r="S4471" s="4">
        <f t="shared" si="556"/>
        <v>96.5</v>
      </c>
      <c r="T4471" s="4" t="str">
        <f t="shared" si="557"/>
        <v>C - Entwicklungspotenzial</v>
      </c>
      <c r="U4471" s="4">
        <f>ROUND(((E4471-Hilfswerte!$B$20)/Hilfswerte!$B$21)+((F4471-Hilfswerte!$B$22)/Hilfswerte!$B$23)+((G4471-Hilfswerte!$B$24)/Hilfswerte!$B$25)+0.1*INDEX(Hilfswerte!$B$4:$B$15,MATCH(C4471,Hilfswerte!$A$4:$A$15,0)),2)</f>
        <v>0.78</v>
      </c>
      <c r="V4471" s="4">
        <f>ROUND(SQRT((((E4471-Hilfswerte!$B$20)/Hilfswerte!$B$21)-Hilfswerte!$B$28)^2+(((F4471-Hilfswerte!$B$22)/Hilfswerte!$B$23)-Hilfswerte!$B$29)^2+(((G4471-Hilfswerte!$B$24)/Hilfswerte!$B$25)-Hilfswerte!$B$30)^2),3)</f>
        <v>0.70699999999999996</v>
      </c>
      <c r="W4471" s="4">
        <f>ROUND(E4471*Hilfswerte!$B$31,0)</f>
        <v>17471</v>
      </c>
      <c r="X4471" s="4">
        <f t="shared" si="558"/>
        <v>10568</v>
      </c>
      <c r="Y4471" s="4" t="str">
        <f>IF(T4471="A - Top-Kunde","bereits Top-Kunde",IF(AND(V4471&lt;=Hilfswerte!$B$34,H4471&lt;0.5*W4471),"Hoch",IF(AND(V4471&lt;=Hilfswerte!$B$35,H4471&lt;0.7*W4471),"Mittel","Niedrig")))</f>
        <v>Hoch</v>
      </c>
      <c r="Z4471" s="4">
        <f t="shared" si="559"/>
        <v>12.9</v>
      </c>
      <c r="AA4471" s="4" t="str">
        <f>IF(J4471&gt;365,"Bereits abgewandert (Segment D)",IF(Z4471&gt;=Hilfswerte!$B$38,"Rot - akut gefaehrdet",IF(Z4471&gt;=Hilfswerte!$B$39,"Gelb - beobachten","Gruen - stabil")))</f>
        <v>Gruen - stabil</v>
      </c>
    </row>
    <row r="4472" spans="1:27" ht="15" customHeight="1" x14ac:dyDescent="0.25">
      <c r="A4472" s="4" t="s">
        <v>4819</v>
      </c>
      <c r="B4472" s="4" t="s">
        <v>1176</v>
      </c>
      <c r="C4472" s="4" t="s">
        <v>55</v>
      </c>
      <c r="D4472" s="4" t="s">
        <v>30</v>
      </c>
      <c r="E4472" s="4">
        <v>39</v>
      </c>
      <c r="F4472" s="4">
        <v>14</v>
      </c>
      <c r="G4472" s="4">
        <v>19.5</v>
      </c>
      <c r="H4472" s="4">
        <v>0</v>
      </c>
      <c r="I4472" s="4">
        <v>0</v>
      </c>
      <c r="J4472" s="4">
        <v>388</v>
      </c>
      <c r="K4472" s="4">
        <v>0</v>
      </c>
      <c r="L4472" s="4">
        <v>10</v>
      </c>
      <c r="M4472" s="4">
        <v>0</v>
      </c>
      <c r="N4472" s="4">
        <v>-37.299999999999997</v>
      </c>
      <c r="O4472" s="4">
        <f t="shared" si="552"/>
        <v>1</v>
      </c>
      <c r="P4472" s="4">
        <f t="shared" si="553"/>
        <v>1</v>
      </c>
      <c r="Q4472" s="4">
        <f t="shared" si="554"/>
        <v>1</v>
      </c>
      <c r="R4472" s="4">
        <f t="shared" si="555"/>
        <v>3</v>
      </c>
      <c r="S4472" s="4">
        <f t="shared" si="556"/>
        <v>8.4</v>
      </c>
      <c r="T4472" s="4" t="str">
        <f t="shared" si="557"/>
        <v>D - Abwanderungsrisiko</v>
      </c>
      <c r="U4472" s="4">
        <f>ROUND(((E4472-Hilfswerte!$B$20)/Hilfswerte!$B$21)+((F4472-Hilfswerte!$B$22)/Hilfswerte!$B$23)+((G4472-Hilfswerte!$B$24)/Hilfswerte!$B$25)+0.1*INDEX(Hilfswerte!$B$4:$B$15,MATCH(C4472,Hilfswerte!$A$4:$A$15,0)),2)</f>
        <v>1.17</v>
      </c>
      <c r="V4472" s="4">
        <f>ROUND(SQRT((((E4472-Hilfswerte!$B$20)/Hilfswerte!$B$21)-Hilfswerte!$B$28)^2+(((F4472-Hilfswerte!$B$22)/Hilfswerte!$B$23)-Hilfswerte!$B$29)^2+(((G4472-Hilfswerte!$B$24)/Hilfswerte!$B$25)-Hilfswerte!$B$30)^2),3)</f>
        <v>1.488</v>
      </c>
      <c r="W4472" s="4">
        <f>ROUND(E4472*Hilfswerte!$B$31,0)</f>
        <v>8016</v>
      </c>
      <c r="X4472" s="4">
        <f t="shared" si="558"/>
        <v>8016</v>
      </c>
      <c r="Y4472" s="4" t="str">
        <f>IF(T4472="A - Top-Kunde","bereits Top-Kunde",IF(AND(V4472&lt;=Hilfswerte!$B$34,H4472&lt;0.5*W4472),"Hoch",IF(AND(V4472&lt;=Hilfswerte!$B$35,H4472&lt;0.7*W4472),"Mittel","Niedrig")))</f>
        <v>Niedrig</v>
      </c>
      <c r="Z4472" s="4">
        <f t="shared" si="559"/>
        <v>36.299999999999997</v>
      </c>
      <c r="AA4472" s="4" t="str">
        <f>IF(J4472&gt;365,"Bereits abgewandert (Segment D)",IF(Z4472&gt;=Hilfswerte!$B$38,"Rot - akut gefaehrdet",IF(Z4472&gt;=Hilfswerte!$B$39,"Gelb - beobachten","Gruen - stabil")))</f>
        <v>Bereits abgewandert (Segment D)</v>
      </c>
    </row>
    <row r="4473" spans="1:27" ht="15" customHeight="1" x14ac:dyDescent="0.25">
      <c r="A4473" s="4" t="s">
        <v>4820</v>
      </c>
      <c r="B4473" s="4" t="s">
        <v>169</v>
      </c>
      <c r="C4473" s="4" t="s">
        <v>62</v>
      </c>
      <c r="D4473" s="4" t="s">
        <v>106</v>
      </c>
      <c r="E4473" s="4">
        <v>23</v>
      </c>
      <c r="F4473" s="4">
        <v>4.0999999999999996</v>
      </c>
      <c r="G4473" s="4">
        <v>22</v>
      </c>
      <c r="H4473" s="4">
        <v>5281</v>
      </c>
      <c r="I4473" s="4">
        <v>2</v>
      </c>
      <c r="J4473" s="4">
        <v>365</v>
      </c>
      <c r="K4473" s="4">
        <v>0</v>
      </c>
      <c r="L4473" s="4">
        <v>7</v>
      </c>
      <c r="M4473" s="4">
        <v>6</v>
      </c>
      <c r="N4473" s="4">
        <v>22.7</v>
      </c>
      <c r="O4473" s="4">
        <f t="shared" si="552"/>
        <v>2</v>
      </c>
      <c r="P4473" s="4">
        <f t="shared" si="553"/>
        <v>2</v>
      </c>
      <c r="Q4473" s="4">
        <f t="shared" si="554"/>
        <v>4</v>
      </c>
      <c r="R4473" s="4">
        <f t="shared" si="555"/>
        <v>8</v>
      </c>
      <c r="S4473" s="4">
        <f t="shared" si="556"/>
        <v>89.3</v>
      </c>
      <c r="T4473" s="4" t="str">
        <f t="shared" si="557"/>
        <v>C - Entwicklungspotenzial</v>
      </c>
      <c r="U4473" s="4">
        <f>ROUND(((E4473-Hilfswerte!$B$20)/Hilfswerte!$B$21)+((F4473-Hilfswerte!$B$22)/Hilfswerte!$B$23)+((G4473-Hilfswerte!$B$24)/Hilfswerte!$B$25)+0.1*INDEX(Hilfswerte!$B$4:$B$15,MATCH(C4473,Hilfswerte!$A$4:$A$15,0)),2)</f>
        <v>1.44</v>
      </c>
      <c r="V4473" s="4">
        <f>ROUND(SQRT((((E4473-Hilfswerte!$B$20)/Hilfswerte!$B$21)-Hilfswerte!$B$28)^2+(((F4473-Hilfswerte!$B$22)/Hilfswerte!$B$23)-Hilfswerte!$B$29)^2+(((G4473-Hilfswerte!$B$24)/Hilfswerte!$B$25)-Hilfswerte!$B$30)^2),3)</f>
        <v>1.919</v>
      </c>
      <c r="W4473" s="4">
        <f>ROUND(E4473*Hilfswerte!$B$31,0)</f>
        <v>4728</v>
      </c>
      <c r="X4473" s="4">
        <f t="shared" si="558"/>
        <v>0</v>
      </c>
      <c r="Y4473" s="4" t="str">
        <f>IF(T4473="A - Top-Kunde","bereits Top-Kunde",IF(AND(V4473&lt;=Hilfswerte!$B$34,H4473&lt;0.5*W4473),"Hoch",IF(AND(V4473&lt;=Hilfswerte!$B$35,H4473&lt;0.7*W4473),"Mittel","Niedrig")))</f>
        <v>Niedrig</v>
      </c>
      <c r="Z4473" s="4">
        <f t="shared" si="559"/>
        <v>19.7</v>
      </c>
      <c r="AA4473" s="4" t="str">
        <f>IF(J4473&gt;365,"Bereits abgewandert (Segment D)",IF(Z4473&gt;=Hilfswerte!$B$38,"Rot - akut gefaehrdet",IF(Z4473&gt;=Hilfswerte!$B$39,"Gelb - beobachten","Gruen - stabil")))</f>
        <v>Gelb - beobachten</v>
      </c>
    </row>
    <row r="4474" spans="1:27" ht="15" customHeight="1" x14ac:dyDescent="0.25">
      <c r="A4474" s="4" t="s">
        <v>4821</v>
      </c>
      <c r="B4474" s="4" t="s">
        <v>167</v>
      </c>
      <c r="C4474" s="4" t="s">
        <v>59</v>
      </c>
      <c r="D4474" s="4" t="s">
        <v>30</v>
      </c>
      <c r="E4474" s="4">
        <v>404</v>
      </c>
      <c r="F4474" s="4">
        <v>105.3</v>
      </c>
      <c r="G4474" s="4">
        <v>13.5</v>
      </c>
      <c r="H4474" s="4">
        <v>3262</v>
      </c>
      <c r="I4474" s="4">
        <v>1</v>
      </c>
      <c r="J4474" s="4">
        <v>324</v>
      </c>
      <c r="K4474" s="4">
        <v>1</v>
      </c>
      <c r="L4474" s="4">
        <v>17</v>
      </c>
      <c r="M4474" s="4">
        <v>2</v>
      </c>
      <c r="N4474" s="4">
        <v>11.3</v>
      </c>
      <c r="O4474" s="4">
        <f t="shared" si="552"/>
        <v>2</v>
      </c>
      <c r="P4474" s="4">
        <f t="shared" si="553"/>
        <v>1</v>
      </c>
      <c r="Q4474" s="4">
        <f t="shared" si="554"/>
        <v>4</v>
      </c>
      <c r="R4474" s="4">
        <f t="shared" si="555"/>
        <v>7</v>
      </c>
      <c r="S4474" s="4">
        <f t="shared" si="556"/>
        <v>64.599999999999994</v>
      </c>
      <c r="T4474" s="4" t="str">
        <f t="shared" si="557"/>
        <v>C - Entwicklungspotenzial</v>
      </c>
      <c r="U4474" s="4">
        <f>ROUND(((E4474-Hilfswerte!$B$20)/Hilfswerte!$B$21)+((F4474-Hilfswerte!$B$22)/Hilfswerte!$B$23)+((G4474-Hilfswerte!$B$24)/Hilfswerte!$B$25)+0.1*INDEX(Hilfswerte!$B$4:$B$15,MATCH(C4474,Hilfswerte!$A$4:$A$15,0)),2)</f>
        <v>3.06</v>
      </c>
      <c r="V4474" s="4">
        <f>ROUND(SQRT((((E4474-Hilfswerte!$B$20)/Hilfswerte!$B$21)-Hilfswerte!$B$28)^2+(((F4474-Hilfswerte!$B$22)/Hilfswerte!$B$23)-Hilfswerte!$B$29)^2+(((G4474-Hilfswerte!$B$24)/Hilfswerte!$B$25)-Hilfswerte!$B$30)^2),3)</f>
        <v>1.627</v>
      </c>
      <c r="W4474" s="4">
        <f>ROUND(E4474*Hilfswerte!$B$31,0)</f>
        <v>83041</v>
      </c>
      <c r="X4474" s="4">
        <f t="shared" si="558"/>
        <v>79779</v>
      </c>
      <c r="Y4474" s="4" t="str">
        <f>IF(T4474="A - Top-Kunde","bereits Top-Kunde",IF(AND(V4474&lt;=Hilfswerte!$B$34,H4474&lt;0.5*W4474),"Hoch",IF(AND(V4474&lt;=Hilfswerte!$B$35,H4474&lt;0.7*W4474),"Mittel","Niedrig")))</f>
        <v>Niedrig</v>
      </c>
      <c r="Z4474" s="4">
        <f t="shared" si="559"/>
        <v>22.6</v>
      </c>
      <c r="AA4474" s="4" t="str">
        <f>IF(J4474&gt;365,"Bereits abgewandert (Segment D)",IF(Z4474&gt;=Hilfswerte!$B$38,"Rot - akut gefaehrdet",IF(Z4474&gt;=Hilfswerte!$B$39,"Gelb - beobachten","Gruen - stabil")))</f>
        <v>Rot - akut gefaehrdet</v>
      </c>
    </row>
    <row r="4475" spans="1:27" ht="15" customHeight="1" x14ac:dyDescent="0.25">
      <c r="A4475" s="4" t="s">
        <v>4822</v>
      </c>
      <c r="B4475" s="4" t="s">
        <v>282</v>
      </c>
      <c r="C4475" s="4" t="s">
        <v>74</v>
      </c>
      <c r="D4475" s="4" t="s">
        <v>30</v>
      </c>
      <c r="E4475" s="4">
        <v>18</v>
      </c>
      <c r="F4475" s="4">
        <v>4.9000000000000004</v>
      </c>
      <c r="G4475" s="4">
        <v>11.9</v>
      </c>
      <c r="H4475" s="4">
        <v>2078</v>
      </c>
      <c r="I4475" s="4">
        <v>6</v>
      </c>
      <c r="J4475" s="4">
        <v>7</v>
      </c>
      <c r="K4475" s="4">
        <v>0</v>
      </c>
      <c r="L4475" s="4">
        <v>4</v>
      </c>
      <c r="M4475" s="4">
        <v>5</v>
      </c>
      <c r="N4475" s="4">
        <v>-23</v>
      </c>
      <c r="O4475" s="4">
        <f t="shared" si="552"/>
        <v>5</v>
      </c>
      <c r="P4475" s="4">
        <f t="shared" si="553"/>
        <v>5</v>
      </c>
      <c r="Q4475" s="4">
        <f t="shared" si="554"/>
        <v>3</v>
      </c>
      <c r="R4475" s="4">
        <f t="shared" si="555"/>
        <v>13</v>
      </c>
      <c r="S4475" s="4">
        <f t="shared" si="556"/>
        <v>117.3</v>
      </c>
      <c r="T4475" s="4" t="str">
        <f t="shared" si="557"/>
        <v>B - Kernkunde</v>
      </c>
      <c r="U4475" s="4">
        <f>ROUND(((E4475-Hilfswerte!$B$20)/Hilfswerte!$B$21)+((F4475-Hilfswerte!$B$22)/Hilfswerte!$B$23)+((G4475-Hilfswerte!$B$24)/Hilfswerte!$B$25)+0.1*INDEX(Hilfswerte!$B$4:$B$15,MATCH(C4475,Hilfswerte!$A$4:$A$15,0)),2)</f>
        <v>-0.61</v>
      </c>
      <c r="V4475" s="4">
        <f>ROUND(SQRT((((E4475-Hilfswerte!$B$20)/Hilfswerte!$B$21)-Hilfswerte!$B$28)^2+(((F4475-Hilfswerte!$B$22)/Hilfswerte!$B$23)-Hilfswerte!$B$29)^2+(((G4475-Hilfswerte!$B$24)/Hilfswerte!$B$25)-Hilfswerte!$B$30)^2),3)</f>
        <v>0.877</v>
      </c>
      <c r="W4475" s="4">
        <f>ROUND(E4475*Hilfswerte!$B$31,0)</f>
        <v>3700</v>
      </c>
      <c r="X4475" s="4">
        <f t="shared" si="558"/>
        <v>1622</v>
      </c>
      <c r="Y4475" s="4" t="str">
        <f>IF(T4475="A - Top-Kunde","bereits Top-Kunde",IF(AND(V4475&lt;=Hilfswerte!$B$34,H4475&lt;0.5*W4475),"Hoch",IF(AND(V4475&lt;=Hilfswerte!$B$35,H4475&lt;0.7*W4475),"Mittel","Niedrig")))</f>
        <v>Mittel</v>
      </c>
      <c r="Z4475" s="4">
        <f t="shared" si="559"/>
        <v>10.4</v>
      </c>
      <c r="AA4475" s="4" t="str">
        <f>IF(J4475&gt;365,"Bereits abgewandert (Segment D)",IF(Z4475&gt;=Hilfswerte!$B$38,"Rot - akut gefaehrdet",IF(Z4475&gt;=Hilfswerte!$B$39,"Gelb - beobachten","Gruen - stabil")))</f>
        <v>Gruen - stabil</v>
      </c>
    </row>
    <row r="4476" spans="1:27" ht="15" customHeight="1" x14ac:dyDescent="0.25">
      <c r="A4476" s="4" t="s">
        <v>4823</v>
      </c>
      <c r="B4476" s="4" t="s">
        <v>593</v>
      </c>
      <c r="C4476" s="4" t="s">
        <v>74</v>
      </c>
      <c r="D4476" s="4" t="s">
        <v>30</v>
      </c>
      <c r="E4476" s="4">
        <v>54</v>
      </c>
      <c r="F4476" s="4">
        <v>10.3</v>
      </c>
      <c r="G4476" s="4">
        <v>9.5</v>
      </c>
      <c r="H4476" s="4">
        <v>2669</v>
      </c>
      <c r="I4476" s="4">
        <v>1</v>
      </c>
      <c r="J4476" s="4">
        <v>232</v>
      </c>
      <c r="K4476" s="4">
        <v>0</v>
      </c>
      <c r="L4476" s="4">
        <v>8</v>
      </c>
      <c r="M4476" s="4">
        <v>5</v>
      </c>
      <c r="N4476" s="4">
        <v>21.6</v>
      </c>
      <c r="O4476" s="4">
        <f t="shared" si="552"/>
        <v>2</v>
      </c>
      <c r="P4476" s="4">
        <f t="shared" si="553"/>
        <v>1</v>
      </c>
      <c r="Q4476" s="4">
        <f t="shared" si="554"/>
        <v>4</v>
      </c>
      <c r="R4476" s="4">
        <f t="shared" si="555"/>
        <v>7</v>
      </c>
      <c r="S4476" s="4">
        <f t="shared" si="556"/>
        <v>78.400000000000006</v>
      </c>
      <c r="T4476" s="4" t="str">
        <f t="shared" si="557"/>
        <v>C - Entwicklungspotenzial</v>
      </c>
      <c r="U4476" s="4">
        <f>ROUND(((E4476-Hilfswerte!$B$20)/Hilfswerte!$B$21)+((F4476-Hilfswerte!$B$22)/Hilfswerte!$B$23)+((G4476-Hilfswerte!$B$24)/Hilfswerte!$B$25)+0.1*INDEX(Hilfswerte!$B$4:$B$15,MATCH(C4476,Hilfswerte!$A$4:$A$15,0)),2)</f>
        <v>-0.74</v>
      </c>
      <c r="V4476" s="4">
        <f>ROUND(SQRT((((E4476-Hilfswerte!$B$20)/Hilfswerte!$B$21)-Hilfswerte!$B$28)^2+(((F4476-Hilfswerte!$B$22)/Hilfswerte!$B$23)-Hilfswerte!$B$29)^2+(((G4476-Hilfswerte!$B$24)/Hilfswerte!$B$25)-Hilfswerte!$B$30)^2),3)</f>
        <v>0.74299999999999999</v>
      </c>
      <c r="W4476" s="4">
        <f>ROUND(E4476*Hilfswerte!$B$31,0)</f>
        <v>11099</v>
      </c>
      <c r="X4476" s="4">
        <f t="shared" si="558"/>
        <v>8430</v>
      </c>
      <c r="Y4476" s="4" t="str">
        <f>IF(T4476="A - Top-Kunde","bereits Top-Kunde",IF(AND(V4476&lt;=Hilfswerte!$B$34,H4476&lt;0.5*W4476),"Hoch",IF(AND(V4476&lt;=Hilfswerte!$B$35,H4476&lt;0.7*W4476),"Mittel","Niedrig")))</f>
        <v>Hoch</v>
      </c>
      <c r="Z4476" s="4">
        <f t="shared" si="559"/>
        <v>13.2</v>
      </c>
      <c r="AA4476" s="4" t="str">
        <f>IF(J4476&gt;365,"Bereits abgewandert (Segment D)",IF(Z4476&gt;=Hilfswerte!$B$38,"Rot - akut gefaehrdet",IF(Z4476&gt;=Hilfswerte!$B$39,"Gelb - beobachten","Gruen - stabil")))</f>
        <v>Gruen - stabil</v>
      </c>
    </row>
    <row r="4477" spans="1:27" ht="15" customHeight="1" x14ac:dyDescent="0.25">
      <c r="A4477" s="4" t="s">
        <v>4824</v>
      </c>
      <c r="B4477" s="4" t="s">
        <v>169</v>
      </c>
      <c r="C4477" s="4" t="s">
        <v>38</v>
      </c>
      <c r="D4477" s="4" t="s">
        <v>30</v>
      </c>
      <c r="E4477" s="4">
        <v>318</v>
      </c>
      <c r="F4477" s="4">
        <v>72.2</v>
      </c>
      <c r="G4477" s="4">
        <v>4.8</v>
      </c>
      <c r="H4477" s="4">
        <v>13776</v>
      </c>
      <c r="I4477" s="4">
        <v>3</v>
      </c>
      <c r="J4477" s="4">
        <v>53</v>
      </c>
      <c r="K4477" s="4">
        <v>0</v>
      </c>
      <c r="L4477" s="4">
        <v>5</v>
      </c>
      <c r="M4477" s="4">
        <v>6</v>
      </c>
      <c r="N4477" s="4">
        <v>6.3</v>
      </c>
      <c r="O4477" s="4">
        <f t="shared" si="552"/>
        <v>4</v>
      </c>
      <c r="P4477" s="4">
        <f t="shared" si="553"/>
        <v>3</v>
      </c>
      <c r="Q4477" s="4">
        <f t="shared" si="554"/>
        <v>5</v>
      </c>
      <c r="R4477" s="4">
        <f t="shared" si="555"/>
        <v>12</v>
      </c>
      <c r="S4477" s="4">
        <f t="shared" si="556"/>
        <v>121.7</v>
      </c>
      <c r="T4477" s="4" t="str">
        <f t="shared" si="557"/>
        <v>B - Kernkunde</v>
      </c>
      <c r="U4477" s="4">
        <f>ROUND(((E4477-Hilfswerte!$B$20)/Hilfswerte!$B$21)+((F4477-Hilfswerte!$B$22)/Hilfswerte!$B$23)+((G4477-Hilfswerte!$B$24)/Hilfswerte!$B$25)+0.1*INDEX(Hilfswerte!$B$4:$B$15,MATCH(C4477,Hilfswerte!$A$4:$A$15,0)),2)</f>
        <v>1.1299999999999999</v>
      </c>
      <c r="V4477" s="4">
        <f>ROUND(SQRT((((E4477-Hilfswerte!$B$20)/Hilfswerte!$B$21)-Hilfswerte!$B$28)^2+(((F4477-Hilfswerte!$B$22)/Hilfswerte!$B$23)-Hilfswerte!$B$29)^2+(((G4477-Hilfswerte!$B$24)/Hilfswerte!$B$25)-Hilfswerte!$B$30)^2),3)</f>
        <v>1.3560000000000001</v>
      </c>
      <c r="W4477" s="4">
        <f>ROUND(E4477*Hilfswerte!$B$31,0)</f>
        <v>65364</v>
      </c>
      <c r="X4477" s="4">
        <f t="shared" si="558"/>
        <v>51588</v>
      </c>
      <c r="Y4477" s="4" t="str">
        <f>IF(T4477="A - Top-Kunde","bereits Top-Kunde",IF(AND(V4477&lt;=Hilfswerte!$B$34,H4477&lt;0.5*W4477),"Hoch",IF(AND(V4477&lt;=Hilfswerte!$B$35,H4477&lt;0.7*W4477),"Mittel","Niedrig")))</f>
        <v>Niedrig</v>
      </c>
      <c r="Z4477" s="4">
        <f t="shared" si="559"/>
        <v>3.7</v>
      </c>
      <c r="AA4477" s="4" t="str">
        <f>IF(J4477&gt;365,"Bereits abgewandert (Segment D)",IF(Z4477&gt;=Hilfswerte!$B$38,"Rot - akut gefaehrdet",IF(Z4477&gt;=Hilfswerte!$B$39,"Gelb - beobachten","Gruen - stabil")))</f>
        <v>Gruen - stabil</v>
      </c>
    </row>
    <row r="4478" spans="1:27" ht="15" customHeight="1" x14ac:dyDescent="0.25">
      <c r="A4478" s="4" t="s">
        <v>4825</v>
      </c>
      <c r="B4478" s="4" t="s">
        <v>483</v>
      </c>
      <c r="C4478" s="4" t="s">
        <v>89</v>
      </c>
      <c r="D4478" s="4" t="s">
        <v>117</v>
      </c>
      <c r="E4478" s="4">
        <v>127</v>
      </c>
      <c r="F4478" s="4">
        <v>39</v>
      </c>
      <c r="G4478" s="4">
        <v>10.1</v>
      </c>
      <c r="H4478" s="4">
        <v>193499</v>
      </c>
      <c r="I4478" s="4">
        <v>5</v>
      </c>
      <c r="J4478" s="4">
        <v>1</v>
      </c>
      <c r="K4478" s="4">
        <v>1</v>
      </c>
      <c r="L4478" s="4">
        <v>14</v>
      </c>
      <c r="M4478" s="4">
        <v>1</v>
      </c>
      <c r="N4478" s="4">
        <v>8.5</v>
      </c>
      <c r="O4478" s="4">
        <f t="shared" si="552"/>
        <v>5</v>
      </c>
      <c r="P4478" s="4">
        <f t="shared" si="553"/>
        <v>5</v>
      </c>
      <c r="Q4478" s="4">
        <f t="shared" si="554"/>
        <v>5</v>
      </c>
      <c r="R4478" s="4">
        <f t="shared" si="555"/>
        <v>15</v>
      </c>
      <c r="S4478" s="4">
        <f t="shared" si="556"/>
        <v>144.1</v>
      </c>
      <c r="T4478" s="4" t="str">
        <f t="shared" si="557"/>
        <v>A - Top-Kunde</v>
      </c>
      <c r="U4478" s="4">
        <f>ROUND(((E4478-Hilfswerte!$B$20)/Hilfswerte!$B$21)+((F4478-Hilfswerte!$B$22)/Hilfswerte!$B$23)+((G4478-Hilfswerte!$B$24)/Hilfswerte!$B$25)+0.1*INDEX(Hilfswerte!$B$4:$B$15,MATCH(C4478,Hilfswerte!$A$4:$A$15,0)),2)</f>
        <v>0.5</v>
      </c>
      <c r="V4478" s="4">
        <f>ROUND(SQRT((((E4478-Hilfswerte!$B$20)/Hilfswerte!$B$21)-Hilfswerte!$B$28)^2+(((F4478-Hilfswerte!$B$22)/Hilfswerte!$B$23)-Hilfswerte!$B$29)^2+(((G4478-Hilfswerte!$B$24)/Hilfswerte!$B$25)-Hilfswerte!$B$30)^2),3)</f>
        <v>0.247</v>
      </c>
      <c r="W4478" s="4">
        <f>ROUND(E4478*Hilfswerte!$B$31,0)</f>
        <v>26104</v>
      </c>
      <c r="X4478" s="4">
        <f t="shared" si="558"/>
        <v>0</v>
      </c>
      <c r="Y4478" s="4" t="str">
        <f>IF(T4478="A - Top-Kunde","bereits Top-Kunde",IF(AND(V4478&lt;=Hilfswerte!$B$34,H4478&lt;0.5*W4478),"Hoch",IF(AND(V4478&lt;=Hilfswerte!$B$35,H4478&lt;0.7*W4478),"Mittel","Niedrig")))</f>
        <v>bereits Top-Kunde</v>
      </c>
      <c r="Z4478" s="4">
        <f t="shared" si="559"/>
        <v>5.9</v>
      </c>
      <c r="AA4478" s="4" t="str">
        <f>IF(J4478&gt;365,"Bereits abgewandert (Segment D)",IF(Z4478&gt;=Hilfswerte!$B$38,"Rot - akut gefaehrdet",IF(Z4478&gt;=Hilfswerte!$B$39,"Gelb - beobachten","Gruen - stabil")))</f>
        <v>Gruen - stabil</v>
      </c>
    </row>
    <row r="4479" spans="1:27" ht="15" customHeight="1" x14ac:dyDescent="0.25">
      <c r="A4479" s="4" t="s">
        <v>4826</v>
      </c>
      <c r="B4479" s="4" t="s">
        <v>219</v>
      </c>
      <c r="C4479" s="4" t="s">
        <v>74</v>
      </c>
      <c r="D4479" s="4" t="s">
        <v>52</v>
      </c>
      <c r="E4479" s="4">
        <v>7</v>
      </c>
      <c r="F4479" s="4">
        <v>0.8</v>
      </c>
      <c r="G4479" s="4">
        <v>3.2</v>
      </c>
      <c r="H4479" s="4">
        <v>1237</v>
      </c>
      <c r="I4479" s="4">
        <v>2</v>
      </c>
      <c r="J4479" s="4">
        <v>214</v>
      </c>
      <c r="K4479" s="4">
        <v>0</v>
      </c>
      <c r="L4479" s="4">
        <v>9</v>
      </c>
      <c r="M4479" s="4">
        <v>2</v>
      </c>
      <c r="N4479" s="4">
        <v>-14.7</v>
      </c>
      <c r="O4479" s="4">
        <f t="shared" si="552"/>
        <v>2</v>
      </c>
      <c r="P4479" s="4">
        <f t="shared" si="553"/>
        <v>2</v>
      </c>
      <c r="Q4479" s="4">
        <f t="shared" si="554"/>
        <v>3</v>
      </c>
      <c r="R4479" s="4">
        <f t="shared" si="555"/>
        <v>7</v>
      </c>
      <c r="S4479" s="4">
        <f t="shared" si="556"/>
        <v>60</v>
      </c>
      <c r="T4479" s="4" t="str">
        <f t="shared" si="557"/>
        <v>C - Entwicklungspotenzial</v>
      </c>
      <c r="U4479" s="4">
        <f>ROUND(((E4479-Hilfswerte!$B$20)/Hilfswerte!$B$21)+((F4479-Hilfswerte!$B$22)/Hilfswerte!$B$23)+((G4479-Hilfswerte!$B$24)/Hilfswerte!$B$25)+0.1*INDEX(Hilfswerte!$B$4:$B$15,MATCH(C4479,Hilfswerte!$A$4:$A$15,0)),2)</f>
        <v>-2.11</v>
      </c>
      <c r="V4479" s="4">
        <f>ROUND(SQRT((((E4479-Hilfswerte!$B$20)/Hilfswerte!$B$21)-Hilfswerte!$B$28)^2+(((F4479-Hilfswerte!$B$22)/Hilfswerte!$B$23)-Hilfswerte!$B$29)^2+(((G4479-Hilfswerte!$B$24)/Hilfswerte!$B$25)-Hilfswerte!$B$30)^2),3)</f>
        <v>1.591</v>
      </c>
      <c r="W4479" s="4">
        <f>ROUND(E4479*Hilfswerte!$B$31,0)</f>
        <v>1439</v>
      </c>
      <c r="X4479" s="4">
        <f t="shared" si="558"/>
        <v>202</v>
      </c>
      <c r="Y4479" s="4" t="str">
        <f>IF(T4479="A - Top-Kunde","bereits Top-Kunde",IF(AND(V4479&lt;=Hilfswerte!$B$34,H4479&lt;0.5*W4479),"Hoch",IF(AND(V4479&lt;=Hilfswerte!$B$35,H4479&lt;0.7*W4479),"Mittel","Niedrig")))</f>
        <v>Niedrig</v>
      </c>
      <c r="Z4479" s="4">
        <f t="shared" si="559"/>
        <v>18.399999999999999</v>
      </c>
      <c r="AA4479" s="4" t="str">
        <f>IF(J4479&gt;365,"Bereits abgewandert (Segment D)",IF(Z4479&gt;=Hilfswerte!$B$38,"Rot - akut gefaehrdet",IF(Z4479&gt;=Hilfswerte!$B$39,"Gelb - beobachten","Gruen - stabil")))</f>
        <v>Gelb - beobachten</v>
      </c>
    </row>
    <row r="4480" spans="1:27" ht="15" customHeight="1" x14ac:dyDescent="0.25">
      <c r="A4480" s="4" t="s">
        <v>4827</v>
      </c>
      <c r="B4480" s="4" t="s">
        <v>1183</v>
      </c>
      <c r="C4480" s="4" t="s">
        <v>29</v>
      </c>
      <c r="D4480" s="4" t="s">
        <v>52</v>
      </c>
      <c r="E4480" s="4">
        <v>252</v>
      </c>
      <c r="F4480" s="4">
        <v>64.099999999999994</v>
      </c>
      <c r="G4480" s="4">
        <v>4.4000000000000004</v>
      </c>
      <c r="H4480" s="4">
        <v>8016</v>
      </c>
      <c r="I4480" s="4">
        <v>1</v>
      </c>
      <c r="J4480" s="4">
        <v>78</v>
      </c>
      <c r="K4480" s="4">
        <v>0</v>
      </c>
      <c r="L4480" s="4">
        <v>22</v>
      </c>
      <c r="M4480" s="4">
        <v>3</v>
      </c>
      <c r="N4480" s="4">
        <v>22.4</v>
      </c>
      <c r="O4480" s="4">
        <f t="shared" si="552"/>
        <v>4</v>
      </c>
      <c r="P4480" s="4">
        <f t="shared" si="553"/>
        <v>1</v>
      </c>
      <c r="Q4480" s="4">
        <f t="shared" si="554"/>
        <v>5</v>
      </c>
      <c r="R4480" s="4">
        <f t="shared" si="555"/>
        <v>10</v>
      </c>
      <c r="S4480" s="4">
        <f t="shared" si="556"/>
        <v>104.6</v>
      </c>
      <c r="T4480" s="4" t="str">
        <f t="shared" si="557"/>
        <v>C - Entwicklungspotenzial</v>
      </c>
      <c r="U4480" s="4">
        <f>ROUND(((E4480-Hilfswerte!$B$20)/Hilfswerte!$B$21)+((F4480-Hilfswerte!$B$22)/Hilfswerte!$B$23)+((G4480-Hilfswerte!$B$24)/Hilfswerte!$B$25)+0.1*INDEX(Hilfswerte!$B$4:$B$15,MATCH(C4480,Hilfswerte!$A$4:$A$15,0)),2)</f>
        <v>0.56000000000000005</v>
      </c>
      <c r="V4480" s="4">
        <f>ROUND(SQRT((((E4480-Hilfswerte!$B$20)/Hilfswerte!$B$21)-Hilfswerte!$B$28)^2+(((F4480-Hilfswerte!$B$22)/Hilfswerte!$B$23)-Hilfswerte!$B$29)^2+(((G4480-Hilfswerte!$B$24)/Hilfswerte!$B$25)-Hilfswerte!$B$30)^2),3)</f>
        <v>1.236</v>
      </c>
      <c r="W4480" s="4">
        <f>ROUND(E4480*Hilfswerte!$B$31,0)</f>
        <v>51798</v>
      </c>
      <c r="X4480" s="4">
        <f t="shared" si="558"/>
        <v>43782</v>
      </c>
      <c r="Y4480" s="4" t="str">
        <f>IF(T4480="A - Top-Kunde","bereits Top-Kunde",IF(AND(V4480&lt;=Hilfswerte!$B$34,H4480&lt;0.5*W4480),"Hoch",IF(AND(V4480&lt;=Hilfswerte!$B$35,H4480&lt;0.7*W4480),"Mittel","Niedrig")))</f>
        <v>Niedrig</v>
      </c>
      <c r="Z4480" s="4">
        <f t="shared" si="559"/>
        <v>8.3000000000000007</v>
      </c>
      <c r="AA4480" s="4" t="str">
        <f>IF(J4480&gt;365,"Bereits abgewandert (Segment D)",IF(Z4480&gt;=Hilfswerte!$B$38,"Rot - akut gefaehrdet",IF(Z4480&gt;=Hilfswerte!$B$39,"Gelb - beobachten","Gruen - stabil")))</f>
        <v>Gruen - stabil</v>
      </c>
    </row>
    <row r="4481" spans="1:27" ht="15" customHeight="1" x14ac:dyDescent="0.25">
      <c r="A4481" s="4" t="s">
        <v>4828</v>
      </c>
      <c r="B4481" s="4" t="s">
        <v>160</v>
      </c>
      <c r="C4481" s="4" t="s">
        <v>55</v>
      </c>
      <c r="D4481" s="4" t="s">
        <v>30</v>
      </c>
      <c r="E4481" s="4">
        <v>529</v>
      </c>
      <c r="F4481" s="4">
        <v>121.2</v>
      </c>
      <c r="G4481" s="4">
        <v>12.8</v>
      </c>
      <c r="H4481" s="4">
        <v>36047</v>
      </c>
      <c r="I4481" s="4">
        <v>3</v>
      </c>
      <c r="J4481" s="4">
        <v>24</v>
      </c>
      <c r="K4481" s="4">
        <v>0</v>
      </c>
      <c r="L4481" s="4">
        <v>10</v>
      </c>
      <c r="M4481" s="4">
        <v>6</v>
      </c>
      <c r="N4481" s="4">
        <v>6.7</v>
      </c>
      <c r="O4481" s="4">
        <f t="shared" si="552"/>
        <v>5</v>
      </c>
      <c r="P4481" s="4">
        <f t="shared" si="553"/>
        <v>3</v>
      </c>
      <c r="Q4481" s="4">
        <f t="shared" si="554"/>
        <v>5</v>
      </c>
      <c r="R4481" s="4">
        <f t="shared" si="555"/>
        <v>13</v>
      </c>
      <c r="S4481" s="4">
        <f t="shared" si="556"/>
        <v>130.4</v>
      </c>
      <c r="T4481" s="4" t="str">
        <f t="shared" si="557"/>
        <v>A - Top-Kunde</v>
      </c>
      <c r="U4481" s="4">
        <f>ROUND(((E4481-Hilfswerte!$B$20)/Hilfswerte!$B$21)+((F4481-Hilfswerte!$B$22)/Hilfswerte!$B$23)+((G4481-Hilfswerte!$B$24)/Hilfswerte!$B$25)+0.1*INDEX(Hilfswerte!$B$4:$B$15,MATCH(C4481,Hilfswerte!$A$4:$A$15,0)),2)</f>
        <v>4.1399999999999997</v>
      </c>
      <c r="V4481" s="4">
        <f>ROUND(SQRT((((E4481-Hilfswerte!$B$20)/Hilfswerte!$B$21)-Hilfswerte!$B$28)^2+(((F4481-Hilfswerte!$B$22)/Hilfswerte!$B$23)-Hilfswerte!$B$29)^2+(((G4481-Hilfswerte!$B$24)/Hilfswerte!$B$25)-Hilfswerte!$B$30)^2),3)</f>
        <v>2.1749999999999998</v>
      </c>
      <c r="W4481" s="4">
        <f>ROUND(E4481*Hilfswerte!$B$31,0)</f>
        <v>108734</v>
      </c>
      <c r="X4481" s="4">
        <f t="shared" si="558"/>
        <v>72687</v>
      </c>
      <c r="Y4481" s="4" t="str">
        <f>IF(T4481="A - Top-Kunde","bereits Top-Kunde",IF(AND(V4481&lt;=Hilfswerte!$B$34,H4481&lt;0.5*W4481),"Hoch",IF(AND(V4481&lt;=Hilfswerte!$B$35,H4481&lt;0.7*W4481),"Mittel","Niedrig")))</f>
        <v>bereits Top-Kunde</v>
      </c>
      <c r="Z4481" s="4">
        <f t="shared" si="559"/>
        <v>3.2</v>
      </c>
      <c r="AA4481" s="4" t="str">
        <f>IF(J4481&gt;365,"Bereits abgewandert (Segment D)",IF(Z4481&gt;=Hilfswerte!$B$38,"Rot - akut gefaehrdet",IF(Z4481&gt;=Hilfswerte!$B$39,"Gelb - beobachten","Gruen - stabil")))</f>
        <v>Gruen - stabil</v>
      </c>
    </row>
    <row r="4482" spans="1:27" ht="15" customHeight="1" x14ac:dyDescent="0.25">
      <c r="A4482" s="4" t="s">
        <v>4829</v>
      </c>
      <c r="B4482" s="4" t="s">
        <v>955</v>
      </c>
      <c r="C4482" s="4" t="s">
        <v>84</v>
      </c>
      <c r="D4482" s="4" t="s">
        <v>30</v>
      </c>
      <c r="E4482" s="4">
        <v>42</v>
      </c>
      <c r="F4482" s="4">
        <v>8.9</v>
      </c>
      <c r="G4482" s="4">
        <v>7.6</v>
      </c>
      <c r="H4482" s="4">
        <v>1688</v>
      </c>
      <c r="I4482" s="4">
        <v>1</v>
      </c>
      <c r="J4482" s="4">
        <v>320</v>
      </c>
      <c r="K4482" s="4">
        <v>0</v>
      </c>
      <c r="L4482" s="4">
        <v>3</v>
      </c>
      <c r="M4482" s="4">
        <v>1</v>
      </c>
      <c r="N4482" s="4">
        <v>-17.5</v>
      </c>
      <c r="O4482" s="4">
        <f t="shared" ref="O4482:O4545" si="560">IF(J4482&gt;365,1,IF(J4482&lt;=30,5,IF(J4482&lt;=90,4,IF(J4482&lt;=180,3,2))))</f>
        <v>2</v>
      </c>
      <c r="P4482" s="4">
        <f t="shared" ref="P4482:P4545" si="561">IF(I4482&gt;=5,5,IF(I4482&gt;=4,4,IF(I4482&gt;=3,3,IF(I4482&gt;=2,2,1))))</f>
        <v>1</v>
      </c>
      <c r="Q4482" s="4">
        <f t="shared" ref="Q4482:Q4545" si="562">IF(H4482&gt;=7500,5,IF(H4482&gt;=2500,4,IF(H4482&gt;=1000,3,IF(H4482&gt;=1,2,1))))</f>
        <v>3</v>
      </c>
      <c r="R4482" s="4">
        <f t="shared" ref="R4482:R4545" si="563">O4482+P4482+Q4482</f>
        <v>6</v>
      </c>
      <c r="S4482" s="4">
        <f t="shared" ref="S4482:S4545" si="564">ROUND(10*R4482+0.5*N4482-6*K4482-0.3*MAX(0,L4482),1)</f>
        <v>50.4</v>
      </c>
      <c r="T4482" s="4" t="str">
        <f t="shared" ref="T4482:T4545" si="565">IF(J4482&gt;365,"D - Abwanderungsrisiko",IF(S4482&gt;=125,"A - Top-Kunde",IF(S4482&gt;=105,"B - Kernkunde","C - Entwicklungspotenzial")))</f>
        <v>C - Entwicklungspotenzial</v>
      </c>
      <c r="U4482" s="4">
        <f>ROUND(((E4482-Hilfswerte!$B$20)/Hilfswerte!$B$21)+((F4482-Hilfswerte!$B$22)/Hilfswerte!$B$23)+((G4482-Hilfswerte!$B$24)/Hilfswerte!$B$25)+0.1*INDEX(Hilfswerte!$B$4:$B$15,MATCH(C4482,Hilfswerte!$A$4:$A$15,0)),2)</f>
        <v>-1.0900000000000001</v>
      </c>
      <c r="V4482" s="4">
        <f>ROUND(SQRT((((E4482-Hilfswerte!$B$20)/Hilfswerte!$B$21)-Hilfswerte!$B$28)^2+(((F4482-Hilfswerte!$B$22)/Hilfswerte!$B$23)-Hilfswerte!$B$29)^2+(((G4482-Hilfswerte!$B$24)/Hilfswerte!$B$25)-Hilfswerte!$B$30)^2),3)</f>
        <v>0.94099999999999995</v>
      </c>
      <c r="W4482" s="4">
        <f>ROUND(E4482*Hilfswerte!$B$31,0)</f>
        <v>8633</v>
      </c>
      <c r="X4482" s="4">
        <f t="shared" ref="X4482:X4545" si="566">MAX(0,W4482-H4482)</f>
        <v>6945</v>
      </c>
      <c r="Y4482" s="4" t="str">
        <f>IF(T4482="A - Top-Kunde","bereits Top-Kunde",IF(AND(V4482&lt;=Hilfswerte!$B$34,H4482&lt;0.5*W4482),"Hoch",IF(AND(V4482&lt;=Hilfswerte!$B$35,H4482&lt;0.7*W4482),"Mittel","Niedrig")))</f>
        <v>Mittel</v>
      </c>
      <c r="Z4482" s="4">
        <f t="shared" ref="Z4482:Z4545" si="567">ROUND(0.4*MAX(0,-N4482)+3*K4482+0.2*MAX(0,L4482)+0.05*J4482,1)</f>
        <v>23.6</v>
      </c>
      <c r="AA4482" s="4" t="str">
        <f>IF(J4482&gt;365,"Bereits abgewandert (Segment D)",IF(Z4482&gt;=Hilfswerte!$B$38,"Rot - akut gefaehrdet",IF(Z4482&gt;=Hilfswerte!$B$39,"Gelb - beobachten","Gruen - stabil")))</f>
        <v>Rot - akut gefaehrdet</v>
      </c>
    </row>
    <row r="4483" spans="1:27" ht="15" customHeight="1" x14ac:dyDescent="0.25">
      <c r="A4483" s="4" t="s">
        <v>4830</v>
      </c>
      <c r="B4483" s="4" t="s">
        <v>388</v>
      </c>
      <c r="C4483" s="4" t="s">
        <v>65</v>
      </c>
      <c r="D4483" s="4" t="s">
        <v>52</v>
      </c>
      <c r="E4483" s="4">
        <v>23</v>
      </c>
      <c r="F4483" s="4">
        <v>9.5</v>
      </c>
      <c r="G4483" s="4">
        <v>13.5</v>
      </c>
      <c r="H4483" s="4">
        <v>0</v>
      </c>
      <c r="I4483" s="4">
        <v>0</v>
      </c>
      <c r="J4483" s="4">
        <v>492</v>
      </c>
      <c r="K4483" s="4">
        <v>0</v>
      </c>
      <c r="L4483" s="4">
        <v>13</v>
      </c>
      <c r="M4483" s="4">
        <v>0</v>
      </c>
      <c r="N4483" s="4">
        <v>-40.4</v>
      </c>
      <c r="O4483" s="4">
        <f t="shared" si="560"/>
        <v>1</v>
      </c>
      <c r="P4483" s="4">
        <f t="shared" si="561"/>
        <v>1</v>
      </c>
      <c r="Q4483" s="4">
        <f t="shared" si="562"/>
        <v>1</v>
      </c>
      <c r="R4483" s="4">
        <f t="shared" si="563"/>
        <v>3</v>
      </c>
      <c r="S4483" s="4">
        <f t="shared" si="564"/>
        <v>5.9</v>
      </c>
      <c r="T4483" s="4" t="str">
        <f t="shared" si="565"/>
        <v>D - Abwanderungsrisiko</v>
      </c>
      <c r="U4483" s="4">
        <f>ROUND(((E4483-Hilfswerte!$B$20)/Hilfswerte!$B$21)+((F4483-Hilfswerte!$B$22)/Hilfswerte!$B$23)+((G4483-Hilfswerte!$B$24)/Hilfswerte!$B$25)+0.1*INDEX(Hilfswerte!$B$4:$B$15,MATCH(C4483,Hilfswerte!$A$4:$A$15,0)),2)</f>
        <v>-0.28000000000000003</v>
      </c>
      <c r="V4483" s="4">
        <f>ROUND(SQRT((((E4483-Hilfswerte!$B$20)/Hilfswerte!$B$21)-Hilfswerte!$B$28)^2+(((F4483-Hilfswerte!$B$22)/Hilfswerte!$B$23)-Hilfswerte!$B$29)^2+(((G4483-Hilfswerte!$B$24)/Hilfswerte!$B$25)-Hilfswerte!$B$30)^2),3)</f>
        <v>0.878</v>
      </c>
      <c r="W4483" s="4">
        <f>ROUND(E4483*Hilfswerte!$B$31,0)</f>
        <v>4728</v>
      </c>
      <c r="X4483" s="4">
        <f t="shared" si="566"/>
        <v>4728</v>
      </c>
      <c r="Y4483" s="4" t="str">
        <f>IF(T4483="A - Top-Kunde","bereits Top-Kunde",IF(AND(V4483&lt;=Hilfswerte!$B$34,H4483&lt;0.5*W4483),"Hoch",IF(AND(V4483&lt;=Hilfswerte!$B$35,H4483&lt;0.7*W4483),"Mittel","Niedrig")))</f>
        <v>Mittel</v>
      </c>
      <c r="Z4483" s="4">
        <f t="shared" si="567"/>
        <v>43.4</v>
      </c>
      <c r="AA4483" s="4" t="str">
        <f>IF(J4483&gt;365,"Bereits abgewandert (Segment D)",IF(Z4483&gt;=Hilfswerte!$B$38,"Rot - akut gefaehrdet",IF(Z4483&gt;=Hilfswerte!$B$39,"Gelb - beobachten","Gruen - stabil")))</f>
        <v>Bereits abgewandert (Segment D)</v>
      </c>
    </row>
    <row r="4484" spans="1:27" ht="15" customHeight="1" x14ac:dyDescent="0.25">
      <c r="A4484" s="4" t="s">
        <v>4831</v>
      </c>
      <c r="B4484" s="4" t="s">
        <v>360</v>
      </c>
      <c r="C4484" s="4" t="s">
        <v>59</v>
      </c>
      <c r="D4484" s="4" t="s">
        <v>30</v>
      </c>
      <c r="E4484" s="4">
        <v>90</v>
      </c>
      <c r="F4484" s="4">
        <v>13.1</v>
      </c>
      <c r="G4484" s="4">
        <v>7.9</v>
      </c>
      <c r="H4484" s="4">
        <v>6151</v>
      </c>
      <c r="I4484" s="4">
        <v>1</v>
      </c>
      <c r="J4484" s="4">
        <v>122</v>
      </c>
      <c r="K4484" s="4">
        <v>0</v>
      </c>
      <c r="L4484" s="4">
        <v>11</v>
      </c>
      <c r="M4484" s="4">
        <v>2</v>
      </c>
      <c r="N4484" s="4">
        <v>0.7</v>
      </c>
      <c r="O4484" s="4">
        <f t="shared" si="560"/>
        <v>3</v>
      </c>
      <c r="P4484" s="4">
        <f t="shared" si="561"/>
        <v>1</v>
      </c>
      <c r="Q4484" s="4">
        <f t="shared" si="562"/>
        <v>4</v>
      </c>
      <c r="R4484" s="4">
        <f t="shared" si="563"/>
        <v>8</v>
      </c>
      <c r="S4484" s="4">
        <f t="shared" si="564"/>
        <v>77.099999999999994</v>
      </c>
      <c r="T4484" s="4" t="str">
        <f t="shared" si="565"/>
        <v>C - Entwicklungspotenzial</v>
      </c>
      <c r="U4484" s="4">
        <f>ROUND(((E4484-Hilfswerte!$B$20)/Hilfswerte!$B$21)+((F4484-Hilfswerte!$B$22)/Hilfswerte!$B$23)+((G4484-Hilfswerte!$B$24)/Hilfswerte!$B$25)+0.1*INDEX(Hilfswerte!$B$4:$B$15,MATCH(C4484,Hilfswerte!$A$4:$A$15,0)),2)</f>
        <v>-0.84</v>
      </c>
      <c r="V4484" s="4">
        <f>ROUND(SQRT((((E4484-Hilfswerte!$B$20)/Hilfswerte!$B$21)-Hilfswerte!$B$28)^2+(((F4484-Hilfswerte!$B$22)/Hilfswerte!$B$23)-Hilfswerte!$B$29)^2+(((G4484-Hilfswerte!$B$24)/Hilfswerte!$B$25)-Hilfswerte!$B$30)^2),3)</f>
        <v>0.76300000000000001</v>
      </c>
      <c r="W4484" s="4">
        <f>ROUND(E4484*Hilfswerte!$B$31,0)</f>
        <v>18499</v>
      </c>
      <c r="X4484" s="4">
        <f t="shared" si="566"/>
        <v>12348</v>
      </c>
      <c r="Y4484" s="4" t="str">
        <f>IF(T4484="A - Top-Kunde","bereits Top-Kunde",IF(AND(V4484&lt;=Hilfswerte!$B$34,H4484&lt;0.5*W4484),"Hoch",IF(AND(V4484&lt;=Hilfswerte!$B$35,H4484&lt;0.7*W4484),"Mittel","Niedrig")))</f>
        <v>Hoch</v>
      </c>
      <c r="Z4484" s="4">
        <f t="shared" si="567"/>
        <v>8.3000000000000007</v>
      </c>
      <c r="AA4484" s="4" t="str">
        <f>IF(J4484&gt;365,"Bereits abgewandert (Segment D)",IF(Z4484&gt;=Hilfswerte!$B$38,"Rot - akut gefaehrdet",IF(Z4484&gt;=Hilfswerte!$B$39,"Gelb - beobachten","Gruen - stabil")))</f>
        <v>Gruen - stabil</v>
      </c>
    </row>
    <row r="4485" spans="1:27" ht="15" customHeight="1" x14ac:dyDescent="0.25">
      <c r="A4485" s="4" t="s">
        <v>4832</v>
      </c>
      <c r="B4485" s="4" t="s">
        <v>144</v>
      </c>
      <c r="C4485" s="4" t="s">
        <v>62</v>
      </c>
      <c r="D4485" s="4" t="s">
        <v>30</v>
      </c>
      <c r="E4485" s="4">
        <v>41</v>
      </c>
      <c r="F4485" s="4">
        <v>7</v>
      </c>
      <c r="G4485" s="4">
        <v>4.7</v>
      </c>
      <c r="H4485" s="4">
        <v>561</v>
      </c>
      <c r="I4485" s="4">
        <v>3</v>
      </c>
      <c r="J4485" s="4">
        <v>8</v>
      </c>
      <c r="K4485" s="4">
        <v>1</v>
      </c>
      <c r="L4485" s="4">
        <v>28</v>
      </c>
      <c r="M4485" s="4">
        <v>1</v>
      </c>
      <c r="N4485" s="4">
        <v>19.3</v>
      </c>
      <c r="O4485" s="4">
        <f t="shared" si="560"/>
        <v>5</v>
      </c>
      <c r="P4485" s="4">
        <f t="shared" si="561"/>
        <v>3</v>
      </c>
      <c r="Q4485" s="4">
        <f t="shared" si="562"/>
        <v>2</v>
      </c>
      <c r="R4485" s="4">
        <f t="shared" si="563"/>
        <v>10</v>
      </c>
      <c r="S4485" s="4">
        <f t="shared" si="564"/>
        <v>95.3</v>
      </c>
      <c r="T4485" s="4" t="str">
        <f t="shared" si="565"/>
        <v>C - Entwicklungspotenzial</v>
      </c>
      <c r="U4485" s="4">
        <f>ROUND(((E4485-Hilfswerte!$B$20)/Hilfswerte!$B$21)+((F4485-Hilfswerte!$B$22)/Hilfswerte!$B$23)+((G4485-Hilfswerte!$B$24)/Hilfswerte!$B$25)+0.1*INDEX(Hilfswerte!$B$4:$B$15,MATCH(C4485,Hilfswerte!$A$4:$A$15,0)),2)</f>
        <v>-1.17</v>
      </c>
      <c r="V4485" s="4">
        <f>ROUND(SQRT((((E4485-Hilfswerte!$B$20)/Hilfswerte!$B$21)-Hilfswerte!$B$28)^2+(((F4485-Hilfswerte!$B$22)/Hilfswerte!$B$23)-Hilfswerte!$B$29)^2+(((G4485-Hilfswerte!$B$24)/Hilfswerte!$B$25)-Hilfswerte!$B$30)^2),3)</f>
        <v>1.2909999999999999</v>
      </c>
      <c r="W4485" s="4">
        <f>ROUND(E4485*Hilfswerte!$B$31,0)</f>
        <v>8427</v>
      </c>
      <c r="X4485" s="4">
        <f t="shared" si="566"/>
        <v>7866</v>
      </c>
      <c r="Y4485" s="4" t="str">
        <f>IF(T4485="A - Top-Kunde","bereits Top-Kunde",IF(AND(V4485&lt;=Hilfswerte!$B$34,H4485&lt;0.5*W4485),"Hoch",IF(AND(V4485&lt;=Hilfswerte!$B$35,H4485&lt;0.7*W4485),"Mittel","Niedrig")))</f>
        <v>Niedrig</v>
      </c>
      <c r="Z4485" s="4">
        <f t="shared" si="567"/>
        <v>9</v>
      </c>
      <c r="AA4485" s="4" t="str">
        <f>IF(J4485&gt;365,"Bereits abgewandert (Segment D)",IF(Z4485&gt;=Hilfswerte!$B$38,"Rot - akut gefaehrdet",IF(Z4485&gt;=Hilfswerte!$B$39,"Gelb - beobachten","Gruen - stabil")))</f>
        <v>Gruen - stabil</v>
      </c>
    </row>
    <row r="4486" spans="1:27" ht="15" customHeight="1" x14ac:dyDescent="0.25">
      <c r="A4486" s="4" t="s">
        <v>4833</v>
      </c>
      <c r="B4486" s="4" t="s">
        <v>418</v>
      </c>
      <c r="C4486" s="4" t="s">
        <v>74</v>
      </c>
      <c r="D4486" s="4" t="s">
        <v>30</v>
      </c>
      <c r="E4486" s="4">
        <v>49</v>
      </c>
      <c r="F4486" s="4">
        <v>20.6</v>
      </c>
      <c r="G4486" s="4">
        <v>2.7</v>
      </c>
      <c r="H4486" s="4">
        <v>1058</v>
      </c>
      <c r="I4486" s="4">
        <v>2</v>
      </c>
      <c r="J4486" s="4">
        <v>161</v>
      </c>
      <c r="K4486" s="4">
        <v>0</v>
      </c>
      <c r="L4486" s="4">
        <v>0</v>
      </c>
      <c r="M4486" s="4">
        <v>5</v>
      </c>
      <c r="N4486" s="4">
        <v>55.9</v>
      </c>
      <c r="O4486" s="4">
        <f t="shared" si="560"/>
        <v>3</v>
      </c>
      <c r="P4486" s="4">
        <f t="shared" si="561"/>
        <v>2</v>
      </c>
      <c r="Q4486" s="4">
        <f t="shared" si="562"/>
        <v>3</v>
      </c>
      <c r="R4486" s="4">
        <f t="shared" si="563"/>
        <v>8</v>
      </c>
      <c r="S4486" s="4">
        <f t="shared" si="564"/>
        <v>108</v>
      </c>
      <c r="T4486" s="4" t="str">
        <f t="shared" si="565"/>
        <v>B - Kernkunde</v>
      </c>
      <c r="U4486" s="4">
        <f>ROUND(((E4486-Hilfswerte!$B$20)/Hilfswerte!$B$21)+((F4486-Hilfswerte!$B$22)/Hilfswerte!$B$23)+((G4486-Hilfswerte!$B$24)/Hilfswerte!$B$25)+0.1*INDEX(Hilfswerte!$B$4:$B$15,MATCH(C4486,Hilfswerte!$A$4:$A$15,0)),2)</f>
        <v>-1.65</v>
      </c>
      <c r="V4486" s="4">
        <f>ROUND(SQRT((((E4486-Hilfswerte!$B$20)/Hilfswerte!$B$21)-Hilfswerte!$B$28)^2+(((F4486-Hilfswerte!$B$22)/Hilfswerte!$B$23)-Hilfswerte!$B$29)^2+(((G4486-Hilfswerte!$B$24)/Hilfswerte!$B$25)-Hilfswerte!$B$30)^2),3)</f>
        <v>1.4750000000000001</v>
      </c>
      <c r="W4486" s="4">
        <f>ROUND(E4486*Hilfswerte!$B$31,0)</f>
        <v>10072</v>
      </c>
      <c r="X4486" s="4">
        <f t="shared" si="566"/>
        <v>9014</v>
      </c>
      <c r="Y4486" s="4" t="str">
        <f>IF(T4486="A - Top-Kunde","bereits Top-Kunde",IF(AND(V4486&lt;=Hilfswerte!$B$34,H4486&lt;0.5*W4486),"Hoch",IF(AND(V4486&lt;=Hilfswerte!$B$35,H4486&lt;0.7*W4486),"Mittel","Niedrig")))</f>
        <v>Niedrig</v>
      </c>
      <c r="Z4486" s="4">
        <f t="shared" si="567"/>
        <v>8.1</v>
      </c>
      <c r="AA4486" s="4" t="str">
        <f>IF(J4486&gt;365,"Bereits abgewandert (Segment D)",IF(Z4486&gt;=Hilfswerte!$B$38,"Rot - akut gefaehrdet",IF(Z4486&gt;=Hilfswerte!$B$39,"Gelb - beobachten","Gruen - stabil")))</f>
        <v>Gruen - stabil</v>
      </c>
    </row>
    <row r="4487" spans="1:27" ht="15" customHeight="1" x14ac:dyDescent="0.25">
      <c r="A4487" s="4" t="s">
        <v>4834</v>
      </c>
      <c r="B4487" s="4" t="s">
        <v>323</v>
      </c>
      <c r="C4487" s="4" t="s">
        <v>65</v>
      </c>
      <c r="D4487" s="4" t="s">
        <v>30</v>
      </c>
      <c r="E4487" s="4">
        <v>12</v>
      </c>
      <c r="F4487" s="4">
        <v>2.6</v>
      </c>
      <c r="G4487" s="4">
        <v>14.9</v>
      </c>
      <c r="H4487" s="4">
        <v>1488</v>
      </c>
      <c r="I4487" s="4">
        <v>5</v>
      </c>
      <c r="J4487" s="4">
        <v>25</v>
      </c>
      <c r="K4487" s="4">
        <v>1</v>
      </c>
      <c r="L4487" s="4">
        <v>14</v>
      </c>
      <c r="M4487" s="4">
        <v>4</v>
      </c>
      <c r="N4487" s="4">
        <v>-42.7</v>
      </c>
      <c r="O4487" s="4">
        <f t="shared" si="560"/>
        <v>5</v>
      </c>
      <c r="P4487" s="4">
        <f t="shared" si="561"/>
        <v>5</v>
      </c>
      <c r="Q4487" s="4">
        <f t="shared" si="562"/>
        <v>3</v>
      </c>
      <c r="R4487" s="4">
        <f t="shared" si="563"/>
        <v>13</v>
      </c>
      <c r="S4487" s="4">
        <f t="shared" si="564"/>
        <v>98.5</v>
      </c>
      <c r="T4487" s="4" t="str">
        <f t="shared" si="565"/>
        <v>C - Entwicklungspotenzial</v>
      </c>
      <c r="U4487" s="4">
        <f>ROUND(((E4487-Hilfswerte!$B$20)/Hilfswerte!$B$21)+((F4487-Hilfswerte!$B$22)/Hilfswerte!$B$23)+((G4487-Hilfswerte!$B$24)/Hilfswerte!$B$25)+0.1*INDEX(Hilfswerte!$B$4:$B$15,MATCH(C4487,Hilfswerte!$A$4:$A$15,0)),2)</f>
        <v>-0.23</v>
      </c>
      <c r="V4487" s="4">
        <f>ROUND(SQRT((((E4487-Hilfswerte!$B$20)/Hilfswerte!$B$21)-Hilfswerte!$B$28)^2+(((F4487-Hilfswerte!$B$22)/Hilfswerte!$B$23)-Hilfswerte!$B$29)^2+(((G4487-Hilfswerte!$B$24)/Hilfswerte!$B$25)-Hilfswerte!$B$30)^2),3)</f>
        <v>1.0880000000000001</v>
      </c>
      <c r="W4487" s="4">
        <f>ROUND(E4487*Hilfswerte!$B$31,0)</f>
        <v>2467</v>
      </c>
      <c r="X4487" s="4">
        <f t="shared" si="566"/>
        <v>979</v>
      </c>
      <c r="Y4487" s="4" t="str">
        <f>IF(T4487="A - Top-Kunde","bereits Top-Kunde",IF(AND(V4487&lt;=Hilfswerte!$B$34,H4487&lt;0.5*W4487),"Hoch",IF(AND(V4487&lt;=Hilfswerte!$B$35,H4487&lt;0.7*W4487),"Mittel","Niedrig")))</f>
        <v>Mittel</v>
      </c>
      <c r="Z4487" s="4">
        <f t="shared" si="567"/>
        <v>24.1</v>
      </c>
      <c r="AA4487" s="4" t="str">
        <f>IF(J4487&gt;365,"Bereits abgewandert (Segment D)",IF(Z4487&gt;=Hilfswerte!$B$38,"Rot - akut gefaehrdet",IF(Z4487&gt;=Hilfswerte!$B$39,"Gelb - beobachten","Gruen - stabil")))</f>
        <v>Rot - akut gefaehrdet</v>
      </c>
    </row>
    <row r="4488" spans="1:27" ht="15" customHeight="1" x14ac:dyDescent="0.25">
      <c r="A4488" s="4" t="s">
        <v>4835</v>
      </c>
      <c r="B4488" s="4" t="s">
        <v>611</v>
      </c>
      <c r="C4488" s="4" t="s">
        <v>65</v>
      </c>
      <c r="D4488" s="4" t="s">
        <v>30</v>
      </c>
      <c r="E4488" s="4">
        <v>398</v>
      </c>
      <c r="F4488" s="4">
        <v>104.2</v>
      </c>
      <c r="G4488" s="4">
        <v>21.5</v>
      </c>
      <c r="H4488" s="4">
        <v>0</v>
      </c>
      <c r="I4488" s="4">
        <v>0</v>
      </c>
      <c r="J4488" s="4">
        <v>615</v>
      </c>
      <c r="K4488" s="4">
        <v>0</v>
      </c>
      <c r="L4488" s="4">
        <v>21</v>
      </c>
      <c r="M4488" s="4">
        <v>0</v>
      </c>
      <c r="N4488" s="4">
        <v>-68.599999999999994</v>
      </c>
      <c r="O4488" s="4">
        <f t="shared" si="560"/>
        <v>1</v>
      </c>
      <c r="P4488" s="4">
        <f t="shared" si="561"/>
        <v>1</v>
      </c>
      <c r="Q4488" s="4">
        <f t="shared" si="562"/>
        <v>1</v>
      </c>
      <c r="R4488" s="4">
        <f t="shared" si="563"/>
        <v>3</v>
      </c>
      <c r="S4488" s="4">
        <f t="shared" si="564"/>
        <v>-10.6</v>
      </c>
      <c r="T4488" s="4" t="str">
        <f t="shared" si="565"/>
        <v>D - Abwanderungsrisiko</v>
      </c>
      <c r="U4488" s="4">
        <f>ROUND(((E4488-Hilfswerte!$B$20)/Hilfswerte!$B$21)+((F4488-Hilfswerte!$B$22)/Hilfswerte!$B$23)+((G4488-Hilfswerte!$B$24)/Hilfswerte!$B$25)+0.1*INDEX(Hilfswerte!$B$4:$B$15,MATCH(C4488,Hilfswerte!$A$4:$A$15,0)),2)</f>
        <v>4.3</v>
      </c>
      <c r="V4488" s="4">
        <f>ROUND(SQRT((((E4488-Hilfswerte!$B$20)/Hilfswerte!$B$21)-Hilfswerte!$B$28)^2+(((F4488-Hilfswerte!$B$22)/Hilfswerte!$B$23)-Hilfswerte!$B$29)^2+(((G4488-Hilfswerte!$B$24)/Hilfswerte!$B$25)-Hilfswerte!$B$30)^2),3)</f>
        <v>2.2549999999999999</v>
      </c>
      <c r="W4488" s="4">
        <f>ROUND(E4488*Hilfswerte!$B$31,0)</f>
        <v>81807</v>
      </c>
      <c r="X4488" s="4">
        <f t="shared" si="566"/>
        <v>81807</v>
      </c>
      <c r="Y4488" s="4" t="str">
        <f>IF(T4488="A - Top-Kunde","bereits Top-Kunde",IF(AND(V4488&lt;=Hilfswerte!$B$34,H4488&lt;0.5*W4488),"Hoch",IF(AND(V4488&lt;=Hilfswerte!$B$35,H4488&lt;0.7*W4488),"Mittel","Niedrig")))</f>
        <v>Niedrig</v>
      </c>
      <c r="Z4488" s="4">
        <f t="shared" si="567"/>
        <v>62.4</v>
      </c>
      <c r="AA4488" s="4" t="str">
        <f>IF(J4488&gt;365,"Bereits abgewandert (Segment D)",IF(Z4488&gt;=Hilfswerte!$B$38,"Rot - akut gefaehrdet",IF(Z4488&gt;=Hilfswerte!$B$39,"Gelb - beobachten","Gruen - stabil")))</f>
        <v>Bereits abgewandert (Segment D)</v>
      </c>
    </row>
    <row r="4489" spans="1:27" ht="15" customHeight="1" x14ac:dyDescent="0.25">
      <c r="A4489" s="4" t="s">
        <v>4836</v>
      </c>
      <c r="B4489" s="4" t="s">
        <v>50</v>
      </c>
      <c r="C4489" s="4" t="s">
        <v>51</v>
      </c>
      <c r="D4489" s="4" t="s">
        <v>30</v>
      </c>
      <c r="E4489" s="4">
        <v>30</v>
      </c>
      <c r="F4489" s="4">
        <v>5.7</v>
      </c>
      <c r="G4489" s="4">
        <v>15.2</v>
      </c>
      <c r="H4489" s="4">
        <v>1504</v>
      </c>
      <c r="I4489" s="4">
        <v>3</v>
      </c>
      <c r="J4489" s="4">
        <v>42</v>
      </c>
      <c r="K4489" s="4">
        <v>0</v>
      </c>
      <c r="L4489" s="4">
        <v>5</v>
      </c>
      <c r="M4489" s="4">
        <v>4</v>
      </c>
      <c r="N4489" s="4">
        <v>13.4</v>
      </c>
      <c r="O4489" s="4">
        <f t="shared" si="560"/>
        <v>4</v>
      </c>
      <c r="P4489" s="4">
        <f t="shared" si="561"/>
        <v>3</v>
      </c>
      <c r="Q4489" s="4">
        <f t="shared" si="562"/>
        <v>3</v>
      </c>
      <c r="R4489" s="4">
        <f t="shared" si="563"/>
        <v>10</v>
      </c>
      <c r="S4489" s="4">
        <f t="shared" si="564"/>
        <v>105.2</v>
      </c>
      <c r="T4489" s="4" t="str">
        <f t="shared" si="565"/>
        <v>B - Kernkunde</v>
      </c>
      <c r="U4489" s="4">
        <f>ROUND(((E4489-Hilfswerte!$B$20)/Hilfswerte!$B$21)+((F4489-Hilfswerte!$B$22)/Hilfswerte!$B$23)+((G4489-Hilfswerte!$B$24)/Hilfswerte!$B$25)+0.1*INDEX(Hilfswerte!$B$4:$B$15,MATCH(C4489,Hilfswerte!$A$4:$A$15,0)),2)</f>
        <v>0.35</v>
      </c>
      <c r="V4489" s="4">
        <f>ROUND(SQRT((((E4489-Hilfswerte!$B$20)/Hilfswerte!$B$21)-Hilfswerte!$B$28)^2+(((F4489-Hilfswerte!$B$22)/Hilfswerte!$B$23)-Hilfswerte!$B$29)^2+(((G4489-Hilfswerte!$B$24)/Hilfswerte!$B$25)-Hilfswerte!$B$30)^2),3)</f>
        <v>1.038</v>
      </c>
      <c r="W4489" s="4">
        <f>ROUND(E4489*Hilfswerte!$B$31,0)</f>
        <v>6166</v>
      </c>
      <c r="X4489" s="4">
        <f t="shared" si="566"/>
        <v>4662</v>
      </c>
      <c r="Y4489" s="4" t="str">
        <f>IF(T4489="A - Top-Kunde","bereits Top-Kunde",IF(AND(V4489&lt;=Hilfswerte!$B$34,H4489&lt;0.5*W4489),"Hoch",IF(AND(V4489&lt;=Hilfswerte!$B$35,H4489&lt;0.7*W4489),"Mittel","Niedrig")))</f>
        <v>Mittel</v>
      </c>
      <c r="Z4489" s="4">
        <f t="shared" si="567"/>
        <v>3.1</v>
      </c>
      <c r="AA4489" s="4" t="str">
        <f>IF(J4489&gt;365,"Bereits abgewandert (Segment D)",IF(Z4489&gt;=Hilfswerte!$B$38,"Rot - akut gefaehrdet",IF(Z4489&gt;=Hilfswerte!$B$39,"Gelb - beobachten","Gruen - stabil")))</f>
        <v>Gruen - stabil</v>
      </c>
    </row>
    <row r="4490" spans="1:27" ht="15" customHeight="1" x14ac:dyDescent="0.25">
      <c r="A4490" s="4" t="s">
        <v>4837</v>
      </c>
      <c r="B4490" s="4" t="s">
        <v>92</v>
      </c>
      <c r="C4490" s="4" t="s">
        <v>89</v>
      </c>
      <c r="D4490" s="4" t="s">
        <v>30</v>
      </c>
      <c r="E4490" s="4">
        <v>22</v>
      </c>
      <c r="F4490" s="4">
        <v>4.3</v>
      </c>
      <c r="G4490" s="4">
        <v>8</v>
      </c>
      <c r="H4490" s="4">
        <v>1892</v>
      </c>
      <c r="I4490" s="4">
        <v>3</v>
      </c>
      <c r="J4490" s="4">
        <v>148</v>
      </c>
      <c r="K4490" s="4">
        <v>0</v>
      </c>
      <c r="L4490" s="4">
        <v>3</v>
      </c>
      <c r="M4490" s="4">
        <v>3</v>
      </c>
      <c r="N4490" s="4">
        <v>18.7</v>
      </c>
      <c r="O4490" s="4">
        <f t="shared" si="560"/>
        <v>3</v>
      </c>
      <c r="P4490" s="4">
        <f t="shared" si="561"/>
        <v>3</v>
      </c>
      <c r="Q4490" s="4">
        <f t="shared" si="562"/>
        <v>3</v>
      </c>
      <c r="R4490" s="4">
        <f t="shared" si="563"/>
        <v>9</v>
      </c>
      <c r="S4490" s="4">
        <f t="shared" si="564"/>
        <v>98.5</v>
      </c>
      <c r="T4490" s="4" t="str">
        <f t="shared" si="565"/>
        <v>C - Entwicklungspotenzial</v>
      </c>
      <c r="U4490" s="4">
        <f>ROUND(((E4490-Hilfswerte!$B$20)/Hilfswerte!$B$21)+((F4490-Hilfswerte!$B$22)/Hilfswerte!$B$23)+((G4490-Hilfswerte!$B$24)/Hilfswerte!$B$25)+0.1*INDEX(Hilfswerte!$B$4:$B$15,MATCH(C4490,Hilfswerte!$A$4:$A$15,0)),2)</f>
        <v>-0.9</v>
      </c>
      <c r="V4490" s="4">
        <f>ROUND(SQRT((((E4490-Hilfswerte!$B$20)/Hilfswerte!$B$21)-Hilfswerte!$B$28)^2+(((F4490-Hilfswerte!$B$22)/Hilfswerte!$B$23)-Hilfswerte!$B$29)^2+(((G4490-Hilfswerte!$B$24)/Hilfswerte!$B$25)-Hilfswerte!$B$30)^2),3)</f>
        <v>1.004</v>
      </c>
      <c r="W4490" s="4">
        <f>ROUND(E4490*Hilfswerte!$B$31,0)</f>
        <v>4522</v>
      </c>
      <c r="X4490" s="4">
        <f t="shared" si="566"/>
        <v>2630</v>
      </c>
      <c r="Y4490" s="4" t="str">
        <f>IF(T4490="A - Top-Kunde","bereits Top-Kunde",IF(AND(V4490&lt;=Hilfswerte!$B$34,H4490&lt;0.5*W4490),"Hoch",IF(AND(V4490&lt;=Hilfswerte!$B$35,H4490&lt;0.7*W4490),"Mittel","Niedrig")))</f>
        <v>Mittel</v>
      </c>
      <c r="Z4490" s="4">
        <f t="shared" si="567"/>
        <v>8</v>
      </c>
      <c r="AA4490" s="4" t="str">
        <f>IF(J4490&gt;365,"Bereits abgewandert (Segment D)",IF(Z4490&gt;=Hilfswerte!$B$38,"Rot - akut gefaehrdet",IF(Z4490&gt;=Hilfswerte!$B$39,"Gelb - beobachten","Gruen - stabil")))</f>
        <v>Gruen - stabil</v>
      </c>
    </row>
    <row r="4491" spans="1:27" ht="15" customHeight="1" x14ac:dyDescent="0.25">
      <c r="A4491" s="4" t="s">
        <v>4838</v>
      </c>
      <c r="B4491" s="4" t="s">
        <v>405</v>
      </c>
      <c r="C4491" s="4" t="s">
        <v>55</v>
      </c>
      <c r="D4491" s="4" t="s">
        <v>56</v>
      </c>
      <c r="E4491" s="4">
        <v>78</v>
      </c>
      <c r="F4491" s="4">
        <v>18.100000000000001</v>
      </c>
      <c r="G4491" s="4">
        <v>5.4</v>
      </c>
      <c r="H4491" s="4">
        <v>11463</v>
      </c>
      <c r="I4491" s="4">
        <v>8</v>
      </c>
      <c r="J4491" s="4">
        <v>2</v>
      </c>
      <c r="K4491" s="4">
        <v>1</v>
      </c>
      <c r="L4491" s="4">
        <v>1</v>
      </c>
      <c r="M4491" s="4">
        <v>1</v>
      </c>
      <c r="N4491" s="4">
        <v>4.7</v>
      </c>
      <c r="O4491" s="4">
        <f t="shared" si="560"/>
        <v>5</v>
      </c>
      <c r="P4491" s="4">
        <f t="shared" si="561"/>
        <v>5</v>
      </c>
      <c r="Q4491" s="4">
        <f t="shared" si="562"/>
        <v>5</v>
      </c>
      <c r="R4491" s="4">
        <f t="shared" si="563"/>
        <v>15</v>
      </c>
      <c r="S4491" s="4">
        <f t="shared" si="564"/>
        <v>146.1</v>
      </c>
      <c r="T4491" s="4" t="str">
        <f t="shared" si="565"/>
        <v>A - Top-Kunde</v>
      </c>
      <c r="U4491" s="4">
        <f>ROUND(((E4491-Hilfswerte!$B$20)/Hilfswerte!$B$21)+((F4491-Hilfswerte!$B$22)/Hilfswerte!$B$23)+((G4491-Hilfswerte!$B$24)/Hilfswerte!$B$25)+0.1*INDEX(Hilfswerte!$B$4:$B$15,MATCH(C4491,Hilfswerte!$A$4:$A$15,0)),2)</f>
        <v>-0.83</v>
      </c>
      <c r="V4491" s="4">
        <f>ROUND(SQRT((((E4491-Hilfswerte!$B$20)/Hilfswerte!$B$21)-Hilfswerte!$B$28)^2+(((F4491-Hilfswerte!$B$22)/Hilfswerte!$B$23)-Hilfswerte!$B$29)^2+(((G4491-Hilfswerte!$B$24)/Hilfswerte!$B$25)-Hilfswerte!$B$30)^2),3)</f>
        <v>1.0589999999999999</v>
      </c>
      <c r="W4491" s="4">
        <f>ROUND(E4491*Hilfswerte!$B$31,0)</f>
        <v>16033</v>
      </c>
      <c r="X4491" s="4">
        <f t="shared" si="566"/>
        <v>4570</v>
      </c>
      <c r="Y4491" s="4" t="str">
        <f>IF(T4491="A - Top-Kunde","bereits Top-Kunde",IF(AND(V4491&lt;=Hilfswerte!$B$34,H4491&lt;0.5*W4491),"Hoch",IF(AND(V4491&lt;=Hilfswerte!$B$35,H4491&lt;0.7*W4491),"Mittel","Niedrig")))</f>
        <v>bereits Top-Kunde</v>
      </c>
      <c r="Z4491" s="4">
        <f t="shared" si="567"/>
        <v>3.3</v>
      </c>
      <c r="AA4491" s="4" t="str">
        <f>IF(J4491&gt;365,"Bereits abgewandert (Segment D)",IF(Z4491&gt;=Hilfswerte!$B$38,"Rot - akut gefaehrdet",IF(Z4491&gt;=Hilfswerte!$B$39,"Gelb - beobachten","Gruen - stabil")))</f>
        <v>Gruen - stabil</v>
      </c>
    </row>
    <row r="4492" spans="1:27" ht="15" customHeight="1" x14ac:dyDescent="0.25">
      <c r="A4492" s="4" t="s">
        <v>4839</v>
      </c>
      <c r="B4492" s="4" t="s">
        <v>589</v>
      </c>
      <c r="C4492" s="4" t="s">
        <v>38</v>
      </c>
      <c r="D4492" s="4" t="s">
        <v>77</v>
      </c>
      <c r="E4492" s="4">
        <v>43</v>
      </c>
      <c r="F4492" s="4">
        <v>12.4</v>
      </c>
      <c r="G4492" s="4">
        <v>0.9</v>
      </c>
      <c r="H4492" s="4">
        <v>18455</v>
      </c>
      <c r="I4492" s="4">
        <v>3</v>
      </c>
      <c r="J4492" s="4">
        <v>56</v>
      </c>
      <c r="K4492" s="4">
        <v>0</v>
      </c>
      <c r="L4492" s="4">
        <v>14</v>
      </c>
      <c r="M4492" s="4">
        <v>1</v>
      </c>
      <c r="N4492" s="4">
        <v>9.4</v>
      </c>
      <c r="O4492" s="4">
        <f t="shared" si="560"/>
        <v>4</v>
      </c>
      <c r="P4492" s="4">
        <f t="shared" si="561"/>
        <v>3</v>
      </c>
      <c r="Q4492" s="4">
        <f t="shared" si="562"/>
        <v>5</v>
      </c>
      <c r="R4492" s="4">
        <f t="shared" si="563"/>
        <v>12</v>
      </c>
      <c r="S4492" s="4">
        <f t="shared" si="564"/>
        <v>120.5</v>
      </c>
      <c r="T4492" s="4" t="str">
        <f t="shared" si="565"/>
        <v>B - Kernkunde</v>
      </c>
      <c r="U4492" s="4">
        <f>ROUND(((E4492-Hilfswerte!$B$20)/Hilfswerte!$B$21)+((F4492-Hilfswerte!$B$22)/Hilfswerte!$B$23)+((G4492-Hilfswerte!$B$24)/Hilfswerte!$B$25)+0.1*INDEX(Hilfswerte!$B$4:$B$15,MATCH(C4492,Hilfswerte!$A$4:$A$15,0)),2)</f>
        <v>-1.75</v>
      </c>
      <c r="V4492" s="4">
        <f>ROUND(SQRT((((E4492-Hilfswerte!$B$20)/Hilfswerte!$B$21)-Hilfswerte!$B$28)^2+(((F4492-Hilfswerte!$B$22)/Hilfswerte!$B$23)-Hilfswerte!$B$29)^2+(((G4492-Hilfswerte!$B$24)/Hilfswerte!$B$25)-Hilfswerte!$B$30)^2),3)</f>
        <v>1.78</v>
      </c>
      <c r="W4492" s="4">
        <f>ROUND(E4492*Hilfswerte!$B$31,0)</f>
        <v>8838</v>
      </c>
      <c r="X4492" s="4">
        <f t="shared" si="566"/>
        <v>0</v>
      </c>
      <c r="Y4492" s="4" t="str">
        <f>IF(T4492="A - Top-Kunde","bereits Top-Kunde",IF(AND(V4492&lt;=Hilfswerte!$B$34,H4492&lt;0.5*W4492),"Hoch",IF(AND(V4492&lt;=Hilfswerte!$B$35,H4492&lt;0.7*W4492),"Mittel","Niedrig")))</f>
        <v>Niedrig</v>
      </c>
      <c r="Z4492" s="4">
        <f t="shared" si="567"/>
        <v>5.6</v>
      </c>
      <c r="AA4492" s="4" t="str">
        <f>IF(J4492&gt;365,"Bereits abgewandert (Segment D)",IF(Z4492&gt;=Hilfswerte!$B$38,"Rot - akut gefaehrdet",IF(Z4492&gt;=Hilfswerte!$B$39,"Gelb - beobachten","Gruen - stabil")))</f>
        <v>Gruen - stabil</v>
      </c>
    </row>
    <row r="4493" spans="1:27" ht="15" customHeight="1" x14ac:dyDescent="0.25">
      <c r="A4493" s="4" t="s">
        <v>4840</v>
      </c>
      <c r="B4493" s="4" t="s">
        <v>483</v>
      </c>
      <c r="C4493" s="4" t="s">
        <v>65</v>
      </c>
      <c r="D4493" s="4" t="s">
        <v>30</v>
      </c>
      <c r="E4493" s="4">
        <v>33</v>
      </c>
      <c r="F4493" s="4">
        <v>9.3000000000000007</v>
      </c>
      <c r="G4493" s="4">
        <v>5.7</v>
      </c>
      <c r="H4493" s="4">
        <v>757</v>
      </c>
      <c r="I4493" s="4">
        <v>3</v>
      </c>
      <c r="J4493" s="4">
        <v>10</v>
      </c>
      <c r="K4493" s="4">
        <v>0</v>
      </c>
      <c r="L4493" s="4">
        <v>0</v>
      </c>
      <c r="M4493" s="4">
        <v>4</v>
      </c>
      <c r="N4493" s="4">
        <v>13.8</v>
      </c>
      <c r="O4493" s="4">
        <f t="shared" si="560"/>
        <v>5</v>
      </c>
      <c r="P4493" s="4">
        <f t="shared" si="561"/>
        <v>3</v>
      </c>
      <c r="Q4493" s="4">
        <f t="shared" si="562"/>
        <v>2</v>
      </c>
      <c r="R4493" s="4">
        <f t="shared" si="563"/>
        <v>10</v>
      </c>
      <c r="S4493" s="4">
        <f t="shared" si="564"/>
        <v>106.9</v>
      </c>
      <c r="T4493" s="4" t="str">
        <f t="shared" si="565"/>
        <v>B - Kernkunde</v>
      </c>
      <c r="U4493" s="4">
        <f>ROUND(((E4493-Hilfswerte!$B$20)/Hilfswerte!$B$21)+((F4493-Hilfswerte!$B$22)/Hilfswerte!$B$23)+((G4493-Hilfswerte!$B$24)/Hilfswerte!$B$25)+0.1*INDEX(Hilfswerte!$B$4:$B$15,MATCH(C4493,Hilfswerte!$A$4:$A$15,0)),2)</f>
        <v>-1.48</v>
      </c>
      <c r="V4493" s="4">
        <f>ROUND(SQRT((((E4493-Hilfswerte!$B$20)/Hilfswerte!$B$21)-Hilfswerte!$B$28)^2+(((F4493-Hilfswerte!$B$22)/Hilfswerte!$B$23)-Hilfswerte!$B$29)^2+(((G4493-Hilfswerte!$B$24)/Hilfswerte!$B$25)-Hilfswerte!$B$30)^2),3)</f>
        <v>1.165</v>
      </c>
      <c r="W4493" s="4">
        <f>ROUND(E4493*Hilfswerte!$B$31,0)</f>
        <v>6783</v>
      </c>
      <c r="X4493" s="4">
        <f t="shared" si="566"/>
        <v>6026</v>
      </c>
      <c r="Y4493" s="4" t="str">
        <f>IF(T4493="A - Top-Kunde","bereits Top-Kunde",IF(AND(V4493&lt;=Hilfswerte!$B$34,H4493&lt;0.5*W4493),"Hoch",IF(AND(V4493&lt;=Hilfswerte!$B$35,H4493&lt;0.7*W4493),"Mittel","Niedrig")))</f>
        <v>Niedrig</v>
      </c>
      <c r="Z4493" s="4">
        <f t="shared" si="567"/>
        <v>0.5</v>
      </c>
      <c r="AA4493" s="4" t="str">
        <f>IF(J4493&gt;365,"Bereits abgewandert (Segment D)",IF(Z4493&gt;=Hilfswerte!$B$38,"Rot - akut gefaehrdet",IF(Z4493&gt;=Hilfswerte!$B$39,"Gelb - beobachten","Gruen - stabil")))</f>
        <v>Gruen - stabil</v>
      </c>
    </row>
    <row r="4494" spans="1:27" ht="15" customHeight="1" x14ac:dyDescent="0.25">
      <c r="A4494" s="4" t="s">
        <v>4841</v>
      </c>
      <c r="B4494" s="4" t="s">
        <v>713</v>
      </c>
      <c r="C4494" s="4" t="s">
        <v>51</v>
      </c>
      <c r="D4494" s="4" t="s">
        <v>30</v>
      </c>
      <c r="E4494" s="4">
        <v>293</v>
      </c>
      <c r="F4494" s="4">
        <v>95.4</v>
      </c>
      <c r="G4494" s="4">
        <v>1.3</v>
      </c>
      <c r="H4494" s="4">
        <v>37895</v>
      </c>
      <c r="I4494" s="4">
        <v>1</v>
      </c>
      <c r="J4494" s="4">
        <v>118</v>
      </c>
      <c r="K4494" s="4">
        <v>0</v>
      </c>
      <c r="L4494" s="4">
        <v>21</v>
      </c>
      <c r="M4494" s="4">
        <v>3</v>
      </c>
      <c r="N4494" s="4">
        <v>17.3</v>
      </c>
      <c r="O4494" s="4">
        <f t="shared" si="560"/>
        <v>3</v>
      </c>
      <c r="P4494" s="4">
        <f t="shared" si="561"/>
        <v>1</v>
      </c>
      <c r="Q4494" s="4">
        <f t="shared" si="562"/>
        <v>5</v>
      </c>
      <c r="R4494" s="4">
        <f t="shared" si="563"/>
        <v>9</v>
      </c>
      <c r="S4494" s="4">
        <f t="shared" si="564"/>
        <v>92.4</v>
      </c>
      <c r="T4494" s="4" t="str">
        <f t="shared" si="565"/>
        <v>C - Entwicklungspotenzial</v>
      </c>
      <c r="U4494" s="4">
        <f>ROUND(((E4494-Hilfswerte!$B$20)/Hilfswerte!$B$21)+((F4494-Hilfswerte!$B$22)/Hilfswerte!$B$23)+((G4494-Hilfswerte!$B$24)/Hilfswerte!$B$25)+0.1*INDEX(Hilfswerte!$B$4:$B$15,MATCH(C4494,Hilfswerte!$A$4:$A$15,0)),2)</f>
        <v>0.89</v>
      </c>
      <c r="V4494" s="4">
        <f>ROUND(SQRT((((E4494-Hilfswerte!$B$20)/Hilfswerte!$B$21)-Hilfswerte!$B$28)^2+(((F4494-Hilfswerte!$B$22)/Hilfswerte!$B$23)-Hilfswerte!$B$29)^2+(((G4494-Hilfswerte!$B$24)/Hilfswerte!$B$25)-Hilfswerte!$B$30)^2),3)</f>
        <v>1.962</v>
      </c>
      <c r="W4494" s="4">
        <f>ROUND(E4494*Hilfswerte!$B$31,0)</f>
        <v>60225</v>
      </c>
      <c r="X4494" s="4">
        <f t="shared" si="566"/>
        <v>22330</v>
      </c>
      <c r="Y4494" s="4" t="str">
        <f>IF(T4494="A - Top-Kunde","bereits Top-Kunde",IF(AND(V4494&lt;=Hilfswerte!$B$34,H4494&lt;0.5*W4494),"Hoch",IF(AND(V4494&lt;=Hilfswerte!$B$35,H4494&lt;0.7*W4494),"Mittel","Niedrig")))</f>
        <v>Niedrig</v>
      </c>
      <c r="Z4494" s="4">
        <f t="shared" si="567"/>
        <v>10.1</v>
      </c>
      <c r="AA4494" s="4" t="str">
        <f>IF(J4494&gt;365,"Bereits abgewandert (Segment D)",IF(Z4494&gt;=Hilfswerte!$B$38,"Rot - akut gefaehrdet",IF(Z4494&gt;=Hilfswerte!$B$39,"Gelb - beobachten","Gruen - stabil")))</f>
        <v>Gruen - stabil</v>
      </c>
    </row>
    <row r="4495" spans="1:27" ht="15" customHeight="1" x14ac:dyDescent="0.25">
      <c r="A4495" s="4" t="s">
        <v>4842</v>
      </c>
      <c r="B4495" s="4" t="s">
        <v>625</v>
      </c>
      <c r="C4495" s="4" t="s">
        <v>62</v>
      </c>
      <c r="D4495" s="4" t="s">
        <v>30</v>
      </c>
      <c r="E4495" s="4">
        <v>57</v>
      </c>
      <c r="F4495" s="4">
        <v>10.8</v>
      </c>
      <c r="G4495" s="4">
        <v>11</v>
      </c>
      <c r="H4495" s="4">
        <v>3225</v>
      </c>
      <c r="I4495" s="4">
        <v>1</v>
      </c>
      <c r="J4495" s="4">
        <v>231</v>
      </c>
      <c r="K4495" s="4">
        <v>0</v>
      </c>
      <c r="L4495" s="4">
        <v>6</v>
      </c>
      <c r="M4495" s="4">
        <v>2</v>
      </c>
      <c r="N4495" s="4">
        <v>9.3000000000000007</v>
      </c>
      <c r="O4495" s="4">
        <f t="shared" si="560"/>
        <v>2</v>
      </c>
      <c r="P4495" s="4">
        <f t="shared" si="561"/>
        <v>1</v>
      </c>
      <c r="Q4495" s="4">
        <f t="shared" si="562"/>
        <v>4</v>
      </c>
      <c r="R4495" s="4">
        <f t="shared" si="563"/>
        <v>7</v>
      </c>
      <c r="S4495" s="4">
        <f t="shared" si="564"/>
        <v>72.900000000000006</v>
      </c>
      <c r="T4495" s="4" t="str">
        <f t="shared" si="565"/>
        <v>C - Entwicklungspotenzial</v>
      </c>
      <c r="U4495" s="4">
        <f>ROUND(((E4495-Hilfswerte!$B$20)/Hilfswerte!$B$21)+((F4495-Hilfswerte!$B$22)/Hilfswerte!$B$23)+((G4495-Hilfswerte!$B$24)/Hilfswerte!$B$25)+0.1*INDEX(Hilfswerte!$B$4:$B$15,MATCH(C4495,Hilfswerte!$A$4:$A$15,0)),2)</f>
        <v>-0.04</v>
      </c>
      <c r="V4495" s="4">
        <f>ROUND(SQRT((((E4495-Hilfswerte!$B$20)/Hilfswerte!$B$21)-Hilfswerte!$B$28)^2+(((F4495-Hilfswerte!$B$22)/Hilfswerte!$B$23)-Hilfswerte!$B$29)^2+(((G4495-Hilfswerte!$B$24)/Hilfswerte!$B$25)-Hilfswerte!$B$30)^2),3)</f>
        <v>0.67700000000000005</v>
      </c>
      <c r="W4495" s="4">
        <f>ROUND(E4495*Hilfswerte!$B$31,0)</f>
        <v>11716</v>
      </c>
      <c r="X4495" s="4">
        <f t="shared" si="566"/>
        <v>8491</v>
      </c>
      <c r="Y4495" s="4" t="str">
        <f>IF(T4495="A - Top-Kunde","bereits Top-Kunde",IF(AND(V4495&lt;=Hilfswerte!$B$34,H4495&lt;0.5*W4495),"Hoch",IF(AND(V4495&lt;=Hilfswerte!$B$35,H4495&lt;0.7*W4495),"Mittel","Niedrig")))</f>
        <v>Hoch</v>
      </c>
      <c r="Z4495" s="4">
        <f t="shared" si="567"/>
        <v>12.8</v>
      </c>
      <c r="AA4495" s="4" t="str">
        <f>IF(J4495&gt;365,"Bereits abgewandert (Segment D)",IF(Z4495&gt;=Hilfswerte!$B$38,"Rot - akut gefaehrdet",IF(Z4495&gt;=Hilfswerte!$B$39,"Gelb - beobachten","Gruen - stabil")))</f>
        <v>Gruen - stabil</v>
      </c>
    </row>
    <row r="4496" spans="1:27" ht="15" customHeight="1" x14ac:dyDescent="0.25">
      <c r="A4496" s="4" t="s">
        <v>4843</v>
      </c>
      <c r="B4496" s="4" t="s">
        <v>1098</v>
      </c>
      <c r="C4496" s="4" t="s">
        <v>65</v>
      </c>
      <c r="D4496" s="4" t="s">
        <v>106</v>
      </c>
      <c r="E4496" s="4">
        <v>142</v>
      </c>
      <c r="F4496" s="4">
        <v>65.900000000000006</v>
      </c>
      <c r="G4496" s="4">
        <v>11</v>
      </c>
      <c r="H4496" s="4">
        <v>0</v>
      </c>
      <c r="I4496" s="4">
        <v>0</v>
      </c>
      <c r="J4496" s="4">
        <v>624</v>
      </c>
      <c r="K4496" s="4">
        <v>0</v>
      </c>
      <c r="L4496" s="4">
        <v>0</v>
      </c>
      <c r="M4496" s="4">
        <v>0</v>
      </c>
      <c r="N4496" s="4">
        <v>-69.2</v>
      </c>
      <c r="O4496" s="4">
        <f t="shared" si="560"/>
        <v>1</v>
      </c>
      <c r="P4496" s="4">
        <f t="shared" si="561"/>
        <v>1</v>
      </c>
      <c r="Q4496" s="4">
        <f t="shared" si="562"/>
        <v>1</v>
      </c>
      <c r="R4496" s="4">
        <f t="shared" si="563"/>
        <v>3</v>
      </c>
      <c r="S4496" s="4">
        <f t="shared" si="564"/>
        <v>-4.5999999999999996</v>
      </c>
      <c r="T4496" s="4" t="str">
        <f t="shared" si="565"/>
        <v>D - Abwanderungsrisiko</v>
      </c>
      <c r="U4496" s="4">
        <f>ROUND(((E4496-Hilfswerte!$B$20)/Hilfswerte!$B$21)+((F4496-Hilfswerte!$B$22)/Hilfswerte!$B$23)+((G4496-Hilfswerte!$B$24)/Hilfswerte!$B$25)+0.1*INDEX(Hilfswerte!$B$4:$B$15,MATCH(C4496,Hilfswerte!$A$4:$A$15,0)),2)</f>
        <v>0.85</v>
      </c>
      <c r="V4496" s="4">
        <f>ROUND(SQRT((((E4496-Hilfswerte!$B$20)/Hilfswerte!$B$21)-Hilfswerte!$B$28)^2+(((F4496-Hilfswerte!$B$22)/Hilfswerte!$B$23)-Hilfswerte!$B$29)^2+(((G4496-Hilfswerte!$B$24)/Hilfswerte!$B$25)-Hilfswerte!$B$30)^2),3)</f>
        <v>0.52200000000000002</v>
      </c>
      <c r="W4496" s="4">
        <f>ROUND(E4496*Hilfswerte!$B$31,0)</f>
        <v>29188</v>
      </c>
      <c r="X4496" s="4">
        <f t="shared" si="566"/>
        <v>29188</v>
      </c>
      <c r="Y4496" s="4" t="str">
        <f>IF(T4496="A - Top-Kunde","bereits Top-Kunde",IF(AND(V4496&lt;=Hilfswerte!$B$34,H4496&lt;0.5*W4496),"Hoch",IF(AND(V4496&lt;=Hilfswerte!$B$35,H4496&lt;0.7*W4496),"Mittel","Niedrig")))</f>
        <v>Hoch</v>
      </c>
      <c r="Z4496" s="4">
        <f t="shared" si="567"/>
        <v>58.9</v>
      </c>
      <c r="AA4496" s="4" t="str">
        <f>IF(J4496&gt;365,"Bereits abgewandert (Segment D)",IF(Z4496&gt;=Hilfswerte!$B$38,"Rot - akut gefaehrdet",IF(Z4496&gt;=Hilfswerte!$B$39,"Gelb - beobachten","Gruen - stabil")))</f>
        <v>Bereits abgewandert (Segment D)</v>
      </c>
    </row>
    <row r="4497" spans="1:27" ht="15" customHeight="1" x14ac:dyDescent="0.25">
      <c r="A4497" s="4" t="s">
        <v>4844</v>
      </c>
      <c r="B4497" s="4" t="s">
        <v>520</v>
      </c>
      <c r="C4497" s="4" t="s">
        <v>47</v>
      </c>
      <c r="D4497" s="4" t="s">
        <v>30</v>
      </c>
      <c r="E4497" s="4">
        <v>1173</v>
      </c>
      <c r="F4497" s="4">
        <v>252.3</v>
      </c>
      <c r="G4497" s="4">
        <v>13.1</v>
      </c>
      <c r="H4497" s="4">
        <v>0</v>
      </c>
      <c r="I4497" s="4">
        <v>0</v>
      </c>
      <c r="J4497" s="4">
        <v>801</v>
      </c>
      <c r="K4497" s="4">
        <v>0</v>
      </c>
      <c r="L4497" s="4">
        <v>2</v>
      </c>
      <c r="M4497" s="4">
        <v>0</v>
      </c>
      <c r="N4497" s="4">
        <v>-34.5</v>
      </c>
      <c r="O4497" s="4">
        <f t="shared" si="560"/>
        <v>1</v>
      </c>
      <c r="P4497" s="4">
        <f t="shared" si="561"/>
        <v>1</v>
      </c>
      <c r="Q4497" s="4">
        <f t="shared" si="562"/>
        <v>1</v>
      </c>
      <c r="R4497" s="4">
        <f t="shared" si="563"/>
        <v>3</v>
      </c>
      <c r="S4497" s="4">
        <f t="shared" si="564"/>
        <v>12.2</v>
      </c>
      <c r="T4497" s="4" t="str">
        <f t="shared" si="565"/>
        <v>D - Abwanderungsrisiko</v>
      </c>
      <c r="U4497" s="4">
        <f>ROUND(((E4497-Hilfswerte!$B$20)/Hilfswerte!$B$21)+((F4497-Hilfswerte!$B$22)/Hilfswerte!$B$23)+((G4497-Hilfswerte!$B$24)/Hilfswerte!$B$25)+0.1*INDEX(Hilfswerte!$B$4:$B$15,MATCH(C4497,Hilfswerte!$A$4:$A$15,0)),2)</f>
        <v>9.09</v>
      </c>
      <c r="V4497" s="4">
        <f>ROUND(SQRT((((E4497-Hilfswerte!$B$20)/Hilfswerte!$B$21)-Hilfswerte!$B$28)^2+(((F4497-Hilfswerte!$B$22)/Hilfswerte!$B$23)-Hilfswerte!$B$29)^2+(((G4497-Hilfswerte!$B$24)/Hilfswerte!$B$25)-Hilfswerte!$B$30)^2),3)</f>
        <v>5.7949999999999999</v>
      </c>
      <c r="W4497" s="4">
        <f>ROUND(E4497*Hilfswerte!$B$31,0)</f>
        <v>241106</v>
      </c>
      <c r="X4497" s="4">
        <f t="shared" si="566"/>
        <v>241106</v>
      </c>
      <c r="Y4497" s="4" t="str">
        <f>IF(T4497="A - Top-Kunde","bereits Top-Kunde",IF(AND(V4497&lt;=Hilfswerte!$B$34,H4497&lt;0.5*W4497),"Hoch",IF(AND(V4497&lt;=Hilfswerte!$B$35,H4497&lt;0.7*W4497),"Mittel","Niedrig")))</f>
        <v>Niedrig</v>
      </c>
      <c r="Z4497" s="4">
        <f t="shared" si="567"/>
        <v>54.3</v>
      </c>
      <c r="AA4497" s="4" t="str">
        <f>IF(J4497&gt;365,"Bereits abgewandert (Segment D)",IF(Z4497&gt;=Hilfswerte!$B$38,"Rot - akut gefaehrdet",IF(Z4497&gt;=Hilfswerte!$B$39,"Gelb - beobachten","Gruen - stabil")))</f>
        <v>Bereits abgewandert (Segment D)</v>
      </c>
    </row>
    <row r="4498" spans="1:27" ht="15" customHeight="1" x14ac:dyDescent="0.25">
      <c r="A4498" s="4" t="s">
        <v>4845</v>
      </c>
      <c r="B4498" s="4" t="s">
        <v>286</v>
      </c>
      <c r="C4498" s="4" t="s">
        <v>33</v>
      </c>
      <c r="D4498" s="4" t="s">
        <v>30</v>
      </c>
      <c r="E4498" s="4">
        <v>35</v>
      </c>
      <c r="F4498" s="4">
        <v>4.5</v>
      </c>
      <c r="G4498" s="4">
        <v>10.3</v>
      </c>
      <c r="H4498" s="4">
        <v>1988</v>
      </c>
      <c r="I4498" s="4">
        <v>4</v>
      </c>
      <c r="J4498" s="4">
        <v>32</v>
      </c>
      <c r="K4498" s="4">
        <v>0</v>
      </c>
      <c r="L4498" s="4">
        <v>0</v>
      </c>
      <c r="M4498" s="4">
        <v>4</v>
      </c>
      <c r="N4498" s="4">
        <v>-4.9000000000000004</v>
      </c>
      <c r="O4498" s="4">
        <f t="shared" si="560"/>
        <v>4</v>
      </c>
      <c r="P4498" s="4">
        <f t="shared" si="561"/>
        <v>4</v>
      </c>
      <c r="Q4498" s="4">
        <f t="shared" si="562"/>
        <v>3</v>
      </c>
      <c r="R4498" s="4">
        <f t="shared" si="563"/>
        <v>11</v>
      </c>
      <c r="S4498" s="4">
        <f t="shared" si="564"/>
        <v>107.6</v>
      </c>
      <c r="T4498" s="4" t="str">
        <f t="shared" si="565"/>
        <v>B - Kernkunde</v>
      </c>
      <c r="U4498" s="4">
        <f>ROUND(((E4498-Hilfswerte!$B$20)/Hilfswerte!$B$21)+((F4498-Hilfswerte!$B$22)/Hilfswerte!$B$23)+((G4498-Hilfswerte!$B$24)/Hilfswerte!$B$25)+0.1*INDEX(Hilfswerte!$B$4:$B$15,MATCH(C4498,Hilfswerte!$A$4:$A$15,0)),2)</f>
        <v>-0.74</v>
      </c>
      <c r="V4498" s="4">
        <f>ROUND(SQRT((((E4498-Hilfswerte!$B$20)/Hilfswerte!$B$21)-Hilfswerte!$B$28)^2+(((F4498-Hilfswerte!$B$22)/Hilfswerte!$B$23)-Hilfswerte!$B$29)^2+(((G4498-Hilfswerte!$B$24)/Hilfswerte!$B$25)-Hilfswerte!$B$30)^2),3)</f>
        <v>0.83599999999999997</v>
      </c>
      <c r="W4498" s="4">
        <f>ROUND(E4498*Hilfswerte!$B$31,0)</f>
        <v>7194</v>
      </c>
      <c r="X4498" s="4">
        <f t="shared" si="566"/>
        <v>5206</v>
      </c>
      <c r="Y4498" s="4" t="str">
        <f>IF(T4498="A - Top-Kunde","bereits Top-Kunde",IF(AND(V4498&lt;=Hilfswerte!$B$34,H4498&lt;0.5*W4498),"Hoch",IF(AND(V4498&lt;=Hilfswerte!$B$35,H4498&lt;0.7*W4498),"Mittel","Niedrig")))</f>
        <v>Hoch</v>
      </c>
      <c r="Z4498" s="4">
        <f t="shared" si="567"/>
        <v>3.6</v>
      </c>
      <c r="AA4498" s="4" t="str">
        <f>IF(J4498&gt;365,"Bereits abgewandert (Segment D)",IF(Z4498&gt;=Hilfswerte!$B$38,"Rot - akut gefaehrdet",IF(Z4498&gt;=Hilfswerte!$B$39,"Gelb - beobachten","Gruen - stabil")))</f>
        <v>Gruen - stabil</v>
      </c>
    </row>
    <row r="4499" spans="1:27" ht="15" customHeight="1" x14ac:dyDescent="0.25">
      <c r="A4499" s="4" t="s">
        <v>4846</v>
      </c>
      <c r="B4499" s="4" t="s">
        <v>756</v>
      </c>
      <c r="C4499" s="4" t="s">
        <v>47</v>
      </c>
      <c r="D4499" s="4" t="s">
        <v>178</v>
      </c>
      <c r="E4499" s="4">
        <v>97</v>
      </c>
      <c r="F4499" s="4">
        <v>38.6</v>
      </c>
      <c r="G4499" s="4">
        <v>1</v>
      </c>
      <c r="H4499" s="4">
        <v>12392</v>
      </c>
      <c r="I4499" s="4">
        <v>3</v>
      </c>
      <c r="J4499" s="4">
        <v>21</v>
      </c>
      <c r="K4499" s="4">
        <v>1</v>
      </c>
      <c r="L4499" s="4">
        <v>1</v>
      </c>
      <c r="M4499" s="4">
        <v>1</v>
      </c>
      <c r="N4499" s="4">
        <v>30.7</v>
      </c>
      <c r="O4499" s="4">
        <f t="shared" si="560"/>
        <v>5</v>
      </c>
      <c r="P4499" s="4">
        <f t="shared" si="561"/>
        <v>3</v>
      </c>
      <c r="Q4499" s="4">
        <f t="shared" si="562"/>
        <v>5</v>
      </c>
      <c r="R4499" s="4">
        <f t="shared" si="563"/>
        <v>13</v>
      </c>
      <c r="S4499" s="4">
        <f t="shared" si="564"/>
        <v>139.1</v>
      </c>
      <c r="T4499" s="4" t="str">
        <f t="shared" si="565"/>
        <v>A - Top-Kunde</v>
      </c>
      <c r="U4499" s="4">
        <f>ROUND(((E4499-Hilfswerte!$B$20)/Hilfswerte!$B$21)+((F4499-Hilfswerte!$B$22)/Hilfswerte!$B$23)+((G4499-Hilfswerte!$B$24)/Hilfswerte!$B$25)+0.1*INDEX(Hilfswerte!$B$4:$B$15,MATCH(C4499,Hilfswerte!$A$4:$A$15,0)),2)</f>
        <v>-1.29</v>
      </c>
      <c r="V4499" s="4">
        <f>ROUND(SQRT((((E4499-Hilfswerte!$B$20)/Hilfswerte!$B$21)-Hilfswerte!$B$28)^2+(((F4499-Hilfswerte!$B$22)/Hilfswerte!$B$23)-Hilfswerte!$B$29)^2+(((G4499-Hilfswerte!$B$24)/Hilfswerte!$B$25)-Hilfswerte!$B$30)^2),3)</f>
        <v>1.649</v>
      </c>
      <c r="W4499" s="4">
        <f>ROUND(E4499*Hilfswerte!$B$31,0)</f>
        <v>19938</v>
      </c>
      <c r="X4499" s="4">
        <f t="shared" si="566"/>
        <v>7546</v>
      </c>
      <c r="Y4499" s="4" t="str">
        <f>IF(T4499="A - Top-Kunde","bereits Top-Kunde",IF(AND(V4499&lt;=Hilfswerte!$B$34,H4499&lt;0.5*W4499),"Hoch",IF(AND(V4499&lt;=Hilfswerte!$B$35,H4499&lt;0.7*W4499),"Mittel","Niedrig")))</f>
        <v>bereits Top-Kunde</v>
      </c>
      <c r="Z4499" s="4">
        <f t="shared" si="567"/>
        <v>4.3</v>
      </c>
      <c r="AA4499" s="4" t="str">
        <f>IF(J4499&gt;365,"Bereits abgewandert (Segment D)",IF(Z4499&gt;=Hilfswerte!$B$38,"Rot - akut gefaehrdet",IF(Z4499&gt;=Hilfswerte!$B$39,"Gelb - beobachten","Gruen - stabil")))</f>
        <v>Gruen - stabil</v>
      </c>
    </row>
    <row r="4500" spans="1:27" ht="15" customHeight="1" x14ac:dyDescent="0.25">
      <c r="A4500" s="4" t="s">
        <v>4847</v>
      </c>
      <c r="B4500" s="4" t="s">
        <v>986</v>
      </c>
      <c r="C4500" s="4" t="s">
        <v>84</v>
      </c>
      <c r="D4500" s="4" t="s">
        <v>30</v>
      </c>
      <c r="E4500" s="4">
        <v>143</v>
      </c>
      <c r="F4500" s="4">
        <v>16</v>
      </c>
      <c r="G4500" s="4">
        <v>8.5</v>
      </c>
      <c r="H4500" s="4">
        <v>0</v>
      </c>
      <c r="I4500" s="4">
        <v>0</v>
      </c>
      <c r="J4500" s="4">
        <v>459</v>
      </c>
      <c r="K4500" s="4">
        <v>0</v>
      </c>
      <c r="L4500" s="4">
        <v>2</v>
      </c>
      <c r="M4500" s="4">
        <v>0</v>
      </c>
      <c r="N4500" s="4">
        <v>-36</v>
      </c>
      <c r="O4500" s="4">
        <f t="shared" si="560"/>
        <v>1</v>
      </c>
      <c r="P4500" s="4">
        <f t="shared" si="561"/>
        <v>1</v>
      </c>
      <c r="Q4500" s="4">
        <f t="shared" si="562"/>
        <v>1</v>
      </c>
      <c r="R4500" s="4">
        <f t="shared" si="563"/>
        <v>3</v>
      </c>
      <c r="S4500" s="4">
        <f t="shared" si="564"/>
        <v>11.4</v>
      </c>
      <c r="T4500" s="4" t="str">
        <f t="shared" si="565"/>
        <v>D - Abwanderungsrisiko</v>
      </c>
      <c r="U4500" s="4">
        <f>ROUND(((E4500-Hilfswerte!$B$20)/Hilfswerte!$B$21)+((F4500-Hilfswerte!$B$22)/Hilfswerte!$B$23)+((G4500-Hilfswerte!$B$24)/Hilfswerte!$B$25)+0.1*INDEX(Hilfswerte!$B$4:$B$15,MATCH(C4500,Hilfswerte!$A$4:$A$15,0)),2)</f>
        <v>-0.39</v>
      </c>
      <c r="V4500" s="4">
        <f>ROUND(SQRT((((E4500-Hilfswerte!$B$20)/Hilfswerte!$B$21)-Hilfswerte!$B$28)^2+(((F4500-Hilfswerte!$B$22)/Hilfswerte!$B$23)-Hilfswerte!$B$29)^2+(((G4500-Hilfswerte!$B$24)/Hilfswerte!$B$25)-Hilfswerte!$B$30)^2),3)</f>
        <v>0.59099999999999997</v>
      </c>
      <c r="W4500" s="4">
        <f>ROUND(E4500*Hilfswerte!$B$31,0)</f>
        <v>29393</v>
      </c>
      <c r="X4500" s="4">
        <f t="shared" si="566"/>
        <v>29393</v>
      </c>
      <c r="Y4500" s="4" t="str">
        <f>IF(T4500="A - Top-Kunde","bereits Top-Kunde",IF(AND(V4500&lt;=Hilfswerte!$B$34,H4500&lt;0.5*W4500),"Hoch",IF(AND(V4500&lt;=Hilfswerte!$B$35,H4500&lt;0.7*W4500),"Mittel","Niedrig")))</f>
        <v>Hoch</v>
      </c>
      <c r="Z4500" s="4">
        <f t="shared" si="567"/>
        <v>37.799999999999997</v>
      </c>
      <c r="AA4500" s="4" t="str">
        <f>IF(J4500&gt;365,"Bereits abgewandert (Segment D)",IF(Z4500&gt;=Hilfswerte!$B$38,"Rot - akut gefaehrdet",IF(Z4500&gt;=Hilfswerte!$B$39,"Gelb - beobachten","Gruen - stabil")))</f>
        <v>Bereits abgewandert (Segment D)</v>
      </c>
    </row>
    <row r="4501" spans="1:27" ht="15" customHeight="1" x14ac:dyDescent="0.25">
      <c r="A4501" s="4" t="s">
        <v>4848</v>
      </c>
      <c r="B4501" s="4" t="s">
        <v>481</v>
      </c>
      <c r="C4501" s="4" t="s">
        <v>55</v>
      </c>
      <c r="D4501" s="4" t="s">
        <v>106</v>
      </c>
      <c r="E4501" s="4">
        <v>118</v>
      </c>
      <c r="F4501" s="4">
        <v>22.3</v>
      </c>
      <c r="G4501" s="4">
        <v>5.4</v>
      </c>
      <c r="H4501" s="4">
        <v>18444</v>
      </c>
      <c r="I4501" s="4">
        <v>9</v>
      </c>
      <c r="J4501" s="4">
        <v>10</v>
      </c>
      <c r="K4501" s="4">
        <v>0</v>
      </c>
      <c r="L4501" s="4">
        <v>22</v>
      </c>
      <c r="M4501" s="4">
        <v>1</v>
      </c>
      <c r="N4501" s="4">
        <v>-14.8</v>
      </c>
      <c r="O4501" s="4">
        <f t="shared" si="560"/>
        <v>5</v>
      </c>
      <c r="P4501" s="4">
        <f t="shared" si="561"/>
        <v>5</v>
      </c>
      <c r="Q4501" s="4">
        <f t="shared" si="562"/>
        <v>5</v>
      </c>
      <c r="R4501" s="4">
        <f t="shared" si="563"/>
        <v>15</v>
      </c>
      <c r="S4501" s="4">
        <f t="shared" si="564"/>
        <v>136</v>
      </c>
      <c r="T4501" s="4" t="str">
        <f t="shared" si="565"/>
        <v>A - Top-Kunde</v>
      </c>
      <c r="U4501" s="4">
        <f>ROUND(((E4501-Hilfswerte!$B$20)/Hilfswerte!$B$21)+((F4501-Hilfswerte!$B$22)/Hilfswerte!$B$23)+((G4501-Hilfswerte!$B$24)/Hilfswerte!$B$25)+0.1*INDEX(Hilfswerte!$B$4:$B$15,MATCH(C4501,Hilfswerte!$A$4:$A$15,0)),2)</f>
        <v>-0.57999999999999996</v>
      </c>
      <c r="V4501" s="4">
        <f>ROUND(SQRT((((E4501-Hilfswerte!$B$20)/Hilfswerte!$B$21)-Hilfswerte!$B$28)^2+(((F4501-Hilfswerte!$B$22)/Hilfswerte!$B$23)-Hilfswerte!$B$29)^2+(((G4501-Hilfswerte!$B$24)/Hilfswerte!$B$25)-Hilfswerte!$B$30)^2),3)</f>
        <v>0.98599999999999999</v>
      </c>
      <c r="W4501" s="4">
        <f>ROUND(E4501*Hilfswerte!$B$31,0)</f>
        <v>24254</v>
      </c>
      <c r="X4501" s="4">
        <f t="shared" si="566"/>
        <v>5810</v>
      </c>
      <c r="Y4501" s="4" t="str">
        <f>IF(T4501="A - Top-Kunde","bereits Top-Kunde",IF(AND(V4501&lt;=Hilfswerte!$B$34,H4501&lt;0.5*W4501),"Hoch",IF(AND(V4501&lt;=Hilfswerte!$B$35,H4501&lt;0.7*W4501),"Mittel","Niedrig")))</f>
        <v>bereits Top-Kunde</v>
      </c>
      <c r="Z4501" s="4">
        <f t="shared" si="567"/>
        <v>10.8</v>
      </c>
      <c r="AA4501" s="4" t="str">
        <f>IF(J4501&gt;365,"Bereits abgewandert (Segment D)",IF(Z4501&gt;=Hilfswerte!$B$38,"Rot - akut gefaehrdet",IF(Z4501&gt;=Hilfswerte!$B$39,"Gelb - beobachten","Gruen - stabil")))</f>
        <v>Gruen - stabil</v>
      </c>
    </row>
    <row r="4502" spans="1:27" ht="15" customHeight="1" x14ac:dyDescent="0.25">
      <c r="A4502" s="4" t="s">
        <v>4849</v>
      </c>
      <c r="B4502" s="4" t="s">
        <v>782</v>
      </c>
      <c r="C4502" s="4" t="s">
        <v>84</v>
      </c>
      <c r="D4502" s="4" t="s">
        <v>30</v>
      </c>
      <c r="E4502" s="4">
        <v>29</v>
      </c>
      <c r="F4502" s="4">
        <v>6.1</v>
      </c>
      <c r="G4502" s="4">
        <v>12.2</v>
      </c>
      <c r="H4502" s="4">
        <v>25785</v>
      </c>
      <c r="I4502" s="4">
        <v>4</v>
      </c>
      <c r="J4502" s="4">
        <v>13</v>
      </c>
      <c r="K4502" s="4">
        <v>1</v>
      </c>
      <c r="L4502" s="4">
        <v>-3</v>
      </c>
      <c r="M4502" s="4">
        <v>5</v>
      </c>
      <c r="N4502" s="4">
        <v>11</v>
      </c>
      <c r="O4502" s="4">
        <f t="shared" si="560"/>
        <v>5</v>
      </c>
      <c r="P4502" s="4">
        <f t="shared" si="561"/>
        <v>4</v>
      </c>
      <c r="Q4502" s="4">
        <f t="shared" si="562"/>
        <v>5</v>
      </c>
      <c r="R4502" s="4">
        <f t="shared" si="563"/>
        <v>14</v>
      </c>
      <c r="S4502" s="4">
        <f t="shared" si="564"/>
        <v>139.5</v>
      </c>
      <c r="T4502" s="4" t="str">
        <f t="shared" si="565"/>
        <v>A - Top-Kunde</v>
      </c>
      <c r="U4502" s="4">
        <f>ROUND(((E4502-Hilfswerte!$B$20)/Hilfswerte!$B$21)+((F4502-Hilfswerte!$B$22)/Hilfswerte!$B$23)+((G4502-Hilfswerte!$B$24)/Hilfswerte!$B$25)+0.1*INDEX(Hilfswerte!$B$4:$B$15,MATCH(C4502,Hilfswerte!$A$4:$A$15,0)),2)</f>
        <v>-0.47</v>
      </c>
      <c r="V4502" s="4">
        <f>ROUND(SQRT((((E4502-Hilfswerte!$B$20)/Hilfswerte!$B$21)-Hilfswerte!$B$28)^2+(((F4502-Hilfswerte!$B$22)/Hilfswerte!$B$23)-Hilfswerte!$B$29)^2+(((G4502-Hilfswerte!$B$24)/Hilfswerte!$B$25)-Hilfswerte!$B$30)^2),3)</f>
        <v>0.83599999999999997</v>
      </c>
      <c r="W4502" s="4">
        <f>ROUND(E4502*Hilfswerte!$B$31,0)</f>
        <v>5961</v>
      </c>
      <c r="X4502" s="4">
        <f t="shared" si="566"/>
        <v>0</v>
      </c>
      <c r="Y4502" s="4" t="str">
        <f>IF(T4502="A - Top-Kunde","bereits Top-Kunde",IF(AND(V4502&lt;=Hilfswerte!$B$34,H4502&lt;0.5*W4502),"Hoch",IF(AND(V4502&lt;=Hilfswerte!$B$35,H4502&lt;0.7*W4502),"Mittel","Niedrig")))</f>
        <v>bereits Top-Kunde</v>
      </c>
      <c r="Z4502" s="4">
        <f t="shared" si="567"/>
        <v>3.7</v>
      </c>
      <c r="AA4502" s="4" t="str">
        <f>IF(J4502&gt;365,"Bereits abgewandert (Segment D)",IF(Z4502&gt;=Hilfswerte!$B$38,"Rot - akut gefaehrdet",IF(Z4502&gt;=Hilfswerte!$B$39,"Gelb - beobachten","Gruen - stabil")))</f>
        <v>Gruen - stabil</v>
      </c>
    </row>
    <row r="4503" spans="1:27" ht="15" customHeight="1" x14ac:dyDescent="0.25">
      <c r="A4503" s="4" t="s">
        <v>4850</v>
      </c>
      <c r="B4503" s="4" t="s">
        <v>576</v>
      </c>
      <c r="C4503" s="4" t="s">
        <v>51</v>
      </c>
      <c r="D4503" s="4" t="s">
        <v>48</v>
      </c>
      <c r="E4503" s="4">
        <v>53</v>
      </c>
      <c r="F4503" s="4">
        <v>16.7</v>
      </c>
      <c r="G4503" s="4">
        <v>5.7</v>
      </c>
      <c r="H4503" s="4">
        <v>2369</v>
      </c>
      <c r="I4503" s="4">
        <v>3</v>
      </c>
      <c r="J4503" s="4">
        <v>160</v>
      </c>
      <c r="K4503" s="4">
        <v>1</v>
      </c>
      <c r="L4503" s="4">
        <v>5</v>
      </c>
      <c r="M4503" s="4">
        <v>1</v>
      </c>
      <c r="N4503" s="4">
        <v>-4.5999999999999996</v>
      </c>
      <c r="O4503" s="4">
        <f t="shared" si="560"/>
        <v>3</v>
      </c>
      <c r="P4503" s="4">
        <f t="shared" si="561"/>
        <v>3</v>
      </c>
      <c r="Q4503" s="4">
        <f t="shared" si="562"/>
        <v>3</v>
      </c>
      <c r="R4503" s="4">
        <f t="shared" si="563"/>
        <v>9</v>
      </c>
      <c r="S4503" s="4">
        <f t="shared" si="564"/>
        <v>80.2</v>
      </c>
      <c r="T4503" s="4" t="str">
        <f t="shared" si="565"/>
        <v>C - Entwicklungspotenzial</v>
      </c>
      <c r="U4503" s="4">
        <f>ROUND(((E4503-Hilfswerte!$B$20)/Hilfswerte!$B$21)+((F4503-Hilfswerte!$B$22)/Hilfswerte!$B$23)+((G4503-Hilfswerte!$B$24)/Hilfswerte!$B$25)+0.1*INDEX(Hilfswerte!$B$4:$B$15,MATCH(C4503,Hilfswerte!$A$4:$A$15,0)),2)</f>
        <v>-0.86</v>
      </c>
      <c r="V4503" s="4">
        <f>ROUND(SQRT((((E4503-Hilfswerte!$B$20)/Hilfswerte!$B$21)-Hilfswerte!$B$28)^2+(((F4503-Hilfswerte!$B$22)/Hilfswerte!$B$23)-Hilfswerte!$B$29)^2+(((G4503-Hilfswerte!$B$24)/Hilfswerte!$B$25)-Hilfswerte!$B$30)^2),3)</f>
        <v>1.071</v>
      </c>
      <c r="W4503" s="4">
        <f>ROUND(E4503*Hilfswerte!$B$31,0)</f>
        <v>10894</v>
      </c>
      <c r="X4503" s="4">
        <f t="shared" si="566"/>
        <v>8525</v>
      </c>
      <c r="Y4503" s="4" t="str">
        <f>IF(T4503="A - Top-Kunde","bereits Top-Kunde",IF(AND(V4503&lt;=Hilfswerte!$B$34,H4503&lt;0.5*W4503),"Hoch",IF(AND(V4503&lt;=Hilfswerte!$B$35,H4503&lt;0.7*W4503),"Mittel","Niedrig")))</f>
        <v>Mittel</v>
      </c>
      <c r="Z4503" s="4">
        <f t="shared" si="567"/>
        <v>13.8</v>
      </c>
      <c r="AA4503" s="4" t="str">
        <f>IF(J4503&gt;365,"Bereits abgewandert (Segment D)",IF(Z4503&gt;=Hilfswerte!$B$38,"Rot - akut gefaehrdet",IF(Z4503&gt;=Hilfswerte!$B$39,"Gelb - beobachten","Gruen - stabil")))</f>
        <v>Gelb - beobachten</v>
      </c>
    </row>
    <row r="4504" spans="1:27" ht="15" customHeight="1" x14ac:dyDescent="0.25">
      <c r="A4504" s="4" t="s">
        <v>4851</v>
      </c>
      <c r="B4504" s="4" t="s">
        <v>71</v>
      </c>
      <c r="C4504" s="4" t="s">
        <v>59</v>
      </c>
      <c r="D4504" s="4" t="s">
        <v>93</v>
      </c>
      <c r="E4504" s="4">
        <v>9</v>
      </c>
      <c r="F4504" s="4">
        <v>1.5</v>
      </c>
      <c r="G4504" s="4">
        <v>19.8</v>
      </c>
      <c r="H4504" s="4">
        <v>468</v>
      </c>
      <c r="I4504" s="4">
        <v>2</v>
      </c>
      <c r="J4504" s="4">
        <v>232</v>
      </c>
      <c r="K4504" s="4">
        <v>0</v>
      </c>
      <c r="L4504" s="4">
        <v>17</v>
      </c>
      <c r="M4504" s="4">
        <v>6</v>
      </c>
      <c r="N4504" s="4">
        <v>2.7</v>
      </c>
      <c r="O4504" s="4">
        <f t="shared" si="560"/>
        <v>2</v>
      </c>
      <c r="P4504" s="4">
        <f t="shared" si="561"/>
        <v>2</v>
      </c>
      <c r="Q4504" s="4">
        <f t="shared" si="562"/>
        <v>2</v>
      </c>
      <c r="R4504" s="4">
        <f t="shared" si="563"/>
        <v>6</v>
      </c>
      <c r="S4504" s="4">
        <f t="shared" si="564"/>
        <v>56.3</v>
      </c>
      <c r="T4504" s="4" t="str">
        <f t="shared" si="565"/>
        <v>C - Entwicklungspotenzial</v>
      </c>
      <c r="U4504" s="4">
        <f>ROUND(((E4504-Hilfswerte!$B$20)/Hilfswerte!$B$21)+((F4504-Hilfswerte!$B$22)/Hilfswerte!$B$23)+((G4504-Hilfswerte!$B$24)/Hilfswerte!$B$25)+0.1*INDEX(Hilfswerte!$B$4:$B$15,MATCH(C4504,Hilfswerte!$A$4:$A$15,0)),2)</f>
        <v>0.5</v>
      </c>
      <c r="V4504" s="4">
        <f>ROUND(SQRT((((E4504-Hilfswerte!$B$20)/Hilfswerte!$B$21)-Hilfswerte!$B$28)^2+(((F4504-Hilfswerte!$B$22)/Hilfswerte!$B$23)-Hilfswerte!$B$29)^2+(((G4504-Hilfswerte!$B$24)/Hilfswerte!$B$25)-Hilfswerte!$B$30)^2),3)</f>
        <v>1.6559999999999999</v>
      </c>
      <c r="W4504" s="4">
        <f>ROUND(E4504*Hilfswerte!$B$31,0)</f>
        <v>1850</v>
      </c>
      <c r="X4504" s="4">
        <f t="shared" si="566"/>
        <v>1382</v>
      </c>
      <c r="Y4504" s="4" t="str">
        <f>IF(T4504="A - Top-Kunde","bereits Top-Kunde",IF(AND(V4504&lt;=Hilfswerte!$B$34,H4504&lt;0.5*W4504),"Hoch",IF(AND(V4504&lt;=Hilfswerte!$B$35,H4504&lt;0.7*W4504),"Mittel","Niedrig")))</f>
        <v>Niedrig</v>
      </c>
      <c r="Z4504" s="4">
        <f t="shared" si="567"/>
        <v>15</v>
      </c>
      <c r="AA4504" s="4" t="str">
        <f>IF(J4504&gt;365,"Bereits abgewandert (Segment D)",IF(Z4504&gt;=Hilfswerte!$B$38,"Rot - akut gefaehrdet",IF(Z4504&gt;=Hilfswerte!$B$39,"Gelb - beobachten","Gruen - stabil")))</f>
        <v>Gelb - beobachten</v>
      </c>
    </row>
    <row r="4505" spans="1:27" ht="15" customHeight="1" x14ac:dyDescent="0.25">
      <c r="A4505" s="4" t="s">
        <v>4852</v>
      </c>
      <c r="B4505" s="4" t="s">
        <v>381</v>
      </c>
      <c r="C4505" s="4" t="s">
        <v>59</v>
      </c>
      <c r="D4505" s="4" t="s">
        <v>117</v>
      </c>
      <c r="E4505" s="4">
        <v>107</v>
      </c>
      <c r="F4505" s="4">
        <v>18.5</v>
      </c>
      <c r="G4505" s="4">
        <v>10.3</v>
      </c>
      <c r="H4505" s="4">
        <v>28049</v>
      </c>
      <c r="I4505" s="4">
        <v>7</v>
      </c>
      <c r="J4505" s="4">
        <v>20</v>
      </c>
      <c r="K4505" s="4">
        <v>1</v>
      </c>
      <c r="L4505" s="4">
        <v>13</v>
      </c>
      <c r="M4505" s="4">
        <v>4</v>
      </c>
      <c r="N4505" s="4">
        <v>10.7</v>
      </c>
      <c r="O4505" s="4">
        <f t="shared" si="560"/>
        <v>5</v>
      </c>
      <c r="P4505" s="4">
        <f t="shared" si="561"/>
        <v>5</v>
      </c>
      <c r="Q4505" s="4">
        <f t="shared" si="562"/>
        <v>5</v>
      </c>
      <c r="R4505" s="4">
        <f t="shared" si="563"/>
        <v>15</v>
      </c>
      <c r="S4505" s="4">
        <f t="shared" si="564"/>
        <v>145.5</v>
      </c>
      <c r="T4505" s="4" t="str">
        <f t="shared" si="565"/>
        <v>A - Top-Kunde</v>
      </c>
      <c r="U4505" s="4">
        <f>ROUND(((E4505-Hilfswerte!$B$20)/Hilfswerte!$B$21)+((F4505-Hilfswerte!$B$22)/Hilfswerte!$B$23)+((G4505-Hilfswerte!$B$24)/Hilfswerte!$B$25)+0.1*INDEX(Hilfswerte!$B$4:$B$15,MATCH(C4505,Hilfswerte!$A$4:$A$15,0)),2)</f>
        <v>-0.28999999999999998</v>
      </c>
      <c r="V4505" s="4">
        <f>ROUND(SQRT((((E4505-Hilfswerte!$B$20)/Hilfswerte!$B$21)-Hilfswerte!$B$28)^2+(((F4505-Hilfswerte!$B$22)/Hilfswerte!$B$23)-Hilfswerte!$B$29)^2+(((G4505-Hilfswerte!$B$24)/Hilfswerte!$B$25)-Hilfswerte!$B$30)^2),3)</f>
        <v>0.45500000000000002</v>
      </c>
      <c r="W4505" s="4">
        <f>ROUND(E4505*Hilfswerte!$B$31,0)</f>
        <v>21993</v>
      </c>
      <c r="X4505" s="4">
        <f t="shared" si="566"/>
        <v>0</v>
      </c>
      <c r="Y4505" s="4" t="str">
        <f>IF(T4505="A - Top-Kunde","bereits Top-Kunde",IF(AND(V4505&lt;=Hilfswerte!$B$34,H4505&lt;0.5*W4505),"Hoch",IF(AND(V4505&lt;=Hilfswerte!$B$35,H4505&lt;0.7*W4505),"Mittel","Niedrig")))</f>
        <v>bereits Top-Kunde</v>
      </c>
      <c r="Z4505" s="4">
        <f t="shared" si="567"/>
        <v>6.6</v>
      </c>
      <c r="AA4505" s="4" t="str">
        <f>IF(J4505&gt;365,"Bereits abgewandert (Segment D)",IF(Z4505&gt;=Hilfswerte!$B$38,"Rot - akut gefaehrdet",IF(Z4505&gt;=Hilfswerte!$B$39,"Gelb - beobachten","Gruen - stabil")))</f>
        <v>Gruen - stabil</v>
      </c>
    </row>
    <row r="4506" spans="1:27" ht="15" customHeight="1" x14ac:dyDescent="0.25">
      <c r="A4506" s="4" t="s">
        <v>4853</v>
      </c>
      <c r="B4506" s="4" t="s">
        <v>623</v>
      </c>
      <c r="C4506" s="4" t="s">
        <v>65</v>
      </c>
      <c r="D4506" s="4" t="s">
        <v>30</v>
      </c>
      <c r="E4506" s="4">
        <v>92</v>
      </c>
      <c r="F4506" s="4">
        <v>21.2</v>
      </c>
      <c r="G4506" s="4">
        <v>21.2</v>
      </c>
      <c r="H4506" s="4">
        <v>91368</v>
      </c>
      <c r="I4506" s="4">
        <v>8</v>
      </c>
      <c r="J4506" s="4">
        <v>7</v>
      </c>
      <c r="K4506" s="4">
        <v>0</v>
      </c>
      <c r="L4506" s="4">
        <v>-2</v>
      </c>
      <c r="M4506" s="4">
        <v>2</v>
      </c>
      <c r="N4506" s="4">
        <v>12.3</v>
      </c>
      <c r="O4506" s="4">
        <f t="shared" si="560"/>
        <v>5</v>
      </c>
      <c r="P4506" s="4">
        <f t="shared" si="561"/>
        <v>5</v>
      </c>
      <c r="Q4506" s="4">
        <f t="shared" si="562"/>
        <v>5</v>
      </c>
      <c r="R4506" s="4">
        <f t="shared" si="563"/>
        <v>15</v>
      </c>
      <c r="S4506" s="4">
        <f t="shared" si="564"/>
        <v>156.19999999999999</v>
      </c>
      <c r="T4506" s="4" t="str">
        <f t="shared" si="565"/>
        <v>A - Top-Kunde</v>
      </c>
      <c r="U4506" s="4">
        <f>ROUND(((E4506-Hilfswerte!$B$20)/Hilfswerte!$B$21)+((F4506-Hilfswerte!$B$22)/Hilfswerte!$B$23)+((G4506-Hilfswerte!$B$24)/Hilfswerte!$B$25)+0.1*INDEX(Hilfswerte!$B$4:$B$15,MATCH(C4506,Hilfswerte!$A$4:$A$15,0)),2)</f>
        <v>1.45</v>
      </c>
      <c r="V4506" s="4">
        <f>ROUND(SQRT((((E4506-Hilfswerte!$B$20)/Hilfswerte!$B$21)-Hilfswerte!$B$28)^2+(((F4506-Hilfswerte!$B$22)/Hilfswerte!$B$23)-Hilfswerte!$B$29)^2+(((G4506-Hilfswerte!$B$24)/Hilfswerte!$B$25)-Hilfswerte!$B$30)^2),3)</f>
        <v>1.645</v>
      </c>
      <c r="W4506" s="4">
        <f>ROUND(E4506*Hilfswerte!$B$31,0)</f>
        <v>18910</v>
      </c>
      <c r="X4506" s="4">
        <f t="shared" si="566"/>
        <v>0</v>
      </c>
      <c r="Y4506" s="4" t="str">
        <f>IF(T4506="A - Top-Kunde","bereits Top-Kunde",IF(AND(V4506&lt;=Hilfswerte!$B$34,H4506&lt;0.5*W4506),"Hoch",IF(AND(V4506&lt;=Hilfswerte!$B$35,H4506&lt;0.7*W4506),"Mittel","Niedrig")))</f>
        <v>bereits Top-Kunde</v>
      </c>
      <c r="Z4506" s="4">
        <f t="shared" si="567"/>
        <v>0.4</v>
      </c>
      <c r="AA4506" s="4" t="str">
        <f>IF(J4506&gt;365,"Bereits abgewandert (Segment D)",IF(Z4506&gt;=Hilfswerte!$B$38,"Rot - akut gefaehrdet",IF(Z4506&gt;=Hilfswerte!$B$39,"Gelb - beobachten","Gruen - stabil")))</f>
        <v>Gruen - stabil</v>
      </c>
    </row>
    <row r="4507" spans="1:27" ht="15" customHeight="1" x14ac:dyDescent="0.25">
      <c r="A4507" s="4" t="s">
        <v>4854</v>
      </c>
      <c r="B4507" s="4" t="s">
        <v>723</v>
      </c>
      <c r="C4507" s="4" t="s">
        <v>84</v>
      </c>
      <c r="D4507" s="4" t="s">
        <v>77</v>
      </c>
      <c r="E4507" s="4">
        <v>13</v>
      </c>
      <c r="F4507" s="4">
        <v>2.7</v>
      </c>
      <c r="G4507" s="4">
        <v>1.2</v>
      </c>
      <c r="H4507" s="4">
        <v>1795</v>
      </c>
      <c r="I4507" s="4">
        <v>3</v>
      </c>
      <c r="J4507" s="4">
        <v>313</v>
      </c>
      <c r="K4507" s="4">
        <v>0</v>
      </c>
      <c r="L4507" s="4">
        <v>-4</v>
      </c>
      <c r="M4507" s="4">
        <v>4</v>
      </c>
      <c r="N4507" s="4">
        <v>-19.7</v>
      </c>
      <c r="O4507" s="4">
        <f t="shared" si="560"/>
        <v>2</v>
      </c>
      <c r="P4507" s="4">
        <f t="shared" si="561"/>
        <v>3</v>
      </c>
      <c r="Q4507" s="4">
        <f t="shared" si="562"/>
        <v>3</v>
      </c>
      <c r="R4507" s="4">
        <f t="shared" si="563"/>
        <v>8</v>
      </c>
      <c r="S4507" s="4">
        <f t="shared" si="564"/>
        <v>70.2</v>
      </c>
      <c r="T4507" s="4" t="str">
        <f t="shared" si="565"/>
        <v>C - Entwicklungspotenzial</v>
      </c>
      <c r="U4507" s="4">
        <f>ROUND(((E4507-Hilfswerte!$B$20)/Hilfswerte!$B$21)+((F4507-Hilfswerte!$B$22)/Hilfswerte!$B$23)+((G4507-Hilfswerte!$B$24)/Hilfswerte!$B$25)+0.1*INDEX(Hilfswerte!$B$4:$B$15,MATCH(C4507,Hilfswerte!$A$4:$A$15,0)),2)</f>
        <v>-2.34</v>
      </c>
      <c r="V4507" s="4">
        <f>ROUND(SQRT((((E4507-Hilfswerte!$B$20)/Hilfswerte!$B$21)-Hilfswerte!$B$28)^2+(((F4507-Hilfswerte!$B$22)/Hilfswerte!$B$23)-Hilfswerte!$B$29)^2+(((G4507-Hilfswerte!$B$24)/Hilfswerte!$B$25)-Hilfswerte!$B$30)^2),3)</f>
        <v>1.833</v>
      </c>
      <c r="W4507" s="4">
        <f>ROUND(E4507*Hilfswerte!$B$31,0)</f>
        <v>2672</v>
      </c>
      <c r="X4507" s="4">
        <f t="shared" si="566"/>
        <v>877</v>
      </c>
      <c r="Y4507" s="4" t="str">
        <f>IF(T4507="A - Top-Kunde","bereits Top-Kunde",IF(AND(V4507&lt;=Hilfswerte!$B$34,H4507&lt;0.5*W4507),"Hoch",IF(AND(V4507&lt;=Hilfswerte!$B$35,H4507&lt;0.7*W4507),"Mittel","Niedrig")))</f>
        <v>Niedrig</v>
      </c>
      <c r="Z4507" s="4">
        <f t="shared" si="567"/>
        <v>23.5</v>
      </c>
      <c r="AA4507" s="4" t="str">
        <f>IF(J4507&gt;365,"Bereits abgewandert (Segment D)",IF(Z4507&gt;=Hilfswerte!$B$38,"Rot - akut gefaehrdet",IF(Z4507&gt;=Hilfswerte!$B$39,"Gelb - beobachten","Gruen - stabil")))</f>
        <v>Rot - akut gefaehrdet</v>
      </c>
    </row>
    <row r="4508" spans="1:27" ht="15" customHeight="1" x14ac:dyDescent="0.25">
      <c r="A4508" s="4" t="s">
        <v>4855</v>
      </c>
      <c r="B4508" s="4" t="s">
        <v>601</v>
      </c>
      <c r="C4508" s="4" t="s">
        <v>74</v>
      </c>
      <c r="D4508" s="4" t="s">
        <v>30</v>
      </c>
      <c r="E4508" s="4">
        <v>39</v>
      </c>
      <c r="F4508" s="4">
        <v>9</v>
      </c>
      <c r="G4508" s="4">
        <v>8</v>
      </c>
      <c r="H4508" s="4">
        <v>724</v>
      </c>
      <c r="I4508" s="4">
        <v>3</v>
      </c>
      <c r="J4508" s="4">
        <v>333</v>
      </c>
      <c r="K4508" s="4">
        <v>0</v>
      </c>
      <c r="L4508" s="4">
        <v>11</v>
      </c>
      <c r="M4508" s="4">
        <v>2</v>
      </c>
      <c r="N4508" s="4">
        <v>-29.9</v>
      </c>
      <c r="O4508" s="4">
        <f t="shared" si="560"/>
        <v>2</v>
      </c>
      <c r="P4508" s="4">
        <f t="shared" si="561"/>
        <v>3</v>
      </c>
      <c r="Q4508" s="4">
        <f t="shared" si="562"/>
        <v>2</v>
      </c>
      <c r="R4508" s="4">
        <f t="shared" si="563"/>
        <v>7</v>
      </c>
      <c r="S4508" s="4">
        <f t="shared" si="564"/>
        <v>51.8</v>
      </c>
      <c r="T4508" s="4" t="str">
        <f t="shared" si="565"/>
        <v>C - Entwicklungspotenzial</v>
      </c>
      <c r="U4508" s="4">
        <f>ROUND(((E4508-Hilfswerte!$B$20)/Hilfswerte!$B$21)+((F4508-Hilfswerte!$B$22)/Hilfswerte!$B$23)+((G4508-Hilfswerte!$B$24)/Hilfswerte!$B$25)+0.1*INDEX(Hilfswerte!$B$4:$B$15,MATCH(C4508,Hilfswerte!$A$4:$A$15,0)),2)</f>
        <v>-1.06</v>
      </c>
      <c r="V4508" s="4">
        <f>ROUND(SQRT((((E4508-Hilfswerte!$B$20)/Hilfswerte!$B$21)-Hilfswerte!$B$28)^2+(((F4508-Hilfswerte!$B$22)/Hilfswerte!$B$23)-Hilfswerte!$B$29)^2+(((G4508-Hilfswerte!$B$24)/Hilfswerte!$B$25)-Hilfswerte!$B$30)^2),3)</f>
        <v>0.91</v>
      </c>
      <c r="W4508" s="4">
        <f>ROUND(E4508*Hilfswerte!$B$31,0)</f>
        <v>8016</v>
      </c>
      <c r="X4508" s="4">
        <f t="shared" si="566"/>
        <v>7292</v>
      </c>
      <c r="Y4508" s="4" t="str">
        <f>IF(T4508="A - Top-Kunde","bereits Top-Kunde",IF(AND(V4508&lt;=Hilfswerte!$B$34,H4508&lt;0.5*W4508),"Hoch",IF(AND(V4508&lt;=Hilfswerte!$B$35,H4508&lt;0.7*W4508),"Mittel","Niedrig")))</f>
        <v>Mittel</v>
      </c>
      <c r="Z4508" s="4">
        <f t="shared" si="567"/>
        <v>30.8</v>
      </c>
      <c r="AA4508" s="4" t="str">
        <f>IF(J4508&gt;365,"Bereits abgewandert (Segment D)",IF(Z4508&gt;=Hilfswerte!$B$38,"Rot - akut gefaehrdet",IF(Z4508&gt;=Hilfswerte!$B$39,"Gelb - beobachten","Gruen - stabil")))</f>
        <v>Rot - akut gefaehrdet</v>
      </c>
    </row>
    <row r="4509" spans="1:27" ht="15" customHeight="1" x14ac:dyDescent="0.25">
      <c r="A4509" s="4" t="s">
        <v>4856</v>
      </c>
      <c r="B4509" s="4" t="s">
        <v>970</v>
      </c>
      <c r="C4509" s="4" t="s">
        <v>29</v>
      </c>
      <c r="D4509" s="4" t="s">
        <v>52</v>
      </c>
      <c r="E4509" s="4">
        <v>896</v>
      </c>
      <c r="F4509" s="4">
        <v>137.19999999999999</v>
      </c>
      <c r="G4509" s="4">
        <v>1.1000000000000001</v>
      </c>
      <c r="H4509" s="4">
        <v>102835</v>
      </c>
      <c r="I4509" s="4">
        <v>5</v>
      </c>
      <c r="J4509" s="4">
        <v>99</v>
      </c>
      <c r="K4509" s="4">
        <v>2</v>
      </c>
      <c r="L4509" s="4">
        <v>15</v>
      </c>
      <c r="M4509" s="4">
        <v>5</v>
      </c>
      <c r="N4509" s="4">
        <v>-17.100000000000001</v>
      </c>
      <c r="O4509" s="4">
        <f t="shared" si="560"/>
        <v>3</v>
      </c>
      <c r="P4509" s="4">
        <f t="shared" si="561"/>
        <v>5</v>
      </c>
      <c r="Q4509" s="4">
        <f t="shared" si="562"/>
        <v>5</v>
      </c>
      <c r="R4509" s="4">
        <f t="shared" si="563"/>
        <v>13</v>
      </c>
      <c r="S4509" s="4">
        <f t="shared" si="564"/>
        <v>105</v>
      </c>
      <c r="T4509" s="4" t="str">
        <f t="shared" si="565"/>
        <v>B - Kernkunde</v>
      </c>
      <c r="U4509" s="4">
        <f>ROUND(((E4509-Hilfswerte!$B$20)/Hilfswerte!$B$21)+((F4509-Hilfswerte!$B$22)/Hilfswerte!$B$23)+((G4509-Hilfswerte!$B$24)/Hilfswerte!$B$25)+0.1*INDEX(Hilfswerte!$B$4:$B$15,MATCH(C4509,Hilfswerte!$A$4:$A$15,0)),2)</f>
        <v>4.1100000000000003</v>
      </c>
      <c r="V4509" s="4">
        <f>ROUND(SQRT((((E4509-Hilfswerte!$B$20)/Hilfswerte!$B$21)-Hilfswerte!$B$28)^2+(((F4509-Hilfswerte!$B$22)/Hilfswerte!$B$23)-Hilfswerte!$B$29)^2+(((G4509-Hilfswerte!$B$24)/Hilfswerte!$B$25)-Hilfswerte!$B$30)^2),3)</f>
        <v>3.9380000000000002</v>
      </c>
      <c r="W4509" s="4">
        <f>ROUND(E4509*Hilfswerte!$B$31,0)</f>
        <v>184169</v>
      </c>
      <c r="X4509" s="4">
        <f t="shared" si="566"/>
        <v>81334</v>
      </c>
      <c r="Y4509" s="4" t="str">
        <f>IF(T4509="A - Top-Kunde","bereits Top-Kunde",IF(AND(V4509&lt;=Hilfswerte!$B$34,H4509&lt;0.5*W4509),"Hoch",IF(AND(V4509&lt;=Hilfswerte!$B$35,H4509&lt;0.7*W4509),"Mittel","Niedrig")))</f>
        <v>Niedrig</v>
      </c>
      <c r="Z4509" s="4">
        <f t="shared" si="567"/>
        <v>20.8</v>
      </c>
      <c r="AA4509" s="4" t="str">
        <f>IF(J4509&gt;365,"Bereits abgewandert (Segment D)",IF(Z4509&gt;=Hilfswerte!$B$38,"Rot - akut gefaehrdet",IF(Z4509&gt;=Hilfswerte!$B$39,"Gelb - beobachten","Gruen - stabil")))</f>
        <v>Rot - akut gefaehrdet</v>
      </c>
    </row>
    <row r="4510" spans="1:27" ht="15" customHeight="1" x14ac:dyDescent="0.25">
      <c r="A4510" s="4" t="s">
        <v>4857</v>
      </c>
      <c r="B4510" s="4" t="s">
        <v>986</v>
      </c>
      <c r="C4510" s="4" t="s">
        <v>38</v>
      </c>
      <c r="D4510" s="4" t="s">
        <v>30</v>
      </c>
      <c r="E4510" s="4">
        <v>19</v>
      </c>
      <c r="F4510" s="4">
        <v>6.5</v>
      </c>
      <c r="G4510" s="4">
        <v>20.399999999999999</v>
      </c>
      <c r="H4510" s="4">
        <v>583</v>
      </c>
      <c r="I4510" s="4">
        <v>1</v>
      </c>
      <c r="J4510" s="4">
        <v>214</v>
      </c>
      <c r="K4510" s="4">
        <v>0</v>
      </c>
      <c r="L4510" s="4">
        <v>5</v>
      </c>
      <c r="M4510" s="4">
        <v>5</v>
      </c>
      <c r="N4510" s="4">
        <v>2.4</v>
      </c>
      <c r="O4510" s="4">
        <f t="shared" si="560"/>
        <v>2</v>
      </c>
      <c r="P4510" s="4">
        <f t="shared" si="561"/>
        <v>1</v>
      </c>
      <c r="Q4510" s="4">
        <f t="shared" si="562"/>
        <v>2</v>
      </c>
      <c r="R4510" s="4">
        <f t="shared" si="563"/>
        <v>5</v>
      </c>
      <c r="S4510" s="4">
        <f t="shared" si="564"/>
        <v>49.7</v>
      </c>
      <c r="T4510" s="4" t="str">
        <f t="shared" si="565"/>
        <v>C - Entwicklungspotenzial</v>
      </c>
      <c r="U4510" s="4">
        <f>ROUND(((E4510-Hilfswerte!$B$20)/Hilfswerte!$B$21)+((F4510-Hilfswerte!$B$22)/Hilfswerte!$B$23)+((G4510-Hilfswerte!$B$24)/Hilfswerte!$B$25)+0.1*INDEX(Hilfswerte!$B$4:$B$15,MATCH(C4510,Hilfswerte!$A$4:$A$15,0)),2)</f>
        <v>1.1399999999999999</v>
      </c>
      <c r="V4510" s="4">
        <f>ROUND(SQRT((((E4510-Hilfswerte!$B$20)/Hilfswerte!$B$21)-Hilfswerte!$B$28)^2+(((F4510-Hilfswerte!$B$22)/Hilfswerte!$B$23)-Hilfswerte!$B$29)^2+(((G4510-Hilfswerte!$B$24)/Hilfswerte!$B$25)-Hilfswerte!$B$30)^2),3)</f>
        <v>1.6870000000000001</v>
      </c>
      <c r="W4510" s="4">
        <f>ROUND(E4510*Hilfswerte!$B$31,0)</f>
        <v>3905</v>
      </c>
      <c r="X4510" s="4">
        <f t="shared" si="566"/>
        <v>3322</v>
      </c>
      <c r="Y4510" s="4" t="str">
        <f>IF(T4510="A - Top-Kunde","bereits Top-Kunde",IF(AND(V4510&lt;=Hilfswerte!$B$34,H4510&lt;0.5*W4510),"Hoch",IF(AND(V4510&lt;=Hilfswerte!$B$35,H4510&lt;0.7*W4510),"Mittel","Niedrig")))</f>
        <v>Niedrig</v>
      </c>
      <c r="Z4510" s="4">
        <f t="shared" si="567"/>
        <v>11.7</v>
      </c>
      <c r="AA4510" s="4" t="str">
        <f>IF(J4510&gt;365,"Bereits abgewandert (Segment D)",IF(Z4510&gt;=Hilfswerte!$B$38,"Rot - akut gefaehrdet",IF(Z4510&gt;=Hilfswerte!$B$39,"Gelb - beobachten","Gruen - stabil")))</f>
        <v>Gruen - stabil</v>
      </c>
    </row>
    <row r="4511" spans="1:27" ht="15" customHeight="1" x14ac:dyDescent="0.25">
      <c r="A4511" s="4" t="s">
        <v>4858</v>
      </c>
      <c r="B4511" s="4" t="s">
        <v>1697</v>
      </c>
      <c r="C4511" s="4" t="s">
        <v>59</v>
      </c>
      <c r="D4511" s="4" t="s">
        <v>52</v>
      </c>
      <c r="E4511" s="4">
        <v>29</v>
      </c>
      <c r="F4511" s="4">
        <v>3.1</v>
      </c>
      <c r="G4511" s="4">
        <v>8.3000000000000007</v>
      </c>
      <c r="H4511" s="4">
        <v>487</v>
      </c>
      <c r="I4511" s="4">
        <v>1</v>
      </c>
      <c r="J4511" s="4">
        <v>284</v>
      </c>
      <c r="K4511" s="4">
        <v>0</v>
      </c>
      <c r="L4511" s="4">
        <v>1</v>
      </c>
      <c r="M4511" s="4">
        <v>2</v>
      </c>
      <c r="N4511" s="4">
        <v>-17.7</v>
      </c>
      <c r="O4511" s="4">
        <f t="shared" si="560"/>
        <v>2</v>
      </c>
      <c r="P4511" s="4">
        <f t="shared" si="561"/>
        <v>1</v>
      </c>
      <c r="Q4511" s="4">
        <f t="shared" si="562"/>
        <v>2</v>
      </c>
      <c r="R4511" s="4">
        <f t="shared" si="563"/>
        <v>5</v>
      </c>
      <c r="S4511" s="4">
        <f t="shared" si="564"/>
        <v>40.9</v>
      </c>
      <c r="T4511" s="4" t="str">
        <f t="shared" si="565"/>
        <v>C - Entwicklungspotenzial</v>
      </c>
      <c r="U4511" s="4">
        <f>ROUND(((E4511-Hilfswerte!$B$20)/Hilfswerte!$B$21)+((F4511-Hilfswerte!$B$22)/Hilfswerte!$B$23)+((G4511-Hilfswerte!$B$24)/Hilfswerte!$B$25)+0.1*INDEX(Hilfswerte!$B$4:$B$15,MATCH(C4511,Hilfswerte!$A$4:$A$15,0)),2)</f>
        <v>-1.22</v>
      </c>
      <c r="V4511" s="4">
        <f>ROUND(SQRT((((E4511-Hilfswerte!$B$20)/Hilfswerte!$B$21)-Hilfswerte!$B$28)^2+(((F4511-Hilfswerte!$B$22)/Hilfswerte!$B$23)-Hilfswerte!$B$29)^2+(((G4511-Hilfswerte!$B$24)/Hilfswerte!$B$25)-Hilfswerte!$B$30)^2),3)</f>
        <v>0.97599999999999998</v>
      </c>
      <c r="W4511" s="4">
        <f>ROUND(E4511*Hilfswerte!$B$31,0)</f>
        <v>5961</v>
      </c>
      <c r="X4511" s="4">
        <f t="shared" si="566"/>
        <v>5474</v>
      </c>
      <c r="Y4511" s="4" t="str">
        <f>IF(T4511="A - Top-Kunde","bereits Top-Kunde",IF(AND(V4511&lt;=Hilfswerte!$B$34,H4511&lt;0.5*W4511),"Hoch",IF(AND(V4511&lt;=Hilfswerte!$B$35,H4511&lt;0.7*W4511),"Mittel","Niedrig")))</f>
        <v>Mittel</v>
      </c>
      <c r="Z4511" s="4">
        <f t="shared" si="567"/>
        <v>21.5</v>
      </c>
      <c r="AA4511" s="4" t="str">
        <f>IF(J4511&gt;365,"Bereits abgewandert (Segment D)",IF(Z4511&gt;=Hilfswerte!$B$38,"Rot - akut gefaehrdet",IF(Z4511&gt;=Hilfswerte!$B$39,"Gelb - beobachten","Gruen - stabil")))</f>
        <v>Rot - akut gefaehrdet</v>
      </c>
    </row>
    <row r="4512" spans="1:27" ht="15" customHeight="1" x14ac:dyDescent="0.25">
      <c r="A4512" s="4" t="s">
        <v>4859</v>
      </c>
      <c r="B4512" s="4" t="s">
        <v>611</v>
      </c>
      <c r="C4512" s="4" t="s">
        <v>29</v>
      </c>
      <c r="D4512" s="4" t="s">
        <v>52</v>
      </c>
      <c r="E4512" s="4">
        <v>25</v>
      </c>
      <c r="F4512" s="4">
        <v>5.9</v>
      </c>
      <c r="G4512" s="4">
        <v>18.600000000000001</v>
      </c>
      <c r="H4512" s="4">
        <v>4673</v>
      </c>
      <c r="I4512" s="4">
        <v>2</v>
      </c>
      <c r="J4512" s="4">
        <v>9</v>
      </c>
      <c r="K4512" s="4">
        <v>0</v>
      </c>
      <c r="L4512" s="4">
        <v>16</v>
      </c>
      <c r="M4512" s="4">
        <v>1</v>
      </c>
      <c r="N4512" s="4">
        <v>22</v>
      </c>
      <c r="O4512" s="4">
        <f t="shared" si="560"/>
        <v>5</v>
      </c>
      <c r="P4512" s="4">
        <f t="shared" si="561"/>
        <v>2</v>
      </c>
      <c r="Q4512" s="4">
        <f t="shared" si="562"/>
        <v>4</v>
      </c>
      <c r="R4512" s="4">
        <f t="shared" si="563"/>
        <v>11</v>
      </c>
      <c r="S4512" s="4">
        <f t="shared" si="564"/>
        <v>116.2</v>
      </c>
      <c r="T4512" s="4" t="str">
        <f t="shared" si="565"/>
        <v>B - Kernkunde</v>
      </c>
      <c r="U4512" s="4">
        <f>ROUND(((E4512-Hilfswerte!$B$20)/Hilfswerte!$B$21)+((F4512-Hilfswerte!$B$22)/Hilfswerte!$B$23)+((G4512-Hilfswerte!$B$24)/Hilfswerte!$B$25)+0.1*INDEX(Hilfswerte!$B$4:$B$15,MATCH(C4512,Hilfswerte!$A$4:$A$15,0)),2)</f>
        <v>0.8</v>
      </c>
      <c r="V4512" s="4">
        <f>ROUND(SQRT((((E4512-Hilfswerte!$B$20)/Hilfswerte!$B$21)-Hilfswerte!$B$28)^2+(((F4512-Hilfswerte!$B$22)/Hilfswerte!$B$23)-Hilfswerte!$B$29)^2+(((G4512-Hilfswerte!$B$24)/Hilfswerte!$B$25)-Hilfswerte!$B$30)^2),3)</f>
        <v>1.44</v>
      </c>
      <c r="W4512" s="4">
        <f>ROUND(E4512*Hilfswerte!$B$31,0)</f>
        <v>5139</v>
      </c>
      <c r="X4512" s="4">
        <f t="shared" si="566"/>
        <v>466</v>
      </c>
      <c r="Y4512" s="4" t="str">
        <f>IF(T4512="A - Top-Kunde","bereits Top-Kunde",IF(AND(V4512&lt;=Hilfswerte!$B$34,H4512&lt;0.5*W4512),"Hoch",IF(AND(V4512&lt;=Hilfswerte!$B$35,H4512&lt;0.7*W4512),"Mittel","Niedrig")))</f>
        <v>Niedrig</v>
      </c>
      <c r="Z4512" s="4">
        <f t="shared" si="567"/>
        <v>3.7</v>
      </c>
      <c r="AA4512" s="4" t="str">
        <f>IF(J4512&gt;365,"Bereits abgewandert (Segment D)",IF(Z4512&gt;=Hilfswerte!$B$38,"Rot - akut gefaehrdet",IF(Z4512&gt;=Hilfswerte!$B$39,"Gelb - beobachten","Gruen - stabil")))</f>
        <v>Gruen - stabil</v>
      </c>
    </row>
    <row r="4513" spans="1:27" ht="15" customHeight="1" x14ac:dyDescent="0.25">
      <c r="A4513" s="4" t="s">
        <v>4860</v>
      </c>
      <c r="B4513" s="4" t="s">
        <v>525</v>
      </c>
      <c r="C4513" s="4" t="s">
        <v>47</v>
      </c>
      <c r="D4513" s="4" t="s">
        <v>30</v>
      </c>
      <c r="E4513" s="4">
        <v>58</v>
      </c>
      <c r="F4513" s="4">
        <v>12</v>
      </c>
      <c r="G4513" s="4">
        <v>12</v>
      </c>
      <c r="H4513" s="4">
        <v>10214</v>
      </c>
      <c r="I4513" s="4">
        <v>3</v>
      </c>
      <c r="J4513" s="4">
        <v>24</v>
      </c>
      <c r="K4513" s="4">
        <v>0</v>
      </c>
      <c r="L4513" s="4">
        <v>9</v>
      </c>
      <c r="M4513" s="4">
        <v>2</v>
      </c>
      <c r="N4513" s="4">
        <v>18.899999999999999</v>
      </c>
      <c r="O4513" s="4">
        <f t="shared" si="560"/>
        <v>5</v>
      </c>
      <c r="P4513" s="4">
        <f t="shared" si="561"/>
        <v>3</v>
      </c>
      <c r="Q4513" s="4">
        <f t="shared" si="562"/>
        <v>5</v>
      </c>
      <c r="R4513" s="4">
        <f t="shared" si="563"/>
        <v>13</v>
      </c>
      <c r="S4513" s="4">
        <f t="shared" si="564"/>
        <v>136.80000000000001</v>
      </c>
      <c r="T4513" s="4" t="str">
        <f t="shared" si="565"/>
        <v>A - Top-Kunde</v>
      </c>
      <c r="U4513" s="4">
        <f>ROUND(((E4513-Hilfswerte!$B$20)/Hilfswerte!$B$21)+((F4513-Hilfswerte!$B$22)/Hilfswerte!$B$23)+((G4513-Hilfswerte!$B$24)/Hilfswerte!$B$25)+0.1*INDEX(Hilfswerte!$B$4:$B$15,MATCH(C4513,Hilfswerte!$A$4:$A$15,0)),2)</f>
        <v>-0.19</v>
      </c>
      <c r="V4513" s="4">
        <f>ROUND(SQRT((((E4513-Hilfswerte!$B$20)/Hilfswerte!$B$21)-Hilfswerte!$B$28)^2+(((F4513-Hilfswerte!$B$22)/Hilfswerte!$B$23)-Hilfswerte!$B$29)^2+(((G4513-Hilfswerte!$B$24)/Hilfswerte!$B$25)-Hilfswerte!$B$30)^2),3)</f>
        <v>0.67</v>
      </c>
      <c r="W4513" s="4">
        <f>ROUND(E4513*Hilfswerte!$B$31,0)</f>
        <v>11922</v>
      </c>
      <c r="X4513" s="4">
        <f t="shared" si="566"/>
        <v>1708</v>
      </c>
      <c r="Y4513" s="4" t="str">
        <f>IF(T4513="A - Top-Kunde","bereits Top-Kunde",IF(AND(V4513&lt;=Hilfswerte!$B$34,H4513&lt;0.5*W4513),"Hoch",IF(AND(V4513&lt;=Hilfswerte!$B$35,H4513&lt;0.7*W4513),"Mittel","Niedrig")))</f>
        <v>bereits Top-Kunde</v>
      </c>
      <c r="Z4513" s="4">
        <f t="shared" si="567"/>
        <v>3</v>
      </c>
      <c r="AA4513" s="4" t="str">
        <f>IF(J4513&gt;365,"Bereits abgewandert (Segment D)",IF(Z4513&gt;=Hilfswerte!$B$38,"Rot - akut gefaehrdet",IF(Z4513&gt;=Hilfswerte!$B$39,"Gelb - beobachten","Gruen - stabil")))</f>
        <v>Gruen - stabil</v>
      </c>
    </row>
    <row r="4514" spans="1:27" ht="15" customHeight="1" x14ac:dyDescent="0.25">
      <c r="A4514" s="4" t="s">
        <v>4861</v>
      </c>
      <c r="B4514" s="4" t="s">
        <v>134</v>
      </c>
      <c r="C4514" s="4" t="s">
        <v>55</v>
      </c>
      <c r="D4514" s="4" t="s">
        <v>30</v>
      </c>
      <c r="E4514" s="4">
        <v>34</v>
      </c>
      <c r="F4514" s="4">
        <v>7.4</v>
      </c>
      <c r="G4514" s="4">
        <v>3.1</v>
      </c>
      <c r="H4514" s="4">
        <v>4963</v>
      </c>
      <c r="I4514" s="4">
        <v>5</v>
      </c>
      <c r="J4514" s="4">
        <v>21</v>
      </c>
      <c r="K4514" s="4">
        <v>0</v>
      </c>
      <c r="L4514" s="4">
        <v>36</v>
      </c>
      <c r="M4514" s="4">
        <v>5</v>
      </c>
      <c r="N4514" s="4">
        <v>-5</v>
      </c>
      <c r="O4514" s="4">
        <f t="shared" si="560"/>
        <v>5</v>
      </c>
      <c r="P4514" s="4">
        <f t="shared" si="561"/>
        <v>5</v>
      </c>
      <c r="Q4514" s="4">
        <f t="shared" si="562"/>
        <v>4</v>
      </c>
      <c r="R4514" s="4">
        <f t="shared" si="563"/>
        <v>14</v>
      </c>
      <c r="S4514" s="4">
        <f t="shared" si="564"/>
        <v>126.7</v>
      </c>
      <c r="T4514" s="4" t="str">
        <f t="shared" si="565"/>
        <v>A - Top-Kunde</v>
      </c>
      <c r="U4514" s="4">
        <f>ROUND(((E4514-Hilfswerte!$B$20)/Hilfswerte!$B$21)+((F4514-Hilfswerte!$B$22)/Hilfswerte!$B$23)+((G4514-Hilfswerte!$B$24)/Hilfswerte!$B$25)+0.1*INDEX(Hilfswerte!$B$4:$B$15,MATCH(C4514,Hilfswerte!$A$4:$A$15,0)),2)</f>
        <v>-1.57</v>
      </c>
      <c r="V4514" s="4">
        <f>ROUND(SQRT((((E4514-Hilfswerte!$B$20)/Hilfswerte!$B$21)-Hilfswerte!$B$28)^2+(((F4514-Hilfswerte!$B$22)/Hilfswerte!$B$23)-Hilfswerte!$B$29)^2+(((G4514-Hilfswerte!$B$24)/Hilfswerte!$B$25)-Hilfswerte!$B$30)^2),3)</f>
        <v>1.51</v>
      </c>
      <c r="W4514" s="4">
        <f>ROUND(E4514*Hilfswerte!$B$31,0)</f>
        <v>6989</v>
      </c>
      <c r="X4514" s="4">
        <f t="shared" si="566"/>
        <v>2026</v>
      </c>
      <c r="Y4514" s="4" t="str">
        <f>IF(T4514="A - Top-Kunde","bereits Top-Kunde",IF(AND(V4514&lt;=Hilfswerte!$B$34,H4514&lt;0.5*W4514),"Hoch",IF(AND(V4514&lt;=Hilfswerte!$B$35,H4514&lt;0.7*W4514),"Mittel","Niedrig")))</f>
        <v>bereits Top-Kunde</v>
      </c>
      <c r="Z4514" s="4">
        <f t="shared" si="567"/>
        <v>10.3</v>
      </c>
      <c r="AA4514" s="4" t="str">
        <f>IF(J4514&gt;365,"Bereits abgewandert (Segment D)",IF(Z4514&gt;=Hilfswerte!$B$38,"Rot - akut gefaehrdet",IF(Z4514&gt;=Hilfswerte!$B$39,"Gelb - beobachten","Gruen - stabil")))</f>
        <v>Gruen - stabil</v>
      </c>
    </row>
    <row r="4515" spans="1:27" ht="15" customHeight="1" x14ac:dyDescent="0.25">
      <c r="A4515" s="4" t="s">
        <v>4862</v>
      </c>
      <c r="B4515" s="4" t="s">
        <v>797</v>
      </c>
      <c r="C4515" s="4" t="s">
        <v>38</v>
      </c>
      <c r="D4515" s="4" t="s">
        <v>30</v>
      </c>
      <c r="E4515" s="4">
        <v>212</v>
      </c>
      <c r="F4515" s="4">
        <v>50.6</v>
      </c>
      <c r="G4515" s="4">
        <v>18.600000000000001</v>
      </c>
      <c r="H4515" s="4">
        <v>35586</v>
      </c>
      <c r="I4515" s="4">
        <v>2</v>
      </c>
      <c r="J4515" s="4">
        <v>67</v>
      </c>
      <c r="K4515" s="4">
        <v>0</v>
      </c>
      <c r="L4515" s="4">
        <v>-2</v>
      </c>
      <c r="M4515" s="4">
        <v>5</v>
      </c>
      <c r="N4515" s="4">
        <v>32</v>
      </c>
      <c r="O4515" s="4">
        <f t="shared" si="560"/>
        <v>4</v>
      </c>
      <c r="P4515" s="4">
        <f t="shared" si="561"/>
        <v>2</v>
      </c>
      <c r="Q4515" s="4">
        <f t="shared" si="562"/>
        <v>5</v>
      </c>
      <c r="R4515" s="4">
        <f t="shared" si="563"/>
        <v>11</v>
      </c>
      <c r="S4515" s="4">
        <f t="shared" si="564"/>
        <v>126</v>
      </c>
      <c r="T4515" s="4" t="str">
        <f t="shared" si="565"/>
        <v>A - Top-Kunde</v>
      </c>
      <c r="U4515" s="4">
        <f>ROUND(((E4515-Hilfswerte!$B$20)/Hilfswerte!$B$21)+((F4515-Hilfswerte!$B$22)/Hilfswerte!$B$23)+((G4515-Hilfswerte!$B$24)/Hilfswerte!$B$25)+0.1*INDEX(Hilfswerte!$B$4:$B$15,MATCH(C4515,Hilfswerte!$A$4:$A$15,0)),2)</f>
        <v>2.4700000000000002</v>
      </c>
      <c r="V4515" s="4">
        <f>ROUND(SQRT((((E4515-Hilfswerte!$B$20)/Hilfswerte!$B$21)-Hilfswerte!$B$28)^2+(((F4515-Hilfswerte!$B$22)/Hilfswerte!$B$23)-Hilfswerte!$B$29)^2+(((G4515-Hilfswerte!$B$24)/Hilfswerte!$B$25)-Hilfswerte!$B$30)^2),3)</f>
        <v>1.2110000000000001</v>
      </c>
      <c r="W4515" s="4">
        <f>ROUND(E4515*Hilfswerte!$B$31,0)</f>
        <v>43576</v>
      </c>
      <c r="X4515" s="4">
        <f t="shared" si="566"/>
        <v>7990</v>
      </c>
      <c r="Y4515" s="4" t="str">
        <f>IF(T4515="A - Top-Kunde","bereits Top-Kunde",IF(AND(V4515&lt;=Hilfswerte!$B$34,H4515&lt;0.5*W4515),"Hoch",IF(AND(V4515&lt;=Hilfswerte!$B$35,H4515&lt;0.7*W4515),"Mittel","Niedrig")))</f>
        <v>bereits Top-Kunde</v>
      </c>
      <c r="Z4515" s="4">
        <f t="shared" si="567"/>
        <v>3.4</v>
      </c>
      <c r="AA4515" s="4" t="str">
        <f>IF(J4515&gt;365,"Bereits abgewandert (Segment D)",IF(Z4515&gt;=Hilfswerte!$B$38,"Rot - akut gefaehrdet",IF(Z4515&gt;=Hilfswerte!$B$39,"Gelb - beobachten","Gruen - stabil")))</f>
        <v>Gruen - stabil</v>
      </c>
    </row>
    <row r="4516" spans="1:27" ht="15" customHeight="1" x14ac:dyDescent="0.25">
      <c r="A4516" s="4" t="s">
        <v>4863</v>
      </c>
      <c r="B4516" s="4" t="s">
        <v>576</v>
      </c>
      <c r="C4516" s="4" t="s">
        <v>55</v>
      </c>
      <c r="D4516" s="4" t="s">
        <v>30</v>
      </c>
      <c r="E4516" s="4">
        <v>15</v>
      </c>
      <c r="F4516" s="4">
        <v>1.8</v>
      </c>
      <c r="G4516" s="4">
        <v>20.2</v>
      </c>
      <c r="H4516" s="4">
        <v>0</v>
      </c>
      <c r="I4516" s="4">
        <v>0</v>
      </c>
      <c r="J4516" s="4">
        <v>605</v>
      </c>
      <c r="K4516" s="4">
        <v>0</v>
      </c>
      <c r="L4516" s="4">
        <v>7</v>
      </c>
      <c r="M4516" s="4">
        <v>0</v>
      </c>
      <c r="N4516" s="4">
        <v>-42.6</v>
      </c>
      <c r="O4516" s="4">
        <f t="shared" si="560"/>
        <v>1</v>
      </c>
      <c r="P4516" s="4">
        <f t="shared" si="561"/>
        <v>1</v>
      </c>
      <c r="Q4516" s="4">
        <f t="shared" si="562"/>
        <v>1</v>
      </c>
      <c r="R4516" s="4">
        <f t="shared" si="563"/>
        <v>3</v>
      </c>
      <c r="S4516" s="4">
        <f t="shared" si="564"/>
        <v>6.6</v>
      </c>
      <c r="T4516" s="4" t="str">
        <f t="shared" si="565"/>
        <v>D - Abwanderungsrisiko</v>
      </c>
      <c r="U4516" s="4">
        <f>ROUND(((E4516-Hilfswerte!$B$20)/Hilfswerte!$B$21)+((F4516-Hilfswerte!$B$22)/Hilfswerte!$B$23)+((G4516-Hilfswerte!$B$24)/Hilfswerte!$B$25)+0.1*INDEX(Hilfswerte!$B$4:$B$15,MATCH(C4516,Hilfswerte!$A$4:$A$15,0)),2)</f>
        <v>0.96</v>
      </c>
      <c r="V4516" s="4">
        <f>ROUND(SQRT((((E4516-Hilfswerte!$B$20)/Hilfswerte!$B$21)-Hilfswerte!$B$28)^2+(((F4516-Hilfswerte!$B$22)/Hilfswerte!$B$23)-Hilfswerte!$B$29)^2+(((G4516-Hilfswerte!$B$24)/Hilfswerte!$B$25)-Hilfswerte!$B$30)^2),3)</f>
        <v>1.6970000000000001</v>
      </c>
      <c r="W4516" s="4">
        <f>ROUND(E4516*Hilfswerte!$B$31,0)</f>
        <v>3083</v>
      </c>
      <c r="X4516" s="4">
        <f t="shared" si="566"/>
        <v>3083</v>
      </c>
      <c r="Y4516" s="4" t="str">
        <f>IF(T4516="A - Top-Kunde","bereits Top-Kunde",IF(AND(V4516&lt;=Hilfswerte!$B$34,H4516&lt;0.5*W4516),"Hoch",IF(AND(V4516&lt;=Hilfswerte!$B$35,H4516&lt;0.7*W4516),"Mittel","Niedrig")))</f>
        <v>Niedrig</v>
      </c>
      <c r="Z4516" s="4">
        <f t="shared" si="567"/>
        <v>48.7</v>
      </c>
      <c r="AA4516" s="4" t="str">
        <f>IF(J4516&gt;365,"Bereits abgewandert (Segment D)",IF(Z4516&gt;=Hilfswerte!$B$38,"Rot - akut gefaehrdet",IF(Z4516&gt;=Hilfswerte!$B$39,"Gelb - beobachten","Gruen - stabil")))</f>
        <v>Bereits abgewandert (Segment D)</v>
      </c>
    </row>
    <row r="4517" spans="1:27" ht="15" customHeight="1" x14ac:dyDescent="0.25">
      <c r="A4517" s="4" t="s">
        <v>4864</v>
      </c>
      <c r="B4517" s="4" t="s">
        <v>124</v>
      </c>
      <c r="C4517" s="4" t="s">
        <v>65</v>
      </c>
      <c r="D4517" s="4" t="s">
        <v>30</v>
      </c>
      <c r="E4517" s="4">
        <v>57</v>
      </c>
      <c r="F4517" s="4">
        <v>14.4</v>
      </c>
      <c r="G4517" s="4">
        <v>7.9</v>
      </c>
      <c r="H4517" s="4">
        <v>0</v>
      </c>
      <c r="I4517" s="4">
        <v>0</v>
      </c>
      <c r="J4517" s="4">
        <v>848</v>
      </c>
      <c r="K4517" s="4">
        <v>0</v>
      </c>
      <c r="L4517" s="4">
        <v>2</v>
      </c>
      <c r="M4517" s="4">
        <v>0</v>
      </c>
      <c r="N4517" s="4">
        <v>-90</v>
      </c>
      <c r="O4517" s="4">
        <f t="shared" si="560"/>
        <v>1</v>
      </c>
      <c r="P4517" s="4">
        <f t="shared" si="561"/>
        <v>1</v>
      </c>
      <c r="Q4517" s="4">
        <f t="shared" si="562"/>
        <v>1</v>
      </c>
      <c r="R4517" s="4">
        <f t="shared" si="563"/>
        <v>3</v>
      </c>
      <c r="S4517" s="4">
        <f t="shared" si="564"/>
        <v>-15.6</v>
      </c>
      <c r="T4517" s="4" t="str">
        <f t="shared" si="565"/>
        <v>D - Abwanderungsrisiko</v>
      </c>
      <c r="U4517" s="4">
        <f>ROUND(((E4517-Hilfswerte!$B$20)/Hilfswerte!$B$21)+((F4517-Hilfswerte!$B$22)/Hilfswerte!$B$23)+((G4517-Hilfswerte!$B$24)/Hilfswerte!$B$25)+0.1*INDEX(Hilfswerte!$B$4:$B$15,MATCH(C4517,Hilfswerte!$A$4:$A$15,0)),2)</f>
        <v>-0.93</v>
      </c>
      <c r="V4517" s="4">
        <f>ROUND(SQRT((((E4517-Hilfswerte!$B$20)/Hilfswerte!$B$21)-Hilfswerte!$B$28)^2+(((F4517-Hilfswerte!$B$22)/Hilfswerte!$B$23)-Hilfswerte!$B$29)^2+(((G4517-Hilfswerte!$B$24)/Hilfswerte!$B$25)-Hilfswerte!$B$30)^2),3)</f>
        <v>0.82099999999999995</v>
      </c>
      <c r="W4517" s="4">
        <f>ROUND(E4517*Hilfswerte!$B$31,0)</f>
        <v>11716</v>
      </c>
      <c r="X4517" s="4">
        <f t="shared" si="566"/>
        <v>11716</v>
      </c>
      <c r="Y4517" s="4" t="str">
        <f>IF(T4517="A - Top-Kunde","bereits Top-Kunde",IF(AND(V4517&lt;=Hilfswerte!$B$34,H4517&lt;0.5*W4517),"Hoch",IF(AND(V4517&lt;=Hilfswerte!$B$35,H4517&lt;0.7*W4517),"Mittel","Niedrig")))</f>
        <v>Hoch</v>
      </c>
      <c r="Z4517" s="4">
        <f t="shared" si="567"/>
        <v>78.8</v>
      </c>
      <c r="AA4517" s="4" t="str">
        <f>IF(J4517&gt;365,"Bereits abgewandert (Segment D)",IF(Z4517&gt;=Hilfswerte!$B$38,"Rot - akut gefaehrdet",IF(Z4517&gt;=Hilfswerte!$B$39,"Gelb - beobachten","Gruen - stabil")))</f>
        <v>Bereits abgewandert (Segment D)</v>
      </c>
    </row>
    <row r="4518" spans="1:27" ht="15" customHeight="1" x14ac:dyDescent="0.25">
      <c r="A4518" s="4" t="s">
        <v>4865</v>
      </c>
      <c r="B4518" s="4" t="s">
        <v>890</v>
      </c>
      <c r="C4518" s="4" t="s">
        <v>33</v>
      </c>
      <c r="D4518" s="4" t="s">
        <v>30</v>
      </c>
      <c r="E4518" s="4">
        <v>183</v>
      </c>
      <c r="F4518" s="4">
        <v>21.8</v>
      </c>
      <c r="G4518" s="4">
        <v>11.3</v>
      </c>
      <c r="H4518" s="4">
        <v>10417</v>
      </c>
      <c r="I4518" s="4">
        <v>6</v>
      </c>
      <c r="J4518" s="4">
        <v>13</v>
      </c>
      <c r="K4518" s="4">
        <v>1</v>
      </c>
      <c r="L4518" s="4">
        <v>34</v>
      </c>
      <c r="M4518" s="4">
        <v>3</v>
      </c>
      <c r="N4518" s="4">
        <v>16.2</v>
      </c>
      <c r="O4518" s="4">
        <f t="shared" si="560"/>
        <v>5</v>
      </c>
      <c r="P4518" s="4">
        <f t="shared" si="561"/>
        <v>5</v>
      </c>
      <c r="Q4518" s="4">
        <f t="shared" si="562"/>
        <v>5</v>
      </c>
      <c r="R4518" s="4">
        <f t="shared" si="563"/>
        <v>15</v>
      </c>
      <c r="S4518" s="4">
        <f t="shared" si="564"/>
        <v>141.9</v>
      </c>
      <c r="T4518" s="4" t="str">
        <f t="shared" si="565"/>
        <v>A - Top-Kunde</v>
      </c>
      <c r="U4518" s="4">
        <f>ROUND(((E4518-Hilfswerte!$B$20)/Hilfswerte!$B$21)+((F4518-Hilfswerte!$B$22)/Hilfswerte!$B$23)+((G4518-Hilfswerte!$B$24)/Hilfswerte!$B$25)+0.1*INDEX(Hilfswerte!$B$4:$B$15,MATCH(C4518,Hilfswerte!$A$4:$A$15,0)),2)</f>
        <v>0.36</v>
      </c>
      <c r="V4518" s="4">
        <f>ROUND(SQRT((((E4518-Hilfswerte!$B$20)/Hilfswerte!$B$21)-Hilfswerte!$B$28)^2+(((F4518-Hilfswerte!$B$22)/Hilfswerte!$B$23)-Hilfswerte!$B$29)^2+(((G4518-Hilfswerte!$B$24)/Hilfswerte!$B$25)-Hilfswerte!$B$30)^2),3)</f>
        <v>0.29499999999999998</v>
      </c>
      <c r="W4518" s="4">
        <f>ROUND(E4518*Hilfswerte!$B$31,0)</f>
        <v>37615</v>
      </c>
      <c r="X4518" s="4">
        <f t="shared" si="566"/>
        <v>27198</v>
      </c>
      <c r="Y4518" s="4" t="str">
        <f>IF(T4518="A - Top-Kunde","bereits Top-Kunde",IF(AND(V4518&lt;=Hilfswerte!$B$34,H4518&lt;0.5*W4518),"Hoch",IF(AND(V4518&lt;=Hilfswerte!$B$35,H4518&lt;0.7*W4518),"Mittel","Niedrig")))</f>
        <v>bereits Top-Kunde</v>
      </c>
      <c r="Z4518" s="4">
        <f t="shared" si="567"/>
        <v>10.5</v>
      </c>
      <c r="AA4518" s="4" t="str">
        <f>IF(J4518&gt;365,"Bereits abgewandert (Segment D)",IF(Z4518&gt;=Hilfswerte!$B$38,"Rot - akut gefaehrdet",IF(Z4518&gt;=Hilfswerte!$B$39,"Gelb - beobachten","Gruen - stabil")))</f>
        <v>Gruen - stabil</v>
      </c>
    </row>
    <row r="4519" spans="1:27" ht="15" customHeight="1" x14ac:dyDescent="0.25">
      <c r="A4519" s="4" t="s">
        <v>4866</v>
      </c>
      <c r="B4519" s="4" t="s">
        <v>441</v>
      </c>
      <c r="C4519" s="4" t="s">
        <v>89</v>
      </c>
      <c r="D4519" s="4" t="s">
        <v>30</v>
      </c>
      <c r="E4519" s="4">
        <v>303</v>
      </c>
      <c r="F4519" s="4">
        <v>74</v>
      </c>
      <c r="G4519" s="4">
        <v>19.100000000000001</v>
      </c>
      <c r="H4519" s="4">
        <v>0</v>
      </c>
      <c r="I4519" s="4">
        <v>0</v>
      </c>
      <c r="J4519" s="4">
        <v>785</v>
      </c>
      <c r="K4519" s="4">
        <v>0</v>
      </c>
      <c r="L4519" s="4">
        <v>16</v>
      </c>
      <c r="M4519" s="4">
        <v>0</v>
      </c>
      <c r="N4519" s="4">
        <v>-34.1</v>
      </c>
      <c r="O4519" s="4">
        <f t="shared" si="560"/>
        <v>1</v>
      </c>
      <c r="P4519" s="4">
        <f t="shared" si="561"/>
        <v>1</v>
      </c>
      <c r="Q4519" s="4">
        <f t="shared" si="562"/>
        <v>1</v>
      </c>
      <c r="R4519" s="4">
        <f t="shared" si="563"/>
        <v>3</v>
      </c>
      <c r="S4519" s="4">
        <f t="shared" si="564"/>
        <v>8.1999999999999993</v>
      </c>
      <c r="T4519" s="4" t="str">
        <f t="shared" si="565"/>
        <v>D - Abwanderungsrisiko</v>
      </c>
      <c r="U4519" s="4">
        <f>ROUND(((E4519-Hilfswerte!$B$20)/Hilfswerte!$B$21)+((F4519-Hilfswerte!$B$22)/Hilfswerte!$B$23)+((G4519-Hilfswerte!$B$24)/Hilfswerte!$B$25)+0.1*INDEX(Hilfswerte!$B$4:$B$15,MATCH(C4519,Hilfswerte!$A$4:$A$15,0)),2)</f>
        <v>3.32</v>
      </c>
      <c r="V4519" s="4">
        <f>ROUND(SQRT((((E4519-Hilfswerte!$B$20)/Hilfswerte!$B$21)-Hilfswerte!$B$28)^2+(((F4519-Hilfswerte!$B$22)/Hilfswerte!$B$23)-Hilfswerte!$B$29)^2+(((G4519-Hilfswerte!$B$24)/Hilfswerte!$B$25)-Hilfswerte!$B$30)^2),3)</f>
        <v>1.528</v>
      </c>
      <c r="W4519" s="4">
        <f>ROUND(E4519*Hilfswerte!$B$31,0)</f>
        <v>62280</v>
      </c>
      <c r="X4519" s="4">
        <f t="shared" si="566"/>
        <v>62280</v>
      </c>
      <c r="Y4519" s="4" t="str">
        <f>IF(T4519="A - Top-Kunde","bereits Top-Kunde",IF(AND(V4519&lt;=Hilfswerte!$B$34,H4519&lt;0.5*W4519),"Hoch",IF(AND(V4519&lt;=Hilfswerte!$B$35,H4519&lt;0.7*W4519),"Mittel","Niedrig")))</f>
        <v>Niedrig</v>
      </c>
      <c r="Z4519" s="4">
        <f t="shared" si="567"/>
        <v>56.1</v>
      </c>
      <c r="AA4519" s="4" t="str">
        <f>IF(J4519&gt;365,"Bereits abgewandert (Segment D)",IF(Z4519&gt;=Hilfswerte!$B$38,"Rot - akut gefaehrdet",IF(Z4519&gt;=Hilfswerte!$B$39,"Gelb - beobachten","Gruen - stabil")))</f>
        <v>Bereits abgewandert (Segment D)</v>
      </c>
    </row>
    <row r="4520" spans="1:27" ht="15" customHeight="1" x14ac:dyDescent="0.25">
      <c r="A4520" s="4" t="s">
        <v>4867</v>
      </c>
      <c r="B4520" s="4" t="s">
        <v>630</v>
      </c>
      <c r="C4520" s="4" t="s">
        <v>38</v>
      </c>
      <c r="D4520" s="4" t="s">
        <v>48</v>
      </c>
      <c r="E4520" s="4">
        <v>97</v>
      </c>
      <c r="F4520" s="4">
        <v>32.6</v>
      </c>
      <c r="G4520" s="4">
        <v>7.7</v>
      </c>
      <c r="H4520" s="4">
        <v>1678</v>
      </c>
      <c r="I4520" s="4">
        <v>1</v>
      </c>
      <c r="J4520" s="4">
        <v>111</v>
      </c>
      <c r="K4520" s="4">
        <v>0</v>
      </c>
      <c r="L4520" s="4">
        <v>11</v>
      </c>
      <c r="M4520" s="4">
        <v>4</v>
      </c>
      <c r="N4520" s="4">
        <v>-4.7</v>
      </c>
      <c r="O4520" s="4">
        <f t="shared" si="560"/>
        <v>3</v>
      </c>
      <c r="P4520" s="4">
        <f t="shared" si="561"/>
        <v>1</v>
      </c>
      <c r="Q4520" s="4">
        <f t="shared" si="562"/>
        <v>3</v>
      </c>
      <c r="R4520" s="4">
        <f t="shared" si="563"/>
        <v>7</v>
      </c>
      <c r="S4520" s="4">
        <f t="shared" si="564"/>
        <v>64.400000000000006</v>
      </c>
      <c r="T4520" s="4" t="str">
        <f t="shared" si="565"/>
        <v>C - Entwicklungspotenzial</v>
      </c>
      <c r="U4520" s="4">
        <f>ROUND(((E4520-Hilfswerte!$B$20)/Hilfswerte!$B$21)+((F4520-Hilfswerte!$B$22)/Hilfswerte!$B$23)+((G4520-Hilfswerte!$B$24)/Hilfswerte!$B$25)+0.1*INDEX(Hilfswerte!$B$4:$B$15,MATCH(C4520,Hilfswerte!$A$4:$A$15,0)),2)</f>
        <v>-7.0000000000000007E-2</v>
      </c>
      <c r="V4520" s="4">
        <f>ROUND(SQRT((((E4520-Hilfswerte!$B$20)/Hilfswerte!$B$21)-Hilfswerte!$B$28)^2+(((F4520-Hilfswerte!$B$22)/Hilfswerte!$B$23)-Hilfswerte!$B$29)^2+(((G4520-Hilfswerte!$B$24)/Hilfswerte!$B$25)-Hilfswerte!$B$30)^2),3)</f>
        <v>0.64</v>
      </c>
      <c r="W4520" s="4">
        <f>ROUND(E4520*Hilfswerte!$B$31,0)</f>
        <v>19938</v>
      </c>
      <c r="X4520" s="4">
        <f t="shared" si="566"/>
        <v>18260</v>
      </c>
      <c r="Y4520" s="4" t="str">
        <f>IF(T4520="A - Top-Kunde","bereits Top-Kunde",IF(AND(V4520&lt;=Hilfswerte!$B$34,H4520&lt;0.5*W4520),"Hoch",IF(AND(V4520&lt;=Hilfswerte!$B$35,H4520&lt;0.7*W4520),"Mittel","Niedrig")))</f>
        <v>Hoch</v>
      </c>
      <c r="Z4520" s="4">
        <f t="shared" si="567"/>
        <v>9.6</v>
      </c>
      <c r="AA4520" s="4" t="str">
        <f>IF(J4520&gt;365,"Bereits abgewandert (Segment D)",IF(Z4520&gt;=Hilfswerte!$B$38,"Rot - akut gefaehrdet",IF(Z4520&gt;=Hilfswerte!$B$39,"Gelb - beobachten","Gruen - stabil")))</f>
        <v>Gruen - stabil</v>
      </c>
    </row>
    <row r="4521" spans="1:27" ht="15" customHeight="1" x14ac:dyDescent="0.25">
      <c r="A4521" s="4" t="s">
        <v>4868</v>
      </c>
      <c r="B4521" s="4" t="s">
        <v>1024</v>
      </c>
      <c r="C4521" s="4" t="s">
        <v>29</v>
      </c>
      <c r="D4521" s="4" t="s">
        <v>30</v>
      </c>
      <c r="E4521" s="4">
        <v>155</v>
      </c>
      <c r="F4521" s="4">
        <v>53.3</v>
      </c>
      <c r="G4521" s="4">
        <v>21.1</v>
      </c>
      <c r="H4521" s="4">
        <v>19187</v>
      </c>
      <c r="I4521" s="4">
        <v>4</v>
      </c>
      <c r="J4521" s="4">
        <v>1</v>
      </c>
      <c r="K4521" s="4">
        <v>1</v>
      </c>
      <c r="L4521" s="4">
        <v>-3</v>
      </c>
      <c r="M4521" s="4">
        <v>4</v>
      </c>
      <c r="N4521" s="4">
        <v>25.9</v>
      </c>
      <c r="O4521" s="4">
        <f t="shared" si="560"/>
        <v>5</v>
      </c>
      <c r="P4521" s="4">
        <f t="shared" si="561"/>
        <v>4</v>
      </c>
      <c r="Q4521" s="4">
        <f t="shared" si="562"/>
        <v>5</v>
      </c>
      <c r="R4521" s="4">
        <f t="shared" si="563"/>
        <v>14</v>
      </c>
      <c r="S4521" s="4">
        <f t="shared" si="564"/>
        <v>147</v>
      </c>
      <c r="T4521" s="4" t="str">
        <f t="shared" si="565"/>
        <v>A - Top-Kunde</v>
      </c>
      <c r="U4521" s="4">
        <f>ROUND(((E4521-Hilfswerte!$B$20)/Hilfswerte!$B$21)+((F4521-Hilfswerte!$B$22)/Hilfswerte!$B$23)+((G4521-Hilfswerte!$B$24)/Hilfswerte!$B$25)+0.1*INDEX(Hilfswerte!$B$4:$B$15,MATCH(C4521,Hilfswerte!$A$4:$A$15,0)),2)</f>
        <v>2.6</v>
      </c>
      <c r="V4521" s="4">
        <f>ROUND(SQRT((((E4521-Hilfswerte!$B$20)/Hilfswerte!$B$21)-Hilfswerte!$B$28)^2+(((F4521-Hilfswerte!$B$22)/Hilfswerte!$B$23)-Hilfswerte!$B$29)^2+(((G4521-Hilfswerte!$B$24)/Hilfswerte!$B$25)-Hilfswerte!$B$30)^2),3)</f>
        <v>1.5960000000000001</v>
      </c>
      <c r="W4521" s="4">
        <f>ROUND(E4521*Hilfswerte!$B$31,0)</f>
        <v>31860</v>
      </c>
      <c r="X4521" s="4">
        <f t="shared" si="566"/>
        <v>12673</v>
      </c>
      <c r="Y4521" s="4" t="str">
        <f>IF(T4521="A - Top-Kunde","bereits Top-Kunde",IF(AND(V4521&lt;=Hilfswerte!$B$34,H4521&lt;0.5*W4521),"Hoch",IF(AND(V4521&lt;=Hilfswerte!$B$35,H4521&lt;0.7*W4521),"Mittel","Niedrig")))</f>
        <v>bereits Top-Kunde</v>
      </c>
      <c r="Z4521" s="4">
        <f t="shared" si="567"/>
        <v>3.1</v>
      </c>
      <c r="AA4521" s="4" t="str">
        <f>IF(J4521&gt;365,"Bereits abgewandert (Segment D)",IF(Z4521&gt;=Hilfswerte!$B$38,"Rot - akut gefaehrdet",IF(Z4521&gt;=Hilfswerte!$B$39,"Gelb - beobachten","Gruen - stabil")))</f>
        <v>Gruen - stabil</v>
      </c>
    </row>
    <row r="4522" spans="1:27" ht="15" customHeight="1" x14ac:dyDescent="0.25">
      <c r="A4522" s="4" t="s">
        <v>4869</v>
      </c>
      <c r="B4522" s="4" t="s">
        <v>569</v>
      </c>
      <c r="C4522" s="4" t="s">
        <v>62</v>
      </c>
      <c r="D4522" s="4" t="s">
        <v>30</v>
      </c>
      <c r="E4522" s="4">
        <v>286</v>
      </c>
      <c r="F4522" s="4">
        <v>41.8</v>
      </c>
      <c r="G4522" s="4">
        <v>11.3</v>
      </c>
      <c r="H4522" s="4">
        <v>29061</v>
      </c>
      <c r="I4522" s="4">
        <v>6</v>
      </c>
      <c r="J4522" s="4">
        <v>37</v>
      </c>
      <c r="K4522" s="4">
        <v>1</v>
      </c>
      <c r="L4522" s="4">
        <v>14</v>
      </c>
      <c r="M4522" s="4">
        <v>2</v>
      </c>
      <c r="N4522" s="4">
        <v>13.3</v>
      </c>
      <c r="O4522" s="4">
        <f t="shared" si="560"/>
        <v>4</v>
      </c>
      <c r="P4522" s="4">
        <f t="shared" si="561"/>
        <v>5</v>
      </c>
      <c r="Q4522" s="4">
        <f t="shared" si="562"/>
        <v>5</v>
      </c>
      <c r="R4522" s="4">
        <f t="shared" si="563"/>
        <v>14</v>
      </c>
      <c r="S4522" s="4">
        <f t="shared" si="564"/>
        <v>136.5</v>
      </c>
      <c r="T4522" s="4" t="str">
        <f t="shared" si="565"/>
        <v>A - Top-Kunde</v>
      </c>
      <c r="U4522" s="4">
        <f>ROUND(((E4522-Hilfswerte!$B$20)/Hilfswerte!$B$21)+((F4522-Hilfswerte!$B$22)/Hilfswerte!$B$23)+((G4522-Hilfswerte!$B$24)/Hilfswerte!$B$25)+0.1*INDEX(Hilfswerte!$B$4:$B$15,MATCH(C4522,Hilfswerte!$A$4:$A$15,0)),2)</f>
        <v>1.55</v>
      </c>
      <c r="V4522" s="4">
        <f>ROUND(SQRT((((E4522-Hilfswerte!$B$20)/Hilfswerte!$B$21)-Hilfswerte!$B$28)^2+(((F4522-Hilfswerte!$B$22)/Hilfswerte!$B$23)-Hilfswerte!$B$29)^2+(((G4522-Hilfswerte!$B$24)/Hilfswerte!$B$25)-Hilfswerte!$B$30)^2),3)</f>
        <v>0.51400000000000001</v>
      </c>
      <c r="W4522" s="4">
        <f>ROUND(E4522*Hilfswerte!$B$31,0)</f>
        <v>58786</v>
      </c>
      <c r="X4522" s="4">
        <f t="shared" si="566"/>
        <v>29725</v>
      </c>
      <c r="Y4522" s="4" t="str">
        <f>IF(T4522="A - Top-Kunde","bereits Top-Kunde",IF(AND(V4522&lt;=Hilfswerte!$B$34,H4522&lt;0.5*W4522),"Hoch",IF(AND(V4522&lt;=Hilfswerte!$B$35,H4522&lt;0.7*W4522),"Mittel","Niedrig")))</f>
        <v>bereits Top-Kunde</v>
      </c>
      <c r="Z4522" s="4">
        <f t="shared" si="567"/>
        <v>7.7</v>
      </c>
      <c r="AA4522" s="4" t="str">
        <f>IF(J4522&gt;365,"Bereits abgewandert (Segment D)",IF(Z4522&gt;=Hilfswerte!$B$38,"Rot - akut gefaehrdet",IF(Z4522&gt;=Hilfswerte!$B$39,"Gelb - beobachten","Gruen - stabil")))</f>
        <v>Gruen - stabil</v>
      </c>
    </row>
    <row r="4523" spans="1:27" ht="15" customHeight="1" x14ac:dyDescent="0.25">
      <c r="A4523" s="4" t="s">
        <v>4870</v>
      </c>
      <c r="B4523" s="4" t="s">
        <v>130</v>
      </c>
      <c r="C4523" s="4" t="s">
        <v>47</v>
      </c>
      <c r="D4523" s="4" t="s">
        <v>77</v>
      </c>
      <c r="E4523" s="4">
        <v>124</v>
      </c>
      <c r="F4523" s="4">
        <v>37.1</v>
      </c>
      <c r="G4523" s="4">
        <v>0.4</v>
      </c>
      <c r="H4523" s="4">
        <v>5658</v>
      </c>
      <c r="I4523" s="4">
        <v>3</v>
      </c>
      <c r="J4523" s="4">
        <v>210</v>
      </c>
      <c r="K4523" s="4">
        <v>0</v>
      </c>
      <c r="L4523" s="4">
        <v>36</v>
      </c>
      <c r="M4523" s="4">
        <v>6</v>
      </c>
      <c r="N4523" s="4">
        <v>21.5</v>
      </c>
      <c r="O4523" s="4">
        <f t="shared" si="560"/>
        <v>2</v>
      </c>
      <c r="P4523" s="4">
        <f t="shared" si="561"/>
        <v>3</v>
      </c>
      <c r="Q4523" s="4">
        <f t="shared" si="562"/>
        <v>4</v>
      </c>
      <c r="R4523" s="4">
        <f t="shared" si="563"/>
        <v>9</v>
      </c>
      <c r="S4523" s="4">
        <f t="shared" si="564"/>
        <v>90</v>
      </c>
      <c r="T4523" s="4" t="str">
        <f t="shared" si="565"/>
        <v>C - Entwicklungspotenzial</v>
      </c>
      <c r="U4523" s="4">
        <f>ROUND(((E4523-Hilfswerte!$B$20)/Hilfswerte!$B$21)+((F4523-Hilfswerte!$B$22)/Hilfswerte!$B$23)+((G4523-Hilfswerte!$B$24)/Hilfswerte!$B$25)+0.1*INDEX(Hilfswerte!$B$4:$B$15,MATCH(C4523,Hilfswerte!$A$4:$A$15,0)),2)</f>
        <v>-1.29</v>
      </c>
      <c r="V4523" s="4">
        <f>ROUND(SQRT((((E4523-Hilfswerte!$B$20)/Hilfswerte!$B$21)-Hilfswerte!$B$28)^2+(((F4523-Hilfswerte!$B$22)/Hilfswerte!$B$23)-Hilfswerte!$B$29)^2+(((G4523-Hilfswerte!$B$24)/Hilfswerte!$B$25)-Hilfswerte!$B$30)^2),3)</f>
        <v>1.726</v>
      </c>
      <c r="W4523" s="4">
        <f>ROUND(E4523*Hilfswerte!$B$31,0)</f>
        <v>25488</v>
      </c>
      <c r="X4523" s="4">
        <f t="shared" si="566"/>
        <v>19830</v>
      </c>
      <c r="Y4523" s="4" t="str">
        <f>IF(T4523="A - Top-Kunde","bereits Top-Kunde",IF(AND(V4523&lt;=Hilfswerte!$B$34,H4523&lt;0.5*W4523),"Hoch",IF(AND(V4523&lt;=Hilfswerte!$B$35,H4523&lt;0.7*W4523),"Mittel","Niedrig")))</f>
        <v>Niedrig</v>
      </c>
      <c r="Z4523" s="4">
        <f t="shared" si="567"/>
        <v>17.7</v>
      </c>
      <c r="AA4523" s="4" t="str">
        <f>IF(J4523&gt;365,"Bereits abgewandert (Segment D)",IF(Z4523&gt;=Hilfswerte!$B$38,"Rot - akut gefaehrdet",IF(Z4523&gt;=Hilfswerte!$B$39,"Gelb - beobachten","Gruen - stabil")))</f>
        <v>Gelb - beobachten</v>
      </c>
    </row>
    <row r="4524" spans="1:27" ht="15" customHeight="1" x14ac:dyDescent="0.25">
      <c r="A4524" s="4" t="s">
        <v>4871</v>
      </c>
      <c r="B4524" s="4" t="s">
        <v>797</v>
      </c>
      <c r="C4524" s="4" t="s">
        <v>62</v>
      </c>
      <c r="D4524" s="4" t="s">
        <v>30</v>
      </c>
      <c r="E4524" s="4">
        <v>48</v>
      </c>
      <c r="F4524" s="4">
        <v>9</v>
      </c>
      <c r="G4524" s="4">
        <v>8.8000000000000007</v>
      </c>
      <c r="H4524" s="4">
        <v>467</v>
      </c>
      <c r="I4524" s="4">
        <v>1</v>
      </c>
      <c r="J4524" s="4">
        <v>284</v>
      </c>
      <c r="K4524" s="4">
        <v>0</v>
      </c>
      <c r="L4524" s="4">
        <v>13</v>
      </c>
      <c r="M4524" s="4">
        <v>5</v>
      </c>
      <c r="N4524" s="4">
        <v>-2.2000000000000002</v>
      </c>
      <c r="O4524" s="4">
        <f t="shared" si="560"/>
        <v>2</v>
      </c>
      <c r="P4524" s="4">
        <f t="shared" si="561"/>
        <v>1</v>
      </c>
      <c r="Q4524" s="4">
        <f t="shared" si="562"/>
        <v>2</v>
      </c>
      <c r="R4524" s="4">
        <f t="shared" si="563"/>
        <v>5</v>
      </c>
      <c r="S4524" s="4">
        <f t="shared" si="564"/>
        <v>45</v>
      </c>
      <c r="T4524" s="4" t="str">
        <f t="shared" si="565"/>
        <v>C - Entwicklungspotenzial</v>
      </c>
      <c r="U4524" s="4">
        <f>ROUND(((E4524-Hilfswerte!$B$20)/Hilfswerte!$B$21)+((F4524-Hilfswerte!$B$22)/Hilfswerte!$B$23)+((G4524-Hilfswerte!$B$24)/Hilfswerte!$B$25)+0.1*INDEX(Hilfswerte!$B$4:$B$15,MATCH(C4524,Hilfswerte!$A$4:$A$15,0)),2)</f>
        <v>-0.46</v>
      </c>
      <c r="V4524" s="4">
        <f>ROUND(SQRT((((E4524-Hilfswerte!$B$20)/Hilfswerte!$B$21)-Hilfswerte!$B$28)^2+(((F4524-Hilfswerte!$B$22)/Hilfswerte!$B$23)-Hilfswerte!$B$29)^2+(((G4524-Hilfswerte!$B$24)/Hilfswerte!$B$25)-Hilfswerte!$B$30)^2),3)</f>
        <v>0.82099999999999995</v>
      </c>
      <c r="W4524" s="4">
        <f>ROUND(E4524*Hilfswerte!$B$31,0)</f>
        <v>9866</v>
      </c>
      <c r="X4524" s="4">
        <f t="shared" si="566"/>
        <v>9399</v>
      </c>
      <c r="Y4524" s="4" t="str">
        <f>IF(T4524="A - Top-Kunde","bereits Top-Kunde",IF(AND(V4524&lt;=Hilfswerte!$B$34,H4524&lt;0.5*W4524),"Hoch",IF(AND(V4524&lt;=Hilfswerte!$B$35,H4524&lt;0.7*W4524),"Mittel","Niedrig")))</f>
        <v>Hoch</v>
      </c>
      <c r="Z4524" s="4">
        <f t="shared" si="567"/>
        <v>17.7</v>
      </c>
      <c r="AA4524" s="4" t="str">
        <f>IF(J4524&gt;365,"Bereits abgewandert (Segment D)",IF(Z4524&gt;=Hilfswerte!$B$38,"Rot - akut gefaehrdet",IF(Z4524&gt;=Hilfswerte!$B$39,"Gelb - beobachten","Gruen - stabil")))</f>
        <v>Gelb - beobachten</v>
      </c>
    </row>
    <row r="4525" spans="1:27" ht="15" customHeight="1" x14ac:dyDescent="0.25">
      <c r="A4525" s="4" t="s">
        <v>4872</v>
      </c>
      <c r="B4525" s="4" t="s">
        <v>533</v>
      </c>
      <c r="C4525" s="4" t="s">
        <v>65</v>
      </c>
      <c r="D4525" s="4" t="s">
        <v>56</v>
      </c>
      <c r="E4525" s="4">
        <v>432</v>
      </c>
      <c r="F4525" s="4">
        <v>97</v>
      </c>
      <c r="G4525" s="4">
        <v>15.9</v>
      </c>
      <c r="H4525" s="4">
        <v>245937</v>
      </c>
      <c r="I4525" s="4">
        <v>5</v>
      </c>
      <c r="J4525" s="4">
        <v>25</v>
      </c>
      <c r="K4525" s="4">
        <v>2</v>
      </c>
      <c r="L4525" s="4">
        <v>-1</v>
      </c>
      <c r="M4525" s="4">
        <v>4</v>
      </c>
      <c r="N4525" s="4">
        <v>-3.8</v>
      </c>
      <c r="O4525" s="4">
        <f t="shared" si="560"/>
        <v>5</v>
      </c>
      <c r="P4525" s="4">
        <f t="shared" si="561"/>
        <v>5</v>
      </c>
      <c r="Q4525" s="4">
        <f t="shared" si="562"/>
        <v>5</v>
      </c>
      <c r="R4525" s="4">
        <f t="shared" si="563"/>
        <v>15</v>
      </c>
      <c r="S4525" s="4">
        <f t="shared" si="564"/>
        <v>136.1</v>
      </c>
      <c r="T4525" s="4" t="str">
        <f t="shared" si="565"/>
        <v>A - Top-Kunde</v>
      </c>
      <c r="U4525" s="4">
        <f>ROUND(((E4525-Hilfswerte!$B$20)/Hilfswerte!$B$21)+((F4525-Hilfswerte!$B$22)/Hilfswerte!$B$23)+((G4525-Hilfswerte!$B$24)/Hilfswerte!$B$25)+0.1*INDEX(Hilfswerte!$B$4:$B$15,MATCH(C4525,Hilfswerte!$A$4:$A$15,0)),2)</f>
        <v>3.43</v>
      </c>
      <c r="V4525" s="4">
        <f>ROUND(SQRT((((E4525-Hilfswerte!$B$20)/Hilfswerte!$B$21)-Hilfswerte!$B$28)^2+(((F4525-Hilfswerte!$B$22)/Hilfswerte!$B$23)-Hilfswerte!$B$29)^2+(((G4525-Hilfswerte!$B$24)/Hilfswerte!$B$25)-Hilfswerte!$B$30)^2),3)</f>
        <v>1.7270000000000001</v>
      </c>
      <c r="W4525" s="4">
        <f>ROUND(E4525*Hilfswerte!$B$31,0)</f>
        <v>88796</v>
      </c>
      <c r="X4525" s="4">
        <f t="shared" si="566"/>
        <v>0</v>
      </c>
      <c r="Y4525" s="4" t="str">
        <f>IF(T4525="A - Top-Kunde","bereits Top-Kunde",IF(AND(V4525&lt;=Hilfswerte!$B$34,H4525&lt;0.5*W4525),"Hoch",IF(AND(V4525&lt;=Hilfswerte!$B$35,H4525&lt;0.7*W4525),"Mittel","Niedrig")))</f>
        <v>bereits Top-Kunde</v>
      </c>
      <c r="Z4525" s="4">
        <f t="shared" si="567"/>
        <v>8.8000000000000007</v>
      </c>
      <c r="AA4525" s="4" t="str">
        <f>IF(J4525&gt;365,"Bereits abgewandert (Segment D)",IF(Z4525&gt;=Hilfswerte!$B$38,"Rot - akut gefaehrdet",IF(Z4525&gt;=Hilfswerte!$B$39,"Gelb - beobachten","Gruen - stabil")))</f>
        <v>Gruen - stabil</v>
      </c>
    </row>
    <row r="4526" spans="1:27" ht="15" customHeight="1" x14ac:dyDescent="0.25">
      <c r="A4526" s="4" t="s">
        <v>4873</v>
      </c>
      <c r="B4526" s="4" t="s">
        <v>152</v>
      </c>
      <c r="C4526" s="4" t="s">
        <v>55</v>
      </c>
      <c r="D4526" s="4" t="s">
        <v>117</v>
      </c>
      <c r="E4526" s="4">
        <v>29</v>
      </c>
      <c r="F4526" s="4">
        <v>7.6</v>
      </c>
      <c r="G4526" s="4">
        <v>8.1</v>
      </c>
      <c r="H4526" s="4">
        <v>1457</v>
      </c>
      <c r="I4526" s="4">
        <v>2</v>
      </c>
      <c r="J4526" s="4">
        <v>56</v>
      </c>
      <c r="K4526" s="4">
        <v>0</v>
      </c>
      <c r="L4526" s="4">
        <v>10</v>
      </c>
      <c r="M4526" s="4">
        <v>4</v>
      </c>
      <c r="N4526" s="4">
        <v>-15.1</v>
      </c>
      <c r="O4526" s="4">
        <f t="shared" si="560"/>
        <v>4</v>
      </c>
      <c r="P4526" s="4">
        <f t="shared" si="561"/>
        <v>2</v>
      </c>
      <c r="Q4526" s="4">
        <f t="shared" si="562"/>
        <v>3</v>
      </c>
      <c r="R4526" s="4">
        <f t="shared" si="563"/>
        <v>9</v>
      </c>
      <c r="S4526" s="4">
        <f t="shared" si="564"/>
        <v>79.5</v>
      </c>
      <c r="T4526" s="4" t="str">
        <f t="shared" si="565"/>
        <v>C - Entwicklungspotenzial</v>
      </c>
      <c r="U4526" s="4">
        <f>ROUND(((E4526-Hilfswerte!$B$20)/Hilfswerte!$B$21)+((F4526-Hilfswerte!$B$22)/Hilfswerte!$B$23)+((G4526-Hilfswerte!$B$24)/Hilfswerte!$B$25)+0.1*INDEX(Hilfswerte!$B$4:$B$15,MATCH(C4526,Hilfswerte!$A$4:$A$15,0)),2)</f>
        <v>-0.8</v>
      </c>
      <c r="V4526" s="4">
        <f>ROUND(SQRT((((E4526-Hilfswerte!$B$20)/Hilfswerte!$B$21)-Hilfswerte!$B$28)^2+(((F4526-Hilfswerte!$B$22)/Hilfswerte!$B$23)-Hilfswerte!$B$29)^2+(((G4526-Hilfswerte!$B$24)/Hilfswerte!$B$25)-Hilfswerte!$B$30)^2),3)</f>
        <v>0.94199999999999995</v>
      </c>
      <c r="W4526" s="4">
        <f>ROUND(E4526*Hilfswerte!$B$31,0)</f>
        <v>5961</v>
      </c>
      <c r="X4526" s="4">
        <f t="shared" si="566"/>
        <v>4504</v>
      </c>
      <c r="Y4526" s="4" t="str">
        <f>IF(T4526="A - Top-Kunde","bereits Top-Kunde",IF(AND(V4526&lt;=Hilfswerte!$B$34,H4526&lt;0.5*W4526),"Hoch",IF(AND(V4526&lt;=Hilfswerte!$B$35,H4526&lt;0.7*W4526),"Mittel","Niedrig")))</f>
        <v>Mittel</v>
      </c>
      <c r="Z4526" s="4">
        <f t="shared" si="567"/>
        <v>10.8</v>
      </c>
      <c r="AA4526" s="4" t="str">
        <f>IF(J4526&gt;365,"Bereits abgewandert (Segment D)",IF(Z4526&gt;=Hilfswerte!$B$38,"Rot - akut gefaehrdet",IF(Z4526&gt;=Hilfswerte!$B$39,"Gelb - beobachten","Gruen - stabil")))</f>
        <v>Gruen - stabil</v>
      </c>
    </row>
    <row r="4527" spans="1:27" ht="15" customHeight="1" x14ac:dyDescent="0.25">
      <c r="A4527" s="4" t="s">
        <v>4874</v>
      </c>
      <c r="B4527" s="4" t="s">
        <v>669</v>
      </c>
      <c r="C4527" s="4" t="s">
        <v>65</v>
      </c>
      <c r="D4527" s="4" t="s">
        <v>30</v>
      </c>
      <c r="E4527" s="4">
        <v>21</v>
      </c>
      <c r="F4527" s="4">
        <v>7.1</v>
      </c>
      <c r="G4527" s="4">
        <v>14.6</v>
      </c>
      <c r="H4527" s="4">
        <v>942</v>
      </c>
      <c r="I4527" s="4">
        <v>2</v>
      </c>
      <c r="J4527" s="4">
        <v>94</v>
      </c>
      <c r="K4527" s="4">
        <v>1</v>
      </c>
      <c r="L4527" s="4">
        <v>17</v>
      </c>
      <c r="M4527" s="4">
        <v>4</v>
      </c>
      <c r="N4527" s="4">
        <v>14.2</v>
      </c>
      <c r="O4527" s="4">
        <f t="shared" si="560"/>
        <v>3</v>
      </c>
      <c r="P4527" s="4">
        <f t="shared" si="561"/>
        <v>2</v>
      </c>
      <c r="Q4527" s="4">
        <f t="shared" si="562"/>
        <v>2</v>
      </c>
      <c r="R4527" s="4">
        <f t="shared" si="563"/>
        <v>7</v>
      </c>
      <c r="S4527" s="4">
        <f t="shared" si="564"/>
        <v>66</v>
      </c>
      <c r="T4527" s="4" t="str">
        <f t="shared" si="565"/>
        <v>C - Entwicklungspotenzial</v>
      </c>
      <c r="U4527" s="4">
        <f>ROUND(((E4527-Hilfswerte!$B$20)/Hilfswerte!$B$21)+((F4527-Hilfswerte!$B$22)/Hilfswerte!$B$23)+((G4527-Hilfswerte!$B$24)/Hilfswerte!$B$25)+0.1*INDEX(Hilfswerte!$B$4:$B$15,MATCH(C4527,Hilfswerte!$A$4:$A$15,0)),2)</f>
        <v>-0.16</v>
      </c>
      <c r="V4527" s="4">
        <f>ROUND(SQRT((((E4527-Hilfswerte!$B$20)/Hilfswerte!$B$21)-Hilfswerte!$B$28)^2+(((F4527-Hilfswerte!$B$22)/Hilfswerte!$B$23)-Hilfswerte!$B$29)^2+(((G4527-Hilfswerte!$B$24)/Hilfswerte!$B$25)-Hilfswerte!$B$30)^2),3)</f>
        <v>0.99199999999999999</v>
      </c>
      <c r="W4527" s="4">
        <f>ROUND(E4527*Hilfswerte!$B$31,0)</f>
        <v>4316</v>
      </c>
      <c r="X4527" s="4">
        <f t="shared" si="566"/>
        <v>3374</v>
      </c>
      <c r="Y4527" s="4" t="str">
        <f>IF(T4527="A - Top-Kunde","bereits Top-Kunde",IF(AND(V4527&lt;=Hilfswerte!$B$34,H4527&lt;0.5*W4527),"Hoch",IF(AND(V4527&lt;=Hilfswerte!$B$35,H4527&lt;0.7*W4527),"Mittel","Niedrig")))</f>
        <v>Mittel</v>
      </c>
      <c r="Z4527" s="4">
        <f t="shared" si="567"/>
        <v>11.1</v>
      </c>
      <c r="AA4527" s="4" t="str">
        <f>IF(J4527&gt;365,"Bereits abgewandert (Segment D)",IF(Z4527&gt;=Hilfswerte!$B$38,"Rot - akut gefaehrdet",IF(Z4527&gt;=Hilfswerte!$B$39,"Gelb - beobachten","Gruen - stabil")))</f>
        <v>Gruen - stabil</v>
      </c>
    </row>
    <row r="4528" spans="1:27" ht="15" customHeight="1" x14ac:dyDescent="0.25">
      <c r="A4528" s="4" t="s">
        <v>4875</v>
      </c>
      <c r="B4528" s="4" t="s">
        <v>346</v>
      </c>
      <c r="C4528" s="4" t="s">
        <v>62</v>
      </c>
      <c r="D4528" s="4" t="s">
        <v>93</v>
      </c>
      <c r="E4528" s="4">
        <v>127</v>
      </c>
      <c r="F4528" s="4">
        <v>25</v>
      </c>
      <c r="G4528" s="4">
        <v>17.100000000000001</v>
      </c>
      <c r="H4528" s="4">
        <v>0</v>
      </c>
      <c r="I4528" s="4">
        <v>0</v>
      </c>
      <c r="J4528" s="4">
        <v>566</v>
      </c>
      <c r="K4528" s="4">
        <v>0</v>
      </c>
      <c r="L4528" s="4">
        <v>26</v>
      </c>
      <c r="M4528" s="4">
        <v>0</v>
      </c>
      <c r="N4528" s="4">
        <v>-78</v>
      </c>
      <c r="O4528" s="4">
        <f t="shared" si="560"/>
        <v>1</v>
      </c>
      <c r="P4528" s="4">
        <f t="shared" si="561"/>
        <v>1</v>
      </c>
      <c r="Q4528" s="4">
        <f t="shared" si="562"/>
        <v>1</v>
      </c>
      <c r="R4528" s="4">
        <f t="shared" si="563"/>
        <v>3</v>
      </c>
      <c r="S4528" s="4">
        <f t="shared" si="564"/>
        <v>-16.8</v>
      </c>
      <c r="T4528" s="4" t="str">
        <f t="shared" si="565"/>
        <v>D - Abwanderungsrisiko</v>
      </c>
      <c r="U4528" s="4">
        <f>ROUND(((E4528-Hilfswerte!$B$20)/Hilfswerte!$B$21)+((F4528-Hilfswerte!$B$22)/Hilfswerte!$B$23)+((G4528-Hilfswerte!$B$24)/Hilfswerte!$B$25)+0.1*INDEX(Hilfswerte!$B$4:$B$15,MATCH(C4528,Hilfswerte!$A$4:$A$15,0)),2)</f>
        <v>1.49</v>
      </c>
      <c r="V4528" s="4">
        <f>ROUND(SQRT((((E4528-Hilfswerte!$B$20)/Hilfswerte!$B$21)-Hilfswerte!$B$28)^2+(((F4528-Hilfswerte!$B$22)/Hilfswerte!$B$23)-Hilfswerte!$B$29)^2+(((G4528-Hilfswerte!$B$24)/Hilfswerte!$B$25)-Hilfswerte!$B$30)^2),3)</f>
        <v>0.97799999999999998</v>
      </c>
      <c r="W4528" s="4">
        <f>ROUND(E4528*Hilfswerte!$B$31,0)</f>
        <v>26104</v>
      </c>
      <c r="X4528" s="4">
        <f t="shared" si="566"/>
        <v>26104</v>
      </c>
      <c r="Y4528" s="4" t="str">
        <f>IF(T4528="A - Top-Kunde","bereits Top-Kunde",IF(AND(V4528&lt;=Hilfswerte!$B$34,H4528&lt;0.5*W4528),"Hoch",IF(AND(V4528&lt;=Hilfswerte!$B$35,H4528&lt;0.7*W4528),"Mittel","Niedrig")))</f>
        <v>Mittel</v>
      </c>
      <c r="Z4528" s="4">
        <f t="shared" si="567"/>
        <v>64.7</v>
      </c>
      <c r="AA4528" s="4" t="str">
        <f>IF(J4528&gt;365,"Bereits abgewandert (Segment D)",IF(Z4528&gt;=Hilfswerte!$B$38,"Rot - akut gefaehrdet",IF(Z4528&gt;=Hilfswerte!$B$39,"Gelb - beobachten","Gruen - stabil")))</f>
        <v>Bereits abgewandert (Segment D)</v>
      </c>
    </row>
    <row r="4529" spans="1:27" ht="15" customHeight="1" x14ac:dyDescent="0.25">
      <c r="A4529" s="4" t="s">
        <v>4876</v>
      </c>
      <c r="B4529" s="4" t="s">
        <v>156</v>
      </c>
      <c r="C4529" s="4" t="s">
        <v>29</v>
      </c>
      <c r="D4529" s="4" t="s">
        <v>30</v>
      </c>
      <c r="E4529" s="4">
        <v>139</v>
      </c>
      <c r="F4529" s="4">
        <v>30.5</v>
      </c>
      <c r="G4529" s="4">
        <v>7.4</v>
      </c>
      <c r="H4529" s="4">
        <v>8561</v>
      </c>
      <c r="I4529" s="4">
        <v>3</v>
      </c>
      <c r="J4529" s="4">
        <v>97</v>
      </c>
      <c r="K4529" s="4">
        <v>0</v>
      </c>
      <c r="L4529" s="4">
        <v>-2</v>
      </c>
      <c r="M4529" s="4">
        <v>5</v>
      </c>
      <c r="N4529" s="4">
        <v>10.3</v>
      </c>
      <c r="O4529" s="4">
        <f t="shared" si="560"/>
        <v>3</v>
      </c>
      <c r="P4529" s="4">
        <f t="shared" si="561"/>
        <v>3</v>
      </c>
      <c r="Q4529" s="4">
        <f t="shared" si="562"/>
        <v>5</v>
      </c>
      <c r="R4529" s="4">
        <f t="shared" si="563"/>
        <v>11</v>
      </c>
      <c r="S4529" s="4">
        <f t="shared" si="564"/>
        <v>115.2</v>
      </c>
      <c r="T4529" s="4" t="str">
        <f t="shared" si="565"/>
        <v>B - Kernkunde</v>
      </c>
      <c r="U4529" s="4">
        <f>ROUND(((E4529-Hilfswerte!$B$20)/Hilfswerte!$B$21)+((F4529-Hilfswerte!$B$22)/Hilfswerte!$B$23)+((G4529-Hilfswerte!$B$24)/Hilfswerte!$B$25)+0.1*INDEX(Hilfswerte!$B$4:$B$15,MATCH(C4529,Hilfswerte!$A$4:$A$15,0)),2)</f>
        <v>-0.05</v>
      </c>
      <c r="V4529" s="4">
        <f>ROUND(SQRT((((E4529-Hilfswerte!$B$20)/Hilfswerte!$B$21)-Hilfswerte!$B$28)^2+(((F4529-Hilfswerte!$B$22)/Hilfswerte!$B$23)-Hilfswerte!$B$29)^2+(((G4529-Hilfswerte!$B$24)/Hilfswerte!$B$25)-Hilfswerte!$B$30)^2),3)</f>
        <v>0.63</v>
      </c>
      <c r="W4529" s="4">
        <f>ROUND(E4529*Hilfswerte!$B$31,0)</f>
        <v>28571</v>
      </c>
      <c r="X4529" s="4">
        <f t="shared" si="566"/>
        <v>20010</v>
      </c>
      <c r="Y4529" s="4" t="str">
        <f>IF(T4529="A - Top-Kunde","bereits Top-Kunde",IF(AND(V4529&lt;=Hilfswerte!$B$34,H4529&lt;0.5*W4529),"Hoch",IF(AND(V4529&lt;=Hilfswerte!$B$35,H4529&lt;0.7*W4529),"Mittel","Niedrig")))</f>
        <v>Hoch</v>
      </c>
      <c r="Z4529" s="4">
        <f t="shared" si="567"/>
        <v>4.9000000000000004</v>
      </c>
      <c r="AA4529" s="4" t="str">
        <f>IF(J4529&gt;365,"Bereits abgewandert (Segment D)",IF(Z4529&gt;=Hilfswerte!$B$38,"Rot - akut gefaehrdet",IF(Z4529&gt;=Hilfswerte!$B$39,"Gelb - beobachten","Gruen - stabil")))</f>
        <v>Gruen - stabil</v>
      </c>
    </row>
    <row r="4530" spans="1:27" ht="15" customHeight="1" x14ac:dyDescent="0.25">
      <c r="A4530" s="4" t="s">
        <v>4877</v>
      </c>
      <c r="B4530" s="4" t="s">
        <v>820</v>
      </c>
      <c r="C4530" s="4" t="s">
        <v>74</v>
      </c>
      <c r="D4530" s="4" t="s">
        <v>30</v>
      </c>
      <c r="E4530" s="4">
        <v>121</v>
      </c>
      <c r="F4530" s="4">
        <v>25.6</v>
      </c>
      <c r="G4530" s="4">
        <v>7.6</v>
      </c>
      <c r="H4530" s="4">
        <v>10760</v>
      </c>
      <c r="I4530" s="4">
        <v>2</v>
      </c>
      <c r="J4530" s="4">
        <v>194</v>
      </c>
      <c r="K4530" s="4">
        <v>0</v>
      </c>
      <c r="L4530" s="4">
        <v>19</v>
      </c>
      <c r="M4530" s="4">
        <v>3</v>
      </c>
      <c r="N4530" s="4">
        <v>35.5</v>
      </c>
      <c r="O4530" s="4">
        <f t="shared" si="560"/>
        <v>2</v>
      </c>
      <c r="P4530" s="4">
        <f t="shared" si="561"/>
        <v>2</v>
      </c>
      <c r="Q4530" s="4">
        <f t="shared" si="562"/>
        <v>5</v>
      </c>
      <c r="R4530" s="4">
        <f t="shared" si="563"/>
        <v>9</v>
      </c>
      <c r="S4530" s="4">
        <f t="shared" si="564"/>
        <v>102.1</v>
      </c>
      <c r="T4530" s="4" t="str">
        <f t="shared" si="565"/>
        <v>C - Entwicklungspotenzial</v>
      </c>
      <c r="U4530" s="4">
        <f>ROUND(((E4530-Hilfswerte!$B$20)/Hilfswerte!$B$21)+((F4530-Hilfswerte!$B$22)/Hilfswerte!$B$23)+((G4530-Hilfswerte!$B$24)/Hilfswerte!$B$25)+0.1*INDEX(Hilfswerte!$B$4:$B$15,MATCH(C4530,Hilfswerte!$A$4:$A$15,0)),2)</f>
        <v>-0.48</v>
      </c>
      <c r="V4530" s="4">
        <f>ROUND(SQRT((((E4530-Hilfswerte!$B$20)/Hilfswerte!$B$21)-Hilfswerte!$B$28)^2+(((F4530-Hilfswerte!$B$22)/Hilfswerte!$B$23)-Hilfswerte!$B$29)^2+(((G4530-Hilfswerte!$B$24)/Hilfswerte!$B$25)-Hilfswerte!$B$30)^2),3)</f>
        <v>0.64400000000000002</v>
      </c>
      <c r="W4530" s="4">
        <f>ROUND(E4530*Hilfswerte!$B$31,0)</f>
        <v>24871</v>
      </c>
      <c r="X4530" s="4">
        <f t="shared" si="566"/>
        <v>14111</v>
      </c>
      <c r="Y4530" s="4" t="str">
        <f>IF(T4530="A - Top-Kunde","bereits Top-Kunde",IF(AND(V4530&lt;=Hilfswerte!$B$34,H4530&lt;0.5*W4530),"Hoch",IF(AND(V4530&lt;=Hilfswerte!$B$35,H4530&lt;0.7*W4530),"Mittel","Niedrig")))</f>
        <v>Hoch</v>
      </c>
      <c r="Z4530" s="4">
        <f t="shared" si="567"/>
        <v>13.5</v>
      </c>
      <c r="AA4530" s="4" t="str">
        <f>IF(J4530&gt;365,"Bereits abgewandert (Segment D)",IF(Z4530&gt;=Hilfswerte!$B$38,"Rot - akut gefaehrdet",IF(Z4530&gt;=Hilfswerte!$B$39,"Gelb - beobachten","Gruen - stabil")))</f>
        <v>Gruen - stabil</v>
      </c>
    </row>
    <row r="4531" spans="1:27" ht="15" customHeight="1" x14ac:dyDescent="0.25">
      <c r="A4531" s="4" t="s">
        <v>4878</v>
      </c>
      <c r="B4531" s="4" t="s">
        <v>1243</v>
      </c>
      <c r="C4531" s="4" t="s">
        <v>74</v>
      </c>
      <c r="D4531" s="4" t="s">
        <v>30</v>
      </c>
      <c r="E4531" s="4">
        <v>55</v>
      </c>
      <c r="F4531" s="4">
        <v>13.8</v>
      </c>
      <c r="G4531" s="4">
        <v>13.3</v>
      </c>
      <c r="H4531" s="4">
        <v>12944</v>
      </c>
      <c r="I4531" s="4">
        <v>5</v>
      </c>
      <c r="J4531" s="4">
        <v>15</v>
      </c>
      <c r="K4531" s="4">
        <v>0</v>
      </c>
      <c r="L4531" s="4">
        <v>27</v>
      </c>
      <c r="M4531" s="4">
        <v>5</v>
      </c>
      <c r="N4531" s="4">
        <v>10.7</v>
      </c>
      <c r="O4531" s="4">
        <f t="shared" si="560"/>
        <v>5</v>
      </c>
      <c r="P4531" s="4">
        <f t="shared" si="561"/>
        <v>5</v>
      </c>
      <c r="Q4531" s="4">
        <f t="shared" si="562"/>
        <v>5</v>
      </c>
      <c r="R4531" s="4">
        <f t="shared" si="563"/>
        <v>15</v>
      </c>
      <c r="S4531" s="4">
        <f t="shared" si="564"/>
        <v>147.30000000000001</v>
      </c>
      <c r="T4531" s="4" t="str">
        <f t="shared" si="565"/>
        <v>A - Top-Kunde</v>
      </c>
      <c r="U4531" s="4">
        <f>ROUND(((E4531-Hilfswerte!$B$20)/Hilfswerte!$B$21)+((F4531-Hilfswerte!$B$22)/Hilfswerte!$B$23)+((G4531-Hilfswerte!$B$24)/Hilfswerte!$B$25)+0.1*INDEX(Hilfswerte!$B$4:$B$15,MATCH(C4531,Hilfswerte!$A$4:$A$15,0)),2)</f>
        <v>-7.0000000000000007E-2</v>
      </c>
      <c r="V4531" s="4">
        <f>ROUND(SQRT((((E4531-Hilfswerte!$B$20)/Hilfswerte!$B$21)-Hilfswerte!$B$28)^2+(((F4531-Hilfswerte!$B$22)/Hilfswerte!$B$23)-Hilfswerte!$B$29)^2+(((G4531-Hilfswerte!$B$24)/Hilfswerte!$B$25)-Hilfswerte!$B$30)^2),3)</f>
        <v>0.72499999999999998</v>
      </c>
      <c r="W4531" s="4">
        <f>ROUND(E4531*Hilfswerte!$B$31,0)</f>
        <v>11305</v>
      </c>
      <c r="X4531" s="4">
        <f t="shared" si="566"/>
        <v>0</v>
      </c>
      <c r="Y4531" s="4" t="str">
        <f>IF(T4531="A - Top-Kunde","bereits Top-Kunde",IF(AND(V4531&lt;=Hilfswerte!$B$34,H4531&lt;0.5*W4531),"Hoch",IF(AND(V4531&lt;=Hilfswerte!$B$35,H4531&lt;0.7*W4531),"Mittel","Niedrig")))</f>
        <v>bereits Top-Kunde</v>
      </c>
      <c r="Z4531" s="4">
        <f t="shared" si="567"/>
        <v>6.2</v>
      </c>
      <c r="AA4531" s="4" t="str">
        <f>IF(J4531&gt;365,"Bereits abgewandert (Segment D)",IF(Z4531&gt;=Hilfswerte!$B$38,"Rot - akut gefaehrdet",IF(Z4531&gt;=Hilfswerte!$B$39,"Gelb - beobachten","Gruen - stabil")))</f>
        <v>Gruen - stabil</v>
      </c>
    </row>
    <row r="4532" spans="1:27" ht="15" customHeight="1" x14ac:dyDescent="0.25">
      <c r="A4532" s="4" t="s">
        <v>4879</v>
      </c>
      <c r="B4532" s="4" t="s">
        <v>273</v>
      </c>
      <c r="C4532" s="4" t="s">
        <v>65</v>
      </c>
      <c r="D4532" s="4" t="s">
        <v>93</v>
      </c>
      <c r="E4532" s="4">
        <v>27</v>
      </c>
      <c r="F4532" s="4">
        <v>5.7</v>
      </c>
      <c r="G4532" s="4">
        <v>6.5</v>
      </c>
      <c r="H4532" s="4">
        <v>2205</v>
      </c>
      <c r="I4532" s="4">
        <v>1</v>
      </c>
      <c r="J4532" s="4">
        <v>213</v>
      </c>
      <c r="K4532" s="4">
        <v>0</v>
      </c>
      <c r="L4532" s="4">
        <v>-3</v>
      </c>
      <c r="M4532" s="4">
        <v>3</v>
      </c>
      <c r="N4532" s="4">
        <v>-8.1</v>
      </c>
      <c r="O4532" s="4">
        <f t="shared" si="560"/>
        <v>2</v>
      </c>
      <c r="P4532" s="4">
        <f t="shared" si="561"/>
        <v>1</v>
      </c>
      <c r="Q4532" s="4">
        <f t="shared" si="562"/>
        <v>3</v>
      </c>
      <c r="R4532" s="4">
        <f t="shared" si="563"/>
        <v>6</v>
      </c>
      <c r="S4532" s="4">
        <f t="shared" si="564"/>
        <v>56</v>
      </c>
      <c r="T4532" s="4" t="str">
        <f t="shared" si="565"/>
        <v>C - Entwicklungspotenzial</v>
      </c>
      <c r="U4532" s="4">
        <f>ROUND(((E4532-Hilfswerte!$B$20)/Hilfswerte!$B$21)+((F4532-Hilfswerte!$B$22)/Hilfswerte!$B$23)+((G4532-Hilfswerte!$B$24)/Hilfswerte!$B$25)+0.1*INDEX(Hilfswerte!$B$4:$B$15,MATCH(C4532,Hilfswerte!$A$4:$A$15,0)),2)</f>
        <v>-1.44</v>
      </c>
      <c r="V4532" s="4">
        <f>ROUND(SQRT((((E4532-Hilfswerte!$B$20)/Hilfswerte!$B$21)-Hilfswerte!$B$28)^2+(((F4532-Hilfswerte!$B$22)/Hilfswerte!$B$23)-Hilfswerte!$B$29)^2+(((G4532-Hilfswerte!$B$24)/Hilfswerte!$B$25)-Hilfswerte!$B$30)^2),3)</f>
        <v>1.119</v>
      </c>
      <c r="W4532" s="4">
        <f>ROUND(E4532*Hilfswerte!$B$31,0)</f>
        <v>5550</v>
      </c>
      <c r="X4532" s="4">
        <f t="shared" si="566"/>
        <v>3345</v>
      </c>
      <c r="Y4532" s="4" t="str">
        <f>IF(T4532="A - Top-Kunde","bereits Top-Kunde",IF(AND(V4532&lt;=Hilfswerte!$B$34,H4532&lt;0.5*W4532),"Hoch",IF(AND(V4532&lt;=Hilfswerte!$B$35,H4532&lt;0.7*W4532),"Mittel","Niedrig")))</f>
        <v>Mittel</v>
      </c>
      <c r="Z4532" s="4">
        <f t="shared" si="567"/>
        <v>13.9</v>
      </c>
      <c r="AA4532" s="4" t="str">
        <f>IF(J4532&gt;365,"Bereits abgewandert (Segment D)",IF(Z4532&gt;=Hilfswerte!$B$38,"Rot - akut gefaehrdet",IF(Z4532&gt;=Hilfswerte!$B$39,"Gelb - beobachten","Gruen - stabil")))</f>
        <v>Gelb - beobachten</v>
      </c>
    </row>
    <row r="4533" spans="1:27" ht="15" customHeight="1" x14ac:dyDescent="0.25">
      <c r="A4533" s="4" t="s">
        <v>4880</v>
      </c>
      <c r="B4533" s="4" t="s">
        <v>497</v>
      </c>
      <c r="C4533" s="4" t="s">
        <v>33</v>
      </c>
      <c r="D4533" s="4" t="s">
        <v>93</v>
      </c>
      <c r="E4533" s="4">
        <v>32</v>
      </c>
      <c r="F4533" s="4">
        <v>6.4</v>
      </c>
      <c r="G4533" s="4">
        <v>6.8</v>
      </c>
      <c r="H4533" s="4">
        <v>1000</v>
      </c>
      <c r="I4533" s="4">
        <v>1</v>
      </c>
      <c r="J4533" s="4">
        <v>146</v>
      </c>
      <c r="K4533" s="4">
        <v>0</v>
      </c>
      <c r="L4533" s="4">
        <v>18</v>
      </c>
      <c r="M4533" s="4">
        <v>3</v>
      </c>
      <c r="N4533" s="4">
        <v>-19.399999999999999</v>
      </c>
      <c r="O4533" s="4">
        <f t="shared" si="560"/>
        <v>3</v>
      </c>
      <c r="P4533" s="4">
        <f t="shared" si="561"/>
        <v>1</v>
      </c>
      <c r="Q4533" s="4">
        <f t="shared" si="562"/>
        <v>3</v>
      </c>
      <c r="R4533" s="4">
        <f t="shared" si="563"/>
        <v>7</v>
      </c>
      <c r="S4533" s="4">
        <f t="shared" si="564"/>
        <v>54.9</v>
      </c>
      <c r="T4533" s="4" t="str">
        <f t="shared" si="565"/>
        <v>C - Entwicklungspotenzial</v>
      </c>
      <c r="U4533" s="4">
        <f>ROUND(((E4533-Hilfswerte!$B$20)/Hilfswerte!$B$21)+((F4533-Hilfswerte!$B$22)/Hilfswerte!$B$23)+((G4533-Hilfswerte!$B$24)/Hilfswerte!$B$25)+0.1*INDEX(Hilfswerte!$B$4:$B$15,MATCH(C4533,Hilfswerte!$A$4:$A$15,0)),2)</f>
        <v>-1.28</v>
      </c>
      <c r="V4533" s="4">
        <f>ROUND(SQRT((((E4533-Hilfswerte!$B$20)/Hilfswerte!$B$21)-Hilfswerte!$B$28)^2+(((F4533-Hilfswerte!$B$22)/Hilfswerte!$B$23)-Hilfswerte!$B$29)^2+(((G4533-Hilfswerte!$B$24)/Hilfswerte!$B$25)-Hilfswerte!$B$30)^2),3)</f>
        <v>1.069</v>
      </c>
      <c r="W4533" s="4">
        <f>ROUND(E4533*Hilfswerte!$B$31,0)</f>
        <v>6577</v>
      </c>
      <c r="X4533" s="4">
        <f t="shared" si="566"/>
        <v>5577</v>
      </c>
      <c r="Y4533" s="4" t="str">
        <f>IF(T4533="A - Top-Kunde","bereits Top-Kunde",IF(AND(V4533&lt;=Hilfswerte!$B$34,H4533&lt;0.5*W4533),"Hoch",IF(AND(V4533&lt;=Hilfswerte!$B$35,H4533&lt;0.7*W4533),"Mittel","Niedrig")))</f>
        <v>Mittel</v>
      </c>
      <c r="Z4533" s="4">
        <f t="shared" si="567"/>
        <v>18.7</v>
      </c>
      <c r="AA4533" s="4" t="str">
        <f>IF(J4533&gt;365,"Bereits abgewandert (Segment D)",IF(Z4533&gt;=Hilfswerte!$B$38,"Rot - akut gefaehrdet",IF(Z4533&gt;=Hilfswerte!$B$39,"Gelb - beobachten","Gruen - stabil")))</f>
        <v>Gelb - beobachten</v>
      </c>
    </row>
    <row r="4534" spans="1:27" ht="15" customHeight="1" x14ac:dyDescent="0.25">
      <c r="A4534" s="4" t="s">
        <v>4881</v>
      </c>
      <c r="B4534" s="4" t="s">
        <v>198</v>
      </c>
      <c r="C4534" s="4" t="s">
        <v>74</v>
      </c>
      <c r="D4534" s="4" t="s">
        <v>30</v>
      </c>
      <c r="E4534" s="4">
        <v>131</v>
      </c>
      <c r="F4534" s="4">
        <v>43.3</v>
      </c>
      <c r="G4534" s="4">
        <v>16.8</v>
      </c>
      <c r="H4534" s="4">
        <v>8596</v>
      </c>
      <c r="I4534" s="4">
        <v>2</v>
      </c>
      <c r="J4534" s="4">
        <v>40</v>
      </c>
      <c r="K4534" s="4">
        <v>0</v>
      </c>
      <c r="L4534" s="4">
        <v>5</v>
      </c>
      <c r="M4534" s="4">
        <v>6</v>
      </c>
      <c r="N4534" s="4">
        <v>-14.5</v>
      </c>
      <c r="O4534" s="4">
        <f t="shared" si="560"/>
        <v>4</v>
      </c>
      <c r="P4534" s="4">
        <f t="shared" si="561"/>
        <v>2</v>
      </c>
      <c r="Q4534" s="4">
        <f t="shared" si="562"/>
        <v>5</v>
      </c>
      <c r="R4534" s="4">
        <f t="shared" si="563"/>
        <v>11</v>
      </c>
      <c r="S4534" s="4">
        <f t="shared" si="564"/>
        <v>101.3</v>
      </c>
      <c r="T4534" s="4" t="str">
        <f t="shared" si="565"/>
        <v>C - Entwicklungspotenzial</v>
      </c>
      <c r="U4534" s="4">
        <f>ROUND(((E4534-Hilfswerte!$B$20)/Hilfswerte!$B$21)+((F4534-Hilfswerte!$B$22)/Hilfswerte!$B$23)+((G4534-Hilfswerte!$B$24)/Hilfswerte!$B$25)+0.1*INDEX(Hilfswerte!$B$4:$B$15,MATCH(C4534,Hilfswerte!$A$4:$A$15,0)),2)</f>
        <v>1.35</v>
      </c>
      <c r="V4534" s="4">
        <f>ROUND(SQRT((((E4534-Hilfswerte!$B$20)/Hilfswerte!$B$21)-Hilfswerte!$B$28)^2+(((F4534-Hilfswerte!$B$22)/Hilfswerte!$B$23)-Hilfswerte!$B$29)^2+(((G4534-Hilfswerte!$B$24)/Hilfswerte!$B$25)-Hilfswerte!$B$30)^2),3)</f>
        <v>0.90600000000000003</v>
      </c>
      <c r="W4534" s="4">
        <f>ROUND(E4534*Hilfswerte!$B$31,0)</f>
        <v>26927</v>
      </c>
      <c r="X4534" s="4">
        <f t="shared" si="566"/>
        <v>18331</v>
      </c>
      <c r="Y4534" s="4" t="str">
        <f>IF(T4534="A - Top-Kunde","bereits Top-Kunde",IF(AND(V4534&lt;=Hilfswerte!$B$34,H4534&lt;0.5*W4534),"Hoch",IF(AND(V4534&lt;=Hilfswerte!$B$35,H4534&lt;0.7*W4534),"Mittel","Niedrig")))</f>
        <v>Mittel</v>
      </c>
      <c r="Z4534" s="4">
        <f t="shared" si="567"/>
        <v>8.8000000000000007</v>
      </c>
      <c r="AA4534" s="4" t="str">
        <f>IF(J4534&gt;365,"Bereits abgewandert (Segment D)",IF(Z4534&gt;=Hilfswerte!$B$38,"Rot - akut gefaehrdet",IF(Z4534&gt;=Hilfswerte!$B$39,"Gelb - beobachten","Gruen - stabil")))</f>
        <v>Gruen - stabil</v>
      </c>
    </row>
    <row r="4535" spans="1:27" ht="15" customHeight="1" x14ac:dyDescent="0.25">
      <c r="A4535" s="4" t="s">
        <v>4882</v>
      </c>
      <c r="B4535" s="4" t="s">
        <v>105</v>
      </c>
      <c r="C4535" s="4" t="s">
        <v>59</v>
      </c>
      <c r="D4535" s="4" t="s">
        <v>30</v>
      </c>
      <c r="E4535" s="4">
        <v>187</v>
      </c>
      <c r="F4535" s="4">
        <v>42.4</v>
      </c>
      <c r="G4535" s="4">
        <v>11.6</v>
      </c>
      <c r="H4535" s="4">
        <v>41973</v>
      </c>
      <c r="I4535" s="4">
        <v>9</v>
      </c>
      <c r="J4535" s="4">
        <v>17</v>
      </c>
      <c r="K4535" s="4">
        <v>1</v>
      </c>
      <c r="L4535" s="4">
        <v>4</v>
      </c>
      <c r="M4535" s="4">
        <v>4</v>
      </c>
      <c r="N4535" s="4">
        <v>-31.7</v>
      </c>
      <c r="O4535" s="4">
        <f t="shared" si="560"/>
        <v>5</v>
      </c>
      <c r="P4535" s="4">
        <f t="shared" si="561"/>
        <v>5</v>
      </c>
      <c r="Q4535" s="4">
        <f t="shared" si="562"/>
        <v>5</v>
      </c>
      <c r="R4535" s="4">
        <f t="shared" si="563"/>
        <v>15</v>
      </c>
      <c r="S4535" s="4">
        <f t="shared" si="564"/>
        <v>127</v>
      </c>
      <c r="T4535" s="4" t="str">
        <f t="shared" si="565"/>
        <v>A - Top-Kunde</v>
      </c>
      <c r="U4535" s="4">
        <f>ROUND(((E4535-Hilfswerte!$B$20)/Hilfswerte!$B$21)+((F4535-Hilfswerte!$B$22)/Hilfswerte!$B$23)+((G4535-Hilfswerte!$B$24)/Hilfswerte!$B$25)+0.1*INDEX(Hilfswerte!$B$4:$B$15,MATCH(C4535,Hilfswerte!$A$4:$A$15,0)),2)</f>
        <v>0.69</v>
      </c>
      <c r="V4535" s="4">
        <f>ROUND(SQRT((((E4535-Hilfswerte!$B$20)/Hilfswerte!$B$21)-Hilfswerte!$B$28)^2+(((F4535-Hilfswerte!$B$22)/Hilfswerte!$B$23)-Hilfswerte!$B$29)^2+(((G4535-Hilfswerte!$B$24)/Hilfswerte!$B$25)-Hilfswerte!$B$30)^2),3)</f>
        <v>0.13500000000000001</v>
      </c>
      <c r="W4535" s="4">
        <f>ROUND(E4535*Hilfswerte!$B$31,0)</f>
        <v>38437</v>
      </c>
      <c r="X4535" s="4">
        <f t="shared" si="566"/>
        <v>0</v>
      </c>
      <c r="Y4535" s="4" t="str">
        <f>IF(T4535="A - Top-Kunde","bereits Top-Kunde",IF(AND(V4535&lt;=Hilfswerte!$B$34,H4535&lt;0.5*W4535),"Hoch",IF(AND(V4535&lt;=Hilfswerte!$B$35,H4535&lt;0.7*W4535),"Mittel","Niedrig")))</f>
        <v>bereits Top-Kunde</v>
      </c>
      <c r="Z4535" s="4">
        <f t="shared" si="567"/>
        <v>17.3</v>
      </c>
      <c r="AA4535" s="4" t="str">
        <f>IF(J4535&gt;365,"Bereits abgewandert (Segment D)",IF(Z4535&gt;=Hilfswerte!$B$38,"Rot - akut gefaehrdet",IF(Z4535&gt;=Hilfswerte!$B$39,"Gelb - beobachten","Gruen - stabil")))</f>
        <v>Gelb - beobachten</v>
      </c>
    </row>
    <row r="4536" spans="1:27" ht="15" customHeight="1" x14ac:dyDescent="0.25">
      <c r="A4536" s="4" t="s">
        <v>4883</v>
      </c>
      <c r="B4536" s="4" t="s">
        <v>593</v>
      </c>
      <c r="C4536" s="4" t="s">
        <v>55</v>
      </c>
      <c r="D4536" s="4" t="s">
        <v>52</v>
      </c>
      <c r="E4536" s="4">
        <v>285</v>
      </c>
      <c r="F4536" s="4">
        <v>47.7</v>
      </c>
      <c r="G4536" s="4">
        <v>23.1</v>
      </c>
      <c r="H4536" s="4">
        <v>42416</v>
      </c>
      <c r="I4536" s="4">
        <v>4</v>
      </c>
      <c r="J4536" s="4">
        <v>50</v>
      </c>
      <c r="K4536" s="4">
        <v>0</v>
      </c>
      <c r="L4536" s="4">
        <v>17</v>
      </c>
      <c r="M4536" s="4">
        <v>4</v>
      </c>
      <c r="N4536" s="4">
        <v>0.7</v>
      </c>
      <c r="O4536" s="4">
        <f t="shared" si="560"/>
        <v>4</v>
      </c>
      <c r="P4536" s="4">
        <f t="shared" si="561"/>
        <v>4</v>
      </c>
      <c r="Q4536" s="4">
        <f t="shared" si="562"/>
        <v>5</v>
      </c>
      <c r="R4536" s="4">
        <f t="shared" si="563"/>
        <v>13</v>
      </c>
      <c r="S4536" s="4">
        <f t="shared" si="564"/>
        <v>125.3</v>
      </c>
      <c r="T4536" s="4" t="str">
        <f t="shared" si="565"/>
        <v>A - Top-Kunde</v>
      </c>
      <c r="U4536" s="4">
        <f>ROUND(((E4536-Hilfswerte!$B$20)/Hilfswerte!$B$21)+((F4536-Hilfswerte!$B$22)/Hilfswerte!$B$23)+((G4536-Hilfswerte!$B$24)/Hilfswerte!$B$25)+0.1*INDEX(Hilfswerte!$B$4:$B$15,MATCH(C4536,Hilfswerte!$A$4:$A$15,0)),2)</f>
        <v>3.4</v>
      </c>
      <c r="V4536" s="4">
        <f>ROUND(SQRT((((E4536-Hilfswerte!$B$20)/Hilfswerte!$B$21)-Hilfswerte!$B$28)^2+(((F4536-Hilfswerte!$B$22)/Hilfswerte!$B$23)-Hilfswerte!$B$29)^2+(((G4536-Hilfswerte!$B$24)/Hilfswerte!$B$25)-Hilfswerte!$B$30)^2),3)</f>
        <v>1.962</v>
      </c>
      <c r="W4536" s="4">
        <f>ROUND(E4536*Hilfswerte!$B$31,0)</f>
        <v>58581</v>
      </c>
      <c r="X4536" s="4">
        <f t="shared" si="566"/>
        <v>16165</v>
      </c>
      <c r="Y4536" s="4" t="str">
        <f>IF(T4536="A - Top-Kunde","bereits Top-Kunde",IF(AND(V4536&lt;=Hilfswerte!$B$34,H4536&lt;0.5*W4536),"Hoch",IF(AND(V4536&lt;=Hilfswerte!$B$35,H4536&lt;0.7*W4536),"Mittel","Niedrig")))</f>
        <v>bereits Top-Kunde</v>
      </c>
      <c r="Z4536" s="4">
        <f t="shared" si="567"/>
        <v>5.9</v>
      </c>
      <c r="AA4536" s="4" t="str">
        <f>IF(J4536&gt;365,"Bereits abgewandert (Segment D)",IF(Z4536&gt;=Hilfswerte!$B$38,"Rot - akut gefaehrdet",IF(Z4536&gt;=Hilfswerte!$B$39,"Gelb - beobachten","Gruen - stabil")))</f>
        <v>Gruen - stabil</v>
      </c>
    </row>
    <row r="4537" spans="1:27" ht="15" customHeight="1" x14ac:dyDescent="0.25">
      <c r="A4537" s="4" t="s">
        <v>4884</v>
      </c>
      <c r="B4537" s="4" t="s">
        <v>378</v>
      </c>
      <c r="C4537" s="4" t="s">
        <v>55</v>
      </c>
      <c r="D4537" s="4" t="s">
        <v>52</v>
      </c>
      <c r="E4537" s="4">
        <v>40</v>
      </c>
      <c r="F4537" s="4">
        <v>10.6</v>
      </c>
      <c r="G4537" s="4">
        <v>16.8</v>
      </c>
      <c r="H4537" s="4">
        <v>7644</v>
      </c>
      <c r="I4537" s="4">
        <v>3</v>
      </c>
      <c r="J4537" s="4">
        <v>3</v>
      </c>
      <c r="K4537" s="4">
        <v>1</v>
      </c>
      <c r="L4537" s="4">
        <v>18</v>
      </c>
      <c r="M4537" s="4">
        <v>4</v>
      </c>
      <c r="N4537" s="4">
        <v>15.2</v>
      </c>
      <c r="O4537" s="4">
        <f t="shared" si="560"/>
        <v>5</v>
      </c>
      <c r="P4537" s="4">
        <f t="shared" si="561"/>
        <v>3</v>
      </c>
      <c r="Q4537" s="4">
        <f t="shared" si="562"/>
        <v>5</v>
      </c>
      <c r="R4537" s="4">
        <f t="shared" si="563"/>
        <v>13</v>
      </c>
      <c r="S4537" s="4">
        <f t="shared" si="564"/>
        <v>126.2</v>
      </c>
      <c r="T4537" s="4" t="str">
        <f t="shared" si="565"/>
        <v>A - Top-Kunde</v>
      </c>
      <c r="U4537" s="4">
        <f>ROUND(((E4537-Hilfswerte!$B$20)/Hilfswerte!$B$21)+((F4537-Hilfswerte!$B$22)/Hilfswerte!$B$23)+((G4537-Hilfswerte!$B$24)/Hilfswerte!$B$25)+0.1*INDEX(Hilfswerte!$B$4:$B$15,MATCH(C4537,Hilfswerte!$A$4:$A$15,0)),2)</f>
        <v>0.68</v>
      </c>
      <c r="V4537" s="4">
        <f>ROUND(SQRT((((E4537-Hilfswerte!$B$20)/Hilfswerte!$B$21)-Hilfswerte!$B$28)^2+(((F4537-Hilfswerte!$B$22)/Hilfswerte!$B$23)-Hilfswerte!$B$29)^2+(((G4537-Hilfswerte!$B$24)/Hilfswerte!$B$25)-Hilfswerte!$B$30)^2),3)</f>
        <v>1.1499999999999999</v>
      </c>
      <c r="W4537" s="4">
        <f>ROUND(E4537*Hilfswerte!$B$31,0)</f>
        <v>8222</v>
      </c>
      <c r="X4537" s="4">
        <f t="shared" si="566"/>
        <v>578</v>
      </c>
      <c r="Y4537" s="4" t="str">
        <f>IF(T4537="A - Top-Kunde","bereits Top-Kunde",IF(AND(V4537&lt;=Hilfswerte!$B$34,H4537&lt;0.5*W4537),"Hoch",IF(AND(V4537&lt;=Hilfswerte!$B$35,H4537&lt;0.7*W4537),"Mittel","Niedrig")))</f>
        <v>bereits Top-Kunde</v>
      </c>
      <c r="Z4537" s="4">
        <f t="shared" si="567"/>
        <v>6.8</v>
      </c>
      <c r="AA4537" s="4" t="str">
        <f>IF(J4537&gt;365,"Bereits abgewandert (Segment D)",IF(Z4537&gt;=Hilfswerte!$B$38,"Rot - akut gefaehrdet",IF(Z4537&gt;=Hilfswerte!$B$39,"Gelb - beobachten","Gruen - stabil")))</f>
        <v>Gruen - stabil</v>
      </c>
    </row>
    <row r="4538" spans="1:27" ht="15" customHeight="1" x14ac:dyDescent="0.25">
      <c r="A4538" s="4" t="s">
        <v>4885</v>
      </c>
      <c r="B4538" s="4" t="s">
        <v>400</v>
      </c>
      <c r="C4538" s="4" t="s">
        <v>74</v>
      </c>
      <c r="D4538" s="4" t="s">
        <v>30</v>
      </c>
      <c r="E4538" s="4">
        <v>349</v>
      </c>
      <c r="F4538" s="4">
        <v>77.8</v>
      </c>
      <c r="G4538" s="4">
        <v>11.9</v>
      </c>
      <c r="H4538" s="4">
        <v>0</v>
      </c>
      <c r="I4538" s="4">
        <v>0</v>
      </c>
      <c r="J4538" s="4">
        <v>437</v>
      </c>
      <c r="K4538" s="4">
        <v>0</v>
      </c>
      <c r="L4538" s="4">
        <v>34</v>
      </c>
      <c r="M4538" s="4">
        <v>0</v>
      </c>
      <c r="N4538" s="4">
        <v>-70.3</v>
      </c>
      <c r="O4538" s="4">
        <f t="shared" si="560"/>
        <v>1</v>
      </c>
      <c r="P4538" s="4">
        <f t="shared" si="561"/>
        <v>1</v>
      </c>
      <c r="Q4538" s="4">
        <f t="shared" si="562"/>
        <v>1</v>
      </c>
      <c r="R4538" s="4">
        <f t="shared" si="563"/>
        <v>3</v>
      </c>
      <c r="S4538" s="4">
        <f t="shared" si="564"/>
        <v>-15.4</v>
      </c>
      <c r="T4538" s="4" t="str">
        <f t="shared" si="565"/>
        <v>D - Abwanderungsrisiko</v>
      </c>
      <c r="U4538" s="4">
        <f>ROUND(((E4538-Hilfswerte!$B$20)/Hilfswerte!$B$21)+((F4538-Hilfswerte!$B$22)/Hilfswerte!$B$23)+((G4538-Hilfswerte!$B$24)/Hilfswerte!$B$25)+0.1*INDEX(Hilfswerte!$B$4:$B$15,MATCH(C4538,Hilfswerte!$A$4:$A$15,0)),2)</f>
        <v>2.12</v>
      </c>
      <c r="V4538" s="4">
        <f>ROUND(SQRT((((E4538-Hilfswerte!$B$20)/Hilfswerte!$B$21)-Hilfswerte!$B$28)^2+(((F4538-Hilfswerte!$B$22)/Hilfswerte!$B$23)-Hilfswerte!$B$29)^2+(((G4538-Hilfswerte!$B$24)/Hilfswerte!$B$25)-Hilfswerte!$B$30)^2),3)</f>
        <v>1.0680000000000001</v>
      </c>
      <c r="W4538" s="4">
        <f>ROUND(E4538*Hilfswerte!$B$31,0)</f>
        <v>71736</v>
      </c>
      <c r="X4538" s="4">
        <f t="shared" si="566"/>
        <v>71736</v>
      </c>
      <c r="Y4538" s="4" t="str">
        <f>IF(T4538="A - Top-Kunde","bereits Top-Kunde",IF(AND(V4538&lt;=Hilfswerte!$B$34,H4538&lt;0.5*W4538),"Hoch",IF(AND(V4538&lt;=Hilfswerte!$B$35,H4538&lt;0.7*W4538),"Mittel","Niedrig")))</f>
        <v>Mittel</v>
      </c>
      <c r="Z4538" s="4">
        <f t="shared" si="567"/>
        <v>56.8</v>
      </c>
      <c r="AA4538" s="4" t="str">
        <f>IF(J4538&gt;365,"Bereits abgewandert (Segment D)",IF(Z4538&gt;=Hilfswerte!$B$38,"Rot - akut gefaehrdet",IF(Z4538&gt;=Hilfswerte!$B$39,"Gelb - beobachten","Gruen - stabil")))</f>
        <v>Bereits abgewandert (Segment D)</v>
      </c>
    </row>
    <row r="4539" spans="1:27" ht="15" customHeight="1" x14ac:dyDescent="0.25">
      <c r="A4539" s="4" t="s">
        <v>4886</v>
      </c>
      <c r="B4539" s="4" t="s">
        <v>970</v>
      </c>
      <c r="C4539" s="4" t="s">
        <v>65</v>
      </c>
      <c r="D4539" s="4" t="s">
        <v>30</v>
      </c>
      <c r="E4539" s="4">
        <v>69</v>
      </c>
      <c r="F4539" s="4">
        <v>17.2</v>
      </c>
      <c r="G4539" s="4">
        <v>5.0999999999999996</v>
      </c>
      <c r="H4539" s="4">
        <v>0</v>
      </c>
      <c r="I4539" s="4">
        <v>0</v>
      </c>
      <c r="J4539" s="4">
        <v>400</v>
      </c>
      <c r="K4539" s="4">
        <v>0</v>
      </c>
      <c r="L4539" s="4">
        <v>3</v>
      </c>
      <c r="M4539" s="4">
        <v>0</v>
      </c>
      <c r="N4539" s="4">
        <v>-90</v>
      </c>
      <c r="O4539" s="4">
        <f t="shared" si="560"/>
        <v>1</v>
      </c>
      <c r="P4539" s="4">
        <f t="shared" si="561"/>
        <v>1</v>
      </c>
      <c r="Q4539" s="4">
        <f t="shared" si="562"/>
        <v>1</v>
      </c>
      <c r="R4539" s="4">
        <f t="shared" si="563"/>
        <v>3</v>
      </c>
      <c r="S4539" s="4">
        <f t="shared" si="564"/>
        <v>-15.9</v>
      </c>
      <c r="T4539" s="4" t="str">
        <f t="shared" si="565"/>
        <v>D - Abwanderungsrisiko</v>
      </c>
      <c r="U4539" s="4">
        <f>ROUND(((E4539-Hilfswerte!$B$20)/Hilfswerte!$B$21)+((F4539-Hilfswerte!$B$22)/Hilfswerte!$B$23)+((G4539-Hilfswerte!$B$24)/Hilfswerte!$B$25)+0.1*INDEX(Hilfswerte!$B$4:$B$15,MATCH(C4539,Hilfswerte!$A$4:$A$15,0)),2)</f>
        <v>-1.28</v>
      </c>
      <c r="V4539" s="4">
        <f>ROUND(SQRT((((E4539-Hilfswerte!$B$20)/Hilfswerte!$B$21)-Hilfswerte!$B$28)^2+(((F4539-Hilfswerte!$B$22)/Hilfswerte!$B$23)-Hilfswerte!$B$29)^2+(((G4539-Hilfswerte!$B$24)/Hilfswerte!$B$25)-Hilfswerte!$B$30)^2),3)</f>
        <v>1.1200000000000001</v>
      </c>
      <c r="W4539" s="4">
        <f>ROUND(E4539*Hilfswerte!$B$31,0)</f>
        <v>14183</v>
      </c>
      <c r="X4539" s="4">
        <f t="shared" si="566"/>
        <v>14183</v>
      </c>
      <c r="Y4539" s="4" t="str">
        <f>IF(T4539="A - Top-Kunde","bereits Top-Kunde",IF(AND(V4539&lt;=Hilfswerte!$B$34,H4539&lt;0.5*W4539),"Hoch",IF(AND(V4539&lt;=Hilfswerte!$B$35,H4539&lt;0.7*W4539),"Mittel","Niedrig")))</f>
        <v>Mittel</v>
      </c>
      <c r="Z4539" s="4">
        <f t="shared" si="567"/>
        <v>56.6</v>
      </c>
      <c r="AA4539" s="4" t="str">
        <f>IF(J4539&gt;365,"Bereits abgewandert (Segment D)",IF(Z4539&gt;=Hilfswerte!$B$38,"Rot - akut gefaehrdet",IF(Z4539&gt;=Hilfswerte!$B$39,"Gelb - beobachten","Gruen - stabil")))</f>
        <v>Bereits abgewandert (Segment D)</v>
      </c>
    </row>
    <row r="4540" spans="1:27" ht="15" customHeight="1" x14ac:dyDescent="0.25">
      <c r="A4540" s="4" t="s">
        <v>4887</v>
      </c>
      <c r="B4540" s="4" t="s">
        <v>335</v>
      </c>
      <c r="C4540" s="4" t="s">
        <v>59</v>
      </c>
      <c r="D4540" s="4" t="s">
        <v>30</v>
      </c>
      <c r="E4540" s="4">
        <v>752</v>
      </c>
      <c r="F4540" s="4">
        <v>151.30000000000001</v>
      </c>
      <c r="G4540" s="4">
        <v>2.2999999999999998</v>
      </c>
      <c r="H4540" s="4">
        <v>22323</v>
      </c>
      <c r="I4540" s="4">
        <v>5</v>
      </c>
      <c r="J4540" s="4">
        <v>28</v>
      </c>
      <c r="K4540" s="4">
        <v>1</v>
      </c>
      <c r="L4540" s="4">
        <v>11</v>
      </c>
      <c r="M4540" s="4">
        <v>5</v>
      </c>
      <c r="N4540" s="4">
        <v>12.6</v>
      </c>
      <c r="O4540" s="4">
        <f t="shared" si="560"/>
        <v>5</v>
      </c>
      <c r="P4540" s="4">
        <f t="shared" si="561"/>
        <v>5</v>
      </c>
      <c r="Q4540" s="4">
        <f t="shared" si="562"/>
        <v>5</v>
      </c>
      <c r="R4540" s="4">
        <f t="shared" si="563"/>
        <v>15</v>
      </c>
      <c r="S4540" s="4">
        <f t="shared" si="564"/>
        <v>147</v>
      </c>
      <c r="T4540" s="4" t="str">
        <f t="shared" si="565"/>
        <v>A - Top-Kunde</v>
      </c>
      <c r="U4540" s="4">
        <f>ROUND(((E4540-Hilfswerte!$B$20)/Hilfswerte!$B$21)+((F4540-Hilfswerte!$B$22)/Hilfswerte!$B$23)+((G4540-Hilfswerte!$B$24)/Hilfswerte!$B$25)+0.1*INDEX(Hilfswerte!$B$4:$B$15,MATCH(C4540,Hilfswerte!$A$4:$A$15,0)),2)</f>
        <v>3.6</v>
      </c>
      <c r="V4540" s="4">
        <f>ROUND(SQRT((((E4540-Hilfswerte!$B$20)/Hilfswerte!$B$21)-Hilfswerte!$B$28)^2+(((F4540-Hilfswerte!$B$22)/Hilfswerte!$B$23)-Hilfswerte!$B$29)^2+(((G4540-Hilfswerte!$B$24)/Hilfswerte!$B$25)-Hilfswerte!$B$30)^2),3)</f>
        <v>3.5289999999999999</v>
      </c>
      <c r="W4540" s="4">
        <f>ROUND(E4540*Hilfswerte!$B$31,0)</f>
        <v>154571</v>
      </c>
      <c r="X4540" s="4">
        <f t="shared" si="566"/>
        <v>132248</v>
      </c>
      <c r="Y4540" s="4" t="str">
        <f>IF(T4540="A - Top-Kunde","bereits Top-Kunde",IF(AND(V4540&lt;=Hilfswerte!$B$34,H4540&lt;0.5*W4540),"Hoch",IF(AND(V4540&lt;=Hilfswerte!$B$35,H4540&lt;0.7*W4540),"Mittel","Niedrig")))</f>
        <v>bereits Top-Kunde</v>
      </c>
      <c r="Z4540" s="4">
        <f t="shared" si="567"/>
        <v>6.6</v>
      </c>
      <c r="AA4540" s="4" t="str">
        <f>IF(J4540&gt;365,"Bereits abgewandert (Segment D)",IF(Z4540&gt;=Hilfswerte!$B$38,"Rot - akut gefaehrdet",IF(Z4540&gt;=Hilfswerte!$B$39,"Gelb - beobachten","Gruen - stabil")))</f>
        <v>Gruen - stabil</v>
      </c>
    </row>
    <row r="4541" spans="1:27" ht="15" customHeight="1" x14ac:dyDescent="0.25">
      <c r="A4541" s="4" t="s">
        <v>4888</v>
      </c>
      <c r="B4541" s="4" t="s">
        <v>533</v>
      </c>
      <c r="C4541" s="4" t="s">
        <v>84</v>
      </c>
      <c r="D4541" s="4" t="s">
        <v>30</v>
      </c>
      <c r="E4541" s="4">
        <v>84</v>
      </c>
      <c r="F4541" s="4">
        <v>8.5</v>
      </c>
      <c r="G4541" s="4">
        <v>0.4</v>
      </c>
      <c r="H4541" s="4">
        <v>0</v>
      </c>
      <c r="I4541" s="4">
        <v>0</v>
      </c>
      <c r="J4541" s="4">
        <v>618</v>
      </c>
      <c r="K4541" s="4">
        <v>0</v>
      </c>
      <c r="L4541" s="4">
        <v>6</v>
      </c>
      <c r="M4541" s="4">
        <v>0</v>
      </c>
      <c r="N4541" s="4">
        <v>-58.2</v>
      </c>
      <c r="O4541" s="4">
        <f t="shared" si="560"/>
        <v>1</v>
      </c>
      <c r="P4541" s="4">
        <f t="shared" si="561"/>
        <v>1</v>
      </c>
      <c r="Q4541" s="4">
        <f t="shared" si="562"/>
        <v>1</v>
      </c>
      <c r="R4541" s="4">
        <f t="shared" si="563"/>
        <v>3</v>
      </c>
      <c r="S4541" s="4">
        <f t="shared" si="564"/>
        <v>-0.9</v>
      </c>
      <c r="T4541" s="4" t="str">
        <f t="shared" si="565"/>
        <v>D - Abwanderungsrisiko</v>
      </c>
      <c r="U4541" s="4">
        <f>ROUND(((E4541-Hilfswerte!$B$20)/Hilfswerte!$B$21)+((F4541-Hilfswerte!$B$22)/Hilfswerte!$B$23)+((G4541-Hilfswerte!$B$24)/Hilfswerte!$B$25)+0.1*INDEX(Hilfswerte!$B$4:$B$15,MATCH(C4541,Hilfswerte!$A$4:$A$15,0)),2)</f>
        <v>-2.06</v>
      </c>
      <c r="V4541" s="4">
        <f>ROUND(SQRT((((E4541-Hilfswerte!$B$20)/Hilfswerte!$B$21)-Hilfswerte!$B$28)^2+(((F4541-Hilfswerte!$B$22)/Hilfswerte!$B$23)-Hilfswerte!$B$29)^2+(((G4541-Hilfswerte!$B$24)/Hilfswerte!$B$25)-Hilfswerte!$B$30)^2),3)</f>
        <v>1.83</v>
      </c>
      <c r="W4541" s="4">
        <f>ROUND(E4541*Hilfswerte!$B$31,0)</f>
        <v>17266</v>
      </c>
      <c r="X4541" s="4">
        <f t="shared" si="566"/>
        <v>17266</v>
      </c>
      <c r="Y4541" s="4" t="str">
        <f>IF(T4541="A - Top-Kunde","bereits Top-Kunde",IF(AND(V4541&lt;=Hilfswerte!$B$34,H4541&lt;0.5*W4541),"Hoch",IF(AND(V4541&lt;=Hilfswerte!$B$35,H4541&lt;0.7*W4541),"Mittel","Niedrig")))</f>
        <v>Niedrig</v>
      </c>
      <c r="Z4541" s="4">
        <f t="shared" si="567"/>
        <v>55.4</v>
      </c>
      <c r="AA4541" s="4" t="str">
        <f>IF(J4541&gt;365,"Bereits abgewandert (Segment D)",IF(Z4541&gt;=Hilfswerte!$B$38,"Rot - akut gefaehrdet",IF(Z4541&gt;=Hilfswerte!$B$39,"Gelb - beobachten","Gruen - stabil")))</f>
        <v>Bereits abgewandert (Segment D)</v>
      </c>
    </row>
    <row r="4542" spans="1:27" ht="15" customHeight="1" x14ac:dyDescent="0.25">
      <c r="A4542" s="4" t="s">
        <v>4889</v>
      </c>
      <c r="B4542" s="4" t="s">
        <v>420</v>
      </c>
      <c r="C4542" s="4" t="s">
        <v>47</v>
      </c>
      <c r="D4542" s="4" t="s">
        <v>30</v>
      </c>
      <c r="E4542" s="4">
        <v>15</v>
      </c>
      <c r="F4542" s="4">
        <v>3.5</v>
      </c>
      <c r="G4542" s="4">
        <v>16.5</v>
      </c>
      <c r="H4542" s="4">
        <v>0</v>
      </c>
      <c r="I4542" s="4">
        <v>0</v>
      </c>
      <c r="J4542" s="4">
        <v>549</v>
      </c>
      <c r="K4542" s="4">
        <v>0</v>
      </c>
      <c r="L4542" s="4">
        <v>18</v>
      </c>
      <c r="M4542" s="4">
        <v>0</v>
      </c>
      <c r="N4542" s="4">
        <v>-61.5</v>
      </c>
      <c r="O4542" s="4">
        <f t="shared" si="560"/>
        <v>1</v>
      </c>
      <c r="P4542" s="4">
        <f t="shared" si="561"/>
        <v>1</v>
      </c>
      <c r="Q4542" s="4">
        <f t="shared" si="562"/>
        <v>1</v>
      </c>
      <c r="R4542" s="4">
        <f t="shared" si="563"/>
        <v>3</v>
      </c>
      <c r="S4542" s="4">
        <f t="shared" si="564"/>
        <v>-6.2</v>
      </c>
      <c r="T4542" s="4" t="str">
        <f t="shared" si="565"/>
        <v>D - Abwanderungsrisiko</v>
      </c>
      <c r="U4542" s="4">
        <f>ROUND(((E4542-Hilfswerte!$B$20)/Hilfswerte!$B$21)+((F4542-Hilfswerte!$B$22)/Hilfswerte!$B$23)+((G4542-Hilfswerte!$B$24)/Hilfswerte!$B$25)+0.1*INDEX(Hilfswerte!$B$4:$B$15,MATCH(C4542,Hilfswerte!$A$4:$A$15,0)),2)</f>
        <v>0.19</v>
      </c>
      <c r="V4542" s="4">
        <f>ROUND(SQRT((((E4542-Hilfswerte!$B$20)/Hilfswerte!$B$21)-Hilfswerte!$B$28)^2+(((F4542-Hilfswerte!$B$22)/Hilfswerte!$B$23)-Hilfswerte!$B$29)^2+(((G4542-Hilfswerte!$B$24)/Hilfswerte!$B$25)-Hilfswerte!$B$30)^2),3)</f>
        <v>1.228</v>
      </c>
      <c r="W4542" s="4">
        <f>ROUND(E4542*Hilfswerte!$B$31,0)</f>
        <v>3083</v>
      </c>
      <c r="X4542" s="4">
        <f t="shared" si="566"/>
        <v>3083</v>
      </c>
      <c r="Y4542" s="4" t="str">
        <f>IF(T4542="A - Top-Kunde","bereits Top-Kunde",IF(AND(V4542&lt;=Hilfswerte!$B$34,H4542&lt;0.5*W4542),"Hoch",IF(AND(V4542&lt;=Hilfswerte!$B$35,H4542&lt;0.7*W4542),"Mittel","Niedrig")))</f>
        <v>Niedrig</v>
      </c>
      <c r="Z4542" s="4">
        <f t="shared" si="567"/>
        <v>55.7</v>
      </c>
      <c r="AA4542" s="4" t="str">
        <f>IF(J4542&gt;365,"Bereits abgewandert (Segment D)",IF(Z4542&gt;=Hilfswerte!$B$38,"Rot - akut gefaehrdet",IF(Z4542&gt;=Hilfswerte!$B$39,"Gelb - beobachten","Gruen - stabil")))</f>
        <v>Bereits abgewandert (Segment D)</v>
      </c>
    </row>
    <row r="4543" spans="1:27" ht="15" customHeight="1" x14ac:dyDescent="0.25">
      <c r="A4543" s="4" t="s">
        <v>4890</v>
      </c>
      <c r="B4543" s="4" t="s">
        <v>1280</v>
      </c>
      <c r="C4543" s="4" t="s">
        <v>33</v>
      </c>
      <c r="D4543" s="4" t="s">
        <v>30</v>
      </c>
      <c r="E4543" s="4">
        <v>126</v>
      </c>
      <c r="F4543" s="4">
        <v>30.4</v>
      </c>
      <c r="G4543" s="4">
        <v>21.6</v>
      </c>
      <c r="H4543" s="4">
        <v>24833</v>
      </c>
      <c r="I4543" s="4">
        <v>9</v>
      </c>
      <c r="J4543" s="4">
        <v>6</v>
      </c>
      <c r="K4543" s="4">
        <v>1</v>
      </c>
      <c r="L4543" s="4">
        <v>0</v>
      </c>
      <c r="M4543" s="4">
        <v>3</v>
      </c>
      <c r="N4543" s="4">
        <v>15.2</v>
      </c>
      <c r="O4543" s="4">
        <f t="shared" si="560"/>
        <v>5</v>
      </c>
      <c r="P4543" s="4">
        <f t="shared" si="561"/>
        <v>5</v>
      </c>
      <c r="Q4543" s="4">
        <f t="shared" si="562"/>
        <v>5</v>
      </c>
      <c r="R4543" s="4">
        <f t="shared" si="563"/>
        <v>15</v>
      </c>
      <c r="S4543" s="4">
        <f t="shared" si="564"/>
        <v>151.6</v>
      </c>
      <c r="T4543" s="4" t="str">
        <f t="shared" si="565"/>
        <v>A - Top-Kunde</v>
      </c>
      <c r="U4543" s="4">
        <f>ROUND(((E4543-Hilfswerte!$B$20)/Hilfswerte!$B$21)+((F4543-Hilfswerte!$B$22)/Hilfswerte!$B$23)+((G4543-Hilfswerte!$B$24)/Hilfswerte!$B$25)+0.1*INDEX(Hilfswerte!$B$4:$B$15,MATCH(C4543,Hilfswerte!$A$4:$A$15,0)),2)</f>
        <v>1.91</v>
      </c>
      <c r="V4543" s="4">
        <f>ROUND(SQRT((((E4543-Hilfswerte!$B$20)/Hilfswerte!$B$21)-Hilfswerte!$B$28)^2+(((F4543-Hilfswerte!$B$22)/Hilfswerte!$B$23)-Hilfswerte!$B$29)^2+(((G4543-Hilfswerte!$B$24)/Hilfswerte!$B$25)-Hilfswerte!$B$30)^2),3)</f>
        <v>1.6639999999999999</v>
      </c>
      <c r="W4543" s="4">
        <f>ROUND(E4543*Hilfswerte!$B$31,0)</f>
        <v>25899</v>
      </c>
      <c r="X4543" s="4">
        <f t="shared" si="566"/>
        <v>1066</v>
      </c>
      <c r="Y4543" s="4" t="str">
        <f>IF(T4543="A - Top-Kunde","bereits Top-Kunde",IF(AND(V4543&lt;=Hilfswerte!$B$34,H4543&lt;0.5*W4543),"Hoch",IF(AND(V4543&lt;=Hilfswerte!$B$35,H4543&lt;0.7*W4543),"Mittel","Niedrig")))</f>
        <v>bereits Top-Kunde</v>
      </c>
      <c r="Z4543" s="4">
        <f t="shared" si="567"/>
        <v>3.3</v>
      </c>
      <c r="AA4543" s="4" t="str">
        <f>IF(J4543&gt;365,"Bereits abgewandert (Segment D)",IF(Z4543&gt;=Hilfswerte!$B$38,"Rot - akut gefaehrdet",IF(Z4543&gt;=Hilfswerte!$B$39,"Gelb - beobachten","Gruen - stabil")))</f>
        <v>Gruen - stabil</v>
      </c>
    </row>
    <row r="4544" spans="1:27" ht="15" customHeight="1" x14ac:dyDescent="0.25">
      <c r="A4544" s="4" t="s">
        <v>4891</v>
      </c>
      <c r="B4544" s="4" t="s">
        <v>543</v>
      </c>
      <c r="C4544" s="4" t="s">
        <v>84</v>
      </c>
      <c r="D4544" s="4" t="s">
        <v>30</v>
      </c>
      <c r="E4544" s="4">
        <v>6</v>
      </c>
      <c r="F4544" s="4">
        <v>1.6</v>
      </c>
      <c r="G4544" s="4">
        <v>20</v>
      </c>
      <c r="H4544" s="4">
        <v>316</v>
      </c>
      <c r="I4544" s="4">
        <v>1</v>
      </c>
      <c r="J4544" s="4">
        <v>214</v>
      </c>
      <c r="K4544" s="4">
        <v>1</v>
      </c>
      <c r="L4544" s="4">
        <v>13</v>
      </c>
      <c r="M4544" s="4">
        <v>1</v>
      </c>
      <c r="N4544" s="4">
        <v>14.1</v>
      </c>
      <c r="O4544" s="4">
        <f t="shared" si="560"/>
        <v>2</v>
      </c>
      <c r="P4544" s="4">
        <f t="shared" si="561"/>
        <v>1</v>
      </c>
      <c r="Q4544" s="4">
        <f t="shared" si="562"/>
        <v>2</v>
      </c>
      <c r="R4544" s="4">
        <f t="shared" si="563"/>
        <v>5</v>
      </c>
      <c r="S4544" s="4">
        <f t="shared" si="564"/>
        <v>47.2</v>
      </c>
      <c r="T4544" s="4" t="str">
        <f t="shared" si="565"/>
        <v>C - Entwicklungspotenzial</v>
      </c>
      <c r="U4544" s="4">
        <f>ROUND(((E4544-Hilfswerte!$B$20)/Hilfswerte!$B$21)+((F4544-Hilfswerte!$B$22)/Hilfswerte!$B$23)+((G4544-Hilfswerte!$B$24)/Hilfswerte!$B$25)+0.1*INDEX(Hilfswerte!$B$4:$B$15,MATCH(C4544,Hilfswerte!$A$4:$A$15,0)),2)</f>
        <v>0.59</v>
      </c>
      <c r="V4544" s="4">
        <f>ROUND(SQRT((((E4544-Hilfswerte!$B$20)/Hilfswerte!$B$21)-Hilfswerte!$B$28)^2+(((F4544-Hilfswerte!$B$22)/Hilfswerte!$B$23)-Hilfswerte!$B$29)^2+(((G4544-Hilfswerte!$B$24)/Hilfswerte!$B$25)-Hilfswerte!$B$30)^2),3)</f>
        <v>1.6870000000000001</v>
      </c>
      <c r="W4544" s="4">
        <f>ROUND(E4544*Hilfswerte!$B$31,0)</f>
        <v>1233</v>
      </c>
      <c r="X4544" s="4">
        <f t="shared" si="566"/>
        <v>917</v>
      </c>
      <c r="Y4544" s="4" t="str">
        <f>IF(T4544="A - Top-Kunde","bereits Top-Kunde",IF(AND(V4544&lt;=Hilfswerte!$B$34,H4544&lt;0.5*W4544),"Hoch",IF(AND(V4544&lt;=Hilfswerte!$B$35,H4544&lt;0.7*W4544),"Mittel","Niedrig")))</f>
        <v>Niedrig</v>
      </c>
      <c r="Z4544" s="4">
        <f t="shared" si="567"/>
        <v>16.3</v>
      </c>
      <c r="AA4544" s="4" t="str">
        <f>IF(J4544&gt;365,"Bereits abgewandert (Segment D)",IF(Z4544&gt;=Hilfswerte!$B$38,"Rot - akut gefaehrdet",IF(Z4544&gt;=Hilfswerte!$B$39,"Gelb - beobachten","Gruen - stabil")))</f>
        <v>Gelb - beobachten</v>
      </c>
    </row>
    <row r="4545" spans="1:27" ht="15" customHeight="1" x14ac:dyDescent="0.25">
      <c r="A4545" s="4" t="s">
        <v>4892</v>
      </c>
      <c r="B4545" s="4" t="s">
        <v>254</v>
      </c>
      <c r="C4545" s="4" t="s">
        <v>89</v>
      </c>
      <c r="D4545" s="4" t="s">
        <v>30</v>
      </c>
      <c r="E4545" s="4">
        <v>385</v>
      </c>
      <c r="F4545" s="4">
        <v>92.9</v>
      </c>
      <c r="G4545" s="4">
        <v>7.4</v>
      </c>
      <c r="H4545" s="4">
        <v>99886</v>
      </c>
      <c r="I4545" s="4">
        <v>3</v>
      </c>
      <c r="J4545" s="4">
        <v>41</v>
      </c>
      <c r="K4545" s="4">
        <v>0</v>
      </c>
      <c r="L4545" s="4">
        <v>4</v>
      </c>
      <c r="M4545" s="4">
        <v>4</v>
      </c>
      <c r="N4545" s="4">
        <v>-18.8</v>
      </c>
      <c r="O4545" s="4">
        <f t="shared" si="560"/>
        <v>4</v>
      </c>
      <c r="P4545" s="4">
        <f t="shared" si="561"/>
        <v>3</v>
      </c>
      <c r="Q4545" s="4">
        <f t="shared" si="562"/>
        <v>5</v>
      </c>
      <c r="R4545" s="4">
        <f t="shared" si="563"/>
        <v>12</v>
      </c>
      <c r="S4545" s="4">
        <f t="shared" si="564"/>
        <v>109.4</v>
      </c>
      <c r="T4545" s="4" t="str">
        <f t="shared" si="565"/>
        <v>B - Kernkunde</v>
      </c>
      <c r="U4545" s="4">
        <f>ROUND(((E4545-Hilfswerte!$B$20)/Hilfswerte!$B$21)+((F4545-Hilfswerte!$B$22)/Hilfswerte!$B$23)+((G4545-Hilfswerte!$B$24)/Hilfswerte!$B$25)+0.1*INDEX(Hilfswerte!$B$4:$B$15,MATCH(C4545,Hilfswerte!$A$4:$A$15,0)),2)</f>
        <v>2.15</v>
      </c>
      <c r="V4545" s="4">
        <f>ROUND(SQRT((((E4545-Hilfswerte!$B$20)/Hilfswerte!$B$21)-Hilfswerte!$B$28)^2+(((F4545-Hilfswerte!$B$22)/Hilfswerte!$B$23)-Hilfswerte!$B$29)^2+(((G4545-Hilfswerte!$B$24)/Hilfswerte!$B$25)-Hilfswerte!$B$30)^2),3)</f>
        <v>1.492</v>
      </c>
      <c r="W4545" s="4">
        <f>ROUND(E4545*Hilfswerte!$B$31,0)</f>
        <v>79135</v>
      </c>
      <c r="X4545" s="4">
        <f t="shared" si="566"/>
        <v>0</v>
      </c>
      <c r="Y4545" s="4" t="str">
        <f>IF(T4545="A - Top-Kunde","bereits Top-Kunde",IF(AND(V4545&lt;=Hilfswerte!$B$34,H4545&lt;0.5*W4545),"Hoch",IF(AND(V4545&lt;=Hilfswerte!$B$35,H4545&lt;0.7*W4545),"Mittel","Niedrig")))</f>
        <v>Niedrig</v>
      </c>
      <c r="Z4545" s="4">
        <f t="shared" si="567"/>
        <v>10.4</v>
      </c>
      <c r="AA4545" s="4" t="str">
        <f>IF(J4545&gt;365,"Bereits abgewandert (Segment D)",IF(Z4545&gt;=Hilfswerte!$B$38,"Rot - akut gefaehrdet",IF(Z4545&gt;=Hilfswerte!$B$39,"Gelb - beobachten","Gruen - stabil")))</f>
        <v>Gruen - stabil</v>
      </c>
    </row>
    <row r="4546" spans="1:27" ht="15" customHeight="1" x14ac:dyDescent="0.25">
      <c r="A4546" s="4" t="s">
        <v>4893</v>
      </c>
      <c r="B4546" s="4" t="s">
        <v>903</v>
      </c>
      <c r="C4546" s="4" t="s">
        <v>89</v>
      </c>
      <c r="D4546" s="4" t="s">
        <v>56</v>
      </c>
      <c r="E4546" s="4">
        <v>64</v>
      </c>
      <c r="F4546" s="4">
        <v>19.2</v>
      </c>
      <c r="G4546" s="4">
        <v>3.2</v>
      </c>
      <c r="H4546" s="4">
        <v>3878</v>
      </c>
      <c r="I4546" s="4">
        <v>1</v>
      </c>
      <c r="J4546" s="4">
        <v>364</v>
      </c>
      <c r="K4546" s="4">
        <v>1</v>
      </c>
      <c r="L4546" s="4">
        <v>-2</v>
      </c>
      <c r="M4546" s="4">
        <v>5</v>
      </c>
      <c r="N4546" s="4">
        <v>12.4</v>
      </c>
      <c r="O4546" s="4">
        <f t="shared" ref="O4546:O4609" si="568">IF(J4546&gt;365,1,IF(J4546&lt;=30,5,IF(J4546&lt;=90,4,IF(J4546&lt;=180,3,2))))</f>
        <v>2</v>
      </c>
      <c r="P4546" s="4">
        <f t="shared" ref="P4546:P4609" si="569">IF(I4546&gt;=5,5,IF(I4546&gt;=4,4,IF(I4546&gt;=3,3,IF(I4546&gt;=2,2,1))))</f>
        <v>1</v>
      </c>
      <c r="Q4546" s="4">
        <f t="shared" ref="Q4546:Q4609" si="570">IF(H4546&gt;=7500,5,IF(H4546&gt;=2500,4,IF(H4546&gt;=1000,3,IF(H4546&gt;=1,2,1))))</f>
        <v>4</v>
      </c>
      <c r="R4546" s="4">
        <f t="shared" ref="R4546:R4609" si="571">O4546+P4546+Q4546</f>
        <v>7</v>
      </c>
      <c r="S4546" s="4">
        <f t="shared" ref="S4546:S4609" si="572">ROUND(10*R4546+0.5*N4546-6*K4546-0.3*MAX(0,L4546),1)</f>
        <v>70.2</v>
      </c>
      <c r="T4546" s="4" t="str">
        <f t="shared" ref="T4546:T4609" si="573">IF(J4546&gt;365,"D - Abwanderungsrisiko",IF(S4546&gt;=125,"A - Top-Kunde",IF(S4546&gt;=105,"B - Kernkunde","C - Entwicklungspotenzial")))</f>
        <v>C - Entwicklungspotenzial</v>
      </c>
      <c r="U4546" s="4">
        <f>ROUND(((E4546-Hilfswerte!$B$20)/Hilfswerte!$B$21)+((F4546-Hilfswerte!$B$22)/Hilfswerte!$B$23)+((G4546-Hilfswerte!$B$24)/Hilfswerte!$B$25)+0.1*INDEX(Hilfswerte!$B$4:$B$15,MATCH(C4546,Hilfswerte!$A$4:$A$15,0)),2)</f>
        <v>-1.22</v>
      </c>
      <c r="V4546" s="4">
        <f>ROUND(SQRT((((E4546-Hilfswerte!$B$20)/Hilfswerte!$B$21)-Hilfswerte!$B$28)^2+(((F4546-Hilfswerte!$B$22)/Hilfswerte!$B$23)-Hilfswerte!$B$29)^2+(((G4546-Hilfswerte!$B$24)/Hilfswerte!$B$25)-Hilfswerte!$B$30)^2),3)</f>
        <v>1.387</v>
      </c>
      <c r="W4546" s="4">
        <f>ROUND(E4546*Hilfswerte!$B$31,0)</f>
        <v>13155</v>
      </c>
      <c r="X4546" s="4">
        <f t="shared" ref="X4546:X4609" si="574">MAX(0,W4546-H4546)</f>
        <v>9277</v>
      </c>
      <c r="Y4546" s="4" t="str">
        <f>IF(T4546="A - Top-Kunde","bereits Top-Kunde",IF(AND(V4546&lt;=Hilfswerte!$B$34,H4546&lt;0.5*W4546),"Hoch",IF(AND(V4546&lt;=Hilfswerte!$B$35,H4546&lt;0.7*W4546),"Mittel","Niedrig")))</f>
        <v>Niedrig</v>
      </c>
      <c r="Z4546" s="4">
        <f t="shared" ref="Z4546:Z4609" si="575">ROUND(0.4*MAX(0,-N4546)+3*K4546+0.2*MAX(0,L4546)+0.05*J4546,1)</f>
        <v>21.2</v>
      </c>
      <c r="AA4546" s="4" t="str">
        <f>IF(J4546&gt;365,"Bereits abgewandert (Segment D)",IF(Z4546&gt;=Hilfswerte!$B$38,"Rot - akut gefaehrdet",IF(Z4546&gt;=Hilfswerte!$B$39,"Gelb - beobachten","Gruen - stabil")))</f>
        <v>Rot - akut gefaehrdet</v>
      </c>
    </row>
    <row r="4547" spans="1:27" ht="15" customHeight="1" x14ac:dyDescent="0.25">
      <c r="A4547" s="4" t="s">
        <v>4894</v>
      </c>
      <c r="B4547" s="4" t="s">
        <v>127</v>
      </c>
      <c r="C4547" s="4" t="s">
        <v>33</v>
      </c>
      <c r="D4547" s="4" t="s">
        <v>56</v>
      </c>
      <c r="E4547" s="4">
        <v>134</v>
      </c>
      <c r="F4547" s="4">
        <v>49.7</v>
      </c>
      <c r="G4547" s="4">
        <v>12.7</v>
      </c>
      <c r="H4547" s="4">
        <v>17275</v>
      </c>
      <c r="I4547" s="4">
        <v>3</v>
      </c>
      <c r="J4547" s="4">
        <v>169</v>
      </c>
      <c r="K4547" s="4">
        <v>0</v>
      </c>
      <c r="L4547" s="4">
        <v>19</v>
      </c>
      <c r="M4547" s="4">
        <v>2</v>
      </c>
      <c r="N4547" s="4">
        <v>26.8</v>
      </c>
      <c r="O4547" s="4">
        <f t="shared" si="568"/>
        <v>3</v>
      </c>
      <c r="P4547" s="4">
        <f t="shared" si="569"/>
        <v>3</v>
      </c>
      <c r="Q4547" s="4">
        <f t="shared" si="570"/>
        <v>5</v>
      </c>
      <c r="R4547" s="4">
        <f t="shared" si="571"/>
        <v>11</v>
      </c>
      <c r="S4547" s="4">
        <f t="shared" si="572"/>
        <v>117.7</v>
      </c>
      <c r="T4547" s="4" t="str">
        <f t="shared" si="573"/>
        <v>B - Kernkunde</v>
      </c>
      <c r="U4547" s="4">
        <f>ROUND(((E4547-Hilfswerte!$B$20)/Hilfswerte!$B$21)+((F4547-Hilfswerte!$B$22)/Hilfswerte!$B$23)+((G4547-Hilfswerte!$B$24)/Hilfswerte!$B$25)+0.1*INDEX(Hilfswerte!$B$4:$B$15,MATCH(C4547,Hilfswerte!$A$4:$A$15,0)),2)</f>
        <v>0.88</v>
      </c>
      <c r="V4547" s="4">
        <f>ROUND(SQRT((((E4547-Hilfswerte!$B$20)/Hilfswerte!$B$21)-Hilfswerte!$B$28)^2+(((F4547-Hilfswerte!$B$22)/Hilfswerte!$B$23)-Hilfswerte!$B$29)^2+(((G4547-Hilfswerte!$B$24)/Hilfswerte!$B$25)-Hilfswerte!$B$30)^2),3)</f>
        <v>0.35099999999999998</v>
      </c>
      <c r="W4547" s="4">
        <f>ROUND(E4547*Hilfswerte!$B$31,0)</f>
        <v>27543</v>
      </c>
      <c r="X4547" s="4">
        <f t="shared" si="574"/>
        <v>10268</v>
      </c>
      <c r="Y4547" s="4" t="str">
        <f>IF(T4547="A - Top-Kunde","bereits Top-Kunde",IF(AND(V4547&lt;=Hilfswerte!$B$34,H4547&lt;0.5*W4547),"Hoch",IF(AND(V4547&lt;=Hilfswerte!$B$35,H4547&lt;0.7*W4547),"Mittel","Niedrig")))</f>
        <v>Mittel</v>
      </c>
      <c r="Z4547" s="4">
        <f t="shared" si="575"/>
        <v>12.3</v>
      </c>
      <c r="AA4547" s="4" t="str">
        <f>IF(J4547&gt;365,"Bereits abgewandert (Segment D)",IF(Z4547&gt;=Hilfswerte!$B$38,"Rot - akut gefaehrdet",IF(Z4547&gt;=Hilfswerte!$B$39,"Gelb - beobachten","Gruen - stabil")))</f>
        <v>Gruen - stabil</v>
      </c>
    </row>
    <row r="4548" spans="1:27" ht="15" customHeight="1" x14ac:dyDescent="0.25">
      <c r="A4548" s="4" t="s">
        <v>4895</v>
      </c>
      <c r="B4548" s="4" t="s">
        <v>620</v>
      </c>
      <c r="C4548" s="4" t="s">
        <v>38</v>
      </c>
      <c r="D4548" s="4" t="s">
        <v>30</v>
      </c>
      <c r="E4548" s="4">
        <v>27</v>
      </c>
      <c r="F4548" s="4">
        <v>13.2</v>
      </c>
      <c r="G4548" s="4">
        <v>17.2</v>
      </c>
      <c r="H4548" s="4">
        <v>23540</v>
      </c>
      <c r="I4548" s="4">
        <v>8</v>
      </c>
      <c r="J4548" s="4">
        <v>16</v>
      </c>
      <c r="K4548" s="4">
        <v>1</v>
      </c>
      <c r="L4548" s="4">
        <v>29</v>
      </c>
      <c r="M4548" s="4">
        <v>6</v>
      </c>
      <c r="N4548" s="4">
        <v>8.5</v>
      </c>
      <c r="O4548" s="4">
        <f t="shared" si="568"/>
        <v>5</v>
      </c>
      <c r="P4548" s="4">
        <f t="shared" si="569"/>
        <v>5</v>
      </c>
      <c r="Q4548" s="4">
        <f t="shared" si="570"/>
        <v>5</v>
      </c>
      <c r="R4548" s="4">
        <f t="shared" si="571"/>
        <v>15</v>
      </c>
      <c r="S4548" s="4">
        <f t="shared" si="572"/>
        <v>139.6</v>
      </c>
      <c r="T4548" s="4" t="str">
        <f t="shared" si="573"/>
        <v>A - Top-Kunde</v>
      </c>
      <c r="U4548" s="4">
        <f>ROUND(((E4548-Hilfswerte!$B$20)/Hilfswerte!$B$21)+((F4548-Hilfswerte!$B$22)/Hilfswerte!$B$23)+((G4548-Hilfswerte!$B$24)/Hilfswerte!$B$25)+0.1*INDEX(Hilfswerte!$B$4:$B$15,MATCH(C4548,Hilfswerte!$A$4:$A$15,0)),2)</f>
        <v>0.79</v>
      </c>
      <c r="V4548" s="4">
        <f>ROUND(SQRT((((E4548-Hilfswerte!$B$20)/Hilfswerte!$B$21)-Hilfswerte!$B$28)^2+(((F4548-Hilfswerte!$B$22)/Hilfswerte!$B$23)-Hilfswerte!$B$29)^2+(((G4548-Hilfswerte!$B$24)/Hilfswerte!$B$25)-Hilfswerte!$B$30)^2),3)</f>
        <v>1.208</v>
      </c>
      <c r="W4548" s="4">
        <f>ROUND(E4548*Hilfswerte!$B$31,0)</f>
        <v>5550</v>
      </c>
      <c r="X4548" s="4">
        <f t="shared" si="574"/>
        <v>0</v>
      </c>
      <c r="Y4548" s="4" t="str">
        <f>IF(T4548="A - Top-Kunde","bereits Top-Kunde",IF(AND(V4548&lt;=Hilfswerte!$B$34,H4548&lt;0.5*W4548),"Hoch",IF(AND(V4548&lt;=Hilfswerte!$B$35,H4548&lt;0.7*W4548),"Mittel","Niedrig")))</f>
        <v>bereits Top-Kunde</v>
      </c>
      <c r="Z4548" s="4">
        <f t="shared" si="575"/>
        <v>9.6</v>
      </c>
      <c r="AA4548" s="4" t="str">
        <f>IF(J4548&gt;365,"Bereits abgewandert (Segment D)",IF(Z4548&gt;=Hilfswerte!$B$38,"Rot - akut gefaehrdet",IF(Z4548&gt;=Hilfswerte!$B$39,"Gelb - beobachten","Gruen - stabil")))</f>
        <v>Gruen - stabil</v>
      </c>
    </row>
    <row r="4549" spans="1:27" ht="15" customHeight="1" x14ac:dyDescent="0.25">
      <c r="A4549" s="4" t="s">
        <v>4896</v>
      </c>
      <c r="B4549" s="4" t="s">
        <v>323</v>
      </c>
      <c r="C4549" s="4" t="s">
        <v>89</v>
      </c>
      <c r="D4549" s="4" t="s">
        <v>30</v>
      </c>
      <c r="E4549" s="4">
        <v>46</v>
      </c>
      <c r="F4549" s="4">
        <v>10.9</v>
      </c>
      <c r="G4549" s="4">
        <v>9.5</v>
      </c>
      <c r="H4549" s="4">
        <v>8041</v>
      </c>
      <c r="I4549" s="4">
        <v>2</v>
      </c>
      <c r="J4549" s="4">
        <v>43</v>
      </c>
      <c r="K4549" s="4">
        <v>0</v>
      </c>
      <c r="L4549" s="4">
        <v>6</v>
      </c>
      <c r="M4549" s="4">
        <v>3</v>
      </c>
      <c r="N4549" s="4">
        <v>-17.8</v>
      </c>
      <c r="O4549" s="4">
        <f t="shared" si="568"/>
        <v>4</v>
      </c>
      <c r="P4549" s="4">
        <f t="shared" si="569"/>
        <v>2</v>
      </c>
      <c r="Q4549" s="4">
        <f t="shared" si="570"/>
        <v>5</v>
      </c>
      <c r="R4549" s="4">
        <f t="shared" si="571"/>
        <v>11</v>
      </c>
      <c r="S4549" s="4">
        <f t="shared" si="572"/>
        <v>99.3</v>
      </c>
      <c r="T4549" s="4" t="str">
        <f t="shared" si="573"/>
        <v>C - Entwicklungspotenzial</v>
      </c>
      <c r="U4549" s="4">
        <f>ROUND(((E4549-Hilfswerte!$B$20)/Hilfswerte!$B$21)+((F4549-Hilfswerte!$B$22)/Hilfswerte!$B$23)+((G4549-Hilfswerte!$B$24)/Hilfswerte!$B$25)+0.1*INDEX(Hilfswerte!$B$4:$B$15,MATCH(C4549,Hilfswerte!$A$4:$A$15,0)),2)</f>
        <v>-0.44</v>
      </c>
      <c r="V4549" s="4">
        <f>ROUND(SQRT((((E4549-Hilfswerte!$B$20)/Hilfswerte!$B$21)-Hilfswerte!$B$28)^2+(((F4549-Hilfswerte!$B$22)/Hilfswerte!$B$23)-Hilfswerte!$B$29)^2+(((G4549-Hilfswerte!$B$24)/Hilfswerte!$B$25)-Hilfswerte!$B$30)^2),3)</f>
        <v>0.75900000000000001</v>
      </c>
      <c r="W4549" s="4">
        <f>ROUND(E4549*Hilfswerte!$B$31,0)</f>
        <v>9455</v>
      </c>
      <c r="X4549" s="4">
        <f t="shared" si="574"/>
        <v>1414</v>
      </c>
      <c r="Y4549" s="4" t="str">
        <f>IF(T4549="A - Top-Kunde","bereits Top-Kunde",IF(AND(V4549&lt;=Hilfswerte!$B$34,H4549&lt;0.5*W4549),"Hoch",IF(AND(V4549&lt;=Hilfswerte!$B$35,H4549&lt;0.7*W4549),"Mittel","Niedrig")))</f>
        <v>Niedrig</v>
      </c>
      <c r="Z4549" s="4">
        <f t="shared" si="575"/>
        <v>10.5</v>
      </c>
      <c r="AA4549" s="4" t="str">
        <f>IF(J4549&gt;365,"Bereits abgewandert (Segment D)",IF(Z4549&gt;=Hilfswerte!$B$38,"Rot - akut gefaehrdet",IF(Z4549&gt;=Hilfswerte!$B$39,"Gelb - beobachten","Gruen - stabil")))</f>
        <v>Gruen - stabil</v>
      </c>
    </row>
    <row r="4550" spans="1:27" ht="15" customHeight="1" x14ac:dyDescent="0.25">
      <c r="A4550" s="4" t="s">
        <v>4897</v>
      </c>
      <c r="B4550" s="4" t="s">
        <v>657</v>
      </c>
      <c r="C4550" s="4" t="s">
        <v>29</v>
      </c>
      <c r="D4550" s="4" t="s">
        <v>30</v>
      </c>
      <c r="E4550" s="4">
        <v>561</v>
      </c>
      <c r="F4550" s="4">
        <v>164.5</v>
      </c>
      <c r="G4550" s="4">
        <v>0.8</v>
      </c>
      <c r="H4550" s="4">
        <v>6940</v>
      </c>
      <c r="I4550" s="4">
        <v>1</v>
      </c>
      <c r="J4550" s="4">
        <v>236</v>
      </c>
      <c r="K4550" s="4">
        <v>0</v>
      </c>
      <c r="L4550" s="4">
        <v>-1</v>
      </c>
      <c r="M4550" s="4">
        <v>3</v>
      </c>
      <c r="N4550" s="4">
        <v>4.7</v>
      </c>
      <c r="O4550" s="4">
        <f t="shared" si="568"/>
        <v>2</v>
      </c>
      <c r="P4550" s="4">
        <f t="shared" si="569"/>
        <v>1</v>
      </c>
      <c r="Q4550" s="4">
        <f t="shared" si="570"/>
        <v>4</v>
      </c>
      <c r="R4550" s="4">
        <f t="shared" si="571"/>
        <v>7</v>
      </c>
      <c r="S4550" s="4">
        <f t="shared" si="572"/>
        <v>72.400000000000006</v>
      </c>
      <c r="T4550" s="4" t="str">
        <f t="shared" si="573"/>
        <v>C - Entwicklungspotenzial</v>
      </c>
      <c r="U4550" s="4">
        <f>ROUND(((E4550-Hilfswerte!$B$20)/Hilfswerte!$B$21)+((F4550-Hilfswerte!$B$22)/Hilfswerte!$B$23)+((G4550-Hilfswerte!$B$24)/Hilfswerte!$B$25)+0.1*INDEX(Hilfswerte!$B$4:$B$15,MATCH(C4550,Hilfswerte!$A$4:$A$15,0)),2)</f>
        <v>3.12</v>
      </c>
      <c r="V4550" s="4">
        <f>ROUND(SQRT((((E4550-Hilfswerte!$B$20)/Hilfswerte!$B$21)-Hilfswerte!$B$28)^2+(((F4550-Hilfswerte!$B$22)/Hilfswerte!$B$23)-Hilfswerte!$B$29)^2+(((G4550-Hilfswerte!$B$24)/Hilfswerte!$B$25)-Hilfswerte!$B$30)^2),3)</f>
        <v>3.2869999999999999</v>
      </c>
      <c r="W4550" s="4">
        <f>ROUND(E4550*Hilfswerte!$B$31,0)</f>
        <v>115311</v>
      </c>
      <c r="X4550" s="4">
        <f t="shared" si="574"/>
        <v>108371</v>
      </c>
      <c r="Y4550" s="4" t="str">
        <f>IF(T4550="A - Top-Kunde","bereits Top-Kunde",IF(AND(V4550&lt;=Hilfswerte!$B$34,H4550&lt;0.5*W4550),"Hoch",IF(AND(V4550&lt;=Hilfswerte!$B$35,H4550&lt;0.7*W4550),"Mittel","Niedrig")))</f>
        <v>Niedrig</v>
      </c>
      <c r="Z4550" s="4">
        <f t="shared" si="575"/>
        <v>11.8</v>
      </c>
      <c r="AA4550" s="4" t="str">
        <f>IF(J4550&gt;365,"Bereits abgewandert (Segment D)",IF(Z4550&gt;=Hilfswerte!$B$38,"Rot - akut gefaehrdet",IF(Z4550&gt;=Hilfswerte!$B$39,"Gelb - beobachten","Gruen - stabil")))</f>
        <v>Gruen - stabil</v>
      </c>
    </row>
    <row r="4551" spans="1:27" ht="15" customHeight="1" x14ac:dyDescent="0.25">
      <c r="A4551" s="4" t="s">
        <v>4898</v>
      </c>
      <c r="B4551" s="4" t="s">
        <v>1050</v>
      </c>
      <c r="C4551" s="4" t="s">
        <v>74</v>
      </c>
      <c r="D4551" s="4" t="s">
        <v>30</v>
      </c>
      <c r="E4551" s="4">
        <v>77</v>
      </c>
      <c r="F4551" s="4">
        <v>15.9</v>
      </c>
      <c r="G4551" s="4">
        <v>5</v>
      </c>
      <c r="H4551" s="4">
        <v>0</v>
      </c>
      <c r="I4551" s="4">
        <v>0</v>
      </c>
      <c r="J4551" s="4">
        <v>569</v>
      </c>
      <c r="K4551" s="4">
        <v>0</v>
      </c>
      <c r="L4551" s="4">
        <v>8</v>
      </c>
      <c r="M4551" s="4">
        <v>0</v>
      </c>
      <c r="N4551" s="4">
        <v>-83</v>
      </c>
      <c r="O4551" s="4">
        <f t="shared" si="568"/>
        <v>1</v>
      </c>
      <c r="P4551" s="4">
        <f t="shared" si="569"/>
        <v>1</v>
      </c>
      <c r="Q4551" s="4">
        <f t="shared" si="570"/>
        <v>1</v>
      </c>
      <c r="R4551" s="4">
        <f t="shared" si="571"/>
        <v>3</v>
      </c>
      <c r="S4551" s="4">
        <f t="shared" si="572"/>
        <v>-13.9</v>
      </c>
      <c r="T4551" s="4" t="str">
        <f t="shared" si="573"/>
        <v>D - Abwanderungsrisiko</v>
      </c>
      <c r="U4551" s="4">
        <f>ROUND(((E4551-Hilfswerte!$B$20)/Hilfswerte!$B$21)+((F4551-Hilfswerte!$B$22)/Hilfswerte!$B$23)+((G4551-Hilfswerte!$B$24)/Hilfswerte!$B$25)+0.1*INDEX(Hilfswerte!$B$4:$B$15,MATCH(C4551,Hilfswerte!$A$4:$A$15,0)),2)</f>
        <v>-1.25</v>
      </c>
      <c r="V4551" s="4">
        <f>ROUND(SQRT((((E4551-Hilfswerte!$B$20)/Hilfswerte!$B$21)-Hilfswerte!$B$28)^2+(((F4551-Hilfswerte!$B$22)/Hilfswerte!$B$23)-Hilfswerte!$B$29)^2+(((G4551-Hilfswerte!$B$24)/Hilfswerte!$B$25)-Hilfswerte!$B$30)^2),3)</f>
        <v>1.129</v>
      </c>
      <c r="W4551" s="4">
        <f>ROUND(E4551*Hilfswerte!$B$31,0)</f>
        <v>15827</v>
      </c>
      <c r="X4551" s="4">
        <f t="shared" si="574"/>
        <v>15827</v>
      </c>
      <c r="Y4551" s="4" t="str">
        <f>IF(T4551="A - Top-Kunde","bereits Top-Kunde",IF(AND(V4551&lt;=Hilfswerte!$B$34,H4551&lt;0.5*W4551),"Hoch",IF(AND(V4551&lt;=Hilfswerte!$B$35,H4551&lt;0.7*W4551),"Mittel","Niedrig")))</f>
        <v>Mittel</v>
      </c>
      <c r="Z4551" s="4">
        <f t="shared" si="575"/>
        <v>63.3</v>
      </c>
      <c r="AA4551" s="4" t="str">
        <f>IF(J4551&gt;365,"Bereits abgewandert (Segment D)",IF(Z4551&gt;=Hilfswerte!$B$38,"Rot - akut gefaehrdet",IF(Z4551&gt;=Hilfswerte!$B$39,"Gelb - beobachten","Gruen - stabil")))</f>
        <v>Bereits abgewandert (Segment D)</v>
      </c>
    </row>
    <row r="4552" spans="1:27" ht="15" customHeight="1" x14ac:dyDescent="0.25">
      <c r="A4552" s="4" t="s">
        <v>4899</v>
      </c>
      <c r="B4552" s="4" t="s">
        <v>183</v>
      </c>
      <c r="C4552" s="4" t="s">
        <v>47</v>
      </c>
      <c r="D4552" s="4" t="s">
        <v>30</v>
      </c>
      <c r="E4552" s="4">
        <v>263</v>
      </c>
      <c r="F4552" s="4">
        <v>54</v>
      </c>
      <c r="G4552" s="4">
        <v>2.5</v>
      </c>
      <c r="H4552" s="4">
        <v>0</v>
      </c>
      <c r="I4552" s="4">
        <v>0</v>
      </c>
      <c r="J4552" s="4">
        <v>796</v>
      </c>
      <c r="K4552" s="4">
        <v>0</v>
      </c>
      <c r="L4552" s="4">
        <v>9</v>
      </c>
      <c r="M4552" s="4">
        <v>0</v>
      </c>
      <c r="N4552" s="4">
        <v>-53.6</v>
      </c>
      <c r="O4552" s="4">
        <f t="shared" si="568"/>
        <v>1</v>
      </c>
      <c r="P4552" s="4">
        <f t="shared" si="569"/>
        <v>1</v>
      </c>
      <c r="Q4552" s="4">
        <f t="shared" si="570"/>
        <v>1</v>
      </c>
      <c r="R4552" s="4">
        <f t="shared" si="571"/>
        <v>3</v>
      </c>
      <c r="S4552" s="4">
        <f t="shared" si="572"/>
        <v>0.5</v>
      </c>
      <c r="T4552" s="4" t="str">
        <f t="shared" si="573"/>
        <v>D - Abwanderungsrisiko</v>
      </c>
      <c r="U4552" s="4">
        <f>ROUND(((E4552-Hilfswerte!$B$20)/Hilfswerte!$B$21)+((F4552-Hilfswerte!$B$22)/Hilfswerte!$B$23)+((G4552-Hilfswerte!$B$24)/Hilfswerte!$B$25)+0.1*INDEX(Hilfswerte!$B$4:$B$15,MATCH(C4552,Hilfswerte!$A$4:$A$15,0)),2)</f>
        <v>-0.06</v>
      </c>
      <c r="V4552" s="4">
        <f>ROUND(SQRT((((E4552-Hilfswerte!$B$20)/Hilfswerte!$B$21)-Hilfswerte!$B$28)^2+(((F4552-Hilfswerte!$B$22)/Hilfswerte!$B$23)-Hilfswerte!$B$29)^2+(((G4552-Hilfswerte!$B$24)/Hilfswerte!$B$25)-Hilfswerte!$B$30)^2),3)</f>
        <v>1.472</v>
      </c>
      <c r="W4552" s="4">
        <f>ROUND(E4552*Hilfswerte!$B$31,0)</f>
        <v>54059</v>
      </c>
      <c r="X4552" s="4">
        <f t="shared" si="574"/>
        <v>54059</v>
      </c>
      <c r="Y4552" s="4" t="str">
        <f>IF(T4552="A - Top-Kunde","bereits Top-Kunde",IF(AND(V4552&lt;=Hilfswerte!$B$34,H4552&lt;0.5*W4552),"Hoch",IF(AND(V4552&lt;=Hilfswerte!$B$35,H4552&lt;0.7*W4552),"Mittel","Niedrig")))</f>
        <v>Niedrig</v>
      </c>
      <c r="Z4552" s="4">
        <f t="shared" si="575"/>
        <v>63</v>
      </c>
      <c r="AA4552" s="4" t="str">
        <f>IF(J4552&gt;365,"Bereits abgewandert (Segment D)",IF(Z4552&gt;=Hilfswerte!$B$38,"Rot - akut gefaehrdet",IF(Z4552&gt;=Hilfswerte!$B$39,"Gelb - beobachten","Gruen - stabil")))</f>
        <v>Bereits abgewandert (Segment D)</v>
      </c>
    </row>
    <row r="4553" spans="1:27" ht="15" customHeight="1" x14ac:dyDescent="0.25">
      <c r="A4553" s="4" t="s">
        <v>4900</v>
      </c>
      <c r="B4553" s="4" t="s">
        <v>44</v>
      </c>
      <c r="C4553" s="4" t="s">
        <v>59</v>
      </c>
      <c r="D4553" s="4" t="s">
        <v>48</v>
      </c>
      <c r="E4553" s="4">
        <v>41</v>
      </c>
      <c r="F4553" s="4">
        <v>11.4</v>
      </c>
      <c r="G4553" s="4">
        <v>18.7</v>
      </c>
      <c r="H4553" s="4">
        <v>650</v>
      </c>
      <c r="I4553" s="4">
        <v>2</v>
      </c>
      <c r="J4553" s="4">
        <v>153</v>
      </c>
      <c r="K4553" s="4">
        <v>0</v>
      </c>
      <c r="L4553" s="4">
        <v>-5</v>
      </c>
      <c r="M4553" s="4">
        <v>1</v>
      </c>
      <c r="N4553" s="4">
        <v>-21.3</v>
      </c>
      <c r="O4553" s="4">
        <f t="shared" si="568"/>
        <v>3</v>
      </c>
      <c r="P4553" s="4">
        <f t="shared" si="569"/>
        <v>2</v>
      </c>
      <c r="Q4553" s="4">
        <f t="shared" si="570"/>
        <v>2</v>
      </c>
      <c r="R4553" s="4">
        <f t="shared" si="571"/>
        <v>7</v>
      </c>
      <c r="S4553" s="4">
        <f t="shared" si="572"/>
        <v>59.4</v>
      </c>
      <c r="T4553" s="4" t="str">
        <f t="shared" si="573"/>
        <v>C - Entwicklungspotenzial</v>
      </c>
      <c r="U4553" s="4">
        <f>ROUND(((E4553-Hilfswerte!$B$20)/Hilfswerte!$B$21)+((F4553-Hilfswerte!$B$22)/Hilfswerte!$B$23)+((G4553-Hilfswerte!$B$24)/Hilfswerte!$B$25)+0.1*INDEX(Hilfswerte!$B$4:$B$15,MATCH(C4553,Hilfswerte!$A$4:$A$15,0)),2)</f>
        <v>0.64</v>
      </c>
      <c r="V4553" s="4">
        <f>ROUND(SQRT((((E4553-Hilfswerte!$B$20)/Hilfswerte!$B$21)-Hilfswerte!$B$28)^2+(((F4553-Hilfswerte!$B$22)/Hilfswerte!$B$23)-Hilfswerte!$B$29)^2+(((G4553-Hilfswerte!$B$24)/Hilfswerte!$B$25)-Hilfswerte!$B$30)^2),3)</f>
        <v>1.389</v>
      </c>
      <c r="W4553" s="4">
        <f>ROUND(E4553*Hilfswerte!$B$31,0)</f>
        <v>8427</v>
      </c>
      <c r="X4553" s="4">
        <f t="shared" si="574"/>
        <v>7777</v>
      </c>
      <c r="Y4553" s="4" t="str">
        <f>IF(T4553="A - Top-Kunde","bereits Top-Kunde",IF(AND(V4553&lt;=Hilfswerte!$B$34,H4553&lt;0.5*W4553),"Hoch",IF(AND(V4553&lt;=Hilfswerte!$B$35,H4553&lt;0.7*W4553),"Mittel","Niedrig")))</f>
        <v>Niedrig</v>
      </c>
      <c r="Z4553" s="4">
        <f t="shared" si="575"/>
        <v>16.2</v>
      </c>
      <c r="AA4553" s="4" t="str">
        <f>IF(J4553&gt;365,"Bereits abgewandert (Segment D)",IF(Z4553&gt;=Hilfswerte!$B$38,"Rot - akut gefaehrdet",IF(Z4553&gt;=Hilfswerte!$B$39,"Gelb - beobachten","Gruen - stabil")))</f>
        <v>Gelb - beobachten</v>
      </c>
    </row>
    <row r="4554" spans="1:27" ht="15" customHeight="1" x14ac:dyDescent="0.25">
      <c r="A4554" s="4" t="s">
        <v>4901</v>
      </c>
      <c r="B4554" s="4" t="s">
        <v>294</v>
      </c>
      <c r="C4554" s="4" t="s">
        <v>65</v>
      </c>
      <c r="D4554" s="4" t="s">
        <v>30</v>
      </c>
      <c r="E4554" s="4">
        <v>43</v>
      </c>
      <c r="F4554" s="4">
        <v>10.8</v>
      </c>
      <c r="G4554" s="4">
        <v>16.2</v>
      </c>
      <c r="H4554" s="4">
        <v>9232</v>
      </c>
      <c r="I4554" s="4">
        <v>2</v>
      </c>
      <c r="J4554" s="4">
        <v>290</v>
      </c>
      <c r="K4554" s="4">
        <v>1</v>
      </c>
      <c r="L4554" s="4">
        <v>27</v>
      </c>
      <c r="M4554" s="4">
        <v>2</v>
      </c>
      <c r="N4554" s="4">
        <v>16.600000000000001</v>
      </c>
      <c r="O4554" s="4">
        <f t="shared" si="568"/>
        <v>2</v>
      </c>
      <c r="P4554" s="4">
        <f t="shared" si="569"/>
        <v>2</v>
      </c>
      <c r="Q4554" s="4">
        <f t="shared" si="570"/>
        <v>5</v>
      </c>
      <c r="R4554" s="4">
        <f t="shared" si="571"/>
        <v>9</v>
      </c>
      <c r="S4554" s="4">
        <f t="shared" si="572"/>
        <v>84.2</v>
      </c>
      <c r="T4554" s="4" t="str">
        <f t="shared" si="573"/>
        <v>C - Entwicklungspotenzial</v>
      </c>
      <c r="U4554" s="4">
        <f>ROUND(((E4554-Hilfswerte!$B$20)/Hilfswerte!$B$21)+((F4554-Hilfswerte!$B$22)/Hilfswerte!$B$23)+((G4554-Hilfswerte!$B$24)/Hilfswerte!$B$25)+0.1*INDEX(Hilfswerte!$B$4:$B$15,MATCH(C4554,Hilfswerte!$A$4:$A$15,0)),2)</f>
        <v>0.26</v>
      </c>
      <c r="V4554" s="4">
        <f>ROUND(SQRT((((E4554-Hilfswerte!$B$20)/Hilfswerte!$B$21)-Hilfswerte!$B$28)^2+(((F4554-Hilfswerte!$B$22)/Hilfswerte!$B$23)-Hilfswerte!$B$29)^2+(((G4554-Hilfswerte!$B$24)/Hilfswerte!$B$25)-Hilfswerte!$B$30)^2),3)</f>
        <v>1.07</v>
      </c>
      <c r="W4554" s="4">
        <f>ROUND(E4554*Hilfswerte!$B$31,0)</f>
        <v>8838</v>
      </c>
      <c r="X4554" s="4">
        <f t="shared" si="574"/>
        <v>0</v>
      </c>
      <c r="Y4554" s="4" t="str">
        <f>IF(T4554="A - Top-Kunde","bereits Top-Kunde",IF(AND(V4554&lt;=Hilfswerte!$B$34,H4554&lt;0.5*W4554),"Hoch",IF(AND(V4554&lt;=Hilfswerte!$B$35,H4554&lt;0.7*W4554),"Mittel","Niedrig")))</f>
        <v>Niedrig</v>
      </c>
      <c r="Z4554" s="4">
        <f t="shared" si="575"/>
        <v>22.9</v>
      </c>
      <c r="AA4554" s="4" t="str">
        <f>IF(J4554&gt;365,"Bereits abgewandert (Segment D)",IF(Z4554&gt;=Hilfswerte!$B$38,"Rot - akut gefaehrdet",IF(Z4554&gt;=Hilfswerte!$B$39,"Gelb - beobachten","Gruen - stabil")))</f>
        <v>Rot - akut gefaehrdet</v>
      </c>
    </row>
    <row r="4555" spans="1:27" ht="15" customHeight="1" x14ac:dyDescent="0.25">
      <c r="A4555" s="4" t="s">
        <v>4902</v>
      </c>
      <c r="B4555" s="4" t="s">
        <v>585</v>
      </c>
      <c r="C4555" s="4" t="s">
        <v>59</v>
      </c>
      <c r="D4555" s="4" t="s">
        <v>93</v>
      </c>
      <c r="E4555" s="4">
        <v>436</v>
      </c>
      <c r="F4555" s="4">
        <v>119.5</v>
      </c>
      <c r="G4555" s="4">
        <v>4.8</v>
      </c>
      <c r="H4555" s="4">
        <v>0</v>
      </c>
      <c r="I4555" s="4">
        <v>0</v>
      </c>
      <c r="J4555" s="4">
        <v>366</v>
      </c>
      <c r="K4555" s="4">
        <v>0</v>
      </c>
      <c r="L4555" s="4">
        <v>13</v>
      </c>
      <c r="M4555" s="4">
        <v>0</v>
      </c>
      <c r="N4555" s="4">
        <v>-81.2</v>
      </c>
      <c r="O4555" s="4">
        <f t="shared" si="568"/>
        <v>1</v>
      </c>
      <c r="P4555" s="4">
        <f t="shared" si="569"/>
        <v>1</v>
      </c>
      <c r="Q4555" s="4">
        <f t="shared" si="570"/>
        <v>1</v>
      </c>
      <c r="R4555" s="4">
        <f t="shared" si="571"/>
        <v>3</v>
      </c>
      <c r="S4555" s="4">
        <f t="shared" si="572"/>
        <v>-14.5</v>
      </c>
      <c r="T4555" s="4" t="str">
        <f t="shared" si="573"/>
        <v>D - Abwanderungsrisiko</v>
      </c>
      <c r="U4555" s="4">
        <f>ROUND(((E4555-Hilfswerte!$B$20)/Hilfswerte!$B$21)+((F4555-Hilfswerte!$B$22)/Hilfswerte!$B$23)+((G4555-Hilfswerte!$B$24)/Hilfswerte!$B$25)+0.1*INDEX(Hilfswerte!$B$4:$B$15,MATCH(C4555,Hilfswerte!$A$4:$A$15,0)),2)</f>
        <v>2.0699999999999998</v>
      </c>
      <c r="V4555" s="4">
        <f>ROUND(SQRT((((E4555-Hilfswerte!$B$20)/Hilfswerte!$B$21)-Hilfswerte!$B$28)^2+(((F4555-Hilfswerte!$B$22)/Hilfswerte!$B$23)-Hilfswerte!$B$29)^2+(((G4555-Hilfswerte!$B$24)/Hilfswerte!$B$25)-Hilfswerte!$B$30)^2),3)</f>
        <v>2.13</v>
      </c>
      <c r="W4555" s="4">
        <f>ROUND(E4555*Hilfswerte!$B$31,0)</f>
        <v>89618</v>
      </c>
      <c r="X4555" s="4">
        <f t="shared" si="574"/>
        <v>89618</v>
      </c>
      <c r="Y4555" s="4" t="str">
        <f>IF(T4555="A - Top-Kunde","bereits Top-Kunde",IF(AND(V4555&lt;=Hilfswerte!$B$34,H4555&lt;0.5*W4555),"Hoch",IF(AND(V4555&lt;=Hilfswerte!$B$35,H4555&lt;0.7*W4555),"Mittel","Niedrig")))</f>
        <v>Niedrig</v>
      </c>
      <c r="Z4555" s="4">
        <f t="shared" si="575"/>
        <v>53.4</v>
      </c>
      <c r="AA4555" s="4" t="str">
        <f>IF(J4555&gt;365,"Bereits abgewandert (Segment D)",IF(Z4555&gt;=Hilfswerte!$B$38,"Rot - akut gefaehrdet",IF(Z4555&gt;=Hilfswerte!$B$39,"Gelb - beobachten","Gruen - stabil")))</f>
        <v>Bereits abgewandert (Segment D)</v>
      </c>
    </row>
    <row r="4556" spans="1:27" ht="15" customHeight="1" x14ac:dyDescent="0.25">
      <c r="A4556" s="4" t="s">
        <v>4903</v>
      </c>
      <c r="B4556" s="4" t="s">
        <v>614</v>
      </c>
      <c r="C4556" s="4" t="s">
        <v>74</v>
      </c>
      <c r="D4556" s="4" t="s">
        <v>30</v>
      </c>
      <c r="E4556" s="4">
        <v>115</v>
      </c>
      <c r="F4556" s="4">
        <v>43.7</v>
      </c>
      <c r="G4556" s="4">
        <v>8.6999999999999993</v>
      </c>
      <c r="H4556" s="4">
        <v>13681</v>
      </c>
      <c r="I4556" s="4">
        <v>2</v>
      </c>
      <c r="J4556" s="4">
        <v>207</v>
      </c>
      <c r="K4556" s="4">
        <v>0</v>
      </c>
      <c r="L4556" s="4">
        <v>15</v>
      </c>
      <c r="M4556" s="4">
        <v>5</v>
      </c>
      <c r="N4556" s="4">
        <v>31.8</v>
      </c>
      <c r="O4556" s="4">
        <f t="shared" si="568"/>
        <v>2</v>
      </c>
      <c r="P4556" s="4">
        <f t="shared" si="569"/>
        <v>2</v>
      </c>
      <c r="Q4556" s="4">
        <f t="shared" si="570"/>
        <v>5</v>
      </c>
      <c r="R4556" s="4">
        <f t="shared" si="571"/>
        <v>9</v>
      </c>
      <c r="S4556" s="4">
        <f t="shared" si="572"/>
        <v>101.4</v>
      </c>
      <c r="T4556" s="4" t="str">
        <f t="shared" si="573"/>
        <v>C - Entwicklungspotenzial</v>
      </c>
      <c r="U4556" s="4">
        <f>ROUND(((E4556-Hilfswerte!$B$20)/Hilfswerte!$B$21)+((F4556-Hilfswerte!$B$22)/Hilfswerte!$B$23)+((G4556-Hilfswerte!$B$24)/Hilfswerte!$B$25)+0.1*INDEX(Hilfswerte!$B$4:$B$15,MATCH(C4556,Hilfswerte!$A$4:$A$15,0)),2)</f>
        <v>0</v>
      </c>
      <c r="V4556" s="4">
        <f>ROUND(SQRT((((E4556-Hilfswerte!$B$20)/Hilfswerte!$B$21)-Hilfswerte!$B$28)^2+(((F4556-Hilfswerte!$B$22)/Hilfswerte!$B$23)-Hilfswerte!$B$29)^2+(((G4556-Hilfswerte!$B$24)/Hilfswerte!$B$25)-Hilfswerte!$B$30)^2),3)</f>
        <v>0.46899999999999997</v>
      </c>
      <c r="W4556" s="4">
        <f>ROUND(E4556*Hilfswerte!$B$31,0)</f>
        <v>23638</v>
      </c>
      <c r="X4556" s="4">
        <f t="shared" si="574"/>
        <v>9957</v>
      </c>
      <c r="Y4556" s="4" t="str">
        <f>IF(T4556="A - Top-Kunde","bereits Top-Kunde",IF(AND(V4556&lt;=Hilfswerte!$B$34,H4556&lt;0.5*W4556),"Hoch",IF(AND(V4556&lt;=Hilfswerte!$B$35,H4556&lt;0.7*W4556),"Mittel","Niedrig")))</f>
        <v>Mittel</v>
      </c>
      <c r="Z4556" s="4">
        <f t="shared" si="575"/>
        <v>13.4</v>
      </c>
      <c r="AA4556" s="4" t="str">
        <f>IF(J4556&gt;365,"Bereits abgewandert (Segment D)",IF(Z4556&gt;=Hilfswerte!$B$38,"Rot - akut gefaehrdet",IF(Z4556&gt;=Hilfswerte!$B$39,"Gelb - beobachten","Gruen - stabil")))</f>
        <v>Gruen - stabil</v>
      </c>
    </row>
    <row r="4557" spans="1:27" ht="15" customHeight="1" x14ac:dyDescent="0.25">
      <c r="A4557" s="4" t="s">
        <v>4904</v>
      </c>
      <c r="B4557" s="4" t="s">
        <v>799</v>
      </c>
      <c r="C4557" s="4" t="s">
        <v>62</v>
      </c>
      <c r="D4557" s="4" t="s">
        <v>93</v>
      </c>
      <c r="E4557" s="4">
        <v>95</v>
      </c>
      <c r="F4557" s="4">
        <v>32.1</v>
      </c>
      <c r="G4557" s="4">
        <v>12.6</v>
      </c>
      <c r="H4557" s="4">
        <v>106614</v>
      </c>
      <c r="I4557" s="4">
        <v>6</v>
      </c>
      <c r="J4557" s="4">
        <v>31</v>
      </c>
      <c r="K4557" s="4">
        <v>0</v>
      </c>
      <c r="L4557" s="4">
        <v>6</v>
      </c>
      <c r="M4557" s="4">
        <v>1</v>
      </c>
      <c r="N4557" s="4">
        <v>8.6999999999999993</v>
      </c>
      <c r="O4557" s="4">
        <f t="shared" si="568"/>
        <v>4</v>
      </c>
      <c r="P4557" s="4">
        <f t="shared" si="569"/>
        <v>5</v>
      </c>
      <c r="Q4557" s="4">
        <f t="shared" si="570"/>
        <v>5</v>
      </c>
      <c r="R4557" s="4">
        <f t="shared" si="571"/>
        <v>14</v>
      </c>
      <c r="S4557" s="4">
        <f t="shared" si="572"/>
        <v>142.6</v>
      </c>
      <c r="T4557" s="4" t="str">
        <f t="shared" si="573"/>
        <v>A - Top-Kunde</v>
      </c>
      <c r="U4557" s="4">
        <f>ROUND(((E4557-Hilfswerte!$B$20)/Hilfswerte!$B$21)+((F4557-Hilfswerte!$B$22)/Hilfswerte!$B$23)+((G4557-Hilfswerte!$B$24)/Hilfswerte!$B$25)+0.1*INDEX(Hilfswerte!$B$4:$B$15,MATCH(C4557,Hilfswerte!$A$4:$A$15,0)),2)</f>
        <v>0.77</v>
      </c>
      <c r="V4557" s="4">
        <f>ROUND(SQRT((((E4557-Hilfswerte!$B$20)/Hilfswerte!$B$21)-Hilfswerte!$B$28)^2+(((F4557-Hilfswerte!$B$22)/Hilfswerte!$B$23)-Hilfswerte!$B$29)^2+(((G4557-Hilfswerte!$B$24)/Hilfswerte!$B$25)-Hilfswerte!$B$30)^2),3)</f>
        <v>0.39200000000000002</v>
      </c>
      <c r="W4557" s="4">
        <f>ROUND(E4557*Hilfswerte!$B$31,0)</f>
        <v>19527</v>
      </c>
      <c r="X4557" s="4">
        <f t="shared" si="574"/>
        <v>0</v>
      </c>
      <c r="Y4557" s="4" t="str">
        <f>IF(T4557="A - Top-Kunde","bereits Top-Kunde",IF(AND(V4557&lt;=Hilfswerte!$B$34,H4557&lt;0.5*W4557),"Hoch",IF(AND(V4557&lt;=Hilfswerte!$B$35,H4557&lt;0.7*W4557),"Mittel","Niedrig")))</f>
        <v>bereits Top-Kunde</v>
      </c>
      <c r="Z4557" s="4">
        <f t="shared" si="575"/>
        <v>2.8</v>
      </c>
      <c r="AA4557" s="4" t="str">
        <f>IF(J4557&gt;365,"Bereits abgewandert (Segment D)",IF(Z4557&gt;=Hilfswerte!$B$38,"Rot - akut gefaehrdet",IF(Z4557&gt;=Hilfswerte!$B$39,"Gelb - beobachten","Gruen - stabil")))</f>
        <v>Gruen - stabil</v>
      </c>
    </row>
    <row r="4558" spans="1:27" ht="15" customHeight="1" x14ac:dyDescent="0.25">
      <c r="A4558" s="4" t="s">
        <v>4905</v>
      </c>
      <c r="B4558" s="4" t="s">
        <v>372</v>
      </c>
      <c r="C4558" s="4" t="s">
        <v>33</v>
      </c>
      <c r="D4558" s="4" t="s">
        <v>30</v>
      </c>
      <c r="E4558" s="4">
        <v>62</v>
      </c>
      <c r="F4558" s="4">
        <v>13.2</v>
      </c>
      <c r="G4558" s="4">
        <v>15.5</v>
      </c>
      <c r="H4558" s="4">
        <v>1361</v>
      </c>
      <c r="I4558" s="4">
        <v>2</v>
      </c>
      <c r="J4558" s="4">
        <v>179</v>
      </c>
      <c r="K4558" s="4">
        <v>0</v>
      </c>
      <c r="L4558" s="4">
        <v>-4</v>
      </c>
      <c r="M4558" s="4">
        <v>1</v>
      </c>
      <c r="N4558" s="4">
        <v>1.5</v>
      </c>
      <c r="O4558" s="4">
        <f t="shared" si="568"/>
        <v>3</v>
      </c>
      <c r="P4558" s="4">
        <f t="shared" si="569"/>
        <v>2</v>
      </c>
      <c r="Q4558" s="4">
        <f t="shared" si="570"/>
        <v>3</v>
      </c>
      <c r="R4558" s="4">
        <f t="shared" si="571"/>
        <v>8</v>
      </c>
      <c r="S4558" s="4">
        <f t="shared" si="572"/>
        <v>80.8</v>
      </c>
      <c r="T4558" s="4" t="str">
        <f t="shared" si="573"/>
        <v>C - Entwicklungspotenzial</v>
      </c>
      <c r="U4558" s="4">
        <f>ROUND(((E4558-Hilfswerte!$B$20)/Hilfswerte!$B$21)+((F4558-Hilfswerte!$B$22)/Hilfswerte!$B$23)+((G4558-Hilfswerte!$B$24)/Hilfswerte!$B$25)+0.1*INDEX(Hilfswerte!$B$4:$B$15,MATCH(C4558,Hilfswerte!$A$4:$A$15,0)),2)</f>
        <v>0.35</v>
      </c>
      <c r="V4558" s="4">
        <f>ROUND(SQRT((((E4558-Hilfswerte!$B$20)/Hilfswerte!$B$21)-Hilfswerte!$B$28)^2+(((F4558-Hilfswerte!$B$22)/Hilfswerte!$B$23)-Hilfswerte!$B$29)^2+(((G4558-Hilfswerte!$B$24)/Hilfswerte!$B$25)-Hilfswerte!$B$30)^2),3)</f>
        <v>0.92800000000000005</v>
      </c>
      <c r="W4558" s="4">
        <f>ROUND(E4558*Hilfswerte!$B$31,0)</f>
        <v>12744</v>
      </c>
      <c r="X4558" s="4">
        <f t="shared" si="574"/>
        <v>11383</v>
      </c>
      <c r="Y4558" s="4" t="str">
        <f>IF(T4558="A - Top-Kunde","bereits Top-Kunde",IF(AND(V4558&lt;=Hilfswerte!$B$34,H4558&lt;0.5*W4558),"Hoch",IF(AND(V4558&lt;=Hilfswerte!$B$35,H4558&lt;0.7*W4558),"Mittel","Niedrig")))</f>
        <v>Mittel</v>
      </c>
      <c r="Z4558" s="4">
        <f t="shared" si="575"/>
        <v>9</v>
      </c>
      <c r="AA4558" s="4" t="str">
        <f>IF(J4558&gt;365,"Bereits abgewandert (Segment D)",IF(Z4558&gt;=Hilfswerte!$B$38,"Rot - akut gefaehrdet",IF(Z4558&gt;=Hilfswerte!$B$39,"Gelb - beobachten","Gruen - stabil")))</f>
        <v>Gruen - stabil</v>
      </c>
    </row>
    <row r="4559" spans="1:27" ht="15" customHeight="1" x14ac:dyDescent="0.25">
      <c r="A4559" s="4" t="s">
        <v>4906</v>
      </c>
      <c r="B4559" s="4" t="s">
        <v>797</v>
      </c>
      <c r="C4559" s="4" t="s">
        <v>29</v>
      </c>
      <c r="D4559" s="4" t="s">
        <v>30</v>
      </c>
      <c r="E4559" s="4">
        <v>142</v>
      </c>
      <c r="F4559" s="4">
        <v>31.1</v>
      </c>
      <c r="G4559" s="4">
        <v>2.4</v>
      </c>
      <c r="H4559" s="4">
        <v>24820</v>
      </c>
      <c r="I4559" s="4">
        <v>3</v>
      </c>
      <c r="J4559" s="4">
        <v>59</v>
      </c>
      <c r="K4559" s="4">
        <v>1</v>
      </c>
      <c r="L4559" s="4">
        <v>15</v>
      </c>
      <c r="M4559" s="4">
        <v>6</v>
      </c>
      <c r="N4559" s="4">
        <v>3.4</v>
      </c>
      <c r="O4559" s="4">
        <f t="shared" si="568"/>
        <v>4</v>
      </c>
      <c r="P4559" s="4">
        <f t="shared" si="569"/>
        <v>3</v>
      </c>
      <c r="Q4559" s="4">
        <f t="shared" si="570"/>
        <v>5</v>
      </c>
      <c r="R4559" s="4">
        <f t="shared" si="571"/>
        <v>12</v>
      </c>
      <c r="S4559" s="4">
        <f t="shared" si="572"/>
        <v>111.2</v>
      </c>
      <c r="T4559" s="4" t="str">
        <f t="shared" si="573"/>
        <v>B - Kernkunde</v>
      </c>
      <c r="U4559" s="4">
        <f>ROUND(((E4559-Hilfswerte!$B$20)/Hilfswerte!$B$21)+((F4559-Hilfswerte!$B$22)/Hilfswerte!$B$23)+((G4559-Hilfswerte!$B$24)/Hilfswerte!$B$25)+0.1*INDEX(Hilfswerte!$B$4:$B$15,MATCH(C4559,Hilfswerte!$A$4:$A$15,0)),2)</f>
        <v>-0.82</v>
      </c>
      <c r="V4559" s="4">
        <f>ROUND(SQRT((((E4559-Hilfswerte!$B$20)/Hilfswerte!$B$21)-Hilfswerte!$B$28)^2+(((F4559-Hilfswerte!$B$22)/Hilfswerte!$B$23)-Hilfswerte!$B$29)^2+(((G4559-Hilfswerte!$B$24)/Hilfswerte!$B$25)-Hilfswerte!$B$30)^2),3)</f>
        <v>1.4079999999999999</v>
      </c>
      <c r="W4559" s="4">
        <f>ROUND(E4559*Hilfswerte!$B$31,0)</f>
        <v>29188</v>
      </c>
      <c r="X4559" s="4">
        <f t="shared" si="574"/>
        <v>4368</v>
      </c>
      <c r="Y4559" s="4" t="str">
        <f>IF(T4559="A - Top-Kunde","bereits Top-Kunde",IF(AND(V4559&lt;=Hilfswerte!$B$34,H4559&lt;0.5*W4559),"Hoch",IF(AND(V4559&lt;=Hilfswerte!$B$35,H4559&lt;0.7*W4559),"Mittel","Niedrig")))</f>
        <v>Niedrig</v>
      </c>
      <c r="Z4559" s="4">
        <f t="shared" si="575"/>
        <v>9</v>
      </c>
      <c r="AA4559" s="4" t="str">
        <f>IF(J4559&gt;365,"Bereits abgewandert (Segment D)",IF(Z4559&gt;=Hilfswerte!$B$38,"Rot - akut gefaehrdet",IF(Z4559&gt;=Hilfswerte!$B$39,"Gelb - beobachten","Gruen - stabil")))</f>
        <v>Gruen - stabil</v>
      </c>
    </row>
    <row r="4560" spans="1:27" ht="15" customHeight="1" x14ac:dyDescent="0.25">
      <c r="A4560" s="4" t="s">
        <v>4907</v>
      </c>
      <c r="B4560" s="4" t="s">
        <v>541</v>
      </c>
      <c r="C4560" s="4" t="s">
        <v>84</v>
      </c>
      <c r="D4560" s="4" t="s">
        <v>30</v>
      </c>
      <c r="E4560" s="4">
        <v>63</v>
      </c>
      <c r="F4560" s="4">
        <v>9.1999999999999993</v>
      </c>
      <c r="G4560" s="4">
        <v>13.8</v>
      </c>
      <c r="H4560" s="4">
        <v>2193</v>
      </c>
      <c r="I4560" s="4">
        <v>1</v>
      </c>
      <c r="J4560" s="4">
        <v>365</v>
      </c>
      <c r="K4560" s="4">
        <v>1</v>
      </c>
      <c r="L4560" s="4">
        <v>17</v>
      </c>
      <c r="M4560" s="4">
        <v>3</v>
      </c>
      <c r="N4560" s="4">
        <v>46.7</v>
      </c>
      <c r="O4560" s="4">
        <f t="shared" si="568"/>
        <v>2</v>
      </c>
      <c r="P4560" s="4">
        <f t="shared" si="569"/>
        <v>1</v>
      </c>
      <c r="Q4560" s="4">
        <f t="shared" si="570"/>
        <v>3</v>
      </c>
      <c r="R4560" s="4">
        <f t="shared" si="571"/>
        <v>6</v>
      </c>
      <c r="S4560" s="4">
        <f t="shared" si="572"/>
        <v>72.3</v>
      </c>
      <c r="T4560" s="4" t="str">
        <f t="shared" si="573"/>
        <v>C - Entwicklungspotenzial</v>
      </c>
      <c r="U4560" s="4">
        <f>ROUND(((E4560-Hilfswerte!$B$20)/Hilfswerte!$B$21)+((F4560-Hilfswerte!$B$22)/Hilfswerte!$B$23)+((G4560-Hilfswerte!$B$24)/Hilfswerte!$B$25)+0.1*INDEX(Hilfswerte!$B$4:$B$15,MATCH(C4560,Hilfswerte!$A$4:$A$15,0)),2)</f>
        <v>-0.01</v>
      </c>
      <c r="V4560" s="4">
        <f>ROUND(SQRT((((E4560-Hilfswerte!$B$20)/Hilfswerte!$B$21)-Hilfswerte!$B$28)^2+(((F4560-Hilfswerte!$B$22)/Hilfswerte!$B$23)-Hilfswerte!$B$29)^2+(((G4560-Hilfswerte!$B$24)/Hilfswerte!$B$25)-Hilfswerte!$B$30)^2),3)</f>
        <v>0.79500000000000004</v>
      </c>
      <c r="W4560" s="4">
        <f>ROUND(E4560*Hilfswerte!$B$31,0)</f>
        <v>12949</v>
      </c>
      <c r="X4560" s="4">
        <f t="shared" si="574"/>
        <v>10756</v>
      </c>
      <c r="Y4560" s="4" t="str">
        <f>IF(T4560="A - Top-Kunde","bereits Top-Kunde",IF(AND(V4560&lt;=Hilfswerte!$B$34,H4560&lt;0.5*W4560),"Hoch",IF(AND(V4560&lt;=Hilfswerte!$B$35,H4560&lt;0.7*W4560),"Mittel","Niedrig")))</f>
        <v>Hoch</v>
      </c>
      <c r="Z4560" s="4">
        <f t="shared" si="575"/>
        <v>24.7</v>
      </c>
      <c r="AA4560" s="4" t="str">
        <f>IF(J4560&gt;365,"Bereits abgewandert (Segment D)",IF(Z4560&gt;=Hilfswerte!$B$38,"Rot - akut gefaehrdet",IF(Z4560&gt;=Hilfswerte!$B$39,"Gelb - beobachten","Gruen - stabil")))</f>
        <v>Rot - akut gefaehrdet</v>
      </c>
    </row>
    <row r="4561" spans="1:27" ht="15" customHeight="1" x14ac:dyDescent="0.25">
      <c r="A4561" s="4" t="s">
        <v>4908</v>
      </c>
      <c r="B4561" s="4" t="s">
        <v>1229</v>
      </c>
      <c r="C4561" s="4" t="s">
        <v>84</v>
      </c>
      <c r="D4561" s="4" t="s">
        <v>30</v>
      </c>
      <c r="E4561" s="4">
        <v>109</v>
      </c>
      <c r="F4561" s="4">
        <v>15.7</v>
      </c>
      <c r="G4561" s="4">
        <v>11.5</v>
      </c>
      <c r="H4561" s="4">
        <v>10426</v>
      </c>
      <c r="I4561" s="4">
        <v>2</v>
      </c>
      <c r="J4561" s="4">
        <v>185</v>
      </c>
      <c r="K4561" s="4">
        <v>0</v>
      </c>
      <c r="L4561" s="4">
        <v>-1</v>
      </c>
      <c r="M4561" s="4">
        <v>1</v>
      </c>
      <c r="N4561" s="4">
        <v>10.4</v>
      </c>
      <c r="O4561" s="4">
        <f t="shared" si="568"/>
        <v>2</v>
      </c>
      <c r="P4561" s="4">
        <f t="shared" si="569"/>
        <v>2</v>
      </c>
      <c r="Q4561" s="4">
        <f t="shared" si="570"/>
        <v>5</v>
      </c>
      <c r="R4561" s="4">
        <f t="shared" si="571"/>
        <v>9</v>
      </c>
      <c r="S4561" s="4">
        <f t="shared" si="572"/>
        <v>95.2</v>
      </c>
      <c r="T4561" s="4" t="str">
        <f t="shared" si="573"/>
        <v>C - Entwicklungspotenzial</v>
      </c>
      <c r="U4561" s="4">
        <f>ROUND(((E4561-Hilfswerte!$B$20)/Hilfswerte!$B$21)+((F4561-Hilfswerte!$B$22)/Hilfswerte!$B$23)+((G4561-Hilfswerte!$B$24)/Hilfswerte!$B$25)+0.1*INDEX(Hilfswerte!$B$4:$B$15,MATCH(C4561,Hilfswerte!$A$4:$A$15,0)),2)</f>
        <v>-0.06</v>
      </c>
      <c r="V4561" s="4">
        <f>ROUND(SQRT((((E4561-Hilfswerte!$B$20)/Hilfswerte!$B$21)-Hilfswerte!$B$28)^2+(((F4561-Hilfswerte!$B$22)/Hilfswerte!$B$23)-Hilfswerte!$B$29)^2+(((G4561-Hilfswerte!$B$24)/Hilfswerte!$B$25)-Hilfswerte!$B$30)^2),3)</f>
        <v>0.47099999999999997</v>
      </c>
      <c r="W4561" s="4">
        <f>ROUND(E4561*Hilfswerte!$B$31,0)</f>
        <v>22405</v>
      </c>
      <c r="X4561" s="4">
        <f t="shared" si="574"/>
        <v>11979</v>
      </c>
      <c r="Y4561" s="4" t="str">
        <f>IF(T4561="A - Top-Kunde","bereits Top-Kunde",IF(AND(V4561&lt;=Hilfswerte!$B$34,H4561&lt;0.5*W4561),"Hoch",IF(AND(V4561&lt;=Hilfswerte!$B$35,H4561&lt;0.7*W4561),"Mittel","Niedrig")))</f>
        <v>Hoch</v>
      </c>
      <c r="Z4561" s="4">
        <f t="shared" si="575"/>
        <v>9.3000000000000007</v>
      </c>
      <c r="AA4561" s="4" t="str">
        <f>IF(J4561&gt;365,"Bereits abgewandert (Segment D)",IF(Z4561&gt;=Hilfswerte!$B$38,"Rot - akut gefaehrdet",IF(Z4561&gt;=Hilfswerte!$B$39,"Gelb - beobachten","Gruen - stabil")))</f>
        <v>Gruen - stabil</v>
      </c>
    </row>
    <row r="4562" spans="1:27" ht="15" customHeight="1" x14ac:dyDescent="0.25">
      <c r="A4562" s="4" t="s">
        <v>4909</v>
      </c>
      <c r="B4562" s="4" t="s">
        <v>79</v>
      </c>
      <c r="C4562" s="4" t="s">
        <v>33</v>
      </c>
      <c r="D4562" s="4" t="s">
        <v>30</v>
      </c>
      <c r="E4562" s="4">
        <v>74</v>
      </c>
      <c r="F4562" s="4">
        <v>19.3</v>
      </c>
      <c r="G4562" s="4">
        <v>12.1</v>
      </c>
      <c r="H4562" s="4">
        <v>3449</v>
      </c>
      <c r="I4562" s="4">
        <v>4</v>
      </c>
      <c r="J4562" s="4">
        <v>21</v>
      </c>
      <c r="K4562" s="4">
        <v>0</v>
      </c>
      <c r="L4562" s="4">
        <v>-5</v>
      </c>
      <c r="M4562" s="4">
        <v>5</v>
      </c>
      <c r="N4562" s="4">
        <v>-3.4</v>
      </c>
      <c r="O4562" s="4">
        <f t="shared" si="568"/>
        <v>5</v>
      </c>
      <c r="P4562" s="4">
        <f t="shared" si="569"/>
        <v>4</v>
      </c>
      <c r="Q4562" s="4">
        <f t="shared" si="570"/>
        <v>4</v>
      </c>
      <c r="R4562" s="4">
        <f t="shared" si="571"/>
        <v>13</v>
      </c>
      <c r="S4562" s="4">
        <f t="shared" si="572"/>
        <v>128.30000000000001</v>
      </c>
      <c r="T4562" s="4" t="str">
        <f t="shared" si="573"/>
        <v>A - Top-Kunde</v>
      </c>
      <c r="U4562" s="4">
        <f>ROUND(((E4562-Hilfswerte!$B$20)/Hilfswerte!$B$21)+((F4562-Hilfswerte!$B$22)/Hilfswerte!$B$23)+((G4562-Hilfswerte!$B$24)/Hilfswerte!$B$25)+0.1*INDEX(Hilfswerte!$B$4:$B$15,MATCH(C4562,Hilfswerte!$A$4:$A$15,0)),2)</f>
        <v>-0.02</v>
      </c>
      <c r="V4562" s="4">
        <f>ROUND(SQRT((((E4562-Hilfswerte!$B$20)/Hilfswerte!$B$21)-Hilfswerte!$B$28)^2+(((F4562-Hilfswerte!$B$22)/Hilfswerte!$B$23)-Hilfswerte!$B$29)^2+(((G4562-Hilfswerte!$B$24)/Hilfswerte!$B$25)-Hilfswerte!$B$30)^2),3)</f>
        <v>0.53700000000000003</v>
      </c>
      <c r="W4562" s="4">
        <f>ROUND(E4562*Hilfswerte!$B$31,0)</f>
        <v>15210</v>
      </c>
      <c r="X4562" s="4">
        <f t="shared" si="574"/>
        <v>11761</v>
      </c>
      <c r="Y4562" s="4" t="str">
        <f>IF(T4562="A - Top-Kunde","bereits Top-Kunde",IF(AND(V4562&lt;=Hilfswerte!$B$34,H4562&lt;0.5*W4562),"Hoch",IF(AND(V4562&lt;=Hilfswerte!$B$35,H4562&lt;0.7*W4562),"Mittel","Niedrig")))</f>
        <v>bereits Top-Kunde</v>
      </c>
      <c r="Z4562" s="4">
        <f t="shared" si="575"/>
        <v>2.4</v>
      </c>
      <c r="AA4562" s="4" t="str">
        <f>IF(J4562&gt;365,"Bereits abgewandert (Segment D)",IF(Z4562&gt;=Hilfswerte!$B$38,"Rot - akut gefaehrdet",IF(Z4562&gt;=Hilfswerte!$B$39,"Gelb - beobachten","Gruen - stabil")))</f>
        <v>Gruen - stabil</v>
      </c>
    </row>
    <row r="4563" spans="1:27" ht="15" customHeight="1" x14ac:dyDescent="0.25">
      <c r="A4563" s="4" t="s">
        <v>4910</v>
      </c>
      <c r="B4563" s="4" t="s">
        <v>376</v>
      </c>
      <c r="C4563" s="4" t="s">
        <v>65</v>
      </c>
      <c r="D4563" s="4" t="s">
        <v>30</v>
      </c>
      <c r="E4563" s="4">
        <v>165</v>
      </c>
      <c r="F4563" s="4">
        <v>33.5</v>
      </c>
      <c r="G4563" s="4">
        <v>10.8</v>
      </c>
      <c r="H4563" s="4">
        <v>26729</v>
      </c>
      <c r="I4563" s="4">
        <v>3</v>
      </c>
      <c r="J4563" s="4">
        <v>95</v>
      </c>
      <c r="K4563" s="4">
        <v>1</v>
      </c>
      <c r="L4563" s="4">
        <v>22</v>
      </c>
      <c r="M4563" s="4">
        <v>2</v>
      </c>
      <c r="N4563" s="4">
        <v>-0.6</v>
      </c>
      <c r="O4563" s="4">
        <f t="shared" si="568"/>
        <v>3</v>
      </c>
      <c r="P4563" s="4">
        <f t="shared" si="569"/>
        <v>3</v>
      </c>
      <c r="Q4563" s="4">
        <f t="shared" si="570"/>
        <v>5</v>
      </c>
      <c r="R4563" s="4">
        <f t="shared" si="571"/>
        <v>11</v>
      </c>
      <c r="S4563" s="4">
        <f t="shared" si="572"/>
        <v>97.1</v>
      </c>
      <c r="T4563" s="4" t="str">
        <f t="shared" si="573"/>
        <v>C - Entwicklungspotenzial</v>
      </c>
      <c r="U4563" s="4">
        <f>ROUND(((E4563-Hilfswerte!$B$20)/Hilfswerte!$B$21)+((F4563-Hilfswerte!$B$22)/Hilfswerte!$B$23)+((G4563-Hilfswerte!$B$24)/Hilfswerte!$B$25)+0.1*INDEX(Hilfswerte!$B$4:$B$15,MATCH(C4563,Hilfswerte!$A$4:$A$15,0)),2)</f>
        <v>0.33</v>
      </c>
      <c r="V4563" s="4">
        <f>ROUND(SQRT((((E4563-Hilfswerte!$B$20)/Hilfswerte!$B$21)-Hilfswerte!$B$28)^2+(((F4563-Hilfswerte!$B$22)/Hilfswerte!$B$23)-Hilfswerte!$B$29)^2+(((G4563-Hilfswerte!$B$24)/Hilfswerte!$B$25)-Hilfswerte!$B$30)^2),3)</f>
        <v>0.1</v>
      </c>
      <c r="W4563" s="4">
        <f>ROUND(E4563*Hilfswerte!$B$31,0)</f>
        <v>33915</v>
      </c>
      <c r="X4563" s="4">
        <f t="shared" si="574"/>
        <v>7186</v>
      </c>
      <c r="Y4563" s="4" t="str">
        <f>IF(T4563="A - Top-Kunde","bereits Top-Kunde",IF(AND(V4563&lt;=Hilfswerte!$B$34,H4563&lt;0.5*W4563),"Hoch",IF(AND(V4563&lt;=Hilfswerte!$B$35,H4563&lt;0.7*W4563),"Mittel","Niedrig")))</f>
        <v>Niedrig</v>
      </c>
      <c r="Z4563" s="4">
        <f t="shared" si="575"/>
        <v>12.4</v>
      </c>
      <c r="AA4563" s="4" t="str">
        <f>IF(J4563&gt;365,"Bereits abgewandert (Segment D)",IF(Z4563&gt;=Hilfswerte!$B$38,"Rot - akut gefaehrdet",IF(Z4563&gt;=Hilfswerte!$B$39,"Gelb - beobachten","Gruen - stabil")))</f>
        <v>Gruen - stabil</v>
      </c>
    </row>
    <row r="4564" spans="1:27" ht="15" customHeight="1" x14ac:dyDescent="0.25">
      <c r="A4564" s="4" t="s">
        <v>4911</v>
      </c>
      <c r="B4564" s="4" t="s">
        <v>955</v>
      </c>
      <c r="C4564" s="4" t="s">
        <v>38</v>
      </c>
      <c r="D4564" s="4" t="s">
        <v>30</v>
      </c>
      <c r="E4564" s="4">
        <v>187</v>
      </c>
      <c r="F4564" s="4">
        <v>40.4</v>
      </c>
      <c r="G4564" s="4">
        <v>11.6</v>
      </c>
      <c r="H4564" s="4">
        <v>12637</v>
      </c>
      <c r="I4564" s="4">
        <v>4</v>
      </c>
      <c r="J4564" s="4">
        <v>8</v>
      </c>
      <c r="K4564" s="4">
        <v>0</v>
      </c>
      <c r="L4564" s="4">
        <v>13</v>
      </c>
      <c r="M4564" s="4">
        <v>5</v>
      </c>
      <c r="N4564" s="4">
        <v>35</v>
      </c>
      <c r="O4564" s="4">
        <f t="shared" si="568"/>
        <v>5</v>
      </c>
      <c r="P4564" s="4">
        <f t="shared" si="569"/>
        <v>4</v>
      </c>
      <c r="Q4564" s="4">
        <f t="shared" si="570"/>
        <v>5</v>
      </c>
      <c r="R4564" s="4">
        <f t="shared" si="571"/>
        <v>14</v>
      </c>
      <c r="S4564" s="4">
        <f t="shared" si="572"/>
        <v>153.6</v>
      </c>
      <c r="T4564" s="4" t="str">
        <f t="shared" si="573"/>
        <v>A - Top-Kunde</v>
      </c>
      <c r="U4564" s="4">
        <f>ROUND(((E4564-Hilfswerte!$B$20)/Hilfswerte!$B$21)+((F4564-Hilfswerte!$B$22)/Hilfswerte!$B$23)+((G4564-Hilfswerte!$B$24)/Hilfswerte!$B$25)+0.1*INDEX(Hilfswerte!$B$4:$B$15,MATCH(C4564,Hilfswerte!$A$4:$A$15,0)),2)</f>
        <v>1.07</v>
      </c>
      <c r="V4564" s="4">
        <f>ROUND(SQRT((((E4564-Hilfswerte!$B$20)/Hilfswerte!$B$21)-Hilfswerte!$B$28)^2+(((F4564-Hilfswerte!$B$22)/Hilfswerte!$B$23)-Hilfswerte!$B$29)^2+(((G4564-Hilfswerte!$B$24)/Hilfswerte!$B$25)-Hilfswerte!$B$30)^2),3)</f>
        <v>0.11600000000000001</v>
      </c>
      <c r="W4564" s="4">
        <f>ROUND(E4564*Hilfswerte!$B$31,0)</f>
        <v>38437</v>
      </c>
      <c r="X4564" s="4">
        <f t="shared" si="574"/>
        <v>25800</v>
      </c>
      <c r="Y4564" s="4" t="str">
        <f>IF(T4564="A - Top-Kunde","bereits Top-Kunde",IF(AND(V4564&lt;=Hilfswerte!$B$34,H4564&lt;0.5*W4564),"Hoch",IF(AND(V4564&lt;=Hilfswerte!$B$35,H4564&lt;0.7*W4564),"Mittel","Niedrig")))</f>
        <v>bereits Top-Kunde</v>
      </c>
      <c r="Z4564" s="4">
        <f t="shared" si="575"/>
        <v>3</v>
      </c>
      <c r="AA4564" s="4" t="str">
        <f>IF(J4564&gt;365,"Bereits abgewandert (Segment D)",IF(Z4564&gt;=Hilfswerte!$B$38,"Rot - akut gefaehrdet",IF(Z4564&gt;=Hilfswerte!$B$39,"Gelb - beobachten","Gruen - stabil")))</f>
        <v>Gruen - stabil</v>
      </c>
    </row>
    <row r="4565" spans="1:27" ht="15" customHeight="1" x14ac:dyDescent="0.25">
      <c r="A4565" s="4" t="s">
        <v>4912</v>
      </c>
      <c r="B4565" s="4" t="s">
        <v>782</v>
      </c>
      <c r="C4565" s="4" t="s">
        <v>62</v>
      </c>
      <c r="D4565" s="4" t="s">
        <v>30</v>
      </c>
      <c r="E4565" s="4">
        <v>130</v>
      </c>
      <c r="F4565" s="4">
        <v>21.8</v>
      </c>
      <c r="G4565" s="4">
        <v>7.1</v>
      </c>
      <c r="H4565" s="4">
        <v>37068</v>
      </c>
      <c r="I4565" s="4">
        <v>4</v>
      </c>
      <c r="J4565" s="4">
        <v>12</v>
      </c>
      <c r="K4565" s="4">
        <v>1</v>
      </c>
      <c r="L4565" s="4">
        <v>2</v>
      </c>
      <c r="M4565" s="4">
        <v>4</v>
      </c>
      <c r="N4565" s="4">
        <v>14.1</v>
      </c>
      <c r="O4565" s="4">
        <f t="shared" si="568"/>
        <v>5</v>
      </c>
      <c r="P4565" s="4">
        <f t="shared" si="569"/>
        <v>4</v>
      </c>
      <c r="Q4565" s="4">
        <f t="shared" si="570"/>
        <v>5</v>
      </c>
      <c r="R4565" s="4">
        <f t="shared" si="571"/>
        <v>14</v>
      </c>
      <c r="S4565" s="4">
        <f t="shared" si="572"/>
        <v>140.5</v>
      </c>
      <c r="T4565" s="4" t="str">
        <f t="shared" si="573"/>
        <v>A - Top-Kunde</v>
      </c>
      <c r="U4565" s="4">
        <f>ROUND(((E4565-Hilfswerte!$B$20)/Hilfswerte!$B$21)+((F4565-Hilfswerte!$B$22)/Hilfswerte!$B$23)+((G4565-Hilfswerte!$B$24)/Hilfswerte!$B$25)+0.1*INDEX(Hilfswerte!$B$4:$B$15,MATCH(C4565,Hilfswerte!$A$4:$A$15,0)),2)</f>
        <v>-0.14000000000000001</v>
      </c>
      <c r="V4565" s="4">
        <f>ROUND(SQRT((((E4565-Hilfswerte!$B$20)/Hilfswerte!$B$21)-Hilfswerte!$B$28)^2+(((F4565-Hilfswerte!$B$22)/Hilfswerte!$B$23)-Hilfswerte!$B$29)^2+(((G4565-Hilfswerte!$B$24)/Hilfswerte!$B$25)-Hilfswerte!$B$30)^2),3)</f>
        <v>0.73</v>
      </c>
      <c r="W4565" s="4">
        <f>ROUND(E4565*Hilfswerte!$B$31,0)</f>
        <v>26721</v>
      </c>
      <c r="X4565" s="4">
        <f t="shared" si="574"/>
        <v>0</v>
      </c>
      <c r="Y4565" s="4" t="str">
        <f>IF(T4565="A - Top-Kunde","bereits Top-Kunde",IF(AND(V4565&lt;=Hilfswerte!$B$34,H4565&lt;0.5*W4565),"Hoch",IF(AND(V4565&lt;=Hilfswerte!$B$35,H4565&lt;0.7*W4565),"Mittel","Niedrig")))</f>
        <v>bereits Top-Kunde</v>
      </c>
      <c r="Z4565" s="4">
        <f t="shared" si="575"/>
        <v>4</v>
      </c>
      <c r="AA4565" s="4" t="str">
        <f>IF(J4565&gt;365,"Bereits abgewandert (Segment D)",IF(Z4565&gt;=Hilfswerte!$B$38,"Rot - akut gefaehrdet",IF(Z4565&gt;=Hilfswerte!$B$39,"Gelb - beobachten","Gruen - stabil")))</f>
        <v>Gruen - stabil</v>
      </c>
    </row>
    <row r="4566" spans="1:27" ht="15" customHeight="1" x14ac:dyDescent="0.25">
      <c r="A4566" s="4" t="s">
        <v>4913</v>
      </c>
      <c r="B4566" s="4" t="s">
        <v>548</v>
      </c>
      <c r="C4566" s="4" t="s">
        <v>55</v>
      </c>
      <c r="D4566" s="4" t="s">
        <v>30</v>
      </c>
      <c r="E4566" s="4">
        <v>49</v>
      </c>
      <c r="F4566" s="4">
        <v>10</v>
      </c>
      <c r="G4566" s="4">
        <v>14.2</v>
      </c>
      <c r="H4566" s="4">
        <v>656</v>
      </c>
      <c r="I4566" s="4">
        <v>2</v>
      </c>
      <c r="J4566" s="4">
        <v>40</v>
      </c>
      <c r="K4566" s="4">
        <v>0</v>
      </c>
      <c r="L4566" s="4">
        <v>5</v>
      </c>
      <c r="M4566" s="4">
        <v>6</v>
      </c>
      <c r="N4566" s="4">
        <v>30.5</v>
      </c>
      <c r="O4566" s="4">
        <f t="shared" si="568"/>
        <v>4</v>
      </c>
      <c r="P4566" s="4">
        <f t="shared" si="569"/>
        <v>2</v>
      </c>
      <c r="Q4566" s="4">
        <f t="shared" si="570"/>
        <v>2</v>
      </c>
      <c r="R4566" s="4">
        <f t="shared" si="571"/>
        <v>8</v>
      </c>
      <c r="S4566" s="4">
        <f t="shared" si="572"/>
        <v>93.8</v>
      </c>
      <c r="T4566" s="4" t="str">
        <f t="shared" si="573"/>
        <v>C - Entwicklungspotenzial</v>
      </c>
      <c r="U4566" s="4">
        <f>ROUND(((E4566-Hilfswerte!$B$20)/Hilfswerte!$B$21)+((F4566-Hilfswerte!$B$22)/Hilfswerte!$B$23)+((G4566-Hilfswerte!$B$24)/Hilfswerte!$B$25)+0.1*INDEX(Hilfswerte!$B$4:$B$15,MATCH(C4566,Hilfswerte!$A$4:$A$15,0)),2)</f>
        <v>0.3</v>
      </c>
      <c r="V4566" s="4">
        <f>ROUND(SQRT((((E4566-Hilfswerte!$B$20)/Hilfswerte!$B$21)-Hilfswerte!$B$28)^2+(((F4566-Hilfswerte!$B$22)/Hilfswerte!$B$23)-Hilfswerte!$B$29)^2+(((G4566-Hilfswerte!$B$24)/Hilfswerte!$B$25)-Hilfswerte!$B$30)^2),3)</f>
        <v>0.85399999999999998</v>
      </c>
      <c r="W4566" s="4">
        <f>ROUND(E4566*Hilfswerte!$B$31,0)</f>
        <v>10072</v>
      </c>
      <c r="X4566" s="4">
        <f t="shared" si="574"/>
        <v>9416</v>
      </c>
      <c r="Y4566" s="4" t="str">
        <f>IF(T4566="A - Top-Kunde","bereits Top-Kunde",IF(AND(V4566&lt;=Hilfswerte!$B$34,H4566&lt;0.5*W4566),"Hoch",IF(AND(V4566&lt;=Hilfswerte!$B$35,H4566&lt;0.7*W4566),"Mittel","Niedrig")))</f>
        <v>Mittel</v>
      </c>
      <c r="Z4566" s="4">
        <f t="shared" si="575"/>
        <v>3</v>
      </c>
      <c r="AA4566" s="4" t="str">
        <f>IF(J4566&gt;365,"Bereits abgewandert (Segment D)",IF(Z4566&gt;=Hilfswerte!$B$38,"Rot - akut gefaehrdet",IF(Z4566&gt;=Hilfswerte!$B$39,"Gelb - beobachten","Gruen - stabil")))</f>
        <v>Gruen - stabil</v>
      </c>
    </row>
    <row r="4567" spans="1:27" ht="15" customHeight="1" x14ac:dyDescent="0.25">
      <c r="A4567" s="4" t="s">
        <v>4914</v>
      </c>
      <c r="B4567" s="4" t="s">
        <v>842</v>
      </c>
      <c r="C4567" s="4" t="s">
        <v>33</v>
      </c>
      <c r="D4567" s="4" t="s">
        <v>52</v>
      </c>
      <c r="E4567" s="4">
        <v>732</v>
      </c>
      <c r="F4567" s="4">
        <v>136.4</v>
      </c>
      <c r="G4567" s="4">
        <v>12.2</v>
      </c>
      <c r="H4567" s="4">
        <v>55989</v>
      </c>
      <c r="I4567" s="4">
        <v>1</v>
      </c>
      <c r="J4567" s="4">
        <v>155</v>
      </c>
      <c r="K4567" s="4">
        <v>0</v>
      </c>
      <c r="L4567" s="4">
        <v>10</v>
      </c>
      <c r="M4567" s="4">
        <v>3</v>
      </c>
      <c r="N4567" s="4">
        <v>-25.9</v>
      </c>
      <c r="O4567" s="4">
        <f t="shared" si="568"/>
        <v>3</v>
      </c>
      <c r="P4567" s="4">
        <f t="shared" si="569"/>
        <v>1</v>
      </c>
      <c r="Q4567" s="4">
        <f t="shared" si="570"/>
        <v>5</v>
      </c>
      <c r="R4567" s="4">
        <f t="shared" si="571"/>
        <v>9</v>
      </c>
      <c r="S4567" s="4">
        <f t="shared" si="572"/>
        <v>74.099999999999994</v>
      </c>
      <c r="T4567" s="4" t="str">
        <f t="shared" si="573"/>
        <v>C - Entwicklungspotenzial</v>
      </c>
      <c r="U4567" s="4">
        <f>ROUND(((E4567-Hilfswerte!$B$20)/Hilfswerte!$B$21)+((F4567-Hilfswerte!$B$22)/Hilfswerte!$B$23)+((G4567-Hilfswerte!$B$24)/Hilfswerte!$B$25)+0.1*INDEX(Hilfswerte!$B$4:$B$15,MATCH(C4567,Hilfswerte!$A$4:$A$15,0)),2)</f>
        <v>4.92</v>
      </c>
      <c r="V4567" s="4">
        <f>ROUND(SQRT((((E4567-Hilfswerte!$B$20)/Hilfswerte!$B$21)-Hilfswerte!$B$28)^2+(((F4567-Hilfswerte!$B$22)/Hilfswerte!$B$23)-Hilfswerte!$B$29)^2+(((G4567-Hilfswerte!$B$24)/Hilfswerte!$B$25)-Hilfswerte!$B$30)^2),3)</f>
        <v>3.0049999999999999</v>
      </c>
      <c r="W4567" s="4">
        <f>ROUND(E4567*Hilfswerte!$B$31,0)</f>
        <v>150460</v>
      </c>
      <c r="X4567" s="4">
        <f t="shared" si="574"/>
        <v>94471</v>
      </c>
      <c r="Y4567" s="4" t="str">
        <f>IF(T4567="A - Top-Kunde","bereits Top-Kunde",IF(AND(V4567&lt;=Hilfswerte!$B$34,H4567&lt;0.5*W4567),"Hoch",IF(AND(V4567&lt;=Hilfswerte!$B$35,H4567&lt;0.7*W4567),"Mittel","Niedrig")))</f>
        <v>Niedrig</v>
      </c>
      <c r="Z4567" s="4">
        <f t="shared" si="575"/>
        <v>20.100000000000001</v>
      </c>
      <c r="AA4567" s="4" t="str">
        <f>IF(J4567&gt;365,"Bereits abgewandert (Segment D)",IF(Z4567&gt;=Hilfswerte!$B$38,"Rot - akut gefaehrdet",IF(Z4567&gt;=Hilfswerte!$B$39,"Gelb - beobachten","Gruen - stabil")))</f>
        <v>Rot - akut gefaehrdet</v>
      </c>
    </row>
    <row r="4568" spans="1:27" ht="15" customHeight="1" x14ac:dyDescent="0.25">
      <c r="A4568" s="4" t="s">
        <v>4915</v>
      </c>
      <c r="B4568" s="4" t="s">
        <v>369</v>
      </c>
      <c r="C4568" s="4" t="s">
        <v>59</v>
      </c>
      <c r="D4568" s="4" t="s">
        <v>117</v>
      </c>
      <c r="E4568" s="4">
        <v>64</v>
      </c>
      <c r="F4568" s="4">
        <v>8.4</v>
      </c>
      <c r="G4568" s="4">
        <v>11.3</v>
      </c>
      <c r="H4568" s="4">
        <v>1735</v>
      </c>
      <c r="I4568" s="4">
        <v>4</v>
      </c>
      <c r="J4568" s="4">
        <v>143</v>
      </c>
      <c r="K4568" s="4">
        <v>1</v>
      </c>
      <c r="L4568" s="4">
        <v>13</v>
      </c>
      <c r="M4568" s="4">
        <v>1</v>
      </c>
      <c r="N4568" s="4">
        <v>-18.5</v>
      </c>
      <c r="O4568" s="4">
        <f t="shared" si="568"/>
        <v>3</v>
      </c>
      <c r="P4568" s="4">
        <f t="shared" si="569"/>
        <v>4</v>
      </c>
      <c r="Q4568" s="4">
        <f t="shared" si="570"/>
        <v>3</v>
      </c>
      <c r="R4568" s="4">
        <f t="shared" si="571"/>
        <v>10</v>
      </c>
      <c r="S4568" s="4">
        <f t="shared" si="572"/>
        <v>80.900000000000006</v>
      </c>
      <c r="T4568" s="4" t="str">
        <f t="shared" si="573"/>
        <v>C - Entwicklungspotenzial</v>
      </c>
      <c r="U4568" s="4">
        <f>ROUND(((E4568-Hilfswerte!$B$20)/Hilfswerte!$B$21)+((F4568-Hilfswerte!$B$22)/Hilfswerte!$B$23)+((G4568-Hilfswerte!$B$24)/Hilfswerte!$B$25)+0.1*INDEX(Hilfswerte!$B$4:$B$15,MATCH(C4568,Hilfswerte!$A$4:$A$15,0)),2)</f>
        <v>-0.49</v>
      </c>
      <c r="V4568" s="4">
        <f>ROUND(SQRT((((E4568-Hilfswerte!$B$20)/Hilfswerte!$B$21)-Hilfswerte!$B$28)^2+(((F4568-Hilfswerte!$B$22)/Hilfswerte!$B$23)-Hilfswerte!$B$29)^2+(((G4568-Hilfswerte!$B$24)/Hilfswerte!$B$25)-Hilfswerte!$B$30)^2),3)</f>
        <v>0.68799999999999994</v>
      </c>
      <c r="W4568" s="4">
        <f>ROUND(E4568*Hilfswerte!$B$31,0)</f>
        <v>13155</v>
      </c>
      <c r="X4568" s="4">
        <f t="shared" si="574"/>
        <v>11420</v>
      </c>
      <c r="Y4568" s="4" t="str">
        <f>IF(T4568="A - Top-Kunde","bereits Top-Kunde",IF(AND(V4568&lt;=Hilfswerte!$B$34,H4568&lt;0.5*W4568),"Hoch",IF(AND(V4568&lt;=Hilfswerte!$B$35,H4568&lt;0.7*W4568),"Mittel","Niedrig")))</f>
        <v>Hoch</v>
      </c>
      <c r="Z4568" s="4">
        <f t="shared" si="575"/>
        <v>20.2</v>
      </c>
      <c r="AA4568" s="4" t="str">
        <f>IF(J4568&gt;365,"Bereits abgewandert (Segment D)",IF(Z4568&gt;=Hilfswerte!$B$38,"Rot - akut gefaehrdet",IF(Z4568&gt;=Hilfswerte!$B$39,"Gelb - beobachten","Gruen - stabil")))</f>
        <v>Rot - akut gefaehrdet</v>
      </c>
    </row>
    <row r="4569" spans="1:27" ht="15" customHeight="1" x14ac:dyDescent="0.25">
      <c r="A4569" s="4" t="s">
        <v>4916</v>
      </c>
      <c r="B4569" s="4" t="s">
        <v>543</v>
      </c>
      <c r="C4569" s="4" t="s">
        <v>51</v>
      </c>
      <c r="D4569" s="4" t="s">
        <v>30</v>
      </c>
      <c r="E4569" s="4">
        <v>48</v>
      </c>
      <c r="F4569" s="4">
        <v>12.2</v>
      </c>
      <c r="G4569" s="4">
        <v>20.9</v>
      </c>
      <c r="H4569" s="4">
        <v>1075</v>
      </c>
      <c r="I4569" s="4">
        <v>4</v>
      </c>
      <c r="J4569" s="4">
        <v>22</v>
      </c>
      <c r="K4569" s="4">
        <v>0</v>
      </c>
      <c r="L4569" s="4">
        <v>13</v>
      </c>
      <c r="M4569" s="4">
        <v>6</v>
      </c>
      <c r="N4569" s="4">
        <v>21.8</v>
      </c>
      <c r="O4569" s="4">
        <f t="shared" si="568"/>
        <v>5</v>
      </c>
      <c r="P4569" s="4">
        <f t="shared" si="569"/>
        <v>4</v>
      </c>
      <c r="Q4569" s="4">
        <f t="shared" si="570"/>
        <v>3</v>
      </c>
      <c r="R4569" s="4">
        <f t="shared" si="571"/>
        <v>12</v>
      </c>
      <c r="S4569" s="4">
        <f t="shared" si="572"/>
        <v>127</v>
      </c>
      <c r="T4569" s="4" t="str">
        <f t="shared" si="573"/>
        <v>A - Top-Kunde</v>
      </c>
      <c r="U4569" s="4">
        <f>ROUND(((E4569-Hilfswerte!$B$20)/Hilfswerte!$B$21)+((F4569-Hilfswerte!$B$22)/Hilfswerte!$B$23)+((G4569-Hilfswerte!$B$24)/Hilfswerte!$B$25)+0.1*INDEX(Hilfswerte!$B$4:$B$15,MATCH(C4569,Hilfswerte!$A$4:$A$15,0)),2)</f>
        <v>1.45</v>
      </c>
      <c r="V4569" s="4">
        <f>ROUND(SQRT((((E4569-Hilfswerte!$B$20)/Hilfswerte!$B$21)-Hilfswerte!$B$28)^2+(((F4569-Hilfswerte!$B$22)/Hilfswerte!$B$23)-Hilfswerte!$B$29)^2+(((G4569-Hilfswerte!$B$24)/Hilfswerte!$B$25)-Hilfswerte!$B$30)^2),3)</f>
        <v>1.6850000000000001</v>
      </c>
      <c r="W4569" s="4">
        <f>ROUND(E4569*Hilfswerte!$B$31,0)</f>
        <v>9866</v>
      </c>
      <c r="X4569" s="4">
        <f t="shared" si="574"/>
        <v>8791</v>
      </c>
      <c r="Y4569" s="4" t="str">
        <f>IF(T4569="A - Top-Kunde","bereits Top-Kunde",IF(AND(V4569&lt;=Hilfswerte!$B$34,H4569&lt;0.5*W4569),"Hoch",IF(AND(V4569&lt;=Hilfswerte!$B$35,H4569&lt;0.7*W4569),"Mittel","Niedrig")))</f>
        <v>bereits Top-Kunde</v>
      </c>
      <c r="Z4569" s="4">
        <f t="shared" si="575"/>
        <v>3.7</v>
      </c>
      <c r="AA4569" s="4" t="str">
        <f>IF(J4569&gt;365,"Bereits abgewandert (Segment D)",IF(Z4569&gt;=Hilfswerte!$B$38,"Rot - akut gefaehrdet",IF(Z4569&gt;=Hilfswerte!$B$39,"Gelb - beobachten","Gruen - stabil")))</f>
        <v>Gruen - stabil</v>
      </c>
    </row>
    <row r="4570" spans="1:27" ht="15" customHeight="1" x14ac:dyDescent="0.25">
      <c r="A4570" s="4" t="s">
        <v>4917</v>
      </c>
      <c r="B4570" s="4" t="s">
        <v>420</v>
      </c>
      <c r="C4570" s="4" t="s">
        <v>47</v>
      </c>
      <c r="D4570" s="4" t="s">
        <v>30</v>
      </c>
      <c r="E4570" s="4">
        <v>25</v>
      </c>
      <c r="F4570" s="4">
        <v>4.2</v>
      </c>
      <c r="G4570" s="4">
        <v>14.9</v>
      </c>
      <c r="H4570" s="4">
        <v>1048</v>
      </c>
      <c r="I4570" s="4">
        <v>2</v>
      </c>
      <c r="J4570" s="4">
        <v>20</v>
      </c>
      <c r="K4570" s="4">
        <v>0</v>
      </c>
      <c r="L4570" s="4">
        <v>-3</v>
      </c>
      <c r="M4570" s="4">
        <v>2</v>
      </c>
      <c r="N4570" s="4">
        <v>-14.5</v>
      </c>
      <c r="O4570" s="4">
        <f t="shared" si="568"/>
        <v>5</v>
      </c>
      <c r="P4570" s="4">
        <f t="shared" si="569"/>
        <v>2</v>
      </c>
      <c r="Q4570" s="4">
        <f t="shared" si="570"/>
        <v>3</v>
      </c>
      <c r="R4570" s="4">
        <f t="shared" si="571"/>
        <v>10</v>
      </c>
      <c r="S4570" s="4">
        <f t="shared" si="572"/>
        <v>92.8</v>
      </c>
      <c r="T4570" s="4" t="str">
        <f t="shared" si="573"/>
        <v>C - Entwicklungspotenzial</v>
      </c>
      <c r="U4570" s="4">
        <f>ROUND(((E4570-Hilfswerte!$B$20)/Hilfswerte!$B$21)+((F4570-Hilfswerte!$B$22)/Hilfswerte!$B$23)+((G4570-Hilfswerte!$B$24)/Hilfswerte!$B$25)+0.1*INDEX(Hilfswerte!$B$4:$B$15,MATCH(C4570,Hilfswerte!$A$4:$A$15,0)),2)</f>
        <v>-0.01</v>
      </c>
      <c r="V4570" s="4">
        <f>ROUND(SQRT((((E4570-Hilfswerte!$B$20)/Hilfswerte!$B$21)-Hilfswerte!$B$28)^2+(((F4570-Hilfswerte!$B$22)/Hilfswerte!$B$23)-Hilfswerte!$B$29)^2+(((G4570-Hilfswerte!$B$24)/Hilfswerte!$B$25)-Hilfswerte!$B$30)^2),3)</f>
        <v>1.038</v>
      </c>
      <c r="W4570" s="4">
        <f>ROUND(E4570*Hilfswerte!$B$31,0)</f>
        <v>5139</v>
      </c>
      <c r="X4570" s="4">
        <f t="shared" si="574"/>
        <v>4091</v>
      </c>
      <c r="Y4570" s="4" t="str">
        <f>IF(T4570="A - Top-Kunde","bereits Top-Kunde",IF(AND(V4570&lt;=Hilfswerte!$B$34,H4570&lt;0.5*W4570),"Hoch",IF(AND(V4570&lt;=Hilfswerte!$B$35,H4570&lt;0.7*W4570),"Mittel","Niedrig")))</f>
        <v>Mittel</v>
      </c>
      <c r="Z4570" s="4">
        <f t="shared" si="575"/>
        <v>6.8</v>
      </c>
      <c r="AA4570" s="4" t="str">
        <f>IF(J4570&gt;365,"Bereits abgewandert (Segment D)",IF(Z4570&gt;=Hilfswerte!$B$38,"Rot - akut gefaehrdet",IF(Z4570&gt;=Hilfswerte!$B$39,"Gelb - beobachten","Gruen - stabil")))</f>
        <v>Gruen - stabil</v>
      </c>
    </row>
    <row r="4571" spans="1:27" ht="15" customHeight="1" x14ac:dyDescent="0.25">
      <c r="A4571" s="4" t="s">
        <v>4918</v>
      </c>
      <c r="B4571" s="4" t="s">
        <v>701</v>
      </c>
      <c r="C4571" s="4" t="s">
        <v>47</v>
      </c>
      <c r="D4571" s="4" t="s">
        <v>30</v>
      </c>
      <c r="E4571" s="4">
        <v>37</v>
      </c>
      <c r="F4571" s="4">
        <v>16.600000000000001</v>
      </c>
      <c r="G4571" s="4">
        <v>17.399999999999999</v>
      </c>
      <c r="H4571" s="4">
        <v>2434</v>
      </c>
      <c r="I4571" s="4">
        <v>2</v>
      </c>
      <c r="J4571" s="4">
        <v>49</v>
      </c>
      <c r="K4571" s="4">
        <v>0</v>
      </c>
      <c r="L4571" s="4">
        <v>11</v>
      </c>
      <c r="M4571" s="4">
        <v>4</v>
      </c>
      <c r="N4571" s="4">
        <v>36.9</v>
      </c>
      <c r="O4571" s="4">
        <f t="shared" si="568"/>
        <v>4</v>
      </c>
      <c r="P4571" s="4">
        <f t="shared" si="569"/>
        <v>2</v>
      </c>
      <c r="Q4571" s="4">
        <f t="shared" si="570"/>
        <v>3</v>
      </c>
      <c r="R4571" s="4">
        <f t="shared" si="571"/>
        <v>9</v>
      </c>
      <c r="S4571" s="4">
        <f t="shared" si="572"/>
        <v>105.2</v>
      </c>
      <c r="T4571" s="4" t="str">
        <f t="shared" si="573"/>
        <v>B - Kernkunde</v>
      </c>
      <c r="U4571" s="4">
        <f>ROUND(((E4571-Hilfswerte!$B$20)/Hilfswerte!$B$21)+((F4571-Hilfswerte!$B$22)/Hilfswerte!$B$23)+((G4571-Hilfswerte!$B$24)/Hilfswerte!$B$25)+0.1*INDEX(Hilfswerte!$B$4:$B$15,MATCH(C4571,Hilfswerte!$A$4:$A$15,0)),2)</f>
        <v>0.66</v>
      </c>
      <c r="V4571" s="4">
        <f>ROUND(SQRT((((E4571-Hilfswerte!$B$20)/Hilfswerte!$B$21)-Hilfswerte!$B$28)^2+(((F4571-Hilfswerte!$B$22)/Hilfswerte!$B$23)-Hilfswerte!$B$29)^2+(((G4571-Hilfswerte!$B$24)/Hilfswerte!$B$25)-Hilfswerte!$B$30)^2),3)</f>
        <v>1.1919999999999999</v>
      </c>
      <c r="W4571" s="4">
        <f>ROUND(E4571*Hilfswerte!$B$31,0)</f>
        <v>7605</v>
      </c>
      <c r="X4571" s="4">
        <f t="shared" si="574"/>
        <v>5171</v>
      </c>
      <c r="Y4571" s="4" t="str">
        <f>IF(T4571="A - Top-Kunde","bereits Top-Kunde",IF(AND(V4571&lt;=Hilfswerte!$B$34,H4571&lt;0.5*W4571),"Hoch",IF(AND(V4571&lt;=Hilfswerte!$B$35,H4571&lt;0.7*W4571),"Mittel","Niedrig")))</f>
        <v>Niedrig</v>
      </c>
      <c r="Z4571" s="4">
        <f t="shared" si="575"/>
        <v>4.7</v>
      </c>
      <c r="AA4571" s="4" t="str">
        <f>IF(J4571&gt;365,"Bereits abgewandert (Segment D)",IF(Z4571&gt;=Hilfswerte!$B$38,"Rot - akut gefaehrdet",IF(Z4571&gt;=Hilfswerte!$B$39,"Gelb - beobachten","Gruen - stabil")))</f>
        <v>Gruen - stabil</v>
      </c>
    </row>
    <row r="4572" spans="1:27" ht="15" customHeight="1" x14ac:dyDescent="0.25">
      <c r="A4572" s="4" t="s">
        <v>4919</v>
      </c>
      <c r="B4572" s="4" t="s">
        <v>981</v>
      </c>
      <c r="C4572" s="4" t="s">
        <v>51</v>
      </c>
      <c r="D4572" s="4" t="s">
        <v>48</v>
      </c>
      <c r="E4572" s="4">
        <v>106</v>
      </c>
      <c r="F4572" s="4">
        <v>19.100000000000001</v>
      </c>
      <c r="G4572" s="4">
        <v>1.1000000000000001</v>
      </c>
      <c r="H4572" s="4">
        <v>90492</v>
      </c>
      <c r="I4572" s="4">
        <v>4</v>
      </c>
      <c r="J4572" s="4">
        <v>39</v>
      </c>
      <c r="K4572" s="4">
        <v>1</v>
      </c>
      <c r="L4572" s="4">
        <v>-4</v>
      </c>
      <c r="M4572" s="4">
        <v>2</v>
      </c>
      <c r="N4572" s="4">
        <v>47.9</v>
      </c>
      <c r="O4572" s="4">
        <f t="shared" si="568"/>
        <v>4</v>
      </c>
      <c r="P4572" s="4">
        <f t="shared" si="569"/>
        <v>4</v>
      </c>
      <c r="Q4572" s="4">
        <f t="shared" si="570"/>
        <v>5</v>
      </c>
      <c r="R4572" s="4">
        <f t="shared" si="571"/>
        <v>13</v>
      </c>
      <c r="S4572" s="4">
        <f t="shared" si="572"/>
        <v>148</v>
      </c>
      <c r="T4572" s="4" t="str">
        <f t="shared" si="573"/>
        <v>A - Top-Kunde</v>
      </c>
      <c r="U4572" s="4">
        <f>ROUND(((E4572-Hilfswerte!$B$20)/Hilfswerte!$B$21)+((F4572-Hilfswerte!$B$22)/Hilfswerte!$B$23)+((G4572-Hilfswerte!$B$24)/Hilfswerte!$B$25)+0.1*INDEX(Hilfswerte!$B$4:$B$15,MATCH(C4572,Hilfswerte!$A$4:$A$15,0)),2)</f>
        <v>-1.32</v>
      </c>
      <c r="V4572" s="4">
        <f>ROUND(SQRT((((E4572-Hilfswerte!$B$20)/Hilfswerte!$B$21)-Hilfswerte!$B$28)^2+(((F4572-Hilfswerte!$B$22)/Hilfswerte!$B$23)-Hilfswerte!$B$29)^2+(((G4572-Hilfswerte!$B$24)/Hilfswerte!$B$25)-Hilfswerte!$B$30)^2),3)</f>
        <v>1.661</v>
      </c>
      <c r="W4572" s="4">
        <f>ROUND(E4572*Hilfswerte!$B$31,0)</f>
        <v>21788</v>
      </c>
      <c r="X4572" s="4">
        <f t="shared" si="574"/>
        <v>0</v>
      </c>
      <c r="Y4572" s="4" t="str">
        <f>IF(T4572="A - Top-Kunde","bereits Top-Kunde",IF(AND(V4572&lt;=Hilfswerte!$B$34,H4572&lt;0.5*W4572),"Hoch",IF(AND(V4572&lt;=Hilfswerte!$B$35,H4572&lt;0.7*W4572),"Mittel","Niedrig")))</f>
        <v>bereits Top-Kunde</v>
      </c>
      <c r="Z4572" s="4">
        <f t="shared" si="575"/>
        <v>5</v>
      </c>
      <c r="AA4572" s="4" t="str">
        <f>IF(J4572&gt;365,"Bereits abgewandert (Segment D)",IF(Z4572&gt;=Hilfswerte!$B$38,"Rot - akut gefaehrdet",IF(Z4572&gt;=Hilfswerte!$B$39,"Gelb - beobachten","Gruen - stabil")))</f>
        <v>Gruen - stabil</v>
      </c>
    </row>
    <row r="4573" spans="1:27" ht="15" customHeight="1" x14ac:dyDescent="0.25">
      <c r="A4573" s="4" t="s">
        <v>4920</v>
      </c>
      <c r="B4573" s="4" t="s">
        <v>181</v>
      </c>
      <c r="C4573" s="4" t="s">
        <v>51</v>
      </c>
      <c r="D4573" s="4" t="s">
        <v>30</v>
      </c>
      <c r="E4573" s="4">
        <v>24</v>
      </c>
      <c r="F4573" s="4">
        <v>2.5</v>
      </c>
      <c r="G4573" s="4">
        <v>7.2</v>
      </c>
      <c r="H4573" s="4">
        <v>1637</v>
      </c>
      <c r="I4573" s="4">
        <v>2</v>
      </c>
      <c r="J4573" s="4">
        <v>24</v>
      </c>
      <c r="K4573" s="4">
        <v>0</v>
      </c>
      <c r="L4573" s="4">
        <v>7</v>
      </c>
      <c r="M4573" s="4">
        <v>6</v>
      </c>
      <c r="N4573" s="4">
        <v>21.1</v>
      </c>
      <c r="O4573" s="4">
        <f t="shared" si="568"/>
        <v>5</v>
      </c>
      <c r="P4573" s="4">
        <f t="shared" si="569"/>
        <v>2</v>
      </c>
      <c r="Q4573" s="4">
        <f t="shared" si="570"/>
        <v>3</v>
      </c>
      <c r="R4573" s="4">
        <f t="shared" si="571"/>
        <v>10</v>
      </c>
      <c r="S4573" s="4">
        <f t="shared" si="572"/>
        <v>108.5</v>
      </c>
      <c r="T4573" s="4" t="str">
        <f t="shared" si="573"/>
        <v>B - Kernkunde</v>
      </c>
      <c r="U4573" s="4">
        <f>ROUND(((E4573-Hilfswerte!$B$20)/Hilfswerte!$B$21)+((F4573-Hilfswerte!$B$22)/Hilfswerte!$B$23)+((G4573-Hilfswerte!$B$24)/Hilfswerte!$B$25)+0.1*INDEX(Hilfswerte!$B$4:$B$15,MATCH(C4573,Hilfswerte!$A$4:$A$15,0)),2)</f>
        <v>-1</v>
      </c>
      <c r="V4573" s="4">
        <f>ROUND(SQRT((((E4573-Hilfswerte!$B$20)/Hilfswerte!$B$21)-Hilfswerte!$B$28)^2+(((F4573-Hilfswerte!$B$22)/Hilfswerte!$B$23)-Hilfswerte!$B$29)^2+(((G4573-Hilfswerte!$B$24)/Hilfswerte!$B$25)-Hilfswerte!$B$30)^2),3)</f>
        <v>1.0880000000000001</v>
      </c>
      <c r="W4573" s="4">
        <f>ROUND(E4573*Hilfswerte!$B$31,0)</f>
        <v>4933</v>
      </c>
      <c r="X4573" s="4">
        <f t="shared" si="574"/>
        <v>3296</v>
      </c>
      <c r="Y4573" s="4" t="str">
        <f>IF(T4573="A - Top-Kunde","bereits Top-Kunde",IF(AND(V4573&lt;=Hilfswerte!$B$34,H4573&lt;0.5*W4573),"Hoch",IF(AND(V4573&lt;=Hilfswerte!$B$35,H4573&lt;0.7*W4573),"Mittel","Niedrig")))</f>
        <v>Mittel</v>
      </c>
      <c r="Z4573" s="4">
        <f t="shared" si="575"/>
        <v>2.6</v>
      </c>
      <c r="AA4573" s="4" t="str">
        <f>IF(J4573&gt;365,"Bereits abgewandert (Segment D)",IF(Z4573&gt;=Hilfswerte!$B$38,"Rot - akut gefaehrdet",IF(Z4573&gt;=Hilfswerte!$B$39,"Gelb - beobachten","Gruen - stabil")))</f>
        <v>Gruen - stabil</v>
      </c>
    </row>
    <row r="4574" spans="1:27" ht="15" customHeight="1" x14ac:dyDescent="0.25">
      <c r="A4574" s="4" t="s">
        <v>4921</v>
      </c>
      <c r="B4574" s="4" t="s">
        <v>865</v>
      </c>
      <c r="C4574" s="4" t="s">
        <v>29</v>
      </c>
      <c r="D4574" s="4" t="s">
        <v>30</v>
      </c>
      <c r="E4574" s="4">
        <v>72</v>
      </c>
      <c r="F4574" s="4">
        <v>16.3</v>
      </c>
      <c r="G4574" s="4">
        <v>16.899999999999999</v>
      </c>
      <c r="H4574" s="4">
        <v>2976</v>
      </c>
      <c r="I4574" s="4">
        <v>1</v>
      </c>
      <c r="J4574" s="4">
        <v>236</v>
      </c>
      <c r="K4574" s="4">
        <v>0</v>
      </c>
      <c r="L4574" s="4">
        <v>28</v>
      </c>
      <c r="M4574" s="4">
        <v>3</v>
      </c>
      <c r="N4574" s="4">
        <v>-16.8</v>
      </c>
      <c r="O4574" s="4">
        <f t="shared" si="568"/>
        <v>2</v>
      </c>
      <c r="P4574" s="4">
        <f t="shared" si="569"/>
        <v>1</v>
      </c>
      <c r="Q4574" s="4">
        <f t="shared" si="570"/>
        <v>4</v>
      </c>
      <c r="R4574" s="4">
        <f t="shared" si="571"/>
        <v>7</v>
      </c>
      <c r="S4574" s="4">
        <f t="shared" si="572"/>
        <v>53.2</v>
      </c>
      <c r="T4574" s="4" t="str">
        <f t="shared" si="573"/>
        <v>C - Entwicklungspotenzial</v>
      </c>
      <c r="U4574" s="4">
        <f>ROUND(((E4574-Hilfswerte!$B$20)/Hilfswerte!$B$21)+((F4574-Hilfswerte!$B$22)/Hilfswerte!$B$23)+((G4574-Hilfswerte!$B$24)/Hilfswerte!$B$25)+0.1*INDEX(Hilfswerte!$B$4:$B$15,MATCH(C4574,Hilfswerte!$A$4:$A$15,0)),2)</f>
        <v>0.91</v>
      </c>
      <c r="V4574" s="4">
        <f>ROUND(SQRT((((E4574-Hilfswerte!$B$20)/Hilfswerte!$B$21)-Hilfswerte!$B$28)^2+(((F4574-Hilfswerte!$B$22)/Hilfswerte!$B$23)-Hilfswerte!$B$29)^2+(((G4574-Hilfswerte!$B$24)/Hilfswerte!$B$25)-Hilfswerte!$B$30)^2),3)</f>
        <v>1.0629999999999999</v>
      </c>
      <c r="W4574" s="4">
        <f>ROUND(E4574*Hilfswerte!$B$31,0)</f>
        <v>14799</v>
      </c>
      <c r="X4574" s="4">
        <f t="shared" si="574"/>
        <v>11823</v>
      </c>
      <c r="Y4574" s="4" t="str">
        <f>IF(T4574="A - Top-Kunde","bereits Top-Kunde",IF(AND(V4574&lt;=Hilfswerte!$B$34,H4574&lt;0.5*W4574),"Hoch",IF(AND(V4574&lt;=Hilfswerte!$B$35,H4574&lt;0.7*W4574),"Mittel","Niedrig")))</f>
        <v>Mittel</v>
      </c>
      <c r="Z4574" s="4">
        <f t="shared" si="575"/>
        <v>24.1</v>
      </c>
      <c r="AA4574" s="4" t="str">
        <f>IF(J4574&gt;365,"Bereits abgewandert (Segment D)",IF(Z4574&gt;=Hilfswerte!$B$38,"Rot - akut gefaehrdet",IF(Z4574&gt;=Hilfswerte!$B$39,"Gelb - beobachten","Gruen - stabil")))</f>
        <v>Rot - akut gefaehrdet</v>
      </c>
    </row>
    <row r="4575" spans="1:27" ht="15" customHeight="1" x14ac:dyDescent="0.25">
      <c r="A4575" s="4" t="s">
        <v>4922</v>
      </c>
      <c r="B4575" s="4" t="s">
        <v>986</v>
      </c>
      <c r="C4575" s="4" t="s">
        <v>47</v>
      </c>
      <c r="D4575" s="4" t="s">
        <v>30</v>
      </c>
      <c r="E4575" s="4">
        <v>834</v>
      </c>
      <c r="F4575" s="4">
        <v>109.6</v>
      </c>
      <c r="G4575" s="4">
        <v>17.5</v>
      </c>
      <c r="H4575" s="4">
        <v>24710</v>
      </c>
      <c r="I4575" s="4">
        <v>3</v>
      </c>
      <c r="J4575" s="4">
        <v>206</v>
      </c>
      <c r="K4575" s="4">
        <v>0</v>
      </c>
      <c r="L4575" s="4">
        <v>9</v>
      </c>
      <c r="M4575" s="4">
        <v>4</v>
      </c>
      <c r="N4575" s="4">
        <v>10.6</v>
      </c>
      <c r="O4575" s="4">
        <f t="shared" si="568"/>
        <v>2</v>
      </c>
      <c r="P4575" s="4">
        <f t="shared" si="569"/>
        <v>3</v>
      </c>
      <c r="Q4575" s="4">
        <f t="shared" si="570"/>
        <v>5</v>
      </c>
      <c r="R4575" s="4">
        <f t="shared" si="571"/>
        <v>10</v>
      </c>
      <c r="S4575" s="4">
        <f t="shared" si="572"/>
        <v>102.6</v>
      </c>
      <c r="T4575" s="4" t="str">
        <f t="shared" si="573"/>
        <v>C - Entwicklungspotenzial</v>
      </c>
      <c r="U4575" s="4">
        <f>ROUND(((E4575-Hilfswerte!$B$20)/Hilfswerte!$B$21)+((F4575-Hilfswerte!$B$22)/Hilfswerte!$B$23)+((G4575-Hilfswerte!$B$24)/Hilfswerte!$B$25)+0.1*INDEX(Hilfswerte!$B$4:$B$15,MATCH(C4575,Hilfswerte!$A$4:$A$15,0)),2)</f>
        <v>5.77</v>
      </c>
      <c r="V4575" s="4">
        <f>ROUND(SQRT((((E4575-Hilfswerte!$B$20)/Hilfswerte!$B$21)-Hilfswerte!$B$28)^2+(((F4575-Hilfswerte!$B$22)/Hilfswerte!$B$23)-Hilfswerte!$B$29)^2+(((G4575-Hilfswerte!$B$24)/Hilfswerte!$B$25)-Hilfswerte!$B$30)^2),3)</f>
        <v>3.2869999999999999</v>
      </c>
      <c r="W4575" s="4">
        <f>ROUND(E4575*Hilfswerte!$B$31,0)</f>
        <v>171425</v>
      </c>
      <c r="X4575" s="4">
        <f t="shared" si="574"/>
        <v>146715</v>
      </c>
      <c r="Y4575" s="4" t="str">
        <f>IF(T4575="A - Top-Kunde","bereits Top-Kunde",IF(AND(V4575&lt;=Hilfswerte!$B$34,H4575&lt;0.5*W4575),"Hoch",IF(AND(V4575&lt;=Hilfswerte!$B$35,H4575&lt;0.7*W4575),"Mittel","Niedrig")))</f>
        <v>Niedrig</v>
      </c>
      <c r="Z4575" s="4">
        <f t="shared" si="575"/>
        <v>12.1</v>
      </c>
      <c r="AA4575" s="4" t="str">
        <f>IF(J4575&gt;365,"Bereits abgewandert (Segment D)",IF(Z4575&gt;=Hilfswerte!$B$38,"Rot - akut gefaehrdet",IF(Z4575&gt;=Hilfswerte!$B$39,"Gelb - beobachten","Gruen - stabil")))</f>
        <v>Gruen - stabil</v>
      </c>
    </row>
    <row r="4576" spans="1:27" ht="15" customHeight="1" x14ac:dyDescent="0.25">
      <c r="A4576" s="4" t="s">
        <v>4923</v>
      </c>
      <c r="B4576" s="4" t="s">
        <v>669</v>
      </c>
      <c r="C4576" s="4" t="s">
        <v>29</v>
      </c>
      <c r="D4576" s="4" t="s">
        <v>30</v>
      </c>
      <c r="E4576" s="4">
        <v>84</v>
      </c>
      <c r="F4576" s="4">
        <v>22.6</v>
      </c>
      <c r="G4576" s="4">
        <v>14.7</v>
      </c>
      <c r="H4576" s="4">
        <v>3131</v>
      </c>
      <c r="I4576" s="4">
        <v>1</v>
      </c>
      <c r="J4576" s="4">
        <v>291</v>
      </c>
      <c r="K4576" s="4">
        <v>0</v>
      </c>
      <c r="L4576" s="4">
        <v>17</v>
      </c>
      <c r="M4576" s="4">
        <v>6</v>
      </c>
      <c r="N4576" s="4">
        <v>13.7</v>
      </c>
      <c r="O4576" s="4">
        <f t="shared" si="568"/>
        <v>2</v>
      </c>
      <c r="P4576" s="4">
        <f t="shared" si="569"/>
        <v>1</v>
      </c>
      <c r="Q4576" s="4">
        <f t="shared" si="570"/>
        <v>4</v>
      </c>
      <c r="R4576" s="4">
        <f t="shared" si="571"/>
        <v>7</v>
      </c>
      <c r="S4576" s="4">
        <f t="shared" si="572"/>
        <v>71.8</v>
      </c>
      <c r="T4576" s="4" t="str">
        <f t="shared" si="573"/>
        <v>C - Entwicklungspotenzial</v>
      </c>
      <c r="U4576" s="4">
        <f>ROUND(((E4576-Hilfswerte!$B$20)/Hilfswerte!$B$21)+((F4576-Hilfswerte!$B$22)/Hilfswerte!$B$23)+((G4576-Hilfswerte!$B$24)/Hilfswerte!$B$25)+0.1*INDEX(Hilfswerte!$B$4:$B$15,MATCH(C4576,Hilfswerte!$A$4:$A$15,0)),2)</f>
        <v>0.73</v>
      </c>
      <c r="V4576" s="4">
        <f>ROUND(SQRT((((E4576-Hilfswerte!$B$20)/Hilfswerte!$B$21)-Hilfswerte!$B$28)^2+(((F4576-Hilfswerte!$B$22)/Hilfswerte!$B$23)-Hilfswerte!$B$29)^2+(((G4576-Hilfswerte!$B$24)/Hilfswerte!$B$25)-Hilfswerte!$B$30)^2),3)</f>
        <v>0.71199999999999997</v>
      </c>
      <c r="W4576" s="4">
        <f>ROUND(E4576*Hilfswerte!$B$31,0)</f>
        <v>17266</v>
      </c>
      <c r="X4576" s="4">
        <f t="shared" si="574"/>
        <v>14135</v>
      </c>
      <c r="Y4576" s="4" t="str">
        <f>IF(T4576="A - Top-Kunde","bereits Top-Kunde",IF(AND(V4576&lt;=Hilfswerte!$B$34,H4576&lt;0.5*W4576),"Hoch",IF(AND(V4576&lt;=Hilfswerte!$B$35,H4576&lt;0.7*W4576),"Mittel","Niedrig")))</f>
        <v>Hoch</v>
      </c>
      <c r="Z4576" s="4">
        <f t="shared" si="575"/>
        <v>18</v>
      </c>
      <c r="AA4576" s="4" t="str">
        <f>IF(J4576&gt;365,"Bereits abgewandert (Segment D)",IF(Z4576&gt;=Hilfswerte!$B$38,"Rot - akut gefaehrdet",IF(Z4576&gt;=Hilfswerte!$B$39,"Gelb - beobachten","Gruen - stabil")))</f>
        <v>Gelb - beobachten</v>
      </c>
    </row>
    <row r="4577" spans="1:27" ht="15" customHeight="1" x14ac:dyDescent="0.25">
      <c r="A4577" s="4" t="s">
        <v>4924</v>
      </c>
      <c r="B4577" s="4" t="s">
        <v>903</v>
      </c>
      <c r="C4577" s="4" t="s">
        <v>65</v>
      </c>
      <c r="D4577" s="4" t="s">
        <v>77</v>
      </c>
      <c r="E4577" s="4">
        <v>35</v>
      </c>
      <c r="F4577" s="4">
        <v>9.3000000000000007</v>
      </c>
      <c r="G4577" s="4">
        <v>17.399999999999999</v>
      </c>
      <c r="H4577" s="4">
        <v>4066</v>
      </c>
      <c r="I4577" s="4">
        <v>1</v>
      </c>
      <c r="J4577" s="4">
        <v>131</v>
      </c>
      <c r="K4577" s="4">
        <v>0</v>
      </c>
      <c r="L4577" s="4">
        <v>5</v>
      </c>
      <c r="M4577" s="4">
        <v>2</v>
      </c>
      <c r="N4577" s="4">
        <v>8.3000000000000007</v>
      </c>
      <c r="O4577" s="4">
        <f t="shared" si="568"/>
        <v>3</v>
      </c>
      <c r="P4577" s="4">
        <f t="shared" si="569"/>
        <v>1</v>
      </c>
      <c r="Q4577" s="4">
        <f t="shared" si="570"/>
        <v>4</v>
      </c>
      <c r="R4577" s="4">
        <f t="shared" si="571"/>
        <v>8</v>
      </c>
      <c r="S4577" s="4">
        <f t="shared" si="572"/>
        <v>82.7</v>
      </c>
      <c r="T4577" s="4" t="str">
        <f t="shared" si="573"/>
        <v>C - Entwicklungspotenzial</v>
      </c>
      <c r="U4577" s="4">
        <f>ROUND(((E4577-Hilfswerte!$B$20)/Hilfswerte!$B$21)+((F4577-Hilfswerte!$B$22)/Hilfswerte!$B$23)+((G4577-Hilfswerte!$B$24)/Hilfswerte!$B$25)+0.1*INDEX(Hilfswerte!$B$4:$B$15,MATCH(C4577,Hilfswerte!$A$4:$A$15,0)),2)</f>
        <v>0.39</v>
      </c>
      <c r="V4577" s="4">
        <f>ROUND(SQRT((((E4577-Hilfswerte!$B$20)/Hilfswerte!$B$21)-Hilfswerte!$B$28)^2+(((F4577-Hilfswerte!$B$22)/Hilfswerte!$B$23)-Hilfswerte!$B$29)^2+(((G4577-Hilfswerte!$B$24)/Hilfswerte!$B$25)-Hilfswerte!$B$30)^2),3)</f>
        <v>1.244</v>
      </c>
      <c r="W4577" s="4">
        <f>ROUND(E4577*Hilfswerte!$B$31,0)</f>
        <v>7194</v>
      </c>
      <c r="X4577" s="4">
        <f t="shared" si="574"/>
        <v>3128</v>
      </c>
      <c r="Y4577" s="4" t="str">
        <f>IF(T4577="A - Top-Kunde","bereits Top-Kunde",IF(AND(V4577&lt;=Hilfswerte!$B$34,H4577&lt;0.5*W4577),"Hoch",IF(AND(V4577&lt;=Hilfswerte!$B$35,H4577&lt;0.7*W4577),"Mittel","Niedrig")))</f>
        <v>Niedrig</v>
      </c>
      <c r="Z4577" s="4">
        <f t="shared" si="575"/>
        <v>7.6</v>
      </c>
      <c r="AA4577" s="4" t="str">
        <f>IF(J4577&gt;365,"Bereits abgewandert (Segment D)",IF(Z4577&gt;=Hilfswerte!$B$38,"Rot - akut gefaehrdet",IF(Z4577&gt;=Hilfswerte!$B$39,"Gelb - beobachten","Gruen - stabil")))</f>
        <v>Gruen - stabil</v>
      </c>
    </row>
    <row r="4578" spans="1:27" ht="15" customHeight="1" x14ac:dyDescent="0.25">
      <c r="A4578" s="4" t="s">
        <v>4925</v>
      </c>
      <c r="B4578" s="4" t="s">
        <v>114</v>
      </c>
      <c r="C4578" s="4" t="s">
        <v>59</v>
      </c>
      <c r="D4578" s="4" t="s">
        <v>93</v>
      </c>
      <c r="E4578" s="4">
        <v>202</v>
      </c>
      <c r="F4578" s="4">
        <v>32.799999999999997</v>
      </c>
      <c r="G4578" s="4">
        <v>9.8000000000000007</v>
      </c>
      <c r="H4578" s="4">
        <v>87972</v>
      </c>
      <c r="I4578" s="4">
        <v>4</v>
      </c>
      <c r="J4578" s="4">
        <v>15</v>
      </c>
      <c r="K4578" s="4">
        <v>0</v>
      </c>
      <c r="L4578" s="4">
        <v>3</v>
      </c>
      <c r="M4578" s="4">
        <v>2</v>
      </c>
      <c r="N4578" s="4">
        <v>-5.9</v>
      </c>
      <c r="O4578" s="4">
        <f t="shared" si="568"/>
        <v>5</v>
      </c>
      <c r="P4578" s="4">
        <f t="shared" si="569"/>
        <v>4</v>
      </c>
      <c r="Q4578" s="4">
        <f t="shared" si="570"/>
        <v>5</v>
      </c>
      <c r="R4578" s="4">
        <f t="shared" si="571"/>
        <v>14</v>
      </c>
      <c r="S4578" s="4">
        <f t="shared" si="572"/>
        <v>136.19999999999999</v>
      </c>
      <c r="T4578" s="4" t="str">
        <f t="shared" si="573"/>
        <v>A - Top-Kunde</v>
      </c>
      <c r="U4578" s="4">
        <f>ROUND(((E4578-Hilfswerte!$B$20)/Hilfswerte!$B$21)+((F4578-Hilfswerte!$B$22)/Hilfswerte!$B$23)+((G4578-Hilfswerte!$B$24)/Hilfswerte!$B$25)+0.1*INDEX(Hilfswerte!$B$4:$B$15,MATCH(C4578,Hilfswerte!$A$4:$A$15,0)),2)</f>
        <v>0.3</v>
      </c>
      <c r="V4578" s="4">
        <f>ROUND(SQRT((((E4578-Hilfswerte!$B$20)/Hilfswerte!$B$21)-Hilfswerte!$B$28)^2+(((F4578-Hilfswerte!$B$22)/Hilfswerte!$B$23)-Hilfswerte!$B$29)^2+(((G4578-Hilfswerte!$B$24)/Hilfswerte!$B$25)-Hilfswerte!$B$30)^2),3)</f>
        <v>0.28299999999999997</v>
      </c>
      <c r="W4578" s="4">
        <f>ROUND(E4578*Hilfswerte!$B$31,0)</f>
        <v>41520</v>
      </c>
      <c r="X4578" s="4">
        <f t="shared" si="574"/>
        <v>0</v>
      </c>
      <c r="Y4578" s="4" t="str">
        <f>IF(T4578="A - Top-Kunde","bereits Top-Kunde",IF(AND(V4578&lt;=Hilfswerte!$B$34,H4578&lt;0.5*W4578),"Hoch",IF(AND(V4578&lt;=Hilfswerte!$B$35,H4578&lt;0.7*W4578),"Mittel","Niedrig")))</f>
        <v>bereits Top-Kunde</v>
      </c>
      <c r="Z4578" s="4">
        <f t="shared" si="575"/>
        <v>3.7</v>
      </c>
      <c r="AA4578" s="4" t="str">
        <f>IF(J4578&gt;365,"Bereits abgewandert (Segment D)",IF(Z4578&gt;=Hilfswerte!$B$38,"Rot - akut gefaehrdet",IF(Z4578&gt;=Hilfswerte!$B$39,"Gelb - beobachten","Gruen - stabil")))</f>
        <v>Gruen - stabil</v>
      </c>
    </row>
    <row r="4579" spans="1:27" ht="15" customHeight="1" x14ac:dyDescent="0.25">
      <c r="A4579" s="4" t="s">
        <v>4926</v>
      </c>
      <c r="B4579" s="4" t="s">
        <v>144</v>
      </c>
      <c r="C4579" s="4" t="s">
        <v>59</v>
      </c>
      <c r="D4579" s="4" t="s">
        <v>77</v>
      </c>
      <c r="E4579" s="4">
        <v>27</v>
      </c>
      <c r="F4579" s="4">
        <v>5.4</v>
      </c>
      <c r="G4579" s="4">
        <v>7.6</v>
      </c>
      <c r="H4579" s="4">
        <v>3119</v>
      </c>
      <c r="I4579" s="4">
        <v>2</v>
      </c>
      <c r="J4579" s="4">
        <v>14</v>
      </c>
      <c r="K4579" s="4">
        <v>3</v>
      </c>
      <c r="L4579" s="4">
        <v>4</v>
      </c>
      <c r="M4579" s="4">
        <v>2</v>
      </c>
      <c r="N4579" s="4">
        <v>14.4</v>
      </c>
      <c r="O4579" s="4">
        <f t="shared" si="568"/>
        <v>5</v>
      </c>
      <c r="P4579" s="4">
        <f t="shared" si="569"/>
        <v>2</v>
      </c>
      <c r="Q4579" s="4">
        <f t="shared" si="570"/>
        <v>4</v>
      </c>
      <c r="R4579" s="4">
        <f t="shared" si="571"/>
        <v>11</v>
      </c>
      <c r="S4579" s="4">
        <f t="shared" si="572"/>
        <v>98</v>
      </c>
      <c r="T4579" s="4" t="str">
        <f t="shared" si="573"/>
        <v>C - Entwicklungspotenzial</v>
      </c>
      <c r="U4579" s="4">
        <f>ROUND(((E4579-Hilfswerte!$B$20)/Hilfswerte!$B$21)+((F4579-Hilfswerte!$B$22)/Hilfswerte!$B$23)+((G4579-Hilfswerte!$B$24)/Hilfswerte!$B$25)+0.1*INDEX(Hilfswerte!$B$4:$B$15,MATCH(C4579,Hilfswerte!$A$4:$A$15,0)),2)</f>
        <v>-1.29</v>
      </c>
      <c r="V4579" s="4">
        <f>ROUND(SQRT((((E4579-Hilfswerte!$B$20)/Hilfswerte!$B$21)-Hilfswerte!$B$28)^2+(((F4579-Hilfswerte!$B$22)/Hilfswerte!$B$23)-Hilfswerte!$B$29)^2+(((G4579-Hilfswerte!$B$24)/Hilfswerte!$B$25)-Hilfswerte!$B$30)^2),3)</f>
        <v>1.0129999999999999</v>
      </c>
      <c r="W4579" s="4">
        <f>ROUND(E4579*Hilfswerte!$B$31,0)</f>
        <v>5550</v>
      </c>
      <c r="X4579" s="4">
        <f t="shared" si="574"/>
        <v>2431</v>
      </c>
      <c r="Y4579" s="4" t="str">
        <f>IF(T4579="A - Top-Kunde","bereits Top-Kunde",IF(AND(V4579&lt;=Hilfswerte!$B$34,H4579&lt;0.5*W4579),"Hoch",IF(AND(V4579&lt;=Hilfswerte!$B$35,H4579&lt;0.7*W4579),"Mittel","Niedrig")))</f>
        <v>Mittel</v>
      </c>
      <c r="Z4579" s="4">
        <f t="shared" si="575"/>
        <v>10.5</v>
      </c>
      <c r="AA4579" s="4" t="str">
        <f>IF(J4579&gt;365,"Bereits abgewandert (Segment D)",IF(Z4579&gt;=Hilfswerte!$B$38,"Rot - akut gefaehrdet",IF(Z4579&gt;=Hilfswerte!$B$39,"Gelb - beobachten","Gruen - stabil")))</f>
        <v>Gruen - stabil</v>
      </c>
    </row>
    <row r="4580" spans="1:27" ht="15" customHeight="1" x14ac:dyDescent="0.25">
      <c r="A4580" s="4" t="s">
        <v>4927</v>
      </c>
      <c r="B4580" s="4" t="s">
        <v>1183</v>
      </c>
      <c r="C4580" s="4" t="s">
        <v>38</v>
      </c>
      <c r="D4580" s="4" t="s">
        <v>30</v>
      </c>
      <c r="E4580" s="4">
        <v>50</v>
      </c>
      <c r="F4580" s="4">
        <v>12.6</v>
      </c>
      <c r="G4580" s="4">
        <v>21.6</v>
      </c>
      <c r="H4580" s="4">
        <v>3019</v>
      </c>
      <c r="I4580" s="4">
        <v>1</v>
      </c>
      <c r="J4580" s="4">
        <v>145</v>
      </c>
      <c r="K4580" s="4">
        <v>0</v>
      </c>
      <c r="L4580" s="4">
        <v>1</v>
      </c>
      <c r="M4580" s="4">
        <v>3</v>
      </c>
      <c r="N4580" s="4">
        <v>8.6999999999999993</v>
      </c>
      <c r="O4580" s="4">
        <f t="shared" si="568"/>
        <v>3</v>
      </c>
      <c r="P4580" s="4">
        <f t="shared" si="569"/>
        <v>1</v>
      </c>
      <c r="Q4580" s="4">
        <f t="shared" si="570"/>
        <v>4</v>
      </c>
      <c r="R4580" s="4">
        <f t="shared" si="571"/>
        <v>8</v>
      </c>
      <c r="S4580" s="4">
        <f t="shared" si="572"/>
        <v>84.1</v>
      </c>
      <c r="T4580" s="4" t="str">
        <f t="shared" si="573"/>
        <v>C - Entwicklungspotenzial</v>
      </c>
      <c r="U4580" s="4">
        <f>ROUND(((E4580-Hilfswerte!$B$20)/Hilfswerte!$B$21)+((F4580-Hilfswerte!$B$22)/Hilfswerte!$B$23)+((G4580-Hilfswerte!$B$24)/Hilfswerte!$B$25)+0.1*INDEX(Hilfswerte!$B$4:$B$15,MATCH(C4580,Hilfswerte!$A$4:$A$15,0)),2)</f>
        <v>1.57</v>
      </c>
      <c r="V4580" s="4">
        <f>ROUND(SQRT((((E4580-Hilfswerte!$B$20)/Hilfswerte!$B$21)-Hilfswerte!$B$28)^2+(((F4580-Hilfswerte!$B$22)/Hilfswerte!$B$23)-Hilfswerte!$B$29)^2+(((G4580-Hilfswerte!$B$24)/Hilfswerte!$B$25)-Hilfswerte!$B$30)^2),3)</f>
        <v>1.782</v>
      </c>
      <c r="W4580" s="4">
        <f>ROUND(E4580*Hilfswerte!$B$31,0)</f>
        <v>10277</v>
      </c>
      <c r="X4580" s="4">
        <f t="shared" si="574"/>
        <v>7258</v>
      </c>
      <c r="Y4580" s="4" t="str">
        <f>IF(T4580="A - Top-Kunde","bereits Top-Kunde",IF(AND(V4580&lt;=Hilfswerte!$B$34,H4580&lt;0.5*W4580),"Hoch",IF(AND(V4580&lt;=Hilfswerte!$B$35,H4580&lt;0.7*W4580),"Mittel","Niedrig")))</f>
        <v>Niedrig</v>
      </c>
      <c r="Z4580" s="4">
        <f t="shared" si="575"/>
        <v>7.5</v>
      </c>
      <c r="AA4580" s="4" t="str">
        <f>IF(J4580&gt;365,"Bereits abgewandert (Segment D)",IF(Z4580&gt;=Hilfswerte!$B$38,"Rot - akut gefaehrdet",IF(Z4580&gt;=Hilfswerte!$B$39,"Gelb - beobachten","Gruen - stabil")))</f>
        <v>Gruen - stabil</v>
      </c>
    </row>
    <row r="4581" spans="1:27" ht="15" customHeight="1" x14ac:dyDescent="0.25">
      <c r="A4581" s="4" t="s">
        <v>4928</v>
      </c>
      <c r="B4581" s="4" t="s">
        <v>241</v>
      </c>
      <c r="C4581" s="4" t="s">
        <v>59</v>
      </c>
      <c r="D4581" s="4" t="s">
        <v>117</v>
      </c>
      <c r="E4581" s="4">
        <v>27</v>
      </c>
      <c r="F4581" s="4">
        <v>5.0999999999999996</v>
      </c>
      <c r="G4581" s="4">
        <v>12.9</v>
      </c>
      <c r="H4581" s="4">
        <v>1986</v>
      </c>
      <c r="I4581" s="4">
        <v>2</v>
      </c>
      <c r="J4581" s="4">
        <v>19</v>
      </c>
      <c r="K4581" s="4">
        <v>0</v>
      </c>
      <c r="L4581" s="4">
        <v>-1</v>
      </c>
      <c r="M4581" s="4">
        <v>5</v>
      </c>
      <c r="N4581" s="4">
        <v>2.7</v>
      </c>
      <c r="O4581" s="4">
        <f t="shared" si="568"/>
        <v>5</v>
      </c>
      <c r="P4581" s="4">
        <f t="shared" si="569"/>
        <v>2</v>
      </c>
      <c r="Q4581" s="4">
        <f t="shared" si="570"/>
        <v>3</v>
      </c>
      <c r="R4581" s="4">
        <f t="shared" si="571"/>
        <v>10</v>
      </c>
      <c r="S4581" s="4">
        <f t="shared" si="572"/>
        <v>101.4</v>
      </c>
      <c r="T4581" s="4" t="str">
        <f t="shared" si="573"/>
        <v>C - Entwicklungspotenzial</v>
      </c>
      <c r="U4581" s="4">
        <f>ROUND(((E4581-Hilfswerte!$B$20)/Hilfswerte!$B$21)+((F4581-Hilfswerte!$B$22)/Hilfswerte!$B$23)+((G4581-Hilfswerte!$B$24)/Hilfswerte!$B$25)+0.1*INDEX(Hilfswerte!$B$4:$B$15,MATCH(C4581,Hilfswerte!$A$4:$A$15,0)),2)</f>
        <v>-0.46</v>
      </c>
      <c r="V4581" s="4">
        <f>ROUND(SQRT((((E4581-Hilfswerte!$B$20)/Hilfswerte!$B$21)-Hilfswerte!$B$28)^2+(((F4581-Hilfswerte!$B$22)/Hilfswerte!$B$23)-Hilfswerte!$B$29)^2+(((G4581-Hilfswerte!$B$24)/Hilfswerte!$B$25)-Hilfswerte!$B$30)^2),3)</f>
        <v>0.88100000000000001</v>
      </c>
      <c r="W4581" s="4">
        <f>ROUND(E4581*Hilfswerte!$B$31,0)</f>
        <v>5550</v>
      </c>
      <c r="X4581" s="4">
        <f t="shared" si="574"/>
        <v>3564</v>
      </c>
      <c r="Y4581" s="4" t="str">
        <f>IF(T4581="A - Top-Kunde","bereits Top-Kunde",IF(AND(V4581&lt;=Hilfswerte!$B$34,H4581&lt;0.5*W4581),"Hoch",IF(AND(V4581&lt;=Hilfswerte!$B$35,H4581&lt;0.7*W4581),"Mittel","Niedrig")))</f>
        <v>Mittel</v>
      </c>
      <c r="Z4581" s="4">
        <f t="shared" si="575"/>
        <v>1</v>
      </c>
      <c r="AA4581" s="4" t="str">
        <f>IF(J4581&gt;365,"Bereits abgewandert (Segment D)",IF(Z4581&gt;=Hilfswerte!$B$38,"Rot - akut gefaehrdet",IF(Z4581&gt;=Hilfswerte!$B$39,"Gelb - beobachten","Gruen - stabil")))</f>
        <v>Gruen - stabil</v>
      </c>
    </row>
    <row r="4582" spans="1:27" ht="15" customHeight="1" x14ac:dyDescent="0.25">
      <c r="A4582" s="4" t="s">
        <v>4929</v>
      </c>
      <c r="B4582" s="4" t="s">
        <v>834</v>
      </c>
      <c r="C4582" s="4" t="s">
        <v>65</v>
      </c>
      <c r="D4582" s="4" t="s">
        <v>93</v>
      </c>
      <c r="E4582" s="4">
        <v>301</v>
      </c>
      <c r="F4582" s="4">
        <v>111.2</v>
      </c>
      <c r="G4582" s="4">
        <v>14</v>
      </c>
      <c r="H4582" s="4">
        <v>14494</v>
      </c>
      <c r="I4582" s="4">
        <v>1</v>
      </c>
      <c r="J4582" s="4">
        <v>86</v>
      </c>
      <c r="K4582" s="4">
        <v>1</v>
      </c>
      <c r="L4582" s="4">
        <v>11</v>
      </c>
      <c r="M4582" s="4">
        <v>3</v>
      </c>
      <c r="N4582" s="4">
        <v>10</v>
      </c>
      <c r="O4582" s="4">
        <f t="shared" si="568"/>
        <v>4</v>
      </c>
      <c r="P4582" s="4">
        <f t="shared" si="569"/>
        <v>1</v>
      </c>
      <c r="Q4582" s="4">
        <f t="shared" si="570"/>
        <v>5</v>
      </c>
      <c r="R4582" s="4">
        <f t="shared" si="571"/>
        <v>10</v>
      </c>
      <c r="S4582" s="4">
        <f t="shared" si="572"/>
        <v>95.7</v>
      </c>
      <c r="T4582" s="4" t="str">
        <f t="shared" si="573"/>
        <v>C - Entwicklungspotenzial</v>
      </c>
      <c r="U4582" s="4">
        <f>ROUND(((E4582-Hilfswerte!$B$20)/Hilfswerte!$B$21)+((F4582-Hilfswerte!$B$22)/Hilfswerte!$B$23)+((G4582-Hilfswerte!$B$24)/Hilfswerte!$B$25)+0.1*INDEX(Hilfswerte!$B$4:$B$15,MATCH(C4582,Hilfswerte!$A$4:$A$15,0)),2)</f>
        <v>2.82</v>
      </c>
      <c r="V4582" s="4">
        <f>ROUND(SQRT((((E4582-Hilfswerte!$B$20)/Hilfswerte!$B$21)-Hilfswerte!$B$28)^2+(((F4582-Hilfswerte!$B$22)/Hilfswerte!$B$23)-Hilfswerte!$B$29)^2+(((G4582-Hilfswerte!$B$24)/Hilfswerte!$B$25)-Hilfswerte!$B$30)^2),3)</f>
        <v>1.5109999999999999</v>
      </c>
      <c r="W4582" s="4">
        <f>ROUND(E4582*Hilfswerte!$B$31,0)</f>
        <v>61869</v>
      </c>
      <c r="X4582" s="4">
        <f t="shared" si="574"/>
        <v>47375</v>
      </c>
      <c r="Y4582" s="4" t="str">
        <f>IF(T4582="A - Top-Kunde","bereits Top-Kunde",IF(AND(V4582&lt;=Hilfswerte!$B$34,H4582&lt;0.5*W4582),"Hoch",IF(AND(V4582&lt;=Hilfswerte!$B$35,H4582&lt;0.7*W4582),"Mittel","Niedrig")))</f>
        <v>Niedrig</v>
      </c>
      <c r="Z4582" s="4">
        <f t="shared" si="575"/>
        <v>9.5</v>
      </c>
      <c r="AA4582" s="4" t="str">
        <f>IF(J4582&gt;365,"Bereits abgewandert (Segment D)",IF(Z4582&gt;=Hilfswerte!$B$38,"Rot - akut gefaehrdet",IF(Z4582&gt;=Hilfswerte!$B$39,"Gelb - beobachten","Gruen - stabil")))</f>
        <v>Gruen - stabil</v>
      </c>
    </row>
    <row r="4583" spans="1:27" ht="15" customHeight="1" x14ac:dyDescent="0.25">
      <c r="A4583" s="4" t="s">
        <v>4930</v>
      </c>
      <c r="B4583" s="4" t="s">
        <v>433</v>
      </c>
      <c r="C4583" s="4" t="s">
        <v>38</v>
      </c>
      <c r="D4583" s="4" t="s">
        <v>48</v>
      </c>
      <c r="E4583" s="4">
        <v>81</v>
      </c>
      <c r="F4583" s="4">
        <v>24.2</v>
      </c>
      <c r="G4583" s="4">
        <v>8.6</v>
      </c>
      <c r="H4583" s="4">
        <v>1716</v>
      </c>
      <c r="I4583" s="4">
        <v>1</v>
      </c>
      <c r="J4583" s="4">
        <v>105</v>
      </c>
      <c r="K4583" s="4">
        <v>0</v>
      </c>
      <c r="L4583" s="4">
        <v>25</v>
      </c>
      <c r="M4583" s="4">
        <v>5</v>
      </c>
      <c r="N4583" s="4">
        <v>-1.1000000000000001</v>
      </c>
      <c r="O4583" s="4">
        <f t="shared" si="568"/>
        <v>3</v>
      </c>
      <c r="P4583" s="4">
        <f t="shared" si="569"/>
        <v>1</v>
      </c>
      <c r="Q4583" s="4">
        <f t="shared" si="570"/>
        <v>3</v>
      </c>
      <c r="R4583" s="4">
        <f t="shared" si="571"/>
        <v>7</v>
      </c>
      <c r="S4583" s="4">
        <f t="shared" si="572"/>
        <v>62</v>
      </c>
      <c r="T4583" s="4" t="str">
        <f t="shared" si="573"/>
        <v>C - Entwicklungspotenzial</v>
      </c>
      <c r="U4583" s="4">
        <f>ROUND(((E4583-Hilfswerte!$B$20)/Hilfswerte!$B$21)+((F4583-Hilfswerte!$B$22)/Hilfswerte!$B$23)+((G4583-Hilfswerte!$B$24)/Hilfswerte!$B$25)+0.1*INDEX(Hilfswerte!$B$4:$B$15,MATCH(C4583,Hilfswerte!$A$4:$A$15,0)),2)</f>
        <v>-0.15</v>
      </c>
      <c r="V4583" s="4">
        <f>ROUND(SQRT((((E4583-Hilfswerte!$B$20)/Hilfswerte!$B$21)-Hilfswerte!$B$28)^2+(((F4583-Hilfswerte!$B$22)/Hilfswerte!$B$23)-Hilfswerte!$B$29)^2+(((G4583-Hilfswerte!$B$24)/Hilfswerte!$B$25)-Hilfswerte!$B$30)^2),3)</f>
        <v>0.60599999999999998</v>
      </c>
      <c r="W4583" s="4">
        <f>ROUND(E4583*Hilfswerte!$B$31,0)</f>
        <v>16649</v>
      </c>
      <c r="X4583" s="4">
        <f t="shared" si="574"/>
        <v>14933</v>
      </c>
      <c r="Y4583" s="4" t="str">
        <f>IF(T4583="A - Top-Kunde","bereits Top-Kunde",IF(AND(V4583&lt;=Hilfswerte!$B$34,H4583&lt;0.5*W4583),"Hoch",IF(AND(V4583&lt;=Hilfswerte!$B$35,H4583&lt;0.7*W4583),"Mittel","Niedrig")))</f>
        <v>Hoch</v>
      </c>
      <c r="Z4583" s="4">
        <f t="shared" si="575"/>
        <v>10.7</v>
      </c>
      <c r="AA4583" s="4" t="str">
        <f>IF(J4583&gt;365,"Bereits abgewandert (Segment D)",IF(Z4583&gt;=Hilfswerte!$B$38,"Rot - akut gefaehrdet",IF(Z4583&gt;=Hilfswerte!$B$39,"Gelb - beobachten","Gruen - stabil")))</f>
        <v>Gruen - stabil</v>
      </c>
    </row>
    <row r="4584" spans="1:27" ht="15" customHeight="1" x14ac:dyDescent="0.25">
      <c r="A4584" s="4" t="s">
        <v>4931</v>
      </c>
      <c r="B4584" s="4" t="s">
        <v>108</v>
      </c>
      <c r="C4584" s="4" t="s">
        <v>51</v>
      </c>
      <c r="D4584" s="4" t="s">
        <v>93</v>
      </c>
      <c r="E4584" s="4">
        <v>22</v>
      </c>
      <c r="F4584" s="4">
        <v>5.4</v>
      </c>
      <c r="G4584" s="4">
        <v>21.8</v>
      </c>
      <c r="H4584" s="4">
        <v>4839</v>
      </c>
      <c r="I4584" s="4">
        <v>6</v>
      </c>
      <c r="J4584" s="4">
        <v>19</v>
      </c>
      <c r="K4584" s="4">
        <v>1</v>
      </c>
      <c r="L4584" s="4">
        <v>9</v>
      </c>
      <c r="M4584" s="4">
        <v>5</v>
      </c>
      <c r="N4584" s="4">
        <v>27.8</v>
      </c>
      <c r="O4584" s="4">
        <f t="shared" si="568"/>
        <v>5</v>
      </c>
      <c r="P4584" s="4">
        <f t="shared" si="569"/>
        <v>5</v>
      </c>
      <c r="Q4584" s="4">
        <f t="shared" si="570"/>
        <v>4</v>
      </c>
      <c r="R4584" s="4">
        <f t="shared" si="571"/>
        <v>14</v>
      </c>
      <c r="S4584" s="4">
        <f t="shared" si="572"/>
        <v>145.19999999999999</v>
      </c>
      <c r="T4584" s="4" t="str">
        <f t="shared" si="573"/>
        <v>A - Top-Kunde</v>
      </c>
      <c r="U4584" s="4">
        <f>ROUND(((E4584-Hilfswerte!$B$20)/Hilfswerte!$B$21)+((F4584-Hilfswerte!$B$22)/Hilfswerte!$B$23)+((G4584-Hilfswerte!$B$24)/Hilfswerte!$B$25)+0.1*INDEX(Hilfswerte!$B$4:$B$15,MATCH(C4584,Hilfswerte!$A$4:$A$15,0)),2)</f>
        <v>1.36</v>
      </c>
      <c r="V4584" s="4">
        <f>ROUND(SQRT((((E4584-Hilfswerte!$B$20)/Hilfswerte!$B$21)-Hilfswerte!$B$28)^2+(((F4584-Hilfswerte!$B$22)/Hilfswerte!$B$23)-Hilfswerte!$B$29)^2+(((G4584-Hilfswerte!$B$24)/Hilfswerte!$B$25)-Hilfswerte!$B$30)^2),3)</f>
        <v>1.885</v>
      </c>
      <c r="W4584" s="4">
        <f>ROUND(E4584*Hilfswerte!$B$31,0)</f>
        <v>4522</v>
      </c>
      <c r="X4584" s="4">
        <f t="shared" si="574"/>
        <v>0</v>
      </c>
      <c r="Y4584" s="4" t="str">
        <f>IF(T4584="A - Top-Kunde","bereits Top-Kunde",IF(AND(V4584&lt;=Hilfswerte!$B$34,H4584&lt;0.5*W4584),"Hoch",IF(AND(V4584&lt;=Hilfswerte!$B$35,H4584&lt;0.7*W4584),"Mittel","Niedrig")))</f>
        <v>bereits Top-Kunde</v>
      </c>
      <c r="Z4584" s="4">
        <f t="shared" si="575"/>
        <v>5.8</v>
      </c>
      <c r="AA4584" s="4" t="str">
        <f>IF(J4584&gt;365,"Bereits abgewandert (Segment D)",IF(Z4584&gt;=Hilfswerte!$B$38,"Rot - akut gefaehrdet",IF(Z4584&gt;=Hilfswerte!$B$39,"Gelb - beobachten","Gruen - stabil")))</f>
        <v>Gruen - stabil</v>
      </c>
    </row>
    <row r="4585" spans="1:27" ht="15" customHeight="1" x14ac:dyDescent="0.25">
      <c r="A4585" s="4" t="s">
        <v>4932</v>
      </c>
      <c r="B4585" s="4" t="s">
        <v>203</v>
      </c>
      <c r="C4585" s="4" t="s">
        <v>38</v>
      </c>
      <c r="D4585" s="4" t="s">
        <v>30</v>
      </c>
      <c r="E4585" s="4">
        <v>82</v>
      </c>
      <c r="F4585" s="4">
        <v>20.2</v>
      </c>
      <c r="G4585" s="4">
        <v>6.6</v>
      </c>
      <c r="H4585" s="4">
        <v>6765</v>
      </c>
      <c r="I4585" s="4">
        <v>2</v>
      </c>
      <c r="J4585" s="4">
        <v>38</v>
      </c>
      <c r="K4585" s="4">
        <v>0</v>
      </c>
      <c r="L4585" s="4">
        <v>4</v>
      </c>
      <c r="M4585" s="4">
        <v>1</v>
      </c>
      <c r="N4585" s="4">
        <v>11.4</v>
      </c>
      <c r="O4585" s="4">
        <f t="shared" si="568"/>
        <v>4</v>
      </c>
      <c r="P4585" s="4">
        <f t="shared" si="569"/>
        <v>2</v>
      </c>
      <c r="Q4585" s="4">
        <f t="shared" si="570"/>
        <v>4</v>
      </c>
      <c r="R4585" s="4">
        <f t="shared" si="571"/>
        <v>10</v>
      </c>
      <c r="S4585" s="4">
        <f t="shared" si="572"/>
        <v>104.5</v>
      </c>
      <c r="T4585" s="4" t="str">
        <f t="shared" si="573"/>
        <v>C - Entwicklungspotenzial</v>
      </c>
      <c r="U4585" s="4">
        <f>ROUND(((E4585-Hilfswerte!$B$20)/Hilfswerte!$B$21)+((F4585-Hilfswerte!$B$22)/Hilfswerte!$B$23)+((G4585-Hilfswerte!$B$24)/Hilfswerte!$B$25)+0.1*INDEX(Hilfswerte!$B$4:$B$15,MATCH(C4585,Hilfswerte!$A$4:$A$15,0)),2)</f>
        <v>-0.54</v>
      </c>
      <c r="V4585" s="4">
        <f>ROUND(SQRT((((E4585-Hilfswerte!$B$20)/Hilfswerte!$B$21)-Hilfswerte!$B$28)^2+(((F4585-Hilfswerte!$B$22)/Hilfswerte!$B$23)-Hilfswerte!$B$29)^2+(((G4585-Hilfswerte!$B$24)/Hilfswerte!$B$25)-Hilfswerte!$B$30)^2),3)</f>
        <v>0.876</v>
      </c>
      <c r="W4585" s="4">
        <f>ROUND(E4585*Hilfswerte!$B$31,0)</f>
        <v>16855</v>
      </c>
      <c r="X4585" s="4">
        <f t="shared" si="574"/>
        <v>10090</v>
      </c>
      <c r="Y4585" s="4" t="str">
        <f>IF(T4585="A - Top-Kunde","bereits Top-Kunde",IF(AND(V4585&lt;=Hilfswerte!$B$34,H4585&lt;0.5*W4585),"Hoch",IF(AND(V4585&lt;=Hilfswerte!$B$35,H4585&lt;0.7*W4585),"Mittel","Niedrig")))</f>
        <v>Mittel</v>
      </c>
      <c r="Z4585" s="4">
        <f t="shared" si="575"/>
        <v>2.7</v>
      </c>
      <c r="AA4585" s="4" t="str">
        <f>IF(J4585&gt;365,"Bereits abgewandert (Segment D)",IF(Z4585&gt;=Hilfswerte!$B$38,"Rot - akut gefaehrdet",IF(Z4585&gt;=Hilfswerte!$B$39,"Gelb - beobachten","Gruen - stabil")))</f>
        <v>Gruen - stabil</v>
      </c>
    </row>
    <row r="4586" spans="1:27" ht="15" customHeight="1" x14ac:dyDescent="0.25">
      <c r="A4586" s="4" t="s">
        <v>4933</v>
      </c>
      <c r="B4586" s="4" t="s">
        <v>567</v>
      </c>
      <c r="C4586" s="4" t="s">
        <v>59</v>
      </c>
      <c r="D4586" s="4" t="s">
        <v>77</v>
      </c>
      <c r="E4586" s="4">
        <v>58</v>
      </c>
      <c r="F4586" s="4">
        <v>8.6999999999999993</v>
      </c>
      <c r="G4586" s="4">
        <v>3.4</v>
      </c>
      <c r="H4586" s="4">
        <v>21068</v>
      </c>
      <c r="I4586" s="4">
        <v>3</v>
      </c>
      <c r="J4586" s="4">
        <v>117</v>
      </c>
      <c r="K4586" s="4">
        <v>0</v>
      </c>
      <c r="L4586" s="4">
        <v>12</v>
      </c>
      <c r="M4586" s="4">
        <v>1</v>
      </c>
      <c r="N4586" s="4">
        <v>11</v>
      </c>
      <c r="O4586" s="4">
        <f t="shared" si="568"/>
        <v>3</v>
      </c>
      <c r="P4586" s="4">
        <f t="shared" si="569"/>
        <v>3</v>
      </c>
      <c r="Q4586" s="4">
        <f t="shared" si="570"/>
        <v>5</v>
      </c>
      <c r="R4586" s="4">
        <f t="shared" si="571"/>
        <v>11</v>
      </c>
      <c r="S4586" s="4">
        <f t="shared" si="572"/>
        <v>111.9</v>
      </c>
      <c r="T4586" s="4" t="str">
        <f t="shared" si="573"/>
        <v>B - Kernkunde</v>
      </c>
      <c r="U4586" s="4">
        <f>ROUND(((E4586-Hilfswerte!$B$20)/Hilfswerte!$B$21)+((F4586-Hilfswerte!$B$22)/Hilfswerte!$B$23)+((G4586-Hilfswerte!$B$24)/Hilfswerte!$B$25)+0.1*INDEX(Hilfswerte!$B$4:$B$15,MATCH(C4586,Hilfswerte!$A$4:$A$15,0)),2)</f>
        <v>-1.77</v>
      </c>
      <c r="V4586" s="4">
        <f>ROUND(SQRT((((E4586-Hilfswerte!$B$20)/Hilfswerte!$B$21)-Hilfswerte!$B$28)^2+(((F4586-Hilfswerte!$B$22)/Hilfswerte!$B$23)-Hilfswerte!$B$29)^2+(((G4586-Hilfswerte!$B$24)/Hilfswerte!$B$25)-Hilfswerte!$B$30)^2),3)</f>
        <v>1.425</v>
      </c>
      <c r="W4586" s="4">
        <f>ROUND(E4586*Hilfswerte!$B$31,0)</f>
        <v>11922</v>
      </c>
      <c r="X4586" s="4">
        <f t="shared" si="574"/>
        <v>0</v>
      </c>
      <c r="Y4586" s="4" t="str">
        <f>IF(T4586="A - Top-Kunde","bereits Top-Kunde",IF(AND(V4586&lt;=Hilfswerte!$B$34,H4586&lt;0.5*W4586),"Hoch",IF(AND(V4586&lt;=Hilfswerte!$B$35,H4586&lt;0.7*W4586),"Mittel","Niedrig")))</f>
        <v>Niedrig</v>
      </c>
      <c r="Z4586" s="4">
        <f t="shared" si="575"/>
        <v>8.3000000000000007</v>
      </c>
      <c r="AA4586" s="4" t="str">
        <f>IF(J4586&gt;365,"Bereits abgewandert (Segment D)",IF(Z4586&gt;=Hilfswerte!$B$38,"Rot - akut gefaehrdet",IF(Z4586&gt;=Hilfswerte!$B$39,"Gelb - beobachten","Gruen - stabil")))</f>
        <v>Gruen - stabil</v>
      </c>
    </row>
    <row r="4587" spans="1:27" ht="15" customHeight="1" x14ac:dyDescent="0.25">
      <c r="A4587" s="4" t="s">
        <v>4934</v>
      </c>
      <c r="B4587" s="4" t="s">
        <v>912</v>
      </c>
      <c r="C4587" s="4" t="s">
        <v>89</v>
      </c>
      <c r="D4587" s="4" t="s">
        <v>77</v>
      </c>
      <c r="E4587" s="4">
        <v>197</v>
      </c>
      <c r="F4587" s="4">
        <v>50.1</v>
      </c>
      <c r="G4587" s="4">
        <v>18.5</v>
      </c>
      <c r="H4587" s="4">
        <v>14473</v>
      </c>
      <c r="I4587" s="4">
        <v>3</v>
      </c>
      <c r="J4587" s="4">
        <v>15</v>
      </c>
      <c r="K4587" s="4">
        <v>1</v>
      </c>
      <c r="L4587" s="4">
        <v>6</v>
      </c>
      <c r="M4587" s="4">
        <v>1</v>
      </c>
      <c r="N4587" s="4">
        <v>7.4</v>
      </c>
      <c r="O4587" s="4">
        <f t="shared" si="568"/>
        <v>5</v>
      </c>
      <c r="P4587" s="4">
        <f t="shared" si="569"/>
        <v>3</v>
      </c>
      <c r="Q4587" s="4">
        <f t="shared" si="570"/>
        <v>5</v>
      </c>
      <c r="R4587" s="4">
        <f t="shared" si="571"/>
        <v>13</v>
      </c>
      <c r="S4587" s="4">
        <f t="shared" si="572"/>
        <v>125.9</v>
      </c>
      <c r="T4587" s="4" t="str">
        <f t="shared" si="573"/>
        <v>A - Top-Kunde</v>
      </c>
      <c r="U4587" s="4">
        <f>ROUND(((E4587-Hilfswerte!$B$20)/Hilfswerte!$B$21)+((F4587-Hilfswerte!$B$22)/Hilfswerte!$B$23)+((G4587-Hilfswerte!$B$24)/Hilfswerte!$B$25)+0.1*INDEX(Hilfswerte!$B$4:$B$15,MATCH(C4587,Hilfswerte!$A$4:$A$15,0)),2)</f>
        <v>2.34</v>
      </c>
      <c r="V4587" s="4">
        <f>ROUND(SQRT((((E4587-Hilfswerte!$B$20)/Hilfswerte!$B$21)-Hilfswerte!$B$28)^2+(((F4587-Hilfswerte!$B$22)/Hilfswerte!$B$23)-Hilfswerte!$B$29)^2+(((G4587-Hilfswerte!$B$24)/Hilfswerte!$B$25)-Hilfswerte!$B$30)^2),3)</f>
        <v>1.1859999999999999</v>
      </c>
      <c r="W4587" s="4">
        <f>ROUND(E4587*Hilfswerte!$B$31,0)</f>
        <v>40493</v>
      </c>
      <c r="X4587" s="4">
        <f t="shared" si="574"/>
        <v>26020</v>
      </c>
      <c r="Y4587" s="4" t="str">
        <f>IF(T4587="A - Top-Kunde","bereits Top-Kunde",IF(AND(V4587&lt;=Hilfswerte!$B$34,H4587&lt;0.5*W4587),"Hoch",IF(AND(V4587&lt;=Hilfswerte!$B$35,H4587&lt;0.7*W4587),"Mittel","Niedrig")))</f>
        <v>bereits Top-Kunde</v>
      </c>
      <c r="Z4587" s="4">
        <f t="shared" si="575"/>
        <v>5</v>
      </c>
      <c r="AA4587" s="4" t="str">
        <f>IF(J4587&gt;365,"Bereits abgewandert (Segment D)",IF(Z4587&gt;=Hilfswerte!$B$38,"Rot - akut gefaehrdet",IF(Z4587&gt;=Hilfswerte!$B$39,"Gelb - beobachten","Gruen - stabil")))</f>
        <v>Gruen - stabil</v>
      </c>
    </row>
    <row r="4588" spans="1:27" ht="15" customHeight="1" x14ac:dyDescent="0.25">
      <c r="A4588" s="4" t="s">
        <v>4935</v>
      </c>
      <c r="B4588" s="4" t="s">
        <v>314</v>
      </c>
      <c r="C4588" s="4" t="s">
        <v>38</v>
      </c>
      <c r="D4588" s="4" t="s">
        <v>77</v>
      </c>
      <c r="E4588" s="4">
        <v>108</v>
      </c>
      <c r="F4588" s="4">
        <v>30.3</v>
      </c>
      <c r="G4588" s="4">
        <v>21.1</v>
      </c>
      <c r="H4588" s="4">
        <v>0</v>
      </c>
      <c r="I4588" s="4">
        <v>0</v>
      </c>
      <c r="J4588" s="4">
        <v>671</v>
      </c>
      <c r="K4588" s="4">
        <v>0</v>
      </c>
      <c r="L4588" s="4">
        <v>5</v>
      </c>
      <c r="M4588" s="4">
        <v>0</v>
      </c>
      <c r="N4588" s="4">
        <v>-32.200000000000003</v>
      </c>
      <c r="O4588" s="4">
        <f t="shared" si="568"/>
        <v>1</v>
      </c>
      <c r="P4588" s="4">
        <f t="shared" si="569"/>
        <v>1</v>
      </c>
      <c r="Q4588" s="4">
        <f t="shared" si="570"/>
        <v>1</v>
      </c>
      <c r="R4588" s="4">
        <f t="shared" si="571"/>
        <v>3</v>
      </c>
      <c r="S4588" s="4">
        <f t="shared" si="572"/>
        <v>12.4</v>
      </c>
      <c r="T4588" s="4" t="str">
        <f t="shared" si="573"/>
        <v>D - Abwanderungsrisiko</v>
      </c>
      <c r="U4588" s="4">
        <f>ROUND(((E4588-Hilfswerte!$B$20)/Hilfswerte!$B$21)+((F4588-Hilfswerte!$B$22)/Hilfswerte!$B$23)+((G4588-Hilfswerte!$B$24)/Hilfswerte!$B$25)+0.1*INDEX(Hilfswerte!$B$4:$B$15,MATCH(C4588,Hilfswerte!$A$4:$A$15,0)),2)</f>
        <v>2.06</v>
      </c>
      <c r="V4588" s="4">
        <f>ROUND(SQRT((((E4588-Hilfswerte!$B$20)/Hilfswerte!$B$21)-Hilfswerte!$B$28)^2+(((F4588-Hilfswerte!$B$22)/Hilfswerte!$B$23)-Hilfswerte!$B$29)^2+(((G4588-Hilfswerte!$B$24)/Hilfswerte!$B$25)-Hilfswerte!$B$30)^2),3)</f>
        <v>1.5960000000000001</v>
      </c>
      <c r="W4588" s="4">
        <f>ROUND(E4588*Hilfswerte!$B$31,0)</f>
        <v>22199</v>
      </c>
      <c r="X4588" s="4">
        <f t="shared" si="574"/>
        <v>22199</v>
      </c>
      <c r="Y4588" s="4" t="str">
        <f>IF(T4588="A - Top-Kunde","bereits Top-Kunde",IF(AND(V4588&lt;=Hilfswerte!$B$34,H4588&lt;0.5*W4588),"Hoch",IF(AND(V4588&lt;=Hilfswerte!$B$35,H4588&lt;0.7*W4588),"Mittel","Niedrig")))</f>
        <v>Niedrig</v>
      </c>
      <c r="Z4588" s="4">
        <f t="shared" si="575"/>
        <v>47.4</v>
      </c>
      <c r="AA4588" s="4" t="str">
        <f>IF(J4588&gt;365,"Bereits abgewandert (Segment D)",IF(Z4588&gt;=Hilfswerte!$B$38,"Rot - akut gefaehrdet",IF(Z4588&gt;=Hilfswerte!$B$39,"Gelb - beobachten","Gruen - stabil")))</f>
        <v>Bereits abgewandert (Segment D)</v>
      </c>
    </row>
    <row r="4589" spans="1:27" ht="15" customHeight="1" x14ac:dyDescent="0.25">
      <c r="A4589" s="4" t="s">
        <v>4936</v>
      </c>
      <c r="B4589" s="4" t="s">
        <v>397</v>
      </c>
      <c r="C4589" s="4" t="s">
        <v>65</v>
      </c>
      <c r="D4589" s="4" t="s">
        <v>30</v>
      </c>
      <c r="E4589" s="4">
        <v>59</v>
      </c>
      <c r="F4589" s="4">
        <v>15</v>
      </c>
      <c r="G4589" s="4">
        <v>4.4000000000000004</v>
      </c>
      <c r="H4589" s="4">
        <v>6364</v>
      </c>
      <c r="I4589" s="4">
        <v>1</v>
      </c>
      <c r="J4589" s="4">
        <v>153</v>
      </c>
      <c r="K4589" s="4">
        <v>0</v>
      </c>
      <c r="L4589" s="4">
        <v>27</v>
      </c>
      <c r="M4589" s="4">
        <v>3</v>
      </c>
      <c r="N4589" s="4">
        <v>-14.1</v>
      </c>
      <c r="O4589" s="4">
        <f t="shared" si="568"/>
        <v>3</v>
      </c>
      <c r="P4589" s="4">
        <f t="shared" si="569"/>
        <v>1</v>
      </c>
      <c r="Q4589" s="4">
        <f t="shared" si="570"/>
        <v>4</v>
      </c>
      <c r="R4589" s="4">
        <f t="shared" si="571"/>
        <v>8</v>
      </c>
      <c r="S4589" s="4">
        <f t="shared" si="572"/>
        <v>64.900000000000006</v>
      </c>
      <c r="T4589" s="4" t="str">
        <f t="shared" si="573"/>
        <v>C - Entwicklungspotenzial</v>
      </c>
      <c r="U4589" s="4">
        <f>ROUND(((E4589-Hilfswerte!$B$20)/Hilfswerte!$B$21)+((F4589-Hilfswerte!$B$22)/Hilfswerte!$B$23)+((G4589-Hilfswerte!$B$24)/Hilfswerte!$B$25)+0.1*INDEX(Hilfswerte!$B$4:$B$15,MATCH(C4589,Hilfswerte!$A$4:$A$15,0)),2)</f>
        <v>-1.47</v>
      </c>
      <c r="V4589" s="4">
        <f>ROUND(SQRT((((E4589-Hilfswerte!$B$20)/Hilfswerte!$B$21)-Hilfswerte!$B$28)^2+(((F4589-Hilfswerte!$B$22)/Hilfswerte!$B$23)-Hilfswerte!$B$29)^2+(((G4589-Hilfswerte!$B$24)/Hilfswerte!$B$25)-Hilfswerte!$B$30)^2),3)</f>
        <v>1.2450000000000001</v>
      </c>
      <c r="W4589" s="4">
        <f>ROUND(E4589*Hilfswerte!$B$31,0)</f>
        <v>12127</v>
      </c>
      <c r="X4589" s="4">
        <f t="shared" si="574"/>
        <v>5763</v>
      </c>
      <c r="Y4589" s="4" t="str">
        <f>IF(T4589="A - Top-Kunde","bereits Top-Kunde",IF(AND(V4589&lt;=Hilfswerte!$B$34,H4589&lt;0.5*W4589),"Hoch",IF(AND(V4589&lt;=Hilfswerte!$B$35,H4589&lt;0.7*W4589),"Mittel","Niedrig")))</f>
        <v>Niedrig</v>
      </c>
      <c r="Z4589" s="4">
        <f t="shared" si="575"/>
        <v>18.7</v>
      </c>
      <c r="AA4589" s="4" t="str">
        <f>IF(J4589&gt;365,"Bereits abgewandert (Segment D)",IF(Z4589&gt;=Hilfswerte!$B$38,"Rot - akut gefaehrdet",IF(Z4589&gt;=Hilfswerte!$B$39,"Gelb - beobachten","Gruen - stabil")))</f>
        <v>Gelb - beobachten</v>
      </c>
    </row>
    <row r="4590" spans="1:27" ht="15" customHeight="1" x14ac:dyDescent="0.25">
      <c r="A4590" s="4" t="s">
        <v>4937</v>
      </c>
      <c r="B4590" s="4" t="s">
        <v>158</v>
      </c>
      <c r="C4590" s="4" t="s">
        <v>33</v>
      </c>
      <c r="D4590" s="4" t="s">
        <v>30</v>
      </c>
      <c r="E4590" s="4">
        <v>102</v>
      </c>
      <c r="F4590" s="4">
        <v>19.2</v>
      </c>
      <c r="G4590" s="4">
        <v>6.6</v>
      </c>
      <c r="H4590" s="4">
        <v>10693</v>
      </c>
      <c r="I4590" s="4">
        <v>4</v>
      </c>
      <c r="J4590" s="4">
        <v>75</v>
      </c>
      <c r="K4590" s="4">
        <v>1</v>
      </c>
      <c r="L4590" s="4">
        <v>2</v>
      </c>
      <c r="M4590" s="4">
        <v>5</v>
      </c>
      <c r="N4590" s="4">
        <v>-10.3</v>
      </c>
      <c r="O4590" s="4">
        <f t="shared" si="568"/>
        <v>4</v>
      </c>
      <c r="P4590" s="4">
        <f t="shared" si="569"/>
        <v>4</v>
      </c>
      <c r="Q4590" s="4">
        <f t="shared" si="570"/>
        <v>5</v>
      </c>
      <c r="R4590" s="4">
        <f t="shared" si="571"/>
        <v>13</v>
      </c>
      <c r="S4590" s="4">
        <f t="shared" si="572"/>
        <v>118.3</v>
      </c>
      <c r="T4590" s="4" t="str">
        <f t="shared" si="573"/>
        <v>B - Kernkunde</v>
      </c>
      <c r="U4590" s="4">
        <f>ROUND(((E4590-Hilfswerte!$B$20)/Hilfswerte!$B$21)+((F4590-Hilfswerte!$B$22)/Hilfswerte!$B$23)+((G4590-Hilfswerte!$B$24)/Hilfswerte!$B$25)+0.1*INDEX(Hilfswerte!$B$4:$B$15,MATCH(C4590,Hilfswerte!$A$4:$A$15,0)),2)</f>
        <v>-0.78</v>
      </c>
      <c r="V4590" s="4">
        <f>ROUND(SQRT((((E4590-Hilfswerte!$B$20)/Hilfswerte!$B$21)-Hilfswerte!$B$28)^2+(((F4590-Hilfswerte!$B$22)/Hilfswerte!$B$23)-Hilfswerte!$B$29)^2+(((G4590-Hilfswerte!$B$24)/Hilfswerte!$B$25)-Hilfswerte!$B$30)^2),3)</f>
        <v>0.85099999999999998</v>
      </c>
      <c r="W4590" s="4">
        <f>ROUND(E4590*Hilfswerte!$B$31,0)</f>
        <v>20966</v>
      </c>
      <c r="X4590" s="4">
        <f t="shared" si="574"/>
        <v>10273</v>
      </c>
      <c r="Y4590" s="4" t="str">
        <f>IF(T4590="A - Top-Kunde","bereits Top-Kunde",IF(AND(V4590&lt;=Hilfswerte!$B$34,H4590&lt;0.5*W4590),"Hoch",IF(AND(V4590&lt;=Hilfswerte!$B$35,H4590&lt;0.7*W4590),"Mittel","Niedrig")))</f>
        <v>Mittel</v>
      </c>
      <c r="Z4590" s="4">
        <f t="shared" si="575"/>
        <v>11.3</v>
      </c>
      <c r="AA4590" s="4" t="str">
        <f>IF(J4590&gt;365,"Bereits abgewandert (Segment D)",IF(Z4590&gt;=Hilfswerte!$B$38,"Rot - akut gefaehrdet",IF(Z4590&gt;=Hilfswerte!$B$39,"Gelb - beobachten","Gruen - stabil")))</f>
        <v>Gruen - stabil</v>
      </c>
    </row>
    <row r="4591" spans="1:27" ht="15" customHeight="1" x14ac:dyDescent="0.25">
      <c r="A4591" s="4" t="s">
        <v>4938</v>
      </c>
      <c r="B4591" s="4" t="s">
        <v>154</v>
      </c>
      <c r="C4591" s="4" t="s">
        <v>62</v>
      </c>
      <c r="D4591" s="4" t="s">
        <v>48</v>
      </c>
      <c r="E4591" s="4">
        <v>24</v>
      </c>
      <c r="F4591" s="4">
        <v>4.5</v>
      </c>
      <c r="G4591" s="4">
        <v>0.4</v>
      </c>
      <c r="H4591" s="4">
        <v>2637</v>
      </c>
      <c r="I4591" s="4">
        <v>3</v>
      </c>
      <c r="J4591" s="4">
        <v>136</v>
      </c>
      <c r="K4591" s="4">
        <v>0</v>
      </c>
      <c r="L4591" s="4">
        <v>10</v>
      </c>
      <c r="M4591" s="4">
        <v>1</v>
      </c>
      <c r="N4591" s="4">
        <v>5.8</v>
      </c>
      <c r="O4591" s="4">
        <f t="shared" si="568"/>
        <v>3</v>
      </c>
      <c r="P4591" s="4">
        <f t="shared" si="569"/>
        <v>3</v>
      </c>
      <c r="Q4591" s="4">
        <f t="shared" si="570"/>
        <v>4</v>
      </c>
      <c r="R4591" s="4">
        <f t="shared" si="571"/>
        <v>10</v>
      </c>
      <c r="S4591" s="4">
        <f t="shared" si="572"/>
        <v>99.9</v>
      </c>
      <c r="T4591" s="4" t="str">
        <f t="shared" si="573"/>
        <v>C - Entwicklungspotenzial</v>
      </c>
      <c r="U4591" s="4">
        <f>ROUND(((E4591-Hilfswerte!$B$20)/Hilfswerte!$B$21)+((F4591-Hilfswerte!$B$22)/Hilfswerte!$B$23)+((G4591-Hilfswerte!$B$24)/Hilfswerte!$B$25)+0.1*INDEX(Hilfswerte!$B$4:$B$15,MATCH(C4591,Hilfswerte!$A$4:$A$15,0)),2)</f>
        <v>-1.97</v>
      </c>
      <c r="V4591" s="4">
        <f>ROUND(SQRT((((E4591-Hilfswerte!$B$20)/Hilfswerte!$B$21)-Hilfswerte!$B$28)^2+(((F4591-Hilfswerte!$B$22)/Hilfswerte!$B$23)-Hilfswerte!$B$29)^2+(((G4591-Hilfswerte!$B$24)/Hilfswerte!$B$25)-Hilfswerte!$B$30)^2),3)</f>
        <v>1.9179999999999999</v>
      </c>
      <c r="W4591" s="4">
        <f>ROUND(E4591*Hilfswerte!$B$31,0)</f>
        <v>4933</v>
      </c>
      <c r="X4591" s="4">
        <f t="shared" si="574"/>
        <v>2296</v>
      </c>
      <c r="Y4591" s="4" t="str">
        <f>IF(T4591="A - Top-Kunde","bereits Top-Kunde",IF(AND(V4591&lt;=Hilfswerte!$B$34,H4591&lt;0.5*W4591),"Hoch",IF(AND(V4591&lt;=Hilfswerte!$B$35,H4591&lt;0.7*W4591),"Mittel","Niedrig")))</f>
        <v>Niedrig</v>
      </c>
      <c r="Z4591" s="4">
        <f t="shared" si="575"/>
        <v>8.8000000000000007</v>
      </c>
      <c r="AA4591" s="4" t="str">
        <f>IF(J4591&gt;365,"Bereits abgewandert (Segment D)",IF(Z4591&gt;=Hilfswerte!$B$38,"Rot - akut gefaehrdet",IF(Z4591&gt;=Hilfswerte!$B$39,"Gelb - beobachten","Gruen - stabil")))</f>
        <v>Gruen - stabil</v>
      </c>
    </row>
    <row r="4592" spans="1:27" ht="15" customHeight="1" x14ac:dyDescent="0.25">
      <c r="A4592" s="4" t="s">
        <v>4939</v>
      </c>
      <c r="B4592" s="4" t="s">
        <v>116</v>
      </c>
      <c r="C4592" s="4" t="s">
        <v>74</v>
      </c>
      <c r="D4592" s="4" t="s">
        <v>52</v>
      </c>
      <c r="E4592" s="4">
        <v>11</v>
      </c>
      <c r="F4592" s="4">
        <v>1.7</v>
      </c>
      <c r="G4592" s="4">
        <v>6.4</v>
      </c>
      <c r="H4592" s="4">
        <v>1569</v>
      </c>
      <c r="I4592" s="4">
        <v>7</v>
      </c>
      <c r="J4592" s="4">
        <v>10</v>
      </c>
      <c r="K4592" s="4">
        <v>2</v>
      </c>
      <c r="L4592" s="4">
        <v>26</v>
      </c>
      <c r="M4592" s="4">
        <v>3</v>
      </c>
      <c r="N4592" s="4">
        <v>28.9</v>
      </c>
      <c r="O4592" s="4">
        <f t="shared" si="568"/>
        <v>5</v>
      </c>
      <c r="P4592" s="4">
        <f t="shared" si="569"/>
        <v>5</v>
      </c>
      <c r="Q4592" s="4">
        <f t="shared" si="570"/>
        <v>3</v>
      </c>
      <c r="R4592" s="4">
        <f t="shared" si="571"/>
        <v>13</v>
      </c>
      <c r="S4592" s="4">
        <f t="shared" si="572"/>
        <v>124.7</v>
      </c>
      <c r="T4592" s="4" t="str">
        <f t="shared" si="573"/>
        <v>B - Kernkunde</v>
      </c>
      <c r="U4592" s="4">
        <f>ROUND(((E4592-Hilfswerte!$B$20)/Hilfswerte!$B$21)+((F4592-Hilfswerte!$B$22)/Hilfswerte!$B$23)+((G4592-Hilfswerte!$B$24)/Hilfswerte!$B$25)+0.1*INDEX(Hilfswerte!$B$4:$B$15,MATCH(C4592,Hilfswerte!$A$4:$A$15,0)),2)</f>
        <v>-1.57</v>
      </c>
      <c r="V4592" s="4">
        <f>ROUND(SQRT((((E4592-Hilfswerte!$B$20)/Hilfswerte!$B$21)-Hilfswerte!$B$28)^2+(((F4592-Hilfswerte!$B$22)/Hilfswerte!$B$23)-Hilfswerte!$B$29)^2+(((G4592-Hilfswerte!$B$24)/Hilfswerte!$B$25)-Hilfswerte!$B$30)^2),3)</f>
        <v>1.2050000000000001</v>
      </c>
      <c r="W4592" s="4">
        <f>ROUND(E4592*Hilfswerte!$B$31,0)</f>
        <v>2261</v>
      </c>
      <c r="X4592" s="4">
        <f t="shared" si="574"/>
        <v>692</v>
      </c>
      <c r="Y4592" s="4" t="str">
        <f>IF(T4592="A - Top-Kunde","bereits Top-Kunde",IF(AND(V4592&lt;=Hilfswerte!$B$34,H4592&lt;0.5*W4592),"Hoch",IF(AND(V4592&lt;=Hilfswerte!$B$35,H4592&lt;0.7*W4592),"Mittel","Niedrig")))</f>
        <v>Niedrig</v>
      </c>
      <c r="Z4592" s="4">
        <f t="shared" si="575"/>
        <v>11.7</v>
      </c>
      <c r="AA4592" s="4" t="str">
        <f>IF(J4592&gt;365,"Bereits abgewandert (Segment D)",IF(Z4592&gt;=Hilfswerte!$B$38,"Rot - akut gefaehrdet",IF(Z4592&gt;=Hilfswerte!$B$39,"Gelb - beobachten","Gruen - stabil")))</f>
        <v>Gruen - stabil</v>
      </c>
    </row>
    <row r="4593" spans="1:27" ht="15" customHeight="1" x14ac:dyDescent="0.25">
      <c r="A4593" s="4" t="s">
        <v>4940</v>
      </c>
      <c r="B4593" s="4" t="s">
        <v>314</v>
      </c>
      <c r="C4593" s="4" t="s">
        <v>59</v>
      </c>
      <c r="D4593" s="4" t="s">
        <v>48</v>
      </c>
      <c r="E4593" s="4">
        <v>31</v>
      </c>
      <c r="F4593" s="4">
        <v>6.5</v>
      </c>
      <c r="G4593" s="4">
        <v>13.4</v>
      </c>
      <c r="H4593" s="4">
        <v>652</v>
      </c>
      <c r="I4593" s="4">
        <v>3</v>
      </c>
      <c r="J4593" s="4">
        <v>39</v>
      </c>
      <c r="K4593" s="4">
        <v>1</v>
      </c>
      <c r="L4593" s="4">
        <v>-1</v>
      </c>
      <c r="M4593" s="4">
        <v>2</v>
      </c>
      <c r="N4593" s="4">
        <v>13.2</v>
      </c>
      <c r="O4593" s="4">
        <f t="shared" si="568"/>
        <v>4</v>
      </c>
      <c r="P4593" s="4">
        <f t="shared" si="569"/>
        <v>3</v>
      </c>
      <c r="Q4593" s="4">
        <f t="shared" si="570"/>
        <v>2</v>
      </c>
      <c r="R4593" s="4">
        <f t="shared" si="571"/>
        <v>9</v>
      </c>
      <c r="S4593" s="4">
        <f t="shared" si="572"/>
        <v>90.6</v>
      </c>
      <c r="T4593" s="4" t="str">
        <f t="shared" si="573"/>
        <v>C - Entwicklungspotenzial</v>
      </c>
      <c r="U4593" s="4">
        <f>ROUND(((E4593-Hilfswerte!$B$20)/Hilfswerte!$B$21)+((F4593-Hilfswerte!$B$22)/Hilfswerte!$B$23)+((G4593-Hilfswerte!$B$24)/Hilfswerte!$B$25)+0.1*INDEX(Hilfswerte!$B$4:$B$15,MATCH(C4593,Hilfswerte!$A$4:$A$15,0)),2)</f>
        <v>-0.34</v>
      </c>
      <c r="V4593" s="4">
        <f>ROUND(SQRT((((E4593-Hilfswerte!$B$20)/Hilfswerte!$B$21)-Hilfswerte!$B$28)^2+(((F4593-Hilfswerte!$B$22)/Hilfswerte!$B$23)-Hilfswerte!$B$29)^2+(((G4593-Hilfswerte!$B$24)/Hilfswerte!$B$25)-Hilfswerte!$B$30)^2),3)</f>
        <v>0.88100000000000001</v>
      </c>
      <c r="W4593" s="4">
        <f>ROUND(E4593*Hilfswerte!$B$31,0)</f>
        <v>6372</v>
      </c>
      <c r="X4593" s="4">
        <f t="shared" si="574"/>
        <v>5720</v>
      </c>
      <c r="Y4593" s="4" t="str">
        <f>IF(T4593="A - Top-Kunde","bereits Top-Kunde",IF(AND(V4593&lt;=Hilfswerte!$B$34,H4593&lt;0.5*W4593),"Hoch",IF(AND(V4593&lt;=Hilfswerte!$B$35,H4593&lt;0.7*W4593),"Mittel","Niedrig")))</f>
        <v>Mittel</v>
      </c>
      <c r="Z4593" s="4">
        <f t="shared" si="575"/>
        <v>5</v>
      </c>
      <c r="AA4593" s="4" t="str">
        <f>IF(J4593&gt;365,"Bereits abgewandert (Segment D)",IF(Z4593&gt;=Hilfswerte!$B$38,"Rot - akut gefaehrdet",IF(Z4593&gt;=Hilfswerte!$B$39,"Gelb - beobachten","Gruen - stabil")))</f>
        <v>Gruen - stabil</v>
      </c>
    </row>
    <row r="4594" spans="1:27" ht="15" customHeight="1" x14ac:dyDescent="0.25">
      <c r="A4594" s="4" t="s">
        <v>4941</v>
      </c>
      <c r="B4594" s="4" t="s">
        <v>467</v>
      </c>
      <c r="C4594" s="4" t="s">
        <v>62</v>
      </c>
      <c r="D4594" s="4" t="s">
        <v>30</v>
      </c>
      <c r="E4594" s="4">
        <v>51</v>
      </c>
      <c r="F4594" s="4">
        <v>11.8</v>
      </c>
      <c r="G4594" s="4">
        <v>9.8000000000000007</v>
      </c>
      <c r="H4594" s="4">
        <v>0</v>
      </c>
      <c r="I4594" s="4">
        <v>0</v>
      </c>
      <c r="J4594" s="4">
        <v>929</v>
      </c>
      <c r="K4594" s="4">
        <v>0</v>
      </c>
      <c r="L4594" s="4">
        <v>0</v>
      </c>
      <c r="M4594" s="4">
        <v>0</v>
      </c>
      <c r="N4594" s="4">
        <v>-32.799999999999997</v>
      </c>
      <c r="O4594" s="4">
        <f t="shared" si="568"/>
        <v>1</v>
      </c>
      <c r="P4594" s="4">
        <f t="shared" si="569"/>
        <v>1</v>
      </c>
      <c r="Q4594" s="4">
        <f t="shared" si="570"/>
        <v>1</v>
      </c>
      <c r="R4594" s="4">
        <f t="shared" si="571"/>
        <v>3</v>
      </c>
      <c r="S4594" s="4">
        <f t="shared" si="572"/>
        <v>13.6</v>
      </c>
      <c r="T4594" s="4" t="str">
        <f t="shared" si="573"/>
        <v>D - Abwanderungsrisiko</v>
      </c>
      <c r="U4594" s="4">
        <f>ROUND(((E4594-Hilfswerte!$B$20)/Hilfswerte!$B$21)+((F4594-Hilfswerte!$B$22)/Hilfswerte!$B$23)+((G4594-Hilfswerte!$B$24)/Hilfswerte!$B$25)+0.1*INDEX(Hilfswerte!$B$4:$B$15,MATCH(C4594,Hilfswerte!$A$4:$A$15,0)),2)</f>
        <v>-0.23</v>
      </c>
      <c r="V4594" s="4">
        <f>ROUND(SQRT((((E4594-Hilfswerte!$B$20)/Hilfswerte!$B$21)-Hilfswerte!$B$28)^2+(((F4594-Hilfswerte!$B$22)/Hilfswerte!$B$23)-Hilfswerte!$B$29)^2+(((G4594-Hilfswerte!$B$24)/Hilfswerte!$B$25)-Hilfswerte!$B$30)^2),3)</f>
        <v>0.71799999999999997</v>
      </c>
      <c r="W4594" s="4">
        <f>ROUND(E4594*Hilfswerte!$B$31,0)</f>
        <v>10483</v>
      </c>
      <c r="X4594" s="4">
        <f t="shared" si="574"/>
        <v>10483</v>
      </c>
      <c r="Y4594" s="4" t="str">
        <f>IF(T4594="A - Top-Kunde","bereits Top-Kunde",IF(AND(V4594&lt;=Hilfswerte!$B$34,H4594&lt;0.5*W4594),"Hoch",IF(AND(V4594&lt;=Hilfswerte!$B$35,H4594&lt;0.7*W4594),"Mittel","Niedrig")))</f>
        <v>Hoch</v>
      </c>
      <c r="Z4594" s="4">
        <f t="shared" si="575"/>
        <v>59.6</v>
      </c>
      <c r="AA4594" s="4" t="str">
        <f>IF(J4594&gt;365,"Bereits abgewandert (Segment D)",IF(Z4594&gt;=Hilfswerte!$B$38,"Rot - akut gefaehrdet",IF(Z4594&gt;=Hilfswerte!$B$39,"Gelb - beobachten","Gruen - stabil")))</f>
        <v>Bereits abgewandert (Segment D)</v>
      </c>
    </row>
    <row r="4595" spans="1:27" ht="15" customHeight="1" x14ac:dyDescent="0.25">
      <c r="A4595" s="4" t="s">
        <v>4942</v>
      </c>
      <c r="B4595" s="4" t="s">
        <v>435</v>
      </c>
      <c r="C4595" s="4" t="s">
        <v>51</v>
      </c>
      <c r="D4595" s="4" t="s">
        <v>77</v>
      </c>
      <c r="E4595" s="4">
        <v>1384</v>
      </c>
      <c r="F4595" s="4">
        <v>229</v>
      </c>
      <c r="G4595" s="4">
        <v>9.6999999999999993</v>
      </c>
      <c r="H4595" s="4">
        <v>39003</v>
      </c>
      <c r="I4595" s="4">
        <v>1</v>
      </c>
      <c r="J4595" s="4">
        <v>276</v>
      </c>
      <c r="K4595" s="4">
        <v>0</v>
      </c>
      <c r="L4595" s="4">
        <v>9</v>
      </c>
      <c r="M4595" s="4">
        <v>5</v>
      </c>
      <c r="N4595" s="4">
        <v>-35</v>
      </c>
      <c r="O4595" s="4">
        <f t="shared" si="568"/>
        <v>2</v>
      </c>
      <c r="P4595" s="4">
        <f t="shared" si="569"/>
        <v>1</v>
      </c>
      <c r="Q4595" s="4">
        <f t="shared" si="570"/>
        <v>5</v>
      </c>
      <c r="R4595" s="4">
        <f t="shared" si="571"/>
        <v>8</v>
      </c>
      <c r="S4595" s="4">
        <f t="shared" si="572"/>
        <v>59.8</v>
      </c>
      <c r="T4595" s="4" t="str">
        <f t="shared" si="573"/>
        <v>C - Entwicklungspotenzial</v>
      </c>
      <c r="U4595" s="4">
        <f>ROUND(((E4595-Hilfswerte!$B$20)/Hilfswerte!$B$21)+((F4595-Hilfswerte!$B$22)/Hilfswerte!$B$23)+((G4595-Hilfswerte!$B$24)/Hilfswerte!$B$25)+0.1*INDEX(Hilfswerte!$B$4:$B$15,MATCH(C4595,Hilfswerte!$A$4:$A$15,0)),2)</f>
        <v>9.3000000000000007</v>
      </c>
      <c r="V4595" s="4">
        <f>ROUND(SQRT((((E4595-Hilfswerte!$B$20)/Hilfswerte!$B$21)-Hilfswerte!$B$28)^2+(((F4595-Hilfswerte!$B$22)/Hilfswerte!$B$23)-Hilfswerte!$B$29)^2+(((G4595-Hilfswerte!$B$24)/Hilfswerte!$B$25)-Hilfswerte!$B$30)^2),3)</f>
        <v>6.2480000000000002</v>
      </c>
      <c r="W4595" s="4">
        <f>ROUND(E4595*Hilfswerte!$B$31,0)</f>
        <v>284476</v>
      </c>
      <c r="X4595" s="4">
        <f t="shared" si="574"/>
        <v>245473</v>
      </c>
      <c r="Y4595" s="4" t="str">
        <f>IF(T4595="A - Top-Kunde","bereits Top-Kunde",IF(AND(V4595&lt;=Hilfswerte!$B$34,H4595&lt;0.5*W4595),"Hoch",IF(AND(V4595&lt;=Hilfswerte!$B$35,H4595&lt;0.7*W4595),"Mittel","Niedrig")))</f>
        <v>Niedrig</v>
      </c>
      <c r="Z4595" s="4">
        <f t="shared" si="575"/>
        <v>29.6</v>
      </c>
      <c r="AA4595" s="4" t="str">
        <f>IF(J4595&gt;365,"Bereits abgewandert (Segment D)",IF(Z4595&gt;=Hilfswerte!$B$38,"Rot - akut gefaehrdet",IF(Z4595&gt;=Hilfswerte!$B$39,"Gelb - beobachten","Gruen - stabil")))</f>
        <v>Rot - akut gefaehrdet</v>
      </c>
    </row>
    <row r="4596" spans="1:27" ht="15" customHeight="1" x14ac:dyDescent="0.25">
      <c r="A4596" s="4" t="s">
        <v>4943</v>
      </c>
      <c r="B4596" s="4" t="s">
        <v>1157</v>
      </c>
      <c r="C4596" s="4" t="s">
        <v>47</v>
      </c>
      <c r="D4596" s="4" t="s">
        <v>93</v>
      </c>
      <c r="E4596" s="4">
        <v>312</v>
      </c>
      <c r="F4596" s="4">
        <v>90</v>
      </c>
      <c r="G4596" s="4">
        <v>5.7</v>
      </c>
      <c r="H4596" s="4">
        <v>8214</v>
      </c>
      <c r="I4596" s="4">
        <v>5</v>
      </c>
      <c r="J4596" s="4">
        <v>26</v>
      </c>
      <c r="K4596" s="4">
        <v>1</v>
      </c>
      <c r="L4596" s="4">
        <v>12</v>
      </c>
      <c r="M4596" s="4">
        <v>3</v>
      </c>
      <c r="N4596" s="4">
        <v>9.3000000000000007</v>
      </c>
      <c r="O4596" s="4">
        <f t="shared" si="568"/>
        <v>5</v>
      </c>
      <c r="P4596" s="4">
        <f t="shared" si="569"/>
        <v>5</v>
      </c>
      <c r="Q4596" s="4">
        <f t="shared" si="570"/>
        <v>5</v>
      </c>
      <c r="R4596" s="4">
        <f t="shared" si="571"/>
        <v>15</v>
      </c>
      <c r="S4596" s="4">
        <f t="shared" si="572"/>
        <v>145.1</v>
      </c>
      <c r="T4596" s="4" t="str">
        <f t="shared" si="573"/>
        <v>A - Top-Kunde</v>
      </c>
      <c r="U4596" s="4">
        <f>ROUND(((E4596-Hilfswerte!$B$20)/Hilfswerte!$B$21)+((F4596-Hilfswerte!$B$22)/Hilfswerte!$B$23)+((G4596-Hilfswerte!$B$24)/Hilfswerte!$B$25)+0.1*INDEX(Hilfswerte!$B$4:$B$15,MATCH(C4596,Hilfswerte!$A$4:$A$15,0)),2)</f>
        <v>1.31</v>
      </c>
      <c r="V4596" s="4">
        <f>ROUND(SQRT((((E4596-Hilfswerte!$B$20)/Hilfswerte!$B$21)-Hilfswerte!$B$28)^2+(((F4596-Hilfswerte!$B$22)/Hilfswerte!$B$23)-Hilfswerte!$B$29)^2+(((G4596-Hilfswerte!$B$24)/Hilfswerte!$B$25)-Hilfswerte!$B$30)^2),3)</f>
        <v>1.429</v>
      </c>
      <c r="W4596" s="4">
        <f>ROUND(E4596*Hilfswerte!$B$31,0)</f>
        <v>64130</v>
      </c>
      <c r="X4596" s="4">
        <f t="shared" si="574"/>
        <v>55916</v>
      </c>
      <c r="Y4596" s="4" t="str">
        <f>IF(T4596="A - Top-Kunde","bereits Top-Kunde",IF(AND(V4596&lt;=Hilfswerte!$B$34,H4596&lt;0.5*W4596),"Hoch",IF(AND(V4596&lt;=Hilfswerte!$B$35,H4596&lt;0.7*W4596),"Mittel","Niedrig")))</f>
        <v>bereits Top-Kunde</v>
      </c>
      <c r="Z4596" s="4">
        <f t="shared" si="575"/>
        <v>6.7</v>
      </c>
      <c r="AA4596" s="4" t="str">
        <f>IF(J4596&gt;365,"Bereits abgewandert (Segment D)",IF(Z4596&gt;=Hilfswerte!$B$38,"Rot - akut gefaehrdet",IF(Z4596&gt;=Hilfswerte!$B$39,"Gelb - beobachten","Gruen - stabil")))</f>
        <v>Gruen - stabil</v>
      </c>
    </row>
    <row r="4597" spans="1:27" ht="15" customHeight="1" x14ac:dyDescent="0.25">
      <c r="A4597" s="4" t="s">
        <v>4944</v>
      </c>
      <c r="B4597" s="4" t="s">
        <v>630</v>
      </c>
      <c r="C4597" s="4" t="s">
        <v>38</v>
      </c>
      <c r="D4597" s="4" t="s">
        <v>30</v>
      </c>
      <c r="E4597" s="4">
        <v>32</v>
      </c>
      <c r="F4597" s="4">
        <v>10.1</v>
      </c>
      <c r="G4597" s="4">
        <v>2.2999999999999998</v>
      </c>
      <c r="H4597" s="4">
        <v>4056</v>
      </c>
      <c r="I4597" s="4">
        <v>8</v>
      </c>
      <c r="J4597" s="4">
        <v>5</v>
      </c>
      <c r="K4597" s="4">
        <v>1</v>
      </c>
      <c r="L4597" s="4">
        <v>40</v>
      </c>
      <c r="M4597" s="4">
        <v>5</v>
      </c>
      <c r="N4597" s="4">
        <v>-26.3</v>
      </c>
      <c r="O4597" s="4">
        <f t="shared" si="568"/>
        <v>5</v>
      </c>
      <c r="P4597" s="4">
        <f t="shared" si="569"/>
        <v>5</v>
      </c>
      <c r="Q4597" s="4">
        <f t="shared" si="570"/>
        <v>4</v>
      </c>
      <c r="R4597" s="4">
        <f t="shared" si="571"/>
        <v>14</v>
      </c>
      <c r="S4597" s="4">
        <f t="shared" si="572"/>
        <v>108.9</v>
      </c>
      <c r="T4597" s="4" t="str">
        <f t="shared" si="573"/>
        <v>B - Kernkunde</v>
      </c>
      <c r="U4597" s="4">
        <f>ROUND(((E4597-Hilfswerte!$B$20)/Hilfswerte!$B$21)+((F4597-Hilfswerte!$B$22)/Hilfswerte!$B$23)+((G4597-Hilfswerte!$B$24)/Hilfswerte!$B$25)+0.1*INDEX(Hilfswerte!$B$4:$B$15,MATCH(C4597,Hilfswerte!$A$4:$A$15,0)),2)</f>
        <v>-1.61</v>
      </c>
      <c r="V4597" s="4">
        <f>ROUND(SQRT((((E4597-Hilfswerte!$B$20)/Hilfswerte!$B$21)-Hilfswerte!$B$28)^2+(((F4597-Hilfswerte!$B$22)/Hilfswerte!$B$23)-Hilfswerte!$B$29)^2+(((G4597-Hilfswerte!$B$24)/Hilfswerte!$B$25)-Hilfswerte!$B$30)^2),3)</f>
        <v>1.607</v>
      </c>
      <c r="W4597" s="4">
        <f>ROUND(E4597*Hilfswerte!$B$31,0)</f>
        <v>6577</v>
      </c>
      <c r="X4597" s="4">
        <f t="shared" si="574"/>
        <v>2521</v>
      </c>
      <c r="Y4597" s="4" t="str">
        <f>IF(T4597="A - Top-Kunde","bereits Top-Kunde",IF(AND(V4597&lt;=Hilfswerte!$B$34,H4597&lt;0.5*W4597),"Hoch",IF(AND(V4597&lt;=Hilfswerte!$B$35,H4597&lt;0.7*W4597),"Mittel","Niedrig")))</f>
        <v>Niedrig</v>
      </c>
      <c r="Z4597" s="4">
        <f t="shared" si="575"/>
        <v>21.8</v>
      </c>
      <c r="AA4597" s="4" t="str">
        <f>IF(J4597&gt;365,"Bereits abgewandert (Segment D)",IF(Z4597&gt;=Hilfswerte!$B$38,"Rot - akut gefaehrdet",IF(Z4597&gt;=Hilfswerte!$B$39,"Gelb - beobachten","Gruen - stabil")))</f>
        <v>Rot - akut gefaehrdet</v>
      </c>
    </row>
    <row r="4598" spans="1:27" ht="15" customHeight="1" x14ac:dyDescent="0.25">
      <c r="A4598" s="4" t="s">
        <v>4945</v>
      </c>
      <c r="B4598" s="4" t="s">
        <v>947</v>
      </c>
      <c r="C4598" s="4" t="s">
        <v>59</v>
      </c>
      <c r="D4598" s="4" t="s">
        <v>30</v>
      </c>
      <c r="E4598" s="4">
        <v>87</v>
      </c>
      <c r="F4598" s="4">
        <v>17</v>
      </c>
      <c r="G4598" s="4">
        <v>20.2</v>
      </c>
      <c r="H4598" s="4">
        <v>4300</v>
      </c>
      <c r="I4598" s="4">
        <v>4</v>
      </c>
      <c r="J4598" s="4">
        <v>24</v>
      </c>
      <c r="K4598" s="4">
        <v>1</v>
      </c>
      <c r="L4598" s="4">
        <v>12</v>
      </c>
      <c r="M4598" s="4">
        <v>2</v>
      </c>
      <c r="N4598" s="4">
        <v>-4.5999999999999996</v>
      </c>
      <c r="O4598" s="4">
        <f t="shared" si="568"/>
        <v>5</v>
      </c>
      <c r="P4598" s="4">
        <f t="shared" si="569"/>
        <v>4</v>
      </c>
      <c r="Q4598" s="4">
        <f t="shared" si="570"/>
        <v>4</v>
      </c>
      <c r="R4598" s="4">
        <f t="shared" si="571"/>
        <v>13</v>
      </c>
      <c r="S4598" s="4">
        <f t="shared" si="572"/>
        <v>118.1</v>
      </c>
      <c r="T4598" s="4" t="str">
        <f t="shared" si="573"/>
        <v>B - Kernkunde</v>
      </c>
      <c r="U4598" s="4">
        <f>ROUND(((E4598-Hilfswerte!$B$20)/Hilfswerte!$B$21)+((F4598-Hilfswerte!$B$22)/Hilfswerte!$B$23)+((G4598-Hilfswerte!$B$24)/Hilfswerte!$B$25)+0.1*INDEX(Hilfswerte!$B$4:$B$15,MATCH(C4598,Hilfswerte!$A$4:$A$15,0)),2)</f>
        <v>1.17</v>
      </c>
      <c r="V4598" s="4">
        <f>ROUND(SQRT((((E4598-Hilfswerte!$B$20)/Hilfswerte!$B$21)-Hilfswerte!$B$28)^2+(((F4598-Hilfswerte!$B$22)/Hilfswerte!$B$23)-Hilfswerte!$B$29)^2+(((G4598-Hilfswerte!$B$24)/Hilfswerte!$B$25)-Hilfswerte!$B$30)^2),3)</f>
        <v>1.5149999999999999</v>
      </c>
      <c r="W4598" s="4">
        <f>ROUND(E4598*Hilfswerte!$B$31,0)</f>
        <v>17883</v>
      </c>
      <c r="X4598" s="4">
        <f t="shared" si="574"/>
        <v>13583</v>
      </c>
      <c r="Y4598" s="4" t="str">
        <f>IF(T4598="A - Top-Kunde","bereits Top-Kunde",IF(AND(V4598&lt;=Hilfswerte!$B$34,H4598&lt;0.5*W4598),"Hoch",IF(AND(V4598&lt;=Hilfswerte!$B$35,H4598&lt;0.7*W4598),"Mittel","Niedrig")))</f>
        <v>Niedrig</v>
      </c>
      <c r="Z4598" s="4">
        <f t="shared" si="575"/>
        <v>8.4</v>
      </c>
      <c r="AA4598" s="4" t="str">
        <f>IF(J4598&gt;365,"Bereits abgewandert (Segment D)",IF(Z4598&gt;=Hilfswerte!$B$38,"Rot - akut gefaehrdet",IF(Z4598&gt;=Hilfswerte!$B$39,"Gelb - beobachten","Gruen - stabil")))</f>
        <v>Gruen - stabil</v>
      </c>
    </row>
    <row r="4599" spans="1:27" ht="15" customHeight="1" x14ac:dyDescent="0.25">
      <c r="A4599" s="4" t="s">
        <v>4946</v>
      </c>
      <c r="B4599" s="4" t="s">
        <v>1809</v>
      </c>
      <c r="C4599" s="4" t="s">
        <v>38</v>
      </c>
      <c r="D4599" s="4" t="s">
        <v>106</v>
      </c>
      <c r="E4599" s="4">
        <v>26</v>
      </c>
      <c r="F4599" s="4">
        <v>4.3</v>
      </c>
      <c r="G4599" s="4">
        <v>1.9</v>
      </c>
      <c r="H4599" s="4">
        <v>2780</v>
      </c>
      <c r="I4599" s="4">
        <v>8</v>
      </c>
      <c r="J4599" s="4">
        <v>20</v>
      </c>
      <c r="K4599" s="4">
        <v>0</v>
      </c>
      <c r="L4599" s="4">
        <v>9</v>
      </c>
      <c r="M4599" s="4">
        <v>1</v>
      </c>
      <c r="N4599" s="4">
        <v>-13.7</v>
      </c>
      <c r="O4599" s="4">
        <f t="shared" si="568"/>
        <v>5</v>
      </c>
      <c r="P4599" s="4">
        <f t="shared" si="569"/>
        <v>5</v>
      </c>
      <c r="Q4599" s="4">
        <f t="shared" si="570"/>
        <v>4</v>
      </c>
      <c r="R4599" s="4">
        <f t="shared" si="571"/>
        <v>14</v>
      </c>
      <c r="S4599" s="4">
        <f t="shared" si="572"/>
        <v>130.5</v>
      </c>
      <c r="T4599" s="4" t="str">
        <f t="shared" si="573"/>
        <v>A - Top-Kunde</v>
      </c>
      <c r="U4599" s="4">
        <f>ROUND(((E4599-Hilfswerte!$B$20)/Hilfswerte!$B$21)+((F4599-Hilfswerte!$B$22)/Hilfswerte!$B$23)+((G4599-Hilfswerte!$B$24)/Hilfswerte!$B$25)+0.1*INDEX(Hilfswerte!$B$4:$B$15,MATCH(C4599,Hilfswerte!$A$4:$A$15,0)),2)</f>
        <v>-1.81</v>
      </c>
      <c r="V4599" s="4">
        <f>ROUND(SQRT((((E4599-Hilfswerte!$B$20)/Hilfswerte!$B$21)-Hilfswerte!$B$28)^2+(((F4599-Hilfswerte!$B$22)/Hilfswerte!$B$23)-Hilfswerte!$B$29)^2+(((G4599-Hilfswerte!$B$24)/Hilfswerte!$B$25)-Hilfswerte!$B$30)^2),3)</f>
        <v>1.7070000000000001</v>
      </c>
      <c r="W4599" s="4">
        <f>ROUND(E4599*Hilfswerte!$B$31,0)</f>
        <v>5344</v>
      </c>
      <c r="X4599" s="4">
        <f t="shared" si="574"/>
        <v>2564</v>
      </c>
      <c r="Y4599" s="4" t="str">
        <f>IF(T4599="A - Top-Kunde","bereits Top-Kunde",IF(AND(V4599&lt;=Hilfswerte!$B$34,H4599&lt;0.5*W4599),"Hoch",IF(AND(V4599&lt;=Hilfswerte!$B$35,H4599&lt;0.7*W4599),"Mittel","Niedrig")))</f>
        <v>bereits Top-Kunde</v>
      </c>
      <c r="Z4599" s="4">
        <f t="shared" si="575"/>
        <v>8.3000000000000007</v>
      </c>
      <c r="AA4599" s="4" t="str">
        <f>IF(J4599&gt;365,"Bereits abgewandert (Segment D)",IF(Z4599&gt;=Hilfswerte!$B$38,"Rot - akut gefaehrdet",IF(Z4599&gt;=Hilfswerte!$B$39,"Gelb - beobachten","Gruen - stabil")))</f>
        <v>Gruen - stabil</v>
      </c>
    </row>
    <row r="4600" spans="1:27" ht="15" customHeight="1" x14ac:dyDescent="0.25">
      <c r="A4600" s="4" t="s">
        <v>4947</v>
      </c>
      <c r="B4600" s="4" t="s">
        <v>780</v>
      </c>
      <c r="C4600" s="4" t="s">
        <v>55</v>
      </c>
      <c r="D4600" s="4" t="s">
        <v>77</v>
      </c>
      <c r="E4600" s="4">
        <v>46</v>
      </c>
      <c r="F4600" s="4">
        <v>12.4</v>
      </c>
      <c r="G4600" s="4">
        <v>22.7</v>
      </c>
      <c r="H4600" s="4">
        <v>10579</v>
      </c>
      <c r="I4600" s="4">
        <v>1</v>
      </c>
      <c r="J4600" s="4">
        <v>223</v>
      </c>
      <c r="K4600" s="4">
        <v>0</v>
      </c>
      <c r="L4600" s="4">
        <v>28</v>
      </c>
      <c r="M4600" s="4">
        <v>1</v>
      </c>
      <c r="N4600" s="4">
        <v>-12.8</v>
      </c>
      <c r="O4600" s="4">
        <f t="shared" si="568"/>
        <v>2</v>
      </c>
      <c r="P4600" s="4">
        <f t="shared" si="569"/>
        <v>1</v>
      </c>
      <c r="Q4600" s="4">
        <f t="shared" si="570"/>
        <v>5</v>
      </c>
      <c r="R4600" s="4">
        <f t="shared" si="571"/>
        <v>8</v>
      </c>
      <c r="S4600" s="4">
        <f t="shared" si="572"/>
        <v>65.2</v>
      </c>
      <c r="T4600" s="4" t="str">
        <f t="shared" si="573"/>
        <v>C - Entwicklungspotenzial</v>
      </c>
      <c r="U4600" s="4">
        <f>ROUND(((E4600-Hilfswerte!$B$20)/Hilfswerte!$B$21)+((F4600-Hilfswerte!$B$22)/Hilfswerte!$B$23)+((G4600-Hilfswerte!$B$24)/Hilfswerte!$B$25)+0.1*INDEX(Hilfswerte!$B$4:$B$15,MATCH(C4600,Hilfswerte!$A$4:$A$15,0)),2)</f>
        <v>1.68</v>
      </c>
      <c r="V4600" s="4">
        <f>ROUND(SQRT((((E4600-Hilfswerte!$B$20)/Hilfswerte!$B$21)-Hilfswerte!$B$28)^2+(((F4600-Hilfswerte!$B$22)/Hilfswerte!$B$23)-Hilfswerte!$B$29)^2+(((G4600-Hilfswerte!$B$24)/Hilfswerte!$B$25)-Hilfswerte!$B$30)^2),3)</f>
        <v>1.95</v>
      </c>
      <c r="W4600" s="4">
        <f>ROUND(E4600*Hilfswerte!$B$31,0)</f>
        <v>9455</v>
      </c>
      <c r="X4600" s="4">
        <f t="shared" si="574"/>
        <v>0</v>
      </c>
      <c r="Y4600" s="4" t="str">
        <f>IF(T4600="A - Top-Kunde","bereits Top-Kunde",IF(AND(V4600&lt;=Hilfswerte!$B$34,H4600&lt;0.5*W4600),"Hoch",IF(AND(V4600&lt;=Hilfswerte!$B$35,H4600&lt;0.7*W4600),"Mittel","Niedrig")))</f>
        <v>Niedrig</v>
      </c>
      <c r="Z4600" s="4">
        <f t="shared" si="575"/>
        <v>21.9</v>
      </c>
      <c r="AA4600" s="4" t="str">
        <f>IF(J4600&gt;365,"Bereits abgewandert (Segment D)",IF(Z4600&gt;=Hilfswerte!$B$38,"Rot - akut gefaehrdet",IF(Z4600&gt;=Hilfswerte!$B$39,"Gelb - beobachten","Gruen - stabil")))</f>
        <v>Rot - akut gefaehrdet</v>
      </c>
    </row>
    <row r="4601" spans="1:27" ht="15" customHeight="1" x14ac:dyDescent="0.25">
      <c r="A4601" s="4" t="s">
        <v>4948</v>
      </c>
      <c r="B4601" s="4" t="s">
        <v>422</v>
      </c>
      <c r="C4601" s="4" t="s">
        <v>59</v>
      </c>
      <c r="D4601" s="4" t="s">
        <v>30</v>
      </c>
      <c r="E4601" s="4">
        <v>335</v>
      </c>
      <c r="F4601" s="4">
        <v>64.400000000000006</v>
      </c>
      <c r="G4601" s="4">
        <v>19.7</v>
      </c>
      <c r="H4601" s="4">
        <v>23772</v>
      </c>
      <c r="I4601" s="4">
        <v>2</v>
      </c>
      <c r="J4601" s="4">
        <v>46</v>
      </c>
      <c r="K4601" s="4">
        <v>1</v>
      </c>
      <c r="L4601" s="4">
        <v>8</v>
      </c>
      <c r="M4601" s="4">
        <v>4</v>
      </c>
      <c r="N4601" s="4">
        <v>1.1000000000000001</v>
      </c>
      <c r="O4601" s="4">
        <f t="shared" si="568"/>
        <v>4</v>
      </c>
      <c r="P4601" s="4">
        <f t="shared" si="569"/>
        <v>2</v>
      </c>
      <c r="Q4601" s="4">
        <f t="shared" si="570"/>
        <v>5</v>
      </c>
      <c r="R4601" s="4">
        <f t="shared" si="571"/>
        <v>11</v>
      </c>
      <c r="S4601" s="4">
        <f t="shared" si="572"/>
        <v>102.2</v>
      </c>
      <c r="T4601" s="4" t="str">
        <f t="shared" si="573"/>
        <v>C - Entwicklungspotenzial</v>
      </c>
      <c r="U4601" s="4">
        <f>ROUND(((E4601-Hilfswerte!$B$20)/Hilfswerte!$B$21)+((F4601-Hilfswerte!$B$22)/Hilfswerte!$B$23)+((G4601-Hilfswerte!$B$24)/Hilfswerte!$B$25)+0.1*INDEX(Hilfswerte!$B$4:$B$15,MATCH(C4601,Hilfswerte!$A$4:$A$15,0)),2)</f>
        <v>3.01</v>
      </c>
      <c r="V4601" s="4">
        <f>ROUND(SQRT((((E4601-Hilfswerte!$B$20)/Hilfswerte!$B$21)-Hilfswerte!$B$28)^2+(((F4601-Hilfswerte!$B$22)/Hilfswerte!$B$23)-Hilfswerte!$B$29)^2+(((G4601-Hilfswerte!$B$24)/Hilfswerte!$B$25)-Hilfswerte!$B$30)^2),3)</f>
        <v>1.601</v>
      </c>
      <c r="W4601" s="4">
        <f>ROUND(E4601*Hilfswerte!$B$31,0)</f>
        <v>68858</v>
      </c>
      <c r="X4601" s="4">
        <f t="shared" si="574"/>
        <v>45086</v>
      </c>
      <c r="Y4601" s="4" t="str">
        <f>IF(T4601="A - Top-Kunde","bereits Top-Kunde",IF(AND(V4601&lt;=Hilfswerte!$B$34,H4601&lt;0.5*W4601),"Hoch",IF(AND(V4601&lt;=Hilfswerte!$B$35,H4601&lt;0.7*W4601),"Mittel","Niedrig")))</f>
        <v>Niedrig</v>
      </c>
      <c r="Z4601" s="4">
        <f t="shared" si="575"/>
        <v>6.9</v>
      </c>
      <c r="AA4601" s="4" t="str">
        <f>IF(J4601&gt;365,"Bereits abgewandert (Segment D)",IF(Z4601&gt;=Hilfswerte!$B$38,"Rot - akut gefaehrdet",IF(Z4601&gt;=Hilfswerte!$B$39,"Gelb - beobachten","Gruen - stabil")))</f>
        <v>Gruen - stabil</v>
      </c>
    </row>
    <row r="4602" spans="1:27" ht="15" customHeight="1" x14ac:dyDescent="0.25">
      <c r="A4602" s="4" t="s">
        <v>4949</v>
      </c>
      <c r="B4602" s="4" t="s">
        <v>92</v>
      </c>
      <c r="C4602" s="4" t="s">
        <v>55</v>
      </c>
      <c r="D4602" s="4" t="s">
        <v>30</v>
      </c>
      <c r="E4602" s="4">
        <v>64</v>
      </c>
      <c r="F4602" s="4">
        <v>14.7</v>
      </c>
      <c r="G4602" s="4">
        <v>20.399999999999999</v>
      </c>
      <c r="H4602" s="4">
        <v>0</v>
      </c>
      <c r="I4602" s="4">
        <v>0</v>
      </c>
      <c r="J4602" s="4">
        <v>411</v>
      </c>
      <c r="K4602" s="4">
        <v>0</v>
      </c>
      <c r="L4602" s="4">
        <v>2</v>
      </c>
      <c r="M4602" s="4">
        <v>0</v>
      </c>
      <c r="N4602" s="4">
        <v>-52.1</v>
      </c>
      <c r="O4602" s="4">
        <f t="shared" si="568"/>
        <v>1</v>
      </c>
      <c r="P4602" s="4">
        <f t="shared" si="569"/>
        <v>1</v>
      </c>
      <c r="Q4602" s="4">
        <f t="shared" si="570"/>
        <v>1</v>
      </c>
      <c r="R4602" s="4">
        <f t="shared" si="571"/>
        <v>3</v>
      </c>
      <c r="S4602" s="4">
        <f t="shared" si="572"/>
        <v>3.4</v>
      </c>
      <c r="T4602" s="4" t="str">
        <f t="shared" si="573"/>
        <v>D - Abwanderungsrisiko</v>
      </c>
      <c r="U4602" s="4">
        <f>ROUND(((E4602-Hilfswerte!$B$20)/Hilfswerte!$B$21)+((F4602-Hilfswerte!$B$22)/Hilfswerte!$B$23)+((G4602-Hilfswerte!$B$24)/Hilfswerte!$B$25)+0.1*INDEX(Hilfswerte!$B$4:$B$15,MATCH(C4602,Hilfswerte!$A$4:$A$15,0)),2)</f>
        <v>1.43</v>
      </c>
      <c r="V4602" s="4">
        <f>ROUND(SQRT((((E4602-Hilfswerte!$B$20)/Hilfswerte!$B$21)-Hilfswerte!$B$28)^2+(((F4602-Hilfswerte!$B$22)/Hilfswerte!$B$23)-Hilfswerte!$B$29)^2+(((G4602-Hilfswerte!$B$24)/Hilfswerte!$B$25)-Hilfswerte!$B$30)^2),3)</f>
        <v>1.58</v>
      </c>
      <c r="W4602" s="4">
        <f>ROUND(E4602*Hilfswerte!$B$31,0)</f>
        <v>13155</v>
      </c>
      <c r="X4602" s="4">
        <f t="shared" si="574"/>
        <v>13155</v>
      </c>
      <c r="Y4602" s="4" t="str">
        <f>IF(T4602="A - Top-Kunde","bereits Top-Kunde",IF(AND(V4602&lt;=Hilfswerte!$B$34,H4602&lt;0.5*W4602),"Hoch",IF(AND(V4602&lt;=Hilfswerte!$B$35,H4602&lt;0.7*W4602),"Mittel","Niedrig")))</f>
        <v>Niedrig</v>
      </c>
      <c r="Z4602" s="4">
        <f t="shared" si="575"/>
        <v>41.8</v>
      </c>
      <c r="AA4602" s="4" t="str">
        <f>IF(J4602&gt;365,"Bereits abgewandert (Segment D)",IF(Z4602&gt;=Hilfswerte!$B$38,"Rot - akut gefaehrdet",IF(Z4602&gt;=Hilfswerte!$B$39,"Gelb - beobachten","Gruen - stabil")))</f>
        <v>Bereits abgewandert (Segment D)</v>
      </c>
    </row>
    <row r="4603" spans="1:27" ht="15" customHeight="1" x14ac:dyDescent="0.25">
      <c r="A4603" s="4" t="s">
        <v>4950</v>
      </c>
      <c r="B4603" s="4" t="s">
        <v>374</v>
      </c>
      <c r="C4603" s="4" t="s">
        <v>59</v>
      </c>
      <c r="D4603" s="4" t="s">
        <v>48</v>
      </c>
      <c r="E4603" s="4">
        <v>48</v>
      </c>
      <c r="F4603" s="4">
        <v>13.2</v>
      </c>
      <c r="G4603" s="4">
        <v>2.2999999999999998</v>
      </c>
      <c r="H4603" s="4">
        <v>1451</v>
      </c>
      <c r="I4603" s="4">
        <v>1</v>
      </c>
      <c r="J4603" s="4">
        <v>212</v>
      </c>
      <c r="K4603" s="4">
        <v>0</v>
      </c>
      <c r="L4603" s="4">
        <v>6</v>
      </c>
      <c r="M4603" s="4">
        <v>4</v>
      </c>
      <c r="N4603" s="4">
        <v>1.7</v>
      </c>
      <c r="O4603" s="4">
        <f t="shared" si="568"/>
        <v>2</v>
      </c>
      <c r="P4603" s="4">
        <f t="shared" si="569"/>
        <v>1</v>
      </c>
      <c r="Q4603" s="4">
        <f t="shared" si="570"/>
        <v>3</v>
      </c>
      <c r="R4603" s="4">
        <f t="shared" si="571"/>
        <v>6</v>
      </c>
      <c r="S4603" s="4">
        <f t="shared" si="572"/>
        <v>59.1</v>
      </c>
      <c r="T4603" s="4" t="str">
        <f t="shared" si="573"/>
        <v>C - Entwicklungspotenzial</v>
      </c>
      <c r="U4603" s="4">
        <f>ROUND(((E4603-Hilfswerte!$B$20)/Hilfswerte!$B$21)+((F4603-Hilfswerte!$B$22)/Hilfswerte!$B$23)+((G4603-Hilfswerte!$B$24)/Hilfswerte!$B$25)+0.1*INDEX(Hilfswerte!$B$4:$B$15,MATCH(C4603,Hilfswerte!$A$4:$A$15,0)),2)</f>
        <v>-1.9</v>
      </c>
      <c r="V4603" s="4">
        <f>ROUND(SQRT((((E4603-Hilfswerte!$B$20)/Hilfswerte!$B$21)-Hilfswerte!$B$28)^2+(((F4603-Hilfswerte!$B$22)/Hilfswerte!$B$23)-Hilfswerte!$B$29)^2+(((G4603-Hilfswerte!$B$24)/Hilfswerte!$B$25)-Hilfswerte!$B$30)^2),3)</f>
        <v>1.5669999999999999</v>
      </c>
      <c r="W4603" s="4">
        <f>ROUND(E4603*Hilfswerte!$B$31,0)</f>
        <v>9866</v>
      </c>
      <c r="X4603" s="4">
        <f t="shared" si="574"/>
        <v>8415</v>
      </c>
      <c r="Y4603" s="4" t="str">
        <f>IF(T4603="A - Top-Kunde","bereits Top-Kunde",IF(AND(V4603&lt;=Hilfswerte!$B$34,H4603&lt;0.5*W4603),"Hoch",IF(AND(V4603&lt;=Hilfswerte!$B$35,H4603&lt;0.7*W4603),"Mittel","Niedrig")))</f>
        <v>Niedrig</v>
      </c>
      <c r="Z4603" s="4">
        <f t="shared" si="575"/>
        <v>11.8</v>
      </c>
      <c r="AA4603" s="4" t="str">
        <f>IF(J4603&gt;365,"Bereits abgewandert (Segment D)",IF(Z4603&gt;=Hilfswerte!$B$38,"Rot - akut gefaehrdet",IF(Z4603&gt;=Hilfswerte!$B$39,"Gelb - beobachten","Gruen - stabil")))</f>
        <v>Gruen - stabil</v>
      </c>
    </row>
    <row r="4604" spans="1:27" ht="15" customHeight="1" x14ac:dyDescent="0.25">
      <c r="A4604" s="4" t="s">
        <v>4951</v>
      </c>
      <c r="B4604" s="4" t="s">
        <v>1809</v>
      </c>
      <c r="C4604" s="4" t="s">
        <v>59</v>
      </c>
      <c r="D4604" s="4" t="s">
        <v>117</v>
      </c>
      <c r="E4604" s="4">
        <v>65</v>
      </c>
      <c r="F4604" s="4">
        <v>16.7</v>
      </c>
      <c r="G4604" s="4">
        <v>12.6</v>
      </c>
      <c r="H4604" s="4">
        <v>2194</v>
      </c>
      <c r="I4604" s="4">
        <v>3</v>
      </c>
      <c r="J4604" s="4">
        <v>151</v>
      </c>
      <c r="K4604" s="4">
        <v>1</v>
      </c>
      <c r="L4604" s="4">
        <v>10</v>
      </c>
      <c r="M4604" s="4">
        <v>1</v>
      </c>
      <c r="N4604" s="4">
        <v>-18</v>
      </c>
      <c r="O4604" s="4">
        <f t="shared" si="568"/>
        <v>3</v>
      </c>
      <c r="P4604" s="4">
        <f t="shared" si="569"/>
        <v>3</v>
      </c>
      <c r="Q4604" s="4">
        <f t="shared" si="570"/>
        <v>3</v>
      </c>
      <c r="R4604" s="4">
        <f t="shared" si="571"/>
        <v>9</v>
      </c>
      <c r="S4604" s="4">
        <f t="shared" si="572"/>
        <v>72</v>
      </c>
      <c r="T4604" s="4" t="str">
        <f t="shared" si="573"/>
        <v>C - Entwicklungspotenzial</v>
      </c>
      <c r="U4604" s="4">
        <f>ROUND(((E4604-Hilfswerte!$B$20)/Hilfswerte!$B$21)+((F4604-Hilfswerte!$B$22)/Hilfswerte!$B$23)+((G4604-Hilfswerte!$B$24)/Hilfswerte!$B$25)+0.1*INDEX(Hilfswerte!$B$4:$B$15,MATCH(C4604,Hilfswerte!$A$4:$A$15,0)),2)</f>
        <v>-0.13</v>
      </c>
      <c r="V4604" s="4">
        <f>ROUND(SQRT((((E4604-Hilfswerte!$B$20)/Hilfswerte!$B$21)-Hilfswerte!$B$28)^2+(((F4604-Hilfswerte!$B$22)/Hilfswerte!$B$23)-Hilfswerte!$B$29)^2+(((G4604-Hilfswerte!$B$24)/Hilfswerte!$B$25)-Hilfswerte!$B$30)^2),3)</f>
        <v>0.61899999999999999</v>
      </c>
      <c r="W4604" s="4">
        <f>ROUND(E4604*Hilfswerte!$B$31,0)</f>
        <v>13360</v>
      </c>
      <c r="X4604" s="4">
        <f t="shared" si="574"/>
        <v>11166</v>
      </c>
      <c r="Y4604" s="4" t="str">
        <f>IF(T4604="A - Top-Kunde","bereits Top-Kunde",IF(AND(V4604&lt;=Hilfswerte!$B$34,H4604&lt;0.5*W4604),"Hoch",IF(AND(V4604&lt;=Hilfswerte!$B$35,H4604&lt;0.7*W4604),"Mittel","Niedrig")))</f>
        <v>Hoch</v>
      </c>
      <c r="Z4604" s="4">
        <f t="shared" si="575"/>
        <v>19.8</v>
      </c>
      <c r="AA4604" s="4" t="str">
        <f>IF(J4604&gt;365,"Bereits abgewandert (Segment D)",IF(Z4604&gt;=Hilfswerte!$B$38,"Rot - akut gefaehrdet",IF(Z4604&gt;=Hilfswerte!$B$39,"Gelb - beobachten","Gruen - stabil")))</f>
        <v>Gelb - beobachten</v>
      </c>
    </row>
    <row r="4605" spans="1:27" ht="15" customHeight="1" x14ac:dyDescent="0.25">
      <c r="A4605" s="4" t="s">
        <v>4952</v>
      </c>
      <c r="B4605" s="4" t="s">
        <v>54</v>
      </c>
      <c r="C4605" s="4" t="s">
        <v>89</v>
      </c>
      <c r="D4605" s="4" t="s">
        <v>30</v>
      </c>
      <c r="E4605" s="4">
        <v>41</v>
      </c>
      <c r="F4605" s="4">
        <v>7.8</v>
      </c>
      <c r="G4605" s="4">
        <v>8.4</v>
      </c>
      <c r="H4605" s="4">
        <v>15961</v>
      </c>
      <c r="I4605" s="4">
        <v>6</v>
      </c>
      <c r="J4605" s="4">
        <v>10</v>
      </c>
      <c r="K4605" s="4">
        <v>0</v>
      </c>
      <c r="L4605" s="4">
        <v>-8</v>
      </c>
      <c r="M4605" s="4">
        <v>1</v>
      </c>
      <c r="N4605" s="4">
        <v>19.5</v>
      </c>
      <c r="O4605" s="4">
        <f t="shared" si="568"/>
        <v>5</v>
      </c>
      <c r="P4605" s="4">
        <f t="shared" si="569"/>
        <v>5</v>
      </c>
      <c r="Q4605" s="4">
        <f t="shared" si="570"/>
        <v>5</v>
      </c>
      <c r="R4605" s="4">
        <f t="shared" si="571"/>
        <v>15</v>
      </c>
      <c r="S4605" s="4">
        <f t="shared" si="572"/>
        <v>159.80000000000001</v>
      </c>
      <c r="T4605" s="4" t="str">
        <f t="shared" si="573"/>
        <v>A - Top-Kunde</v>
      </c>
      <c r="U4605" s="4">
        <f>ROUND(((E4605-Hilfswerte!$B$20)/Hilfswerte!$B$21)+((F4605-Hilfswerte!$B$22)/Hilfswerte!$B$23)+((G4605-Hilfswerte!$B$24)/Hilfswerte!$B$25)+0.1*INDEX(Hilfswerte!$B$4:$B$15,MATCH(C4605,Hilfswerte!$A$4:$A$15,0)),2)</f>
        <v>-0.7</v>
      </c>
      <c r="V4605" s="4">
        <f>ROUND(SQRT((((E4605-Hilfswerte!$B$20)/Hilfswerte!$B$21)-Hilfswerte!$B$28)^2+(((F4605-Hilfswerte!$B$22)/Hilfswerte!$B$23)-Hilfswerte!$B$29)^2+(((G4605-Hilfswerte!$B$24)/Hilfswerte!$B$25)-Hilfswerte!$B$30)^2),3)</f>
        <v>0.88400000000000001</v>
      </c>
      <c r="W4605" s="4">
        <f>ROUND(E4605*Hilfswerte!$B$31,0)</f>
        <v>8427</v>
      </c>
      <c r="X4605" s="4">
        <f t="shared" si="574"/>
        <v>0</v>
      </c>
      <c r="Y4605" s="4" t="str">
        <f>IF(T4605="A - Top-Kunde","bereits Top-Kunde",IF(AND(V4605&lt;=Hilfswerte!$B$34,H4605&lt;0.5*W4605),"Hoch",IF(AND(V4605&lt;=Hilfswerte!$B$35,H4605&lt;0.7*W4605),"Mittel","Niedrig")))</f>
        <v>bereits Top-Kunde</v>
      </c>
      <c r="Z4605" s="4">
        <f t="shared" si="575"/>
        <v>0.5</v>
      </c>
      <c r="AA4605" s="4" t="str">
        <f>IF(J4605&gt;365,"Bereits abgewandert (Segment D)",IF(Z4605&gt;=Hilfswerte!$B$38,"Rot - akut gefaehrdet",IF(Z4605&gt;=Hilfswerte!$B$39,"Gelb - beobachten","Gruen - stabil")))</f>
        <v>Gruen - stabil</v>
      </c>
    </row>
    <row r="4606" spans="1:27" ht="15" customHeight="1" x14ac:dyDescent="0.25">
      <c r="A4606" s="4" t="s">
        <v>4953</v>
      </c>
      <c r="B4606" s="4" t="s">
        <v>355</v>
      </c>
      <c r="C4606" s="4" t="s">
        <v>38</v>
      </c>
      <c r="D4606" s="4" t="s">
        <v>77</v>
      </c>
      <c r="E4606" s="4">
        <v>15</v>
      </c>
      <c r="F4606" s="4">
        <v>3.6</v>
      </c>
      <c r="G4606" s="4">
        <v>6.5</v>
      </c>
      <c r="H4606" s="4">
        <v>273</v>
      </c>
      <c r="I4606" s="4">
        <v>1</v>
      </c>
      <c r="J4606" s="4">
        <v>259</v>
      </c>
      <c r="K4606" s="4">
        <v>0</v>
      </c>
      <c r="L4606" s="4">
        <v>-6</v>
      </c>
      <c r="M4606" s="4">
        <v>2</v>
      </c>
      <c r="N4606" s="4">
        <v>-3.6</v>
      </c>
      <c r="O4606" s="4">
        <f t="shared" si="568"/>
        <v>2</v>
      </c>
      <c r="P4606" s="4">
        <f t="shared" si="569"/>
        <v>1</v>
      </c>
      <c r="Q4606" s="4">
        <f t="shared" si="570"/>
        <v>2</v>
      </c>
      <c r="R4606" s="4">
        <f t="shared" si="571"/>
        <v>5</v>
      </c>
      <c r="S4606" s="4">
        <f t="shared" si="572"/>
        <v>48.2</v>
      </c>
      <c r="T4606" s="4" t="str">
        <f t="shared" si="573"/>
        <v>C - Entwicklungspotenzial</v>
      </c>
      <c r="U4606" s="4">
        <f>ROUND(((E4606-Hilfswerte!$B$20)/Hilfswerte!$B$21)+((F4606-Hilfswerte!$B$22)/Hilfswerte!$B$23)+((G4606-Hilfswerte!$B$24)/Hilfswerte!$B$25)+0.1*INDEX(Hilfswerte!$B$4:$B$15,MATCH(C4606,Hilfswerte!$A$4:$A$15,0)),2)</f>
        <v>-1.1399999999999999</v>
      </c>
      <c r="V4606" s="4">
        <f>ROUND(SQRT((((E4606-Hilfswerte!$B$20)/Hilfswerte!$B$21)-Hilfswerte!$B$28)^2+(((F4606-Hilfswerte!$B$22)/Hilfswerte!$B$23)-Hilfswerte!$B$29)^2+(((G4606-Hilfswerte!$B$24)/Hilfswerte!$B$25)-Hilfswerte!$B$30)^2),3)</f>
        <v>1.167</v>
      </c>
      <c r="W4606" s="4">
        <f>ROUND(E4606*Hilfswerte!$B$31,0)</f>
        <v>3083</v>
      </c>
      <c r="X4606" s="4">
        <f t="shared" si="574"/>
        <v>2810</v>
      </c>
      <c r="Y4606" s="4" t="str">
        <f>IF(T4606="A - Top-Kunde","bereits Top-Kunde",IF(AND(V4606&lt;=Hilfswerte!$B$34,H4606&lt;0.5*W4606),"Hoch",IF(AND(V4606&lt;=Hilfswerte!$B$35,H4606&lt;0.7*W4606),"Mittel","Niedrig")))</f>
        <v>Niedrig</v>
      </c>
      <c r="Z4606" s="4">
        <f t="shared" si="575"/>
        <v>14.4</v>
      </c>
      <c r="AA4606" s="4" t="str">
        <f>IF(J4606&gt;365,"Bereits abgewandert (Segment D)",IF(Z4606&gt;=Hilfswerte!$B$38,"Rot - akut gefaehrdet",IF(Z4606&gt;=Hilfswerte!$B$39,"Gelb - beobachten","Gruen - stabil")))</f>
        <v>Gelb - beobachten</v>
      </c>
    </row>
    <row r="4607" spans="1:27" ht="15" customHeight="1" x14ac:dyDescent="0.25">
      <c r="A4607" s="4" t="s">
        <v>4954</v>
      </c>
      <c r="B4607" s="4" t="s">
        <v>28</v>
      </c>
      <c r="C4607" s="4" t="s">
        <v>84</v>
      </c>
      <c r="D4607" s="4" t="s">
        <v>30</v>
      </c>
      <c r="E4607" s="4">
        <v>46</v>
      </c>
      <c r="F4607" s="4">
        <v>9.1999999999999993</v>
      </c>
      <c r="G4607" s="4">
        <v>1</v>
      </c>
      <c r="H4607" s="4">
        <v>8759</v>
      </c>
      <c r="I4607" s="4">
        <v>2</v>
      </c>
      <c r="J4607" s="4">
        <v>139</v>
      </c>
      <c r="K4607" s="4">
        <v>0</v>
      </c>
      <c r="L4607" s="4">
        <v>40</v>
      </c>
      <c r="M4607" s="4">
        <v>1</v>
      </c>
      <c r="N4607" s="4">
        <v>0.1</v>
      </c>
      <c r="O4607" s="4">
        <f t="shared" si="568"/>
        <v>3</v>
      </c>
      <c r="P4607" s="4">
        <f t="shared" si="569"/>
        <v>2</v>
      </c>
      <c r="Q4607" s="4">
        <f t="shared" si="570"/>
        <v>5</v>
      </c>
      <c r="R4607" s="4">
        <f t="shared" si="571"/>
        <v>10</v>
      </c>
      <c r="S4607" s="4">
        <f t="shared" si="572"/>
        <v>88.1</v>
      </c>
      <c r="T4607" s="4" t="str">
        <f t="shared" si="573"/>
        <v>C - Entwicklungspotenzial</v>
      </c>
      <c r="U4607" s="4">
        <f>ROUND(((E4607-Hilfswerte!$B$20)/Hilfswerte!$B$21)+((F4607-Hilfswerte!$B$22)/Hilfswerte!$B$23)+((G4607-Hilfswerte!$B$24)/Hilfswerte!$B$25)+0.1*INDEX(Hilfswerte!$B$4:$B$15,MATCH(C4607,Hilfswerte!$A$4:$A$15,0)),2)</f>
        <v>-2.11</v>
      </c>
      <c r="V4607" s="4">
        <f>ROUND(SQRT((((E4607-Hilfswerte!$B$20)/Hilfswerte!$B$21)-Hilfswerte!$B$28)^2+(((F4607-Hilfswerte!$B$22)/Hilfswerte!$B$23)-Hilfswerte!$B$29)^2+(((G4607-Hilfswerte!$B$24)/Hilfswerte!$B$25)-Hilfswerte!$B$30)^2),3)</f>
        <v>1.778</v>
      </c>
      <c r="W4607" s="4">
        <f>ROUND(E4607*Hilfswerte!$B$31,0)</f>
        <v>9455</v>
      </c>
      <c r="X4607" s="4">
        <f t="shared" si="574"/>
        <v>696</v>
      </c>
      <c r="Y4607" s="4" t="str">
        <f>IF(T4607="A - Top-Kunde","bereits Top-Kunde",IF(AND(V4607&lt;=Hilfswerte!$B$34,H4607&lt;0.5*W4607),"Hoch",IF(AND(V4607&lt;=Hilfswerte!$B$35,H4607&lt;0.7*W4607),"Mittel","Niedrig")))</f>
        <v>Niedrig</v>
      </c>
      <c r="Z4607" s="4">
        <f t="shared" si="575"/>
        <v>15</v>
      </c>
      <c r="AA4607" s="4" t="str">
        <f>IF(J4607&gt;365,"Bereits abgewandert (Segment D)",IF(Z4607&gt;=Hilfswerte!$B$38,"Rot - akut gefaehrdet",IF(Z4607&gt;=Hilfswerte!$B$39,"Gelb - beobachten","Gruen - stabil")))</f>
        <v>Gelb - beobachten</v>
      </c>
    </row>
    <row r="4608" spans="1:27" ht="15" customHeight="1" x14ac:dyDescent="0.25">
      <c r="A4608" s="4" t="s">
        <v>4955</v>
      </c>
      <c r="B4608" s="4" t="s">
        <v>787</v>
      </c>
      <c r="C4608" s="4" t="s">
        <v>59</v>
      </c>
      <c r="D4608" s="4" t="s">
        <v>30</v>
      </c>
      <c r="E4608" s="4">
        <v>97</v>
      </c>
      <c r="F4608" s="4">
        <v>22.5</v>
      </c>
      <c r="G4608" s="4">
        <v>14.1</v>
      </c>
      <c r="H4608" s="4">
        <v>18783</v>
      </c>
      <c r="I4608" s="4">
        <v>2</v>
      </c>
      <c r="J4608" s="4">
        <v>45</v>
      </c>
      <c r="K4608" s="4">
        <v>1</v>
      </c>
      <c r="L4608" s="4">
        <v>11</v>
      </c>
      <c r="M4608" s="4">
        <v>2</v>
      </c>
      <c r="N4608" s="4">
        <v>-15.2</v>
      </c>
      <c r="O4608" s="4">
        <f t="shared" si="568"/>
        <v>4</v>
      </c>
      <c r="P4608" s="4">
        <f t="shared" si="569"/>
        <v>2</v>
      </c>
      <c r="Q4608" s="4">
        <f t="shared" si="570"/>
        <v>5</v>
      </c>
      <c r="R4608" s="4">
        <f t="shared" si="571"/>
        <v>11</v>
      </c>
      <c r="S4608" s="4">
        <f t="shared" si="572"/>
        <v>93.1</v>
      </c>
      <c r="T4608" s="4" t="str">
        <f t="shared" si="573"/>
        <v>C - Entwicklungspotenzial</v>
      </c>
      <c r="U4608" s="4">
        <f>ROUND(((E4608-Hilfswerte!$B$20)/Hilfswerte!$B$21)+((F4608-Hilfswerte!$B$22)/Hilfswerte!$B$23)+((G4608-Hilfswerte!$B$24)/Hilfswerte!$B$25)+0.1*INDEX(Hilfswerte!$B$4:$B$15,MATCH(C4608,Hilfswerte!$A$4:$A$15,0)),2)</f>
        <v>0.35</v>
      </c>
      <c r="V4608" s="4">
        <f>ROUND(SQRT((((E4608-Hilfswerte!$B$20)/Hilfswerte!$B$21)-Hilfswerte!$B$28)^2+(((F4608-Hilfswerte!$B$22)/Hilfswerte!$B$23)-Hilfswerte!$B$29)^2+(((G4608-Hilfswerte!$B$24)/Hilfswerte!$B$25)-Hilfswerte!$B$30)^2),3)</f>
        <v>0.61299999999999999</v>
      </c>
      <c r="W4608" s="4">
        <f>ROUND(E4608*Hilfswerte!$B$31,0)</f>
        <v>19938</v>
      </c>
      <c r="X4608" s="4">
        <f t="shared" si="574"/>
        <v>1155</v>
      </c>
      <c r="Y4608" s="4" t="str">
        <f>IF(T4608="A - Top-Kunde","bereits Top-Kunde",IF(AND(V4608&lt;=Hilfswerte!$B$34,H4608&lt;0.5*W4608),"Hoch",IF(AND(V4608&lt;=Hilfswerte!$B$35,H4608&lt;0.7*W4608),"Mittel","Niedrig")))</f>
        <v>Niedrig</v>
      </c>
      <c r="Z4608" s="4">
        <f t="shared" si="575"/>
        <v>13.5</v>
      </c>
      <c r="AA4608" s="4" t="str">
        <f>IF(J4608&gt;365,"Bereits abgewandert (Segment D)",IF(Z4608&gt;=Hilfswerte!$B$38,"Rot - akut gefaehrdet",IF(Z4608&gt;=Hilfswerte!$B$39,"Gelb - beobachten","Gruen - stabil")))</f>
        <v>Gruen - stabil</v>
      </c>
    </row>
    <row r="4609" spans="1:27" ht="15" customHeight="1" x14ac:dyDescent="0.25">
      <c r="A4609" s="4" t="s">
        <v>4956</v>
      </c>
      <c r="B4609" s="4" t="s">
        <v>190</v>
      </c>
      <c r="C4609" s="4" t="s">
        <v>55</v>
      </c>
      <c r="D4609" s="4" t="s">
        <v>30</v>
      </c>
      <c r="E4609" s="4">
        <v>25</v>
      </c>
      <c r="F4609" s="4">
        <v>4.0999999999999996</v>
      </c>
      <c r="G4609" s="4">
        <v>1.5</v>
      </c>
      <c r="H4609" s="4">
        <v>895</v>
      </c>
      <c r="I4609" s="4">
        <v>6</v>
      </c>
      <c r="J4609" s="4">
        <v>34</v>
      </c>
      <c r="K4609" s="4">
        <v>0</v>
      </c>
      <c r="L4609" s="4">
        <v>5</v>
      </c>
      <c r="M4609" s="4">
        <v>1</v>
      </c>
      <c r="N4609" s="4">
        <v>21.5</v>
      </c>
      <c r="O4609" s="4">
        <f t="shared" si="568"/>
        <v>4</v>
      </c>
      <c r="P4609" s="4">
        <f t="shared" si="569"/>
        <v>5</v>
      </c>
      <c r="Q4609" s="4">
        <f t="shared" si="570"/>
        <v>2</v>
      </c>
      <c r="R4609" s="4">
        <f t="shared" si="571"/>
        <v>11</v>
      </c>
      <c r="S4609" s="4">
        <f t="shared" si="572"/>
        <v>119.3</v>
      </c>
      <c r="T4609" s="4" t="str">
        <f t="shared" si="573"/>
        <v>B - Kernkunde</v>
      </c>
      <c r="U4609" s="4">
        <f>ROUND(((E4609-Hilfswerte!$B$20)/Hilfswerte!$B$21)+((F4609-Hilfswerte!$B$22)/Hilfswerte!$B$23)+((G4609-Hilfswerte!$B$24)/Hilfswerte!$B$25)+0.1*INDEX(Hilfswerte!$B$4:$B$15,MATCH(C4609,Hilfswerte!$A$4:$A$15,0)),2)</f>
        <v>-1.93</v>
      </c>
      <c r="V4609" s="4">
        <f>ROUND(SQRT((((E4609-Hilfswerte!$B$20)/Hilfswerte!$B$21)-Hilfswerte!$B$28)^2+(((F4609-Hilfswerte!$B$22)/Hilfswerte!$B$23)-Hilfswerte!$B$29)^2+(((G4609-Hilfswerte!$B$24)/Hilfswerte!$B$25)-Hilfswerte!$B$30)^2),3)</f>
        <v>1.7649999999999999</v>
      </c>
      <c r="W4609" s="4">
        <f>ROUND(E4609*Hilfswerte!$B$31,0)</f>
        <v>5139</v>
      </c>
      <c r="X4609" s="4">
        <f t="shared" si="574"/>
        <v>4244</v>
      </c>
      <c r="Y4609" s="4" t="str">
        <f>IF(T4609="A - Top-Kunde","bereits Top-Kunde",IF(AND(V4609&lt;=Hilfswerte!$B$34,H4609&lt;0.5*W4609),"Hoch",IF(AND(V4609&lt;=Hilfswerte!$B$35,H4609&lt;0.7*W4609),"Mittel","Niedrig")))</f>
        <v>Niedrig</v>
      </c>
      <c r="Z4609" s="4">
        <f t="shared" si="575"/>
        <v>2.7</v>
      </c>
      <c r="AA4609" s="4" t="str">
        <f>IF(J4609&gt;365,"Bereits abgewandert (Segment D)",IF(Z4609&gt;=Hilfswerte!$B$38,"Rot - akut gefaehrdet",IF(Z4609&gt;=Hilfswerte!$B$39,"Gelb - beobachten","Gruen - stabil")))</f>
        <v>Gruen - stabil</v>
      </c>
    </row>
    <row r="4610" spans="1:27" ht="15" customHeight="1" x14ac:dyDescent="0.25">
      <c r="A4610" s="4" t="s">
        <v>4957</v>
      </c>
      <c r="B4610" s="4" t="s">
        <v>69</v>
      </c>
      <c r="C4610" s="4" t="s">
        <v>65</v>
      </c>
      <c r="D4610" s="4" t="s">
        <v>30</v>
      </c>
      <c r="E4610" s="4">
        <v>59</v>
      </c>
      <c r="F4610" s="4">
        <v>15.1</v>
      </c>
      <c r="G4610" s="4">
        <v>3.2</v>
      </c>
      <c r="H4610" s="4">
        <v>1383</v>
      </c>
      <c r="I4610" s="4">
        <v>1</v>
      </c>
      <c r="J4610" s="4">
        <v>42</v>
      </c>
      <c r="K4610" s="4">
        <v>0</v>
      </c>
      <c r="L4610" s="4">
        <v>19</v>
      </c>
      <c r="M4610" s="4">
        <v>4</v>
      </c>
      <c r="N4610" s="4">
        <v>-4.2</v>
      </c>
      <c r="O4610" s="4">
        <f t="shared" ref="O4610:O4673" si="576">IF(J4610&gt;365,1,IF(J4610&lt;=30,5,IF(J4610&lt;=90,4,IF(J4610&lt;=180,3,2))))</f>
        <v>4</v>
      </c>
      <c r="P4610" s="4">
        <f t="shared" ref="P4610:P4673" si="577">IF(I4610&gt;=5,5,IF(I4610&gt;=4,4,IF(I4610&gt;=3,3,IF(I4610&gt;=2,2,1))))</f>
        <v>1</v>
      </c>
      <c r="Q4610" s="4">
        <f t="shared" ref="Q4610:Q4673" si="578">IF(H4610&gt;=7500,5,IF(H4610&gt;=2500,4,IF(H4610&gt;=1000,3,IF(H4610&gt;=1,2,1))))</f>
        <v>3</v>
      </c>
      <c r="R4610" s="4">
        <f t="shared" ref="R4610:R4673" si="579">O4610+P4610+Q4610</f>
        <v>8</v>
      </c>
      <c r="S4610" s="4">
        <f t="shared" ref="S4610:S4673" si="580">ROUND(10*R4610+0.5*N4610-6*K4610-0.3*MAX(0,L4610),1)</f>
        <v>72.2</v>
      </c>
      <c r="T4610" s="4" t="str">
        <f t="shared" ref="T4610:T4673" si="581">IF(J4610&gt;365,"D - Abwanderungsrisiko",IF(S4610&gt;=125,"A - Top-Kunde",IF(S4610&gt;=105,"B - Kernkunde","C - Entwicklungspotenzial")))</f>
        <v>C - Entwicklungspotenzial</v>
      </c>
      <c r="U4610" s="4">
        <f>ROUND(((E4610-Hilfswerte!$B$20)/Hilfswerte!$B$21)+((F4610-Hilfswerte!$B$22)/Hilfswerte!$B$23)+((G4610-Hilfswerte!$B$24)/Hilfswerte!$B$25)+0.1*INDEX(Hilfswerte!$B$4:$B$15,MATCH(C4610,Hilfswerte!$A$4:$A$15,0)),2)</f>
        <v>-1.66</v>
      </c>
      <c r="V4610" s="4">
        <f>ROUND(SQRT((((E4610-Hilfswerte!$B$20)/Hilfswerte!$B$21)-Hilfswerte!$B$28)^2+(((F4610-Hilfswerte!$B$22)/Hilfswerte!$B$23)-Hilfswerte!$B$29)^2+(((G4610-Hilfswerte!$B$24)/Hilfswerte!$B$25)-Hilfswerte!$B$30)^2),3)</f>
        <v>1.413</v>
      </c>
      <c r="W4610" s="4">
        <f>ROUND(E4610*Hilfswerte!$B$31,0)</f>
        <v>12127</v>
      </c>
      <c r="X4610" s="4">
        <f t="shared" ref="X4610:X4673" si="582">MAX(0,W4610-H4610)</f>
        <v>10744</v>
      </c>
      <c r="Y4610" s="4" t="str">
        <f>IF(T4610="A - Top-Kunde","bereits Top-Kunde",IF(AND(V4610&lt;=Hilfswerte!$B$34,H4610&lt;0.5*W4610),"Hoch",IF(AND(V4610&lt;=Hilfswerte!$B$35,H4610&lt;0.7*W4610),"Mittel","Niedrig")))</f>
        <v>Niedrig</v>
      </c>
      <c r="Z4610" s="4">
        <f t="shared" ref="Z4610:Z4673" si="583">ROUND(0.4*MAX(0,-N4610)+3*K4610+0.2*MAX(0,L4610)+0.05*J4610,1)</f>
        <v>7.6</v>
      </c>
      <c r="AA4610" s="4" t="str">
        <f>IF(J4610&gt;365,"Bereits abgewandert (Segment D)",IF(Z4610&gt;=Hilfswerte!$B$38,"Rot - akut gefaehrdet",IF(Z4610&gt;=Hilfswerte!$B$39,"Gelb - beobachten","Gruen - stabil")))</f>
        <v>Gruen - stabil</v>
      </c>
    </row>
    <row r="4611" spans="1:27" ht="15" customHeight="1" x14ac:dyDescent="0.25">
      <c r="A4611" s="4" t="s">
        <v>4958</v>
      </c>
      <c r="B4611" s="4" t="s">
        <v>795</v>
      </c>
      <c r="C4611" s="4" t="s">
        <v>84</v>
      </c>
      <c r="D4611" s="4" t="s">
        <v>30</v>
      </c>
      <c r="E4611" s="4">
        <v>53</v>
      </c>
      <c r="F4611" s="4">
        <v>11.3</v>
      </c>
      <c r="G4611" s="4">
        <v>22</v>
      </c>
      <c r="H4611" s="4">
        <v>2123</v>
      </c>
      <c r="I4611" s="4">
        <v>3</v>
      </c>
      <c r="J4611" s="4">
        <v>24</v>
      </c>
      <c r="K4611" s="4">
        <v>0</v>
      </c>
      <c r="L4611" s="4">
        <v>30</v>
      </c>
      <c r="M4611" s="4">
        <v>3</v>
      </c>
      <c r="N4611" s="4">
        <v>-12.9</v>
      </c>
      <c r="O4611" s="4">
        <f t="shared" si="576"/>
        <v>5</v>
      </c>
      <c r="P4611" s="4">
        <f t="shared" si="577"/>
        <v>3</v>
      </c>
      <c r="Q4611" s="4">
        <f t="shared" si="578"/>
        <v>3</v>
      </c>
      <c r="R4611" s="4">
        <f t="shared" si="579"/>
        <v>11</v>
      </c>
      <c r="S4611" s="4">
        <f t="shared" si="580"/>
        <v>94.6</v>
      </c>
      <c r="T4611" s="4" t="str">
        <f t="shared" si="581"/>
        <v>C - Entwicklungspotenzial</v>
      </c>
      <c r="U4611" s="4">
        <f>ROUND(((E4611-Hilfswerte!$B$20)/Hilfswerte!$B$21)+((F4611-Hilfswerte!$B$22)/Hilfswerte!$B$23)+((G4611-Hilfswerte!$B$24)/Hilfswerte!$B$25)+0.1*INDEX(Hilfswerte!$B$4:$B$15,MATCH(C4611,Hilfswerte!$A$4:$A$15,0)),2)</f>
        <v>1.29</v>
      </c>
      <c r="V4611" s="4">
        <f>ROUND(SQRT((((E4611-Hilfswerte!$B$20)/Hilfswerte!$B$21)-Hilfswerte!$B$28)^2+(((F4611-Hilfswerte!$B$22)/Hilfswerte!$B$23)-Hilfswerte!$B$29)^2+(((G4611-Hilfswerte!$B$24)/Hilfswerte!$B$25)-Hilfswerte!$B$30)^2),3)</f>
        <v>1.8440000000000001</v>
      </c>
      <c r="W4611" s="4">
        <f>ROUND(E4611*Hilfswerte!$B$31,0)</f>
        <v>10894</v>
      </c>
      <c r="X4611" s="4">
        <f t="shared" si="582"/>
        <v>8771</v>
      </c>
      <c r="Y4611" s="4" t="str">
        <f>IF(T4611="A - Top-Kunde","bereits Top-Kunde",IF(AND(V4611&lt;=Hilfswerte!$B$34,H4611&lt;0.5*W4611),"Hoch",IF(AND(V4611&lt;=Hilfswerte!$B$35,H4611&lt;0.7*W4611),"Mittel","Niedrig")))</f>
        <v>Niedrig</v>
      </c>
      <c r="Z4611" s="4">
        <f t="shared" si="583"/>
        <v>12.4</v>
      </c>
      <c r="AA4611" s="4" t="str">
        <f>IF(J4611&gt;365,"Bereits abgewandert (Segment D)",IF(Z4611&gt;=Hilfswerte!$B$38,"Rot - akut gefaehrdet",IF(Z4611&gt;=Hilfswerte!$B$39,"Gelb - beobachten","Gruen - stabil")))</f>
        <v>Gruen - stabil</v>
      </c>
    </row>
    <row r="4612" spans="1:27" ht="15" customHeight="1" x14ac:dyDescent="0.25">
      <c r="A4612" s="4" t="s">
        <v>4959</v>
      </c>
      <c r="B4612" s="4" t="s">
        <v>1065</v>
      </c>
      <c r="C4612" s="4" t="s">
        <v>65</v>
      </c>
      <c r="D4612" s="4" t="s">
        <v>30</v>
      </c>
      <c r="E4612" s="4">
        <v>446</v>
      </c>
      <c r="F4612" s="4">
        <v>98.3</v>
      </c>
      <c r="G4612" s="4">
        <v>21.9</v>
      </c>
      <c r="H4612" s="4">
        <v>20308</v>
      </c>
      <c r="I4612" s="4">
        <v>5</v>
      </c>
      <c r="J4612" s="4">
        <v>4</v>
      </c>
      <c r="K4612" s="4">
        <v>0</v>
      </c>
      <c r="L4612" s="4">
        <v>32</v>
      </c>
      <c r="M4612" s="4">
        <v>3</v>
      </c>
      <c r="N4612" s="4">
        <v>-17.2</v>
      </c>
      <c r="O4612" s="4">
        <f t="shared" si="576"/>
        <v>5</v>
      </c>
      <c r="P4612" s="4">
        <f t="shared" si="577"/>
        <v>5</v>
      </c>
      <c r="Q4612" s="4">
        <f t="shared" si="578"/>
        <v>5</v>
      </c>
      <c r="R4612" s="4">
        <f t="shared" si="579"/>
        <v>15</v>
      </c>
      <c r="S4612" s="4">
        <f t="shared" si="580"/>
        <v>131.80000000000001</v>
      </c>
      <c r="T4612" s="4" t="str">
        <f t="shared" si="581"/>
        <v>A - Top-Kunde</v>
      </c>
      <c r="U4612" s="4">
        <f>ROUND(((E4612-Hilfswerte!$B$20)/Hilfswerte!$B$21)+((F4612-Hilfswerte!$B$22)/Hilfswerte!$B$23)+((G4612-Hilfswerte!$B$24)/Hilfswerte!$B$25)+0.1*INDEX(Hilfswerte!$B$4:$B$15,MATCH(C4612,Hilfswerte!$A$4:$A$15,0)),2)</f>
        <v>4.47</v>
      </c>
      <c r="V4612" s="4">
        <f>ROUND(SQRT((((E4612-Hilfswerte!$B$20)/Hilfswerte!$B$21)-Hilfswerte!$B$28)^2+(((F4612-Hilfswerte!$B$22)/Hilfswerte!$B$23)-Hilfswerte!$B$29)^2+(((G4612-Hilfswerte!$B$24)/Hilfswerte!$B$25)-Hilfswerte!$B$30)^2),3)</f>
        <v>2.3450000000000002</v>
      </c>
      <c r="W4612" s="4">
        <f>ROUND(E4612*Hilfswerte!$B$31,0)</f>
        <v>91674</v>
      </c>
      <c r="X4612" s="4">
        <f t="shared" si="582"/>
        <v>71366</v>
      </c>
      <c r="Y4612" s="4" t="str">
        <f>IF(T4612="A - Top-Kunde","bereits Top-Kunde",IF(AND(V4612&lt;=Hilfswerte!$B$34,H4612&lt;0.5*W4612),"Hoch",IF(AND(V4612&lt;=Hilfswerte!$B$35,H4612&lt;0.7*W4612),"Mittel","Niedrig")))</f>
        <v>bereits Top-Kunde</v>
      </c>
      <c r="Z4612" s="4">
        <f t="shared" si="583"/>
        <v>13.5</v>
      </c>
      <c r="AA4612" s="4" t="str">
        <f>IF(J4612&gt;365,"Bereits abgewandert (Segment D)",IF(Z4612&gt;=Hilfswerte!$B$38,"Rot - akut gefaehrdet",IF(Z4612&gt;=Hilfswerte!$B$39,"Gelb - beobachten","Gruen - stabil")))</f>
        <v>Gruen - stabil</v>
      </c>
    </row>
    <row r="4613" spans="1:27" ht="15" customHeight="1" x14ac:dyDescent="0.25">
      <c r="A4613" s="4" t="s">
        <v>4960</v>
      </c>
      <c r="B4613" s="4" t="s">
        <v>374</v>
      </c>
      <c r="C4613" s="4" t="s">
        <v>65</v>
      </c>
      <c r="D4613" s="4" t="s">
        <v>30</v>
      </c>
      <c r="E4613" s="4">
        <v>19</v>
      </c>
      <c r="F4613" s="4">
        <v>4.5</v>
      </c>
      <c r="G4613" s="4">
        <v>4</v>
      </c>
      <c r="H4613" s="4">
        <v>389</v>
      </c>
      <c r="I4613" s="4">
        <v>1</v>
      </c>
      <c r="J4613" s="4">
        <v>87</v>
      </c>
      <c r="K4613" s="4">
        <v>0</v>
      </c>
      <c r="L4613" s="4">
        <v>4</v>
      </c>
      <c r="M4613" s="4">
        <v>5</v>
      </c>
      <c r="N4613" s="4">
        <v>8.6</v>
      </c>
      <c r="O4613" s="4">
        <f t="shared" si="576"/>
        <v>4</v>
      </c>
      <c r="P4613" s="4">
        <f t="shared" si="577"/>
        <v>1</v>
      </c>
      <c r="Q4613" s="4">
        <f t="shared" si="578"/>
        <v>2</v>
      </c>
      <c r="R4613" s="4">
        <f t="shared" si="579"/>
        <v>7</v>
      </c>
      <c r="S4613" s="4">
        <f t="shared" si="580"/>
        <v>73.099999999999994</v>
      </c>
      <c r="T4613" s="4" t="str">
        <f t="shared" si="581"/>
        <v>C - Entwicklungspotenzial</v>
      </c>
      <c r="U4613" s="4">
        <f>ROUND(((E4613-Hilfswerte!$B$20)/Hilfswerte!$B$21)+((F4613-Hilfswerte!$B$22)/Hilfswerte!$B$23)+((G4613-Hilfswerte!$B$24)/Hilfswerte!$B$25)+0.1*INDEX(Hilfswerte!$B$4:$B$15,MATCH(C4613,Hilfswerte!$A$4:$A$15,0)),2)</f>
        <v>-1.89</v>
      </c>
      <c r="V4613" s="4">
        <f>ROUND(SQRT((((E4613-Hilfswerte!$B$20)/Hilfswerte!$B$21)-Hilfswerte!$B$28)^2+(((F4613-Hilfswerte!$B$22)/Hilfswerte!$B$23)-Hilfswerte!$B$29)^2+(((G4613-Hilfswerte!$B$24)/Hilfswerte!$B$25)-Hilfswerte!$B$30)^2),3)</f>
        <v>1.4390000000000001</v>
      </c>
      <c r="W4613" s="4">
        <f>ROUND(E4613*Hilfswerte!$B$31,0)</f>
        <v>3905</v>
      </c>
      <c r="X4613" s="4">
        <f t="shared" si="582"/>
        <v>3516</v>
      </c>
      <c r="Y4613" s="4" t="str">
        <f>IF(T4613="A - Top-Kunde","bereits Top-Kunde",IF(AND(V4613&lt;=Hilfswerte!$B$34,H4613&lt;0.5*W4613),"Hoch",IF(AND(V4613&lt;=Hilfswerte!$B$35,H4613&lt;0.7*W4613),"Mittel","Niedrig")))</f>
        <v>Niedrig</v>
      </c>
      <c r="Z4613" s="4">
        <f t="shared" si="583"/>
        <v>5.2</v>
      </c>
      <c r="AA4613" s="4" t="str">
        <f>IF(J4613&gt;365,"Bereits abgewandert (Segment D)",IF(Z4613&gt;=Hilfswerte!$B$38,"Rot - akut gefaehrdet",IF(Z4613&gt;=Hilfswerte!$B$39,"Gelb - beobachten","Gruen - stabil")))</f>
        <v>Gruen - stabil</v>
      </c>
    </row>
    <row r="4614" spans="1:27" ht="15" customHeight="1" x14ac:dyDescent="0.25">
      <c r="A4614" s="4" t="s">
        <v>4961</v>
      </c>
      <c r="B4614" s="4" t="s">
        <v>225</v>
      </c>
      <c r="C4614" s="4" t="s">
        <v>29</v>
      </c>
      <c r="D4614" s="4" t="s">
        <v>30</v>
      </c>
      <c r="E4614" s="4">
        <v>274</v>
      </c>
      <c r="F4614" s="4">
        <v>49.9</v>
      </c>
      <c r="G4614" s="4">
        <v>8.1999999999999993</v>
      </c>
      <c r="H4614" s="4">
        <v>22659</v>
      </c>
      <c r="I4614" s="4">
        <v>5</v>
      </c>
      <c r="J4614" s="4">
        <v>48</v>
      </c>
      <c r="K4614" s="4">
        <v>0</v>
      </c>
      <c r="L4614" s="4">
        <v>2</v>
      </c>
      <c r="M4614" s="4">
        <v>3</v>
      </c>
      <c r="N4614" s="4">
        <v>-30.1</v>
      </c>
      <c r="O4614" s="4">
        <f t="shared" si="576"/>
        <v>4</v>
      </c>
      <c r="P4614" s="4">
        <f t="shared" si="577"/>
        <v>5</v>
      </c>
      <c r="Q4614" s="4">
        <f t="shared" si="578"/>
        <v>5</v>
      </c>
      <c r="R4614" s="4">
        <f t="shared" si="579"/>
        <v>14</v>
      </c>
      <c r="S4614" s="4">
        <f t="shared" si="580"/>
        <v>124.4</v>
      </c>
      <c r="T4614" s="4" t="str">
        <f t="shared" si="581"/>
        <v>B - Kernkunde</v>
      </c>
      <c r="U4614" s="4">
        <f>ROUND(((E4614-Hilfswerte!$B$20)/Hilfswerte!$B$21)+((F4614-Hilfswerte!$B$22)/Hilfswerte!$B$23)+((G4614-Hilfswerte!$B$24)/Hilfswerte!$B$25)+0.1*INDEX(Hilfswerte!$B$4:$B$15,MATCH(C4614,Hilfswerte!$A$4:$A$15,0)),2)</f>
        <v>1</v>
      </c>
      <c r="V4614" s="4">
        <f>ROUND(SQRT((((E4614-Hilfswerte!$B$20)/Hilfswerte!$B$21)-Hilfswerte!$B$28)^2+(((F4614-Hilfswerte!$B$22)/Hilfswerte!$B$23)-Hilfswerte!$B$29)^2+(((G4614-Hilfswerte!$B$24)/Hilfswerte!$B$25)-Hilfswerte!$B$30)^2),3)</f>
        <v>0.69699999999999995</v>
      </c>
      <c r="W4614" s="4">
        <f>ROUND(E4614*Hilfswerte!$B$31,0)</f>
        <v>56320</v>
      </c>
      <c r="X4614" s="4">
        <f t="shared" si="582"/>
        <v>33661</v>
      </c>
      <c r="Y4614" s="4" t="str">
        <f>IF(T4614="A - Top-Kunde","bereits Top-Kunde",IF(AND(V4614&lt;=Hilfswerte!$B$34,H4614&lt;0.5*W4614),"Hoch",IF(AND(V4614&lt;=Hilfswerte!$B$35,H4614&lt;0.7*W4614),"Mittel","Niedrig")))</f>
        <v>Hoch</v>
      </c>
      <c r="Z4614" s="4">
        <f t="shared" si="583"/>
        <v>14.8</v>
      </c>
      <c r="AA4614" s="4" t="str">
        <f>IF(J4614&gt;365,"Bereits abgewandert (Segment D)",IF(Z4614&gt;=Hilfswerte!$B$38,"Rot - akut gefaehrdet",IF(Z4614&gt;=Hilfswerte!$B$39,"Gelb - beobachten","Gruen - stabil")))</f>
        <v>Gelb - beobachten</v>
      </c>
    </row>
    <row r="4615" spans="1:27" ht="15" customHeight="1" x14ac:dyDescent="0.25">
      <c r="A4615" s="4" t="s">
        <v>4962</v>
      </c>
      <c r="B4615" s="4" t="s">
        <v>165</v>
      </c>
      <c r="C4615" s="4" t="s">
        <v>62</v>
      </c>
      <c r="D4615" s="4" t="s">
        <v>30</v>
      </c>
      <c r="E4615" s="4">
        <v>121</v>
      </c>
      <c r="F4615" s="4">
        <v>28.3</v>
      </c>
      <c r="G4615" s="4">
        <v>5.9</v>
      </c>
      <c r="H4615" s="4">
        <v>21296</v>
      </c>
      <c r="I4615" s="4">
        <v>5</v>
      </c>
      <c r="J4615" s="4">
        <v>26</v>
      </c>
      <c r="K4615" s="4">
        <v>0</v>
      </c>
      <c r="L4615" s="4">
        <v>14</v>
      </c>
      <c r="M4615" s="4">
        <v>4</v>
      </c>
      <c r="N4615" s="4">
        <v>-0.1</v>
      </c>
      <c r="O4615" s="4">
        <f t="shared" si="576"/>
        <v>5</v>
      </c>
      <c r="P4615" s="4">
        <f t="shared" si="577"/>
        <v>5</v>
      </c>
      <c r="Q4615" s="4">
        <f t="shared" si="578"/>
        <v>5</v>
      </c>
      <c r="R4615" s="4">
        <f t="shared" si="579"/>
        <v>15</v>
      </c>
      <c r="S4615" s="4">
        <f t="shared" si="580"/>
        <v>145.80000000000001</v>
      </c>
      <c r="T4615" s="4" t="str">
        <f t="shared" si="581"/>
        <v>A - Top-Kunde</v>
      </c>
      <c r="U4615" s="4">
        <f>ROUND(((E4615-Hilfswerte!$B$20)/Hilfswerte!$B$21)+((F4615-Hilfswerte!$B$22)/Hilfswerte!$B$23)+((G4615-Hilfswerte!$B$24)/Hilfswerte!$B$25)+0.1*INDEX(Hilfswerte!$B$4:$B$15,MATCH(C4615,Hilfswerte!$A$4:$A$15,0)),2)</f>
        <v>-0.26</v>
      </c>
      <c r="V4615" s="4">
        <f>ROUND(SQRT((((E4615-Hilfswerte!$B$20)/Hilfswerte!$B$21)-Hilfswerte!$B$28)^2+(((F4615-Hilfswerte!$B$22)/Hilfswerte!$B$23)-Hilfswerte!$B$29)^2+(((G4615-Hilfswerte!$B$24)/Hilfswerte!$B$25)-Hilfswerte!$B$30)^2),3)</f>
        <v>0.88200000000000001</v>
      </c>
      <c r="W4615" s="4">
        <f>ROUND(E4615*Hilfswerte!$B$31,0)</f>
        <v>24871</v>
      </c>
      <c r="X4615" s="4">
        <f t="shared" si="582"/>
        <v>3575</v>
      </c>
      <c r="Y4615" s="4" t="str">
        <f>IF(T4615="A - Top-Kunde","bereits Top-Kunde",IF(AND(V4615&lt;=Hilfswerte!$B$34,H4615&lt;0.5*W4615),"Hoch",IF(AND(V4615&lt;=Hilfswerte!$B$35,H4615&lt;0.7*W4615),"Mittel","Niedrig")))</f>
        <v>bereits Top-Kunde</v>
      </c>
      <c r="Z4615" s="4">
        <f t="shared" si="583"/>
        <v>4.0999999999999996</v>
      </c>
      <c r="AA4615" s="4" t="str">
        <f>IF(J4615&gt;365,"Bereits abgewandert (Segment D)",IF(Z4615&gt;=Hilfswerte!$B$38,"Rot - akut gefaehrdet",IF(Z4615&gt;=Hilfswerte!$B$39,"Gelb - beobachten","Gruen - stabil")))</f>
        <v>Gruen - stabil</v>
      </c>
    </row>
    <row r="4616" spans="1:27" ht="15" customHeight="1" x14ac:dyDescent="0.25">
      <c r="A4616" s="4" t="s">
        <v>4963</v>
      </c>
      <c r="B4616" s="4" t="s">
        <v>698</v>
      </c>
      <c r="C4616" s="4" t="s">
        <v>62</v>
      </c>
      <c r="D4616" s="4" t="s">
        <v>30</v>
      </c>
      <c r="E4616" s="4">
        <v>55</v>
      </c>
      <c r="F4616" s="4">
        <v>12</v>
      </c>
      <c r="G4616" s="4">
        <v>4</v>
      </c>
      <c r="H4616" s="4">
        <v>5127</v>
      </c>
      <c r="I4616" s="4">
        <v>3</v>
      </c>
      <c r="J4616" s="4">
        <v>9</v>
      </c>
      <c r="K4616" s="4">
        <v>1</v>
      </c>
      <c r="L4616" s="4">
        <v>30</v>
      </c>
      <c r="M4616" s="4">
        <v>3</v>
      </c>
      <c r="N4616" s="4">
        <v>7.2</v>
      </c>
      <c r="O4616" s="4">
        <f t="shared" si="576"/>
        <v>5</v>
      </c>
      <c r="P4616" s="4">
        <f t="shared" si="577"/>
        <v>3</v>
      </c>
      <c r="Q4616" s="4">
        <f t="shared" si="578"/>
        <v>4</v>
      </c>
      <c r="R4616" s="4">
        <f t="shared" si="579"/>
        <v>12</v>
      </c>
      <c r="S4616" s="4">
        <f t="shared" si="580"/>
        <v>108.6</v>
      </c>
      <c r="T4616" s="4" t="str">
        <f t="shared" si="581"/>
        <v>B - Kernkunde</v>
      </c>
      <c r="U4616" s="4">
        <f>ROUND(((E4616-Hilfswerte!$B$20)/Hilfswerte!$B$21)+((F4616-Hilfswerte!$B$22)/Hilfswerte!$B$23)+((G4616-Hilfswerte!$B$24)/Hilfswerte!$B$25)+0.1*INDEX(Hilfswerte!$B$4:$B$15,MATCH(C4616,Hilfswerte!$A$4:$A$15,0)),2)</f>
        <v>-1.1299999999999999</v>
      </c>
      <c r="V4616" s="4">
        <f>ROUND(SQRT((((E4616-Hilfswerte!$B$20)/Hilfswerte!$B$21)-Hilfswerte!$B$28)^2+(((F4616-Hilfswerte!$B$22)/Hilfswerte!$B$23)-Hilfswerte!$B$29)^2+(((G4616-Hilfswerte!$B$24)/Hilfswerte!$B$25)-Hilfswerte!$B$30)^2),3)</f>
        <v>1.325</v>
      </c>
      <c r="W4616" s="4">
        <f>ROUND(E4616*Hilfswerte!$B$31,0)</f>
        <v>11305</v>
      </c>
      <c r="X4616" s="4">
        <f t="shared" si="582"/>
        <v>6178</v>
      </c>
      <c r="Y4616" s="4" t="str">
        <f>IF(T4616="A - Top-Kunde","bereits Top-Kunde",IF(AND(V4616&lt;=Hilfswerte!$B$34,H4616&lt;0.5*W4616),"Hoch",IF(AND(V4616&lt;=Hilfswerte!$B$35,H4616&lt;0.7*W4616),"Mittel","Niedrig")))</f>
        <v>Niedrig</v>
      </c>
      <c r="Z4616" s="4">
        <f t="shared" si="583"/>
        <v>9.5</v>
      </c>
      <c r="AA4616" s="4" t="str">
        <f>IF(J4616&gt;365,"Bereits abgewandert (Segment D)",IF(Z4616&gt;=Hilfswerte!$B$38,"Rot - akut gefaehrdet",IF(Z4616&gt;=Hilfswerte!$B$39,"Gelb - beobachten","Gruen - stabil")))</f>
        <v>Gruen - stabil</v>
      </c>
    </row>
    <row r="4617" spans="1:27" ht="15" customHeight="1" x14ac:dyDescent="0.25">
      <c r="A4617" s="4" t="s">
        <v>4964</v>
      </c>
      <c r="B4617" s="4" t="s">
        <v>73</v>
      </c>
      <c r="C4617" s="4" t="s">
        <v>59</v>
      </c>
      <c r="D4617" s="4" t="s">
        <v>122</v>
      </c>
      <c r="E4617" s="4">
        <v>234</v>
      </c>
      <c r="F4617" s="4">
        <v>23.9</v>
      </c>
      <c r="G4617" s="4">
        <v>2.2000000000000002</v>
      </c>
      <c r="H4617" s="4">
        <v>2234</v>
      </c>
      <c r="I4617" s="4">
        <v>1</v>
      </c>
      <c r="J4617" s="4">
        <v>306</v>
      </c>
      <c r="K4617" s="4">
        <v>0</v>
      </c>
      <c r="L4617" s="4">
        <v>20</v>
      </c>
      <c r="M4617" s="4">
        <v>4</v>
      </c>
      <c r="N4617" s="4">
        <v>-23.8</v>
      </c>
      <c r="O4617" s="4">
        <f t="shared" si="576"/>
        <v>2</v>
      </c>
      <c r="P4617" s="4">
        <f t="shared" si="577"/>
        <v>1</v>
      </c>
      <c r="Q4617" s="4">
        <f t="shared" si="578"/>
        <v>3</v>
      </c>
      <c r="R4617" s="4">
        <f t="shared" si="579"/>
        <v>6</v>
      </c>
      <c r="S4617" s="4">
        <f t="shared" si="580"/>
        <v>42.1</v>
      </c>
      <c r="T4617" s="4" t="str">
        <f t="shared" si="581"/>
        <v>C - Entwicklungspotenzial</v>
      </c>
      <c r="U4617" s="4">
        <f>ROUND(((E4617-Hilfswerte!$B$20)/Hilfswerte!$B$21)+((F4617-Hilfswerte!$B$22)/Hilfswerte!$B$23)+((G4617-Hilfswerte!$B$24)/Hilfswerte!$B$25)+0.1*INDEX(Hilfswerte!$B$4:$B$15,MATCH(C4617,Hilfswerte!$A$4:$A$15,0)),2)</f>
        <v>-0.93</v>
      </c>
      <c r="V4617" s="4">
        <f>ROUND(SQRT((((E4617-Hilfswerte!$B$20)/Hilfswerte!$B$21)-Hilfswerte!$B$28)^2+(((F4617-Hilfswerte!$B$22)/Hilfswerte!$B$23)-Hilfswerte!$B$29)^2+(((G4617-Hilfswerte!$B$24)/Hilfswerte!$B$25)-Hilfswerte!$B$30)^2),3)</f>
        <v>1.48</v>
      </c>
      <c r="W4617" s="4">
        <f>ROUND(E4617*Hilfswerte!$B$31,0)</f>
        <v>48098</v>
      </c>
      <c r="X4617" s="4">
        <f t="shared" si="582"/>
        <v>45864</v>
      </c>
      <c r="Y4617" s="4" t="str">
        <f>IF(T4617="A - Top-Kunde","bereits Top-Kunde",IF(AND(V4617&lt;=Hilfswerte!$B$34,H4617&lt;0.5*W4617),"Hoch",IF(AND(V4617&lt;=Hilfswerte!$B$35,H4617&lt;0.7*W4617),"Mittel","Niedrig")))</f>
        <v>Niedrig</v>
      </c>
      <c r="Z4617" s="4">
        <f t="shared" si="583"/>
        <v>28.8</v>
      </c>
      <c r="AA4617" s="4" t="str">
        <f>IF(J4617&gt;365,"Bereits abgewandert (Segment D)",IF(Z4617&gt;=Hilfswerte!$B$38,"Rot - akut gefaehrdet",IF(Z4617&gt;=Hilfswerte!$B$39,"Gelb - beobachten","Gruen - stabil")))</f>
        <v>Rot - akut gefaehrdet</v>
      </c>
    </row>
    <row r="4618" spans="1:27" ht="15" customHeight="1" x14ac:dyDescent="0.25">
      <c r="A4618" s="4" t="s">
        <v>4965</v>
      </c>
      <c r="B4618" s="4" t="s">
        <v>308</v>
      </c>
      <c r="C4618" s="4" t="s">
        <v>47</v>
      </c>
      <c r="D4618" s="4" t="s">
        <v>122</v>
      </c>
      <c r="E4618" s="4">
        <v>68</v>
      </c>
      <c r="F4618" s="4">
        <v>21.5</v>
      </c>
      <c r="G4618" s="4">
        <v>18.8</v>
      </c>
      <c r="H4618" s="4">
        <v>5723</v>
      </c>
      <c r="I4618" s="4">
        <v>4</v>
      </c>
      <c r="J4618" s="4">
        <v>7</v>
      </c>
      <c r="K4618" s="4">
        <v>0</v>
      </c>
      <c r="L4618" s="4">
        <v>9</v>
      </c>
      <c r="M4618" s="4">
        <v>1</v>
      </c>
      <c r="N4618" s="4">
        <v>10.6</v>
      </c>
      <c r="O4618" s="4">
        <f t="shared" si="576"/>
        <v>5</v>
      </c>
      <c r="P4618" s="4">
        <f t="shared" si="577"/>
        <v>4</v>
      </c>
      <c r="Q4618" s="4">
        <f t="shared" si="578"/>
        <v>4</v>
      </c>
      <c r="R4618" s="4">
        <f t="shared" si="579"/>
        <v>13</v>
      </c>
      <c r="S4618" s="4">
        <f t="shared" si="580"/>
        <v>132.6</v>
      </c>
      <c r="T4618" s="4" t="str">
        <f t="shared" si="581"/>
        <v>A - Top-Kunde</v>
      </c>
      <c r="U4618" s="4">
        <f>ROUND(((E4618-Hilfswerte!$B$20)/Hilfswerte!$B$21)+((F4618-Hilfswerte!$B$22)/Hilfswerte!$B$23)+((G4618-Hilfswerte!$B$24)/Hilfswerte!$B$25)+0.1*INDEX(Hilfswerte!$B$4:$B$15,MATCH(C4618,Hilfswerte!$A$4:$A$15,0)),2)</f>
        <v>1.1100000000000001</v>
      </c>
      <c r="V4618" s="4">
        <f>ROUND(SQRT((((E4618-Hilfswerte!$B$20)/Hilfswerte!$B$21)-Hilfswerte!$B$28)^2+(((F4618-Hilfswerte!$B$22)/Hilfswerte!$B$23)-Hilfswerte!$B$29)^2+(((G4618-Hilfswerte!$B$24)/Hilfswerte!$B$25)-Hilfswerte!$B$30)^2),3)</f>
        <v>1.31</v>
      </c>
      <c r="W4618" s="4">
        <f>ROUND(E4618*Hilfswerte!$B$31,0)</f>
        <v>13977</v>
      </c>
      <c r="X4618" s="4">
        <f t="shared" si="582"/>
        <v>8254</v>
      </c>
      <c r="Y4618" s="4" t="str">
        <f>IF(T4618="A - Top-Kunde","bereits Top-Kunde",IF(AND(V4618&lt;=Hilfswerte!$B$34,H4618&lt;0.5*W4618),"Hoch",IF(AND(V4618&lt;=Hilfswerte!$B$35,H4618&lt;0.7*W4618),"Mittel","Niedrig")))</f>
        <v>bereits Top-Kunde</v>
      </c>
      <c r="Z4618" s="4">
        <f t="shared" si="583"/>
        <v>2.2000000000000002</v>
      </c>
      <c r="AA4618" s="4" t="str">
        <f>IF(J4618&gt;365,"Bereits abgewandert (Segment D)",IF(Z4618&gt;=Hilfswerte!$B$38,"Rot - akut gefaehrdet",IF(Z4618&gt;=Hilfswerte!$B$39,"Gelb - beobachten","Gruen - stabil")))</f>
        <v>Gruen - stabil</v>
      </c>
    </row>
    <row r="4619" spans="1:27" ht="15" customHeight="1" x14ac:dyDescent="0.25">
      <c r="A4619" s="4" t="s">
        <v>4966</v>
      </c>
      <c r="B4619" s="4" t="s">
        <v>782</v>
      </c>
      <c r="C4619" s="4" t="s">
        <v>89</v>
      </c>
      <c r="D4619" s="4" t="s">
        <v>30</v>
      </c>
      <c r="E4619" s="4">
        <v>672</v>
      </c>
      <c r="F4619" s="4">
        <v>98.9</v>
      </c>
      <c r="G4619" s="4">
        <v>6.2</v>
      </c>
      <c r="H4619" s="4">
        <v>10195</v>
      </c>
      <c r="I4619" s="4">
        <v>1</v>
      </c>
      <c r="J4619" s="4">
        <v>114</v>
      </c>
      <c r="K4619" s="4">
        <v>0</v>
      </c>
      <c r="L4619" s="4">
        <v>15</v>
      </c>
      <c r="M4619" s="4">
        <v>5</v>
      </c>
      <c r="N4619" s="4">
        <v>26.8</v>
      </c>
      <c r="O4619" s="4">
        <f t="shared" si="576"/>
        <v>3</v>
      </c>
      <c r="P4619" s="4">
        <f t="shared" si="577"/>
        <v>1</v>
      </c>
      <c r="Q4619" s="4">
        <f t="shared" si="578"/>
        <v>5</v>
      </c>
      <c r="R4619" s="4">
        <f t="shared" si="579"/>
        <v>9</v>
      </c>
      <c r="S4619" s="4">
        <f t="shared" si="580"/>
        <v>98.9</v>
      </c>
      <c r="T4619" s="4" t="str">
        <f t="shared" si="581"/>
        <v>C - Entwicklungspotenzial</v>
      </c>
      <c r="U4619" s="4">
        <f>ROUND(((E4619-Hilfswerte!$B$20)/Hilfswerte!$B$21)+((F4619-Hilfswerte!$B$22)/Hilfswerte!$B$23)+((G4619-Hilfswerte!$B$24)/Hilfswerte!$B$25)+0.1*INDEX(Hilfswerte!$B$4:$B$15,MATCH(C4619,Hilfswerte!$A$4:$A$15,0)),2)</f>
        <v>3.3</v>
      </c>
      <c r="V4619" s="4">
        <f>ROUND(SQRT((((E4619-Hilfswerte!$B$20)/Hilfswerte!$B$21)-Hilfswerte!$B$28)^2+(((F4619-Hilfswerte!$B$22)/Hilfswerte!$B$23)-Hilfswerte!$B$29)^2+(((G4619-Hilfswerte!$B$24)/Hilfswerte!$B$25)-Hilfswerte!$B$30)^2),3)</f>
        <v>2.552</v>
      </c>
      <c r="W4619" s="4">
        <f>ROUND(E4619*Hilfswerte!$B$31,0)</f>
        <v>138127</v>
      </c>
      <c r="X4619" s="4">
        <f t="shared" si="582"/>
        <v>127932</v>
      </c>
      <c r="Y4619" s="4" t="str">
        <f>IF(T4619="A - Top-Kunde","bereits Top-Kunde",IF(AND(V4619&lt;=Hilfswerte!$B$34,H4619&lt;0.5*W4619),"Hoch",IF(AND(V4619&lt;=Hilfswerte!$B$35,H4619&lt;0.7*W4619),"Mittel","Niedrig")))</f>
        <v>Niedrig</v>
      </c>
      <c r="Z4619" s="4">
        <f t="shared" si="583"/>
        <v>8.6999999999999993</v>
      </c>
      <c r="AA4619" s="4" t="str">
        <f>IF(J4619&gt;365,"Bereits abgewandert (Segment D)",IF(Z4619&gt;=Hilfswerte!$B$38,"Rot - akut gefaehrdet",IF(Z4619&gt;=Hilfswerte!$B$39,"Gelb - beobachten","Gruen - stabil")))</f>
        <v>Gruen - stabil</v>
      </c>
    </row>
    <row r="4620" spans="1:27" ht="15" customHeight="1" x14ac:dyDescent="0.25">
      <c r="A4620" s="4" t="s">
        <v>4967</v>
      </c>
      <c r="B4620" s="4" t="s">
        <v>799</v>
      </c>
      <c r="C4620" s="4" t="s">
        <v>51</v>
      </c>
      <c r="D4620" s="4" t="s">
        <v>30</v>
      </c>
      <c r="E4620" s="4">
        <v>5</v>
      </c>
      <c r="F4620" s="4">
        <v>1.1000000000000001</v>
      </c>
      <c r="G4620" s="4">
        <v>17.5</v>
      </c>
      <c r="H4620" s="4">
        <v>130</v>
      </c>
      <c r="I4620" s="4">
        <v>1</v>
      </c>
      <c r="J4620" s="4">
        <v>130</v>
      </c>
      <c r="K4620" s="4">
        <v>0</v>
      </c>
      <c r="L4620" s="4">
        <v>0</v>
      </c>
      <c r="M4620" s="4">
        <v>4</v>
      </c>
      <c r="N4620" s="4">
        <v>24.1</v>
      </c>
      <c r="O4620" s="4">
        <f t="shared" si="576"/>
        <v>3</v>
      </c>
      <c r="P4620" s="4">
        <f t="shared" si="577"/>
        <v>1</v>
      </c>
      <c r="Q4620" s="4">
        <f t="shared" si="578"/>
        <v>2</v>
      </c>
      <c r="R4620" s="4">
        <f t="shared" si="579"/>
        <v>6</v>
      </c>
      <c r="S4620" s="4">
        <f t="shared" si="580"/>
        <v>72.099999999999994</v>
      </c>
      <c r="T4620" s="4" t="str">
        <f t="shared" si="581"/>
        <v>C - Entwicklungspotenzial</v>
      </c>
      <c r="U4620" s="4">
        <f>ROUND(((E4620-Hilfswerte!$B$20)/Hilfswerte!$B$21)+((F4620-Hilfswerte!$B$22)/Hilfswerte!$B$23)+((G4620-Hilfswerte!$B$24)/Hilfswerte!$B$25)+0.1*INDEX(Hilfswerte!$B$4:$B$15,MATCH(C4620,Hilfswerte!$A$4:$A$15,0)),2)</f>
        <v>0.53</v>
      </c>
      <c r="V4620" s="4">
        <f>ROUND(SQRT((((E4620-Hilfswerte!$B$20)/Hilfswerte!$B$21)-Hilfswerte!$B$28)^2+(((F4620-Hilfswerte!$B$22)/Hilfswerte!$B$23)-Hilfswerte!$B$29)^2+(((G4620-Hilfswerte!$B$24)/Hilfswerte!$B$25)-Hilfswerte!$B$30)^2),3)</f>
        <v>1.383</v>
      </c>
      <c r="W4620" s="4">
        <f>ROUND(E4620*Hilfswerte!$B$31,0)</f>
        <v>1028</v>
      </c>
      <c r="X4620" s="4">
        <f t="shared" si="582"/>
        <v>898</v>
      </c>
      <c r="Y4620" s="4" t="str">
        <f>IF(T4620="A - Top-Kunde","bereits Top-Kunde",IF(AND(V4620&lt;=Hilfswerte!$B$34,H4620&lt;0.5*W4620),"Hoch",IF(AND(V4620&lt;=Hilfswerte!$B$35,H4620&lt;0.7*W4620),"Mittel","Niedrig")))</f>
        <v>Niedrig</v>
      </c>
      <c r="Z4620" s="4">
        <f t="shared" si="583"/>
        <v>6.5</v>
      </c>
      <c r="AA4620" s="4" t="str">
        <f>IF(J4620&gt;365,"Bereits abgewandert (Segment D)",IF(Z4620&gt;=Hilfswerte!$B$38,"Rot - akut gefaehrdet",IF(Z4620&gt;=Hilfswerte!$B$39,"Gelb - beobachten","Gruen - stabil")))</f>
        <v>Gruen - stabil</v>
      </c>
    </row>
    <row r="4621" spans="1:27" ht="15" customHeight="1" x14ac:dyDescent="0.25">
      <c r="A4621" s="4" t="s">
        <v>4968</v>
      </c>
      <c r="B4621" s="4" t="s">
        <v>32</v>
      </c>
      <c r="C4621" s="4" t="s">
        <v>33</v>
      </c>
      <c r="D4621" s="4" t="s">
        <v>77</v>
      </c>
      <c r="E4621" s="4">
        <v>321</v>
      </c>
      <c r="F4621" s="4">
        <v>49.9</v>
      </c>
      <c r="G4621" s="4">
        <v>4.8</v>
      </c>
      <c r="H4621" s="4">
        <v>6365</v>
      </c>
      <c r="I4621" s="4">
        <v>2</v>
      </c>
      <c r="J4621" s="4">
        <v>4</v>
      </c>
      <c r="K4621" s="4">
        <v>0</v>
      </c>
      <c r="L4621" s="4">
        <v>40</v>
      </c>
      <c r="M4621" s="4">
        <v>1</v>
      </c>
      <c r="N4621" s="4">
        <v>3.9</v>
      </c>
      <c r="O4621" s="4">
        <f t="shared" si="576"/>
        <v>5</v>
      </c>
      <c r="P4621" s="4">
        <f t="shared" si="577"/>
        <v>2</v>
      </c>
      <c r="Q4621" s="4">
        <f t="shared" si="578"/>
        <v>4</v>
      </c>
      <c r="R4621" s="4">
        <f t="shared" si="579"/>
        <v>11</v>
      </c>
      <c r="S4621" s="4">
        <f t="shared" si="580"/>
        <v>100</v>
      </c>
      <c r="T4621" s="4" t="str">
        <f t="shared" si="581"/>
        <v>C - Entwicklungspotenzial</v>
      </c>
      <c r="U4621" s="4">
        <f>ROUND(((E4621-Hilfswerte!$B$20)/Hilfswerte!$B$21)+((F4621-Hilfswerte!$B$22)/Hilfswerte!$B$23)+((G4621-Hilfswerte!$B$24)/Hilfswerte!$B$25)+0.1*INDEX(Hilfswerte!$B$4:$B$15,MATCH(C4621,Hilfswerte!$A$4:$A$15,0)),2)</f>
        <v>0.42</v>
      </c>
      <c r="V4621" s="4">
        <f>ROUND(SQRT((((E4621-Hilfswerte!$B$20)/Hilfswerte!$B$21)-Hilfswerte!$B$28)^2+(((F4621-Hilfswerte!$B$22)/Hilfswerte!$B$23)-Hilfswerte!$B$29)^2+(((G4621-Hilfswerte!$B$24)/Hilfswerte!$B$25)-Hilfswerte!$B$30)^2),3)</f>
        <v>1.232</v>
      </c>
      <c r="W4621" s="4">
        <f>ROUND(E4621*Hilfswerte!$B$31,0)</f>
        <v>65980</v>
      </c>
      <c r="X4621" s="4">
        <f t="shared" si="582"/>
        <v>59615</v>
      </c>
      <c r="Y4621" s="4" t="str">
        <f>IF(T4621="A - Top-Kunde","bereits Top-Kunde",IF(AND(V4621&lt;=Hilfswerte!$B$34,H4621&lt;0.5*W4621),"Hoch",IF(AND(V4621&lt;=Hilfswerte!$B$35,H4621&lt;0.7*W4621),"Mittel","Niedrig")))</f>
        <v>Niedrig</v>
      </c>
      <c r="Z4621" s="4">
        <f t="shared" si="583"/>
        <v>8.1999999999999993</v>
      </c>
      <c r="AA4621" s="4" t="str">
        <f>IF(J4621&gt;365,"Bereits abgewandert (Segment D)",IF(Z4621&gt;=Hilfswerte!$B$38,"Rot - akut gefaehrdet",IF(Z4621&gt;=Hilfswerte!$B$39,"Gelb - beobachten","Gruen - stabil")))</f>
        <v>Gruen - stabil</v>
      </c>
    </row>
    <row r="4622" spans="1:27" ht="15" customHeight="1" x14ac:dyDescent="0.25">
      <c r="A4622" s="4" t="s">
        <v>4969</v>
      </c>
      <c r="B4622" s="4" t="s">
        <v>834</v>
      </c>
      <c r="C4622" s="4" t="s">
        <v>47</v>
      </c>
      <c r="D4622" s="4" t="s">
        <v>30</v>
      </c>
      <c r="E4622" s="4">
        <v>71</v>
      </c>
      <c r="F4622" s="4">
        <v>29.4</v>
      </c>
      <c r="G4622" s="4">
        <v>18.100000000000001</v>
      </c>
      <c r="H4622" s="4">
        <v>5012</v>
      </c>
      <c r="I4622" s="4">
        <v>2</v>
      </c>
      <c r="J4622" s="4">
        <v>249</v>
      </c>
      <c r="K4622" s="4">
        <v>1</v>
      </c>
      <c r="L4622" s="4">
        <v>8</v>
      </c>
      <c r="M4622" s="4">
        <v>5</v>
      </c>
      <c r="N4622" s="4">
        <v>-16.899999999999999</v>
      </c>
      <c r="O4622" s="4">
        <f t="shared" si="576"/>
        <v>2</v>
      </c>
      <c r="P4622" s="4">
        <f t="shared" si="577"/>
        <v>2</v>
      </c>
      <c r="Q4622" s="4">
        <f t="shared" si="578"/>
        <v>4</v>
      </c>
      <c r="R4622" s="4">
        <f t="shared" si="579"/>
        <v>8</v>
      </c>
      <c r="S4622" s="4">
        <f t="shared" si="580"/>
        <v>63.2</v>
      </c>
      <c r="T4622" s="4" t="str">
        <f t="shared" si="581"/>
        <v>C - Entwicklungspotenzial</v>
      </c>
      <c r="U4622" s="4">
        <f>ROUND(((E4622-Hilfswerte!$B$20)/Hilfswerte!$B$21)+((F4622-Hilfswerte!$B$22)/Hilfswerte!$B$23)+((G4622-Hilfswerte!$B$24)/Hilfswerte!$B$25)+0.1*INDEX(Hilfswerte!$B$4:$B$15,MATCH(C4622,Hilfswerte!$A$4:$A$15,0)),2)</f>
        <v>1.1499999999999999</v>
      </c>
      <c r="V4622" s="4">
        <f>ROUND(SQRT((((E4622-Hilfswerte!$B$20)/Hilfswerte!$B$21)-Hilfswerte!$B$28)^2+(((F4622-Hilfswerte!$B$22)/Hilfswerte!$B$23)-Hilfswerte!$B$29)^2+(((G4622-Hilfswerte!$B$24)/Hilfswerte!$B$25)-Hilfswerte!$B$30)^2),3)</f>
        <v>1.1779999999999999</v>
      </c>
      <c r="W4622" s="4">
        <f>ROUND(E4622*Hilfswerte!$B$31,0)</f>
        <v>14594</v>
      </c>
      <c r="X4622" s="4">
        <f t="shared" si="582"/>
        <v>9582</v>
      </c>
      <c r="Y4622" s="4" t="str">
        <f>IF(T4622="A - Top-Kunde","bereits Top-Kunde",IF(AND(V4622&lt;=Hilfswerte!$B$34,H4622&lt;0.5*W4622),"Hoch",IF(AND(V4622&lt;=Hilfswerte!$B$35,H4622&lt;0.7*W4622),"Mittel","Niedrig")))</f>
        <v>Niedrig</v>
      </c>
      <c r="Z4622" s="4">
        <f t="shared" si="583"/>
        <v>23.8</v>
      </c>
      <c r="AA4622" s="4" t="str">
        <f>IF(J4622&gt;365,"Bereits abgewandert (Segment D)",IF(Z4622&gt;=Hilfswerte!$B$38,"Rot - akut gefaehrdet",IF(Z4622&gt;=Hilfswerte!$B$39,"Gelb - beobachten","Gruen - stabil")))</f>
        <v>Rot - akut gefaehrdet</v>
      </c>
    </row>
    <row r="4623" spans="1:27" ht="15" customHeight="1" x14ac:dyDescent="0.25">
      <c r="A4623" s="4" t="s">
        <v>4970</v>
      </c>
      <c r="B4623" s="4" t="s">
        <v>1139</v>
      </c>
      <c r="C4623" s="4" t="s">
        <v>33</v>
      </c>
      <c r="D4623" s="4" t="s">
        <v>30</v>
      </c>
      <c r="E4623" s="4">
        <v>34</v>
      </c>
      <c r="F4623" s="4">
        <v>8.4</v>
      </c>
      <c r="G4623" s="4">
        <v>9.4</v>
      </c>
      <c r="H4623" s="4">
        <v>29190</v>
      </c>
      <c r="I4623" s="4">
        <v>5</v>
      </c>
      <c r="J4623" s="4">
        <v>31</v>
      </c>
      <c r="K4623" s="4">
        <v>2</v>
      </c>
      <c r="L4623" s="4">
        <v>9</v>
      </c>
      <c r="M4623" s="4">
        <v>4</v>
      </c>
      <c r="N4623" s="4">
        <v>8.1</v>
      </c>
      <c r="O4623" s="4">
        <f t="shared" si="576"/>
        <v>4</v>
      </c>
      <c r="P4623" s="4">
        <f t="shared" si="577"/>
        <v>5</v>
      </c>
      <c r="Q4623" s="4">
        <f t="shared" si="578"/>
        <v>5</v>
      </c>
      <c r="R4623" s="4">
        <f t="shared" si="579"/>
        <v>14</v>
      </c>
      <c r="S4623" s="4">
        <f t="shared" si="580"/>
        <v>129.4</v>
      </c>
      <c r="T4623" s="4" t="str">
        <f t="shared" si="581"/>
        <v>A - Top-Kunde</v>
      </c>
      <c r="U4623" s="4">
        <f>ROUND(((E4623-Hilfswerte!$B$20)/Hilfswerte!$B$21)+((F4623-Hilfswerte!$B$22)/Hilfswerte!$B$23)+((G4623-Hilfswerte!$B$24)/Hilfswerte!$B$25)+0.1*INDEX(Hilfswerte!$B$4:$B$15,MATCH(C4623,Hilfswerte!$A$4:$A$15,0)),2)</f>
        <v>-0.82</v>
      </c>
      <c r="V4623" s="4">
        <f>ROUND(SQRT((((E4623-Hilfswerte!$B$20)/Hilfswerte!$B$21)-Hilfswerte!$B$28)^2+(((F4623-Hilfswerte!$B$22)/Hilfswerte!$B$23)-Hilfswerte!$B$29)^2+(((G4623-Hilfswerte!$B$24)/Hilfswerte!$B$25)-Hilfswerte!$B$30)^2),3)</f>
        <v>0.82799999999999996</v>
      </c>
      <c r="W4623" s="4">
        <f>ROUND(E4623*Hilfswerte!$B$31,0)</f>
        <v>6989</v>
      </c>
      <c r="X4623" s="4">
        <f t="shared" si="582"/>
        <v>0</v>
      </c>
      <c r="Y4623" s="4" t="str">
        <f>IF(T4623="A - Top-Kunde","bereits Top-Kunde",IF(AND(V4623&lt;=Hilfswerte!$B$34,H4623&lt;0.5*W4623),"Hoch",IF(AND(V4623&lt;=Hilfswerte!$B$35,H4623&lt;0.7*W4623),"Mittel","Niedrig")))</f>
        <v>bereits Top-Kunde</v>
      </c>
      <c r="Z4623" s="4">
        <f t="shared" si="583"/>
        <v>9.4</v>
      </c>
      <c r="AA4623" s="4" t="str">
        <f>IF(J4623&gt;365,"Bereits abgewandert (Segment D)",IF(Z4623&gt;=Hilfswerte!$B$38,"Rot - akut gefaehrdet",IF(Z4623&gt;=Hilfswerte!$B$39,"Gelb - beobachten","Gruen - stabil")))</f>
        <v>Gruen - stabil</v>
      </c>
    </row>
    <row r="4624" spans="1:27" ht="15" customHeight="1" x14ac:dyDescent="0.25">
      <c r="A4624" s="4" t="s">
        <v>4971</v>
      </c>
      <c r="B4624" s="4" t="s">
        <v>400</v>
      </c>
      <c r="C4624" s="4" t="s">
        <v>89</v>
      </c>
      <c r="D4624" s="4" t="s">
        <v>77</v>
      </c>
      <c r="E4624" s="4">
        <v>52</v>
      </c>
      <c r="F4624" s="4">
        <v>10.1</v>
      </c>
      <c r="G4624" s="4">
        <v>7.2</v>
      </c>
      <c r="H4624" s="4">
        <v>369</v>
      </c>
      <c r="I4624" s="4">
        <v>1</v>
      </c>
      <c r="J4624" s="4">
        <v>147</v>
      </c>
      <c r="K4624" s="4">
        <v>0</v>
      </c>
      <c r="L4624" s="4">
        <v>5</v>
      </c>
      <c r="M4624" s="4">
        <v>2</v>
      </c>
      <c r="N4624" s="4">
        <v>-6.9</v>
      </c>
      <c r="O4624" s="4">
        <f t="shared" si="576"/>
        <v>3</v>
      </c>
      <c r="P4624" s="4">
        <f t="shared" si="577"/>
        <v>1</v>
      </c>
      <c r="Q4624" s="4">
        <f t="shared" si="578"/>
        <v>2</v>
      </c>
      <c r="R4624" s="4">
        <f t="shared" si="579"/>
        <v>6</v>
      </c>
      <c r="S4624" s="4">
        <f t="shared" si="580"/>
        <v>55.1</v>
      </c>
      <c r="T4624" s="4" t="str">
        <f t="shared" si="581"/>
        <v>C - Entwicklungspotenzial</v>
      </c>
      <c r="U4624" s="4">
        <f>ROUND(((E4624-Hilfswerte!$B$20)/Hilfswerte!$B$21)+((F4624-Hilfswerte!$B$22)/Hilfswerte!$B$23)+((G4624-Hilfswerte!$B$24)/Hilfswerte!$B$25)+0.1*INDEX(Hilfswerte!$B$4:$B$15,MATCH(C4624,Hilfswerte!$A$4:$A$15,0)),2)</f>
        <v>-0.8</v>
      </c>
      <c r="V4624" s="4">
        <f>ROUND(SQRT((((E4624-Hilfswerte!$B$20)/Hilfswerte!$B$21)-Hilfswerte!$B$28)^2+(((F4624-Hilfswerte!$B$22)/Hilfswerte!$B$23)-Hilfswerte!$B$29)^2+(((G4624-Hilfswerte!$B$24)/Hilfswerte!$B$25)-Hilfswerte!$B$30)^2),3)</f>
        <v>0.94599999999999995</v>
      </c>
      <c r="W4624" s="4">
        <f>ROUND(E4624*Hilfswerte!$B$31,0)</f>
        <v>10688</v>
      </c>
      <c r="X4624" s="4">
        <f t="shared" si="582"/>
        <v>10319</v>
      </c>
      <c r="Y4624" s="4" t="str">
        <f>IF(T4624="A - Top-Kunde","bereits Top-Kunde",IF(AND(V4624&lt;=Hilfswerte!$B$34,H4624&lt;0.5*W4624),"Hoch",IF(AND(V4624&lt;=Hilfswerte!$B$35,H4624&lt;0.7*W4624),"Mittel","Niedrig")))</f>
        <v>Mittel</v>
      </c>
      <c r="Z4624" s="4">
        <f t="shared" si="583"/>
        <v>11.1</v>
      </c>
      <c r="AA4624" s="4" t="str">
        <f>IF(J4624&gt;365,"Bereits abgewandert (Segment D)",IF(Z4624&gt;=Hilfswerte!$B$38,"Rot - akut gefaehrdet",IF(Z4624&gt;=Hilfswerte!$B$39,"Gelb - beobachten","Gruen - stabil")))</f>
        <v>Gruen - stabil</v>
      </c>
    </row>
    <row r="4625" spans="1:27" ht="15" customHeight="1" x14ac:dyDescent="0.25">
      <c r="A4625" s="4" t="s">
        <v>4972</v>
      </c>
      <c r="B4625" s="4" t="s">
        <v>897</v>
      </c>
      <c r="C4625" s="4" t="s">
        <v>59</v>
      </c>
      <c r="D4625" s="4" t="s">
        <v>30</v>
      </c>
      <c r="E4625" s="4">
        <v>224</v>
      </c>
      <c r="F4625" s="4">
        <v>40.5</v>
      </c>
      <c r="G4625" s="4">
        <v>10.9</v>
      </c>
      <c r="H4625" s="4">
        <v>43216</v>
      </c>
      <c r="I4625" s="4">
        <v>2</v>
      </c>
      <c r="J4625" s="4">
        <v>275</v>
      </c>
      <c r="K4625" s="4">
        <v>0</v>
      </c>
      <c r="L4625" s="4">
        <v>8</v>
      </c>
      <c r="M4625" s="4">
        <v>3</v>
      </c>
      <c r="N4625" s="4">
        <v>-25.9</v>
      </c>
      <c r="O4625" s="4">
        <f t="shared" si="576"/>
        <v>2</v>
      </c>
      <c r="P4625" s="4">
        <f t="shared" si="577"/>
        <v>2</v>
      </c>
      <c r="Q4625" s="4">
        <f t="shared" si="578"/>
        <v>5</v>
      </c>
      <c r="R4625" s="4">
        <f t="shared" si="579"/>
        <v>9</v>
      </c>
      <c r="S4625" s="4">
        <f t="shared" si="580"/>
        <v>74.7</v>
      </c>
      <c r="T4625" s="4" t="str">
        <f t="shared" si="581"/>
        <v>C - Entwicklungspotenzial</v>
      </c>
      <c r="U4625" s="4">
        <f>ROUND(((E4625-Hilfswerte!$B$20)/Hilfswerte!$B$21)+((F4625-Hilfswerte!$B$22)/Hilfswerte!$B$23)+((G4625-Hilfswerte!$B$24)/Hilfswerte!$B$25)+0.1*INDEX(Hilfswerte!$B$4:$B$15,MATCH(C4625,Hilfswerte!$A$4:$A$15,0)),2)</f>
        <v>0.71</v>
      </c>
      <c r="V4625" s="4">
        <f>ROUND(SQRT((((E4625-Hilfswerte!$B$20)/Hilfswerte!$B$21)-Hilfswerte!$B$28)^2+(((F4625-Hilfswerte!$B$22)/Hilfswerte!$B$23)-Hilfswerte!$B$29)^2+(((G4625-Hilfswerte!$B$24)/Hilfswerte!$B$25)-Hilfswerte!$B$30)^2),3)</f>
        <v>0.253</v>
      </c>
      <c r="W4625" s="4">
        <f>ROUND(E4625*Hilfswerte!$B$31,0)</f>
        <v>46042</v>
      </c>
      <c r="X4625" s="4">
        <f t="shared" si="582"/>
        <v>2826</v>
      </c>
      <c r="Y4625" s="4" t="str">
        <f>IF(T4625="A - Top-Kunde","bereits Top-Kunde",IF(AND(V4625&lt;=Hilfswerte!$B$34,H4625&lt;0.5*W4625),"Hoch",IF(AND(V4625&lt;=Hilfswerte!$B$35,H4625&lt;0.7*W4625),"Mittel","Niedrig")))</f>
        <v>Niedrig</v>
      </c>
      <c r="Z4625" s="4">
        <f t="shared" si="583"/>
        <v>25.7</v>
      </c>
      <c r="AA4625" s="4" t="str">
        <f>IF(J4625&gt;365,"Bereits abgewandert (Segment D)",IF(Z4625&gt;=Hilfswerte!$B$38,"Rot - akut gefaehrdet",IF(Z4625&gt;=Hilfswerte!$B$39,"Gelb - beobachten","Gruen - stabil")))</f>
        <v>Rot - akut gefaehrdet</v>
      </c>
    </row>
    <row r="4626" spans="1:27" ht="15" customHeight="1" x14ac:dyDescent="0.25">
      <c r="A4626" s="4" t="s">
        <v>4973</v>
      </c>
      <c r="B4626" s="4" t="s">
        <v>282</v>
      </c>
      <c r="C4626" s="4" t="s">
        <v>33</v>
      </c>
      <c r="D4626" s="4" t="s">
        <v>30</v>
      </c>
      <c r="E4626" s="4">
        <v>9</v>
      </c>
      <c r="F4626" s="4">
        <v>2</v>
      </c>
      <c r="G4626" s="4">
        <v>9.1</v>
      </c>
      <c r="H4626" s="4">
        <v>550</v>
      </c>
      <c r="I4626" s="4">
        <v>6</v>
      </c>
      <c r="J4626" s="4">
        <v>80</v>
      </c>
      <c r="K4626" s="4">
        <v>0</v>
      </c>
      <c r="L4626" s="4">
        <v>5</v>
      </c>
      <c r="M4626" s="4">
        <v>4</v>
      </c>
      <c r="N4626" s="4">
        <v>18.2</v>
      </c>
      <c r="O4626" s="4">
        <f t="shared" si="576"/>
        <v>4</v>
      </c>
      <c r="P4626" s="4">
        <f t="shared" si="577"/>
        <v>5</v>
      </c>
      <c r="Q4626" s="4">
        <f t="shared" si="578"/>
        <v>2</v>
      </c>
      <c r="R4626" s="4">
        <f t="shared" si="579"/>
        <v>11</v>
      </c>
      <c r="S4626" s="4">
        <f t="shared" si="580"/>
        <v>117.6</v>
      </c>
      <c r="T4626" s="4" t="str">
        <f t="shared" si="581"/>
        <v>B - Kernkunde</v>
      </c>
      <c r="U4626" s="4">
        <f>ROUND(((E4626-Hilfswerte!$B$20)/Hilfswerte!$B$21)+((F4626-Hilfswerte!$B$22)/Hilfswerte!$B$23)+((G4626-Hilfswerte!$B$24)/Hilfswerte!$B$25)+0.1*INDEX(Hilfswerte!$B$4:$B$15,MATCH(C4626,Hilfswerte!$A$4:$A$15,0)),2)</f>
        <v>-1.0900000000000001</v>
      </c>
      <c r="V4626" s="4">
        <f>ROUND(SQRT((((E4626-Hilfswerte!$B$20)/Hilfswerte!$B$21)-Hilfswerte!$B$28)^2+(((F4626-Hilfswerte!$B$22)/Hilfswerte!$B$23)-Hilfswerte!$B$29)^2+(((G4626-Hilfswerte!$B$24)/Hilfswerte!$B$25)-Hilfswerte!$B$30)^2),3)</f>
        <v>0.99199999999999999</v>
      </c>
      <c r="W4626" s="4">
        <f>ROUND(E4626*Hilfswerte!$B$31,0)</f>
        <v>1850</v>
      </c>
      <c r="X4626" s="4">
        <f t="shared" si="582"/>
        <v>1300</v>
      </c>
      <c r="Y4626" s="4" t="str">
        <f>IF(T4626="A - Top-Kunde","bereits Top-Kunde",IF(AND(V4626&lt;=Hilfswerte!$B$34,H4626&lt;0.5*W4626),"Hoch",IF(AND(V4626&lt;=Hilfswerte!$B$35,H4626&lt;0.7*W4626),"Mittel","Niedrig")))</f>
        <v>Mittel</v>
      </c>
      <c r="Z4626" s="4">
        <f t="shared" si="583"/>
        <v>5</v>
      </c>
      <c r="AA4626" s="4" t="str">
        <f>IF(J4626&gt;365,"Bereits abgewandert (Segment D)",IF(Z4626&gt;=Hilfswerte!$B$38,"Rot - akut gefaehrdet",IF(Z4626&gt;=Hilfswerte!$B$39,"Gelb - beobachten","Gruen - stabil")))</f>
        <v>Gruen - stabil</v>
      </c>
    </row>
    <row r="4627" spans="1:27" ht="15" customHeight="1" x14ac:dyDescent="0.25">
      <c r="A4627" s="4" t="s">
        <v>4974</v>
      </c>
      <c r="B4627" s="4" t="s">
        <v>154</v>
      </c>
      <c r="C4627" s="4" t="s">
        <v>62</v>
      </c>
      <c r="D4627" s="4" t="s">
        <v>30</v>
      </c>
      <c r="E4627" s="4">
        <v>21</v>
      </c>
      <c r="F4627" s="4">
        <v>5.5</v>
      </c>
      <c r="G4627" s="4">
        <v>17.2</v>
      </c>
      <c r="H4627" s="4">
        <v>1097</v>
      </c>
      <c r="I4627" s="4">
        <v>2</v>
      </c>
      <c r="J4627" s="4">
        <v>128</v>
      </c>
      <c r="K4627" s="4">
        <v>0</v>
      </c>
      <c r="L4627" s="4">
        <v>14</v>
      </c>
      <c r="M4627" s="4">
        <v>2</v>
      </c>
      <c r="N4627" s="4">
        <v>5.9</v>
      </c>
      <c r="O4627" s="4">
        <f t="shared" si="576"/>
        <v>3</v>
      </c>
      <c r="P4627" s="4">
        <f t="shared" si="577"/>
        <v>2</v>
      </c>
      <c r="Q4627" s="4">
        <f t="shared" si="578"/>
        <v>3</v>
      </c>
      <c r="R4627" s="4">
        <f t="shared" si="579"/>
        <v>8</v>
      </c>
      <c r="S4627" s="4">
        <f t="shared" si="580"/>
        <v>78.8</v>
      </c>
      <c r="T4627" s="4" t="str">
        <f t="shared" si="581"/>
        <v>C - Entwicklungspotenzial</v>
      </c>
      <c r="U4627" s="4">
        <f>ROUND(((E4627-Hilfswerte!$B$20)/Hilfswerte!$B$21)+((F4627-Hilfswerte!$B$22)/Hilfswerte!$B$23)+((G4627-Hilfswerte!$B$24)/Hilfswerte!$B$25)+0.1*INDEX(Hilfswerte!$B$4:$B$15,MATCH(C4627,Hilfswerte!$A$4:$A$15,0)),2)</f>
        <v>0.7</v>
      </c>
      <c r="V4627" s="4">
        <f>ROUND(SQRT((((E4627-Hilfswerte!$B$20)/Hilfswerte!$B$21)-Hilfswerte!$B$28)^2+(((F4627-Hilfswerte!$B$22)/Hilfswerte!$B$23)-Hilfswerte!$B$29)^2+(((G4627-Hilfswerte!$B$24)/Hilfswerte!$B$25)-Hilfswerte!$B$30)^2),3)</f>
        <v>1.278</v>
      </c>
      <c r="W4627" s="4">
        <f>ROUND(E4627*Hilfswerte!$B$31,0)</f>
        <v>4316</v>
      </c>
      <c r="X4627" s="4">
        <f t="shared" si="582"/>
        <v>3219</v>
      </c>
      <c r="Y4627" s="4" t="str">
        <f>IF(T4627="A - Top-Kunde","bereits Top-Kunde",IF(AND(V4627&lt;=Hilfswerte!$B$34,H4627&lt;0.5*W4627),"Hoch",IF(AND(V4627&lt;=Hilfswerte!$B$35,H4627&lt;0.7*W4627),"Mittel","Niedrig")))</f>
        <v>Niedrig</v>
      </c>
      <c r="Z4627" s="4">
        <f t="shared" si="583"/>
        <v>9.1999999999999993</v>
      </c>
      <c r="AA4627" s="4" t="str">
        <f>IF(J4627&gt;365,"Bereits abgewandert (Segment D)",IF(Z4627&gt;=Hilfswerte!$B$38,"Rot - akut gefaehrdet",IF(Z4627&gt;=Hilfswerte!$B$39,"Gelb - beobachten","Gruen - stabil")))</f>
        <v>Gruen - stabil</v>
      </c>
    </row>
    <row r="4628" spans="1:27" ht="15" customHeight="1" x14ac:dyDescent="0.25">
      <c r="A4628" s="4" t="s">
        <v>4975</v>
      </c>
      <c r="B4628" s="4" t="s">
        <v>165</v>
      </c>
      <c r="C4628" s="4" t="s">
        <v>84</v>
      </c>
      <c r="D4628" s="4" t="s">
        <v>30</v>
      </c>
      <c r="E4628" s="4">
        <v>145</v>
      </c>
      <c r="F4628" s="4">
        <v>26.5</v>
      </c>
      <c r="G4628" s="4">
        <v>16</v>
      </c>
      <c r="H4628" s="4">
        <v>6489</v>
      </c>
      <c r="I4628" s="4">
        <v>1</v>
      </c>
      <c r="J4628" s="4">
        <v>283</v>
      </c>
      <c r="K4628" s="4">
        <v>0</v>
      </c>
      <c r="L4628" s="4">
        <v>-6</v>
      </c>
      <c r="M4628" s="4">
        <v>2</v>
      </c>
      <c r="N4628" s="4">
        <v>37.1</v>
      </c>
      <c r="O4628" s="4">
        <f t="shared" si="576"/>
        <v>2</v>
      </c>
      <c r="P4628" s="4">
        <f t="shared" si="577"/>
        <v>1</v>
      </c>
      <c r="Q4628" s="4">
        <f t="shared" si="578"/>
        <v>4</v>
      </c>
      <c r="R4628" s="4">
        <f t="shared" si="579"/>
        <v>7</v>
      </c>
      <c r="S4628" s="4">
        <f t="shared" si="580"/>
        <v>88.6</v>
      </c>
      <c r="T4628" s="4" t="str">
        <f t="shared" si="581"/>
        <v>C - Entwicklungspotenzial</v>
      </c>
      <c r="U4628" s="4">
        <f>ROUND(((E4628-Hilfswerte!$B$20)/Hilfswerte!$B$21)+((F4628-Hilfswerte!$B$22)/Hilfswerte!$B$23)+((G4628-Hilfswerte!$B$24)/Hilfswerte!$B$25)+0.1*INDEX(Hilfswerte!$B$4:$B$15,MATCH(C4628,Hilfswerte!$A$4:$A$15,0)),2)</f>
        <v>1</v>
      </c>
      <c r="V4628" s="4">
        <f>ROUND(SQRT((((E4628-Hilfswerte!$B$20)/Hilfswerte!$B$21)-Hilfswerte!$B$28)^2+(((F4628-Hilfswerte!$B$22)/Hilfswerte!$B$23)-Hilfswerte!$B$29)^2+(((G4628-Hilfswerte!$B$24)/Hilfswerte!$B$25)-Hilfswerte!$B$30)^2),3)</f>
        <v>0.79200000000000004</v>
      </c>
      <c r="W4628" s="4">
        <f>ROUND(E4628*Hilfswerte!$B$31,0)</f>
        <v>29804</v>
      </c>
      <c r="X4628" s="4">
        <f t="shared" si="582"/>
        <v>23315</v>
      </c>
      <c r="Y4628" s="4" t="str">
        <f>IF(T4628="A - Top-Kunde","bereits Top-Kunde",IF(AND(V4628&lt;=Hilfswerte!$B$34,H4628&lt;0.5*W4628),"Hoch",IF(AND(V4628&lt;=Hilfswerte!$B$35,H4628&lt;0.7*W4628),"Mittel","Niedrig")))</f>
        <v>Hoch</v>
      </c>
      <c r="Z4628" s="4">
        <f t="shared" si="583"/>
        <v>14.2</v>
      </c>
      <c r="AA4628" s="4" t="str">
        <f>IF(J4628&gt;365,"Bereits abgewandert (Segment D)",IF(Z4628&gt;=Hilfswerte!$B$38,"Rot - akut gefaehrdet",IF(Z4628&gt;=Hilfswerte!$B$39,"Gelb - beobachten","Gruen - stabil")))</f>
        <v>Gelb - beobachten</v>
      </c>
    </row>
    <row r="4629" spans="1:27" ht="15" customHeight="1" x14ac:dyDescent="0.25">
      <c r="A4629" s="4" t="s">
        <v>4976</v>
      </c>
      <c r="B4629" s="4" t="s">
        <v>203</v>
      </c>
      <c r="C4629" s="4" t="s">
        <v>89</v>
      </c>
      <c r="D4629" s="4" t="s">
        <v>30</v>
      </c>
      <c r="E4629" s="4">
        <v>49</v>
      </c>
      <c r="F4629" s="4">
        <v>11.4</v>
      </c>
      <c r="G4629" s="4">
        <v>17.100000000000001</v>
      </c>
      <c r="H4629" s="4">
        <v>0</v>
      </c>
      <c r="I4629" s="4">
        <v>0</v>
      </c>
      <c r="J4629" s="4">
        <v>428</v>
      </c>
      <c r="K4629" s="4">
        <v>0</v>
      </c>
      <c r="L4629" s="4">
        <v>0</v>
      </c>
      <c r="M4629" s="4">
        <v>0</v>
      </c>
      <c r="N4629" s="4">
        <v>-51.6</v>
      </c>
      <c r="O4629" s="4">
        <f t="shared" si="576"/>
        <v>1</v>
      </c>
      <c r="P4629" s="4">
        <f t="shared" si="577"/>
        <v>1</v>
      </c>
      <c r="Q4629" s="4">
        <f t="shared" si="578"/>
        <v>1</v>
      </c>
      <c r="R4629" s="4">
        <f t="shared" si="579"/>
        <v>3</v>
      </c>
      <c r="S4629" s="4">
        <f t="shared" si="580"/>
        <v>4.2</v>
      </c>
      <c r="T4629" s="4" t="str">
        <f t="shared" si="581"/>
        <v>D - Abwanderungsrisiko</v>
      </c>
      <c r="U4629" s="4">
        <f>ROUND(((E4629-Hilfswerte!$B$20)/Hilfswerte!$B$21)+((F4629-Hilfswerte!$B$22)/Hilfswerte!$B$23)+((G4629-Hilfswerte!$B$24)/Hilfswerte!$B$25)+0.1*INDEX(Hilfswerte!$B$4:$B$15,MATCH(C4629,Hilfswerte!$A$4:$A$15,0)),2)</f>
        <v>0.78</v>
      </c>
      <c r="V4629" s="4">
        <f>ROUND(SQRT((((E4629-Hilfswerte!$B$20)/Hilfswerte!$B$21)-Hilfswerte!$B$28)^2+(((F4629-Hilfswerte!$B$22)/Hilfswerte!$B$23)-Hilfswerte!$B$29)^2+(((G4629-Hilfswerte!$B$24)/Hilfswerte!$B$25)-Hilfswerte!$B$30)^2),3)</f>
        <v>1.1639999999999999</v>
      </c>
      <c r="W4629" s="4">
        <f>ROUND(E4629*Hilfswerte!$B$31,0)</f>
        <v>10072</v>
      </c>
      <c r="X4629" s="4">
        <f t="shared" si="582"/>
        <v>10072</v>
      </c>
      <c r="Y4629" s="4" t="str">
        <f>IF(T4629="A - Top-Kunde","bereits Top-Kunde",IF(AND(V4629&lt;=Hilfswerte!$B$34,H4629&lt;0.5*W4629),"Hoch",IF(AND(V4629&lt;=Hilfswerte!$B$35,H4629&lt;0.7*W4629),"Mittel","Niedrig")))</f>
        <v>Niedrig</v>
      </c>
      <c r="Z4629" s="4">
        <f t="shared" si="583"/>
        <v>42</v>
      </c>
      <c r="AA4629" s="4" t="str">
        <f>IF(J4629&gt;365,"Bereits abgewandert (Segment D)",IF(Z4629&gt;=Hilfswerte!$B$38,"Rot - akut gefaehrdet",IF(Z4629&gt;=Hilfswerte!$B$39,"Gelb - beobachten","Gruen - stabil")))</f>
        <v>Bereits abgewandert (Segment D)</v>
      </c>
    </row>
    <row r="4630" spans="1:27" ht="15" customHeight="1" x14ac:dyDescent="0.25">
      <c r="A4630" s="4" t="s">
        <v>4977</v>
      </c>
      <c r="B4630" s="4" t="s">
        <v>99</v>
      </c>
      <c r="C4630" s="4" t="s">
        <v>74</v>
      </c>
      <c r="D4630" s="4" t="s">
        <v>30</v>
      </c>
      <c r="E4630" s="4">
        <v>21</v>
      </c>
      <c r="F4630" s="4">
        <v>3.1</v>
      </c>
      <c r="G4630" s="4">
        <v>11.3</v>
      </c>
      <c r="H4630" s="4">
        <v>487</v>
      </c>
      <c r="I4630" s="4">
        <v>3</v>
      </c>
      <c r="J4630" s="4">
        <v>124</v>
      </c>
      <c r="K4630" s="4">
        <v>0</v>
      </c>
      <c r="L4630" s="4">
        <v>19</v>
      </c>
      <c r="M4630" s="4">
        <v>3</v>
      </c>
      <c r="N4630" s="4">
        <v>9.4</v>
      </c>
      <c r="O4630" s="4">
        <f t="shared" si="576"/>
        <v>3</v>
      </c>
      <c r="P4630" s="4">
        <f t="shared" si="577"/>
        <v>3</v>
      </c>
      <c r="Q4630" s="4">
        <f t="shared" si="578"/>
        <v>2</v>
      </c>
      <c r="R4630" s="4">
        <f t="shared" si="579"/>
        <v>8</v>
      </c>
      <c r="S4630" s="4">
        <f t="shared" si="580"/>
        <v>79</v>
      </c>
      <c r="T4630" s="4" t="str">
        <f t="shared" si="581"/>
        <v>C - Entwicklungspotenzial</v>
      </c>
      <c r="U4630" s="4">
        <f>ROUND(((E4630-Hilfswerte!$B$20)/Hilfswerte!$B$21)+((F4630-Hilfswerte!$B$22)/Hilfswerte!$B$23)+((G4630-Hilfswerte!$B$24)/Hilfswerte!$B$25)+0.1*INDEX(Hilfswerte!$B$4:$B$15,MATCH(C4630,Hilfswerte!$A$4:$A$15,0)),2)</f>
        <v>-0.72</v>
      </c>
      <c r="V4630" s="4">
        <f>ROUND(SQRT((((E4630-Hilfswerte!$B$20)/Hilfswerte!$B$21)-Hilfswerte!$B$28)^2+(((F4630-Hilfswerte!$B$22)/Hilfswerte!$B$23)-Hilfswerte!$B$29)^2+(((G4630-Hilfswerte!$B$24)/Hilfswerte!$B$25)-Hilfswerte!$B$30)^2),3)</f>
        <v>0.88300000000000001</v>
      </c>
      <c r="W4630" s="4">
        <f>ROUND(E4630*Hilfswerte!$B$31,0)</f>
        <v>4316</v>
      </c>
      <c r="X4630" s="4">
        <f t="shared" si="582"/>
        <v>3829</v>
      </c>
      <c r="Y4630" s="4" t="str">
        <f>IF(T4630="A - Top-Kunde","bereits Top-Kunde",IF(AND(V4630&lt;=Hilfswerte!$B$34,H4630&lt;0.5*W4630),"Hoch",IF(AND(V4630&lt;=Hilfswerte!$B$35,H4630&lt;0.7*W4630),"Mittel","Niedrig")))</f>
        <v>Mittel</v>
      </c>
      <c r="Z4630" s="4">
        <f t="shared" si="583"/>
        <v>10</v>
      </c>
      <c r="AA4630" s="4" t="str">
        <f>IF(J4630&gt;365,"Bereits abgewandert (Segment D)",IF(Z4630&gt;=Hilfswerte!$B$38,"Rot - akut gefaehrdet",IF(Z4630&gt;=Hilfswerte!$B$39,"Gelb - beobachten","Gruen - stabil")))</f>
        <v>Gruen - stabil</v>
      </c>
    </row>
    <row r="4631" spans="1:27" ht="15" customHeight="1" x14ac:dyDescent="0.25">
      <c r="A4631" s="4" t="s">
        <v>4978</v>
      </c>
      <c r="B4631" s="4" t="s">
        <v>282</v>
      </c>
      <c r="C4631" s="4" t="s">
        <v>29</v>
      </c>
      <c r="D4631" s="4" t="s">
        <v>30</v>
      </c>
      <c r="E4631" s="4">
        <v>22</v>
      </c>
      <c r="F4631" s="4">
        <v>5.0999999999999996</v>
      </c>
      <c r="G4631" s="4">
        <v>2.7</v>
      </c>
      <c r="H4631" s="4">
        <v>11615</v>
      </c>
      <c r="I4631" s="4">
        <v>8</v>
      </c>
      <c r="J4631" s="4">
        <v>73</v>
      </c>
      <c r="K4631" s="4">
        <v>2</v>
      </c>
      <c r="L4631" s="4">
        <v>12</v>
      </c>
      <c r="M4631" s="4">
        <v>5</v>
      </c>
      <c r="N4631" s="4">
        <v>-20.5</v>
      </c>
      <c r="O4631" s="4">
        <f t="shared" si="576"/>
        <v>4</v>
      </c>
      <c r="P4631" s="4">
        <f t="shared" si="577"/>
        <v>5</v>
      </c>
      <c r="Q4631" s="4">
        <f t="shared" si="578"/>
        <v>5</v>
      </c>
      <c r="R4631" s="4">
        <f t="shared" si="579"/>
        <v>14</v>
      </c>
      <c r="S4631" s="4">
        <f t="shared" si="580"/>
        <v>114.2</v>
      </c>
      <c r="T4631" s="4" t="str">
        <f t="shared" si="581"/>
        <v>B - Kernkunde</v>
      </c>
      <c r="U4631" s="4">
        <f>ROUND(((E4631-Hilfswerte!$B$20)/Hilfswerte!$B$21)+((F4631-Hilfswerte!$B$22)/Hilfswerte!$B$23)+((G4631-Hilfswerte!$B$24)/Hilfswerte!$B$25)+0.1*INDEX(Hilfswerte!$B$4:$B$15,MATCH(C4631,Hilfswerte!$A$4:$A$15,0)),2)</f>
        <v>-1.76</v>
      </c>
      <c r="V4631" s="4">
        <f>ROUND(SQRT((((E4631-Hilfswerte!$B$20)/Hilfswerte!$B$21)-Hilfswerte!$B$28)^2+(((F4631-Hilfswerte!$B$22)/Hilfswerte!$B$23)-Hilfswerte!$B$29)^2+(((G4631-Hilfswerte!$B$24)/Hilfswerte!$B$25)-Hilfswerte!$B$30)^2),3)</f>
        <v>1.599</v>
      </c>
      <c r="W4631" s="4">
        <f>ROUND(E4631*Hilfswerte!$B$31,0)</f>
        <v>4522</v>
      </c>
      <c r="X4631" s="4">
        <f t="shared" si="582"/>
        <v>0</v>
      </c>
      <c r="Y4631" s="4" t="str">
        <f>IF(T4631="A - Top-Kunde","bereits Top-Kunde",IF(AND(V4631&lt;=Hilfswerte!$B$34,H4631&lt;0.5*W4631),"Hoch",IF(AND(V4631&lt;=Hilfswerte!$B$35,H4631&lt;0.7*W4631),"Mittel","Niedrig")))</f>
        <v>Niedrig</v>
      </c>
      <c r="Z4631" s="4">
        <f t="shared" si="583"/>
        <v>20.3</v>
      </c>
      <c r="AA4631" s="4" t="str">
        <f>IF(J4631&gt;365,"Bereits abgewandert (Segment D)",IF(Z4631&gt;=Hilfswerte!$B$38,"Rot - akut gefaehrdet",IF(Z4631&gt;=Hilfswerte!$B$39,"Gelb - beobachten","Gruen - stabil")))</f>
        <v>Rot - akut gefaehrdet</v>
      </c>
    </row>
    <row r="4632" spans="1:27" ht="15" customHeight="1" x14ac:dyDescent="0.25">
      <c r="A4632" s="4" t="s">
        <v>4979</v>
      </c>
      <c r="B4632" s="4" t="s">
        <v>217</v>
      </c>
      <c r="C4632" s="4" t="s">
        <v>65</v>
      </c>
      <c r="D4632" s="4" t="s">
        <v>77</v>
      </c>
      <c r="E4632" s="4">
        <v>8</v>
      </c>
      <c r="F4632" s="4">
        <v>2</v>
      </c>
      <c r="G4632" s="4">
        <v>8.8000000000000007</v>
      </c>
      <c r="H4632" s="4">
        <v>1087</v>
      </c>
      <c r="I4632" s="4">
        <v>1</v>
      </c>
      <c r="J4632" s="4">
        <v>255</v>
      </c>
      <c r="K4632" s="4">
        <v>0</v>
      </c>
      <c r="L4632" s="4">
        <v>3</v>
      </c>
      <c r="M4632" s="4">
        <v>5</v>
      </c>
      <c r="N4632" s="4">
        <v>0.3</v>
      </c>
      <c r="O4632" s="4">
        <f t="shared" si="576"/>
        <v>2</v>
      </c>
      <c r="P4632" s="4">
        <f t="shared" si="577"/>
        <v>1</v>
      </c>
      <c r="Q4632" s="4">
        <f t="shared" si="578"/>
        <v>3</v>
      </c>
      <c r="R4632" s="4">
        <f t="shared" si="579"/>
        <v>6</v>
      </c>
      <c r="S4632" s="4">
        <f t="shared" si="580"/>
        <v>59.3</v>
      </c>
      <c r="T4632" s="4" t="str">
        <f t="shared" si="581"/>
        <v>C - Entwicklungspotenzial</v>
      </c>
      <c r="U4632" s="4">
        <f>ROUND(((E4632-Hilfswerte!$B$20)/Hilfswerte!$B$21)+((F4632-Hilfswerte!$B$22)/Hilfswerte!$B$23)+((G4632-Hilfswerte!$B$24)/Hilfswerte!$B$25)+0.1*INDEX(Hilfswerte!$B$4:$B$15,MATCH(C4632,Hilfswerte!$A$4:$A$15,0)),2)</f>
        <v>-1.22</v>
      </c>
      <c r="V4632" s="4">
        <f>ROUND(SQRT((((E4632-Hilfswerte!$B$20)/Hilfswerte!$B$21)-Hilfswerte!$B$28)^2+(((F4632-Hilfswerte!$B$22)/Hilfswerte!$B$23)-Hilfswerte!$B$29)^2+(((G4632-Hilfswerte!$B$24)/Hilfswerte!$B$25)-Hilfswerte!$B$30)^2),3)</f>
        <v>1.012</v>
      </c>
      <c r="W4632" s="4">
        <f>ROUND(E4632*Hilfswerte!$B$31,0)</f>
        <v>1644</v>
      </c>
      <c r="X4632" s="4">
        <f t="shared" si="582"/>
        <v>557</v>
      </c>
      <c r="Y4632" s="4" t="str">
        <f>IF(T4632="A - Top-Kunde","bereits Top-Kunde",IF(AND(V4632&lt;=Hilfswerte!$B$34,H4632&lt;0.5*W4632),"Hoch",IF(AND(V4632&lt;=Hilfswerte!$B$35,H4632&lt;0.7*W4632),"Mittel","Niedrig")))</f>
        <v>Mittel</v>
      </c>
      <c r="Z4632" s="4">
        <f t="shared" si="583"/>
        <v>13.4</v>
      </c>
      <c r="AA4632" s="4" t="str">
        <f>IF(J4632&gt;365,"Bereits abgewandert (Segment D)",IF(Z4632&gt;=Hilfswerte!$B$38,"Rot - akut gefaehrdet",IF(Z4632&gt;=Hilfswerte!$B$39,"Gelb - beobachten","Gruen - stabil")))</f>
        <v>Gruen - stabil</v>
      </c>
    </row>
    <row r="4633" spans="1:27" ht="15" customHeight="1" x14ac:dyDescent="0.25">
      <c r="A4633" s="4" t="s">
        <v>4980</v>
      </c>
      <c r="B4633" s="4" t="s">
        <v>245</v>
      </c>
      <c r="C4633" s="4" t="s">
        <v>65</v>
      </c>
      <c r="D4633" s="4" t="s">
        <v>30</v>
      </c>
      <c r="E4633" s="4">
        <v>146</v>
      </c>
      <c r="F4633" s="4">
        <v>24.4</v>
      </c>
      <c r="G4633" s="4">
        <v>10.7</v>
      </c>
      <c r="H4633" s="4">
        <v>6937</v>
      </c>
      <c r="I4633" s="4">
        <v>1</v>
      </c>
      <c r="J4633" s="4">
        <v>312</v>
      </c>
      <c r="K4633" s="4">
        <v>0</v>
      </c>
      <c r="L4633" s="4">
        <v>6</v>
      </c>
      <c r="M4633" s="4">
        <v>4</v>
      </c>
      <c r="N4633" s="4">
        <v>21.1</v>
      </c>
      <c r="O4633" s="4">
        <f t="shared" si="576"/>
        <v>2</v>
      </c>
      <c r="P4633" s="4">
        <f t="shared" si="577"/>
        <v>1</v>
      </c>
      <c r="Q4633" s="4">
        <f t="shared" si="578"/>
        <v>4</v>
      </c>
      <c r="R4633" s="4">
        <f t="shared" si="579"/>
        <v>7</v>
      </c>
      <c r="S4633" s="4">
        <f t="shared" si="580"/>
        <v>78.8</v>
      </c>
      <c r="T4633" s="4" t="str">
        <f t="shared" si="581"/>
        <v>C - Entwicklungspotenzial</v>
      </c>
      <c r="U4633" s="4">
        <f>ROUND(((E4633-Hilfswerte!$B$20)/Hilfswerte!$B$21)+((F4633-Hilfswerte!$B$22)/Hilfswerte!$B$23)+((G4633-Hilfswerte!$B$24)/Hilfswerte!$B$25)+0.1*INDEX(Hilfswerte!$B$4:$B$15,MATCH(C4633,Hilfswerte!$A$4:$A$15,0)),2)</f>
        <v>7.0000000000000007E-2</v>
      </c>
      <c r="V4633" s="4">
        <f>ROUND(SQRT((((E4633-Hilfswerte!$B$20)/Hilfswerte!$B$21)-Hilfswerte!$B$28)^2+(((F4633-Hilfswerte!$B$22)/Hilfswerte!$B$23)-Hilfswerte!$B$29)^2+(((G4633-Hilfswerte!$B$24)/Hilfswerte!$B$25)-Hilfswerte!$B$30)^2),3)</f>
        <v>0.26900000000000002</v>
      </c>
      <c r="W4633" s="4">
        <f>ROUND(E4633*Hilfswerte!$B$31,0)</f>
        <v>30010</v>
      </c>
      <c r="X4633" s="4">
        <f t="shared" si="582"/>
        <v>23073</v>
      </c>
      <c r="Y4633" s="4" t="str">
        <f>IF(T4633="A - Top-Kunde","bereits Top-Kunde",IF(AND(V4633&lt;=Hilfswerte!$B$34,H4633&lt;0.5*W4633),"Hoch",IF(AND(V4633&lt;=Hilfswerte!$B$35,H4633&lt;0.7*W4633),"Mittel","Niedrig")))</f>
        <v>Hoch</v>
      </c>
      <c r="Z4633" s="4">
        <f t="shared" si="583"/>
        <v>16.8</v>
      </c>
      <c r="AA4633" s="4" t="str">
        <f>IF(J4633&gt;365,"Bereits abgewandert (Segment D)",IF(Z4633&gt;=Hilfswerte!$B$38,"Rot - akut gefaehrdet",IF(Z4633&gt;=Hilfswerte!$B$39,"Gelb - beobachten","Gruen - stabil")))</f>
        <v>Gelb - beobachten</v>
      </c>
    </row>
    <row r="4634" spans="1:27" ht="15" customHeight="1" x14ac:dyDescent="0.25">
      <c r="A4634" s="4" t="s">
        <v>4981</v>
      </c>
      <c r="B4634" s="4" t="s">
        <v>713</v>
      </c>
      <c r="C4634" s="4" t="s">
        <v>33</v>
      </c>
      <c r="D4634" s="4" t="s">
        <v>52</v>
      </c>
      <c r="E4634" s="4">
        <v>147</v>
      </c>
      <c r="F4634" s="4">
        <v>38.4</v>
      </c>
      <c r="G4634" s="4">
        <v>17.899999999999999</v>
      </c>
      <c r="H4634" s="4">
        <v>13812</v>
      </c>
      <c r="I4634" s="4">
        <v>1</v>
      </c>
      <c r="J4634" s="4">
        <v>106</v>
      </c>
      <c r="K4634" s="4">
        <v>0</v>
      </c>
      <c r="L4634" s="4">
        <v>22</v>
      </c>
      <c r="M4634" s="4">
        <v>6</v>
      </c>
      <c r="N4634" s="4">
        <v>-2.7</v>
      </c>
      <c r="O4634" s="4">
        <f t="shared" si="576"/>
        <v>3</v>
      </c>
      <c r="P4634" s="4">
        <f t="shared" si="577"/>
        <v>1</v>
      </c>
      <c r="Q4634" s="4">
        <f t="shared" si="578"/>
        <v>5</v>
      </c>
      <c r="R4634" s="4">
        <f t="shared" si="579"/>
        <v>9</v>
      </c>
      <c r="S4634" s="4">
        <f t="shared" si="580"/>
        <v>82.1</v>
      </c>
      <c r="T4634" s="4" t="str">
        <f t="shared" si="581"/>
        <v>C - Entwicklungspotenzial</v>
      </c>
      <c r="U4634" s="4">
        <f>ROUND(((E4634-Hilfswerte!$B$20)/Hilfswerte!$B$21)+((F4634-Hilfswerte!$B$22)/Hilfswerte!$B$23)+((G4634-Hilfswerte!$B$24)/Hilfswerte!$B$25)+0.1*INDEX(Hilfswerte!$B$4:$B$15,MATCH(C4634,Hilfswerte!$A$4:$A$15,0)),2)</f>
        <v>1.55</v>
      </c>
      <c r="V4634" s="4">
        <f>ROUND(SQRT((((E4634-Hilfswerte!$B$20)/Hilfswerte!$B$21)-Hilfswerte!$B$28)^2+(((F4634-Hilfswerte!$B$22)/Hilfswerte!$B$23)-Hilfswerte!$B$29)^2+(((G4634-Hilfswerte!$B$24)/Hilfswerte!$B$25)-Hilfswerte!$B$30)^2),3)</f>
        <v>1.0660000000000001</v>
      </c>
      <c r="W4634" s="4">
        <f>ROUND(E4634*Hilfswerte!$B$31,0)</f>
        <v>30215</v>
      </c>
      <c r="X4634" s="4">
        <f t="shared" si="582"/>
        <v>16403</v>
      </c>
      <c r="Y4634" s="4" t="str">
        <f>IF(T4634="A - Top-Kunde","bereits Top-Kunde",IF(AND(V4634&lt;=Hilfswerte!$B$34,H4634&lt;0.5*W4634),"Hoch",IF(AND(V4634&lt;=Hilfswerte!$B$35,H4634&lt;0.7*W4634),"Mittel","Niedrig")))</f>
        <v>Mittel</v>
      </c>
      <c r="Z4634" s="4">
        <f t="shared" si="583"/>
        <v>10.8</v>
      </c>
      <c r="AA4634" s="4" t="str">
        <f>IF(J4634&gt;365,"Bereits abgewandert (Segment D)",IF(Z4634&gt;=Hilfswerte!$B$38,"Rot - akut gefaehrdet",IF(Z4634&gt;=Hilfswerte!$B$39,"Gelb - beobachten","Gruen - stabil")))</f>
        <v>Gruen - stabil</v>
      </c>
    </row>
    <row r="4635" spans="1:27" ht="15" customHeight="1" x14ac:dyDescent="0.25">
      <c r="A4635" s="4" t="s">
        <v>4982</v>
      </c>
      <c r="B4635" s="4" t="s">
        <v>1060</v>
      </c>
      <c r="C4635" s="4" t="s">
        <v>47</v>
      </c>
      <c r="D4635" s="4" t="s">
        <v>178</v>
      </c>
      <c r="E4635" s="4">
        <v>87</v>
      </c>
      <c r="F4635" s="4">
        <v>28.7</v>
      </c>
      <c r="G4635" s="4">
        <v>0.9</v>
      </c>
      <c r="H4635" s="4">
        <v>10739</v>
      </c>
      <c r="I4635" s="4">
        <v>4</v>
      </c>
      <c r="J4635" s="4">
        <v>16</v>
      </c>
      <c r="K4635" s="4">
        <v>1</v>
      </c>
      <c r="L4635" s="4">
        <v>2</v>
      </c>
      <c r="M4635" s="4">
        <v>1</v>
      </c>
      <c r="N4635" s="4">
        <v>25.4</v>
      </c>
      <c r="O4635" s="4">
        <f t="shared" si="576"/>
        <v>5</v>
      </c>
      <c r="P4635" s="4">
        <f t="shared" si="577"/>
        <v>4</v>
      </c>
      <c r="Q4635" s="4">
        <f t="shared" si="578"/>
        <v>5</v>
      </c>
      <c r="R4635" s="4">
        <f t="shared" si="579"/>
        <v>14</v>
      </c>
      <c r="S4635" s="4">
        <f t="shared" si="580"/>
        <v>146.1</v>
      </c>
      <c r="T4635" s="4" t="str">
        <f t="shared" si="581"/>
        <v>A - Top-Kunde</v>
      </c>
      <c r="U4635" s="4">
        <f>ROUND(((E4635-Hilfswerte!$B$20)/Hilfswerte!$B$21)+((F4635-Hilfswerte!$B$22)/Hilfswerte!$B$23)+((G4635-Hilfswerte!$B$24)/Hilfswerte!$B$25)+0.1*INDEX(Hilfswerte!$B$4:$B$15,MATCH(C4635,Hilfswerte!$A$4:$A$15,0)),2)</f>
        <v>-1.52</v>
      </c>
      <c r="V4635" s="4">
        <f>ROUND(SQRT((((E4635-Hilfswerte!$B$20)/Hilfswerte!$B$21)-Hilfswerte!$B$28)^2+(((F4635-Hilfswerte!$B$22)/Hilfswerte!$B$23)-Hilfswerte!$B$29)^2+(((G4635-Hilfswerte!$B$24)/Hilfswerte!$B$25)-Hilfswerte!$B$30)^2),3)</f>
        <v>1.68</v>
      </c>
      <c r="W4635" s="4">
        <f>ROUND(E4635*Hilfswerte!$B$31,0)</f>
        <v>17883</v>
      </c>
      <c r="X4635" s="4">
        <f t="shared" si="582"/>
        <v>7144</v>
      </c>
      <c r="Y4635" s="4" t="str">
        <f>IF(T4635="A - Top-Kunde","bereits Top-Kunde",IF(AND(V4635&lt;=Hilfswerte!$B$34,H4635&lt;0.5*W4635),"Hoch",IF(AND(V4635&lt;=Hilfswerte!$B$35,H4635&lt;0.7*W4635),"Mittel","Niedrig")))</f>
        <v>bereits Top-Kunde</v>
      </c>
      <c r="Z4635" s="4">
        <f t="shared" si="583"/>
        <v>4.2</v>
      </c>
      <c r="AA4635" s="4" t="str">
        <f>IF(J4635&gt;365,"Bereits abgewandert (Segment D)",IF(Z4635&gt;=Hilfswerte!$B$38,"Rot - akut gefaehrdet",IF(Z4635&gt;=Hilfswerte!$B$39,"Gelb - beobachten","Gruen - stabil")))</f>
        <v>Gruen - stabil</v>
      </c>
    </row>
    <row r="4636" spans="1:27" ht="15" customHeight="1" x14ac:dyDescent="0.25">
      <c r="A4636" s="4" t="s">
        <v>4983</v>
      </c>
      <c r="B4636" s="4" t="s">
        <v>410</v>
      </c>
      <c r="C4636" s="4" t="s">
        <v>51</v>
      </c>
      <c r="D4636" s="4" t="s">
        <v>30</v>
      </c>
      <c r="E4636" s="4">
        <v>234</v>
      </c>
      <c r="F4636" s="4">
        <v>58.4</v>
      </c>
      <c r="G4636" s="4">
        <v>9.6999999999999993</v>
      </c>
      <c r="H4636" s="4">
        <v>13133</v>
      </c>
      <c r="I4636" s="4">
        <v>1</v>
      </c>
      <c r="J4636" s="4">
        <v>365</v>
      </c>
      <c r="K4636" s="4">
        <v>0</v>
      </c>
      <c r="L4636" s="4">
        <v>9</v>
      </c>
      <c r="M4636" s="4">
        <v>2</v>
      </c>
      <c r="N4636" s="4">
        <v>36.9</v>
      </c>
      <c r="O4636" s="4">
        <f t="shared" si="576"/>
        <v>2</v>
      </c>
      <c r="P4636" s="4">
        <f t="shared" si="577"/>
        <v>1</v>
      </c>
      <c r="Q4636" s="4">
        <f t="shared" si="578"/>
        <v>5</v>
      </c>
      <c r="R4636" s="4">
        <f t="shared" si="579"/>
        <v>8</v>
      </c>
      <c r="S4636" s="4">
        <f t="shared" si="580"/>
        <v>95.8</v>
      </c>
      <c r="T4636" s="4" t="str">
        <f t="shared" si="581"/>
        <v>C - Entwicklungspotenzial</v>
      </c>
      <c r="U4636" s="4">
        <f>ROUND(((E4636-Hilfswerte!$B$20)/Hilfswerte!$B$21)+((F4636-Hilfswerte!$B$22)/Hilfswerte!$B$23)+((G4636-Hilfswerte!$B$24)/Hilfswerte!$B$25)+0.1*INDEX(Hilfswerte!$B$4:$B$15,MATCH(C4636,Hilfswerte!$A$4:$A$15,0)),2)</f>
        <v>1.3</v>
      </c>
      <c r="V4636" s="4">
        <f>ROUND(SQRT((((E4636-Hilfswerte!$B$20)/Hilfswerte!$B$21)-Hilfswerte!$B$28)^2+(((F4636-Hilfswerte!$B$22)/Hilfswerte!$B$23)-Hilfswerte!$B$29)^2+(((G4636-Hilfswerte!$B$24)/Hilfswerte!$B$25)-Hilfswerte!$B$30)^2),3)</f>
        <v>0.52800000000000002</v>
      </c>
      <c r="W4636" s="4">
        <f>ROUND(E4636*Hilfswerte!$B$31,0)</f>
        <v>48098</v>
      </c>
      <c r="X4636" s="4">
        <f t="shared" si="582"/>
        <v>34965</v>
      </c>
      <c r="Y4636" s="4" t="str">
        <f>IF(T4636="A - Top-Kunde","bereits Top-Kunde",IF(AND(V4636&lt;=Hilfswerte!$B$34,H4636&lt;0.5*W4636),"Hoch",IF(AND(V4636&lt;=Hilfswerte!$B$35,H4636&lt;0.7*W4636),"Mittel","Niedrig")))</f>
        <v>Hoch</v>
      </c>
      <c r="Z4636" s="4">
        <f t="shared" si="583"/>
        <v>20.100000000000001</v>
      </c>
      <c r="AA4636" s="4" t="str">
        <f>IF(J4636&gt;365,"Bereits abgewandert (Segment D)",IF(Z4636&gt;=Hilfswerte!$B$38,"Rot - akut gefaehrdet",IF(Z4636&gt;=Hilfswerte!$B$39,"Gelb - beobachten","Gruen - stabil")))</f>
        <v>Rot - akut gefaehrdet</v>
      </c>
    </row>
    <row r="4637" spans="1:27" ht="15" customHeight="1" x14ac:dyDescent="0.25">
      <c r="A4637" s="4" t="s">
        <v>4984</v>
      </c>
      <c r="B4637" s="4" t="s">
        <v>284</v>
      </c>
      <c r="C4637" s="4" t="s">
        <v>29</v>
      </c>
      <c r="D4637" s="4" t="s">
        <v>30</v>
      </c>
      <c r="E4637" s="4">
        <v>349</v>
      </c>
      <c r="F4637" s="4">
        <v>113.1</v>
      </c>
      <c r="G4637" s="4">
        <v>12</v>
      </c>
      <c r="H4637" s="4">
        <v>107785</v>
      </c>
      <c r="I4637" s="4">
        <v>7</v>
      </c>
      <c r="J4637" s="4">
        <v>26</v>
      </c>
      <c r="K4637" s="4">
        <v>0</v>
      </c>
      <c r="L4637" s="4">
        <v>14</v>
      </c>
      <c r="M4637" s="4">
        <v>1</v>
      </c>
      <c r="N4637" s="4">
        <v>-14.9</v>
      </c>
      <c r="O4637" s="4">
        <f t="shared" si="576"/>
        <v>5</v>
      </c>
      <c r="P4637" s="4">
        <f t="shared" si="577"/>
        <v>5</v>
      </c>
      <c r="Q4637" s="4">
        <f t="shared" si="578"/>
        <v>5</v>
      </c>
      <c r="R4637" s="4">
        <f t="shared" si="579"/>
        <v>15</v>
      </c>
      <c r="S4637" s="4">
        <f t="shared" si="580"/>
        <v>138.4</v>
      </c>
      <c r="T4637" s="4" t="str">
        <f t="shared" si="581"/>
        <v>A - Top-Kunde</v>
      </c>
      <c r="U4637" s="4">
        <f>ROUND(((E4637-Hilfswerte!$B$20)/Hilfswerte!$B$21)+((F4637-Hilfswerte!$B$22)/Hilfswerte!$B$23)+((G4637-Hilfswerte!$B$24)/Hilfswerte!$B$25)+0.1*INDEX(Hilfswerte!$B$4:$B$15,MATCH(C4637,Hilfswerte!$A$4:$A$15,0)),2)</f>
        <v>3.07</v>
      </c>
      <c r="V4637" s="4">
        <f>ROUND(SQRT((((E4637-Hilfswerte!$B$20)/Hilfswerte!$B$21)-Hilfswerte!$B$28)^2+(((F4637-Hilfswerte!$B$22)/Hilfswerte!$B$23)-Hilfswerte!$B$29)^2+(((G4637-Hilfswerte!$B$24)/Hilfswerte!$B$25)-Hilfswerte!$B$30)^2),3)</f>
        <v>1.573</v>
      </c>
      <c r="W4637" s="4">
        <f>ROUND(E4637*Hilfswerte!$B$31,0)</f>
        <v>71736</v>
      </c>
      <c r="X4637" s="4">
        <f t="shared" si="582"/>
        <v>0</v>
      </c>
      <c r="Y4637" s="4" t="str">
        <f>IF(T4637="A - Top-Kunde","bereits Top-Kunde",IF(AND(V4637&lt;=Hilfswerte!$B$34,H4637&lt;0.5*W4637),"Hoch",IF(AND(V4637&lt;=Hilfswerte!$B$35,H4637&lt;0.7*W4637),"Mittel","Niedrig")))</f>
        <v>bereits Top-Kunde</v>
      </c>
      <c r="Z4637" s="4">
        <f t="shared" si="583"/>
        <v>10.1</v>
      </c>
      <c r="AA4637" s="4" t="str">
        <f>IF(J4637&gt;365,"Bereits abgewandert (Segment D)",IF(Z4637&gt;=Hilfswerte!$B$38,"Rot - akut gefaehrdet",IF(Z4637&gt;=Hilfswerte!$B$39,"Gelb - beobachten","Gruen - stabil")))</f>
        <v>Gruen - stabil</v>
      </c>
    </row>
    <row r="4638" spans="1:27" ht="15" customHeight="1" x14ac:dyDescent="0.25">
      <c r="A4638" s="4" t="s">
        <v>4985</v>
      </c>
      <c r="B4638" s="4" t="s">
        <v>121</v>
      </c>
      <c r="C4638" s="4" t="s">
        <v>51</v>
      </c>
      <c r="D4638" s="4" t="s">
        <v>30</v>
      </c>
      <c r="E4638" s="4">
        <v>46</v>
      </c>
      <c r="F4638" s="4">
        <v>8.1999999999999993</v>
      </c>
      <c r="G4638" s="4">
        <v>19.899999999999999</v>
      </c>
      <c r="H4638" s="4">
        <v>43202</v>
      </c>
      <c r="I4638" s="4">
        <v>3</v>
      </c>
      <c r="J4638" s="4">
        <v>38</v>
      </c>
      <c r="K4638" s="4">
        <v>0</v>
      </c>
      <c r="L4638" s="4">
        <v>-3</v>
      </c>
      <c r="M4638" s="4">
        <v>2</v>
      </c>
      <c r="N4638" s="4">
        <v>11.3</v>
      </c>
      <c r="O4638" s="4">
        <f t="shared" si="576"/>
        <v>4</v>
      </c>
      <c r="P4638" s="4">
        <f t="shared" si="577"/>
        <v>3</v>
      </c>
      <c r="Q4638" s="4">
        <f t="shared" si="578"/>
        <v>5</v>
      </c>
      <c r="R4638" s="4">
        <f t="shared" si="579"/>
        <v>12</v>
      </c>
      <c r="S4638" s="4">
        <f t="shared" si="580"/>
        <v>125.7</v>
      </c>
      <c r="T4638" s="4" t="str">
        <f t="shared" si="581"/>
        <v>A - Top-Kunde</v>
      </c>
      <c r="U4638" s="4">
        <f>ROUND(((E4638-Hilfswerte!$B$20)/Hilfswerte!$B$21)+((F4638-Hilfswerte!$B$22)/Hilfswerte!$B$23)+((G4638-Hilfswerte!$B$24)/Hilfswerte!$B$25)+0.1*INDEX(Hilfswerte!$B$4:$B$15,MATCH(C4638,Hilfswerte!$A$4:$A$15,0)),2)</f>
        <v>1.21</v>
      </c>
      <c r="V4638" s="4">
        <f>ROUND(SQRT((((E4638-Hilfswerte!$B$20)/Hilfswerte!$B$21)-Hilfswerte!$B$28)^2+(((F4638-Hilfswerte!$B$22)/Hilfswerte!$B$23)-Hilfswerte!$B$29)^2+(((G4638-Hilfswerte!$B$24)/Hilfswerte!$B$25)-Hilfswerte!$B$30)^2),3)</f>
        <v>1.5669999999999999</v>
      </c>
      <c r="W4638" s="4">
        <f>ROUND(E4638*Hilfswerte!$B$31,0)</f>
        <v>9455</v>
      </c>
      <c r="X4638" s="4">
        <f t="shared" si="582"/>
        <v>0</v>
      </c>
      <c r="Y4638" s="4" t="str">
        <f>IF(T4638="A - Top-Kunde","bereits Top-Kunde",IF(AND(V4638&lt;=Hilfswerte!$B$34,H4638&lt;0.5*W4638),"Hoch",IF(AND(V4638&lt;=Hilfswerte!$B$35,H4638&lt;0.7*W4638),"Mittel","Niedrig")))</f>
        <v>bereits Top-Kunde</v>
      </c>
      <c r="Z4638" s="4">
        <f t="shared" si="583"/>
        <v>1.9</v>
      </c>
      <c r="AA4638" s="4" t="str">
        <f>IF(J4638&gt;365,"Bereits abgewandert (Segment D)",IF(Z4638&gt;=Hilfswerte!$B$38,"Rot - akut gefaehrdet",IF(Z4638&gt;=Hilfswerte!$B$39,"Gelb - beobachten","Gruen - stabil")))</f>
        <v>Gruen - stabil</v>
      </c>
    </row>
    <row r="4639" spans="1:27" ht="15" customHeight="1" x14ac:dyDescent="0.25">
      <c r="A4639" s="4" t="s">
        <v>4986</v>
      </c>
      <c r="B4639" s="4" t="s">
        <v>1060</v>
      </c>
      <c r="C4639" s="4" t="s">
        <v>33</v>
      </c>
      <c r="D4639" s="4" t="s">
        <v>30</v>
      </c>
      <c r="E4639" s="4">
        <v>31</v>
      </c>
      <c r="F4639" s="4">
        <v>5</v>
      </c>
      <c r="G4639" s="4">
        <v>15</v>
      </c>
      <c r="H4639" s="4">
        <v>904</v>
      </c>
      <c r="I4639" s="4">
        <v>3</v>
      </c>
      <c r="J4639" s="4">
        <v>73</v>
      </c>
      <c r="K4639" s="4">
        <v>1</v>
      </c>
      <c r="L4639" s="4">
        <v>9</v>
      </c>
      <c r="M4639" s="4">
        <v>2</v>
      </c>
      <c r="N4639" s="4">
        <v>9.6999999999999993</v>
      </c>
      <c r="O4639" s="4">
        <f t="shared" si="576"/>
        <v>4</v>
      </c>
      <c r="P4639" s="4">
        <f t="shared" si="577"/>
        <v>3</v>
      </c>
      <c r="Q4639" s="4">
        <f t="shared" si="578"/>
        <v>2</v>
      </c>
      <c r="R4639" s="4">
        <f t="shared" si="579"/>
        <v>9</v>
      </c>
      <c r="S4639" s="4">
        <f t="shared" si="580"/>
        <v>86.2</v>
      </c>
      <c r="T4639" s="4" t="str">
        <f t="shared" si="581"/>
        <v>C - Entwicklungspotenzial</v>
      </c>
      <c r="U4639" s="4">
        <f>ROUND(((E4639-Hilfswerte!$B$20)/Hilfswerte!$B$21)+((F4639-Hilfswerte!$B$22)/Hilfswerte!$B$23)+((G4639-Hilfswerte!$B$24)/Hilfswerte!$B$25)+0.1*INDEX(Hilfswerte!$B$4:$B$15,MATCH(C4639,Hilfswerte!$A$4:$A$15,0)),2)</f>
        <v>-0.01</v>
      </c>
      <c r="V4639" s="4">
        <f>ROUND(SQRT((((E4639-Hilfswerte!$B$20)/Hilfswerte!$B$21)-Hilfswerte!$B$28)^2+(((F4639-Hilfswerte!$B$22)/Hilfswerte!$B$23)-Hilfswerte!$B$29)^2+(((G4639-Hilfswerte!$B$24)/Hilfswerte!$B$25)-Hilfswerte!$B$30)^2),3)</f>
        <v>1.024</v>
      </c>
      <c r="W4639" s="4">
        <f>ROUND(E4639*Hilfswerte!$B$31,0)</f>
        <v>6372</v>
      </c>
      <c r="X4639" s="4">
        <f t="shared" si="582"/>
        <v>5468</v>
      </c>
      <c r="Y4639" s="4" t="str">
        <f>IF(T4639="A - Top-Kunde","bereits Top-Kunde",IF(AND(V4639&lt;=Hilfswerte!$B$34,H4639&lt;0.5*W4639),"Hoch",IF(AND(V4639&lt;=Hilfswerte!$B$35,H4639&lt;0.7*W4639),"Mittel","Niedrig")))</f>
        <v>Mittel</v>
      </c>
      <c r="Z4639" s="4">
        <f t="shared" si="583"/>
        <v>8.5</v>
      </c>
      <c r="AA4639" s="4" t="str">
        <f>IF(J4639&gt;365,"Bereits abgewandert (Segment D)",IF(Z4639&gt;=Hilfswerte!$B$38,"Rot - akut gefaehrdet",IF(Z4639&gt;=Hilfswerte!$B$39,"Gelb - beobachten","Gruen - stabil")))</f>
        <v>Gruen - stabil</v>
      </c>
    </row>
    <row r="4640" spans="1:27" ht="15" customHeight="1" x14ac:dyDescent="0.25">
      <c r="A4640" s="4" t="s">
        <v>4987</v>
      </c>
      <c r="B4640" s="4" t="s">
        <v>451</v>
      </c>
      <c r="C4640" s="4" t="s">
        <v>89</v>
      </c>
      <c r="D4640" s="4" t="s">
        <v>77</v>
      </c>
      <c r="E4640" s="4">
        <v>100</v>
      </c>
      <c r="F4640" s="4">
        <v>29.8</v>
      </c>
      <c r="G4640" s="4">
        <v>3.7</v>
      </c>
      <c r="H4640" s="4">
        <v>3059</v>
      </c>
      <c r="I4640" s="4">
        <v>1</v>
      </c>
      <c r="J4640" s="4">
        <v>194</v>
      </c>
      <c r="K4640" s="4">
        <v>1</v>
      </c>
      <c r="L4640" s="4">
        <v>11</v>
      </c>
      <c r="M4640" s="4">
        <v>6</v>
      </c>
      <c r="N4640" s="4">
        <v>-3.7</v>
      </c>
      <c r="O4640" s="4">
        <f t="shared" si="576"/>
        <v>2</v>
      </c>
      <c r="P4640" s="4">
        <f t="shared" si="577"/>
        <v>1</v>
      </c>
      <c r="Q4640" s="4">
        <f t="shared" si="578"/>
        <v>4</v>
      </c>
      <c r="R4640" s="4">
        <f t="shared" si="579"/>
        <v>7</v>
      </c>
      <c r="S4640" s="4">
        <f t="shared" si="580"/>
        <v>58.9</v>
      </c>
      <c r="T4640" s="4" t="str">
        <f t="shared" si="581"/>
        <v>C - Entwicklungspotenzial</v>
      </c>
      <c r="U4640" s="4">
        <f>ROUND(((E4640-Hilfswerte!$B$20)/Hilfswerte!$B$21)+((F4640-Hilfswerte!$B$22)/Hilfswerte!$B$23)+((G4640-Hilfswerte!$B$24)/Hilfswerte!$B$25)+0.1*INDEX(Hilfswerte!$B$4:$B$15,MATCH(C4640,Hilfswerte!$A$4:$A$15,0)),2)</f>
        <v>-0.79</v>
      </c>
      <c r="V4640" s="4">
        <f>ROUND(SQRT((((E4640-Hilfswerte!$B$20)/Hilfswerte!$B$21)-Hilfswerte!$B$28)^2+(((F4640-Hilfswerte!$B$22)/Hilfswerte!$B$23)-Hilfswerte!$B$29)^2+(((G4640-Hilfswerte!$B$24)/Hilfswerte!$B$25)-Hilfswerte!$B$30)^2),3)</f>
        <v>1.2350000000000001</v>
      </c>
      <c r="W4640" s="4">
        <f>ROUND(E4640*Hilfswerte!$B$31,0)</f>
        <v>20555</v>
      </c>
      <c r="X4640" s="4">
        <f t="shared" si="582"/>
        <v>17496</v>
      </c>
      <c r="Y4640" s="4" t="str">
        <f>IF(T4640="A - Top-Kunde","bereits Top-Kunde",IF(AND(V4640&lt;=Hilfswerte!$B$34,H4640&lt;0.5*W4640),"Hoch",IF(AND(V4640&lt;=Hilfswerte!$B$35,H4640&lt;0.7*W4640),"Mittel","Niedrig")))</f>
        <v>Niedrig</v>
      </c>
      <c r="Z4640" s="4">
        <f t="shared" si="583"/>
        <v>16.399999999999999</v>
      </c>
      <c r="AA4640" s="4" t="str">
        <f>IF(J4640&gt;365,"Bereits abgewandert (Segment D)",IF(Z4640&gt;=Hilfswerte!$B$38,"Rot - akut gefaehrdet",IF(Z4640&gt;=Hilfswerte!$B$39,"Gelb - beobachten","Gruen - stabil")))</f>
        <v>Gelb - beobachten</v>
      </c>
    </row>
    <row r="4641" spans="1:27" ht="15" customHeight="1" x14ac:dyDescent="0.25">
      <c r="A4641" s="4" t="s">
        <v>4988</v>
      </c>
      <c r="B4641" s="4" t="s">
        <v>319</v>
      </c>
      <c r="C4641" s="4" t="s">
        <v>62</v>
      </c>
      <c r="D4641" s="4" t="s">
        <v>30</v>
      </c>
      <c r="E4641" s="4">
        <v>61</v>
      </c>
      <c r="F4641" s="4">
        <v>9.5</v>
      </c>
      <c r="G4641" s="4">
        <v>20.6</v>
      </c>
      <c r="H4641" s="4">
        <v>15548</v>
      </c>
      <c r="I4641" s="4">
        <v>4</v>
      </c>
      <c r="J4641" s="4">
        <v>15</v>
      </c>
      <c r="K4641" s="4">
        <v>0</v>
      </c>
      <c r="L4641" s="4">
        <v>34</v>
      </c>
      <c r="M4641" s="4">
        <v>2</v>
      </c>
      <c r="N4641" s="4">
        <v>-2.5</v>
      </c>
      <c r="O4641" s="4">
        <f t="shared" si="576"/>
        <v>5</v>
      </c>
      <c r="P4641" s="4">
        <f t="shared" si="577"/>
        <v>4</v>
      </c>
      <c r="Q4641" s="4">
        <f t="shared" si="578"/>
        <v>5</v>
      </c>
      <c r="R4641" s="4">
        <f t="shared" si="579"/>
        <v>14</v>
      </c>
      <c r="S4641" s="4">
        <f t="shared" si="580"/>
        <v>128.6</v>
      </c>
      <c r="T4641" s="4" t="str">
        <f t="shared" si="581"/>
        <v>A - Top-Kunde</v>
      </c>
      <c r="U4641" s="4">
        <f>ROUND(((E4641-Hilfswerte!$B$20)/Hilfswerte!$B$21)+((F4641-Hilfswerte!$B$22)/Hilfswerte!$B$23)+((G4641-Hilfswerte!$B$24)/Hilfswerte!$B$25)+0.1*INDEX(Hilfswerte!$B$4:$B$15,MATCH(C4641,Hilfswerte!$A$4:$A$15,0)),2)</f>
        <v>1.48</v>
      </c>
      <c r="V4641" s="4">
        <f>ROUND(SQRT((((E4641-Hilfswerte!$B$20)/Hilfswerte!$B$21)-Hilfswerte!$B$28)^2+(((F4641-Hilfswerte!$B$22)/Hilfswerte!$B$23)-Hilfswerte!$B$29)^2+(((G4641-Hilfswerte!$B$24)/Hilfswerte!$B$25)-Hilfswerte!$B$30)^2),3)</f>
        <v>1.639</v>
      </c>
      <c r="W4641" s="4">
        <f>ROUND(E4641*Hilfswerte!$B$31,0)</f>
        <v>12538</v>
      </c>
      <c r="X4641" s="4">
        <f t="shared" si="582"/>
        <v>0</v>
      </c>
      <c r="Y4641" s="4" t="str">
        <f>IF(T4641="A - Top-Kunde","bereits Top-Kunde",IF(AND(V4641&lt;=Hilfswerte!$B$34,H4641&lt;0.5*W4641),"Hoch",IF(AND(V4641&lt;=Hilfswerte!$B$35,H4641&lt;0.7*W4641),"Mittel","Niedrig")))</f>
        <v>bereits Top-Kunde</v>
      </c>
      <c r="Z4641" s="4">
        <f t="shared" si="583"/>
        <v>8.6</v>
      </c>
      <c r="AA4641" s="4" t="str">
        <f>IF(J4641&gt;365,"Bereits abgewandert (Segment D)",IF(Z4641&gt;=Hilfswerte!$B$38,"Rot - akut gefaehrdet",IF(Z4641&gt;=Hilfswerte!$B$39,"Gelb - beobachten","Gruen - stabil")))</f>
        <v>Gruen - stabil</v>
      </c>
    </row>
    <row r="4642" spans="1:27" ht="15" customHeight="1" x14ac:dyDescent="0.25">
      <c r="A4642" s="4" t="s">
        <v>4989</v>
      </c>
      <c r="B4642" s="4" t="s">
        <v>569</v>
      </c>
      <c r="C4642" s="4" t="s">
        <v>89</v>
      </c>
      <c r="D4642" s="4" t="s">
        <v>48</v>
      </c>
      <c r="E4642" s="4">
        <v>50</v>
      </c>
      <c r="F4642" s="4">
        <v>10.199999999999999</v>
      </c>
      <c r="G4642" s="4">
        <v>2.6</v>
      </c>
      <c r="H4642" s="4">
        <v>0</v>
      </c>
      <c r="I4642" s="4">
        <v>0</v>
      </c>
      <c r="J4642" s="4">
        <v>620</v>
      </c>
      <c r="K4642" s="4">
        <v>0</v>
      </c>
      <c r="L4642" s="4">
        <v>2</v>
      </c>
      <c r="M4642" s="4">
        <v>0</v>
      </c>
      <c r="N4642" s="4">
        <v>-28.8</v>
      </c>
      <c r="O4642" s="4">
        <f t="shared" si="576"/>
        <v>1</v>
      </c>
      <c r="P4642" s="4">
        <f t="shared" si="577"/>
        <v>1</v>
      </c>
      <c r="Q4642" s="4">
        <f t="shared" si="578"/>
        <v>1</v>
      </c>
      <c r="R4642" s="4">
        <f t="shared" si="579"/>
        <v>3</v>
      </c>
      <c r="S4642" s="4">
        <f t="shared" si="580"/>
        <v>15</v>
      </c>
      <c r="T4642" s="4" t="str">
        <f t="shared" si="581"/>
        <v>D - Abwanderungsrisiko</v>
      </c>
      <c r="U4642" s="4">
        <f>ROUND(((E4642-Hilfswerte!$B$20)/Hilfswerte!$B$21)+((F4642-Hilfswerte!$B$22)/Hilfswerte!$B$23)+((G4642-Hilfswerte!$B$24)/Hilfswerte!$B$25)+0.1*INDEX(Hilfswerte!$B$4:$B$15,MATCH(C4642,Hilfswerte!$A$4:$A$15,0)),2)</f>
        <v>-1.53</v>
      </c>
      <c r="V4642" s="4">
        <f>ROUND(SQRT((((E4642-Hilfswerte!$B$20)/Hilfswerte!$B$21)-Hilfswerte!$B$28)^2+(((F4642-Hilfswerte!$B$22)/Hilfswerte!$B$23)-Hilfswerte!$B$29)^2+(((G4642-Hilfswerte!$B$24)/Hilfswerte!$B$25)-Hilfswerte!$B$30)^2),3)</f>
        <v>1.538</v>
      </c>
      <c r="W4642" s="4">
        <f>ROUND(E4642*Hilfswerte!$B$31,0)</f>
        <v>10277</v>
      </c>
      <c r="X4642" s="4">
        <f t="shared" si="582"/>
        <v>10277</v>
      </c>
      <c r="Y4642" s="4" t="str">
        <f>IF(T4642="A - Top-Kunde","bereits Top-Kunde",IF(AND(V4642&lt;=Hilfswerte!$B$34,H4642&lt;0.5*W4642),"Hoch",IF(AND(V4642&lt;=Hilfswerte!$B$35,H4642&lt;0.7*W4642),"Mittel","Niedrig")))</f>
        <v>Niedrig</v>
      </c>
      <c r="Z4642" s="4">
        <f t="shared" si="583"/>
        <v>42.9</v>
      </c>
      <c r="AA4642" s="4" t="str">
        <f>IF(J4642&gt;365,"Bereits abgewandert (Segment D)",IF(Z4642&gt;=Hilfswerte!$B$38,"Rot - akut gefaehrdet",IF(Z4642&gt;=Hilfswerte!$B$39,"Gelb - beobachten","Gruen - stabil")))</f>
        <v>Bereits abgewandert (Segment D)</v>
      </c>
    </row>
    <row r="4643" spans="1:27" ht="15" customHeight="1" x14ac:dyDescent="0.25">
      <c r="A4643" s="4" t="s">
        <v>4990</v>
      </c>
      <c r="B4643" s="4" t="s">
        <v>286</v>
      </c>
      <c r="C4643" s="4" t="s">
        <v>38</v>
      </c>
      <c r="D4643" s="4" t="s">
        <v>93</v>
      </c>
      <c r="E4643" s="4">
        <v>61</v>
      </c>
      <c r="F4643" s="4">
        <v>22.3</v>
      </c>
      <c r="G4643" s="4">
        <v>17.3</v>
      </c>
      <c r="H4643" s="4">
        <v>3323</v>
      </c>
      <c r="I4643" s="4">
        <v>5</v>
      </c>
      <c r="J4643" s="4">
        <v>101</v>
      </c>
      <c r="K4643" s="4">
        <v>0</v>
      </c>
      <c r="L4643" s="4">
        <v>8</v>
      </c>
      <c r="M4643" s="4">
        <v>4</v>
      </c>
      <c r="N4643" s="4">
        <v>-34</v>
      </c>
      <c r="O4643" s="4">
        <f t="shared" si="576"/>
        <v>3</v>
      </c>
      <c r="P4643" s="4">
        <f t="shared" si="577"/>
        <v>5</v>
      </c>
      <c r="Q4643" s="4">
        <f t="shared" si="578"/>
        <v>4</v>
      </c>
      <c r="R4643" s="4">
        <f t="shared" si="579"/>
        <v>12</v>
      </c>
      <c r="S4643" s="4">
        <f t="shared" si="580"/>
        <v>100.6</v>
      </c>
      <c r="T4643" s="4" t="str">
        <f t="shared" si="581"/>
        <v>C - Entwicklungspotenzial</v>
      </c>
      <c r="U4643" s="4">
        <f>ROUND(((E4643-Hilfswerte!$B$20)/Hilfswerte!$B$21)+((F4643-Hilfswerte!$B$22)/Hilfswerte!$B$23)+((G4643-Hilfswerte!$B$24)/Hilfswerte!$B$25)+0.1*INDEX(Hilfswerte!$B$4:$B$15,MATCH(C4643,Hilfswerte!$A$4:$A$15,0)),2)</f>
        <v>1.1100000000000001</v>
      </c>
      <c r="V4643" s="4">
        <f>ROUND(SQRT((((E4643-Hilfswerte!$B$20)/Hilfswerte!$B$21)-Hilfswerte!$B$28)^2+(((F4643-Hilfswerte!$B$22)/Hilfswerte!$B$23)-Hilfswerte!$B$29)^2+(((G4643-Hilfswerte!$B$24)/Hilfswerte!$B$25)-Hilfswerte!$B$30)^2),3)</f>
        <v>1.1040000000000001</v>
      </c>
      <c r="W4643" s="4">
        <f>ROUND(E4643*Hilfswerte!$B$31,0)</f>
        <v>12538</v>
      </c>
      <c r="X4643" s="4">
        <f t="shared" si="582"/>
        <v>9215</v>
      </c>
      <c r="Y4643" s="4" t="str">
        <f>IF(T4643="A - Top-Kunde","bereits Top-Kunde",IF(AND(V4643&lt;=Hilfswerte!$B$34,H4643&lt;0.5*W4643),"Hoch",IF(AND(V4643&lt;=Hilfswerte!$B$35,H4643&lt;0.7*W4643),"Mittel","Niedrig")))</f>
        <v>Mittel</v>
      </c>
      <c r="Z4643" s="4">
        <f t="shared" si="583"/>
        <v>20.3</v>
      </c>
      <c r="AA4643" s="4" t="str">
        <f>IF(J4643&gt;365,"Bereits abgewandert (Segment D)",IF(Z4643&gt;=Hilfswerte!$B$38,"Rot - akut gefaehrdet",IF(Z4643&gt;=Hilfswerte!$B$39,"Gelb - beobachten","Gruen - stabil")))</f>
        <v>Rot - akut gefaehrdet</v>
      </c>
    </row>
    <row r="4644" spans="1:27" ht="15" customHeight="1" x14ac:dyDescent="0.25">
      <c r="A4644" s="4" t="s">
        <v>4991</v>
      </c>
      <c r="B4644" s="4" t="s">
        <v>625</v>
      </c>
      <c r="C4644" s="4" t="s">
        <v>33</v>
      </c>
      <c r="D4644" s="4" t="s">
        <v>30</v>
      </c>
      <c r="E4644" s="4">
        <v>217</v>
      </c>
      <c r="F4644" s="4">
        <v>35.799999999999997</v>
      </c>
      <c r="G4644" s="4">
        <v>15</v>
      </c>
      <c r="H4644" s="4">
        <v>16594</v>
      </c>
      <c r="I4644" s="4">
        <v>1</v>
      </c>
      <c r="J4644" s="4">
        <v>365</v>
      </c>
      <c r="K4644" s="4">
        <v>1</v>
      </c>
      <c r="L4644" s="4">
        <v>1</v>
      </c>
      <c r="M4644" s="4">
        <v>4</v>
      </c>
      <c r="N4644" s="4">
        <v>10.6</v>
      </c>
      <c r="O4644" s="4">
        <f t="shared" si="576"/>
        <v>2</v>
      </c>
      <c r="P4644" s="4">
        <f t="shared" si="577"/>
        <v>1</v>
      </c>
      <c r="Q4644" s="4">
        <f t="shared" si="578"/>
        <v>5</v>
      </c>
      <c r="R4644" s="4">
        <f t="shared" si="579"/>
        <v>8</v>
      </c>
      <c r="S4644" s="4">
        <f t="shared" si="580"/>
        <v>79</v>
      </c>
      <c r="T4644" s="4" t="str">
        <f t="shared" si="581"/>
        <v>C - Entwicklungspotenzial</v>
      </c>
      <c r="U4644" s="4">
        <f>ROUND(((E4644-Hilfswerte!$B$20)/Hilfswerte!$B$21)+((F4644-Hilfswerte!$B$22)/Hilfswerte!$B$23)+((G4644-Hilfswerte!$B$24)/Hilfswerte!$B$25)+0.1*INDEX(Hilfswerte!$B$4:$B$15,MATCH(C4644,Hilfswerte!$A$4:$A$15,0)),2)</f>
        <v>1.35</v>
      </c>
      <c r="V4644" s="4">
        <f>ROUND(SQRT((((E4644-Hilfswerte!$B$20)/Hilfswerte!$B$21)-Hilfswerte!$B$28)^2+(((F4644-Hilfswerte!$B$22)/Hilfswerte!$B$23)-Hilfswerte!$B$29)^2+(((G4644-Hilfswerte!$B$24)/Hilfswerte!$B$25)-Hilfswerte!$B$30)^2),3)</f>
        <v>0.63900000000000001</v>
      </c>
      <c r="W4644" s="4">
        <f>ROUND(E4644*Hilfswerte!$B$31,0)</f>
        <v>44604</v>
      </c>
      <c r="X4644" s="4">
        <f t="shared" si="582"/>
        <v>28010</v>
      </c>
      <c r="Y4644" s="4" t="str">
        <f>IF(T4644="A - Top-Kunde","bereits Top-Kunde",IF(AND(V4644&lt;=Hilfswerte!$B$34,H4644&lt;0.5*W4644),"Hoch",IF(AND(V4644&lt;=Hilfswerte!$B$35,H4644&lt;0.7*W4644),"Mittel","Niedrig")))</f>
        <v>Hoch</v>
      </c>
      <c r="Z4644" s="4">
        <f t="shared" si="583"/>
        <v>21.5</v>
      </c>
      <c r="AA4644" s="4" t="str">
        <f>IF(J4644&gt;365,"Bereits abgewandert (Segment D)",IF(Z4644&gt;=Hilfswerte!$B$38,"Rot - akut gefaehrdet",IF(Z4644&gt;=Hilfswerte!$B$39,"Gelb - beobachten","Gruen - stabil")))</f>
        <v>Rot - akut gefaehrdet</v>
      </c>
    </row>
    <row r="4645" spans="1:27" ht="15" customHeight="1" x14ac:dyDescent="0.25">
      <c r="A4645" s="4" t="s">
        <v>4992</v>
      </c>
      <c r="B4645" s="4" t="s">
        <v>1323</v>
      </c>
      <c r="C4645" s="4" t="s">
        <v>65</v>
      </c>
      <c r="D4645" s="4" t="s">
        <v>93</v>
      </c>
      <c r="E4645" s="4">
        <v>36</v>
      </c>
      <c r="F4645" s="4">
        <v>9.6999999999999993</v>
      </c>
      <c r="G4645" s="4">
        <v>14.8</v>
      </c>
      <c r="H4645" s="4">
        <v>941</v>
      </c>
      <c r="I4645" s="4">
        <v>3</v>
      </c>
      <c r="J4645" s="4">
        <v>47</v>
      </c>
      <c r="K4645" s="4">
        <v>1</v>
      </c>
      <c r="L4645" s="4">
        <v>2</v>
      </c>
      <c r="M4645" s="4">
        <v>1</v>
      </c>
      <c r="N4645" s="4">
        <v>-0.3</v>
      </c>
      <c r="O4645" s="4">
        <f t="shared" si="576"/>
        <v>4</v>
      </c>
      <c r="P4645" s="4">
        <f t="shared" si="577"/>
        <v>3</v>
      </c>
      <c r="Q4645" s="4">
        <f t="shared" si="578"/>
        <v>2</v>
      </c>
      <c r="R4645" s="4">
        <f t="shared" si="579"/>
        <v>9</v>
      </c>
      <c r="S4645" s="4">
        <f t="shared" si="580"/>
        <v>83.3</v>
      </c>
      <c r="T4645" s="4" t="str">
        <f t="shared" si="581"/>
        <v>C - Entwicklungspotenzial</v>
      </c>
      <c r="U4645" s="4">
        <f>ROUND(((E4645-Hilfswerte!$B$20)/Hilfswerte!$B$21)+((F4645-Hilfswerte!$B$22)/Hilfswerte!$B$23)+((G4645-Hilfswerte!$B$24)/Hilfswerte!$B$25)+0.1*INDEX(Hilfswerte!$B$4:$B$15,MATCH(C4645,Hilfswerte!$A$4:$A$15,0)),2)</f>
        <v>-0.01</v>
      </c>
      <c r="V4645" s="4">
        <f>ROUND(SQRT((((E4645-Hilfswerte!$B$20)/Hilfswerte!$B$21)-Hilfswerte!$B$28)^2+(((F4645-Hilfswerte!$B$22)/Hilfswerte!$B$23)-Hilfswerte!$B$29)^2+(((G4645-Hilfswerte!$B$24)/Hilfswerte!$B$25)-Hilfswerte!$B$30)^2),3)</f>
        <v>0.94599999999999995</v>
      </c>
      <c r="W4645" s="4">
        <f>ROUND(E4645*Hilfswerte!$B$31,0)</f>
        <v>7400</v>
      </c>
      <c r="X4645" s="4">
        <f t="shared" si="582"/>
        <v>6459</v>
      </c>
      <c r="Y4645" s="4" t="str">
        <f>IF(T4645="A - Top-Kunde","bereits Top-Kunde",IF(AND(V4645&lt;=Hilfswerte!$B$34,H4645&lt;0.5*W4645),"Hoch",IF(AND(V4645&lt;=Hilfswerte!$B$35,H4645&lt;0.7*W4645),"Mittel","Niedrig")))</f>
        <v>Mittel</v>
      </c>
      <c r="Z4645" s="4">
        <f t="shared" si="583"/>
        <v>5.9</v>
      </c>
      <c r="AA4645" s="4" t="str">
        <f>IF(J4645&gt;365,"Bereits abgewandert (Segment D)",IF(Z4645&gt;=Hilfswerte!$B$38,"Rot - akut gefaehrdet",IF(Z4645&gt;=Hilfswerte!$B$39,"Gelb - beobachten","Gruen - stabil")))</f>
        <v>Gruen - stabil</v>
      </c>
    </row>
    <row r="4646" spans="1:27" ht="15" customHeight="1" x14ac:dyDescent="0.25">
      <c r="A4646" s="4" t="s">
        <v>4993</v>
      </c>
      <c r="B4646" s="4" t="s">
        <v>384</v>
      </c>
      <c r="C4646" s="4" t="s">
        <v>38</v>
      </c>
      <c r="D4646" s="4" t="s">
        <v>30</v>
      </c>
      <c r="E4646" s="4">
        <v>11</v>
      </c>
      <c r="F4646" s="4">
        <v>3</v>
      </c>
      <c r="G4646" s="4">
        <v>5.9</v>
      </c>
      <c r="H4646" s="4">
        <v>164</v>
      </c>
      <c r="I4646" s="4">
        <v>1</v>
      </c>
      <c r="J4646" s="4">
        <v>238</v>
      </c>
      <c r="K4646" s="4">
        <v>0</v>
      </c>
      <c r="L4646" s="4">
        <v>-6</v>
      </c>
      <c r="M4646" s="4">
        <v>5</v>
      </c>
      <c r="N4646" s="4">
        <v>1.1000000000000001</v>
      </c>
      <c r="O4646" s="4">
        <f t="shared" si="576"/>
        <v>2</v>
      </c>
      <c r="P4646" s="4">
        <f t="shared" si="577"/>
        <v>1</v>
      </c>
      <c r="Q4646" s="4">
        <f t="shared" si="578"/>
        <v>2</v>
      </c>
      <c r="R4646" s="4">
        <f t="shared" si="579"/>
        <v>5</v>
      </c>
      <c r="S4646" s="4">
        <f t="shared" si="580"/>
        <v>50.6</v>
      </c>
      <c r="T4646" s="4" t="str">
        <f t="shared" si="581"/>
        <v>C - Entwicklungspotenzial</v>
      </c>
      <c r="U4646" s="4">
        <f>ROUND(((E4646-Hilfswerte!$B$20)/Hilfswerte!$B$21)+((F4646-Hilfswerte!$B$22)/Hilfswerte!$B$23)+((G4646-Hilfswerte!$B$24)/Hilfswerte!$B$25)+0.1*INDEX(Hilfswerte!$B$4:$B$15,MATCH(C4646,Hilfswerte!$A$4:$A$15,0)),2)</f>
        <v>-1.26</v>
      </c>
      <c r="V4646" s="4">
        <f>ROUND(SQRT((((E4646-Hilfswerte!$B$20)/Hilfswerte!$B$21)-Hilfswerte!$B$28)^2+(((F4646-Hilfswerte!$B$22)/Hilfswerte!$B$23)-Hilfswerte!$B$29)^2+(((G4646-Hilfswerte!$B$24)/Hilfswerte!$B$25)-Hilfswerte!$B$30)^2),3)</f>
        <v>1.244</v>
      </c>
      <c r="W4646" s="4">
        <f>ROUND(E4646*Hilfswerte!$B$31,0)</f>
        <v>2261</v>
      </c>
      <c r="X4646" s="4">
        <f t="shared" si="582"/>
        <v>2097</v>
      </c>
      <c r="Y4646" s="4" t="str">
        <f>IF(T4646="A - Top-Kunde","bereits Top-Kunde",IF(AND(V4646&lt;=Hilfswerte!$B$34,H4646&lt;0.5*W4646),"Hoch",IF(AND(V4646&lt;=Hilfswerte!$B$35,H4646&lt;0.7*W4646),"Mittel","Niedrig")))</f>
        <v>Niedrig</v>
      </c>
      <c r="Z4646" s="4">
        <f t="shared" si="583"/>
        <v>11.9</v>
      </c>
      <c r="AA4646" s="4" t="str">
        <f>IF(J4646&gt;365,"Bereits abgewandert (Segment D)",IF(Z4646&gt;=Hilfswerte!$B$38,"Rot - akut gefaehrdet",IF(Z4646&gt;=Hilfswerte!$B$39,"Gelb - beobachten","Gruen - stabil")))</f>
        <v>Gruen - stabil</v>
      </c>
    </row>
    <row r="4647" spans="1:27" ht="15" customHeight="1" x14ac:dyDescent="0.25">
      <c r="A4647" s="4" t="s">
        <v>4994</v>
      </c>
      <c r="B4647" s="4" t="s">
        <v>142</v>
      </c>
      <c r="C4647" s="4" t="s">
        <v>65</v>
      </c>
      <c r="D4647" s="4" t="s">
        <v>93</v>
      </c>
      <c r="E4647" s="4">
        <v>39</v>
      </c>
      <c r="F4647" s="4">
        <v>9.3000000000000007</v>
      </c>
      <c r="G4647" s="4">
        <v>14.1</v>
      </c>
      <c r="H4647" s="4">
        <v>888</v>
      </c>
      <c r="I4647" s="4">
        <v>3</v>
      </c>
      <c r="J4647" s="4">
        <v>48</v>
      </c>
      <c r="K4647" s="4">
        <v>1</v>
      </c>
      <c r="L4647" s="4">
        <v>1</v>
      </c>
      <c r="M4647" s="4">
        <v>1</v>
      </c>
      <c r="N4647" s="4">
        <v>-5.4</v>
      </c>
      <c r="O4647" s="4">
        <f t="shared" si="576"/>
        <v>4</v>
      </c>
      <c r="P4647" s="4">
        <f t="shared" si="577"/>
        <v>3</v>
      </c>
      <c r="Q4647" s="4">
        <f t="shared" si="578"/>
        <v>2</v>
      </c>
      <c r="R4647" s="4">
        <f t="shared" si="579"/>
        <v>9</v>
      </c>
      <c r="S4647" s="4">
        <f t="shared" si="580"/>
        <v>81</v>
      </c>
      <c r="T4647" s="4" t="str">
        <f t="shared" si="581"/>
        <v>C - Entwicklungspotenzial</v>
      </c>
      <c r="U4647" s="4">
        <f>ROUND(((E4647-Hilfswerte!$B$20)/Hilfswerte!$B$21)+((F4647-Hilfswerte!$B$22)/Hilfswerte!$B$23)+((G4647-Hilfswerte!$B$24)/Hilfswerte!$B$25)+0.1*INDEX(Hilfswerte!$B$4:$B$15,MATCH(C4647,Hilfswerte!$A$4:$A$15,0)),2)</f>
        <v>-0.12</v>
      </c>
      <c r="V4647" s="4">
        <f>ROUND(SQRT((((E4647-Hilfswerte!$B$20)/Hilfswerte!$B$21)-Hilfswerte!$B$28)^2+(((F4647-Hilfswerte!$B$22)/Hilfswerte!$B$23)-Hilfswerte!$B$29)^2+(((G4647-Hilfswerte!$B$24)/Hilfswerte!$B$25)-Hilfswerte!$B$30)^2),3)</f>
        <v>0.879</v>
      </c>
      <c r="W4647" s="4">
        <f>ROUND(E4647*Hilfswerte!$B$31,0)</f>
        <v>8016</v>
      </c>
      <c r="X4647" s="4">
        <f t="shared" si="582"/>
        <v>7128</v>
      </c>
      <c r="Y4647" s="4" t="str">
        <f>IF(T4647="A - Top-Kunde","bereits Top-Kunde",IF(AND(V4647&lt;=Hilfswerte!$B$34,H4647&lt;0.5*W4647),"Hoch",IF(AND(V4647&lt;=Hilfswerte!$B$35,H4647&lt;0.7*W4647),"Mittel","Niedrig")))</f>
        <v>Mittel</v>
      </c>
      <c r="Z4647" s="4">
        <f t="shared" si="583"/>
        <v>7.8</v>
      </c>
      <c r="AA4647" s="4" t="str">
        <f>IF(J4647&gt;365,"Bereits abgewandert (Segment D)",IF(Z4647&gt;=Hilfswerte!$B$38,"Rot - akut gefaehrdet",IF(Z4647&gt;=Hilfswerte!$B$39,"Gelb - beobachten","Gruen - stabil")))</f>
        <v>Gruen - stabil</v>
      </c>
    </row>
    <row r="4648" spans="1:27" ht="15" customHeight="1" x14ac:dyDescent="0.25">
      <c r="A4648" s="4" t="s">
        <v>4995</v>
      </c>
      <c r="B4648" s="4" t="s">
        <v>156</v>
      </c>
      <c r="C4648" s="4" t="s">
        <v>74</v>
      </c>
      <c r="D4648" s="4" t="s">
        <v>52</v>
      </c>
      <c r="E4648" s="4">
        <v>7</v>
      </c>
      <c r="F4648" s="4">
        <v>2.1</v>
      </c>
      <c r="G4648" s="4">
        <v>3.2</v>
      </c>
      <c r="H4648" s="4">
        <v>1259</v>
      </c>
      <c r="I4648" s="4">
        <v>2</v>
      </c>
      <c r="J4648" s="4">
        <v>161</v>
      </c>
      <c r="K4648" s="4">
        <v>0</v>
      </c>
      <c r="L4648" s="4">
        <v>16</v>
      </c>
      <c r="M4648" s="4">
        <v>2</v>
      </c>
      <c r="N4648" s="4">
        <v>-17.399999999999999</v>
      </c>
      <c r="O4648" s="4">
        <f t="shared" si="576"/>
        <v>3</v>
      </c>
      <c r="P4648" s="4">
        <f t="shared" si="577"/>
        <v>2</v>
      </c>
      <c r="Q4648" s="4">
        <f t="shared" si="578"/>
        <v>3</v>
      </c>
      <c r="R4648" s="4">
        <f t="shared" si="579"/>
        <v>8</v>
      </c>
      <c r="S4648" s="4">
        <f t="shared" si="580"/>
        <v>66.5</v>
      </c>
      <c r="T4648" s="4" t="str">
        <f t="shared" si="581"/>
        <v>C - Entwicklungspotenzial</v>
      </c>
      <c r="U4648" s="4">
        <f>ROUND(((E4648-Hilfswerte!$B$20)/Hilfswerte!$B$21)+((F4648-Hilfswerte!$B$22)/Hilfswerte!$B$23)+((G4648-Hilfswerte!$B$24)/Hilfswerte!$B$25)+0.1*INDEX(Hilfswerte!$B$4:$B$15,MATCH(C4648,Hilfswerte!$A$4:$A$15,0)),2)</f>
        <v>-2.09</v>
      </c>
      <c r="V4648" s="4">
        <f>ROUND(SQRT((((E4648-Hilfswerte!$B$20)/Hilfswerte!$B$21)-Hilfswerte!$B$28)^2+(((F4648-Hilfswerte!$B$22)/Hilfswerte!$B$23)-Hilfswerte!$B$29)^2+(((G4648-Hilfswerte!$B$24)/Hilfswerte!$B$25)-Hilfswerte!$B$30)^2),3)</f>
        <v>1.581</v>
      </c>
      <c r="W4648" s="4">
        <f>ROUND(E4648*Hilfswerte!$B$31,0)</f>
        <v>1439</v>
      </c>
      <c r="X4648" s="4">
        <f t="shared" si="582"/>
        <v>180</v>
      </c>
      <c r="Y4648" s="4" t="str">
        <f>IF(T4648="A - Top-Kunde","bereits Top-Kunde",IF(AND(V4648&lt;=Hilfswerte!$B$34,H4648&lt;0.5*W4648),"Hoch",IF(AND(V4648&lt;=Hilfswerte!$B$35,H4648&lt;0.7*W4648),"Mittel","Niedrig")))</f>
        <v>Niedrig</v>
      </c>
      <c r="Z4648" s="4">
        <f t="shared" si="583"/>
        <v>18.2</v>
      </c>
      <c r="AA4648" s="4" t="str">
        <f>IF(J4648&gt;365,"Bereits abgewandert (Segment D)",IF(Z4648&gt;=Hilfswerte!$B$38,"Rot - akut gefaehrdet",IF(Z4648&gt;=Hilfswerte!$B$39,"Gelb - beobachten","Gruen - stabil")))</f>
        <v>Gelb - beobachten</v>
      </c>
    </row>
    <row r="4649" spans="1:27" ht="15" customHeight="1" x14ac:dyDescent="0.25">
      <c r="A4649" s="4" t="s">
        <v>4996</v>
      </c>
      <c r="B4649" s="4" t="s">
        <v>341</v>
      </c>
      <c r="C4649" s="4" t="s">
        <v>62</v>
      </c>
      <c r="D4649" s="4" t="s">
        <v>30</v>
      </c>
      <c r="E4649" s="4">
        <v>90</v>
      </c>
      <c r="F4649" s="4">
        <v>21.1</v>
      </c>
      <c r="G4649" s="4">
        <v>16</v>
      </c>
      <c r="H4649" s="4">
        <v>5324</v>
      </c>
      <c r="I4649" s="4">
        <v>3</v>
      </c>
      <c r="J4649" s="4">
        <v>15</v>
      </c>
      <c r="K4649" s="4">
        <v>1</v>
      </c>
      <c r="L4649" s="4">
        <v>11</v>
      </c>
      <c r="M4649" s="4">
        <v>2</v>
      </c>
      <c r="N4649" s="4">
        <v>0.6</v>
      </c>
      <c r="O4649" s="4">
        <f t="shared" si="576"/>
        <v>5</v>
      </c>
      <c r="P4649" s="4">
        <f t="shared" si="577"/>
        <v>3</v>
      </c>
      <c r="Q4649" s="4">
        <f t="shared" si="578"/>
        <v>4</v>
      </c>
      <c r="R4649" s="4">
        <f t="shared" si="579"/>
        <v>12</v>
      </c>
      <c r="S4649" s="4">
        <f t="shared" si="580"/>
        <v>111</v>
      </c>
      <c r="T4649" s="4" t="str">
        <f t="shared" si="581"/>
        <v>B - Kernkunde</v>
      </c>
      <c r="U4649" s="4">
        <f>ROUND(((E4649-Hilfswerte!$B$20)/Hilfswerte!$B$21)+((F4649-Hilfswerte!$B$22)/Hilfswerte!$B$23)+((G4649-Hilfswerte!$B$24)/Hilfswerte!$B$25)+0.1*INDEX(Hilfswerte!$B$4:$B$15,MATCH(C4649,Hilfswerte!$A$4:$A$15,0)),2)</f>
        <v>1.0900000000000001</v>
      </c>
      <c r="V4649" s="4">
        <f>ROUND(SQRT((((E4649-Hilfswerte!$B$20)/Hilfswerte!$B$21)-Hilfswerte!$B$28)^2+(((F4649-Hilfswerte!$B$22)/Hilfswerte!$B$23)-Hilfswerte!$B$29)^2+(((G4649-Hilfswerte!$B$24)/Hilfswerte!$B$25)-Hilfswerte!$B$30)^2),3)</f>
        <v>0.88100000000000001</v>
      </c>
      <c r="W4649" s="4">
        <f>ROUND(E4649*Hilfswerte!$B$31,0)</f>
        <v>18499</v>
      </c>
      <c r="X4649" s="4">
        <f t="shared" si="582"/>
        <v>13175</v>
      </c>
      <c r="Y4649" s="4" t="str">
        <f>IF(T4649="A - Top-Kunde","bereits Top-Kunde",IF(AND(V4649&lt;=Hilfswerte!$B$34,H4649&lt;0.5*W4649),"Hoch",IF(AND(V4649&lt;=Hilfswerte!$B$35,H4649&lt;0.7*W4649),"Mittel","Niedrig")))</f>
        <v>Mittel</v>
      </c>
      <c r="Z4649" s="4">
        <f t="shared" si="583"/>
        <v>6</v>
      </c>
      <c r="AA4649" s="4" t="str">
        <f>IF(J4649&gt;365,"Bereits abgewandert (Segment D)",IF(Z4649&gt;=Hilfswerte!$B$38,"Rot - akut gefaehrdet",IF(Z4649&gt;=Hilfswerte!$B$39,"Gelb - beobachten","Gruen - stabil")))</f>
        <v>Gruen - stabil</v>
      </c>
    </row>
    <row r="4650" spans="1:27" ht="15" customHeight="1" x14ac:dyDescent="0.25">
      <c r="A4650" s="4" t="s">
        <v>4997</v>
      </c>
      <c r="B4650" s="4" t="s">
        <v>374</v>
      </c>
      <c r="C4650" s="4" t="s">
        <v>47</v>
      </c>
      <c r="D4650" s="4" t="s">
        <v>106</v>
      </c>
      <c r="E4650" s="4">
        <v>44</v>
      </c>
      <c r="F4650" s="4">
        <v>17.2</v>
      </c>
      <c r="G4650" s="4">
        <v>2.2999999999999998</v>
      </c>
      <c r="H4650" s="4">
        <v>0</v>
      </c>
      <c r="I4650" s="4">
        <v>0</v>
      </c>
      <c r="J4650" s="4">
        <v>585</v>
      </c>
      <c r="K4650" s="4">
        <v>0</v>
      </c>
      <c r="L4650" s="4">
        <v>29</v>
      </c>
      <c r="M4650" s="4">
        <v>0</v>
      </c>
      <c r="N4650" s="4">
        <v>-51.6</v>
      </c>
      <c r="O4650" s="4">
        <f t="shared" si="576"/>
        <v>1</v>
      </c>
      <c r="P4650" s="4">
        <f t="shared" si="577"/>
        <v>1</v>
      </c>
      <c r="Q4650" s="4">
        <f t="shared" si="578"/>
        <v>1</v>
      </c>
      <c r="R4650" s="4">
        <f t="shared" si="579"/>
        <v>3</v>
      </c>
      <c r="S4650" s="4">
        <f t="shared" si="580"/>
        <v>-4.5</v>
      </c>
      <c r="T4650" s="4" t="str">
        <f t="shared" si="581"/>
        <v>D - Abwanderungsrisiko</v>
      </c>
      <c r="U4650" s="4">
        <f>ROUND(((E4650-Hilfswerte!$B$20)/Hilfswerte!$B$21)+((F4650-Hilfswerte!$B$22)/Hilfswerte!$B$23)+((G4650-Hilfswerte!$B$24)/Hilfswerte!$B$25)+0.1*INDEX(Hilfswerte!$B$4:$B$15,MATCH(C4650,Hilfswerte!$A$4:$A$15,0)),2)</f>
        <v>-1.69</v>
      </c>
      <c r="V4650" s="4">
        <f>ROUND(SQRT((((E4650-Hilfswerte!$B$20)/Hilfswerte!$B$21)-Hilfswerte!$B$28)^2+(((F4650-Hilfswerte!$B$22)/Hilfswerte!$B$23)-Hilfswerte!$B$29)^2+(((G4650-Hilfswerte!$B$24)/Hilfswerte!$B$25)-Hilfswerte!$B$30)^2),3)</f>
        <v>1.554</v>
      </c>
      <c r="W4650" s="4">
        <f>ROUND(E4650*Hilfswerte!$B$31,0)</f>
        <v>9044</v>
      </c>
      <c r="X4650" s="4">
        <f t="shared" si="582"/>
        <v>9044</v>
      </c>
      <c r="Y4650" s="4" t="str">
        <f>IF(T4650="A - Top-Kunde","bereits Top-Kunde",IF(AND(V4650&lt;=Hilfswerte!$B$34,H4650&lt;0.5*W4650),"Hoch",IF(AND(V4650&lt;=Hilfswerte!$B$35,H4650&lt;0.7*W4650),"Mittel","Niedrig")))</f>
        <v>Niedrig</v>
      </c>
      <c r="Z4650" s="4">
        <f t="shared" si="583"/>
        <v>55.7</v>
      </c>
      <c r="AA4650" s="4" t="str">
        <f>IF(J4650&gt;365,"Bereits abgewandert (Segment D)",IF(Z4650&gt;=Hilfswerte!$B$38,"Rot - akut gefaehrdet",IF(Z4650&gt;=Hilfswerte!$B$39,"Gelb - beobachten","Gruen - stabil")))</f>
        <v>Bereits abgewandert (Segment D)</v>
      </c>
    </row>
    <row r="4651" spans="1:27" ht="15" customHeight="1" x14ac:dyDescent="0.25">
      <c r="A4651" s="4" t="s">
        <v>4998</v>
      </c>
      <c r="B4651" s="4" t="s">
        <v>71</v>
      </c>
      <c r="C4651" s="4" t="s">
        <v>47</v>
      </c>
      <c r="D4651" s="4" t="s">
        <v>30</v>
      </c>
      <c r="E4651" s="4">
        <v>17</v>
      </c>
      <c r="F4651" s="4">
        <v>3.7</v>
      </c>
      <c r="G4651" s="4">
        <v>18.2</v>
      </c>
      <c r="H4651" s="4">
        <v>319</v>
      </c>
      <c r="I4651" s="4">
        <v>2</v>
      </c>
      <c r="J4651" s="4">
        <v>217</v>
      </c>
      <c r="K4651" s="4">
        <v>0</v>
      </c>
      <c r="L4651" s="4">
        <v>-1</v>
      </c>
      <c r="M4651" s="4">
        <v>2</v>
      </c>
      <c r="N4651" s="4">
        <v>10.5</v>
      </c>
      <c r="O4651" s="4">
        <f t="shared" si="576"/>
        <v>2</v>
      </c>
      <c r="P4651" s="4">
        <f t="shared" si="577"/>
        <v>2</v>
      </c>
      <c r="Q4651" s="4">
        <f t="shared" si="578"/>
        <v>2</v>
      </c>
      <c r="R4651" s="4">
        <f t="shared" si="579"/>
        <v>6</v>
      </c>
      <c r="S4651" s="4">
        <f t="shared" si="580"/>
        <v>65.3</v>
      </c>
      <c r="T4651" s="4" t="str">
        <f t="shared" si="581"/>
        <v>C - Entwicklungspotenzial</v>
      </c>
      <c r="U4651" s="4">
        <f>ROUND(((E4651-Hilfswerte!$B$20)/Hilfswerte!$B$21)+((F4651-Hilfswerte!$B$22)/Hilfswerte!$B$23)+((G4651-Hilfswerte!$B$24)/Hilfswerte!$B$25)+0.1*INDEX(Hilfswerte!$B$4:$B$15,MATCH(C4651,Hilfswerte!$A$4:$A$15,0)),2)</f>
        <v>0.47</v>
      </c>
      <c r="V4651" s="4">
        <f>ROUND(SQRT((((E4651-Hilfswerte!$B$20)/Hilfswerte!$B$21)-Hilfswerte!$B$28)^2+(((F4651-Hilfswerte!$B$22)/Hilfswerte!$B$23)-Hilfswerte!$B$29)^2+(((G4651-Hilfswerte!$B$24)/Hilfswerte!$B$25)-Hilfswerte!$B$30)^2),3)</f>
        <v>1.421</v>
      </c>
      <c r="W4651" s="4">
        <f>ROUND(E4651*Hilfswerte!$B$31,0)</f>
        <v>3494</v>
      </c>
      <c r="X4651" s="4">
        <f t="shared" si="582"/>
        <v>3175</v>
      </c>
      <c r="Y4651" s="4" t="str">
        <f>IF(T4651="A - Top-Kunde","bereits Top-Kunde",IF(AND(V4651&lt;=Hilfswerte!$B$34,H4651&lt;0.5*W4651),"Hoch",IF(AND(V4651&lt;=Hilfswerte!$B$35,H4651&lt;0.7*W4651),"Mittel","Niedrig")))</f>
        <v>Niedrig</v>
      </c>
      <c r="Z4651" s="4">
        <f t="shared" si="583"/>
        <v>10.9</v>
      </c>
      <c r="AA4651" s="4" t="str">
        <f>IF(J4651&gt;365,"Bereits abgewandert (Segment D)",IF(Z4651&gt;=Hilfswerte!$B$38,"Rot - akut gefaehrdet",IF(Z4651&gt;=Hilfswerte!$B$39,"Gelb - beobachten","Gruen - stabil")))</f>
        <v>Gruen - stabil</v>
      </c>
    </row>
    <row r="4652" spans="1:27" ht="15" customHeight="1" x14ac:dyDescent="0.25">
      <c r="A4652" s="4" t="s">
        <v>4999</v>
      </c>
      <c r="B4652" s="4" t="s">
        <v>614</v>
      </c>
      <c r="C4652" s="4" t="s">
        <v>65</v>
      </c>
      <c r="D4652" s="4" t="s">
        <v>30</v>
      </c>
      <c r="E4652" s="4">
        <v>107</v>
      </c>
      <c r="F4652" s="4">
        <v>45.1</v>
      </c>
      <c r="G4652" s="4">
        <v>10.199999999999999</v>
      </c>
      <c r="H4652" s="4">
        <v>29403</v>
      </c>
      <c r="I4652" s="4">
        <v>4</v>
      </c>
      <c r="J4652" s="4">
        <v>12</v>
      </c>
      <c r="K4652" s="4">
        <v>0</v>
      </c>
      <c r="L4652" s="4">
        <v>-2</v>
      </c>
      <c r="M4652" s="4">
        <v>6</v>
      </c>
      <c r="N4652" s="4">
        <v>21.4</v>
      </c>
      <c r="O4652" s="4">
        <f t="shared" si="576"/>
        <v>5</v>
      </c>
      <c r="P4652" s="4">
        <f t="shared" si="577"/>
        <v>4</v>
      </c>
      <c r="Q4652" s="4">
        <f t="shared" si="578"/>
        <v>5</v>
      </c>
      <c r="R4652" s="4">
        <f t="shared" si="579"/>
        <v>14</v>
      </c>
      <c r="S4652" s="4">
        <f t="shared" si="580"/>
        <v>150.69999999999999</v>
      </c>
      <c r="T4652" s="4" t="str">
        <f t="shared" si="581"/>
        <v>A - Top-Kunde</v>
      </c>
      <c r="U4652" s="4">
        <f>ROUND(((E4652-Hilfswerte!$B$20)/Hilfswerte!$B$21)+((F4652-Hilfswerte!$B$22)/Hilfswerte!$B$23)+((G4652-Hilfswerte!$B$24)/Hilfswerte!$B$25)+0.1*INDEX(Hilfswerte!$B$4:$B$15,MATCH(C4652,Hilfswerte!$A$4:$A$15,0)),2)</f>
        <v>0.2</v>
      </c>
      <c r="V4652" s="4">
        <f>ROUND(SQRT((((E4652-Hilfswerte!$B$20)/Hilfswerte!$B$21)-Hilfswerte!$B$28)^2+(((F4652-Hilfswerte!$B$22)/Hilfswerte!$B$23)-Hilfswerte!$B$29)^2+(((G4652-Hilfswerte!$B$24)/Hilfswerte!$B$25)-Hilfswerte!$B$30)^2),3)</f>
        <v>0.33100000000000002</v>
      </c>
      <c r="W4652" s="4">
        <f>ROUND(E4652*Hilfswerte!$B$31,0)</f>
        <v>21993</v>
      </c>
      <c r="X4652" s="4">
        <f t="shared" si="582"/>
        <v>0</v>
      </c>
      <c r="Y4652" s="4" t="str">
        <f>IF(T4652="A - Top-Kunde","bereits Top-Kunde",IF(AND(V4652&lt;=Hilfswerte!$B$34,H4652&lt;0.5*W4652),"Hoch",IF(AND(V4652&lt;=Hilfswerte!$B$35,H4652&lt;0.7*W4652),"Mittel","Niedrig")))</f>
        <v>bereits Top-Kunde</v>
      </c>
      <c r="Z4652" s="4">
        <f t="shared" si="583"/>
        <v>0.6</v>
      </c>
      <c r="AA4652" s="4" t="str">
        <f>IF(J4652&gt;365,"Bereits abgewandert (Segment D)",IF(Z4652&gt;=Hilfswerte!$B$38,"Rot - akut gefaehrdet",IF(Z4652&gt;=Hilfswerte!$B$39,"Gelb - beobachten","Gruen - stabil")))</f>
        <v>Gruen - stabil</v>
      </c>
    </row>
    <row r="4653" spans="1:27" ht="15" customHeight="1" x14ac:dyDescent="0.25">
      <c r="A4653" s="4" t="s">
        <v>5000</v>
      </c>
      <c r="B4653" s="4" t="s">
        <v>279</v>
      </c>
      <c r="C4653" s="4" t="s">
        <v>55</v>
      </c>
      <c r="D4653" s="4" t="s">
        <v>30</v>
      </c>
      <c r="E4653" s="4">
        <v>40</v>
      </c>
      <c r="F4653" s="4">
        <v>7</v>
      </c>
      <c r="G4653" s="4">
        <v>3.3</v>
      </c>
      <c r="H4653" s="4">
        <v>3807</v>
      </c>
      <c r="I4653" s="4">
        <v>2</v>
      </c>
      <c r="J4653" s="4">
        <v>323</v>
      </c>
      <c r="K4653" s="4">
        <v>0</v>
      </c>
      <c r="L4653" s="4">
        <v>34</v>
      </c>
      <c r="M4653" s="4">
        <v>4</v>
      </c>
      <c r="N4653" s="4">
        <v>-6.1</v>
      </c>
      <c r="O4653" s="4">
        <f t="shared" si="576"/>
        <v>2</v>
      </c>
      <c r="P4653" s="4">
        <f t="shared" si="577"/>
        <v>2</v>
      </c>
      <c r="Q4653" s="4">
        <f t="shared" si="578"/>
        <v>4</v>
      </c>
      <c r="R4653" s="4">
        <f t="shared" si="579"/>
        <v>8</v>
      </c>
      <c r="S4653" s="4">
        <f t="shared" si="580"/>
        <v>66.8</v>
      </c>
      <c r="T4653" s="4" t="str">
        <f t="shared" si="581"/>
        <v>C - Entwicklungspotenzial</v>
      </c>
      <c r="U4653" s="4">
        <f>ROUND(((E4653-Hilfswerte!$B$20)/Hilfswerte!$B$21)+((F4653-Hilfswerte!$B$22)/Hilfswerte!$B$23)+((G4653-Hilfswerte!$B$24)/Hilfswerte!$B$25)+0.1*INDEX(Hilfswerte!$B$4:$B$15,MATCH(C4653,Hilfswerte!$A$4:$A$15,0)),2)</f>
        <v>-1.52</v>
      </c>
      <c r="V4653" s="4">
        <f>ROUND(SQRT((((E4653-Hilfswerte!$B$20)/Hilfswerte!$B$21)-Hilfswerte!$B$28)^2+(((F4653-Hilfswerte!$B$22)/Hilfswerte!$B$23)-Hilfswerte!$B$29)^2+(((G4653-Hilfswerte!$B$24)/Hilfswerte!$B$25)-Hilfswerte!$B$30)^2),3)</f>
        <v>1.476</v>
      </c>
      <c r="W4653" s="4">
        <f>ROUND(E4653*Hilfswerte!$B$31,0)</f>
        <v>8222</v>
      </c>
      <c r="X4653" s="4">
        <f t="shared" si="582"/>
        <v>4415</v>
      </c>
      <c r="Y4653" s="4" t="str">
        <f>IF(T4653="A - Top-Kunde","bereits Top-Kunde",IF(AND(V4653&lt;=Hilfswerte!$B$34,H4653&lt;0.5*W4653),"Hoch",IF(AND(V4653&lt;=Hilfswerte!$B$35,H4653&lt;0.7*W4653),"Mittel","Niedrig")))</f>
        <v>Niedrig</v>
      </c>
      <c r="Z4653" s="4">
        <f t="shared" si="583"/>
        <v>25.4</v>
      </c>
      <c r="AA4653" s="4" t="str">
        <f>IF(J4653&gt;365,"Bereits abgewandert (Segment D)",IF(Z4653&gt;=Hilfswerte!$B$38,"Rot - akut gefaehrdet",IF(Z4653&gt;=Hilfswerte!$B$39,"Gelb - beobachten","Gruen - stabil")))</f>
        <v>Rot - akut gefaehrdet</v>
      </c>
    </row>
    <row r="4654" spans="1:27" ht="15" customHeight="1" x14ac:dyDescent="0.25">
      <c r="A4654" s="4" t="s">
        <v>5001</v>
      </c>
      <c r="B4654" s="4" t="s">
        <v>76</v>
      </c>
      <c r="C4654" s="4" t="s">
        <v>55</v>
      </c>
      <c r="D4654" s="4" t="s">
        <v>93</v>
      </c>
      <c r="E4654" s="4">
        <v>117</v>
      </c>
      <c r="F4654" s="4">
        <v>17.399999999999999</v>
      </c>
      <c r="G4654" s="4">
        <v>15.5</v>
      </c>
      <c r="H4654" s="4">
        <v>0</v>
      </c>
      <c r="I4654" s="4">
        <v>0</v>
      </c>
      <c r="J4654" s="4">
        <v>537</v>
      </c>
      <c r="K4654" s="4">
        <v>0</v>
      </c>
      <c r="L4654" s="4">
        <v>14</v>
      </c>
      <c r="M4654" s="4">
        <v>0</v>
      </c>
      <c r="N4654" s="4">
        <v>-87</v>
      </c>
      <c r="O4654" s="4">
        <f t="shared" si="576"/>
        <v>1</v>
      </c>
      <c r="P4654" s="4">
        <f t="shared" si="577"/>
        <v>1</v>
      </c>
      <c r="Q4654" s="4">
        <f t="shared" si="578"/>
        <v>1</v>
      </c>
      <c r="R4654" s="4">
        <f t="shared" si="579"/>
        <v>3</v>
      </c>
      <c r="S4654" s="4">
        <f t="shared" si="580"/>
        <v>-17.7</v>
      </c>
      <c r="T4654" s="4" t="str">
        <f t="shared" si="581"/>
        <v>D - Abwanderungsrisiko</v>
      </c>
      <c r="U4654" s="4">
        <f>ROUND(((E4654-Hilfswerte!$B$20)/Hilfswerte!$B$21)+((F4654-Hilfswerte!$B$22)/Hilfswerte!$B$23)+((G4654-Hilfswerte!$B$24)/Hilfswerte!$B$25)+0.1*INDEX(Hilfswerte!$B$4:$B$15,MATCH(C4654,Hilfswerte!$A$4:$A$15,0)),2)</f>
        <v>0.93</v>
      </c>
      <c r="V4654" s="4">
        <f>ROUND(SQRT((((E4654-Hilfswerte!$B$20)/Hilfswerte!$B$21)-Hilfswerte!$B$28)^2+(((F4654-Hilfswerte!$B$22)/Hilfswerte!$B$23)-Hilfswerte!$B$29)^2+(((G4654-Hilfswerte!$B$24)/Hilfswerte!$B$25)-Hilfswerte!$B$30)^2),3)</f>
        <v>0.80200000000000005</v>
      </c>
      <c r="W4654" s="4">
        <f>ROUND(E4654*Hilfswerte!$B$31,0)</f>
        <v>24049</v>
      </c>
      <c r="X4654" s="4">
        <f t="shared" si="582"/>
        <v>24049</v>
      </c>
      <c r="Y4654" s="4" t="str">
        <f>IF(T4654="A - Top-Kunde","bereits Top-Kunde",IF(AND(V4654&lt;=Hilfswerte!$B$34,H4654&lt;0.5*W4654),"Hoch",IF(AND(V4654&lt;=Hilfswerte!$B$35,H4654&lt;0.7*W4654),"Mittel","Niedrig")))</f>
        <v>Hoch</v>
      </c>
      <c r="Z4654" s="4">
        <f t="shared" si="583"/>
        <v>64.5</v>
      </c>
      <c r="AA4654" s="4" t="str">
        <f>IF(J4654&gt;365,"Bereits abgewandert (Segment D)",IF(Z4654&gt;=Hilfswerte!$B$38,"Rot - akut gefaehrdet",IF(Z4654&gt;=Hilfswerte!$B$39,"Gelb - beobachten","Gruen - stabil")))</f>
        <v>Bereits abgewandert (Segment D)</v>
      </c>
    </row>
    <row r="4655" spans="1:27" ht="15" customHeight="1" x14ac:dyDescent="0.25">
      <c r="A4655" s="4" t="s">
        <v>5002</v>
      </c>
      <c r="B4655" s="4" t="s">
        <v>601</v>
      </c>
      <c r="C4655" s="4" t="s">
        <v>29</v>
      </c>
      <c r="D4655" s="4" t="s">
        <v>30</v>
      </c>
      <c r="E4655" s="4">
        <v>132</v>
      </c>
      <c r="F4655" s="4">
        <v>47.8</v>
      </c>
      <c r="G4655" s="4">
        <v>15.4</v>
      </c>
      <c r="H4655" s="4">
        <v>2733</v>
      </c>
      <c r="I4655" s="4">
        <v>3</v>
      </c>
      <c r="J4655" s="4">
        <v>16</v>
      </c>
      <c r="K4655" s="4">
        <v>1</v>
      </c>
      <c r="L4655" s="4">
        <v>9</v>
      </c>
      <c r="M4655" s="4">
        <v>3</v>
      </c>
      <c r="N4655" s="4">
        <v>7.2</v>
      </c>
      <c r="O4655" s="4">
        <f t="shared" si="576"/>
        <v>5</v>
      </c>
      <c r="P4655" s="4">
        <f t="shared" si="577"/>
        <v>3</v>
      </c>
      <c r="Q4655" s="4">
        <f t="shared" si="578"/>
        <v>4</v>
      </c>
      <c r="R4655" s="4">
        <f t="shared" si="579"/>
        <v>12</v>
      </c>
      <c r="S4655" s="4">
        <f t="shared" si="580"/>
        <v>114.9</v>
      </c>
      <c r="T4655" s="4" t="str">
        <f t="shared" si="581"/>
        <v>B - Kernkunde</v>
      </c>
      <c r="U4655" s="4">
        <f>ROUND(((E4655-Hilfswerte!$B$20)/Hilfswerte!$B$21)+((F4655-Hilfswerte!$B$22)/Hilfswerte!$B$23)+((G4655-Hilfswerte!$B$24)/Hilfswerte!$B$25)+0.1*INDEX(Hilfswerte!$B$4:$B$15,MATCH(C4655,Hilfswerte!$A$4:$A$15,0)),2)</f>
        <v>1.5</v>
      </c>
      <c r="V4655" s="4">
        <f>ROUND(SQRT((((E4655-Hilfswerte!$B$20)/Hilfswerte!$B$21)-Hilfswerte!$B$28)^2+(((F4655-Hilfswerte!$B$22)/Hilfswerte!$B$23)-Hilfswerte!$B$29)^2+(((G4655-Hilfswerte!$B$24)/Hilfswerte!$B$25)-Hilfswerte!$B$30)^2),3)</f>
        <v>0.70599999999999996</v>
      </c>
      <c r="W4655" s="4">
        <f>ROUND(E4655*Hilfswerte!$B$31,0)</f>
        <v>27132</v>
      </c>
      <c r="X4655" s="4">
        <f t="shared" si="582"/>
        <v>24399</v>
      </c>
      <c r="Y4655" s="4" t="str">
        <f>IF(T4655="A - Top-Kunde","bereits Top-Kunde",IF(AND(V4655&lt;=Hilfswerte!$B$34,H4655&lt;0.5*W4655),"Hoch",IF(AND(V4655&lt;=Hilfswerte!$B$35,H4655&lt;0.7*W4655),"Mittel","Niedrig")))</f>
        <v>Hoch</v>
      </c>
      <c r="Z4655" s="4">
        <f t="shared" si="583"/>
        <v>5.6</v>
      </c>
      <c r="AA4655" s="4" t="str">
        <f>IF(J4655&gt;365,"Bereits abgewandert (Segment D)",IF(Z4655&gt;=Hilfswerte!$B$38,"Rot - akut gefaehrdet",IF(Z4655&gt;=Hilfswerte!$B$39,"Gelb - beobachten","Gruen - stabil")))</f>
        <v>Gruen - stabil</v>
      </c>
    </row>
    <row r="4656" spans="1:27" ht="15" customHeight="1" x14ac:dyDescent="0.25">
      <c r="A4656" s="4" t="s">
        <v>5003</v>
      </c>
      <c r="B4656" s="4" t="s">
        <v>1224</v>
      </c>
      <c r="C4656" s="4" t="s">
        <v>74</v>
      </c>
      <c r="D4656" s="4" t="s">
        <v>30</v>
      </c>
      <c r="E4656" s="4">
        <v>83</v>
      </c>
      <c r="F4656" s="4">
        <v>18.8</v>
      </c>
      <c r="G4656" s="4">
        <v>16.3</v>
      </c>
      <c r="H4656" s="4">
        <v>1511</v>
      </c>
      <c r="I4656" s="4">
        <v>1</v>
      </c>
      <c r="J4656" s="4">
        <v>181</v>
      </c>
      <c r="K4656" s="4">
        <v>1</v>
      </c>
      <c r="L4656" s="4">
        <v>21</v>
      </c>
      <c r="M4656" s="4">
        <v>4</v>
      </c>
      <c r="N4656" s="4">
        <v>7.4</v>
      </c>
      <c r="O4656" s="4">
        <f t="shared" si="576"/>
        <v>2</v>
      </c>
      <c r="P4656" s="4">
        <f t="shared" si="577"/>
        <v>1</v>
      </c>
      <c r="Q4656" s="4">
        <f t="shared" si="578"/>
        <v>3</v>
      </c>
      <c r="R4656" s="4">
        <f t="shared" si="579"/>
        <v>6</v>
      </c>
      <c r="S4656" s="4">
        <f t="shared" si="580"/>
        <v>51.4</v>
      </c>
      <c r="T4656" s="4" t="str">
        <f t="shared" si="581"/>
        <v>C - Entwicklungspotenzial</v>
      </c>
      <c r="U4656" s="4">
        <f>ROUND(((E4656-Hilfswerte!$B$20)/Hilfswerte!$B$21)+((F4656-Hilfswerte!$B$22)/Hilfswerte!$B$23)+((G4656-Hilfswerte!$B$24)/Hilfswerte!$B$25)+0.1*INDEX(Hilfswerte!$B$4:$B$15,MATCH(C4656,Hilfswerte!$A$4:$A$15,0)),2)</f>
        <v>0.62</v>
      </c>
      <c r="V4656" s="4">
        <f>ROUND(SQRT((((E4656-Hilfswerte!$B$20)/Hilfswerte!$B$21)-Hilfswerte!$B$28)^2+(((F4656-Hilfswerte!$B$22)/Hilfswerte!$B$23)-Hilfswerte!$B$29)^2+(((G4656-Hilfswerte!$B$24)/Hilfswerte!$B$25)-Hilfswerte!$B$30)^2),3)</f>
        <v>0.94799999999999995</v>
      </c>
      <c r="W4656" s="4">
        <f>ROUND(E4656*Hilfswerte!$B$31,0)</f>
        <v>17060</v>
      </c>
      <c r="X4656" s="4">
        <f t="shared" si="582"/>
        <v>15549</v>
      </c>
      <c r="Y4656" s="4" t="str">
        <f>IF(T4656="A - Top-Kunde","bereits Top-Kunde",IF(AND(V4656&lt;=Hilfswerte!$B$34,H4656&lt;0.5*W4656),"Hoch",IF(AND(V4656&lt;=Hilfswerte!$B$35,H4656&lt;0.7*W4656),"Mittel","Niedrig")))</f>
        <v>Mittel</v>
      </c>
      <c r="Z4656" s="4">
        <f t="shared" si="583"/>
        <v>16.3</v>
      </c>
      <c r="AA4656" s="4" t="str">
        <f>IF(J4656&gt;365,"Bereits abgewandert (Segment D)",IF(Z4656&gt;=Hilfswerte!$B$38,"Rot - akut gefaehrdet",IF(Z4656&gt;=Hilfswerte!$B$39,"Gelb - beobachten","Gruen - stabil")))</f>
        <v>Gelb - beobachten</v>
      </c>
    </row>
    <row r="4657" spans="1:27" ht="15" customHeight="1" x14ac:dyDescent="0.25">
      <c r="A4657" s="4" t="s">
        <v>5004</v>
      </c>
      <c r="B4657" s="4" t="s">
        <v>146</v>
      </c>
      <c r="C4657" s="4" t="s">
        <v>51</v>
      </c>
      <c r="D4657" s="4" t="s">
        <v>93</v>
      </c>
      <c r="E4657" s="4">
        <v>25</v>
      </c>
      <c r="F4657" s="4">
        <v>4.0999999999999996</v>
      </c>
      <c r="G4657" s="4">
        <v>23.6</v>
      </c>
      <c r="H4657" s="4">
        <v>4777</v>
      </c>
      <c r="I4657" s="4">
        <v>6</v>
      </c>
      <c r="J4657" s="4">
        <v>21</v>
      </c>
      <c r="K4657" s="4">
        <v>1</v>
      </c>
      <c r="L4657" s="4">
        <v>13</v>
      </c>
      <c r="M4657" s="4">
        <v>5</v>
      </c>
      <c r="N4657" s="4">
        <v>30.9</v>
      </c>
      <c r="O4657" s="4">
        <f t="shared" si="576"/>
        <v>5</v>
      </c>
      <c r="P4657" s="4">
        <f t="shared" si="577"/>
        <v>5</v>
      </c>
      <c r="Q4657" s="4">
        <f t="shared" si="578"/>
        <v>4</v>
      </c>
      <c r="R4657" s="4">
        <f t="shared" si="579"/>
        <v>14</v>
      </c>
      <c r="S4657" s="4">
        <f t="shared" si="580"/>
        <v>145.6</v>
      </c>
      <c r="T4657" s="4" t="str">
        <f t="shared" si="581"/>
        <v>A - Top-Kunde</v>
      </c>
      <c r="U4657" s="4">
        <f>ROUND(((E4657-Hilfswerte!$B$20)/Hilfswerte!$B$21)+((F4657-Hilfswerte!$B$22)/Hilfswerte!$B$23)+((G4657-Hilfswerte!$B$24)/Hilfswerte!$B$25)+0.1*INDEX(Hilfswerte!$B$4:$B$15,MATCH(C4657,Hilfswerte!$A$4:$A$15,0)),2)</f>
        <v>1.64</v>
      </c>
      <c r="V4657" s="4">
        <f>ROUND(SQRT((((E4657-Hilfswerte!$B$20)/Hilfswerte!$B$21)-Hilfswerte!$B$28)^2+(((F4657-Hilfswerte!$B$22)/Hilfswerte!$B$23)-Hilfswerte!$B$29)^2+(((G4657-Hilfswerte!$B$24)/Hilfswerte!$B$25)-Hilfswerte!$B$30)^2),3)</f>
        <v>2.1459999999999999</v>
      </c>
      <c r="W4657" s="4">
        <f>ROUND(E4657*Hilfswerte!$B$31,0)</f>
        <v>5139</v>
      </c>
      <c r="X4657" s="4">
        <f t="shared" si="582"/>
        <v>362</v>
      </c>
      <c r="Y4657" s="4" t="str">
        <f>IF(T4657="A - Top-Kunde","bereits Top-Kunde",IF(AND(V4657&lt;=Hilfswerte!$B$34,H4657&lt;0.5*W4657),"Hoch",IF(AND(V4657&lt;=Hilfswerte!$B$35,H4657&lt;0.7*W4657),"Mittel","Niedrig")))</f>
        <v>bereits Top-Kunde</v>
      </c>
      <c r="Z4657" s="4">
        <f t="shared" si="583"/>
        <v>6.7</v>
      </c>
      <c r="AA4657" s="4" t="str">
        <f>IF(J4657&gt;365,"Bereits abgewandert (Segment D)",IF(Z4657&gt;=Hilfswerte!$B$38,"Rot - akut gefaehrdet",IF(Z4657&gt;=Hilfswerte!$B$39,"Gelb - beobachten","Gruen - stabil")))</f>
        <v>Gruen - stabil</v>
      </c>
    </row>
    <row r="4658" spans="1:27" ht="15" customHeight="1" x14ac:dyDescent="0.25">
      <c r="A4658" s="4" t="s">
        <v>5005</v>
      </c>
      <c r="B4658" s="4" t="s">
        <v>551</v>
      </c>
      <c r="C4658" s="4" t="s">
        <v>59</v>
      </c>
      <c r="D4658" s="4" t="s">
        <v>93</v>
      </c>
      <c r="E4658" s="4">
        <v>107</v>
      </c>
      <c r="F4658" s="4">
        <v>22</v>
      </c>
      <c r="G4658" s="4">
        <v>6.9</v>
      </c>
      <c r="H4658" s="4">
        <v>66997</v>
      </c>
      <c r="I4658" s="4">
        <v>7</v>
      </c>
      <c r="J4658" s="4">
        <v>8</v>
      </c>
      <c r="K4658" s="4">
        <v>0</v>
      </c>
      <c r="L4658" s="4">
        <v>24</v>
      </c>
      <c r="M4658" s="4">
        <v>2</v>
      </c>
      <c r="N4658" s="4">
        <v>-10.5</v>
      </c>
      <c r="O4658" s="4">
        <f t="shared" si="576"/>
        <v>5</v>
      </c>
      <c r="P4658" s="4">
        <f t="shared" si="577"/>
        <v>5</v>
      </c>
      <c r="Q4658" s="4">
        <f t="shared" si="578"/>
        <v>5</v>
      </c>
      <c r="R4658" s="4">
        <f t="shared" si="579"/>
        <v>15</v>
      </c>
      <c r="S4658" s="4">
        <f t="shared" si="580"/>
        <v>137.6</v>
      </c>
      <c r="T4658" s="4" t="str">
        <f t="shared" si="581"/>
        <v>A - Top-Kunde</v>
      </c>
      <c r="U4658" s="4">
        <f>ROUND(((E4658-Hilfswerte!$B$20)/Hilfswerte!$B$21)+((F4658-Hilfswerte!$B$22)/Hilfswerte!$B$23)+((G4658-Hilfswerte!$B$24)/Hilfswerte!$B$25)+0.1*INDEX(Hilfswerte!$B$4:$B$15,MATCH(C4658,Hilfswerte!$A$4:$A$15,0)),2)</f>
        <v>-0.76</v>
      </c>
      <c r="V4658" s="4">
        <f>ROUND(SQRT((((E4658-Hilfswerte!$B$20)/Hilfswerte!$B$21)-Hilfswerte!$B$28)^2+(((F4658-Hilfswerte!$B$22)/Hilfswerte!$B$23)-Hilfswerte!$B$29)^2+(((G4658-Hilfswerte!$B$24)/Hilfswerte!$B$25)-Hilfswerte!$B$30)^2),3)</f>
        <v>0.78400000000000003</v>
      </c>
      <c r="W4658" s="4">
        <f>ROUND(E4658*Hilfswerte!$B$31,0)</f>
        <v>21993</v>
      </c>
      <c r="X4658" s="4">
        <f t="shared" si="582"/>
        <v>0</v>
      </c>
      <c r="Y4658" s="4" t="str">
        <f>IF(T4658="A - Top-Kunde","bereits Top-Kunde",IF(AND(V4658&lt;=Hilfswerte!$B$34,H4658&lt;0.5*W4658),"Hoch",IF(AND(V4658&lt;=Hilfswerte!$B$35,H4658&lt;0.7*W4658),"Mittel","Niedrig")))</f>
        <v>bereits Top-Kunde</v>
      </c>
      <c r="Z4658" s="4">
        <f t="shared" si="583"/>
        <v>9.4</v>
      </c>
      <c r="AA4658" s="4" t="str">
        <f>IF(J4658&gt;365,"Bereits abgewandert (Segment D)",IF(Z4658&gt;=Hilfswerte!$B$38,"Rot - akut gefaehrdet",IF(Z4658&gt;=Hilfswerte!$B$39,"Gelb - beobachten","Gruen - stabil")))</f>
        <v>Gruen - stabil</v>
      </c>
    </row>
    <row r="4659" spans="1:27" ht="15" customHeight="1" x14ac:dyDescent="0.25">
      <c r="A4659" s="4" t="s">
        <v>5006</v>
      </c>
      <c r="B4659" s="4" t="s">
        <v>245</v>
      </c>
      <c r="C4659" s="4" t="s">
        <v>47</v>
      </c>
      <c r="D4659" s="4" t="s">
        <v>30</v>
      </c>
      <c r="E4659" s="4">
        <v>55</v>
      </c>
      <c r="F4659" s="4">
        <v>16.8</v>
      </c>
      <c r="G4659" s="4">
        <v>17.2</v>
      </c>
      <c r="H4659" s="4">
        <v>3556</v>
      </c>
      <c r="I4659" s="4">
        <v>4</v>
      </c>
      <c r="J4659" s="4">
        <v>66</v>
      </c>
      <c r="K4659" s="4">
        <v>0</v>
      </c>
      <c r="L4659" s="4">
        <v>-1</v>
      </c>
      <c r="M4659" s="4">
        <v>1</v>
      </c>
      <c r="N4659" s="4">
        <v>18.399999999999999</v>
      </c>
      <c r="O4659" s="4">
        <f t="shared" si="576"/>
        <v>4</v>
      </c>
      <c r="P4659" s="4">
        <f t="shared" si="577"/>
        <v>4</v>
      </c>
      <c r="Q4659" s="4">
        <f t="shared" si="578"/>
        <v>4</v>
      </c>
      <c r="R4659" s="4">
        <f t="shared" si="579"/>
        <v>12</v>
      </c>
      <c r="S4659" s="4">
        <f t="shared" si="580"/>
        <v>129.19999999999999</v>
      </c>
      <c r="T4659" s="4" t="str">
        <f t="shared" si="581"/>
        <v>A - Top-Kunde</v>
      </c>
      <c r="U4659" s="4">
        <f>ROUND(((E4659-Hilfswerte!$B$20)/Hilfswerte!$B$21)+((F4659-Hilfswerte!$B$22)/Hilfswerte!$B$23)+((G4659-Hilfswerte!$B$24)/Hilfswerte!$B$25)+0.1*INDEX(Hilfswerte!$B$4:$B$15,MATCH(C4659,Hilfswerte!$A$4:$A$15,0)),2)</f>
        <v>0.71</v>
      </c>
      <c r="V4659" s="4">
        <f>ROUND(SQRT((((E4659-Hilfswerte!$B$20)/Hilfswerte!$B$21)-Hilfswerte!$B$28)^2+(((F4659-Hilfswerte!$B$22)/Hilfswerte!$B$23)-Hilfswerte!$B$29)^2+(((G4659-Hilfswerte!$B$24)/Hilfswerte!$B$25)-Hilfswerte!$B$30)^2),3)</f>
        <v>1.1299999999999999</v>
      </c>
      <c r="W4659" s="4">
        <f>ROUND(E4659*Hilfswerte!$B$31,0)</f>
        <v>11305</v>
      </c>
      <c r="X4659" s="4">
        <f t="shared" si="582"/>
        <v>7749</v>
      </c>
      <c r="Y4659" s="4" t="str">
        <f>IF(T4659="A - Top-Kunde","bereits Top-Kunde",IF(AND(V4659&lt;=Hilfswerte!$B$34,H4659&lt;0.5*W4659),"Hoch",IF(AND(V4659&lt;=Hilfswerte!$B$35,H4659&lt;0.7*W4659),"Mittel","Niedrig")))</f>
        <v>bereits Top-Kunde</v>
      </c>
      <c r="Z4659" s="4">
        <f t="shared" si="583"/>
        <v>3.3</v>
      </c>
      <c r="AA4659" s="4" t="str">
        <f>IF(J4659&gt;365,"Bereits abgewandert (Segment D)",IF(Z4659&gt;=Hilfswerte!$B$38,"Rot - akut gefaehrdet",IF(Z4659&gt;=Hilfswerte!$B$39,"Gelb - beobachten","Gruen - stabil")))</f>
        <v>Gruen - stabil</v>
      </c>
    </row>
    <row r="4660" spans="1:27" ht="15" customHeight="1" x14ac:dyDescent="0.25">
      <c r="A4660" s="4" t="s">
        <v>5007</v>
      </c>
      <c r="B4660" s="4" t="s">
        <v>531</v>
      </c>
      <c r="C4660" s="4" t="s">
        <v>51</v>
      </c>
      <c r="D4660" s="4" t="s">
        <v>30</v>
      </c>
      <c r="E4660" s="4">
        <v>65</v>
      </c>
      <c r="F4660" s="4">
        <v>13.6</v>
      </c>
      <c r="G4660" s="4">
        <v>19.7</v>
      </c>
      <c r="H4660" s="4">
        <v>12326</v>
      </c>
      <c r="I4660" s="4">
        <v>4</v>
      </c>
      <c r="J4660" s="4">
        <v>29</v>
      </c>
      <c r="K4660" s="4">
        <v>0</v>
      </c>
      <c r="L4660" s="4">
        <v>10</v>
      </c>
      <c r="M4660" s="4">
        <v>4</v>
      </c>
      <c r="N4660" s="4">
        <v>-8.1</v>
      </c>
      <c r="O4660" s="4">
        <f t="shared" si="576"/>
        <v>5</v>
      </c>
      <c r="P4660" s="4">
        <f t="shared" si="577"/>
        <v>4</v>
      </c>
      <c r="Q4660" s="4">
        <f t="shared" si="578"/>
        <v>5</v>
      </c>
      <c r="R4660" s="4">
        <f t="shared" si="579"/>
        <v>14</v>
      </c>
      <c r="S4660" s="4">
        <f t="shared" si="580"/>
        <v>133</v>
      </c>
      <c r="T4660" s="4" t="str">
        <f t="shared" si="581"/>
        <v>A - Top-Kunde</v>
      </c>
      <c r="U4660" s="4">
        <f>ROUND(((E4660-Hilfswerte!$B$20)/Hilfswerte!$B$21)+((F4660-Hilfswerte!$B$22)/Hilfswerte!$B$23)+((G4660-Hilfswerte!$B$24)/Hilfswerte!$B$25)+0.1*INDEX(Hilfswerte!$B$4:$B$15,MATCH(C4660,Hilfswerte!$A$4:$A$15,0)),2)</f>
        <v>1.36</v>
      </c>
      <c r="V4660" s="4">
        <f>ROUND(SQRT((((E4660-Hilfswerte!$B$20)/Hilfswerte!$B$21)-Hilfswerte!$B$28)^2+(((F4660-Hilfswerte!$B$22)/Hilfswerte!$B$23)-Hilfswerte!$B$29)^2+(((G4660-Hilfswerte!$B$24)/Hilfswerte!$B$25)-Hilfswerte!$B$30)^2),3)</f>
        <v>1.482</v>
      </c>
      <c r="W4660" s="4">
        <f>ROUND(E4660*Hilfswerte!$B$31,0)</f>
        <v>13360</v>
      </c>
      <c r="X4660" s="4">
        <f t="shared" si="582"/>
        <v>1034</v>
      </c>
      <c r="Y4660" s="4" t="str">
        <f>IF(T4660="A - Top-Kunde","bereits Top-Kunde",IF(AND(V4660&lt;=Hilfswerte!$B$34,H4660&lt;0.5*W4660),"Hoch",IF(AND(V4660&lt;=Hilfswerte!$B$35,H4660&lt;0.7*W4660),"Mittel","Niedrig")))</f>
        <v>bereits Top-Kunde</v>
      </c>
      <c r="Z4660" s="4">
        <f t="shared" si="583"/>
        <v>6.7</v>
      </c>
      <c r="AA4660" s="4" t="str">
        <f>IF(J4660&gt;365,"Bereits abgewandert (Segment D)",IF(Z4660&gt;=Hilfswerte!$B$38,"Rot - akut gefaehrdet",IF(Z4660&gt;=Hilfswerte!$B$39,"Gelb - beobachten","Gruen - stabil")))</f>
        <v>Gruen - stabil</v>
      </c>
    </row>
    <row r="4661" spans="1:27" ht="15" customHeight="1" x14ac:dyDescent="0.25">
      <c r="A4661" s="4" t="s">
        <v>5008</v>
      </c>
      <c r="B4661" s="4" t="s">
        <v>906</v>
      </c>
      <c r="C4661" s="4" t="s">
        <v>51</v>
      </c>
      <c r="D4661" s="4" t="s">
        <v>30</v>
      </c>
      <c r="E4661" s="4">
        <v>179</v>
      </c>
      <c r="F4661" s="4">
        <v>77</v>
      </c>
      <c r="G4661" s="4">
        <v>20</v>
      </c>
      <c r="H4661" s="4">
        <v>15222</v>
      </c>
      <c r="I4661" s="4">
        <v>1</v>
      </c>
      <c r="J4661" s="4">
        <v>97</v>
      </c>
      <c r="K4661" s="4">
        <v>0</v>
      </c>
      <c r="L4661" s="4">
        <v>1</v>
      </c>
      <c r="M4661" s="4">
        <v>3</v>
      </c>
      <c r="N4661" s="4">
        <v>29.6</v>
      </c>
      <c r="O4661" s="4">
        <f t="shared" si="576"/>
        <v>3</v>
      </c>
      <c r="P4661" s="4">
        <f t="shared" si="577"/>
        <v>1</v>
      </c>
      <c r="Q4661" s="4">
        <f t="shared" si="578"/>
        <v>5</v>
      </c>
      <c r="R4661" s="4">
        <f t="shared" si="579"/>
        <v>9</v>
      </c>
      <c r="S4661" s="4">
        <f t="shared" si="580"/>
        <v>104.5</v>
      </c>
      <c r="T4661" s="4" t="str">
        <f t="shared" si="581"/>
        <v>C - Entwicklungspotenzial</v>
      </c>
      <c r="U4661" s="4">
        <f>ROUND(((E4661-Hilfswerte!$B$20)/Hilfswerte!$B$21)+((F4661-Hilfswerte!$B$22)/Hilfswerte!$B$23)+((G4661-Hilfswerte!$B$24)/Hilfswerte!$B$25)+0.1*INDEX(Hilfswerte!$B$4:$B$15,MATCH(C4661,Hilfswerte!$A$4:$A$15,0)),2)</f>
        <v>3.04</v>
      </c>
      <c r="V4661" s="4">
        <f>ROUND(SQRT((((E4661-Hilfswerte!$B$20)/Hilfswerte!$B$21)-Hilfswerte!$B$28)^2+(((F4661-Hilfswerte!$B$22)/Hilfswerte!$B$23)-Hilfswerte!$B$29)^2+(((G4661-Hilfswerte!$B$24)/Hilfswerte!$B$25)-Hilfswerte!$B$30)^2),3)</f>
        <v>1.5660000000000001</v>
      </c>
      <c r="W4661" s="4">
        <f>ROUND(E4661*Hilfswerte!$B$31,0)</f>
        <v>36793</v>
      </c>
      <c r="X4661" s="4">
        <f t="shared" si="582"/>
        <v>21571</v>
      </c>
      <c r="Y4661" s="4" t="str">
        <f>IF(T4661="A - Top-Kunde","bereits Top-Kunde",IF(AND(V4661&lt;=Hilfswerte!$B$34,H4661&lt;0.5*W4661),"Hoch",IF(AND(V4661&lt;=Hilfswerte!$B$35,H4661&lt;0.7*W4661),"Mittel","Niedrig")))</f>
        <v>Niedrig</v>
      </c>
      <c r="Z4661" s="4">
        <f t="shared" si="583"/>
        <v>5.0999999999999996</v>
      </c>
      <c r="AA4661" s="4" t="str">
        <f>IF(J4661&gt;365,"Bereits abgewandert (Segment D)",IF(Z4661&gt;=Hilfswerte!$B$38,"Rot - akut gefaehrdet",IF(Z4661&gt;=Hilfswerte!$B$39,"Gelb - beobachten","Gruen - stabil")))</f>
        <v>Gruen - stabil</v>
      </c>
    </row>
    <row r="4662" spans="1:27" ht="15" customHeight="1" x14ac:dyDescent="0.25">
      <c r="A4662" s="4" t="s">
        <v>5009</v>
      </c>
      <c r="B4662" s="4" t="s">
        <v>110</v>
      </c>
      <c r="C4662" s="4" t="s">
        <v>47</v>
      </c>
      <c r="D4662" s="4" t="s">
        <v>106</v>
      </c>
      <c r="E4662" s="4">
        <v>120</v>
      </c>
      <c r="F4662" s="4">
        <v>24.4</v>
      </c>
      <c r="G4662" s="4">
        <v>1.4</v>
      </c>
      <c r="H4662" s="4">
        <v>13728</v>
      </c>
      <c r="I4662" s="4">
        <v>3</v>
      </c>
      <c r="J4662" s="4">
        <v>168</v>
      </c>
      <c r="K4662" s="4">
        <v>1</v>
      </c>
      <c r="L4662" s="4">
        <v>-1</v>
      </c>
      <c r="M4662" s="4">
        <v>4</v>
      </c>
      <c r="N4662" s="4">
        <v>9.9</v>
      </c>
      <c r="O4662" s="4">
        <f t="shared" si="576"/>
        <v>3</v>
      </c>
      <c r="P4662" s="4">
        <f t="shared" si="577"/>
        <v>3</v>
      </c>
      <c r="Q4662" s="4">
        <f t="shared" si="578"/>
        <v>5</v>
      </c>
      <c r="R4662" s="4">
        <f t="shared" si="579"/>
        <v>11</v>
      </c>
      <c r="S4662" s="4">
        <f t="shared" si="580"/>
        <v>109</v>
      </c>
      <c r="T4662" s="4" t="str">
        <f t="shared" si="581"/>
        <v>B - Kernkunde</v>
      </c>
      <c r="U4662" s="4">
        <f>ROUND(((E4662-Hilfswerte!$B$20)/Hilfswerte!$B$21)+((F4662-Hilfswerte!$B$22)/Hilfswerte!$B$23)+((G4662-Hilfswerte!$B$24)/Hilfswerte!$B$25)+0.1*INDEX(Hilfswerte!$B$4:$B$15,MATCH(C4662,Hilfswerte!$A$4:$A$15,0)),2)</f>
        <v>-1.38</v>
      </c>
      <c r="V4662" s="4">
        <f>ROUND(SQRT((((E4662-Hilfswerte!$B$20)/Hilfswerte!$B$21)-Hilfswerte!$B$28)^2+(((F4662-Hilfswerte!$B$22)/Hilfswerte!$B$23)-Hilfswerte!$B$29)^2+(((G4662-Hilfswerte!$B$24)/Hilfswerte!$B$25)-Hilfswerte!$B$30)^2),3)</f>
        <v>1.589</v>
      </c>
      <c r="W4662" s="4">
        <f>ROUND(E4662*Hilfswerte!$B$31,0)</f>
        <v>24666</v>
      </c>
      <c r="X4662" s="4">
        <f t="shared" si="582"/>
        <v>10938</v>
      </c>
      <c r="Y4662" s="4" t="str">
        <f>IF(T4662="A - Top-Kunde","bereits Top-Kunde",IF(AND(V4662&lt;=Hilfswerte!$B$34,H4662&lt;0.5*W4662),"Hoch",IF(AND(V4662&lt;=Hilfswerte!$B$35,H4662&lt;0.7*W4662),"Mittel","Niedrig")))</f>
        <v>Niedrig</v>
      </c>
      <c r="Z4662" s="4">
        <f t="shared" si="583"/>
        <v>11.4</v>
      </c>
      <c r="AA4662" s="4" t="str">
        <f>IF(J4662&gt;365,"Bereits abgewandert (Segment D)",IF(Z4662&gt;=Hilfswerte!$B$38,"Rot - akut gefaehrdet",IF(Z4662&gt;=Hilfswerte!$B$39,"Gelb - beobachten","Gruen - stabil")))</f>
        <v>Gruen - stabil</v>
      </c>
    </row>
    <row r="4663" spans="1:27" ht="15" customHeight="1" x14ac:dyDescent="0.25">
      <c r="A4663" s="4" t="s">
        <v>5010</v>
      </c>
      <c r="B4663" s="4" t="s">
        <v>339</v>
      </c>
      <c r="C4663" s="4" t="s">
        <v>47</v>
      </c>
      <c r="D4663" s="4" t="s">
        <v>30</v>
      </c>
      <c r="E4663" s="4">
        <v>270</v>
      </c>
      <c r="F4663" s="4">
        <v>42.5</v>
      </c>
      <c r="G4663" s="4">
        <v>19.399999999999999</v>
      </c>
      <c r="H4663" s="4">
        <v>4112</v>
      </c>
      <c r="I4663" s="4">
        <v>2</v>
      </c>
      <c r="J4663" s="4">
        <v>44</v>
      </c>
      <c r="K4663" s="4">
        <v>0</v>
      </c>
      <c r="L4663" s="4">
        <v>-3</v>
      </c>
      <c r="M4663" s="4">
        <v>4</v>
      </c>
      <c r="N4663" s="4">
        <v>-4.2</v>
      </c>
      <c r="O4663" s="4">
        <f t="shared" si="576"/>
        <v>4</v>
      </c>
      <c r="P4663" s="4">
        <f t="shared" si="577"/>
        <v>2</v>
      </c>
      <c r="Q4663" s="4">
        <f t="shared" si="578"/>
        <v>4</v>
      </c>
      <c r="R4663" s="4">
        <f t="shared" si="579"/>
        <v>10</v>
      </c>
      <c r="S4663" s="4">
        <f t="shared" si="580"/>
        <v>97.9</v>
      </c>
      <c r="T4663" s="4" t="str">
        <f t="shared" si="581"/>
        <v>C - Entwicklungspotenzial</v>
      </c>
      <c r="U4663" s="4">
        <f>ROUND(((E4663-Hilfswerte!$B$20)/Hilfswerte!$B$21)+((F4663-Hilfswerte!$B$22)/Hilfswerte!$B$23)+((G4663-Hilfswerte!$B$24)/Hilfswerte!$B$25)+0.1*INDEX(Hilfswerte!$B$4:$B$15,MATCH(C4663,Hilfswerte!$A$4:$A$15,0)),2)</f>
        <v>2.4500000000000002</v>
      </c>
      <c r="V4663" s="4">
        <f>ROUND(SQRT((((E4663-Hilfswerte!$B$20)/Hilfswerte!$B$21)-Hilfswerte!$B$28)^2+(((F4663-Hilfswerte!$B$22)/Hilfswerte!$B$23)-Hilfswerte!$B$29)^2+(((G4663-Hilfswerte!$B$24)/Hilfswerte!$B$25)-Hilfswerte!$B$30)^2),3)</f>
        <v>1.375</v>
      </c>
      <c r="W4663" s="4">
        <f>ROUND(E4663*Hilfswerte!$B$31,0)</f>
        <v>55497</v>
      </c>
      <c r="X4663" s="4">
        <f t="shared" si="582"/>
        <v>51385</v>
      </c>
      <c r="Y4663" s="4" t="str">
        <f>IF(T4663="A - Top-Kunde","bereits Top-Kunde",IF(AND(V4663&lt;=Hilfswerte!$B$34,H4663&lt;0.5*W4663),"Hoch",IF(AND(V4663&lt;=Hilfswerte!$B$35,H4663&lt;0.7*W4663),"Mittel","Niedrig")))</f>
        <v>Niedrig</v>
      </c>
      <c r="Z4663" s="4">
        <f t="shared" si="583"/>
        <v>3.9</v>
      </c>
      <c r="AA4663" s="4" t="str">
        <f>IF(J4663&gt;365,"Bereits abgewandert (Segment D)",IF(Z4663&gt;=Hilfswerte!$B$38,"Rot - akut gefaehrdet",IF(Z4663&gt;=Hilfswerte!$B$39,"Gelb - beobachten","Gruen - stabil")))</f>
        <v>Gruen - stabil</v>
      </c>
    </row>
    <row r="4664" spans="1:27" ht="15" customHeight="1" x14ac:dyDescent="0.25">
      <c r="A4664" s="4" t="s">
        <v>5011</v>
      </c>
      <c r="B4664" s="4" t="s">
        <v>627</v>
      </c>
      <c r="C4664" s="4" t="s">
        <v>51</v>
      </c>
      <c r="D4664" s="4" t="s">
        <v>93</v>
      </c>
      <c r="E4664" s="4">
        <v>133</v>
      </c>
      <c r="F4664" s="4">
        <v>26.5</v>
      </c>
      <c r="G4664" s="4">
        <v>11.2</v>
      </c>
      <c r="H4664" s="4">
        <v>22247</v>
      </c>
      <c r="I4664" s="4">
        <v>7</v>
      </c>
      <c r="J4664" s="4">
        <v>25</v>
      </c>
      <c r="K4664" s="4">
        <v>1</v>
      </c>
      <c r="L4664" s="4">
        <v>8</v>
      </c>
      <c r="M4664" s="4">
        <v>6</v>
      </c>
      <c r="N4664" s="4">
        <v>27.6</v>
      </c>
      <c r="O4664" s="4">
        <f t="shared" si="576"/>
        <v>5</v>
      </c>
      <c r="P4664" s="4">
        <f t="shared" si="577"/>
        <v>5</v>
      </c>
      <c r="Q4664" s="4">
        <f t="shared" si="578"/>
        <v>5</v>
      </c>
      <c r="R4664" s="4">
        <f t="shared" si="579"/>
        <v>15</v>
      </c>
      <c r="S4664" s="4">
        <f t="shared" si="580"/>
        <v>155.4</v>
      </c>
      <c r="T4664" s="4" t="str">
        <f t="shared" si="581"/>
        <v>A - Top-Kunde</v>
      </c>
      <c r="U4664" s="4">
        <f>ROUND(((E4664-Hilfswerte!$B$20)/Hilfswerte!$B$21)+((F4664-Hilfswerte!$B$22)/Hilfswerte!$B$23)+((G4664-Hilfswerte!$B$24)/Hilfswerte!$B$25)+0.1*INDEX(Hilfswerte!$B$4:$B$15,MATCH(C4664,Hilfswerte!$A$4:$A$15,0)),2)</f>
        <v>0.53</v>
      </c>
      <c r="V4664" s="4">
        <f>ROUND(SQRT((((E4664-Hilfswerte!$B$20)/Hilfswerte!$B$21)-Hilfswerte!$B$28)^2+(((F4664-Hilfswerte!$B$22)/Hilfswerte!$B$23)-Hilfswerte!$B$29)^2+(((G4664-Hilfswerte!$B$24)/Hilfswerte!$B$25)-Hilfswerte!$B$30)^2),3)</f>
        <v>0.249</v>
      </c>
      <c r="W4664" s="4">
        <f>ROUND(E4664*Hilfswerte!$B$31,0)</f>
        <v>27338</v>
      </c>
      <c r="X4664" s="4">
        <f t="shared" si="582"/>
        <v>5091</v>
      </c>
      <c r="Y4664" s="4" t="str">
        <f>IF(T4664="A - Top-Kunde","bereits Top-Kunde",IF(AND(V4664&lt;=Hilfswerte!$B$34,H4664&lt;0.5*W4664),"Hoch",IF(AND(V4664&lt;=Hilfswerte!$B$35,H4664&lt;0.7*W4664),"Mittel","Niedrig")))</f>
        <v>bereits Top-Kunde</v>
      </c>
      <c r="Z4664" s="4">
        <f t="shared" si="583"/>
        <v>5.9</v>
      </c>
      <c r="AA4664" s="4" t="str">
        <f>IF(J4664&gt;365,"Bereits abgewandert (Segment D)",IF(Z4664&gt;=Hilfswerte!$B$38,"Rot - akut gefaehrdet",IF(Z4664&gt;=Hilfswerte!$B$39,"Gelb - beobachten","Gruen - stabil")))</f>
        <v>Gruen - stabil</v>
      </c>
    </row>
    <row r="4665" spans="1:27" ht="15" customHeight="1" x14ac:dyDescent="0.25">
      <c r="A4665" s="4" t="s">
        <v>5012</v>
      </c>
      <c r="B4665" s="4" t="s">
        <v>620</v>
      </c>
      <c r="C4665" s="4" t="s">
        <v>33</v>
      </c>
      <c r="D4665" s="4" t="s">
        <v>30</v>
      </c>
      <c r="E4665" s="4">
        <v>92</v>
      </c>
      <c r="F4665" s="4">
        <v>26.8</v>
      </c>
      <c r="G4665" s="4">
        <v>3.7</v>
      </c>
      <c r="H4665" s="4">
        <v>3824</v>
      </c>
      <c r="I4665" s="4">
        <v>1</v>
      </c>
      <c r="J4665" s="4">
        <v>322</v>
      </c>
      <c r="K4665" s="4">
        <v>0</v>
      </c>
      <c r="L4665" s="4">
        <v>-7</v>
      </c>
      <c r="M4665" s="4">
        <v>3</v>
      </c>
      <c r="N4665" s="4">
        <v>3.5</v>
      </c>
      <c r="O4665" s="4">
        <f t="shared" si="576"/>
        <v>2</v>
      </c>
      <c r="P4665" s="4">
        <f t="shared" si="577"/>
        <v>1</v>
      </c>
      <c r="Q4665" s="4">
        <f t="shared" si="578"/>
        <v>4</v>
      </c>
      <c r="R4665" s="4">
        <f t="shared" si="579"/>
        <v>7</v>
      </c>
      <c r="S4665" s="4">
        <f t="shared" si="580"/>
        <v>71.8</v>
      </c>
      <c r="T4665" s="4" t="str">
        <f t="shared" si="581"/>
        <v>C - Entwicklungspotenzial</v>
      </c>
      <c r="U4665" s="4">
        <f>ROUND(((E4665-Hilfswerte!$B$20)/Hilfswerte!$B$21)+((F4665-Hilfswerte!$B$22)/Hilfswerte!$B$23)+((G4665-Hilfswerte!$B$24)/Hilfswerte!$B$25)+0.1*INDEX(Hilfswerte!$B$4:$B$15,MATCH(C4665,Hilfswerte!$A$4:$A$15,0)),2)</f>
        <v>-1.1499999999999999</v>
      </c>
      <c r="V4665" s="4">
        <f>ROUND(SQRT((((E4665-Hilfswerte!$B$20)/Hilfswerte!$B$21)-Hilfswerte!$B$28)^2+(((F4665-Hilfswerte!$B$22)/Hilfswerte!$B$23)-Hilfswerte!$B$29)^2+(((G4665-Hilfswerte!$B$24)/Hilfswerte!$B$25)-Hilfswerte!$B$30)^2),3)</f>
        <v>1.2509999999999999</v>
      </c>
      <c r="W4665" s="4">
        <f>ROUND(E4665*Hilfswerte!$B$31,0)</f>
        <v>18910</v>
      </c>
      <c r="X4665" s="4">
        <f t="shared" si="582"/>
        <v>15086</v>
      </c>
      <c r="Y4665" s="4" t="str">
        <f>IF(T4665="A - Top-Kunde","bereits Top-Kunde",IF(AND(V4665&lt;=Hilfswerte!$B$34,H4665&lt;0.5*W4665),"Hoch",IF(AND(V4665&lt;=Hilfswerte!$B$35,H4665&lt;0.7*W4665),"Mittel","Niedrig")))</f>
        <v>Niedrig</v>
      </c>
      <c r="Z4665" s="4">
        <f t="shared" si="583"/>
        <v>16.100000000000001</v>
      </c>
      <c r="AA4665" s="4" t="str">
        <f>IF(J4665&gt;365,"Bereits abgewandert (Segment D)",IF(Z4665&gt;=Hilfswerte!$B$38,"Rot - akut gefaehrdet",IF(Z4665&gt;=Hilfswerte!$B$39,"Gelb - beobachten","Gruen - stabil")))</f>
        <v>Gelb - beobachten</v>
      </c>
    </row>
    <row r="4666" spans="1:27" ht="15" customHeight="1" x14ac:dyDescent="0.25">
      <c r="A4666" s="4" t="s">
        <v>5013</v>
      </c>
      <c r="B4666" s="4" t="s">
        <v>304</v>
      </c>
      <c r="C4666" s="4" t="s">
        <v>55</v>
      </c>
      <c r="D4666" s="4" t="s">
        <v>30</v>
      </c>
      <c r="E4666" s="4">
        <v>309</v>
      </c>
      <c r="F4666" s="4">
        <v>44.4</v>
      </c>
      <c r="G4666" s="4">
        <v>18.100000000000001</v>
      </c>
      <c r="H4666" s="4">
        <v>50186</v>
      </c>
      <c r="I4666" s="4">
        <v>7</v>
      </c>
      <c r="J4666" s="4">
        <v>14</v>
      </c>
      <c r="K4666" s="4">
        <v>0</v>
      </c>
      <c r="L4666" s="4">
        <v>24</v>
      </c>
      <c r="M4666" s="4">
        <v>2</v>
      </c>
      <c r="N4666" s="4">
        <v>-21.4</v>
      </c>
      <c r="O4666" s="4">
        <f t="shared" si="576"/>
        <v>5</v>
      </c>
      <c r="P4666" s="4">
        <f t="shared" si="577"/>
        <v>5</v>
      </c>
      <c r="Q4666" s="4">
        <f t="shared" si="578"/>
        <v>5</v>
      </c>
      <c r="R4666" s="4">
        <f t="shared" si="579"/>
        <v>15</v>
      </c>
      <c r="S4666" s="4">
        <f t="shared" si="580"/>
        <v>132.1</v>
      </c>
      <c r="T4666" s="4" t="str">
        <f t="shared" si="581"/>
        <v>A - Top-Kunde</v>
      </c>
      <c r="U4666" s="4">
        <f>ROUND(((E4666-Hilfswerte!$B$20)/Hilfswerte!$B$21)+((F4666-Hilfswerte!$B$22)/Hilfswerte!$B$23)+((G4666-Hilfswerte!$B$24)/Hilfswerte!$B$25)+0.1*INDEX(Hilfswerte!$B$4:$B$15,MATCH(C4666,Hilfswerte!$A$4:$A$15,0)),2)</f>
        <v>2.65</v>
      </c>
      <c r="V4666" s="4">
        <f>ROUND(SQRT((((E4666-Hilfswerte!$B$20)/Hilfswerte!$B$21)-Hilfswerte!$B$28)^2+(((F4666-Hilfswerte!$B$22)/Hilfswerte!$B$23)-Hilfswerte!$B$29)^2+(((G4666-Hilfswerte!$B$24)/Hilfswerte!$B$25)-Hilfswerte!$B$30)^2),3)</f>
        <v>1.2569999999999999</v>
      </c>
      <c r="W4666" s="4">
        <f>ROUND(E4666*Hilfswerte!$B$31,0)</f>
        <v>63514</v>
      </c>
      <c r="X4666" s="4">
        <f t="shared" si="582"/>
        <v>13328</v>
      </c>
      <c r="Y4666" s="4" t="str">
        <f>IF(T4666="A - Top-Kunde","bereits Top-Kunde",IF(AND(V4666&lt;=Hilfswerte!$B$34,H4666&lt;0.5*W4666),"Hoch",IF(AND(V4666&lt;=Hilfswerte!$B$35,H4666&lt;0.7*W4666),"Mittel","Niedrig")))</f>
        <v>bereits Top-Kunde</v>
      </c>
      <c r="Z4666" s="4">
        <f t="shared" si="583"/>
        <v>14.1</v>
      </c>
      <c r="AA4666" s="4" t="str">
        <f>IF(J4666&gt;365,"Bereits abgewandert (Segment D)",IF(Z4666&gt;=Hilfswerte!$B$38,"Rot - akut gefaehrdet",IF(Z4666&gt;=Hilfswerte!$B$39,"Gelb - beobachten","Gruen - stabil")))</f>
        <v>Gelb - beobachten</v>
      </c>
    </row>
    <row r="4667" spans="1:27" ht="15" customHeight="1" x14ac:dyDescent="0.25">
      <c r="A4667" s="4" t="s">
        <v>5014</v>
      </c>
      <c r="B4667" s="4" t="s">
        <v>418</v>
      </c>
      <c r="C4667" s="4" t="s">
        <v>62</v>
      </c>
      <c r="D4667" s="4" t="s">
        <v>93</v>
      </c>
      <c r="E4667" s="4">
        <v>5</v>
      </c>
      <c r="F4667" s="4">
        <v>1</v>
      </c>
      <c r="G4667" s="4">
        <v>22.9</v>
      </c>
      <c r="H4667" s="4">
        <v>602</v>
      </c>
      <c r="I4667" s="4">
        <v>1</v>
      </c>
      <c r="J4667" s="4">
        <v>161</v>
      </c>
      <c r="K4667" s="4">
        <v>1</v>
      </c>
      <c r="L4667" s="4">
        <v>5</v>
      </c>
      <c r="M4667" s="4">
        <v>6</v>
      </c>
      <c r="N4667" s="4">
        <v>14.2</v>
      </c>
      <c r="O4667" s="4">
        <f t="shared" si="576"/>
        <v>3</v>
      </c>
      <c r="P4667" s="4">
        <f t="shared" si="577"/>
        <v>1</v>
      </c>
      <c r="Q4667" s="4">
        <f t="shared" si="578"/>
        <v>2</v>
      </c>
      <c r="R4667" s="4">
        <f t="shared" si="579"/>
        <v>6</v>
      </c>
      <c r="S4667" s="4">
        <f t="shared" si="580"/>
        <v>59.6</v>
      </c>
      <c r="T4667" s="4" t="str">
        <f t="shared" si="581"/>
        <v>C - Entwicklungspotenzial</v>
      </c>
      <c r="U4667" s="4">
        <f>ROUND(((E4667-Hilfswerte!$B$20)/Hilfswerte!$B$21)+((F4667-Hilfswerte!$B$22)/Hilfswerte!$B$23)+((G4667-Hilfswerte!$B$24)/Hilfswerte!$B$25)+0.1*INDEX(Hilfswerte!$B$4:$B$15,MATCH(C4667,Hilfswerte!$A$4:$A$15,0)),2)</f>
        <v>1.45</v>
      </c>
      <c r="V4667" s="4">
        <f>ROUND(SQRT((((E4667-Hilfswerte!$B$20)/Hilfswerte!$B$21)-Hilfswerte!$B$28)^2+(((F4667-Hilfswerte!$B$22)/Hilfswerte!$B$23)-Hilfswerte!$B$29)^2+(((G4667-Hilfswerte!$B$24)/Hilfswerte!$B$25)-Hilfswerte!$B$30)^2),3)</f>
        <v>2.089</v>
      </c>
      <c r="W4667" s="4">
        <f>ROUND(E4667*Hilfswerte!$B$31,0)</f>
        <v>1028</v>
      </c>
      <c r="X4667" s="4">
        <f t="shared" si="582"/>
        <v>426</v>
      </c>
      <c r="Y4667" s="4" t="str">
        <f>IF(T4667="A - Top-Kunde","bereits Top-Kunde",IF(AND(V4667&lt;=Hilfswerte!$B$34,H4667&lt;0.5*W4667),"Hoch",IF(AND(V4667&lt;=Hilfswerte!$B$35,H4667&lt;0.7*W4667),"Mittel","Niedrig")))</f>
        <v>Niedrig</v>
      </c>
      <c r="Z4667" s="4">
        <f t="shared" si="583"/>
        <v>12.1</v>
      </c>
      <c r="AA4667" s="4" t="str">
        <f>IF(J4667&gt;365,"Bereits abgewandert (Segment D)",IF(Z4667&gt;=Hilfswerte!$B$38,"Rot - akut gefaehrdet",IF(Z4667&gt;=Hilfswerte!$B$39,"Gelb - beobachten","Gruen - stabil")))</f>
        <v>Gruen - stabil</v>
      </c>
    </row>
    <row r="4668" spans="1:27" ht="15" customHeight="1" x14ac:dyDescent="0.25">
      <c r="A4668" s="4" t="s">
        <v>5015</v>
      </c>
      <c r="B4668" s="4" t="s">
        <v>183</v>
      </c>
      <c r="C4668" s="4" t="s">
        <v>62</v>
      </c>
      <c r="D4668" s="4" t="s">
        <v>30</v>
      </c>
      <c r="E4668" s="4">
        <v>71</v>
      </c>
      <c r="F4668" s="4">
        <v>18.5</v>
      </c>
      <c r="G4668" s="4">
        <v>4.4000000000000004</v>
      </c>
      <c r="H4668" s="4">
        <v>4824</v>
      </c>
      <c r="I4668" s="4">
        <v>2</v>
      </c>
      <c r="J4668" s="4">
        <v>345</v>
      </c>
      <c r="K4668" s="4">
        <v>0</v>
      </c>
      <c r="L4668" s="4">
        <v>12</v>
      </c>
      <c r="M4668" s="4">
        <v>1</v>
      </c>
      <c r="N4668" s="4">
        <v>-1.8</v>
      </c>
      <c r="O4668" s="4">
        <f t="shared" si="576"/>
        <v>2</v>
      </c>
      <c r="P4668" s="4">
        <f t="shared" si="577"/>
        <v>2</v>
      </c>
      <c r="Q4668" s="4">
        <f t="shared" si="578"/>
        <v>4</v>
      </c>
      <c r="R4668" s="4">
        <f t="shared" si="579"/>
        <v>8</v>
      </c>
      <c r="S4668" s="4">
        <f t="shared" si="580"/>
        <v>75.5</v>
      </c>
      <c r="T4668" s="4" t="str">
        <f t="shared" si="581"/>
        <v>C - Entwicklungspotenzial</v>
      </c>
      <c r="U4668" s="4">
        <f>ROUND(((E4668-Hilfswerte!$B$20)/Hilfswerte!$B$21)+((F4668-Hilfswerte!$B$22)/Hilfswerte!$B$23)+((G4668-Hilfswerte!$B$24)/Hilfswerte!$B$25)+0.1*INDEX(Hilfswerte!$B$4:$B$15,MATCH(C4668,Hilfswerte!$A$4:$A$15,0)),2)</f>
        <v>-0.88</v>
      </c>
      <c r="V4668" s="4">
        <f>ROUND(SQRT((((E4668-Hilfswerte!$B$20)/Hilfswerte!$B$21)-Hilfswerte!$B$28)^2+(((F4668-Hilfswerte!$B$22)/Hilfswerte!$B$23)-Hilfswerte!$B$29)^2+(((G4668-Hilfswerte!$B$24)/Hilfswerte!$B$25)-Hilfswerte!$B$30)^2),3)</f>
        <v>1.208</v>
      </c>
      <c r="W4668" s="4">
        <f>ROUND(E4668*Hilfswerte!$B$31,0)</f>
        <v>14594</v>
      </c>
      <c r="X4668" s="4">
        <f t="shared" si="582"/>
        <v>9770</v>
      </c>
      <c r="Y4668" s="4" t="str">
        <f>IF(T4668="A - Top-Kunde","bereits Top-Kunde",IF(AND(V4668&lt;=Hilfswerte!$B$34,H4668&lt;0.5*W4668),"Hoch",IF(AND(V4668&lt;=Hilfswerte!$B$35,H4668&lt;0.7*W4668),"Mittel","Niedrig")))</f>
        <v>Niedrig</v>
      </c>
      <c r="Z4668" s="4">
        <f t="shared" si="583"/>
        <v>20.399999999999999</v>
      </c>
      <c r="AA4668" s="4" t="str">
        <f>IF(J4668&gt;365,"Bereits abgewandert (Segment D)",IF(Z4668&gt;=Hilfswerte!$B$38,"Rot - akut gefaehrdet",IF(Z4668&gt;=Hilfswerte!$B$39,"Gelb - beobachten","Gruen - stabil")))</f>
        <v>Rot - akut gefaehrdet</v>
      </c>
    </row>
    <row r="4669" spans="1:27" ht="15" customHeight="1" x14ac:dyDescent="0.25">
      <c r="A4669" s="4" t="s">
        <v>5016</v>
      </c>
      <c r="B4669" s="4" t="s">
        <v>132</v>
      </c>
      <c r="C4669" s="4" t="s">
        <v>51</v>
      </c>
      <c r="D4669" s="4" t="s">
        <v>122</v>
      </c>
      <c r="E4669" s="4">
        <v>134</v>
      </c>
      <c r="F4669" s="4">
        <v>44.5</v>
      </c>
      <c r="G4669" s="4">
        <v>8.4</v>
      </c>
      <c r="H4669" s="4">
        <v>1398</v>
      </c>
      <c r="I4669" s="4">
        <v>1</v>
      </c>
      <c r="J4669" s="4">
        <v>222</v>
      </c>
      <c r="K4669" s="4">
        <v>0</v>
      </c>
      <c r="L4669" s="4">
        <v>8</v>
      </c>
      <c r="M4669" s="4">
        <v>5</v>
      </c>
      <c r="N4669" s="4">
        <v>0.2</v>
      </c>
      <c r="O4669" s="4">
        <f t="shared" si="576"/>
        <v>2</v>
      </c>
      <c r="P4669" s="4">
        <f t="shared" si="577"/>
        <v>1</v>
      </c>
      <c r="Q4669" s="4">
        <f t="shared" si="578"/>
        <v>3</v>
      </c>
      <c r="R4669" s="4">
        <f t="shared" si="579"/>
        <v>6</v>
      </c>
      <c r="S4669" s="4">
        <f t="shared" si="580"/>
        <v>57.7</v>
      </c>
      <c r="T4669" s="4" t="str">
        <f t="shared" si="581"/>
        <v>C - Entwicklungspotenzial</v>
      </c>
      <c r="U4669" s="4">
        <f>ROUND(((E4669-Hilfswerte!$B$20)/Hilfswerte!$B$21)+((F4669-Hilfswerte!$B$22)/Hilfswerte!$B$23)+((G4669-Hilfswerte!$B$24)/Hilfswerte!$B$25)+0.1*INDEX(Hilfswerte!$B$4:$B$15,MATCH(C4669,Hilfswerte!$A$4:$A$15,0)),2)</f>
        <v>0.42</v>
      </c>
      <c r="V4669" s="4">
        <f>ROUND(SQRT((((E4669-Hilfswerte!$B$20)/Hilfswerte!$B$21)-Hilfswerte!$B$28)^2+(((F4669-Hilfswerte!$B$22)/Hilfswerte!$B$23)-Hilfswerte!$B$29)^2+(((G4669-Hilfswerte!$B$24)/Hilfswerte!$B$25)-Hilfswerte!$B$30)^2),3)</f>
        <v>0.48399999999999999</v>
      </c>
      <c r="W4669" s="4">
        <f>ROUND(E4669*Hilfswerte!$B$31,0)</f>
        <v>27543</v>
      </c>
      <c r="X4669" s="4">
        <f t="shared" si="582"/>
        <v>26145</v>
      </c>
      <c r="Y4669" s="4" t="str">
        <f>IF(T4669="A - Top-Kunde","bereits Top-Kunde",IF(AND(V4669&lt;=Hilfswerte!$B$34,H4669&lt;0.5*W4669),"Hoch",IF(AND(V4669&lt;=Hilfswerte!$B$35,H4669&lt;0.7*W4669),"Mittel","Niedrig")))</f>
        <v>Hoch</v>
      </c>
      <c r="Z4669" s="4">
        <f t="shared" si="583"/>
        <v>12.7</v>
      </c>
      <c r="AA4669" s="4" t="str">
        <f>IF(J4669&gt;365,"Bereits abgewandert (Segment D)",IF(Z4669&gt;=Hilfswerte!$B$38,"Rot - akut gefaehrdet",IF(Z4669&gt;=Hilfswerte!$B$39,"Gelb - beobachten","Gruen - stabil")))</f>
        <v>Gruen - stabil</v>
      </c>
    </row>
    <row r="4670" spans="1:27" ht="15" customHeight="1" x14ac:dyDescent="0.25">
      <c r="A4670" s="4" t="s">
        <v>5017</v>
      </c>
      <c r="B4670" s="4" t="s">
        <v>241</v>
      </c>
      <c r="C4670" s="4" t="s">
        <v>38</v>
      </c>
      <c r="D4670" s="4" t="s">
        <v>178</v>
      </c>
      <c r="E4670" s="4">
        <v>51</v>
      </c>
      <c r="F4670" s="4">
        <v>12.8</v>
      </c>
      <c r="G4670" s="4">
        <v>1.8</v>
      </c>
      <c r="H4670" s="4">
        <v>1557</v>
      </c>
      <c r="I4670" s="4">
        <v>3</v>
      </c>
      <c r="J4670" s="4">
        <v>39</v>
      </c>
      <c r="K4670" s="4">
        <v>0</v>
      </c>
      <c r="L4670" s="4">
        <v>3</v>
      </c>
      <c r="M4670" s="4">
        <v>2</v>
      </c>
      <c r="N4670" s="4">
        <v>-7.8</v>
      </c>
      <c r="O4670" s="4">
        <f t="shared" si="576"/>
        <v>4</v>
      </c>
      <c r="P4670" s="4">
        <f t="shared" si="577"/>
        <v>3</v>
      </c>
      <c r="Q4670" s="4">
        <f t="shared" si="578"/>
        <v>3</v>
      </c>
      <c r="R4670" s="4">
        <f t="shared" si="579"/>
        <v>10</v>
      </c>
      <c r="S4670" s="4">
        <f t="shared" si="580"/>
        <v>95.2</v>
      </c>
      <c r="T4670" s="4" t="str">
        <f t="shared" si="581"/>
        <v>C - Entwicklungspotenzial</v>
      </c>
      <c r="U4670" s="4">
        <f>ROUND(((E4670-Hilfswerte!$B$20)/Hilfswerte!$B$21)+((F4670-Hilfswerte!$B$22)/Hilfswerte!$B$23)+((G4670-Hilfswerte!$B$24)/Hilfswerte!$B$25)+0.1*INDEX(Hilfswerte!$B$4:$B$15,MATCH(C4670,Hilfswerte!$A$4:$A$15,0)),2)</f>
        <v>-1.56</v>
      </c>
      <c r="V4670" s="4">
        <f>ROUND(SQRT((((E4670-Hilfswerte!$B$20)/Hilfswerte!$B$21)-Hilfswerte!$B$28)^2+(((F4670-Hilfswerte!$B$22)/Hilfswerte!$B$23)-Hilfswerte!$B$29)^2+(((G4670-Hilfswerte!$B$24)/Hilfswerte!$B$25)-Hilfswerte!$B$30)^2),3)</f>
        <v>1.637</v>
      </c>
      <c r="W4670" s="4">
        <f>ROUND(E4670*Hilfswerte!$B$31,0)</f>
        <v>10483</v>
      </c>
      <c r="X4670" s="4">
        <f t="shared" si="582"/>
        <v>8926</v>
      </c>
      <c r="Y4670" s="4" t="str">
        <f>IF(T4670="A - Top-Kunde","bereits Top-Kunde",IF(AND(V4670&lt;=Hilfswerte!$B$34,H4670&lt;0.5*W4670),"Hoch",IF(AND(V4670&lt;=Hilfswerte!$B$35,H4670&lt;0.7*W4670),"Mittel","Niedrig")))</f>
        <v>Niedrig</v>
      </c>
      <c r="Z4670" s="4">
        <f t="shared" si="583"/>
        <v>5.7</v>
      </c>
      <c r="AA4670" s="4" t="str">
        <f>IF(J4670&gt;365,"Bereits abgewandert (Segment D)",IF(Z4670&gt;=Hilfswerte!$B$38,"Rot - akut gefaehrdet",IF(Z4670&gt;=Hilfswerte!$B$39,"Gelb - beobachten","Gruen - stabil")))</f>
        <v>Gruen - stabil</v>
      </c>
    </row>
    <row r="4671" spans="1:27" ht="15" customHeight="1" x14ac:dyDescent="0.25">
      <c r="A4671" s="4" t="s">
        <v>5018</v>
      </c>
      <c r="B4671" s="4" t="s">
        <v>58</v>
      </c>
      <c r="C4671" s="4" t="s">
        <v>59</v>
      </c>
      <c r="D4671" s="4" t="s">
        <v>30</v>
      </c>
      <c r="E4671" s="4">
        <v>161</v>
      </c>
      <c r="F4671" s="4">
        <v>35</v>
      </c>
      <c r="G4671" s="4">
        <v>6.3</v>
      </c>
      <c r="H4671" s="4">
        <v>35750</v>
      </c>
      <c r="I4671" s="4">
        <v>3</v>
      </c>
      <c r="J4671" s="4">
        <v>38</v>
      </c>
      <c r="K4671" s="4">
        <v>0</v>
      </c>
      <c r="L4671" s="4">
        <v>3</v>
      </c>
      <c r="M4671" s="4">
        <v>2</v>
      </c>
      <c r="N4671" s="4">
        <v>-7.5</v>
      </c>
      <c r="O4671" s="4">
        <f t="shared" si="576"/>
        <v>4</v>
      </c>
      <c r="P4671" s="4">
        <f t="shared" si="577"/>
        <v>3</v>
      </c>
      <c r="Q4671" s="4">
        <f t="shared" si="578"/>
        <v>5</v>
      </c>
      <c r="R4671" s="4">
        <f t="shared" si="579"/>
        <v>12</v>
      </c>
      <c r="S4671" s="4">
        <f t="shared" si="580"/>
        <v>115.4</v>
      </c>
      <c r="T4671" s="4" t="str">
        <f t="shared" si="581"/>
        <v>B - Kernkunde</v>
      </c>
      <c r="U4671" s="4">
        <f>ROUND(((E4671-Hilfswerte!$B$20)/Hilfswerte!$B$21)+((F4671-Hilfswerte!$B$22)/Hilfswerte!$B$23)+((G4671-Hilfswerte!$B$24)/Hilfswerte!$B$25)+0.1*INDEX(Hilfswerte!$B$4:$B$15,MATCH(C4671,Hilfswerte!$A$4:$A$15,0)),2)</f>
        <v>-0.39</v>
      </c>
      <c r="V4671" s="4">
        <f>ROUND(SQRT((((E4671-Hilfswerte!$B$20)/Hilfswerte!$B$21)-Hilfswerte!$B$28)^2+(((F4671-Hilfswerte!$B$22)/Hilfswerte!$B$23)-Hilfswerte!$B$29)^2+(((G4671-Hilfswerte!$B$24)/Hilfswerte!$B$25)-Hilfswerte!$B$30)^2),3)</f>
        <v>0.78200000000000003</v>
      </c>
      <c r="W4671" s="4">
        <f>ROUND(E4671*Hilfswerte!$B$31,0)</f>
        <v>33093</v>
      </c>
      <c r="X4671" s="4">
        <f t="shared" si="582"/>
        <v>0</v>
      </c>
      <c r="Y4671" s="4" t="str">
        <f>IF(T4671="A - Top-Kunde","bereits Top-Kunde",IF(AND(V4671&lt;=Hilfswerte!$B$34,H4671&lt;0.5*W4671),"Hoch",IF(AND(V4671&lt;=Hilfswerte!$B$35,H4671&lt;0.7*W4671),"Mittel","Niedrig")))</f>
        <v>Niedrig</v>
      </c>
      <c r="Z4671" s="4">
        <f t="shared" si="583"/>
        <v>5.5</v>
      </c>
      <c r="AA4671" s="4" t="str">
        <f>IF(J4671&gt;365,"Bereits abgewandert (Segment D)",IF(Z4671&gt;=Hilfswerte!$B$38,"Rot - akut gefaehrdet",IF(Z4671&gt;=Hilfswerte!$B$39,"Gelb - beobachten","Gruen - stabil")))</f>
        <v>Gruen - stabil</v>
      </c>
    </row>
    <row r="4672" spans="1:27" ht="15" customHeight="1" x14ac:dyDescent="0.25">
      <c r="A4672" s="4" t="s">
        <v>5019</v>
      </c>
      <c r="B4672" s="4" t="s">
        <v>81</v>
      </c>
      <c r="C4672" s="4" t="s">
        <v>38</v>
      </c>
      <c r="D4672" s="4" t="s">
        <v>30</v>
      </c>
      <c r="E4672" s="4">
        <v>45</v>
      </c>
      <c r="F4672" s="4">
        <v>9.9</v>
      </c>
      <c r="G4672" s="4">
        <v>19</v>
      </c>
      <c r="H4672" s="4">
        <v>3134</v>
      </c>
      <c r="I4672" s="4">
        <v>1</v>
      </c>
      <c r="J4672" s="4">
        <v>144</v>
      </c>
      <c r="K4672" s="4">
        <v>0</v>
      </c>
      <c r="L4672" s="4">
        <v>1</v>
      </c>
      <c r="M4672" s="4">
        <v>3</v>
      </c>
      <c r="N4672" s="4">
        <v>6</v>
      </c>
      <c r="O4672" s="4">
        <f t="shared" si="576"/>
        <v>3</v>
      </c>
      <c r="P4672" s="4">
        <f t="shared" si="577"/>
        <v>1</v>
      </c>
      <c r="Q4672" s="4">
        <f t="shared" si="578"/>
        <v>4</v>
      </c>
      <c r="R4672" s="4">
        <f t="shared" si="579"/>
        <v>8</v>
      </c>
      <c r="S4672" s="4">
        <f t="shared" si="580"/>
        <v>82.7</v>
      </c>
      <c r="T4672" s="4" t="str">
        <f t="shared" si="581"/>
        <v>C - Entwicklungspotenzial</v>
      </c>
      <c r="U4672" s="4">
        <f>ROUND(((E4672-Hilfswerte!$B$20)/Hilfswerte!$B$21)+((F4672-Hilfswerte!$B$22)/Hilfswerte!$B$23)+((G4672-Hilfswerte!$B$24)/Hilfswerte!$B$25)+0.1*INDEX(Hilfswerte!$B$4:$B$15,MATCH(C4672,Hilfswerte!$A$4:$A$15,0)),2)</f>
        <v>1.0900000000000001</v>
      </c>
      <c r="V4672" s="4">
        <f>ROUND(SQRT((((E4672-Hilfswerte!$B$20)/Hilfswerte!$B$21)-Hilfswerte!$B$28)^2+(((F4672-Hilfswerte!$B$22)/Hilfswerte!$B$23)-Hilfswerte!$B$29)^2+(((G4672-Hilfswerte!$B$24)/Hilfswerte!$B$25)-Hilfswerte!$B$30)^2),3)</f>
        <v>1.4330000000000001</v>
      </c>
      <c r="W4672" s="4">
        <f>ROUND(E4672*Hilfswerte!$B$31,0)</f>
        <v>9250</v>
      </c>
      <c r="X4672" s="4">
        <f t="shared" si="582"/>
        <v>6116</v>
      </c>
      <c r="Y4672" s="4" t="str">
        <f>IF(T4672="A - Top-Kunde","bereits Top-Kunde",IF(AND(V4672&lt;=Hilfswerte!$B$34,H4672&lt;0.5*W4672),"Hoch",IF(AND(V4672&lt;=Hilfswerte!$B$35,H4672&lt;0.7*W4672),"Mittel","Niedrig")))</f>
        <v>Niedrig</v>
      </c>
      <c r="Z4672" s="4">
        <f t="shared" si="583"/>
        <v>7.4</v>
      </c>
      <c r="AA4672" s="4" t="str">
        <f>IF(J4672&gt;365,"Bereits abgewandert (Segment D)",IF(Z4672&gt;=Hilfswerte!$B$38,"Rot - akut gefaehrdet",IF(Z4672&gt;=Hilfswerte!$B$39,"Gelb - beobachten","Gruen - stabil")))</f>
        <v>Gruen - stabil</v>
      </c>
    </row>
    <row r="4673" spans="1:27" ht="15" customHeight="1" x14ac:dyDescent="0.25">
      <c r="A4673" s="4" t="s">
        <v>5020</v>
      </c>
      <c r="B4673" s="4" t="s">
        <v>455</v>
      </c>
      <c r="C4673" s="4" t="s">
        <v>51</v>
      </c>
      <c r="D4673" s="4" t="s">
        <v>48</v>
      </c>
      <c r="E4673" s="4">
        <v>109</v>
      </c>
      <c r="F4673" s="4">
        <v>26.6</v>
      </c>
      <c r="G4673" s="4">
        <v>8.1</v>
      </c>
      <c r="H4673" s="4">
        <v>0</v>
      </c>
      <c r="I4673" s="4">
        <v>0</v>
      </c>
      <c r="J4673" s="4">
        <v>705</v>
      </c>
      <c r="K4673" s="4">
        <v>0</v>
      </c>
      <c r="L4673" s="4">
        <v>4</v>
      </c>
      <c r="M4673" s="4">
        <v>0</v>
      </c>
      <c r="N4673" s="4">
        <v>-78.400000000000006</v>
      </c>
      <c r="O4673" s="4">
        <f t="shared" si="576"/>
        <v>1</v>
      </c>
      <c r="P4673" s="4">
        <f t="shared" si="577"/>
        <v>1</v>
      </c>
      <c r="Q4673" s="4">
        <f t="shared" si="578"/>
        <v>1</v>
      </c>
      <c r="R4673" s="4">
        <f t="shared" si="579"/>
        <v>3</v>
      </c>
      <c r="S4673" s="4">
        <f t="shared" si="580"/>
        <v>-10.4</v>
      </c>
      <c r="T4673" s="4" t="str">
        <f t="shared" si="581"/>
        <v>D - Abwanderungsrisiko</v>
      </c>
      <c r="U4673" s="4">
        <f>ROUND(((E4673-Hilfswerte!$B$20)/Hilfswerte!$B$21)+((F4673-Hilfswerte!$B$22)/Hilfswerte!$B$23)+((G4673-Hilfswerte!$B$24)/Hilfswerte!$B$25)+0.1*INDEX(Hilfswerte!$B$4:$B$15,MATCH(C4673,Hilfswerte!$A$4:$A$15,0)),2)</f>
        <v>-0.06</v>
      </c>
      <c r="V4673" s="4">
        <f>ROUND(SQRT((((E4673-Hilfswerte!$B$20)/Hilfswerte!$B$21)-Hilfswerte!$B$28)^2+(((F4673-Hilfswerte!$B$22)/Hilfswerte!$B$23)-Hilfswerte!$B$29)^2+(((G4673-Hilfswerte!$B$24)/Hilfswerte!$B$25)-Hilfswerte!$B$30)^2),3)</f>
        <v>0.58799999999999997</v>
      </c>
      <c r="W4673" s="4">
        <f>ROUND(E4673*Hilfswerte!$B$31,0)</f>
        <v>22405</v>
      </c>
      <c r="X4673" s="4">
        <f t="shared" si="582"/>
        <v>22405</v>
      </c>
      <c r="Y4673" s="4" t="str">
        <f>IF(T4673="A - Top-Kunde","bereits Top-Kunde",IF(AND(V4673&lt;=Hilfswerte!$B$34,H4673&lt;0.5*W4673),"Hoch",IF(AND(V4673&lt;=Hilfswerte!$B$35,H4673&lt;0.7*W4673),"Mittel","Niedrig")))</f>
        <v>Hoch</v>
      </c>
      <c r="Z4673" s="4">
        <f t="shared" si="583"/>
        <v>67.400000000000006</v>
      </c>
      <c r="AA4673" s="4" t="str">
        <f>IF(J4673&gt;365,"Bereits abgewandert (Segment D)",IF(Z4673&gt;=Hilfswerte!$B$38,"Rot - akut gefaehrdet",IF(Z4673&gt;=Hilfswerte!$B$39,"Gelb - beobachten","Gruen - stabil")))</f>
        <v>Bereits abgewandert (Segment D)</v>
      </c>
    </row>
    <row r="4674" spans="1:27" ht="15" customHeight="1" x14ac:dyDescent="0.25">
      <c r="A4674" s="4" t="s">
        <v>5021</v>
      </c>
      <c r="B4674" s="4" t="s">
        <v>374</v>
      </c>
      <c r="C4674" s="4" t="s">
        <v>59</v>
      </c>
      <c r="D4674" s="4" t="s">
        <v>30</v>
      </c>
      <c r="E4674" s="4">
        <v>604</v>
      </c>
      <c r="F4674" s="4">
        <v>110.7</v>
      </c>
      <c r="G4674" s="4">
        <v>6.1</v>
      </c>
      <c r="H4674" s="4">
        <v>10872</v>
      </c>
      <c r="I4674" s="4">
        <v>3</v>
      </c>
      <c r="J4674" s="4">
        <v>112</v>
      </c>
      <c r="K4674" s="4">
        <v>0</v>
      </c>
      <c r="L4674" s="4">
        <v>0</v>
      </c>
      <c r="M4674" s="4">
        <v>1</v>
      </c>
      <c r="N4674" s="4">
        <v>27</v>
      </c>
      <c r="O4674" s="4">
        <f t="shared" ref="O4674:O4737" si="584">IF(J4674&gt;365,1,IF(J4674&lt;=30,5,IF(J4674&lt;=90,4,IF(J4674&lt;=180,3,2))))</f>
        <v>3</v>
      </c>
      <c r="P4674" s="4">
        <f t="shared" ref="P4674:P4737" si="585">IF(I4674&gt;=5,5,IF(I4674&gt;=4,4,IF(I4674&gt;=3,3,IF(I4674&gt;=2,2,1))))</f>
        <v>3</v>
      </c>
      <c r="Q4674" s="4">
        <f t="shared" ref="Q4674:Q4737" si="586">IF(H4674&gt;=7500,5,IF(H4674&gt;=2500,4,IF(H4674&gt;=1000,3,IF(H4674&gt;=1,2,1))))</f>
        <v>5</v>
      </c>
      <c r="R4674" s="4">
        <f t="shared" ref="R4674:R4737" si="587">O4674+P4674+Q4674</f>
        <v>11</v>
      </c>
      <c r="S4674" s="4">
        <f t="shared" ref="S4674:S4737" si="588">ROUND(10*R4674+0.5*N4674-6*K4674-0.3*MAX(0,L4674),1)</f>
        <v>123.5</v>
      </c>
      <c r="T4674" s="4" t="str">
        <f t="shared" ref="T4674:T4737" si="589">IF(J4674&gt;365,"D - Abwanderungsrisiko",IF(S4674&gt;=125,"A - Top-Kunde",IF(S4674&gt;=105,"B - Kernkunde","C - Entwicklungspotenzial")))</f>
        <v>B - Kernkunde</v>
      </c>
      <c r="U4674" s="4">
        <f>ROUND(((E4674-Hilfswerte!$B$20)/Hilfswerte!$B$21)+((F4674-Hilfswerte!$B$22)/Hilfswerte!$B$23)+((G4674-Hilfswerte!$B$24)/Hilfswerte!$B$25)+0.1*INDEX(Hilfswerte!$B$4:$B$15,MATCH(C4674,Hilfswerte!$A$4:$A$15,0)),2)</f>
        <v>2.84</v>
      </c>
      <c r="V4674" s="4">
        <f>ROUND(SQRT((((E4674-Hilfswerte!$B$20)/Hilfswerte!$B$21)-Hilfswerte!$B$28)^2+(((F4674-Hilfswerte!$B$22)/Hilfswerte!$B$23)-Hilfswerte!$B$29)^2+(((G4674-Hilfswerte!$B$24)/Hilfswerte!$B$25)-Hilfswerte!$B$30)^2),3)</f>
        <v>2.4249999999999998</v>
      </c>
      <c r="W4674" s="4">
        <f>ROUND(E4674*Hilfswerte!$B$31,0)</f>
        <v>124150</v>
      </c>
      <c r="X4674" s="4">
        <f t="shared" ref="X4674:X4737" si="590">MAX(0,W4674-H4674)</f>
        <v>113278</v>
      </c>
      <c r="Y4674" s="4" t="str">
        <f>IF(T4674="A - Top-Kunde","bereits Top-Kunde",IF(AND(V4674&lt;=Hilfswerte!$B$34,H4674&lt;0.5*W4674),"Hoch",IF(AND(V4674&lt;=Hilfswerte!$B$35,H4674&lt;0.7*W4674),"Mittel","Niedrig")))</f>
        <v>Niedrig</v>
      </c>
      <c r="Z4674" s="4">
        <f t="shared" ref="Z4674:Z4737" si="591">ROUND(0.4*MAX(0,-N4674)+3*K4674+0.2*MAX(0,L4674)+0.05*J4674,1)</f>
        <v>5.6</v>
      </c>
      <c r="AA4674" s="4" t="str">
        <f>IF(J4674&gt;365,"Bereits abgewandert (Segment D)",IF(Z4674&gt;=Hilfswerte!$B$38,"Rot - akut gefaehrdet",IF(Z4674&gt;=Hilfswerte!$B$39,"Gelb - beobachten","Gruen - stabil")))</f>
        <v>Gruen - stabil</v>
      </c>
    </row>
    <row r="4675" spans="1:27" ht="15" customHeight="1" x14ac:dyDescent="0.25">
      <c r="A4675" s="4" t="s">
        <v>5022</v>
      </c>
      <c r="B4675" s="4" t="s">
        <v>1139</v>
      </c>
      <c r="C4675" s="4" t="s">
        <v>89</v>
      </c>
      <c r="D4675" s="4" t="s">
        <v>48</v>
      </c>
      <c r="E4675" s="4">
        <v>29</v>
      </c>
      <c r="F4675" s="4">
        <v>7</v>
      </c>
      <c r="G4675" s="4">
        <v>13.5</v>
      </c>
      <c r="H4675" s="4">
        <v>11766</v>
      </c>
      <c r="I4675" s="4">
        <v>3</v>
      </c>
      <c r="J4675" s="4">
        <v>329</v>
      </c>
      <c r="K4675" s="4">
        <v>0</v>
      </c>
      <c r="L4675" s="4">
        <v>-5</v>
      </c>
      <c r="M4675" s="4">
        <v>6</v>
      </c>
      <c r="N4675" s="4">
        <v>-4.8</v>
      </c>
      <c r="O4675" s="4">
        <f t="shared" si="584"/>
        <v>2</v>
      </c>
      <c r="P4675" s="4">
        <f t="shared" si="585"/>
        <v>3</v>
      </c>
      <c r="Q4675" s="4">
        <f t="shared" si="586"/>
        <v>5</v>
      </c>
      <c r="R4675" s="4">
        <f t="shared" si="587"/>
        <v>10</v>
      </c>
      <c r="S4675" s="4">
        <f t="shared" si="588"/>
        <v>97.6</v>
      </c>
      <c r="T4675" s="4" t="str">
        <f t="shared" si="589"/>
        <v>C - Entwicklungspotenzial</v>
      </c>
      <c r="U4675" s="4">
        <f>ROUND(((E4675-Hilfswerte!$B$20)/Hilfswerte!$B$21)+((F4675-Hilfswerte!$B$22)/Hilfswerte!$B$23)+((G4675-Hilfswerte!$B$24)/Hilfswerte!$B$25)+0.1*INDEX(Hilfswerte!$B$4:$B$15,MATCH(C4675,Hilfswerte!$A$4:$A$15,0)),2)</f>
        <v>0.05</v>
      </c>
      <c r="V4675" s="4">
        <f>ROUND(SQRT((((E4675-Hilfswerte!$B$20)/Hilfswerte!$B$21)-Hilfswerte!$B$28)^2+(((F4675-Hilfswerte!$B$22)/Hilfswerte!$B$23)-Hilfswerte!$B$29)^2+(((G4675-Hilfswerte!$B$24)/Hilfswerte!$B$25)-Hilfswerte!$B$30)^2),3)</f>
        <v>0.88700000000000001</v>
      </c>
      <c r="W4675" s="4">
        <f>ROUND(E4675*Hilfswerte!$B$31,0)</f>
        <v>5961</v>
      </c>
      <c r="X4675" s="4">
        <f t="shared" si="590"/>
        <v>0</v>
      </c>
      <c r="Y4675" s="4" t="str">
        <f>IF(T4675="A - Top-Kunde","bereits Top-Kunde",IF(AND(V4675&lt;=Hilfswerte!$B$34,H4675&lt;0.5*W4675),"Hoch",IF(AND(V4675&lt;=Hilfswerte!$B$35,H4675&lt;0.7*W4675),"Mittel","Niedrig")))</f>
        <v>Niedrig</v>
      </c>
      <c r="Z4675" s="4">
        <f t="shared" si="591"/>
        <v>18.399999999999999</v>
      </c>
      <c r="AA4675" s="4" t="str">
        <f>IF(J4675&gt;365,"Bereits abgewandert (Segment D)",IF(Z4675&gt;=Hilfswerte!$B$38,"Rot - akut gefaehrdet",IF(Z4675&gt;=Hilfswerte!$B$39,"Gelb - beobachten","Gruen - stabil")))</f>
        <v>Gelb - beobachten</v>
      </c>
    </row>
    <row r="4676" spans="1:27" ht="15" customHeight="1" x14ac:dyDescent="0.25">
      <c r="A4676" s="4" t="s">
        <v>5023</v>
      </c>
      <c r="B4676" s="4" t="s">
        <v>378</v>
      </c>
      <c r="C4676" s="4" t="s">
        <v>89</v>
      </c>
      <c r="D4676" s="4" t="s">
        <v>30</v>
      </c>
      <c r="E4676" s="4">
        <v>17</v>
      </c>
      <c r="F4676" s="4">
        <v>3.1</v>
      </c>
      <c r="G4676" s="4">
        <v>20.2</v>
      </c>
      <c r="H4676" s="4">
        <v>5624</v>
      </c>
      <c r="I4676" s="4">
        <v>3</v>
      </c>
      <c r="J4676" s="4">
        <v>365</v>
      </c>
      <c r="K4676" s="4">
        <v>0</v>
      </c>
      <c r="L4676" s="4">
        <v>10</v>
      </c>
      <c r="M4676" s="4">
        <v>5</v>
      </c>
      <c r="N4676" s="4">
        <v>-10</v>
      </c>
      <c r="O4676" s="4">
        <f t="shared" si="584"/>
        <v>2</v>
      </c>
      <c r="P4676" s="4">
        <f t="shared" si="585"/>
        <v>3</v>
      </c>
      <c r="Q4676" s="4">
        <f t="shared" si="586"/>
        <v>4</v>
      </c>
      <c r="R4676" s="4">
        <f t="shared" si="587"/>
        <v>9</v>
      </c>
      <c r="S4676" s="4">
        <f t="shared" si="588"/>
        <v>82</v>
      </c>
      <c r="T4676" s="4" t="str">
        <f t="shared" si="589"/>
        <v>C - Entwicklungspotenzial</v>
      </c>
      <c r="U4676" s="4">
        <f>ROUND(((E4676-Hilfswerte!$B$20)/Hilfswerte!$B$21)+((F4676-Hilfswerte!$B$22)/Hilfswerte!$B$23)+((G4676-Hilfswerte!$B$24)/Hilfswerte!$B$25)+0.1*INDEX(Hilfswerte!$B$4:$B$15,MATCH(C4676,Hilfswerte!$A$4:$A$15,0)),2)</f>
        <v>0.99</v>
      </c>
      <c r="V4676" s="4">
        <f>ROUND(SQRT((((E4676-Hilfswerte!$B$20)/Hilfswerte!$B$21)-Hilfswerte!$B$28)^2+(((F4676-Hilfswerte!$B$22)/Hilfswerte!$B$23)-Hilfswerte!$B$29)^2+(((G4676-Hilfswerte!$B$24)/Hilfswerte!$B$25)-Hilfswerte!$B$30)^2),3)</f>
        <v>1.6850000000000001</v>
      </c>
      <c r="W4676" s="4">
        <f>ROUND(E4676*Hilfswerte!$B$31,0)</f>
        <v>3494</v>
      </c>
      <c r="X4676" s="4">
        <f t="shared" si="590"/>
        <v>0</v>
      </c>
      <c r="Y4676" s="4" t="str">
        <f>IF(T4676="A - Top-Kunde","bereits Top-Kunde",IF(AND(V4676&lt;=Hilfswerte!$B$34,H4676&lt;0.5*W4676),"Hoch",IF(AND(V4676&lt;=Hilfswerte!$B$35,H4676&lt;0.7*W4676),"Mittel","Niedrig")))</f>
        <v>Niedrig</v>
      </c>
      <c r="Z4676" s="4">
        <f t="shared" si="591"/>
        <v>24.3</v>
      </c>
      <c r="AA4676" s="4" t="str">
        <f>IF(J4676&gt;365,"Bereits abgewandert (Segment D)",IF(Z4676&gt;=Hilfswerte!$B$38,"Rot - akut gefaehrdet",IF(Z4676&gt;=Hilfswerte!$B$39,"Gelb - beobachten","Gruen - stabil")))</f>
        <v>Rot - akut gefaehrdet</v>
      </c>
    </row>
    <row r="4677" spans="1:27" ht="15" customHeight="1" x14ac:dyDescent="0.25">
      <c r="A4677" s="4" t="s">
        <v>5024</v>
      </c>
      <c r="B4677" s="4" t="s">
        <v>241</v>
      </c>
      <c r="C4677" s="4" t="s">
        <v>84</v>
      </c>
      <c r="D4677" s="4" t="s">
        <v>30</v>
      </c>
      <c r="E4677" s="4">
        <v>45</v>
      </c>
      <c r="F4677" s="4">
        <v>7.6</v>
      </c>
      <c r="G4677" s="4">
        <v>18</v>
      </c>
      <c r="H4677" s="4">
        <v>46437</v>
      </c>
      <c r="I4677" s="4">
        <v>5</v>
      </c>
      <c r="J4677" s="4">
        <v>28</v>
      </c>
      <c r="K4677" s="4">
        <v>0</v>
      </c>
      <c r="L4677" s="4">
        <v>1</v>
      </c>
      <c r="M4677" s="4">
        <v>1</v>
      </c>
      <c r="N4677" s="4">
        <v>-1.2</v>
      </c>
      <c r="O4677" s="4">
        <f t="shared" si="584"/>
        <v>5</v>
      </c>
      <c r="P4677" s="4">
        <f t="shared" si="585"/>
        <v>5</v>
      </c>
      <c r="Q4677" s="4">
        <f t="shared" si="586"/>
        <v>5</v>
      </c>
      <c r="R4677" s="4">
        <f t="shared" si="587"/>
        <v>15</v>
      </c>
      <c r="S4677" s="4">
        <f t="shared" si="588"/>
        <v>149.1</v>
      </c>
      <c r="T4677" s="4" t="str">
        <f t="shared" si="589"/>
        <v>A - Top-Kunde</v>
      </c>
      <c r="U4677" s="4">
        <f>ROUND(((E4677-Hilfswerte!$B$20)/Hilfswerte!$B$21)+((F4677-Hilfswerte!$B$22)/Hilfswerte!$B$23)+((G4677-Hilfswerte!$B$24)/Hilfswerte!$B$25)+0.1*INDEX(Hilfswerte!$B$4:$B$15,MATCH(C4677,Hilfswerte!$A$4:$A$15,0)),2)</f>
        <v>0.55000000000000004</v>
      </c>
      <c r="V4677" s="4">
        <f>ROUND(SQRT((((E4677-Hilfswerte!$B$20)/Hilfswerte!$B$21)-Hilfswerte!$B$28)^2+(((F4677-Hilfswerte!$B$22)/Hilfswerte!$B$23)-Hilfswerte!$B$29)^2+(((G4677-Hilfswerte!$B$24)/Hilfswerte!$B$25)-Hilfswerte!$B$30)^2),3)</f>
        <v>1.3149999999999999</v>
      </c>
      <c r="W4677" s="4">
        <f>ROUND(E4677*Hilfswerte!$B$31,0)</f>
        <v>9250</v>
      </c>
      <c r="X4677" s="4">
        <f t="shared" si="590"/>
        <v>0</v>
      </c>
      <c r="Y4677" s="4" t="str">
        <f>IF(T4677="A - Top-Kunde","bereits Top-Kunde",IF(AND(V4677&lt;=Hilfswerte!$B$34,H4677&lt;0.5*W4677),"Hoch",IF(AND(V4677&lt;=Hilfswerte!$B$35,H4677&lt;0.7*W4677),"Mittel","Niedrig")))</f>
        <v>bereits Top-Kunde</v>
      </c>
      <c r="Z4677" s="4">
        <f t="shared" si="591"/>
        <v>2.1</v>
      </c>
      <c r="AA4677" s="4" t="str">
        <f>IF(J4677&gt;365,"Bereits abgewandert (Segment D)",IF(Z4677&gt;=Hilfswerte!$B$38,"Rot - akut gefaehrdet",IF(Z4677&gt;=Hilfswerte!$B$39,"Gelb - beobachten","Gruen - stabil")))</f>
        <v>Gruen - stabil</v>
      </c>
    </row>
    <row r="4678" spans="1:27" ht="15" customHeight="1" x14ac:dyDescent="0.25">
      <c r="A4678" s="4" t="s">
        <v>5025</v>
      </c>
      <c r="B4678" s="4" t="s">
        <v>464</v>
      </c>
      <c r="C4678" s="4" t="s">
        <v>29</v>
      </c>
      <c r="D4678" s="4" t="s">
        <v>93</v>
      </c>
      <c r="E4678" s="4">
        <v>33</v>
      </c>
      <c r="F4678" s="4">
        <v>9.5</v>
      </c>
      <c r="G4678" s="4">
        <v>3.1</v>
      </c>
      <c r="H4678" s="4">
        <v>9212</v>
      </c>
      <c r="I4678" s="4">
        <v>3</v>
      </c>
      <c r="J4678" s="4">
        <v>63</v>
      </c>
      <c r="K4678" s="4">
        <v>3</v>
      </c>
      <c r="L4678" s="4">
        <v>0</v>
      </c>
      <c r="M4678" s="4">
        <v>1</v>
      </c>
      <c r="N4678" s="4">
        <v>-7.9</v>
      </c>
      <c r="O4678" s="4">
        <f t="shared" si="584"/>
        <v>4</v>
      </c>
      <c r="P4678" s="4">
        <f t="shared" si="585"/>
        <v>3</v>
      </c>
      <c r="Q4678" s="4">
        <f t="shared" si="586"/>
        <v>5</v>
      </c>
      <c r="R4678" s="4">
        <f t="shared" si="587"/>
        <v>12</v>
      </c>
      <c r="S4678" s="4">
        <f t="shared" si="588"/>
        <v>98.1</v>
      </c>
      <c r="T4678" s="4" t="str">
        <f t="shared" si="589"/>
        <v>C - Entwicklungspotenzial</v>
      </c>
      <c r="U4678" s="4">
        <f>ROUND(((E4678-Hilfswerte!$B$20)/Hilfswerte!$B$21)+((F4678-Hilfswerte!$B$22)/Hilfswerte!$B$23)+((G4678-Hilfswerte!$B$24)/Hilfswerte!$B$25)+0.1*INDEX(Hilfswerte!$B$4:$B$15,MATCH(C4678,Hilfswerte!$A$4:$A$15,0)),2)</f>
        <v>-1.57</v>
      </c>
      <c r="V4678" s="4">
        <f>ROUND(SQRT((((E4678-Hilfswerte!$B$20)/Hilfswerte!$B$21)-Hilfswerte!$B$28)^2+(((F4678-Hilfswerte!$B$22)/Hilfswerte!$B$23)-Hilfswerte!$B$29)^2+(((G4678-Hilfswerte!$B$24)/Hilfswerte!$B$25)-Hilfswerte!$B$30)^2),3)</f>
        <v>1.4990000000000001</v>
      </c>
      <c r="W4678" s="4">
        <f>ROUND(E4678*Hilfswerte!$B$31,0)</f>
        <v>6783</v>
      </c>
      <c r="X4678" s="4">
        <f t="shared" si="590"/>
        <v>0</v>
      </c>
      <c r="Y4678" s="4" t="str">
        <f>IF(T4678="A - Top-Kunde","bereits Top-Kunde",IF(AND(V4678&lt;=Hilfswerte!$B$34,H4678&lt;0.5*W4678),"Hoch",IF(AND(V4678&lt;=Hilfswerte!$B$35,H4678&lt;0.7*W4678),"Mittel","Niedrig")))</f>
        <v>Niedrig</v>
      </c>
      <c r="Z4678" s="4">
        <f t="shared" si="591"/>
        <v>15.3</v>
      </c>
      <c r="AA4678" s="4" t="str">
        <f>IF(J4678&gt;365,"Bereits abgewandert (Segment D)",IF(Z4678&gt;=Hilfswerte!$B$38,"Rot - akut gefaehrdet",IF(Z4678&gt;=Hilfswerte!$B$39,"Gelb - beobachten","Gruen - stabil")))</f>
        <v>Gelb - beobachten</v>
      </c>
    </row>
    <row r="4679" spans="1:27" ht="15" customHeight="1" x14ac:dyDescent="0.25">
      <c r="A4679" s="4" t="s">
        <v>5026</v>
      </c>
      <c r="B4679" s="4" t="s">
        <v>617</v>
      </c>
      <c r="C4679" s="4" t="s">
        <v>55</v>
      </c>
      <c r="D4679" s="4" t="s">
        <v>48</v>
      </c>
      <c r="E4679" s="4">
        <v>27</v>
      </c>
      <c r="F4679" s="4">
        <v>3.6</v>
      </c>
      <c r="G4679" s="4">
        <v>21.2</v>
      </c>
      <c r="H4679" s="4">
        <v>793</v>
      </c>
      <c r="I4679" s="4">
        <v>2</v>
      </c>
      <c r="J4679" s="4">
        <v>85</v>
      </c>
      <c r="K4679" s="4">
        <v>0</v>
      </c>
      <c r="L4679" s="4">
        <v>8</v>
      </c>
      <c r="M4679" s="4">
        <v>1</v>
      </c>
      <c r="N4679" s="4">
        <v>30.1</v>
      </c>
      <c r="O4679" s="4">
        <f t="shared" si="584"/>
        <v>4</v>
      </c>
      <c r="P4679" s="4">
        <f t="shared" si="585"/>
        <v>2</v>
      </c>
      <c r="Q4679" s="4">
        <f t="shared" si="586"/>
        <v>2</v>
      </c>
      <c r="R4679" s="4">
        <f t="shared" si="587"/>
        <v>8</v>
      </c>
      <c r="S4679" s="4">
        <f t="shared" si="588"/>
        <v>92.7</v>
      </c>
      <c r="T4679" s="4" t="str">
        <f t="shared" si="589"/>
        <v>C - Entwicklungspotenzial</v>
      </c>
      <c r="U4679" s="4">
        <f>ROUND(((E4679-Hilfswerte!$B$20)/Hilfswerte!$B$21)+((F4679-Hilfswerte!$B$22)/Hilfswerte!$B$23)+((G4679-Hilfswerte!$B$24)/Hilfswerte!$B$25)+0.1*INDEX(Hilfswerte!$B$4:$B$15,MATCH(C4679,Hilfswerte!$A$4:$A$15,0)),2)</f>
        <v>1.2</v>
      </c>
      <c r="V4679" s="4">
        <f>ROUND(SQRT((((E4679-Hilfswerte!$B$20)/Hilfswerte!$B$21)-Hilfswerte!$B$28)^2+(((F4679-Hilfswerte!$B$22)/Hilfswerte!$B$23)-Hilfswerte!$B$29)^2+(((G4679-Hilfswerte!$B$24)/Hilfswerte!$B$25)-Hilfswerte!$B$30)^2),3)</f>
        <v>1.804</v>
      </c>
      <c r="W4679" s="4">
        <f>ROUND(E4679*Hilfswerte!$B$31,0)</f>
        <v>5550</v>
      </c>
      <c r="X4679" s="4">
        <f t="shared" si="590"/>
        <v>4757</v>
      </c>
      <c r="Y4679" s="4" t="str">
        <f>IF(T4679="A - Top-Kunde","bereits Top-Kunde",IF(AND(V4679&lt;=Hilfswerte!$B$34,H4679&lt;0.5*W4679),"Hoch",IF(AND(V4679&lt;=Hilfswerte!$B$35,H4679&lt;0.7*W4679),"Mittel","Niedrig")))</f>
        <v>Niedrig</v>
      </c>
      <c r="Z4679" s="4">
        <f t="shared" si="591"/>
        <v>5.9</v>
      </c>
      <c r="AA4679" s="4" t="str">
        <f>IF(J4679&gt;365,"Bereits abgewandert (Segment D)",IF(Z4679&gt;=Hilfswerte!$B$38,"Rot - akut gefaehrdet",IF(Z4679&gt;=Hilfswerte!$B$39,"Gelb - beobachten","Gruen - stabil")))</f>
        <v>Gruen - stabil</v>
      </c>
    </row>
    <row r="4680" spans="1:27" ht="15" customHeight="1" x14ac:dyDescent="0.25">
      <c r="A4680" s="4" t="s">
        <v>5027</v>
      </c>
      <c r="B4680" s="4" t="s">
        <v>105</v>
      </c>
      <c r="C4680" s="4" t="s">
        <v>38</v>
      </c>
      <c r="D4680" s="4" t="s">
        <v>56</v>
      </c>
      <c r="E4680" s="4">
        <v>87</v>
      </c>
      <c r="F4680" s="4">
        <v>13.3</v>
      </c>
      <c r="G4680" s="4">
        <v>11.2</v>
      </c>
      <c r="H4680" s="4">
        <v>5665</v>
      </c>
      <c r="I4680" s="4">
        <v>3</v>
      </c>
      <c r="J4680" s="4">
        <v>3</v>
      </c>
      <c r="K4680" s="4">
        <v>0</v>
      </c>
      <c r="L4680" s="4">
        <v>8</v>
      </c>
      <c r="M4680" s="4">
        <v>6</v>
      </c>
      <c r="N4680" s="4">
        <v>-2.2999999999999998</v>
      </c>
      <c r="O4680" s="4">
        <f t="shared" si="584"/>
        <v>5</v>
      </c>
      <c r="P4680" s="4">
        <f t="shared" si="585"/>
        <v>3</v>
      </c>
      <c r="Q4680" s="4">
        <f t="shared" si="586"/>
        <v>4</v>
      </c>
      <c r="R4680" s="4">
        <f t="shared" si="587"/>
        <v>12</v>
      </c>
      <c r="S4680" s="4">
        <f t="shared" si="588"/>
        <v>116.5</v>
      </c>
      <c r="T4680" s="4" t="str">
        <f t="shared" si="589"/>
        <v>B - Kernkunde</v>
      </c>
      <c r="U4680" s="4">
        <f>ROUND(((E4680-Hilfswerte!$B$20)/Hilfswerte!$B$21)+((F4680-Hilfswerte!$B$22)/Hilfswerte!$B$23)+((G4680-Hilfswerte!$B$24)/Hilfswerte!$B$25)+0.1*INDEX(Hilfswerte!$B$4:$B$15,MATCH(C4680,Hilfswerte!$A$4:$A$15,0)),2)</f>
        <v>0.09</v>
      </c>
      <c r="V4680" s="4">
        <f>ROUND(SQRT((((E4680-Hilfswerte!$B$20)/Hilfswerte!$B$21)-Hilfswerte!$B$28)^2+(((F4680-Hilfswerte!$B$22)/Hilfswerte!$B$23)-Hilfswerte!$B$29)^2+(((G4680-Hilfswerte!$B$24)/Hilfswerte!$B$25)-Hilfswerte!$B$30)^2),3)</f>
        <v>0.55800000000000005</v>
      </c>
      <c r="W4680" s="4">
        <f>ROUND(E4680*Hilfswerte!$B$31,0)</f>
        <v>17883</v>
      </c>
      <c r="X4680" s="4">
        <f t="shared" si="590"/>
        <v>12218</v>
      </c>
      <c r="Y4680" s="4" t="str">
        <f>IF(T4680="A - Top-Kunde","bereits Top-Kunde",IF(AND(V4680&lt;=Hilfswerte!$B$34,H4680&lt;0.5*W4680),"Hoch",IF(AND(V4680&lt;=Hilfswerte!$B$35,H4680&lt;0.7*W4680),"Mittel","Niedrig")))</f>
        <v>Hoch</v>
      </c>
      <c r="Z4680" s="4">
        <f t="shared" si="591"/>
        <v>2.7</v>
      </c>
      <c r="AA4680" s="4" t="str">
        <f>IF(J4680&gt;365,"Bereits abgewandert (Segment D)",IF(Z4680&gt;=Hilfswerte!$B$38,"Rot - akut gefaehrdet",IF(Z4680&gt;=Hilfswerte!$B$39,"Gelb - beobachten","Gruen - stabil")))</f>
        <v>Gruen - stabil</v>
      </c>
    </row>
    <row r="4681" spans="1:27" ht="15" customHeight="1" x14ac:dyDescent="0.25">
      <c r="A4681" s="4" t="s">
        <v>5028</v>
      </c>
      <c r="B4681" s="4" t="s">
        <v>392</v>
      </c>
      <c r="C4681" s="4" t="s">
        <v>47</v>
      </c>
      <c r="D4681" s="4" t="s">
        <v>30</v>
      </c>
      <c r="E4681" s="4">
        <v>33</v>
      </c>
      <c r="F4681" s="4">
        <v>8.5</v>
      </c>
      <c r="G4681" s="4">
        <v>1.7</v>
      </c>
      <c r="H4681" s="4">
        <v>2064</v>
      </c>
      <c r="I4681" s="4">
        <v>1</v>
      </c>
      <c r="J4681" s="4">
        <v>162</v>
      </c>
      <c r="K4681" s="4">
        <v>0</v>
      </c>
      <c r="L4681" s="4">
        <v>9</v>
      </c>
      <c r="M4681" s="4">
        <v>4</v>
      </c>
      <c r="N4681" s="4">
        <v>-4.0999999999999996</v>
      </c>
      <c r="O4681" s="4">
        <f t="shared" si="584"/>
        <v>3</v>
      </c>
      <c r="P4681" s="4">
        <f t="shared" si="585"/>
        <v>1</v>
      </c>
      <c r="Q4681" s="4">
        <f t="shared" si="586"/>
        <v>3</v>
      </c>
      <c r="R4681" s="4">
        <f t="shared" si="587"/>
        <v>7</v>
      </c>
      <c r="S4681" s="4">
        <f t="shared" si="588"/>
        <v>65.3</v>
      </c>
      <c r="T4681" s="4" t="str">
        <f t="shared" si="589"/>
        <v>C - Entwicklungspotenzial</v>
      </c>
      <c r="U4681" s="4">
        <f>ROUND(((E4681-Hilfswerte!$B$20)/Hilfswerte!$B$21)+((F4681-Hilfswerte!$B$22)/Hilfswerte!$B$23)+((G4681-Hilfswerte!$B$24)/Hilfswerte!$B$25)+0.1*INDEX(Hilfswerte!$B$4:$B$15,MATCH(C4681,Hilfswerte!$A$4:$A$15,0)),2)</f>
        <v>-1.99</v>
      </c>
      <c r="V4681" s="4">
        <f>ROUND(SQRT((((E4681-Hilfswerte!$B$20)/Hilfswerte!$B$21)-Hilfswerte!$B$28)^2+(((F4681-Hilfswerte!$B$22)/Hilfswerte!$B$23)-Hilfswerte!$B$29)^2+(((G4681-Hilfswerte!$B$24)/Hilfswerte!$B$25)-Hilfswerte!$B$30)^2),3)</f>
        <v>1.6990000000000001</v>
      </c>
      <c r="W4681" s="4">
        <f>ROUND(E4681*Hilfswerte!$B$31,0)</f>
        <v>6783</v>
      </c>
      <c r="X4681" s="4">
        <f t="shared" si="590"/>
        <v>4719</v>
      </c>
      <c r="Y4681" s="4" t="str">
        <f>IF(T4681="A - Top-Kunde","bereits Top-Kunde",IF(AND(V4681&lt;=Hilfswerte!$B$34,H4681&lt;0.5*W4681),"Hoch",IF(AND(V4681&lt;=Hilfswerte!$B$35,H4681&lt;0.7*W4681),"Mittel","Niedrig")))</f>
        <v>Niedrig</v>
      </c>
      <c r="Z4681" s="4">
        <f t="shared" si="591"/>
        <v>11.5</v>
      </c>
      <c r="AA4681" s="4" t="str">
        <f>IF(J4681&gt;365,"Bereits abgewandert (Segment D)",IF(Z4681&gt;=Hilfswerte!$B$38,"Rot - akut gefaehrdet",IF(Z4681&gt;=Hilfswerte!$B$39,"Gelb - beobachten","Gruen - stabil")))</f>
        <v>Gruen - stabil</v>
      </c>
    </row>
    <row r="4682" spans="1:27" ht="15" customHeight="1" x14ac:dyDescent="0.25">
      <c r="A4682" s="4" t="s">
        <v>5029</v>
      </c>
      <c r="B4682" s="4" t="s">
        <v>254</v>
      </c>
      <c r="C4682" s="4" t="s">
        <v>29</v>
      </c>
      <c r="D4682" s="4" t="s">
        <v>30</v>
      </c>
      <c r="E4682" s="4">
        <v>47</v>
      </c>
      <c r="F4682" s="4">
        <v>7.9</v>
      </c>
      <c r="G4682" s="4">
        <v>5.8</v>
      </c>
      <c r="H4682" s="4">
        <v>569</v>
      </c>
      <c r="I4682" s="4">
        <v>2</v>
      </c>
      <c r="J4682" s="4">
        <v>137</v>
      </c>
      <c r="K4682" s="4">
        <v>0</v>
      </c>
      <c r="L4682" s="4">
        <v>-5</v>
      </c>
      <c r="M4682" s="4">
        <v>5</v>
      </c>
      <c r="N4682" s="4">
        <v>32.9</v>
      </c>
      <c r="O4682" s="4">
        <f t="shared" si="584"/>
        <v>3</v>
      </c>
      <c r="P4682" s="4">
        <f t="shared" si="585"/>
        <v>2</v>
      </c>
      <c r="Q4682" s="4">
        <f t="shared" si="586"/>
        <v>2</v>
      </c>
      <c r="R4682" s="4">
        <f t="shared" si="587"/>
        <v>7</v>
      </c>
      <c r="S4682" s="4">
        <f t="shared" si="588"/>
        <v>86.5</v>
      </c>
      <c r="T4682" s="4" t="str">
        <f t="shared" si="589"/>
        <v>C - Entwicklungspotenzial</v>
      </c>
      <c r="U4682" s="4">
        <f>ROUND(((E4682-Hilfswerte!$B$20)/Hilfswerte!$B$21)+((F4682-Hilfswerte!$B$22)/Hilfswerte!$B$23)+((G4682-Hilfswerte!$B$24)/Hilfswerte!$B$25)+0.1*INDEX(Hilfswerte!$B$4:$B$15,MATCH(C4682,Hilfswerte!$A$4:$A$15,0)),2)</f>
        <v>-1.1100000000000001</v>
      </c>
      <c r="V4682" s="4">
        <f>ROUND(SQRT((((E4682-Hilfswerte!$B$20)/Hilfswerte!$B$21)-Hilfswerte!$B$28)^2+(((F4682-Hilfswerte!$B$22)/Hilfswerte!$B$23)-Hilfswerte!$B$29)^2+(((G4682-Hilfswerte!$B$24)/Hilfswerte!$B$25)-Hilfswerte!$B$30)^2),3)</f>
        <v>1.1359999999999999</v>
      </c>
      <c r="W4682" s="4">
        <f>ROUND(E4682*Hilfswerte!$B$31,0)</f>
        <v>9661</v>
      </c>
      <c r="X4682" s="4">
        <f t="shared" si="590"/>
        <v>9092</v>
      </c>
      <c r="Y4682" s="4" t="str">
        <f>IF(T4682="A - Top-Kunde","bereits Top-Kunde",IF(AND(V4682&lt;=Hilfswerte!$B$34,H4682&lt;0.5*W4682),"Hoch",IF(AND(V4682&lt;=Hilfswerte!$B$35,H4682&lt;0.7*W4682),"Mittel","Niedrig")))</f>
        <v>Mittel</v>
      </c>
      <c r="Z4682" s="4">
        <f t="shared" si="591"/>
        <v>6.9</v>
      </c>
      <c r="AA4682" s="4" t="str">
        <f>IF(J4682&gt;365,"Bereits abgewandert (Segment D)",IF(Z4682&gt;=Hilfswerte!$B$38,"Rot - akut gefaehrdet",IF(Z4682&gt;=Hilfswerte!$B$39,"Gelb - beobachten","Gruen - stabil")))</f>
        <v>Gruen - stabil</v>
      </c>
    </row>
    <row r="4683" spans="1:27" ht="15" customHeight="1" x14ac:dyDescent="0.25">
      <c r="A4683" s="4" t="s">
        <v>5030</v>
      </c>
      <c r="B4683" s="4" t="s">
        <v>76</v>
      </c>
      <c r="C4683" s="4" t="s">
        <v>38</v>
      </c>
      <c r="D4683" s="4" t="s">
        <v>30</v>
      </c>
      <c r="E4683" s="4">
        <v>24</v>
      </c>
      <c r="F4683" s="4">
        <v>4.7</v>
      </c>
      <c r="G4683" s="4">
        <v>11.9</v>
      </c>
      <c r="H4683" s="4">
        <v>1261</v>
      </c>
      <c r="I4683" s="4">
        <v>3</v>
      </c>
      <c r="J4683" s="4">
        <v>3</v>
      </c>
      <c r="K4683" s="4">
        <v>0</v>
      </c>
      <c r="L4683" s="4">
        <v>5</v>
      </c>
      <c r="M4683" s="4">
        <v>1</v>
      </c>
      <c r="N4683" s="4">
        <v>-12.8</v>
      </c>
      <c r="O4683" s="4">
        <f t="shared" si="584"/>
        <v>5</v>
      </c>
      <c r="P4683" s="4">
        <f t="shared" si="585"/>
        <v>3</v>
      </c>
      <c r="Q4683" s="4">
        <f t="shared" si="586"/>
        <v>3</v>
      </c>
      <c r="R4683" s="4">
        <f t="shared" si="587"/>
        <v>11</v>
      </c>
      <c r="S4683" s="4">
        <f t="shared" si="588"/>
        <v>102.1</v>
      </c>
      <c r="T4683" s="4" t="str">
        <f t="shared" si="589"/>
        <v>C - Entwicklungspotenzial</v>
      </c>
      <c r="U4683" s="4">
        <f>ROUND(((E4683-Hilfswerte!$B$20)/Hilfswerte!$B$21)+((F4683-Hilfswerte!$B$22)/Hilfswerte!$B$23)+((G4683-Hilfswerte!$B$24)/Hilfswerte!$B$25)+0.1*INDEX(Hilfswerte!$B$4:$B$15,MATCH(C4683,Hilfswerte!$A$4:$A$15,0)),2)</f>
        <v>-0.22</v>
      </c>
      <c r="V4683" s="4">
        <f>ROUND(SQRT((((E4683-Hilfswerte!$B$20)/Hilfswerte!$B$21)-Hilfswerte!$B$28)^2+(((F4683-Hilfswerte!$B$22)/Hilfswerte!$B$23)-Hilfswerte!$B$29)^2+(((G4683-Hilfswerte!$B$24)/Hilfswerte!$B$25)-Hilfswerte!$B$30)^2),3)</f>
        <v>0.86099999999999999</v>
      </c>
      <c r="W4683" s="4">
        <f>ROUND(E4683*Hilfswerte!$B$31,0)</f>
        <v>4933</v>
      </c>
      <c r="X4683" s="4">
        <f t="shared" si="590"/>
        <v>3672</v>
      </c>
      <c r="Y4683" s="4" t="str">
        <f>IF(T4683="A - Top-Kunde","bereits Top-Kunde",IF(AND(V4683&lt;=Hilfswerte!$B$34,H4683&lt;0.5*W4683),"Hoch",IF(AND(V4683&lt;=Hilfswerte!$B$35,H4683&lt;0.7*W4683),"Mittel","Niedrig")))</f>
        <v>Mittel</v>
      </c>
      <c r="Z4683" s="4">
        <f t="shared" si="591"/>
        <v>6.3</v>
      </c>
      <c r="AA4683" s="4" t="str">
        <f>IF(J4683&gt;365,"Bereits abgewandert (Segment D)",IF(Z4683&gt;=Hilfswerte!$B$38,"Rot - akut gefaehrdet",IF(Z4683&gt;=Hilfswerte!$B$39,"Gelb - beobachten","Gruen - stabil")))</f>
        <v>Gruen - stabil</v>
      </c>
    </row>
    <row r="4684" spans="1:27" ht="15" customHeight="1" x14ac:dyDescent="0.25">
      <c r="A4684" s="4" t="s">
        <v>5031</v>
      </c>
      <c r="B4684" s="4" t="s">
        <v>428</v>
      </c>
      <c r="C4684" s="4" t="s">
        <v>62</v>
      </c>
      <c r="D4684" s="4" t="s">
        <v>106</v>
      </c>
      <c r="E4684" s="4">
        <v>1895</v>
      </c>
      <c r="F4684" s="4">
        <v>298.10000000000002</v>
      </c>
      <c r="G4684" s="4">
        <v>3.3</v>
      </c>
      <c r="H4684" s="4">
        <v>53377</v>
      </c>
      <c r="I4684" s="4">
        <v>2</v>
      </c>
      <c r="J4684" s="4">
        <v>130</v>
      </c>
      <c r="K4684" s="4">
        <v>0</v>
      </c>
      <c r="L4684" s="4">
        <v>0</v>
      </c>
      <c r="M4684" s="4">
        <v>2</v>
      </c>
      <c r="N4684" s="4">
        <v>1</v>
      </c>
      <c r="O4684" s="4">
        <f t="shared" si="584"/>
        <v>3</v>
      </c>
      <c r="P4684" s="4">
        <f t="shared" si="585"/>
        <v>2</v>
      </c>
      <c r="Q4684" s="4">
        <f t="shared" si="586"/>
        <v>5</v>
      </c>
      <c r="R4684" s="4">
        <f t="shared" si="587"/>
        <v>10</v>
      </c>
      <c r="S4684" s="4">
        <f t="shared" si="588"/>
        <v>100.5</v>
      </c>
      <c r="T4684" s="4" t="str">
        <f t="shared" si="589"/>
        <v>C - Entwicklungspotenzial</v>
      </c>
      <c r="U4684" s="4">
        <f>ROUND(((E4684-Hilfswerte!$B$20)/Hilfswerte!$B$21)+((F4684-Hilfswerte!$B$22)/Hilfswerte!$B$23)+((G4684-Hilfswerte!$B$24)/Hilfswerte!$B$25)+0.1*INDEX(Hilfswerte!$B$4:$B$15,MATCH(C4684,Hilfswerte!$A$4:$A$15,0)),2)</f>
        <v>11.78</v>
      </c>
      <c r="V4684" s="4">
        <f>ROUND(SQRT((((E4684-Hilfswerte!$B$20)/Hilfswerte!$B$21)-Hilfswerte!$B$28)^2+(((F4684-Hilfswerte!$B$22)/Hilfswerte!$B$23)-Hilfswerte!$B$29)^2+(((G4684-Hilfswerte!$B$24)/Hilfswerte!$B$25)-Hilfswerte!$B$30)^2),3)</f>
        <v>8.8439999999999994</v>
      </c>
      <c r="W4684" s="4">
        <f>ROUND(E4684*Hilfswerte!$B$31,0)</f>
        <v>389510</v>
      </c>
      <c r="X4684" s="4">
        <f t="shared" si="590"/>
        <v>336133</v>
      </c>
      <c r="Y4684" s="4" t="str">
        <f>IF(T4684="A - Top-Kunde","bereits Top-Kunde",IF(AND(V4684&lt;=Hilfswerte!$B$34,H4684&lt;0.5*W4684),"Hoch",IF(AND(V4684&lt;=Hilfswerte!$B$35,H4684&lt;0.7*W4684),"Mittel","Niedrig")))</f>
        <v>Niedrig</v>
      </c>
      <c r="Z4684" s="4">
        <f t="shared" si="591"/>
        <v>6.5</v>
      </c>
      <c r="AA4684" s="4" t="str">
        <f>IF(J4684&gt;365,"Bereits abgewandert (Segment D)",IF(Z4684&gt;=Hilfswerte!$B$38,"Rot - akut gefaehrdet",IF(Z4684&gt;=Hilfswerte!$B$39,"Gelb - beobachten","Gruen - stabil")))</f>
        <v>Gruen - stabil</v>
      </c>
    </row>
    <row r="4685" spans="1:27" ht="15" customHeight="1" x14ac:dyDescent="0.25">
      <c r="A4685" s="4" t="s">
        <v>5032</v>
      </c>
      <c r="B4685" s="4" t="s">
        <v>467</v>
      </c>
      <c r="C4685" s="4" t="s">
        <v>51</v>
      </c>
      <c r="D4685" s="4" t="s">
        <v>48</v>
      </c>
      <c r="E4685" s="4">
        <v>265</v>
      </c>
      <c r="F4685" s="4">
        <v>54.7</v>
      </c>
      <c r="G4685" s="4">
        <v>4.5</v>
      </c>
      <c r="H4685" s="4">
        <v>22149</v>
      </c>
      <c r="I4685" s="4">
        <v>3</v>
      </c>
      <c r="J4685" s="4">
        <v>73</v>
      </c>
      <c r="K4685" s="4">
        <v>0</v>
      </c>
      <c r="L4685" s="4">
        <v>-4</v>
      </c>
      <c r="M4685" s="4">
        <v>6</v>
      </c>
      <c r="N4685" s="4">
        <v>5</v>
      </c>
      <c r="O4685" s="4">
        <f t="shared" si="584"/>
        <v>4</v>
      </c>
      <c r="P4685" s="4">
        <f t="shared" si="585"/>
        <v>3</v>
      </c>
      <c r="Q4685" s="4">
        <f t="shared" si="586"/>
        <v>5</v>
      </c>
      <c r="R4685" s="4">
        <f t="shared" si="587"/>
        <v>12</v>
      </c>
      <c r="S4685" s="4">
        <f t="shared" si="588"/>
        <v>122.5</v>
      </c>
      <c r="T4685" s="4" t="str">
        <f t="shared" si="589"/>
        <v>B - Kernkunde</v>
      </c>
      <c r="U4685" s="4">
        <f>ROUND(((E4685-Hilfswerte!$B$20)/Hilfswerte!$B$21)+((F4685-Hilfswerte!$B$22)/Hilfswerte!$B$23)+((G4685-Hilfswerte!$B$24)/Hilfswerte!$B$25)+0.1*INDEX(Hilfswerte!$B$4:$B$15,MATCH(C4685,Hilfswerte!$A$4:$A$15,0)),2)</f>
        <v>0.54</v>
      </c>
      <c r="V4685" s="4">
        <f>ROUND(SQRT((((E4685-Hilfswerte!$B$20)/Hilfswerte!$B$21)-Hilfswerte!$B$28)^2+(((F4685-Hilfswerte!$B$22)/Hilfswerte!$B$23)-Hilfswerte!$B$29)^2+(((G4685-Hilfswerte!$B$24)/Hilfswerte!$B$25)-Hilfswerte!$B$30)^2),3)</f>
        <v>1.1850000000000001</v>
      </c>
      <c r="W4685" s="4">
        <f>ROUND(E4685*Hilfswerte!$B$31,0)</f>
        <v>54470</v>
      </c>
      <c r="X4685" s="4">
        <f t="shared" si="590"/>
        <v>32321</v>
      </c>
      <c r="Y4685" s="4" t="str">
        <f>IF(T4685="A - Top-Kunde","bereits Top-Kunde",IF(AND(V4685&lt;=Hilfswerte!$B$34,H4685&lt;0.5*W4685),"Hoch",IF(AND(V4685&lt;=Hilfswerte!$B$35,H4685&lt;0.7*W4685),"Mittel","Niedrig")))</f>
        <v>Niedrig</v>
      </c>
      <c r="Z4685" s="4">
        <f t="shared" si="591"/>
        <v>3.7</v>
      </c>
      <c r="AA4685" s="4" t="str">
        <f>IF(J4685&gt;365,"Bereits abgewandert (Segment D)",IF(Z4685&gt;=Hilfswerte!$B$38,"Rot - akut gefaehrdet",IF(Z4685&gt;=Hilfswerte!$B$39,"Gelb - beobachten","Gruen - stabil")))</f>
        <v>Gruen - stabil</v>
      </c>
    </row>
    <row r="4686" spans="1:27" ht="15" customHeight="1" x14ac:dyDescent="0.25">
      <c r="A4686" s="4" t="s">
        <v>5033</v>
      </c>
      <c r="B4686" s="4" t="s">
        <v>171</v>
      </c>
      <c r="C4686" s="4" t="s">
        <v>74</v>
      </c>
      <c r="D4686" s="4" t="s">
        <v>52</v>
      </c>
      <c r="E4686" s="4">
        <v>116</v>
      </c>
      <c r="F4686" s="4">
        <v>28.2</v>
      </c>
      <c r="G4686" s="4">
        <v>21.2</v>
      </c>
      <c r="H4686" s="4">
        <v>6416</v>
      </c>
      <c r="I4686" s="4">
        <v>1</v>
      </c>
      <c r="J4686" s="4">
        <v>161</v>
      </c>
      <c r="K4686" s="4">
        <v>0</v>
      </c>
      <c r="L4686" s="4">
        <v>0</v>
      </c>
      <c r="M4686" s="4">
        <v>5</v>
      </c>
      <c r="N4686" s="4">
        <v>6.4</v>
      </c>
      <c r="O4686" s="4">
        <f t="shared" si="584"/>
        <v>3</v>
      </c>
      <c r="P4686" s="4">
        <f t="shared" si="585"/>
        <v>1</v>
      </c>
      <c r="Q4686" s="4">
        <f t="shared" si="586"/>
        <v>4</v>
      </c>
      <c r="R4686" s="4">
        <f t="shared" si="587"/>
        <v>8</v>
      </c>
      <c r="S4686" s="4">
        <f t="shared" si="588"/>
        <v>83.2</v>
      </c>
      <c r="T4686" s="4" t="str">
        <f t="shared" si="589"/>
        <v>C - Entwicklungspotenzial</v>
      </c>
      <c r="U4686" s="4">
        <f>ROUND(((E4686-Hilfswerte!$B$20)/Hilfswerte!$B$21)+((F4686-Hilfswerte!$B$22)/Hilfswerte!$B$23)+((G4686-Hilfswerte!$B$24)/Hilfswerte!$B$25)+0.1*INDEX(Hilfswerte!$B$4:$B$15,MATCH(C4686,Hilfswerte!$A$4:$A$15,0)),2)</f>
        <v>1.71</v>
      </c>
      <c r="V4686" s="4">
        <f>ROUND(SQRT((((E4686-Hilfswerte!$B$20)/Hilfswerte!$B$21)-Hilfswerte!$B$28)^2+(((F4686-Hilfswerte!$B$22)/Hilfswerte!$B$23)-Hilfswerte!$B$29)^2+(((G4686-Hilfswerte!$B$24)/Hilfswerte!$B$25)-Hilfswerte!$B$30)^2),3)</f>
        <v>1.61</v>
      </c>
      <c r="W4686" s="4">
        <f>ROUND(E4686*Hilfswerte!$B$31,0)</f>
        <v>23843</v>
      </c>
      <c r="X4686" s="4">
        <f t="shared" si="590"/>
        <v>17427</v>
      </c>
      <c r="Y4686" s="4" t="str">
        <f>IF(T4686="A - Top-Kunde","bereits Top-Kunde",IF(AND(V4686&lt;=Hilfswerte!$B$34,H4686&lt;0.5*W4686),"Hoch",IF(AND(V4686&lt;=Hilfswerte!$B$35,H4686&lt;0.7*W4686),"Mittel","Niedrig")))</f>
        <v>Niedrig</v>
      </c>
      <c r="Z4686" s="4">
        <f t="shared" si="591"/>
        <v>8.1</v>
      </c>
      <c r="AA4686" s="4" t="str">
        <f>IF(J4686&gt;365,"Bereits abgewandert (Segment D)",IF(Z4686&gt;=Hilfswerte!$B$38,"Rot - akut gefaehrdet",IF(Z4686&gt;=Hilfswerte!$B$39,"Gelb - beobachten","Gruen - stabil")))</f>
        <v>Gruen - stabil</v>
      </c>
    </row>
    <row r="4687" spans="1:27" ht="15" customHeight="1" x14ac:dyDescent="0.25">
      <c r="A4687" s="4" t="s">
        <v>5034</v>
      </c>
      <c r="B4687" s="4" t="s">
        <v>455</v>
      </c>
      <c r="C4687" s="4" t="s">
        <v>74</v>
      </c>
      <c r="D4687" s="4" t="s">
        <v>122</v>
      </c>
      <c r="E4687" s="4">
        <v>25</v>
      </c>
      <c r="F4687" s="4">
        <v>4.5</v>
      </c>
      <c r="G4687" s="4">
        <v>1</v>
      </c>
      <c r="H4687" s="4">
        <v>5146</v>
      </c>
      <c r="I4687" s="4">
        <v>5</v>
      </c>
      <c r="J4687" s="4">
        <v>51</v>
      </c>
      <c r="K4687" s="4">
        <v>0</v>
      </c>
      <c r="L4687" s="4">
        <v>11</v>
      </c>
      <c r="M4687" s="4">
        <v>4</v>
      </c>
      <c r="N4687" s="4">
        <v>9.4</v>
      </c>
      <c r="O4687" s="4">
        <f t="shared" si="584"/>
        <v>4</v>
      </c>
      <c r="P4687" s="4">
        <f t="shared" si="585"/>
        <v>5</v>
      </c>
      <c r="Q4687" s="4">
        <f t="shared" si="586"/>
        <v>4</v>
      </c>
      <c r="R4687" s="4">
        <f t="shared" si="587"/>
        <v>13</v>
      </c>
      <c r="S4687" s="4">
        <f t="shared" si="588"/>
        <v>131.4</v>
      </c>
      <c r="T4687" s="4" t="str">
        <f t="shared" si="589"/>
        <v>A - Top-Kunde</v>
      </c>
      <c r="U4687" s="4">
        <f>ROUND(((E4687-Hilfswerte!$B$20)/Hilfswerte!$B$21)+((F4687-Hilfswerte!$B$22)/Hilfswerte!$B$23)+((G4687-Hilfswerte!$B$24)/Hilfswerte!$B$25)+0.1*INDEX(Hilfswerte!$B$4:$B$15,MATCH(C4687,Hilfswerte!$A$4:$A$15,0)),2)</f>
        <v>-2.31</v>
      </c>
      <c r="V4687" s="4">
        <f>ROUND(SQRT((((E4687-Hilfswerte!$B$20)/Hilfswerte!$B$21)-Hilfswerte!$B$28)^2+(((F4687-Hilfswerte!$B$22)/Hilfswerte!$B$23)-Hilfswerte!$B$29)^2+(((G4687-Hilfswerte!$B$24)/Hilfswerte!$B$25)-Hilfswerte!$B$30)^2),3)</f>
        <v>1.8320000000000001</v>
      </c>
      <c r="W4687" s="4">
        <f>ROUND(E4687*Hilfswerte!$B$31,0)</f>
        <v>5139</v>
      </c>
      <c r="X4687" s="4">
        <f t="shared" si="590"/>
        <v>0</v>
      </c>
      <c r="Y4687" s="4" t="str">
        <f>IF(T4687="A - Top-Kunde","bereits Top-Kunde",IF(AND(V4687&lt;=Hilfswerte!$B$34,H4687&lt;0.5*W4687),"Hoch",IF(AND(V4687&lt;=Hilfswerte!$B$35,H4687&lt;0.7*W4687),"Mittel","Niedrig")))</f>
        <v>bereits Top-Kunde</v>
      </c>
      <c r="Z4687" s="4">
        <f t="shared" si="591"/>
        <v>4.8</v>
      </c>
      <c r="AA4687" s="4" t="str">
        <f>IF(J4687&gt;365,"Bereits abgewandert (Segment D)",IF(Z4687&gt;=Hilfswerte!$B$38,"Rot - akut gefaehrdet",IF(Z4687&gt;=Hilfswerte!$B$39,"Gelb - beobachten","Gruen - stabil")))</f>
        <v>Gruen - stabil</v>
      </c>
    </row>
    <row r="4688" spans="1:27" ht="15" customHeight="1" x14ac:dyDescent="0.25">
      <c r="A4688" s="4" t="s">
        <v>5035</v>
      </c>
      <c r="B4688" s="4" t="s">
        <v>822</v>
      </c>
      <c r="C4688" s="4" t="s">
        <v>47</v>
      </c>
      <c r="D4688" s="4" t="s">
        <v>30</v>
      </c>
      <c r="E4688" s="4">
        <v>44</v>
      </c>
      <c r="F4688" s="4">
        <v>12.1</v>
      </c>
      <c r="G4688" s="4">
        <v>3.6</v>
      </c>
      <c r="H4688" s="4">
        <v>2686</v>
      </c>
      <c r="I4688" s="4">
        <v>2</v>
      </c>
      <c r="J4688" s="4">
        <v>108</v>
      </c>
      <c r="K4688" s="4">
        <v>1</v>
      </c>
      <c r="L4688" s="4">
        <v>0</v>
      </c>
      <c r="M4688" s="4">
        <v>2</v>
      </c>
      <c r="N4688" s="4">
        <v>10.7</v>
      </c>
      <c r="O4688" s="4">
        <f t="shared" si="584"/>
        <v>3</v>
      </c>
      <c r="P4688" s="4">
        <f t="shared" si="585"/>
        <v>2</v>
      </c>
      <c r="Q4688" s="4">
        <f t="shared" si="586"/>
        <v>4</v>
      </c>
      <c r="R4688" s="4">
        <f t="shared" si="587"/>
        <v>9</v>
      </c>
      <c r="S4688" s="4">
        <f t="shared" si="588"/>
        <v>89.4</v>
      </c>
      <c r="T4688" s="4" t="str">
        <f t="shared" si="589"/>
        <v>C - Entwicklungspotenzial</v>
      </c>
      <c r="U4688" s="4">
        <f>ROUND(((E4688-Hilfswerte!$B$20)/Hilfswerte!$B$21)+((F4688-Hilfswerte!$B$22)/Hilfswerte!$B$23)+((G4688-Hilfswerte!$B$24)/Hilfswerte!$B$25)+0.1*INDEX(Hilfswerte!$B$4:$B$15,MATCH(C4688,Hilfswerte!$A$4:$A$15,0)),2)</f>
        <v>-1.58</v>
      </c>
      <c r="V4688" s="4">
        <f>ROUND(SQRT((((E4688-Hilfswerte!$B$20)/Hilfswerte!$B$21)-Hilfswerte!$B$28)^2+(((F4688-Hilfswerte!$B$22)/Hilfswerte!$B$23)-Hilfswerte!$B$29)^2+(((G4688-Hilfswerte!$B$24)/Hilfswerte!$B$25)-Hilfswerte!$B$30)^2),3)</f>
        <v>1.397</v>
      </c>
      <c r="W4688" s="4">
        <f>ROUND(E4688*Hilfswerte!$B$31,0)</f>
        <v>9044</v>
      </c>
      <c r="X4688" s="4">
        <f t="shared" si="590"/>
        <v>6358</v>
      </c>
      <c r="Y4688" s="4" t="str">
        <f>IF(T4688="A - Top-Kunde","bereits Top-Kunde",IF(AND(V4688&lt;=Hilfswerte!$B$34,H4688&lt;0.5*W4688),"Hoch",IF(AND(V4688&lt;=Hilfswerte!$B$35,H4688&lt;0.7*W4688),"Mittel","Niedrig")))</f>
        <v>Niedrig</v>
      </c>
      <c r="Z4688" s="4">
        <f t="shared" si="591"/>
        <v>8.4</v>
      </c>
      <c r="AA4688" s="4" t="str">
        <f>IF(J4688&gt;365,"Bereits abgewandert (Segment D)",IF(Z4688&gt;=Hilfswerte!$B$38,"Rot - akut gefaehrdet",IF(Z4688&gt;=Hilfswerte!$B$39,"Gelb - beobachten","Gruen - stabil")))</f>
        <v>Gruen - stabil</v>
      </c>
    </row>
    <row r="4689" spans="1:27" ht="15" customHeight="1" x14ac:dyDescent="0.25">
      <c r="A4689" s="4" t="s">
        <v>5036</v>
      </c>
      <c r="B4689" s="4" t="s">
        <v>553</v>
      </c>
      <c r="C4689" s="4" t="s">
        <v>29</v>
      </c>
      <c r="D4689" s="4" t="s">
        <v>30</v>
      </c>
      <c r="E4689" s="4">
        <v>66</v>
      </c>
      <c r="F4689" s="4">
        <v>29</v>
      </c>
      <c r="G4689" s="4">
        <v>8</v>
      </c>
      <c r="H4689" s="4">
        <v>1247</v>
      </c>
      <c r="I4689" s="4">
        <v>1</v>
      </c>
      <c r="J4689" s="4">
        <v>230</v>
      </c>
      <c r="K4689" s="4">
        <v>0</v>
      </c>
      <c r="L4689" s="4">
        <v>-1</v>
      </c>
      <c r="M4689" s="4">
        <v>5</v>
      </c>
      <c r="N4689" s="4">
        <v>50.4</v>
      </c>
      <c r="O4689" s="4">
        <f t="shared" si="584"/>
        <v>2</v>
      </c>
      <c r="P4689" s="4">
        <f t="shared" si="585"/>
        <v>1</v>
      </c>
      <c r="Q4689" s="4">
        <f t="shared" si="586"/>
        <v>3</v>
      </c>
      <c r="R4689" s="4">
        <f t="shared" si="587"/>
        <v>6</v>
      </c>
      <c r="S4689" s="4">
        <f t="shared" si="588"/>
        <v>85.2</v>
      </c>
      <c r="T4689" s="4" t="str">
        <f t="shared" si="589"/>
        <v>C - Entwicklungspotenzial</v>
      </c>
      <c r="U4689" s="4">
        <f>ROUND(((E4689-Hilfswerte!$B$20)/Hilfswerte!$B$21)+((F4689-Hilfswerte!$B$22)/Hilfswerte!$B$23)+((G4689-Hilfswerte!$B$24)/Hilfswerte!$B$25)+0.1*INDEX(Hilfswerte!$B$4:$B$15,MATCH(C4689,Hilfswerte!$A$4:$A$15,0)),2)</f>
        <v>-0.3</v>
      </c>
      <c r="V4689" s="4">
        <f>ROUND(SQRT((((E4689-Hilfswerte!$B$20)/Hilfswerte!$B$21)-Hilfswerte!$B$28)^2+(((F4689-Hilfswerte!$B$22)/Hilfswerte!$B$23)-Hilfswerte!$B$29)^2+(((G4689-Hilfswerte!$B$24)/Hilfswerte!$B$25)-Hilfswerte!$B$30)^2),3)</f>
        <v>0.68700000000000006</v>
      </c>
      <c r="W4689" s="4">
        <f>ROUND(E4689*Hilfswerte!$B$31,0)</f>
        <v>13566</v>
      </c>
      <c r="X4689" s="4">
        <f t="shared" si="590"/>
        <v>12319</v>
      </c>
      <c r="Y4689" s="4" t="str">
        <f>IF(T4689="A - Top-Kunde","bereits Top-Kunde",IF(AND(V4689&lt;=Hilfswerte!$B$34,H4689&lt;0.5*W4689),"Hoch",IF(AND(V4689&lt;=Hilfswerte!$B$35,H4689&lt;0.7*W4689),"Mittel","Niedrig")))</f>
        <v>Hoch</v>
      </c>
      <c r="Z4689" s="4">
        <f t="shared" si="591"/>
        <v>11.5</v>
      </c>
      <c r="AA4689" s="4" t="str">
        <f>IF(J4689&gt;365,"Bereits abgewandert (Segment D)",IF(Z4689&gt;=Hilfswerte!$B$38,"Rot - akut gefaehrdet",IF(Z4689&gt;=Hilfswerte!$B$39,"Gelb - beobachten","Gruen - stabil")))</f>
        <v>Gruen - stabil</v>
      </c>
    </row>
    <row r="4690" spans="1:27" ht="15" customHeight="1" x14ac:dyDescent="0.25">
      <c r="A4690" s="4" t="s">
        <v>5037</v>
      </c>
      <c r="B4690" s="4" t="s">
        <v>696</v>
      </c>
      <c r="C4690" s="4" t="s">
        <v>47</v>
      </c>
      <c r="D4690" s="4" t="s">
        <v>77</v>
      </c>
      <c r="E4690" s="4">
        <v>46</v>
      </c>
      <c r="F4690" s="4">
        <v>7.9</v>
      </c>
      <c r="G4690" s="4">
        <v>2.2999999999999998</v>
      </c>
      <c r="H4690" s="4">
        <v>12857</v>
      </c>
      <c r="I4690" s="4">
        <v>6</v>
      </c>
      <c r="J4690" s="4">
        <v>22</v>
      </c>
      <c r="K4690" s="4">
        <v>0</v>
      </c>
      <c r="L4690" s="4">
        <v>4</v>
      </c>
      <c r="M4690" s="4">
        <v>2</v>
      </c>
      <c r="N4690" s="4">
        <v>9.8000000000000007</v>
      </c>
      <c r="O4690" s="4">
        <f t="shared" si="584"/>
        <v>5</v>
      </c>
      <c r="P4690" s="4">
        <f t="shared" si="585"/>
        <v>5</v>
      </c>
      <c r="Q4690" s="4">
        <f t="shared" si="586"/>
        <v>5</v>
      </c>
      <c r="R4690" s="4">
        <f t="shared" si="587"/>
        <v>15</v>
      </c>
      <c r="S4690" s="4">
        <f t="shared" si="588"/>
        <v>153.69999999999999</v>
      </c>
      <c r="T4690" s="4" t="str">
        <f t="shared" si="589"/>
        <v>A - Top-Kunde</v>
      </c>
      <c r="U4690" s="4">
        <f>ROUND(((E4690-Hilfswerte!$B$20)/Hilfswerte!$B$21)+((F4690-Hilfswerte!$B$22)/Hilfswerte!$B$23)+((G4690-Hilfswerte!$B$24)/Hilfswerte!$B$25)+0.1*INDEX(Hilfswerte!$B$4:$B$15,MATCH(C4690,Hilfswerte!$A$4:$A$15,0)),2)</f>
        <v>-1.85</v>
      </c>
      <c r="V4690" s="4">
        <f>ROUND(SQRT((((E4690-Hilfswerte!$B$20)/Hilfswerte!$B$21)-Hilfswerte!$B$28)^2+(((F4690-Hilfswerte!$B$22)/Hilfswerte!$B$23)-Hilfswerte!$B$29)^2+(((G4690-Hilfswerte!$B$24)/Hilfswerte!$B$25)-Hilfswerte!$B$30)^2),3)</f>
        <v>1.6</v>
      </c>
      <c r="W4690" s="4">
        <f>ROUND(E4690*Hilfswerte!$B$31,0)</f>
        <v>9455</v>
      </c>
      <c r="X4690" s="4">
        <f t="shared" si="590"/>
        <v>0</v>
      </c>
      <c r="Y4690" s="4" t="str">
        <f>IF(T4690="A - Top-Kunde","bereits Top-Kunde",IF(AND(V4690&lt;=Hilfswerte!$B$34,H4690&lt;0.5*W4690),"Hoch",IF(AND(V4690&lt;=Hilfswerte!$B$35,H4690&lt;0.7*W4690),"Mittel","Niedrig")))</f>
        <v>bereits Top-Kunde</v>
      </c>
      <c r="Z4690" s="4">
        <f t="shared" si="591"/>
        <v>1.9</v>
      </c>
      <c r="AA4690" s="4" t="str">
        <f>IF(J4690&gt;365,"Bereits abgewandert (Segment D)",IF(Z4690&gt;=Hilfswerte!$B$38,"Rot - akut gefaehrdet",IF(Z4690&gt;=Hilfswerte!$B$39,"Gelb - beobachten","Gruen - stabil")))</f>
        <v>Gruen - stabil</v>
      </c>
    </row>
    <row r="4691" spans="1:27" ht="15" customHeight="1" x14ac:dyDescent="0.25">
      <c r="A4691" s="4" t="s">
        <v>5038</v>
      </c>
      <c r="B4691" s="4" t="s">
        <v>138</v>
      </c>
      <c r="C4691" s="4" t="s">
        <v>29</v>
      </c>
      <c r="D4691" s="4" t="s">
        <v>30</v>
      </c>
      <c r="E4691" s="4">
        <v>124</v>
      </c>
      <c r="F4691" s="4">
        <v>23.1</v>
      </c>
      <c r="G4691" s="4">
        <v>20.100000000000001</v>
      </c>
      <c r="H4691" s="4">
        <v>10973</v>
      </c>
      <c r="I4691" s="4">
        <v>3</v>
      </c>
      <c r="J4691" s="4">
        <v>136</v>
      </c>
      <c r="K4691" s="4">
        <v>0</v>
      </c>
      <c r="L4691" s="4">
        <v>-4</v>
      </c>
      <c r="M4691" s="4">
        <v>6</v>
      </c>
      <c r="N4691" s="4">
        <v>-4.8</v>
      </c>
      <c r="O4691" s="4">
        <f t="shared" si="584"/>
        <v>3</v>
      </c>
      <c r="P4691" s="4">
        <f t="shared" si="585"/>
        <v>3</v>
      </c>
      <c r="Q4691" s="4">
        <f t="shared" si="586"/>
        <v>5</v>
      </c>
      <c r="R4691" s="4">
        <f t="shared" si="587"/>
        <v>11</v>
      </c>
      <c r="S4691" s="4">
        <f t="shared" si="588"/>
        <v>107.6</v>
      </c>
      <c r="T4691" s="4" t="str">
        <f t="shared" si="589"/>
        <v>B - Kernkunde</v>
      </c>
      <c r="U4691" s="4">
        <f>ROUND(((E4691-Hilfswerte!$B$20)/Hilfswerte!$B$21)+((F4691-Hilfswerte!$B$22)/Hilfswerte!$B$23)+((G4691-Hilfswerte!$B$24)/Hilfswerte!$B$25)+0.1*INDEX(Hilfswerte!$B$4:$B$15,MATCH(C4691,Hilfswerte!$A$4:$A$15,0)),2)</f>
        <v>1.77</v>
      </c>
      <c r="V4691" s="4">
        <f>ROUND(SQRT((((E4691-Hilfswerte!$B$20)/Hilfswerte!$B$21)-Hilfswerte!$B$28)^2+(((F4691-Hilfswerte!$B$22)/Hilfswerte!$B$23)-Hilfswerte!$B$29)^2+(((G4691-Hilfswerte!$B$24)/Hilfswerte!$B$25)-Hilfswerte!$B$30)^2),3)</f>
        <v>1.448</v>
      </c>
      <c r="W4691" s="4">
        <f>ROUND(E4691*Hilfswerte!$B$31,0)</f>
        <v>25488</v>
      </c>
      <c r="X4691" s="4">
        <f t="shared" si="590"/>
        <v>14515</v>
      </c>
      <c r="Y4691" s="4" t="str">
        <f>IF(T4691="A - Top-Kunde","bereits Top-Kunde",IF(AND(V4691&lt;=Hilfswerte!$B$34,H4691&lt;0.5*W4691),"Hoch",IF(AND(V4691&lt;=Hilfswerte!$B$35,H4691&lt;0.7*W4691),"Mittel","Niedrig")))</f>
        <v>Niedrig</v>
      </c>
      <c r="Z4691" s="4">
        <f t="shared" si="591"/>
        <v>8.6999999999999993</v>
      </c>
      <c r="AA4691" s="4" t="str">
        <f>IF(J4691&gt;365,"Bereits abgewandert (Segment D)",IF(Z4691&gt;=Hilfswerte!$B$38,"Rot - akut gefaehrdet",IF(Z4691&gt;=Hilfswerte!$B$39,"Gelb - beobachten","Gruen - stabil")))</f>
        <v>Gruen - stabil</v>
      </c>
    </row>
    <row r="4692" spans="1:27" ht="15" customHeight="1" x14ac:dyDescent="0.25">
      <c r="A4692" s="4" t="s">
        <v>5039</v>
      </c>
      <c r="B4692" s="4" t="s">
        <v>319</v>
      </c>
      <c r="C4692" s="4" t="s">
        <v>33</v>
      </c>
      <c r="D4692" s="4" t="s">
        <v>30</v>
      </c>
      <c r="E4692" s="4">
        <v>166</v>
      </c>
      <c r="F4692" s="4">
        <v>31.4</v>
      </c>
      <c r="G4692" s="4">
        <v>10.199999999999999</v>
      </c>
      <c r="H4692" s="4">
        <v>9514</v>
      </c>
      <c r="I4692" s="4">
        <v>1</v>
      </c>
      <c r="J4692" s="4">
        <v>365</v>
      </c>
      <c r="K4692" s="4">
        <v>0</v>
      </c>
      <c r="L4692" s="4">
        <v>13</v>
      </c>
      <c r="M4692" s="4">
        <v>1</v>
      </c>
      <c r="N4692" s="4">
        <v>-13.2</v>
      </c>
      <c r="O4692" s="4">
        <f t="shared" si="584"/>
        <v>2</v>
      </c>
      <c r="P4692" s="4">
        <f t="shared" si="585"/>
        <v>1</v>
      </c>
      <c r="Q4692" s="4">
        <f t="shared" si="586"/>
        <v>5</v>
      </c>
      <c r="R4692" s="4">
        <f t="shared" si="587"/>
        <v>8</v>
      </c>
      <c r="S4692" s="4">
        <f t="shared" si="588"/>
        <v>69.5</v>
      </c>
      <c r="T4692" s="4" t="str">
        <f t="shared" si="589"/>
        <v>C - Entwicklungspotenzial</v>
      </c>
      <c r="U4692" s="4">
        <f>ROUND(((E4692-Hilfswerte!$B$20)/Hilfswerte!$B$21)+((F4692-Hilfswerte!$B$22)/Hilfswerte!$B$23)+((G4692-Hilfswerte!$B$24)/Hilfswerte!$B$25)+0.1*INDEX(Hilfswerte!$B$4:$B$15,MATCH(C4692,Hilfswerte!$A$4:$A$15,0)),2)</f>
        <v>0.28999999999999998</v>
      </c>
      <c r="V4692" s="4">
        <f>ROUND(SQRT((((E4692-Hilfswerte!$B$20)/Hilfswerte!$B$21)-Hilfswerte!$B$28)^2+(((F4692-Hilfswerte!$B$22)/Hilfswerte!$B$23)-Hilfswerte!$B$29)^2+(((G4692-Hilfswerte!$B$24)/Hilfswerte!$B$25)-Hilfswerte!$B$30)^2),3)</f>
        <v>0.19700000000000001</v>
      </c>
      <c r="W4692" s="4">
        <f>ROUND(E4692*Hilfswerte!$B$31,0)</f>
        <v>34121</v>
      </c>
      <c r="X4692" s="4">
        <f t="shared" si="590"/>
        <v>24607</v>
      </c>
      <c r="Y4692" s="4" t="str">
        <f>IF(T4692="A - Top-Kunde","bereits Top-Kunde",IF(AND(V4692&lt;=Hilfswerte!$B$34,H4692&lt;0.5*W4692),"Hoch",IF(AND(V4692&lt;=Hilfswerte!$B$35,H4692&lt;0.7*W4692),"Mittel","Niedrig")))</f>
        <v>Hoch</v>
      </c>
      <c r="Z4692" s="4">
        <f t="shared" si="591"/>
        <v>26.1</v>
      </c>
      <c r="AA4692" s="4" t="str">
        <f>IF(J4692&gt;365,"Bereits abgewandert (Segment D)",IF(Z4692&gt;=Hilfswerte!$B$38,"Rot - akut gefaehrdet",IF(Z4692&gt;=Hilfswerte!$B$39,"Gelb - beobachten","Gruen - stabil")))</f>
        <v>Rot - akut gefaehrdet</v>
      </c>
    </row>
    <row r="4693" spans="1:27" ht="15" customHeight="1" x14ac:dyDescent="0.25">
      <c r="A4693" s="4" t="s">
        <v>5040</v>
      </c>
      <c r="B4693" s="4" t="s">
        <v>741</v>
      </c>
      <c r="C4693" s="4" t="s">
        <v>89</v>
      </c>
      <c r="D4693" s="4" t="s">
        <v>56</v>
      </c>
      <c r="E4693" s="4">
        <v>127</v>
      </c>
      <c r="F4693" s="4">
        <v>25</v>
      </c>
      <c r="G4693" s="4">
        <v>16.5</v>
      </c>
      <c r="H4693" s="4">
        <v>3805</v>
      </c>
      <c r="I4693" s="4">
        <v>1</v>
      </c>
      <c r="J4693" s="4">
        <v>231</v>
      </c>
      <c r="K4693" s="4">
        <v>1</v>
      </c>
      <c r="L4693" s="4">
        <v>17</v>
      </c>
      <c r="M4693" s="4">
        <v>4</v>
      </c>
      <c r="N4693" s="4">
        <v>8</v>
      </c>
      <c r="O4693" s="4">
        <f t="shared" si="584"/>
        <v>2</v>
      </c>
      <c r="P4693" s="4">
        <f t="shared" si="585"/>
        <v>1</v>
      </c>
      <c r="Q4693" s="4">
        <f t="shared" si="586"/>
        <v>4</v>
      </c>
      <c r="R4693" s="4">
        <f t="shared" si="587"/>
        <v>7</v>
      </c>
      <c r="S4693" s="4">
        <f t="shared" si="588"/>
        <v>62.9</v>
      </c>
      <c r="T4693" s="4" t="str">
        <f t="shared" si="589"/>
        <v>C - Entwicklungspotenzial</v>
      </c>
      <c r="U4693" s="4">
        <f>ROUND(((E4693-Hilfswerte!$B$20)/Hilfswerte!$B$21)+((F4693-Hilfswerte!$B$22)/Hilfswerte!$B$23)+((G4693-Hilfswerte!$B$24)/Hilfswerte!$B$25)+0.1*INDEX(Hilfswerte!$B$4:$B$15,MATCH(C4693,Hilfswerte!$A$4:$A$15,0)),2)</f>
        <v>1.27</v>
      </c>
      <c r="V4693" s="4">
        <f>ROUND(SQRT((((E4693-Hilfswerte!$B$20)/Hilfswerte!$B$21)-Hilfswerte!$B$28)^2+(((F4693-Hilfswerte!$B$22)/Hilfswerte!$B$23)-Hilfswerte!$B$29)^2+(((G4693-Hilfswerte!$B$24)/Hilfswerte!$B$25)-Hilfswerte!$B$30)^2),3)</f>
        <v>0.88700000000000001</v>
      </c>
      <c r="W4693" s="4">
        <f>ROUND(E4693*Hilfswerte!$B$31,0)</f>
        <v>26104</v>
      </c>
      <c r="X4693" s="4">
        <f t="shared" si="590"/>
        <v>22299</v>
      </c>
      <c r="Y4693" s="4" t="str">
        <f>IF(T4693="A - Top-Kunde","bereits Top-Kunde",IF(AND(V4693&lt;=Hilfswerte!$B$34,H4693&lt;0.5*W4693),"Hoch",IF(AND(V4693&lt;=Hilfswerte!$B$35,H4693&lt;0.7*W4693),"Mittel","Niedrig")))</f>
        <v>Mittel</v>
      </c>
      <c r="Z4693" s="4">
        <f t="shared" si="591"/>
        <v>18</v>
      </c>
      <c r="AA4693" s="4" t="str">
        <f>IF(J4693&gt;365,"Bereits abgewandert (Segment D)",IF(Z4693&gt;=Hilfswerte!$B$38,"Rot - akut gefaehrdet",IF(Z4693&gt;=Hilfswerte!$B$39,"Gelb - beobachten","Gruen - stabil")))</f>
        <v>Gelb - beobachten</v>
      </c>
    </row>
    <row r="4694" spans="1:27" ht="15" customHeight="1" x14ac:dyDescent="0.25">
      <c r="A4694" s="4" t="s">
        <v>5041</v>
      </c>
      <c r="B4694" s="4" t="s">
        <v>620</v>
      </c>
      <c r="C4694" s="4" t="s">
        <v>89</v>
      </c>
      <c r="D4694" s="4" t="s">
        <v>30</v>
      </c>
      <c r="E4694" s="4">
        <v>22</v>
      </c>
      <c r="F4694" s="4">
        <v>4</v>
      </c>
      <c r="G4694" s="4">
        <v>5</v>
      </c>
      <c r="H4694" s="4">
        <v>170</v>
      </c>
      <c r="I4694" s="4">
        <v>2</v>
      </c>
      <c r="J4694" s="4">
        <v>46</v>
      </c>
      <c r="K4694" s="4">
        <v>0</v>
      </c>
      <c r="L4694" s="4">
        <v>19</v>
      </c>
      <c r="M4694" s="4">
        <v>5</v>
      </c>
      <c r="N4694" s="4">
        <v>35.799999999999997</v>
      </c>
      <c r="O4694" s="4">
        <f t="shared" si="584"/>
        <v>4</v>
      </c>
      <c r="P4694" s="4">
        <f t="shared" si="585"/>
        <v>2</v>
      </c>
      <c r="Q4694" s="4">
        <f t="shared" si="586"/>
        <v>2</v>
      </c>
      <c r="R4694" s="4">
        <f t="shared" si="587"/>
        <v>8</v>
      </c>
      <c r="S4694" s="4">
        <f t="shared" si="588"/>
        <v>92.2</v>
      </c>
      <c r="T4694" s="4" t="str">
        <f t="shared" si="589"/>
        <v>C - Entwicklungspotenzial</v>
      </c>
      <c r="U4694" s="4">
        <f>ROUND(((E4694-Hilfswerte!$B$20)/Hilfswerte!$B$21)+((F4694-Hilfswerte!$B$22)/Hilfswerte!$B$23)+((G4694-Hilfswerte!$B$24)/Hilfswerte!$B$25)+0.1*INDEX(Hilfswerte!$B$4:$B$15,MATCH(C4694,Hilfswerte!$A$4:$A$15,0)),2)</f>
        <v>-1.39</v>
      </c>
      <c r="V4694" s="4">
        <f>ROUND(SQRT((((E4694-Hilfswerte!$B$20)/Hilfswerte!$B$21)-Hilfswerte!$B$28)^2+(((F4694-Hilfswerte!$B$22)/Hilfswerte!$B$23)-Hilfswerte!$B$29)^2+(((G4694-Hilfswerte!$B$24)/Hilfswerte!$B$25)-Hilfswerte!$B$30)^2),3)</f>
        <v>1.3140000000000001</v>
      </c>
      <c r="W4694" s="4">
        <f>ROUND(E4694*Hilfswerte!$B$31,0)</f>
        <v>4522</v>
      </c>
      <c r="X4694" s="4">
        <f t="shared" si="590"/>
        <v>4352</v>
      </c>
      <c r="Y4694" s="4" t="str">
        <f>IF(T4694="A - Top-Kunde","bereits Top-Kunde",IF(AND(V4694&lt;=Hilfswerte!$B$34,H4694&lt;0.5*W4694),"Hoch",IF(AND(V4694&lt;=Hilfswerte!$B$35,H4694&lt;0.7*W4694),"Mittel","Niedrig")))</f>
        <v>Niedrig</v>
      </c>
      <c r="Z4694" s="4">
        <f t="shared" si="591"/>
        <v>6.1</v>
      </c>
      <c r="AA4694" s="4" t="str">
        <f>IF(J4694&gt;365,"Bereits abgewandert (Segment D)",IF(Z4694&gt;=Hilfswerte!$B$38,"Rot - akut gefaehrdet",IF(Z4694&gt;=Hilfswerte!$B$39,"Gelb - beobachten","Gruen - stabil")))</f>
        <v>Gruen - stabil</v>
      </c>
    </row>
    <row r="4695" spans="1:27" ht="15" customHeight="1" x14ac:dyDescent="0.25">
      <c r="A4695" s="4" t="s">
        <v>5042</v>
      </c>
      <c r="B4695" s="4" t="s">
        <v>410</v>
      </c>
      <c r="C4695" s="4" t="s">
        <v>65</v>
      </c>
      <c r="D4695" s="4" t="s">
        <v>30</v>
      </c>
      <c r="E4695" s="4">
        <v>40</v>
      </c>
      <c r="F4695" s="4">
        <v>19.5</v>
      </c>
      <c r="G4695" s="4">
        <v>1.5</v>
      </c>
      <c r="H4695" s="4">
        <v>1102</v>
      </c>
      <c r="I4695" s="4">
        <v>2</v>
      </c>
      <c r="J4695" s="4">
        <v>185</v>
      </c>
      <c r="K4695" s="4">
        <v>0</v>
      </c>
      <c r="L4695" s="4">
        <v>14</v>
      </c>
      <c r="M4695" s="4">
        <v>6</v>
      </c>
      <c r="N4695" s="4">
        <v>18.8</v>
      </c>
      <c r="O4695" s="4">
        <f t="shared" si="584"/>
        <v>2</v>
      </c>
      <c r="P4695" s="4">
        <f t="shared" si="585"/>
        <v>2</v>
      </c>
      <c r="Q4695" s="4">
        <f t="shared" si="586"/>
        <v>3</v>
      </c>
      <c r="R4695" s="4">
        <f t="shared" si="587"/>
        <v>7</v>
      </c>
      <c r="S4695" s="4">
        <f t="shared" si="588"/>
        <v>75.2</v>
      </c>
      <c r="T4695" s="4" t="str">
        <f t="shared" si="589"/>
        <v>C - Entwicklungspotenzial</v>
      </c>
      <c r="U4695" s="4">
        <f>ROUND(((E4695-Hilfswerte!$B$20)/Hilfswerte!$B$21)+((F4695-Hilfswerte!$B$22)/Hilfswerte!$B$23)+((G4695-Hilfswerte!$B$24)/Hilfswerte!$B$25)+0.1*INDEX(Hilfswerte!$B$4:$B$15,MATCH(C4695,Hilfswerte!$A$4:$A$15,0)),2)</f>
        <v>-1.93</v>
      </c>
      <c r="V4695" s="4">
        <f>ROUND(SQRT((((E4695-Hilfswerte!$B$20)/Hilfswerte!$B$21)-Hilfswerte!$B$28)^2+(((F4695-Hilfswerte!$B$22)/Hilfswerte!$B$23)-Hilfswerte!$B$29)^2+(((G4695-Hilfswerte!$B$24)/Hilfswerte!$B$25)-Hilfswerte!$B$30)^2),3)</f>
        <v>1.667</v>
      </c>
      <c r="W4695" s="4">
        <f>ROUND(E4695*Hilfswerte!$B$31,0)</f>
        <v>8222</v>
      </c>
      <c r="X4695" s="4">
        <f t="shared" si="590"/>
        <v>7120</v>
      </c>
      <c r="Y4695" s="4" t="str">
        <f>IF(T4695="A - Top-Kunde","bereits Top-Kunde",IF(AND(V4695&lt;=Hilfswerte!$B$34,H4695&lt;0.5*W4695),"Hoch",IF(AND(V4695&lt;=Hilfswerte!$B$35,H4695&lt;0.7*W4695),"Mittel","Niedrig")))</f>
        <v>Niedrig</v>
      </c>
      <c r="Z4695" s="4">
        <f t="shared" si="591"/>
        <v>12.1</v>
      </c>
      <c r="AA4695" s="4" t="str">
        <f>IF(J4695&gt;365,"Bereits abgewandert (Segment D)",IF(Z4695&gt;=Hilfswerte!$B$38,"Rot - akut gefaehrdet",IF(Z4695&gt;=Hilfswerte!$B$39,"Gelb - beobachten","Gruen - stabil")))</f>
        <v>Gruen - stabil</v>
      </c>
    </row>
    <row r="4696" spans="1:27" ht="15" customHeight="1" x14ac:dyDescent="0.25">
      <c r="A4696" s="4" t="s">
        <v>5043</v>
      </c>
      <c r="B4696" s="4" t="s">
        <v>348</v>
      </c>
      <c r="C4696" s="4" t="s">
        <v>74</v>
      </c>
      <c r="D4696" s="4" t="s">
        <v>30</v>
      </c>
      <c r="E4696" s="4">
        <v>10</v>
      </c>
      <c r="F4696" s="4">
        <v>2.7</v>
      </c>
      <c r="G4696" s="4">
        <v>2</v>
      </c>
      <c r="H4696" s="4">
        <v>261</v>
      </c>
      <c r="I4696" s="4">
        <v>2</v>
      </c>
      <c r="J4696" s="4">
        <v>111</v>
      </c>
      <c r="K4696" s="4">
        <v>1</v>
      </c>
      <c r="L4696" s="4">
        <v>36</v>
      </c>
      <c r="M4696" s="4">
        <v>3</v>
      </c>
      <c r="N4696" s="4">
        <v>-21</v>
      </c>
      <c r="O4696" s="4">
        <f t="shared" si="584"/>
        <v>3</v>
      </c>
      <c r="P4696" s="4">
        <f t="shared" si="585"/>
        <v>2</v>
      </c>
      <c r="Q4696" s="4">
        <f t="shared" si="586"/>
        <v>2</v>
      </c>
      <c r="R4696" s="4">
        <f t="shared" si="587"/>
        <v>7</v>
      </c>
      <c r="S4696" s="4">
        <f t="shared" si="588"/>
        <v>42.7</v>
      </c>
      <c r="T4696" s="4" t="str">
        <f t="shared" si="589"/>
        <v>C - Entwicklungspotenzial</v>
      </c>
      <c r="U4696" s="4">
        <f>ROUND(((E4696-Hilfswerte!$B$20)/Hilfswerte!$B$21)+((F4696-Hilfswerte!$B$22)/Hilfswerte!$B$23)+((G4696-Hilfswerte!$B$24)/Hilfswerte!$B$25)+0.1*INDEX(Hilfswerte!$B$4:$B$15,MATCH(C4696,Hilfswerte!$A$4:$A$15,0)),2)</f>
        <v>-2.25</v>
      </c>
      <c r="V4696" s="4">
        <f>ROUND(SQRT((((E4696-Hilfswerte!$B$20)/Hilfswerte!$B$21)-Hilfswerte!$B$28)^2+(((F4696-Hilfswerte!$B$22)/Hilfswerte!$B$23)-Hilfswerte!$B$29)^2+(((G4696-Hilfswerte!$B$24)/Hilfswerte!$B$25)-Hilfswerte!$B$30)^2),3)</f>
        <v>1.7290000000000001</v>
      </c>
      <c r="W4696" s="4">
        <f>ROUND(E4696*Hilfswerte!$B$31,0)</f>
        <v>2055</v>
      </c>
      <c r="X4696" s="4">
        <f t="shared" si="590"/>
        <v>1794</v>
      </c>
      <c r="Y4696" s="4" t="str">
        <f>IF(T4696="A - Top-Kunde","bereits Top-Kunde",IF(AND(V4696&lt;=Hilfswerte!$B$34,H4696&lt;0.5*W4696),"Hoch",IF(AND(V4696&lt;=Hilfswerte!$B$35,H4696&lt;0.7*W4696),"Mittel","Niedrig")))</f>
        <v>Niedrig</v>
      </c>
      <c r="Z4696" s="4">
        <f t="shared" si="591"/>
        <v>24.2</v>
      </c>
      <c r="AA4696" s="4" t="str">
        <f>IF(J4696&gt;365,"Bereits abgewandert (Segment D)",IF(Z4696&gt;=Hilfswerte!$B$38,"Rot - akut gefaehrdet",IF(Z4696&gt;=Hilfswerte!$B$39,"Gelb - beobachten","Gruen - stabil")))</f>
        <v>Rot - akut gefaehrdet</v>
      </c>
    </row>
    <row r="4697" spans="1:27" ht="15" customHeight="1" x14ac:dyDescent="0.25">
      <c r="A4697" s="4" t="s">
        <v>5044</v>
      </c>
      <c r="B4697" s="4" t="s">
        <v>439</v>
      </c>
      <c r="C4697" s="4" t="s">
        <v>65</v>
      </c>
      <c r="D4697" s="4" t="s">
        <v>30</v>
      </c>
      <c r="E4697" s="4">
        <v>159</v>
      </c>
      <c r="F4697" s="4">
        <v>42.2</v>
      </c>
      <c r="G4697" s="4">
        <v>3.6</v>
      </c>
      <c r="H4697" s="4">
        <v>22679</v>
      </c>
      <c r="I4697" s="4">
        <v>2</v>
      </c>
      <c r="J4697" s="4">
        <v>75</v>
      </c>
      <c r="K4697" s="4">
        <v>0</v>
      </c>
      <c r="L4697" s="4">
        <v>2</v>
      </c>
      <c r="M4697" s="4">
        <v>1</v>
      </c>
      <c r="N4697" s="4">
        <v>-0.2</v>
      </c>
      <c r="O4697" s="4">
        <f t="shared" si="584"/>
        <v>4</v>
      </c>
      <c r="P4697" s="4">
        <f t="shared" si="585"/>
        <v>2</v>
      </c>
      <c r="Q4697" s="4">
        <f t="shared" si="586"/>
        <v>5</v>
      </c>
      <c r="R4697" s="4">
        <f t="shared" si="587"/>
        <v>11</v>
      </c>
      <c r="S4697" s="4">
        <f t="shared" si="588"/>
        <v>109.3</v>
      </c>
      <c r="T4697" s="4" t="str">
        <f t="shared" si="589"/>
        <v>B - Kernkunde</v>
      </c>
      <c r="U4697" s="4">
        <f>ROUND(((E4697-Hilfswerte!$B$20)/Hilfswerte!$B$21)+((F4697-Hilfswerte!$B$22)/Hilfswerte!$B$23)+((G4697-Hilfswerte!$B$24)/Hilfswerte!$B$25)+0.1*INDEX(Hilfswerte!$B$4:$B$15,MATCH(C4697,Hilfswerte!$A$4:$A$15,0)),2)</f>
        <v>-0.68</v>
      </c>
      <c r="V4697" s="4">
        <f>ROUND(SQRT((((E4697-Hilfswerte!$B$20)/Hilfswerte!$B$21)-Hilfswerte!$B$28)^2+(((F4697-Hilfswerte!$B$22)/Hilfswerte!$B$23)-Hilfswerte!$B$29)^2+(((G4697-Hilfswerte!$B$24)/Hilfswerte!$B$25)-Hilfswerte!$B$30)^2),3)</f>
        <v>1.212</v>
      </c>
      <c r="W4697" s="4">
        <f>ROUND(E4697*Hilfswerte!$B$31,0)</f>
        <v>32682</v>
      </c>
      <c r="X4697" s="4">
        <f t="shared" si="590"/>
        <v>10003</v>
      </c>
      <c r="Y4697" s="4" t="str">
        <f>IF(T4697="A - Top-Kunde","bereits Top-Kunde",IF(AND(V4697&lt;=Hilfswerte!$B$34,H4697&lt;0.5*W4697),"Hoch",IF(AND(V4697&lt;=Hilfswerte!$B$35,H4697&lt;0.7*W4697),"Mittel","Niedrig")))</f>
        <v>Niedrig</v>
      </c>
      <c r="Z4697" s="4">
        <f t="shared" si="591"/>
        <v>4.2</v>
      </c>
      <c r="AA4697" s="4" t="str">
        <f>IF(J4697&gt;365,"Bereits abgewandert (Segment D)",IF(Z4697&gt;=Hilfswerte!$B$38,"Rot - akut gefaehrdet",IF(Z4697&gt;=Hilfswerte!$B$39,"Gelb - beobachten","Gruen - stabil")))</f>
        <v>Gruen - stabil</v>
      </c>
    </row>
    <row r="4698" spans="1:27" ht="15" customHeight="1" x14ac:dyDescent="0.25">
      <c r="A4698" s="4" t="s">
        <v>5045</v>
      </c>
      <c r="B4698" s="4" t="s">
        <v>559</v>
      </c>
      <c r="C4698" s="4" t="s">
        <v>29</v>
      </c>
      <c r="D4698" s="4" t="s">
        <v>30</v>
      </c>
      <c r="E4698" s="4">
        <v>74</v>
      </c>
      <c r="F4698" s="4">
        <v>24.4</v>
      </c>
      <c r="G4698" s="4">
        <v>10</v>
      </c>
      <c r="H4698" s="4">
        <v>0</v>
      </c>
      <c r="I4698" s="4">
        <v>0</v>
      </c>
      <c r="J4698" s="4">
        <v>372</v>
      </c>
      <c r="K4698" s="4">
        <v>0</v>
      </c>
      <c r="L4698" s="4">
        <v>-6</v>
      </c>
      <c r="M4698" s="4">
        <v>0</v>
      </c>
      <c r="N4698" s="4">
        <v>-66.900000000000006</v>
      </c>
      <c r="O4698" s="4">
        <f t="shared" si="584"/>
        <v>1</v>
      </c>
      <c r="P4698" s="4">
        <f t="shared" si="585"/>
        <v>1</v>
      </c>
      <c r="Q4698" s="4">
        <f t="shared" si="586"/>
        <v>1</v>
      </c>
      <c r="R4698" s="4">
        <f t="shared" si="587"/>
        <v>3</v>
      </c>
      <c r="S4698" s="4">
        <f t="shared" si="588"/>
        <v>-3.5</v>
      </c>
      <c r="T4698" s="4" t="str">
        <f t="shared" si="589"/>
        <v>D - Abwanderungsrisiko</v>
      </c>
      <c r="U4698" s="4">
        <f>ROUND(((E4698-Hilfswerte!$B$20)/Hilfswerte!$B$21)+((F4698-Hilfswerte!$B$22)/Hilfswerte!$B$23)+((G4698-Hilfswerte!$B$24)/Hilfswerte!$B$25)+0.1*INDEX(Hilfswerte!$B$4:$B$15,MATCH(C4698,Hilfswerte!$A$4:$A$15,0)),2)</f>
        <v>-0.03</v>
      </c>
      <c r="V4698" s="4">
        <f>ROUND(SQRT((((E4698-Hilfswerte!$B$20)/Hilfswerte!$B$21)-Hilfswerte!$B$28)^2+(((F4698-Hilfswerte!$B$22)/Hilfswerte!$B$23)-Hilfswerte!$B$29)^2+(((G4698-Hilfswerte!$B$24)/Hilfswerte!$B$25)-Hilfswerte!$B$30)^2),3)</f>
        <v>0.503</v>
      </c>
      <c r="W4698" s="4">
        <f>ROUND(E4698*Hilfswerte!$B$31,0)</f>
        <v>15210</v>
      </c>
      <c r="X4698" s="4">
        <f t="shared" si="590"/>
        <v>15210</v>
      </c>
      <c r="Y4698" s="4" t="str">
        <f>IF(T4698="A - Top-Kunde","bereits Top-Kunde",IF(AND(V4698&lt;=Hilfswerte!$B$34,H4698&lt;0.5*W4698),"Hoch",IF(AND(V4698&lt;=Hilfswerte!$B$35,H4698&lt;0.7*W4698),"Mittel","Niedrig")))</f>
        <v>Hoch</v>
      </c>
      <c r="Z4698" s="4">
        <f t="shared" si="591"/>
        <v>45.4</v>
      </c>
      <c r="AA4698" s="4" t="str">
        <f>IF(J4698&gt;365,"Bereits abgewandert (Segment D)",IF(Z4698&gt;=Hilfswerte!$B$38,"Rot - akut gefaehrdet",IF(Z4698&gt;=Hilfswerte!$B$39,"Gelb - beobachten","Gruen - stabil")))</f>
        <v>Bereits abgewandert (Segment D)</v>
      </c>
    </row>
    <row r="4699" spans="1:27" ht="15" customHeight="1" x14ac:dyDescent="0.25">
      <c r="A4699" s="4" t="s">
        <v>5046</v>
      </c>
      <c r="B4699" s="4" t="s">
        <v>304</v>
      </c>
      <c r="C4699" s="4" t="s">
        <v>29</v>
      </c>
      <c r="D4699" s="4" t="s">
        <v>30</v>
      </c>
      <c r="E4699" s="4">
        <v>58</v>
      </c>
      <c r="F4699" s="4">
        <v>17.8</v>
      </c>
      <c r="G4699" s="4">
        <v>14.2</v>
      </c>
      <c r="H4699" s="4">
        <v>4970</v>
      </c>
      <c r="I4699" s="4">
        <v>2</v>
      </c>
      <c r="J4699" s="4">
        <v>164</v>
      </c>
      <c r="K4699" s="4">
        <v>0</v>
      </c>
      <c r="L4699" s="4">
        <v>7</v>
      </c>
      <c r="M4699" s="4">
        <v>5</v>
      </c>
      <c r="N4699" s="4">
        <v>11</v>
      </c>
      <c r="O4699" s="4">
        <f t="shared" si="584"/>
        <v>3</v>
      </c>
      <c r="P4699" s="4">
        <f t="shared" si="585"/>
        <v>2</v>
      </c>
      <c r="Q4699" s="4">
        <f t="shared" si="586"/>
        <v>4</v>
      </c>
      <c r="R4699" s="4">
        <f t="shared" si="587"/>
        <v>9</v>
      </c>
      <c r="S4699" s="4">
        <f t="shared" si="588"/>
        <v>93.4</v>
      </c>
      <c r="T4699" s="4" t="str">
        <f t="shared" si="589"/>
        <v>C - Entwicklungspotenzial</v>
      </c>
      <c r="U4699" s="4">
        <f>ROUND(((E4699-Hilfswerte!$B$20)/Hilfswerte!$B$21)+((F4699-Hilfswerte!$B$22)/Hilfswerte!$B$23)+((G4699-Hilfswerte!$B$24)/Hilfswerte!$B$25)+0.1*INDEX(Hilfswerte!$B$4:$B$15,MATCH(C4699,Hilfswerte!$A$4:$A$15,0)),2)</f>
        <v>0.45</v>
      </c>
      <c r="V4699" s="4">
        <f>ROUND(SQRT((((E4699-Hilfswerte!$B$20)/Hilfswerte!$B$21)-Hilfswerte!$B$28)^2+(((F4699-Hilfswerte!$B$22)/Hilfswerte!$B$23)-Hilfswerte!$B$29)^2+(((G4699-Hilfswerte!$B$24)/Hilfswerte!$B$25)-Hilfswerte!$B$30)^2),3)</f>
        <v>0.75600000000000001</v>
      </c>
      <c r="W4699" s="4">
        <f>ROUND(E4699*Hilfswerte!$B$31,0)</f>
        <v>11922</v>
      </c>
      <c r="X4699" s="4">
        <f t="shared" si="590"/>
        <v>6952</v>
      </c>
      <c r="Y4699" s="4" t="str">
        <f>IF(T4699="A - Top-Kunde","bereits Top-Kunde",IF(AND(V4699&lt;=Hilfswerte!$B$34,H4699&lt;0.5*W4699),"Hoch",IF(AND(V4699&lt;=Hilfswerte!$B$35,H4699&lt;0.7*W4699),"Mittel","Niedrig")))</f>
        <v>Hoch</v>
      </c>
      <c r="Z4699" s="4">
        <f t="shared" si="591"/>
        <v>9.6</v>
      </c>
      <c r="AA4699" s="4" t="str">
        <f>IF(J4699&gt;365,"Bereits abgewandert (Segment D)",IF(Z4699&gt;=Hilfswerte!$B$38,"Rot - akut gefaehrdet",IF(Z4699&gt;=Hilfswerte!$B$39,"Gelb - beobachten","Gruen - stabil")))</f>
        <v>Gruen - stabil</v>
      </c>
    </row>
    <row r="4700" spans="1:27" ht="15" customHeight="1" x14ac:dyDescent="0.25">
      <c r="A4700" s="4" t="s">
        <v>5047</v>
      </c>
      <c r="B4700" s="4" t="s">
        <v>198</v>
      </c>
      <c r="C4700" s="4" t="s">
        <v>59</v>
      </c>
      <c r="D4700" s="4" t="s">
        <v>52</v>
      </c>
      <c r="E4700" s="4">
        <v>20</v>
      </c>
      <c r="F4700" s="4">
        <v>3.1</v>
      </c>
      <c r="G4700" s="4">
        <v>9.3000000000000007</v>
      </c>
      <c r="H4700" s="4">
        <v>1222</v>
      </c>
      <c r="I4700" s="4">
        <v>1</v>
      </c>
      <c r="J4700" s="4">
        <v>159</v>
      </c>
      <c r="K4700" s="4">
        <v>0</v>
      </c>
      <c r="L4700" s="4">
        <v>-8</v>
      </c>
      <c r="M4700" s="4">
        <v>3</v>
      </c>
      <c r="N4700" s="4">
        <v>24</v>
      </c>
      <c r="O4700" s="4">
        <f t="shared" si="584"/>
        <v>3</v>
      </c>
      <c r="P4700" s="4">
        <f t="shared" si="585"/>
        <v>1</v>
      </c>
      <c r="Q4700" s="4">
        <f t="shared" si="586"/>
        <v>3</v>
      </c>
      <c r="R4700" s="4">
        <f t="shared" si="587"/>
        <v>7</v>
      </c>
      <c r="S4700" s="4">
        <f t="shared" si="588"/>
        <v>82</v>
      </c>
      <c r="T4700" s="4" t="str">
        <f t="shared" si="589"/>
        <v>C - Entwicklungspotenzial</v>
      </c>
      <c r="U4700" s="4">
        <f>ROUND(((E4700-Hilfswerte!$B$20)/Hilfswerte!$B$21)+((F4700-Hilfswerte!$B$22)/Hilfswerte!$B$23)+((G4700-Hilfswerte!$B$24)/Hilfswerte!$B$25)+0.1*INDEX(Hilfswerte!$B$4:$B$15,MATCH(C4700,Hilfswerte!$A$4:$A$15,0)),2)</f>
        <v>-1.0900000000000001</v>
      </c>
      <c r="V4700" s="4">
        <f>ROUND(SQRT((((E4700-Hilfswerte!$B$20)/Hilfswerte!$B$21)-Hilfswerte!$B$28)^2+(((F4700-Hilfswerte!$B$22)/Hilfswerte!$B$23)-Hilfswerte!$B$29)^2+(((G4700-Hilfswerte!$B$24)/Hilfswerte!$B$25)-Hilfswerte!$B$30)^2),3)</f>
        <v>0.93700000000000006</v>
      </c>
      <c r="W4700" s="4">
        <f>ROUND(E4700*Hilfswerte!$B$31,0)</f>
        <v>4111</v>
      </c>
      <c r="X4700" s="4">
        <f t="shared" si="590"/>
        <v>2889</v>
      </c>
      <c r="Y4700" s="4" t="str">
        <f>IF(T4700="A - Top-Kunde","bereits Top-Kunde",IF(AND(V4700&lt;=Hilfswerte!$B$34,H4700&lt;0.5*W4700),"Hoch",IF(AND(V4700&lt;=Hilfswerte!$B$35,H4700&lt;0.7*W4700),"Mittel","Niedrig")))</f>
        <v>Mittel</v>
      </c>
      <c r="Z4700" s="4">
        <f t="shared" si="591"/>
        <v>8</v>
      </c>
      <c r="AA4700" s="4" t="str">
        <f>IF(J4700&gt;365,"Bereits abgewandert (Segment D)",IF(Z4700&gt;=Hilfswerte!$B$38,"Rot - akut gefaehrdet",IF(Z4700&gt;=Hilfswerte!$B$39,"Gelb - beobachten","Gruen - stabil")))</f>
        <v>Gruen - stabil</v>
      </c>
    </row>
    <row r="4701" spans="1:27" ht="15" customHeight="1" x14ac:dyDescent="0.25">
      <c r="A4701" s="4" t="s">
        <v>5048</v>
      </c>
      <c r="B4701" s="4" t="s">
        <v>455</v>
      </c>
      <c r="C4701" s="4" t="s">
        <v>84</v>
      </c>
      <c r="D4701" s="4" t="s">
        <v>48</v>
      </c>
      <c r="E4701" s="4">
        <v>20</v>
      </c>
      <c r="F4701" s="4">
        <v>4.7</v>
      </c>
      <c r="G4701" s="4">
        <v>6.7</v>
      </c>
      <c r="H4701" s="4">
        <v>408</v>
      </c>
      <c r="I4701" s="4">
        <v>3</v>
      </c>
      <c r="J4701" s="4">
        <v>18</v>
      </c>
      <c r="K4701" s="4">
        <v>0</v>
      </c>
      <c r="L4701" s="4">
        <v>8</v>
      </c>
      <c r="M4701" s="4">
        <v>5</v>
      </c>
      <c r="N4701" s="4">
        <v>-14.9</v>
      </c>
      <c r="O4701" s="4">
        <f t="shared" si="584"/>
        <v>5</v>
      </c>
      <c r="P4701" s="4">
        <f t="shared" si="585"/>
        <v>3</v>
      </c>
      <c r="Q4701" s="4">
        <f t="shared" si="586"/>
        <v>2</v>
      </c>
      <c r="R4701" s="4">
        <f t="shared" si="587"/>
        <v>10</v>
      </c>
      <c r="S4701" s="4">
        <f t="shared" si="588"/>
        <v>90.2</v>
      </c>
      <c r="T4701" s="4" t="str">
        <f t="shared" si="589"/>
        <v>C - Entwicklungspotenzial</v>
      </c>
      <c r="U4701" s="4">
        <f>ROUND(((E4701-Hilfswerte!$B$20)/Hilfswerte!$B$21)+((F4701-Hilfswerte!$B$22)/Hilfswerte!$B$23)+((G4701-Hilfswerte!$B$24)/Hilfswerte!$B$25)+0.1*INDEX(Hilfswerte!$B$4:$B$15,MATCH(C4701,Hilfswerte!$A$4:$A$15,0)),2)</f>
        <v>-1.4</v>
      </c>
      <c r="V4701" s="4">
        <f>ROUND(SQRT((((E4701-Hilfswerte!$B$20)/Hilfswerte!$B$21)-Hilfswerte!$B$28)^2+(((F4701-Hilfswerte!$B$22)/Hilfswerte!$B$23)-Hilfswerte!$B$29)^2+(((G4701-Hilfswerte!$B$24)/Hilfswerte!$B$25)-Hilfswerte!$B$30)^2),3)</f>
        <v>1.1240000000000001</v>
      </c>
      <c r="W4701" s="4">
        <f>ROUND(E4701*Hilfswerte!$B$31,0)</f>
        <v>4111</v>
      </c>
      <c r="X4701" s="4">
        <f t="shared" si="590"/>
        <v>3703</v>
      </c>
      <c r="Y4701" s="4" t="str">
        <f>IF(T4701="A - Top-Kunde","bereits Top-Kunde",IF(AND(V4701&lt;=Hilfswerte!$B$34,H4701&lt;0.5*W4701),"Hoch",IF(AND(V4701&lt;=Hilfswerte!$B$35,H4701&lt;0.7*W4701),"Mittel","Niedrig")))</f>
        <v>Mittel</v>
      </c>
      <c r="Z4701" s="4">
        <f t="shared" si="591"/>
        <v>8.5</v>
      </c>
      <c r="AA4701" s="4" t="str">
        <f>IF(J4701&gt;365,"Bereits abgewandert (Segment D)",IF(Z4701&gt;=Hilfswerte!$B$38,"Rot - akut gefaehrdet",IF(Z4701&gt;=Hilfswerte!$B$39,"Gelb - beobachten","Gruen - stabil")))</f>
        <v>Gruen - stabil</v>
      </c>
    </row>
    <row r="4702" spans="1:27" ht="15" customHeight="1" x14ac:dyDescent="0.25">
      <c r="A4702" s="4" t="s">
        <v>5049</v>
      </c>
      <c r="B4702" s="4" t="s">
        <v>300</v>
      </c>
      <c r="C4702" s="4" t="s">
        <v>65</v>
      </c>
      <c r="D4702" s="4" t="s">
        <v>30</v>
      </c>
      <c r="E4702" s="4">
        <v>120</v>
      </c>
      <c r="F4702" s="4">
        <v>31.2</v>
      </c>
      <c r="G4702" s="4">
        <v>20.6</v>
      </c>
      <c r="H4702" s="4">
        <v>63704</v>
      </c>
      <c r="I4702" s="4">
        <v>5</v>
      </c>
      <c r="J4702" s="4">
        <v>14</v>
      </c>
      <c r="K4702" s="4">
        <v>0</v>
      </c>
      <c r="L4702" s="4">
        <v>-4</v>
      </c>
      <c r="M4702" s="4">
        <v>3</v>
      </c>
      <c r="N4702" s="4">
        <v>22.7</v>
      </c>
      <c r="O4702" s="4">
        <f t="shared" si="584"/>
        <v>5</v>
      </c>
      <c r="P4702" s="4">
        <f t="shared" si="585"/>
        <v>5</v>
      </c>
      <c r="Q4702" s="4">
        <f t="shared" si="586"/>
        <v>5</v>
      </c>
      <c r="R4702" s="4">
        <f t="shared" si="587"/>
        <v>15</v>
      </c>
      <c r="S4702" s="4">
        <f t="shared" si="588"/>
        <v>161.4</v>
      </c>
      <c r="T4702" s="4" t="str">
        <f t="shared" si="589"/>
        <v>A - Top-Kunde</v>
      </c>
      <c r="U4702" s="4">
        <f>ROUND(((E4702-Hilfswerte!$B$20)/Hilfswerte!$B$21)+((F4702-Hilfswerte!$B$22)/Hilfswerte!$B$23)+((G4702-Hilfswerte!$B$24)/Hilfswerte!$B$25)+0.1*INDEX(Hilfswerte!$B$4:$B$15,MATCH(C4702,Hilfswerte!$A$4:$A$15,0)),2)</f>
        <v>1.66</v>
      </c>
      <c r="V4702" s="4">
        <f>ROUND(SQRT((((E4702-Hilfswerte!$B$20)/Hilfswerte!$B$21)-Hilfswerte!$B$28)^2+(((F4702-Hilfswerte!$B$22)/Hilfswerte!$B$23)-Hilfswerte!$B$29)^2+(((G4702-Hilfswerte!$B$24)/Hilfswerte!$B$25)-Hilfswerte!$B$30)^2),3)</f>
        <v>1.5089999999999999</v>
      </c>
      <c r="W4702" s="4">
        <f>ROUND(E4702*Hilfswerte!$B$31,0)</f>
        <v>24666</v>
      </c>
      <c r="X4702" s="4">
        <f t="shared" si="590"/>
        <v>0</v>
      </c>
      <c r="Y4702" s="4" t="str">
        <f>IF(T4702="A - Top-Kunde","bereits Top-Kunde",IF(AND(V4702&lt;=Hilfswerte!$B$34,H4702&lt;0.5*W4702),"Hoch",IF(AND(V4702&lt;=Hilfswerte!$B$35,H4702&lt;0.7*W4702),"Mittel","Niedrig")))</f>
        <v>bereits Top-Kunde</v>
      </c>
      <c r="Z4702" s="4">
        <f t="shared" si="591"/>
        <v>0.7</v>
      </c>
      <c r="AA4702" s="4" t="str">
        <f>IF(J4702&gt;365,"Bereits abgewandert (Segment D)",IF(Z4702&gt;=Hilfswerte!$B$38,"Rot - akut gefaehrdet",IF(Z4702&gt;=Hilfswerte!$B$39,"Gelb - beobachten","Gruen - stabil")))</f>
        <v>Gruen - stabil</v>
      </c>
    </row>
    <row r="4703" spans="1:27" ht="15" customHeight="1" x14ac:dyDescent="0.25">
      <c r="A4703" s="4" t="s">
        <v>5050</v>
      </c>
      <c r="B4703" s="4" t="s">
        <v>741</v>
      </c>
      <c r="C4703" s="4" t="s">
        <v>59</v>
      </c>
      <c r="D4703" s="4" t="s">
        <v>93</v>
      </c>
      <c r="E4703" s="4">
        <v>109</v>
      </c>
      <c r="F4703" s="4">
        <v>14.1</v>
      </c>
      <c r="G4703" s="4">
        <v>6.3</v>
      </c>
      <c r="H4703" s="4">
        <v>56114</v>
      </c>
      <c r="I4703" s="4">
        <v>7</v>
      </c>
      <c r="J4703" s="4">
        <v>8</v>
      </c>
      <c r="K4703" s="4">
        <v>0</v>
      </c>
      <c r="L4703" s="4">
        <v>25</v>
      </c>
      <c r="M4703" s="4">
        <v>2</v>
      </c>
      <c r="N4703" s="4">
        <v>-9.4</v>
      </c>
      <c r="O4703" s="4">
        <f t="shared" si="584"/>
        <v>5</v>
      </c>
      <c r="P4703" s="4">
        <f t="shared" si="585"/>
        <v>5</v>
      </c>
      <c r="Q4703" s="4">
        <f t="shared" si="586"/>
        <v>5</v>
      </c>
      <c r="R4703" s="4">
        <f t="shared" si="587"/>
        <v>15</v>
      </c>
      <c r="S4703" s="4">
        <f t="shared" si="588"/>
        <v>137.80000000000001</v>
      </c>
      <c r="T4703" s="4" t="str">
        <f t="shared" si="589"/>
        <v>A - Top-Kunde</v>
      </c>
      <c r="U4703" s="4">
        <f>ROUND(((E4703-Hilfswerte!$B$20)/Hilfswerte!$B$21)+((F4703-Hilfswerte!$B$22)/Hilfswerte!$B$23)+((G4703-Hilfswerte!$B$24)/Hilfswerte!$B$25)+0.1*INDEX(Hilfswerte!$B$4:$B$15,MATCH(C4703,Hilfswerte!$A$4:$A$15,0)),2)</f>
        <v>-0.99</v>
      </c>
      <c r="V4703" s="4">
        <f>ROUND(SQRT((((E4703-Hilfswerte!$B$20)/Hilfswerte!$B$21)-Hilfswerte!$B$28)^2+(((F4703-Hilfswerte!$B$22)/Hilfswerte!$B$23)-Hilfswerte!$B$29)^2+(((G4703-Hilfswerte!$B$24)/Hilfswerte!$B$25)-Hilfswerte!$B$30)^2),3)</f>
        <v>0.92300000000000004</v>
      </c>
      <c r="W4703" s="4">
        <f>ROUND(E4703*Hilfswerte!$B$31,0)</f>
        <v>22405</v>
      </c>
      <c r="X4703" s="4">
        <f t="shared" si="590"/>
        <v>0</v>
      </c>
      <c r="Y4703" s="4" t="str">
        <f>IF(T4703="A - Top-Kunde","bereits Top-Kunde",IF(AND(V4703&lt;=Hilfswerte!$B$34,H4703&lt;0.5*W4703),"Hoch",IF(AND(V4703&lt;=Hilfswerte!$B$35,H4703&lt;0.7*W4703),"Mittel","Niedrig")))</f>
        <v>bereits Top-Kunde</v>
      </c>
      <c r="Z4703" s="4">
        <f t="shared" si="591"/>
        <v>9.1999999999999993</v>
      </c>
      <c r="AA4703" s="4" t="str">
        <f>IF(J4703&gt;365,"Bereits abgewandert (Segment D)",IF(Z4703&gt;=Hilfswerte!$B$38,"Rot - akut gefaehrdet",IF(Z4703&gt;=Hilfswerte!$B$39,"Gelb - beobachten","Gruen - stabil")))</f>
        <v>Gruen - stabil</v>
      </c>
    </row>
    <row r="4704" spans="1:27" ht="15" customHeight="1" x14ac:dyDescent="0.25">
      <c r="A4704" s="4" t="s">
        <v>5051</v>
      </c>
      <c r="B4704" s="4" t="s">
        <v>88</v>
      </c>
      <c r="C4704" s="4" t="s">
        <v>65</v>
      </c>
      <c r="D4704" s="4" t="s">
        <v>77</v>
      </c>
      <c r="E4704" s="4">
        <v>107</v>
      </c>
      <c r="F4704" s="4">
        <v>45.6</v>
      </c>
      <c r="G4704" s="4">
        <v>10.3</v>
      </c>
      <c r="H4704" s="4">
        <v>0</v>
      </c>
      <c r="I4704" s="4">
        <v>0</v>
      </c>
      <c r="J4704" s="4">
        <v>734</v>
      </c>
      <c r="K4704" s="4">
        <v>0</v>
      </c>
      <c r="L4704" s="4">
        <v>17</v>
      </c>
      <c r="M4704" s="4">
        <v>0</v>
      </c>
      <c r="N4704" s="4">
        <v>-45.3</v>
      </c>
      <c r="O4704" s="4">
        <f t="shared" si="584"/>
        <v>1</v>
      </c>
      <c r="P4704" s="4">
        <f t="shared" si="585"/>
        <v>1</v>
      </c>
      <c r="Q4704" s="4">
        <f t="shared" si="586"/>
        <v>1</v>
      </c>
      <c r="R4704" s="4">
        <f t="shared" si="587"/>
        <v>3</v>
      </c>
      <c r="S4704" s="4">
        <f t="shared" si="588"/>
        <v>2.2999999999999998</v>
      </c>
      <c r="T4704" s="4" t="str">
        <f t="shared" si="589"/>
        <v>D - Abwanderungsrisiko</v>
      </c>
      <c r="U4704" s="4">
        <f>ROUND(((E4704-Hilfswerte!$B$20)/Hilfswerte!$B$21)+((F4704-Hilfswerte!$B$22)/Hilfswerte!$B$23)+((G4704-Hilfswerte!$B$24)/Hilfswerte!$B$25)+0.1*INDEX(Hilfswerte!$B$4:$B$15,MATCH(C4704,Hilfswerte!$A$4:$A$15,0)),2)</f>
        <v>0.22</v>
      </c>
      <c r="V4704" s="4">
        <f>ROUND(SQRT((((E4704-Hilfswerte!$B$20)/Hilfswerte!$B$21)-Hilfswerte!$B$28)^2+(((F4704-Hilfswerte!$B$22)/Hilfswerte!$B$23)-Hilfswerte!$B$29)^2+(((G4704-Hilfswerte!$B$24)/Hilfswerte!$B$25)-Hilfswerte!$B$30)^2),3)</f>
        <v>0.32800000000000001</v>
      </c>
      <c r="W4704" s="4">
        <f>ROUND(E4704*Hilfswerte!$B$31,0)</f>
        <v>21993</v>
      </c>
      <c r="X4704" s="4">
        <f t="shared" si="590"/>
        <v>21993</v>
      </c>
      <c r="Y4704" s="4" t="str">
        <f>IF(T4704="A - Top-Kunde","bereits Top-Kunde",IF(AND(V4704&lt;=Hilfswerte!$B$34,H4704&lt;0.5*W4704),"Hoch",IF(AND(V4704&lt;=Hilfswerte!$B$35,H4704&lt;0.7*W4704),"Mittel","Niedrig")))</f>
        <v>Hoch</v>
      </c>
      <c r="Z4704" s="4">
        <f t="shared" si="591"/>
        <v>58.2</v>
      </c>
      <c r="AA4704" s="4" t="str">
        <f>IF(J4704&gt;365,"Bereits abgewandert (Segment D)",IF(Z4704&gt;=Hilfswerte!$B$38,"Rot - akut gefaehrdet",IF(Z4704&gt;=Hilfswerte!$B$39,"Gelb - beobachten","Gruen - stabil")))</f>
        <v>Bereits abgewandert (Segment D)</v>
      </c>
    </row>
    <row r="4705" spans="1:27" ht="15" customHeight="1" x14ac:dyDescent="0.25">
      <c r="A4705" s="4" t="s">
        <v>5052</v>
      </c>
      <c r="B4705" s="4" t="s">
        <v>1176</v>
      </c>
      <c r="C4705" s="4" t="s">
        <v>51</v>
      </c>
      <c r="D4705" s="4" t="s">
        <v>52</v>
      </c>
      <c r="E4705" s="4">
        <v>51</v>
      </c>
      <c r="F4705" s="4">
        <v>8.6999999999999993</v>
      </c>
      <c r="G4705" s="4">
        <v>19.7</v>
      </c>
      <c r="H4705" s="4">
        <v>15222</v>
      </c>
      <c r="I4705" s="4">
        <v>6</v>
      </c>
      <c r="J4705" s="4">
        <v>11</v>
      </c>
      <c r="K4705" s="4">
        <v>1</v>
      </c>
      <c r="L4705" s="4">
        <v>12</v>
      </c>
      <c r="M4705" s="4">
        <v>3</v>
      </c>
      <c r="N4705" s="4">
        <v>12.4</v>
      </c>
      <c r="O4705" s="4">
        <f t="shared" si="584"/>
        <v>5</v>
      </c>
      <c r="P4705" s="4">
        <f t="shared" si="585"/>
        <v>5</v>
      </c>
      <c r="Q4705" s="4">
        <f t="shared" si="586"/>
        <v>5</v>
      </c>
      <c r="R4705" s="4">
        <f t="shared" si="587"/>
        <v>15</v>
      </c>
      <c r="S4705" s="4">
        <f t="shared" si="588"/>
        <v>146.6</v>
      </c>
      <c r="T4705" s="4" t="str">
        <f t="shared" si="589"/>
        <v>A - Top-Kunde</v>
      </c>
      <c r="U4705" s="4">
        <f>ROUND(((E4705-Hilfswerte!$B$20)/Hilfswerte!$B$21)+((F4705-Hilfswerte!$B$22)/Hilfswerte!$B$23)+((G4705-Hilfswerte!$B$24)/Hilfswerte!$B$25)+0.1*INDEX(Hilfswerte!$B$4:$B$15,MATCH(C4705,Hilfswerte!$A$4:$A$15,0)),2)</f>
        <v>1.21</v>
      </c>
      <c r="V4705" s="4">
        <f>ROUND(SQRT((((E4705-Hilfswerte!$B$20)/Hilfswerte!$B$21)-Hilfswerte!$B$28)^2+(((F4705-Hilfswerte!$B$22)/Hilfswerte!$B$23)-Hilfswerte!$B$29)^2+(((G4705-Hilfswerte!$B$24)/Hilfswerte!$B$25)-Hilfswerte!$B$30)^2),3)</f>
        <v>1.5289999999999999</v>
      </c>
      <c r="W4705" s="4">
        <f>ROUND(E4705*Hilfswerte!$B$31,0)</f>
        <v>10483</v>
      </c>
      <c r="X4705" s="4">
        <f t="shared" si="590"/>
        <v>0</v>
      </c>
      <c r="Y4705" s="4" t="str">
        <f>IF(T4705="A - Top-Kunde","bereits Top-Kunde",IF(AND(V4705&lt;=Hilfswerte!$B$34,H4705&lt;0.5*W4705),"Hoch",IF(AND(V4705&lt;=Hilfswerte!$B$35,H4705&lt;0.7*W4705),"Mittel","Niedrig")))</f>
        <v>bereits Top-Kunde</v>
      </c>
      <c r="Z4705" s="4">
        <f t="shared" si="591"/>
        <v>6</v>
      </c>
      <c r="AA4705" s="4" t="str">
        <f>IF(J4705&gt;365,"Bereits abgewandert (Segment D)",IF(Z4705&gt;=Hilfswerte!$B$38,"Rot - akut gefaehrdet",IF(Z4705&gt;=Hilfswerte!$B$39,"Gelb - beobachten","Gruen - stabil")))</f>
        <v>Gruen - stabil</v>
      </c>
    </row>
    <row r="4706" spans="1:27" ht="15" customHeight="1" x14ac:dyDescent="0.25">
      <c r="A4706" s="4" t="s">
        <v>5053</v>
      </c>
      <c r="B4706" s="4" t="s">
        <v>261</v>
      </c>
      <c r="C4706" s="4" t="s">
        <v>62</v>
      </c>
      <c r="D4706" s="4" t="s">
        <v>30</v>
      </c>
      <c r="E4706" s="4">
        <v>190</v>
      </c>
      <c r="F4706" s="4">
        <v>47.6</v>
      </c>
      <c r="G4706" s="4">
        <v>8</v>
      </c>
      <c r="H4706" s="4">
        <v>11649</v>
      </c>
      <c r="I4706" s="4">
        <v>2</v>
      </c>
      <c r="J4706" s="4">
        <v>273</v>
      </c>
      <c r="K4706" s="4">
        <v>0</v>
      </c>
      <c r="L4706" s="4">
        <v>-5</v>
      </c>
      <c r="M4706" s="4">
        <v>1</v>
      </c>
      <c r="N4706" s="4">
        <v>-7.6</v>
      </c>
      <c r="O4706" s="4">
        <f t="shared" si="584"/>
        <v>2</v>
      </c>
      <c r="P4706" s="4">
        <f t="shared" si="585"/>
        <v>2</v>
      </c>
      <c r="Q4706" s="4">
        <f t="shared" si="586"/>
        <v>5</v>
      </c>
      <c r="R4706" s="4">
        <f t="shared" si="587"/>
        <v>9</v>
      </c>
      <c r="S4706" s="4">
        <f t="shared" si="588"/>
        <v>86.2</v>
      </c>
      <c r="T4706" s="4" t="str">
        <f t="shared" si="589"/>
        <v>C - Entwicklungspotenzial</v>
      </c>
      <c r="U4706" s="4">
        <f>ROUND(((E4706-Hilfswerte!$B$20)/Hilfswerte!$B$21)+((F4706-Hilfswerte!$B$22)/Hilfswerte!$B$23)+((G4706-Hilfswerte!$B$24)/Hilfswerte!$B$25)+0.1*INDEX(Hilfswerte!$B$4:$B$15,MATCH(C4706,Hilfswerte!$A$4:$A$15,0)),2)</f>
        <v>0.72</v>
      </c>
      <c r="V4706" s="4">
        <f>ROUND(SQRT((((E4706-Hilfswerte!$B$20)/Hilfswerte!$B$21)-Hilfswerte!$B$28)^2+(((F4706-Hilfswerte!$B$22)/Hilfswerte!$B$23)-Hilfswerte!$B$29)^2+(((G4706-Hilfswerte!$B$24)/Hilfswerte!$B$25)-Hilfswerte!$B$30)^2),3)</f>
        <v>0.54900000000000004</v>
      </c>
      <c r="W4706" s="4">
        <f>ROUND(E4706*Hilfswerte!$B$31,0)</f>
        <v>39054</v>
      </c>
      <c r="X4706" s="4">
        <f t="shared" si="590"/>
        <v>27405</v>
      </c>
      <c r="Y4706" s="4" t="str">
        <f>IF(T4706="A - Top-Kunde","bereits Top-Kunde",IF(AND(V4706&lt;=Hilfswerte!$B$34,H4706&lt;0.5*W4706),"Hoch",IF(AND(V4706&lt;=Hilfswerte!$B$35,H4706&lt;0.7*W4706),"Mittel","Niedrig")))</f>
        <v>Hoch</v>
      </c>
      <c r="Z4706" s="4">
        <f t="shared" si="591"/>
        <v>16.7</v>
      </c>
      <c r="AA4706" s="4" t="str">
        <f>IF(J4706&gt;365,"Bereits abgewandert (Segment D)",IF(Z4706&gt;=Hilfswerte!$B$38,"Rot - akut gefaehrdet",IF(Z4706&gt;=Hilfswerte!$B$39,"Gelb - beobachten","Gruen - stabil")))</f>
        <v>Gelb - beobachten</v>
      </c>
    </row>
    <row r="4707" spans="1:27" ht="15" customHeight="1" x14ac:dyDescent="0.25">
      <c r="A4707" s="4" t="s">
        <v>5054</v>
      </c>
      <c r="B4707" s="4" t="s">
        <v>623</v>
      </c>
      <c r="C4707" s="4" t="s">
        <v>62</v>
      </c>
      <c r="D4707" s="4" t="s">
        <v>30</v>
      </c>
      <c r="E4707" s="4">
        <v>57</v>
      </c>
      <c r="F4707" s="4">
        <v>12.6</v>
      </c>
      <c r="G4707" s="4">
        <v>5.7</v>
      </c>
      <c r="H4707" s="4">
        <v>1893</v>
      </c>
      <c r="I4707" s="4">
        <v>2</v>
      </c>
      <c r="J4707" s="4">
        <v>7</v>
      </c>
      <c r="K4707" s="4">
        <v>1</v>
      </c>
      <c r="L4707" s="4">
        <v>21</v>
      </c>
      <c r="M4707" s="4">
        <v>5</v>
      </c>
      <c r="N4707" s="4">
        <v>6.6</v>
      </c>
      <c r="O4707" s="4">
        <f t="shared" si="584"/>
        <v>5</v>
      </c>
      <c r="P4707" s="4">
        <f t="shared" si="585"/>
        <v>2</v>
      </c>
      <c r="Q4707" s="4">
        <f t="shared" si="586"/>
        <v>3</v>
      </c>
      <c r="R4707" s="4">
        <f t="shared" si="587"/>
        <v>10</v>
      </c>
      <c r="S4707" s="4">
        <f t="shared" si="588"/>
        <v>91</v>
      </c>
      <c r="T4707" s="4" t="str">
        <f t="shared" si="589"/>
        <v>C - Entwicklungspotenzial</v>
      </c>
      <c r="U4707" s="4">
        <f>ROUND(((E4707-Hilfswerte!$B$20)/Hilfswerte!$B$21)+((F4707-Hilfswerte!$B$22)/Hilfswerte!$B$23)+((G4707-Hilfswerte!$B$24)/Hilfswerte!$B$25)+0.1*INDEX(Hilfswerte!$B$4:$B$15,MATCH(C4707,Hilfswerte!$A$4:$A$15,0)),2)</f>
        <v>-0.84</v>
      </c>
      <c r="V4707" s="4">
        <f>ROUND(SQRT((((E4707-Hilfswerte!$B$20)/Hilfswerte!$B$21)-Hilfswerte!$B$28)^2+(((F4707-Hilfswerte!$B$22)/Hilfswerte!$B$23)-Hilfswerte!$B$29)^2+(((G4707-Hilfswerte!$B$24)/Hilfswerte!$B$25)-Hilfswerte!$B$30)^2),3)</f>
        <v>1.0920000000000001</v>
      </c>
      <c r="W4707" s="4">
        <f>ROUND(E4707*Hilfswerte!$B$31,0)</f>
        <v>11716</v>
      </c>
      <c r="X4707" s="4">
        <f t="shared" si="590"/>
        <v>9823</v>
      </c>
      <c r="Y4707" s="4" t="str">
        <f>IF(T4707="A - Top-Kunde","bereits Top-Kunde",IF(AND(V4707&lt;=Hilfswerte!$B$34,H4707&lt;0.5*W4707),"Hoch",IF(AND(V4707&lt;=Hilfswerte!$B$35,H4707&lt;0.7*W4707),"Mittel","Niedrig")))</f>
        <v>Mittel</v>
      </c>
      <c r="Z4707" s="4">
        <f t="shared" si="591"/>
        <v>7.6</v>
      </c>
      <c r="AA4707" s="4" t="str">
        <f>IF(J4707&gt;365,"Bereits abgewandert (Segment D)",IF(Z4707&gt;=Hilfswerte!$B$38,"Rot - akut gefaehrdet",IF(Z4707&gt;=Hilfswerte!$B$39,"Gelb - beobachten","Gruen - stabil")))</f>
        <v>Gruen - stabil</v>
      </c>
    </row>
    <row r="4708" spans="1:27" ht="15" customHeight="1" x14ac:dyDescent="0.25">
      <c r="A4708" s="4" t="s">
        <v>5055</v>
      </c>
      <c r="B4708" s="4" t="s">
        <v>569</v>
      </c>
      <c r="C4708" s="4" t="s">
        <v>62</v>
      </c>
      <c r="D4708" s="4" t="s">
        <v>30</v>
      </c>
      <c r="E4708" s="4">
        <v>272</v>
      </c>
      <c r="F4708" s="4">
        <v>59.5</v>
      </c>
      <c r="G4708" s="4">
        <v>13.4</v>
      </c>
      <c r="H4708" s="4">
        <v>15780</v>
      </c>
      <c r="I4708" s="4">
        <v>4</v>
      </c>
      <c r="J4708" s="4">
        <v>13</v>
      </c>
      <c r="K4708" s="4">
        <v>0</v>
      </c>
      <c r="L4708" s="4">
        <v>39</v>
      </c>
      <c r="M4708" s="4">
        <v>5</v>
      </c>
      <c r="N4708" s="4">
        <v>-7.1</v>
      </c>
      <c r="O4708" s="4">
        <f t="shared" si="584"/>
        <v>5</v>
      </c>
      <c r="P4708" s="4">
        <f t="shared" si="585"/>
        <v>4</v>
      </c>
      <c r="Q4708" s="4">
        <f t="shared" si="586"/>
        <v>5</v>
      </c>
      <c r="R4708" s="4">
        <f t="shared" si="587"/>
        <v>14</v>
      </c>
      <c r="S4708" s="4">
        <f t="shared" si="588"/>
        <v>124.8</v>
      </c>
      <c r="T4708" s="4" t="str">
        <f t="shared" si="589"/>
        <v>B - Kernkunde</v>
      </c>
      <c r="U4708" s="4">
        <f>ROUND(((E4708-Hilfswerte!$B$20)/Hilfswerte!$B$21)+((F4708-Hilfswerte!$B$22)/Hilfswerte!$B$23)+((G4708-Hilfswerte!$B$24)/Hilfswerte!$B$25)+0.1*INDEX(Hilfswerte!$B$4:$B$15,MATCH(C4708,Hilfswerte!$A$4:$A$15,0)),2)</f>
        <v>2.14</v>
      </c>
      <c r="V4708" s="4">
        <f>ROUND(SQRT((((E4708-Hilfswerte!$B$20)/Hilfswerte!$B$21)-Hilfswerte!$B$28)^2+(((F4708-Hilfswerte!$B$22)/Hilfswerte!$B$23)-Hilfswerte!$B$29)^2+(((G4708-Hilfswerte!$B$24)/Hilfswerte!$B$25)-Hilfswerte!$B$30)^2),3)</f>
        <v>0.69</v>
      </c>
      <c r="W4708" s="4">
        <f>ROUND(E4708*Hilfswerte!$B$31,0)</f>
        <v>55909</v>
      </c>
      <c r="X4708" s="4">
        <f t="shared" si="590"/>
        <v>40129</v>
      </c>
      <c r="Y4708" s="4" t="str">
        <f>IF(T4708="A - Top-Kunde","bereits Top-Kunde",IF(AND(V4708&lt;=Hilfswerte!$B$34,H4708&lt;0.5*W4708),"Hoch",IF(AND(V4708&lt;=Hilfswerte!$B$35,H4708&lt;0.7*W4708),"Mittel","Niedrig")))</f>
        <v>Hoch</v>
      </c>
      <c r="Z4708" s="4">
        <f t="shared" si="591"/>
        <v>11.3</v>
      </c>
      <c r="AA4708" s="4" t="str">
        <f>IF(J4708&gt;365,"Bereits abgewandert (Segment D)",IF(Z4708&gt;=Hilfswerte!$B$38,"Rot - akut gefaehrdet",IF(Z4708&gt;=Hilfswerte!$B$39,"Gelb - beobachten","Gruen - stabil")))</f>
        <v>Gruen - stabil</v>
      </c>
    </row>
    <row r="4709" spans="1:27" ht="15" customHeight="1" x14ac:dyDescent="0.25">
      <c r="A4709" s="4" t="s">
        <v>5056</v>
      </c>
      <c r="B4709" s="4" t="s">
        <v>1304</v>
      </c>
      <c r="C4709" s="4" t="s">
        <v>65</v>
      </c>
      <c r="D4709" s="4" t="s">
        <v>106</v>
      </c>
      <c r="E4709" s="4">
        <v>12</v>
      </c>
      <c r="F4709" s="4">
        <v>3.1</v>
      </c>
      <c r="G4709" s="4">
        <v>13</v>
      </c>
      <c r="H4709" s="4">
        <v>3617</v>
      </c>
      <c r="I4709" s="4">
        <v>3</v>
      </c>
      <c r="J4709" s="4">
        <v>36</v>
      </c>
      <c r="K4709" s="4">
        <v>1</v>
      </c>
      <c r="L4709" s="4">
        <v>0</v>
      </c>
      <c r="M4709" s="4">
        <v>5</v>
      </c>
      <c r="N4709" s="4">
        <v>7.8</v>
      </c>
      <c r="O4709" s="4">
        <f t="shared" si="584"/>
        <v>4</v>
      </c>
      <c r="P4709" s="4">
        <f t="shared" si="585"/>
        <v>3</v>
      </c>
      <c r="Q4709" s="4">
        <f t="shared" si="586"/>
        <v>4</v>
      </c>
      <c r="R4709" s="4">
        <f t="shared" si="587"/>
        <v>11</v>
      </c>
      <c r="S4709" s="4">
        <f t="shared" si="588"/>
        <v>107.9</v>
      </c>
      <c r="T4709" s="4" t="str">
        <f t="shared" si="589"/>
        <v>B - Kernkunde</v>
      </c>
      <c r="U4709" s="4">
        <f>ROUND(((E4709-Hilfswerte!$B$20)/Hilfswerte!$B$21)+((F4709-Hilfswerte!$B$22)/Hilfswerte!$B$23)+((G4709-Hilfswerte!$B$24)/Hilfswerte!$B$25)+0.1*INDEX(Hilfswerte!$B$4:$B$15,MATCH(C4709,Hilfswerte!$A$4:$A$15,0)),2)</f>
        <v>-0.52</v>
      </c>
      <c r="V4709" s="4">
        <f>ROUND(SQRT((((E4709-Hilfswerte!$B$20)/Hilfswerte!$B$21)-Hilfswerte!$B$28)^2+(((F4709-Hilfswerte!$B$22)/Hilfswerte!$B$23)-Hilfswerte!$B$29)^2+(((G4709-Hilfswerte!$B$24)/Hilfswerte!$B$25)-Hilfswerte!$B$30)^2),3)</f>
        <v>0.95399999999999996</v>
      </c>
      <c r="W4709" s="4">
        <f>ROUND(E4709*Hilfswerte!$B$31,0)</f>
        <v>2467</v>
      </c>
      <c r="X4709" s="4">
        <f t="shared" si="590"/>
        <v>0</v>
      </c>
      <c r="Y4709" s="4" t="str">
        <f>IF(T4709="A - Top-Kunde","bereits Top-Kunde",IF(AND(V4709&lt;=Hilfswerte!$B$34,H4709&lt;0.5*W4709),"Hoch",IF(AND(V4709&lt;=Hilfswerte!$B$35,H4709&lt;0.7*W4709),"Mittel","Niedrig")))</f>
        <v>Niedrig</v>
      </c>
      <c r="Z4709" s="4">
        <f t="shared" si="591"/>
        <v>4.8</v>
      </c>
      <c r="AA4709" s="4" t="str">
        <f>IF(J4709&gt;365,"Bereits abgewandert (Segment D)",IF(Z4709&gt;=Hilfswerte!$B$38,"Rot - akut gefaehrdet",IF(Z4709&gt;=Hilfswerte!$B$39,"Gelb - beobachten","Gruen - stabil")))</f>
        <v>Gruen - stabil</v>
      </c>
    </row>
    <row r="4710" spans="1:27" ht="15" customHeight="1" x14ac:dyDescent="0.25">
      <c r="A4710" s="4" t="s">
        <v>5057</v>
      </c>
      <c r="B4710" s="4" t="s">
        <v>369</v>
      </c>
      <c r="C4710" s="4" t="s">
        <v>33</v>
      </c>
      <c r="D4710" s="4" t="s">
        <v>117</v>
      </c>
      <c r="E4710" s="4">
        <v>48</v>
      </c>
      <c r="F4710" s="4">
        <v>8</v>
      </c>
      <c r="G4710" s="4">
        <v>17.2</v>
      </c>
      <c r="H4710" s="4">
        <v>5920</v>
      </c>
      <c r="I4710" s="4">
        <v>5</v>
      </c>
      <c r="J4710" s="4">
        <v>23</v>
      </c>
      <c r="K4710" s="4">
        <v>3</v>
      </c>
      <c r="L4710" s="4">
        <v>2</v>
      </c>
      <c r="M4710" s="4">
        <v>1</v>
      </c>
      <c r="N4710" s="4">
        <v>22.4</v>
      </c>
      <c r="O4710" s="4">
        <f t="shared" si="584"/>
        <v>5</v>
      </c>
      <c r="P4710" s="4">
        <f t="shared" si="585"/>
        <v>5</v>
      </c>
      <c r="Q4710" s="4">
        <f t="shared" si="586"/>
        <v>4</v>
      </c>
      <c r="R4710" s="4">
        <f t="shared" si="587"/>
        <v>14</v>
      </c>
      <c r="S4710" s="4">
        <f t="shared" si="588"/>
        <v>132.6</v>
      </c>
      <c r="T4710" s="4" t="str">
        <f t="shared" si="589"/>
        <v>A - Top-Kunde</v>
      </c>
      <c r="U4710" s="4">
        <f>ROUND(((E4710-Hilfswerte!$B$20)/Hilfswerte!$B$21)+((F4710-Hilfswerte!$B$22)/Hilfswerte!$B$23)+((G4710-Hilfswerte!$B$24)/Hilfswerte!$B$25)+0.1*INDEX(Hilfswerte!$B$4:$B$15,MATCH(C4710,Hilfswerte!$A$4:$A$15,0)),2)</f>
        <v>0.47</v>
      </c>
      <c r="V4710" s="4">
        <f>ROUND(SQRT((((E4710-Hilfswerte!$B$20)/Hilfswerte!$B$21)-Hilfswerte!$B$28)^2+(((F4710-Hilfswerte!$B$22)/Hilfswerte!$B$23)-Hilfswerte!$B$29)^2+(((G4710-Hilfswerte!$B$24)/Hilfswerte!$B$25)-Hilfswerte!$B$30)^2),3)</f>
        <v>1.2050000000000001</v>
      </c>
      <c r="W4710" s="4">
        <f>ROUND(E4710*Hilfswerte!$B$31,0)</f>
        <v>9866</v>
      </c>
      <c r="X4710" s="4">
        <f t="shared" si="590"/>
        <v>3946</v>
      </c>
      <c r="Y4710" s="4" t="str">
        <f>IF(T4710="A - Top-Kunde","bereits Top-Kunde",IF(AND(V4710&lt;=Hilfswerte!$B$34,H4710&lt;0.5*W4710),"Hoch",IF(AND(V4710&lt;=Hilfswerte!$B$35,H4710&lt;0.7*W4710),"Mittel","Niedrig")))</f>
        <v>bereits Top-Kunde</v>
      </c>
      <c r="Z4710" s="4">
        <f t="shared" si="591"/>
        <v>10.6</v>
      </c>
      <c r="AA4710" s="4" t="str">
        <f>IF(J4710&gt;365,"Bereits abgewandert (Segment D)",IF(Z4710&gt;=Hilfswerte!$B$38,"Rot - akut gefaehrdet",IF(Z4710&gt;=Hilfswerte!$B$39,"Gelb - beobachten","Gruen - stabil")))</f>
        <v>Gruen - stabil</v>
      </c>
    </row>
    <row r="4711" spans="1:27" ht="15" customHeight="1" x14ac:dyDescent="0.25">
      <c r="A4711" s="4" t="s">
        <v>5058</v>
      </c>
      <c r="B4711" s="4" t="s">
        <v>462</v>
      </c>
      <c r="C4711" s="4" t="s">
        <v>51</v>
      </c>
      <c r="D4711" s="4" t="s">
        <v>30</v>
      </c>
      <c r="E4711" s="4">
        <v>157</v>
      </c>
      <c r="F4711" s="4">
        <v>31.1</v>
      </c>
      <c r="G4711" s="4">
        <v>10.3</v>
      </c>
      <c r="H4711" s="4">
        <v>57359</v>
      </c>
      <c r="I4711" s="4">
        <v>8</v>
      </c>
      <c r="J4711" s="4">
        <v>1</v>
      </c>
      <c r="K4711" s="4">
        <v>0</v>
      </c>
      <c r="L4711" s="4">
        <v>17</v>
      </c>
      <c r="M4711" s="4">
        <v>3</v>
      </c>
      <c r="N4711" s="4">
        <v>30.1</v>
      </c>
      <c r="O4711" s="4">
        <f t="shared" si="584"/>
        <v>5</v>
      </c>
      <c r="P4711" s="4">
        <f t="shared" si="585"/>
        <v>5</v>
      </c>
      <c r="Q4711" s="4">
        <f t="shared" si="586"/>
        <v>5</v>
      </c>
      <c r="R4711" s="4">
        <f t="shared" si="587"/>
        <v>15</v>
      </c>
      <c r="S4711" s="4">
        <f t="shared" si="588"/>
        <v>160</v>
      </c>
      <c r="T4711" s="4" t="str">
        <f t="shared" si="589"/>
        <v>A - Top-Kunde</v>
      </c>
      <c r="U4711" s="4">
        <f>ROUND(((E4711-Hilfswerte!$B$20)/Hilfswerte!$B$21)+((F4711-Hilfswerte!$B$22)/Hilfswerte!$B$23)+((G4711-Hilfswerte!$B$24)/Hilfswerte!$B$25)+0.1*INDEX(Hilfswerte!$B$4:$B$15,MATCH(C4711,Hilfswerte!$A$4:$A$15,0)),2)</f>
        <v>0.57999999999999996</v>
      </c>
      <c r="V4711" s="4">
        <f>ROUND(SQRT((((E4711-Hilfswerte!$B$20)/Hilfswerte!$B$21)-Hilfswerte!$B$28)^2+(((F4711-Hilfswerte!$B$22)/Hilfswerte!$B$23)-Hilfswerte!$B$29)^2+(((G4711-Hilfswerte!$B$24)/Hilfswerte!$B$25)-Hilfswerte!$B$30)^2),3)</f>
        <v>0.192</v>
      </c>
      <c r="W4711" s="4">
        <f>ROUND(E4711*Hilfswerte!$B$31,0)</f>
        <v>32271</v>
      </c>
      <c r="X4711" s="4">
        <f t="shared" si="590"/>
        <v>0</v>
      </c>
      <c r="Y4711" s="4" t="str">
        <f>IF(T4711="A - Top-Kunde","bereits Top-Kunde",IF(AND(V4711&lt;=Hilfswerte!$B$34,H4711&lt;0.5*W4711),"Hoch",IF(AND(V4711&lt;=Hilfswerte!$B$35,H4711&lt;0.7*W4711),"Mittel","Niedrig")))</f>
        <v>bereits Top-Kunde</v>
      </c>
      <c r="Z4711" s="4">
        <f t="shared" si="591"/>
        <v>3.5</v>
      </c>
      <c r="AA4711" s="4" t="str">
        <f>IF(J4711&gt;365,"Bereits abgewandert (Segment D)",IF(Z4711&gt;=Hilfswerte!$B$38,"Rot - akut gefaehrdet",IF(Z4711&gt;=Hilfswerte!$B$39,"Gelb - beobachten","Gruen - stabil")))</f>
        <v>Gruen - stabil</v>
      </c>
    </row>
    <row r="4712" spans="1:27" ht="15" customHeight="1" x14ac:dyDescent="0.25">
      <c r="A4712" s="4" t="s">
        <v>5059</v>
      </c>
      <c r="B4712" s="4" t="s">
        <v>360</v>
      </c>
      <c r="C4712" s="4" t="s">
        <v>33</v>
      </c>
      <c r="D4712" s="4" t="s">
        <v>30</v>
      </c>
      <c r="E4712" s="4">
        <v>5</v>
      </c>
      <c r="F4712" s="4">
        <v>1.1000000000000001</v>
      </c>
      <c r="G4712" s="4">
        <v>6.2</v>
      </c>
      <c r="H4712" s="4">
        <v>1224</v>
      </c>
      <c r="I4712" s="4">
        <v>6</v>
      </c>
      <c r="J4712" s="4">
        <v>15</v>
      </c>
      <c r="K4712" s="4">
        <v>2</v>
      </c>
      <c r="L4712" s="4">
        <v>12</v>
      </c>
      <c r="M4712" s="4">
        <v>1</v>
      </c>
      <c r="N4712" s="4">
        <v>12.6</v>
      </c>
      <c r="O4712" s="4">
        <f t="shared" si="584"/>
        <v>5</v>
      </c>
      <c r="P4712" s="4">
        <f t="shared" si="585"/>
        <v>5</v>
      </c>
      <c r="Q4712" s="4">
        <f t="shared" si="586"/>
        <v>3</v>
      </c>
      <c r="R4712" s="4">
        <f t="shared" si="587"/>
        <v>13</v>
      </c>
      <c r="S4712" s="4">
        <f t="shared" si="588"/>
        <v>120.7</v>
      </c>
      <c r="T4712" s="4" t="str">
        <f t="shared" si="589"/>
        <v>B - Kernkunde</v>
      </c>
      <c r="U4712" s="4">
        <f>ROUND(((E4712-Hilfswerte!$B$20)/Hilfswerte!$B$21)+((F4712-Hilfswerte!$B$22)/Hilfswerte!$B$23)+((G4712-Hilfswerte!$B$24)/Hilfswerte!$B$25)+0.1*INDEX(Hilfswerte!$B$4:$B$15,MATCH(C4712,Hilfswerte!$A$4:$A$15,0)),2)</f>
        <v>-1.58</v>
      </c>
      <c r="V4712" s="4">
        <f>ROUND(SQRT((((E4712-Hilfswerte!$B$20)/Hilfswerte!$B$21)-Hilfswerte!$B$28)^2+(((F4712-Hilfswerte!$B$22)/Hilfswerte!$B$23)-Hilfswerte!$B$29)^2+(((G4712-Hilfswerte!$B$24)/Hilfswerte!$B$25)-Hilfswerte!$B$30)^2),3)</f>
        <v>1.2450000000000001</v>
      </c>
      <c r="W4712" s="4">
        <f>ROUND(E4712*Hilfswerte!$B$31,0)</f>
        <v>1028</v>
      </c>
      <c r="X4712" s="4">
        <f t="shared" si="590"/>
        <v>0</v>
      </c>
      <c r="Y4712" s="4" t="str">
        <f>IF(T4712="A - Top-Kunde","bereits Top-Kunde",IF(AND(V4712&lt;=Hilfswerte!$B$34,H4712&lt;0.5*W4712),"Hoch",IF(AND(V4712&lt;=Hilfswerte!$B$35,H4712&lt;0.7*W4712),"Mittel","Niedrig")))</f>
        <v>Niedrig</v>
      </c>
      <c r="Z4712" s="4">
        <f t="shared" si="591"/>
        <v>9.1999999999999993</v>
      </c>
      <c r="AA4712" s="4" t="str">
        <f>IF(J4712&gt;365,"Bereits abgewandert (Segment D)",IF(Z4712&gt;=Hilfswerte!$B$38,"Rot - akut gefaehrdet",IF(Z4712&gt;=Hilfswerte!$B$39,"Gelb - beobachten","Gruen - stabil")))</f>
        <v>Gruen - stabil</v>
      </c>
    </row>
    <row r="4713" spans="1:27" ht="15" customHeight="1" x14ac:dyDescent="0.25">
      <c r="A4713" s="4" t="s">
        <v>5060</v>
      </c>
      <c r="B4713" s="4" t="s">
        <v>219</v>
      </c>
      <c r="C4713" s="4" t="s">
        <v>33</v>
      </c>
      <c r="D4713" s="4" t="s">
        <v>30</v>
      </c>
      <c r="E4713" s="4">
        <v>400</v>
      </c>
      <c r="F4713" s="4">
        <v>79.5</v>
      </c>
      <c r="G4713" s="4">
        <v>19</v>
      </c>
      <c r="H4713" s="4">
        <v>151522</v>
      </c>
      <c r="I4713" s="4">
        <v>4</v>
      </c>
      <c r="J4713" s="4">
        <v>90</v>
      </c>
      <c r="K4713" s="4">
        <v>0</v>
      </c>
      <c r="L4713" s="4">
        <v>9</v>
      </c>
      <c r="M4713" s="4">
        <v>6</v>
      </c>
      <c r="N4713" s="4">
        <v>15.7</v>
      </c>
      <c r="O4713" s="4">
        <f t="shared" si="584"/>
        <v>4</v>
      </c>
      <c r="P4713" s="4">
        <f t="shared" si="585"/>
        <v>4</v>
      </c>
      <c r="Q4713" s="4">
        <f t="shared" si="586"/>
        <v>5</v>
      </c>
      <c r="R4713" s="4">
        <f t="shared" si="587"/>
        <v>13</v>
      </c>
      <c r="S4713" s="4">
        <f t="shared" si="588"/>
        <v>135.19999999999999</v>
      </c>
      <c r="T4713" s="4" t="str">
        <f t="shared" si="589"/>
        <v>A - Top-Kunde</v>
      </c>
      <c r="U4713" s="4">
        <f>ROUND(((E4713-Hilfswerte!$B$20)/Hilfswerte!$B$21)+((F4713-Hilfswerte!$B$22)/Hilfswerte!$B$23)+((G4713-Hilfswerte!$B$24)/Hilfswerte!$B$25)+0.1*INDEX(Hilfswerte!$B$4:$B$15,MATCH(C4713,Hilfswerte!$A$4:$A$15,0)),2)</f>
        <v>3.55</v>
      </c>
      <c r="V4713" s="4">
        <f>ROUND(SQRT((((E4713-Hilfswerte!$B$20)/Hilfswerte!$B$21)-Hilfswerte!$B$28)^2+(((F4713-Hilfswerte!$B$22)/Hilfswerte!$B$23)-Hilfswerte!$B$29)^2+(((G4713-Hilfswerte!$B$24)/Hilfswerte!$B$25)-Hilfswerte!$B$30)^2),3)</f>
        <v>1.758</v>
      </c>
      <c r="W4713" s="4">
        <f>ROUND(E4713*Hilfswerte!$B$31,0)</f>
        <v>82218</v>
      </c>
      <c r="X4713" s="4">
        <f t="shared" si="590"/>
        <v>0</v>
      </c>
      <c r="Y4713" s="4" t="str">
        <f>IF(T4713="A - Top-Kunde","bereits Top-Kunde",IF(AND(V4713&lt;=Hilfswerte!$B$34,H4713&lt;0.5*W4713),"Hoch",IF(AND(V4713&lt;=Hilfswerte!$B$35,H4713&lt;0.7*W4713),"Mittel","Niedrig")))</f>
        <v>bereits Top-Kunde</v>
      </c>
      <c r="Z4713" s="4">
        <f t="shared" si="591"/>
        <v>6.3</v>
      </c>
      <c r="AA4713" s="4" t="str">
        <f>IF(J4713&gt;365,"Bereits abgewandert (Segment D)",IF(Z4713&gt;=Hilfswerte!$B$38,"Rot - akut gefaehrdet",IF(Z4713&gt;=Hilfswerte!$B$39,"Gelb - beobachten","Gruen - stabil")))</f>
        <v>Gruen - stabil</v>
      </c>
    </row>
    <row r="4714" spans="1:27" ht="15" customHeight="1" x14ac:dyDescent="0.25">
      <c r="A4714" s="4" t="s">
        <v>5061</v>
      </c>
      <c r="B4714" s="4" t="s">
        <v>723</v>
      </c>
      <c r="C4714" s="4" t="s">
        <v>33</v>
      </c>
      <c r="D4714" s="4" t="s">
        <v>30</v>
      </c>
      <c r="E4714" s="4">
        <v>39</v>
      </c>
      <c r="F4714" s="4">
        <v>7.6</v>
      </c>
      <c r="G4714" s="4">
        <v>6.4</v>
      </c>
      <c r="H4714" s="4">
        <v>3941</v>
      </c>
      <c r="I4714" s="4">
        <v>4</v>
      </c>
      <c r="J4714" s="4">
        <v>5</v>
      </c>
      <c r="K4714" s="4">
        <v>1</v>
      </c>
      <c r="L4714" s="4">
        <v>19</v>
      </c>
      <c r="M4714" s="4">
        <v>4</v>
      </c>
      <c r="N4714" s="4">
        <v>-20.399999999999999</v>
      </c>
      <c r="O4714" s="4">
        <f t="shared" si="584"/>
        <v>5</v>
      </c>
      <c r="P4714" s="4">
        <f t="shared" si="585"/>
        <v>4</v>
      </c>
      <c r="Q4714" s="4">
        <f t="shared" si="586"/>
        <v>4</v>
      </c>
      <c r="R4714" s="4">
        <f t="shared" si="587"/>
        <v>13</v>
      </c>
      <c r="S4714" s="4">
        <f t="shared" si="588"/>
        <v>108.1</v>
      </c>
      <c r="T4714" s="4" t="str">
        <f t="shared" si="589"/>
        <v>B - Kernkunde</v>
      </c>
      <c r="U4714" s="4">
        <f>ROUND(((E4714-Hilfswerte!$B$20)/Hilfswerte!$B$21)+((F4714-Hilfswerte!$B$22)/Hilfswerte!$B$23)+((G4714-Hilfswerte!$B$24)/Hilfswerte!$B$25)+0.1*INDEX(Hilfswerte!$B$4:$B$15,MATCH(C4714,Hilfswerte!$A$4:$A$15,0)),2)</f>
        <v>-1.29</v>
      </c>
      <c r="V4714" s="4">
        <f>ROUND(SQRT((((E4714-Hilfswerte!$B$20)/Hilfswerte!$B$21)-Hilfswerte!$B$28)^2+(((F4714-Hilfswerte!$B$22)/Hilfswerte!$B$23)-Hilfswerte!$B$29)^2+(((G4714-Hilfswerte!$B$24)/Hilfswerte!$B$25)-Hilfswerte!$B$30)^2),3)</f>
        <v>1.0860000000000001</v>
      </c>
      <c r="W4714" s="4">
        <f>ROUND(E4714*Hilfswerte!$B$31,0)</f>
        <v>8016</v>
      </c>
      <c r="X4714" s="4">
        <f t="shared" si="590"/>
        <v>4075</v>
      </c>
      <c r="Y4714" s="4" t="str">
        <f>IF(T4714="A - Top-Kunde","bereits Top-Kunde",IF(AND(V4714&lt;=Hilfswerte!$B$34,H4714&lt;0.5*W4714),"Hoch",IF(AND(V4714&lt;=Hilfswerte!$B$35,H4714&lt;0.7*W4714),"Mittel","Niedrig")))</f>
        <v>Mittel</v>
      </c>
      <c r="Z4714" s="4">
        <f t="shared" si="591"/>
        <v>15.2</v>
      </c>
      <c r="AA4714" s="4" t="str">
        <f>IF(J4714&gt;365,"Bereits abgewandert (Segment D)",IF(Z4714&gt;=Hilfswerte!$B$38,"Rot - akut gefaehrdet",IF(Z4714&gt;=Hilfswerte!$B$39,"Gelb - beobachten","Gruen - stabil")))</f>
        <v>Gelb - beobachten</v>
      </c>
    </row>
    <row r="4715" spans="1:27" ht="15" customHeight="1" x14ac:dyDescent="0.25">
      <c r="A4715" s="4" t="s">
        <v>5062</v>
      </c>
      <c r="B4715" s="4" t="s">
        <v>464</v>
      </c>
      <c r="C4715" s="4" t="s">
        <v>65</v>
      </c>
      <c r="D4715" s="4" t="s">
        <v>30</v>
      </c>
      <c r="E4715" s="4">
        <v>148</v>
      </c>
      <c r="F4715" s="4">
        <v>41.2</v>
      </c>
      <c r="G4715" s="4">
        <v>6.5</v>
      </c>
      <c r="H4715" s="4">
        <v>1541</v>
      </c>
      <c r="I4715" s="4">
        <v>1</v>
      </c>
      <c r="J4715" s="4">
        <v>253</v>
      </c>
      <c r="K4715" s="4">
        <v>0</v>
      </c>
      <c r="L4715" s="4">
        <v>-7</v>
      </c>
      <c r="M4715" s="4">
        <v>4</v>
      </c>
      <c r="N4715" s="4">
        <v>-7.9</v>
      </c>
      <c r="O4715" s="4">
        <f t="shared" si="584"/>
        <v>2</v>
      </c>
      <c r="P4715" s="4">
        <f t="shared" si="585"/>
        <v>1</v>
      </c>
      <c r="Q4715" s="4">
        <f t="shared" si="586"/>
        <v>3</v>
      </c>
      <c r="R4715" s="4">
        <f t="shared" si="587"/>
        <v>6</v>
      </c>
      <c r="S4715" s="4">
        <f t="shared" si="588"/>
        <v>56.1</v>
      </c>
      <c r="T4715" s="4" t="str">
        <f t="shared" si="589"/>
        <v>C - Entwicklungspotenzial</v>
      </c>
      <c r="U4715" s="4">
        <f>ROUND(((E4715-Hilfswerte!$B$20)/Hilfswerte!$B$21)+((F4715-Hilfswerte!$B$22)/Hilfswerte!$B$23)+((G4715-Hilfswerte!$B$24)/Hilfswerte!$B$25)+0.1*INDEX(Hilfswerte!$B$4:$B$15,MATCH(C4715,Hilfswerte!$A$4:$A$15,0)),2)</f>
        <v>-0.28000000000000003</v>
      </c>
      <c r="V4715" s="4">
        <f>ROUND(SQRT((((E4715-Hilfswerte!$B$20)/Hilfswerte!$B$21)-Hilfswerte!$B$28)^2+(((F4715-Hilfswerte!$B$22)/Hilfswerte!$B$23)-Hilfswerte!$B$29)^2+(((G4715-Hilfswerte!$B$24)/Hilfswerte!$B$25)-Hilfswerte!$B$30)^2),3)</f>
        <v>0.755</v>
      </c>
      <c r="W4715" s="4">
        <f>ROUND(E4715*Hilfswerte!$B$31,0)</f>
        <v>30421</v>
      </c>
      <c r="X4715" s="4">
        <f t="shared" si="590"/>
        <v>28880</v>
      </c>
      <c r="Y4715" s="4" t="str">
        <f>IF(T4715="A - Top-Kunde","bereits Top-Kunde",IF(AND(V4715&lt;=Hilfswerte!$B$34,H4715&lt;0.5*W4715),"Hoch",IF(AND(V4715&lt;=Hilfswerte!$B$35,H4715&lt;0.7*W4715),"Mittel","Niedrig")))</f>
        <v>Hoch</v>
      </c>
      <c r="Z4715" s="4">
        <f t="shared" si="591"/>
        <v>15.8</v>
      </c>
      <c r="AA4715" s="4" t="str">
        <f>IF(J4715&gt;365,"Bereits abgewandert (Segment D)",IF(Z4715&gt;=Hilfswerte!$B$38,"Rot - akut gefaehrdet",IF(Z4715&gt;=Hilfswerte!$B$39,"Gelb - beobachten","Gruen - stabil")))</f>
        <v>Gelb - beobachten</v>
      </c>
    </row>
    <row r="4716" spans="1:27" ht="15" customHeight="1" x14ac:dyDescent="0.25">
      <c r="A4716" s="4" t="s">
        <v>5063</v>
      </c>
      <c r="B4716" s="4" t="s">
        <v>136</v>
      </c>
      <c r="C4716" s="4" t="s">
        <v>47</v>
      </c>
      <c r="D4716" s="4" t="s">
        <v>30</v>
      </c>
      <c r="E4716" s="4">
        <v>72</v>
      </c>
      <c r="F4716" s="4">
        <v>24.2</v>
      </c>
      <c r="G4716" s="4">
        <v>11.7</v>
      </c>
      <c r="H4716" s="4">
        <v>3109</v>
      </c>
      <c r="I4716" s="4">
        <v>3</v>
      </c>
      <c r="J4716" s="4">
        <v>22</v>
      </c>
      <c r="K4716" s="4">
        <v>0</v>
      </c>
      <c r="L4716" s="4">
        <v>6</v>
      </c>
      <c r="M4716" s="4">
        <v>1</v>
      </c>
      <c r="N4716" s="4">
        <v>-11.8</v>
      </c>
      <c r="O4716" s="4">
        <f t="shared" si="584"/>
        <v>5</v>
      </c>
      <c r="P4716" s="4">
        <f t="shared" si="585"/>
        <v>3</v>
      </c>
      <c r="Q4716" s="4">
        <f t="shared" si="586"/>
        <v>4</v>
      </c>
      <c r="R4716" s="4">
        <f t="shared" si="587"/>
        <v>12</v>
      </c>
      <c r="S4716" s="4">
        <f t="shared" si="588"/>
        <v>112.3</v>
      </c>
      <c r="T4716" s="4" t="str">
        <f t="shared" si="589"/>
        <v>B - Kernkunde</v>
      </c>
      <c r="U4716" s="4">
        <f>ROUND(((E4716-Hilfswerte!$B$20)/Hilfswerte!$B$21)+((F4716-Hilfswerte!$B$22)/Hilfswerte!$B$23)+((G4716-Hilfswerte!$B$24)/Hilfswerte!$B$25)+0.1*INDEX(Hilfswerte!$B$4:$B$15,MATCH(C4716,Hilfswerte!$A$4:$A$15,0)),2)</f>
        <v>0.05</v>
      </c>
      <c r="V4716" s="4">
        <f>ROUND(SQRT((((E4716-Hilfswerte!$B$20)/Hilfswerte!$B$21)-Hilfswerte!$B$28)^2+(((F4716-Hilfswerte!$B$22)/Hilfswerte!$B$23)-Hilfswerte!$B$29)^2+(((G4716-Hilfswerte!$B$24)/Hilfswerte!$B$25)-Hilfswerte!$B$30)^2),3)</f>
        <v>0.48</v>
      </c>
      <c r="W4716" s="4">
        <f>ROUND(E4716*Hilfswerte!$B$31,0)</f>
        <v>14799</v>
      </c>
      <c r="X4716" s="4">
        <f t="shared" si="590"/>
        <v>11690</v>
      </c>
      <c r="Y4716" s="4" t="str">
        <f>IF(T4716="A - Top-Kunde","bereits Top-Kunde",IF(AND(V4716&lt;=Hilfswerte!$B$34,H4716&lt;0.5*W4716),"Hoch",IF(AND(V4716&lt;=Hilfswerte!$B$35,H4716&lt;0.7*W4716),"Mittel","Niedrig")))</f>
        <v>Hoch</v>
      </c>
      <c r="Z4716" s="4">
        <f t="shared" si="591"/>
        <v>7</v>
      </c>
      <c r="AA4716" s="4" t="str">
        <f>IF(J4716&gt;365,"Bereits abgewandert (Segment D)",IF(Z4716&gt;=Hilfswerte!$B$38,"Rot - akut gefaehrdet",IF(Z4716&gt;=Hilfswerte!$B$39,"Gelb - beobachten","Gruen - stabil")))</f>
        <v>Gruen - stabil</v>
      </c>
    </row>
    <row r="4717" spans="1:27" ht="15" customHeight="1" x14ac:dyDescent="0.25">
      <c r="A4717" s="4" t="s">
        <v>5064</v>
      </c>
      <c r="B4717" s="4" t="s">
        <v>374</v>
      </c>
      <c r="C4717" s="4" t="s">
        <v>89</v>
      </c>
      <c r="D4717" s="4" t="s">
        <v>30</v>
      </c>
      <c r="E4717" s="4">
        <v>248</v>
      </c>
      <c r="F4717" s="4">
        <v>43.5</v>
      </c>
      <c r="G4717" s="4">
        <v>20.2</v>
      </c>
      <c r="H4717" s="4">
        <v>0</v>
      </c>
      <c r="I4717" s="4">
        <v>0</v>
      </c>
      <c r="J4717" s="4">
        <v>685</v>
      </c>
      <c r="K4717" s="4">
        <v>0</v>
      </c>
      <c r="L4717" s="4">
        <v>0</v>
      </c>
      <c r="M4717" s="4">
        <v>0</v>
      </c>
      <c r="N4717" s="4">
        <v>-66.599999999999994</v>
      </c>
      <c r="O4717" s="4">
        <f t="shared" si="584"/>
        <v>1</v>
      </c>
      <c r="P4717" s="4">
        <f t="shared" si="585"/>
        <v>1</v>
      </c>
      <c r="Q4717" s="4">
        <f t="shared" si="586"/>
        <v>1</v>
      </c>
      <c r="R4717" s="4">
        <f t="shared" si="587"/>
        <v>3</v>
      </c>
      <c r="S4717" s="4">
        <f t="shared" si="588"/>
        <v>-3.3</v>
      </c>
      <c r="T4717" s="4" t="str">
        <f t="shared" si="589"/>
        <v>D - Abwanderungsrisiko</v>
      </c>
      <c r="U4717" s="4">
        <f>ROUND(((E4717-Hilfswerte!$B$20)/Hilfswerte!$B$21)+((F4717-Hilfswerte!$B$22)/Hilfswerte!$B$23)+((G4717-Hilfswerte!$B$24)/Hilfswerte!$B$25)+0.1*INDEX(Hilfswerte!$B$4:$B$15,MATCH(C4717,Hilfswerte!$A$4:$A$15,0)),2)</f>
        <v>2.71</v>
      </c>
      <c r="V4717" s="4">
        <f>ROUND(SQRT((((E4717-Hilfswerte!$B$20)/Hilfswerte!$B$21)-Hilfswerte!$B$28)^2+(((F4717-Hilfswerte!$B$22)/Hilfswerte!$B$23)-Hilfswerte!$B$29)^2+(((G4717-Hilfswerte!$B$24)/Hilfswerte!$B$25)-Hilfswerte!$B$30)^2),3)</f>
        <v>1.472</v>
      </c>
      <c r="W4717" s="4">
        <f>ROUND(E4717*Hilfswerte!$B$31,0)</f>
        <v>50975</v>
      </c>
      <c r="X4717" s="4">
        <f t="shared" si="590"/>
        <v>50975</v>
      </c>
      <c r="Y4717" s="4" t="str">
        <f>IF(T4717="A - Top-Kunde","bereits Top-Kunde",IF(AND(V4717&lt;=Hilfswerte!$B$34,H4717&lt;0.5*W4717),"Hoch",IF(AND(V4717&lt;=Hilfswerte!$B$35,H4717&lt;0.7*W4717),"Mittel","Niedrig")))</f>
        <v>Niedrig</v>
      </c>
      <c r="Z4717" s="4">
        <f t="shared" si="591"/>
        <v>60.9</v>
      </c>
      <c r="AA4717" s="4" t="str">
        <f>IF(J4717&gt;365,"Bereits abgewandert (Segment D)",IF(Z4717&gt;=Hilfswerte!$B$38,"Rot - akut gefaehrdet",IF(Z4717&gt;=Hilfswerte!$B$39,"Gelb - beobachten","Gruen - stabil")))</f>
        <v>Bereits abgewandert (Segment D)</v>
      </c>
    </row>
    <row r="4718" spans="1:27" ht="15" customHeight="1" x14ac:dyDescent="0.25">
      <c r="A4718" s="4" t="s">
        <v>5065</v>
      </c>
      <c r="B4718" s="4" t="s">
        <v>553</v>
      </c>
      <c r="C4718" s="4" t="s">
        <v>74</v>
      </c>
      <c r="D4718" s="4" t="s">
        <v>30</v>
      </c>
      <c r="E4718" s="4">
        <v>17</v>
      </c>
      <c r="F4718" s="4">
        <v>3</v>
      </c>
      <c r="G4718" s="4">
        <v>8.1999999999999993</v>
      </c>
      <c r="H4718" s="4">
        <v>1282</v>
      </c>
      <c r="I4718" s="4">
        <v>2</v>
      </c>
      <c r="J4718" s="4">
        <v>123</v>
      </c>
      <c r="K4718" s="4">
        <v>0</v>
      </c>
      <c r="L4718" s="4">
        <v>3</v>
      </c>
      <c r="M4718" s="4">
        <v>3</v>
      </c>
      <c r="N4718" s="4">
        <v>14.6</v>
      </c>
      <c r="O4718" s="4">
        <f t="shared" si="584"/>
        <v>3</v>
      </c>
      <c r="P4718" s="4">
        <f t="shared" si="585"/>
        <v>2</v>
      </c>
      <c r="Q4718" s="4">
        <f t="shared" si="586"/>
        <v>3</v>
      </c>
      <c r="R4718" s="4">
        <f t="shared" si="587"/>
        <v>8</v>
      </c>
      <c r="S4718" s="4">
        <f t="shared" si="588"/>
        <v>86.4</v>
      </c>
      <c r="T4718" s="4" t="str">
        <f t="shared" si="589"/>
        <v>C - Entwicklungspotenzial</v>
      </c>
      <c r="U4718" s="4">
        <f>ROUND(((E4718-Hilfswerte!$B$20)/Hilfswerte!$B$21)+((F4718-Hilfswerte!$B$22)/Hilfswerte!$B$23)+((G4718-Hilfswerte!$B$24)/Hilfswerte!$B$25)+0.1*INDEX(Hilfswerte!$B$4:$B$15,MATCH(C4718,Hilfswerte!$A$4:$A$15,0)),2)</f>
        <v>-1.23</v>
      </c>
      <c r="V4718" s="4">
        <f>ROUND(SQRT((((E4718-Hilfswerte!$B$20)/Hilfswerte!$B$21)-Hilfswerte!$B$28)^2+(((F4718-Hilfswerte!$B$22)/Hilfswerte!$B$23)-Hilfswerte!$B$29)^2+(((G4718-Hilfswerte!$B$24)/Hilfswerte!$B$25)-Hilfswerte!$B$30)^2),3)</f>
        <v>1.016</v>
      </c>
      <c r="W4718" s="4">
        <f>ROUND(E4718*Hilfswerte!$B$31,0)</f>
        <v>3494</v>
      </c>
      <c r="X4718" s="4">
        <f t="shared" si="590"/>
        <v>2212</v>
      </c>
      <c r="Y4718" s="4" t="str">
        <f>IF(T4718="A - Top-Kunde","bereits Top-Kunde",IF(AND(V4718&lt;=Hilfswerte!$B$34,H4718&lt;0.5*W4718),"Hoch",IF(AND(V4718&lt;=Hilfswerte!$B$35,H4718&lt;0.7*W4718),"Mittel","Niedrig")))</f>
        <v>Mittel</v>
      </c>
      <c r="Z4718" s="4">
        <f t="shared" si="591"/>
        <v>6.8</v>
      </c>
      <c r="AA4718" s="4" t="str">
        <f>IF(J4718&gt;365,"Bereits abgewandert (Segment D)",IF(Z4718&gt;=Hilfswerte!$B$38,"Rot - akut gefaehrdet",IF(Z4718&gt;=Hilfswerte!$B$39,"Gelb - beobachten","Gruen - stabil")))</f>
        <v>Gruen - stabil</v>
      </c>
    </row>
    <row r="4719" spans="1:27" ht="15" customHeight="1" x14ac:dyDescent="0.25">
      <c r="A4719" s="4" t="s">
        <v>5066</v>
      </c>
      <c r="B4719" s="4" t="s">
        <v>229</v>
      </c>
      <c r="C4719" s="4" t="s">
        <v>65</v>
      </c>
      <c r="D4719" s="4" t="s">
        <v>30</v>
      </c>
      <c r="E4719" s="4">
        <v>268</v>
      </c>
      <c r="F4719" s="4">
        <v>83.8</v>
      </c>
      <c r="G4719" s="4">
        <v>17.5</v>
      </c>
      <c r="H4719" s="4">
        <v>100833</v>
      </c>
      <c r="I4719" s="4">
        <v>2</v>
      </c>
      <c r="J4719" s="4">
        <v>4</v>
      </c>
      <c r="K4719" s="4">
        <v>0</v>
      </c>
      <c r="L4719" s="4">
        <v>26</v>
      </c>
      <c r="M4719" s="4">
        <v>5</v>
      </c>
      <c r="N4719" s="4">
        <v>0.2</v>
      </c>
      <c r="O4719" s="4">
        <f t="shared" si="584"/>
        <v>5</v>
      </c>
      <c r="P4719" s="4">
        <f t="shared" si="585"/>
        <v>2</v>
      </c>
      <c r="Q4719" s="4">
        <f t="shared" si="586"/>
        <v>5</v>
      </c>
      <c r="R4719" s="4">
        <f t="shared" si="587"/>
        <v>12</v>
      </c>
      <c r="S4719" s="4">
        <f t="shared" si="588"/>
        <v>112.3</v>
      </c>
      <c r="T4719" s="4" t="str">
        <f t="shared" si="589"/>
        <v>B - Kernkunde</v>
      </c>
      <c r="U4719" s="4">
        <f>ROUND(((E4719-Hilfswerte!$B$20)/Hilfswerte!$B$21)+((F4719-Hilfswerte!$B$22)/Hilfswerte!$B$23)+((G4719-Hilfswerte!$B$24)/Hilfswerte!$B$25)+0.1*INDEX(Hilfswerte!$B$4:$B$15,MATCH(C4719,Hilfswerte!$A$4:$A$15,0)),2)</f>
        <v>2.75</v>
      </c>
      <c r="V4719" s="4">
        <f>ROUND(SQRT((((E4719-Hilfswerte!$B$20)/Hilfswerte!$B$21)-Hilfswerte!$B$28)^2+(((F4719-Hilfswerte!$B$22)/Hilfswerte!$B$23)-Hilfswerte!$B$29)^2+(((G4719-Hilfswerte!$B$24)/Hilfswerte!$B$25)-Hilfswerte!$B$30)^2),3)</f>
        <v>1.37</v>
      </c>
      <c r="W4719" s="4">
        <f>ROUND(E4719*Hilfswerte!$B$31,0)</f>
        <v>55086</v>
      </c>
      <c r="X4719" s="4">
        <f t="shared" si="590"/>
        <v>0</v>
      </c>
      <c r="Y4719" s="4" t="str">
        <f>IF(T4719="A - Top-Kunde","bereits Top-Kunde",IF(AND(V4719&lt;=Hilfswerte!$B$34,H4719&lt;0.5*W4719),"Hoch",IF(AND(V4719&lt;=Hilfswerte!$B$35,H4719&lt;0.7*W4719),"Mittel","Niedrig")))</f>
        <v>Niedrig</v>
      </c>
      <c r="Z4719" s="4">
        <f t="shared" si="591"/>
        <v>5.4</v>
      </c>
      <c r="AA4719" s="4" t="str">
        <f>IF(J4719&gt;365,"Bereits abgewandert (Segment D)",IF(Z4719&gt;=Hilfswerte!$B$38,"Rot - akut gefaehrdet",IF(Z4719&gt;=Hilfswerte!$B$39,"Gelb - beobachten","Gruen - stabil")))</f>
        <v>Gruen - stabil</v>
      </c>
    </row>
    <row r="4720" spans="1:27" ht="15" customHeight="1" x14ac:dyDescent="0.25">
      <c r="A4720" s="4" t="s">
        <v>5067</v>
      </c>
      <c r="B4720" s="4" t="s">
        <v>372</v>
      </c>
      <c r="C4720" s="4" t="s">
        <v>84</v>
      </c>
      <c r="D4720" s="4" t="s">
        <v>30</v>
      </c>
      <c r="E4720" s="4">
        <v>133</v>
      </c>
      <c r="F4720" s="4">
        <v>26</v>
      </c>
      <c r="G4720" s="4">
        <v>21.5</v>
      </c>
      <c r="H4720" s="4">
        <v>20858</v>
      </c>
      <c r="I4720" s="4">
        <v>4</v>
      </c>
      <c r="J4720" s="4">
        <v>135</v>
      </c>
      <c r="K4720" s="4">
        <v>0</v>
      </c>
      <c r="L4720" s="4">
        <v>-3</v>
      </c>
      <c r="M4720" s="4">
        <v>4</v>
      </c>
      <c r="N4720" s="4">
        <v>14.2</v>
      </c>
      <c r="O4720" s="4">
        <f t="shared" si="584"/>
        <v>3</v>
      </c>
      <c r="P4720" s="4">
        <f t="shared" si="585"/>
        <v>4</v>
      </c>
      <c r="Q4720" s="4">
        <f t="shared" si="586"/>
        <v>5</v>
      </c>
      <c r="R4720" s="4">
        <f t="shared" si="587"/>
        <v>12</v>
      </c>
      <c r="S4720" s="4">
        <f t="shared" si="588"/>
        <v>127.1</v>
      </c>
      <c r="T4720" s="4" t="str">
        <f t="shared" si="589"/>
        <v>A - Top-Kunde</v>
      </c>
      <c r="U4720" s="4">
        <f>ROUND(((E4720-Hilfswerte!$B$20)/Hilfswerte!$B$21)+((F4720-Hilfswerte!$B$22)/Hilfswerte!$B$23)+((G4720-Hilfswerte!$B$24)/Hilfswerte!$B$25)+0.1*INDEX(Hilfswerte!$B$4:$B$15,MATCH(C4720,Hilfswerte!$A$4:$A$15,0)),2)</f>
        <v>1.82</v>
      </c>
      <c r="V4720" s="4">
        <f>ROUND(SQRT((((E4720-Hilfswerte!$B$20)/Hilfswerte!$B$21)-Hilfswerte!$B$28)^2+(((F4720-Hilfswerte!$B$22)/Hilfswerte!$B$23)-Hilfswerte!$B$29)^2+(((G4720-Hilfswerte!$B$24)/Hilfswerte!$B$25)-Hilfswerte!$B$30)^2),3)</f>
        <v>1.6539999999999999</v>
      </c>
      <c r="W4720" s="4">
        <f>ROUND(E4720*Hilfswerte!$B$31,0)</f>
        <v>27338</v>
      </c>
      <c r="X4720" s="4">
        <f t="shared" si="590"/>
        <v>6480</v>
      </c>
      <c r="Y4720" s="4" t="str">
        <f>IF(T4720="A - Top-Kunde","bereits Top-Kunde",IF(AND(V4720&lt;=Hilfswerte!$B$34,H4720&lt;0.5*W4720),"Hoch",IF(AND(V4720&lt;=Hilfswerte!$B$35,H4720&lt;0.7*W4720),"Mittel","Niedrig")))</f>
        <v>bereits Top-Kunde</v>
      </c>
      <c r="Z4720" s="4">
        <f t="shared" si="591"/>
        <v>6.8</v>
      </c>
      <c r="AA4720" s="4" t="str">
        <f>IF(J4720&gt;365,"Bereits abgewandert (Segment D)",IF(Z4720&gt;=Hilfswerte!$B$38,"Rot - akut gefaehrdet",IF(Z4720&gt;=Hilfswerte!$B$39,"Gelb - beobachten","Gruen - stabil")))</f>
        <v>Gruen - stabil</v>
      </c>
    </row>
    <row r="4721" spans="1:27" ht="15" customHeight="1" x14ac:dyDescent="0.25">
      <c r="A4721" s="4" t="s">
        <v>5068</v>
      </c>
      <c r="B4721" s="4" t="s">
        <v>200</v>
      </c>
      <c r="C4721" s="4" t="s">
        <v>65</v>
      </c>
      <c r="D4721" s="4" t="s">
        <v>30</v>
      </c>
      <c r="E4721" s="4">
        <v>236</v>
      </c>
      <c r="F4721" s="4">
        <v>82</v>
      </c>
      <c r="G4721" s="4">
        <v>0.5</v>
      </c>
      <c r="H4721" s="4">
        <v>19812</v>
      </c>
      <c r="I4721" s="4">
        <v>3</v>
      </c>
      <c r="J4721" s="4">
        <v>18</v>
      </c>
      <c r="K4721" s="4">
        <v>0</v>
      </c>
      <c r="L4721" s="4">
        <v>37</v>
      </c>
      <c r="M4721" s="4">
        <v>1</v>
      </c>
      <c r="N4721" s="4">
        <v>-28.5</v>
      </c>
      <c r="O4721" s="4">
        <f t="shared" si="584"/>
        <v>5</v>
      </c>
      <c r="P4721" s="4">
        <f t="shared" si="585"/>
        <v>3</v>
      </c>
      <c r="Q4721" s="4">
        <f t="shared" si="586"/>
        <v>5</v>
      </c>
      <c r="R4721" s="4">
        <f t="shared" si="587"/>
        <v>13</v>
      </c>
      <c r="S4721" s="4">
        <f t="shared" si="588"/>
        <v>104.7</v>
      </c>
      <c r="T4721" s="4" t="str">
        <f t="shared" si="589"/>
        <v>C - Entwicklungspotenzial</v>
      </c>
      <c r="U4721" s="4">
        <f>ROUND(((E4721-Hilfswerte!$B$20)/Hilfswerte!$B$21)+((F4721-Hilfswerte!$B$22)/Hilfswerte!$B$23)+((G4721-Hilfswerte!$B$24)/Hilfswerte!$B$25)+0.1*INDEX(Hilfswerte!$B$4:$B$15,MATCH(C4721,Hilfswerte!$A$4:$A$15,0)),2)</f>
        <v>-0.12</v>
      </c>
      <c r="V4721" s="4">
        <f>ROUND(SQRT((((E4721-Hilfswerte!$B$20)/Hilfswerte!$B$21)-Hilfswerte!$B$28)^2+(((F4721-Hilfswerte!$B$22)/Hilfswerte!$B$23)-Hilfswerte!$B$29)^2+(((G4721-Hilfswerte!$B$24)/Hilfswerte!$B$25)-Hilfswerte!$B$30)^2),3)</f>
        <v>1.9019999999999999</v>
      </c>
      <c r="W4721" s="4">
        <f>ROUND(E4721*Hilfswerte!$B$31,0)</f>
        <v>48509</v>
      </c>
      <c r="X4721" s="4">
        <f t="shared" si="590"/>
        <v>28697</v>
      </c>
      <c r="Y4721" s="4" t="str">
        <f>IF(T4721="A - Top-Kunde","bereits Top-Kunde",IF(AND(V4721&lt;=Hilfswerte!$B$34,H4721&lt;0.5*W4721),"Hoch",IF(AND(V4721&lt;=Hilfswerte!$B$35,H4721&lt;0.7*W4721),"Mittel","Niedrig")))</f>
        <v>Niedrig</v>
      </c>
      <c r="Z4721" s="4">
        <f t="shared" si="591"/>
        <v>19.7</v>
      </c>
      <c r="AA4721" s="4" t="str">
        <f>IF(J4721&gt;365,"Bereits abgewandert (Segment D)",IF(Z4721&gt;=Hilfswerte!$B$38,"Rot - akut gefaehrdet",IF(Z4721&gt;=Hilfswerte!$B$39,"Gelb - beobachten","Gruen - stabil")))</f>
        <v>Gelb - beobachten</v>
      </c>
    </row>
    <row r="4722" spans="1:27" ht="15" customHeight="1" x14ac:dyDescent="0.25">
      <c r="A4722" s="4" t="s">
        <v>5069</v>
      </c>
      <c r="B4722" s="4" t="s">
        <v>365</v>
      </c>
      <c r="C4722" s="4" t="s">
        <v>89</v>
      </c>
      <c r="D4722" s="4" t="s">
        <v>30</v>
      </c>
      <c r="E4722" s="4">
        <v>919</v>
      </c>
      <c r="F4722" s="4">
        <v>269.3</v>
      </c>
      <c r="G4722" s="4">
        <v>10.9</v>
      </c>
      <c r="H4722" s="4">
        <v>32803</v>
      </c>
      <c r="I4722" s="4">
        <v>2</v>
      </c>
      <c r="J4722" s="4">
        <v>275</v>
      </c>
      <c r="K4722" s="4">
        <v>0</v>
      </c>
      <c r="L4722" s="4">
        <v>18</v>
      </c>
      <c r="M4722" s="4">
        <v>4</v>
      </c>
      <c r="N4722" s="4">
        <v>26</v>
      </c>
      <c r="O4722" s="4">
        <f t="shared" si="584"/>
        <v>2</v>
      </c>
      <c r="P4722" s="4">
        <f t="shared" si="585"/>
        <v>2</v>
      </c>
      <c r="Q4722" s="4">
        <f t="shared" si="586"/>
        <v>5</v>
      </c>
      <c r="R4722" s="4">
        <f t="shared" si="587"/>
        <v>9</v>
      </c>
      <c r="S4722" s="4">
        <f t="shared" si="588"/>
        <v>97.6</v>
      </c>
      <c r="T4722" s="4" t="str">
        <f t="shared" si="589"/>
        <v>C - Entwicklungspotenzial</v>
      </c>
      <c r="U4722" s="4">
        <f>ROUND(((E4722-Hilfswerte!$B$20)/Hilfswerte!$B$21)+((F4722-Hilfswerte!$B$22)/Hilfswerte!$B$23)+((G4722-Hilfswerte!$B$24)/Hilfswerte!$B$25)+0.1*INDEX(Hilfswerte!$B$4:$B$15,MATCH(C4722,Hilfswerte!$A$4:$A$15,0)),2)</f>
        <v>8.17</v>
      </c>
      <c r="V4722" s="4">
        <f>ROUND(SQRT((((E4722-Hilfswerte!$B$20)/Hilfswerte!$B$21)-Hilfswerte!$B$28)^2+(((F4722-Hilfswerte!$B$22)/Hilfswerte!$B$23)-Hilfswerte!$B$29)^2+(((G4722-Hilfswerte!$B$24)/Hilfswerte!$B$25)-Hilfswerte!$B$30)^2),3)</f>
        <v>5.274</v>
      </c>
      <c r="W4722" s="4">
        <f>ROUND(E4722*Hilfswerte!$B$31,0)</f>
        <v>188897</v>
      </c>
      <c r="X4722" s="4">
        <f t="shared" si="590"/>
        <v>156094</v>
      </c>
      <c r="Y4722" s="4" t="str">
        <f>IF(T4722="A - Top-Kunde","bereits Top-Kunde",IF(AND(V4722&lt;=Hilfswerte!$B$34,H4722&lt;0.5*W4722),"Hoch",IF(AND(V4722&lt;=Hilfswerte!$B$35,H4722&lt;0.7*W4722),"Mittel","Niedrig")))</f>
        <v>Niedrig</v>
      </c>
      <c r="Z4722" s="4">
        <f t="shared" si="591"/>
        <v>17.399999999999999</v>
      </c>
      <c r="AA4722" s="4" t="str">
        <f>IF(J4722&gt;365,"Bereits abgewandert (Segment D)",IF(Z4722&gt;=Hilfswerte!$B$38,"Rot - akut gefaehrdet",IF(Z4722&gt;=Hilfswerte!$B$39,"Gelb - beobachten","Gruen - stabil")))</f>
        <v>Gelb - beobachten</v>
      </c>
    </row>
    <row r="4723" spans="1:27" ht="15" customHeight="1" x14ac:dyDescent="0.25">
      <c r="A4723" s="4" t="s">
        <v>5070</v>
      </c>
      <c r="B4723" s="4" t="s">
        <v>559</v>
      </c>
      <c r="C4723" s="4" t="s">
        <v>62</v>
      </c>
      <c r="D4723" s="4" t="s">
        <v>106</v>
      </c>
      <c r="E4723" s="4">
        <v>26</v>
      </c>
      <c r="F4723" s="4">
        <v>6.9</v>
      </c>
      <c r="G4723" s="4">
        <v>21.4</v>
      </c>
      <c r="H4723" s="4">
        <v>5115</v>
      </c>
      <c r="I4723" s="4">
        <v>2</v>
      </c>
      <c r="J4723" s="4">
        <v>268</v>
      </c>
      <c r="K4723" s="4">
        <v>0</v>
      </c>
      <c r="L4723" s="4">
        <v>5</v>
      </c>
      <c r="M4723" s="4">
        <v>6</v>
      </c>
      <c r="N4723" s="4">
        <v>19.2</v>
      </c>
      <c r="O4723" s="4">
        <f t="shared" si="584"/>
        <v>2</v>
      </c>
      <c r="P4723" s="4">
        <f t="shared" si="585"/>
        <v>2</v>
      </c>
      <c r="Q4723" s="4">
        <f t="shared" si="586"/>
        <v>4</v>
      </c>
      <c r="R4723" s="4">
        <f t="shared" si="587"/>
        <v>8</v>
      </c>
      <c r="S4723" s="4">
        <f t="shared" si="588"/>
        <v>88.1</v>
      </c>
      <c r="T4723" s="4" t="str">
        <f t="shared" si="589"/>
        <v>C - Entwicklungspotenzial</v>
      </c>
      <c r="U4723" s="4">
        <f>ROUND(((E4723-Hilfswerte!$B$20)/Hilfswerte!$B$21)+((F4723-Hilfswerte!$B$22)/Hilfswerte!$B$23)+((G4723-Hilfswerte!$B$24)/Hilfswerte!$B$25)+0.1*INDEX(Hilfswerte!$B$4:$B$15,MATCH(C4723,Hilfswerte!$A$4:$A$15,0)),2)</f>
        <v>1.41</v>
      </c>
      <c r="V4723" s="4">
        <f>ROUND(SQRT((((E4723-Hilfswerte!$B$20)/Hilfswerte!$B$21)-Hilfswerte!$B$28)^2+(((F4723-Hilfswerte!$B$22)/Hilfswerte!$B$23)-Hilfswerte!$B$29)^2+(((G4723-Hilfswerte!$B$24)/Hilfswerte!$B$25)-Hilfswerte!$B$30)^2),3)</f>
        <v>1.8140000000000001</v>
      </c>
      <c r="W4723" s="4">
        <f>ROUND(E4723*Hilfswerte!$B$31,0)</f>
        <v>5344</v>
      </c>
      <c r="X4723" s="4">
        <f t="shared" si="590"/>
        <v>229</v>
      </c>
      <c r="Y4723" s="4" t="str">
        <f>IF(T4723="A - Top-Kunde","bereits Top-Kunde",IF(AND(V4723&lt;=Hilfswerte!$B$34,H4723&lt;0.5*W4723),"Hoch",IF(AND(V4723&lt;=Hilfswerte!$B$35,H4723&lt;0.7*W4723),"Mittel","Niedrig")))</f>
        <v>Niedrig</v>
      </c>
      <c r="Z4723" s="4">
        <f t="shared" si="591"/>
        <v>14.4</v>
      </c>
      <c r="AA4723" s="4" t="str">
        <f>IF(J4723&gt;365,"Bereits abgewandert (Segment D)",IF(Z4723&gt;=Hilfswerte!$B$38,"Rot - akut gefaehrdet",IF(Z4723&gt;=Hilfswerte!$B$39,"Gelb - beobachten","Gruen - stabil")))</f>
        <v>Gelb - beobachten</v>
      </c>
    </row>
    <row r="4724" spans="1:27" ht="15" customHeight="1" x14ac:dyDescent="0.25">
      <c r="A4724" s="4" t="s">
        <v>5071</v>
      </c>
      <c r="B4724" s="4" t="s">
        <v>35</v>
      </c>
      <c r="C4724" s="4" t="s">
        <v>29</v>
      </c>
      <c r="D4724" s="4" t="s">
        <v>30</v>
      </c>
      <c r="E4724" s="4">
        <v>70</v>
      </c>
      <c r="F4724" s="4">
        <v>10.3</v>
      </c>
      <c r="G4724" s="4">
        <v>0.4</v>
      </c>
      <c r="H4724" s="4">
        <v>2102</v>
      </c>
      <c r="I4724" s="4">
        <v>4</v>
      </c>
      <c r="J4724" s="4">
        <v>8</v>
      </c>
      <c r="K4724" s="4">
        <v>1</v>
      </c>
      <c r="L4724" s="4">
        <v>6</v>
      </c>
      <c r="M4724" s="4">
        <v>4</v>
      </c>
      <c r="N4724" s="4">
        <v>27.8</v>
      </c>
      <c r="O4724" s="4">
        <f t="shared" si="584"/>
        <v>5</v>
      </c>
      <c r="P4724" s="4">
        <f t="shared" si="585"/>
        <v>4</v>
      </c>
      <c r="Q4724" s="4">
        <f t="shared" si="586"/>
        <v>3</v>
      </c>
      <c r="R4724" s="4">
        <f t="shared" si="587"/>
        <v>12</v>
      </c>
      <c r="S4724" s="4">
        <f t="shared" si="588"/>
        <v>126.1</v>
      </c>
      <c r="T4724" s="4" t="str">
        <f t="shared" si="589"/>
        <v>A - Top-Kunde</v>
      </c>
      <c r="U4724" s="4">
        <f>ROUND(((E4724-Hilfswerte!$B$20)/Hilfswerte!$B$21)+((F4724-Hilfswerte!$B$22)/Hilfswerte!$B$23)+((G4724-Hilfswerte!$B$24)/Hilfswerte!$B$25)+0.1*INDEX(Hilfswerte!$B$4:$B$15,MATCH(C4724,Hilfswerte!$A$4:$A$15,0)),2)</f>
        <v>-1.82</v>
      </c>
      <c r="V4724" s="4">
        <f>ROUND(SQRT((((E4724-Hilfswerte!$B$20)/Hilfswerte!$B$21)-Hilfswerte!$B$28)^2+(((F4724-Hilfswerte!$B$22)/Hilfswerte!$B$23)-Hilfswerte!$B$29)^2+(((G4724-Hilfswerte!$B$24)/Hilfswerte!$B$25)-Hilfswerte!$B$30)^2),3)</f>
        <v>1.8340000000000001</v>
      </c>
      <c r="W4724" s="4">
        <f>ROUND(E4724*Hilfswerte!$B$31,0)</f>
        <v>14388</v>
      </c>
      <c r="X4724" s="4">
        <f t="shared" si="590"/>
        <v>12286</v>
      </c>
      <c r="Y4724" s="4" t="str">
        <f>IF(T4724="A - Top-Kunde","bereits Top-Kunde",IF(AND(V4724&lt;=Hilfswerte!$B$34,H4724&lt;0.5*W4724),"Hoch",IF(AND(V4724&lt;=Hilfswerte!$B$35,H4724&lt;0.7*W4724),"Mittel","Niedrig")))</f>
        <v>bereits Top-Kunde</v>
      </c>
      <c r="Z4724" s="4">
        <f t="shared" si="591"/>
        <v>4.5999999999999996</v>
      </c>
      <c r="AA4724" s="4" t="str">
        <f>IF(J4724&gt;365,"Bereits abgewandert (Segment D)",IF(Z4724&gt;=Hilfswerte!$B$38,"Rot - akut gefaehrdet",IF(Z4724&gt;=Hilfswerte!$B$39,"Gelb - beobachten","Gruen - stabil")))</f>
        <v>Gruen - stabil</v>
      </c>
    </row>
    <row r="4725" spans="1:27" ht="15" customHeight="1" x14ac:dyDescent="0.25">
      <c r="A4725" s="4" t="s">
        <v>5072</v>
      </c>
      <c r="B4725" s="4" t="s">
        <v>497</v>
      </c>
      <c r="C4725" s="4" t="s">
        <v>55</v>
      </c>
      <c r="D4725" s="4" t="s">
        <v>30</v>
      </c>
      <c r="E4725" s="4">
        <v>5</v>
      </c>
      <c r="F4725" s="4">
        <v>1.9</v>
      </c>
      <c r="G4725" s="4">
        <v>1.7</v>
      </c>
      <c r="H4725" s="4">
        <v>284</v>
      </c>
      <c r="I4725" s="4">
        <v>2</v>
      </c>
      <c r="J4725" s="4">
        <v>256</v>
      </c>
      <c r="K4725" s="4">
        <v>1</v>
      </c>
      <c r="L4725" s="4">
        <v>15</v>
      </c>
      <c r="M4725" s="4">
        <v>1</v>
      </c>
      <c r="N4725" s="4">
        <v>3.4</v>
      </c>
      <c r="O4725" s="4">
        <f t="shared" si="584"/>
        <v>2</v>
      </c>
      <c r="P4725" s="4">
        <f t="shared" si="585"/>
        <v>2</v>
      </c>
      <c r="Q4725" s="4">
        <f t="shared" si="586"/>
        <v>2</v>
      </c>
      <c r="R4725" s="4">
        <f t="shared" si="587"/>
        <v>6</v>
      </c>
      <c r="S4725" s="4">
        <f t="shared" si="588"/>
        <v>51.2</v>
      </c>
      <c r="T4725" s="4" t="str">
        <f t="shared" si="589"/>
        <v>C - Entwicklungspotenzial</v>
      </c>
      <c r="U4725" s="4">
        <f>ROUND(((E4725-Hilfswerte!$B$20)/Hilfswerte!$B$21)+((F4725-Hilfswerte!$B$22)/Hilfswerte!$B$23)+((G4725-Hilfswerte!$B$24)/Hilfswerte!$B$25)+0.1*INDEX(Hilfswerte!$B$4:$B$15,MATCH(C4725,Hilfswerte!$A$4:$A$15,0)),2)</f>
        <v>-2.02</v>
      </c>
      <c r="V4725" s="4">
        <f>ROUND(SQRT((((E4725-Hilfswerte!$B$20)/Hilfswerte!$B$21)-Hilfswerte!$B$28)^2+(((F4725-Hilfswerte!$B$22)/Hilfswerte!$B$23)-Hilfswerte!$B$29)^2+(((G4725-Hilfswerte!$B$24)/Hilfswerte!$B$25)-Hilfswerte!$B$30)^2),3)</f>
        <v>1.7829999999999999</v>
      </c>
      <c r="W4725" s="4">
        <f>ROUND(E4725*Hilfswerte!$B$31,0)</f>
        <v>1028</v>
      </c>
      <c r="X4725" s="4">
        <f t="shared" si="590"/>
        <v>744</v>
      </c>
      <c r="Y4725" s="4" t="str">
        <f>IF(T4725="A - Top-Kunde","bereits Top-Kunde",IF(AND(V4725&lt;=Hilfswerte!$B$34,H4725&lt;0.5*W4725),"Hoch",IF(AND(V4725&lt;=Hilfswerte!$B$35,H4725&lt;0.7*W4725),"Mittel","Niedrig")))</f>
        <v>Niedrig</v>
      </c>
      <c r="Z4725" s="4">
        <f t="shared" si="591"/>
        <v>18.8</v>
      </c>
      <c r="AA4725" s="4" t="str">
        <f>IF(J4725&gt;365,"Bereits abgewandert (Segment D)",IF(Z4725&gt;=Hilfswerte!$B$38,"Rot - akut gefaehrdet",IF(Z4725&gt;=Hilfswerte!$B$39,"Gelb - beobachten","Gruen - stabil")))</f>
        <v>Gelb - beobachten</v>
      </c>
    </row>
    <row r="4726" spans="1:27" ht="15" customHeight="1" x14ac:dyDescent="0.25">
      <c r="A4726" s="4" t="s">
        <v>5073</v>
      </c>
      <c r="B4726" s="4" t="s">
        <v>341</v>
      </c>
      <c r="C4726" s="4" t="s">
        <v>65</v>
      </c>
      <c r="D4726" s="4" t="s">
        <v>52</v>
      </c>
      <c r="E4726" s="4">
        <v>427</v>
      </c>
      <c r="F4726" s="4">
        <v>131.19999999999999</v>
      </c>
      <c r="G4726" s="4">
        <v>12.5</v>
      </c>
      <c r="H4726" s="4">
        <v>18975</v>
      </c>
      <c r="I4726" s="4">
        <v>2</v>
      </c>
      <c r="J4726" s="4">
        <v>109</v>
      </c>
      <c r="K4726" s="4">
        <v>0</v>
      </c>
      <c r="L4726" s="4">
        <v>2</v>
      </c>
      <c r="M4726" s="4">
        <v>1</v>
      </c>
      <c r="N4726" s="4">
        <v>-13.5</v>
      </c>
      <c r="O4726" s="4">
        <f t="shared" si="584"/>
        <v>3</v>
      </c>
      <c r="P4726" s="4">
        <f t="shared" si="585"/>
        <v>2</v>
      </c>
      <c r="Q4726" s="4">
        <f t="shared" si="586"/>
        <v>5</v>
      </c>
      <c r="R4726" s="4">
        <f t="shared" si="587"/>
        <v>10</v>
      </c>
      <c r="S4726" s="4">
        <f t="shared" si="588"/>
        <v>92.7</v>
      </c>
      <c r="T4726" s="4" t="str">
        <f t="shared" si="589"/>
        <v>C - Entwicklungspotenzial</v>
      </c>
      <c r="U4726" s="4">
        <f>ROUND(((E4726-Hilfswerte!$B$20)/Hilfswerte!$B$21)+((F4726-Hilfswerte!$B$22)/Hilfswerte!$B$23)+((G4726-Hilfswerte!$B$24)/Hilfswerte!$B$25)+0.1*INDEX(Hilfswerte!$B$4:$B$15,MATCH(C4726,Hilfswerte!$A$4:$A$15,0)),2)</f>
        <v>3.49</v>
      </c>
      <c r="V4726" s="4">
        <f>ROUND(SQRT((((E4726-Hilfswerte!$B$20)/Hilfswerte!$B$21)-Hilfswerte!$B$28)^2+(((F4726-Hilfswerte!$B$22)/Hilfswerte!$B$23)-Hilfswerte!$B$29)^2+(((G4726-Hilfswerte!$B$24)/Hilfswerte!$B$25)-Hilfswerte!$B$30)^2),3)</f>
        <v>2.0310000000000001</v>
      </c>
      <c r="W4726" s="4">
        <f>ROUND(E4726*Hilfswerte!$B$31,0)</f>
        <v>87768</v>
      </c>
      <c r="X4726" s="4">
        <f t="shared" si="590"/>
        <v>68793</v>
      </c>
      <c r="Y4726" s="4" t="str">
        <f>IF(T4726="A - Top-Kunde","bereits Top-Kunde",IF(AND(V4726&lt;=Hilfswerte!$B$34,H4726&lt;0.5*W4726),"Hoch",IF(AND(V4726&lt;=Hilfswerte!$B$35,H4726&lt;0.7*W4726),"Mittel","Niedrig")))</f>
        <v>Niedrig</v>
      </c>
      <c r="Z4726" s="4">
        <f t="shared" si="591"/>
        <v>11.3</v>
      </c>
      <c r="AA4726" s="4" t="str">
        <f>IF(J4726&gt;365,"Bereits abgewandert (Segment D)",IF(Z4726&gt;=Hilfswerte!$B$38,"Rot - akut gefaehrdet",IF(Z4726&gt;=Hilfswerte!$B$39,"Gelb - beobachten","Gruen - stabil")))</f>
        <v>Gruen - stabil</v>
      </c>
    </row>
    <row r="4727" spans="1:27" ht="15" customHeight="1" x14ac:dyDescent="0.25">
      <c r="A4727" s="4" t="s">
        <v>5074</v>
      </c>
      <c r="B4727" s="4" t="s">
        <v>1809</v>
      </c>
      <c r="C4727" s="4" t="s">
        <v>51</v>
      </c>
      <c r="D4727" s="4" t="s">
        <v>106</v>
      </c>
      <c r="E4727" s="4">
        <v>212</v>
      </c>
      <c r="F4727" s="4">
        <v>47.5</v>
      </c>
      <c r="G4727" s="4">
        <v>10.9</v>
      </c>
      <c r="H4727" s="4">
        <v>33664</v>
      </c>
      <c r="I4727" s="4">
        <v>1</v>
      </c>
      <c r="J4727" s="4">
        <v>227</v>
      </c>
      <c r="K4727" s="4">
        <v>0</v>
      </c>
      <c r="L4727" s="4">
        <v>20</v>
      </c>
      <c r="M4727" s="4">
        <v>2</v>
      </c>
      <c r="N4727" s="4">
        <v>-6.6</v>
      </c>
      <c r="O4727" s="4">
        <f t="shared" si="584"/>
        <v>2</v>
      </c>
      <c r="P4727" s="4">
        <f t="shared" si="585"/>
        <v>1</v>
      </c>
      <c r="Q4727" s="4">
        <f t="shared" si="586"/>
        <v>5</v>
      </c>
      <c r="R4727" s="4">
        <f t="shared" si="587"/>
        <v>8</v>
      </c>
      <c r="S4727" s="4">
        <f t="shared" si="588"/>
        <v>70.7</v>
      </c>
      <c r="T4727" s="4" t="str">
        <f t="shared" si="589"/>
        <v>C - Entwicklungspotenzial</v>
      </c>
      <c r="U4727" s="4">
        <f>ROUND(((E4727-Hilfswerte!$B$20)/Hilfswerte!$B$21)+((F4727-Hilfswerte!$B$22)/Hilfswerte!$B$23)+((G4727-Hilfswerte!$B$24)/Hilfswerte!$B$25)+0.1*INDEX(Hilfswerte!$B$4:$B$15,MATCH(C4727,Hilfswerte!$A$4:$A$15,0)),2)</f>
        <v>1.2</v>
      </c>
      <c r="V4727" s="4">
        <f>ROUND(SQRT((((E4727-Hilfswerte!$B$20)/Hilfswerte!$B$21)-Hilfswerte!$B$28)^2+(((F4727-Hilfswerte!$B$22)/Hilfswerte!$B$23)-Hilfswerte!$B$29)^2+(((G4727-Hilfswerte!$B$24)/Hilfswerte!$B$25)-Hilfswerte!$B$30)^2),3)</f>
        <v>0.26600000000000001</v>
      </c>
      <c r="W4727" s="4">
        <f>ROUND(E4727*Hilfswerte!$B$31,0)</f>
        <v>43576</v>
      </c>
      <c r="X4727" s="4">
        <f t="shared" si="590"/>
        <v>9912</v>
      </c>
      <c r="Y4727" s="4" t="str">
        <f>IF(T4727="A - Top-Kunde","bereits Top-Kunde",IF(AND(V4727&lt;=Hilfswerte!$B$34,H4727&lt;0.5*W4727),"Hoch",IF(AND(V4727&lt;=Hilfswerte!$B$35,H4727&lt;0.7*W4727),"Mittel","Niedrig")))</f>
        <v>Niedrig</v>
      </c>
      <c r="Z4727" s="4">
        <f t="shared" si="591"/>
        <v>18</v>
      </c>
      <c r="AA4727" s="4" t="str">
        <f>IF(J4727&gt;365,"Bereits abgewandert (Segment D)",IF(Z4727&gt;=Hilfswerte!$B$38,"Rot - akut gefaehrdet",IF(Z4727&gt;=Hilfswerte!$B$39,"Gelb - beobachten","Gruen - stabil")))</f>
        <v>Gelb - beobachten</v>
      </c>
    </row>
    <row r="4728" spans="1:27" ht="15" customHeight="1" x14ac:dyDescent="0.25">
      <c r="A4728" s="4" t="s">
        <v>5075</v>
      </c>
      <c r="B4728" s="4" t="s">
        <v>121</v>
      </c>
      <c r="C4728" s="4" t="s">
        <v>38</v>
      </c>
      <c r="D4728" s="4" t="s">
        <v>30</v>
      </c>
      <c r="E4728" s="4">
        <v>249</v>
      </c>
      <c r="F4728" s="4">
        <v>64.599999999999994</v>
      </c>
      <c r="G4728" s="4">
        <v>15.7</v>
      </c>
      <c r="H4728" s="4">
        <v>17138</v>
      </c>
      <c r="I4728" s="4">
        <v>3</v>
      </c>
      <c r="J4728" s="4">
        <v>306</v>
      </c>
      <c r="K4728" s="4">
        <v>0</v>
      </c>
      <c r="L4728" s="4">
        <v>44</v>
      </c>
      <c r="M4728" s="4">
        <v>2</v>
      </c>
      <c r="N4728" s="4">
        <v>17.2</v>
      </c>
      <c r="O4728" s="4">
        <f t="shared" si="584"/>
        <v>2</v>
      </c>
      <c r="P4728" s="4">
        <f t="shared" si="585"/>
        <v>3</v>
      </c>
      <c r="Q4728" s="4">
        <f t="shared" si="586"/>
        <v>5</v>
      </c>
      <c r="R4728" s="4">
        <f t="shared" si="587"/>
        <v>10</v>
      </c>
      <c r="S4728" s="4">
        <f t="shared" si="588"/>
        <v>95.4</v>
      </c>
      <c r="T4728" s="4" t="str">
        <f t="shared" si="589"/>
        <v>C - Entwicklungspotenzial</v>
      </c>
      <c r="U4728" s="4">
        <f>ROUND(((E4728-Hilfswerte!$B$20)/Hilfswerte!$B$21)+((F4728-Hilfswerte!$B$22)/Hilfswerte!$B$23)+((G4728-Hilfswerte!$B$24)/Hilfswerte!$B$25)+0.1*INDEX(Hilfswerte!$B$4:$B$15,MATCH(C4728,Hilfswerte!$A$4:$A$15,0)),2)</f>
        <v>2.42</v>
      </c>
      <c r="V4728" s="4">
        <f>ROUND(SQRT((((E4728-Hilfswerte!$B$20)/Hilfswerte!$B$21)-Hilfswerte!$B$28)^2+(((F4728-Hilfswerte!$B$22)/Hilfswerte!$B$23)-Hilfswerte!$B$29)^2+(((G4728-Hilfswerte!$B$24)/Hilfswerte!$B$25)-Hilfswerte!$B$30)^2),3)</f>
        <v>0.93100000000000005</v>
      </c>
      <c r="W4728" s="4">
        <f>ROUND(E4728*Hilfswerte!$B$31,0)</f>
        <v>51181</v>
      </c>
      <c r="X4728" s="4">
        <f t="shared" si="590"/>
        <v>34043</v>
      </c>
      <c r="Y4728" s="4" t="str">
        <f>IF(T4728="A - Top-Kunde","bereits Top-Kunde",IF(AND(V4728&lt;=Hilfswerte!$B$34,H4728&lt;0.5*W4728),"Hoch",IF(AND(V4728&lt;=Hilfswerte!$B$35,H4728&lt;0.7*W4728),"Mittel","Niedrig")))</f>
        <v>Mittel</v>
      </c>
      <c r="Z4728" s="4">
        <f t="shared" si="591"/>
        <v>24.1</v>
      </c>
      <c r="AA4728" s="4" t="str">
        <f>IF(J4728&gt;365,"Bereits abgewandert (Segment D)",IF(Z4728&gt;=Hilfswerte!$B$38,"Rot - akut gefaehrdet",IF(Z4728&gt;=Hilfswerte!$B$39,"Gelb - beobachten","Gruen - stabil")))</f>
        <v>Rot - akut gefaehrdet</v>
      </c>
    </row>
    <row r="4729" spans="1:27" ht="15" customHeight="1" x14ac:dyDescent="0.25">
      <c r="A4729" s="4" t="s">
        <v>5076</v>
      </c>
      <c r="B4729" s="4" t="s">
        <v>194</v>
      </c>
      <c r="C4729" s="4" t="s">
        <v>55</v>
      </c>
      <c r="D4729" s="4" t="s">
        <v>56</v>
      </c>
      <c r="E4729" s="4">
        <v>52</v>
      </c>
      <c r="F4729" s="4">
        <v>12.1</v>
      </c>
      <c r="G4729" s="4">
        <v>10.8</v>
      </c>
      <c r="H4729" s="4">
        <v>14452</v>
      </c>
      <c r="I4729" s="4">
        <v>2</v>
      </c>
      <c r="J4729" s="4">
        <v>129</v>
      </c>
      <c r="K4729" s="4">
        <v>0</v>
      </c>
      <c r="L4729" s="4">
        <v>54</v>
      </c>
      <c r="M4729" s="4">
        <v>5</v>
      </c>
      <c r="N4729" s="4">
        <v>3.2</v>
      </c>
      <c r="O4729" s="4">
        <f t="shared" si="584"/>
        <v>3</v>
      </c>
      <c r="P4729" s="4">
        <f t="shared" si="585"/>
        <v>2</v>
      </c>
      <c r="Q4729" s="4">
        <f t="shared" si="586"/>
        <v>5</v>
      </c>
      <c r="R4729" s="4">
        <f t="shared" si="587"/>
        <v>10</v>
      </c>
      <c r="S4729" s="4">
        <f t="shared" si="588"/>
        <v>85.4</v>
      </c>
      <c r="T4729" s="4" t="str">
        <f t="shared" si="589"/>
        <v>C - Entwicklungspotenzial</v>
      </c>
      <c r="U4729" s="4">
        <f>ROUND(((E4729-Hilfswerte!$B$20)/Hilfswerte!$B$21)+((F4729-Hilfswerte!$B$22)/Hilfswerte!$B$23)+((G4729-Hilfswerte!$B$24)/Hilfswerte!$B$25)+0.1*INDEX(Hilfswerte!$B$4:$B$15,MATCH(C4729,Hilfswerte!$A$4:$A$15,0)),2)</f>
        <v>-0.19</v>
      </c>
      <c r="V4729" s="4">
        <f>ROUND(SQRT((((E4729-Hilfswerte!$B$20)/Hilfswerte!$B$21)-Hilfswerte!$B$28)^2+(((F4729-Hilfswerte!$B$22)/Hilfswerte!$B$23)-Hilfswerte!$B$29)^2+(((G4729-Hilfswerte!$B$24)/Hilfswerte!$B$25)-Hilfswerte!$B$30)^2),3)</f>
        <v>0.67800000000000005</v>
      </c>
      <c r="W4729" s="4">
        <f>ROUND(E4729*Hilfswerte!$B$31,0)</f>
        <v>10688</v>
      </c>
      <c r="X4729" s="4">
        <f t="shared" si="590"/>
        <v>0</v>
      </c>
      <c r="Y4729" s="4" t="str">
        <f>IF(T4729="A - Top-Kunde","bereits Top-Kunde",IF(AND(V4729&lt;=Hilfswerte!$B$34,H4729&lt;0.5*W4729),"Hoch",IF(AND(V4729&lt;=Hilfswerte!$B$35,H4729&lt;0.7*W4729),"Mittel","Niedrig")))</f>
        <v>Niedrig</v>
      </c>
      <c r="Z4729" s="4">
        <f t="shared" si="591"/>
        <v>17.3</v>
      </c>
      <c r="AA4729" s="4" t="str">
        <f>IF(J4729&gt;365,"Bereits abgewandert (Segment D)",IF(Z4729&gt;=Hilfswerte!$B$38,"Rot - akut gefaehrdet",IF(Z4729&gt;=Hilfswerte!$B$39,"Gelb - beobachten","Gruen - stabil")))</f>
        <v>Gelb - beobachten</v>
      </c>
    </row>
    <row r="4730" spans="1:27" ht="15" customHeight="1" x14ac:dyDescent="0.25">
      <c r="A4730" s="4" t="s">
        <v>5077</v>
      </c>
      <c r="B4730" s="4" t="s">
        <v>200</v>
      </c>
      <c r="C4730" s="4" t="s">
        <v>29</v>
      </c>
      <c r="D4730" s="4" t="s">
        <v>30</v>
      </c>
      <c r="E4730" s="4">
        <v>849</v>
      </c>
      <c r="F4730" s="4">
        <v>181.4</v>
      </c>
      <c r="G4730" s="4">
        <v>8</v>
      </c>
      <c r="H4730" s="4">
        <v>34455</v>
      </c>
      <c r="I4730" s="4">
        <v>1</v>
      </c>
      <c r="J4730" s="4">
        <v>127</v>
      </c>
      <c r="K4730" s="4">
        <v>0</v>
      </c>
      <c r="L4730" s="4">
        <v>10</v>
      </c>
      <c r="M4730" s="4">
        <v>4</v>
      </c>
      <c r="N4730" s="4">
        <v>12.4</v>
      </c>
      <c r="O4730" s="4">
        <f t="shared" si="584"/>
        <v>3</v>
      </c>
      <c r="P4730" s="4">
        <f t="shared" si="585"/>
        <v>1</v>
      </c>
      <c r="Q4730" s="4">
        <f t="shared" si="586"/>
        <v>5</v>
      </c>
      <c r="R4730" s="4">
        <f t="shared" si="587"/>
        <v>9</v>
      </c>
      <c r="S4730" s="4">
        <f t="shared" si="588"/>
        <v>93.2</v>
      </c>
      <c r="T4730" s="4" t="str">
        <f t="shared" si="589"/>
        <v>C - Entwicklungspotenzial</v>
      </c>
      <c r="U4730" s="4">
        <f>ROUND(((E4730-Hilfswerte!$B$20)/Hilfswerte!$B$21)+((F4730-Hilfswerte!$B$22)/Hilfswerte!$B$23)+((G4730-Hilfswerte!$B$24)/Hilfswerte!$B$25)+0.1*INDEX(Hilfswerte!$B$4:$B$15,MATCH(C4730,Hilfswerte!$A$4:$A$15,0)),2)</f>
        <v>5.8</v>
      </c>
      <c r="V4730" s="4">
        <f>ROUND(SQRT((((E4730-Hilfswerte!$B$20)/Hilfswerte!$B$21)-Hilfswerte!$B$28)^2+(((F4730-Hilfswerte!$B$22)/Hilfswerte!$B$23)-Hilfswerte!$B$29)^2+(((G4730-Hilfswerte!$B$24)/Hilfswerte!$B$25)-Hilfswerte!$B$30)^2),3)</f>
        <v>3.9350000000000001</v>
      </c>
      <c r="W4730" s="4">
        <f>ROUND(E4730*Hilfswerte!$B$31,0)</f>
        <v>174509</v>
      </c>
      <c r="X4730" s="4">
        <f t="shared" si="590"/>
        <v>140054</v>
      </c>
      <c r="Y4730" s="4" t="str">
        <f>IF(T4730="A - Top-Kunde","bereits Top-Kunde",IF(AND(V4730&lt;=Hilfswerte!$B$34,H4730&lt;0.5*W4730),"Hoch",IF(AND(V4730&lt;=Hilfswerte!$B$35,H4730&lt;0.7*W4730),"Mittel","Niedrig")))</f>
        <v>Niedrig</v>
      </c>
      <c r="Z4730" s="4">
        <f t="shared" si="591"/>
        <v>8.4</v>
      </c>
      <c r="AA4730" s="4" t="str">
        <f>IF(J4730&gt;365,"Bereits abgewandert (Segment D)",IF(Z4730&gt;=Hilfswerte!$B$38,"Rot - akut gefaehrdet",IF(Z4730&gt;=Hilfswerte!$B$39,"Gelb - beobachten","Gruen - stabil")))</f>
        <v>Gruen - stabil</v>
      </c>
    </row>
    <row r="4731" spans="1:27" ht="15" customHeight="1" x14ac:dyDescent="0.25">
      <c r="A4731" s="4" t="s">
        <v>5078</v>
      </c>
      <c r="B4731" s="4" t="s">
        <v>150</v>
      </c>
      <c r="C4731" s="4" t="s">
        <v>29</v>
      </c>
      <c r="D4731" s="4" t="s">
        <v>93</v>
      </c>
      <c r="E4731" s="4">
        <v>46</v>
      </c>
      <c r="F4731" s="4">
        <v>9.1999999999999993</v>
      </c>
      <c r="G4731" s="4">
        <v>12.9</v>
      </c>
      <c r="H4731" s="4">
        <v>9901</v>
      </c>
      <c r="I4731" s="4">
        <v>2</v>
      </c>
      <c r="J4731" s="4">
        <v>24</v>
      </c>
      <c r="K4731" s="4">
        <v>0</v>
      </c>
      <c r="L4731" s="4">
        <v>13</v>
      </c>
      <c r="M4731" s="4">
        <v>5</v>
      </c>
      <c r="N4731" s="4">
        <v>10.8</v>
      </c>
      <c r="O4731" s="4">
        <f t="shared" si="584"/>
        <v>5</v>
      </c>
      <c r="P4731" s="4">
        <f t="shared" si="585"/>
        <v>2</v>
      </c>
      <c r="Q4731" s="4">
        <f t="shared" si="586"/>
        <v>5</v>
      </c>
      <c r="R4731" s="4">
        <f t="shared" si="587"/>
        <v>12</v>
      </c>
      <c r="S4731" s="4">
        <f t="shared" si="588"/>
        <v>121.5</v>
      </c>
      <c r="T4731" s="4" t="str">
        <f t="shared" si="589"/>
        <v>B - Kernkunde</v>
      </c>
      <c r="U4731" s="4">
        <f>ROUND(((E4731-Hilfswerte!$B$20)/Hilfswerte!$B$21)+((F4731-Hilfswerte!$B$22)/Hilfswerte!$B$23)+((G4731-Hilfswerte!$B$24)/Hilfswerte!$B$25)+0.1*INDEX(Hilfswerte!$B$4:$B$15,MATCH(C4731,Hilfswerte!$A$4:$A$15,0)),2)</f>
        <v>0.04</v>
      </c>
      <c r="V4731" s="4">
        <f>ROUND(SQRT((((E4731-Hilfswerte!$B$20)/Hilfswerte!$B$21)-Hilfswerte!$B$28)^2+(((F4731-Hilfswerte!$B$22)/Hilfswerte!$B$23)-Hilfswerte!$B$29)^2+(((G4731-Hilfswerte!$B$24)/Hilfswerte!$B$25)-Hilfswerte!$B$30)^2),3)</f>
        <v>0.77700000000000002</v>
      </c>
      <c r="W4731" s="4">
        <f>ROUND(E4731*Hilfswerte!$B$31,0)</f>
        <v>9455</v>
      </c>
      <c r="X4731" s="4">
        <f t="shared" si="590"/>
        <v>0</v>
      </c>
      <c r="Y4731" s="4" t="str">
        <f>IF(T4731="A - Top-Kunde","bereits Top-Kunde",IF(AND(V4731&lt;=Hilfswerte!$B$34,H4731&lt;0.5*W4731),"Hoch",IF(AND(V4731&lt;=Hilfswerte!$B$35,H4731&lt;0.7*W4731),"Mittel","Niedrig")))</f>
        <v>Niedrig</v>
      </c>
      <c r="Z4731" s="4">
        <f t="shared" si="591"/>
        <v>3.8</v>
      </c>
      <c r="AA4731" s="4" t="str">
        <f>IF(J4731&gt;365,"Bereits abgewandert (Segment D)",IF(Z4731&gt;=Hilfswerte!$B$38,"Rot - akut gefaehrdet",IF(Z4731&gt;=Hilfswerte!$B$39,"Gelb - beobachten","Gruen - stabil")))</f>
        <v>Gruen - stabil</v>
      </c>
    </row>
    <row r="4732" spans="1:27" ht="15" customHeight="1" x14ac:dyDescent="0.25">
      <c r="A4732" s="4" t="s">
        <v>5079</v>
      </c>
      <c r="B4732" s="4" t="s">
        <v>44</v>
      </c>
      <c r="C4732" s="4" t="s">
        <v>74</v>
      </c>
      <c r="D4732" s="4" t="s">
        <v>30</v>
      </c>
      <c r="E4732" s="4">
        <v>83</v>
      </c>
      <c r="F4732" s="4">
        <v>19.7</v>
      </c>
      <c r="G4732" s="4">
        <v>9.9</v>
      </c>
      <c r="H4732" s="4">
        <v>8021</v>
      </c>
      <c r="I4732" s="4">
        <v>4</v>
      </c>
      <c r="J4732" s="4">
        <v>69</v>
      </c>
      <c r="K4732" s="4">
        <v>0</v>
      </c>
      <c r="L4732" s="4">
        <v>20</v>
      </c>
      <c r="M4732" s="4">
        <v>3</v>
      </c>
      <c r="N4732" s="4">
        <v>36.299999999999997</v>
      </c>
      <c r="O4732" s="4">
        <f t="shared" si="584"/>
        <v>4</v>
      </c>
      <c r="P4732" s="4">
        <f t="shared" si="585"/>
        <v>4</v>
      </c>
      <c r="Q4732" s="4">
        <f t="shared" si="586"/>
        <v>5</v>
      </c>
      <c r="R4732" s="4">
        <f t="shared" si="587"/>
        <v>13</v>
      </c>
      <c r="S4732" s="4">
        <f t="shared" si="588"/>
        <v>142.19999999999999</v>
      </c>
      <c r="T4732" s="4" t="str">
        <f t="shared" si="589"/>
        <v>A - Top-Kunde</v>
      </c>
      <c r="U4732" s="4">
        <f>ROUND(((E4732-Hilfswerte!$B$20)/Hilfswerte!$B$21)+((F4732-Hilfswerte!$B$22)/Hilfswerte!$B$23)+((G4732-Hilfswerte!$B$24)/Hilfswerte!$B$25)+0.1*INDEX(Hilfswerte!$B$4:$B$15,MATCH(C4732,Hilfswerte!$A$4:$A$15,0)),2)</f>
        <v>-0.38</v>
      </c>
      <c r="V4732" s="4">
        <f>ROUND(SQRT((((E4732-Hilfswerte!$B$20)/Hilfswerte!$B$21)-Hilfswerte!$B$28)^2+(((F4732-Hilfswerte!$B$22)/Hilfswerte!$B$23)-Hilfswerte!$B$29)^2+(((G4732-Hilfswerte!$B$24)/Hilfswerte!$B$25)-Hilfswerte!$B$30)^2),3)</f>
        <v>0.52700000000000002</v>
      </c>
      <c r="W4732" s="4">
        <f>ROUND(E4732*Hilfswerte!$B$31,0)</f>
        <v>17060</v>
      </c>
      <c r="X4732" s="4">
        <f t="shared" si="590"/>
        <v>9039</v>
      </c>
      <c r="Y4732" s="4" t="str">
        <f>IF(T4732="A - Top-Kunde","bereits Top-Kunde",IF(AND(V4732&lt;=Hilfswerte!$B$34,H4732&lt;0.5*W4732),"Hoch",IF(AND(V4732&lt;=Hilfswerte!$B$35,H4732&lt;0.7*W4732),"Mittel","Niedrig")))</f>
        <v>bereits Top-Kunde</v>
      </c>
      <c r="Z4732" s="4">
        <f t="shared" si="591"/>
        <v>7.5</v>
      </c>
      <c r="AA4732" s="4" t="str">
        <f>IF(J4732&gt;365,"Bereits abgewandert (Segment D)",IF(Z4732&gt;=Hilfswerte!$B$38,"Rot - akut gefaehrdet",IF(Z4732&gt;=Hilfswerte!$B$39,"Gelb - beobachten","Gruen - stabil")))</f>
        <v>Gruen - stabil</v>
      </c>
    </row>
    <row r="4733" spans="1:27" ht="15" customHeight="1" x14ac:dyDescent="0.25">
      <c r="A4733" s="4" t="s">
        <v>5080</v>
      </c>
      <c r="B4733" s="4" t="s">
        <v>518</v>
      </c>
      <c r="C4733" s="4" t="s">
        <v>89</v>
      </c>
      <c r="D4733" s="4" t="s">
        <v>93</v>
      </c>
      <c r="E4733" s="4">
        <v>40</v>
      </c>
      <c r="F4733" s="4">
        <v>5.9</v>
      </c>
      <c r="G4733" s="4">
        <v>6.3</v>
      </c>
      <c r="H4733" s="4">
        <v>2186</v>
      </c>
      <c r="I4733" s="4">
        <v>5</v>
      </c>
      <c r="J4733" s="4">
        <v>19</v>
      </c>
      <c r="K4733" s="4">
        <v>1</v>
      </c>
      <c r="L4733" s="4">
        <v>11</v>
      </c>
      <c r="M4733" s="4">
        <v>5</v>
      </c>
      <c r="N4733" s="4">
        <v>11.2</v>
      </c>
      <c r="O4733" s="4">
        <f t="shared" si="584"/>
        <v>5</v>
      </c>
      <c r="P4733" s="4">
        <f t="shared" si="585"/>
        <v>5</v>
      </c>
      <c r="Q4733" s="4">
        <f t="shared" si="586"/>
        <v>3</v>
      </c>
      <c r="R4733" s="4">
        <f t="shared" si="587"/>
        <v>13</v>
      </c>
      <c r="S4733" s="4">
        <f t="shared" si="588"/>
        <v>126.3</v>
      </c>
      <c r="T4733" s="4" t="str">
        <f t="shared" si="589"/>
        <v>A - Top-Kunde</v>
      </c>
      <c r="U4733" s="4">
        <f>ROUND(((E4733-Hilfswerte!$B$20)/Hilfswerte!$B$21)+((F4733-Hilfswerte!$B$22)/Hilfswerte!$B$23)+((G4733-Hilfswerte!$B$24)/Hilfswerte!$B$25)+0.1*INDEX(Hilfswerte!$B$4:$B$15,MATCH(C4733,Hilfswerte!$A$4:$A$15,0)),2)</f>
        <v>-1.07</v>
      </c>
      <c r="V4733" s="4">
        <f>ROUND(SQRT((((E4733-Hilfswerte!$B$20)/Hilfswerte!$B$21)-Hilfswerte!$B$28)^2+(((F4733-Hilfswerte!$B$22)/Hilfswerte!$B$23)-Hilfswerte!$B$29)^2+(((G4733-Hilfswerte!$B$24)/Hilfswerte!$B$25)-Hilfswerte!$B$30)^2),3)</f>
        <v>1.1100000000000001</v>
      </c>
      <c r="W4733" s="4">
        <f>ROUND(E4733*Hilfswerte!$B$31,0)</f>
        <v>8222</v>
      </c>
      <c r="X4733" s="4">
        <f t="shared" si="590"/>
        <v>6036</v>
      </c>
      <c r="Y4733" s="4" t="str">
        <f>IF(T4733="A - Top-Kunde","bereits Top-Kunde",IF(AND(V4733&lt;=Hilfswerte!$B$34,H4733&lt;0.5*W4733),"Hoch",IF(AND(V4733&lt;=Hilfswerte!$B$35,H4733&lt;0.7*W4733),"Mittel","Niedrig")))</f>
        <v>bereits Top-Kunde</v>
      </c>
      <c r="Z4733" s="4">
        <f t="shared" si="591"/>
        <v>6.2</v>
      </c>
      <c r="AA4733" s="4" t="str">
        <f>IF(J4733&gt;365,"Bereits abgewandert (Segment D)",IF(Z4733&gt;=Hilfswerte!$B$38,"Rot - akut gefaehrdet",IF(Z4733&gt;=Hilfswerte!$B$39,"Gelb - beobachten","Gruen - stabil")))</f>
        <v>Gruen - stabil</v>
      </c>
    </row>
    <row r="4734" spans="1:27" ht="15" customHeight="1" x14ac:dyDescent="0.25">
      <c r="A4734" s="4" t="s">
        <v>5081</v>
      </c>
      <c r="B4734" s="4" t="s">
        <v>605</v>
      </c>
      <c r="C4734" s="4" t="s">
        <v>62</v>
      </c>
      <c r="D4734" s="4" t="s">
        <v>30</v>
      </c>
      <c r="E4734" s="4">
        <v>34</v>
      </c>
      <c r="F4734" s="4">
        <v>12.4</v>
      </c>
      <c r="G4734" s="4">
        <v>15.6</v>
      </c>
      <c r="H4734" s="4">
        <v>2597</v>
      </c>
      <c r="I4734" s="4">
        <v>6</v>
      </c>
      <c r="J4734" s="4">
        <v>23</v>
      </c>
      <c r="K4734" s="4">
        <v>1</v>
      </c>
      <c r="L4734" s="4">
        <v>4</v>
      </c>
      <c r="M4734" s="4">
        <v>6</v>
      </c>
      <c r="N4734" s="4">
        <v>0.4</v>
      </c>
      <c r="O4734" s="4">
        <f t="shared" si="584"/>
        <v>5</v>
      </c>
      <c r="P4734" s="4">
        <f t="shared" si="585"/>
        <v>5</v>
      </c>
      <c r="Q4734" s="4">
        <f t="shared" si="586"/>
        <v>4</v>
      </c>
      <c r="R4734" s="4">
        <f t="shared" si="587"/>
        <v>14</v>
      </c>
      <c r="S4734" s="4">
        <f t="shared" si="588"/>
        <v>133</v>
      </c>
      <c r="T4734" s="4" t="str">
        <f t="shared" si="589"/>
        <v>A - Top-Kunde</v>
      </c>
      <c r="U4734" s="4">
        <f>ROUND(((E4734-Hilfswerte!$B$20)/Hilfswerte!$B$21)+((F4734-Hilfswerte!$B$22)/Hilfswerte!$B$23)+((G4734-Hilfswerte!$B$24)/Hilfswerte!$B$25)+0.1*INDEX(Hilfswerte!$B$4:$B$15,MATCH(C4734,Hilfswerte!$A$4:$A$15,0)),2)</f>
        <v>0.63</v>
      </c>
      <c r="V4734" s="4">
        <f>ROUND(SQRT((((E4734-Hilfswerte!$B$20)/Hilfswerte!$B$21)-Hilfswerte!$B$28)^2+(((F4734-Hilfswerte!$B$22)/Hilfswerte!$B$23)-Hilfswerte!$B$29)^2+(((G4734-Hilfswerte!$B$24)/Hilfswerte!$B$25)-Hilfswerte!$B$30)^2),3)</f>
        <v>1.0089999999999999</v>
      </c>
      <c r="W4734" s="4">
        <f>ROUND(E4734*Hilfswerte!$B$31,0)</f>
        <v>6989</v>
      </c>
      <c r="X4734" s="4">
        <f t="shared" si="590"/>
        <v>4392</v>
      </c>
      <c r="Y4734" s="4" t="str">
        <f>IF(T4734="A - Top-Kunde","bereits Top-Kunde",IF(AND(V4734&lt;=Hilfswerte!$B$34,H4734&lt;0.5*W4734),"Hoch",IF(AND(V4734&lt;=Hilfswerte!$B$35,H4734&lt;0.7*W4734),"Mittel","Niedrig")))</f>
        <v>bereits Top-Kunde</v>
      </c>
      <c r="Z4734" s="4">
        <f t="shared" si="591"/>
        <v>5</v>
      </c>
      <c r="AA4734" s="4" t="str">
        <f>IF(J4734&gt;365,"Bereits abgewandert (Segment D)",IF(Z4734&gt;=Hilfswerte!$B$38,"Rot - akut gefaehrdet",IF(Z4734&gt;=Hilfswerte!$B$39,"Gelb - beobachten","Gruen - stabil")))</f>
        <v>Gruen - stabil</v>
      </c>
    </row>
    <row r="4735" spans="1:27" ht="15" customHeight="1" x14ac:dyDescent="0.25">
      <c r="A4735" s="4" t="s">
        <v>5082</v>
      </c>
      <c r="B4735" s="4" t="s">
        <v>273</v>
      </c>
      <c r="C4735" s="4" t="s">
        <v>38</v>
      </c>
      <c r="D4735" s="4" t="s">
        <v>30</v>
      </c>
      <c r="E4735" s="4">
        <v>28</v>
      </c>
      <c r="F4735" s="4">
        <v>6.8</v>
      </c>
      <c r="G4735" s="4">
        <v>5.8</v>
      </c>
      <c r="H4735" s="4">
        <v>226</v>
      </c>
      <c r="I4735" s="4">
        <v>1</v>
      </c>
      <c r="J4735" s="4">
        <v>156</v>
      </c>
      <c r="K4735" s="4">
        <v>0</v>
      </c>
      <c r="L4735" s="4">
        <v>-3</v>
      </c>
      <c r="M4735" s="4">
        <v>2</v>
      </c>
      <c r="N4735" s="4">
        <v>-15.8</v>
      </c>
      <c r="O4735" s="4">
        <f t="shared" si="584"/>
        <v>3</v>
      </c>
      <c r="P4735" s="4">
        <f t="shared" si="585"/>
        <v>1</v>
      </c>
      <c r="Q4735" s="4">
        <f t="shared" si="586"/>
        <v>2</v>
      </c>
      <c r="R4735" s="4">
        <f t="shared" si="587"/>
        <v>6</v>
      </c>
      <c r="S4735" s="4">
        <f t="shared" si="588"/>
        <v>52.1</v>
      </c>
      <c r="T4735" s="4" t="str">
        <f t="shared" si="589"/>
        <v>C - Entwicklungspotenzial</v>
      </c>
      <c r="U4735" s="4">
        <f>ROUND(((E4735-Hilfswerte!$B$20)/Hilfswerte!$B$21)+((F4735-Hilfswerte!$B$22)/Hilfswerte!$B$23)+((G4735-Hilfswerte!$B$24)/Hilfswerte!$B$25)+0.1*INDEX(Hilfswerte!$B$4:$B$15,MATCH(C4735,Hilfswerte!$A$4:$A$15,0)),2)</f>
        <v>-1.1399999999999999</v>
      </c>
      <c r="V4735" s="4">
        <f>ROUND(SQRT((((E4735-Hilfswerte!$B$20)/Hilfswerte!$B$21)-Hilfswerte!$B$28)^2+(((F4735-Hilfswerte!$B$22)/Hilfswerte!$B$23)-Hilfswerte!$B$29)^2+(((G4735-Hilfswerte!$B$24)/Hilfswerte!$B$25)-Hilfswerte!$B$30)^2),3)</f>
        <v>1.1839999999999999</v>
      </c>
      <c r="W4735" s="4">
        <f>ROUND(E4735*Hilfswerte!$B$31,0)</f>
        <v>5755</v>
      </c>
      <c r="X4735" s="4">
        <f t="shared" si="590"/>
        <v>5529</v>
      </c>
      <c r="Y4735" s="4" t="str">
        <f>IF(T4735="A - Top-Kunde","bereits Top-Kunde",IF(AND(V4735&lt;=Hilfswerte!$B$34,H4735&lt;0.5*W4735),"Hoch",IF(AND(V4735&lt;=Hilfswerte!$B$35,H4735&lt;0.7*W4735),"Mittel","Niedrig")))</f>
        <v>Niedrig</v>
      </c>
      <c r="Z4735" s="4">
        <f t="shared" si="591"/>
        <v>14.1</v>
      </c>
      <c r="AA4735" s="4" t="str">
        <f>IF(J4735&gt;365,"Bereits abgewandert (Segment D)",IF(Z4735&gt;=Hilfswerte!$B$38,"Rot - akut gefaehrdet",IF(Z4735&gt;=Hilfswerte!$B$39,"Gelb - beobachten","Gruen - stabil")))</f>
        <v>Gelb - beobachten</v>
      </c>
    </row>
    <row r="4736" spans="1:27" ht="15" customHeight="1" x14ac:dyDescent="0.25">
      <c r="A4736" s="4" t="s">
        <v>5083</v>
      </c>
      <c r="B4736" s="4" t="s">
        <v>696</v>
      </c>
      <c r="C4736" s="4" t="s">
        <v>89</v>
      </c>
      <c r="D4736" s="4" t="s">
        <v>30</v>
      </c>
      <c r="E4736" s="4">
        <v>33</v>
      </c>
      <c r="F4736" s="4">
        <v>8.1999999999999993</v>
      </c>
      <c r="G4736" s="4">
        <v>17.3</v>
      </c>
      <c r="H4736" s="4">
        <v>6133</v>
      </c>
      <c r="I4736" s="4">
        <v>6</v>
      </c>
      <c r="J4736" s="4">
        <v>44</v>
      </c>
      <c r="K4736" s="4">
        <v>1</v>
      </c>
      <c r="L4736" s="4">
        <v>-4</v>
      </c>
      <c r="M4736" s="4">
        <v>3</v>
      </c>
      <c r="N4736" s="4">
        <v>-1.7</v>
      </c>
      <c r="O4736" s="4">
        <f t="shared" si="584"/>
        <v>4</v>
      </c>
      <c r="P4736" s="4">
        <f t="shared" si="585"/>
        <v>5</v>
      </c>
      <c r="Q4736" s="4">
        <f t="shared" si="586"/>
        <v>4</v>
      </c>
      <c r="R4736" s="4">
        <f t="shared" si="587"/>
        <v>13</v>
      </c>
      <c r="S4736" s="4">
        <f t="shared" si="588"/>
        <v>123.2</v>
      </c>
      <c r="T4736" s="4" t="str">
        <f t="shared" si="589"/>
        <v>B - Kernkunde</v>
      </c>
      <c r="U4736" s="4">
        <f>ROUND(((E4736-Hilfswerte!$B$20)/Hilfswerte!$B$21)+((F4736-Hilfswerte!$B$22)/Hilfswerte!$B$23)+((G4736-Hilfswerte!$B$24)/Hilfswerte!$B$25)+0.1*INDEX(Hilfswerte!$B$4:$B$15,MATCH(C4736,Hilfswerte!$A$4:$A$15,0)),2)</f>
        <v>0.69</v>
      </c>
      <c r="V4736" s="4">
        <f>ROUND(SQRT((((E4736-Hilfswerte!$B$20)/Hilfswerte!$B$21)-Hilfswerte!$B$28)^2+(((F4736-Hilfswerte!$B$22)/Hilfswerte!$B$23)-Hilfswerte!$B$29)^2+(((G4736-Hilfswerte!$B$24)/Hilfswerte!$B$25)-Hilfswerte!$B$30)^2),3)</f>
        <v>1.244</v>
      </c>
      <c r="W4736" s="4">
        <f>ROUND(E4736*Hilfswerte!$B$31,0)</f>
        <v>6783</v>
      </c>
      <c r="X4736" s="4">
        <f t="shared" si="590"/>
        <v>650</v>
      </c>
      <c r="Y4736" s="4" t="str">
        <f>IF(T4736="A - Top-Kunde","bereits Top-Kunde",IF(AND(V4736&lt;=Hilfswerte!$B$34,H4736&lt;0.5*W4736),"Hoch",IF(AND(V4736&lt;=Hilfswerte!$B$35,H4736&lt;0.7*W4736),"Mittel","Niedrig")))</f>
        <v>Niedrig</v>
      </c>
      <c r="Z4736" s="4">
        <f t="shared" si="591"/>
        <v>5.9</v>
      </c>
      <c r="AA4736" s="4" t="str">
        <f>IF(J4736&gt;365,"Bereits abgewandert (Segment D)",IF(Z4736&gt;=Hilfswerte!$B$38,"Rot - akut gefaehrdet",IF(Z4736&gt;=Hilfswerte!$B$39,"Gelb - beobachten","Gruen - stabil")))</f>
        <v>Gruen - stabil</v>
      </c>
    </row>
    <row r="4737" spans="1:27" ht="15" customHeight="1" x14ac:dyDescent="0.25">
      <c r="A4737" s="4" t="s">
        <v>5084</v>
      </c>
      <c r="B4737" s="4" t="s">
        <v>103</v>
      </c>
      <c r="C4737" s="4" t="s">
        <v>59</v>
      </c>
      <c r="D4737" s="4" t="s">
        <v>30</v>
      </c>
      <c r="E4737" s="4">
        <v>117</v>
      </c>
      <c r="F4737" s="4">
        <v>22.8</v>
      </c>
      <c r="G4737" s="4">
        <v>5.0999999999999996</v>
      </c>
      <c r="H4737" s="4">
        <v>2420</v>
      </c>
      <c r="I4737" s="4">
        <v>1</v>
      </c>
      <c r="J4737" s="4">
        <v>282</v>
      </c>
      <c r="K4737" s="4">
        <v>0</v>
      </c>
      <c r="L4737" s="4">
        <v>-2</v>
      </c>
      <c r="M4737" s="4">
        <v>4</v>
      </c>
      <c r="N4737" s="4">
        <v>-2.2000000000000002</v>
      </c>
      <c r="O4737" s="4">
        <f t="shared" si="584"/>
        <v>2</v>
      </c>
      <c r="P4737" s="4">
        <f t="shared" si="585"/>
        <v>1</v>
      </c>
      <c r="Q4737" s="4">
        <f t="shared" si="586"/>
        <v>3</v>
      </c>
      <c r="R4737" s="4">
        <f t="shared" si="587"/>
        <v>6</v>
      </c>
      <c r="S4737" s="4">
        <f t="shared" si="588"/>
        <v>58.9</v>
      </c>
      <c r="T4737" s="4" t="str">
        <f t="shared" si="589"/>
        <v>C - Entwicklungspotenzial</v>
      </c>
      <c r="U4737" s="4">
        <f>ROUND(((E4737-Hilfswerte!$B$20)/Hilfswerte!$B$21)+((F4737-Hilfswerte!$B$22)/Hilfswerte!$B$23)+((G4737-Hilfswerte!$B$24)/Hilfswerte!$B$25)+0.1*INDEX(Hilfswerte!$B$4:$B$15,MATCH(C4737,Hilfswerte!$A$4:$A$15,0)),2)</f>
        <v>-0.99</v>
      </c>
      <c r="V4737" s="4">
        <f>ROUND(SQRT((((E4737-Hilfswerte!$B$20)/Hilfswerte!$B$21)-Hilfswerte!$B$28)^2+(((F4737-Hilfswerte!$B$22)/Hilfswerte!$B$23)-Hilfswerte!$B$29)^2+(((G4737-Hilfswerte!$B$24)/Hilfswerte!$B$25)-Hilfswerte!$B$30)^2),3)</f>
        <v>1.0289999999999999</v>
      </c>
      <c r="W4737" s="4">
        <f>ROUND(E4737*Hilfswerte!$B$31,0)</f>
        <v>24049</v>
      </c>
      <c r="X4737" s="4">
        <f t="shared" si="590"/>
        <v>21629</v>
      </c>
      <c r="Y4737" s="4" t="str">
        <f>IF(T4737="A - Top-Kunde","bereits Top-Kunde",IF(AND(V4737&lt;=Hilfswerte!$B$34,H4737&lt;0.5*W4737),"Hoch",IF(AND(V4737&lt;=Hilfswerte!$B$35,H4737&lt;0.7*W4737),"Mittel","Niedrig")))</f>
        <v>Mittel</v>
      </c>
      <c r="Z4737" s="4">
        <f t="shared" si="591"/>
        <v>15</v>
      </c>
      <c r="AA4737" s="4" t="str">
        <f>IF(J4737&gt;365,"Bereits abgewandert (Segment D)",IF(Z4737&gt;=Hilfswerte!$B$38,"Rot - akut gefaehrdet",IF(Z4737&gt;=Hilfswerte!$B$39,"Gelb - beobachten","Gruen - stabil")))</f>
        <v>Gelb - beobachten</v>
      </c>
    </row>
    <row r="4738" spans="1:27" ht="15" customHeight="1" x14ac:dyDescent="0.25">
      <c r="A4738" s="4" t="s">
        <v>5085</v>
      </c>
      <c r="B4738" s="4" t="s">
        <v>327</v>
      </c>
      <c r="C4738" s="4" t="s">
        <v>89</v>
      </c>
      <c r="D4738" s="4" t="s">
        <v>30</v>
      </c>
      <c r="E4738" s="4">
        <v>63</v>
      </c>
      <c r="F4738" s="4">
        <v>14</v>
      </c>
      <c r="G4738" s="4">
        <v>1.7</v>
      </c>
      <c r="H4738" s="4">
        <v>529</v>
      </c>
      <c r="I4738" s="4">
        <v>1</v>
      </c>
      <c r="J4738" s="4">
        <v>243</v>
      </c>
      <c r="K4738" s="4">
        <v>0</v>
      </c>
      <c r="L4738" s="4">
        <v>-4</v>
      </c>
      <c r="M4738" s="4">
        <v>6</v>
      </c>
      <c r="N4738" s="4">
        <v>54.2</v>
      </c>
      <c r="O4738" s="4">
        <f t="shared" ref="O4738:O4801" si="592">IF(J4738&gt;365,1,IF(J4738&lt;=30,5,IF(J4738&lt;=90,4,IF(J4738&lt;=180,3,2))))</f>
        <v>2</v>
      </c>
      <c r="P4738" s="4">
        <f t="shared" ref="P4738:P4801" si="593">IF(I4738&gt;=5,5,IF(I4738&gt;=4,4,IF(I4738&gt;=3,3,IF(I4738&gt;=2,2,1))))</f>
        <v>1</v>
      </c>
      <c r="Q4738" s="4">
        <f t="shared" ref="Q4738:Q4801" si="594">IF(H4738&gt;=7500,5,IF(H4738&gt;=2500,4,IF(H4738&gt;=1000,3,IF(H4738&gt;=1,2,1))))</f>
        <v>2</v>
      </c>
      <c r="R4738" s="4">
        <f t="shared" ref="R4738:R4801" si="595">O4738+P4738+Q4738</f>
        <v>5</v>
      </c>
      <c r="S4738" s="4">
        <f t="shared" ref="S4738:S4801" si="596">ROUND(10*R4738+0.5*N4738-6*K4738-0.3*MAX(0,L4738),1)</f>
        <v>77.099999999999994</v>
      </c>
      <c r="T4738" s="4" t="str">
        <f t="shared" ref="T4738:T4801" si="597">IF(J4738&gt;365,"D - Abwanderungsrisiko",IF(S4738&gt;=125,"A - Top-Kunde",IF(S4738&gt;=105,"B - Kernkunde","C - Entwicklungspotenzial")))</f>
        <v>C - Entwicklungspotenzial</v>
      </c>
      <c r="U4738" s="4">
        <f>ROUND(((E4738-Hilfswerte!$B$20)/Hilfswerte!$B$21)+((F4738-Hilfswerte!$B$22)/Hilfswerte!$B$23)+((G4738-Hilfswerte!$B$24)/Hilfswerte!$B$25)+0.1*INDEX(Hilfswerte!$B$4:$B$15,MATCH(C4738,Hilfswerte!$A$4:$A$15,0)),2)</f>
        <v>-1.55</v>
      </c>
      <c r="V4738" s="4">
        <f>ROUND(SQRT((((E4738-Hilfswerte!$B$20)/Hilfswerte!$B$21)-Hilfswerte!$B$28)^2+(((F4738-Hilfswerte!$B$22)/Hilfswerte!$B$23)-Hilfswerte!$B$29)^2+(((G4738-Hilfswerte!$B$24)/Hilfswerte!$B$25)-Hilfswerte!$B$30)^2),3)</f>
        <v>1.631</v>
      </c>
      <c r="W4738" s="4">
        <f>ROUND(E4738*Hilfswerte!$B$31,0)</f>
        <v>12949</v>
      </c>
      <c r="X4738" s="4">
        <f t="shared" ref="X4738:X4801" si="598">MAX(0,W4738-H4738)</f>
        <v>12420</v>
      </c>
      <c r="Y4738" s="4" t="str">
        <f>IF(T4738="A - Top-Kunde","bereits Top-Kunde",IF(AND(V4738&lt;=Hilfswerte!$B$34,H4738&lt;0.5*W4738),"Hoch",IF(AND(V4738&lt;=Hilfswerte!$B$35,H4738&lt;0.7*W4738),"Mittel","Niedrig")))</f>
        <v>Niedrig</v>
      </c>
      <c r="Z4738" s="4">
        <f t="shared" ref="Z4738:Z4801" si="599">ROUND(0.4*MAX(0,-N4738)+3*K4738+0.2*MAX(0,L4738)+0.05*J4738,1)</f>
        <v>12.2</v>
      </c>
      <c r="AA4738" s="4" t="str">
        <f>IF(J4738&gt;365,"Bereits abgewandert (Segment D)",IF(Z4738&gt;=Hilfswerte!$B$38,"Rot - akut gefaehrdet",IF(Z4738&gt;=Hilfswerte!$B$39,"Gelb - beobachten","Gruen - stabil")))</f>
        <v>Gruen - stabil</v>
      </c>
    </row>
    <row r="4739" spans="1:27" ht="15" customHeight="1" x14ac:dyDescent="0.25">
      <c r="A4739" s="4" t="s">
        <v>5086</v>
      </c>
      <c r="B4739" s="4" t="s">
        <v>174</v>
      </c>
      <c r="C4739" s="4" t="s">
        <v>65</v>
      </c>
      <c r="D4739" s="4" t="s">
        <v>93</v>
      </c>
      <c r="E4739" s="4">
        <v>27</v>
      </c>
      <c r="F4739" s="4">
        <v>4.7</v>
      </c>
      <c r="G4739" s="4">
        <v>20.6</v>
      </c>
      <c r="H4739" s="4">
        <v>2418</v>
      </c>
      <c r="I4739" s="4">
        <v>4</v>
      </c>
      <c r="J4739" s="4">
        <v>18</v>
      </c>
      <c r="K4739" s="4">
        <v>0</v>
      </c>
      <c r="L4739" s="4">
        <v>12</v>
      </c>
      <c r="M4739" s="4">
        <v>5</v>
      </c>
      <c r="N4739" s="4">
        <v>-37</v>
      </c>
      <c r="O4739" s="4">
        <f t="shared" si="592"/>
        <v>5</v>
      </c>
      <c r="P4739" s="4">
        <f t="shared" si="593"/>
        <v>4</v>
      </c>
      <c r="Q4739" s="4">
        <f t="shared" si="594"/>
        <v>3</v>
      </c>
      <c r="R4739" s="4">
        <f t="shared" si="595"/>
        <v>12</v>
      </c>
      <c r="S4739" s="4">
        <f t="shared" si="596"/>
        <v>97.9</v>
      </c>
      <c r="T4739" s="4" t="str">
        <f t="shared" si="597"/>
        <v>C - Entwicklungspotenzial</v>
      </c>
      <c r="U4739" s="4">
        <f>ROUND(((E4739-Hilfswerte!$B$20)/Hilfswerte!$B$21)+((F4739-Hilfswerte!$B$22)/Hilfswerte!$B$23)+((G4739-Hilfswerte!$B$24)/Hilfswerte!$B$25)+0.1*INDEX(Hilfswerte!$B$4:$B$15,MATCH(C4739,Hilfswerte!$A$4:$A$15,0)),2)</f>
        <v>0.78</v>
      </c>
      <c r="V4739" s="4">
        <f>ROUND(SQRT((((E4739-Hilfswerte!$B$20)/Hilfswerte!$B$21)-Hilfswerte!$B$28)^2+(((F4739-Hilfswerte!$B$22)/Hilfswerte!$B$23)-Hilfswerte!$B$29)^2+(((G4739-Hilfswerte!$B$24)/Hilfswerte!$B$25)-Hilfswerte!$B$30)^2),3)</f>
        <v>1.7130000000000001</v>
      </c>
      <c r="W4739" s="4">
        <f>ROUND(E4739*Hilfswerte!$B$31,0)</f>
        <v>5550</v>
      </c>
      <c r="X4739" s="4">
        <f t="shared" si="598"/>
        <v>3132</v>
      </c>
      <c r="Y4739" s="4" t="str">
        <f>IF(T4739="A - Top-Kunde","bereits Top-Kunde",IF(AND(V4739&lt;=Hilfswerte!$B$34,H4739&lt;0.5*W4739),"Hoch",IF(AND(V4739&lt;=Hilfswerte!$B$35,H4739&lt;0.7*W4739),"Mittel","Niedrig")))</f>
        <v>Niedrig</v>
      </c>
      <c r="Z4739" s="4">
        <f t="shared" si="599"/>
        <v>18.100000000000001</v>
      </c>
      <c r="AA4739" s="4" t="str">
        <f>IF(J4739&gt;365,"Bereits abgewandert (Segment D)",IF(Z4739&gt;=Hilfswerte!$B$38,"Rot - akut gefaehrdet",IF(Z4739&gt;=Hilfswerte!$B$39,"Gelb - beobachten","Gruen - stabil")))</f>
        <v>Gelb - beobachten</v>
      </c>
    </row>
    <row r="4740" spans="1:27" ht="15" customHeight="1" x14ac:dyDescent="0.25">
      <c r="A4740" s="4" t="s">
        <v>5087</v>
      </c>
      <c r="B4740" s="4" t="s">
        <v>548</v>
      </c>
      <c r="C4740" s="4" t="s">
        <v>55</v>
      </c>
      <c r="D4740" s="4" t="s">
        <v>77</v>
      </c>
      <c r="E4740" s="4">
        <v>41</v>
      </c>
      <c r="F4740" s="4">
        <v>6.7</v>
      </c>
      <c r="G4740" s="4">
        <v>20.2</v>
      </c>
      <c r="H4740" s="4">
        <v>10814</v>
      </c>
      <c r="I4740" s="4">
        <v>1</v>
      </c>
      <c r="J4740" s="4">
        <v>169</v>
      </c>
      <c r="K4740" s="4">
        <v>0</v>
      </c>
      <c r="L4740" s="4">
        <v>21</v>
      </c>
      <c r="M4740" s="4">
        <v>1</v>
      </c>
      <c r="N4740" s="4">
        <v>-17.3</v>
      </c>
      <c r="O4740" s="4">
        <f t="shared" si="592"/>
        <v>3</v>
      </c>
      <c r="P4740" s="4">
        <f t="shared" si="593"/>
        <v>1</v>
      </c>
      <c r="Q4740" s="4">
        <f t="shared" si="594"/>
        <v>5</v>
      </c>
      <c r="R4740" s="4">
        <f t="shared" si="595"/>
        <v>9</v>
      </c>
      <c r="S4740" s="4">
        <f t="shared" si="596"/>
        <v>75.099999999999994</v>
      </c>
      <c r="T4740" s="4" t="str">
        <f t="shared" si="597"/>
        <v>C - Entwicklungspotenzial</v>
      </c>
      <c r="U4740" s="4">
        <f>ROUND(((E4740-Hilfswerte!$B$20)/Hilfswerte!$B$21)+((F4740-Hilfswerte!$B$22)/Hilfswerte!$B$23)+((G4740-Hilfswerte!$B$24)/Hilfswerte!$B$25)+0.1*INDEX(Hilfswerte!$B$4:$B$15,MATCH(C4740,Hilfswerte!$A$4:$A$15,0)),2)</f>
        <v>1.1599999999999999</v>
      </c>
      <c r="V4740" s="4">
        <f>ROUND(SQRT((((E4740-Hilfswerte!$B$20)/Hilfswerte!$B$21)-Hilfswerte!$B$28)^2+(((F4740-Hilfswerte!$B$22)/Hilfswerte!$B$23)-Hilfswerte!$B$29)^2+(((G4740-Hilfswerte!$B$24)/Hilfswerte!$B$25)-Hilfswerte!$B$30)^2),3)</f>
        <v>1.625</v>
      </c>
      <c r="W4740" s="4">
        <f>ROUND(E4740*Hilfswerte!$B$31,0)</f>
        <v>8427</v>
      </c>
      <c r="X4740" s="4">
        <f t="shared" si="598"/>
        <v>0</v>
      </c>
      <c r="Y4740" s="4" t="str">
        <f>IF(T4740="A - Top-Kunde","bereits Top-Kunde",IF(AND(V4740&lt;=Hilfswerte!$B$34,H4740&lt;0.5*W4740),"Hoch",IF(AND(V4740&lt;=Hilfswerte!$B$35,H4740&lt;0.7*W4740),"Mittel","Niedrig")))</f>
        <v>Niedrig</v>
      </c>
      <c r="Z4740" s="4">
        <f t="shared" si="599"/>
        <v>19.600000000000001</v>
      </c>
      <c r="AA4740" s="4" t="str">
        <f>IF(J4740&gt;365,"Bereits abgewandert (Segment D)",IF(Z4740&gt;=Hilfswerte!$B$38,"Rot - akut gefaehrdet",IF(Z4740&gt;=Hilfswerte!$B$39,"Gelb - beobachten","Gruen - stabil")))</f>
        <v>Gelb - beobachten</v>
      </c>
    </row>
    <row r="4741" spans="1:27" ht="15" customHeight="1" x14ac:dyDescent="0.25">
      <c r="A4741" s="4" t="s">
        <v>5088</v>
      </c>
      <c r="B4741" s="4" t="s">
        <v>553</v>
      </c>
      <c r="C4741" s="4" t="s">
        <v>89</v>
      </c>
      <c r="D4741" s="4" t="s">
        <v>106</v>
      </c>
      <c r="E4741" s="4">
        <v>93</v>
      </c>
      <c r="F4741" s="4">
        <v>20.2</v>
      </c>
      <c r="G4741" s="4">
        <v>16.899999999999999</v>
      </c>
      <c r="H4741" s="4">
        <v>1979</v>
      </c>
      <c r="I4741" s="4">
        <v>1</v>
      </c>
      <c r="J4741" s="4">
        <v>188</v>
      </c>
      <c r="K4741" s="4">
        <v>0</v>
      </c>
      <c r="L4741" s="4">
        <v>39</v>
      </c>
      <c r="M4741" s="4">
        <v>4</v>
      </c>
      <c r="N4741" s="4">
        <v>12.1</v>
      </c>
      <c r="O4741" s="4">
        <f t="shared" si="592"/>
        <v>2</v>
      </c>
      <c r="P4741" s="4">
        <f t="shared" si="593"/>
        <v>1</v>
      </c>
      <c r="Q4741" s="4">
        <f t="shared" si="594"/>
        <v>3</v>
      </c>
      <c r="R4741" s="4">
        <f t="shared" si="595"/>
        <v>6</v>
      </c>
      <c r="S4741" s="4">
        <f t="shared" si="596"/>
        <v>54.4</v>
      </c>
      <c r="T4741" s="4" t="str">
        <f t="shared" si="597"/>
        <v>C - Entwicklungspotenzial</v>
      </c>
      <c r="U4741" s="4">
        <f>ROUND(((E4741-Hilfswerte!$B$20)/Hilfswerte!$B$21)+((F4741-Hilfswerte!$B$22)/Hilfswerte!$B$23)+((G4741-Hilfswerte!$B$24)/Hilfswerte!$B$25)+0.1*INDEX(Hilfswerte!$B$4:$B$15,MATCH(C4741,Hilfswerte!$A$4:$A$15,0)),2)</f>
        <v>1.1000000000000001</v>
      </c>
      <c r="V4741" s="4">
        <f>ROUND(SQRT((((E4741-Hilfswerte!$B$20)/Hilfswerte!$B$21)-Hilfswerte!$B$28)^2+(((F4741-Hilfswerte!$B$22)/Hilfswerte!$B$23)-Hilfswerte!$B$29)^2+(((G4741-Hilfswerte!$B$24)/Hilfswerte!$B$25)-Hilfswerte!$B$30)^2),3)</f>
        <v>1.008</v>
      </c>
      <c r="W4741" s="4">
        <f>ROUND(E4741*Hilfswerte!$B$31,0)</f>
        <v>19116</v>
      </c>
      <c r="X4741" s="4">
        <f t="shared" si="598"/>
        <v>17137</v>
      </c>
      <c r="Y4741" s="4" t="str">
        <f>IF(T4741="A - Top-Kunde","bereits Top-Kunde",IF(AND(V4741&lt;=Hilfswerte!$B$34,H4741&lt;0.5*W4741),"Hoch",IF(AND(V4741&lt;=Hilfswerte!$B$35,H4741&lt;0.7*W4741),"Mittel","Niedrig")))</f>
        <v>Mittel</v>
      </c>
      <c r="Z4741" s="4">
        <f t="shared" si="599"/>
        <v>17.2</v>
      </c>
      <c r="AA4741" s="4" t="str">
        <f>IF(J4741&gt;365,"Bereits abgewandert (Segment D)",IF(Z4741&gt;=Hilfswerte!$B$38,"Rot - akut gefaehrdet",IF(Z4741&gt;=Hilfswerte!$B$39,"Gelb - beobachten","Gruen - stabil")))</f>
        <v>Gelb - beobachten</v>
      </c>
    </row>
    <row r="4742" spans="1:27" ht="15" customHeight="1" x14ac:dyDescent="0.25">
      <c r="A4742" s="4" t="s">
        <v>5089</v>
      </c>
      <c r="B4742" s="4" t="s">
        <v>822</v>
      </c>
      <c r="C4742" s="4" t="s">
        <v>59</v>
      </c>
      <c r="D4742" s="4" t="s">
        <v>30</v>
      </c>
      <c r="E4742" s="4">
        <v>29</v>
      </c>
      <c r="F4742" s="4">
        <v>6.6</v>
      </c>
      <c r="G4742" s="4">
        <v>10.5</v>
      </c>
      <c r="H4742" s="4">
        <v>707</v>
      </c>
      <c r="I4742" s="4">
        <v>1</v>
      </c>
      <c r="J4742" s="4">
        <v>185</v>
      </c>
      <c r="K4742" s="4">
        <v>0</v>
      </c>
      <c r="L4742" s="4">
        <v>14</v>
      </c>
      <c r="M4742" s="4">
        <v>6</v>
      </c>
      <c r="N4742" s="4">
        <v>-19.7</v>
      </c>
      <c r="O4742" s="4">
        <f t="shared" si="592"/>
        <v>2</v>
      </c>
      <c r="P4742" s="4">
        <f t="shared" si="593"/>
        <v>1</v>
      </c>
      <c r="Q4742" s="4">
        <f t="shared" si="594"/>
        <v>2</v>
      </c>
      <c r="R4742" s="4">
        <f t="shared" si="595"/>
        <v>5</v>
      </c>
      <c r="S4742" s="4">
        <f t="shared" si="596"/>
        <v>36</v>
      </c>
      <c r="T4742" s="4" t="str">
        <f t="shared" si="597"/>
        <v>C - Entwicklungspotenzial</v>
      </c>
      <c r="U4742" s="4">
        <f>ROUND(((E4742-Hilfswerte!$B$20)/Hilfswerte!$B$21)+((F4742-Hilfswerte!$B$22)/Hilfswerte!$B$23)+((G4742-Hilfswerte!$B$24)/Hilfswerte!$B$25)+0.1*INDEX(Hilfswerte!$B$4:$B$15,MATCH(C4742,Hilfswerte!$A$4:$A$15,0)),2)</f>
        <v>-0.8</v>
      </c>
      <c r="V4742" s="4">
        <f>ROUND(SQRT((((E4742-Hilfswerte!$B$20)/Hilfswerte!$B$21)-Hilfswerte!$B$28)^2+(((F4742-Hilfswerte!$B$22)/Hilfswerte!$B$23)-Hilfswerte!$B$29)^2+(((G4742-Hilfswerte!$B$24)/Hilfswerte!$B$25)-Hilfswerte!$B$30)^2),3)</f>
        <v>0.82199999999999995</v>
      </c>
      <c r="W4742" s="4">
        <f>ROUND(E4742*Hilfswerte!$B$31,0)</f>
        <v>5961</v>
      </c>
      <c r="X4742" s="4">
        <f t="shared" si="598"/>
        <v>5254</v>
      </c>
      <c r="Y4742" s="4" t="str">
        <f>IF(T4742="A - Top-Kunde","bereits Top-Kunde",IF(AND(V4742&lt;=Hilfswerte!$B$34,H4742&lt;0.5*W4742),"Hoch",IF(AND(V4742&lt;=Hilfswerte!$B$35,H4742&lt;0.7*W4742),"Mittel","Niedrig")))</f>
        <v>Hoch</v>
      </c>
      <c r="Z4742" s="4">
        <f t="shared" si="599"/>
        <v>19.899999999999999</v>
      </c>
      <c r="AA4742" s="4" t="str">
        <f>IF(J4742&gt;365,"Bereits abgewandert (Segment D)",IF(Z4742&gt;=Hilfswerte!$B$38,"Rot - akut gefaehrdet",IF(Z4742&gt;=Hilfswerte!$B$39,"Gelb - beobachten","Gruen - stabil")))</f>
        <v>Rot - akut gefaehrdet</v>
      </c>
    </row>
    <row r="4743" spans="1:27" ht="15" customHeight="1" x14ac:dyDescent="0.25">
      <c r="A4743" s="4" t="s">
        <v>5090</v>
      </c>
      <c r="B4743" s="4" t="s">
        <v>439</v>
      </c>
      <c r="C4743" s="4" t="s">
        <v>59</v>
      </c>
      <c r="D4743" s="4" t="s">
        <v>106</v>
      </c>
      <c r="E4743" s="4">
        <v>144</v>
      </c>
      <c r="F4743" s="4">
        <v>30.9</v>
      </c>
      <c r="G4743" s="4">
        <v>15.9</v>
      </c>
      <c r="H4743" s="4">
        <v>5094</v>
      </c>
      <c r="I4743" s="4">
        <v>3</v>
      </c>
      <c r="J4743" s="4">
        <v>56</v>
      </c>
      <c r="K4743" s="4">
        <v>0</v>
      </c>
      <c r="L4743" s="4">
        <v>1</v>
      </c>
      <c r="M4743" s="4">
        <v>6</v>
      </c>
      <c r="N4743" s="4">
        <v>-12.1</v>
      </c>
      <c r="O4743" s="4">
        <f t="shared" si="592"/>
        <v>4</v>
      </c>
      <c r="P4743" s="4">
        <f t="shared" si="593"/>
        <v>3</v>
      </c>
      <c r="Q4743" s="4">
        <f t="shared" si="594"/>
        <v>4</v>
      </c>
      <c r="R4743" s="4">
        <f t="shared" si="595"/>
        <v>11</v>
      </c>
      <c r="S4743" s="4">
        <f t="shared" si="596"/>
        <v>103.7</v>
      </c>
      <c r="T4743" s="4" t="str">
        <f t="shared" si="597"/>
        <v>C - Entwicklungspotenzial</v>
      </c>
      <c r="U4743" s="4">
        <f>ROUND(((E4743-Hilfswerte!$B$20)/Hilfswerte!$B$21)+((F4743-Hilfswerte!$B$22)/Hilfswerte!$B$23)+((G4743-Hilfswerte!$B$24)/Hilfswerte!$B$25)+0.1*INDEX(Hilfswerte!$B$4:$B$15,MATCH(C4743,Hilfswerte!$A$4:$A$15,0)),2)</f>
        <v>0.99</v>
      </c>
      <c r="V4743" s="4">
        <f>ROUND(SQRT((((E4743-Hilfswerte!$B$20)/Hilfswerte!$B$21)-Hilfswerte!$B$28)^2+(((F4743-Hilfswerte!$B$22)/Hilfswerte!$B$23)-Hilfswerte!$B$29)^2+(((G4743-Hilfswerte!$B$24)/Hilfswerte!$B$25)-Hilfswerte!$B$30)^2),3)</f>
        <v>0.76100000000000001</v>
      </c>
      <c r="W4743" s="4">
        <f>ROUND(E4743*Hilfswerte!$B$31,0)</f>
        <v>29599</v>
      </c>
      <c r="X4743" s="4">
        <f t="shared" si="598"/>
        <v>24505</v>
      </c>
      <c r="Y4743" s="4" t="str">
        <f>IF(T4743="A - Top-Kunde","bereits Top-Kunde",IF(AND(V4743&lt;=Hilfswerte!$B$34,H4743&lt;0.5*W4743),"Hoch",IF(AND(V4743&lt;=Hilfswerte!$B$35,H4743&lt;0.7*W4743),"Mittel","Niedrig")))</f>
        <v>Hoch</v>
      </c>
      <c r="Z4743" s="4">
        <f t="shared" si="599"/>
        <v>7.8</v>
      </c>
      <c r="AA4743" s="4" t="str">
        <f>IF(J4743&gt;365,"Bereits abgewandert (Segment D)",IF(Z4743&gt;=Hilfswerte!$B$38,"Rot - akut gefaehrdet",IF(Z4743&gt;=Hilfswerte!$B$39,"Gelb - beobachten","Gruen - stabil")))</f>
        <v>Gruen - stabil</v>
      </c>
    </row>
    <row r="4744" spans="1:27" ht="15" customHeight="1" x14ac:dyDescent="0.25">
      <c r="A4744" s="4" t="s">
        <v>5091</v>
      </c>
      <c r="B4744" s="4" t="s">
        <v>422</v>
      </c>
      <c r="C4744" s="4" t="s">
        <v>84</v>
      </c>
      <c r="D4744" s="4" t="s">
        <v>30</v>
      </c>
      <c r="E4744" s="4">
        <v>143</v>
      </c>
      <c r="F4744" s="4">
        <v>30.9</v>
      </c>
      <c r="G4744" s="4">
        <v>1.5</v>
      </c>
      <c r="H4744" s="4">
        <v>92820</v>
      </c>
      <c r="I4744" s="4">
        <v>6</v>
      </c>
      <c r="J4744" s="4">
        <v>31</v>
      </c>
      <c r="K4744" s="4">
        <v>0</v>
      </c>
      <c r="L4744" s="4">
        <v>12</v>
      </c>
      <c r="M4744" s="4">
        <v>6</v>
      </c>
      <c r="N4744" s="4">
        <v>-7.5</v>
      </c>
      <c r="O4744" s="4">
        <f t="shared" si="592"/>
        <v>4</v>
      </c>
      <c r="P4744" s="4">
        <f t="shared" si="593"/>
        <v>5</v>
      </c>
      <c r="Q4744" s="4">
        <f t="shared" si="594"/>
        <v>5</v>
      </c>
      <c r="R4744" s="4">
        <f t="shared" si="595"/>
        <v>14</v>
      </c>
      <c r="S4744" s="4">
        <f t="shared" si="596"/>
        <v>132.69999999999999</v>
      </c>
      <c r="T4744" s="4" t="str">
        <f t="shared" si="597"/>
        <v>A - Top-Kunde</v>
      </c>
      <c r="U4744" s="4">
        <f>ROUND(((E4744-Hilfswerte!$B$20)/Hilfswerte!$B$21)+((F4744-Hilfswerte!$B$22)/Hilfswerte!$B$23)+((G4744-Hilfswerte!$B$24)/Hilfswerte!$B$25)+0.1*INDEX(Hilfswerte!$B$4:$B$15,MATCH(C4744,Hilfswerte!$A$4:$A$15,0)),2)</f>
        <v>-1.23</v>
      </c>
      <c r="V4744" s="4">
        <f>ROUND(SQRT((((E4744-Hilfswerte!$B$20)/Hilfswerte!$B$21)-Hilfswerte!$B$28)^2+(((F4744-Hilfswerte!$B$22)/Hilfswerte!$B$23)-Hilfswerte!$B$29)^2+(((G4744-Hilfswerte!$B$24)/Hilfswerte!$B$25)-Hilfswerte!$B$30)^2),3)</f>
        <v>1.55</v>
      </c>
      <c r="W4744" s="4">
        <f>ROUND(E4744*Hilfswerte!$B$31,0)</f>
        <v>29393</v>
      </c>
      <c r="X4744" s="4">
        <f t="shared" si="598"/>
        <v>0</v>
      </c>
      <c r="Y4744" s="4" t="str">
        <f>IF(T4744="A - Top-Kunde","bereits Top-Kunde",IF(AND(V4744&lt;=Hilfswerte!$B$34,H4744&lt;0.5*W4744),"Hoch",IF(AND(V4744&lt;=Hilfswerte!$B$35,H4744&lt;0.7*W4744),"Mittel","Niedrig")))</f>
        <v>bereits Top-Kunde</v>
      </c>
      <c r="Z4744" s="4">
        <f t="shared" si="599"/>
        <v>7</v>
      </c>
      <c r="AA4744" s="4" t="str">
        <f>IF(J4744&gt;365,"Bereits abgewandert (Segment D)",IF(Z4744&gt;=Hilfswerte!$B$38,"Rot - akut gefaehrdet",IF(Z4744&gt;=Hilfswerte!$B$39,"Gelb - beobachten","Gruen - stabil")))</f>
        <v>Gruen - stabil</v>
      </c>
    </row>
    <row r="4745" spans="1:27" ht="15" customHeight="1" x14ac:dyDescent="0.25">
      <c r="A4745" s="4" t="s">
        <v>5092</v>
      </c>
      <c r="B4745" s="4" t="s">
        <v>116</v>
      </c>
      <c r="C4745" s="4" t="s">
        <v>38</v>
      </c>
      <c r="D4745" s="4" t="s">
        <v>178</v>
      </c>
      <c r="E4745" s="4">
        <v>383</v>
      </c>
      <c r="F4745" s="4">
        <v>112.2</v>
      </c>
      <c r="G4745" s="4">
        <v>12</v>
      </c>
      <c r="H4745" s="4">
        <v>19249</v>
      </c>
      <c r="I4745" s="4">
        <v>2</v>
      </c>
      <c r="J4745" s="4">
        <v>6</v>
      </c>
      <c r="K4745" s="4">
        <v>0</v>
      </c>
      <c r="L4745" s="4">
        <v>6</v>
      </c>
      <c r="M4745" s="4">
        <v>5</v>
      </c>
      <c r="N4745" s="4">
        <v>3.9</v>
      </c>
      <c r="O4745" s="4">
        <f t="shared" si="592"/>
        <v>5</v>
      </c>
      <c r="P4745" s="4">
        <f t="shared" si="593"/>
        <v>2</v>
      </c>
      <c r="Q4745" s="4">
        <f t="shared" si="594"/>
        <v>5</v>
      </c>
      <c r="R4745" s="4">
        <f t="shared" si="595"/>
        <v>12</v>
      </c>
      <c r="S4745" s="4">
        <f t="shared" si="596"/>
        <v>120.2</v>
      </c>
      <c r="T4745" s="4" t="str">
        <f t="shared" si="597"/>
        <v>B - Kernkunde</v>
      </c>
      <c r="U4745" s="4">
        <f>ROUND(((E4745-Hilfswerte!$B$20)/Hilfswerte!$B$21)+((F4745-Hilfswerte!$B$22)/Hilfswerte!$B$23)+((G4745-Hilfswerte!$B$24)/Hilfswerte!$B$25)+0.1*INDEX(Hilfswerte!$B$4:$B$15,MATCH(C4745,Hilfswerte!$A$4:$A$15,0)),2)</f>
        <v>3.27</v>
      </c>
      <c r="V4745" s="4">
        <f>ROUND(SQRT((((E4745-Hilfswerte!$B$20)/Hilfswerte!$B$21)-Hilfswerte!$B$28)^2+(((F4745-Hilfswerte!$B$22)/Hilfswerte!$B$23)-Hilfswerte!$B$29)^2+(((G4745-Hilfswerte!$B$24)/Hilfswerte!$B$25)-Hilfswerte!$B$30)^2),3)</f>
        <v>1.6359999999999999</v>
      </c>
      <c r="W4745" s="4">
        <f>ROUND(E4745*Hilfswerte!$B$31,0)</f>
        <v>78724</v>
      </c>
      <c r="X4745" s="4">
        <f t="shared" si="598"/>
        <v>59475</v>
      </c>
      <c r="Y4745" s="4" t="str">
        <f>IF(T4745="A - Top-Kunde","bereits Top-Kunde",IF(AND(V4745&lt;=Hilfswerte!$B$34,H4745&lt;0.5*W4745),"Hoch",IF(AND(V4745&lt;=Hilfswerte!$B$35,H4745&lt;0.7*W4745),"Mittel","Niedrig")))</f>
        <v>Niedrig</v>
      </c>
      <c r="Z4745" s="4">
        <f t="shared" si="599"/>
        <v>1.5</v>
      </c>
      <c r="AA4745" s="4" t="str">
        <f>IF(J4745&gt;365,"Bereits abgewandert (Segment D)",IF(Z4745&gt;=Hilfswerte!$B$38,"Rot - akut gefaehrdet",IF(Z4745&gt;=Hilfswerte!$B$39,"Gelb - beobachten","Gruen - stabil")))</f>
        <v>Gruen - stabil</v>
      </c>
    </row>
    <row r="4746" spans="1:27" ht="15" customHeight="1" x14ac:dyDescent="0.25">
      <c r="A4746" s="4" t="s">
        <v>5093</v>
      </c>
      <c r="B4746" s="4" t="s">
        <v>54</v>
      </c>
      <c r="C4746" s="4" t="s">
        <v>51</v>
      </c>
      <c r="D4746" s="4" t="s">
        <v>30</v>
      </c>
      <c r="E4746" s="4">
        <v>64</v>
      </c>
      <c r="F4746" s="4">
        <v>15.7</v>
      </c>
      <c r="G4746" s="4">
        <v>9</v>
      </c>
      <c r="H4746" s="4">
        <v>0</v>
      </c>
      <c r="I4746" s="4">
        <v>0</v>
      </c>
      <c r="J4746" s="4">
        <v>943</v>
      </c>
      <c r="K4746" s="4">
        <v>0</v>
      </c>
      <c r="L4746" s="4">
        <v>0</v>
      </c>
      <c r="M4746" s="4">
        <v>0</v>
      </c>
      <c r="N4746" s="4">
        <v>-33.9</v>
      </c>
      <c r="O4746" s="4">
        <f t="shared" si="592"/>
        <v>1</v>
      </c>
      <c r="P4746" s="4">
        <f t="shared" si="593"/>
        <v>1</v>
      </c>
      <c r="Q4746" s="4">
        <f t="shared" si="594"/>
        <v>1</v>
      </c>
      <c r="R4746" s="4">
        <f t="shared" si="595"/>
        <v>3</v>
      </c>
      <c r="S4746" s="4">
        <f t="shared" si="596"/>
        <v>13.1</v>
      </c>
      <c r="T4746" s="4" t="str">
        <f t="shared" si="597"/>
        <v>D - Abwanderungsrisiko</v>
      </c>
      <c r="U4746" s="4">
        <f>ROUND(((E4746-Hilfswerte!$B$20)/Hilfswerte!$B$21)+((F4746-Hilfswerte!$B$22)/Hilfswerte!$B$23)+((G4746-Hilfswerte!$B$24)/Hilfswerte!$B$25)+0.1*INDEX(Hilfswerte!$B$4:$B$15,MATCH(C4746,Hilfswerte!$A$4:$A$15,0)),2)</f>
        <v>-0.31</v>
      </c>
      <c r="V4746" s="4">
        <f>ROUND(SQRT((((E4746-Hilfswerte!$B$20)/Hilfswerte!$B$21)-Hilfswerte!$B$28)^2+(((F4746-Hilfswerte!$B$22)/Hilfswerte!$B$23)-Hilfswerte!$B$29)^2+(((G4746-Hilfswerte!$B$24)/Hilfswerte!$B$25)-Hilfswerte!$B$30)^2),3)</f>
        <v>0.68899999999999995</v>
      </c>
      <c r="W4746" s="4">
        <f>ROUND(E4746*Hilfswerte!$B$31,0)</f>
        <v>13155</v>
      </c>
      <c r="X4746" s="4">
        <f t="shared" si="598"/>
        <v>13155</v>
      </c>
      <c r="Y4746" s="4" t="str">
        <f>IF(T4746="A - Top-Kunde","bereits Top-Kunde",IF(AND(V4746&lt;=Hilfswerte!$B$34,H4746&lt;0.5*W4746),"Hoch",IF(AND(V4746&lt;=Hilfswerte!$B$35,H4746&lt;0.7*W4746),"Mittel","Niedrig")))</f>
        <v>Hoch</v>
      </c>
      <c r="Z4746" s="4">
        <f t="shared" si="599"/>
        <v>60.7</v>
      </c>
      <c r="AA4746" s="4" t="str">
        <f>IF(J4746&gt;365,"Bereits abgewandert (Segment D)",IF(Z4746&gt;=Hilfswerte!$B$38,"Rot - akut gefaehrdet",IF(Z4746&gt;=Hilfswerte!$B$39,"Gelb - beobachten","Gruen - stabil")))</f>
        <v>Bereits abgewandert (Segment D)</v>
      </c>
    </row>
    <row r="4747" spans="1:27" ht="15" customHeight="1" x14ac:dyDescent="0.25">
      <c r="A4747" s="4" t="s">
        <v>5094</v>
      </c>
      <c r="B4747" s="4" t="s">
        <v>415</v>
      </c>
      <c r="C4747" s="4" t="s">
        <v>59</v>
      </c>
      <c r="D4747" s="4" t="s">
        <v>30</v>
      </c>
      <c r="E4747" s="4">
        <v>104</v>
      </c>
      <c r="F4747" s="4">
        <v>20.7</v>
      </c>
      <c r="G4747" s="4">
        <v>2</v>
      </c>
      <c r="H4747" s="4">
        <v>5293</v>
      </c>
      <c r="I4747" s="4">
        <v>1</v>
      </c>
      <c r="J4747" s="4">
        <v>105</v>
      </c>
      <c r="K4747" s="4">
        <v>0</v>
      </c>
      <c r="L4747" s="4">
        <v>-2</v>
      </c>
      <c r="M4747" s="4">
        <v>4</v>
      </c>
      <c r="N4747" s="4">
        <v>-1.3</v>
      </c>
      <c r="O4747" s="4">
        <f t="shared" si="592"/>
        <v>3</v>
      </c>
      <c r="P4747" s="4">
        <f t="shared" si="593"/>
        <v>1</v>
      </c>
      <c r="Q4747" s="4">
        <f t="shared" si="594"/>
        <v>4</v>
      </c>
      <c r="R4747" s="4">
        <f t="shared" si="595"/>
        <v>8</v>
      </c>
      <c r="S4747" s="4">
        <f t="shared" si="596"/>
        <v>79.400000000000006</v>
      </c>
      <c r="T4747" s="4" t="str">
        <f t="shared" si="597"/>
        <v>C - Entwicklungspotenzial</v>
      </c>
      <c r="U4747" s="4">
        <f>ROUND(((E4747-Hilfswerte!$B$20)/Hilfswerte!$B$21)+((F4747-Hilfswerte!$B$22)/Hilfswerte!$B$23)+((G4747-Hilfswerte!$B$24)/Hilfswerte!$B$25)+0.1*INDEX(Hilfswerte!$B$4:$B$15,MATCH(C4747,Hilfswerte!$A$4:$A$15,0)),2)</f>
        <v>-1.58</v>
      </c>
      <c r="V4747" s="4">
        <f>ROUND(SQRT((((E4747-Hilfswerte!$B$20)/Hilfswerte!$B$21)-Hilfswerte!$B$28)^2+(((F4747-Hilfswerte!$B$22)/Hilfswerte!$B$23)-Hilfswerte!$B$29)^2+(((G4747-Hilfswerte!$B$24)/Hilfswerte!$B$25)-Hilfswerte!$B$30)^2),3)</f>
        <v>1.518</v>
      </c>
      <c r="W4747" s="4">
        <f>ROUND(E4747*Hilfswerte!$B$31,0)</f>
        <v>21377</v>
      </c>
      <c r="X4747" s="4">
        <f t="shared" si="598"/>
        <v>16084</v>
      </c>
      <c r="Y4747" s="4" t="str">
        <f>IF(T4747="A - Top-Kunde","bereits Top-Kunde",IF(AND(V4747&lt;=Hilfswerte!$B$34,H4747&lt;0.5*W4747),"Hoch",IF(AND(V4747&lt;=Hilfswerte!$B$35,H4747&lt;0.7*W4747),"Mittel","Niedrig")))</f>
        <v>Niedrig</v>
      </c>
      <c r="Z4747" s="4">
        <f t="shared" si="599"/>
        <v>5.8</v>
      </c>
      <c r="AA4747" s="4" t="str">
        <f>IF(J4747&gt;365,"Bereits abgewandert (Segment D)",IF(Z4747&gt;=Hilfswerte!$B$38,"Rot - akut gefaehrdet",IF(Z4747&gt;=Hilfswerte!$B$39,"Gelb - beobachten","Gruen - stabil")))</f>
        <v>Gruen - stabil</v>
      </c>
    </row>
    <row r="4748" spans="1:27" ht="15" customHeight="1" x14ac:dyDescent="0.25">
      <c r="A4748" s="4" t="s">
        <v>5095</v>
      </c>
      <c r="B4748" s="4" t="s">
        <v>402</v>
      </c>
      <c r="C4748" s="4" t="s">
        <v>29</v>
      </c>
      <c r="D4748" s="4" t="s">
        <v>122</v>
      </c>
      <c r="E4748" s="4">
        <v>172</v>
      </c>
      <c r="F4748" s="4">
        <v>21.5</v>
      </c>
      <c r="G4748" s="4">
        <v>19.8</v>
      </c>
      <c r="H4748" s="4">
        <v>4394</v>
      </c>
      <c r="I4748" s="4">
        <v>2</v>
      </c>
      <c r="J4748" s="4">
        <v>7</v>
      </c>
      <c r="K4748" s="4">
        <v>0</v>
      </c>
      <c r="L4748" s="4">
        <v>-4</v>
      </c>
      <c r="M4748" s="4">
        <v>3</v>
      </c>
      <c r="N4748" s="4">
        <v>8.6999999999999993</v>
      </c>
      <c r="O4748" s="4">
        <f t="shared" si="592"/>
        <v>5</v>
      </c>
      <c r="P4748" s="4">
        <f t="shared" si="593"/>
        <v>2</v>
      </c>
      <c r="Q4748" s="4">
        <f t="shared" si="594"/>
        <v>4</v>
      </c>
      <c r="R4748" s="4">
        <f t="shared" si="595"/>
        <v>11</v>
      </c>
      <c r="S4748" s="4">
        <f t="shared" si="596"/>
        <v>114.4</v>
      </c>
      <c r="T4748" s="4" t="str">
        <f t="shared" si="597"/>
        <v>B - Kernkunde</v>
      </c>
      <c r="U4748" s="4">
        <f>ROUND(((E4748-Hilfswerte!$B$20)/Hilfswerte!$B$21)+((F4748-Hilfswerte!$B$22)/Hilfswerte!$B$23)+((G4748-Hilfswerte!$B$24)/Hilfswerte!$B$25)+0.1*INDEX(Hilfswerte!$B$4:$B$15,MATCH(C4748,Hilfswerte!$A$4:$A$15,0)),2)</f>
        <v>1.9</v>
      </c>
      <c r="V4748" s="4">
        <f>ROUND(SQRT((((E4748-Hilfswerte!$B$20)/Hilfswerte!$B$21)-Hilfswerte!$B$28)^2+(((F4748-Hilfswerte!$B$22)/Hilfswerte!$B$23)-Hilfswerte!$B$29)^2+(((G4748-Hilfswerte!$B$24)/Hilfswerte!$B$25)-Hilfswerte!$B$30)^2),3)</f>
        <v>1.395</v>
      </c>
      <c r="W4748" s="4">
        <f>ROUND(E4748*Hilfswerte!$B$31,0)</f>
        <v>35354</v>
      </c>
      <c r="X4748" s="4">
        <f t="shared" si="598"/>
        <v>30960</v>
      </c>
      <c r="Y4748" s="4" t="str">
        <f>IF(T4748="A - Top-Kunde","bereits Top-Kunde",IF(AND(V4748&lt;=Hilfswerte!$B$34,H4748&lt;0.5*W4748),"Hoch",IF(AND(V4748&lt;=Hilfswerte!$B$35,H4748&lt;0.7*W4748),"Mittel","Niedrig")))</f>
        <v>Niedrig</v>
      </c>
      <c r="Z4748" s="4">
        <f t="shared" si="599"/>
        <v>0.4</v>
      </c>
      <c r="AA4748" s="4" t="str">
        <f>IF(J4748&gt;365,"Bereits abgewandert (Segment D)",IF(Z4748&gt;=Hilfswerte!$B$38,"Rot - akut gefaehrdet",IF(Z4748&gt;=Hilfswerte!$B$39,"Gelb - beobachten","Gruen - stabil")))</f>
        <v>Gruen - stabil</v>
      </c>
    </row>
    <row r="4749" spans="1:27" ht="15" customHeight="1" x14ac:dyDescent="0.25">
      <c r="A4749" s="4" t="s">
        <v>5096</v>
      </c>
      <c r="B4749" s="4" t="s">
        <v>981</v>
      </c>
      <c r="C4749" s="4" t="s">
        <v>84</v>
      </c>
      <c r="D4749" s="4" t="s">
        <v>52</v>
      </c>
      <c r="E4749" s="4">
        <v>696</v>
      </c>
      <c r="F4749" s="4">
        <v>190</v>
      </c>
      <c r="G4749" s="4">
        <v>19.7</v>
      </c>
      <c r="H4749" s="4">
        <v>53973</v>
      </c>
      <c r="I4749" s="4">
        <v>1</v>
      </c>
      <c r="J4749" s="4">
        <v>114</v>
      </c>
      <c r="K4749" s="4">
        <v>0</v>
      </c>
      <c r="L4749" s="4">
        <v>2</v>
      </c>
      <c r="M4749" s="4">
        <v>6</v>
      </c>
      <c r="N4749" s="4">
        <v>0.5</v>
      </c>
      <c r="O4749" s="4">
        <f t="shared" si="592"/>
        <v>3</v>
      </c>
      <c r="P4749" s="4">
        <f t="shared" si="593"/>
        <v>1</v>
      </c>
      <c r="Q4749" s="4">
        <f t="shared" si="594"/>
        <v>5</v>
      </c>
      <c r="R4749" s="4">
        <f t="shared" si="595"/>
        <v>9</v>
      </c>
      <c r="S4749" s="4">
        <f t="shared" si="596"/>
        <v>89.7</v>
      </c>
      <c r="T4749" s="4" t="str">
        <f t="shared" si="597"/>
        <v>C - Entwicklungspotenzial</v>
      </c>
      <c r="U4749" s="4">
        <f>ROUND(((E4749-Hilfswerte!$B$20)/Hilfswerte!$B$21)+((F4749-Hilfswerte!$B$22)/Hilfswerte!$B$23)+((G4749-Hilfswerte!$B$24)/Hilfswerte!$B$25)+0.1*INDEX(Hilfswerte!$B$4:$B$15,MATCH(C4749,Hilfswerte!$A$4:$A$15,0)),2)</f>
        <v>6.9</v>
      </c>
      <c r="V4749" s="4">
        <f>ROUND(SQRT((((E4749-Hilfswerte!$B$20)/Hilfswerte!$B$21)-Hilfswerte!$B$28)^2+(((F4749-Hilfswerte!$B$22)/Hilfswerte!$B$23)-Hilfswerte!$B$29)^2+(((G4749-Hilfswerte!$B$24)/Hilfswerte!$B$25)-Hilfswerte!$B$30)^2),3)</f>
        <v>3.806</v>
      </c>
      <c r="W4749" s="4">
        <f>ROUND(E4749*Hilfswerte!$B$31,0)</f>
        <v>143060</v>
      </c>
      <c r="X4749" s="4">
        <f t="shared" si="598"/>
        <v>89087</v>
      </c>
      <c r="Y4749" s="4" t="str">
        <f>IF(T4749="A - Top-Kunde","bereits Top-Kunde",IF(AND(V4749&lt;=Hilfswerte!$B$34,H4749&lt;0.5*W4749),"Hoch",IF(AND(V4749&lt;=Hilfswerte!$B$35,H4749&lt;0.7*W4749),"Mittel","Niedrig")))</f>
        <v>Niedrig</v>
      </c>
      <c r="Z4749" s="4">
        <f t="shared" si="599"/>
        <v>6.1</v>
      </c>
      <c r="AA4749" s="4" t="str">
        <f>IF(J4749&gt;365,"Bereits abgewandert (Segment D)",IF(Z4749&gt;=Hilfswerte!$B$38,"Rot - akut gefaehrdet",IF(Z4749&gt;=Hilfswerte!$B$39,"Gelb - beobachten","Gruen - stabil")))</f>
        <v>Gruen - stabil</v>
      </c>
    </row>
    <row r="4750" spans="1:27" ht="15" customHeight="1" x14ac:dyDescent="0.25">
      <c r="A4750" s="4" t="s">
        <v>5097</v>
      </c>
      <c r="B4750" s="4" t="s">
        <v>165</v>
      </c>
      <c r="C4750" s="4" t="s">
        <v>51</v>
      </c>
      <c r="D4750" s="4" t="s">
        <v>93</v>
      </c>
      <c r="E4750" s="4">
        <v>153</v>
      </c>
      <c r="F4750" s="4">
        <v>41.9</v>
      </c>
      <c r="G4750" s="4">
        <v>9.8000000000000007</v>
      </c>
      <c r="H4750" s="4">
        <v>20573</v>
      </c>
      <c r="I4750" s="4">
        <v>6</v>
      </c>
      <c r="J4750" s="4">
        <v>24</v>
      </c>
      <c r="K4750" s="4">
        <v>1</v>
      </c>
      <c r="L4750" s="4">
        <v>23</v>
      </c>
      <c r="M4750" s="4">
        <v>5</v>
      </c>
      <c r="N4750" s="4">
        <v>32.5</v>
      </c>
      <c r="O4750" s="4">
        <f t="shared" si="592"/>
        <v>5</v>
      </c>
      <c r="P4750" s="4">
        <f t="shared" si="593"/>
        <v>5</v>
      </c>
      <c r="Q4750" s="4">
        <f t="shared" si="594"/>
        <v>5</v>
      </c>
      <c r="R4750" s="4">
        <f t="shared" si="595"/>
        <v>15</v>
      </c>
      <c r="S4750" s="4">
        <f t="shared" si="596"/>
        <v>153.4</v>
      </c>
      <c r="T4750" s="4" t="str">
        <f t="shared" si="597"/>
        <v>A - Top-Kunde</v>
      </c>
      <c r="U4750" s="4">
        <f>ROUND(((E4750-Hilfswerte!$B$20)/Hilfswerte!$B$21)+((F4750-Hilfswerte!$B$22)/Hilfswerte!$B$23)+((G4750-Hilfswerte!$B$24)/Hilfswerte!$B$25)+0.1*INDEX(Hilfswerte!$B$4:$B$15,MATCH(C4750,Hilfswerte!$A$4:$A$15,0)),2)</f>
        <v>0.67</v>
      </c>
      <c r="V4750" s="4">
        <f>ROUND(SQRT((((E4750-Hilfswerte!$B$20)/Hilfswerte!$B$21)-Hilfswerte!$B$28)^2+(((F4750-Hilfswerte!$B$22)/Hilfswerte!$B$23)-Hilfswerte!$B$29)^2+(((G4750-Hilfswerte!$B$24)/Hilfswerte!$B$25)-Hilfswerte!$B$30)^2),3)</f>
        <v>0.24399999999999999</v>
      </c>
      <c r="W4750" s="4">
        <f>ROUND(E4750*Hilfswerte!$B$31,0)</f>
        <v>31449</v>
      </c>
      <c r="X4750" s="4">
        <f t="shared" si="598"/>
        <v>10876</v>
      </c>
      <c r="Y4750" s="4" t="str">
        <f>IF(T4750="A - Top-Kunde","bereits Top-Kunde",IF(AND(V4750&lt;=Hilfswerte!$B$34,H4750&lt;0.5*W4750),"Hoch",IF(AND(V4750&lt;=Hilfswerte!$B$35,H4750&lt;0.7*W4750),"Mittel","Niedrig")))</f>
        <v>bereits Top-Kunde</v>
      </c>
      <c r="Z4750" s="4">
        <f t="shared" si="599"/>
        <v>8.8000000000000007</v>
      </c>
      <c r="AA4750" s="4" t="str">
        <f>IF(J4750&gt;365,"Bereits abgewandert (Segment D)",IF(Z4750&gt;=Hilfswerte!$B$38,"Rot - akut gefaehrdet",IF(Z4750&gt;=Hilfswerte!$B$39,"Gelb - beobachten","Gruen - stabil")))</f>
        <v>Gruen - stabil</v>
      </c>
    </row>
    <row r="4751" spans="1:27" ht="15" customHeight="1" x14ac:dyDescent="0.25">
      <c r="A4751" s="4" t="s">
        <v>5098</v>
      </c>
      <c r="B4751" s="4" t="s">
        <v>288</v>
      </c>
      <c r="C4751" s="4" t="s">
        <v>84</v>
      </c>
      <c r="D4751" s="4" t="s">
        <v>106</v>
      </c>
      <c r="E4751" s="4">
        <v>196</v>
      </c>
      <c r="F4751" s="4">
        <v>34.9</v>
      </c>
      <c r="G4751" s="4">
        <v>9.6999999999999993</v>
      </c>
      <c r="H4751" s="4">
        <v>13850</v>
      </c>
      <c r="I4751" s="4">
        <v>3</v>
      </c>
      <c r="J4751" s="4">
        <v>9</v>
      </c>
      <c r="K4751" s="4">
        <v>1</v>
      </c>
      <c r="L4751" s="4">
        <v>2</v>
      </c>
      <c r="M4751" s="4">
        <v>2</v>
      </c>
      <c r="N4751" s="4">
        <v>5.2</v>
      </c>
      <c r="O4751" s="4">
        <f t="shared" si="592"/>
        <v>5</v>
      </c>
      <c r="P4751" s="4">
        <f t="shared" si="593"/>
        <v>3</v>
      </c>
      <c r="Q4751" s="4">
        <f t="shared" si="594"/>
        <v>5</v>
      </c>
      <c r="R4751" s="4">
        <f t="shared" si="595"/>
        <v>13</v>
      </c>
      <c r="S4751" s="4">
        <f t="shared" si="596"/>
        <v>126</v>
      </c>
      <c r="T4751" s="4" t="str">
        <f t="shared" si="597"/>
        <v>A - Top-Kunde</v>
      </c>
      <c r="U4751" s="4">
        <f>ROUND(((E4751-Hilfswerte!$B$20)/Hilfswerte!$B$21)+((F4751-Hilfswerte!$B$22)/Hilfswerte!$B$23)+((G4751-Hilfswerte!$B$24)/Hilfswerte!$B$25)+0.1*INDEX(Hilfswerte!$B$4:$B$15,MATCH(C4751,Hilfswerte!$A$4:$A$15,0)),2)</f>
        <v>0.37</v>
      </c>
      <c r="V4751" s="4">
        <f>ROUND(SQRT((((E4751-Hilfswerte!$B$20)/Hilfswerte!$B$21)-Hilfswerte!$B$28)^2+(((F4751-Hilfswerte!$B$22)/Hilfswerte!$B$23)-Hilfswerte!$B$29)^2+(((G4751-Hilfswerte!$B$24)/Hilfswerte!$B$25)-Hilfswerte!$B$30)^2),3)</f>
        <v>0.27400000000000002</v>
      </c>
      <c r="W4751" s="4">
        <f>ROUND(E4751*Hilfswerte!$B$31,0)</f>
        <v>40287</v>
      </c>
      <c r="X4751" s="4">
        <f t="shared" si="598"/>
        <v>26437</v>
      </c>
      <c r="Y4751" s="4" t="str">
        <f>IF(T4751="A - Top-Kunde","bereits Top-Kunde",IF(AND(V4751&lt;=Hilfswerte!$B$34,H4751&lt;0.5*W4751),"Hoch",IF(AND(V4751&lt;=Hilfswerte!$B$35,H4751&lt;0.7*W4751),"Mittel","Niedrig")))</f>
        <v>bereits Top-Kunde</v>
      </c>
      <c r="Z4751" s="4">
        <f t="shared" si="599"/>
        <v>3.9</v>
      </c>
      <c r="AA4751" s="4" t="str">
        <f>IF(J4751&gt;365,"Bereits abgewandert (Segment D)",IF(Z4751&gt;=Hilfswerte!$B$38,"Rot - akut gefaehrdet",IF(Z4751&gt;=Hilfswerte!$B$39,"Gelb - beobachten","Gruen - stabil")))</f>
        <v>Gruen - stabil</v>
      </c>
    </row>
    <row r="4752" spans="1:27" ht="15" customHeight="1" x14ac:dyDescent="0.25">
      <c r="A4752" s="4" t="s">
        <v>5099</v>
      </c>
      <c r="B4752" s="4" t="s">
        <v>617</v>
      </c>
      <c r="C4752" s="4" t="s">
        <v>33</v>
      </c>
      <c r="D4752" s="4" t="s">
        <v>77</v>
      </c>
      <c r="E4752" s="4">
        <v>25</v>
      </c>
      <c r="F4752" s="4">
        <v>6.6</v>
      </c>
      <c r="G4752" s="4">
        <v>19.600000000000001</v>
      </c>
      <c r="H4752" s="4">
        <v>1946</v>
      </c>
      <c r="I4752" s="4">
        <v>4</v>
      </c>
      <c r="J4752" s="4">
        <v>93</v>
      </c>
      <c r="K4752" s="4">
        <v>1</v>
      </c>
      <c r="L4752" s="4">
        <v>24</v>
      </c>
      <c r="M4752" s="4">
        <v>2</v>
      </c>
      <c r="N4752" s="4">
        <v>-10.9</v>
      </c>
      <c r="O4752" s="4">
        <f t="shared" si="592"/>
        <v>3</v>
      </c>
      <c r="P4752" s="4">
        <f t="shared" si="593"/>
        <v>4</v>
      </c>
      <c r="Q4752" s="4">
        <f t="shared" si="594"/>
        <v>3</v>
      </c>
      <c r="R4752" s="4">
        <f t="shared" si="595"/>
        <v>10</v>
      </c>
      <c r="S4752" s="4">
        <f t="shared" si="596"/>
        <v>81.400000000000006</v>
      </c>
      <c r="T4752" s="4" t="str">
        <f t="shared" si="597"/>
        <v>C - Entwicklungspotenzial</v>
      </c>
      <c r="U4752" s="4">
        <f>ROUND(((E4752-Hilfswerte!$B$20)/Hilfswerte!$B$21)+((F4752-Hilfswerte!$B$22)/Hilfswerte!$B$23)+((G4752-Hilfswerte!$B$24)/Hilfswerte!$B$25)+0.1*INDEX(Hilfswerte!$B$4:$B$15,MATCH(C4752,Hilfswerte!$A$4:$A$15,0)),2)</f>
        <v>0.73</v>
      </c>
      <c r="V4752" s="4">
        <f>ROUND(SQRT((((E4752-Hilfswerte!$B$20)/Hilfswerte!$B$21)-Hilfswerte!$B$28)^2+(((F4752-Hilfswerte!$B$22)/Hilfswerte!$B$23)-Hilfswerte!$B$29)^2+(((G4752-Hilfswerte!$B$24)/Hilfswerte!$B$25)-Hilfswerte!$B$30)^2),3)</f>
        <v>1.5680000000000001</v>
      </c>
      <c r="W4752" s="4">
        <f>ROUND(E4752*Hilfswerte!$B$31,0)</f>
        <v>5139</v>
      </c>
      <c r="X4752" s="4">
        <f t="shared" si="598"/>
        <v>3193</v>
      </c>
      <c r="Y4752" s="4" t="str">
        <f>IF(T4752="A - Top-Kunde","bereits Top-Kunde",IF(AND(V4752&lt;=Hilfswerte!$B$34,H4752&lt;0.5*W4752),"Hoch",IF(AND(V4752&lt;=Hilfswerte!$B$35,H4752&lt;0.7*W4752),"Mittel","Niedrig")))</f>
        <v>Niedrig</v>
      </c>
      <c r="Z4752" s="4">
        <f t="shared" si="599"/>
        <v>16.8</v>
      </c>
      <c r="AA4752" s="4" t="str">
        <f>IF(J4752&gt;365,"Bereits abgewandert (Segment D)",IF(Z4752&gt;=Hilfswerte!$B$38,"Rot - akut gefaehrdet",IF(Z4752&gt;=Hilfswerte!$B$39,"Gelb - beobachten","Gruen - stabil")))</f>
        <v>Gelb - beobachten</v>
      </c>
    </row>
    <row r="4753" spans="1:27" ht="15" customHeight="1" x14ac:dyDescent="0.25">
      <c r="A4753" s="4" t="s">
        <v>5100</v>
      </c>
      <c r="B4753" s="4" t="s">
        <v>103</v>
      </c>
      <c r="C4753" s="4" t="s">
        <v>51</v>
      </c>
      <c r="D4753" s="4" t="s">
        <v>122</v>
      </c>
      <c r="E4753" s="4">
        <v>31</v>
      </c>
      <c r="F4753" s="4">
        <v>5.4</v>
      </c>
      <c r="G4753" s="4">
        <v>15.3</v>
      </c>
      <c r="H4753" s="4">
        <v>415</v>
      </c>
      <c r="I4753" s="4">
        <v>3</v>
      </c>
      <c r="J4753" s="4">
        <v>40</v>
      </c>
      <c r="K4753" s="4">
        <v>1</v>
      </c>
      <c r="L4753" s="4">
        <v>19</v>
      </c>
      <c r="M4753" s="4">
        <v>4</v>
      </c>
      <c r="N4753" s="4">
        <v>-21.2</v>
      </c>
      <c r="O4753" s="4">
        <f t="shared" si="592"/>
        <v>4</v>
      </c>
      <c r="P4753" s="4">
        <f t="shared" si="593"/>
        <v>3</v>
      </c>
      <c r="Q4753" s="4">
        <f t="shared" si="594"/>
        <v>2</v>
      </c>
      <c r="R4753" s="4">
        <f t="shared" si="595"/>
        <v>9</v>
      </c>
      <c r="S4753" s="4">
        <f t="shared" si="596"/>
        <v>67.7</v>
      </c>
      <c r="T4753" s="4" t="str">
        <f t="shared" si="597"/>
        <v>C - Entwicklungspotenzial</v>
      </c>
      <c r="U4753" s="4">
        <f>ROUND(((E4753-Hilfswerte!$B$20)/Hilfswerte!$B$21)+((F4753-Hilfswerte!$B$22)/Hilfswerte!$B$23)+((G4753-Hilfswerte!$B$24)/Hilfswerte!$B$25)+0.1*INDEX(Hilfswerte!$B$4:$B$15,MATCH(C4753,Hilfswerte!$A$4:$A$15,0)),2)</f>
        <v>0.37</v>
      </c>
      <c r="V4753" s="4">
        <f>ROUND(SQRT((((E4753-Hilfswerte!$B$20)/Hilfswerte!$B$21)-Hilfswerte!$B$28)^2+(((F4753-Hilfswerte!$B$22)/Hilfswerte!$B$23)-Hilfswerte!$B$29)^2+(((G4753-Hilfswerte!$B$24)/Hilfswerte!$B$25)-Hilfswerte!$B$30)^2),3)</f>
        <v>1.0489999999999999</v>
      </c>
      <c r="W4753" s="4">
        <f>ROUND(E4753*Hilfswerte!$B$31,0)</f>
        <v>6372</v>
      </c>
      <c r="X4753" s="4">
        <f t="shared" si="598"/>
        <v>5957</v>
      </c>
      <c r="Y4753" s="4" t="str">
        <f>IF(T4753="A - Top-Kunde","bereits Top-Kunde",IF(AND(V4753&lt;=Hilfswerte!$B$34,H4753&lt;0.5*W4753),"Hoch",IF(AND(V4753&lt;=Hilfswerte!$B$35,H4753&lt;0.7*W4753),"Mittel","Niedrig")))</f>
        <v>Mittel</v>
      </c>
      <c r="Z4753" s="4">
        <f t="shared" si="599"/>
        <v>17.3</v>
      </c>
      <c r="AA4753" s="4" t="str">
        <f>IF(J4753&gt;365,"Bereits abgewandert (Segment D)",IF(Z4753&gt;=Hilfswerte!$B$38,"Rot - akut gefaehrdet",IF(Z4753&gt;=Hilfswerte!$B$39,"Gelb - beobachten","Gruen - stabil")))</f>
        <v>Gelb - beobachten</v>
      </c>
    </row>
    <row r="4754" spans="1:27" ht="15" customHeight="1" x14ac:dyDescent="0.25">
      <c r="A4754" s="4" t="s">
        <v>5101</v>
      </c>
      <c r="B4754" s="4" t="s">
        <v>1304</v>
      </c>
      <c r="C4754" s="4" t="s">
        <v>55</v>
      </c>
      <c r="D4754" s="4" t="s">
        <v>30</v>
      </c>
      <c r="E4754" s="4">
        <v>50</v>
      </c>
      <c r="F4754" s="4">
        <v>8.8000000000000007</v>
      </c>
      <c r="G4754" s="4">
        <v>19.100000000000001</v>
      </c>
      <c r="H4754" s="4">
        <v>1593</v>
      </c>
      <c r="I4754" s="4">
        <v>1</v>
      </c>
      <c r="J4754" s="4">
        <v>307</v>
      </c>
      <c r="K4754" s="4">
        <v>0</v>
      </c>
      <c r="L4754" s="4">
        <v>34</v>
      </c>
      <c r="M4754" s="4">
        <v>3</v>
      </c>
      <c r="N4754" s="4">
        <v>5.6</v>
      </c>
      <c r="O4754" s="4">
        <f t="shared" si="592"/>
        <v>2</v>
      </c>
      <c r="P4754" s="4">
        <f t="shared" si="593"/>
        <v>1</v>
      </c>
      <c r="Q4754" s="4">
        <f t="shared" si="594"/>
        <v>3</v>
      </c>
      <c r="R4754" s="4">
        <f t="shared" si="595"/>
        <v>6</v>
      </c>
      <c r="S4754" s="4">
        <f t="shared" si="596"/>
        <v>52.6</v>
      </c>
      <c r="T4754" s="4" t="str">
        <f t="shared" si="597"/>
        <v>C - Entwicklungspotenzial</v>
      </c>
      <c r="U4754" s="4">
        <f>ROUND(((E4754-Hilfswerte!$B$20)/Hilfswerte!$B$21)+((F4754-Hilfswerte!$B$22)/Hilfswerte!$B$23)+((G4754-Hilfswerte!$B$24)/Hilfswerte!$B$25)+0.1*INDEX(Hilfswerte!$B$4:$B$15,MATCH(C4754,Hilfswerte!$A$4:$A$15,0)),2)</f>
        <v>1.06</v>
      </c>
      <c r="V4754" s="4">
        <f>ROUND(SQRT((((E4754-Hilfswerte!$B$20)/Hilfswerte!$B$21)-Hilfswerte!$B$28)^2+(((F4754-Hilfswerte!$B$22)/Hilfswerte!$B$23)-Hilfswerte!$B$29)^2+(((G4754-Hilfswerte!$B$24)/Hilfswerte!$B$25)-Hilfswerte!$B$30)^2),3)</f>
        <v>1.446</v>
      </c>
      <c r="W4754" s="4">
        <f>ROUND(E4754*Hilfswerte!$B$31,0)</f>
        <v>10277</v>
      </c>
      <c r="X4754" s="4">
        <f t="shared" si="598"/>
        <v>8684</v>
      </c>
      <c r="Y4754" s="4" t="str">
        <f>IF(T4754="A - Top-Kunde","bereits Top-Kunde",IF(AND(V4754&lt;=Hilfswerte!$B$34,H4754&lt;0.5*W4754),"Hoch",IF(AND(V4754&lt;=Hilfswerte!$B$35,H4754&lt;0.7*W4754),"Mittel","Niedrig")))</f>
        <v>Niedrig</v>
      </c>
      <c r="Z4754" s="4">
        <f t="shared" si="599"/>
        <v>22.2</v>
      </c>
      <c r="AA4754" s="4" t="str">
        <f>IF(J4754&gt;365,"Bereits abgewandert (Segment D)",IF(Z4754&gt;=Hilfswerte!$B$38,"Rot - akut gefaehrdet",IF(Z4754&gt;=Hilfswerte!$B$39,"Gelb - beobachten","Gruen - stabil")))</f>
        <v>Rot - akut gefaehrdet</v>
      </c>
    </row>
    <row r="4755" spans="1:27" ht="15" customHeight="1" x14ac:dyDescent="0.25">
      <c r="A4755" s="4" t="s">
        <v>5102</v>
      </c>
      <c r="B4755" s="4" t="s">
        <v>174</v>
      </c>
      <c r="C4755" s="4" t="s">
        <v>62</v>
      </c>
      <c r="D4755" s="4" t="s">
        <v>52</v>
      </c>
      <c r="E4755" s="4">
        <v>7</v>
      </c>
      <c r="F4755" s="4">
        <v>1.8</v>
      </c>
      <c r="G4755" s="4">
        <v>14.9</v>
      </c>
      <c r="H4755" s="4">
        <v>137</v>
      </c>
      <c r="I4755" s="4">
        <v>2</v>
      </c>
      <c r="J4755" s="4">
        <v>243</v>
      </c>
      <c r="K4755" s="4">
        <v>0</v>
      </c>
      <c r="L4755" s="4">
        <v>-6</v>
      </c>
      <c r="M4755" s="4">
        <v>4</v>
      </c>
      <c r="N4755" s="4">
        <v>-22.3</v>
      </c>
      <c r="O4755" s="4">
        <f t="shared" si="592"/>
        <v>2</v>
      </c>
      <c r="P4755" s="4">
        <f t="shared" si="593"/>
        <v>2</v>
      </c>
      <c r="Q4755" s="4">
        <f t="shared" si="594"/>
        <v>2</v>
      </c>
      <c r="R4755" s="4">
        <f t="shared" si="595"/>
        <v>6</v>
      </c>
      <c r="S4755" s="4">
        <f t="shared" si="596"/>
        <v>48.9</v>
      </c>
      <c r="T4755" s="4" t="str">
        <f t="shared" si="597"/>
        <v>C - Entwicklungspotenzial</v>
      </c>
      <c r="U4755" s="4">
        <f>ROUND(((E4755-Hilfswerte!$B$20)/Hilfswerte!$B$21)+((F4755-Hilfswerte!$B$22)/Hilfswerte!$B$23)+((G4755-Hilfswerte!$B$24)/Hilfswerte!$B$25)+0.1*INDEX(Hilfswerte!$B$4:$B$15,MATCH(C4755,Hilfswerte!$A$4:$A$15,0)),2)</f>
        <v>0.21</v>
      </c>
      <c r="V4755" s="4">
        <f>ROUND(SQRT((((E4755-Hilfswerte!$B$20)/Hilfswerte!$B$21)-Hilfswerte!$B$28)^2+(((F4755-Hilfswerte!$B$22)/Hilfswerte!$B$23)-Hilfswerte!$B$29)^2+(((G4755-Hilfswerte!$B$24)/Hilfswerte!$B$25)-Hilfswerte!$B$30)^2),3)</f>
        <v>1.1100000000000001</v>
      </c>
      <c r="W4755" s="4">
        <f>ROUND(E4755*Hilfswerte!$B$31,0)</f>
        <v>1439</v>
      </c>
      <c r="X4755" s="4">
        <f t="shared" si="598"/>
        <v>1302</v>
      </c>
      <c r="Y4755" s="4" t="str">
        <f>IF(T4755="A - Top-Kunde","bereits Top-Kunde",IF(AND(V4755&lt;=Hilfswerte!$B$34,H4755&lt;0.5*W4755),"Hoch",IF(AND(V4755&lt;=Hilfswerte!$B$35,H4755&lt;0.7*W4755),"Mittel","Niedrig")))</f>
        <v>Mittel</v>
      </c>
      <c r="Z4755" s="4">
        <f t="shared" si="599"/>
        <v>21.1</v>
      </c>
      <c r="AA4755" s="4" t="str">
        <f>IF(J4755&gt;365,"Bereits abgewandert (Segment D)",IF(Z4755&gt;=Hilfswerte!$B$38,"Rot - akut gefaehrdet",IF(Z4755&gt;=Hilfswerte!$B$39,"Gelb - beobachten","Gruen - stabil")))</f>
        <v>Rot - akut gefaehrdet</v>
      </c>
    </row>
    <row r="4756" spans="1:27" ht="15" customHeight="1" x14ac:dyDescent="0.25">
      <c r="A4756" s="4" t="s">
        <v>5103</v>
      </c>
      <c r="B4756" s="4" t="s">
        <v>1243</v>
      </c>
      <c r="C4756" s="4" t="s">
        <v>84</v>
      </c>
      <c r="D4756" s="4" t="s">
        <v>30</v>
      </c>
      <c r="E4756" s="4">
        <v>56</v>
      </c>
      <c r="F4756" s="4">
        <v>8.1999999999999993</v>
      </c>
      <c r="G4756" s="4">
        <v>13.7</v>
      </c>
      <c r="H4756" s="4">
        <v>17308</v>
      </c>
      <c r="I4756" s="4">
        <v>2</v>
      </c>
      <c r="J4756" s="4">
        <v>60</v>
      </c>
      <c r="K4756" s="4">
        <v>1</v>
      </c>
      <c r="L4756" s="4">
        <v>7</v>
      </c>
      <c r="M4756" s="4">
        <v>6</v>
      </c>
      <c r="N4756" s="4">
        <v>-28.4</v>
      </c>
      <c r="O4756" s="4">
        <f t="shared" si="592"/>
        <v>4</v>
      </c>
      <c r="P4756" s="4">
        <f t="shared" si="593"/>
        <v>2</v>
      </c>
      <c r="Q4756" s="4">
        <f t="shared" si="594"/>
        <v>5</v>
      </c>
      <c r="R4756" s="4">
        <f t="shared" si="595"/>
        <v>11</v>
      </c>
      <c r="S4756" s="4">
        <f t="shared" si="596"/>
        <v>87.7</v>
      </c>
      <c r="T4756" s="4" t="str">
        <f t="shared" si="597"/>
        <v>C - Entwicklungspotenzial</v>
      </c>
      <c r="U4756" s="4">
        <f>ROUND(((E4756-Hilfswerte!$B$20)/Hilfswerte!$B$21)+((F4756-Hilfswerte!$B$22)/Hilfswerte!$B$23)+((G4756-Hilfswerte!$B$24)/Hilfswerte!$B$25)+0.1*INDEX(Hilfswerte!$B$4:$B$15,MATCH(C4756,Hilfswerte!$A$4:$A$15,0)),2)</f>
        <v>-7.0000000000000007E-2</v>
      </c>
      <c r="V4756" s="4">
        <f>ROUND(SQRT((((E4756-Hilfswerte!$B$20)/Hilfswerte!$B$21)-Hilfswerte!$B$28)^2+(((F4756-Hilfswerte!$B$22)/Hilfswerte!$B$23)-Hilfswerte!$B$29)^2+(((G4756-Hilfswerte!$B$24)/Hilfswerte!$B$25)-Hilfswerte!$B$30)^2),3)</f>
        <v>0.81599999999999995</v>
      </c>
      <c r="W4756" s="4">
        <f>ROUND(E4756*Hilfswerte!$B$31,0)</f>
        <v>11511</v>
      </c>
      <c r="X4756" s="4">
        <f t="shared" si="598"/>
        <v>0</v>
      </c>
      <c r="Y4756" s="4" t="str">
        <f>IF(T4756="A - Top-Kunde","bereits Top-Kunde",IF(AND(V4756&lt;=Hilfswerte!$B$34,H4756&lt;0.5*W4756),"Hoch",IF(AND(V4756&lt;=Hilfswerte!$B$35,H4756&lt;0.7*W4756),"Mittel","Niedrig")))</f>
        <v>Niedrig</v>
      </c>
      <c r="Z4756" s="4">
        <f t="shared" si="599"/>
        <v>18.8</v>
      </c>
      <c r="AA4756" s="4" t="str">
        <f>IF(J4756&gt;365,"Bereits abgewandert (Segment D)",IF(Z4756&gt;=Hilfswerte!$B$38,"Rot - akut gefaehrdet",IF(Z4756&gt;=Hilfswerte!$B$39,"Gelb - beobachten","Gruen - stabil")))</f>
        <v>Gelb - beobachten</v>
      </c>
    </row>
    <row r="4757" spans="1:27" ht="15" customHeight="1" x14ac:dyDescent="0.25">
      <c r="A4757" s="4" t="s">
        <v>5104</v>
      </c>
      <c r="B4757" s="4" t="s">
        <v>981</v>
      </c>
      <c r="C4757" s="4" t="s">
        <v>51</v>
      </c>
      <c r="D4757" s="4" t="s">
        <v>117</v>
      </c>
      <c r="E4757" s="4">
        <v>194</v>
      </c>
      <c r="F4757" s="4">
        <v>30</v>
      </c>
      <c r="G4757" s="4">
        <v>0.8</v>
      </c>
      <c r="H4757" s="4">
        <v>0</v>
      </c>
      <c r="I4757" s="4">
        <v>0</v>
      </c>
      <c r="J4757" s="4">
        <v>864</v>
      </c>
      <c r="K4757" s="4">
        <v>0</v>
      </c>
      <c r="L4757" s="4">
        <v>9</v>
      </c>
      <c r="M4757" s="4">
        <v>0</v>
      </c>
      <c r="N4757" s="4">
        <v>-64.7</v>
      </c>
      <c r="O4757" s="4">
        <f t="shared" si="592"/>
        <v>1</v>
      </c>
      <c r="P4757" s="4">
        <f t="shared" si="593"/>
        <v>1</v>
      </c>
      <c r="Q4757" s="4">
        <f t="shared" si="594"/>
        <v>1</v>
      </c>
      <c r="R4757" s="4">
        <f t="shared" si="595"/>
        <v>3</v>
      </c>
      <c r="S4757" s="4">
        <f t="shared" si="596"/>
        <v>-5.0999999999999996</v>
      </c>
      <c r="T4757" s="4" t="str">
        <f t="shared" si="597"/>
        <v>D - Abwanderungsrisiko</v>
      </c>
      <c r="U4757" s="4">
        <f>ROUND(((E4757-Hilfswerte!$B$20)/Hilfswerte!$B$21)+((F4757-Hilfswerte!$B$22)/Hilfswerte!$B$23)+((G4757-Hilfswerte!$B$24)/Hilfswerte!$B$25)+0.1*INDEX(Hilfswerte!$B$4:$B$15,MATCH(C4757,Hilfswerte!$A$4:$A$15,0)),2)</f>
        <v>-0.79</v>
      </c>
      <c r="V4757" s="4">
        <f>ROUND(SQRT((((E4757-Hilfswerte!$B$20)/Hilfswerte!$B$21)-Hilfswerte!$B$28)^2+(((F4757-Hilfswerte!$B$22)/Hilfswerte!$B$23)-Hilfswerte!$B$29)^2+(((G4757-Hilfswerte!$B$24)/Hilfswerte!$B$25)-Hilfswerte!$B$30)^2),3)</f>
        <v>1.663</v>
      </c>
      <c r="W4757" s="4">
        <f>ROUND(E4757*Hilfswerte!$B$31,0)</f>
        <v>39876</v>
      </c>
      <c r="X4757" s="4">
        <f t="shared" si="598"/>
        <v>39876</v>
      </c>
      <c r="Y4757" s="4" t="str">
        <f>IF(T4757="A - Top-Kunde","bereits Top-Kunde",IF(AND(V4757&lt;=Hilfswerte!$B$34,H4757&lt;0.5*W4757),"Hoch",IF(AND(V4757&lt;=Hilfswerte!$B$35,H4757&lt;0.7*W4757),"Mittel","Niedrig")))</f>
        <v>Niedrig</v>
      </c>
      <c r="Z4757" s="4">
        <f t="shared" si="599"/>
        <v>70.900000000000006</v>
      </c>
      <c r="AA4757" s="4" t="str">
        <f>IF(J4757&gt;365,"Bereits abgewandert (Segment D)",IF(Z4757&gt;=Hilfswerte!$B$38,"Rot - akut gefaehrdet",IF(Z4757&gt;=Hilfswerte!$B$39,"Gelb - beobachten","Gruen - stabil")))</f>
        <v>Bereits abgewandert (Segment D)</v>
      </c>
    </row>
    <row r="4758" spans="1:27" ht="15" customHeight="1" x14ac:dyDescent="0.25">
      <c r="A4758" s="4" t="s">
        <v>5105</v>
      </c>
      <c r="B4758" s="4" t="s">
        <v>723</v>
      </c>
      <c r="C4758" s="4" t="s">
        <v>51</v>
      </c>
      <c r="D4758" s="4" t="s">
        <v>30</v>
      </c>
      <c r="E4758" s="4">
        <v>257</v>
      </c>
      <c r="F4758" s="4">
        <v>75.3</v>
      </c>
      <c r="G4758" s="4">
        <v>3.9</v>
      </c>
      <c r="H4758" s="4">
        <v>0</v>
      </c>
      <c r="I4758" s="4">
        <v>0</v>
      </c>
      <c r="J4758" s="4">
        <v>449</v>
      </c>
      <c r="K4758" s="4">
        <v>0</v>
      </c>
      <c r="L4758" s="4">
        <v>12</v>
      </c>
      <c r="M4758" s="4">
        <v>0</v>
      </c>
      <c r="N4758" s="4">
        <v>-76.400000000000006</v>
      </c>
      <c r="O4758" s="4">
        <f t="shared" si="592"/>
        <v>1</v>
      </c>
      <c r="P4758" s="4">
        <f t="shared" si="593"/>
        <v>1</v>
      </c>
      <c r="Q4758" s="4">
        <f t="shared" si="594"/>
        <v>1</v>
      </c>
      <c r="R4758" s="4">
        <f t="shared" si="595"/>
        <v>3</v>
      </c>
      <c r="S4758" s="4">
        <f t="shared" si="596"/>
        <v>-11.8</v>
      </c>
      <c r="T4758" s="4" t="str">
        <f t="shared" si="597"/>
        <v>D - Abwanderungsrisiko</v>
      </c>
      <c r="U4758" s="4">
        <f>ROUND(((E4758-Hilfswerte!$B$20)/Hilfswerte!$B$21)+((F4758-Hilfswerte!$B$22)/Hilfswerte!$B$23)+((G4758-Hilfswerte!$B$24)/Hilfswerte!$B$25)+0.1*INDEX(Hilfswerte!$B$4:$B$15,MATCH(C4758,Hilfswerte!$A$4:$A$15,0)),2)</f>
        <v>0.79</v>
      </c>
      <c r="V4758" s="4">
        <f>ROUND(SQRT((((E4758-Hilfswerte!$B$20)/Hilfswerte!$B$21)-Hilfswerte!$B$28)^2+(((F4758-Hilfswerte!$B$22)/Hilfswerte!$B$23)-Hilfswerte!$B$29)^2+(((G4758-Hilfswerte!$B$24)/Hilfswerte!$B$25)-Hilfswerte!$B$30)^2),3)</f>
        <v>1.399</v>
      </c>
      <c r="W4758" s="4">
        <f>ROUND(E4758*Hilfswerte!$B$31,0)</f>
        <v>52825</v>
      </c>
      <c r="X4758" s="4">
        <f t="shared" si="598"/>
        <v>52825</v>
      </c>
      <c r="Y4758" s="4" t="str">
        <f>IF(T4758="A - Top-Kunde","bereits Top-Kunde",IF(AND(V4758&lt;=Hilfswerte!$B$34,H4758&lt;0.5*W4758),"Hoch",IF(AND(V4758&lt;=Hilfswerte!$B$35,H4758&lt;0.7*W4758),"Mittel","Niedrig")))</f>
        <v>Niedrig</v>
      </c>
      <c r="Z4758" s="4">
        <f t="shared" si="599"/>
        <v>55.4</v>
      </c>
      <c r="AA4758" s="4" t="str">
        <f>IF(J4758&gt;365,"Bereits abgewandert (Segment D)",IF(Z4758&gt;=Hilfswerte!$B$38,"Rot - akut gefaehrdet",IF(Z4758&gt;=Hilfswerte!$B$39,"Gelb - beobachten","Gruen - stabil")))</f>
        <v>Bereits abgewandert (Segment D)</v>
      </c>
    </row>
    <row r="4759" spans="1:27" ht="15" customHeight="1" x14ac:dyDescent="0.25">
      <c r="A4759" s="4" t="s">
        <v>5106</v>
      </c>
      <c r="B4759" s="4" t="s">
        <v>405</v>
      </c>
      <c r="C4759" s="4" t="s">
        <v>33</v>
      </c>
      <c r="D4759" s="4" t="s">
        <v>30</v>
      </c>
      <c r="E4759" s="4">
        <v>18</v>
      </c>
      <c r="F4759" s="4">
        <v>2.8</v>
      </c>
      <c r="G4759" s="4">
        <v>7.6</v>
      </c>
      <c r="H4759" s="4">
        <v>933</v>
      </c>
      <c r="I4759" s="4">
        <v>2</v>
      </c>
      <c r="J4759" s="4">
        <v>341</v>
      </c>
      <c r="K4759" s="4">
        <v>1</v>
      </c>
      <c r="L4759" s="4">
        <v>0</v>
      </c>
      <c r="M4759" s="4">
        <v>3</v>
      </c>
      <c r="N4759" s="4">
        <v>-21.6</v>
      </c>
      <c r="O4759" s="4">
        <f t="shared" si="592"/>
        <v>2</v>
      </c>
      <c r="P4759" s="4">
        <f t="shared" si="593"/>
        <v>2</v>
      </c>
      <c r="Q4759" s="4">
        <f t="shared" si="594"/>
        <v>2</v>
      </c>
      <c r="R4759" s="4">
        <f t="shared" si="595"/>
        <v>6</v>
      </c>
      <c r="S4759" s="4">
        <f t="shared" si="596"/>
        <v>43.2</v>
      </c>
      <c r="T4759" s="4" t="str">
        <f t="shared" si="597"/>
        <v>C - Entwicklungspotenzial</v>
      </c>
      <c r="U4759" s="4">
        <f>ROUND(((E4759-Hilfswerte!$B$20)/Hilfswerte!$B$21)+((F4759-Hilfswerte!$B$22)/Hilfswerte!$B$23)+((G4759-Hilfswerte!$B$24)/Hilfswerte!$B$25)+0.1*INDEX(Hilfswerte!$B$4:$B$15,MATCH(C4759,Hilfswerte!$A$4:$A$15,0)),2)</f>
        <v>-1.28</v>
      </c>
      <c r="V4759" s="4">
        <f>ROUND(SQRT((((E4759-Hilfswerte!$B$20)/Hilfswerte!$B$21)-Hilfswerte!$B$28)^2+(((F4759-Hilfswerte!$B$22)/Hilfswerte!$B$23)-Hilfswerte!$B$29)^2+(((G4759-Hilfswerte!$B$24)/Hilfswerte!$B$25)-Hilfswerte!$B$30)^2),3)</f>
        <v>1.0640000000000001</v>
      </c>
      <c r="W4759" s="4">
        <f>ROUND(E4759*Hilfswerte!$B$31,0)</f>
        <v>3700</v>
      </c>
      <c r="X4759" s="4">
        <f t="shared" si="598"/>
        <v>2767</v>
      </c>
      <c r="Y4759" s="4" t="str">
        <f>IF(T4759="A - Top-Kunde","bereits Top-Kunde",IF(AND(V4759&lt;=Hilfswerte!$B$34,H4759&lt;0.5*W4759),"Hoch",IF(AND(V4759&lt;=Hilfswerte!$B$35,H4759&lt;0.7*W4759),"Mittel","Niedrig")))</f>
        <v>Mittel</v>
      </c>
      <c r="Z4759" s="4">
        <f t="shared" si="599"/>
        <v>28.7</v>
      </c>
      <c r="AA4759" s="4" t="str">
        <f>IF(J4759&gt;365,"Bereits abgewandert (Segment D)",IF(Z4759&gt;=Hilfswerte!$B$38,"Rot - akut gefaehrdet",IF(Z4759&gt;=Hilfswerte!$B$39,"Gelb - beobachten","Gruen - stabil")))</f>
        <v>Rot - akut gefaehrdet</v>
      </c>
    </row>
    <row r="4760" spans="1:27" ht="15" customHeight="1" x14ac:dyDescent="0.25">
      <c r="A4760" s="4" t="s">
        <v>5107</v>
      </c>
      <c r="B4760" s="4" t="s">
        <v>986</v>
      </c>
      <c r="C4760" s="4" t="s">
        <v>55</v>
      </c>
      <c r="D4760" s="4" t="s">
        <v>30</v>
      </c>
      <c r="E4760" s="4">
        <v>190</v>
      </c>
      <c r="F4760" s="4">
        <v>70.599999999999994</v>
      </c>
      <c r="G4760" s="4">
        <v>10.1</v>
      </c>
      <c r="H4760" s="4">
        <v>6562</v>
      </c>
      <c r="I4760" s="4">
        <v>1</v>
      </c>
      <c r="J4760" s="4">
        <v>99</v>
      </c>
      <c r="K4760" s="4">
        <v>0</v>
      </c>
      <c r="L4760" s="4">
        <v>17</v>
      </c>
      <c r="M4760" s="4">
        <v>1</v>
      </c>
      <c r="N4760" s="4">
        <v>16</v>
      </c>
      <c r="O4760" s="4">
        <f t="shared" si="592"/>
        <v>3</v>
      </c>
      <c r="P4760" s="4">
        <f t="shared" si="593"/>
        <v>1</v>
      </c>
      <c r="Q4760" s="4">
        <f t="shared" si="594"/>
        <v>4</v>
      </c>
      <c r="R4760" s="4">
        <f t="shared" si="595"/>
        <v>8</v>
      </c>
      <c r="S4760" s="4">
        <f t="shared" si="596"/>
        <v>82.9</v>
      </c>
      <c r="T4760" s="4" t="str">
        <f t="shared" si="597"/>
        <v>C - Entwicklungspotenzial</v>
      </c>
      <c r="U4760" s="4">
        <f>ROUND(((E4760-Hilfswerte!$B$20)/Hilfswerte!$B$21)+((F4760-Hilfswerte!$B$22)/Hilfswerte!$B$23)+((G4760-Hilfswerte!$B$24)/Hilfswerte!$B$25)+0.1*INDEX(Hilfswerte!$B$4:$B$15,MATCH(C4760,Hilfswerte!$A$4:$A$15,0)),2)</f>
        <v>1.34</v>
      </c>
      <c r="V4760" s="4">
        <f>ROUND(SQRT((((E4760-Hilfswerte!$B$20)/Hilfswerte!$B$21)-Hilfswerte!$B$28)^2+(((F4760-Hilfswerte!$B$22)/Hilfswerte!$B$23)-Hilfswerte!$B$29)^2+(((G4760-Hilfswerte!$B$24)/Hilfswerte!$B$25)-Hilfswerte!$B$30)^2),3)</f>
        <v>0.627</v>
      </c>
      <c r="W4760" s="4">
        <f>ROUND(E4760*Hilfswerte!$B$31,0)</f>
        <v>39054</v>
      </c>
      <c r="X4760" s="4">
        <f t="shared" si="598"/>
        <v>32492</v>
      </c>
      <c r="Y4760" s="4" t="str">
        <f>IF(T4760="A - Top-Kunde","bereits Top-Kunde",IF(AND(V4760&lt;=Hilfswerte!$B$34,H4760&lt;0.5*W4760),"Hoch",IF(AND(V4760&lt;=Hilfswerte!$B$35,H4760&lt;0.7*W4760),"Mittel","Niedrig")))</f>
        <v>Hoch</v>
      </c>
      <c r="Z4760" s="4">
        <f t="shared" si="599"/>
        <v>8.4</v>
      </c>
      <c r="AA4760" s="4" t="str">
        <f>IF(J4760&gt;365,"Bereits abgewandert (Segment D)",IF(Z4760&gt;=Hilfswerte!$B$38,"Rot - akut gefaehrdet",IF(Z4760&gt;=Hilfswerte!$B$39,"Gelb - beobachten","Gruen - stabil")))</f>
        <v>Gruen - stabil</v>
      </c>
    </row>
    <row r="4761" spans="1:27" ht="15" customHeight="1" x14ac:dyDescent="0.25">
      <c r="A4761" s="4" t="s">
        <v>5108</v>
      </c>
      <c r="B4761" s="4" t="s">
        <v>127</v>
      </c>
      <c r="C4761" s="4" t="s">
        <v>65</v>
      </c>
      <c r="D4761" s="4" t="s">
        <v>117</v>
      </c>
      <c r="E4761" s="4">
        <v>143</v>
      </c>
      <c r="F4761" s="4">
        <v>41.3</v>
      </c>
      <c r="G4761" s="4">
        <v>8.8000000000000007</v>
      </c>
      <c r="H4761" s="4">
        <v>0</v>
      </c>
      <c r="I4761" s="4">
        <v>0</v>
      </c>
      <c r="J4761" s="4">
        <v>473</v>
      </c>
      <c r="K4761" s="4">
        <v>0</v>
      </c>
      <c r="L4761" s="4">
        <v>12</v>
      </c>
      <c r="M4761" s="4">
        <v>0</v>
      </c>
      <c r="N4761" s="4">
        <v>-53.4</v>
      </c>
      <c r="O4761" s="4">
        <f t="shared" si="592"/>
        <v>1</v>
      </c>
      <c r="P4761" s="4">
        <f t="shared" si="593"/>
        <v>1</v>
      </c>
      <c r="Q4761" s="4">
        <f t="shared" si="594"/>
        <v>1</v>
      </c>
      <c r="R4761" s="4">
        <f t="shared" si="595"/>
        <v>3</v>
      </c>
      <c r="S4761" s="4">
        <f t="shared" si="596"/>
        <v>-0.3</v>
      </c>
      <c r="T4761" s="4" t="str">
        <f t="shared" si="597"/>
        <v>D - Abwanderungsrisiko</v>
      </c>
      <c r="U4761" s="4">
        <f>ROUND(((E4761-Hilfswerte!$B$20)/Hilfswerte!$B$21)+((F4761-Hilfswerte!$B$22)/Hilfswerte!$B$23)+((G4761-Hilfswerte!$B$24)/Hilfswerte!$B$25)+0.1*INDEX(Hilfswerte!$B$4:$B$15,MATCH(C4761,Hilfswerte!$A$4:$A$15,0)),2)</f>
        <v>0.06</v>
      </c>
      <c r="V4761" s="4">
        <f>ROUND(SQRT((((E4761-Hilfswerte!$B$20)/Hilfswerte!$B$21)-Hilfswerte!$B$28)^2+(((F4761-Hilfswerte!$B$22)/Hilfswerte!$B$23)-Hilfswerte!$B$29)^2+(((G4761-Hilfswerte!$B$24)/Hilfswerte!$B$25)-Hilfswerte!$B$30)^2),3)</f>
        <v>0.40200000000000002</v>
      </c>
      <c r="W4761" s="4">
        <f>ROUND(E4761*Hilfswerte!$B$31,0)</f>
        <v>29393</v>
      </c>
      <c r="X4761" s="4">
        <f t="shared" si="598"/>
        <v>29393</v>
      </c>
      <c r="Y4761" s="4" t="str">
        <f>IF(T4761="A - Top-Kunde","bereits Top-Kunde",IF(AND(V4761&lt;=Hilfswerte!$B$34,H4761&lt;0.5*W4761),"Hoch",IF(AND(V4761&lt;=Hilfswerte!$B$35,H4761&lt;0.7*W4761),"Mittel","Niedrig")))</f>
        <v>Hoch</v>
      </c>
      <c r="Z4761" s="4">
        <f t="shared" si="599"/>
        <v>47.4</v>
      </c>
      <c r="AA4761" s="4" t="str">
        <f>IF(J4761&gt;365,"Bereits abgewandert (Segment D)",IF(Z4761&gt;=Hilfswerte!$B$38,"Rot - akut gefaehrdet",IF(Z4761&gt;=Hilfswerte!$B$39,"Gelb - beobachten","Gruen - stabil")))</f>
        <v>Bereits abgewandert (Segment D)</v>
      </c>
    </row>
    <row r="4762" spans="1:27" ht="15" customHeight="1" x14ac:dyDescent="0.25">
      <c r="A4762" s="4" t="s">
        <v>5109</v>
      </c>
      <c r="B4762" s="4" t="s">
        <v>481</v>
      </c>
      <c r="C4762" s="4" t="s">
        <v>29</v>
      </c>
      <c r="D4762" s="4" t="s">
        <v>30</v>
      </c>
      <c r="E4762" s="4">
        <v>89</v>
      </c>
      <c r="F4762" s="4">
        <v>17.2</v>
      </c>
      <c r="G4762" s="4">
        <v>16.5</v>
      </c>
      <c r="H4762" s="4">
        <v>13304</v>
      </c>
      <c r="I4762" s="4">
        <v>7</v>
      </c>
      <c r="J4762" s="4">
        <v>46</v>
      </c>
      <c r="K4762" s="4">
        <v>2</v>
      </c>
      <c r="L4762" s="4">
        <v>8</v>
      </c>
      <c r="M4762" s="4">
        <v>4</v>
      </c>
      <c r="N4762" s="4">
        <v>-5.2</v>
      </c>
      <c r="O4762" s="4">
        <f t="shared" si="592"/>
        <v>4</v>
      </c>
      <c r="P4762" s="4">
        <f t="shared" si="593"/>
        <v>5</v>
      </c>
      <c r="Q4762" s="4">
        <f t="shared" si="594"/>
        <v>5</v>
      </c>
      <c r="R4762" s="4">
        <f t="shared" si="595"/>
        <v>14</v>
      </c>
      <c r="S4762" s="4">
        <f t="shared" si="596"/>
        <v>123</v>
      </c>
      <c r="T4762" s="4" t="str">
        <f t="shared" si="597"/>
        <v>B - Kernkunde</v>
      </c>
      <c r="U4762" s="4">
        <f>ROUND(((E4762-Hilfswerte!$B$20)/Hilfswerte!$B$21)+((F4762-Hilfswerte!$B$22)/Hilfswerte!$B$23)+((G4762-Hilfswerte!$B$24)/Hilfswerte!$B$25)+0.1*INDEX(Hilfswerte!$B$4:$B$15,MATCH(C4762,Hilfswerte!$A$4:$A$15,0)),2)</f>
        <v>0.94</v>
      </c>
      <c r="V4762" s="4">
        <f>ROUND(SQRT((((E4762-Hilfswerte!$B$20)/Hilfswerte!$B$21)-Hilfswerte!$B$28)^2+(((F4762-Hilfswerte!$B$22)/Hilfswerte!$B$23)-Hilfswerte!$B$29)^2+(((G4762-Hilfswerte!$B$24)/Hilfswerte!$B$25)-Hilfswerte!$B$30)^2),3)</f>
        <v>0.97699999999999998</v>
      </c>
      <c r="W4762" s="4">
        <f>ROUND(E4762*Hilfswerte!$B$31,0)</f>
        <v>18294</v>
      </c>
      <c r="X4762" s="4">
        <f t="shared" si="598"/>
        <v>4990</v>
      </c>
      <c r="Y4762" s="4" t="str">
        <f>IF(T4762="A - Top-Kunde","bereits Top-Kunde",IF(AND(V4762&lt;=Hilfswerte!$B$34,H4762&lt;0.5*W4762),"Hoch",IF(AND(V4762&lt;=Hilfswerte!$B$35,H4762&lt;0.7*W4762),"Mittel","Niedrig")))</f>
        <v>Niedrig</v>
      </c>
      <c r="Z4762" s="4">
        <f t="shared" si="599"/>
        <v>12</v>
      </c>
      <c r="AA4762" s="4" t="str">
        <f>IF(J4762&gt;365,"Bereits abgewandert (Segment D)",IF(Z4762&gt;=Hilfswerte!$B$38,"Rot - akut gefaehrdet",IF(Z4762&gt;=Hilfswerte!$B$39,"Gelb - beobachten","Gruen - stabil")))</f>
        <v>Gruen - stabil</v>
      </c>
    </row>
    <row r="4763" spans="1:27" ht="15" customHeight="1" x14ac:dyDescent="0.25">
      <c r="A4763" s="4" t="s">
        <v>5110</v>
      </c>
      <c r="B4763" s="4" t="s">
        <v>1045</v>
      </c>
      <c r="C4763" s="4" t="s">
        <v>33</v>
      </c>
      <c r="D4763" s="4" t="s">
        <v>106</v>
      </c>
      <c r="E4763" s="4">
        <v>39</v>
      </c>
      <c r="F4763" s="4">
        <v>6.3</v>
      </c>
      <c r="G4763" s="4">
        <v>21.1</v>
      </c>
      <c r="H4763" s="4">
        <v>4500</v>
      </c>
      <c r="I4763" s="4">
        <v>3</v>
      </c>
      <c r="J4763" s="4">
        <v>7</v>
      </c>
      <c r="K4763" s="4">
        <v>1</v>
      </c>
      <c r="L4763" s="4">
        <v>40</v>
      </c>
      <c r="M4763" s="4">
        <v>3</v>
      </c>
      <c r="N4763" s="4">
        <v>3.9</v>
      </c>
      <c r="O4763" s="4">
        <f t="shared" si="592"/>
        <v>5</v>
      </c>
      <c r="P4763" s="4">
        <f t="shared" si="593"/>
        <v>3</v>
      </c>
      <c r="Q4763" s="4">
        <f t="shared" si="594"/>
        <v>4</v>
      </c>
      <c r="R4763" s="4">
        <f t="shared" si="595"/>
        <v>12</v>
      </c>
      <c r="S4763" s="4">
        <f t="shared" si="596"/>
        <v>104</v>
      </c>
      <c r="T4763" s="4" t="str">
        <f t="shared" si="597"/>
        <v>C - Entwicklungspotenzial</v>
      </c>
      <c r="U4763" s="4">
        <f>ROUND(((E4763-Hilfswerte!$B$20)/Hilfswerte!$B$21)+((F4763-Hilfswerte!$B$22)/Hilfswerte!$B$23)+((G4763-Hilfswerte!$B$24)/Hilfswerte!$B$25)+0.1*INDEX(Hilfswerte!$B$4:$B$15,MATCH(C4763,Hilfswerte!$A$4:$A$15,0)),2)</f>
        <v>1.02</v>
      </c>
      <c r="V4763" s="4">
        <f>ROUND(SQRT((((E4763-Hilfswerte!$B$20)/Hilfswerte!$B$21)-Hilfswerte!$B$28)^2+(((F4763-Hilfswerte!$B$22)/Hilfswerte!$B$23)-Hilfswerte!$B$29)^2+(((G4763-Hilfswerte!$B$24)/Hilfswerte!$B$25)-Hilfswerte!$B$30)^2),3)</f>
        <v>1.7569999999999999</v>
      </c>
      <c r="W4763" s="4">
        <f>ROUND(E4763*Hilfswerte!$B$31,0)</f>
        <v>8016</v>
      </c>
      <c r="X4763" s="4">
        <f t="shared" si="598"/>
        <v>3516</v>
      </c>
      <c r="Y4763" s="4" t="str">
        <f>IF(T4763="A - Top-Kunde","bereits Top-Kunde",IF(AND(V4763&lt;=Hilfswerte!$B$34,H4763&lt;0.5*W4763),"Hoch",IF(AND(V4763&lt;=Hilfswerte!$B$35,H4763&lt;0.7*W4763),"Mittel","Niedrig")))</f>
        <v>Niedrig</v>
      </c>
      <c r="Z4763" s="4">
        <f t="shared" si="599"/>
        <v>11.4</v>
      </c>
      <c r="AA4763" s="4" t="str">
        <f>IF(J4763&gt;365,"Bereits abgewandert (Segment D)",IF(Z4763&gt;=Hilfswerte!$B$38,"Rot - akut gefaehrdet",IF(Z4763&gt;=Hilfswerte!$B$39,"Gelb - beobachten","Gruen - stabil")))</f>
        <v>Gruen - stabil</v>
      </c>
    </row>
    <row r="4764" spans="1:27" ht="15" customHeight="1" x14ac:dyDescent="0.25">
      <c r="A4764" s="4" t="s">
        <v>5111</v>
      </c>
      <c r="B4764" s="4" t="s">
        <v>824</v>
      </c>
      <c r="C4764" s="4" t="s">
        <v>84</v>
      </c>
      <c r="D4764" s="4" t="s">
        <v>30</v>
      </c>
      <c r="E4764" s="4">
        <v>465</v>
      </c>
      <c r="F4764" s="4">
        <v>77.5</v>
      </c>
      <c r="G4764" s="4">
        <v>23.1</v>
      </c>
      <c r="H4764" s="4">
        <v>0</v>
      </c>
      <c r="I4764" s="4">
        <v>0</v>
      </c>
      <c r="J4764" s="4">
        <v>708</v>
      </c>
      <c r="K4764" s="4">
        <v>0</v>
      </c>
      <c r="L4764" s="4">
        <v>37</v>
      </c>
      <c r="M4764" s="4">
        <v>0</v>
      </c>
      <c r="N4764" s="4">
        <v>-42.8</v>
      </c>
      <c r="O4764" s="4">
        <f t="shared" si="592"/>
        <v>1</v>
      </c>
      <c r="P4764" s="4">
        <f t="shared" si="593"/>
        <v>1</v>
      </c>
      <c r="Q4764" s="4">
        <f t="shared" si="594"/>
        <v>1</v>
      </c>
      <c r="R4764" s="4">
        <f t="shared" si="595"/>
        <v>3</v>
      </c>
      <c r="S4764" s="4">
        <f t="shared" si="596"/>
        <v>-2.5</v>
      </c>
      <c r="T4764" s="4" t="str">
        <f t="shared" si="597"/>
        <v>D - Abwanderungsrisiko</v>
      </c>
      <c r="U4764" s="4">
        <f>ROUND(((E4764-Hilfswerte!$B$20)/Hilfswerte!$B$21)+((F4764-Hilfswerte!$B$22)/Hilfswerte!$B$23)+((G4764-Hilfswerte!$B$24)/Hilfswerte!$B$25)+0.1*INDEX(Hilfswerte!$B$4:$B$15,MATCH(C4764,Hilfswerte!$A$4:$A$15,0)),2)</f>
        <v>4.42</v>
      </c>
      <c r="V4764" s="4">
        <f>ROUND(SQRT((((E4764-Hilfswerte!$B$20)/Hilfswerte!$B$21)-Hilfswerte!$B$28)^2+(((F4764-Hilfswerte!$B$22)/Hilfswerte!$B$23)-Hilfswerte!$B$29)^2+(((G4764-Hilfswerte!$B$24)/Hilfswerte!$B$25)-Hilfswerte!$B$30)^2),3)</f>
        <v>2.3879999999999999</v>
      </c>
      <c r="W4764" s="4">
        <f>ROUND(E4764*Hilfswerte!$B$31,0)</f>
        <v>95579</v>
      </c>
      <c r="X4764" s="4">
        <f t="shared" si="598"/>
        <v>95579</v>
      </c>
      <c r="Y4764" s="4" t="str">
        <f>IF(T4764="A - Top-Kunde","bereits Top-Kunde",IF(AND(V4764&lt;=Hilfswerte!$B$34,H4764&lt;0.5*W4764),"Hoch",IF(AND(V4764&lt;=Hilfswerte!$B$35,H4764&lt;0.7*W4764),"Mittel","Niedrig")))</f>
        <v>Niedrig</v>
      </c>
      <c r="Z4764" s="4">
        <f t="shared" si="599"/>
        <v>59.9</v>
      </c>
      <c r="AA4764" s="4" t="str">
        <f>IF(J4764&gt;365,"Bereits abgewandert (Segment D)",IF(Z4764&gt;=Hilfswerte!$B$38,"Rot - akut gefaehrdet",IF(Z4764&gt;=Hilfswerte!$B$39,"Gelb - beobachten","Gruen - stabil")))</f>
        <v>Bereits abgewandert (Segment D)</v>
      </c>
    </row>
    <row r="4765" spans="1:27" ht="15" customHeight="1" x14ac:dyDescent="0.25">
      <c r="A4765" s="4" t="s">
        <v>5112</v>
      </c>
      <c r="B4765" s="4" t="s">
        <v>116</v>
      </c>
      <c r="C4765" s="4" t="s">
        <v>65</v>
      </c>
      <c r="D4765" s="4" t="s">
        <v>77</v>
      </c>
      <c r="E4765" s="4">
        <v>11</v>
      </c>
      <c r="F4765" s="4">
        <v>4.8</v>
      </c>
      <c r="G4765" s="4">
        <v>14.3</v>
      </c>
      <c r="H4765" s="4">
        <v>192</v>
      </c>
      <c r="I4765" s="4">
        <v>1</v>
      </c>
      <c r="J4765" s="4">
        <v>267</v>
      </c>
      <c r="K4765" s="4">
        <v>0</v>
      </c>
      <c r="L4765" s="4">
        <v>-1</v>
      </c>
      <c r="M4765" s="4">
        <v>3</v>
      </c>
      <c r="N4765" s="4">
        <v>-22.3</v>
      </c>
      <c r="O4765" s="4">
        <f t="shared" si="592"/>
        <v>2</v>
      </c>
      <c r="P4765" s="4">
        <f t="shared" si="593"/>
        <v>1</v>
      </c>
      <c r="Q4765" s="4">
        <f t="shared" si="594"/>
        <v>2</v>
      </c>
      <c r="R4765" s="4">
        <f t="shared" si="595"/>
        <v>5</v>
      </c>
      <c r="S4765" s="4">
        <f t="shared" si="596"/>
        <v>38.9</v>
      </c>
      <c r="T4765" s="4" t="str">
        <f t="shared" si="597"/>
        <v>C - Entwicklungspotenzial</v>
      </c>
      <c r="U4765" s="4">
        <f>ROUND(((E4765-Hilfswerte!$B$20)/Hilfswerte!$B$21)+((F4765-Hilfswerte!$B$22)/Hilfswerte!$B$23)+((G4765-Hilfswerte!$B$24)/Hilfswerte!$B$25)+0.1*INDEX(Hilfswerte!$B$4:$B$15,MATCH(C4765,Hilfswerte!$A$4:$A$15,0)),2)</f>
        <v>-0.28999999999999998</v>
      </c>
      <c r="V4765" s="4">
        <f>ROUND(SQRT((((E4765-Hilfswerte!$B$20)/Hilfswerte!$B$21)-Hilfswerte!$B$28)^2+(((F4765-Hilfswerte!$B$22)/Hilfswerte!$B$23)-Hilfswerte!$B$29)^2+(((G4765-Hilfswerte!$B$24)/Hilfswerte!$B$25)-Hilfswerte!$B$30)^2),3)</f>
        <v>1.0189999999999999</v>
      </c>
      <c r="W4765" s="4">
        <f>ROUND(E4765*Hilfswerte!$B$31,0)</f>
        <v>2261</v>
      </c>
      <c r="X4765" s="4">
        <f t="shared" si="598"/>
        <v>2069</v>
      </c>
      <c r="Y4765" s="4" t="str">
        <f>IF(T4765="A - Top-Kunde","bereits Top-Kunde",IF(AND(V4765&lt;=Hilfswerte!$B$34,H4765&lt;0.5*W4765),"Hoch",IF(AND(V4765&lt;=Hilfswerte!$B$35,H4765&lt;0.7*W4765),"Mittel","Niedrig")))</f>
        <v>Mittel</v>
      </c>
      <c r="Z4765" s="4">
        <f t="shared" si="599"/>
        <v>22.3</v>
      </c>
      <c r="AA4765" s="4" t="str">
        <f>IF(J4765&gt;365,"Bereits abgewandert (Segment D)",IF(Z4765&gt;=Hilfswerte!$B$38,"Rot - akut gefaehrdet",IF(Z4765&gt;=Hilfswerte!$B$39,"Gelb - beobachten","Gruen - stabil")))</f>
        <v>Rot - akut gefaehrdet</v>
      </c>
    </row>
    <row r="4766" spans="1:27" ht="15" customHeight="1" x14ac:dyDescent="0.25">
      <c r="A4766" s="4" t="s">
        <v>5113</v>
      </c>
      <c r="B4766" s="4" t="s">
        <v>372</v>
      </c>
      <c r="C4766" s="4" t="s">
        <v>62</v>
      </c>
      <c r="D4766" s="4" t="s">
        <v>30</v>
      </c>
      <c r="E4766" s="4">
        <v>66</v>
      </c>
      <c r="F4766" s="4">
        <v>11.8</v>
      </c>
      <c r="G4766" s="4">
        <v>23.1</v>
      </c>
      <c r="H4766" s="4">
        <v>3412</v>
      </c>
      <c r="I4766" s="4">
        <v>2</v>
      </c>
      <c r="J4766" s="4">
        <v>84</v>
      </c>
      <c r="K4766" s="4">
        <v>0</v>
      </c>
      <c r="L4766" s="4">
        <v>20</v>
      </c>
      <c r="M4766" s="4">
        <v>3</v>
      </c>
      <c r="N4766" s="4">
        <v>-10.4</v>
      </c>
      <c r="O4766" s="4">
        <f t="shared" si="592"/>
        <v>4</v>
      </c>
      <c r="P4766" s="4">
        <f t="shared" si="593"/>
        <v>2</v>
      </c>
      <c r="Q4766" s="4">
        <f t="shared" si="594"/>
        <v>4</v>
      </c>
      <c r="R4766" s="4">
        <f t="shared" si="595"/>
        <v>10</v>
      </c>
      <c r="S4766" s="4">
        <f t="shared" si="596"/>
        <v>88.8</v>
      </c>
      <c r="T4766" s="4" t="str">
        <f t="shared" si="597"/>
        <v>C - Entwicklungspotenzial</v>
      </c>
      <c r="U4766" s="4">
        <f>ROUND(((E4766-Hilfswerte!$B$20)/Hilfswerte!$B$21)+((F4766-Hilfswerte!$B$22)/Hilfswerte!$B$23)+((G4766-Hilfswerte!$B$24)/Hilfswerte!$B$25)+0.1*INDEX(Hilfswerte!$B$4:$B$15,MATCH(C4766,Hilfswerte!$A$4:$A$15,0)),2)</f>
        <v>1.94</v>
      </c>
      <c r="V4766" s="4">
        <f>ROUND(SQRT((((E4766-Hilfswerte!$B$20)/Hilfswerte!$B$21)-Hilfswerte!$B$28)^2+(((F4766-Hilfswerte!$B$22)/Hilfswerte!$B$23)-Hilfswerte!$B$29)^2+(((G4766-Hilfswerte!$B$24)/Hilfswerte!$B$25)-Hilfswerte!$B$30)^2),3)</f>
        <v>1.992</v>
      </c>
      <c r="W4766" s="4">
        <f>ROUND(E4766*Hilfswerte!$B$31,0)</f>
        <v>13566</v>
      </c>
      <c r="X4766" s="4">
        <f t="shared" si="598"/>
        <v>10154</v>
      </c>
      <c r="Y4766" s="4" t="str">
        <f>IF(T4766="A - Top-Kunde","bereits Top-Kunde",IF(AND(V4766&lt;=Hilfswerte!$B$34,H4766&lt;0.5*W4766),"Hoch",IF(AND(V4766&lt;=Hilfswerte!$B$35,H4766&lt;0.7*W4766),"Mittel","Niedrig")))</f>
        <v>Niedrig</v>
      </c>
      <c r="Z4766" s="4">
        <f t="shared" si="599"/>
        <v>12.4</v>
      </c>
      <c r="AA4766" s="4" t="str">
        <f>IF(J4766&gt;365,"Bereits abgewandert (Segment D)",IF(Z4766&gt;=Hilfswerte!$B$38,"Rot - akut gefaehrdet",IF(Z4766&gt;=Hilfswerte!$B$39,"Gelb - beobachten","Gruen - stabil")))</f>
        <v>Gruen - stabil</v>
      </c>
    </row>
    <row r="4767" spans="1:27" ht="15" customHeight="1" x14ac:dyDescent="0.25">
      <c r="A4767" s="4" t="s">
        <v>5114</v>
      </c>
      <c r="B4767" s="4" t="s">
        <v>308</v>
      </c>
      <c r="C4767" s="4" t="s">
        <v>59</v>
      </c>
      <c r="D4767" s="4" t="s">
        <v>48</v>
      </c>
      <c r="E4767" s="4">
        <v>41</v>
      </c>
      <c r="F4767" s="4">
        <v>6.3</v>
      </c>
      <c r="G4767" s="4">
        <v>19.899999999999999</v>
      </c>
      <c r="H4767" s="4">
        <v>634</v>
      </c>
      <c r="I4767" s="4">
        <v>2</v>
      </c>
      <c r="J4767" s="4">
        <v>179</v>
      </c>
      <c r="K4767" s="4">
        <v>0</v>
      </c>
      <c r="L4767" s="4">
        <v>-6</v>
      </c>
      <c r="M4767" s="4">
        <v>1</v>
      </c>
      <c r="N4767" s="4">
        <v>-23.8</v>
      </c>
      <c r="O4767" s="4">
        <f t="shared" si="592"/>
        <v>3</v>
      </c>
      <c r="P4767" s="4">
        <f t="shared" si="593"/>
        <v>2</v>
      </c>
      <c r="Q4767" s="4">
        <f t="shared" si="594"/>
        <v>2</v>
      </c>
      <c r="R4767" s="4">
        <f t="shared" si="595"/>
        <v>7</v>
      </c>
      <c r="S4767" s="4">
        <f t="shared" si="596"/>
        <v>58.1</v>
      </c>
      <c r="T4767" s="4" t="str">
        <f t="shared" si="597"/>
        <v>C - Entwicklungspotenzial</v>
      </c>
      <c r="U4767" s="4">
        <f>ROUND(((E4767-Hilfswerte!$B$20)/Hilfswerte!$B$21)+((F4767-Hilfswerte!$B$22)/Hilfswerte!$B$23)+((G4767-Hilfswerte!$B$24)/Hilfswerte!$B$25)+0.1*INDEX(Hilfswerte!$B$4:$B$15,MATCH(C4767,Hilfswerte!$A$4:$A$15,0)),2)</f>
        <v>0.74</v>
      </c>
      <c r="V4767" s="4">
        <f>ROUND(SQRT((((E4767-Hilfswerte!$B$20)/Hilfswerte!$B$21)-Hilfswerte!$B$28)^2+(((F4767-Hilfswerte!$B$22)/Hilfswerte!$B$23)-Hilfswerte!$B$29)^2+(((G4767-Hilfswerte!$B$24)/Hilfswerte!$B$25)-Hilfswerte!$B$30)^2),3)</f>
        <v>1.5860000000000001</v>
      </c>
      <c r="W4767" s="4">
        <f>ROUND(E4767*Hilfswerte!$B$31,0)</f>
        <v>8427</v>
      </c>
      <c r="X4767" s="4">
        <f t="shared" si="598"/>
        <v>7793</v>
      </c>
      <c r="Y4767" s="4" t="str">
        <f>IF(T4767="A - Top-Kunde","bereits Top-Kunde",IF(AND(V4767&lt;=Hilfswerte!$B$34,H4767&lt;0.5*W4767),"Hoch",IF(AND(V4767&lt;=Hilfswerte!$B$35,H4767&lt;0.7*W4767),"Mittel","Niedrig")))</f>
        <v>Niedrig</v>
      </c>
      <c r="Z4767" s="4">
        <f t="shared" si="599"/>
        <v>18.5</v>
      </c>
      <c r="AA4767" s="4" t="str">
        <f>IF(J4767&gt;365,"Bereits abgewandert (Segment D)",IF(Z4767&gt;=Hilfswerte!$B$38,"Rot - akut gefaehrdet",IF(Z4767&gt;=Hilfswerte!$B$39,"Gelb - beobachten","Gruen - stabil")))</f>
        <v>Gelb - beobachten</v>
      </c>
    </row>
    <row r="4768" spans="1:27" ht="15" customHeight="1" x14ac:dyDescent="0.25">
      <c r="A4768" s="4" t="s">
        <v>5115</v>
      </c>
      <c r="B4768" s="4" t="s">
        <v>703</v>
      </c>
      <c r="C4768" s="4" t="s">
        <v>65</v>
      </c>
      <c r="D4768" s="4" t="s">
        <v>178</v>
      </c>
      <c r="E4768" s="4">
        <v>101</v>
      </c>
      <c r="F4768" s="4">
        <v>31.1</v>
      </c>
      <c r="G4768" s="4">
        <v>4.5</v>
      </c>
      <c r="H4768" s="4">
        <v>1185</v>
      </c>
      <c r="I4768" s="4">
        <v>1</v>
      </c>
      <c r="J4768" s="4">
        <v>163</v>
      </c>
      <c r="K4768" s="4">
        <v>0</v>
      </c>
      <c r="L4768" s="4">
        <v>19</v>
      </c>
      <c r="M4768" s="4">
        <v>3</v>
      </c>
      <c r="N4768" s="4">
        <v>19.8</v>
      </c>
      <c r="O4768" s="4">
        <f t="shared" si="592"/>
        <v>3</v>
      </c>
      <c r="P4768" s="4">
        <f t="shared" si="593"/>
        <v>1</v>
      </c>
      <c r="Q4768" s="4">
        <f t="shared" si="594"/>
        <v>3</v>
      </c>
      <c r="R4768" s="4">
        <f t="shared" si="595"/>
        <v>7</v>
      </c>
      <c r="S4768" s="4">
        <f t="shared" si="596"/>
        <v>74.2</v>
      </c>
      <c r="T4768" s="4" t="str">
        <f t="shared" si="597"/>
        <v>C - Entwicklungspotenzial</v>
      </c>
      <c r="U4768" s="4">
        <f>ROUND(((E4768-Hilfswerte!$B$20)/Hilfswerte!$B$21)+((F4768-Hilfswerte!$B$22)/Hilfswerte!$B$23)+((G4768-Hilfswerte!$B$24)/Hilfswerte!$B$25)+0.1*INDEX(Hilfswerte!$B$4:$B$15,MATCH(C4768,Hilfswerte!$A$4:$A$15,0)),2)</f>
        <v>-0.98</v>
      </c>
      <c r="V4768" s="4">
        <f>ROUND(SQRT((((E4768-Hilfswerte!$B$20)/Hilfswerte!$B$21)-Hilfswerte!$B$28)^2+(((F4768-Hilfswerte!$B$22)/Hilfswerte!$B$23)-Hilfswerte!$B$29)^2+(((G4768-Hilfswerte!$B$24)/Hilfswerte!$B$25)-Hilfswerte!$B$30)^2),3)</f>
        <v>1.109</v>
      </c>
      <c r="W4768" s="4">
        <f>ROUND(E4768*Hilfswerte!$B$31,0)</f>
        <v>20760</v>
      </c>
      <c r="X4768" s="4">
        <f t="shared" si="598"/>
        <v>19575</v>
      </c>
      <c r="Y4768" s="4" t="str">
        <f>IF(T4768="A - Top-Kunde","bereits Top-Kunde",IF(AND(V4768&lt;=Hilfswerte!$B$34,H4768&lt;0.5*W4768),"Hoch",IF(AND(V4768&lt;=Hilfswerte!$B$35,H4768&lt;0.7*W4768),"Mittel","Niedrig")))</f>
        <v>Mittel</v>
      </c>
      <c r="Z4768" s="4">
        <f t="shared" si="599"/>
        <v>12</v>
      </c>
      <c r="AA4768" s="4" t="str">
        <f>IF(J4768&gt;365,"Bereits abgewandert (Segment D)",IF(Z4768&gt;=Hilfswerte!$B$38,"Rot - akut gefaehrdet",IF(Z4768&gt;=Hilfswerte!$B$39,"Gelb - beobachten","Gruen - stabil")))</f>
        <v>Gruen - stabil</v>
      </c>
    </row>
    <row r="4769" spans="1:27" ht="15" customHeight="1" x14ac:dyDescent="0.25">
      <c r="A4769" s="4" t="s">
        <v>5116</v>
      </c>
      <c r="B4769" s="4" t="s">
        <v>378</v>
      </c>
      <c r="C4769" s="4" t="s">
        <v>59</v>
      </c>
      <c r="D4769" s="4" t="s">
        <v>30</v>
      </c>
      <c r="E4769" s="4">
        <v>124</v>
      </c>
      <c r="F4769" s="4">
        <v>20.6</v>
      </c>
      <c r="G4769" s="4">
        <v>4.3</v>
      </c>
      <c r="H4769" s="4">
        <v>2060</v>
      </c>
      <c r="I4769" s="4">
        <v>1</v>
      </c>
      <c r="J4769" s="4">
        <v>214</v>
      </c>
      <c r="K4769" s="4">
        <v>0</v>
      </c>
      <c r="L4769" s="4">
        <v>-1</v>
      </c>
      <c r="M4769" s="4">
        <v>4</v>
      </c>
      <c r="N4769" s="4">
        <v>-1.3</v>
      </c>
      <c r="O4769" s="4">
        <f t="shared" si="592"/>
        <v>2</v>
      </c>
      <c r="P4769" s="4">
        <f t="shared" si="593"/>
        <v>1</v>
      </c>
      <c r="Q4769" s="4">
        <f t="shared" si="594"/>
        <v>3</v>
      </c>
      <c r="R4769" s="4">
        <f t="shared" si="595"/>
        <v>6</v>
      </c>
      <c r="S4769" s="4">
        <f t="shared" si="596"/>
        <v>59.4</v>
      </c>
      <c r="T4769" s="4" t="str">
        <f t="shared" si="597"/>
        <v>C - Entwicklungspotenzial</v>
      </c>
      <c r="U4769" s="4">
        <f>ROUND(((E4769-Hilfswerte!$B$20)/Hilfswerte!$B$21)+((F4769-Hilfswerte!$B$22)/Hilfswerte!$B$23)+((G4769-Hilfswerte!$B$24)/Hilfswerte!$B$25)+0.1*INDEX(Hilfswerte!$B$4:$B$15,MATCH(C4769,Hilfswerte!$A$4:$A$15,0)),2)</f>
        <v>-1.1299999999999999</v>
      </c>
      <c r="V4769" s="4">
        <f>ROUND(SQRT((((E4769-Hilfswerte!$B$20)/Hilfswerte!$B$21)-Hilfswerte!$B$28)^2+(((F4769-Hilfswerte!$B$22)/Hilfswerte!$B$23)-Hilfswerte!$B$29)^2+(((G4769-Hilfswerte!$B$24)/Hilfswerte!$B$25)-Hilfswerte!$B$30)^2),3)</f>
        <v>1.155</v>
      </c>
      <c r="W4769" s="4">
        <f>ROUND(E4769*Hilfswerte!$B$31,0)</f>
        <v>25488</v>
      </c>
      <c r="X4769" s="4">
        <f t="shared" si="598"/>
        <v>23428</v>
      </c>
      <c r="Y4769" s="4" t="str">
        <f>IF(T4769="A - Top-Kunde","bereits Top-Kunde",IF(AND(V4769&lt;=Hilfswerte!$B$34,H4769&lt;0.5*W4769),"Hoch",IF(AND(V4769&lt;=Hilfswerte!$B$35,H4769&lt;0.7*W4769),"Mittel","Niedrig")))</f>
        <v>Niedrig</v>
      </c>
      <c r="Z4769" s="4">
        <f t="shared" si="599"/>
        <v>11.2</v>
      </c>
      <c r="AA4769" s="4" t="str">
        <f>IF(J4769&gt;365,"Bereits abgewandert (Segment D)",IF(Z4769&gt;=Hilfswerte!$B$38,"Rot - akut gefaehrdet",IF(Z4769&gt;=Hilfswerte!$B$39,"Gelb - beobachten","Gruen - stabil")))</f>
        <v>Gruen - stabil</v>
      </c>
    </row>
    <row r="4770" spans="1:27" ht="15" customHeight="1" x14ac:dyDescent="0.25">
      <c r="A4770" s="4" t="s">
        <v>5117</v>
      </c>
      <c r="B4770" s="4" t="s">
        <v>350</v>
      </c>
      <c r="C4770" s="4" t="s">
        <v>84</v>
      </c>
      <c r="D4770" s="4" t="s">
        <v>30</v>
      </c>
      <c r="E4770" s="4">
        <v>31</v>
      </c>
      <c r="F4770" s="4">
        <v>8.6</v>
      </c>
      <c r="G4770" s="4">
        <v>8</v>
      </c>
      <c r="H4770" s="4">
        <v>6679</v>
      </c>
      <c r="I4770" s="4">
        <v>5</v>
      </c>
      <c r="J4770" s="4">
        <v>2</v>
      </c>
      <c r="K4770" s="4">
        <v>2</v>
      </c>
      <c r="L4770" s="4">
        <v>0</v>
      </c>
      <c r="M4770" s="4">
        <v>2</v>
      </c>
      <c r="N4770" s="4">
        <v>-9.3000000000000007</v>
      </c>
      <c r="O4770" s="4">
        <f t="shared" si="592"/>
        <v>5</v>
      </c>
      <c r="P4770" s="4">
        <f t="shared" si="593"/>
        <v>5</v>
      </c>
      <c r="Q4770" s="4">
        <f t="shared" si="594"/>
        <v>4</v>
      </c>
      <c r="R4770" s="4">
        <f t="shared" si="595"/>
        <v>14</v>
      </c>
      <c r="S4770" s="4">
        <f t="shared" si="596"/>
        <v>123.4</v>
      </c>
      <c r="T4770" s="4" t="str">
        <f t="shared" si="597"/>
        <v>B - Kernkunde</v>
      </c>
      <c r="U4770" s="4">
        <f>ROUND(((E4770-Hilfswerte!$B$20)/Hilfswerte!$B$21)+((F4770-Hilfswerte!$B$22)/Hilfswerte!$B$23)+((G4770-Hilfswerte!$B$24)/Hilfswerte!$B$25)+0.1*INDEX(Hilfswerte!$B$4:$B$15,MATCH(C4770,Hilfswerte!$A$4:$A$15,0)),2)</f>
        <v>-1.08</v>
      </c>
      <c r="V4770" s="4">
        <f>ROUND(SQRT((((E4770-Hilfswerte!$B$20)/Hilfswerte!$B$21)-Hilfswerte!$B$28)^2+(((F4770-Hilfswerte!$B$22)/Hilfswerte!$B$23)-Hilfswerte!$B$29)^2+(((G4770-Hilfswerte!$B$24)/Hilfswerte!$B$25)-Hilfswerte!$B$30)^2),3)</f>
        <v>0.93500000000000005</v>
      </c>
      <c r="W4770" s="4">
        <f>ROUND(E4770*Hilfswerte!$B$31,0)</f>
        <v>6372</v>
      </c>
      <c r="X4770" s="4">
        <f t="shared" si="598"/>
        <v>0</v>
      </c>
      <c r="Y4770" s="4" t="str">
        <f>IF(T4770="A - Top-Kunde","bereits Top-Kunde",IF(AND(V4770&lt;=Hilfswerte!$B$34,H4770&lt;0.5*W4770),"Hoch",IF(AND(V4770&lt;=Hilfswerte!$B$35,H4770&lt;0.7*W4770),"Mittel","Niedrig")))</f>
        <v>Niedrig</v>
      </c>
      <c r="Z4770" s="4">
        <f t="shared" si="599"/>
        <v>9.8000000000000007</v>
      </c>
      <c r="AA4770" s="4" t="str">
        <f>IF(J4770&gt;365,"Bereits abgewandert (Segment D)",IF(Z4770&gt;=Hilfswerte!$B$38,"Rot - akut gefaehrdet",IF(Z4770&gt;=Hilfswerte!$B$39,"Gelb - beobachten","Gruen - stabil")))</f>
        <v>Gruen - stabil</v>
      </c>
    </row>
    <row r="4771" spans="1:27" ht="15" customHeight="1" x14ac:dyDescent="0.25">
      <c r="A4771" s="4" t="s">
        <v>5118</v>
      </c>
      <c r="B4771" s="4" t="s">
        <v>408</v>
      </c>
      <c r="C4771" s="4" t="s">
        <v>65</v>
      </c>
      <c r="D4771" s="4" t="s">
        <v>30</v>
      </c>
      <c r="E4771" s="4">
        <v>33</v>
      </c>
      <c r="F4771" s="4">
        <v>7.5</v>
      </c>
      <c r="G4771" s="4">
        <v>9.5</v>
      </c>
      <c r="H4771" s="4">
        <v>7342</v>
      </c>
      <c r="I4771" s="4">
        <v>5</v>
      </c>
      <c r="J4771" s="4">
        <v>69</v>
      </c>
      <c r="K4771" s="4">
        <v>1</v>
      </c>
      <c r="L4771" s="4">
        <v>-2</v>
      </c>
      <c r="M4771" s="4">
        <v>3</v>
      </c>
      <c r="N4771" s="4">
        <v>0.2</v>
      </c>
      <c r="O4771" s="4">
        <f t="shared" si="592"/>
        <v>4</v>
      </c>
      <c r="P4771" s="4">
        <f t="shared" si="593"/>
        <v>5</v>
      </c>
      <c r="Q4771" s="4">
        <f t="shared" si="594"/>
        <v>4</v>
      </c>
      <c r="R4771" s="4">
        <f t="shared" si="595"/>
        <v>13</v>
      </c>
      <c r="S4771" s="4">
        <f t="shared" si="596"/>
        <v>124.1</v>
      </c>
      <c r="T4771" s="4" t="str">
        <f t="shared" si="597"/>
        <v>B - Kernkunde</v>
      </c>
      <c r="U4771" s="4">
        <f>ROUND(((E4771-Hilfswerte!$B$20)/Hilfswerte!$B$21)+((F4771-Hilfswerte!$B$22)/Hilfswerte!$B$23)+((G4771-Hilfswerte!$B$24)/Hilfswerte!$B$25)+0.1*INDEX(Hilfswerte!$B$4:$B$15,MATCH(C4771,Hilfswerte!$A$4:$A$15,0)),2)</f>
        <v>-0.91</v>
      </c>
      <c r="V4771" s="4">
        <f>ROUND(SQRT((((E4771-Hilfswerte!$B$20)/Hilfswerte!$B$21)-Hilfswerte!$B$28)^2+(((F4771-Hilfswerte!$B$22)/Hilfswerte!$B$23)-Hilfswerte!$B$29)^2+(((G4771-Hilfswerte!$B$24)/Hilfswerte!$B$25)-Hilfswerte!$B$30)^2),3)</f>
        <v>0.83599999999999997</v>
      </c>
      <c r="W4771" s="4">
        <f>ROUND(E4771*Hilfswerte!$B$31,0)</f>
        <v>6783</v>
      </c>
      <c r="X4771" s="4">
        <f t="shared" si="598"/>
        <v>0</v>
      </c>
      <c r="Y4771" s="4" t="str">
        <f>IF(T4771="A - Top-Kunde","bereits Top-Kunde",IF(AND(V4771&lt;=Hilfswerte!$B$34,H4771&lt;0.5*W4771),"Hoch",IF(AND(V4771&lt;=Hilfswerte!$B$35,H4771&lt;0.7*W4771),"Mittel","Niedrig")))</f>
        <v>Niedrig</v>
      </c>
      <c r="Z4771" s="4">
        <f t="shared" si="599"/>
        <v>6.5</v>
      </c>
      <c r="AA4771" s="4" t="str">
        <f>IF(J4771&gt;365,"Bereits abgewandert (Segment D)",IF(Z4771&gt;=Hilfswerte!$B$38,"Rot - akut gefaehrdet",IF(Z4771&gt;=Hilfswerte!$B$39,"Gelb - beobachten","Gruen - stabil")))</f>
        <v>Gruen - stabil</v>
      </c>
    </row>
    <row r="4772" spans="1:27" ht="15" customHeight="1" x14ac:dyDescent="0.25">
      <c r="A4772" s="4" t="s">
        <v>5119</v>
      </c>
      <c r="B4772" s="4" t="s">
        <v>430</v>
      </c>
      <c r="C4772" s="4" t="s">
        <v>29</v>
      </c>
      <c r="D4772" s="4" t="s">
        <v>30</v>
      </c>
      <c r="E4772" s="4">
        <v>85</v>
      </c>
      <c r="F4772" s="4">
        <v>17.899999999999999</v>
      </c>
      <c r="G4772" s="4">
        <v>22.2</v>
      </c>
      <c r="H4772" s="4">
        <v>0</v>
      </c>
      <c r="I4772" s="4">
        <v>0</v>
      </c>
      <c r="J4772" s="4">
        <v>886</v>
      </c>
      <c r="K4772" s="4">
        <v>0</v>
      </c>
      <c r="L4772" s="4">
        <v>-5</v>
      </c>
      <c r="M4772" s="4">
        <v>0</v>
      </c>
      <c r="N4772" s="4">
        <v>-57.6</v>
      </c>
      <c r="O4772" s="4">
        <f t="shared" si="592"/>
        <v>1</v>
      </c>
      <c r="P4772" s="4">
        <f t="shared" si="593"/>
        <v>1</v>
      </c>
      <c r="Q4772" s="4">
        <f t="shared" si="594"/>
        <v>1</v>
      </c>
      <c r="R4772" s="4">
        <f t="shared" si="595"/>
        <v>3</v>
      </c>
      <c r="S4772" s="4">
        <f t="shared" si="596"/>
        <v>1.2</v>
      </c>
      <c r="T4772" s="4" t="str">
        <f t="shared" si="597"/>
        <v>D - Abwanderungsrisiko</v>
      </c>
      <c r="U4772" s="4">
        <f>ROUND(((E4772-Hilfswerte!$B$20)/Hilfswerte!$B$21)+((F4772-Hilfswerte!$B$22)/Hilfswerte!$B$23)+((G4772-Hilfswerte!$B$24)/Hilfswerte!$B$25)+0.1*INDEX(Hilfswerte!$B$4:$B$15,MATCH(C4772,Hilfswerte!$A$4:$A$15,0)),2)</f>
        <v>1.84</v>
      </c>
      <c r="V4772" s="4">
        <f>ROUND(SQRT((((E4772-Hilfswerte!$B$20)/Hilfswerte!$B$21)-Hilfswerte!$B$28)^2+(((F4772-Hilfswerte!$B$22)/Hilfswerte!$B$23)-Hilfswerte!$B$29)^2+(((G4772-Hilfswerte!$B$24)/Hilfswerte!$B$25)-Hilfswerte!$B$30)^2),3)</f>
        <v>1.8149999999999999</v>
      </c>
      <c r="W4772" s="4">
        <f>ROUND(E4772*Hilfswerte!$B$31,0)</f>
        <v>17471</v>
      </c>
      <c r="X4772" s="4">
        <f t="shared" si="598"/>
        <v>17471</v>
      </c>
      <c r="Y4772" s="4" t="str">
        <f>IF(T4772="A - Top-Kunde","bereits Top-Kunde",IF(AND(V4772&lt;=Hilfswerte!$B$34,H4772&lt;0.5*W4772),"Hoch",IF(AND(V4772&lt;=Hilfswerte!$B$35,H4772&lt;0.7*W4772),"Mittel","Niedrig")))</f>
        <v>Niedrig</v>
      </c>
      <c r="Z4772" s="4">
        <f t="shared" si="599"/>
        <v>67.3</v>
      </c>
      <c r="AA4772" s="4" t="str">
        <f>IF(J4772&gt;365,"Bereits abgewandert (Segment D)",IF(Z4772&gt;=Hilfswerte!$B$38,"Rot - akut gefaehrdet",IF(Z4772&gt;=Hilfswerte!$B$39,"Gelb - beobachten","Gruen - stabil")))</f>
        <v>Bereits abgewandert (Segment D)</v>
      </c>
    </row>
    <row r="4773" spans="1:27" ht="15" customHeight="1" x14ac:dyDescent="0.25">
      <c r="A4773" s="4" t="s">
        <v>5120</v>
      </c>
      <c r="B4773" s="4" t="s">
        <v>1224</v>
      </c>
      <c r="C4773" s="4" t="s">
        <v>89</v>
      </c>
      <c r="D4773" s="4" t="s">
        <v>77</v>
      </c>
      <c r="E4773" s="4">
        <v>118</v>
      </c>
      <c r="F4773" s="4">
        <v>41.5</v>
      </c>
      <c r="G4773" s="4">
        <v>21</v>
      </c>
      <c r="H4773" s="4">
        <v>4637</v>
      </c>
      <c r="I4773" s="4">
        <v>2</v>
      </c>
      <c r="J4773" s="4">
        <v>79</v>
      </c>
      <c r="K4773" s="4">
        <v>0</v>
      </c>
      <c r="L4773" s="4">
        <v>6</v>
      </c>
      <c r="M4773" s="4">
        <v>5</v>
      </c>
      <c r="N4773" s="4">
        <v>-13.7</v>
      </c>
      <c r="O4773" s="4">
        <f t="shared" si="592"/>
        <v>4</v>
      </c>
      <c r="P4773" s="4">
        <f t="shared" si="593"/>
        <v>2</v>
      </c>
      <c r="Q4773" s="4">
        <f t="shared" si="594"/>
        <v>4</v>
      </c>
      <c r="R4773" s="4">
        <f t="shared" si="595"/>
        <v>10</v>
      </c>
      <c r="S4773" s="4">
        <f t="shared" si="596"/>
        <v>91.4</v>
      </c>
      <c r="T4773" s="4" t="str">
        <f t="shared" si="597"/>
        <v>C - Entwicklungspotenzial</v>
      </c>
      <c r="U4773" s="4">
        <f>ROUND(((E4773-Hilfswerte!$B$20)/Hilfswerte!$B$21)+((F4773-Hilfswerte!$B$22)/Hilfswerte!$B$23)+((G4773-Hilfswerte!$B$24)/Hilfswerte!$B$25)+0.1*INDEX(Hilfswerte!$B$4:$B$15,MATCH(C4773,Hilfswerte!$A$4:$A$15,0)),2)</f>
        <v>2.2400000000000002</v>
      </c>
      <c r="V4773" s="4">
        <f>ROUND(SQRT((((E4773-Hilfswerte!$B$20)/Hilfswerte!$B$21)-Hilfswerte!$B$28)^2+(((F4773-Hilfswerte!$B$22)/Hilfswerte!$B$23)-Hilfswerte!$B$29)^2+(((G4773-Hilfswerte!$B$24)/Hilfswerte!$B$25)-Hilfswerte!$B$30)^2),3)</f>
        <v>1.57</v>
      </c>
      <c r="W4773" s="4">
        <f>ROUND(E4773*Hilfswerte!$B$31,0)</f>
        <v>24254</v>
      </c>
      <c r="X4773" s="4">
        <f t="shared" si="598"/>
        <v>19617</v>
      </c>
      <c r="Y4773" s="4" t="str">
        <f>IF(T4773="A - Top-Kunde","bereits Top-Kunde",IF(AND(V4773&lt;=Hilfswerte!$B$34,H4773&lt;0.5*W4773),"Hoch",IF(AND(V4773&lt;=Hilfswerte!$B$35,H4773&lt;0.7*W4773),"Mittel","Niedrig")))</f>
        <v>Niedrig</v>
      </c>
      <c r="Z4773" s="4">
        <f t="shared" si="599"/>
        <v>10.6</v>
      </c>
      <c r="AA4773" s="4" t="str">
        <f>IF(J4773&gt;365,"Bereits abgewandert (Segment D)",IF(Z4773&gt;=Hilfswerte!$B$38,"Rot - akut gefaehrdet",IF(Z4773&gt;=Hilfswerte!$B$39,"Gelb - beobachten","Gruen - stabil")))</f>
        <v>Gruen - stabil</v>
      </c>
    </row>
    <row r="4774" spans="1:27" ht="15" customHeight="1" x14ac:dyDescent="0.25">
      <c r="A4774" s="4" t="s">
        <v>5121</v>
      </c>
      <c r="B4774" s="4" t="s">
        <v>981</v>
      </c>
      <c r="C4774" s="4" t="s">
        <v>47</v>
      </c>
      <c r="D4774" s="4" t="s">
        <v>30</v>
      </c>
      <c r="E4774" s="4">
        <v>164</v>
      </c>
      <c r="F4774" s="4">
        <v>48</v>
      </c>
      <c r="G4774" s="4">
        <v>11.5</v>
      </c>
      <c r="H4774" s="4">
        <v>33036</v>
      </c>
      <c r="I4774" s="4">
        <v>3</v>
      </c>
      <c r="J4774" s="4">
        <v>18</v>
      </c>
      <c r="K4774" s="4">
        <v>1</v>
      </c>
      <c r="L4774" s="4">
        <v>2</v>
      </c>
      <c r="M4774" s="4">
        <v>3</v>
      </c>
      <c r="N4774" s="4">
        <v>-7.9</v>
      </c>
      <c r="O4774" s="4">
        <f t="shared" si="592"/>
        <v>5</v>
      </c>
      <c r="P4774" s="4">
        <f t="shared" si="593"/>
        <v>3</v>
      </c>
      <c r="Q4774" s="4">
        <f t="shared" si="594"/>
        <v>5</v>
      </c>
      <c r="R4774" s="4">
        <f t="shared" si="595"/>
        <v>13</v>
      </c>
      <c r="S4774" s="4">
        <f t="shared" si="596"/>
        <v>119.5</v>
      </c>
      <c r="T4774" s="4" t="str">
        <f t="shared" si="597"/>
        <v>B - Kernkunde</v>
      </c>
      <c r="U4774" s="4">
        <f>ROUND(((E4774-Hilfswerte!$B$20)/Hilfswerte!$B$21)+((F4774-Hilfswerte!$B$22)/Hilfswerte!$B$23)+((G4774-Hilfswerte!$B$24)/Hilfswerte!$B$25)+0.1*INDEX(Hilfswerte!$B$4:$B$15,MATCH(C4774,Hilfswerte!$A$4:$A$15,0)),2)</f>
        <v>0.84</v>
      </c>
      <c r="V4774" s="4">
        <f>ROUND(SQRT((((E4774-Hilfswerte!$B$20)/Hilfswerte!$B$21)-Hilfswerte!$B$28)^2+(((F4774-Hilfswerte!$B$22)/Hilfswerte!$B$23)-Hilfswerte!$B$29)^2+(((G4774-Hilfswerte!$B$24)/Hilfswerte!$B$25)-Hilfswerte!$B$30)^2),3)</f>
        <v>0.192</v>
      </c>
      <c r="W4774" s="4">
        <f>ROUND(E4774*Hilfswerte!$B$31,0)</f>
        <v>33710</v>
      </c>
      <c r="X4774" s="4">
        <f t="shared" si="598"/>
        <v>674</v>
      </c>
      <c r="Y4774" s="4" t="str">
        <f>IF(T4774="A - Top-Kunde","bereits Top-Kunde",IF(AND(V4774&lt;=Hilfswerte!$B$34,H4774&lt;0.5*W4774),"Hoch",IF(AND(V4774&lt;=Hilfswerte!$B$35,H4774&lt;0.7*W4774),"Mittel","Niedrig")))</f>
        <v>Niedrig</v>
      </c>
      <c r="Z4774" s="4">
        <f t="shared" si="599"/>
        <v>7.5</v>
      </c>
      <c r="AA4774" s="4" t="str">
        <f>IF(J4774&gt;365,"Bereits abgewandert (Segment D)",IF(Z4774&gt;=Hilfswerte!$B$38,"Rot - akut gefaehrdet",IF(Z4774&gt;=Hilfswerte!$B$39,"Gelb - beobachten","Gruen - stabil")))</f>
        <v>Gruen - stabil</v>
      </c>
    </row>
    <row r="4775" spans="1:27" ht="15" customHeight="1" x14ac:dyDescent="0.25">
      <c r="A4775" s="4" t="s">
        <v>5122</v>
      </c>
      <c r="B4775" s="4" t="s">
        <v>138</v>
      </c>
      <c r="C4775" s="4" t="s">
        <v>51</v>
      </c>
      <c r="D4775" s="4" t="s">
        <v>30</v>
      </c>
      <c r="E4775" s="4">
        <v>80</v>
      </c>
      <c r="F4775" s="4">
        <v>13.5</v>
      </c>
      <c r="G4775" s="4">
        <v>21.8</v>
      </c>
      <c r="H4775" s="4">
        <v>6105</v>
      </c>
      <c r="I4775" s="4">
        <v>2</v>
      </c>
      <c r="J4775" s="4">
        <v>199</v>
      </c>
      <c r="K4775" s="4">
        <v>0</v>
      </c>
      <c r="L4775" s="4">
        <v>8</v>
      </c>
      <c r="M4775" s="4">
        <v>5</v>
      </c>
      <c r="N4775" s="4">
        <v>24.2</v>
      </c>
      <c r="O4775" s="4">
        <f t="shared" si="592"/>
        <v>2</v>
      </c>
      <c r="P4775" s="4">
        <f t="shared" si="593"/>
        <v>2</v>
      </c>
      <c r="Q4775" s="4">
        <f t="shared" si="594"/>
        <v>4</v>
      </c>
      <c r="R4775" s="4">
        <f t="shared" si="595"/>
        <v>8</v>
      </c>
      <c r="S4775" s="4">
        <f t="shared" si="596"/>
        <v>89.7</v>
      </c>
      <c r="T4775" s="4" t="str">
        <f t="shared" si="597"/>
        <v>C - Entwicklungspotenzial</v>
      </c>
      <c r="U4775" s="4">
        <f>ROUND(((E4775-Hilfswerte!$B$20)/Hilfswerte!$B$21)+((F4775-Hilfswerte!$B$22)/Hilfswerte!$B$23)+((G4775-Hilfswerte!$B$24)/Hilfswerte!$B$25)+0.1*INDEX(Hilfswerte!$B$4:$B$15,MATCH(C4775,Hilfswerte!$A$4:$A$15,0)),2)</f>
        <v>1.76</v>
      </c>
      <c r="V4775" s="4">
        <f>ROUND(SQRT((((E4775-Hilfswerte!$B$20)/Hilfswerte!$B$21)-Hilfswerte!$B$28)^2+(((F4775-Hilfswerte!$B$22)/Hilfswerte!$B$23)-Hilfswerte!$B$29)^2+(((G4775-Hilfswerte!$B$24)/Hilfswerte!$B$25)-Hilfswerte!$B$30)^2),3)</f>
        <v>1.7769999999999999</v>
      </c>
      <c r="W4775" s="4">
        <f>ROUND(E4775*Hilfswerte!$B$31,0)</f>
        <v>16444</v>
      </c>
      <c r="X4775" s="4">
        <f t="shared" si="598"/>
        <v>10339</v>
      </c>
      <c r="Y4775" s="4" t="str">
        <f>IF(T4775="A - Top-Kunde","bereits Top-Kunde",IF(AND(V4775&lt;=Hilfswerte!$B$34,H4775&lt;0.5*W4775),"Hoch",IF(AND(V4775&lt;=Hilfswerte!$B$35,H4775&lt;0.7*W4775),"Mittel","Niedrig")))</f>
        <v>Niedrig</v>
      </c>
      <c r="Z4775" s="4">
        <f t="shared" si="599"/>
        <v>11.6</v>
      </c>
      <c r="AA4775" s="4" t="str">
        <f>IF(J4775&gt;365,"Bereits abgewandert (Segment D)",IF(Z4775&gt;=Hilfswerte!$B$38,"Rot - akut gefaehrdet",IF(Z4775&gt;=Hilfswerte!$B$39,"Gelb - beobachten","Gruen - stabil")))</f>
        <v>Gruen - stabil</v>
      </c>
    </row>
    <row r="4776" spans="1:27" ht="15" customHeight="1" x14ac:dyDescent="0.25">
      <c r="A4776" s="4" t="s">
        <v>5123</v>
      </c>
      <c r="B4776" s="4" t="s">
        <v>617</v>
      </c>
      <c r="C4776" s="4" t="s">
        <v>38</v>
      </c>
      <c r="D4776" s="4" t="s">
        <v>30</v>
      </c>
      <c r="E4776" s="4">
        <v>31</v>
      </c>
      <c r="F4776" s="4">
        <v>4.5999999999999996</v>
      </c>
      <c r="G4776" s="4">
        <v>13.8</v>
      </c>
      <c r="H4776" s="4">
        <v>838</v>
      </c>
      <c r="I4776" s="4">
        <v>2</v>
      </c>
      <c r="J4776" s="4">
        <v>188</v>
      </c>
      <c r="K4776" s="4">
        <v>0</v>
      </c>
      <c r="L4776" s="4">
        <v>1</v>
      </c>
      <c r="M4776" s="4">
        <v>3</v>
      </c>
      <c r="N4776" s="4">
        <v>21.4</v>
      </c>
      <c r="O4776" s="4">
        <f t="shared" si="592"/>
        <v>2</v>
      </c>
      <c r="P4776" s="4">
        <f t="shared" si="593"/>
        <v>2</v>
      </c>
      <c r="Q4776" s="4">
        <f t="shared" si="594"/>
        <v>2</v>
      </c>
      <c r="R4776" s="4">
        <f t="shared" si="595"/>
        <v>6</v>
      </c>
      <c r="S4776" s="4">
        <f t="shared" si="596"/>
        <v>70.400000000000006</v>
      </c>
      <c r="T4776" s="4" t="str">
        <f t="shared" si="597"/>
        <v>C - Entwicklungspotenzial</v>
      </c>
      <c r="U4776" s="4">
        <f>ROUND(((E4776-Hilfswerte!$B$20)/Hilfswerte!$B$21)+((F4776-Hilfswerte!$B$22)/Hilfswerte!$B$23)+((G4776-Hilfswerte!$B$24)/Hilfswerte!$B$25)+0.1*INDEX(Hilfswerte!$B$4:$B$15,MATCH(C4776,Hilfswerte!$A$4:$A$15,0)),2)</f>
        <v>0.11</v>
      </c>
      <c r="V4776" s="4">
        <f>ROUND(SQRT((((E4776-Hilfswerte!$B$20)/Hilfswerte!$B$21)-Hilfswerte!$B$28)^2+(((F4776-Hilfswerte!$B$22)/Hilfswerte!$B$23)-Hilfswerte!$B$29)^2+(((G4776-Hilfswerte!$B$24)/Hilfswerte!$B$25)-Hilfswerte!$B$30)^2),3)</f>
        <v>0.93</v>
      </c>
      <c r="W4776" s="4">
        <f>ROUND(E4776*Hilfswerte!$B$31,0)</f>
        <v>6372</v>
      </c>
      <c r="X4776" s="4">
        <f t="shared" si="598"/>
        <v>5534</v>
      </c>
      <c r="Y4776" s="4" t="str">
        <f>IF(T4776="A - Top-Kunde","bereits Top-Kunde",IF(AND(V4776&lt;=Hilfswerte!$B$34,H4776&lt;0.5*W4776),"Hoch",IF(AND(V4776&lt;=Hilfswerte!$B$35,H4776&lt;0.7*W4776),"Mittel","Niedrig")))</f>
        <v>Mittel</v>
      </c>
      <c r="Z4776" s="4">
        <f t="shared" si="599"/>
        <v>9.6</v>
      </c>
      <c r="AA4776" s="4" t="str">
        <f>IF(J4776&gt;365,"Bereits abgewandert (Segment D)",IF(Z4776&gt;=Hilfswerte!$B$38,"Rot - akut gefaehrdet",IF(Z4776&gt;=Hilfswerte!$B$39,"Gelb - beobachten","Gruen - stabil")))</f>
        <v>Gruen - stabil</v>
      </c>
    </row>
    <row r="4777" spans="1:27" ht="15" customHeight="1" x14ac:dyDescent="0.25">
      <c r="A4777" s="4" t="s">
        <v>5124</v>
      </c>
      <c r="B4777" s="4" t="s">
        <v>97</v>
      </c>
      <c r="C4777" s="4" t="s">
        <v>55</v>
      </c>
      <c r="D4777" s="4" t="s">
        <v>30</v>
      </c>
      <c r="E4777" s="4">
        <v>53</v>
      </c>
      <c r="F4777" s="4">
        <v>10.3</v>
      </c>
      <c r="G4777" s="4">
        <v>16.8</v>
      </c>
      <c r="H4777" s="4">
        <v>1577</v>
      </c>
      <c r="I4777" s="4">
        <v>4</v>
      </c>
      <c r="J4777" s="4">
        <v>72</v>
      </c>
      <c r="K4777" s="4">
        <v>0</v>
      </c>
      <c r="L4777" s="4">
        <v>-6</v>
      </c>
      <c r="M4777" s="4">
        <v>4</v>
      </c>
      <c r="N4777" s="4">
        <v>-17.899999999999999</v>
      </c>
      <c r="O4777" s="4">
        <f t="shared" si="592"/>
        <v>4</v>
      </c>
      <c r="P4777" s="4">
        <f t="shared" si="593"/>
        <v>4</v>
      </c>
      <c r="Q4777" s="4">
        <f t="shared" si="594"/>
        <v>3</v>
      </c>
      <c r="R4777" s="4">
        <f t="shared" si="595"/>
        <v>11</v>
      </c>
      <c r="S4777" s="4">
        <f t="shared" si="596"/>
        <v>101.1</v>
      </c>
      <c r="T4777" s="4" t="str">
        <f t="shared" si="597"/>
        <v>C - Entwicklungspotenzial</v>
      </c>
      <c r="U4777" s="4">
        <f>ROUND(((E4777-Hilfswerte!$B$20)/Hilfswerte!$B$21)+((F4777-Hilfswerte!$B$22)/Hilfswerte!$B$23)+((G4777-Hilfswerte!$B$24)/Hilfswerte!$B$25)+0.1*INDEX(Hilfswerte!$B$4:$B$15,MATCH(C4777,Hilfswerte!$A$4:$A$15,0)),2)</f>
        <v>0.73</v>
      </c>
      <c r="V4777" s="4">
        <f>ROUND(SQRT((((E4777-Hilfswerte!$B$20)/Hilfswerte!$B$21)-Hilfswerte!$B$28)^2+(((F4777-Hilfswerte!$B$22)/Hilfswerte!$B$23)-Hilfswerte!$B$29)^2+(((G4777-Hilfswerte!$B$24)/Hilfswerte!$B$25)-Hilfswerte!$B$30)^2),3)</f>
        <v>1.127</v>
      </c>
      <c r="W4777" s="4">
        <f>ROUND(E4777*Hilfswerte!$B$31,0)</f>
        <v>10894</v>
      </c>
      <c r="X4777" s="4">
        <f t="shared" si="598"/>
        <v>9317</v>
      </c>
      <c r="Y4777" s="4" t="str">
        <f>IF(T4777="A - Top-Kunde","bereits Top-Kunde",IF(AND(V4777&lt;=Hilfswerte!$B$34,H4777&lt;0.5*W4777),"Hoch",IF(AND(V4777&lt;=Hilfswerte!$B$35,H4777&lt;0.7*W4777),"Mittel","Niedrig")))</f>
        <v>Mittel</v>
      </c>
      <c r="Z4777" s="4">
        <f t="shared" si="599"/>
        <v>10.8</v>
      </c>
      <c r="AA4777" s="4" t="str">
        <f>IF(J4777&gt;365,"Bereits abgewandert (Segment D)",IF(Z4777&gt;=Hilfswerte!$B$38,"Rot - akut gefaehrdet",IF(Z4777&gt;=Hilfswerte!$B$39,"Gelb - beobachten","Gruen - stabil")))</f>
        <v>Gruen - stabil</v>
      </c>
    </row>
    <row r="4778" spans="1:27" ht="15" customHeight="1" x14ac:dyDescent="0.25">
      <c r="A4778" s="4" t="s">
        <v>5125</v>
      </c>
      <c r="B4778" s="4" t="s">
        <v>99</v>
      </c>
      <c r="C4778" s="4" t="s">
        <v>84</v>
      </c>
      <c r="D4778" s="4" t="s">
        <v>30</v>
      </c>
      <c r="E4778" s="4">
        <v>119</v>
      </c>
      <c r="F4778" s="4">
        <v>32.299999999999997</v>
      </c>
      <c r="G4778" s="4">
        <v>10.9</v>
      </c>
      <c r="H4778" s="4">
        <v>9812</v>
      </c>
      <c r="I4778" s="4">
        <v>3</v>
      </c>
      <c r="J4778" s="4">
        <v>6</v>
      </c>
      <c r="K4778" s="4">
        <v>0</v>
      </c>
      <c r="L4778" s="4">
        <v>3</v>
      </c>
      <c r="M4778" s="4">
        <v>6</v>
      </c>
      <c r="N4778" s="4">
        <v>-1.7</v>
      </c>
      <c r="O4778" s="4">
        <f t="shared" si="592"/>
        <v>5</v>
      </c>
      <c r="P4778" s="4">
        <f t="shared" si="593"/>
        <v>3</v>
      </c>
      <c r="Q4778" s="4">
        <f t="shared" si="594"/>
        <v>5</v>
      </c>
      <c r="R4778" s="4">
        <f t="shared" si="595"/>
        <v>13</v>
      </c>
      <c r="S4778" s="4">
        <f t="shared" si="596"/>
        <v>128.30000000000001</v>
      </c>
      <c r="T4778" s="4" t="str">
        <f t="shared" si="597"/>
        <v>A - Top-Kunde</v>
      </c>
      <c r="U4778" s="4">
        <f>ROUND(((E4778-Hilfswerte!$B$20)/Hilfswerte!$B$21)+((F4778-Hilfswerte!$B$22)/Hilfswerte!$B$23)+((G4778-Hilfswerte!$B$24)/Hilfswerte!$B$25)+0.1*INDEX(Hilfswerte!$B$4:$B$15,MATCH(C4778,Hilfswerte!$A$4:$A$15,0)),2)</f>
        <v>0.19</v>
      </c>
      <c r="V4778" s="4">
        <f>ROUND(SQRT((((E4778-Hilfswerte!$B$20)/Hilfswerte!$B$21)-Hilfswerte!$B$28)^2+(((F4778-Hilfswerte!$B$22)/Hilfswerte!$B$23)-Hilfswerte!$B$29)^2+(((G4778-Hilfswerte!$B$24)/Hilfswerte!$B$25)-Hilfswerte!$B$30)^2),3)</f>
        <v>0.23300000000000001</v>
      </c>
      <c r="W4778" s="4">
        <f>ROUND(E4778*Hilfswerte!$B$31,0)</f>
        <v>24460</v>
      </c>
      <c r="X4778" s="4">
        <f t="shared" si="598"/>
        <v>14648</v>
      </c>
      <c r="Y4778" s="4" t="str">
        <f>IF(T4778="A - Top-Kunde","bereits Top-Kunde",IF(AND(V4778&lt;=Hilfswerte!$B$34,H4778&lt;0.5*W4778),"Hoch",IF(AND(V4778&lt;=Hilfswerte!$B$35,H4778&lt;0.7*W4778),"Mittel","Niedrig")))</f>
        <v>bereits Top-Kunde</v>
      </c>
      <c r="Z4778" s="4">
        <f t="shared" si="599"/>
        <v>1.6</v>
      </c>
      <c r="AA4778" s="4" t="str">
        <f>IF(J4778&gt;365,"Bereits abgewandert (Segment D)",IF(Z4778&gt;=Hilfswerte!$B$38,"Rot - akut gefaehrdet",IF(Z4778&gt;=Hilfswerte!$B$39,"Gelb - beobachten","Gruen - stabil")))</f>
        <v>Gruen - stabil</v>
      </c>
    </row>
    <row r="4779" spans="1:27" ht="15" customHeight="1" x14ac:dyDescent="0.25">
      <c r="A4779" s="4" t="s">
        <v>5126</v>
      </c>
      <c r="B4779" s="4" t="s">
        <v>138</v>
      </c>
      <c r="C4779" s="4" t="s">
        <v>62</v>
      </c>
      <c r="D4779" s="4" t="s">
        <v>30</v>
      </c>
      <c r="E4779" s="4">
        <v>70</v>
      </c>
      <c r="F4779" s="4">
        <v>15.5</v>
      </c>
      <c r="G4779" s="4">
        <v>1.3</v>
      </c>
      <c r="H4779" s="4">
        <v>0</v>
      </c>
      <c r="I4779" s="4">
        <v>0</v>
      </c>
      <c r="J4779" s="4">
        <v>533</v>
      </c>
      <c r="K4779" s="4">
        <v>0</v>
      </c>
      <c r="L4779" s="4">
        <v>9</v>
      </c>
      <c r="M4779" s="4">
        <v>0</v>
      </c>
      <c r="N4779" s="4">
        <v>-85.6</v>
      </c>
      <c r="O4779" s="4">
        <f t="shared" si="592"/>
        <v>1</v>
      </c>
      <c r="P4779" s="4">
        <f t="shared" si="593"/>
        <v>1</v>
      </c>
      <c r="Q4779" s="4">
        <f t="shared" si="594"/>
        <v>1</v>
      </c>
      <c r="R4779" s="4">
        <f t="shared" si="595"/>
        <v>3</v>
      </c>
      <c r="S4779" s="4">
        <f t="shared" si="596"/>
        <v>-15.5</v>
      </c>
      <c r="T4779" s="4" t="str">
        <f t="shared" si="597"/>
        <v>D - Abwanderungsrisiko</v>
      </c>
      <c r="U4779" s="4">
        <f>ROUND(((E4779-Hilfswerte!$B$20)/Hilfswerte!$B$21)+((F4779-Hilfswerte!$B$22)/Hilfswerte!$B$23)+((G4779-Hilfswerte!$B$24)/Hilfswerte!$B$25)+0.1*INDEX(Hilfswerte!$B$4:$B$15,MATCH(C4779,Hilfswerte!$A$4:$A$15,0)),2)</f>
        <v>-1.44</v>
      </c>
      <c r="V4779" s="4">
        <f>ROUND(SQRT((((E4779-Hilfswerte!$B$20)/Hilfswerte!$B$21)-Hilfswerte!$B$28)^2+(((F4779-Hilfswerte!$B$22)/Hilfswerte!$B$23)-Hilfswerte!$B$29)^2+(((G4779-Hilfswerte!$B$24)/Hilfswerte!$B$25)-Hilfswerte!$B$30)^2),3)</f>
        <v>1.6759999999999999</v>
      </c>
      <c r="W4779" s="4">
        <f>ROUND(E4779*Hilfswerte!$B$31,0)</f>
        <v>14388</v>
      </c>
      <c r="X4779" s="4">
        <f t="shared" si="598"/>
        <v>14388</v>
      </c>
      <c r="Y4779" s="4" t="str">
        <f>IF(T4779="A - Top-Kunde","bereits Top-Kunde",IF(AND(V4779&lt;=Hilfswerte!$B$34,H4779&lt;0.5*W4779),"Hoch",IF(AND(V4779&lt;=Hilfswerte!$B$35,H4779&lt;0.7*W4779),"Mittel","Niedrig")))</f>
        <v>Niedrig</v>
      </c>
      <c r="Z4779" s="4">
        <f t="shared" si="599"/>
        <v>62.7</v>
      </c>
      <c r="AA4779" s="4" t="str">
        <f>IF(J4779&gt;365,"Bereits abgewandert (Segment D)",IF(Z4779&gt;=Hilfswerte!$B$38,"Rot - akut gefaehrdet",IF(Z4779&gt;=Hilfswerte!$B$39,"Gelb - beobachten","Gruen - stabil")))</f>
        <v>Bereits abgewandert (Segment D)</v>
      </c>
    </row>
    <row r="4780" spans="1:27" ht="15" customHeight="1" x14ac:dyDescent="0.25">
      <c r="A4780" s="4" t="s">
        <v>5127</v>
      </c>
      <c r="B4780" s="4" t="s">
        <v>1315</v>
      </c>
      <c r="C4780" s="4" t="s">
        <v>29</v>
      </c>
      <c r="D4780" s="4" t="s">
        <v>30</v>
      </c>
      <c r="E4780" s="4">
        <v>157</v>
      </c>
      <c r="F4780" s="4">
        <v>35.799999999999997</v>
      </c>
      <c r="G4780" s="4">
        <v>12.8</v>
      </c>
      <c r="H4780" s="4">
        <v>41330</v>
      </c>
      <c r="I4780" s="4">
        <v>3</v>
      </c>
      <c r="J4780" s="4">
        <v>146</v>
      </c>
      <c r="K4780" s="4">
        <v>1</v>
      </c>
      <c r="L4780" s="4">
        <v>25</v>
      </c>
      <c r="M4780" s="4">
        <v>2</v>
      </c>
      <c r="N4780" s="4">
        <v>-0.4</v>
      </c>
      <c r="O4780" s="4">
        <f t="shared" si="592"/>
        <v>3</v>
      </c>
      <c r="P4780" s="4">
        <f t="shared" si="593"/>
        <v>3</v>
      </c>
      <c r="Q4780" s="4">
        <f t="shared" si="594"/>
        <v>5</v>
      </c>
      <c r="R4780" s="4">
        <f t="shared" si="595"/>
        <v>11</v>
      </c>
      <c r="S4780" s="4">
        <f t="shared" si="596"/>
        <v>96.3</v>
      </c>
      <c r="T4780" s="4" t="str">
        <f t="shared" si="597"/>
        <v>C - Entwicklungspotenzial</v>
      </c>
      <c r="U4780" s="4">
        <f>ROUND(((E4780-Hilfswerte!$B$20)/Hilfswerte!$B$21)+((F4780-Hilfswerte!$B$22)/Hilfswerte!$B$23)+((G4780-Hilfswerte!$B$24)/Hilfswerte!$B$25)+0.1*INDEX(Hilfswerte!$B$4:$B$15,MATCH(C4780,Hilfswerte!$A$4:$A$15,0)),2)</f>
        <v>0.98</v>
      </c>
      <c r="V4780" s="4">
        <f>ROUND(SQRT((((E4780-Hilfswerte!$B$20)/Hilfswerte!$B$21)-Hilfswerte!$B$28)^2+(((F4780-Hilfswerte!$B$22)/Hilfswerte!$B$23)-Hilfswerte!$B$29)^2+(((G4780-Hilfswerte!$B$24)/Hilfswerte!$B$25)-Hilfswerte!$B$30)^2),3)</f>
        <v>0.25800000000000001</v>
      </c>
      <c r="W4780" s="4">
        <f>ROUND(E4780*Hilfswerte!$B$31,0)</f>
        <v>32271</v>
      </c>
      <c r="X4780" s="4">
        <f t="shared" si="598"/>
        <v>0</v>
      </c>
      <c r="Y4780" s="4" t="str">
        <f>IF(T4780="A - Top-Kunde","bereits Top-Kunde",IF(AND(V4780&lt;=Hilfswerte!$B$34,H4780&lt;0.5*W4780),"Hoch",IF(AND(V4780&lt;=Hilfswerte!$B$35,H4780&lt;0.7*W4780),"Mittel","Niedrig")))</f>
        <v>Niedrig</v>
      </c>
      <c r="Z4780" s="4">
        <f t="shared" si="599"/>
        <v>15.5</v>
      </c>
      <c r="AA4780" s="4" t="str">
        <f>IF(J4780&gt;365,"Bereits abgewandert (Segment D)",IF(Z4780&gt;=Hilfswerte!$B$38,"Rot - akut gefaehrdet",IF(Z4780&gt;=Hilfswerte!$B$39,"Gelb - beobachten","Gruen - stabil")))</f>
        <v>Gelb - beobachten</v>
      </c>
    </row>
    <row r="4781" spans="1:27" ht="15" customHeight="1" x14ac:dyDescent="0.25">
      <c r="A4781" s="4" t="s">
        <v>5128</v>
      </c>
      <c r="B4781" s="4" t="s">
        <v>405</v>
      </c>
      <c r="C4781" s="4" t="s">
        <v>65</v>
      </c>
      <c r="D4781" s="4" t="s">
        <v>56</v>
      </c>
      <c r="E4781" s="4">
        <v>11</v>
      </c>
      <c r="F4781" s="4">
        <v>2.1</v>
      </c>
      <c r="G4781" s="4">
        <v>5.9</v>
      </c>
      <c r="H4781" s="4">
        <v>0</v>
      </c>
      <c r="I4781" s="4">
        <v>0</v>
      </c>
      <c r="J4781" s="4">
        <v>831</v>
      </c>
      <c r="K4781" s="4">
        <v>0</v>
      </c>
      <c r="L4781" s="4">
        <v>3</v>
      </c>
      <c r="M4781" s="4">
        <v>0</v>
      </c>
      <c r="N4781" s="4">
        <v>-64.2</v>
      </c>
      <c r="O4781" s="4">
        <f t="shared" si="592"/>
        <v>1</v>
      </c>
      <c r="P4781" s="4">
        <f t="shared" si="593"/>
        <v>1</v>
      </c>
      <c r="Q4781" s="4">
        <f t="shared" si="594"/>
        <v>1</v>
      </c>
      <c r="R4781" s="4">
        <f t="shared" si="595"/>
        <v>3</v>
      </c>
      <c r="S4781" s="4">
        <f t="shared" si="596"/>
        <v>-3</v>
      </c>
      <c r="T4781" s="4" t="str">
        <f t="shared" si="597"/>
        <v>D - Abwanderungsrisiko</v>
      </c>
      <c r="U4781" s="4">
        <f>ROUND(((E4781-Hilfswerte!$B$20)/Hilfswerte!$B$21)+((F4781-Hilfswerte!$B$22)/Hilfswerte!$B$23)+((G4781-Hilfswerte!$B$24)/Hilfswerte!$B$25)+0.1*INDEX(Hilfswerte!$B$4:$B$15,MATCH(C4781,Hilfswerte!$A$4:$A$15,0)),2)</f>
        <v>-1.67</v>
      </c>
      <c r="V4781" s="4">
        <f>ROUND(SQRT((((E4781-Hilfswerte!$B$20)/Hilfswerte!$B$21)-Hilfswerte!$B$28)^2+(((F4781-Hilfswerte!$B$22)/Hilfswerte!$B$23)-Hilfswerte!$B$29)^2+(((G4781-Hilfswerte!$B$24)/Hilfswerte!$B$25)-Hilfswerte!$B$30)^2),3)</f>
        <v>1.2529999999999999</v>
      </c>
      <c r="W4781" s="4">
        <f>ROUND(E4781*Hilfswerte!$B$31,0)</f>
        <v>2261</v>
      </c>
      <c r="X4781" s="4">
        <f t="shared" si="598"/>
        <v>2261</v>
      </c>
      <c r="Y4781" s="4" t="str">
        <f>IF(T4781="A - Top-Kunde","bereits Top-Kunde",IF(AND(V4781&lt;=Hilfswerte!$B$34,H4781&lt;0.5*W4781),"Hoch",IF(AND(V4781&lt;=Hilfswerte!$B$35,H4781&lt;0.7*W4781),"Mittel","Niedrig")))</f>
        <v>Niedrig</v>
      </c>
      <c r="Z4781" s="4">
        <f t="shared" si="599"/>
        <v>67.8</v>
      </c>
      <c r="AA4781" s="4" t="str">
        <f>IF(J4781&gt;365,"Bereits abgewandert (Segment D)",IF(Z4781&gt;=Hilfswerte!$B$38,"Rot - akut gefaehrdet",IF(Z4781&gt;=Hilfswerte!$B$39,"Gelb - beobachten","Gruen - stabil")))</f>
        <v>Bereits abgewandert (Segment D)</v>
      </c>
    </row>
    <row r="4782" spans="1:27" ht="15" customHeight="1" x14ac:dyDescent="0.25">
      <c r="A4782" s="4" t="s">
        <v>5129</v>
      </c>
      <c r="B4782" s="4" t="s">
        <v>1364</v>
      </c>
      <c r="C4782" s="4" t="s">
        <v>51</v>
      </c>
      <c r="D4782" s="4" t="s">
        <v>30</v>
      </c>
      <c r="E4782" s="4">
        <v>96</v>
      </c>
      <c r="F4782" s="4">
        <v>18.899999999999999</v>
      </c>
      <c r="G4782" s="4">
        <v>6.9</v>
      </c>
      <c r="H4782" s="4">
        <v>688</v>
      </c>
      <c r="I4782" s="4">
        <v>1</v>
      </c>
      <c r="J4782" s="4">
        <v>153</v>
      </c>
      <c r="K4782" s="4">
        <v>0</v>
      </c>
      <c r="L4782" s="4">
        <v>8</v>
      </c>
      <c r="M4782" s="4">
        <v>4</v>
      </c>
      <c r="N4782" s="4">
        <v>-8.6</v>
      </c>
      <c r="O4782" s="4">
        <f t="shared" si="592"/>
        <v>3</v>
      </c>
      <c r="P4782" s="4">
        <f t="shared" si="593"/>
        <v>1</v>
      </c>
      <c r="Q4782" s="4">
        <f t="shared" si="594"/>
        <v>2</v>
      </c>
      <c r="R4782" s="4">
        <f t="shared" si="595"/>
        <v>6</v>
      </c>
      <c r="S4782" s="4">
        <f t="shared" si="596"/>
        <v>53.3</v>
      </c>
      <c r="T4782" s="4" t="str">
        <f t="shared" si="597"/>
        <v>C - Entwicklungspotenzial</v>
      </c>
      <c r="U4782" s="4">
        <f>ROUND(((E4782-Hilfswerte!$B$20)/Hilfswerte!$B$21)+((F4782-Hilfswerte!$B$22)/Hilfswerte!$B$23)+((G4782-Hilfswerte!$B$24)/Hilfswerte!$B$25)+0.1*INDEX(Hilfswerte!$B$4:$B$15,MATCH(C4782,Hilfswerte!$A$4:$A$15,0)),2)</f>
        <v>-0.44</v>
      </c>
      <c r="V4782" s="4">
        <f>ROUND(SQRT((((E4782-Hilfswerte!$B$20)/Hilfswerte!$B$21)-Hilfswerte!$B$28)^2+(((F4782-Hilfswerte!$B$22)/Hilfswerte!$B$23)-Hilfswerte!$B$29)^2+(((G4782-Hilfswerte!$B$24)/Hilfswerte!$B$25)-Hilfswerte!$B$30)^2),3)</f>
        <v>0.82199999999999995</v>
      </c>
      <c r="W4782" s="4">
        <f>ROUND(E4782*Hilfswerte!$B$31,0)</f>
        <v>19732</v>
      </c>
      <c r="X4782" s="4">
        <f t="shared" si="598"/>
        <v>19044</v>
      </c>
      <c r="Y4782" s="4" t="str">
        <f>IF(T4782="A - Top-Kunde","bereits Top-Kunde",IF(AND(V4782&lt;=Hilfswerte!$B$34,H4782&lt;0.5*W4782),"Hoch",IF(AND(V4782&lt;=Hilfswerte!$B$35,H4782&lt;0.7*W4782),"Mittel","Niedrig")))</f>
        <v>Hoch</v>
      </c>
      <c r="Z4782" s="4">
        <f t="shared" si="599"/>
        <v>12.7</v>
      </c>
      <c r="AA4782" s="4" t="str">
        <f>IF(J4782&gt;365,"Bereits abgewandert (Segment D)",IF(Z4782&gt;=Hilfswerte!$B$38,"Rot - akut gefaehrdet",IF(Z4782&gt;=Hilfswerte!$B$39,"Gelb - beobachten","Gruen - stabil")))</f>
        <v>Gruen - stabil</v>
      </c>
    </row>
    <row r="4783" spans="1:27" ht="15" customHeight="1" x14ac:dyDescent="0.25">
      <c r="A4783" s="4" t="s">
        <v>5130</v>
      </c>
      <c r="B4783" s="4" t="s">
        <v>806</v>
      </c>
      <c r="C4783" s="4" t="s">
        <v>38</v>
      </c>
      <c r="D4783" s="4" t="s">
        <v>106</v>
      </c>
      <c r="E4783" s="4">
        <v>174</v>
      </c>
      <c r="F4783" s="4">
        <v>24.4</v>
      </c>
      <c r="G4783" s="4">
        <v>12</v>
      </c>
      <c r="H4783" s="4">
        <v>9879</v>
      </c>
      <c r="I4783" s="4">
        <v>1</v>
      </c>
      <c r="J4783" s="4">
        <v>306</v>
      </c>
      <c r="K4783" s="4">
        <v>0</v>
      </c>
      <c r="L4783" s="4">
        <v>39</v>
      </c>
      <c r="M4783" s="4">
        <v>4</v>
      </c>
      <c r="N4783" s="4">
        <v>-14.6</v>
      </c>
      <c r="O4783" s="4">
        <f t="shared" si="592"/>
        <v>2</v>
      </c>
      <c r="P4783" s="4">
        <f t="shared" si="593"/>
        <v>1</v>
      </c>
      <c r="Q4783" s="4">
        <f t="shared" si="594"/>
        <v>5</v>
      </c>
      <c r="R4783" s="4">
        <f t="shared" si="595"/>
        <v>8</v>
      </c>
      <c r="S4783" s="4">
        <f t="shared" si="596"/>
        <v>61</v>
      </c>
      <c r="T4783" s="4" t="str">
        <f t="shared" si="597"/>
        <v>C - Entwicklungspotenzial</v>
      </c>
      <c r="U4783" s="4">
        <f>ROUND(((E4783-Hilfswerte!$B$20)/Hilfswerte!$B$21)+((F4783-Hilfswerte!$B$22)/Hilfswerte!$B$23)+((G4783-Hilfswerte!$B$24)/Hilfswerte!$B$25)+0.1*INDEX(Hilfswerte!$B$4:$B$15,MATCH(C4783,Hilfswerte!$A$4:$A$15,0)),2)</f>
        <v>0.79</v>
      </c>
      <c r="V4783" s="4">
        <f>ROUND(SQRT((((E4783-Hilfswerte!$B$20)/Hilfswerte!$B$21)-Hilfswerte!$B$28)^2+(((F4783-Hilfswerte!$B$22)/Hilfswerte!$B$23)-Hilfswerte!$B$29)^2+(((G4783-Hilfswerte!$B$24)/Hilfswerte!$B$25)-Hilfswerte!$B$30)^2),3)</f>
        <v>0.27200000000000002</v>
      </c>
      <c r="W4783" s="4">
        <f>ROUND(E4783*Hilfswerte!$B$31,0)</f>
        <v>35765</v>
      </c>
      <c r="X4783" s="4">
        <f t="shared" si="598"/>
        <v>25886</v>
      </c>
      <c r="Y4783" s="4" t="str">
        <f>IF(T4783="A - Top-Kunde","bereits Top-Kunde",IF(AND(V4783&lt;=Hilfswerte!$B$34,H4783&lt;0.5*W4783),"Hoch",IF(AND(V4783&lt;=Hilfswerte!$B$35,H4783&lt;0.7*W4783),"Mittel","Niedrig")))</f>
        <v>Hoch</v>
      </c>
      <c r="Z4783" s="4">
        <f t="shared" si="599"/>
        <v>28.9</v>
      </c>
      <c r="AA4783" s="4" t="str">
        <f>IF(J4783&gt;365,"Bereits abgewandert (Segment D)",IF(Z4783&gt;=Hilfswerte!$B$38,"Rot - akut gefaehrdet",IF(Z4783&gt;=Hilfswerte!$B$39,"Gelb - beobachten","Gruen - stabil")))</f>
        <v>Rot - akut gefaehrdet</v>
      </c>
    </row>
    <row r="4784" spans="1:27" ht="15" customHeight="1" x14ac:dyDescent="0.25">
      <c r="A4784" s="4" t="s">
        <v>5131</v>
      </c>
      <c r="B4784" s="4" t="s">
        <v>190</v>
      </c>
      <c r="C4784" s="4" t="s">
        <v>65</v>
      </c>
      <c r="D4784" s="4" t="s">
        <v>30</v>
      </c>
      <c r="E4784" s="4">
        <v>22</v>
      </c>
      <c r="F4784" s="4">
        <v>4.0999999999999996</v>
      </c>
      <c r="G4784" s="4">
        <v>3.5</v>
      </c>
      <c r="H4784" s="4">
        <v>424</v>
      </c>
      <c r="I4784" s="4">
        <v>1</v>
      </c>
      <c r="J4784" s="4">
        <v>171</v>
      </c>
      <c r="K4784" s="4">
        <v>0</v>
      </c>
      <c r="L4784" s="4">
        <v>28</v>
      </c>
      <c r="M4784" s="4">
        <v>4</v>
      </c>
      <c r="N4784" s="4">
        <v>16.7</v>
      </c>
      <c r="O4784" s="4">
        <f t="shared" si="592"/>
        <v>3</v>
      </c>
      <c r="P4784" s="4">
        <f t="shared" si="593"/>
        <v>1</v>
      </c>
      <c r="Q4784" s="4">
        <f t="shared" si="594"/>
        <v>2</v>
      </c>
      <c r="R4784" s="4">
        <f t="shared" si="595"/>
        <v>6</v>
      </c>
      <c r="S4784" s="4">
        <f t="shared" si="596"/>
        <v>60</v>
      </c>
      <c r="T4784" s="4" t="str">
        <f t="shared" si="597"/>
        <v>C - Entwicklungspotenzial</v>
      </c>
      <c r="U4784" s="4">
        <f>ROUND(((E4784-Hilfswerte!$B$20)/Hilfswerte!$B$21)+((F4784-Hilfswerte!$B$22)/Hilfswerte!$B$23)+((G4784-Hilfswerte!$B$24)/Hilfswerte!$B$25)+0.1*INDEX(Hilfswerte!$B$4:$B$15,MATCH(C4784,Hilfswerte!$A$4:$A$15,0)),2)</f>
        <v>-1.97</v>
      </c>
      <c r="V4784" s="4">
        <f>ROUND(SQRT((((E4784-Hilfswerte!$B$20)/Hilfswerte!$B$21)-Hilfswerte!$B$28)^2+(((F4784-Hilfswerte!$B$22)/Hilfswerte!$B$23)-Hilfswerte!$B$29)^2+(((G4784-Hilfswerte!$B$24)/Hilfswerte!$B$25)-Hilfswerte!$B$30)^2),3)</f>
        <v>1.5</v>
      </c>
      <c r="W4784" s="4">
        <f>ROUND(E4784*Hilfswerte!$B$31,0)</f>
        <v>4522</v>
      </c>
      <c r="X4784" s="4">
        <f t="shared" si="598"/>
        <v>4098</v>
      </c>
      <c r="Y4784" s="4" t="str">
        <f>IF(T4784="A - Top-Kunde","bereits Top-Kunde",IF(AND(V4784&lt;=Hilfswerte!$B$34,H4784&lt;0.5*W4784),"Hoch",IF(AND(V4784&lt;=Hilfswerte!$B$35,H4784&lt;0.7*W4784),"Mittel","Niedrig")))</f>
        <v>Niedrig</v>
      </c>
      <c r="Z4784" s="4">
        <f t="shared" si="599"/>
        <v>14.2</v>
      </c>
      <c r="AA4784" s="4" t="str">
        <f>IF(J4784&gt;365,"Bereits abgewandert (Segment D)",IF(Z4784&gt;=Hilfswerte!$B$38,"Rot - akut gefaehrdet",IF(Z4784&gt;=Hilfswerte!$B$39,"Gelb - beobachten","Gruen - stabil")))</f>
        <v>Gelb - beobachten</v>
      </c>
    </row>
    <row r="4785" spans="1:27" ht="15" customHeight="1" x14ac:dyDescent="0.25">
      <c r="A4785" s="4" t="s">
        <v>5132</v>
      </c>
      <c r="B4785" s="4" t="s">
        <v>410</v>
      </c>
      <c r="C4785" s="4" t="s">
        <v>74</v>
      </c>
      <c r="D4785" s="4" t="s">
        <v>30</v>
      </c>
      <c r="E4785" s="4">
        <v>10</v>
      </c>
      <c r="F4785" s="4">
        <v>2</v>
      </c>
      <c r="G4785" s="4">
        <v>1.9</v>
      </c>
      <c r="H4785" s="4">
        <v>303</v>
      </c>
      <c r="I4785" s="4">
        <v>2</v>
      </c>
      <c r="J4785" s="4">
        <v>122</v>
      </c>
      <c r="K4785" s="4">
        <v>1</v>
      </c>
      <c r="L4785" s="4">
        <v>29</v>
      </c>
      <c r="M4785" s="4">
        <v>3</v>
      </c>
      <c r="N4785" s="4">
        <v>-18.899999999999999</v>
      </c>
      <c r="O4785" s="4">
        <f t="shared" si="592"/>
        <v>3</v>
      </c>
      <c r="P4785" s="4">
        <f t="shared" si="593"/>
        <v>2</v>
      </c>
      <c r="Q4785" s="4">
        <f t="shared" si="594"/>
        <v>2</v>
      </c>
      <c r="R4785" s="4">
        <f t="shared" si="595"/>
        <v>7</v>
      </c>
      <c r="S4785" s="4">
        <f t="shared" si="596"/>
        <v>45.9</v>
      </c>
      <c r="T4785" s="4" t="str">
        <f t="shared" si="597"/>
        <v>C - Entwicklungspotenzial</v>
      </c>
      <c r="U4785" s="4">
        <f>ROUND(((E4785-Hilfswerte!$B$20)/Hilfswerte!$B$21)+((F4785-Hilfswerte!$B$22)/Hilfswerte!$B$23)+((G4785-Hilfswerte!$B$24)/Hilfswerte!$B$25)+0.1*INDEX(Hilfswerte!$B$4:$B$15,MATCH(C4785,Hilfswerte!$A$4:$A$15,0)),2)</f>
        <v>-2.2799999999999998</v>
      </c>
      <c r="V4785" s="4">
        <f>ROUND(SQRT((((E4785-Hilfswerte!$B$20)/Hilfswerte!$B$21)-Hilfswerte!$B$28)^2+(((F4785-Hilfswerte!$B$22)/Hilfswerte!$B$23)-Hilfswerte!$B$29)^2+(((G4785-Hilfswerte!$B$24)/Hilfswerte!$B$25)-Hilfswerte!$B$30)^2),3)</f>
        <v>1.7470000000000001</v>
      </c>
      <c r="W4785" s="4">
        <f>ROUND(E4785*Hilfswerte!$B$31,0)</f>
        <v>2055</v>
      </c>
      <c r="X4785" s="4">
        <f t="shared" si="598"/>
        <v>1752</v>
      </c>
      <c r="Y4785" s="4" t="str">
        <f>IF(T4785="A - Top-Kunde","bereits Top-Kunde",IF(AND(V4785&lt;=Hilfswerte!$B$34,H4785&lt;0.5*W4785),"Hoch",IF(AND(V4785&lt;=Hilfswerte!$B$35,H4785&lt;0.7*W4785),"Mittel","Niedrig")))</f>
        <v>Niedrig</v>
      </c>
      <c r="Z4785" s="4">
        <f t="shared" si="599"/>
        <v>22.5</v>
      </c>
      <c r="AA4785" s="4" t="str">
        <f>IF(J4785&gt;365,"Bereits abgewandert (Segment D)",IF(Z4785&gt;=Hilfswerte!$B$38,"Rot - akut gefaehrdet",IF(Z4785&gt;=Hilfswerte!$B$39,"Gelb - beobachten","Gruen - stabil")))</f>
        <v>Rot - akut gefaehrdet</v>
      </c>
    </row>
    <row r="4786" spans="1:27" ht="15" customHeight="1" x14ac:dyDescent="0.25">
      <c r="A4786" s="4" t="s">
        <v>5133</v>
      </c>
      <c r="B4786" s="4" t="s">
        <v>346</v>
      </c>
      <c r="C4786" s="4" t="s">
        <v>84</v>
      </c>
      <c r="D4786" s="4" t="s">
        <v>30</v>
      </c>
      <c r="E4786" s="4">
        <v>123</v>
      </c>
      <c r="F4786" s="4">
        <v>24.2</v>
      </c>
      <c r="G4786" s="4">
        <v>14.6</v>
      </c>
      <c r="H4786" s="4">
        <v>19725</v>
      </c>
      <c r="I4786" s="4">
        <v>2</v>
      </c>
      <c r="J4786" s="4">
        <v>60</v>
      </c>
      <c r="K4786" s="4">
        <v>0</v>
      </c>
      <c r="L4786" s="4">
        <v>19</v>
      </c>
      <c r="M4786" s="4">
        <v>2</v>
      </c>
      <c r="N4786" s="4">
        <v>8.1999999999999993</v>
      </c>
      <c r="O4786" s="4">
        <f t="shared" si="592"/>
        <v>4</v>
      </c>
      <c r="P4786" s="4">
        <f t="shared" si="593"/>
        <v>2</v>
      </c>
      <c r="Q4786" s="4">
        <f t="shared" si="594"/>
        <v>5</v>
      </c>
      <c r="R4786" s="4">
        <f t="shared" si="595"/>
        <v>11</v>
      </c>
      <c r="S4786" s="4">
        <f t="shared" si="596"/>
        <v>108.4</v>
      </c>
      <c r="T4786" s="4" t="str">
        <f t="shared" si="597"/>
        <v>B - Kernkunde</v>
      </c>
      <c r="U4786" s="4">
        <f>ROUND(((E4786-Hilfswerte!$B$20)/Hilfswerte!$B$21)+((F4786-Hilfswerte!$B$22)/Hilfswerte!$B$23)+((G4786-Hilfswerte!$B$24)/Hilfswerte!$B$25)+0.1*INDEX(Hilfswerte!$B$4:$B$15,MATCH(C4786,Hilfswerte!$A$4:$A$15,0)),2)</f>
        <v>0.64</v>
      </c>
      <c r="V4786" s="4">
        <f>ROUND(SQRT((((E4786-Hilfswerte!$B$20)/Hilfswerte!$B$21)-Hilfswerte!$B$28)^2+(((F4786-Hilfswerte!$B$22)/Hilfswerte!$B$23)-Hilfswerte!$B$29)^2+(((G4786-Hilfswerte!$B$24)/Hilfswerte!$B$25)-Hilfswerte!$B$30)^2),3)</f>
        <v>0.62</v>
      </c>
      <c r="W4786" s="4">
        <f>ROUND(E4786*Hilfswerte!$B$31,0)</f>
        <v>25282</v>
      </c>
      <c r="X4786" s="4">
        <f t="shared" si="598"/>
        <v>5557</v>
      </c>
      <c r="Y4786" s="4" t="str">
        <f>IF(T4786="A - Top-Kunde","bereits Top-Kunde",IF(AND(V4786&lt;=Hilfswerte!$B$34,H4786&lt;0.5*W4786),"Hoch",IF(AND(V4786&lt;=Hilfswerte!$B$35,H4786&lt;0.7*W4786),"Mittel","Niedrig")))</f>
        <v>Niedrig</v>
      </c>
      <c r="Z4786" s="4">
        <f t="shared" si="599"/>
        <v>6.8</v>
      </c>
      <c r="AA4786" s="4" t="str">
        <f>IF(J4786&gt;365,"Bereits abgewandert (Segment D)",IF(Z4786&gt;=Hilfswerte!$B$38,"Rot - akut gefaehrdet",IF(Z4786&gt;=Hilfswerte!$B$39,"Gelb - beobachten","Gruen - stabil")))</f>
        <v>Gruen - stabil</v>
      </c>
    </row>
    <row r="4787" spans="1:27" ht="15" customHeight="1" x14ac:dyDescent="0.25">
      <c r="A4787" s="4" t="s">
        <v>5134</v>
      </c>
      <c r="B4787" s="4" t="s">
        <v>897</v>
      </c>
      <c r="C4787" s="4" t="s">
        <v>59</v>
      </c>
      <c r="D4787" s="4" t="s">
        <v>30</v>
      </c>
      <c r="E4787" s="4">
        <v>47</v>
      </c>
      <c r="F4787" s="4">
        <v>8.5</v>
      </c>
      <c r="G4787" s="4">
        <v>5.9</v>
      </c>
      <c r="H4787" s="4">
        <v>798</v>
      </c>
      <c r="I4787" s="4">
        <v>1</v>
      </c>
      <c r="J4787" s="4">
        <v>365</v>
      </c>
      <c r="K4787" s="4">
        <v>0</v>
      </c>
      <c r="L4787" s="4">
        <v>-3</v>
      </c>
      <c r="M4787" s="4">
        <v>1</v>
      </c>
      <c r="N4787" s="4">
        <v>-1.1000000000000001</v>
      </c>
      <c r="O4787" s="4">
        <f t="shared" si="592"/>
        <v>2</v>
      </c>
      <c r="P4787" s="4">
        <f t="shared" si="593"/>
        <v>1</v>
      </c>
      <c r="Q4787" s="4">
        <f t="shared" si="594"/>
        <v>2</v>
      </c>
      <c r="R4787" s="4">
        <f t="shared" si="595"/>
        <v>5</v>
      </c>
      <c r="S4787" s="4">
        <f t="shared" si="596"/>
        <v>49.5</v>
      </c>
      <c r="T4787" s="4" t="str">
        <f t="shared" si="597"/>
        <v>C - Entwicklungspotenzial</v>
      </c>
      <c r="U4787" s="4">
        <f>ROUND(((E4787-Hilfswerte!$B$20)/Hilfswerte!$B$21)+((F4787-Hilfswerte!$B$22)/Hilfswerte!$B$23)+((G4787-Hilfswerte!$B$24)/Hilfswerte!$B$25)+0.1*INDEX(Hilfswerte!$B$4:$B$15,MATCH(C4787,Hilfswerte!$A$4:$A$15,0)),2)</f>
        <v>-1.42</v>
      </c>
      <c r="V4787" s="4">
        <f>ROUND(SQRT((((E4787-Hilfswerte!$B$20)/Hilfswerte!$B$21)-Hilfswerte!$B$28)^2+(((F4787-Hilfswerte!$B$22)/Hilfswerte!$B$23)-Hilfswerte!$B$29)^2+(((G4787-Hilfswerte!$B$24)/Hilfswerte!$B$25)-Hilfswerte!$B$30)^2),3)</f>
        <v>1.119</v>
      </c>
      <c r="W4787" s="4">
        <f>ROUND(E4787*Hilfswerte!$B$31,0)</f>
        <v>9661</v>
      </c>
      <c r="X4787" s="4">
        <f t="shared" si="598"/>
        <v>8863</v>
      </c>
      <c r="Y4787" s="4" t="str">
        <f>IF(T4787="A - Top-Kunde","bereits Top-Kunde",IF(AND(V4787&lt;=Hilfswerte!$B$34,H4787&lt;0.5*W4787),"Hoch",IF(AND(V4787&lt;=Hilfswerte!$B$35,H4787&lt;0.7*W4787),"Mittel","Niedrig")))</f>
        <v>Mittel</v>
      </c>
      <c r="Z4787" s="4">
        <f t="shared" si="599"/>
        <v>18.7</v>
      </c>
      <c r="AA4787" s="4" t="str">
        <f>IF(J4787&gt;365,"Bereits abgewandert (Segment D)",IF(Z4787&gt;=Hilfswerte!$B$38,"Rot - akut gefaehrdet",IF(Z4787&gt;=Hilfswerte!$B$39,"Gelb - beobachten","Gruen - stabil")))</f>
        <v>Gelb - beobachten</v>
      </c>
    </row>
    <row r="4788" spans="1:27" ht="15" customHeight="1" x14ac:dyDescent="0.25">
      <c r="A4788" s="4" t="s">
        <v>5135</v>
      </c>
      <c r="B4788" s="4" t="s">
        <v>121</v>
      </c>
      <c r="C4788" s="4" t="s">
        <v>47</v>
      </c>
      <c r="D4788" s="4" t="s">
        <v>30</v>
      </c>
      <c r="E4788" s="4">
        <v>29</v>
      </c>
      <c r="F4788" s="4">
        <v>5.0999999999999996</v>
      </c>
      <c r="G4788" s="4">
        <v>20.9</v>
      </c>
      <c r="H4788" s="4">
        <v>1271</v>
      </c>
      <c r="I4788" s="4">
        <v>2</v>
      </c>
      <c r="J4788" s="4">
        <v>40</v>
      </c>
      <c r="K4788" s="4">
        <v>0</v>
      </c>
      <c r="L4788" s="4">
        <v>-2</v>
      </c>
      <c r="M4788" s="4">
        <v>2</v>
      </c>
      <c r="N4788" s="4">
        <v>20.9</v>
      </c>
      <c r="O4788" s="4">
        <f t="shared" si="592"/>
        <v>4</v>
      </c>
      <c r="P4788" s="4">
        <f t="shared" si="593"/>
        <v>2</v>
      </c>
      <c r="Q4788" s="4">
        <f t="shared" si="594"/>
        <v>3</v>
      </c>
      <c r="R4788" s="4">
        <f t="shared" si="595"/>
        <v>9</v>
      </c>
      <c r="S4788" s="4">
        <f t="shared" si="596"/>
        <v>100.5</v>
      </c>
      <c r="T4788" s="4" t="str">
        <f t="shared" si="597"/>
        <v>C - Entwicklungspotenzial</v>
      </c>
      <c r="U4788" s="4">
        <f>ROUND(((E4788-Hilfswerte!$B$20)/Hilfswerte!$B$21)+((F4788-Hilfswerte!$B$22)/Hilfswerte!$B$23)+((G4788-Hilfswerte!$B$24)/Hilfswerte!$B$25)+0.1*INDEX(Hilfswerte!$B$4:$B$15,MATCH(C4788,Hilfswerte!$A$4:$A$15,0)),2)</f>
        <v>0.98</v>
      </c>
      <c r="V4788" s="4">
        <f>ROUND(SQRT((((E4788-Hilfswerte!$B$20)/Hilfswerte!$B$21)-Hilfswerte!$B$28)^2+(((F4788-Hilfswerte!$B$22)/Hilfswerte!$B$23)-Hilfswerte!$B$29)^2+(((G4788-Hilfswerte!$B$24)/Hilfswerte!$B$25)-Hilfswerte!$B$30)^2),3)</f>
        <v>1.75</v>
      </c>
      <c r="W4788" s="4">
        <f>ROUND(E4788*Hilfswerte!$B$31,0)</f>
        <v>5961</v>
      </c>
      <c r="X4788" s="4">
        <f t="shared" si="598"/>
        <v>4690</v>
      </c>
      <c r="Y4788" s="4" t="str">
        <f>IF(T4788="A - Top-Kunde","bereits Top-Kunde",IF(AND(V4788&lt;=Hilfswerte!$B$34,H4788&lt;0.5*W4788),"Hoch",IF(AND(V4788&lt;=Hilfswerte!$B$35,H4788&lt;0.7*W4788),"Mittel","Niedrig")))</f>
        <v>Niedrig</v>
      </c>
      <c r="Z4788" s="4">
        <f t="shared" si="599"/>
        <v>2</v>
      </c>
      <c r="AA4788" s="4" t="str">
        <f>IF(J4788&gt;365,"Bereits abgewandert (Segment D)",IF(Z4788&gt;=Hilfswerte!$B$38,"Rot - akut gefaehrdet",IF(Z4788&gt;=Hilfswerte!$B$39,"Gelb - beobachten","Gruen - stabil")))</f>
        <v>Gruen - stabil</v>
      </c>
    </row>
    <row r="4789" spans="1:27" ht="15" customHeight="1" x14ac:dyDescent="0.25">
      <c r="A4789" s="4" t="s">
        <v>5136</v>
      </c>
      <c r="B4789" s="4" t="s">
        <v>474</v>
      </c>
      <c r="C4789" s="4" t="s">
        <v>47</v>
      </c>
      <c r="D4789" s="4" t="s">
        <v>30</v>
      </c>
      <c r="E4789" s="4">
        <v>48</v>
      </c>
      <c r="F4789" s="4">
        <v>12.1</v>
      </c>
      <c r="G4789" s="4">
        <v>0.7</v>
      </c>
      <c r="H4789" s="4">
        <v>3009</v>
      </c>
      <c r="I4789" s="4">
        <v>3</v>
      </c>
      <c r="J4789" s="4">
        <v>4</v>
      </c>
      <c r="K4789" s="4">
        <v>0</v>
      </c>
      <c r="L4789" s="4">
        <v>-7</v>
      </c>
      <c r="M4789" s="4">
        <v>1</v>
      </c>
      <c r="N4789" s="4">
        <v>-10.9</v>
      </c>
      <c r="O4789" s="4">
        <f t="shared" si="592"/>
        <v>5</v>
      </c>
      <c r="P4789" s="4">
        <f t="shared" si="593"/>
        <v>3</v>
      </c>
      <c r="Q4789" s="4">
        <f t="shared" si="594"/>
        <v>4</v>
      </c>
      <c r="R4789" s="4">
        <f t="shared" si="595"/>
        <v>12</v>
      </c>
      <c r="S4789" s="4">
        <f t="shared" si="596"/>
        <v>114.6</v>
      </c>
      <c r="T4789" s="4" t="str">
        <f t="shared" si="597"/>
        <v>B - Kernkunde</v>
      </c>
      <c r="U4789" s="4">
        <f>ROUND(((E4789-Hilfswerte!$B$20)/Hilfswerte!$B$21)+((F4789-Hilfswerte!$B$22)/Hilfswerte!$B$23)+((G4789-Hilfswerte!$B$24)/Hilfswerte!$B$25)+0.1*INDEX(Hilfswerte!$B$4:$B$15,MATCH(C4789,Hilfswerte!$A$4:$A$15,0)),2)</f>
        <v>-2.02</v>
      </c>
      <c r="V4789" s="4">
        <f>ROUND(SQRT((((E4789-Hilfswerte!$B$20)/Hilfswerte!$B$21)-Hilfswerte!$B$28)^2+(((F4789-Hilfswerte!$B$22)/Hilfswerte!$B$23)-Hilfswerte!$B$29)^2+(((G4789-Hilfswerte!$B$24)/Hilfswerte!$B$25)-Hilfswerte!$B$30)^2),3)</f>
        <v>1.8049999999999999</v>
      </c>
      <c r="W4789" s="4">
        <f>ROUND(E4789*Hilfswerte!$B$31,0)</f>
        <v>9866</v>
      </c>
      <c r="X4789" s="4">
        <f t="shared" si="598"/>
        <v>6857</v>
      </c>
      <c r="Y4789" s="4" t="str">
        <f>IF(T4789="A - Top-Kunde","bereits Top-Kunde",IF(AND(V4789&lt;=Hilfswerte!$B$34,H4789&lt;0.5*W4789),"Hoch",IF(AND(V4789&lt;=Hilfswerte!$B$35,H4789&lt;0.7*W4789),"Mittel","Niedrig")))</f>
        <v>Niedrig</v>
      </c>
      <c r="Z4789" s="4">
        <f t="shared" si="599"/>
        <v>4.5999999999999996</v>
      </c>
      <c r="AA4789" s="4" t="str">
        <f>IF(J4789&gt;365,"Bereits abgewandert (Segment D)",IF(Z4789&gt;=Hilfswerte!$B$38,"Rot - akut gefaehrdet",IF(Z4789&gt;=Hilfswerte!$B$39,"Gelb - beobachten","Gruen - stabil")))</f>
        <v>Gruen - stabil</v>
      </c>
    </row>
    <row r="4790" spans="1:27" ht="15" customHeight="1" x14ac:dyDescent="0.25">
      <c r="A4790" s="4" t="s">
        <v>5137</v>
      </c>
      <c r="B4790" s="4" t="s">
        <v>346</v>
      </c>
      <c r="C4790" s="4" t="s">
        <v>38</v>
      </c>
      <c r="D4790" s="4" t="s">
        <v>30</v>
      </c>
      <c r="E4790" s="4">
        <v>20</v>
      </c>
      <c r="F4790" s="4">
        <v>4.0999999999999996</v>
      </c>
      <c r="G4790" s="4">
        <v>14.4</v>
      </c>
      <c r="H4790" s="4">
        <v>1117</v>
      </c>
      <c r="I4790" s="4">
        <v>3</v>
      </c>
      <c r="J4790" s="4">
        <v>159</v>
      </c>
      <c r="K4790" s="4">
        <v>0</v>
      </c>
      <c r="L4790" s="4">
        <v>23</v>
      </c>
      <c r="M4790" s="4">
        <v>3</v>
      </c>
      <c r="N4790" s="4">
        <v>-19.600000000000001</v>
      </c>
      <c r="O4790" s="4">
        <f t="shared" si="592"/>
        <v>3</v>
      </c>
      <c r="P4790" s="4">
        <f t="shared" si="593"/>
        <v>3</v>
      </c>
      <c r="Q4790" s="4">
        <f t="shared" si="594"/>
        <v>3</v>
      </c>
      <c r="R4790" s="4">
        <f t="shared" si="595"/>
        <v>9</v>
      </c>
      <c r="S4790" s="4">
        <f t="shared" si="596"/>
        <v>73.3</v>
      </c>
      <c r="T4790" s="4" t="str">
        <f t="shared" si="597"/>
        <v>C - Entwicklungspotenzial</v>
      </c>
      <c r="U4790" s="4">
        <f>ROUND(((E4790-Hilfswerte!$B$20)/Hilfswerte!$B$21)+((F4790-Hilfswerte!$B$22)/Hilfswerte!$B$23)+((G4790-Hilfswerte!$B$24)/Hilfswerte!$B$25)+0.1*INDEX(Hilfswerte!$B$4:$B$15,MATCH(C4790,Hilfswerte!$A$4:$A$15,0)),2)</f>
        <v>0.15</v>
      </c>
      <c r="V4790" s="4">
        <f>ROUND(SQRT((((E4790-Hilfswerte!$B$20)/Hilfswerte!$B$21)-Hilfswerte!$B$28)^2+(((F4790-Hilfswerte!$B$22)/Hilfswerte!$B$23)-Hilfswerte!$B$29)^2+(((G4790-Hilfswerte!$B$24)/Hilfswerte!$B$25)-Hilfswerte!$B$30)^2),3)</f>
        <v>1.01</v>
      </c>
      <c r="W4790" s="4">
        <f>ROUND(E4790*Hilfswerte!$B$31,0)</f>
        <v>4111</v>
      </c>
      <c r="X4790" s="4">
        <f t="shared" si="598"/>
        <v>2994</v>
      </c>
      <c r="Y4790" s="4" t="str">
        <f>IF(T4790="A - Top-Kunde","bereits Top-Kunde",IF(AND(V4790&lt;=Hilfswerte!$B$34,H4790&lt;0.5*W4790),"Hoch",IF(AND(V4790&lt;=Hilfswerte!$B$35,H4790&lt;0.7*W4790),"Mittel","Niedrig")))</f>
        <v>Mittel</v>
      </c>
      <c r="Z4790" s="4">
        <f t="shared" si="599"/>
        <v>20.399999999999999</v>
      </c>
      <c r="AA4790" s="4" t="str">
        <f>IF(J4790&gt;365,"Bereits abgewandert (Segment D)",IF(Z4790&gt;=Hilfswerte!$B$38,"Rot - akut gefaehrdet",IF(Z4790&gt;=Hilfswerte!$B$39,"Gelb - beobachten","Gruen - stabil")))</f>
        <v>Rot - akut gefaehrdet</v>
      </c>
    </row>
    <row r="4791" spans="1:27" ht="15" customHeight="1" x14ac:dyDescent="0.25">
      <c r="A4791" s="4" t="s">
        <v>5138</v>
      </c>
      <c r="B4791" s="4" t="s">
        <v>402</v>
      </c>
      <c r="C4791" s="4" t="s">
        <v>38</v>
      </c>
      <c r="D4791" s="4" t="s">
        <v>30</v>
      </c>
      <c r="E4791" s="4">
        <v>165</v>
      </c>
      <c r="F4791" s="4">
        <v>70.400000000000006</v>
      </c>
      <c r="G4791" s="4">
        <v>11.5</v>
      </c>
      <c r="H4791" s="4">
        <v>24412</v>
      </c>
      <c r="I4791" s="4">
        <v>3</v>
      </c>
      <c r="J4791" s="4">
        <v>27</v>
      </c>
      <c r="K4791" s="4">
        <v>0</v>
      </c>
      <c r="L4791" s="4">
        <v>18</v>
      </c>
      <c r="M4791" s="4">
        <v>2</v>
      </c>
      <c r="N4791" s="4">
        <v>18.7</v>
      </c>
      <c r="O4791" s="4">
        <f t="shared" si="592"/>
        <v>5</v>
      </c>
      <c r="P4791" s="4">
        <f t="shared" si="593"/>
        <v>3</v>
      </c>
      <c r="Q4791" s="4">
        <f t="shared" si="594"/>
        <v>5</v>
      </c>
      <c r="R4791" s="4">
        <f t="shared" si="595"/>
        <v>13</v>
      </c>
      <c r="S4791" s="4">
        <f t="shared" si="596"/>
        <v>134</v>
      </c>
      <c r="T4791" s="4" t="str">
        <f t="shared" si="597"/>
        <v>A - Top-Kunde</v>
      </c>
      <c r="U4791" s="4">
        <f>ROUND(((E4791-Hilfswerte!$B$20)/Hilfswerte!$B$21)+((F4791-Hilfswerte!$B$22)/Hilfswerte!$B$23)+((G4791-Hilfswerte!$B$24)/Hilfswerte!$B$25)+0.1*INDEX(Hilfswerte!$B$4:$B$15,MATCH(C4791,Hilfswerte!$A$4:$A$15,0)),2)</f>
        <v>1.5</v>
      </c>
      <c r="V4791" s="4">
        <f>ROUND(SQRT((((E4791-Hilfswerte!$B$20)/Hilfswerte!$B$21)-Hilfswerte!$B$28)^2+(((F4791-Hilfswerte!$B$22)/Hilfswerte!$B$23)-Hilfswerte!$B$29)^2+(((G4791-Hilfswerte!$B$24)/Hilfswerte!$B$25)-Hilfswerte!$B$30)^2),3)</f>
        <v>0.59199999999999997</v>
      </c>
      <c r="W4791" s="4">
        <f>ROUND(E4791*Hilfswerte!$B$31,0)</f>
        <v>33915</v>
      </c>
      <c r="X4791" s="4">
        <f t="shared" si="598"/>
        <v>9503</v>
      </c>
      <c r="Y4791" s="4" t="str">
        <f>IF(T4791="A - Top-Kunde","bereits Top-Kunde",IF(AND(V4791&lt;=Hilfswerte!$B$34,H4791&lt;0.5*W4791),"Hoch",IF(AND(V4791&lt;=Hilfswerte!$B$35,H4791&lt;0.7*W4791),"Mittel","Niedrig")))</f>
        <v>bereits Top-Kunde</v>
      </c>
      <c r="Z4791" s="4">
        <f t="shared" si="599"/>
        <v>5</v>
      </c>
      <c r="AA4791" s="4" t="str">
        <f>IF(J4791&gt;365,"Bereits abgewandert (Segment D)",IF(Z4791&gt;=Hilfswerte!$B$38,"Rot - akut gefaehrdet",IF(Z4791&gt;=Hilfswerte!$B$39,"Gelb - beobachten","Gruen - stabil")))</f>
        <v>Gruen - stabil</v>
      </c>
    </row>
    <row r="4792" spans="1:27" ht="15" customHeight="1" x14ac:dyDescent="0.25">
      <c r="A4792" s="4" t="s">
        <v>5139</v>
      </c>
      <c r="B4792" s="4" t="s">
        <v>130</v>
      </c>
      <c r="C4792" s="4" t="s">
        <v>84</v>
      </c>
      <c r="D4792" s="4" t="s">
        <v>30</v>
      </c>
      <c r="E4792" s="4">
        <v>40</v>
      </c>
      <c r="F4792" s="4">
        <v>7</v>
      </c>
      <c r="G4792" s="4">
        <v>15.3</v>
      </c>
      <c r="H4792" s="4">
        <v>5622</v>
      </c>
      <c r="I4792" s="4">
        <v>5</v>
      </c>
      <c r="J4792" s="4">
        <v>11</v>
      </c>
      <c r="K4792" s="4">
        <v>1</v>
      </c>
      <c r="L4792" s="4">
        <v>9</v>
      </c>
      <c r="M4792" s="4">
        <v>4</v>
      </c>
      <c r="N4792" s="4">
        <v>16.3</v>
      </c>
      <c r="O4792" s="4">
        <f t="shared" si="592"/>
        <v>5</v>
      </c>
      <c r="P4792" s="4">
        <f t="shared" si="593"/>
        <v>5</v>
      </c>
      <c r="Q4792" s="4">
        <f t="shared" si="594"/>
        <v>4</v>
      </c>
      <c r="R4792" s="4">
        <f t="shared" si="595"/>
        <v>14</v>
      </c>
      <c r="S4792" s="4">
        <f t="shared" si="596"/>
        <v>139.5</v>
      </c>
      <c r="T4792" s="4" t="str">
        <f t="shared" si="597"/>
        <v>A - Top-Kunde</v>
      </c>
      <c r="U4792" s="4">
        <f>ROUND(((E4792-Hilfswerte!$B$20)/Hilfswerte!$B$21)+((F4792-Hilfswerte!$B$22)/Hilfswerte!$B$23)+((G4792-Hilfswerte!$B$24)/Hilfswerte!$B$25)+0.1*INDEX(Hilfswerte!$B$4:$B$15,MATCH(C4792,Hilfswerte!$A$4:$A$15,0)),2)</f>
        <v>0.09</v>
      </c>
      <c r="V4792" s="4">
        <f>ROUND(SQRT((((E4792-Hilfswerte!$B$20)/Hilfswerte!$B$21)-Hilfswerte!$B$28)^2+(((F4792-Hilfswerte!$B$22)/Hilfswerte!$B$23)-Hilfswerte!$B$29)^2+(((G4792-Hilfswerte!$B$24)/Hilfswerte!$B$25)-Hilfswerte!$B$30)^2),3)</f>
        <v>1.012</v>
      </c>
      <c r="W4792" s="4">
        <f>ROUND(E4792*Hilfswerte!$B$31,0)</f>
        <v>8222</v>
      </c>
      <c r="X4792" s="4">
        <f t="shared" si="598"/>
        <v>2600</v>
      </c>
      <c r="Y4792" s="4" t="str">
        <f>IF(T4792="A - Top-Kunde","bereits Top-Kunde",IF(AND(V4792&lt;=Hilfswerte!$B$34,H4792&lt;0.5*W4792),"Hoch",IF(AND(V4792&lt;=Hilfswerte!$B$35,H4792&lt;0.7*W4792),"Mittel","Niedrig")))</f>
        <v>bereits Top-Kunde</v>
      </c>
      <c r="Z4792" s="4">
        <f t="shared" si="599"/>
        <v>5.4</v>
      </c>
      <c r="AA4792" s="4" t="str">
        <f>IF(J4792&gt;365,"Bereits abgewandert (Segment D)",IF(Z4792&gt;=Hilfswerte!$B$38,"Rot - akut gefaehrdet",IF(Z4792&gt;=Hilfswerte!$B$39,"Gelb - beobachten","Gruen - stabil")))</f>
        <v>Gruen - stabil</v>
      </c>
    </row>
    <row r="4793" spans="1:27" ht="15" customHeight="1" x14ac:dyDescent="0.25">
      <c r="A4793" s="4" t="s">
        <v>5140</v>
      </c>
      <c r="B4793" s="4" t="s">
        <v>617</v>
      </c>
      <c r="C4793" s="4" t="s">
        <v>59</v>
      </c>
      <c r="D4793" s="4" t="s">
        <v>77</v>
      </c>
      <c r="E4793" s="4">
        <v>225</v>
      </c>
      <c r="F4793" s="4">
        <v>38.200000000000003</v>
      </c>
      <c r="G4793" s="4">
        <v>15</v>
      </c>
      <c r="H4793" s="4">
        <v>38987</v>
      </c>
      <c r="I4793" s="4">
        <v>2</v>
      </c>
      <c r="J4793" s="4">
        <v>182</v>
      </c>
      <c r="K4793" s="4">
        <v>0</v>
      </c>
      <c r="L4793" s="4">
        <v>29</v>
      </c>
      <c r="M4793" s="4">
        <v>3</v>
      </c>
      <c r="N4793" s="4">
        <v>-0.7</v>
      </c>
      <c r="O4793" s="4">
        <f t="shared" si="592"/>
        <v>2</v>
      </c>
      <c r="P4793" s="4">
        <f t="shared" si="593"/>
        <v>2</v>
      </c>
      <c r="Q4793" s="4">
        <f t="shared" si="594"/>
        <v>5</v>
      </c>
      <c r="R4793" s="4">
        <f t="shared" si="595"/>
        <v>9</v>
      </c>
      <c r="S4793" s="4">
        <f t="shared" si="596"/>
        <v>81</v>
      </c>
      <c r="T4793" s="4" t="str">
        <f t="shared" si="597"/>
        <v>C - Entwicklungspotenzial</v>
      </c>
      <c r="U4793" s="4">
        <f>ROUND(((E4793-Hilfswerte!$B$20)/Hilfswerte!$B$21)+((F4793-Hilfswerte!$B$22)/Hilfswerte!$B$23)+((G4793-Hilfswerte!$B$24)/Hilfswerte!$B$25)+0.1*INDEX(Hilfswerte!$B$4:$B$15,MATCH(C4793,Hilfswerte!$A$4:$A$15,0)),2)</f>
        <v>1.32</v>
      </c>
      <c r="V4793" s="4">
        <f>ROUND(SQRT((((E4793-Hilfswerte!$B$20)/Hilfswerte!$B$21)-Hilfswerte!$B$28)^2+(((F4793-Hilfswerte!$B$22)/Hilfswerte!$B$23)-Hilfswerte!$B$29)^2+(((G4793-Hilfswerte!$B$24)/Hilfswerte!$B$25)-Hilfswerte!$B$30)^2),3)</f>
        <v>0.65100000000000002</v>
      </c>
      <c r="W4793" s="4">
        <f>ROUND(E4793*Hilfswerte!$B$31,0)</f>
        <v>46248</v>
      </c>
      <c r="X4793" s="4">
        <f t="shared" si="598"/>
        <v>7261</v>
      </c>
      <c r="Y4793" s="4" t="str">
        <f>IF(T4793="A - Top-Kunde","bereits Top-Kunde",IF(AND(V4793&lt;=Hilfswerte!$B$34,H4793&lt;0.5*W4793),"Hoch",IF(AND(V4793&lt;=Hilfswerte!$B$35,H4793&lt;0.7*W4793),"Mittel","Niedrig")))</f>
        <v>Niedrig</v>
      </c>
      <c r="Z4793" s="4">
        <f t="shared" si="599"/>
        <v>15.2</v>
      </c>
      <c r="AA4793" s="4" t="str">
        <f>IF(J4793&gt;365,"Bereits abgewandert (Segment D)",IF(Z4793&gt;=Hilfswerte!$B$38,"Rot - akut gefaehrdet",IF(Z4793&gt;=Hilfswerte!$B$39,"Gelb - beobachten","Gruen - stabil")))</f>
        <v>Gelb - beobachten</v>
      </c>
    </row>
    <row r="4794" spans="1:27" ht="15" customHeight="1" x14ac:dyDescent="0.25">
      <c r="A4794" s="4" t="s">
        <v>5141</v>
      </c>
      <c r="B4794" s="4" t="s">
        <v>277</v>
      </c>
      <c r="C4794" s="4" t="s">
        <v>89</v>
      </c>
      <c r="D4794" s="4" t="s">
        <v>30</v>
      </c>
      <c r="E4794" s="4">
        <v>25</v>
      </c>
      <c r="F4794" s="4">
        <v>6.8</v>
      </c>
      <c r="G4794" s="4">
        <v>7.8</v>
      </c>
      <c r="H4794" s="4">
        <v>1499</v>
      </c>
      <c r="I4794" s="4">
        <v>2</v>
      </c>
      <c r="J4794" s="4">
        <v>178</v>
      </c>
      <c r="K4794" s="4">
        <v>0</v>
      </c>
      <c r="L4794" s="4">
        <v>2</v>
      </c>
      <c r="M4794" s="4">
        <v>3</v>
      </c>
      <c r="N4794" s="4">
        <v>16.399999999999999</v>
      </c>
      <c r="O4794" s="4">
        <f t="shared" si="592"/>
        <v>3</v>
      </c>
      <c r="P4794" s="4">
        <f t="shared" si="593"/>
        <v>2</v>
      </c>
      <c r="Q4794" s="4">
        <f t="shared" si="594"/>
        <v>3</v>
      </c>
      <c r="R4794" s="4">
        <f t="shared" si="595"/>
        <v>8</v>
      </c>
      <c r="S4794" s="4">
        <f t="shared" si="596"/>
        <v>87.6</v>
      </c>
      <c r="T4794" s="4" t="str">
        <f t="shared" si="597"/>
        <v>C - Entwicklungspotenzial</v>
      </c>
      <c r="U4794" s="4">
        <f>ROUND(((E4794-Hilfswerte!$B$20)/Hilfswerte!$B$21)+((F4794-Hilfswerte!$B$22)/Hilfswerte!$B$23)+((G4794-Hilfswerte!$B$24)/Hilfswerte!$B$25)+0.1*INDEX(Hilfswerte!$B$4:$B$15,MATCH(C4794,Hilfswerte!$A$4:$A$15,0)),2)</f>
        <v>-0.88</v>
      </c>
      <c r="V4794" s="4">
        <f>ROUND(SQRT((((E4794-Hilfswerte!$B$20)/Hilfswerte!$B$21)-Hilfswerte!$B$28)^2+(((F4794-Hilfswerte!$B$22)/Hilfswerte!$B$23)-Hilfswerte!$B$29)^2+(((G4794-Hilfswerte!$B$24)/Hilfswerte!$B$25)-Hilfswerte!$B$30)^2),3)</f>
        <v>0.98699999999999999</v>
      </c>
      <c r="W4794" s="4">
        <f>ROUND(E4794*Hilfswerte!$B$31,0)</f>
        <v>5139</v>
      </c>
      <c r="X4794" s="4">
        <f t="shared" si="598"/>
        <v>3640</v>
      </c>
      <c r="Y4794" s="4" t="str">
        <f>IF(T4794="A - Top-Kunde","bereits Top-Kunde",IF(AND(V4794&lt;=Hilfswerte!$B$34,H4794&lt;0.5*W4794),"Hoch",IF(AND(V4794&lt;=Hilfswerte!$B$35,H4794&lt;0.7*W4794),"Mittel","Niedrig")))</f>
        <v>Mittel</v>
      </c>
      <c r="Z4794" s="4">
        <f t="shared" si="599"/>
        <v>9.3000000000000007</v>
      </c>
      <c r="AA4794" s="4" t="str">
        <f>IF(J4794&gt;365,"Bereits abgewandert (Segment D)",IF(Z4794&gt;=Hilfswerte!$B$38,"Rot - akut gefaehrdet",IF(Z4794&gt;=Hilfswerte!$B$39,"Gelb - beobachten","Gruen - stabil")))</f>
        <v>Gruen - stabil</v>
      </c>
    </row>
    <row r="4795" spans="1:27" ht="15" customHeight="1" x14ac:dyDescent="0.25">
      <c r="A4795" s="4" t="s">
        <v>5142</v>
      </c>
      <c r="B4795" s="4" t="s">
        <v>614</v>
      </c>
      <c r="C4795" s="4" t="s">
        <v>47</v>
      </c>
      <c r="D4795" s="4" t="s">
        <v>122</v>
      </c>
      <c r="E4795" s="4">
        <v>115</v>
      </c>
      <c r="F4795" s="4">
        <v>26</v>
      </c>
      <c r="G4795" s="4">
        <v>18.600000000000001</v>
      </c>
      <c r="H4795" s="4">
        <v>4773</v>
      </c>
      <c r="I4795" s="4">
        <v>2</v>
      </c>
      <c r="J4795" s="4">
        <v>54</v>
      </c>
      <c r="K4795" s="4">
        <v>0</v>
      </c>
      <c r="L4795" s="4">
        <v>25</v>
      </c>
      <c r="M4795" s="4">
        <v>3</v>
      </c>
      <c r="N4795" s="4">
        <v>2.6</v>
      </c>
      <c r="O4795" s="4">
        <f t="shared" si="592"/>
        <v>4</v>
      </c>
      <c r="P4795" s="4">
        <f t="shared" si="593"/>
        <v>2</v>
      </c>
      <c r="Q4795" s="4">
        <f t="shared" si="594"/>
        <v>4</v>
      </c>
      <c r="R4795" s="4">
        <f t="shared" si="595"/>
        <v>10</v>
      </c>
      <c r="S4795" s="4">
        <f t="shared" si="596"/>
        <v>93.8</v>
      </c>
      <c r="T4795" s="4" t="str">
        <f t="shared" si="597"/>
        <v>C - Entwicklungspotenzial</v>
      </c>
      <c r="U4795" s="4">
        <f>ROUND(((E4795-Hilfswerte!$B$20)/Hilfswerte!$B$21)+((F4795-Hilfswerte!$B$22)/Hilfswerte!$B$23)+((G4795-Hilfswerte!$B$24)/Hilfswerte!$B$25)+0.1*INDEX(Hilfswerte!$B$4:$B$15,MATCH(C4795,Hilfswerte!$A$4:$A$15,0)),2)</f>
        <v>1.36</v>
      </c>
      <c r="V4795" s="4">
        <f>ROUND(SQRT((((E4795-Hilfswerte!$B$20)/Hilfswerte!$B$21)-Hilfswerte!$B$28)^2+(((F4795-Hilfswerte!$B$22)/Hilfswerte!$B$23)-Hilfswerte!$B$29)^2+(((G4795-Hilfswerte!$B$24)/Hilfswerte!$B$25)-Hilfswerte!$B$30)^2),3)</f>
        <v>1.2130000000000001</v>
      </c>
      <c r="W4795" s="4">
        <f>ROUND(E4795*Hilfswerte!$B$31,0)</f>
        <v>23638</v>
      </c>
      <c r="X4795" s="4">
        <f t="shared" si="598"/>
        <v>18865</v>
      </c>
      <c r="Y4795" s="4" t="str">
        <f>IF(T4795="A - Top-Kunde","bereits Top-Kunde",IF(AND(V4795&lt;=Hilfswerte!$B$34,H4795&lt;0.5*W4795),"Hoch",IF(AND(V4795&lt;=Hilfswerte!$B$35,H4795&lt;0.7*W4795),"Mittel","Niedrig")))</f>
        <v>Niedrig</v>
      </c>
      <c r="Z4795" s="4">
        <f t="shared" si="599"/>
        <v>7.7</v>
      </c>
      <c r="AA4795" s="4" t="str">
        <f>IF(J4795&gt;365,"Bereits abgewandert (Segment D)",IF(Z4795&gt;=Hilfswerte!$B$38,"Rot - akut gefaehrdet",IF(Z4795&gt;=Hilfswerte!$B$39,"Gelb - beobachten","Gruen - stabil")))</f>
        <v>Gruen - stabil</v>
      </c>
    </row>
    <row r="4796" spans="1:27" ht="15" customHeight="1" x14ac:dyDescent="0.25">
      <c r="A4796" s="4" t="s">
        <v>5143</v>
      </c>
      <c r="B4796" s="4" t="s">
        <v>617</v>
      </c>
      <c r="C4796" s="4" t="s">
        <v>84</v>
      </c>
      <c r="D4796" s="4" t="s">
        <v>30</v>
      </c>
      <c r="E4796" s="4">
        <v>89</v>
      </c>
      <c r="F4796" s="4">
        <v>18.7</v>
      </c>
      <c r="G4796" s="4">
        <v>6.8</v>
      </c>
      <c r="H4796" s="4">
        <v>1002</v>
      </c>
      <c r="I4796" s="4">
        <v>1</v>
      </c>
      <c r="J4796" s="4">
        <v>171</v>
      </c>
      <c r="K4796" s="4">
        <v>0</v>
      </c>
      <c r="L4796" s="4">
        <v>6</v>
      </c>
      <c r="M4796" s="4">
        <v>2</v>
      </c>
      <c r="N4796" s="4">
        <v>15.6</v>
      </c>
      <c r="O4796" s="4">
        <f t="shared" si="592"/>
        <v>3</v>
      </c>
      <c r="P4796" s="4">
        <f t="shared" si="593"/>
        <v>1</v>
      </c>
      <c r="Q4796" s="4">
        <f t="shared" si="594"/>
        <v>3</v>
      </c>
      <c r="R4796" s="4">
        <f t="shared" si="595"/>
        <v>7</v>
      </c>
      <c r="S4796" s="4">
        <f t="shared" si="596"/>
        <v>76</v>
      </c>
      <c r="T4796" s="4" t="str">
        <f t="shared" si="597"/>
        <v>C - Entwicklungspotenzial</v>
      </c>
      <c r="U4796" s="4">
        <f>ROUND(((E4796-Hilfswerte!$B$20)/Hilfswerte!$B$21)+((F4796-Hilfswerte!$B$22)/Hilfswerte!$B$23)+((G4796-Hilfswerte!$B$24)/Hilfswerte!$B$25)+0.1*INDEX(Hilfswerte!$B$4:$B$15,MATCH(C4796,Hilfswerte!$A$4:$A$15,0)),2)</f>
        <v>-0.84</v>
      </c>
      <c r="V4796" s="4">
        <f>ROUND(SQRT((((E4796-Hilfswerte!$B$20)/Hilfswerte!$B$21)-Hilfswerte!$B$28)^2+(((F4796-Hilfswerte!$B$22)/Hilfswerte!$B$23)-Hilfswerte!$B$29)^2+(((G4796-Hilfswerte!$B$24)/Hilfswerte!$B$25)-Hilfswerte!$B$30)^2),3)</f>
        <v>0.84799999999999998</v>
      </c>
      <c r="W4796" s="4">
        <f>ROUND(E4796*Hilfswerte!$B$31,0)</f>
        <v>18294</v>
      </c>
      <c r="X4796" s="4">
        <f t="shared" si="598"/>
        <v>17292</v>
      </c>
      <c r="Y4796" s="4" t="str">
        <f>IF(T4796="A - Top-Kunde","bereits Top-Kunde",IF(AND(V4796&lt;=Hilfswerte!$B$34,H4796&lt;0.5*W4796),"Hoch",IF(AND(V4796&lt;=Hilfswerte!$B$35,H4796&lt;0.7*W4796),"Mittel","Niedrig")))</f>
        <v>Mittel</v>
      </c>
      <c r="Z4796" s="4">
        <f t="shared" si="599"/>
        <v>9.8000000000000007</v>
      </c>
      <c r="AA4796" s="4" t="str">
        <f>IF(J4796&gt;365,"Bereits abgewandert (Segment D)",IF(Z4796&gt;=Hilfswerte!$B$38,"Rot - akut gefaehrdet",IF(Z4796&gt;=Hilfswerte!$B$39,"Gelb - beobachten","Gruen - stabil")))</f>
        <v>Gruen - stabil</v>
      </c>
    </row>
    <row r="4797" spans="1:27" ht="15" customHeight="1" x14ac:dyDescent="0.25">
      <c r="A4797" s="4" t="s">
        <v>5144</v>
      </c>
      <c r="B4797" s="4" t="s">
        <v>617</v>
      </c>
      <c r="C4797" s="4" t="s">
        <v>55</v>
      </c>
      <c r="D4797" s="4" t="s">
        <v>56</v>
      </c>
      <c r="E4797" s="4">
        <v>58</v>
      </c>
      <c r="F4797" s="4">
        <v>12.5</v>
      </c>
      <c r="G4797" s="4">
        <v>0.3</v>
      </c>
      <c r="H4797" s="4">
        <v>7236</v>
      </c>
      <c r="I4797" s="4">
        <v>3</v>
      </c>
      <c r="J4797" s="4">
        <v>14</v>
      </c>
      <c r="K4797" s="4">
        <v>0</v>
      </c>
      <c r="L4797" s="4">
        <v>9</v>
      </c>
      <c r="M4797" s="4">
        <v>2</v>
      </c>
      <c r="N4797" s="4">
        <v>11.3</v>
      </c>
      <c r="O4797" s="4">
        <f t="shared" si="592"/>
        <v>5</v>
      </c>
      <c r="P4797" s="4">
        <f t="shared" si="593"/>
        <v>3</v>
      </c>
      <c r="Q4797" s="4">
        <f t="shared" si="594"/>
        <v>4</v>
      </c>
      <c r="R4797" s="4">
        <f t="shared" si="595"/>
        <v>12</v>
      </c>
      <c r="S4797" s="4">
        <f t="shared" si="596"/>
        <v>123</v>
      </c>
      <c r="T4797" s="4" t="str">
        <f t="shared" si="597"/>
        <v>B - Kernkunde</v>
      </c>
      <c r="U4797" s="4">
        <f>ROUND(((E4797-Hilfswerte!$B$20)/Hilfswerte!$B$21)+((F4797-Hilfswerte!$B$22)/Hilfswerte!$B$23)+((G4797-Hilfswerte!$B$24)/Hilfswerte!$B$25)+0.1*INDEX(Hilfswerte!$B$4:$B$15,MATCH(C4797,Hilfswerte!$A$4:$A$15,0)),2)</f>
        <v>-1.82</v>
      </c>
      <c r="V4797" s="4">
        <f>ROUND(SQRT((((E4797-Hilfswerte!$B$20)/Hilfswerte!$B$21)-Hilfswerte!$B$28)^2+(((F4797-Hilfswerte!$B$22)/Hilfswerte!$B$23)-Hilfswerte!$B$29)^2+(((G4797-Hilfswerte!$B$24)/Hilfswerte!$B$25)-Hilfswerte!$B$30)^2),3)</f>
        <v>1.851</v>
      </c>
      <c r="W4797" s="4">
        <f>ROUND(E4797*Hilfswerte!$B$31,0)</f>
        <v>11922</v>
      </c>
      <c r="X4797" s="4">
        <f t="shared" si="598"/>
        <v>4686</v>
      </c>
      <c r="Y4797" s="4" t="str">
        <f>IF(T4797="A - Top-Kunde","bereits Top-Kunde",IF(AND(V4797&lt;=Hilfswerte!$B$34,H4797&lt;0.5*W4797),"Hoch",IF(AND(V4797&lt;=Hilfswerte!$B$35,H4797&lt;0.7*W4797),"Mittel","Niedrig")))</f>
        <v>Niedrig</v>
      </c>
      <c r="Z4797" s="4">
        <f t="shared" si="599"/>
        <v>2.5</v>
      </c>
      <c r="AA4797" s="4" t="str">
        <f>IF(J4797&gt;365,"Bereits abgewandert (Segment D)",IF(Z4797&gt;=Hilfswerte!$B$38,"Rot - akut gefaehrdet",IF(Z4797&gt;=Hilfswerte!$B$39,"Gelb - beobachten","Gruen - stabil")))</f>
        <v>Gruen - stabil</v>
      </c>
    </row>
    <row r="4798" spans="1:27" ht="15" customHeight="1" x14ac:dyDescent="0.25">
      <c r="A4798" s="4" t="s">
        <v>5145</v>
      </c>
      <c r="B4798" s="4" t="s">
        <v>207</v>
      </c>
      <c r="C4798" s="4" t="s">
        <v>33</v>
      </c>
      <c r="D4798" s="4" t="s">
        <v>30</v>
      </c>
      <c r="E4798" s="4">
        <v>81</v>
      </c>
      <c r="F4798" s="4">
        <v>13</v>
      </c>
      <c r="G4798" s="4">
        <v>8.8000000000000007</v>
      </c>
      <c r="H4798" s="4">
        <v>0</v>
      </c>
      <c r="I4798" s="4">
        <v>0</v>
      </c>
      <c r="J4798" s="4">
        <v>611</v>
      </c>
      <c r="K4798" s="4">
        <v>0</v>
      </c>
      <c r="L4798" s="4">
        <v>13</v>
      </c>
      <c r="M4798" s="4">
        <v>0</v>
      </c>
      <c r="N4798" s="4">
        <v>-71.3</v>
      </c>
      <c r="O4798" s="4">
        <f t="shared" si="592"/>
        <v>1</v>
      </c>
      <c r="P4798" s="4">
        <f t="shared" si="593"/>
        <v>1</v>
      </c>
      <c r="Q4798" s="4">
        <f t="shared" si="594"/>
        <v>1</v>
      </c>
      <c r="R4798" s="4">
        <f t="shared" si="595"/>
        <v>3</v>
      </c>
      <c r="S4798" s="4">
        <f t="shared" si="596"/>
        <v>-9.6</v>
      </c>
      <c r="T4798" s="4" t="str">
        <f t="shared" si="597"/>
        <v>D - Abwanderungsrisiko</v>
      </c>
      <c r="U4798" s="4">
        <f>ROUND(((E4798-Hilfswerte!$B$20)/Hilfswerte!$B$21)+((F4798-Hilfswerte!$B$22)/Hilfswerte!$B$23)+((G4798-Hilfswerte!$B$24)/Hilfswerte!$B$25)+0.1*INDEX(Hilfswerte!$B$4:$B$15,MATCH(C4798,Hilfswerte!$A$4:$A$15,0)),2)</f>
        <v>-0.63</v>
      </c>
      <c r="V4798" s="4">
        <f>ROUND(SQRT((((E4798-Hilfswerte!$B$20)/Hilfswerte!$B$21)-Hilfswerte!$B$28)^2+(((F4798-Hilfswerte!$B$22)/Hilfswerte!$B$23)-Hilfswerte!$B$29)^2+(((G4798-Hilfswerte!$B$24)/Hilfswerte!$B$25)-Hilfswerte!$B$30)^2),3)</f>
        <v>0.69299999999999995</v>
      </c>
      <c r="W4798" s="4">
        <f>ROUND(E4798*Hilfswerte!$B$31,0)</f>
        <v>16649</v>
      </c>
      <c r="X4798" s="4">
        <f t="shared" si="598"/>
        <v>16649</v>
      </c>
      <c r="Y4798" s="4" t="str">
        <f>IF(T4798="A - Top-Kunde","bereits Top-Kunde",IF(AND(V4798&lt;=Hilfswerte!$B$34,H4798&lt;0.5*W4798),"Hoch",IF(AND(V4798&lt;=Hilfswerte!$B$35,H4798&lt;0.7*W4798),"Mittel","Niedrig")))</f>
        <v>Hoch</v>
      </c>
      <c r="Z4798" s="4">
        <f t="shared" si="599"/>
        <v>61.7</v>
      </c>
      <c r="AA4798" s="4" t="str">
        <f>IF(J4798&gt;365,"Bereits abgewandert (Segment D)",IF(Z4798&gt;=Hilfswerte!$B$38,"Rot - akut gefaehrdet",IF(Z4798&gt;=Hilfswerte!$B$39,"Gelb - beobachten","Gruen - stabil")))</f>
        <v>Bereits abgewandert (Segment D)</v>
      </c>
    </row>
    <row r="4799" spans="1:27" ht="15" customHeight="1" x14ac:dyDescent="0.25">
      <c r="A4799" s="4" t="s">
        <v>5146</v>
      </c>
      <c r="B4799" s="4" t="s">
        <v>150</v>
      </c>
      <c r="C4799" s="4" t="s">
        <v>89</v>
      </c>
      <c r="D4799" s="4" t="s">
        <v>30</v>
      </c>
      <c r="E4799" s="4">
        <v>26</v>
      </c>
      <c r="F4799" s="4">
        <v>6.7</v>
      </c>
      <c r="G4799" s="4">
        <v>8.8000000000000007</v>
      </c>
      <c r="H4799" s="4">
        <v>658</v>
      </c>
      <c r="I4799" s="4">
        <v>3</v>
      </c>
      <c r="J4799" s="4">
        <v>114</v>
      </c>
      <c r="K4799" s="4">
        <v>0</v>
      </c>
      <c r="L4799" s="4">
        <v>16</v>
      </c>
      <c r="M4799" s="4">
        <v>6</v>
      </c>
      <c r="N4799" s="4">
        <v>0.5</v>
      </c>
      <c r="O4799" s="4">
        <f t="shared" si="592"/>
        <v>3</v>
      </c>
      <c r="P4799" s="4">
        <f t="shared" si="593"/>
        <v>3</v>
      </c>
      <c r="Q4799" s="4">
        <f t="shared" si="594"/>
        <v>2</v>
      </c>
      <c r="R4799" s="4">
        <f t="shared" si="595"/>
        <v>8</v>
      </c>
      <c r="S4799" s="4">
        <f t="shared" si="596"/>
        <v>75.5</v>
      </c>
      <c r="T4799" s="4" t="str">
        <f t="shared" si="597"/>
        <v>C - Entwicklungspotenzial</v>
      </c>
      <c r="U4799" s="4">
        <f>ROUND(((E4799-Hilfswerte!$B$20)/Hilfswerte!$B$21)+((F4799-Hilfswerte!$B$22)/Hilfswerte!$B$23)+((G4799-Hilfswerte!$B$24)/Hilfswerte!$B$25)+0.1*INDEX(Hilfswerte!$B$4:$B$15,MATCH(C4799,Hilfswerte!$A$4:$A$15,0)),2)</f>
        <v>-0.72</v>
      </c>
      <c r="V4799" s="4">
        <f>ROUND(SQRT((((E4799-Hilfswerte!$B$20)/Hilfswerte!$B$21)-Hilfswerte!$B$28)^2+(((F4799-Hilfswerte!$B$22)/Hilfswerte!$B$23)-Hilfswerte!$B$29)^2+(((G4799-Hilfswerte!$B$24)/Hilfswerte!$B$25)-Hilfswerte!$B$30)^2),3)</f>
        <v>0.90700000000000003</v>
      </c>
      <c r="W4799" s="4">
        <f>ROUND(E4799*Hilfswerte!$B$31,0)</f>
        <v>5344</v>
      </c>
      <c r="X4799" s="4">
        <f t="shared" si="598"/>
        <v>4686</v>
      </c>
      <c r="Y4799" s="4" t="str">
        <f>IF(T4799="A - Top-Kunde","bereits Top-Kunde",IF(AND(V4799&lt;=Hilfswerte!$B$34,H4799&lt;0.5*W4799),"Hoch",IF(AND(V4799&lt;=Hilfswerte!$B$35,H4799&lt;0.7*W4799),"Mittel","Niedrig")))</f>
        <v>Mittel</v>
      </c>
      <c r="Z4799" s="4">
        <f t="shared" si="599"/>
        <v>8.9</v>
      </c>
      <c r="AA4799" s="4" t="str">
        <f>IF(J4799&gt;365,"Bereits abgewandert (Segment D)",IF(Z4799&gt;=Hilfswerte!$B$38,"Rot - akut gefaehrdet",IF(Z4799&gt;=Hilfswerte!$B$39,"Gelb - beobachten","Gruen - stabil")))</f>
        <v>Gruen - stabil</v>
      </c>
    </row>
    <row r="4800" spans="1:27" ht="15" customHeight="1" x14ac:dyDescent="0.25">
      <c r="A4800" s="4" t="s">
        <v>5147</v>
      </c>
      <c r="B4800" s="4" t="s">
        <v>1098</v>
      </c>
      <c r="C4800" s="4" t="s">
        <v>29</v>
      </c>
      <c r="D4800" s="4" t="s">
        <v>178</v>
      </c>
      <c r="E4800" s="4">
        <v>283</v>
      </c>
      <c r="F4800" s="4">
        <v>63.5</v>
      </c>
      <c r="G4800" s="4">
        <v>1.8</v>
      </c>
      <c r="H4800" s="4">
        <v>9184</v>
      </c>
      <c r="I4800" s="4">
        <v>1</v>
      </c>
      <c r="J4800" s="4">
        <v>18</v>
      </c>
      <c r="K4800" s="4">
        <v>1</v>
      </c>
      <c r="L4800" s="4">
        <v>-8</v>
      </c>
      <c r="M4800" s="4">
        <v>5</v>
      </c>
      <c r="N4800" s="4">
        <v>18.100000000000001</v>
      </c>
      <c r="O4800" s="4">
        <f t="shared" si="592"/>
        <v>5</v>
      </c>
      <c r="P4800" s="4">
        <f t="shared" si="593"/>
        <v>1</v>
      </c>
      <c r="Q4800" s="4">
        <f t="shared" si="594"/>
        <v>5</v>
      </c>
      <c r="R4800" s="4">
        <f t="shared" si="595"/>
        <v>11</v>
      </c>
      <c r="S4800" s="4">
        <f t="shared" si="596"/>
        <v>113.1</v>
      </c>
      <c r="T4800" s="4" t="str">
        <f t="shared" si="597"/>
        <v>B - Kernkunde</v>
      </c>
      <c r="U4800" s="4">
        <f>ROUND(((E4800-Hilfswerte!$B$20)/Hilfswerte!$B$21)+((F4800-Hilfswerte!$B$22)/Hilfswerte!$B$23)+((G4800-Hilfswerte!$B$24)/Hilfswerte!$B$25)+0.1*INDEX(Hilfswerte!$B$4:$B$15,MATCH(C4800,Hilfswerte!$A$4:$A$15,0)),2)</f>
        <v>0.27</v>
      </c>
      <c r="V4800" s="4">
        <f>ROUND(SQRT((((E4800-Hilfswerte!$B$20)/Hilfswerte!$B$21)-Hilfswerte!$B$28)^2+(((F4800-Hilfswerte!$B$22)/Hilfswerte!$B$23)-Hilfswerte!$B$29)^2+(((G4800-Hilfswerte!$B$24)/Hilfswerte!$B$25)-Hilfswerte!$B$30)^2),3)</f>
        <v>1.6419999999999999</v>
      </c>
      <c r="W4800" s="4">
        <f>ROUND(E4800*Hilfswerte!$B$31,0)</f>
        <v>58170</v>
      </c>
      <c r="X4800" s="4">
        <f t="shared" si="598"/>
        <v>48986</v>
      </c>
      <c r="Y4800" s="4" t="str">
        <f>IF(T4800="A - Top-Kunde","bereits Top-Kunde",IF(AND(V4800&lt;=Hilfswerte!$B$34,H4800&lt;0.5*W4800),"Hoch",IF(AND(V4800&lt;=Hilfswerte!$B$35,H4800&lt;0.7*W4800),"Mittel","Niedrig")))</f>
        <v>Niedrig</v>
      </c>
      <c r="Z4800" s="4">
        <f t="shared" si="599"/>
        <v>3.9</v>
      </c>
      <c r="AA4800" s="4" t="str">
        <f>IF(J4800&gt;365,"Bereits abgewandert (Segment D)",IF(Z4800&gt;=Hilfswerte!$B$38,"Rot - akut gefaehrdet",IF(Z4800&gt;=Hilfswerte!$B$39,"Gelb - beobachten","Gruen - stabil")))</f>
        <v>Gruen - stabil</v>
      </c>
    </row>
    <row r="4801" spans="1:27" ht="15" customHeight="1" x14ac:dyDescent="0.25">
      <c r="A4801" s="4" t="s">
        <v>5148</v>
      </c>
      <c r="B4801" s="4" t="s">
        <v>551</v>
      </c>
      <c r="C4801" s="4" t="s">
        <v>55</v>
      </c>
      <c r="D4801" s="4" t="s">
        <v>30</v>
      </c>
      <c r="E4801" s="4">
        <v>28</v>
      </c>
      <c r="F4801" s="4">
        <v>5.6</v>
      </c>
      <c r="G4801" s="4">
        <v>11.5</v>
      </c>
      <c r="H4801" s="4">
        <v>5756</v>
      </c>
      <c r="I4801" s="4">
        <v>2</v>
      </c>
      <c r="J4801" s="4">
        <v>79</v>
      </c>
      <c r="K4801" s="4">
        <v>0</v>
      </c>
      <c r="L4801" s="4">
        <v>28</v>
      </c>
      <c r="M4801" s="4">
        <v>4</v>
      </c>
      <c r="N4801" s="4">
        <v>-2.7</v>
      </c>
      <c r="O4801" s="4">
        <f t="shared" si="592"/>
        <v>4</v>
      </c>
      <c r="P4801" s="4">
        <f t="shared" si="593"/>
        <v>2</v>
      </c>
      <c r="Q4801" s="4">
        <f t="shared" si="594"/>
        <v>4</v>
      </c>
      <c r="R4801" s="4">
        <f t="shared" si="595"/>
        <v>10</v>
      </c>
      <c r="S4801" s="4">
        <f t="shared" si="596"/>
        <v>90.3</v>
      </c>
      <c r="T4801" s="4" t="str">
        <f t="shared" si="597"/>
        <v>C - Entwicklungspotenzial</v>
      </c>
      <c r="U4801" s="4">
        <f>ROUND(((E4801-Hilfswerte!$B$20)/Hilfswerte!$B$21)+((F4801-Hilfswerte!$B$22)/Hilfswerte!$B$23)+((G4801-Hilfswerte!$B$24)/Hilfswerte!$B$25)+0.1*INDEX(Hilfswerte!$B$4:$B$15,MATCH(C4801,Hilfswerte!$A$4:$A$15,0)),2)</f>
        <v>-0.3</v>
      </c>
      <c r="V4801" s="4">
        <f>ROUND(SQRT((((E4801-Hilfswerte!$B$20)/Hilfswerte!$B$21)-Hilfswerte!$B$28)^2+(((F4801-Hilfswerte!$B$22)/Hilfswerte!$B$23)-Hilfswerte!$B$29)^2+(((G4801-Hilfswerte!$B$24)/Hilfswerte!$B$25)-Hilfswerte!$B$30)^2),3)</f>
        <v>0.83099999999999996</v>
      </c>
      <c r="W4801" s="4">
        <f>ROUND(E4801*Hilfswerte!$B$31,0)</f>
        <v>5755</v>
      </c>
      <c r="X4801" s="4">
        <f t="shared" si="598"/>
        <v>0</v>
      </c>
      <c r="Y4801" s="4" t="str">
        <f>IF(T4801="A - Top-Kunde","bereits Top-Kunde",IF(AND(V4801&lt;=Hilfswerte!$B$34,H4801&lt;0.5*W4801),"Hoch",IF(AND(V4801&lt;=Hilfswerte!$B$35,H4801&lt;0.7*W4801),"Mittel","Niedrig")))</f>
        <v>Niedrig</v>
      </c>
      <c r="Z4801" s="4">
        <f t="shared" si="599"/>
        <v>10.6</v>
      </c>
      <c r="AA4801" s="4" t="str">
        <f>IF(J4801&gt;365,"Bereits abgewandert (Segment D)",IF(Z4801&gt;=Hilfswerte!$B$38,"Rot - akut gefaehrdet",IF(Z4801&gt;=Hilfswerte!$B$39,"Gelb - beobachten","Gruen - stabil")))</f>
        <v>Gruen - stabil</v>
      </c>
    </row>
    <row r="4802" spans="1:27" ht="15" customHeight="1" x14ac:dyDescent="0.25">
      <c r="A4802" s="4" t="s">
        <v>5149</v>
      </c>
      <c r="B4802" s="4" t="s">
        <v>410</v>
      </c>
      <c r="C4802" s="4" t="s">
        <v>62</v>
      </c>
      <c r="D4802" s="4" t="s">
        <v>30</v>
      </c>
      <c r="E4802" s="4">
        <v>261</v>
      </c>
      <c r="F4802" s="4">
        <v>36.4</v>
      </c>
      <c r="G4802" s="4">
        <v>8.3000000000000007</v>
      </c>
      <c r="H4802" s="4">
        <v>1723</v>
      </c>
      <c r="I4802" s="4">
        <v>2</v>
      </c>
      <c r="J4802" s="4">
        <v>91</v>
      </c>
      <c r="K4802" s="4">
        <v>0</v>
      </c>
      <c r="L4802" s="4">
        <v>13</v>
      </c>
      <c r="M4802" s="4">
        <v>3</v>
      </c>
      <c r="N4802" s="4">
        <v>27.4</v>
      </c>
      <c r="O4802" s="4">
        <f t="shared" ref="O4802:O4865" si="600">IF(J4802&gt;365,1,IF(J4802&lt;=30,5,IF(J4802&lt;=90,4,IF(J4802&lt;=180,3,2))))</f>
        <v>3</v>
      </c>
      <c r="P4802" s="4">
        <f t="shared" ref="P4802:P4865" si="601">IF(I4802&gt;=5,5,IF(I4802&gt;=4,4,IF(I4802&gt;=3,3,IF(I4802&gt;=2,2,1))))</f>
        <v>2</v>
      </c>
      <c r="Q4802" s="4">
        <f t="shared" ref="Q4802:Q4865" si="602">IF(H4802&gt;=7500,5,IF(H4802&gt;=2500,4,IF(H4802&gt;=1000,3,IF(H4802&gt;=1,2,1))))</f>
        <v>3</v>
      </c>
      <c r="R4802" s="4">
        <f t="shared" ref="R4802:R4865" si="603">O4802+P4802+Q4802</f>
        <v>8</v>
      </c>
      <c r="S4802" s="4">
        <f t="shared" ref="S4802:S4865" si="604">ROUND(10*R4802+0.5*N4802-6*K4802-0.3*MAX(0,L4802),1)</f>
        <v>89.8</v>
      </c>
      <c r="T4802" s="4" t="str">
        <f t="shared" ref="T4802:T4865" si="605">IF(J4802&gt;365,"D - Abwanderungsrisiko",IF(S4802&gt;=125,"A - Top-Kunde",IF(S4802&gt;=105,"B - Kernkunde","C - Entwicklungspotenzial")))</f>
        <v>C - Entwicklungspotenzial</v>
      </c>
      <c r="U4802" s="4">
        <f>ROUND(((E4802-Hilfswerte!$B$20)/Hilfswerte!$B$21)+((F4802-Hilfswerte!$B$22)/Hilfswerte!$B$23)+((G4802-Hilfswerte!$B$24)/Hilfswerte!$B$25)+0.1*INDEX(Hilfswerte!$B$4:$B$15,MATCH(C4802,Hilfswerte!$A$4:$A$15,0)),2)</f>
        <v>0.87</v>
      </c>
      <c r="V4802" s="4">
        <f>ROUND(SQRT((((E4802-Hilfswerte!$B$20)/Hilfswerte!$B$21)-Hilfswerte!$B$28)^2+(((F4802-Hilfswerte!$B$22)/Hilfswerte!$B$23)-Hilfswerte!$B$29)^2+(((G4802-Hilfswerte!$B$24)/Hilfswerte!$B$25)-Hilfswerte!$B$30)^2),3)</f>
        <v>0.61199999999999999</v>
      </c>
      <c r="W4802" s="4">
        <f>ROUND(E4802*Hilfswerte!$B$31,0)</f>
        <v>53648</v>
      </c>
      <c r="X4802" s="4">
        <f t="shared" ref="X4802:X4865" si="606">MAX(0,W4802-H4802)</f>
        <v>51925</v>
      </c>
      <c r="Y4802" s="4" t="str">
        <f>IF(T4802="A - Top-Kunde","bereits Top-Kunde",IF(AND(V4802&lt;=Hilfswerte!$B$34,H4802&lt;0.5*W4802),"Hoch",IF(AND(V4802&lt;=Hilfswerte!$B$35,H4802&lt;0.7*W4802),"Mittel","Niedrig")))</f>
        <v>Hoch</v>
      </c>
      <c r="Z4802" s="4">
        <f t="shared" ref="Z4802:Z4865" si="607">ROUND(0.4*MAX(0,-N4802)+3*K4802+0.2*MAX(0,L4802)+0.05*J4802,1)</f>
        <v>7.2</v>
      </c>
      <c r="AA4802" s="4" t="str">
        <f>IF(J4802&gt;365,"Bereits abgewandert (Segment D)",IF(Z4802&gt;=Hilfswerte!$B$38,"Rot - akut gefaehrdet",IF(Z4802&gt;=Hilfswerte!$B$39,"Gelb - beobachten","Gruen - stabil")))</f>
        <v>Gruen - stabil</v>
      </c>
    </row>
    <row r="4803" spans="1:27" ht="15" customHeight="1" x14ac:dyDescent="0.25">
      <c r="A4803" s="4" t="s">
        <v>5150</v>
      </c>
      <c r="B4803" s="4" t="s">
        <v>405</v>
      </c>
      <c r="C4803" s="4" t="s">
        <v>89</v>
      </c>
      <c r="D4803" s="4" t="s">
        <v>30</v>
      </c>
      <c r="E4803" s="4">
        <v>143</v>
      </c>
      <c r="F4803" s="4">
        <v>38.4</v>
      </c>
      <c r="G4803" s="4">
        <v>14.6</v>
      </c>
      <c r="H4803" s="4">
        <v>57206</v>
      </c>
      <c r="I4803" s="4">
        <v>3</v>
      </c>
      <c r="J4803" s="4">
        <v>19</v>
      </c>
      <c r="K4803" s="4">
        <v>0</v>
      </c>
      <c r="L4803" s="4">
        <v>-7</v>
      </c>
      <c r="M4803" s="4">
        <v>1</v>
      </c>
      <c r="N4803" s="4">
        <v>30.8</v>
      </c>
      <c r="O4803" s="4">
        <f t="shared" si="600"/>
        <v>5</v>
      </c>
      <c r="P4803" s="4">
        <f t="shared" si="601"/>
        <v>3</v>
      </c>
      <c r="Q4803" s="4">
        <f t="shared" si="602"/>
        <v>5</v>
      </c>
      <c r="R4803" s="4">
        <f t="shared" si="603"/>
        <v>13</v>
      </c>
      <c r="S4803" s="4">
        <f t="shared" si="604"/>
        <v>145.4</v>
      </c>
      <c r="T4803" s="4" t="str">
        <f t="shared" si="605"/>
        <v>A - Top-Kunde</v>
      </c>
      <c r="U4803" s="4">
        <f>ROUND(((E4803-Hilfswerte!$B$20)/Hilfswerte!$B$21)+((F4803-Hilfswerte!$B$22)/Hilfswerte!$B$23)+((G4803-Hilfswerte!$B$24)/Hilfswerte!$B$25)+0.1*INDEX(Hilfswerte!$B$4:$B$15,MATCH(C4803,Hilfswerte!$A$4:$A$15,0)),2)</f>
        <v>1.28</v>
      </c>
      <c r="V4803" s="4">
        <f>ROUND(SQRT((((E4803-Hilfswerte!$B$20)/Hilfswerte!$B$21)-Hilfswerte!$B$28)^2+(((F4803-Hilfswerte!$B$22)/Hilfswerte!$B$23)-Hilfswerte!$B$29)^2+(((G4803-Hilfswerte!$B$24)/Hilfswerte!$B$25)-Hilfswerte!$B$30)^2),3)</f>
        <v>0.54800000000000004</v>
      </c>
      <c r="W4803" s="4">
        <f>ROUND(E4803*Hilfswerte!$B$31,0)</f>
        <v>29393</v>
      </c>
      <c r="X4803" s="4">
        <f t="shared" si="606"/>
        <v>0</v>
      </c>
      <c r="Y4803" s="4" t="str">
        <f>IF(T4803="A - Top-Kunde","bereits Top-Kunde",IF(AND(V4803&lt;=Hilfswerte!$B$34,H4803&lt;0.5*W4803),"Hoch",IF(AND(V4803&lt;=Hilfswerte!$B$35,H4803&lt;0.7*W4803),"Mittel","Niedrig")))</f>
        <v>bereits Top-Kunde</v>
      </c>
      <c r="Z4803" s="4">
        <f t="shared" si="607"/>
        <v>1</v>
      </c>
      <c r="AA4803" s="4" t="str">
        <f>IF(J4803&gt;365,"Bereits abgewandert (Segment D)",IF(Z4803&gt;=Hilfswerte!$B$38,"Rot - akut gefaehrdet",IF(Z4803&gt;=Hilfswerte!$B$39,"Gelb - beobachten","Gruen - stabil")))</f>
        <v>Gruen - stabil</v>
      </c>
    </row>
    <row r="4804" spans="1:27" ht="15" customHeight="1" x14ac:dyDescent="0.25">
      <c r="A4804" s="4" t="s">
        <v>5151</v>
      </c>
      <c r="B4804" s="4" t="s">
        <v>263</v>
      </c>
      <c r="C4804" s="4" t="s">
        <v>65</v>
      </c>
      <c r="D4804" s="4" t="s">
        <v>77</v>
      </c>
      <c r="E4804" s="4">
        <v>94</v>
      </c>
      <c r="F4804" s="4">
        <v>21.3</v>
      </c>
      <c r="G4804" s="4">
        <v>2.5</v>
      </c>
      <c r="H4804" s="4">
        <v>24203</v>
      </c>
      <c r="I4804" s="4">
        <v>3</v>
      </c>
      <c r="J4804" s="4">
        <v>129</v>
      </c>
      <c r="K4804" s="4">
        <v>0</v>
      </c>
      <c r="L4804" s="4">
        <v>53</v>
      </c>
      <c r="M4804" s="4">
        <v>3</v>
      </c>
      <c r="N4804" s="4">
        <v>-13.8</v>
      </c>
      <c r="O4804" s="4">
        <f t="shared" si="600"/>
        <v>3</v>
      </c>
      <c r="P4804" s="4">
        <f t="shared" si="601"/>
        <v>3</v>
      </c>
      <c r="Q4804" s="4">
        <f t="shared" si="602"/>
        <v>5</v>
      </c>
      <c r="R4804" s="4">
        <f t="shared" si="603"/>
        <v>11</v>
      </c>
      <c r="S4804" s="4">
        <f t="shared" si="604"/>
        <v>87.2</v>
      </c>
      <c r="T4804" s="4" t="str">
        <f t="shared" si="605"/>
        <v>C - Entwicklungspotenzial</v>
      </c>
      <c r="U4804" s="4">
        <f>ROUND(((E4804-Hilfswerte!$B$20)/Hilfswerte!$B$21)+((F4804-Hilfswerte!$B$22)/Hilfswerte!$B$23)+((G4804-Hilfswerte!$B$24)/Hilfswerte!$B$25)+0.1*INDEX(Hilfswerte!$B$4:$B$15,MATCH(C4804,Hilfswerte!$A$4:$A$15,0)),2)</f>
        <v>-1.51</v>
      </c>
      <c r="V4804" s="4">
        <f>ROUND(SQRT((((E4804-Hilfswerte!$B$20)/Hilfswerte!$B$21)-Hilfswerte!$B$28)^2+(((F4804-Hilfswerte!$B$22)/Hilfswerte!$B$23)-Hilfswerte!$B$29)^2+(((G4804-Hilfswerte!$B$24)/Hilfswerte!$B$25)-Hilfswerte!$B$30)^2),3)</f>
        <v>1.4490000000000001</v>
      </c>
      <c r="W4804" s="4">
        <f>ROUND(E4804*Hilfswerte!$B$31,0)</f>
        <v>19321</v>
      </c>
      <c r="X4804" s="4">
        <f t="shared" si="606"/>
        <v>0</v>
      </c>
      <c r="Y4804" s="4" t="str">
        <f>IF(T4804="A - Top-Kunde","bereits Top-Kunde",IF(AND(V4804&lt;=Hilfswerte!$B$34,H4804&lt;0.5*W4804),"Hoch",IF(AND(V4804&lt;=Hilfswerte!$B$35,H4804&lt;0.7*W4804),"Mittel","Niedrig")))</f>
        <v>Niedrig</v>
      </c>
      <c r="Z4804" s="4">
        <f t="shared" si="607"/>
        <v>22.6</v>
      </c>
      <c r="AA4804" s="4" t="str">
        <f>IF(J4804&gt;365,"Bereits abgewandert (Segment D)",IF(Z4804&gt;=Hilfswerte!$B$38,"Rot - akut gefaehrdet",IF(Z4804&gt;=Hilfswerte!$B$39,"Gelb - beobachten","Gruen - stabil")))</f>
        <v>Rot - akut gefaehrdet</v>
      </c>
    </row>
    <row r="4805" spans="1:27" ht="15" customHeight="1" x14ac:dyDescent="0.25">
      <c r="A4805" s="4" t="s">
        <v>5152</v>
      </c>
      <c r="B4805" s="4" t="s">
        <v>271</v>
      </c>
      <c r="C4805" s="4" t="s">
        <v>29</v>
      </c>
      <c r="D4805" s="4" t="s">
        <v>30</v>
      </c>
      <c r="E4805" s="4">
        <v>94</v>
      </c>
      <c r="F4805" s="4">
        <v>32.6</v>
      </c>
      <c r="G4805" s="4">
        <v>19.2</v>
      </c>
      <c r="H4805" s="4">
        <v>15007</v>
      </c>
      <c r="I4805" s="4">
        <v>5</v>
      </c>
      <c r="J4805" s="4">
        <v>53</v>
      </c>
      <c r="K4805" s="4">
        <v>3</v>
      </c>
      <c r="L4805" s="4">
        <v>8</v>
      </c>
      <c r="M4805" s="4">
        <v>5</v>
      </c>
      <c r="N4805" s="4">
        <v>30.3</v>
      </c>
      <c r="O4805" s="4">
        <f t="shared" si="600"/>
        <v>4</v>
      </c>
      <c r="P4805" s="4">
        <f t="shared" si="601"/>
        <v>5</v>
      </c>
      <c r="Q4805" s="4">
        <f t="shared" si="602"/>
        <v>5</v>
      </c>
      <c r="R4805" s="4">
        <f t="shared" si="603"/>
        <v>14</v>
      </c>
      <c r="S4805" s="4">
        <f t="shared" si="604"/>
        <v>134.80000000000001</v>
      </c>
      <c r="T4805" s="4" t="str">
        <f t="shared" si="605"/>
        <v>A - Top-Kunde</v>
      </c>
      <c r="U4805" s="4">
        <f>ROUND(((E4805-Hilfswerte!$B$20)/Hilfswerte!$B$21)+((F4805-Hilfswerte!$B$22)/Hilfswerte!$B$23)+((G4805-Hilfswerte!$B$24)/Hilfswerte!$B$25)+0.1*INDEX(Hilfswerte!$B$4:$B$15,MATCH(C4805,Hilfswerte!$A$4:$A$15,0)),2)</f>
        <v>1.67</v>
      </c>
      <c r="V4805" s="4">
        <f>ROUND(SQRT((((E4805-Hilfswerte!$B$20)/Hilfswerte!$B$21)-Hilfswerte!$B$28)^2+(((F4805-Hilfswerte!$B$22)/Hilfswerte!$B$23)-Hilfswerte!$B$29)^2+(((G4805-Hilfswerte!$B$24)/Hilfswerte!$B$25)-Hilfswerte!$B$30)^2),3)</f>
        <v>1.31</v>
      </c>
      <c r="W4805" s="4">
        <f>ROUND(E4805*Hilfswerte!$B$31,0)</f>
        <v>19321</v>
      </c>
      <c r="X4805" s="4">
        <f t="shared" si="606"/>
        <v>4314</v>
      </c>
      <c r="Y4805" s="4" t="str">
        <f>IF(T4805="A - Top-Kunde","bereits Top-Kunde",IF(AND(V4805&lt;=Hilfswerte!$B$34,H4805&lt;0.5*W4805),"Hoch",IF(AND(V4805&lt;=Hilfswerte!$B$35,H4805&lt;0.7*W4805),"Mittel","Niedrig")))</f>
        <v>bereits Top-Kunde</v>
      </c>
      <c r="Z4805" s="4">
        <f t="shared" si="607"/>
        <v>13.3</v>
      </c>
      <c r="AA4805" s="4" t="str">
        <f>IF(J4805&gt;365,"Bereits abgewandert (Segment D)",IF(Z4805&gt;=Hilfswerte!$B$38,"Rot - akut gefaehrdet",IF(Z4805&gt;=Hilfswerte!$B$39,"Gelb - beobachten","Gruen - stabil")))</f>
        <v>Gruen - stabil</v>
      </c>
    </row>
    <row r="4806" spans="1:27" ht="15" customHeight="1" x14ac:dyDescent="0.25">
      <c r="A4806" s="4" t="s">
        <v>5153</v>
      </c>
      <c r="B4806" s="4" t="s">
        <v>263</v>
      </c>
      <c r="C4806" s="4" t="s">
        <v>62</v>
      </c>
      <c r="D4806" s="4" t="s">
        <v>30</v>
      </c>
      <c r="E4806" s="4">
        <v>51</v>
      </c>
      <c r="F4806" s="4">
        <v>14.2</v>
      </c>
      <c r="G4806" s="4">
        <v>11.2</v>
      </c>
      <c r="H4806" s="4">
        <v>8862</v>
      </c>
      <c r="I4806" s="4">
        <v>5</v>
      </c>
      <c r="J4806" s="4">
        <v>14</v>
      </c>
      <c r="K4806" s="4">
        <v>0</v>
      </c>
      <c r="L4806" s="4">
        <v>2</v>
      </c>
      <c r="M4806" s="4">
        <v>3</v>
      </c>
      <c r="N4806" s="4">
        <v>0.3</v>
      </c>
      <c r="O4806" s="4">
        <f t="shared" si="600"/>
        <v>5</v>
      </c>
      <c r="P4806" s="4">
        <f t="shared" si="601"/>
        <v>5</v>
      </c>
      <c r="Q4806" s="4">
        <f t="shared" si="602"/>
        <v>5</v>
      </c>
      <c r="R4806" s="4">
        <f t="shared" si="603"/>
        <v>15</v>
      </c>
      <c r="S4806" s="4">
        <f t="shared" si="604"/>
        <v>149.6</v>
      </c>
      <c r="T4806" s="4" t="str">
        <f t="shared" si="605"/>
        <v>A - Top-Kunde</v>
      </c>
      <c r="U4806" s="4">
        <f>ROUND(((E4806-Hilfswerte!$B$20)/Hilfswerte!$B$21)+((F4806-Hilfswerte!$B$22)/Hilfswerte!$B$23)+((G4806-Hilfswerte!$B$24)/Hilfswerte!$B$25)+0.1*INDEX(Hilfswerte!$B$4:$B$15,MATCH(C4806,Hilfswerte!$A$4:$A$15,0)),2)</f>
        <v>0.03</v>
      </c>
      <c r="V4806" s="4">
        <f>ROUND(SQRT((((E4806-Hilfswerte!$B$20)/Hilfswerte!$B$21)-Hilfswerte!$B$28)^2+(((F4806-Hilfswerte!$B$22)/Hilfswerte!$B$23)-Hilfswerte!$B$29)^2+(((G4806-Hilfswerte!$B$24)/Hilfswerte!$B$25)-Hilfswerte!$B$30)^2),3)</f>
        <v>0.65300000000000002</v>
      </c>
      <c r="W4806" s="4">
        <f>ROUND(E4806*Hilfswerte!$B$31,0)</f>
        <v>10483</v>
      </c>
      <c r="X4806" s="4">
        <f t="shared" si="606"/>
        <v>1621</v>
      </c>
      <c r="Y4806" s="4" t="str">
        <f>IF(T4806="A - Top-Kunde","bereits Top-Kunde",IF(AND(V4806&lt;=Hilfswerte!$B$34,H4806&lt;0.5*W4806),"Hoch",IF(AND(V4806&lt;=Hilfswerte!$B$35,H4806&lt;0.7*W4806),"Mittel","Niedrig")))</f>
        <v>bereits Top-Kunde</v>
      </c>
      <c r="Z4806" s="4">
        <f t="shared" si="607"/>
        <v>1.1000000000000001</v>
      </c>
      <c r="AA4806" s="4" t="str">
        <f>IF(J4806&gt;365,"Bereits abgewandert (Segment D)",IF(Z4806&gt;=Hilfswerte!$B$38,"Rot - akut gefaehrdet",IF(Z4806&gt;=Hilfswerte!$B$39,"Gelb - beobachten","Gruen - stabil")))</f>
        <v>Gruen - stabil</v>
      </c>
    </row>
    <row r="4807" spans="1:27" ht="15" customHeight="1" x14ac:dyDescent="0.25">
      <c r="A4807" s="4" t="s">
        <v>5154</v>
      </c>
      <c r="B4807" s="4" t="s">
        <v>824</v>
      </c>
      <c r="C4807" s="4" t="s">
        <v>84</v>
      </c>
      <c r="D4807" s="4" t="s">
        <v>93</v>
      </c>
      <c r="E4807" s="4">
        <v>53</v>
      </c>
      <c r="F4807" s="4">
        <v>12</v>
      </c>
      <c r="G4807" s="4">
        <v>17.5</v>
      </c>
      <c r="H4807" s="4">
        <v>17875</v>
      </c>
      <c r="I4807" s="4">
        <v>3</v>
      </c>
      <c r="J4807" s="4">
        <v>72</v>
      </c>
      <c r="K4807" s="4">
        <v>0</v>
      </c>
      <c r="L4807" s="4">
        <v>17</v>
      </c>
      <c r="M4807" s="4">
        <v>3</v>
      </c>
      <c r="N4807" s="4">
        <v>-5.4</v>
      </c>
      <c r="O4807" s="4">
        <f t="shared" si="600"/>
        <v>4</v>
      </c>
      <c r="P4807" s="4">
        <f t="shared" si="601"/>
        <v>3</v>
      </c>
      <c r="Q4807" s="4">
        <f t="shared" si="602"/>
        <v>5</v>
      </c>
      <c r="R4807" s="4">
        <f t="shared" si="603"/>
        <v>12</v>
      </c>
      <c r="S4807" s="4">
        <f t="shared" si="604"/>
        <v>112.2</v>
      </c>
      <c r="T4807" s="4" t="str">
        <f t="shared" si="605"/>
        <v>B - Kernkunde</v>
      </c>
      <c r="U4807" s="4">
        <f>ROUND(((E4807-Hilfswerte!$B$20)/Hilfswerte!$B$21)+((F4807-Hilfswerte!$B$22)/Hilfswerte!$B$23)+((G4807-Hilfswerte!$B$24)/Hilfswerte!$B$25)+0.1*INDEX(Hilfswerte!$B$4:$B$15,MATCH(C4807,Hilfswerte!$A$4:$A$15,0)),2)</f>
        <v>0.59</v>
      </c>
      <c r="V4807" s="4">
        <f>ROUND(SQRT((((E4807-Hilfswerte!$B$20)/Hilfswerte!$B$21)-Hilfswerte!$B$28)^2+(((F4807-Hilfswerte!$B$22)/Hilfswerte!$B$23)-Hilfswerte!$B$29)^2+(((G4807-Hilfswerte!$B$24)/Hilfswerte!$B$25)-Hilfswerte!$B$30)^2),3)</f>
        <v>1.204</v>
      </c>
      <c r="W4807" s="4">
        <f>ROUND(E4807*Hilfswerte!$B$31,0)</f>
        <v>10894</v>
      </c>
      <c r="X4807" s="4">
        <f t="shared" si="606"/>
        <v>0</v>
      </c>
      <c r="Y4807" s="4" t="str">
        <f>IF(T4807="A - Top-Kunde","bereits Top-Kunde",IF(AND(V4807&lt;=Hilfswerte!$B$34,H4807&lt;0.5*W4807),"Hoch",IF(AND(V4807&lt;=Hilfswerte!$B$35,H4807&lt;0.7*W4807),"Mittel","Niedrig")))</f>
        <v>Niedrig</v>
      </c>
      <c r="Z4807" s="4">
        <f t="shared" si="607"/>
        <v>9.1999999999999993</v>
      </c>
      <c r="AA4807" s="4" t="str">
        <f>IF(J4807&gt;365,"Bereits abgewandert (Segment D)",IF(Z4807&gt;=Hilfswerte!$B$38,"Rot - akut gefaehrdet",IF(Z4807&gt;=Hilfswerte!$B$39,"Gelb - beobachten","Gruen - stabil")))</f>
        <v>Gruen - stabil</v>
      </c>
    </row>
    <row r="4808" spans="1:27" ht="15" customHeight="1" x14ac:dyDescent="0.25">
      <c r="A4808" s="4" t="s">
        <v>5155</v>
      </c>
      <c r="B4808" s="4" t="s">
        <v>181</v>
      </c>
      <c r="C4808" s="4" t="s">
        <v>65</v>
      </c>
      <c r="D4808" s="4" t="s">
        <v>30</v>
      </c>
      <c r="E4808" s="4">
        <v>49</v>
      </c>
      <c r="F4808" s="4">
        <v>11</v>
      </c>
      <c r="G4808" s="4">
        <v>12.5</v>
      </c>
      <c r="H4808" s="4">
        <v>3415</v>
      </c>
      <c r="I4808" s="4">
        <v>7</v>
      </c>
      <c r="J4808" s="4">
        <v>12</v>
      </c>
      <c r="K4808" s="4">
        <v>0</v>
      </c>
      <c r="L4808" s="4">
        <v>-3</v>
      </c>
      <c r="M4808" s="4">
        <v>5</v>
      </c>
      <c r="N4808" s="4">
        <v>45.2</v>
      </c>
      <c r="O4808" s="4">
        <f t="shared" si="600"/>
        <v>5</v>
      </c>
      <c r="P4808" s="4">
        <f t="shared" si="601"/>
        <v>5</v>
      </c>
      <c r="Q4808" s="4">
        <f t="shared" si="602"/>
        <v>4</v>
      </c>
      <c r="R4808" s="4">
        <f t="shared" si="603"/>
        <v>14</v>
      </c>
      <c r="S4808" s="4">
        <f t="shared" si="604"/>
        <v>162.6</v>
      </c>
      <c r="T4808" s="4" t="str">
        <f t="shared" si="605"/>
        <v>A - Top-Kunde</v>
      </c>
      <c r="U4808" s="4">
        <f>ROUND(((E4808-Hilfswerte!$B$20)/Hilfswerte!$B$21)+((F4808-Hilfswerte!$B$22)/Hilfswerte!$B$23)+((G4808-Hilfswerte!$B$24)/Hilfswerte!$B$25)+0.1*INDEX(Hilfswerte!$B$4:$B$15,MATCH(C4808,Hilfswerte!$A$4:$A$15,0)),2)</f>
        <v>-0.3</v>
      </c>
      <c r="V4808" s="4">
        <f>ROUND(SQRT((((E4808-Hilfswerte!$B$20)/Hilfswerte!$B$21)-Hilfswerte!$B$28)^2+(((F4808-Hilfswerte!$B$22)/Hilfswerte!$B$23)-Hilfswerte!$B$29)^2+(((G4808-Hilfswerte!$B$24)/Hilfswerte!$B$25)-Hilfswerte!$B$30)^2),3)</f>
        <v>0.72699999999999998</v>
      </c>
      <c r="W4808" s="4">
        <f>ROUND(E4808*Hilfswerte!$B$31,0)</f>
        <v>10072</v>
      </c>
      <c r="X4808" s="4">
        <f t="shared" si="606"/>
        <v>6657</v>
      </c>
      <c r="Y4808" s="4" t="str">
        <f>IF(T4808="A - Top-Kunde","bereits Top-Kunde",IF(AND(V4808&lt;=Hilfswerte!$B$34,H4808&lt;0.5*W4808),"Hoch",IF(AND(V4808&lt;=Hilfswerte!$B$35,H4808&lt;0.7*W4808),"Mittel","Niedrig")))</f>
        <v>bereits Top-Kunde</v>
      </c>
      <c r="Z4808" s="4">
        <f t="shared" si="607"/>
        <v>0.6</v>
      </c>
      <c r="AA4808" s="4" t="str">
        <f>IF(J4808&gt;365,"Bereits abgewandert (Segment D)",IF(Z4808&gt;=Hilfswerte!$B$38,"Rot - akut gefaehrdet",IF(Z4808&gt;=Hilfswerte!$B$39,"Gelb - beobachten","Gruen - stabil")))</f>
        <v>Gruen - stabil</v>
      </c>
    </row>
    <row r="4809" spans="1:27" ht="15" customHeight="1" x14ac:dyDescent="0.25">
      <c r="A4809" s="4" t="s">
        <v>5156</v>
      </c>
      <c r="B4809" s="4" t="s">
        <v>1060</v>
      </c>
      <c r="C4809" s="4" t="s">
        <v>65</v>
      </c>
      <c r="D4809" s="4" t="s">
        <v>30</v>
      </c>
      <c r="E4809" s="4">
        <v>16</v>
      </c>
      <c r="F4809" s="4">
        <v>5.0999999999999996</v>
      </c>
      <c r="G4809" s="4">
        <v>3.9</v>
      </c>
      <c r="H4809" s="4">
        <v>451</v>
      </c>
      <c r="I4809" s="4">
        <v>1</v>
      </c>
      <c r="J4809" s="4">
        <v>116</v>
      </c>
      <c r="K4809" s="4">
        <v>0</v>
      </c>
      <c r="L4809" s="4">
        <v>7</v>
      </c>
      <c r="M4809" s="4">
        <v>6</v>
      </c>
      <c r="N4809" s="4">
        <v>12.5</v>
      </c>
      <c r="O4809" s="4">
        <f t="shared" si="600"/>
        <v>3</v>
      </c>
      <c r="P4809" s="4">
        <f t="shared" si="601"/>
        <v>1</v>
      </c>
      <c r="Q4809" s="4">
        <f t="shared" si="602"/>
        <v>2</v>
      </c>
      <c r="R4809" s="4">
        <f t="shared" si="603"/>
        <v>6</v>
      </c>
      <c r="S4809" s="4">
        <f t="shared" si="604"/>
        <v>64.2</v>
      </c>
      <c r="T4809" s="4" t="str">
        <f t="shared" si="605"/>
        <v>C - Entwicklungspotenzial</v>
      </c>
      <c r="U4809" s="4">
        <f>ROUND(((E4809-Hilfswerte!$B$20)/Hilfswerte!$B$21)+((F4809-Hilfswerte!$B$22)/Hilfswerte!$B$23)+((G4809-Hilfswerte!$B$24)/Hilfswerte!$B$25)+0.1*INDEX(Hilfswerte!$B$4:$B$15,MATCH(C4809,Hilfswerte!$A$4:$A$15,0)),2)</f>
        <v>-1.91</v>
      </c>
      <c r="V4809" s="4">
        <f>ROUND(SQRT((((E4809-Hilfswerte!$B$20)/Hilfswerte!$B$21)-Hilfswerte!$B$28)^2+(((F4809-Hilfswerte!$B$22)/Hilfswerte!$B$23)-Hilfswerte!$B$29)^2+(((G4809-Hilfswerte!$B$24)/Hilfswerte!$B$25)-Hilfswerte!$B$30)^2),3)</f>
        <v>1.4530000000000001</v>
      </c>
      <c r="W4809" s="4">
        <f>ROUND(E4809*Hilfswerte!$B$31,0)</f>
        <v>3289</v>
      </c>
      <c r="X4809" s="4">
        <f t="shared" si="606"/>
        <v>2838</v>
      </c>
      <c r="Y4809" s="4" t="str">
        <f>IF(T4809="A - Top-Kunde","bereits Top-Kunde",IF(AND(V4809&lt;=Hilfswerte!$B$34,H4809&lt;0.5*W4809),"Hoch",IF(AND(V4809&lt;=Hilfswerte!$B$35,H4809&lt;0.7*W4809),"Mittel","Niedrig")))</f>
        <v>Niedrig</v>
      </c>
      <c r="Z4809" s="4">
        <f t="shared" si="607"/>
        <v>7.2</v>
      </c>
      <c r="AA4809" s="4" t="str">
        <f>IF(J4809&gt;365,"Bereits abgewandert (Segment D)",IF(Z4809&gt;=Hilfswerte!$B$38,"Rot - akut gefaehrdet",IF(Z4809&gt;=Hilfswerte!$B$39,"Gelb - beobachten","Gruen - stabil")))</f>
        <v>Gruen - stabil</v>
      </c>
    </row>
    <row r="4810" spans="1:27" ht="15" customHeight="1" x14ac:dyDescent="0.25">
      <c r="A4810" s="4" t="s">
        <v>5157</v>
      </c>
      <c r="B4810" s="4" t="s">
        <v>312</v>
      </c>
      <c r="C4810" s="4" t="s">
        <v>89</v>
      </c>
      <c r="D4810" s="4" t="s">
        <v>30</v>
      </c>
      <c r="E4810" s="4">
        <v>1122</v>
      </c>
      <c r="F4810" s="4">
        <v>316.60000000000002</v>
      </c>
      <c r="G4810" s="4">
        <v>19.8</v>
      </c>
      <c r="H4810" s="4">
        <v>72786</v>
      </c>
      <c r="I4810" s="4">
        <v>2</v>
      </c>
      <c r="J4810" s="4">
        <v>197</v>
      </c>
      <c r="K4810" s="4">
        <v>0</v>
      </c>
      <c r="L4810" s="4">
        <v>43</v>
      </c>
      <c r="M4810" s="4">
        <v>6</v>
      </c>
      <c r="N4810" s="4">
        <v>-6.5</v>
      </c>
      <c r="O4810" s="4">
        <f t="shared" si="600"/>
        <v>2</v>
      </c>
      <c r="P4810" s="4">
        <f t="shared" si="601"/>
        <v>2</v>
      </c>
      <c r="Q4810" s="4">
        <f t="shared" si="602"/>
        <v>5</v>
      </c>
      <c r="R4810" s="4">
        <f t="shared" si="603"/>
        <v>9</v>
      </c>
      <c r="S4810" s="4">
        <f t="shared" si="604"/>
        <v>73.900000000000006</v>
      </c>
      <c r="T4810" s="4" t="str">
        <f t="shared" si="605"/>
        <v>C - Entwicklungspotenzial</v>
      </c>
      <c r="U4810" s="4">
        <f>ROUND(((E4810-Hilfswerte!$B$20)/Hilfswerte!$B$21)+((F4810-Hilfswerte!$B$22)/Hilfswerte!$B$23)+((G4810-Hilfswerte!$B$24)/Hilfswerte!$B$25)+0.1*INDEX(Hilfswerte!$B$4:$B$15,MATCH(C4810,Hilfswerte!$A$4:$A$15,0)),2)</f>
        <v>11.31</v>
      </c>
      <c r="V4810" s="4">
        <f>ROUND(SQRT((((E4810-Hilfswerte!$B$20)/Hilfswerte!$B$21)-Hilfswerte!$B$28)^2+(((F4810-Hilfswerte!$B$22)/Hilfswerte!$B$23)-Hilfswerte!$B$29)^2+(((G4810-Hilfswerte!$B$24)/Hilfswerte!$B$25)-Hilfswerte!$B$30)^2),3)</f>
        <v>6.6230000000000002</v>
      </c>
      <c r="W4810" s="4">
        <f>ROUND(E4810*Hilfswerte!$B$31,0)</f>
        <v>230623</v>
      </c>
      <c r="X4810" s="4">
        <f t="shared" si="606"/>
        <v>157837</v>
      </c>
      <c r="Y4810" s="4" t="str">
        <f>IF(T4810="A - Top-Kunde","bereits Top-Kunde",IF(AND(V4810&lt;=Hilfswerte!$B$34,H4810&lt;0.5*W4810),"Hoch",IF(AND(V4810&lt;=Hilfswerte!$B$35,H4810&lt;0.7*W4810),"Mittel","Niedrig")))</f>
        <v>Niedrig</v>
      </c>
      <c r="Z4810" s="4">
        <f t="shared" si="607"/>
        <v>21.1</v>
      </c>
      <c r="AA4810" s="4" t="str">
        <f>IF(J4810&gt;365,"Bereits abgewandert (Segment D)",IF(Z4810&gt;=Hilfswerte!$B$38,"Rot - akut gefaehrdet",IF(Z4810&gt;=Hilfswerte!$B$39,"Gelb - beobachten","Gruen - stabil")))</f>
        <v>Rot - akut gefaehrdet</v>
      </c>
    </row>
    <row r="4811" spans="1:27" ht="15" customHeight="1" x14ac:dyDescent="0.25">
      <c r="A4811" s="4" t="s">
        <v>5158</v>
      </c>
      <c r="B4811" s="4" t="s">
        <v>782</v>
      </c>
      <c r="C4811" s="4" t="s">
        <v>55</v>
      </c>
      <c r="D4811" s="4" t="s">
        <v>30</v>
      </c>
      <c r="E4811" s="4">
        <v>90</v>
      </c>
      <c r="F4811" s="4">
        <v>18.3</v>
      </c>
      <c r="G4811" s="4">
        <v>9.8000000000000007</v>
      </c>
      <c r="H4811" s="4">
        <v>3958</v>
      </c>
      <c r="I4811" s="4">
        <v>2</v>
      </c>
      <c r="J4811" s="4">
        <v>22</v>
      </c>
      <c r="K4811" s="4">
        <v>1</v>
      </c>
      <c r="L4811" s="4">
        <v>6</v>
      </c>
      <c r="M4811" s="4">
        <v>6</v>
      </c>
      <c r="N4811" s="4">
        <v>30.2</v>
      </c>
      <c r="O4811" s="4">
        <f t="shared" si="600"/>
        <v>5</v>
      </c>
      <c r="P4811" s="4">
        <f t="shared" si="601"/>
        <v>2</v>
      </c>
      <c r="Q4811" s="4">
        <f t="shared" si="602"/>
        <v>4</v>
      </c>
      <c r="R4811" s="4">
        <f t="shared" si="603"/>
        <v>11</v>
      </c>
      <c r="S4811" s="4">
        <f t="shared" si="604"/>
        <v>117.3</v>
      </c>
      <c r="T4811" s="4" t="str">
        <f t="shared" si="605"/>
        <v>B - Kernkunde</v>
      </c>
      <c r="U4811" s="4">
        <f>ROUND(((E4811-Hilfswerte!$B$20)/Hilfswerte!$B$21)+((F4811-Hilfswerte!$B$22)/Hilfswerte!$B$23)+((G4811-Hilfswerte!$B$24)/Hilfswerte!$B$25)+0.1*INDEX(Hilfswerte!$B$4:$B$15,MATCH(C4811,Hilfswerte!$A$4:$A$15,0)),2)</f>
        <v>-7.0000000000000007E-2</v>
      </c>
      <c r="V4811" s="4">
        <f>ROUND(SQRT((((E4811-Hilfswerte!$B$20)/Hilfswerte!$B$21)-Hilfswerte!$B$28)^2+(((F4811-Hilfswerte!$B$22)/Hilfswerte!$B$23)-Hilfswerte!$B$29)^2+(((G4811-Hilfswerte!$B$24)/Hilfswerte!$B$25)-Hilfswerte!$B$30)^2),3)</f>
        <v>0.53</v>
      </c>
      <c r="W4811" s="4">
        <f>ROUND(E4811*Hilfswerte!$B$31,0)</f>
        <v>18499</v>
      </c>
      <c r="X4811" s="4">
        <f t="shared" si="606"/>
        <v>14541</v>
      </c>
      <c r="Y4811" s="4" t="str">
        <f>IF(T4811="A - Top-Kunde","bereits Top-Kunde",IF(AND(V4811&lt;=Hilfswerte!$B$34,H4811&lt;0.5*W4811),"Hoch",IF(AND(V4811&lt;=Hilfswerte!$B$35,H4811&lt;0.7*W4811),"Mittel","Niedrig")))</f>
        <v>Hoch</v>
      </c>
      <c r="Z4811" s="4">
        <f t="shared" si="607"/>
        <v>5.3</v>
      </c>
      <c r="AA4811" s="4" t="str">
        <f>IF(J4811&gt;365,"Bereits abgewandert (Segment D)",IF(Z4811&gt;=Hilfswerte!$B$38,"Rot - akut gefaehrdet",IF(Z4811&gt;=Hilfswerte!$B$39,"Gelb - beobachten","Gruen - stabil")))</f>
        <v>Gruen - stabil</v>
      </c>
    </row>
    <row r="4812" spans="1:27" ht="15" customHeight="1" x14ac:dyDescent="0.25">
      <c r="A4812" s="4" t="s">
        <v>5159</v>
      </c>
      <c r="B4812" s="4" t="s">
        <v>269</v>
      </c>
      <c r="C4812" s="4" t="s">
        <v>55</v>
      </c>
      <c r="D4812" s="4" t="s">
        <v>30</v>
      </c>
      <c r="E4812" s="4">
        <v>453</v>
      </c>
      <c r="F4812" s="4">
        <v>79.3</v>
      </c>
      <c r="G4812" s="4">
        <v>7.5</v>
      </c>
      <c r="H4812" s="4">
        <v>46870</v>
      </c>
      <c r="I4812" s="4">
        <v>1</v>
      </c>
      <c r="J4812" s="4">
        <v>362</v>
      </c>
      <c r="K4812" s="4">
        <v>0</v>
      </c>
      <c r="L4812" s="4">
        <v>-2</v>
      </c>
      <c r="M4812" s="4">
        <v>6</v>
      </c>
      <c r="N4812" s="4">
        <v>3.4</v>
      </c>
      <c r="O4812" s="4">
        <f t="shared" si="600"/>
        <v>2</v>
      </c>
      <c r="P4812" s="4">
        <f t="shared" si="601"/>
        <v>1</v>
      </c>
      <c r="Q4812" s="4">
        <f t="shared" si="602"/>
        <v>5</v>
      </c>
      <c r="R4812" s="4">
        <f t="shared" si="603"/>
        <v>8</v>
      </c>
      <c r="S4812" s="4">
        <f t="shared" si="604"/>
        <v>81.7</v>
      </c>
      <c r="T4812" s="4" t="str">
        <f t="shared" si="605"/>
        <v>C - Entwicklungspotenzial</v>
      </c>
      <c r="U4812" s="4">
        <f>ROUND(((E4812-Hilfswerte!$B$20)/Hilfswerte!$B$21)+((F4812-Hilfswerte!$B$22)/Hilfswerte!$B$23)+((G4812-Hilfswerte!$B$24)/Hilfswerte!$B$25)+0.1*INDEX(Hilfswerte!$B$4:$B$15,MATCH(C4812,Hilfswerte!$A$4:$A$15,0)),2)</f>
        <v>2.21</v>
      </c>
      <c r="V4812" s="4">
        <f>ROUND(SQRT((((E4812-Hilfswerte!$B$20)/Hilfswerte!$B$21)-Hilfswerte!$B$28)^2+(((F4812-Hilfswerte!$B$22)/Hilfswerte!$B$23)-Hilfswerte!$B$29)^2+(((G4812-Hilfswerte!$B$24)/Hilfswerte!$B$25)-Hilfswerte!$B$30)^2),3)</f>
        <v>1.5509999999999999</v>
      </c>
      <c r="W4812" s="4">
        <f>ROUND(E4812*Hilfswerte!$B$31,0)</f>
        <v>93112</v>
      </c>
      <c r="X4812" s="4">
        <f t="shared" si="606"/>
        <v>46242</v>
      </c>
      <c r="Y4812" s="4" t="str">
        <f>IF(T4812="A - Top-Kunde","bereits Top-Kunde",IF(AND(V4812&lt;=Hilfswerte!$B$34,H4812&lt;0.5*W4812),"Hoch",IF(AND(V4812&lt;=Hilfswerte!$B$35,H4812&lt;0.7*W4812),"Mittel","Niedrig")))</f>
        <v>Niedrig</v>
      </c>
      <c r="Z4812" s="4">
        <f t="shared" si="607"/>
        <v>18.100000000000001</v>
      </c>
      <c r="AA4812" s="4" t="str">
        <f>IF(J4812&gt;365,"Bereits abgewandert (Segment D)",IF(Z4812&gt;=Hilfswerte!$B$38,"Rot - akut gefaehrdet",IF(Z4812&gt;=Hilfswerte!$B$39,"Gelb - beobachten","Gruen - stabil")))</f>
        <v>Gelb - beobachten</v>
      </c>
    </row>
    <row r="4813" spans="1:27" ht="15" customHeight="1" x14ac:dyDescent="0.25">
      <c r="A4813" s="4" t="s">
        <v>5160</v>
      </c>
      <c r="B4813" s="4" t="s">
        <v>942</v>
      </c>
      <c r="C4813" s="4" t="s">
        <v>38</v>
      </c>
      <c r="D4813" s="4" t="s">
        <v>30</v>
      </c>
      <c r="E4813" s="4">
        <v>190</v>
      </c>
      <c r="F4813" s="4">
        <v>55.4</v>
      </c>
      <c r="G4813" s="4">
        <v>5</v>
      </c>
      <c r="H4813" s="4">
        <v>21563</v>
      </c>
      <c r="I4813" s="4">
        <v>7</v>
      </c>
      <c r="J4813" s="4">
        <v>28</v>
      </c>
      <c r="K4813" s="4">
        <v>1</v>
      </c>
      <c r="L4813" s="4">
        <v>4</v>
      </c>
      <c r="M4813" s="4">
        <v>6</v>
      </c>
      <c r="N4813" s="4">
        <v>29.7</v>
      </c>
      <c r="O4813" s="4">
        <f t="shared" si="600"/>
        <v>5</v>
      </c>
      <c r="P4813" s="4">
        <f t="shared" si="601"/>
        <v>5</v>
      </c>
      <c r="Q4813" s="4">
        <f t="shared" si="602"/>
        <v>5</v>
      </c>
      <c r="R4813" s="4">
        <f t="shared" si="603"/>
        <v>15</v>
      </c>
      <c r="S4813" s="4">
        <f t="shared" si="604"/>
        <v>157.69999999999999</v>
      </c>
      <c r="T4813" s="4" t="str">
        <f t="shared" si="605"/>
        <v>A - Top-Kunde</v>
      </c>
      <c r="U4813" s="4">
        <f>ROUND(((E4813-Hilfswerte!$B$20)/Hilfswerte!$B$21)+((F4813-Hilfswerte!$B$22)/Hilfswerte!$B$23)+((G4813-Hilfswerte!$B$24)/Hilfswerte!$B$25)+0.1*INDEX(Hilfswerte!$B$4:$B$15,MATCH(C4813,Hilfswerte!$A$4:$A$15,0)),2)</f>
        <v>0.31</v>
      </c>
      <c r="V4813" s="4">
        <f>ROUND(SQRT((((E4813-Hilfswerte!$B$20)/Hilfswerte!$B$21)-Hilfswerte!$B$28)^2+(((F4813-Hilfswerte!$B$22)/Hilfswerte!$B$23)-Hilfswerte!$B$29)^2+(((G4813-Hilfswerte!$B$24)/Hilfswerte!$B$25)-Hilfswerte!$B$30)^2),3)</f>
        <v>1.0409999999999999</v>
      </c>
      <c r="W4813" s="4">
        <f>ROUND(E4813*Hilfswerte!$B$31,0)</f>
        <v>39054</v>
      </c>
      <c r="X4813" s="4">
        <f t="shared" si="606"/>
        <v>17491</v>
      </c>
      <c r="Y4813" s="4" t="str">
        <f>IF(T4813="A - Top-Kunde","bereits Top-Kunde",IF(AND(V4813&lt;=Hilfswerte!$B$34,H4813&lt;0.5*W4813),"Hoch",IF(AND(V4813&lt;=Hilfswerte!$B$35,H4813&lt;0.7*W4813),"Mittel","Niedrig")))</f>
        <v>bereits Top-Kunde</v>
      </c>
      <c r="Z4813" s="4">
        <f t="shared" si="607"/>
        <v>5.2</v>
      </c>
      <c r="AA4813" s="4" t="str">
        <f>IF(J4813&gt;365,"Bereits abgewandert (Segment D)",IF(Z4813&gt;=Hilfswerte!$B$38,"Rot - akut gefaehrdet",IF(Z4813&gt;=Hilfswerte!$B$39,"Gelb - beobachten","Gruen - stabil")))</f>
        <v>Gruen - stabil</v>
      </c>
    </row>
    <row r="4814" spans="1:27" ht="15" customHeight="1" x14ac:dyDescent="0.25">
      <c r="A4814" s="4" t="s">
        <v>5161</v>
      </c>
      <c r="B4814" s="4" t="s">
        <v>323</v>
      </c>
      <c r="C4814" s="4" t="s">
        <v>74</v>
      </c>
      <c r="D4814" s="4" t="s">
        <v>30</v>
      </c>
      <c r="E4814" s="4">
        <v>117</v>
      </c>
      <c r="F4814" s="4">
        <v>22.3</v>
      </c>
      <c r="G4814" s="4">
        <v>13.2</v>
      </c>
      <c r="H4814" s="4">
        <v>0</v>
      </c>
      <c r="I4814" s="4">
        <v>0</v>
      </c>
      <c r="J4814" s="4">
        <v>725</v>
      </c>
      <c r="K4814" s="4">
        <v>0</v>
      </c>
      <c r="L4814" s="4">
        <v>14</v>
      </c>
      <c r="M4814" s="4">
        <v>0</v>
      </c>
      <c r="N4814" s="4">
        <v>-60</v>
      </c>
      <c r="O4814" s="4">
        <f t="shared" si="600"/>
        <v>1</v>
      </c>
      <c r="P4814" s="4">
        <f t="shared" si="601"/>
        <v>1</v>
      </c>
      <c r="Q4814" s="4">
        <f t="shared" si="602"/>
        <v>1</v>
      </c>
      <c r="R4814" s="4">
        <f t="shared" si="603"/>
        <v>3</v>
      </c>
      <c r="S4814" s="4">
        <f t="shared" si="604"/>
        <v>-4.2</v>
      </c>
      <c r="T4814" s="4" t="str">
        <f t="shared" si="605"/>
        <v>D - Abwanderungsrisiko</v>
      </c>
      <c r="U4814" s="4">
        <f>ROUND(((E4814-Hilfswerte!$B$20)/Hilfswerte!$B$21)+((F4814-Hilfswerte!$B$22)/Hilfswerte!$B$23)+((G4814-Hilfswerte!$B$24)/Hilfswerte!$B$25)+0.1*INDEX(Hilfswerte!$B$4:$B$15,MATCH(C4814,Hilfswerte!$A$4:$A$15,0)),2)</f>
        <v>0.34</v>
      </c>
      <c r="V4814" s="4">
        <f>ROUND(SQRT((((E4814-Hilfswerte!$B$20)/Hilfswerte!$B$21)-Hilfswerte!$B$28)^2+(((F4814-Hilfswerte!$B$22)/Hilfswerte!$B$23)-Hilfswerte!$B$29)^2+(((G4814-Hilfswerte!$B$24)/Hilfswerte!$B$25)-Hilfswerte!$B$30)^2),3)</f>
        <v>0.47199999999999998</v>
      </c>
      <c r="W4814" s="4">
        <f>ROUND(E4814*Hilfswerte!$B$31,0)</f>
        <v>24049</v>
      </c>
      <c r="X4814" s="4">
        <f t="shared" si="606"/>
        <v>24049</v>
      </c>
      <c r="Y4814" s="4" t="str">
        <f>IF(T4814="A - Top-Kunde","bereits Top-Kunde",IF(AND(V4814&lt;=Hilfswerte!$B$34,H4814&lt;0.5*W4814),"Hoch",IF(AND(V4814&lt;=Hilfswerte!$B$35,H4814&lt;0.7*W4814),"Mittel","Niedrig")))</f>
        <v>Hoch</v>
      </c>
      <c r="Z4814" s="4">
        <f t="shared" si="607"/>
        <v>63.1</v>
      </c>
      <c r="AA4814" s="4" t="str">
        <f>IF(J4814&gt;365,"Bereits abgewandert (Segment D)",IF(Z4814&gt;=Hilfswerte!$B$38,"Rot - akut gefaehrdet",IF(Z4814&gt;=Hilfswerte!$B$39,"Gelb - beobachten","Gruen - stabil")))</f>
        <v>Bereits abgewandert (Segment D)</v>
      </c>
    </row>
    <row r="4815" spans="1:27" ht="15" customHeight="1" x14ac:dyDescent="0.25">
      <c r="A4815" s="4" t="s">
        <v>5162</v>
      </c>
      <c r="B4815" s="4" t="s">
        <v>758</v>
      </c>
      <c r="C4815" s="4" t="s">
        <v>47</v>
      </c>
      <c r="D4815" s="4" t="s">
        <v>30</v>
      </c>
      <c r="E4815" s="4">
        <v>29</v>
      </c>
      <c r="F4815" s="4">
        <v>5.4</v>
      </c>
      <c r="G4815" s="4">
        <v>7.5</v>
      </c>
      <c r="H4815" s="4">
        <v>374</v>
      </c>
      <c r="I4815" s="4">
        <v>1</v>
      </c>
      <c r="J4815" s="4">
        <v>266</v>
      </c>
      <c r="K4815" s="4">
        <v>0</v>
      </c>
      <c r="L4815" s="4">
        <v>7</v>
      </c>
      <c r="M4815" s="4">
        <v>6</v>
      </c>
      <c r="N4815" s="4">
        <v>4.0999999999999996</v>
      </c>
      <c r="O4815" s="4">
        <f t="shared" si="600"/>
        <v>2</v>
      </c>
      <c r="P4815" s="4">
        <f t="shared" si="601"/>
        <v>1</v>
      </c>
      <c r="Q4815" s="4">
        <f t="shared" si="602"/>
        <v>2</v>
      </c>
      <c r="R4815" s="4">
        <f t="shared" si="603"/>
        <v>5</v>
      </c>
      <c r="S4815" s="4">
        <f t="shared" si="604"/>
        <v>50</v>
      </c>
      <c r="T4815" s="4" t="str">
        <f t="shared" si="605"/>
        <v>C - Entwicklungspotenzial</v>
      </c>
      <c r="U4815" s="4">
        <f>ROUND(((E4815-Hilfswerte!$B$20)/Hilfswerte!$B$21)+((F4815-Hilfswerte!$B$22)/Hilfswerte!$B$23)+((G4815-Hilfswerte!$B$24)/Hilfswerte!$B$25)+0.1*INDEX(Hilfswerte!$B$4:$B$15,MATCH(C4815,Hilfswerte!$A$4:$A$15,0)),2)</f>
        <v>-1.1399999999999999</v>
      </c>
      <c r="V4815" s="4">
        <f>ROUND(SQRT((((E4815-Hilfswerte!$B$20)/Hilfswerte!$B$21)-Hilfswerte!$B$28)^2+(((F4815-Hilfswerte!$B$22)/Hilfswerte!$B$23)-Hilfswerte!$B$29)^2+(((G4815-Hilfswerte!$B$24)/Hilfswerte!$B$25)-Hilfswerte!$B$30)^2),3)</f>
        <v>1.018</v>
      </c>
      <c r="W4815" s="4">
        <f>ROUND(E4815*Hilfswerte!$B$31,0)</f>
        <v>5961</v>
      </c>
      <c r="X4815" s="4">
        <f t="shared" si="606"/>
        <v>5587</v>
      </c>
      <c r="Y4815" s="4" t="str">
        <f>IF(T4815="A - Top-Kunde","bereits Top-Kunde",IF(AND(V4815&lt;=Hilfswerte!$B$34,H4815&lt;0.5*W4815),"Hoch",IF(AND(V4815&lt;=Hilfswerte!$B$35,H4815&lt;0.7*W4815),"Mittel","Niedrig")))</f>
        <v>Mittel</v>
      </c>
      <c r="Z4815" s="4">
        <f t="shared" si="607"/>
        <v>14.7</v>
      </c>
      <c r="AA4815" s="4" t="str">
        <f>IF(J4815&gt;365,"Bereits abgewandert (Segment D)",IF(Z4815&gt;=Hilfswerte!$B$38,"Rot - akut gefaehrdet",IF(Z4815&gt;=Hilfswerte!$B$39,"Gelb - beobachten","Gruen - stabil")))</f>
        <v>Gelb - beobachten</v>
      </c>
    </row>
    <row r="4816" spans="1:27" ht="15" customHeight="1" x14ac:dyDescent="0.25">
      <c r="A4816" s="4" t="s">
        <v>5163</v>
      </c>
      <c r="B4816" s="4" t="s">
        <v>378</v>
      </c>
      <c r="C4816" s="4" t="s">
        <v>55</v>
      </c>
      <c r="D4816" s="4" t="s">
        <v>30</v>
      </c>
      <c r="E4816" s="4">
        <v>14</v>
      </c>
      <c r="F4816" s="4">
        <v>2.2000000000000002</v>
      </c>
      <c r="G4816" s="4">
        <v>19.7</v>
      </c>
      <c r="H4816" s="4">
        <v>0</v>
      </c>
      <c r="I4816" s="4">
        <v>0</v>
      </c>
      <c r="J4816" s="4">
        <v>708</v>
      </c>
      <c r="K4816" s="4">
        <v>0</v>
      </c>
      <c r="L4816" s="4">
        <v>20</v>
      </c>
      <c r="M4816" s="4">
        <v>0</v>
      </c>
      <c r="N4816" s="4">
        <v>-35.799999999999997</v>
      </c>
      <c r="O4816" s="4">
        <f t="shared" si="600"/>
        <v>1</v>
      </c>
      <c r="P4816" s="4">
        <f t="shared" si="601"/>
        <v>1</v>
      </c>
      <c r="Q4816" s="4">
        <f t="shared" si="602"/>
        <v>1</v>
      </c>
      <c r="R4816" s="4">
        <f t="shared" si="603"/>
        <v>3</v>
      </c>
      <c r="S4816" s="4">
        <f t="shared" si="604"/>
        <v>6.1</v>
      </c>
      <c r="T4816" s="4" t="str">
        <f t="shared" si="605"/>
        <v>D - Abwanderungsrisiko</v>
      </c>
      <c r="U4816" s="4">
        <f>ROUND(((E4816-Hilfswerte!$B$20)/Hilfswerte!$B$21)+((F4816-Hilfswerte!$B$22)/Hilfswerte!$B$23)+((G4816-Hilfswerte!$B$24)/Hilfswerte!$B$25)+0.1*INDEX(Hilfswerte!$B$4:$B$15,MATCH(C4816,Hilfswerte!$A$4:$A$15,0)),2)</f>
        <v>0.88</v>
      </c>
      <c r="V4816" s="4">
        <f>ROUND(SQRT((((E4816-Hilfswerte!$B$20)/Hilfswerte!$B$21)-Hilfswerte!$B$28)^2+(((F4816-Hilfswerte!$B$22)/Hilfswerte!$B$23)-Hilfswerte!$B$29)^2+(((G4816-Hilfswerte!$B$24)/Hilfswerte!$B$25)-Hilfswerte!$B$30)^2),3)</f>
        <v>1.63</v>
      </c>
      <c r="W4816" s="4">
        <f>ROUND(E4816*Hilfswerte!$B$31,0)</f>
        <v>2878</v>
      </c>
      <c r="X4816" s="4">
        <f t="shared" si="606"/>
        <v>2878</v>
      </c>
      <c r="Y4816" s="4" t="str">
        <f>IF(T4816="A - Top-Kunde","bereits Top-Kunde",IF(AND(V4816&lt;=Hilfswerte!$B$34,H4816&lt;0.5*W4816),"Hoch",IF(AND(V4816&lt;=Hilfswerte!$B$35,H4816&lt;0.7*W4816),"Mittel","Niedrig")))</f>
        <v>Niedrig</v>
      </c>
      <c r="Z4816" s="4">
        <f t="shared" si="607"/>
        <v>53.7</v>
      </c>
      <c r="AA4816" s="4" t="str">
        <f>IF(J4816&gt;365,"Bereits abgewandert (Segment D)",IF(Z4816&gt;=Hilfswerte!$B$38,"Rot - akut gefaehrdet",IF(Z4816&gt;=Hilfswerte!$B$39,"Gelb - beobachten","Gruen - stabil")))</f>
        <v>Bereits abgewandert (Segment D)</v>
      </c>
    </row>
    <row r="4817" spans="1:27" ht="15" customHeight="1" x14ac:dyDescent="0.25">
      <c r="A4817" s="4" t="s">
        <v>5164</v>
      </c>
      <c r="B4817" s="4" t="s">
        <v>1280</v>
      </c>
      <c r="C4817" s="4" t="s">
        <v>65</v>
      </c>
      <c r="D4817" s="4" t="s">
        <v>30</v>
      </c>
      <c r="E4817" s="4">
        <v>62</v>
      </c>
      <c r="F4817" s="4">
        <v>11.9</v>
      </c>
      <c r="G4817" s="4">
        <v>2.9</v>
      </c>
      <c r="H4817" s="4">
        <v>4574</v>
      </c>
      <c r="I4817" s="4">
        <v>1</v>
      </c>
      <c r="J4817" s="4">
        <v>278</v>
      </c>
      <c r="K4817" s="4">
        <v>1</v>
      </c>
      <c r="L4817" s="4">
        <v>23</v>
      </c>
      <c r="M4817" s="4">
        <v>4</v>
      </c>
      <c r="N4817" s="4">
        <v>11.2</v>
      </c>
      <c r="O4817" s="4">
        <f t="shared" si="600"/>
        <v>2</v>
      </c>
      <c r="P4817" s="4">
        <f t="shared" si="601"/>
        <v>1</v>
      </c>
      <c r="Q4817" s="4">
        <f t="shared" si="602"/>
        <v>4</v>
      </c>
      <c r="R4817" s="4">
        <f t="shared" si="603"/>
        <v>7</v>
      </c>
      <c r="S4817" s="4">
        <f t="shared" si="604"/>
        <v>62.7</v>
      </c>
      <c r="T4817" s="4" t="str">
        <f t="shared" si="605"/>
        <v>C - Entwicklungspotenzial</v>
      </c>
      <c r="U4817" s="4">
        <f>ROUND(((E4817-Hilfswerte!$B$20)/Hilfswerte!$B$21)+((F4817-Hilfswerte!$B$22)/Hilfswerte!$B$23)+((G4817-Hilfswerte!$B$24)/Hilfswerte!$B$25)+0.1*INDEX(Hilfswerte!$B$4:$B$15,MATCH(C4817,Hilfswerte!$A$4:$A$15,0)),2)</f>
        <v>-1.75</v>
      </c>
      <c r="V4817" s="4">
        <f>ROUND(SQRT((((E4817-Hilfswerte!$B$20)/Hilfswerte!$B$21)-Hilfswerte!$B$28)^2+(((F4817-Hilfswerte!$B$22)/Hilfswerte!$B$23)-Hilfswerte!$B$29)^2+(((G4817-Hilfswerte!$B$24)/Hilfswerte!$B$25)-Hilfswerte!$B$30)^2),3)</f>
        <v>1.47</v>
      </c>
      <c r="W4817" s="4">
        <f>ROUND(E4817*Hilfswerte!$B$31,0)</f>
        <v>12744</v>
      </c>
      <c r="X4817" s="4">
        <f t="shared" si="606"/>
        <v>8170</v>
      </c>
      <c r="Y4817" s="4" t="str">
        <f>IF(T4817="A - Top-Kunde","bereits Top-Kunde",IF(AND(V4817&lt;=Hilfswerte!$B$34,H4817&lt;0.5*W4817),"Hoch",IF(AND(V4817&lt;=Hilfswerte!$B$35,H4817&lt;0.7*W4817),"Mittel","Niedrig")))</f>
        <v>Niedrig</v>
      </c>
      <c r="Z4817" s="4">
        <f t="shared" si="607"/>
        <v>21.5</v>
      </c>
      <c r="AA4817" s="4" t="str">
        <f>IF(J4817&gt;365,"Bereits abgewandert (Segment D)",IF(Z4817&gt;=Hilfswerte!$B$38,"Rot - akut gefaehrdet",IF(Z4817&gt;=Hilfswerte!$B$39,"Gelb - beobachten","Gruen - stabil")))</f>
        <v>Rot - akut gefaehrdet</v>
      </c>
    </row>
    <row r="4818" spans="1:27" ht="15" customHeight="1" x14ac:dyDescent="0.25">
      <c r="A4818" s="4" t="s">
        <v>5165</v>
      </c>
      <c r="B4818" s="4" t="s">
        <v>263</v>
      </c>
      <c r="C4818" s="4" t="s">
        <v>65</v>
      </c>
      <c r="D4818" s="4" t="s">
        <v>93</v>
      </c>
      <c r="E4818" s="4">
        <v>363</v>
      </c>
      <c r="F4818" s="4">
        <v>85.2</v>
      </c>
      <c r="G4818" s="4">
        <v>13.1</v>
      </c>
      <c r="H4818" s="4">
        <v>13821</v>
      </c>
      <c r="I4818" s="4">
        <v>1</v>
      </c>
      <c r="J4818" s="4">
        <v>110</v>
      </c>
      <c r="K4818" s="4">
        <v>1</v>
      </c>
      <c r="L4818" s="4">
        <v>10</v>
      </c>
      <c r="M4818" s="4">
        <v>3</v>
      </c>
      <c r="N4818" s="4">
        <v>8.6999999999999993</v>
      </c>
      <c r="O4818" s="4">
        <f t="shared" si="600"/>
        <v>3</v>
      </c>
      <c r="P4818" s="4">
        <f t="shared" si="601"/>
        <v>1</v>
      </c>
      <c r="Q4818" s="4">
        <f t="shared" si="602"/>
        <v>5</v>
      </c>
      <c r="R4818" s="4">
        <f t="shared" si="603"/>
        <v>9</v>
      </c>
      <c r="S4818" s="4">
        <f t="shared" si="604"/>
        <v>85.4</v>
      </c>
      <c r="T4818" s="4" t="str">
        <f t="shared" si="605"/>
        <v>C - Entwicklungspotenzial</v>
      </c>
      <c r="U4818" s="4">
        <f>ROUND(((E4818-Hilfswerte!$B$20)/Hilfswerte!$B$21)+((F4818-Hilfswerte!$B$22)/Hilfswerte!$B$23)+((G4818-Hilfswerte!$B$24)/Hilfswerte!$B$25)+0.1*INDEX(Hilfswerte!$B$4:$B$15,MATCH(C4818,Hilfswerte!$A$4:$A$15,0)),2)</f>
        <v>2.48</v>
      </c>
      <c r="V4818" s="4">
        <f>ROUND(SQRT((((E4818-Hilfswerte!$B$20)/Hilfswerte!$B$21)-Hilfswerte!$B$28)^2+(((F4818-Hilfswerte!$B$22)/Hilfswerte!$B$23)-Hilfswerte!$B$29)^2+(((G4818-Hilfswerte!$B$24)/Hilfswerte!$B$25)-Hilfswerte!$B$30)^2),3)</f>
        <v>1.236</v>
      </c>
      <c r="W4818" s="4">
        <f>ROUND(E4818*Hilfswerte!$B$31,0)</f>
        <v>74613</v>
      </c>
      <c r="X4818" s="4">
        <f t="shared" si="606"/>
        <v>60792</v>
      </c>
      <c r="Y4818" s="4" t="str">
        <f>IF(T4818="A - Top-Kunde","bereits Top-Kunde",IF(AND(V4818&lt;=Hilfswerte!$B$34,H4818&lt;0.5*W4818),"Hoch",IF(AND(V4818&lt;=Hilfswerte!$B$35,H4818&lt;0.7*W4818),"Mittel","Niedrig")))</f>
        <v>Niedrig</v>
      </c>
      <c r="Z4818" s="4">
        <f t="shared" si="607"/>
        <v>10.5</v>
      </c>
      <c r="AA4818" s="4" t="str">
        <f>IF(J4818&gt;365,"Bereits abgewandert (Segment D)",IF(Z4818&gt;=Hilfswerte!$B$38,"Rot - akut gefaehrdet",IF(Z4818&gt;=Hilfswerte!$B$39,"Gelb - beobachten","Gruen - stabil")))</f>
        <v>Gruen - stabil</v>
      </c>
    </row>
    <row r="4819" spans="1:27" ht="15" customHeight="1" x14ac:dyDescent="0.25">
      <c r="A4819" s="4" t="s">
        <v>5166</v>
      </c>
      <c r="B4819" s="4" t="s">
        <v>188</v>
      </c>
      <c r="C4819" s="4" t="s">
        <v>51</v>
      </c>
      <c r="D4819" s="4" t="s">
        <v>30</v>
      </c>
      <c r="E4819" s="4">
        <v>40</v>
      </c>
      <c r="F4819" s="4">
        <v>9</v>
      </c>
      <c r="G4819" s="4">
        <v>4.7</v>
      </c>
      <c r="H4819" s="4">
        <v>6781</v>
      </c>
      <c r="I4819" s="4">
        <v>4</v>
      </c>
      <c r="J4819" s="4">
        <v>11</v>
      </c>
      <c r="K4819" s="4">
        <v>0</v>
      </c>
      <c r="L4819" s="4">
        <v>0</v>
      </c>
      <c r="M4819" s="4">
        <v>1</v>
      </c>
      <c r="N4819" s="4">
        <v>39.5</v>
      </c>
      <c r="O4819" s="4">
        <f t="shared" si="600"/>
        <v>5</v>
      </c>
      <c r="P4819" s="4">
        <f t="shared" si="601"/>
        <v>4</v>
      </c>
      <c r="Q4819" s="4">
        <f t="shared" si="602"/>
        <v>4</v>
      </c>
      <c r="R4819" s="4">
        <f t="shared" si="603"/>
        <v>13</v>
      </c>
      <c r="S4819" s="4">
        <f t="shared" si="604"/>
        <v>149.80000000000001</v>
      </c>
      <c r="T4819" s="4" t="str">
        <f t="shared" si="605"/>
        <v>A - Top-Kunde</v>
      </c>
      <c r="U4819" s="4">
        <f>ROUND(((E4819-Hilfswerte!$B$20)/Hilfswerte!$B$21)+((F4819-Hilfswerte!$B$22)/Hilfswerte!$B$23)+((G4819-Hilfswerte!$B$24)/Hilfswerte!$B$25)+0.1*INDEX(Hilfswerte!$B$4:$B$15,MATCH(C4819,Hilfswerte!$A$4:$A$15,0)),2)</f>
        <v>-1.21</v>
      </c>
      <c r="V4819" s="4">
        <f>ROUND(SQRT((((E4819-Hilfswerte!$B$20)/Hilfswerte!$B$21)-Hilfswerte!$B$28)^2+(((F4819-Hilfswerte!$B$22)/Hilfswerte!$B$23)-Hilfswerte!$B$29)^2+(((G4819-Hilfswerte!$B$24)/Hilfswerte!$B$25)-Hilfswerte!$B$30)^2),3)</f>
        <v>1.278</v>
      </c>
      <c r="W4819" s="4">
        <f>ROUND(E4819*Hilfswerte!$B$31,0)</f>
        <v>8222</v>
      </c>
      <c r="X4819" s="4">
        <f t="shared" si="606"/>
        <v>1441</v>
      </c>
      <c r="Y4819" s="4" t="str">
        <f>IF(T4819="A - Top-Kunde","bereits Top-Kunde",IF(AND(V4819&lt;=Hilfswerte!$B$34,H4819&lt;0.5*W4819),"Hoch",IF(AND(V4819&lt;=Hilfswerte!$B$35,H4819&lt;0.7*W4819),"Mittel","Niedrig")))</f>
        <v>bereits Top-Kunde</v>
      </c>
      <c r="Z4819" s="4">
        <f t="shared" si="607"/>
        <v>0.6</v>
      </c>
      <c r="AA4819" s="4" t="str">
        <f>IF(J4819&gt;365,"Bereits abgewandert (Segment D)",IF(Z4819&gt;=Hilfswerte!$B$38,"Rot - akut gefaehrdet",IF(Z4819&gt;=Hilfswerte!$B$39,"Gelb - beobachten","Gruen - stabil")))</f>
        <v>Gruen - stabil</v>
      </c>
    </row>
    <row r="4820" spans="1:27" ht="15" customHeight="1" x14ac:dyDescent="0.25">
      <c r="A4820" s="4" t="s">
        <v>5167</v>
      </c>
      <c r="B4820" s="4" t="s">
        <v>1809</v>
      </c>
      <c r="C4820" s="4" t="s">
        <v>84</v>
      </c>
      <c r="D4820" s="4" t="s">
        <v>30</v>
      </c>
      <c r="E4820" s="4">
        <v>505</v>
      </c>
      <c r="F4820" s="4">
        <v>85</v>
      </c>
      <c r="G4820" s="4">
        <v>19.899999999999999</v>
      </c>
      <c r="H4820" s="4">
        <v>31389</v>
      </c>
      <c r="I4820" s="4">
        <v>2</v>
      </c>
      <c r="J4820" s="4">
        <v>5</v>
      </c>
      <c r="K4820" s="4">
        <v>1</v>
      </c>
      <c r="L4820" s="4">
        <v>32</v>
      </c>
      <c r="M4820" s="4">
        <v>5</v>
      </c>
      <c r="N4820" s="4">
        <v>-2.6</v>
      </c>
      <c r="O4820" s="4">
        <f t="shared" si="600"/>
        <v>5</v>
      </c>
      <c r="P4820" s="4">
        <f t="shared" si="601"/>
        <v>2</v>
      </c>
      <c r="Q4820" s="4">
        <f t="shared" si="602"/>
        <v>5</v>
      </c>
      <c r="R4820" s="4">
        <f t="shared" si="603"/>
        <v>12</v>
      </c>
      <c r="S4820" s="4">
        <f t="shared" si="604"/>
        <v>103.1</v>
      </c>
      <c r="T4820" s="4" t="str">
        <f t="shared" si="605"/>
        <v>C - Entwicklungspotenzial</v>
      </c>
      <c r="U4820" s="4">
        <f>ROUND(((E4820-Hilfswerte!$B$20)/Hilfswerte!$B$21)+((F4820-Hilfswerte!$B$22)/Hilfswerte!$B$23)+((G4820-Hilfswerte!$B$24)/Hilfswerte!$B$25)+0.1*INDEX(Hilfswerte!$B$4:$B$15,MATCH(C4820,Hilfswerte!$A$4:$A$15,0)),2)</f>
        <v>4.22</v>
      </c>
      <c r="V4820" s="4">
        <f>ROUND(SQRT((((E4820-Hilfswerte!$B$20)/Hilfswerte!$B$21)-Hilfswerte!$B$28)^2+(((F4820-Hilfswerte!$B$22)/Hilfswerte!$B$23)-Hilfswerte!$B$29)^2+(((G4820-Hilfswerte!$B$24)/Hilfswerte!$B$25)-Hilfswerte!$B$30)^2),3)</f>
        <v>2.1720000000000002</v>
      </c>
      <c r="W4820" s="4">
        <f>ROUND(E4820*Hilfswerte!$B$31,0)</f>
        <v>103801</v>
      </c>
      <c r="X4820" s="4">
        <f t="shared" si="606"/>
        <v>72412</v>
      </c>
      <c r="Y4820" s="4" t="str">
        <f>IF(T4820="A - Top-Kunde","bereits Top-Kunde",IF(AND(V4820&lt;=Hilfswerte!$B$34,H4820&lt;0.5*W4820),"Hoch",IF(AND(V4820&lt;=Hilfswerte!$B$35,H4820&lt;0.7*W4820),"Mittel","Niedrig")))</f>
        <v>Niedrig</v>
      </c>
      <c r="Z4820" s="4">
        <f t="shared" si="607"/>
        <v>10.7</v>
      </c>
      <c r="AA4820" s="4" t="str">
        <f>IF(J4820&gt;365,"Bereits abgewandert (Segment D)",IF(Z4820&gt;=Hilfswerte!$B$38,"Rot - akut gefaehrdet",IF(Z4820&gt;=Hilfswerte!$B$39,"Gelb - beobachten","Gruen - stabil")))</f>
        <v>Gruen - stabil</v>
      </c>
    </row>
    <row r="4821" spans="1:27" ht="15" customHeight="1" x14ac:dyDescent="0.25">
      <c r="A4821" s="4" t="s">
        <v>5168</v>
      </c>
      <c r="B4821" s="4" t="s">
        <v>50</v>
      </c>
      <c r="C4821" s="4" t="s">
        <v>38</v>
      </c>
      <c r="D4821" s="4" t="s">
        <v>56</v>
      </c>
      <c r="E4821" s="4">
        <v>263</v>
      </c>
      <c r="F4821" s="4">
        <v>66.900000000000006</v>
      </c>
      <c r="G4821" s="4">
        <v>10.3</v>
      </c>
      <c r="H4821" s="4">
        <v>19362</v>
      </c>
      <c r="I4821" s="4">
        <v>6</v>
      </c>
      <c r="J4821" s="4">
        <v>5</v>
      </c>
      <c r="K4821" s="4">
        <v>1</v>
      </c>
      <c r="L4821" s="4">
        <v>-7</v>
      </c>
      <c r="M4821" s="4">
        <v>2</v>
      </c>
      <c r="N4821" s="4">
        <v>11.9</v>
      </c>
      <c r="O4821" s="4">
        <f t="shared" si="600"/>
        <v>5</v>
      </c>
      <c r="P4821" s="4">
        <f t="shared" si="601"/>
        <v>5</v>
      </c>
      <c r="Q4821" s="4">
        <f t="shared" si="602"/>
        <v>5</v>
      </c>
      <c r="R4821" s="4">
        <f t="shared" si="603"/>
        <v>15</v>
      </c>
      <c r="S4821" s="4">
        <f t="shared" si="604"/>
        <v>150</v>
      </c>
      <c r="T4821" s="4" t="str">
        <f t="shared" si="605"/>
        <v>A - Top-Kunde</v>
      </c>
      <c r="U4821" s="4">
        <f>ROUND(((E4821-Hilfswerte!$B$20)/Hilfswerte!$B$21)+((F4821-Hilfswerte!$B$22)/Hilfswerte!$B$23)+((G4821-Hilfswerte!$B$24)/Hilfswerte!$B$25)+0.1*INDEX(Hilfswerte!$B$4:$B$15,MATCH(C4821,Hilfswerte!$A$4:$A$15,0)),2)</f>
        <v>1.67</v>
      </c>
      <c r="V4821" s="4">
        <f>ROUND(SQRT((((E4821-Hilfswerte!$B$20)/Hilfswerte!$B$21)-Hilfswerte!$B$28)^2+(((F4821-Hilfswerte!$B$22)/Hilfswerte!$B$23)-Hilfswerte!$B$29)^2+(((G4821-Hilfswerte!$B$24)/Hilfswerte!$B$25)-Hilfswerte!$B$30)^2),3)</f>
        <v>0.68300000000000005</v>
      </c>
      <c r="W4821" s="4">
        <f>ROUND(E4821*Hilfswerte!$B$31,0)</f>
        <v>54059</v>
      </c>
      <c r="X4821" s="4">
        <f t="shared" si="606"/>
        <v>34697</v>
      </c>
      <c r="Y4821" s="4" t="str">
        <f>IF(T4821="A - Top-Kunde","bereits Top-Kunde",IF(AND(V4821&lt;=Hilfswerte!$B$34,H4821&lt;0.5*W4821),"Hoch",IF(AND(V4821&lt;=Hilfswerte!$B$35,H4821&lt;0.7*W4821),"Mittel","Niedrig")))</f>
        <v>bereits Top-Kunde</v>
      </c>
      <c r="Z4821" s="4">
        <f t="shared" si="607"/>
        <v>3.3</v>
      </c>
      <c r="AA4821" s="4" t="str">
        <f>IF(J4821&gt;365,"Bereits abgewandert (Segment D)",IF(Z4821&gt;=Hilfswerte!$B$38,"Rot - akut gefaehrdet",IF(Z4821&gt;=Hilfswerte!$B$39,"Gelb - beobachten","Gruen - stabil")))</f>
        <v>Gruen - stabil</v>
      </c>
    </row>
    <row r="4822" spans="1:27" ht="15" customHeight="1" x14ac:dyDescent="0.25">
      <c r="A4822" s="4" t="s">
        <v>5169</v>
      </c>
      <c r="B4822" s="4" t="s">
        <v>942</v>
      </c>
      <c r="C4822" s="4" t="s">
        <v>65</v>
      </c>
      <c r="D4822" s="4" t="s">
        <v>30</v>
      </c>
      <c r="E4822" s="4">
        <v>114</v>
      </c>
      <c r="F4822" s="4">
        <v>24.1</v>
      </c>
      <c r="G4822" s="4">
        <v>20.9</v>
      </c>
      <c r="H4822" s="4">
        <v>66939</v>
      </c>
      <c r="I4822" s="4">
        <v>3</v>
      </c>
      <c r="J4822" s="4">
        <v>19</v>
      </c>
      <c r="K4822" s="4">
        <v>0</v>
      </c>
      <c r="L4822" s="4">
        <v>-3</v>
      </c>
      <c r="M4822" s="4">
        <v>3</v>
      </c>
      <c r="N4822" s="4">
        <v>23.5</v>
      </c>
      <c r="O4822" s="4">
        <f t="shared" si="600"/>
        <v>5</v>
      </c>
      <c r="P4822" s="4">
        <f t="shared" si="601"/>
        <v>3</v>
      </c>
      <c r="Q4822" s="4">
        <f t="shared" si="602"/>
        <v>5</v>
      </c>
      <c r="R4822" s="4">
        <f t="shared" si="603"/>
        <v>13</v>
      </c>
      <c r="S4822" s="4">
        <f t="shared" si="604"/>
        <v>141.80000000000001</v>
      </c>
      <c r="T4822" s="4" t="str">
        <f t="shared" si="605"/>
        <v>A - Top-Kunde</v>
      </c>
      <c r="U4822" s="4">
        <f>ROUND(((E4822-Hilfswerte!$B$20)/Hilfswerte!$B$21)+((F4822-Hilfswerte!$B$22)/Hilfswerte!$B$23)+((G4822-Hilfswerte!$B$24)/Hilfswerte!$B$25)+0.1*INDEX(Hilfswerte!$B$4:$B$15,MATCH(C4822,Hilfswerte!$A$4:$A$15,0)),2)</f>
        <v>1.55</v>
      </c>
      <c r="V4822" s="4">
        <f>ROUND(SQRT((((E4822-Hilfswerte!$B$20)/Hilfswerte!$B$21)-Hilfswerte!$B$28)^2+(((F4822-Hilfswerte!$B$22)/Hilfswerte!$B$23)-Hilfswerte!$B$29)^2+(((G4822-Hilfswerte!$B$24)/Hilfswerte!$B$25)-Hilfswerte!$B$30)^2),3)</f>
        <v>1.5740000000000001</v>
      </c>
      <c r="W4822" s="4">
        <f>ROUND(E4822*Hilfswerte!$B$31,0)</f>
        <v>23432</v>
      </c>
      <c r="X4822" s="4">
        <f t="shared" si="606"/>
        <v>0</v>
      </c>
      <c r="Y4822" s="4" t="str">
        <f>IF(T4822="A - Top-Kunde","bereits Top-Kunde",IF(AND(V4822&lt;=Hilfswerte!$B$34,H4822&lt;0.5*W4822),"Hoch",IF(AND(V4822&lt;=Hilfswerte!$B$35,H4822&lt;0.7*W4822),"Mittel","Niedrig")))</f>
        <v>bereits Top-Kunde</v>
      </c>
      <c r="Z4822" s="4">
        <f t="shared" si="607"/>
        <v>1</v>
      </c>
      <c r="AA4822" s="4" t="str">
        <f>IF(J4822&gt;365,"Bereits abgewandert (Segment D)",IF(Z4822&gt;=Hilfswerte!$B$38,"Rot - akut gefaehrdet",IF(Z4822&gt;=Hilfswerte!$B$39,"Gelb - beobachten","Gruen - stabil")))</f>
        <v>Gruen - stabil</v>
      </c>
    </row>
    <row r="4823" spans="1:27" ht="15" customHeight="1" x14ac:dyDescent="0.25">
      <c r="A4823" s="4" t="s">
        <v>5170</v>
      </c>
      <c r="B4823" s="4" t="s">
        <v>288</v>
      </c>
      <c r="C4823" s="4" t="s">
        <v>51</v>
      </c>
      <c r="D4823" s="4" t="s">
        <v>48</v>
      </c>
      <c r="E4823" s="4">
        <v>52</v>
      </c>
      <c r="F4823" s="4">
        <v>15</v>
      </c>
      <c r="G4823" s="4">
        <v>11.8</v>
      </c>
      <c r="H4823" s="4">
        <v>7749</v>
      </c>
      <c r="I4823" s="4">
        <v>5</v>
      </c>
      <c r="J4823" s="4">
        <v>15</v>
      </c>
      <c r="K4823" s="4">
        <v>0</v>
      </c>
      <c r="L4823" s="4">
        <v>1</v>
      </c>
      <c r="M4823" s="4">
        <v>1</v>
      </c>
      <c r="N4823" s="4">
        <v>36.700000000000003</v>
      </c>
      <c r="O4823" s="4">
        <f t="shared" si="600"/>
        <v>5</v>
      </c>
      <c r="P4823" s="4">
        <f t="shared" si="601"/>
        <v>5</v>
      </c>
      <c r="Q4823" s="4">
        <f t="shared" si="602"/>
        <v>5</v>
      </c>
      <c r="R4823" s="4">
        <f t="shared" si="603"/>
        <v>15</v>
      </c>
      <c r="S4823" s="4">
        <f t="shared" si="604"/>
        <v>168.1</v>
      </c>
      <c r="T4823" s="4" t="str">
        <f t="shared" si="605"/>
        <v>A - Top-Kunde</v>
      </c>
      <c r="U4823" s="4">
        <f>ROUND(((E4823-Hilfswerte!$B$20)/Hilfswerte!$B$21)+((F4823-Hilfswerte!$B$22)/Hilfswerte!$B$23)+((G4823-Hilfswerte!$B$24)/Hilfswerte!$B$25)+0.1*INDEX(Hilfswerte!$B$4:$B$15,MATCH(C4823,Hilfswerte!$A$4:$A$15,0)),2)</f>
        <v>7.0000000000000007E-2</v>
      </c>
      <c r="V4823" s="4">
        <f>ROUND(SQRT((((E4823-Hilfswerte!$B$20)/Hilfswerte!$B$21)-Hilfswerte!$B$28)^2+(((F4823-Hilfswerte!$B$22)/Hilfswerte!$B$23)-Hilfswerte!$B$29)^2+(((G4823-Hilfswerte!$B$24)/Hilfswerte!$B$25)-Hilfswerte!$B$30)^2),3)</f>
        <v>0.64700000000000002</v>
      </c>
      <c r="W4823" s="4">
        <f>ROUND(E4823*Hilfswerte!$B$31,0)</f>
        <v>10688</v>
      </c>
      <c r="X4823" s="4">
        <f t="shared" si="606"/>
        <v>2939</v>
      </c>
      <c r="Y4823" s="4" t="str">
        <f>IF(T4823="A - Top-Kunde","bereits Top-Kunde",IF(AND(V4823&lt;=Hilfswerte!$B$34,H4823&lt;0.5*W4823),"Hoch",IF(AND(V4823&lt;=Hilfswerte!$B$35,H4823&lt;0.7*W4823),"Mittel","Niedrig")))</f>
        <v>bereits Top-Kunde</v>
      </c>
      <c r="Z4823" s="4">
        <f t="shared" si="607"/>
        <v>1</v>
      </c>
      <c r="AA4823" s="4" t="str">
        <f>IF(J4823&gt;365,"Bereits abgewandert (Segment D)",IF(Z4823&gt;=Hilfswerte!$B$38,"Rot - akut gefaehrdet",IF(Z4823&gt;=Hilfswerte!$B$39,"Gelb - beobachten","Gruen - stabil")))</f>
        <v>Gruen - stabil</v>
      </c>
    </row>
    <row r="4824" spans="1:27" ht="15" customHeight="1" x14ac:dyDescent="0.25">
      <c r="A4824" s="4" t="s">
        <v>5171</v>
      </c>
      <c r="B4824" s="4" t="s">
        <v>553</v>
      </c>
      <c r="C4824" s="4" t="s">
        <v>59</v>
      </c>
      <c r="D4824" s="4" t="s">
        <v>30</v>
      </c>
      <c r="E4824" s="4">
        <v>73</v>
      </c>
      <c r="F4824" s="4">
        <v>13.7</v>
      </c>
      <c r="G4824" s="4">
        <v>0.3</v>
      </c>
      <c r="H4824" s="4">
        <v>14536</v>
      </c>
      <c r="I4824" s="4">
        <v>6</v>
      </c>
      <c r="J4824" s="4">
        <v>13</v>
      </c>
      <c r="K4824" s="4">
        <v>0</v>
      </c>
      <c r="L4824" s="4">
        <v>4</v>
      </c>
      <c r="M4824" s="4">
        <v>2</v>
      </c>
      <c r="N4824" s="4">
        <v>-34.200000000000003</v>
      </c>
      <c r="O4824" s="4">
        <f t="shared" si="600"/>
        <v>5</v>
      </c>
      <c r="P4824" s="4">
        <f t="shared" si="601"/>
        <v>5</v>
      </c>
      <c r="Q4824" s="4">
        <f t="shared" si="602"/>
        <v>5</v>
      </c>
      <c r="R4824" s="4">
        <f t="shared" si="603"/>
        <v>15</v>
      </c>
      <c r="S4824" s="4">
        <f t="shared" si="604"/>
        <v>131.69999999999999</v>
      </c>
      <c r="T4824" s="4" t="str">
        <f t="shared" si="605"/>
        <v>A - Top-Kunde</v>
      </c>
      <c r="U4824" s="4">
        <f>ROUND(((E4824-Hilfswerte!$B$20)/Hilfswerte!$B$21)+((F4824-Hilfswerte!$B$22)/Hilfswerte!$B$23)+((G4824-Hilfswerte!$B$24)/Hilfswerte!$B$25)+0.1*INDEX(Hilfswerte!$B$4:$B$15,MATCH(C4824,Hilfswerte!$A$4:$A$15,0)),2)</f>
        <v>-2.11</v>
      </c>
      <c r="V4824" s="4">
        <f>ROUND(SQRT((((E4824-Hilfswerte!$B$20)/Hilfswerte!$B$21)-Hilfswerte!$B$28)^2+(((F4824-Hilfswerte!$B$22)/Hilfswerte!$B$23)-Hilfswerte!$B$29)^2+(((G4824-Hilfswerte!$B$24)/Hilfswerte!$B$25)-Hilfswerte!$B$30)^2),3)</f>
        <v>1.83</v>
      </c>
      <c r="W4824" s="4">
        <f>ROUND(E4824*Hilfswerte!$B$31,0)</f>
        <v>15005</v>
      </c>
      <c r="X4824" s="4">
        <f t="shared" si="606"/>
        <v>469</v>
      </c>
      <c r="Y4824" s="4" t="str">
        <f>IF(T4824="A - Top-Kunde","bereits Top-Kunde",IF(AND(V4824&lt;=Hilfswerte!$B$34,H4824&lt;0.5*W4824),"Hoch",IF(AND(V4824&lt;=Hilfswerte!$B$35,H4824&lt;0.7*W4824),"Mittel","Niedrig")))</f>
        <v>bereits Top-Kunde</v>
      </c>
      <c r="Z4824" s="4">
        <f t="shared" si="607"/>
        <v>15.1</v>
      </c>
      <c r="AA4824" s="4" t="str">
        <f>IF(J4824&gt;365,"Bereits abgewandert (Segment D)",IF(Z4824&gt;=Hilfswerte!$B$38,"Rot - akut gefaehrdet",IF(Z4824&gt;=Hilfswerte!$B$39,"Gelb - beobachten","Gruen - stabil")))</f>
        <v>Gelb - beobachten</v>
      </c>
    </row>
    <row r="4825" spans="1:27" ht="15" customHeight="1" x14ac:dyDescent="0.25">
      <c r="A4825" s="4" t="s">
        <v>5172</v>
      </c>
      <c r="B4825" s="4" t="s">
        <v>92</v>
      </c>
      <c r="C4825" s="4" t="s">
        <v>62</v>
      </c>
      <c r="D4825" s="4" t="s">
        <v>30</v>
      </c>
      <c r="E4825" s="4">
        <v>91</v>
      </c>
      <c r="F4825" s="4">
        <v>16.600000000000001</v>
      </c>
      <c r="G4825" s="4">
        <v>1.6</v>
      </c>
      <c r="H4825" s="4">
        <v>10558</v>
      </c>
      <c r="I4825" s="4">
        <v>4</v>
      </c>
      <c r="J4825" s="4">
        <v>245</v>
      </c>
      <c r="K4825" s="4">
        <v>0</v>
      </c>
      <c r="L4825" s="4">
        <v>17</v>
      </c>
      <c r="M4825" s="4">
        <v>3</v>
      </c>
      <c r="N4825" s="4">
        <v>-27.1</v>
      </c>
      <c r="O4825" s="4">
        <f t="shared" si="600"/>
        <v>2</v>
      </c>
      <c r="P4825" s="4">
        <f t="shared" si="601"/>
        <v>4</v>
      </c>
      <c r="Q4825" s="4">
        <f t="shared" si="602"/>
        <v>5</v>
      </c>
      <c r="R4825" s="4">
        <f t="shared" si="603"/>
        <v>11</v>
      </c>
      <c r="S4825" s="4">
        <f t="shared" si="604"/>
        <v>91.4</v>
      </c>
      <c r="T4825" s="4" t="str">
        <f t="shared" si="605"/>
        <v>C - Entwicklungspotenzial</v>
      </c>
      <c r="U4825" s="4">
        <f>ROUND(((E4825-Hilfswerte!$B$20)/Hilfswerte!$B$21)+((F4825-Hilfswerte!$B$22)/Hilfswerte!$B$23)+((G4825-Hilfswerte!$B$24)/Hilfswerte!$B$25)+0.1*INDEX(Hilfswerte!$B$4:$B$15,MATCH(C4825,Hilfswerte!$A$4:$A$15,0)),2)</f>
        <v>-1.28</v>
      </c>
      <c r="V4825" s="4">
        <f>ROUND(SQRT((((E4825-Hilfswerte!$B$20)/Hilfswerte!$B$21)-Hilfswerte!$B$28)^2+(((F4825-Hilfswerte!$B$22)/Hilfswerte!$B$23)-Hilfswerte!$B$29)^2+(((G4825-Hilfswerte!$B$24)/Hilfswerte!$B$25)-Hilfswerte!$B$30)^2),3)</f>
        <v>1.6060000000000001</v>
      </c>
      <c r="W4825" s="4">
        <f>ROUND(E4825*Hilfswerte!$B$31,0)</f>
        <v>18705</v>
      </c>
      <c r="X4825" s="4">
        <f t="shared" si="606"/>
        <v>8147</v>
      </c>
      <c r="Y4825" s="4" t="str">
        <f>IF(T4825="A - Top-Kunde","bereits Top-Kunde",IF(AND(V4825&lt;=Hilfswerte!$B$34,H4825&lt;0.5*W4825),"Hoch",IF(AND(V4825&lt;=Hilfswerte!$B$35,H4825&lt;0.7*W4825),"Mittel","Niedrig")))</f>
        <v>Niedrig</v>
      </c>
      <c r="Z4825" s="4">
        <f t="shared" si="607"/>
        <v>26.5</v>
      </c>
      <c r="AA4825" s="4" t="str">
        <f>IF(J4825&gt;365,"Bereits abgewandert (Segment D)",IF(Z4825&gt;=Hilfswerte!$B$38,"Rot - akut gefaehrdet",IF(Z4825&gt;=Hilfswerte!$B$39,"Gelb - beobachten","Gruen - stabil")))</f>
        <v>Rot - akut gefaehrdet</v>
      </c>
    </row>
    <row r="4826" spans="1:27" ht="15" customHeight="1" x14ac:dyDescent="0.25">
      <c r="A4826" s="4" t="s">
        <v>5173</v>
      </c>
      <c r="B4826" s="4" t="s">
        <v>572</v>
      </c>
      <c r="C4826" s="4" t="s">
        <v>47</v>
      </c>
      <c r="D4826" s="4" t="s">
        <v>178</v>
      </c>
      <c r="E4826" s="4">
        <v>82</v>
      </c>
      <c r="F4826" s="4">
        <v>21.8</v>
      </c>
      <c r="G4826" s="4">
        <v>1</v>
      </c>
      <c r="H4826" s="4">
        <v>10344</v>
      </c>
      <c r="I4826" s="4">
        <v>4</v>
      </c>
      <c r="J4826" s="4">
        <v>23</v>
      </c>
      <c r="K4826" s="4">
        <v>1</v>
      </c>
      <c r="L4826" s="4">
        <v>1</v>
      </c>
      <c r="M4826" s="4">
        <v>1</v>
      </c>
      <c r="N4826" s="4">
        <v>30.7</v>
      </c>
      <c r="O4826" s="4">
        <f t="shared" si="600"/>
        <v>5</v>
      </c>
      <c r="P4826" s="4">
        <f t="shared" si="601"/>
        <v>4</v>
      </c>
      <c r="Q4826" s="4">
        <f t="shared" si="602"/>
        <v>5</v>
      </c>
      <c r="R4826" s="4">
        <f t="shared" si="603"/>
        <v>14</v>
      </c>
      <c r="S4826" s="4">
        <f t="shared" si="604"/>
        <v>149.1</v>
      </c>
      <c r="T4826" s="4" t="str">
        <f t="shared" si="605"/>
        <v>A - Top-Kunde</v>
      </c>
      <c r="U4826" s="4">
        <f>ROUND(((E4826-Hilfswerte!$B$20)/Hilfswerte!$B$21)+((F4826-Hilfswerte!$B$22)/Hilfswerte!$B$23)+((G4826-Hilfswerte!$B$24)/Hilfswerte!$B$25)+0.1*INDEX(Hilfswerte!$B$4:$B$15,MATCH(C4826,Hilfswerte!$A$4:$A$15,0)),2)</f>
        <v>-1.65</v>
      </c>
      <c r="V4826" s="4">
        <f>ROUND(SQRT((((E4826-Hilfswerte!$B$20)/Hilfswerte!$B$21)-Hilfswerte!$B$28)^2+(((F4826-Hilfswerte!$B$22)/Hilfswerte!$B$23)-Hilfswerte!$B$29)^2+(((G4826-Hilfswerte!$B$24)/Hilfswerte!$B$25)-Hilfswerte!$B$30)^2),3)</f>
        <v>1.6859999999999999</v>
      </c>
      <c r="W4826" s="4">
        <f>ROUND(E4826*Hilfswerte!$B$31,0)</f>
        <v>16855</v>
      </c>
      <c r="X4826" s="4">
        <f t="shared" si="606"/>
        <v>6511</v>
      </c>
      <c r="Y4826" s="4" t="str">
        <f>IF(T4826="A - Top-Kunde","bereits Top-Kunde",IF(AND(V4826&lt;=Hilfswerte!$B$34,H4826&lt;0.5*W4826),"Hoch",IF(AND(V4826&lt;=Hilfswerte!$B$35,H4826&lt;0.7*W4826),"Mittel","Niedrig")))</f>
        <v>bereits Top-Kunde</v>
      </c>
      <c r="Z4826" s="4">
        <f t="shared" si="607"/>
        <v>4.4000000000000004</v>
      </c>
      <c r="AA4826" s="4" t="str">
        <f>IF(J4826&gt;365,"Bereits abgewandert (Segment D)",IF(Z4826&gt;=Hilfswerte!$B$38,"Rot - akut gefaehrdet",IF(Z4826&gt;=Hilfswerte!$B$39,"Gelb - beobachten","Gruen - stabil")))</f>
        <v>Gruen - stabil</v>
      </c>
    </row>
    <row r="4827" spans="1:27" ht="15" customHeight="1" x14ac:dyDescent="0.25">
      <c r="A4827" s="4" t="s">
        <v>5174</v>
      </c>
      <c r="B4827" s="4" t="s">
        <v>492</v>
      </c>
      <c r="C4827" s="4" t="s">
        <v>47</v>
      </c>
      <c r="D4827" s="4" t="s">
        <v>30</v>
      </c>
      <c r="E4827" s="4">
        <v>51</v>
      </c>
      <c r="F4827" s="4">
        <v>26</v>
      </c>
      <c r="G4827" s="4">
        <v>11.1</v>
      </c>
      <c r="H4827" s="4">
        <v>1944</v>
      </c>
      <c r="I4827" s="4">
        <v>6</v>
      </c>
      <c r="J4827" s="4">
        <v>3</v>
      </c>
      <c r="K4827" s="4">
        <v>0</v>
      </c>
      <c r="L4827" s="4">
        <v>27</v>
      </c>
      <c r="M4827" s="4">
        <v>4</v>
      </c>
      <c r="N4827" s="4">
        <v>27.3</v>
      </c>
      <c r="O4827" s="4">
        <f t="shared" si="600"/>
        <v>5</v>
      </c>
      <c r="P4827" s="4">
        <f t="shared" si="601"/>
        <v>5</v>
      </c>
      <c r="Q4827" s="4">
        <f t="shared" si="602"/>
        <v>3</v>
      </c>
      <c r="R4827" s="4">
        <f t="shared" si="603"/>
        <v>13</v>
      </c>
      <c r="S4827" s="4">
        <f t="shared" si="604"/>
        <v>135.6</v>
      </c>
      <c r="T4827" s="4" t="str">
        <f t="shared" si="605"/>
        <v>A - Top-Kunde</v>
      </c>
      <c r="U4827" s="4">
        <f>ROUND(((E4827-Hilfswerte!$B$20)/Hilfswerte!$B$21)+((F4827-Hilfswerte!$B$22)/Hilfswerte!$B$23)+((G4827-Hilfswerte!$B$24)/Hilfswerte!$B$25)+0.1*INDEX(Hilfswerte!$B$4:$B$15,MATCH(C4827,Hilfswerte!$A$4:$A$15,0)),2)</f>
        <v>-0.11</v>
      </c>
      <c r="V4827" s="4">
        <f>ROUND(SQRT((((E4827-Hilfswerte!$B$20)/Hilfswerte!$B$21)-Hilfswerte!$B$28)^2+(((F4827-Hilfswerte!$B$22)/Hilfswerte!$B$23)-Hilfswerte!$B$29)^2+(((G4827-Hilfswerte!$B$24)/Hilfswerte!$B$25)-Hilfswerte!$B$30)^2),3)</f>
        <v>0.54</v>
      </c>
      <c r="W4827" s="4">
        <f>ROUND(E4827*Hilfswerte!$B$31,0)</f>
        <v>10483</v>
      </c>
      <c r="X4827" s="4">
        <f t="shared" si="606"/>
        <v>8539</v>
      </c>
      <c r="Y4827" s="4" t="str">
        <f>IF(T4827="A - Top-Kunde","bereits Top-Kunde",IF(AND(V4827&lt;=Hilfswerte!$B$34,H4827&lt;0.5*W4827),"Hoch",IF(AND(V4827&lt;=Hilfswerte!$B$35,H4827&lt;0.7*W4827),"Mittel","Niedrig")))</f>
        <v>bereits Top-Kunde</v>
      </c>
      <c r="Z4827" s="4">
        <f t="shared" si="607"/>
        <v>5.6</v>
      </c>
      <c r="AA4827" s="4" t="str">
        <f>IF(J4827&gt;365,"Bereits abgewandert (Segment D)",IF(Z4827&gt;=Hilfswerte!$B$38,"Rot - akut gefaehrdet",IF(Z4827&gt;=Hilfswerte!$B$39,"Gelb - beobachten","Gruen - stabil")))</f>
        <v>Gruen - stabil</v>
      </c>
    </row>
    <row r="4828" spans="1:27" ht="15" customHeight="1" x14ac:dyDescent="0.25">
      <c r="A4828" s="4" t="s">
        <v>5175</v>
      </c>
      <c r="B4828" s="4" t="s">
        <v>402</v>
      </c>
      <c r="C4828" s="4" t="s">
        <v>29</v>
      </c>
      <c r="D4828" s="4" t="s">
        <v>93</v>
      </c>
      <c r="E4828" s="4">
        <v>163</v>
      </c>
      <c r="F4828" s="4">
        <v>46.1</v>
      </c>
      <c r="G4828" s="4">
        <v>11.2</v>
      </c>
      <c r="H4828" s="4">
        <v>209308</v>
      </c>
      <c r="I4828" s="4">
        <v>6</v>
      </c>
      <c r="J4828" s="4">
        <v>6</v>
      </c>
      <c r="K4828" s="4">
        <v>0</v>
      </c>
      <c r="L4828" s="4">
        <v>-2</v>
      </c>
      <c r="M4828" s="4">
        <v>2</v>
      </c>
      <c r="N4828" s="4">
        <v>31.1</v>
      </c>
      <c r="O4828" s="4">
        <f t="shared" si="600"/>
        <v>5</v>
      </c>
      <c r="P4828" s="4">
        <f t="shared" si="601"/>
        <v>5</v>
      </c>
      <c r="Q4828" s="4">
        <f t="shared" si="602"/>
        <v>5</v>
      </c>
      <c r="R4828" s="4">
        <f t="shared" si="603"/>
        <v>15</v>
      </c>
      <c r="S4828" s="4">
        <f t="shared" si="604"/>
        <v>165.6</v>
      </c>
      <c r="T4828" s="4" t="str">
        <f t="shared" si="605"/>
        <v>A - Top-Kunde</v>
      </c>
      <c r="U4828" s="4">
        <f>ROUND(((E4828-Hilfswerte!$B$20)/Hilfswerte!$B$21)+((F4828-Hilfswerte!$B$22)/Hilfswerte!$B$23)+((G4828-Hilfswerte!$B$24)/Hilfswerte!$B$25)+0.1*INDEX(Hilfswerte!$B$4:$B$15,MATCH(C4828,Hilfswerte!$A$4:$A$15,0)),2)</f>
        <v>0.94</v>
      </c>
      <c r="V4828" s="4">
        <f>ROUND(SQRT((((E4828-Hilfswerte!$B$20)/Hilfswerte!$B$21)-Hilfswerte!$B$28)^2+(((F4828-Hilfswerte!$B$22)/Hilfswerte!$B$23)-Hilfswerte!$B$29)^2+(((G4828-Hilfswerte!$B$24)/Hilfswerte!$B$25)-Hilfswerte!$B$30)^2),3)</f>
        <v>0.153</v>
      </c>
      <c r="W4828" s="4">
        <f>ROUND(E4828*Hilfswerte!$B$31,0)</f>
        <v>33504</v>
      </c>
      <c r="X4828" s="4">
        <f t="shared" si="606"/>
        <v>0</v>
      </c>
      <c r="Y4828" s="4" t="str">
        <f>IF(T4828="A - Top-Kunde","bereits Top-Kunde",IF(AND(V4828&lt;=Hilfswerte!$B$34,H4828&lt;0.5*W4828),"Hoch",IF(AND(V4828&lt;=Hilfswerte!$B$35,H4828&lt;0.7*W4828),"Mittel","Niedrig")))</f>
        <v>bereits Top-Kunde</v>
      </c>
      <c r="Z4828" s="4">
        <f t="shared" si="607"/>
        <v>0.3</v>
      </c>
      <c r="AA4828" s="4" t="str">
        <f>IF(J4828&gt;365,"Bereits abgewandert (Segment D)",IF(Z4828&gt;=Hilfswerte!$B$38,"Rot - akut gefaehrdet",IF(Z4828&gt;=Hilfswerte!$B$39,"Gelb - beobachten","Gruen - stabil")))</f>
        <v>Gruen - stabil</v>
      </c>
    </row>
    <row r="4829" spans="1:27" ht="15" customHeight="1" x14ac:dyDescent="0.25">
      <c r="A4829" s="4" t="s">
        <v>5176</v>
      </c>
      <c r="B4829" s="4" t="s">
        <v>676</v>
      </c>
      <c r="C4829" s="4" t="s">
        <v>38</v>
      </c>
      <c r="D4829" s="4" t="s">
        <v>30</v>
      </c>
      <c r="E4829" s="4">
        <v>229</v>
      </c>
      <c r="F4829" s="4">
        <v>38</v>
      </c>
      <c r="G4829" s="4">
        <v>18</v>
      </c>
      <c r="H4829" s="4">
        <v>0</v>
      </c>
      <c r="I4829" s="4">
        <v>0</v>
      </c>
      <c r="J4829" s="4">
        <v>870</v>
      </c>
      <c r="K4829" s="4">
        <v>0</v>
      </c>
      <c r="L4829" s="4">
        <v>10</v>
      </c>
      <c r="M4829" s="4">
        <v>0</v>
      </c>
      <c r="N4829" s="4">
        <v>-86.6</v>
      </c>
      <c r="O4829" s="4">
        <f t="shared" si="600"/>
        <v>1</v>
      </c>
      <c r="P4829" s="4">
        <f t="shared" si="601"/>
        <v>1</v>
      </c>
      <c r="Q4829" s="4">
        <f t="shared" si="602"/>
        <v>1</v>
      </c>
      <c r="R4829" s="4">
        <f t="shared" si="603"/>
        <v>3</v>
      </c>
      <c r="S4829" s="4">
        <f t="shared" si="604"/>
        <v>-16.3</v>
      </c>
      <c r="T4829" s="4" t="str">
        <f t="shared" si="605"/>
        <v>D - Abwanderungsrisiko</v>
      </c>
      <c r="U4829" s="4">
        <f>ROUND(((E4829-Hilfswerte!$B$20)/Hilfswerte!$B$21)+((F4829-Hilfswerte!$B$22)/Hilfswerte!$B$23)+((G4829-Hilfswerte!$B$24)/Hilfswerte!$B$25)+0.1*INDEX(Hilfswerte!$B$4:$B$15,MATCH(C4829,Hilfswerte!$A$4:$A$15,0)),2)</f>
        <v>2.2200000000000002</v>
      </c>
      <c r="V4829" s="4">
        <f>ROUND(SQRT((((E4829-Hilfswerte!$B$20)/Hilfswerte!$B$21)-Hilfswerte!$B$28)^2+(((F4829-Hilfswerte!$B$22)/Hilfswerte!$B$23)-Hilfswerte!$B$29)^2+(((G4829-Hilfswerte!$B$24)/Hilfswerte!$B$25)-Hilfswerte!$B$30)^2),3)</f>
        <v>1.1100000000000001</v>
      </c>
      <c r="W4829" s="4">
        <f>ROUND(E4829*Hilfswerte!$B$31,0)</f>
        <v>47070</v>
      </c>
      <c r="X4829" s="4">
        <f t="shared" si="606"/>
        <v>47070</v>
      </c>
      <c r="Y4829" s="4" t="str">
        <f>IF(T4829="A - Top-Kunde","bereits Top-Kunde",IF(AND(V4829&lt;=Hilfswerte!$B$34,H4829&lt;0.5*W4829),"Hoch",IF(AND(V4829&lt;=Hilfswerte!$B$35,H4829&lt;0.7*W4829),"Mittel","Niedrig")))</f>
        <v>Mittel</v>
      </c>
      <c r="Z4829" s="4">
        <f t="shared" si="607"/>
        <v>80.099999999999994</v>
      </c>
      <c r="AA4829" s="4" t="str">
        <f>IF(J4829&gt;365,"Bereits abgewandert (Segment D)",IF(Z4829&gt;=Hilfswerte!$B$38,"Rot - akut gefaehrdet",IF(Z4829&gt;=Hilfswerte!$B$39,"Gelb - beobachten","Gruen - stabil")))</f>
        <v>Bereits abgewandert (Segment D)</v>
      </c>
    </row>
    <row r="4830" spans="1:27" ht="15" customHeight="1" x14ac:dyDescent="0.25">
      <c r="A4830" s="4" t="s">
        <v>5177</v>
      </c>
      <c r="B4830" s="4" t="s">
        <v>277</v>
      </c>
      <c r="C4830" s="4" t="s">
        <v>51</v>
      </c>
      <c r="D4830" s="4" t="s">
        <v>30</v>
      </c>
      <c r="E4830" s="4">
        <v>48</v>
      </c>
      <c r="F4830" s="4">
        <v>8</v>
      </c>
      <c r="G4830" s="4">
        <v>7.4</v>
      </c>
      <c r="H4830" s="4">
        <v>579</v>
      </c>
      <c r="I4830" s="4">
        <v>1</v>
      </c>
      <c r="J4830" s="4">
        <v>159</v>
      </c>
      <c r="K4830" s="4">
        <v>0</v>
      </c>
      <c r="L4830" s="4">
        <v>15</v>
      </c>
      <c r="M4830" s="4">
        <v>4</v>
      </c>
      <c r="N4830" s="4">
        <v>21</v>
      </c>
      <c r="O4830" s="4">
        <f t="shared" si="600"/>
        <v>3</v>
      </c>
      <c r="P4830" s="4">
        <f t="shared" si="601"/>
        <v>1</v>
      </c>
      <c r="Q4830" s="4">
        <f t="shared" si="602"/>
        <v>2</v>
      </c>
      <c r="R4830" s="4">
        <f t="shared" si="603"/>
        <v>6</v>
      </c>
      <c r="S4830" s="4">
        <f t="shared" si="604"/>
        <v>66</v>
      </c>
      <c r="T4830" s="4" t="str">
        <f t="shared" si="605"/>
        <v>C - Entwicklungspotenzial</v>
      </c>
      <c r="U4830" s="4">
        <f>ROUND(((E4830-Hilfswerte!$B$20)/Hilfswerte!$B$21)+((F4830-Hilfswerte!$B$22)/Hilfswerte!$B$23)+((G4830-Hilfswerte!$B$24)/Hilfswerte!$B$25)+0.1*INDEX(Hilfswerte!$B$4:$B$15,MATCH(C4830,Hilfswerte!$A$4:$A$15,0)),2)</f>
        <v>-0.77</v>
      </c>
      <c r="V4830" s="4">
        <f>ROUND(SQRT((((E4830-Hilfswerte!$B$20)/Hilfswerte!$B$21)-Hilfswerte!$B$28)^2+(((F4830-Hilfswerte!$B$22)/Hilfswerte!$B$23)-Hilfswerte!$B$29)^2+(((G4830-Hilfswerte!$B$24)/Hilfswerte!$B$25)-Hilfswerte!$B$30)^2),3)</f>
        <v>0.95499999999999996</v>
      </c>
      <c r="W4830" s="4">
        <f>ROUND(E4830*Hilfswerte!$B$31,0)</f>
        <v>9866</v>
      </c>
      <c r="X4830" s="4">
        <f t="shared" si="606"/>
        <v>9287</v>
      </c>
      <c r="Y4830" s="4" t="str">
        <f>IF(T4830="A - Top-Kunde","bereits Top-Kunde",IF(AND(V4830&lt;=Hilfswerte!$B$34,H4830&lt;0.5*W4830),"Hoch",IF(AND(V4830&lt;=Hilfswerte!$B$35,H4830&lt;0.7*W4830),"Mittel","Niedrig")))</f>
        <v>Mittel</v>
      </c>
      <c r="Z4830" s="4">
        <f t="shared" si="607"/>
        <v>11</v>
      </c>
      <c r="AA4830" s="4" t="str">
        <f>IF(J4830&gt;365,"Bereits abgewandert (Segment D)",IF(Z4830&gt;=Hilfswerte!$B$38,"Rot - akut gefaehrdet",IF(Z4830&gt;=Hilfswerte!$B$39,"Gelb - beobachten","Gruen - stabil")))</f>
        <v>Gruen - stabil</v>
      </c>
    </row>
    <row r="4831" spans="1:27" ht="15" customHeight="1" x14ac:dyDescent="0.25">
      <c r="A4831" s="4" t="s">
        <v>5178</v>
      </c>
      <c r="B4831" s="4" t="s">
        <v>1315</v>
      </c>
      <c r="C4831" s="4" t="s">
        <v>29</v>
      </c>
      <c r="D4831" s="4" t="s">
        <v>30</v>
      </c>
      <c r="E4831" s="4">
        <v>109</v>
      </c>
      <c r="F4831" s="4">
        <v>38.200000000000003</v>
      </c>
      <c r="G4831" s="4">
        <v>6.9</v>
      </c>
      <c r="H4831" s="4">
        <v>0</v>
      </c>
      <c r="I4831" s="4">
        <v>0</v>
      </c>
      <c r="J4831" s="4">
        <v>527</v>
      </c>
      <c r="K4831" s="4">
        <v>0</v>
      </c>
      <c r="L4831" s="4">
        <v>5</v>
      </c>
      <c r="M4831" s="4">
        <v>0</v>
      </c>
      <c r="N4831" s="4">
        <v>-46</v>
      </c>
      <c r="O4831" s="4">
        <f t="shared" si="600"/>
        <v>1</v>
      </c>
      <c r="P4831" s="4">
        <f t="shared" si="601"/>
        <v>1</v>
      </c>
      <c r="Q4831" s="4">
        <f t="shared" si="602"/>
        <v>1</v>
      </c>
      <c r="R4831" s="4">
        <f t="shared" si="603"/>
        <v>3</v>
      </c>
      <c r="S4831" s="4">
        <f t="shared" si="604"/>
        <v>5.5</v>
      </c>
      <c r="T4831" s="4" t="str">
        <f t="shared" si="605"/>
        <v>D - Abwanderungsrisiko</v>
      </c>
      <c r="U4831" s="4">
        <f>ROUND(((E4831-Hilfswerte!$B$20)/Hilfswerte!$B$21)+((F4831-Hilfswerte!$B$22)/Hilfswerte!$B$23)+((G4831-Hilfswerte!$B$24)/Hilfswerte!$B$25)+0.1*INDEX(Hilfswerte!$B$4:$B$15,MATCH(C4831,Hilfswerte!$A$4:$A$15,0)),2)</f>
        <v>-0.12</v>
      </c>
      <c r="V4831" s="4">
        <f>ROUND(SQRT((((E4831-Hilfswerte!$B$20)/Hilfswerte!$B$21)-Hilfswerte!$B$28)^2+(((F4831-Hilfswerte!$B$22)/Hilfswerte!$B$23)-Hilfswerte!$B$29)^2+(((G4831-Hilfswerte!$B$24)/Hilfswerte!$B$25)-Hilfswerte!$B$30)^2),3)</f>
        <v>0.72799999999999998</v>
      </c>
      <c r="W4831" s="4">
        <f>ROUND(E4831*Hilfswerte!$B$31,0)</f>
        <v>22405</v>
      </c>
      <c r="X4831" s="4">
        <f t="shared" si="606"/>
        <v>22405</v>
      </c>
      <c r="Y4831" s="4" t="str">
        <f>IF(T4831="A - Top-Kunde","bereits Top-Kunde",IF(AND(V4831&lt;=Hilfswerte!$B$34,H4831&lt;0.5*W4831),"Hoch",IF(AND(V4831&lt;=Hilfswerte!$B$35,H4831&lt;0.7*W4831),"Mittel","Niedrig")))</f>
        <v>Hoch</v>
      </c>
      <c r="Z4831" s="4">
        <f t="shared" si="607"/>
        <v>45.8</v>
      </c>
      <c r="AA4831" s="4" t="str">
        <f>IF(J4831&gt;365,"Bereits abgewandert (Segment D)",IF(Z4831&gt;=Hilfswerte!$B$38,"Rot - akut gefaehrdet",IF(Z4831&gt;=Hilfswerte!$B$39,"Gelb - beobachten","Gruen - stabil")))</f>
        <v>Bereits abgewandert (Segment D)</v>
      </c>
    </row>
    <row r="4832" spans="1:27" ht="15" customHeight="1" x14ac:dyDescent="0.25">
      <c r="A4832" s="4" t="s">
        <v>5179</v>
      </c>
      <c r="B4832" s="4" t="s">
        <v>582</v>
      </c>
      <c r="C4832" s="4" t="s">
        <v>55</v>
      </c>
      <c r="D4832" s="4" t="s">
        <v>30</v>
      </c>
      <c r="E4832" s="4">
        <v>110</v>
      </c>
      <c r="F4832" s="4">
        <v>16.100000000000001</v>
      </c>
      <c r="G4832" s="4">
        <v>9.1</v>
      </c>
      <c r="H4832" s="4">
        <v>6353</v>
      </c>
      <c r="I4832" s="4">
        <v>2</v>
      </c>
      <c r="J4832" s="4">
        <v>155</v>
      </c>
      <c r="K4832" s="4">
        <v>0</v>
      </c>
      <c r="L4832" s="4">
        <v>2</v>
      </c>
      <c r="M4832" s="4">
        <v>5</v>
      </c>
      <c r="N4832" s="4">
        <v>-29.3</v>
      </c>
      <c r="O4832" s="4">
        <f t="shared" si="600"/>
        <v>3</v>
      </c>
      <c r="P4832" s="4">
        <f t="shared" si="601"/>
        <v>2</v>
      </c>
      <c r="Q4832" s="4">
        <f t="shared" si="602"/>
        <v>4</v>
      </c>
      <c r="R4832" s="4">
        <f t="shared" si="603"/>
        <v>9</v>
      </c>
      <c r="S4832" s="4">
        <f t="shared" si="604"/>
        <v>74.8</v>
      </c>
      <c r="T4832" s="4" t="str">
        <f t="shared" si="605"/>
        <v>C - Entwicklungspotenzial</v>
      </c>
      <c r="U4832" s="4">
        <f>ROUND(((E4832-Hilfswerte!$B$20)/Hilfswerte!$B$21)+((F4832-Hilfswerte!$B$22)/Hilfswerte!$B$23)+((G4832-Hilfswerte!$B$24)/Hilfswerte!$B$25)+0.1*INDEX(Hilfswerte!$B$4:$B$15,MATCH(C4832,Hilfswerte!$A$4:$A$15,0)),2)</f>
        <v>-0.14000000000000001</v>
      </c>
      <c r="V4832" s="4">
        <f>ROUND(SQRT((((E4832-Hilfswerte!$B$20)/Hilfswerte!$B$21)-Hilfswerte!$B$28)^2+(((F4832-Hilfswerte!$B$22)/Hilfswerte!$B$23)-Hilfswerte!$B$29)^2+(((G4832-Hilfswerte!$B$24)/Hilfswerte!$B$25)-Hilfswerte!$B$30)^2),3)</f>
        <v>0.56899999999999995</v>
      </c>
      <c r="W4832" s="4">
        <f>ROUND(E4832*Hilfswerte!$B$31,0)</f>
        <v>22610</v>
      </c>
      <c r="X4832" s="4">
        <f t="shared" si="606"/>
        <v>16257</v>
      </c>
      <c r="Y4832" s="4" t="str">
        <f>IF(T4832="A - Top-Kunde","bereits Top-Kunde",IF(AND(V4832&lt;=Hilfswerte!$B$34,H4832&lt;0.5*W4832),"Hoch",IF(AND(V4832&lt;=Hilfswerte!$B$35,H4832&lt;0.7*W4832),"Mittel","Niedrig")))</f>
        <v>Hoch</v>
      </c>
      <c r="Z4832" s="4">
        <f t="shared" si="607"/>
        <v>19.899999999999999</v>
      </c>
      <c r="AA4832" s="4" t="str">
        <f>IF(J4832&gt;365,"Bereits abgewandert (Segment D)",IF(Z4832&gt;=Hilfswerte!$B$38,"Rot - akut gefaehrdet",IF(Z4832&gt;=Hilfswerte!$B$39,"Gelb - beobachten","Gruen - stabil")))</f>
        <v>Rot - akut gefaehrdet</v>
      </c>
    </row>
    <row r="4833" spans="1:27" ht="15" customHeight="1" x14ac:dyDescent="0.25">
      <c r="A4833" s="4" t="s">
        <v>5180</v>
      </c>
      <c r="B4833" s="4" t="s">
        <v>365</v>
      </c>
      <c r="C4833" s="4" t="s">
        <v>59</v>
      </c>
      <c r="D4833" s="4" t="s">
        <v>117</v>
      </c>
      <c r="E4833" s="4">
        <v>76</v>
      </c>
      <c r="F4833" s="4">
        <v>19.100000000000001</v>
      </c>
      <c r="G4833" s="4">
        <v>16.2</v>
      </c>
      <c r="H4833" s="4">
        <v>5693</v>
      </c>
      <c r="I4833" s="4">
        <v>2</v>
      </c>
      <c r="J4833" s="4">
        <v>72</v>
      </c>
      <c r="K4833" s="4">
        <v>0</v>
      </c>
      <c r="L4833" s="4">
        <v>11</v>
      </c>
      <c r="M4833" s="4">
        <v>3</v>
      </c>
      <c r="N4833" s="4">
        <v>39.1</v>
      </c>
      <c r="O4833" s="4">
        <f t="shared" si="600"/>
        <v>4</v>
      </c>
      <c r="P4833" s="4">
        <f t="shared" si="601"/>
        <v>2</v>
      </c>
      <c r="Q4833" s="4">
        <f t="shared" si="602"/>
        <v>4</v>
      </c>
      <c r="R4833" s="4">
        <f t="shared" si="603"/>
        <v>10</v>
      </c>
      <c r="S4833" s="4">
        <f t="shared" si="604"/>
        <v>116.3</v>
      </c>
      <c r="T4833" s="4" t="str">
        <f t="shared" si="605"/>
        <v>B - Kernkunde</v>
      </c>
      <c r="U4833" s="4">
        <f>ROUND(((E4833-Hilfswerte!$B$20)/Hilfswerte!$B$21)+((F4833-Hilfswerte!$B$22)/Hilfswerte!$B$23)+((G4833-Hilfswerte!$B$24)/Hilfswerte!$B$25)+0.1*INDEX(Hilfswerte!$B$4:$B$15,MATCH(C4833,Hilfswerte!$A$4:$A$15,0)),2)</f>
        <v>0.53</v>
      </c>
      <c r="V4833" s="4">
        <f>ROUND(SQRT((((E4833-Hilfswerte!$B$20)/Hilfswerte!$B$21)-Hilfswerte!$B$28)^2+(((F4833-Hilfswerte!$B$22)/Hilfswerte!$B$23)-Hilfswerte!$B$29)^2+(((G4833-Hilfswerte!$B$24)/Hilfswerte!$B$25)-Hilfswerte!$B$30)^2),3)</f>
        <v>0.94399999999999995</v>
      </c>
      <c r="W4833" s="4">
        <f>ROUND(E4833*Hilfswerte!$B$31,0)</f>
        <v>15622</v>
      </c>
      <c r="X4833" s="4">
        <f t="shared" si="606"/>
        <v>9929</v>
      </c>
      <c r="Y4833" s="4" t="str">
        <f>IF(T4833="A - Top-Kunde","bereits Top-Kunde",IF(AND(V4833&lt;=Hilfswerte!$B$34,H4833&lt;0.5*W4833),"Hoch",IF(AND(V4833&lt;=Hilfswerte!$B$35,H4833&lt;0.7*W4833),"Mittel","Niedrig")))</f>
        <v>Mittel</v>
      </c>
      <c r="Z4833" s="4">
        <f t="shared" si="607"/>
        <v>5.8</v>
      </c>
      <c r="AA4833" s="4" t="str">
        <f>IF(J4833&gt;365,"Bereits abgewandert (Segment D)",IF(Z4833&gt;=Hilfswerte!$B$38,"Rot - akut gefaehrdet",IF(Z4833&gt;=Hilfswerte!$B$39,"Gelb - beobachten","Gruen - stabil")))</f>
        <v>Gruen - stabil</v>
      </c>
    </row>
    <row r="4834" spans="1:27" ht="15" customHeight="1" x14ac:dyDescent="0.25">
      <c r="A4834" s="4" t="s">
        <v>5181</v>
      </c>
      <c r="B4834" s="4" t="s">
        <v>105</v>
      </c>
      <c r="C4834" s="4" t="s">
        <v>65</v>
      </c>
      <c r="D4834" s="4" t="s">
        <v>93</v>
      </c>
      <c r="E4834" s="4">
        <v>25</v>
      </c>
      <c r="F4834" s="4">
        <v>5.7</v>
      </c>
      <c r="G4834" s="4">
        <v>6.1</v>
      </c>
      <c r="H4834" s="4">
        <v>0</v>
      </c>
      <c r="I4834" s="4">
        <v>0</v>
      </c>
      <c r="J4834" s="4">
        <v>400</v>
      </c>
      <c r="K4834" s="4">
        <v>0</v>
      </c>
      <c r="L4834" s="4">
        <v>6</v>
      </c>
      <c r="M4834" s="4">
        <v>0</v>
      </c>
      <c r="N4834" s="4">
        <v>-43.7</v>
      </c>
      <c r="O4834" s="4">
        <f t="shared" si="600"/>
        <v>1</v>
      </c>
      <c r="P4834" s="4">
        <f t="shared" si="601"/>
        <v>1</v>
      </c>
      <c r="Q4834" s="4">
        <f t="shared" si="602"/>
        <v>1</v>
      </c>
      <c r="R4834" s="4">
        <f t="shared" si="603"/>
        <v>3</v>
      </c>
      <c r="S4834" s="4">
        <f t="shared" si="604"/>
        <v>6.4</v>
      </c>
      <c r="T4834" s="4" t="str">
        <f t="shared" si="605"/>
        <v>D - Abwanderungsrisiko</v>
      </c>
      <c r="U4834" s="4">
        <f>ROUND(((E4834-Hilfswerte!$B$20)/Hilfswerte!$B$21)+((F4834-Hilfswerte!$B$22)/Hilfswerte!$B$23)+((G4834-Hilfswerte!$B$24)/Hilfswerte!$B$25)+0.1*INDEX(Hilfswerte!$B$4:$B$15,MATCH(C4834,Hilfswerte!$A$4:$A$15,0)),2)</f>
        <v>-1.51</v>
      </c>
      <c r="V4834" s="4">
        <f>ROUND(SQRT((((E4834-Hilfswerte!$B$20)/Hilfswerte!$B$21)-Hilfswerte!$B$28)^2+(((F4834-Hilfswerte!$B$22)/Hilfswerte!$B$23)-Hilfswerte!$B$29)^2+(((G4834-Hilfswerte!$B$24)/Hilfswerte!$B$25)-Hilfswerte!$B$30)^2),3)</f>
        <v>1.167</v>
      </c>
      <c r="W4834" s="4">
        <f>ROUND(E4834*Hilfswerte!$B$31,0)</f>
        <v>5139</v>
      </c>
      <c r="X4834" s="4">
        <f t="shared" si="606"/>
        <v>5139</v>
      </c>
      <c r="Y4834" s="4" t="str">
        <f>IF(T4834="A - Top-Kunde","bereits Top-Kunde",IF(AND(V4834&lt;=Hilfswerte!$B$34,H4834&lt;0.5*W4834),"Hoch",IF(AND(V4834&lt;=Hilfswerte!$B$35,H4834&lt;0.7*W4834),"Mittel","Niedrig")))</f>
        <v>Niedrig</v>
      </c>
      <c r="Z4834" s="4">
        <f t="shared" si="607"/>
        <v>38.700000000000003</v>
      </c>
      <c r="AA4834" s="4" t="str">
        <f>IF(J4834&gt;365,"Bereits abgewandert (Segment D)",IF(Z4834&gt;=Hilfswerte!$B$38,"Rot - akut gefaehrdet",IF(Z4834&gt;=Hilfswerte!$B$39,"Gelb - beobachten","Gruen - stabil")))</f>
        <v>Bereits abgewandert (Segment D)</v>
      </c>
    </row>
    <row r="4835" spans="1:27" ht="15" customHeight="1" x14ac:dyDescent="0.25">
      <c r="A4835" s="4" t="s">
        <v>5182</v>
      </c>
      <c r="B4835" s="4" t="s">
        <v>1007</v>
      </c>
      <c r="C4835" s="4" t="s">
        <v>84</v>
      </c>
      <c r="D4835" s="4" t="s">
        <v>56</v>
      </c>
      <c r="E4835" s="4">
        <v>36</v>
      </c>
      <c r="F4835" s="4">
        <v>8.1999999999999993</v>
      </c>
      <c r="G4835" s="4">
        <v>13.3</v>
      </c>
      <c r="H4835" s="4">
        <v>1497</v>
      </c>
      <c r="I4835" s="4">
        <v>2</v>
      </c>
      <c r="J4835" s="4">
        <v>142</v>
      </c>
      <c r="K4835" s="4">
        <v>0</v>
      </c>
      <c r="L4835" s="4">
        <v>4</v>
      </c>
      <c r="M4835" s="4">
        <v>5</v>
      </c>
      <c r="N4835" s="4">
        <v>-12.4</v>
      </c>
      <c r="O4835" s="4">
        <f t="shared" si="600"/>
        <v>3</v>
      </c>
      <c r="P4835" s="4">
        <f t="shared" si="601"/>
        <v>2</v>
      </c>
      <c r="Q4835" s="4">
        <f t="shared" si="602"/>
        <v>3</v>
      </c>
      <c r="R4835" s="4">
        <f t="shared" si="603"/>
        <v>8</v>
      </c>
      <c r="S4835" s="4">
        <f t="shared" si="604"/>
        <v>72.599999999999994</v>
      </c>
      <c r="T4835" s="4" t="str">
        <f t="shared" si="605"/>
        <v>C - Entwicklungspotenzial</v>
      </c>
      <c r="U4835" s="4">
        <f>ROUND(((E4835-Hilfswerte!$B$20)/Hilfswerte!$B$21)+((F4835-Hilfswerte!$B$22)/Hilfswerte!$B$23)+((G4835-Hilfswerte!$B$24)/Hilfswerte!$B$25)+0.1*INDEX(Hilfswerte!$B$4:$B$15,MATCH(C4835,Hilfswerte!$A$4:$A$15,0)),2)</f>
        <v>-0.22</v>
      </c>
      <c r="V4835" s="4">
        <f>ROUND(SQRT((((E4835-Hilfswerte!$B$20)/Hilfswerte!$B$21)-Hilfswerte!$B$28)^2+(((F4835-Hilfswerte!$B$22)/Hilfswerte!$B$23)-Hilfswerte!$B$29)^2+(((G4835-Hilfswerte!$B$24)/Hilfswerte!$B$25)-Hilfswerte!$B$30)^2),3)</f>
        <v>0.84099999999999997</v>
      </c>
      <c r="W4835" s="4">
        <f>ROUND(E4835*Hilfswerte!$B$31,0)</f>
        <v>7400</v>
      </c>
      <c r="X4835" s="4">
        <f t="shared" si="606"/>
        <v>5903</v>
      </c>
      <c r="Y4835" s="4" t="str">
        <f>IF(T4835="A - Top-Kunde","bereits Top-Kunde",IF(AND(V4835&lt;=Hilfswerte!$B$34,H4835&lt;0.5*W4835),"Hoch",IF(AND(V4835&lt;=Hilfswerte!$B$35,H4835&lt;0.7*W4835),"Mittel","Niedrig")))</f>
        <v>Hoch</v>
      </c>
      <c r="Z4835" s="4">
        <f t="shared" si="607"/>
        <v>12.9</v>
      </c>
      <c r="AA4835" s="4" t="str">
        <f>IF(J4835&gt;365,"Bereits abgewandert (Segment D)",IF(Z4835&gt;=Hilfswerte!$B$38,"Rot - akut gefaehrdet",IF(Z4835&gt;=Hilfswerte!$B$39,"Gelb - beobachten","Gruen - stabil")))</f>
        <v>Gruen - stabil</v>
      </c>
    </row>
    <row r="4836" spans="1:27" ht="15" customHeight="1" x14ac:dyDescent="0.25">
      <c r="A4836" s="4" t="s">
        <v>5183</v>
      </c>
      <c r="B4836" s="4" t="s">
        <v>76</v>
      </c>
      <c r="C4836" s="4" t="s">
        <v>74</v>
      </c>
      <c r="D4836" s="4" t="s">
        <v>30</v>
      </c>
      <c r="E4836" s="4">
        <v>159</v>
      </c>
      <c r="F4836" s="4">
        <v>24.4</v>
      </c>
      <c r="G4836" s="4">
        <v>3.6</v>
      </c>
      <c r="H4836" s="4">
        <v>5710</v>
      </c>
      <c r="I4836" s="4">
        <v>1</v>
      </c>
      <c r="J4836" s="4">
        <v>111</v>
      </c>
      <c r="K4836" s="4">
        <v>0</v>
      </c>
      <c r="L4836" s="4">
        <v>22</v>
      </c>
      <c r="M4836" s="4">
        <v>4</v>
      </c>
      <c r="N4836" s="4">
        <v>13.1</v>
      </c>
      <c r="O4836" s="4">
        <f t="shared" si="600"/>
        <v>3</v>
      </c>
      <c r="P4836" s="4">
        <f t="shared" si="601"/>
        <v>1</v>
      </c>
      <c r="Q4836" s="4">
        <f t="shared" si="602"/>
        <v>4</v>
      </c>
      <c r="R4836" s="4">
        <f t="shared" si="603"/>
        <v>8</v>
      </c>
      <c r="S4836" s="4">
        <f t="shared" si="604"/>
        <v>80</v>
      </c>
      <c r="T4836" s="4" t="str">
        <f t="shared" si="605"/>
        <v>C - Entwicklungspotenzial</v>
      </c>
      <c r="U4836" s="4">
        <f>ROUND(((E4836-Hilfswerte!$B$20)/Hilfswerte!$B$21)+((F4836-Hilfswerte!$B$22)/Hilfswerte!$B$23)+((G4836-Hilfswerte!$B$24)/Hilfswerte!$B$25)+0.1*INDEX(Hilfswerte!$B$4:$B$15,MATCH(C4836,Hilfswerte!$A$4:$A$15,0)),2)</f>
        <v>-0.97</v>
      </c>
      <c r="V4836" s="4">
        <f>ROUND(SQRT((((E4836-Hilfswerte!$B$20)/Hilfswerte!$B$21)-Hilfswerte!$B$28)^2+(((F4836-Hilfswerte!$B$22)/Hilfswerte!$B$23)-Hilfswerte!$B$29)^2+(((G4836-Hilfswerte!$B$24)/Hilfswerte!$B$25)-Hilfswerte!$B$30)^2),3)</f>
        <v>1.2330000000000001</v>
      </c>
      <c r="W4836" s="4">
        <f>ROUND(E4836*Hilfswerte!$B$31,0)</f>
        <v>32682</v>
      </c>
      <c r="X4836" s="4">
        <f t="shared" si="606"/>
        <v>26972</v>
      </c>
      <c r="Y4836" s="4" t="str">
        <f>IF(T4836="A - Top-Kunde","bereits Top-Kunde",IF(AND(V4836&lt;=Hilfswerte!$B$34,H4836&lt;0.5*W4836),"Hoch",IF(AND(V4836&lt;=Hilfswerte!$B$35,H4836&lt;0.7*W4836),"Mittel","Niedrig")))</f>
        <v>Niedrig</v>
      </c>
      <c r="Z4836" s="4">
        <f t="shared" si="607"/>
        <v>10</v>
      </c>
      <c r="AA4836" s="4" t="str">
        <f>IF(J4836&gt;365,"Bereits abgewandert (Segment D)",IF(Z4836&gt;=Hilfswerte!$B$38,"Rot - akut gefaehrdet",IF(Z4836&gt;=Hilfswerte!$B$39,"Gelb - beobachten","Gruen - stabil")))</f>
        <v>Gruen - stabil</v>
      </c>
    </row>
    <row r="4837" spans="1:27" ht="15" customHeight="1" x14ac:dyDescent="0.25">
      <c r="A4837" s="4" t="s">
        <v>5184</v>
      </c>
      <c r="B4837" s="4" t="s">
        <v>348</v>
      </c>
      <c r="C4837" s="4" t="s">
        <v>62</v>
      </c>
      <c r="D4837" s="4" t="s">
        <v>30</v>
      </c>
      <c r="E4837" s="4">
        <v>280</v>
      </c>
      <c r="F4837" s="4">
        <v>67.599999999999994</v>
      </c>
      <c r="G4837" s="4">
        <v>14</v>
      </c>
      <c r="H4837" s="4">
        <v>23371</v>
      </c>
      <c r="I4837" s="4">
        <v>2</v>
      </c>
      <c r="J4837" s="4">
        <v>130</v>
      </c>
      <c r="K4837" s="4">
        <v>0</v>
      </c>
      <c r="L4837" s="4">
        <v>4</v>
      </c>
      <c r="M4837" s="4">
        <v>4</v>
      </c>
      <c r="N4837" s="4">
        <v>24.1</v>
      </c>
      <c r="O4837" s="4">
        <f t="shared" si="600"/>
        <v>3</v>
      </c>
      <c r="P4837" s="4">
        <f t="shared" si="601"/>
        <v>2</v>
      </c>
      <c r="Q4837" s="4">
        <f t="shared" si="602"/>
        <v>5</v>
      </c>
      <c r="R4837" s="4">
        <f t="shared" si="603"/>
        <v>10</v>
      </c>
      <c r="S4837" s="4">
        <f t="shared" si="604"/>
        <v>110.9</v>
      </c>
      <c r="T4837" s="4" t="str">
        <f t="shared" si="605"/>
        <v>B - Kernkunde</v>
      </c>
      <c r="U4837" s="4">
        <f>ROUND(((E4837-Hilfswerte!$B$20)/Hilfswerte!$B$21)+((F4837-Hilfswerte!$B$22)/Hilfswerte!$B$23)+((G4837-Hilfswerte!$B$24)/Hilfswerte!$B$25)+0.1*INDEX(Hilfswerte!$B$4:$B$15,MATCH(C4837,Hilfswerte!$A$4:$A$15,0)),2)</f>
        <v>2.42</v>
      </c>
      <c r="V4837" s="4">
        <f>ROUND(SQRT((((E4837-Hilfswerte!$B$20)/Hilfswerte!$B$21)-Hilfswerte!$B$28)^2+(((F4837-Hilfswerte!$B$22)/Hilfswerte!$B$23)-Hilfswerte!$B$29)^2+(((G4837-Hilfswerte!$B$24)/Hilfswerte!$B$25)-Hilfswerte!$B$30)^2),3)</f>
        <v>0.84899999999999998</v>
      </c>
      <c r="W4837" s="4">
        <f>ROUND(E4837*Hilfswerte!$B$31,0)</f>
        <v>57553</v>
      </c>
      <c r="X4837" s="4">
        <f t="shared" si="606"/>
        <v>34182</v>
      </c>
      <c r="Y4837" s="4" t="str">
        <f>IF(T4837="A - Top-Kunde","bereits Top-Kunde",IF(AND(V4837&lt;=Hilfswerte!$B$34,H4837&lt;0.5*W4837),"Hoch",IF(AND(V4837&lt;=Hilfswerte!$B$35,H4837&lt;0.7*W4837),"Mittel","Niedrig")))</f>
        <v>Mittel</v>
      </c>
      <c r="Z4837" s="4">
        <f t="shared" si="607"/>
        <v>7.3</v>
      </c>
      <c r="AA4837" s="4" t="str">
        <f>IF(J4837&gt;365,"Bereits abgewandert (Segment D)",IF(Z4837&gt;=Hilfswerte!$B$38,"Rot - akut gefaehrdet",IF(Z4837&gt;=Hilfswerte!$B$39,"Gelb - beobachten","Gruen - stabil")))</f>
        <v>Gruen - stabil</v>
      </c>
    </row>
    <row r="4838" spans="1:27" ht="15" customHeight="1" x14ac:dyDescent="0.25">
      <c r="A4838" s="4" t="s">
        <v>5185</v>
      </c>
      <c r="B4838" s="4" t="s">
        <v>1060</v>
      </c>
      <c r="C4838" s="4" t="s">
        <v>38</v>
      </c>
      <c r="D4838" s="4" t="s">
        <v>30</v>
      </c>
      <c r="E4838" s="4">
        <v>77</v>
      </c>
      <c r="F4838" s="4">
        <v>19.399999999999999</v>
      </c>
      <c r="G4838" s="4">
        <v>15.9</v>
      </c>
      <c r="H4838" s="4">
        <v>3889</v>
      </c>
      <c r="I4838" s="4">
        <v>2</v>
      </c>
      <c r="J4838" s="4">
        <v>355</v>
      </c>
      <c r="K4838" s="4">
        <v>0</v>
      </c>
      <c r="L4838" s="4">
        <v>28</v>
      </c>
      <c r="M4838" s="4">
        <v>4</v>
      </c>
      <c r="N4838" s="4">
        <v>19.3</v>
      </c>
      <c r="O4838" s="4">
        <f t="shared" si="600"/>
        <v>2</v>
      </c>
      <c r="P4838" s="4">
        <f t="shared" si="601"/>
        <v>2</v>
      </c>
      <c r="Q4838" s="4">
        <f t="shared" si="602"/>
        <v>4</v>
      </c>
      <c r="R4838" s="4">
        <f t="shared" si="603"/>
        <v>8</v>
      </c>
      <c r="S4838" s="4">
        <f t="shared" si="604"/>
        <v>81.3</v>
      </c>
      <c r="T4838" s="4" t="str">
        <f t="shared" si="605"/>
        <v>C - Entwicklungspotenzial</v>
      </c>
      <c r="U4838" s="4">
        <f>ROUND(((E4838-Hilfswerte!$B$20)/Hilfswerte!$B$21)+((F4838-Hilfswerte!$B$22)/Hilfswerte!$B$23)+((G4838-Hilfswerte!$B$24)/Hilfswerte!$B$25)+0.1*INDEX(Hilfswerte!$B$4:$B$15,MATCH(C4838,Hilfswerte!$A$4:$A$15,0)),2)</f>
        <v>0.9</v>
      </c>
      <c r="V4838" s="4">
        <f>ROUND(SQRT((((E4838-Hilfswerte!$B$20)/Hilfswerte!$B$21)-Hilfswerte!$B$28)^2+(((F4838-Hilfswerte!$B$22)/Hilfswerte!$B$23)-Hilfswerte!$B$29)^2+(((G4838-Hilfswerte!$B$24)/Hilfswerte!$B$25)-Hilfswerte!$B$30)^2),3)</f>
        <v>0.90100000000000002</v>
      </c>
      <c r="W4838" s="4">
        <f>ROUND(E4838*Hilfswerte!$B$31,0)</f>
        <v>15827</v>
      </c>
      <c r="X4838" s="4">
        <f t="shared" si="606"/>
        <v>11938</v>
      </c>
      <c r="Y4838" s="4" t="str">
        <f>IF(T4838="A - Top-Kunde","bereits Top-Kunde",IF(AND(V4838&lt;=Hilfswerte!$B$34,H4838&lt;0.5*W4838),"Hoch",IF(AND(V4838&lt;=Hilfswerte!$B$35,H4838&lt;0.7*W4838),"Mittel","Niedrig")))</f>
        <v>Mittel</v>
      </c>
      <c r="Z4838" s="4">
        <f t="shared" si="607"/>
        <v>23.4</v>
      </c>
      <c r="AA4838" s="4" t="str">
        <f>IF(J4838&gt;365,"Bereits abgewandert (Segment D)",IF(Z4838&gt;=Hilfswerte!$B$38,"Rot - akut gefaehrdet",IF(Z4838&gt;=Hilfswerte!$B$39,"Gelb - beobachten","Gruen - stabil")))</f>
        <v>Rot - akut gefaehrdet</v>
      </c>
    </row>
    <row r="4839" spans="1:27" ht="15" customHeight="1" x14ac:dyDescent="0.25">
      <c r="A4839" s="4" t="s">
        <v>5186</v>
      </c>
      <c r="B4839" s="4" t="s">
        <v>136</v>
      </c>
      <c r="C4839" s="4" t="s">
        <v>89</v>
      </c>
      <c r="D4839" s="4" t="s">
        <v>30</v>
      </c>
      <c r="E4839" s="4">
        <v>497</v>
      </c>
      <c r="F4839" s="4">
        <v>104.3</v>
      </c>
      <c r="G4839" s="4">
        <v>4.9000000000000004</v>
      </c>
      <c r="H4839" s="4">
        <v>10479</v>
      </c>
      <c r="I4839" s="4">
        <v>2</v>
      </c>
      <c r="J4839" s="4">
        <v>99</v>
      </c>
      <c r="K4839" s="4">
        <v>0</v>
      </c>
      <c r="L4839" s="4">
        <v>11</v>
      </c>
      <c r="M4839" s="4">
        <v>3</v>
      </c>
      <c r="N4839" s="4">
        <v>26.6</v>
      </c>
      <c r="O4839" s="4">
        <f t="shared" si="600"/>
        <v>3</v>
      </c>
      <c r="P4839" s="4">
        <f t="shared" si="601"/>
        <v>2</v>
      </c>
      <c r="Q4839" s="4">
        <f t="shared" si="602"/>
        <v>5</v>
      </c>
      <c r="R4839" s="4">
        <f t="shared" si="603"/>
        <v>10</v>
      </c>
      <c r="S4839" s="4">
        <f t="shared" si="604"/>
        <v>110</v>
      </c>
      <c r="T4839" s="4" t="str">
        <f t="shared" si="605"/>
        <v>B - Kernkunde</v>
      </c>
      <c r="U4839" s="4">
        <f>ROUND(((E4839-Hilfswerte!$B$20)/Hilfswerte!$B$21)+((F4839-Hilfswerte!$B$22)/Hilfswerte!$B$23)+((G4839-Hilfswerte!$B$24)/Hilfswerte!$B$25)+0.1*INDEX(Hilfswerte!$B$4:$B$15,MATCH(C4839,Hilfswerte!$A$4:$A$15,0)),2)</f>
        <v>2.44</v>
      </c>
      <c r="V4839" s="4">
        <f>ROUND(SQRT((((E4839-Hilfswerte!$B$20)/Hilfswerte!$B$21)-Hilfswerte!$B$28)^2+(((F4839-Hilfswerte!$B$22)/Hilfswerte!$B$23)-Hilfswerte!$B$29)^2+(((G4839-Hilfswerte!$B$24)/Hilfswerte!$B$25)-Hilfswerte!$B$30)^2),3)</f>
        <v>2.1070000000000002</v>
      </c>
      <c r="W4839" s="4">
        <f>ROUND(E4839*Hilfswerte!$B$31,0)</f>
        <v>102156</v>
      </c>
      <c r="X4839" s="4">
        <f t="shared" si="606"/>
        <v>91677</v>
      </c>
      <c r="Y4839" s="4" t="str">
        <f>IF(T4839="A - Top-Kunde","bereits Top-Kunde",IF(AND(V4839&lt;=Hilfswerte!$B$34,H4839&lt;0.5*W4839),"Hoch",IF(AND(V4839&lt;=Hilfswerte!$B$35,H4839&lt;0.7*W4839),"Mittel","Niedrig")))</f>
        <v>Niedrig</v>
      </c>
      <c r="Z4839" s="4">
        <f t="shared" si="607"/>
        <v>7.2</v>
      </c>
      <c r="AA4839" s="4" t="str">
        <f>IF(J4839&gt;365,"Bereits abgewandert (Segment D)",IF(Z4839&gt;=Hilfswerte!$B$38,"Rot - akut gefaehrdet",IF(Z4839&gt;=Hilfswerte!$B$39,"Gelb - beobachten","Gruen - stabil")))</f>
        <v>Gruen - stabil</v>
      </c>
    </row>
    <row r="4840" spans="1:27" ht="15" customHeight="1" x14ac:dyDescent="0.25">
      <c r="A4840" s="4" t="s">
        <v>5187</v>
      </c>
      <c r="B4840" s="4" t="s">
        <v>574</v>
      </c>
      <c r="C4840" s="4" t="s">
        <v>33</v>
      </c>
      <c r="D4840" s="4" t="s">
        <v>30</v>
      </c>
      <c r="E4840" s="4">
        <v>981</v>
      </c>
      <c r="F4840" s="4">
        <v>173.8</v>
      </c>
      <c r="G4840" s="4">
        <v>12.3</v>
      </c>
      <c r="H4840" s="4">
        <v>83346</v>
      </c>
      <c r="I4840" s="4">
        <v>3</v>
      </c>
      <c r="J4840" s="4">
        <v>21</v>
      </c>
      <c r="K4840" s="4">
        <v>0</v>
      </c>
      <c r="L4840" s="4">
        <v>-6</v>
      </c>
      <c r="M4840" s="4">
        <v>2</v>
      </c>
      <c r="N4840" s="4">
        <v>25.6</v>
      </c>
      <c r="O4840" s="4">
        <f t="shared" si="600"/>
        <v>5</v>
      </c>
      <c r="P4840" s="4">
        <f t="shared" si="601"/>
        <v>3</v>
      </c>
      <c r="Q4840" s="4">
        <f t="shared" si="602"/>
        <v>5</v>
      </c>
      <c r="R4840" s="4">
        <f t="shared" si="603"/>
        <v>13</v>
      </c>
      <c r="S4840" s="4">
        <f t="shared" si="604"/>
        <v>142.80000000000001</v>
      </c>
      <c r="T4840" s="4" t="str">
        <f t="shared" si="605"/>
        <v>A - Top-Kunde</v>
      </c>
      <c r="U4840" s="4">
        <f>ROUND(((E4840-Hilfswerte!$B$20)/Hilfswerte!$B$21)+((F4840-Hilfswerte!$B$22)/Hilfswerte!$B$23)+((G4840-Hilfswerte!$B$24)/Hilfswerte!$B$25)+0.1*INDEX(Hilfswerte!$B$4:$B$15,MATCH(C4840,Hilfswerte!$A$4:$A$15,0)),2)</f>
        <v>6.67</v>
      </c>
      <c r="V4840" s="4">
        <f>ROUND(SQRT((((E4840-Hilfswerte!$B$20)/Hilfswerte!$B$21)-Hilfswerte!$B$28)^2+(((F4840-Hilfswerte!$B$22)/Hilfswerte!$B$23)-Hilfswerte!$B$29)^2+(((G4840-Hilfswerte!$B$24)/Hilfswerte!$B$25)-Hilfswerte!$B$30)^2),3)</f>
        <v>4.2619999999999996</v>
      </c>
      <c r="W4840" s="4">
        <f>ROUND(E4840*Hilfswerte!$B$31,0)</f>
        <v>201641</v>
      </c>
      <c r="X4840" s="4">
        <f t="shared" si="606"/>
        <v>118295</v>
      </c>
      <c r="Y4840" s="4" t="str">
        <f>IF(T4840="A - Top-Kunde","bereits Top-Kunde",IF(AND(V4840&lt;=Hilfswerte!$B$34,H4840&lt;0.5*W4840),"Hoch",IF(AND(V4840&lt;=Hilfswerte!$B$35,H4840&lt;0.7*W4840),"Mittel","Niedrig")))</f>
        <v>bereits Top-Kunde</v>
      </c>
      <c r="Z4840" s="4">
        <f t="shared" si="607"/>
        <v>1.1000000000000001</v>
      </c>
      <c r="AA4840" s="4" t="str">
        <f>IF(J4840&gt;365,"Bereits abgewandert (Segment D)",IF(Z4840&gt;=Hilfswerte!$B$38,"Rot - akut gefaehrdet",IF(Z4840&gt;=Hilfswerte!$B$39,"Gelb - beobachten","Gruen - stabil")))</f>
        <v>Gruen - stabil</v>
      </c>
    </row>
    <row r="4841" spans="1:27" ht="15" customHeight="1" x14ac:dyDescent="0.25">
      <c r="A4841" s="4" t="s">
        <v>5188</v>
      </c>
      <c r="B4841" s="4" t="s">
        <v>870</v>
      </c>
      <c r="C4841" s="4" t="s">
        <v>74</v>
      </c>
      <c r="D4841" s="4" t="s">
        <v>30</v>
      </c>
      <c r="E4841" s="4">
        <v>57</v>
      </c>
      <c r="F4841" s="4">
        <v>11.1</v>
      </c>
      <c r="G4841" s="4">
        <v>18.100000000000001</v>
      </c>
      <c r="H4841" s="4">
        <v>794</v>
      </c>
      <c r="I4841" s="4">
        <v>1</v>
      </c>
      <c r="J4841" s="4">
        <v>71</v>
      </c>
      <c r="K4841" s="4">
        <v>0</v>
      </c>
      <c r="L4841" s="4">
        <v>-6</v>
      </c>
      <c r="M4841" s="4">
        <v>3</v>
      </c>
      <c r="N4841" s="4">
        <v>20.6</v>
      </c>
      <c r="O4841" s="4">
        <f t="shared" si="600"/>
        <v>4</v>
      </c>
      <c r="P4841" s="4">
        <f t="shared" si="601"/>
        <v>1</v>
      </c>
      <c r="Q4841" s="4">
        <f t="shared" si="602"/>
        <v>2</v>
      </c>
      <c r="R4841" s="4">
        <f t="shared" si="603"/>
        <v>7</v>
      </c>
      <c r="S4841" s="4">
        <f t="shared" si="604"/>
        <v>80.3</v>
      </c>
      <c r="T4841" s="4" t="str">
        <f t="shared" si="605"/>
        <v>C - Entwicklungspotenzial</v>
      </c>
      <c r="U4841" s="4">
        <f>ROUND(((E4841-Hilfswerte!$B$20)/Hilfswerte!$B$21)+((F4841-Hilfswerte!$B$22)/Hilfswerte!$B$23)+((G4841-Hilfswerte!$B$24)/Hilfswerte!$B$25)+0.1*INDEX(Hilfswerte!$B$4:$B$15,MATCH(C4841,Hilfswerte!$A$4:$A$15,0)),2)</f>
        <v>0.66</v>
      </c>
      <c r="V4841" s="4">
        <f>ROUND(SQRT((((E4841-Hilfswerte!$B$20)/Hilfswerte!$B$21)-Hilfswerte!$B$28)^2+(((F4841-Hilfswerte!$B$22)/Hilfswerte!$B$23)-Hilfswerte!$B$29)^2+(((G4841-Hilfswerte!$B$24)/Hilfswerte!$B$25)-Hilfswerte!$B$30)^2),3)</f>
        <v>1.284</v>
      </c>
      <c r="W4841" s="4">
        <f>ROUND(E4841*Hilfswerte!$B$31,0)</f>
        <v>11716</v>
      </c>
      <c r="X4841" s="4">
        <f t="shared" si="606"/>
        <v>10922</v>
      </c>
      <c r="Y4841" s="4" t="str">
        <f>IF(T4841="A - Top-Kunde","bereits Top-Kunde",IF(AND(V4841&lt;=Hilfswerte!$B$34,H4841&lt;0.5*W4841),"Hoch",IF(AND(V4841&lt;=Hilfswerte!$B$35,H4841&lt;0.7*W4841),"Mittel","Niedrig")))</f>
        <v>Niedrig</v>
      </c>
      <c r="Z4841" s="4">
        <f t="shared" si="607"/>
        <v>3.6</v>
      </c>
      <c r="AA4841" s="4" t="str">
        <f>IF(J4841&gt;365,"Bereits abgewandert (Segment D)",IF(Z4841&gt;=Hilfswerte!$B$38,"Rot - akut gefaehrdet",IF(Z4841&gt;=Hilfswerte!$B$39,"Gelb - beobachten","Gruen - stabil")))</f>
        <v>Gruen - stabil</v>
      </c>
    </row>
    <row r="4842" spans="1:27" ht="15" customHeight="1" x14ac:dyDescent="0.25">
      <c r="A4842" s="4" t="s">
        <v>5189</v>
      </c>
      <c r="B4842" s="4" t="s">
        <v>696</v>
      </c>
      <c r="C4842" s="4" t="s">
        <v>55</v>
      </c>
      <c r="D4842" s="4" t="s">
        <v>30</v>
      </c>
      <c r="E4842" s="4">
        <v>36</v>
      </c>
      <c r="F4842" s="4">
        <v>6.8</v>
      </c>
      <c r="G4842" s="4">
        <v>19.8</v>
      </c>
      <c r="H4842" s="4">
        <v>1441</v>
      </c>
      <c r="I4842" s="4">
        <v>6</v>
      </c>
      <c r="J4842" s="4">
        <v>3</v>
      </c>
      <c r="K4842" s="4">
        <v>0</v>
      </c>
      <c r="L4842" s="4">
        <v>8</v>
      </c>
      <c r="M4842" s="4">
        <v>1</v>
      </c>
      <c r="N4842" s="4">
        <v>-1.3</v>
      </c>
      <c r="O4842" s="4">
        <f t="shared" si="600"/>
        <v>5</v>
      </c>
      <c r="P4842" s="4">
        <f t="shared" si="601"/>
        <v>5</v>
      </c>
      <c r="Q4842" s="4">
        <f t="shared" si="602"/>
        <v>3</v>
      </c>
      <c r="R4842" s="4">
        <f t="shared" si="603"/>
        <v>13</v>
      </c>
      <c r="S4842" s="4">
        <f t="shared" si="604"/>
        <v>127</v>
      </c>
      <c r="T4842" s="4" t="str">
        <f t="shared" si="605"/>
        <v>A - Top-Kunde</v>
      </c>
      <c r="U4842" s="4">
        <f>ROUND(((E4842-Hilfswerte!$B$20)/Hilfswerte!$B$21)+((F4842-Hilfswerte!$B$22)/Hilfswerte!$B$23)+((G4842-Hilfswerte!$B$24)/Hilfswerte!$B$25)+0.1*INDEX(Hilfswerte!$B$4:$B$15,MATCH(C4842,Hilfswerte!$A$4:$A$15,0)),2)</f>
        <v>1.08</v>
      </c>
      <c r="V4842" s="4">
        <f>ROUND(SQRT((((E4842-Hilfswerte!$B$20)/Hilfswerte!$B$21)-Hilfswerte!$B$28)^2+(((F4842-Hilfswerte!$B$22)/Hilfswerte!$B$23)-Hilfswerte!$B$29)^2+(((G4842-Hilfswerte!$B$24)/Hilfswerte!$B$25)-Hilfswerte!$B$30)^2),3)</f>
        <v>1.5760000000000001</v>
      </c>
      <c r="W4842" s="4">
        <f>ROUND(E4842*Hilfswerte!$B$31,0)</f>
        <v>7400</v>
      </c>
      <c r="X4842" s="4">
        <f t="shared" si="606"/>
        <v>5959</v>
      </c>
      <c r="Y4842" s="4" t="str">
        <f>IF(T4842="A - Top-Kunde","bereits Top-Kunde",IF(AND(V4842&lt;=Hilfswerte!$B$34,H4842&lt;0.5*W4842),"Hoch",IF(AND(V4842&lt;=Hilfswerte!$B$35,H4842&lt;0.7*W4842),"Mittel","Niedrig")))</f>
        <v>bereits Top-Kunde</v>
      </c>
      <c r="Z4842" s="4">
        <f t="shared" si="607"/>
        <v>2.2999999999999998</v>
      </c>
      <c r="AA4842" s="4" t="str">
        <f>IF(J4842&gt;365,"Bereits abgewandert (Segment D)",IF(Z4842&gt;=Hilfswerte!$B$38,"Rot - akut gefaehrdet",IF(Z4842&gt;=Hilfswerte!$B$39,"Gelb - beobachten","Gruen - stabil")))</f>
        <v>Gruen - stabil</v>
      </c>
    </row>
    <row r="4843" spans="1:27" ht="15" customHeight="1" x14ac:dyDescent="0.25">
      <c r="A4843" s="4" t="s">
        <v>5190</v>
      </c>
      <c r="B4843" s="4" t="s">
        <v>617</v>
      </c>
      <c r="C4843" s="4" t="s">
        <v>84</v>
      </c>
      <c r="D4843" s="4" t="s">
        <v>56</v>
      </c>
      <c r="E4843" s="4">
        <v>63</v>
      </c>
      <c r="F4843" s="4">
        <v>16.600000000000001</v>
      </c>
      <c r="G4843" s="4">
        <v>13.6</v>
      </c>
      <c r="H4843" s="4">
        <v>13919</v>
      </c>
      <c r="I4843" s="4">
        <v>6</v>
      </c>
      <c r="J4843" s="4">
        <v>22</v>
      </c>
      <c r="K4843" s="4">
        <v>0</v>
      </c>
      <c r="L4843" s="4">
        <v>19</v>
      </c>
      <c r="M4843" s="4">
        <v>2</v>
      </c>
      <c r="N4843" s="4">
        <v>11.4</v>
      </c>
      <c r="O4843" s="4">
        <f t="shared" si="600"/>
        <v>5</v>
      </c>
      <c r="P4843" s="4">
        <f t="shared" si="601"/>
        <v>5</v>
      </c>
      <c r="Q4843" s="4">
        <f t="shared" si="602"/>
        <v>5</v>
      </c>
      <c r="R4843" s="4">
        <f t="shared" si="603"/>
        <v>15</v>
      </c>
      <c r="S4843" s="4">
        <f t="shared" si="604"/>
        <v>150</v>
      </c>
      <c r="T4843" s="4" t="str">
        <f t="shared" si="605"/>
        <v>A - Top-Kunde</v>
      </c>
      <c r="U4843" s="4">
        <f>ROUND(((E4843-Hilfswerte!$B$20)/Hilfswerte!$B$21)+((F4843-Hilfswerte!$B$22)/Hilfswerte!$B$23)+((G4843-Hilfswerte!$B$24)/Hilfswerte!$B$25)+0.1*INDEX(Hilfswerte!$B$4:$B$15,MATCH(C4843,Hilfswerte!$A$4:$A$15,0)),2)</f>
        <v>0.09</v>
      </c>
      <c r="V4843" s="4">
        <f>ROUND(SQRT((((E4843-Hilfswerte!$B$20)/Hilfswerte!$B$21)-Hilfswerte!$B$28)^2+(((F4843-Hilfswerte!$B$22)/Hilfswerte!$B$23)-Hilfswerte!$B$29)^2+(((G4843-Hilfswerte!$B$24)/Hilfswerte!$B$25)-Hilfswerte!$B$30)^2),3)</f>
        <v>0.69799999999999995</v>
      </c>
      <c r="W4843" s="4">
        <f>ROUND(E4843*Hilfswerte!$B$31,0)</f>
        <v>12949</v>
      </c>
      <c r="X4843" s="4">
        <f t="shared" si="606"/>
        <v>0</v>
      </c>
      <c r="Y4843" s="4" t="str">
        <f>IF(T4843="A - Top-Kunde","bereits Top-Kunde",IF(AND(V4843&lt;=Hilfswerte!$B$34,H4843&lt;0.5*W4843),"Hoch",IF(AND(V4843&lt;=Hilfswerte!$B$35,H4843&lt;0.7*W4843),"Mittel","Niedrig")))</f>
        <v>bereits Top-Kunde</v>
      </c>
      <c r="Z4843" s="4">
        <f t="shared" si="607"/>
        <v>4.9000000000000004</v>
      </c>
      <c r="AA4843" s="4" t="str">
        <f>IF(J4843&gt;365,"Bereits abgewandert (Segment D)",IF(Z4843&gt;=Hilfswerte!$B$38,"Rot - akut gefaehrdet",IF(Z4843&gt;=Hilfswerte!$B$39,"Gelb - beobachten","Gruen - stabil")))</f>
        <v>Gruen - stabil</v>
      </c>
    </row>
    <row r="4844" spans="1:27" ht="15" customHeight="1" x14ac:dyDescent="0.25">
      <c r="A4844" s="4" t="s">
        <v>5191</v>
      </c>
      <c r="B4844" s="4" t="s">
        <v>497</v>
      </c>
      <c r="C4844" s="4" t="s">
        <v>89</v>
      </c>
      <c r="D4844" s="4" t="s">
        <v>30</v>
      </c>
      <c r="E4844" s="4">
        <v>290</v>
      </c>
      <c r="F4844" s="4">
        <v>81.099999999999994</v>
      </c>
      <c r="G4844" s="4">
        <v>2.4</v>
      </c>
      <c r="H4844" s="4">
        <v>65368</v>
      </c>
      <c r="I4844" s="4">
        <v>2</v>
      </c>
      <c r="J4844" s="4">
        <v>58</v>
      </c>
      <c r="K4844" s="4">
        <v>1</v>
      </c>
      <c r="L4844" s="4">
        <v>3</v>
      </c>
      <c r="M4844" s="4">
        <v>3</v>
      </c>
      <c r="N4844" s="4">
        <v>-6.3</v>
      </c>
      <c r="O4844" s="4">
        <f t="shared" si="600"/>
        <v>4</v>
      </c>
      <c r="P4844" s="4">
        <f t="shared" si="601"/>
        <v>2</v>
      </c>
      <c r="Q4844" s="4">
        <f t="shared" si="602"/>
        <v>5</v>
      </c>
      <c r="R4844" s="4">
        <f t="shared" si="603"/>
        <v>11</v>
      </c>
      <c r="S4844" s="4">
        <f t="shared" si="604"/>
        <v>100</v>
      </c>
      <c r="T4844" s="4" t="str">
        <f t="shared" si="605"/>
        <v>C - Entwicklungspotenzial</v>
      </c>
      <c r="U4844" s="4">
        <f>ROUND(((E4844-Hilfswerte!$B$20)/Hilfswerte!$B$21)+((F4844-Hilfswerte!$B$22)/Hilfswerte!$B$23)+((G4844-Hilfswerte!$B$24)/Hilfswerte!$B$25)+0.1*INDEX(Hilfswerte!$B$4:$B$15,MATCH(C4844,Hilfswerte!$A$4:$A$15,0)),2)</f>
        <v>0.74</v>
      </c>
      <c r="V4844" s="4">
        <f>ROUND(SQRT((((E4844-Hilfswerte!$B$20)/Hilfswerte!$B$21)-Hilfswerte!$B$28)^2+(((F4844-Hilfswerte!$B$22)/Hilfswerte!$B$23)-Hilfswerte!$B$29)^2+(((G4844-Hilfswerte!$B$24)/Hilfswerte!$B$25)-Hilfswerte!$B$30)^2),3)</f>
        <v>1.6870000000000001</v>
      </c>
      <c r="W4844" s="4">
        <f>ROUND(E4844*Hilfswerte!$B$31,0)</f>
        <v>59608</v>
      </c>
      <c r="X4844" s="4">
        <f t="shared" si="606"/>
        <v>0</v>
      </c>
      <c r="Y4844" s="4" t="str">
        <f>IF(T4844="A - Top-Kunde","bereits Top-Kunde",IF(AND(V4844&lt;=Hilfswerte!$B$34,H4844&lt;0.5*W4844),"Hoch",IF(AND(V4844&lt;=Hilfswerte!$B$35,H4844&lt;0.7*W4844),"Mittel","Niedrig")))</f>
        <v>Niedrig</v>
      </c>
      <c r="Z4844" s="4">
        <f t="shared" si="607"/>
        <v>9</v>
      </c>
      <c r="AA4844" s="4" t="str">
        <f>IF(J4844&gt;365,"Bereits abgewandert (Segment D)",IF(Z4844&gt;=Hilfswerte!$B$38,"Rot - akut gefaehrdet",IF(Z4844&gt;=Hilfswerte!$B$39,"Gelb - beobachten","Gruen - stabil")))</f>
        <v>Gruen - stabil</v>
      </c>
    </row>
    <row r="4845" spans="1:27" ht="15" customHeight="1" x14ac:dyDescent="0.25">
      <c r="A4845" s="4" t="s">
        <v>5192</v>
      </c>
      <c r="B4845" s="4" t="s">
        <v>188</v>
      </c>
      <c r="C4845" s="4" t="s">
        <v>89</v>
      </c>
      <c r="D4845" s="4" t="s">
        <v>30</v>
      </c>
      <c r="E4845" s="4">
        <v>28</v>
      </c>
      <c r="F4845" s="4">
        <v>7.3</v>
      </c>
      <c r="G4845" s="4">
        <v>18</v>
      </c>
      <c r="H4845" s="4">
        <v>1936</v>
      </c>
      <c r="I4845" s="4">
        <v>2</v>
      </c>
      <c r="J4845" s="4">
        <v>20</v>
      </c>
      <c r="K4845" s="4">
        <v>0</v>
      </c>
      <c r="L4845" s="4">
        <v>29</v>
      </c>
      <c r="M4845" s="4">
        <v>1</v>
      </c>
      <c r="N4845" s="4">
        <v>39.299999999999997</v>
      </c>
      <c r="O4845" s="4">
        <f t="shared" si="600"/>
        <v>5</v>
      </c>
      <c r="P4845" s="4">
        <f t="shared" si="601"/>
        <v>2</v>
      </c>
      <c r="Q4845" s="4">
        <f t="shared" si="602"/>
        <v>3</v>
      </c>
      <c r="R4845" s="4">
        <f t="shared" si="603"/>
        <v>10</v>
      </c>
      <c r="S4845" s="4">
        <f t="shared" si="604"/>
        <v>111</v>
      </c>
      <c r="T4845" s="4" t="str">
        <f t="shared" si="605"/>
        <v>B - Kernkunde</v>
      </c>
      <c r="U4845" s="4">
        <f>ROUND(((E4845-Hilfswerte!$B$20)/Hilfswerte!$B$21)+((F4845-Hilfswerte!$B$22)/Hilfswerte!$B$23)+((G4845-Hilfswerte!$B$24)/Hilfswerte!$B$25)+0.1*INDEX(Hilfswerte!$B$4:$B$15,MATCH(C4845,Hilfswerte!$A$4:$A$15,0)),2)</f>
        <v>0.76</v>
      </c>
      <c r="V4845" s="4">
        <f>ROUND(SQRT((((E4845-Hilfswerte!$B$20)/Hilfswerte!$B$21)-Hilfswerte!$B$28)^2+(((F4845-Hilfswerte!$B$22)/Hilfswerte!$B$23)-Hilfswerte!$B$29)^2+(((G4845-Hilfswerte!$B$24)/Hilfswerte!$B$25)-Hilfswerte!$B$30)^2),3)</f>
        <v>1.3480000000000001</v>
      </c>
      <c r="W4845" s="4">
        <f>ROUND(E4845*Hilfswerte!$B$31,0)</f>
        <v>5755</v>
      </c>
      <c r="X4845" s="4">
        <f t="shared" si="606"/>
        <v>3819</v>
      </c>
      <c r="Y4845" s="4" t="str">
        <f>IF(T4845="A - Top-Kunde","bereits Top-Kunde",IF(AND(V4845&lt;=Hilfswerte!$B$34,H4845&lt;0.5*W4845),"Hoch",IF(AND(V4845&lt;=Hilfswerte!$B$35,H4845&lt;0.7*W4845),"Mittel","Niedrig")))</f>
        <v>Niedrig</v>
      </c>
      <c r="Z4845" s="4">
        <f t="shared" si="607"/>
        <v>6.8</v>
      </c>
      <c r="AA4845" s="4" t="str">
        <f>IF(J4845&gt;365,"Bereits abgewandert (Segment D)",IF(Z4845&gt;=Hilfswerte!$B$38,"Rot - akut gefaehrdet",IF(Z4845&gt;=Hilfswerte!$B$39,"Gelb - beobachten","Gruen - stabil")))</f>
        <v>Gruen - stabil</v>
      </c>
    </row>
    <row r="4846" spans="1:27" ht="15" customHeight="1" x14ac:dyDescent="0.25">
      <c r="A4846" s="4" t="s">
        <v>5193</v>
      </c>
      <c r="B4846" s="4" t="s">
        <v>787</v>
      </c>
      <c r="C4846" s="4" t="s">
        <v>84</v>
      </c>
      <c r="D4846" s="4" t="s">
        <v>30</v>
      </c>
      <c r="E4846" s="4">
        <v>112</v>
      </c>
      <c r="F4846" s="4">
        <v>26.9</v>
      </c>
      <c r="G4846" s="4">
        <v>20.2</v>
      </c>
      <c r="H4846" s="4">
        <v>3601</v>
      </c>
      <c r="I4846" s="4">
        <v>4</v>
      </c>
      <c r="J4846" s="4">
        <v>46</v>
      </c>
      <c r="K4846" s="4">
        <v>0</v>
      </c>
      <c r="L4846" s="4">
        <v>21</v>
      </c>
      <c r="M4846" s="4">
        <v>1</v>
      </c>
      <c r="N4846" s="4">
        <v>14.2</v>
      </c>
      <c r="O4846" s="4">
        <f t="shared" si="600"/>
        <v>4</v>
      </c>
      <c r="P4846" s="4">
        <f t="shared" si="601"/>
        <v>4</v>
      </c>
      <c r="Q4846" s="4">
        <f t="shared" si="602"/>
        <v>4</v>
      </c>
      <c r="R4846" s="4">
        <f t="shared" si="603"/>
        <v>12</v>
      </c>
      <c r="S4846" s="4">
        <f t="shared" si="604"/>
        <v>120.8</v>
      </c>
      <c r="T4846" s="4" t="str">
        <f t="shared" si="605"/>
        <v>B - Kernkunde</v>
      </c>
      <c r="U4846" s="4">
        <f>ROUND(((E4846-Hilfswerte!$B$20)/Hilfswerte!$B$21)+((F4846-Hilfswerte!$B$22)/Hilfswerte!$B$23)+((G4846-Hilfswerte!$B$24)/Hilfswerte!$B$25)+0.1*INDEX(Hilfswerte!$B$4:$B$15,MATCH(C4846,Hilfswerte!$A$4:$A$15,0)),2)</f>
        <v>1.54</v>
      </c>
      <c r="V4846" s="4">
        <f>ROUND(SQRT((((E4846-Hilfswerte!$B$20)/Hilfswerte!$B$21)-Hilfswerte!$B$28)^2+(((F4846-Hilfswerte!$B$22)/Hilfswerte!$B$23)-Hilfswerte!$B$29)^2+(((G4846-Hilfswerte!$B$24)/Hilfswerte!$B$25)-Hilfswerte!$B$30)^2),3)</f>
        <v>1.46</v>
      </c>
      <c r="W4846" s="4">
        <f>ROUND(E4846*Hilfswerte!$B$31,0)</f>
        <v>23021</v>
      </c>
      <c r="X4846" s="4">
        <f t="shared" si="606"/>
        <v>19420</v>
      </c>
      <c r="Y4846" s="4" t="str">
        <f>IF(T4846="A - Top-Kunde","bereits Top-Kunde",IF(AND(V4846&lt;=Hilfswerte!$B$34,H4846&lt;0.5*W4846),"Hoch",IF(AND(V4846&lt;=Hilfswerte!$B$35,H4846&lt;0.7*W4846),"Mittel","Niedrig")))</f>
        <v>Niedrig</v>
      </c>
      <c r="Z4846" s="4">
        <f t="shared" si="607"/>
        <v>6.5</v>
      </c>
      <c r="AA4846" s="4" t="str">
        <f>IF(J4846&gt;365,"Bereits abgewandert (Segment D)",IF(Z4846&gt;=Hilfswerte!$B$38,"Rot - akut gefaehrdet",IF(Z4846&gt;=Hilfswerte!$B$39,"Gelb - beobachten","Gruen - stabil")))</f>
        <v>Gruen - stabil</v>
      </c>
    </row>
    <row r="4847" spans="1:27" ht="15" customHeight="1" x14ac:dyDescent="0.25">
      <c r="A4847" s="4" t="s">
        <v>5194</v>
      </c>
      <c r="B4847" s="4" t="s">
        <v>194</v>
      </c>
      <c r="C4847" s="4" t="s">
        <v>84</v>
      </c>
      <c r="D4847" s="4" t="s">
        <v>30</v>
      </c>
      <c r="E4847" s="4">
        <v>10</v>
      </c>
      <c r="F4847" s="4">
        <v>2.4</v>
      </c>
      <c r="G4847" s="4">
        <v>8.5</v>
      </c>
      <c r="H4847" s="4">
        <v>2067</v>
      </c>
      <c r="I4847" s="4">
        <v>2</v>
      </c>
      <c r="J4847" s="4">
        <v>111</v>
      </c>
      <c r="K4847" s="4">
        <v>0</v>
      </c>
      <c r="L4847" s="4">
        <v>11</v>
      </c>
      <c r="M4847" s="4">
        <v>1</v>
      </c>
      <c r="N4847" s="4">
        <v>-19.100000000000001</v>
      </c>
      <c r="O4847" s="4">
        <f t="shared" si="600"/>
        <v>3</v>
      </c>
      <c r="P4847" s="4">
        <f t="shared" si="601"/>
        <v>2</v>
      </c>
      <c r="Q4847" s="4">
        <f t="shared" si="602"/>
        <v>3</v>
      </c>
      <c r="R4847" s="4">
        <f t="shared" si="603"/>
        <v>8</v>
      </c>
      <c r="S4847" s="4">
        <f t="shared" si="604"/>
        <v>67.2</v>
      </c>
      <c r="T4847" s="4" t="str">
        <f t="shared" si="605"/>
        <v>C - Entwicklungspotenzial</v>
      </c>
      <c r="U4847" s="4">
        <f>ROUND(((E4847-Hilfswerte!$B$20)/Hilfswerte!$B$21)+((F4847-Hilfswerte!$B$22)/Hilfswerte!$B$23)+((G4847-Hilfswerte!$B$24)/Hilfswerte!$B$25)+0.1*INDEX(Hilfswerte!$B$4:$B$15,MATCH(C4847,Hilfswerte!$A$4:$A$15,0)),2)</f>
        <v>-1.2</v>
      </c>
      <c r="V4847" s="4">
        <f>ROUND(SQRT((((E4847-Hilfswerte!$B$20)/Hilfswerte!$B$21)-Hilfswerte!$B$28)^2+(((F4847-Hilfswerte!$B$22)/Hilfswerte!$B$23)-Hilfswerte!$B$29)^2+(((G4847-Hilfswerte!$B$24)/Hilfswerte!$B$25)-Hilfswerte!$B$30)^2),3)</f>
        <v>1.0209999999999999</v>
      </c>
      <c r="W4847" s="4">
        <f>ROUND(E4847*Hilfswerte!$B$31,0)</f>
        <v>2055</v>
      </c>
      <c r="X4847" s="4">
        <f t="shared" si="606"/>
        <v>0</v>
      </c>
      <c r="Y4847" s="4" t="str">
        <f>IF(T4847="A - Top-Kunde","bereits Top-Kunde",IF(AND(V4847&lt;=Hilfswerte!$B$34,H4847&lt;0.5*W4847),"Hoch",IF(AND(V4847&lt;=Hilfswerte!$B$35,H4847&lt;0.7*W4847),"Mittel","Niedrig")))</f>
        <v>Niedrig</v>
      </c>
      <c r="Z4847" s="4">
        <f t="shared" si="607"/>
        <v>15.4</v>
      </c>
      <c r="AA4847" s="4" t="str">
        <f>IF(J4847&gt;365,"Bereits abgewandert (Segment D)",IF(Z4847&gt;=Hilfswerte!$B$38,"Rot - akut gefaehrdet",IF(Z4847&gt;=Hilfswerte!$B$39,"Gelb - beobachten","Gruen - stabil")))</f>
        <v>Gelb - beobachten</v>
      </c>
    </row>
    <row r="4848" spans="1:27" ht="15" customHeight="1" x14ac:dyDescent="0.25">
      <c r="A4848" s="4" t="s">
        <v>5195</v>
      </c>
      <c r="B4848" s="4" t="s">
        <v>54</v>
      </c>
      <c r="C4848" s="4" t="s">
        <v>59</v>
      </c>
      <c r="D4848" s="4" t="s">
        <v>30</v>
      </c>
      <c r="E4848" s="4">
        <v>108</v>
      </c>
      <c r="F4848" s="4">
        <v>15.4</v>
      </c>
      <c r="G4848" s="4">
        <v>22.2</v>
      </c>
      <c r="H4848" s="4">
        <v>4017</v>
      </c>
      <c r="I4848" s="4">
        <v>4</v>
      </c>
      <c r="J4848" s="4">
        <v>27</v>
      </c>
      <c r="K4848" s="4">
        <v>1</v>
      </c>
      <c r="L4848" s="4">
        <v>19</v>
      </c>
      <c r="M4848" s="4">
        <v>2</v>
      </c>
      <c r="N4848" s="4">
        <v>-0.8</v>
      </c>
      <c r="O4848" s="4">
        <f t="shared" si="600"/>
        <v>5</v>
      </c>
      <c r="P4848" s="4">
        <f t="shared" si="601"/>
        <v>4</v>
      </c>
      <c r="Q4848" s="4">
        <f t="shared" si="602"/>
        <v>4</v>
      </c>
      <c r="R4848" s="4">
        <f t="shared" si="603"/>
        <v>13</v>
      </c>
      <c r="S4848" s="4">
        <f t="shared" si="604"/>
        <v>117.9</v>
      </c>
      <c r="T4848" s="4" t="str">
        <f t="shared" si="605"/>
        <v>B - Kernkunde</v>
      </c>
      <c r="U4848" s="4">
        <f>ROUND(((E4848-Hilfswerte!$B$20)/Hilfswerte!$B$21)+((F4848-Hilfswerte!$B$22)/Hilfswerte!$B$23)+((G4848-Hilfswerte!$B$24)/Hilfswerte!$B$25)+0.1*INDEX(Hilfswerte!$B$4:$B$15,MATCH(C4848,Hilfswerte!$A$4:$A$15,0)),2)</f>
        <v>1.55</v>
      </c>
      <c r="V4848" s="4">
        <f>ROUND(SQRT((((E4848-Hilfswerte!$B$20)/Hilfswerte!$B$21)-Hilfswerte!$B$28)^2+(((F4848-Hilfswerte!$B$22)/Hilfswerte!$B$23)-Hilfswerte!$B$29)^2+(((G4848-Hilfswerte!$B$24)/Hilfswerte!$B$25)-Hilfswerte!$B$30)^2),3)</f>
        <v>1.8080000000000001</v>
      </c>
      <c r="W4848" s="4">
        <f>ROUND(E4848*Hilfswerte!$B$31,0)</f>
        <v>22199</v>
      </c>
      <c r="X4848" s="4">
        <f t="shared" si="606"/>
        <v>18182</v>
      </c>
      <c r="Y4848" s="4" t="str">
        <f>IF(T4848="A - Top-Kunde","bereits Top-Kunde",IF(AND(V4848&lt;=Hilfswerte!$B$34,H4848&lt;0.5*W4848),"Hoch",IF(AND(V4848&lt;=Hilfswerte!$B$35,H4848&lt;0.7*W4848),"Mittel","Niedrig")))</f>
        <v>Niedrig</v>
      </c>
      <c r="Z4848" s="4">
        <f t="shared" si="607"/>
        <v>8.5</v>
      </c>
      <c r="AA4848" s="4" t="str">
        <f>IF(J4848&gt;365,"Bereits abgewandert (Segment D)",IF(Z4848&gt;=Hilfswerte!$B$38,"Rot - akut gefaehrdet",IF(Z4848&gt;=Hilfswerte!$B$39,"Gelb - beobachten","Gruen - stabil")))</f>
        <v>Gruen - stabil</v>
      </c>
    </row>
    <row r="4849" spans="1:27" ht="15" customHeight="1" x14ac:dyDescent="0.25">
      <c r="A4849" s="4" t="s">
        <v>5196</v>
      </c>
      <c r="B4849" s="4" t="s">
        <v>541</v>
      </c>
      <c r="C4849" s="4" t="s">
        <v>74</v>
      </c>
      <c r="D4849" s="4" t="s">
        <v>48</v>
      </c>
      <c r="E4849" s="4">
        <v>11</v>
      </c>
      <c r="F4849" s="4">
        <v>2.1</v>
      </c>
      <c r="G4849" s="4">
        <v>0.9</v>
      </c>
      <c r="H4849" s="4">
        <v>377</v>
      </c>
      <c r="I4849" s="4">
        <v>6</v>
      </c>
      <c r="J4849" s="4">
        <v>10</v>
      </c>
      <c r="K4849" s="4">
        <v>0</v>
      </c>
      <c r="L4849" s="4">
        <v>5</v>
      </c>
      <c r="M4849" s="4">
        <v>3</v>
      </c>
      <c r="N4849" s="4">
        <v>19.600000000000001</v>
      </c>
      <c r="O4849" s="4">
        <f t="shared" si="600"/>
        <v>5</v>
      </c>
      <c r="P4849" s="4">
        <f t="shared" si="601"/>
        <v>5</v>
      </c>
      <c r="Q4849" s="4">
        <f t="shared" si="602"/>
        <v>2</v>
      </c>
      <c r="R4849" s="4">
        <f t="shared" si="603"/>
        <v>12</v>
      </c>
      <c r="S4849" s="4">
        <f t="shared" si="604"/>
        <v>128.30000000000001</v>
      </c>
      <c r="T4849" s="4" t="str">
        <f t="shared" si="605"/>
        <v>A - Top-Kunde</v>
      </c>
      <c r="U4849" s="4">
        <f>ROUND(((E4849-Hilfswerte!$B$20)/Hilfswerte!$B$21)+((F4849-Hilfswerte!$B$22)/Hilfswerte!$B$23)+((G4849-Hilfswerte!$B$24)/Hilfswerte!$B$25)+0.1*INDEX(Hilfswerte!$B$4:$B$15,MATCH(C4849,Hilfswerte!$A$4:$A$15,0)),2)</f>
        <v>-2.4300000000000002</v>
      </c>
      <c r="V4849" s="4">
        <f>ROUND(SQRT((((E4849-Hilfswerte!$B$20)/Hilfswerte!$B$21)-Hilfswerte!$B$28)^2+(((F4849-Hilfswerte!$B$22)/Hilfswerte!$B$23)-Hilfswerte!$B$29)^2+(((G4849-Hilfswerte!$B$24)/Hilfswerte!$B$25)-Hilfswerte!$B$30)^2),3)</f>
        <v>1.881</v>
      </c>
      <c r="W4849" s="4">
        <f>ROUND(E4849*Hilfswerte!$B$31,0)</f>
        <v>2261</v>
      </c>
      <c r="X4849" s="4">
        <f t="shared" si="606"/>
        <v>1884</v>
      </c>
      <c r="Y4849" s="4" t="str">
        <f>IF(T4849="A - Top-Kunde","bereits Top-Kunde",IF(AND(V4849&lt;=Hilfswerte!$B$34,H4849&lt;0.5*W4849),"Hoch",IF(AND(V4849&lt;=Hilfswerte!$B$35,H4849&lt;0.7*W4849),"Mittel","Niedrig")))</f>
        <v>bereits Top-Kunde</v>
      </c>
      <c r="Z4849" s="4">
        <f t="shared" si="607"/>
        <v>1.5</v>
      </c>
      <c r="AA4849" s="4" t="str">
        <f>IF(J4849&gt;365,"Bereits abgewandert (Segment D)",IF(Z4849&gt;=Hilfswerte!$B$38,"Rot - akut gefaehrdet",IF(Z4849&gt;=Hilfswerte!$B$39,"Gelb - beobachten","Gruen - stabil")))</f>
        <v>Gruen - stabil</v>
      </c>
    </row>
    <row r="4850" spans="1:27" ht="15" customHeight="1" x14ac:dyDescent="0.25">
      <c r="A4850" s="4" t="s">
        <v>5197</v>
      </c>
      <c r="B4850" s="4" t="s">
        <v>1176</v>
      </c>
      <c r="C4850" s="4" t="s">
        <v>38</v>
      </c>
      <c r="D4850" s="4" t="s">
        <v>93</v>
      </c>
      <c r="E4850" s="4">
        <v>113</v>
      </c>
      <c r="F4850" s="4">
        <v>26</v>
      </c>
      <c r="G4850" s="4">
        <v>8.6</v>
      </c>
      <c r="H4850" s="4">
        <v>2956</v>
      </c>
      <c r="I4850" s="4">
        <v>2</v>
      </c>
      <c r="J4850" s="4">
        <v>285</v>
      </c>
      <c r="K4850" s="4">
        <v>0</v>
      </c>
      <c r="L4850" s="4">
        <v>19</v>
      </c>
      <c r="M4850" s="4">
        <v>5</v>
      </c>
      <c r="N4850" s="4">
        <v>24.3</v>
      </c>
      <c r="O4850" s="4">
        <f t="shared" si="600"/>
        <v>2</v>
      </c>
      <c r="P4850" s="4">
        <f t="shared" si="601"/>
        <v>2</v>
      </c>
      <c r="Q4850" s="4">
        <f t="shared" si="602"/>
        <v>4</v>
      </c>
      <c r="R4850" s="4">
        <f t="shared" si="603"/>
        <v>8</v>
      </c>
      <c r="S4850" s="4">
        <f t="shared" si="604"/>
        <v>86.5</v>
      </c>
      <c r="T4850" s="4" t="str">
        <f t="shared" si="605"/>
        <v>C - Entwicklungspotenzial</v>
      </c>
      <c r="U4850" s="4">
        <f>ROUND(((E4850-Hilfswerte!$B$20)/Hilfswerte!$B$21)+((F4850-Hilfswerte!$B$22)/Hilfswerte!$B$23)+((G4850-Hilfswerte!$B$24)/Hilfswerte!$B$25)+0.1*INDEX(Hilfswerte!$B$4:$B$15,MATCH(C4850,Hilfswerte!$A$4:$A$15,0)),2)</f>
        <v>0.02</v>
      </c>
      <c r="V4850" s="4">
        <f>ROUND(SQRT((((E4850-Hilfswerte!$B$20)/Hilfswerte!$B$21)-Hilfswerte!$B$28)^2+(((F4850-Hilfswerte!$B$22)/Hilfswerte!$B$23)-Hilfswerte!$B$29)^2+(((G4850-Hilfswerte!$B$24)/Hilfswerte!$B$25)-Hilfswerte!$B$30)^2),3)</f>
        <v>0.51900000000000002</v>
      </c>
      <c r="W4850" s="4">
        <f>ROUND(E4850*Hilfswerte!$B$31,0)</f>
        <v>23227</v>
      </c>
      <c r="X4850" s="4">
        <f t="shared" si="606"/>
        <v>20271</v>
      </c>
      <c r="Y4850" s="4" t="str">
        <f>IF(T4850="A - Top-Kunde","bereits Top-Kunde",IF(AND(V4850&lt;=Hilfswerte!$B$34,H4850&lt;0.5*W4850),"Hoch",IF(AND(V4850&lt;=Hilfswerte!$B$35,H4850&lt;0.7*W4850),"Mittel","Niedrig")))</f>
        <v>Hoch</v>
      </c>
      <c r="Z4850" s="4">
        <f t="shared" si="607"/>
        <v>18.100000000000001</v>
      </c>
      <c r="AA4850" s="4" t="str">
        <f>IF(J4850&gt;365,"Bereits abgewandert (Segment D)",IF(Z4850&gt;=Hilfswerte!$B$38,"Rot - akut gefaehrdet",IF(Z4850&gt;=Hilfswerte!$B$39,"Gelb - beobachten","Gruen - stabil")))</f>
        <v>Gelb - beobachten</v>
      </c>
    </row>
    <row r="4851" spans="1:27" ht="15" customHeight="1" x14ac:dyDescent="0.25">
      <c r="A4851" s="4" t="s">
        <v>5198</v>
      </c>
      <c r="B4851" s="4" t="s">
        <v>1243</v>
      </c>
      <c r="C4851" s="4" t="s">
        <v>59</v>
      </c>
      <c r="D4851" s="4" t="s">
        <v>30</v>
      </c>
      <c r="E4851" s="4">
        <v>396</v>
      </c>
      <c r="F4851" s="4">
        <v>51.8</v>
      </c>
      <c r="G4851" s="4">
        <v>12.6</v>
      </c>
      <c r="H4851" s="4">
        <v>0</v>
      </c>
      <c r="I4851" s="4">
        <v>0</v>
      </c>
      <c r="J4851" s="4">
        <v>731</v>
      </c>
      <c r="K4851" s="4">
        <v>0</v>
      </c>
      <c r="L4851" s="4">
        <v>0</v>
      </c>
      <c r="M4851" s="4">
        <v>0</v>
      </c>
      <c r="N4851" s="4">
        <v>-30.3</v>
      </c>
      <c r="O4851" s="4">
        <f t="shared" si="600"/>
        <v>1</v>
      </c>
      <c r="P4851" s="4">
        <f t="shared" si="601"/>
        <v>1</v>
      </c>
      <c r="Q4851" s="4">
        <f t="shared" si="602"/>
        <v>1</v>
      </c>
      <c r="R4851" s="4">
        <f t="shared" si="603"/>
        <v>3</v>
      </c>
      <c r="S4851" s="4">
        <f t="shared" si="604"/>
        <v>14.9</v>
      </c>
      <c r="T4851" s="4" t="str">
        <f t="shared" si="605"/>
        <v>D - Abwanderungsrisiko</v>
      </c>
      <c r="U4851" s="4">
        <f>ROUND(((E4851-Hilfswerte!$B$20)/Hilfswerte!$B$21)+((F4851-Hilfswerte!$B$22)/Hilfswerte!$B$23)+((G4851-Hilfswerte!$B$24)/Hilfswerte!$B$25)+0.1*INDEX(Hilfswerte!$B$4:$B$15,MATCH(C4851,Hilfswerte!$A$4:$A$15,0)),2)</f>
        <v>1.92</v>
      </c>
      <c r="V4851" s="4">
        <f>ROUND(SQRT((((E4851-Hilfswerte!$B$20)/Hilfswerte!$B$21)-Hilfswerte!$B$28)^2+(((F4851-Hilfswerte!$B$22)/Hilfswerte!$B$23)-Hilfswerte!$B$29)^2+(((G4851-Hilfswerte!$B$24)/Hilfswerte!$B$25)-Hilfswerte!$B$30)^2),3)</f>
        <v>1.0349999999999999</v>
      </c>
      <c r="W4851" s="4">
        <f>ROUND(E4851*Hilfswerte!$B$31,0)</f>
        <v>81396</v>
      </c>
      <c r="X4851" s="4">
        <f t="shared" si="606"/>
        <v>81396</v>
      </c>
      <c r="Y4851" s="4" t="str">
        <f>IF(T4851="A - Top-Kunde","bereits Top-Kunde",IF(AND(V4851&lt;=Hilfswerte!$B$34,H4851&lt;0.5*W4851),"Hoch",IF(AND(V4851&lt;=Hilfswerte!$B$35,H4851&lt;0.7*W4851),"Mittel","Niedrig")))</f>
        <v>Mittel</v>
      </c>
      <c r="Z4851" s="4">
        <f t="shared" si="607"/>
        <v>48.7</v>
      </c>
      <c r="AA4851" s="4" t="str">
        <f>IF(J4851&gt;365,"Bereits abgewandert (Segment D)",IF(Z4851&gt;=Hilfswerte!$B$38,"Rot - akut gefaehrdet",IF(Z4851&gt;=Hilfswerte!$B$39,"Gelb - beobachten","Gruen - stabil")))</f>
        <v>Bereits abgewandert (Segment D)</v>
      </c>
    </row>
    <row r="4852" spans="1:27" ht="15" customHeight="1" x14ac:dyDescent="0.25">
      <c r="A4852" s="4" t="s">
        <v>5199</v>
      </c>
      <c r="B4852" s="4" t="s">
        <v>251</v>
      </c>
      <c r="C4852" s="4" t="s">
        <v>89</v>
      </c>
      <c r="D4852" s="4" t="s">
        <v>30</v>
      </c>
      <c r="E4852" s="4">
        <v>24</v>
      </c>
      <c r="F4852" s="4">
        <v>4.4000000000000004</v>
      </c>
      <c r="G4852" s="4">
        <v>7.1</v>
      </c>
      <c r="H4852" s="4">
        <v>3627</v>
      </c>
      <c r="I4852" s="4">
        <v>2</v>
      </c>
      <c r="J4852" s="4">
        <v>116</v>
      </c>
      <c r="K4852" s="4">
        <v>1</v>
      </c>
      <c r="L4852" s="4">
        <v>-7</v>
      </c>
      <c r="M4852" s="4">
        <v>3</v>
      </c>
      <c r="N4852" s="4">
        <v>16.100000000000001</v>
      </c>
      <c r="O4852" s="4">
        <f t="shared" si="600"/>
        <v>3</v>
      </c>
      <c r="P4852" s="4">
        <f t="shared" si="601"/>
        <v>2</v>
      </c>
      <c r="Q4852" s="4">
        <f t="shared" si="602"/>
        <v>4</v>
      </c>
      <c r="R4852" s="4">
        <f t="shared" si="603"/>
        <v>9</v>
      </c>
      <c r="S4852" s="4">
        <f t="shared" si="604"/>
        <v>92.1</v>
      </c>
      <c r="T4852" s="4" t="str">
        <f t="shared" si="605"/>
        <v>C - Entwicklungspotenzial</v>
      </c>
      <c r="U4852" s="4">
        <f>ROUND(((E4852-Hilfswerte!$B$20)/Hilfswerte!$B$21)+((F4852-Hilfswerte!$B$22)/Hilfswerte!$B$23)+((G4852-Hilfswerte!$B$24)/Hilfswerte!$B$25)+0.1*INDEX(Hilfswerte!$B$4:$B$15,MATCH(C4852,Hilfswerte!$A$4:$A$15,0)),2)</f>
        <v>-1.04</v>
      </c>
      <c r="V4852" s="4">
        <f>ROUND(SQRT((((E4852-Hilfswerte!$B$20)/Hilfswerte!$B$21)-Hilfswerte!$B$28)^2+(((F4852-Hilfswerte!$B$22)/Hilfswerte!$B$23)-Hilfswerte!$B$29)^2+(((G4852-Hilfswerte!$B$24)/Hilfswerte!$B$25)-Hilfswerte!$B$30)^2),3)</f>
        <v>1.0780000000000001</v>
      </c>
      <c r="W4852" s="4">
        <f>ROUND(E4852*Hilfswerte!$B$31,0)</f>
        <v>4933</v>
      </c>
      <c r="X4852" s="4">
        <f t="shared" si="606"/>
        <v>1306</v>
      </c>
      <c r="Y4852" s="4" t="str">
        <f>IF(T4852="A - Top-Kunde","bereits Top-Kunde",IF(AND(V4852&lt;=Hilfswerte!$B$34,H4852&lt;0.5*W4852),"Hoch",IF(AND(V4852&lt;=Hilfswerte!$B$35,H4852&lt;0.7*W4852),"Mittel","Niedrig")))</f>
        <v>Niedrig</v>
      </c>
      <c r="Z4852" s="4">
        <f t="shared" si="607"/>
        <v>8.8000000000000007</v>
      </c>
      <c r="AA4852" s="4" t="str">
        <f>IF(J4852&gt;365,"Bereits abgewandert (Segment D)",IF(Z4852&gt;=Hilfswerte!$B$38,"Rot - akut gefaehrdet",IF(Z4852&gt;=Hilfswerte!$B$39,"Gelb - beobachten","Gruen - stabil")))</f>
        <v>Gruen - stabil</v>
      </c>
    </row>
    <row r="4853" spans="1:27" ht="15" customHeight="1" x14ac:dyDescent="0.25">
      <c r="A4853" s="4" t="s">
        <v>5200</v>
      </c>
      <c r="B4853" s="4" t="s">
        <v>696</v>
      </c>
      <c r="C4853" s="4" t="s">
        <v>65</v>
      </c>
      <c r="D4853" s="4" t="s">
        <v>30</v>
      </c>
      <c r="E4853" s="4">
        <v>70</v>
      </c>
      <c r="F4853" s="4">
        <v>13.2</v>
      </c>
      <c r="G4853" s="4">
        <v>22.8</v>
      </c>
      <c r="H4853" s="4">
        <v>1092</v>
      </c>
      <c r="I4853" s="4">
        <v>1</v>
      </c>
      <c r="J4853" s="4">
        <v>244</v>
      </c>
      <c r="K4853" s="4">
        <v>0</v>
      </c>
      <c r="L4853" s="4">
        <v>20</v>
      </c>
      <c r="M4853" s="4">
        <v>6</v>
      </c>
      <c r="N4853" s="4">
        <v>-2.1</v>
      </c>
      <c r="O4853" s="4">
        <f t="shared" si="600"/>
        <v>2</v>
      </c>
      <c r="P4853" s="4">
        <f t="shared" si="601"/>
        <v>1</v>
      </c>
      <c r="Q4853" s="4">
        <f t="shared" si="602"/>
        <v>3</v>
      </c>
      <c r="R4853" s="4">
        <f t="shared" si="603"/>
        <v>6</v>
      </c>
      <c r="S4853" s="4">
        <f t="shared" si="604"/>
        <v>53</v>
      </c>
      <c r="T4853" s="4" t="str">
        <f t="shared" si="605"/>
        <v>C - Entwicklungspotenzial</v>
      </c>
      <c r="U4853" s="4">
        <f>ROUND(((E4853-Hilfswerte!$B$20)/Hilfswerte!$B$21)+((F4853-Hilfswerte!$B$22)/Hilfswerte!$B$23)+((G4853-Hilfswerte!$B$24)/Hilfswerte!$B$25)+0.1*INDEX(Hilfswerte!$B$4:$B$15,MATCH(C4853,Hilfswerte!$A$4:$A$15,0)),2)</f>
        <v>1.47</v>
      </c>
      <c r="V4853" s="4">
        <f>ROUND(SQRT((((E4853-Hilfswerte!$B$20)/Hilfswerte!$B$21)-Hilfswerte!$B$28)^2+(((F4853-Hilfswerte!$B$22)/Hilfswerte!$B$23)-Hilfswerte!$B$29)^2+(((G4853-Hilfswerte!$B$24)/Hilfswerte!$B$25)-Hilfswerte!$B$30)^2),3)</f>
        <v>1.9379999999999999</v>
      </c>
      <c r="W4853" s="4">
        <f>ROUND(E4853*Hilfswerte!$B$31,0)</f>
        <v>14388</v>
      </c>
      <c r="X4853" s="4">
        <f t="shared" si="606"/>
        <v>13296</v>
      </c>
      <c r="Y4853" s="4" t="str">
        <f>IF(T4853="A - Top-Kunde","bereits Top-Kunde",IF(AND(V4853&lt;=Hilfswerte!$B$34,H4853&lt;0.5*W4853),"Hoch",IF(AND(V4853&lt;=Hilfswerte!$B$35,H4853&lt;0.7*W4853),"Mittel","Niedrig")))</f>
        <v>Niedrig</v>
      </c>
      <c r="Z4853" s="4">
        <f t="shared" si="607"/>
        <v>17</v>
      </c>
      <c r="AA4853" s="4" t="str">
        <f>IF(J4853&gt;365,"Bereits abgewandert (Segment D)",IF(Z4853&gt;=Hilfswerte!$B$38,"Rot - akut gefaehrdet",IF(Z4853&gt;=Hilfswerte!$B$39,"Gelb - beobachten","Gruen - stabil")))</f>
        <v>Gelb - beobachten</v>
      </c>
    </row>
    <row r="4854" spans="1:27" ht="15" customHeight="1" x14ac:dyDescent="0.25">
      <c r="A4854" s="4" t="s">
        <v>5201</v>
      </c>
      <c r="B4854" s="4" t="s">
        <v>341</v>
      </c>
      <c r="C4854" s="4" t="s">
        <v>55</v>
      </c>
      <c r="D4854" s="4" t="s">
        <v>30</v>
      </c>
      <c r="E4854" s="4">
        <v>751</v>
      </c>
      <c r="F4854" s="4">
        <v>102.3</v>
      </c>
      <c r="G4854" s="4">
        <v>3.9</v>
      </c>
      <c r="H4854" s="4">
        <v>66739</v>
      </c>
      <c r="I4854" s="4">
        <v>5</v>
      </c>
      <c r="J4854" s="4">
        <v>80</v>
      </c>
      <c r="K4854" s="4">
        <v>0</v>
      </c>
      <c r="L4854" s="4">
        <v>-4</v>
      </c>
      <c r="M4854" s="4">
        <v>1</v>
      </c>
      <c r="N4854" s="4">
        <v>24</v>
      </c>
      <c r="O4854" s="4">
        <f t="shared" si="600"/>
        <v>4</v>
      </c>
      <c r="P4854" s="4">
        <f t="shared" si="601"/>
        <v>5</v>
      </c>
      <c r="Q4854" s="4">
        <f t="shared" si="602"/>
        <v>5</v>
      </c>
      <c r="R4854" s="4">
        <f t="shared" si="603"/>
        <v>14</v>
      </c>
      <c r="S4854" s="4">
        <f t="shared" si="604"/>
        <v>152</v>
      </c>
      <c r="T4854" s="4" t="str">
        <f t="shared" si="605"/>
        <v>A - Top-Kunde</v>
      </c>
      <c r="U4854" s="4">
        <f>ROUND(((E4854-Hilfswerte!$B$20)/Hilfswerte!$B$21)+((F4854-Hilfswerte!$B$22)/Hilfswerte!$B$23)+((G4854-Hilfswerte!$B$24)/Hilfswerte!$B$25)+0.1*INDEX(Hilfswerte!$B$4:$B$15,MATCH(C4854,Hilfswerte!$A$4:$A$15,0)),2)</f>
        <v>3.33</v>
      </c>
      <c r="V4854" s="4">
        <f>ROUND(SQRT((((E4854-Hilfswerte!$B$20)/Hilfswerte!$B$21)-Hilfswerte!$B$28)^2+(((F4854-Hilfswerte!$B$22)/Hilfswerte!$B$23)-Hilfswerte!$B$29)^2+(((G4854-Hilfswerte!$B$24)/Hilfswerte!$B$25)-Hilfswerte!$B$30)^2),3)</f>
        <v>2.9889999999999999</v>
      </c>
      <c r="W4854" s="4">
        <f>ROUND(E4854*Hilfswerte!$B$31,0)</f>
        <v>154365</v>
      </c>
      <c r="X4854" s="4">
        <f t="shared" si="606"/>
        <v>87626</v>
      </c>
      <c r="Y4854" s="4" t="str">
        <f>IF(T4854="A - Top-Kunde","bereits Top-Kunde",IF(AND(V4854&lt;=Hilfswerte!$B$34,H4854&lt;0.5*W4854),"Hoch",IF(AND(V4854&lt;=Hilfswerte!$B$35,H4854&lt;0.7*W4854),"Mittel","Niedrig")))</f>
        <v>bereits Top-Kunde</v>
      </c>
      <c r="Z4854" s="4">
        <f t="shared" si="607"/>
        <v>4</v>
      </c>
      <c r="AA4854" s="4" t="str">
        <f>IF(J4854&gt;365,"Bereits abgewandert (Segment D)",IF(Z4854&gt;=Hilfswerte!$B$38,"Rot - akut gefaehrdet",IF(Z4854&gt;=Hilfswerte!$B$39,"Gelb - beobachten","Gruen - stabil")))</f>
        <v>Gruen - stabil</v>
      </c>
    </row>
    <row r="4855" spans="1:27" ht="15" customHeight="1" x14ac:dyDescent="0.25">
      <c r="A4855" s="4" t="s">
        <v>5202</v>
      </c>
      <c r="B4855" s="4" t="s">
        <v>617</v>
      </c>
      <c r="C4855" s="4" t="s">
        <v>84</v>
      </c>
      <c r="D4855" s="4" t="s">
        <v>117</v>
      </c>
      <c r="E4855" s="4">
        <v>269</v>
      </c>
      <c r="F4855" s="4">
        <v>45.1</v>
      </c>
      <c r="G4855" s="4">
        <v>5.7</v>
      </c>
      <c r="H4855" s="4">
        <v>185075</v>
      </c>
      <c r="I4855" s="4">
        <v>4</v>
      </c>
      <c r="J4855" s="4">
        <v>19</v>
      </c>
      <c r="K4855" s="4">
        <v>0</v>
      </c>
      <c r="L4855" s="4">
        <v>-6</v>
      </c>
      <c r="M4855" s="4">
        <v>1</v>
      </c>
      <c r="N4855" s="4">
        <v>-16.3</v>
      </c>
      <c r="O4855" s="4">
        <f t="shared" si="600"/>
        <v>5</v>
      </c>
      <c r="P4855" s="4">
        <f t="shared" si="601"/>
        <v>4</v>
      </c>
      <c r="Q4855" s="4">
        <f t="shared" si="602"/>
        <v>5</v>
      </c>
      <c r="R4855" s="4">
        <f t="shared" si="603"/>
        <v>14</v>
      </c>
      <c r="S4855" s="4">
        <f t="shared" si="604"/>
        <v>131.9</v>
      </c>
      <c r="T4855" s="4" t="str">
        <f t="shared" si="605"/>
        <v>A - Top-Kunde</v>
      </c>
      <c r="U4855" s="4">
        <f>ROUND(((E4855-Hilfswerte!$B$20)/Hilfswerte!$B$21)+((F4855-Hilfswerte!$B$22)/Hilfswerte!$B$23)+((G4855-Hilfswerte!$B$24)/Hilfswerte!$B$25)+0.1*INDEX(Hilfswerte!$B$4:$B$15,MATCH(C4855,Hilfswerte!$A$4:$A$15,0)),2)</f>
        <v>0.23</v>
      </c>
      <c r="V4855" s="4">
        <f>ROUND(SQRT((((E4855-Hilfswerte!$B$20)/Hilfswerte!$B$21)-Hilfswerte!$B$28)^2+(((F4855-Hilfswerte!$B$22)/Hilfswerte!$B$23)-Hilfswerte!$B$29)^2+(((G4855-Hilfswerte!$B$24)/Hilfswerte!$B$25)-Hilfswerte!$B$30)^2),3)</f>
        <v>0.98599999999999999</v>
      </c>
      <c r="W4855" s="4">
        <f>ROUND(E4855*Hilfswerte!$B$31,0)</f>
        <v>55292</v>
      </c>
      <c r="X4855" s="4">
        <f t="shared" si="606"/>
        <v>0</v>
      </c>
      <c r="Y4855" s="4" t="str">
        <f>IF(T4855="A - Top-Kunde","bereits Top-Kunde",IF(AND(V4855&lt;=Hilfswerte!$B$34,H4855&lt;0.5*W4855),"Hoch",IF(AND(V4855&lt;=Hilfswerte!$B$35,H4855&lt;0.7*W4855),"Mittel","Niedrig")))</f>
        <v>bereits Top-Kunde</v>
      </c>
      <c r="Z4855" s="4">
        <f t="shared" si="607"/>
        <v>7.5</v>
      </c>
      <c r="AA4855" s="4" t="str">
        <f>IF(J4855&gt;365,"Bereits abgewandert (Segment D)",IF(Z4855&gt;=Hilfswerte!$B$38,"Rot - akut gefaehrdet",IF(Z4855&gt;=Hilfswerte!$B$39,"Gelb - beobachten","Gruen - stabil")))</f>
        <v>Gruen - stabil</v>
      </c>
    </row>
    <row r="4856" spans="1:27" ht="15" customHeight="1" x14ac:dyDescent="0.25">
      <c r="A4856" s="4" t="s">
        <v>5203</v>
      </c>
      <c r="B4856" s="4" t="s">
        <v>325</v>
      </c>
      <c r="C4856" s="4" t="s">
        <v>29</v>
      </c>
      <c r="D4856" s="4" t="s">
        <v>30</v>
      </c>
      <c r="E4856" s="4">
        <v>29</v>
      </c>
      <c r="F4856" s="4">
        <v>3.9</v>
      </c>
      <c r="G4856" s="4">
        <v>13.8</v>
      </c>
      <c r="H4856" s="4">
        <v>4065</v>
      </c>
      <c r="I4856" s="4">
        <v>3</v>
      </c>
      <c r="J4856" s="4">
        <v>2</v>
      </c>
      <c r="K4856" s="4">
        <v>0</v>
      </c>
      <c r="L4856" s="4">
        <v>-2</v>
      </c>
      <c r="M4856" s="4">
        <v>5</v>
      </c>
      <c r="N4856" s="4">
        <v>-13.7</v>
      </c>
      <c r="O4856" s="4">
        <f t="shared" si="600"/>
        <v>5</v>
      </c>
      <c r="P4856" s="4">
        <f t="shared" si="601"/>
        <v>3</v>
      </c>
      <c r="Q4856" s="4">
        <f t="shared" si="602"/>
        <v>4</v>
      </c>
      <c r="R4856" s="4">
        <f t="shared" si="603"/>
        <v>12</v>
      </c>
      <c r="S4856" s="4">
        <f t="shared" si="604"/>
        <v>113.2</v>
      </c>
      <c r="T4856" s="4" t="str">
        <f t="shared" si="605"/>
        <v>B - Kernkunde</v>
      </c>
      <c r="U4856" s="4">
        <f>ROUND(((E4856-Hilfswerte!$B$20)/Hilfswerte!$B$21)+((F4856-Hilfswerte!$B$22)/Hilfswerte!$B$23)+((G4856-Hilfswerte!$B$24)/Hilfswerte!$B$25)+0.1*INDEX(Hilfswerte!$B$4:$B$15,MATCH(C4856,Hilfswerte!$A$4:$A$15,0)),2)</f>
        <v>0.01</v>
      </c>
      <c r="V4856" s="4">
        <f>ROUND(SQRT((((E4856-Hilfswerte!$B$20)/Hilfswerte!$B$21)-Hilfswerte!$B$28)^2+(((F4856-Hilfswerte!$B$22)/Hilfswerte!$B$23)-Hilfswerte!$B$29)^2+(((G4856-Hilfswerte!$B$24)/Hilfswerte!$B$25)-Hilfswerte!$B$30)^2),3)</f>
        <v>0.94299999999999995</v>
      </c>
      <c r="W4856" s="4">
        <f>ROUND(E4856*Hilfswerte!$B$31,0)</f>
        <v>5961</v>
      </c>
      <c r="X4856" s="4">
        <f t="shared" si="606"/>
        <v>1896</v>
      </c>
      <c r="Y4856" s="4" t="str">
        <f>IF(T4856="A - Top-Kunde","bereits Top-Kunde",IF(AND(V4856&lt;=Hilfswerte!$B$34,H4856&lt;0.5*W4856),"Hoch",IF(AND(V4856&lt;=Hilfswerte!$B$35,H4856&lt;0.7*W4856),"Mittel","Niedrig")))</f>
        <v>Mittel</v>
      </c>
      <c r="Z4856" s="4">
        <f t="shared" si="607"/>
        <v>5.6</v>
      </c>
      <c r="AA4856" s="4" t="str">
        <f>IF(J4856&gt;365,"Bereits abgewandert (Segment D)",IF(Z4856&gt;=Hilfswerte!$B$38,"Rot - akut gefaehrdet",IF(Z4856&gt;=Hilfswerte!$B$39,"Gelb - beobachten","Gruen - stabil")))</f>
        <v>Gruen - stabil</v>
      </c>
    </row>
    <row r="4857" spans="1:27" ht="15" customHeight="1" x14ac:dyDescent="0.25">
      <c r="A4857" s="4" t="s">
        <v>5204</v>
      </c>
      <c r="B4857" s="4" t="s">
        <v>397</v>
      </c>
      <c r="C4857" s="4" t="s">
        <v>51</v>
      </c>
      <c r="D4857" s="4" t="s">
        <v>30</v>
      </c>
      <c r="E4857" s="4">
        <v>46</v>
      </c>
      <c r="F4857" s="4">
        <v>10.7</v>
      </c>
      <c r="G4857" s="4">
        <v>10.5</v>
      </c>
      <c r="H4857" s="4">
        <v>0</v>
      </c>
      <c r="I4857" s="4">
        <v>0</v>
      </c>
      <c r="J4857" s="4">
        <v>701</v>
      </c>
      <c r="K4857" s="4">
        <v>0</v>
      </c>
      <c r="L4857" s="4">
        <v>4</v>
      </c>
      <c r="M4857" s="4">
        <v>0</v>
      </c>
      <c r="N4857" s="4">
        <v>-68.099999999999994</v>
      </c>
      <c r="O4857" s="4">
        <f t="shared" si="600"/>
        <v>1</v>
      </c>
      <c r="P4857" s="4">
        <f t="shared" si="601"/>
        <v>1</v>
      </c>
      <c r="Q4857" s="4">
        <f t="shared" si="602"/>
        <v>1</v>
      </c>
      <c r="R4857" s="4">
        <f t="shared" si="603"/>
        <v>3</v>
      </c>
      <c r="S4857" s="4">
        <f t="shared" si="604"/>
        <v>-5.3</v>
      </c>
      <c r="T4857" s="4" t="str">
        <f t="shared" si="605"/>
        <v>D - Abwanderungsrisiko</v>
      </c>
      <c r="U4857" s="4">
        <f>ROUND(((E4857-Hilfswerte!$B$20)/Hilfswerte!$B$21)+((F4857-Hilfswerte!$B$22)/Hilfswerte!$B$23)+((G4857-Hilfswerte!$B$24)/Hilfswerte!$B$25)+0.1*INDEX(Hilfswerte!$B$4:$B$15,MATCH(C4857,Hilfswerte!$A$4:$A$15,0)),2)</f>
        <v>-0.23</v>
      </c>
      <c r="V4857" s="4">
        <f>ROUND(SQRT((((E4857-Hilfswerte!$B$20)/Hilfswerte!$B$21)-Hilfswerte!$B$28)^2+(((F4857-Hilfswerte!$B$22)/Hilfswerte!$B$23)-Hilfswerte!$B$29)^2+(((G4857-Hilfswerte!$B$24)/Hilfswerte!$B$25)-Hilfswerte!$B$30)^2),3)</f>
        <v>0.72</v>
      </c>
      <c r="W4857" s="4">
        <f>ROUND(E4857*Hilfswerte!$B$31,0)</f>
        <v>9455</v>
      </c>
      <c r="X4857" s="4">
        <f t="shared" si="606"/>
        <v>9455</v>
      </c>
      <c r="Y4857" s="4" t="str">
        <f>IF(T4857="A - Top-Kunde","bereits Top-Kunde",IF(AND(V4857&lt;=Hilfswerte!$B$34,H4857&lt;0.5*W4857),"Hoch",IF(AND(V4857&lt;=Hilfswerte!$B$35,H4857&lt;0.7*W4857),"Mittel","Niedrig")))</f>
        <v>Hoch</v>
      </c>
      <c r="Z4857" s="4">
        <f t="shared" si="607"/>
        <v>63.1</v>
      </c>
      <c r="AA4857" s="4" t="str">
        <f>IF(J4857&gt;365,"Bereits abgewandert (Segment D)",IF(Z4857&gt;=Hilfswerte!$B$38,"Rot - akut gefaehrdet",IF(Z4857&gt;=Hilfswerte!$B$39,"Gelb - beobachten","Gruen - stabil")))</f>
        <v>Bereits abgewandert (Segment D)</v>
      </c>
    </row>
    <row r="4858" spans="1:27" ht="15" customHeight="1" x14ac:dyDescent="0.25">
      <c r="A4858" s="4" t="s">
        <v>5205</v>
      </c>
      <c r="B4858" s="4" t="s">
        <v>676</v>
      </c>
      <c r="C4858" s="4" t="s">
        <v>74</v>
      </c>
      <c r="D4858" s="4" t="s">
        <v>30</v>
      </c>
      <c r="E4858" s="4">
        <v>47</v>
      </c>
      <c r="F4858" s="4">
        <v>14.7</v>
      </c>
      <c r="G4858" s="4">
        <v>9</v>
      </c>
      <c r="H4858" s="4">
        <v>4603</v>
      </c>
      <c r="I4858" s="4">
        <v>4</v>
      </c>
      <c r="J4858" s="4">
        <v>9</v>
      </c>
      <c r="K4858" s="4">
        <v>0</v>
      </c>
      <c r="L4858" s="4">
        <v>23</v>
      </c>
      <c r="M4858" s="4">
        <v>3</v>
      </c>
      <c r="N4858" s="4">
        <v>13.5</v>
      </c>
      <c r="O4858" s="4">
        <f t="shared" si="600"/>
        <v>5</v>
      </c>
      <c r="P4858" s="4">
        <f t="shared" si="601"/>
        <v>4</v>
      </c>
      <c r="Q4858" s="4">
        <f t="shared" si="602"/>
        <v>4</v>
      </c>
      <c r="R4858" s="4">
        <f t="shared" si="603"/>
        <v>13</v>
      </c>
      <c r="S4858" s="4">
        <f t="shared" si="604"/>
        <v>129.9</v>
      </c>
      <c r="T4858" s="4" t="str">
        <f t="shared" si="605"/>
        <v>A - Top-Kunde</v>
      </c>
      <c r="U4858" s="4">
        <f>ROUND(((E4858-Hilfswerte!$B$20)/Hilfswerte!$B$21)+((F4858-Hilfswerte!$B$22)/Hilfswerte!$B$23)+((G4858-Hilfswerte!$B$24)/Hilfswerte!$B$25)+0.1*INDEX(Hilfswerte!$B$4:$B$15,MATCH(C4858,Hilfswerte!$A$4:$A$15,0)),2)</f>
        <v>-0.77</v>
      </c>
      <c r="V4858" s="4">
        <f>ROUND(SQRT((((E4858-Hilfswerte!$B$20)/Hilfswerte!$B$21)-Hilfswerte!$B$28)^2+(((F4858-Hilfswerte!$B$22)/Hilfswerte!$B$23)-Hilfswerte!$B$29)^2+(((G4858-Hilfswerte!$B$24)/Hilfswerte!$B$25)-Hilfswerte!$B$30)^2),3)</f>
        <v>0.748</v>
      </c>
      <c r="W4858" s="4">
        <f>ROUND(E4858*Hilfswerte!$B$31,0)</f>
        <v>9661</v>
      </c>
      <c r="X4858" s="4">
        <f t="shared" si="606"/>
        <v>5058</v>
      </c>
      <c r="Y4858" s="4" t="str">
        <f>IF(T4858="A - Top-Kunde","bereits Top-Kunde",IF(AND(V4858&lt;=Hilfswerte!$B$34,H4858&lt;0.5*W4858),"Hoch",IF(AND(V4858&lt;=Hilfswerte!$B$35,H4858&lt;0.7*W4858),"Mittel","Niedrig")))</f>
        <v>bereits Top-Kunde</v>
      </c>
      <c r="Z4858" s="4">
        <f t="shared" si="607"/>
        <v>5.0999999999999996</v>
      </c>
      <c r="AA4858" s="4" t="str">
        <f>IF(J4858&gt;365,"Bereits abgewandert (Segment D)",IF(Z4858&gt;=Hilfswerte!$B$38,"Rot - akut gefaehrdet",IF(Z4858&gt;=Hilfswerte!$B$39,"Gelb - beobachten","Gruen - stabil")))</f>
        <v>Gruen - stabil</v>
      </c>
    </row>
    <row r="4859" spans="1:27" ht="15" customHeight="1" x14ac:dyDescent="0.25">
      <c r="A4859" s="4" t="s">
        <v>5206</v>
      </c>
      <c r="B4859" s="4" t="s">
        <v>1304</v>
      </c>
      <c r="C4859" s="4" t="s">
        <v>55</v>
      </c>
      <c r="D4859" s="4" t="s">
        <v>93</v>
      </c>
      <c r="E4859" s="4">
        <v>269</v>
      </c>
      <c r="F4859" s="4">
        <v>73.3</v>
      </c>
      <c r="G4859" s="4">
        <v>22.4</v>
      </c>
      <c r="H4859" s="4">
        <v>26743</v>
      </c>
      <c r="I4859" s="4">
        <v>2</v>
      </c>
      <c r="J4859" s="4">
        <v>141</v>
      </c>
      <c r="K4859" s="4">
        <v>0</v>
      </c>
      <c r="L4859" s="4">
        <v>-3</v>
      </c>
      <c r="M4859" s="4">
        <v>4</v>
      </c>
      <c r="N4859" s="4">
        <v>-24.3</v>
      </c>
      <c r="O4859" s="4">
        <f t="shared" si="600"/>
        <v>3</v>
      </c>
      <c r="P4859" s="4">
        <f t="shared" si="601"/>
        <v>2</v>
      </c>
      <c r="Q4859" s="4">
        <f t="shared" si="602"/>
        <v>5</v>
      </c>
      <c r="R4859" s="4">
        <f t="shared" si="603"/>
        <v>10</v>
      </c>
      <c r="S4859" s="4">
        <f t="shared" si="604"/>
        <v>87.9</v>
      </c>
      <c r="T4859" s="4" t="str">
        <f t="shared" si="605"/>
        <v>C - Entwicklungspotenzial</v>
      </c>
      <c r="U4859" s="4">
        <f>ROUND(((E4859-Hilfswerte!$B$20)/Hilfswerte!$B$21)+((F4859-Hilfswerte!$B$22)/Hilfswerte!$B$23)+((G4859-Hilfswerte!$B$24)/Hilfswerte!$B$25)+0.1*INDEX(Hilfswerte!$B$4:$B$15,MATCH(C4859,Hilfswerte!$A$4:$A$15,0)),2)</f>
        <v>3.68</v>
      </c>
      <c r="V4859" s="4">
        <f>ROUND(SQRT((((E4859-Hilfswerte!$B$20)/Hilfswerte!$B$21)-Hilfswerte!$B$28)^2+(((F4859-Hilfswerte!$B$22)/Hilfswerte!$B$23)-Hilfswerte!$B$29)^2+(((G4859-Hilfswerte!$B$24)/Hilfswerte!$B$25)-Hilfswerte!$B$30)^2),3)</f>
        <v>1.9390000000000001</v>
      </c>
      <c r="W4859" s="4">
        <f>ROUND(E4859*Hilfswerte!$B$31,0)</f>
        <v>55292</v>
      </c>
      <c r="X4859" s="4">
        <f t="shared" si="606"/>
        <v>28549</v>
      </c>
      <c r="Y4859" s="4" t="str">
        <f>IF(T4859="A - Top-Kunde","bereits Top-Kunde",IF(AND(V4859&lt;=Hilfswerte!$B$34,H4859&lt;0.5*W4859),"Hoch",IF(AND(V4859&lt;=Hilfswerte!$B$35,H4859&lt;0.7*W4859),"Mittel","Niedrig")))</f>
        <v>Niedrig</v>
      </c>
      <c r="Z4859" s="4">
        <f t="shared" si="607"/>
        <v>16.8</v>
      </c>
      <c r="AA4859" s="4" t="str">
        <f>IF(J4859&gt;365,"Bereits abgewandert (Segment D)",IF(Z4859&gt;=Hilfswerte!$B$38,"Rot - akut gefaehrdet",IF(Z4859&gt;=Hilfswerte!$B$39,"Gelb - beobachten","Gruen - stabil")))</f>
        <v>Gelb - beobachten</v>
      </c>
    </row>
    <row r="4860" spans="1:27" ht="15" customHeight="1" x14ac:dyDescent="0.25">
      <c r="A4860" s="4" t="s">
        <v>5207</v>
      </c>
      <c r="B4860" s="4" t="s">
        <v>212</v>
      </c>
      <c r="C4860" s="4" t="s">
        <v>65</v>
      </c>
      <c r="D4860" s="4" t="s">
        <v>106</v>
      </c>
      <c r="E4860" s="4">
        <v>41</v>
      </c>
      <c r="F4860" s="4">
        <v>7.2</v>
      </c>
      <c r="G4860" s="4">
        <v>8.4</v>
      </c>
      <c r="H4860" s="4">
        <v>1956</v>
      </c>
      <c r="I4860" s="4">
        <v>6</v>
      </c>
      <c r="J4860" s="4">
        <v>22</v>
      </c>
      <c r="K4860" s="4">
        <v>0</v>
      </c>
      <c r="L4860" s="4">
        <v>-3</v>
      </c>
      <c r="M4860" s="4">
        <v>6</v>
      </c>
      <c r="N4860" s="4">
        <v>-7.5</v>
      </c>
      <c r="O4860" s="4">
        <f t="shared" si="600"/>
        <v>5</v>
      </c>
      <c r="P4860" s="4">
        <f t="shared" si="601"/>
        <v>5</v>
      </c>
      <c r="Q4860" s="4">
        <f t="shared" si="602"/>
        <v>3</v>
      </c>
      <c r="R4860" s="4">
        <f t="shared" si="603"/>
        <v>13</v>
      </c>
      <c r="S4860" s="4">
        <f t="shared" si="604"/>
        <v>126.3</v>
      </c>
      <c r="T4860" s="4" t="str">
        <f t="shared" si="605"/>
        <v>A - Top-Kunde</v>
      </c>
      <c r="U4860" s="4">
        <f>ROUND(((E4860-Hilfswerte!$B$20)/Hilfswerte!$B$21)+((F4860-Hilfswerte!$B$22)/Hilfswerte!$B$23)+((G4860-Hilfswerte!$B$24)/Hilfswerte!$B$25)+0.1*INDEX(Hilfswerte!$B$4:$B$15,MATCH(C4860,Hilfswerte!$A$4:$A$15,0)),2)</f>
        <v>-1.05</v>
      </c>
      <c r="V4860" s="4">
        <f>ROUND(SQRT((((E4860-Hilfswerte!$B$20)/Hilfswerte!$B$21)-Hilfswerte!$B$28)^2+(((F4860-Hilfswerte!$B$22)/Hilfswerte!$B$23)-Hilfswerte!$B$29)^2+(((G4860-Hilfswerte!$B$24)/Hilfswerte!$B$25)-Hilfswerte!$B$30)^2),3)</f>
        <v>0.89</v>
      </c>
      <c r="W4860" s="4">
        <f>ROUND(E4860*Hilfswerte!$B$31,0)</f>
        <v>8427</v>
      </c>
      <c r="X4860" s="4">
        <f t="shared" si="606"/>
        <v>6471</v>
      </c>
      <c r="Y4860" s="4" t="str">
        <f>IF(T4860="A - Top-Kunde","bereits Top-Kunde",IF(AND(V4860&lt;=Hilfswerte!$B$34,H4860&lt;0.5*W4860),"Hoch",IF(AND(V4860&lt;=Hilfswerte!$B$35,H4860&lt;0.7*W4860),"Mittel","Niedrig")))</f>
        <v>bereits Top-Kunde</v>
      </c>
      <c r="Z4860" s="4">
        <f t="shared" si="607"/>
        <v>4.0999999999999996</v>
      </c>
      <c r="AA4860" s="4" t="str">
        <f>IF(J4860&gt;365,"Bereits abgewandert (Segment D)",IF(Z4860&gt;=Hilfswerte!$B$38,"Rot - akut gefaehrdet",IF(Z4860&gt;=Hilfswerte!$B$39,"Gelb - beobachten","Gruen - stabil")))</f>
        <v>Gruen - stabil</v>
      </c>
    </row>
    <row r="4861" spans="1:27" ht="15" customHeight="1" x14ac:dyDescent="0.25">
      <c r="A4861" s="4" t="s">
        <v>5208</v>
      </c>
      <c r="B4861" s="4" t="s">
        <v>696</v>
      </c>
      <c r="C4861" s="4" t="s">
        <v>89</v>
      </c>
      <c r="D4861" s="4" t="s">
        <v>30</v>
      </c>
      <c r="E4861" s="4">
        <v>949</v>
      </c>
      <c r="F4861" s="4">
        <v>221.4</v>
      </c>
      <c r="G4861" s="4">
        <v>19.2</v>
      </c>
      <c r="H4861" s="4">
        <v>66573</v>
      </c>
      <c r="I4861" s="4">
        <v>2</v>
      </c>
      <c r="J4861" s="4">
        <v>151</v>
      </c>
      <c r="K4861" s="4">
        <v>0</v>
      </c>
      <c r="L4861" s="4">
        <v>32</v>
      </c>
      <c r="M4861" s="4">
        <v>4</v>
      </c>
      <c r="N4861" s="4">
        <v>6.8</v>
      </c>
      <c r="O4861" s="4">
        <f t="shared" si="600"/>
        <v>3</v>
      </c>
      <c r="P4861" s="4">
        <f t="shared" si="601"/>
        <v>2</v>
      </c>
      <c r="Q4861" s="4">
        <f t="shared" si="602"/>
        <v>5</v>
      </c>
      <c r="R4861" s="4">
        <f t="shared" si="603"/>
        <v>10</v>
      </c>
      <c r="S4861" s="4">
        <f t="shared" si="604"/>
        <v>93.8</v>
      </c>
      <c r="T4861" s="4" t="str">
        <f t="shared" si="605"/>
        <v>C - Entwicklungspotenzial</v>
      </c>
      <c r="U4861" s="4">
        <f>ROUND(((E4861-Hilfswerte!$B$20)/Hilfswerte!$B$21)+((F4861-Hilfswerte!$B$22)/Hilfswerte!$B$23)+((G4861-Hilfswerte!$B$24)/Hilfswerte!$B$25)+0.1*INDEX(Hilfswerte!$B$4:$B$15,MATCH(C4861,Hilfswerte!$A$4:$A$15,0)),2)</f>
        <v>8.76</v>
      </c>
      <c r="V4861" s="4">
        <f>ROUND(SQRT((((E4861-Hilfswerte!$B$20)/Hilfswerte!$B$21)-Hilfswerte!$B$28)^2+(((F4861-Hilfswerte!$B$22)/Hilfswerte!$B$23)-Hilfswerte!$B$29)^2+(((G4861-Hilfswerte!$B$24)/Hilfswerte!$B$25)-Hilfswerte!$B$30)^2),3)</f>
        <v>4.8760000000000003</v>
      </c>
      <c r="W4861" s="4">
        <f>ROUND(E4861*Hilfswerte!$B$31,0)</f>
        <v>195063</v>
      </c>
      <c r="X4861" s="4">
        <f t="shared" si="606"/>
        <v>128490</v>
      </c>
      <c r="Y4861" s="4" t="str">
        <f>IF(T4861="A - Top-Kunde","bereits Top-Kunde",IF(AND(V4861&lt;=Hilfswerte!$B$34,H4861&lt;0.5*W4861),"Hoch",IF(AND(V4861&lt;=Hilfswerte!$B$35,H4861&lt;0.7*W4861),"Mittel","Niedrig")))</f>
        <v>Niedrig</v>
      </c>
      <c r="Z4861" s="4">
        <f t="shared" si="607"/>
        <v>14</v>
      </c>
      <c r="AA4861" s="4" t="str">
        <f>IF(J4861&gt;365,"Bereits abgewandert (Segment D)",IF(Z4861&gt;=Hilfswerte!$B$38,"Rot - akut gefaehrdet",IF(Z4861&gt;=Hilfswerte!$B$39,"Gelb - beobachten","Gruen - stabil")))</f>
        <v>Gelb - beobachten</v>
      </c>
    </row>
    <row r="4862" spans="1:27" ht="15" customHeight="1" x14ac:dyDescent="0.25">
      <c r="A4862" s="4" t="s">
        <v>5209</v>
      </c>
      <c r="B4862" s="4" t="s">
        <v>134</v>
      </c>
      <c r="C4862" s="4" t="s">
        <v>84</v>
      </c>
      <c r="D4862" s="4" t="s">
        <v>48</v>
      </c>
      <c r="E4862" s="4">
        <v>64</v>
      </c>
      <c r="F4862" s="4">
        <v>16.899999999999999</v>
      </c>
      <c r="G4862" s="4">
        <v>6.1</v>
      </c>
      <c r="H4862" s="4">
        <v>6503</v>
      </c>
      <c r="I4862" s="4">
        <v>2</v>
      </c>
      <c r="J4862" s="4">
        <v>78</v>
      </c>
      <c r="K4862" s="4">
        <v>0</v>
      </c>
      <c r="L4862" s="4">
        <v>19</v>
      </c>
      <c r="M4862" s="4">
        <v>1</v>
      </c>
      <c r="N4862" s="4">
        <v>18.3</v>
      </c>
      <c r="O4862" s="4">
        <f t="shared" si="600"/>
        <v>4</v>
      </c>
      <c r="P4862" s="4">
        <f t="shared" si="601"/>
        <v>2</v>
      </c>
      <c r="Q4862" s="4">
        <f t="shared" si="602"/>
        <v>4</v>
      </c>
      <c r="R4862" s="4">
        <f t="shared" si="603"/>
        <v>10</v>
      </c>
      <c r="S4862" s="4">
        <f t="shared" si="604"/>
        <v>103.5</v>
      </c>
      <c r="T4862" s="4" t="str">
        <f t="shared" si="605"/>
        <v>C - Entwicklungspotenzial</v>
      </c>
      <c r="U4862" s="4">
        <f>ROUND(((E4862-Hilfswerte!$B$20)/Hilfswerte!$B$21)+((F4862-Hilfswerte!$B$22)/Hilfswerte!$B$23)+((G4862-Hilfswerte!$B$24)/Hilfswerte!$B$25)+0.1*INDEX(Hilfswerte!$B$4:$B$15,MATCH(C4862,Hilfswerte!$A$4:$A$15,0)),2)</f>
        <v>-1.0900000000000001</v>
      </c>
      <c r="V4862" s="4">
        <f>ROUND(SQRT((((E4862-Hilfswerte!$B$20)/Hilfswerte!$B$21)-Hilfswerte!$B$28)^2+(((F4862-Hilfswerte!$B$22)/Hilfswerte!$B$23)-Hilfswerte!$B$29)^2+(((G4862-Hilfswerte!$B$24)/Hilfswerte!$B$25)-Hilfswerte!$B$30)^2),3)</f>
        <v>0.997</v>
      </c>
      <c r="W4862" s="4">
        <f>ROUND(E4862*Hilfswerte!$B$31,0)</f>
        <v>13155</v>
      </c>
      <c r="X4862" s="4">
        <f t="shared" si="606"/>
        <v>6652</v>
      </c>
      <c r="Y4862" s="4" t="str">
        <f>IF(T4862="A - Top-Kunde","bereits Top-Kunde",IF(AND(V4862&lt;=Hilfswerte!$B$34,H4862&lt;0.5*W4862),"Hoch",IF(AND(V4862&lt;=Hilfswerte!$B$35,H4862&lt;0.7*W4862),"Mittel","Niedrig")))</f>
        <v>Mittel</v>
      </c>
      <c r="Z4862" s="4">
        <f t="shared" si="607"/>
        <v>7.7</v>
      </c>
      <c r="AA4862" s="4" t="str">
        <f>IF(J4862&gt;365,"Bereits abgewandert (Segment D)",IF(Z4862&gt;=Hilfswerte!$B$38,"Rot - akut gefaehrdet",IF(Z4862&gt;=Hilfswerte!$B$39,"Gelb - beobachten","Gruen - stabil")))</f>
        <v>Gruen - stabil</v>
      </c>
    </row>
    <row r="4863" spans="1:27" ht="15" customHeight="1" x14ac:dyDescent="0.25">
      <c r="A4863" s="4" t="s">
        <v>5210</v>
      </c>
      <c r="B4863" s="4" t="s">
        <v>687</v>
      </c>
      <c r="C4863" s="4" t="s">
        <v>65</v>
      </c>
      <c r="D4863" s="4" t="s">
        <v>30</v>
      </c>
      <c r="E4863" s="4">
        <v>106</v>
      </c>
      <c r="F4863" s="4">
        <v>28.2</v>
      </c>
      <c r="G4863" s="4">
        <v>8.1</v>
      </c>
      <c r="H4863" s="4">
        <v>33182</v>
      </c>
      <c r="I4863" s="4">
        <v>4</v>
      </c>
      <c r="J4863" s="4">
        <v>21</v>
      </c>
      <c r="K4863" s="4">
        <v>0</v>
      </c>
      <c r="L4863" s="4">
        <v>-5</v>
      </c>
      <c r="M4863" s="4">
        <v>3</v>
      </c>
      <c r="N4863" s="4">
        <v>1.5</v>
      </c>
      <c r="O4863" s="4">
        <f t="shared" si="600"/>
        <v>5</v>
      </c>
      <c r="P4863" s="4">
        <f t="shared" si="601"/>
        <v>4</v>
      </c>
      <c r="Q4863" s="4">
        <f t="shared" si="602"/>
        <v>5</v>
      </c>
      <c r="R4863" s="4">
        <f t="shared" si="603"/>
        <v>14</v>
      </c>
      <c r="S4863" s="4">
        <f t="shared" si="604"/>
        <v>140.80000000000001</v>
      </c>
      <c r="T4863" s="4" t="str">
        <f t="shared" si="605"/>
        <v>A - Top-Kunde</v>
      </c>
      <c r="U4863" s="4">
        <f>ROUND(((E4863-Hilfswerte!$B$20)/Hilfswerte!$B$21)+((F4863-Hilfswerte!$B$22)/Hilfswerte!$B$23)+((G4863-Hilfswerte!$B$24)/Hilfswerte!$B$25)+0.1*INDEX(Hilfswerte!$B$4:$B$15,MATCH(C4863,Hilfswerte!$A$4:$A$15,0)),2)</f>
        <v>-0.44</v>
      </c>
      <c r="V4863" s="4">
        <f>ROUND(SQRT((((E4863-Hilfswerte!$B$20)/Hilfswerte!$B$21)-Hilfswerte!$B$28)^2+(((F4863-Hilfswerte!$B$22)/Hilfswerte!$B$23)-Hilfswerte!$B$29)^2+(((G4863-Hilfswerte!$B$24)/Hilfswerte!$B$25)-Hilfswerte!$B$30)^2),3)</f>
        <v>0.58399999999999996</v>
      </c>
      <c r="W4863" s="4">
        <f>ROUND(E4863*Hilfswerte!$B$31,0)</f>
        <v>21788</v>
      </c>
      <c r="X4863" s="4">
        <f t="shared" si="606"/>
        <v>0</v>
      </c>
      <c r="Y4863" s="4" t="str">
        <f>IF(T4863="A - Top-Kunde","bereits Top-Kunde",IF(AND(V4863&lt;=Hilfswerte!$B$34,H4863&lt;0.5*W4863),"Hoch",IF(AND(V4863&lt;=Hilfswerte!$B$35,H4863&lt;0.7*W4863),"Mittel","Niedrig")))</f>
        <v>bereits Top-Kunde</v>
      </c>
      <c r="Z4863" s="4">
        <f t="shared" si="607"/>
        <v>1.1000000000000001</v>
      </c>
      <c r="AA4863" s="4" t="str">
        <f>IF(J4863&gt;365,"Bereits abgewandert (Segment D)",IF(Z4863&gt;=Hilfswerte!$B$38,"Rot - akut gefaehrdet",IF(Z4863&gt;=Hilfswerte!$B$39,"Gelb - beobachten","Gruen - stabil")))</f>
        <v>Gruen - stabil</v>
      </c>
    </row>
    <row r="4864" spans="1:27" ht="15" customHeight="1" x14ac:dyDescent="0.25">
      <c r="A4864" s="4" t="s">
        <v>5211</v>
      </c>
      <c r="B4864" s="4" t="s">
        <v>310</v>
      </c>
      <c r="C4864" s="4" t="s">
        <v>84</v>
      </c>
      <c r="D4864" s="4" t="s">
        <v>30</v>
      </c>
      <c r="E4864" s="4">
        <v>21</v>
      </c>
      <c r="F4864" s="4">
        <v>3</v>
      </c>
      <c r="G4864" s="4">
        <v>9</v>
      </c>
      <c r="H4864" s="4">
        <v>3626</v>
      </c>
      <c r="I4864" s="4">
        <v>3</v>
      </c>
      <c r="J4864" s="4">
        <v>13</v>
      </c>
      <c r="K4864" s="4">
        <v>0</v>
      </c>
      <c r="L4864" s="4">
        <v>9</v>
      </c>
      <c r="M4864" s="4">
        <v>2</v>
      </c>
      <c r="N4864" s="4">
        <v>-4.5</v>
      </c>
      <c r="O4864" s="4">
        <f t="shared" si="600"/>
        <v>5</v>
      </c>
      <c r="P4864" s="4">
        <f t="shared" si="601"/>
        <v>3</v>
      </c>
      <c r="Q4864" s="4">
        <f t="shared" si="602"/>
        <v>4</v>
      </c>
      <c r="R4864" s="4">
        <f t="shared" si="603"/>
        <v>12</v>
      </c>
      <c r="S4864" s="4">
        <f t="shared" si="604"/>
        <v>115.1</v>
      </c>
      <c r="T4864" s="4" t="str">
        <f t="shared" si="605"/>
        <v>B - Kernkunde</v>
      </c>
      <c r="U4864" s="4">
        <f>ROUND(((E4864-Hilfswerte!$B$20)/Hilfswerte!$B$21)+((F4864-Hilfswerte!$B$22)/Hilfswerte!$B$23)+((G4864-Hilfswerte!$B$24)/Hilfswerte!$B$25)+0.1*INDEX(Hilfswerte!$B$4:$B$15,MATCH(C4864,Hilfswerte!$A$4:$A$15,0)),2)</f>
        <v>-1.06</v>
      </c>
      <c r="V4864" s="4">
        <f>ROUND(SQRT((((E4864-Hilfswerte!$B$20)/Hilfswerte!$B$21)-Hilfswerte!$B$28)^2+(((F4864-Hilfswerte!$B$22)/Hilfswerte!$B$23)-Hilfswerte!$B$29)^2+(((G4864-Hilfswerte!$B$24)/Hilfswerte!$B$25)-Hilfswerte!$B$30)^2),3)</f>
        <v>0.95199999999999996</v>
      </c>
      <c r="W4864" s="4">
        <f>ROUND(E4864*Hilfswerte!$B$31,0)</f>
        <v>4316</v>
      </c>
      <c r="X4864" s="4">
        <f t="shared" si="606"/>
        <v>690</v>
      </c>
      <c r="Y4864" s="4" t="str">
        <f>IF(T4864="A - Top-Kunde","bereits Top-Kunde",IF(AND(V4864&lt;=Hilfswerte!$B$34,H4864&lt;0.5*W4864),"Hoch",IF(AND(V4864&lt;=Hilfswerte!$B$35,H4864&lt;0.7*W4864),"Mittel","Niedrig")))</f>
        <v>Niedrig</v>
      </c>
      <c r="Z4864" s="4">
        <f t="shared" si="607"/>
        <v>4.3</v>
      </c>
      <c r="AA4864" s="4" t="str">
        <f>IF(J4864&gt;365,"Bereits abgewandert (Segment D)",IF(Z4864&gt;=Hilfswerte!$B$38,"Rot - akut gefaehrdet",IF(Z4864&gt;=Hilfswerte!$B$39,"Gelb - beobachten","Gruen - stabil")))</f>
        <v>Gruen - stabil</v>
      </c>
    </row>
    <row r="4865" spans="1:27" ht="15" customHeight="1" x14ac:dyDescent="0.25">
      <c r="A4865" s="4" t="s">
        <v>5212</v>
      </c>
      <c r="B4865" s="4" t="s">
        <v>210</v>
      </c>
      <c r="C4865" s="4" t="s">
        <v>55</v>
      </c>
      <c r="D4865" s="4" t="s">
        <v>30</v>
      </c>
      <c r="E4865" s="4">
        <v>83</v>
      </c>
      <c r="F4865" s="4">
        <v>24.5</v>
      </c>
      <c r="G4865" s="4">
        <v>2.4</v>
      </c>
      <c r="H4865" s="4">
        <v>9842</v>
      </c>
      <c r="I4865" s="4">
        <v>2</v>
      </c>
      <c r="J4865" s="4">
        <v>88</v>
      </c>
      <c r="K4865" s="4">
        <v>0</v>
      </c>
      <c r="L4865" s="4">
        <v>25</v>
      </c>
      <c r="M4865" s="4">
        <v>3</v>
      </c>
      <c r="N4865" s="4">
        <v>10.199999999999999</v>
      </c>
      <c r="O4865" s="4">
        <f t="shared" si="600"/>
        <v>4</v>
      </c>
      <c r="P4865" s="4">
        <f t="shared" si="601"/>
        <v>2</v>
      </c>
      <c r="Q4865" s="4">
        <f t="shared" si="602"/>
        <v>5</v>
      </c>
      <c r="R4865" s="4">
        <f t="shared" si="603"/>
        <v>11</v>
      </c>
      <c r="S4865" s="4">
        <f t="shared" si="604"/>
        <v>107.6</v>
      </c>
      <c r="T4865" s="4" t="str">
        <f t="shared" si="605"/>
        <v>B - Kernkunde</v>
      </c>
      <c r="U4865" s="4">
        <f>ROUND(((E4865-Hilfswerte!$B$20)/Hilfswerte!$B$21)+((F4865-Hilfswerte!$B$22)/Hilfswerte!$B$23)+((G4865-Hilfswerte!$B$24)/Hilfswerte!$B$25)+0.1*INDEX(Hilfswerte!$B$4:$B$15,MATCH(C4865,Hilfswerte!$A$4:$A$15,0)),2)</f>
        <v>-1.17</v>
      </c>
      <c r="V4865" s="4">
        <f>ROUND(SQRT((((E4865-Hilfswerte!$B$20)/Hilfswerte!$B$21)-Hilfswerte!$B$28)^2+(((F4865-Hilfswerte!$B$22)/Hilfswerte!$B$23)-Hilfswerte!$B$29)^2+(((G4865-Hilfswerte!$B$24)/Hilfswerte!$B$25)-Hilfswerte!$B$30)^2),3)</f>
        <v>1.464</v>
      </c>
      <c r="W4865" s="4">
        <f>ROUND(E4865*Hilfswerte!$B$31,0)</f>
        <v>17060</v>
      </c>
      <c r="X4865" s="4">
        <f t="shared" si="606"/>
        <v>7218</v>
      </c>
      <c r="Y4865" s="4" t="str">
        <f>IF(T4865="A - Top-Kunde","bereits Top-Kunde",IF(AND(V4865&lt;=Hilfswerte!$B$34,H4865&lt;0.5*W4865),"Hoch",IF(AND(V4865&lt;=Hilfswerte!$B$35,H4865&lt;0.7*W4865),"Mittel","Niedrig")))</f>
        <v>Niedrig</v>
      </c>
      <c r="Z4865" s="4">
        <f t="shared" si="607"/>
        <v>9.4</v>
      </c>
      <c r="AA4865" s="4" t="str">
        <f>IF(J4865&gt;365,"Bereits abgewandert (Segment D)",IF(Z4865&gt;=Hilfswerte!$B$38,"Rot - akut gefaehrdet",IF(Z4865&gt;=Hilfswerte!$B$39,"Gelb - beobachten","Gruen - stabil")))</f>
        <v>Gruen - stabil</v>
      </c>
    </row>
    <row r="4866" spans="1:27" ht="15" customHeight="1" x14ac:dyDescent="0.25">
      <c r="A4866" s="4" t="s">
        <v>5213</v>
      </c>
      <c r="B4866" s="4" t="s">
        <v>723</v>
      </c>
      <c r="C4866" s="4" t="s">
        <v>29</v>
      </c>
      <c r="D4866" s="4" t="s">
        <v>30</v>
      </c>
      <c r="E4866" s="4">
        <v>15</v>
      </c>
      <c r="F4866" s="4">
        <v>3.8</v>
      </c>
      <c r="G4866" s="4">
        <v>6.6</v>
      </c>
      <c r="H4866" s="4">
        <v>625</v>
      </c>
      <c r="I4866" s="4">
        <v>3</v>
      </c>
      <c r="J4866" s="4">
        <v>45</v>
      </c>
      <c r="K4866" s="4">
        <v>0</v>
      </c>
      <c r="L4866" s="4">
        <v>32</v>
      </c>
      <c r="M4866" s="4">
        <v>6</v>
      </c>
      <c r="N4866" s="4">
        <v>14.6</v>
      </c>
      <c r="O4866" s="4">
        <f t="shared" ref="O4866:O4929" si="608">IF(J4866&gt;365,1,IF(J4866&lt;=30,5,IF(J4866&lt;=90,4,IF(J4866&lt;=180,3,2))))</f>
        <v>4</v>
      </c>
      <c r="P4866" s="4">
        <f t="shared" ref="P4866:P4929" si="609">IF(I4866&gt;=5,5,IF(I4866&gt;=4,4,IF(I4866&gt;=3,3,IF(I4866&gt;=2,2,1))))</f>
        <v>3</v>
      </c>
      <c r="Q4866" s="4">
        <f t="shared" ref="Q4866:Q4929" si="610">IF(H4866&gt;=7500,5,IF(H4866&gt;=2500,4,IF(H4866&gt;=1000,3,IF(H4866&gt;=1,2,1))))</f>
        <v>2</v>
      </c>
      <c r="R4866" s="4">
        <f t="shared" ref="R4866:R4929" si="611">O4866+P4866+Q4866</f>
        <v>9</v>
      </c>
      <c r="S4866" s="4">
        <f t="shared" ref="S4866:S4929" si="612">ROUND(10*R4866+0.5*N4866-6*K4866-0.3*MAX(0,L4866),1)</f>
        <v>87.7</v>
      </c>
      <c r="T4866" s="4" t="str">
        <f t="shared" ref="T4866:T4929" si="613">IF(J4866&gt;365,"D - Abwanderungsrisiko",IF(S4866&gt;=125,"A - Top-Kunde",IF(S4866&gt;=105,"B - Kernkunde","C - Entwicklungspotenzial")))</f>
        <v>C - Entwicklungspotenzial</v>
      </c>
      <c r="U4866" s="4">
        <f>ROUND(((E4866-Hilfswerte!$B$20)/Hilfswerte!$B$21)+((F4866-Hilfswerte!$B$22)/Hilfswerte!$B$23)+((G4866-Hilfswerte!$B$24)/Hilfswerte!$B$25)+0.1*INDEX(Hilfswerte!$B$4:$B$15,MATCH(C4866,Hilfswerte!$A$4:$A$15,0)),2)</f>
        <v>-1.19</v>
      </c>
      <c r="V4866" s="4">
        <f>ROUND(SQRT((((E4866-Hilfswerte!$B$20)/Hilfswerte!$B$21)-Hilfswerte!$B$28)^2+(((F4866-Hilfswerte!$B$22)/Hilfswerte!$B$23)-Hilfswerte!$B$29)^2+(((G4866-Hilfswerte!$B$24)/Hilfswerte!$B$25)-Hilfswerte!$B$30)^2),3)</f>
        <v>1.155</v>
      </c>
      <c r="W4866" s="4">
        <f>ROUND(E4866*Hilfswerte!$B$31,0)</f>
        <v>3083</v>
      </c>
      <c r="X4866" s="4">
        <f t="shared" ref="X4866:X4929" si="614">MAX(0,W4866-H4866)</f>
        <v>2458</v>
      </c>
      <c r="Y4866" s="4" t="str">
        <f>IF(T4866="A - Top-Kunde","bereits Top-Kunde",IF(AND(V4866&lt;=Hilfswerte!$B$34,H4866&lt;0.5*W4866),"Hoch",IF(AND(V4866&lt;=Hilfswerte!$B$35,H4866&lt;0.7*W4866),"Mittel","Niedrig")))</f>
        <v>Niedrig</v>
      </c>
      <c r="Z4866" s="4">
        <f t="shared" ref="Z4866:Z4929" si="615">ROUND(0.4*MAX(0,-N4866)+3*K4866+0.2*MAX(0,L4866)+0.05*J4866,1)</f>
        <v>8.6999999999999993</v>
      </c>
      <c r="AA4866" s="4" t="str">
        <f>IF(J4866&gt;365,"Bereits abgewandert (Segment D)",IF(Z4866&gt;=Hilfswerte!$B$38,"Rot - akut gefaehrdet",IF(Z4866&gt;=Hilfswerte!$B$39,"Gelb - beobachten","Gruen - stabil")))</f>
        <v>Gruen - stabil</v>
      </c>
    </row>
    <row r="4867" spans="1:27" ht="15" customHeight="1" x14ac:dyDescent="0.25">
      <c r="A4867" s="4" t="s">
        <v>5214</v>
      </c>
      <c r="B4867" s="4" t="s">
        <v>350</v>
      </c>
      <c r="C4867" s="4" t="s">
        <v>38</v>
      </c>
      <c r="D4867" s="4" t="s">
        <v>52</v>
      </c>
      <c r="E4867" s="4">
        <v>5</v>
      </c>
      <c r="F4867" s="4">
        <v>1</v>
      </c>
      <c r="G4867" s="4">
        <v>17.5</v>
      </c>
      <c r="H4867" s="4">
        <v>183</v>
      </c>
      <c r="I4867" s="4">
        <v>2</v>
      </c>
      <c r="J4867" s="4">
        <v>55</v>
      </c>
      <c r="K4867" s="4">
        <v>1</v>
      </c>
      <c r="L4867" s="4">
        <v>6</v>
      </c>
      <c r="M4867" s="4">
        <v>5</v>
      </c>
      <c r="N4867" s="4">
        <v>-1.2</v>
      </c>
      <c r="O4867" s="4">
        <f t="shared" si="608"/>
        <v>4</v>
      </c>
      <c r="P4867" s="4">
        <f t="shared" si="609"/>
        <v>2</v>
      </c>
      <c r="Q4867" s="4">
        <f t="shared" si="610"/>
        <v>2</v>
      </c>
      <c r="R4867" s="4">
        <f t="shared" si="611"/>
        <v>8</v>
      </c>
      <c r="S4867" s="4">
        <f t="shared" si="612"/>
        <v>71.599999999999994</v>
      </c>
      <c r="T4867" s="4" t="str">
        <f t="shared" si="613"/>
        <v>C - Entwicklungspotenzial</v>
      </c>
      <c r="U4867" s="4">
        <f>ROUND(((E4867-Hilfswerte!$B$20)/Hilfswerte!$B$21)+((F4867-Hilfswerte!$B$22)/Hilfswerte!$B$23)+((G4867-Hilfswerte!$B$24)/Hilfswerte!$B$25)+0.1*INDEX(Hilfswerte!$B$4:$B$15,MATCH(C4867,Hilfswerte!$A$4:$A$15,0)),2)</f>
        <v>0.52</v>
      </c>
      <c r="V4867" s="4">
        <f>ROUND(SQRT((((E4867-Hilfswerte!$B$20)/Hilfswerte!$B$21)-Hilfswerte!$B$28)^2+(((F4867-Hilfswerte!$B$22)/Hilfswerte!$B$23)-Hilfswerte!$B$29)^2+(((G4867-Hilfswerte!$B$24)/Hilfswerte!$B$25)-Hilfswerte!$B$30)^2),3)</f>
        <v>1.3839999999999999</v>
      </c>
      <c r="W4867" s="4">
        <f>ROUND(E4867*Hilfswerte!$B$31,0)</f>
        <v>1028</v>
      </c>
      <c r="X4867" s="4">
        <f t="shared" si="614"/>
        <v>845</v>
      </c>
      <c r="Y4867" s="4" t="str">
        <f>IF(T4867="A - Top-Kunde","bereits Top-Kunde",IF(AND(V4867&lt;=Hilfswerte!$B$34,H4867&lt;0.5*W4867),"Hoch",IF(AND(V4867&lt;=Hilfswerte!$B$35,H4867&lt;0.7*W4867),"Mittel","Niedrig")))</f>
        <v>Niedrig</v>
      </c>
      <c r="Z4867" s="4">
        <f t="shared" si="615"/>
        <v>7.4</v>
      </c>
      <c r="AA4867" s="4" t="str">
        <f>IF(J4867&gt;365,"Bereits abgewandert (Segment D)",IF(Z4867&gt;=Hilfswerte!$B$38,"Rot - akut gefaehrdet",IF(Z4867&gt;=Hilfswerte!$B$39,"Gelb - beobachten","Gruen - stabil")))</f>
        <v>Gruen - stabil</v>
      </c>
    </row>
    <row r="4868" spans="1:27" ht="15" customHeight="1" x14ac:dyDescent="0.25">
      <c r="A4868" s="4" t="s">
        <v>5215</v>
      </c>
      <c r="B4868" s="4" t="s">
        <v>1060</v>
      </c>
      <c r="C4868" s="4" t="s">
        <v>84</v>
      </c>
      <c r="D4868" s="4" t="s">
        <v>30</v>
      </c>
      <c r="E4868" s="4">
        <v>10</v>
      </c>
      <c r="F4868" s="4">
        <v>1.9</v>
      </c>
      <c r="G4868" s="4">
        <v>13.4</v>
      </c>
      <c r="H4868" s="4">
        <v>621</v>
      </c>
      <c r="I4868" s="4">
        <v>6</v>
      </c>
      <c r="J4868" s="4">
        <v>8</v>
      </c>
      <c r="K4868" s="4">
        <v>0</v>
      </c>
      <c r="L4868" s="4">
        <v>8</v>
      </c>
      <c r="M4868" s="4">
        <v>1</v>
      </c>
      <c r="N4868" s="4">
        <v>-11.4</v>
      </c>
      <c r="O4868" s="4">
        <f t="shared" si="608"/>
        <v>5</v>
      </c>
      <c r="P4868" s="4">
        <f t="shared" si="609"/>
        <v>5</v>
      </c>
      <c r="Q4868" s="4">
        <f t="shared" si="610"/>
        <v>2</v>
      </c>
      <c r="R4868" s="4">
        <f t="shared" si="611"/>
        <v>12</v>
      </c>
      <c r="S4868" s="4">
        <f t="shared" si="612"/>
        <v>111.9</v>
      </c>
      <c r="T4868" s="4" t="str">
        <f t="shared" si="613"/>
        <v>B - Kernkunde</v>
      </c>
      <c r="U4868" s="4">
        <f>ROUND(((E4868-Hilfswerte!$B$20)/Hilfswerte!$B$21)+((F4868-Hilfswerte!$B$22)/Hilfswerte!$B$23)+((G4868-Hilfswerte!$B$24)/Hilfswerte!$B$25)+0.1*INDEX(Hilfswerte!$B$4:$B$15,MATCH(C4868,Hilfswerte!$A$4:$A$15,0)),2)</f>
        <v>-0.43</v>
      </c>
      <c r="V4868" s="4">
        <f>ROUND(SQRT((((E4868-Hilfswerte!$B$20)/Hilfswerte!$B$21)-Hilfswerte!$B$28)^2+(((F4868-Hilfswerte!$B$22)/Hilfswerte!$B$23)-Hilfswerte!$B$29)^2+(((G4868-Hilfswerte!$B$24)/Hilfswerte!$B$25)-Hilfswerte!$B$30)^2),3)</f>
        <v>0.995</v>
      </c>
      <c r="W4868" s="4">
        <f>ROUND(E4868*Hilfswerte!$B$31,0)</f>
        <v>2055</v>
      </c>
      <c r="X4868" s="4">
        <f t="shared" si="614"/>
        <v>1434</v>
      </c>
      <c r="Y4868" s="4" t="str">
        <f>IF(T4868="A - Top-Kunde","bereits Top-Kunde",IF(AND(V4868&lt;=Hilfswerte!$B$34,H4868&lt;0.5*W4868),"Hoch",IF(AND(V4868&lt;=Hilfswerte!$B$35,H4868&lt;0.7*W4868),"Mittel","Niedrig")))</f>
        <v>Mittel</v>
      </c>
      <c r="Z4868" s="4">
        <f t="shared" si="615"/>
        <v>6.6</v>
      </c>
      <c r="AA4868" s="4" t="str">
        <f>IF(J4868&gt;365,"Bereits abgewandert (Segment D)",IF(Z4868&gt;=Hilfswerte!$B$38,"Rot - akut gefaehrdet",IF(Z4868&gt;=Hilfswerte!$B$39,"Gelb - beobachten","Gruen - stabil")))</f>
        <v>Gruen - stabil</v>
      </c>
    </row>
    <row r="4869" spans="1:27" ht="15" customHeight="1" x14ac:dyDescent="0.25">
      <c r="A4869" s="4" t="s">
        <v>5216</v>
      </c>
      <c r="B4869" s="4" t="s">
        <v>614</v>
      </c>
      <c r="C4869" s="4" t="s">
        <v>51</v>
      </c>
      <c r="D4869" s="4" t="s">
        <v>52</v>
      </c>
      <c r="E4869" s="4">
        <v>49</v>
      </c>
      <c r="F4869" s="4">
        <v>14.4</v>
      </c>
      <c r="G4869" s="4">
        <v>16.8</v>
      </c>
      <c r="H4869" s="4">
        <v>18380</v>
      </c>
      <c r="I4869" s="4">
        <v>4</v>
      </c>
      <c r="J4869" s="4">
        <v>8</v>
      </c>
      <c r="K4869" s="4">
        <v>1</v>
      </c>
      <c r="L4869" s="4">
        <v>5</v>
      </c>
      <c r="M4869" s="4">
        <v>4</v>
      </c>
      <c r="N4869" s="4">
        <v>8</v>
      </c>
      <c r="O4869" s="4">
        <f t="shared" si="608"/>
        <v>5</v>
      </c>
      <c r="P4869" s="4">
        <f t="shared" si="609"/>
        <v>4</v>
      </c>
      <c r="Q4869" s="4">
        <f t="shared" si="610"/>
        <v>5</v>
      </c>
      <c r="R4869" s="4">
        <f t="shared" si="611"/>
        <v>14</v>
      </c>
      <c r="S4869" s="4">
        <f t="shared" si="612"/>
        <v>136.5</v>
      </c>
      <c r="T4869" s="4" t="str">
        <f t="shared" si="613"/>
        <v>A - Top-Kunde</v>
      </c>
      <c r="U4869" s="4">
        <f>ROUND(((E4869-Hilfswerte!$B$20)/Hilfswerte!$B$21)+((F4869-Hilfswerte!$B$22)/Hilfswerte!$B$23)+((G4869-Hilfswerte!$B$24)/Hilfswerte!$B$25)+0.1*INDEX(Hilfswerte!$B$4:$B$15,MATCH(C4869,Hilfswerte!$A$4:$A$15,0)),2)</f>
        <v>0.85</v>
      </c>
      <c r="V4869" s="4">
        <f>ROUND(SQRT((((E4869-Hilfswerte!$B$20)/Hilfswerte!$B$21)-Hilfswerte!$B$28)^2+(((F4869-Hilfswerte!$B$22)/Hilfswerte!$B$23)-Hilfswerte!$B$29)^2+(((G4869-Hilfswerte!$B$24)/Hilfswerte!$B$25)-Hilfswerte!$B$30)^2),3)</f>
        <v>1.1040000000000001</v>
      </c>
      <c r="W4869" s="4">
        <f>ROUND(E4869*Hilfswerte!$B$31,0)</f>
        <v>10072</v>
      </c>
      <c r="X4869" s="4">
        <f t="shared" si="614"/>
        <v>0</v>
      </c>
      <c r="Y4869" s="4" t="str">
        <f>IF(T4869="A - Top-Kunde","bereits Top-Kunde",IF(AND(V4869&lt;=Hilfswerte!$B$34,H4869&lt;0.5*W4869),"Hoch",IF(AND(V4869&lt;=Hilfswerte!$B$35,H4869&lt;0.7*W4869),"Mittel","Niedrig")))</f>
        <v>bereits Top-Kunde</v>
      </c>
      <c r="Z4869" s="4">
        <f t="shared" si="615"/>
        <v>4.4000000000000004</v>
      </c>
      <c r="AA4869" s="4" t="str">
        <f>IF(J4869&gt;365,"Bereits abgewandert (Segment D)",IF(Z4869&gt;=Hilfswerte!$B$38,"Rot - akut gefaehrdet",IF(Z4869&gt;=Hilfswerte!$B$39,"Gelb - beobachten","Gruen - stabil")))</f>
        <v>Gruen - stabil</v>
      </c>
    </row>
    <row r="4870" spans="1:27" ht="15" customHeight="1" x14ac:dyDescent="0.25">
      <c r="A4870" s="4" t="s">
        <v>5217</v>
      </c>
      <c r="B4870" s="4" t="s">
        <v>758</v>
      </c>
      <c r="C4870" s="4" t="s">
        <v>74</v>
      </c>
      <c r="D4870" s="4" t="s">
        <v>30</v>
      </c>
      <c r="E4870" s="4">
        <v>180</v>
      </c>
      <c r="F4870" s="4">
        <v>40.9</v>
      </c>
      <c r="G4870" s="4">
        <v>11.4</v>
      </c>
      <c r="H4870" s="4">
        <v>0</v>
      </c>
      <c r="I4870" s="4">
        <v>0</v>
      </c>
      <c r="J4870" s="4">
        <v>747</v>
      </c>
      <c r="K4870" s="4">
        <v>0</v>
      </c>
      <c r="L4870" s="4">
        <v>42</v>
      </c>
      <c r="M4870" s="4">
        <v>0</v>
      </c>
      <c r="N4870" s="4">
        <v>-34.4</v>
      </c>
      <c r="O4870" s="4">
        <f t="shared" si="608"/>
        <v>1</v>
      </c>
      <c r="P4870" s="4">
        <f t="shared" si="609"/>
        <v>1</v>
      </c>
      <c r="Q4870" s="4">
        <f t="shared" si="610"/>
        <v>1</v>
      </c>
      <c r="R4870" s="4">
        <f t="shared" si="611"/>
        <v>3</v>
      </c>
      <c r="S4870" s="4">
        <f t="shared" si="612"/>
        <v>0.2</v>
      </c>
      <c r="T4870" s="4" t="str">
        <f t="shared" si="613"/>
        <v>D - Abwanderungsrisiko</v>
      </c>
      <c r="U4870" s="4">
        <f>ROUND(((E4870-Hilfswerte!$B$20)/Hilfswerte!$B$21)+((F4870-Hilfswerte!$B$22)/Hilfswerte!$B$23)+((G4870-Hilfswerte!$B$24)/Hilfswerte!$B$25)+0.1*INDEX(Hilfswerte!$B$4:$B$15,MATCH(C4870,Hilfswerte!$A$4:$A$15,0)),2)</f>
        <v>0.66</v>
      </c>
      <c r="V4870" s="4">
        <f>ROUND(SQRT((((E4870-Hilfswerte!$B$20)/Hilfswerte!$B$21)-Hilfswerte!$B$28)^2+(((F4870-Hilfswerte!$B$22)/Hilfswerte!$B$23)-Hilfswerte!$B$29)^2+(((G4870-Hilfswerte!$B$24)/Hilfswerte!$B$25)-Hilfswerte!$B$30)^2),3)</f>
        <v>8.5000000000000006E-2</v>
      </c>
      <c r="W4870" s="4">
        <f>ROUND(E4870*Hilfswerte!$B$31,0)</f>
        <v>36998</v>
      </c>
      <c r="X4870" s="4">
        <f t="shared" si="614"/>
        <v>36998</v>
      </c>
      <c r="Y4870" s="4" t="str">
        <f>IF(T4870="A - Top-Kunde","bereits Top-Kunde",IF(AND(V4870&lt;=Hilfswerte!$B$34,H4870&lt;0.5*W4870),"Hoch",IF(AND(V4870&lt;=Hilfswerte!$B$35,H4870&lt;0.7*W4870),"Mittel","Niedrig")))</f>
        <v>Hoch</v>
      </c>
      <c r="Z4870" s="4">
        <f t="shared" si="615"/>
        <v>59.5</v>
      </c>
      <c r="AA4870" s="4" t="str">
        <f>IF(J4870&gt;365,"Bereits abgewandert (Segment D)",IF(Z4870&gt;=Hilfswerte!$B$38,"Rot - akut gefaehrdet",IF(Z4870&gt;=Hilfswerte!$B$39,"Gelb - beobachten","Gruen - stabil")))</f>
        <v>Bereits abgewandert (Segment D)</v>
      </c>
    </row>
    <row r="4871" spans="1:27" ht="15" customHeight="1" x14ac:dyDescent="0.25">
      <c r="A4871" s="4" t="s">
        <v>5218</v>
      </c>
      <c r="B4871" s="4" t="s">
        <v>339</v>
      </c>
      <c r="C4871" s="4" t="s">
        <v>59</v>
      </c>
      <c r="D4871" s="4" t="s">
        <v>30</v>
      </c>
      <c r="E4871" s="4">
        <v>139</v>
      </c>
      <c r="F4871" s="4">
        <v>27.7</v>
      </c>
      <c r="G4871" s="4">
        <v>8</v>
      </c>
      <c r="H4871" s="4">
        <v>26785</v>
      </c>
      <c r="I4871" s="4">
        <v>6</v>
      </c>
      <c r="J4871" s="4">
        <v>27</v>
      </c>
      <c r="K4871" s="4">
        <v>1</v>
      </c>
      <c r="L4871" s="4">
        <v>11</v>
      </c>
      <c r="M4871" s="4">
        <v>6</v>
      </c>
      <c r="N4871" s="4">
        <v>13.2</v>
      </c>
      <c r="O4871" s="4">
        <f t="shared" si="608"/>
        <v>5</v>
      </c>
      <c r="P4871" s="4">
        <f t="shared" si="609"/>
        <v>5</v>
      </c>
      <c r="Q4871" s="4">
        <f t="shared" si="610"/>
        <v>5</v>
      </c>
      <c r="R4871" s="4">
        <f t="shared" si="611"/>
        <v>15</v>
      </c>
      <c r="S4871" s="4">
        <f t="shared" si="612"/>
        <v>147.30000000000001</v>
      </c>
      <c r="T4871" s="4" t="str">
        <f t="shared" si="613"/>
        <v>A - Top-Kunde</v>
      </c>
      <c r="U4871" s="4">
        <f>ROUND(((E4871-Hilfswerte!$B$20)/Hilfswerte!$B$21)+((F4871-Hilfswerte!$B$22)/Hilfswerte!$B$23)+((G4871-Hilfswerte!$B$24)/Hilfswerte!$B$25)+0.1*INDEX(Hilfswerte!$B$4:$B$15,MATCH(C4871,Hilfswerte!$A$4:$A$15,0)),2)</f>
        <v>-0.35</v>
      </c>
      <c r="V4871" s="4">
        <f>ROUND(SQRT((((E4871-Hilfswerte!$B$20)/Hilfswerte!$B$21)-Hilfswerte!$B$28)^2+(((F4871-Hilfswerte!$B$22)/Hilfswerte!$B$23)-Hilfswerte!$B$29)^2+(((G4871-Hilfswerte!$B$24)/Hilfswerte!$B$25)-Hilfswerte!$B$30)^2),3)</f>
        <v>0.55400000000000005</v>
      </c>
      <c r="W4871" s="4">
        <f>ROUND(E4871*Hilfswerte!$B$31,0)</f>
        <v>28571</v>
      </c>
      <c r="X4871" s="4">
        <f t="shared" si="614"/>
        <v>1786</v>
      </c>
      <c r="Y4871" s="4" t="str">
        <f>IF(T4871="A - Top-Kunde","bereits Top-Kunde",IF(AND(V4871&lt;=Hilfswerte!$B$34,H4871&lt;0.5*W4871),"Hoch",IF(AND(V4871&lt;=Hilfswerte!$B$35,H4871&lt;0.7*W4871),"Mittel","Niedrig")))</f>
        <v>bereits Top-Kunde</v>
      </c>
      <c r="Z4871" s="4">
        <f t="shared" si="615"/>
        <v>6.6</v>
      </c>
      <c r="AA4871" s="4" t="str">
        <f>IF(J4871&gt;365,"Bereits abgewandert (Segment D)",IF(Z4871&gt;=Hilfswerte!$B$38,"Rot - akut gefaehrdet",IF(Z4871&gt;=Hilfswerte!$B$39,"Gelb - beobachten","Gruen - stabil")))</f>
        <v>Gruen - stabil</v>
      </c>
    </row>
    <row r="4872" spans="1:27" ht="15" customHeight="1" x14ac:dyDescent="0.25">
      <c r="A4872" s="4" t="s">
        <v>5219</v>
      </c>
      <c r="B4872" s="4" t="s">
        <v>589</v>
      </c>
      <c r="C4872" s="4" t="s">
        <v>84</v>
      </c>
      <c r="D4872" s="4" t="s">
        <v>30</v>
      </c>
      <c r="E4872" s="4">
        <v>598</v>
      </c>
      <c r="F4872" s="4">
        <v>150.4</v>
      </c>
      <c r="G4872" s="4">
        <v>19.399999999999999</v>
      </c>
      <c r="H4872" s="4">
        <v>23482</v>
      </c>
      <c r="I4872" s="4">
        <v>1</v>
      </c>
      <c r="J4872" s="4">
        <v>35</v>
      </c>
      <c r="K4872" s="4">
        <v>0</v>
      </c>
      <c r="L4872" s="4">
        <v>13</v>
      </c>
      <c r="M4872" s="4">
        <v>2</v>
      </c>
      <c r="N4872" s="4">
        <v>23.5</v>
      </c>
      <c r="O4872" s="4">
        <f t="shared" si="608"/>
        <v>4</v>
      </c>
      <c r="P4872" s="4">
        <f t="shared" si="609"/>
        <v>1</v>
      </c>
      <c r="Q4872" s="4">
        <f t="shared" si="610"/>
        <v>5</v>
      </c>
      <c r="R4872" s="4">
        <f t="shared" si="611"/>
        <v>10</v>
      </c>
      <c r="S4872" s="4">
        <f t="shared" si="612"/>
        <v>107.9</v>
      </c>
      <c r="T4872" s="4" t="str">
        <f t="shared" si="613"/>
        <v>B - Kernkunde</v>
      </c>
      <c r="U4872" s="4">
        <f>ROUND(((E4872-Hilfswerte!$B$20)/Hilfswerte!$B$21)+((F4872-Hilfswerte!$B$22)/Hilfswerte!$B$23)+((G4872-Hilfswerte!$B$24)/Hilfswerte!$B$25)+0.1*INDEX(Hilfswerte!$B$4:$B$15,MATCH(C4872,Hilfswerte!$A$4:$A$15,0)),2)</f>
        <v>5.72</v>
      </c>
      <c r="V4872" s="4">
        <f>ROUND(SQRT((((E4872-Hilfswerte!$B$20)/Hilfswerte!$B$21)-Hilfswerte!$B$28)^2+(((F4872-Hilfswerte!$B$22)/Hilfswerte!$B$23)-Hilfswerte!$B$29)^2+(((G4872-Hilfswerte!$B$24)/Hilfswerte!$B$25)-Hilfswerte!$B$30)^2),3)</f>
        <v>3.0369999999999999</v>
      </c>
      <c r="W4872" s="4">
        <f>ROUND(E4872*Hilfswerte!$B$31,0)</f>
        <v>122917</v>
      </c>
      <c r="X4872" s="4">
        <f t="shared" si="614"/>
        <v>99435</v>
      </c>
      <c r="Y4872" s="4" t="str">
        <f>IF(T4872="A - Top-Kunde","bereits Top-Kunde",IF(AND(V4872&lt;=Hilfswerte!$B$34,H4872&lt;0.5*W4872),"Hoch",IF(AND(V4872&lt;=Hilfswerte!$B$35,H4872&lt;0.7*W4872),"Mittel","Niedrig")))</f>
        <v>Niedrig</v>
      </c>
      <c r="Z4872" s="4">
        <f t="shared" si="615"/>
        <v>4.4000000000000004</v>
      </c>
      <c r="AA4872" s="4" t="str">
        <f>IF(J4872&gt;365,"Bereits abgewandert (Segment D)",IF(Z4872&gt;=Hilfswerte!$B$38,"Rot - akut gefaehrdet",IF(Z4872&gt;=Hilfswerte!$B$39,"Gelb - beobachten","Gruen - stabil")))</f>
        <v>Gruen - stabil</v>
      </c>
    </row>
    <row r="4873" spans="1:27" ht="15" customHeight="1" x14ac:dyDescent="0.25">
      <c r="A4873" s="4" t="s">
        <v>5220</v>
      </c>
      <c r="B4873" s="4" t="s">
        <v>277</v>
      </c>
      <c r="C4873" s="4" t="s">
        <v>29</v>
      </c>
      <c r="D4873" s="4" t="s">
        <v>30</v>
      </c>
      <c r="E4873" s="4">
        <v>363</v>
      </c>
      <c r="F4873" s="4">
        <v>95.7</v>
      </c>
      <c r="G4873" s="4">
        <v>15.2</v>
      </c>
      <c r="H4873" s="4">
        <v>39924</v>
      </c>
      <c r="I4873" s="4">
        <v>3</v>
      </c>
      <c r="J4873" s="4">
        <v>10</v>
      </c>
      <c r="K4873" s="4">
        <v>0</v>
      </c>
      <c r="L4873" s="4">
        <v>-8</v>
      </c>
      <c r="M4873" s="4">
        <v>4</v>
      </c>
      <c r="N4873" s="4">
        <v>17.3</v>
      </c>
      <c r="O4873" s="4">
        <f t="shared" si="608"/>
        <v>5</v>
      </c>
      <c r="P4873" s="4">
        <f t="shared" si="609"/>
        <v>3</v>
      </c>
      <c r="Q4873" s="4">
        <f t="shared" si="610"/>
        <v>5</v>
      </c>
      <c r="R4873" s="4">
        <f t="shared" si="611"/>
        <v>13</v>
      </c>
      <c r="S4873" s="4">
        <f t="shared" si="612"/>
        <v>138.69999999999999</v>
      </c>
      <c r="T4873" s="4" t="str">
        <f t="shared" si="613"/>
        <v>A - Top-Kunde</v>
      </c>
      <c r="U4873" s="4">
        <f>ROUND(((E4873-Hilfswerte!$B$20)/Hilfswerte!$B$21)+((F4873-Hilfswerte!$B$22)/Hilfswerte!$B$23)+((G4873-Hilfswerte!$B$24)/Hilfswerte!$B$25)+0.1*INDEX(Hilfswerte!$B$4:$B$15,MATCH(C4873,Hilfswerte!$A$4:$A$15,0)),2)</f>
        <v>3.32</v>
      </c>
      <c r="V4873" s="4">
        <f>ROUND(SQRT((((E4873-Hilfswerte!$B$20)/Hilfswerte!$B$21)-Hilfswerte!$B$28)^2+(((F4873-Hilfswerte!$B$22)/Hilfswerte!$B$23)-Hilfswerte!$B$29)^2+(((G4873-Hilfswerte!$B$24)/Hilfswerte!$B$25)-Hilfswerte!$B$30)^2),3)</f>
        <v>1.4830000000000001</v>
      </c>
      <c r="W4873" s="4">
        <f>ROUND(E4873*Hilfswerte!$B$31,0)</f>
        <v>74613</v>
      </c>
      <c r="X4873" s="4">
        <f t="shared" si="614"/>
        <v>34689</v>
      </c>
      <c r="Y4873" s="4" t="str">
        <f>IF(T4873="A - Top-Kunde","bereits Top-Kunde",IF(AND(V4873&lt;=Hilfswerte!$B$34,H4873&lt;0.5*W4873),"Hoch",IF(AND(V4873&lt;=Hilfswerte!$B$35,H4873&lt;0.7*W4873),"Mittel","Niedrig")))</f>
        <v>bereits Top-Kunde</v>
      </c>
      <c r="Z4873" s="4">
        <f t="shared" si="615"/>
        <v>0.5</v>
      </c>
      <c r="AA4873" s="4" t="str">
        <f>IF(J4873&gt;365,"Bereits abgewandert (Segment D)",IF(Z4873&gt;=Hilfswerte!$B$38,"Rot - akut gefaehrdet",IF(Z4873&gt;=Hilfswerte!$B$39,"Gelb - beobachten","Gruen - stabil")))</f>
        <v>Gruen - stabil</v>
      </c>
    </row>
    <row r="4874" spans="1:27" ht="15" customHeight="1" x14ac:dyDescent="0.25">
      <c r="A4874" s="4" t="s">
        <v>5221</v>
      </c>
      <c r="B4874" s="4" t="s">
        <v>808</v>
      </c>
      <c r="C4874" s="4" t="s">
        <v>29</v>
      </c>
      <c r="D4874" s="4" t="s">
        <v>30</v>
      </c>
      <c r="E4874" s="4">
        <v>29</v>
      </c>
      <c r="F4874" s="4">
        <v>11.7</v>
      </c>
      <c r="G4874" s="4">
        <v>7.3</v>
      </c>
      <c r="H4874" s="4">
        <v>3408</v>
      </c>
      <c r="I4874" s="4">
        <v>3</v>
      </c>
      <c r="J4874" s="4">
        <v>48</v>
      </c>
      <c r="K4874" s="4">
        <v>0</v>
      </c>
      <c r="L4874" s="4">
        <v>4</v>
      </c>
      <c r="M4874" s="4">
        <v>5</v>
      </c>
      <c r="N4874" s="4">
        <v>-11.7</v>
      </c>
      <c r="O4874" s="4">
        <f t="shared" si="608"/>
        <v>4</v>
      </c>
      <c r="P4874" s="4">
        <f t="shared" si="609"/>
        <v>3</v>
      </c>
      <c r="Q4874" s="4">
        <f t="shared" si="610"/>
        <v>4</v>
      </c>
      <c r="R4874" s="4">
        <f t="shared" si="611"/>
        <v>11</v>
      </c>
      <c r="S4874" s="4">
        <f t="shared" si="612"/>
        <v>103</v>
      </c>
      <c r="T4874" s="4" t="str">
        <f t="shared" si="613"/>
        <v>C - Entwicklungspotenzial</v>
      </c>
      <c r="U4874" s="4">
        <f>ROUND(((E4874-Hilfswerte!$B$20)/Hilfswerte!$B$21)+((F4874-Hilfswerte!$B$22)/Hilfswerte!$B$23)+((G4874-Hilfswerte!$B$24)/Hilfswerte!$B$25)+0.1*INDEX(Hilfswerte!$B$4:$B$15,MATCH(C4874,Hilfswerte!$A$4:$A$15,0)),2)</f>
        <v>-0.88</v>
      </c>
      <c r="V4874" s="4">
        <f>ROUND(SQRT((((E4874-Hilfswerte!$B$20)/Hilfswerte!$B$21)-Hilfswerte!$B$28)^2+(((F4874-Hilfswerte!$B$22)/Hilfswerte!$B$23)-Hilfswerte!$B$29)^2+(((G4874-Hilfswerte!$B$24)/Hilfswerte!$B$25)-Hilfswerte!$B$30)^2),3)</f>
        <v>0.97699999999999998</v>
      </c>
      <c r="W4874" s="4">
        <f>ROUND(E4874*Hilfswerte!$B$31,0)</f>
        <v>5961</v>
      </c>
      <c r="X4874" s="4">
        <f t="shared" si="614"/>
        <v>2553</v>
      </c>
      <c r="Y4874" s="4" t="str">
        <f>IF(T4874="A - Top-Kunde","bereits Top-Kunde",IF(AND(V4874&lt;=Hilfswerte!$B$34,H4874&lt;0.5*W4874),"Hoch",IF(AND(V4874&lt;=Hilfswerte!$B$35,H4874&lt;0.7*W4874),"Mittel","Niedrig")))</f>
        <v>Mittel</v>
      </c>
      <c r="Z4874" s="4">
        <f t="shared" si="615"/>
        <v>7.9</v>
      </c>
      <c r="AA4874" s="4" t="str">
        <f>IF(J4874&gt;365,"Bereits abgewandert (Segment D)",IF(Z4874&gt;=Hilfswerte!$B$38,"Rot - akut gefaehrdet",IF(Z4874&gt;=Hilfswerte!$B$39,"Gelb - beobachten","Gruen - stabil")))</f>
        <v>Gruen - stabil</v>
      </c>
    </row>
    <row r="4875" spans="1:27" ht="15" customHeight="1" x14ac:dyDescent="0.25">
      <c r="A4875" s="4" t="s">
        <v>5222</v>
      </c>
      <c r="B4875" s="4" t="s">
        <v>372</v>
      </c>
      <c r="C4875" s="4" t="s">
        <v>38</v>
      </c>
      <c r="D4875" s="4" t="s">
        <v>30</v>
      </c>
      <c r="E4875" s="4">
        <v>313</v>
      </c>
      <c r="F4875" s="4">
        <v>37.299999999999997</v>
      </c>
      <c r="G4875" s="4">
        <v>10.6</v>
      </c>
      <c r="H4875" s="4">
        <v>6857</v>
      </c>
      <c r="I4875" s="4">
        <v>1</v>
      </c>
      <c r="J4875" s="4">
        <v>48</v>
      </c>
      <c r="K4875" s="4">
        <v>0</v>
      </c>
      <c r="L4875" s="4">
        <v>4</v>
      </c>
      <c r="M4875" s="4">
        <v>1</v>
      </c>
      <c r="N4875" s="4">
        <v>3.2</v>
      </c>
      <c r="O4875" s="4">
        <f t="shared" si="608"/>
        <v>4</v>
      </c>
      <c r="P4875" s="4">
        <f t="shared" si="609"/>
        <v>1</v>
      </c>
      <c r="Q4875" s="4">
        <f t="shared" si="610"/>
        <v>4</v>
      </c>
      <c r="R4875" s="4">
        <f t="shared" si="611"/>
        <v>9</v>
      </c>
      <c r="S4875" s="4">
        <f t="shared" si="612"/>
        <v>90.4</v>
      </c>
      <c r="T4875" s="4" t="str">
        <f t="shared" si="613"/>
        <v>C - Entwicklungspotenzial</v>
      </c>
      <c r="U4875" s="4">
        <f>ROUND(((E4875-Hilfswerte!$B$20)/Hilfswerte!$B$21)+((F4875-Hilfswerte!$B$22)/Hilfswerte!$B$23)+((G4875-Hilfswerte!$B$24)/Hilfswerte!$B$25)+0.1*INDEX(Hilfswerte!$B$4:$B$15,MATCH(C4875,Hilfswerte!$A$4:$A$15,0)),2)</f>
        <v>1.39</v>
      </c>
      <c r="V4875" s="4">
        <f>ROUND(SQRT((((E4875-Hilfswerte!$B$20)/Hilfswerte!$B$21)-Hilfswerte!$B$28)^2+(((F4875-Hilfswerte!$B$22)/Hilfswerte!$B$23)-Hilfswerte!$B$29)^2+(((G4875-Hilfswerte!$B$24)/Hilfswerte!$B$25)-Hilfswerte!$B$30)^2),3)</f>
        <v>0.63100000000000001</v>
      </c>
      <c r="W4875" s="4">
        <f>ROUND(E4875*Hilfswerte!$B$31,0)</f>
        <v>64336</v>
      </c>
      <c r="X4875" s="4">
        <f t="shared" si="614"/>
        <v>57479</v>
      </c>
      <c r="Y4875" s="4" t="str">
        <f>IF(T4875="A - Top-Kunde","bereits Top-Kunde",IF(AND(V4875&lt;=Hilfswerte!$B$34,H4875&lt;0.5*W4875),"Hoch",IF(AND(V4875&lt;=Hilfswerte!$B$35,H4875&lt;0.7*W4875),"Mittel","Niedrig")))</f>
        <v>Hoch</v>
      </c>
      <c r="Z4875" s="4">
        <f t="shared" si="615"/>
        <v>3.2</v>
      </c>
      <c r="AA4875" s="4" t="str">
        <f>IF(J4875&gt;365,"Bereits abgewandert (Segment D)",IF(Z4875&gt;=Hilfswerte!$B$38,"Rot - akut gefaehrdet",IF(Z4875&gt;=Hilfswerte!$B$39,"Gelb - beobachten","Gruen - stabil")))</f>
        <v>Gruen - stabil</v>
      </c>
    </row>
    <row r="4876" spans="1:27" ht="15" customHeight="1" x14ac:dyDescent="0.25">
      <c r="A4876" s="4" t="s">
        <v>5223</v>
      </c>
      <c r="B4876" s="4" t="s">
        <v>681</v>
      </c>
      <c r="C4876" s="4" t="s">
        <v>29</v>
      </c>
      <c r="D4876" s="4" t="s">
        <v>30</v>
      </c>
      <c r="E4876" s="4">
        <v>30</v>
      </c>
      <c r="F4876" s="4">
        <v>9.4</v>
      </c>
      <c r="G4876" s="4">
        <v>2.5</v>
      </c>
      <c r="H4876" s="4">
        <v>6428</v>
      </c>
      <c r="I4876" s="4">
        <v>2</v>
      </c>
      <c r="J4876" s="4">
        <v>48</v>
      </c>
      <c r="K4876" s="4">
        <v>0</v>
      </c>
      <c r="L4876" s="4">
        <v>0</v>
      </c>
      <c r="M4876" s="4">
        <v>2</v>
      </c>
      <c r="N4876" s="4">
        <v>9.4</v>
      </c>
      <c r="O4876" s="4">
        <f t="shared" si="608"/>
        <v>4</v>
      </c>
      <c r="P4876" s="4">
        <f t="shared" si="609"/>
        <v>2</v>
      </c>
      <c r="Q4876" s="4">
        <f t="shared" si="610"/>
        <v>4</v>
      </c>
      <c r="R4876" s="4">
        <f t="shared" si="611"/>
        <v>10</v>
      </c>
      <c r="S4876" s="4">
        <f t="shared" si="612"/>
        <v>104.7</v>
      </c>
      <c r="T4876" s="4" t="str">
        <f t="shared" si="613"/>
        <v>C - Entwicklungspotenzial</v>
      </c>
      <c r="U4876" s="4">
        <f>ROUND(((E4876-Hilfswerte!$B$20)/Hilfswerte!$B$21)+((F4876-Hilfswerte!$B$22)/Hilfswerte!$B$23)+((G4876-Hilfswerte!$B$24)/Hilfswerte!$B$25)+0.1*INDEX(Hilfswerte!$B$4:$B$15,MATCH(C4876,Hilfswerte!$A$4:$A$15,0)),2)</f>
        <v>-1.68</v>
      </c>
      <c r="V4876" s="4">
        <f>ROUND(SQRT((((E4876-Hilfswerte!$B$20)/Hilfswerte!$B$21)-Hilfswerte!$B$28)^2+(((F4876-Hilfswerte!$B$22)/Hilfswerte!$B$23)-Hilfswerte!$B$29)^2+(((G4876-Hilfswerte!$B$24)/Hilfswerte!$B$25)-Hilfswerte!$B$30)^2),3)</f>
        <v>1.587</v>
      </c>
      <c r="W4876" s="4">
        <f>ROUND(E4876*Hilfswerte!$B$31,0)</f>
        <v>6166</v>
      </c>
      <c r="X4876" s="4">
        <f t="shared" si="614"/>
        <v>0</v>
      </c>
      <c r="Y4876" s="4" t="str">
        <f>IF(T4876="A - Top-Kunde","bereits Top-Kunde",IF(AND(V4876&lt;=Hilfswerte!$B$34,H4876&lt;0.5*W4876),"Hoch",IF(AND(V4876&lt;=Hilfswerte!$B$35,H4876&lt;0.7*W4876),"Mittel","Niedrig")))</f>
        <v>Niedrig</v>
      </c>
      <c r="Z4876" s="4">
        <f t="shared" si="615"/>
        <v>2.4</v>
      </c>
      <c r="AA4876" s="4" t="str">
        <f>IF(J4876&gt;365,"Bereits abgewandert (Segment D)",IF(Z4876&gt;=Hilfswerte!$B$38,"Rot - akut gefaehrdet",IF(Z4876&gt;=Hilfswerte!$B$39,"Gelb - beobachten","Gruen - stabil")))</f>
        <v>Gruen - stabil</v>
      </c>
    </row>
    <row r="4877" spans="1:27" ht="15" customHeight="1" x14ac:dyDescent="0.25">
      <c r="A4877" s="4" t="s">
        <v>5224</v>
      </c>
      <c r="B4877" s="4" t="s">
        <v>254</v>
      </c>
      <c r="C4877" s="4" t="s">
        <v>55</v>
      </c>
      <c r="D4877" s="4" t="s">
        <v>30</v>
      </c>
      <c r="E4877" s="4">
        <v>20</v>
      </c>
      <c r="F4877" s="4">
        <v>2.2000000000000002</v>
      </c>
      <c r="G4877" s="4">
        <v>3.6</v>
      </c>
      <c r="H4877" s="4">
        <v>1680</v>
      </c>
      <c r="I4877" s="4">
        <v>4</v>
      </c>
      <c r="J4877" s="4">
        <v>94</v>
      </c>
      <c r="K4877" s="4">
        <v>0</v>
      </c>
      <c r="L4877" s="4">
        <v>-4</v>
      </c>
      <c r="M4877" s="4">
        <v>5</v>
      </c>
      <c r="N4877" s="4">
        <v>-6.7</v>
      </c>
      <c r="O4877" s="4">
        <f t="shared" si="608"/>
        <v>3</v>
      </c>
      <c r="P4877" s="4">
        <f t="shared" si="609"/>
        <v>4</v>
      </c>
      <c r="Q4877" s="4">
        <f t="shared" si="610"/>
        <v>3</v>
      </c>
      <c r="R4877" s="4">
        <f t="shared" si="611"/>
        <v>10</v>
      </c>
      <c r="S4877" s="4">
        <f t="shared" si="612"/>
        <v>96.7</v>
      </c>
      <c r="T4877" s="4" t="str">
        <f t="shared" si="613"/>
        <v>C - Entwicklungspotenzial</v>
      </c>
      <c r="U4877" s="4">
        <f>ROUND(((E4877-Hilfswerte!$B$20)/Hilfswerte!$B$21)+((F4877-Hilfswerte!$B$22)/Hilfswerte!$B$23)+((G4877-Hilfswerte!$B$24)/Hilfswerte!$B$25)+0.1*INDEX(Hilfswerte!$B$4:$B$15,MATCH(C4877,Hilfswerte!$A$4:$A$15,0)),2)</f>
        <v>-1.65</v>
      </c>
      <c r="V4877" s="4">
        <f>ROUND(SQRT((((E4877-Hilfswerte!$B$20)/Hilfswerte!$B$21)-Hilfswerte!$B$28)^2+(((F4877-Hilfswerte!$B$22)/Hilfswerte!$B$23)-Hilfswerte!$B$29)^2+(((G4877-Hilfswerte!$B$24)/Hilfswerte!$B$25)-Hilfswerte!$B$30)^2),3)</f>
        <v>1.5049999999999999</v>
      </c>
      <c r="W4877" s="4">
        <f>ROUND(E4877*Hilfswerte!$B$31,0)</f>
        <v>4111</v>
      </c>
      <c r="X4877" s="4">
        <f t="shared" si="614"/>
        <v>2431</v>
      </c>
      <c r="Y4877" s="4" t="str">
        <f>IF(T4877="A - Top-Kunde","bereits Top-Kunde",IF(AND(V4877&lt;=Hilfswerte!$B$34,H4877&lt;0.5*W4877),"Hoch",IF(AND(V4877&lt;=Hilfswerte!$B$35,H4877&lt;0.7*W4877),"Mittel","Niedrig")))</f>
        <v>Niedrig</v>
      </c>
      <c r="Z4877" s="4">
        <f t="shared" si="615"/>
        <v>7.4</v>
      </c>
      <c r="AA4877" s="4" t="str">
        <f>IF(J4877&gt;365,"Bereits abgewandert (Segment D)",IF(Z4877&gt;=Hilfswerte!$B$38,"Rot - akut gefaehrdet",IF(Z4877&gt;=Hilfswerte!$B$39,"Gelb - beobachten","Gruen - stabil")))</f>
        <v>Gruen - stabil</v>
      </c>
    </row>
    <row r="4878" spans="1:27" ht="15" customHeight="1" x14ac:dyDescent="0.25">
      <c r="A4878" s="4" t="s">
        <v>5225</v>
      </c>
      <c r="B4878" s="4" t="s">
        <v>1323</v>
      </c>
      <c r="C4878" s="4" t="s">
        <v>84</v>
      </c>
      <c r="D4878" s="4" t="s">
        <v>77</v>
      </c>
      <c r="E4878" s="4">
        <v>88</v>
      </c>
      <c r="F4878" s="4">
        <v>20</v>
      </c>
      <c r="G4878" s="4">
        <v>10.9</v>
      </c>
      <c r="H4878" s="4">
        <v>10850</v>
      </c>
      <c r="I4878" s="4">
        <v>4</v>
      </c>
      <c r="J4878" s="4">
        <v>133</v>
      </c>
      <c r="K4878" s="4">
        <v>1</v>
      </c>
      <c r="L4878" s="4">
        <v>4</v>
      </c>
      <c r="M4878" s="4">
        <v>2</v>
      </c>
      <c r="N4878" s="4">
        <v>16.8</v>
      </c>
      <c r="O4878" s="4">
        <f t="shared" si="608"/>
        <v>3</v>
      </c>
      <c r="P4878" s="4">
        <f t="shared" si="609"/>
        <v>4</v>
      </c>
      <c r="Q4878" s="4">
        <f t="shared" si="610"/>
        <v>5</v>
      </c>
      <c r="R4878" s="4">
        <f t="shared" si="611"/>
        <v>12</v>
      </c>
      <c r="S4878" s="4">
        <f t="shared" si="612"/>
        <v>121.2</v>
      </c>
      <c r="T4878" s="4" t="str">
        <f t="shared" si="613"/>
        <v>B - Kernkunde</v>
      </c>
      <c r="U4878" s="4">
        <f>ROUND(((E4878-Hilfswerte!$B$20)/Hilfswerte!$B$21)+((F4878-Hilfswerte!$B$22)/Hilfswerte!$B$23)+((G4878-Hilfswerte!$B$24)/Hilfswerte!$B$25)+0.1*INDEX(Hilfswerte!$B$4:$B$15,MATCH(C4878,Hilfswerte!$A$4:$A$15,0)),2)</f>
        <v>-0.17</v>
      </c>
      <c r="V4878" s="4">
        <f>ROUND(SQRT((((E4878-Hilfswerte!$B$20)/Hilfswerte!$B$21)-Hilfswerte!$B$28)^2+(((F4878-Hilfswerte!$B$22)/Hilfswerte!$B$23)-Hilfswerte!$B$29)^2+(((G4878-Hilfswerte!$B$24)/Hilfswerte!$B$25)-Hilfswerte!$B$30)^2),3)</f>
        <v>0.46800000000000003</v>
      </c>
      <c r="W4878" s="4">
        <f>ROUND(E4878*Hilfswerte!$B$31,0)</f>
        <v>18088</v>
      </c>
      <c r="X4878" s="4">
        <f t="shared" si="614"/>
        <v>7238</v>
      </c>
      <c r="Y4878" s="4" t="str">
        <f>IF(T4878="A - Top-Kunde","bereits Top-Kunde",IF(AND(V4878&lt;=Hilfswerte!$B$34,H4878&lt;0.5*W4878),"Hoch",IF(AND(V4878&lt;=Hilfswerte!$B$35,H4878&lt;0.7*W4878),"Mittel","Niedrig")))</f>
        <v>Mittel</v>
      </c>
      <c r="Z4878" s="4">
        <f t="shared" si="615"/>
        <v>10.5</v>
      </c>
      <c r="AA4878" s="4" t="str">
        <f>IF(J4878&gt;365,"Bereits abgewandert (Segment D)",IF(Z4878&gt;=Hilfswerte!$B$38,"Rot - akut gefaehrdet",IF(Z4878&gt;=Hilfswerte!$B$39,"Gelb - beobachten","Gruen - stabil")))</f>
        <v>Gruen - stabil</v>
      </c>
    </row>
    <row r="4879" spans="1:27" ht="15" customHeight="1" x14ac:dyDescent="0.25">
      <c r="A4879" s="4" t="s">
        <v>5226</v>
      </c>
      <c r="B4879" s="4" t="s">
        <v>611</v>
      </c>
      <c r="C4879" s="4" t="s">
        <v>55</v>
      </c>
      <c r="D4879" s="4" t="s">
        <v>56</v>
      </c>
      <c r="E4879" s="4">
        <v>86</v>
      </c>
      <c r="F4879" s="4">
        <v>15.2</v>
      </c>
      <c r="G4879" s="4">
        <v>5.3</v>
      </c>
      <c r="H4879" s="4">
        <v>10296</v>
      </c>
      <c r="I4879" s="4">
        <v>8</v>
      </c>
      <c r="J4879" s="4">
        <v>2</v>
      </c>
      <c r="K4879" s="4">
        <v>1</v>
      </c>
      <c r="L4879" s="4">
        <v>2</v>
      </c>
      <c r="M4879" s="4">
        <v>1</v>
      </c>
      <c r="N4879" s="4">
        <v>3.1</v>
      </c>
      <c r="O4879" s="4">
        <f t="shared" si="608"/>
        <v>5</v>
      </c>
      <c r="P4879" s="4">
        <f t="shared" si="609"/>
        <v>5</v>
      </c>
      <c r="Q4879" s="4">
        <f t="shared" si="610"/>
        <v>5</v>
      </c>
      <c r="R4879" s="4">
        <f t="shared" si="611"/>
        <v>15</v>
      </c>
      <c r="S4879" s="4">
        <f t="shared" si="612"/>
        <v>145</v>
      </c>
      <c r="T4879" s="4" t="str">
        <f t="shared" si="613"/>
        <v>A - Top-Kunde</v>
      </c>
      <c r="U4879" s="4">
        <f>ROUND(((E4879-Hilfswerte!$B$20)/Hilfswerte!$B$21)+((F4879-Hilfswerte!$B$22)/Hilfswerte!$B$23)+((G4879-Hilfswerte!$B$24)/Hilfswerte!$B$25)+0.1*INDEX(Hilfswerte!$B$4:$B$15,MATCH(C4879,Hilfswerte!$A$4:$A$15,0)),2)</f>
        <v>-0.86</v>
      </c>
      <c r="V4879" s="4">
        <f>ROUND(SQRT((((E4879-Hilfswerte!$B$20)/Hilfswerte!$B$21)-Hilfswerte!$B$28)^2+(((F4879-Hilfswerte!$B$22)/Hilfswerte!$B$23)-Hilfswerte!$B$29)^2+(((G4879-Hilfswerte!$B$24)/Hilfswerte!$B$25)-Hilfswerte!$B$30)^2),3)</f>
        <v>1.08</v>
      </c>
      <c r="W4879" s="4">
        <f>ROUND(E4879*Hilfswerte!$B$31,0)</f>
        <v>17677</v>
      </c>
      <c r="X4879" s="4">
        <f t="shared" si="614"/>
        <v>7381</v>
      </c>
      <c r="Y4879" s="4" t="str">
        <f>IF(T4879="A - Top-Kunde","bereits Top-Kunde",IF(AND(V4879&lt;=Hilfswerte!$B$34,H4879&lt;0.5*W4879),"Hoch",IF(AND(V4879&lt;=Hilfswerte!$B$35,H4879&lt;0.7*W4879),"Mittel","Niedrig")))</f>
        <v>bereits Top-Kunde</v>
      </c>
      <c r="Z4879" s="4">
        <f t="shared" si="615"/>
        <v>3.5</v>
      </c>
      <c r="AA4879" s="4" t="str">
        <f>IF(J4879&gt;365,"Bereits abgewandert (Segment D)",IF(Z4879&gt;=Hilfswerte!$B$38,"Rot - akut gefaehrdet",IF(Z4879&gt;=Hilfswerte!$B$39,"Gelb - beobachten","Gruen - stabil")))</f>
        <v>Gruen - stabil</v>
      </c>
    </row>
    <row r="4880" spans="1:27" ht="15" customHeight="1" x14ac:dyDescent="0.25">
      <c r="A4880" s="4" t="s">
        <v>5227</v>
      </c>
      <c r="B4880" s="4" t="s">
        <v>514</v>
      </c>
      <c r="C4880" s="4" t="s">
        <v>33</v>
      </c>
      <c r="D4880" s="4" t="s">
        <v>30</v>
      </c>
      <c r="E4880" s="4">
        <v>94</v>
      </c>
      <c r="F4880" s="4">
        <v>17.899999999999999</v>
      </c>
      <c r="G4880" s="4">
        <v>16.5</v>
      </c>
      <c r="H4880" s="4">
        <v>3576</v>
      </c>
      <c r="I4880" s="4">
        <v>3</v>
      </c>
      <c r="J4880" s="4">
        <v>65</v>
      </c>
      <c r="K4880" s="4">
        <v>0</v>
      </c>
      <c r="L4880" s="4">
        <v>18</v>
      </c>
      <c r="M4880" s="4">
        <v>3</v>
      </c>
      <c r="N4880" s="4">
        <v>-26</v>
      </c>
      <c r="O4880" s="4">
        <f t="shared" si="608"/>
        <v>4</v>
      </c>
      <c r="P4880" s="4">
        <f t="shared" si="609"/>
        <v>3</v>
      </c>
      <c r="Q4880" s="4">
        <f t="shared" si="610"/>
        <v>4</v>
      </c>
      <c r="R4880" s="4">
        <f t="shared" si="611"/>
        <v>11</v>
      </c>
      <c r="S4880" s="4">
        <f t="shared" si="612"/>
        <v>91.6</v>
      </c>
      <c r="T4880" s="4" t="str">
        <f t="shared" si="613"/>
        <v>C - Entwicklungspotenzial</v>
      </c>
      <c r="U4880" s="4">
        <f>ROUND(((E4880-Hilfswerte!$B$20)/Hilfswerte!$B$21)+((F4880-Hilfswerte!$B$22)/Hilfswerte!$B$23)+((G4880-Hilfswerte!$B$24)/Hilfswerte!$B$25)+0.1*INDEX(Hilfswerte!$B$4:$B$15,MATCH(C4880,Hilfswerte!$A$4:$A$15,0)),2)</f>
        <v>0.73</v>
      </c>
      <c r="V4880" s="4">
        <f>ROUND(SQRT((((E4880-Hilfswerte!$B$20)/Hilfswerte!$B$21)-Hilfswerte!$B$28)^2+(((F4880-Hilfswerte!$B$22)/Hilfswerte!$B$23)-Hilfswerte!$B$29)^2+(((G4880-Hilfswerte!$B$24)/Hilfswerte!$B$25)-Hilfswerte!$B$30)^2),3)</f>
        <v>0.96499999999999997</v>
      </c>
      <c r="W4880" s="4">
        <f>ROUND(E4880*Hilfswerte!$B$31,0)</f>
        <v>19321</v>
      </c>
      <c r="X4880" s="4">
        <f t="shared" si="614"/>
        <v>15745</v>
      </c>
      <c r="Y4880" s="4" t="str">
        <f>IF(T4880="A - Top-Kunde","bereits Top-Kunde",IF(AND(V4880&lt;=Hilfswerte!$B$34,H4880&lt;0.5*W4880),"Hoch",IF(AND(V4880&lt;=Hilfswerte!$B$35,H4880&lt;0.7*W4880),"Mittel","Niedrig")))</f>
        <v>Mittel</v>
      </c>
      <c r="Z4880" s="4">
        <f t="shared" si="615"/>
        <v>17.3</v>
      </c>
      <c r="AA4880" s="4" t="str">
        <f>IF(J4880&gt;365,"Bereits abgewandert (Segment D)",IF(Z4880&gt;=Hilfswerte!$B$38,"Rot - akut gefaehrdet",IF(Z4880&gt;=Hilfswerte!$B$39,"Gelb - beobachten","Gruen - stabil")))</f>
        <v>Gelb - beobachten</v>
      </c>
    </row>
    <row r="4881" spans="1:27" ht="15" customHeight="1" x14ac:dyDescent="0.25">
      <c r="A4881" s="4" t="s">
        <v>5228</v>
      </c>
      <c r="B4881" s="4" t="s">
        <v>327</v>
      </c>
      <c r="C4881" s="4" t="s">
        <v>51</v>
      </c>
      <c r="D4881" s="4" t="s">
        <v>30</v>
      </c>
      <c r="E4881" s="4">
        <v>55</v>
      </c>
      <c r="F4881" s="4">
        <v>17.3</v>
      </c>
      <c r="G4881" s="4">
        <v>14.1</v>
      </c>
      <c r="H4881" s="4">
        <v>918</v>
      </c>
      <c r="I4881" s="4">
        <v>2</v>
      </c>
      <c r="J4881" s="4">
        <v>319</v>
      </c>
      <c r="K4881" s="4">
        <v>0</v>
      </c>
      <c r="L4881" s="4">
        <v>15</v>
      </c>
      <c r="M4881" s="4">
        <v>4</v>
      </c>
      <c r="N4881" s="4">
        <v>4.5999999999999996</v>
      </c>
      <c r="O4881" s="4">
        <f t="shared" si="608"/>
        <v>2</v>
      </c>
      <c r="P4881" s="4">
        <f t="shared" si="609"/>
        <v>2</v>
      </c>
      <c r="Q4881" s="4">
        <f t="shared" si="610"/>
        <v>2</v>
      </c>
      <c r="R4881" s="4">
        <f t="shared" si="611"/>
        <v>6</v>
      </c>
      <c r="S4881" s="4">
        <f t="shared" si="612"/>
        <v>57.8</v>
      </c>
      <c r="T4881" s="4" t="str">
        <f t="shared" si="613"/>
        <v>C - Entwicklungspotenzial</v>
      </c>
      <c r="U4881" s="4">
        <f>ROUND(((E4881-Hilfswerte!$B$20)/Hilfswerte!$B$21)+((F4881-Hilfswerte!$B$22)/Hilfswerte!$B$23)+((G4881-Hilfswerte!$B$24)/Hilfswerte!$B$25)+0.1*INDEX(Hilfswerte!$B$4:$B$15,MATCH(C4881,Hilfswerte!$A$4:$A$15,0)),2)</f>
        <v>0.49</v>
      </c>
      <c r="V4881" s="4">
        <f>ROUND(SQRT((((E4881-Hilfswerte!$B$20)/Hilfswerte!$B$21)-Hilfswerte!$B$28)^2+(((F4881-Hilfswerte!$B$22)/Hilfswerte!$B$23)-Hilfswerte!$B$29)^2+(((G4881-Hilfswerte!$B$24)/Hilfswerte!$B$25)-Hilfswerte!$B$30)^2),3)</f>
        <v>0.75900000000000001</v>
      </c>
      <c r="W4881" s="4">
        <f>ROUND(E4881*Hilfswerte!$B$31,0)</f>
        <v>11305</v>
      </c>
      <c r="X4881" s="4">
        <f t="shared" si="614"/>
        <v>10387</v>
      </c>
      <c r="Y4881" s="4" t="str">
        <f>IF(T4881="A - Top-Kunde","bereits Top-Kunde",IF(AND(V4881&lt;=Hilfswerte!$B$34,H4881&lt;0.5*W4881),"Hoch",IF(AND(V4881&lt;=Hilfswerte!$B$35,H4881&lt;0.7*W4881),"Mittel","Niedrig")))</f>
        <v>Hoch</v>
      </c>
      <c r="Z4881" s="4">
        <f t="shared" si="615"/>
        <v>19</v>
      </c>
      <c r="AA4881" s="4" t="str">
        <f>IF(J4881&gt;365,"Bereits abgewandert (Segment D)",IF(Z4881&gt;=Hilfswerte!$B$38,"Rot - akut gefaehrdet",IF(Z4881&gt;=Hilfswerte!$B$39,"Gelb - beobachten","Gruen - stabil")))</f>
        <v>Gelb - beobachten</v>
      </c>
    </row>
    <row r="4882" spans="1:27" ht="15" customHeight="1" x14ac:dyDescent="0.25">
      <c r="A4882" s="4" t="s">
        <v>5229</v>
      </c>
      <c r="B4882" s="4" t="s">
        <v>207</v>
      </c>
      <c r="C4882" s="4" t="s">
        <v>29</v>
      </c>
      <c r="D4882" s="4" t="s">
        <v>48</v>
      </c>
      <c r="E4882" s="4">
        <v>918</v>
      </c>
      <c r="F4882" s="4">
        <v>155.19999999999999</v>
      </c>
      <c r="G4882" s="4">
        <v>5.9</v>
      </c>
      <c r="H4882" s="4">
        <v>130177</v>
      </c>
      <c r="I4882" s="4">
        <v>4</v>
      </c>
      <c r="J4882" s="4">
        <v>9</v>
      </c>
      <c r="K4882" s="4">
        <v>1</v>
      </c>
      <c r="L4882" s="4">
        <v>6</v>
      </c>
      <c r="M4882" s="4">
        <v>4</v>
      </c>
      <c r="N4882" s="4">
        <v>21</v>
      </c>
      <c r="O4882" s="4">
        <f t="shared" si="608"/>
        <v>5</v>
      </c>
      <c r="P4882" s="4">
        <f t="shared" si="609"/>
        <v>4</v>
      </c>
      <c r="Q4882" s="4">
        <f t="shared" si="610"/>
        <v>5</v>
      </c>
      <c r="R4882" s="4">
        <f t="shared" si="611"/>
        <v>14</v>
      </c>
      <c r="S4882" s="4">
        <f t="shared" si="612"/>
        <v>142.69999999999999</v>
      </c>
      <c r="T4882" s="4" t="str">
        <f t="shared" si="613"/>
        <v>A - Top-Kunde</v>
      </c>
      <c r="U4882" s="4">
        <f>ROUND(((E4882-Hilfswerte!$B$20)/Hilfswerte!$B$21)+((F4882-Hilfswerte!$B$22)/Hilfswerte!$B$23)+((G4882-Hilfswerte!$B$24)/Hilfswerte!$B$25)+0.1*INDEX(Hilfswerte!$B$4:$B$15,MATCH(C4882,Hilfswerte!$A$4:$A$15,0)),2)</f>
        <v>5.29</v>
      </c>
      <c r="V4882" s="4">
        <f>ROUND(SQRT((((E4882-Hilfswerte!$B$20)/Hilfswerte!$B$21)-Hilfswerte!$B$28)^2+(((F4882-Hilfswerte!$B$22)/Hilfswerte!$B$23)-Hilfswerte!$B$29)^2+(((G4882-Hilfswerte!$B$24)/Hilfswerte!$B$25)-Hilfswerte!$B$30)^2),3)</f>
        <v>3.9380000000000002</v>
      </c>
      <c r="W4882" s="4">
        <f>ROUND(E4882*Hilfswerte!$B$31,0)</f>
        <v>188691</v>
      </c>
      <c r="X4882" s="4">
        <f t="shared" si="614"/>
        <v>58514</v>
      </c>
      <c r="Y4882" s="4" t="str">
        <f>IF(T4882="A - Top-Kunde","bereits Top-Kunde",IF(AND(V4882&lt;=Hilfswerte!$B$34,H4882&lt;0.5*W4882),"Hoch",IF(AND(V4882&lt;=Hilfswerte!$B$35,H4882&lt;0.7*W4882),"Mittel","Niedrig")))</f>
        <v>bereits Top-Kunde</v>
      </c>
      <c r="Z4882" s="4">
        <f t="shared" si="615"/>
        <v>4.7</v>
      </c>
      <c r="AA4882" s="4" t="str">
        <f>IF(J4882&gt;365,"Bereits abgewandert (Segment D)",IF(Z4882&gt;=Hilfswerte!$B$38,"Rot - akut gefaehrdet",IF(Z4882&gt;=Hilfswerte!$B$39,"Gelb - beobachten","Gruen - stabil")))</f>
        <v>Gruen - stabil</v>
      </c>
    </row>
    <row r="4883" spans="1:27" ht="15" customHeight="1" x14ac:dyDescent="0.25">
      <c r="A4883" s="4" t="s">
        <v>5230</v>
      </c>
      <c r="B4883" s="4" t="s">
        <v>251</v>
      </c>
      <c r="C4883" s="4" t="s">
        <v>47</v>
      </c>
      <c r="D4883" s="4" t="s">
        <v>117</v>
      </c>
      <c r="E4883" s="4">
        <v>191</v>
      </c>
      <c r="F4883" s="4">
        <v>58.3</v>
      </c>
      <c r="G4883" s="4">
        <v>8.3000000000000007</v>
      </c>
      <c r="H4883" s="4">
        <v>53016</v>
      </c>
      <c r="I4883" s="4">
        <v>5</v>
      </c>
      <c r="J4883" s="4">
        <v>21</v>
      </c>
      <c r="K4883" s="4">
        <v>0</v>
      </c>
      <c r="L4883" s="4">
        <v>7</v>
      </c>
      <c r="M4883" s="4">
        <v>6</v>
      </c>
      <c r="N4883" s="4">
        <v>2.7</v>
      </c>
      <c r="O4883" s="4">
        <f t="shared" si="608"/>
        <v>5</v>
      </c>
      <c r="P4883" s="4">
        <f t="shared" si="609"/>
        <v>5</v>
      </c>
      <c r="Q4883" s="4">
        <f t="shared" si="610"/>
        <v>5</v>
      </c>
      <c r="R4883" s="4">
        <f t="shared" si="611"/>
        <v>15</v>
      </c>
      <c r="S4883" s="4">
        <f t="shared" si="612"/>
        <v>149.30000000000001</v>
      </c>
      <c r="T4883" s="4" t="str">
        <f t="shared" si="613"/>
        <v>A - Top-Kunde</v>
      </c>
      <c r="U4883" s="4">
        <f>ROUND(((E4883-Hilfswerte!$B$20)/Hilfswerte!$B$21)+((F4883-Hilfswerte!$B$22)/Hilfswerte!$B$23)+((G4883-Hilfswerte!$B$24)/Hilfswerte!$B$25)+0.1*INDEX(Hilfswerte!$B$4:$B$15,MATCH(C4883,Hilfswerte!$A$4:$A$15,0)),2)</f>
        <v>0.63</v>
      </c>
      <c r="V4883" s="4">
        <f>ROUND(SQRT((((E4883-Hilfswerte!$B$20)/Hilfswerte!$B$21)-Hilfswerte!$B$28)^2+(((F4883-Hilfswerte!$B$22)/Hilfswerte!$B$23)-Hilfswerte!$B$29)^2+(((G4883-Hilfswerte!$B$24)/Hilfswerte!$B$25)-Hilfswerte!$B$30)^2),3)</f>
        <v>0.60199999999999998</v>
      </c>
      <c r="W4883" s="4">
        <f>ROUND(E4883*Hilfswerte!$B$31,0)</f>
        <v>39259</v>
      </c>
      <c r="X4883" s="4">
        <f t="shared" si="614"/>
        <v>0</v>
      </c>
      <c r="Y4883" s="4" t="str">
        <f>IF(T4883="A - Top-Kunde","bereits Top-Kunde",IF(AND(V4883&lt;=Hilfswerte!$B$34,H4883&lt;0.5*W4883),"Hoch",IF(AND(V4883&lt;=Hilfswerte!$B$35,H4883&lt;0.7*W4883),"Mittel","Niedrig")))</f>
        <v>bereits Top-Kunde</v>
      </c>
      <c r="Z4883" s="4">
        <f t="shared" si="615"/>
        <v>2.5</v>
      </c>
      <c r="AA4883" s="4" t="str">
        <f>IF(J4883&gt;365,"Bereits abgewandert (Segment D)",IF(Z4883&gt;=Hilfswerte!$B$38,"Rot - akut gefaehrdet",IF(Z4883&gt;=Hilfswerte!$B$39,"Gelb - beobachten","Gruen - stabil")))</f>
        <v>Gruen - stabil</v>
      </c>
    </row>
    <row r="4884" spans="1:27" ht="15" customHeight="1" x14ac:dyDescent="0.25">
      <c r="A4884" s="4" t="s">
        <v>5231</v>
      </c>
      <c r="B4884" s="4" t="s">
        <v>196</v>
      </c>
      <c r="C4884" s="4" t="s">
        <v>65</v>
      </c>
      <c r="D4884" s="4" t="s">
        <v>30</v>
      </c>
      <c r="E4884" s="4">
        <v>409</v>
      </c>
      <c r="F4884" s="4">
        <v>90.9</v>
      </c>
      <c r="G4884" s="4">
        <v>5.4</v>
      </c>
      <c r="H4884" s="4">
        <v>60465</v>
      </c>
      <c r="I4884" s="4">
        <v>2</v>
      </c>
      <c r="J4884" s="4">
        <v>263</v>
      </c>
      <c r="K4884" s="4">
        <v>0</v>
      </c>
      <c r="L4884" s="4">
        <v>9</v>
      </c>
      <c r="M4884" s="4">
        <v>3</v>
      </c>
      <c r="N4884" s="4">
        <v>26.9</v>
      </c>
      <c r="O4884" s="4">
        <f t="shared" si="608"/>
        <v>2</v>
      </c>
      <c r="P4884" s="4">
        <f t="shared" si="609"/>
        <v>2</v>
      </c>
      <c r="Q4884" s="4">
        <f t="shared" si="610"/>
        <v>5</v>
      </c>
      <c r="R4884" s="4">
        <f t="shared" si="611"/>
        <v>9</v>
      </c>
      <c r="S4884" s="4">
        <f t="shared" si="612"/>
        <v>100.8</v>
      </c>
      <c r="T4884" s="4" t="str">
        <f t="shared" si="613"/>
        <v>C - Entwicklungspotenzial</v>
      </c>
      <c r="U4884" s="4">
        <f>ROUND(((E4884-Hilfswerte!$B$20)/Hilfswerte!$B$21)+((F4884-Hilfswerte!$B$22)/Hilfswerte!$B$23)+((G4884-Hilfswerte!$B$24)/Hilfswerte!$B$25)+0.1*INDEX(Hilfswerte!$B$4:$B$15,MATCH(C4884,Hilfswerte!$A$4:$A$15,0)),2)</f>
        <v>1.55</v>
      </c>
      <c r="V4884" s="4">
        <f>ROUND(SQRT((((E4884-Hilfswerte!$B$20)/Hilfswerte!$B$21)-Hilfswerte!$B$28)^2+(((F4884-Hilfswerte!$B$22)/Hilfswerte!$B$23)-Hilfswerte!$B$29)^2+(((G4884-Hilfswerte!$B$24)/Hilfswerte!$B$25)-Hilfswerte!$B$30)^2),3)</f>
        <v>1.6859999999999999</v>
      </c>
      <c r="W4884" s="4">
        <f>ROUND(E4884*Hilfswerte!$B$31,0)</f>
        <v>84068</v>
      </c>
      <c r="X4884" s="4">
        <f t="shared" si="614"/>
        <v>23603</v>
      </c>
      <c r="Y4884" s="4" t="str">
        <f>IF(T4884="A - Top-Kunde","bereits Top-Kunde",IF(AND(V4884&lt;=Hilfswerte!$B$34,H4884&lt;0.5*W4884),"Hoch",IF(AND(V4884&lt;=Hilfswerte!$B$35,H4884&lt;0.7*W4884),"Mittel","Niedrig")))</f>
        <v>Niedrig</v>
      </c>
      <c r="Z4884" s="4">
        <f t="shared" si="615"/>
        <v>15</v>
      </c>
      <c r="AA4884" s="4" t="str">
        <f>IF(J4884&gt;365,"Bereits abgewandert (Segment D)",IF(Z4884&gt;=Hilfswerte!$B$38,"Rot - akut gefaehrdet",IF(Z4884&gt;=Hilfswerte!$B$39,"Gelb - beobachten","Gruen - stabil")))</f>
        <v>Gelb - beobachten</v>
      </c>
    </row>
    <row r="4885" spans="1:27" ht="15" customHeight="1" x14ac:dyDescent="0.25">
      <c r="A4885" s="4" t="s">
        <v>5232</v>
      </c>
      <c r="B4885" s="4" t="s">
        <v>402</v>
      </c>
      <c r="C4885" s="4" t="s">
        <v>59</v>
      </c>
      <c r="D4885" s="4" t="s">
        <v>93</v>
      </c>
      <c r="E4885" s="4">
        <v>363</v>
      </c>
      <c r="F4885" s="4">
        <v>83</v>
      </c>
      <c r="G4885" s="4">
        <v>5.0999999999999996</v>
      </c>
      <c r="H4885" s="4">
        <v>0</v>
      </c>
      <c r="I4885" s="4">
        <v>0</v>
      </c>
      <c r="J4885" s="4">
        <v>378</v>
      </c>
      <c r="K4885" s="4">
        <v>0</v>
      </c>
      <c r="L4885" s="4">
        <v>14</v>
      </c>
      <c r="M4885" s="4">
        <v>0</v>
      </c>
      <c r="N4885" s="4">
        <v>-77.5</v>
      </c>
      <c r="O4885" s="4">
        <f t="shared" si="608"/>
        <v>1</v>
      </c>
      <c r="P4885" s="4">
        <f t="shared" si="609"/>
        <v>1</v>
      </c>
      <c r="Q4885" s="4">
        <f t="shared" si="610"/>
        <v>1</v>
      </c>
      <c r="R4885" s="4">
        <f t="shared" si="611"/>
        <v>3</v>
      </c>
      <c r="S4885" s="4">
        <f t="shared" si="612"/>
        <v>-13</v>
      </c>
      <c r="T4885" s="4" t="str">
        <f t="shared" si="613"/>
        <v>D - Abwanderungsrisiko</v>
      </c>
      <c r="U4885" s="4">
        <f>ROUND(((E4885-Hilfswerte!$B$20)/Hilfswerte!$B$21)+((F4885-Hilfswerte!$B$22)/Hilfswerte!$B$23)+((G4885-Hilfswerte!$B$24)/Hilfswerte!$B$25)+0.1*INDEX(Hilfswerte!$B$4:$B$15,MATCH(C4885,Hilfswerte!$A$4:$A$15,0)),2)</f>
        <v>1.1499999999999999</v>
      </c>
      <c r="V4885" s="4">
        <f>ROUND(SQRT((((E4885-Hilfswerte!$B$20)/Hilfswerte!$B$21)-Hilfswerte!$B$28)^2+(((F4885-Hilfswerte!$B$22)/Hilfswerte!$B$23)-Hilfswerte!$B$29)^2+(((G4885-Hilfswerte!$B$24)/Hilfswerte!$B$25)-Hilfswerte!$B$30)^2),3)</f>
        <v>1.52</v>
      </c>
      <c r="W4885" s="4">
        <f>ROUND(E4885*Hilfswerte!$B$31,0)</f>
        <v>74613</v>
      </c>
      <c r="X4885" s="4">
        <f t="shared" si="614"/>
        <v>74613</v>
      </c>
      <c r="Y4885" s="4" t="str">
        <f>IF(T4885="A - Top-Kunde","bereits Top-Kunde",IF(AND(V4885&lt;=Hilfswerte!$B$34,H4885&lt;0.5*W4885),"Hoch",IF(AND(V4885&lt;=Hilfswerte!$B$35,H4885&lt;0.7*W4885),"Mittel","Niedrig")))</f>
        <v>Niedrig</v>
      </c>
      <c r="Z4885" s="4">
        <f t="shared" si="615"/>
        <v>52.7</v>
      </c>
      <c r="AA4885" s="4" t="str">
        <f>IF(J4885&gt;365,"Bereits abgewandert (Segment D)",IF(Z4885&gt;=Hilfswerte!$B$38,"Rot - akut gefaehrdet",IF(Z4885&gt;=Hilfswerte!$B$39,"Gelb - beobachten","Gruen - stabil")))</f>
        <v>Bereits abgewandert (Segment D)</v>
      </c>
    </row>
    <row r="4886" spans="1:27" ht="15" customHeight="1" x14ac:dyDescent="0.25">
      <c r="A4886" s="4" t="s">
        <v>5233</v>
      </c>
      <c r="B4886" s="4" t="s">
        <v>1256</v>
      </c>
      <c r="C4886" s="4" t="s">
        <v>62</v>
      </c>
      <c r="D4886" s="4" t="s">
        <v>30</v>
      </c>
      <c r="E4886" s="4">
        <v>72</v>
      </c>
      <c r="F4886" s="4">
        <v>16</v>
      </c>
      <c r="G4886" s="4">
        <v>20.2</v>
      </c>
      <c r="H4886" s="4">
        <v>21319</v>
      </c>
      <c r="I4886" s="4">
        <v>10</v>
      </c>
      <c r="J4886" s="4">
        <v>20</v>
      </c>
      <c r="K4886" s="4">
        <v>4</v>
      </c>
      <c r="L4886" s="4">
        <v>26</v>
      </c>
      <c r="M4886" s="4">
        <v>5</v>
      </c>
      <c r="N4886" s="4">
        <v>12.1</v>
      </c>
      <c r="O4886" s="4">
        <f t="shared" si="608"/>
        <v>5</v>
      </c>
      <c r="P4886" s="4">
        <f t="shared" si="609"/>
        <v>5</v>
      </c>
      <c r="Q4886" s="4">
        <f t="shared" si="610"/>
        <v>5</v>
      </c>
      <c r="R4886" s="4">
        <f t="shared" si="611"/>
        <v>15</v>
      </c>
      <c r="S4886" s="4">
        <f t="shared" si="612"/>
        <v>124.3</v>
      </c>
      <c r="T4886" s="4" t="str">
        <f t="shared" si="613"/>
        <v>B - Kernkunde</v>
      </c>
      <c r="U4886" s="4">
        <f>ROUND(((E4886-Hilfswerte!$B$20)/Hilfswerte!$B$21)+((F4886-Hilfswerte!$B$22)/Hilfswerte!$B$23)+((G4886-Hilfswerte!$B$24)/Hilfswerte!$B$25)+0.1*INDEX(Hilfswerte!$B$4:$B$15,MATCH(C4886,Hilfswerte!$A$4:$A$15,0)),2)</f>
        <v>1.58</v>
      </c>
      <c r="V4886" s="4">
        <f>ROUND(SQRT((((E4886-Hilfswerte!$B$20)/Hilfswerte!$B$21)-Hilfswerte!$B$28)^2+(((F4886-Hilfswerte!$B$22)/Hilfswerte!$B$23)-Hilfswerte!$B$29)^2+(((G4886-Hilfswerte!$B$24)/Hilfswerte!$B$25)-Hilfswerte!$B$30)^2),3)</f>
        <v>1.5349999999999999</v>
      </c>
      <c r="W4886" s="4">
        <f>ROUND(E4886*Hilfswerte!$B$31,0)</f>
        <v>14799</v>
      </c>
      <c r="X4886" s="4">
        <f t="shared" si="614"/>
        <v>0</v>
      </c>
      <c r="Y4886" s="4" t="str">
        <f>IF(T4886="A - Top-Kunde","bereits Top-Kunde",IF(AND(V4886&lt;=Hilfswerte!$B$34,H4886&lt;0.5*W4886),"Hoch",IF(AND(V4886&lt;=Hilfswerte!$B$35,H4886&lt;0.7*W4886),"Mittel","Niedrig")))</f>
        <v>Niedrig</v>
      </c>
      <c r="Z4886" s="4">
        <f t="shared" si="615"/>
        <v>18.2</v>
      </c>
      <c r="AA4886" s="4" t="str">
        <f>IF(J4886&gt;365,"Bereits abgewandert (Segment D)",IF(Z4886&gt;=Hilfswerte!$B$38,"Rot - akut gefaehrdet",IF(Z4886&gt;=Hilfswerte!$B$39,"Gelb - beobachten","Gruen - stabil")))</f>
        <v>Gelb - beobachten</v>
      </c>
    </row>
    <row r="4887" spans="1:27" ht="15" customHeight="1" x14ac:dyDescent="0.25">
      <c r="A4887" s="4" t="s">
        <v>5234</v>
      </c>
      <c r="B4887" s="4" t="s">
        <v>273</v>
      </c>
      <c r="C4887" s="4" t="s">
        <v>59</v>
      </c>
      <c r="D4887" s="4" t="s">
        <v>77</v>
      </c>
      <c r="E4887" s="4">
        <v>258</v>
      </c>
      <c r="F4887" s="4">
        <v>55.3</v>
      </c>
      <c r="G4887" s="4">
        <v>14.7</v>
      </c>
      <c r="H4887" s="4">
        <v>38125</v>
      </c>
      <c r="I4887" s="4">
        <v>2</v>
      </c>
      <c r="J4887" s="4">
        <v>145</v>
      </c>
      <c r="K4887" s="4">
        <v>0</v>
      </c>
      <c r="L4887" s="4">
        <v>10</v>
      </c>
      <c r="M4887" s="4">
        <v>3</v>
      </c>
      <c r="N4887" s="4">
        <v>-5</v>
      </c>
      <c r="O4887" s="4">
        <f t="shared" si="608"/>
        <v>3</v>
      </c>
      <c r="P4887" s="4">
        <f t="shared" si="609"/>
        <v>2</v>
      </c>
      <c r="Q4887" s="4">
        <f t="shared" si="610"/>
        <v>5</v>
      </c>
      <c r="R4887" s="4">
        <f t="shared" si="611"/>
        <v>10</v>
      </c>
      <c r="S4887" s="4">
        <f t="shared" si="612"/>
        <v>94.5</v>
      </c>
      <c r="T4887" s="4" t="str">
        <f t="shared" si="613"/>
        <v>C - Entwicklungspotenzial</v>
      </c>
      <c r="U4887" s="4">
        <f>ROUND(((E4887-Hilfswerte!$B$20)/Hilfswerte!$B$21)+((F4887-Hilfswerte!$B$22)/Hilfswerte!$B$23)+((G4887-Hilfswerte!$B$24)/Hilfswerte!$B$25)+0.1*INDEX(Hilfswerte!$B$4:$B$15,MATCH(C4887,Hilfswerte!$A$4:$A$15,0)),2)</f>
        <v>1.72</v>
      </c>
      <c r="V4887" s="4">
        <f>ROUND(SQRT((((E4887-Hilfswerte!$B$20)/Hilfswerte!$B$21)-Hilfswerte!$B$28)^2+(((F4887-Hilfswerte!$B$22)/Hilfswerte!$B$23)-Hilfswerte!$B$29)^2+(((G4887-Hilfswerte!$B$24)/Hilfswerte!$B$25)-Hilfswerte!$B$30)^2),3)</f>
        <v>0.748</v>
      </c>
      <c r="W4887" s="4">
        <f>ROUND(E4887*Hilfswerte!$B$31,0)</f>
        <v>53031</v>
      </c>
      <c r="X4887" s="4">
        <f t="shared" si="614"/>
        <v>14906</v>
      </c>
      <c r="Y4887" s="4" t="str">
        <f>IF(T4887="A - Top-Kunde","bereits Top-Kunde",IF(AND(V4887&lt;=Hilfswerte!$B$34,H4887&lt;0.5*W4887),"Hoch",IF(AND(V4887&lt;=Hilfswerte!$B$35,H4887&lt;0.7*W4887),"Mittel","Niedrig")))</f>
        <v>Niedrig</v>
      </c>
      <c r="Z4887" s="4">
        <f t="shared" si="615"/>
        <v>11.3</v>
      </c>
      <c r="AA4887" s="4" t="str">
        <f>IF(J4887&gt;365,"Bereits abgewandert (Segment D)",IF(Z4887&gt;=Hilfswerte!$B$38,"Rot - akut gefaehrdet",IF(Z4887&gt;=Hilfswerte!$B$39,"Gelb - beobachten","Gruen - stabil")))</f>
        <v>Gruen - stabil</v>
      </c>
    </row>
    <row r="4888" spans="1:27" ht="15" customHeight="1" x14ac:dyDescent="0.25">
      <c r="A4888" s="4" t="s">
        <v>5235</v>
      </c>
      <c r="B4888" s="4" t="s">
        <v>582</v>
      </c>
      <c r="C4888" s="4" t="s">
        <v>29</v>
      </c>
      <c r="D4888" s="4" t="s">
        <v>30</v>
      </c>
      <c r="E4888" s="4">
        <v>183</v>
      </c>
      <c r="F4888" s="4">
        <v>58.9</v>
      </c>
      <c r="G4888" s="4">
        <v>8.5</v>
      </c>
      <c r="H4888" s="4">
        <v>0</v>
      </c>
      <c r="I4888" s="4">
        <v>0</v>
      </c>
      <c r="J4888" s="4">
        <v>611</v>
      </c>
      <c r="K4888" s="4">
        <v>0</v>
      </c>
      <c r="L4888" s="4">
        <v>-6</v>
      </c>
      <c r="M4888" s="4">
        <v>0</v>
      </c>
      <c r="N4888" s="4">
        <v>-45.6</v>
      </c>
      <c r="O4888" s="4">
        <f t="shared" si="608"/>
        <v>1</v>
      </c>
      <c r="P4888" s="4">
        <f t="shared" si="609"/>
        <v>1</v>
      </c>
      <c r="Q4888" s="4">
        <f t="shared" si="610"/>
        <v>1</v>
      </c>
      <c r="R4888" s="4">
        <f t="shared" si="611"/>
        <v>3</v>
      </c>
      <c r="S4888" s="4">
        <f t="shared" si="612"/>
        <v>7.2</v>
      </c>
      <c r="T4888" s="4" t="str">
        <f t="shared" si="613"/>
        <v>D - Abwanderungsrisiko</v>
      </c>
      <c r="U4888" s="4">
        <f>ROUND(((E4888-Hilfswerte!$B$20)/Hilfswerte!$B$21)+((F4888-Hilfswerte!$B$22)/Hilfswerte!$B$23)+((G4888-Hilfswerte!$B$24)/Hilfswerte!$B$25)+0.1*INDEX(Hilfswerte!$B$4:$B$15,MATCH(C4888,Hilfswerte!$A$4:$A$15,0)),2)</f>
        <v>0.82</v>
      </c>
      <c r="V4888" s="4">
        <f>ROUND(SQRT((((E4888-Hilfswerte!$B$20)/Hilfswerte!$B$21)-Hilfswerte!$B$28)^2+(((F4888-Hilfswerte!$B$22)/Hilfswerte!$B$23)-Hilfswerte!$B$29)^2+(((G4888-Hilfswerte!$B$24)/Hilfswerte!$B$25)-Hilfswerte!$B$30)^2),3)</f>
        <v>0.57999999999999996</v>
      </c>
      <c r="W4888" s="4">
        <f>ROUND(E4888*Hilfswerte!$B$31,0)</f>
        <v>37615</v>
      </c>
      <c r="X4888" s="4">
        <f t="shared" si="614"/>
        <v>37615</v>
      </c>
      <c r="Y4888" s="4" t="str">
        <f>IF(T4888="A - Top-Kunde","bereits Top-Kunde",IF(AND(V4888&lt;=Hilfswerte!$B$34,H4888&lt;0.5*W4888),"Hoch",IF(AND(V4888&lt;=Hilfswerte!$B$35,H4888&lt;0.7*W4888),"Mittel","Niedrig")))</f>
        <v>Hoch</v>
      </c>
      <c r="Z4888" s="4">
        <f t="shared" si="615"/>
        <v>48.8</v>
      </c>
      <c r="AA4888" s="4" t="str">
        <f>IF(J4888&gt;365,"Bereits abgewandert (Segment D)",IF(Z4888&gt;=Hilfswerte!$B$38,"Rot - akut gefaehrdet",IF(Z4888&gt;=Hilfswerte!$B$39,"Gelb - beobachten","Gruen - stabil")))</f>
        <v>Bereits abgewandert (Segment D)</v>
      </c>
    </row>
    <row r="4889" spans="1:27" ht="15" customHeight="1" x14ac:dyDescent="0.25">
      <c r="A4889" s="4" t="s">
        <v>5236</v>
      </c>
      <c r="B4889" s="4" t="s">
        <v>919</v>
      </c>
      <c r="C4889" s="4" t="s">
        <v>62</v>
      </c>
      <c r="D4889" s="4" t="s">
        <v>30</v>
      </c>
      <c r="E4889" s="4">
        <v>46</v>
      </c>
      <c r="F4889" s="4">
        <v>9.6</v>
      </c>
      <c r="G4889" s="4">
        <v>9.6999999999999993</v>
      </c>
      <c r="H4889" s="4">
        <v>9056</v>
      </c>
      <c r="I4889" s="4">
        <v>5</v>
      </c>
      <c r="J4889" s="4">
        <v>110</v>
      </c>
      <c r="K4889" s="4">
        <v>0</v>
      </c>
      <c r="L4889" s="4">
        <v>-7</v>
      </c>
      <c r="M4889" s="4">
        <v>4</v>
      </c>
      <c r="N4889" s="4">
        <v>15.5</v>
      </c>
      <c r="O4889" s="4">
        <f t="shared" si="608"/>
        <v>3</v>
      </c>
      <c r="P4889" s="4">
        <f t="shared" si="609"/>
        <v>5</v>
      </c>
      <c r="Q4889" s="4">
        <f t="shared" si="610"/>
        <v>5</v>
      </c>
      <c r="R4889" s="4">
        <f t="shared" si="611"/>
        <v>13</v>
      </c>
      <c r="S4889" s="4">
        <f t="shared" si="612"/>
        <v>137.80000000000001</v>
      </c>
      <c r="T4889" s="4" t="str">
        <f t="shared" si="613"/>
        <v>A - Top-Kunde</v>
      </c>
      <c r="U4889" s="4">
        <f>ROUND(((E4889-Hilfswerte!$B$20)/Hilfswerte!$B$21)+((F4889-Hilfswerte!$B$22)/Hilfswerte!$B$23)+((G4889-Hilfswerte!$B$24)/Hilfswerte!$B$25)+0.1*INDEX(Hilfswerte!$B$4:$B$15,MATCH(C4889,Hilfswerte!$A$4:$A$15,0)),2)</f>
        <v>-0.31</v>
      </c>
      <c r="V4889" s="4">
        <f>ROUND(SQRT((((E4889-Hilfswerte!$B$20)/Hilfswerte!$B$21)-Hilfswerte!$B$28)^2+(((F4889-Hilfswerte!$B$22)/Hilfswerte!$B$23)-Hilfswerte!$B$29)^2+(((G4889-Hilfswerte!$B$24)/Hilfswerte!$B$25)-Hilfswerte!$B$30)^2),3)</f>
        <v>0.76300000000000001</v>
      </c>
      <c r="W4889" s="4">
        <f>ROUND(E4889*Hilfswerte!$B$31,0)</f>
        <v>9455</v>
      </c>
      <c r="X4889" s="4">
        <f t="shared" si="614"/>
        <v>399</v>
      </c>
      <c r="Y4889" s="4" t="str">
        <f>IF(T4889="A - Top-Kunde","bereits Top-Kunde",IF(AND(V4889&lt;=Hilfswerte!$B$34,H4889&lt;0.5*W4889),"Hoch",IF(AND(V4889&lt;=Hilfswerte!$B$35,H4889&lt;0.7*W4889),"Mittel","Niedrig")))</f>
        <v>bereits Top-Kunde</v>
      </c>
      <c r="Z4889" s="4">
        <f t="shared" si="615"/>
        <v>5.5</v>
      </c>
      <c r="AA4889" s="4" t="str">
        <f>IF(J4889&gt;365,"Bereits abgewandert (Segment D)",IF(Z4889&gt;=Hilfswerte!$B$38,"Rot - akut gefaehrdet",IF(Z4889&gt;=Hilfswerte!$B$39,"Gelb - beobachten","Gruen - stabil")))</f>
        <v>Gruen - stabil</v>
      </c>
    </row>
    <row r="4890" spans="1:27" ht="15" customHeight="1" x14ac:dyDescent="0.25">
      <c r="A4890" s="4" t="s">
        <v>5237</v>
      </c>
      <c r="B4890" s="4" t="s">
        <v>121</v>
      </c>
      <c r="C4890" s="4" t="s">
        <v>51</v>
      </c>
      <c r="D4890" s="4" t="s">
        <v>48</v>
      </c>
      <c r="E4890" s="4">
        <v>316</v>
      </c>
      <c r="F4890" s="4">
        <v>75.5</v>
      </c>
      <c r="G4890" s="4">
        <v>11.5</v>
      </c>
      <c r="H4890" s="4">
        <v>13612</v>
      </c>
      <c r="I4890" s="4">
        <v>2</v>
      </c>
      <c r="J4890" s="4">
        <v>8</v>
      </c>
      <c r="K4890" s="4">
        <v>0</v>
      </c>
      <c r="L4890" s="4">
        <v>4</v>
      </c>
      <c r="M4890" s="4">
        <v>4</v>
      </c>
      <c r="N4890" s="4">
        <v>39</v>
      </c>
      <c r="O4890" s="4">
        <f t="shared" si="608"/>
        <v>5</v>
      </c>
      <c r="P4890" s="4">
        <f t="shared" si="609"/>
        <v>2</v>
      </c>
      <c r="Q4890" s="4">
        <f t="shared" si="610"/>
        <v>5</v>
      </c>
      <c r="R4890" s="4">
        <f t="shared" si="611"/>
        <v>12</v>
      </c>
      <c r="S4890" s="4">
        <f t="shared" si="612"/>
        <v>138.30000000000001</v>
      </c>
      <c r="T4890" s="4" t="str">
        <f t="shared" si="613"/>
        <v>A - Top-Kunde</v>
      </c>
      <c r="U4890" s="4">
        <f>ROUND(((E4890-Hilfswerte!$B$20)/Hilfswerte!$B$21)+((F4890-Hilfswerte!$B$22)/Hilfswerte!$B$23)+((G4890-Hilfswerte!$B$24)/Hilfswerte!$B$25)+0.1*INDEX(Hilfswerte!$B$4:$B$15,MATCH(C4890,Hilfswerte!$A$4:$A$15,0)),2)</f>
        <v>2.25</v>
      </c>
      <c r="V4890" s="4">
        <f>ROUND(SQRT((((E4890-Hilfswerte!$B$20)/Hilfswerte!$B$21)-Hilfswerte!$B$28)^2+(((F4890-Hilfswerte!$B$22)/Hilfswerte!$B$23)-Hilfswerte!$B$29)^2+(((G4890-Hilfswerte!$B$24)/Hilfswerte!$B$25)-Hilfswerte!$B$30)^2),3)</f>
        <v>0.93400000000000005</v>
      </c>
      <c r="W4890" s="4">
        <f>ROUND(E4890*Hilfswerte!$B$31,0)</f>
        <v>64953</v>
      </c>
      <c r="X4890" s="4">
        <f t="shared" si="614"/>
        <v>51341</v>
      </c>
      <c r="Y4890" s="4" t="str">
        <f>IF(T4890="A - Top-Kunde","bereits Top-Kunde",IF(AND(V4890&lt;=Hilfswerte!$B$34,H4890&lt;0.5*W4890),"Hoch",IF(AND(V4890&lt;=Hilfswerte!$B$35,H4890&lt;0.7*W4890),"Mittel","Niedrig")))</f>
        <v>bereits Top-Kunde</v>
      </c>
      <c r="Z4890" s="4">
        <f t="shared" si="615"/>
        <v>1.2</v>
      </c>
      <c r="AA4890" s="4" t="str">
        <f>IF(J4890&gt;365,"Bereits abgewandert (Segment D)",IF(Z4890&gt;=Hilfswerte!$B$38,"Rot - akut gefaehrdet",IF(Z4890&gt;=Hilfswerte!$B$39,"Gelb - beobachten","Gruen - stabil")))</f>
        <v>Gruen - stabil</v>
      </c>
    </row>
    <row r="4891" spans="1:27" ht="15" customHeight="1" x14ac:dyDescent="0.25">
      <c r="A4891" s="4" t="s">
        <v>5238</v>
      </c>
      <c r="B4891" s="4" t="s">
        <v>420</v>
      </c>
      <c r="C4891" s="4" t="s">
        <v>62</v>
      </c>
      <c r="D4891" s="4" t="s">
        <v>30</v>
      </c>
      <c r="E4891" s="4">
        <v>76</v>
      </c>
      <c r="F4891" s="4">
        <v>22.3</v>
      </c>
      <c r="G4891" s="4">
        <v>8</v>
      </c>
      <c r="H4891" s="4">
        <v>5090</v>
      </c>
      <c r="I4891" s="4">
        <v>3</v>
      </c>
      <c r="J4891" s="4">
        <v>70</v>
      </c>
      <c r="K4891" s="4">
        <v>0</v>
      </c>
      <c r="L4891" s="4">
        <v>9</v>
      </c>
      <c r="M4891" s="4">
        <v>4</v>
      </c>
      <c r="N4891" s="4">
        <v>26.7</v>
      </c>
      <c r="O4891" s="4">
        <f t="shared" si="608"/>
        <v>4</v>
      </c>
      <c r="P4891" s="4">
        <f t="shared" si="609"/>
        <v>3</v>
      </c>
      <c r="Q4891" s="4">
        <f t="shared" si="610"/>
        <v>4</v>
      </c>
      <c r="R4891" s="4">
        <f t="shared" si="611"/>
        <v>11</v>
      </c>
      <c r="S4891" s="4">
        <f t="shared" si="612"/>
        <v>120.7</v>
      </c>
      <c r="T4891" s="4" t="str">
        <f t="shared" si="613"/>
        <v>B - Kernkunde</v>
      </c>
      <c r="U4891" s="4">
        <f>ROUND(((E4891-Hilfswerte!$B$20)/Hilfswerte!$B$21)+((F4891-Hilfswerte!$B$22)/Hilfswerte!$B$23)+((G4891-Hilfswerte!$B$24)/Hilfswerte!$B$25)+0.1*INDEX(Hilfswerte!$B$4:$B$15,MATCH(C4891,Hilfswerte!$A$4:$A$15,0)),2)</f>
        <v>-0.22</v>
      </c>
      <c r="V4891" s="4">
        <f>ROUND(SQRT((((E4891-Hilfswerte!$B$20)/Hilfswerte!$B$21)-Hilfswerte!$B$28)^2+(((F4891-Hilfswerte!$B$22)/Hilfswerte!$B$23)-Hilfswerte!$B$29)^2+(((G4891-Hilfswerte!$B$24)/Hilfswerte!$B$25)-Hilfswerte!$B$30)^2),3)</f>
        <v>0.69899999999999995</v>
      </c>
      <c r="W4891" s="4">
        <f>ROUND(E4891*Hilfswerte!$B$31,0)</f>
        <v>15622</v>
      </c>
      <c r="X4891" s="4">
        <f t="shared" si="614"/>
        <v>10532</v>
      </c>
      <c r="Y4891" s="4" t="str">
        <f>IF(T4891="A - Top-Kunde","bereits Top-Kunde",IF(AND(V4891&lt;=Hilfswerte!$B$34,H4891&lt;0.5*W4891),"Hoch",IF(AND(V4891&lt;=Hilfswerte!$B$35,H4891&lt;0.7*W4891),"Mittel","Niedrig")))</f>
        <v>Hoch</v>
      </c>
      <c r="Z4891" s="4">
        <f t="shared" si="615"/>
        <v>5.3</v>
      </c>
      <c r="AA4891" s="4" t="str">
        <f>IF(J4891&gt;365,"Bereits abgewandert (Segment D)",IF(Z4891&gt;=Hilfswerte!$B$38,"Rot - akut gefaehrdet",IF(Z4891&gt;=Hilfswerte!$B$39,"Gelb - beobachten","Gruen - stabil")))</f>
        <v>Gruen - stabil</v>
      </c>
    </row>
    <row r="4892" spans="1:27" ht="15" customHeight="1" x14ac:dyDescent="0.25">
      <c r="A4892" s="4" t="s">
        <v>5239</v>
      </c>
      <c r="B4892" s="4" t="s">
        <v>1020</v>
      </c>
      <c r="C4892" s="4" t="s">
        <v>55</v>
      </c>
      <c r="D4892" s="4" t="s">
        <v>52</v>
      </c>
      <c r="E4892" s="4">
        <v>38</v>
      </c>
      <c r="F4892" s="4">
        <v>6.5</v>
      </c>
      <c r="G4892" s="4">
        <v>18.8</v>
      </c>
      <c r="H4892" s="4">
        <v>7950</v>
      </c>
      <c r="I4892" s="4">
        <v>2</v>
      </c>
      <c r="J4892" s="4">
        <v>4</v>
      </c>
      <c r="K4892" s="4">
        <v>1</v>
      </c>
      <c r="L4892" s="4">
        <v>17</v>
      </c>
      <c r="M4892" s="4">
        <v>4</v>
      </c>
      <c r="N4892" s="4">
        <v>12.1</v>
      </c>
      <c r="O4892" s="4">
        <f t="shared" si="608"/>
        <v>5</v>
      </c>
      <c r="P4892" s="4">
        <f t="shared" si="609"/>
        <v>2</v>
      </c>
      <c r="Q4892" s="4">
        <f t="shared" si="610"/>
        <v>5</v>
      </c>
      <c r="R4892" s="4">
        <f t="shared" si="611"/>
        <v>12</v>
      </c>
      <c r="S4892" s="4">
        <f t="shared" si="612"/>
        <v>115</v>
      </c>
      <c r="T4892" s="4" t="str">
        <f t="shared" si="613"/>
        <v>B - Kernkunde</v>
      </c>
      <c r="U4892" s="4">
        <f>ROUND(((E4892-Hilfswerte!$B$20)/Hilfswerte!$B$21)+((F4892-Hilfswerte!$B$22)/Hilfswerte!$B$23)+((G4892-Hilfswerte!$B$24)/Hilfswerte!$B$25)+0.1*INDEX(Hilfswerte!$B$4:$B$15,MATCH(C4892,Hilfswerte!$A$4:$A$15,0)),2)</f>
        <v>0.92</v>
      </c>
      <c r="V4892" s="4">
        <f>ROUND(SQRT((((E4892-Hilfswerte!$B$20)/Hilfswerte!$B$21)-Hilfswerte!$B$28)^2+(((F4892-Hilfswerte!$B$22)/Hilfswerte!$B$23)-Hilfswerte!$B$29)^2+(((G4892-Hilfswerte!$B$24)/Hilfswerte!$B$25)-Hilfswerte!$B$30)^2),3)</f>
        <v>1.44</v>
      </c>
      <c r="W4892" s="4">
        <f>ROUND(E4892*Hilfswerte!$B$31,0)</f>
        <v>7811</v>
      </c>
      <c r="X4892" s="4">
        <f t="shared" si="614"/>
        <v>0</v>
      </c>
      <c r="Y4892" s="4" t="str">
        <f>IF(T4892="A - Top-Kunde","bereits Top-Kunde",IF(AND(V4892&lt;=Hilfswerte!$B$34,H4892&lt;0.5*W4892),"Hoch",IF(AND(V4892&lt;=Hilfswerte!$B$35,H4892&lt;0.7*W4892),"Mittel","Niedrig")))</f>
        <v>Niedrig</v>
      </c>
      <c r="Z4892" s="4">
        <f t="shared" si="615"/>
        <v>6.6</v>
      </c>
      <c r="AA4892" s="4" t="str">
        <f>IF(J4892&gt;365,"Bereits abgewandert (Segment D)",IF(Z4892&gt;=Hilfswerte!$B$38,"Rot - akut gefaehrdet",IF(Z4892&gt;=Hilfswerte!$B$39,"Gelb - beobachten","Gruen - stabil")))</f>
        <v>Gruen - stabil</v>
      </c>
    </row>
    <row r="4893" spans="1:27" ht="15" customHeight="1" x14ac:dyDescent="0.25">
      <c r="A4893" s="4" t="s">
        <v>5240</v>
      </c>
      <c r="B4893" s="4" t="s">
        <v>420</v>
      </c>
      <c r="C4893" s="4" t="s">
        <v>65</v>
      </c>
      <c r="D4893" s="4" t="s">
        <v>30</v>
      </c>
      <c r="E4893" s="4">
        <v>294</v>
      </c>
      <c r="F4893" s="4">
        <v>80.400000000000006</v>
      </c>
      <c r="G4893" s="4">
        <v>16.2</v>
      </c>
      <c r="H4893" s="4">
        <v>0</v>
      </c>
      <c r="I4893" s="4">
        <v>0</v>
      </c>
      <c r="J4893" s="4">
        <v>745</v>
      </c>
      <c r="K4893" s="4">
        <v>0</v>
      </c>
      <c r="L4893" s="4">
        <v>-1</v>
      </c>
      <c r="M4893" s="4">
        <v>0</v>
      </c>
      <c r="N4893" s="4">
        <v>-35.1</v>
      </c>
      <c r="O4893" s="4">
        <f t="shared" si="608"/>
        <v>1</v>
      </c>
      <c r="P4893" s="4">
        <f t="shared" si="609"/>
        <v>1</v>
      </c>
      <c r="Q4893" s="4">
        <f t="shared" si="610"/>
        <v>1</v>
      </c>
      <c r="R4893" s="4">
        <f t="shared" si="611"/>
        <v>3</v>
      </c>
      <c r="S4893" s="4">
        <f t="shared" si="612"/>
        <v>12.5</v>
      </c>
      <c r="T4893" s="4" t="str">
        <f t="shared" si="613"/>
        <v>D - Abwanderungsrisiko</v>
      </c>
      <c r="U4893" s="4">
        <f>ROUND(((E4893-Hilfswerte!$B$20)/Hilfswerte!$B$21)+((F4893-Hilfswerte!$B$22)/Hilfswerte!$B$23)+((G4893-Hilfswerte!$B$24)/Hilfswerte!$B$25)+0.1*INDEX(Hilfswerte!$B$4:$B$15,MATCH(C4893,Hilfswerte!$A$4:$A$15,0)),2)</f>
        <v>2.59</v>
      </c>
      <c r="V4893" s="4">
        <f>ROUND(SQRT((((E4893-Hilfswerte!$B$20)/Hilfswerte!$B$21)-Hilfswerte!$B$28)^2+(((F4893-Hilfswerte!$B$22)/Hilfswerte!$B$23)-Hilfswerte!$B$29)^2+(((G4893-Hilfswerte!$B$24)/Hilfswerte!$B$25)-Hilfswerte!$B$30)^2),3)</f>
        <v>1.2310000000000001</v>
      </c>
      <c r="W4893" s="4">
        <f>ROUND(E4893*Hilfswerte!$B$31,0)</f>
        <v>60431</v>
      </c>
      <c r="X4893" s="4">
        <f t="shared" si="614"/>
        <v>60431</v>
      </c>
      <c r="Y4893" s="4" t="str">
        <f>IF(T4893="A - Top-Kunde","bereits Top-Kunde",IF(AND(V4893&lt;=Hilfswerte!$B$34,H4893&lt;0.5*W4893),"Hoch",IF(AND(V4893&lt;=Hilfswerte!$B$35,H4893&lt;0.7*W4893),"Mittel","Niedrig")))</f>
        <v>Niedrig</v>
      </c>
      <c r="Z4893" s="4">
        <f t="shared" si="615"/>
        <v>51.3</v>
      </c>
      <c r="AA4893" s="4" t="str">
        <f>IF(J4893&gt;365,"Bereits abgewandert (Segment D)",IF(Z4893&gt;=Hilfswerte!$B$38,"Rot - akut gefaehrdet",IF(Z4893&gt;=Hilfswerte!$B$39,"Gelb - beobachten","Gruen - stabil")))</f>
        <v>Bereits abgewandert (Segment D)</v>
      </c>
    </row>
    <row r="4894" spans="1:27" ht="15" customHeight="1" x14ac:dyDescent="0.25">
      <c r="A4894" s="4" t="s">
        <v>5241</v>
      </c>
      <c r="B4894" s="4" t="s">
        <v>181</v>
      </c>
      <c r="C4894" s="4" t="s">
        <v>84</v>
      </c>
      <c r="D4894" s="4" t="s">
        <v>178</v>
      </c>
      <c r="E4894" s="4">
        <v>475</v>
      </c>
      <c r="F4894" s="4">
        <v>81.900000000000006</v>
      </c>
      <c r="G4894" s="4">
        <v>1.3</v>
      </c>
      <c r="H4894" s="4">
        <v>0</v>
      </c>
      <c r="I4894" s="4">
        <v>0</v>
      </c>
      <c r="J4894" s="4">
        <v>543</v>
      </c>
      <c r="K4894" s="4">
        <v>0</v>
      </c>
      <c r="L4894" s="4">
        <v>16</v>
      </c>
      <c r="M4894" s="4">
        <v>0</v>
      </c>
      <c r="N4894" s="4">
        <v>-76.599999999999994</v>
      </c>
      <c r="O4894" s="4">
        <f t="shared" si="608"/>
        <v>1</v>
      </c>
      <c r="P4894" s="4">
        <f t="shared" si="609"/>
        <v>1</v>
      </c>
      <c r="Q4894" s="4">
        <f t="shared" si="610"/>
        <v>1</v>
      </c>
      <c r="R4894" s="4">
        <f t="shared" si="611"/>
        <v>3</v>
      </c>
      <c r="S4894" s="4">
        <f t="shared" si="612"/>
        <v>-13.1</v>
      </c>
      <c r="T4894" s="4" t="str">
        <f t="shared" si="613"/>
        <v>D - Abwanderungsrisiko</v>
      </c>
      <c r="U4894" s="4">
        <f>ROUND(((E4894-Hilfswerte!$B$20)/Hilfswerte!$B$21)+((F4894-Hilfswerte!$B$22)/Hilfswerte!$B$23)+((G4894-Hilfswerte!$B$24)/Hilfswerte!$B$25)+0.1*INDEX(Hilfswerte!$B$4:$B$15,MATCH(C4894,Hilfswerte!$A$4:$A$15,0)),2)</f>
        <v>1.08</v>
      </c>
      <c r="V4894" s="4">
        <f>ROUND(SQRT((((E4894-Hilfswerte!$B$20)/Hilfswerte!$B$21)-Hilfswerte!$B$28)^2+(((F4894-Hilfswerte!$B$22)/Hilfswerte!$B$23)-Hilfswerte!$B$29)^2+(((G4894-Hilfswerte!$B$24)/Hilfswerte!$B$25)-Hilfswerte!$B$30)^2),3)</f>
        <v>2.2010000000000001</v>
      </c>
      <c r="W4894" s="4">
        <f>ROUND(E4894*Hilfswerte!$B$31,0)</f>
        <v>97634</v>
      </c>
      <c r="X4894" s="4">
        <f t="shared" si="614"/>
        <v>97634</v>
      </c>
      <c r="Y4894" s="4" t="str">
        <f>IF(T4894="A - Top-Kunde","bereits Top-Kunde",IF(AND(V4894&lt;=Hilfswerte!$B$34,H4894&lt;0.5*W4894),"Hoch",IF(AND(V4894&lt;=Hilfswerte!$B$35,H4894&lt;0.7*W4894),"Mittel","Niedrig")))</f>
        <v>Niedrig</v>
      </c>
      <c r="Z4894" s="4">
        <f t="shared" si="615"/>
        <v>61</v>
      </c>
      <c r="AA4894" s="4" t="str">
        <f>IF(J4894&gt;365,"Bereits abgewandert (Segment D)",IF(Z4894&gt;=Hilfswerte!$B$38,"Rot - akut gefaehrdet",IF(Z4894&gt;=Hilfswerte!$B$39,"Gelb - beobachten","Gruen - stabil")))</f>
        <v>Bereits abgewandert (Segment D)</v>
      </c>
    </row>
    <row r="4895" spans="1:27" ht="15" customHeight="1" x14ac:dyDescent="0.25">
      <c r="A4895" s="4" t="s">
        <v>5242</v>
      </c>
      <c r="B4895" s="4" t="s">
        <v>339</v>
      </c>
      <c r="C4895" s="4" t="s">
        <v>29</v>
      </c>
      <c r="D4895" s="4" t="s">
        <v>30</v>
      </c>
      <c r="E4895" s="4">
        <v>160</v>
      </c>
      <c r="F4895" s="4">
        <v>38.1</v>
      </c>
      <c r="G4895" s="4">
        <v>7.3</v>
      </c>
      <c r="H4895" s="4">
        <v>0</v>
      </c>
      <c r="I4895" s="4">
        <v>0</v>
      </c>
      <c r="J4895" s="4">
        <v>823</v>
      </c>
      <c r="K4895" s="4">
        <v>0</v>
      </c>
      <c r="L4895" s="4">
        <v>4</v>
      </c>
      <c r="M4895" s="4">
        <v>0</v>
      </c>
      <c r="N4895" s="4">
        <v>-50.9</v>
      </c>
      <c r="O4895" s="4">
        <f t="shared" si="608"/>
        <v>1</v>
      </c>
      <c r="P4895" s="4">
        <f t="shared" si="609"/>
        <v>1</v>
      </c>
      <c r="Q4895" s="4">
        <f t="shared" si="610"/>
        <v>1</v>
      </c>
      <c r="R4895" s="4">
        <f t="shared" si="611"/>
        <v>3</v>
      </c>
      <c r="S4895" s="4">
        <f t="shared" si="612"/>
        <v>3.4</v>
      </c>
      <c r="T4895" s="4" t="str">
        <f t="shared" si="613"/>
        <v>D - Abwanderungsrisiko</v>
      </c>
      <c r="U4895" s="4">
        <f>ROUND(((E4895-Hilfswerte!$B$20)/Hilfswerte!$B$21)+((F4895-Hilfswerte!$B$22)/Hilfswerte!$B$23)+((G4895-Hilfswerte!$B$24)/Hilfswerte!$B$25)+0.1*INDEX(Hilfswerte!$B$4:$B$15,MATCH(C4895,Hilfswerte!$A$4:$A$15,0)),2)</f>
        <v>0.16</v>
      </c>
      <c r="V4895" s="4">
        <f>ROUND(SQRT((((E4895-Hilfswerte!$B$20)/Hilfswerte!$B$21)-Hilfswerte!$B$28)^2+(((F4895-Hilfswerte!$B$22)/Hilfswerte!$B$23)-Hilfswerte!$B$29)^2+(((G4895-Hilfswerte!$B$24)/Hilfswerte!$B$25)-Hilfswerte!$B$30)^2),3)</f>
        <v>0.622</v>
      </c>
      <c r="W4895" s="4">
        <f>ROUND(E4895*Hilfswerte!$B$31,0)</f>
        <v>32887</v>
      </c>
      <c r="X4895" s="4">
        <f t="shared" si="614"/>
        <v>32887</v>
      </c>
      <c r="Y4895" s="4" t="str">
        <f>IF(T4895="A - Top-Kunde","bereits Top-Kunde",IF(AND(V4895&lt;=Hilfswerte!$B$34,H4895&lt;0.5*W4895),"Hoch",IF(AND(V4895&lt;=Hilfswerte!$B$35,H4895&lt;0.7*W4895),"Mittel","Niedrig")))</f>
        <v>Hoch</v>
      </c>
      <c r="Z4895" s="4">
        <f t="shared" si="615"/>
        <v>62.3</v>
      </c>
      <c r="AA4895" s="4" t="str">
        <f>IF(J4895&gt;365,"Bereits abgewandert (Segment D)",IF(Z4895&gt;=Hilfswerte!$B$38,"Rot - akut gefaehrdet",IF(Z4895&gt;=Hilfswerte!$B$39,"Gelb - beobachten","Gruen - stabil")))</f>
        <v>Bereits abgewandert (Segment D)</v>
      </c>
    </row>
    <row r="4896" spans="1:27" ht="15" customHeight="1" x14ac:dyDescent="0.25">
      <c r="A4896" s="4" t="s">
        <v>5243</v>
      </c>
      <c r="B4896" s="4" t="s">
        <v>185</v>
      </c>
      <c r="C4896" s="4" t="s">
        <v>55</v>
      </c>
      <c r="D4896" s="4" t="s">
        <v>48</v>
      </c>
      <c r="E4896" s="4">
        <v>59</v>
      </c>
      <c r="F4896" s="4">
        <v>10.6</v>
      </c>
      <c r="G4896" s="4">
        <v>12</v>
      </c>
      <c r="H4896" s="4">
        <v>4555</v>
      </c>
      <c r="I4896" s="4">
        <v>4</v>
      </c>
      <c r="J4896" s="4">
        <v>90</v>
      </c>
      <c r="K4896" s="4">
        <v>1</v>
      </c>
      <c r="L4896" s="4">
        <v>4</v>
      </c>
      <c r="M4896" s="4">
        <v>1</v>
      </c>
      <c r="N4896" s="4">
        <v>21.9</v>
      </c>
      <c r="O4896" s="4">
        <f t="shared" si="608"/>
        <v>4</v>
      </c>
      <c r="P4896" s="4">
        <f t="shared" si="609"/>
        <v>4</v>
      </c>
      <c r="Q4896" s="4">
        <f t="shared" si="610"/>
        <v>4</v>
      </c>
      <c r="R4896" s="4">
        <f t="shared" si="611"/>
        <v>12</v>
      </c>
      <c r="S4896" s="4">
        <f t="shared" si="612"/>
        <v>123.8</v>
      </c>
      <c r="T4896" s="4" t="str">
        <f t="shared" si="613"/>
        <v>B - Kernkunde</v>
      </c>
      <c r="U4896" s="4">
        <f>ROUND(((E4896-Hilfswerte!$B$20)/Hilfswerte!$B$21)+((F4896-Hilfswerte!$B$22)/Hilfswerte!$B$23)+((G4896-Hilfswerte!$B$24)/Hilfswerte!$B$25)+0.1*INDEX(Hilfswerte!$B$4:$B$15,MATCH(C4896,Hilfswerte!$A$4:$A$15,0)),2)</f>
        <v>0</v>
      </c>
      <c r="V4896" s="4">
        <f>ROUND(SQRT((((E4896-Hilfswerte!$B$20)/Hilfswerte!$B$21)-Hilfswerte!$B$28)^2+(((F4896-Hilfswerte!$B$22)/Hilfswerte!$B$23)-Hilfswerte!$B$29)^2+(((G4896-Hilfswerte!$B$24)/Hilfswerte!$B$25)-Hilfswerte!$B$30)^2),3)</f>
        <v>0.68400000000000005</v>
      </c>
      <c r="W4896" s="4">
        <f>ROUND(E4896*Hilfswerte!$B$31,0)</f>
        <v>12127</v>
      </c>
      <c r="X4896" s="4">
        <f t="shared" si="614"/>
        <v>7572</v>
      </c>
      <c r="Y4896" s="4" t="str">
        <f>IF(T4896="A - Top-Kunde","bereits Top-Kunde",IF(AND(V4896&lt;=Hilfswerte!$B$34,H4896&lt;0.5*W4896),"Hoch",IF(AND(V4896&lt;=Hilfswerte!$B$35,H4896&lt;0.7*W4896),"Mittel","Niedrig")))</f>
        <v>Hoch</v>
      </c>
      <c r="Z4896" s="4">
        <f t="shared" si="615"/>
        <v>8.3000000000000007</v>
      </c>
      <c r="AA4896" s="4" t="str">
        <f>IF(J4896&gt;365,"Bereits abgewandert (Segment D)",IF(Z4896&gt;=Hilfswerte!$B$38,"Rot - akut gefaehrdet",IF(Z4896&gt;=Hilfswerte!$B$39,"Gelb - beobachten","Gruen - stabil")))</f>
        <v>Gruen - stabil</v>
      </c>
    </row>
    <row r="4897" spans="1:27" ht="15" customHeight="1" x14ac:dyDescent="0.25">
      <c r="A4897" s="4" t="s">
        <v>5244</v>
      </c>
      <c r="B4897" s="4" t="s">
        <v>435</v>
      </c>
      <c r="C4897" s="4" t="s">
        <v>89</v>
      </c>
      <c r="D4897" s="4" t="s">
        <v>30</v>
      </c>
      <c r="E4897" s="4">
        <v>43</v>
      </c>
      <c r="F4897" s="4">
        <v>6</v>
      </c>
      <c r="G4897" s="4">
        <v>10.199999999999999</v>
      </c>
      <c r="H4897" s="4">
        <v>1350</v>
      </c>
      <c r="I4897" s="4">
        <v>7</v>
      </c>
      <c r="J4897" s="4">
        <v>6</v>
      </c>
      <c r="K4897" s="4">
        <v>2</v>
      </c>
      <c r="L4897" s="4">
        <v>27</v>
      </c>
      <c r="M4897" s="4">
        <v>4</v>
      </c>
      <c r="N4897" s="4">
        <v>13.6</v>
      </c>
      <c r="O4897" s="4">
        <f t="shared" si="608"/>
        <v>5</v>
      </c>
      <c r="P4897" s="4">
        <f t="shared" si="609"/>
        <v>5</v>
      </c>
      <c r="Q4897" s="4">
        <f t="shared" si="610"/>
        <v>3</v>
      </c>
      <c r="R4897" s="4">
        <f t="shared" si="611"/>
        <v>13</v>
      </c>
      <c r="S4897" s="4">
        <f t="shared" si="612"/>
        <v>116.7</v>
      </c>
      <c r="T4897" s="4" t="str">
        <f t="shared" si="613"/>
        <v>B - Kernkunde</v>
      </c>
      <c r="U4897" s="4">
        <f>ROUND(((E4897-Hilfswerte!$B$20)/Hilfswerte!$B$21)+((F4897-Hilfswerte!$B$22)/Hilfswerte!$B$23)+((G4897-Hilfswerte!$B$24)/Hilfswerte!$B$25)+0.1*INDEX(Hilfswerte!$B$4:$B$15,MATCH(C4897,Hilfswerte!$A$4:$A$15,0)),2)</f>
        <v>-0.43</v>
      </c>
      <c r="V4897" s="4">
        <f>ROUND(SQRT((((E4897-Hilfswerte!$B$20)/Hilfswerte!$B$21)-Hilfswerte!$B$28)^2+(((F4897-Hilfswerte!$B$22)/Hilfswerte!$B$23)-Hilfswerte!$B$29)^2+(((G4897-Hilfswerte!$B$24)/Hilfswerte!$B$25)-Hilfswerte!$B$30)^2),3)</f>
        <v>0.79700000000000004</v>
      </c>
      <c r="W4897" s="4">
        <f>ROUND(E4897*Hilfswerte!$B$31,0)</f>
        <v>8838</v>
      </c>
      <c r="X4897" s="4">
        <f t="shared" si="614"/>
        <v>7488</v>
      </c>
      <c r="Y4897" s="4" t="str">
        <f>IF(T4897="A - Top-Kunde","bereits Top-Kunde",IF(AND(V4897&lt;=Hilfswerte!$B$34,H4897&lt;0.5*W4897),"Hoch",IF(AND(V4897&lt;=Hilfswerte!$B$35,H4897&lt;0.7*W4897),"Mittel","Niedrig")))</f>
        <v>Hoch</v>
      </c>
      <c r="Z4897" s="4">
        <f t="shared" si="615"/>
        <v>11.7</v>
      </c>
      <c r="AA4897" s="4" t="str">
        <f>IF(J4897&gt;365,"Bereits abgewandert (Segment D)",IF(Z4897&gt;=Hilfswerte!$B$38,"Rot - akut gefaehrdet",IF(Z4897&gt;=Hilfswerte!$B$39,"Gelb - beobachten","Gruen - stabil")))</f>
        <v>Gruen - stabil</v>
      </c>
    </row>
    <row r="4898" spans="1:27" ht="15" customHeight="1" x14ac:dyDescent="0.25">
      <c r="A4898" s="4" t="s">
        <v>5245</v>
      </c>
      <c r="B4898" s="4" t="s">
        <v>1139</v>
      </c>
      <c r="C4898" s="4" t="s">
        <v>47</v>
      </c>
      <c r="D4898" s="4" t="s">
        <v>30</v>
      </c>
      <c r="E4898" s="4">
        <v>184</v>
      </c>
      <c r="F4898" s="4">
        <v>51.2</v>
      </c>
      <c r="G4898" s="4">
        <v>9.6999999999999993</v>
      </c>
      <c r="H4898" s="4">
        <v>22341</v>
      </c>
      <c r="I4898" s="4">
        <v>2</v>
      </c>
      <c r="J4898" s="4">
        <v>190</v>
      </c>
      <c r="K4898" s="4">
        <v>0</v>
      </c>
      <c r="L4898" s="4">
        <v>27</v>
      </c>
      <c r="M4898" s="4">
        <v>2</v>
      </c>
      <c r="N4898" s="4">
        <v>25.5</v>
      </c>
      <c r="O4898" s="4">
        <f t="shared" si="608"/>
        <v>2</v>
      </c>
      <c r="P4898" s="4">
        <f t="shared" si="609"/>
        <v>2</v>
      </c>
      <c r="Q4898" s="4">
        <f t="shared" si="610"/>
        <v>5</v>
      </c>
      <c r="R4898" s="4">
        <f t="shared" si="611"/>
        <v>9</v>
      </c>
      <c r="S4898" s="4">
        <f t="shared" si="612"/>
        <v>94.7</v>
      </c>
      <c r="T4898" s="4" t="str">
        <f t="shared" si="613"/>
        <v>C - Entwicklungspotenzial</v>
      </c>
      <c r="U4898" s="4">
        <f>ROUND(((E4898-Hilfswerte!$B$20)/Hilfswerte!$B$21)+((F4898-Hilfswerte!$B$22)/Hilfswerte!$B$23)+((G4898-Hilfswerte!$B$24)/Hilfswerte!$B$25)+0.1*INDEX(Hilfswerte!$B$4:$B$15,MATCH(C4898,Hilfswerte!$A$4:$A$15,0)),2)</f>
        <v>0.69</v>
      </c>
      <c r="V4898" s="4">
        <f>ROUND(SQRT((((E4898-Hilfswerte!$B$20)/Hilfswerte!$B$21)-Hilfswerte!$B$28)^2+(((F4898-Hilfswerte!$B$22)/Hilfswerte!$B$23)-Hilfswerte!$B$29)^2+(((G4898-Hilfswerte!$B$24)/Hilfswerte!$B$25)-Hilfswerte!$B$30)^2),3)</f>
        <v>0.35</v>
      </c>
      <c r="W4898" s="4">
        <f>ROUND(E4898*Hilfswerte!$B$31,0)</f>
        <v>37820</v>
      </c>
      <c r="X4898" s="4">
        <f t="shared" si="614"/>
        <v>15479</v>
      </c>
      <c r="Y4898" s="4" t="str">
        <f>IF(T4898="A - Top-Kunde","bereits Top-Kunde",IF(AND(V4898&lt;=Hilfswerte!$B$34,H4898&lt;0.5*W4898),"Hoch",IF(AND(V4898&lt;=Hilfswerte!$B$35,H4898&lt;0.7*W4898),"Mittel","Niedrig")))</f>
        <v>Mittel</v>
      </c>
      <c r="Z4898" s="4">
        <f t="shared" si="615"/>
        <v>14.9</v>
      </c>
      <c r="AA4898" s="4" t="str">
        <f>IF(J4898&gt;365,"Bereits abgewandert (Segment D)",IF(Z4898&gt;=Hilfswerte!$B$38,"Rot - akut gefaehrdet",IF(Z4898&gt;=Hilfswerte!$B$39,"Gelb - beobachten","Gruen - stabil")))</f>
        <v>Gelb - beobachten</v>
      </c>
    </row>
    <row r="4899" spans="1:27" ht="15" customHeight="1" x14ac:dyDescent="0.25">
      <c r="A4899" s="4" t="s">
        <v>5246</v>
      </c>
      <c r="B4899" s="4" t="s">
        <v>531</v>
      </c>
      <c r="C4899" s="4" t="s">
        <v>89</v>
      </c>
      <c r="D4899" s="4" t="s">
        <v>30</v>
      </c>
      <c r="E4899" s="4">
        <v>40</v>
      </c>
      <c r="F4899" s="4">
        <v>11.6</v>
      </c>
      <c r="G4899" s="4">
        <v>9.4</v>
      </c>
      <c r="H4899" s="4">
        <v>1562</v>
      </c>
      <c r="I4899" s="4">
        <v>8</v>
      </c>
      <c r="J4899" s="4">
        <v>6</v>
      </c>
      <c r="K4899" s="4">
        <v>2</v>
      </c>
      <c r="L4899" s="4">
        <v>35</v>
      </c>
      <c r="M4899" s="4">
        <v>4</v>
      </c>
      <c r="N4899" s="4">
        <v>14.1</v>
      </c>
      <c r="O4899" s="4">
        <f t="shared" si="608"/>
        <v>5</v>
      </c>
      <c r="P4899" s="4">
        <f t="shared" si="609"/>
        <v>5</v>
      </c>
      <c r="Q4899" s="4">
        <f t="shared" si="610"/>
        <v>3</v>
      </c>
      <c r="R4899" s="4">
        <f t="shared" si="611"/>
        <v>13</v>
      </c>
      <c r="S4899" s="4">
        <f t="shared" si="612"/>
        <v>114.6</v>
      </c>
      <c r="T4899" s="4" t="str">
        <f t="shared" si="613"/>
        <v>B - Kernkunde</v>
      </c>
      <c r="U4899" s="4">
        <f>ROUND(((E4899-Hilfswerte!$B$20)/Hilfswerte!$B$21)+((F4899-Hilfswerte!$B$22)/Hilfswerte!$B$23)+((G4899-Hilfswerte!$B$24)/Hilfswerte!$B$25)+0.1*INDEX(Hilfswerte!$B$4:$B$15,MATCH(C4899,Hilfswerte!$A$4:$A$15,0)),2)</f>
        <v>-0.47</v>
      </c>
      <c r="V4899" s="4">
        <f>ROUND(SQRT((((E4899-Hilfswerte!$B$20)/Hilfswerte!$B$21)-Hilfswerte!$B$28)^2+(((F4899-Hilfswerte!$B$22)/Hilfswerte!$B$23)-Hilfswerte!$B$29)^2+(((G4899-Hilfswerte!$B$24)/Hilfswerte!$B$25)-Hilfswerte!$B$30)^2),3)</f>
        <v>0.77400000000000002</v>
      </c>
      <c r="W4899" s="4">
        <f>ROUND(E4899*Hilfswerte!$B$31,0)</f>
        <v>8222</v>
      </c>
      <c r="X4899" s="4">
        <f t="shared" si="614"/>
        <v>6660</v>
      </c>
      <c r="Y4899" s="4" t="str">
        <f>IF(T4899="A - Top-Kunde","bereits Top-Kunde",IF(AND(V4899&lt;=Hilfswerte!$B$34,H4899&lt;0.5*W4899),"Hoch",IF(AND(V4899&lt;=Hilfswerte!$B$35,H4899&lt;0.7*W4899),"Mittel","Niedrig")))</f>
        <v>Hoch</v>
      </c>
      <c r="Z4899" s="4">
        <f t="shared" si="615"/>
        <v>13.3</v>
      </c>
      <c r="AA4899" s="4" t="str">
        <f>IF(J4899&gt;365,"Bereits abgewandert (Segment D)",IF(Z4899&gt;=Hilfswerte!$B$38,"Rot - akut gefaehrdet",IF(Z4899&gt;=Hilfswerte!$B$39,"Gelb - beobachten","Gruen - stabil")))</f>
        <v>Gruen - stabil</v>
      </c>
    </row>
    <row r="4900" spans="1:27" ht="15" customHeight="1" x14ac:dyDescent="0.25">
      <c r="A4900" s="4" t="s">
        <v>5247</v>
      </c>
      <c r="B4900" s="4" t="s">
        <v>321</v>
      </c>
      <c r="C4900" s="4" t="s">
        <v>89</v>
      </c>
      <c r="D4900" s="4" t="s">
        <v>77</v>
      </c>
      <c r="E4900" s="4">
        <v>143</v>
      </c>
      <c r="F4900" s="4">
        <v>44.5</v>
      </c>
      <c r="G4900" s="4">
        <v>6.6</v>
      </c>
      <c r="H4900" s="4">
        <v>4306</v>
      </c>
      <c r="I4900" s="4">
        <v>1</v>
      </c>
      <c r="J4900" s="4">
        <v>149</v>
      </c>
      <c r="K4900" s="4">
        <v>0</v>
      </c>
      <c r="L4900" s="4">
        <v>-2</v>
      </c>
      <c r="M4900" s="4">
        <v>5</v>
      </c>
      <c r="N4900" s="4">
        <v>-2.1</v>
      </c>
      <c r="O4900" s="4">
        <f t="shared" si="608"/>
        <v>3</v>
      </c>
      <c r="P4900" s="4">
        <f t="shared" si="609"/>
        <v>1</v>
      </c>
      <c r="Q4900" s="4">
        <f t="shared" si="610"/>
        <v>4</v>
      </c>
      <c r="R4900" s="4">
        <f t="shared" si="611"/>
        <v>8</v>
      </c>
      <c r="S4900" s="4">
        <f t="shared" si="612"/>
        <v>79</v>
      </c>
      <c r="T4900" s="4" t="str">
        <f t="shared" si="613"/>
        <v>C - Entwicklungspotenzial</v>
      </c>
      <c r="U4900" s="4">
        <f>ROUND(((E4900-Hilfswerte!$B$20)/Hilfswerte!$B$21)+((F4900-Hilfswerte!$B$22)/Hilfswerte!$B$23)+((G4900-Hilfswerte!$B$24)/Hilfswerte!$B$25)+0.1*INDEX(Hilfswerte!$B$4:$B$15,MATCH(C4900,Hilfswerte!$A$4:$A$15,0)),2)</f>
        <v>0.12</v>
      </c>
      <c r="V4900" s="4">
        <f>ROUND(SQRT((((E4900-Hilfswerte!$B$20)/Hilfswerte!$B$21)-Hilfswerte!$B$28)^2+(((F4900-Hilfswerte!$B$22)/Hilfswerte!$B$23)-Hilfswerte!$B$29)^2+(((G4900-Hilfswerte!$B$24)/Hilfswerte!$B$25)-Hilfswerte!$B$30)^2),3)</f>
        <v>0.749</v>
      </c>
      <c r="W4900" s="4">
        <f>ROUND(E4900*Hilfswerte!$B$31,0)</f>
        <v>29393</v>
      </c>
      <c r="X4900" s="4">
        <f t="shared" si="614"/>
        <v>25087</v>
      </c>
      <c r="Y4900" s="4" t="str">
        <f>IF(T4900="A - Top-Kunde","bereits Top-Kunde",IF(AND(V4900&lt;=Hilfswerte!$B$34,H4900&lt;0.5*W4900),"Hoch",IF(AND(V4900&lt;=Hilfswerte!$B$35,H4900&lt;0.7*W4900),"Mittel","Niedrig")))</f>
        <v>Hoch</v>
      </c>
      <c r="Z4900" s="4">
        <f t="shared" si="615"/>
        <v>8.3000000000000007</v>
      </c>
      <c r="AA4900" s="4" t="str">
        <f>IF(J4900&gt;365,"Bereits abgewandert (Segment D)",IF(Z4900&gt;=Hilfswerte!$B$38,"Rot - akut gefaehrdet",IF(Z4900&gt;=Hilfswerte!$B$39,"Gelb - beobachten","Gruen - stabil")))</f>
        <v>Gruen - stabil</v>
      </c>
    </row>
    <row r="4901" spans="1:27" ht="15" customHeight="1" x14ac:dyDescent="0.25">
      <c r="A4901" s="4" t="s">
        <v>5248</v>
      </c>
      <c r="B4901" s="4" t="s">
        <v>1809</v>
      </c>
      <c r="C4901" s="4" t="s">
        <v>65</v>
      </c>
      <c r="D4901" s="4" t="s">
        <v>30</v>
      </c>
      <c r="E4901" s="4">
        <v>22</v>
      </c>
      <c r="F4901" s="4">
        <v>4.3</v>
      </c>
      <c r="G4901" s="4">
        <v>9.6999999999999993</v>
      </c>
      <c r="H4901" s="4">
        <v>851</v>
      </c>
      <c r="I4901" s="4">
        <v>1</v>
      </c>
      <c r="J4901" s="4">
        <v>159</v>
      </c>
      <c r="K4901" s="4">
        <v>0</v>
      </c>
      <c r="L4901" s="4">
        <v>15</v>
      </c>
      <c r="M4901" s="4">
        <v>4</v>
      </c>
      <c r="N4901" s="4">
        <v>41.9</v>
      </c>
      <c r="O4901" s="4">
        <f t="shared" si="608"/>
        <v>3</v>
      </c>
      <c r="P4901" s="4">
        <f t="shared" si="609"/>
        <v>1</v>
      </c>
      <c r="Q4901" s="4">
        <f t="shared" si="610"/>
        <v>2</v>
      </c>
      <c r="R4901" s="4">
        <f t="shared" si="611"/>
        <v>6</v>
      </c>
      <c r="S4901" s="4">
        <f t="shared" si="612"/>
        <v>76.5</v>
      </c>
      <c r="T4901" s="4" t="str">
        <f t="shared" si="613"/>
        <v>C - Entwicklungspotenzial</v>
      </c>
      <c r="U4901" s="4">
        <f>ROUND(((E4901-Hilfswerte!$B$20)/Hilfswerte!$B$21)+((F4901-Hilfswerte!$B$22)/Hilfswerte!$B$23)+((G4901-Hilfswerte!$B$24)/Hilfswerte!$B$25)+0.1*INDEX(Hilfswerte!$B$4:$B$15,MATCH(C4901,Hilfswerte!$A$4:$A$15,0)),2)</f>
        <v>-0.98</v>
      </c>
      <c r="V4901" s="4">
        <f>ROUND(SQRT((((E4901-Hilfswerte!$B$20)/Hilfswerte!$B$21)-Hilfswerte!$B$28)^2+(((F4901-Hilfswerte!$B$22)/Hilfswerte!$B$23)-Hilfswerte!$B$29)^2+(((G4901-Hilfswerte!$B$24)/Hilfswerte!$B$25)-Hilfswerte!$B$30)^2),3)</f>
        <v>0.89800000000000002</v>
      </c>
      <c r="W4901" s="4">
        <f>ROUND(E4901*Hilfswerte!$B$31,0)</f>
        <v>4522</v>
      </c>
      <c r="X4901" s="4">
        <f t="shared" si="614"/>
        <v>3671</v>
      </c>
      <c r="Y4901" s="4" t="str">
        <f>IF(T4901="A - Top-Kunde","bereits Top-Kunde",IF(AND(V4901&lt;=Hilfswerte!$B$34,H4901&lt;0.5*W4901),"Hoch",IF(AND(V4901&lt;=Hilfswerte!$B$35,H4901&lt;0.7*W4901),"Mittel","Niedrig")))</f>
        <v>Mittel</v>
      </c>
      <c r="Z4901" s="4">
        <f t="shared" si="615"/>
        <v>11</v>
      </c>
      <c r="AA4901" s="4" t="str">
        <f>IF(J4901&gt;365,"Bereits abgewandert (Segment D)",IF(Z4901&gt;=Hilfswerte!$B$38,"Rot - akut gefaehrdet",IF(Z4901&gt;=Hilfswerte!$B$39,"Gelb - beobachten","Gruen - stabil")))</f>
        <v>Gruen - stabil</v>
      </c>
    </row>
    <row r="4902" spans="1:27" ht="15" customHeight="1" x14ac:dyDescent="0.25">
      <c r="A4902" s="4" t="s">
        <v>5249</v>
      </c>
      <c r="B4902" s="4" t="s">
        <v>505</v>
      </c>
      <c r="C4902" s="4" t="s">
        <v>33</v>
      </c>
      <c r="D4902" s="4" t="s">
        <v>30</v>
      </c>
      <c r="E4902" s="4">
        <v>55</v>
      </c>
      <c r="F4902" s="4">
        <v>8.1999999999999993</v>
      </c>
      <c r="G4902" s="4">
        <v>18.7</v>
      </c>
      <c r="H4902" s="4">
        <v>1637</v>
      </c>
      <c r="I4902" s="4">
        <v>2</v>
      </c>
      <c r="J4902" s="4">
        <v>4</v>
      </c>
      <c r="K4902" s="4">
        <v>0</v>
      </c>
      <c r="L4902" s="4">
        <v>4</v>
      </c>
      <c r="M4902" s="4">
        <v>1</v>
      </c>
      <c r="N4902" s="4">
        <v>15.5</v>
      </c>
      <c r="O4902" s="4">
        <f t="shared" si="608"/>
        <v>5</v>
      </c>
      <c r="P4902" s="4">
        <f t="shared" si="609"/>
        <v>2</v>
      </c>
      <c r="Q4902" s="4">
        <f t="shared" si="610"/>
        <v>3</v>
      </c>
      <c r="R4902" s="4">
        <f t="shared" si="611"/>
        <v>10</v>
      </c>
      <c r="S4902" s="4">
        <f t="shared" si="612"/>
        <v>106.6</v>
      </c>
      <c r="T4902" s="4" t="str">
        <f t="shared" si="613"/>
        <v>B - Kernkunde</v>
      </c>
      <c r="U4902" s="4">
        <f>ROUND(((E4902-Hilfswerte!$B$20)/Hilfswerte!$B$21)+((F4902-Hilfswerte!$B$22)/Hilfswerte!$B$23)+((G4902-Hilfswerte!$B$24)/Hilfswerte!$B$25)+0.1*INDEX(Hilfswerte!$B$4:$B$15,MATCH(C4902,Hilfswerte!$A$4:$A$15,0)),2)</f>
        <v>0.74</v>
      </c>
      <c r="V4902" s="4">
        <f>ROUND(SQRT((((E4902-Hilfswerte!$B$20)/Hilfswerte!$B$21)-Hilfswerte!$B$28)^2+(((F4902-Hilfswerte!$B$22)/Hilfswerte!$B$23)-Hilfswerte!$B$29)^2+(((G4902-Hilfswerte!$B$24)/Hilfswerte!$B$25)-Hilfswerte!$B$30)^2),3)</f>
        <v>1.3879999999999999</v>
      </c>
      <c r="W4902" s="4">
        <f>ROUND(E4902*Hilfswerte!$B$31,0)</f>
        <v>11305</v>
      </c>
      <c r="X4902" s="4">
        <f t="shared" si="614"/>
        <v>9668</v>
      </c>
      <c r="Y4902" s="4" t="str">
        <f>IF(T4902="A - Top-Kunde","bereits Top-Kunde",IF(AND(V4902&lt;=Hilfswerte!$B$34,H4902&lt;0.5*W4902),"Hoch",IF(AND(V4902&lt;=Hilfswerte!$B$35,H4902&lt;0.7*W4902),"Mittel","Niedrig")))</f>
        <v>Niedrig</v>
      </c>
      <c r="Z4902" s="4">
        <f t="shared" si="615"/>
        <v>1</v>
      </c>
      <c r="AA4902" s="4" t="str">
        <f>IF(J4902&gt;365,"Bereits abgewandert (Segment D)",IF(Z4902&gt;=Hilfswerte!$B$38,"Rot - akut gefaehrdet",IF(Z4902&gt;=Hilfswerte!$B$39,"Gelb - beobachten","Gruen - stabil")))</f>
        <v>Gruen - stabil</v>
      </c>
    </row>
    <row r="4903" spans="1:27" ht="15" customHeight="1" x14ac:dyDescent="0.25">
      <c r="A4903" s="4" t="s">
        <v>5250</v>
      </c>
      <c r="B4903" s="4" t="s">
        <v>152</v>
      </c>
      <c r="C4903" s="4" t="s">
        <v>38</v>
      </c>
      <c r="D4903" s="4" t="s">
        <v>30</v>
      </c>
      <c r="E4903" s="4">
        <v>129</v>
      </c>
      <c r="F4903" s="4">
        <v>28.1</v>
      </c>
      <c r="G4903" s="4">
        <v>11.2</v>
      </c>
      <c r="H4903" s="4">
        <v>10378</v>
      </c>
      <c r="I4903" s="4">
        <v>3</v>
      </c>
      <c r="J4903" s="4">
        <v>175</v>
      </c>
      <c r="K4903" s="4">
        <v>0</v>
      </c>
      <c r="L4903" s="4">
        <v>11</v>
      </c>
      <c r="M4903" s="4">
        <v>5</v>
      </c>
      <c r="N4903" s="4">
        <v>13</v>
      </c>
      <c r="O4903" s="4">
        <f t="shared" si="608"/>
        <v>3</v>
      </c>
      <c r="P4903" s="4">
        <f t="shared" si="609"/>
        <v>3</v>
      </c>
      <c r="Q4903" s="4">
        <f t="shared" si="610"/>
        <v>5</v>
      </c>
      <c r="R4903" s="4">
        <f t="shared" si="611"/>
        <v>11</v>
      </c>
      <c r="S4903" s="4">
        <f t="shared" si="612"/>
        <v>113.2</v>
      </c>
      <c r="T4903" s="4" t="str">
        <f t="shared" si="613"/>
        <v>B - Kernkunde</v>
      </c>
      <c r="U4903" s="4">
        <f>ROUND(((E4903-Hilfswerte!$B$20)/Hilfswerte!$B$21)+((F4903-Hilfswerte!$B$22)/Hilfswerte!$B$23)+((G4903-Hilfswerte!$B$24)/Hilfswerte!$B$25)+0.1*INDEX(Hilfswerte!$B$4:$B$15,MATCH(C4903,Hilfswerte!$A$4:$A$15,0)),2)</f>
        <v>0.54</v>
      </c>
      <c r="V4903" s="4">
        <f>ROUND(SQRT((((E4903-Hilfswerte!$B$20)/Hilfswerte!$B$21)-Hilfswerte!$B$28)^2+(((F4903-Hilfswerte!$B$22)/Hilfswerte!$B$23)-Hilfswerte!$B$29)^2+(((G4903-Hilfswerte!$B$24)/Hilfswerte!$B$25)-Hilfswerte!$B$30)^2),3)</f>
        <v>0.23799999999999999</v>
      </c>
      <c r="W4903" s="4">
        <f>ROUND(E4903*Hilfswerte!$B$31,0)</f>
        <v>26515</v>
      </c>
      <c r="X4903" s="4">
        <f t="shared" si="614"/>
        <v>16137</v>
      </c>
      <c r="Y4903" s="4" t="str">
        <f>IF(T4903="A - Top-Kunde","bereits Top-Kunde",IF(AND(V4903&lt;=Hilfswerte!$B$34,H4903&lt;0.5*W4903),"Hoch",IF(AND(V4903&lt;=Hilfswerte!$B$35,H4903&lt;0.7*W4903),"Mittel","Niedrig")))</f>
        <v>Hoch</v>
      </c>
      <c r="Z4903" s="4">
        <f t="shared" si="615"/>
        <v>11</v>
      </c>
      <c r="AA4903" s="4" t="str">
        <f>IF(J4903&gt;365,"Bereits abgewandert (Segment D)",IF(Z4903&gt;=Hilfswerte!$B$38,"Rot - akut gefaehrdet",IF(Z4903&gt;=Hilfswerte!$B$39,"Gelb - beobachten","Gruen - stabil")))</f>
        <v>Gruen - stabil</v>
      </c>
    </row>
    <row r="4904" spans="1:27" ht="15" customHeight="1" x14ac:dyDescent="0.25">
      <c r="A4904" s="4" t="s">
        <v>5251</v>
      </c>
      <c r="B4904" s="4" t="s">
        <v>645</v>
      </c>
      <c r="C4904" s="4" t="s">
        <v>29</v>
      </c>
      <c r="D4904" s="4" t="s">
        <v>30</v>
      </c>
      <c r="E4904" s="4">
        <v>25</v>
      </c>
      <c r="F4904" s="4">
        <v>7.3</v>
      </c>
      <c r="G4904" s="4">
        <v>1.7</v>
      </c>
      <c r="H4904" s="4">
        <v>1232</v>
      </c>
      <c r="I4904" s="4">
        <v>2</v>
      </c>
      <c r="J4904" s="4">
        <v>66</v>
      </c>
      <c r="K4904" s="4">
        <v>0</v>
      </c>
      <c r="L4904" s="4">
        <v>0</v>
      </c>
      <c r="M4904" s="4">
        <v>4</v>
      </c>
      <c r="N4904" s="4">
        <v>18.7</v>
      </c>
      <c r="O4904" s="4">
        <f t="shared" si="608"/>
        <v>4</v>
      </c>
      <c r="P4904" s="4">
        <f t="shared" si="609"/>
        <v>2</v>
      </c>
      <c r="Q4904" s="4">
        <f t="shared" si="610"/>
        <v>3</v>
      </c>
      <c r="R4904" s="4">
        <f t="shared" si="611"/>
        <v>9</v>
      </c>
      <c r="S4904" s="4">
        <f t="shared" si="612"/>
        <v>99.4</v>
      </c>
      <c r="T4904" s="4" t="str">
        <f t="shared" si="613"/>
        <v>C - Entwicklungspotenzial</v>
      </c>
      <c r="U4904" s="4">
        <f>ROUND(((E4904-Hilfswerte!$B$20)/Hilfswerte!$B$21)+((F4904-Hilfswerte!$B$22)/Hilfswerte!$B$23)+((G4904-Hilfswerte!$B$24)/Hilfswerte!$B$25)+0.1*INDEX(Hilfswerte!$B$4:$B$15,MATCH(C4904,Hilfswerte!$A$4:$A$15,0)),2)</f>
        <v>-1.86</v>
      </c>
      <c r="V4904" s="4">
        <f>ROUND(SQRT((((E4904-Hilfswerte!$B$20)/Hilfswerte!$B$21)-Hilfswerte!$B$28)^2+(((F4904-Hilfswerte!$B$22)/Hilfswerte!$B$23)-Hilfswerte!$B$29)^2+(((G4904-Hilfswerte!$B$24)/Hilfswerte!$B$25)-Hilfswerte!$B$30)^2),3)</f>
        <v>1.718</v>
      </c>
      <c r="W4904" s="4">
        <f>ROUND(E4904*Hilfswerte!$B$31,0)</f>
        <v>5139</v>
      </c>
      <c r="X4904" s="4">
        <f t="shared" si="614"/>
        <v>3907</v>
      </c>
      <c r="Y4904" s="4" t="str">
        <f>IF(T4904="A - Top-Kunde","bereits Top-Kunde",IF(AND(V4904&lt;=Hilfswerte!$B$34,H4904&lt;0.5*W4904),"Hoch",IF(AND(V4904&lt;=Hilfswerte!$B$35,H4904&lt;0.7*W4904),"Mittel","Niedrig")))</f>
        <v>Niedrig</v>
      </c>
      <c r="Z4904" s="4">
        <f t="shared" si="615"/>
        <v>3.3</v>
      </c>
      <c r="AA4904" s="4" t="str">
        <f>IF(J4904&gt;365,"Bereits abgewandert (Segment D)",IF(Z4904&gt;=Hilfswerte!$B$38,"Rot - akut gefaehrdet",IF(Z4904&gt;=Hilfswerte!$B$39,"Gelb - beobachten","Gruen - stabil")))</f>
        <v>Gruen - stabil</v>
      </c>
    </row>
    <row r="4905" spans="1:27" ht="15" customHeight="1" x14ac:dyDescent="0.25">
      <c r="A4905" s="4" t="s">
        <v>5252</v>
      </c>
      <c r="B4905" s="4" t="s">
        <v>402</v>
      </c>
      <c r="C4905" s="4" t="s">
        <v>51</v>
      </c>
      <c r="D4905" s="4" t="s">
        <v>30</v>
      </c>
      <c r="E4905" s="4">
        <v>504</v>
      </c>
      <c r="F4905" s="4">
        <v>134.5</v>
      </c>
      <c r="G4905" s="4">
        <v>9.8000000000000007</v>
      </c>
      <c r="H4905" s="4">
        <v>8876</v>
      </c>
      <c r="I4905" s="4">
        <v>2</v>
      </c>
      <c r="J4905" s="4">
        <v>35</v>
      </c>
      <c r="K4905" s="4">
        <v>0</v>
      </c>
      <c r="L4905" s="4">
        <v>12</v>
      </c>
      <c r="M4905" s="4">
        <v>6</v>
      </c>
      <c r="N4905" s="4">
        <v>38</v>
      </c>
      <c r="O4905" s="4">
        <f t="shared" si="608"/>
        <v>4</v>
      </c>
      <c r="P4905" s="4">
        <f t="shared" si="609"/>
        <v>2</v>
      </c>
      <c r="Q4905" s="4">
        <f t="shared" si="610"/>
        <v>5</v>
      </c>
      <c r="R4905" s="4">
        <f t="shared" si="611"/>
        <v>11</v>
      </c>
      <c r="S4905" s="4">
        <f t="shared" si="612"/>
        <v>125.4</v>
      </c>
      <c r="T4905" s="4" t="str">
        <f t="shared" si="613"/>
        <v>A - Top-Kunde</v>
      </c>
      <c r="U4905" s="4">
        <f>ROUND(((E4905-Hilfswerte!$B$20)/Hilfswerte!$B$21)+((F4905-Hilfswerte!$B$22)/Hilfswerte!$B$23)+((G4905-Hilfswerte!$B$24)/Hilfswerte!$B$25)+0.1*INDEX(Hilfswerte!$B$4:$B$15,MATCH(C4905,Hilfswerte!$A$4:$A$15,0)),2)</f>
        <v>3.85</v>
      </c>
      <c r="V4905" s="4">
        <f>ROUND(SQRT((((E4905-Hilfswerte!$B$20)/Hilfswerte!$B$21)-Hilfswerte!$B$28)^2+(((F4905-Hilfswerte!$B$22)/Hilfswerte!$B$23)-Hilfswerte!$B$29)^2+(((G4905-Hilfswerte!$B$24)/Hilfswerte!$B$25)-Hilfswerte!$B$30)^2),3)</f>
        <v>2.2749999999999999</v>
      </c>
      <c r="W4905" s="4">
        <f>ROUND(E4905*Hilfswerte!$B$31,0)</f>
        <v>103595</v>
      </c>
      <c r="X4905" s="4">
        <f t="shared" si="614"/>
        <v>94719</v>
      </c>
      <c r="Y4905" s="4" t="str">
        <f>IF(T4905="A - Top-Kunde","bereits Top-Kunde",IF(AND(V4905&lt;=Hilfswerte!$B$34,H4905&lt;0.5*W4905),"Hoch",IF(AND(V4905&lt;=Hilfswerte!$B$35,H4905&lt;0.7*W4905),"Mittel","Niedrig")))</f>
        <v>bereits Top-Kunde</v>
      </c>
      <c r="Z4905" s="4">
        <f t="shared" si="615"/>
        <v>4.2</v>
      </c>
      <c r="AA4905" s="4" t="str">
        <f>IF(J4905&gt;365,"Bereits abgewandert (Segment D)",IF(Z4905&gt;=Hilfswerte!$B$38,"Rot - akut gefaehrdet",IF(Z4905&gt;=Hilfswerte!$B$39,"Gelb - beobachten","Gruen - stabil")))</f>
        <v>Gruen - stabil</v>
      </c>
    </row>
    <row r="4906" spans="1:27" ht="15" customHeight="1" x14ac:dyDescent="0.25">
      <c r="A4906" s="4" t="s">
        <v>5253</v>
      </c>
      <c r="B4906" s="4" t="s">
        <v>214</v>
      </c>
      <c r="C4906" s="4" t="s">
        <v>65</v>
      </c>
      <c r="D4906" s="4" t="s">
        <v>30</v>
      </c>
      <c r="E4906" s="4">
        <v>41</v>
      </c>
      <c r="F4906" s="4">
        <v>12</v>
      </c>
      <c r="G4906" s="4">
        <v>10.199999999999999</v>
      </c>
      <c r="H4906" s="4">
        <v>2817</v>
      </c>
      <c r="I4906" s="4">
        <v>1</v>
      </c>
      <c r="J4906" s="4">
        <v>226</v>
      </c>
      <c r="K4906" s="4">
        <v>0</v>
      </c>
      <c r="L4906" s="4">
        <v>9</v>
      </c>
      <c r="M4906" s="4">
        <v>3</v>
      </c>
      <c r="N4906" s="4">
        <v>37.6</v>
      </c>
      <c r="O4906" s="4">
        <f t="shared" si="608"/>
        <v>2</v>
      </c>
      <c r="P4906" s="4">
        <f t="shared" si="609"/>
        <v>1</v>
      </c>
      <c r="Q4906" s="4">
        <f t="shared" si="610"/>
        <v>4</v>
      </c>
      <c r="R4906" s="4">
        <f t="shared" si="611"/>
        <v>7</v>
      </c>
      <c r="S4906" s="4">
        <f t="shared" si="612"/>
        <v>86.1</v>
      </c>
      <c r="T4906" s="4" t="str">
        <f t="shared" si="613"/>
        <v>C - Entwicklungspotenzial</v>
      </c>
      <c r="U4906" s="4">
        <f>ROUND(((E4906-Hilfswerte!$B$20)/Hilfswerte!$B$21)+((F4906-Hilfswerte!$B$22)/Hilfswerte!$B$23)+((G4906-Hilfswerte!$B$24)/Hilfswerte!$B$25)+0.1*INDEX(Hilfswerte!$B$4:$B$15,MATCH(C4906,Hilfswerte!$A$4:$A$15,0)),2)</f>
        <v>-0.68</v>
      </c>
      <c r="V4906" s="4">
        <f>ROUND(SQRT((((E4906-Hilfswerte!$B$20)/Hilfswerte!$B$21)-Hilfswerte!$B$28)^2+(((F4906-Hilfswerte!$B$22)/Hilfswerte!$B$23)-Hilfswerte!$B$29)^2+(((G4906-Hilfswerte!$B$24)/Hilfswerte!$B$25)-Hilfswerte!$B$30)^2),3)</f>
        <v>0.72899999999999998</v>
      </c>
      <c r="W4906" s="4">
        <f>ROUND(E4906*Hilfswerte!$B$31,0)</f>
        <v>8427</v>
      </c>
      <c r="X4906" s="4">
        <f t="shared" si="614"/>
        <v>5610</v>
      </c>
      <c r="Y4906" s="4" t="str">
        <f>IF(T4906="A - Top-Kunde","bereits Top-Kunde",IF(AND(V4906&lt;=Hilfswerte!$B$34,H4906&lt;0.5*W4906),"Hoch",IF(AND(V4906&lt;=Hilfswerte!$B$35,H4906&lt;0.7*W4906),"Mittel","Niedrig")))</f>
        <v>Hoch</v>
      </c>
      <c r="Z4906" s="4">
        <f t="shared" si="615"/>
        <v>13.1</v>
      </c>
      <c r="AA4906" s="4" t="str">
        <f>IF(J4906&gt;365,"Bereits abgewandert (Segment D)",IF(Z4906&gt;=Hilfswerte!$B$38,"Rot - akut gefaehrdet",IF(Z4906&gt;=Hilfswerte!$B$39,"Gelb - beobachten","Gruen - stabil")))</f>
        <v>Gruen - stabil</v>
      </c>
    </row>
    <row r="4907" spans="1:27" ht="15" customHeight="1" x14ac:dyDescent="0.25">
      <c r="A4907" s="4" t="s">
        <v>5254</v>
      </c>
      <c r="B4907" s="4" t="s">
        <v>350</v>
      </c>
      <c r="C4907" s="4" t="s">
        <v>65</v>
      </c>
      <c r="D4907" s="4" t="s">
        <v>30</v>
      </c>
      <c r="E4907" s="4">
        <v>70</v>
      </c>
      <c r="F4907" s="4">
        <v>23.4</v>
      </c>
      <c r="G4907" s="4">
        <v>20.3</v>
      </c>
      <c r="H4907" s="4">
        <v>3957</v>
      </c>
      <c r="I4907" s="4">
        <v>3</v>
      </c>
      <c r="J4907" s="4">
        <v>87</v>
      </c>
      <c r="K4907" s="4">
        <v>0</v>
      </c>
      <c r="L4907" s="4">
        <v>6</v>
      </c>
      <c r="M4907" s="4">
        <v>4</v>
      </c>
      <c r="N4907" s="4">
        <v>9.6999999999999993</v>
      </c>
      <c r="O4907" s="4">
        <f t="shared" si="608"/>
        <v>4</v>
      </c>
      <c r="P4907" s="4">
        <f t="shared" si="609"/>
        <v>3</v>
      </c>
      <c r="Q4907" s="4">
        <f t="shared" si="610"/>
        <v>4</v>
      </c>
      <c r="R4907" s="4">
        <f t="shared" si="611"/>
        <v>11</v>
      </c>
      <c r="S4907" s="4">
        <f t="shared" si="612"/>
        <v>113.1</v>
      </c>
      <c r="T4907" s="4" t="str">
        <f t="shared" si="613"/>
        <v>B - Kernkunde</v>
      </c>
      <c r="U4907" s="4">
        <f>ROUND(((E4907-Hilfswerte!$B$20)/Hilfswerte!$B$21)+((F4907-Hilfswerte!$B$22)/Hilfswerte!$B$23)+((G4907-Hilfswerte!$B$24)/Hilfswerte!$B$25)+0.1*INDEX(Hilfswerte!$B$4:$B$15,MATCH(C4907,Hilfswerte!$A$4:$A$15,0)),2)</f>
        <v>1.25</v>
      </c>
      <c r="V4907" s="4">
        <f>ROUND(SQRT((((E4907-Hilfswerte!$B$20)/Hilfswerte!$B$21)-Hilfswerte!$B$28)^2+(((F4907-Hilfswerte!$B$22)/Hilfswerte!$B$23)-Hilfswerte!$B$29)^2+(((G4907-Hilfswerte!$B$24)/Hilfswerte!$B$25)-Hilfswerte!$B$30)^2),3)</f>
        <v>1.524</v>
      </c>
      <c r="W4907" s="4">
        <f>ROUND(E4907*Hilfswerte!$B$31,0)</f>
        <v>14388</v>
      </c>
      <c r="X4907" s="4">
        <f t="shared" si="614"/>
        <v>10431</v>
      </c>
      <c r="Y4907" s="4" t="str">
        <f>IF(T4907="A - Top-Kunde","bereits Top-Kunde",IF(AND(V4907&lt;=Hilfswerte!$B$34,H4907&lt;0.5*W4907),"Hoch",IF(AND(V4907&lt;=Hilfswerte!$B$35,H4907&lt;0.7*W4907),"Mittel","Niedrig")))</f>
        <v>Niedrig</v>
      </c>
      <c r="Z4907" s="4">
        <f t="shared" si="615"/>
        <v>5.6</v>
      </c>
      <c r="AA4907" s="4" t="str">
        <f>IF(J4907&gt;365,"Bereits abgewandert (Segment D)",IF(Z4907&gt;=Hilfswerte!$B$38,"Rot - akut gefaehrdet",IF(Z4907&gt;=Hilfswerte!$B$39,"Gelb - beobachten","Gruen - stabil")))</f>
        <v>Gruen - stabil</v>
      </c>
    </row>
    <row r="4908" spans="1:27" ht="15" customHeight="1" x14ac:dyDescent="0.25">
      <c r="A4908" s="4" t="s">
        <v>5255</v>
      </c>
      <c r="B4908" s="4" t="s">
        <v>1107</v>
      </c>
      <c r="C4908" s="4" t="s">
        <v>62</v>
      </c>
      <c r="D4908" s="4" t="s">
        <v>30</v>
      </c>
      <c r="E4908" s="4">
        <v>18</v>
      </c>
      <c r="F4908" s="4">
        <v>4</v>
      </c>
      <c r="G4908" s="4">
        <v>16</v>
      </c>
      <c r="H4908" s="4">
        <v>4249</v>
      </c>
      <c r="I4908" s="4">
        <v>2</v>
      </c>
      <c r="J4908" s="4">
        <v>88</v>
      </c>
      <c r="K4908" s="4">
        <v>0</v>
      </c>
      <c r="L4908" s="4">
        <v>3</v>
      </c>
      <c r="M4908" s="4">
        <v>3</v>
      </c>
      <c r="N4908" s="4">
        <v>19.2</v>
      </c>
      <c r="O4908" s="4">
        <f t="shared" si="608"/>
        <v>4</v>
      </c>
      <c r="P4908" s="4">
        <f t="shared" si="609"/>
        <v>2</v>
      </c>
      <c r="Q4908" s="4">
        <f t="shared" si="610"/>
        <v>4</v>
      </c>
      <c r="R4908" s="4">
        <f t="shared" si="611"/>
        <v>10</v>
      </c>
      <c r="S4908" s="4">
        <f t="shared" si="612"/>
        <v>108.7</v>
      </c>
      <c r="T4908" s="4" t="str">
        <f t="shared" si="613"/>
        <v>B - Kernkunde</v>
      </c>
      <c r="U4908" s="4">
        <f>ROUND(((E4908-Hilfswerte!$B$20)/Hilfswerte!$B$21)+((F4908-Hilfswerte!$B$22)/Hilfswerte!$B$23)+((G4908-Hilfswerte!$B$24)/Hilfswerte!$B$25)+0.1*INDEX(Hilfswerte!$B$4:$B$15,MATCH(C4908,Hilfswerte!$A$4:$A$15,0)),2)</f>
        <v>0.47</v>
      </c>
      <c r="V4908" s="4">
        <f>ROUND(SQRT((((E4908-Hilfswerte!$B$20)/Hilfswerte!$B$21)-Hilfswerte!$B$28)^2+(((F4908-Hilfswerte!$B$22)/Hilfswerte!$B$23)-Hilfswerte!$B$29)^2+(((G4908-Hilfswerte!$B$24)/Hilfswerte!$B$25)-Hilfswerte!$B$30)^2),3)</f>
        <v>1.1639999999999999</v>
      </c>
      <c r="W4908" s="4">
        <f>ROUND(E4908*Hilfswerte!$B$31,0)</f>
        <v>3700</v>
      </c>
      <c r="X4908" s="4">
        <f t="shared" si="614"/>
        <v>0</v>
      </c>
      <c r="Y4908" s="4" t="str">
        <f>IF(T4908="A - Top-Kunde","bereits Top-Kunde",IF(AND(V4908&lt;=Hilfswerte!$B$34,H4908&lt;0.5*W4908),"Hoch",IF(AND(V4908&lt;=Hilfswerte!$B$35,H4908&lt;0.7*W4908),"Mittel","Niedrig")))</f>
        <v>Niedrig</v>
      </c>
      <c r="Z4908" s="4">
        <f t="shared" si="615"/>
        <v>5</v>
      </c>
      <c r="AA4908" s="4" t="str">
        <f>IF(J4908&gt;365,"Bereits abgewandert (Segment D)",IF(Z4908&gt;=Hilfswerte!$B$38,"Rot - akut gefaehrdet",IF(Z4908&gt;=Hilfswerte!$B$39,"Gelb - beobachten","Gruen - stabil")))</f>
        <v>Gruen - stabil</v>
      </c>
    </row>
    <row r="4909" spans="1:27" ht="15" customHeight="1" x14ac:dyDescent="0.25">
      <c r="A4909" s="4" t="s">
        <v>5256</v>
      </c>
      <c r="B4909" s="4" t="s">
        <v>942</v>
      </c>
      <c r="C4909" s="4" t="s">
        <v>65</v>
      </c>
      <c r="D4909" s="4" t="s">
        <v>30</v>
      </c>
      <c r="E4909" s="4">
        <v>113</v>
      </c>
      <c r="F4909" s="4">
        <v>55.2</v>
      </c>
      <c r="G4909" s="4">
        <v>20.9</v>
      </c>
      <c r="H4909" s="4">
        <v>6774</v>
      </c>
      <c r="I4909" s="4">
        <v>3</v>
      </c>
      <c r="J4909" s="4">
        <v>14</v>
      </c>
      <c r="K4909" s="4">
        <v>0</v>
      </c>
      <c r="L4909" s="4">
        <v>25</v>
      </c>
      <c r="M4909" s="4">
        <v>4</v>
      </c>
      <c r="N4909" s="4">
        <v>-4.3</v>
      </c>
      <c r="O4909" s="4">
        <f t="shared" si="608"/>
        <v>5</v>
      </c>
      <c r="P4909" s="4">
        <f t="shared" si="609"/>
        <v>3</v>
      </c>
      <c r="Q4909" s="4">
        <f t="shared" si="610"/>
        <v>4</v>
      </c>
      <c r="R4909" s="4">
        <f t="shared" si="611"/>
        <v>12</v>
      </c>
      <c r="S4909" s="4">
        <f t="shared" si="612"/>
        <v>110.4</v>
      </c>
      <c r="T4909" s="4" t="str">
        <f t="shared" si="613"/>
        <v>B - Kernkunde</v>
      </c>
      <c r="U4909" s="4">
        <f>ROUND(((E4909-Hilfswerte!$B$20)/Hilfswerte!$B$21)+((F4909-Hilfswerte!$B$22)/Hilfswerte!$B$23)+((G4909-Hilfswerte!$B$24)/Hilfswerte!$B$25)+0.1*INDEX(Hilfswerte!$B$4:$B$15,MATCH(C4909,Hilfswerte!$A$4:$A$15,0)),2)</f>
        <v>2.11</v>
      </c>
      <c r="V4909" s="4">
        <f>ROUND(SQRT((((E4909-Hilfswerte!$B$20)/Hilfswerte!$B$21)-Hilfswerte!$B$28)^2+(((F4909-Hilfswerte!$B$22)/Hilfswerte!$B$23)-Hilfswerte!$B$29)^2+(((G4909-Hilfswerte!$B$24)/Hilfswerte!$B$25)-Hilfswerte!$B$30)^2),3)</f>
        <v>1.5880000000000001</v>
      </c>
      <c r="W4909" s="4">
        <f>ROUND(E4909*Hilfswerte!$B$31,0)</f>
        <v>23227</v>
      </c>
      <c r="X4909" s="4">
        <f t="shared" si="614"/>
        <v>16453</v>
      </c>
      <c r="Y4909" s="4" t="str">
        <f>IF(T4909="A - Top-Kunde","bereits Top-Kunde",IF(AND(V4909&lt;=Hilfswerte!$B$34,H4909&lt;0.5*W4909),"Hoch",IF(AND(V4909&lt;=Hilfswerte!$B$35,H4909&lt;0.7*W4909),"Mittel","Niedrig")))</f>
        <v>Niedrig</v>
      </c>
      <c r="Z4909" s="4">
        <f t="shared" si="615"/>
        <v>7.4</v>
      </c>
      <c r="AA4909" s="4" t="str">
        <f>IF(J4909&gt;365,"Bereits abgewandert (Segment D)",IF(Z4909&gt;=Hilfswerte!$B$38,"Rot - akut gefaehrdet",IF(Z4909&gt;=Hilfswerte!$B$39,"Gelb - beobachten","Gruen - stabil")))</f>
        <v>Gruen - stabil</v>
      </c>
    </row>
    <row r="4910" spans="1:27" ht="15" customHeight="1" x14ac:dyDescent="0.25">
      <c r="A4910" s="4" t="s">
        <v>5257</v>
      </c>
      <c r="B4910" s="4" t="s">
        <v>548</v>
      </c>
      <c r="C4910" s="4" t="s">
        <v>59</v>
      </c>
      <c r="D4910" s="4" t="s">
        <v>48</v>
      </c>
      <c r="E4910" s="4">
        <v>82</v>
      </c>
      <c r="F4910" s="4">
        <v>12.9</v>
      </c>
      <c r="G4910" s="4">
        <v>15.3</v>
      </c>
      <c r="H4910" s="4">
        <v>8029</v>
      </c>
      <c r="I4910" s="4">
        <v>5</v>
      </c>
      <c r="J4910" s="4">
        <v>17</v>
      </c>
      <c r="K4910" s="4">
        <v>1</v>
      </c>
      <c r="L4910" s="4">
        <v>3</v>
      </c>
      <c r="M4910" s="4">
        <v>4</v>
      </c>
      <c r="N4910" s="4">
        <v>3.4</v>
      </c>
      <c r="O4910" s="4">
        <f t="shared" si="608"/>
        <v>5</v>
      </c>
      <c r="P4910" s="4">
        <f t="shared" si="609"/>
        <v>5</v>
      </c>
      <c r="Q4910" s="4">
        <f t="shared" si="610"/>
        <v>5</v>
      </c>
      <c r="R4910" s="4">
        <f t="shared" si="611"/>
        <v>15</v>
      </c>
      <c r="S4910" s="4">
        <f t="shared" si="612"/>
        <v>144.80000000000001</v>
      </c>
      <c r="T4910" s="4" t="str">
        <f t="shared" si="613"/>
        <v>A - Top-Kunde</v>
      </c>
      <c r="U4910" s="4">
        <f>ROUND(((E4910-Hilfswerte!$B$20)/Hilfswerte!$B$21)+((F4910-Hilfswerte!$B$22)/Hilfswerte!$B$23)+((G4910-Hilfswerte!$B$24)/Hilfswerte!$B$25)+0.1*INDEX(Hilfswerte!$B$4:$B$15,MATCH(C4910,Hilfswerte!$A$4:$A$15,0)),2)</f>
        <v>0.3</v>
      </c>
      <c r="V4910" s="4">
        <f>ROUND(SQRT((((E4910-Hilfswerte!$B$20)/Hilfswerte!$B$21)-Hilfswerte!$B$28)^2+(((F4910-Hilfswerte!$B$22)/Hilfswerte!$B$23)-Hilfswerte!$B$29)^2+(((G4910-Hilfswerte!$B$24)/Hilfswerte!$B$25)-Hilfswerte!$B$30)^2),3)</f>
        <v>0.86799999999999999</v>
      </c>
      <c r="W4910" s="4">
        <f>ROUND(E4910*Hilfswerte!$B$31,0)</f>
        <v>16855</v>
      </c>
      <c r="X4910" s="4">
        <f t="shared" si="614"/>
        <v>8826</v>
      </c>
      <c r="Y4910" s="4" t="str">
        <f>IF(T4910="A - Top-Kunde","bereits Top-Kunde",IF(AND(V4910&lt;=Hilfswerte!$B$34,H4910&lt;0.5*W4910),"Hoch",IF(AND(V4910&lt;=Hilfswerte!$B$35,H4910&lt;0.7*W4910),"Mittel","Niedrig")))</f>
        <v>bereits Top-Kunde</v>
      </c>
      <c r="Z4910" s="4">
        <f t="shared" si="615"/>
        <v>4.5</v>
      </c>
      <c r="AA4910" s="4" t="str">
        <f>IF(J4910&gt;365,"Bereits abgewandert (Segment D)",IF(Z4910&gt;=Hilfswerte!$B$38,"Rot - akut gefaehrdet",IF(Z4910&gt;=Hilfswerte!$B$39,"Gelb - beobachten","Gruen - stabil")))</f>
        <v>Gruen - stabil</v>
      </c>
    </row>
    <row r="4911" spans="1:27" ht="15" customHeight="1" x14ac:dyDescent="0.25">
      <c r="A4911" s="4" t="s">
        <v>5258</v>
      </c>
      <c r="B4911" s="4" t="s">
        <v>71</v>
      </c>
      <c r="C4911" s="4" t="s">
        <v>65</v>
      </c>
      <c r="D4911" s="4" t="s">
        <v>77</v>
      </c>
      <c r="E4911" s="4">
        <v>110</v>
      </c>
      <c r="F4911" s="4">
        <v>49.5</v>
      </c>
      <c r="G4911" s="4">
        <v>10.3</v>
      </c>
      <c r="H4911" s="4">
        <v>0</v>
      </c>
      <c r="I4911" s="4">
        <v>0</v>
      </c>
      <c r="J4911" s="4">
        <v>669</v>
      </c>
      <c r="K4911" s="4">
        <v>0</v>
      </c>
      <c r="L4911" s="4">
        <v>13</v>
      </c>
      <c r="M4911" s="4">
        <v>0</v>
      </c>
      <c r="N4911" s="4">
        <v>-49.7</v>
      </c>
      <c r="O4911" s="4">
        <f t="shared" si="608"/>
        <v>1</v>
      </c>
      <c r="P4911" s="4">
        <f t="shared" si="609"/>
        <v>1</v>
      </c>
      <c r="Q4911" s="4">
        <f t="shared" si="610"/>
        <v>1</v>
      </c>
      <c r="R4911" s="4">
        <f t="shared" si="611"/>
        <v>3</v>
      </c>
      <c r="S4911" s="4">
        <f t="shared" si="612"/>
        <v>1.3</v>
      </c>
      <c r="T4911" s="4" t="str">
        <f t="shared" si="613"/>
        <v>D - Abwanderungsrisiko</v>
      </c>
      <c r="U4911" s="4">
        <f>ROUND(((E4911-Hilfswerte!$B$20)/Hilfswerte!$B$21)+((F4911-Hilfswerte!$B$22)/Hilfswerte!$B$23)+((G4911-Hilfswerte!$B$24)/Hilfswerte!$B$25)+0.1*INDEX(Hilfswerte!$B$4:$B$15,MATCH(C4911,Hilfswerte!$A$4:$A$15,0)),2)</f>
        <v>0.31</v>
      </c>
      <c r="V4911" s="4">
        <f>ROUND(SQRT((((E4911-Hilfswerte!$B$20)/Hilfswerte!$B$21)-Hilfswerte!$B$28)^2+(((F4911-Hilfswerte!$B$22)/Hilfswerte!$B$23)-Hilfswerte!$B$29)^2+(((G4911-Hilfswerte!$B$24)/Hilfswerte!$B$25)-Hilfswerte!$B$30)^2),3)</f>
        <v>0.35499999999999998</v>
      </c>
      <c r="W4911" s="4">
        <f>ROUND(E4911*Hilfswerte!$B$31,0)</f>
        <v>22610</v>
      </c>
      <c r="X4911" s="4">
        <f t="shared" si="614"/>
        <v>22610</v>
      </c>
      <c r="Y4911" s="4" t="str">
        <f>IF(T4911="A - Top-Kunde","bereits Top-Kunde",IF(AND(V4911&lt;=Hilfswerte!$B$34,H4911&lt;0.5*W4911),"Hoch",IF(AND(V4911&lt;=Hilfswerte!$B$35,H4911&lt;0.7*W4911),"Mittel","Niedrig")))</f>
        <v>Hoch</v>
      </c>
      <c r="Z4911" s="4">
        <f t="shared" si="615"/>
        <v>55.9</v>
      </c>
      <c r="AA4911" s="4" t="str">
        <f>IF(J4911&gt;365,"Bereits abgewandert (Segment D)",IF(Z4911&gt;=Hilfswerte!$B$38,"Rot - akut gefaehrdet",IF(Z4911&gt;=Hilfswerte!$B$39,"Gelb - beobachten","Gruen - stabil")))</f>
        <v>Bereits abgewandert (Segment D)</v>
      </c>
    </row>
    <row r="4912" spans="1:27" ht="15" customHeight="1" x14ac:dyDescent="0.25">
      <c r="A4912" s="4" t="s">
        <v>5259</v>
      </c>
      <c r="B4912" s="4" t="s">
        <v>37</v>
      </c>
      <c r="C4912" s="4" t="s">
        <v>51</v>
      </c>
      <c r="D4912" s="4" t="s">
        <v>30</v>
      </c>
      <c r="E4912" s="4">
        <v>28</v>
      </c>
      <c r="F4912" s="4">
        <v>4.9000000000000004</v>
      </c>
      <c r="G4912" s="4">
        <v>19.5</v>
      </c>
      <c r="H4912" s="4">
        <v>1498</v>
      </c>
      <c r="I4912" s="4">
        <v>3</v>
      </c>
      <c r="J4912" s="4">
        <v>99</v>
      </c>
      <c r="K4912" s="4">
        <v>1</v>
      </c>
      <c r="L4912" s="4">
        <v>3</v>
      </c>
      <c r="M4912" s="4">
        <v>6</v>
      </c>
      <c r="N4912" s="4">
        <v>-9.8000000000000007</v>
      </c>
      <c r="O4912" s="4">
        <f t="shared" si="608"/>
        <v>3</v>
      </c>
      <c r="P4912" s="4">
        <f t="shared" si="609"/>
        <v>3</v>
      </c>
      <c r="Q4912" s="4">
        <f t="shared" si="610"/>
        <v>3</v>
      </c>
      <c r="R4912" s="4">
        <f t="shared" si="611"/>
        <v>9</v>
      </c>
      <c r="S4912" s="4">
        <f t="shared" si="612"/>
        <v>78.2</v>
      </c>
      <c r="T4912" s="4" t="str">
        <f t="shared" si="613"/>
        <v>C - Entwicklungspotenzial</v>
      </c>
      <c r="U4912" s="4">
        <f>ROUND(((E4912-Hilfswerte!$B$20)/Hilfswerte!$B$21)+((F4912-Hilfswerte!$B$22)/Hilfswerte!$B$23)+((G4912-Hilfswerte!$B$24)/Hilfswerte!$B$25)+0.1*INDEX(Hilfswerte!$B$4:$B$15,MATCH(C4912,Hilfswerte!$A$4:$A$15,0)),2)</f>
        <v>1.01</v>
      </c>
      <c r="V4912" s="4">
        <f>ROUND(SQRT((((E4912-Hilfswerte!$B$20)/Hilfswerte!$B$21)-Hilfswerte!$B$28)^2+(((F4912-Hilfswerte!$B$22)/Hilfswerte!$B$23)-Hilfswerte!$B$29)^2+(((G4912-Hilfswerte!$B$24)/Hilfswerte!$B$25)-Hilfswerte!$B$30)^2),3)</f>
        <v>1.5609999999999999</v>
      </c>
      <c r="W4912" s="4">
        <f>ROUND(E4912*Hilfswerte!$B$31,0)</f>
        <v>5755</v>
      </c>
      <c r="X4912" s="4">
        <f t="shared" si="614"/>
        <v>4257</v>
      </c>
      <c r="Y4912" s="4" t="str">
        <f>IF(T4912="A - Top-Kunde","bereits Top-Kunde",IF(AND(V4912&lt;=Hilfswerte!$B$34,H4912&lt;0.5*W4912),"Hoch",IF(AND(V4912&lt;=Hilfswerte!$B$35,H4912&lt;0.7*W4912),"Mittel","Niedrig")))</f>
        <v>Niedrig</v>
      </c>
      <c r="Z4912" s="4">
        <f t="shared" si="615"/>
        <v>12.5</v>
      </c>
      <c r="AA4912" s="4" t="str">
        <f>IF(J4912&gt;365,"Bereits abgewandert (Segment D)",IF(Z4912&gt;=Hilfswerte!$B$38,"Rot - akut gefaehrdet",IF(Z4912&gt;=Hilfswerte!$B$39,"Gelb - beobachten","Gruen - stabil")))</f>
        <v>Gruen - stabil</v>
      </c>
    </row>
    <row r="4913" spans="1:27" ht="15" customHeight="1" x14ac:dyDescent="0.25">
      <c r="A4913" s="4" t="s">
        <v>5260</v>
      </c>
      <c r="B4913" s="4" t="s">
        <v>138</v>
      </c>
      <c r="C4913" s="4" t="s">
        <v>33</v>
      </c>
      <c r="D4913" s="4" t="s">
        <v>48</v>
      </c>
      <c r="E4913" s="4">
        <v>6</v>
      </c>
      <c r="F4913" s="4">
        <v>1.4</v>
      </c>
      <c r="G4913" s="4">
        <v>19.899999999999999</v>
      </c>
      <c r="H4913" s="4">
        <v>139</v>
      </c>
      <c r="I4913" s="4">
        <v>2</v>
      </c>
      <c r="J4913" s="4">
        <v>56</v>
      </c>
      <c r="K4913" s="4">
        <v>0</v>
      </c>
      <c r="L4913" s="4">
        <v>3</v>
      </c>
      <c r="M4913" s="4">
        <v>1</v>
      </c>
      <c r="N4913" s="4">
        <v>3.2</v>
      </c>
      <c r="O4913" s="4">
        <f t="shared" si="608"/>
        <v>4</v>
      </c>
      <c r="P4913" s="4">
        <f t="shared" si="609"/>
        <v>2</v>
      </c>
      <c r="Q4913" s="4">
        <f t="shared" si="610"/>
        <v>2</v>
      </c>
      <c r="R4913" s="4">
        <f t="shared" si="611"/>
        <v>8</v>
      </c>
      <c r="S4913" s="4">
        <f t="shared" si="612"/>
        <v>80.7</v>
      </c>
      <c r="T4913" s="4" t="str">
        <f t="shared" si="613"/>
        <v>C - Entwicklungspotenzial</v>
      </c>
      <c r="U4913" s="4">
        <f>ROUND(((E4913-Hilfswerte!$B$20)/Hilfswerte!$B$21)+((F4913-Hilfswerte!$B$22)/Hilfswerte!$B$23)+((G4913-Hilfswerte!$B$24)/Hilfswerte!$B$25)+0.1*INDEX(Hilfswerte!$B$4:$B$15,MATCH(C4913,Hilfswerte!$A$4:$A$15,0)),2)</f>
        <v>0.6</v>
      </c>
      <c r="V4913" s="4">
        <f>ROUND(SQRT((((E4913-Hilfswerte!$B$20)/Hilfswerte!$B$21)-Hilfswerte!$B$28)^2+(((F4913-Hilfswerte!$B$22)/Hilfswerte!$B$23)-Hilfswerte!$B$29)^2+(((G4913-Hilfswerte!$B$24)/Hilfswerte!$B$25)-Hilfswerte!$B$30)^2),3)</f>
        <v>1.675</v>
      </c>
      <c r="W4913" s="4">
        <f>ROUND(E4913*Hilfswerte!$B$31,0)</f>
        <v>1233</v>
      </c>
      <c r="X4913" s="4">
        <f t="shared" si="614"/>
        <v>1094</v>
      </c>
      <c r="Y4913" s="4" t="str">
        <f>IF(T4913="A - Top-Kunde","bereits Top-Kunde",IF(AND(V4913&lt;=Hilfswerte!$B$34,H4913&lt;0.5*W4913),"Hoch",IF(AND(V4913&lt;=Hilfswerte!$B$35,H4913&lt;0.7*W4913),"Mittel","Niedrig")))</f>
        <v>Niedrig</v>
      </c>
      <c r="Z4913" s="4">
        <f t="shared" si="615"/>
        <v>3.4</v>
      </c>
      <c r="AA4913" s="4" t="str">
        <f>IF(J4913&gt;365,"Bereits abgewandert (Segment D)",IF(Z4913&gt;=Hilfswerte!$B$38,"Rot - akut gefaehrdet",IF(Z4913&gt;=Hilfswerte!$B$39,"Gelb - beobachten","Gruen - stabil")))</f>
        <v>Gruen - stabil</v>
      </c>
    </row>
    <row r="4914" spans="1:27" ht="15" customHeight="1" x14ac:dyDescent="0.25">
      <c r="A4914" s="4" t="s">
        <v>5261</v>
      </c>
      <c r="B4914" s="4" t="s">
        <v>822</v>
      </c>
      <c r="C4914" s="4" t="s">
        <v>74</v>
      </c>
      <c r="D4914" s="4" t="s">
        <v>30</v>
      </c>
      <c r="E4914" s="4">
        <v>41</v>
      </c>
      <c r="F4914" s="4">
        <v>7.9</v>
      </c>
      <c r="G4914" s="4">
        <v>7.7</v>
      </c>
      <c r="H4914" s="4">
        <v>260</v>
      </c>
      <c r="I4914" s="4">
        <v>1</v>
      </c>
      <c r="J4914" s="4">
        <v>365</v>
      </c>
      <c r="K4914" s="4">
        <v>0</v>
      </c>
      <c r="L4914" s="4">
        <v>5</v>
      </c>
      <c r="M4914" s="4">
        <v>4</v>
      </c>
      <c r="N4914" s="4">
        <v>23.4</v>
      </c>
      <c r="O4914" s="4">
        <f t="shared" si="608"/>
        <v>2</v>
      </c>
      <c r="P4914" s="4">
        <f t="shared" si="609"/>
        <v>1</v>
      </c>
      <c r="Q4914" s="4">
        <f t="shared" si="610"/>
        <v>2</v>
      </c>
      <c r="R4914" s="4">
        <f t="shared" si="611"/>
        <v>5</v>
      </c>
      <c r="S4914" s="4">
        <f t="shared" si="612"/>
        <v>60.2</v>
      </c>
      <c r="T4914" s="4" t="str">
        <f t="shared" si="613"/>
        <v>C - Entwicklungspotenzial</v>
      </c>
      <c r="U4914" s="4">
        <f>ROUND(((E4914-Hilfswerte!$B$20)/Hilfswerte!$B$21)+((F4914-Hilfswerte!$B$22)/Hilfswerte!$B$23)+((G4914-Hilfswerte!$B$24)/Hilfswerte!$B$25)+0.1*INDEX(Hilfswerte!$B$4:$B$15,MATCH(C4914,Hilfswerte!$A$4:$A$15,0)),2)</f>
        <v>-1.1200000000000001</v>
      </c>
      <c r="V4914" s="4">
        <f>ROUND(SQRT((((E4914-Hilfswerte!$B$20)/Hilfswerte!$B$21)-Hilfswerte!$B$28)^2+(((F4914-Hilfswerte!$B$22)/Hilfswerte!$B$23)-Hilfswerte!$B$29)^2+(((G4914-Hilfswerte!$B$24)/Hilfswerte!$B$25)-Hilfswerte!$B$30)^2),3)</f>
        <v>0.94399999999999995</v>
      </c>
      <c r="W4914" s="4">
        <f>ROUND(E4914*Hilfswerte!$B$31,0)</f>
        <v>8427</v>
      </c>
      <c r="X4914" s="4">
        <f t="shared" si="614"/>
        <v>8167</v>
      </c>
      <c r="Y4914" s="4" t="str">
        <f>IF(T4914="A - Top-Kunde","bereits Top-Kunde",IF(AND(V4914&lt;=Hilfswerte!$B$34,H4914&lt;0.5*W4914),"Hoch",IF(AND(V4914&lt;=Hilfswerte!$B$35,H4914&lt;0.7*W4914),"Mittel","Niedrig")))</f>
        <v>Mittel</v>
      </c>
      <c r="Z4914" s="4">
        <f t="shared" si="615"/>
        <v>19.3</v>
      </c>
      <c r="AA4914" s="4" t="str">
        <f>IF(J4914&gt;365,"Bereits abgewandert (Segment D)",IF(Z4914&gt;=Hilfswerte!$B$38,"Rot - akut gefaehrdet",IF(Z4914&gt;=Hilfswerte!$B$39,"Gelb - beobachten","Gruen - stabil")))</f>
        <v>Gelb - beobachten</v>
      </c>
    </row>
    <row r="4915" spans="1:27" ht="15" customHeight="1" x14ac:dyDescent="0.25">
      <c r="A4915" s="4" t="s">
        <v>5262</v>
      </c>
      <c r="B4915" s="4" t="s">
        <v>553</v>
      </c>
      <c r="C4915" s="4" t="s">
        <v>29</v>
      </c>
      <c r="D4915" s="4" t="s">
        <v>117</v>
      </c>
      <c r="E4915" s="4">
        <v>218</v>
      </c>
      <c r="F4915" s="4">
        <v>40.4</v>
      </c>
      <c r="G4915" s="4">
        <v>3.7</v>
      </c>
      <c r="H4915" s="4">
        <v>7162</v>
      </c>
      <c r="I4915" s="4">
        <v>1</v>
      </c>
      <c r="J4915" s="4">
        <v>193</v>
      </c>
      <c r="K4915" s="4">
        <v>0</v>
      </c>
      <c r="L4915" s="4">
        <v>2</v>
      </c>
      <c r="M4915" s="4">
        <v>6</v>
      </c>
      <c r="N4915" s="4">
        <v>9.6999999999999993</v>
      </c>
      <c r="O4915" s="4">
        <f t="shared" si="608"/>
        <v>2</v>
      </c>
      <c r="P4915" s="4">
        <f t="shared" si="609"/>
        <v>1</v>
      </c>
      <c r="Q4915" s="4">
        <f t="shared" si="610"/>
        <v>4</v>
      </c>
      <c r="R4915" s="4">
        <f t="shared" si="611"/>
        <v>7</v>
      </c>
      <c r="S4915" s="4">
        <f t="shared" si="612"/>
        <v>74.3</v>
      </c>
      <c r="T4915" s="4" t="str">
        <f t="shared" si="613"/>
        <v>C - Entwicklungspotenzial</v>
      </c>
      <c r="U4915" s="4">
        <f>ROUND(((E4915-Hilfswerte!$B$20)/Hilfswerte!$B$21)+((F4915-Hilfswerte!$B$22)/Hilfswerte!$B$23)+((G4915-Hilfswerte!$B$24)/Hilfswerte!$B$25)+0.1*INDEX(Hilfswerte!$B$4:$B$15,MATCH(C4915,Hilfswerte!$A$4:$A$15,0)),2)</f>
        <v>-0.12</v>
      </c>
      <c r="V4915" s="4">
        <f>ROUND(SQRT((((E4915-Hilfswerte!$B$20)/Hilfswerte!$B$21)-Hilfswerte!$B$28)^2+(((F4915-Hilfswerte!$B$22)/Hilfswerte!$B$23)-Hilfswerte!$B$29)^2+(((G4915-Hilfswerte!$B$24)/Hilfswerte!$B$25)-Hilfswerte!$B$30)^2),3)</f>
        <v>1.2130000000000001</v>
      </c>
      <c r="W4915" s="4">
        <f>ROUND(E4915*Hilfswerte!$B$31,0)</f>
        <v>44809</v>
      </c>
      <c r="X4915" s="4">
        <f t="shared" si="614"/>
        <v>37647</v>
      </c>
      <c r="Y4915" s="4" t="str">
        <f>IF(T4915="A - Top-Kunde","bereits Top-Kunde",IF(AND(V4915&lt;=Hilfswerte!$B$34,H4915&lt;0.5*W4915),"Hoch",IF(AND(V4915&lt;=Hilfswerte!$B$35,H4915&lt;0.7*W4915),"Mittel","Niedrig")))</f>
        <v>Niedrig</v>
      </c>
      <c r="Z4915" s="4">
        <f t="shared" si="615"/>
        <v>10.1</v>
      </c>
      <c r="AA4915" s="4" t="str">
        <f>IF(J4915&gt;365,"Bereits abgewandert (Segment D)",IF(Z4915&gt;=Hilfswerte!$B$38,"Rot - akut gefaehrdet",IF(Z4915&gt;=Hilfswerte!$B$39,"Gelb - beobachten","Gruen - stabil")))</f>
        <v>Gruen - stabil</v>
      </c>
    </row>
    <row r="4916" spans="1:27" ht="15" customHeight="1" x14ac:dyDescent="0.25">
      <c r="A4916" s="4" t="s">
        <v>5263</v>
      </c>
      <c r="B4916" s="4" t="s">
        <v>1153</v>
      </c>
      <c r="C4916" s="4" t="s">
        <v>84</v>
      </c>
      <c r="D4916" s="4" t="s">
        <v>122</v>
      </c>
      <c r="E4916" s="4">
        <v>102</v>
      </c>
      <c r="F4916" s="4">
        <v>28.4</v>
      </c>
      <c r="G4916" s="4">
        <v>19.899999999999999</v>
      </c>
      <c r="H4916" s="4">
        <v>19552</v>
      </c>
      <c r="I4916" s="4">
        <v>2</v>
      </c>
      <c r="J4916" s="4">
        <v>297</v>
      </c>
      <c r="K4916" s="4">
        <v>0</v>
      </c>
      <c r="L4916" s="4">
        <v>-2</v>
      </c>
      <c r="M4916" s="4">
        <v>2</v>
      </c>
      <c r="N4916" s="4">
        <v>14.3</v>
      </c>
      <c r="O4916" s="4">
        <f t="shared" si="608"/>
        <v>2</v>
      </c>
      <c r="P4916" s="4">
        <f t="shared" si="609"/>
        <v>2</v>
      </c>
      <c r="Q4916" s="4">
        <f t="shared" si="610"/>
        <v>5</v>
      </c>
      <c r="R4916" s="4">
        <f t="shared" si="611"/>
        <v>9</v>
      </c>
      <c r="S4916" s="4">
        <f t="shared" si="612"/>
        <v>97.2</v>
      </c>
      <c r="T4916" s="4" t="str">
        <f t="shared" si="613"/>
        <v>C - Entwicklungspotenzial</v>
      </c>
      <c r="U4916" s="4">
        <f>ROUND(((E4916-Hilfswerte!$B$20)/Hilfswerte!$B$21)+((F4916-Hilfswerte!$B$22)/Hilfswerte!$B$23)+((G4916-Hilfswerte!$B$24)/Hilfswerte!$B$25)+0.1*INDEX(Hilfswerte!$B$4:$B$15,MATCH(C4916,Hilfswerte!$A$4:$A$15,0)),2)</f>
        <v>1.47</v>
      </c>
      <c r="V4916" s="4">
        <f>ROUND(SQRT((((E4916-Hilfswerte!$B$20)/Hilfswerte!$B$21)-Hilfswerte!$B$28)^2+(((F4916-Hilfswerte!$B$22)/Hilfswerte!$B$23)-Hilfswerte!$B$29)^2+(((G4916-Hilfswerte!$B$24)/Hilfswerte!$B$25)-Hilfswerte!$B$30)^2),3)</f>
        <v>1.417</v>
      </c>
      <c r="W4916" s="4">
        <f>ROUND(E4916*Hilfswerte!$B$31,0)</f>
        <v>20966</v>
      </c>
      <c r="X4916" s="4">
        <f t="shared" si="614"/>
        <v>1414</v>
      </c>
      <c r="Y4916" s="4" t="str">
        <f>IF(T4916="A - Top-Kunde","bereits Top-Kunde",IF(AND(V4916&lt;=Hilfswerte!$B$34,H4916&lt;0.5*W4916),"Hoch",IF(AND(V4916&lt;=Hilfswerte!$B$35,H4916&lt;0.7*W4916),"Mittel","Niedrig")))</f>
        <v>Niedrig</v>
      </c>
      <c r="Z4916" s="4">
        <f t="shared" si="615"/>
        <v>14.9</v>
      </c>
      <c r="AA4916" s="4" t="str">
        <f>IF(J4916&gt;365,"Bereits abgewandert (Segment D)",IF(Z4916&gt;=Hilfswerte!$B$38,"Rot - akut gefaehrdet",IF(Z4916&gt;=Hilfswerte!$B$39,"Gelb - beobachten","Gruen - stabil")))</f>
        <v>Gelb - beobachten</v>
      </c>
    </row>
    <row r="4917" spans="1:27" ht="15" customHeight="1" x14ac:dyDescent="0.25">
      <c r="A4917" s="4" t="s">
        <v>5264</v>
      </c>
      <c r="B4917" s="4" t="s">
        <v>415</v>
      </c>
      <c r="C4917" s="4" t="s">
        <v>89</v>
      </c>
      <c r="D4917" s="4" t="s">
        <v>30</v>
      </c>
      <c r="E4917" s="4">
        <v>19</v>
      </c>
      <c r="F4917" s="4">
        <v>3</v>
      </c>
      <c r="G4917" s="4">
        <v>11.3</v>
      </c>
      <c r="H4917" s="4">
        <v>2354</v>
      </c>
      <c r="I4917" s="4">
        <v>1</v>
      </c>
      <c r="J4917" s="4">
        <v>111</v>
      </c>
      <c r="K4917" s="4">
        <v>0</v>
      </c>
      <c r="L4917" s="4">
        <v>16</v>
      </c>
      <c r="M4917" s="4">
        <v>3</v>
      </c>
      <c r="N4917" s="4">
        <v>3.3</v>
      </c>
      <c r="O4917" s="4">
        <f t="shared" si="608"/>
        <v>3</v>
      </c>
      <c r="P4917" s="4">
        <f t="shared" si="609"/>
        <v>1</v>
      </c>
      <c r="Q4917" s="4">
        <f t="shared" si="610"/>
        <v>3</v>
      </c>
      <c r="R4917" s="4">
        <f t="shared" si="611"/>
        <v>7</v>
      </c>
      <c r="S4917" s="4">
        <f t="shared" si="612"/>
        <v>66.900000000000006</v>
      </c>
      <c r="T4917" s="4" t="str">
        <f t="shared" si="613"/>
        <v>C - Entwicklungspotenzial</v>
      </c>
      <c r="U4917" s="4">
        <f>ROUND(((E4917-Hilfswerte!$B$20)/Hilfswerte!$B$21)+((F4917-Hilfswerte!$B$22)/Hilfswerte!$B$23)+((G4917-Hilfswerte!$B$24)/Hilfswerte!$B$25)+0.1*INDEX(Hilfswerte!$B$4:$B$15,MATCH(C4917,Hilfswerte!$A$4:$A$15,0)),2)</f>
        <v>-0.42</v>
      </c>
      <c r="V4917" s="4">
        <f>ROUND(SQRT((((E4917-Hilfswerte!$B$20)/Hilfswerte!$B$21)-Hilfswerte!$B$28)^2+(((F4917-Hilfswerte!$B$22)/Hilfswerte!$B$23)-Hilfswerte!$B$29)^2+(((G4917-Hilfswerte!$B$24)/Hilfswerte!$B$25)-Hilfswerte!$B$30)^2),3)</f>
        <v>0.89100000000000001</v>
      </c>
      <c r="W4917" s="4">
        <f>ROUND(E4917*Hilfswerte!$B$31,0)</f>
        <v>3905</v>
      </c>
      <c r="X4917" s="4">
        <f t="shared" si="614"/>
        <v>1551</v>
      </c>
      <c r="Y4917" s="4" t="str">
        <f>IF(T4917="A - Top-Kunde","bereits Top-Kunde",IF(AND(V4917&lt;=Hilfswerte!$B$34,H4917&lt;0.5*W4917),"Hoch",IF(AND(V4917&lt;=Hilfswerte!$B$35,H4917&lt;0.7*W4917),"Mittel","Niedrig")))</f>
        <v>Mittel</v>
      </c>
      <c r="Z4917" s="4">
        <f t="shared" si="615"/>
        <v>8.8000000000000007</v>
      </c>
      <c r="AA4917" s="4" t="str">
        <f>IF(J4917&gt;365,"Bereits abgewandert (Segment D)",IF(Z4917&gt;=Hilfswerte!$B$38,"Rot - akut gefaehrdet",IF(Z4917&gt;=Hilfswerte!$B$39,"Gelb - beobachten","Gruen - stabil")))</f>
        <v>Gruen - stabil</v>
      </c>
    </row>
    <row r="4918" spans="1:27" ht="15" customHeight="1" x14ac:dyDescent="0.25">
      <c r="A4918" s="4" t="s">
        <v>5265</v>
      </c>
      <c r="B4918" s="4" t="s">
        <v>410</v>
      </c>
      <c r="C4918" s="4" t="s">
        <v>65</v>
      </c>
      <c r="D4918" s="4" t="s">
        <v>30</v>
      </c>
      <c r="E4918" s="4">
        <v>64</v>
      </c>
      <c r="F4918" s="4">
        <v>22.4</v>
      </c>
      <c r="G4918" s="4">
        <v>22</v>
      </c>
      <c r="H4918" s="4">
        <v>24388</v>
      </c>
      <c r="I4918" s="4">
        <v>5</v>
      </c>
      <c r="J4918" s="4">
        <v>13</v>
      </c>
      <c r="K4918" s="4">
        <v>1</v>
      </c>
      <c r="L4918" s="4">
        <v>0</v>
      </c>
      <c r="M4918" s="4">
        <v>2</v>
      </c>
      <c r="N4918" s="4">
        <v>18.5</v>
      </c>
      <c r="O4918" s="4">
        <f t="shared" si="608"/>
        <v>5</v>
      </c>
      <c r="P4918" s="4">
        <f t="shared" si="609"/>
        <v>5</v>
      </c>
      <c r="Q4918" s="4">
        <f t="shared" si="610"/>
        <v>5</v>
      </c>
      <c r="R4918" s="4">
        <f t="shared" si="611"/>
        <v>15</v>
      </c>
      <c r="S4918" s="4">
        <f t="shared" si="612"/>
        <v>153.30000000000001</v>
      </c>
      <c r="T4918" s="4" t="str">
        <f t="shared" si="613"/>
        <v>A - Top-Kunde</v>
      </c>
      <c r="U4918" s="4">
        <f>ROUND(((E4918-Hilfswerte!$B$20)/Hilfswerte!$B$21)+((F4918-Hilfswerte!$B$22)/Hilfswerte!$B$23)+((G4918-Hilfswerte!$B$24)/Hilfswerte!$B$25)+0.1*INDEX(Hilfswerte!$B$4:$B$15,MATCH(C4918,Hilfswerte!$A$4:$A$15,0)),2)</f>
        <v>1.48</v>
      </c>
      <c r="V4918" s="4">
        <f>ROUND(SQRT((((E4918-Hilfswerte!$B$20)/Hilfswerte!$B$21)-Hilfswerte!$B$28)^2+(((F4918-Hilfswerte!$B$22)/Hilfswerte!$B$23)-Hilfswerte!$B$29)^2+(((G4918-Hilfswerte!$B$24)/Hilfswerte!$B$25)-Hilfswerte!$B$30)^2),3)</f>
        <v>1.79</v>
      </c>
      <c r="W4918" s="4">
        <f>ROUND(E4918*Hilfswerte!$B$31,0)</f>
        <v>13155</v>
      </c>
      <c r="X4918" s="4">
        <f t="shared" si="614"/>
        <v>0</v>
      </c>
      <c r="Y4918" s="4" t="str">
        <f>IF(T4918="A - Top-Kunde","bereits Top-Kunde",IF(AND(V4918&lt;=Hilfswerte!$B$34,H4918&lt;0.5*W4918),"Hoch",IF(AND(V4918&lt;=Hilfswerte!$B$35,H4918&lt;0.7*W4918),"Mittel","Niedrig")))</f>
        <v>bereits Top-Kunde</v>
      </c>
      <c r="Z4918" s="4">
        <f t="shared" si="615"/>
        <v>3.7</v>
      </c>
      <c r="AA4918" s="4" t="str">
        <f>IF(J4918&gt;365,"Bereits abgewandert (Segment D)",IF(Z4918&gt;=Hilfswerte!$B$38,"Rot - akut gefaehrdet",IF(Z4918&gt;=Hilfswerte!$B$39,"Gelb - beobachten","Gruen - stabil")))</f>
        <v>Gruen - stabil</v>
      </c>
    </row>
    <row r="4919" spans="1:27" ht="15" customHeight="1" x14ac:dyDescent="0.25">
      <c r="A4919" s="4" t="s">
        <v>5266</v>
      </c>
      <c r="B4919" s="4" t="s">
        <v>701</v>
      </c>
      <c r="C4919" s="4" t="s">
        <v>62</v>
      </c>
      <c r="D4919" s="4" t="s">
        <v>30</v>
      </c>
      <c r="E4919" s="4">
        <v>72</v>
      </c>
      <c r="F4919" s="4">
        <v>15.2</v>
      </c>
      <c r="G4919" s="4">
        <v>14.6</v>
      </c>
      <c r="H4919" s="4">
        <v>2313</v>
      </c>
      <c r="I4919" s="4">
        <v>2</v>
      </c>
      <c r="J4919" s="4">
        <v>195</v>
      </c>
      <c r="K4919" s="4">
        <v>0</v>
      </c>
      <c r="L4919" s="4">
        <v>9</v>
      </c>
      <c r="M4919" s="4">
        <v>5</v>
      </c>
      <c r="N4919" s="4">
        <v>11.2</v>
      </c>
      <c r="O4919" s="4">
        <f t="shared" si="608"/>
        <v>2</v>
      </c>
      <c r="P4919" s="4">
        <f t="shared" si="609"/>
        <v>2</v>
      </c>
      <c r="Q4919" s="4">
        <f t="shared" si="610"/>
        <v>3</v>
      </c>
      <c r="R4919" s="4">
        <f t="shared" si="611"/>
        <v>7</v>
      </c>
      <c r="S4919" s="4">
        <f t="shared" si="612"/>
        <v>72.900000000000006</v>
      </c>
      <c r="T4919" s="4" t="str">
        <f t="shared" si="613"/>
        <v>C - Entwicklungspotenzial</v>
      </c>
      <c r="U4919" s="4">
        <f>ROUND(((E4919-Hilfswerte!$B$20)/Hilfswerte!$B$21)+((F4919-Hilfswerte!$B$22)/Hilfswerte!$B$23)+((G4919-Hilfswerte!$B$24)/Hilfswerte!$B$25)+0.1*INDEX(Hilfswerte!$B$4:$B$15,MATCH(C4919,Hilfswerte!$A$4:$A$15,0)),2)</f>
        <v>0.68</v>
      </c>
      <c r="V4919" s="4">
        <f>ROUND(SQRT((((E4919-Hilfswerte!$B$20)/Hilfswerte!$B$21)-Hilfswerte!$B$28)^2+(((F4919-Hilfswerte!$B$22)/Hilfswerte!$B$23)-Hilfswerte!$B$29)^2+(((G4919-Hilfswerte!$B$24)/Hilfswerte!$B$25)-Hilfswerte!$B$30)^2),3)</f>
        <v>0.78700000000000003</v>
      </c>
      <c r="W4919" s="4">
        <f>ROUND(E4919*Hilfswerte!$B$31,0)</f>
        <v>14799</v>
      </c>
      <c r="X4919" s="4">
        <f t="shared" si="614"/>
        <v>12486</v>
      </c>
      <c r="Y4919" s="4" t="str">
        <f>IF(T4919="A - Top-Kunde","bereits Top-Kunde",IF(AND(V4919&lt;=Hilfswerte!$B$34,H4919&lt;0.5*W4919),"Hoch",IF(AND(V4919&lt;=Hilfswerte!$B$35,H4919&lt;0.7*W4919),"Mittel","Niedrig")))</f>
        <v>Hoch</v>
      </c>
      <c r="Z4919" s="4">
        <f t="shared" si="615"/>
        <v>11.6</v>
      </c>
      <c r="AA4919" s="4" t="str">
        <f>IF(J4919&gt;365,"Bereits abgewandert (Segment D)",IF(Z4919&gt;=Hilfswerte!$B$38,"Rot - akut gefaehrdet",IF(Z4919&gt;=Hilfswerte!$B$39,"Gelb - beobachten","Gruen - stabil")))</f>
        <v>Gruen - stabil</v>
      </c>
    </row>
    <row r="4920" spans="1:27" ht="15" customHeight="1" x14ac:dyDescent="0.25">
      <c r="A4920" s="4" t="s">
        <v>5267</v>
      </c>
      <c r="B4920" s="4" t="s">
        <v>273</v>
      </c>
      <c r="C4920" s="4" t="s">
        <v>74</v>
      </c>
      <c r="D4920" s="4" t="s">
        <v>30</v>
      </c>
      <c r="E4920" s="4">
        <v>10</v>
      </c>
      <c r="F4920" s="4">
        <v>2.5</v>
      </c>
      <c r="G4920" s="4">
        <v>2.1</v>
      </c>
      <c r="H4920" s="4">
        <v>1208</v>
      </c>
      <c r="I4920" s="4">
        <v>1</v>
      </c>
      <c r="J4920" s="4">
        <v>266</v>
      </c>
      <c r="K4920" s="4">
        <v>0</v>
      </c>
      <c r="L4920" s="4">
        <v>-4</v>
      </c>
      <c r="M4920" s="4">
        <v>2</v>
      </c>
      <c r="N4920" s="4">
        <v>2.9</v>
      </c>
      <c r="O4920" s="4">
        <f t="shared" si="608"/>
        <v>2</v>
      </c>
      <c r="P4920" s="4">
        <f t="shared" si="609"/>
        <v>1</v>
      </c>
      <c r="Q4920" s="4">
        <f t="shared" si="610"/>
        <v>3</v>
      </c>
      <c r="R4920" s="4">
        <f t="shared" si="611"/>
        <v>6</v>
      </c>
      <c r="S4920" s="4">
        <f t="shared" si="612"/>
        <v>61.5</v>
      </c>
      <c r="T4920" s="4" t="str">
        <f t="shared" si="613"/>
        <v>C - Entwicklungspotenzial</v>
      </c>
      <c r="U4920" s="4">
        <f>ROUND(((E4920-Hilfswerte!$B$20)/Hilfswerte!$B$21)+((F4920-Hilfswerte!$B$22)/Hilfswerte!$B$23)+((G4920-Hilfswerte!$B$24)/Hilfswerte!$B$25)+0.1*INDEX(Hilfswerte!$B$4:$B$15,MATCH(C4920,Hilfswerte!$A$4:$A$15,0)),2)</f>
        <v>-2.2400000000000002</v>
      </c>
      <c r="V4920" s="4">
        <f>ROUND(SQRT((((E4920-Hilfswerte!$B$20)/Hilfswerte!$B$21)-Hilfswerte!$B$28)^2+(((F4920-Hilfswerte!$B$22)/Hilfswerte!$B$23)-Hilfswerte!$B$29)^2+(((G4920-Hilfswerte!$B$24)/Hilfswerte!$B$25)-Hilfswerte!$B$30)^2),3)</f>
        <v>1.7170000000000001</v>
      </c>
      <c r="W4920" s="4">
        <f>ROUND(E4920*Hilfswerte!$B$31,0)</f>
        <v>2055</v>
      </c>
      <c r="X4920" s="4">
        <f t="shared" si="614"/>
        <v>847</v>
      </c>
      <c r="Y4920" s="4" t="str">
        <f>IF(T4920="A - Top-Kunde","bereits Top-Kunde",IF(AND(V4920&lt;=Hilfswerte!$B$34,H4920&lt;0.5*W4920),"Hoch",IF(AND(V4920&lt;=Hilfswerte!$B$35,H4920&lt;0.7*W4920),"Mittel","Niedrig")))</f>
        <v>Niedrig</v>
      </c>
      <c r="Z4920" s="4">
        <f t="shared" si="615"/>
        <v>13.3</v>
      </c>
      <c r="AA4920" s="4" t="str">
        <f>IF(J4920&gt;365,"Bereits abgewandert (Segment D)",IF(Z4920&gt;=Hilfswerte!$B$38,"Rot - akut gefaehrdet",IF(Z4920&gt;=Hilfswerte!$B$39,"Gelb - beobachten","Gruen - stabil")))</f>
        <v>Gruen - stabil</v>
      </c>
    </row>
    <row r="4921" spans="1:27" ht="15" customHeight="1" x14ac:dyDescent="0.25">
      <c r="A4921" s="4" t="s">
        <v>5268</v>
      </c>
      <c r="B4921" s="4" t="s">
        <v>1224</v>
      </c>
      <c r="C4921" s="4" t="s">
        <v>38</v>
      </c>
      <c r="D4921" s="4" t="s">
        <v>30</v>
      </c>
      <c r="E4921" s="4">
        <v>250</v>
      </c>
      <c r="F4921" s="4">
        <v>58.7</v>
      </c>
      <c r="G4921" s="4">
        <v>11.2</v>
      </c>
      <c r="H4921" s="4">
        <v>6546</v>
      </c>
      <c r="I4921" s="4">
        <v>1</v>
      </c>
      <c r="J4921" s="4">
        <v>47</v>
      </c>
      <c r="K4921" s="4">
        <v>0</v>
      </c>
      <c r="L4921" s="4">
        <v>8</v>
      </c>
      <c r="M4921" s="4">
        <v>1</v>
      </c>
      <c r="N4921" s="4">
        <v>3.7</v>
      </c>
      <c r="O4921" s="4">
        <f t="shared" si="608"/>
        <v>4</v>
      </c>
      <c r="P4921" s="4">
        <f t="shared" si="609"/>
        <v>1</v>
      </c>
      <c r="Q4921" s="4">
        <f t="shared" si="610"/>
        <v>4</v>
      </c>
      <c r="R4921" s="4">
        <f t="shared" si="611"/>
        <v>9</v>
      </c>
      <c r="S4921" s="4">
        <f t="shared" si="612"/>
        <v>89.5</v>
      </c>
      <c r="T4921" s="4" t="str">
        <f t="shared" si="613"/>
        <v>C - Entwicklungspotenzial</v>
      </c>
      <c r="U4921" s="4">
        <f>ROUND(((E4921-Hilfswerte!$B$20)/Hilfswerte!$B$21)+((F4921-Hilfswerte!$B$22)/Hilfswerte!$B$23)+((G4921-Hilfswerte!$B$24)/Hilfswerte!$B$25)+0.1*INDEX(Hilfswerte!$B$4:$B$15,MATCH(C4921,Hilfswerte!$A$4:$A$15,0)),2)</f>
        <v>1.61</v>
      </c>
      <c r="V4921" s="4">
        <f>ROUND(SQRT((((E4921-Hilfswerte!$B$20)/Hilfswerte!$B$21)-Hilfswerte!$B$28)^2+(((F4921-Hilfswerte!$B$22)/Hilfswerte!$B$23)-Hilfswerte!$B$29)^2+(((G4921-Hilfswerte!$B$24)/Hilfswerte!$B$25)-Hilfswerte!$B$30)^2),3)</f>
        <v>0.51900000000000002</v>
      </c>
      <c r="W4921" s="4">
        <f>ROUND(E4921*Hilfswerte!$B$31,0)</f>
        <v>51387</v>
      </c>
      <c r="X4921" s="4">
        <f t="shared" si="614"/>
        <v>44841</v>
      </c>
      <c r="Y4921" s="4" t="str">
        <f>IF(T4921="A - Top-Kunde","bereits Top-Kunde",IF(AND(V4921&lt;=Hilfswerte!$B$34,H4921&lt;0.5*W4921),"Hoch",IF(AND(V4921&lt;=Hilfswerte!$B$35,H4921&lt;0.7*W4921),"Mittel","Niedrig")))</f>
        <v>Hoch</v>
      </c>
      <c r="Z4921" s="4">
        <f t="shared" si="615"/>
        <v>4</v>
      </c>
      <c r="AA4921" s="4" t="str">
        <f>IF(J4921&gt;365,"Bereits abgewandert (Segment D)",IF(Z4921&gt;=Hilfswerte!$B$38,"Rot - akut gefaehrdet",IF(Z4921&gt;=Hilfswerte!$B$39,"Gelb - beobachten","Gruen - stabil")))</f>
        <v>Gruen - stabil</v>
      </c>
    </row>
    <row r="4922" spans="1:27" ht="15" customHeight="1" x14ac:dyDescent="0.25">
      <c r="A4922" s="4" t="s">
        <v>5269</v>
      </c>
      <c r="B4922" s="4" t="s">
        <v>190</v>
      </c>
      <c r="C4922" s="4" t="s">
        <v>84</v>
      </c>
      <c r="D4922" s="4" t="s">
        <v>30</v>
      </c>
      <c r="E4922" s="4">
        <v>11</v>
      </c>
      <c r="F4922" s="4">
        <v>1.6</v>
      </c>
      <c r="G4922" s="4">
        <v>14.2</v>
      </c>
      <c r="H4922" s="4">
        <v>489</v>
      </c>
      <c r="I4922" s="4">
        <v>5</v>
      </c>
      <c r="J4922" s="4">
        <v>9</v>
      </c>
      <c r="K4922" s="4">
        <v>0</v>
      </c>
      <c r="L4922" s="4">
        <v>18</v>
      </c>
      <c r="M4922" s="4">
        <v>1</v>
      </c>
      <c r="N4922" s="4">
        <v>-13.9</v>
      </c>
      <c r="O4922" s="4">
        <f t="shared" si="608"/>
        <v>5</v>
      </c>
      <c r="P4922" s="4">
        <f t="shared" si="609"/>
        <v>5</v>
      </c>
      <c r="Q4922" s="4">
        <f t="shared" si="610"/>
        <v>2</v>
      </c>
      <c r="R4922" s="4">
        <f t="shared" si="611"/>
        <v>12</v>
      </c>
      <c r="S4922" s="4">
        <f t="shared" si="612"/>
        <v>107.7</v>
      </c>
      <c r="T4922" s="4" t="str">
        <f t="shared" si="613"/>
        <v>B - Kernkunde</v>
      </c>
      <c r="U4922" s="4">
        <f>ROUND(((E4922-Hilfswerte!$B$20)/Hilfswerte!$B$21)+((F4922-Hilfswerte!$B$22)/Hilfswerte!$B$23)+((G4922-Hilfswerte!$B$24)/Hilfswerte!$B$25)+0.1*INDEX(Hilfswerte!$B$4:$B$15,MATCH(C4922,Hilfswerte!$A$4:$A$15,0)),2)</f>
        <v>-0.31</v>
      </c>
      <c r="V4922" s="4">
        <f>ROUND(SQRT((((E4922-Hilfswerte!$B$20)/Hilfswerte!$B$21)-Hilfswerte!$B$28)^2+(((F4922-Hilfswerte!$B$22)/Hilfswerte!$B$23)-Hilfswerte!$B$29)^2+(((G4922-Hilfswerte!$B$24)/Hilfswerte!$B$25)-Hilfswerte!$B$30)^2),3)</f>
        <v>1.046</v>
      </c>
      <c r="W4922" s="4">
        <f>ROUND(E4922*Hilfswerte!$B$31,0)</f>
        <v>2261</v>
      </c>
      <c r="X4922" s="4">
        <f t="shared" si="614"/>
        <v>1772</v>
      </c>
      <c r="Y4922" s="4" t="str">
        <f>IF(T4922="A - Top-Kunde","bereits Top-Kunde",IF(AND(V4922&lt;=Hilfswerte!$B$34,H4922&lt;0.5*W4922),"Hoch",IF(AND(V4922&lt;=Hilfswerte!$B$35,H4922&lt;0.7*W4922),"Mittel","Niedrig")))</f>
        <v>Mittel</v>
      </c>
      <c r="Z4922" s="4">
        <f t="shared" si="615"/>
        <v>9.6</v>
      </c>
      <c r="AA4922" s="4" t="str">
        <f>IF(J4922&gt;365,"Bereits abgewandert (Segment D)",IF(Z4922&gt;=Hilfswerte!$B$38,"Rot - akut gefaehrdet",IF(Z4922&gt;=Hilfswerte!$B$39,"Gelb - beobachten","Gruen - stabil")))</f>
        <v>Gruen - stabil</v>
      </c>
    </row>
    <row r="4923" spans="1:27" ht="15" customHeight="1" x14ac:dyDescent="0.25">
      <c r="A4923" s="4" t="s">
        <v>5270</v>
      </c>
      <c r="B4923" s="4" t="s">
        <v>83</v>
      </c>
      <c r="C4923" s="4" t="s">
        <v>29</v>
      </c>
      <c r="D4923" s="4" t="s">
        <v>30</v>
      </c>
      <c r="E4923" s="4">
        <v>53</v>
      </c>
      <c r="F4923" s="4">
        <v>11.4</v>
      </c>
      <c r="G4923" s="4">
        <v>7.4</v>
      </c>
      <c r="H4923" s="4">
        <v>1360</v>
      </c>
      <c r="I4923" s="4">
        <v>2</v>
      </c>
      <c r="J4923" s="4">
        <v>86</v>
      </c>
      <c r="K4923" s="4">
        <v>0</v>
      </c>
      <c r="L4923" s="4">
        <v>2</v>
      </c>
      <c r="M4923" s="4">
        <v>2</v>
      </c>
      <c r="N4923" s="4">
        <v>-2.5</v>
      </c>
      <c r="O4923" s="4">
        <f t="shared" si="608"/>
        <v>4</v>
      </c>
      <c r="P4923" s="4">
        <f t="shared" si="609"/>
        <v>2</v>
      </c>
      <c r="Q4923" s="4">
        <f t="shared" si="610"/>
        <v>3</v>
      </c>
      <c r="R4923" s="4">
        <f t="shared" si="611"/>
        <v>9</v>
      </c>
      <c r="S4923" s="4">
        <f t="shared" si="612"/>
        <v>88.2</v>
      </c>
      <c r="T4923" s="4" t="str">
        <f t="shared" si="613"/>
        <v>C - Entwicklungspotenzial</v>
      </c>
      <c r="U4923" s="4">
        <f>ROUND(((E4923-Hilfswerte!$B$20)/Hilfswerte!$B$21)+((F4923-Hilfswerte!$B$22)/Hilfswerte!$B$23)+((G4923-Hilfswerte!$B$24)/Hilfswerte!$B$25)+0.1*INDEX(Hilfswerte!$B$4:$B$15,MATCH(C4923,Hilfswerte!$A$4:$A$15,0)),2)</f>
        <v>-0.76</v>
      </c>
      <c r="V4923" s="4">
        <f>ROUND(SQRT((((E4923-Hilfswerte!$B$20)/Hilfswerte!$B$21)-Hilfswerte!$B$28)^2+(((F4923-Hilfswerte!$B$22)/Hilfswerte!$B$23)-Hilfswerte!$B$29)^2+(((G4923-Hilfswerte!$B$24)/Hilfswerte!$B$25)-Hilfswerte!$B$30)^2),3)</f>
        <v>0.91100000000000003</v>
      </c>
      <c r="W4923" s="4">
        <f>ROUND(E4923*Hilfswerte!$B$31,0)</f>
        <v>10894</v>
      </c>
      <c r="X4923" s="4">
        <f t="shared" si="614"/>
        <v>9534</v>
      </c>
      <c r="Y4923" s="4" t="str">
        <f>IF(T4923="A - Top-Kunde","bereits Top-Kunde",IF(AND(V4923&lt;=Hilfswerte!$B$34,H4923&lt;0.5*W4923),"Hoch",IF(AND(V4923&lt;=Hilfswerte!$B$35,H4923&lt;0.7*W4923),"Mittel","Niedrig")))</f>
        <v>Mittel</v>
      </c>
      <c r="Z4923" s="4">
        <f t="shared" si="615"/>
        <v>5.7</v>
      </c>
      <c r="AA4923" s="4" t="str">
        <f>IF(J4923&gt;365,"Bereits abgewandert (Segment D)",IF(Z4923&gt;=Hilfswerte!$B$38,"Rot - akut gefaehrdet",IF(Z4923&gt;=Hilfswerte!$B$39,"Gelb - beobachten","Gruen - stabil")))</f>
        <v>Gruen - stabil</v>
      </c>
    </row>
    <row r="4924" spans="1:27" ht="15" customHeight="1" x14ac:dyDescent="0.25">
      <c r="A4924" s="4" t="s">
        <v>5271</v>
      </c>
      <c r="B4924" s="4" t="s">
        <v>134</v>
      </c>
      <c r="C4924" s="4" t="s">
        <v>38</v>
      </c>
      <c r="D4924" s="4" t="s">
        <v>77</v>
      </c>
      <c r="E4924" s="4">
        <v>128</v>
      </c>
      <c r="F4924" s="4">
        <v>24</v>
      </c>
      <c r="G4924" s="4">
        <v>6.8</v>
      </c>
      <c r="H4924" s="4">
        <v>27564</v>
      </c>
      <c r="I4924" s="4">
        <v>4</v>
      </c>
      <c r="J4924" s="4">
        <v>100</v>
      </c>
      <c r="K4924" s="4">
        <v>1</v>
      </c>
      <c r="L4924" s="4">
        <v>1</v>
      </c>
      <c r="M4924" s="4">
        <v>2</v>
      </c>
      <c r="N4924" s="4">
        <v>-14.8</v>
      </c>
      <c r="O4924" s="4">
        <f t="shared" si="608"/>
        <v>3</v>
      </c>
      <c r="P4924" s="4">
        <f t="shared" si="609"/>
        <v>4</v>
      </c>
      <c r="Q4924" s="4">
        <f t="shared" si="610"/>
        <v>5</v>
      </c>
      <c r="R4924" s="4">
        <f t="shared" si="611"/>
        <v>12</v>
      </c>
      <c r="S4924" s="4">
        <f t="shared" si="612"/>
        <v>106.3</v>
      </c>
      <c r="T4924" s="4" t="str">
        <f t="shared" si="613"/>
        <v>B - Kernkunde</v>
      </c>
      <c r="U4924" s="4">
        <f>ROUND(((E4924-Hilfswerte!$B$20)/Hilfswerte!$B$21)+((F4924-Hilfswerte!$B$22)/Hilfswerte!$B$23)+((G4924-Hilfswerte!$B$24)/Hilfswerte!$B$25)+0.1*INDEX(Hilfswerte!$B$4:$B$15,MATCH(C4924,Hilfswerte!$A$4:$A$15,0)),2)</f>
        <v>-0.24</v>
      </c>
      <c r="V4924" s="4">
        <f>ROUND(SQRT((((E4924-Hilfswerte!$B$20)/Hilfswerte!$B$21)-Hilfswerte!$B$28)^2+(((F4924-Hilfswerte!$B$22)/Hilfswerte!$B$23)-Hilfswerte!$B$29)^2+(((G4924-Hilfswerte!$B$24)/Hilfswerte!$B$25)-Hilfswerte!$B$30)^2),3)</f>
        <v>0.76100000000000001</v>
      </c>
      <c r="W4924" s="4">
        <f>ROUND(E4924*Hilfswerte!$B$31,0)</f>
        <v>26310</v>
      </c>
      <c r="X4924" s="4">
        <f t="shared" si="614"/>
        <v>0</v>
      </c>
      <c r="Y4924" s="4" t="str">
        <f>IF(T4924="A - Top-Kunde","bereits Top-Kunde",IF(AND(V4924&lt;=Hilfswerte!$B$34,H4924&lt;0.5*W4924),"Hoch",IF(AND(V4924&lt;=Hilfswerte!$B$35,H4924&lt;0.7*W4924),"Mittel","Niedrig")))</f>
        <v>Niedrig</v>
      </c>
      <c r="Z4924" s="4">
        <f t="shared" si="615"/>
        <v>14.1</v>
      </c>
      <c r="AA4924" s="4" t="str">
        <f>IF(J4924&gt;365,"Bereits abgewandert (Segment D)",IF(Z4924&gt;=Hilfswerte!$B$38,"Rot - akut gefaehrdet",IF(Z4924&gt;=Hilfswerte!$B$39,"Gelb - beobachten","Gruen - stabil")))</f>
        <v>Gelb - beobachten</v>
      </c>
    </row>
    <row r="4925" spans="1:27" ht="15" customHeight="1" x14ac:dyDescent="0.25">
      <c r="A4925" s="4" t="s">
        <v>5272</v>
      </c>
      <c r="B4925" s="4" t="s">
        <v>119</v>
      </c>
      <c r="C4925" s="4" t="s">
        <v>74</v>
      </c>
      <c r="D4925" s="4" t="s">
        <v>30</v>
      </c>
      <c r="E4925" s="4">
        <v>282</v>
      </c>
      <c r="F4925" s="4">
        <v>60.1</v>
      </c>
      <c r="G4925" s="4">
        <v>13.5</v>
      </c>
      <c r="H4925" s="4">
        <v>0</v>
      </c>
      <c r="I4925" s="4">
        <v>0</v>
      </c>
      <c r="J4925" s="4">
        <v>429</v>
      </c>
      <c r="K4925" s="4">
        <v>0</v>
      </c>
      <c r="L4925" s="4">
        <v>20</v>
      </c>
      <c r="M4925" s="4">
        <v>0</v>
      </c>
      <c r="N4925" s="4">
        <v>-68.099999999999994</v>
      </c>
      <c r="O4925" s="4">
        <f t="shared" si="608"/>
        <v>1</v>
      </c>
      <c r="P4925" s="4">
        <f t="shared" si="609"/>
        <v>1</v>
      </c>
      <c r="Q4925" s="4">
        <f t="shared" si="610"/>
        <v>1</v>
      </c>
      <c r="R4925" s="4">
        <f t="shared" si="611"/>
        <v>3</v>
      </c>
      <c r="S4925" s="4">
        <f t="shared" si="612"/>
        <v>-10.1</v>
      </c>
      <c r="T4925" s="4" t="str">
        <f t="shared" si="613"/>
        <v>D - Abwanderungsrisiko</v>
      </c>
      <c r="U4925" s="4">
        <f>ROUND(((E4925-Hilfswerte!$B$20)/Hilfswerte!$B$21)+((F4925-Hilfswerte!$B$22)/Hilfswerte!$B$23)+((G4925-Hilfswerte!$B$24)/Hilfswerte!$B$25)+0.1*INDEX(Hilfswerte!$B$4:$B$15,MATCH(C4925,Hilfswerte!$A$4:$A$15,0)),2)</f>
        <v>1.77</v>
      </c>
      <c r="V4925" s="4">
        <f>ROUND(SQRT((((E4925-Hilfswerte!$B$20)/Hilfswerte!$B$21)-Hilfswerte!$B$28)^2+(((F4925-Hilfswerte!$B$22)/Hilfswerte!$B$23)-Hilfswerte!$B$29)^2+(((G4925-Hilfswerte!$B$24)/Hilfswerte!$B$25)-Hilfswerte!$B$30)^2),3)</f>
        <v>0.73299999999999998</v>
      </c>
      <c r="W4925" s="4">
        <f>ROUND(E4925*Hilfswerte!$B$31,0)</f>
        <v>57964</v>
      </c>
      <c r="X4925" s="4">
        <f t="shared" si="614"/>
        <v>57964</v>
      </c>
      <c r="Y4925" s="4" t="str">
        <f>IF(T4925="A - Top-Kunde","bereits Top-Kunde",IF(AND(V4925&lt;=Hilfswerte!$B$34,H4925&lt;0.5*W4925),"Hoch",IF(AND(V4925&lt;=Hilfswerte!$B$35,H4925&lt;0.7*W4925),"Mittel","Niedrig")))</f>
        <v>Hoch</v>
      </c>
      <c r="Z4925" s="4">
        <f t="shared" si="615"/>
        <v>52.7</v>
      </c>
      <c r="AA4925" s="4" t="str">
        <f>IF(J4925&gt;365,"Bereits abgewandert (Segment D)",IF(Z4925&gt;=Hilfswerte!$B$38,"Rot - akut gefaehrdet",IF(Z4925&gt;=Hilfswerte!$B$39,"Gelb - beobachten","Gruen - stabil")))</f>
        <v>Bereits abgewandert (Segment D)</v>
      </c>
    </row>
    <row r="4926" spans="1:27" ht="15" customHeight="1" x14ac:dyDescent="0.25">
      <c r="A4926" s="4" t="s">
        <v>5273</v>
      </c>
      <c r="B4926" s="4" t="s">
        <v>451</v>
      </c>
      <c r="C4926" s="4" t="s">
        <v>29</v>
      </c>
      <c r="D4926" s="4" t="s">
        <v>30</v>
      </c>
      <c r="E4926" s="4">
        <v>97</v>
      </c>
      <c r="F4926" s="4">
        <v>21.4</v>
      </c>
      <c r="G4926" s="4">
        <v>6.5</v>
      </c>
      <c r="H4926" s="4">
        <v>13172</v>
      </c>
      <c r="I4926" s="4">
        <v>2</v>
      </c>
      <c r="J4926" s="4">
        <v>7</v>
      </c>
      <c r="K4926" s="4">
        <v>0</v>
      </c>
      <c r="L4926" s="4">
        <v>13</v>
      </c>
      <c r="M4926" s="4">
        <v>4</v>
      </c>
      <c r="N4926" s="4">
        <v>24.3</v>
      </c>
      <c r="O4926" s="4">
        <f t="shared" si="608"/>
        <v>5</v>
      </c>
      <c r="P4926" s="4">
        <f t="shared" si="609"/>
        <v>2</v>
      </c>
      <c r="Q4926" s="4">
        <f t="shared" si="610"/>
        <v>5</v>
      </c>
      <c r="R4926" s="4">
        <f t="shared" si="611"/>
        <v>12</v>
      </c>
      <c r="S4926" s="4">
        <f t="shared" si="612"/>
        <v>128.30000000000001</v>
      </c>
      <c r="T4926" s="4" t="str">
        <f t="shared" si="613"/>
        <v>A - Top-Kunde</v>
      </c>
      <c r="U4926" s="4">
        <f>ROUND(((E4926-Hilfswerte!$B$20)/Hilfswerte!$B$21)+((F4926-Hilfswerte!$B$22)/Hilfswerte!$B$23)+((G4926-Hilfswerte!$B$24)/Hilfswerte!$B$25)+0.1*INDEX(Hilfswerte!$B$4:$B$15,MATCH(C4926,Hilfswerte!$A$4:$A$15,0)),2)</f>
        <v>-0.54</v>
      </c>
      <c r="V4926" s="4">
        <f>ROUND(SQRT((((E4926-Hilfswerte!$B$20)/Hilfswerte!$B$21)-Hilfswerte!$B$28)^2+(((F4926-Hilfswerte!$B$22)/Hilfswerte!$B$23)-Hilfswerte!$B$29)^2+(((G4926-Hilfswerte!$B$24)/Hilfswerte!$B$25)-Hilfswerte!$B$30)^2),3)</f>
        <v>0.85799999999999998</v>
      </c>
      <c r="W4926" s="4">
        <f>ROUND(E4926*Hilfswerte!$B$31,0)</f>
        <v>19938</v>
      </c>
      <c r="X4926" s="4">
        <f t="shared" si="614"/>
        <v>6766</v>
      </c>
      <c r="Y4926" s="4" t="str">
        <f>IF(T4926="A - Top-Kunde","bereits Top-Kunde",IF(AND(V4926&lt;=Hilfswerte!$B$34,H4926&lt;0.5*W4926),"Hoch",IF(AND(V4926&lt;=Hilfswerte!$B$35,H4926&lt;0.7*W4926),"Mittel","Niedrig")))</f>
        <v>bereits Top-Kunde</v>
      </c>
      <c r="Z4926" s="4">
        <f t="shared" si="615"/>
        <v>3</v>
      </c>
      <c r="AA4926" s="4" t="str">
        <f>IF(J4926&gt;365,"Bereits abgewandert (Segment D)",IF(Z4926&gt;=Hilfswerte!$B$38,"Rot - akut gefaehrdet",IF(Z4926&gt;=Hilfswerte!$B$39,"Gelb - beobachten","Gruen - stabil")))</f>
        <v>Gruen - stabil</v>
      </c>
    </row>
    <row r="4927" spans="1:27" ht="15" customHeight="1" x14ac:dyDescent="0.25">
      <c r="A4927" s="4" t="s">
        <v>5274</v>
      </c>
      <c r="B4927" s="4" t="s">
        <v>267</v>
      </c>
      <c r="C4927" s="4" t="s">
        <v>55</v>
      </c>
      <c r="D4927" s="4" t="s">
        <v>30</v>
      </c>
      <c r="E4927" s="4">
        <v>106</v>
      </c>
      <c r="F4927" s="4">
        <v>15.7</v>
      </c>
      <c r="G4927" s="4">
        <v>19.899999999999999</v>
      </c>
      <c r="H4927" s="4">
        <v>1645</v>
      </c>
      <c r="I4927" s="4">
        <v>3</v>
      </c>
      <c r="J4927" s="4">
        <v>364</v>
      </c>
      <c r="K4927" s="4">
        <v>1</v>
      </c>
      <c r="L4927" s="4">
        <v>13</v>
      </c>
      <c r="M4927" s="4">
        <v>6</v>
      </c>
      <c r="N4927" s="4">
        <v>-3.9</v>
      </c>
      <c r="O4927" s="4">
        <f t="shared" si="608"/>
        <v>2</v>
      </c>
      <c r="P4927" s="4">
        <f t="shared" si="609"/>
        <v>3</v>
      </c>
      <c r="Q4927" s="4">
        <f t="shared" si="610"/>
        <v>3</v>
      </c>
      <c r="R4927" s="4">
        <f t="shared" si="611"/>
        <v>8</v>
      </c>
      <c r="S4927" s="4">
        <f t="shared" si="612"/>
        <v>68.2</v>
      </c>
      <c r="T4927" s="4" t="str">
        <f t="shared" si="613"/>
        <v>C - Entwicklungspotenzial</v>
      </c>
      <c r="U4927" s="4">
        <f>ROUND(((E4927-Hilfswerte!$B$20)/Hilfswerte!$B$21)+((F4927-Hilfswerte!$B$22)/Hilfswerte!$B$23)+((G4927-Hilfswerte!$B$24)/Hilfswerte!$B$25)+0.1*INDEX(Hilfswerte!$B$4:$B$15,MATCH(C4927,Hilfswerte!$A$4:$A$15,0)),2)</f>
        <v>1.55</v>
      </c>
      <c r="V4927" s="4">
        <f>ROUND(SQRT((((E4927-Hilfswerte!$B$20)/Hilfswerte!$B$21)-Hilfswerte!$B$28)^2+(((F4927-Hilfswerte!$B$22)/Hilfswerte!$B$23)-Hilfswerte!$B$29)^2+(((G4927-Hilfswerte!$B$24)/Hilfswerte!$B$25)-Hilfswerte!$B$30)^2),3)</f>
        <v>1.4590000000000001</v>
      </c>
      <c r="W4927" s="4">
        <f>ROUND(E4927*Hilfswerte!$B$31,0)</f>
        <v>21788</v>
      </c>
      <c r="X4927" s="4">
        <f t="shared" si="614"/>
        <v>20143</v>
      </c>
      <c r="Y4927" s="4" t="str">
        <f>IF(T4927="A - Top-Kunde","bereits Top-Kunde",IF(AND(V4927&lt;=Hilfswerte!$B$34,H4927&lt;0.5*W4927),"Hoch",IF(AND(V4927&lt;=Hilfswerte!$B$35,H4927&lt;0.7*W4927),"Mittel","Niedrig")))</f>
        <v>Niedrig</v>
      </c>
      <c r="Z4927" s="4">
        <f t="shared" si="615"/>
        <v>25.4</v>
      </c>
      <c r="AA4927" s="4" t="str">
        <f>IF(J4927&gt;365,"Bereits abgewandert (Segment D)",IF(Z4927&gt;=Hilfswerte!$B$38,"Rot - akut gefaehrdet",IF(Z4927&gt;=Hilfswerte!$B$39,"Gelb - beobachten","Gruen - stabil")))</f>
        <v>Rot - akut gefaehrdet</v>
      </c>
    </row>
    <row r="4928" spans="1:27" ht="15" customHeight="1" x14ac:dyDescent="0.25">
      <c r="A4928" s="4" t="s">
        <v>5275</v>
      </c>
      <c r="B4928" s="4" t="s">
        <v>970</v>
      </c>
      <c r="C4928" s="4" t="s">
        <v>29</v>
      </c>
      <c r="D4928" s="4" t="s">
        <v>30</v>
      </c>
      <c r="E4928" s="4">
        <v>1510</v>
      </c>
      <c r="F4928" s="4">
        <v>426.1</v>
      </c>
      <c r="G4928" s="4">
        <v>3.4</v>
      </c>
      <c r="H4928" s="4">
        <v>100386</v>
      </c>
      <c r="I4928" s="4">
        <v>4</v>
      </c>
      <c r="J4928" s="4">
        <v>7</v>
      </c>
      <c r="K4928" s="4">
        <v>0</v>
      </c>
      <c r="L4928" s="4">
        <v>2</v>
      </c>
      <c r="M4928" s="4">
        <v>2</v>
      </c>
      <c r="N4928" s="4">
        <v>-5.3</v>
      </c>
      <c r="O4928" s="4">
        <f t="shared" si="608"/>
        <v>5</v>
      </c>
      <c r="P4928" s="4">
        <f t="shared" si="609"/>
        <v>4</v>
      </c>
      <c r="Q4928" s="4">
        <f t="shared" si="610"/>
        <v>5</v>
      </c>
      <c r="R4928" s="4">
        <f t="shared" si="611"/>
        <v>14</v>
      </c>
      <c r="S4928" s="4">
        <f t="shared" si="612"/>
        <v>136.80000000000001</v>
      </c>
      <c r="T4928" s="4" t="str">
        <f t="shared" si="613"/>
        <v>A - Top-Kunde</v>
      </c>
      <c r="U4928" s="4">
        <f>ROUND(((E4928-Hilfswerte!$B$20)/Hilfswerte!$B$21)+((F4928-Hilfswerte!$B$22)/Hilfswerte!$B$23)+((G4928-Hilfswerte!$B$24)/Hilfswerte!$B$25)+0.1*INDEX(Hilfswerte!$B$4:$B$15,MATCH(C4928,Hilfswerte!$A$4:$A$15,0)),2)</f>
        <v>12.31</v>
      </c>
      <c r="V4928" s="4">
        <f>ROUND(SQRT((((E4928-Hilfswerte!$B$20)/Hilfswerte!$B$21)-Hilfswerte!$B$28)^2+(((F4928-Hilfswerte!$B$22)/Hilfswerte!$B$23)-Hilfswerte!$B$29)^2+(((G4928-Hilfswerte!$B$24)/Hilfswerte!$B$25)-Hilfswerte!$B$30)^2),3)</f>
        <v>9.1460000000000008</v>
      </c>
      <c r="W4928" s="4">
        <f>ROUND(E4928*Hilfswerte!$B$31,0)</f>
        <v>310375</v>
      </c>
      <c r="X4928" s="4">
        <f t="shared" si="614"/>
        <v>209989</v>
      </c>
      <c r="Y4928" s="4" t="str">
        <f>IF(T4928="A - Top-Kunde","bereits Top-Kunde",IF(AND(V4928&lt;=Hilfswerte!$B$34,H4928&lt;0.5*W4928),"Hoch",IF(AND(V4928&lt;=Hilfswerte!$B$35,H4928&lt;0.7*W4928),"Mittel","Niedrig")))</f>
        <v>bereits Top-Kunde</v>
      </c>
      <c r="Z4928" s="4">
        <f t="shared" si="615"/>
        <v>2.9</v>
      </c>
      <c r="AA4928" s="4" t="str">
        <f>IF(J4928&gt;365,"Bereits abgewandert (Segment D)",IF(Z4928&gt;=Hilfswerte!$B$38,"Rot - akut gefaehrdet",IF(Z4928&gt;=Hilfswerte!$B$39,"Gelb - beobachten","Gruen - stabil")))</f>
        <v>Gruen - stabil</v>
      </c>
    </row>
    <row r="4929" spans="1:27" ht="15" customHeight="1" x14ac:dyDescent="0.25">
      <c r="A4929" s="4" t="s">
        <v>5276</v>
      </c>
      <c r="B4929" s="4" t="s">
        <v>420</v>
      </c>
      <c r="C4929" s="4" t="s">
        <v>38</v>
      </c>
      <c r="D4929" s="4" t="s">
        <v>30</v>
      </c>
      <c r="E4929" s="4">
        <v>114</v>
      </c>
      <c r="F4929" s="4">
        <v>48.2</v>
      </c>
      <c r="G4929" s="4">
        <v>1</v>
      </c>
      <c r="H4929" s="4">
        <v>6498</v>
      </c>
      <c r="I4929" s="4">
        <v>2</v>
      </c>
      <c r="J4929" s="4">
        <v>90</v>
      </c>
      <c r="K4929" s="4">
        <v>0</v>
      </c>
      <c r="L4929" s="4">
        <v>17</v>
      </c>
      <c r="M4929" s="4">
        <v>6</v>
      </c>
      <c r="N4929" s="4">
        <v>16.8</v>
      </c>
      <c r="O4929" s="4">
        <f t="shared" si="608"/>
        <v>4</v>
      </c>
      <c r="P4929" s="4">
        <f t="shared" si="609"/>
        <v>2</v>
      </c>
      <c r="Q4929" s="4">
        <f t="shared" si="610"/>
        <v>4</v>
      </c>
      <c r="R4929" s="4">
        <f t="shared" si="611"/>
        <v>10</v>
      </c>
      <c r="S4929" s="4">
        <f t="shared" si="612"/>
        <v>103.3</v>
      </c>
      <c r="T4929" s="4" t="str">
        <f t="shared" si="613"/>
        <v>C - Entwicklungspotenzial</v>
      </c>
      <c r="U4929" s="4">
        <f>ROUND(((E4929-Hilfswerte!$B$20)/Hilfswerte!$B$21)+((F4929-Hilfswerte!$B$22)/Hilfswerte!$B$23)+((G4929-Hilfswerte!$B$24)/Hilfswerte!$B$25)+0.1*INDEX(Hilfswerte!$B$4:$B$15,MATCH(C4929,Hilfswerte!$A$4:$A$15,0)),2)</f>
        <v>-0.78</v>
      </c>
      <c r="V4929" s="4">
        <f>ROUND(SQRT((((E4929-Hilfswerte!$B$20)/Hilfswerte!$B$21)-Hilfswerte!$B$28)^2+(((F4929-Hilfswerte!$B$22)/Hilfswerte!$B$23)-Hilfswerte!$B$29)^2+(((G4929-Hilfswerte!$B$24)/Hilfswerte!$B$25)-Hilfswerte!$B$30)^2),3)</f>
        <v>1.6479999999999999</v>
      </c>
      <c r="W4929" s="4">
        <f>ROUND(E4929*Hilfswerte!$B$31,0)</f>
        <v>23432</v>
      </c>
      <c r="X4929" s="4">
        <f t="shared" si="614"/>
        <v>16934</v>
      </c>
      <c r="Y4929" s="4" t="str">
        <f>IF(T4929="A - Top-Kunde","bereits Top-Kunde",IF(AND(V4929&lt;=Hilfswerte!$B$34,H4929&lt;0.5*W4929),"Hoch",IF(AND(V4929&lt;=Hilfswerte!$B$35,H4929&lt;0.7*W4929),"Mittel","Niedrig")))</f>
        <v>Niedrig</v>
      </c>
      <c r="Z4929" s="4">
        <f t="shared" si="615"/>
        <v>7.9</v>
      </c>
      <c r="AA4929" s="4" t="str">
        <f>IF(J4929&gt;365,"Bereits abgewandert (Segment D)",IF(Z4929&gt;=Hilfswerte!$B$38,"Rot - akut gefaehrdet",IF(Z4929&gt;=Hilfswerte!$B$39,"Gelb - beobachten","Gruen - stabil")))</f>
        <v>Gruen - stabil</v>
      </c>
    </row>
    <row r="4930" spans="1:27" ht="15" customHeight="1" x14ac:dyDescent="0.25">
      <c r="A4930" s="4" t="s">
        <v>5277</v>
      </c>
      <c r="B4930" s="4" t="s">
        <v>158</v>
      </c>
      <c r="C4930" s="4" t="s">
        <v>62</v>
      </c>
      <c r="D4930" s="4" t="s">
        <v>30</v>
      </c>
      <c r="E4930" s="4">
        <v>85</v>
      </c>
      <c r="F4930" s="4">
        <v>9.9</v>
      </c>
      <c r="G4930" s="4">
        <v>12.5</v>
      </c>
      <c r="H4930" s="4">
        <v>3252</v>
      </c>
      <c r="I4930" s="4">
        <v>3</v>
      </c>
      <c r="J4930" s="4">
        <v>105</v>
      </c>
      <c r="K4930" s="4">
        <v>0</v>
      </c>
      <c r="L4930" s="4">
        <v>2</v>
      </c>
      <c r="M4930" s="4">
        <v>3</v>
      </c>
      <c r="N4930" s="4">
        <v>-13.9</v>
      </c>
      <c r="O4930" s="4">
        <f t="shared" ref="O4930:O4993" si="616">IF(J4930&gt;365,1,IF(J4930&lt;=30,5,IF(J4930&lt;=90,4,IF(J4930&lt;=180,3,2))))</f>
        <v>3</v>
      </c>
      <c r="P4930" s="4">
        <f t="shared" ref="P4930:P4993" si="617">IF(I4930&gt;=5,5,IF(I4930&gt;=4,4,IF(I4930&gt;=3,3,IF(I4930&gt;=2,2,1))))</f>
        <v>3</v>
      </c>
      <c r="Q4930" s="4">
        <f t="shared" ref="Q4930:Q4993" si="618">IF(H4930&gt;=7500,5,IF(H4930&gt;=2500,4,IF(H4930&gt;=1000,3,IF(H4930&gt;=1,2,1))))</f>
        <v>4</v>
      </c>
      <c r="R4930" s="4">
        <f t="shared" ref="R4930:R4993" si="619">O4930+P4930+Q4930</f>
        <v>10</v>
      </c>
      <c r="S4930" s="4">
        <f t="shared" ref="S4930:S4993" si="620">ROUND(10*R4930+0.5*N4930-6*K4930-0.3*MAX(0,L4930),1)</f>
        <v>92.5</v>
      </c>
      <c r="T4930" s="4" t="str">
        <f t="shared" ref="T4930:T4993" si="621">IF(J4930&gt;365,"D - Abwanderungsrisiko",IF(S4930&gt;=125,"A - Top-Kunde",IF(S4930&gt;=105,"B - Kernkunde","C - Entwicklungspotenzial")))</f>
        <v>C - Entwicklungspotenzial</v>
      </c>
      <c r="U4930" s="4">
        <f>ROUND(((E4930-Hilfswerte!$B$20)/Hilfswerte!$B$21)+((F4930-Hilfswerte!$B$22)/Hilfswerte!$B$23)+((G4930-Hilfswerte!$B$24)/Hilfswerte!$B$25)+0.1*INDEX(Hilfswerte!$B$4:$B$15,MATCH(C4930,Hilfswerte!$A$4:$A$15,0)),2)</f>
        <v>0.31</v>
      </c>
      <c r="V4930" s="4">
        <f>ROUND(SQRT((((E4930-Hilfswerte!$B$20)/Hilfswerte!$B$21)-Hilfswerte!$B$28)^2+(((F4930-Hilfswerte!$B$22)/Hilfswerte!$B$23)-Hilfswerte!$B$29)^2+(((G4930-Hilfswerte!$B$24)/Hilfswerte!$B$25)-Hilfswerte!$B$30)^2),3)</f>
        <v>0.64600000000000002</v>
      </c>
      <c r="W4930" s="4">
        <f>ROUND(E4930*Hilfswerte!$B$31,0)</f>
        <v>17471</v>
      </c>
      <c r="X4930" s="4">
        <f t="shared" ref="X4930:X4993" si="622">MAX(0,W4930-H4930)</f>
        <v>14219</v>
      </c>
      <c r="Y4930" s="4" t="str">
        <f>IF(T4930="A - Top-Kunde","bereits Top-Kunde",IF(AND(V4930&lt;=Hilfswerte!$B$34,H4930&lt;0.5*W4930),"Hoch",IF(AND(V4930&lt;=Hilfswerte!$B$35,H4930&lt;0.7*W4930),"Mittel","Niedrig")))</f>
        <v>Hoch</v>
      </c>
      <c r="Z4930" s="4">
        <f t="shared" ref="Z4930:Z4993" si="623">ROUND(0.4*MAX(0,-N4930)+3*K4930+0.2*MAX(0,L4930)+0.05*J4930,1)</f>
        <v>11.2</v>
      </c>
      <c r="AA4930" s="4" t="str">
        <f>IF(J4930&gt;365,"Bereits abgewandert (Segment D)",IF(Z4930&gt;=Hilfswerte!$B$38,"Rot - akut gefaehrdet",IF(Z4930&gt;=Hilfswerte!$B$39,"Gelb - beobachten","Gruen - stabil")))</f>
        <v>Gruen - stabil</v>
      </c>
    </row>
    <row r="4931" spans="1:27" ht="15" customHeight="1" x14ac:dyDescent="0.25">
      <c r="A4931" s="4" t="s">
        <v>5278</v>
      </c>
      <c r="B4931" s="4" t="s">
        <v>194</v>
      </c>
      <c r="C4931" s="4" t="s">
        <v>29</v>
      </c>
      <c r="D4931" s="4" t="s">
        <v>77</v>
      </c>
      <c r="E4931" s="4">
        <v>41</v>
      </c>
      <c r="F4931" s="4">
        <v>8.5</v>
      </c>
      <c r="G4931" s="4">
        <v>12.8</v>
      </c>
      <c r="H4931" s="4">
        <v>4541</v>
      </c>
      <c r="I4931" s="4">
        <v>3</v>
      </c>
      <c r="J4931" s="4">
        <v>42</v>
      </c>
      <c r="K4931" s="4">
        <v>0</v>
      </c>
      <c r="L4931" s="4">
        <v>27</v>
      </c>
      <c r="M4931" s="4">
        <v>2</v>
      </c>
      <c r="N4931" s="4">
        <v>22.9</v>
      </c>
      <c r="O4931" s="4">
        <f t="shared" si="616"/>
        <v>4</v>
      </c>
      <c r="P4931" s="4">
        <f t="shared" si="617"/>
        <v>3</v>
      </c>
      <c r="Q4931" s="4">
        <f t="shared" si="618"/>
        <v>4</v>
      </c>
      <c r="R4931" s="4">
        <f t="shared" si="619"/>
        <v>11</v>
      </c>
      <c r="S4931" s="4">
        <f t="shared" si="620"/>
        <v>113.4</v>
      </c>
      <c r="T4931" s="4" t="str">
        <f t="shared" si="621"/>
        <v>B - Kernkunde</v>
      </c>
      <c r="U4931" s="4">
        <f>ROUND(((E4931-Hilfswerte!$B$20)/Hilfswerte!$B$21)+((F4931-Hilfswerte!$B$22)/Hilfswerte!$B$23)+((G4931-Hilfswerte!$B$24)/Hilfswerte!$B$25)+0.1*INDEX(Hilfswerte!$B$4:$B$15,MATCH(C4931,Hilfswerte!$A$4:$A$15,0)),2)</f>
        <v>-0.01</v>
      </c>
      <c r="V4931" s="4">
        <f>ROUND(SQRT((((E4931-Hilfswerte!$B$20)/Hilfswerte!$B$21)-Hilfswerte!$B$28)^2+(((F4931-Hilfswerte!$B$22)/Hilfswerte!$B$23)-Hilfswerte!$B$29)^2+(((G4931-Hilfswerte!$B$24)/Hilfswerte!$B$25)-Hilfswerte!$B$30)^2),3)</f>
        <v>0.79500000000000004</v>
      </c>
      <c r="W4931" s="4">
        <f>ROUND(E4931*Hilfswerte!$B$31,0)</f>
        <v>8427</v>
      </c>
      <c r="X4931" s="4">
        <f t="shared" si="622"/>
        <v>3886</v>
      </c>
      <c r="Y4931" s="4" t="str">
        <f>IF(T4931="A - Top-Kunde","bereits Top-Kunde",IF(AND(V4931&lt;=Hilfswerte!$B$34,H4931&lt;0.5*W4931),"Hoch",IF(AND(V4931&lt;=Hilfswerte!$B$35,H4931&lt;0.7*W4931),"Mittel","Niedrig")))</f>
        <v>Mittel</v>
      </c>
      <c r="Z4931" s="4">
        <f t="shared" si="623"/>
        <v>7.5</v>
      </c>
      <c r="AA4931" s="4" t="str">
        <f>IF(J4931&gt;365,"Bereits abgewandert (Segment D)",IF(Z4931&gt;=Hilfswerte!$B$38,"Rot - akut gefaehrdet",IF(Z4931&gt;=Hilfswerte!$B$39,"Gelb - beobachten","Gruen - stabil")))</f>
        <v>Gruen - stabil</v>
      </c>
    </row>
    <row r="4932" spans="1:27" ht="15" customHeight="1" x14ac:dyDescent="0.25">
      <c r="A4932" s="4" t="s">
        <v>5279</v>
      </c>
      <c r="B4932" s="4" t="s">
        <v>203</v>
      </c>
      <c r="C4932" s="4" t="s">
        <v>74</v>
      </c>
      <c r="D4932" s="4" t="s">
        <v>30</v>
      </c>
      <c r="E4932" s="4">
        <v>61</v>
      </c>
      <c r="F4932" s="4">
        <v>18.7</v>
      </c>
      <c r="G4932" s="4">
        <v>2.5</v>
      </c>
      <c r="H4932" s="4">
        <v>8629</v>
      </c>
      <c r="I4932" s="4">
        <v>4</v>
      </c>
      <c r="J4932" s="4">
        <v>81</v>
      </c>
      <c r="K4932" s="4">
        <v>1</v>
      </c>
      <c r="L4932" s="4">
        <v>7</v>
      </c>
      <c r="M4932" s="4">
        <v>5</v>
      </c>
      <c r="N4932" s="4">
        <v>29.2</v>
      </c>
      <c r="O4932" s="4">
        <f t="shared" si="616"/>
        <v>4</v>
      </c>
      <c r="P4932" s="4">
        <f t="shared" si="617"/>
        <v>4</v>
      </c>
      <c r="Q4932" s="4">
        <f t="shared" si="618"/>
        <v>5</v>
      </c>
      <c r="R4932" s="4">
        <f t="shared" si="619"/>
        <v>13</v>
      </c>
      <c r="S4932" s="4">
        <f t="shared" si="620"/>
        <v>136.5</v>
      </c>
      <c r="T4932" s="4" t="str">
        <f t="shared" si="621"/>
        <v>A - Top-Kunde</v>
      </c>
      <c r="U4932" s="4">
        <f>ROUND(((E4932-Hilfswerte!$B$20)/Hilfswerte!$B$21)+((F4932-Hilfswerte!$B$22)/Hilfswerte!$B$23)+((G4932-Hilfswerte!$B$24)/Hilfswerte!$B$25)+0.1*INDEX(Hilfswerte!$B$4:$B$15,MATCH(C4932,Hilfswerte!$A$4:$A$15,0)),2)</f>
        <v>-1.67</v>
      </c>
      <c r="V4932" s="4">
        <f>ROUND(SQRT((((E4932-Hilfswerte!$B$20)/Hilfswerte!$B$21)-Hilfswerte!$B$28)^2+(((F4932-Hilfswerte!$B$22)/Hilfswerte!$B$23)-Hilfswerte!$B$29)^2+(((G4932-Hilfswerte!$B$24)/Hilfswerte!$B$25)-Hilfswerte!$B$30)^2),3)</f>
        <v>1.4950000000000001</v>
      </c>
      <c r="W4932" s="4">
        <f>ROUND(E4932*Hilfswerte!$B$31,0)</f>
        <v>12538</v>
      </c>
      <c r="X4932" s="4">
        <f t="shared" si="622"/>
        <v>3909</v>
      </c>
      <c r="Y4932" s="4" t="str">
        <f>IF(T4932="A - Top-Kunde","bereits Top-Kunde",IF(AND(V4932&lt;=Hilfswerte!$B$34,H4932&lt;0.5*W4932),"Hoch",IF(AND(V4932&lt;=Hilfswerte!$B$35,H4932&lt;0.7*W4932),"Mittel","Niedrig")))</f>
        <v>bereits Top-Kunde</v>
      </c>
      <c r="Z4932" s="4">
        <f t="shared" si="623"/>
        <v>8.5</v>
      </c>
      <c r="AA4932" s="4" t="str">
        <f>IF(J4932&gt;365,"Bereits abgewandert (Segment D)",IF(Z4932&gt;=Hilfswerte!$B$38,"Rot - akut gefaehrdet",IF(Z4932&gt;=Hilfswerte!$B$39,"Gelb - beobachten","Gruen - stabil")))</f>
        <v>Gruen - stabil</v>
      </c>
    </row>
    <row r="4933" spans="1:27" ht="15" customHeight="1" x14ac:dyDescent="0.25">
      <c r="A4933" s="4" t="s">
        <v>5280</v>
      </c>
      <c r="B4933" s="4" t="s">
        <v>1005</v>
      </c>
      <c r="C4933" s="4" t="s">
        <v>38</v>
      </c>
      <c r="D4933" s="4" t="s">
        <v>30</v>
      </c>
      <c r="E4933" s="4">
        <v>30</v>
      </c>
      <c r="F4933" s="4">
        <v>6.4</v>
      </c>
      <c r="G4933" s="4">
        <v>18.100000000000001</v>
      </c>
      <c r="H4933" s="4">
        <v>10854</v>
      </c>
      <c r="I4933" s="4">
        <v>4</v>
      </c>
      <c r="J4933" s="4">
        <v>13</v>
      </c>
      <c r="K4933" s="4">
        <v>0</v>
      </c>
      <c r="L4933" s="4">
        <v>-5</v>
      </c>
      <c r="M4933" s="4">
        <v>4</v>
      </c>
      <c r="N4933" s="4">
        <v>17</v>
      </c>
      <c r="O4933" s="4">
        <f t="shared" si="616"/>
        <v>5</v>
      </c>
      <c r="P4933" s="4">
        <f t="shared" si="617"/>
        <v>4</v>
      </c>
      <c r="Q4933" s="4">
        <f t="shared" si="618"/>
        <v>5</v>
      </c>
      <c r="R4933" s="4">
        <f t="shared" si="619"/>
        <v>14</v>
      </c>
      <c r="S4933" s="4">
        <f t="shared" si="620"/>
        <v>148.5</v>
      </c>
      <c r="T4933" s="4" t="str">
        <f t="shared" si="621"/>
        <v>A - Top-Kunde</v>
      </c>
      <c r="U4933" s="4">
        <f>ROUND(((E4933-Hilfswerte!$B$20)/Hilfswerte!$B$21)+((F4933-Hilfswerte!$B$22)/Hilfswerte!$B$23)+((G4933-Hilfswerte!$B$24)/Hilfswerte!$B$25)+0.1*INDEX(Hilfswerte!$B$4:$B$15,MATCH(C4933,Hilfswerte!$A$4:$A$15,0)),2)</f>
        <v>0.82</v>
      </c>
      <c r="V4933" s="4">
        <f>ROUND(SQRT((((E4933-Hilfswerte!$B$20)/Hilfswerte!$B$21)-Hilfswerte!$B$28)^2+(((F4933-Hilfswerte!$B$22)/Hilfswerte!$B$23)-Hilfswerte!$B$29)^2+(((G4933-Hilfswerte!$B$24)/Hilfswerte!$B$25)-Hilfswerte!$B$30)^2),3)</f>
        <v>1.363</v>
      </c>
      <c r="W4933" s="4">
        <f>ROUND(E4933*Hilfswerte!$B$31,0)</f>
        <v>6166</v>
      </c>
      <c r="X4933" s="4">
        <f t="shared" si="622"/>
        <v>0</v>
      </c>
      <c r="Y4933" s="4" t="str">
        <f>IF(T4933="A - Top-Kunde","bereits Top-Kunde",IF(AND(V4933&lt;=Hilfswerte!$B$34,H4933&lt;0.5*W4933),"Hoch",IF(AND(V4933&lt;=Hilfswerte!$B$35,H4933&lt;0.7*W4933),"Mittel","Niedrig")))</f>
        <v>bereits Top-Kunde</v>
      </c>
      <c r="Z4933" s="4">
        <f t="shared" si="623"/>
        <v>0.7</v>
      </c>
      <c r="AA4933" s="4" t="str">
        <f>IF(J4933&gt;365,"Bereits abgewandert (Segment D)",IF(Z4933&gt;=Hilfswerte!$B$38,"Rot - akut gefaehrdet",IF(Z4933&gt;=Hilfswerte!$B$39,"Gelb - beobachten","Gruen - stabil")))</f>
        <v>Gruen - stabil</v>
      </c>
    </row>
    <row r="4934" spans="1:27" ht="15" customHeight="1" x14ac:dyDescent="0.25">
      <c r="A4934" s="4" t="s">
        <v>5281</v>
      </c>
      <c r="B4934" s="4" t="s">
        <v>459</v>
      </c>
      <c r="C4934" s="4" t="s">
        <v>84</v>
      </c>
      <c r="D4934" s="4" t="s">
        <v>30</v>
      </c>
      <c r="E4934" s="4">
        <v>19</v>
      </c>
      <c r="F4934" s="4">
        <v>4.4000000000000004</v>
      </c>
      <c r="G4934" s="4">
        <v>10.8</v>
      </c>
      <c r="H4934" s="4">
        <v>1504</v>
      </c>
      <c r="I4934" s="4">
        <v>3</v>
      </c>
      <c r="J4934" s="4">
        <v>77</v>
      </c>
      <c r="K4934" s="4">
        <v>0</v>
      </c>
      <c r="L4934" s="4">
        <v>-5</v>
      </c>
      <c r="M4934" s="4">
        <v>1</v>
      </c>
      <c r="N4934" s="4">
        <v>0.8</v>
      </c>
      <c r="O4934" s="4">
        <f t="shared" si="616"/>
        <v>4</v>
      </c>
      <c r="P4934" s="4">
        <f t="shared" si="617"/>
        <v>3</v>
      </c>
      <c r="Q4934" s="4">
        <f t="shared" si="618"/>
        <v>3</v>
      </c>
      <c r="R4934" s="4">
        <f t="shared" si="619"/>
        <v>10</v>
      </c>
      <c r="S4934" s="4">
        <f t="shared" si="620"/>
        <v>100.4</v>
      </c>
      <c r="T4934" s="4" t="str">
        <f t="shared" si="621"/>
        <v>C - Entwicklungspotenzial</v>
      </c>
      <c r="U4934" s="4">
        <f>ROUND(((E4934-Hilfswerte!$B$20)/Hilfswerte!$B$21)+((F4934-Hilfswerte!$B$22)/Hilfswerte!$B$23)+((G4934-Hilfswerte!$B$24)/Hilfswerte!$B$25)+0.1*INDEX(Hilfswerte!$B$4:$B$15,MATCH(C4934,Hilfswerte!$A$4:$A$15,0)),2)</f>
        <v>-0.76</v>
      </c>
      <c r="V4934" s="4">
        <f>ROUND(SQRT((((E4934-Hilfswerte!$B$20)/Hilfswerte!$B$21)-Hilfswerte!$B$28)^2+(((F4934-Hilfswerte!$B$22)/Hilfswerte!$B$23)-Hilfswerte!$B$29)^2+(((G4934-Hilfswerte!$B$24)/Hilfswerte!$B$25)-Hilfswerte!$B$30)^2),3)</f>
        <v>0.875</v>
      </c>
      <c r="W4934" s="4">
        <f>ROUND(E4934*Hilfswerte!$B$31,0)</f>
        <v>3905</v>
      </c>
      <c r="X4934" s="4">
        <f t="shared" si="622"/>
        <v>2401</v>
      </c>
      <c r="Y4934" s="4" t="str">
        <f>IF(T4934="A - Top-Kunde","bereits Top-Kunde",IF(AND(V4934&lt;=Hilfswerte!$B$34,H4934&lt;0.5*W4934),"Hoch",IF(AND(V4934&lt;=Hilfswerte!$B$35,H4934&lt;0.7*W4934),"Mittel","Niedrig")))</f>
        <v>Mittel</v>
      </c>
      <c r="Z4934" s="4">
        <f t="shared" si="623"/>
        <v>3.9</v>
      </c>
      <c r="AA4934" s="4" t="str">
        <f>IF(J4934&gt;365,"Bereits abgewandert (Segment D)",IF(Z4934&gt;=Hilfswerte!$B$38,"Rot - akut gefaehrdet",IF(Z4934&gt;=Hilfswerte!$B$39,"Gelb - beobachten","Gruen - stabil")))</f>
        <v>Gruen - stabil</v>
      </c>
    </row>
    <row r="4935" spans="1:27" ht="15" customHeight="1" x14ac:dyDescent="0.25">
      <c r="A4935" s="4" t="s">
        <v>5282</v>
      </c>
      <c r="B4935" s="4" t="s">
        <v>1323</v>
      </c>
      <c r="C4935" s="4" t="s">
        <v>84</v>
      </c>
      <c r="D4935" s="4" t="s">
        <v>77</v>
      </c>
      <c r="E4935" s="4">
        <v>17</v>
      </c>
      <c r="F4935" s="4">
        <v>2.4</v>
      </c>
      <c r="G4935" s="4">
        <v>15.8</v>
      </c>
      <c r="H4935" s="4">
        <v>0</v>
      </c>
      <c r="I4935" s="4">
        <v>0</v>
      </c>
      <c r="J4935" s="4">
        <v>431</v>
      </c>
      <c r="K4935" s="4">
        <v>0</v>
      </c>
      <c r="L4935" s="4">
        <v>13</v>
      </c>
      <c r="M4935" s="4">
        <v>0</v>
      </c>
      <c r="N4935" s="4">
        <v>-45.6</v>
      </c>
      <c r="O4935" s="4">
        <f t="shared" si="616"/>
        <v>1</v>
      </c>
      <c r="P4935" s="4">
        <f t="shared" si="617"/>
        <v>1</v>
      </c>
      <c r="Q4935" s="4">
        <f t="shared" si="618"/>
        <v>1</v>
      </c>
      <c r="R4935" s="4">
        <f t="shared" si="619"/>
        <v>3</v>
      </c>
      <c r="S4935" s="4">
        <f t="shared" si="620"/>
        <v>3.3</v>
      </c>
      <c r="T4935" s="4" t="str">
        <f t="shared" si="621"/>
        <v>D - Abwanderungsrisiko</v>
      </c>
      <c r="U4935" s="4">
        <f>ROUND(((E4935-Hilfswerte!$B$20)/Hilfswerte!$B$21)+((F4935-Hilfswerte!$B$22)/Hilfswerte!$B$23)+((G4935-Hilfswerte!$B$24)/Hilfswerte!$B$25)+0.1*INDEX(Hilfswerte!$B$4:$B$15,MATCH(C4935,Hilfswerte!$A$4:$A$15,0)),2)</f>
        <v>-0.01</v>
      </c>
      <c r="V4935" s="4">
        <f>ROUND(SQRT((((E4935-Hilfswerte!$B$20)/Hilfswerte!$B$21)-Hilfswerte!$B$28)^2+(((F4935-Hilfswerte!$B$22)/Hilfswerte!$B$23)-Hilfswerte!$B$29)^2+(((G4935-Hilfswerte!$B$24)/Hilfswerte!$B$25)-Hilfswerte!$B$30)^2),3)</f>
        <v>1.161</v>
      </c>
      <c r="W4935" s="4">
        <f>ROUND(E4935*Hilfswerte!$B$31,0)</f>
        <v>3494</v>
      </c>
      <c r="X4935" s="4">
        <f t="shared" si="622"/>
        <v>3494</v>
      </c>
      <c r="Y4935" s="4" t="str">
        <f>IF(T4935="A - Top-Kunde","bereits Top-Kunde",IF(AND(V4935&lt;=Hilfswerte!$B$34,H4935&lt;0.5*W4935),"Hoch",IF(AND(V4935&lt;=Hilfswerte!$B$35,H4935&lt;0.7*W4935),"Mittel","Niedrig")))</f>
        <v>Niedrig</v>
      </c>
      <c r="Z4935" s="4">
        <f t="shared" si="623"/>
        <v>42.4</v>
      </c>
      <c r="AA4935" s="4" t="str">
        <f>IF(J4935&gt;365,"Bereits abgewandert (Segment D)",IF(Z4935&gt;=Hilfswerte!$B$38,"Rot - akut gefaehrdet",IF(Z4935&gt;=Hilfswerte!$B$39,"Gelb - beobachten","Gruen - stabil")))</f>
        <v>Bereits abgewandert (Segment D)</v>
      </c>
    </row>
    <row r="4936" spans="1:27" ht="15" customHeight="1" x14ac:dyDescent="0.25">
      <c r="A4936" s="4" t="s">
        <v>5283</v>
      </c>
      <c r="B4936" s="4" t="s">
        <v>308</v>
      </c>
      <c r="C4936" s="4" t="s">
        <v>55</v>
      </c>
      <c r="D4936" s="4" t="s">
        <v>30</v>
      </c>
      <c r="E4936" s="4">
        <v>252</v>
      </c>
      <c r="F4936" s="4">
        <v>69.599999999999994</v>
      </c>
      <c r="G4936" s="4">
        <v>18.600000000000001</v>
      </c>
      <c r="H4936" s="4">
        <v>29907</v>
      </c>
      <c r="I4936" s="4">
        <v>2</v>
      </c>
      <c r="J4936" s="4">
        <v>280</v>
      </c>
      <c r="K4936" s="4">
        <v>0</v>
      </c>
      <c r="L4936" s="4">
        <v>44</v>
      </c>
      <c r="M4936" s="4">
        <v>5</v>
      </c>
      <c r="N4936" s="4">
        <v>29.3</v>
      </c>
      <c r="O4936" s="4">
        <f t="shared" si="616"/>
        <v>2</v>
      </c>
      <c r="P4936" s="4">
        <f t="shared" si="617"/>
        <v>2</v>
      </c>
      <c r="Q4936" s="4">
        <f t="shared" si="618"/>
        <v>5</v>
      </c>
      <c r="R4936" s="4">
        <f t="shared" si="619"/>
        <v>9</v>
      </c>
      <c r="S4936" s="4">
        <f t="shared" si="620"/>
        <v>91.5</v>
      </c>
      <c r="T4936" s="4" t="str">
        <f t="shared" si="621"/>
        <v>C - Entwicklungspotenzial</v>
      </c>
      <c r="U4936" s="4">
        <f>ROUND(((E4936-Hilfswerte!$B$20)/Hilfswerte!$B$21)+((F4936-Hilfswerte!$B$22)/Hilfswerte!$B$23)+((G4936-Hilfswerte!$B$24)/Hilfswerte!$B$25)+0.1*INDEX(Hilfswerte!$B$4:$B$15,MATCH(C4936,Hilfswerte!$A$4:$A$15,0)),2)</f>
        <v>2.94</v>
      </c>
      <c r="V4936" s="4">
        <f>ROUND(SQRT((((E4936-Hilfswerte!$B$20)/Hilfswerte!$B$21)-Hilfswerte!$B$28)^2+(((F4936-Hilfswerte!$B$22)/Hilfswerte!$B$23)-Hilfswerte!$B$29)^2+(((G4936-Hilfswerte!$B$24)/Hilfswerte!$B$25)-Hilfswerte!$B$30)^2),3)</f>
        <v>1.3560000000000001</v>
      </c>
      <c r="W4936" s="4">
        <f>ROUND(E4936*Hilfswerte!$B$31,0)</f>
        <v>51798</v>
      </c>
      <c r="X4936" s="4">
        <f t="shared" si="622"/>
        <v>21891</v>
      </c>
      <c r="Y4936" s="4" t="str">
        <f>IF(T4936="A - Top-Kunde","bereits Top-Kunde",IF(AND(V4936&lt;=Hilfswerte!$B$34,H4936&lt;0.5*W4936),"Hoch",IF(AND(V4936&lt;=Hilfswerte!$B$35,H4936&lt;0.7*W4936),"Mittel","Niedrig")))</f>
        <v>Niedrig</v>
      </c>
      <c r="Z4936" s="4">
        <f t="shared" si="623"/>
        <v>22.8</v>
      </c>
      <c r="AA4936" s="4" t="str">
        <f>IF(J4936&gt;365,"Bereits abgewandert (Segment D)",IF(Z4936&gt;=Hilfswerte!$B$38,"Rot - akut gefaehrdet",IF(Z4936&gt;=Hilfswerte!$B$39,"Gelb - beobachten","Gruen - stabil")))</f>
        <v>Rot - akut gefaehrdet</v>
      </c>
    </row>
    <row r="4937" spans="1:27" ht="15" customHeight="1" x14ac:dyDescent="0.25">
      <c r="A4937" s="4" t="s">
        <v>5284</v>
      </c>
      <c r="B4937" s="4" t="s">
        <v>617</v>
      </c>
      <c r="C4937" s="4" t="s">
        <v>38</v>
      </c>
      <c r="D4937" s="4" t="s">
        <v>106</v>
      </c>
      <c r="E4937" s="4">
        <v>1219</v>
      </c>
      <c r="F4937" s="4">
        <v>236.3</v>
      </c>
      <c r="G4937" s="4">
        <v>6</v>
      </c>
      <c r="H4937" s="4">
        <v>443247</v>
      </c>
      <c r="I4937" s="4">
        <v>7</v>
      </c>
      <c r="J4937" s="4">
        <v>26</v>
      </c>
      <c r="K4937" s="4">
        <v>0</v>
      </c>
      <c r="L4937" s="4">
        <v>28</v>
      </c>
      <c r="M4937" s="4">
        <v>6</v>
      </c>
      <c r="N4937" s="4">
        <v>11.4</v>
      </c>
      <c r="O4937" s="4">
        <f t="shared" si="616"/>
        <v>5</v>
      </c>
      <c r="P4937" s="4">
        <f t="shared" si="617"/>
        <v>5</v>
      </c>
      <c r="Q4937" s="4">
        <f t="shared" si="618"/>
        <v>5</v>
      </c>
      <c r="R4937" s="4">
        <f t="shared" si="619"/>
        <v>15</v>
      </c>
      <c r="S4937" s="4">
        <f t="shared" si="620"/>
        <v>147.30000000000001</v>
      </c>
      <c r="T4937" s="4" t="str">
        <f t="shared" si="621"/>
        <v>A - Top-Kunde</v>
      </c>
      <c r="U4937" s="4">
        <f>ROUND(((E4937-Hilfswerte!$B$20)/Hilfswerte!$B$21)+((F4937-Hilfswerte!$B$22)/Hilfswerte!$B$23)+((G4937-Hilfswerte!$B$24)/Hilfswerte!$B$25)+0.1*INDEX(Hilfswerte!$B$4:$B$15,MATCH(C4937,Hilfswerte!$A$4:$A$15,0)),2)</f>
        <v>8.1300000000000008</v>
      </c>
      <c r="V4937" s="4">
        <f>ROUND(SQRT((((E4937-Hilfswerte!$B$20)/Hilfswerte!$B$21)-Hilfswerte!$B$28)^2+(((F4937-Hilfswerte!$B$22)/Hilfswerte!$B$23)-Hilfswerte!$B$29)^2+(((G4937-Hilfswerte!$B$24)/Hilfswerte!$B$25)-Hilfswerte!$B$30)^2),3)</f>
        <v>5.81</v>
      </c>
      <c r="W4937" s="4">
        <f>ROUND(E4937*Hilfswerte!$B$31,0)</f>
        <v>250561</v>
      </c>
      <c r="X4937" s="4">
        <f t="shared" si="622"/>
        <v>0</v>
      </c>
      <c r="Y4937" s="4" t="str">
        <f>IF(T4937="A - Top-Kunde","bereits Top-Kunde",IF(AND(V4937&lt;=Hilfswerte!$B$34,H4937&lt;0.5*W4937),"Hoch",IF(AND(V4937&lt;=Hilfswerte!$B$35,H4937&lt;0.7*W4937),"Mittel","Niedrig")))</f>
        <v>bereits Top-Kunde</v>
      </c>
      <c r="Z4937" s="4">
        <f t="shared" si="623"/>
        <v>6.9</v>
      </c>
      <c r="AA4937" s="4" t="str">
        <f>IF(J4937&gt;365,"Bereits abgewandert (Segment D)",IF(Z4937&gt;=Hilfswerte!$B$38,"Rot - akut gefaehrdet",IF(Z4937&gt;=Hilfswerte!$B$39,"Gelb - beobachten","Gruen - stabil")))</f>
        <v>Gruen - stabil</v>
      </c>
    </row>
    <row r="4938" spans="1:27" ht="15" customHeight="1" x14ac:dyDescent="0.25">
      <c r="A4938" s="4" t="s">
        <v>5285</v>
      </c>
      <c r="B4938" s="4" t="s">
        <v>703</v>
      </c>
      <c r="C4938" s="4" t="s">
        <v>47</v>
      </c>
      <c r="D4938" s="4" t="s">
        <v>30</v>
      </c>
      <c r="E4938" s="4">
        <v>194</v>
      </c>
      <c r="F4938" s="4">
        <v>31</v>
      </c>
      <c r="G4938" s="4">
        <v>18.7</v>
      </c>
      <c r="H4938" s="4">
        <v>2407</v>
      </c>
      <c r="I4938" s="4">
        <v>1</v>
      </c>
      <c r="J4938" s="4">
        <v>151</v>
      </c>
      <c r="K4938" s="4">
        <v>0</v>
      </c>
      <c r="L4938" s="4">
        <v>14</v>
      </c>
      <c r="M4938" s="4">
        <v>2</v>
      </c>
      <c r="N4938" s="4">
        <v>-34.700000000000003</v>
      </c>
      <c r="O4938" s="4">
        <f t="shared" si="616"/>
        <v>3</v>
      </c>
      <c r="P4938" s="4">
        <f t="shared" si="617"/>
        <v>1</v>
      </c>
      <c r="Q4938" s="4">
        <f t="shared" si="618"/>
        <v>3</v>
      </c>
      <c r="R4938" s="4">
        <f t="shared" si="619"/>
        <v>7</v>
      </c>
      <c r="S4938" s="4">
        <f t="shared" si="620"/>
        <v>48.5</v>
      </c>
      <c r="T4938" s="4" t="str">
        <f t="shared" si="621"/>
        <v>C - Entwicklungspotenzial</v>
      </c>
      <c r="U4938" s="4">
        <f>ROUND(((E4938-Hilfswerte!$B$20)/Hilfswerte!$B$21)+((F4938-Hilfswerte!$B$22)/Hilfswerte!$B$23)+((G4938-Hilfswerte!$B$24)/Hilfswerte!$B$25)+0.1*INDEX(Hilfswerte!$B$4:$B$15,MATCH(C4938,Hilfswerte!$A$4:$A$15,0)),2)</f>
        <v>1.8</v>
      </c>
      <c r="V4938" s="4">
        <f>ROUND(SQRT((((E4938-Hilfswerte!$B$20)/Hilfswerte!$B$21)-Hilfswerte!$B$28)^2+(((F4938-Hilfswerte!$B$22)/Hilfswerte!$B$23)-Hilfswerte!$B$29)^2+(((G4938-Hilfswerte!$B$24)/Hilfswerte!$B$25)-Hilfswerte!$B$30)^2),3)</f>
        <v>1.2010000000000001</v>
      </c>
      <c r="W4938" s="4">
        <f>ROUND(E4938*Hilfswerte!$B$31,0)</f>
        <v>39876</v>
      </c>
      <c r="X4938" s="4">
        <f t="shared" si="622"/>
        <v>37469</v>
      </c>
      <c r="Y4938" s="4" t="str">
        <f>IF(T4938="A - Top-Kunde","bereits Top-Kunde",IF(AND(V4938&lt;=Hilfswerte!$B$34,H4938&lt;0.5*W4938),"Hoch",IF(AND(V4938&lt;=Hilfswerte!$B$35,H4938&lt;0.7*W4938),"Mittel","Niedrig")))</f>
        <v>Niedrig</v>
      </c>
      <c r="Z4938" s="4">
        <f t="shared" si="623"/>
        <v>24.2</v>
      </c>
      <c r="AA4938" s="4" t="str">
        <f>IF(J4938&gt;365,"Bereits abgewandert (Segment D)",IF(Z4938&gt;=Hilfswerte!$B$38,"Rot - akut gefaehrdet",IF(Z4938&gt;=Hilfswerte!$B$39,"Gelb - beobachten","Gruen - stabil")))</f>
        <v>Rot - akut gefaehrdet</v>
      </c>
    </row>
    <row r="4939" spans="1:27" ht="15" customHeight="1" x14ac:dyDescent="0.25">
      <c r="A4939" s="4" t="s">
        <v>5286</v>
      </c>
      <c r="B4939" s="4" t="s">
        <v>1074</v>
      </c>
      <c r="C4939" s="4" t="s">
        <v>33</v>
      </c>
      <c r="D4939" s="4" t="s">
        <v>30</v>
      </c>
      <c r="E4939" s="4">
        <v>41</v>
      </c>
      <c r="F4939" s="4">
        <v>14</v>
      </c>
      <c r="G4939" s="4">
        <v>5.5</v>
      </c>
      <c r="H4939" s="4">
        <v>5828</v>
      </c>
      <c r="I4939" s="4">
        <v>4</v>
      </c>
      <c r="J4939" s="4">
        <v>21</v>
      </c>
      <c r="K4939" s="4">
        <v>0</v>
      </c>
      <c r="L4939" s="4">
        <v>16</v>
      </c>
      <c r="M4939" s="4">
        <v>1</v>
      </c>
      <c r="N4939" s="4">
        <v>-15</v>
      </c>
      <c r="O4939" s="4">
        <f t="shared" si="616"/>
        <v>5</v>
      </c>
      <c r="P4939" s="4">
        <f t="shared" si="617"/>
        <v>4</v>
      </c>
      <c r="Q4939" s="4">
        <f t="shared" si="618"/>
        <v>4</v>
      </c>
      <c r="R4939" s="4">
        <f t="shared" si="619"/>
        <v>13</v>
      </c>
      <c r="S4939" s="4">
        <f t="shared" si="620"/>
        <v>117.7</v>
      </c>
      <c r="T4939" s="4" t="str">
        <f t="shared" si="621"/>
        <v>B - Kernkunde</v>
      </c>
      <c r="U4939" s="4">
        <f>ROUND(((E4939-Hilfswerte!$B$20)/Hilfswerte!$B$21)+((F4939-Hilfswerte!$B$22)/Hilfswerte!$B$23)+((G4939-Hilfswerte!$B$24)/Hilfswerte!$B$25)+0.1*INDEX(Hilfswerte!$B$4:$B$15,MATCH(C4939,Hilfswerte!$A$4:$A$15,0)),2)</f>
        <v>-1.31</v>
      </c>
      <c r="V4939" s="4">
        <f>ROUND(SQRT((((E4939-Hilfswerte!$B$20)/Hilfswerte!$B$21)-Hilfswerte!$B$28)^2+(((F4939-Hilfswerte!$B$22)/Hilfswerte!$B$23)-Hilfswerte!$B$29)^2+(((G4939-Hilfswerte!$B$24)/Hilfswerte!$B$25)-Hilfswerte!$B$30)^2),3)</f>
        <v>1.1379999999999999</v>
      </c>
      <c r="W4939" s="4">
        <f>ROUND(E4939*Hilfswerte!$B$31,0)</f>
        <v>8427</v>
      </c>
      <c r="X4939" s="4">
        <f t="shared" si="622"/>
        <v>2599</v>
      </c>
      <c r="Y4939" s="4" t="str">
        <f>IF(T4939="A - Top-Kunde","bereits Top-Kunde",IF(AND(V4939&lt;=Hilfswerte!$B$34,H4939&lt;0.5*W4939),"Hoch",IF(AND(V4939&lt;=Hilfswerte!$B$35,H4939&lt;0.7*W4939),"Mittel","Niedrig")))</f>
        <v>Mittel</v>
      </c>
      <c r="Z4939" s="4">
        <f t="shared" si="623"/>
        <v>10.3</v>
      </c>
      <c r="AA4939" s="4" t="str">
        <f>IF(J4939&gt;365,"Bereits abgewandert (Segment D)",IF(Z4939&gt;=Hilfswerte!$B$38,"Rot - akut gefaehrdet",IF(Z4939&gt;=Hilfswerte!$B$39,"Gelb - beobachten","Gruen - stabil")))</f>
        <v>Gruen - stabil</v>
      </c>
    </row>
    <row r="4940" spans="1:27" ht="15" customHeight="1" x14ac:dyDescent="0.25">
      <c r="A4940" s="4" t="s">
        <v>5287</v>
      </c>
      <c r="B4940" s="4" t="s">
        <v>464</v>
      </c>
      <c r="C4940" s="4" t="s">
        <v>38</v>
      </c>
      <c r="D4940" s="4" t="s">
        <v>30</v>
      </c>
      <c r="E4940" s="4">
        <v>101</v>
      </c>
      <c r="F4940" s="4">
        <v>19.5</v>
      </c>
      <c r="G4940" s="4">
        <v>2.8</v>
      </c>
      <c r="H4940" s="4">
        <v>20120</v>
      </c>
      <c r="I4940" s="4">
        <v>2</v>
      </c>
      <c r="J4940" s="4">
        <v>363</v>
      </c>
      <c r="K4940" s="4">
        <v>0</v>
      </c>
      <c r="L4940" s="4">
        <v>-5</v>
      </c>
      <c r="M4940" s="4">
        <v>5</v>
      </c>
      <c r="N4940" s="4">
        <v>16.3</v>
      </c>
      <c r="O4940" s="4">
        <f t="shared" si="616"/>
        <v>2</v>
      </c>
      <c r="P4940" s="4">
        <f t="shared" si="617"/>
        <v>2</v>
      </c>
      <c r="Q4940" s="4">
        <f t="shared" si="618"/>
        <v>5</v>
      </c>
      <c r="R4940" s="4">
        <f t="shared" si="619"/>
        <v>9</v>
      </c>
      <c r="S4940" s="4">
        <f t="shared" si="620"/>
        <v>98.2</v>
      </c>
      <c r="T4940" s="4" t="str">
        <f t="shared" si="621"/>
        <v>C - Entwicklungspotenzial</v>
      </c>
      <c r="U4940" s="4">
        <f>ROUND(((E4940-Hilfswerte!$B$20)/Hilfswerte!$B$21)+((F4940-Hilfswerte!$B$22)/Hilfswerte!$B$23)+((G4940-Hilfswerte!$B$24)/Hilfswerte!$B$25)+0.1*INDEX(Hilfswerte!$B$4:$B$15,MATCH(C4940,Hilfswerte!$A$4:$A$15,0)),2)</f>
        <v>-1.07</v>
      </c>
      <c r="V4940" s="4">
        <f>ROUND(SQRT((((E4940-Hilfswerte!$B$20)/Hilfswerte!$B$21)-Hilfswerte!$B$28)^2+(((F4940-Hilfswerte!$B$22)/Hilfswerte!$B$23)-Hilfswerte!$B$29)^2+(((G4940-Hilfswerte!$B$24)/Hilfswerte!$B$25)-Hilfswerte!$B$30)^2),3)</f>
        <v>1.4039999999999999</v>
      </c>
      <c r="W4940" s="4">
        <f>ROUND(E4940*Hilfswerte!$B$31,0)</f>
        <v>20760</v>
      </c>
      <c r="X4940" s="4">
        <f t="shared" si="622"/>
        <v>640</v>
      </c>
      <c r="Y4940" s="4" t="str">
        <f>IF(T4940="A - Top-Kunde","bereits Top-Kunde",IF(AND(V4940&lt;=Hilfswerte!$B$34,H4940&lt;0.5*W4940),"Hoch",IF(AND(V4940&lt;=Hilfswerte!$B$35,H4940&lt;0.7*W4940),"Mittel","Niedrig")))</f>
        <v>Niedrig</v>
      </c>
      <c r="Z4940" s="4">
        <f t="shared" si="623"/>
        <v>18.2</v>
      </c>
      <c r="AA4940" s="4" t="str">
        <f>IF(J4940&gt;365,"Bereits abgewandert (Segment D)",IF(Z4940&gt;=Hilfswerte!$B$38,"Rot - akut gefaehrdet",IF(Z4940&gt;=Hilfswerte!$B$39,"Gelb - beobachten","Gruen - stabil")))</f>
        <v>Gelb - beobachten</v>
      </c>
    </row>
    <row r="4941" spans="1:27" ht="15" customHeight="1" x14ac:dyDescent="0.25">
      <c r="A4941" s="4" t="s">
        <v>5288</v>
      </c>
      <c r="B4941" s="4" t="s">
        <v>388</v>
      </c>
      <c r="C4941" s="4" t="s">
        <v>89</v>
      </c>
      <c r="D4941" s="4" t="s">
        <v>77</v>
      </c>
      <c r="E4941" s="4">
        <v>226</v>
      </c>
      <c r="F4941" s="4">
        <v>76.8</v>
      </c>
      <c r="G4941" s="4">
        <v>3.4</v>
      </c>
      <c r="H4941" s="4">
        <v>0</v>
      </c>
      <c r="I4941" s="4">
        <v>0</v>
      </c>
      <c r="J4941" s="4">
        <v>575</v>
      </c>
      <c r="K4941" s="4">
        <v>0</v>
      </c>
      <c r="L4941" s="4">
        <v>11</v>
      </c>
      <c r="M4941" s="4">
        <v>0</v>
      </c>
      <c r="N4941" s="4">
        <v>-73.5</v>
      </c>
      <c r="O4941" s="4">
        <f t="shared" si="616"/>
        <v>1</v>
      </c>
      <c r="P4941" s="4">
        <f t="shared" si="617"/>
        <v>1</v>
      </c>
      <c r="Q4941" s="4">
        <f t="shared" si="618"/>
        <v>1</v>
      </c>
      <c r="R4941" s="4">
        <f t="shared" si="619"/>
        <v>3</v>
      </c>
      <c r="S4941" s="4">
        <f t="shared" si="620"/>
        <v>-10.1</v>
      </c>
      <c r="T4941" s="4" t="str">
        <f t="shared" si="621"/>
        <v>D - Abwanderungsrisiko</v>
      </c>
      <c r="U4941" s="4">
        <f>ROUND(((E4941-Hilfswerte!$B$20)/Hilfswerte!$B$21)+((F4941-Hilfswerte!$B$22)/Hilfswerte!$B$23)+((G4941-Hilfswerte!$B$24)/Hilfswerte!$B$25)+0.1*INDEX(Hilfswerte!$B$4:$B$15,MATCH(C4941,Hilfswerte!$A$4:$A$15,0)),2)</f>
        <v>0.55000000000000004</v>
      </c>
      <c r="V4941" s="4">
        <f>ROUND(SQRT((((E4941-Hilfswerte!$B$20)/Hilfswerte!$B$21)-Hilfswerte!$B$28)^2+(((F4941-Hilfswerte!$B$22)/Hilfswerte!$B$23)-Hilfswerte!$B$29)^2+(((G4941-Hilfswerte!$B$24)/Hilfswerte!$B$25)-Hilfswerte!$B$30)^2),3)</f>
        <v>1.4490000000000001</v>
      </c>
      <c r="W4941" s="4">
        <f>ROUND(E4941*Hilfswerte!$B$31,0)</f>
        <v>46453</v>
      </c>
      <c r="X4941" s="4">
        <f t="shared" si="622"/>
        <v>46453</v>
      </c>
      <c r="Y4941" s="4" t="str">
        <f>IF(T4941="A - Top-Kunde","bereits Top-Kunde",IF(AND(V4941&lt;=Hilfswerte!$B$34,H4941&lt;0.5*W4941),"Hoch",IF(AND(V4941&lt;=Hilfswerte!$B$35,H4941&lt;0.7*W4941),"Mittel","Niedrig")))</f>
        <v>Niedrig</v>
      </c>
      <c r="Z4941" s="4">
        <f t="shared" si="623"/>
        <v>60.4</v>
      </c>
      <c r="AA4941" s="4" t="str">
        <f>IF(J4941&gt;365,"Bereits abgewandert (Segment D)",IF(Z4941&gt;=Hilfswerte!$B$38,"Rot - akut gefaehrdet",IF(Z4941&gt;=Hilfswerte!$B$39,"Gelb - beobachten","Gruen - stabil")))</f>
        <v>Bereits abgewandert (Segment D)</v>
      </c>
    </row>
    <row r="4942" spans="1:27" ht="15" customHeight="1" x14ac:dyDescent="0.25">
      <c r="A4942" s="4" t="s">
        <v>5289</v>
      </c>
      <c r="B4942" s="4" t="s">
        <v>900</v>
      </c>
      <c r="C4942" s="4" t="s">
        <v>65</v>
      </c>
      <c r="D4942" s="4" t="s">
        <v>93</v>
      </c>
      <c r="E4942" s="4">
        <v>13</v>
      </c>
      <c r="F4942" s="4">
        <v>4.8</v>
      </c>
      <c r="G4942" s="4">
        <v>11</v>
      </c>
      <c r="H4942" s="4">
        <v>0</v>
      </c>
      <c r="I4942" s="4">
        <v>0</v>
      </c>
      <c r="J4942" s="4">
        <v>446</v>
      </c>
      <c r="K4942" s="4">
        <v>0</v>
      </c>
      <c r="L4942" s="4">
        <v>9</v>
      </c>
      <c r="M4942" s="4">
        <v>0</v>
      </c>
      <c r="N4942" s="4">
        <v>-46.3</v>
      </c>
      <c r="O4942" s="4">
        <f t="shared" si="616"/>
        <v>1</v>
      </c>
      <c r="P4942" s="4">
        <f t="shared" si="617"/>
        <v>1</v>
      </c>
      <c r="Q4942" s="4">
        <f t="shared" si="618"/>
        <v>1</v>
      </c>
      <c r="R4942" s="4">
        <f t="shared" si="619"/>
        <v>3</v>
      </c>
      <c r="S4942" s="4">
        <f t="shared" si="620"/>
        <v>4.2</v>
      </c>
      <c r="T4942" s="4" t="str">
        <f t="shared" si="621"/>
        <v>D - Abwanderungsrisiko</v>
      </c>
      <c r="U4942" s="4">
        <f>ROUND(((E4942-Hilfswerte!$B$20)/Hilfswerte!$B$21)+((F4942-Hilfswerte!$B$22)/Hilfswerte!$B$23)+((G4942-Hilfswerte!$B$24)/Hilfswerte!$B$25)+0.1*INDEX(Hilfswerte!$B$4:$B$15,MATCH(C4942,Hilfswerte!$A$4:$A$15,0)),2)</f>
        <v>-0.8</v>
      </c>
      <c r="V4942" s="4">
        <f>ROUND(SQRT((((E4942-Hilfswerte!$B$20)/Hilfswerte!$B$21)-Hilfswerte!$B$28)^2+(((F4942-Hilfswerte!$B$22)/Hilfswerte!$B$23)-Hilfswerte!$B$29)^2+(((G4942-Hilfswerte!$B$24)/Hilfswerte!$B$25)-Hilfswerte!$B$30)^2),3)</f>
        <v>0.88700000000000001</v>
      </c>
      <c r="W4942" s="4">
        <f>ROUND(E4942*Hilfswerte!$B$31,0)</f>
        <v>2672</v>
      </c>
      <c r="X4942" s="4">
        <f t="shared" si="622"/>
        <v>2672</v>
      </c>
      <c r="Y4942" s="4" t="str">
        <f>IF(T4942="A - Top-Kunde","bereits Top-Kunde",IF(AND(V4942&lt;=Hilfswerte!$B$34,H4942&lt;0.5*W4942),"Hoch",IF(AND(V4942&lt;=Hilfswerte!$B$35,H4942&lt;0.7*W4942),"Mittel","Niedrig")))</f>
        <v>Mittel</v>
      </c>
      <c r="Z4942" s="4">
        <f t="shared" si="623"/>
        <v>42.6</v>
      </c>
      <c r="AA4942" s="4" t="str">
        <f>IF(J4942&gt;365,"Bereits abgewandert (Segment D)",IF(Z4942&gt;=Hilfswerte!$B$38,"Rot - akut gefaehrdet",IF(Z4942&gt;=Hilfswerte!$B$39,"Gelb - beobachten","Gruen - stabil")))</f>
        <v>Bereits abgewandert (Segment D)</v>
      </c>
    </row>
    <row r="4943" spans="1:27" ht="15" customHeight="1" x14ac:dyDescent="0.25">
      <c r="A4943" s="4" t="s">
        <v>5290</v>
      </c>
      <c r="B4943" s="4" t="s">
        <v>323</v>
      </c>
      <c r="C4943" s="4" t="s">
        <v>74</v>
      </c>
      <c r="D4943" s="4" t="s">
        <v>30</v>
      </c>
      <c r="E4943" s="4">
        <v>225</v>
      </c>
      <c r="F4943" s="4">
        <v>37.200000000000003</v>
      </c>
      <c r="G4943" s="4">
        <v>11.4</v>
      </c>
      <c r="H4943" s="4">
        <v>0</v>
      </c>
      <c r="I4943" s="4">
        <v>0</v>
      </c>
      <c r="J4943" s="4">
        <v>709</v>
      </c>
      <c r="K4943" s="4">
        <v>0</v>
      </c>
      <c r="L4943" s="4">
        <v>38</v>
      </c>
      <c r="M4943" s="4">
        <v>0</v>
      </c>
      <c r="N4943" s="4">
        <v>-39.200000000000003</v>
      </c>
      <c r="O4943" s="4">
        <f t="shared" si="616"/>
        <v>1</v>
      </c>
      <c r="P4943" s="4">
        <f t="shared" si="617"/>
        <v>1</v>
      </c>
      <c r="Q4943" s="4">
        <f t="shared" si="618"/>
        <v>1</v>
      </c>
      <c r="R4943" s="4">
        <f t="shared" si="619"/>
        <v>3</v>
      </c>
      <c r="S4943" s="4">
        <f t="shared" si="620"/>
        <v>-1</v>
      </c>
      <c r="T4943" s="4" t="str">
        <f t="shared" si="621"/>
        <v>D - Abwanderungsrisiko</v>
      </c>
      <c r="U4943" s="4">
        <f>ROUND(((E4943-Hilfswerte!$B$20)/Hilfswerte!$B$21)+((F4943-Hilfswerte!$B$22)/Hilfswerte!$B$23)+((G4943-Hilfswerte!$B$24)/Hilfswerte!$B$25)+0.1*INDEX(Hilfswerte!$B$4:$B$15,MATCH(C4943,Hilfswerte!$A$4:$A$15,0)),2)</f>
        <v>0.78</v>
      </c>
      <c r="V4943" s="4">
        <f>ROUND(SQRT((((E4943-Hilfswerte!$B$20)/Hilfswerte!$B$21)-Hilfswerte!$B$28)^2+(((F4943-Hilfswerte!$B$22)/Hilfswerte!$B$23)-Hilfswerte!$B$29)^2+(((G4943-Hilfswerte!$B$24)/Hilfswerte!$B$25)-Hilfswerte!$B$30)^2),3)</f>
        <v>0.249</v>
      </c>
      <c r="W4943" s="4">
        <f>ROUND(E4943*Hilfswerte!$B$31,0)</f>
        <v>46248</v>
      </c>
      <c r="X4943" s="4">
        <f t="shared" si="622"/>
        <v>46248</v>
      </c>
      <c r="Y4943" s="4" t="str">
        <f>IF(T4943="A - Top-Kunde","bereits Top-Kunde",IF(AND(V4943&lt;=Hilfswerte!$B$34,H4943&lt;0.5*W4943),"Hoch",IF(AND(V4943&lt;=Hilfswerte!$B$35,H4943&lt;0.7*W4943),"Mittel","Niedrig")))</f>
        <v>Hoch</v>
      </c>
      <c r="Z4943" s="4">
        <f t="shared" si="623"/>
        <v>58.7</v>
      </c>
      <c r="AA4943" s="4" t="str">
        <f>IF(J4943&gt;365,"Bereits abgewandert (Segment D)",IF(Z4943&gt;=Hilfswerte!$B$38,"Rot - akut gefaehrdet",IF(Z4943&gt;=Hilfswerte!$B$39,"Gelb - beobachten","Gruen - stabil")))</f>
        <v>Bereits abgewandert (Segment D)</v>
      </c>
    </row>
    <row r="4944" spans="1:27" ht="15" customHeight="1" x14ac:dyDescent="0.25">
      <c r="A4944" s="4" t="s">
        <v>5291</v>
      </c>
      <c r="B4944" s="4" t="s">
        <v>325</v>
      </c>
      <c r="C4944" s="4" t="s">
        <v>47</v>
      </c>
      <c r="D4944" s="4" t="s">
        <v>30</v>
      </c>
      <c r="E4944" s="4">
        <v>86</v>
      </c>
      <c r="F4944" s="4">
        <v>30.4</v>
      </c>
      <c r="G4944" s="4">
        <v>13.7</v>
      </c>
      <c r="H4944" s="4">
        <v>1208</v>
      </c>
      <c r="I4944" s="4">
        <v>4</v>
      </c>
      <c r="J4944" s="4">
        <v>152</v>
      </c>
      <c r="K4944" s="4">
        <v>0</v>
      </c>
      <c r="L4944" s="4">
        <v>9</v>
      </c>
      <c r="M4944" s="4">
        <v>1</v>
      </c>
      <c r="N4944" s="4">
        <v>-0.2</v>
      </c>
      <c r="O4944" s="4">
        <f t="shared" si="616"/>
        <v>3</v>
      </c>
      <c r="P4944" s="4">
        <f t="shared" si="617"/>
        <v>4</v>
      </c>
      <c r="Q4944" s="4">
        <f t="shared" si="618"/>
        <v>3</v>
      </c>
      <c r="R4944" s="4">
        <f t="shared" si="619"/>
        <v>10</v>
      </c>
      <c r="S4944" s="4">
        <f t="shared" si="620"/>
        <v>97.2</v>
      </c>
      <c r="T4944" s="4" t="str">
        <f t="shared" si="621"/>
        <v>C - Entwicklungspotenzial</v>
      </c>
      <c r="U4944" s="4">
        <f>ROUND(((E4944-Hilfswerte!$B$20)/Hilfswerte!$B$21)+((F4944-Hilfswerte!$B$22)/Hilfswerte!$B$23)+((G4944-Hilfswerte!$B$24)/Hilfswerte!$B$25)+0.1*INDEX(Hilfswerte!$B$4:$B$15,MATCH(C4944,Hilfswerte!$A$4:$A$15,0)),2)</f>
        <v>0.54</v>
      </c>
      <c r="V4944" s="4">
        <f>ROUND(SQRT((((E4944-Hilfswerte!$B$20)/Hilfswerte!$B$21)-Hilfswerte!$B$28)^2+(((F4944-Hilfswerte!$B$22)/Hilfswerte!$B$23)-Hilfswerte!$B$29)^2+(((G4944-Hilfswerte!$B$24)/Hilfswerte!$B$25)-Hilfswerte!$B$30)^2),3)</f>
        <v>0.54200000000000004</v>
      </c>
      <c r="W4944" s="4">
        <f>ROUND(E4944*Hilfswerte!$B$31,0)</f>
        <v>17677</v>
      </c>
      <c r="X4944" s="4">
        <f t="shared" si="622"/>
        <v>16469</v>
      </c>
      <c r="Y4944" s="4" t="str">
        <f>IF(T4944="A - Top-Kunde","bereits Top-Kunde",IF(AND(V4944&lt;=Hilfswerte!$B$34,H4944&lt;0.5*W4944),"Hoch",IF(AND(V4944&lt;=Hilfswerte!$B$35,H4944&lt;0.7*W4944),"Mittel","Niedrig")))</f>
        <v>Hoch</v>
      </c>
      <c r="Z4944" s="4">
        <f t="shared" si="623"/>
        <v>9.5</v>
      </c>
      <c r="AA4944" s="4" t="str">
        <f>IF(J4944&gt;365,"Bereits abgewandert (Segment D)",IF(Z4944&gt;=Hilfswerte!$B$38,"Rot - akut gefaehrdet",IF(Z4944&gt;=Hilfswerte!$B$39,"Gelb - beobachten","Gruen - stabil")))</f>
        <v>Gruen - stabil</v>
      </c>
    </row>
    <row r="4945" spans="1:27" ht="15" customHeight="1" x14ac:dyDescent="0.25">
      <c r="A4945" s="4" t="s">
        <v>5292</v>
      </c>
      <c r="B4945" s="4" t="s">
        <v>335</v>
      </c>
      <c r="C4945" s="4" t="s">
        <v>29</v>
      </c>
      <c r="D4945" s="4" t="s">
        <v>30</v>
      </c>
      <c r="E4945" s="4">
        <v>14</v>
      </c>
      <c r="F4945" s="4">
        <v>4.7</v>
      </c>
      <c r="G4945" s="4">
        <v>11.5</v>
      </c>
      <c r="H4945" s="4">
        <v>449</v>
      </c>
      <c r="I4945" s="4">
        <v>2</v>
      </c>
      <c r="J4945" s="4">
        <v>365</v>
      </c>
      <c r="K4945" s="4">
        <v>0</v>
      </c>
      <c r="L4945" s="4">
        <v>-1</v>
      </c>
      <c r="M4945" s="4">
        <v>2</v>
      </c>
      <c r="N4945" s="4">
        <v>0.5</v>
      </c>
      <c r="O4945" s="4">
        <f t="shared" si="616"/>
        <v>2</v>
      </c>
      <c r="P4945" s="4">
        <f t="shared" si="617"/>
        <v>2</v>
      </c>
      <c r="Q4945" s="4">
        <f t="shared" si="618"/>
        <v>2</v>
      </c>
      <c r="R4945" s="4">
        <f t="shared" si="619"/>
        <v>6</v>
      </c>
      <c r="S4945" s="4">
        <f t="shared" si="620"/>
        <v>60.3</v>
      </c>
      <c r="T4945" s="4" t="str">
        <f t="shared" si="621"/>
        <v>C - Entwicklungspotenzial</v>
      </c>
      <c r="U4945" s="4">
        <f>ROUND(((E4945-Hilfswerte!$B$20)/Hilfswerte!$B$21)+((F4945-Hilfswerte!$B$22)/Hilfswerte!$B$23)+((G4945-Hilfswerte!$B$24)/Hilfswerte!$B$25)+0.1*INDEX(Hilfswerte!$B$4:$B$15,MATCH(C4945,Hilfswerte!$A$4:$A$15,0)),2)</f>
        <v>-0.4</v>
      </c>
      <c r="V4945" s="4">
        <f>ROUND(SQRT((((E4945-Hilfswerte!$B$20)/Hilfswerte!$B$21)-Hilfswerte!$B$28)^2+(((F4945-Hilfswerte!$B$22)/Hilfswerte!$B$23)-Hilfswerte!$B$29)^2+(((G4945-Hilfswerte!$B$24)/Hilfswerte!$B$25)-Hilfswerte!$B$30)^2),3)</f>
        <v>0.88600000000000001</v>
      </c>
      <c r="W4945" s="4">
        <f>ROUND(E4945*Hilfswerte!$B$31,0)</f>
        <v>2878</v>
      </c>
      <c r="X4945" s="4">
        <f t="shared" si="622"/>
        <v>2429</v>
      </c>
      <c r="Y4945" s="4" t="str">
        <f>IF(T4945="A - Top-Kunde","bereits Top-Kunde",IF(AND(V4945&lt;=Hilfswerte!$B$34,H4945&lt;0.5*W4945),"Hoch",IF(AND(V4945&lt;=Hilfswerte!$B$35,H4945&lt;0.7*W4945),"Mittel","Niedrig")))</f>
        <v>Mittel</v>
      </c>
      <c r="Z4945" s="4">
        <f t="shared" si="623"/>
        <v>18.3</v>
      </c>
      <c r="AA4945" s="4" t="str">
        <f>IF(J4945&gt;365,"Bereits abgewandert (Segment D)",IF(Z4945&gt;=Hilfswerte!$B$38,"Rot - akut gefaehrdet",IF(Z4945&gt;=Hilfswerte!$B$39,"Gelb - beobachten","Gruen - stabil")))</f>
        <v>Gelb - beobachten</v>
      </c>
    </row>
    <row r="4946" spans="1:27" ht="15" customHeight="1" x14ac:dyDescent="0.25">
      <c r="A4946" s="4" t="s">
        <v>5293</v>
      </c>
      <c r="B4946" s="4" t="s">
        <v>433</v>
      </c>
      <c r="C4946" s="4" t="s">
        <v>62</v>
      </c>
      <c r="D4946" s="4" t="s">
        <v>30</v>
      </c>
      <c r="E4946" s="4">
        <v>3349</v>
      </c>
      <c r="F4946" s="4">
        <v>817.5</v>
      </c>
      <c r="G4946" s="4">
        <v>2.4</v>
      </c>
      <c r="H4946" s="4">
        <v>435956</v>
      </c>
      <c r="I4946" s="4">
        <v>3</v>
      </c>
      <c r="J4946" s="4">
        <v>78</v>
      </c>
      <c r="K4946" s="4">
        <v>0</v>
      </c>
      <c r="L4946" s="4">
        <v>5</v>
      </c>
      <c r="M4946" s="4">
        <v>2</v>
      </c>
      <c r="N4946" s="4">
        <v>11.6</v>
      </c>
      <c r="O4946" s="4">
        <f t="shared" si="616"/>
        <v>4</v>
      </c>
      <c r="P4946" s="4">
        <f t="shared" si="617"/>
        <v>3</v>
      </c>
      <c r="Q4946" s="4">
        <f t="shared" si="618"/>
        <v>5</v>
      </c>
      <c r="R4946" s="4">
        <f t="shared" si="619"/>
        <v>12</v>
      </c>
      <c r="S4946" s="4">
        <f t="shared" si="620"/>
        <v>124.3</v>
      </c>
      <c r="T4946" s="4" t="str">
        <f t="shared" si="621"/>
        <v>B - Kernkunde</v>
      </c>
      <c r="U4946" s="4">
        <f>ROUND(((E4946-Hilfswerte!$B$20)/Hilfswerte!$B$21)+((F4946-Hilfswerte!$B$22)/Hilfswerte!$B$23)+((G4946-Hilfswerte!$B$24)/Hilfswerte!$B$25)+0.1*INDEX(Hilfswerte!$B$4:$B$15,MATCH(C4946,Hilfswerte!$A$4:$A$15,0)),2)</f>
        <v>27.23</v>
      </c>
      <c r="V4946" s="4">
        <f>ROUND(SQRT((((E4946-Hilfswerte!$B$20)/Hilfswerte!$B$21)-Hilfswerte!$B$28)^2+(((F4946-Hilfswerte!$B$22)/Hilfswerte!$B$23)-Hilfswerte!$B$29)^2+(((G4946-Hilfswerte!$B$24)/Hilfswerte!$B$25)-Hilfswerte!$B$30)^2),3)</f>
        <v>19.623000000000001</v>
      </c>
      <c r="W4946" s="4">
        <f>ROUND(E4946*Hilfswerte!$B$31,0)</f>
        <v>688374</v>
      </c>
      <c r="X4946" s="4">
        <f t="shared" si="622"/>
        <v>252418</v>
      </c>
      <c r="Y4946" s="4" t="str">
        <f>IF(T4946="A - Top-Kunde","bereits Top-Kunde",IF(AND(V4946&lt;=Hilfswerte!$B$34,H4946&lt;0.5*W4946),"Hoch",IF(AND(V4946&lt;=Hilfswerte!$B$35,H4946&lt;0.7*W4946),"Mittel","Niedrig")))</f>
        <v>Niedrig</v>
      </c>
      <c r="Z4946" s="4">
        <f t="shared" si="623"/>
        <v>4.9000000000000004</v>
      </c>
      <c r="AA4946" s="4" t="str">
        <f>IF(J4946&gt;365,"Bereits abgewandert (Segment D)",IF(Z4946&gt;=Hilfswerte!$B$38,"Rot - akut gefaehrdet",IF(Z4946&gt;=Hilfswerte!$B$39,"Gelb - beobachten","Gruen - stabil")))</f>
        <v>Gruen - stabil</v>
      </c>
    </row>
    <row r="4947" spans="1:27" ht="15" customHeight="1" x14ac:dyDescent="0.25">
      <c r="A4947" s="4" t="s">
        <v>5294</v>
      </c>
      <c r="B4947" s="4" t="s">
        <v>601</v>
      </c>
      <c r="C4947" s="4" t="s">
        <v>59</v>
      </c>
      <c r="D4947" s="4" t="s">
        <v>48</v>
      </c>
      <c r="E4947" s="4">
        <v>8</v>
      </c>
      <c r="F4947" s="4">
        <v>0.8</v>
      </c>
      <c r="G4947" s="4">
        <v>13.8</v>
      </c>
      <c r="H4947" s="4">
        <v>0</v>
      </c>
      <c r="I4947" s="4">
        <v>0</v>
      </c>
      <c r="J4947" s="4">
        <v>848</v>
      </c>
      <c r="K4947" s="4">
        <v>0</v>
      </c>
      <c r="L4947" s="4">
        <v>2</v>
      </c>
      <c r="M4947" s="4">
        <v>0</v>
      </c>
      <c r="N4947" s="4">
        <v>-56.6</v>
      </c>
      <c r="O4947" s="4">
        <f t="shared" si="616"/>
        <v>1</v>
      </c>
      <c r="P4947" s="4">
        <f t="shared" si="617"/>
        <v>1</v>
      </c>
      <c r="Q4947" s="4">
        <f t="shared" si="618"/>
        <v>1</v>
      </c>
      <c r="R4947" s="4">
        <f t="shared" si="619"/>
        <v>3</v>
      </c>
      <c r="S4947" s="4">
        <f t="shared" si="620"/>
        <v>1.1000000000000001</v>
      </c>
      <c r="T4947" s="4" t="str">
        <f t="shared" si="621"/>
        <v>D - Abwanderungsrisiko</v>
      </c>
      <c r="U4947" s="4">
        <f>ROUND(((E4947-Hilfswerte!$B$20)/Hilfswerte!$B$21)+((F4947-Hilfswerte!$B$22)/Hilfswerte!$B$23)+((G4947-Hilfswerte!$B$24)/Hilfswerte!$B$25)+0.1*INDEX(Hilfswerte!$B$4:$B$15,MATCH(C4947,Hilfswerte!$A$4:$A$15,0)),2)</f>
        <v>-0.47</v>
      </c>
      <c r="V4947" s="4">
        <f>ROUND(SQRT((((E4947-Hilfswerte!$B$20)/Hilfswerte!$B$21)-Hilfswerte!$B$28)^2+(((F4947-Hilfswerte!$B$22)/Hilfswerte!$B$23)-Hilfswerte!$B$29)^2+(((G4947-Hilfswerte!$B$24)/Hilfswerte!$B$25)-Hilfswerte!$B$30)^2),3)</f>
        <v>1.0369999999999999</v>
      </c>
      <c r="W4947" s="4">
        <f>ROUND(E4947*Hilfswerte!$B$31,0)</f>
        <v>1644</v>
      </c>
      <c r="X4947" s="4">
        <f t="shared" si="622"/>
        <v>1644</v>
      </c>
      <c r="Y4947" s="4" t="str">
        <f>IF(T4947="A - Top-Kunde","bereits Top-Kunde",IF(AND(V4947&lt;=Hilfswerte!$B$34,H4947&lt;0.5*W4947),"Hoch",IF(AND(V4947&lt;=Hilfswerte!$B$35,H4947&lt;0.7*W4947),"Mittel","Niedrig")))</f>
        <v>Mittel</v>
      </c>
      <c r="Z4947" s="4">
        <f t="shared" si="623"/>
        <v>65.400000000000006</v>
      </c>
      <c r="AA4947" s="4" t="str">
        <f>IF(J4947&gt;365,"Bereits abgewandert (Segment D)",IF(Z4947&gt;=Hilfswerte!$B$38,"Rot - akut gefaehrdet",IF(Z4947&gt;=Hilfswerte!$B$39,"Gelb - beobachten","Gruen - stabil")))</f>
        <v>Bereits abgewandert (Segment D)</v>
      </c>
    </row>
    <row r="4948" spans="1:27" ht="15" customHeight="1" x14ac:dyDescent="0.25">
      <c r="A4948" s="4" t="s">
        <v>5295</v>
      </c>
      <c r="B4948" s="4" t="s">
        <v>58</v>
      </c>
      <c r="C4948" s="4" t="s">
        <v>47</v>
      </c>
      <c r="D4948" s="4" t="s">
        <v>30</v>
      </c>
      <c r="E4948" s="4">
        <v>277</v>
      </c>
      <c r="F4948" s="4">
        <v>69.5</v>
      </c>
      <c r="G4948" s="4">
        <v>15</v>
      </c>
      <c r="H4948" s="4">
        <v>72133</v>
      </c>
      <c r="I4948" s="4">
        <v>6</v>
      </c>
      <c r="J4948" s="4">
        <v>18</v>
      </c>
      <c r="K4948" s="4">
        <v>0</v>
      </c>
      <c r="L4948" s="4">
        <v>31</v>
      </c>
      <c r="M4948" s="4">
        <v>1</v>
      </c>
      <c r="N4948" s="4">
        <v>-12.6</v>
      </c>
      <c r="O4948" s="4">
        <f t="shared" si="616"/>
        <v>5</v>
      </c>
      <c r="P4948" s="4">
        <f t="shared" si="617"/>
        <v>5</v>
      </c>
      <c r="Q4948" s="4">
        <f t="shared" si="618"/>
        <v>5</v>
      </c>
      <c r="R4948" s="4">
        <f t="shared" si="619"/>
        <v>15</v>
      </c>
      <c r="S4948" s="4">
        <f t="shared" si="620"/>
        <v>134.4</v>
      </c>
      <c r="T4948" s="4" t="str">
        <f t="shared" si="621"/>
        <v>A - Top-Kunde</v>
      </c>
      <c r="U4948" s="4">
        <f>ROUND(((E4948-Hilfswerte!$B$20)/Hilfswerte!$B$21)+((F4948-Hilfswerte!$B$22)/Hilfswerte!$B$23)+((G4948-Hilfswerte!$B$24)/Hilfswerte!$B$25)+0.1*INDEX(Hilfswerte!$B$4:$B$15,MATCH(C4948,Hilfswerte!$A$4:$A$15,0)),2)</f>
        <v>2.2599999999999998</v>
      </c>
      <c r="V4948" s="4">
        <f>ROUND(SQRT((((E4948-Hilfswerte!$B$20)/Hilfswerte!$B$21)-Hilfswerte!$B$28)^2+(((F4948-Hilfswerte!$B$22)/Hilfswerte!$B$23)-Hilfswerte!$B$29)^2+(((G4948-Hilfswerte!$B$24)/Hilfswerte!$B$25)-Hilfswerte!$B$30)^2),3)</f>
        <v>0.95499999999999996</v>
      </c>
      <c r="W4948" s="4">
        <f>ROUND(E4948*Hilfswerte!$B$31,0)</f>
        <v>56936</v>
      </c>
      <c r="X4948" s="4">
        <f t="shared" si="622"/>
        <v>0</v>
      </c>
      <c r="Y4948" s="4" t="str">
        <f>IF(T4948="A - Top-Kunde","bereits Top-Kunde",IF(AND(V4948&lt;=Hilfswerte!$B$34,H4948&lt;0.5*W4948),"Hoch",IF(AND(V4948&lt;=Hilfswerte!$B$35,H4948&lt;0.7*W4948),"Mittel","Niedrig")))</f>
        <v>bereits Top-Kunde</v>
      </c>
      <c r="Z4948" s="4">
        <f t="shared" si="623"/>
        <v>12.1</v>
      </c>
      <c r="AA4948" s="4" t="str">
        <f>IF(J4948&gt;365,"Bereits abgewandert (Segment D)",IF(Z4948&gt;=Hilfswerte!$B$38,"Rot - akut gefaehrdet",IF(Z4948&gt;=Hilfswerte!$B$39,"Gelb - beobachten","Gruen - stabil")))</f>
        <v>Gruen - stabil</v>
      </c>
    </row>
    <row r="4949" spans="1:27" ht="15" customHeight="1" x14ac:dyDescent="0.25">
      <c r="A4949" s="4" t="s">
        <v>5296</v>
      </c>
      <c r="B4949" s="4" t="s">
        <v>327</v>
      </c>
      <c r="C4949" s="4" t="s">
        <v>74</v>
      </c>
      <c r="D4949" s="4" t="s">
        <v>30</v>
      </c>
      <c r="E4949" s="4">
        <v>253</v>
      </c>
      <c r="F4949" s="4">
        <v>74</v>
      </c>
      <c r="G4949" s="4">
        <v>2.8</v>
      </c>
      <c r="H4949" s="4">
        <v>73731</v>
      </c>
      <c r="I4949" s="4">
        <v>5</v>
      </c>
      <c r="J4949" s="4">
        <v>8</v>
      </c>
      <c r="K4949" s="4">
        <v>1</v>
      </c>
      <c r="L4949" s="4">
        <v>-5</v>
      </c>
      <c r="M4949" s="4">
        <v>5</v>
      </c>
      <c r="N4949" s="4">
        <v>20.8</v>
      </c>
      <c r="O4949" s="4">
        <f t="shared" si="616"/>
        <v>5</v>
      </c>
      <c r="P4949" s="4">
        <f t="shared" si="617"/>
        <v>5</v>
      </c>
      <c r="Q4949" s="4">
        <f t="shared" si="618"/>
        <v>5</v>
      </c>
      <c r="R4949" s="4">
        <f t="shared" si="619"/>
        <v>15</v>
      </c>
      <c r="S4949" s="4">
        <f t="shared" si="620"/>
        <v>154.4</v>
      </c>
      <c r="T4949" s="4" t="str">
        <f t="shared" si="621"/>
        <v>A - Top-Kunde</v>
      </c>
      <c r="U4949" s="4">
        <f>ROUND(((E4949-Hilfswerte!$B$20)/Hilfswerte!$B$21)+((F4949-Hilfswerte!$B$22)/Hilfswerte!$B$23)+((G4949-Hilfswerte!$B$24)/Hilfswerte!$B$25)+0.1*INDEX(Hilfswerte!$B$4:$B$15,MATCH(C4949,Hilfswerte!$A$4:$A$15,0)),2)</f>
        <v>0.2</v>
      </c>
      <c r="V4949" s="4">
        <f>ROUND(SQRT((((E4949-Hilfswerte!$B$20)/Hilfswerte!$B$21)-Hilfswerte!$B$28)^2+(((F4949-Hilfswerte!$B$22)/Hilfswerte!$B$23)-Hilfswerte!$B$29)^2+(((G4949-Hilfswerte!$B$24)/Hilfswerte!$B$25)-Hilfswerte!$B$30)^2),3)</f>
        <v>1.532</v>
      </c>
      <c r="W4949" s="4">
        <f>ROUND(E4949*Hilfswerte!$B$31,0)</f>
        <v>52003</v>
      </c>
      <c r="X4949" s="4">
        <f t="shared" si="622"/>
        <v>0</v>
      </c>
      <c r="Y4949" s="4" t="str">
        <f>IF(T4949="A - Top-Kunde","bereits Top-Kunde",IF(AND(V4949&lt;=Hilfswerte!$B$34,H4949&lt;0.5*W4949),"Hoch",IF(AND(V4949&lt;=Hilfswerte!$B$35,H4949&lt;0.7*W4949),"Mittel","Niedrig")))</f>
        <v>bereits Top-Kunde</v>
      </c>
      <c r="Z4949" s="4">
        <f t="shared" si="623"/>
        <v>3.4</v>
      </c>
      <c r="AA4949" s="4" t="str">
        <f>IF(J4949&gt;365,"Bereits abgewandert (Segment D)",IF(Z4949&gt;=Hilfswerte!$B$38,"Rot - akut gefaehrdet",IF(Z4949&gt;=Hilfswerte!$B$39,"Gelb - beobachten","Gruen - stabil")))</f>
        <v>Gruen - stabil</v>
      </c>
    </row>
    <row r="4950" spans="1:27" ht="15" customHeight="1" x14ac:dyDescent="0.25">
      <c r="A4950" s="4" t="s">
        <v>5297</v>
      </c>
      <c r="B4950" s="4" t="s">
        <v>331</v>
      </c>
      <c r="C4950" s="4" t="s">
        <v>29</v>
      </c>
      <c r="D4950" s="4" t="s">
        <v>30</v>
      </c>
      <c r="E4950" s="4">
        <v>101</v>
      </c>
      <c r="F4950" s="4">
        <v>32.799999999999997</v>
      </c>
      <c r="G4950" s="4">
        <v>6.6</v>
      </c>
      <c r="H4950" s="4">
        <v>0</v>
      </c>
      <c r="I4950" s="4">
        <v>0</v>
      </c>
      <c r="J4950" s="4">
        <v>436</v>
      </c>
      <c r="K4950" s="4">
        <v>0</v>
      </c>
      <c r="L4950" s="4">
        <v>5</v>
      </c>
      <c r="M4950" s="4">
        <v>0</v>
      </c>
      <c r="N4950" s="4">
        <v>-41.9</v>
      </c>
      <c r="O4950" s="4">
        <f t="shared" si="616"/>
        <v>1</v>
      </c>
      <c r="P4950" s="4">
        <f t="shared" si="617"/>
        <v>1</v>
      </c>
      <c r="Q4950" s="4">
        <f t="shared" si="618"/>
        <v>1</v>
      </c>
      <c r="R4950" s="4">
        <f t="shared" si="619"/>
        <v>3</v>
      </c>
      <c r="S4950" s="4">
        <f t="shared" si="620"/>
        <v>7.6</v>
      </c>
      <c r="T4950" s="4" t="str">
        <f t="shared" si="621"/>
        <v>D - Abwanderungsrisiko</v>
      </c>
      <c r="U4950" s="4">
        <f>ROUND(((E4950-Hilfswerte!$B$20)/Hilfswerte!$B$21)+((F4950-Hilfswerte!$B$22)/Hilfswerte!$B$23)+((G4950-Hilfswerte!$B$24)/Hilfswerte!$B$25)+0.1*INDEX(Hilfswerte!$B$4:$B$15,MATCH(C4950,Hilfswerte!$A$4:$A$15,0)),2)</f>
        <v>-0.3</v>
      </c>
      <c r="V4950" s="4">
        <f>ROUND(SQRT((((E4950-Hilfswerte!$B$20)/Hilfswerte!$B$21)-Hilfswerte!$B$28)^2+(((F4950-Hilfswerte!$B$22)/Hilfswerte!$B$23)-Hilfswerte!$B$29)^2+(((G4950-Hilfswerte!$B$24)/Hilfswerte!$B$25)-Hilfswerte!$B$30)^2),3)</f>
        <v>0.79</v>
      </c>
      <c r="W4950" s="4">
        <f>ROUND(E4950*Hilfswerte!$B$31,0)</f>
        <v>20760</v>
      </c>
      <c r="X4950" s="4">
        <f t="shared" si="622"/>
        <v>20760</v>
      </c>
      <c r="Y4950" s="4" t="str">
        <f>IF(T4950="A - Top-Kunde","bereits Top-Kunde",IF(AND(V4950&lt;=Hilfswerte!$B$34,H4950&lt;0.5*W4950),"Hoch",IF(AND(V4950&lt;=Hilfswerte!$B$35,H4950&lt;0.7*W4950),"Mittel","Niedrig")))</f>
        <v>Hoch</v>
      </c>
      <c r="Z4950" s="4">
        <f t="shared" si="623"/>
        <v>39.6</v>
      </c>
      <c r="AA4950" s="4" t="str">
        <f>IF(J4950&gt;365,"Bereits abgewandert (Segment D)",IF(Z4950&gt;=Hilfswerte!$B$38,"Rot - akut gefaehrdet",IF(Z4950&gt;=Hilfswerte!$B$39,"Gelb - beobachten","Gruen - stabil")))</f>
        <v>Bereits abgewandert (Segment D)</v>
      </c>
    </row>
    <row r="4951" spans="1:27" ht="15" customHeight="1" x14ac:dyDescent="0.25">
      <c r="A4951" s="4" t="s">
        <v>5298</v>
      </c>
      <c r="B4951" s="4" t="s">
        <v>518</v>
      </c>
      <c r="C4951" s="4" t="s">
        <v>51</v>
      </c>
      <c r="D4951" s="4" t="s">
        <v>30</v>
      </c>
      <c r="E4951" s="4">
        <v>97</v>
      </c>
      <c r="F4951" s="4">
        <v>20.7</v>
      </c>
      <c r="G4951" s="4">
        <v>14.4</v>
      </c>
      <c r="H4951" s="4">
        <v>2666</v>
      </c>
      <c r="I4951" s="4">
        <v>1</v>
      </c>
      <c r="J4951" s="4">
        <v>137</v>
      </c>
      <c r="K4951" s="4">
        <v>0</v>
      </c>
      <c r="L4951" s="4">
        <v>3</v>
      </c>
      <c r="M4951" s="4">
        <v>3</v>
      </c>
      <c r="N4951" s="4">
        <v>26.9</v>
      </c>
      <c r="O4951" s="4">
        <f t="shared" si="616"/>
        <v>3</v>
      </c>
      <c r="P4951" s="4">
        <f t="shared" si="617"/>
        <v>1</v>
      </c>
      <c r="Q4951" s="4">
        <f t="shared" si="618"/>
        <v>4</v>
      </c>
      <c r="R4951" s="4">
        <f t="shared" si="619"/>
        <v>8</v>
      </c>
      <c r="S4951" s="4">
        <f t="shared" si="620"/>
        <v>92.6</v>
      </c>
      <c r="T4951" s="4" t="str">
        <f t="shared" si="621"/>
        <v>C - Entwicklungspotenzial</v>
      </c>
      <c r="U4951" s="4">
        <f>ROUND(((E4951-Hilfswerte!$B$20)/Hilfswerte!$B$21)+((F4951-Hilfswerte!$B$22)/Hilfswerte!$B$23)+((G4951-Hilfswerte!$B$24)/Hilfswerte!$B$25)+0.1*INDEX(Hilfswerte!$B$4:$B$15,MATCH(C4951,Hilfswerte!$A$4:$A$15,0)),2)</f>
        <v>0.78</v>
      </c>
      <c r="V4951" s="4">
        <f>ROUND(SQRT((((E4951-Hilfswerte!$B$20)/Hilfswerte!$B$21)-Hilfswerte!$B$28)^2+(((F4951-Hilfswerte!$B$22)/Hilfswerte!$B$23)-Hilfswerte!$B$29)^2+(((G4951-Hilfswerte!$B$24)/Hilfswerte!$B$25)-Hilfswerte!$B$30)^2),3)</f>
        <v>0.66400000000000003</v>
      </c>
      <c r="W4951" s="4">
        <f>ROUND(E4951*Hilfswerte!$B$31,0)</f>
        <v>19938</v>
      </c>
      <c r="X4951" s="4">
        <f t="shared" si="622"/>
        <v>17272</v>
      </c>
      <c r="Y4951" s="4" t="str">
        <f>IF(T4951="A - Top-Kunde","bereits Top-Kunde",IF(AND(V4951&lt;=Hilfswerte!$B$34,H4951&lt;0.5*W4951),"Hoch",IF(AND(V4951&lt;=Hilfswerte!$B$35,H4951&lt;0.7*W4951),"Mittel","Niedrig")))</f>
        <v>Hoch</v>
      </c>
      <c r="Z4951" s="4">
        <f t="shared" si="623"/>
        <v>7.5</v>
      </c>
      <c r="AA4951" s="4" t="str">
        <f>IF(J4951&gt;365,"Bereits abgewandert (Segment D)",IF(Z4951&gt;=Hilfswerte!$B$38,"Rot - akut gefaehrdet",IF(Z4951&gt;=Hilfswerte!$B$39,"Gelb - beobachten","Gruen - stabil")))</f>
        <v>Gruen - stabil</v>
      </c>
    </row>
    <row r="4952" spans="1:27" ht="15" customHeight="1" x14ac:dyDescent="0.25">
      <c r="A4952" s="4" t="s">
        <v>5299</v>
      </c>
      <c r="B4952" s="4" t="s">
        <v>492</v>
      </c>
      <c r="C4952" s="4" t="s">
        <v>47</v>
      </c>
      <c r="D4952" s="4" t="s">
        <v>30</v>
      </c>
      <c r="E4952" s="4">
        <v>23</v>
      </c>
      <c r="F4952" s="4">
        <v>4.9000000000000004</v>
      </c>
      <c r="G4952" s="4">
        <v>20.7</v>
      </c>
      <c r="H4952" s="4">
        <v>4601</v>
      </c>
      <c r="I4952" s="4">
        <v>3</v>
      </c>
      <c r="J4952" s="4">
        <v>1</v>
      </c>
      <c r="K4952" s="4">
        <v>0</v>
      </c>
      <c r="L4952" s="4">
        <v>19</v>
      </c>
      <c r="M4952" s="4">
        <v>1</v>
      </c>
      <c r="N4952" s="4">
        <v>6</v>
      </c>
      <c r="O4952" s="4">
        <f t="shared" si="616"/>
        <v>5</v>
      </c>
      <c r="P4952" s="4">
        <f t="shared" si="617"/>
        <v>3</v>
      </c>
      <c r="Q4952" s="4">
        <f t="shared" si="618"/>
        <v>4</v>
      </c>
      <c r="R4952" s="4">
        <f t="shared" si="619"/>
        <v>12</v>
      </c>
      <c r="S4952" s="4">
        <f t="shared" si="620"/>
        <v>117.3</v>
      </c>
      <c r="T4952" s="4" t="str">
        <f t="shared" si="621"/>
        <v>B - Kernkunde</v>
      </c>
      <c r="U4952" s="4">
        <f>ROUND(((E4952-Hilfswerte!$B$20)/Hilfswerte!$B$21)+((F4952-Hilfswerte!$B$22)/Hilfswerte!$B$23)+((G4952-Hilfswerte!$B$24)/Hilfswerte!$B$25)+0.1*INDEX(Hilfswerte!$B$4:$B$15,MATCH(C4952,Hilfswerte!$A$4:$A$15,0)),2)</f>
        <v>0.92</v>
      </c>
      <c r="V4952" s="4">
        <f>ROUND(SQRT((((E4952-Hilfswerte!$B$20)/Hilfswerte!$B$21)-Hilfswerte!$B$28)^2+(((F4952-Hilfswerte!$B$22)/Hilfswerte!$B$23)-Hilfswerte!$B$29)^2+(((G4952-Hilfswerte!$B$24)/Hilfswerte!$B$25)-Hilfswerte!$B$30)^2),3)</f>
        <v>1.732</v>
      </c>
      <c r="W4952" s="4">
        <f>ROUND(E4952*Hilfswerte!$B$31,0)</f>
        <v>4728</v>
      </c>
      <c r="X4952" s="4">
        <f t="shared" si="622"/>
        <v>127</v>
      </c>
      <c r="Y4952" s="4" t="str">
        <f>IF(T4952="A - Top-Kunde","bereits Top-Kunde",IF(AND(V4952&lt;=Hilfswerte!$B$34,H4952&lt;0.5*W4952),"Hoch",IF(AND(V4952&lt;=Hilfswerte!$B$35,H4952&lt;0.7*W4952),"Mittel","Niedrig")))</f>
        <v>Niedrig</v>
      </c>
      <c r="Z4952" s="4">
        <f t="shared" si="623"/>
        <v>3.9</v>
      </c>
      <c r="AA4952" s="4" t="str">
        <f>IF(J4952&gt;365,"Bereits abgewandert (Segment D)",IF(Z4952&gt;=Hilfswerte!$B$38,"Rot - akut gefaehrdet",IF(Z4952&gt;=Hilfswerte!$B$39,"Gelb - beobachten","Gruen - stabil")))</f>
        <v>Gruen - stabil</v>
      </c>
    </row>
    <row r="4953" spans="1:27" ht="15" customHeight="1" x14ac:dyDescent="0.25">
      <c r="A4953" s="4" t="s">
        <v>5300</v>
      </c>
      <c r="B4953" s="4" t="s">
        <v>1697</v>
      </c>
      <c r="C4953" s="4" t="s">
        <v>59</v>
      </c>
      <c r="D4953" s="4" t="s">
        <v>52</v>
      </c>
      <c r="E4953" s="4">
        <v>81</v>
      </c>
      <c r="F4953" s="4">
        <v>26</v>
      </c>
      <c r="G4953" s="4">
        <v>11</v>
      </c>
      <c r="H4953" s="4">
        <v>1177</v>
      </c>
      <c r="I4953" s="4">
        <v>1</v>
      </c>
      <c r="J4953" s="4">
        <v>327</v>
      </c>
      <c r="K4953" s="4">
        <v>0</v>
      </c>
      <c r="L4953" s="4">
        <v>5</v>
      </c>
      <c r="M4953" s="4">
        <v>5</v>
      </c>
      <c r="N4953" s="4">
        <v>-31.6</v>
      </c>
      <c r="O4953" s="4">
        <f t="shared" si="616"/>
        <v>2</v>
      </c>
      <c r="P4953" s="4">
        <f t="shared" si="617"/>
        <v>1</v>
      </c>
      <c r="Q4953" s="4">
        <f t="shared" si="618"/>
        <v>3</v>
      </c>
      <c r="R4953" s="4">
        <f t="shared" si="619"/>
        <v>6</v>
      </c>
      <c r="S4953" s="4">
        <f t="shared" si="620"/>
        <v>42.7</v>
      </c>
      <c r="T4953" s="4" t="str">
        <f t="shared" si="621"/>
        <v>C - Entwicklungspotenzial</v>
      </c>
      <c r="U4953" s="4">
        <f>ROUND(((E4953-Hilfswerte!$B$20)/Hilfswerte!$B$21)+((F4953-Hilfswerte!$B$22)/Hilfswerte!$B$23)+((G4953-Hilfswerte!$B$24)/Hilfswerte!$B$25)+0.1*INDEX(Hilfswerte!$B$4:$B$15,MATCH(C4953,Hilfswerte!$A$4:$A$15,0)),2)</f>
        <v>-0.15</v>
      </c>
      <c r="V4953" s="4">
        <f>ROUND(SQRT((((E4953-Hilfswerte!$B$20)/Hilfswerte!$B$21)-Hilfswerte!$B$28)^2+(((F4953-Hilfswerte!$B$22)/Hilfswerte!$B$23)-Hilfswerte!$B$29)^2+(((G4953-Hilfswerte!$B$24)/Hilfswerte!$B$25)-Hilfswerte!$B$30)^2),3)</f>
        <v>0.42599999999999999</v>
      </c>
      <c r="W4953" s="4">
        <f>ROUND(E4953*Hilfswerte!$B$31,0)</f>
        <v>16649</v>
      </c>
      <c r="X4953" s="4">
        <f t="shared" si="622"/>
        <v>15472</v>
      </c>
      <c r="Y4953" s="4" t="str">
        <f>IF(T4953="A - Top-Kunde","bereits Top-Kunde",IF(AND(V4953&lt;=Hilfswerte!$B$34,H4953&lt;0.5*W4953),"Hoch",IF(AND(V4953&lt;=Hilfswerte!$B$35,H4953&lt;0.7*W4953),"Mittel","Niedrig")))</f>
        <v>Hoch</v>
      </c>
      <c r="Z4953" s="4">
        <f t="shared" si="623"/>
        <v>30</v>
      </c>
      <c r="AA4953" s="4" t="str">
        <f>IF(J4953&gt;365,"Bereits abgewandert (Segment D)",IF(Z4953&gt;=Hilfswerte!$B$38,"Rot - akut gefaehrdet",IF(Z4953&gt;=Hilfswerte!$B$39,"Gelb - beobachten","Gruen - stabil")))</f>
        <v>Rot - akut gefaehrdet</v>
      </c>
    </row>
    <row r="4954" spans="1:27" ht="15" customHeight="1" x14ac:dyDescent="0.25">
      <c r="A4954" s="4" t="s">
        <v>5301</v>
      </c>
      <c r="B4954" s="4" t="s">
        <v>1098</v>
      </c>
      <c r="C4954" s="4" t="s">
        <v>89</v>
      </c>
      <c r="D4954" s="4" t="s">
        <v>30</v>
      </c>
      <c r="E4954" s="4">
        <v>306</v>
      </c>
      <c r="F4954" s="4">
        <v>78.099999999999994</v>
      </c>
      <c r="G4954" s="4">
        <v>2.8</v>
      </c>
      <c r="H4954" s="4">
        <v>56264</v>
      </c>
      <c r="I4954" s="4">
        <v>2</v>
      </c>
      <c r="J4954" s="4">
        <v>54</v>
      </c>
      <c r="K4954" s="4">
        <v>1</v>
      </c>
      <c r="L4954" s="4">
        <v>6</v>
      </c>
      <c r="M4954" s="4">
        <v>3</v>
      </c>
      <c r="N4954" s="4">
        <v>-9.6</v>
      </c>
      <c r="O4954" s="4">
        <f t="shared" si="616"/>
        <v>4</v>
      </c>
      <c r="P4954" s="4">
        <f t="shared" si="617"/>
        <v>2</v>
      </c>
      <c r="Q4954" s="4">
        <f t="shared" si="618"/>
        <v>5</v>
      </c>
      <c r="R4954" s="4">
        <f t="shared" si="619"/>
        <v>11</v>
      </c>
      <c r="S4954" s="4">
        <f t="shared" si="620"/>
        <v>97.4</v>
      </c>
      <c r="T4954" s="4" t="str">
        <f t="shared" si="621"/>
        <v>C - Entwicklungspotenzial</v>
      </c>
      <c r="U4954" s="4">
        <f>ROUND(((E4954-Hilfswerte!$B$20)/Hilfswerte!$B$21)+((F4954-Hilfswerte!$B$22)/Hilfswerte!$B$23)+((G4954-Hilfswerte!$B$24)/Hilfswerte!$B$25)+0.1*INDEX(Hilfswerte!$B$4:$B$15,MATCH(C4954,Hilfswerte!$A$4:$A$15,0)),2)</f>
        <v>0.82</v>
      </c>
      <c r="V4954" s="4">
        <f>ROUND(SQRT((((E4954-Hilfswerte!$B$20)/Hilfswerte!$B$21)-Hilfswerte!$B$28)^2+(((F4954-Hilfswerte!$B$22)/Hilfswerte!$B$23)-Hilfswerte!$B$29)^2+(((G4954-Hilfswerte!$B$24)/Hilfswerte!$B$25)-Hilfswerte!$B$30)^2),3)</f>
        <v>1.633</v>
      </c>
      <c r="W4954" s="4">
        <f>ROUND(E4954*Hilfswerte!$B$31,0)</f>
        <v>62897</v>
      </c>
      <c r="X4954" s="4">
        <f t="shared" si="622"/>
        <v>6633</v>
      </c>
      <c r="Y4954" s="4" t="str">
        <f>IF(T4954="A - Top-Kunde","bereits Top-Kunde",IF(AND(V4954&lt;=Hilfswerte!$B$34,H4954&lt;0.5*W4954),"Hoch",IF(AND(V4954&lt;=Hilfswerte!$B$35,H4954&lt;0.7*W4954),"Mittel","Niedrig")))</f>
        <v>Niedrig</v>
      </c>
      <c r="Z4954" s="4">
        <f t="shared" si="623"/>
        <v>10.7</v>
      </c>
      <c r="AA4954" s="4" t="str">
        <f>IF(J4954&gt;365,"Bereits abgewandert (Segment D)",IF(Z4954&gt;=Hilfswerte!$B$38,"Rot - akut gefaehrdet",IF(Z4954&gt;=Hilfswerte!$B$39,"Gelb - beobachten","Gruen - stabil")))</f>
        <v>Gruen - stabil</v>
      </c>
    </row>
    <row r="4955" spans="1:27" ht="15" customHeight="1" x14ac:dyDescent="0.25">
      <c r="A4955" s="4" t="s">
        <v>5302</v>
      </c>
      <c r="B4955" s="4" t="s">
        <v>395</v>
      </c>
      <c r="C4955" s="4" t="s">
        <v>84</v>
      </c>
      <c r="D4955" s="4" t="s">
        <v>30</v>
      </c>
      <c r="E4955" s="4">
        <v>131</v>
      </c>
      <c r="F4955" s="4">
        <v>23.5</v>
      </c>
      <c r="G4955" s="4">
        <v>18.399999999999999</v>
      </c>
      <c r="H4955" s="4">
        <v>1893</v>
      </c>
      <c r="I4955" s="4">
        <v>2</v>
      </c>
      <c r="J4955" s="4">
        <v>31</v>
      </c>
      <c r="K4955" s="4">
        <v>0</v>
      </c>
      <c r="L4955" s="4">
        <v>17</v>
      </c>
      <c r="M4955" s="4">
        <v>1</v>
      </c>
      <c r="N4955" s="4">
        <v>13.5</v>
      </c>
      <c r="O4955" s="4">
        <f t="shared" si="616"/>
        <v>4</v>
      </c>
      <c r="P4955" s="4">
        <f t="shared" si="617"/>
        <v>2</v>
      </c>
      <c r="Q4955" s="4">
        <f t="shared" si="618"/>
        <v>3</v>
      </c>
      <c r="R4955" s="4">
        <f t="shared" si="619"/>
        <v>9</v>
      </c>
      <c r="S4955" s="4">
        <f t="shared" si="620"/>
        <v>91.7</v>
      </c>
      <c r="T4955" s="4" t="str">
        <f t="shared" si="621"/>
        <v>C - Entwicklungspotenzial</v>
      </c>
      <c r="U4955" s="4">
        <f>ROUND(((E4955-Hilfswerte!$B$20)/Hilfswerte!$B$21)+((F4955-Hilfswerte!$B$22)/Hilfswerte!$B$23)+((G4955-Hilfswerte!$B$24)/Hilfswerte!$B$25)+0.1*INDEX(Hilfswerte!$B$4:$B$15,MATCH(C4955,Hilfswerte!$A$4:$A$15,0)),2)</f>
        <v>1.27</v>
      </c>
      <c r="V4955" s="4">
        <f>ROUND(SQRT((((E4955-Hilfswerte!$B$20)/Hilfswerte!$B$21)-Hilfswerte!$B$28)^2+(((F4955-Hilfswerte!$B$22)/Hilfswerte!$B$23)-Hilfswerte!$B$29)^2+(((G4955-Hilfswerte!$B$24)/Hilfswerte!$B$25)-Hilfswerte!$B$30)^2),3)</f>
        <v>1.18</v>
      </c>
      <c r="W4955" s="4">
        <f>ROUND(E4955*Hilfswerte!$B$31,0)</f>
        <v>26927</v>
      </c>
      <c r="X4955" s="4">
        <f t="shared" si="622"/>
        <v>25034</v>
      </c>
      <c r="Y4955" s="4" t="str">
        <f>IF(T4955="A - Top-Kunde","bereits Top-Kunde",IF(AND(V4955&lt;=Hilfswerte!$B$34,H4955&lt;0.5*W4955),"Hoch",IF(AND(V4955&lt;=Hilfswerte!$B$35,H4955&lt;0.7*W4955),"Mittel","Niedrig")))</f>
        <v>Niedrig</v>
      </c>
      <c r="Z4955" s="4">
        <f t="shared" si="623"/>
        <v>5</v>
      </c>
      <c r="AA4955" s="4" t="str">
        <f>IF(J4955&gt;365,"Bereits abgewandert (Segment D)",IF(Z4955&gt;=Hilfswerte!$B$38,"Rot - akut gefaehrdet",IF(Z4955&gt;=Hilfswerte!$B$39,"Gelb - beobachten","Gruen - stabil")))</f>
        <v>Gruen - stabil</v>
      </c>
    </row>
    <row r="4956" spans="1:27" ht="15" customHeight="1" x14ac:dyDescent="0.25">
      <c r="A4956" s="4" t="s">
        <v>5303</v>
      </c>
      <c r="B4956" s="4" t="s">
        <v>339</v>
      </c>
      <c r="C4956" s="4" t="s">
        <v>62</v>
      </c>
      <c r="D4956" s="4" t="s">
        <v>30</v>
      </c>
      <c r="E4956" s="4">
        <v>264</v>
      </c>
      <c r="F4956" s="4">
        <v>34.1</v>
      </c>
      <c r="G4956" s="4">
        <v>11.4</v>
      </c>
      <c r="H4956" s="4">
        <v>310829</v>
      </c>
      <c r="I4956" s="4">
        <v>5</v>
      </c>
      <c r="J4956" s="4">
        <v>15</v>
      </c>
      <c r="K4956" s="4">
        <v>4</v>
      </c>
      <c r="L4956" s="4">
        <v>1</v>
      </c>
      <c r="M4956" s="4">
        <v>2</v>
      </c>
      <c r="N4956" s="4">
        <v>11.1</v>
      </c>
      <c r="O4956" s="4">
        <f t="shared" si="616"/>
        <v>5</v>
      </c>
      <c r="P4956" s="4">
        <f t="shared" si="617"/>
        <v>5</v>
      </c>
      <c r="Q4956" s="4">
        <f t="shared" si="618"/>
        <v>5</v>
      </c>
      <c r="R4956" s="4">
        <f t="shared" si="619"/>
        <v>15</v>
      </c>
      <c r="S4956" s="4">
        <f t="shared" si="620"/>
        <v>131.30000000000001</v>
      </c>
      <c r="T4956" s="4" t="str">
        <f t="shared" si="621"/>
        <v>A - Top-Kunde</v>
      </c>
      <c r="U4956" s="4">
        <f>ROUND(((E4956-Hilfswerte!$B$20)/Hilfswerte!$B$21)+((F4956-Hilfswerte!$B$22)/Hilfswerte!$B$23)+((G4956-Hilfswerte!$B$24)/Hilfswerte!$B$25)+0.1*INDEX(Hilfswerte!$B$4:$B$15,MATCH(C4956,Hilfswerte!$A$4:$A$15,0)),2)</f>
        <v>1.33</v>
      </c>
      <c r="V4956" s="4">
        <f>ROUND(SQRT((((E4956-Hilfswerte!$B$20)/Hilfswerte!$B$21)-Hilfswerte!$B$28)^2+(((F4956-Hilfswerte!$B$22)/Hilfswerte!$B$23)-Hilfswerte!$B$29)^2+(((G4956-Hilfswerte!$B$24)/Hilfswerte!$B$25)-Hilfswerte!$B$30)^2),3)</f>
        <v>0.42</v>
      </c>
      <c r="W4956" s="4">
        <f>ROUND(E4956*Hilfswerte!$B$31,0)</f>
        <v>54264</v>
      </c>
      <c r="X4956" s="4">
        <f t="shared" si="622"/>
        <v>0</v>
      </c>
      <c r="Y4956" s="4" t="str">
        <f>IF(T4956="A - Top-Kunde","bereits Top-Kunde",IF(AND(V4956&lt;=Hilfswerte!$B$34,H4956&lt;0.5*W4956),"Hoch",IF(AND(V4956&lt;=Hilfswerte!$B$35,H4956&lt;0.7*W4956),"Mittel","Niedrig")))</f>
        <v>bereits Top-Kunde</v>
      </c>
      <c r="Z4956" s="4">
        <f t="shared" si="623"/>
        <v>13</v>
      </c>
      <c r="AA4956" s="4" t="str">
        <f>IF(J4956&gt;365,"Bereits abgewandert (Segment D)",IF(Z4956&gt;=Hilfswerte!$B$38,"Rot - akut gefaehrdet",IF(Z4956&gt;=Hilfswerte!$B$39,"Gelb - beobachten","Gruen - stabil")))</f>
        <v>Gruen - stabil</v>
      </c>
    </row>
    <row r="4957" spans="1:27" ht="15" customHeight="1" x14ac:dyDescent="0.25">
      <c r="A4957" s="4" t="s">
        <v>5304</v>
      </c>
      <c r="B4957" s="4" t="s">
        <v>1176</v>
      </c>
      <c r="C4957" s="4" t="s">
        <v>29</v>
      </c>
      <c r="D4957" s="4" t="s">
        <v>48</v>
      </c>
      <c r="E4957" s="4">
        <v>53</v>
      </c>
      <c r="F4957" s="4">
        <v>14.4</v>
      </c>
      <c r="G4957" s="4">
        <v>19.899999999999999</v>
      </c>
      <c r="H4957" s="4">
        <v>7102</v>
      </c>
      <c r="I4957" s="4">
        <v>4</v>
      </c>
      <c r="J4957" s="4">
        <v>365</v>
      </c>
      <c r="K4957" s="4">
        <v>0</v>
      </c>
      <c r="L4957" s="4">
        <v>8</v>
      </c>
      <c r="M4957" s="4">
        <v>5</v>
      </c>
      <c r="N4957" s="4">
        <v>16</v>
      </c>
      <c r="O4957" s="4">
        <f t="shared" si="616"/>
        <v>2</v>
      </c>
      <c r="P4957" s="4">
        <f t="shared" si="617"/>
        <v>4</v>
      </c>
      <c r="Q4957" s="4">
        <f t="shared" si="618"/>
        <v>4</v>
      </c>
      <c r="R4957" s="4">
        <f t="shared" si="619"/>
        <v>10</v>
      </c>
      <c r="S4957" s="4">
        <f t="shared" si="620"/>
        <v>105.6</v>
      </c>
      <c r="T4957" s="4" t="str">
        <f t="shared" si="621"/>
        <v>B - Kernkunde</v>
      </c>
      <c r="U4957" s="4">
        <f>ROUND(((E4957-Hilfswerte!$B$20)/Hilfswerte!$B$21)+((F4957-Hilfswerte!$B$22)/Hilfswerte!$B$23)+((G4957-Hilfswerte!$B$24)/Hilfswerte!$B$25)+0.1*INDEX(Hilfswerte!$B$4:$B$15,MATCH(C4957,Hilfswerte!$A$4:$A$15,0)),2)</f>
        <v>1.27</v>
      </c>
      <c r="V4957" s="4">
        <f>ROUND(SQRT((((E4957-Hilfswerte!$B$20)/Hilfswerte!$B$21)-Hilfswerte!$B$28)^2+(((F4957-Hilfswerte!$B$22)/Hilfswerte!$B$23)-Hilfswerte!$B$29)^2+(((G4957-Hilfswerte!$B$24)/Hilfswerte!$B$25)-Hilfswerte!$B$30)^2),3)</f>
        <v>1.5229999999999999</v>
      </c>
      <c r="W4957" s="4">
        <f>ROUND(E4957*Hilfswerte!$B$31,0)</f>
        <v>10894</v>
      </c>
      <c r="X4957" s="4">
        <f t="shared" si="622"/>
        <v>3792</v>
      </c>
      <c r="Y4957" s="4" t="str">
        <f>IF(T4957="A - Top-Kunde","bereits Top-Kunde",IF(AND(V4957&lt;=Hilfswerte!$B$34,H4957&lt;0.5*W4957),"Hoch",IF(AND(V4957&lt;=Hilfswerte!$B$35,H4957&lt;0.7*W4957),"Mittel","Niedrig")))</f>
        <v>Niedrig</v>
      </c>
      <c r="Z4957" s="4">
        <f t="shared" si="623"/>
        <v>19.899999999999999</v>
      </c>
      <c r="AA4957" s="4" t="str">
        <f>IF(J4957&gt;365,"Bereits abgewandert (Segment D)",IF(Z4957&gt;=Hilfswerte!$B$38,"Rot - akut gefaehrdet",IF(Z4957&gt;=Hilfswerte!$B$39,"Gelb - beobachten","Gruen - stabil")))</f>
        <v>Rot - akut gefaehrdet</v>
      </c>
    </row>
    <row r="4958" spans="1:27" ht="15" customHeight="1" x14ac:dyDescent="0.25">
      <c r="A4958" s="4" t="s">
        <v>5305</v>
      </c>
      <c r="B4958" s="4" t="s">
        <v>410</v>
      </c>
      <c r="C4958" s="4" t="s">
        <v>51</v>
      </c>
      <c r="D4958" s="4" t="s">
        <v>30</v>
      </c>
      <c r="E4958" s="4">
        <v>17</v>
      </c>
      <c r="F4958" s="4">
        <v>2</v>
      </c>
      <c r="G4958" s="4">
        <v>22.1</v>
      </c>
      <c r="H4958" s="4">
        <v>497</v>
      </c>
      <c r="I4958" s="4">
        <v>1</v>
      </c>
      <c r="J4958" s="4">
        <v>365</v>
      </c>
      <c r="K4958" s="4">
        <v>0</v>
      </c>
      <c r="L4958" s="4">
        <v>57</v>
      </c>
      <c r="M4958" s="4">
        <v>5</v>
      </c>
      <c r="N4958" s="4">
        <v>-6.2</v>
      </c>
      <c r="O4958" s="4">
        <f t="shared" si="616"/>
        <v>2</v>
      </c>
      <c r="P4958" s="4">
        <f t="shared" si="617"/>
        <v>1</v>
      </c>
      <c r="Q4958" s="4">
        <f t="shared" si="618"/>
        <v>2</v>
      </c>
      <c r="R4958" s="4">
        <f t="shared" si="619"/>
        <v>5</v>
      </c>
      <c r="S4958" s="4">
        <f t="shared" si="620"/>
        <v>29.8</v>
      </c>
      <c r="T4958" s="4" t="str">
        <f t="shared" si="621"/>
        <v>C - Entwicklungspotenzial</v>
      </c>
      <c r="U4958" s="4">
        <f>ROUND(((E4958-Hilfswerte!$B$20)/Hilfswerte!$B$21)+((F4958-Hilfswerte!$B$22)/Hilfswerte!$B$23)+((G4958-Hilfswerte!$B$24)/Hilfswerte!$B$25)+0.1*INDEX(Hilfswerte!$B$4:$B$15,MATCH(C4958,Hilfswerte!$A$4:$A$15,0)),2)</f>
        <v>1.33</v>
      </c>
      <c r="V4958" s="4">
        <f>ROUND(SQRT((((E4958-Hilfswerte!$B$20)/Hilfswerte!$B$21)-Hilfswerte!$B$28)^2+(((F4958-Hilfswerte!$B$22)/Hilfswerte!$B$23)-Hilfswerte!$B$29)^2+(((G4958-Hilfswerte!$B$24)/Hilfswerte!$B$25)-Hilfswerte!$B$30)^2),3)</f>
        <v>1.954</v>
      </c>
      <c r="W4958" s="4">
        <f>ROUND(E4958*Hilfswerte!$B$31,0)</f>
        <v>3494</v>
      </c>
      <c r="X4958" s="4">
        <f t="shared" si="622"/>
        <v>2997</v>
      </c>
      <c r="Y4958" s="4" t="str">
        <f>IF(T4958="A - Top-Kunde","bereits Top-Kunde",IF(AND(V4958&lt;=Hilfswerte!$B$34,H4958&lt;0.5*W4958),"Hoch",IF(AND(V4958&lt;=Hilfswerte!$B$35,H4958&lt;0.7*W4958),"Mittel","Niedrig")))</f>
        <v>Niedrig</v>
      </c>
      <c r="Z4958" s="4">
        <f t="shared" si="623"/>
        <v>32.1</v>
      </c>
      <c r="AA4958" s="4" t="str">
        <f>IF(J4958&gt;365,"Bereits abgewandert (Segment D)",IF(Z4958&gt;=Hilfswerte!$B$38,"Rot - akut gefaehrdet",IF(Z4958&gt;=Hilfswerte!$B$39,"Gelb - beobachten","Gruen - stabil")))</f>
        <v>Rot - akut gefaehrdet</v>
      </c>
    </row>
    <row r="4959" spans="1:27" ht="15" customHeight="1" x14ac:dyDescent="0.25">
      <c r="A4959" s="4" t="s">
        <v>5306</v>
      </c>
      <c r="B4959" s="4" t="s">
        <v>353</v>
      </c>
      <c r="C4959" s="4" t="s">
        <v>62</v>
      </c>
      <c r="D4959" s="4" t="s">
        <v>30</v>
      </c>
      <c r="E4959" s="4">
        <v>38</v>
      </c>
      <c r="F4959" s="4">
        <v>6</v>
      </c>
      <c r="G4959" s="4">
        <v>5.9</v>
      </c>
      <c r="H4959" s="4">
        <v>3915</v>
      </c>
      <c r="I4959" s="4">
        <v>4</v>
      </c>
      <c r="J4959" s="4">
        <v>9</v>
      </c>
      <c r="K4959" s="4">
        <v>0</v>
      </c>
      <c r="L4959" s="4">
        <v>7</v>
      </c>
      <c r="M4959" s="4">
        <v>2</v>
      </c>
      <c r="N4959" s="4">
        <v>-10.1</v>
      </c>
      <c r="O4959" s="4">
        <f t="shared" si="616"/>
        <v>5</v>
      </c>
      <c r="P4959" s="4">
        <f t="shared" si="617"/>
        <v>4</v>
      </c>
      <c r="Q4959" s="4">
        <f t="shared" si="618"/>
        <v>4</v>
      </c>
      <c r="R4959" s="4">
        <f t="shared" si="619"/>
        <v>13</v>
      </c>
      <c r="S4959" s="4">
        <f t="shared" si="620"/>
        <v>122.9</v>
      </c>
      <c r="T4959" s="4" t="str">
        <f t="shared" si="621"/>
        <v>B - Kernkunde</v>
      </c>
      <c r="U4959" s="4">
        <f>ROUND(((E4959-Hilfswerte!$B$20)/Hilfswerte!$B$21)+((F4959-Hilfswerte!$B$22)/Hilfswerte!$B$23)+((G4959-Hilfswerte!$B$24)/Hilfswerte!$B$25)+0.1*INDEX(Hilfswerte!$B$4:$B$15,MATCH(C4959,Hilfswerte!$A$4:$A$15,0)),2)</f>
        <v>-1.01</v>
      </c>
      <c r="V4959" s="4">
        <f>ROUND(SQRT((((E4959-Hilfswerte!$B$20)/Hilfswerte!$B$21)-Hilfswerte!$B$28)^2+(((F4959-Hilfswerte!$B$22)/Hilfswerte!$B$23)-Hilfswerte!$B$29)^2+(((G4959-Hilfswerte!$B$24)/Hilfswerte!$B$25)-Hilfswerte!$B$30)^2),3)</f>
        <v>1.159</v>
      </c>
      <c r="W4959" s="4">
        <f>ROUND(E4959*Hilfswerte!$B$31,0)</f>
        <v>7811</v>
      </c>
      <c r="X4959" s="4">
        <f t="shared" si="622"/>
        <v>3896</v>
      </c>
      <c r="Y4959" s="4" t="str">
        <f>IF(T4959="A - Top-Kunde","bereits Top-Kunde",IF(AND(V4959&lt;=Hilfswerte!$B$34,H4959&lt;0.5*W4959),"Hoch",IF(AND(V4959&lt;=Hilfswerte!$B$35,H4959&lt;0.7*W4959),"Mittel","Niedrig")))</f>
        <v>Niedrig</v>
      </c>
      <c r="Z4959" s="4">
        <f t="shared" si="623"/>
        <v>5.9</v>
      </c>
      <c r="AA4959" s="4" t="str">
        <f>IF(J4959&gt;365,"Bereits abgewandert (Segment D)",IF(Z4959&gt;=Hilfswerte!$B$38,"Rot - akut gefaehrdet",IF(Z4959&gt;=Hilfswerte!$B$39,"Gelb - beobachten","Gruen - stabil")))</f>
        <v>Gruen - stabil</v>
      </c>
    </row>
    <row r="4960" spans="1:27" ht="15" customHeight="1" x14ac:dyDescent="0.25">
      <c r="A4960" s="4" t="s">
        <v>5307</v>
      </c>
      <c r="B4960" s="4" t="s">
        <v>834</v>
      </c>
      <c r="C4960" s="4" t="s">
        <v>33</v>
      </c>
      <c r="D4960" s="4" t="s">
        <v>106</v>
      </c>
      <c r="E4960" s="4">
        <v>5</v>
      </c>
      <c r="F4960" s="4">
        <v>1.9</v>
      </c>
      <c r="G4960" s="4">
        <v>11.9</v>
      </c>
      <c r="H4960" s="4">
        <v>425</v>
      </c>
      <c r="I4960" s="4">
        <v>2</v>
      </c>
      <c r="J4960" s="4">
        <v>196</v>
      </c>
      <c r="K4960" s="4">
        <v>0</v>
      </c>
      <c r="L4960" s="4">
        <v>-4</v>
      </c>
      <c r="M4960" s="4">
        <v>1</v>
      </c>
      <c r="N4960" s="4">
        <v>1.4</v>
      </c>
      <c r="O4960" s="4">
        <f t="shared" si="616"/>
        <v>2</v>
      </c>
      <c r="P4960" s="4">
        <f t="shared" si="617"/>
        <v>2</v>
      </c>
      <c r="Q4960" s="4">
        <f t="shared" si="618"/>
        <v>2</v>
      </c>
      <c r="R4960" s="4">
        <f t="shared" si="619"/>
        <v>6</v>
      </c>
      <c r="S4960" s="4">
        <f t="shared" si="620"/>
        <v>60.7</v>
      </c>
      <c r="T4960" s="4" t="str">
        <f t="shared" si="621"/>
        <v>C - Entwicklungspotenzial</v>
      </c>
      <c r="U4960" s="4">
        <f>ROUND(((E4960-Hilfswerte!$B$20)/Hilfswerte!$B$21)+((F4960-Hilfswerte!$B$22)/Hilfswerte!$B$23)+((G4960-Hilfswerte!$B$24)/Hilfswerte!$B$25)+0.1*INDEX(Hilfswerte!$B$4:$B$15,MATCH(C4960,Hilfswerte!$A$4:$A$15,0)),2)</f>
        <v>-0.66</v>
      </c>
      <c r="V4960" s="4">
        <f>ROUND(SQRT((((E4960-Hilfswerte!$B$20)/Hilfswerte!$B$21)-Hilfswerte!$B$28)^2+(((F4960-Hilfswerte!$B$22)/Hilfswerte!$B$23)-Hilfswerte!$B$29)^2+(((G4960-Hilfswerte!$B$24)/Hilfswerte!$B$25)-Hilfswerte!$B$30)^2),3)</f>
        <v>0.95399999999999996</v>
      </c>
      <c r="W4960" s="4">
        <f>ROUND(E4960*Hilfswerte!$B$31,0)</f>
        <v>1028</v>
      </c>
      <c r="X4960" s="4">
        <f t="shared" si="622"/>
        <v>603</v>
      </c>
      <c r="Y4960" s="4" t="str">
        <f>IF(T4960="A - Top-Kunde","bereits Top-Kunde",IF(AND(V4960&lt;=Hilfswerte!$B$34,H4960&lt;0.5*W4960),"Hoch",IF(AND(V4960&lt;=Hilfswerte!$B$35,H4960&lt;0.7*W4960),"Mittel","Niedrig")))</f>
        <v>Mittel</v>
      </c>
      <c r="Z4960" s="4">
        <f t="shared" si="623"/>
        <v>9.8000000000000007</v>
      </c>
      <c r="AA4960" s="4" t="str">
        <f>IF(J4960&gt;365,"Bereits abgewandert (Segment D)",IF(Z4960&gt;=Hilfswerte!$B$38,"Rot - akut gefaehrdet",IF(Z4960&gt;=Hilfswerte!$B$39,"Gelb - beobachten","Gruen - stabil")))</f>
        <v>Gruen - stabil</v>
      </c>
    </row>
    <row r="4961" spans="1:27" ht="15" customHeight="1" x14ac:dyDescent="0.25">
      <c r="A4961" s="4" t="s">
        <v>5308</v>
      </c>
      <c r="B4961" s="4" t="s">
        <v>310</v>
      </c>
      <c r="C4961" s="4" t="s">
        <v>33</v>
      </c>
      <c r="D4961" s="4" t="s">
        <v>52</v>
      </c>
      <c r="E4961" s="4">
        <v>92</v>
      </c>
      <c r="F4961" s="4">
        <v>21.9</v>
      </c>
      <c r="G4961" s="4">
        <v>21.3</v>
      </c>
      <c r="H4961" s="4">
        <v>0</v>
      </c>
      <c r="I4961" s="4">
        <v>0</v>
      </c>
      <c r="J4961" s="4">
        <v>650</v>
      </c>
      <c r="K4961" s="4">
        <v>0</v>
      </c>
      <c r="L4961" s="4">
        <v>-3</v>
      </c>
      <c r="M4961" s="4">
        <v>0</v>
      </c>
      <c r="N4961" s="4">
        <v>-61.2</v>
      </c>
      <c r="O4961" s="4">
        <f t="shared" si="616"/>
        <v>1</v>
      </c>
      <c r="P4961" s="4">
        <f t="shared" si="617"/>
        <v>1</v>
      </c>
      <c r="Q4961" s="4">
        <f t="shared" si="618"/>
        <v>1</v>
      </c>
      <c r="R4961" s="4">
        <f t="shared" si="619"/>
        <v>3</v>
      </c>
      <c r="S4961" s="4">
        <f t="shared" si="620"/>
        <v>-0.6</v>
      </c>
      <c r="T4961" s="4" t="str">
        <f t="shared" si="621"/>
        <v>D - Abwanderungsrisiko</v>
      </c>
      <c r="U4961" s="4">
        <f>ROUND(((E4961-Hilfswerte!$B$20)/Hilfswerte!$B$21)+((F4961-Hilfswerte!$B$22)/Hilfswerte!$B$23)+((G4961-Hilfswerte!$B$24)/Hilfswerte!$B$25)+0.1*INDEX(Hilfswerte!$B$4:$B$15,MATCH(C4961,Hilfswerte!$A$4:$A$15,0)),2)</f>
        <v>1.56</v>
      </c>
      <c r="V4961" s="4">
        <f>ROUND(SQRT((((E4961-Hilfswerte!$B$20)/Hilfswerte!$B$21)-Hilfswerte!$B$28)^2+(((F4961-Hilfswerte!$B$22)/Hilfswerte!$B$23)-Hilfswerte!$B$29)^2+(((G4961-Hilfswerte!$B$24)/Hilfswerte!$B$25)-Hilfswerte!$B$30)^2),3)</f>
        <v>1.659</v>
      </c>
      <c r="W4961" s="4">
        <f>ROUND(E4961*Hilfswerte!$B$31,0)</f>
        <v>18910</v>
      </c>
      <c r="X4961" s="4">
        <f t="shared" si="622"/>
        <v>18910</v>
      </c>
      <c r="Y4961" s="4" t="str">
        <f>IF(T4961="A - Top-Kunde","bereits Top-Kunde",IF(AND(V4961&lt;=Hilfswerte!$B$34,H4961&lt;0.5*W4961),"Hoch",IF(AND(V4961&lt;=Hilfswerte!$B$35,H4961&lt;0.7*W4961),"Mittel","Niedrig")))</f>
        <v>Niedrig</v>
      </c>
      <c r="Z4961" s="4">
        <f t="shared" si="623"/>
        <v>57</v>
      </c>
      <c r="AA4961" s="4" t="str">
        <f>IF(J4961&gt;365,"Bereits abgewandert (Segment D)",IF(Z4961&gt;=Hilfswerte!$B$38,"Rot - akut gefaehrdet",IF(Z4961&gt;=Hilfswerte!$B$39,"Gelb - beobachten","Gruen - stabil")))</f>
        <v>Bereits abgewandert (Segment D)</v>
      </c>
    </row>
    <row r="4962" spans="1:27" ht="15" customHeight="1" x14ac:dyDescent="0.25">
      <c r="A4962" s="4" t="s">
        <v>5309</v>
      </c>
      <c r="B4962" s="4" t="s">
        <v>1256</v>
      </c>
      <c r="C4962" s="4" t="s">
        <v>47</v>
      </c>
      <c r="D4962" s="4" t="s">
        <v>30</v>
      </c>
      <c r="E4962" s="4">
        <v>288</v>
      </c>
      <c r="F4962" s="4">
        <v>79.8</v>
      </c>
      <c r="G4962" s="4">
        <v>8.5</v>
      </c>
      <c r="H4962" s="4">
        <v>97355</v>
      </c>
      <c r="I4962" s="4">
        <v>5</v>
      </c>
      <c r="J4962" s="4">
        <v>29</v>
      </c>
      <c r="K4962" s="4">
        <v>0</v>
      </c>
      <c r="L4962" s="4">
        <v>3</v>
      </c>
      <c r="M4962" s="4">
        <v>5</v>
      </c>
      <c r="N4962" s="4">
        <v>-36.6</v>
      </c>
      <c r="O4962" s="4">
        <f t="shared" si="616"/>
        <v>5</v>
      </c>
      <c r="P4962" s="4">
        <f t="shared" si="617"/>
        <v>5</v>
      </c>
      <c r="Q4962" s="4">
        <f t="shared" si="618"/>
        <v>5</v>
      </c>
      <c r="R4962" s="4">
        <f t="shared" si="619"/>
        <v>15</v>
      </c>
      <c r="S4962" s="4">
        <f t="shared" si="620"/>
        <v>130.80000000000001</v>
      </c>
      <c r="T4962" s="4" t="str">
        <f t="shared" si="621"/>
        <v>A - Top-Kunde</v>
      </c>
      <c r="U4962" s="4">
        <f>ROUND(((E4962-Hilfswerte!$B$20)/Hilfswerte!$B$21)+((F4962-Hilfswerte!$B$22)/Hilfswerte!$B$23)+((G4962-Hilfswerte!$B$24)/Hilfswerte!$B$25)+0.1*INDEX(Hilfswerte!$B$4:$B$15,MATCH(C4962,Hilfswerte!$A$4:$A$15,0)),2)</f>
        <v>1.47</v>
      </c>
      <c r="V4962" s="4">
        <f>ROUND(SQRT((((E4962-Hilfswerte!$B$20)/Hilfswerte!$B$21)-Hilfswerte!$B$28)^2+(((F4962-Hilfswerte!$B$22)/Hilfswerte!$B$23)-Hilfswerte!$B$29)^2+(((G4962-Hilfswerte!$B$24)/Hilfswerte!$B$25)-Hilfswerte!$B$30)^2),3)</f>
        <v>1.0149999999999999</v>
      </c>
      <c r="W4962" s="4">
        <f>ROUND(E4962*Hilfswerte!$B$31,0)</f>
        <v>59197</v>
      </c>
      <c r="X4962" s="4">
        <f t="shared" si="622"/>
        <v>0</v>
      </c>
      <c r="Y4962" s="4" t="str">
        <f>IF(T4962="A - Top-Kunde","bereits Top-Kunde",IF(AND(V4962&lt;=Hilfswerte!$B$34,H4962&lt;0.5*W4962),"Hoch",IF(AND(V4962&lt;=Hilfswerte!$B$35,H4962&lt;0.7*W4962),"Mittel","Niedrig")))</f>
        <v>bereits Top-Kunde</v>
      </c>
      <c r="Z4962" s="4">
        <f t="shared" si="623"/>
        <v>16.7</v>
      </c>
      <c r="AA4962" s="4" t="str">
        <f>IF(J4962&gt;365,"Bereits abgewandert (Segment D)",IF(Z4962&gt;=Hilfswerte!$B$38,"Rot - akut gefaehrdet",IF(Z4962&gt;=Hilfswerte!$B$39,"Gelb - beobachten","Gruen - stabil")))</f>
        <v>Gelb - beobachten</v>
      </c>
    </row>
    <row r="4963" spans="1:27" ht="15" customHeight="1" x14ac:dyDescent="0.25">
      <c r="A4963" s="4" t="s">
        <v>5310</v>
      </c>
      <c r="B4963" s="4" t="s">
        <v>906</v>
      </c>
      <c r="C4963" s="4" t="s">
        <v>55</v>
      </c>
      <c r="D4963" s="4" t="s">
        <v>30</v>
      </c>
      <c r="E4963" s="4">
        <v>29</v>
      </c>
      <c r="F4963" s="4">
        <v>5.6</v>
      </c>
      <c r="G4963" s="4">
        <v>18</v>
      </c>
      <c r="H4963" s="4">
        <v>590</v>
      </c>
      <c r="I4963" s="4">
        <v>1</v>
      </c>
      <c r="J4963" s="4">
        <v>160</v>
      </c>
      <c r="K4963" s="4">
        <v>0</v>
      </c>
      <c r="L4963" s="4">
        <v>9</v>
      </c>
      <c r="M4963" s="4">
        <v>4</v>
      </c>
      <c r="N4963" s="4">
        <v>13</v>
      </c>
      <c r="O4963" s="4">
        <f t="shared" si="616"/>
        <v>3</v>
      </c>
      <c r="P4963" s="4">
        <f t="shared" si="617"/>
        <v>1</v>
      </c>
      <c r="Q4963" s="4">
        <f t="shared" si="618"/>
        <v>2</v>
      </c>
      <c r="R4963" s="4">
        <f t="shared" si="619"/>
        <v>6</v>
      </c>
      <c r="S4963" s="4">
        <f t="shared" si="620"/>
        <v>63.8</v>
      </c>
      <c r="T4963" s="4" t="str">
        <f t="shared" si="621"/>
        <v>C - Entwicklungspotenzial</v>
      </c>
      <c r="U4963" s="4">
        <f>ROUND(((E4963-Hilfswerte!$B$20)/Hilfswerte!$B$21)+((F4963-Hilfswerte!$B$22)/Hilfswerte!$B$23)+((G4963-Hilfswerte!$B$24)/Hilfswerte!$B$25)+0.1*INDEX(Hilfswerte!$B$4:$B$15,MATCH(C4963,Hilfswerte!$A$4:$A$15,0)),2)</f>
        <v>0.74</v>
      </c>
      <c r="V4963" s="4">
        <f>ROUND(SQRT((((E4963-Hilfswerte!$B$20)/Hilfswerte!$B$21)-Hilfswerte!$B$28)^2+(((F4963-Hilfswerte!$B$22)/Hilfswerte!$B$23)-Hilfswerte!$B$29)^2+(((G4963-Hilfswerte!$B$24)/Hilfswerte!$B$25)-Hilfswerte!$B$30)^2),3)</f>
        <v>1.359</v>
      </c>
      <c r="W4963" s="4">
        <f>ROUND(E4963*Hilfswerte!$B$31,0)</f>
        <v>5961</v>
      </c>
      <c r="X4963" s="4">
        <f t="shared" si="622"/>
        <v>5371</v>
      </c>
      <c r="Y4963" s="4" t="str">
        <f>IF(T4963="A - Top-Kunde","bereits Top-Kunde",IF(AND(V4963&lt;=Hilfswerte!$B$34,H4963&lt;0.5*W4963),"Hoch",IF(AND(V4963&lt;=Hilfswerte!$B$35,H4963&lt;0.7*W4963),"Mittel","Niedrig")))</f>
        <v>Niedrig</v>
      </c>
      <c r="Z4963" s="4">
        <f t="shared" si="623"/>
        <v>9.8000000000000007</v>
      </c>
      <c r="AA4963" s="4" t="str">
        <f>IF(J4963&gt;365,"Bereits abgewandert (Segment D)",IF(Z4963&gt;=Hilfswerte!$B$38,"Rot - akut gefaehrdet",IF(Z4963&gt;=Hilfswerte!$B$39,"Gelb - beobachten","Gruen - stabil")))</f>
        <v>Gruen - stabil</v>
      </c>
    </row>
    <row r="4964" spans="1:27" ht="15" customHeight="1" x14ac:dyDescent="0.25">
      <c r="A4964" s="4" t="s">
        <v>5311</v>
      </c>
      <c r="B4964" s="4" t="s">
        <v>105</v>
      </c>
      <c r="C4964" s="4" t="s">
        <v>62</v>
      </c>
      <c r="D4964" s="4" t="s">
        <v>30</v>
      </c>
      <c r="E4964" s="4">
        <v>1623</v>
      </c>
      <c r="F4964" s="4">
        <v>389</v>
      </c>
      <c r="G4964" s="4">
        <v>14.6</v>
      </c>
      <c r="H4964" s="4">
        <v>135997</v>
      </c>
      <c r="I4964" s="4">
        <v>5</v>
      </c>
      <c r="J4964" s="4">
        <v>66</v>
      </c>
      <c r="K4964" s="4">
        <v>0</v>
      </c>
      <c r="L4964" s="4">
        <v>7</v>
      </c>
      <c r="M4964" s="4">
        <v>4</v>
      </c>
      <c r="N4964" s="4">
        <v>10.8</v>
      </c>
      <c r="O4964" s="4">
        <f t="shared" si="616"/>
        <v>4</v>
      </c>
      <c r="P4964" s="4">
        <f t="shared" si="617"/>
        <v>5</v>
      </c>
      <c r="Q4964" s="4">
        <f t="shared" si="618"/>
        <v>5</v>
      </c>
      <c r="R4964" s="4">
        <f t="shared" si="619"/>
        <v>14</v>
      </c>
      <c r="S4964" s="4">
        <f t="shared" si="620"/>
        <v>143.30000000000001</v>
      </c>
      <c r="T4964" s="4" t="str">
        <f t="shared" si="621"/>
        <v>A - Top-Kunde</v>
      </c>
      <c r="U4964" s="4">
        <f>ROUND(((E4964-Hilfswerte!$B$20)/Hilfswerte!$B$21)+((F4964-Hilfswerte!$B$22)/Hilfswerte!$B$23)+((G4964-Hilfswerte!$B$24)/Hilfswerte!$B$25)+0.1*INDEX(Hilfswerte!$B$4:$B$15,MATCH(C4964,Hilfswerte!$A$4:$A$15,0)),2)</f>
        <v>14.06</v>
      </c>
      <c r="V4964" s="4">
        <f>ROUND(SQRT((((E4964-Hilfswerte!$B$20)/Hilfswerte!$B$21)-Hilfswerte!$B$28)^2+(((F4964-Hilfswerte!$B$22)/Hilfswerte!$B$23)-Hilfswerte!$B$29)^2+(((G4964-Hilfswerte!$B$24)/Hilfswerte!$B$25)-Hilfswerte!$B$30)^2),3)</f>
        <v>8.9009999999999998</v>
      </c>
      <c r="W4964" s="4">
        <f>ROUND(E4964*Hilfswerte!$B$31,0)</f>
        <v>333601</v>
      </c>
      <c r="X4964" s="4">
        <f t="shared" si="622"/>
        <v>197604</v>
      </c>
      <c r="Y4964" s="4" t="str">
        <f>IF(T4964="A - Top-Kunde","bereits Top-Kunde",IF(AND(V4964&lt;=Hilfswerte!$B$34,H4964&lt;0.5*W4964),"Hoch",IF(AND(V4964&lt;=Hilfswerte!$B$35,H4964&lt;0.7*W4964),"Mittel","Niedrig")))</f>
        <v>bereits Top-Kunde</v>
      </c>
      <c r="Z4964" s="4">
        <f t="shared" si="623"/>
        <v>4.7</v>
      </c>
      <c r="AA4964" s="4" t="str">
        <f>IF(J4964&gt;365,"Bereits abgewandert (Segment D)",IF(Z4964&gt;=Hilfswerte!$B$38,"Rot - akut gefaehrdet",IF(Z4964&gt;=Hilfswerte!$B$39,"Gelb - beobachten","Gruen - stabil")))</f>
        <v>Gruen - stabil</v>
      </c>
    </row>
    <row r="4965" spans="1:27" ht="15" customHeight="1" x14ac:dyDescent="0.25">
      <c r="A4965" s="4" t="s">
        <v>5312</v>
      </c>
      <c r="B4965" s="4" t="s">
        <v>919</v>
      </c>
      <c r="C4965" s="4" t="s">
        <v>33</v>
      </c>
      <c r="D4965" s="4" t="s">
        <v>117</v>
      </c>
      <c r="E4965" s="4">
        <v>10</v>
      </c>
      <c r="F4965" s="4">
        <v>1.7</v>
      </c>
      <c r="G4965" s="4">
        <v>4.4000000000000004</v>
      </c>
      <c r="H4965" s="4">
        <v>579</v>
      </c>
      <c r="I4965" s="4">
        <v>2</v>
      </c>
      <c r="J4965" s="4">
        <v>163</v>
      </c>
      <c r="K4965" s="4">
        <v>3</v>
      </c>
      <c r="L4965" s="4">
        <v>1</v>
      </c>
      <c r="M4965" s="4">
        <v>3</v>
      </c>
      <c r="N4965" s="4">
        <v>-17.100000000000001</v>
      </c>
      <c r="O4965" s="4">
        <f t="shared" si="616"/>
        <v>3</v>
      </c>
      <c r="P4965" s="4">
        <f t="shared" si="617"/>
        <v>2</v>
      </c>
      <c r="Q4965" s="4">
        <f t="shared" si="618"/>
        <v>2</v>
      </c>
      <c r="R4965" s="4">
        <f t="shared" si="619"/>
        <v>7</v>
      </c>
      <c r="S4965" s="4">
        <f t="shared" si="620"/>
        <v>43.2</v>
      </c>
      <c r="T4965" s="4" t="str">
        <f t="shared" si="621"/>
        <v>C - Entwicklungspotenzial</v>
      </c>
      <c r="U4965" s="4">
        <f>ROUND(((E4965-Hilfswerte!$B$20)/Hilfswerte!$B$21)+((F4965-Hilfswerte!$B$22)/Hilfswerte!$B$23)+((G4965-Hilfswerte!$B$24)/Hilfswerte!$B$25)+0.1*INDEX(Hilfswerte!$B$4:$B$15,MATCH(C4965,Hilfswerte!$A$4:$A$15,0)),2)</f>
        <v>-1.84</v>
      </c>
      <c r="V4965" s="4">
        <f>ROUND(SQRT((((E4965-Hilfswerte!$B$20)/Hilfswerte!$B$21)-Hilfswerte!$B$28)^2+(((F4965-Hilfswerte!$B$22)/Hilfswerte!$B$23)-Hilfswerte!$B$29)^2+(((G4965-Hilfswerte!$B$24)/Hilfswerte!$B$25)-Hilfswerte!$B$30)^2),3)</f>
        <v>1.429</v>
      </c>
      <c r="W4965" s="4">
        <f>ROUND(E4965*Hilfswerte!$B$31,0)</f>
        <v>2055</v>
      </c>
      <c r="X4965" s="4">
        <f t="shared" si="622"/>
        <v>1476</v>
      </c>
      <c r="Y4965" s="4" t="str">
        <f>IF(T4965="A - Top-Kunde","bereits Top-Kunde",IF(AND(V4965&lt;=Hilfswerte!$B$34,H4965&lt;0.5*W4965),"Hoch",IF(AND(V4965&lt;=Hilfswerte!$B$35,H4965&lt;0.7*W4965),"Mittel","Niedrig")))</f>
        <v>Niedrig</v>
      </c>
      <c r="Z4965" s="4">
        <f t="shared" si="623"/>
        <v>24.2</v>
      </c>
      <c r="AA4965" s="4" t="str">
        <f>IF(J4965&gt;365,"Bereits abgewandert (Segment D)",IF(Z4965&gt;=Hilfswerte!$B$38,"Rot - akut gefaehrdet",IF(Z4965&gt;=Hilfswerte!$B$39,"Gelb - beobachten","Gruen - stabil")))</f>
        <v>Rot - akut gefaehrdet</v>
      </c>
    </row>
    <row r="4966" spans="1:27" ht="15" customHeight="1" x14ac:dyDescent="0.25">
      <c r="A4966" s="4" t="s">
        <v>5313</v>
      </c>
      <c r="B4966" s="4" t="s">
        <v>138</v>
      </c>
      <c r="C4966" s="4" t="s">
        <v>65</v>
      </c>
      <c r="D4966" s="4" t="s">
        <v>106</v>
      </c>
      <c r="E4966" s="4">
        <v>105</v>
      </c>
      <c r="F4966" s="4">
        <v>28.6</v>
      </c>
      <c r="G4966" s="4">
        <v>19</v>
      </c>
      <c r="H4966" s="4">
        <v>3692</v>
      </c>
      <c r="I4966" s="4">
        <v>1</v>
      </c>
      <c r="J4966" s="4">
        <v>243</v>
      </c>
      <c r="K4966" s="4">
        <v>1</v>
      </c>
      <c r="L4966" s="4">
        <v>0</v>
      </c>
      <c r="M4966" s="4">
        <v>3</v>
      </c>
      <c r="N4966" s="4">
        <v>0.3</v>
      </c>
      <c r="O4966" s="4">
        <f t="shared" si="616"/>
        <v>2</v>
      </c>
      <c r="P4966" s="4">
        <f t="shared" si="617"/>
        <v>1</v>
      </c>
      <c r="Q4966" s="4">
        <f t="shared" si="618"/>
        <v>4</v>
      </c>
      <c r="R4966" s="4">
        <f t="shared" si="619"/>
        <v>7</v>
      </c>
      <c r="S4966" s="4">
        <f t="shared" si="620"/>
        <v>64.2</v>
      </c>
      <c r="T4966" s="4" t="str">
        <f t="shared" si="621"/>
        <v>C - Entwicklungspotenzial</v>
      </c>
      <c r="U4966" s="4">
        <f>ROUND(((E4966-Hilfswerte!$B$20)/Hilfswerte!$B$21)+((F4966-Hilfswerte!$B$22)/Hilfswerte!$B$23)+((G4966-Hilfswerte!$B$24)/Hilfswerte!$B$25)+0.1*INDEX(Hilfswerte!$B$4:$B$15,MATCH(C4966,Hilfswerte!$A$4:$A$15,0)),2)</f>
        <v>1.29</v>
      </c>
      <c r="V4966" s="4">
        <f>ROUND(SQRT((((E4966-Hilfswerte!$B$20)/Hilfswerte!$B$21)-Hilfswerte!$B$28)^2+(((F4966-Hilfswerte!$B$22)/Hilfswerte!$B$23)-Hilfswerte!$B$29)^2+(((G4966-Hilfswerte!$B$24)/Hilfswerte!$B$25)-Hilfswerte!$B$30)^2),3)</f>
        <v>1.276</v>
      </c>
      <c r="W4966" s="4">
        <f>ROUND(E4966*Hilfswerte!$B$31,0)</f>
        <v>21582</v>
      </c>
      <c r="X4966" s="4">
        <f t="shared" si="622"/>
        <v>17890</v>
      </c>
      <c r="Y4966" s="4" t="str">
        <f>IF(T4966="A - Top-Kunde","bereits Top-Kunde",IF(AND(V4966&lt;=Hilfswerte!$B$34,H4966&lt;0.5*W4966),"Hoch",IF(AND(V4966&lt;=Hilfswerte!$B$35,H4966&lt;0.7*W4966),"Mittel","Niedrig")))</f>
        <v>Niedrig</v>
      </c>
      <c r="Z4966" s="4">
        <f t="shared" si="623"/>
        <v>15.2</v>
      </c>
      <c r="AA4966" s="4" t="str">
        <f>IF(J4966&gt;365,"Bereits abgewandert (Segment D)",IF(Z4966&gt;=Hilfswerte!$B$38,"Rot - akut gefaehrdet",IF(Z4966&gt;=Hilfswerte!$B$39,"Gelb - beobachten","Gruen - stabil")))</f>
        <v>Gelb - beobachten</v>
      </c>
    </row>
    <row r="4967" spans="1:27" ht="15" customHeight="1" x14ac:dyDescent="0.25">
      <c r="A4967" s="4" t="s">
        <v>5314</v>
      </c>
      <c r="B4967" s="4" t="s">
        <v>267</v>
      </c>
      <c r="C4967" s="4" t="s">
        <v>59</v>
      </c>
      <c r="D4967" s="4" t="s">
        <v>117</v>
      </c>
      <c r="E4967" s="4">
        <v>41</v>
      </c>
      <c r="F4967" s="4">
        <v>12.4</v>
      </c>
      <c r="G4967" s="4">
        <v>16.899999999999999</v>
      </c>
      <c r="H4967" s="4">
        <v>848</v>
      </c>
      <c r="I4967" s="4">
        <v>1</v>
      </c>
      <c r="J4967" s="4">
        <v>19</v>
      </c>
      <c r="K4967" s="4">
        <v>0</v>
      </c>
      <c r="L4967" s="4">
        <v>8</v>
      </c>
      <c r="M4967" s="4">
        <v>2</v>
      </c>
      <c r="N4967" s="4">
        <v>0.3</v>
      </c>
      <c r="O4967" s="4">
        <f t="shared" si="616"/>
        <v>5</v>
      </c>
      <c r="P4967" s="4">
        <f t="shared" si="617"/>
        <v>1</v>
      </c>
      <c r="Q4967" s="4">
        <f t="shared" si="618"/>
        <v>2</v>
      </c>
      <c r="R4967" s="4">
        <f t="shared" si="619"/>
        <v>8</v>
      </c>
      <c r="S4967" s="4">
        <f t="shared" si="620"/>
        <v>77.8</v>
      </c>
      <c r="T4967" s="4" t="str">
        <f t="shared" si="621"/>
        <v>C - Entwicklungspotenzial</v>
      </c>
      <c r="U4967" s="4">
        <f>ROUND(((E4967-Hilfswerte!$B$20)/Hilfswerte!$B$21)+((F4967-Hilfswerte!$B$22)/Hilfswerte!$B$23)+((G4967-Hilfswerte!$B$24)/Hilfswerte!$B$25)+0.1*INDEX(Hilfswerte!$B$4:$B$15,MATCH(C4967,Hilfswerte!$A$4:$A$15,0)),2)</f>
        <v>0.37</v>
      </c>
      <c r="V4967" s="4">
        <f>ROUND(SQRT((((E4967-Hilfswerte!$B$20)/Hilfswerte!$B$21)-Hilfswerte!$B$28)^2+(((F4967-Hilfswerte!$B$22)/Hilfswerte!$B$23)-Hilfswerte!$B$29)^2+(((G4967-Hilfswerte!$B$24)/Hilfswerte!$B$25)-Hilfswerte!$B$30)^2),3)</f>
        <v>1.147</v>
      </c>
      <c r="W4967" s="4">
        <f>ROUND(E4967*Hilfswerte!$B$31,0)</f>
        <v>8427</v>
      </c>
      <c r="X4967" s="4">
        <f t="shared" si="622"/>
        <v>7579</v>
      </c>
      <c r="Y4967" s="4" t="str">
        <f>IF(T4967="A - Top-Kunde","bereits Top-Kunde",IF(AND(V4967&lt;=Hilfswerte!$B$34,H4967&lt;0.5*W4967),"Hoch",IF(AND(V4967&lt;=Hilfswerte!$B$35,H4967&lt;0.7*W4967),"Mittel","Niedrig")))</f>
        <v>Niedrig</v>
      </c>
      <c r="Z4967" s="4">
        <f t="shared" si="623"/>
        <v>2.6</v>
      </c>
      <c r="AA4967" s="4" t="str">
        <f>IF(J4967&gt;365,"Bereits abgewandert (Segment D)",IF(Z4967&gt;=Hilfswerte!$B$38,"Rot - akut gefaehrdet",IF(Z4967&gt;=Hilfswerte!$B$39,"Gelb - beobachten","Gruen - stabil")))</f>
        <v>Gruen - stabil</v>
      </c>
    </row>
    <row r="4968" spans="1:27" ht="15" customHeight="1" x14ac:dyDescent="0.25">
      <c r="A4968" s="4" t="s">
        <v>5315</v>
      </c>
      <c r="B4968" s="4" t="s">
        <v>617</v>
      </c>
      <c r="C4968" s="4" t="s">
        <v>89</v>
      </c>
      <c r="D4968" s="4" t="s">
        <v>30</v>
      </c>
      <c r="E4968" s="4">
        <v>150</v>
      </c>
      <c r="F4968" s="4">
        <v>50.1</v>
      </c>
      <c r="G4968" s="4">
        <v>10</v>
      </c>
      <c r="H4968" s="4">
        <v>8728</v>
      </c>
      <c r="I4968" s="4">
        <v>3</v>
      </c>
      <c r="J4968" s="4">
        <v>156</v>
      </c>
      <c r="K4968" s="4">
        <v>0</v>
      </c>
      <c r="L4968" s="4">
        <v>0</v>
      </c>
      <c r="M4968" s="4">
        <v>1</v>
      </c>
      <c r="N4968" s="4">
        <v>44.4</v>
      </c>
      <c r="O4968" s="4">
        <f t="shared" si="616"/>
        <v>3</v>
      </c>
      <c r="P4968" s="4">
        <f t="shared" si="617"/>
        <v>3</v>
      </c>
      <c r="Q4968" s="4">
        <f t="shared" si="618"/>
        <v>5</v>
      </c>
      <c r="R4968" s="4">
        <f t="shared" si="619"/>
        <v>11</v>
      </c>
      <c r="S4968" s="4">
        <f t="shared" si="620"/>
        <v>132.19999999999999</v>
      </c>
      <c r="T4968" s="4" t="str">
        <f t="shared" si="621"/>
        <v>A - Top-Kunde</v>
      </c>
      <c r="U4968" s="4">
        <f>ROUND(((E4968-Hilfswerte!$B$20)/Hilfswerte!$B$21)+((F4968-Hilfswerte!$B$22)/Hilfswerte!$B$23)+((G4968-Hilfswerte!$B$24)/Hilfswerte!$B$25)+0.1*INDEX(Hilfswerte!$B$4:$B$15,MATCH(C4968,Hilfswerte!$A$4:$A$15,0)),2)</f>
        <v>0.79</v>
      </c>
      <c r="V4968" s="4">
        <f>ROUND(SQRT((((E4968-Hilfswerte!$B$20)/Hilfswerte!$B$21)-Hilfswerte!$B$28)^2+(((F4968-Hilfswerte!$B$22)/Hilfswerte!$B$23)-Hilfswerte!$B$29)^2+(((G4968-Hilfswerte!$B$24)/Hilfswerte!$B$25)-Hilfswerte!$B$30)^2),3)</f>
        <v>0.30399999999999999</v>
      </c>
      <c r="W4968" s="4">
        <f>ROUND(E4968*Hilfswerte!$B$31,0)</f>
        <v>30832</v>
      </c>
      <c r="X4968" s="4">
        <f t="shared" si="622"/>
        <v>22104</v>
      </c>
      <c r="Y4968" s="4" t="str">
        <f>IF(T4968="A - Top-Kunde","bereits Top-Kunde",IF(AND(V4968&lt;=Hilfswerte!$B$34,H4968&lt;0.5*W4968),"Hoch",IF(AND(V4968&lt;=Hilfswerte!$B$35,H4968&lt;0.7*W4968),"Mittel","Niedrig")))</f>
        <v>bereits Top-Kunde</v>
      </c>
      <c r="Z4968" s="4">
        <f t="shared" si="623"/>
        <v>7.8</v>
      </c>
      <c r="AA4968" s="4" t="str">
        <f>IF(J4968&gt;365,"Bereits abgewandert (Segment D)",IF(Z4968&gt;=Hilfswerte!$B$38,"Rot - akut gefaehrdet",IF(Z4968&gt;=Hilfswerte!$B$39,"Gelb - beobachten","Gruen - stabil")))</f>
        <v>Gruen - stabil</v>
      </c>
    </row>
    <row r="4969" spans="1:27" ht="15" customHeight="1" x14ac:dyDescent="0.25">
      <c r="A4969" s="4" t="s">
        <v>5316</v>
      </c>
      <c r="B4969" s="4" t="s">
        <v>623</v>
      </c>
      <c r="C4969" s="4" t="s">
        <v>84</v>
      </c>
      <c r="D4969" s="4" t="s">
        <v>30</v>
      </c>
      <c r="E4969" s="4">
        <v>29</v>
      </c>
      <c r="F4969" s="4">
        <v>7.5</v>
      </c>
      <c r="G4969" s="4">
        <v>12.6</v>
      </c>
      <c r="H4969" s="4">
        <v>24505</v>
      </c>
      <c r="I4969" s="4">
        <v>3</v>
      </c>
      <c r="J4969" s="4">
        <v>12</v>
      </c>
      <c r="K4969" s="4">
        <v>1</v>
      </c>
      <c r="L4969" s="4">
        <v>-4</v>
      </c>
      <c r="M4969" s="4">
        <v>5</v>
      </c>
      <c r="N4969" s="4">
        <v>7.1</v>
      </c>
      <c r="O4969" s="4">
        <f t="shared" si="616"/>
        <v>5</v>
      </c>
      <c r="P4969" s="4">
        <f t="shared" si="617"/>
        <v>3</v>
      </c>
      <c r="Q4969" s="4">
        <f t="shared" si="618"/>
        <v>5</v>
      </c>
      <c r="R4969" s="4">
        <f t="shared" si="619"/>
        <v>13</v>
      </c>
      <c r="S4969" s="4">
        <f t="shared" si="620"/>
        <v>127.6</v>
      </c>
      <c r="T4969" s="4" t="str">
        <f t="shared" si="621"/>
        <v>A - Top-Kunde</v>
      </c>
      <c r="U4969" s="4">
        <f>ROUND(((E4969-Hilfswerte!$B$20)/Hilfswerte!$B$21)+((F4969-Hilfswerte!$B$22)/Hilfswerte!$B$23)+((G4969-Hilfswerte!$B$24)/Hilfswerte!$B$25)+0.1*INDEX(Hilfswerte!$B$4:$B$15,MATCH(C4969,Hilfswerte!$A$4:$A$15,0)),2)</f>
        <v>-0.38</v>
      </c>
      <c r="V4969" s="4">
        <f>ROUND(SQRT((((E4969-Hilfswerte!$B$20)/Hilfswerte!$B$21)-Hilfswerte!$B$28)^2+(((F4969-Hilfswerte!$B$22)/Hilfswerte!$B$23)-Hilfswerte!$B$29)^2+(((G4969-Hilfswerte!$B$24)/Hilfswerte!$B$25)-Hilfswerte!$B$30)^2),3)</f>
        <v>0.83299999999999996</v>
      </c>
      <c r="W4969" s="4">
        <f>ROUND(E4969*Hilfswerte!$B$31,0)</f>
        <v>5961</v>
      </c>
      <c r="X4969" s="4">
        <f t="shared" si="622"/>
        <v>0</v>
      </c>
      <c r="Y4969" s="4" t="str">
        <f>IF(T4969="A - Top-Kunde","bereits Top-Kunde",IF(AND(V4969&lt;=Hilfswerte!$B$34,H4969&lt;0.5*W4969),"Hoch",IF(AND(V4969&lt;=Hilfswerte!$B$35,H4969&lt;0.7*W4969),"Mittel","Niedrig")))</f>
        <v>bereits Top-Kunde</v>
      </c>
      <c r="Z4969" s="4">
        <f t="shared" si="623"/>
        <v>3.6</v>
      </c>
      <c r="AA4969" s="4" t="str">
        <f>IF(J4969&gt;365,"Bereits abgewandert (Segment D)",IF(Z4969&gt;=Hilfswerte!$B$38,"Rot - akut gefaehrdet",IF(Z4969&gt;=Hilfswerte!$B$39,"Gelb - beobachten","Gruen - stabil")))</f>
        <v>Gruen - stabil</v>
      </c>
    </row>
    <row r="4970" spans="1:27" ht="15" customHeight="1" x14ac:dyDescent="0.25">
      <c r="A4970" s="4" t="s">
        <v>5317</v>
      </c>
      <c r="B4970" s="4" t="s">
        <v>1074</v>
      </c>
      <c r="C4970" s="4" t="s">
        <v>65</v>
      </c>
      <c r="D4970" s="4" t="s">
        <v>106</v>
      </c>
      <c r="E4970" s="4">
        <v>54</v>
      </c>
      <c r="F4970" s="4">
        <v>10.7</v>
      </c>
      <c r="G4970" s="4">
        <v>12.4</v>
      </c>
      <c r="H4970" s="4">
        <v>9886</v>
      </c>
      <c r="I4970" s="4">
        <v>2</v>
      </c>
      <c r="J4970" s="4">
        <v>1</v>
      </c>
      <c r="K4970" s="4">
        <v>0</v>
      </c>
      <c r="L4970" s="4">
        <v>15</v>
      </c>
      <c r="M4970" s="4">
        <v>6</v>
      </c>
      <c r="N4970" s="4">
        <v>1.1000000000000001</v>
      </c>
      <c r="O4970" s="4">
        <f t="shared" si="616"/>
        <v>5</v>
      </c>
      <c r="P4970" s="4">
        <f t="shared" si="617"/>
        <v>2</v>
      </c>
      <c r="Q4970" s="4">
        <f t="shared" si="618"/>
        <v>5</v>
      </c>
      <c r="R4970" s="4">
        <f t="shared" si="619"/>
        <v>12</v>
      </c>
      <c r="S4970" s="4">
        <f t="shared" si="620"/>
        <v>116.1</v>
      </c>
      <c r="T4970" s="4" t="str">
        <f t="shared" si="621"/>
        <v>B - Kernkunde</v>
      </c>
      <c r="U4970" s="4">
        <f>ROUND(((E4970-Hilfswerte!$B$20)/Hilfswerte!$B$21)+((F4970-Hilfswerte!$B$22)/Hilfswerte!$B$23)+((G4970-Hilfswerte!$B$24)/Hilfswerte!$B$25)+0.1*INDEX(Hilfswerte!$B$4:$B$15,MATCH(C4970,Hilfswerte!$A$4:$A$15,0)),2)</f>
        <v>-0.3</v>
      </c>
      <c r="V4970" s="4">
        <f>ROUND(SQRT((((E4970-Hilfswerte!$B$20)/Hilfswerte!$B$21)-Hilfswerte!$B$28)^2+(((F4970-Hilfswerte!$B$22)/Hilfswerte!$B$23)-Hilfswerte!$B$29)^2+(((G4970-Hilfswerte!$B$24)/Hilfswerte!$B$25)-Hilfswerte!$B$30)^2),3)</f>
        <v>0.71199999999999997</v>
      </c>
      <c r="W4970" s="4">
        <f>ROUND(E4970*Hilfswerte!$B$31,0)</f>
        <v>11099</v>
      </c>
      <c r="X4970" s="4">
        <f t="shared" si="622"/>
        <v>1213</v>
      </c>
      <c r="Y4970" s="4" t="str">
        <f>IF(T4970="A - Top-Kunde","bereits Top-Kunde",IF(AND(V4970&lt;=Hilfswerte!$B$34,H4970&lt;0.5*W4970),"Hoch",IF(AND(V4970&lt;=Hilfswerte!$B$35,H4970&lt;0.7*W4970),"Mittel","Niedrig")))</f>
        <v>Niedrig</v>
      </c>
      <c r="Z4970" s="4">
        <f t="shared" si="623"/>
        <v>3.1</v>
      </c>
      <c r="AA4970" s="4" t="str">
        <f>IF(J4970&gt;365,"Bereits abgewandert (Segment D)",IF(Z4970&gt;=Hilfswerte!$B$38,"Rot - akut gefaehrdet",IF(Z4970&gt;=Hilfswerte!$B$39,"Gelb - beobachten","Gruen - stabil")))</f>
        <v>Gruen - stabil</v>
      </c>
    </row>
    <row r="4971" spans="1:27" ht="15" customHeight="1" x14ac:dyDescent="0.25">
      <c r="A4971" s="4" t="s">
        <v>5318</v>
      </c>
      <c r="B4971" s="4" t="s">
        <v>165</v>
      </c>
      <c r="C4971" s="4" t="s">
        <v>51</v>
      </c>
      <c r="D4971" s="4" t="s">
        <v>30</v>
      </c>
      <c r="E4971" s="4">
        <v>63</v>
      </c>
      <c r="F4971" s="4">
        <v>10.3</v>
      </c>
      <c r="G4971" s="4">
        <v>1.1000000000000001</v>
      </c>
      <c r="H4971" s="4">
        <v>0</v>
      </c>
      <c r="I4971" s="4">
        <v>0</v>
      </c>
      <c r="J4971" s="4">
        <v>686</v>
      </c>
      <c r="K4971" s="4">
        <v>0</v>
      </c>
      <c r="L4971" s="4">
        <v>24</v>
      </c>
      <c r="M4971" s="4">
        <v>0</v>
      </c>
      <c r="N4971" s="4">
        <v>-34.5</v>
      </c>
      <c r="O4971" s="4">
        <f t="shared" si="616"/>
        <v>1</v>
      </c>
      <c r="P4971" s="4">
        <f t="shared" si="617"/>
        <v>1</v>
      </c>
      <c r="Q4971" s="4">
        <f t="shared" si="618"/>
        <v>1</v>
      </c>
      <c r="R4971" s="4">
        <f t="shared" si="619"/>
        <v>3</v>
      </c>
      <c r="S4971" s="4">
        <f t="shared" si="620"/>
        <v>5.6</v>
      </c>
      <c r="T4971" s="4" t="str">
        <f t="shared" si="621"/>
        <v>D - Abwanderungsrisiko</v>
      </c>
      <c r="U4971" s="4">
        <f>ROUND(((E4971-Hilfswerte!$B$20)/Hilfswerte!$B$21)+((F4971-Hilfswerte!$B$22)/Hilfswerte!$B$23)+((G4971-Hilfswerte!$B$24)/Hilfswerte!$B$25)+0.1*INDEX(Hilfswerte!$B$4:$B$15,MATCH(C4971,Hilfswerte!$A$4:$A$15,0)),2)</f>
        <v>-1.66</v>
      </c>
      <c r="V4971" s="4">
        <f>ROUND(SQRT((((E4971-Hilfswerte!$B$20)/Hilfswerte!$B$21)-Hilfswerte!$B$28)^2+(((F4971-Hilfswerte!$B$22)/Hilfswerte!$B$23)-Hilfswerte!$B$29)^2+(((G4971-Hilfswerte!$B$24)/Hilfswerte!$B$25)-Hilfswerte!$B$30)^2),3)</f>
        <v>1.738</v>
      </c>
      <c r="W4971" s="4">
        <f>ROUND(E4971*Hilfswerte!$B$31,0)</f>
        <v>12949</v>
      </c>
      <c r="X4971" s="4">
        <f t="shared" si="622"/>
        <v>12949</v>
      </c>
      <c r="Y4971" s="4" t="str">
        <f>IF(T4971="A - Top-Kunde","bereits Top-Kunde",IF(AND(V4971&lt;=Hilfswerte!$B$34,H4971&lt;0.5*W4971),"Hoch",IF(AND(V4971&lt;=Hilfswerte!$B$35,H4971&lt;0.7*W4971),"Mittel","Niedrig")))</f>
        <v>Niedrig</v>
      </c>
      <c r="Z4971" s="4">
        <f t="shared" si="623"/>
        <v>52.9</v>
      </c>
      <c r="AA4971" s="4" t="str">
        <f>IF(J4971&gt;365,"Bereits abgewandert (Segment D)",IF(Z4971&gt;=Hilfswerte!$B$38,"Rot - akut gefaehrdet",IF(Z4971&gt;=Hilfswerte!$B$39,"Gelb - beobachten","Gruen - stabil")))</f>
        <v>Bereits abgewandert (Segment D)</v>
      </c>
    </row>
    <row r="4972" spans="1:27" ht="15" customHeight="1" x14ac:dyDescent="0.25">
      <c r="A4972" s="4" t="s">
        <v>5319</v>
      </c>
      <c r="B4972" s="4" t="s">
        <v>83</v>
      </c>
      <c r="C4972" s="4" t="s">
        <v>47</v>
      </c>
      <c r="D4972" s="4" t="s">
        <v>52</v>
      </c>
      <c r="E4972" s="4">
        <v>70</v>
      </c>
      <c r="F4972" s="4">
        <v>18.399999999999999</v>
      </c>
      <c r="G4972" s="4">
        <v>5.6</v>
      </c>
      <c r="H4972" s="4">
        <v>14419</v>
      </c>
      <c r="I4972" s="4">
        <v>3</v>
      </c>
      <c r="J4972" s="4">
        <v>82</v>
      </c>
      <c r="K4972" s="4">
        <v>0</v>
      </c>
      <c r="L4972" s="4">
        <v>-5</v>
      </c>
      <c r="M4972" s="4">
        <v>4</v>
      </c>
      <c r="N4972" s="4">
        <v>-11.5</v>
      </c>
      <c r="O4972" s="4">
        <f t="shared" si="616"/>
        <v>4</v>
      </c>
      <c r="P4972" s="4">
        <f t="shared" si="617"/>
        <v>3</v>
      </c>
      <c r="Q4972" s="4">
        <f t="shared" si="618"/>
        <v>5</v>
      </c>
      <c r="R4972" s="4">
        <f t="shared" si="619"/>
        <v>12</v>
      </c>
      <c r="S4972" s="4">
        <f t="shared" si="620"/>
        <v>114.3</v>
      </c>
      <c r="T4972" s="4" t="str">
        <f t="shared" si="621"/>
        <v>B - Kernkunde</v>
      </c>
      <c r="U4972" s="4">
        <f>ROUND(((E4972-Hilfswerte!$B$20)/Hilfswerte!$B$21)+((F4972-Hilfswerte!$B$22)/Hilfswerte!$B$23)+((G4972-Hilfswerte!$B$24)/Hilfswerte!$B$25)+0.1*INDEX(Hilfswerte!$B$4:$B$15,MATCH(C4972,Hilfswerte!$A$4:$A$15,0)),2)</f>
        <v>-1.04</v>
      </c>
      <c r="V4972" s="4">
        <f>ROUND(SQRT((((E4972-Hilfswerte!$B$20)/Hilfswerte!$B$21)-Hilfswerte!$B$28)^2+(((F4972-Hilfswerte!$B$22)/Hilfswerte!$B$23)-Hilfswerte!$B$29)^2+(((G4972-Hilfswerte!$B$24)/Hilfswerte!$B$25)-Hilfswerte!$B$30)^2),3)</f>
        <v>1.0429999999999999</v>
      </c>
      <c r="W4972" s="4">
        <f>ROUND(E4972*Hilfswerte!$B$31,0)</f>
        <v>14388</v>
      </c>
      <c r="X4972" s="4">
        <f t="shared" si="622"/>
        <v>0</v>
      </c>
      <c r="Y4972" s="4" t="str">
        <f>IF(T4972="A - Top-Kunde","bereits Top-Kunde",IF(AND(V4972&lt;=Hilfswerte!$B$34,H4972&lt;0.5*W4972),"Hoch",IF(AND(V4972&lt;=Hilfswerte!$B$35,H4972&lt;0.7*W4972),"Mittel","Niedrig")))</f>
        <v>Niedrig</v>
      </c>
      <c r="Z4972" s="4">
        <f t="shared" si="623"/>
        <v>8.6999999999999993</v>
      </c>
      <c r="AA4972" s="4" t="str">
        <f>IF(J4972&gt;365,"Bereits abgewandert (Segment D)",IF(Z4972&gt;=Hilfswerte!$B$38,"Rot - akut gefaehrdet",IF(Z4972&gt;=Hilfswerte!$B$39,"Gelb - beobachten","Gruen - stabil")))</f>
        <v>Gruen - stabil</v>
      </c>
    </row>
    <row r="4973" spans="1:27" ht="15" customHeight="1" x14ac:dyDescent="0.25">
      <c r="A4973" s="4" t="s">
        <v>5320</v>
      </c>
      <c r="B4973" s="4" t="s">
        <v>400</v>
      </c>
      <c r="C4973" s="4" t="s">
        <v>38</v>
      </c>
      <c r="D4973" s="4" t="s">
        <v>30</v>
      </c>
      <c r="E4973" s="4">
        <v>25</v>
      </c>
      <c r="F4973" s="4">
        <v>5.3</v>
      </c>
      <c r="G4973" s="4">
        <v>12.4</v>
      </c>
      <c r="H4973" s="4">
        <v>924</v>
      </c>
      <c r="I4973" s="4">
        <v>4</v>
      </c>
      <c r="J4973" s="4">
        <v>11</v>
      </c>
      <c r="K4973" s="4">
        <v>0</v>
      </c>
      <c r="L4973" s="4">
        <v>35</v>
      </c>
      <c r="M4973" s="4">
        <v>2</v>
      </c>
      <c r="N4973" s="4">
        <v>-3</v>
      </c>
      <c r="O4973" s="4">
        <f t="shared" si="616"/>
        <v>5</v>
      </c>
      <c r="P4973" s="4">
        <f t="shared" si="617"/>
        <v>4</v>
      </c>
      <c r="Q4973" s="4">
        <f t="shared" si="618"/>
        <v>2</v>
      </c>
      <c r="R4973" s="4">
        <f t="shared" si="619"/>
        <v>11</v>
      </c>
      <c r="S4973" s="4">
        <f t="shared" si="620"/>
        <v>98</v>
      </c>
      <c r="T4973" s="4" t="str">
        <f t="shared" si="621"/>
        <v>C - Entwicklungspotenzial</v>
      </c>
      <c r="U4973" s="4">
        <f>ROUND(((E4973-Hilfswerte!$B$20)/Hilfswerte!$B$21)+((F4973-Hilfswerte!$B$22)/Hilfswerte!$B$23)+((G4973-Hilfswerte!$B$24)/Hilfswerte!$B$25)+0.1*INDEX(Hilfswerte!$B$4:$B$15,MATCH(C4973,Hilfswerte!$A$4:$A$15,0)),2)</f>
        <v>-0.13</v>
      </c>
      <c r="V4973" s="4">
        <f>ROUND(SQRT((((E4973-Hilfswerte!$B$20)/Hilfswerte!$B$21)-Hilfswerte!$B$28)^2+(((F4973-Hilfswerte!$B$22)/Hilfswerte!$B$23)-Hilfswerte!$B$29)^2+(((G4973-Hilfswerte!$B$24)/Hilfswerte!$B$25)-Hilfswerte!$B$30)^2),3)</f>
        <v>0.86399999999999999</v>
      </c>
      <c r="W4973" s="4">
        <f>ROUND(E4973*Hilfswerte!$B$31,0)</f>
        <v>5139</v>
      </c>
      <c r="X4973" s="4">
        <f t="shared" si="622"/>
        <v>4215</v>
      </c>
      <c r="Y4973" s="4" t="str">
        <f>IF(T4973="A - Top-Kunde","bereits Top-Kunde",IF(AND(V4973&lt;=Hilfswerte!$B$34,H4973&lt;0.5*W4973),"Hoch",IF(AND(V4973&lt;=Hilfswerte!$B$35,H4973&lt;0.7*W4973),"Mittel","Niedrig")))</f>
        <v>Mittel</v>
      </c>
      <c r="Z4973" s="4">
        <f t="shared" si="623"/>
        <v>8.8000000000000007</v>
      </c>
      <c r="AA4973" s="4" t="str">
        <f>IF(J4973&gt;365,"Bereits abgewandert (Segment D)",IF(Z4973&gt;=Hilfswerte!$B$38,"Rot - akut gefaehrdet",IF(Z4973&gt;=Hilfswerte!$B$39,"Gelb - beobachten","Gruen - stabil")))</f>
        <v>Gruen - stabil</v>
      </c>
    </row>
    <row r="4974" spans="1:27" ht="15" customHeight="1" x14ac:dyDescent="0.25">
      <c r="A4974" s="4" t="s">
        <v>5321</v>
      </c>
      <c r="B4974" s="4" t="s">
        <v>35</v>
      </c>
      <c r="C4974" s="4" t="s">
        <v>33</v>
      </c>
      <c r="D4974" s="4" t="s">
        <v>30</v>
      </c>
      <c r="E4974" s="4">
        <v>132</v>
      </c>
      <c r="F4974" s="4">
        <v>27.6</v>
      </c>
      <c r="G4974" s="4">
        <v>22.1</v>
      </c>
      <c r="H4974" s="4">
        <v>18782</v>
      </c>
      <c r="I4974" s="4">
        <v>5</v>
      </c>
      <c r="J4974" s="4">
        <v>3</v>
      </c>
      <c r="K4974" s="4">
        <v>1</v>
      </c>
      <c r="L4974" s="4">
        <v>-2</v>
      </c>
      <c r="M4974" s="4">
        <v>4</v>
      </c>
      <c r="N4974" s="4">
        <v>6.6</v>
      </c>
      <c r="O4974" s="4">
        <f t="shared" si="616"/>
        <v>5</v>
      </c>
      <c r="P4974" s="4">
        <f t="shared" si="617"/>
        <v>5</v>
      </c>
      <c r="Q4974" s="4">
        <f t="shared" si="618"/>
        <v>5</v>
      </c>
      <c r="R4974" s="4">
        <f t="shared" si="619"/>
        <v>15</v>
      </c>
      <c r="S4974" s="4">
        <f t="shared" si="620"/>
        <v>147.30000000000001</v>
      </c>
      <c r="T4974" s="4" t="str">
        <f t="shared" si="621"/>
        <v>A - Top-Kunde</v>
      </c>
      <c r="U4974" s="4">
        <f>ROUND(((E4974-Hilfswerte!$B$20)/Hilfswerte!$B$21)+((F4974-Hilfswerte!$B$22)/Hilfswerte!$B$23)+((G4974-Hilfswerte!$B$24)/Hilfswerte!$B$25)+0.1*INDEX(Hilfswerte!$B$4:$B$15,MATCH(C4974,Hilfswerte!$A$4:$A$15,0)),2)</f>
        <v>1.96</v>
      </c>
      <c r="V4974" s="4">
        <f>ROUND(SQRT((((E4974-Hilfswerte!$B$20)/Hilfswerte!$B$21)-Hilfswerte!$B$28)^2+(((F4974-Hilfswerte!$B$22)/Hilfswerte!$B$23)-Hilfswerte!$B$29)^2+(((G4974-Hilfswerte!$B$24)/Hilfswerte!$B$25)-Hilfswerte!$B$30)^2),3)</f>
        <v>1.7450000000000001</v>
      </c>
      <c r="W4974" s="4">
        <f>ROUND(E4974*Hilfswerte!$B$31,0)</f>
        <v>27132</v>
      </c>
      <c r="X4974" s="4">
        <f t="shared" si="622"/>
        <v>8350</v>
      </c>
      <c r="Y4974" s="4" t="str">
        <f>IF(T4974="A - Top-Kunde","bereits Top-Kunde",IF(AND(V4974&lt;=Hilfswerte!$B$34,H4974&lt;0.5*W4974),"Hoch",IF(AND(V4974&lt;=Hilfswerte!$B$35,H4974&lt;0.7*W4974),"Mittel","Niedrig")))</f>
        <v>bereits Top-Kunde</v>
      </c>
      <c r="Z4974" s="4">
        <f t="shared" si="623"/>
        <v>3.2</v>
      </c>
      <c r="AA4974" s="4" t="str">
        <f>IF(J4974&gt;365,"Bereits abgewandert (Segment D)",IF(Z4974&gt;=Hilfswerte!$B$38,"Rot - akut gefaehrdet",IF(Z4974&gt;=Hilfswerte!$B$39,"Gelb - beobachten","Gruen - stabil")))</f>
        <v>Gruen - stabil</v>
      </c>
    </row>
    <row r="4975" spans="1:27" ht="15" customHeight="1" x14ac:dyDescent="0.25">
      <c r="A4975" s="4" t="s">
        <v>5322</v>
      </c>
      <c r="B4975" s="4" t="s">
        <v>531</v>
      </c>
      <c r="C4975" s="4" t="s">
        <v>89</v>
      </c>
      <c r="D4975" s="4" t="s">
        <v>30</v>
      </c>
      <c r="E4975" s="4">
        <v>59</v>
      </c>
      <c r="F4975" s="4">
        <v>12.4</v>
      </c>
      <c r="G4975" s="4">
        <v>19.5</v>
      </c>
      <c r="H4975" s="4">
        <v>3018</v>
      </c>
      <c r="I4975" s="4">
        <v>2</v>
      </c>
      <c r="J4975" s="4">
        <v>279</v>
      </c>
      <c r="K4975" s="4">
        <v>0</v>
      </c>
      <c r="L4975" s="4">
        <v>18</v>
      </c>
      <c r="M4975" s="4">
        <v>4</v>
      </c>
      <c r="N4975" s="4">
        <v>-1.6</v>
      </c>
      <c r="O4975" s="4">
        <f t="shared" si="616"/>
        <v>2</v>
      </c>
      <c r="P4975" s="4">
        <f t="shared" si="617"/>
        <v>2</v>
      </c>
      <c r="Q4975" s="4">
        <f t="shared" si="618"/>
        <v>4</v>
      </c>
      <c r="R4975" s="4">
        <f t="shared" si="619"/>
        <v>8</v>
      </c>
      <c r="S4975" s="4">
        <f t="shared" si="620"/>
        <v>73.8</v>
      </c>
      <c r="T4975" s="4" t="str">
        <f t="shared" si="621"/>
        <v>C - Entwicklungspotenzial</v>
      </c>
      <c r="U4975" s="4">
        <f>ROUND(((E4975-Hilfswerte!$B$20)/Hilfswerte!$B$21)+((F4975-Hilfswerte!$B$22)/Hilfswerte!$B$23)+((G4975-Hilfswerte!$B$24)/Hilfswerte!$B$25)+0.1*INDEX(Hilfswerte!$B$4:$B$15,MATCH(C4975,Hilfswerte!$A$4:$A$15,0)),2)</f>
        <v>1.23</v>
      </c>
      <c r="V4975" s="4">
        <f>ROUND(SQRT((((E4975-Hilfswerte!$B$20)/Hilfswerte!$B$21)-Hilfswerte!$B$28)^2+(((F4975-Hilfswerte!$B$22)/Hilfswerte!$B$23)-Hilfswerte!$B$29)^2+(((G4975-Hilfswerte!$B$24)/Hilfswerte!$B$25)-Hilfswerte!$B$30)^2),3)</f>
        <v>1.468</v>
      </c>
      <c r="W4975" s="4">
        <f>ROUND(E4975*Hilfswerte!$B$31,0)</f>
        <v>12127</v>
      </c>
      <c r="X4975" s="4">
        <f t="shared" si="622"/>
        <v>9109</v>
      </c>
      <c r="Y4975" s="4" t="str">
        <f>IF(T4975="A - Top-Kunde","bereits Top-Kunde",IF(AND(V4975&lt;=Hilfswerte!$B$34,H4975&lt;0.5*W4975),"Hoch",IF(AND(V4975&lt;=Hilfswerte!$B$35,H4975&lt;0.7*W4975),"Mittel","Niedrig")))</f>
        <v>Niedrig</v>
      </c>
      <c r="Z4975" s="4">
        <f t="shared" si="623"/>
        <v>18.2</v>
      </c>
      <c r="AA4975" s="4" t="str">
        <f>IF(J4975&gt;365,"Bereits abgewandert (Segment D)",IF(Z4975&gt;=Hilfswerte!$B$38,"Rot - akut gefaehrdet",IF(Z4975&gt;=Hilfswerte!$B$39,"Gelb - beobachten","Gruen - stabil")))</f>
        <v>Gelb - beobachten</v>
      </c>
    </row>
    <row r="4976" spans="1:27" ht="15" customHeight="1" x14ac:dyDescent="0.25">
      <c r="A4976" s="4" t="s">
        <v>5323</v>
      </c>
      <c r="B4976" s="4" t="s">
        <v>1157</v>
      </c>
      <c r="C4976" s="4" t="s">
        <v>89</v>
      </c>
      <c r="D4976" s="4" t="s">
        <v>30</v>
      </c>
      <c r="E4976" s="4">
        <v>142</v>
      </c>
      <c r="F4976" s="4">
        <v>27</v>
      </c>
      <c r="G4976" s="4">
        <v>9.6</v>
      </c>
      <c r="H4976" s="4">
        <v>7062</v>
      </c>
      <c r="I4976" s="4">
        <v>4</v>
      </c>
      <c r="J4976" s="4">
        <v>140</v>
      </c>
      <c r="K4976" s="4">
        <v>0</v>
      </c>
      <c r="L4976" s="4">
        <v>0</v>
      </c>
      <c r="M4976" s="4">
        <v>1</v>
      </c>
      <c r="N4976" s="4">
        <v>45.1</v>
      </c>
      <c r="O4976" s="4">
        <f t="shared" si="616"/>
        <v>3</v>
      </c>
      <c r="P4976" s="4">
        <f t="shared" si="617"/>
        <v>4</v>
      </c>
      <c r="Q4976" s="4">
        <f t="shared" si="618"/>
        <v>4</v>
      </c>
      <c r="R4976" s="4">
        <f t="shared" si="619"/>
        <v>11</v>
      </c>
      <c r="S4976" s="4">
        <f t="shared" si="620"/>
        <v>132.6</v>
      </c>
      <c r="T4976" s="4" t="str">
        <f t="shared" si="621"/>
        <v>A - Top-Kunde</v>
      </c>
      <c r="U4976" s="4">
        <f>ROUND(((E4976-Hilfswerte!$B$20)/Hilfswerte!$B$21)+((F4976-Hilfswerte!$B$22)/Hilfswerte!$B$23)+((G4976-Hilfswerte!$B$24)/Hilfswerte!$B$25)+0.1*INDEX(Hilfswerte!$B$4:$B$15,MATCH(C4976,Hilfswerte!$A$4:$A$15,0)),2)</f>
        <v>0.27</v>
      </c>
      <c r="V4976" s="4">
        <f>ROUND(SQRT((((E4976-Hilfswerte!$B$20)/Hilfswerte!$B$21)-Hilfswerte!$B$28)^2+(((F4976-Hilfswerte!$B$22)/Hilfswerte!$B$23)-Hilfswerte!$B$29)^2+(((G4976-Hilfswerte!$B$24)/Hilfswerte!$B$25)-Hilfswerte!$B$30)^2),3)</f>
        <v>0.33800000000000002</v>
      </c>
      <c r="W4976" s="4">
        <f>ROUND(E4976*Hilfswerte!$B$31,0)</f>
        <v>29188</v>
      </c>
      <c r="X4976" s="4">
        <f t="shared" si="622"/>
        <v>22126</v>
      </c>
      <c r="Y4976" s="4" t="str">
        <f>IF(T4976="A - Top-Kunde","bereits Top-Kunde",IF(AND(V4976&lt;=Hilfswerte!$B$34,H4976&lt;0.5*W4976),"Hoch",IF(AND(V4976&lt;=Hilfswerte!$B$35,H4976&lt;0.7*W4976),"Mittel","Niedrig")))</f>
        <v>bereits Top-Kunde</v>
      </c>
      <c r="Z4976" s="4">
        <f t="shared" si="623"/>
        <v>7</v>
      </c>
      <c r="AA4976" s="4" t="str">
        <f>IF(J4976&gt;365,"Bereits abgewandert (Segment D)",IF(Z4976&gt;=Hilfswerte!$B$38,"Rot - akut gefaehrdet",IF(Z4976&gt;=Hilfswerte!$B$39,"Gelb - beobachten","Gruen - stabil")))</f>
        <v>Gruen - stabil</v>
      </c>
    </row>
    <row r="4977" spans="1:27" ht="15" customHeight="1" x14ac:dyDescent="0.25">
      <c r="A4977" s="4" t="s">
        <v>5324</v>
      </c>
      <c r="B4977" s="4" t="s">
        <v>288</v>
      </c>
      <c r="C4977" s="4" t="s">
        <v>84</v>
      </c>
      <c r="D4977" s="4" t="s">
        <v>30</v>
      </c>
      <c r="E4977" s="4">
        <v>13</v>
      </c>
      <c r="F4977" s="4">
        <v>3.7</v>
      </c>
      <c r="G4977" s="4">
        <v>13</v>
      </c>
      <c r="H4977" s="4">
        <v>0</v>
      </c>
      <c r="I4977" s="4">
        <v>0</v>
      </c>
      <c r="J4977" s="4">
        <v>558</v>
      </c>
      <c r="K4977" s="4">
        <v>0</v>
      </c>
      <c r="L4977" s="4">
        <v>-3</v>
      </c>
      <c r="M4977" s="4">
        <v>0</v>
      </c>
      <c r="N4977" s="4">
        <v>-64.8</v>
      </c>
      <c r="O4977" s="4">
        <f t="shared" si="616"/>
        <v>1</v>
      </c>
      <c r="P4977" s="4">
        <f t="shared" si="617"/>
        <v>1</v>
      </c>
      <c r="Q4977" s="4">
        <f t="shared" si="618"/>
        <v>1</v>
      </c>
      <c r="R4977" s="4">
        <f t="shared" si="619"/>
        <v>3</v>
      </c>
      <c r="S4977" s="4">
        <f t="shared" si="620"/>
        <v>-2.4</v>
      </c>
      <c r="T4977" s="4" t="str">
        <f t="shared" si="621"/>
        <v>D - Abwanderungsrisiko</v>
      </c>
      <c r="U4977" s="4">
        <f>ROUND(((E4977-Hilfswerte!$B$20)/Hilfswerte!$B$21)+((F4977-Hilfswerte!$B$22)/Hilfswerte!$B$23)+((G4977-Hilfswerte!$B$24)/Hilfswerte!$B$25)+0.1*INDEX(Hilfswerte!$B$4:$B$15,MATCH(C4977,Hilfswerte!$A$4:$A$15,0)),2)</f>
        <v>-0.45</v>
      </c>
      <c r="V4977" s="4">
        <f>ROUND(SQRT((((E4977-Hilfswerte!$B$20)/Hilfswerte!$B$21)-Hilfswerte!$B$28)^2+(((F4977-Hilfswerte!$B$22)/Hilfswerte!$B$23)-Hilfswerte!$B$29)^2+(((G4977-Hilfswerte!$B$24)/Hilfswerte!$B$25)-Hilfswerte!$B$30)^2),3)</f>
        <v>0.94399999999999995</v>
      </c>
      <c r="W4977" s="4">
        <f>ROUND(E4977*Hilfswerte!$B$31,0)</f>
        <v>2672</v>
      </c>
      <c r="X4977" s="4">
        <f t="shared" si="622"/>
        <v>2672</v>
      </c>
      <c r="Y4977" s="4" t="str">
        <f>IF(T4977="A - Top-Kunde","bereits Top-Kunde",IF(AND(V4977&lt;=Hilfswerte!$B$34,H4977&lt;0.5*W4977),"Hoch",IF(AND(V4977&lt;=Hilfswerte!$B$35,H4977&lt;0.7*W4977),"Mittel","Niedrig")))</f>
        <v>Mittel</v>
      </c>
      <c r="Z4977" s="4">
        <f t="shared" si="623"/>
        <v>53.8</v>
      </c>
      <c r="AA4977" s="4" t="str">
        <f>IF(J4977&gt;365,"Bereits abgewandert (Segment D)",IF(Z4977&gt;=Hilfswerte!$B$38,"Rot - akut gefaehrdet",IF(Z4977&gt;=Hilfswerte!$B$39,"Gelb - beobachten","Gruen - stabil")))</f>
        <v>Bereits abgewandert (Segment D)</v>
      </c>
    </row>
    <row r="4978" spans="1:27" ht="15" customHeight="1" x14ac:dyDescent="0.25">
      <c r="A4978" s="4" t="s">
        <v>5325</v>
      </c>
      <c r="B4978" s="4" t="s">
        <v>132</v>
      </c>
      <c r="C4978" s="4" t="s">
        <v>51</v>
      </c>
      <c r="D4978" s="4" t="s">
        <v>30</v>
      </c>
      <c r="E4978" s="4">
        <v>123</v>
      </c>
      <c r="F4978" s="4">
        <v>56.8</v>
      </c>
      <c r="G4978" s="4">
        <v>1.4</v>
      </c>
      <c r="H4978" s="4">
        <v>14703</v>
      </c>
      <c r="I4978" s="4">
        <v>3</v>
      </c>
      <c r="J4978" s="4">
        <v>17</v>
      </c>
      <c r="K4978" s="4">
        <v>0</v>
      </c>
      <c r="L4978" s="4">
        <v>14</v>
      </c>
      <c r="M4978" s="4">
        <v>5</v>
      </c>
      <c r="N4978" s="4">
        <v>-6</v>
      </c>
      <c r="O4978" s="4">
        <f t="shared" si="616"/>
        <v>5</v>
      </c>
      <c r="P4978" s="4">
        <f t="shared" si="617"/>
        <v>3</v>
      </c>
      <c r="Q4978" s="4">
        <f t="shared" si="618"/>
        <v>5</v>
      </c>
      <c r="R4978" s="4">
        <f t="shared" si="619"/>
        <v>13</v>
      </c>
      <c r="S4978" s="4">
        <f t="shared" si="620"/>
        <v>122.8</v>
      </c>
      <c r="T4978" s="4" t="str">
        <f t="shared" si="621"/>
        <v>B - Kernkunde</v>
      </c>
      <c r="U4978" s="4">
        <f>ROUND(((E4978-Hilfswerte!$B$20)/Hilfswerte!$B$21)+((F4978-Hilfswerte!$B$22)/Hilfswerte!$B$23)+((G4978-Hilfswerte!$B$24)/Hilfswerte!$B$25)+0.1*INDEX(Hilfswerte!$B$4:$B$15,MATCH(C4978,Hilfswerte!$A$4:$A$15,0)),2)</f>
        <v>-0.52</v>
      </c>
      <c r="V4978" s="4">
        <f>ROUND(SQRT((((E4978-Hilfswerte!$B$20)/Hilfswerte!$B$21)-Hilfswerte!$B$28)^2+(((F4978-Hilfswerte!$B$22)/Hilfswerte!$B$23)-Hilfswerte!$B$29)^2+(((G4978-Hilfswerte!$B$24)/Hilfswerte!$B$25)-Hilfswerte!$B$30)^2),3)</f>
        <v>1.607</v>
      </c>
      <c r="W4978" s="4">
        <f>ROUND(E4978*Hilfswerte!$B$31,0)</f>
        <v>25282</v>
      </c>
      <c r="X4978" s="4">
        <f t="shared" si="622"/>
        <v>10579</v>
      </c>
      <c r="Y4978" s="4" t="str">
        <f>IF(T4978="A - Top-Kunde","bereits Top-Kunde",IF(AND(V4978&lt;=Hilfswerte!$B$34,H4978&lt;0.5*W4978),"Hoch",IF(AND(V4978&lt;=Hilfswerte!$B$35,H4978&lt;0.7*W4978),"Mittel","Niedrig")))</f>
        <v>Niedrig</v>
      </c>
      <c r="Z4978" s="4">
        <f t="shared" si="623"/>
        <v>6.1</v>
      </c>
      <c r="AA4978" s="4" t="str">
        <f>IF(J4978&gt;365,"Bereits abgewandert (Segment D)",IF(Z4978&gt;=Hilfswerte!$B$38,"Rot - akut gefaehrdet",IF(Z4978&gt;=Hilfswerte!$B$39,"Gelb - beobachten","Gruen - stabil")))</f>
        <v>Gruen - stabil</v>
      </c>
    </row>
    <row r="4979" spans="1:27" ht="15" customHeight="1" x14ac:dyDescent="0.25">
      <c r="A4979" s="4" t="s">
        <v>5326</v>
      </c>
      <c r="B4979" s="4" t="s">
        <v>903</v>
      </c>
      <c r="C4979" s="4" t="s">
        <v>62</v>
      </c>
      <c r="D4979" s="4" t="s">
        <v>48</v>
      </c>
      <c r="E4979" s="4">
        <v>28</v>
      </c>
      <c r="F4979" s="4">
        <v>5.8</v>
      </c>
      <c r="G4979" s="4">
        <v>7.5</v>
      </c>
      <c r="H4979" s="4">
        <v>2310</v>
      </c>
      <c r="I4979" s="4">
        <v>1</v>
      </c>
      <c r="J4979" s="4">
        <v>102</v>
      </c>
      <c r="K4979" s="4">
        <v>0</v>
      </c>
      <c r="L4979" s="4">
        <v>6</v>
      </c>
      <c r="M4979" s="4">
        <v>5</v>
      </c>
      <c r="N4979" s="4">
        <v>-19.100000000000001</v>
      </c>
      <c r="O4979" s="4">
        <f t="shared" si="616"/>
        <v>3</v>
      </c>
      <c r="P4979" s="4">
        <f t="shared" si="617"/>
        <v>1</v>
      </c>
      <c r="Q4979" s="4">
        <f t="shared" si="618"/>
        <v>3</v>
      </c>
      <c r="R4979" s="4">
        <f t="shared" si="619"/>
        <v>7</v>
      </c>
      <c r="S4979" s="4">
        <f t="shared" si="620"/>
        <v>58.7</v>
      </c>
      <c r="T4979" s="4" t="str">
        <f t="shared" si="621"/>
        <v>C - Entwicklungspotenzial</v>
      </c>
      <c r="U4979" s="4">
        <f>ROUND(((E4979-Hilfswerte!$B$20)/Hilfswerte!$B$21)+((F4979-Hilfswerte!$B$22)/Hilfswerte!$B$23)+((G4979-Hilfswerte!$B$24)/Hilfswerte!$B$25)+0.1*INDEX(Hilfswerte!$B$4:$B$15,MATCH(C4979,Hilfswerte!$A$4:$A$15,0)),2)</f>
        <v>-0.81</v>
      </c>
      <c r="V4979" s="4">
        <f>ROUND(SQRT((((E4979-Hilfswerte!$B$20)/Hilfswerte!$B$21)-Hilfswerte!$B$28)^2+(((F4979-Hilfswerte!$B$22)/Hilfswerte!$B$23)-Hilfswerte!$B$29)^2+(((G4979-Hilfswerte!$B$24)/Hilfswerte!$B$25)-Hilfswerte!$B$30)^2),3)</f>
        <v>1.016</v>
      </c>
      <c r="W4979" s="4">
        <f>ROUND(E4979*Hilfswerte!$B$31,0)</f>
        <v>5755</v>
      </c>
      <c r="X4979" s="4">
        <f t="shared" si="622"/>
        <v>3445</v>
      </c>
      <c r="Y4979" s="4" t="str">
        <f>IF(T4979="A - Top-Kunde","bereits Top-Kunde",IF(AND(V4979&lt;=Hilfswerte!$B$34,H4979&lt;0.5*W4979),"Hoch",IF(AND(V4979&lt;=Hilfswerte!$B$35,H4979&lt;0.7*W4979),"Mittel","Niedrig")))</f>
        <v>Mittel</v>
      </c>
      <c r="Z4979" s="4">
        <f t="shared" si="623"/>
        <v>13.9</v>
      </c>
      <c r="AA4979" s="4" t="str">
        <f>IF(J4979&gt;365,"Bereits abgewandert (Segment D)",IF(Z4979&gt;=Hilfswerte!$B$38,"Rot - akut gefaehrdet",IF(Z4979&gt;=Hilfswerte!$B$39,"Gelb - beobachten","Gruen - stabil")))</f>
        <v>Gelb - beobachten</v>
      </c>
    </row>
    <row r="4980" spans="1:27" ht="15" customHeight="1" x14ac:dyDescent="0.25">
      <c r="A4980" s="4" t="s">
        <v>5327</v>
      </c>
      <c r="B4980" s="4" t="s">
        <v>713</v>
      </c>
      <c r="C4980" s="4" t="s">
        <v>59</v>
      </c>
      <c r="D4980" s="4" t="s">
        <v>30</v>
      </c>
      <c r="E4980" s="4">
        <v>183</v>
      </c>
      <c r="F4980" s="4">
        <v>31.6</v>
      </c>
      <c r="G4980" s="4">
        <v>14.8</v>
      </c>
      <c r="H4980" s="4">
        <v>35434</v>
      </c>
      <c r="I4980" s="4">
        <v>3</v>
      </c>
      <c r="J4980" s="4">
        <v>26</v>
      </c>
      <c r="K4980" s="4">
        <v>0</v>
      </c>
      <c r="L4980" s="4">
        <v>-2</v>
      </c>
      <c r="M4980" s="4">
        <v>3</v>
      </c>
      <c r="N4980" s="4">
        <v>18</v>
      </c>
      <c r="O4980" s="4">
        <f t="shared" si="616"/>
        <v>5</v>
      </c>
      <c r="P4980" s="4">
        <f t="shared" si="617"/>
        <v>3</v>
      </c>
      <c r="Q4980" s="4">
        <f t="shared" si="618"/>
        <v>5</v>
      </c>
      <c r="R4980" s="4">
        <f t="shared" si="619"/>
        <v>13</v>
      </c>
      <c r="S4980" s="4">
        <f t="shared" si="620"/>
        <v>139</v>
      </c>
      <c r="T4980" s="4" t="str">
        <f t="shared" si="621"/>
        <v>A - Top-Kunde</v>
      </c>
      <c r="U4980" s="4">
        <f>ROUND(((E4980-Hilfswerte!$B$20)/Hilfswerte!$B$21)+((F4980-Hilfswerte!$B$22)/Hilfswerte!$B$23)+((G4980-Hilfswerte!$B$24)/Hilfswerte!$B$25)+0.1*INDEX(Hilfswerte!$B$4:$B$15,MATCH(C4980,Hilfswerte!$A$4:$A$15,0)),2)</f>
        <v>0.99</v>
      </c>
      <c r="V4980" s="4">
        <f>ROUND(SQRT((((E4980-Hilfswerte!$B$20)/Hilfswerte!$B$21)-Hilfswerte!$B$28)^2+(((F4980-Hilfswerte!$B$22)/Hilfswerte!$B$23)-Hilfswerte!$B$29)^2+(((G4980-Hilfswerte!$B$24)/Hilfswerte!$B$25)-Hilfswerte!$B$30)^2),3)</f>
        <v>0.58399999999999996</v>
      </c>
      <c r="W4980" s="4">
        <f>ROUND(E4980*Hilfswerte!$B$31,0)</f>
        <v>37615</v>
      </c>
      <c r="X4980" s="4">
        <f t="shared" si="622"/>
        <v>2181</v>
      </c>
      <c r="Y4980" s="4" t="str">
        <f>IF(T4980="A - Top-Kunde","bereits Top-Kunde",IF(AND(V4980&lt;=Hilfswerte!$B$34,H4980&lt;0.5*W4980),"Hoch",IF(AND(V4980&lt;=Hilfswerte!$B$35,H4980&lt;0.7*W4980),"Mittel","Niedrig")))</f>
        <v>bereits Top-Kunde</v>
      </c>
      <c r="Z4980" s="4">
        <f t="shared" si="623"/>
        <v>1.3</v>
      </c>
      <c r="AA4980" s="4" t="str">
        <f>IF(J4980&gt;365,"Bereits abgewandert (Segment D)",IF(Z4980&gt;=Hilfswerte!$B$38,"Rot - akut gefaehrdet",IF(Z4980&gt;=Hilfswerte!$B$39,"Gelb - beobachten","Gruen - stabil")))</f>
        <v>Gruen - stabil</v>
      </c>
    </row>
    <row r="4981" spans="1:27" ht="15" customHeight="1" x14ac:dyDescent="0.25">
      <c r="A4981" s="4" t="s">
        <v>5328</v>
      </c>
      <c r="B4981" s="4" t="s">
        <v>304</v>
      </c>
      <c r="C4981" s="4" t="s">
        <v>65</v>
      </c>
      <c r="D4981" s="4" t="s">
        <v>30</v>
      </c>
      <c r="E4981" s="4">
        <v>151</v>
      </c>
      <c r="F4981" s="4">
        <v>40.299999999999997</v>
      </c>
      <c r="G4981" s="4">
        <v>7</v>
      </c>
      <c r="H4981" s="4">
        <v>1555</v>
      </c>
      <c r="I4981" s="4">
        <v>1</v>
      </c>
      <c r="J4981" s="4">
        <v>234</v>
      </c>
      <c r="K4981" s="4">
        <v>0</v>
      </c>
      <c r="L4981" s="4">
        <v>-7</v>
      </c>
      <c r="M4981" s="4">
        <v>5</v>
      </c>
      <c r="N4981" s="4">
        <v>-9.6</v>
      </c>
      <c r="O4981" s="4">
        <f t="shared" si="616"/>
        <v>2</v>
      </c>
      <c r="P4981" s="4">
        <f t="shared" si="617"/>
        <v>1</v>
      </c>
      <c r="Q4981" s="4">
        <f t="shared" si="618"/>
        <v>3</v>
      </c>
      <c r="R4981" s="4">
        <f t="shared" si="619"/>
        <v>6</v>
      </c>
      <c r="S4981" s="4">
        <f t="shared" si="620"/>
        <v>55.2</v>
      </c>
      <c r="T4981" s="4" t="str">
        <f t="shared" si="621"/>
        <v>C - Entwicklungspotenzial</v>
      </c>
      <c r="U4981" s="4">
        <f>ROUND(((E4981-Hilfswerte!$B$20)/Hilfswerte!$B$21)+((F4981-Hilfswerte!$B$22)/Hilfswerte!$B$23)+((G4981-Hilfswerte!$B$24)/Hilfswerte!$B$25)+0.1*INDEX(Hilfswerte!$B$4:$B$15,MATCH(C4981,Hilfswerte!$A$4:$A$15,0)),2)</f>
        <v>-0.21</v>
      </c>
      <c r="V4981" s="4">
        <f>ROUND(SQRT((((E4981-Hilfswerte!$B$20)/Hilfswerte!$B$21)-Hilfswerte!$B$28)^2+(((F4981-Hilfswerte!$B$22)/Hilfswerte!$B$23)-Hilfswerte!$B$29)^2+(((G4981-Hilfswerte!$B$24)/Hilfswerte!$B$25)-Hilfswerte!$B$30)^2),3)</f>
        <v>0.67400000000000004</v>
      </c>
      <c r="W4981" s="4">
        <f>ROUND(E4981*Hilfswerte!$B$31,0)</f>
        <v>31037</v>
      </c>
      <c r="X4981" s="4">
        <f t="shared" si="622"/>
        <v>29482</v>
      </c>
      <c r="Y4981" s="4" t="str">
        <f>IF(T4981="A - Top-Kunde","bereits Top-Kunde",IF(AND(V4981&lt;=Hilfswerte!$B$34,H4981&lt;0.5*W4981),"Hoch",IF(AND(V4981&lt;=Hilfswerte!$B$35,H4981&lt;0.7*W4981),"Mittel","Niedrig")))</f>
        <v>Hoch</v>
      </c>
      <c r="Z4981" s="4">
        <f t="shared" si="623"/>
        <v>15.5</v>
      </c>
      <c r="AA4981" s="4" t="str">
        <f>IF(J4981&gt;365,"Bereits abgewandert (Segment D)",IF(Z4981&gt;=Hilfswerte!$B$38,"Rot - akut gefaehrdet",IF(Z4981&gt;=Hilfswerte!$B$39,"Gelb - beobachten","Gruen - stabil")))</f>
        <v>Gelb - beobachten</v>
      </c>
    </row>
    <row r="4982" spans="1:27" ht="15" customHeight="1" x14ac:dyDescent="0.25">
      <c r="A4982" s="4" t="s">
        <v>5329</v>
      </c>
      <c r="B4982" s="4" t="s">
        <v>130</v>
      </c>
      <c r="C4982" s="4" t="s">
        <v>65</v>
      </c>
      <c r="D4982" s="4" t="s">
        <v>30</v>
      </c>
      <c r="E4982" s="4">
        <v>75</v>
      </c>
      <c r="F4982" s="4">
        <v>33</v>
      </c>
      <c r="G4982" s="4">
        <v>3.7</v>
      </c>
      <c r="H4982" s="4">
        <v>837</v>
      </c>
      <c r="I4982" s="4">
        <v>2</v>
      </c>
      <c r="J4982" s="4">
        <v>301</v>
      </c>
      <c r="K4982" s="4">
        <v>1</v>
      </c>
      <c r="L4982" s="4">
        <v>2</v>
      </c>
      <c r="M4982" s="4">
        <v>6</v>
      </c>
      <c r="N4982" s="4">
        <v>-10.3</v>
      </c>
      <c r="O4982" s="4">
        <f t="shared" si="616"/>
        <v>2</v>
      </c>
      <c r="P4982" s="4">
        <f t="shared" si="617"/>
        <v>2</v>
      </c>
      <c r="Q4982" s="4">
        <f t="shared" si="618"/>
        <v>2</v>
      </c>
      <c r="R4982" s="4">
        <f t="shared" si="619"/>
        <v>6</v>
      </c>
      <c r="S4982" s="4">
        <f t="shared" si="620"/>
        <v>48.3</v>
      </c>
      <c r="T4982" s="4" t="str">
        <f t="shared" si="621"/>
        <v>C - Entwicklungspotenzial</v>
      </c>
      <c r="U4982" s="4">
        <f>ROUND(((E4982-Hilfswerte!$B$20)/Hilfswerte!$B$21)+((F4982-Hilfswerte!$B$22)/Hilfswerte!$B$23)+((G4982-Hilfswerte!$B$24)/Hilfswerte!$B$25)+0.1*INDEX(Hilfswerte!$B$4:$B$15,MATCH(C4982,Hilfswerte!$A$4:$A$15,0)),2)</f>
        <v>-1.19</v>
      </c>
      <c r="V4982" s="4">
        <f>ROUND(SQRT((((E4982-Hilfswerte!$B$20)/Hilfswerte!$B$21)-Hilfswerte!$B$28)^2+(((F4982-Hilfswerte!$B$22)/Hilfswerte!$B$23)-Hilfswerte!$B$29)^2+(((G4982-Hilfswerte!$B$24)/Hilfswerte!$B$25)-Hilfswerte!$B$30)^2),3)</f>
        <v>1.2589999999999999</v>
      </c>
      <c r="W4982" s="4">
        <f>ROUND(E4982*Hilfswerte!$B$31,0)</f>
        <v>15416</v>
      </c>
      <c r="X4982" s="4">
        <f t="shared" si="622"/>
        <v>14579</v>
      </c>
      <c r="Y4982" s="4" t="str">
        <f>IF(T4982="A - Top-Kunde","bereits Top-Kunde",IF(AND(V4982&lt;=Hilfswerte!$B$34,H4982&lt;0.5*W4982),"Hoch",IF(AND(V4982&lt;=Hilfswerte!$B$35,H4982&lt;0.7*W4982),"Mittel","Niedrig")))</f>
        <v>Niedrig</v>
      </c>
      <c r="Z4982" s="4">
        <f t="shared" si="623"/>
        <v>22.6</v>
      </c>
      <c r="AA4982" s="4" t="str">
        <f>IF(J4982&gt;365,"Bereits abgewandert (Segment D)",IF(Z4982&gt;=Hilfswerte!$B$38,"Rot - akut gefaehrdet",IF(Z4982&gt;=Hilfswerte!$B$39,"Gelb - beobachten","Gruen - stabil")))</f>
        <v>Rot - akut gefaehrdet</v>
      </c>
    </row>
    <row r="4983" spans="1:27" ht="15" customHeight="1" x14ac:dyDescent="0.25">
      <c r="A4983" s="4" t="s">
        <v>5330</v>
      </c>
      <c r="B4983" s="4" t="s">
        <v>698</v>
      </c>
      <c r="C4983" s="4" t="s">
        <v>65</v>
      </c>
      <c r="D4983" s="4" t="s">
        <v>77</v>
      </c>
      <c r="E4983" s="4">
        <v>74</v>
      </c>
      <c r="F4983" s="4">
        <v>20.6</v>
      </c>
      <c r="G4983" s="4">
        <v>16.5</v>
      </c>
      <c r="H4983" s="4">
        <v>28036</v>
      </c>
      <c r="I4983" s="4">
        <v>5</v>
      </c>
      <c r="J4983" s="4">
        <v>11</v>
      </c>
      <c r="K4983" s="4">
        <v>1</v>
      </c>
      <c r="L4983" s="4">
        <v>-3</v>
      </c>
      <c r="M4983" s="4">
        <v>4</v>
      </c>
      <c r="N4983" s="4">
        <v>12.3</v>
      </c>
      <c r="O4983" s="4">
        <f t="shared" si="616"/>
        <v>5</v>
      </c>
      <c r="P4983" s="4">
        <f t="shared" si="617"/>
        <v>5</v>
      </c>
      <c r="Q4983" s="4">
        <f t="shared" si="618"/>
        <v>5</v>
      </c>
      <c r="R4983" s="4">
        <f t="shared" si="619"/>
        <v>15</v>
      </c>
      <c r="S4983" s="4">
        <f t="shared" si="620"/>
        <v>150.19999999999999</v>
      </c>
      <c r="T4983" s="4" t="str">
        <f t="shared" si="621"/>
        <v>A - Top-Kunde</v>
      </c>
      <c r="U4983" s="4">
        <f>ROUND(((E4983-Hilfswerte!$B$20)/Hilfswerte!$B$21)+((F4983-Hilfswerte!$B$22)/Hilfswerte!$B$23)+((G4983-Hilfswerte!$B$24)/Hilfswerte!$B$25)+0.1*INDEX(Hilfswerte!$B$4:$B$15,MATCH(C4983,Hilfswerte!$A$4:$A$15,0)),2)</f>
        <v>0.62</v>
      </c>
      <c r="V4983" s="4">
        <f>ROUND(SQRT((((E4983-Hilfswerte!$B$20)/Hilfswerte!$B$21)-Hilfswerte!$B$28)^2+(((F4983-Hilfswerte!$B$22)/Hilfswerte!$B$23)-Hilfswerte!$B$29)^2+(((G4983-Hilfswerte!$B$24)/Hilfswerte!$B$25)-Hilfswerte!$B$30)^2),3)</f>
        <v>0.97899999999999998</v>
      </c>
      <c r="W4983" s="4">
        <f>ROUND(E4983*Hilfswerte!$B$31,0)</f>
        <v>15210</v>
      </c>
      <c r="X4983" s="4">
        <f t="shared" si="622"/>
        <v>0</v>
      </c>
      <c r="Y4983" s="4" t="str">
        <f>IF(T4983="A - Top-Kunde","bereits Top-Kunde",IF(AND(V4983&lt;=Hilfswerte!$B$34,H4983&lt;0.5*W4983),"Hoch",IF(AND(V4983&lt;=Hilfswerte!$B$35,H4983&lt;0.7*W4983),"Mittel","Niedrig")))</f>
        <v>bereits Top-Kunde</v>
      </c>
      <c r="Z4983" s="4">
        <f t="shared" si="623"/>
        <v>3.6</v>
      </c>
      <c r="AA4983" s="4" t="str">
        <f>IF(J4983&gt;365,"Bereits abgewandert (Segment D)",IF(Z4983&gt;=Hilfswerte!$B$38,"Rot - akut gefaehrdet",IF(Z4983&gt;=Hilfswerte!$B$39,"Gelb - beobachten","Gruen - stabil")))</f>
        <v>Gruen - stabil</v>
      </c>
    </row>
    <row r="4984" spans="1:27" ht="15" customHeight="1" x14ac:dyDescent="0.25">
      <c r="A4984" s="4" t="s">
        <v>5331</v>
      </c>
      <c r="B4984" s="4" t="s">
        <v>422</v>
      </c>
      <c r="C4984" s="4" t="s">
        <v>62</v>
      </c>
      <c r="D4984" s="4" t="s">
        <v>30</v>
      </c>
      <c r="E4984" s="4">
        <v>62</v>
      </c>
      <c r="F4984" s="4">
        <v>9</v>
      </c>
      <c r="G4984" s="4">
        <v>9.6</v>
      </c>
      <c r="H4984" s="4">
        <v>1328</v>
      </c>
      <c r="I4984" s="4">
        <v>1</v>
      </c>
      <c r="J4984" s="4">
        <v>179</v>
      </c>
      <c r="K4984" s="4">
        <v>0</v>
      </c>
      <c r="L4984" s="4">
        <v>8</v>
      </c>
      <c r="M4984" s="4">
        <v>4</v>
      </c>
      <c r="N4984" s="4">
        <v>10.6</v>
      </c>
      <c r="O4984" s="4">
        <f t="shared" si="616"/>
        <v>3</v>
      </c>
      <c r="P4984" s="4">
        <f t="shared" si="617"/>
        <v>1</v>
      </c>
      <c r="Q4984" s="4">
        <f t="shared" si="618"/>
        <v>3</v>
      </c>
      <c r="R4984" s="4">
        <f t="shared" si="619"/>
        <v>7</v>
      </c>
      <c r="S4984" s="4">
        <f t="shared" si="620"/>
        <v>72.900000000000006</v>
      </c>
      <c r="T4984" s="4" t="str">
        <f t="shared" si="621"/>
        <v>C - Entwicklungspotenzial</v>
      </c>
      <c r="U4984" s="4">
        <f>ROUND(((E4984-Hilfswerte!$B$20)/Hilfswerte!$B$21)+((F4984-Hilfswerte!$B$22)/Hilfswerte!$B$23)+((G4984-Hilfswerte!$B$24)/Hilfswerte!$B$25)+0.1*INDEX(Hilfswerte!$B$4:$B$15,MATCH(C4984,Hilfswerte!$A$4:$A$15,0)),2)</f>
        <v>-0.27</v>
      </c>
      <c r="V4984" s="4">
        <f>ROUND(SQRT((((E4984-Hilfswerte!$B$20)/Hilfswerte!$B$21)-Hilfswerte!$B$28)^2+(((F4984-Hilfswerte!$B$22)/Hilfswerte!$B$23)-Hilfswerte!$B$29)^2+(((G4984-Hilfswerte!$B$24)/Hilfswerte!$B$25)-Hilfswerte!$B$30)^2),3)</f>
        <v>0.73199999999999998</v>
      </c>
      <c r="W4984" s="4">
        <f>ROUND(E4984*Hilfswerte!$B$31,0)</f>
        <v>12744</v>
      </c>
      <c r="X4984" s="4">
        <f t="shared" si="622"/>
        <v>11416</v>
      </c>
      <c r="Y4984" s="4" t="str">
        <f>IF(T4984="A - Top-Kunde","bereits Top-Kunde",IF(AND(V4984&lt;=Hilfswerte!$B$34,H4984&lt;0.5*W4984),"Hoch",IF(AND(V4984&lt;=Hilfswerte!$B$35,H4984&lt;0.7*W4984),"Mittel","Niedrig")))</f>
        <v>Hoch</v>
      </c>
      <c r="Z4984" s="4">
        <f t="shared" si="623"/>
        <v>10.6</v>
      </c>
      <c r="AA4984" s="4" t="str">
        <f>IF(J4984&gt;365,"Bereits abgewandert (Segment D)",IF(Z4984&gt;=Hilfswerte!$B$38,"Rot - akut gefaehrdet",IF(Z4984&gt;=Hilfswerte!$B$39,"Gelb - beobachten","Gruen - stabil")))</f>
        <v>Gruen - stabil</v>
      </c>
    </row>
    <row r="4985" spans="1:27" ht="15" customHeight="1" x14ac:dyDescent="0.25">
      <c r="A4985" s="4" t="s">
        <v>5332</v>
      </c>
      <c r="B4985" s="4" t="s">
        <v>348</v>
      </c>
      <c r="C4985" s="4" t="s">
        <v>89</v>
      </c>
      <c r="D4985" s="4" t="s">
        <v>30</v>
      </c>
      <c r="E4985" s="4">
        <v>29</v>
      </c>
      <c r="F4985" s="4">
        <v>6.9</v>
      </c>
      <c r="G4985" s="4">
        <v>8.8000000000000007</v>
      </c>
      <c r="H4985" s="4">
        <v>633</v>
      </c>
      <c r="I4985" s="4">
        <v>3</v>
      </c>
      <c r="J4985" s="4">
        <v>112</v>
      </c>
      <c r="K4985" s="4">
        <v>0</v>
      </c>
      <c r="L4985" s="4">
        <v>20</v>
      </c>
      <c r="M4985" s="4">
        <v>5</v>
      </c>
      <c r="N4985" s="4">
        <v>5.0999999999999996</v>
      </c>
      <c r="O4985" s="4">
        <f t="shared" si="616"/>
        <v>3</v>
      </c>
      <c r="P4985" s="4">
        <f t="shared" si="617"/>
        <v>3</v>
      </c>
      <c r="Q4985" s="4">
        <f t="shared" si="618"/>
        <v>2</v>
      </c>
      <c r="R4985" s="4">
        <f t="shared" si="619"/>
        <v>8</v>
      </c>
      <c r="S4985" s="4">
        <f t="shared" si="620"/>
        <v>76.599999999999994</v>
      </c>
      <c r="T4985" s="4" t="str">
        <f t="shared" si="621"/>
        <v>C - Entwicklungspotenzial</v>
      </c>
      <c r="U4985" s="4">
        <f>ROUND(((E4985-Hilfswerte!$B$20)/Hilfswerte!$B$21)+((F4985-Hilfswerte!$B$22)/Hilfswerte!$B$23)+((G4985-Hilfswerte!$B$24)/Hilfswerte!$B$25)+0.1*INDEX(Hilfswerte!$B$4:$B$15,MATCH(C4985,Hilfswerte!$A$4:$A$15,0)),2)</f>
        <v>-0.7</v>
      </c>
      <c r="V4985" s="4">
        <f>ROUND(SQRT((((E4985-Hilfswerte!$B$20)/Hilfswerte!$B$21)-Hilfswerte!$B$28)^2+(((F4985-Hilfswerte!$B$22)/Hilfswerte!$B$23)-Hilfswerte!$B$29)^2+(((G4985-Hilfswerte!$B$24)/Hilfswerte!$B$25)-Hilfswerte!$B$30)^2),3)</f>
        <v>0.89700000000000002</v>
      </c>
      <c r="W4985" s="4">
        <f>ROUND(E4985*Hilfswerte!$B$31,0)</f>
        <v>5961</v>
      </c>
      <c r="X4985" s="4">
        <f t="shared" si="622"/>
        <v>5328</v>
      </c>
      <c r="Y4985" s="4" t="str">
        <f>IF(T4985="A - Top-Kunde","bereits Top-Kunde",IF(AND(V4985&lt;=Hilfswerte!$B$34,H4985&lt;0.5*W4985),"Hoch",IF(AND(V4985&lt;=Hilfswerte!$B$35,H4985&lt;0.7*W4985),"Mittel","Niedrig")))</f>
        <v>Mittel</v>
      </c>
      <c r="Z4985" s="4">
        <f t="shared" si="623"/>
        <v>9.6</v>
      </c>
      <c r="AA4985" s="4" t="str">
        <f>IF(J4985&gt;365,"Bereits abgewandert (Segment D)",IF(Z4985&gt;=Hilfswerte!$B$38,"Rot - akut gefaehrdet",IF(Z4985&gt;=Hilfswerte!$B$39,"Gelb - beobachten","Gruen - stabil")))</f>
        <v>Gruen - stabil</v>
      </c>
    </row>
    <row r="4986" spans="1:27" ht="15" customHeight="1" x14ac:dyDescent="0.25">
      <c r="A4986" s="4" t="s">
        <v>5333</v>
      </c>
      <c r="B4986" s="4" t="s">
        <v>698</v>
      </c>
      <c r="C4986" s="4" t="s">
        <v>55</v>
      </c>
      <c r="D4986" s="4" t="s">
        <v>30</v>
      </c>
      <c r="E4986" s="4">
        <v>551</v>
      </c>
      <c r="F4986" s="4">
        <v>148.19999999999999</v>
      </c>
      <c r="G4986" s="4">
        <v>11.4</v>
      </c>
      <c r="H4986" s="4">
        <v>30751</v>
      </c>
      <c r="I4986" s="4">
        <v>3</v>
      </c>
      <c r="J4986" s="4">
        <v>28</v>
      </c>
      <c r="K4986" s="4">
        <v>0</v>
      </c>
      <c r="L4986" s="4">
        <v>10</v>
      </c>
      <c r="M4986" s="4">
        <v>5</v>
      </c>
      <c r="N4986" s="4">
        <v>2.7</v>
      </c>
      <c r="O4986" s="4">
        <f t="shared" si="616"/>
        <v>5</v>
      </c>
      <c r="P4986" s="4">
        <f t="shared" si="617"/>
        <v>3</v>
      </c>
      <c r="Q4986" s="4">
        <f t="shared" si="618"/>
        <v>5</v>
      </c>
      <c r="R4986" s="4">
        <f t="shared" si="619"/>
        <v>13</v>
      </c>
      <c r="S4986" s="4">
        <f t="shared" si="620"/>
        <v>128.4</v>
      </c>
      <c r="T4986" s="4" t="str">
        <f t="shared" si="621"/>
        <v>A - Top-Kunde</v>
      </c>
      <c r="U4986" s="4">
        <f>ROUND(((E4986-Hilfswerte!$B$20)/Hilfswerte!$B$21)+((F4986-Hilfswerte!$B$22)/Hilfswerte!$B$23)+((G4986-Hilfswerte!$B$24)/Hilfswerte!$B$25)+0.1*INDEX(Hilfswerte!$B$4:$B$15,MATCH(C4986,Hilfswerte!$A$4:$A$15,0)),2)</f>
        <v>4.5</v>
      </c>
      <c r="V4986" s="4">
        <f>ROUND(SQRT((((E4986-Hilfswerte!$B$20)/Hilfswerte!$B$21)-Hilfswerte!$B$28)^2+(((F4986-Hilfswerte!$B$22)/Hilfswerte!$B$23)-Hilfswerte!$B$29)^2+(((G4986-Hilfswerte!$B$24)/Hilfswerte!$B$25)-Hilfswerte!$B$30)^2),3)</f>
        <v>2.5830000000000002</v>
      </c>
      <c r="W4986" s="4">
        <f>ROUND(E4986*Hilfswerte!$B$31,0)</f>
        <v>113256</v>
      </c>
      <c r="X4986" s="4">
        <f t="shared" si="622"/>
        <v>82505</v>
      </c>
      <c r="Y4986" s="4" t="str">
        <f>IF(T4986="A - Top-Kunde","bereits Top-Kunde",IF(AND(V4986&lt;=Hilfswerte!$B$34,H4986&lt;0.5*W4986),"Hoch",IF(AND(V4986&lt;=Hilfswerte!$B$35,H4986&lt;0.7*W4986),"Mittel","Niedrig")))</f>
        <v>bereits Top-Kunde</v>
      </c>
      <c r="Z4986" s="4">
        <f t="shared" si="623"/>
        <v>3.4</v>
      </c>
      <c r="AA4986" s="4" t="str">
        <f>IF(J4986&gt;365,"Bereits abgewandert (Segment D)",IF(Z4986&gt;=Hilfswerte!$B$38,"Rot - akut gefaehrdet",IF(Z4986&gt;=Hilfswerte!$B$39,"Gelb - beobachten","Gruen - stabil")))</f>
        <v>Gruen - stabil</v>
      </c>
    </row>
    <row r="4987" spans="1:27" ht="15" customHeight="1" x14ac:dyDescent="0.25">
      <c r="A4987" s="4" t="s">
        <v>5334</v>
      </c>
      <c r="B4987" s="4" t="s">
        <v>46</v>
      </c>
      <c r="C4987" s="4" t="s">
        <v>74</v>
      </c>
      <c r="D4987" s="4" t="s">
        <v>30</v>
      </c>
      <c r="E4987" s="4">
        <v>13</v>
      </c>
      <c r="F4987" s="4">
        <v>2.6</v>
      </c>
      <c r="G4987" s="4">
        <v>2.2999999999999998</v>
      </c>
      <c r="H4987" s="4">
        <v>1250</v>
      </c>
      <c r="I4987" s="4">
        <v>1</v>
      </c>
      <c r="J4987" s="4">
        <v>266</v>
      </c>
      <c r="K4987" s="4">
        <v>0</v>
      </c>
      <c r="L4987" s="4">
        <v>-4</v>
      </c>
      <c r="M4987" s="4">
        <v>2</v>
      </c>
      <c r="N4987" s="4">
        <v>3.5</v>
      </c>
      <c r="O4987" s="4">
        <f t="shared" si="616"/>
        <v>2</v>
      </c>
      <c r="P4987" s="4">
        <f t="shared" si="617"/>
        <v>1</v>
      </c>
      <c r="Q4987" s="4">
        <f t="shared" si="618"/>
        <v>3</v>
      </c>
      <c r="R4987" s="4">
        <f t="shared" si="619"/>
        <v>6</v>
      </c>
      <c r="S4987" s="4">
        <f t="shared" si="620"/>
        <v>61.8</v>
      </c>
      <c r="T4987" s="4" t="str">
        <f t="shared" si="621"/>
        <v>C - Entwicklungspotenzial</v>
      </c>
      <c r="U4987" s="4">
        <f>ROUND(((E4987-Hilfswerte!$B$20)/Hilfswerte!$B$21)+((F4987-Hilfswerte!$B$22)/Hilfswerte!$B$23)+((G4987-Hilfswerte!$B$24)/Hilfswerte!$B$25)+0.1*INDEX(Hilfswerte!$B$4:$B$15,MATCH(C4987,Hilfswerte!$A$4:$A$15,0)),2)</f>
        <v>-2.19</v>
      </c>
      <c r="V4987" s="4">
        <f>ROUND(SQRT((((E4987-Hilfswerte!$B$20)/Hilfswerte!$B$21)-Hilfswerte!$B$28)^2+(((F4987-Hilfswerte!$B$22)/Hilfswerte!$B$23)-Hilfswerte!$B$29)^2+(((G4987-Hilfswerte!$B$24)/Hilfswerte!$B$25)-Hilfswerte!$B$30)^2),3)</f>
        <v>1.6839999999999999</v>
      </c>
      <c r="W4987" s="4">
        <f>ROUND(E4987*Hilfswerte!$B$31,0)</f>
        <v>2672</v>
      </c>
      <c r="X4987" s="4">
        <f t="shared" si="622"/>
        <v>1422</v>
      </c>
      <c r="Y4987" s="4" t="str">
        <f>IF(T4987="A - Top-Kunde","bereits Top-Kunde",IF(AND(V4987&lt;=Hilfswerte!$B$34,H4987&lt;0.5*W4987),"Hoch",IF(AND(V4987&lt;=Hilfswerte!$B$35,H4987&lt;0.7*W4987),"Mittel","Niedrig")))</f>
        <v>Niedrig</v>
      </c>
      <c r="Z4987" s="4">
        <f t="shared" si="623"/>
        <v>13.3</v>
      </c>
      <c r="AA4987" s="4" t="str">
        <f>IF(J4987&gt;365,"Bereits abgewandert (Segment D)",IF(Z4987&gt;=Hilfswerte!$B$38,"Rot - akut gefaehrdet",IF(Z4987&gt;=Hilfswerte!$B$39,"Gelb - beobachten","Gruen - stabil")))</f>
        <v>Gruen - stabil</v>
      </c>
    </row>
    <row r="4988" spans="1:27" ht="15" customHeight="1" x14ac:dyDescent="0.25">
      <c r="A4988" s="4" t="s">
        <v>5335</v>
      </c>
      <c r="B4988" s="4" t="s">
        <v>820</v>
      </c>
      <c r="C4988" s="4" t="s">
        <v>47</v>
      </c>
      <c r="D4988" s="4" t="s">
        <v>48</v>
      </c>
      <c r="E4988" s="4">
        <v>570</v>
      </c>
      <c r="F4988" s="4">
        <v>113.2</v>
      </c>
      <c r="G4988" s="4">
        <v>19.7</v>
      </c>
      <c r="H4988" s="4">
        <v>21874</v>
      </c>
      <c r="I4988" s="4">
        <v>4</v>
      </c>
      <c r="J4988" s="4">
        <v>49</v>
      </c>
      <c r="K4988" s="4">
        <v>0</v>
      </c>
      <c r="L4988" s="4">
        <v>-1</v>
      </c>
      <c r="M4988" s="4">
        <v>5</v>
      </c>
      <c r="N4988" s="4">
        <v>-4.4000000000000004</v>
      </c>
      <c r="O4988" s="4">
        <f t="shared" si="616"/>
        <v>4</v>
      </c>
      <c r="P4988" s="4">
        <f t="shared" si="617"/>
        <v>4</v>
      </c>
      <c r="Q4988" s="4">
        <f t="shared" si="618"/>
        <v>5</v>
      </c>
      <c r="R4988" s="4">
        <f t="shared" si="619"/>
        <v>13</v>
      </c>
      <c r="S4988" s="4">
        <f t="shared" si="620"/>
        <v>127.8</v>
      </c>
      <c r="T4988" s="4" t="str">
        <f t="shared" si="621"/>
        <v>A - Top-Kunde</v>
      </c>
      <c r="U4988" s="4">
        <f>ROUND(((E4988-Hilfswerte!$B$20)/Hilfswerte!$B$21)+((F4988-Hilfswerte!$B$22)/Hilfswerte!$B$23)+((G4988-Hilfswerte!$B$24)/Hilfswerte!$B$25)+0.1*INDEX(Hilfswerte!$B$4:$B$15,MATCH(C4988,Hilfswerte!$A$4:$A$15,0)),2)</f>
        <v>5.05</v>
      </c>
      <c r="V4988" s="4">
        <f>ROUND(SQRT((((E4988-Hilfswerte!$B$20)/Hilfswerte!$B$21)-Hilfswerte!$B$28)^2+(((F4988-Hilfswerte!$B$22)/Hilfswerte!$B$23)-Hilfswerte!$B$29)^2+(((G4988-Hilfswerte!$B$24)/Hilfswerte!$B$25)-Hilfswerte!$B$30)^2),3)</f>
        <v>2.577</v>
      </c>
      <c r="W4988" s="4">
        <f>ROUND(E4988*Hilfswerte!$B$31,0)</f>
        <v>117161</v>
      </c>
      <c r="X4988" s="4">
        <f t="shared" si="622"/>
        <v>95287</v>
      </c>
      <c r="Y4988" s="4" t="str">
        <f>IF(T4988="A - Top-Kunde","bereits Top-Kunde",IF(AND(V4988&lt;=Hilfswerte!$B$34,H4988&lt;0.5*W4988),"Hoch",IF(AND(V4988&lt;=Hilfswerte!$B$35,H4988&lt;0.7*W4988),"Mittel","Niedrig")))</f>
        <v>bereits Top-Kunde</v>
      </c>
      <c r="Z4988" s="4">
        <f t="shared" si="623"/>
        <v>4.2</v>
      </c>
      <c r="AA4988" s="4" t="str">
        <f>IF(J4988&gt;365,"Bereits abgewandert (Segment D)",IF(Z4988&gt;=Hilfswerte!$B$38,"Rot - akut gefaehrdet",IF(Z4988&gt;=Hilfswerte!$B$39,"Gelb - beobachten","Gruen - stabil")))</f>
        <v>Gruen - stabil</v>
      </c>
    </row>
    <row r="4989" spans="1:27" ht="15" customHeight="1" x14ac:dyDescent="0.25">
      <c r="A4989" s="4" t="s">
        <v>5336</v>
      </c>
      <c r="B4989" s="4" t="s">
        <v>288</v>
      </c>
      <c r="C4989" s="4" t="s">
        <v>59</v>
      </c>
      <c r="D4989" s="4" t="s">
        <v>30</v>
      </c>
      <c r="E4989" s="4">
        <v>29</v>
      </c>
      <c r="F4989" s="4">
        <v>3.7</v>
      </c>
      <c r="G4989" s="4">
        <v>11.1</v>
      </c>
      <c r="H4989" s="4">
        <v>707</v>
      </c>
      <c r="I4989" s="4">
        <v>1</v>
      </c>
      <c r="J4989" s="4">
        <v>254</v>
      </c>
      <c r="K4989" s="4">
        <v>0</v>
      </c>
      <c r="L4989" s="4">
        <v>13</v>
      </c>
      <c r="M4989" s="4">
        <v>5</v>
      </c>
      <c r="N4989" s="4">
        <v>-15.1</v>
      </c>
      <c r="O4989" s="4">
        <f t="shared" si="616"/>
        <v>2</v>
      </c>
      <c r="P4989" s="4">
        <f t="shared" si="617"/>
        <v>1</v>
      </c>
      <c r="Q4989" s="4">
        <f t="shared" si="618"/>
        <v>2</v>
      </c>
      <c r="R4989" s="4">
        <f t="shared" si="619"/>
        <v>5</v>
      </c>
      <c r="S4989" s="4">
        <f t="shared" si="620"/>
        <v>38.6</v>
      </c>
      <c r="T4989" s="4" t="str">
        <f t="shared" si="621"/>
        <v>C - Entwicklungspotenzial</v>
      </c>
      <c r="U4989" s="4">
        <f>ROUND(((E4989-Hilfswerte!$B$20)/Hilfswerte!$B$21)+((F4989-Hilfswerte!$B$22)/Hilfswerte!$B$23)+((G4989-Hilfswerte!$B$24)/Hilfswerte!$B$25)+0.1*INDEX(Hilfswerte!$B$4:$B$15,MATCH(C4989,Hilfswerte!$A$4:$A$15,0)),2)</f>
        <v>-0.76</v>
      </c>
      <c r="V4989" s="4">
        <f>ROUND(SQRT((((E4989-Hilfswerte!$B$20)/Hilfswerte!$B$21)-Hilfswerte!$B$28)^2+(((F4989-Hilfswerte!$B$22)/Hilfswerte!$B$23)-Hilfswerte!$B$29)^2+(((G4989-Hilfswerte!$B$24)/Hilfswerte!$B$25)-Hilfswerte!$B$30)^2),3)</f>
        <v>0.85199999999999998</v>
      </c>
      <c r="W4989" s="4">
        <f>ROUND(E4989*Hilfswerte!$B$31,0)</f>
        <v>5961</v>
      </c>
      <c r="X4989" s="4">
        <f t="shared" si="622"/>
        <v>5254</v>
      </c>
      <c r="Y4989" s="4" t="str">
        <f>IF(T4989="A - Top-Kunde","bereits Top-Kunde",IF(AND(V4989&lt;=Hilfswerte!$B$34,H4989&lt;0.5*W4989),"Hoch",IF(AND(V4989&lt;=Hilfswerte!$B$35,H4989&lt;0.7*W4989),"Mittel","Niedrig")))</f>
        <v>Mittel</v>
      </c>
      <c r="Z4989" s="4">
        <f t="shared" si="623"/>
        <v>21.3</v>
      </c>
      <c r="AA4989" s="4" t="str">
        <f>IF(J4989&gt;365,"Bereits abgewandert (Segment D)",IF(Z4989&gt;=Hilfswerte!$B$38,"Rot - akut gefaehrdet",IF(Z4989&gt;=Hilfswerte!$B$39,"Gelb - beobachten","Gruen - stabil")))</f>
        <v>Rot - akut gefaehrdet</v>
      </c>
    </row>
    <row r="4990" spans="1:27" ht="15" customHeight="1" x14ac:dyDescent="0.25">
      <c r="A4990" s="4" t="s">
        <v>5337</v>
      </c>
      <c r="B4990" s="4" t="s">
        <v>267</v>
      </c>
      <c r="C4990" s="4" t="s">
        <v>74</v>
      </c>
      <c r="D4990" s="4" t="s">
        <v>30</v>
      </c>
      <c r="E4990" s="4">
        <v>102</v>
      </c>
      <c r="F4990" s="4">
        <v>24.5</v>
      </c>
      <c r="G4990" s="4">
        <v>5.5</v>
      </c>
      <c r="H4990" s="4">
        <v>24979</v>
      </c>
      <c r="I4990" s="4">
        <v>3</v>
      </c>
      <c r="J4990" s="4">
        <v>19</v>
      </c>
      <c r="K4990" s="4">
        <v>0</v>
      </c>
      <c r="L4990" s="4">
        <v>1</v>
      </c>
      <c r="M4990" s="4">
        <v>5</v>
      </c>
      <c r="N4990" s="4">
        <v>29</v>
      </c>
      <c r="O4990" s="4">
        <f t="shared" si="616"/>
        <v>5</v>
      </c>
      <c r="P4990" s="4">
        <f t="shared" si="617"/>
        <v>3</v>
      </c>
      <c r="Q4990" s="4">
        <f t="shared" si="618"/>
        <v>5</v>
      </c>
      <c r="R4990" s="4">
        <f t="shared" si="619"/>
        <v>13</v>
      </c>
      <c r="S4990" s="4">
        <f t="shared" si="620"/>
        <v>144.19999999999999</v>
      </c>
      <c r="T4990" s="4" t="str">
        <f t="shared" si="621"/>
        <v>A - Top-Kunde</v>
      </c>
      <c r="U4990" s="4">
        <f>ROUND(((E4990-Hilfswerte!$B$20)/Hilfswerte!$B$21)+((F4990-Hilfswerte!$B$22)/Hilfswerte!$B$23)+((G4990-Hilfswerte!$B$24)/Hilfswerte!$B$25)+0.1*INDEX(Hilfswerte!$B$4:$B$15,MATCH(C4990,Hilfswerte!$A$4:$A$15,0)),2)</f>
        <v>-0.91</v>
      </c>
      <c r="V4990" s="4">
        <f>ROUND(SQRT((((E4990-Hilfswerte!$B$20)/Hilfswerte!$B$21)-Hilfswerte!$B$28)^2+(((F4990-Hilfswerte!$B$22)/Hilfswerte!$B$23)-Hilfswerte!$B$29)^2+(((G4990-Hilfswerte!$B$24)/Hilfswerte!$B$25)-Hilfswerte!$B$30)^2),3)</f>
        <v>0.97799999999999998</v>
      </c>
      <c r="W4990" s="4">
        <f>ROUND(E4990*Hilfswerte!$B$31,0)</f>
        <v>20966</v>
      </c>
      <c r="X4990" s="4">
        <f t="shared" si="622"/>
        <v>0</v>
      </c>
      <c r="Y4990" s="4" t="str">
        <f>IF(T4990="A - Top-Kunde","bereits Top-Kunde",IF(AND(V4990&lt;=Hilfswerte!$B$34,H4990&lt;0.5*W4990),"Hoch",IF(AND(V4990&lt;=Hilfswerte!$B$35,H4990&lt;0.7*W4990),"Mittel","Niedrig")))</f>
        <v>bereits Top-Kunde</v>
      </c>
      <c r="Z4990" s="4">
        <f t="shared" si="623"/>
        <v>1.2</v>
      </c>
      <c r="AA4990" s="4" t="str">
        <f>IF(J4990&gt;365,"Bereits abgewandert (Segment D)",IF(Z4990&gt;=Hilfswerte!$B$38,"Rot - akut gefaehrdet",IF(Z4990&gt;=Hilfswerte!$B$39,"Gelb - beobachten","Gruen - stabil")))</f>
        <v>Gruen - stabil</v>
      </c>
    </row>
    <row r="4991" spans="1:27" ht="15" customHeight="1" x14ac:dyDescent="0.25">
      <c r="A4991" s="4" t="s">
        <v>5338</v>
      </c>
      <c r="B4991" s="4" t="s">
        <v>527</v>
      </c>
      <c r="C4991" s="4" t="s">
        <v>55</v>
      </c>
      <c r="D4991" s="4" t="s">
        <v>30</v>
      </c>
      <c r="E4991" s="4">
        <v>622</v>
      </c>
      <c r="F4991" s="4">
        <v>180.8</v>
      </c>
      <c r="G4991" s="4">
        <v>2.8</v>
      </c>
      <c r="H4991" s="4">
        <v>196858</v>
      </c>
      <c r="I4991" s="4">
        <v>3</v>
      </c>
      <c r="J4991" s="4">
        <v>3</v>
      </c>
      <c r="K4991" s="4">
        <v>0</v>
      </c>
      <c r="L4991" s="4">
        <v>9</v>
      </c>
      <c r="M4991" s="4">
        <v>6</v>
      </c>
      <c r="N4991" s="4">
        <v>29</v>
      </c>
      <c r="O4991" s="4">
        <f t="shared" si="616"/>
        <v>5</v>
      </c>
      <c r="P4991" s="4">
        <f t="shared" si="617"/>
        <v>3</v>
      </c>
      <c r="Q4991" s="4">
        <f t="shared" si="618"/>
        <v>5</v>
      </c>
      <c r="R4991" s="4">
        <f t="shared" si="619"/>
        <v>13</v>
      </c>
      <c r="S4991" s="4">
        <f t="shared" si="620"/>
        <v>141.80000000000001</v>
      </c>
      <c r="T4991" s="4" t="str">
        <f t="shared" si="621"/>
        <v>A - Top-Kunde</v>
      </c>
      <c r="U4991" s="4">
        <f>ROUND(((E4991-Hilfswerte!$B$20)/Hilfswerte!$B$21)+((F4991-Hilfswerte!$B$22)/Hilfswerte!$B$23)+((G4991-Hilfswerte!$B$24)/Hilfswerte!$B$25)+0.1*INDEX(Hilfswerte!$B$4:$B$15,MATCH(C4991,Hilfswerte!$A$4:$A$15,0)),2)</f>
        <v>4.0199999999999996</v>
      </c>
      <c r="V4991" s="4">
        <f>ROUND(SQRT((((E4991-Hilfswerte!$B$20)/Hilfswerte!$B$21)-Hilfswerte!$B$28)^2+(((F4991-Hilfswerte!$B$22)/Hilfswerte!$B$23)-Hilfswerte!$B$29)^2+(((G4991-Hilfswerte!$B$24)/Hilfswerte!$B$25)-Hilfswerte!$B$30)^2),3)</f>
        <v>3.4980000000000002</v>
      </c>
      <c r="W4991" s="4">
        <f>ROUND(E4991*Hilfswerte!$B$31,0)</f>
        <v>127850</v>
      </c>
      <c r="X4991" s="4">
        <f t="shared" si="622"/>
        <v>0</v>
      </c>
      <c r="Y4991" s="4" t="str">
        <f>IF(T4991="A - Top-Kunde","bereits Top-Kunde",IF(AND(V4991&lt;=Hilfswerte!$B$34,H4991&lt;0.5*W4991),"Hoch",IF(AND(V4991&lt;=Hilfswerte!$B$35,H4991&lt;0.7*W4991),"Mittel","Niedrig")))</f>
        <v>bereits Top-Kunde</v>
      </c>
      <c r="Z4991" s="4">
        <f t="shared" si="623"/>
        <v>2</v>
      </c>
      <c r="AA4991" s="4" t="str">
        <f>IF(J4991&gt;365,"Bereits abgewandert (Segment D)",IF(Z4991&gt;=Hilfswerte!$B$38,"Rot - akut gefaehrdet",IF(Z4991&gt;=Hilfswerte!$B$39,"Gelb - beobachten","Gruen - stabil")))</f>
        <v>Gruen - stabil</v>
      </c>
    </row>
    <row r="4992" spans="1:27" ht="15" customHeight="1" x14ac:dyDescent="0.25">
      <c r="A4992" s="4" t="s">
        <v>5339</v>
      </c>
      <c r="B4992" s="4" t="s">
        <v>265</v>
      </c>
      <c r="C4992" s="4" t="s">
        <v>55</v>
      </c>
      <c r="D4992" s="4" t="s">
        <v>48</v>
      </c>
      <c r="E4992" s="4">
        <v>130</v>
      </c>
      <c r="F4992" s="4">
        <v>31.6</v>
      </c>
      <c r="G4992" s="4">
        <v>2.8</v>
      </c>
      <c r="H4992" s="4">
        <v>5138</v>
      </c>
      <c r="I4992" s="4">
        <v>1</v>
      </c>
      <c r="J4992" s="4">
        <v>120</v>
      </c>
      <c r="K4992" s="4">
        <v>0</v>
      </c>
      <c r="L4992" s="4">
        <v>11</v>
      </c>
      <c r="M4992" s="4">
        <v>3</v>
      </c>
      <c r="N4992" s="4">
        <v>-14.8</v>
      </c>
      <c r="O4992" s="4">
        <f t="shared" si="616"/>
        <v>3</v>
      </c>
      <c r="P4992" s="4">
        <f t="shared" si="617"/>
        <v>1</v>
      </c>
      <c r="Q4992" s="4">
        <f t="shared" si="618"/>
        <v>4</v>
      </c>
      <c r="R4992" s="4">
        <f t="shared" si="619"/>
        <v>8</v>
      </c>
      <c r="S4992" s="4">
        <f t="shared" si="620"/>
        <v>69.3</v>
      </c>
      <c r="T4992" s="4" t="str">
        <f t="shared" si="621"/>
        <v>C - Entwicklungspotenzial</v>
      </c>
      <c r="U4992" s="4">
        <f>ROUND(((E4992-Hilfswerte!$B$20)/Hilfswerte!$B$21)+((F4992-Hilfswerte!$B$22)/Hilfswerte!$B$23)+((G4992-Hilfswerte!$B$24)/Hilfswerte!$B$25)+0.1*INDEX(Hilfswerte!$B$4:$B$15,MATCH(C4992,Hilfswerte!$A$4:$A$15,0)),2)</f>
        <v>-0.77</v>
      </c>
      <c r="V4992" s="4">
        <f>ROUND(SQRT((((E4992-Hilfswerte!$B$20)/Hilfswerte!$B$21)-Hilfswerte!$B$28)^2+(((F4992-Hilfswerte!$B$22)/Hilfswerte!$B$23)-Hilfswerte!$B$29)^2+(((G4992-Hilfswerte!$B$24)/Hilfswerte!$B$25)-Hilfswerte!$B$30)^2),3)</f>
        <v>1.349</v>
      </c>
      <c r="W4992" s="4">
        <f>ROUND(E4992*Hilfswerte!$B$31,0)</f>
        <v>26721</v>
      </c>
      <c r="X4992" s="4">
        <f t="shared" si="622"/>
        <v>21583</v>
      </c>
      <c r="Y4992" s="4" t="str">
        <f>IF(T4992="A - Top-Kunde","bereits Top-Kunde",IF(AND(V4992&lt;=Hilfswerte!$B$34,H4992&lt;0.5*W4992),"Hoch",IF(AND(V4992&lt;=Hilfswerte!$B$35,H4992&lt;0.7*W4992),"Mittel","Niedrig")))</f>
        <v>Niedrig</v>
      </c>
      <c r="Z4992" s="4">
        <f t="shared" si="623"/>
        <v>14.1</v>
      </c>
      <c r="AA4992" s="4" t="str">
        <f>IF(J4992&gt;365,"Bereits abgewandert (Segment D)",IF(Z4992&gt;=Hilfswerte!$B$38,"Rot - akut gefaehrdet",IF(Z4992&gt;=Hilfswerte!$B$39,"Gelb - beobachten","Gruen - stabil")))</f>
        <v>Gelb - beobachten</v>
      </c>
    </row>
    <row r="4993" spans="1:27" ht="15" customHeight="1" x14ac:dyDescent="0.25">
      <c r="A4993" s="4" t="s">
        <v>5340</v>
      </c>
      <c r="B4993" s="4" t="s">
        <v>304</v>
      </c>
      <c r="C4993" s="4" t="s">
        <v>51</v>
      </c>
      <c r="D4993" s="4" t="s">
        <v>93</v>
      </c>
      <c r="E4993" s="4">
        <v>24</v>
      </c>
      <c r="F4993" s="4">
        <v>5.8</v>
      </c>
      <c r="G4993" s="4">
        <v>22.1</v>
      </c>
      <c r="H4993" s="4">
        <v>4782</v>
      </c>
      <c r="I4993" s="4">
        <v>3</v>
      </c>
      <c r="J4993" s="4">
        <v>24</v>
      </c>
      <c r="K4993" s="4">
        <v>1</v>
      </c>
      <c r="L4993" s="4">
        <v>36</v>
      </c>
      <c r="M4993" s="4">
        <v>1</v>
      </c>
      <c r="N4993" s="4">
        <v>-20.399999999999999</v>
      </c>
      <c r="O4993" s="4">
        <f t="shared" si="616"/>
        <v>5</v>
      </c>
      <c r="P4993" s="4">
        <f t="shared" si="617"/>
        <v>3</v>
      </c>
      <c r="Q4993" s="4">
        <f t="shared" si="618"/>
        <v>4</v>
      </c>
      <c r="R4993" s="4">
        <f t="shared" si="619"/>
        <v>12</v>
      </c>
      <c r="S4993" s="4">
        <f t="shared" si="620"/>
        <v>93</v>
      </c>
      <c r="T4993" s="4" t="str">
        <f t="shared" si="621"/>
        <v>C - Entwicklungspotenzial</v>
      </c>
      <c r="U4993" s="4">
        <f>ROUND(((E4993-Hilfswerte!$B$20)/Hilfswerte!$B$21)+((F4993-Hilfswerte!$B$22)/Hilfswerte!$B$23)+((G4993-Hilfswerte!$B$24)/Hilfswerte!$B$25)+0.1*INDEX(Hilfswerte!$B$4:$B$15,MATCH(C4993,Hilfswerte!$A$4:$A$15,0)),2)</f>
        <v>1.42</v>
      </c>
      <c r="V4993" s="4">
        <f>ROUND(SQRT((((E4993-Hilfswerte!$B$20)/Hilfswerte!$B$21)-Hilfswerte!$B$28)^2+(((F4993-Hilfswerte!$B$22)/Hilfswerte!$B$23)-Hilfswerte!$B$29)^2+(((G4993-Hilfswerte!$B$24)/Hilfswerte!$B$25)-Hilfswerte!$B$30)^2),3)</f>
        <v>1.9219999999999999</v>
      </c>
      <c r="W4993" s="4">
        <f>ROUND(E4993*Hilfswerte!$B$31,0)</f>
        <v>4933</v>
      </c>
      <c r="X4993" s="4">
        <f t="shared" si="622"/>
        <v>151</v>
      </c>
      <c r="Y4993" s="4" t="str">
        <f>IF(T4993="A - Top-Kunde","bereits Top-Kunde",IF(AND(V4993&lt;=Hilfswerte!$B$34,H4993&lt;0.5*W4993),"Hoch",IF(AND(V4993&lt;=Hilfswerte!$B$35,H4993&lt;0.7*W4993),"Mittel","Niedrig")))</f>
        <v>Niedrig</v>
      </c>
      <c r="Z4993" s="4">
        <f t="shared" si="623"/>
        <v>19.600000000000001</v>
      </c>
      <c r="AA4993" s="4" t="str">
        <f>IF(J4993&gt;365,"Bereits abgewandert (Segment D)",IF(Z4993&gt;=Hilfswerte!$B$38,"Rot - akut gefaehrdet",IF(Z4993&gt;=Hilfswerte!$B$39,"Gelb - beobachten","Gruen - stabil")))</f>
        <v>Gelb - beobachten</v>
      </c>
    </row>
    <row r="4994" spans="1:27" ht="15" customHeight="1" x14ac:dyDescent="0.25">
      <c r="A4994" s="4" t="s">
        <v>5341</v>
      </c>
      <c r="B4994" s="4" t="s">
        <v>165</v>
      </c>
      <c r="C4994" s="4" t="s">
        <v>29</v>
      </c>
      <c r="D4994" s="4" t="s">
        <v>30</v>
      </c>
      <c r="E4994" s="4">
        <v>124</v>
      </c>
      <c r="F4994" s="4">
        <v>23.2</v>
      </c>
      <c r="G4994" s="4">
        <v>2.6</v>
      </c>
      <c r="H4994" s="4">
        <v>11662</v>
      </c>
      <c r="I4994" s="4">
        <v>4</v>
      </c>
      <c r="J4994" s="4">
        <v>97</v>
      </c>
      <c r="K4994" s="4">
        <v>1</v>
      </c>
      <c r="L4994" s="4">
        <v>22</v>
      </c>
      <c r="M4994" s="4">
        <v>3</v>
      </c>
      <c r="N4994" s="4">
        <v>-0.1</v>
      </c>
      <c r="O4994" s="4">
        <f t="shared" ref="O4994:O5057" si="624">IF(J4994&gt;365,1,IF(J4994&lt;=30,5,IF(J4994&lt;=90,4,IF(J4994&lt;=180,3,2))))</f>
        <v>3</v>
      </c>
      <c r="P4994" s="4">
        <f t="shared" ref="P4994:P5057" si="625">IF(I4994&gt;=5,5,IF(I4994&gt;=4,4,IF(I4994&gt;=3,3,IF(I4994&gt;=2,2,1))))</f>
        <v>4</v>
      </c>
      <c r="Q4994" s="4">
        <f t="shared" ref="Q4994:Q5057" si="626">IF(H4994&gt;=7500,5,IF(H4994&gt;=2500,4,IF(H4994&gt;=1000,3,IF(H4994&gt;=1,2,1))))</f>
        <v>5</v>
      </c>
      <c r="R4994" s="4">
        <f t="shared" ref="R4994:R5057" si="627">O4994+P4994+Q4994</f>
        <v>12</v>
      </c>
      <c r="S4994" s="4">
        <f t="shared" ref="S4994:S5057" si="628">ROUND(10*R4994+0.5*N4994-6*K4994-0.3*MAX(0,L4994),1)</f>
        <v>107.4</v>
      </c>
      <c r="T4994" s="4" t="str">
        <f t="shared" ref="T4994:T5057" si="629">IF(J4994&gt;365,"D - Abwanderungsrisiko",IF(S4994&gt;=125,"A - Top-Kunde",IF(S4994&gt;=105,"B - Kernkunde","C - Entwicklungspotenzial")))</f>
        <v>B - Kernkunde</v>
      </c>
      <c r="U4994" s="4">
        <f>ROUND(((E4994-Hilfswerte!$B$20)/Hilfswerte!$B$21)+((F4994-Hilfswerte!$B$22)/Hilfswerte!$B$23)+((G4994-Hilfswerte!$B$24)/Hilfswerte!$B$25)+0.1*INDEX(Hilfswerte!$B$4:$B$15,MATCH(C4994,Hilfswerte!$A$4:$A$15,0)),2)</f>
        <v>-1.01</v>
      </c>
      <c r="V4994" s="4">
        <f>ROUND(SQRT((((E4994-Hilfswerte!$B$20)/Hilfswerte!$B$21)-Hilfswerte!$B$28)^2+(((F4994-Hilfswerte!$B$22)/Hilfswerte!$B$23)-Hilfswerte!$B$29)^2+(((G4994-Hilfswerte!$B$24)/Hilfswerte!$B$25)-Hilfswerte!$B$30)^2),3)</f>
        <v>1.4039999999999999</v>
      </c>
      <c r="W4994" s="4">
        <f>ROUND(E4994*Hilfswerte!$B$31,0)</f>
        <v>25488</v>
      </c>
      <c r="X4994" s="4">
        <f t="shared" ref="X4994:X5057" si="630">MAX(0,W4994-H4994)</f>
        <v>13826</v>
      </c>
      <c r="Y4994" s="4" t="str">
        <f>IF(T4994="A - Top-Kunde","bereits Top-Kunde",IF(AND(V4994&lt;=Hilfswerte!$B$34,H4994&lt;0.5*W4994),"Hoch",IF(AND(V4994&lt;=Hilfswerte!$B$35,H4994&lt;0.7*W4994),"Mittel","Niedrig")))</f>
        <v>Niedrig</v>
      </c>
      <c r="Z4994" s="4">
        <f t="shared" ref="Z4994:Z5057" si="631">ROUND(0.4*MAX(0,-N4994)+3*K4994+0.2*MAX(0,L4994)+0.05*J4994,1)</f>
        <v>12.3</v>
      </c>
      <c r="AA4994" s="4" t="str">
        <f>IF(J4994&gt;365,"Bereits abgewandert (Segment D)",IF(Z4994&gt;=Hilfswerte!$B$38,"Rot - akut gefaehrdet",IF(Z4994&gt;=Hilfswerte!$B$39,"Gelb - beobachten","Gruen - stabil")))</f>
        <v>Gruen - stabil</v>
      </c>
    </row>
    <row r="4995" spans="1:27" ht="15" customHeight="1" x14ac:dyDescent="0.25">
      <c r="A4995" s="4" t="s">
        <v>5342</v>
      </c>
      <c r="B4995" s="4" t="s">
        <v>331</v>
      </c>
      <c r="C4995" s="4" t="s">
        <v>29</v>
      </c>
      <c r="D4995" s="4" t="s">
        <v>30</v>
      </c>
      <c r="E4995" s="4">
        <v>87</v>
      </c>
      <c r="F4995" s="4">
        <v>29.6</v>
      </c>
      <c r="G4995" s="4">
        <v>1.5</v>
      </c>
      <c r="H4995" s="4">
        <v>4980</v>
      </c>
      <c r="I4995" s="4">
        <v>3</v>
      </c>
      <c r="J4995" s="4">
        <v>140</v>
      </c>
      <c r="K4995" s="4">
        <v>0</v>
      </c>
      <c r="L4995" s="4">
        <v>-5</v>
      </c>
      <c r="M4995" s="4">
        <v>1</v>
      </c>
      <c r="N4995" s="4">
        <v>11.8</v>
      </c>
      <c r="O4995" s="4">
        <f t="shared" si="624"/>
        <v>3</v>
      </c>
      <c r="P4995" s="4">
        <f t="shared" si="625"/>
        <v>3</v>
      </c>
      <c r="Q4995" s="4">
        <f t="shared" si="626"/>
        <v>4</v>
      </c>
      <c r="R4995" s="4">
        <f t="shared" si="627"/>
        <v>10</v>
      </c>
      <c r="S4995" s="4">
        <f t="shared" si="628"/>
        <v>105.9</v>
      </c>
      <c r="T4995" s="4" t="str">
        <f t="shared" si="629"/>
        <v>B - Kernkunde</v>
      </c>
      <c r="U4995" s="4">
        <f>ROUND(((E4995-Hilfswerte!$B$20)/Hilfswerte!$B$21)+((F4995-Hilfswerte!$B$22)/Hilfswerte!$B$23)+((G4995-Hilfswerte!$B$24)/Hilfswerte!$B$25)+0.1*INDEX(Hilfswerte!$B$4:$B$15,MATCH(C4995,Hilfswerte!$A$4:$A$15,0)),2)</f>
        <v>-1.23</v>
      </c>
      <c r="V4995" s="4">
        <f>ROUND(SQRT((((E4995-Hilfswerte!$B$20)/Hilfswerte!$B$21)-Hilfswerte!$B$28)^2+(((F4995-Hilfswerte!$B$22)/Hilfswerte!$B$23)-Hilfswerte!$B$29)^2+(((G4995-Hilfswerte!$B$24)/Hilfswerte!$B$25)-Hilfswerte!$B$30)^2),3)</f>
        <v>1.5860000000000001</v>
      </c>
      <c r="W4995" s="4">
        <f>ROUND(E4995*Hilfswerte!$B$31,0)</f>
        <v>17883</v>
      </c>
      <c r="X4995" s="4">
        <f t="shared" si="630"/>
        <v>12903</v>
      </c>
      <c r="Y4995" s="4" t="str">
        <f>IF(T4995="A - Top-Kunde","bereits Top-Kunde",IF(AND(V4995&lt;=Hilfswerte!$B$34,H4995&lt;0.5*W4995),"Hoch",IF(AND(V4995&lt;=Hilfswerte!$B$35,H4995&lt;0.7*W4995),"Mittel","Niedrig")))</f>
        <v>Niedrig</v>
      </c>
      <c r="Z4995" s="4">
        <f t="shared" si="631"/>
        <v>7</v>
      </c>
      <c r="AA4995" s="4" t="str">
        <f>IF(J4995&gt;365,"Bereits abgewandert (Segment D)",IF(Z4995&gt;=Hilfswerte!$B$38,"Rot - akut gefaehrdet",IF(Z4995&gt;=Hilfswerte!$B$39,"Gelb - beobachten","Gruen - stabil")))</f>
        <v>Gruen - stabil</v>
      </c>
    </row>
    <row r="4996" spans="1:27" ht="15" customHeight="1" x14ac:dyDescent="0.25">
      <c r="A4996" s="4" t="s">
        <v>5343</v>
      </c>
      <c r="B4996" s="4" t="s">
        <v>372</v>
      </c>
      <c r="C4996" s="4" t="s">
        <v>29</v>
      </c>
      <c r="D4996" s="4" t="s">
        <v>30</v>
      </c>
      <c r="E4996" s="4">
        <v>45</v>
      </c>
      <c r="F4996" s="4">
        <v>12.2</v>
      </c>
      <c r="G4996" s="4">
        <v>15.6</v>
      </c>
      <c r="H4996" s="4">
        <v>7037</v>
      </c>
      <c r="I4996" s="4">
        <v>3</v>
      </c>
      <c r="J4996" s="4">
        <v>21</v>
      </c>
      <c r="K4996" s="4">
        <v>0</v>
      </c>
      <c r="L4996" s="4">
        <v>-8</v>
      </c>
      <c r="M4996" s="4">
        <v>1</v>
      </c>
      <c r="N4996" s="4">
        <v>11.8</v>
      </c>
      <c r="O4996" s="4">
        <f t="shared" si="624"/>
        <v>5</v>
      </c>
      <c r="P4996" s="4">
        <f t="shared" si="625"/>
        <v>3</v>
      </c>
      <c r="Q4996" s="4">
        <f t="shared" si="626"/>
        <v>4</v>
      </c>
      <c r="R4996" s="4">
        <f t="shared" si="627"/>
        <v>12</v>
      </c>
      <c r="S4996" s="4">
        <f t="shared" si="628"/>
        <v>125.9</v>
      </c>
      <c r="T4996" s="4" t="str">
        <f t="shared" si="629"/>
        <v>A - Top-Kunde</v>
      </c>
      <c r="U4996" s="4">
        <f>ROUND(((E4996-Hilfswerte!$B$20)/Hilfswerte!$B$21)+((F4996-Hilfswerte!$B$22)/Hilfswerte!$B$23)+((G4996-Hilfswerte!$B$24)/Hilfswerte!$B$25)+0.1*INDEX(Hilfswerte!$B$4:$B$15,MATCH(C4996,Hilfswerte!$A$4:$A$15,0)),2)</f>
        <v>0.52</v>
      </c>
      <c r="V4996" s="4">
        <f>ROUND(SQRT((((E4996-Hilfswerte!$B$20)/Hilfswerte!$B$21)-Hilfswerte!$B$28)^2+(((F4996-Hilfswerte!$B$22)/Hilfswerte!$B$23)-Hilfswerte!$B$29)^2+(((G4996-Hilfswerte!$B$24)/Hilfswerte!$B$25)-Hilfswerte!$B$30)^2),3)</f>
        <v>0.98499999999999999</v>
      </c>
      <c r="W4996" s="4">
        <f>ROUND(E4996*Hilfswerte!$B$31,0)</f>
        <v>9250</v>
      </c>
      <c r="X4996" s="4">
        <f t="shared" si="630"/>
        <v>2213</v>
      </c>
      <c r="Y4996" s="4" t="str">
        <f>IF(T4996="A - Top-Kunde","bereits Top-Kunde",IF(AND(V4996&lt;=Hilfswerte!$B$34,H4996&lt;0.5*W4996),"Hoch",IF(AND(V4996&lt;=Hilfswerte!$B$35,H4996&lt;0.7*W4996),"Mittel","Niedrig")))</f>
        <v>bereits Top-Kunde</v>
      </c>
      <c r="Z4996" s="4">
        <f t="shared" si="631"/>
        <v>1.1000000000000001</v>
      </c>
      <c r="AA4996" s="4" t="str">
        <f>IF(J4996&gt;365,"Bereits abgewandert (Segment D)",IF(Z4996&gt;=Hilfswerte!$B$38,"Rot - akut gefaehrdet",IF(Z4996&gt;=Hilfswerte!$B$39,"Gelb - beobachten","Gruen - stabil")))</f>
        <v>Gruen - stabil</v>
      </c>
    </row>
    <row r="4997" spans="1:27" ht="15" customHeight="1" x14ac:dyDescent="0.25">
      <c r="A4997" s="4" t="s">
        <v>5344</v>
      </c>
      <c r="B4997" s="4" t="s">
        <v>1161</v>
      </c>
      <c r="C4997" s="4" t="s">
        <v>33</v>
      </c>
      <c r="D4997" s="4" t="s">
        <v>30</v>
      </c>
      <c r="E4997" s="4">
        <v>42</v>
      </c>
      <c r="F4997" s="4">
        <v>11.5</v>
      </c>
      <c r="G4997" s="4">
        <v>7.1</v>
      </c>
      <c r="H4997" s="4">
        <v>13103</v>
      </c>
      <c r="I4997" s="4">
        <v>4</v>
      </c>
      <c r="J4997" s="4">
        <v>12</v>
      </c>
      <c r="K4997" s="4">
        <v>1</v>
      </c>
      <c r="L4997" s="4">
        <v>12</v>
      </c>
      <c r="M4997" s="4">
        <v>5</v>
      </c>
      <c r="N4997" s="4">
        <v>-22.4</v>
      </c>
      <c r="O4997" s="4">
        <f t="shared" si="624"/>
        <v>5</v>
      </c>
      <c r="P4997" s="4">
        <f t="shared" si="625"/>
        <v>4</v>
      </c>
      <c r="Q4997" s="4">
        <f t="shared" si="626"/>
        <v>5</v>
      </c>
      <c r="R4997" s="4">
        <f t="shared" si="627"/>
        <v>14</v>
      </c>
      <c r="S4997" s="4">
        <f t="shared" si="628"/>
        <v>119.2</v>
      </c>
      <c r="T4997" s="4" t="str">
        <f t="shared" si="629"/>
        <v>B - Kernkunde</v>
      </c>
      <c r="U4997" s="4">
        <f>ROUND(((E4997-Hilfswerte!$B$20)/Hilfswerte!$B$21)+((F4997-Hilfswerte!$B$22)/Hilfswerte!$B$23)+((G4997-Hilfswerte!$B$24)/Hilfswerte!$B$25)+0.1*INDEX(Hilfswerte!$B$4:$B$15,MATCH(C4997,Hilfswerte!$A$4:$A$15,0)),2)</f>
        <v>-1.1000000000000001</v>
      </c>
      <c r="V4997" s="4">
        <f>ROUND(SQRT((((E4997-Hilfswerte!$B$20)/Hilfswerte!$B$21)-Hilfswerte!$B$28)^2+(((F4997-Hilfswerte!$B$22)/Hilfswerte!$B$23)-Hilfswerte!$B$29)^2+(((G4997-Hilfswerte!$B$24)/Hilfswerte!$B$25)-Hilfswerte!$B$30)^2),3)</f>
        <v>0.96699999999999997</v>
      </c>
      <c r="W4997" s="4">
        <f>ROUND(E4997*Hilfswerte!$B$31,0)</f>
        <v>8633</v>
      </c>
      <c r="X4997" s="4">
        <f t="shared" si="630"/>
        <v>0</v>
      </c>
      <c r="Y4997" s="4" t="str">
        <f>IF(T4997="A - Top-Kunde","bereits Top-Kunde",IF(AND(V4997&lt;=Hilfswerte!$B$34,H4997&lt;0.5*W4997),"Hoch",IF(AND(V4997&lt;=Hilfswerte!$B$35,H4997&lt;0.7*W4997),"Mittel","Niedrig")))</f>
        <v>Niedrig</v>
      </c>
      <c r="Z4997" s="4">
        <f t="shared" si="631"/>
        <v>15</v>
      </c>
      <c r="AA4997" s="4" t="str">
        <f>IF(J4997&gt;365,"Bereits abgewandert (Segment D)",IF(Z4997&gt;=Hilfswerte!$B$38,"Rot - akut gefaehrdet",IF(Z4997&gt;=Hilfswerte!$B$39,"Gelb - beobachten","Gruen - stabil")))</f>
        <v>Gelb - beobachten</v>
      </c>
    </row>
    <row r="4998" spans="1:27" ht="15" customHeight="1" x14ac:dyDescent="0.25">
      <c r="A4998" s="4" t="s">
        <v>5345</v>
      </c>
      <c r="B4998" s="4" t="s">
        <v>551</v>
      </c>
      <c r="C4998" s="4" t="s">
        <v>38</v>
      </c>
      <c r="D4998" s="4" t="s">
        <v>122</v>
      </c>
      <c r="E4998" s="4">
        <v>110</v>
      </c>
      <c r="F4998" s="4">
        <v>19.5</v>
      </c>
      <c r="G4998" s="4">
        <v>15.6</v>
      </c>
      <c r="H4998" s="4">
        <v>5928</v>
      </c>
      <c r="I4998" s="4">
        <v>2</v>
      </c>
      <c r="J4998" s="4">
        <v>54</v>
      </c>
      <c r="K4998" s="4">
        <v>0</v>
      </c>
      <c r="L4998" s="4">
        <v>14</v>
      </c>
      <c r="M4998" s="4">
        <v>2</v>
      </c>
      <c r="N4998" s="4">
        <v>-16.8</v>
      </c>
      <c r="O4998" s="4">
        <f t="shared" si="624"/>
        <v>4</v>
      </c>
      <c r="P4998" s="4">
        <f t="shared" si="625"/>
        <v>2</v>
      </c>
      <c r="Q4998" s="4">
        <f t="shared" si="626"/>
        <v>4</v>
      </c>
      <c r="R4998" s="4">
        <f t="shared" si="627"/>
        <v>10</v>
      </c>
      <c r="S4998" s="4">
        <f t="shared" si="628"/>
        <v>87.4</v>
      </c>
      <c r="T4998" s="4" t="str">
        <f t="shared" si="629"/>
        <v>C - Entwicklungspotenzial</v>
      </c>
      <c r="U4998" s="4">
        <f>ROUND(((E4998-Hilfswerte!$B$20)/Hilfswerte!$B$21)+((F4998-Hilfswerte!$B$22)/Hilfswerte!$B$23)+((G4998-Hilfswerte!$B$24)/Hilfswerte!$B$25)+0.1*INDEX(Hilfswerte!$B$4:$B$15,MATCH(C4998,Hilfswerte!$A$4:$A$15,0)),2)</f>
        <v>1</v>
      </c>
      <c r="V4998" s="4">
        <f>ROUND(SQRT((((E4998-Hilfswerte!$B$20)/Hilfswerte!$B$21)-Hilfswerte!$B$28)^2+(((F4998-Hilfswerte!$B$22)/Hilfswerte!$B$23)-Hilfswerte!$B$29)^2+(((G4998-Hilfswerte!$B$24)/Hilfswerte!$B$25)-Hilfswerte!$B$30)^2),3)</f>
        <v>0.80800000000000005</v>
      </c>
      <c r="W4998" s="4">
        <f>ROUND(E4998*Hilfswerte!$B$31,0)</f>
        <v>22610</v>
      </c>
      <c r="X4998" s="4">
        <f t="shared" si="630"/>
        <v>16682</v>
      </c>
      <c r="Y4998" s="4" t="str">
        <f>IF(T4998="A - Top-Kunde","bereits Top-Kunde",IF(AND(V4998&lt;=Hilfswerte!$B$34,H4998&lt;0.5*W4998),"Hoch",IF(AND(V4998&lt;=Hilfswerte!$B$35,H4998&lt;0.7*W4998),"Mittel","Niedrig")))</f>
        <v>Hoch</v>
      </c>
      <c r="Z4998" s="4">
        <f t="shared" si="631"/>
        <v>12.2</v>
      </c>
      <c r="AA4998" s="4" t="str">
        <f>IF(J4998&gt;365,"Bereits abgewandert (Segment D)",IF(Z4998&gt;=Hilfswerte!$B$38,"Rot - akut gefaehrdet",IF(Z4998&gt;=Hilfswerte!$B$39,"Gelb - beobachten","Gruen - stabil")))</f>
        <v>Gruen - stabil</v>
      </c>
    </row>
    <row r="4999" spans="1:27" ht="15" customHeight="1" x14ac:dyDescent="0.25">
      <c r="A4999" s="4" t="s">
        <v>5346</v>
      </c>
      <c r="B4999" s="4" t="s">
        <v>273</v>
      </c>
      <c r="C4999" s="4" t="s">
        <v>38</v>
      </c>
      <c r="D4999" s="4" t="s">
        <v>30</v>
      </c>
      <c r="E4999" s="4">
        <v>389</v>
      </c>
      <c r="F4999" s="4">
        <v>106.2</v>
      </c>
      <c r="G4999" s="4">
        <v>18.5</v>
      </c>
      <c r="H4999" s="4">
        <v>23536</v>
      </c>
      <c r="I4999" s="4">
        <v>2</v>
      </c>
      <c r="J4999" s="4">
        <v>146</v>
      </c>
      <c r="K4999" s="4">
        <v>0</v>
      </c>
      <c r="L4999" s="4">
        <v>8</v>
      </c>
      <c r="M4999" s="4">
        <v>6</v>
      </c>
      <c r="N4999" s="4">
        <v>14.5</v>
      </c>
      <c r="O4999" s="4">
        <f t="shared" si="624"/>
        <v>3</v>
      </c>
      <c r="P4999" s="4">
        <f t="shared" si="625"/>
        <v>2</v>
      </c>
      <c r="Q4999" s="4">
        <f t="shared" si="626"/>
        <v>5</v>
      </c>
      <c r="R4999" s="4">
        <f t="shared" si="627"/>
        <v>10</v>
      </c>
      <c r="S4999" s="4">
        <f t="shared" si="628"/>
        <v>104.9</v>
      </c>
      <c r="T4999" s="4" t="str">
        <f t="shared" si="629"/>
        <v>C - Entwicklungspotenzial</v>
      </c>
      <c r="U4999" s="4">
        <f>ROUND(((E4999-Hilfswerte!$B$20)/Hilfswerte!$B$21)+((F4999-Hilfswerte!$B$22)/Hilfswerte!$B$23)+((G4999-Hilfswerte!$B$24)/Hilfswerte!$B$25)+0.1*INDEX(Hilfswerte!$B$4:$B$15,MATCH(C4999,Hilfswerte!$A$4:$A$15,0)),2)</f>
        <v>4.22</v>
      </c>
      <c r="V4999" s="4">
        <f>ROUND(SQRT((((E4999-Hilfswerte!$B$20)/Hilfswerte!$B$21)-Hilfswerte!$B$28)^2+(((F4999-Hilfswerte!$B$22)/Hilfswerte!$B$23)-Hilfswerte!$B$29)^2+(((G4999-Hilfswerte!$B$24)/Hilfswerte!$B$25)-Hilfswerte!$B$30)^2),3)</f>
        <v>1.9410000000000001</v>
      </c>
      <c r="W4999" s="4">
        <f>ROUND(E4999*Hilfswerte!$B$31,0)</f>
        <v>79957</v>
      </c>
      <c r="X4999" s="4">
        <f t="shared" si="630"/>
        <v>56421</v>
      </c>
      <c r="Y4999" s="4" t="str">
        <f>IF(T4999="A - Top-Kunde","bereits Top-Kunde",IF(AND(V4999&lt;=Hilfswerte!$B$34,H4999&lt;0.5*W4999),"Hoch",IF(AND(V4999&lt;=Hilfswerte!$B$35,H4999&lt;0.7*W4999),"Mittel","Niedrig")))</f>
        <v>Niedrig</v>
      </c>
      <c r="Z4999" s="4">
        <f t="shared" si="631"/>
        <v>8.9</v>
      </c>
      <c r="AA4999" s="4" t="str">
        <f>IF(J4999&gt;365,"Bereits abgewandert (Segment D)",IF(Z4999&gt;=Hilfswerte!$B$38,"Rot - akut gefaehrdet",IF(Z4999&gt;=Hilfswerte!$B$39,"Gelb - beobachten","Gruen - stabil")))</f>
        <v>Gruen - stabil</v>
      </c>
    </row>
    <row r="5000" spans="1:27" ht="15" customHeight="1" x14ac:dyDescent="0.25">
      <c r="A5000" s="4" t="s">
        <v>5347</v>
      </c>
      <c r="B5000" s="4" t="s">
        <v>410</v>
      </c>
      <c r="C5000" s="4" t="s">
        <v>59</v>
      </c>
      <c r="D5000" s="4" t="s">
        <v>30</v>
      </c>
      <c r="E5000" s="4">
        <v>152</v>
      </c>
      <c r="F5000" s="4">
        <v>31.1</v>
      </c>
      <c r="G5000" s="4">
        <v>17.399999999999999</v>
      </c>
      <c r="H5000" s="4">
        <v>18662</v>
      </c>
      <c r="I5000" s="4">
        <v>5</v>
      </c>
      <c r="J5000" s="4">
        <v>4</v>
      </c>
      <c r="K5000" s="4">
        <v>0</v>
      </c>
      <c r="L5000" s="4">
        <v>0</v>
      </c>
      <c r="M5000" s="4">
        <v>6</v>
      </c>
      <c r="N5000" s="4">
        <v>-13.3</v>
      </c>
      <c r="O5000" s="4">
        <f t="shared" si="624"/>
        <v>5</v>
      </c>
      <c r="P5000" s="4">
        <f t="shared" si="625"/>
        <v>5</v>
      </c>
      <c r="Q5000" s="4">
        <f t="shared" si="626"/>
        <v>5</v>
      </c>
      <c r="R5000" s="4">
        <f t="shared" si="627"/>
        <v>15</v>
      </c>
      <c r="S5000" s="4">
        <f t="shared" si="628"/>
        <v>143.4</v>
      </c>
      <c r="T5000" s="4" t="str">
        <f t="shared" si="629"/>
        <v>A - Top-Kunde</v>
      </c>
      <c r="U5000" s="4">
        <f>ROUND(((E5000-Hilfswerte!$B$20)/Hilfswerte!$B$21)+((F5000-Hilfswerte!$B$22)/Hilfswerte!$B$23)+((G5000-Hilfswerte!$B$24)/Hilfswerte!$B$25)+0.1*INDEX(Hilfswerte!$B$4:$B$15,MATCH(C5000,Hilfswerte!$A$4:$A$15,0)),2)</f>
        <v>1.26</v>
      </c>
      <c r="V5000" s="4">
        <f>ROUND(SQRT((((E5000-Hilfswerte!$B$20)/Hilfswerte!$B$21)-Hilfswerte!$B$28)^2+(((F5000-Hilfswerte!$B$22)/Hilfswerte!$B$23)-Hilfswerte!$B$29)^2+(((G5000-Hilfswerte!$B$24)/Hilfswerte!$B$25)-Hilfswerte!$B$30)^2),3)</f>
        <v>0.99199999999999999</v>
      </c>
      <c r="W5000" s="4">
        <f>ROUND(E5000*Hilfswerte!$B$31,0)</f>
        <v>31243</v>
      </c>
      <c r="X5000" s="4">
        <f t="shared" si="630"/>
        <v>12581</v>
      </c>
      <c r="Y5000" s="4" t="str">
        <f>IF(T5000="A - Top-Kunde","bereits Top-Kunde",IF(AND(V5000&lt;=Hilfswerte!$B$34,H5000&lt;0.5*W5000),"Hoch",IF(AND(V5000&lt;=Hilfswerte!$B$35,H5000&lt;0.7*W5000),"Mittel","Niedrig")))</f>
        <v>bereits Top-Kunde</v>
      </c>
      <c r="Z5000" s="4">
        <f t="shared" si="631"/>
        <v>5.5</v>
      </c>
      <c r="AA5000" s="4" t="str">
        <f>IF(J5000&gt;365,"Bereits abgewandert (Segment D)",IF(Z5000&gt;=Hilfswerte!$B$38,"Rot - akut gefaehrdet",IF(Z5000&gt;=Hilfswerte!$B$39,"Gelb - beobachten","Gruen - stabil")))</f>
        <v>Gruen - stabil</v>
      </c>
    </row>
    <row r="5001" spans="1:27" ht="15" customHeight="1" x14ac:dyDescent="0.25">
      <c r="A5001" s="4" t="s">
        <v>5348</v>
      </c>
      <c r="B5001" s="4" t="s">
        <v>439</v>
      </c>
      <c r="C5001" s="4" t="s">
        <v>74</v>
      </c>
      <c r="D5001" s="4" t="s">
        <v>56</v>
      </c>
      <c r="E5001" s="4">
        <v>7</v>
      </c>
      <c r="F5001" s="4">
        <v>2.6</v>
      </c>
      <c r="G5001" s="4">
        <v>10.5</v>
      </c>
      <c r="H5001" s="4">
        <v>0</v>
      </c>
      <c r="I5001" s="4">
        <v>0</v>
      </c>
      <c r="J5001" s="4">
        <v>439</v>
      </c>
      <c r="K5001" s="4">
        <v>0</v>
      </c>
      <c r="L5001" s="4">
        <v>-3</v>
      </c>
      <c r="M5001" s="4">
        <v>0</v>
      </c>
      <c r="N5001" s="4">
        <v>-90</v>
      </c>
      <c r="O5001" s="4">
        <f t="shared" si="624"/>
        <v>1</v>
      </c>
      <c r="P5001" s="4">
        <f t="shared" si="625"/>
        <v>1</v>
      </c>
      <c r="Q5001" s="4">
        <f t="shared" si="626"/>
        <v>1</v>
      </c>
      <c r="R5001" s="4">
        <f t="shared" si="627"/>
        <v>3</v>
      </c>
      <c r="S5001" s="4">
        <f t="shared" si="628"/>
        <v>-15</v>
      </c>
      <c r="T5001" s="4" t="str">
        <f t="shared" si="629"/>
        <v>D - Abwanderungsrisiko</v>
      </c>
      <c r="U5001" s="4">
        <f>ROUND(((E5001-Hilfswerte!$B$20)/Hilfswerte!$B$21)+((F5001-Hilfswerte!$B$22)/Hilfswerte!$B$23)+((G5001-Hilfswerte!$B$24)/Hilfswerte!$B$25)+0.1*INDEX(Hilfswerte!$B$4:$B$15,MATCH(C5001,Hilfswerte!$A$4:$A$15,0)),2)</f>
        <v>-0.92</v>
      </c>
      <c r="V5001" s="4">
        <f>ROUND(SQRT((((E5001-Hilfswerte!$B$20)/Hilfswerte!$B$21)-Hilfswerte!$B$28)^2+(((F5001-Hilfswerte!$B$22)/Hilfswerte!$B$23)-Hilfswerte!$B$29)^2+(((G5001-Hilfswerte!$B$24)/Hilfswerte!$B$25)-Hilfswerte!$B$30)^2),3)</f>
        <v>0.93899999999999995</v>
      </c>
      <c r="W5001" s="4">
        <f>ROUND(E5001*Hilfswerte!$B$31,0)</f>
        <v>1439</v>
      </c>
      <c r="X5001" s="4">
        <f t="shared" si="630"/>
        <v>1439</v>
      </c>
      <c r="Y5001" s="4" t="str">
        <f>IF(T5001="A - Top-Kunde","bereits Top-Kunde",IF(AND(V5001&lt;=Hilfswerte!$B$34,H5001&lt;0.5*W5001),"Hoch",IF(AND(V5001&lt;=Hilfswerte!$B$35,H5001&lt;0.7*W5001),"Mittel","Niedrig")))</f>
        <v>Mittel</v>
      </c>
      <c r="Z5001" s="4">
        <f t="shared" si="631"/>
        <v>58</v>
      </c>
      <c r="AA5001" s="4" t="str">
        <f>IF(J5001&gt;365,"Bereits abgewandert (Segment D)",IF(Z5001&gt;=Hilfswerte!$B$38,"Rot - akut gefaehrdet",IF(Z5001&gt;=Hilfswerte!$B$39,"Gelb - beobachten","Gruen - stabil")))</f>
        <v>Bereits abgewandert (Segment D)</v>
      </c>
    </row>
    <row r="5002" spans="1:27" ht="15" customHeight="1" x14ac:dyDescent="0.25">
      <c r="A5002" s="4" t="s">
        <v>5349</v>
      </c>
      <c r="B5002" s="4" t="s">
        <v>645</v>
      </c>
      <c r="C5002" s="4" t="s">
        <v>51</v>
      </c>
      <c r="D5002" s="4" t="s">
        <v>117</v>
      </c>
      <c r="E5002" s="4">
        <v>42</v>
      </c>
      <c r="F5002" s="4">
        <v>8.9</v>
      </c>
      <c r="G5002" s="4">
        <v>1.3</v>
      </c>
      <c r="H5002" s="4">
        <v>37597</v>
      </c>
      <c r="I5002" s="4">
        <v>6</v>
      </c>
      <c r="J5002" s="4">
        <v>15</v>
      </c>
      <c r="K5002" s="4">
        <v>0</v>
      </c>
      <c r="L5002" s="4">
        <v>0</v>
      </c>
      <c r="M5002" s="4">
        <v>2</v>
      </c>
      <c r="N5002" s="4">
        <v>-14.6</v>
      </c>
      <c r="O5002" s="4">
        <f t="shared" si="624"/>
        <v>5</v>
      </c>
      <c r="P5002" s="4">
        <f t="shared" si="625"/>
        <v>5</v>
      </c>
      <c r="Q5002" s="4">
        <f t="shared" si="626"/>
        <v>5</v>
      </c>
      <c r="R5002" s="4">
        <f t="shared" si="627"/>
        <v>15</v>
      </c>
      <c r="S5002" s="4">
        <f t="shared" si="628"/>
        <v>142.69999999999999</v>
      </c>
      <c r="T5002" s="4" t="str">
        <f t="shared" si="629"/>
        <v>A - Top-Kunde</v>
      </c>
      <c r="U5002" s="4">
        <f>ROUND(((E5002-Hilfswerte!$B$20)/Hilfswerte!$B$21)+((F5002-Hilfswerte!$B$22)/Hilfswerte!$B$23)+((G5002-Hilfswerte!$B$24)/Hilfswerte!$B$25)+0.1*INDEX(Hilfswerte!$B$4:$B$15,MATCH(C5002,Hilfswerte!$A$4:$A$15,0)),2)</f>
        <v>-1.75</v>
      </c>
      <c r="V5002" s="4">
        <f>ROUND(SQRT((((E5002-Hilfswerte!$B$20)/Hilfswerte!$B$21)-Hilfswerte!$B$28)^2+(((F5002-Hilfswerte!$B$22)/Hilfswerte!$B$23)-Hilfswerte!$B$29)^2+(((G5002-Hilfswerte!$B$24)/Hilfswerte!$B$25)-Hilfswerte!$B$30)^2),3)</f>
        <v>1.7410000000000001</v>
      </c>
      <c r="W5002" s="4">
        <f>ROUND(E5002*Hilfswerte!$B$31,0)</f>
        <v>8633</v>
      </c>
      <c r="X5002" s="4">
        <f t="shared" si="630"/>
        <v>0</v>
      </c>
      <c r="Y5002" s="4" t="str">
        <f>IF(T5002="A - Top-Kunde","bereits Top-Kunde",IF(AND(V5002&lt;=Hilfswerte!$B$34,H5002&lt;0.5*W5002),"Hoch",IF(AND(V5002&lt;=Hilfswerte!$B$35,H5002&lt;0.7*W5002),"Mittel","Niedrig")))</f>
        <v>bereits Top-Kunde</v>
      </c>
      <c r="Z5002" s="4">
        <f t="shared" si="631"/>
        <v>6.6</v>
      </c>
      <c r="AA5002" s="4" t="str">
        <f>IF(J5002&gt;365,"Bereits abgewandert (Segment D)",IF(Z5002&gt;=Hilfswerte!$B$38,"Rot - akut gefaehrdet",IF(Z5002&gt;=Hilfswerte!$B$39,"Gelb - beobachten","Gruen - stabil")))</f>
        <v>Gruen - stabil</v>
      </c>
    </row>
    <row r="5003" spans="1:27" ht="15" customHeight="1" x14ac:dyDescent="0.25">
      <c r="A5003" s="4" t="s">
        <v>5350</v>
      </c>
      <c r="B5003" s="4" t="s">
        <v>418</v>
      </c>
      <c r="C5003" s="4" t="s">
        <v>33</v>
      </c>
      <c r="D5003" s="4" t="s">
        <v>30</v>
      </c>
      <c r="E5003" s="4">
        <v>26</v>
      </c>
      <c r="F5003" s="4">
        <v>6.8</v>
      </c>
      <c r="G5003" s="4">
        <v>3.9</v>
      </c>
      <c r="H5003" s="4">
        <v>9769</v>
      </c>
      <c r="I5003" s="4">
        <v>6</v>
      </c>
      <c r="J5003" s="4">
        <v>4</v>
      </c>
      <c r="K5003" s="4">
        <v>1</v>
      </c>
      <c r="L5003" s="4">
        <v>7</v>
      </c>
      <c r="M5003" s="4">
        <v>4</v>
      </c>
      <c r="N5003" s="4">
        <v>1.2</v>
      </c>
      <c r="O5003" s="4">
        <f t="shared" si="624"/>
        <v>5</v>
      </c>
      <c r="P5003" s="4">
        <f t="shared" si="625"/>
        <v>5</v>
      </c>
      <c r="Q5003" s="4">
        <f t="shared" si="626"/>
        <v>5</v>
      </c>
      <c r="R5003" s="4">
        <f t="shared" si="627"/>
        <v>15</v>
      </c>
      <c r="S5003" s="4">
        <f t="shared" si="628"/>
        <v>142.5</v>
      </c>
      <c r="T5003" s="4" t="str">
        <f t="shared" si="629"/>
        <v>A - Top-Kunde</v>
      </c>
      <c r="U5003" s="4">
        <f>ROUND(((E5003-Hilfswerte!$B$20)/Hilfswerte!$B$21)+((F5003-Hilfswerte!$B$22)/Hilfswerte!$B$23)+((G5003-Hilfswerte!$B$24)/Hilfswerte!$B$25)+0.1*INDEX(Hilfswerte!$B$4:$B$15,MATCH(C5003,Hilfswerte!$A$4:$A$15,0)),2)</f>
        <v>-1.76</v>
      </c>
      <c r="V5003" s="4">
        <f>ROUND(SQRT((((E5003-Hilfswerte!$B$20)/Hilfswerte!$B$21)-Hilfswerte!$B$28)^2+(((F5003-Hilfswerte!$B$22)/Hilfswerte!$B$23)-Hilfswerte!$B$29)^2+(((G5003-Hilfswerte!$B$24)/Hilfswerte!$B$25)-Hilfswerte!$B$30)^2),3)</f>
        <v>1.4219999999999999</v>
      </c>
      <c r="W5003" s="4">
        <f>ROUND(E5003*Hilfswerte!$B$31,0)</f>
        <v>5344</v>
      </c>
      <c r="X5003" s="4">
        <f t="shared" si="630"/>
        <v>0</v>
      </c>
      <c r="Y5003" s="4" t="str">
        <f>IF(T5003="A - Top-Kunde","bereits Top-Kunde",IF(AND(V5003&lt;=Hilfswerte!$B$34,H5003&lt;0.5*W5003),"Hoch",IF(AND(V5003&lt;=Hilfswerte!$B$35,H5003&lt;0.7*W5003),"Mittel","Niedrig")))</f>
        <v>bereits Top-Kunde</v>
      </c>
      <c r="Z5003" s="4">
        <f t="shared" si="631"/>
        <v>4.5999999999999996</v>
      </c>
      <c r="AA5003" s="4" t="str">
        <f>IF(J5003&gt;365,"Bereits abgewandert (Segment D)",IF(Z5003&gt;=Hilfswerte!$B$38,"Rot - akut gefaehrdet",IF(Z5003&gt;=Hilfswerte!$B$39,"Gelb - beobachten","Gruen - stabil")))</f>
        <v>Gruen - stabil</v>
      </c>
    </row>
    <row r="5004" spans="1:27" ht="15" customHeight="1" x14ac:dyDescent="0.25">
      <c r="A5004" s="4" t="s">
        <v>5351</v>
      </c>
      <c r="B5004" s="4" t="s">
        <v>67</v>
      </c>
      <c r="C5004" s="4" t="s">
        <v>55</v>
      </c>
      <c r="D5004" s="4" t="s">
        <v>30</v>
      </c>
      <c r="E5004" s="4">
        <v>237</v>
      </c>
      <c r="F5004" s="4">
        <v>60.4</v>
      </c>
      <c r="G5004" s="4">
        <v>7.3</v>
      </c>
      <c r="H5004" s="4">
        <v>7909</v>
      </c>
      <c r="I5004" s="4">
        <v>1</v>
      </c>
      <c r="J5004" s="4">
        <v>212</v>
      </c>
      <c r="K5004" s="4">
        <v>0</v>
      </c>
      <c r="L5004" s="4">
        <v>-3</v>
      </c>
      <c r="M5004" s="4">
        <v>4</v>
      </c>
      <c r="N5004" s="4">
        <v>-11.9</v>
      </c>
      <c r="O5004" s="4">
        <f t="shared" si="624"/>
        <v>2</v>
      </c>
      <c r="P5004" s="4">
        <f t="shared" si="625"/>
        <v>1</v>
      </c>
      <c r="Q5004" s="4">
        <f t="shared" si="626"/>
        <v>5</v>
      </c>
      <c r="R5004" s="4">
        <f t="shared" si="627"/>
        <v>8</v>
      </c>
      <c r="S5004" s="4">
        <f t="shared" si="628"/>
        <v>74.099999999999994</v>
      </c>
      <c r="T5004" s="4" t="str">
        <f t="shared" si="629"/>
        <v>C - Entwicklungspotenzial</v>
      </c>
      <c r="U5004" s="4">
        <f>ROUND(((E5004-Hilfswerte!$B$20)/Hilfswerte!$B$21)+((F5004-Hilfswerte!$B$22)/Hilfswerte!$B$23)+((G5004-Hilfswerte!$B$24)/Hilfswerte!$B$25)+0.1*INDEX(Hilfswerte!$B$4:$B$15,MATCH(C5004,Hilfswerte!$A$4:$A$15,0)),2)</f>
        <v>0.92</v>
      </c>
      <c r="V5004" s="4">
        <f>ROUND(SQRT((((E5004-Hilfswerte!$B$20)/Hilfswerte!$B$21)-Hilfswerte!$B$28)^2+(((F5004-Hilfswerte!$B$22)/Hilfswerte!$B$23)-Hilfswerte!$B$29)^2+(((G5004-Hilfswerte!$B$24)/Hilfswerte!$B$25)-Hilfswerte!$B$30)^2),3)</f>
        <v>0.80200000000000005</v>
      </c>
      <c r="W5004" s="4">
        <f>ROUND(E5004*Hilfswerte!$B$31,0)</f>
        <v>48714</v>
      </c>
      <c r="X5004" s="4">
        <f t="shared" si="630"/>
        <v>40805</v>
      </c>
      <c r="Y5004" s="4" t="str">
        <f>IF(T5004="A - Top-Kunde","bereits Top-Kunde",IF(AND(V5004&lt;=Hilfswerte!$B$34,H5004&lt;0.5*W5004),"Hoch",IF(AND(V5004&lt;=Hilfswerte!$B$35,H5004&lt;0.7*W5004),"Mittel","Niedrig")))</f>
        <v>Hoch</v>
      </c>
      <c r="Z5004" s="4">
        <f t="shared" si="631"/>
        <v>15.4</v>
      </c>
      <c r="AA5004" s="4" t="str">
        <f>IF(J5004&gt;365,"Bereits abgewandert (Segment D)",IF(Z5004&gt;=Hilfswerte!$B$38,"Rot - akut gefaehrdet",IF(Z5004&gt;=Hilfswerte!$B$39,"Gelb - beobachten","Gruen - stabil")))</f>
        <v>Gelb - beobachten</v>
      </c>
    </row>
    <row r="5005" spans="1:27" ht="15" customHeight="1" x14ac:dyDescent="0.25">
      <c r="A5005" s="4" t="s">
        <v>5352</v>
      </c>
      <c r="B5005" s="4" t="s">
        <v>374</v>
      </c>
      <c r="C5005" s="4" t="s">
        <v>55</v>
      </c>
      <c r="D5005" s="4" t="s">
        <v>77</v>
      </c>
      <c r="E5005" s="4">
        <v>19</v>
      </c>
      <c r="F5005" s="4">
        <v>4.4000000000000004</v>
      </c>
      <c r="G5005" s="4">
        <v>0.7</v>
      </c>
      <c r="H5005" s="4">
        <v>2952</v>
      </c>
      <c r="I5005" s="4">
        <v>2</v>
      </c>
      <c r="J5005" s="4">
        <v>338</v>
      </c>
      <c r="K5005" s="4">
        <v>1</v>
      </c>
      <c r="L5005" s="4">
        <v>3</v>
      </c>
      <c r="M5005" s="4">
        <v>3</v>
      </c>
      <c r="N5005" s="4">
        <v>3.3</v>
      </c>
      <c r="O5005" s="4">
        <f t="shared" si="624"/>
        <v>2</v>
      </c>
      <c r="P5005" s="4">
        <f t="shared" si="625"/>
        <v>2</v>
      </c>
      <c r="Q5005" s="4">
        <f t="shared" si="626"/>
        <v>4</v>
      </c>
      <c r="R5005" s="4">
        <f t="shared" si="627"/>
        <v>8</v>
      </c>
      <c r="S5005" s="4">
        <f t="shared" si="628"/>
        <v>74.8</v>
      </c>
      <c r="T5005" s="4" t="str">
        <f t="shared" si="629"/>
        <v>C - Entwicklungspotenzial</v>
      </c>
      <c r="U5005" s="4">
        <f>ROUND(((E5005-Hilfswerte!$B$20)/Hilfswerte!$B$21)+((F5005-Hilfswerte!$B$22)/Hilfswerte!$B$23)+((G5005-Hilfswerte!$B$24)/Hilfswerte!$B$25)+0.1*INDEX(Hilfswerte!$B$4:$B$15,MATCH(C5005,Hilfswerte!$A$4:$A$15,0)),2)</f>
        <v>-2.0699999999999998</v>
      </c>
      <c r="V5005" s="4">
        <f>ROUND(SQRT((((E5005-Hilfswerte!$B$20)/Hilfswerte!$B$21)-Hilfswerte!$B$28)^2+(((F5005-Hilfswerte!$B$22)/Hilfswerte!$B$23)-Hilfswerte!$B$29)^2+(((G5005-Hilfswerte!$B$24)/Hilfswerte!$B$25)-Hilfswerte!$B$30)^2),3)</f>
        <v>1.883</v>
      </c>
      <c r="W5005" s="4">
        <f>ROUND(E5005*Hilfswerte!$B$31,0)</f>
        <v>3905</v>
      </c>
      <c r="X5005" s="4">
        <f t="shared" si="630"/>
        <v>953</v>
      </c>
      <c r="Y5005" s="4" t="str">
        <f>IF(T5005="A - Top-Kunde","bereits Top-Kunde",IF(AND(V5005&lt;=Hilfswerte!$B$34,H5005&lt;0.5*W5005),"Hoch",IF(AND(V5005&lt;=Hilfswerte!$B$35,H5005&lt;0.7*W5005),"Mittel","Niedrig")))</f>
        <v>Niedrig</v>
      </c>
      <c r="Z5005" s="4">
        <f t="shared" si="631"/>
        <v>20.5</v>
      </c>
      <c r="AA5005" s="4" t="str">
        <f>IF(J5005&gt;365,"Bereits abgewandert (Segment D)",IF(Z5005&gt;=Hilfswerte!$B$38,"Rot - akut gefaehrdet",IF(Z5005&gt;=Hilfswerte!$B$39,"Gelb - beobachten","Gruen - stabil")))</f>
        <v>Rot - akut gefaehrdet</v>
      </c>
    </row>
    <row r="5006" spans="1:27" ht="15" customHeight="1" x14ac:dyDescent="0.25">
      <c r="A5006" s="4" t="s">
        <v>5353</v>
      </c>
      <c r="B5006" s="4" t="s">
        <v>194</v>
      </c>
      <c r="C5006" s="4" t="s">
        <v>51</v>
      </c>
      <c r="D5006" s="4" t="s">
        <v>30</v>
      </c>
      <c r="E5006" s="4">
        <v>6</v>
      </c>
      <c r="F5006" s="4">
        <v>1.6</v>
      </c>
      <c r="G5006" s="4">
        <v>18.8</v>
      </c>
      <c r="H5006" s="4">
        <v>138</v>
      </c>
      <c r="I5006" s="4">
        <v>1</v>
      </c>
      <c r="J5006" s="4">
        <v>122</v>
      </c>
      <c r="K5006" s="4">
        <v>0</v>
      </c>
      <c r="L5006" s="4">
        <v>0</v>
      </c>
      <c r="M5006" s="4">
        <v>4</v>
      </c>
      <c r="N5006" s="4">
        <v>29.7</v>
      </c>
      <c r="O5006" s="4">
        <f t="shared" si="624"/>
        <v>3</v>
      </c>
      <c r="P5006" s="4">
        <f t="shared" si="625"/>
        <v>1</v>
      </c>
      <c r="Q5006" s="4">
        <f t="shared" si="626"/>
        <v>2</v>
      </c>
      <c r="R5006" s="4">
        <f t="shared" si="627"/>
        <v>6</v>
      </c>
      <c r="S5006" s="4">
        <f t="shared" si="628"/>
        <v>74.900000000000006</v>
      </c>
      <c r="T5006" s="4" t="str">
        <f t="shared" si="629"/>
        <v>C - Entwicklungspotenzial</v>
      </c>
      <c r="U5006" s="4">
        <f>ROUND(((E5006-Hilfswerte!$B$20)/Hilfswerte!$B$21)+((F5006-Hilfswerte!$B$22)/Hilfswerte!$B$23)+((G5006-Hilfswerte!$B$24)/Hilfswerte!$B$25)+0.1*INDEX(Hilfswerte!$B$4:$B$15,MATCH(C5006,Hilfswerte!$A$4:$A$15,0)),2)</f>
        <v>0.75</v>
      </c>
      <c r="V5006" s="4">
        <f>ROUND(SQRT((((E5006-Hilfswerte!$B$20)/Hilfswerte!$B$21)-Hilfswerte!$B$28)^2+(((F5006-Hilfswerte!$B$22)/Hilfswerte!$B$23)-Hilfswerte!$B$29)^2+(((G5006-Hilfswerte!$B$24)/Hilfswerte!$B$25)-Hilfswerte!$B$30)^2),3)</f>
        <v>1.5329999999999999</v>
      </c>
      <c r="W5006" s="4">
        <f>ROUND(E5006*Hilfswerte!$B$31,0)</f>
        <v>1233</v>
      </c>
      <c r="X5006" s="4">
        <f t="shared" si="630"/>
        <v>1095</v>
      </c>
      <c r="Y5006" s="4" t="str">
        <f>IF(T5006="A - Top-Kunde","bereits Top-Kunde",IF(AND(V5006&lt;=Hilfswerte!$B$34,H5006&lt;0.5*W5006),"Hoch",IF(AND(V5006&lt;=Hilfswerte!$B$35,H5006&lt;0.7*W5006),"Mittel","Niedrig")))</f>
        <v>Niedrig</v>
      </c>
      <c r="Z5006" s="4">
        <f t="shared" si="631"/>
        <v>6.1</v>
      </c>
      <c r="AA5006" s="4" t="str">
        <f>IF(J5006&gt;365,"Bereits abgewandert (Segment D)",IF(Z5006&gt;=Hilfswerte!$B$38,"Rot - akut gefaehrdet",IF(Z5006&gt;=Hilfswerte!$B$39,"Gelb - beobachten","Gruen - stabil")))</f>
        <v>Gruen - stabil</v>
      </c>
    </row>
    <row r="5007" spans="1:27" ht="15" customHeight="1" x14ac:dyDescent="0.25">
      <c r="A5007" s="4" t="s">
        <v>5354</v>
      </c>
      <c r="B5007" s="4" t="s">
        <v>236</v>
      </c>
      <c r="C5007" s="4" t="s">
        <v>51</v>
      </c>
      <c r="D5007" s="4" t="s">
        <v>93</v>
      </c>
      <c r="E5007" s="4">
        <v>10</v>
      </c>
      <c r="F5007" s="4">
        <v>1.5</v>
      </c>
      <c r="G5007" s="4">
        <v>9</v>
      </c>
      <c r="H5007" s="4">
        <v>1413</v>
      </c>
      <c r="I5007" s="4">
        <v>3</v>
      </c>
      <c r="J5007" s="4">
        <v>95</v>
      </c>
      <c r="K5007" s="4">
        <v>0</v>
      </c>
      <c r="L5007" s="4">
        <v>4</v>
      </c>
      <c r="M5007" s="4">
        <v>3</v>
      </c>
      <c r="N5007" s="4">
        <v>-11.4</v>
      </c>
      <c r="O5007" s="4">
        <f t="shared" si="624"/>
        <v>3</v>
      </c>
      <c r="P5007" s="4">
        <f t="shared" si="625"/>
        <v>3</v>
      </c>
      <c r="Q5007" s="4">
        <f t="shared" si="626"/>
        <v>3</v>
      </c>
      <c r="R5007" s="4">
        <f t="shared" si="627"/>
        <v>9</v>
      </c>
      <c r="S5007" s="4">
        <f t="shared" si="628"/>
        <v>83.1</v>
      </c>
      <c r="T5007" s="4" t="str">
        <f t="shared" si="629"/>
        <v>C - Entwicklungspotenzial</v>
      </c>
      <c r="U5007" s="4">
        <f>ROUND(((E5007-Hilfswerte!$B$20)/Hilfswerte!$B$21)+((F5007-Hilfswerte!$B$22)/Hilfswerte!$B$23)+((G5007-Hilfswerte!$B$24)/Hilfswerte!$B$25)+0.1*INDEX(Hilfswerte!$B$4:$B$15,MATCH(C5007,Hilfswerte!$A$4:$A$15,0)),2)</f>
        <v>-0.79</v>
      </c>
      <c r="V5007" s="4">
        <f>ROUND(SQRT((((E5007-Hilfswerte!$B$20)/Hilfswerte!$B$21)-Hilfswerte!$B$28)^2+(((F5007-Hilfswerte!$B$22)/Hilfswerte!$B$23)-Hilfswerte!$B$29)^2+(((G5007-Hilfswerte!$B$24)/Hilfswerte!$B$25)-Hilfswerte!$B$30)^2),3)</f>
        <v>1</v>
      </c>
      <c r="W5007" s="4">
        <f>ROUND(E5007*Hilfswerte!$B$31,0)</f>
        <v>2055</v>
      </c>
      <c r="X5007" s="4">
        <f t="shared" si="630"/>
        <v>642</v>
      </c>
      <c r="Y5007" s="4" t="str">
        <f>IF(T5007="A - Top-Kunde","bereits Top-Kunde",IF(AND(V5007&lt;=Hilfswerte!$B$34,H5007&lt;0.5*W5007),"Hoch",IF(AND(V5007&lt;=Hilfswerte!$B$35,H5007&lt;0.7*W5007),"Mittel","Niedrig")))</f>
        <v>Mittel</v>
      </c>
      <c r="Z5007" s="4">
        <f t="shared" si="631"/>
        <v>10.1</v>
      </c>
      <c r="AA5007" s="4" t="str">
        <f>IF(J5007&gt;365,"Bereits abgewandert (Segment D)",IF(Z5007&gt;=Hilfswerte!$B$38,"Rot - akut gefaehrdet",IF(Z5007&gt;=Hilfswerte!$B$39,"Gelb - beobachten","Gruen - stabil")))</f>
        <v>Gruen - stabil</v>
      </c>
    </row>
    <row r="5008" spans="1:27" ht="15" customHeight="1" x14ac:dyDescent="0.25">
      <c r="A5008" s="4" t="s">
        <v>5355</v>
      </c>
      <c r="B5008" s="4" t="s">
        <v>217</v>
      </c>
      <c r="C5008" s="4" t="s">
        <v>55</v>
      </c>
      <c r="D5008" s="4" t="s">
        <v>30</v>
      </c>
      <c r="E5008" s="4">
        <v>93</v>
      </c>
      <c r="F5008" s="4">
        <v>23.8</v>
      </c>
      <c r="G5008" s="4">
        <v>14.2</v>
      </c>
      <c r="H5008" s="4">
        <v>0</v>
      </c>
      <c r="I5008" s="4">
        <v>0</v>
      </c>
      <c r="J5008" s="4">
        <v>449</v>
      </c>
      <c r="K5008" s="4">
        <v>0</v>
      </c>
      <c r="L5008" s="4">
        <v>13</v>
      </c>
      <c r="M5008" s="4">
        <v>0</v>
      </c>
      <c r="N5008" s="4">
        <v>-83.6</v>
      </c>
      <c r="O5008" s="4">
        <f t="shared" si="624"/>
        <v>1</v>
      </c>
      <c r="P5008" s="4">
        <f t="shared" si="625"/>
        <v>1</v>
      </c>
      <c r="Q5008" s="4">
        <f t="shared" si="626"/>
        <v>1</v>
      </c>
      <c r="R5008" s="4">
        <f t="shared" si="627"/>
        <v>3</v>
      </c>
      <c r="S5008" s="4">
        <f t="shared" si="628"/>
        <v>-15.7</v>
      </c>
      <c r="T5008" s="4" t="str">
        <f t="shared" si="629"/>
        <v>D - Abwanderungsrisiko</v>
      </c>
      <c r="U5008" s="4">
        <f>ROUND(((E5008-Hilfswerte!$B$20)/Hilfswerte!$B$21)+((F5008-Hilfswerte!$B$22)/Hilfswerte!$B$23)+((G5008-Hilfswerte!$B$24)/Hilfswerte!$B$25)+0.1*INDEX(Hilfswerte!$B$4:$B$15,MATCH(C5008,Hilfswerte!$A$4:$A$15,0)),2)</f>
        <v>0.74</v>
      </c>
      <c r="V5008" s="4">
        <f>ROUND(SQRT((((E5008-Hilfswerte!$B$20)/Hilfswerte!$B$21)-Hilfswerte!$B$28)^2+(((F5008-Hilfswerte!$B$22)/Hilfswerte!$B$23)-Hilfswerte!$B$29)^2+(((G5008-Hilfswerte!$B$24)/Hilfswerte!$B$25)-Hilfswerte!$B$30)^2),3)</f>
        <v>0.623</v>
      </c>
      <c r="W5008" s="4">
        <f>ROUND(E5008*Hilfswerte!$B$31,0)</f>
        <v>19116</v>
      </c>
      <c r="X5008" s="4">
        <f t="shared" si="630"/>
        <v>19116</v>
      </c>
      <c r="Y5008" s="4" t="str">
        <f>IF(T5008="A - Top-Kunde","bereits Top-Kunde",IF(AND(V5008&lt;=Hilfswerte!$B$34,H5008&lt;0.5*W5008),"Hoch",IF(AND(V5008&lt;=Hilfswerte!$B$35,H5008&lt;0.7*W5008),"Mittel","Niedrig")))</f>
        <v>Hoch</v>
      </c>
      <c r="Z5008" s="4">
        <f t="shared" si="631"/>
        <v>58.5</v>
      </c>
      <c r="AA5008" s="4" t="str">
        <f>IF(J5008&gt;365,"Bereits abgewandert (Segment D)",IF(Z5008&gt;=Hilfswerte!$B$38,"Rot - akut gefaehrdet",IF(Z5008&gt;=Hilfswerte!$B$39,"Gelb - beobachten","Gruen - stabil")))</f>
        <v>Bereits abgewandert (Segment D)</v>
      </c>
    </row>
    <row r="5009" spans="1:27" ht="15" customHeight="1" x14ac:dyDescent="0.25">
      <c r="A5009" s="4" t="s">
        <v>5356</v>
      </c>
      <c r="B5009" s="4" t="s">
        <v>339</v>
      </c>
      <c r="C5009" s="4" t="s">
        <v>74</v>
      </c>
      <c r="D5009" s="4" t="s">
        <v>30</v>
      </c>
      <c r="E5009" s="4">
        <v>49</v>
      </c>
      <c r="F5009" s="4">
        <v>8.9</v>
      </c>
      <c r="G5009" s="4">
        <v>8.5</v>
      </c>
      <c r="H5009" s="4">
        <v>4086</v>
      </c>
      <c r="I5009" s="4">
        <v>4</v>
      </c>
      <c r="J5009" s="4">
        <v>9</v>
      </c>
      <c r="K5009" s="4">
        <v>0</v>
      </c>
      <c r="L5009" s="4">
        <v>19</v>
      </c>
      <c r="M5009" s="4">
        <v>3</v>
      </c>
      <c r="N5009" s="4">
        <v>12</v>
      </c>
      <c r="O5009" s="4">
        <f t="shared" si="624"/>
        <v>5</v>
      </c>
      <c r="P5009" s="4">
        <f t="shared" si="625"/>
        <v>4</v>
      </c>
      <c r="Q5009" s="4">
        <f t="shared" si="626"/>
        <v>4</v>
      </c>
      <c r="R5009" s="4">
        <f t="shared" si="627"/>
        <v>13</v>
      </c>
      <c r="S5009" s="4">
        <f t="shared" si="628"/>
        <v>130.30000000000001</v>
      </c>
      <c r="T5009" s="4" t="str">
        <f t="shared" si="629"/>
        <v>A - Top-Kunde</v>
      </c>
      <c r="U5009" s="4">
        <f>ROUND(((E5009-Hilfswerte!$B$20)/Hilfswerte!$B$21)+((F5009-Hilfswerte!$B$22)/Hilfswerte!$B$23)+((G5009-Hilfswerte!$B$24)/Hilfswerte!$B$25)+0.1*INDEX(Hilfswerte!$B$4:$B$15,MATCH(C5009,Hilfswerte!$A$4:$A$15,0)),2)</f>
        <v>-0.94</v>
      </c>
      <c r="V5009" s="4">
        <f>ROUND(SQRT((((E5009-Hilfswerte!$B$20)/Hilfswerte!$B$21)-Hilfswerte!$B$28)^2+(((F5009-Hilfswerte!$B$22)/Hilfswerte!$B$23)-Hilfswerte!$B$29)^2+(((G5009-Hilfswerte!$B$24)/Hilfswerte!$B$25)-Hilfswerte!$B$30)^2),3)</f>
        <v>0.84299999999999997</v>
      </c>
      <c r="W5009" s="4">
        <f>ROUND(E5009*Hilfswerte!$B$31,0)</f>
        <v>10072</v>
      </c>
      <c r="X5009" s="4">
        <f t="shared" si="630"/>
        <v>5986</v>
      </c>
      <c r="Y5009" s="4" t="str">
        <f>IF(T5009="A - Top-Kunde","bereits Top-Kunde",IF(AND(V5009&lt;=Hilfswerte!$B$34,H5009&lt;0.5*W5009),"Hoch",IF(AND(V5009&lt;=Hilfswerte!$B$35,H5009&lt;0.7*W5009),"Mittel","Niedrig")))</f>
        <v>bereits Top-Kunde</v>
      </c>
      <c r="Z5009" s="4">
        <f t="shared" si="631"/>
        <v>4.3</v>
      </c>
      <c r="AA5009" s="4" t="str">
        <f>IF(J5009&gt;365,"Bereits abgewandert (Segment D)",IF(Z5009&gt;=Hilfswerte!$B$38,"Rot - akut gefaehrdet",IF(Z5009&gt;=Hilfswerte!$B$39,"Gelb - beobachten","Gruen - stabil")))</f>
        <v>Gruen - stabil</v>
      </c>
    </row>
    <row r="5010" spans="1:27" ht="15" customHeight="1" x14ac:dyDescent="0.25">
      <c r="A5010" s="4" t="s">
        <v>5357</v>
      </c>
      <c r="B5010" s="4" t="s">
        <v>92</v>
      </c>
      <c r="C5010" s="4" t="s">
        <v>84</v>
      </c>
      <c r="D5010" s="4" t="s">
        <v>30</v>
      </c>
      <c r="E5010" s="4">
        <v>238</v>
      </c>
      <c r="F5010" s="4">
        <v>43.7</v>
      </c>
      <c r="G5010" s="4">
        <v>17.100000000000001</v>
      </c>
      <c r="H5010" s="4">
        <v>8057</v>
      </c>
      <c r="I5010" s="4">
        <v>2</v>
      </c>
      <c r="J5010" s="4">
        <v>143</v>
      </c>
      <c r="K5010" s="4">
        <v>0</v>
      </c>
      <c r="L5010" s="4">
        <v>5</v>
      </c>
      <c r="M5010" s="4">
        <v>5</v>
      </c>
      <c r="N5010" s="4">
        <v>12.8</v>
      </c>
      <c r="O5010" s="4">
        <f t="shared" si="624"/>
        <v>3</v>
      </c>
      <c r="P5010" s="4">
        <f t="shared" si="625"/>
        <v>2</v>
      </c>
      <c r="Q5010" s="4">
        <f t="shared" si="626"/>
        <v>5</v>
      </c>
      <c r="R5010" s="4">
        <f t="shared" si="627"/>
        <v>10</v>
      </c>
      <c r="S5010" s="4">
        <f t="shared" si="628"/>
        <v>104.9</v>
      </c>
      <c r="T5010" s="4" t="str">
        <f t="shared" si="629"/>
        <v>C - Entwicklungspotenzial</v>
      </c>
      <c r="U5010" s="4">
        <f>ROUND(((E5010-Hilfswerte!$B$20)/Hilfswerte!$B$21)+((F5010-Hilfswerte!$B$22)/Hilfswerte!$B$23)+((G5010-Hilfswerte!$B$24)/Hilfswerte!$B$25)+0.1*INDEX(Hilfswerte!$B$4:$B$15,MATCH(C5010,Hilfswerte!$A$4:$A$15,0)),2)</f>
        <v>1.88</v>
      </c>
      <c r="V5010" s="4">
        <f>ROUND(SQRT((((E5010-Hilfswerte!$B$20)/Hilfswerte!$B$21)-Hilfswerte!$B$28)^2+(((F5010-Hilfswerte!$B$22)/Hilfswerte!$B$23)-Hilfswerte!$B$29)^2+(((G5010-Hilfswerte!$B$24)/Hilfswerte!$B$25)-Hilfswerte!$B$30)^2),3)</f>
        <v>0.98899999999999999</v>
      </c>
      <c r="W5010" s="4">
        <f>ROUND(E5010*Hilfswerte!$B$31,0)</f>
        <v>48920</v>
      </c>
      <c r="X5010" s="4">
        <f t="shared" si="630"/>
        <v>40863</v>
      </c>
      <c r="Y5010" s="4" t="str">
        <f>IF(T5010="A - Top-Kunde","bereits Top-Kunde",IF(AND(V5010&lt;=Hilfswerte!$B$34,H5010&lt;0.5*W5010),"Hoch",IF(AND(V5010&lt;=Hilfswerte!$B$35,H5010&lt;0.7*W5010),"Mittel","Niedrig")))</f>
        <v>Mittel</v>
      </c>
      <c r="Z5010" s="4">
        <f t="shared" si="631"/>
        <v>8.1999999999999993</v>
      </c>
      <c r="AA5010" s="4" t="str">
        <f>IF(J5010&gt;365,"Bereits abgewandert (Segment D)",IF(Z5010&gt;=Hilfswerte!$B$38,"Rot - akut gefaehrdet",IF(Z5010&gt;=Hilfswerte!$B$39,"Gelb - beobachten","Gruen - stabil")))</f>
        <v>Gruen - stabil</v>
      </c>
    </row>
    <row r="5011" spans="1:27" ht="15" customHeight="1" x14ac:dyDescent="0.25">
      <c r="A5011" s="4" t="s">
        <v>5358</v>
      </c>
      <c r="B5011" s="4" t="s">
        <v>617</v>
      </c>
      <c r="C5011" s="4" t="s">
        <v>74</v>
      </c>
      <c r="D5011" s="4" t="s">
        <v>30</v>
      </c>
      <c r="E5011" s="4">
        <v>77</v>
      </c>
      <c r="F5011" s="4">
        <v>16.3</v>
      </c>
      <c r="G5011" s="4">
        <v>10.6</v>
      </c>
      <c r="H5011" s="4">
        <v>23351</v>
      </c>
      <c r="I5011" s="4">
        <v>6</v>
      </c>
      <c r="J5011" s="4">
        <v>18</v>
      </c>
      <c r="K5011" s="4">
        <v>1</v>
      </c>
      <c r="L5011" s="4">
        <v>0</v>
      </c>
      <c r="M5011" s="4">
        <v>5</v>
      </c>
      <c r="N5011" s="4">
        <v>5.8</v>
      </c>
      <c r="O5011" s="4">
        <f t="shared" si="624"/>
        <v>5</v>
      </c>
      <c r="P5011" s="4">
        <f t="shared" si="625"/>
        <v>5</v>
      </c>
      <c r="Q5011" s="4">
        <f t="shared" si="626"/>
        <v>5</v>
      </c>
      <c r="R5011" s="4">
        <f t="shared" si="627"/>
        <v>15</v>
      </c>
      <c r="S5011" s="4">
        <f t="shared" si="628"/>
        <v>146.9</v>
      </c>
      <c r="T5011" s="4" t="str">
        <f t="shared" si="629"/>
        <v>A - Top-Kunde</v>
      </c>
      <c r="U5011" s="4">
        <f>ROUND(((E5011-Hilfswerte!$B$20)/Hilfswerte!$B$21)+((F5011-Hilfswerte!$B$22)/Hilfswerte!$B$23)+((G5011-Hilfswerte!$B$24)/Hilfswerte!$B$25)+0.1*INDEX(Hilfswerte!$B$4:$B$15,MATCH(C5011,Hilfswerte!$A$4:$A$15,0)),2)</f>
        <v>-0.36</v>
      </c>
      <c r="V5011" s="4">
        <f>ROUND(SQRT((((E5011-Hilfswerte!$B$20)/Hilfswerte!$B$21)-Hilfswerte!$B$28)^2+(((F5011-Hilfswerte!$B$22)/Hilfswerte!$B$23)-Hilfswerte!$B$29)^2+(((G5011-Hilfswerte!$B$24)/Hilfswerte!$B$25)-Hilfswerte!$B$30)^2),3)</f>
        <v>0.55400000000000005</v>
      </c>
      <c r="W5011" s="4">
        <f>ROUND(E5011*Hilfswerte!$B$31,0)</f>
        <v>15827</v>
      </c>
      <c r="X5011" s="4">
        <f t="shared" si="630"/>
        <v>0</v>
      </c>
      <c r="Y5011" s="4" t="str">
        <f>IF(T5011="A - Top-Kunde","bereits Top-Kunde",IF(AND(V5011&lt;=Hilfswerte!$B$34,H5011&lt;0.5*W5011),"Hoch",IF(AND(V5011&lt;=Hilfswerte!$B$35,H5011&lt;0.7*W5011),"Mittel","Niedrig")))</f>
        <v>bereits Top-Kunde</v>
      </c>
      <c r="Z5011" s="4">
        <f t="shared" si="631"/>
        <v>3.9</v>
      </c>
      <c r="AA5011" s="4" t="str">
        <f>IF(J5011&gt;365,"Bereits abgewandert (Segment D)",IF(Z5011&gt;=Hilfswerte!$B$38,"Rot - akut gefaehrdet",IF(Z5011&gt;=Hilfswerte!$B$39,"Gelb - beobachten","Gruen - stabil")))</f>
        <v>Gruen - stabil</v>
      </c>
    </row>
    <row r="5012" spans="1:27" ht="15" customHeight="1" x14ac:dyDescent="0.25">
      <c r="A5012" s="4" t="s">
        <v>5359</v>
      </c>
      <c r="B5012" s="4" t="s">
        <v>795</v>
      </c>
      <c r="C5012" s="4" t="s">
        <v>51</v>
      </c>
      <c r="D5012" s="4" t="s">
        <v>30</v>
      </c>
      <c r="E5012" s="4">
        <v>105</v>
      </c>
      <c r="F5012" s="4">
        <v>15.3</v>
      </c>
      <c r="G5012" s="4">
        <v>1.4</v>
      </c>
      <c r="H5012" s="4">
        <v>16643</v>
      </c>
      <c r="I5012" s="4">
        <v>3</v>
      </c>
      <c r="J5012" s="4">
        <v>16</v>
      </c>
      <c r="K5012" s="4">
        <v>0</v>
      </c>
      <c r="L5012" s="4">
        <v>19</v>
      </c>
      <c r="M5012" s="4">
        <v>5</v>
      </c>
      <c r="N5012" s="4">
        <v>-4.3</v>
      </c>
      <c r="O5012" s="4">
        <f t="shared" si="624"/>
        <v>5</v>
      </c>
      <c r="P5012" s="4">
        <f t="shared" si="625"/>
        <v>3</v>
      </c>
      <c r="Q5012" s="4">
        <f t="shared" si="626"/>
        <v>5</v>
      </c>
      <c r="R5012" s="4">
        <f t="shared" si="627"/>
        <v>13</v>
      </c>
      <c r="S5012" s="4">
        <f t="shared" si="628"/>
        <v>122.2</v>
      </c>
      <c r="T5012" s="4" t="str">
        <f t="shared" si="629"/>
        <v>B - Kernkunde</v>
      </c>
      <c r="U5012" s="4">
        <f>ROUND(((E5012-Hilfswerte!$B$20)/Hilfswerte!$B$21)+((F5012-Hilfswerte!$B$22)/Hilfswerte!$B$23)+((G5012-Hilfswerte!$B$24)/Hilfswerte!$B$25)+0.1*INDEX(Hilfswerte!$B$4:$B$15,MATCH(C5012,Hilfswerte!$A$4:$A$15,0)),2)</f>
        <v>-1.34</v>
      </c>
      <c r="V5012" s="4">
        <f>ROUND(SQRT((((E5012-Hilfswerte!$B$20)/Hilfswerte!$B$21)-Hilfswerte!$B$28)^2+(((F5012-Hilfswerte!$B$22)/Hilfswerte!$B$23)-Hilfswerte!$B$29)^2+(((G5012-Hilfswerte!$B$24)/Hilfswerte!$B$25)-Hilfswerte!$B$30)^2),3)</f>
        <v>1.631</v>
      </c>
      <c r="W5012" s="4">
        <f>ROUND(E5012*Hilfswerte!$B$31,0)</f>
        <v>21582</v>
      </c>
      <c r="X5012" s="4">
        <f t="shared" si="630"/>
        <v>4939</v>
      </c>
      <c r="Y5012" s="4" t="str">
        <f>IF(T5012="A - Top-Kunde","bereits Top-Kunde",IF(AND(V5012&lt;=Hilfswerte!$B$34,H5012&lt;0.5*W5012),"Hoch",IF(AND(V5012&lt;=Hilfswerte!$B$35,H5012&lt;0.7*W5012),"Mittel","Niedrig")))</f>
        <v>Niedrig</v>
      </c>
      <c r="Z5012" s="4">
        <f t="shared" si="631"/>
        <v>6.3</v>
      </c>
      <c r="AA5012" s="4" t="str">
        <f>IF(J5012&gt;365,"Bereits abgewandert (Segment D)",IF(Z5012&gt;=Hilfswerte!$B$38,"Rot - akut gefaehrdet",IF(Z5012&gt;=Hilfswerte!$B$39,"Gelb - beobachten","Gruen - stabil")))</f>
        <v>Gruen - stabil</v>
      </c>
    </row>
    <row r="5013" spans="1:27" ht="15" customHeight="1" x14ac:dyDescent="0.25">
      <c r="A5013" s="4" t="s">
        <v>5360</v>
      </c>
      <c r="B5013" s="4" t="s">
        <v>196</v>
      </c>
      <c r="C5013" s="4" t="s">
        <v>55</v>
      </c>
      <c r="D5013" s="4" t="s">
        <v>30</v>
      </c>
      <c r="E5013" s="4">
        <v>130</v>
      </c>
      <c r="F5013" s="4">
        <v>25.9</v>
      </c>
      <c r="G5013" s="4">
        <v>3.6</v>
      </c>
      <c r="H5013" s="4">
        <v>5909</v>
      </c>
      <c r="I5013" s="4">
        <v>2</v>
      </c>
      <c r="J5013" s="4">
        <v>2</v>
      </c>
      <c r="K5013" s="4">
        <v>0</v>
      </c>
      <c r="L5013" s="4">
        <v>-3</v>
      </c>
      <c r="M5013" s="4">
        <v>1</v>
      </c>
      <c r="N5013" s="4">
        <v>13.5</v>
      </c>
      <c r="O5013" s="4">
        <f t="shared" si="624"/>
        <v>5</v>
      </c>
      <c r="P5013" s="4">
        <f t="shared" si="625"/>
        <v>2</v>
      </c>
      <c r="Q5013" s="4">
        <f t="shared" si="626"/>
        <v>4</v>
      </c>
      <c r="R5013" s="4">
        <f t="shared" si="627"/>
        <v>11</v>
      </c>
      <c r="S5013" s="4">
        <f t="shared" si="628"/>
        <v>116.8</v>
      </c>
      <c r="T5013" s="4" t="str">
        <f t="shared" si="629"/>
        <v>B - Kernkunde</v>
      </c>
      <c r="U5013" s="4">
        <f>ROUND(((E5013-Hilfswerte!$B$20)/Hilfswerte!$B$21)+((F5013-Hilfswerte!$B$22)/Hilfswerte!$B$23)+((G5013-Hilfswerte!$B$24)/Hilfswerte!$B$25)+0.1*INDEX(Hilfswerte!$B$4:$B$15,MATCH(C5013,Hilfswerte!$A$4:$A$15,0)),2)</f>
        <v>-0.75</v>
      </c>
      <c r="V5013" s="4">
        <f>ROUND(SQRT((((E5013-Hilfswerte!$B$20)/Hilfswerte!$B$21)-Hilfswerte!$B$28)^2+(((F5013-Hilfswerte!$B$22)/Hilfswerte!$B$23)-Hilfswerte!$B$29)^2+(((G5013-Hilfswerte!$B$24)/Hilfswerte!$B$25)-Hilfswerte!$B$30)^2),3)</f>
        <v>1.2370000000000001</v>
      </c>
      <c r="W5013" s="4">
        <f>ROUND(E5013*Hilfswerte!$B$31,0)</f>
        <v>26721</v>
      </c>
      <c r="X5013" s="4">
        <f t="shared" si="630"/>
        <v>20812</v>
      </c>
      <c r="Y5013" s="4" t="str">
        <f>IF(T5013="A - Top-Kunde","bereits Top-Kunde",IF(AND(V5013&lt;=Hilfswerte!$B$34,H5013&lt;0.5*W5013),"Hoch",IF(AND(V5013&lt;=Hilfswerte!$B$35,H5013&lt;0.7*W5013),"Mittel","Niedrig")))</f>
        <v>Niedrig</v>
      </c>
      <c r="Z5013" s="4">
        <f t="shared" si="631"/>
        <v>0.1</v>
      </c>
      <c r="AA5013" s="4" t="str">
        <f>IF(J5013&gt;365,"Bereits abgewandert (Segment D)",IF(Z5013&gt;=Hilfswerte!$B$38,"Rot - akut gefaehrdet",IF(Z5013&gt;=Hilfswerte!$B$39,"Gelb - beobachten","Gruen - stabil")))</f>
        <v>Gruen - stabil</v>
      </c>
    </row>
    <row r="5014" spans="1:27" ht="15" customHeight="1" x14ac:dyDescent="0.25">
      <c r="A5014" s="4" t="s">
        <v>5361</v>
      </c>
      <c r="B5014" s="4" t="s">
        <v>787</v>
      </c>
      <c r="C5014" s="4" t="s">
        <v>51</v>
      </c>
      <c r="D5014" s="4" t="s">
        <v>30</v>
      </c>
      <c r="E5014" s="4">
        <v>5</v>
      </c>
      <c r="F5014" s="4">
        <v>1.1000000000000001</v>
      </c>
      <c r="G5014" s="4">
        <v>1.2</v>
      </c>
      <c r="H5014" s="4">
        <v>2693</v>
      </c>
      <c r="I5014" s="4">
        <v>3</v>
      </c>
      <c r="J5014" s="4">
        <v>21</v>
      </c>
      <c r="K5014" s="4">
        <v>0</v>
      </c>
      <c r="L5014" s="4">
        <v>5</v>
      </c>
      <c r="M5014" s="4">
        <v>3</v>
      </c>
      <c r="N5014" s="4">
        <v>37</v>
      </c>
      <c r="O5014" s="4">
        <f t="shared" si="624"/>
        <v>5</v>
      </c>
      <c r="P5014" s="4">
        <f t="shared" si="625"/>
        <v>3</v>
      </c>
      <c r="Q5014" s="4">
        <f t="shared" si="626"/>
        <v>4</v>
      </c>
      <c r="R5014" s="4">
        <f t="shared" si="627"/>
        <v>12</v>
      </c>
      <c r="S5014" s="4">
        <f t="shared" si="628"/>
        <v>137</v>
      </c>
      <c r="T5014" s="4" t="str">
        <f t="shared" si="629"/>
        <v>A - Top-Kunde</v>
      </c>
      <c r="U5014" s="4">
        <f>ROUND(((E5014-Hilfswerte!$B$20)/Hilfswerte!$B$21)+((F5014-Hilfswerte!$B$22)/Hilfswerte!$B$23)+((G5014-Hilfswerte!$B$24)/Hilfswerte!$B$25)+0.1*INDEX(Hilfswerte!$B$4:$B$15,MATCH(C5014,Hilfswerte!$A$4:$A$15,0)),2)</f>
        <v>-2.06</v>
      </c>
      <c r="V5014" s="4">
        <f>ROUND(SQRT((((E5014-Hilfswerte!$B$20)/Hilfswerte!$B$21)-Hilfswerte!$B$28)^2+(((F5014-Hilfswerte!$B$22)/Hilfswerte!$B$23)-Hilfswerte!$B$29)^2+(((G5014-Hilfswerte!$B$24)/Hilfswerte!$B$25)-Hilfswerte!$B$30)^2),3)</f>
        <v>1.8560000000000001</v>
      </c>
      <c r="W5014" s="4">
        <f>ROUND(E5014*Hilfswerte!$B$31,0)</f>
        <v>1028</v>
      </c>
      <c r="X5014" s="4">
        <f t="shared" si="630"/>
        <v>0</v>
      </c>
      <c r="Y5014" s="4" t="str">
        <f>IF(T5014="A - Top-Kunde","bereits Top-Kunde",IF(AND(V5014&lt;=Hilfswerte!$B$34,H5014&lt;0.5*W5014),"Hoch",IF(AND(V5014&lt;=Hilfswerte!$B$35,H5014&lt;0.7*W5014),"Mittel","Niedrig")))</f>
        <v>bereits Top-Kunde</v>
      </c>
      <c r="Z5014" s="4">
        <f t="shared" si="631"/>
        <v>2.1</v>
      </c>
      <c r="AA5014" s="4" t="str">
        <f>IF(J5014&gt;365,"Bereits abgewandert (Segment D)",IF(Z5014&gt;=Hilfswerte!$B$38,"Rot - akut gefaehrdet",IF(Z5014&gt;=Hilfswerte!$B$39,"Gelb - beobachten","Gruen - stabil")))</f>
        <v>Gruen - stabil</v>
      </c>
    </row>
    <row r="5015" spans="1:27" ht="15" customHeight="1" x14ac:dyDescent="0.25">
      <c r="A5015" s="4" t="s">
        <v>5362</v>
      </c>
      <c r="B5015" s="4" t="s">
        <v>505</v>
      </c>
      <c r="C5015" s="4" t="s">
        <v>38</v>
      </c>
      <c r="D5015" s="4" t="s">
        <v>122</v>
      </c>
      <c r="E5015" s="4">
        <v>210</v>
      </c>
      <c r="F5015" s="4">
        <v>64.8</v>
      </c>
      <c r="G5015" s="4">
        <v>8</v>
      </c>
      <c r="H5015" s="4">
        <v>48762</v>
      </c>
      <c r="I5015" s="4">
        <v>5</v>
      </c>
      <c r="J5015" s="4">
        <v>149</v>
      </c>
      <c r="K5015" s="4">
        <v>1</v>
      </c>
      <c r="L5015" s="4">
        <v>11</v>
      </c>
      <c r="M5015" s="4">
        <v>6</v>
      </c>
      <c r="N5015" s="4">
        <v>16.2</v>
      </c>
      <c r="O5015" s="4">
        <f t="shared" si="624"/>
        <v>3</v>
      </c>
      <c r="P5015" s="4">
        <f t="shared" si="625"/>
        <v>5</v>
      </c>
      <c r="Q5015" s="4">
        <f t="shared" si="626"/>
        <v>5</v>
      </c>
      <c r="R5015" s="4">
        <f t="shared" si="627"/>
        <v>13</v>
      </c>
      <c r="S5015" s="4">
        <f t="shared" si="628"/>
        <v>128.80000000000001</v>
      </c>
      <c r="T5015" s="4" t="str">
        <f t="shared" si="629"/>
        <v>A - Top-Kunde</v>
      </c>
      <c r="U5015" s="4">
        <f>ROUND(((E5015-Hilfswerte!$B$20)/Hilfswerte!$B$21)+((F5015-Hilfswerte!$B$22)/Hilfswerte!$B$23)+((G5015-Hilfswerte!$B$24)/Hilfswerte!$B$25)+0.1*INDEX(Hilfswerte!$B$4:$B$15,MATCH(C5015,Hilfswerte!$A$4:$A$15,0)),2)</f>
        <v>1.04</v>
      </c>
      <c r="V5015" s="4">
        <f>ROUND(SQRT((((E5015-Hilfswerte!$B$20)/Hilfswerte!$B$21)-Hilfswerte!$B$28)^2+(((F5015-Hilfswerte!$B$22)/Hilfswerte!$B$23)-Hilfswerte!$B$29)^2+(((G5015-Hilfswerte!$B$24)/Hilfswerte!$B$25)-Hilfswerte!$B$30)^2),3)</f>
        <v>0.73</v>
      </c>
      <c r="W5015" s="4">
        <f>ROUND(E5015*Hilfswerte!$B$31,0)</f>
        <v>43165</v>
      </c>
      <c r="X5015" s="4">
        <f t="shared" si="630"/>
        <v>0</v>
      </c>
      <c r="Y5015" s="4" t="str">
        <f>IF(T5015="A - Top-Kunde","bereits Top-Kunde",IF(AND(V5015&lt;=Hilfswerte!$B$34,H5015&lt;0.5*W5015),"Hoch",IF(AND(V5015&lt;=Hilfswerte!$B$35,H5015&lt;0.7*W5015),"Mittel","Niedrig")))</f>
        <v>bereits Top-Kunde</v>
      </c>
      <c r="Z5015" s="4">
        <f t="shared" si="631"/>
        <v>12.7</v>
      </c>
      <c r="AA5015" s="4" t="str">
        <f>IF(J5015&gt;365,"Bereits abgewandert (Segment D)",IF(Z5015&gt;=Hilfswerte!$B$38,"Rot - akut gefaehrdet",IF(Z5015&gt;=Hilfswerte!$B$39,"Gelb - beobachten","Gruen - stabil")))</f>
        <v>Gruen - stabil</v>
      </c>
    </row>
    <row r="5016" spans="1:27" ht="15" customHeight="1" x14ac:dyDescent="0.25">
      <c r="A5016" s="4" t="s">
        <v>5363</v>
      </c>
      <c r="B5016" s="4" t="s">
        <v>1139</v>
      </c>
      <c r="C5016" s="4" t="s">
        <v>59</v>
      </c>
      <c r="D5016" s="4" t="s">
        <v>30</v>
      </c>
      <c r="E5016" s="4">
        <v>24</v>
      </c>
      <c r="F5016" s="4">
        <v>4.7</v>
      </c>
      <c r="G5016" s="4">
        <v>11.6</v>
      </c>
      <c r="H5016" s="4">
        <v>698</v>
      </c>
      <c r="I5016" s="4">
        <v>1</v>
      </c>
      <c r="J5016" s="4">
        <v>206</v>
      </c>
      <c r="K5016" s="4">
        <v>0</v>
      </c>
      <c r="L5016" s="4">
        <v>9</v>
      </c>
      <c r="M5016" s="4">
        <v>6</v>
      </c>
      <c r="N5016" s="4">
        <v>-14.1</v>
      </c>
      <c r="O5016" s="4">
        <f t="shared" si="624"/>
        <v>2</v>
      </c>
      <c r="P5016" s="4">
        <f t="shared" si="625"/>
        <v>1</v>
      </c>
      <c r="Q5016" s="4">
        <f t="shared" si="626"/>
        <v>2</v>
      </c>
      <c r="R5016" s="4">
        <f t="shared" si="627"/>
        <v>5</v>
      </c>
      <c r="S5016" s="4">
        <f t="shared" si="628"/>
        <v>40.299999999999997</v>
      </c>
      <c r="T5016" s="4" t="str">
        <f t="shared" si="629"/>
        <v>C - Entwicklungspotenzial</v>
      </c>
      <c r="U5016" s="4">
        <f>ROUND(((E5016-Hilfswerte!$B$20)/Hilfswerte!$B$21)+((F5016-Hilfswerte!$B$22)/Hilfswerte!$B$23)+((G5016-Hilfswerte!$B$24)/Hilfswerte!$B$25)+0.1*INDEX(Hilfswerte!$B$4:$B$15,MATCH(C5016,Hilfswerte!$A$4:$A$15,0)),2)</f>
        <v>-0.68</v>
      </c>
      <c r="V5016" s="4">
        <f>ROUND(SQRT((((E5016-Hilfswerte!$B$20)/Hilfswerte!$B$21)-Hilfswerte!$B$28)^2+(((F5016-Hilfswerte!$B$22)/Hilfswerte!$B$23)-Hilfswerte!$B$29)^2+(((G5016-Hilfswerte!$B$24)/Hilfswerte!$B$25)-Hilfswerte!$B$30)^2),3)</f>
        <v>0.85599999999999998</v>
      </c>
      <c r="W5016" s="4">
        <f>ROUND(E5016*Hilfswerte!$B$31,0)</f>
        <v>4933</v>
      </c>
      <c r="X5016" s="4">
        <f t="shared" si="630"/>
        <v>4235</v>
      </c>
      <c r="Y5016" s="4" t="str">
        <f>IF(T5016="A - Top-Kunde","bereits Top-Kunde",IF(AND(V5016&lt;=Hilfswerte!$B$34,H5016&lt;0.5*W5016),"Hoch",IF(AND(V5016&lt;=Hilfswerte!$B$35,H5016&lt;0.7*W5016),"Mittel","Niedrig")))</f>
        <v>Mittel</v>
      </c>
      <c r="Z5016" s="4">
        <f t="shared" si="631"/>
        <v>17.7</v>
      </c>
      <c r="AA5016" s="4" t="str">
        <f>IF(J5016&gt;365,"Bereits abgewandert (Segment D)",IF(Z5016&gt;=Hilfswerte!$B$38,"Rot - akut gefaehrdet",IF(Z5016&gt;=Hilfswerte!$B$39,"Gelb - beobachten","Gruen - stabil")))</f>
        <v>Gelb - beobachten</v>
      </c>
    </row>
    <row r="5017" spans="1:27" ht="15" customHeight="1" x14ac:dyDescent="0.25">
      <c r="A5017" s="4" t="s">
        <v>5364</v>
      </c>
      <c r="B5017" s="4" t="s">
        <v>236</v>
      </c>
      <c r="C5017" s="4" t="s">
        <v>65</v>
      </c>
      <c r="D5017" s="4" t="s">
        <v>30</v>
      </c>
      <c r="E5017" s="4">
        <v>28</v>
      </c>
      <c r="F5017" s="4">
        <v>9</v>
      </c>
      <c r="G5017" s="4">
        <v>11.4</v>
      </c>
      <c r="H5017" s="4">
        <v>413</v>
      </c>
      <c r="I5017" s="4">
        <v>3</v>
      </c>
      <c r="J5017" s="4">
        <v>32</v>
      </c>
      <c r="K5017" s="4">
        <v>1</v>
      </c>
      <c r="L5017" s="4">
        <v>-3</v>
      </c>
      <c r="M5017" s="4">
        <v>1</v>
      </c>
      <c r="N5017" s="4">
        <v>8.1999999999999993</v>
      </c>
      <c r="O5017" s="4">
        <f t="shared" si="624"/>
        <v>4</v>
      </c>
      <c r="P5017" s="4">
        <f t="shared" si="625"/>
        <v>3</v>
      </c>
      <c r="Q5017" s="4">
        <f t="shared" si="626"/>
        <v>2</v>
      </c>
      <c r="R5017" s="4">
        <f t="shared" si="627"/>
        <v>9</v>
      </c>
      <c r="S5017" s="4">
        <f t="shared" si="628"/>
        <v>88.1</v>
      </c>
      <c r="T5017" s="4" t="str">
        <f t="shared" si="629"/>
        <v>C - Entwicklungspotenzial</v>
      </c>
      <c r="U5017" s="4">
        <f>ROUND(((E5017-Hilfswerte!$B$20)/Hilfswerte!$B$21)+((F5017-Hilfswerte!$B$22)/Hilfswerte!$B$23)+((G5017-Hilfswerte!$B$24)/Hilfswerte!$B$25)+0.1*INDEX(Hilfswerte!$B$4:$B$15,MATCH(C5017,Hilfswerte!$A$4:$A$15,0)),2)</f>
        <v>-0.6</v>
      </c>
      <c r="V5017" s="4">
        <f>ROUND(SQRT((((E5017-Hilfswerte!$B$20)/Hilfswerte!$B$21)-Hilfswerte!$B$28)^2+(((F5017-Hilfswerte!$B$22)/Hilfswerte!$B$23)-Hilfswerte!$B$29)^2+(((G5017-Hilfswerte!$B$24)/Hilfswerte!$B$25)-Hilfswerte!$B$30)^2),3)</f>
        <v>0.78900000000000003</v>
      </c>
      <c r="W5017" s="4">
        <f>ROUND(E5017*Hilfswerte!$B$31,0)</f>
        <v>5755</v>
      </c>
      <c r="X5017" s="4">
        <f t="shared" si="630"/>
        <v>5342</v>
      </c>
      <c r="Y5017" s="4" t="str">
        <f>IF(T5017="A - Top-Kunde","bereits Top-Kunde",IF(AND(V5017&lt;=Hilfswerte!$B$34,H5017&lt;0.5*W5017),"Hoch",IF(AND(V5017&lt;=Hilfswerte!$B$35,H5017&lt;0.7*W5017),"Mittel","Niedrig")))</f>
        <v>Hoch</v>
      </c>
      <c r="Z5017" s="4">
        <f t="shared" si="631"/>
        <v>4.5999999999999996</v>
      </c>
      <c r="AA5017" s="4" t="str">
        <f>IF(J5017&gt;365,"Bereits abgewandert (Segment D)",IF(Z5017&gt;=Hilfswerte!$B$38,"Rot - akut gefaehrdet",IF(Z5017&gt;=Hilfswerte!$B$39,"Gelb - beobachten","Gruen - stabil")))</f>
        <v>Gruen - stabil</v>
      </c>
    </row>
    <row r="5018" spans="1:27" ht="15" customHeight="1" x14ac:dyDescent="0.25">
      <c r="A5018" s="4" t="s">
        <v>5365</v>
      </c>
      <c r="B5018" s="4" t="s">
        <v>124</v>
      </c>
      <c r="C5018" s="4" t="s">
        <v>33</v>
      </c>
      <c r="D5018" s="4" t="s">
        <v>117</v>
      </c>
      <c r="E5018" s="4">
        <v>9</v>
      </c>
      <c r="F5018" s="4">
        <v>1.9</v>
      </c>
      <c r="G5018" s="4">
        <v>3.8</v>
      </c>
      <c r="H5018" s="4">
        <v>585</v>
      </c>
      <c r="I5018" s="4">
        <v>2</v>
      </c>
      <c r="J5018" s="4">
        <v>230</v>
      </c>
      <c r="K5018" s="4">
        <v>1</v>
      </c>
      <c r="L5018" s="4">
        <v>1</v>
      </c>
      <c r="M5018" s="4">
        <v>3</v>
      </c>
      <c r="N5018" s="4">
        <v>-19</v>
      </c>
      <c r="O5018" s="4">
        <f t="shared" si="624"/>
        <v>2</v>
      </c>
      <c r="P5018" s="4">
        <f t="shared" si="625"/>
        <v>2</v>
      </c>
      <c r="Q5018" s="4">
        <f t="shared" si="626"/>
        <v>2</v>
      </c>
      <c r="R5018" s="4">
        <f t="shared" si="627"/>
        <v>6</v>
      </c>
      <c r="S5018" s="4">
        <f t="shared" si="628"/>
        <v>44.2</v>
      </c>
      <c r="T5018" s="4" t="str">
        <f t="shared" si="629"/>
        <v>C - Entwicklungspotenzial</v>
      </c>
      <c r="U5018" s="4">
        <f>ROUND(((E5018-Hilfswerte!$B$20)/Hilfswerte!$B$21)+((F5018-Hilfswerte!$B$22)/Hilfswerte!$B$23)+((G5018-Hilfswerte!$B$24)/Hilfswerte!$B$25)+0.1*INDEX(Hilfswerte!$B$4:$B$15,MATCH(C5018,Hilfswerte!$A$4:$A$15,0)),2)</f>
        <v>-1.93</v>
      </c>
      <c r="V5018" s="4">
        <f>ROUND(SQRT((((E5018-Hilfswerte!$B$20)/Hilfswerte!$B$21)-Hilfswerte!$B$28)^2+(((F5018-Hilfswerte!$B$22)/Hilfswerte!$B$23)-Hilfswerte!$B$29)^2+(((G5018-Hilfswerte!$B$24)/Hilfswerte!$B$25)-Hilfswerte!$B$30)^2),3)</f>
        <v>1.5029999999999999</v>
      </c>
      <c r="W5018" s="4">
        <f>ROUND(E5018*Hilfswerte!$B$31,0)</f>
        <v>1850</v>
      </c>
      <c r="X5018" s="4">
        <f t="shared" si="630"/>
        <v>1265</v>
      </c>
      <c r="Y5018" s="4" t="str">
        <f>IF(T5018="A - Top-Kunde","bereits Top-Kunde",IF(AND(V5018&lt;=Hilfswerte!$B$34,H5018&lt;0.5*W5018),"Hoch",IF(AND(V5018&lt;=Hilfswerte!$B$35,H5018&lt;0.7*W5018),"Mittel","Niedrig")))</f>
        <v>Niedrig</v>
      </c>
      <c r="Z5018" s="4">
        <f t="shared" si="631"/>
        <v>22.3</v>
      </c>
      <c r="AA5018" s="4" t="str">
        <f>IF(J5018&gt;365,"Bereits abgewandert (Segment D)",IF(Z5018&gt;=Hilfswerte!$B$38,"Rot - akut gefaehrdet",IF(Z5018&gt;=Hilfswerte!$B$39,"Gelb - beobachten","Gruen - stabil")))</f>
        <v>Rot - akut gefaehrdet</v>
      </c>
    </row>
    <row r="5019" spans="1:27" ht="15" customHeight="1" x14ac:dyDescent="0.25">
      <c r="A5019" s="4" t="s">
        <v>5366</v>
      </c>
      <c r="B5019" s="4" t="s">
        <v>167</v>
      </c>
      <c r="C5019" s="4" t="s">
        <v>65</v>
      </c>
      <c r="D5019" s="4" t="s">
        <v>30</v>
      </c>
      <c r="E5019" s="4">
        <v>4508</v>
      </c>
      <c r="F5019" s="4">
        <v>1422.7</v>
      </c>
      <c r="G5019" s="4">
        <v>17.8</v>
      </c>
      <c r="H5019" s="4">
        <v>718165</v>
      </c>
      <c r="I5019" s="4">
        <v>2</v>
      </c>
      <c r="J5019" s="4">
        <v>115</v>
      </c>
      <c r="K5019" s="4">
        <v>1</v>
      </c>
      <c r="L5019" s="4">
        <v>6</v>
      </c>
      <c r="M5019" s="4">
        <v>6</v>
      </c>
      <c r="N5019" s="4">
        <v>-0.1</v>
      </c>
      <c r="O5019" s="4">
        <f t="shared" si="624"/>
        <v>3</v>
      </c>
      <c r="P5019" s="4">
        <f t="shared" si="625"/>
        <v>2</v>
      </c>
      <c r="Q5019" s="4">
        <f t="shared" si="626"/>
        <v>5</v>
      </c>
      <c r="R5019" s="4">
        <f t="shared" si="627"/>
        <v>10</v>
      </c>
      <c r="S5019" s="4">
        <f t="shared" si="628"/>
        <v>92.2</v>
      </c>
      <c r="T5019" s="4" t="str">
        <f t="shared" si="629"/>
        <v>C - Entwicklungspotenzial</v>
      </c>
      <c r="U5019" s="4">
        <f>ROUND(((E5019-Hilfswerte!$B$20)/Hilfswerte!$B$21)+((F5019-Hilfswerte!$B$22)/Hilfswerte!$B$23)+((G5019-Hilfswerte!$B$24)/Hilfswerte!$B$25)+0.1*INDEX(Hilfswerte!$B$4:$B$15,MATCH(C5019,Hilfswerte!$A$4:$A$15,0)),2)</f>
        <v>45.08</v>
      </c>
      <c r="V5019" s="4">
        <f>ROUND(SQRT((((E5019-Hilfswerte!$B$20)/Hilfswerte!$B$21)-Hilfswerte!$B$28)^2+(((F5019-Hilfswerte!$B$22)/Hilfswerte!$B$23)-Hilfswerte!$B$29)^2+(((G5019-Hilfswerte!$B$24)/Hilfswerte!$B$25)-Hilfswerte!$B$30)^2),3)</f>
        <v>31.152000000000001</v>
      </c>
      <c r="W5019" s="4">
        <f>ROUND(E5019*Hilfswerte!$B$31,0)</f>
        <v>926602</v>
      </c>
      <c r="X5019" s="4">
        <f t="shared" si="630"/>
        <v>208437</v>
      </c>
      <c r="Y5019" s="4" t="str">
        <f>IF(T5019="A - Top-Kunde","bereits Top-Kunde",IF(AND(V5019&lt;=Hilfswerte!$B$34,H5019&lt;0.5*W5019),"Hoch",IF(AND(V5019&lt;=Hilfswerte!$B$35,H5019&lt;0.7*W5019),"Mittel","Niedrig")))</f>
        <v>Niedrig</v>
      </c>
      <c r="Z5019" s="4">
        <f t="shared" si="631"/>
        <v>10</v>
      </c>
      <c r="AA5019" s="4" t="str">
        <f>IF(J5019&gt;365,"Bereits abgewandert (Segment D)",IF(Z5019&gt;=Hilfswerte!$B$38,"Rot - akut gefaehrdet",IF(Z5019&gt;=Hilfswerte!$B$39,"Gelb - beobachten","Gruen - stabil")))</f>
        <v>Gruen - stabil</v>
      </c>
    </row>
    <row r="5020" spans="1:27" ht="15" customHeight="1" x14ac:dyDescent="0.25">
      <c r="A5020" s="4" t="s">
        <v>5367</v>
      </c>
      <c r="B5020" s="4" t="s">
        <v>639</v>
      </c>
      <c r="C5020" s="4" t="s">
        <v>55</v>
      </c>
      <c r="D5020" s="4" t="s">
        <v>77</v>
      </c>
      <c r="E5020" s="4">
        <v>18</v>
      </c>
      <c r="F5020" s="4">
        <v>2.2000000000000002</v>
      </c>
      <c r="G5020" s="4">
        <v>0.6</v>
      </c>
      <c r="H5020" s="4">
        <v>2636</v>
      </c>
      <c r="I5020" s="4">
        <v>2</v>
      </c>
      <c r="J5020" s="4">
        <v>363</v>
      </c>
      <c r="K5020" s="4">
        <v>1</v>
      </c>
      <c r="L5020" s="4">
        <v>4</v>
      </c>
      <c r="M5020" s="4">
        <v>3</v>
      </c>
      <c r="N5020" s="4">
        <v>3.5</v>
      </c>
      <c r="O5020" s="4">
        <f t="shared" si="624"/>
        <v>2</v>
      </c>
      <c r="P5020" s="4">
        <f t="shared" si="625"/>
        <v>2</v>
      </c>
      <c r="Q5020" s="4">
        <f t="shared" si="626"/>
        <v>4</v>
      </c>
      <c r="R5020" s="4">
        <f t="shared" si="627"/>
        <v>8</v>
      </c>
      <c r="S5020" s="4">
        <f t="shared" si="628"/>
        <v>74.599999999999994</v>
      </c>
      <c r="T5020" s="4" t="str">
        <f t="shared" si="629"/>
        <v>C - Entwicklungspotenzial</v>
      </c>
      <c r="U5020" s="4">
        <f>ROUND(((E5020-Hilfswerte!$B$20)/Hilfswerte!$B$21)+((F5020-Hilfswerte!$B$22)/Hilfswerte!$B$23)+((G5020-Hilfswerte!$B$24)/Hilfswerte!$B$25)+0.1*INDEX(Hilfswerte!$B$4:$B$15,MATCH(C5020,Hilfswerte!$A$4:$A$15,0)),2)</f>
        <v>-2.13</v>
      </c>
      <c r="V5020" s="4">
        <f>ROUND(SQRT((((E5020-Hilfswerte!$B$20)/Hilfswerte!$B$21)-Hilfswerte!$B$28)^2+(((F5020-Hilfswerte!$B$22)/Hilfswerte!$B$23)-Hilfswerte!$B$29)^2+(((G5020-Hilfswerte!$B$24)/Hilfswerte!$B$25)-Hilfswerte!$B$30)^2),3)</f>
        <v>1.9119999999999999</v>
      </c>
      <c r="W5020" s="4">
        <f>ROUND(E5020*Hilfswerte!$B$31,0)</f>
        <v>3700</v>
      </c>
      <c r="X5020" s="4">
        <f t="shared" si="630"/>
        <v>1064</v>
      </c>
      <c r="Y5020" s="4" t="str">
        <f>IF(T5020="A - Top-Kunde","bereits Top-Kunde",IF(AND(V5020&lt;=Hilfswerte!$B$34,H5020&lt;0.5*W5020),"Hoch",IF(AND(V5020&lt;=Hilfswerte!$B$35,H5020&lt;0.7*W5020),"Mittel","Niedrig")))</f>
        <v>Niedrig</v>
      </c>
      <c r="Z5020" s="4">
        <f t="shared" si="631"/>
        <v>22</v>
      </c>
      <c r="AA5020" s="4" t="str">
        <f>IF(J5020&gt;365,"Bereits abgewandert (Segment D)",IF(Z5020&gt;=Hilfswerte!$B$38,"Rot - akut gefaehrdet",IF(Z5020&gt;=Hilfswerte!$B$39,"Gelb - beobachten","Gruen - stabil")))</f>
        <v>Rot - akut gefaehrdet</v>
      </c>
    </row>
    <row r="5021" spans="1:27" ht="15" customHeight="1" x14ac:dyDescent="0.25">
      <c r="A5021" s="4" t="s">
        <v>5368</v>
      </c>
      <c r="B5021" s="4" t="s">
        <v>256</v>
      </c>
      <c r="C5021" s="4" t="s">
        <v>47</v>
      </c>
      <c r="D5021" s="4" t="s">
        <v>30</v>
      </c>
      <c r="E5021" s="4">
        <v>98</v>
      </c>
      <c r="F5021" s="4">
        <v>21.7</v>
      </c>
      <c r="G5021" s="4">
        <v>2.1</v>
      </c>
      <c r="H5021" s="4">
        <v>6375</v>
      </c>
      <c r="I5021" s="4">
        <v>4</v>
      </c>
      <c r="J5021" s="4">
        <v>63</v>
      </c>
      <c r="K5021" s="4">
        <v>1</v>
      </c>
      <c r="L5021" s="4">
        <v>-7</v>
      </c>
      <c r="M5021" s="4">
        <v>2</v>
      </c>
      <c r="N5021" s="4">
        <v>0.1</v>
      </c>
      <c r="O5021" s="4">
        <f t="shared" si="624"/>
        <v>4</v>
      </c>
      <c r="P5021" s="4">
        <f t="shared" si="625"/>
        <v>4</v>
      </c>
      <c r="Q5021" s="4">
        <f t="shared" si="626"/>
        <v>4</v>
      </c>
      <c r="R5021" s="4">
        <f t="shared" si="627"/>
        <v>12</v>
      </c>
      <c r="S5021" s="4">
        <f t="shared" si="628"/>
        <v>114.1</v>
      </c>
      <c r="T5021" s="4" t="str">
        <f t="shared" si="629"/>
        <v>B - Kernkunde</v>
      </c>
      <c r="U5021" s="4">
        <f>ROUND(((E5021-Hilfswerte!$B$20)/Hilfswerte!$B$21)+((F5021-Hilfswerte!$B$22)/Hilfswerte!$B$23)+((G5021-Hilfswerte!$B$24)/Hilfswerte!$B$25)+0.1*INDEX(Hilfswerte!$B$4:$B$15,MATCH(C5021,Hilfswerte!$A$4:$A$15,0)),2)</f>
        <v>-1.41</v>
      </c>
      <c r="V5021" s="4">
        <f>ROUND(SQRT((((E5021-Hilfswerte!$B$20)/Hilfswerte!$B$21)-Hilfswerte!$B$28)^2+(((F5021-Hilfswerte!$B$22)/Hilfswerte!$B$23)-Hilfswerte!$B$29)^2+(((G5021-Hilfswerte!$B$24)/Hilfswerte!$B$25)-Hilfswerte!$B$30)^2),3)</f>
        <v>1.504</v>
      </c>
      <c r="W5021" s="4">
        <f>ROUND(E5021*Hilfswerte!$B$31,0)</f>
        <v>20144</v>
      </c>
      <c r="X5021" s="4">
        <f t="shared" si="630"/>
        <v>13769</v>
      </c>
      <c r="Y5021" s="4" t="str">
        <f>IF(T5021="A - Top-Kunde","bereits Top-Kunde",IF(AND(V5021&lt;=Hilfswerte!$B$34,H5021&lt;0.5*W5021),"Hoch",IF(AND(V5021&lt;=Hilfswerte!$B$35,H5021&lt;0.7*W5021),"Mittel","Niedrig")))</f>
        <v>Niedrig</v>
      </c>
      <c r="Z5021" s="4">
        <f t="shared" si="631"/>
        <v>6.2</v>
      </c>
      <c r="AA5021" s="4" t="str">
        <f>IF(J5021&gt;365,"Bereits abgewandert (Segment D)",IF(Z5021&gt;=Hilfswerte!$B$38,"Rot - akut gefaehrdet",IF(Z5021&gt;=Hilfswerte!$B$39,"Gelb - beobachten","Gruen - stabil")))</f>
        <v>Gruen - stabil</v>
      </c>
    </row>
    <row r="5022" spans="1:27" ht="15" customHeight="1" x14ac:dyDescent="0.25">
      <c r="A5022" s="4" t="s">
        <v>5369</v>
      </c>
      <c r="B5022" s="4" t="s">
        <v>492</v>
      </c>
      <c r="C5022" s="4" t="s">
        <v>55</v>
      </c>
      <c r="D5022" s="4" t="s">
        <v>122</v>
      </c>
      <c r="E5022" s="4">
        <v>84</v>
      </c>
      <c r="F5022" s="4">
        <v>16.2</v>
      </c>
      <c r="G5022" s="4">
        <v>4.3</v>
      </c>
      <c r="H5022" s="4">
        <v>25653</v>
      </c>
      <c r="I5022" s="4">
        <v>3</v>
      </c>
      <c r="J5022" s="4">
        <v>9</v>
      </c>
      <c r="K5022" s="4">
        <v>0</v>
      </c>
      <c r="L5022" s="4">
        <v>10</v>
      </c>
      <c r="M5022" s="4">
        <v>3</v>
      </c>
      <c r="N5022" s="4">
        <v>-5.7</v>
      </c>
      <c r="O5022" s="4">
        <f t="shared" si="624"/>
        <v>5</v>
      </c>
      <c r="P5022" s="4">
        <f t="shared" si="625"/>
        <v>3</v>
      </c>
      <c r="Q5022" s="4">
        <f t="shared" si="626"/>
        <v>5</v>
      </c>
      <c r="R5022" s="4">
        <f t="shared" si="627"/>
        <v>13</v>
      </c>
      <c r="S5022" s="4">
        <f t="shared" si="628"/>
        <v>124.2</v>
      </c>
      <c r="T5022" s="4" t="str">
        <f t="shared" si="629"/>
        <v>B - Kernkunde</v>
      </c>
      <c r="U5022" s="4">
        <f>ROUND(((E5022-Hilfswerte!$B$20)/Hilfswerte!$B$21)+((F5022-Hilfswerte!$B$22)/Hilfswerte!$B$23)+((G5022-Hilfswerte!$B$24)/Hilfswerte!$B$25)+0.1*INDEX(Hilfswerte!$B$4:$B$15,MATCH(C5022,Hilfswerte!$A$4:$A$15,0)),2)</f>
        <v>-1.01</v>
      </c>
      <c r="V5022" s="4">
        <f>ROUND(SQRT((((E5022-Hilfswerte!$B$20)/Hilfswerte!$B$21)-Hilfswerte!$B$28)^2+(((F5022-Hilfswerte!$B$22)/Hilfswerte!$B$23)-Hilfswerte!$B$29)^2+(((G5022-Hilfswerte!$B$24)/Hilfswerte!$B$25)-Hilfswerte!$B$30)^2),3)</f>
        <v>1.2170000000000001</v>
      </c>
      <c r="W5022" s="4">
        <f>ROUND(E5022*Hilfswerte!$B$31,0)</f>
        <v>17266</v>
      </c>
      <c r="X5022" s="4">
        <f t="shared" si="630"/>
        <v>0</v>
      </c>
      <c r="Y5022" s="4" t="str">
        <f>IF(T5022="A - Top-Kunde","bereits Top-Kunde",IF(AND(V5022&lt;=Hilfswerte!$B$34,H5022&lt;0.5*W5022),"Hoch",IF(AND(V5022&lt;=Hilfswerte!$B$35,H5022&lt;0.7*W5022),"Mittel","Niedrig")))</f>
        <v>Niedrig</v>
      </c>
      <c r="Z5022" s="4">
        <f t="shared" si="631"/>
        <v>4.7</v>
      </c>
      <c r="AA5022" s="4" t="str">
        <f>IF(J5022&gt;365,"Bereits abgewandert (Segment D)",IF(Z5022&gt;=Hilfswerte!$B$38,"Rot - akut gefaehrdet",IF(Z5022&gt;=Hilfswerte!$B$39,"Gelb - beobachten","Gruen - stabil")))</f>
        <v>Gruen - stabil</v>
      </c>
    </row>
    <row r="5023" spans="1:27" ht="15" customHeight="1" x14ac:dyDescent="0.25">
      <c r="A5023" s="4" t="s">
        <v>5370</v>
      </c>
      <c r="B5023" s="4" t="s">
        <v>447</v>
      </c>
      <c r="C5023" s="4" t="s">
        <v>29</v>
      </c>
      <c r="D5023" s="4" t="s">
        <v>30</v>
      </c>
      <c r="E5023" s="4">
        <v>291</v>
      </c>
      <c r="F5023" s="4">
        <v>59.5</v>
      </c>
      <c r="G5023" s="4">
        <v>19.3</v>
      </c>
      <c r="H5023" s="4">
        <v>46008</v>
      </c>
      <c r="I5023" s="4">
        <v>4</v>
      </c>
      <c r="J5023" s="4">
        <v>14</v>
      </c>
      <c r="K5023" s="4">
        <v>0</v>
      </c>
      <c r="L5023" s="4">
        <v>11</v>
      </c>
      <c r="M5023" s="4">
        <v>2</v>
      </c>
      <c r="N5023" s="4">
        <v>-4.8</v>
      </c>
      <c r="O5023" s="4">
        <f t="shared" si="624"/>
        <v>5</v>
      </c>
      <c r="P5023" s="4">
        <f t="shared" si="625"/>
        <v>4</v>
      </c>
      <c r="Q5023" s="4">
        <f t="shared" si="626"/>
        <v>5</v>
      </c>
      <c r="R5023" s="4">
        <f t="shared" si="627"/>
        <v>14</v>
      </c>
      <c r="S5023" s="4">
        <f t="shared" si="628"/>
        <v>134.30000000000001</v>
      </c>
      <c r="T5023" s="4" t="str">
        <f t="shared" si="629"/>
        <v>A - Top-Kunde</v>
      </c>
      <c r="U5023" s="4">
        <f>ROUND(((E5023-Hilfswerte!$B$20)/Hilfswerte!$B$21)+((F5023-Hilfswerte!$B$22)/Hilfswerte!$B$23)+((G5023-Hilfswerte!$B$24)/Hilfswerte!$B$25)+0.1*INDEX(Hilfswerte!$B$4:$B$15,MATCH(C5023,Hilfswerte!$A$4:$A$15,0)),2)</f>
        <v>3.01</v>
      </c>
      <c r="V5023" s="4">
        <f>ROUND(SQRT((((E5023-Hilfswerte!$B$20)/Hilfswerte!$B$21)-Hilfswerte!$B$28)^2+(((F5023-Hilfswerte!$B$22)/Hilfswerte!$B$23)-Hilfswerte!$B$29)^2+(((G5023-Hilfswerte!$B$24)/Hilfswerte!$B$25)-Hilfswerte!$B$30)^2),3)</f>
        <v>1.444</v>
      </c>
      <c r="W5023" s="4">
        <f>ROUND(E5023*Hilfswerte!$B$31,0)</f>
        <v>59814</v>
      </c>
      <c r="X5023" s="4">
        <f t="shared" si="630"/>
        <v>13806</v>
      </c>
      <c r="Y5023" s="4" t="str">
        <f>IF(T5023="A - Top-Kunde","bereits Top-Kunde",IF(AND(V5023&lt;=Hilfswerte!$B$34,H5023&lt;0.5*W5023),"Hoch",IF(AND(V5023&lt;=Hilfswerte!$B$35,H5023&lt;0.7*W5023),"Mittel","Niedrig")))</f>
        <v>bereits Top-Kunde</v>
      </c>
      <c r="Z5023" s="4">
        <f t="shared" si="631"/>
        <v>4.8</v>
      </c>
      <c r="AA5023" s="4" t="str">
        <f>IF(J5023&gt;365,"Bereits abgewandert (Segment D)",IF(Z5023&gt;=Hilfswerte!$B$38,"Rot - akut gefaehrdet",IF(Z5023&gt;=Hilfswerte!$B$39,"Gelb - beobachten","Gruen - stabil")))</f>
        <v>Gruen - stabil</v>
      </c>
    </row>
    <row r="5024" spans="1:27" ht="15" customHeight="1" x14ac:dyDescent="0.25">
      <c r="A5024" s="4" t="s">
        <v>5371</v>
      </c>
      <c r="B5024" s="4" t="s">
        <v>32</v>
      </c>
      <c r="C5024" s="4" t="s">
        <v>29</v>
      </c>
      <c r="D5024" s="4" t="s">
        <v>30</v>
      </c>
      <c r="E5024" s="4">
        <v>141</v>
      </c>
      <c r="F5024" s="4">
        <v>35.5</v>
      </c>
      <c r="G5024" s="4">
        <v>2</v>
      </c>
      <c r="H5024" s="4">
        <v>0</v>
      </c>
      <c r="I5024" s="4">
        <v>0</v>
      </c>
      <c r="J5024" s="4">
        <v>666</v>
      </c>
      <c r="K5024" s="4">
        <v>0</v>
      </c>
      <c r="L5024" s="4">
        <v>11</v>
      </c>
      <c r="M5024" s="4">
        <v>0</v>
      </c>
      <c r="N5024" s="4">
        <v>-81</v>
      </c>
      <c r="O5024" s="4">
        <f t="shared" si="624"/>
        <v>1</v>
      </c>
      <c r="P5024" s="4">
        <f t="shared" si="625"/>
        <v>1</v>
      </c>
      <c r="Q5024" s="4">
        <f t="shared" si="626"/>
        <v>1</v>
      </c>
      <c r="R5024" s="4">
        <f t="shared" si="627"/>
        <v>3</v>
      </c>
      <c r="S5024" s="4">
        <f t="shared" si="628"/>
        <v>-13.8</v>
      </c>
      <c r="T5024" s="4" t="str">
        <f t="shared" si="629"/>
        <v>D - Abwanderungsrisiko</v>
      </c>
      <c r="U5024" s="4">
        <f>ROUND(((E5024-Hilfswerte!$B$20)/Hilfswerte!$B$21)+((F5024-Hilfswerte!$B$22)/Hilfswerte!$B$23)+((G5024-Hilfswerte!$B$24)/Hilfswerte!$B$25)+0.1*INDEX(Hilfswerte!$B$4:$B$15,MATCH(C5024,Hilfswerte!$A$4:$A$15,0)),2)</f>
        <v>-0.81</v>
      </c>
      <c r="V5024" s="4">
        <f>ROUND(SQRT((((E5024-Hilfswerte!$B$20)/Hilfswerte!$B$21)-Hilfswerte!$B$28)^2+(((F5024-Hilfswerte!$B$22)/Hilfswerte!$B$23)-Hilfswerte!$B$29)^2+(((G5024-Hilfswerte!$B$24)/Hilfswerte!$B$25)-Hilfswerte!$B$30)^2),3)</f>
        <v>1.4670000000000001</v>
      </c>
      <c r="W5024" s="4">
        <f>ROUND(E5024*Hilfswerte!$B$31,0)</f>
        <v>28982</v>
      </c>
      <c r="X5024" s="4">
        <f t="shared" si="630"/>
        <v>28982</v>
      </c>
      <c r="Y5024" s="4" t="str">
        <f>IF(T5024="A - Top-Kunde","bereits Top-Kunde",IF(AND(V5024&lt;=Hilfswerte!$B$34,H5024&lt;0.5*W5024),"Hoch",IF(AND(V5024&lt;=Hilfswerte!$B$35,H5024&lt;0.7*W5024),"Mittel","Niedrig")))</f>
        <v>Niedrig</v>
      </c>
      <c r="Z5024" s="4">
        <f t="shared" si="631"/>
        <v>67.900000000000006</v>
      </c>
      <c r="AA5024" s="4" t="str">
        <f>IF(J5024&gt;365,"Bereits abgewandert (Segment D)",IF(Z5024&gt;=Hilfswerte!$B$38,"Rot - akut gefaehrdet",IF(Z5024&gt;=Hilfswerte!$B$39,"Gelb - beobachten","Gruen - stabil")))</f>
        <v>Bereits abgewandert (Segment D)</v>
      </c>
    </row>
    <row r="5025" spans="1:27" ht="15" customHeight="1" x14ac:dyDescent="0.25">
      <c r="A5025" s="4" t="s">
        <v>5372</v>
      </c>
      <c r="B5025" s="4" t="s">
        <v>181</v>
      </c>
      <c r="C5025" s="4" t="s">
        <v>55</v>
      </c>
      <c r="D5025" s="4" t="s">
        <v>30</v>
      </c>
      <c r="E5025" s="4">
        <v>97</v>
      </c>
      <c r="F5025" s="4">
        <v>16.600000000000001</v>
      </c>
      <c r="G5025" s="4">
        <v>4.3</v>
      </c>
      <c r="H5025" s="4">
        <v>5656</v>
      </c>
      <c r="I5025" s="4">
        <v>2</v>
      </c>
      <c r="J5025" s="4">
        <v>113</v>
      </c>
      <c r="K5025" s="4">
        <v>0</v>
      </c>
      <c r="L5025" s="4">
        <v>22</v>
      </c>
      <c r="M5025" s="4">
        <v>5</v>
      </c>
      <c r="N5025" s="4">
        <v>22.1</v>
      </c>
      <c r="O5025" s="4">
        <f t="shared" si="624"/>
        <v>3</v>
      </c>
      <c r="P5025" s="4">
        <f t="shared" si="625"/>
        <v>2</v>
      </c>
      <c r="Q5025" s="4">
        <f t="shared" si="626"/>
        <v>4</v>
      </c>
      <c r="R5025" s="4">
        <f t="shared" si="627"/>
        <v>9</v>
      </c>
      <c r="S5025" s="4">
        <f t="shared" si="628"/>
        <v>94.5</v>
      </c>
      <c r="T5025" s="4" t="str">
        <f t="shared" si="629"/>
        <v>C - Entwicklungspotenzial</v>
      </c>
      <c r="U5025" s="4">
        <f>ROUND(((E5025-Hilfswerte!$B$20)/Hilfswerte!$B$21)+((F5025-Hilfswerte!$B$22)/Hilfswerte!$B$23)+((G5025-Hilfswerte!$B$24)/Hilfswerte!$B$25)+0.1*INDEX(Hilfswerte!$B$4:$B$15,MATCH(C5025,Hilfswerte!$A$4:$A$15,0)),2)</f>
        <v>-0.95</v>
      </c>
      <c r="V5025" s="4">
        <f>ROUND(SQRT((((E5025-Hilfswerte!$B$20)/Hilfswerte!$B$21)-Hilfswerte!$B$28)^2+(((F5025-Hilfswerte!$B$22)/Hilfswerte!$B$23)-Hilfswerte!$B$29)^2+(((G5025-Hilfswerte!$B$24)/Hilfswerte!$B$25)-Hilfswerte!$B$30)^2),3)</f>
        <v>1.2</v>
      </c>
      <c r="W5025" s="4">
        <f>ROUND(E5025*Hilfswerte!$B$31,0)</f>
        <v>19938</v>
      </c>
      <c r="X5025" s="4">
        <f t="shared" si="630"/>
        <v>14282</v>
      </c>
      <c r="Y5025" s="4" t="str">
        <f>IF(T5025="A - Top-Kunde","bereits Top-Kunde",IF(AND(V5025&lt;=Hilfswerte!$B$34,H5025&lt;0.5*W5025),"Hoch",IF(AND(V5025&lt;=Hilfswerte!$B$35,H5025&lt;0.7*W5025),"Mittel","Niedrig")))</f>
        <v>Niedrig</v>
      </c>
      <c r="Z5025" s="4">
        <f t="shared" si="631"/>
        <v>10.1</v>
      </c>
      <c r="AA5025" s="4" t="str">
        <f>IF(J5025&gt;365,"Bereits abgewandert (Segment D)",IF(Z5025&gt;=Hilfswerte!$B$38,"Rot - akut gefaehrdet",IF(Z5025&gt;=Hilfswerte!$B$39,"Gelb - beobachten","Gruen - stabil")))</f>
        <v>Gruen - stabil</v>
      </c>
    </row>
    <row r="5026" spans="1:27" ht="15" customHeight="1" x14ac:dyDescent="0.25">
      <c r="A5026" s="4" t="s">
        <v>5373</v>
      </c>
      <c r="B5026" s="4" t="s">
        <v>1139</v>
      </c>
      <c r="C5026" s="4" t="s">
        <v>89</v>
      </c>
      <c r="D5026" s="4" t="s">
        <v>30</v>
      </c>
      <c r="E5026" s="4">
        <v>65</v>
      </c>
      <c r="F5026" s="4">
        <v>12.6</v>
      </c>
      <c r="G5026" s="4">
        <v>2</v>
      </c>
      <c r="H5026" s="4">
        <v>560</v>
      </c>
      <c r="I5026" s="4">
        <v>1</v>
      </c>
      <c r="J5026" s="4">
        <v>268</v>
      </c>
      <c r="K5026" s="4">
        <v>0</v>
      </c>
      <c r="L5026" s="4">
        <v>-3</v>
      </c>
      <c r="M5026" s="4">
        <v>6</v>
      </c>
      <c r="N5026" s="4">
        <v>52.6</v>
      </c>
      <c r="O5026" s="4">
        <f t="shared" si="624"/>
        <v>2</v>
      </c>
      <c r="P5026" s="4">
        <f t="shared" si="625"/>
        <v>1</v>
      </c>
      <c r="Q5026" s="4">
        <f t="shared" si="626"/>
        <v>2</v>
      </c>
      <c r="R5026" s="4">
        <f t="shared" si="627"/>
        <v>5</v>
      </c>
      <c r="S5026" s="4">
        <f t="shared" si="628"/>
        <v>76.3</v>
      </c>
      <c r="T5026" s="4" t="str">
        <f t="shared" si="629"/>
        <v>C - Entwicklungspotenzial</v>
      </c>
      <c r="U5026" s="4">
        <f>ROUND(((E5026-Hilfswerte!$B$20)/Hilfswerte!$B$21)+((F5026-Hilfswerte!$B$22)/Hilfswerte!$B$23)+((G5026-Hilfswerte!$B$24)/Hilfswerte!$B$25)+0.1*INDEX(Hilfswerte!$B$4:$B$15,MATCH(C5026,Hilfswerte!$A$4:$A$15,0)),2)</f>
        <v>-1.52</v>
      </c>
      <c r="V5026" s="4">
        <f>ROUND(SQRT((((E5026-Hilfswerte!$B$20)/Hilfswerte!$B$21)-Hilfswerte!$B$28)^2+(((F5026-Hilfswerte!$B$22)/Hilfswerte!$B$23)-Hilfswerte!$B$29)^2+(((G5026-Hilfswerte!$B$24)/Hilfswerte!$B$25)-Hilfswerte!$B$30)^2),3)</f>
        <v>1.5920000000000001</v>
      </c>
      <c r="W5026" s="4">
        <f>ROUND(E5026*Hilfswerte!$B$31,0)</f>
        <v>13360</v>
      </c>
      <c r="X5026" s="4">
        <f t="shared" si="630"/>
        <v>12800</v>
      </c>
      <c r="Y5026" s="4" t="str">
        <f>IF(T5026="A - Top-Kunde","bereits Top-Kunde",IF(AND(V5026&lt;=Hilfswerte!$B$34,H5026&lt;0.5*W5026),"Hoch",IF(AND(V5026&lt;=Hilfswerte!$B$35,H5026&lt;0.7*W5026),"Mittel","Niedrig")))</f>
        <v>Niedrig</v>
      </c>
      <c r="Z5026" s="4">
        <f t="shared" si="631"/>
        <v>13.4</v>
      </c>
      <c r="AA5026" s="4" t="str">
        <f>IF(J5026&gt;365,"Bereits abgewandert (Segment D)",IF(Z5026&gt;=Hilfswerte!$B$38,"Rot - akut gefaehrdet",IF(Z5026&gt;=Hilfswerte!$B$39,"Gelb - beobachten","Gruen - stabil")))</f>
        <v>Gruen - stabil</v>
      </c>
    </row>
    <row r="5027" spans="1:27" ht="15" customHeight="1" x14ac:dyDescent="0.25">
      <c r="A5027" s="4" t="s">
        <v>5374</v>
      </c>
      <c r="B5027" s="4" t="s">
        <v>273</v>
      </c>
      <c r="C5027" s="4" t="s">
        <v>29</v>
      </c>
      <c r="D5027" s="4" t="s">
        <v>48</v>
      </c>
      <c r="E5027" s="4">
        <v>62</v>
      </c>
      <c r="F5027" s="4">
        <v>11.6</v>
      </c>
      <c r="G5027" s="4">
        <v>18.600000000000001</v>
      </c>
      <c r="H5027" s="4">
        <v>11027</v>
      </c>
      <c r="I5027" s="4">
        <v>3</v>
      </c>
      <c r="J5027" s="4">
        <v>90</v>
      </c>
      <c r="K5027" s="4">
        <v>0</v>
      </c>
      <c r="L5027" s="4">
        <v>21</v>
      </c>
      <c r="M5027" s="4">
        <v>3</v>
      </c>
      <c r="N5027" s="4">
        <v>32.4</v>
      </c>
      <c r="O5027" s="4">
        <f t="shared" si="624"/>
        <v>4</v>
      </c>
      <c r="P5027" s="4">
        <f t="shared" si="625"/>
        <v>3</v>
      </c>
      <c r="Q5027" s="4">
        <f t="shared" si="626"/>
        <v>5</v>
      </c>
      <c r="R5027" s="4">
        <f t="shared" si="627"/>
        <v>12</v>
      </c>
      <c r="S5027" s="4">
        <f t="shared" si="628"/>
        <v>129.9</v>
      </c>
      <c r="T5027" s="4" t="str">
        <f t="shared" si="629"/>
        <v>A - Top-Kunde</v>
      </c>
      <c r="U5027" s="4">
        <f>ROUND(((E5027-Hilfswerte!$B$20)/Hilfswerte!$B$21)+((F5027-Hilfswerte!$B$22)/Hilfswerte!$B$23)+((G5027-Hilfswerte!$B$24)/Hilfswerte!$B$25)+0.1*INDEX(Hilfswerte!$B$4:$B$15,MATCH(C5027,Hilfswerte!$A$4:$A$15,0)),2)</f>
        <v>1.06</v>
      </c>
      <c r="V5027" s="4">
        <f>ROUND(SQRT((((E5027-Hilfswerte!$B$20)/Hilfswerte!$B$21)-Hilfswerte!$B$28)^2+(((F5027-Hilfswerte!$B$22)/Hilfswerte!$B$23)-Hilfswerte!$B$29)^2+(((G5027-Hilfswerte!$B$24)/Hilfswerte!$B$25)-Hilfswerte!$B$30)^2),3)</f>
        <v>1.3420000000000001</v>
      </c>
      <c r="W5027" s="4">
        <f>ROUND(E5027*Hilfswerte!$B$31,0)</f>
        <v>12744</v>
      </c>
      <c r="X5027" s="4">
        <f t="shared" si="630"/>
        <v>1717</v>
      </c>
      <c r="Y5027" s="4" t="str">
        <f>IF(T5027="A - Top-Kunde","bereits Top-Kunde",IF(AND(V5027&lt;=Hilfswerte!$B$34,H5027&lt;0.5*W5027),"Hoch",IF(AND(V5027&lt;=Hilfswerte!$B$35,H5027&lt;0.7*W5027),"Mittel","Niedrig")))</f>
        <v>bereits Top-Kunde</v>
      </c>
      <c r="Z5027" s="4">
        <f t="shared" si="631"/>
        <v>8.6999999999999993</v>
      </c>
      <c r="AA5027" s="4" t="str">
        <f>IF(J5027&gt;365,"Bereits abgewandert (Segment D)",IF(Z5027&gt;=Hilfswerte!$B$38,"Rot - akut gefaehrdet",IF(Z5027&gt;=Hilfswerte!$B$39,"Gelb - beobachten","Gruen - stabil")))</f>
        <v>Gruen - stabil</v>
      </c>
    </row>
    <row r="5028" spans="1:27" ht="15" customHeight="1" x14ac:dyDescent="0.25">
      <c r="A5028" s="4" t="s">
        <v>5375</v>
      </c>
      <c r="B5028" s="4" t="s">
        <v>687</v>
      </c>
      <c r="C5028" s="4" t="s">
        <v>59</v>
      </c>
      <c r="D5028" s="4" t="s">
        <v>77</v>
      </c>
      <c r="E5028" s="4">
        <v>8</v>
      </c>
      <c r="F5028" s="4">
        <v>1.3</v>
      </c>
      <c r="G5028" s="4">
        <v>6.3</v>
      </c>
      <c r="H5028" s="4">
        <v>518</v>
      </c>
      <c r="I5028" s="4">
        <v>1</v>
      </c>
      <c r="J5028" s="4">
        <v>173</v>
      </c>
      <c r="K5028" s="4">
        <v>1</v>
      </c>
      <c r="L5028" s="4">
        <v>12</v>
      </c>
      <c r="M5028" s="4">
        <v>1</v>
      </c>
      <c r="N5028" s="4">
        <v>-25</v>
      </c>
      <c r="O5028" s="4">
        <f t="shared" si="624"/>
        <v>3</v>
      </c>
      <c r="P5028" s="4">
        <f t="shared" si="625"/>
        <v>1</v>
      </c>
      <c r="Q5028" s="4">
        <f t="shared" si="626"/>
        <v>2</v>
      </c>
      <c r="R5028" s="4">
        <f t="shared" si="627"/>
        <v>6</v>
      </c>
      <c r="S5028" s="4">
        <f t="shared" si="628"/>
        <v>37.9</v>
      </c>
      <c r="T5028" s="4" t="str">
        <f t="shared" si="629"/>
        <v>C - Entwicklungspotenzial</v>
      </c>
      <c r="U5028" s="4">
        <f>ROUND(((E5028-Hilfswerte!$B$20)/Hilfswerte!$B$21)+((F5028-Hilfswerte!$B$22)/Hilfswerte!$B$23)+((G5028-Hilfswerte!$B$24)/Hilfswerte!$B$25)+0.1*INDEX(Hilfswerte!$B$4:$B$15,MATCH(C5028,Hilfswerte!$A$4:$A$15,0)),2)</f>
        <v>-1.65</v>
      </c>
      <c r="V5028" s="4">
        <f>ROUND(SQRT((((E5028-Hilfswerte!$B$20)/Hilfswerte!$B$21)-Hilfswerte!$B$28)^2+(((F5028-Hilfswerte!$B$22)/Hilfswerte!$B$23)-Hilfswerte!$B$29)^2+(((G5028-Hilfswerte!$B$24)/Hilfswerte!$B$25)-Hilfswerte!$B$30)^2),3)</f>
        <v>1.226</v>
      </c>
      <c r="W5028" s="4">
        <f>ROUND(E5028*Hilfswerte!$B$31,0)</f>
        <v>1644</v>
      </c>
      <c r="X5028" s="4">
        <f t="shared" si="630"/>
        <v>1126</v>
      </c>
      <c r="Y5028" s="4" t="str">
        <f>IF(T5028="A - Top-Kunde","bereits Top-Kunde",IF(AND(V5028&lt;=Hilfswerte!$B$34,H5028&lt;0.5*W5028),"Hoch",IF(AND(V5028&lt;=Hilfswerte!$B$35,H5028&lt;0.7*W5028),"Mittel","Niedrig")))</f>
        <v>Niedrig</v>
      </c>
      <c r="Z5028" s="4">
        <f t="shared" si="631"/>
        <v>24.1</v>
      </c>
      <c r="AA5028" s="4" t="str">
        <f>IF(J5028&gt;365,"Bereits abgewandert (Segment D)",IF(Z5028&gt;=Hilfswerte!$B$38,"Rot - akut gefaehrdet",IF(Z5028&gt;=Hilfswerte!$B$39,"Gelb - beobachten","Gruen - stabil")))</f>
        <v>Rot - akut gefaehrdet</v>
      </c>
    </row>
    <row r="5029" spans="1:27" ht="15" customHeight="1" x14ac:dyDescent="0.25">
      <c r="A5029" s="4" t="s">
        <v>5376</v>
      </c>
      <c r="B5029" s="4" t="s">
        <v>459</v>
      </c>
      <c r="C5029" s="4" t="s">
        <v>47</v>
      </c>
      <c r="D5029" s="4" t="s">
        <v>56</v>
      </c>
      <c r="E5029" s="4">
        <v>15</v>
      </c>
      <c r="F5029" s="4">
        <v>4.2</v>
      </c>
      <c r="G5029" s="4">
        <v>13.6</v>
      </c>
      <c r="H5029" s="4">
        <v>2013</v>
      </c>
      <c r="I5029" s="4">
        <v>5</v>
      </c>
      <c r="J5029" s="4">
        <v>99</v>
      </c>
      <c r="K5029" s="4">
        <v>0</v>
      </c>
      <c r="L5029" s="4">
        <v>-7</v>
      </c>
      <c r="M5029" s="4">
        <v>6</v>
      </c>
      <c r="N5029" s="4">
        <v>5.9</v>
      </c>
      <c r="O5029" s="4">
        <f t="shared" si="624"/>
        <v>3</v>
      </c>
      <c r="P5029" s="4">
        <f t="shared" si="625"/>
        <v>5</v>
      </c>
      <c r="Q5029" s="4">
        <f t="shared" si="626"/>
        <v>3</v>
      </c>
      <c r="R5029" s="4">
        <f t="shared" si="627"/>
        <v>11</v>
      </c>
      <c r="S5029" s="4">
        <f t="shared" si="628"/>
        <v>113</v>
      </c>
      <c r="T5029" s="4" t="str">
        <f t="shared" si="629"/>
        <v>B - Kernkunde</v>
      </c>
      <c r="U5029" s="4">
        <f>ROUND(((E5029-Hilfswerte!$B$20)/Hilfswerte!$B$21)+((F5029-Hilfswerte!$B$22)/Hilfswerte!$B$23)+((G5029-Hilfswerte!$B$24)/Hilfswerte!$B$25)+0.1*INDEX(Hilfswerte!$B$4:$B$15,MATCH(C5029,Hilfswerte!$A$4:$A$15,0)),2)</f>
        <v>-0.26</v>
      </c>
      <c r="V5029" s="4">
        <f>ROUND(SQRT((((E5029-Hilfswerte!$B$20)/Hilfswerte!$B$21)-Hilfswerte!$B$28)^2+(((F5029-Hilfswerte!$B$22)/Hilfswerte!$B$23)-Hilfswerte!$B$29)^2+(((G5029-Hilfswerte!$B$24)/Hilfswerte!$B$25)-Hilfswerte!$B$30)^2),3)</f>
        <v>0.96499999999999997</v>
      </c>
      <c r="W5029" s="4">
        <f>ROUND(E5029*Hilfswerte!$B$31,0)</f>
        <v>3083</v>
      </c>
      <c r="X5029" s="4">
        <f t="shared" si="630"/>
        <v>1070</v>
      </c>
      <c r="Y5029" s="4" t="str">
        <f>IF(T5029="A - Top-Kunde","bereits Top-Kunde",IF(AND(V5029&lt;=Hilfswerte!$B$34,H5029&lt;0.5*W5029),"Hoch",IF(AND(V5029&lt;=Hilfswerte!$B$35,H5029&lt;0.7*W5029),"Mittel","Niedrig")))</f>
        <v>Mittel</v>
      </c>
      <c r="Z5029" s="4">
        <f t="shared" si="631"/>
        <v>5</v>
      </c>
      <c r="AA5029" s="4" t="str">
        <f>IF(J5029&gt;365,"Bereits abgewandert (Segment D)",IF(Z5029&gt;=Hilfswerte!$B$38,"Rot - akut gefaehrdet",IF(Z5029&gt;=Hilfswerte!$B$39,"Gelb - beobachten","Gruen - stabil")))</f>
        <v>Gruen - stabil</v>
      </c>
    </row>
    <row r="5030" spans="1:27" ht="15" customHeight="1" x14ac:dyDescent="0.25">
      <c r="A5030" s="4" t="s">
        <v>5377</v>
      </c>
      <c r="B5030" s="4" t="s">
        <v>233</v>
      </c>
      <c r="C5030" s="4" t="s">
        <v>51</v>
      </c>
      <c r="D5030" s="4" t="s">
        <v>30</v>
      </c>
      <c r="E5030" s="4">
        <v>134</v>
      </c>
      <c r="F5030" s="4">
        <v>24.5</v>
      </c>
      <c r="G5030" s="4">
        <v>4.9000000000000004</v>
      </c>
      <c r="H5030" s="4">
        <v>723</v>
      </c>
      <c r="I5030" s="4">
        <v>1</v>
      </c>
      <c r="J5030" s="4">
        <v>346</v>
      </c>
      <c r="K5030" s="4">
        <v>1</v>
      </c>
      <c r="L5030" s="4">
        <v>1</v>
      </c>
      <c r="M5030" s="4">
        <v>6</v>
      </c>
      <c r="N5030" s="4">
        <v>-10</v>
      </c>
      <c r="O5030" s="4">
        <f t="shared" si="624"/>
        <v>2</v>
      </c>
      <c r="P5030" s="4">
        <f t="shared" si="625"/>
        <v>1</v>
      </c>
      <c r="Q5030" s="4">
        <f t="shared" si="626"/>
        <v>2</v>
      </c>
      <c r="R5030" s="4">
        <f t="shared" si="627"/>
        <v>5</v>
      </c>
      <c r="S5030" s="4">
        <f t="shared" si="628"/>
        <v>38.700000000000003</v>
      </c>
      <c r="T5030" s="4" t="str">
        <f t="shared" si="629"/>
        <v>C - Entwicklungspotenzial</v>
      </c>
      <c r="U5030" s="4">
        <f>ROUND(((E5030-Hilfswerte!$B$20)/Hilfswerte!$B$21)+((F5030-Hilfswerte!$B$22)/Hilfswerte!$B$23)+((G5030-Hilfswerte!$B$24)/Hilfswerte!$B$25)+0.1*INDEX(Hilfswerte!$B$4:$B$15,MATCH(C5030,Hilfswerte!$A$4:$A$15,0)),2)</f>
        <v>-0.5</v>
      </c>
      <c r="V5030" s="4">
        <f>ROUND(SQRT((((E5030-Hilfswerte!$B$20)/Hilfswerte!$B$21)-Hilfswerte!$B$28)^2+(((F5030-Hilfswerte!$B$22)/Hilfswerte!$B$23)-Hilfswerte!$B$29)^2+(((G5030-Hilfswerte!$B$24)/Hilfswerte!$B$25)-Hilfswerte!$B$30)^2),3)</f>
        <v>1.04</v>
      </c>
      <c r="W5030" s="4">
        <f>ROUND(E5030*Hilfswerte!$B$31,0)</f>
        <v>27543</v>
      </c>
      <c r="X5030" s="4">
        <f t="shared" si="630"/>
        <v>26820</v>
      </c>
      <c r="Y5030" s="4" t="str">
        <f>IF(T5030="A - Top-Kunde","bereits Top-Kunde",IF(AND(V5030&lt;=Hilfswerte!$B$34,H5030&lt;0.5*W5030),"Hoch",IF(AND(V5030&lt;=Hilfswerte!$B$35,H5030&lt;0.7*W5030),"Mittel","Niedrig")))</f>
        <v>Mittel</v>
      </c>
      <c r="Z5030" s="4">
        <f t="shared" si="631"/>
        <v>24.5</v>
      </c>
      <c r="AA5030" s="4" t="str">
        <f>IF(J5030&gt;365,"Bereits abgewandert (Segment D)",IF(Z5030&gt;=Hilfswerte!$B$38,"Rot - akut gefaehrdet",IF(Z5030&gt;=Hilfswerte!$B$39,"Gelb - beobachten","Gruen - stabil")))</f>
        <v>Rot - akut gefaehrdet</v>
      </c>
    </row>
    <row r="5031" spans="1:27" ht="15" customHeight="1" x14ac:dyDescent="0.25">
      <c r="A5031" s="4" t="s">
        <v>5378</v>
      </c>
      <c r="B5031" s="4" t="s">
        <v>824</v>
      </c>
      <c r="C5031" s="4" t="s">
        <v>47</v>
      </c>
      <c r="D5031" s="4" t="s">
        <v>30</v>
      </c>
      <c r="E5031" s="4">
        <v>47</v>
      </c>
      <c r="F5031" s="4">
        <v>25</v>
      </c>
      <c r="G5031" s="4">
        <v>0.7</v>
      </c>
      <c r="H5031" s="4">
        <v>3482</v>
      </c>
      <c r="I5031" s="4">
        <v>4</v>
      </c>
      <c r="J5031" s="4">
        <v>4</v>
      </c>
      <c r="K5031" s="4">
        <v>0</v>
      </c>
      <c r="L5031" s="4">
        <v>-6</v>
      </c>
      <c r="M5031" s="4">
        <v>1</v>
      </c>
      <c r="N5031" s="4">
        <v>-11.2</v>
      </c>
      <c r="O5031" s="4">
        <f t="shared" si="624"/>
        <v>5</v>
      </c>
      <c r="P5031" s="4">
        <f t="shared" si="625"/>
        <v>4</v>
      </c>
      <c r="Q5031" s="4">
        <f t="shared" si="626"/>
        <v>4</v>
      </c>
      <c r="R5031" s="4">
        <f t="shared" si="627"/>
        <v>13</v>
      </c>
      <c r="S5031" s="4">
        <f t="shared" si="628"/>
        <v>124.4</v>
      </c>
      <c r="T5031" s="4" t="str">
        <f t="shared" si="629"/>
        <v>B - Kernkunde</v>
      </c>
      <c r="U5031" s="4">
        <f>ROUND(((E5031-Hilfswerte!$B$20)/Hilfswerte!$B$21)+((F5031-Hilfswerte!$B$22)/Hilfswerte!$B$23)+((G5031-Hilfswerte!$B$24)/Hilfswerte!$B$25)+0.1*INDEX(Hilfswerte!$B$4:$B$15,MATCH(C5031,Hilfswerte!$A$4:$A$15,0)),2)</f>
        <v>-1.79</v>
      </c>
      <c r="V5031" s="4">
        <f>ROUND(SQRT((((E5031-Hilfswerte!$B$20)/Hilfswerte!$B$21)-Hilfswerte!$B$28)^2+(((F5031-Hilfswerte!$B$22)/Hilfswerte!$B$23)-Hilfswerte!$B$29)^2+(((G5031-Hilfswerte!$B$24)/Hilfswerte!$B$25)-Hilfswerte!$B$30)^2),3)</f>
        <v>1.7609999999999999</v>
      </c>
      <c r="W5031" s="4">
        <f>ROUND(E5031*Hilfswerte!$B$31,0)</f>
        <v>9661</v>
      </c>
      <c r="X5031" s="4">
        <f t="shared" si="630"/>
        <v>6179</v>
      </c>
      <c r="Y5031" s="4" t="str">
        <f>IF(T5031="A - Top-Kunde","bereits Top-Kunde",IF(AND(V5031&lt;=Hilfswerte!$B$34,H5031&lt;0.5*W5031),"Hoch",IF(AND(V5031&lt;=Hilfswerte!$B$35,H5031&lt;0.7*W5031),"Mittel","Niedrig")))</f>
        <v>Niedrig</v>
      </c>
      <c r="Z5031" s="4">
        <f t="shared" si="631"/>
        <v>4.7</v>
      </c>
      <c r="AA5031" s="4" t="str">
        <f>IF(J5031&gt;365,"Bereits abgewandert (Segment D)",IF(Z5031&gt;=Hilfswerte!$B$38,"Rot - akut gefaehrdet",IF(Z5031&gt;=Hilfswerte!$B$39,"Gelb - beobachten","Gruen - stabil")))</f>
        <v>Gruen - stabil</v>
      </c>
    </row>
    <row r="5032" spans="1:27" ht="15" customHeight="1" x14ac:dyDescent="0.25">
      <c r="A5032" s="4" t="s">
        <v>5379</v>
      </c>
      <c r="B5032" s="4" t="s">
        <v>152</v>
      </c>
      <c r="C5032" s="4" t="s">
        <v>38</v>
      </c>
      <c r="D5032" s="4" t="s">
        <v>56</v>
      </c>
      <c r="E5032" s="4">
        <v>101</v>
      </c>
      <c r="F5032" s="4">
        <v>14.8</v>
      </c>
      <c r="G5032" s="4">
        <v>17.7</v>
      </c>
      <c r="H5032" s="4">
        <v>24812</v>
      </c>
      <c r="I5032" s="4">
        <v>4</v>
      </c>
      <c r="J5032" s="4">
        <v>27</v>
      </c>
      <c r="K5032" s="4">
        <v>0</v>
      </c>
      <c r="L5032" s="4">
        <v>9</v>
      </c>
      <c r="M5032" s="4">
        <v>5</v>
      </c>
      <c r="N5032" s="4">
        <v>0.7</v>
      </c>
      <c r="O5032" s="4">
        <f t="shared" si="624"/>
        <v>5</v>
      </c>
      <c r="P5032" s="4">
        <f t="shared" si="625"/>
        <v>4</v>
      </c>
      <c r="Q5032" s="4">
        <f t="shared" si="626"/>
        <v>5</v>
      </c>
      <c r="R5032" s="4">
        <f t="shared" si="627"/>
        <v>14</v>
      </c>
      <c r="S5032" s="4">
        <f t="shared" si="628"/>
        <v>137.69999999999999</v>
      </c>
      <c r="T5032" s="4" t="str">
        <f t="shared" si="629"/>
        <v>A - Top-Kunde</v>
      </c>
      <c r="U5032" s="4">
        <f>ROUND(((E5032-Hilfswerte!$B$20)/Hilfswerte!$B$21)+((F5032-Hilfswerte!$B$22)/Hilfswerte!$B$23)+((G5032-Hilfswerte!$B$24)/Hilfswerte!$B$25)+0.1*INDEX(Hilfswerte!$B$4:$B$15,MATCH(C5032,Hilfswerte!$A$4:$A$15,0)),2)</f>
        <v>1.21</v>
      </c>
      <c r="V5032" s="4">
        <f>ROUND(SQRT((((E5032-Hilfswerte!$B$20)/Hilfswerte!$B$21)-Hilfswerte!$B$28)^2+(((F5032-Hilfswerte!$B$22)/Hilfswerte!$B$23)-Hilfswerte!$B$29)^2+(((G5032-Hilfswerte!$B$24)/Hilfswerte!$B$25)-Hilfswerte!$B$30)^2),3)</f>
        <v>1.1459999999999999</v>
      </c>
      <c r="W5032" s="4">
        <f>ROUND(E5032*Hilfswerte!$B$31,0)</f>
        <v>20760</v>
      </c>
      <c r="X5032" s="4">
        <f t="shared" si="630"/>
        <v>0</v>
      </c>
      <c r="Y5032" s="4" t="str">
        <f>IF(T5032="A - Top-Kunde","bereits Top-Kunde",IF(AND(V5032&lt;=Hilfswerte!$B$34,H5032&lt;0.5*W5032),"Hoch",IF(AND(V5032&lt;=Hilfswerte!$B$35,H5032&lt;0.7*W5032),"Mittel","Niedrig")))</f>
        <v>bereits Top-Kunde</v>
      </c>
      <c r="Z5032" s="4">
        <f t="shared" si="631"/>
        <v>3.2</v>
      </c>
      <c r="AA5032" s="4" t="str">
        <f>IF(J5032&gt;365,"Bereits abgewandert (Segment D)",IF(Z5032&gt;=Hilfswerte!$B$38,"Rot - akut gefaehrdet",IF(Z5032&gt;=Hilfswerte!$B$39,"Gelb - beobachten","Gruen - stabil")))</f>
        <v>Gruen - stabil</v>
      </c>
    </row>
    <row r="5033" spans="1:27" ht="15" customHeight="1" x14ac:dyDescent="0.25">
      <c r="A5033" s="4" t="s">
        <v>5380</v>
      </c>
      <c r="B5033" s="4" t="s">
        <v>214</v>
      </c>
      <c r="C5033" s="4" t="s">
        <v>33</v>
      </c>
      <c r="D5033" s="4" t="s">
        <v>52</v>
      </c>
      <c r="E5033" s="4">
        <v>87</v>
      </c>
      <c r="F5033" s="4">
        <v>13.6</v>
      </c>
      <c r="G5033" s="4">
        <v>1.1000000000000001</v>
      </c>
      <c r="H5033" s="4">
        <v>0</v>
      </c>
      <c r="I5033" s="4">
        <v>0</v>
      </c>
      <c r="J5033" s="4">
        <v>579</v>
      </c>
      <c r="K5033" s="4">
        <v>0</v>
      </c>
      <c r="L5033" s="4">
        <v>-8</v>
      </c>
      <c r="M5033" s="4">
        <v>0</v>
      </c>
      <c r="N5033" s="4">
        <v>-64.099999999999994</v>
      </c>
      <c r="O5033" s="4">
        <f t="shared" si="624"/>
        <v>1</v>
      </c>
      <c r="P5033" s="4">
        <f t="shared" si="625"/>
        <v>1</v>
      </c>
      <c r="Q5033" s="4">
        <f t="shared" si="626"/>
        <v>1</v>
      </c>
      <c r="R5033" s="4">
        <f t="shared" si="627"/>
        <v>3</v>
      </c>
      <c r="S5033" s="4">
        <f t="shared" si="628"/>
        <v>-2.1</v>
      </c>
      <c r="T5033" s="4" t="str">
        <f t="shared" si="629"/>
        <v>D - Abwanderungsrisiko</v>
      </c>
      <c r="U5033" s="4">
        <f>ROUND(((E5033-Hilfswerte!$B$20)/Hilfswerte!$B$21)+((F5033-Hilfswerte!$B$22)/Hilfswerte!$B$23)+((G5033-Hilfswerte!$B$24)/Hilfswerte!$B$25)+0.1*INDEX(Hilfswerte!$B$4:$B$15,MATCH(C5033,Hilfswerte!$A$4:$A$15,0)),2)</f>
        <v>-1.82</v>
      </c>
      <c r="V5033" s="4">
        <f>ROUND(SQRT((((E5033-Hilfswerte!$B$20)/Hilfswerte!$B$21)-Hilfswerte!$B$28)^2+(((F5033-Hilfswerte!$B$22)/Hilfswerte!$B$23)-Hilfswerte!$B$29)^2+(((G5033-Hilfswerte!$B$24)/Hilfswerte!$B$25)-Hilfswerte!$B$30)^2),3)</f>
        <v>1.698</v>
      </c>
      <c r="W5033" s="4">
        <f>ROUND(E5033*Hilfswerte!$B$31,0)</f>
        <v>17883</v>
      </c>
      <c r="X5033" s="4">
        <f t="shared" si="630"/>
        <v>17883</v>
      </c>
      <c r="Y5033" s="4" t="str">
        <f>IF(T5033="A - Top-Kunde","bereits Top-Kunde",IF(AND(V5033&lt;=Hilfswerte!$B$34,H5033&lt;0.5*W5033),"Hoch",IF(AND(V5033&lt;=Hilfswerte!$B$35,H5033&lt;0.7*W5033),"Mittel","Niedrig")))</f>
        <v>Niedrig</v>
      </c>
      <c r="Z5033" s="4">
        <f t="shared" si="631"/>
        <v>54.6</v>
      </c>
      <c r="AA5033" s="4" t="str">
        <f>IF(J5033&gt;365,"Bereits abgewandert (Segment D)",IF(Z5033&gt;=Hilfswerte!$B$38,"Rot - akut gefaehrdet",IF(Z5033&gt;=Hilfswerte!$B$39,"Gelb - beobachten","Gruen - stabil")))</f>
        <v>Bereits abgewandert (Segment D)</v>
      </c>
    </row>
    <row r="5034" spans="1:27" ht="15" customHeight="1" x14ac:dyDescent="0.25">
      <c r="A5034" s="4" t="s">
        <v>5381</v>
      </c>
      <c r="B5034" s="4" t="s">
        <v>130</v>
      </c>
      <c r="C5034" s="4" t="s">
        <v>74</v>
      </c>
      <c r="D5034" s="4" t="s">
        <v>30</v>
      </c>
      <c r="E5034" s="4">
        <v>1145</v>
      </c>
      <c r="F5034" s="4">
        <v>193.1</v>
      </c>
      <c r="G5034" s="4">
        <v>6.3</v>
      </c>
      <c r="H5034" s="4">
        <v>20468</v>
      </c>
      <c r="I5034" s="4">
        <v>1</v>
      </c>
      <c r="J5034" s="4">
        <v>98</v>
      </c>
      <c r="K5034" s="4">
        <v>0</v>
      </c>
      <c r="L5034" s="4">
        <v>-4</v>
      </c>
      <c r="M5034" s="4">
        <v>2</v>
      </c>
      <c r="N5034" s="4">
        <v>28.9</v>
      </c>
      <c r="O5034" s="4">
        <f t="shared" si="624"/>
        <v>3</v>
      </c>
      <c r="P5034" s="4">
        <f t="shared" si="625"/>
        <v>1</v>
      </c>
      <c r="Q5034" s="4">
        <f t="shared" si="626"/>
        <v>5</v>
      </c>
      <c r="R5034" s="4">
        <f t="shared" si="627"/>
        <v>9</v>
      </c>
      <c r="S5034" s="4">
        <f t="shared" si="628"/>
        <v>104.5</v>
      </c>
      <c r="T5034" s="4" t="str">
        <f t="shared" si="629"/>
        <v>C - Entwicklungspotenzial</v>
      </c>
      <c r="U5034" s="4">
        <f>ROUND(((E5034-Hilfswerte!$B$20)/Hilfswerte!$B$21)+((F5034-Hilfswerte!$B$22)/Hilfswerte!$B$23)+((G5034-Hilfswerte!$B$24)/Hilfswerte!$B$25)+0.1*INDEX(Hilfswerte!$B$4:$B$15,MATCH(C5034,Hilfswerte!$A$4:$A$15,0)),2)</f>
        <v>6.72</v>
      </c>
      <c r="V5034" s="4">
        <f>ROUND(SQRT((((E5034-Hilfswerte!$B$20)/Hilfswerte!$B$21)-Hilfswerte!$B$28)^2+(((F5034-Hilfswerte!$B$22)/Hilfswerte!$B$23)-Hilfswerte!$B$29)^2+(((G5034-Hilfswerte!$B$24)/Hilfswerte!$B$25)-Hilfswerte!$B$30)^2),3)</f>
        <v>5.0940000000000003</v>
      </c>
      <c r="W5034" s="4">
        <f>ROUND(E5034*Hilfswerte!$B$31,0)</f>
        <v>235350</v>
      </c>
      <c r="X5034" s="4">
        <f t="shared" si="630"/>
        <v>214882</v>
      </c>
      <c r="Y5034" s="4" t="str">
        <f>IF(T5034="A - Top-Kunde","bereits Top-Kunde",IF(AND(V5034&lt;=Hilfswerte!$B$34,H5034&lt;0.5*W5034),"Hoch",IF(AND(V5034&lt;=Hilfswerte!$B$35,H5034&lt;0.7*W5034),"Mittel","Niedrig")))</f>
        <v>Niedrig</v>
      </c>
      <c r="Z5034" s="4">
        <f t="shared" si="631"/>
        <v>4.9000000000000004</v>
      </c>
      <c r="AA5034" s="4" t="str">
        <f>IF(J5034&gt;365,"Bereits abgewandert (Segment D)",IF(Z5034&gt;=Hilfswerte!$B$38,"Rot - akut gefaehrdet",IF(Z5034&gt;=Hilfswerte!$B$39,"Gelb - beobachten","Gruen - stabil")))</f>
        <v>Gruen - stabil</v>
      </c>
    </row>
    <row r="5035" spans="1:27" ht="15" customHeight="1" x14ac:dyDescent="0.25">
      <c r="A5035" s="4" t="s">
        <v>5382</v>
      </c>
      <c r="B5035" s="4" t="s">
        <v>510</v>
      </c>
      <c r="C5035" s="4" t="s">
        <v>62</v>
      </c>
      <c r="D5035" s="4" t="s">
        <v>30</v>
      </c>
      <c r="E5035" s="4">
        <v>182</v>
      </c>
      <c r="F5035" s="4">
        <v>28.8</v>
      </c>
      <c r="G5035" s="4">
        <v>4.9000000000000004</v>
      </c>
      <c r="H5035" s="4">
        <v>0</v>
      </c>
      <c r="I5035" s="4">
        <v>0</v>
      </c>
      <c r="J5035" s="4">
        <v>443</v>
      </c>
      <c r="K5035" s="4">
        <v>0</v>
      </c>
      <c r="L5035" s="4">
        <v>12</v>
      </c>
      <c r="M5035" s="4">
        <v>0</v>
      </c>
      <c r="N5035" s="4">
        <v>-47.4</v>
      </c>
      <c r="O5035" s="4">
        <f t="shared" si="624"/>
        <v>1</v>
      </c>
      <c r="P5035" s="4">
        <f t="shared" si="625"/>
        <v>1</v>
      </c>
      <c r="Q5035" s="4">
        <f t="shared" si="626"/>
        <v>1</v>
      </c>
      <c r="R5035" s="4">
        <f t="shared" si="627"/>
        <v>3</v>
      </c>
      <c r="S5035" s="4">
        <f t="shared" si="628"/>
        <v>2.7</v>
      </c>
      <c r="T5035" s="4" t="str">
        <f t="shared" si="629"/>
        <v>D - Abwanderungsrisiko</v>
      </c>
      <c r="U5035" s="4">
        <f>ROUND(((E5035-Hilfswerte!$B$20)/Hilfswerte!$B$21)+((F5035-Hilfswerte!$B$22)/Hilfswerte!$B$23)+((G5035-Hilfswerte!$B$24)/Hilfswerte!$B$25)+0.1*INDEX(Hilfswerte!$B$4:$B$15,MATCH(C5035,Hilfswerte!$A$4:$A$15,0)),2)</f>
        <v>-0.14000000000000001</v>
      </c>
      <c r="V5035" s="4">
        <f>ROUND(SQRT((((E5035-Hilfswerte!$B$20)/Hilfswerte!$B$21)-Hilfswerte!$B$28)^2+(((F5035-Hilfswerte!$B$22)/Hilfswerte!$B$23)-Hilfswerte!$B$29)^2+(((G5035-Hilfswerte!$B$24)/Hilfswerte!$B$25)-Hilfswerte!$B$30)^2),3)</f>
        <v>1.0169999999999999</v>
      </c>
      <c r="W5035" s="4">
        <f>ROUND(E5035*Hilfswerte!$B$31,0)</f>
        <v>37409</v>
      </c>
      <c r="X5035" s="4">
        <f t="shared" si="630"/>
        <v>37409</v>
      </c>
      <c r="Y5035" s="4" t="str">
        <f>IF(T5035="A - Top-Kunde","bereits Top-Kunde",IF(AND(V5035&lt;=Hilfswerte!$B$34,H5035&lt;0.5*W5035),"Hoch",IF(AND(V5035&lt;=Hilfswerte!$B$35,H5035&lt;0.7*W5035),"Mittel","Niedrig")))</f>
        <v>Mittel</v>
      </c>
      <c r="Z5035" s="4">
        <f t="shared" si="631"/>
        <v>43.5</v>
      </c>
      <c r="AA5035" s="4" t="str">
        <f>IF(J5035&gt;365,"Bereits abgewandert (Segment D)",IF(Z5035&gt;=Hilfswerte!$B$38,"Rot - akut gefaehrdet",IF(Z5035&gt;=Hilfswerte!$B$39,"Gelb - beobachten","Gruen - stabil")))</f>
        <v>Bereits abgewandert (Segment D)</v>
      </c>
    </row>
    <row r="5036" spans="1:27" ht="15" customHeight="1" x14ac:dyDescent="0.25">
      <c r="A5036" s="4" t="s">
        <v>5383</v>
      </c>
      <c r="B5036" s="4" t="s">
        <v>870</v>
      </c>
      <c r="C5036" s="4" t="s">
        <v>62</v>
      </c>
      <c r="D5036" s="4" t="s">
        <v>30</v>
      </c>
      <c r="E5036" s="4">
        <v>20</v>
      </c>
      <c r="F5036" s="4">
        <v>4.4000000000000004</v>
      </c>
      <c r="G5036" s="4">
        <v>1.7</v>
      </c>
      <c r="H5036" s="4">
        <v>2147</v>
      </c>
      <c r="I5036" s="4">
        <v>3</v>
      </c>
      <c r="J5036" s="4">
        <v>32</v>
      </c>
      <c r="K5036" s="4">
        <v>1</v>
      </c>
      <c r="L5036" s="4">
        <v>9</v>
      </c>
      <c r="M5036" s="4">
        <v>3</v>
      </c>
      <c r="N5036" s="4">
        <v>46.7</v>
      </c>
      <c r="O5036" s="4">
        <f t="shared" si="624"/>
        <v>4</v>
      </c>
      <c r="P5036" s="4">
        <f t="shared" si="625"/>
        <v>3</v>
      </c>
      <c r="Q5036" s="4">
        <f t="shared" si="626"/>
        <v>3</v>
      </c>
      <c r="R5036" s="4">
        <f t="shared" si="627"/>
        <v>10</v>
      </c>
      <c r="S5036" s="4">
        <f t="shared" si="628"/>
        <v>114.7</v>
      </c>
      <c r="T5036" s="4" t="str">
        <f t="shared" si="629"/>
        <v>B - Kernkunde</v>
      </c>
      <c r="U5036" s="4">
        <f>ROUND(((E5036-Hilfswerte!$B$20)/Hilfswerte!$B$21)+((F5036-Hilfswerte!$B$22)/Hilfswerte!$B$23)+((G5036-Hilfswerte!$B$24)/Hilfswerte!$B$25)+0.1*INDEX(Hilfswerte!$B$4:$B$15,MATCH(C5036,Hilfswerte!$A$4:$A$15,0)),2)</f>
        <v>-1.79</v>
      </c>
      <c r="V5036" s="4">
        <f>ROUND(SQRT((((E5036-Hilfswerte!$B$20)/Hilfswerte!$B$21)-Hilfswerte!$B$28)^2+(((F5036-Hilfswerte!$B$22)/Hilfswerte!$B$23)-Hilfswerte!$B$29)^2+(((G5036-Hilfswerte!$B$24)/Hilfswerte!$B$25)-Hilfswerte!$B$30)^2),3)</f>
        <v>1.7430000000000001</v>
      </c>
      <c r="W5036" s="4">
        <f>ROUND(E5036*Hilfswerte!$B$31,0)</f>
        <v>4111</v>
      </c>
      <c r="X5036" s="4">
        <f t="shared" si="630"/>
        <v>1964</v>
      </c>
      <c r="Y5036" s="4" t="str">
        <f>IF(T5036="A - Top-Kunde","bereits Top-Kunde",IF(AND(V5036&lt;=Hilfswerte!$B$34,H5036&lt;0.5*W5036),"Hoch",IF(AND(V5036&lt;=Hilfswerte!$B$35,H5036&lt;0.7*W5036),"Mittel","Niedrig")))</f>
        <v>Niedrig</v>
      </c>
      <c r="Z5036" s="4">
        <f t="shared" si="631"/>
        <v>6.4</v>
      </c>
      <c r="AA5036" s="4" t="str">
        <f>IF(J5036&gt;365,"Bereits abgewandert (Segment D)",IF(Z5036&gt;=Hilfswerte!$B$38,"Rot - akut gefaehrdet",IF(Z5036&gt;=Hilfswerte!$B$39,"Gelb - beobachten","Gruen - stabil")))</f>
        <v>Gruen - stabil</v>
      </c>
    </row>
    <row r="5037" spans="1:27" ht="15" customHeight="1" x14ac:dyDescent="0.25">
      <c r="A5037" s="4" t="s">
        <v>5384</v>
      </c>
      <c r="B5037" s="4" t="s">
        <v>81</v>
      </c>
      <c r="C5037" s="4" t="s">
        <v>55</v>
      </c>
      <c r="D5037" s="4" t="s">
        <v>30</v>
      </c>
      <c r="E5037" s="4">
        <v>28</v>
      </c>
      <c r="F5037" s="4">
        <v>7.5</v>
      </c>
      <c r="G5037" s="4">
        <v>11.7</v>
      </c>
      <c r="H5037" s="4">
        <v>2375</v>
      </c>
      <c r="I5037" s="4">
        <v>4</v>
      </c>
      <c r="J5037" s="4">
        <v>106</v>
      </c>
      <c r="K5037" s="4">
        <v>1</v>
      </c>
      <c r="L5037" s="4">
        <v>1</v>
      </c>
      <c r="M5037" s="4">
        <v>6</v>
      </c>
      <c r="N5037" s="4">
        <v>3.5</v>
      </c>
      <c r="O5037" s="4">
        <f t="shared" si="624"/>
        <v>3</v>
      </c>
      <c r="P5037" s="4">
        <f t="shared" si="625"/>
        <v>4</v>
      </c>
      <c r="Q5037" s="4">
        <f t="shared" si="626"/>
        <v>3</v>
      </c>
      <c r="R5037" s="4">
        <f t="shared" si="627"/>
        <v>10</v>
      </c>
      <c r="S5037" s="4">
        <f t="shared" si="628"/>
        <v>95.5</v>
      </c>
      <c r="T5037" s="4" t="str">
        <f t="shared" si="629"/>
        <v>C - Entwicklungspotenzial</v>
      </c>
      <c r="U5037" s="4">
        <f>ROUND(((E5037-Hilfswerte!$B$20)/Hilfswerte!$B$21)+((F5037-Hilfswerte!$B$22)/Hilfswerte!$B$23)+((G5037-Hilfswerte!$B$24)/Hilfswerte!$B$25)+0.1*INDEX(Hilfswerte!$B$4:$B$15,MATCH(C5037,Hilfswerte!$A$4:$A$15,0)),2)</f>
        <v>-0.23</v>
      </c>
      <c r="V5037" s="4">
        <f>ROUND(SQRT((((E5037-Hilfswerte!$B$20)/Hilfswerte!$B$21)-Hilfswerte!$B$28)^2+(((F5037-Hilfswerte!$B$22)/Hilfswerte!$B$23)-Hilfswerte!$B$29)^2+(((G5037-Hilfswerte!$B$24)/Hilfswerte!$B$25)-Hilfswerte!$B$30)^2),3)</f>
        <v>0.81</v>
      </c>
      <c r="W5037" s="4">
        <f>ROUND(E5037*Hilfswerte!$B$31,0)</f>
        <v>5755</v>
      </c>
      <c r="X5037" s="4">
        <f t="shared" si="630"/>
        <v>3380</v>
      </c>
      <c r="Y5037" s="4" t="str">
        <f>IF(T5037="A - Top-Kunde","bereits Top-Kunde",IF(AND(V5037&lt;=Hilfswerte!$B$34,H5037&lt;0.5*W5037),"Hoch",IF(AND(V5037&lt;=Hilfswerte!$B$35,H5037&lt;0.7*W5037),"Mittel","Niedrig")))</f>
        <v>Hoch</v>
      </c>
      <c r="Z5037" s="4">
        <f t="shared" si="631"/>
        <v>8.5</v>
      </c>
      <c r="AA5037" s="4" t="str">
        <f>IF(J5037&gt;365,"Bereits abgewandert (Segment D)",IF(Z5037&gt;=Hilfswerte!$B$38,"Rot - akut gefaehrdet",IF(Z5037&gt;=Hilfswerte!$B$39,"Gelb - beobachten","Gruen - stabil")))</f>
        <v>Gruen - stabil</v>
      </c>
    </row>
    <row r="5038" spans="1:27" ht="15" customHeight="1" x14ac:dyDescent="0.25">
      <c r="A5038" s="4" t="s">
        <v>5385</v>
      </c>
      <c r="B5038" s="4" t="s">
        <v>185</v>
      </c>
      <c r="C5038" s="4" t="s">
        <v>65</v>
      </c>
      <c r="D5038" s="4" t="s">
        <v>30</v>
      </c>
      <c r="E5038" s="4">
        <v>21</v>
      </c>
      <c r="F5038" s="4">
        <v>5.6</v>
      </c>
      <c r="G5038" s="4">
        <v>18.600000000000001</v>
      </c>
      <c r="H5038" s="4">
        <v>699</v>
      </c>
      <c r="I5038" s="4">
        <v>1</v>
      </c>
      <c r="J5038" s="4">
        <v>105</v>
      </c>
      <c r="K5038" s="4">
        <v>0</v>
      </c>
      <c r="L5038" s="4">
        <v>-4</v>
      </c>
      <c r="M5038" s="4">
        <v>6</v>
      </c>
      <c r="N5038" s="4">
        <v>14</v>
      </c>
      <c r="O5038" s="4">
        <f t="shared" si="624"/>
        <v>3</v>
      </c>
      <c r="P5038" s="4">
        <f t="shared" si="625"/>
        <v>1</v>
      </c>
      <c r="Q5038" s="4">
        <f t="shared" si="626"/>
        <v>2</v>
      </c>
      <c r="R5038" s="4">
        <f t="shared" si="627"/>
        <v>6</v>
      </c>
      <c r="S5038" s="4">
        <f t="shared" si="628"/>
        <v>67</v>
      </c>
      <c r="T5038" s="4" t="str">
        <f t="shared" si="629"/>
        <v>C - Entwicklungspotenzial</v>
      </c>
      <c r="U5038" s="4">
        <f>ROUND(((E5038-Hilfswerte!$B$20)/Hilfswerte!$B$21)+((F5038-Hilfswerte!$B$22)/Hilfswerte!$B$23)+((G5038-Hilfswerte!$B$24)/Hilfswerte!$B$25)+0.1*INDEX(Hilfswerte!$B$4:$B$15,MATCH(C5038,Hilfswerte!$A$4:$A$15,0)),2)</f>
        <v>0.45</v>
      </c>
      <c r="V5038" s="4">
        <f>ROUND(SQRT((((E5038-Hilfswerte!$B$20)/Hilfswerte!$B$21)-Hilfswerte!$B$28)^2+(((F5038-Hilfswerte!$B$22)/Hilfswerte!$B$23)-Hilfswerte!$B$29)^2+(((G5038-Hilfswerte!$B$24)/Hilfswerte!$B$25)-Hilfswerte!$B$30)^2),3)</f>
        <v>1.45</v>
      </c>
      <c r="W5038" s="4">
        <f>ROUND(E5038*Hilfswerte!$B$31,0)</f>
        <v>4316</v>
      </c>
      <c r="X5038" s="4">
        <f t="shared" si="630"/>
        <v>3617</v>
      </c>
      <c r="Y5038" s="4" t="str">
        <f>IF(T5038="A - Top-Kunde","bereits Top-Kunde",IF(AND(V5038&lt;=Hilfswerte!$B$34,H5038&lt;0.5*W5038),"Hoch",IF(AND(V5038&lt;=Hilfswerte!$B$35,H5038&lt;0.7*W5038),"Mittel","Niedrig")))</f>
        <v>Niedrig</v>
      </c>
      <c r="Z5038" s="4">
        <f t="shared" si="631"/>
        <v>5.3</v>
      </c>
      <c r="AA5038" s="4" t="str">
        <f>IF(J5038&gt;365,"Bereits abgewandert (Segment D)",IF(Z5038&gt;=Hilfswerte!$B$38,"Rot - akut gefaehrdet",IF(Z5038&gt;=Hilfswerte!$B$39,"Gelb - beobachten","Gruen - stabil")))</f>
        <v>Gruen - stabil</v>
      </c>
    </row>
    <row r="5039" spans="1:27" ht="15" customHeight="1" x14ac:dyDescent="0.25">
      <c r="A5039" s="4" t="s">
        <v>5386</v>
      </c>
      <c r="B5039" s="4" t="s">
        <v>381</v>
      </c>
      <c r="C5039" s="4" t="s">
        <v>74</v>
      </c>
      <c r="D5039" s="4" t="s">
        <v>77</v>
      </c>
      <c r="E5039" s="4">
        <v>29</v>
      </c>
      <c r="F5039" s="4">
        <v>6.1</v>
      </c>
      <c r="G5039" s="4">
        <v>8.9</v>
      </c>
      <c r="H5039" s="4">
        <v>6732</v>
      </c>
      <c r="I5039" s="4">
        <v>3</v>
      </c>
      <c r="J5039" s="4">
        <v>55</v>
      </c>
      <c r="K5039" s="4">
        <v>0</v>
      </c>
      <c r="L5039" s="4">
        <v>12</v>
      </c>
      <c r="M5039" s="4">
        <v>6</v>
      </c>
      <c r="N5039" s="4">
        <v>28.7</v>
      </c>
      <c r="O5039" s="4">
        <f t="shared" si="624"/>
        <v>4</v>
      </c>
      <c r="P5039" s="4">
        <f t="shared" si="625"/>
        <v>3</v>
      </c>
      <c r="Q5039" s="4">
        <f t="shared" si="626"/>
        <v>4</v>
      </c>
      <c r="R5039" s="4">
        <f t="shared" si="627"/>
        <v>11</v>
      </c>
      <c r="S5039" s="4">
        <f t="shared" si="628"/>
        <v>120.8</v>
      </c>
      <c r="T5039" s="4" t="str">
        <f t="shared" si="629"/>
        <v>B - Kernkunde</v>
      </c>
      <c r="U5039" s="4">
        <f>ROUND(((E5039-Hilfswerte!$B$20)/Hilfswerte!$B$21)+((F5039-Hilfswerte!$B$22)/Hilfswerte!$B$23)+((G5039-Hilfswerte!$B$24)/Hilfswerte!$B$25)+0.1*INDEX(Hilfswerte!$B$4:$B$15,MATCH(C5039,Hilfswerte!$A$4:$A$15,0)),2)</f>
        <v>-1.01</v>
      </c>
      <c r="V5039" s="4">
        <f>ROUND(SQRT((((E5039-Hilfswerte!$B$20)/Hilfswerte!$B$21)-Hilfswerte!$B$28)^2+(((F5039-Hilfswerte!$B$22)/Hilfswerte!$B$23)-Hilfswerte!$B$29)^2+(((G5039-Hilfswerte!$B$24)/Hilfswerte!$B$25)-Hilfswerte!$B$30)^2),3)</f>
        <v>0.89900000000000002</v>
      </c>
      <c r="W5039" s="4">
        <f>ROUND(E5039*Hilfswerte!$B$31,0)</f>
        <v>5961</v>
      </c>
      <c r="X5039" s="4">
        <f t="shared" si="630"/>
        <v>0</v>
      </c>
      <c r="Y5039" s="4" t="str">
        <f>IF(T5039="A - Top-Kunde","bereits Top-Kunde",IF(AND(V5039&lt;=Hilfswerte!$B$34,H5039&lt;0.5*W5039),"Hoch",IF(AND(V5039&lt;=Hilfswerte!$B$35,H5039&lt;0.7*W5039),"Mittel","Niedrig")))</f>
        <v>Niedrig</v>
      </c>
      <c r="Z5039" s="4">
        <f t="shared" si="631"/>
        <v>5.2</v>
      </c>
      <c r="AA5039" s="4" t="str">
        <f>IF(J5039&gt;365,"Bereits abgewandert (Segment D)",IF(Z5039&gt;=Hilfswerte!$B$38,"Rot - akut gefaehrdet",IF(Z5039&gt;=Hilfswerte!$B$39,"Gelb - beobachten","Gruen - stabil")))</f>
        <v>Gruen - stabil</v>
      </c>
    </row>
    <row r="5040" spans="1:27" ht="15" customHeight="1" x14ac:dyDescent="0.25">
      <c r="A5040" s="4" t="s">
        <v>5387</v>
      </c>
      <c r="B5040" s="4" t="s">
        <v>601</v>
      </c>
      <c r="C5040" s="4" t="s">
        <v>59</v>
      </c>
      <c r="D5040" s="4" t="s">
        <v>30</v>
      </c>
      <c r="E5040" s="4">
        <v>7</v>
      </c>
      <c r="F5040" s="4">
        <v>0.9</v>
      </c>
      <c r="G5040" s="4">
        <v>21.1</v>
      </c>
      <c r="H5040" s="4">
        <v>557</v>
      </c>
      <c r="I5040" s="4">
        <v>3</v>
      </c>
      <c r="J5040" s="4">
        <v>207</v>
      </c>
      <c r="K5040" s="4">
        <v>0</v>
      </c>
      <c r="L5040" s="4">
        <v>-7</v>
      </c>
      <c r="M5040" s="4">
        <v>4</v>
      </c>
      <c r="N5040" s="4">
        <v>17.100000000000001</v>
      </c>
      <c r="O5040" s="4">
        <f t="shared" si="624"/>
        <v>2</v>
      </c>
      <c r="P5040" s="4">
        <f t="shared" si="625"/>
        <v>3</v>
      </c>
      <c r="Q5040" s="4">
        <f t="shared" si="626"/>
        <v>2</v>
      </c>
      <c r="R5040" s="4">
        <f t="shared" si="627"/>
        <v>7</v>
      </c>
      <c r="S5040" s="4">
        <f t="shared" si="628"/>
        <v>78.599999999999994</v>
      </c>
      <c r="T5040" s="4" t="str">
        <f t="shared" si="629"/>
        <v>C - Entwicklungspotenzial</v>
      </c>
      <c r="U5040" s="4">
        <f>ROUND(((E5040-Hilfswerte!$B$20)/Hilfswerte!$B$21)+((F5040-Hilfswerte!$B$22)/Hilfswerte!$B$23)+((G5040-Hilfswerte!$B$24)/Hilfswerte!$B$25)+0.1*INDEX(Hilfswerte!$B$4:$B$15,MATCH(C5040,Hilfswerte!$A$4:$A$15,0)),2)</f>
        <v>0.68</v>
      </c>
      <c r="V5040" s="4">
        <f>ROUND(SQRT((((E5040-Hilfswerte!$B$20)/Hilfswerte!$B$21)-Hilfswerte!$B$28)^2+(((F5040-Hilfswerte!$B$22)/Hilfswerte!$B$23)-Hilfswerte!$B$29)^2+(((G5040-Hilfswerte!$B$24)/Hilfswerte!$B$25)-Hilfswerte!$B$30)^2),3)</f>
        <v>1.837</v>
      </c>
      <c r="W5040" s="4">
        <f>ROUND(E5040*Hilfswerte!$B$31,0)</f>
        <v>1439</v>
      </c>
      <c r="X5040" s="4">
        <f t="shared" si="630"/>
        <v>882</v>
      </c>
      <c r="Y5040" s="4" t="str">
        <f>IF(T5040="A - Top-Kunde","bereits Top-Kunde",IF(AND(V5040&lt;=Hilfswerte!$B$34,H5040&lt;0.5*W5040),"Hoch",IF(AND(V5040&lt;=Hilfswerte!$B$35,H5040&lt;0.7*W5040),"Mittel","Niedrig")))</f>
        <v>Niedrig</v>
      </c>
      <c r="Z5040" s="4">
        <f t="shared" si="631"/>
        <v>10.4</v>
      </c>
      <c r="AA5040" s="4" t="str">
        <f>IF(J5040&gt;365,"Bereits abgewandert (Segment D)",IF(Z5040&gt;=Hilfswerte!$B$38,"Rot - akut gefaehrdet",IF(Z5040&gt;=Hilfswerte!$B$39,"Gelb - beobachten","Gruen - stabil")))</f>
        <v>Gruen - stabil</v>
      </c>
    </row>
    <row r="5041" spans="1:27" ht="15" customHeight="1" x14ac:dyDescent="0.25">
      <c r="A5041" s="4" t="s">
        <v>5388</v>
      </c>
      <c r="B5041" s="4" t="s">
        <v>83</v>
      </c>
      <c r="C5041" s="4" t="s">
        <v>65</v>
      </c>
      <c r="D5041" s="4" t="s">
        <v>30</v>
      </c>
      <c r="E5041" s="4">
        <v>5</v>
      </c>
      <c r="F5041" s="4">
        <v>1.2</v>
      </c>
      <c r="G5041" s="4">
        <v>3.1</v>
      </c>
      <c r="H5041" s="4">
        <v>1414</v>
      </c>
      <c r="I5041" s="4">
        <v>3</v>
      </c>
      <c r="J5041" s="4">
        <v>14</v>
      </c>
      <c r="K5041" s="4">
        <v>0</v>
      </c>
      <c r="L5041" s="4">
        <v>0</v>
      </c>
      <c r="M5041" s="4">
        <v>2</v>
      </c>
      <c r="N5041" s="4">
        <v>-1.9</v>
      </c>
      <c r="O5041" s="4">
        <f t="shared" si="624"/>
        <v>5</v>
      </c>
      <c r="P5041" s="4">
        <f t="shared" si="625"/>
        <v>3</v>
      </c>
      <c r="Q5041" s="4">
        <f t="shared" si="626"/>
        <v>3</v>
      </c>
      <c r="R5041" s="4">
        <f t="shared" si="627"/>
        <v>11</v>
      </c>
      <c r="S5041" s="4">
        <f t="shared" si="628"/>
        <v>109.1</v>
      </c>
      <c r="T5041" s="4" t="str">
        <f t="shared" si="629"/>
        <v>B - Kernkunde</v>
      </c>
      <c r="U5041" s="4">
        <f>ROUND(((E5041-Hilfswerte!$B$20)/Hilfswerte!$B$21)+((F5041-Hilfswerte!$B$22)/Hilfswerte!$B$23)+((G5041-Hilfswerte!$B$24)/Hilfswerte!$B$25)+0.1*INDEX(Hilfswerte!$B$4:$B$15,MATCH(C5041,Hilfswerte!$A$4:$A$15,0)),2)</f>
        <v>-2.16</v>
      </c>
      <c r="V5041" s="4">
        <f>ROUND(SQRT((((E5041-Hilfswerte!$B$20)/Hilfswerte!$B$21)-Hilfswerte!$B$28)^2+(((F5041-Hilfswerte!$B$22)/Hilfswerte!$B$23)-Hilfswerte!$B$29)^2+(((G5041-Hilfswerte!$B$24)/Hilfswerte!$B$25)-Hilfswerte!$B$30)^2),3)</f>
        <v>1.6040000000000001</v>
      </c>
      <c r="W5041" s="4">
        <f>ROUND(E5041*Hilfswerte!$B$31,0)</f>
        <v>1028</v>
      </c>
      <c r="X5041" s="4">
        <f t="shared" si="630"/>
        <v>0</v>
      </c>
      <c r="Y5041" s="4" t="str">
        <f>IF(T5041="A - Top-Kunde","bereits Top-Kunde",IF(AND(V5041&lt;=Hilfswerte!$B$34,H5041&lt;0.5*W5041),"Hoch",IF(AND(V5041&lt;=Hilfswerte!$B$35,H5041&lt;0.7*W5041),"Mittel","Niedrig")))</f>
        <v>Niedrig</v>
      </c>
      <c r="Z5041" s="4">
        <f t="shared" si="631"/>
        <v>1.5</v>
      </c>
      <c r="AA5041" s="4" t="str">
        <f>IF(J5041&gt;365,"Bereits abgewandert (Segment D)",IF(Z5041&gt;=Hilfswerte!$B$38,"Rot - akut gefaehrdet",IF(Z5041&gt;=Hilfswerte!$B$39,"Gelb - beobachten","Gruen - stabil")))</f>
        <v>Gruen - stabil</v>
      </c>
    </row>
    <row r="5042" spans="1:27" ht="15" customHeight="1" x14ac:dyDescent="0.25">
      <c r="A5042" s="4" t="s">
        <v>5389</v>
      </c>
      <c r="B5042" s="4" t="s">
        <v>614</v>
      </c>
      <c r="C5042" s="4" t="s">
        <v>33</v>
      </c>
      <c r="D5042" s="4" t="s">
        <v>30</v>
      </c>
      <c r="E5042" s="4">
        <v>121</v>
      </c>
      <c r="F5042" s="4">
        <v>20.6</v>
      </c>
      <c r="G5042" s="4">
        <v>14.1</v>
      </c>
      <c r="H5042" s="4">
        <v>19109</v>
      </c>
      <c r="I5042" s="4">
        <v>3</v>
      </c>
      <c r="J5042" s="4">
        <v>162</v>
      </c>
      <c r="K5042" s="4">
        <v>0</v>
      </c>
      <c r="L5042" s="4">
        <v>12</v>
      </c>
      <c r="M5042" s="4">
        <v>2</v>
      </c>
      <c r="N5042" s="4">
        <v>6.9</v>
      </c>
      <c r="O5042" s="4">
        <f t="shared" si="624"/>
        <v>3</v>
      </c>
      <c r="P5042" s="4">
        <f t="shared" si="625"/>
        <v>3</v>
      </c>
      <c r="Q5042" s="4">
        <f t="shared" si="626"/>
        <v>5</v>
      </c>
      <c r="R5042" s="4">
        <f t="shared" si="627"/>
        <v>11</v>
      </c>
      <c r="S5042" s="4">
        <f t="shared" si="628"/>
        <v>109.9</v>
      </c>
      <c r="T5042" s="4" t="str">
        <f t="shared" si="629"/>
        <v>B - Kernkunde</v>
      </c>
      <c r="U5042" s="4">
        <f>ROUND(((E5042-Hilfswerte!$B$20)/Hilfswerte!$B$21)+((F5042-Hilfswerte!$B$22)/Hilfswerte!$B$23)+((G5042-Hilfswerte!$B$24)/Hilfswerte!$B$25)+0.1*INDEX(Hilfswerte!$B$4:$B$15,MATCH(C5042,Hilfswerte!$A$4:$A$15,0)),2)</f>
        <v>0.52</v>
      </c>
      <c r="V5042" s="4">
        <f>ROUND(SQRT((((E5042-Hilfswerte!$B$20)/Hilfswerte!$B$21)-Hilfswerte!$B$28)^2+(((F5042-Hilfswerte!$B$22)/Hilfswerte!$B$23)-Hilfswerte!$B$29)^2+(((G5042-Hilfswerte!$B$24)/Hilfswerte!$B$25)-Hilfswerte!$B$30)^2),3)</f>
        <v>0.58699999999999997</v>
      </c>
      <c r="W5042" s="4">
        <f>ROUND(E5042*Hilfswerte!$B$31,0)</f>
        <v>24871</v>
      </c>
      <c r="X5042" s="4">
        <f t="shared" si="630"/>
        <v>5762</v>
      </c>
      <c r="Y5042" s="4" t="str">
        <f>IF(T5042="A - Top-Kunde","bereits Top-Kunde",IF(AND(V5042&lt;=Hilfswerte!$B$34,H5042&lt;0.5*W5042),"Hoch",IF(AND(V5042&lt;=Hilfswerte!$B$35,H5042&lt;0.7*W5042),"Mittel","Niedrig")))</f>
        <v>Niedrig</v>
      </c>
      <c r="Z5042" s="4">
        <f t="shared" si="631"/>
        <v>10.5</v>
      </c>
      <c r="AA5042" s="4" t="str">
        <f>IF(J5042&gt;365,"Bereits abgewandert (Segment D)",IF(Z5042&gt;=Hilfswerte!$B$38,"Rot - akut gefaehrdet",IF(Z5042&gt;=Hilfswerte!$B$39,"Gelb - beobachten","Gruen - stabil")))</f>
        <v>Gruen - stabil</v>
      </c>
    </row>
    <row r="5043" spans="1:27" ht="15" customHeight="1" x14ac:dyDescent="0.25">
      <c r="A5043" s="4" t="s">
        <v>5390</v>
      </c>
      <c r="B5043" s="4" t="s">
        <v>942</v>
      </c>
      <c r="C5043" s="4" t="s">
        <v>29</v>
      </c>
      <c r="D5043" s="4" t="s">
        <v>30</v>
      </c>
      <c r="E5043" s="4">
        <v>61</v>
      </c>
      <c r="F5043" s="4">
        <v>12.6</v>
      </c>
      <c r="G5043" s="4">
        <v>15.7</v>
      </c>
      <c r="H5043" s="4">
        <v>11538</v>
      </c>
      <c r="I5043" s="4">
        <v>2</v>
      </c>
      <c r="J5043" s="4">
        <v>49</v>
      </c>
      <c r="K5043" s="4">
        <v>1</v>
      </c>
      <c r="L5043" s="4">
        <v>20</v>
      </c>
      <c r="M5043" s="4">
        <v>4</v>
      </c>
      <c r="N5043" s="4">
        <v>-4.5999999999999996</v>
      </c>
      <c r="O5043" s="4">
        <f t="shared" si="624"/>
        <v>4</v>
      </c>
      <c r="P5043" s="4">
        <f t="shared" si="625"/>
        <v>2</v>
      </c>
      <c r="Q5043" s="4">
        <f t="shared" si="626"/>
        <v>5</v>
      </c>
      <c r="R5043" s="4">
        <f t="shared" si="627"/>
        <v>11</v>
      </c>
      <c r="S5043" s="4">
        <f t="shared" si="628"/>
        <v>95.7</v>
      </c>
      <c r="T5043" s="4" t="str">
        <f t="shared" si="629"/>
        <v>C - Entwicklungspotenzial</v>
      </c>
      <c r="U5043" s="4">
        <f>ROUND(((E5043-Hilfswerte!$B$20)/Hilfswerte!$B$21)+((F5043-Hilfswerte!$B$22)/Hilfswerte!$B$23)+((G5043-Hilfswerte!$B$24)/Hilfswerte!$B$25)+0.1*INDEX(Hilfswerte!$B$4:$B$15,MATCH(C5043,Hilfswerte!$A$4:$A$15,0)),2)</f>
        <v>0.61</v>
      </c>
      <c r="V5043" s="4">
        <f>ROUND(SQRT((((E5043-Hilfswerte!$B$20)/Hilfswerte!$B$21)-Hilfswerte!$B$28)^2+(((F5043-Hilfswerte!$B$22)/Hilfswerte!$B$23)-Hilfswerte!$B$29)^2+(((G5043-Hilfswerte!$B$24)/Hilfswerte!$B$25)-Hilfswerte!$B$30)^2),3)</f>
        <v>0.95899999999999996</v>
      </c>
      <c r="W5043" s="4">
        <f>ROUND(E5043*Hilfswerte!$B$31,0)</f>
        <v>12538</v>
      </c>
      <c r="X5043" s="4">
        <f t="shared" si="630"/>
        <v>1000</v>
      </c>
      <c r="Y5043" s="4" t="str">
        <f>IF(T5043="A - Top-Kunde","bereits Top-Kunde",IF(AND(V5043&lt;=Hilfswerte!$B$34,H5043&lt;0.5*W5043),"Hoch",IF(AND(V5043&lt;=Hilfswerte!$B$35,H5043&lt;0.7*W5043),"Mittel","Niedrig")))</f>
        <v>Niedrig</v>
      </c>
      <c r="Z5043" s="4">
        <f t="shared" si="631"/>
        <v>11.3</v>
      </c>
      <c r="AA5043" s="4" t="str">
        <f>IF(J5043&gt;365,"Bereits abgewandert (Segment D)",IF(Z5043&gt;=Hilfswerte!$B$38,"Rot - akut gefaehrdet",IF(Z5043&gt;=Hilfswerte!$B$39,"Gelb - beobachten","Gruen - stabil")))</f>
        <v>Gruen - stabil</v>
      </c>
    </row>
    <row r="5044" spans="1:27" ht="15" customHeight="1" x14ac:dyDescent="0.25">
      <c r="A5044" s="4" t="s">
        <v>5391</v>
      </c>
      <c r="B5044" s="4" t="s">
        <v>76</v>
      </c>
      <c r="C5044" s="4" t="s">
        <v>65</v>
      </c>
      <c r="D5044" s="4" t="s">
        <v>117</v>
      </c>
      <c r="E5044" s="4">
        <v>41</v>
      </c>
      <c r="F5044" s="4">
        <v>11.7</v>
      </c>
      <c r="G5044" s="4">
        <v>1.5</v>
      </c>
      <c r="H5044" s="4">
        <v>7285</v>
      </c>
      <c r="I5044" s="4">
        <v>5</v>
      </c>
      <c r="J5044" s="4">
        <v>64</v>
      </c>
      <c r="K5044" s="4">
        <v>0</v>
      </c>
      <c r="L5044" s="4">
        <v>1</v>
      </c>
      <c r="M5044" s="4">
        <v>2</v>
      </c>
      <c r="N5044" s="4">
        <v>15.6</v>
      </c>
      <c r="O5044" s="4">
        <f t="shared" si="624"/>
        <v>4</v>
      </c>
      <c r="P5044" s="4">
        <f t="shared" si="625"/>
        <v>5</v>
      </c>
      <c r="Q5044" s="4">
        <f t="shared" si="626"/>
        <v>4</v>
      </c>
      <c r="R5044" s="4">
        <f t="shared" si="627"/>
        <v>13</v>
      </c>
      <c r="S5044" s="4">
        <f t="shared" si="628"/>
        <v>137.5</v>
      </c>
      <c r="T5044" s="4" t="str">
        <f t="shared" si="629"/>
        <v>A - Top-Kunde</v>
      </c>
      <c r="U5044" s="4">
        <f>ROUND(((E5044-Hilfswerte!$B$20)/Hilfswerte!$B$21)+((F5044-Hilfswerte!$B$22)/Hilfswerte!$B$23)+((G5044-Hilfswerte!$B$24)/Hilfswerte!$B$25)+0.1*INDEX(Hilfswerte!$B$4:$B$15,MATCH(C5044,Hilfswerte!$A$4:$A$15,0)),2)</f>
        <v>-2.0699999999999998</v>
      </c>
      <c r="V5044" s="4">
        <f>ROUND(SQRT((((E5044-Hilfswerte!$B$20)/Hilfswerte!$B$21)-Hilfswerte!$B$28)^2+(((F5044-Hilfswerte!$B$22)/Hilfswerte!$B$23)-Hilfswerte!$B$29)^2+(((G5044-Hilfswerte!$B$24)/Hilfswerte!$B$25)-Hilfswerte!$B$30)^2),3)</f>
        <v>1.6990000000000001</v>
      </c>
      <c r="W5044" s="4">
        <f>ROUND(E5044*Hilfswerte!$B$31,0)</f>
        <v>8427</v>
      </c>
      <c r="X5044" s="4">
        <f t="shared" si="630"/>
        <v>1142</v>
      </c>
      <c r="Y5044" s="4" t="str">
        <f>IF(T5044="A - Top-Kunde","bereits Top-Kunde",IF(AND(V5044&lt;=Hilfswerte!$B$34,H5044&lt;0.5*W5044),"Hoch",IF(AND(V5044&lt;=Hilfswerte!$B$35,H5044&lt;0.7*W5044),"Mittel","Niedrig")))</f>
        <v>bereits Top-Kunde</v>
      </c>
      <c r="Z5044" s="4">
        <f t="shared" si="631"/>
        <v>3.4</v>
      </c>
      <c r="AA5044" s="4" t="str">
        <f>IF(J5044&gt;365,"Bereits abgewandert (Segment D)",IF(Z5044&gt;=Hilfswerte!$B$38,"Rot - akut gefaehrdet",IF(Z5044&gt;=Hilfswerte!$B$39,"Gelb - beobachten","Gruen - stabil")))</f>
        <v>Gruen - stabil</v>
      </c>
    </row>
    <row r="5045" spans="1:27" ht="15" customHeight="1" x14ac:dyDescent="0.25">
      <c r="A5045" s="4" t="s">
        <v>5392</v>
      </c>
      <c r="B5045" s="4" t="s">
        <v>623</v>
      </c>
      <c r="C5045" s="4" t="s">
        <v>74</v>
      </c>
      <c r="D5045" s="4" t="s">
        <v>122</v>
      </c>
      <c r="E5045" s="4">
        <v>17</v>
      </c>
      <c r="F5045" s="4">
        <v>4.0999999999999996</v>
      </c>
      <c r="G5045" s="4">
        <v>2</v>
      </c>
      <c r="H5045" s="4">
        <v>2475</v>
      </c>
      <c r="I5045" s="4">
        <v>4</v>
      </c>
      <c r="J5045" s="4">
        <v>55</v>
      </c>
      <c r="K5045" s="4">
        <v>0</v>
      </c>
      <c r="L5045" s="4">
        <v>7</v>
      </c>
      <c r="M5045" s="4">
        <v>4</v>
      </c>
      <c r="N5045" s="4">
        <v>-5.0999999999999996</v>
      </c>
      <c r="O5045" s="4">
        <f t="shared" si="624"/>
        <v>4</v>
      </c>
      <c r="P5045" s="4">
        <f t="shared" si="625"/>
        <v>4</v>
      </c>
      <c r="Q5045" s="4">
        <f t="shared" si="626"/>
        <v>3</v>
      </c>
      <c r="R5045" s="4">
        <f t="shared" si="627"/>
        <v>11</v>
      </c>
      <c r="S5045" s="4">
        <f t="shared" si="628"/>
        <v>105.4</v>
      </c>
      <c r="T5045" s="4" t="str">
        <f t="shared" si="629"/>
        <v>B - Kernkunde</v>
      </c>
      <c r="U5045" s="4">
        <f>ROUND(((E5045-Hilfswerte!$B$20)/Hilfswerte!$B$21)+((F5045-Hilfswerte!$B$22)/Hilfswerte!$B$23)+((G5045-Hilfswerte!$B$24)/Hilfswerte!$B$25)+0.1*INDEX(Hilfswerte!$B$4:$B$15,MATCH(C5045,Hilfswerte!$A$4:$A$15,0)),2)</f>
        <v>-2.2000000000000002</v>
      </c>
      <c r="V5045" s="4">
        <f>ROUND(SQRT((((E5045-Hilfswerte!$B$20)/Hilfswerte!$B$21)-Hilfswerte!$B$28)^2+(((F5045-Hilfswerte!$B$22)/Hilfswerte!$B$23)-Hilfswerte!$B$29)^2+(((G5045-Hilfswerte!$B$24)/Hilfswerte!$B$25)-Hilfswerte!$B$30)^2),3)</f>
        <v>1.708</v>
      </c>
      <c r="W5045" s="4">
        <f>ROUND(E5045*Hilfswerte!$B$31,0)</f>
        <v>3494</v>
      </c>
      <c r="X5045" s="4">
        <f t="shared" si="630"/>
        <v>1019</v>
      </c>
      <c r="Y5045" s="4" t="str">
        <f>IF(T5045="A - Top-Kunde","bereits Top-Kunde",IF(AND(V5045&lt;=Hilfswerte!$B$34,H5045&lt;0.5*W5045),"Hoch",IF(AND(V5045&lt;=Hilfswerte!$B$35,H5045&lt;0.7*W5045),"Mittel","Niedrig")))</f>
        <v>Niedrig</v>
      </c>
      <c r="Z5045" s="4">
        <f t="shared" si="631"/>
        <v>6.2</v>
      </c>
      <c r="AA5045" s="4" t="str">
        <f>IF(J5045&gt;365,"Bereits abgewandert (Segment D)",IF(Z5045&gt;=Hilfswerte!$B$38,"Rot - akut gefaehrdet",IF(Z5045&gt;=Hilfswerte!$B$39,"Gelb - beobachten","Gruen - stabil")))</f>
        <v>Gruen - stabil</v>
      </c>
    </row>
    <row r="5046" spans="1:27" ht="15" customHeight="1" x14ac:dyDescent="0.25">
      <c r="A5046" s="4" t="s">
        <v>5393</v>
      </c>
      <c r="B5046" s="4" t="s">
        <v>300</v>
      </c>
      <c r="C5046" s="4" t="s">
        <v>55</v>
      </c>
      <c r="D5046" s="4" t="s">
        <v>77</v>
      </c>
      <c r="E5046" s="4">
        <v>35</v>
      </c>
      <c r="F5046" s="4">
        <v>9.6</v>
      </c>
      <c r="G5046" s="4">
        <v>4.0999999999999996</v>
      </c>
      <c r="H5046" s="4">
        <v>371</v>
      </c>
      <c r="I5046" s="4">
        <v>1</v>
      </c>
      <c r="J5046" s="4">
        <v>151</v>
      </c>
      <c r="K5046" s="4">
        <v>0</v>
      </c>
      <c r="L5046" s="4">
        <v>-3</v>
      </c>
      <c r="M5046" s="4">
        <v>2</v>
      </c>
      <c r="N5046" s="4">
        <v>1.5</v>
      </c>
      <c r="O5046" s="4">
        <f t="shared" si="624"/>
        <v>3</v>
      </c>
      <c r="P5046" s="4">
        <f t="shared" si="625"/>
        <v>1</v>
      </c>
      <c r="Q5046" s="4">
        <f t="shared" si="626"/>
        <v>2</v>
      </c>
      <c r="R5046" s="4">
        <f t="shared" si="627"/>
        <v>6</v>
      </c>
      <c r="S5046" s="4">
        <f t="shared" si="628"/>
        <v>60.8</v>
      </c>
      <c r="T5046" s="4" t="str">
        <f t="shared" si="629"/>
        <v>C - Entwicklungspotenzial</v>
      </c>
      <c r="U5046" s="4">
        <f>ROUND(((E5046-Hilfswerte!$B$20)/Hilfswerte!$B$21)+((F5046-Hilfswerte!$B$22)/Hilfswerte!$B$23)+((G5046-Hilfswerte!$B$24)/Hilfswerte!$B$25)+0.1*INDEX(Hilfswerte!$B$4:$B$15,MATCH(C5046,Hilfswerte!$A$4:$A$15,0)),2)</f>
        <v>-1.37</v>
      </c>
      <c r="V5046" s="4">
        <f>ROUND(SQRT((((E5046-Hilfswerte!$B$20)/Hilfswerte!$B$21)-Hilfswerte!$B$28)^2+(((F5046-Hilfswerte!$B$22)/Hilfswerte!$B$23)-Hilfswerte!$B$29)^2+(((G5046-Hilfswerte!$B$24)/Hilfswerte!$B$25)-Hilfswerte!$B$30)^2),3)</f>
        <v>1.36</v>
      </c>
      <c r="W5046" s="4">
        <f>ROUND(E5046*Hilfswerte!$B$31,0)</f>
        <v>7194</v>
      </c>
      <c r="X5046" s="4">
        <f t="shared" si="630"/>
        <v>6823</v>
      </c>
      <c r="Y5046" s="4" t="str">
        <f>IF(T5046="A - Top-Kunde","bereits Top-Kunde",IF(AND(V5046&lt;=Hilfswerte!$B$34,H5046&lt;0.5*W5046),"Hoch",IF(AND(V5046&lt;=Hilfswerte!$B$35,H5046&lt;0.7*W5046),"Mittel","Niedrig")))</f>
        <v>Niedrig</v>
      </c>
      <c r="Z5046" s="4">
        <f t="shared" si="631"/>
        <v>7.6</v>
      </c>
      <c r="AA5046" s="4" t="str">
        <f>IF(J5046&gt;365,"Bereits abgewandert (Segment D)",IF(Z5046&gt;=Hilfswerte!$B$38,"Rot - akut gefaehrdet",IF(Z5046&gt;=Hilfswerte!$B$39,"Gelb - beobachten","Gruen - stabil")))</f>
        <v>Gruen - stabil</v>
      </c>
    </row>
    <row r="5047" spans="1:27" ht="15" customHeight="1" x14ac:dyDescent="0.25">
      <c r="A5047" s="4" t="s">
        <v>5394</v>
      </c>
      <c r="B5047" s="4" t="s">
        <v>258</v>
      </c>
      <c r="C5047" s="4" t="s">
        <v>51</v>
      </c>
      <c r="D5047" s="4" t="s">
        <v>30</v>
      </c>
      <c r="E5047" s="4">
        <v>73</v>
      </c>
      <c r="F5047" s="4">
        <v>9.8000000000000007</v>
      </c>
      <c r="G5047" s="4">
        <v>11.4</v>
      </c>
      <c r="H5047" s="4">
        <v>11254</v>
      </c>
      <c r="I5047" s="4">
        <v>5</v>
      </c>
      <c r="J5047" s="4">
        <v>5</v>
      </c>
      <c r="K5047" s="4">
        <v>0</v>
      </c>
      <c r="L5047" s="4">
        <v>2</v>
      </c>
      <c r="M5047" s="4">
        <v>6</v>
      </c>
      <c r="N5047" s="4">
        <v>9</v>
      </c>
      <c r="O5047" s="4">
        <f t="shared" si="624"/>
        <v>5</v>
      </c>
      <c r="P5047" s="4">
        <f t="shared" si="625"/>
        <v>5</v>
      </c>
      <c r="Q5047" s="4">
        <f t="shared" si="626"/>
        <v>5</v>
      </c>
      <c r="R5047" s="4">
        <f t="shared" si="627"/>
        <v>15</v>
      </c>
      <c r="S5047" s="4">
        <f t="shared" si="628"/>
        <v>153.9</v>
      </c>
      <c r="T5047" s="4" t="str">
        <f t="shared" si="629"/>
        <v>A - Top-Kunde</v>
      </c>
      <c r="U5047" s="4">
        <f>ROUND(((E5047-Hilfswerte!$B$20)/Hilfswerte!$B$21)+((F5047-Hilfswerte!$B$22)/Hilfswerte!$B$23)+((G5047-Hilfswerte!$B$24)/Hilfswerte!$B$25)+0.1*INDEX(Hilfswerte!$B$4:$B$15,MATCH(C5047,Hilfswerte!$A$4:$A$15,0)),2)</f>
        <v>0.01</v>
      </c>
      <c r="V5047" s="4">
        <f>ROUND(SQRT((((E5047-Hilfswerte!$B$20)/Hilfswerte!$B$21)-Hilfswerte!$B$28)^2+(((F5047-Hilfswerte!$B$22)/Hilfswerte!$B$23)-Hilfswerte!$B$29)^2+(((G5047-Hilfswerte!$B$24)/Hilfswerte!$B$25)-Hilfswerte!$B$30)^2),3)</f>
        <v>0.64500000000000002</v>
      </c>
      <c r="W5047" s="4">
        <f>ROUND(E5047*Hilfswerte!$B$31,0)</f>
        <v>15005</v>
      </c>
      <c r="X5047" s="4">
        <f t="shared" si="630"/>
        <v>3751</v>
      </c>
      <c r="Y5047" s="4" t="str">
        <f>IF(T5047="A - Top-Kunde","bereits Top-Kunde",IF(AND(V5047&lt;=Hilfswerte!$B$34,H5047&lt;0.5*W5047),"Hoch",IF(AND(V5047&lt;=Hilfswerte!$B$35,H5047&lt;0.7*W5047),"Mittel","Niedrig")))</f>
        <v>bereits Top-Kunde</v>
      </c>
      <c r="Z5047" s="4">
        <f t="shared" si="631"/>
        <v>0.7</v>
      </c>
      <c r="AA5047" s="4" t="str">
        <f>IF(J5047&gt;365,"Bereits abgewandert (Segment D)",IF(Z5047&gt;=Hilfswerte!$B$38,"Rot - akut gefaehrdet",IF(Z5047&gt;=Hilfswerte!$B$39,"Gelb - beobachten","Gruen - stabil")))</f>
        <v>Gruen - stabil</v>
      </c>
    </row>
    <row r="5048" spans="1:27" ht="15" customHeight="1" x14ac:dyDescent="0.25">
      <c r="A5048" s="4" t="s">
        <v>5395</v>
      </c>
      <c r="B5048" s="4" t="s">
        <v>620</v>
      </c>
      <c r="C5048" s="4" t="s">
        <v>38</v>
      </c>
      <c r="D5048" s="4" t="s">
        <v>30</v>
      </c>
      <c r="E5048" s="4">
        <v>21</v>
      </c>
      <c r="F5048" s="4">
        <v>3.8</v>
      </c>
      <c r="G5048" s="4">
        <v>13.3</v>
      </c>
      <c r="H5048" s="4">
        <v>0</v>
      </c>
      <c r="I5048" s="4">
        <v>0</v>
      </c>
      <c r="J5048" s="4">
        <v>793</v>
      </c>
      <c r="K5048" s="4">
        <v>0</v>
      </c>
      <c r="L5048" s="4">
        <v>10</v>
      </c>
      <c r="M5048" s="4">
        <v>0</v>
      </c>
      <c r="N5048" s="4">
        <v>-73.3</v>
      </c>
      <c r="O5048" s="4">
        <f t="shared" si="624"/>
        <v>1</v>
      </c>
      <c r="P5048" s="4">
        <f t="shared" si="625"/>
        <v>1</v>
      </c>
      <c r="Q5048" s="4">
        <f t="shared" si="626"/>
        <v>1</v>
      </c>
      <c r="R5048" s="4">
        <f t="shared" si="627"/>
        <v>3</v>
      </c>
      <c r="S5048" s="4">
        <f t="shared" si="628"/>
        <v>-9.6999999999999993</v>
      </c>
      <c r="T5048" s="4" t="str">
        <f t="shared" si="629"/>
        <v>D - Abwanderungsrisiko</v>
      </c>
      <c r="U5048" s="4">
        <f>ROUND(((E5048-Hilfswerte!$B$20)/Hilfswerte!$B$21)+((F5048-Hilfswerte!$B$22)/Hilfswerte!$B$23)+((G5048-Hilfswerte!$B$24)/Hilfswerte!$B$25)+0.1*INDEX(Hilfswerte!$B$4:$B$15,MATCH(C5048,Hilfswerte!$A$4:$A$15,0)),2)</f>
        <v>-0.03</v>
      </c>
      <c r="V5048" s="4">
        <f>ROUND(SQRT((((E5048-Hilfswerte!$B$20)/Hilfswerte!$B$21)-Hilfswerte!$B$28)^2+(((F5048-Hilfswerte!$B$22)/Hilfswerte!$B$23)-Hilfswerte!$B$29)^2+(((G5048-Hilfswerte!$B$24)/Hilfswerte!$B$25)-Hilfswerte!$B$30)^2),3)</f>
        <v>0.93500000000000005</v>
      </c>
      <c r="W5048" s="4">
        <f>ROUND(E5048*Hilfswerte!$B$31,0)</f>
        <v>4316</v>
      </c>
      <c r="X5048" s="4">
        <f t="shared" si="630"/>
        <v>4316</v>
      </c>
      <c r="Y5048" s="4" t="str">
        <f>IF(T5048="A - Top-Kunde","bereits Top-Kunde",IF(AND(V5048&lt;=Hilfswerte!$B$34,H5048&lt;0.5*W5048),"Hoch",IF(AND(V5048&lt;=Hilfswerte!$B$35,H5048&lt;0.7*W5048),"Mittel","Niedrig")))</f>
        <v>Mittel</v>
      </c>
      <c r="Z5048" s="4">
        <f t="shared" si="631"/>
        <v>71</v>
      </c>
      <c r="AA5048" s="4" t="str">
        <f>IF(J5048&gt;365,"Bereits abgewandert (Segment D)",IF(Z5048&gt;=Hilfswerte!$B$38,"Rot - akut gefaehrdet",IF(Z5048&gt;=Hilfswerte!$B$39,"Gelb - beobachten","Gruen - stabil")))</f>
        <v>Bereits abgewandert (Segment D)</v>
      </c>
    </row>
    <row r="5049" spans="1:27" ht="15" customHeight="1" x14ac:dyDescent="0.25">
      <c r="A5049" s="4" t="s">
        <v>5396</v>
      </c>
      <c r="B5049" s="4" t="s">
        <v>181</v>
      </c>
      <c r="C5049" s="4" t="s">
        <v>33</v>
      </c>
      <c r="D5049" s="4" t="s">
        <v>30</v>
      </c>
      <c r="E5049" s="4">
        <v>102</v>
      </c>
      <c r="F5049" s="4">
        <v>23.4</v>
      </c>
      <c r="G5049" s="4">
        <v>17.600000000000001</v>
      </c>
      <c r="H5049" s="4">
        <v>1783</v>
      </c>
      <c r="I5049" s="4">
        <v>3</v>
      </c>
      <c r="J5049" s="4">
        <v>24</v>
      </c>
      <c r="K5049" s="4">
        <v>0</v>
      </c>
      <c r="L5049" s="4">
        <v>-5</v>
      </c>
      <c r="M5049" s="4">
        <v>1</v>
      </c>
      <c r="N5049" s="4">
        <v>0.7</v>
      </c>
      <c r="O5049" s="4">
        <f t="shared" si="624"/>
        <v>5</v>
      </c>
      <c r="P5049" s="4">
        <f t="shared" si="625"/>
        <v>3</v>
      </c>
      <c r="Q5049" s="4">
        <f t="shared" si="626"/>
        <v>3</v>
      </c>
      <c r="R5049" s="4">
        <f t="shared" si="627"/>
        <v>11</v>
      </c>
      <c r="S5049" s="4">
        <f t="shared" si="628"/>
        <v>110.4</v>
      </c>
      <c r="T5049" s="4" t="str">
        <f t="shared" si="629"/>
        <v>B - Kernkunde</v>
      </c>
      <c r="U5049" s="4">
        <f>ROUND(((E5049-Hilfswerte!$B$20)/Hilfswerte!$B$21)+((F5049-Hilfswerte!$B$22)/Hilfswerte!$B$23)+((G5049-Hilfswerte!$B$24)/Hilfswerte!$B$25)+0.1*INDEX(Hilfswerte!$B$4:$B$15,MATCH(C5049,Hilfswerte!$A$4:$A$15,0)),2)</f>
        <v>1.04</v>
      </c>
      <c r="V5049" s="4">
        <f>ROUND(SQRT((((E5049-Hilfswerte!$B$20)/Hilfswerte!$B$21)-Hilfswerte!$B$28)^2+(((F5049-Hilfswerte!$B$22)/Hilfswerte!$B$23)-Hilfswerte!$B$29)^2+(((G5049-Hilfswerte!$B$24)/Hilfswerte!$B$25)-Hilfswerte!$B$30)^2),3)</f>
        <v>1.083</v>
      </c>
      <c r="W5049" s="4">
        <f>ROUND(E5049*Hilfswerte!$B$31,0)</f>
        <v>20966</v>
      </c>
      <c r="X5049" s="4">
        <f t="shared" si="630"/>
        <v>19183</v>
      </c>
      <c r="Y5049" s="4" t="str">
        <f>IF(T5049="A - Top-Kunde","bereits Top-Kunde",IF(AND(V5049&lt;=Hilfswerte!$B$34,H5049&lt;0.5*W5049),"Hoch",IF(AND(V5049&lt;=Hilfswerte!$B$35,H5049&lt;0.7*W5049),"Mittel","Niedrig")))</f>
        <v>Mittel</v>
      </c>
      <c r="Z5049" s="4">
        <f t="shared" si="631"/>
        <v>1.2</v>
      </c>
      <c r="AA5049" s="4" t="str">
        <f>IF(J5049&gt;365,"Bereits abgewandert (Segment D)",IF(Z5049&gt;=Hilfswerte!$B$38,"Rot - akut gefaehrdet",IF(Z5049&gt;=Hilfswerte!$B$39,"Gelb - beobachten","Gruen - stabil")))</f>
        <v>Gruen - stabil</v>
      </c>
    </row>
    <row r="5050" spans="1:27" ht="15" customHeight="1" x14ac:dyDescent="0.25">
      <c r="A5050" s="4" t="s">
        <v>5397</v>
      </c>
      <c r="B5050" s="4" t="s">
        <v>474</v>
      </c>
      <c r="C5050" s="4" t="s">
        <v>59</v>
      </c>
      <c r="D5050" s="4" t="s">
        <v>30</v>
      </c>
      <c r="E5050" s="4">
        <v>106</v>
      </c>
      <c r="F5050" s="4">
        <v>13.1</v>
      </c>
      <c r="G5050" s="4">
        <v>22.2</v>
      </c>
      <c r="H5050" s="4">
        <v>4747</v>
      </c>
      <c r="I5050" s="4">
        <v>4</v>
      </c>
      <c r="J5050" s="4">
        <v>30</v>
      </c>
      <c r="K5050" s="4">
        <v>1</v>
      </c>
      <c r="L5050" s="4">
        <v>17</v>
      </c>
      <c r="M5050" s="4">
        <v>2</v>
      </c>
      <c r="N5050" s="4">
        <v>2.2999999999999998</v>
      </c>
      <c r="O5050" s="4">
        <f t="shared" si="624"/>
        <v>5</v>
      </c>
      <c r="P5050" s="4">
        <f t="shared" si="625"/>
        <v>4</v>
      </c>
      <c r="Q5050" s="4">
        <f t="shared" si="626"/>
        <v>4</v>
      </c>
      <c r="R5050" s="4">
        <f t="shared" si="627"/>
        <v>13</v>
      </c>
      <c r="S5050" s="4">
        <f t="shared" si="628"/>
        <v>120.1</v>
      </c>
      <c r="T5050" s="4" t="str">
        <f t="shared" si="629"/>
        <v>B - Kernkunde</v>
      </c>
      <c r="U5050" s="4">
        <f>ROUND(((E5050-Hilfswerte!$B$20)/Hilfswerte!$B$21)+((F5050-Hilfswerte!$B$22)/Hilfswerte!$B$23)+((G5050-Hilfswerte!$B$24)/Hilfswerte!$B$25)+0.1*INDEX(Hilfswerte!$B$4:$B$15,MATCH(C5050,Hilfswerte!$A$4:$A$15,0)),2)</f>
        <v>1.5</v>
      </c>
      <c r="V5050" s="4">
        <f>ROUND(SQRT((((E5050-Hilfswerte!$B$20)/Hilfswerte!$B$21)-Hilfswerte!$B$28)^2+(((F5050-Hilfswerte!$B$22)/Hilfswerte!$B$23)-Hilfswerte!$B$29)^2+(((G5050-Hilfswerte!$B$24)/Hilfswerte!$B$25)-Hilfswerte!$B$30)^2),3)</f>
        <v>1.819</v>
      </c>
      <c r="W5050" s="4">
        <f>ROUND(E5050*Hilfswerte!$B$31,0)</f>
        <v>21788</v>
      </c>
      <c r="X5050" s="4">
        <f t="shared" si="630"/>
        <v>17041</v>
      </c>
      <c r="Y5050" s="4" t="str">
        <f>IF(T5050="A - Top-Kunde","bereits Top-Kunde",IF(AND(V5050&lt;=Hilfswerte!$B$34,H5050&lt;0.5*W5050),"Hoch",IF(AND(V5050&lt;=Hilfswerte!$B$35,H5050&lt;0.7*W5050),"Mittel","Niedrig")))</f>
        <v>Niedrig</v>
      </c>
      <c r="Z5050" s="4">
        <f t="shared" si="631"/>
        <v>7.9</v>
      </c>
      <c r="AA5050" s="4" t="str">
        <f>IF(J5050&gt;365,"Bereits abgewandert (Segment D)",IF(Z5050&gt;=Hilfswerte!$B$38,"Rot - akut gefaehrdet",IF(Z5050&gt;=Hilfswerte!$B$39,"Gelb - beobachten","Gruen - stabil")))</f>
        <v>Gruen - stabil</v>
      </c>
    </row>
    <row r="5051" spans="1:27" ht="15" customHeight="1" x14ac:dyDescent="0.25">
      <c r="A5051" s="4" t="s">
        <v>5398</v>
      </c>
      <c r="B5051" s="4" t="s">
        <v>277</v>
      </c>
      <c r="C5051" s="4" t="s">
        <v>62</v>
      </c>
      <c r="D5051" s="4" t="s">
        <v>77</v>
      </c>
      <c r="E5051" s="4">
        <v>234</v>
      </c>
      <c r="F5051" s="4">
        <v>45.9</v>
      </c>
      <c r="G5051" s="4">
        <v>3.8</v>
      </c>
      <c r="H5051" s="4">
        <v>14107</v>
      </c>
      <c r="I5051" s="4">
        <v>1</v>
      </c>
      <c r="J5051" s="4">
        <v>141</v>
      </c>
      <c r="K5051" s="4">
        <v>0</v>
      </c>
      <c r="L5051" s="4">
        <v>5</v>
      </c>
      <c r="M5051" s="4">
        <v>2</v>
      </c>
      <c r="N5051" s="4">
        <v>27.8</v>
      </c>
      <c r="O5051" s="4">
        <f t="shared" si="624"/>
        <v>3</v>
      </c>
      <c r="P5051" s="4">
        <f t="shared" si="625"/>
        <v>1</v>
      </c>
      <c r="Q5051" s="4">
        <f t="shared" si="626"/>
        <v>5</v>
      </c>
      <c r="R5051" s="4">
        <f t="shared" si="627"/>
        <v>9</v>
      </c>
      <c r="S5051" s="4">
        <f t="shared" si="628"/>
        <v>102.4</v>
      </c>
      <c r="T5051" s="4" t="str">
        <f t="shared" si="629"/>
        <v>C - Entwicklungspotenzial</v>
      </c>
      <c r="U5051" s="4">
        <f>ROUND(((E5051-Hilfswerte!$B$20)/Hilfswerte!$B$21)+((F5051-Hilfswerte!$B$22)/Hilfswerte!$B$23)+((G5051-Hilfswerte!$B$24)/Hilfswerte!$B$25)+0.1*INDEX(Hilfswerte!$B$4:$B$15,MATCH(C5051,Hilfswerte!$A$4:$A$15,0)),2)</f>
        <v>0.21</v>
      </c>
      <c r="V5051" s="4">
        <f>ROUND(SQRT((((E5051-Hilfswerte!$B$20)/Hilfswerte!$B$21)-Hilfswerte!$B$28)^2+(((F5051-Hilfswerte!$B$22)/Hilfswerte!$B$23)-Hilfswerte!$B$29)^2+(((G5051-Hilfswerte!$B$24)/Hilfswerte!$B$25)-Hilfswerte!$B$30)^2),3)</f>
        <v>1.22</v>
      </c>
      <c r="W5051" s="4">
        <f>ROUND(E5051*Hilfswerte!$B$31,0)</f>
        <v>48098</v>
      </c>
      <c r="X5051" s="4">
        <f t="shared" si="630"/>
        <v>33991</v>
      </c>
      <c r="Y5051" s="4" t="str">
        <f>IF(T5051="A - Top-Kunde","bereits Top-Kunde",IF(AND(V5051&lt;=Hilfswerte!$B$34,H5051&lt;0.5*W5051),"Hoch",IF(AND(V5051&lt;=Hilfswerte!$B$35,H5051&lt;0.7*W5051),"Mittel","Niedrig")))</f>
        <v>Niedrig</v>
      </c>
      <c r="Z5051" s="4">
        <f t="shared" si="631"/>
        <v>8.1</v>
      </c>
      <c r="AA5051" s="4" t="str">
        <f>IF(J5051&gt;365,"Bereits abgewandert (Segment D)",IF(Z5051&gt;=Hilfswerte!$B$38,"Rot - akut gefaehrdet",IF(Z5051&gt;=Hilfswerte!$B$39,"Gelb - beobachten","Gruen - stabil")))</f>
        <v>Gruen - stabil</v>
      </c>
    </row>
    <row r="5052" spans="1:27" ht="15" customHeight="1" x14ac:dyDescent="0.25">
      <c r="A5052" s="4" t="s">
        <v>5399</v>
      </c>
      <c r="B5052" s="4" t="s">
        <v>154</v>
      </c>
      <c r="C5052" s="4" t="s">
        <v>89</v>
      </c>
      <c r="D5052" s="4" t="s">
        <v>30</v>
      </c>
      <c r="E5052" s="4">
        <v>349</v>
      </c>
      <c r="F5052" s="4">
        <v>95.6</v>
      </c>
      <c r="G5052" s="4">
        <v>20.5</v>
      </c>
      <c r="H5052" s="4">
        <v>0</v>
      </c>
      <c r="I5052" s="4">
        <v>0</v>
      </c>
      <c r="J5052" s="4">
        <v>366</v>
      </c>
      <c r="K5052" s="4">
        <v>0</v>
      </c>
      <c r="L5052" s="4">
        <v>-4</v>
      </c>
      <c r="M5052" s="4">
        <v>0</v>
      </c>
      <c r="N5052" s="4">
        <v>-44.5</v>
      </c>
      <c r="O5052" s="4">
        <f t="shared" si="624"/>
        <v>1</v>
      </c>
      <c r="P5052" s="4">
        <f t="shared" si="625"/>
        <v>1</v>
      </c>
      <c r="Q5052" s="4">
        <f t="shared" si="626"/>
        <v>1</v>
      </c>
      <c r="R5052" s="4">
        <f t="shared" si="627"/>
        <v>3</v>
      </c>
      <c r="S5052" s="4">
        <f t="shared" si="628"/>
        <v>7.8</v>
      </c>
      <c r="T5052" s="4" t="str">
        <f t="shared" si="629"/>
        <v>D - Abwanderungsrisiko</v>
      </c>
      <c r="U5052" s="4">
        <f>ROUND(((E5052-Hilfswerte!$B$20)/Hilfswerte!$B$21)+((F5052-Hilfswerte!$B$22)/Hilfswerte!$B$23)+((G5052-Hilfswerte!$B$24)/Hilfswerte!$B$25)+0.1*INDEX(Hilfswerte!$B$4:$B$15,MATCH(C5052,Hilfswerte!$A$4:$A$15,0)),2)</f>
        <v>4.13</v>
      </c>
      <c r="V5052" s="4">
        <f>ROUND(SQRT((((E5052-Hilfswerte!$B$20)/Hilfswerte!$B$21)-Hilfswerte!$B$28)^2+(((F5052-Hilfswerte!$B$22)/Hilfswerte!$B$23)-Hilfswerte!$B$29)^2+(((G5052-Hilfswerte!$B$24)/Hilfswerte!$B$25)-Hilfswerte!$B$30)^2),3)</f>
        <v>1.968</v>
      </c>
      <c r="W5052" s="4">
        <f>ROUND(E5052*Hilfswerte!$B$31,0)</f>
        <v>71736</v>
      </c>
      <c r="X5052" s="4">
        <f t="shared" si="630"/>
        <v>71736</v>
      </c>
      <c r="Y5052" s="4" t="str">
        <f>IF(T5052="A - Top-Kunde","bereits Top-Kunde",IF(AND(V5052&lt;=Hilfswerte!$B$34,H5052&lt;0.5*W5052),"Hoch",IF(AND(V5052&lt;=Hilfswerte!$B$35,H5052&lt;0.7*W5052),"Mittel","Niedrig")))</f>
        <v>Niedrig</v>
      </c>
      <c r="Z5052" s="4">
        <f t="shared" si="631"/>
        <v>36.1</v>
      </c>
      <c r="AA5052" s="4" t="str">
        <f>IF(J5052&gt;365,"Bereits abgewandert (Segment D)",IF(Z5052&gt;=Hilfswerte!$B$38,"Rot - akut gefaehrdet",IF(Z5052&gt;=Hilfswerte!$B$39,"Gelb - beobachten","Gruen - stabil")))</f>
        <v>Bereits abgewandert (Segment D)</v>
      </c>
    </row>
    <row r="5053" spans="1:27" ht="15" customHeight="1" x14ac:dyDescent="0.25">
      <c r="A5053" s="4" t="s">
        <v>5400</v>
      </c>
      <c r="B5053" s="4" t="s">
        <v>130</v>
      </c>
      <c r="C5053" s="4" t="s">
        <v>55</v>
      </c>
      <c r="D5053" s="4" t="s">
        <v>30</v>
      </c>
      <c r="E5053" s="4">
        <v>85</v>
      </c>
      <c r="F5053" s="4">
        <v>17</v>
      </c>
      <c r="G5053" s="4">
        <v>18.3</v>
      </c>
      <c r="H5053" s="4">
        <v>23319</v>
      </c>
      <c r="I5053" s="4">
        <v>3</v>
      </c>
      <c r="J5053" s="4">
        <v>320</v>
      </c>
      <c r="K5053" s="4">
        <v>0</v>
      </c>
      <c r="L5053" s="4">
        <v>12</v>
      </c>
      <c r="M5053" s="4">
        <v>1</v>
      </c>
      <c r="N5053" s="4">
        <v>-23.4</v>
      </c>
      <c r="O5053" s="4">
        <f t="shared" si="624"/>
        <v>2</v>
      </c>
      <c r="P5053" s="4">
        <f t="shared" si="625"/>
        <v>3</v>
      </c>
      <c r="Q5053" s="4">
        <f t="shared" si="626"/>
        <v>5</v>
      </c>
      <c r="R5053" s="4">
        <f t="shared" si="627"/>
        <v>10</v>
      </c>
      <c r="S5053" s="4">
        <f t="shared" si="628"/>
        <v>84.7</v>
      </c>
      <c r="T5053" s="4" t="str">
        <f t="shared" si="629"/>
        <v>C - Entwicklungspotenzial</v>
      </c>
      <c r="U5053" s="4">
        <f>ROUND(((E5053-Hilfswerte!$B$20)/Hilfswerte!$B$21)+((F5053-Hilfswerte!$B$22)/Hilfswerte!$B$23)+((G5053-Hilfswerte!$B$24)/Hilfswerte!$B$25)+0.1*INDEX(Hilfswerte!$B$4:$B$15,MATCH(C5053,Hilfswerte!$A$4:$A$15,0)),2)</f>
        <v>1.23</v>
      </c>
      <c r="V5053" s="4">
        <f>ROUND(SQRT((((E5053-Hilfswerte!$B$20)/Hilfswerte!$B$21)-Hilfswerte!$B$28)^2+(((F5053-Hilfswerte!$B$22)/Hilfswerte!$B$23)-Hilfswerte!$B$29)^2+(((G5053-Hilfswerte!$B$24)/Hilfswerte!$B$25)-Hilfswerte!$B$30)^2),3)</f>
        <v>1.2370000000000001</v>
      </c>
      <c r="W5053" s="4">
        <f>ROUND(E5053*Hilfswerte!$B$31,0)</f>
        <v>17471</v>
      </c>
      <c r="X5053" s="4">
        <f t="shared" si="630"/>
        <v>0</v>
      </c>
      <c r="Y5053" s="4" t="str">
        <f>IF(T5053="A - Top-Kunde","bereits Top-Kunde",IF(AND(V5053&lt;=Hilfswerte!$B$34,H5053&lt;0.5*W5053),"Hoch",IF(AND(V5053&lt;=Hilfswerte!$B$35,H5053&lt;0.7*W5053),"Mittel","Niedrig")))</f>
        <v>Niedrig</v>
      </c>
      <c r="Z5053" s="4">
        <f t="shared" si="631"/>
        <v>27.8</v>
      </c>
      <c r="AA5053" s="4" t="str">
        <f>IF(J5053&gt;365,"Bereits abgewandert (Segment D)",IF(Z5053&gt;=Hilfswerte!$B$38,"Rot - akut gefaehrdet",IF(Z5053&gt;=Hilfswerte!$B$39,"Gelb - beobachten","Gruen - stabil")))</f>
        <v>Rot - akut gefaehrdet</v>
      </c>
    </row>
    <row r="5054" spans="1:27" ht="15" customHeight="1" x14ac:dyDescent="0.25">
      <c r="A5054" s="4" t="s">
        <v>5401</v>
      </c>
      <c r="B5054" s="4" t="s">
        <v>806</v>
      </c>
      <c r="C5054" s="4" t="s">
        <v>29</v>
      </c>
      <c r="D5054" s="4" t="s">
        <v>30</v>
      </c>
      <c r="E5054" s="4">
        <v>14</v>
      </c>
      <c r="F5054" s="4">
        <v>3.4</v>
      </c>
      <c r="G5054" s="4">
        <v>21.5</v>
      </c>
      <c r="H5054" s="4">
        <v>1559</v>
      </c>
      <c r="I5054" s="4">
        <v>4</v>
      </c>
      <c r="J5054" s="4">
        <v>29</v>
      </c>
      <c r="K5054" s="4">
        <v>0</v>
      </c>
      <c r="L5054" s="4">
        <v>23</v>
      </c>
      <c r="M5054" s="4">
        <v>6</v>
      </c>
      <c r="N5054" s="4">
        <v>1.5</v>
      </c>
      <c r="O5054" s="4">
        <f t="shared" si="624"/>
        <v>5</v>
      </c>
      <c r="P5054" s="4">
        <f t="shared" si="625"/>
        <v>4</v>
      </c>
      <c r="Q5054" s="4">
        <f t="shared" si="626"/>
        <v>3</v>
      </c>
      <c r="R5054" s="4">
        <f t="shared" si="627"/>
        <v>12</v>
      </c>
      <c r="S5054" s="4">
        <f t="shared" si="628"/>
        <v>113.9</v>
      </c>
      <c r="T5054" s="4" t="str">
        <f t="shared" si="629"/>
        <v>B - Kernkunde</v>
      </c>
      <c r="U5054" s="4">
        <f>ROUND(((E5054-Hilfswerte!$B$20)/Hilfswerte!$B$21)+((F5054-Hilfswerte!$B$22)/Hilfswerte!$B$23)+((G5054-Hilfswerte!$B$24)/Hilfswerte!$B$25)+0.1*INDEX(Hilfswerte!$B$4:$B$15,MATCH(C5054,Hilfswerte!$A$4:$A$15,0)),2)</f>
        <v>1.1599999999999999</v>
      </c>
      <c r="V5054" s="4">
        <f>ROUND(SQRT((((E5054-Hilfswerte!$B$20)/Hilfswerte!$B$21)-Hilfswerte!$B$28)^2+(((F5054-Hilfswerte!$B$22)/Hilfswerte!$B$23)-Hilfswerte!$B$29)^2+(((G5054-Hilfswerte!$B$24)/Hilfswerte!$B$25)-Hilfswerte!$B$30)^2),3)</f>
        <v>1.8660000000000001</v>
      </c>
      <c r="W5054" s="4">
        <f>ROUND(E5054*Hilfswerte!$B$31,0)</f>
        <v>2878</v>
      </c>
      <c r="X5054" s="4">
        <f t="shared" si="630"/>
        <v>1319</v>
      </c>
      <c r="Y5054" s="4" t="str">
        <f>IF(T5054="A - Top-Kunde","bereits Top-Kunde",IF(AND(V5054&lt;=Hilfswerte!$B$34,H5054&lt;0.5*W5054),"Hoch",IF(AND(V5054&lt;=Hilfswerte!$B$35,H5054&lt;0.7*W5054),"Mittel","Niedrig")))</f>
        <v>Niedrig</v>
      </c>
      <c r="Z5054" s="4">
        <f t="shared" si="631"/>
        <v>6.1</v>
      </c>
      <c r="AA5054" s="4" t="str">
        <f>IF(J5054&gt;365,"Bereits abgewandert (Segment D)",IF(Z5054&gt;=Hilfswerte!$B$38,"Rot - akut gefaehrdet",IF(Z5054&gt;=Hilfswerte!$B$39,"Gelb - beobachten","Gruen - stabil")))</f>
        <v>Gruen - stabil</v>
      </c>
    </row>
    <row r="5055" spans="1:27" ht="15" customHeight="1" x14ac:dyDescent="0.25">
      <c r="A5055" s="4" t="s">
        <v>5402</v>
      </c>
      <c r="B5055" s="4" t="s">
        <v>1060</v>
      </c>
      <c r="C5055" s="4" t="s">
        <v>65</v>
      </c>
      <c r="D5055" s="4" t="s">
        <v>122</v>
      </c>
      <c r="E5055" s="4">
        <v>130</v>
      </c>
      <c r="F5055" s="4">
        <v>40.6</v>
      </c>
      <c r="G5055" s="4">
        <v>6.1</v>
      </c>
      <c r="H5055" s="4">
        <v>77666</v>
      </c>
      <c r="I5055" s="4">
        <v>6</v>
      </c>
      <c r="J5055" s="4">
        <v>17</v>
      </c>
      <c r="K5055" s="4">
        <v>1</v>
      </c>
      <c r="L5055" s="4">
        <v>14</v>
      </c>
      <c r="M5055" s="4">
        <v>1</v>
      </c>
      <c r="N5055" s="4">
        <v>-22.4</v>
      </c>
      <c r="O5055" s="4">
        <f t="shared" si="624"/>
        <v>5</v>
      </c>
      <c r="P5055" s="4">
        <f t="shared" si="625"/>
        <v>5</v>
      </c>
      <c r="Q5055" s="4">
        <f t="shared" si="626"/>
        <v>5</v>
      </c>
      <c r="R5055" s="4">
        <f t="shared" si="627"/>
        <v>15</v>
      </c>
      <c r="S5055" s="4">
        <f t="shared" si="628"/>
        <v>128.6</v>
      </c>
      <c r="T5055" s="4" t="str">
        <f t="shared" si="629"/>
        <v>A - Top-Kunde</v>
      </c>
      <c r="U5055" s="4">
        <f>ROUND(((E5055-Hilfswerte!$B$20)/Hilfswerte!$B$21)+((F5055-Hilfswerte!$B$22)/Hilfswerte!$B$23)+((G5055-Hilfswerte!$B$24)/Hilfswerte!$B$25)+0.1*INDEX(Hilfswerte!$B$4:$B$15,MATCH(C5055,Hilfswerte!$A$4:$A$15,0)),2)</f>
        <v>-0.43</v>
      </c>
      <c r="V5055" s="4">
        <f>ROUND(SQRT((((E5055-Hilfswerte!$B$20)/Hilfswerte!$B$21)-Hilfswerte!$B$28)^2+(((F5055-Hilfswerte!$B$22)/Hilfswerte!$B$23)-Hilfswerte!$B$29)^2+(((G5055-Hilfswerte!$B$24)/Hilfswerte!$B$25)-Hilfswerte!$B$30)^2),3)</f>
        <v>0.82899999999999996</v>
      </c>
      <c r="W5055" s="4">
        <f>ROUND(E5055*Hilfswerte!$B$31,0)</f>
        <v>26721</v>
      </c>
      <c r="X5055" s="4">
        <f t="shared" si="630"/>
        <v>0</v>
      </c>
      <c r="Y5055" s="4" t="str">
        <f>IF(T5055="A - Top-Kunde","bereits Top-Kunde",IF(AND(V5055&lt;=Hilfswerte!$B$34,H5055&lt;0.5*W5055),"Hoch",IF(AND(V5055&lt;=Hilfswerte!$B$35,H5055&lt;0.7*W5055),"Mittel","Niedrig")))</f>
        <v>bereits Top-Kunde</v>
      </c>
      <c r="Z5055" s="4">
        <f t="shared" si="631"/>
        <v>15.6</v>
      </c>
      <c r="AA5055" s="4" t="str">
        <f>IF(J5055&gt;365,"Bereits abgewandert (Segment D)",IF(Z5055&gt;=Hilfswerte!$B$38,"Rot - akut gefaehrdet",IF(Z5055&gt;=Hilfswerte!$B$39,"Gelb - beobachten","Gruen - stabil")))</f>
        <v>Gelb - beobachten</v>
      </c>
    </row>
    <row r="5056" spans="1:27" ht="15" customHeight="1" x14ac:dyDescent="0.25">
      <c r="A5056" s="4" t="s">
        <v>5403</v>
      </c>
      <c r="B5056" s="4" t="s">
        <v>196</v>
      </c>
      <c r="C5056" s="4" t="s">
        <v>51</v>
      </c>
      <c r="D5056" s="4" t="s">
        <v>30</v>
      </c>
      <c r="E5056" s="4">
        <v>140</v>
      </c>
      <c r="F5056" s="4">
        <v>22.5</v>
      </c>
      <c r="G5056" s="4">
        <v>11.4</v>
      </c>
      <c r="H5056" s="4">
        <v>52822</v>
      </c>
      <c r="I5056" s="4">
        <v>6</v>
      </c>
      <c r="J5056" s="4">
        <v>1</v>
      </c>
      <c r="K5056" s="4">
        <v>0</v>
      </c>
      <c r="L5056" s="4">
        <v>24</v>
      </c>
      <c r="M5056" s="4">
        <v>3</v>
      </c>
      <c r="N5056" s="4">
        <v>24</v>
      </c>
      <c r="O5056" s="4">
        <f t="shared" si="624"/>
        <v>5</v>
      </c>
      <c r="P5056" s="4">
        <f t="shared" si="625"/>
        <v>5</v>
      </c>
      <c r="Q5056" s="4">
        <f t="shared" si="626"/>
        <v>5</v>
      </c>
      <c r="R5056" s="4">
        <f t="shared" si="627"/>
        <v>15</v>
      </c>
      <c r="S5056" s="4">
        <f t="shared" si="628"/>
        <v>154.80000000000001</v>
      </c>
      <c r="T5056" s="4" t="str">
        <f t="shared" si="629"/>
        <v>A - Top-Kunde</v>
      </c>
      <c r="U5056" s="4">
        <f>ROUND(((E5056-Hilfswerte!$B$20)/Hilfswerte!$B$21)+((F5056-Hilfswerte!$B$22)/Hilfswerte!$B$23)+((G5056-Hilfswerte!$B$24)/Hilfswerte!$B$25)+0.1*INDEX(Hilfswerte!$B$4:$B$15,MATCH(C5056,Hilfswerte!$A$4:$A$15,0)),2)</f>
        <v>0.52</v>
      </c>
      <c r="V5056" s="4">
        <f>ROUND(SQRT((((E5056-Hilfswerte!$B$20)/Hilfswerte!$B$21)-Hilfswerte!$B$28)^2+(((F5056-Hilfswerte!$B$22)/Hilfswerte!$B$23)-Hilfswerte!$B$29)^2+(((G5056-Hilfswerte!$B$24)/Hilfswerte!$B$25)-Hilfswerte!$B$30)^2),3)</f>
        <v>0.29899999999999999</v>
      </c>
      <c r="W5056" s="4">
        <f>ROUND(E5056*Hilfswerte!$B$31,0)</f>
        <v>28776</v>
      </c>
      <c r="X5056" s="4">
        <f t="shared" si="630"/>
        <v>0</v>
      </c>
      <c r="Y5056" s="4" t="str">
        <f>IF(T5056="A - Top-Kunde","bereits Top-Kunde",IF(AND(V5056&lt;=Hilfswerte!$B$34,H5056&lt;0.5*W5056),"Hoch",IF(AND(V5056&lt;=Hilfswerte!$B$35,H5056&lt;0.7*W5056),"Mittel","Niedrig")))</f>
        <v>bereits Top-Kunde</v>
      </c>
      <c r="Z5056" s="4">
        <f t="shared" si="631"/>
        <v>4.9000000000000004</v>
      </c>
      <c r="AA5056" s="4" t="str">
        <f>IF(J5056&gt;365,"Bereits abgewandert (Segment D)",IF(Z5056&gt;=Hilfswerte!$B$38,"Rot - akut gefaehrdet",IF(Z5056&gt;=Hilfswerte!$B$39,"Gelb - beobachten","Gruen - stabil")))</f>
        <v>Gruen - stabil</v>
      </c>
    </row>
    <row r="5057" spans="1:27" ht="15" customHeight="1" x14ac:dyDescent="0.25">
      <c r="A5057" s="4" t="s">
        <v>5404</v>
      </c>
      <c r="B5057" s="4" t="s">
        <v>834</v>
      </c>
      <c r="C5057" s="4" t="s">
        <v>65</v>
      </c>
      <c r="D5057" s="4" t="s">
        <v>30</v>
      </c>
      <c r="E5057" s="4">
        <v>193</v>
      </c>
      <c r="F5057" s="4">
        <v>35.799999999999997</v>
      </c>
      <c r="G5057" s="4">
        <v>10.199999999999999</v>
      </c>
      <c r="H5057" s="4">
        <v>4872</v>
      </c>
      <c r="I5057" s="4">
        <v>1</v>
      </c>
      <c r="J5057" s="4">
        <v>365</v>
      </c>
      <c r="K5057" s="4">
        <v>0</v>
      </c>
      <c r="L5057" s="4">
        <v>-7</v>
      </c>
      <c r="M5057" s="4">
        <v>1</v>
      </c>
      <c r="N5057" s="4">
        <v>-16.3</v>
      </c>
      <c r="O5057" s="4">
        <f t="shared" si="624"/>
        <v>2</v>
      </c>
      <c r="P5057" s="4">
        <f t="shared" si="625"/>
        <v>1</v>
      </c>
      <c r="Q5057" s="4">
        <f t="shared" si="626"/>
        <v>4</v>
      </c>
      <c r="R5057" s="4">
        <f t="shared" si="627"/>
        <v>7</v>
      </c>
      <c r="S5057" s="4">
        <f t="shared" si="628"/>
        <v>61.9</v>
      </c>
      <c r="T5057" s="4" t="str">
        <f t="shared" si="629"/>
        <v>C - Entwicklungspotenzial</v>
      </c>
      <c r="U5057" s="4">
        <f>ROUND(((E5057-Hilfswerte!$B$20)/Hilfswerte!$B$21)+((F5057-Hilfswerte!$B$22)/Hilfswerte!$B$23)+((G5057-Hilfswerte!$B$24)/Hilfswerte!$B$25)+0.1*INDEX(Hilfswerte!$B$4:$B$15,MATCH(C5057,Hilfswerte!$A$4:$A$15,0)),2)</f>
        <v>0.4</v>
      </c>
      <c r="V5057" s="4">
        <f>ROUND(SQRT((((E5057-Hilfswerte!$B$20)/Hilfswerte!$B$21)-Hilfswerte!$B$28)^2+(((F5057-Hilfswerte!$B$22)/Hilfswerte!$B$23)-Hilfswerte!$B$29)^2+(((G5057-Hilfswerte!$B$24)/Hilfswerte!$B$25)-Hilfswerte!$B$30)^2),3)</f>
        <v>0.19800000000000001</v>
      </c>
      <c r="W5057" s="4">
        <f>ROUND(E5057*Hilfswerte!$B$31,0)</f>
        <v>39670</v>
      </c>
      <c r="X5057" s="4">
        <f t="shared" si="630"/>
        <v>34798</v>
      </c>
      <c r="Y5057" s="4" t="str">
        <f>IF(T5057="A - Top-Kunde","bereits Top-Kunde",IF(AND(V5057&lt;=Hilfswerte!$B$34,H5057&lt;0.5*W5057),"Hoch",IF(AND(V5057&lt;=Hilfswerte!$B$35,H5057&lt;0.7*W5057),"Mittel","Niedrig")))</f>
        <v>Hoch</v>
      </c>
      <c r="Z5057" s="4">
        <f t="shared" si="631"/>
        <v>24.8</v>
      </c>
      <c r="AA5057" s="4" t="str">
        <f>IF(J5057&gt;365,"Bereits abgewandert (Segment D)",IF(Z5057&gt;=Hilfswerte!$B$38,"Rot - akut gefaehrdet",IF(Z5057&gt;=Hilfswerte!$B$39,"Gelb - beobachten","Gruen - stabil")))</f>
        <v>Rot - akut gefaehrdet</v>
      </c>
    </row>
    <row r="5058" spans="1:27" ht="15" customHeight="1" x14ac:dyDescent="0.25">
      <c r="A5058" s="4" t="s">
        <v>5405</v>
      </c>
      <c r="B5058" s="4" t="s">
        <v>341</v>
      </c>
      <c r="C5058" s="4" t="s">
        <v>65</v>
      </c>
      <c r="D5058" s="4" t="s">
        <v>30</v>
      </c>
      <c r="E5058" s="4">
        <v>55</v>
      </c>
      <c r="F5058" s="4">
        <v>16.399999999999999</v>
      </c>
      <c r="G5058" s="4">
        <v>11.6</v>
      </c>
      <c r="H5058" s="4">
        <v>19737</v>
      </c>
      <c r="I5058" s="4">
        <v>5</v>
      </c>
      <c r="J5058" s="4">
        <v>28</v>
      </c>
      <c r="K5058" s="4">
        <v>1</v>
      </c>
      <c r="L5058" s="4">
        <v>16</v>
      </c>
      <c r="M5058" s="4">
        <v>1</v>
      </c>
      <c r="N5058" s="4">
        <v>9.6</v>
      </c>
      <c r="O5058" s="4">
        <f t="shared" ref="O5058:O5121" si="632">IF(J5058&gt;365,1,IF(J5058&lt;=30,5,IF(J5058&lt;=90,4,IF(J5058&lt;=180,3,2))))</f>
        <v>5</v>
      </c>
      <c r="P5058" s="4">
        <f t="shared" ref="P5058:P5121" si="633">IF(I5058&gt;=5,5,IF(I5058&gt;=4,4,IF(I5058&gt;=3,3,IF(I5058&gt;=2,2,1))))</f>
        <v>5</v>
      </c>
      <c r="Q5058" s="4">
        <f t="shared" ref="Q5058:Q5121" si="634">IF(H5058&gt;=7500,5,IF(H5058&gt;=2500,4,IF(H5058&gt;=1000,3,IF(H5058&gt;=1,2,1))))</f>
        <v>5</v>
      </c>
      <c r="R5058" s="4">
        <f t="shared" ref="R5058:R5121" si="635">O5058+P5058+Q5058</f>
        <v>15</v>
      </c>
      <c r="S5058" s="4">
        <f t="shared" ref="S5058:S5121" si="636">ROUND(10*R5058+0.5*N5058-6*K5058-0.3*MAX(0,L5058),1)</f>
        <v>144</v>
      </c>
      <c r="T5058" s="4" t="str">
        <f t="shared" ref="T5058:T5121" si="637">IF(J5058&gt;365,"D - Abwanderungsrisiko",IF(S5058&gt;=125,"A - Top-Kunde",IF(S5058&gt;=105,"B - Kernkunde","C - Entwicklungspotenzial")))</f>
        <v>A - Top-Kunde</v>
      </c>
      <c r="U5058" s="4">
        <f>ROUND(((E5058-Hilfswerte!$B$20)/Hilfswerte!$B$21)+((F5058-Hilfswerte!$B$22)/Hilfswerte!$B$23)+((G5058-Hilfswerte!$B$24)/Hilfswerte!$B$25)+0.1*INDEX(Hilfswerte!$B$4:$B$15,MATCH(C5058,Hilfswerte!$A$4:$A$15,0)),2)</f>
        <v>-0.32</v>
      </c>
      <c r="V5058" s="4">
        <f>ROUND(SQRT((((E5058-Hilfswerte!$B$20)/Hilfswerte!$B$21)-Hilfswerte!$B$28)^2+(((F5058-Hilfswerte!$B$22)/Hilfswerte!$B$23)-Hilfswerte!$B$29)^2+(((G5058-Hilfswerte!$B$24)/Hilfswerte!$B$25)-Hilfswerte!$B$30)^2),3)</f>
        <v>0.61699999999999999</v>
      </c>
      <c r="W5058" s="4">
        <f>ROUND(E5058*Hilfswerte!$B$31,0)</f>
        <v>11305</v>
      </c>
      <c r="X5058" s="4">
        <f t="shared" ref="X5058:X5121" si="638">MAX(0,W5058-H5058)</f>
        <v>0</v>
      </c>
      <c r="Y5058" s="4" t="str">
        <f>IF(T5058="A - Top-Kunde","bereits Top-Kunde",IF(AND(V5058&lt;=Hilfswerte!$B$34,H5058&lt;0.5*W5058),"Hoch",IF(AND(V5058&lt;=Hilfswerte!$B$35,H5058&lt;0.7*W5058),"Mittel","Niedrig")))</f>
        <v>bereits Top-Kunde</v>
      </c>
      <c r="Z5058" s="4">
        <f t="shared" ref="Z5058:Z5121" si="639">ROUND(0.4*MAX(0,-N5058)+3*K5058+0.2*MAX(0,L5058)+0.05*J5058,1)</f>
        <v>7.6</v>
      </c>
      <c r="AA5058" s="4" t="str">
        <f>IF(J5058&gt;365,"Bereits abgewandert (Segment D)",IF(Z5058&gt;=Hilfswerte!$B$38,"Rot - akut gefaehrdet",IF(Z5058&gt;=Hilfswerte!$B$39,"Gelb - beobachten","Gruen - stabil")))</f>
        <v>Gruen - stabil</v>
      </c>
    </row>
    <row r="5059" spans="1:27" ht="15" customHeight="1" x14ac:dyDescent="0.25">
      <c r="A5059" s="4" t="s">
        <v>5406</v>
      </c>
      <c r="B5059" s="4" t="s">
        <v>543</v>
      </c>
      <c r="C5059" s="4" t="s">
        <v>84</v>
      </c>
      <c r="D5059" s="4" t="s">
        <v>30</v>
      </c>
      <c r="E5059" s="4">
        <v>44</v>
      </c>
      <c r="F5059" s="4">
        <v>6.5</v>
      </c>
      <c r="G5059" s="4">
        <v>22.7</v>
      </c>
      <c r="H5059" s="4">
        <v>9234</v>
      </c>
      <c r="I5059" s="4">
        <v>6</v>
      </c>
      <c r="J5059" s="4">
        <v>16</v>
      </c>
      <c r="K5059" s="4">
        <v>1</v>
      </c>
      <c r="L5059" s="4">
        <v>-1</v>
      </c>
      <c r="M5059" s="4">
        <v>6</v>
      </c>
      <c r="N5059" s="4">
        <v>-5.2</v>
      </c>
      <c r="O5059" s="4">
        <f t="shared" si="632"/>
        <v>5</v>
      </c>
      <c r="P5059" s="4">
        <f t="shared" si="633"/>
        <v>5</v>
      </c>
      <c r="Q5059" s="4">
        <f t="shared" si="634"/>
        <v>5</v>
      </c>
      <c r="R5059" s="4">
        <f t="shared" si="635"/>
        <v>15</v>
      </c>
      <c r="S5059" s="4">
        <f t="shared" si="636"/>
        <v>141.4</v>
      </c>
      <c r="T5059" s="4" t="str">
        <f t="shared" si="637"/>
        <v>A - Top-Kunde</v>
      </c>
      <c r="U5059" s="4">
        <f>ROUND(((E5059-Hilfswerte!$B$20)/Hilfswerte!$B$21)+((F5059-Hilfswerte!$B$22)/Hilfswerte!$B$23)+((G5059-Hilfswerte!$B$24)/Hilfswerte!$B$25)+0.1*INDEX(Hilfswerte!$B$4:$B$15,MATCH(C5059,Hilfswerte!$A$4:$A$15,0)),2)</f>
        <v>1.27</v>
      </c>
      <c r="V5059" s="4">
        <f>ROUND(SQRT((((E5059-Hilfswerte!$B$20)/Hilfswerte!$B$21)-Hilfswerte!$B$28)^2+(((F5059-Hilfswerte!$B$22)/Hilfswerte!$B$23)-Hilfswerte!$B$29)^2+(((G5059-Hilfswerte!$B$24)/Hilfswerte!$B$25)-Hilfswerte!$B$30)^2),3)</f>
        <v>1.98</v>
      </c>
      <c r="W5059" s="4">
        <f>ROUND(E5059*Hilfswerte!$B$31,0)</f>
        <v>9044</v>
      </c>
      <c r="X5059" s="4">
        <f t="shared" si="638"/>
        <v>0</v>
      </c>
      <c r="Y5059" s="4" t="str">
        <f>IF(T5059="A - Top-Kunde","bereits Top-Kunde",IF(AND(V5059&lt;=Hilfswerte!$B$34,H5059&lt;0.5*W5059),"Hoch",IF(AND(V5059&lt;=Hilfswerte!$B$35,H5059&lt;0.7*W5059),"Mittel","Niedrig")))</f>
        <v>bereits Top-Kunde</v>
      </c>
      <c r="Z5059" s="4">
        <f t="shared" si="639"/>
        <v>5.9</v>
      </c>
      <c r="AA5059" s="4" t="str">
        <f>IF(J5059&gt;365,"Bereits abgewandert (Segment D)",IF(Z5059&gt;=Hilfswerte!$B$38,"Rot - akut gefaehrdet",IF(Z5059&gt;=Hilfswerte!$B$39,"Gelb - beobachten","Gruen - stabil")))</f>
        <v>Gruen - stabil</v>
      </c>
    </row>
    <row r="5060" spans="1:27" ht="15" customHeight="1" x14ac:dyDescent="0.25">
      <c r="A5060" s="4" t="s">
        <v>5407</v>
      </c>
      <c r="B5060" s="4" t="s">
        <v>569</v>
      </c>
      <c r="C5060" s="4" t="s">
        <v>55</v>
      </c>
      <c r="D5060" s="4" t="s">
        <v>30</v>
      </c>
      <c r="E5060" s="4">
        <v>17</v>
      </c>
      <c r="F5060" s="4">
        <v>2.2999999999999998</v>
      </c>
      <c r="G5060" s="4">
        <v>6.9</v>
      </c>
      <c r="H5060" s="4">
        <v>5481</v>
      </c>
      <c r="I5060" s="4">
        <v>2</v>
      </c>
      <c r="J5060" s="4">
        <v>228</v>
      </c>
      <c r="K5060" s="4">
        <v>0</v>
      </c>
      <c r="L5060" s="4">
        <v>-6</v>
      </c>
      <c r="M5060" s="4">
        <v>5</v>
      </c>
      <c r="N5060" s="4">
        <v>-10.9</v>
      </c>
      <c r="O5060" s="4">
        <f t="shared" si="632"/>
        <v>2</v>
      </c>
      <c r="P5060" s="4">
        <f t="shared" si="633"/>
        <v>2</v>
      </c>
      <c r="Q5060" s="4">
        <f t="shared" si="634"/>
        <v>4</v>
      </c>
      <c r="R5060" s="4">
        <f t="shared" si="635"/>
        <v>8</v>
      </c>
      <c r="S5060" s="4">
        <f t="shared" si="636"/>
        <v>74.599999999999994</v>
      </c>
      <c r="T5060" s="4" t="str">
        <f t="shared" si="637"/>
        <v>C - Entwicklungspotenzial</v>
      </c>
      <c r="U5060" s="4">
        <f>ROUND(((E5060-Hilfswerte!$B$20)/Hilfswerte!$B$21)+((F5060-Hilfswerte!$B$22)/Hilfswerte!$B$23)+((G5060-Hilfswerte!$B$24)/Hilfswerte!$B$25)+0.1*INDEX(Hilfswerte!$B$4:$B$15,MATCH(C5060,Hilfswerte!$A$4:$A$15,0)),2)</f>
        <v>-1.1399999999999999</v>
      </c>
      <c r="V5060" s="4">
        <f>ROUND(SQRT((((E5060-Hilfswerte!$B$20)/Hilfswerte!$B$21)-Hilfswerte!$B$28)^2+(((F5060-Hilfswerte!$B$22)/Hilfswerte!$B$23)-Hilfswerte!$B$29)^2+(((G5060-Hilfswerte!$B$24)/Hilfswerte!$B$25)-Hilfswerte!$B$30)^2),3)</f>
        <v>1.135</v>
      </c>
      <c r="W5060" s="4">
        <f>ROUND(E5060*Hilfswerte!$B$31,0)</f>
        <v>3494</v>
      </c>
      <c r="X5060" s="4">
        <f t="shared" si="638"/>
        <v>0</v>
      </c>
      <c r="Y5060" s="4" t="str">
        <f>IF(T5060="A - Top-Kunde","bereits Top-Kunde",IF(AND(V5060&lt;=Hilfswerte!$B$34,H5060&lt;0.5*W5060),"Hoch",IF(AND(V5060&lt;=Hilfswerte!$B$35,H5060&lt;0.7*W5060),"Mittel","Niedrig")))</f>
        <v>Niedrig</v>
      </c>
      <c r="Z5060" s="4">
        <f t="shared" si="639"/>
        <v>15.8</v>
      </c>
      <c r="AA5060" s="4" t="str">
        <f>IF(J5060&gt;365,"Bereits abgewandert (Segment D)",IF(Z5060&gt;=Hilfswerte!$B$38,"Rot - akut gefaehrdet",IF(Z5060&gt;=Hilfswerte!$B$39,"Gelb - beobachten","Gruen - stabil")))</f>
        <v>Gelb - beobachten</v>
      </c>
    </row>
    <row r="5061" spans="1:27" ht="15" customHeight="1" x14ac:dyDescent="0.25">
      <c r="A5061" s="4" t="s">
        <v>5408</v>
      </c>
      <c r="B5061" s="4" t="s">
        <v>397</v>
      </c>
      <c r="C5061" s="4" t="s">
        <v>29</v>
      </c>
      <c r="D5061" s="4" t="s">
        <v>30</v>
      </c>
      <c r="E5061" s="4">
        <v>358</v>
      </c>
      <c r="F5061" s="4">
        <v>137.5</v>
      </c>
      <c r="G5061" s="4">
        <v>19</v>
      </c>
      <c r="H5061" s="4">
        <v>6750</v>
      </c>
      <c r="I5061" s="4">
        <v>1</v>
      </c>
      <c r="J5061" s="4">
        <v>365</v>
      </c>
      <c r="K5061" s="4">
        <v>0</v>
      </c>
      <c r="L5061" s="4">
        <v>-4</v>
      </c>
      <c r="M5061" s="4">
        <v>4</v>
      </c>
      <c r="N5061" s="4">
        <v>0.8</v>
      </c>
      <c r="O5061" s="4">
        <f t="shared" si="632"/>
        <v>2</v>
      </c>
      <c r="P5061" s="4">
        <f t="shared" si="633"/>
        <v>1</v>
      </c>
      <c r="Q5061" s="4">
        <f t="shared" si="634"/>
        <v>4</v>
      </c>
      <c r="R5061" s="4">
        <f t="shared" si="635"/>
        <v>7</v>
      </c>
      <c r="S5061" s="4">
        <f t="shared" si="636"/>
        <v>70.400000000000006</v>
      </c>
      <c r="T5061" s="4" t="str">
        <f t="shared" si="637"/>
        <v>C - Entwicklungspotenzial</v>
      </c>
      <c r="U5061" s="4">
        <f>ROUND(((E5061-Hilfswerte!$B$20)/Hilfswerte!$B$21)+((F5061-Hilfswerte!$B$22)/Hilfswerte!$B$23)+((G5061-Hilfswerte!$B$24)/Hilfswerte!$B$25)+0.1*INDEX(Hilfswerte!$B$4:$B$15,MATCH(C5061,Hilfswerte!$A$4:$A$15,0)),2)</f>
        <v>4.66</v>
      </c>
      <c r="V5061" s="4">
        <f>ROUND(SQRT((((E5061-Hilfswerte!$B$20)/Hilfswerte!$B$21)-Hilfswerte!$B$28)^2+(((F5061-Hilfswerte!$B$22)/Hilfswerte!$B$23)-Hilfswerte!$B$29)^2+(((G5061-Hilfswerte!$B$24)/Hilfswerte!$B$25)-Hilfswerte!$B$30)^2),3)</f>
        <v>2.3330000000000002</v>
      </c>
      <c r="W5061" s="4">
        <f>ROUND(E5061*Hilfswerte!$B$31,0)</f>
        <v>73586</v>
      </c>
      <c r="X5061" s="4">
        <f t="shared" si="638"/>
        <v>66836</v>
      </c>
      <c r="Y5061" s="4" t="str">
        <f>IF(T5061="A - Top-Kunde","bereits Top-Kunde",IF(AND(V5061&lt;=Hilfswerte!$B$34,H5061&lt;0.5*W5061),"Hoch",IF(AND(V5061&lt;=Hilfswerte!$B$35,H5061&lt;0.7*W5061),"Mittel","Niedrig")))</f>
        <v>Niedrig</v>
      </c>
      <c r="Z5061" s="4">
        <f t="shared" si="639"/>
        <v>18.3</v>
      </c>
      <c r="AA5061" s="4" t="str">
        <f>IF(J5061&gt;365,"Bereits abgewandert (Segment D)",IF(Z5061&gt;=Hilfswerte!$B$38,"Rot - akut gefaehrdet",IF(Z5061&gt;=Hilfswerte!$B$39,"Gelb - beobachten","Gruen - stabil")))</f>
        <v>Gelb - beobachten</v>
      </c>
    </row>
    <row r="5062" spans="1:27" ht="15" customHeight="1" x14ac:dyDescent="0.25">
      <c r="A5062" s="4" t="s">
        <v>5409</v>
      </c>
      <c r="B5062" s="4" t="s">
        <v>154</v>
      </c>
      <c r="C5062" s="4" t="s">
        <v>74</v>
      </c>
      <c r="D5062" s="4" t="s">
        <v>30</v>
      </c>
      <c r="E5062" s="4">
        <v>123</v>
      </c>
      <c r="F5062" s="4">
        <v>22.1</v>
      </c>
      <c r="G5062" s="4">
        <v>21.2</v>
      </c>
      <c r="H5062" s="4">
        <v>25089</v>
      </c>
      <c r="I5062" s="4">
        <v>1</v>
      </c>
      <c r="J5062" s="4">
        <v>262</v>
      </c>
      <c r="K5062" s="4">
        <v>0</v>
      </c>
      <c r="L5062" s="4">
        <v>11</v>
      </c>
      <c r="M5062" s="4">
        <v>1</v>
      </c>
      <c r="N5062" s="4">
        <v>-12.9</v>
      </c>
      <c r="O5062" s="4">
        <f t="shared" si="632"/>
        <v>2</v>
      </c>
      <c r="P5062" s="4">
        <f t="shared" si="633"/>
        <v>1</v>
      </c>
      <c r="Q5062" s="4">
        <f t="shared" si="634"/>
        <v>5</v>
      </c>
      <c r="R5062" s="4">
        <f t="shared" si="635"/>
        <v>8</v>
      </c>
      <c r="S5062" s="4">
        <f t="shared" si="636"/>
        <v>70.3</v>
      </c>
      <c r="T5062" s="4" t="str">
        <f t="shared" si="637"/>
        <v>C - Entwicklungspotenzial</v>
      </c>
      <c r="U5062" s="4">
        <f>ROUND(((E5062-Hilfswerte!$B$20)/Hilfswerte!$B$21)+((F5062-Hilfswerte!$B$22)/Hilfswerte!$B$23)+((G5062-Hilfswerte!$B$24)/Hilfswerte!$B$25)+0.1*INDEX(Hilfswerte!$B$4:$B$15,MATCH(C5062,Hilfswerte!$A$4:$A$15,0)),2)</f>
        <v>1.63</v>
      </c>
      <c r="V5062" s="4">
        <f>ROUND(SQRT((((E5062-Hilfswerte!$B$20)/Hilfswerte!$B$21)-Hilfswerte!$B$28)^2+(((F5062-Hilfswerte!$B$22)/Hilfswerte!$B$23)-Hilfswerte!$B$29)^2+(((G5062-Hilfswerte!$B$24)/Hilfswerte!$B$25)-Hilfswerte!$B$30)^2),3)</f>
        <v>1.6220000000000001</v>
      </c>
      <c r="W5062" s="4">
        <f>ROUND(E5062*Hilfswerte!$B$31,0)</f>
        <v>25282</v>
      </c>
      <c r="X5062" s="4">
        <f t="shared" si="638"/>
        <v>193</v>
      </c>
      <c r="Y5062" s="4" t="str">
        <f>IF(T5062="A - Top-Kunde","bereits Top-Kunde",IF(AND(V5062&lt;=Hilfswerte!$B$34,H5062&lt;0.5*W5062),"Hoch",IF(AND(V5062&lt;=Hilfswerte!$B$35,H5062&lt;0.7*W5062),"Mittel","Niedrig")))</f>
        <v>Niedrig</v>
      </c>
      <c r="Z5062" s="4">
        <f t="shared" si="639"/>
        <v>20.5</v>
      </c>
      <c r="AA5062" s="4" t="str">
        <f>IF(J5062&gt;365,"Bereits abgewandert (Segment D)",IF(Z5062&gt;=Hilfswerte!$B$38,"Rot - akut gefaehrdet",IF(Z5062&gt;=Hilfswerte!$B$39,"Gelb - beobachten","Gruen - stabil")))</f>
        <v>Rot - akut gefaehrdet</v>
      </c>
    </row>
    <row r="5063" spans="1:27" ht="15" customHeight="1" x14ac:dyDescent="0.25">
      <c r="A5063" s="4" t="s">
        <v>5410</v>
      </c>
      <c r="B5063" s="4" t="s">
        <v>645</v>
      </c>
      <c r="C5063" s="4" t="s">
        <v>65</v>
      </c>
      <c r="D5063" s="4" t="s">
        <v>56</v>
      </c>
      <c r="E5063" s="4">
        <v>277</v>
      </c>
      <c r="F5063" s="4">
        <v>95.1</v>
      </c>
      <c r="G5063" s="4">
        <v>14.3</v>
      </c>
      <c r="H5063" s="4">
        <v>42689</v>
      </c>
      <c r="I5063" s="4">
        <v>5</v>
      </c>
      <c r="J5063" s="4">
        <v>48</v>
      </c>
      <c r="K5063" s="4">
        <v>1</v>
      </c>
      <c r="L5063" s="4">
        <v>10</v>
      </c>
      <c r="M5063" s="4">
        <v>1</v>
      </c>
      <c r="N5063" s="4">
        <v>6.2</v>
      </c>
      <c r="O5063" s="4">
        <f t="shared" si="632"/>
        <v>4</v>
      </c>
      <c r="P5063" s="4">
        <f t="shared" si="633"/>
        <v>5</v>
      </c>
      <c r="Q5063" s="4">
        <f t="shared" si="634"/>
        <v>5</v>
      </c>
      <c r="R5063" s="4">
        <f t="shared" si="635"/>
        <v>14</v>
      </c>
      <c r="S5063" s="4">
        <f t="shared" si="636"/>
        <v>134.1</v>
      </c>
      <c r="T5063" s="4" t="str">
        <f t="shared" si="637"/>
        <v>A - Top-Kunde</v>
      </c>
      <c r="U5063" s="4">
        <f>ROUND(((E5063-Hilfswerte!$B$20)/Hilfswerte!$B$21)+((F5063-Hilfswerte!$B$22)/Hilfswerte!$B$23)+((G5063-Hilfswerte!$B$24)/Hilfswerte!$B$25)+0.1*INDEX(Hilfswerte!$B$4:$B$15,MATCH(C5063,Hilfswerte!$A$4:$A$15,0)),2)</f>
        <v>2.48</v>
      </c>
      <c r="V5063" s="4">
        <f>ROUND(SQRT((((E5063-Hilfswerte!$B$20)/Hilfswerte!$B$21)-Hilfswerte!$B$28)^2+(((F5063-Hilfswerte!$B$22)/Hilfswerte!$B$23)-Hilfswerte!$B$29)^2+(((G5063-Hilfswerte!$B$24)/Hilfswerte!$B$25)-Hilfswerte!$B$30)^2),3)</f>
        <v>1.2390000000000001</v>
      </c>
      <c r="W5063" s="4">
        <f>ROUND(E5063*Hilfswerte!$B$31,0)</f>
        <v>56936</v>
      </c>
      <c r="X5063" s="4">
        <f t="shared" si="638"/>
        <v>14247</v>
      </c>
      <c r="Y5063" s="4" t="str">
        <f>IF(T5063="A - Top-Kunde","bereits Top-Kunde",IF(AND(V5063&lt;=Hilfswerte!$B$34,H5063&lt;0.5*W5063),"Hoch",IF(AND(V5063&lt;=Hilfswerte!$B$35,H5063&lt;0.7*W5063),"Mittel","Niedrig")))</f>
        <v>bereits Top-Kunde</v>
      </c>
      <c r="Z5063" s="4">
        <f t="shared" si="639"/>
        <v>7.4</v>
      </c>
      <c r="AA5063" s="4" t="str">
        <f>IF(J5063&gt;365,"Bereits abgewandert (Segment D)",IF(Z5063&gt;=Hilfswerte!$B$38,"Rot - akut gefaehrdet",IF(Z5063&gt;=Hilfswerte!$B$39,"Gelb - beobachten","Gruen - stabil")))</f>
        <v>Gruen - stabil</v>
      </c>
    </row>
    <row r="5064" spans="1:27" ht="15" customHeight="1" x14ac:dyDescent="0.25">
      <c r="A5064" s="4" t="s">
        <v>5411</v>
      </c>
      <c r="B5064" s="4" t="s">
        <v>37</v>
      </c>
      <c r="C5064" s="4" t="s">
        <v>55</v>
      </c>
      <c r="D5064" s="4" t="s">
        <v>30</v>
      </c>
      <c r="E5064" s="4">
        <v>67</v>
      </c>
      <c r="F5064" s="4">
        <v>15.4</v>
      </c>
      <c r="G5064" s="4">
        <v>6.7</v>
      </c>
      <c r="H5064" s="4">
        <v>0</v>
      </c>
      <c r="I5064" s="4">
        <v>0</v>
      </c>
      <c r="J5064" s="4">
        <v>416</v>
      </c>
      <c r="K5064" s="4">
        <v>0</v>
      </c>
      <c r="L5064" s="4">
        <v>0</v>
      </c>
      <c r="M5064" s="4">
        <v>0</v>
      </c>
      <c r="N5064" s="4">
        <v>-49.7</v>
      </c>
      <c r="O5064" s="4">
        <f t="shared" si="632"/>
        <v>1</v>
      </c>
      <c r="P5064" s="4">
        <f t="shared" si="633"/>
        <v>1</v>
      </c>
      <c r="Q5064" s="4">
        <f t="shared" si="634"/>
        <v>1</v>
      </c>
      <c r="R5064" s="4">
        <f t="shared" si="635"/>
        <v>3</v>
      </c>
      <c r="S5064" s="4">
        <f t="shared" si="636"/>
        <v>5.2</v>
      </c>
      <c r="T5064" s="4" t="str">
        <f t="shared" si="637"/>
        <v>D - Abwanderungsrisiko</v>
      </c>
      <c r="U5064" s="4">
        <f>ROUND(((E5064-Hilfswerte!$B$20)/Hilfswerte!$B$21)+((F5064-Hilfswerte!$B$22)/Hilfswerte!$B$23)+((G5064-Hilfswerte!$B$24)/Hilfswerte!$B$25)+0.1*INDEX(Hilfswerte!$B$4:$B$15,MATCH(C5064,Hilfswerte!$A$4:$A$15,0)),2)</f>
        <v>-0.72</v>
      </c>
      <c r="V5064" s="4">
        <f>ROUND(SQRT((((E5064-Hilfswerte!$B$20)/Hilfswerte!$B$21)-Hilfswerte!$B$28)^2+(((F5064-Hilfswerte!$B$22)/Hilfswerte!$B$23)-Hilfswerte!$B$29)^2+(((G5064-Hilfswerte!$B$24)/Hilfswerte!$B$25)-Hilfswerte!$B$30)^2),3)</f>
        <v>0.92600000000000005</v>
      </c>
      <c r="W5064" s="4">
        <f>ROUND(E5064*Hilfswerte!$B$31,0)</f>
        <v>13772</v>
      </c>
      <c r="X5064" s="4">
        <f t="shared" si="638"/>
        <v>13772</v>
      </c>
      <c r="Y5064" s="4" t="str">
        <f>IF(T5064="A - Top-Kunde","bereits Top-Kunde",IF(AND(V5064&lt;=Hilfswerte!$B$34,H5064&lt;0.5*W5064),"Hoch",IF(AND(V5064&lt;=Hilfswerte!$B$35,H5064&lt;0.7*W5064),"Mittel","Niedrig")))</f>
        <v>Mittel</v>
      </c>
      <c r="Z5064" s="4">
        <f t="shared" si="639"/>
        <v>40.700000000000003</v>
      </c>
      <c r="AA5064" s="4" t="str">
        <f>IF(J5064&gt;365,"Bereits abgewandert (Segment D)",IF(Z5064&gt;=Hilfswerte!$B$38,"Rot - akut gefaehrdet",IF(Z5064&gt;=Hilfswerte!$B$39,"Gelb - beobachten","Gruen - stabil")))</f>
        <v>Bereits abgewandert (Segment D)</v>
      </c>
    </row>
    <row r="5065" spans="1:27" ht="15" customHeight="1" x14ac:dyDescent="0.25">
      <c r="A5065" s="4" t="s">
        <v>5412</v>
      </c>
      <c r="B5065" s="4" t="s">
        <v>451</v>
      </c>
      <c r="C5065" s="4" t="s">
        <v>59</v>
      </c>
      <c r="D5065" s="4" t="s">
        <v>30</v>
      </c>
      <c r="E5065" s="4">
        <v>49</v>
      </c>
      <c r="F5065" s="4">
        <v>4.4000000000000004</v>
      </c>
      <c r="G5065" s="4">
        <v>9.4</v>
      </c>
      <c r="H5065" s="4">
        <v>0</v>
      </c>
      <c r="I5065" s="4">
        <v>0</v>
      </c>
      <c r="J5065" s="4">
        <v>396</v>
      </c>
      <c r="K5065" s="4">
        <v>0</v>
      </c>
      <c r="L5065" s="4">
        <v>4</v>
      </c>
      <c r="M5065" s="4">
        <v>0</v>
      </c>
      <c r="N5065" s="4">
        <v>-33.5</v>
      </c>
      <c r="O5065" s="4">
        <f t="shared" si="632"/>
        <v>1</v>
      </c>
      <c r="P5065" s="4">
        <f t="shared" si="633"/>
        <v>1</v>
      </c>
      <c r="Q5065" s="4">
        <f t="shared" si="634"/>
        <v>1</v>
      </c>
      <c r="R5065" s="4">
        <f t="shared" si="635"/>
        <v>3</v>
      </c>
      <c r="S5065" s="4">
        <f t="shared" si="636"/>
        <v>12.1</v>
      </c>
      <c r="T5065" s="4" t="str">
        <f t="shared" si="637"/>
        <v>D - Abwanderungsrisiko</v>
      </c>
      <c r="U5065" s="4">
        <f>ROUND(((E5065-Hilfswerte!$B$20)/Hilfswerte!$B$21)+((F5065-Hilfswerte!$B$22)/Hilfswerte!$B$23)+((G5065-Hilfswerte!$B$24)/Hilfswerte!$B$25)+0.1*INDEX(Hilfswerte!$B$4:$B$15,MATCH(C5065,Hilfswerte!$A$4:$A$15,0)),2)</f>
        <v>-0.93</v>
      </c>
      <c r="V5065" s="4">
        <f>ROUND(SQRT((((E5065-Hilfswerte!$B$20)/Hilfswerte!$B$21)-Hilfswerte!$B$28)^2+(((F5065-Hilfswerte!$B$22)/Hilfswerte!$B$23)-Hilfswerte!$B$29)^2+(((G5065-Hilfswerte!$B$24)/Hilfswerte!$B$25)-Hilfswerte!$B$30)^2),3)</f>
        <v>0.83599999999999997</v>
      </c>
      <c r="W5065" s="4">
        <f>ROUND(E5065*Hilfswerte!$B$31,0)</f>
        <v>10072</v>
      </c>
      <c r="X5065" s="4">
        <f t="shared" si="638"/>
        <v>10072</v>
      </c>
      <c r="Y5065" s="4" t="str">
        <f>IF(T5065="A - Top-Kunde","bereits Top-Kunde",IF(AND(V5065&lt;=Hilfswerte!$B$34,H5065&lt;0.5*W5065),"Hoch",IF(AND(V5065&lt;=Hilfswerte!$B$35,H5065&lt;0.7*W5065),"Mittel","Niedrig")))</f>
        <v>Hoch</v>
      </c>
      <c r="Z5065" s="4">
        <f t="shared" si="639"/>
        <v>34</v>
      </c>
      <c r="AA5065" s="4" t="str">
        <f>IF(J5065&gt;365,"Bereits abgewandert (Segment D)",IF(Z5065&gt;=Hilfswerte!$B$38,"Rot - akut gefaehrdet",IF(Z5065&gt;=Hilfswerte!$B$39,"Gelb - beobachten","Gruen - stabil")))</f>
        <v>Bereits abgewandert (Segment D)</v>
      </c>
    </row>
    <row r="5066" spans="1:27" ht="15" customHeight="1" x14ac:dyDescent="0.25">
      <c r="A5066" s="4" t="s">
        <v>5413</v>
      </c>
      <c r="B5066" s="4" t="s">
        <v>306</v>
      </c>
      <c r="C5066" s="4" t="s">
        <v>74</v>
      </c>
      <c r="D5066" s="4" t="s">
        <v>30</v>
      </c>
      <c r="E5066" s="4">
        <v>41</v>
      </c>
      <c r="F5066" s="4">
        <v>8.5</v>
      </c>
      <c r="G5066" s="4">
        <v>14</v>
      </c>
      <c r="H5066" s="4">
        <v>5161</v>
      </c>
      <c r="I5066" s="4">
        <v>1</v>
      </c>
      <c r="J5066" s="4">
        <v>188</v>
      </c>
      <c r="K5066" s="4">
        <v>0</v>
      </c>
      <c r="L5066" s="4">
        <v>1</v>
      </c>
      <c r="M5066" s="4">
        <v>2</v>
      </c>
      <c r="N5066" s="4">
        <v>16.100000000000001</v>
      </c>
      <c r="O5066" s="4">
        <f t="shared" si="632"/>
        <v>2</v>
      </c>
      <c r="P5066" s="4">
        <f t="shared" si="633"/>
        <v>1</v>
      </c>
      <c r="Q5066" s="4">
        <f t="shared" si="634"/>
        <v>4</v>
      </c>
      <c r="R5066" s="4">
        <f t="shared" si="635"/>
        <v>7</v>
      </c>
      <c r="S5066" s="4">
        <f t="shared" si="636"/>
        <v>77.8</v>
      </c>
      <c r="T5066" s="4" t="str">
        <f t="shared" si="637"/>
        <v>C - Entwicklungspotenzial</v>
      </c>
      <c r="U5066" s="4">
        <f>ROUND(((E5066-Hilfswerte!$B$20)/Hilfswerte!$B$21)+((F5066-Hilfswerte!$B$22)/Hilfswerte!$B$23)+((G5066-Hilfswerte!$B$24)/Hilfswerte!$B$25)+0.1*INDEX(Hilfswerte!$B$4:$B$15,MATCH(C5066,Hilfswerte!$A$4:$A$15,0)),2)</f>
        <v>-0.11</v>
      </c>
      <c r="V5066" s="4">
        <f>ROUND(SQRT((((E5066-Hilfswerte!$B$20)/Hilfswerte!$B$21)-Hilfswerte!$B$28)^2+(((F5066-Hilfswerte!$B$22)/Hilfswerte!$B$23)-Hilfswerte!$B$29)^2+(((G5066-Hilfswerte!$B$24)/Hilfswerte!$B$25)-Hilfswerte!$B$30)^2),3)</f>
        <v>0.874</v>
      </c>
      <c r="W5066" s="4">
        <f>ROUND(E5066*Hilfswerte!$B$31,0)</f>
        <v>8427</v>
      </c>
      <c r="X5066" s="4">
        <f t="shared" si="638"/>
        <v>3266</v>
      </c>
      <c r="Y5066" s="4" t="str">
        <f>IF(T5066="A - Top-Kunde","bereits Top-Kunde",IF(AND(V5066&lt;=Hilfswerte!$B$34,H5066&lt;0.5*W5066),"Hoch",IF(AND(V5066&lt;=Hilfswerte!$B$35,H5066&lt;0.7*W5066),"Mittel","Niedrig")))</f>
        <v>Mittel</v>
      </c>
      <c r="Z5066" s="4">
        <f t="shared" si="639"/>
        <v>9.6</v>
      </c>
      <c r="AA5066" s="4" t="str">
        <f>IF(J5066&gt;365,"Bereits abgewandert (Segment D)",IF(Z5066&gt;=Hilfswerte!$B$38,"Rot - akut gefaehrdet",IF(Z5066&gt;=Hilfswerte!$B$39,"Gelb - beobachten","Gruen - stabil")))</f>
        <v>Gruen - stabil</v>
      </c>
    </row>
    <row r="5067" spans="1:27" ht="15" customHeight="1" x14ac:dyDescent="0.25">
      <c r="A5067" s="4" t="s">
        <v>5414</v>
      </c>
      <c r="B5067" s="4" t="s">
        <v>1315</v>
      </c>
      <c r="C5067" s="4" t="s">
        <v>38</v>
      </c>
      <c r="D5067" s="4" t="s">
        <v>30</v>
      </c>
      <c r="E5067" s="4">
        <v>287</v>
      </c>
      <c r="F5067" s="4">
        <v>77.8</v>
      </c>
      <c r="G5067" s="4">
        <v>20.399999999999999</v>
      </c>
      <c r="H5067" s="4">
        <v>53037</v>
      </c>
      <c r="I5067" s="4">
        <v>1</v>
      </c>
      <c r="J5067" s="4">
        <v>110</v>
      </c>
      <c r="K5067" s="4">
        <v>0</v>
      </c>
      <c r="L5067" s="4">
        <v>0</v>
      </c>
      <c r="M5067" s="4">
        <v>6</v>
      </c>
      <c r="N5067" s="4">
        <v>-16</v>
      </c>
      <c r="O5067" s="4">
        <f t="shared" si="632"/>
        <v>3</v>
      </c>
      <c r="P5067" s="4">
        <f t="shared" si="633"/>
        <v>1</v>
      </c>
      <c r="Q5067" s="4">
        <f t="shared" si="634"/>
        <v>5</v>
      </c>
      <c r="R5067" s="4">
        <f t="shared" si="635"/>
        <v>9</v>
      </c>
      <c r="S5067" s="4">
        <f t="shared" si="636"/>
        <v>82</v>
      </c>
      <c r="T5067" s="4" t="str">
        <f t="shared" si="637"/>
        <v>C - Entwicklungspotenzial</v>
      </c>
      <c r="U5067" s="4">
        <f>ROUND(((E5067-Hilfswerte!$B$20)/Hilfswerte!$B$21)+((F5067-Hilfswerte!$B$22)/Hilfswerte!$B$23)+((G5067-Hilfswerte!$B$24)/Hilfswerte!$B$25)+0.1*INDEX(Hilfswerte!$B$4:$B$15,MATCH(C5067,Hilfswerte!$A$4:$A$15,0)),2)</f>
        <v>3.57</v>
      </c>
      <c r="V5067" s="4">
        <f>ROUND(SQRT((((E5067-Hilfswerte!$B$20)/Hilfswerte!$B$21)-Hilfswerte!$B$28)^2+(((F5067-Hilfswerte!$B$22)/Hilfswerte!$B$23)-Hilfswerte!$B$29)^2+(((G5067-Hilfswerte!$B$24)/Hilfswerte!$B$25)-Hilfswerte!$B$30)^2),3)</f>
        <v>1.708</v>
      </c>
      <c r="W5067" s="4">
        <f>ROUND(E5067*Hilfswerte!$B$31,0)</f>
        <v>58992</v>
      </c>
      <c r="X5067" s="4">
        <f t="shared" si="638"/>
        <v>5955</v>
      </c>
      <c r="Y5067" s="4" t="str">
        <f>IF(T5067="A - Top-Kunde","bereits Top-Kunde",IF(AND(V5067&lt;=Hilfswerte!$B$34,H5067&lt;0.5*W5067),"Hoch",IF(AND(V5067&lt;=Hilfswerte!$B$35,H5067&lt;0.7*W5067),"Mittel","Niedrig")))</f>
        <v>Niedrig</v>
      </c>
      <c r="Z5067" s="4">
        <f t="shared" si="639"/>
        <v>11.9</v>
      </c>
      <c r="AA5067" s="4" t="str">
        <f>IF(J5067&gt;365,"Bereits abgewandert (Segment D)",IF(Z5067&gt;=Hilfswerte!$B$38,"Rot - akut gefaehrdet",IF(Z5067&gt;=Hilfswerte!$B$39,"Gelb - beobachten","Gruen - stabil")))</f>
        <v>Gruen - stabil</v>
      </c>
    </row>
    <row r="5068" spans="1:27" ht="15" customHeight="1" x14ac:dyDescent="0.25">
      <c r="A5068" s="4" t="s">
        <v>5415</v>
      </c>
      <c r="B5068" s="4" t="s">
        <v>567</v>
      </c>
      <c r="C5068" s="4" t="s">
        <v>65</v>
      </c>
      <c r="D5068" s="4" t="s">
        <v>30</v>
      </c>
      <c r="E5068" s="4">
        <v>8</v>
      </c>
      <c r="F5068" s="4">
        <v>1.7</v>
      </c>
      <c r="G5068" s="4">
        <v>4.7</v>
      </c>
      <c r="H5068" s="4">
        <v>344</v>
      </c>
      <c r="I5068" s="4">
        <v>4</v>
      </c>
      <c r="J5068" s="4">
        <v>40</v>
      </c>
      <c r="K5068" s="4">
        <v>0</v>
      </c>
      <c r="L5068" s="4">
        <v>-2</v>
      </c>
      <c r="M5068" s="4">
        <v>5</v>
      </c>
      <c r="N5068" s="4">
        <v>-49.1</v>
      </c>
      <c r="O5068" s="4">
        <f t="shared" si="632"/>
        <v>4</v>
      </c>
      <c r="P5068" s="4">
        <f t="shared" si="633"/>
        <v>4</v>
      </c>
      <c r="Q5068" s="4">
        <f t="shared" si="634"/>
        <v>2</v>
      </c>
      <c r="R5068" s="4">
        <f t="shared" si="635"/>
        <v>10</v>
      </c>
      <c r="S5068" s="4">
        <f t="shared" si="636"/>
        <v>75.5</v>
      </c>
      <c r="T5068" s="4" t="str">
        <f t="shared" si="637"/>
        <v>C - Entwicklungspotenzial</v>
      </c>
      <c r="U5068" s="4">
        <f>ROUND(((E5068-Hilfswerte!$B$20)/Hilfswerte!$B$21)+((F5068-Hilfswerte!$B$22)/Hilfswerte!$B$23)+((G5068-Hilfswerte!$B$24)/Hilfswerte!$B$25)+0.1*INDEX(Hilfswerte!$B$4:$B$15,MATCH(C5068,Hilfswerte!$A$4:$A$15,0)),2)</f>
        <v>-1.88</v>
      </c>
      <c r="V5068" s="4">
        <f>ROUND(SQRT((((E5068-Hilfswerte!$B$20)/Hilfswerte!$B$21)-Hilfswerte!$B$28)^2+(((F5068-Hilfswerte!$B$22)/Hilfswerte!$B$23)-Hilfswerte!$B$29)^2+(((G5068-Hilfswerte!$B$24)/Hilfswerte!$B$25)-Hilfswerte!$B$30)^2),3)</f>
        <v>1.3979999999999999</v>
      </c>
      <c r="W5068" s="4">
        <f>ROUND(E5068*Hilfswerte!$B$31,0)</f>
        <v>1644</v>
      </c>
      <c r="X5068" s="4">
        <f t="shared" si="638"/>
        <v>1300</v>
      </c>
      <c r="Y5068" s="4" t="str">
        <f>IF(T5068="A - Top-Kunde","bereits Top-Kunde",IF(AND(V5068&lt;=Hilfswerte!$B$34,H5068&lt;0.5*W5068),"Hoch",IF(AND(V5068&lt;=Hilfswerte!$B$35,H5068&lt;0.7*W5068),"Mittel","Niedrig")))</f>
        <v>Niedrig</v>
      </c>
      <c r="Z5068" s="4">
        <f t="shared" si="639"/>
        <v>21.6</v>
      </c>
      <c r="AA5068" s="4" t="str">
        <f>IF(J5068&gt;365,"Bereits abgewandert (Segment D)",IF(Z5068&gt;=Hilfswerte!$B$38,"Rot - akut gefaehrdet",IF(Z5068&gt;=Hilfswerte!$B$39,"Gelb - beobachten","Gruen - stabil")))</f>
        <v>Rot - akut gefaehrdet</v>
      </c>
    </row>
    <row r="5069" spans="1:27" ht="15" customHeight="1" x14ac:dyDescent="0.25">
      <c r="A5069" s="4" t="s">
        <v>5416</v>
      </c>
      <c r="B5069" s="4" t="s">
        <v>696</v>
      </c>
      <c r="C5069" s="4" t="s">
        <v>38</v>
      </c>
      <c r="D5069" s="4" t="s">
        <v>56</v>
      </c>
      <c r="E5069" s="4">
        <v>131</v>
      </c>
      <c r="F5069" s="4">
        <v>40.1</v>
      </c>
      <c r="G5069" s="4">
        <v>16.600000000000001</v>
      </c>
      <c r="H5069" s="4">
        <v>27901</v>
      </c>
      <c r="I5069" s="4">
        <v>4</v>
      </c>
      <c r="J5069" s="4">
        <v>25</v>
      </c>
      <c r="K5069" s="4">
        <v>0</v>
      </c>
      <c r="L5069" s="4">
        <v>6</v>
      </c>
      <c r="M5069" s="4">
        <v>5</v>
      </c>
      <c r="N5069" s="4">
        <v>1.4</v>
      </c>
      <c r="O5069" s="4">
        <f t="shared" si="632"/>
        <v>5</v>
      </c>
      <c r="P5069" s="4">
        <f t="shared" si="633"/>
        <v>4</v>
      </c>
      <c r="Q5069" s="4">
        <f t="shared" si="634"/>
        <v>5</v>
      </c>
      <c r="R5069" s="4">
        <f t="shared" si="635"/>
        <v>14</v>
      </c>
      <c r="S5069" s="4">
        <f t="shared" si="636"/>
        <v>138.9</v>
      </c>
      <c r="T5069" s="4" t="str">
        <f t="shared" si="637"/>
        <v>A - Top-Kunde</v>
      </c>
      <c r="U5069" s="4">
        <f>ROUND(((E5069-Hilfswerte!$B$20)/Hilfswerte!$B$21)+((F5069-Hilfswerte!$B$22)/Hilfswerte!$B$23)+((G5069-Hilfswerte!$B$24)/Hilfswerte!$B$25)+0.1*INDEX(Hilfswerte!$B$4:$B$15,MATCH(C5069,Hilfswerte!$A$4:$A$15,0)),2)</f>
        <v>1.62</v>
      </c>
      <c r="V5069" s="4">
        <f>ROUND(SQRT((((E5069-Hilfswerte!$B$20)/Hilfswerte!$B$21)-Hilfswerte!$B$28)^2+(((F5069-Hilfswerte!$B$22)/Hilfswerte!$B$23)-Hilfswerte!$B$29)^2+(((G5069-Hilfswerte!$B$24)/Hilfswerte!$B$25)-Hilfswerte!$B$30)^2),3)</f>
        <v>0.871</v>
      </c>
      <c r="W5069" s="4">
        <f>ROUND(E5069*Hilfswerte!$B$31,0)</f>
        <v>26927</v>
      </c>
      <c r="X5069" s="4">
        <f t="shared" si="638"/>
        <v>0</v>
      </c>
      <c r="Y5069" s="4" t="str">
        <f>IF(T5069="A - Top-Kunde","bereits Top-Kunde",IF(AND(V5069&lt;=Hilfswerte!$B$34,H5069&lt;0.5*W5069),"Hoch",IF(AND(V5069&lt;=Hilfswerte!$B$35,H5069&lt;0.7*W5069),"Mittel","Niedrig")))</f>
        <v>bereits Top-Kunde</v>
      </c>
      <c r="Z5069" s="4">
        <f t="shared" si="639"/>
        <v>2.5</v>
      </c>
      <c r="AA5069" s="4" t="str">
        <f>IF(J5069&gt;365,"Bereits abgewandert (Segment D)",IF(Z5069&gt;=Hilfswerte!$B$38,"Rot - akut gefaehrdet",IF(Z5069&gt;=Hilfswerte!$B$39,"Gelb - beobachten","Gruen - stabil")))</f>
        <v>Gruen - stabil</v>
      </c>
    </row>
    <row r="5070" spans="1:27" ht="15" customHeight="1" x14ac:dyDescent="0.25">
      <c r="A5070" s="4" t="s">
        <v>5417</v>
      </c>
      <c r="B5070" s="4" t="s">
        <v>378</v>
      </c>
      <c r="C5070" s="4" t="s">
        <v>59</v>
      </c>
      <c r="D5070" s="4" t="s">
        <v>30</v>
      </c>
      <c r="E5070" s="4">
        <v>11</v>
      </c>
      <c r="F5070" s="4">
        <v>2.2999999999999998</v>
      </c>
      <c r="G5070" s="4">
        <v>15.8</v>
      </c>
      <c r="H5070" s="4">
        <v>453</v>
      </c>
      <c r="I5070" s="4">
        <v>1</v>
      </c>
      <c r="J5070" s="4">
        <v>207</v>
      </c>
      <c r="K5070" s="4">
        <v>1</v>
      </c>
      <c r="L5070" s="4">
        <v>-6</v>
      </c>
      <c r="M5070" s="4">
        <v>1</v>
      </c>
      <c r="N5070" s="4">
        <v>20</v>
      </c>
      <c r="O5070" s="4">
        <f t="shared" si="632"/>
        <v>2</v>
      </c>
      <c r="P5070" s="4">
        <f t="shared" si="633"/>
        <v>1</v>
      </c>
      <c r="Q5070" s="4">
        <f t="shared" si="634"/>
        <v>2</v>
      </c>
      <c r="R5070" s="4">
        <f t="shared" si="635"/>
        <v>5</v>
      </c>
      <c r="S5070" s="4">
        <f t="shared" si="636"/>
        <v>54</v>
      </c>
      <c r="T5070" s="4" t="str">
        <f t="shared" si="637"/>
        <v>C - Entwicklungspotenzial</v>
      </c>
      <c r="U5070" s="4">
        <f>ROUND(((E5070-Hilfswerte!$B$20)/Hilfswerte!$B$21)+((F5070-Hilfswerte!$B$22)/Hilfswerte!$B$23)+((G5070-Hilfswerte!$B$24)/Hilfswerte!$B$25)+0.1*INDEX(Hilfswerte!$B$4:$B$15,MATCH(C5070,Hilfswerte!$A$4:$A$15,0)),2)</f>
        <v>-0.12</v>
      </c>
      <c r="V5070" s="4">
        <f>ROUND(SQRT((((E5070-Hilfswerte!$B$20)/Hilfswerte!$B$21)-Hilfswerte!$B$28)^2+(((F5070-Hilfswerte!$B$22)/Hilfswerte!$B$23)-Hilfswerte!$B$29)^2+(((G5070-Hilfswerte!$B$24)/Hilfswerte!$B$25)-Hilfswerte!$B$30)^2),3)</f>
        <v>1.177</v>
      </c>
      <c r="W5070" s="4">
        <f>ROUND(E5070*Hilfswerte!$B$31,0)</f>
        <v>2261</v>
      </c>
      <c r="X5070" s="4">
        <f t="shared" si="638"/>
        <v>1808</v>
      </c>
      <c r="Y5070" s="4" t="str">
        <f>IF(T5070="A - Top-Kunde","bereits Top-Kunde",IF(AND(V5070&lt;=Hilfswerte!$B$34,H5070&lt;0.5*W5070),"Hoch",IF(AND(V5070&lt;=Hilfswerte!$B$35,H5070&lt;0.7*W5070),"Mittel","Niedrig")))</f>
        <v>Niedrig</v>
      </c>
      <c r="Z5070" s="4">
        <f t="shared" si="639"/>
        <v>13.4</v>
      </c>
      <c r="AA5070" s="4" t="str">
        <f>IF(J5070&gt;365,"Bereits abgewandert (Segment D)",IF(Z5070&gt;=Hilfswerte!$B$38,"Rot - akut gefaehrdet",IF(Z5070&gt;=Hilfswerte!$B$39,"Gelb - beobachten","Gruen - stabil")))</f>
        <v>Gruen - stabil</v>
      </c>
    </row>
    <row r="5071" spans="1:27" ht="15" customHeight="1" x14ac:dyDescent="0.25">
      <c r="A5071" s="4" t="s">
        <v>5418</v>
      </c>
      <c r="B5071" s="4" t="s">
        <v>365</v>
      </c>
      <c r="C5071" s="4" t="s">
        <v>89</v>
      </c>
      <c r="D5071" s="4" t="s">
        <v>30</v>
      </c>
      <c r="E5071" s="4">
        <v>44</v>
      </c>
      <c r="F5071" s="4">
        <v>5.8</v>
      </c>
      <c r="G5071" s="4">
        <v>10.3</v>
      </c>
      <c r="H5071" s="4">
        <v>9749</v>
      </c>
      <c r="I5071" s="4">
        <v>2</v>
      </c>
      <c r="J5071" s="4">
        <v>43</v>
      </c>
      <c r="K5071" s="4">
        <v>0</v>
      </c>
      <c r="L5071" s="4">
        <v>12</v>
      </c>
      <c r="M5071" s="4">
        <v>3</v>
      </c>
      <c r="N5071" s="4">
        <v>-14.9</v>
      </c>
      <c r="O5071" s="4">
        <f t="shared" si="632"/>
        <v>4</v>
      </c>
      <c r="P5071" s="4">
        <f t="shared" si="633"/>
        <v>2</v>
      </c>
      <c r="Q5071" s="4">
        <f t="shared" si="634"/>
        <v>5</v>
      </c>
      <c r="R5071" s="4">
        <f t="shared" si="635"/>
        <v>11</v>
      </c>
      <c r="S5071" s="4">
        <f t="shared" si="636"/>
        <v>99</v>
      </c>
      <c r="T5071" s="4" t="str">
        <f t="shared" si="637"/>
        <v>C - Entwicklungspotenzial</v>
      </c>
      <c r="U5071" s="4">
        <f>ROUND(((E5071-Hilfswerte!$B$20)/Hilfswerte!$B$21)+((F5071-Hilfswerte!$B$22)/Hilfswerte!$B$23)+((G5071-Hilfswerte!$B$24)/Hilfswerte!$B$25)+0.1*INDEX(Hilfswerte!$B$4:$B$15,MATCH(C5071,Hilfswerte!$A$4:$A$15,0)),2)</f>
        <v>-0.42</v>
      </c>
      <c r="V5071" s="4">
        <f>ROUND(SQRT((((E5071-Hilfswerte!$B$20)/Hilfswerte!$B$21)-Hilfswerte!$B$28)^2+(((F5071-Hilfswerte!$B$22)/Hilfswerte!$B$23)-Hilfswerte!$B$29)^2+(((G5071-Hilfswerte!$B$24)/Hilfswerte!$B$25)-Hilfswerte!$B$30)^2),3)</f>
        <v>0.79300000000000004</v>
      </c>
      <c r="W5071" s="4">
        <f>ROUND(E5071*Hilfswerte!$B$31,0)</f>
        <v>9044</v>
      </c>
      <c r="X5071" s="4">
        <f t="shared" si="638"/>
        <v>0</v>
      </c>
      <c r="Y5071" s="4" t="str">
        <f>IF(T5071="A - Top-Kunde","bereits Top-Kunde",IF(AND(V5071&lt;=Hilfswerte!$B$34,H5071&lt;0.5*W5071),"Hoch",IF(AND(V5071&lt;=Hilfswerte!$B$35,H5071&lt;0.7*W5071),"Mittel","Niedrig")))</f>
        <v>Niedrig</v>
      </c>
      <c r="Z5071" s="4">
        <f t="shared" si="639"/>
        <v>10.5</v>
      </c>
      <c r="AA5071" s="4" t="str">
        <f>IF(J5071&gt;365,"Bereits abgewandert (Segment D)",IF(Z5071&gt;=Hilfswerte!$B$38,"Rot - akut gefaehrdet",IF(Z5071&gt;=Hilfswerte!$B$39,"Gelb - beobachten","Gruen - stabil")))</f>
        <v>Gruen - stabil</v>
      </c>
    </row>
    <row r="5072" spans="1:27" ht="15" customHeight="1" x14ac:dyDescent="0.25">
      <c r="A5072" s="4" t="s">
        <v>5419</v>
      </c>
      <c r="B5072" s="4" t="s">
        <v>251</v>
      </c>
      <c r="C5072" s="4" t="s">
        <v>84</v>
      </c>
      <c r="D5072" s="4" t="s">
        <v>52</v>
      </c>
      <c r="E5072" s="4">
        <v>197</v>
      </c>
      <c r="F5072" s="4">
        <v>45.2</v>
      </c>
      <c r="G5072" s="4">
        <v>13.1</v>
      </c>
      <c r="H5072" s="4">
        <v>13706</v>
      </c>
      <c r="I5072" s="4">
        <v>1</v>
      </c>
      <c r="J5072" s="4">
        <v>285</v>
      </c>
      <c r="K5072" s="4">
        <v>0</v>
      </c>
      <c r="L5072" s="4">
        <v>10</v>
      </c>
      <c r="M5072" s="4">
        <v>4</v>
      </c>
      <c r="N5072" s="4">
        <v>7</v>
      </c>
      <c r="O5072" s="4">
        <f t="shared" si="632"/>
        <v>2</v>
      </c>
      <c r="P5072" s="4">
        <f t="shared" si="633"/>
        <v>1</v>
      </c>
      <c r="Q5072" s="4">
        <f t="shared" si="634"/>
        <v>5</v>
      </c>
      <c r="R5072" s="4">
        <f t="shared" si="635"/>
        <v>8</v>
      </c>
      <c r="S5072" s="4">
        <f t="shared" si="636"/>
        <v>80.5</v>
      </c>
      <c r="T5072" s="4" t="str">
        <f t="shared" si="637"/>
        <v>C - Entwicklungspotenzial</v>
      </c>
      <c r="U5072" s="4">
        <f>ROUND(((E5072-Hilfswerte!$B$20)/Hilfswerte!$B$21)+((F5072-Hilfswerte!$B$22)/Hilfswerte!$B$23)+((G5072-Hilfswerte!$B$24)/Hilfswerte!$B$25)+0.1*INDEX(Hilfswerte!$B$4:$B$15,MATCH(C5072,Hilfswerte!$A$4:$A$15,0)),2)</f>
        <v>1.1000000000000001</v>
      </c>
      <c r="V5072" s="4">
        <f>ROUND(SQRT((((E5072-Hilfswerte!$B$20)/Hilfswerte!$B$21)-Hilfswerte!$B$28)^2+(((F5072-Hilfswerte!$B$22)/Hilfswerte!$B$23)-Hilfswerte!$B$29)^2+(((G5072-Hilfswerte!$B$24)/Hilfswerte!$B$25)-Hilfswerte!$B$30)^2),3)</f>
        <v>0.35299999999999998</v>
      </c>
      <c r="W5072" s="4">
        <f>ROUND(E5072*Hilfswerte!$B$31,0)</f>
        <v>40493</v>
      </c>
      <c r="X5072" s="4">
        <f t="shared" si="638"/>
        <v>26787</v>
      </c>
      <c r="Y5072" s="4" t="str">
        <f>IF(T5072="A - Top-Kunde","bereits Top-Kunde",IF(AND(V5072&lt;=Hilfswerte!$B$34,H5072&lt;0.5*W5072),"Hoch",IF(AND(V5072&lt;=Hilfswerte!$B$35,H5072&lt;0.7*W5072),"Mittel","Niedrig")))</f>
        <v>Hoch</v>
      </c>
      <c r="Z5072" s="4">
        <f t="shared" si="639"/>
        <v>16.3</v>
      </c>
      <c r="AA5072" s="4" t="str">
        <f>IF(J5072&gt;365,"Bereits abgewandert (Segment D)",IF(Z5072&gt;=Hilfswerte!$B$38,"Rot - akut gefaehrdet",IF(Z5072&gt;=Hilfswerte!$B$39,"Gelb - beobachten","Gruen - stabil")))</f>
        <v>Gelb - beobachten</v>
      </c>
    </row>
    <row r="5073" spans="1:27" ht="15" customHeight="1" x14ac:dyDescent="0.25">
      <c r="A5073" s="4" t="s">
        <v>5420</v>
      </c>
      <c r="B5073" s="4" t="s">
        <v>275</v>
      </c>
      <c r="C5073" s="4" t="s">
        <v>55</v>
      </c>
      <c r="D5073" s="4" t="s">
        <v>106</v>
      </c>
      <c r="E5073" s="4">
        <v>196</v>
      </c>
      <c r="F5073" s="4">
        <v>30</v>
      </c>
      <c r="G5073" s="4">
        <v>9.5</v>
      </c>
      <c r="H5073" s="4">
        <v>11087</v>
      </c>
      <c r="I5073" s="4">
        <v>1</v>
      </c>
      <c r="J5073" s="4">
        <v>306</v>
      </c>
      <c r="K5073" s="4">
        <v>0</v>
      </c>
      <c r="L5073" s="4">
        <v>2</v>
      </c>
      <c r="M5073" s="4">
        <v>4</v>
      </c>
      <c r="N5073" s="4">
        <v>22.1</v>
      </c>
      <c r="O5073" s="4">
        <f t="shared" si="632"/>
        <v>2</v>
      </c>
      <c r="P5073" s="4">
        <f t="shared" si="633"/>
        <v>1</v>
      </c>
      <c r="Q5073" s="4">
        <f t="shared" si="634"/>
        <v>5</v>
      </c>
      <c r="R5073" s="4">
        <f t="shared" si="635"/>
        <v>8</v>
      </c>
      <c r="S5073" s="4">
        <f t="shared" si="636"/>
        <v>90.5</v>
      </c>
      <c r="T5073" s="4" t="str">
        <f t="shared" si="637"/>
        <v>C - Entwicklungspotenzial</v>
      </c>
      <c r="U5073" s="4">
        <f>ROUND(((E5073-Hilfswerte!$B$20)/Hilfswerte!$B$21)+((F5073-Hilfswerte!$B$22)/Hilfswerte!$B$23)+((G5073-Hilfswerte!$B$24)/Hilfswerte!$B$25)+0.1*INDEX(Hilfswerte!$B$4:$B$15,MATCH(C5073,Hilfswerte!$A$4:$A$15,0)),2)</f>
        <v>0.54</v>
      </c>
      <c r="V5073" s="4">
        <f>ROUND(SQRT((((E5073-Hilfswerte!$B$20)/Hilfswerte!$B$21)-Hilfswerte!$B$28)^2+(((F5073-Hilfswerte!$B$22)/Hilfswerte!$B$23)-Hilfswerte!$B$29)^2+(((G5073-Hilfswerte!$B$24)/Hilfswerte!$B$25)-Hilfswerte!$B$30)^2),3)</f>
        <v>0.32900000000000001</v>
      </c>
      <c r="W5073" s="4">
        <f>ROUND(E5073*Hilfswerte!$B$31,0)</f>
        <v>40287</v>
      </c>
      <c r="X5073" s="4">
        <f t="shared" si="638"/>
        <v>29200</v>
      </c>
      <c r="Y5073" s="4" t="str">
        <f>IF(T5073="A - Top-Kunde","bereits Top-Kunde",IF(AND(V5073&lt;=Hilfswerte!$B$34,H5073&lt;0.5*W5073),"Hoch",IF(AND(V5073&lt;=Hilfswerte!$B$35,H5073&lt;0.7*W5073),"Mittel","Niedrig")))</f>
        <v>Hoch</v>
      </c>
      <c r="Z5073" s="4">
        <f t="shared" si="639"/>
        <v>15.7</v>
      </c>
      <c r="AA5073" s="4" t="str">
        <f>IF(J5073&gt;365,"Bereits abgewandert (Segment D)",IF(Z5073&gt;=Hilfswerte!$B$38,"Rot - akut gefaehrdet",IF(Z5073&gt;=Hilfswerte!$B$39,"Gelb - beobachten","Gruen - stabil")))</f>
        <v>Gelb - beobachten</v>
      </c>
    </row>
    <row r="5074" spans="1:27" ht="15" customHeight="1" x14ac:dyDescent="0.25">
      <c r="A5074" s="4" t="s">
        <v>5421</v>
      </c>
      <c r="B5074" s="4" t="s">
        <v>799</v>
      </c>
      <c r="C5074" s="4" t="s">
        <v>29</v>
      </c>
      <c r="D5074" s="4" t="s">
        <v>77</v>
      </c>
      <c r="E5074" s="4">
        <v>22</v>
      </c>
      <c r="F5074" s="4">
        <v>6.6</v>
      </c>
      <c r="G5074" s="4">
        <v>20.7</v>
      </c>
      <c r="H5074" s="4">
        <v>9755</v>
      </c>
      <c r="I5074" s="4">
        <v>2</v>
      </c>
      <c r="J5074" s="4">
        <v>12</v>
      </c>
      <c r="K5074" s="4">
        <v>0</v>
      </c>
      <c r="L5074" s="4">
        <v>-5</v>
      </c>
      <c r="M5074" s="4">
        <v>2</v>
      </c>
      <c r="N5074" s="4">
        <v>24.4</v>
      </c>
      <c r="O5074" s="4">
        <f t="shared" si="632"/>
        <v>5</v>
      </c>
      <c r="P5074" s="4">
        <f t="shared" si="633"/>
        <v>2</v>
      </c>
      <c r="Q5074" s="4">
        <f t="shared" si="634"/>
        <v>5</v>
      </c>
      <c r="R5074" s="4">
        <f t="shared" si="635"/>
        <v>12</v>
      </c>
      <c r="S5074" s="4">
        <f t="shared" si="636"/>
        <v>132.19999999999999</v>
      </c>
      <c r="T5074" s="4" t="str">
        <f t="shared" si="637"/>
        <v>A - Top-Kunde</v>
      </c>
      <c r="U5074" s="4">
        <f>ROUND(((E5074-Hilfswerte!$B$20)/Hilfswerte!$B$21)+((F5074-Hilfswerte!$B$22)/Hilfswerte!$B$23)+((G5074-Hilfswerte!$B$24)/Hilfswerte!$B$25)+0.1*INDEX(Hilfswerte!$B$4:$B$15,MATCH(C5074,Hilfswerte!$A$4:$A$15,0)),2)</f>
        <v>1.1299999999999999</v>
      </c>
      <c r="V5074" s="4">
        <f>ROUND(SQRT((((E5074-Hilfswerte!$B$20)/Hilfswerte!$B$21)-Hilfswerte!$B$28)^2+(((F5074-Hilfswerte!$B$22)/Hilfswerte!$B$23)-Hilfswerte!$B$29)^2+(((G5074-Hilfswerte!$B$24)/Hilfswerte!$B$25)-Hilfswerte!$B$30)^2),3)</f>
        <v>1.7230000000000001</v>
      </c>
      <c r="W5074" s="4">
        <f>ROUND(E5074*Hilfswerte!$B$31,0)</f>
        <v>4522</v>
      </c>
      <c r="X5074" s="4">
        <f t="shared" si="638"/>
        <v>0</v>
      </c>
      <c r="Y5074" s="4" t="str">
        <f>IF(T5074="A - Top-Kunde","bereits Top-Kunde",IF(AND(V5074&lt;=Hilfswerte!$B$34,H5074&lt;0.5*W5074),"Hoch",IF(AND(V5074&lt;=Hilfswerte!$B$35,H5074&lt;0.7*W5074),"Mittel","Niedrig")))</f>
        <v>bereits Top-Kunde</v>
      </c>
      <c r="Z5074" s="4">
        <f t="shared" si="639"/>
        <v>0.6</v>
      </c>
      <c r="AA5074" s="4" t="str">
        <f>IF(J5074&gt;365,"Bereits abgewandert (Segment D)",IF(Z5074&gt;=Hilfswerte!$B$38,"Rot - akut gefaehrdet",IF(Z5074&gt;=Hilfswerte!$B$39,"Gelb - beobachten","Gruen - stabil")))</f>
        <v>Gruen - stabil</v>
      </c>
    </row>
    <row r="5075" spans="1:27" ht="15" customHeight="1" x14ac:dyDescent="0.25">
      <c r="A5075" s="4" t="s">
        <v>5422</v>
      </c>
      <c r="B5075" s="4" t="s">
        <v>400</v>
      </c>
      <c r="C5075" s="4" t="s">
        <v>55</v>
      </c>
      <c r="D5075" s="4" t="s">
        <v>30</v>
      </c>
      <c r="E5075" s="4">
        <v>90</v>
      </c>
      <c r="F5075" s="4">
        <v>15.4</v>
      </c>
      <c r="G5075" s="4">
        <v>20.7</v>
      </c>
      <c r="H5075" s="4">
        <v>23377</v>
      </c>
      <c r="I5075" s="4">
        <v>3</v>
      </c>
      <c r="J5075" s="4">
        <v>286</v>
      </c>
      <c r="K5075" s="4">
        <v>0</v>
      </c>
      <c r="L5075" s="4">
        <v>9</v>
      </c>
      <c r="M5075" s="4">
        <v>1</v>
      </c>
      <c r="N5075" s="4">
        <v>-16.399999999999999</v>
      </c>
      <c r="O5075" s="4">
        <f t="shared" si="632"/>
        <v>2</v>
      </c>
      <c r="P5075" s="4">
        <f t="shared" si="633"/>
        <v>3</v>
      </c>
      <c r="Q5075" s="4">
        <f t="shared" si="634"/>
        <v>5</v>
      </c>
      <c r="R5075" s="4">
        <f t="shared" si="635"/>
        <v>10</v>
      </c>
      <c r="S5075" s="4">
        <f t="shared" si="636"/>
        <v>89.1</v>
      </c>
      <c r="T5075" s="4" t="str">
        <f t="shared" si="637"/>
        <v>C - Entwicklungspotenzial</v>
      </c>
      <c r="U5075" s="4">
        <f>ROUND(((E5075-Hilfswerte!$B$20)/Hilfswerte!$B$21)+((F5075-Hilfswerte!$B$22)/Hilfswerte!$B$23)+((G5075-Hilfswerte!$B$24)/Hilfswerte!$B$25)+0.1*INDEX(Hilfswerte!$B$4:$B$15,MATCH(C5075,Hilfswerte!$A$4:$A$15,0)),2)</f>
        <v>1.6</v>
      </c>
      <c r="V5075" s="4">
        <f>ROUND(SQRT((((E5075-Hilfswerte!$B$20)/Hilfswerte!$B$21)-Hilfswerte!$B$28)^2+(((F5075-Hilfswerte!$B$22)/Hilfswerte!$B$23)-Hilfswerte!$B$29)^2+(((G5075-Hilfswerte!$B$24)/Hilfswerte!$B$25)-Hilfswerte!$B$30)^2),3)</f>
        <v>1.5940000000000001</v>
      </c>
      <c r="W5075" s="4">
        <f>ROUND(E5075*Hilfswerte!$B$31,0)</f>
        <v>18499</v>
      </c>
      <c r="X5075" s="4">
        <f t="shared" si="638"/>
        <v>0</v>
      </c>
      <c r="Y5075" s="4" t="str">
        <f>IF(T5075="A - Top-Kunde","bereits Top-Kunde",IF(AND(V5075&lt;=Hilfswerte!$B$34,H5075&lt;0.5*W5075),"Hoch",IF(AND(V5075&lt;=Hilfswerte!$B$35,H5075&lt;0.7*W5075),"Mittel","Niedrig")))</f>
        <v>Niedrig</v>
      </c>
      <c r="Z5075" s="4">
        <f t="shared" si="639"/>
        <v>22.7</v>
      </c>
      <c r="AA5075" s="4" t="str">
        <f>IF(J5075&gt;365,"Bereits abgewandert (Segment D)",IF(Z5075&gt;=Hilfswerte!$B$38,"Rot - akut gefaehrdet",IF(Z5075&gt;=Hilfswerte!$B$39,"Gelb - beobachten","Gruen - stabil")))</f>
        <v>Rot - akut gefaehrdet</v>
      </c>
    </row>
    <row r="5076" spans="1:27" ht="15" customHeight="1" x14ac:dyDescent="0.25">
      <c r="A5076" s="4" t="s">
        <v>5423</v>
      </c>
      <c r="B5076" s="4" t="s">
        <v>233</v>
      </c>
      <c r="C5076" s="4" t="s">
        <v>62</v>
      </c>
      <c r="D5076" s="4" t="s">
        <v>30</v>
      </c>
      <c r="E5076" s="4">
        <v>232</v>
      </c>
      <c r="F5076" s="4">
        <v>47.4</v>
      </c>
      <c r="G5076" s="4">
        <v>17.2</v>
      </c>
      <c r="H5076" s="4">
        <v>133486</v>
      </c>
      <c r="I5076" s="4">
        <v>3</v>
      </c>
      <c r="J5076" s="4">
        <v>207</v>
      </c>
      <c r="K5076" s="4">
        <v>0</v>
      </c>
      <c r="L5076" s="4">
        <v>22</v>
      </c>
      <c r="M5076" s="4">
        <v>2</v>
      </c>
      <c r="N5076" s="4">
        <v>-1.8</v>
      </c>
      <c r="O5076" s="4">
        <f t="shared" si="632"/>
        <v>2</v>
      </c>
      <c r="P5076" s="4">
        <f t="shared" si="633"/>
        <v>3</v>
      </c>
      <c r="Q5076" s="4">
        <f t="shared" si="634"/>
        <v>5</v>
      </c>
      <c r="R5076" s="4">
        <f t="shared" si="635"/>
        <v>10</v>
      </c>
      <c r="S5076" s="4">
        <f t="shared" si="636"/>
        <v>92.5</v>
      </c>
      <c r="T5076" s="4" t="str">
        <f t="shared" si="637"/>
        <v>C - Entwicklungspotenzial</v>
      </c>
      <c r="U5076" s="4">
        <f>ROUND(((E5076-Hilfswerte!$B$20)/Hilfswerte!$B$21)+((F5076-Hilfswerte!$B$22)/Hilfswerte!$B$23)+((G5076-Hilfswerte!$B$24)/Hilfswerte!$B$25)+0.1*INDEX(Hilfswerte!$B$4:$B$15,MATCH(C5076,Hilfswerte!$A$4:$A$15,0)),2)</f>
        <v>2.36</v>
      </c>
      <c r="V5076" s="4">
        <f>ROUND(SQRT((((E5076-Hilfswerte!$B$20)/Hilfswerte!$B$21)-Hilfswerte!$B$28)^2+(((F5076-Hilfswerte!$B$22)/Hilfswerte!$B$23)-Hilfswerte!$B$29)^2+(((G5076-Hilfswerte!$B$24)/Hilfswerte!$B$25)-Hilfswerte!$B$30)^2),3)</f>
        <v>1.006</v>
      </c>
      <c r="W5076" s="4">
        <f>ROUND(E5076*Hilfswerte!$B$31,0)</f>
        <v>47687</v>
      </c>
      <c r="X5076" s="4">
        <f t="shared" si="638"/>
        <v>0</v>
      </c>
      <c r="Y5076" s="4" t="str">
        <f>IF(T5076="A - Top-Kunde","bereits Top-Kunde",IF(AND(V5076&lt;=Hilfswerte!$B$34,H5076&lt;0.5*W5076),"Hoch",IF(AND(V5076&lt;=Hilfswerte!$B$35,H5076&lt;0.7*W5076),"Mittel","Niedrig")))</f>
        <v>Niedrig</v>
      </c>
      <c r="Z5076" s="4">
        <f t="shared" si="639"/>
        <v>15.5</v>
      </c>
      <c r="AA5076" s="4" t="str">
        <f>IF(J5076&gt;365,"Bereits abgewandert (Segment D)",IF(Z5076&gt;=Hilfswerte!$B$38,"Rot - akut gefaehrdet",IF(Z5076&gt;=Hilfswerte!$B$39,"Gelb - beobachten","Gruen - stabil")))</f>
        <v>Gelb - beobachten</v>
      </c>
    </row>
    <row r="5077" spans="1:27" ht="15" customHeight="1" x14ac:dyDescent="0.25">
      <c r="A5077" s="4" t="s">
        <v>5424</v>
      </c>
      <c r="B5077" s="4" t="s">
        <v>806</v>
      </c>
      <c r="C5077" s="4" t="s">
        <v>29</v>
      </c>
      <c r="D5077" s="4" t="s">
        <v>30</v>
      </c>
      <c r="E5077" s="4">
        <v>15</v>
      </c>
      <c r="F5077" s="4">
        <v>2.9</v>
      </c>
      <c r="G5077" s="4">
        <v>3.7</v>
      </c>
      <c r="H5077" s="4">
        <v>3720</v>
      </c>
      <c r="I5077" s="4">
        <v>4</v>
      </c>
      <c r="J5077" s="4">
        <v>183</v>
      </c>
      <c r="K5077" s="4">
        <v>0</v>
      </c>
      <c r="L5077" s="4">
        <v>-4</v>
      </c>
      <c r="M5077" s="4">
        <v>4</v>
      </c>
      <c r="N5077" s="4">
        <v>-16</v>
      </c>
      <c r="O5077" s="4">
        <f t="shared" si="632"/>
        <v>2</v>
      </c>
      <c r="P5077" s="4">
        <f t="shared" si="633"/>
        <v>4</v>
      </c>
      <c r="Q5077" s="4">
        <f t="shared" si="634"/>
        <v>4</v>
      </c>
      <c r="R5077" s="4">
        <f t="shared" si="635"/>
        <v>10</v>
      </c>
      <c r="S5077" s="4">
        <f t="shared" si="636"/>
        <v>92</v>
      </c>
      <c r="T5077" s="4" t="str">
        <f t="shared" si="637"/>
        <v>C - Entwicklungspotenzial</v>
      </c>
      <c r="U5077" s="4">
        <f>ROUND(((E5077-Hilfswerte!$B$20)/Hilfswerte!$B$21)+((F5077-Hilfswerte!$B$22)/Hilfswerte!$B$23)+((G5077-Hilfswerte!$B$24)/Hilfswerte!$B$25)+0.1*INDEX(Hilfswerte!$B$4:$B$15,MATCH(C5077,Hilfswerte!$A$4:$A$15,0)),2)</f>
        <v>-1.67</v>
      </c>
      <c r="V5077" s="4">
        <f>ROUND(SQRT((((E5077-Hilfswerte!$B$20)/Hilfswerte!$B$21)-Hilfswerte!$B$28)^2+(((F5077-Hilfswerte!$B$22)/Hilfswerte!$B$23)-Hilfswerte!$B$29)^2+(((G5077-Hilfswerte!$B$24)/Hilfswerte!$B$25)-Hilfswerte!$B$30)^2),3)</f>
        <v>1.496</v>
      </c>
      <c r="W5077" s="4">
        <f>ROUND(E5077*Hilfswerte!$B$31,0)</f>
        <v>3083</v>
      </c>
      <c r="X5077" s="4">
        <f t="shared" si="638"/>
        <v>0</v>
      </c>
      <c r="Y5077" s="4" t="str">
        <f>IF(T5077="A - Top-Kunde","bereits Top-Kunde",IF(AND(V5077&lt;=Hilfswerte!$B$34,H5077&lt;0.5*W5077),"Hoch",IF(AND(V5077&lt;=Hilfswerte!$B$35,H5077&lt;0.7*W5077),"Mittel","Niedrig")))</f>
        <v>Niedrig</v>
      </c>
      <c r="Z5077" s="4">
        <f t="shared" si="639"/>
        <v>15.6</v>
      </c>
      <c r="AA5077" s="4" t="str">
        <f>IF(J5077&gt;365,"Bereits abgewandert (Segment D)",IF(Z5077&gt;=Hilfswerte!$B$38,"Rot - akut gefaehrdet",IF(Z5077&gt;=Hilfswerte!$B$39,"Gelb - beobachten","Gruen - stabil")))</f>
        <v>Gelb - beobachten</v>
      </c>
    </row>
    <row r="5078" spans="1:27" ht="15" customHeight="1" x14ac:dyDescent="0.25">
      <c r="A5078" s="4" t="s">
        <v>5425</v>
      </c>
      <c r="B5078" s="4" t="s">
        <v>1157</v>
      </c>
      <c r="C5078" s="4" t="s">
        <v>59</v>
      </c>
      <c r="D5078" s="4" t="s">
        <v>56</v>
      </c>
      <c r="E5078" s="4">
        <v>355</v>
      </c>
      <c r="F5078" s="4">
        <v>75.3</v>
      </c>
      <c r="G5078" s="4">
        <v>16.100000000000001</v>
      </c>
      <c r="H5078" s="4">
        <v>25564</v>
      </c>
      <c r="I5078" s="4">
        <v>4</v>
      </c>
      <c r="J5078" s="4">
        <v>20</v>
      </c>
      <c r="K5078" s="4">
        <v>0</v>
      </c>
      <c r="L5078" s="4">
        <v>10</v>
      </c>
      <c r="M5078" s="4">
        <v>1</v>
      </c>
      <c r="N5078" s="4">
        <v>7.8</v>
      </c>
      <c r="O5078" s="4">
        <f t="shared" si="632"/>
        <v>5</v>
      </c>
      <c r="P5078" s="4">
        <f t="shared" si="633"/>
        <v>4</v>
      </c>
      <c r="Q5078" s="4">
        <f t="shared" si="634"/>
        <v>5</v>
      </c>
      <c r="R5078" s="4">
        <f t="shared" si="635"/>
        <v>14</v>
      </c>
      <c r="S5078" s="4">
        <f t="shared" si="636"/>
        <v>140.9</v>
      </c>
      <c r="T5078" s="4" t="str">
        <f t="shared" si="637"/>
        <v>A - Top-Kunde</v>
      </c>
      <c r="U5078" s="4">
        <f>ROUND(((E5078-Hilfswerte!$B$20)/Hilfswerte!$B$21)+((F5078-Hilfswerte!$B$22)/Hilfswerte!$B$23)+((G5078-Hilfswerte!$B$24)/Hilfswerte!$B$25)+0.1*INDEX(Hilfswerte!$B$4:$B$15,MATCH(C5078,Hilfswerte!$A$4:$A$15,0)),2)</f>
        <v>2.72</v>
      </c>
      <c r="V5078" s="4">
        <f>ROUND(SQRT((((E5078-Hilfswerte!$B$20)/Hilfswerte!$B$21)-Hilfswerte!$B$28)^2+(((F5078-Hilfswerte!$B$22)/Hilfswerte!$B$23)-Hilfswerte!$B$29)^2+(((G5078-Hilfswerte!$B$24)/Hilfswerte!$B$25)-Hilfswerte!$B$30)^2),3)</f>
        <v>1.3069999999999999</v>
      </c>
      <c r="W5078" s="4">
        <f>ROUND(E5078*Hilfswerte!$B$31,0)</f>
        <v>72969</v>
      </c>
      <c r="X5078" s="4">
        <f t="shared" si="638"/>
        <v>47405</v>
      </c>
      <c r="Y5078" s="4" t="str">
        <f>IF(T5078="A - Top-Kunde","bereits Top-Kunde",IF(AND(V5078&lt;=Hilfswerte!$B$34,H5078&lt;0.5*W5078),"Hoch",IF(AND(V5078&lt;=Hilfswerte!$B$35,H5078&lt;0.7*W5078),"Mittel","Niedrig")))</f>
        <v>bereits Top-Kunde</v>
      </c>
      <c r="Z5078" s="4">
        <f t="shared" si="639"/>
        <v>3</v>
      </c>
      <c r="AA5078" s="4" t="str">
        <f>IF(J5078&gt;365,"Bereits abgewandert (Segment D)",IF(Z5078&gt;=Hilfswerte!$B$38,"Rot - akut gefaehrdet",IF(Z5078&gt;=Hilfswerte!$B$39,"Gelb - beobachten","Gruen - stabil")))</f>
        <v>Gruen - stabil</v>
      </c>
    </row>
    <row r="5079" spans="1:27" ht="15" customHeight="1" x14ac:dyDescent="0.25">
      <c r="A5079" s="4" t="s">
        <v>5426</v>
      </c>
      <c r="B5079" s="4" t="s">
        <v>467</v>
      </c>
      <c r="C5079" s="4" t="s">
        <v>33</v>
      </c>
      <c r="D5079" s="4" t="s">
        <v>30</v>
      </c>
      <c r="E5079" s="4">
        <v>44</v>
      </c>
      <c r="F5079" s="4">
        <v>9.6999999999999993</v>
      </c>
      <c r="G5079" s="4">
        <v>17.600000000000001</v>
      </c>
      <c r="H5079" s="4">
        <v>1125</v>
      </c>
      <c r="I5079" s="4">
        <v>1</v>
      </c>
      <c r="J5079" s="4">
        <v>231</v>
      </c>
      <c r="K5079" s="4">
        <v>0</v>
      </c>
      <c r="L5079" s="4">
        <v>4</v>
      </c>
      <c r="M5079" s="4">
        <v>6</v>
      </c>
      <c r="N5079" s="4">
        <v>18.8</v>
      </c>
      <c r="O5079" s="4">
        <f t="shared" si="632"/>
        <v>2</v>
      </c>
      <c r="P5079" s="4">
        <f t="shared" si="633"/>
        <v>1</v>
      </c>
      <c r="Q5079" s="4">
        <f t="shared" si="634"/>
        <v>3</v>
      </c>
      <c r="R5079" s="4">
        <f t="shared" si="635"/>
        <v>6</v>
      </c>
      <c r="S5079" s="4">
        <f t="shared" si="636"/>
        <v>68.2</v>
      </c>
      <c r="T5079" s="4" t="str">
        <f t="shared" si="637"/>
        <v>C - Entwicklungspotenzial</v>
      </c>
      <c r="U5079" s="4">
        <f>ROUND(((E5079-Hilfswerte!$B$20)/Hilfswerte!$B$21)+((F5079-Hilfswerte!$B$22)/Hilfswerte!$B$23)+((G5079-Hilfswerte!$B$24)/Hilfswerte!$B$25)+0.1*INDEX(Hilfswerte!$B$4:$B$15,MATCH(C5079,Hilfswerte!$A$4:$A$15,0)),2)</f>
        <v>0.55000000000000004</v>
      </c>
      <c r="V5079" s="4">
        <f>ROUND(SQRT((((E5079-Hilfswerte!$B$20)/Hilfswerte!$B$21)-Hilfswerte!$B$28)^2+(((F5079-Hilfswerte!$B$22)/Hilfswerte!$B$23)-Hilfswerte!$B$29)^2+(((G5079-Hilfswerte!$B$24)/Hilfswerte!$B$25)-Hilfswerte!$B$30)^2),3)</f>
        <v>1.25</v>
      </c>
      <c r="W5079" s="4">
        <f>ROUND(E5079*Hilfswerte!$B$31,0)</f>
        <v>9044</v>
      </c>
      <c r="X5079" s="4">
        <f t="shared" si="638"/>
        <v>7919</v>
      </c>
      <c r="Y5079" s="4" t="str">
        <f>IF(T5079="A - Top-Kunde","bereits Top-Kunde",IF(AND(V5079&lt;=Hilfswerte!$B$34,H5079&lt;0.5*W5079),"Hoch",IF(AND(V5079&lt;=Hilfswerte!$B$35,H5079&lt;0.7*W5079),"Mittel","Niedrig")))</f>
        <v>Niedrig</v>
      </c>
      <c r="Z5079" s="4">
        <f t="shared" si="639"/>
        <v>12.4</v>
      </c>
      <c r="AA5079" s="4" t="str">
        <f>IF(J5079&gt;365,"Bereits abgewandert (Segment D)",IF(Z5079&gt;=Hilfswerte!$B$38,"Rot - akut gefaehrdet",IF(Z5079&gt;=Hilfswerte!$B$39,"Gelb - beobachten","Gruen - stabil")))</f>
        <v>Gruen - stabil</v>
      </c>
    </row>
    <row r="5080" spans="1:27" ht="15" customHeight="1" x14ac:dyDescent="0.25">
      <c r="A5080" s="4" t="s">
        <v>5427</v>
      </c>
      <c r="B5080" s="4" t="s">
        <v>335</v>
      </c>
      <c r="C5080" s="4" t="s">
        <v>62</v>
      </c>
      <c r="D5080" s="4" t="s">
        <v>30</v>
      </c>
      <c r="E5080" s="4">
        <v>120</v>
      </c>
      <c r="F5080" s="4">
        <v>20</v>
      </c>
      <c r="G5080" s="4">
        <v>20.6</v>
      </c>
      <c r="H5080" s="4">
        <v>6373</v>
      </c>
      <c r="I5080" s="4">
        <v>1</v>
      </c>
      <c r="J5080" s="4">
        <v>195</v>
      </c>
      <c r="K5080" s="4">
        <v>0</v>
      </c>
      <c r="L5080" s="4">
        <v>5</v>
      </c>
      <c r="M5080" s="4">
        <v>4</v>
      </c>
      <c r="N5080" s="4">
        <v>4.0999999999999996</v>
      </c>
      <c r="O5080" s="4">
        <f t="shared" si="632"/>
        <v>2</v>
      </c>
      <c r="P5080" s="4">
        <f t="shared" si="633"/>
        <v>1</v>
      </c>
      <c r="Q5080" s="4">
        <f t="shared" si="634"/>
        <v>4</v>
      </c>
      <c r="R5080" s="4">
        <f t="shared" si="635"/>
        <v>7</v>
      </c>
      <c r="S5080" s="4">
        <f t="shared" si="636"/>
        <v>70.599999999999994</v>
      </c>
      <c r="T5080" s="4" t="str">
        <f t="shared" si="637"/>
        <v>C - Entwicklungspotenzial</v>
      </c>
      <c r="U5080" s="4">
        <f>ROUND(((E5080-Hilfswerte!$B$20)/Hilfswerte!$B$21)+((F5080-Hilfswerte!$B$22)/Hilfswerte!$B$23)+((G5080-Hilfswerte!$B$24)/Hilfswerte!$B$25)+0.1*INDEX(Hilfswerte!$B$4:$B$15,MATCH(C5080,Hilfswerte!$A$4:$A$15,0)),2)</f>
        <v>1.92</v>
      </c>
      <c r="V5080" s="4">
        <f>ROUND(SQRT((((E5080-Hilfswerte!$B$20)/Hilfswerte!$B$21)-Hilfswerte!$B$28)^2+(((F5080-Hilfswerte!$B$22)/Hilfswerte!$B$23)-Hilfswerte!$B$29)^2+(((G5080-Hilfswerte!$B$24)/Hilfswerte!$B$25)-Hilfswerte!$B$30)^2),3)</f>
        <v>1.538</v>
      </c>
      <c r="W5080" s="4">
        <f>ROUND(E5080*Hilfswerte!$B$31,0)</f>
        <v>24666</v>
      </c>
      <c r="X5080" s="4">
        <f t="shared" si="638"/>
        <v>18293</v>
      </c>
      <c r="Y5080" s="4" t="str">
        <f>IF(T5080="A - Top-Kunde","bereits Top-Kunde",IF(AND(V5080&lt;=Hilfswerte!$B$34,H5080&lt;0.5*W5080),"Hoch",IF(AND(V5080&lt;=Hilfswerte!$B$35,H5080&lt;0.7*W5080),"Mittel","Niedrig")))</f>
        <v>Niedrig</v>
      </c>
      <c r="Z5080" s="4">
        <f t="shared" si="639"/>
        <v>10.8</v>
      </c>
      <c r="AA5080" s="4" t="str">
        <f>IF(J5080&gt;365,"Bereits abgewandert (Segment D)",IF(Z5080&gt;=Hilfswerte!$B$38,"Rot - akut gefaehrdet",IF(Z5080&gt;=Hilfswerte!$B$39,"Gelb - beobachten","Gruen - stabil")))</f>
        <v>Gruen - stabil</v>
      </c>
    </row>
    <row r="5081" spans="1:27" ht="15" customHeight="1" x14ac:dyDescent="0.25">
      <c r="A5081" s="4" t="s">
        <v>5428</v>
      </c>
      <c r="B5081" s="4" t="s">
        <v>900</v>
      </c>
      <c r="C5081" s="4" t="s">
        <v>51</v>
      </c>
      <c r="D5081" s="4" t="s">
        <v>30</v>
      </c>
      <c r="E5081" s="4">
        <v>96</v>
      </c>
      <c r="F5081" s="4">
        <v>14.5</v>
      </c>
      <c r="G5081" s="4">
        <v>13.6</v>
      </c>
      <c r="H5081" s="4">
        <v>2434</v>
      </c>
      <c r="I5081" s="4">
        <v>4</v>
      </c>
      <c r="J5081" s="4">
        <v>23</v>
      </c>
      <c r="K5081" s="4">
        <v>0</v>
      </c>
      <c r="L5081" s="4">
        <v>-4</v>
      </c>
      <c r="M5081" s="4">
        <v>1</v>
      </c>
      <c r="N5081" s="4">
        <v>-11.7</v>
      </c>
      <c r="O5081" s="4">
        <f t="shared" si="632"/>
        <v>5</v>
      </c>
      <c r="P5081" s="4">
        <f t="shared" si="633"/>
        <v>4</v>
      </c>
      <c r="Q5081" s="4">
        <f t="shared" si="634"/>
        <v>3</v>
      </c>
      <c r="R5081" s="4">
        <f t="shared" si="635"/>
        <v>12</v>
      </c>
      <c r="S5081" s="4">
        <f t="shared" si="636"/>
        <v>114.2</v>
      </c>
      <c r="T5081" s="4" t="str">
        <f t="shared" si="637"/>
        <v>B - Kernkunde</v>
      </c>
      <c r="U5081" s="4">
        <f>ROUND(((E5081-Hilfswerte!$B$20)/Hilfswerte!$B$21)+((F5081-Hilfswerte!$B$22)/Hilfswerte!$B$23)+((G5081-Hilfswerte!$B$24)/Hilfswerte!$B$25)+0.1*INDEX(Hilfswerte!$B$4:$B$15,MATCH(C5081,Hilfswerte!$A$4:$A$15,0)),2)</f>
        <v>0.54</v>
      </c>
      <c r="V5081" s="4">
        <f>ROUND(SQRT((((E5081-Hilfswerte!$B$20)/Hilfswerte!$B$21)-Hilfswerte!$B$28)^2+(((F5081-Hilfswerte!$B$22)/Hilfswerte!$B$23)-Hilfswerte!$B$29)^2+(((G5081-Hilfswerte!$B$24)/Hilfswerte!$B$25)-Hilfswerte!$B$30)^2),3)</f>
        <v>0.64200000000000002</v>
      </c>
      <c r="W5081" s="4">
        <f>ROUND(E5081*Hilfswerte!$B$31,0)</f>
        <v>19732</v>
      </c>
      <c r="X5081" s="4">
        <f t="shared" si="638"/>
        <v>17298</v>
      </c>
      <c r="Y5081" s="4" t="str">
        <f>IF(T5081="A - Top-Kunde","bereits Top-Kunde",IF(AND(V5081&lt;=Hilfswerte!$B$34,H5081&lt;0.5*W5081),"Hoch",IF(AND(V5081&lt;=Hilfswerte!$B$35,H5081&lt;0.7*W5081),"Mittel","Niedrig")))</f>
        <v>Hoch</v>
      </c>
      <c r="Z5081" s="4">
        <f t="shared" si="639"/>
        <v>5.8</v>
      </c>
      <c r="AA5081" s="4" t="str">
        <f>IF(J5081&gt;365,"Bereits abgewandert (Segment D)",IF(Z5081&gt;=Hilfswerte!$B$38,"Rot - akut gefaehrdet",IF(Z5081&gt;=Hilfswerte!$B$39,"Gelb - beobachten","Gruen - stabil")))</f>
        <v>Gruen - stabil</v>
      </c>
    </row>
    <row r="5082" spans="1:27" ht="15" customHeight="1" x14ac:dyDescent="0.25">
      <c r="A5082" s="4" t="s">
        <v>5429</v>
      </c>
      <c r="B5082" s="4" t="s">
        <v>533</v>
      </c>
      <c r="C5082" s="4" t="s">
        <v>65</v>
      </c>
      <c r="D5082" s="4" t="s">
        <v>93</v>
      </c>
      <c r="E5082" s="4">
        <v>63</v>
      </c>
      <c r="F5082" s="4">
        <v>17.7</v>
      </c>
      <c r="G5082" s="4">
        <v>5</v>
      </c>
      <c r="H5082" s="4">
        <v>26631</v>
      </c>
      <c r="I5082" s="4">
        <v>6</v>
      </c>
      <c r="J5082" s="4">
        <v>119</v>
      </c>
      <c r="K5082" s="4">
        <v>0</v>
      </c>
      <c r="L5082" s="4">
        <v>5</v>
      </c>
      <c r="M5082" s="4">
        <v>2</v>
      </c>
      <c r="N5082" s="4">
        <v>-9.4</v>
      </c>
      <c r="O5082" s="4">
        <f t="shared" si="632"/>
        <v>3</v>
      </c>
      <c r="P5082" s="4">
        <f t="shared" si="633"/>
        <v>5</v>
      </c>
      <c r="Q5082" s="4">
        <f t="shared" si="634"/>
        <v>5</v>
      </c>
      <c r="R5082" s="4">
        <f t="shared" si="635"/>
        <v>13</v>
      </c>
      <c r="S5082" s="4">
        <f t="shared" si="636"/>
        <v>123.8</v>
      </c>
      <c r="T5082" s="4" t="str">
        <f t="shared" si="637"/>
        <v>B - Kernkunde</v>
      </c>
      <c r="U5082" s="4">
        <f>ROUND(((E5082-Hilfswerte!$B$20)/Hilfswerte!$B$21)+((F5082-Hilfswerte!$B$22)/Hilfswerte!$B$23)+((G5082-Hilfswerte!$B$24)/Hilfswerte!$B$25)+0.1*INDEX(Hilfswerte!$B$4:$B$15,MATCH(C5082,Hilfswerte!$A$4:$A$15,0)),2)</f>
        <v>-1.31</v>
      </c>
      <c r="V5082" s="4">
        <f>ROUND(SQRT((((E5082-Hilfswerte!$B$20)/Hilfswerte!$B$21)-Hilfswerte!$B$28)^2+(((F5082-Hilfswerte!$B$22)/Hilfswerte!$B$23)-Hilfswerte!$B$29)^2+(((G5082-Hilfswerte!$B$24)/Hilfswerte!$B$25)-Hilfswerte!$B$30)^2),3)</f>
        <v>1.141</v>
      </c>
      <c r="W5082" s="4">
        <f>ROUND(E5082*Hilfswerte!$B$31,0)</f>
        <v>12949</v>
      </c>
      <c r="X5082" s="4">
        <f t="shared" si="638"/>
        <v>0</v>
      </c>
      <c r="Y5082" s="4" t="str">
        <f>IF(T5082="A - Top-Kunde","bereits Top-Kunde",IF(AND(V5082&lt;=Hilfswerte!$B$34,H5082&lt;0.5*W5082),"Hoch",IF(AND(V5082&lt;=Hilfswerte!$B$35,H5082&lt;0.7*W5082),"Mittel","Niedrig")))</f>
        <v>Niedrig</v>
      </c>
      <c r="Z5082" s="4">
        <f t="shared" si="639"/>
        <v>10.7</v>
      </c>
      <c r="AA5082" s="4" t="str">
        <f>IF(J5082&gt;365,"Bereits abgewandert (Segment D)",IF(Z5082&gt;=Hilfswerte!$B$38,"Rot - akut gefaehrdet",IF(Z5082&gt;=Hilfswerte!$B$39,"Gelb - beobachten","Gruen - stabil")))</f>
        <v>Gruen - stabil</v>
      </c>
    </row>
    <row r="5083" spans="1:27" ht="15" customHeight="1" x14ac:dyDescent="0.25">
      <c r="A5083" s="4" t="s">
        <v>5430</v>
      </c>
      <c r="B5083" s="4" t="s">
        <v>758</v>
      </c>
      <c r="C5083" s="4" t="s">
        <v>89</v>
      </c>
      <c r="D5083" s="4" t="s">
        <v>77</v>
      </c>
      <c r="E5083" s="4">
        <v>33</v>
      </c>
      <c r="F5083" s="4">
        <v>11.8</v>
      </c>
      <c r="G5083" s="4">
        <v>14.1</v>
      </c>
      <c r="H5083" s="4">
        <v>0</v>
      </c>
      <c r="I5083" s="4">
        <v>0</v>
      </c>
      <c r="J5083" s="4">
        <v>687</v>
      </c>
      <c r="K5083" s="4">
        <v>0</v>
      </c>
      <c r="L5083" s="4">
        <v>21</v>
      </c>
      <c r="M5083" s="4">
        <v>0</v>
      </c>
      <c r="N5083" s="4">
        <v>-32.5</v>
      </c>
      <c r="O5083" s="4">
        <f t="shared" si="632"/>
        <v>1</v>
      </c>
      <c r="P5083" s="4">
        <f t="shared" si="633"/>
        <v>1</v>
      </c>
      <c r="Q5083" s="4">
        <f t="shared" si="634"/>
        <v>1</v>
      </c>
      <c r="R5083" s="4">
        <f t="shared" si="635"/>
        <v>3</v>
      </c>
      <c r="S5083" s="4">
        <f t="shared" si="636"/>
        <v>7.5</v>
      </c>
      <c r="T5083" s="4" t="str">
        <f t="shared" si="637"/>
        <v>D - Abwanderungsrisiko</v>
      </c>
      <c r="U5083" s="4">
        <f>ROUND(((E5083-Hilfswerte!$B$20)/Hilfswerte!$B$21)+((F5083-Hilfswerte!$B$22)/Hilfswerte!$B$23)+((G5083-Hilfswerte!$B$24)/Hilfswerte!$B$25)+0.1*INDEX(Hilfswerte!$B$4:$B$15,MATCH(C5083,Hilfswerte!$A$4:$A$15,0)),2)</f>
        <v>0.25</v>
      </c>
      <c r="V5083" s="4">
        <f>ROUND(SQRT((((E5083-Hilfswerte!$B$20)/Hilfswerte!$B$21)-Hilfswerte!$B$28)^2+(((F5083-Hilfswerte!$B$22)/Hilfswerte!$B$23)-Hilfswerte!$B$29)^2+(((G5083-Hilfswerte!$B$24)/Hilfswerte!$B$25)-Hilfswerte!$B$30)^2),3)</f>
        <v>0.87</v>
      </c>
      <c r="W5083" s="4">
        <f>ROUND(E5083*Hilfswerte!$B$31,0)</f>
        <v>6783</v>
      </c>
      <c r="X5083" s="4">
        <f t="shared" si="638"/>
        <v>6783</v>
      </c>
      <c r="Y5083" s="4" t="str">
        <f>IF(T5083="A - Top-Kunde","bereits Top-Kunde",IF(AND(V5083&lt;=Hilfswerte!$B$34,H5083&lt;0.5*W5083),"Hoch",IF(AND(V5083&lt;=Hilfswerte!$B$35,H5083&lt;0.7*W5083),"Mittel","Niedrig")))</f>
        <v>Mittel</v>
      </c>
      <c r="Z5083" s="4">
        <f t="shared" si="639"/>
        <v>51.6</v>
      </c>
      <c r="AA5083" s="4" t="str">
        <f>IF(J5083&gt;365,"Bereits abgewandert (Segment D)",IF(Z5083&gt;=Hilfswerte!$B$38,"Rot - akut gefaehrdet",IF(Z5083&gt;=Hilfswerte!$B$39,"Gelb - beobachten","Gruen - stabil")))</f>
        <v>Bereits abgewandert (Segment D)</v>
      </c>
    </row>
    <row r="5084" spans="1:27" ht="15" customHeight="1" x14ac:dyDescent="0.25">
      <c r="A5084" s="4" t="s">
        <v>5431</v>
      </c>
      <c r="B5084" s="4" t="s">
        <v>541</v>
      </c>
      <c r="C5084" s="4" t="s">
        <v>59</v>
      </c>
      <c r="D5084" s="4" t="s">
        <v>30</v>
      </c>
      <c r="E5084" s="4">
        <v>46</v>
      </c>
      <c r="F5084" s="4">
        <v>8.8000000000000007</v>
      </c>
      <c r="G5084" s="4">
        <v>3.2</v>
      </c>
      <c r="H5084" s="4">
        <v>6724</v>
      </c>
      <c r="I5084" s="4">
        <v>6</v>
      </c>
      <c r="J5084" s="4">
        <v>45</v>
      </c>
      <c r="K5084" s="4">
        <v>4</v>
      </c>
      <c r="L5084" s="4">
        <v>3</v>
      </c>
      <c r="M5084" s="4">
        <v>4</v>
      </c>
      <c r="N5084" s="4">
        <v>15.6</v>
      </c>
      <c r="O5084" s="4">
        <f t="shared" si="632"/>
        <v>4</v>
      </c>
      <c r="P5084" s="4">
        <f t="shared" si="633"/>
        <v>5</v>
      </c>
      <c r="Q5084" s="4">
        <f t="shared" si="634"/>
        <v>4</v>
      </c>
      <c r="R5084" s="4">
        <f t="shared" si="635"/>
        <v>13</v>
      </c>
      <c r="S5084" s="4">
        <f t="shared" si="636"/>
        <v>112.9</v>
      </c>
      <c r="T5084" s="4" t="str">
        <f t="shared" si="637"/>
        <v>B - Kernkunde</v>
      </c>
      <c r="U5084" s="4">
        <f>ROUND(((E5084-Hilfswerte!$B$20)/Hilfswerte!$B$21)+((F5084-Hilfswerte!$B$22)/Hilfswerte!$B$23)+((G5084-Hilfswerte!$B$24)/Hilfswerte!$B$25)+0.1*INDEX(Hilfswerte!$B$4:$B$15,MATCH(C5084,Hilfswerte!$A$4:$A$15,0)),2)</f>
        <v>-1.85</v>
      </c>
      <c r="V5084" s="4">
        <f>ROUND(SQRT((((E5084-Hilfswerte!$B$20)/Hilfswerte!$B$21)-Hilfswerte!$B$28)^2+(((F5084-Hilfswerte!$B$22)/Hilfswerte!$B$23)-Hilfswerte!$B$29)^2+(((G5084-Hilfswerte!$B$24)/Hilfswerte!$B$25)-Hilfswerte!$B$30)^2),3)</f>
        <v>1.4690000000000001</v>
      </c>
      <c r="W5084" s="4">
        <f>ROUND(E5084*Hilfswerte!$B$31,0)</f>
        <v>9455</v>
      </c>
      <c r="X5084" s="4">
        <f t="shared" si="638"/>
        <v>2731</v>
      </c>
      <c r="Y5084" s="4" t="str">
        <f>IF(T5084="A - Top-Kunde","bereits Top-Kunde",IF(AND(V5084&lt;=Hilfswerte!$B$34,H5084&lt;0.5*W5084),"Hoch",IF(AND(V5084&lt;=Hilfswerte!$B$35,H5084&lt;0.7*W5084),"Mittel","Niedrig")))</f>
        <v>Niedrig</v>
      </c>
      <c r="Z5084" s="4">
        <f t="shared" si="639"/>
        <v>14.9</v>
      </c>
      <c r="AA5084" s="4" t="str">
        <f>IF(J5084&gt;365,"Bereits abgewandert (Segment D)",IF(Z5084&gt;=Hilfswerte!$B$38,"Rot - akut gefaehrdet",IF(Z5084&gt;=Hilfswerte!$B$39,"Gelb - beobachten","Gruen - stabil")))</f>
        <v>Gelb - beobachten</v>
      </c>
    </row>
    <row r="5085" spans="1:27" ht="15" customHeight="1" x14ac:dyDescent="0.25">
      <c r="A5085" s="4" t="s">
        <v>5432</v>
      </c>
      <c r="B5085" s="4" t="s">
        <v>459</v>
      </c>
      <c r="C5085" s="4" t="s">
        <v>47</v>
      </c>
      <c r="D5085" s="4" t="s">
        <v>117</v>
      </c>
      <c r="E5085" s="4">
        <v>361</v>
      </c>
      <c r="F5085" s="4">
        <v>83.1</v>
      </c>
      <c r="G5085" s="4">
        <v>19.100000000000001</v>
      </c>
      <c r="H5085" s="4">
        <v>5927</v>
      </c>
      <c r="I5085" s="4">
        <v>1</v>
      </c>
      <c r="J5085" s="4">
        <v>284</v>
      </c>
      <c r="K5085" s="4">
        <v>0</v>
      </c>
      <c r="L5085" s="4">
        <v>3</v>
      </c>
      <c r="M5085" s="4">
        <v>2</v>
      </c>
      <c r="N5085" s="4">
        <v>-14.3</v>
      </c>
      <c r="O5085" s="4">
        <f t="shared" si="632"/>
        <v>2</v>
      </c>
      <c r="P5085" s="4">
        <f t="shared" si="633"/>
        <v>1</v>
      </c>
      <c r="Q5085" s="4">
        <f t="shared" si="634"/>
        <v>4</v>
      </c>
      <c r="R5085" s="4">
        <f t="shared" si="635"/>
        <v>7</v>
      </c>
      <c r="S5085" s="4">
        <f t="shared" si="636"/>
        <v>62</v>
      </c>
      <c r="T5085" s="4" t="str">
        <f t="shared" si="637"/>
        <v>C - Entwicklungspotenzial</v>
      </c>
      <c r="U5085" s="4">
        <f>ROUND(((E5085-Hilfswerte!$B$20)/Hilfswerte!$B$21)+((F5085-Hilfswerte!$B$22)/Hilfswerte!$B$23)+((G5085-Hilfswerte!$B$24)/Hilfswerte!$B$25)+0.1*INDEX(Hilfswerte!$B$4:$B$15,MATCH(C5085,Hilfswerte!$A$4:$A$15,0)),2)</f>
        <v>3.52</v>
      </c>
      <c r="V5085" s="4">
        <f>ROUND(SQRT((((E5085-Hilfswerte!$B$20)/Hilfswerte!$B$21)-Hilfswerte!$B$28)^2+(((F5085-Hilfswerte!$B$22)/Hilfswerte!$B$23)-Hilfswerte!$B$29)^2+(((G5085-Hilfswerte!$B$24)/Hilfswerte!$B$25)-Hilfswerte!$B$30)^2),3)</f>
        <v>1.7110000000000001</v>
      </c>
      <c r="W5085" s="4">
        <f>ROUND(E5085*Hilfswerte!$B$31,0)</f>
        <v>74202</v>
      </c>
      <c r="X5085" s="4">
        <f t="shared" si="638"/>
        <v>68275</v>
      </c>
      <c r="Y5085" s="4" t="str">
        <f>IF(T5085="A - Top-Kunde","bereits Top-Kunde",IF(AND(V5085&lt;=Hilfswerte!$B$34,H5085&lt;0.5*W5085),"Hoch",IF(AND(V5085&lt;=Hilfswerte!$B$35,H5085&lt;0.7*W5085),"Mittel","Niedrig")))</f>
        <v>Niedrig</v>
      </c>
      <c r="Z5085" s="4">
        <f t="shared" si="639"/>
        <v>20.5</v>
      </c>
      <c r="AA5085" s="4" t="str">
        <f>IF(J5085&gt;365,"Bereits abgewandert (Segment D)",IF(Z5085&gt;=Hilfswerte!$B$38,"Rot - akut gefaehrdet",IF(Z5085&gt;=Hilfswerte!$B$39,"Gelb - beobachten","Gruen - stabil")))</f>
        <v>Rot - akut gefaehrdet</v>
      </c>
    </row>
    <row r="5086" spans="1:27" ht="15" customHeight="1" x14ac:dyDescent="0.25">
      <c r="A5086" s="4" t="s">
        <v>5433</v>
      </c>
      <c r="B5086" s="4" t="s">
        <v>1037</v>
      </c>
      <c r="C5086" s="4" t="s">
        <v>55</v>
      </c>
      <c r="D5086" s="4" t="s">
        <v>30</v>
      </c>
      <c r="E5086" s="4">
        <v>269</v>
      </c>
      <c r="F5086" s="4">
        <v>39.6</v>
      </c>
      <c r="G5086" s="4">
        <v>17</v>
      </c>
      <c r="H5086" s="4">
        <v>0</v>
      </c>
      <c r="I5086" s="4">
        <v>0</v>
      </c>
      <c r="J5086" s="4">
        <v>1011</v>
      </c>
      <c r="K5086" s="4">
        <v>0</v>
      </c>
      <c r="L5086" s="4">
        <v>14</v>
      </c>
      <c r="M5086" s="4">
        <v>0</v>
      </c>
      <c r="N5086" s="4">
        <v>-52.4</v>
      </c>
      <c r="O5086" s="4">
        <f t="shared" si="632"/>
        <v>1</v>
      </c>
      <c r="P5086" s="4">
        <f t="shared" si="633"/>
        <v>1</v>
      </c>
      <c r="Q5086" s="4">
        <f t="shared" si="634"/>
        <v>1</v>
      </c>
      <c r="R5086" s="4">
        <f t="shared" si="635"/>
        <v>3</v>
      </c>
      <c r="S5086" s="4">
        <f t="shared" si="636"/>
        <v>-0.4</v>
      </c>
      <c r="T5086" s="4" t="str">
        <f t="shared" si="637"/>
        <v>D - Abwanderungsrisiko</v>
      </c>
      <c r="U5086" s="4">
        <f>ROUND(((E5086-Hilfswerte!$B$20)/Hilfswerte!$B$21)+((F5086-Hilfswerte!$B$22)/Hilfswerte!$B$23)+((G5086-Hilfswerte!$B$24)/Hilfswerte!$B$25)+0.1*INDEX(Hilfswerte!$B$4:$B$15,MATCH(C5086,Hilfswerte!$A$4:$A$15,0)),2)</f>
        <v>2.2200000000000002</v>
      </c>
      <c r="V5086" s="4">
        <f>ROUND(SQRT((((E5086-Hilfswerte!$B$20)/Hilfswerte!$B$21)-Hilfswerte!$B$28)^2+(((F5086-Hilfswerte!$B$22)/Hilfswerte!$B$23)-Hilfswerte!$B$29)^2+(((G5086-Hilfswerte!$B$24)/Hilfswerte!$B$25)-Hilfswerte!$B$30)^2),3)</f>
        <v>1.018</v>
      </c>
      <c r="W5086" s="4">
        <f>ROUND(E5086*Hilfswerte!$B$31,0)</f>
        <v>55292</v>
      </c>
      <c r="X5086" s="4">
        <f t="shared" si="638"/>
        <v>55292</v>
      </c>
      <c r="Y5086" s="4" t="str">
        <f>IF(T5086="A - Top-Kunde","bereits Top-Kunde",IF(AND(V5086&lt;=Hilfswerte!$B$34,H5086&lt;0.5*W5086),"Hoch",IF(AND(V5086&lt;=Hilfswerte!$B$35,H5086&lt;0.7*W5086),"Mittel","Niedrig")))</f>
        <v>Mittel</v>
      </c>
      <c r="Z5086" s="4">
        <f t="shared" si="639"/>
        <v>74.3</v>
      </c>
      <c r="AA5086" s="4" t="str">
        <f>IF(J5086&gt;365,"Bereits abgewandert (Segment D)",IF(Z5086&gt;=Hilfswerte!$B$38,"Rot - akut gefaehrdet",IF(Z5086&gt;=Hilfswerte!$B$39,"Gelb - beobachten","Gruen - stabil")))</f>
        <v>Bereits abgewandert (Segment D)</v>
      </c>
    </row>
    <row r="5087" spans="1:27" ht="15" customHeight="1" x14ac:dyDescent="0.25">
      <c r="A5087" s="4" t="s">
        <v>5434</v>
      </c>
      <c r="B5087" s="4" t="s">
        <v>263</v>
      </c>
      <c r="C5087" s="4" t="s">
        <v>55</v>
      </c>
      <c r="D5087" s="4" t="s">
        <v>30</v>
      </c>
      <c r="E5087" s="4">
        <v>372</v>
      </c>
      <c r="F5087" s="4">
        <v>85.6</v>
      </c>
      <c r="G5087" s="4">
        <v>15.3</v>
      </c>
      <c r="H5087" s="4">
        <v>22932</v>
      </c>
      <c r="I5087" s="4">
        <v>5</v>
      </c>
      <c r="J5087" s="4">
        <v>23</v>
      </c>
      <c r="K5087" s="4">
        <v>0</v>
      </c>
      <c r="L5087" s="4">
        <v>3</v>
      </c>
      <c r="M5087" s="4">
        <v>3</v>
      </c>
      <c r="N5087" s="4">
        <v>-6.3</v>
      </c>
      <c r="O5087" s="4">
        <f t="shared" si="632"/>
        <v>5</v>
      </c>
      <c r="P5087" s="4">
        <f t="shared" si="633"/>
        <v>5</v>
      </c>
      <c r="Q5087" s="4">
        <f t="shared" si="634"/>
        <v>5</v>
      </c>
      <c r="R5087" s="4">
        <f t="shared" si="635"/>
        <v>15</v>
      </c>
      <c r="S5087" s="4">
        <f t="shared" si="636"/>
        <v>146</v>
      </c>
      <c r="T5087" s="4" t="str">
        <f t="shared" si="637"/>
        <v>A - Top-Kunde</v>
      </c>
      <c r="U5087" s="4">
        <f>ROUND(((E5087-Hilfswerte!$B$20)/Hilfswerte!$B$21)+((F5087-Hilfswerte!$B$22)/Hilfswerte!$B$23)+((G5087-Hilfswerte!$B$24)/Hilfswerte!$B$25)+0.1*INDEX(Hilfswerte!$B$4:$B$15,MATCH(C5087,Hilfswerte!$A$4:$A$15,0)),2)</f>
        <v>3.22</v>
      </c>
      <c r="V5087" s="4">
        <f>ROUND(SQRT((((E5087-Hilfswerte!$B$20)/Hilfswerte!$B$21)-Hilfswerte!$B$28)^2+(((F5087-Hilfswerte!$B$22)/Hilfswerte!$B$23)-Hilfswerte!$B$29)^2+(((G5087-Hilfswerte!$B$24)/Hilfswerte!$B$25)-Hilfswerte!$B$30)^2),3)</f>
        <v>1.3919999999999999</v>
      </c>
      <c r="W5087" s="4">
        <f>ROUND(E5087*Hilfswerte!$B$31,0)</f>
        <v>76463</v>
      </c>
      <c r="X5087" s="4">
        <f t="shared" si="638"/>
        <v>53531</v>
      </c>
      <c r="Y5087" s="4" t="str">
        <f>IF(T5087="A - Top-Kunde","bereits Top-Kunde",IF(AND(V5087&lt;=Hilfswerte!$B$34,H5087&lt;0.5*W5087),"Hoch",IF(AND(V5087&lt;=Hilfswerte!$B$35,H5087&lt;0.7*W5087),"Mittel","Niedrig")))</f>
        <v>bereits Top-Kunde</v>
      </c>
      <c r="Z5087" s="4">
        <f t="shared" si="639"/>
        <v>4.3</v>
      </c>
      <c r="AA5087" s="4" t="str">
        <f>IF(J5087&gt;365,"Bereits abgewandert (Segment D)",IF(Z5087&gt;=Hilfswerte!$B$38,"Rot - akut gefaehrdet",IF(Z5087&gt;=Hilfswerte!$B$39,"Gelb - beobachten","Gruen - stabil")))</f>
        <v>Gruen - stabil</v>
      </c>
    </row>
    <row r="5088" spans="1:27" ht="15" customHeight="1" x14ac:dyDescent="0.25">
      <c r="A5088" s="4" t="s">
        <v>5435</v>
      </c>
      <c r="B5088" s="4" t="s">
        <v>903</v>
      </c>
      <c r="C5088" s="4" t="s">
        <v>55</v>
      </c>
      <c r="D5088" s="4" t="s">
        <v>30</v>
      </c>
      <c r="E5088" s="4">
        <v>103</v>
      </c>
      <c r="F5088" s="4">
        <v>19.8</v>
      </c>
      <c r="G5088" s="4">
        <v>12.6</v>
      </c>
      <c r="H5088" s="4">
        <v>16776</v>
      </c>
      <c r="I5088" s="4">
        <v>2</v>
      </c>
      <c r="J5088" s="4">
        <v>91</v>
      </c>
      <c r="K5088" s="4">
        <v>0</v>
      </c>
      <c r="L5088" s="4">
        <v>3</v>
      </c>
      <c r="M5088" s="4">
        <v>2</v>
      </c>
      <c r="N5088" s="4">
        <v>-10</v>
      </c>
      <c r="O5088" s="4">
        <f t="shared" si="632"/>
        <v>3</v>
      </c>
      <c r="P5088" s="4">
        <f t="shared" si="633"/>
        <v>2</v>
      </c>
      <c r="Q5088" s="4">
        <f t="shared" si="634"/>
        <v>5</v>
      </c>
      <c r="R5088" s="4">
        <f t="shared" si="635"/>
        <v>10</v>
      </c>
      <c r="S5088" s="4">
        <f t="shared" si="636"/>
        <v>94.1</v>
      </c>
      <c r="T5088" s="4" t="str">
        <f t="shared" si="637"/>
        <v>C - Entwicklungspotenzial</v>
      </c>
      <c r="U5088" s="4">
        <f>ROUND(((E5088-Hilfswerte!$B$20)/Hilfswerte!$B$21)+((F5088-Hilfswerte!$B$22)/Hilfswerte!$B$23)+((G5088-Hilfswerte!$B$24)/Hilfswerte!$B$25)+0.1*INDEX(Hilfswerte!$B$4:$B$15,MATCH(C5088,Hilfswerte!$A$4:$A$15,0)),2)</f>
        <v>0.45</v>
      </c>
      <c r="V5088" s="4">
        <f>ROUND(SQRT((((E5088-Hilfswerte!$B$20)/Hilfswerte!$B$21)-Hilfswerte!$B$28)^2+(((F5088-Hilfswerte!$B$22)/Hilfswerte!$B$23)-Hilfswerte!$B$29)^2+(((G5088-Hilfswerte!$B$24)/Hilfswerte!$B$25)-Hilfswerte!$B$30)^2),3)</f>
        <v>0.47799999999999998</v>
      </c>
      <c r="W5088" s="4">
        <f>ROUND(E5088*Hilfswerte!$B$31,0)</f>
        <v>21171</v>
      </c>
      <c r="X5088" s="4">
        <f t="shared" si="638"/>
        <v>4395</v>
      </c>
      <c r="Y5088" s="4" t="str">
        <f>IF(T5088="A - Top-Kunde","bereits Top-Kunde",IF(AND(V5088&lt;=Hilfswerte!$B$34,H5088&lt;0.5*W5088),"Hoch",IF(AND(V5088&lt;=Hilfswerte!$B$35,H5088&lt;0.7*W5088),"Mittel","Niedrig")))</f>
        <v>Niedrig</v>
      </c>
      <c r="Z5088" s="4">
        <f t="shared" si="639"/>
        <v>9.1999999999999993</v>
      </c>
      <c r="AA5088" s="4" t="str">
        <f>IF(J5088&gt;365,"Bereits abgewandert (Segment D)",IF(Z5088&gt;=Hilfswerte!$B$38,"Rot - akut gefaehrdet",IF(Z5088&gt;=Hilfswerte!$B$39,"Gelb - beobachten","Gruen - stabil")))</f>
        <v>Gruen - stabil</v>
      </c>
    </row>
    <row r="5089" spans="1:27" ht="15" customHeight="1" x14ac:dyDescent="0.25">
      <c r="A5089" s="4" t="s">
        <v>5436</v>
      </c>
      <c r="B5089" s="4" t="s">
        <v>73</v>
      </c>
      <c r="C5089" s="4" t="s">
        <v>55</v>
      </c>
      <c r="D5089" s="4" t="s">
        <v>30</v>
      </c>
      <c r="E5089" s="4">
        <v>15</v>
      </c>
      <c r="F5089" s="4">
        <v>3.8</v>
      </c>
      <c r="G5089" s="4">
        <v>14.7</v>
      </c>
      <c r="H5089" s="4">
        <v>489</v>
      </c>
      <c r="I5089" s="4">
        <v>1</v>
      </c>
      <c r="J5089" s="4">
        <v>262</v>
      </c>
      <c r="K5089" s="4">
        <v>0</v>
      </c>
      <c r="L5089" s="4">
        <v>1</v>
      </c>
      <c r="M5089" s="4">
        <v>5</v>
      </c>
      <c r="N5089" s="4">
        <v>-5.2</v>
      </c>
      <c r="O5089" s="4">
        <f t="shared" si="632"/>
        <v>2</v>
      </c>
      <c r="P5089" s="4">
        <f t="shared" si="633"/>
        <v>1</v>
      </c>
      <c r="Q5089" s="4">
        <f t="shared" si="634"/>
        <v>2</v>
      </c>
      <c r="R5089" s="4">
        <f t="shared" si="635"/>
        <v>5</v>
      </c>
      <c r="S5089" s="4">
        <f t="shared" si="636"/>
        <v>47.1</v>
      </c>
      <c r="T5089" s="4" t="str">
        <f t="shared" si="637"/>
        <v>C - Entwicklungspotenzial</v>
      </c>
      <c r="U5089" s="4">
        <f>ROUND(((E5089-Hilfswerte!$B$20)/Hilfswerte!$B$21)+((F5089-Hilfswerte!$B$22)/Hilfswerte!$B$23)+((G5089-Hilfswerte!$B$24)/Hilfswerte!$B$25)+0.1*INDEX(Hilfswerte!$B$4:$B$15,MATCH(C5089,Hilfswerte!$A$4:$A$15,0)),2)</f>
        <v>0.12</v>
      </c>
      <c r="V5089" s="4">
        <f>ROUND(SQRT((((E5089-Hilfswerte!$B$20)/Hilfswerte!$B$21)-Hilfswerte!$B$28)^2+(((F5089-Hilfswerte!$B$22)/Hilfswerte!$B$23)-Hilfswerte!$B$29)^2+(((G5089-Hilfswerte!$B$24)/Hilfswerte!$B$25)-Hilfswerte!$B$30)^2),3)</f>
        <v>1.0509999999999999</v>
      </c>
      <c r="W5089" s="4">
        <f>ROUND(E5089*Hilfswerte!$B$31,0)</f>
        <v>3083</v>
      </c>
      <c r="X5089" s="4">
        <f t="shared" si="638"/>
        <v>2594</v>
      </c>
      <c r="Y5089" s="4" t="str">
        <f>IF(T5089="A - Top-Kunde","bereits Top-Kunde",IF(AND(V5089&lt;=Hilfswerte!$B$34,H5089&lt;0.5*W5089),"Hoch",IF(AND(V5089&lt;=Hilfswerte!$B$35,H5089&lt;0.7*W5089),"Mittel","Niedrig")))</f>
        <v>Mittel</v>
      </c>
      <c r="Z5089" s="4">
        <f t="shared" si="639"/>
        <v>15.4</v>
      </c>
      <c r="AA5089" s="4" t="str">
        <f>IF(J5089&gt;365,"Bereits abgewandert (Segment D)",IF(Z5089&gt;=Hilfswerte!$B$38,"Rot - akut gefaehrdet",IF(Z5089&gt;=Hilfswerte!$B$39,"Gelb - beobachten","Gruen - stabil")))</f>
        <v>Gelb - beobachten</v>
      </c>
    </row>
    <row r="5090" spans="1:27" ht="15" customHeight="1" x14ac:dyDescent="0.25">
      <c r="A5090" s="4" t="s">
        <v>5437</v>
      </c>
      <c r="B5090" s="4" t="s">
        <v>353</v>
      </c>
      <c r="C5090" s="4" t="s">
        <v>59</v>
      </c>
      <c r="D5090" s="4" t="s">
        <v>30</v>
      </c>
      <c r="E5090" s="4">
        <v>601</v>
      </c>
      <c r="F5090" s="4">
        <v>100.2</v>
      </c>
      <c r="G5090" s="4">
        <v>10.9</v>
      </c>
      <c r="H5090" s="4">
        <v>3099</v>
      </c>
      <c r="I5090" s="4">
        <v>1</v>
      </c>
      <c r="J5090" s="4">
        <v>163</v>
      </c>
      <c r="K5090" s="4">
        <v>0</v>
      </c>
      <c r="L5090" s="4">
        <v>19</v>
      </c>
      <c r="M5090" s="4">
        <v>3</v>
      </c>
      <c r="N5090" s="4">
        <v>-6.8</v>
      </c>
      <c r="O5090" s="4">
        <f t="shared" si="632"/>
        <v>3</v>
      </c>
      <c r="P5090" s="4">
        <f t="shared" si="633"/>
        <v>1</v>
      </c>
      <c r="Q5090" s="4">
        <f t="shared" si="634"/>
        <v>4</v>
      </c>
      <c r="R5090" s="4">
        <f t="shared" si="635"/>
        <v>8</v>
      </c>
      <c r="S5090" s="4">
        <f t="shared" si="636"/>
        <v>70.900000000000006</v>
      </c>
      <c r="T5090" s="4" t="str">
        <f t="shared" si="637"/>
        <v>C - Entwicklungspotenzial</v>
      </c>
      <c r="U5090" s="4">
        <f>ROUND(((E5090-Hilfswerte!$B$20)/Hilfswerte!$B$21)+((F5090-Hilfswerte!$B$22)/Hilfswerte!$B$23)+((G5090-Hilfswerte!$B$24)/Hilfswerte!$B$25)+0.1*INDEX(Hilfswerte!$B$4:$B$15,MATCH(C5090,Hilfswerte!$A$4:$A$15,0)),2)</f>
        <v>3.4</v>
      </c>
      <c r="V5090" s="4">
        <f>ROUND(SQRT((((E5090-Hilfswerte!$B$20)/Hilfswerte!$B$21)-Hilfswerte!$B$28)^2+(((F5090-Hilfswerte!$B$22)/Hilfswerte!$B$23)-Hilfswerte!$B$29)^2+(((G5090-Hilfswerte!$B$24)/Hilfswerte!$B$25)-Hilfswerte!$B$30)^2),3)</f>
        <v>2.1709999999999998</v>
      </c>
      <c r="W5090" s="4">
        <f>ROUND(E5090*Hilfswerte!$B$31,0)</f>
        <v>123533</v>
      </c>
      <c r="X5090" s="4">
        <f t="shared" si="638"/>
        <v>120434</v>
      </c>
      <c r="Y5090" s="4" t="str">
        <f>IF(T5090="A - Top-Kunde","bereits Top-Kunde",IF(AND(V5090&lt;=Hilfswerte!$B$34,H5090&lt;0.5*W5090),"Hoch",IF(AND(V5090&lt;=Hilfswerte!$B$35,H5090&lt;0.7*W5090),"Mittel","Niedrig")))</f>
        <v>Niedrig</v>
      </c>
      <c r="Z5090" s="4">
        <f t="shared" si="639"/>
        <v>14.7</v>
      </c>
      <c r="AA5090" s="4" t="str">
        <f>IF(J5090&gt;365,"Bereits abgewandert (Segment D)",IF(Z5090&gt;=Hilfswerte!$B$38,"Rot - akut gefaehrdet",IF(Z5090&gt;=Hilfswerte!$B$39,"Gelb - beobachten","Gruen - stabil")))</f>
        <v>Gelb - beobachten</v>
      </c>
    </row>
    <row r="5091" spans="1:27" ht="15" customHeight="1" x14ac:dyDescent="0.25">
      <c r="A5091" s="4" t="s">
        <v>5438</v>
      </c>
      <c r="B5091" s="4" t="s">
        <v>61</v>
      </c>
      <c r="C5091" s="4" t="s">
        <v>29</v>
      </c>
      <c r="D5091" s="4" t="s">
        <v>77</v>
      </c>
      <c r="E5091" s="4">
        <v>73</v>
      </c>
      <c r="F5091" s="4">
        <v>19.399999999999999</v>
      </c>
      <c r="G5091" s="4">
        <v>13.1</v>
      </c>
      <c r="H5091" s="4">
        <v>8141</v>
      </c>
      <c r="I5091" s="4">
        <v>2</v>
      </c>
      <c r="J5091" s="4">
        <v>92</v>
      </c>
      <c r="K5091" s="4">
        <v>1</v>
      </c>
      <c r="L5091" s="4">
        <v>3</v>
      </c>
      <c r="M5091" s="4">
        <v>4</v>
      </c>
      <c r="N5091" s="4">
        <v>-15.3</v>
      </c>
      <c r="O5091" s="4">
        <f t="shared" si="632"/>
        <v>3</v>
      </c>
      <c r="P5091" s="4">
        <f t="shared" si="633"/>
        <v>2</v>
      </c>
      <c r="Q5091" s="4">
        <f t="shared" si="634"/>
        <v>5</v>
      </c>
      <c r="R5091" s="4">
        <f t="shared" si="635"/>
        <v>10</v>
      </c>
      <c r="S5091" s="4">
        <f t="shared" si="636"/>
        <v>85.5</v>
      </c>
      <c r="T5091" s="4" t="str">
        <f t="shared" si="637"/>
        <v>C - Entwicklungspotenzial</v>
      </c>
      <c r="U5091" s="4">
        <f>ROUND(((E5091-Hilfswerte!$B$20)/Hilfswerte!$B$21)+((F5091-Hilfswerte!$B$22)/Hilfswerte!$B$23)+((G5091-Hilfswerte!$B$24)/Hilfswerte!$B$25)+0.1*INDEX(Hilfswerte!$B$4:$B$15,MATCH(C5091,Hilfswerte!$A$4:$A$15,0)),2)</f>
        <v>0.37</v>
      </c>
      <c r="V5091" s="4">
        <f>ROUND(SQRT((((E5091-Hilfswerte!$B$20)/Hilfswerte!$B$21)-Hilfswerte!$B$28)^2+(((F5091-Hilfswerte!$B$22)/Hilfswerte!$B$23)-Hilfswerte!$B$29)^2+(((G5091-Hilfswerte!$B$24)/Hilfswerte!$B$25)-Hilfswerte!$B$30)^2),3)</f>
        <v>0.60099999999999998</v>
      </c>
      <c r="W5091" s="4">
        <f>ROUND(E5091*Hilfswerte!$B$31,0)</f>
        <v>15005</v>
      </c>
      <c r="X5091" s="4">
        <f t="shared" si="638"/>
        <v>6864</v>
      </c>
      <c r="Y5091" s="4" t="str">
        <f>IF(T5091="A - Top-Kunde","bereits Top-Kunde",IF(AND(V5091&lt;=Hilfswerte!$B$34,H5091&lt;0.5*W5091),"Hoch",IF(AND(V5091&lt;=Hilfswerte!$B$35,H5091&lt;0.7*W5091),"Mittel","Niedrig")))</f>
        <v>Mittel</v>
      </c>
      <c r="Z5091" s="4">
        <f t="shared" si="639"/>
        <v>14.3</v>
      </c>
      <c r="AA5091" s="4" t="str">
        <f>IF(J5091&gt;365,"Bereits abgewandert (Segment D)",IF(Z5091&gt;=Hilfswerte!$B$38,"Rot - akut gefaehrdet",IF(Z5091&gt;=Hilfswerte!$B$39,"Gelb - beobachten","Gruen - stabil")))</f>
        <v>Gelb - beobachten</v>
      </c>
    </row>
    <row r="5092" spans="1:27" ht="15" customHeight="1" x14ac:dyDescent="0.25">
      <c r="A5092" s="4" t="s">
        <v>5439</v>
      </c>
      <c r="B5092" s="4" t="s">
        <v>300</v>
      </c>
      <c r="C5092" s="4" t="s">
        <v>47</v>
      </c>
      <c r="D5092" s="4" t="s">
        <v>52</v>
      </c>
      <c r="E5092" s="4">
        <v>131</v>
      </c>
      <c r="F5092" s="4">
        <v>47.8</v>
      </c>
      <c r="G5092" s="4">
        <v>11</v>
      </c>
      <c r="H5092" s="4">
        <v>3557</v>
      </c>
      <c r="I5092" s="4">
        <v>1</v>
      </c>
      <c r="J5092" s="4">
        <v>329</v>
      </c>
      <c r="K5092" s="4">
        <v>0</v>
      </c>
      <c r="L5092" s="4">
        <v>-6</v>
      </c>
      <c r="M5092" s="4">
        <v>5</v>
      </c>
      <c r="N5092" s="4">
        <v>7.9</v>
      </c>
      <c r="O5092" s="4">
        <f t="shared" si="632"/>
        <v>2</v>
      </c>
      <c r="P5092" s="4">
        <f t="shared" si="633"/>
        <v>1</v>
      </c>
      <c r="Q5092" s="4">
        <f t="shared" si="634"/>
        <v>4</v>
      </c>
      <c r="R5092" s="4">
        <f t="shared" si="635"/>
        <v>7</v>
      </c>
      <c r="S5092" s="4">
        <f t="shared" si="636"/>
        <v>74</v>
      </c>
      <c r="T5092" s="4" t="str">
        <f t="shared" si="637"/>
        <v>C - Entwicklungspotenzial</v>
      </c>
      <c r="U5092" s="4">
        <f>ROUND(((E5092-Hilfswerte!$B$20)/Hilfswerte!$B$21)+((F5092-Hilfswerte!$B$22)/Hilfswerte!$B$23)+((G5092-Hilfswerte!$B$24)/Hilfswerte!$B$25)+0.1*INDEX(Hilfswerte!$B$4:$B$15,MATCH(C5092,Hilfswerte!$A$4:$A$15,0)),2)</f>
        <v>0.61</v>
      </c>
      <c r="V5092" s="4">
        <f>ROUND(SQRT((((E5092-Hilfswerte!$B$20)/Hilfswerte!$B$21)-Hilfswerte!$B$28)^2+(((F5092-Hilfswerte!$B$22)/Hilfswerte!$B$23)-Hilfswerte!$B$29)^2+(((G5092-Hilfswerte!$B$24)/Hilfswerte!$B$25)-Hilfswerte!$B$30)^2),3)</f>
        <v>0.24099999999999999</v>
      </c>
      <c r="W5092" s="4">
        <f>ROUND(E5092*Hilfswerte!$B$31,0)</f>
        <v>26927</v>
      </c>
      <c r="X5092" s="4">
        <f t="shared" si="638"/>
        <v>23370</v>
      </c>
      <c r="Y5092" s="4" t="str">
        <f>IF(T5092="A - Top-Kunde","bereits Top-Kunde",IF(AND(V5092&lt;=Hilfswerte!$B$34,H5092&lt;0.5*W5092),"Hoch",IF(AND(V5092&lt;=Hilfswerte!$B$35,H5092&lt;0.7*W5092),"Mittel","Niedrig")))</f>
        <v>Hoch</v>
      </c>
      <c r="Z5092" s="4">
        <f t="shared" si="639"/>
        <v>16.5</v>
      </c>
      <c r="AA5092" s="4" t="str">
        <f>IF(J5092&gt;365,"Bereits abgewandert (Segment D)",IF(Z5092&gt;=Hilfswerte!$B$38,"Rot - akut gefaehrdet",IF(Z5092&gt;=Hilfswerte!$B$39,"Gelb - beobachten","Gruen - stabil")))</f>
        <v>Gelb - beobachten</v>
      </c>
    </row>
    <row r="5093" spans="1:27" ht="15" customHeight="1" x14ac:dyDescent="0.25">
      <c r="A5093" s="4" t="s">
        <v>5440</v>
      </c>
      <c r="B5093" s="4" t="s">
        <v>808</v>
      </c>
      <c r="C5093" s="4" t="s">
        <v>29</v>
      </c>
      <c r="D5093" s="4" t="s">
        <v>30</v>
      </c>
      <c r="E5093" s="4">
        <v>26</v>
      </c>
      <c r="F5093" s="4">
        <v>5.8</v>
      </c>
      <c r="G5093" s="4">
        <v>1.7</v>
      </c>
      <c r="H5093" s="4">
        <v>1229</v>
      </c>
      <c r="I5093" s="4">
        <v>2</v>
      </c>
      <c r="J5093" s="4">
        <v>58</v>
      </c>
      <c r="K5093" s="4">
        <v>0</v>
      </c>
      <c r="L5093" s="4">
        <v>0</v>
      </c>
      <c r="M5093" s="4">
        <v>4</v>
      </c>
      <c r="N5093" s="4">
        <v>23.6</v>
      </c>
      <c r="O5093" s="4">
        <f t="shared" si="632"/>
        <v>4</v>
      </c>
      <c r="P5093" s="4">
        <f t="shared" si="633"/>
        <v>2</v>
      </c>
      <c r="Q5093" s="4">
        <f t="shared" si="634"/>
        <v>3</v>
      </c>
      <c r="R5093" s="4">
        <f t="shared" si="635"/>
        <v>9</v>
      </c>
      <c r="S5093" s="4">
        <f t="shared" si="636"/>
        <v>101.8</v>
      </c>
      <c r="T5093" s="4" t="str">
        <f t="shared" si="637"/>
        <v>C - Entwicklungspotenzial</v>
      </c>
      <c r="U5093" s="4">
        <f>ROUND(((E5093-Hilfswerte!$B$20)/Hilfswerte!$B$21)+((F5093-Hilfswerte!$B$22)/Hilfswerte!$B$23)+((G5093-Hilfswerte!$B$24)/Hilfswerte!$B$25)+0.1*INDEX(Hilfswerte!$B$4:$B$15,MATCH(C5093,Hilfswerte!$A$4:$A$15,0)),2)</f>
        <v>-1.89</v>
      </c>
      <c r="V5093" s="4">
        <f>ROUND(SQRT((((E5093-Hilfswerte!$B$20)/Hilfswerte!$B$21)-Hilfswerte!$B$28)^2+(((F5093-Hilfswerte!$B$22)/Hilfswerte!$B$23)-Hilfswerte!$B$29)^2+(((G5093-Hilfswerte!$B$24)/Hilfswerte!$B$25)-Hilfswerte!$B$30)^2),3)</f>
        <v>1.7250000000000001</v>
      </c>
      <c r="W5093" s="4">
        <f>ROUND(E5093*Hilfswerte!$B$31,0)</f>
        <v>5344</v>
      </c>
      <c r="X5093" s="4">
        <f t="shared" si="638"/>
        <v>4115</v>
      </c>
      <c r="Y5093" s="4" t="str">
        <f>IF(T5093="A - Top-Kunde","bereits Top-Kunde",IF(AND(V5093&lt;=Hilfswerte!$B$34,H5093&lt;0.5*W5093),"Hoch",IF(AND(V5093&lt;=Hilfswerte!$B$35,H5093&lt;0.7*W5093),"Mittel","Niedrig")))</f>
        <v>Niedrig</v>
      </c>
      <c r="Z5093" s="4">
        <f t="shared" si="639"/>
        <v>2.9</v>
      </c>
      <c r="AA5093" s="4" t="str">
        <f>IF(J5093&gt;365,"Bereits abgewandert (Segment D)",IF(Z5093&gt;=Hilfswerte!$B$38,"Rot - akut gefaehrdet",IF(Z5093&gt;=Hilfswerte!$B$39,"Gelb - beobachten","Gruen - stabil")))</f>
        <v>Gruen - stabil</v>
      </c>
    </row>
    <row r="5094" spans="1:27" ht="15" customHeight="1" x14ac:dyDescent="0.25">
      <c r="A5094" s="4" t="s">
        <v>5441</v>
      </c>
      <c r="B5094" s="4" t="s">
        <v>365</v>
      </c>
      <c r="C5094" s="4" t="s">
        <v>65</v>
      </c>
      <c r="D5094" s="4" t="s">
        <v>30</v>
      </c>
      <c r="E5094" s="4">
        <v>253</v>
      </c>
      <c r="F5094" s="4">
        <v>52</v>
      </c>
      <c r="G5094" s="4">
        <v>14</v>
      </c>
      <c r="H5094" s="4">
        <v>0</v>
      </c>
      <c r="I5094" s="4">
        <v>0</v>
      </c>
      <c r="J5094" s="4">
        <v>772</v>
      </c>
      <c r="K5094" s="4">
        <v>0</v>
      </c>
      <c r="L5094" s="4">
        <v>-1</v>
      </c>
      <c r="M5094" s="4">
        <v>0</v>
      </c>
      <c r="N5094" s="4">
        <v>-30.9</v>
      </c>
      <c r="O5094" s="4">
        <f t="shared" si="632"/>
        <v>1</v>
      </c>
      <c r="P5094" s="4">
        <f t="shared" si="633"/>
        <v>1</v>
      </c>
      <c r="Q5094" s="4">
        <f t="shared" si="634"/>
        <v>1</v>
      </c>
      <c r="R5094" s="4">
        <f t="shared" si="635"/>
        <v>3</v>
      </c>
      <c r="S5094" s="4">
        <f t="shared" si="636"/>
        <v>14.6</v>
      </c>
      <c r="T5094" s="4" t="str">
        <f t="shared" si="637"/>
        <v>D - Abwanderungsrisiko</v>
      </c>
      <c r="U5094" s="4">
        <f>ROUND(((E5094-Hilfswerte!$B$20)/Hilfswerte!$B$21)+((F5094-Hilfswerte!$B$22)/Hilfswerte!$B$23)+((G5094-Hilfswerte!$B$24)/Hilfswerte!$B$25)+0.1*INDEX(Hilfswerte!$B$4:$B$15,MATCH(C5094,Hilfswerte!$A$4:$A$15,0)),2)</f>
        <v>1.55</v>
      </c>
      <c r="V5094" s="4">
        <f>ROUND(SQRT((((E5094-Hilfswerte!$B$20)/Hilfswerte!$B$21)-Hilfswerte!$B$28)^2+(((F5094-Hilfswerte!$B$22)/Hilfswerte!$B$23)-Hilfswerte!$B$29)^2+(((G5094-Hilfswerte!$B$24)/Hilfswerte!$B$25)-Hilfswerte!$B$30)^2),3)</f>
        <v>0.63100000000000001</v>
      </c>
      <c r="W5094" s="4">
        <f>ROUND(E5094*Hilfswerte!$B$31,0)</f>
        <v>52003</v>
      </c>
      <c r="X5094" s="4">
        <f t="shared" si="638"/>
        <v>52003</v>
      </c>
      <c r="Y5094" s="4" t="str">
        <f>IF(T5094="A - Top-Kunde","bereits Top-Kunde",IF(AND(V5094&lt;=Hilfswerte!$B$34,H5094&lt;0.5*W5094),"Hoch",IF(AND(V5094&lt;=Hilfswerte!$B$35,H5094&lt;0.7*W5094),"Mittel","Niedrig")))</f>
        <v>Hoch</v>
      </c>
      <c r="Z5094" s="4">
        <f t="shared" si="639"/>
        <v>51</v>
      </c>
      <c r="AA5094" s="4" t="str">
        <f>IF(J5094&gt;365,"Bereits abgewandert (Segment D)",IF(Z5094&gt;=Hilfswerte!$B$38,"Rot - akut gefaehrdet",IF(Z5094&gt;=Hilfswerte!$B$39,"Gelb - beobachten","Gruen - stabil")))</f>
        <v>Bereits abgewandert (Segment D)</v>
      </c>
    </row>
    <row r="5095" spans="1:27" ht="15" customHeight="1" x14ac:dyDescent="0.25">
      <c r="A5095" s="4" t="s">
        <v>5442</v>
      </c>
      <c r="B5095" s="4" t="s">
        <v>71</v>
      </c>
      <c r="C5095" s="4" t="s">
        <v>38</v>
      </c>
      <c r="D5095" s="4" t="s">
        <v>48</v>
      </c>
      <c r="E5095" s="4">
        <v>137</v>
      </c>
      <c r="F5095" s="4">
        <v>33.799999999999997</v>
      </c>
      <c r="G5095" s="4">
        <v>5.3</v>
      </c>
      <c r="H5095" s="4">
        <v>7608</v>
      </c>
      <c r="I5095" s="4">
        <v>4</v>
      </c>
      <c r="J5095" s="4">
        <v>76</v>
      </c>
      <c r="K5095" s="4">
        <v>1</v>
      </c>
      <c r="L5095" s="4">
        <v>2</v>
      </c>
      <c r="M5095" s="4">
        <v>1</v>
      </c>
      <c r="N5095" s="4">
        <v>16.5</v>
      </c>
      <c r="O5095" s="4">
        <f t="shared" si="632"/>
        <v>4</v>
      </c>
      <c r="P5095" s="4">
        <f t="shared" si="633"/>
        <v>4</v>
      </c>
      <c r="Q5095" s="4">
        <f t="shared" si="634"/>
        <v>5</v>
      </c>
      <c r="R5095" s="4">
        <f t="shared" si="635"/>
        <v>13</v>
      </c>
      <c r="S5095" s="4">
        <f t="shared" si="636"/>
        <v>131.69999999999999</v>
      </c>
      <c r="T5095" s="4" t="str">
        <f t="shared" si="637"/>
        <v>A - Top-Kunde</v>
      </c>
      <c r="U5095" s="4">
        <f>ROUND(((E5095-Hilfswerte!$B$20)/Hilfswerte!$B$21)+((F5095-Hilfswerte!$B$22)/Hilfswerte!$B$23)+((G5095-Hilfswerte!$B$24)/Hilfswerte!$B$25)+0.1*INDEX(Hilfswerte!$B$4:$B$15,MATCH(C5095,Hilfswerte!$A$4:$A$15,0)),2)</f>
        <v>-0.26</v>
      </c>
      <c r="V5095" s="4">
        <f>ROUND(SQRT((((E5095-Hilfswerte!$B$20)/Hilfswerte!$B$21)-Hilfswerte!$B$28)^2+(((F5095-Hilfswerte!$B$22)/Hilfswerte!$B$23)-Hilfswerte!$B$29)^2+(((G5095-Hilfswerte!$B$24)/Hilfswerte!$B$25)-Hilfswerte!$B$30)^2),3)</f>
        <v>0.95</v>
      </c>
      <c r="W5095" s="4">
        <f>ROUND(E5095*Hilfswerte!$B$31,0)</f>
        <v>28160</v>
      </c>
      <c r="X5095" s="4">
        <f t="shared" si="638"/>
        <v>20552</v>
      </c>
      <c r="Y5095" s="4" t="str">
        <f>IF(T5095="A - Top-Kunde","bereits Top-Kunde",IF(AND(V5095&lt;=Hilfswerte!$B$34,H5095&lt;0.5*W5095),"Hoch",IF(AND(V5095&lt;=Hilfswerte!$B$35,H5095&lt;0.7*W5095),"Mittel","Niedrig")))</f>
        <v>bereits Top-Kunde</v>
      </c>
      <c r="Z5095" s="4">
        <f t="shared" si="639"/>
        <v>7.2</v>
      </c>
      <c r="AA5095" s="4" t="str">
        <f>IF(J5095&gt;365,"Bereits abgewandert (Segment D)",IF(Z5095&gt;=Hilfswerte!$B$38,"Rot - akut gefaehrdet",IF(Z5095&gt;=Hilfswerte!$B$39,"Gelb - beobachten","Gruen - stabil")))</f>
        <v>Gruen - stabil</v>
      </c>
    </row>
    <row r="5096" spans="1:27" ht="15" customHeight="1" x14ac:dyDescent="0.25">
      <c r="A5096" s="4" t="s">
        <v>5443</v>
      </c>
      <c r="B5096" s="4" t="s">
        <v>310</v>
      </c>
      <c r="C5096" s="4" t="s">
        <v>38</v>
      </c>
      <c r="D5096" s="4" t="s">
        <v>30</v>
      </c>
      <c r="E5096" s="4">
        <v>14</v>
      </c>
      <c r="F5096" s="4">
        <v>2.6</v>
      </c>
      <c r="G5096" s="4">
        <v>12.2</v>
      </c>
      <c r="H5096" s="4">
        <v>277</v>
      </c>
      <c r="I5096" s="4">
        <v>1</v>
      </c>
      <c r="J5096" s="4">
        <v>101</v>
      </c>
      <c r="K5096" s="4">
        <v>0</v>
      </c>
      <c r="L5096" s="4">
        <v>0</v>
      </c>
      <c r="M5096" s="4">
        <v>5</v>
      </c>
      <c r="N5096" s="4">
        <v>2.9</v>
      </c>
      <c r="O5096" s="4">
        <f t="shared" si="632"/>
        <v>3</v>
      </c>
      <c r="P5096" s="4">
        <f t="shared" si="633"/>
        <v>1</v>
      </c>
      <c r="Q5096" s="4">
        <f t="shared" si="634"/>
        <v>2</v>
      </c>
      <c r="R5096" s="4">
        <f t="shared" si="635"/>
        <v>6</v>
      </c>
      <c r="S5096" s="4">
        <f t="shared" si="636"/>
        <v>61.5</v>
      </c>
      <c r="T5096" s="4" t="str">
        <f t="shared" si="637"/>
        <v>C - Entwicklungspotenzial</v>
      </c>
      <c r="U5096" s="4">
        <f>ROUND(((E5096-Hilfswerte!$B$20)/Hilfswerte!$B$21)+((F5096-Hilfswerte!$B$22)/Hilfswerte!$B$23)+((G5096-Hilfswerte!$B$24)/Hilfswerte!$B$25)+0.1*INDEX(Hilfswerte!$B$4:$B$15,MATCH(C5096,Hilfswerte!$A$4:$A$15,0)),2)</f>
        <v>-0.26</v>
      </c>
      <c r="V5096" s="4">
        <f>ROUND(SQRT((((E5096-Hilfswerte!$B$20)/Hilfswerte!$B$21)-Hilfswerte!$B$28)^2+(((F5096-Hilfswerte!$B$22)/Hilfswerte!$B$23)-Hilfswerte!$B$29)^2+(((G5096-Hilfswerte!$B$24)/Hilfswerte!$B$25)-Hilfswerte!$B$30)^2),3)</f>
        <v>0.92400000000000004</v>
      </c>
      <c r="W5096" s="4">
        <f>ROUND(E5096*Hilfswerte!$B$31,0)</f>
        <v>2878</v>
      </c>
      <c r="X5096" s="4">
        <f t="shared" si="638"/>
        <v>2601</v>
      </c>
      <c r="Y5096" s="4" t="str">
        <f>IF(T5096="A - Top-Kunde","bereits Top-Kunde",IF(AND(V5096&lt;=Hilfswerte!$B$34,H5096&lt;0.5*W5096),"Hoch",IF(AND(V5096&lt;=Hilfswerte!$B$35,H5096&lt;0.7*W5096),"Mittel","Niedrig")))</f>
        <v>Mittel</v>
      </c>
      <c r="Z5096" s="4">
        <f t="shared" si="639"/>
        <v>5.0999999999999996</v>
      </c>
      <c r="AA5096" s="4" t="str">
        <f>IF(J5096&gt;365,"Bereits abgewandert (Segment D)",IF(Z5096&gt;=Hilfswerte!$B$38,"Rot - akut gefaehrdet",IF(Z5096&gt;=Hilfswerte!$B$39,"Gelb - beobachten","Gruen - stabil")))</f>
        <v>Gruen - stabil</v>
      </c>
    </row>
    <row r="5097" spans="1:27" ht="15" customHeight="1" x14ac:dyDescent="0.25">
      <c r="A5097" s="4" t="s">
        <v>5444</v>
      </c>
      <c r="B5097" s="4" t="s">
        <v>973</v>
      </c>
      <c r="C5097" s="4" t="s">
        <v>62</v>
      </c>
      <c r="D5097" s="4" t="s">
        <v>30</v>
      </c>
      <c r="E5097" s="4">
        <v>134</v>
      </c>
      <c r="F5097" s="4">
        <v>26.8</v>
      </c>
      <c r="G5097" s="4">
        <v>15.8</v>
      </c>
      <c r="H5097" s="4">
        <v>2633</v>
      </c>
      <c r="I5097" s="4">
        <v>4</v>
      </c>
      <c r="J5097" s="4">
        <v>52</v>
      </c>
      <c r="K5097" s="4">
        <v>0</v>
      </c>
      <c r="L5097" s="4">
        <v>4</v>
      </c>
      <c r="M5097" s="4">
        <v>5</v>
      </c>
      <c r="N5097" s="4">
        <v>6.6</v>
      </c>
      <c r="O5097" s="4">
        <f t="shared" si="632"/>
        <v>4</v>
      </c>
      <c r="P5097" s="4">
        <f t="shared" si="633"/>
        <v>4</v>
      </c>
      <c r="Q5097" s="4">
        <f t="shared" si="634"/>
        <v>4</v>
      </c>
      <c r="R5097" s="4">
        <f t="shared" si="635"/>
        <v>12</v>
      </c>
      <c r="S5097" s="4">
        <f t="shared" si="636"/>
        <v>122.1</v>
      </c>
      <c r="T5097" s="4" t="str">
        <f t="shared" si="637"/>
        <v>B - Kernkunde</v>
      </c>
      <c r="U5097" s="4">
        <f>ROUND(((E5097-Hilfswerte!$B$20)/Hilfswerte!$B$21)+((F5097-Hilfswerte!$B$22)/Hilfswerte!$B$23)+((G5097-Hilfswerte!$B$24)/Hilfswerte!$B$25)+0.1*INDEX(Hilfswerte!$B$4:$B$15,MATCH(C5097,Hilfswerte!$A$4:$A$15,0)),2)</f>
        <v>1.34</v>
      </c>
      <c r="V5097" s="4">
        <f>ROUND(SQRT((((E5097-Hilfswerte!$B$20)/Hilfswerte!$B$21)-Hilfswerte!$B$28)^2+(((F5097-Hilfswerte!$B$22)/Hilfswerte!$B$23)-Hilfswerte!$B$29)^2+(((G5097-Hilfswerte!$B$24)/Hilfswerte!$B$25)-Hilfswerte!$B$30)^2),3)</f>
        <v>0.76800000000000002</v>
      </c>
      <c r="W5097" s="4">
        <f>ROUND(E5097*Hilfswerte!$B$31,0)</f>
        <v>27543</v>
      </c>
      <c r="X5097" s="4">
        <f t="shared" si="638"/>
        <v>24910</v>
      </c>
      <c r="Y5097" s="4" t="str">
        <f>IF(T5097="A - Top-Kunde","bereits Top-Kunde",IF(AND(V5097&lt;=Hilfswerte!$B$34,H5097&lt;0.5*W5097),"Hoch",IF(AND(V5097&lt;=Hilfswerte!$B$35,H5097&lt;0.7*W5097),"Mittel","Niedrig")))</f>
        <v>Hoch</v>
      </c>
      <c r="Z5097" s="4">
        <f t="shared" si="639"/>
        <v>3.4</v>
      </c>
      <c r="AA5097" s="4" t="str">
        <f>IF(J5097&gt;365,"Bereits abgewandert (Segment D)",IF(Z5097&gt;=Hilfswerte!$B$38,"Rot - akut gefaehrdet",IF(Z5097&gt;=Hilfswerte!$B$39,"Gelb - beobachten","Gruen - stabil")))</f>
        <v>Gruen - stabil</v>
      </c>
    </row>
    <row r="5098" spans="1:27" ht="15" customHeight="1" x14ac:dyDescent="0.25">
      <c r="A5098" s="4" t="s">
        <v>5445</v>
      </c>
      <c r="B5098" s="4" t="s">
        <v>294</v>
      </c>
      <c r="C5098" s="4" t="s">
        <v>51</v>
      </c>
      <c r="D5098" s="4" t="s">
        <v>30</v>
      </c>
      <c r="E5098" s="4">
        <v>208</v>
      </c>
      <c r="F5098" s="4">
        <v>40.700000000000003</v>
      </c>
      <c r="G5098" s="4">
        <v>11.2</v>
      </c>
      <c r="H5098" s="4">
        <v>54373</v>
      </c>
      <c r="I5098" s="4">
        <v>3</v>
      </c>
      <c r="J5098" s="4">
        <v>10</v>
      </c>
      <c r="K5098" s="4">
        <v>0</v>
      </c>
      <c r="L5098" s="4">
        <v>-1</v>
      </c>
      <c r="M5098" s="4">
        <v>5</v>
      </c>
      <c r="N5098" s="4">
        <v>14.5</v>
      </c>
      <c r="O5098" s="4">
        <f t="shared" si="632"/>
        <v>5</v>
      </c>
      <c r="P5098" s="4">
        <f t="shared" si="633"/>
        <v>3</v>
      </c>
      <c r="Q5098" s="4">
        <f t="shared" si="634"/>
        <v>5</v>
      </c>
      <c r="R5098" s="4">
        <f t="shared" si="635"/>
        <v>13</v>
      </c>
      <c r="S5098" s="4">
        <f t="shared" si="636"/>
        <v>137.30000000000001</v>
      </c>
      <c r="T5098" s="4" t="str">
        <f t="shared" si="637"/>
        <v>A - Top-Kunde</v>
      </c>
      <c r="U5098" s="4">
        <f>ROUND(((E5098-Hilfswerte!$B$20)/Hilfswerte!$B$21)+((F5098-Hilfswerte!$B$22)/Hilfswerte!$B$23)+((G5098-Hilfswerte!$B$24)/Hilfswerte!$B$25)+0.1*INDEX(Hilfswerte!$B$4:$B$15,MATCH(C5098,Hilfswerte!$A$4:$A$15,0)),2)</f>
        <v>1.1100000000000001</v>
      </c>
      <c r="V5098" s="4">
        <f>ROUND(SQRT((((E5098-Hilfswerte!$B$20)/Hilfswerte!$B$21)-Hilfswerte!$B$28)^2+(((F5098-Hilfswerte!$B$22)/Hilfswerte!$B$23)-Hilfswerte!$B$29)^2+(((G5098-Hilfswerte!$B$24)/Hilfswerte!$B$25)-Hilfswerte!$B$30)^2),3)</f>
        <v>0.183</v>
      </c>
      <c r="W5098" s="4">
        <f>ROUND(E5098*Hilfswerte!$B$31,0)</f>
        <v>42754</v>
      </c>
      <c r="X5098" s="4">
        <f t="shared" si="638"/>
        <v>0</v>
      </c>
      <c r="Y5098" s="4" t="str">
        <f>IF(T5098="A - Top-Kunde","bereits Top-Kunde",IF(AND(V5098&lt;=Hilfswerte!$B$34,H5098&lt;0.5*W5098),"Hoch",IF(AND(V5098&lt;=Hilfswerte!$B$35,H5098&lt;0.7*W5098),"Mittel","Niedrig")))</f>
        <v>bereits Top-Kunde</v>
      </c>
      <c r="Z5098" s="4">
        <f t="shared" si="639"/>
        <v>0.5</v>
      </c>
      <c r="AA5098" s="4" t="str">
        <f>IF(J5098&gt;365,"Bereits abgewandert (Segment D)",IF(Z5098&gt;=Hilfswerte!$B$38,"Rot - akut gefaehrdet",IF(Z5098&gt;=Hilfswerte!$B$39,"Gelb - beobachten","Gruen - stabil")))</f>
        <v>Gruen - stabil</v>
      </c>
    </row>
    <row r="5099" spans="1:27" ht="15" customHeight="1" x14ac:dyDescent="0.25">
      <c r="A5099" s="4" t="s">
        <v>5446</v>
      </c>
      <c r="B5099" s="4" t="s">
        <v>1280</v>
      </c>
      <c r="C5099" s="4" t="s">
        <v>59</v>
      </c>
      <c r="D5099" s="4" t="s">
        <v>30</v>
      </c>
      <c r="E5099" s="4">
        <v>49</v>
      </c>
      <c r="F5099" s="4">
        <v>6.3</v>
      </c>
      <c r="G5099" s="4">
        <v>5.3</v>
      </c>
      <c r="H5099" s="4">
        <v>779</v>
      </c>
      <c r="I5099" s="4">
        <v>1</v>
      </c>
      <c r="J5099" s="4">
        <v>267</v>
      </c>
      <c r="K5099" s="4">
        <v>0</v>
      </c>
      <c r="L5099" s="4">
        <v>-5</v>
      </c>
      <c r="M5099" s="4">
        <v>1</v>
      </c>
      <c r="N5099" s="4">
        <v>-1.5</v>
      </c>
      <c r="O5099" s="4">
        <f t="shared" si="632"/>
        <v>2</v>
      </c>
      <c r="P5099" s="4">
        <f t="shared" si="633"/>
        <v>1</v>
      </c>
      <c r="Q5099" s="4">
        <f t="shared" si="634"/>
        <v>2</v>
      </c>
      <c r="R5099" s="4">
        <f t="shared" si="635"/>
        <v>5</v>
      </c>
      <c r="S5099" s="4">
        <f t="shared" si="636"/>
        <v>49.3</v>
      </c>
      <c r="T5099" s="4" t="str">
        <f t="shared" si="637"/>
        <v>C - Entwicklungspotenzial</v>
      </c>
      <c r="U5099" s="4">
        <f>ROUND(((E5099-Hilfswerte!$B$20)/Hilfswerte!$B$21)+((F5099-Hilfswerte!$B$22)/Hilfswerte!$B$23)+((G5099-Hilfswerte!$B$24)/Hilfswerte!$B$25)+0.1*INDEX(Hilfswerte!$B$4:$B$15,MATCH(C5099,Hilfswerte!$A$4:$A$15,0)),2)</f>
        <v>-1.55</v>
      </c>
      <c r="V5099" s="4">
        <f>ROUND(SQRT((((E5099-Hilfswerte!$B$20)/Hilfswerte!$B$21)-Hilfswerte!$B$28)^2+(((F5099-Hilfswerte!$B$22)/Hilfswerte!$B$23)-Hilfswerte!$B$29)^2+(((G5099-Hilfswerte!$B$24)/Hilfswerte!$B$25)-Hilfswerte!$B$30)^2),3)</f>
        <v>1.2070000000000001</v>
      </c>
      <c r="W5099" s="4">
        <f>ROUND(E5099*Hilfswerte!$B$31,0)</f>
        <v>10072</v>
      </c>
      <c r="X5099" s="4">
        <f t="shared" si="638"/>
        <v>9293</v>
      </c>
      <c r="Y5099" s="4" t="str">
        <f>IF(T5099="A - Top-Kunde","bereits Top-Kunde",IF(AND(V5099&lt;=Hilfswerte!$B$34,H5099&lt;0.5*W5099),"Hoch",IF(AND(V5099&lt;=Hilfswerte!$B$35,H5099&lt;0.7*W5099),"Mittel","Niedrig")))</f>
        <v>Niedrig</v>
      </c>
      <c r="Z5099" s="4">
        <f t="shared" si="639"/>
        <v>14</v>
      </c>
      <c r="AA5099" s="4" t="str">
        <f>IF(J5099&gt;365,"Bereits abgewandert (Segment D)",IF(Z5099&gt;=Hilfswerte!$B$38,"Rot - akut gefaehrdet",IF(Z5099&gt;=Hilfswerte!$B$39,"Gelb - beobachten","Gruen - stabil")))</f>
        <v>Gelb - beobachten</v>
      </c>
    </row>
    <row r="5100" spans="1:27" ht="15" customHeight="1" x14ac:dyDescent="0.25">
      <c r="A5100" s="4" t="s">
        <v>5447</v>
      </c>
      <c r="B5100" s="4" t="s">
        <v>174</v>
      </c>
      <c r="C5100" s="4" t="s">
        <v>33</v>
      </c>
      <c r="D5100" s="4" t="s">
        <v>30</v>
      </c>
      <c r="E5100" s="4">
        <v>35</v>
      </c>
      <c r="F5100" s="4">
        <v>6</v>
      </c>
      <c r="G5100" s="4">
        <v>18</v>
      </c>
      <c r="H5100" s="4">
        <v>1067</v>
      </c>
      <c r="I5100" s="4">
        <v>1</v>
      </c>
      <c r="J5100" s="4">
        <v>187</v>
      </c>
      <c r="K5100" s="4">
        <v>0</v>
      </c>
      <c r="L5100" s="4">
        <v>4</v>
      </c>
      <c r="M5100" s="4">
        <v>6</v>
      </c>
      <c r="N5100" s="4">
        <v>16.7</v>
      </c>
      <c r="O5100" s="4">
        <f t="shared" si="632"/>
        <v>2</v>
      </c>
      <c r="P5100" s="4">
        <f t="shared" si="633"/>
        <v>1</v>
      </c>
      <c r="Q5100" s="4">
        <f t="shared" si="634"/>
        <v>3</v>
      </c>
      <c r="R5100" s="4">
        <f t="shared" si="635"/>
        <v>6</v>
      </c>
      <c r="S5100" s="4">
        <f t="shared" si="636"/>
        <v>67.2</v>
      </c>
      <c r="T5100" s="4" t="str">
        <f t="shared" si="637"/>
        <v>C - Entwicklungspotenzial</v>
      </c>
      <c r="U5100" s="4">
        <f>ROUND(((E5100-Hilfswerte!$B$20)/Hilfswerte!$B$21)+((F5100-Hilfswerte!$B$22)/Hilfswerte!$B$23)+((G5100-Hilfswerte!$B$24)/Hilfswerte!$B$25)+0.1*INDEX(Hilfswerte!$B$4:$B$15,MATCH(C5100,Hilfswerte!$A$4:$A$15,0)),2)</f>
        <v>0.51</v>
      </c>
      <c r="V5100" s="4">
        <f>ROUND(SQRT((((E5100-Hilfswerte!$B$20)/Hilfswerte!$B$21)-Hilfswerte!$B$28)^2+(((F5100-Hilfswerte!$B$22)/Hilfswerte!$B$23)-Hilfswerte!$B$29)^2+(((G5100-Hilfswerte!$B$24)/Hilfswerte!$B$25)-Hilfswerte!$B$30)^2),3)</f>
        <v>1.345</v>
      </c>
      <c r="W5100" s="4">
        <f>ROUND(E5100*Hilfswerte!$B$31,0)</f>
        <v>7194</v>
      </c>
      <c r="X5100" s="4">
        <f t="shared" si="638"/>
        <v>6127</v>
      </c>
      <c r="Y5100" s="4" t="str">
        <f>IF(T5100="A - Top-Kunde","bereits Top-Kunde",IF(AND(V5100&lt;=Hilfswerte!$B$34,H5100&lt;0.5*W5100),"Hoch",IF(AND(V5100&lt;=Hilfswerte!$B$35,H5100&lt;0.7*W5100),"Mittel","Niedrig")))</f>
        <v>Niedrig</v>
      </c>
      <c r="Z5100" s="4">
        <f t="shared" si="639"/>
        <v>10.199999999999999</v>
      </c>
      <c r="AA5100" s="4" t="str">
        <f>IF(J5100&gt;365,"Bereits abgewandert (Segment D)",IF(Z5100&gt;=Hilfswerte!$B$38,"Rot - akut gefaehrdet",IF(Z5100&gt;=Hilfswerte!$B$39,"Gelb - beobachten","Gruen - stabil")))</f>
        <v>Gruen - stabil</v>
      </c>
    </row>
    <row r="5101" spans="1:27" ht="15" customHeight="1" x14ac:dyDescent="0.25">
      <c r="A5101" s="4" t="s">
        <v>5448</v>
      </c>
      <c r="B5101" s="4" t="s">
        <v>140</v>
      </c>
      <c r="C5101" s="4" t="s">
        <v>29</v>
      </c>
      <c r="D5101" s="4" t="s">
        <v>30</v>
      </c>
      <c r="E5101" s="4">
        <v>183</v>
      </c>
      <c r="F5101" s="4">
        <v>39.5</v>
      </c>
      <c r="G5101" s="4">
        <v>1.3</v>
      </c>
      <c r="H5101" s="4">
        <v>16483</v>
      </c>
      <c r="I5101" s="4">
        <v>2</v>
      </c>
      <c r="J5101" s="4">
        <v>120</v>
      </c>
      <c r="K5101" s="4">
        <v>1</v>
      </c>
      <c r="L5101" s="4">
        <v>-2</v>
      </c>
      <c r="M5101" s="4">
        <v>4</v>
      </c>
      <c r="N5101" s="4">
        <v>-11.4</v>
      </c>
      <c r="O5101" s="4">
        <f t="shared" si="632"/>
        <v>3</v>
      </c>
      <c r="P5101" s="4">
        <f t="shared" si="633"/>
        <v>2</v>
      </c>
      <c r="Q5101" s="4">
        <f t="shared" si="634"/>
        <v>5</v>
      </c>
      <c r="R5101" s="4">
        <f t="shared" si="635"/>
        <v>10</v>
      </c>
      <c r="S5101" s="4">
        <f t="shared" si="636"/>
        <v>88.3</v>
      </c>
      <c r="T5101" s="4" t="str">
        <f t="shared" si="637"/>
        <v>C - Entwicklungspotenzial</v>
      </c>
      <c r="U5101" s="4">
        <f>ROUND(((E5101-Hilfswerte!$B$20)/Hilfswerte!$B$21)+((F5101-Hilfswerte!$B$22)/Hilfswerte!$B$23)+((G5101-Hilfswerte!$B$24)/Hilfswerte!$B$25)+0.1*INDEX(Hilfswerte!$B$4:$B$15,MATCH(C5101,Hilfswerte!$A$4:$A$15,0)),2)</f>
        <v>-0.67</v>
      </c>
      <c r="V5101" s="4">
        <f>ROUND(SQRT((((E5101-Hilfswerte!$B$20)/Hilfswerte!$B$21)-Hilfswerte!$B$28)^2+(((F5101-Hilfswerte!$B$22)/Hilfswerte!$B$23)-Hilfswerte!$B$29)^2+(((G5101-Hilfswerte!$B$24)/Hilfswerte!$B$25)-Hilfswerte!$B$30)^2),3)</f>
        <v>1.575</v>
      </c>
      <c r="W5101" s="4">
        <f>ROUND(E5101*Hilfswerte!$B$31,0)</f>
        <v>37615</v>
      </c>
      <c r="X5101" s="4">
        <f t="shared" si="638"/>
        <v>21132</v>
      </c>
      <c r="Y5101" s="4" t="str">
        <f>IF(T5101="A - Top-Kunde","bereits Top-Kunde",IF(AND(V5101&lt;=Hilfswerte!$B$34,H5101&lt;0.5*W5101),"Hoch",IF(AND(V5101&lt;=Hilfswerte!$B$35,H5101&lt;0.7*W5101),"Mittel","Niedrig")))</f>
        <v>Niedrig</v>
      </c>
      <c r="Z5101" s="4">
        <f t="shared" si="639"/>
        <v>13.6</v>
      </c>
      <c r="AA5101" s="4" t="str">
        <f>IF(J5101&gt;365,"Bereits abgewandert (Segment D)",IF(Z5101&gt;=Hilfswerte!$B$38,"Rot - akut gefaehrdet",IF(Z5101&gt;=Hilfswerte!$B$39,"Gelb - beobachten","Gruen - stabil")))</f>
        <v>Gruen - stabil</v>
      </c>
    </row>
    <row r="5102" spans="1:27" ht="15" customHeight="1" x14ac:dyDescent="0.25">
      <c r="A5102" s="4" t="s">
        <v>5449</v>
      </c>
      <c r="B5102" s="4" t="s">
        <v>225</v>
      </c>
      <c r="C5102" s="4" t="s">
        <v>84</v>
      </c>
      <c r="D5102" s="4" t="s">
        <v>30</v>
      </c>
      <c r="E5102" s="4">
        <v>9</v>
      </c>
      <c r="F5102" s="4">
        <v>1.1000000000000001</v>
      </c>
      <c r="G5102" s="4">
        <v>1.1000000000000001</v>
      </c>
      <c r="H5102" s="4">
        <v>384</v>
      </c>
      <c r="I5102" s="4">
        <v>3</v>
      </c>
      <c r="J5102" s="4">
        <v>60</v>
      </c>
      <c r="K5102" s="4">
        <v>0</v>
      </c>
      <c r="L5102" s="4">
        <v>-2</v>
      </c>
      <c r="M5102" s="4">
        <v>2</v>
      </c>
      <c r="N5102" s="4">
        <v>12.2</v>
      </c>
      <c r="O5102" s="4">
        <f t="shared" si="632"/>
        <v>4</v>
      </c>
      <c r="P5102" s="4">
        <f t="shared" si="633"/>
        <v>3</v>
      </c>
      <c r="Q5102" s="4">
        <f t="shared" si="634"/>
        <v>2</v>
      </c>
      <c r="R5102" s="4">
        <f t="shared" si="635"/>
        <v>9</v>
      </c>
      <c r="S5102" s="4">
        <f t="shared" si="636"/>
        <v>96.1</v>
      </c>
      <c r="T5102" s="4" t="str">
        <f t="shared" si="637"/>
        <v>C - Entwicklungspotenzial</v>
      </c>
      <c r="U5102" s="4">
        <f>ROUND(((E5102-Hilfswerte!$B$20)/Hilfswerte!$B$21)+((F5102-Hilfswerte!$B$22)/Hilfswerte!$B$23)+((G5102-Hilfswerte!$B$24)/Hilfswerte!$B$25)+0.1*INDEX(Hilfswerte!$B$4:$B$15,MATCH(C5102,Hilfswerte!$A$4:$A$15,0)),2)</f>
        <v>-2.4</v>
      </c>
      <c r="V5102" s="4">
        <f>ROUND(SQRT((((E5102-Hilfswerte!$B$20)/Hilfswerte!$B$21)-Hilfswerte!$B$28)^2+(((F5102-Hilfswerte!$B$22)/Hilfswerte!$B$23)-Hilfswerte!$B$29)^2+(((G5102-Hilfswerte!$B$24)/Hilfswerte!$B$25)-Hilfswerte!$B$30)^2),3)</f>
        <v>1.863</v>
      </c>
      <c r="W5102" s="4">
        <f>ROUND(E5102*Hilfswerte!$B$31,0)</f>
        <v>1850</v>
      </c>
      <c r="X5102" s="4">
        <f t="shared" si="638"/>
        <v>1466</v>
      </c>
      <c r="Y5102" s="4" t="str">
        <f>IF(T5102="A - Top-Kunde","bereits Top-Kunde",IF(AND(V5102&lt;=Hilfswerte!$B$34,H5102&lt;0.5*W5102),"Hoch",IF(AND(V5102&lt;=Hilfswerte!$B$35,H5102&lt;0.7*W5102),"Mittel","Niedrig")))</f>
        <v>Niedrig</v>
      </c>
      <c r="Z5102" s="4">
        <f t="shared" si="639"/>
        <v>3</v>
      </c>
      <c r="AA5102" s="4" t="str">
        <f>IF(J5102&gt;365,"Bereits abgewandert (Segment D)",IF(Z5102&gt;=Hilfswerte!$B$38,"Rot - akut gefaehrdet",IF(Z5102&gt;=Hilfswerte!$B$39,"Gelb - beobachten","Gruen - stabil")))</f>
        <v>Gruen - stabil</v>
      </c>
    </row>
    <row r="5103" spans="1:27" ht="15" customHeight="1" x14ac:dyDescent="0.25">
      <c r="A5103" s="4" t="s">
        <v>5450</v>
      </c>
      <c r="B5103" s="4" t="s">
        <v>203</v>
      </c>
      <c r="C5103" s="4" t="s">
        <v>51</v>
      </c>
      <c r="D5103" s="4" t="s">
        <v>30</v>
      </c>
      <c r="E5103" s="4">
        <v>36</v>
      </c>
      <c r="F5103" s="4">
        <v>6.7</v>
      </c>
      <c r="G5103" s="4">
        <v>0.8</v>
      </c>
      <c r="H5103" s="4">
        <v>3474</v>
      </c>
      <c r="I5103" s="4">
        <v>2</v>
      </c>
      <c r="J5103" s="4">
        <v>66</v>
      </c>
      <c r="K5103" s="4">
        <v>1</v>
      </c>
      <c r="L5103" s="4">
        <v>20</v>
      </c>
      <c r="M5103" s="4">
        <v>4</v>
      </c>
      <c r="N5103" s="4">
        <v>-1.8</v>
      </c>
      <c r="O5103" s="4">
        <f t="shared" si="632"/>
        <v>4</v>
      </c>
      <c r="P5103" s="4">
        <f t="shared" si="633"/>
        <v>2</v>
      </c>
      <c r="Q5103" s="4">
        <f t="shared" si="634"/>
        <v>4</v>
      </c>
      <c r="R5103" s="4">
        <f t="shared" si="635"/>
        <v>10</v>
      </c>
      <c r="S5103" s="4">
        <f t="shared" si="636"/>
        <v>87.1</v>
      </c>
      <c r="T5103" s="4" t="str">
        <f t="shared" si="637"/>
        <v>C - Entwicklungspotenzial</v>
      </c>
      <c r="U5103" s="4">
        <f>ROUND(((E5103-Hilfswerte!$B$20)/Hilfswerte!$B$21)+((F5103-Hilfswerte!$B$22)/Hilfswerte!$B$23)+((G5103-Hilfswerte!$B$24)/Hilfswerte!$B$25)+0.1*INDEX(Hilfswerte!$B$4:$B$15,MATCH(C5103,Hilfswerte!$A$4:$A$15,0)),2)</f>
        <v>-1.89</v>
      </c>
      <c r="V5103" s="4">
        <f>ROUND(SQRT((((E5103-Hilfswerte!$B$20)/Hilfswerte!$B$21)-Hilfswerte!$B$28)^2+(((F5103-Hilfswerte!$B$22)/Hilfswerte!$B$23)-Hilfswerte!$B$29)^2+(((G5103-Hilfswerte!$B$24)/Hilfswerte!$B$25)-Hilfswerte!$B$30)^2),3)</f>
        <v>1.833</v>
      </c>
      <c r="W5103" s="4">
        <f>ROUND(E5103*Hilfswerte!$B$31,0)</f>
        <v>7400</v>
      </c>
      <c r="X5103" s="4">
        <f t="shared" si="638"/>
        <v>3926</v>
      </c>
      <c r="Y5103" s="4" t="str">
        <f>IF(T5103="A - Top-Kunde","bereits Top-Kunde",IF(AND(V5103&lt;=Hilfswerte!$B$34,H5103&lt;0.5*W5103),"Hoch",IF(AND(V5103&lt;=Hilfswerte!$B$35,H5103&lt;0.7*W5103),"Mittel","Niedrig")))</f>
        <v>Niedrig</v>
      </c>
      <c r="Z5103" s="4">
        <f t="shared" si="639"/>
        <v>11</v>
      </c>
      <c r="AA5103" s="4" t="str">
        <f>IF(J5103&gt;365,"Bereits abgewandert (Segment D)",IF(Z5103&gt;=Hilfswerte!$B$38,"Rot - akut gefaehrdet",IF(Z5103&gt;=Hilfswerte!$B$39,"Gelb - beobachten","Gruen - stabil")))</f>
        <v>Gruen - stabil</v>
      </c>
    </row>
    <row r="5104" spans="1:27" ht="15" customHeight="1" x14ac:dyDescent="0.25">
      <c r="A5104" s="4" t="s">
        <v>5451</v>
      </c>
      <c r="B5104" s="4" t="s">
        <v>559</v>
      </c>
      <c r="C5104" s="4" t="s">
        <v>55</v>
      </c>
      <c r="D5104" s="4" t="s">
        <v>117</v>
      </c>
      <c r="E5104" s="4">
        <v>31</v>
      </c>
      <c r="F5104" s="4">
        <v>5.8</v>
      </c>
      <c r="G5104" s="4">
        <v>8.5</v>
      </c>
      <c r="H5104" s="4">
        <v>1631</v>
      </c>
      <c r="I5104" s="4">
        <v>2</v>
      </c>
      <c r="J5104" s="4">
        <v>67</v>
      </c>
      <c r="K5104" s="4">
        <v>0</v>
      </c>
      <c r="L5104" s="4">
        <v>13</v>
      </c>
      <c r="M5104" s="4">
        <v>4</v>
      </c>
      <c r="N5104" s="4">
        <v>-18</v>
      </c>
      <c r="O5104" s="4">
        <f t="shared" si="632"/>
        <v>4</v>
      </c>
      <c r="P5104" s="4">
        <f t="shared" si="633"/>
        <v>2</v>
      </c>
      <c r="Q5104" s="4">
        <f t="shared" si="634"/>
        <v>3</v>
      </c>
      <c r="R5104" s="4">
        <f t="shared" si="635"/>
        <v>9</v>
      </c>
      <c r="S5104" s="4">
        <f t="shared" si="636"/>
        <v>77.099999999999994</v>
      </c>
      <c r="T5104" s="4" t="str">
        <f t="shared" si="637"/>
        <v>C - Entwicklungspotenzial</v>
      </c>
      <c r="U5104" s="4">
        <f>ROUND(((E5104-Hilfswerte!$B$20)/Hilfswerte!$B$21)+((F5104-Hilfswerte!$B$22)/Hilfswerte!$B$23)+((G5104-Hilfswerte!$B$24)/Hilfswerte!$B$25)+0.1*INDEX(Hilfswerte!$B$4:$B$15,MATCH(C5104,Hilfswerte!$A$4:$A$15,0)),2)</f>
        <v>-0.76</v>
      </c>
      <c r="V5104" s="4">
        <f>ROUND(SQRT((((E5104-Hilfswerte!$B$20)/Hilfswerte!$B$21)-Hilfswerte!$B$28)^2+(((F5104-Hilfswerte!$B$22)/Hilfswerte!$B$23)-Hilfswerte!$B$29)^2+(((G5104-Hilfswerte!$B$24)/Hilfswerte!$B$25)-Hilfswerte!$B$30)^2),3)</f>
        <v>0.92500000000000004</v>
      </c>
      <c r="W5104" s="4">
        <f>ROUND(E5104*Hilfswerte!$B$31,0)</f>
        <v>6372</v>
      </c>
      <c r="X5104" s="4">
        <f t="shared" si="638"/>
        <v>4741</v>
      </c>
      <c r="Y5104" s="4" t="str">
        <f>IF(T5104="A - Top-Kunde","bereits Top-Kunde",IF(AND(V5104&lt;=Hilfswerte!$B$34,H5104&lt;0.5*W5104),"Hoch",IF(AND(V5104&lt;=Hilfswerte!$B$35,H5104&lt;0.7*W5104),"Mittel","Niedrig")))</f>
        <v>Mittel</v>
      </c>
      <c r="Z5104" s="4">
        <f t="shared" si="639"/>
        <v>13.2</v>
      </c>
      <c r="AA5104" s="4" t="str">
        <f>IF(J5104&gt;365,"Bereits abgewandert (Segment D)",IF(Z5104&gt;=Hilfswerte!$B$38,"Rot - akut gefaehrdet",IF(Z5104&gt;=Hilfswerte!$B$39,"Gelb - beobachten","Gruen - stabil")))</f>
        <v>Gruen - stabil</v>
      </c>
    </row>
    <row r="5105" spans="1:27" ht="15" customHeight="1" x14ac:dyDescent="0.25">
      <c r="A5105" s="4" t="s">
        <v>5452</v>
      </c>
      <c r="B5105" s="4" t="s">
        <v>54</v>
      </c>
      <c r="C5105" s="4" t="s">
        <v>65</v>
      </c>
      <c r="D5105" s="4" t="s">
        <v>106</v>
      </c>
      <c r="E5105" s="4">
        <v>40</v>
      </c>
      <c r="F5105" s="4">
        <v>9.8000000000000007</v>
      </c>
      <c r="G5105" s="4">
        <v>4.9000000000000004</v>
      </c>
      <c r="H5105" s="4">
        <v>4254</v>
      </c>
      <c r="I5105" s="4">
        <v>2</v>
      </c>
      <c r="J5105" s="4">
        <v>199</v>
      </c>
      <c r="K5105" s="4">
        <v>0</v>
      </c>
      <c r="L5105" s="4">
        <v>-3</v>
      </c>
      <c r="M5105" s="4">
        <v>2</v>
      </c>
      <c r="N5105" s="4">
        <v>26.6</v>
      </c>
      <c r="O5105" s="4">
        <f t="shared" si="632"/>
        <v>2</v>
      </c>
      <c r="P5105" s="4">
        <f t="shared" si="633"/>
        <v>2</v>
      </c>
      <c r="Q5105" s="4">
        <f t="shared" si="634"/>
        <v>4</v>
      </c>
      <c r="R5105" s="4">
        <f t="shared" si="635"/>
        <v>8</v>
      </c>
      <c r="S5105" s="4">
        <f t="shared" si="636"/>
        <v>93.3</v>
      </c>
      <c r="T5105" s="4" t="str">
        <f t="shared" si="637"/>
        <v>C - Entwicklungspotenzial</v>
      </c>
      <c r="U5105" s="4">
        <f>ROUND(((E5105-Hilfswerte!$B$20)/Hilfswerte!$B$21)+((F5105-Hilfswerte!$B$22)/Hilfswerte!$B$23)+((G5105-Hilfswerte!$B$24)/Hilfswerte!$B$25)+0.1*INDEX(Hilfswerte!$B$4:$B$15,MATCH(C5105,Hilfswerte!$A$4:$A$15,0)),2)</f>
        <v>-1.57</v>
      </c>
      <c r="V5105" s="4">
        <f>ROUND(SQRT((((E5105-Hilfswerte!$B$20)/Hilfswerte!$B$21)-Hilfswerte!$B$28)^2+(((F5105-Hilfswerte!$B$22)/Hilfswerte!$B$23)-Hilfswerte!$B$29)^2+(((G5105-Hilfswerte!$B$24)/Hilfswerte!$B$25)-Hilfswerte!$B$30)^2),3)</f>
        <v>1.246</v>
      </c>
      <c r="W5105" s="4">
        <f>ROUND(E5105*Hilfswerte!$B$31,0)</f>
        <v>8222</v>
      </c>
      <c r="X5105" s="4">
        <f t="shared" si="638"/>
        <v>3968</v>
      </c>
      <c r="Y5105" s="4" t="str">
        <f>IF(T5105="A - Top-Kunde","bereits Top-Kunde",IF(AND(V5105&lt;=Hilfswerte!$B$34,H5105&lt;0.5*W5105),"Hoch",IF(AND(V5105&lt;=Hilfswerte!$B$35,H5105&lt;0.7*W5105),"Mittel","Niedrig")))</f>
        <v>Niedrig</v>
      </c>
      <c r="Z5105" s="4">
        <f t="shared" si="639"/>
        <v>10</v>
      </c>
      <c r="AA5105" s="4" t="str">
        <f>IF(J5105&gt;365,"Bereits abgewandert (Segment D)",IF(Z5105&gt;=Hilfswerte!$B$38,"Rot - akut gefaehrdet",IF(Z5105&gt;=Hilfswerte!$B$39,"Gelb - beobachten","Gruen - stabil")))</f>
        <v>Gruen - stabil</v>
      </c>
    </row>
    <row r="5106" spans="1:27" ht="15" customHeight="1" x14ac:dyDescent="0.25">
      <c r="A5106" s="4" t="s">
        <v>5453</v>
      </c>
      <c r="B5106" s="4" t="s">
        <v>335</v>
      </c>
      <c r="C5106" s="4" t="s">
        <v>65</v>
      </c>
      <c r="D5106" s="4" t="s">
        <v>93</v>
      </c>
      <c r="E5106" s="4">
        <v>67</v>
      </c>
      <c r="F5106" s="4">
        <v>12.4</v>
      </c>
      <c r="G5106" s="4">
        <v>5.5</v>
      </c>
      <c r="H5106" s="4">
        <v>27388</v>
      </c>
      <c r="I5106" s="4">
        <v>7</v>
      </c>
      <c r="J5106" s="4">
        <v>110</v>
      </c>
      <c r="K5106" s="4">
        <v>0</v>
      </c>
      <c r="L5106" s="4">
        <v>3</v>
      </c>
      <c r="M5106" s="4">
        <v>2</v>
      </c>
      <c r="N5106" s="4">
        <v>-10.7</v>
      </c>
      <c r="O5106" s="4">
        <f t="shared" si="632"/>
        <v>3</v>
      </c>
      <c r="P5106" s="4">
        <f t="shared" si="633"/>
        <v>5</v>
      </c>
      <c r="Q5106" s="4">
        <f t="shared" si="634"/>
        <v>5</v>
      </c>
      <c r="R5106" s="4">
        <f t="shared" si="635"/>
        <v>13</v>
      </c>
      <c r="S5106" s="4">
        <f t="shared" si="636"/>
        <v>123.8</v>
      </c>
      <c r="T5106" s="4" t="str">
        <f t="shared" si="637"/>
        <v>B - Kernkunde</v>
      </c>
      <c r="U5106" s="4">
        <f>ROUND(((E5106-Hilfswerte!$B$20)/Hilfswerte!$B$21)+((F5106-Hilfswerte!$B$22)/Hilfswerte!$B$23)+((G5106-Hilfswerte!$B$24)/Hilfswerte!$B$25)+0.1*INDEX(Hilfswerte!$B$4:$B$15,MATCH(C5106,Hilfswerte!$A$4:$A$15,0)),2)</f>
        <v>-1.31</v>
      </c>
      <c r="V5106" s="4">
        <f>ROUND(SQRT((((E5106-Hilfswerte!$B$20)/Hilfswerte!$B$21)-Hilfswerte!$B$28)^2+(((F5106-Hilfswerte!$B$22)/Hilfswerte!$B$23)-Hilfswerte!$B$29)^2+(((G5106-Hilfswerte!$B$24)/Hilfswerte!$B$25)-Hilfswerte!$B$30)^2),3)</f>
        <v>1.1020000000000001</v>
      </c>
      <c r="W5106" s="4">
        <f>ROUND(E5106*Hilfswerte!$B$31,0)</f>
        <v>13772</v>
      </c>
      <c r="X5106" s="4">
        <f t="shared" si="638"/>
        <v>0</v>
      </c>
      <c r="Y5106" s="4" t="str">
        <f>IF(T5106="A - Top-Kunde","bereits Top-Kunde",IF(AND(V5106&lt;=Hilfswerte!$B$34,H5106&lt;0.5*W5106),"Hoch",IF(AND(V5106&lt;=Hilfswerte!$B$35,H5106&lt;0.7*W5106),"Mittel","Niedrig")))</f>
        <v>Niedrig</v>
      </c>
      <c r="Z5106" s="4">
        <f t="shared" si="639"/>
        <v>10.4</v>
      </c>
      <c r="AA5106" s="4" t="str">
        <f>IF(J5106&gt;365,"Bereits abgewandert (Segment D)",IF(Z5106&gt;=Hilfswerte!$B$38,"Rot - akut gefaehrdet",IF(Z5106&gt;=Hilfswerte!$B$39,"Gelb - beobachten","Gruen - stabil")))</f>
        <v>Gruen - stabil</v>
      </c>
    </row>
    <row r="5107" spans="1:27" ht="15" customHeight="1" x14ac:dyDescent="0.25">
      <c r="A5107" s="4" t="s">
        <v>5454</v>
      </c>
      <c r="B5107" s="4" t="s">
        <v>174</v>
      </c>
      <c r="C5107" s="4" t="s">
        <v>47</v>
      </c>
      <c r="D5107" s="4" t="s">
        <v>30</v>
      </c>
      <c r="E5107" s="4">
        <v>147</v>
      </c>
      <c r="F5107" s="4">
        <v>21</v>
      </c>
      <c r="G5107" s="4">
        <v>14.7</v>
      </c>
      <c r="H5107" s="4">
        <v>24685</v>
      </c>
      <c r="I5107" s="4">
        <v>3</v>
      </c>
      <c r="J5107" s="4">
        <v>110</v>
      </c>
      <c r="K5107" s="4">
        <v>0</v>
      </c>
      <c r="L5107" s="4">
        <v>17</v>
      </c>
      <c r="M5107" s="4">
        <v>6</v>
      </c>
      <c r="N5107" s="4">
        <v>-0.4</v>
      </c>
      <c r="O5107" s="4">
        <f t="shared" si="632"/>
        <v>3</v>
      </c>
      <c r="P5107" s="4">
        <f t="shared" si="633"/>
        <v>3</v>
      </c>
      <c r="Q5107" s="4">
        <f t="shared" si="634"/>
        <v>5</v>
      </c>
      <c r="R5107" s="4">
        <f t="shared" si="635"/>
        <v>11</v>
      </c>
      <c r="S5107" s="4">
        <f t="shared" si="636"/>
        <v>104.7</v>
      </c>
      <c r="T5107" s="4" t="str">
        <f t="shared" si="637"/>
        <v>C - Entwicklungspotenzial</v>
      </c>
      <c r="U5107" s="4">
        <f>ROUND(((E5107-Hilfswerte!$B$20)/Hilfswerte!$B$21)+((F5107-Hilfswerte!$B$22)/Hilfswerte!$B$23)+((G5107-Hilfswerte!$B$24)/Hilfswerte!$B$25)+0.1*INDEX(Hilfswerte!$B$4:$B$15,MATCH(C5107,Hilfswerte!$A$4:$A$15,0)),2)</f>
        <v>0.79</v>
      </c>
      <c r="V5107" s="4">
        <f>ROUND(SQRT((((E5107-Hilfswerte!$B$20)/Hilfswerte!$B$21)-Hilfswerte!$B$28)^2+(((F5107-Hilfswerte!$B$22)/Hilfswerte!$B$23)-Hilfswerte!$B$29)^2+(((G5107-Hilfswerte!$B$24)/Hilfswerte!$B$25)-Hilfswerte!$B$30)^2),3)</f>
        <v>0.63600000000000001</v>
      </c>
      <c r="W5107" s="4">
        <f>ROUND(E5107*Hilfswerte!$B$31,0)</f>
        <v>30215</v>
      </c>
      <c r="X5107" s="4">
        <f t="shared" si="638"/>
        <v>5530</v>
      </c>
      <c r="Y5107" s="4" t="str">
        <f>IF(T5107="A - Top-Kunde","bereits Top-Kunde",IF(AND(V5107&lt;=Hilfswerte!$B$34,H5107&lt;0.5*W5107),"Hoch",IF(AND(V5107&lt;=Hilfswerte!$B$35,H5107&lt;0.7*W5107),"Mittel","Niedrig")))</f>
        <v>Niedrig</v>
      </c>
      <c r="Z5107" s="4">
        <f t="shared" si="639"/>
        <v>9.1</v>
      </c>
      <c r="AA5107" s="4" t="str">
        <f>IF(J5107&gt;365,"Bereits abgewandert (Segment D)",IF(Z5107&gt;=Hilfswerte!$B$38,"Rot - akut gefaehrdet",IF(Z5107&gt;=Hilfswerte!$B$39,"Gelb - beobachten","Gruen - stabil")))</f>
        <v>Gruen - stabil</v>
      </c>
    </row>
    <row r="5108" spans="1:27" ht="15" customHeight="1" x14ac:dyDescent="0.25">
      <c r="A5108" s="4" t="s">
        <v>5455</v>
      </c>
      <c r="B5108" s="4" t="s">
        <v>225</v>
      </c>
      <c r="C5108" s="4" t="s">
        <v>47</v>
      </c>
      <c r="D5108" s="4" t="s">
        <v>56</v>
      </c>
      <c r="E5108" s="4">
        <v>79</v>
      </c>
      <c r="F5108" s="4">
        <v>15.3</v>
      </c>
      <c r="G5108" s="4">
        <v>0.8</v>
      </c>
      <c r="H5108" s="4">
        <v>0</v>
      </c>
      <c r="I5108" s="4">
        <v>0</v>
      </c>
      <c r="J5108" s="4">
        <v>737</v>
      </c>
      <c r="K5108" s="4">
        <v>0</v>
      </c>
      <c r="L5108" s="4">
        <v>1</v>
      </c>
      <c r="M5108" s="4">
        <v>0</v>
      </c>
      <c r="N5108" s="4">
        <v>-72.5</v>
      </c>
      <c r="O5108" s="4">
        <f t="shared" si="632"/>
        <v>1</v>
      </c>
      <c r="P5108" s="4">
        <f t="shared" si="633"/>
        <v>1</v>
      </c>
      <c r="Q5108" s="4">
        <f t="shared" si="634"/>
        <v>1</v>
      </c>
      <c r="R5108" s="4">
        <f t="shared" si="635"/>
        <v>3</v>
      </c>
      <c r="S5108" s="4">
        <f t="shared" si="636"/>
        <v>-6.6</v>
      </c>
      <c r="T5108" s="4" t="str">
        <f t="shared" si="637"/>
        <v>D - Abwanderungsrisiko</v>
      </c>
      <c r="U5108" s="4">
        <f>ROUND(((E5108-Hilfswerte!$B$20)/Hilfswerte!$B$21)+((F5108-Hilfswerte!$B$22)/Hilfswerte!$B$23)+((G5108-Hilfswerte!$B$24)/Hilfswerte!$B$25)+0.1*INDEX(Hilfswerte!$B$4:$B$15,MATCH(C5108,Hilfswerte!$A$4:$A$15,0)),2)</f>
        <v>-1.82</v>
      </c>
      <c r="V5108" s="4">
        <f>ROUND(SQRT((((E5108-Hilfswerte!$B$20)/Hilfswerte!$B$21)-Hilfswerte!$B$28)^2+(((F5108-Hilfswerte!$B$22)/Hilfswerte!$B$23)-Hilfswerte!$B$29)^2+(((G5108-Hilfswerte!$B$24)/Hilfswerte!$B$25)-Hilfswerte!$B$30)^2),3)</f>
        <v>1.7430000000000001</v>
      </c>
      <c r="W5108" s="4">
        <f>ROUND(E5108*Hilfswerte!$B$31,0)</f>
        <v>16238</v>
      </c>
      <c r="X5108" s="4">
        <f t="shared" si="638"/>
        <v>16238</v>
      </c>
      <c r="Y5108" s="4" t="str">
        <f>IF(T5108="A - Top-Kunde","bereits Top-Kunde",IF(AND(V5108&lt;=Hilfswerte!$B$34,H5108&lt;0.5*W5108),"Hoch",IF(AND(V5108&lt;=Hilfswerte!$B$35,H5108&lt;0.7*W5108),"Mittel","Niedrig")))</f>
        <v>Niedrig</v>
      </c>
      <c r="Z5108" s="4">
        <f t="shared" si="639"/>
        <v>66.099999999999994</v>
      </c>
      <c r="AA5108" s="4" t="str">
        <f>IF(J5108&gt;365,"Bereits abgewandert (Segment D)",IF(Z5108&gt;=Hilfswerte!$B$38,"Rot - akut gefaehrdet",IF(Z5108&gt;=Hilfswerte!$B$39,"Gelb - beobachten","Gruen - stabil")))</f>
        <v>Bereits abgewandert (Segment D)</v>
      </c>
    </row>
    <row r="5109" spans="1:27" ht="15" customHeight="1" x14ac:dyDescent="0.25">
      <c r="A5109" s="4" t="s">
        <v>5456</v>
      </c>
      <c r="B5109" s="4" t="s">
        <v>778</v>
      </c>
      <c r="C5109" s="4" t="s">
        <v>84</v>
      </c>
      <c r="D5109" s="4" t="s">
        <v>30</v>
      </c>
      <c r="E5109" s="4">
        <v>63</v>
      </c>
      <c r="F5109" s="4">
        <v>13.8</v>
      </c>
      <c r="G5109" s="4">
        <v>2.2999999999999998</v>
      </c>
      <c r="H5109" s="4">
        <v>3691</v>
      </c>
      <c r="I5109" s="4">
        <v>1</v>
      </c>
      <c r="J5109" s="4">
        <v>97</v>
      </c>
      <c r="K5109" s="4">
        <v>1</v>
      </c>
      <c r="L5109" s="4">
        <v>-7</v>
      </c>
      <c r="M5109" s="4">
        <v>1</v>
      </c>
      <c r="N5109" s="4">
        <v>10.6</v>
      </c>
      <c r="O5109" s="4">
        <f t="shared" si="632"/>
        <v>3</v>
      </c>
      <c r="P5109" s="4">
        <f t="shared" si="633"/>
        <v>1</v>
      </c>
      <c r="Q5109" s="4">
        <f t="shared" si="634"/>
        <v>4</v>
      </c>
      <c r="R5109" s="4">
        <f t="shared" si="635"/>
        <v>8</v>
      </c>
      <c r="S5109" s="4">
        <f t="shared" si="636"/>
        <v>79.3</v>
      </c>
      <c r="T5109" s="4" t="str">
        <f t="shared" si="637"/>
        <v>C - Entwicklungspotenzial</v>
      </c>
      <c r="U5109" s="4">
        <f>ROUND(((E5109-Hilfswerte!$B$20)/Hilfswerte!$B$21)+((F5109-Hilfswerte!$B$22)/Hilfswerte!$B$23)+((G5109-Hilfswerte!$B$24)/Hilfswerte!$B$25)+0.1*INDEX(Hilfswerte!$B$4:$B$15,MATCH(C5109,Hilfswerte!$A$4:$A$15,0)),2)</f>
        <v>-1.75</v>
      </c>
      <c r="V5109" s="4">
        <f>ROUND(SQRT((((E5109-Hilfswerte!$B$20)/Hilfswerte!$B$21)-Hilfswerte!$B$28)^2+(((F5109-Hilfswerte!$B$22)/Hilfswerte!$B$23)-Hilfswerte!$B$29)^2+(((G5109-Hilfswerte!$B$24)/Hilfswerte!$B$25)-Hilfswerte!$B$30)^2),3)</f>
        <v>1.5449999999999999</v>
      </c>
      <c r="W5109" s="4">
        <f>ROUND(E5109*Hilfswerte!$B$31,0)</f>
        <v>12949</v>
      </c>
      <c r="X5109" s="4">
        <f t="shared" si="638"/>
        <v>9258</v>
      </c>
      <c r="Y5109" s="4" t="str">
        <f>IF(T5109="A - Top-Kunde","bereits Top-Kunde",IF(AND(V5109&lt;=Hilfswerte!$B$34,H5109&lt;0.5*W5109),"Hoch",IF(AND(V5109&lt;=Hilfswerte!$B$35,H5109&lt;0.7*W5109),"Mittel","Niedrig")))</f>
        <v>Niedrig</v>
      </c>
      <c r="Z5109" s="4">
        <f t="shared" si="639"/>
        <v>7.9</v>
      </c>
      <c r="AA5109" s="4" t="str">
        <f>IF(J5109&gt;365,"Bereits abgewandert (Segment D)",IF(Z5109&gt;=Hilfswerte!$B$38,"Rot - akut gefaehrdet",IF(Z5109&gt;=Hilfswerte!$B$39,"Gelb - beobachten","Gruen - stabil")))</f>
        <v>Gruen - stabil</v>
      </c>
    </row>
    <row r="5110" spans="1:27" ht="15" customHeight="1" x14ac:dyDescent="0.25">
      <c r="A5110" s="4" t="s">
        <v>5457</v>
      </c>
      <c r="B5110" s="4" t="s">
        <v>114</v>
      </c>
      <c r="C5110" s="4" t="s">
        <v>51</v>
      </c>
      <c r="D5110" s="4" t="s">
        <v>52</v>
      </c>
      <c r="E5110" s="4">
        <v>185</v>
      </c>
      <c r="F5110" s="4">
        <v>46.5</v>
      </c>
      <c r="G5110" s="4">
        <v>17</v>
      </c>
      <c r="H5110" s="4">
        <v>21869</v>
      </c>
      <c r="I5110" s="4">
        <v>4</v>
      </c>
      <c r="J5110" s="4">
        <v>30</v>
      </c>
      <c r="K5110" s="4">
        <v>0</v>
      </c>
      <c r="L5110" s="4">
        <v>2</v>
      </c>
      <c r="M5110" s="4">
        <v>2</v>
      </c>
      <c r="N5110" s="4">
        <v>-22.8</v>
      </c>
      <c r="O5110" s="4">
        <f t="shared" si="632"/>
        <v>5</v>
      </c>
      <c r="P5110" s="4">
        <f t="shared" si="633"/>
        <v>4</v>
      </c>
      <c r="Q5110" s="4">
        <f t="shared" si="634"/>
        <v>5</v>
      </c>
      <c r="R5110" s="4">
        <f t="shared" si="635"/>
        <v>14</v>
      </c>
      <c r="S5110" s="4">
        <f t="shared" si="636"/>
        <v>128</v>
      </c>
      <c r="T5110" s="4" t="str">
        <f t="shared" si="637"/>
        <v>A - Top-Kunde</v>
      </c>
      <c r="U5110" s="4">
        <f>ROUND(((E5110-Hilfswerte!$B$20)/Hilfswerte!$B$21)+((F5110-Hilfswerte!$B$22)/Hilfswerte!$B$23)+((G5110-Hilfswerte!$B$24)/Hilfswerte!$B$25)+0.1*INDEX(Hilfswerte!$B$4:$B$15,MATCH(C5110,Hilfswerte!$A$4:$A$15,0)),2)</f>
        <v>2.04</v>
      </c>
      <c r="V5110" s="4">
        <f>ROUND(SQRT((((E5110-Hilfswerte!$B$20)/Hilfswerte!$B$21)-Hilfswerte!$B$28)^2+(((F5110-Hilfswerte!$B$22)/Hilfswerte!$B$23)-Hilfswerte!$B$29)^2+(((G5110-Hilfswerte!$B$24)/Hilfswerte!$B$25)-Hilfswerte!$B$30)^2),3)</f>
        <v>0.93600000000000005</v>
      </c>
      <c r="W5110" s="4">
        <f>ROUND(E5110*Hilfswerte!$B$31,0)</f>
        <v>38026</v>
      </c>
      <c r="X5110" s="4">
        <f t="shared" si="638"/>
        <v>16157</v>
      </c>
      <c r="Y5110" s="4" t="str">
        <f>IF(T5110="A - Top-Kunde","bereits Top-Kunde",IF(AND(V5110&lt;=Hilfswerte!$B$34,H5110&lt;0.5*W5110),"Hoch",IF(AND(V5110&lt;=Hilfswerte!$B$35,H5110&lt;0.7*W5110),"Mittel","Niedrig")))</f>
        <v>bereits Top-Kunde</v>
      </c>
      <c r="Z5110" s="4">
        <f t="shared" si="639"/>
        <v>11</v>
      </c>
      <c r="AA5110" s="4" t="str">
        <f>IF(J5110&gt;365,"Bereits abgewandert (Segment D)",IF(Z5110&gt;=Hilfswerte!$B$38,"Rot - akut gefaehrdet",IF(Z5110&gt;=Hilfswerte!$B$39,"Gelb - beobachten","Gruen - stabil")))</f>
        <v>Gruen - stabil</v>
      </c>
    </row>
    <row r="5111" spans="1:27" ht="15" customHeight="1" x14ac:dyDescent="0.25">
      <c r="A5111" s="4" t="s">
        <v>5458</v>
      </c>
      <c r="B5111" s="4" t="s">
        <v>713</v>
      </c>
      <c r="C5111" s="4" t="s">
        <v>59</v>
      </c>
      <c r="D5111" s="4" t="s">
        <v>30</v>
      </c>
      <c r="E5111" s="4">
        <v>731</v>
      </c>
      <c r="F5111" s="4">
        <v>88.8</v>
      </c>
      <c r="G5111" s="4">
        <v>2.6</v>
      </c>
      <c r="H5111" s="4">
        <v>22784</v>
      </c>
      <c r="I5111" s="4">
        <v>6</v>
      </c>
      <c r="J5111" s="4">
        <v>35</v>
      </c>
      <c r="K5111" s="4">
        <v>1</v>
      </c>
      <c r="L5111" s="4">
        <v>26</v>
      </c>
      <c r="M5111" s="4">
        <v>6</v>
      </c>
      <c r="N5111" s="4">
        <v>13.5</v>
      </c>
      <c r="O5111" s="4">
        <f t="shared" si="632"/>
        <v>4</v>
      </c>
      <c r="P5111" s="4">
        <f t="shared" si="633"/>
        <v>5</v>
      </c>
      <c r="Q5111" s="4">
        <f t="shared" si="634"/>
        <v>5</v>
      </c>
      <c r="R5111" s="4">
        <f t="shared" si="635"/>
        <v>14</v>
      </c>
      <c r="S5111" s="4">
        <f t="shared" si="636"/>
        <v>133</v>
      </c>
      <c r="T5111" s="4" t="str">
        <f t="shared" si="637"/>
        <v>A - Top-Kunde</v>
      </c>
      <c r="U5111" s="4">
        <f>ROUND(((E5111-Hilfswerte!$B$20)/Hilfswerte!$B$21)+((F5111-Hilfswerte!$B$22)/Hilfswerte!$B$23)+((G5111-Hilfswerte!$B$24)/Hilfswerte!$B$25)+0.1*INDEX(Hilfswerte!$B$4:$B$15,MATCH(C5111,Hilfswerte!$A$4:$A$15,0)),2)</f>
        <v>2.4300000000000002</v>
      </c>
      <c r="V5111" s="4">
        <f>ROUND(SQRT((((E5111-Hilfswerte!$B$20)/Hilfswerte!$B$21)-Hilfswerte!$B$28)^2+(((F5111-Hilfswerte!$B$22)/Hilfswerte!$B$23)-Hilfswerte!$B$29)^2+(((G5111-Hilfswerte!$B$24)/Hilfswerte!$B$25)-Hilfswerte!$B$30)^2),3)</f>
        <v>2.92</v>
      </c>
      <c r="W5111" s="4">
        <f>ROUND(E5111*Hilfswerte!$B$31,0)</f>
        <v>150254</v>
      </c>
      <c r="X5111" s="4">
        <f t="shared" si="638"/>
        <v>127470</v>
      </c>
      <c r="Y5111" s="4" t="str">
        <f>IF(T5111="A - Top-Kunde","bereits Top-Kunde",IF(AND(V5111&lt;=Hilfswerte!$B$34,H5111&lt;0.5*W5111),"Hoch",IF(AND(V5111&lt;=Hilfswerte!$B$35,H5111&lt;0.7*W5111),"Mittel","Niedrig")))</f>
        <v>bereits Top-Kunde</v>
      </c>
      <c r="Z5111" s="4">
        <f t="shared" si="639"/>
        <v>10</v>
      </c>
      <c r="AA5111" s="4" t="str">
        <f>IF(J5111&gt;365,"Bereits abgewandert (Segment D)",IF(Z5111&gt;=Hilfswerte!$B$38,"Rot - akut gefaehrdet",IF(Z5111&gt;=Hilfswerte!$B$39,"Gelb - beobachten","Gruen - stabil")))</f>
        <v>Gruen - stabil</v>
      </c>
    </row>
    <row r="5112" spans="1:27" ht="15" customHeight="1" x14ac:dyDescent="0.25">
      <c r="A5112" s="4" t="s">
        <v>5459</v>
      </c>
      <c r="B5112" s="4" t="s">
        <v>620</v>
      </c>
      <c r="C5112" s="4" t="s">
        <v>65</v>
      </c>
      <c r="D5112" s="4" t="s">
        <v>52</v>
      </c>
      <c r="E5112" s="4">
        <v>40</v>
      </c>
      <c r="F5112" s="4">
        <v>8.6</v>
      </c>
      <c r="G5112" s="4">
        <v>20.399999999999999</v>
      </c>
      <c r="H5112" s="4">
        <v>4596</v>
      </c>
      <c r="I5112" s="4">
        <v>4</v>
      </c>
      <c r="J5112" s="4">
        <v>4</v>
      </c>
      <c r="K5112" s="4">
        <v>0</v>
      </c>
      <c r="L5112" s="4">
        <v>22</v>
      </c>
      <c r="M5112" s="4">
        <v>2</v>
      </c>
      <c r="N5112" s="4">
        <v>19.5</v>
      </c>
      <c r="O5112" s="4">
        <f t="shared" si="632"/>
        <v>5</v>
      </c>
      <c r="P5112" s="4">
        <f t="shared" si="633"/>
        <v>4</v>
      </c>
      <c r="Q5112" s="4">
        <f t="shared" si="634"/>
        <v>4</v>
      </c>
      <c r="R5112" s="4">
        <f t="shared" si="635"/>
        <v>13</v>
      </c>
      <c r="S5112" s="4">
        <f t="shared" si="636"/>
        <v>133.19999999999999</v>
      </c>
      <c r="T5112" s="4" t="str">
        <f t="shared" si="637"/>
        <v>A - Top-Kunde</v>
      </c>
      <c r="U5112" s="4">
        <f>ROUND(((E5112-Hilfswerte!$B$20)/Hilfswerte!$B$21)+((F5112-Hilfswerte!$B$22)/Hilfswerte!$B$23)+((G5112-Hilfswerte!$B$24)/Hilfswerte!$B$25)+0.1*INDEX(Hilfswerte!$B$4:$B$15,MATCH(C5112,Hilfswerte!$A$4:$A$15,0)),2)</f>
        <v>0.87</v>
      </c>
      <c r="V5112" s="4">
        <f>ROUND(SQRT((((E5112-Hilfswerte!$B$20)/Hilfswerte!$B$21)-Hilfswerte!$B$28)^2+(((F5112-Hilfswerte!$B$22)/Hilfswerte!$B$23)-Hilfswerte!$B$29)^2+(((G5112-Hilfswerte!$B$24)/Hilfswerte!$B$25)-Hilfswerte!$B$30)^2),3)</f>
        <v>1.643</v>
      </c>
      <c r="W5112" s="4">
        <f>ROUND(E5112*Hilfswerte!$B$31,0)</f>
        <v>8222</v>
      </c>
      <c r="X5112" s="4">
        <f t="shared" si="638"/>
        <v>3626</v>
      </c>
      <c r="Y5112" s="4" t="str">
        <f>IF(T5112="A - Top-Kunde","bereits Top-Kunde",IF(AND(V5112&lt;=Hilfswerte!$B$34,H5112&lt;0.5*W5112),"Hoch",IF(AND(V5112&lt;=Hilfswerte!$B$35,H5112&lt;0.7*W5112),"Mittel","Niedrig")))</f>
        <v>bereits Top-Kunde</v>
      </c>
      <c r="Z5112" s="4">
        <f t="shared" si="639"/>
        <v>4.5999999999999996</v>
      </c>
      <c r="AA5112" s="4" t="str">
        <f>IF(J5112&gt;365,"Bereits abgewandert (Segment D)",IF(Z5112&gt;=Hilfswerte!$B$38,"Rot - akut gefaehrdet",IF(Z5112&gt;=Hilfswerte!$B$39,"Gelb - beobachten","Gruen - stabil")))</f>
        <v>Gruen - stabil</v>
      </c>
    </row>
    <row r="5113" spans="1:27" ht="15" customHeight="1" x14ac:dyDescent="0.25">
      <c r="A5113" s="4" t="s">
        <v>5460</v>
      </c>
      <c r="B5113" s="4" t="s">
        <v>37</v>
      </c>
      <c r="C5113" s="4" t="s">
        <v>65</v>
      </c>
      <c r="D5113" s="4" t="s">
        <v>30</v>
      </c>
      <c r="E5113" s="4">
        <v>453</v>
      </c>
      <c r="F5113" s="4">
        <v>71.400000000000006</v>
      </c>
      <c r="G5113" s="4">
        <v>4</v>
      </c>
      <c r="H5113" s="4">
        <v>0</v>
      </c>
      <c r="I5113" s="4">
        <v>0</v>
      </c>
      <c r="J5113" s="4">
        <v>691</v>
      </c>
      <c r="K5113" s="4">
        <v>0</v>
      </c>
      <c r="L5113" s="4">
        <v>15</v>
      </c>
      <c r="M5113" s="4">
        <v>0</v>
      </c>
      <c r="N5113" s="4">
        <v>-71.599999999999994</v>
      </c>
      <c r="O5113" s="4">
        <f t="shared" si="632"/>
        <v>1</v>
      </c>
      <c r="P5113" s="4">
        <f t="shared" si="633"/>
        <v>1</v>
      </c>
      <c r="Q5113" s="4">
        <f t="shared" si="634"/>
        <v>1</v>
      </c>
      <c r="R5113" s="4">
        <f t="shared" si="635"/>
        <v>3</v>
      </c>
      <c r="S5113" s="4">
        <f t="shared" si="636"/>
        <v>-10.3</v>
      </c>
      <c r="T5113" s="4" t="str">
        <f t="shared" si="637"/>
        <v>D - Abwanderungsrisiko</v>
      </c>
      <c r="U5113" s="4">
        <f>ROUND(((E5113-Hilfswerte!$B$20)/Hilfswerte!$B$21)+((F5113-Hilfswerte!$B$22)/Hilfswerte!$B$23)+((G5113-Hilfswerte!$B$24)/Hilfswerte!$B$25)+0.1*INDEX(Hilfswerte!$B$4:$B$15,MATCH(C5113,Hilfswerte!$A$4:$A$15,0)),2)</f>
        <v>1.17</v>
      </c>
      <c r="V5113" s="4">
        <f>ROUND(SQRT((((E5113-Hilfswerte!$B$20)/Hilfswerte!$B$21)-Hilfswerte!$B$28)^2+(((F5113-Hilfswerte!$B$22)/Hilfswerte!$B$23)-Hilfswerte!$B$29)^2+(((G5113-Hilfswerte!$B$24)/Hilfswerte!$B$25)-Hilfswerte!$B$30)^2),3)</f>
        <v>1.782</v>
      </c>
      <c r="W5113" s="4">
        <f>ROUND(E5113*Hilfswerte!$B$31,0)</f>
        <v>93112</v>
      </c>
      <c r="X5113" s="4">
        <f t="shared" si="638"/>
        <v>93112</v>
      </c>
      <c r="Y5113" s="4" t="str">
        <f>IF(T5113="A - Top-Kunde","bereits Top-Kunde",IF(AND(V5113&lt;=Hilfswerte!$B$34,H5113&lt;0.5*W5113),"Hoch",IF(AND(V5113&lt;=Hilfswerte!$B$35,H5113&lt;0.7*W5113),"Mittel","Niedrig")))</f>
        <v>Niedrig</v>
      </c>
      <c r="Z5113" s="4">
        <f t="shared" si="639"/>
        <v>66.2</v>
      </c>
      <c r="AA5113" s="4" t="str">
        <f>IF(J5113&gt;365,"Bereits abgewandert (Segment D)",IF(Z5113&gt;=Hilfswerte!$B$38,"Rot - akut gefaehrdet",IF(Z5113&gt;=Hilfswerte!$B$39,"Gelb - beobachten","Gruen - stabil")))</f>
        <v>Bereits abgewandert (Segment D)</v>
      </c>
    </row>
    <row r="5114" spans="1:27" ht="15" customHeight="1" x14ac:dyDescent="0.25">
      <c r="A5114" s="4" t="s">
        <v>5461</v>
      </c>
      <c r="B5114" s="4" t="s">
        <v>171</v>
      </c>
      <c r="C5114" s="4" t="s">
        <v>47</v>
      </c>
      <c r="D5114" s="4" t="s">
        <v>52</v>
      </c>
      <c r="E5114" s="4">
        <v>72</v>
      </c>
      <c r="F5114" s="4">
        <v>14</v>
      </c>
      <c r="G5114" s="4">
        <v>5.2</v>
      </c>
      <c r="H5114" s="4">
        <v>13299</v>
      </c>
      <c r="I5114" s="4">
        <v>3</v>
      </c>
      <c r="J5114" s="4">
        <v>85</v>
      </c>
      <c r="K5114" s="4">
        <v>0</v>
      </c>
      <c r="L5114" s="4">
        <v>-4</v>
      </c>
      <c r="M5114" s="4">
        <v>4</v>
      </c>
      <c r="N5114" s="4">
        <v>-8.8000000000000007</v>
      </c>
      <c r="O5114" s="4">
        <f t="shared" si="632"/>
        <v>4</v>
      </c>
      <c r="P5114" s="4">
        <f t="shared" si="633"/>
        <v>3</v>
      </c>
      <c r="Q5114" s="4">
        <f t="shared" si="634"/>
        <v>5</v>
      </c>
      <c r="R5114" s="4">
        <f t="shared" si="635"/>
        <v>12</v>
      </c>
      <c r="S5114" s="4">
        <f t="shared" si="636"/>
        <v>115.6</v>
      </c>
      <c r="T5114" s="4" t="str">
        <f t="shared" si="637"/>
        <v>B - Kernkunde</v>
      </c>
      <c r="U5114" s="4">
        <f>ROUND(((E5114-Hilfswerte!$B$20)/Hilfswerte!$B$21)+((F5114-Hilfswerte!$B$22)/Hilfswerte!$B$23)+((G5114-Hilfswerte!$B$24)/Hilfswerte!$B$25)+0.1*INDEX(Hilfswerte!$B$4:$B$15,MATCH(C5114,Hilfswerte!$A$4:$A$15,0)),2)</f>
        <v>-1.17</v>
      </c>
      <c r="V5114" s="4">
        <f>ROUND(SQRT((((E5114-Hilfswerte!$B$20)/Hilfswerte!$B$21)-Hilfswerte!$B$28)^2+(((F5114-Hilfswerte!$B$22)/Hilfswerte!$B$23)-Hilfswerte!$B$29)^2+(((G5114-Hilfswerte!$B$24)/Hilfswerte!$B$25)-Hilfswerte!$B$30)^2),3)</f>
        <v>1.1220000000000001</v>
      </c>
      <c r="W5114" s="4">
        <f>ROUND(E5114*Hilfswerte!$B$31,0)</f>
        <v>14799</v>
      </c>
      <c r="X5114" s="4">
        <f t="shared" si="638"/>
        <v>1500</v>
      </c>
      <c r="Y5114" s="4" t="str">
        <f>IF(T5114="A - Top-Kunde","bereits Top-Kunde",IF(AND(V5114&lt;=Hilfswerte!$B$34,H5114&lt;0.5*W5114),"Hoch",IF(AND(V5114&lt;=Hilfswerte!$B$35,H5114&lt;0.7*W5114),"Mittel","Niedrig")))</f>
        <v>Niedrig</v>
      </c>
      <c r="Z5114" s="4">
        <f t="shared" si="639"/>
        <v>7.8</v>
      </c>
      <c r="AA5114" s="4" t="str">
        <f>IF(J5114&gt;365,"Bereits abgewandert (Segment D)",IF(Z5114&gt;=Hilfswerte!$B$38,"Rot - akut gefaehrdet",IF(Z5114&gt;=Hilfswerte!$B$39,"Gelb - beobachten","Gruen - stabil")))</f>
        <v>Gruen - stabil</v>
      </c>
    </row>
    <row r="5115" spans="1:27" ht="15" customHeight="1" x14ac:dyDescent="0.25">
      <c r="A5115" s="4" t="s">
        <v>5462</v>
      </c>
      <c r="B5115" s="4" t="s">
        <v>219</v>
      </c>
      <c r="C5115" s="4" t="s">
        <v>84</v>
      </c>
      <c r="D5115" s="4" t="s">
        <v>30</v>
      </c>
      <c r="E5115" s="4">
        <v>57</v>
      </c>
      <c r="F5115" s="4">
        <v>19.3</v>
      </c>
      <c r="G5115" s="4">
        <v>1</v>
      </c>
      <c r="H5115" s="4">
        <v>9350</v>
      </c>
      <c r="I5115" s="4">
        <v>2</v>
      </c>
      <c r="J5115" s="4">
        <v>147</v>
      </c>
      <c r="K5115" s="4">
        <v>0</v>
      </c>
      <c r="L5115" s="4">
        <v>44</v>
      </c>
      <c r="M5115" s="4">
        <v>1</v>
      </c>
      <c r="N5115" s="4">
        <v>-2.4</v>
      </c>
      <c r="O5115" s="4">
        <f t="shared" si="632"/>
        <v>3</v>
      </c>
      <c r="P5115" s="4">
        <f t="shared" si="633"/>
        <v>2</v>
      </c>
      <c r="Q5115" s="4">
        <f t="shared" si="634"/>
        <v>5</v>
      </c>
      <c r="R5115" s="4">
        <f t="shared" si="635"/>
        <v>10</v>
      </c>
      <c r="S5115" s="4">
        <f t="shared" si="636"/>
        <v>85.6</v>
      </c>
      <c r="T5115" s="4" t="str">
        <f t="shared" si="637"/>
        <v>C - Entwicklungspotenzial</v>
      </c>
      <c r="U5115" s="4">
        <f>ROUND(((E5115-Hilfswerte!$B$20)/Hilfswerte!$B$21)+((F5115-Hilfswerte!$B$22)/Hilfswerte!$B$23)+((G5115-Hilfswerte!$B$24)/Hilfswerte!$B$25)+0.1*INDEX(Hilfswerte!$B$4:$B$15,MATCH(C5115,Hilfswerte!$A$4:$A$15,0)),2)</f>
        <v>-1.89</v>
      </c>
      <c r="V5115" s="4">
        <f>ROUND(SQRT((((E5115-Hilfswerte!$B$20)/Hilfswerte!$B$21)-Hilfswerte!$B$28)^2+(((F5115-Hilfswerte!$B$22)/Hilfswerte!$B$23)-Hilfswerte!$B$29)^2+(((G5115-Hilfswerte!$B$24)/Hilfswerte!$B$25)-Hilfswerte!$B$30)^2),3)</f>
        <v>1.7210000000000001</v>
      </c>
      <c r="W5115" s="4">
        <f>ROUND(E5115*Hilfswerte!$B$31,0)</f>
        <v>11716</v>
      </c>
      <c r="X5115" s="4">
        <f t="shared" si="638"/>
        <v>2366</v>
      </c>
      <c r="Y5115" s="4" t="str">
        <f>IF(T5115="A - Top-Kunde","bereits Top-Kunde",IF(AND(V5115&lt;=Hilfswerte!$B$34,H5115&lt;0.5*W5115),"Hoch",IF(AND(V5115&lt;=Hilfswerte!$B$35,H5115&lt;0.7*W5115),"Mittel","Niedrig")))</f>
        <v>Niedrig</v>
      </c>
      <c r="Z5115" s="4">
        <f t="shared" si="639"/>
        <v>17.100000000000001</v>
      </c>
      <c r="AA5115" s="4" t="str">
        <f>IF(J5115&gt;365,"Bereits abgewandert (Segment D)",IF(Z5115&gt;=Hilfswerte!$B$38,"Rot - akut gefaehrdet",IF(Z5115&gt;=Hilfswerte!$B$39,"Gelb - beobachten","Gruen - stabil")))</f>
        <v>Gelb - beobachten</v>
      </c>
    </row>
    <row r="5116" spans="1:27" ht="15" customHeight="1" x14ac:dyDescent="0.25">
      <c r="A5116" s="4" t="s">
        <v>5463</v>
      </c>
      <c r="B5116" s="4" t="s">
        <v>243</v>
      </c>
      <c r="C5116" s="4" t="s">
        <v>51</v>
      </c>
      <c r="D5116" s="4" t="s">
        <v>106</v>
      </c>
      <c r="E5116" s="4">
        <v>25</v>
      </c>
      <c r="F5116" s="4">
        <v>6.2</v>
      </c>
      <c r="G5116" s="4">
        <v>0.5</v>
      </c>
      <c r="H5116" s="4">
        <v>0</v>
      </c>
      <c r="I5116" s="4">
        <v>0</v>
      </c>
      <c r="J5116" s="4">
        <v>681</v>
      </c>
      <c r="K5116" s="4">
        <v>0</v>
      </c>
      <c r="L5116" s="4">
        <v>14</v>
      </c>
      <c r="M5116" s="4">
        <v>0</v>
      </c>
      <c r="N5116" s="4">
        <v>-61.8</v>
      </c>
      <c r="O5116" s="4">
        <f t="shared" si="632"/>
        <v>1</v>
      </c>
      <c r="P5116" s="4">
        <f t="shared" si="633"/>
        <v>1</v>
      </c>
      <c r="Q5116" s="4">
        <f t="shared" si="634"/>
        <v>1</v>
      </c>
      <c r="R5116" s="4">
        <f t="shared" si="635"/>
        <v>3</v>
      </c>
      <c r="S5116" s="4">
        <f t="shared" si="636"/>
        <v>-5.0999999999999996</v>
      </c>
      <c r="T5116" s="4" t="str">
        <f t="shared" si="637"/>
        <v>D - Abwanderungsrisiko</v>
      </c>
      <c r="U5116" s="4">
        <f>ROUND(((E5116-Hilfswerte!$B$20)/Hilfswerte!$B$21)+((F5116-Hilfswerte!$B$22)/Hilfswerte!$B$23)+((G5116-Hilfswerte!$B$24)/Hilfswerte!$B$25)+0.1*INDEX(Hilfswerte!$B$4:$B$15,MATCH(C5116,Hilfswerte!$A$4:$A$15,0)),2)</f>
        <v>-1.99</v>
      </c>
      <c r="V5116" s="4">
        <f>ROUND(SQRT((((E5116-Hilfswerte!$B$20)/Hilfswerte!$B$21)-Hilfswerte!$B$28)^2+(((F5116-Hilfswerte!$B$22)/Hilfswerte!$B$23)-Hilfswerte!$B$29)^2+(((G5116-Hilfswerte!$B$24)/Hilfswerte!$B$25)-Hilfswerte!$B$30)^2),3)</f>
        <v>1.893</v>
      </c>
      <c r="W5116" s="4">
        <f>ROUND(E5116*Hilfswerte!$B$31,0)</f>
        <v>5139</v>
      </c>
      <c r="X5116" s="4">
        <f t="shared" si="638"/>
        <v>5139</v>
      </c>
      <c r="Y5116" s="4" t="str">
        <f>IF(T5116="A - Top-Kunde","bereits Top-Kunde",IF(AND(V5116&lt;=Hilfswerte!$B$34,H5116&lt;0.5*W5116),"Hoch",IF(AND(V5116&lt;=Hilfswerte!$B$35,H5116&lt;0.7*W5116),"Mittel","Niedrig")))</f>
        <v>Niedrig</v>
      </c>
      <c r="Z5116" s="4">
        <f t="shared" si="639"/>
        <v>61.6</v>
      </c>
      <c r="AA5116" s="4" t="str">
        <f>IF(J5116&gt;365,"Bereits abgewandert (Segment D)",IF(Z5116&gt;=Hilfswerte!$B$38,"Rot - akut gefaehrdet",IF(Z5116&gt;=Hilfswerte!$B$39,"Gelb - beobachten","Gruen - stabil")))</f>
        <v>Bereits abgewandert (Segment D)</v>
      </c>
    </row>
    <row r="5117" spans="1:27" ht="15" customHeight="1" x14ac:dyDescent="0.25">
      <c r="A5117" s="4" t="s">
        <v>5464</v>
      </c>
      <c r="B5117" s="4" t="s">
        <v>207</v>
      </c>
      <c r="C5117" s="4" t="s">
        <v>51</v>
      </c>
      <c r="D5117" s="4" t="s">
        <v>30</v>
      </c>
      <c r="E5117" s="4">
        <v>17</v>
      </c>
      <c r="F5117" s="4">
        <v>4</v>
      </c>
      <c r="G5117" s="4">
        <v>7.1</v>
      </c>
      <c r="H5117" s="4">
        <v>3607</v>
      </c>
      <c r="I5117" s="4">
        <v>3</v>
      </c>
      <c r="J5117" s="4">
        <v>91</v>
      </c>
      <c r="K5117" s="4">
        <v>1</v>
      </c>
      <c r="L5117" s="4">
        <v>6</v>
      </c>
      <c r="M5117" s="4">
        <v>3</v>
      </c>
      <c r="N5117" s="4">
        <v>-6.6</v>
      </c>
      <c r="O5117" s="4">
        <f t="shared" si="632"/>
        <v>3</v>
      </c>
      <c r="P5117" s="4">
        <f t="shared" si="633"/>
        <v>3</v>
      </c>
      <c r="Q5117" s="4">
        <f t="shared" si="634"/>
        <v>4</v>
      </c>
      <c r="R5117" s="4">
        <f t="shared" si="635"/>
        <v>10</v>
      </c>
      <c r="S5117" s="4">
        <f t="shared" si="636"/>
        <v>88.9</v>
      </c>
      <c r="T5117" s="4" t="str">
        <f t="shared" si="637"/>
        <v>C - Entwicklungspotenzial</v>
      </c>
      <c r="U5117" s="4">
        <f>ROUND(((E5117-Hilfswerte!$B$20)/Hilfswerte!$B$21)+((F5117-Hilfswerte!$B$22)/Hilfswerte!$B$23)+((G5117-Hilfswerte!$B$24)/Hilfswerte!$B$25)+0.1*INDEX(Hilfswerte!$B$4:$B$15,MATCH(C5117,Hilfswerte!$A$4:$A$15,0)),2)</f>
        <v>-1.02</v>
      </c>
      <c r="V5117" s="4">
        <f>ROUND(SQRT((((E5117-Hilfswerte!$B$20)/Hilfswerte!$B$21)-Hilfswerte!$B$28)^2+(((F5117-Hilfswerte!$B$22)/Hilfswerte!$B$23)-Hilfswerte!$B$29)^2+(((G5117-Hilfswerte!$B$24)/Hilfswerte!$B$25)-Hilfswerte!$B$30)^2),3)</f>
        <v>1.099</v>
      </c>
      <c r="W5117" s="4">
        <f>ROUND(E5117*Hilfswerte!$B$31,0)</f>
        <v>3494</v>
      </c>
      <c r="X5117" s="4">
        <f t="shared" si="638"/>
        <v>0</v>
      </c>
      <c r="Y5117" s="4" t="str">
        <f>IF(T5117="A - Top-Kunde","bereits Top-Kunde",IF(AND(V5117&lt;=Hilfswerte!$B$34,H5117&lt;0.5*W5117),"Hoch",IF(AND(V5117&lt;=Hilfswerte!$B$35,H5117&lt;0.7*W5117),"Mittel","Niedrig")))</f>
        <v>Niedrig</v>
      </c>
      <c r="Z5117" s="4">
        <f t="shared" si="639"/>
        <v>11.4</v>
      </c>
      <c r="AA5117" s="4" t="str">
        <f>IF(J5117&gt;365,"Bereits abgewandert (Segment D)",IF(Z5117&gt;=Hilfswerte!$B$38,"Rot - akut gefaehrdet",IF(Z5117&gt;=Hilfswerte!$B$39,"Gelb - beobachten","Gruen - stabil")))</f>
        <v>Gruen - stabil</v>
      </c>
    </row>
    <row r="5118" spans="1:27" ht="15" customHeight="1" x14ac:dyDescent="0.25">
      <c r="A5118" s="4" t="s">
        <v>5465</v>
      </c>
      <c r="B5118" s="4" t="s">
        <v>365</v>
      </c>
      <c r="C5118" s="4" t="s">
        <v>51</v>
      </c>
      <c r="D5118" s="4" t="s">
        <v>30</v>
      </c>
      <c r="E5118" s="4">
        <v>38</v>
      </c>
      <c r="F5118" s="4">
        <v>8.1999999999999993</v>
      </c>
      <c r="G5118" s="4">
        <v>11</v>
      </c>
      <c r="H5118" s="4">
        <v>1495</v>
      </c>
      <c r="I5118" s="4">
        <v>2</v>
      </c>
      <c r="J5118" s="4">
        <v>98</v>
      </c>
      <c r="K5118" s="4">
        <v>1</v>
      </c>
      <c r="L5118" s="4">
        <v>-4</v>
      </c>
      <c r="M5118" s="4">
        <v>2</v>
      </c>
      <c r="N5118" s="4">
        <v>19.8</v>
      </c>
      <c r="O5118" s="4">
        <f t="shared" si="632"/>
        <v>3</v>
      </c>
      <c r="P5118" s="4">
        <f t="shared" si="633"/>
        <v>2</v>
      </c>
      <c r="Q5118" s="4">
        <f t="shared" si="634"/>
        <v>3</v>
      </c>
      <c r="R5118" s="4">
        <f t="shared" si="635"/>
        <v>8</v>
      </c>
      <c r="S5118" s="4">
        <f t="shared" si="636"/>
        <v>83.9</v>
      </c>
      <c r="T5118" s="4" t="str">
        <f t="shared" si="637"/>
        <v>C - Entwicklungspotenzial</v>
      </c>
      <c r="U5118" s="4">
        <f>ROUND(((E5118-Hilfswerte!$B$20)/Hilfswerte!$B$21)+((F5118-Hilfswerte!$B$22)/Hilfswerte!$B$23)+((G5118-Hilfswerte!$B$24)/Hilfswerte!$B$25)+0.1*INDEX(Hilfswerte!$B$4:$B$15,MATCH(C5118,Hilfswerte!$A$4:$A$15,0)),2)</f>
        <v>-0.23</v>
      </c>
      <c r="V5118" s="4">
        <f>ROUND(SQRT((((E5118-Hilfswerte!$B$20)/Hilfswerte!$B$21)-Hilfswerte!$B$28)^2+(((F5118-Hilfswerte!$B$22)/Hilfswerte!$B$23)-Hilfswerte!$B$29)^2+(((G5118-Hilfswerte!$B$24)/Hilfswerte!$B$25)-Hilfswerte!$B$30)^2),3)</f>
        <v>0.76800000000000002</v>
      </c>
      <c r="W5118" s="4">
        <f>ROUND(E5118*Hilfswerte!$B$31,0)</f>
        <v>7811</v>
      </c>
      <c r="X5118" s="4">
        <f t="shared" si="638"/>
        <v>6316</v>
      </c>
      <c r="Y5118" s="4" t="str">
        <f>IF(T5118="A - Top-Kunde","bereits Top-Kunde",IF(AND(V5118&lt;=Hilfswerte!$B$34,H5118&lt;0.5*W5118),"Hoch",IF(AND(V5118&lt;=Hilfswerte!$B$35,H5118&lt;0.7*W5118),"Mittel","Niedrig")))</f>
        <v>Hoch</v>
      </c>
      <c r="Z5118" s="4">
        <f t="shared" si="639"/>
        <v>7.9</v>
      </c>
      <c r="AA5118" s="4" t="str">
        <f>IF(J5118&gt;365,"Bereits abgewandert (Segment D)",IF(Z5118&gt;=Hilfswerte!$B$38,"Rot - akut gefaehrdet",IF(Z5118&gt;=Hilfswerte!$B$39,"Gelb - beobachten","Gruen - stabil")))</f>
        <v>Gruen - stabil</v>
      </c>
    </row>
    <row r="5119" spans="1:27" ht="15" customHeight="1" x14ac:dyDescent="0.25">
      <c r="A5119" s="4" t="s">
        <v>5466</v>
      </c>
      <c r="B5119" s="4" t="s">
        <v>408</v>
      </c>
      <c r="C5119" s="4" t="s">
        <v>38</v>
      </c>
      <c r="D5119" s="4" t="s">
        <v>30</v>
      </c>
      <c r="E5119" s="4">
        <v>232</v>
      </c>
      <c r="F5119" s="4">
        <v>41.9</v>
      </c>
      <c r="G5119" s="4">
        <v>12.2</v>
      </c>
      <c r="H5119" s="4">
        <v>15439</v>
      </c>
      <c r="I5119" s="4">
        <v>3</v>
      </c>
      <c r="J5119" s="4">
        <v>26</v>
      </c>
      <c r="K5119" s="4">
        <v>1</v>
      </c>
      <c r="L5119" s="4">
        <v>5</v>
      </c>
      <c r="M5119" s="4">
        <v>3</v>
      </c>
      <c r="N5119" s="4">
        <v>-26.3</v>
      </c>
      <c r="O5119" s="4">
        <f t="shared" si="632"/>
        <v>5</v>
      </c>
      <c r="P5119" s="4">
        <f t="shared" si="633"/>
        <v>3</v>
      </c>
      <c r="Q5119" s="4">
        <f t="shared" si="634"/>
        <v>5</v>
      </c>
      <c r="R5119" s="4">
        <f t="shared" si="635"/>
        <v>13</v>
      </c>
      <c r="S5119" s="4">
        <f t="shared" si="636"/>
        <v>109.4</v>
      </c>
      <c r="T5119" s="4" t="str">
        <f t="shared" si="637"/>
        <v>B - Kernkunde</v>
      </c>
      <c r="U5119" s="4">
        <f>ROUND(((E5119-Hilfswerte!$B$20)/Hilfswerte!$B$21)+((F5119-Hilfswerte!$B$22)/Hilfswerte!$B$23)+((G5119-Hilfswerte!$B$24)/Hilfswerte!$B$25)+0.1*INDEX(Hilfswerte!$B$4:$B$15,MATCH(C5119,Hilfswerte!$A$4:$A$15,0)),2)</f>
        <v>1.39</v>
      </c>
      <c r="V5119" s="4">
        <f>ROUND(SQRT((((E5119-Hilfswerte!$B$20)/Hilfswerte!$B$21)-Hilfswerte!$B$28)^2+(((F5119-Hilfswerte!$B$22)/Hilfswerte!$B$23)-Hilfswerte!$B$29)^2+(((G5119-Hilfswerte!$B$24)/Hilfswerte!$B$25)-Hilfswerte!$B$30)^2),3)</f>
        <v>0.32800000000000001</v>
      </c>
      <c r="W5119" s="4">
        <f>ROUND(E5119*Hilfswerte!$B$31,0)</f>
        <v>47687</v>
      </c>
      <c r="X5119" s="4">
        <f t="shared" si="638"/>
        <v>32248</v>
      </c>
      <c r="Y5119" s="4" t="str">
        <f>IF(T5119="A - Top-Kunde","bereits Top-Kunde",IF(AND(V5119&lt;=Hilfswerte!$B$34,H5119&lt;0.5*W5119),"Hoch",IF(AND(V5119&lt;=Hilfswerte!$B$35,H5119&lt;0.7*W5119),"Mittel","Niedrig")))</f>
        <v>Hoch</v>
      </c>
      <c r="Z5119" s="4">
        <f t="shared" si="639"/>
        <v>15.8</v>
      </c>
      <c r="AA5119" s="4" t="str">
        <f>IF(J5119&gt;365,"Bereits abgewandert (Segment D)",IF(Z5119&gt;=Hilfswerte!$B$38,"Rot - akut gefaehrdet",IF(Z5119&gt;=Hilfswerte!$B$39,"Gelb - beobachten","Gruen - stabil")))</f>
        <v>Gelb - beobachten</v>
      </c>
    </row>
    <row r="5120" spans="1:27" ht="15" customHeight="1" x14ac:dyDescent="0.25">
      <c r="A5120" s="4" t="s">
        <v>5467</v>
      </c>
      <c r="B5120" s="4" t="s">
        <v>162</v>
      </c>
      <c r="C5120" s="4" t="s">
        <v>89</v>
      </c>
      <c r="D5120" s="4" t="s">
        <v>30</v>
      </c>
      <c r="E5120" s="4">
        <v>19</v>
      </c>
      <c r="F5120" s="4">
        <v>2.6</v>
      </c>
      <c r="G5120" s="4">
        <v>11.6</v>
      </c>
      <c r="H5120" s="4">
        <v>1928</v>
      </c>
      <c r="I5120" s="4">
        <v>1</v>
      </c>
      <c r="J5120" s="4">
        <v>140</v>
      </c>
      <c r="K5120" s="4">
        <v>0</v>
      </c>
      <c r="L5120" s="4">
        <v>17</v>
      </c>
      <c r="M5120" s="4">
        <v>3</v>
      </c>
      <c r="N5120" s="4">
        <v>4.3</v>
      </c>
      <c r="O5120" s="4">
        <f t="shared" si="632"/>
        <v>3</v>
      </c>
      <c r="P5120" s="4">
        <f t="shared" si="633"/>
        <v>1</v>
      </c>
      <c r="Q5120" s="4">
        <f t="shared" si="634"/>
        <v>3</v>
      </c>
      <c r="R5120" s="4">
        <f t="shared" si="635"/>
        <v>7</v>
      </c>
      <c r="S5120" s="4">
        <f t="shared" si="636"/>
        <v>67.099999999999994</v>
      </c>
      <c r="T5120" s="4" t="str">
        <f t="shared" si="637"/>
        <v>C - Entwicklungspotenzial</v>
      </c>
      <c r="U5120" s="4">
        <f>ROUND(((E5120-Hilfswerte!$B$20)/Hilfswerte!$B$21)+((F5120-Hilfswerte!$B$22)/Hilfswerte!$B$23)+((G5120-Hilfswerte!$B$24)/Hilfswerte!$B$25)+0.1*INDEX(Hilfswerte!$B$4:$B$15,MATCH(C5120,Hilfswerte!$A$4:$A$15,0)),2)</f>
        <v>-0.38</v>
      </c>
      <c r="V5120" s="4">
        <f>ROUND(SQRT((((E5120-Hilfswerte!$B$20)/Hilfswerte!$B$21)-Hilfswerte!$B$28)^2+(((F5120-Hilfswerte!$B$22)/Hilfswerte!$B$23)-Hilfswerte!$B$29)^2+(((G5120-Hilfswerte!$B$24)/Hilfswerte!$B$25)-Hilfswerte!$B$30)^2),3)</f>
        <v>0.89800000000000002</v>
      </c>
      <c r="W5120" s="4">
        <f>ROUND(E5120*Hilfswerte!$B$31,0)</f>
        <v>3905</v>
      </c>
      <c r="X5120" s="4">
        <f t="shared" si="638"/>
        <v>1977</v>
      </c>
      <c r="Y5120" s="4" t="str">
        <f>IF(T5120="A - Top-Kunde","bereits Top-Kunde",IF(AND(V5120&lt;=Hilfswerte!$B$34,H5120&lt;0.5*W5120),"Hoch",IF(AND(V5120&lt;=Hilfswerte!$B$35,H5120&lt;0.7*W5120),"Mittel","Niedrig")))</f>
        <v>Mittel</v>
      </c>
      <c r="Z5120" s="4">
        <f t="shared" si="639"/>
        <v>10.4</v>
      </c>
      <c r="AA5120" s="4" t="str">
        <f>IF(J5120&gt;365,"Bereits abgewandert (Segment D)",IF(Z5120&gt;=Hilfswerte!$B$38,"Rot - akut gefaehrdet",IF(Z5120&gt;=Hilfswerte!$B$39,"Gelb - beobachten","Gruen - stabil")))</f>
        <v>Gruen - stabil</v>
      </c>
    </row>
    <row r="5121" spans="1:27" ht="15" customHeight="1" x14ac:dyDescent="0.25">
      <c r="A5121" s="4" t="s">
        <v>5468</v>
      </c>
      <c r="B5121" s="4" t="s">
        <v>181</v>
      </c>
      <c r="C5121" s="4" t="s">
        <v>51</v>
      </c>
      <c r="D5121" s="4" t="s">
        <v>30</v>
      </c>
      <c r="E5121" s="4">
        <v>61</v>
      </c>
      <c r="F5121" s="4">
        <v>18.100000000000001</v>
      </c>
      <c r="G5121" s="4">
        <v>13.6</v>
      </c>
      <c r="H5121" s="4">
        <v>990</v>
      </c>
      <c r="I5121" s="4">
        <v>2</v>
      </c>
      <c r="J5121" s="4">
        <v>261</v>
      </c>
      <c r="K5121" s="4">
        <v>0</v>
      </c>
      <c r="L5121" s="4">
        <v>7</v>
      </c>
      <c r="M5121" s="4">
        <v>4</v>
      </c>
      <c r="N5121" s="4">
        <v>6.8</v>
      </c>
      <c r="O5121" s="4">
        <f t="shared" si="632"/>
        <v>2</v>
      </c>
      <c r="P5121" s="4">
        <f t="shared" si="633"/>
        <v>2</v>
      </c>
      <c r="Q5121" s="4">
        <f t="shared" si="634"/>
        <v>2</v>
      </c>
      <c r="R5121" s="4">
        <f t="shared" si="635"/>
        <v>6</v>
      </c>
      <c r="S5121" s="4">
        <f t="shared" si="636"/>
        <v>61.3</v>
      </c>
      <c r="T5121" s="4" t="str">
        <f t="shared" si="637"/>
        <v>C - Entwicklungspotenzial</v>
      </c>
      <c r="U5121" s="4">
        <f>ROUND(((E5121-Hilfswerte!$B$20)/Hilfswerte!$B$21)+((F5121-Hilfswerte!$B$22)/Hilfswerte!$B$23)+((G5121-Hilfswerte!$B$24)/Hilfswerte!$B$25)+0.1*INDEX(Hilfswerte!$B$4:$B$15,MATCH(C5121,Hilfswerte!$A$4:$A$15,0)),2)</f>
        <v>0.46</v>
      </c>
      <c r="V5121" s="4">
        <f>ROUND(SQRT((((E5121-Hilfswerte!$B$20)/Hilfswerte!$B$21)-Hilfswerte!$B$28)^2+(((F5121-Hilfswerte!$B$22)/Hilfswerte!$B$23)-Hilfswerte!$B$29)^2+(((G5121-Hilfswerte!$B$24)/Hilfswerte!$B$25)-Hilfswerte!$B$30)^2),3)</f>
        <v>0.68899999999999995</v>
      </c>
      <c r="W5121" s="4">
        <f>ROUND(E5121*Hilfswerte!$B$31,0)</f>
        <v>12538</v>
      </c>
      <c r="X5121" s="4">
        <f t="shared" si="638"/>
        <v>11548</v>
      </c>
      <c r="Y5121" s="4" t="str">
        <f>IF(T5121="A - Top-Kunde","bereits Top-Kunde",IF(AND(V5121&lt;=Hilfswerte!$B$34,H5121&lt;0.5*W5121),"Hoch",IF(AND(V5121&lt;=Hilfswerte!$B$35,H5121&lt;0.7*W5121),"Mittel","Niedrig")))</f>
        <v>Hoch</v>
      </c>
      <c r="Z5121" s="4">
        <f t="shared" si="639"/>
        <v>14.5</v>
      </c>
      <c r="AA5121" s="4" t="str">
        <f>IF(J5121&gt;365,"Bereits abgewandert (Segment D)",IF(Z5121&gt;=Hilfswerte!$B$38,"Rot - akut gefaehrdet",IF(Z5121&gt;=Hilfswerte!$B$39,"Gelb - beobachten","Gruen - stabil")))</f>
        <v>Gelb - beobachten</v>
      </c>
    </row>
    <row r="5122" spans="1:27" ht="15" customHeight="1" x14ac:dyDescent="0.25">
      <c r="A5122" s="4" t="s">
        <v>5469</v>
      </c>
      <c r="B5122" s="4" t="s">
        <v>822</v>
      </c>
      <c r="C5122" s="4" t="s">
        <v>89</v>
      </c>
      <c r="D5122" s="4" t="s">
        <v>48</v>
      </c>
      <c r="E5122" s="4">
        <v>48</v>
      </c>
      <c r="F5122" s="4">
        <v>6.6</v>
      </c>
      <c r="G5122" s="4">
        <v>2.4</v>
      </c>
      <c r="H5122" s="4">
        <v>0</v>
      </c>
      <c r="I5122" s="4">
        <v>0</v>
      </c>
      <c r="J5122" s="4">
        <v>605</v>
      </c>
      <c r="K5122" s="4">
        <v>0</v>
      </c>
      <c r="L5122" s="4">
        <v>3</v>
      </c>
      <c r="M5122" s="4">
        <v>0</v>
      </c>
      <c r="N5122" s="4">
        <v>-29.5</v>
      </c>
      <c r="O5122" s="4">
        <f t="shared" ref="O5122:O5185" si="640">IF(J5122&gt;365,1,IF(J5122&lt;=30,5,IF(J5122&lt;=90,4,IF(J5122&lt;=180,3,2))))</f>
        <v>1</v>
      </c>
      <c r="P5122" s="4">
        <f t="shared" ref="P5122:P5185" si="641">IF(I5122&gt;=5,5,IF(I5122&gt;=4,4,IF(I5122&gt;=3,3,IF(I5122&gt;=2,2,1))))</f>
        <v>1</v>
      </c>
      <c r="Q5122" s="4">
        <f t="shared" ref="Q5122:Q5185" si="642">IF(H5122&gt;=7500,5,IF(H5122&gt;=2500,4,IF(H5122&gt;=1000,3,IF(H5122&gt;=1,2,1))))</f>
        <v>1</v>
      </c>
      <c r="R5122" s="4">
        <f t="shared" ref="R5122:R5185" si="643">O5122+P5122+Q5122</f>
        <v>3</v>
      </c>
      <c r="S5122" s="4">
        <f t="shared" ref="S5122:S5185" si="644">ROUND(10*R5122+0.5*N5122-6*K5122-0.3*MAX(0,L5122),1)</f>
        <v>14.4</v>
      </c>
      <c r="T5122" s="4" t="str">
        <f t="shared" ref="T5122:T5185" si="645">IF(J5122&gt;365,"D - Abwanderungsrisiko",IF(S5122&gt;=125,"A - Top-Kunde",IF(S5122&gt;=105,"B - Kernkunde","C - Entwicklungspotenzial")))</f>
        <v>D - Abwanderungsrisiko</v>
      </c>
      <c r="U5122" s="4">
        <f>ROUND(((E5122-Hilfswerte!$B$20)/Hilfswerte!$B$21)+((F5122-Hilfswerte!$B$22)/Hilfswerte!$B$23)+((G5122-Hilfswerte!$B$24)/Hilfswerte!$B$25)+0.1*INDEX(Hilfswerte!$B$4:$B$15,MATCH(C5122,Hilfswerte!$A$4:$A$15,0)),2)</f>
        <v>-1.64</v>
      </c>
      <c r="V5122" s="4">
        <f>ROUND(SQRT((((E5122-Hilfswerte!$B$20)/Hilfswerte!$B$21)-Hilfswerte!$B$28)^2+(((F5122-Hilfswerte!$B$22)/Hilfswerte!$B$23)-Hilfswerte!$B$29)^2+(((G5122-Hilfswerte!$B$24)/Hilfswerte!$B$25)-Hilfswerte!$B$30)^2),3)</f>
        <v>1.591</v>
      </c>
      <c r="W5122" s="4">
        <f>ROUND(E5122*Hilfswerte!$B$31,0)</f>
        <v>9866</v>
      </c>
      <c r="X5122" s="4">
        <f t="shared" ref="X5122:X5185" si="646">MAX(0,W5122-H5122)</f>
        <v>9866</v>
      </c>
      <c r="Y5122" s="4" t="str">
        <f>IF(T5122="A - Top-Kunde","bereits Top-Kunde",IF(AND(V5122&lt;=Hilfswerte!$B$34,H5122&lt;0.5*W5122),"Hoch",IF(AND(V5122&lt;=Hilfswerte!$B$35,H5122&lt;0.7*W5122),"Mittel","Niedrig")))</f>
        <v>Niedrig</v>
      </c>
      <c r="Z5122" s="4">
        <f t="shared" ref="Z5122:Z5185" si="647">ROUND(0.4*MAX(0,-N5122)+3*K5122+0.2*MAX(0,L5122)+0.05*J5122,1)</f>
        <v>42.7</v>
      </c>
      <c r="AA5122" s="4" t="str">
        <f>IF(J5122&gt;365,"Bereits abgewandert (Segment D)",IF(Z5122&gt;=Hilfswerte!$B$38,"Rot - akut gefaehrdet",IF(Z5122&gt;=Hilfswerte!$B$39,"Gelb - beobachten","Gruen - stabil")))</f>
        <v>Bereits abgewandert (Segment D)</v>
      </c>
    </row>
    <row r="5123" spans="1:27" ht="15" customHeight="1" x14ac:dyDescent="0.25">
      <c r="A5123" s="4" t="s">
        <v>5470</v>
      </c>
      <c r="B5123" s="4" t="s">
        <v>207</v>
      </c>
      <c r="C5123" s="4" t="s">
        <v>33</v>
      </c>
      <c r="D5123" s="4" t="s">
        <v>30</v>
      </c>
      <c r="E5123" s="4">
        <v>1256</v>
      </c>
      <c r="F5123" s="4">
        <v>222.4</v>
      </c>
      <c r="G5123" s="4">
        <v>10.199999999999999</v>
      </c>
      <c r="H5123" s="4">
        <v>28962</v>
      </c>
      <c r="I5123" s="4">
        <v>1</v>
      </c>
      <c r="J5123" s="4">
        <v>153</v>
      </c>
      <c r="K5123" s="4">
        <v>0</v>
      </c>
      <c r="L5123" s="4">
        <v>4</v>
      </c>
      <c r="M5123" s="4">
        <v>4</v>
      </c>
      <c r="N5123" s="4">
        <v>19</v>
      </c>
      <c r="O5123" s="4">
        <f t="shared" si="640"/>
        <v>3</v>
      </c>
      <c r="P5123" s="4">
        <f t="shared" si="641"/>
        <v>1</v>
      </c>
      <c r="Q5123" s="4">
        <f t="shared" si="642"/>
        <v>5</v>
      </c>
      <c r="R5123" s="4">
        <f t="shared" si="643"/>
        <v>9</v>
      </c>
      <c r="S5123" s="4">
        <f t="shared" si="644"/>
        <v>98.3</v>
      </c>
      <c r="T5123" s="4" t="str">
        <f t="shared" si="645"/>
        <v>C - Entwicklungspotenzial</v>
      </c>
      <c r="U5123" s="4">
        <f>ROUND(((E5123-Hilfswerte!$B$20)/Hilfswerte!$B$21)+((F5123-Hilfswerte!$B$22)/Hilfswerte!$B$23)+((G5123-Hilfswerte!$B$24)/Hilfswerte!$B$25)+0.1*INDEX(Hilfswerte!$B$4:$B$15,MATCH(C5123,Hilfswerte!$A$4:$A$15,0)),2)</f>
        <v>8.39</v>
      </c>
      <c r="V5123" s="4">
        <f>ROUND(SQRT((((E5123-Hilfswerte!$B$20)/Hilfswerte!$B$21)-Hilfswerte!$B$28)^2+(((F5123-Hilfswerte!$B$22)/Hilfswerte!$B$23)-Hilfswerte!$B$29)^2+(((G5123-Hilfswerte!$B$24)/Hilfswerte!$B$25)-Hilfswerte!$B$30)^2),3)</f>
        <v>5.7270000000000003</v>
      </c>
      <c r="W5123" s="4">
        <f>ROUND(E5123*Hilfswerte!$B$31,0)</f>
        <v>258166</v>
      </c>
      <c r="X5123" s="4">
        <f t="shared" si="646"/>
        <v>229204</v>
      </c>
      <c r="Y5123" s="4" t="str">
        <f>IF(T5123="A - Top-Kunde","bereits Top-Kunde",IF(AND(V5123&lt;=Hilfswerte!$B$34,H5123&lt;0.5*W5123),"Hoch",IF(AND(V5123&lt;=Hilfswerte!$B$35,H5123&lt;0.7*W5123),"Mittel","Niedrig")))</f>
        <v>Niedrig</v>
      </c>
      <c r="Z5123" s="4">
        <f t="shared" si="647"/>
        <v>8.5</v>
      </c>
      <c r="AA5123" s="4" t="str">
        <f>IF(J5123&gt;365,"Bereits abgewandert (Segment D)",IF(Z5123&gt;=Hilfswerte!$B$38,"Rot - akut gefaehrdet",IF(Z5123&gt;=Hilfswerte!$B$39,"Gelb - beobachten","Gruen - stabil")))</f>
        <v>Gruen - stabil</v>
      </c>
    </row>
    <row r="5124" spans="1:27" ht="15" customHeight="1" x14ac:dyDescent="0.25">
      <c r="A5124" s="4" t="s">
        <v>5471</v>
      </c>
      <c r="B5124" s="4" t="s">
        <v>676</v>
      </c>
      <c r="C5124" s="4" t="s">
        <v>33</v>
      </c>
      <c r="D5124" s="4" t="s">
        <v>48</v>
      </c>
      <c r="E5124" s="4">
        <v>59</v>
      </c>
      <c r="F5124" s="4">
        <v>11.9</v>
      </c>
      <c r="G5124" s="4">
        <v>3</v>
      </c>
      <c r="H5124" s="4">
        <v>11398</v>
      </c>
      <c r="I5124" s="4">
        <v>2</v>
      </c>
      <c r="J5124" s="4">
        <v>83</v>
      </c>
      <c r="K5124" s="4">
        <v>0</v>
      </c>
      <c r="L5124" s="4">
        <v>22</v>
      </c>
      <c r="M5124" s="4">
        <v>3</v>
      </c>
      <c r="N5124" s="4">
        <v>-18.7</v>
      </c>
      <c r="O5124" s="4">
        <f t="shared" si="640"/>
        <v>4</v>
      </c>
      <c r="P5124" s="4">
        <f t="shared" si="641"/>
        <v>2</v>
      </c>
      <c r="Q5124" s="4">
        <f t="shared" si="642"/>
        <v>5</v>
      </c>
      <c r="R5124" s="4">
        <f t="shared" si="643"/>
        <v>11</v>
      </c>
      <c r="S5124" s="4">
        <f t="shared" si="644"/>
        <v>94.1</v>
      </c>
      <c r="T5124" s="4" t="str">
        <f t="shared" si="645"/>
        <v>C - Entwicklungspotenzial</v>
      </c>
      <c r="U5124" s="4">
        <f>ROUND(((E5124-Hilfswerte!$B$20)/Hilfswerte!$B$21)+((F5124-Hilfswerte!$B$22)/Hilfswerte!$B$23)+((G5124-Hilfswerte!$B$24)/Hilfswerte!$B$25)+0.1*INDEX(Hilfswerte!$B$4:$B$15,MATCH(C5124,Hilfswerte!$A$4:$A$15,0)),2)</f>
        <v>-1.67</v>
      </c>
      <c r="V5124" s="4">
        <f>ROUND(SQRT((((E5124-Hilfswerte!$B$20)/Hilfswerte!$B$21)-Hilfswerte!$B$28)^2+(((F5124-Hilfswerte!$B$22)/Hilfswerte!$B$23)-Hilfswerte!$B$29)^2+(((G5124-Hilfswerte!$B$24)/Hilfswerte!$B$25)-Hilfswerte!$B$30)^2),3)</f>
        <v>1.4590000000000001</v>
      </c>
      <c r="W5124" s="4">
        <f>ROUND(E5124*Hilfswerte!$B$31,0)</f>
        <v>12127</v>
      </c>
      <c r="X5124" s="4">
        <f t="shared" si="646"/>
        <v>729</v>
      </c>
      <c r="Y5124" s="4" t="str">
        <f>IF(T5124="A - Top-Kunde","bereits Top-Kunde",IF(AND(V5124&lt;=Hilfswerte!$B$34,H5124&lt;0.5*W5124),"Hoch",IF(AND(V5124&lt;=Hilfswerte!$B$35,H5124&lt;0.7*W5124),"Mittel","Niedrig")))</f>
        <v>Niedrig</v>
      </c>
      <c r="Z5124" s="4">
        <f t="shared" si="647"/>
        <v>16</v>
      </c>
      <c r="AA5124" s="4" t="str">
        <f>IF(J5124&gt;365,"Bereits abgewandert (Segment D)",IF(Z5124&gt;=Hilfswerte!$B$38,"Rot - akut gefaehrdet",IF(Z5124&gt;=Hilfswerte!$B$39,"Gelb - beobachten","Gruen - stabil")))</f>
        <v>Gelb - beobachten</v>
      </c>
    </row>
    <row r="5125" spans="1:27" ht="15" customHeight="1" x14ac:dyDescent="0.25">
      <c r="A5125" s="4" t="s">
        <v>5472</v>
      </c>
      <c r="B5125" s="4" t="s">
        <v>1060</v>
      </c>
      <c r="C5125" s="4" t="s">
        <v>33</v>
      </c>
      <c r="D5125" s="4" t="s">
        <v>30</v>
      </c>
      <c r="E5125" s="4">
        <v>81</v>
      </c>
      <c r="F5125" s="4">
        <v>27.9</v>
      </c>
      <c r="G5125" s="4">
        <v>19.3</v>
      </c>
      <c r="H5125" s="4">
        <v>5261</v>
      </c>
      <c r="I5125" s="4">
        <v>2</v>
      </c>
      <c r="J5125" s="4">
        <v>25</v>
      </c>
      <c r="K5125" s="4">
        <v>0</v>
      </c>
      <c r="L5125" s="4">
        <v>0</v>
      </c>
      <c r="M5125" s="4">
        <v>4</v>
      </c>
      <c r="N5125" s="4">
        <v>16</v>
      </c>
      <c r="O5125" s="4">
        <f t="shared" si="640"/>
        <v>5</v>
      </c>
      <c r="P5125" s="4">
        <f t="shared" si="641"/>
        <v>2</v>
      </c>
      <c r="Q5125" s="4">
        <f t="shared" si="642"/>
        <v>4</v>
      </c>
      <c r="R5125" s="4">
        <f t="shared" si="643"/>
        <v>11</v>
      </c>
      <c r="S5125" s="4">
        <f t="shared" si="644"/>
        <v>118</v>
      </c>
      <c r="T5125" s="4" t="str">
        <f t="shared" si="645"/>
        <v>B - Kernkunde</v>
      </c>
      <c r="U5125" s="4">
        <f>ROUND(((E5125-Hilfswerte!$B$20)/Hilfswerte!$B$21)+((F5125-Hilfswerte!$B$22)/Hilfswerte!$B$23)+((G5125-Hilfswerte!$B$24)/Hilfswerte!$B$25)+0.1*INDEX(Hilfswerte!$B$4:$B$15,MATCH(C5125,Hilfswerte!$A$4:$A$15,0)),2)</f>
        <v>1.3</v>
      </c>
      <c r="V5125" s="4">
        <f>ROUND(SQRT((((E5125-Hilfswerte!$B$20)/Hilfswerte!$B$21)-Hilfswerte!$B$28)^2+(((F5125-Hilfswerte!$B$22)/Hilfswerte!$B$23)-Hilfswerte!$B$29)^2+(((G5125-Hilfswerte!$B$24)/Hilfswerte!$B$25)-Hilfswerte!$B$30)^2),3)</f>
        <v>1.3480000000000001</v>
      </c>
      <c r="W5125" s="4">
        <f>ROUND(E5125*Hilfswerte!$B$31,0)</f>
        <v>16649</v>
      </c>
      <c r="X5125" s="4">
        <f t="shared" si="646"/>
        <v>11388</v>
      </c>
      <c r="Y5125" s="4" t="str">
        <f>IF(T5125="A - Top-Kunde","bereits Top-Kunde",IF(AND(V5125&lt;=Hilfswerte!$B$34,H5125&lt;0.5*W5125),"Hoch",IF(AND(V5125&lt;=Hilfswerte!$B$35,H5125&lt;0.7*W5125),"Mittel","Niedrig")))</f>
        <v>Niedrig</v>
      </c>
      <c r="Z5125" s="4">
        <f t="shared" si="647"/>
        <v>1.3</v>
      </c>
      <c r="AA5125" s="4" t="str">
        <f>IF(J5125&gt;365,"Bereits abgewandert (Segment D)",IF(Z5125&gt;=Hilfswerte!$B$38,"Rot - akut gefaehrdet",IF(Z5125&gt;=Hilfswerte!$B$39,"Gelb - beobachten","Gruen - stabil")))</f>
        <v>Gruen - stabil</v>
      </c>
    </row>
    <row r="5126" spans="1:27" ht="15" customHeight="1" x14ac:dyDescent="0.25">
      <c r="A5126" s="4" t="s">
        <v>5473</v>
      </c>
      <c r="B5126" s="4" t="s">
        <v>806</v>
      </c>
      <c r="C5126" s="4" t="s">
        <v>74</v>
      </c>
      <c r="D5126" s="4" t="s">
        <v>30</v>
      </c>
      <c r="E5126" s="4">
        <v>106</v>
      </c>
      <c r="F5126" s="4">
        <v>21.5</v>
      </c>
      <c r="G5126" s="4">
        <v>7.4</v>
      </c>
      <c r="H5126" s="4">
        <v>10750</v>
      </c>
      <c r="I5126" s="4">
        <v>3</v>
      </c>
      <c r="J5126" s="4">
        <v>11</v>
      </c>
      <c r="K5126" s="4">
        <v>0</v>
      </c>
      <c r="L5126" s="4">
        <v>4</v>
      </c>
      <c r="M5126" s="4">
        <v>2</v>
      </c>
      <c r="N5126" s="4">
        <v>-5.0999999999999996</v>
      </c>
      <c r="O5126" s="4">
        <f t="shared" si="640"/>
        <v>5</v>
      </c>
      <c r="P5126" s="4">
        <f t="shared" si="641"/>
        <v>3</v>
      </c>
      <c r="Q5126" s="4">
        <f t="shared" si="642"/>
        <v>5</v>
      </c>
      <c r="R5126" s="4">
        <f t="shared" si="643"/>
        <v>13</v>
      </c>
      <c r="S5126" s="4">
        <f t="shared" si="644"/>
        <v>126.3</v>
      </c>
      <c r="T5126" s="4" t="str">
        <f t="shared" si="645"/>
        <v>A - Top-Kunde</v>
      </c>
      <c r="U5126" s="4">
        <f>ROUND(((E5126-Hilfswerte!$B$20)/Hilfswerte!$B$21)+((F5126-Hilfswerte!$B$22)/Hilfswerte!$B$23)+((G5126-Hilfswerte!$B$24)/Hilfswerte!$B$25)+0.1*INDEX(Hilfswerte!$B$4:$B$15,MATCH(C5126,Hilfswerte!$A$4:$A$15,0)),2)</f>
        <v>-0.65</v>
      </c>
      <c r="V5126" s="4">
        <f>ROUND(SQRT((((E5126-Hilfswerte!$B$20)/Hilfswerte!$B$21)-Hilfswerte!$B$28)^2+(((F5126-Hilfswerte!$B$22)/Hilfswerte!$B$23)-Hilfswerte!$B$29)^2+(((G5126-Hilfswerte!$B$24)/Hilfswerte!$B$25)-Hilfswerte!$B$30)^2),3)</f>
        <v>0.72099999999999997</v>
      </c>
      <c r="W5126" s="4">
        <f>ROUND(E5126*Hilfswerte!$B$31,0)</f>
        <v>21788</v>
      </c>
      <c r="X5126" s="4">
        <f t="shared" si="646"/>
        <v>11038</v>
      </c>
      <c r="Y5126" s="4" t="str">
        <f>IF(T5126="A - Top-Kunde","bereits Top-Kunde",IF(AND(V5126&lt;=Hilfswerte!$B$34,H5126&lt;0.5*W5126),"Hoch",IF(AND(V5126&lt;=Hilfswerte!$B$35,H5126&lt;0.7*W5126),"Mittel","Niedrig")))</f>
        <v>bereits Top-Kunde</v>
      </c>
      <c r="Z5126" s="4">
        <f t="shared" si="647"/>
        <v>3.4</v>
      </c>
      <c r="AA5126" s="4" t="str">
        <f>IF(J5126&gt;365,"Bereits abgewandert (Segment D)",IF(Z5126&gt;=Hilfswerte!$B$38,"Rot - akut gefaehrdet",IF(Z5126&gt;=Hilfswerte!$B$39,"Gelb - beobachten","Gruen - stabil")))</f>
        <v>Gruen - stabil</v>
      </c>
    </row>
    <row r="5127" spans="1:27" ht="15" customHeight="1" x14ac:dyDescent="0.25">
      <c r="A5127" s="4" t="s">
        <v>5474</v>
      </c>
      <c r="B5127" s="4" t="s">
        <v>319</v>
      </c>
      <c r="C5127" s="4" t="s">
        <v>89</v>
      </c>
      <c r="D5127" s="4" t="s">
        <v>77</v>
      </c>
      <c r="E5127" s="4">
        <v>11</v>
      </c>
      <c r="F5127" s="4">
        <v>2.9</v>
      </c>
      <c r="G5127" s="4">
        <v>13.1</v>
      </c>
      <c r="H5127" s="4">
        <v>436</v>
      </c>
      <c r="I5127" s="4">
        <v>5</v>
      </c>
      <c r="J5127" s="4">
        <v>20</v>
      </c>
      <c r="K5127" s="4">
        <v>2</v>
      </c>
      <c r="L5127" s="4">
        <v>-7</v>
      </c>
      <c r="M5127" s="4">
        <v>2</v>
      </c>
      <c r="N5127" s="4">
        <v>35.1</v>
      </c>
      <c r="O5127" s="4">
        <f t="shared" si="640"/>
        <v>5</v>
      </c>
      <c r="P5127" s="4">
        <f t="shared" si="641"/>
        <v>5</v>
      </c>
      <c r="Q5127" s="4">
        <f t="shared" si="642"/>
        <v>2</v>
      </c>
      <c r="R5127" s="4">
        <f t="shared" si="643"/>
        <v>12</v>
      </c>
      <c r="S5127" s="4">
        <f t="shared" si="644"/>
        <v>125.6</v>
      </c>
      <c r="T5127" s="4" t="str">
        <f t="shared" si="645"/>
        <v>A - Top-Kunde</v>
      </c>
      <c r="U5127" s="4">
        <f>ROUND(((E5127-Hilfswerte!$B$20)/Hilfswerte!$B$21)+((F5127-Hilfswerte!$B$22)/Hilfswerte!$B$23)+((G5127-Hilfswerte!$B$24)/Hilfswerte!$B$25)+0.1*INDEX(Hilfswerte!$B$4:$B$15,MATCH(C5127,Hilfswerte!$A$4:$A$15,0)),2)</f>
        <v>-0.17</v>
      </c>
      <c r="V5127" s="4">
        <f>ROUND(SQRT((((E5127-Hilfswerte!$B$20)/Hilfswerte!$B$21)-Hilfswerte!$B$28)^2+(((F5127-Hilfswerte!$B$22)/Hilfswerte!$B$23)-Hilfswerte!$B$29)^2+(((G5127-Hilfswerte!$B$24)/Hilfswerte!$B$25)-Hilfswerte!$B$30)^2),3)</f>
        <v>0.96399999999999997</v>
      </c>
      <c r="W5127" s="4">
        <f>ROUND(E5127*Hilfswerte!$B$31,0)</f>
        <v>2261</v>
      </c>
      <c r="X5127" s="4">
        <f t="shared" si="646"/>
        <v>1825</v>
      </c>
      <c r="Y5127" s="4" t="str">
        <f>IF(T5127="A - Top-Kunde","bereits Top-Kunde",IF(AND(V5127&lt;=Hilfswerte!$B$34,H5127&lt;0.5*W5127),"Hoch",IF(AND(V5127&lt;=Hilfswerte!$B$35,H5127&lt;0.7*W5127),"Mittel","Niedrig")))</f>
        <v>bereits Top-Kunde</v>
      </c>
      <c r="Z5127" s="4">
        <f t="shared" si="647"/>
        <v>7</v>
      </c>
      <c r="AA5127" s="4" t="str">
        <f>IF(J5127&gt;365,"Bereits abgewandert (Segment D)",IF(Z5127&gt;=Hilfswerte!$B$38,"Rot - akut gefaehrdet",IF(Z5127&gt;=Hilfswerte!$B$39,"Gelb - beobachten","Gruen - stabil")))</f>
        <v>Gruen - stabil</v>
      </c>
    </row>
    <row r="5128" spans="1:27" ht="15" customHeight="1" x14ac:dyDescent="0.25">
      <c r="A5128" s="4" t="s">
        <v>5475</v>
      </c>
      <c r="B5128" s="4" t="s">
        <v>441</v>
      </c>
      <c r="C5128" s="4" t="s">
        <v>89</v>
      </c>
      <c r="D5128" s="4" t="s">
        <v>30</v>
      </c>
      <c r="E5128" s="4">
        <v>571</v>
      </c>
      <c r="F5128" s="4">
        <v>143.5</v>
      </c>
      <c r="G5128" s="4">
        <v>18.2</v>
      </c>
      <c r="H5128" s="4">
        <v>17013</v>
      </c>
      <c r="I5128" s="4">
        <v>1</v>
      </c>
      <c r="J5128" s="4">
        <v>125</v>
      </c>
      <c r="K5128" s="4">
        <v>0</v>
      </c>
      <c r="L5128" s="4">
        <v>0</v>
      </c>
      <c r="M5128" s="4">
        <v>6</v>
      </c>
      <c r="N5128" s="4">
        <v>5.2</v>
      </c>
      <c r="O5128" s="4">
        <f t="shared" si="640"/>
        <v>3</v>
      </c>
      <c r="P5128" s="4">
        <f t="shared" si="641"/>
        <v>1</v>
      </c>
      <c r="Q5128" s="4">
        <f t="shared" si="642"/>
        <v>5</v>
      </c>
      <c r="R5128" s="4">
        <f t="shared" si="643"/>
        <v>9</v>
      </c>
      <c r="S5128" s="4">
        <f t="shared" si="644"/>
        <v>92.6</v>
      </c>
      <c r="T5128" s="4" t="str">
        <f t="shared" si="645"/>
        <v>C - Entwicklungspotenzial</v>
      </c>
      <c r="U5128" s="4">
        <f>ROUND(((E5128-Hilfswerte!$B$20)/Hilfswerte!$B$21)+((F5128-Hilfswerte!$B$22)/Hilfswerte!$B$23)+((G5128-Hilfswerte!$B$24)/Hilfswerte!$B$25)+0.1*INDEX(Hilfswerte!$B$4:$B$15,MATCH(C5128,Hilfswerte!$A$4:$A$15,0)),2)</f>
        <v>5.58</v>
      </c>
      <c r="V5128" s="4">
        <f>ROUND(SQRT((((E5128-Hilfswerte!$B$20)/Hilfswerte!$B$21)-Hilfswerte!$B$28)^2+(((F5128-Hilfswerte!$B$22)/Hilfswerte!$B$23)-Hilfswerte!$B$29)^2+(((G5128-Hilfswerte!$B$24)/Hilfswerte!$B$25)-Hilfswerte!$B$30)^2),3)</f>
        <v>2.8039999999999998</v>
      </c>
      <c r="W5128" s="4">
        <f>ROUND(E5128*Hilfswerte!$B$31,0)</f>
        <v>117367</v>
      </c>
      <c r="X5128" s="4">
        <f t="shared" si="646"/>
        <v>100354</v>
      </c>
      <c r="Y5128" s="4" t="str">
        <f>IF(T5128="A - Top-Kunde","bereits Top-Kunde",IF(AND(V5128&lt;=Hilfswerte!$B$34,H5128&lt;0.5*W5128),"Hoch",IF(AND(V5128&lt;=Hilfswerte!$B$35,H5128&lt;0.7*W5128),"Mittel","Niedrig")))</f>
        <v>Niedrig</v>
      </c>
      <c r="Z5128" s="4">
        <f t="shared" si="647"/>
        <v>6.3</v>
      </c>
      <c r="AA5128" s="4" t="str">
        <f>IF(J5128&gt;365,"Bereits abgewandert (Segment D)",IF(Z5128&gt;=Hilfswerte!$B$38,"Rot - akut gefaehrdet",IF(Z5128&gt;=Hilfswerte!$B$39,"Gelb - beobachten","Gruen - stabil")))</f>
        <v>Gruen - stabil</v>
      </c>
    </row>
    <row r="5129" spans="1:27" ht="15" customHeight="1" x14ac:dyDescent="0.25">
      <c r="A5129" s="4" t="s">
        <v>5476</v>
      </c>
      <c r="B5129" s="4" t="s">
        <v>97</v>
      </c>
      <c r="C5129" s="4" t="s">
        <v>51</v>
      </c>
      <c r="D5129" s="4" t="s">
        <v>117</v>
      </c>
      <c r="E5129" s="4">
        <v>35</v>
      </c>
      <c r="F5129" s="4">
        <v>8.6</v>
      </c>
      <c r="G5129" s="4">
        <v>13.1</v>
      </c>
      <c r="H5129" s="4">
        <v>8900</v>
      </c>
      <c r="I5129" s="4">
        <v>5</v>
      </c>
      <c r="J5129" s="4">
        <v>202</v>
      </c>
      <c r="K5129" s="4">
        <v>2</v>
      </c>
      <c r="L5129" s="4">
        <v>15</v>
      </c>
      <c r="M5129" s="4">
        <v>1</v>
      </c>
      <c r="N5129" s="4">
        <v>17.2</v>
      </c>
      <c r="O5129" s="4">
        <f t="shared" si="640"/>
        <v>2</v>
      </c>
      <c r="P5129" s="4">
        <f t="shared" si="641"/>
        <v>5</v>
      </c>
      <c r="Q5129" s="4">
        <f t="shared" si="642"/>
        <v>5</v>
      </c>
      <c r="R5129" s="4">
        <f t="shared" si="643"/>
        <v>12</v>
      </c>
      <c r="S5129" s="4">
        <f t="shared" si="644"/>
        <v>112.1</v>
      </c>
      <c r="T5129" s="4" t="str">
        <f t="shared" si="645"/>
        <v>B - Kernkunde</v>
      </c>
      <c r="U5129" s="4">
        <f>ROUND(((E5129-Hilfswerte!$B$20)/Hilfswerte!$B$21)+((F5129-Hilfswerte!$B$22)/Hilfswerte!$B$23)+((G5129-Hilfswerte!$B$24)/Hilfswerte!$B$25)+0.1*INDEX(Hilfswerte!$B$4:$B$15,MATCH(C5129,Hilfswerte!$A$4:$A$15,0)),2)</f>
        <v>0.09</v>
      </c>
      <c r="V5129" s="4">
        <f>ROUND(SQRT((((E5129-Hilfswerte!$B$20)/Hilfswerte!$B$21)-Hilfswerte!$B$28)^2+(((F5129-Hilfswerte!$B$22)/Hilfswerte!$B$23)-Hilfswerte!$B$29)^2+(((G5129-Hilfswerte!$B$24)/Hilfswerte!$B$25)-Hilfswerte!$B$30)^2),3)</f>
        <v>0.82699999999999996</v>
      </c>
      <c r="W5129" s="4">
        <f>ROUND(E5129*Hilfswerte!$B$31,0)</f>
        <v>7194</v>
      </c>
      <c r="X5129" s="4">
        <f t="shared" si="646"/>
        <v>0</v>
      </c>
      <c r="Y5129" s="4" t="str">
        <f>IF(T5129="A - Top-Kunde","bereits Top-Kunde",IF(AND(V5129&lt;=Hilfswerte!$B$34,H5129&lt;0.5*W5129),"Hoch",IF(AND(V5129&lt;=Hilfswerte!$B$35,H5129&lt;0.7*W5129),"Mittel","Niedrig")))</f>
        <v>Niedrig</v>
      </c>
      <c r="Z5129" s="4">
        <f t="shared" si="647"/>
        <v>19.100000000000001</v>
      </c>
      <c r="AA5129" s="4" t="str">
        <f>IF(J5129&gt;365,"Bereits abgewandert (Segment D)",IF(Z5129&gt;=Hilfswerte!$B$38,"Rot - akut gefaehrdet",IF(Z5129&gt;=Hilfswerte!$B$39,"Gelb - beobachten","Gruen - stabil")))</f>
        <v>Gelb - beobachten</v>
      </c>
    </row>
    <row r="5130" spans="1:27" ht="15" customHeight="1" x14ac:dyDescent="0.25">
      <c r="A5130" s="4" t="s">
        <v>5477</v>
      </c>
      <c r="B5130" s="4" t="s">
        <v>348</v>
      </c>
      <c r="C5130" s="4" t="s">
        <v>74</v>
      </c>
      <c r="D5130" s="4" t="s">
        <v>48</v>
      </c>
      <c r="E5130" s="4">
        <v>30</v>
      </c>
      <c r="F5130" s="4">
        <v>7.2</v>
      </c>
      <c r="G5130" s="4">
        <v>4.4000000000000004</v>
      </c>
      <c r="H5130" s="4">
        <v>2415</v>
      </c>
      <c r="I5130" s="4">
        <v>4</v>
      </c>
      <c r="J5130" s="4">
        <v>10</v>
      </c>
      <c r="K5130" s="4">
        <v>1</v>
      </c>
      <c r="L5130" s="4">
        <v>-5</v>
      </c>
      <c r="M5130" s="4">
        <v>6</v>
      </c>
      <c r="N5130" s="4">
        <v>1.3</v>
      </c>
      <c r="O5130" s="4">
        <f t="shared" si="640"/>
        <v>5</v>
      </c>
      <c r="P5130" s="4">
        <f t="shared" si="641"/>
        <v>4</v>
      </c>
      <c r="Q5130" s="4">
        <f t="shared" si="642"/>
        <v>3</v>
      </c>
      <c r="R5130" s="4">
        <f t="shared" si="643"/>
        <v>12</v>
      </c>
      <c r="S5130" s="4">
        <f t="shared" si="644"/>
        <v>114.7</v>
      </c>
      <c r="T5130" s="4" t="str">
        <f t="shared" si="645"/>
        <v>B - Kernkunde</v>
      </c>
      <c r="U5130" s="4">
        <f>ROUND(((E5130-Hilfswerte!$B$20)/Hilfswerte!$B$21)+((F5130-Hilfswerte!$B$22)/Hilfswerte!$B$23)+((G5130-Hilfswerte!$B$24)/Hilfswerte!$B$25)+0.1*INDEX(Hilfswerte!$B$4:$B$15,MATCH(C5130,Hilfswerte!$A$4:$A$15,0)),2)</f>
        <v>-1.7</v>
      </c>
      <c r="V5130" s="4">
        <f>ROUND(SQRT((((E5130-Hilfswerte!$B$20)/Hilfswerte!$B$21)-Hilfswerte!$B$28)^2+(((F5130-Hilfswerte!$B$22)/Hilfswerte!$B$23)-Hilfswerte!$B$29)^2+(((G5130-Hilfswerte!$B$24)/Hilfswerte!$B$25)-Hilfswerte!$B$30)^2),3)</f>
        <v>1.3480000000000001</v>
      </c>
      <c r="W5130" s="4">
        <f>ROUND(E5130*Hilfswerte!$B$31,0)</f>
        <v>6166</v>
      </c>
      <c r="X5130" s="4">
        <f t="shared" si="646"/>
        <v>3751</v>
      </c>
      <c r="Y5130" s="4" t="str">
        <f>IF(T5130="A - Top-Kunde","bereits Top-Kunde",IF(AND(V5130&lt;=Hilfswerte!$B$34,H5130&lt;0.5*W5130),"Hoch",IF(AND(V5130&lt;=Hilfswerte!$B$35,H5130&lt;0.7*W5130),"Mittel","Niedrig")))</f>
        <v>Niedrig</v>
      </c>
      <c r="Z5130" s="4">
        <f t="shared" si="647"/>
        <v>3.5</v>
      </c>
      <c r="AA5130" s="4" t="str">
        <f>IF(J5130&gt;365,"Bereits abgewandert (Segment D)",IF(Z5130&gt;=Hilfswerte!$B$38,"Rot - akut gefaehrdet",IF(Z5130&gt;=Hilfswerte!$B$39,"Gelb - beobachten","Gruen - stabil")))</f>
        <v>Gruen - stabil</v>
      </c>
    </row>
    <row r="5131" spans="1:27" ht="15" customHeight="1" x14ac:dyDescent="0.25">
      <c r="A5131" s="4" t="s">
        <v>5478</v>
      </c>
      <c r="B5131" s="4" t="s">
        <v>1037</v>
      </c>
      <c r="C5131" s="4" t="s">
        <v>55</v>
      </c>
      <c r="D5131" s="4" t="s">
        <v>30</v>
      </c>
      <c r="E5131" s="4">
        <v>128</v>
      </c>
      <c r="F5131" s="4">
        <v>16.600000000000001</v>
      </c>
      <c r="G5131" s="4">
        <v>1.5</v>
      </c>
      <c r="H5131" s="4">
        <v>0</v>
      </c>
      <c r="I5131" s="4">
        <v>0</v>
      </c>
      <c r="J5131" s="4">
        <v>917</v>
      </c>
      <c r="K5131" s="4">
        <v>0</v>
      </c>
      <c r="L5131" s="4">
        <v>1</v>
      </c>
      <c r="M5131" s="4">
        <v>0</v>
      </c>
      <c r="N5131" s="4">
        <v>-89.5</v>
      </c>
      <c r="O5131" s="4">
        <f t="shared" si="640"/>
        <v>1</v>
      </c>
      <c r="P5131" s="4">
        <f t="shared" si="641"/>
        <v>1</v>
      </c>
      <c r="Q5131" s="4">
        <f t="shared" si="642"/>
        <v>1</v>
      </c>
      <c r="R5131" s="4">
        <f t="shared" si="643"/>
        <v>3</v>
      </c>
      <c r="S5131" s="4">
        <f t="shared" si="644"/>
        <v>-15.1</v>
      </c>
      <c r="T5131" s="4" t="str">
        <f t="shared" si="645"/>
        <v>D - Abwanderungsrisiko</v>
      </c>
      <c r="U5131" s="4">
        <f>ROUND(((E5131-Hilfswerte!$B$20)/Hilfswerte!$B$21)+((F5131-Hilfswerte!$B$22)/Hilfswerte!$B$23)+((G5131-Hilfswerte!$B$24)/Hilfswerte!$B$25)+0.1*INDEX(Hilfswerte!$B$4:$B$15,MATCH(C5131,Hilfswerte!$A$4:$A$15,0)),2)</f>
        <v>-1.26</v>
      </c>
      <c r="V5131" s="4">
        <f>ROUND(SQRT((((E5131-Hilfswerte!$B$20)/Hilfswerte!$B$21)-Hilfswerte!$B$28)^2+(((F5131-Hilfswerte!$B$22)/Hilfswerte!$B$23)-Hilfswerte!$B$29)^2+(((G5131-Hilfswerte!$B$24)/Hilfswerte!$B$25)-Hilfswerte!$B$30)^2),3)</f>
        <v>1.597</v>
      </c>
      <c r="W5131" s="4">
        <f>ROUND(E5131*Hilfswerte!$B$31,0)</f>
        <v>26310</v>
      </c>
      <c r="X5131" s="4">
        <f t="shared" si="646"/>
        <v>26310</v>
      </c>
      <c r="Y5131" s="4" t="str">
        <f>IF(T5131="A - Top-Kunde","bereits Top-Kunde",IF(AND(V5131&lt;=Hilfswerte!$B$34,H5131&lt;0.5*W5131),"Hoch",IF(AND(V5131&lt;=Hilfswerte!$B$35,H5131&lt;0.7*W5131),"Mittel","Niedrig")))</f>
        <v>Niedrig</v>
      </c>
      <c r="Z5131" s="4">
        <f t="shared" si="647"/>
        <v>81.900000000000006</v>
      </c>
      <c r="AA5131" s="4" t="str">
        <f>IF(J5131&gt;365,"Bereits abgewandert (Segment D)",IF(Z5131&gt;=Hilfswerte!$B$38,"Rot - akut gefaehrdet",IF(Z5131&gt;=Hilfswerte!$B$39,"Gelb - beobachten","Gruen - stabil")))</f>
        <v>Bereits abgewandert (Segment D)</v>
      </c>
    </row>
    <row r="5132" spans="1:27" ht="15" customHeight="1" x14ac:dyDescent="0.25">
      <c r="A5132" s="4" t="s">
        <v>5479</v>
      </c>
      <c r="B5132" s="4" t="s">
        <v>836</v>
      </c>
      <c r="C5132" s="4" t="s">
        <v>89</v>
      </c>
      <c r="D5132" s="4" t="s">
        <v>178</v>
      </c>
      <c r="E5132" s="4">
        <v>85</v>
      </c>
      <c r="F5132" s="4">
        <v>22.4</v>
      </c>
      <c r="G5132" s="4">
        <v>23.2</v>
      </c>
      <c r="H5132" s="4">
        <v>1659</v>
      </c>
      <c r="I5132" s="4">
        <v>1</v>
      </c>
      <c r="J5132" s="4">
        <v>165</v>
      </c>
      <c r="K5132" s="4">
        <v>0</v>
      </c>
      <c r="L5132" s="4">
        <v>0</v>
      </c>
      <c r="M5132" s="4">
        <v>3</v>
      </c>
      <c r="N5132" s="4">
        <v>-12.4</v>
      </c>
      <c r="O5132" s="4">
        <f t="shared" si="640"/>
        <v>3</v>
      </c>
      <c r="P5132" s="4">
        <f t="shared" si="641"/>
        <v>1</v>
      </c>
      <c r="Q5132" s="4">
        <f t="shared" si="642"/>
        <v>3</v>
      </c>
      <c r="R5132" s="4">
        <f t="shared" si="643"/>
        <v>7</v>
      </c>
      <c r="S5132" s="4">
        <f t="shared" si="644"/>
        <v>63.8</v>
      </c>
      <c r="T5132" s="4" t="str">
        <f t="shared" si="645"/>
        <v>C - Entwicklungspotenzial</v>
      </c>
      <c r="U5132" s="4">
        <f>ROUND(((E5132-Hilfswerte!$B$20)/Hilfswerte!$B$21)+((F5132-Hilfswerte!$B$22)/Hilfswerte!$B$23)+((G5132-Hilfswerte!$B$24)/Hilfswerte!$B$25)+0.1*INDEX(Hilfswerte!$B$4:$B$15,MATCH(C5132,Hilfswerte!$A$4:$A$15,0)),2)</f>
        <v>2.11</v>
      </c>
      <c r="V5132" s="4">
        <f>ROUND(SQRT((((E5132-Hilfswerte!$B$20)/Hilfswerte!$B$21)-Hilfswerte!$B$28)^2+(((F5132-Hilfswerte!$B$22)/Hilfswerte!$B$23)-Hilfswerte!$B$29)^2+(((G5132-Hilfswerte!$B$24)/Hilfswerte!$B$25)-Hilfswerte!$B$30)^2),3)</f>
        <v>1.9550000000000001</v>
      </c>
      <c r="W5132" s="4">
        <f>ROUND(E5132*Hilfswerte!$B$31,0)</f>
        <v>17471</v>
      </c>
      <c r="X5132" s="4">
        <f t="shared" si="646"/>
        <v>15812</v>
      </c>
      <c r="Y5132" s="4" t="str">
        <f>IF(T5132="A - Top-Kunde","bereits Top-Kunde",IF(AND(V5132&lt;=Hilfswerte!$B$34,H5132&lt;0.5*W5132),"Hoch",IF(AND(V5132&lt;=Hilfswerte!$B$35,H5132&lt;0.7*W5132),"Mittel","Niedrig")))</f>
        <v>Niedrig</v>
      </c>
      <c r="Z5132" s="4">
        <f t="shared" si="647"/>
        <v>13.2</v>
      </c>
      <c r="AA5132" s="4" t="str">
        <f>IF(J5132&gt;365,"Bereits abgewandert (Segment D)",IF(Z5132&gt;=Hilfswerte!$B$38,"Rot - akut gefaehrdet",IF(Z5132&gt;=Hilfswerte!$B$39,"Gelb - beobachten","Gruen - stabil")))</f>
        <v>Gruen - stabil</v>
      </c>
    </row>
    <row r="5133" spans="1:27" ht="15" customHeight="1" x14ac:dyDescent="0.25">
      <c r="A5133" s="4" t="s">
        <v>5480</v>
      </c>
      <c r="B5133" s="4" t="s">
        <v>569</v>
      </c>
      <c r="C5133" s="4" t="s">
        <v>62</v>
      </c>
      <c r="D5133" s="4" t="s">
        <v>30</v>
      </c>
      <c r="E5133" s="4">
        <v>103</v>
      </c>
      <c r="F5133" s="4">
        <v>11.2</v>
      </c>
      <c r="G5133" s="4">
        <v>17.7</v>
      </c>
      <c r="H5133" s="4">
        <v>1519</v>
      </c>
      <c r="I5133" s="4">
        <v>2</v>
      </c>
      <c r="J5133" s="4">
        <v>257</v>
      </c>
      <c r="K5133" s="4">
        <v>0</v>
      </c>
      <c r="L5133" s="4">
        <v>6</v>
      </c>
      <c r="M5133" s="4">
        <v>6</v>
      </c>
      <c r="N5133" s="4">
        <v>10.3</v>
      </c>
      <c r="O5133" s="4">
        <f t="shared" si="640"/>
        <v>2</v>
      </c>
      <c r="P5133" s="4">
        <f t="shared" si="641"/>
        <v>2</v>
      </c>
      <c r="Q5133" s="4">
        <f t="shared" si="642"/>
        <v>3</v>
      </c>
      <c r="R5133" s="4">
        <f t="shared" si="643"/>
        <v>7</v>
      </c>
      <c r="S5133" s="4">
        <f t="shared" si="644"/>
        <v>73.400000000000006</v>
      </c>
      <c r="T5133" s="4" t="str">
        <f t="shared" si="645"/>
        <v>C - Entwicklungspotenzial</v>
      </c>
      <c r="U5133" s="4">
        <f>ROUND(((E5133-Hilfswerte!$B$20)/Hilfswerte!$B$21)+((F5133-Hilfswerte!$B$22)/Hilfswerte!$B$23)+((G5133-Hilfswerte!$B$24)/Hilfswerte!$B$25)+0.1*INDEX(Hilfswerte!$B$4:$B$15,MATCH(C5133,Hilfswerte!$A$4:$A$15,0)),2)</f>
        <v>1.23</v>
      </c>
      <c r="V5133" s="4">
        <f>ROUND(SQRT((((E5133-Hilfswerte!$B$20)/Hilfswerte!$B$21)-Hilfswerte!$B$28)^2+(((F5133-Hilfswerte!$B$22)/Hilfswerte!$B$23)-Hilfswerte!$B$29)^2+(((G5133-Hilfswerte!$B$24)/Hilfswerte!$B$25)-Hilfswerte!$B$30)^2),3)</f>
        <v>1.169</v>
      </c>
      <c r="W5133" s="4">
        <f>ROUND(E5133*Hilfswerte!$B$31,0)</f>
        <v>21171</v>
      </c>
      <c r="X5133" s="4">
        <f t="shared" si="646"/>
        <v>19652</v>
      </c>
      <c r="Y5133" s="4" t="str">
        <f>IF(T5133="A - Top-Kunde","bereits Top-Kunde",IF(AND(V5133&lt;=Hilfswerte!$B$34,H5133&lt;0.5*W5133),"Hoch",IF(AND(V5133&lt;=Hilfswerte!$B$35,H5133&lt;0.7*W5133),"Mittel","Niedrig")))</f>
        <v>Niedrig</v>
      </c>
      <c r="Z5133" s="4">
        <f t="shared" si="647"/>
        <v>14.1</v>
      </c>
      <c r="AA5133" s="4" t="str">
        <f>IF(J5133&gt;365,"Bereits abgewandert (Segment D)",IF(Z5133&gt;=Hilfswerte!$B$38,"Rot - akut gefaehrdet",IF(Z5133&gt;=Hilfswerte!$B$39,"Gelb - beobachten","Gruen - stabil")))</f>
        <v>Gelb - beobachten</v>
      </c>
    </row>
    <row r="5134" spans="1:27" ht="15" customHeight="1" x14ac:dyDescent="0.25">
      <c r="A5134" s="4" t="s">
        <v>5481</v>
      </c>
      <c r="B5134" s="4" t="s">
        <v>676</v>
      </c>
      <c r="C5134" s="4" t="s">
        <v>33</v>
      </c>
      <c r="D5134" s="4" t="s">
        <v>30</v>
      </c>
      <c r="E5134" s="4">
        <v>180</v>
      </c>
      <c r="F5134" s="4">
        <v>42.7</v>
      </c>
      <c r="G5134" s="4">
        <v>6.3</v>
      </c>
      <c r="H5134" s="4">
        <v>23838</v>
      </c>
      <c r="I5134" s="4">
        <v>2</v>
      </c>
      <c r="J5134" s="4">
        <v>296</v>
      </c>
      <c r="K5134" s="4">
        <v>1</v>
      </c>
      <c r="L5134" s="4">
        <v>-2</v>
      </c>
      <c r="M5134" s="4">
        <v>6</v>
      </c>
      <c r="N5134" s="4">
        <v>22.7</v>
      </c>
      <c r="O5134" s="4">
        <f t="shared" si="640"/>
        <v>2</v>
      </c>
      <c r="P5134" s="4">
        <f t="shared" si="641"/>
        <v>2</v>
      </c>
      <c r="Q5134" s="4">
        <f t="shared" si="642"/>
        <v>5</v>
      </c>
      <c r="R5134" s="4">
        <f t="shared" si="643"/>
        <v>9</v>
      </c>
      <c r="S5134" s="4">
        <f t="shared" si="644"/>
        <v>95.4</v>
      </c>
      <c r="T5134" s="4" t="str">
        <f t="shared" si="645"/>
        <v>C - Entwicklungspotenzial</v>
      </c>
      <c r="U5134" s="4">
        <f>ROUND(((E5134-Hilfswerte!$B$20)/Hilfswerte!$B$21)+((F5134-Hilfswerte!$B$22)/Hilfswerte!$B$23)+((G5134-Hilfswerte!$B$24)/Hilfswerte!$B$25)+0.1*INDEX(Hilfswerte!$B$4:$B$15,MATCH(C5134,Hilfswerte!$A$4:$A$15,0)),2)</f>
        <v>-7.0000000000000007E-2</v>
      </c>
      <c r="V5134" s="4">
        <f>ROUND(SQRT((((E5134-Hilfswerte!$B$20)/Hilfswerte!$B$21)-Hilfswerte!$B$28)^2+(((F5134-Hilfswerte!$B$22)/Hilfswerte!$B$23)-Hilfswerte!$B$29)^2+(((G5134-Hilfswerte!$B$24)/Hilfswerte!$B$25)-Hilfswerte!$B$30)^2),3)</f>
        <v>0.78700000000000003</v>
      </c>
      <c r="W5134" s="4">
        <f>ROUND(E5134*Hilfswerte!$B$31,0)</f>
        <v>36998</v>
      </c>
      <c r="X5134" s="4">
        <f t="shared" si="646"/>
        <v>13160</v>
      </c>
      <c r="Y5134" s="4" t="str">
        <f>IF(T5134="A - Top-Kunde","bereits Top-Kunde",IF(AND(V5134&lt;=Hilfswerte!$B$34,H5134&lt;0.5*W5134),"Hoch",IF(AND(V5134&lt;=Hilfswerte!$B$35,H5134&lt;0.7*W5134),"Mittel","Niedrig")))</f>
        <v>Mittel</v>
      </c>
      <c r="Z5134" s="4">
        <f t="shared" si="647"/>
        <v>17.8</v>
      </c>
      <c r="AA5134" s="4" t="str">
        <f>IF(J5134&gt;365,"Bereits abgewandert (Segment D)",IF(Z5134&gt;=Hilfswerte!$B$38,"Rot - akut gefaehrdet",IF(Z5134&gt;=Hilfswerte!$B$39,"Gelb - beobachten","Gruen - stabil")))</f>
        <v>Gelb - beobachten</v>
      </c>
    </row>
    <row r="5135" spans="1:27" ht="15" customHeight="1" x14ac:dyDescent="0.25">
      <c r="A5135" s="4" t="s">
        <v>5482</v>
      </c>
      <c r="B5135" s="4" t="s">
        <v>572</v>
      </c>
      <c r="C5135" s="4" t="s">
        <v>29</v>
      </c>
      <c r="D5135" s="4" t="s">
        <v>30</v>
      </c>
      <c r="E5135" s="4">
        <v>77</v>
      </c>
      <c r="F5135" s="4">
        <v>17.899999999999999</v>
      </c>
      <c r="G5135" s="4">
        <v>8.4</v>
      </c>
      <c r="H5135" s="4">
        <v>38361</v>
      </c>
      <c r="I5135" s="4">
        <v>5</v>
      </c>
      <c r="J5135" s="4">
        <v>5</v>
      </c>
      <c r="K5135" s="4">
        <v>1</v>
      </c>
      <c r="L5135" s="4">
        <v>1</v>
      </c>
      <c r="M5135" s="4">
        <v>5</v>
      </c>
      <c r="N5135" s="4">
        <v>9.9</v>
      </c>
      <c r="O5135" s="4">
        <f t="shared" si="640"/>
        <v>5</v>
      </c>
      <c r="P5135" s="4">
        <f t="shared" si="641"/>
        <v>5</v>
      </c>
      <c r="Q5135" s="4">
        <f t="shared" si="642"/>
        <v>5</v>
      </c>
      <c r="R5135" s="4">
        <f t="shared" si="643"/>
        <v>15</v>
      </c>
      <c r="S5135" s="4">
        <f t="shared" si="644"/>
        <v>148.69999999999999</v>
      </c>
      <c r="T5135" s="4" t="str">
        <f t="shared" si="645"/>
        <v>A - Top-Kunde</v>
      </c>
      <c r="U5135" s="4">
        <f>ROUND(((E5135-Hilfswerte!$B$20)/Hilfswerte!$B$21)+((F5135-Hilfswerte!$B$22)/Hilfswerte!$B$23)+((G5135-Hilfswerte!$B$24)/Hilfswerte!$B$25)+0.1*INDEX(Hilfswerte!$B$4:$B$15,MATCH(C5135,Hilfswerte!$A$4:$A$15,0)),2)</f>
        <v>-0.39</v>
      </c>
      <c r="V5135" s="4">
        <f>ROUND(SQRT((((E5135-Hilfswerte!$B$20)/Hilfswerte!$B$21)-Hilfswerte!$B$28)^2+(((F5135-Hilfswerte!$B$22)/Hilfswerte!$B$23)-Hilfswerte!$B$29)^2+(((G5135-Hilfswerte!$B$24)/Hilfswerte!$B$25)-Hilfswerte!$B$30)^2),3)</f>
        <v>0.68899999999999995</v>
      </c>
      <c r="W5135" s="4">
        <f>ROUND(E5135*Hilfswerte!$B$31,0)</f>
        <v>15827</v>
      </c>
      <c r="X5135" s="4">
        <f t="shared" si="646"/>
        <v>0</v>
      </c>
      <c r="Y5135" s="4" t="str">
        <f>IF(T5135="A - Top-Kunde","bereits Top-Kunde",IF(AND(V5135&lt;=Hilfswerte!$B$34,H5135&lt;0.5*W5135),"Hoch",IF(AND(V5135&lt;=Hilfswerte!$B$35,H5135&lt;0.7*W5135),"Mittel","Niedrig")))</f>
        <v>bereits Top-Kunde</v>
      </c>
      <c r="Z5135" s="4">
        <f t="shared" si="647"/>
        <v>3.5</v>
      </c>
      <c r="AA5135" s="4" t="str">
        <f>IF(J5135&gt;365,"Bereits abgewandert (Segment D)",IF(Z5135&gt;=Hilfswerte!$B$38,"Rot - akut gefaehrdet",IF(Z5135&gt;=Hilfswerte!$B$39,"Gelb - beobachten","Gruen - stabil")))</f>
        <v>Gruen - stabil</v>
      </c>
    </row>
    <row r="5136" spans="1:27" ht="15" customHeight="1" x14ac:dyDescent="0.25">
      <c r="A5136" s="4" t="s">
        <v>5483</v>
      </c>
      <c r="B5136" s="4" t="s">
        <v>1364</v>
      </c>
      <c r="C5136" s="4" t="s">
        <v>33</v>
      </c>
      <c r="D5136" s="4" t="s">
        <v>52</v>
      </c>
      <c r="E5136" s="4">
        <v>107</v>
      </c>
      <c r="F5136" s="4">
        <v>12.1</v>
      </c>
      <c r="G5136" s="4">
        <v>1</v>
      </c>
      <c r="H5136" s="4">
        <v>0</v>
      </c>
      <c r="I5136" s="4">
        <v>0</v>
      </c>
      <c r="J5136" s="4">
        <v>553</v>
      </c>
      <c r="K5136" s="4">
        <v>0</v>
      </c>
      <c r="L5136" s="4">
        <v>-3</v>
      </c>
      <c r="M5136" s="4">
        <v>0</v>
      </c>
      <c r="N5136" s="4">
        <v>-68.7</v>
      </c>
      <c r="O5136" s="4">
        <f t="shared" si="640"/>
        <v>1</v>
      </c>
      <c r="P5136" s="4">
        <f t="shared" si="641"/>
        <v>1</v>
      </c>
      <c r="Q5136" s="4">
        <f t="shared" si="642"/>
        <v>1</v>
      </c>
      <c r="R5136" s="4">
        <f t="shared" si="643"/>
        <v>3</v>
      </c>
      <c r="S5136" s="4">
        <f t="shared" si="644"/>
        <v>-4.4000000000000004</v>
      </c>
      <c r="T5136" s="4" t="str">
        <f t="shared" si="645"/>
        <v>D - Abwanderungsrisiko</v>
      </c>
      <c r="U5136" s="4">
        <f>ROUND(((E5136-Hilfswerte!$B$20)/Hilfswerte!$B$21)+((F5136-Hilfswerte!$B$22)/Hilfswerte!$B$23)+((G5136-Hilfswerte!$B$24)/Hilfswerte!$B$25)+0.1*INDEX(Hilfswerte!$B$4:$B$15,MATCH(C5136,Hilfswerte!$A$4:$A$15,0)),2)</f>
        <v>-1.78</v>
      </c>
      <c r="V5136" s="4">
        <f>ROUND(SQRT((((E5136-Hilfswerte!$B$20)/Hilfswerte!$B$21)-Hilfswerte!$B$28)^2+(((F5136-Hilfswerte!$B$22)/Hilfswerte!$B$23)-Hilfswerte!$B$29)^2+(((G5136-Hilfswerte!$B$24)/Hilfswerte!$B$25)-Hilfswerte!$B$30)^2),3)</f>
        <v>1.7050000000000001</v>
      </c>
      <c r="W5136" s="4">
        <f>ROUND(E5136*Hilfswerte!$B$31,0)</f>
        <v>21993</v>
      </c>
      <c r="X5136" s="4">
        <f t="shared" si="646"/>
        <v>21993</v>
      </c>
      <c r="Y5136" s="4" t="str">
        <f>IF(T5136="A - Top-Kunde","bereits Top-Kunde",IF(AND(V5136&lt;=Hilfswerte!$B$34,H5136&lt;0.5*W5136),"Hoch",IF(AND(V5136&lt;=Hilfswerte!$B$35,H5136&lt;0.7*W5136),"Mittel","Niedrig")))</f>
        <v>Niedrig</v>
      </c>
      <c r="Z5136" s="4">
        <f t="shared" si="647"/>
        <v>55.1</v>
      </c>
      <c r="AA5136" s="4" t="str">
        <f>IF(J5136&gt;365,"Bereits abgewandert (Segment D)",IF(Z5136&gt;=Hilfswerte!$B$38,"Rot - akut gefaehrdet",IF(Z5136&gt;=Hilfswerte!$B$39,"Gelb - beobachten","Gruen - stabil")))</f>
        <v>Bereits abgewandert (Segment D)</v>
      </c>
    </row>
    <row r="5137" spans="1:27" ht="15" customHeight="1" x14ac:dyDescent="0.25">
      <c r="A5137" s="4" t="s">
        <v>5484</v>
      </c>
      <c r="B5137" s="4" t="s">
        <v>165</v>
      </c>
      <c r="C5137" s="4" t="s">
        <v>59</v>
      </c>
      <c r="D5137" s="4" t="s">
        <v>30</v>
      </c>
      <c r="E5137" s="4">
        <v>61</v>
      </c>
      <c r="F5137" s="4">
        <v>10.7</v>
      </c>
      <c r="G5137" s="4">
        <v>5.0999999999999996</v>
      </c>
      <c r="H5137" s="4">
        <v>783</v>
      </c>
      <c r="I5137" s="4">
        <v>1</v>
      </c>
      <c r="J5137" s="4">
        <v>316</v>
      </c>
      <c r="K5137" s="4">
        <v>0</v>
      </c>
      <c r="L5137" s="4">
        <v>-3</v>
      </c>
      <c r="M5137" s="4">
        <v>1</v>
      </c>
      <c r="N5137" s="4">
        <v>-2.7</v>
      </c>
      <c r="O5137" s="4">
        <f t="shared" si="640"/>
        <v>2</v>
      </c>
      <c r="P5137" s="4">
        <f t="shared" si="641"/>
        <v>1</v>
      </c>
      <c r="Q5137" s="4">
        <f t="shared" si="642"/>
        <v>2</v>
      </c>
      <c r="R5137" s="4">
        <f t="shared" si="643"/>
        <v>5</v>
      </c>
      <c r="S5137" s="4">
        <f t="shared" si="644"/>
        <v>48.7</v>
      </c>
      <c r="T5137" s="4" t="str">
        <f t="shared" si="645"/>
        <v>C - Entwicklungspotenzial</v>
      </c>
      <c r="U5137" s="4">
        <f>ROUND(((E5137-Hilfswerte!$B$20)/Hilfswerte!$B$21)+((F5137-Hilfswerte!$B$22)/Hilfswerte!$B$23)+((G5137-Hilfswerte!$B$24)/Hilfswerte!$B$25)+0.1*INDEX(Hilfswerte!$B$4:$B$15,MATCH(C5137,Hilfswerte!$A$4:$A$15,0)),2)</f>
        <v>-1.45</v>
      </c>
      <c r="V5137" s="4">
        <f>ROUND(SQRT((((E5137-Hilfswerte!$B$20)/Hilfswerte!$B$21)-Hilfswerte!$B$28)^2+(((F5137-Hilfswerte!$B$22)/Hilfswerte!$B$23)-Hilfswerte!$B$29)^2+(((G5137-Hilfswerte!$B$24)/Hilfswerte!$B$25)-Hilfswerte!$B$30)^2),3)</f>
        <v>1.177</v>
      </c>
      <c r="W5137" s="4">
        <f>ROUND(E5137*Hilfswerte!$B$31,0)</f>
        <v>12538</v>
      </c>
      <c r="X5137" s="4">
        <f t="shared" si="646"/>
        <v>11755</v>
      </c>
      <c r="Y5137" s="4" t="str">
        <f>IF(T5137="A - Top-Kunde","bereits Top-Kunde",IF(AND(V5137&lt;=Hilfswerte!$B$34,H5137&lt;0.5*W5137),"Hoch",IF(AND(V5137&lt;=Hilfswerte!$B$35,H5137&lt;0.7*W5137),"Mittel","Niedrig")))</f>
        <v>Niedrig</v>
      </c>
      <c r="Z5137" s="4">
        <f t="shared" si="647"/>
        <v>16.899999999999999</v>
      </c>
      <c r="AA5137" s="4" t="str">
        <f>IF(J5137&gt;365,"Bereits abgewandert (Segment D)",IF(Z5137&gt;=Hilfswerte!$B$38,"Rot - akut gefaehrdet",IF(Z5137&gt;=Hilfswerte!$B$39,"Gelb - beobachten","Gruen - stabil")))</f>
        <v>Gelb - beobachten</v>
      </c>
    </row>
    <row r="5138" spans="1:27" ht="15" customHeight="1" x14ac:dyDescent="0.25">
      <c r="A5138" s="4" t="s">
        <v>5485</v>
      </c>
      <c r="B5138" s="4" t="s">
        <v>372</v>
      </c>
      <c r="C5138" s="4" t="s">
        <v>51</v>
      </c>
      <c r="D5138" s="4" t="s">
        <v>30</v>
      </c>
      <c r="E5138" s="4">
        <v>81</v>
      </c>
      <c r="F5138" s="4">
        <v>16.2</v>
      </c>
      <c r="G5138" s="4">
        <v>6.5</v>
      </c>
      <c r="H5138" s="4">
        <v>9499</v>
      </c>
      <c r="I5138" s="4">
        <v>5</v>
      </c>
      <c r="J5138" s="4">
        <v>16</v>
      </c>
      <c r="K5138" s="4">
        <v>1</v>
      </c>
      <c r="L5138" s="4">
        <v>48</v>
      </c>
      <c r="M5138" s="4">
        <v>2</v>
      </c>
      <c r="N5138" s="4">
        <v>-14.9</v>
      </c>
      <c r="O5138" s="4">
        <f t="shared" si="640"/>
        <v>5</v>
      </c>
      <c r="P5138" s="4">
        <f t="shared" si="641"/>
        <v>5</v>
      </c>
      <c r="Q5138" s="4">
        <f t="shared" si="642"/>
        <v>5</v>
      </c>
      <c r="R5138" s="4">
        <f t="shared" si="643"/>
        <v>15</v>
      </c>
      <c r="S5138" s="4">
        <f t="shared" si="644"/>
        <v>122.2</v>
      </c>
      <c r="T5138" s="4" t="str">
        <f t="shared" si="645"/>
        <v>B - Kernkunde</v>
      </c>
      <c r="U5138" s="4">
        <f>ROUND(((E5138-Hilfswerte!$B$20)/Hilfswerte!$B$21)+((F5138-Hilfswerte!$B$22)/Hilfswerte!$B$23)+((G5138-Hilfswerte!$B$24)/Hilfswerte!$B$25)+0.1*INDEX(Hilfswerte!$B$4:$B$15,MATCH(C5138,Hilfswerte!$A$4:$A$15,0)),2)</f>
        <v>-0.62</v>
      </c>
      <c r="V5138" s="4">
        <f>ROUND(SQRT((((E5138-Hilfswerte!$B$20)/Hilfswerte!$B$21)-Hilfswerte!$B$28)^2+(((F5138-Hilfswerte!$B$22)/Hilfswerte!$B$23)-Hilfswerte!$B$29)^2+(((G5138-Hilfswerte!$B$24)/Hilfswerte!$B$25)-Hilfswerte!$B$30)^2),3)</f>
        <v>0.91900000000000004</v>
      </c>
      <c r="W5138" s="4">
        <f>ROUND(E5138*Hilfswerte!$B$31,0)</f>
        <v>16649</v>
      </c>
      <c r="X5138" s="4">
        <f t="shared" si="646"/>
        <v>7150</v>
      </c>
      <c r="Y5138" s="4" t="str">
        <f>IF(T5138="A - Top-Kunde","bereits Top-Kunde",IF(AND(V5138&lt;=Hilfswerte!$B$34,H5138&lt;0.5*W5138),"Hoch",IF(AND(V5138&lt;=Hilfswerte!$B$35,H5138&lt;0.7*W5138),"Mittel","Niedrig")))</f>
        <v>Mittel</v>
      </c>
      <c r="Z5138" s="4">
        <f t="shared" si="647"/>
        <v>19.399999999999999</v>
      </c>
      <c r="AA5138" s="4" t="str">
        <f>IF(J5138&gt;365,"Bereits abgewandert (Segment D)",IF(Z5138&gt;=Hilfswerte!$B$38,"Rot - akut gefaehrdet",IF(Z5138&gt;=Hilfswerte!$B$39,"Gelb - beobachten","Gruen - stabil")))</f>
        <v>Gelb - beobachten</v>
      </c>
    </row>
    <row r="5139" spans="1:27" ht="15" customHeight="1" x14ac:dyDescent="0.25">
      <c r="A5139" s="4" t="s">
        <v>5486</v>
      </c>
      <c r="B5139" s="4" t="s">
        <v>1183</v>
      </c>
      <c r="C5139" s="4" t="s">
        <v>29</v>
      </c>
      <c r="D5139" s="4" t="s">
        <v>30</v>
      </c>
      <c r="E5139" s="4">
        <v>15</v>
      </c>
      <c r="F5139" s="4">
        <v>3.5</v>
      </c>
      <c r="G5139" s="4">
        <v>16.600000000000001</v>
      </c>
      <c r="H5139" s="4">
        <v>1104</v>
      </c>
      <c r="I5139" s="4">
        <v>3</v>
      </c>
      <c r="J5139" s="4">
        <v>86</v>
      </c>
      <c r="K5139" s="4">
        <v>1</v>
      </c>
      <c r="L5139" s="4">
        <v>6</v>
      </c>
      <c r="M5139" s="4">
        <v>4</v>
      </c>
      <c r="N5139" s="4">
        <v>-1.3</v>
      </c>
      <c r="O5139" s="4">
        <f t="shared" si="640"/>
        <v>4</v>
      </c>
      <c r="P5139" s="4">
        <f t="shared" si="641"/>
        <v>3</v>
      </c>
      <c r="Q5139" s="4">
        <f t="shared" si="642"/>
        <v>3</v>
      </c>
      <c r="R5139" s="4">
        <f t="shared" si="643"/>
        <v>10</v>
      </c>
      <c r="S5139" s="4">
        <f t="shared" si="644"/>
        <v>91.6</v>
      </c>
      <c r="T5139" s="4" t="str">
        <f t="shared" si="645"/>
        <v>C - Entwicklungspotenzial</v>
      </c>
      <c r="U5139" s="4">
        <f>ROUND(((E5139-Hilfswerte!$B$20)/Hilfswerte!$B$21)+((F5139-Hilfswerte!$B$22)/Hilfswerte!$B$23)+((G5139-Hilfswerte!$B$24)/Hilfswerte!$B$25)+0.1*INDEX(Hilfswerte!$B$4:$B$15,MATCH(C5139,Hilfswerte!$A$4:$A$15,0)),2)</f>
        <v>0.39</v>
      </c>
      <c r="V5139" s="4">
        <f>ROUND(SQRT((((E5139-Hilfswerte!$B$20)/Hilfswerte!$B$21)-Hilfswerte!$B$28)^2+(((F5139-Hilfswerte!$B$22)/Hilfswerte!$B$23)-Hilfswerte!$B$29)^2+(((G5139-Hilfswerte!$B$24)/Hilfswerte!$B$25)-Hilfswerte!$B$30)^2),3)</f>
        <v>1.2390000000000001</v>
      </c>
      <c r="W5139" s="4">
        <f>ROUND(E5139*Hilfswerte!$B$31,0)</f>
        <v>3083</v>
      </c>
      <c r="X5139" s="4">
        <f t="shared" si="646"/>
        <v>1979</v>
      </c>
      <c r="Y5139" s="4" t="str">
        <f>IF(T5139="A - Top-Kunde","bereits Top-Kunde",IF(AND(V5139&lt;=Hilfswerte!$B$34,H5139&lt;0.5*W5139),"Hoch",IF(AND(V5139&lt;=Hilfswerte!$B$35,H5139&lt;0.7*W5139),"Mittel","Niedrig")))</f>
        <v>Niedrig</v>
      </c>
      <c r="Z5139" s="4">
        <f t="shared" si="647"/>
        <v>9</v>
      </c>
      <c r="AA5139" s="4" t="str">
        <f>IF(J5139&gt;365,"Bereits abgewandert (Segment D)",IF(Z5139&gt;=Hilfswerte!$B$38,"Rot - akut gefaehrdet",IF(Z5139&gt;=Hilfswerte!$B$39,"Gelb - beobachten","Gruen - stabil")))</f>
        <v>Gruen - stabil</v>
      </c>
    </row>
    <row r="5140" spans="1:27" ht="15" customHeight="1" x14ac:dyDescent="0.25">
      <c r="A5140" s="4" t="s">
        <v>5487</v>
      </c>
      <c r="B5140" s="4" t="s">
        <v>799</v>
      </c>
      <c r="C5140" s="4" t="s">
        <v>74</v>
      </c>
      <c r="D5140" s="4" t="s">
        <v>30</v>
      </c>
      <c r="E5140" s="4">
        <v>145</v>
      </c>
      <c r="F5140" s="4">
        <v>38.799999999999997</v>
      </c>
      <c r="G5140" s="4">
        <v>19.8</v>
      </c>
      <c r="H5140" s="4">
        <v>1475</v>
      </c>
      <c r="I5140" s="4">
        <v>1</v>
      </c>
      <c r="J5140" s="4">
        <v>260</v>
      </c>
      <c r="K5140" s="4">
        <v>0</v>
      </c>
      <c r="L5140" s="4">
        <v>17</v>
      </c>
      <c r="M5140" s="4">
        <v>1</v>
      </c>
      <c r="N5140" s="4">
        <v>5.7</v>
      </c>
      <c r="O5140" s="4">
        <f t="shared" si="640"/>
        <v>2</v>
      </c>
      <c r="P5140" s="4">
        <f t="shared" si="641"/>
        <v>1</v>
      </c>
      <c r="Q5140" s="4">
        <f t="shared" si="642"/>
        <v>3</v>
      </c>
      <c r="R5140" s="4">
        <f t="shared" si="643"/>
        <v>6</v>
      </c>
      <c r="S5140" s="4">
        <f t="shared" si="644"/>
        <v>57.8</v>
      </c>
      <c r="T5140" s="4" t="str">
        <f t="shared" si="645"/>
        <v>C - Entwicklungspotenzial</v>
      </c>
      <c r="U5140" s="4">
        <f>ROUND(((E5140-Hilfswerte!$B$20)/Hilfswerte!$B$21)+((F5140-Hilfswerte!$B$22)/Hilfswerte!$B$23)+((G5140-Hilfswerte!$B$24)/Hilfswerte!$B$25)+0.1*INDEX(Hilfswerte!$B$4:$B$15,MATCH(C5140,Hilfswerte!$A$4:$A$15,0)),2)</f>
        <v>1.8</v>
      </c>
      <c r="V5140" s="4">
        <f>ROUND(SQRT((((E5140-Hilfswerte!$B$20)/Hilfswerte!$B$21)-Hilfswerte!$B$28)^2+(((F5140-Hilfswerte!$B$22)/Hilfswerte!$B$23)-Hilfswerte!$B$29)^2+(((G5140-Hilfswerte!$B$24)/Hilfswerte!$B$25)-Hilfswerte!$B$30)^2),3)</f>
        <v>1.367</v>
      </c>
      <c r="W5140" s="4">
        <f>ROUND(E5140*Hilfswerte!$B$31,0)</f>
        <v>29804</v>
      </c>
      <c r="X5140" s="4">
        <f t="shared" si="646"/>
        <v>28329</v>
      </c>
      <c r="Y5140" s="4" t="str">
        <f>IF(T5140="A - Top-Kunde","bereits Top-Kunde",IF(AND(V5140&lt;=Hilfswerte!$B$34,H5140&lt;0.5*W5140),"Hoch",IF(AND(V5140&lt;=Hilfswerte!$B$35,H5140&lt;0.7*W5140),"Mittel","Niedrig")))</f>
        <v>Niedrig</v>
      </c>
      <c r="Z5140" s="4">
        <f t="shared" si="647"/>
        <v>16.399999999999999</v>
      </c>
      <c r="AA5140" s="4" t="str">
        <f>IF(J5140&gt;365,"Bereits abgewandert (Segment D)",IF(Z5140&gt;=Hilfswerte!$B$38,"Rot - akut gefaehrdet",IF(Z5140&gt;=Hilfswerte!$B$39,"Gelb - beobachten","Gruen - stabil")))</f>
        <v>Gelb - beobachten</v>
      </c>
    </row>
    <row r="5141" spans="1:27" ht="15" customHeight="1" x14ac:dyDescent="0.25">
      <c r="A5141" s="4" t="s">
        <v>5488</v>
      </c>
      <c r="B5141" s="4" t="s">
        <v>64</v>
      </c>
      <c r="C5141" s="4" t="s">
        <v>62</v>
      </c>
      <c r="D5141" s="4" t="s">
        <v>30</v>
      </c>
      <c r="E5141" s="4">
        <v>105</v>
      </c>
      <c r="F5141" s="4">
        <v>17.8</v>
      </c>
      <c r="G5141" s="4">
        <v>20.7</v>
      </c>
      <c r="H5141" s="4">
        <v>16052</v>
      </c>
      <c r="I5141" s="4">
        <v>7</v>
      </c>
      <c r="J5141" s="4">
        <v>29</v>
      </c>
      <c r="K5141" s="4">
        <v>0</v>
      </c>
      <c r="L5141" s="4">
        <v>-3</v>
      </c>
      <c r="M5141" s="4">
        <v>5</v>
      </c>
      <c r="N5141" s="4">
        <v>20.7</v>
      </c>
      <c r="O5141" s="4">
        <f t="shared" si="640"/>
        <v>5</v>
      </c>
      <c r="P5141" s="4">
        <f t="shared" si="641"/>
        <v>5</v>
      </c>
      <c r="Q5141" s="4">
        <f t="shared" si="642"/>
        <v>5</v>
      </c>
      <c r="R5141" s="4">
        <f t="shared" si="643"/>
        <v>15</v>
      </c>
      <c r="S5141" s="4">
        <f t="shared" si="644"/>
        <v>160.4</v>
      </c>
      <c r="T5141" s="4" t="str">
        <f t="shared" si="645"/>
        <v>A - Top-Kunde</v>
      </c>
      <c r="U5141" s="4">
        <f>ROUND(((E5141-Hilfswerte!$B$20)/Hilfswerte!$B$21)+((F5141-Hilfswerte!$B$22)/Hilfswerte!$B$23)+((G5141-Hilfswerte!$B$24)/Hilfswerte!$B$25)+0.1*INDEX(Hilfswerte!$B$4:$B$15,MATCH(C5141,Hilfswerte!$A$4:$A$15,0)),2)</f>
        <v>1.84</v>
      </c>
      <c r="V5141" s="4">
        <f>ROUND(SQRT((((E5141-Hilfswerte!$B$20)/Hilfswerte!$B$21)-Hilfswerte!$B$28)^2+(((F5141-Hilfswerte!$B$22)/Hilfswerte!$B$23)-Hilfswerte!$B$29)^2+(((G5141-Hilfswerte!$B$24)/Hilfswerte!$B$25)-Hilfswerte!$B$30)^2),3)</f>
        <v>1.5720000000000001</v>
      </c>
      <c r="W5141" s="4">
        <f>ROUND(E5141*Hilfswerte!$B$31,0)</f>
        <v>21582</v>
      </c>
      <c r="X5141" s="4">
        <f t="shared" si="646"/>
        <v>5530</v>
      </c>
      <c r="Y5141" s="4" t="str">
        <f>IF(T5141="A - Top-Kunde","bereits Top-Kunde",IF(AND(V5141&lt;=Hilfswerte!$B$34,H5141&lt;0.5*W5141),"Hoch",IF(AND(V5141&lt;=Hilfswerte!$B$35,H5141&lt;0.7*W5141),"Mittel","Niedrig")))</f>
        <v>bereits Top-Kunde</v>
      </c>
      <c r="Z5141" s="4">
        <f t="shared" si="647"/>
        <v>1.5</v>
      </c>
      <c r="AA5141" s="4" t="str">
        <f>IF(J5141&gt;365,"Bereits abgewandert (Segment D)",IF(Z5141&gt;=Hilfswerte!$B$38,"Rot - akut gefaehrdet",IF(Z5141&gt;=Hilfswerte!$B$39,"Gelb - beobachten","Gruen - stabil")))</f>
        <v>Gruen - stabil</v>
      </c>
    </row>
    <row r="5142" spans="1:27" ht="15" customHeight="1" x14ac:dyDescent="0.25">
      <c r="A5142" s="4" t="s">
        <v>5489</v>
      </c>
      <c r="B5142" s="4" t="s">
        <v>402</v>
      </c>
      <c r="C5142" s="4" t="s">
        <v>33</v>
      </c>
      <c r="D5142" s="4" t="s">
        <v>56</v>
      </c>
      <c r="E5142" s="4">
        <v>91</v>
      </c>
      <c r="F5142" s="4">
        <v>16.8</v>
      </c>
      <c r="G5142" s="4">
        <v>10.9</v>
      </c>
      <c r="H5142" s="4">
        <v>5577</v>
      </c>
      <c r="I5142" s="4">
        <v>2</v>
      </c>
      <c r="J5142" s="4">
        <v>288</v>
      </c>
      <c r="K5142" s="4">
        <v>0</v>
      </c>
      <c r="L5142" s="4">
        <v>34</v>
      </c>
      <c r="M5142" s="4">
        <v>1</v>
      </c>
      <c r="N5142" s="4">
        <v>12.9</v>
      </c>
      <c r="O5142" s="4">
        <f t="shared" si="640"/>
        <v>2</v>
      </c>
      <c r="P5142" s="4">
        <f t="shared" si="641"/>
        <v>2</v>
      </c>
      <c r="Q5142" s="4">
        <f t="shared" si="642"/>
        <v>4</v>
      </c>
      <c r="R5142" s="4">
        <f t="shared" si="643"/>
        <v>8</v>
      </c>
      <c r="S5142" s="4">
        <f t="shared" si="644"/>
        <v>76.3</v>
      </c>
      <c r="T5142" s="4" t="str">
        <f t="shared" si="645"/>
        <v>C - Entwicklungspotenzial</v>
      </c>
      <c r="U5142" s="4">
        <f>ROUND(((E5142-Hilfswerte!$B$20)/Hilfswerte!$B$21)+((F5142-Hilfswerte!$B$22)/Hilfswerte!$B$23)+((G5142-Hilfswerte!$B$24)/Hilfswerte!$B$25)+0.1*INDEX(Hilfswerte!$B$4:$B$15,MATCH(C5142,Hilfswerte!$A$4:$A$15,0)),2)</f>
        <v>-0.19</v>
      </c>
      <c r="V5142" s="4">
        <f>ROUND(SQRT((((E5142-Hilfswerte!$B$20)/Hilfswerte!$B$21)-Hilfswerte!$B$28)^2+(((F5142-Hilfswerte!$B$22)/Hilfswerte!$B$23)-Hilfswerte!$B$29)^2+(((G5142-Hilfswerte!$B$24)/Hilfswerte!$B$25)-Hilfswerte!$B$30)^2),3)</f>
        <v>0.5</v>
      </c>
      <c r="W5142" s="4">
        <f>ROUND(E5142*Hilfswerte!$B$31,0)</f>
        <v>18705</v>
      </c>
      <c r="X5142" s="4">
        <f t="shared" si="646"/>
        <v>13128</v>
      </c>
      <c r="Y5142" s="4" t="str">
        <f>IF(T5142="A - Top-Kunde","bereits Top-Kunde",IF(AND(V5142&lt;=Hilfswerte!$B$34,H5142&lt;0.5*W5142),"Hoch",IF(AND(V5142&lt;=Hilfswerte!$B$35,H5142&lt;0.7*W5142),"Mittel","Niedrig")))</f>
        <v>Hoch</v>
      </c>
      <c r="Z5142" s="4">
        <f t="shared" si="647"/>
        <v>21.2</v>
      </c>
      <c r="AA5142" s="4" t="str">
        <f>IF(J5142&gt;365,"Bereits abgewandert (Segment D)",IF(Z5142&gt;=Hilfswerte!$B$38,"Rot - akut gefaehrdet",IF(Z5142&gt;=Hilfswerte!$B$39,"Gelb - beobachten","Gruen - stabil")))</f>
        <v>Rot - akut gefaehrdet</v>
      </c>
    </row>
    <row r="5143" spans="1:27" ht="15" customHeight="1" x14ac:dyDescent="0.25">
      <c r="A5143" s="4" t="s">
        <v>5490</v>
      </c>
      <c r="B5143" s="4" t="s">
        <v>1243</v>
      </c>
      <c r="C5143" s="4" t="s">
        <v>74</v>
      </c>
      <c r="D5143" s="4" t="s">
        <v>30</v>
      </c>
      <c r="E5143" s="4">
        <v>46</v>
      </c>
      <c r="F5143" s="4">
        <v>5.6</v>
      </c>
      <c r="G5143" s="4">
        <v>3.4</v>
      </c>
      <c r="H5143" s="4">
        <v>511</v>
      </c>
      <c r="I5143" s="4">
        <v>2</v>
      </c>
      <c r="J5143" s="4">
        <v>146</v>
      </c>
      <c r="K5143" s="4">
        <v>0</v>
      </c>
      <c r="L5143" s="4">
        <v>13</v>
      </c>
      <c r="M5143" s="4">
        <v>2</v>
      </c>
      <c r="N5143" s="4">
        <v>21.1</v>
      </c>
      <c r="O5143" s="4">
        <f t="shared" si="640"/>
        <v>3</v>
      </c>
      <c r="P5143" s="4">
        <f t="shared" si="641"/>
        <v>2</v>
      </c>
      <c r="Q5143" s="4">
        <f t="shared" si="642"/>
        <v>2</v>
      </c>
      <c r="R5143" s="4">
        <f t="shared" si="643"/>
        <v>7</v>
      </c>
      <c r="S5143" s="4">
        <f t="shared" si="644"/>
        <v>76.7</v>
      </c>
      <c r="T5143" s="4" t="str">
        <f t="shared" si="645"/>
        <v>C - Entwicklungspotenzial</v>
      </c>
      <c r="U5143" s="4">
        <f>ROUND(((E5143-Hilfswerte!$B$20)/Hilfswerte!$B$21)+((F5143-Hilfswerte!$B$22)/Hilfswerte!$B$23)+((G5143-Hilfswerte!$B$24)/Hilfswerte!$B$25)+0.1*INDEX(Hilfswerte!$B$4:$B$15,MATCH(C5143,Hilfswerte!$A$4:$A$15,0)),2)</f>
        <v>-1.82</v>
      </c>
      <c r="V5143" s="4">
        <f>ROUND(SQRT((((E5143-Hilfswerte!$B$20)/Hilfswerte!$B$21)-Hilfswerte!$B$28)^2+(((F5143-Hilfswerte!$B$22)/Hilfswerte!$B$23)-Hilfswerte!$B$29)^2+(((G5143-Hilfswerte!$B$24)/Hilfswerte!$B$25)-Hilfswerte!$B$30)^2),3)</f>
        <v>1.4630000000000001</v>
      </c>
      <c r="W5143" s="4">
        <f>ROUND(E5143*Hilfswerte!$B$31,0)</f>
        <v>9455</v>
      </c>
      <c r="X5143" s="4">
        <f t="shared" si="646"/>
        <v>8944</v>
      </c>
      <c r="Y5143" s="4" t="str">
        <f>IF(T5143="A - Top-Kunde","bereits Top-Kunde",IF(AND(V5143&lt;=Hilfswerte!$B$34,H5143&lt;0.5*W5143),"Hoch",IF(AND(V5143&lt;=Hilfswerte!$B$35,H5143&lt;0.7*W5143),"Mittel","Niedrig")))</f>
        <v>Niedrig</v>
      </c>
      <c r="Z5143" s="4">
        <f t="shared" si="647"/>
        <v>9.9</v>
      </c>
      <c r="AA5143" s="4" t="str">
        <f>IF(J5143&gt;365,"Bereits abgewandert (Segment D)",IF(Z5143&gt;=Hilfswerte!$B$38,"Rot - akut gefaehrdet",IF(Z5143&gt;=Hilfswerte!$B$39,"Gelb - beobachten","Gruen - stabil")))</f>
        <v>Gruen - stabil</v>
      </c>
    </row>
    <row r="5144" spans="1:27" ht="15" customHeight="1" x14ac:dyDescent="0.25">
      <c r="A5144" s="4" t="s">
        <v>5491</v>
      </c>
      <c r="B5144" s="4" t="s">
        <v>1304</v>
      </c>
      <c r="C5144" s="4" t="s">
        <v>74</v>
      </c>
      <c r="D5144" s="4" t="s">
        <v>30</v>
      </c>
      <c r="E5144" s="4">
        <v>35</v>
      </c>
      <c r="F5144" s="4">
        <v>13.7</v>
      </c>
      <c r="G5144" s="4">
        <v>8</v>
      </c>
      <c r="H5144" s="4">
        <v>627</v>
      </c>
      <c r="I5144" s="4">
        <v>3</v>
      </c>
      <c r="J5144" s="4">
        <v>365</v>
      </c>
      <c r="K5144" s="4">
        <v>0</v>
      </c>
      <c r="L5144" s="4">
        <v>13</v>
      </c>
      <c r="M5144" s="4">
        <v>2</v>
      </c>
      <c r="N5144" s="4">
        <v>-29.4</v>
      </c>
      <c r="O5144" s="4">
        <f t="shared" si="640"/>
        <v>2</v>
      </c>
      <c r="P5144" s="4">
        <f t="shared" si="641"/>
        <v>3</v>
      </c>
      <c r="Q5144" s="4">
        <f t="shared" si="642"/>
        <v>2</v>
      </c>
      <c r="R5144" s="4">
        <f t="shared" si="643"/>
        <v>7</v>
      </c>
      <c r="S5144" s="4">
        <f t="shared" si="644"/>
        <v>51.4</v>
      </c>
      <c r="T5144" s="4" t="str">
        <f t="shared" si="645"/>
        <v>C - Entwicklungspotenzial</v>
      </c>
      <c r="U5144" s="4">
        <f>ROUND(((E5144-Hilfswerte!$B$20)/Hilfswerte!$B$21)+((F5144-Hilfswerte!$B$22)/Hilfswerte!$B$23)+((G5144-Hilfswerte!$B$24)/Hilfswerte!$B$25)+0.1*INDEX(Hilfswerte!$B$4:$B$15,MATCH(C5144,Hilfswerte!$A$4:$A$15,0)),2)</f>
        <v>-0.99</v>
      </c>
      <c r="V5144" s="4">
        <f>ROUND(SQRT((((E5144-Hilfswerte!$B$20)/Hilfswerte!$B$21)-Hilfswerte!$B$28)^2+(((F5144-Hilfswerte!$B$22)/Hilfswerte!$B$23)-Hilfswerte!$B$29)^2+(((G5144-Hilfswerte!$B$24)/Hilfswerte!$B$25)-Hilfswerte!$B$30)^2),3)</f>
        <v>0.875</v>
      </c>
      <c r="W5144" s="4">
        <f>ROUND(E5144*Hilfswerte!$B$31,0)</f>
        <v>7194</v>
      </c>
      <c r="X5144" s="4">
        <f t="shared" si="646"/>
        <v>6567</v>
      </c>
      <c r="Y5144" s="4" t="str">
        <f>IF(T5144="A - Top-Kunde","bereits Top-Kunde",IF(AND(V5144&lt;=Hilfswerte!$B$34,H5144&lt;0.5*W5144),"Hoch",IF(AND(V5144&lt;=Hilfswerte!$B$35,H5144&lt;0.7*W5144),"Mittel","Niedrig")))</f>
        <v>Mittel</v>
      </c>
      <c r="Z5144" s="4">
        <f t="shared" si="647"/>
        <v>32.6</v>
      </c>
      <c r="AA5144" s="4" t="str">
        <f>IF(J5144&gt;365,"Bereits abgewandert (Segment D)",IF(Z5144&gt;=Hilfswerte!$B$38,"Rot - akut gefaehrdet",IF(Z5144&gt;=Hilfswerte!$B$39,"Gelb - beobachten","Gruen - stabil")))</f>
        <v>Rot - akut gefaehrdet</v>
      </c>
    </row>
    <row r="5145" spans="1:27" ht="15" customHeight="1" x14ac:dyDescent="0.25">
      <c r="A5145" s="4" t="s">
        <v>5492</v>
      </c>
      <c r="B5145" s="4" t="s">
        <v>623</v>
      </c>
      <c r="C5145" s="4" t="s">
        <v>38</v>
      </c>
      <c r="D5145" s="4" t="s">
        <v>30</v>
      </c>
      <c r="E5145" s="4">
        <v>48</v>
      </c>
      <c r="F5145" s="4">
        <v>15.4</v>
      </c>
      <c r="G5145" s="4">
        <v>16.8</v>
      </c>
      <c r="H5145" s="4">
        <v>43922</v>
      </c>
      <c r="I5145" s="4">
        <v>4</v>
      </c>
      <c r="J5145" s="4">
        <v>57</v>
      </c>
      <c r="K5145" s="4">
        <v>0</v>
      </c>
      <c r="L5145" s="4">
        <v>14</v>
      </c>
      <c r="M5145" s="4">
        <v>4</v>
      </c>
      <c r="N5145" s="4">
        <v>31.5</v>
      </c>
      <c r="O5145" s="4">
        <f t="shared" si="640"/>
        <v>4</v>
      </c>
      <c r="P5145" s="4">
        <f t="shared" si="641"/>
        <v>4</v>
      </c>
      <c r="Q5145" s="4">
        <f t="shared" si="642"/>
        <v>5</v>
      </c>
      <c r="R5145" s="4">
        <f t="shared" si="643"/>
        <v>13</v>
      </c>
      <c r="S5145" s="4">
        <f t="shared" si="644"/>
        <v>141.6</v>
      </c>
      <c r="T5145" s="4" t="str">
        <f t="shared" si="645"/>
        <v>A - Top-Kunde</v>
      </c>
      <c r="U5145" s="4">
        <f>ROUND(((E5145-Hilfswerte!$B$20)/Hilfswerte!$B$21)+((F5145-Hilfswerte!$B$22)/Hilfswerte!$B$23)+((G5145-Hilfswerte!$B$24)/Hilfswerte!$B$25)+0.1*INDEX(Hilfswerte!$B$4:$B$15,MATCH(C5145,Hilfswerte!$A$4:$A$15,0)),2)</f>
        <v>0.85</v>
      </c>
      <c r="V5145" s="4">
        <f>ROUND(SQRT((((E5145-Hilfswerte!$B$20)/Hilfswerte!$B$21)-Hilfswerte!$B$28)^2+(((F5145-Hilfswerte!$B$22)/Hilfswerte!$B$23)-Hilfswerte!$B$29)^2+(((G5145-Hilfswerte!$B$24)/Hilfswerte!$B$25)-Hilfswerte!$B$30)^2),3)</f>
        <v>1.099</v>
      </c>
      <c r="W5145" s="4">
        <f>ROUND(E5145*Hilfswerte!$B$31,0)</f>
        <v>9866</v>
      </c>
      <c r="X5145" s="4">
        <f t="shared" si="646"/>
        <v>0</v>
      </c>
      <c r="Y5145" s="4" t="str">
        <f>IF(T5145="A - Top-Kunde","bereits Top-Kunde",IF(AND(V5145&lt;=Hilfswerte!$B$34,H5145&lt;0.5*W5145),"Hoch",IF(AND(V5145&lt;=Hilfswerte!$B$35,H5145&lt;0.7*W5145),"Mittel","Niedrig")))</f>
        <v>bereits Top-Kunde</v>
      </c>
      <c r="Z5145" s="4">
        <f t="shared" si="647"/>
        <v>5.7</v>
      </c>
      <c r="AA5145" s="4" t="str">
        <f>IF(J5145&gt;365,"Bereits abgewandert (Segment D)",IF(Z5145&gt;=Hilfswerte!$B$38,"Rot - akut gefaehrdet",IF(Z5145&gt;=Hilfswerte!$B$39,"Gelb - beobachten","Gruen - stabil")))</f>
        <v>Gruen - stabil</v>
      </c>
    </row>
    <row r="5146" spans="1:27" ht="15" customHeight="1" x14ac:dyDescent="0.25">
      <c r="A5146" s="4" t="s">
        <v>5493</v>
      </c>
      <c r="B5146" s="4" t="s">
        <v>355</v>
      </c>
      <c r="C5146" s="4" t="s">
        <v>51</v>
      </c>
      <c r="D5146" s="4" t="s">
        <v>30</v>
      </c>
      <c r="E5146" s="4">
        <v>81</v>
      </c>
      <c r="F5146" s="4">
        <v>17.3</v>
      </c>
      <c r="G5146" s="4">
        <v>14.6</v>
      </c>
      <c r="H5146" s="4">
        <v>0</v>
      </c>
      <c r="I5146" s="4">
        <v>0</v>
      </c>
      <c r="J5146" s="4">
        <v>366</v>
      </c>
      <c r="K5146" s="4">
        <v>0</v>
      </c>
      <c r="L5146" s="4">
        <v>21</v>
      </c>
      <c r="M5146" s="4">
        <v>0</v>
      </c>
      <c r="N5146" s="4">
        <v>-59.4</v>
      </c>
      <c r="O5146" s="4">
        <f t="shared" si="640"/>
        <v>1</v>
      </c>
      <c r="P5146" s="4">
        <f t="shared" si="641"/>
        <v>1</v>
      </c>
      <c r="Q5146" s="4">
        <f t="shared" si="642"/>
        <v>1</v>
      </c>
      <c r="R5146" s="4">
        <f t="shared" si="643"/>
        <v>3</v>
      </c>
      <c r="S5146" s="4">
        <f t="shared" si="644"/>
        <v>-6</v>
      </c>
      <c r="T5146" s="4" t="str">
        <f t="shared" si="645"/>
        <v>D - Abwanderungsrisiko</v>
      </c>
      <c r="U5146" s="4">
        <f>ROUND(((E5146-Hilfswerte!$B$20)/Hilfswerte!$B$21)+((F5146-Hilfswerte!$B$22)/Hilfswerte!$B$23)+((G5146-Hilfswerte!$B$24)/Hilfswerte!$B$25)+0.1*INDEX(Hilfswerte!$B$4:$B$15,MATCH(C5146,Hilfswerte!$A$4:$A$15,0)),2)</f>
        <v>0.68</v>
      </c>
      <c r="V5146" s="4">
        <f>ROUND(SQRT((((E5146-Hilfswerte!$B$20)/Hilfswerte!$B$21)-Hilfswerte!$B$28)^2+(((F5146-Hilfswerte!$B$22)/Hilfswerte!$B$23)-Hilfswerte!$B$29)^2+(((G5146-Hilfswerte!$B$24)/Hilfswerte!$B$25)-Hilfswerte!$B$30)^2),3)</f>
        <v>0.749</v>
      </c>
      <c r="W5146" s="4">
        <f>ROUND(E5146*Hilfswerte!$B$31,0)</f>
        <v>16649</v>
      </c>
      <c r="X5146" s="4">
        <f t="shared" si="646"/>
        <v>16649</v>
      </c>
      <c r="Y5146" s="4" t="str">
        <f>IF(T5146="A - Top-Kunde","bereits Top-Kunde",IF(AND(V5146&lt;=Hilfswerte!$B$34,H5146&lt;0.5*W5146),"Hoch",IF(AND(V5146&lt;=Hilfswerte!$B$35,H5146&lt;0.7*W5146),"Mittel","Niedrig")))</f>
        <v>Hoch</v>
      </c>
      <c r="Z5146" s="4">
        <f t="shared" si="647"/>
        <v>46.3</v>
      </c>
      <c r="AA5146" s="4" t="str">
        <f>IF(J5146&gt;365,"Bereits abgewandert (Segment D)",IF(Z5146&gt;=Hilfswerte!$B$38,"Rot - akut gefaehrdet",IF(Z5146&gt;=Hilfswerte!$B$39,"Gelb - beobachten","Gruen - stabil")))</f>
        <v>Bereits abgewandert (Segment D)</v>
      </c>
    </row>
    <row r="5147" spans="1:27" ht="15" customHeight="1" x14ac:dyDescent="0.25">
      <c r="A5147" s="4" t="s">
        <v>5494</v>
      </c>
      <c r="B5147" s="4" t="s">
        <v>1065</v>
      </c>
      <c r="C5147" s="4" t="s">
        <v>51</v>
      </c>
      <c r="D5147" s="4" t="s">
        <v>30</v>
      </c>
      <c r="E5147" s="4">
        <v>26</v>
      </c>
      <c r="F5147" s="4">
        <v>5.5</v>
      </c>
      <c r="G5147" s="4">
        <v>1.9</v>
      </c>
      <c r="H5147" s="4">
        <v>2266</v>
      </c>
      <c r="I5147" s="4">
        <v>1</v>
      </c>
      <c r="J5147" s="4">
        <v>106</v>
      </c>
      <c r="K5147" s="4">
        <v>0</v>
      </c>
      <c r="L5147" s="4">
        <v>16</v>
      </c>
      <c r="M5147" s="4">
        <v>1</v>
      </c>
      <c r="N5147" s="4">
        <v>45.5</v>
      </c>
      <c r="O5147" s="4">
        <f t="shared" si="640"/>
        <v>3</v>
      </c>
      <c r="P5147" s="4">
        <f t="shared" si="641"/>
        <v>1</v>
      </c>
      <c r="Q5147" s="4">
        <f t="shared" si="642"/>
        <v>3</v>
      </c>
      <c r="R5147" s="4">
        <f t="shared" si="643"/>
        <v>7</v>
      </c>
      <c r="S5147" s="4">
        <f t="shared" si="644"/>
        <v>88</v>
      </c>
      <c r="T5147" s="4" t="str">
        <f t="shared" si="645"/>
        <v>C - Entwicklungspotenzial</v>
      </c>
      <c r="U5147" s="4">
        <f>ROUND(((E5147-Hilfswerte!$B$20)/Hilfswerte!$B$21)+((F5147-Hilfswerte!$B$22)/Hilfswerte!$B$23)+((G5147-Hilfswerte!$B$24)/Hilfswerte!$B$25)+0.1*INDEX(Hilfswerte!$B$4:$B$15,MATCH(C5147,Hilfswerte!$A$4:$A$15,0)),2)</f>
        <v>-1.78</v>
      </c>
      <c r="V5147" s="4">
        <f>ROUND(SQRT((((E5147-Hilfswerte!$B$20)/Hilfswerte!$B$21)-Hilfswerte!$B$28)^2+(((F5147-Hilfswerte!$B$22)/Hilfswerte!$B$23)-Hilfswerte!$B$29)^2+(((G5147-Hilfswerte!$B$24)/Hilfswerte!$B$25)-Hilfswerte!$B$30)^2),3)</f>
        <v>1.6990000000000001</v>
      </c>
      <c r="W5147" s="4">
        <f>ROUND(E5147*Hilfswerte!$B$31,0)</f>
        <v>5344</v>
      </c>
      <c r="X5147" s="4">
        <f t="shared" si="646"/>
        <v>3078</v>
      </c>
      <c r="Y5147" s="4" t="str">
        <f>IF(T5147="A - Top-Kunde","bereits Top-Kunde",IF(AND(V5147&lt;=Hilfswerte!$B$34,H5147&lt;0.5*W5147),"Hoch",IF(AND(V5147&lt;=Hilfswerte!$B$35,H5147&lt;0.7*W5147),"Mittel","Niedrig")))</f>
        <v>Niedrig</v>
      </c>
      <c r="Z5147" s="4">
        <f t="shared" si="647"/>
        <v>8.5</v>
      </c>
      <c r="AA5147" s="4" t="str">
        <f>IF(J5147&gt;365,"Bereits abgewandert (Segment D)",IF(Z5147&gt;=Hilfswerte!$B$38,"Rot - akut gefaehrdet",IF(Z5147&gt;=Hilfswerte!$B$39,"Gelb - beobachten","Gruen - stabil")))</f>
        <v>Gruen - stabil</v>
      </c>
    </row>
    <row r="5148" spans="1:27" ht="15" customHeight="1" x14ac:dyDescent="0.25">
      <c r="A5148" s="4" t="s">
        <v>5495</v>
      </c>
      <c r="B5148" s="4" t="s">
        <v>251</v>
      </c>
      <c r="C5148" s="4" t="s">
        <v>38</v>
      </c>
      <c r="D5148" s="4" t="s">
        <v>30</v>
      </c>
      <c r="E5148" s="4">
        <v>67</v>
      </c>
      <c r="F5148" s="4">
        <v>15.8</v>
      </c>
      <c r="G5148" s="4">
        <v>3.6</v>
      </c>
      <c r="H5148" s="4">
        <v>2413</v>
      </c>
      <c r="I5148" s="4">
        <v>4</v>
      </c>
      <c r="J5148" s="4">
        <v>8</v>
      </c>
      <c r="K5148" s="4">
        <v>1</v>
      </c>
      <c r="L5148" s="4">
        <v>3</v>
      </c>
      <c r="M5148" s="4">
        <v>1</v>
      </c>
      <c r="N5148" s="4">
        <v>-15</v>
      </c>
      <c r="O5148" s="4">
        <f t="shared" si="640"/>
        <v>5</v>
      </c>
      <c r="P5148" s="4">
        <f t="shared" si="641"/>
        <v>4</v>
      </c>
      <c r="Q5148" s="4">
        <f t="shared" si="642"/>
        <v>3</v>
      </c>
      <c r="R5148" s="4">
        <f t="shared" si="643"/>
        <v>12</v>
      </c>
      <c r="S5148" s="4">
        <f t="shared" si="644"/>
        <v>105.6</v>
      </c>
      <c r="T5148" s="4" t="str">
        <f t="shared" si="645"/>
        <v>B - Kernkunde</v>
      </c>
      <c r="U5148" s="4">
        <f>ROUND(((E5148-Hilfswerte!$B$20)/Hilfswerte!$B$21)+((F5148-Hilfswerte!$B$22)/Hilfswerte!$B$23)+((G5148-Hilfswerte!$B$24)/Hilfswerte!$B$25)+0.1*INDEX(Hilfswerte!$B$4:$B$15,MATCH(C5148,Hilfswerte!$A$4:$A$15,0)),2)</f>
        <v>-1.1599999999999999</v>
      </c>
      <c r="V5148" s="4">
        <f>ROUND(SQRT((((E5148-Hilfswerte!$B$20)/Hilfswerte!$B$21)-Hilfswerte!$B$28)^2+(((F5148-Hilfswerte!$B$22)/Hilfswerte!$B$23)-Hilfswerte!$B$29)^2+(((G5148-Hilfswerte!$B$24)/Hilfswerte!$B$25)-Hilfswerte!$B$30)^2),3)</f>
        <v>1.341</v>
      </c>
      <c r="W5148" s="4">
        <f>ROUND(E5148*Hilfswerte!$B$31,0)</f>
        <v>13772</v>
      </c>
      <c r="X5148" s="4">
        <f t="shared" si="646"/>
        <v>11359</v>
      </c>
      <c r="Y5148" s="4" t="str">
        <f>IF(T5148="A - Top-Kunde","bereits Top-Kunde",IF(AND(V5148&lt;=Hilfswerte!$B$34,H5148&lt;0.5*W5148),"Hoch",IF(AND(V5148&lt;=Hilfswerte!$B$35,H5148&lt;0.7*W5148),"Mittel","Niedrig")))</f>
        <v>Niedrig</v>
      </c>
      <c r="Z5148" s="4">
        <f t="shared" si="647"/>
        <v>10</v>
      </c>
      <c r="AA5148" s="4" t="str">
        <f>IF(J5148&gt;365,"Bereits abgewandert (Segment D)",IF(Z5148&gt;=Hilfswerte!$B$38,"Rot - akut gefaehrdet",IF(Z5148&gt;=Hilfswerte!$B$39,"Gelb - beobachten","Gruen - stabil")))</f>
        <v>Gruen - stabil</v>
      </c>
    </row>
    <row r="5149" spans="1:27" ht="15" customHeight="1" x14ac:dyDescent="0.25">
      <c r="A5149" s="4" t="s">
        <v>5496</v>
      </c>
      <c r="B5149" s="4" t="s">
        <v>158</v>
      </c>
      <c r="C5149" s="4" t="s">
        <v>47</v>
      </c>
      <c r="D5149" s="4" t="s">
        <v>178</v>
      </c>
      <c r="E5149" s="4">
        <v>40</v>
      </c>
      <c r="F5149" s="4">
        <v>6.9</v>
      </c>
      <c r="G5149" s="4">
        <v>2.9</v>
      </c>
      <c r="H5149" s="4">
        <v>3151</v>
      </c>
      <c r="I5149" s="4">
        <v>2</v>
      </c>
      <c r="J5149" s="4">
        <v>190</v>
      </c>
      <c r="K5149" s="4">
        <v>1</v>
      </c>
      <c r="L5149" s="4">
        <v>12</v>
      </c>
      <c r="M5149" s="4">
        <v>2</v>
      </c>
      <c r="N5149" s="4">
        <v>-1.5</v>
      </c>
      <c r="O5149" s="4">
        <f t="shared" si="640"/>
        <v>2</v>
      </c>
      <c r="P5149" s="4">
        <f t="shared" si="641"/>
        <v>2</v>
      </c>
      <c r="Q5149" s="4">
        <f t="shared" si="642"/>
        <v>4</v>
      </c>
      <c r="R5149" s="4">
        <f t="shared" si="643"/>
        <v>8</v>
      </c>
      <c r="S5149" s="4">
        <f t="shared" si="644"/>
        <v>69.7</v>
      </c>
      <c r="T5149" s="4" t="str">
        <f t="shared" si="645"/>
        <v>C - Entwicklungspotenzial</v>
      </c>
      <c r="U5149" s="4">
        <f>ROUND(((E5149-Hilfswerte!$B$20)/Hilfswerte!$B$21)+((F5149-Hilfswerte!$B$22)/Hilfswerte!$B$23)+((G5149-Hilfswerte!$B$24)/Hilfswerte!$B$25)+0.1*INDEX(Hilfswerte!$B$4:$B$15,MATCH(C5149,Hilfswerte!$A$4:$A$15,0)),2)</f>
        <v>-1.8</v>
      </c>
      <c r="V5149" s="4">
        <f>ROUND(SQRT((((E5149-Hilfswerte!$B$20)/Hilfswerte!$B$21)-Hilfswerte!$B$28)^2+(((F5149-Hilfswerte!$B$22)/Hilfswerte!$B$23)-Hilfswerte!$B$29)^2+(((G5149-Hilfswerte!$B$24)/Hilfswerte!$B$25)-Hilfswerte!$B$30)^2),3)</f>
        <v>1.5309999999999999</v>
      </c>
      <c r="W5149" s="4">
        <f>ROUND(E5149*Hilfswerte!$B$31,0)</f>
        <v>8222</v>
      </c>
      <c r="X5149" s="4">
        <f t="shared" si="646"/>
        <v>5071</v>
      </c>
      <c r="Y5149" s="4" t="str">
        <f>IF(T5149="A - Top-Kunde","bereits Top-Kunde",IF(AND(V5149&lt;=Hilfswerte!$B$34,H5149&lt;0.5*W5149),"Hoch",IF(AND(V5149&lt;=Hilfswerte!$B$35,H5149&lt;0.7*W5149),"Mittel","Niedrig")))</f>
        <v>Niedrig</v>
      </c>
      <c r="Z5149" s="4">
        <f t="shared" si="647"/>
        <v>15.5</v>
      </c>
      <c r="AA5149" s="4" t="str">
        <f>IF(J5149&gt;365,"Bereits abgewandert (Segment D)",IF(Z5149&gt;=Hilfswerte!$B$38,"Rot - akut gefaehrdet",IF(Z5149&gt;=Hilfswerte!$B$39,"Gelb - beobachten","Gruen - stabil")))</f>
        <v>Gelb - beobachten</v>
      </c>
    </row>
    <row r="5150" spans="1:27" ht="15" customHeight="1" x14ac:dyDescent="0.25">
      <c r="A5150" s="4" t="s">
        <v>5497</v>
      </c>
      <c r="B5150" s="4" t="s">
        <v>392</v>
      </c>
      <c r="C5150" s="4" t="s">
        <v>59</v>
      </c>
      <c r="D5150" s="4" t="s">
        <v>30</v>
      </c>
      <c r="E5150" s="4">
        <v>176</v>
      </c>
      <c r="F5150" s="4">
        <v>40.1</v>
      </c>
      <c r="G5150" s="4">
        <v>5.5</v>
      </c>
      <c r="H5150" s="4">
        <v>34915</v>
      </c>
      <c r="I5150" s="4">
        <v>3</v>
      </c>
      <c r="J5150" s="4">
        <v>40</v>
      </c>
      <c r="K5150" s="4">
        <v>0</v>
      </c>
      <c r="L5150" s="4">
        <v>2</v>
      </c>
      <c r="M5150" s="4">
        <v>2</v>
      </c>
      <c r="N5150" s="4">
        <v>-7.2</v>
      </c>
      <c r="O5150" s="4">
        <f t="shared" si="640"/>
        <v>4</v>
      </c>
      <c r="P5150" s="4">
        <f t="shared" si="641"/>
        <v>3</v>
      </c>
      <c r="Q5150" s="4">
        <f t="shared" si="642"/>
        <v>5</v>
      </c>
      <c r="R5150" s="4">
        <f t="shared" si="643"/>
        <v>12</v>
      </c>
      <c r="S5150" s="4">
        <f t="shared" si="644"/>
        <v>115.8</v>
      </c>
      <c r="T5150" s="4" t="str">
        <f t="shared" si="645"/>
        <v>B - Kernkunde</v>
      </c>
      <c r="U5150" s="4">
        <f>ROUND(((E5150-Hilfswerte!$B$20)/Hilfswerte!$B$21)+((F5150-Hilfswerte!$B$22)/Hilfswerte!$B$23)+((G5150-Hilfswerte!$B$24)/Hilfswerte!$B$25)+0.1*INDEX(Hilfswerte!$B$4:$B$15,MATCH(C5150,Hilfswerte!$A$4:$A$15,0)),2)</f>
        <v>-0.36</v>
      </c>
      <c r="V5150" s="4">
        <f>ROUND(SQRT((((E5150-Hilfswerte!$B$20)/Hilfswerte!$B$21)-Hilfswerte!$B$28)^2+(((F5150-Hilfswerte!$B$22)/Hilfswerte!$B$23)-Hilfswerte!$B$29)^2+(((G5150-Hilfswerte!$B$24)/Hilfswerte!$B$25)-Hilfswerte!$B$30)^2),3)</f>
        <v>0.90900000000000003</v>
      </c>
      <c r="W5150" s="4">
        <f>ROUND(E5150*Hilfswerte!$B$31,0)</f>
        <v>36176</v>
      </c>
      <c r="X5150" s="4">
        <f t="shared" si="646"/>
        <v>1261</v>
      </c>
      <c r="Y5150" s="4" t="str">
        <f>IF(T5150="A - Top-Kunde","bereits Top-Kunde",IF(AND(V5150&lt;=Hilfswerte!$B$34,H5150&lt;0.5*W5150),"Hoch",IF(AND(V5150&lt;=Hilfswerte!$B$35,H5150&lt;0.7*W5150),"Mittel","Niedrig")))</f>
        <v>Niedrig</v>
      </c>
      <c r="Z5150" s="4">
        <f t="shared" si="647"/>
        <v>5.3</v>
      </c>
      <c r="AA5150" s="4" t="str">
        <f>IF(J5150&gt;365,"Bereits abgewandert (Segment D)",IF(Z5150&gt;=Hilfswerte!$B$38,"Rot - akut gefaehrdet",IF(Z5150&gt;=Hilfswerte!$B$39,"Gelb - beobachten","Gruen - stabil")))</f>
        <v>Gruen - stabil</v>
      </c>
    </row>
    <row r="5151" spans="1:27" ht="15" customHeight="1" x14ac:dyDescent="0.25">
      <c r="A5151" s="4" t="s">
        <v>5498</v>
      </c>
      <c r="B5151" s="4" t="s">
        <v>625</v>
      </c>
      <c r="C5151" s="4" t="s">
        <v>89</v>
      </c>
      <c r="D5151" s="4" t="s">
        <v>30</v>
      </c>
      <c r="E5151" s="4">
        <v>166</v>
      </c>
      <c r="F5151" s="4">
        <v>32.5</v>
      </c>
      <c r="G5151" s="4">
        <v>1.5</v>
      </c>
      <c r="H5151" s="4">
        <v>30045</v>
      </c>
      <c r="I5151" s="4">
        <v>4</v>
      </c>
      <c r="J5151" s="4">
        <v>79</v>
      </c>
      <c r="K5151" s="4">
        <v>0</v>
      </c>
      <c r="L5151" s="4">
        <v>-2</v>
      </c>
      <c r="M5151" s="4">
        <v>4</v>
      </c>
      <c r="N5151" s="4">
        <v>21.2</v>
      </c>
      <c r="O5151" s="4">
        <f t="shared" si="640"/>
        <v>4</v>
      </c>
      <c r="P5151" s="4">
        <f t="shared" si="641"/>
        <v>4</v>
      </c>
      <c r="Q5151" s="4">
        <f t="shared" si="642"/>
        <v>5</v>
      </c>
      <c r="R5151" s="4">
        <f t="shared" si="643"/>
        <v>13</v>
      </c>
      <c r="S5151" s="4">
        <f t="shared" si="644"/>
        <v>140.6</v>
      </c>
      <c r="T5151" s="4" t="str">
        <f t="shared" si="645"/>
        <v>A - Top-Kunde</v>
      </c>
      <c r="U5151" s="4">
        <f>ROUND(((E5151-Hilfswerte!$B$20)/Hilfswerte!$B$21)+((F5151-Hilfswerte!$B$22)/Hilfswerte!$B$23)+((G5151-Hilfswerte!$B$24)/Hilfswerte!$B$25)+0.1*INDEX(Hilfswerte!$B$4:$B$15,MATCH(C5151,Hilfswerte!$A$4:$A$15,0)),2)</f>
        <v>-0.81</v>
      </c>
      <c r="V5151" s="4">
        <f>ROUND(SQRT((((E5151-Hilfswerte!$B$20)/Hilfswerte!$B$21)-Hilfswerte!$B$28)^2+(((F5151-Hilfswerte!$B$22)/Hilfswerte!$B$23)-Hilfswerte!$B$29)^2+(((G5151-Hilfswerte!$B$24)/Hilfswerte!$B$25)-Hilfswerte!$B$30)^2),3)</f>
        <v>1.5449999999999999</v>
      </c>
      <c r="W5151" s="4">
        <f>ROUND(E5151*Hilfswerte!$B$31,0)</f>
        <v>34121</v>
      </c>
      <c r="X5151" s="4">
        <f t="shared" si="646"/>
        <v>4076</v>
      </c>
      <c r="Y5151" s="4" t="str">
        <f>IF(T5151="A - Top-Kunde","bereits Top-Kunde",IF(AND(V5151&lt;=Hilfswerte!$B$34,H5151&lt;0.5*W5151),"Hoch",IF(AND(V5151&lt;=Hilfswerte!$B$35,H5151&lt;0.7*W5151),"Mittel","Niedrig")))</f>
        <v>bereits Top-Kunde</v>
      </c>
      <c r="Z5151" s="4">
        <f t="shared" si="647"/>
        <v>4</v>
      </c>
      <c r="AA5151" s="4" t="str">
        <f>IF(J5151&gt;365,"Bereits abgewandert (Segment D)",IF(Z5151&gt;=Hilfswerte!$B$38,"Rot - akut gefaehrdet",IF(Z5151&gt;=Hilfswerte!$B$39,"Gelb - beobachten","Gruen - stabil")))</f>
        <v>Gruen - stabil</v>
      </c>
    </row>
    <row r="5152" spans="1:27" ht="15" customHeight="1" x14ac:dyDescent="0.25">
      <c r="A5152" s="4" t="s">
        <v>5499</v>
      </c>
      <c r="B5152" s="4" t="s">
        <v>69</v>
      </c>
      <c r="C5152" s="4" t="s">
        <v>84</v>
      </c>
      <c r="D5152" s="4" t="s">
        <v>30</v>
      </c>
      <c r="E5152" s="4">
        <v>480</v>
      </c>
      <c r="F5152" s="4">
        <v>68.400000000000006</v>
      </c>
      <c r="G5152" s="4">
        <v>16.2</v>
      </c>
      <c r="H5152" s="4">
        <v>25310</v>
      </c>
      <c r="I5152" s="4">
        <v>1</v>
      </c>
      <c r="J5152" s="4">
        <v>48</v>
      </c>
      <c r="K5152" s="4">
        <v>0</v>
      </c>
      <c r="L5152" s="4">
        <v>17</v>
      </c>
      <c r="M5152" s="4">
        <v>2</v>
      </c>
      <c r="N5152" s="4">
        <v>21.9</v>
      </c>
      <c r="O5152" s="4">
        <f t="shared" si="640"/>
        <v>4</v>
      </c>
      <c r="P5152" s="4">
        <f t="shared" si="641"/>
        <v>1</v>
      </c>
      <c r="Q5152" s="4">
        <f t="shared" si="642"/>
        <v>5</v>
      </c>
      <c r="R5152" s="4">
        <f t="shared" si="643"/>
        <v>10</v>
      </c>
      <c r="S5152" s="4">
        <f t="shared" si="644"/>
        <v>105.9</v>
      </c>
      <c r="T5152" s="4" t="str">
        <f t="shared" si="645"/>
        <v>B - Kernkunde</v>
      </c>
      <c r="U5152" s="4">
        <f>ROUND(((E5152-Hilfswerte!$B$20)/Hilfswerte!$B$21)+((F5152-Hilfswerte!$B$22)/Hilfswerte!$B$23)+((G5152-Hilfswerte!$B$24)/Hilfswerte!$B$25)+0.1*INDEX(Hilfswerte!$B$4:$B$15,MATCH(C5152,Hilfswerte!$A$4:$A$15,0)),2)</f>
        <v>3.22</v>
      </c>
      <c r="V5152" s="4">
        <f>ROUND(SQRT((((E5152-Hilfswerte!$B$20)/Hilfswerte!$B$21)-Hilfswerte!$B$28)^2+(((F5152-Hilfswerte!$B$22)/Hilfswerte!$B$23)-Hilfswerte!$B$29)^2+(((G5152-Hilfswerte!$B$24)/Hilfswerte!$B$25)-Hilfswerte!$B$30)^2),3)</f>
        <v>1.65</v>
      </c>
      <c r="W5152" s="4">
        <f>ROUND(E5152*Hilfswerte!$B$31,0)</f>
        <v>98662</v>
      </c>
      <c r="X5152" s="4">
        <f t="shared" si="646"/>
        <v>73352</v>
      </c>
      <c r="Y5152" s="4" t="str">
        <f>IF(T5152="A - Top-Kunde","bereits Top-Kunde",IF(AND(V5152&lt;=Hilfswerte!$B$34,H5152&lt;0.5*W5152),"Hoch",IF(AND(V5152&lt;=Hilfswerte!$B$35,H5152&lt;0.7*W5152),"Mittel","Niedrig")))</f>
        <v>Niedrig</v>
      </c>
      <c r="Z5152" s="4">
        <f t="shared" si="647"/>
        <v>5.8</v>
      </c>
      <c r="AA5152" s="4" t="str">
        <f>IF(J5152&gt;365,"Bereits abgewandert (Segment D)",IF(Z5152&gt;=Hilfswerte!$B$38,"Rot - akut gefaehrdet",IF(Z5152&gt;=Hilfswerte!$B$39,"Gelb - beobachten","Gruen - stabil")))</f>
        <v>Gruen - stabil</v>
      </c>
    </row>
    <row r="5153" spans="1:27" ht="15" customHeight="1" x14ac:dyDescent="0.25">
      <c r="A5153" s="4" t="s">
        <v>5500</v>
      </c>
      <c r="B5153" s="4" t="s">
        <v>138</v>
      </c>
      <c r="C5153" s="4" t="s">
        <v>89</v>
      </c>
      <c r="D5153" s="4" t="s">
        <v>117</v>
      </c>
      <c r="E5153" s="4">
        <v>18</v>
      </c>
      <c r="F5153" s="4">
        <v>2.9</v>
      </c>
      <c r="G5153" s="4">
        <v>13</v>
      </c>
      <c r="H5153" s="4">
        <v>1026</v>
      </c>
      <c r="I5153" s="4">
        <v>2</v>
      </c>
      <c r="J5153" s="4">
        <v>168</v>
      </c>
      <c r="K5153" s="4">
        <v>0</v>
      </c>
      <c r="L5153" s="4">
        <v>12</v>
      </c>
      <c r="M5153" s="4">
        <v>4</v>
      </c>
      <c r="N5153" s="4">
        <v>-11</v>
      </c>
      <c r="O5153" s="4">
        <f t="shared" si="640"/>
        <v>3</v>
      </c>
      <c r="P5153" s="4">
        <f t="shared" si="641"/>
        <v>2</v>
      </c>
      <c r="Q5153" s="4">
        <f t="shared" si="642"/>
        <v>3</v>
      </c>
      <c r="R5153" s="4">
        <f t="shared" si="643"/>
        <v>8</v>
      </c>
      <c r="S5153" s="4">
        <f t="shared" si="644"/>
        <v>70.900000000000006</v>
      </c>
      <c r="T5153" s="4" t="str">
        <f t="shared" si="645"/>
        <v>C - Entwicklungspotenzial</v>
      </c>
      <c r="U5153" s="4">
        <f>ROUND(((E5153-Hilfswerte!$B$20)/Hilfswerte!$B$21)+((F5153-Hilfswerte!$B$22)/Hilfswerte!$B$23)+((G5153-Hilfswerte!$B$24)/Hilfswerte!$B$25)+0.1*INDEX(Hilfswerte!$B$4:$B$15,MATCH(C5153,Hilfswerte!$A$4:$A$15,0)),2)</f>
        <v>-0.15</v>
      </c>
      <c r="V5153" s="4">
        <f>ROUND(SQRT((((E5153-Hilfswerte!$B$20)/Hilfswerte!$B$21)-Hilfswerte!$B$28)^2+(((F5153-Hilfswerte!$B$22)/Hilfswerte!$B$23)-Hilfswerte!$B$29)^2+(((G5153-Hilfswerte!$B$24)/Hilfswerte!$B$25)-Hilfswerte!$B$30)^2),3)</f>
        <v>0.93899999999999995</v>
      </c>
      <c r="W5153" s="4">
        <f>ROUND(E5153*Hilfswerte!$B$31,0)</f>
        <v>3700</v>
      </c>
      <c r="X5153" s="4">
        <f t="shared" si="646"/>
        <v>2674</v>
      </c>
      <c r="Y5153" s="4" t="str">
        <f>IF(T5153="A - Top-Kunde","bereits Top-Kunde",IF(AND(V5153&lt;=Hilfswerte!$B$34,H5153&lt;0.5*W5153),"Hoch",IF(AND(V5153&lt;=Hilfswerte!$B$35,H5153&lt;0.7*W5153),"Mittel","Niedrig")))</f>
        <v>Mittel</v>
      </c>
      <c r="Z5153" s="4">
        <f t="shared" si="647"/>
        <v>15.2</v>
      </c>
      <c r="AA5153" s="4" t="str">
        <f>IF(J5153&gt;365,"Bereits abgewandert (Segment D)",IF(Z5153&gt;=Hilfswerte!$B$38,"Rot - akut gefaehrdet",IF(Z5153&gt;=Hilfswerte!$B$39,"Gelb - beobachten","Gruen - stabil")))</f>
        <v>Gelb - beobachten</v>
      </c>
    </row>
    <row r="5154" spans="1:27" ht="15" customHeight="1" x14ac:dyDescent="0.25">
      <c r="A5154" s="4" t="s">
        <v>5501</v>
      </c>
      <c r="B5154" s="4" t="s">
        <v>136</v>
      </c>
      <c r="C5154" s="4" t="s">
        <v>84</v>
      </c>
      <c r="D5154" s="4" t="s">
        <v>77</v>
      </c>
      <c r="E5154" s="4">
        <v>28</v>
      </c>
      <c r="F5154" s="4">
        <v>7</v>
      </c>
      <c r="G5154" s="4">
        <v>13.4</v>
      </c>
      <c r="H5154" s="4">
        <v>942</v>
      </c>
      <c r="I5154" s="4">
        <v>1</v>
      </c>
      <c r="J5154" s="4">
        <v>365</v>
      </c>
      <c r="K5154" s="4">
        <v>0</v>
      </c>
      <c r="L5154" s="4">
        <v>13</v>
      </c>
      <c r="M5154" s="4">
        <v>2</v>
      </c>
      <c r="N5154" s="4">
        <v>29.3</v>
      </c>
      <c r="O5154" s="4">
        <f t="shared" si="640"/>
        <v>2</v>
      </c>
      <c r="P5154" s="4">
        <f t="shared" si="641"/>
        <v>1</v>
      </c>
      <c r="Q5154" s="4">
        <f t="shared" si="642"/>
        <v>2</v>
      </c>
      <c r="R5154" s="4">
        <f t="shared" si="643"/>
        <v>5</v>
      </c>
      <c r="S5154" s="4">
        <f t="shared" si="644"/>
        <v>60.8</v>
      </c>
      <c r="T5154" s="4" t="str">
        <f t="shared" si="645"/>
        <v>C - Entwicklungspotenzial</v>
      </c>
      <c r="U5154" s="4">
        <f>ROUND(((E5154-Hilfswerte!$B$20)/Hilfswerte!$B$21)+((F5154-Hilfswerte!$B$22)/Hilfswerte!$B$23)+((G5154-Hilfswerte!$B$24)/Hilfswerte!$B$25)+0.1*INDEX(Hilfswerte!$B$4:$B$15,MATCH(C5154,Hilfswerte!$A$4:$A$15,0)),2)</f>
        <v>-0.26</v>
      </c>
      <c r="V5154" s="4">
        <f>ROUND(SQRT((((E5154-Hilfswerte!$B$20)/Hilfswerte!$B$21)-Hilfswerte!$B$28)^2+(((F5154-Hilfswerte!$B$22)/Hilfswerte!$B$23)-Hilfswerte!$B$29)^2+(((G5154-Hilfswerte!$B$24)/Hilfswerte!$B$25)-Hilfswerte!$B$30)^2),3)</f>
        <v>0.88400000000000001</v>
      </c>
      <c r="W5154" s="4">
        <f>ROUND(E5154*Hilfswerte!$B$31,0)</f>
        <v>5755</v>
      </c>
      <c r="X5154" s="4">
        <f t="shared" si="646"/>
        <v>4813</v>
      </c>
      <c r="Y5154" s="4" t="str">
        <f>IF(T5154="A - Top-Kunde","bereits Top-Kunde",IF(AND(V5154&lt;=Hilfswerte!$B$34,H5154&lt;0.5*W5154),"Hoch",IF(AND(V5154&lt;=Hilfswerte!$B$35,H5154&lt;0.7*W5154),"Mittel","Niedrig")))</f>
        <v>Mittel</v>
      </c>
      <c r="Z5154" s="4">
        <f t="shared" si="647"/>
        <v>20.9</v>
      </c>
      <c r="AA5154" s="4" t="str">
        <f>IF(J5154&gt;365,"Bereits abgewandert (Segment D)",IF(Z5154&gt;=Hilfswerte!$B$38,"Rot - akut gefaehrdet",IF(Z5154&gt;=Hilfswerte!$B$39,"Gelb - beobachten","Gruen - stabil")))</f>
        <v>Rot - akut gefaehrdet</v>
      </c>
    </row>
    <row r="5155" spans="1:27" ht="15" customHeight="1" x14ac:dyDescent="0.25">
      <c r="A5155" s="4" t="s">
        <v>5502</v>
      </c>
      <c r="B5155" s="4" t="s">
        <v>674</v>
      </c>
      <c r="C5155" s="4" t="s">
        <v>84</v>
      </c>
      <c r="D5155" s="4" t="s">
        <v>30</v>
      </c>
      <c r="E5155" s="4">
        <v>8</v>
      </c>
      <c r="F5155" s="4">
        <v>1.7</v>
      </c>
      <c r="G5155" s="4">
        <v>13.3</v>
      </c>
      <c r="H5155" s="4">
        <v>3488</v>
      </c>
      <c r="I5155" s="4">
        <v>10</v>
      </c>
      <c r="J5155" s="4">
        <v>11</v>
      </c>
      <c r="K5155" s="4">
        <v>2</v>
      </c>
      <c r="L5155" s="4">
        <v>3</v>
      </c>
      <c r="M5155" s="4">
        <v>5</v>
      </c>
      <c r="N5155" s="4">
        <v>22.3</v>
      </c>
      <c r="O5155" s="4">
        <f t="shared" si="640"/>
        <v>5</v>
      </c>
      <c r="P5155" s="4">
        <f t="shared" si="641"/>
        <v>5</v>
      </c>
      <c r="Q5155" s="4">
        <f t="shared" si="642"/>
        <v>4</v>
      </c>
      <c r="R5155" s="4">
        <f t="shared" si="643"/>
        <v>14</v>
      </c>
      <c r="S5155" s="4">
        <f t="shared" si="644"/>
        <v>138.30000000000001</v>
      </c>
      <c r="T5155" s="4" t="str">
        <f t="shared" si="645"/>
        <v>A - Top-Kunde</v>
      </c>
      <c r="U5155" s="4">
        <f>ROUND(((E5155-Hilfswerte!$B$20)/Hilfswerte!$B$21)+((F5155-Hilfswerte!$B$22)/Hilfswerte!$B$23)+((G5155-Hilfswerte!$B$24)/Hilfswerte!$B$25)+0.1*INDEX(Hilfswerte!$B$4:$B$15,MATCH(C5155,Hilfswerte!$A$4:$A$15,0)),2)</f>
        <v>-0.46</v>
      </c>
      <c r="V5155" s="4">
        <f>ROUND(SQRT((((E5155-Hilfswerte!$B$20)/Hilfswerte!$B$21)-Hilfswerte!$B$28)^2+(((F5155-Hilfswerte!$B$22)/Hilfswerte!$B$23)-Hilfswerte!$B$29)^2+(((G5155-Hilfswerte!$B$24)/Hilfswerte!$B$25)-Hilfswerte!$B$30)^2),3)</f>
        <v>0.997</v>
      </c>
      <c r="W5155" s="4">
        <f>ROUND(E5155*Hilfswerte!$B$31,0)</f>
        <v>1644</v>
      </c>
      <c r="X5155" s="4">
        <f t="shared" si="646"/>
        <v>0</v>
      </c>
      <c r="Y5155" s="4" t="str">
        <f>IF(T5155="A - Top-Kunde","bereits Top-Kunde",IF(AND(V5155&lt;=Hilfswerte!$B$34,H5155&lt;0.5*W5155),"Hoch",IF(AND(V5155&lt;=Hilfswerte!$B$35,H5155&lt;0.7*W5155),"Mittel","Niedrig")))</f>
        <v>bereits Top-Kunde</v>
      </c>
      <c r="Z5155" s="4">
        <f t="shared" si="647"/>
        <v>7.2</v>
      </c>
      <c r="AA5155" s="4" t="str">
        <f>IF(J5155&gt;365,"Bereits abgewandert (Segment D)",IF(Z5155&gt;=Hilfswerte!$B$38,"Rot - akut gefaehrdet",IF(Z5155&gt;=Hilfswerte!$B$39,"Gelb - beobachten","Gruen - stabil")))</f>
        <v>Gruen - stabil</v>
      </c>
    </row>
    <row r="5156" spans="1:27" ht="15" customHeight="1" x14ac:dyDescent="0.25">
      <c r="A5156" s="4" t="s">
        <v>5503</v>
      </c>
      <c r="B5156" s="4" t="s">
        <v>834</v>
      </c>
      <c r="C5156" s="4" t="s">
        <v>62</v>
      </c>
      <c r="D5156" s="4" t="s">
        <v>30</v>
      </c>
      <c r="E5156" s="4">
        <v>73</v>
      </c>
      <c r="F5156" s="4">
        <v>11.3</v>
      </c>
      <c r="G5156" s="4">
        <v>1.1000000000000001</v>
      </c>
      <c r="H5156" s="4">
        <v>15855</v>
      </c>
      <c r="I5156" s="4">
        <v>8</v>
      </c>
      <c r="J5156" s="4">
        <v>54</v>
      </c>
      <c r="K5156" s="4">
        <v>2</v>
      </c>
      <c r="L5156" s="4">
        <v>21</v>
      </c>
      <c r="M5156" s="4">
        <v>2</v>
      </c>
      <c r="N5156" s="4">
        <v>35</v>
      </c>
      <c r="O5156" s="4">
        <f t="shared" si="640"/>
        <v>4</v>
      </c>
      <c r="P5156" s="4">
        <f t="shared" si="641"/>
        <v>5</v>
      </c>
      <c r="Q5156" s="4">
        <f t="shared" si="642"/>
        <v>5</v>
      </c>
      <c r="R5156" s="4">
        <f t="shared" si="643"/>
        <v>14</v>
      </c>
      <c r="S5156" s="4">
        <f t="shared" si="644"/>
        <v>139.19999999999999</v>
      </c>
      <c r="T5156" s="4" t="str">
        <f t="shared" si="645"/>
        <v>A - Top-Kunde</v>
      </c>
      <c r="U5156" s="4">
        <f>ROUND(((E5156-Hilfswerte!$B$20)/Hilfswerte!$B$21)+((F5156-Hilfswerte!$B$22)/Hilfswerte!$B$23)+((G5156-Hilfswerte!$B$24)/Hilfswerte!$B$25)+0.1*INDEX(Hilfswerte!$B$4:$B$15,MATCH(C5156,Hilfswerte!$A$4:$A$15,0)),2)</f>
        <v>-1.53</v>
      </c>
      <c r="V5156" s="4">
        <f>ROUND(SQRT((((E5156-Hilfswerte!$B$20)/Hilfswerte!$B$21)-Hilfswerte!$B$28)^2+(((F5156-Hilfswerte!$B$22)/Hilfswerte!$B$23)-Hilfswerte!$B$29)^2+(((G5156-Hilfswerte!$B$24)/Hilfswerte!$B$25)-Hilfswerte!$B$30)^2),3)</f>
        <v>1.722</v>
      </c>
      <c r="W5156" s="4">
        <f>ROUND(E5156*Hilfswerte!$B$31,0)</f>
        <v>15005</v>
      </c>
      <c r="X5156" s="4">
        <f t="shared" si="646"/>
        <v>0</v>
      </c>
      <c r="Y5156" s="4" t="str">
        <f>IF(T5156="A - Top-Kunde","bereits Top-Kunde",IF(AND(V5156&lt;=Hilfswerte!$B$34,H5156&lt;0.5*W5156),"Hoch",IF(AND(V5156&lt;=Hilfswerte!$B$35,H5156&lt;0.7*W5156),"Mittel","Niedrig")))</f>
        <v>bereits Top-Kunde</v>
      </c>
      <c r="Z5156" s="4">
        <f t="shared" si="647"/>
        <v>12.9</v>
      </c>
      <c r="AA5156" s="4" t="str">
        <f>IF(J5156&gt;365,"Bereits abgewandert (Segment D)",IF(Z5156&gt;=Hilfswerte!$B$38,"Rot - akut gefaehrdet",IF(Z5156&gt;=Hilfswerte!$B$39,"Gelb - beobachten","Gruen - stabil")))</f>
        <v>Gruen - stabil</v>
      </c>
    </row>
    <row r="5157" spans="1:27" ht="15" customHeight="1" x14ac:dyDescent="0.25">
      <c r="A5157" s="4" t="s">
        <v>5504</v>
      </c>
      <c r="B5157" s="4" t="s">
        <v>127</v>
      </c>
      <c r="C5157" s="4" t="s">
        <v>33</v>
      </c>
      <c r="D5157" s="4" t="s">
        <v>48</v>
      </c>
      <c r="E5157" s="4">
        <v>176</v>
      </c>
      <c r="F5157" s="4">
        <v>26.4</v>
      </c>
      <c r="G5157" s="4">
        <v>2.9</v>
      </c>
      <c r="H5157" s="4">
        <v>0</v>
      </c>
      <c r="I5157" s="4">
        <v>0</v>
      </c>
      <c r="J5157" s="4">
        <v>868</v>
      </c>
      <c r="K5157" s="4">
        <v>0</v>
      </c>
      <c r="L5157" s="4">
        <v>7</v>
      </c>
      <c r="M5157" s="4">
        <v>0</v>
      </c>
      <c r="N5157" s="4">
        <v>-57.6</v>
      </c>
      <c r="O5157" s="4">
        <f t="shared" si="640"/>
        <v>1</v>
      </c>
      <c r="P5157" s="4">
        <f t="shared" si="641"/>
        <v>1</v>
      </c>
      <c r="Q5157" s="4">
        <f t="shared" si="642"/>
        <v>1</v>
      </c>
      <c r="R5157" s="4">
        <f t="shared" si="643"/>
        <v>3</v>
      </c>
      <c r="S5157" s="4">
        <f t="shared" si="644"/>
        <v>-0.9</v>
      </c>
      <c r="T5157" s="4" t="str">
        <f t="shared" si="645"/>
        <v>D - Abwanderungsrisiko</v>
      </c>
      <c r="U5157" s="4">
        <f>ROUND(((E5157-Hilfswerte!$B$20)/Hilfswerte!$B$21)+((F5157-Hilfswerte!$B$22)/Hilfswerte!$B$23)+((G5157-Hilfswerte!$B$24)/Hilfswerte!$B$25)+0.1*INDEX(Hilfswerte!$B$4:$B$15,MATCH(C5157,Hilfswerte!$A$4:$A$15,0)),2)</f>
        <v>-0.92</v>
      </c>
      <c r="V5157" s="4">
        <f>ROUND(SQRT((((E5157-Hilfswerte!$B$20)/Hilfswerte!$B$21)-Hilfswerte!$B$28)^2+(((F5157-Hilfswerte!$B$22)/Hilfswerte!$B$23)-Hilfswerte!$B$29)^2+(((G5157-Hilfswerte!$B$24)/Hilfswerte!$B$25)-Hilfswerte!$B$30)^2),3)</f>
        <v>1.3360000000000001</v>
      </c>
      <c r="W5157" s="4">
        <f>ROUND(E5157*Hilfswerte!$B$31,0)</f>
        <v>36176</v>
      </c>
      <c r="X5157" s="4">
        <f t="shared" si="646"/>
        <v>36176</v>
      </c>
      <c r="Y5157" s="4" t="str">
        <f>IF(T5157="A - Top-Kunde","bereits Top-Kunde",IF(AND(V5157&lt;=Hilfswerte!$B$34,H5157&lt;0.5*W5157),"Hoch",IF(AND(V5157&lt;=Hilfswerte!$B$35,H5157&lt;0.7*W5157),"Mittel","Niedrig")))</f>
        <v>Niedrig</v>
      </c>
      <c r="Z5157" s="4">
        <f t="shared" si="647"/>
        <v>67.8</v>
      </c>
      <c r="AA5157" s="4" t="str">
        <f>IF(J5157&gt;365,"Bereits abgewandert (Segment D)",IF(Z5157&gt;=Hilfswerte!$B$38,"Rot - akut gefaehrdet",IF(Z5157&gt;=Hilfswerte!$B$39,"Gelb - beobachten","Gruen - stabil")))</f>
        <v>Bereits abgewandert (Segment D)</v>
      </c>
    </row>
    <row r="5158" spans="1:27" ht="15" customHeight="1" x14ac:dyDescent="0.25">
      <c r="A5158" s="4" t="s">
        <v>5505</v>
      </c>
      <c r="B5158" s="4" t="s">
        <v>795</v>
      </c>
      <c r="C5158" s="4" t="s">
        <v>89</v>
      </c>
      <c r="D5158" s="4" t="s">
        <v>30</v>
      </c>
      <c r="E5158" s="4">
        <v>172</v>
      </c>
      <c r="F5158" s="4">
        <v>49</v>
      </c>
      <c r="G5158" s="4">
        <v>7.6</v>
      </c>
      <c r="H5158" s="4">
        <v>2604</v>
      </c>
      <c r="I5158" s="4">
        <v>1</v>
      </c>
      <c r="J5158" s="4">
        <v>189</v>
      </c>
      <c r="K5158" s="4">
        <v>0</v>
      </c>
      <c r="L5158" s="4">
        <v>24</v>
      </c>
      <c r="M5158" s="4">
        <v>3</v>
      </c>
      <c r="N5158" s="4">
        <v>20.8</v>
      </c>
      <c r="O5158" s="4">
        <f t="shared" si="640"/>
        <v>2</v>
      </c>
      <c r="P5158" s="4">
        <f t="shared" si="641"/>
        <v>1</v>
      </c>
      <c r="Q5158" s="4">
        <f t="shared" si="642"/>
        <v>4</v>
      </c>
      <c r="R5158" s="4">
        <f t="shared" si="643"/>
        <v>7</v>
      </c>
      <c r="S5158" s="4">
        <f t="shared" si="644"/>
        <v>73.2</v>
      </c>
      <c r="T5158" s="4" t="str">
        <f t="shared" si="645"/>
        <v>C - Entwicklungspotenzial</v>
      </c>
      <c r="U5158" s="4">
        <f>ROUND(((E5158-Hilfswerte!$B$20)/Hilfswerte!$B$21)+((F5158-Hilfswerte!$B$22)/Hilfswerte!$B$23)+((G5158-Hilfswerte!$B$24)/Hilfswerte!$B$25)+0.1*INDEX(Hilfswerte!$B$4:$B$15,MATCH(C5158,Hilfswerte!$A$4:$A$15,0)),2)</f>
        <v>0.48</v>
      </c>
      <c r="V5158" s="4">
        <f>ROUND(SQRT((((E5158-Hilfswerte!$B$20)/Hilfswerte!$B$21)-Hilfswerte!$B$28)^2+(((F5158-Hilfswerte!$B$22)/Hilfswerte!$B$23)-Hilfswerte!$B$29)^2+(((G5158-Hilfswerte!$B$24)/Hilfswerte!$B$25)-Hilfswerte!$B$30)^2),3)</f>
        <v>0.60899999999999999</v>
      </c>
      <c r="W5158" s="4">
        <f>ROUND(E5158*Hilfswerte!$B$31,0)</f>
        <v>35354</v>
      </c>
      <c r="X5158" s="4">
        <f t="shared" si="646"/>
        <v>32750</v>
      </c>
      <c r="Y5158" s="4" t="str">
        <f>IF(T5158="A - Top-Kunde","bereits Top-Kunde",IF(AND(V5158&lt;=Hilfswerte!$B$34,H5158&lt;0.5*W5158),"Hoch",IF(AND(V5158&lt;=Hilfswerte!$B$35,H5158&lt;0.7*W5158),"Mittel","Niedrig")))</f>
        <v>Hoch</v>
      </c>
      <c r="Z5158" s="4">
        <f t="shared" si="647"/>
        <v>14.3</v>
      </c>
      <c r="AA5158" s="4" t="str">
        <f>IF(J5158&gt;365,"Bereits abgewandert (Segment D)",IF(Z5158&gt;=Hilfswerte!$B$38,"Rot - akut gefaehrdet",IF(Z5158&gt;=Hilfswerte!$B$39,"Gelb - beobachten","Gruen - stabil")))</f>
        <v>Gelb - beobachten</v>
      </c>
    </row>
    <row r="5159" spans="1:27" ht="15" customHeight="1" x14ac:dyDescent="0.25">
      <c r="A5159" s="4" t="s">
        <v>5506</v>
      </c>
      <c r="B5159" s="4" t="s">
        <v>212</v>
      </c>
      <c r="C5159" s="4" t="s">
        <v>59</v>
      </c>
      <c r="D5159" s="4" t="s">
        <v>48</v>
      </c>
      <c r="E5159" s="4">
        <v>32</v>
      </c>
      <c r="F5159" s="4">
        <v>5</v>
      </c>
      <c r="G5159" s="4">
        <v>12.5</v>
      </c>
      <c r="H5159" s="4">
        <v>5815</v>
      </c>
      <c r="I5159" s="4">
        <v>6</v>
      </c>
      <c r="J5159" s="4">
        <v>57</v>
      </c>
      <c r="K5159" s="4">
        <v>0</v>
      </c>
      <c r="L5159" s="4">
        <v>12</v>
      </c>
      <c r="M5159" s="4">
        <v>5</v>
      </c>
      <c r="N5159" s="4">
        <v>15.2</v>
      </c>
      <c r="O5159" s="4">
        <f t="shared" si="640"/>
        <v>4</v>
      </c>
      <c r="P5159" s="4">
        <f t="shared" si="641"/>
        <v>5</v>
      </c>
      <c r="Q5159" s="4">
        <f t="shared" si="642"/>
        <v>4</v>
      </c>
      <c r="R5159" s="4">
        <f t="shared" si="643"/>
        <v>13</v>
      </c>
      <c r="S5159" s="4">
        <f t="shared" si="644"/>
        <v>134</v>
      </c>
      <c r="T5159" s="4" t="str">
        <f t="shared" si="645"/>
        <v>A - Top-Kunde</v>
      </c>
      <c r="U5159" s="4">
        <f>ROUND(((E5159-Hilfswerte!$B$20)/Hilfswerte!$B$21)+((F5159-Hilfswerte!$B$22)/Hilfswerte!$B$23)+((G5159-Hilfswerte!$B$24)/Hilfswerte!$B$25)+0.1*INDEX(Hilfswerte!$B$4:$B$15,MATCH(C5159,Hilfswerte!$A$4:$A$15,0)),2)</f>
        <v>-0.5</v>
      </c>
      <c r="V5159" s="4">
        <f>ROUND(SQRT((((E5159-Hilfswerte!$B$20)/Hilfswerte!$B$21)-Hilfswerte!$B$28)^2+(((F5159-Hilfswerte!$B$22)/Hilfswerte!$B$23)-Hilfswerte!$B$29)^2+(((G5159-Hilfswerte!$B$24)/Hilfswerte!$B$25)-Hilfswerte!$B$30)^2),3)</f>
        <v>0.85099999999999998</v>
      </c>
      <c r="W5159" s="4">
        <f>ROUND(E5159*Hilfswerte!$B$31,0)</f>
        <v>6577</v>
      </c>
      <c r="X5159" s="4">
        <f t="shared" si="646"/>
        <v>762</v>
      </c>
      <c r="Y5159" s="4" t="str">
        <f>IF(T5159="A - Top-Kunde","bereits Top-Kunde",IF(AND(V5159&lt;=Hilfswerte!$B$34,H5159&lt;0.5*W5159),"Hoch",IF(AND(V5159&lt;=Hilfswerte!$B$35,H5159&lt;0.7*W5159),"Mittel","Niedrig")))</f>
        <v>bereits Top-Kunde</v>
      </c>
      <c r="Z5159" s="4">
        <f t="shared" si="647"/>
        <v>5.3</v>
      </c>
      <c r="AA5159" s="4" t="str">
        <f>IF(J5159&gt;365,"Bereits abgewandert (Segment D)",IF(Z5159&gt;=Hilfswerte!$B$38,"Rot - akut gefaehrdet",IF(Z5159&gt;=Hilfswerte!$B$39,"Gelb - beobachten","Gruen - stabil")))</f>
        <v>Gruen - stabil</v>
      </c>
    </row>
    <row r="5160" spans="1:27" ht="15" customHeight="1" x14ac:dyDescent="0.25">
      <c r="A5160" s="4" t="s">
        <v>5507</v>
      </c>
      <c r="B5160" s="4" t="s">
        <v>99</v>
      </c>
      <c r="C5160" s="4" t="s">
        <v>84</v>
      </c>
      <c r="D5160" s="4" t="s">
        <v>77</v>
      </c>
      <c r="E5160" s="4">
        <v>143</v>
      </c>
      <c r="F5160" s="4">
        <v>26.1</v>
      </c>
      <c r="G5160" s="4">
        <v>17.2</v>
      </c>
      <c r="H5160" s="4">
        <v>112657</v>
      </c>
      <c r="I5160" s="4">
        <v>3</v>
      </c>
      <c r="J5160" s="4">
        <v>8</v>
      </c>
      <c r="K5160" s="4">
        <v>1</v>
      </c>
      <c r="L5160" s="4">
        <v>21</v>
      </c>
      <c r="M5160" s="4">
        <v>4</v>
      </c>
      <c r="N5160" s="4">
        <v>2.9</v>
      </c>
      <c r="O5160" s="4">
        <f t="shared" si="640"/>
        <v>5</v>
      </c>
      <c r="P5160" s="4">
        <f t="shared" si="641"/>
        <v>3</v>
      </c>
      <c r="Q5160" s="4">
        <f t="shared" si="642"/>
        <v>5</v>
      </c>
      <c r="R5160" s="4">
        <f t="shared" si="643"/>
        <v>13</v>
      </c>
      <c r="S5160" s="4">
        <f t="shared" si="644"/>
        <v>119.2</v>
      </c>
      <c r="T5160" s="4" t="str">
        <f t="shared" si="645"/>
        <v>B - Kernkunde</v>
      </c>
      <c r="U5160" s="4">
        <f>ROUND(((E5160-Hilfswerte!$B$20)/Hilfswerte!$B$21)+((F5160-Hilfswerte!$B$22)/Hilfswerte!$B$23)+((G5160-Hilfswerte!$B$24)/Hilfswerte!$B$25)+0.1*INDEX(Hilfswerte!$B$4:$B$15,MATCH(C5160,Hilfswerte!$A$4:$A$15,0)),2)</f>
        <v>1.18</v>
      </c>
      <c r="V5160" s="4">
        <f>ROUND(SQRT((((E5160-Hilfswerte!$B$20)/Hilfswerte!$B$21)-Hilfswerte!$B$28)^2+(((F5160-Hilfswerte!$B$22)/Hilfswerte!$B$23)-Hilfswerte!$B$29)^2+(((G5160-Hilfswerte!$B$24)/Hilfswerte!$B$25)-Hilfswerte!$B$30)^2),3)</f>
        <v>0.97899999999999998</v>
      </c>
      <c r="W5160" s="4">
        <f>ROUND(E5160*Hilfswerte!$B$31,0)</f>
        <v>29393</v>
      </c>
      <c r="X5160" s="4">
        <f t="shared" si="646"/>
        <v>0</v>
      </c>
      <c r="Y5160" s="4" t="str">
        <f>IF(T5160="A - Top-Kunde","bereits Top-Kunde",IF(AND(V5160&lt;=Hilfswerte!$B$34,H5160&lt;0.5*W5160),"Hoch",IF(AND(V5160&lt;=Hilfswerte!$B$35,H5160&lt;0.7*W5160),"Mittel","Niedrig")))</f>
        <v>Niedrig</v>
      </c>
      <c r="Z5160" s="4">
        <f t="shared" si="647"/>
        <v>7.6</v>
      </c>
      <c r="AA5160" s="4" t="str">
        <f>IF(J5160&gt;365,"Bereits abgewandert (Segment D)",IF(Z5160&gt;=Hilfswerte!$B$38,"Rot - akut gefaehrdet",IF(Z5160&gt;=Hilfswerte!$B$39,"Gelb - beobachten","Gruen - stabil")))</f>
        <v>Gruen - stabil</v>
      </c>
    </row>
    <row r="5161" spans="1:27" ht="15" customHeight="1" x14ac:dyDescent="0.25">
      <c r="A5161" s="4" t="s">
        <v>5508</v>
      </c>
      <c r="B5161" s="4" t="s">
        <v>1107</v>
      </c>
      <c r="C5161" s="4" t="s">
        <v>38</v>
      </c>
      <c r="D5161" s="4" t="s">
        <v>30</v>
      </c>
      <c r="E5161" s="4">
        <v>29</v>
      </c>
      <c r="F5161" s="4">
        <v>7.5</v>
      </c>
      <c r="G5161" s="4">
        <v>17.8</v>
      </c>
      <c r="H5161" s="4">
        <v>10167</v>
      </c>
      <c r="I5161" s="4">
        <v>4</v>
      </c>
      <c r="J5161" s="4">
        <v>12</v>
      </c>
      <c r="K5161" s="4">
        <v>0</v>
      </c>
      <c r="L5161" s="4">
        <v>-2</v>
      </c>
      <c r="M5161" s="4">
        <v>3</v>
      </c>
      <c r="N5161" s="4">
        <v>16.2</v>
      </c>
      <c r="O5161" s="4">
        <f t="shared" si="640"/>
        <v>5</v>
      </c>
      <c r="P5161" s="4">
        <f t="shared" si="641"/>
        <v>4</v>
      </c>
      <c r="Q5161" s="4">
        <f t="shared" si="642"/>
        <v>5</v>
      </c>
      <c r="R5161" s="4">
        <f t="shared" si="643"/>
        <v>14</v>
      </c>
      <c r="S5161" s="4">
        <f t="shared" si="644"/>
        <v>148.1</v>
      </c>
      <c r="T5161" s="4" t="str">
        <f t="shared" si="645"/>
        <v>A - Top-Kunde</v>
      </c>
      <c r="U5161" s="4">
        <f>ROUND(((E5161-Hilfswerte!$B$20)/Hilfswerte!$B$21)+((F5161-Hilfswerte!$B$22)/Hilfswerte!$B$23)+((G5161-Hilfswerte!$B$24)/Hilfswerte!$B$25)+0.1*INDEX(Hilfswerte!$B$4:$B$15,MATCH(C5161,Hilfswerte!$A$4:$A$15,0)),2)</f>
        <v>0.79</v>
      </c>
      <c r="V5161" s="4">
        <f>ROUND(SQRT((((E5161-Hilfswerte!$B$20)/Hilfswerte!$B$21)-Hilfswerte!$B$28)^2+(((F5161-Hilfswerte!$B$22)/Hilfswerte!$B$23)-Hilfswerte!$B$29)^2+(((G5161-Hilfswerte!$B$24)/Hilfswerte!$B$25)-Hilfswerte!$B$30)^2),3)</f>
        <v>1.319</v>
      </c>
      <c r="W5161" s="4">
        <f>ROUND(E5161*Hilfswerte!$B$31,0)</f>
        <v>5961</v>
      </c>
      <c r="X5161" s="4">
        <f t="shared" si="646"/>
        <v>0</v>
      </c>
      <c r="Y5161" s="4" t="str">
        <f>IF(T5161="A - Top-Kunde","bereits Top-Kunde",IF(AND(V5161&lt;=Hilfswerte!$B$34,H5161&lt;0.5*W5161),"Hoch",IF(AND(V5161&lt;=Hilfswerte!$B$35,H5161&lt;0.7*W5161),"Mittel","Niedrig")))</f>
        <v>bereits Top-Kunde</v>
      </c>
      <c r="Z5161" s="4">
        <f t="shared" si="647"/>
        <v>0.6</v>
      </c>
      <c r="AA5161" s="4" t="str">
        <f>IF(J5161&gt;365,"Bereits abgewandert (Segment D)",IF(Z5161&gt;=Hilfswerte!$B$38,"Rot - akut gefaehrdet",IF(Z5161&gt;=Hilfswerte!$B$39,"Gelb - beobachten","Gruen - stabil")))</f>
        <v>Gruen - stabil</v>
      </c>
    </row>
    <row r="5162" spans="1:27" ht="15" customHeight="1" x14ac:dyDescent="0.25">
      <c r="A5162" s="4" t="s">
        <v>5509</v>
      </c>
      <c r="B5162" s="4" t="s">
        <v>200</v>
      </c>
      <c r="C5162" s="4" t="s">
        <v>62</v>
      </c>
      <c r="D5162" s="4" t="s">
        <v>30</v>
      </c>
      <c r="E5162" s="4">
        <v>79</v>
      </c>
      <c r="F5162" s="4">
        <v>15.2</v>
      </c>
      <c r="G5162" s="4">
        <v>9.3000000000000007</v>
      </c>
      <c r="H5162" s="4">
        <v>2217</v>
      </c>
      <c r="I5162" s="4">
        <v>1</v>
      </c>
      <c r="J5162" s="4">
        <v>120</v>
      </c>
      <c r="K5162" s="4">
        <v>0</v>
      </c>
      <c r="L5162" s="4">
        <v>8</v>
      </c>
      <c r="M5162" s="4">
        <v>2</v>
      </c>
      <c r="N5162" s="4">
        <v>-14.6</v>
      </c>
      <c r="O5162" s="4">
        <f t="shared" si="640"/>
        <v>3</v>
      </c>
      <c r="P5162" s="4">
        <f t="shared" si="641"/>
        <v>1</v>
      </c>
      <c r="Q5162" s="4">
        <f t="shared" si="642"/>
        <v>3</v>
      </c>
      <c r="R5162" s="4">
        <f t="shared" si="643"/>
        <v>7</v>
      </c>
      <c r="S5162" s="4">
        <f t="shared" si="644"/>
        <v>60.3</v>
      </c>
      <c r="T5162" s="4" t="str">
        <f t="shared" si="645"/>
        <v>C - Entwicklungspotenzial</v>
      </c>
      <c r="U5162" s="4">
        <f>ROUND(((E5162-Hilfswerte!$B$20)/Hilfswerte!$B$21)+((F5162-Hilfswerte!$B$22)/Hilfswerte!$B$23)+((G5162-Hilfswerte!$B$24)/Hilfswerte!$B$25)+0.1*INDEX(Hilfswerte!$B$4:$B$15,MATCH(C5162,Hilfswerte!$A$4:$A$15,0)),2)</f>
        <v>-0.13</v>
      </c>
      <c r="V5162" s="4">
        <f>ROUND(SQRT((((E5162-Hilfswerte!$B$20)/Hilfswerte!$B$21)-Hilfswerte!$B$28)^2+(((F5162-Hilfswerte!$B$22)/Hilfswerte!$B$23)-Hilfswerte!$B$29)^2+(((G5162-Hilfswerte!$B$24)/Hilfswerte!$B$25)-Hilfswerte!$B$30)^2),3)</f>
        <v>0.63100000000000001</v>
      </c>
      <c r="W5162" s="4">
        <f>ROUND(E5162*Hilfswerte!$B$31,0)</f>
        <v>16238</v>
      </c>
      <c r="X5162" s="4">
        <f t="shared" si="646"/>
        <v>14021</v>
      </c>
      <c r="Y5162" s="4" t="str">
        <f>IF(T5162="A - Top-Kunde","bereits Top-Kunde",IF(AND(V5162&lt;=Hilfswerte!$B$34,H5162&lt;0.5*W5162),"Hoch",IF(AND(V5162&lt;=Hilfswerte!$B$35,H5162&lt;0.7*W5162),"Mittel","Niedrig")))</f>
        <v>Hoch</v>
      </c>
      <c r="Z5162" s="4">
        <f t="shared" si="647"/>
        <v>13.4</v>
      </c>
      <c r="AA5162" s="4" t="str">
        <f>IF(J5162&gt;365,"Bereits abgewandert (Segment D)",IF(Z5162&gt;=Hilfswerte!$B$38,"Rot - akut gefaehrdet",IF(Z5162&gt;=Hilfswerte!$B$39,"Gelb - beobachten","Gruen - stabil")))</f>
        <v>Gruen - stabil</v>
      </c>
    </row>
    <row r="5163" spans="1:27" ht="15" customHeight="1" x14ac:dyDescent="0.25">
      <c r="A5163" s="4" t="s">
        <v>5510</v>
      </c>
      <c r="B5163" s="4" t="s">
        <v>152</v>
      </c>
      <c r="C5163" s="4" t="s">
        <v>29</v>
      </c>
      <c r="D5163" s="4" t="s">
        <v>178</v>
      </c>
      <c r="E5163" s="4">
        <v>380</v>
      </c>
      <c r="F5163" s="4">
        <v>102.9</v>
      </c>
      <c r="G5163" s="4">
        <v>1.6</v>
      </c>
      <c r="H5163" s="4">
        <v>9724</v>
      </c>
      <c r="I5163" s="4">
        <v>1</v>
      </c>
      <c r="J5163" s="4">
        <v>13</v>
      </c>
      <c r="K5163" s="4">
        <v>1</v>
      </c>
      <c r="L5163" s="4">
        <v>-4</v>
      </c>
      <c r="M5163" s="4">
        <v>4</v>
      </c>
      <c r="N5163" s="4">
        <v>16.5</v>
      </c>
      <c r="O5163" s="4">
        <f t="shared" si="640"/>
        <v>5</v>
      </c>
      <c r="P5163" s="4">
        <f t="shared" si="641"/>
        <v>1</v>
      </c>
      <c r="Q5163" s="4">
        <f t="shared" si="642"/>
        <v>5</v>
      </c>
      <c r="R5163" s="4">
        <f t="shared" si="643"/>
        <v>11</v>
      </c>
      <c r="S5163" s="4">
        <f t="shared" si="644"/>
        <v>112.3</v>
      </c>
      <c r="T5163" s="4" t="str">
        <f t="shared" si="645"/>
        <v>B - Kernkunde</v>
      </c>
      <c r="U5163" s="4">
        <f>ROUND(((E5163-Hilfswerte!$B$20)/Hilfswerte!$B$21)+((F5163-Hilfswerte!$B$22)/Hilfswerte!$B$23)+((G5163-Hilfswerte!$B$24)/Hilfswerte!$B$25)+0.1*INDEX(Hilfswerte!$B$4:$B$15,MATCH(C5163,Hilfswerte!$A$4:$A$15,0)),2)</f>
        <v>1.36</v>
      </c>
      <c r="V5163" s="4">
        <f>ROUND(SQRT((((E5163-Hilfswerte!$B$20)/Hilfswerte!$B$21)-Hilfswerte!$B$28)^2+(((F5163-Hilfswerte!$B$22)/Hilfswerte!$B$23)-Hilfswerte!$B$29)^2+(((G5163-Hilfswerte!$B$24)/Hilfswerte!$B$25)-Hilfswerte!$B$30)^2),3)</f>
        <v>2.1309999999999998</v>
      </c>
      <c r="W5163" s="4">
        <f>ROUND(E5163*Hilfswerte!$B$31,0)</f>
        <v>78108</v>
      </c>
      <c r="X5163" s="4">
        <f t="shared" si="646"/>
        <v>68384</v>
      </c>
      <c r="Y5163" s="4" t="str">
        <f>IF(T5163="A - Top-Kunde","bereits Top-Kunde",IF(AND(V5163&lt;=Hilfswerte!$B$34,H5163&lt;0.5*W5163),"Hoch",IF(AND(V5163&lt;=Hilfswerte!$B$35,H5163&lt;0.7*W5163),"Mittel","Niedrig")))</f>
        <v>Niedrig</v>
      </c>
      <c r="Z5163" s="4">
        <f t="shared" si="647"/>
        <v>3.7</v>
      </c>
      <c r="AA5163" s="4" t="str">
        <f>IF(J5163&gt;365,"Bereits abgewandert (Segment D)",IF(Z5163&gt;=Hilfswerte!$B$38,"Rot - akut gefaehrdet",IF(Z5163&gt;=Hilfswerte!$B$39,"Gelb - beobachten","Gruen - stabil")))</f>
        <v>Gruen - stabil</v>
      </c>
    </row>
    <row r="5164" spans="1:27" ht="15" customHeight="1" x14ac:dyDescent="0.25">
      <c r="A5164" s="4" t="s">
        <v>5511</v>
      </c>
      <c r="B5164" s="4" t="s">
        <v>337</v>
      </c>
      <c r="C5164" s="4" t="s">
        <v>59</v>
      </c>
      <c r="D5164" s="4" t="s">
        <v>30</v>
      </c>
      <c r="E5164" s="4">
        <v>140</v>
      </c>
      <c r="F5164" s="4">
        <v>30.6</v>
      </c>
      <c r="G5164" s="4">
        <v>19.100000000000001</v>
      </c>
      <c r="H5164" s="4">
        <v>27712</v>
      </c>
      <c r="I5164" s="4">
        <v>4</v>
      </c>
      <c r="J5164" s="4">
        <v>15</v>
      </c>
      <c r="K5164" s="4">
        <v>0</v>
      </c>
      <c r="L5164" s="4">
        <v>2</v>
      </c>
      <c r="M5164" s="4">
        <v>5</v>
      </c>
      <c r="N5164" s="4">
        <v>-11.5</v>
      </c>
      <c r="O5164" s="4">
        <f t="shared" si="640"/>
        <v>5</v>
      </c>
      <c r="P5164" s="4">
        <f t="shared" si="641"/>
        <v>4</v>
      </c>
      <c r="Q5164" s="4">
        <f t="shared" si="642"/>
        <v>5</v>
      </c>
      <c r="R5164" s="4">
        <f t="shared" si="643"/>
        <v>14</v>
      </c>
      <c r="S5164" s="4">
        <f t="shared" si="644"/>
        <v>133.69999999999999</v>
      </c>
      <c r="T5164" s="4" t="str">
        <f t="shared" si="645"/>
        <v>A - Top-Kunde</v>
      </c>
      <c r="U5164" s="4">
        <f>ROUND(((E5164-Hilfswerte!$B$20)/Hilfswerte!$B$21)+((F5164-Hilfswerte!$B$22)/Hilfswerte!$B$23)+((G5164-Hilfswerte!$B$24)/Hilfswerte!$B$25)+0.1*INDEX(Hilfswerte!$B$4:$B$15,MATCH(C5164,Hilfswerte!$A$4:$A$15,0)),2)</f>
        <v>1.47</v>
      </c>
      <c r="V5164" s="4">
        <f>ROUND(SQRT((((E5164-Hilfswerte!$B$20)/Hilfswerte!$B$21)-Hilfswerte!$B$28)^2+(((F5164-Hilfswerte!$B$22)/Hilfswerte!$B$23)-Hilfswerte!$B$29)^2+(((G5164-Hilfswerte!$B$24)/Hilfswerte!$B$25)-Hilfswerte!$B$30)^2),3)</f>
        <v>1.2649999999999999</v>
      </c>
      <c r="W5164" s="4">
        <f>ROUND(E5164*Hilfswerte!$B$31,0)</f>
        <v>28776</v>
      </c>
      <c r="X5164" s="4">
        <f t="shared" si="646"/>
        <v>1064</v>
      </c>
      <c r="Y5164" s="4" t="str">
        <f>IF(T5164="A - Top-Kunde","bereits Top-Kunde",IF(AND(V5164&lt;=Hilfswerte!$B$34,H5164&lt;0.5*W5164),"Hoch",IF(AND(V5164&lt;=Hilfswerte!$B$35,H5164&lt;0.7*W5164),"Mittel","Niedrig")))</f>
        <v>bereits Top-Kunde</v>
      </c>
      <c r="Z5164" s="4">
        <f t="shared" si="647"/>
        <v>5.8</v>
      </c>
      <c r="AA5164" s="4" t="str">
        <f>IF(J5164&gt;365,"Bereits abgewandert (Segment D)",IF(Z5164&gt;=Hilfswerte!$B$38,"Rot - akut gefaehrdet",IF(Z5164&gt;=Hilfswerte!$B$39,"Gelb - beobachten","Gruen - stabil")))</f>
        <v>Gruen - stabil</v>
      </c>
    </row>
    <row r="5165" spans="1:27" ht="15" customHeight="1" x14ac:dyDescent="0.25">
      <c r="A5165" s="4" t="s">
        <v>5512</v>
      </c>
      <c r="B5165" s="4" t="s">
        <v>508</v>
      </c>
      <c r="C5165" s="4" t="s">
        <v>89</v>
      </c>
      <c r="D5165" s="4" t="s">
        <v>106</v>
      </c>
      <c r="E5165" s="4">
        <v>91</v>
      </c>
      <c r="F5165" s="4">
        <v>24.5</v>
      </c>
      <c r="G5165" s="4">
        <v>16.600000000000001</v>
      </c>
      <c r="H5165" s="4">
        <v>2056</v>
      </c>
      <c r="I5165" s="4">
        <v>1</v>
      </c>
      <c r="J5165" s="4">
        <v>206</v>
      </c>
      <c r="K5165" s="4">
        <v>0</v>
      </c>
      <c r="L5165" s="4">
        <v>41</v>
      </c>
      <c r="M5165" s="4">
        <v>4</v>
      </c>
      <c r="N5165" s="4">
        <v>12.4</v>
      </c>
      <c r="O5165" s="4">
        <f t="shared" si="640"/>
        <v>2</v>
      </c>
      <c r="P5165" s="4">
        <f t="shared" si="641"/>
        <v>1</v>
      </c>
      <c r="Q5165" s="4">
        <f t="shared" si="642"/>
        <v>3</v>
      </c>
      <c r="R5165" s="4">
        <f t="shared" si="643"/>
        <v>6</v>
      </c>
      <c r="S5165" s="4">
        <f t="shared" si="644"/>
        <v>53.9</v>
      </c>
      <c r="T5165" s="4" t="str">
        <f t="shared" si="645"/>
        <v>C - Entwicklungspotenzial</v>
      </c>
      <c r="U5165" s="4">
        <f>ROUND(((E5165-Hilfswerte!$B$20)/Hilfswerte!$B$21)+((F5165-Hilfswerte!$B$22)/Hilfswerte!$B$23)+((G5165-Hilfswerte!$B$24)/Hilfswerte!$B$25)+0.1*INDEX(Hilfswerte!$B$4:$B$15,MATCH(C5165,Hilfswerte!$A$4:$A$15,0)),2)</f>
        <v>1.1200000000000001</v>
      </c>
      <c r="V5165" s="4">
        <f>ROUND(SQRT((((E5165-Hilfswerte!$B$20)/Hilfswerte!$B$21)-Hilfswerte!$B$28)^2+(((F5165-Hilfswerte!$B$22)/Hilfswerte!$B$23)-Hilfswerte!$B$29)^2+(((G5165-Hilfswerte!$B$24)/Hilfswerte!$B$25)-Hilfswerte!$B$30)^2),3)</f>
        <v>0.94599999999999995</v>
      </c>
      <c r="W5165" s="4">
        <f>ROUND(E5165*Hilfswerte!$B$31,0)</f>
        <v>18705</v>
      </c>
      <c r="X5165" s="4">
        <f t="shared" si="646"/>
        <v>16649</v>
      </c>
      <c r="Y5165" s="4" t="str">
        <f>IF(T5165="A - Top-Kunde","bereits Top-Kunde",IF(AND(V5165&lt;=Hilfswerte!$B$34,H5165&lt;0.5*W5165),"Hoch",IF(AND(V5165&lt;=Hilfswerte!$B$35,H5165&lt;0.7*W5165),"Mittel","Niedrig")))</f>
        <v>Mittel</v>
      </c>
      <c r="Z5165" s="4">
        <f t="shared" si="647"/>
        <v>18.5</v>
      </c>
      <c r="AA5165" s="4" t="str">
        <f>IF(J5165&gt;365,"Bereits abgewandert (Segment D)",IF(Z5165&gt;=Hilfswerte!$B$38,"Rot - akut gefaehrdet",IF(Z5165&gt;=Hilfswerte!$B$39,"Gelb - beobachten","Gruen - stabil")))</f>
        <v>Gelb - beobachten</v>
      </c>
    </row>
    <row r="5166" spans="1:27" ht="15" customHeight="1" x14ac:dyDescent="0.25">
      <c r="A5166" s="4" t="s">
        <v>5513</v>
      </c>
      <c r="B5166" s="4" t="s">
        <v>134</v>
      </c>
      <c r="C5166" s="4" t="s">
        <v>89</v>
      </c>
      <c r="D5166" s="4" t="s">
        <v>48</v>
      </c>
      <c r="E5166" s="4">
        <v>76</v>
      </c>
      <c r="F5166" s="4">
        <v>22</v>
      </c>
      <c r="G5166" s="4">
        <v>14.4</v>
      </c>
      <c r="H5166" s="4">
        <v>9933</v>
      </c>
      <c r="I5166" s="4">
        <v>1</v>
      </c>
      <c r="J5166" s="4">
        <v>91</v>
      </c>
      <c r="K5166" s="4">
        <v>0</v>
      </c>
      <c r="L5166" s="4">
        <v>10</v>
      </c>
      <c r="M5166" s="4">
        <v>3</v>
      </c>
      <c r="N5166" s="4">
        <v>2</v>
      </c>
      <c r="O5166" s="4">
        <f t="shared" si="640"/>
        <v>3</v>
      </c>
      <c r="P5166" s="4">
        <f t="shared" si="641"/>
        <v>1</v>
      </c>
      <c r="Q5166" s="4">
        <f t="shared" si="642"/>
        <v>5</v>
      </c>
      <c r="R5166" s="4">
        <f t="shared" si="643"/>
        <v>9</v>
      </c>
      <c r="S5166" s="4">
        <f t="shared" si="644"/>
        <v>88</v>
      </c>
      <c r="T5166" s="4" t="str">
        <f t="shared" si="645"/>
        <v>C - Entwicklungspotenzial</v>
      </c>
      <c r="U5166" s="4">
        <f>ROUND(((E5166-Hilfswerte!$B$20)/Hilfswerte!$B$21)+((F5166-Hilfswerte!$B$22)/Hilfswerte!$B$23)+((G5166-Hilfswerte!$B$24)/Hilfswerte!$B$25)+0.1*INDEX(Hilfswerte!$B$4:$B$15,MATCH(C5166,Hilfswerte!$A$4:$A$15,0)),2)</f>
        <v>0.66</v>
      </c>
      <c r="V5166" s="4">
        <f>ROUND(SQRT((((E5166-Hilfswerte!$B$20)/Hilfswerte!$B$21)-Hilfswerte!$B$28)^2+(((F5166-Hilfswerte!$B$22)/Hilfswerte!$B$23)-Hilfswerte!$B$29)^2+(((G5166-Hilfswerte!$B$24)/Hilfswerte!$B$25)-Hilfswerte!$B$30)^2),3)</f>
        <v>0.69899999999999995</v>
      </c>
      <c r="W5166" s="4">
        <f>ROUND(E5166*Hilfswerte!$B$31,0)</f>
        <v>15622</v>
      </c>
      <c r="X5166" s="4">
        <f t="shared" si="646"/>
        <v>5689</v>
      </c>
      <c r="Y5166" s="4" t="str">
        <f>IF(T5166="A - Top-Kunde","bereits Top-Kunde",IF(AND(V5166&lt;=Hilfswerte!$B$34,H5166&lt;0.5*W5166),"Hoch",IF(AND(V5166&lt;=Hilfswerte!$B$35,H5166&lt;0.7*W5166),"Mittel","Niedrig")))</f>
        <v>Mittel</v>
      </c>
      <c r="Z5166" s="4">
        <f t="shared" si="647"/>
        <v>6.6</v>
      </c>
      <c r="AA5166" s="4" t="str">
        <f>IF(J5166&gt;365,"Bereits abgewandert (Segment D)",IF(Z5166&gt;=Hilfswerte!$B$38,"Rot - akut gefaehrdet",IF(Z5166&gt;=Hilfswerte!$B$39,"Gelb - beobachten","Gruen - stabil")))</f>
        <v>Gruen - stabil</v>
      </c>
    </row>
    <row r="5167" spans="1:27" ht="15" customHeight="1" x14ac:dyDescent="0.25">
      <c r="A5167" s="4" t="s">
        <v>5514</v>
      </c>
      <c r="B5167" s="4" t="s">
        <v>233</v>
      </c>
      <c r="C5167" s="4" t="s">
        <v>65</v>
      </c>
      <c r="D5167" s="4" t="s">
        <v>93</v>
      </c>
      <c r="E5167" s="4">
        <v>12</v>
      </c>
      <c r="F5167" s="4">
        <v>3.3</v>
      </c>
      <c r="G5167" s="4">
        <v>11.8</v>
      </c>
      <c r="H5167" s="4">
        <v>0</v>
      </c>
      <c r="I5167" s="4">
        <v>0</v>
      </c>
      <c r="J5167" s="4">
        <v>452</v>
      </c>
      <c r="K5167" s="4">
        <v>0</v>
      </c>
      <c r="L5167" s="4">
        <v>10</v>
      </c>
      <c r="M5167" s="4">
        <v>0</v>
      </c>
      <c r="N5167" s="4">
        <v>-40.799999999999997</v>
      </c>
      <c r="O5167" s="4">
        <f t="shared" si="640"/>
        <v>1</v>
      </c>
      <c r="P5167" s="4">
        <f t="shared" si="641"/>
        <v>1</v>
      </c>
      <c r="Q5167" s="4">
        <f t="shared" si="642"/>
        <v>1</v>
      </c>
      <c r="R5167" s="4">
        <f t="shared" si="643"/>
        <v>3</v>
      </c>
      <c r="S5167" s="4">
        <f t="shared" si="644"/>
        <v>6.6</v>
      </c>
      <c r="T5167" s="4" t="str">
        <f t="shared" si="645"/>
        <v>D - Abwanderungsrisiko</v>
      </c>
      <c r="U5167" s="4">
        <f>ROUND(((E5167-Hilfswerte!$B$20)/Hilfswerte!$B$21)+((F5167-Hilfswerte!$B$22)/Hilfswerte!$B$23)+((G5167-Hilfswerte!$B$24)/Hilfswerte!$B$25)+0.1*INDEX(Hilfswerte!$B$4:$B$15,MATCH(C5167,Hilfswerte!$A$4:$A$15,0)),2)</f>
        <v>-0.71</v>
      </c>
      <c r="V5167" s="4">
        <f>ROUND(SQRT((((E5167-Hilfswerte!$B$20)/Hilfswerte!$B$21)-Hilfswerte!$B$28)^2+(((F5167-Hilfswerte!$B$22)/Hilfswerte!$B$23)-Hilfswerte!$B$29)^2+(((G5167-Hilfswerte!$B$24)/Hilfswerte!$B$25)-Hilfswerte!$B$30)^2),3)</f>
        <v>0.91300000000000003</v>
      </c>
      <c r="W5167" s="4">
        <f>ROUND(E5167*Hilfswerte!$B$31,0)</f>
        <v>2467</v>
      </c>
      <c r="X5167" s="4">
        <f t="shared" si="646"/>
        <v>2467</v>
      </c>
      <c r="Y5167" s="4" t="str">
        <f>IF(T5167="A - Top-Kunde","bereits Top-Kunde",IF(AND(V5167&lt;=Hilfswerte!$B$34,H5167&lt;0.5*W5167),"Hoch",IF(AND(V5167&lt;=Hilfswerte!$B$35,H5167&lt;0.7*W5167),"Mittel","Niedrig")))</f>
        <v>Mittel</v>
      </c>
      <c r="Z5167" s="4">
        <f t="shared" si="647"/>
        <v>40.9</v>
      </c>
      <c r="AA5167" s="4" t="str">
        <f>IF(J5167&gt;365,"Bereits abgewandert (Segment D)",IF(Z5167&gt;=Hilfswerte!$B$38,"Rot - akut gefaehrdet",IF(Z5167&gt;=Hilfswerte!$B$39,"Gelb - beobachten","Gruen - stabil")))</f>
        <v>Bereits abgewandert (Segment D)</v>
      </c>
    </row>
    <row r="5168" spans="1:27" ht="15" customHeight="1" x14ac:dyDescent="0.25">
      <c r="A5168" s="4" t="s">
        <v>5515</v>
      </c>
      <c r="B5168" s="4" t="s">
        <v>249</v>
      </c>
      <c r="C5168" s="4" t="s">
        <v>29</v>
      </c>
      <c r="D5168" s="4" t="s">
        <v>30</v>
      </c>
      <c r="E5168" s="4">
        <v>161</v>
      </c>
      <c r="F5168" s="4">
        <v>34.9</v>
      </c>
      <c r="G5168" s="4">
        <v>6.6</v>
      </c>
      <c r="H5168" s="4">
        <v>8482</v>
      </c>
      <c r="I5168" s="4">
        <v>4</v>
      </c>
      <c r="J5168" s="4">
        <v>107</v>
      </c>
      <c r="K5168" s="4">
        <v>0</v>
      </c>
      <c r="L5168" s="4">
        <v>-2</v>
      </c>
      <c r="M5168" s="4">
        <v>6</v>
      </c>
      <c r="N5168" s="4">
        <v>14.2</v>
      </c>
      <c r="O5168" s="4">
        <f t="shared" si="640"/>
        <v>3</v>
      </c>
      <c r="P5168" s="4">
        <f t="shared" si="641"/>
        <v>4</v>
      </c>
      <c r="Q5168" s="4">
        <f t="shared" si="642"/>
        <v>5</v>
      </c>
      <c r="R5168" s="4">
        <f t="shared" si="643"/>
        <v>12</v>
      </c>
      <c r="S5168" s="4">
        <f t="shared" si="644"/>
        <v>127.1</v>
      </c>
      <c r="T5168" s="4" t="str">
        <f t="shared" si="645"/>
        <v>A - Top-Kunde</v>
      </c>
      <c r="U5168" s="4">
        <f>ROUND(((E5168-Hilfswerte!$B$20)/Hilfswerte!$B$21)+((F5168-Hilfswerte!$B$22)/Hilfswerte!$B$23)+((G5168-Hilfswerte!$B$24)/Hilfswerte!$B$25)+0.1*INDEX(Hilfswerte!$B$4:$B$15,MATCH(C5168,Hilfswerte!$A$4:$A$15,0)),2)</f>
        <v>-0.01</v>
      </c>
      <c r="V5168" s="4">
        <f>ROUND(SQRT((((E5168-Hilfswerte!$B$20)/Hilfswerte!$B$21)-Hilfswerte!$B$28)^2+(((F5168-Hilfswerte!$B$22)/Hilfswerte!$B$23)-Hilfswerte!$B$29)^2+(((G5168-Hilfswerte!$B$24)/Hilfswerte!$B$25)-Hilfswerte!$B$30)^2),3)</f>
        <v>0.73399999999999999</v>
      </c>
      <c r="W5168" s="4">
        <f>ROUND(E5168*Hilfswerte!$B$31,0)</f>
        <v>33093</v>
      </c>
      <c r="X5168" s="4">
        <f t="shared" si="646"/>
        <v>24611</v>
      </c>
      <c r="Y5168" s="4" t="str">
        <f>IF(T5168="A - Top-Kunde","bereits Top-Kunde",IF(AND(V5168&lt;=Hilfswerte!$B$34,H5168&lt;0.5*W5168),"Hoch",IF(AND(V5168&lt;=Hilfswerte!$B$35,H5168&lt;0.7*W5168),"Mittel","Niedrig")))</f>
        <v>bereits Top-Kunde</v>
      </c>
      <c r="Z5168" s="4">
        <f t="shared" si="647"/>
        <v>5.4</v>
      </c>
      <c r="AA5168" s="4" t="str">
        <f>IF(J5168&gt;365,"Bereits abgewandert (Segment D)",IF(Z5168&gt;=Hilfswerte!$B$38,"Rot - akut gefaehrdet",IF(Z5168&gt;=Hilfswerte!$B$39,"Gelb - beobachten","Gruen - stabil")))</f>
        <v>Gruen - stabil</v>
      </c>
    </row>
    <row r="5169" spans="1:27" ht="15" customHeight="1" x14ac:dyDescent="0.25">
      <c r="A5169" s="4" t="s">
        <v>5516</v>
      </c>
      <c r="B5169" s="4" t="s">
        <v>587</v>
      </c>
      <c r="C5169" s="4" t="s">
        <v>59</v>
      </c>
      <c r="D5169" s="4" t="s">
        <v>93</v>
      </c>
      <c r="E5169" s="4">
        <v>31</v>
      </c>
      <c r="F5169" s="4">
        <v>9.4</v>
      </c>
      <c r="G5169" s="4">
        <v>10.3</v>
      </c>
      <c r="H5169" s="4">
        <v>1126</v>
      </c>
      <c r="I5169" s="4">
        <v>1</v>
      </c>
      <c r="J5169" s="4">
        <v>218</v>
      </c>
      <c r="K5169" s="4">
        <v>0</v>
      </c>
      <c r="L5169" s="4">
        <v>-7</v>
      </c>
      <c r="M5169" s="4">
        <v>4</v>
      </c>
      <c r="N5169" s="4">
        <v>-28.8</v>
      </c>
      <c r="O5169" s="4">
        <f t="shared" si="640"/>
        <v>2</v>
      </c>
      <c r="P5169" s="4">
        <f t="shared" si="641"/>
        <v>1</v>
      </c>
      <c r="Q5169" s="4">
        <f t="shared" si="642"/>
        <v>3</v>
      </c>
      <c r="R5169" s="4">
        <f t="shared" si="643"/>
        <v>6</v>
      </c>
      <c r="S5169" s="4">
        <f t="shared" si="644"/>
        <v>45.6</v>
      </c>
      <c r="T5169" s="4" t="str">
        <f t="shared" si="645"/>
        <v>C - Entwicklungspotenzial</v>
      </c>
      <c r="U5169" s="4">
        <f>ROUND(((E5169-Hilfswerte!$B$20)/Hilfswerte!$B$21)+((F5169-Hilfswerte!$B$22)/Hilfswerte!$B$23)+((G5169-Hilfswerte!$B$24)/Hilfswerte!$B$25)+0.1*INDEX(Hilfswerte!$B$4:$B$15,MATCH(C5169,Hilfswerte!$A$4:$A$15,0)),2)</f>
        <v>-0.78</v>
      </c>
      <c r="V5169" s="4">
        <f>ROUND(SQRT((((E5169-Hilfswerte!$B$20)/Hilfswerte!$B$21)-Hilfswerte!$B$28)^2+(((F5169-Hilfswerte!$B$22)/Hilfswerte!$B$23)-Hilfswerte!$B$29)^2+(((G5169-Hilfswerte!$B$24)/Hilfswerte!$B$25)-Hilfswerte!$B$30)^2),3)</f>
        <v>0.78800000000000003</v>
      </c>
      <c r="W5169" s="4">
        <f>ROUND(E5169*Hilfswerte!$B$31,0)</f>
        <v>6372</v>
      </c>
      <c r="X5169" s="4">
        <f t="shared" si="646"/>
        <v>5246</v>
      </c>
      <c r="Y5169" s="4" t="str">
        <f>IF(T5169="A - Top-Kunde","bereits Top-Kunde",IF(AND(V5169&lt;=Hilfswerte!$B$34,H5169&lt;0.5*W5169),"Hoch",IF(AND(V5169&lt;=Hilfswerte!$B$35,H5169&lt;0.7*W5169),"Mittel","Niedrig")))</f>
        <v>Hoch</v>
      </c>
      <c r="Z5169" s="4">
        <f t="shared" si="647"/>
        <v>22.4</v>
      </c>
      <c r="AA5169" s="4" t="str">
        <f>IF(J5169&gt;365,"Bereits abgewandert (Segment D)",IF(Z5169&gt;=Hilfswerte!$B$38,"Rot - akut gefaehrdet",IF(Z5169&gt;=Hilfswerte!$B$39,"Gelb - beobachten","Gruen - stabil")))</f>
        <v>Rot - akut gefaehrdet</v>
      </c>
    </row>
    <row r="5170" spans="1:27" ht="15" customHeight="1" x14ac:dyDescent="0.25">
      <c r="A5170" s="4" t="s">
        <v>5517</v>
      </c>
      <c r="B5170" s="4" t="s">
        <v>160</v>
      </c>
      <c r="C5170" s="4" t="s">
        <v>74</v>
      </c>
      <c r="D5170" s="4" t="s">
        <v>30</v>
      </c>
      <c r="E5170" s="4">
        <v>253</v>
      </c>
      <c r="F5170" s="4">
        <v>62.2</v>
      </c>
      <c r="G5170" s="4">
        <v>14</v>
      </c>
      <c r="H5170" s="4">
        <v>56290</v>
      </c>
      <c r="I5170" s="4">
        <v>5</v>
      </c>
      <c r="J5170" s="4">
        <v>97</v>
      </c>
      <c r="K5170" s="4">
        <v>1</v>
      </c>
      <c r="L5170" s="4">
        <v>4</v>
      </c>
      <c r="M5170" s="4">
        <v>5</v>
      </c>
      <c r="N5170" s="4">
        <v>-22.6</v>
      </c>
      <c r="O5170" s="4">
        <f t="shared" si="640"/>
        <v>3</v>
      </c>
      <c r="P5170" s="4">
        <f t="shared" si="641"/>
        <v>5</v>
      </c>
      <c r="Q5170" s="4">
        <f t="shared" si="642"/>
        <v>5</v>
      </c>
      <c r="R5170" s="4">
        <f t="shared" si="643"/>
        <v>13</v>
      </c>
      <c r="S5170" s="4">
        <f t="shared" si="644"/>
        <v>111.5</v>
      </c>
      <c r="T5170" s="4" t="str">
        <f t="shared" si="645"/>
        <v>B - Kernkunde</v>
      </c>
      <c r="U5170" s="4">
        <f>ROUND(((E5170-Hilfswerte!$B$20)/Hilfswerte!$B$21)+((F5170-Hilfswerte!$B$22)/Hilfswerte!$B$23)+((G5170-Hilfswerte!$B$24)/Hilfswerte!$B$25)+0.1*INDEX(Hilfswerte!$B$4:$B$15,MATCH(C5170,Hilfswerte!$A$4:$A$15,0)),2)</f>
        <v>1.77</v>
      </c>
      <c r="V5170" s="4">
        <f>ROUND(SQRT((((E5170-Hilfswerte!$B$20)/Hilfswerte!$B$21)-Hilfswerte!$B$28)^2+(((F5170-Hilfswerte!$B$22)/Hilfswerte!$B$23)-Hilfswerte!$B$29)^2+(((G5170-Hilfswerte!$B$24)/Hilfswerte!$B$25)-Hilfswerte!$B$30)^2),3)</f>
        <v>0.72599999999999998</v>
      </c>
      <c r="W5170" s="4">
        <f>ROUND(E5170*Hilfswerte!$B$31,0)</f>
        <v>52003</v>
      </c>
      <c r="X5170" s="4">
        <f t="shared" si="646"/>
        <v>0</v>
      </c>
      <c r="Y5170" s="4" t="str">
        <f>IF(T5170="A - Top-Kunde","bereits Top-Kunde",IF(AND(V5170&lt;=Hilfswerte!$B$34,H5170&lt;0.5*W5170),"Hoch",IF(AND(V5170&lt;=Hilfswerte!$B$35,H5170&lt;0.7*W5170),"Mittel","Niedrig")))</f>
        <v>Niedrig</v>
      </c>
      <c r="Z5170" s="4">
        <f t="shared" si="647"/>
        <v>17.7</v>
      </c>
      <c r="AA5170" s="4" t="str">
        <f>IF(J5170&gt;365,"Bereits abgewandert (Segment D)",IF(Z5170&gt;=Hilfswerte!$B$38,"Rot - akut gefaehrdet",IF(Z5170&gt;=Hilfswerte!$B$39,"Gelb - beobachten","Gruen - stabil")))</f>
        <v>Gelb - beobachten</v>
      </c>
    </row>
    <row r="5171" spans="1:27" ht="15" customHeight="1" x14ac:dyDescent="0.25">
      <c r="A5171" s="4" t="s">
        <v>5518</v>
      </c>
      <c r="B5171" s="4" t="s">
        <v>140</v>
      </c>
      <c r="C5171" s="4" t="s">
        <v>51</v>
      </c>
      <c r="D5171" s="4" t="s">
        <v>30</v>
      </c>
      <c r="E5171" s="4">
        <v>10</v>
      </c>
      <c r="F5171" s="4">
        <v>2.2999999999999998</v>
      </c>
      <c r="G5171" s="4">
        <v>16.8</v>
      </c>
      <c r="H5171" s="4">
        <v>0</v>
      </c>
      <c r="I5171" s="4">
        <v>0</v>
      </c>
      <c r="J5171" s="4">
        <v>833</v>
      </c>
      <c r="K5171" s="4">
        <v>0</v>
      </c>
      <c r="L5171" s="4">
        <v>9</v>
      </c>
      <c r="M5171" s="4">
        <v>0</v>
      </c>
      <c r="N5171" s="4">
        <v>-55.6</v>
      </c>
      <c r="O5171" s="4">
        <f t="shared" si="640"/>
        <v>1</v>
      </c>
      <c r="P5171" s="4">
        <f t="shared" si="641"/>
        <v>1</v>
      </c>
      <c r="Q5171" s="4">
        <f t="shared" si="642"/>
        <v>1</v>
      </c>
      <c r="R5171" s="4">
        <f t="shared" si="643"/>
        <v>3</v>
      </c>
      <c r="S5171" s="4">
        <f t="shared" si="644"/>
        <v>-0.5</v>
      </c>
      <c r="T5171" s="4" t="str">
        <f t="shared" si="645"/>
        <v>D - Abwanderungsrisiko</v>
      </c>
      <c r="U5171" s="4">
        <f>ROUND(((E5171-Hilfswerte!$B$20)/Hilfswerte!$B$21)+((F5171-Hilfswerte!$B$22)/Hilfswerte!$B$23)+((G5171-Hilfswerte!$B$24)/Hilfswerte!$B$25)+0.1*INDEX(Hilfswerte!$B$4:$B$15,MATCH(C5171,Hilfswerte!$A$4:$A$15,0)),2)</f>
        <v>0.46</v>
      </c>
      <c r="V5171" s="4">
        <f>ROUND(SQRT((((E5171-Hilfswerte!$B$20)/Hilfswerte!$B$21)-Hilfswerte!$B$28)^2+(((F5171-Hilfswerte!$B$22)/Hilfswerte!$B$23)-Hilfswerte!$B$29)^2+(((G5171-Hilfswerte!$B$24)/Hilfswerte!$B$25)-Hilfswerte!$B$30)^2),3)</f>
        <v>1.2829999999999999</v>
      </c>
      <c r="W5171" s="4">
        <f>ROUND(E5171*Hilfswerte!$B$31,0)</f>
        <v>2055</v>
      </c>
      <c r="X5171" s="4">
        <f t="shared" si="646"/>
        <v>2055</v>
      </c>
      <c r="Y5171" s="4" t="str">
        <f>IF(T5171="A - Top-Kunde","bereits Top-Kunde",IF(AND(V5171&lt;=Hilfswerte!$B$34,H5171&lt;0.5*W5171),"Hoch",IF(AND(V5171&lt;=Hilfswerte!$B$35,H5171&lt;0.7*W5171),"Mittel","Niedrig")))</f>
        <v>Niedrig</v>
      </c>
      <c r="Z5171" s="4">
        <f t="shared" si="647"/>
        <v>65.7</v>
      </c>
      <c r="AA5171" s="4" t="str">
        <f>IF(J5171&gt;365,"Bereits abgewandert (Segment D)",IF(Z5171&gt;=Hilfswerte!$B$38,"Rot - akut gefaehrdet",IF(Z5171&gt;=Hilfswerte!$B$39,"Gelb - beobachten","Gruen - stabil")))</f>
        <v>Bereits abgewandert (Segment D)</v>
      </c>
    </row>
    <row r="5172" spans="1:27" ht="15" customHeight="1" x14ac:dyDescent="0.25">
      <c r="A5172" s="4" t="s">
        <v>5519</v>
      </c>
      <c r="B5172" s="4" t="s">
        <v>474</v>
      </c>
      <c r="C5172" s="4" t="s">
        <v>89</v>
      </c>
      <c r="D5172" s="4" t="s">
        <v>106</v>
      </c>
      <c r="E5172" s="4">
        <v>140</v>
      </c>
      <c r="F5172" s="4">
        <v>40.799999999999997</v>
      </c>
      <c r="G5172" s="4">
        <v>17.899999999999999</v>
      </c>
      <c r="H5172" s="4">
        <v>14948</v>
      </c>
      <c r="I5172" s="4">
        <v>3</v>
      </c>
      <c r="J5172" s="4">
        <v>42</v>
      </c>
      <c r="K5172" s="4">
        <v>0</v>
      </c>
      <c r="L5172" s="4">
        <v>19</v>
      </c>
      <c r="M5172" s="4">
        <v>1</v>
      </c>
      <c r="N5172" s="4">
        <v>11.7</v>
      </c>
      <c r="O5172" s="4">
        <f t="shared" si="640"/>
        <v>4</v>
      </c>
      <c r="P5172" s="4">
        <f t="shared" si="641"/>
        <v>3</v>
      </c>
      <c r="Q5172" s="4">
        <f t="shared" si="642"/>
        <v>5</v>
      </c>
      <c r="R5172" s="4">
        <f t="shared" si="643"/>
        <v>12</v>
      </c>
      <c r="S5172" s="4">
        <f t="shared" si="644"/>
        <v>120.2</v>
      </c>
      <c r="T5172" s="4" t="str">
        <f t="shared" si="645"/>
        <v>B - Kernkunde</v>
      </c>
      <c r="U5172" s="4">
        <f>ROUND(((E5172-Hilfswerte!$B$20)/Hilfswerte!$B$21)+((F5172-Hilfswerte!$B$22)/Hilfswerte!$B$23)+((G5172-Hilfswerte!$B$24)/Hilfswerte!$B$25)+0.1*INDEX(Hilfswerte!$B$4:$B$15,MATCH(C5172,Hilfswerte!$A$4:$A$15,0)),2)</f>
        <v>1.83</v>
      </c>
      <c r="V5172" s="4">
        <f>ROUND(SQRT((((E5172-Hilfswerte!$B$20)/Hilfswerte!$B$21)-Hilfswerte!$B$28)^2+(((F5172-Hilfswerte!$B$22)/Hilfswerte!$B$23)-Hilfswerte!$B$29)^2+(((G5172-Hilfswerte!$B$24)/Hilfswerte!$B$25)-Hilfswerte!$B$30)^2),3)</f>
        <v>1.07</v>
      </c>
      <c r="W5172" s="4">
        <f>ROUND(E5172*Hilfswerte!$B$31,0)</f>
        <v>28776</v>
      </c>
      <c r="X5172" s="4">
        <f t="shared" si="646"/>
        <v>13828</v>
      </c>
      <c r="Y5172" s="4" t="str">
        <f>IF(T5172="A - Top-Kunde","bereits Top-Kunde",IF(AND(V5172&lt;=Hilfswerte!$B$34,H5172&lt;0.5*W5172),"Hoch",IF(AND(V5172&lt;=Hilfswerte!$B$35,H5172&lt;0.7*W5172),"Mittel","Niedrig")))</f>
        <v>Mittel</v>
      </c>
      <c r="Z5172" s="4">
        <f t="shared" si="647"/>
        <v>5.9</v>
      </c>
      <c r="AA5172" s="4" t="str">
        <f>IF(J5172&gt;365,"Bereits abgewandert (Segment D)",IF(Z5172&gt;=Hilfswerte!$B$38,"Rot - akut gefaehrdet",IF(Z5172&gt;=Hilfswerte!$B$39,"Gelb - beobachten","Gruen - stabil")))</f>
        <v>Gruen - stabil</v>
      </c>
    </row>
    <row r="5173" spans="1:27" ht="15" customHeight="1" x14ac:dyDescent="0.25">
      <c r="A5173" s="4" t="s">
        <v>5520</v>
      </c>
      <c r="B5173" s="4" t="s">
        <v>897</v>
      </c>
      <c r="C5173" s="4" t="s">
        <v>47</v>
      </c>
      <c r="D5173" s="4" t="s">
        <v>30</v>
      </c>
      <c r="E5173" s="4">
        <v>35</v>
      </c>
      <c r="F5173" s="4">
        <v>10</v>
      </c>
      <c r="G5173" s="4">
        <v>11.9</v>
      </c>
      <c r="H5173" s="4">
        <v>3388</v>
      </c>
      <c r="I5173" s="4">
        <v>5</v>
      </c>
      <c r="J5173" s="4">
        <v>18</v>
      </c>
      <c r="K5173" s="4">
        <v>1</v>
      </c>
      <c r="L5173" s="4">
        <v>6</v>
      </c>
      <c r="M5173" s="4">
        <v>1</v>
      </c>
      <c r="N5173" s="4">
        <v>9.9</v>
      </c>
      <c r="O5173" s="4">
        <f t="shared" si="640"/>
        <v>5</v>
      </c>
      <c r="P5173" s="4">
        <f t="shared" si="641"/>
        <v>5</v>
      </c>
      <c r="Q5173" s="4">
        <f t="shared" si="642"/>
        <v>4</v>
      </c>
      <c r="R5173" s="4">
        <f t="shared" si="643"/>
        <v>14</v>
      </c>
      <c r="S5173" s="4">
        <f t="shared" si="644"/>
        <v>137.19999999999999</v>
      </c>
      <c r="T5173" s="4" t="str">
        <f t="shared" si="645"/>
        <v>A - Top-Kunde</v>
      </c>
      <c r="U5173" s="4">
        <f>ROUND(((E5173-Hilfswerte!$B$20)/Hilfswerte!$B$21)+((F5173-Hilfswerte!$B$22)/Hilfswerte!$B$23)+((G5173-Hilfswerte!$B$24)/Hilfswerte!$B$25)+0.1*INDEX(Hilfswerte!$B$4:$B$15,MATCH(C5173,Hilfswerte!$A$4:$A$15,0)),2)</f>
        <v>-0.34</v>
      </c>
      <c r="V5173" s="4">
        <f>ROUND(SQRT((((E5173-Hilfswerte!$B$20)/Hilfswerte!$B$21)-Hilfswerte!$B$28)^2+(((F5173-Hilfswerte!$B$22)/Hilfswerte!$B$23)-Hilfswerte!$B$29)^2+(((G5173-Hilfswerte!$B$24)/Hilfswerte!$B$25)-Hilfswerte!$B$30)^2),3)</f>
        <v>0.76200000000000001</v>
      </c>
      <c r="W5173" s="4">
        <f>ROUND(E5173*Hilfswerte!$B$31,0)</f>
        <v>7194</v>
      </c>
      <c r="X5173" s="4">
        <f t="shared" si="646"/>
        <v>3806</v>
      </c>
      <c r="Y5173" s="4" t="str">
        <f>IF(T5173="A - Top-Kunde","bereits Top-Kunde",IF(AND(V5173&lt;=Hilfswerte!$B$34,H5173&lt;0.5*W5173),"Hoch",IF(AND(V5173&lt;=Hilfswerte!$B$35,H5173&lt;0.7*W5173),"Mittel","Niedrig")))</f>
        <v>bereits Top-Kunde</v>
      </c>
      <c r="Z5173" s="4">
        <f t="shared" si="647"/>
        <v>5.0999999999999996</v>
      </c>
      <c r="AA5173" s="4" t="str">
        <f>IF(J5173&gt;365,"Bereits abgewandert (Segment D)",IF(Z5173&gt;=Hilfswerte!$B$38,"Rot - akut gefaehrdet",IF(Z5173&gt;=Hilfswerte!$B$39,"Gelb - beobachten","Gruen - stabil")))</f>
        <v>Gruen - stabil</v>
      </c>
    </row>
    <row r="5174" spans="1:27" ht="15" customHeight="1" x14ac:dyDescent="0.25">
      <c r="A5174" s="4" t="s">
        <v>5521</v>
      </c>
      <c r="B5174" s="4" t="s">
        <v>132</v>
      </c>
      <c r="C5174" s="4" t="s">
        <v>74</v>
      </c>
      <c r="D5174" s="4" t="s">
        <v>30</v>
      </c>
      <c r="E5174" s="4">
        <v>100</v>
      </c>
      <c r="F5174" s="4">
        <v>28.6</v>
      </c>
      <c r="G5174" s="4">
        <v>6.2</v>
      </c>
      <c r="H5174" s="4">
        <v>3372</v>
      </c>
      <c r="I5174" s="4">
        <v>4</v>
      </c>
      <c r="J5174" s="4">
        <v>13</v>
      </c>
      <c r="K5174" s="4">
        <v>1</v>
      </c>
      <c r="L5174" s="4">
        <v>3</v>
      </c>
      <c r="M5174" s="4">
        <v>6</v>
      </c>
      <c r="N5174" s="4">
        <v>15.2</v>
      </c>
      <c r="O5174" s="4">
        <f t="shared" si="640"/>
        <v>5</v>
      </c>
      <c r="P5174" s="4">
        <f t="shared" si="641"/>
        <v>4</v>
      </c>
      <c r="Q5174" s="4">
        <f t="shared" si="642"/>
        <v>4</v>
      </c>
      <c r="R5174" s="4">
        <f t="shared" si="643"/>
        <v>13</v>
      </c>
      <c r="S5174" s="4">
        <f t="shared" si="644"/>
        <v>130.69999999999999</v>
      </c>
      <c r="T5174" s="4" t="str">
        <f t="shared" si="645"/>
        <v>A - Top-Kunde</v>
      </c>
      <c r="U5174" s="4">
        <f>ROUND(((E5174-Hilfswerte!$B$20)/Hilfswerte!$B$21)+((F5174-Hilfswerte!$B$22)/Hilfswerte!$B$23)+((G5174-Hilfswerte!$B$24)/Hilfswerte!$B$25)+0.1*INDEX(Hilfswerte!$B$4:$B$15,MATCH(C5174,Hilfswerte!$A$4:$A$15,0)),2)</f>
        <v>-0.73</v>
      </c>
      <c r="V5174" s="4">
        <f>ROUND(SQRT((((E5174-Hilfswerte!$B$20)/Hilfswerte!$B$21)-Hilfswerte!$B$28)^2+(((F5174-Hilfswerte!$B$22)/Hilfswerte!$B$23)-Hilfswerte!$B$29)^2+(((G5174-Hilfswerte!$B$24)/Hilfswerte!$B$25)-Hilfswerte!$B$30)^2),3)</f>
        <v>0.86199999999999999</v>
      </c>
      <c r="W5174" s="4">
        <f>ROUND(E5174*Hilfswerte!$B$31,0)</f>
        <v>20555</v>
      </c>
      <c r="X5174" s="4">
        <f t="shared" si="646"/>
        <v>17183</v>
      </c>
      <c r="Y5174" s="4" t="str">
        <f>IF(T5174="A - Top-Kunde","bereits Top-Kunde",IF(AND(V5174&lt;=Hilfswerte!$B$34,H5174&lt;0.5*W5174),"Hoch",IF(AND(V5174&lt;=Hilfswerte!$B$35,H5174&lt;0.7*W5174),"Mittel","Niedrig")))</f>
        <v>bereits Top-Kunde</v>
      </c>
      <c r="Z5174" s="4">
        <f t="shared" si="647"/>
        <v>4.3</v>
      </c>
      <c r="AA5174" s="4" t="str">
        <f>IF(J5174&gt;365,"Bereits abgewandert (Segment D)",IF(Z5174&gt;=Hilfswerte!$B$38,"Rot - akut gefaehrdet",IF(Z5174&gt;=Hilfswerte!$B$39,"Gelb - beobachten","Gruen - stabil")))</f>
        <v>Gruen - stabil</v>
      </c>
    </row>
    <row r="5175" spans="1:27" ht="15" customHeight="1" x14ac:dyDescent="0.25">
      <c r="A5175" s="4" t="s">
        <v>5522</v>
      </c>
      <c r="B5175" s="4" t="s">
        <v>277</v>
      </c>
      <c r="C5175" s="4" t="s">
        <v>84</v>
      </c>
      <c r="D5175" s="4" t="s">
        <v>77</v>
      </c>
      <c r="E5175" s="4">
        <v>96</v>
      </c>
      <c r="F5175" s="4">
        <v>28.7</v>
      </c>
      <c r="G5175" s="4">
        <v>12.6</v>
      </c>
      <c r="H5175" s="4">
        <v>9253</v>
      </c>
      <c r="I5175" s="4">
        <v>3</v>
      </c>
      <c r="J5175" s="4">
        <v>142</v>
      </c>
      <c r="K5175" s="4">
        <v>1</v>
      </c>
      <c r="L5175" s="4">
        <v>13</v>
      </c>
      <c r="M5175" s="4">
        <v>2</v>
      </c>
      <c r="N5175" s="4">
        <v>11.6</v>
      </c>
      <c r="O5175" s="4">
        <f t="shared" si="640"/>
        <v>3</v>
      </c>
      <c r="P5175" s="4">
        <f t="shared" si="641"/>
        <v>3</v>
      </c>
      <c r="Q5175" s="4">
        <f t="shared" si="642"/>
        <v>5</v>
      </c>
      <c r="R5175" s="4">
        <f t="shared" si="643"/>
        <v>11</v>
      </c>
      <c r="S5175" s="4">
        <f t="shared" si="644"/>
        <v>105.9</v>
      </c>
      <c r="T5175" s="4" t="str">
        <f t="shared" si="645"/>
        <v>B - Kernkunde</v>
      </c>
      <c r="U5175" s="4">
        <f>ROUND(((E5175-Hilfswerte!$B$20)/Hilfswerte!$B$21)+((F5175-Hilfswerte!$B$22)/Hilfswerte!$B$23)+((G5175-Hilfswerte!$B$24)/Hilfswerte!$B$25)+0.1*INDEX(Hilfswerte!$B$4:$B$15,MATCH(C5175,Hilfswerte!$A$4:$A$15,0)),2)</f>
        <v>0.28999999999999998</v>
      </c>
      <c r="V5175" s="4">
        <f>ROUND(SQRT((((E5175-Hilfswerte!$B$20)/Hilfswerte!$B$21)-Hilfswerte!$B$28)^2+(((F5175-Hilfswerte!$B$22)/Hilfswerte!$B$23)-Hilfswerte!$B$29)^2+(((G5175-Hilfswerte!$B$24)/Hilfswerte!$B$25)-Hilfswerte!$B$30)^2),3)</f>
        <v>0.40899999999999997</v>
      </c>
      <c r="W5175" s="4">
        <f>ROUND(E5175*Hilfswerte!$B$31,0)</f>
        <v>19732</v>
      </c>
      <c r="X5175" s="4">
        <f t="shared" si="646"/>
        <v>10479</v>
      </c>
      <c r="Y5175" s="4" t="str">
        <f>IF(T5175="A - Top-Kunde","bereits Top-Kunde",IF(AND(V5175&lt;=Hilfswerte!$B$34,H5175&lt;0.5*W5175),"Hoch",IF(AND(V5175&lt;=Hilfswerte!$B$35,H5175&lt;0.7*W5175),"Mittel","Niedrig")))</f>
        <v>Hoch</v>
      </c>
      <c r="Z5175" s="4">
        <f t="shared" si="647"/>
        <v>12.7</v>
      </c>
      <c r="AA5175" s="4" t="str">
        <f>IF(J5175&gt;365,"Bereits abgewandert (Segment D)",IF(Z5175&gt;=Hilfswerte!$B$38,"Rot - akut gefaehrdet",IF(Z5175&gt;=Hilfswerte!$B$39,"Gelb - beobachten","Gruen - stabil")))</f>
        <v>Gruen - stabil</v>
      </c>
    </row>
    <row r="5176" spans="1:27" ht="15" customHeight="1" x14ac:dyDescent="0.25">
      <c r="A5176" s="4" t="s">
        <v>5523</v>
      </c>
      <c r="B5176" s="4" t="s">
        <v>420</v>
      </c>
      <c r="C5176" s="4" t="s">
        <v>47</v>
      </c>
      <c r="D5176" s="4" t="s">
        <v>56</v>
      </c>
      <c r="E5176" s="4">
        <v>69</v>
      </c>
      <c r="F5176" s="4">
        <v>12</v>
      </c>
      <c r="G5176" s="4">
        <v>0.7</v>
      </c>
      <c r="H5176" s="4">
        <v>0</v>
      </c>
      <c r="I5176" s="4">
        <v>0</v>
      </c>
      <c r="J5176" s="4">
        <v>760</v>
      </c>
      <c r="K5176" s="4">
        <v>0</v>
      </c>
      <c r="L5176" s="4">
        <v>1</v>
      </c>
      <c r="M5176" s="4">
        <v>0</v>
      </c>
      <c r="N5176" s="4">
        <v>-70.900000000000006</v>
      </c>
      <c r="O5176" s="4">
        <f t="shared" si="640"/>
        <v>1</v>
      </c>
      <c r="P5176" s="4">
        <f t="shared" si="641"/>
        <v>1</v>
      </c>
      <c r="Q5176" s="4">
        <f t="shared" si="642"/>
        <v>1</v>
      </c>
      <c r="R5176" s="4">
        <f t="shared" si="643"/>
        <v>3</v>
      </c>
      <c r="S5176" s="4">
        <f t="shared" si="644"/>
        <v>-5.8</v>
      </c>
      <c r="T5176" s="4" t="str">
        <f t="shared" si="645"/>
        <v>D - Abwanderungsrisiko</v>
      </c>
      <c r="U5176" s="4">
        <f>ROUND(((E5176-Hilfswerte!$B$20)/Hilfswerte!$B$21)+((F5176-Hilfswerte!$B$22)/Hilfswerte!$B$23)+((G5176-Hilfswerte!$B$24)/Hilfswerte!$B$25)+0.1*INDEX(Hilfswerte!$B$4:$B$15,MATCH(C5176,Hilfswerte!$A$4:$A$15,0)),2)</f>
        <v>-1.93</v>
      </c>
      <c r="V5176" s="4">
        <f>ROUND(SQRT((((E5176-Hilfswerte!$B$20)/Hilfswerte!$B$21)-Hilfswerte!$B$28)^2+(((F5176-Hilfswerte!$B$22)/Hilfswerte!$B$23)-Hilfswerte!$B$29)^2+(((G5176-Hilfswerte!$B$24)/Hilfswerte!$B$25)-Hilfswerte!$B$30)^2),3)</f>
        <v>1.782</v>
      </c>
      <c r="W5176" s="4">
        <f>ROUND(E5176*Hilfswerte!$B$31,0)</f>
        <v>14183</v>
      </c>
      <c r="X5176" s="4">
        <f t="shared" si="646"/>
        <v>14183</v>
      </c>
      <c r="Y5176" s="4" t="str">
        <f>IF(T5176="A - Top-Kunde","bereits Top-Kunde",IF(AND(V5176&lt;=Hilfswerte!$B$34,H5176&lt;0.5*W5176),"Hoch",IF(AND(V5176&lt;=Hilfswerte!$B$35,H5176&lt;0.7*W5176),"Mittel","Niedrig")))</f>
        <v>Niedrig</v>
      </c>
      <c r="Z5176" s="4">
        <f t="shared" si="647"/>
        <v>66.599999999999994</v>
      </c>
      <c r="AA5176" s="4" t="str">
        <f>IF(J5176&gt;365,"Bereits abgewandert (Segment D)",IF(Z5176&gt;=Hilfswerte!$B$38,"Rot - akut gefaehrdet",IF(Z5176&gt;=Hilfswerte!$B$39,"Gelb - beobachten","Gruen - stabil")))</f>
        <v>Bereits abgewandert (Segment D)</v>
      </c>
    </row>
    <row r="5177" spans="1:27" ht="15" customHeight="1" x14ac:dyDescent="0.25">
      <c r="A5177" s="4" t="s">
        <v>5524</v>
      </c>
      <c r="B5177" s="4" t="s">
        <v>681</v>
      </c>
      <c r="C5177" s="4" t="s">
        <v>84</v>
      </c>
      <c r="D5177" s="4" t="s">
        <v>30</v>
      </c>
      <c r="E5177" s="4">
        <v>21</v>
      </c>
      <c r="F5177" s="4">
        <v>4.5</v>
      </c>
      <c r="G5177" s="4">
        <v>22.1</v>
      </c>
      <c r="H5177" s="4">
        <v>1460</v>
      </c>
      <c r="I5177" s="4">
        <v>2</v>
      </c>
      <c r="J5177" s="4">
        <v>126</v>
      </c>
      <c r="K5177" s="4">
        <v>0</v>
      </c>
      <c r="L5177" s="4">
        <v>6</v>
      </c>
      <c r="M5177" s="4">
        <v>4</v>
      </c>
      <c r="N5177" s="4">
        <v>7.3</v>
      </c>
      <c r="O5177" s="4">
        <f t="shared" si="640"/>
        <v>3</v>
      </c>
      <c r="P5177" s="4">
        <f t="shared" si="641"/>
        <v>2</v>
      </c>
      <c r="Q5177" s="4">
        <f t="shared" si="642"/>
        <v>3</v>
      </c>
      <c r="R5177" s="4">
        <f t="shared" si="643"/>
        <v>8</v>
      </c>
      <c r="S5177" s="4">
        <f t="shared" si="644"/>
        <v>81.900000000000006</v>
      </c>
      <c r="T5177" s="4" t="str">
        <f t="shared" si="645"/>
        <v>C - Entwicklungspotenzial</v>
      </c>
      <c r="U5177" s="4">
        <f>ROUND(((E5177-Hilfswerte!$B$20)/Hilfswerte!$B$21)+((F5177-Hilfswerte!$B$22)/Hilfswerte!$B$23)+((G5177-Hilfswerte!$B$24)/Hilfswerte!$B$25)+0.1*INDEX(Hilfswerte!$B$4:$B$15,MATCH(C5177,Hilfswerte!$A$4:$A$15,0)),2)</f>
        <v>1.04</v>
      </c>
      <c r="V5177" s="4">
        <f>ROUND(SQRT((((E5177-Hilfswerte!$B$20)/Hilfswerte!$B$21)-Hilfswerte!$B$28)^2+(((F5177-Hilfswerte!$B$22)/Hilfswerte!$B$23)-Hilfswerte!$B$29)^2+(((G5177-Hilfswerte!$B$24)/Hilfswerte!$B$25)-Hilfswerte!$B$30)^2),3)</f>
        <v>1.9339999999999999</v>
      </c>
      <c r="W5177" s="4">
        <f>ROUND(E5177*Hilfswerte!$B$31,0)</f>
        <v>4316</v>
      </c>
      <c r="X5177" s="4">
        <f t="shared" si="646"/>
        <v>2856</v>
      </c>
      <c r="Y5177" s="4" t="str">
        <f>IF(T5177="A - Top-Kunde","bereits Top-Kunde",IF(AND(V5177&lt;=Hilfswerte!$B$34,H5177&lt;0.5*W5177),"Hoch",IF(AND(V5177&lt;=Hilfswerte!$B$35,H5177&lt;0.7*W5177),"Mittel","Niedrig")))</f>
        <v>Niedrig</v>
      </c>
      <c r="Z5177" s="4">
        <f t="shared" si="647"/>
        <v>7.5</v>
      </c>
      <c r="AA5177" s="4" t="str">
        <f>IF(J5177&gt;365,"Bereits abgewandert (Segment D)",IF(Z5177&gt;=Hilfswerte!$B$38,"Rot - akut gefaehrdet",IF(Z5177&gt;=Hilfswerte!$B$39,"Gelb - beobachten","Gruen - stabil")))</f>
        <v>Gruen - stabil</v>
      </c>
    </row>
    <row r="5178" spans="1:27" ht="15" customHeight="1" x14ac:dyDescent="0.25">
      <c r="A5178" s="4" t="s">
        <v>5525</v>
      </c>
      <c r="B5178" s="4" t="s">
        <v>388</v>
      </c>
      <c r="C5178" s="4" t="s">
        <v>55</v>
      </c>
      <c r="D5178" s="4" t="s">
        <v>52</v>
      </c>
      <c r="E5178" s="4">
        <v>204</v>
      </c>
      <c r="F5178" s="4">
        <v>60.9</v>
      </c>
      <c r="G5178" s="4">
        <v>6.2</v>
      </c>
      <c r="H5178" s="4">
        <v>9076</v>
      </c>
      <c r="I5178" s="4">
        <v>3</v>
      </c>
      <c r="J5178" s="4">
        <v>31</v>
      </c>
      <c r="K5178" s="4">
        <v>0</v>
      </c>
      <c r="L5178" s="4">
        <v>7</v>
      </c>
      <c r="M5178" s="4">
        <v>1</v>
      </c>
      <c r="N5178" s="4">
        <v>1</v>
      </c>
      <c r="O5178" s="4">
        <f t="shared" si="640"/>
        <v>4</v>
      </c>
      <c r="P5178" s="4">
        <f t="shared" si="641"/>
        <v>3</v>
      </c>
      <c r="Q5178" s="4">
        <f t="shared" si="642"/>
        <v>5</v>
      </c>
      <c r="R5178" s="4">
        <f t="shared" si="643"/>
        <v>12</v>
      </c>
      <c r="S5178" s="4">
        <f t="shared" si="644"/>
        <v>118.4</v>
      </c>
      <c r="T5178" s="4" t="str">
        <f t="shared" si="645"/>
        <v>B - Kernkunde</v>
      </c>
      <c r="U5178" s="4">
        <f>ROUND(((E5178-Hilfswerte!$B$20)/Hilfswerte!$B$21)+((F5178-Hilfswerte!$B$22)/Hilfswerte!$B$23)+((G5178-Hilfswerte!$B$24)/Hilfswerte!$B$25)+0.1*INDEX(Hilfswerte!$B$4:$B$15,MATCH(C5178,Hilfswerte!$A$4:$A$15,0)),2)</f>
        <v>0.61</v>
      </c>
      <c r="V5178" s="4">
        <f>ROUND(SQRT((((E5178-Hilfswerte!$B$20)/Hilfswerte!$B$21)-Hilfswerte!$B$28)^2+(((F5178-Hilfswerte!$B$22)/Hilfswerte!$B$23)-Hilfswerte!$B$29)^2+(((G5178-Hilfswerte!$B$24)/Hilfswerte!$B$25)-Hilfswerte!$B$30)^2),3)</f>
        <v>0.91300000000000003</v>
      </c>
      <c r="W5178" s="4">
        <f>ROUND(E5178*Hilfswerte!$B$31,0)</f>
        <v>41931</v>
      </c>
      <c r="X5178" s="4">
        <f t="shared" si="646"/>
        <v>32855</v>
      </c>
      <c r="Y5178" s="4" t="str">
        <f>IF(T5178="A - Top-Kunde","bereits Top-Kunde",IF(AND(V5178&lt;=Hilfswerte!$B$34,H5178&lt;0.5*W5178),"Hoch",IF(AND(V5178&lt;=Hilfswerte!$B$35,H5178&lt;0.7*W5178),"Mittel","Niedrig")))</f>
        <v>Mittel</v>
      </c>
      <c r="Z5178" s="4">
        <f t="shared" si="647"/>
        <v>3</v>
      </c>
      <c r="AA5178" s="4" t="str">
        <f>IF(J5178&gt;365,"Bereits abgewandert (Segment D)",IF(Z5178&gt;=Hilfswerte!$B$38,"Rot - akut gefaehrdet",IF(Z5178&gt;=Hilfswerte!$B$39,"Gelb - beobachten","Gruen - stabil")))</f>
        <v>Gruen - stabil</v>
      </c>
    </row>
    <row r="5179" spans="1:27" ht="15" customHeight="1" x14ac:dyDescent="0.25">
      <c r="A5179" s="4" t="s">
        <v>5526</v>
      </c>
      <c r="B5179" s="4" t="s">
        <v>327</v>
      </c>
      <c r="C5179" s="4" t="s">
        <v>65</v>
      </c>
      <c r="D5179" s="4" t="s">
        <v>52</v>
      </c>
      <c r="E5179" s="4">
        <v>43</v>
      </c>
      <c r="F5179" s="4">
        <v>8.8000000000000007</v>
      </c>
      <c r="G5179" s="4">
        <v>0.9</v>
      </c>
      <c r="H5179" s="4">
        <v>5835</v>
      </c>
      <c r="I5179" s="4">
        <v>7</v>
      </c>
      <c r="J5179" s="4">
        <v>6</v>
      </c>
      <c r="K5179" s="4">
        <v>1</v>
      </c>
      <c r="L5179" s="4">
        <v>16</v>
      </c>
      <c r="M5179" s="4">
        <v>3</v>
      </c>
      <c r="N5179" s="4">
        <v>50.2</v>
      </c>
      <c r="O5179" s="4">
        <f t="shared" si="640"/>
        <v>5</v>
      </c>
      <c r="P5179" s="4">
        <f t="shared" si="641"/>
        <v>5</v>
      </c>
      <c r="Q5179" s="4">
        <f t="shared" si="642"/>
        <v>4</v>
      </c>
      <c r="R5179" s="4">
        <f t="shared" si="643"/>
        <v>14</v>
      </c>
      <c r="S5179" s="4">
        <f t="shared" si="644"/>
        <v>154.30000000000001</v>
      </c>
      <c r="T5179" s="4" t="str">
        <f t="shared" si="645"/>
        <v>A - Top-Kunde</v>
      </c>
      <c r="U5179" s="4">
        <f>ROUND(((E5179-Hilfswerte!$B$20)/Hilfswerte!$B$21)+((F5179-Hilfswerte!$B$22)/Hilfswerte!$B$23)+((G5179-Hilfswerte!$B$24)/Hilfswerte!$B$25)+0.1*INDEX(Hilfswerte!$B$4:$B$15,MATCH(C5179,Hilfswerte!$A$4:$A$15,0)),2)</f>
        <v>-2.21</v>
      </c>
      <c r="V5179" s="4">
        <f>ROUND(SQRT((((E5179-Hilfswerte!$B$20)/Hilfswerte!$B$21)-Hilfswerte!$B$28)^2+(((F5179-Hilfswerte!$B$22)/Hilfswerte!$B$23)-Hilfswerte!$B$29)^2+(((G5179-Hilfswerte!$B$24)/Hilfswerte!$B$25)-Hilfswerte!$B$30)^2),3)</f>
        <v>1.798</v>
      </c>
      <c r="W5179" s="4">
        <f>ROUND(E5179*Hilfswerte!$B$31,0)</f>
        <v>8838</v>
      </c>
      <c r="X5179" s="4">
        <f t="shared" si="646"/>
        <v>3003</v>
      </c>
      <c r="Y5179" s="4" t="str">
        <f>IF(T5179="A - Top-Kunde","bereits Top-Kunde",IF(AND(V5179&lt;=Hilfswerte!$B$34,H5179&lt;0.5*W5179),"Hoch",IF(AND(V5179&lt;=Hilfswerte!$B$35,H5179&lt;0.7*W5179),"Mittel","Niedrig")))</f>
        <v>bereits Top-Kunde</v>
      </c>
      <c r="Z5179" s="4">
        <f t="shared" si="647"/>
        <v>6.5</v>
      </c>
      <c r="AA5179" s="4" t="str">
        <f>IF(J5179&gt;365,"Bereits abgewandert (Segment D)",IF(Z5179&gt;=Hilfswerte!$B$38,"Rot - akut gefaehrdet",IF(Z5179&gt;=Hilfswerte!$B$39,"Gelb - beobachten","Gruen - stabil")))</f>
        <v>Gruen - stabil</v>
      </c>
    </row>
    <row r="5180" spans="1:27" ht="15" customHeight="1" x14ac:dyDescent="0.25">
      <c r="A5180" s="4" t="s">
        <v>5527</v>
      </c>
      <c r="B5180" s="4" t="s">
        <v>743</v>
      </c>
      <c r="C5180" s="4" t="s">
        <v>33</v>
      </c>
      <c r="D5180" s="4" t="s">
        <v>30</v>
      </c>
      <c r="E5180" s="4">
        <v>57</v>
      </c>
      <c r="F5180" s="4">
        <v>9.6999999999999993</v>
      </c>
      <c r="G5180" s="4">
        <v>12.7</v>
      </c>
      <c r="H5180" s="4">
        <v>15387</v>
      </c>
      <c r="I5180" s="4">
        <v>2</v>
      </c>
      <c r="J5180" s="4">
        <v>31</v>
      </c>
      <c r="K5180" s="4">
        <v>1</v>
      </c>
      <c r="L5180" s="4">
        <v>25</v>
      </c>
      <c r="M5180" s="4">
        <v>6</v>
      </c>
      <c r="N5180" s="4">
        <v>5</v>
      </c>
      <c r="O5180" s="4">
        <f t="shared" si="640"/>
        <v>4</v>
      </c>
      <c r="P5180" s="4">
        <f t="shared" si="641"/>
        <v>2</v>
      </c>
      <c r="Q5180" s="4">
        <f t="shared" si="642"/>
        <v>5</v>
      </c>
      <c r="R5180" s="4">
        <f t="shared" si="643"/>
        <v>11</v>
      </c>
      <c r="S5180" s="4">
        <f t="shared" si="644"/>
        <v>99</v>
      </c>
      <c r="T5180" s="4" t="str">
        <f t="shared" si="645"/>
        <v>C - Entwicklungspotenzial</v>
      </c>
      <c r="U5180" s="4">
        <f>ROUND(((E5180-Hilfswerte!$B$20)/Hilfswerte!$B$21)+((F5180-Hilfswerte!$B$22)/Hilfswerte!$B$23)+((G5180-Hilfswerte!$B$24)/Hilfswerte!$B$25)+0.1*INDEX(Hilfswerte!$B$4:$B$15,MATCH(C5180,Hilfswerte!$A$4:$A$15,0)),2)</f>
        <v>-0.17</v>
      </c>
      <c r="V5180" s="4">
        <f>ROUND(SQRT((((E5180-Hilfswerte!$B$20)/Hilfswerte!$B$21)-Hilfswerte!$B$28)^2+(((F5180-Hilfswerte!$B$22)/Hilfswerte!$B$23)-Hilfswerte!$B$29)^2+(((G5180-Hilfswerte!$B$24)/Hilfswerte!$B$25)-Hilfswerte!$B$30)^2),3)</f>
        <v>0.73</v>
      </c>
      <c r="W5180" s="4">
        <f>ROUND(E5180*Hilfswerte!$B$31,0)</f>
        <v>11716</v>
      </c>
      <c r="X5180" s="4">
        <f t="shared" si="646"/>
        <v>0</v>
      </c>
      <c r="Y5180" s="4" t="str">
        <f>IF(T5180="A - Top-Kunde","bereits Top-Kunde",IF(AND(V5180&lt;=Hilfswerte!$B$34,H5180&lt;0.5*W5180),"Hoch",IF(AND(V5180&lt;=Hilfswerte!$B$35,H5180&lt;0.7*W5180),"Mittel","Niedrig")))</f>
        <v>Niedrig</v>
      </c>
      <c r="Z5180" s="4">
        <f t="shared" si="647"/>
        <v>9.6</v>
      </c>
      <c r="AA5180" s="4" t="str">
        <f>IF(J5180&gt;365,"Bereits abgewandert (Segment D)",IF(Z5180&gt;=Hilfswerte!$B$38,"Rot - akut gefaehrdet",IF(Z5180&gt;=Hilfswerte!$B$39,"Gelb - beobachten","Gruen - stabil")))</f>
        <v>Gruen - stabil</v>
      </c>
    </row>
    <row r="5181" spans="1:27" ht="15" customHeight="1" x14ac:dyDescent="0.25">
      <c r="A5181" s="4" t="s">
        <v>5528</v>
      </c>
      <c r="B5181" s="4" t="s">
        <v>420</v>
      </c>
      <c r="C5181" s="4" t="s">
        <v>84</v>
      </c>
      <c r="D5181" s="4" t="s">
        <v>52</v>
      </c>
      <c r="E5181" s="4">
        <v>141</v>
      </c>
      <c r="F5181" s="4">
        <v>30.4</v>
      </c>
      <c r="G5181" s="4">
        <v>19.5</v>
      </c>
      <c r="H5181" s="4">
        <v>8310</v>
      </c>
      <c r="I5181" s="4">
        <v>3</v>
      </c>
      <c r="J5181" s="4">
        <v>25</v>
      </c>
      <c r="K5181" s="4">
        <v>0</v>
      </c>
      <c r="L5181" s="4">
        <v>14</v>
      </c>
      <c r="M5181" s="4">
        <v>1</v>
      </c>
      <c r="N5181" s="4">
        <v>0.4</v>
      </c>
      <c r="O5181" s="4">
        <f t="shared" si="640"/>
        <v>5</v>
      </c>
      <c r="P5181" s="4">
        <f t="shared" si="641"/>
        <v>3</v>
      </c>
      <c r="Q5181" s="4">
        <f t="shared" si="642"/>
        <v>5</v>
      </c>
      <c r="R5181" s="4">
        <f t="shared" si="643"/>
        <v>13</v>
      </c>
      <c r="S5181" s="4">
        <f t="shared" si="644"/>
        <v>126</v>
      </c>
      <c r="T5181" s="4" t="str">
        <f t="shared" si="645"/>
        <v>A - Top-Kunde</v>
      </c>
      <c r="U5181" s="4">
        <f>ROUND(((E5181-Hilfswerte!$B$20)/Hilfswerte!$B$21)+((F5181-Hilfswerte!$B$22)/Hilfswerte!$B$23)+((G5181-Hilfswerte!$B$24)/Hilfswerte!$B$25)+0.1*INDEX(Hilfswerte!$B$4:$B$15,MATCH(C5181,Hilfswerte!$A$4:$A$15,0)),2)</f>
        <v>1.61</v>
      </c>
      <c r="V5181" s="4">
        <f>ROUND(SQRT((((E5181-Hilfswerte!$B$20)/Hilfswerte!$B$21)-Hilfswerte!$B$28)^2+(((F5181-Hilfswerte!$B$22)/Hilfswerte!$B$23)-Hilfswerte!$B$29)^2+(((G5181-Hilfswerte!$B$24)/Hilfswerte!$B$25)-Hilfswerte!$B$30)^2),3)</f>
        <v>1.327</v>
      </c>
      <c r="W5181" s="4">
        <f>ROUND(E5181*Hilfswerte!$B$31,0)</f>
        <v>28982</v>
      </c>
      <c r="X5181" s="4">
        <f t="shared" si="646"/>
        <v>20672</v>
      </c>
      <c r="Y5181" s="4" t="str">
        <f>IF(T5181="A - Top-Kunde","bereits Top-Kunde",IF(AND(V5181&lt;=Hilfswerte!$B$34,H5181&lt;0.5*W5181),"Hoch",IF(AND(V5181&lt;=Hilfswerte!$B$35,H5181&lt;0.7*W5181),"Mittel","Niedrig")))</f>
        <v>bereits Top-Kunde</v>
      </c>
      <c r="Z5181" s="4">
        <f t="shared" si="647"/>
        <v>4.0999999999999996</v>
      </c>
      <c r="AA5181" s="4" t="str">
        <f>IF(J5181&gt;365,"Bereits abgewandert (Segment D)",IF(Z5181&gt;=Hilfswerte!$B$38,"Rot - akut gefaehrdet",IF(Z5181&gt;=Hilfswerte!$B$39,"Gelb - beobachten","Gruen - stabil")))</f>
        <v>Gruen - stabil</v>
      </c>
    </row>
    <row r="5182" spans="1:27" ht="15" customHeight="1" x14ac:dyDescent="0.25">
      <c r="A5182" s="4" t="s">
        <v>5529</v>
      </c>
      <c r="B5182" s="4" t="s">
        <v>369</v>
      </c>
      <c r="C5182" s="4" t="s">
        <v>89</v>
      </c>
      <c r="D5182" s="4" t="s">
        <v>93</v>
      </c>
      <c r="E5182" s="4">
        <v>39</v>
      </c>
      <c r="F5182" s="4">
        <v>6.9</v>
      </c>
      <c r="G5182" s="4">
        <v>14.6</v>
      </c>
      <c r="H5182" s="4">
        <v>583</v>
      </c>
      <c r="I5182" s="4">
        <v>3</v>
      </c>
      <c r="J5182" s="4">
        <v>120</v>
      </c>
      <c r="K5182" s="4">
        <v>0</v>
      </c>
      <c r="L5182" s="4">
        <v>11</v>
      </c>
      <c r="M5182" s="4">
        <v>3</v>
      </c>
      <c r="N5182" s="4">
        <v>0</v>
      </c>
      <c r="O5182" s="4">
        <f t="shared" si="640"/>
        <v>3</v>
      </c>
      <c r="P5182" s="4">
        <f t="shared" si="641"/>
        <v>3</v>
      </c>
      <c r="Q5182" s="4">
        <f t="shared" si="642"/>
        <v>2</v>
      </c>
      <c r="R5182" s="4">
        <f t="shared" si="643"/>
        <v>8</v>
      </c>
      <c r="S5182" s="4">
        <f t="shared" si="644"/>
        <v>76.7</v>
      </c>
      <c r="T5182" s="4" t="str">
        <f t="shared" si="645"/>
        <v>C - Entwicklungspotenzial</v>
      </c>
      <c r="U5182" s="4">
        <f>ROUND(((E5182-Hilfswerte!$B$20)/Hilfswerte!$B$21)+((F5182-Hilfswerte!$B$22)/Hilfswerte!$B$23)+((G5182-Hilfswerte!$B$24)/Hilfswerte!$B$25)+0.1*INDEX(Hilfswerte!$B$4:$B$15,MATCH(C5182,Hilfswerte!$A$4:$A$15,0)),2)</f>
        <v>0.26</v>
      </c>
      <c r="V5182" s="4">
        <f>ROUND(SQRT((((E5182-Hilfswerte!$B$20)/Hilfswerte!$B$21)-Hilfswerte!$B$28)^2+(((F5182-Hilfswerte!$B$22)/Hilfswerte!$B$23)-Hilfswerte!$B$29)^2+(((G5182-Hilfswerte!$B$24)/Hilfswerte!$B$25)-Hilfswerte!$B$30)^2),3)</f>
        <v>0.94799999999999995</v>
      </c>
      <c r="W5182" s="4">
        <f>ROUND(E5182*Hilfswerte!$B$31,0)</f>
        <v>8016</v>
      </c>
      <c r="X5182" s="4">
        <f t="shared" si="646"/>
        <v>7433</v>
      </c>
      <c r="Y5182" s="4" t="str">
        <f>IF(T5182="A - Top-Kunde","bereits Top-Kunde",IF(AND(V5182&lt;=Hilfswerte!$B$34,H5182&lt;0.5*W5182),"Hoch",IF(AND(V5182&lt;=Hilfswerte!$B$35,H5182&lt;0.7*W5182),"Mittel","Niedrig")))</f>
        <v>Mittel</v>
      </c>
      <c r="Z5182" s="4">
        <f t="shared" si="647"/>
        <v>8.1999999999999993</v>
      </c>
      <c r="AA5182" s="4" t="str">
        <f>IF(J5182&gt;365,"Bereits abgewandert (Segment D)",IF(Z5182&gt;=Hilfswerte!$B$38,"Rot - akut gefaehrdet",IF(Z5182&gt;=Hilfswerte!$B$39,"Gelb - beobachten","Gruen - stabil")))</f>
        <v>Gruen - stabil</v>
      </c>
    </row>
    <row r="5183" spans="1:27" ht="15" customHeight="1" x14ac:dyDescent="0.25">
      <c r="A5183" s="4" t="s">
        <v>5530</v>
      </c>
      <c r="B5183" s="4" t="s">
        <v>219</v>
      </c>
      <c r="C5183" s="4" t="s">
        <v>74</v>
      </c>
      <c r="D5183" s="4" t="s">
        <v>52</v>
      </c>
      <c r="E5183" s="4">
        <v>147</v>
      </c>
      <c r="F5183" s="4">
        <v>16.2</v>
      </c>
      <c r="G5183" s="4">
        <v>5.7</v>
      </c>
      <c r="H5183" s="4">
        <v>3800</v>
      </c>
      <c r="I5183" s="4">
        <v>2</v>
      </c>
      <c r="J5183" s="4">
        <v>162</v>
      </c>
      <c r="K5183" s="4">
        <v>0</v>
      </c>
      <c r="L5183" s="4">
        <v>19</v>
      </c>
      <c r="M5183" s="4">
        <v>1</v>
      </c>
      <c r="N5183" s="4">
        <v>20.2</v>
      </c>
      <c r="O5183" s="4">
        <f t="shared" si="640"/>
        <v>3</v>
      </c>
      <c r="P5183" s="4">
        <f t="shared" si="641"/>
        <v>2</v>
      </c>
      <c r="Q5183" s="4">
        <f t="shared" si="642"/>
        <v>4</v>
      </c>
      <c r="R5183" s="4">
        <f t="shared" si="643"/>
        <v>9</v>
      </c>
      <c r="S5183" s="4">
        <f t="shared" si="644"/>
        <v>94.4</v>
      </c>
      <c r="T5183" s="4" t="str">
        <f t="shared" si="645"/>
        <v>C - Entwicklungspotenzial</v>
      </c>
      <c r="U5183" s="4">
        <f>ROUND(((E5183-Hilfswerte!$B$20)/Hilfswerte!$B$21)+((F5183-Hilfswerte!$B$22)/Hilfswerte!$B$23)+((G5183-Hilfswerte!$B$24)/Hilfswerte!$B$25)+0.1*INDEX(Hilfswerte!$B$4:$B$15,MATCH(C5183,Hilfswerte!$A$4:$A$15,0)),2)</f>
        <v>-0.84</v>
      </c>
      <c r="V5183" s="4">
        <f>ROUND(SQRT((((E5183-Hilfswerte!$B$20)/Hilfswerte!$B$21)-Hilfswerte!$B$28)^2+(((F5183-Hilfswerte!$B$22)/Hilfswerte!$B$23)-Hilfswerte!$B$29)^2+(((G5183-Hilfswerte!$B$24)/Hilfswerte!$B$25)-Hilfswerte!$B$30)^2),3)</f>
        <v>0.96099999999999997</v>
      </c>
      <c r="W5183" s="4">
        <f>ROUND(E5183*Hilfswerte!$B$31,0)</f>
        <v>30215</v>
      </c>
      <c r="X5183" s="4">
        <f t="shared" si="646"/>
        <v>26415</v>
      </c>
      <c r="Y5183" s="4" t="str">
        <f>IF(T5183="A - Top-Kunde","bereits Top-Kunde",IF(AND(V5183&lt;=Hilfswerte!$B$34,H5183&lt;0.5*W5183),"Hoch",IF(AND(V5183&lt;=Hilfswerte!$B$35,H5183&lt;0.7*W5183),"Mittel","Niedrig")))</f>
        <v>Mittel</v>
      </c>
      <c r="Z5183" s="4">
        <f t="shared" si="647"/>
        <v>11.9</v>
      </c>
      <c r="AA5183" s="4" t="str">
        <f>IF(J5183&gt;365,"Bereits abgewandert (Segment D)",IF(Z5183&gt;=Hilfswerte!$B$38,"Rot - akut gefaehrdet",IF(Z5183&gt;=Hilfswerte!$B$39,"Gelb - beobachten","Gruen - stabil")))</f>
        <v>Gruen - stabil</v>
      </c>
    </row>
    <row r="5184" spans="1:27" ht="15" customHeight="1" x14ac:dyDescent="0.25">
      <c r="A5184" s="4" t="s">
        <v>5531</v>
      </c>
      <c r="B5184" s="4" t="s">
        <v>483</v>
      </c>
      <c r="C5184" s="4" t="s">
        <v>74</v>
      </c>
      <c r="D5184" s="4" t="s">
        <v>77</v>
      </c>
      <c r="E5184" s="4">
        <v>110</v>
      </c>
      <c r="F5184" s="4">
        <v>20.5</v>
      </c>
      <c r="G5184" s="4">
        <v>12.8</v>
      </c>
      <c r="H5184" s="4">
        <v>5387</v>
      </c>
      <c r="I5184" s="4">
        <v>2</v>
      </c>
      <c r="J5184" s="4">
        <v>295</v>
      </c>
      <c r="K5184" s="4">
        <v>0</v>
      </c>
      <c r="L5184" s="4">
        <v>2</v>
      </c>
      <c r="M5184" s="4">
        <v>6</v>
      </c>
      <c r="N5184" s="4">
        <v>-14.6</v>
      </c>
      <c r="O5184" s="4">
        <f t="shared" si="640"/>
        <v>2</v>
      </c>
      <c r="P5184" s="4">
        <f t="shared" si="641"/>
        <v>2</v>
      </c>
      <c r="Q5184" s="4">
        <f t="shared" si="642"/>
        <v>4</v>
      </c>
      <c r="R5184" s="4">
        <f t="shared" si="643"/>
        <v>8</v>
      </c>
      <c r="S5184" s="4">
        <f t="shared" si="644"/>
        <v>72.099999999999994</v>
      </c>
      <c r="T5184" s="4" t="str">
        <f t="shared" si="645"/>
        <v>C - Entwicklungspotenzial</v>
      </c>
      <c r="U5184" s="4">
        <f>ROUND(((E5184-Hilfswerte!$B$20)/Hilfswerte!$B$21)+((F5184-Hilfswerte!$B$22)/Hilfswerte!$B$23)+((G5184-Hilfswerte!$B$24)/Hilfswerte!$B$25)+0.1*INDEX(Hilfswerte!$B$4:$B$15,MATCH(C5184,Hilfswerte!$A$4:$A$15,0)),2)</f>
        <v>0.21</v>
      </c>
      <c r="V5184" s="4">
        <f>ROUND(SQRT((((E5184-Hilfswerte!$B$20)/Hilfswerte!$B$21)-Hilfswerte!$B$28)^2+(((F5184-Hilfswerte!$B$22)/Hilfswerte!$B$23)-Hilfswerte!$B$29)^2+(((G5184-Hilfswerte!$B$24)/Hilfswerte!$B$25)-Hilfswerte!$B$30)^2),3)</f>
        <v>0.46899999999999997</v>
      </c>
      <c r="W5184" s="4">
        <f>ROUND(E5184*Hilfswerte!$B$31,0)</f>
        <v>22610</v>
      </c>
      <c r="X5184" s="4">
        <f t="shared" si="646"/>
        <v>17223</v>
      </c>
      <c r="Y5184" s="4" t="str">
        <f>IF(T5184="A - Top-Kunde","bereits Top-Kunde",IF(AND(V5184&lt;=Hilfswerte!$B$34,H5184&lt;0.5*W5184),"Hoch",IF(AND(V5184&lt;=Hilfswerte!$B$35,H5184&lt;0.7*W5184),"Mittel","Niedrig")))</f>
        <v>Hoch</v>
      </c>
      <c r="Z5184" s="4">
        <f t="shared" si="647"/>
        <v>21</v>
      </c>
      <c r="AA5184" s="4" t="str">
        <f>IF(J5184&gt;365,"Bereits abgewandert (Segment D)",IF(Z5184&gt;=Hilfswerte!$B$38,"Rot - akut gefaehrdet",IF(Z5184&gt;=Hilfswerte!$B$39,"Gelb - beobachten","Gruen - stabil")))</f>
        <v>Rot - akut gefaehrdet</v>
      </c>
    </row>
    <row r="5185" spans="1:27" ht="15" customHeight="1" x14ac:dyDescent="0.25">
      <c r="A5185" s="4" t="s">
        <v>5532</v>
      </c>
      <c r="B5185" s="4" t="s">
        <v>146</v>
      </c>
      <c r="C5185" s="4" t="s">
        <v>74</v>
      </c>
      <c r="D5185" s="4" t="s">
        <v>117</v>
      </c>
      <c r="E5185" s="4">
        <v>27</v>
      </c>
      <c r="F5185" s="4">
        <v>7.4</v>
      </c>
      <c r="G5185" s="4">
        <v>13.2</v>
      </c>
      <c r="H5185" s="4">
        <v>5996</v>
      </c>
      <c r="I5185" s="4">
        <v>6</v>
      </c>
      <c r="J5185" s="4">
        <v>21</v>
      </c>
      <c r="K5185" s="4">
        <v>0</v>
      </c>
      <c r="L5185" s="4">
        <v>2</v>
      </c>
      <c r="M5185" s="4">
        <v>4</v>
      </c>
      <c r="N5185" s="4">
        <v>-14.6</v>
      </c>
      <c r="O5185" s="4">
        <f t="shared" si="640"/>
        <v>5</v>
      </c>
      <c r="P5185" s="4">
        <f t="shared" si="641"/>
        <v>5</v>
      </c>
      <c r="Q5185" s="4">
        <f t="shared" si="642"/>
        <v>4</v>
      </c>
      <c r="R5185" s="4">
        <f t="shared" si="643"/>
        <v>14</v>
      </c>
      <c r="S5185" s="4">
        <f t="shared" si="644"/>
        <v>132.1</v>
      </c>
      <c r="T5185" s="4" t="str">
        <f t="shared" si="645"/>
        <v>A - Top-Kunde</v>
      </c>
      <c r="U5185" s="4">
        <f>ROUND(((E5185-Hilfswerte!$B$20)/Hilfswerte!$B$21)+((F5185-Hilfswerte!$B$22)/Hilfswerte!$B$23)+((G5185-Hilfswerte!$B$24)/Hilfswerte!$B$25)+0.1*INDEX(Hilfswerte!$B$4:$B$15,MATCH(C5185,Hilfswerte!$A$4:$A$15,0)),2)</f>
        <v>-0.32</v>
      </c>
      <c r="V5185" s="4">
        <f>ROUND(SQRT((((E5185-Hilfswerte!$B$20)/Hilfswerte!$B$21)-Hilfswerte!$B$28)^2+(((F5185-Hilfswerte!$B$22)/Hilfswerte!$B$23)-Hilfswerte!$B$29)^2+(((G5185-Hilfswerte!$B$24)/Hilfswerte!$B$25)-Hilfswerte!$B$30)^2),3)</f>
        <v>0.87</v>
      </c>
      <c r="W5185" s="4">
        <f>ROUND(E5185*Hilfswerte!$B$31,0)</f>
        <v>5550</v>
      </c>
      <c r="X5185" s="4">
        <f t="shared" si="646"/>
        <v>0</v>
      </c>
      <c r="Y5185" s="4" t="str">
        <f>IF(T5185="A - Top-Kunde","bereits Top-Kunde",IF(AND(V5185&lt;=Hilfswerte!$B$34,H5185&lt;0.5*W5185),"Hoch",IF(AND(V5185&lt;=Hilfswerte!$B$35,H5185&lt;0.7*W5185),"Mittel","Niedrig")))</f>
        <v>bereits Top-Kunde</v>
      </c>
      <c r="Z5185" s="4">
        <f t="shared" si="647"/>
        <v>7.3</v>
      </c>
      <c r="AA5185" s="4" t="str">
        <f>IF(J5185&gt;365,"Bereits abgewandert (Segment D)",IF(Z5185&gt;=Hilfswerte!$B$38,"Rot - akut gefaehrdet",IF(Z5185&gt;=Hilfswerte!$B$39,"Gelb - beobachten","Gruen - stabil")))</f>
        <v>Gruen - stabil</v>
      </c>
    </row>
    <row r="5186" spans="1:27" ht="15" customHeight="1" x14ac:dyDescent="0.25">
      <c r="A5186" s="4" t="s">
        <v>5533</v>
      </c>
      <c r="B5186" s="4" t="s">
        <v>906</v>
      </c>
      <c r="C5186" s="4" t="s">
        <v>33</v>
      </c>
      <c r="D5186" s="4" t="s">
        <v>30</v>
      </c>
      <c r="E5186" s="4">
        <v>183</v>
      </c>
      <c r="F5186" s="4">
        <v>72.5</v>
      </c>
      <c r="G5186" s="4">
        <v>4.9000000000000004</v>
      </c>
      <c r="H5186" s="4">
        <v>22522</v>
      </c>
      <c r="I5186" s="4">
        <v>2</v>
      </c>
      <c r="J5186" s="4">
        <v>167</v>
      </c>
      <c r="K5186" s="4">
        <v>1</v>
      </c>
      <c r="L5186" s="4">
        <v>24</v>
      </c>
      <c r="M5186" s="4">
        <v>1</v>
      </c>
      <c r="N5186" s="4">
        <v>34.700000000000003</v>
      </c>
      <c r="O5186" s="4">
        <f t="shared" ref="O5186:O5249" si="648">IF(J5186&gt;365,1,IF(J5186&lt;=30,5,IF(J5186&lt;=90,4,IF(J5186&lt;=180,3,2))))</f>
        <v>3</v>
      </c>
      <c r="P5186" s="4">
        <f t="shared" ref="P5186:P5249" si="649">IF(I5186&gt;=5,5,IF(I5186&gt;=4,4,IF(I5186&gt;=3,3,IF(I5186&gt;=2,2,1))))</f>
        <v>2</v>
      </c>
      <c r="Q5186" s="4">
        <f t="shared" ref="Q5186:Q5249" si="650">IF(H5186&gt;=7500,5,IF(H5186&gt;=2500,4,IF(H5186&gt;=1000,3,IF(H5186&gt;=1,2,1))))</f>
        <v>5</v>
      </c>
      <c r="R5186" s="4">
        <f t="shared" ref="R5186:R5249" si="651">O5186+P5186+Q5186</f>
        <v>10</v>
      </c>
      <c r="S5186" s="4">
        <f t="shared" ref="S5186:S5249" si="652">ROUND(10*R5186+0.5*N5186-6*K5186-0.3*MAX(0,L5186),1)</f>
        <v>104.2</v>
      </c>
      <c r="T5186" s="4" t="str">
        <f t="shared" ref="T5186:T5249" si="653">IF(J5186&gt;365,"D - Abwanderungsrisiko",IF(S5186&gt;=125,"A - Top-Kunde",IF(S5186&gt;=105,"B - Kernkunde","C - Entwicklungspotenzial")))</f>
        <v>C - Entwicklungspotenzial</v>
      </c>
      <c r="U5186" s="4">
        <f>ROUND(((E5186-Hilfswerte!$B$20)/Hilfswerte!$B$21)+((F5186-Hilfswerte!$B$22)/Hilfswerte!$B$23)+((G5186-Hilfswerte!$B$24)/Hilfswerte!$B$25)+0.1*INDEX(Hilfswerte!$B$4:$B$15,MATCH(C5186,Hilfswerte!$A$4:$A$15,0)),2)</f>
        <v>0.26</v>
      </c>
      <c r="V5186" s="4">
        <f>ROUND(SQRT((((E5186-Hilfswerte!$B$20)/Hilfswerte!$B$21)-Hilfswerte!$B$28)^2+(((F5186-Hilfswerte!$B$22)/Hilfswerte!$B$23)-Hilfswerte!$B$29)^2+(((G5186-Hilfswerte!$B$24)/Hilfswerte!$B$25)-Hilfswerte!$B$30)^2),3)</f>
        <v>1.1850000000000001</v>
      </c>
      <c r="W5186" s="4">
        <f>ROUND(E5186*Hilfswerte!$B$31,0)</f>
        <v>37615</v>
      </c>
      <c r="X5186" s="4">
        <f t="shared" ref="X5186:X5249" si="654">MAX(0,W5186-H5186)</f>
        <v>15093</v>
      </c>
      <c r="Y5186" s="4" t="str">
        <f>IF(T5186="A - Top-Kunde","bereits Top-Kunde",IF(AND(V5186&lt;=Hilfswerte!$B$34,H5186&lt;0.5*W5186),"Hoch",IF(AND(V5186&lt;=Hilfswerte!$B$35,H5186&lt;0.7*W5186),"Mittel","Niedrig")))</f>
        <v>Niedrig</v>
      </c>
      <c r="Z5186" s="4">
        <f t="shared" ref="Z5186:Z5249" si="655">ROUND(0.4*MAX(0,-N5186)+3*K5186+0.2*MAX(0,L5186)+0.05*J5186,1)</f>
        <v>16.2</v>
      </c>
      <c r="AA5186" s="4" t="str">
        <f>IF(J5186&gt;365,"Bereits abgewandert (Segment D)",IF(Z5186&gt;=Hilfswerte!$B$38,"Rot - akut gefaehrdet",IF(Z5186&gt;=Hilfswerte!$B$39,"Gelb - beobachten","Gruen - stabil")))</f>
        <v>Gelb - beobachten</v>
      </c>
    </row>
    <row r="5187" spans="1:27" ht="15" customHeight="1" x14ac:dyDescent="0.25">
      <c r="A5187" s="4" t="s">
        <v>5534</v>
      </c>
      <c r="B5187" s="4" t="s">
        <v>138</v>
      </c>
      <c r="C5187" s="4" t="s">
        <v>38</v>
      </c>
      <c r="D5187" s="4" t="s">
        <v>93</v>
      </c>
      <c r="E5187" s="4">
        <v>48</v>
      </c>
      <c r="F5187" s="4">
        <v>11.1</v>
      </c>
      <c r="G5187" s="4">
        <v>19.100000000000001</v>
      </c>
      <c r="H5187" s="4">
        <v>3096</v>
      </c>
      <c r="I5187" s="4">
        <v>4</v>
      </c>
      <c r="J5187" s="4">
        <v>122</v>
      </c>
      <c r="K5187" s="4">
        <v>0</v>
      </c>
      <c r="L5187" s="4">
        <v>8</v>
      </c>
      <c r="M5187" s="4">
        <v>3</v>
      </c>
      <c r="N5187" s="4">
        <v>-27.5</v>
      </c>
      <c r="O5187" s="4">
        <f t="shared" si="648"/>
        <v>3</v>
      </c>
      <c r="P5187" s="4">
        <f t="shared" si="649"/>
        <v>4</v>
      </c>
      <c r="Q5187" s="4">
        <f t="shared" si="650"/>
        <v>4</v>
      </c>
      <c r="R5187" s="4">
        <f t="shared" si="651"/>
        <v>11</v>
      </c>
      <c r="S5187" s="4">
        <f t="shared" si="652"/>
        <v>93.9</v>
      </c>
      <c r="T5187" s="4" t="str">
        <f t="shared" si="653"/>
        <v>C - Entwicklungspotenzial</v>
      </c>
      <c r="U5187" s="4">
        <f>ROUND(((E5187-Hilfswerte!$B$20)/Hilfswerte!$B$21)+((F5187-Hilfswerte!$B$22)/Hilfswerte!$B$23)+((G5187-Hilfswerte!$B$24)/Hilfswerte!$B$25)+0.1*INDEX(Hilfswerte!$B$4:$B$15,MATCH(C5187,Hilfswerte!$A$4:$A$15,0)),2)</f>
        <v>1.1399999999999999</v>
      </c>
      <c r="V5187" s="4">
        <f>ROUND(SQRT((((E5187-Hilfswerte!$B$20)/Hilfswerte!$B$21)-Hilfswerte!$B$28)^2+(((F5187-Hilfswerte!$B$22)/Hilfswerte!$B$23)-Hilfswerte!$B$29)^2+(((G5187-Hilfswerte!$B$24)/Hilfswerte!$B$25)-Hilfswerte!$B$30)^2),3)</f>
        <v>1.4350000000000001</v>
      </c>
      <c r="W5187" s="4">
        <f>ROUND(E5187*Hilfswerte!$B$31,0)</f>
        <v>9866</v>
      </c>
      <c r="X5187" s="4">
        <f t="shared" si="654"/>
        <v>6770</v>
      </c>
      <c r="Y5187" s="4" t="str">
        <f>IF(T5187="A - Top-Kunde","bereits Top-Kunde",IF(AND(V5187&lt;=Hilfswerte!$B$34,H5187&lt;0.5*W5187),"Hoch",IF(AND(V5187&lt;=Hilfswerte!$B$35,H5187&lt;0.7*W5187),"Mittel","Niedrig")))</f>
        <v>Niedrig</v>
      </c>
      <c r="Z5187" s="4">
        <f t="shared" si="655"/>
        <v>18.7</v>
      </c>
      <c r="AA5187" s="4" t="str">
        <f>IF(J5187&gt;365,"Bereits abgewandert (Segment D)",IF(Z5187&gt;=Hilfswerte!$B$38,"Rot - akut gefaehrdet",IF(Z5187&gt;=Hilfswerte!$B$39,"Gelb - beobachten","Gruen - stabil")))</f>
        <v>Gelb - beobachten</v>
      </c>
    </row>
    <row r="5188" spans="1:27" ht="15" customHeight="1" x14ac:dyDescent="0.25">
      <c r="A5188" s="4" t="s">
        <v>5535</v>
      </c>
      <c r="B5188" s="4" t="s">
        <v>986</v>
      </c>
      <c r="C5188" s="4" t="s">
        <v>38</v>
      </c>
      <c r="D5188" s="4" t="s">
        <v>77</v>
      </c>
      <c r="E5188" s="4">
        <v>5</v>
      </c>
      <c r="F5188" s="4">
        <v>1</v>
      </c>
      <c r="G5188" s="4">
        <v>12.4</v>
      </c>
      <c r="H5188" s="4">
        <v>787</v>
      </c>
      <c r="I5188" s="4">
        <v>2</v>
      </c>
      <c r="J5188" s="4">
        <v>174</v>
      </c>
      <c r="K5188" s="4">
        <v>0</v>
      </c>
      <c r="L5188" s="4">
        <v>2</v>
      </c>
      <c r="M5188" s="4">
        <v>3</v>
      </c>
      <c r="N5188" s="4">
        <v>24.3</v>
      </c>
      <c r="O5188" s="4">
        <f t="shared" si="648"/>
        <v>3</v>
      </c>
      <c r="P5188" s="4">
        <f t="shared" si="649"/>
        <v>2</v>
      </c>
      <c r="Q5188" s="4">
        <f t="shared" si="650"/>
        <v>2</v>
      </c>
      <c r="R5188" s="4">
        <f t="shared" si="651"/>
        <v>7</v>
      </c>
      <c r="S5188" s="4">
        <f t="shared" si="652"/>
        <v>81.599999999999994</v>
      </c>
      <c r="T5188" s="4" t="str">
        <f t="shared" si="653"/>
        <v>C - Entwicklungspotenzial</v>
      </c>
      <c r="U5188" s="4">
        <f>ROUND(((E5188-Hilfswerte!$B$20)/Hilfswerte!$B$21)+((F5188-Hilfswerte!$B$22)/Hilfswerte!$B$23)+((G5188-Hilfswerte!$B$24)/Hilfswerte!$B$25)+0.1*INDEX(Hilfswerte!$B$4:$B$15,MATCH(C5188,Hilfswerte!$A$4:$A$15,0)),2)</f>
        <v>-0.28999999999999998</v>
      </c>
      <c r="V5188" s="4">
        <f>ROUND(SQRT((((E5188-Hilfswerte!$B$20)/Hilfswerte!$B$21)-Hilfswerte!$B$28)^2+(((F5188-Hilfswerte!$B$22)/Hilfswerte!$B$23)-Hilfswerte!$B$29)^2+(((G5188-Hilfswerte!$B$24)/Hilfswerte!$B$25)-Hilfswerte!$B$30)^2),3)</f>
        <v>0.97699999999999998</v>
      </c>
      <c r="W5188" s="4">
        <f>ROUND(E5188*Hilfswerte!$B$31,0)</f>
        <v>1028</v>
      </c>
      <c r="X5188" s="4">
        <f t="shared" si="654"/>
        <v>241</v>
      </c>
      <c r="Y5188" s="4" t="str">
        <f>IF(T5188="A - Top-Kunde","bereits Top-Kunde",IF(AND(V5188&lt;=Hilfswerte!$B$34,H5188&lt;0.5*W5188),"Hoch",IF(AND(V5188&lt;=Hilfswerte!$B$35,H5188&lt;0.7*W5188),"Mittel","Niedrig")))</f>
        <v>Niedrig</v>
      </c>
      <c r="Z5188" s="4">
        <f t="shared" si="655"/>
        <v>9.1</v>
      </c>
      <c r="AA5188" s="4" t="str">
        <f>IF(J5188&gt;365,"Bereits abgewandert (Segment D)",IF(Z5188&gt;=Hilfswerte!$B$38,"Rot - akut gefaehrdet",IF(Z5188&gt;=Hilfswerte!$B$39,"Gelb - beobachten","Gruen - stabil")))</f>
        <v>Gruen - stabil</v>
      </c>
    </row>
    <row r="5189" spans="1:27" ht="15" customHeight="1" x14ac:dyDescent="0.25">
      <c r="A5189" s="4" t="s">
        <v>5536</v>
      </c>
      <c r="B5189" s="4" t="s">
        <v>639</v>
      </c>
      <c r="C5189" s="4" t="s">
        <v>84</v>
      </c>
      <c r="D5189" s="4" t="s">
        <v>30</v>
      </c>
      <c r="E5189" s="4">
        <v>44</v>
      </c>
      <c r="F5189" s="4">
        <v>9.4</v>
      </c>
      <c r="G5189" s="4">
        <v>14.5</v>
      </c>
      <c r="H5189" s="4">
        <v>8405</v>
      </c>
      <c r="I5189" s="4">
        <v>5</v>
      </c>
      <c r="J5189" s="4">
        <v>363</v>
      </c>
      <c r="K5189" s="4">
        <v>0</v>
      </c>
      <c r="L5189" s="4">
        <v>1</v>
      </c>
      <c r="M5189" s="4">
        <v>1</v>
      </c>
      <c r="N5189" s="4">
        <v>27.2</v>
      </c>
      <c r="O5189" s="4">
        <f t="shared" si="648"/>
        <v>2</v>
      </c>
      <c r="P5189" s="4">
        <f t="shared" si="649"/>
        <v>5</v>
      </c>
      <c r="Q5189" s="4">
        <f t="shared" si="650"/>
        <v>5</v>
      </c>
      <c r="R5189" s="4">
        <f t="shared" si="651"/>
        <v>12</v>
      </c>
      <c r="S5189" s="4">
        <f t="shared" si="652"/>
        <v>133.30000000000001</v>
      </c>
      <c r="T5189" s="4" t="str">
        <f t="shared" si="653"/>
        <v>A - Top-Kunde</v>
      </c>
      <c r="U5189" s="4">
        <f>ROUND(((E5189-Hilfswerte!$B$20)/Hilfswerte!$B$21)+((F5189-Hilfswerte!$B$22)/Hilfswerte!$B$23)+((G5189-Hilfswerte!$B$24)/Hilfswerte!$B$25)+0.1*INDEX(Hilfswerte!$B$4:$B$15,MATCH(C5189,Hilfswerte!$A$4:$A$15,0)),2)</f>
        <v>0.02</v>
      </c>
      <c r="V5189" s="4">
        <f>ROUND(SQRT((((E5189-Hilfswerte!$B$20)/Hilfswerte!$B$21)-Hilfswerte!$B$28)^2+(((F5189-Hilfswerte!$B$22)/Hilfswerte!$B$23)-Hilfswerte!$B$29)^2+(((G5189-Hilfswerte!$B$24)/Hilfswerte!$B$25)-Hilfswerte!$B$30)^2),3)</f>
        <v>0.9</v>
      </c>
      <c r="W5189" s="4">
        <f>ROUND(E5189*Hilfswerte!$B$31,0)</f>
        <v>9044</v>
      </c>
      <c r="X5189" s="4">
        <f t="shared" si="654"/>
        <v>639</v>
      </c>
      <c r="Y5189" s="4" t="str">
        <f>IF(T5189="A - Top-Kunde","bereits Top-Kunde",IF(AND(V5189&lt;=Hilfswerte!$B$34,H5189&lt;0.5*W5189),"Hoch",IF(AND(V5189&lt;=Hilfswerte!$B$35,H5189&lt;0.7*W5189),"Mittel","Niedrig")))</f>
        <v>bereits Top-Kunde</v>
      </c>
      <c r="Z5189" s="4">
        <f t="shared" si="655"/>
        <v>18.399999999999999</v>
      </c>
      <c r="AA5189" s="4" t="str">
        <f>IF(J5189&gt;365,"Bereits abgewandert (Segment D)",IF(Z5189&gt;=Hilfswerte!$B$38,"Rot - akut gefaehrdet",IF(Z5189&gt;=Hilfswerte!$B$39,"Gelb - beobachten","Gruen - stabil")))</f>
        <v>Gelb - beobachten</v>
      </c>
    </row>
    <row r="5190" spans="1:27" ht="15" customHeight="1" x14ac:dyDescent="0.25">
      <c r="A5190" s="4" t="s">
        <v>5537</v>
      </c>
      <c r="B5190" s="4" t="s">
        <v>227</v>
      </c>
      <c r="C5190" s="4" t="s">
        <v>55</v>
      </c>
      <c r="D5190" s="4" t="s">
        <v>77</v>
      </c>
      <c r="E5190" s="4">
        <v>20</v>
      </c>
      <c r="F5190" s="4">
        <v>5.6</v>
      </c>
      <c r="G5190" s="4">
        <v>0.6</v>
      </c>
      <c r="H5190" s="4">
        <v>2823</v>
      </c>
      <c r="I5190" s="4">
        <v>2</v>
      </c>
      <c r="J5190" s="4">
        <v>277</v>
      </c>
      <c r="K5190" s="4">
        <v>1</v>
      </c>
      <c r="L5190" s="4">
        <v>7</v>
      </c>
      <c r="M5190" s="4">
        <v>3</v>
      </c>
      <c r="N5190" s="4">
        <v>1.4</v>
      </c>
      <c r="O5190" s="4">
        <f t="shared" si="648"/>
        <v>2</v>
      </c>
      <c r="P5190" s="4">
        <f t="shared" si="649"/>
        <v>2</v>
      </c>
      <c r="Q5190" s="4">
        <f t="shared" si="650"/>
        <v>4</v>
      </c>
      <c r="R5190" s="4">
        <f t="shared" si="651"/>
        <v>8</v>
      </c>
      <c r="S5190" s="4">
        <f t="shared" si="652"/>
        <v>72.599999999999994</v>
      </c>
      <c r="T5190" s="4" t="str">
        <f t="shared" si="653"/>
        <v>C - Entwicklungspotenzial</v>
      </c>
      <c r="U5190" s="4">
        <f>ROUND(((E5190-Hilfswerte!$B$20)/Hilfswerte!$B$21)+((F5190-Hilfswerte!$B$22)/Hilfswerte!$B$23)+((G5190-Hilfswerte!$B$24)/Hilfswerte!$B$25)+0.1*INDEX(Hilfswerte!$B$4:$B$15,MATCH(C5190,Hilfswerte!$A$4:$A$15,0)),2)</f>
        <v>-2.06</v>
      </c>
      <c r="V5190" s="4">
        <f>ROUND(SQRT((((E5190-Hilfswerte!$B$20)/Hilfswerte!$B$21)-Hilfswerte!$B$28)^2+(((F5190-Hilfswerte!$B$22)/Hilfswerte!$B$23)-Hilfswerte!$B$29)^2+(((G5190-Hilfswerte!$B$24)/Hilfswerte!$B$25)-Hilfswerte!$B$30)^2),3)</f>
        <v>1.889</v>
      </c>
      <c r="W5190" s="4">
        <f>ROUND(E5190*Hilfswerte!$B$31,0)</f>
        <v>4111</v>
      </c>
      <c r="X5190" s="4">
        <f t="shared" si="654"/>
        <v>1288</v>
      </c>
      <c r="Y5190" s="4" t="str">
        <f>IF(T5190="A - Top-Kunde","bereits Top-Kunde",IF(AND(V5190&lt;=Hilfswerte!$B$34,H5190&lt;0.5*W5190),"Hoch",IF(AND(V5190&lt;=Hilfswerte!$B$35,H5190&lt;0.7*W5190),"Mittel","Niedrig")))</f>
        <v>Niedrig</v>
      </c>
      <c r="Z5190" s="4">
        <f t="shared" si="655"/>
        <v>18.3</v>
      </c>
      <c r="AA5190" s="4" t="str">
        <f>IF(J5190&gt;365,"Bereits abgewandert (Segment D)",IF(Z5190&gt;=Hilfswerte!$B$38,"Rot - akut gefaehrdet",IF(Z5190&gt;=Hilfswerte!$B$39,"Gelb - beobachten","Gruen - stabil")))</f>
        <v>Gelb - beobachten</v>
      </c>
    </row>
    <row r="5191" spans="1:27" ht="15" customHeight="1" x14ac:dyDescent="0.25">
      <c r="A5191" s="4" t="s">
        <v>5538</v>
      </c>
      <c r="B5191" s="4" t="s">
        <v>1809</v>
      </c>
      <c r="C5191" s="4" t="s">
        <v>89</v>
      </c>
      <c r="D5191" s="4" t="s">
        <v>30</v>
      </c>
      <c r="E5191" s="4">
        <v>186</v>
      </c>
      <c r="F5191" s="4">
        <v>46.6</v>
      </c>
      <c r="G5191" s="4">
        <v>22.9</v>
      </c>
      <c r="H5191" s="4">
        <v>2854</v>
      </c>
      <c r="I5191" s="4">
        <v>2</v>
      </c>
      <c r="J5191" s="4">
        <v>216</v>
      </c>
      <c r="K5191" s="4">
        <v>0</v>
      </c>
      <c r="L5191" s="4">
        <v>18</v>
      </c>
      <c r="M5191" s="4">
        <v>6</v>
      </c>
      <c r="N5191" s="4">
        <v>-14.8</v>
      </c>
      <c r="O5191" s="4">
        <f t="shared" si="648"/>
        <v>2</v>
      </c>
      <c r="P5191" s="4">
        <f t="shared" si="649"/>
        <v>2</v>
      </c>
      <c r="Q5191" s="4">
        <f t="shared" si="650"/>
        <v>4</v>
      </c>
      <c r="R5191" s="4">
        <f t="shared" si="651"/>
        <v>8</v>
      </c>
      <c r="S5191" s="4">
        <f t="shared" si="652"/>
        <v>67.2</v>
      </c>
      <c r="T5191" s="4" t="str">
        <f t="shared" si="653"/>
        <v>C - Entwicklungspotenzial</v>
      </c>
      <c r="U5191" s="4">
        <f>ROUND(((E5191-Hilfswerte!$B$20)/Hilfswerte!$B$21)+((F5191-Hilfswerte!$B$22)/Hilfswerte!$B$23)+((G5191-Hilfswerte!$B$24)/Hilfswerte!$B$25)+0.1*INDEX(Hilfswerte!$B$4:$B$15,MATCH(C5191,Hilfswerte!$A$4:$A$15,0)),2)</f>
        <v>2.93</v>
      </c>
      <c r="V5191" s="4">
        <f>ROUND(SQRT((((E5191-Hilfswerte!$B$20)/Hilfswerte!$B$21)-Hilfswerte!$B$28)^2+(((F5191-Hilfswerte!$B$22)/Hilfswerte!$B$23)-Hilfswerte!$B$29)^2+(((G5191-Hilfswerte!$B$24)/Hilfswerte!$B$25)-Hilfswerte!$B$30)^2),3)</f>
        <v>1.865</v>
      </c>
      <c r="W5191" s="4">
        <f>ROUND(E5191*Hilfswerte!$B$31,0)</f>
        <v>38232</v>
      </c>
      <c r="X5191" s="4">
        <f t="shared" si="654"/>
        <v>35378</v>
      </c>
      <c r="Y5191" s="4" t="str">
        <f>IF(T5191="A - Top-Kunde","bereits Top-Kunde",IF(AND(V5191&lt;=Hilfswerte!$B$34,H5191&lt;0.5*W5191),"Hoch",IF(AND(V5191&lt;=Hilfswerte!$B$35,H5191&lt;0.7*W5191),"Mittel","Niedrig")))</f>
        <v>Niedrig</v>
      </c>
      <c r="Z5191" s="4">
        <f t="shared" si="655"/>
        <v>20.3</v>
      </c>
      <c r="AA5191" s="4" t="str">
        <f>IF(J5191&gt;365,"Bereits abgewandert (Segment D)",IF(Z5191&gt;=Hilfswerte!$B$38,"Rot - akut gefaehrdet",IF(Z5191&gt;=Hilfswerte!$B$39,"Gelb - beobachten","Gruen - stabil")))</f>
        <v>Rot - akut gefaehrdet</v>
      </c>
    </row>
    <row r="5192" spans="1:27" ht="15" customHeight="1" x14ac:dyDescent="0.25">
      <c r="A5192" s="4" t="s">
        <v>5539</v>
      </c>
      <c r="B5192" s="4" t="s">
        <v>723</v>
      </c>
      <c r="C5192" s="4" t="s">
        <v>59</v>
      </c>
      <c r="D5192" s="4" t="s">
        <v>30</v>
      </c>
      <c r="E5192" s="4">
        <v>35</v>
      </c>
      <c r="F5192" s="4">
        <v>5.4</v>
      </c>
      <c r="G5192" s="4">
        <v>16.5</v>
      </c>
      <c r="H5192" s="4">
        <v>4392</v>
      </c>
      <c r="I5192" s="4">
        <v>4</v>
      </c>
      <c r="J5192" s="4">
        <v>21</v>
      </c>
      <c r="K5192" s="4">
        <v>0</v>
      </c>
      <c r="L5192" s="4">
        <v>-6</v>
      </c>
      <c r="M5192" s="4">
        <v>6</v>
      </c>
      <c r="N5192" s="4">
        <v>0.3</v>
      </c>
      <c r="O5192" s="4">
        <f t="shared" si="648"/>
        <v>5</v>
      </c>
      <c r="P5192" s="4">
        <f t="shared" si="649"/>
        <v>4</v>
      </c>
      <c r="Q5192" s="4">
        <f t="shared" si="650"/>
        <v>4</v>
      </c>
      <c r="R5192" s="4">
        <f t="shared" si="651"/>
        <v>13</v>
      </c>
      <c r="S5192" s="4">
        <f t="shared" si="652"/>
        <v>130.19999999999999</v>
      </c>
      <c r="T5192" s="4" t="str">
        <f t="shared" si="653"/>
        <v>A - Top-Kunde</v>
      </c>
      <c r="U5192" s="4">
        <f>ROUND(((E5192-Hilfswerte!$B$20)/Hilfswerte!$B$21)+((F5192-Hilfswerte!$B$22)/Hilfswerte!$B$23)+((G5192-Hilfswerte!$B$24)/Hilfswerte!$B$25)+0.1*INDEX(Hilfswerte!$B$4:$B$15,MATCH(C5192,Hilfswerte!$A$4:$A$15,0)),2)</f>
        <v>0.15</v>
      </c>
      <c r="V5192" s="4">
        <f>ROUND(SQRT((((E5192-Hilfswerte!$B$20)/Hilfswerte!$B$21)-Hilfswerte!$B$28)^2+(((F5192-Hilfswerte!$B$22)/Hilfswerte!$B$23)-Hilfswerte!$B$29)^2+(((G5192-Hilfswerte!$B$24)/Hilfswerte!$B$25)-Hilfswerte!$B$30)^2),3)</f>
        <v>1.1679999999999999</v>
      </c>
      <c r="W5192" s="4">
        <f>ROUND(E5192*Hilfswerte!$B$31,0)</f>
        <v>7194</v>
      </c>
      <c r="X5192" s="4">
        <f t="shared" si="654"/>
        <v>2802</v>
      </c>
      <c r="Y5192" s="4" t="str">
        <f>IF(T5192="A - Top-Kunde","bereits Top-Kunde",IF(AND(V5192&lt;=Hilfswerte!$B$34,H5192&lt;0.5*W5192),"Hoch",IF(AND(V5192&lt;=Hilfswerte!$B$35,H5192&lt;0.7*W5192),"Mittel","Niedrig")))</f>
        <v>bereits Top-Kunde</v>
      </c>
      <c r="Z5192" s="4">
        <f t="shared" si="655"/>
        <v>1.1000000000000001</v>
      </c>
      <c r="AA5192" s="4" t="str">
        <f>IF(J5192&gt;365,"Bereits abgewandert (Segment D)",IF(Z5192&gt;=Hilfswerte!$B$38,"Rot - akut gefaehrdet",IF(Z5192&gt;=Hilfswerte!$B$39,"Gelb - beobachten","Gruen - stabil")))</f>
        <v>Gruen - stabil</v>
      </c>
    </row>
    <row r="5193" spans="1:27" ht="15" customHeight="1" x14ac:dyDescent="0.25">
      <c r="A5193" s="4" t="s">
        <v>5540</v>
      </c>
      <c r="B5193" s="4" t="s">
        <v>865</v>
      </c>
      <c r="C5193" s="4" t="s">
        <v>89</v>
      </c>
      <c r="D5193" s="4" t="s">
        <v>117</v>
      </c>
      <c r="E5193" s="4">
        <v>32</v>
      </c>
      <c r="F5193" s="4">
        <v>5.6</v>
      </c>
      <c r="G5193" s="4">
        <v>8.1</v>
      </c>
      <c r="H5193" s="4">
        <v>4804</v>
      </c>
      <c r="I5193" s="4">
        <v>8</v>
      </c>
      <c r="J5193" s="4">
        <v>25</v>
      </c>
      <c r="K5193" s="4">
        <v>1</v>
      </c>
      <c r="L5193" s="4">
        <v>-5</v>
      </c>
      <c r="M5193" s="4">
        <v>6</v>
      </c>
      <c r="N5193" s="4">
        <v>-8.3000000000000007</v>
      </c>
      <c r="O5193" s="4">
        <f t="shared" si="648"/>
        <v>5</v>
      </c>
      <c r="P5193" s="4">
        <f t="shared" si="649"/>
        <v>5</v>
      </c>
      <c r="Q5193" s="4">
        <f t="shared" si="650"/>
        <v>4</v>
      </c>
      <c r="R5193" s="4">
        <f t="shared" si="651"/>
        <v>14</v>
      </c>
      <c r="S5193" s="4">
        <f t="shared" si="652"/>
        <v>129.9</v>
      </c>
      <c r="T5193" s="4" t="str">
        <f t="shared" si="653"/>
        <v>A - Top-Kunde</v>
      </c>
      <c r="U5193" s="4">
        <f>ROUND(((E5193-Hilfswerte!$B$20)/Hilfswerte!$B$21)+((F5193-Hilfswerte!$B$22)/Hilfswerte!$B$23)+((G5193-Hilfswerte!$B$24)/Hilfswerte!$B$25)+0.1*INDEX(Hilfswerte!$B$4:$B$15,MATCH(C5193,Hilfswerte!$A$4:$A$15,0)),2)</f>
        <v>-0.82</v>
      </c>
      <c r="V5193" s="4">
        <f>ROUND(SQRT((((E5193-Hilfswerte!$B$20)/Hilfswerte!$B$21)-Hilfswerte!$B$28)^2+(((F5193-Hilfswerte!$B$22)/Hilfswerte!$B$23)-Hilfswerte!$B$29)^2+(((G5193-Hilfswerte!$B$24)/Hilfswerte!$B$25)-Hilfswerte!$B$30)^2),3)</f>
        <v>0.95599999999999996</v>
      </c>
      <c r="W5193" s="4">
        <f>ROUND(E5193*Hilfswerte!$B$31,0)</f>
        <v>6577</v>
      </c>
      <c r="X5193" s="4">
        <f t="shared" si="654"/>
        <v>1773</v>
      </c>
      <c r="Y5193" s="4" t="str">
        <f>IF(T5193="A - Top-Kunde","bereits Top-Kunde",IF(AND(V5193&lt;=Hilfswerte!$B$34,H5193&lt;0.5*W5193),"Hoch",IF(AND(V5193&lt;=Hilfswerte!$B$35,H5193&lt;0.7*W5193),"Mittel","Niedrig")))</f>
        <v>bereits Top-Kunde</v>
      </c>
      <c r="Z5193" s="4">
        <f t="shared" si="655"/>
        <v>7.6</v>
      </c>
      <c r="AA5193" s="4" t="str">
        <f>IF(J5193&gt;365,"Bereits abgewandert (Segment D)",IF(Z5193&gt;=Hilfswerte!$B$38,"Rot - akut gefaehrdet",IF(Z5193&gt;=Hilfswerte!$B$39,"Gelb - beobachten","Gruen - stabil")))</f>
        <v>Gruen - stabil</v>
      </c>
    </row>
    <row r="5194" spans="1:27" ht="15" customHeight="1" x14ac:dyDescent="0.25">
      <c r="A5194" s="4" t="s">
        <v>5541</v>
      </c>
      <c r="B5194" s="4" t="s">
        <v>696</v>
      </c>
      <c r="C5194" s="4" t="s">
        <v>62</v>
      </c>
      <c r="D5194" s="4" t="s">
        <v>30</v>
      </c>
      <c r="E5194" s="4">
        <v>49</v>
      </c>
      <c r="F5194" s="4">
        <v>8.1999999999999993</v>
      </c>
      <c r="G5194" s="4">
        <v>9.5</v>
      </c>
      <c r="H5194" s="4">
        <v>8809</v>
      </c>
      <c r="I5194" s="4">
        <v>7</v>
      </c>
      <c r="J5194" s="4">
        <v>13</v>
      </c>
      <c r="K5194" s="4">
        <v>0</v>
      </c>
      <c r="L5194" s="4">
        <v>2</v>
      </c>
      <c r="M5194" s="4">
        <v>3</v>
      </c>
      <c r="N5194" s="4">
        <v>-3.7</v>
      </c>
      <c r="O5194" s="4">
        <f t="shared" si="648"/>
        <v>5</v>
      </c>
      <c r="P5194" s="4">
        <f t="shared" si="649"/>
        <v>5</v>
      </c>
      <c r="Q5194" s="4">
        <f t="shared" si="650"/>
        <v>5</v>
      </c>
      <c r="R5194" s="4">
        <f t="shared" si="651"/>
        <v>15</v>
      </c>
      <c r="S5194" s="4">
        <f t="shared" si="652"/>
        <v>147.6</v>
      </c>
      <c r="T5194" s="4" t="str">
        <f t="shared" si="653"/>
        <v>A - Top-Kunde</v>
      </c>
      <c r="U5194" s="4">
        <f>ROUND(((E5194-Hilfswerte!$B$20)/Hilfswerte!$B$21)+((F5194-Hilfswerte!$B$22)/Hilfswerte!$B$23)+((G5194-Hilfswerte!$B$24)/Hilfswerte!$B$25)+0.1*INDEX(Hilfswerte!$B$4:$B$15,MATCH(C5194,Hilfswerte!$A$4:$A$15,0)),2)</f>
        <v>-0.35</v>
      </c>
      <c r="V5194" s="4">
        <f>ROUND(SQRT((((E5194-Hilfswerte!$B$20)/Hilfswerte!$B$21)-Hilfswerte!$B$28)^2+(((F5194-Hilfswerte!$B$22)/Hilfswerte!$B$23)-Hilfswerte!$B$29)^2+(((G5194-Hilfswerte!$B$24)/Hilfswerte!$B$25)-Hilfswerte!$B$30)^2),3)</f>
        <v>0.78200000000000003</v>
      </c>
      <c r="W5194" s="4">
        <f>ROUND(E5194*Hilfswerte!$B$31,0)</f>
        <v>10072</v>
      </c>
      <c r="X5194" s="4">
        <f t="shared" si="654"/>
        <v>1263</v>
      </c>
      <c r="Y5194" s="4" t="str">
        <f>IF(T5194="A - Top-Kunde","bereits Top-Kunde",IF(AND(V5194&lt;=Hilfswerte!$B$34,H5194&lt;0.5*W5194),"Hoch",IF(AND(V5194&lt;=Hilfswerte!$B$35,H5194&lt;0.7*W5194),"Mittel","Niedrig")))</f>
        <v>bereits Top-Kunde</v>
      </c>
      <c r="Z5194" s="4">
        <f t="shared" si="655"/>
        <v>2.5</v>
      </c>
      <c r="AA5194" s="4" t="str">
        <f>IF(J5194&gt;365,"Bereits abgewandert (Segment D)",IF(Z5194&gt;=Hilfswerte!$B$38,"Rot - akut gefaehrdet",IF(Z5194&gt;=Hilfswerte!$B$39,"Gelb - beobachten","Gruen - stabil")))</f>
        <v>Gruen - stabil</v>
      </c>
    </row>
    <row r="5195" spans="1:27" ht="15" customHeight="1" x14ac:dyDescent="0.25">
      <c r="A5195" s="4" t="s">
        <v>5542</v>
      </c>
      <c r="B5195" s="4" t="s">
        <v>1697</v>
      </c>
      <c r="C5195" s="4" t="s">
        <v>84</v>
      </c>
      <c r="D5195" s="4" t="s">
        <v>30</v>
      </c>
      <c r="E5195" s="4">
        <v>264</v>
      </c>
      <c r="F5195" s="4">
        <v>41.2</v>
      </c>
      <c r="G5195" s="4">
        <v>8.5</v>
      </c>
      <c r="H5195" s="4">
        <v>57404</v>
      </c>
      <c r="I5195" s="4">
        <v>2</v>
      </c>
      <c r="J5195" s="4">
        <v>232</v>
      </c>
      <c r="K5195" s="4">
        <v>1</v>
      </c>
      <c r="L5195" s="4">
        <v>19</v>
      </c>
      <c r="M5195" s="4">
        <v>6</v>
      </c>
      <c r="N5195" s="4">
        <v>-7.7</v>
      </c>
      <c r="O5195" s="4">
        <f t="shared" si="648"/>
        <v>2</v>
      </c>
      <c r="P5195" s="4">
        <f t="shared" si="649"/>
        <v>2</v>
      </c>
      <c r="Q5195" s="4">
        <f t="shared" si="650"/>
        <v>5</v>
      </c>
      <c r="R5195" s="4">
        <f t="shared" si="651"/>
        <v>9</v>
      </c>
      <c r="S5195" s="4">
        <f t="shared" si="652"/>
        <v>74.5</v>
      </c>
      <c r="T5195" s="4" t="str">
        <f t="shared" si="653"/>
        <v>C - Entwicklungspotenzial</v>
      </c>
      <c r="U5195" s="4">
        <f>ROUND(((E5195-Hilfswerte!$B$20)/Hilfswerte!$B$21)+((F5195-Hilfswerte!$B$22)/Hilfswerte!$B$23)+((G5195-Hilfswerte!$B$24)/Hilfswerte!$B$25)+0.1*INDEX(Hilfswerte!$B$4:$B$15,MATCH(C5195,Hilfswerte!$A$4:$A$15,0)),2)</f>
        <v>0.59</v>
      </c>
      <c r="V5195" s="4">
        <f>ROUND(SQRT((((E5195-Hilfswerte!$B$20)/Hilfswerte!$B$21)-Hilfswerte!$B$28)^2+(((F5195-Hilfswerte!$B$22)/Hilfswerte!$B$23)-Hilfswerte!$B$29)^2+(((G5195-Hilfswerte!$B$24)/Hilfswerte!$B$25)-Hilfswerte!$B$30)^2),3)</f>
        <v>0.60099999999999998</v>
      </c>
      <c r="W5195" s="4">
        <f>ROUND(E5195*Hilfswerte!$B$31,0)</f>
        <v>54264</v>
      </c>
      <c r="X5195" s="4">
        <f t="shared" si="654"/>
        <v>0</v>
      </c>
      <c r="Y5195" s="4" t="str">
        <f>IF(T5195="A - Top-Kunde","bereits Top-Kunde",IF(AND(V5195&lt;=Hilfswerte!$B$34,H5195&lt;0.5*W5195),"Hoch",IF(AND(V5195&lt;=Hilfswerte!$B$35,H5195&lt;0.7*W5195),"Mittel","Niedrig")))</f>
        <v>Niedrig</v>
      </c>
      <c r="Z5195" s="4">
        <f t="shared" si="655"/>
        <v>21.5</v>
      </c>
      <c r="AA5195" s="4" t="str">
        <f>IF(J5195&gt;365,"Bereits abgewandert (Segment D)",IF(Z5195&gt;=Hilfswerte!$B$38,"Rot - akut gefaehrdet",IF(Z5195&gt;=Hilfswerte!$B$39,"Gelb - beobachten","Gruen - stabil")))</f>
        <v>Rot - akut gefaehrdet</v>
      </c>
    </row>
    <row r="5196" spans="1:27" ht="15" customHeight="1" x14ac:dyDescent="0.25">
      <c r="A5196" s="4" t="s">
        <v>5543</v>
      </c>
      <c r="B5196" s="4" t="s">
        <v>543</v>
      </c>
      <c r="C5196" s="4" t="s">
        <v>59</v>
      </c>
      <c r="D5196" s="4" t="s">
        <v>30</v>
      </c>
      <c r="E5196" s="4">
        <v>298</v>
      </c>
      <c r="F5196" s="4">
        <v>87.4</v>
      </c>
      <c r="G5196" s="4">
        <v>16.100000000000001</v>
      </c>
      <c r="H5196" s="4">
        <v>12418</v>
      </c>
      <c r="I5196" s="4">
        <v>2</v>
      </c>
      <c r="J5196" s="4">
        <v>160</v>
      </c>
      <c r="K5196" s="4">
        <v>0</v>
      </c>
      <c r="L5196" s="4">
        <v>-4</v>
      </c>
      <c r="M5196" s="4">
        <v>1</v>
      </c>
      <c r="N5196" s="4">
        <v>13</v>
      </c>
      <c r="O5196" s="4">
        <f t="shared" si="648"/>
        <v>3</v>
      </c>
      <c r="P5196" s="4">
        <f t="shared" si="649"/>
        <v>2</v>
      </c>
      <c r="Q5196" s="4">
        <f t="shared" si="650"/>
        <v>5</v>
      </c>
      <c r="R5196" s="4">
        <f t="shared" si="651"/>
        <v>10</v>
      </c>
      <c r="S5196" s="4">
        <f t="shared" si="652"/>
        <v>106.5</v>
      </c>
      <c r="T5196" s="4" t="str">
        <f t="shared" si="653"/>
        <v>B - Kernkunde</v>
      </c>
      <c r="U5196" s="4">
        <f>ROUND(((E5196-Hilfswerte!$B$20)/Hilfswerte!$B$21)+((F5196-Hilfswerte!$B$22)/Hilfswerte!$B$23)+((G5196-Hilfswerte!$B$24)/Hilfswerte!$B$25)+0.1*INDEX(Hilfswerte!$B$4:$B$15,MATCH(C5196,Hilfswerte!$A$4:$A$15,0)),2)</f>
        <v>2.69</v>
      </c>
      <c r="V5196" s="4">
        <f>ROUND(SQRT((((E5196-Hilfswerte!$B$20)/Hilfswerte!$B$21)-Hilfswerte!$B$28)^2+(((F5196-Hilfswerte!$B$22)/Hilfswerte!$B$23)-Hilfswerte!$B$29)^2+(((G5196-Hilfswerte!$B$24)/Hilfswerte!$B$25)-Hilfswerte!$B$30)^2),3)</f>
        <v>1.3120000000000001</v>
      </c>
      <c r="W5196" s="4">
        <f>ROUND(E5196*Hilfswerte!$B$31,0)</f>
        <v>61253</v>
      </c>
      <c r="X5196" s="4">
        <f t="shared" si="654"/>
        <v>48835</v>
      </c>
      <c r="Y5196" s="4" t="str">
        <f>IF(T5196="A - Top-Kunde","bereits Top-Kunde",IF(AND(V5196&lt;=Hilfswerte!$B$34,H5196&lt;0.5*W5196),"Hoch",IF(AND(V5196&lt;=Hilfswerte!$B$35,H5196&lt;0.7*W5196),"Mittel","Niedrig")))</f>
        <v>Niedrig</v>
      </c>
      <c r="Z5196" s="4">
        <f t="shared" si="655"/>
        <v>8</v>
      </c>
      <c r="AA5196" s="4" t="str">
        <f>IF(J5196&gt;365,"Bereits abgewandert (Segment D)",IF(Z5196&gt;=Hilfswerte!$B$38,"Rot - akut gefaehrdet",IF(Z5196&gt;=Hilfswerte!$B$39,"Gelb - beobachten","Gruen - stabil")))</f>
        <v>Gruen - stabil</v>
      </c>
    </row>
    <row r="5197" spans="1:27" ht="15" customHeight="1" x14ac:dyDescent="0.25">
      <c r="A5197" s="4" t="s">
        <v>5544</v>
      </c>
      <c r="B5197" s="4" t="s">
        <v>659</v>
      </c>
      <c r="C5197" s="4" t="s">
        <v>38</v>
      </c>
      <c r="D5197" s="4" t="s">
        <v>30</v>
      </c>
      <c r="E5197" s="4">
        <v>246</v>
      </c>
      <c r="F5197" s="4">
        <v>95.7</v>
      </c>
      <c r="G5197" s="4">
        <v>2.2000000000000002</v>
      </c>
      <c r="H5197" s="4">
        <v>12733</v>
      </c>
      <c r="I5197" s="4">
        <v>4</v>
      </c>
      <c r="J5197" s="4">
        <v>135</v>
      </c>
      <c r="K5197" s="4">
        <v>0</v>
      </c>
      <c r="L5197" s="4">
        <v>30</v>
      </c>
      <c r="M5197" s="4">
        <v>5</v>
      </c>
      <c r="N5197" s="4">
        <v>10.5</v>
      </c>
      <c r="O5197" s="4">
        <f t="shared" si="648"/>
        <v>3</v>
      </c>
      <c r="P5197" s="4">
        <f t="shared" si="649"/>
        <v>4</v>
      </c>
      <c r="Q5197" s="4">
        <f t="shared" si="650"/>
        <v>5</v>
      </c>
      <c r="R5197" s="4">
        <f t="shared" si="651"/>
        <v>12</v>
      </c>
      <c r="S5197" s="4">
        <f t="shared" si="652"/>
        <v>116.3</v>
      </c>
      <c r="T5197" s="4" t="str">
        <f t="shared" si="653"/>
        <v>B - Kernkunde</v>
      </c>
      <c r="U5197" s="4">
        <f>ROUND(((E5197-Hilfswerte!$B$20)/Hilfswerte!$B$21)+((F5197-Hilfswerte!$B$22)/Hilfswerte!$B$23)+((G5197-Hilfswerte!$B$24)/Hilfswerte!$B$25)+0.1*INDEX(Hilfswerte!$B$4:$B$15,MATCH(C5197,Hilfswerte!$A$4:$A$15,0)),2)</f>
        <v>0.83</v>
      </c>
      <c r="V5197" s="4">
        <f>ROUND(SQRT((((E5197-Hilfswerte!$B$20)/Hilfswerte!$B$21)-Hilfswerte!$B$28)^2+(((F5197-Hilfswerte!$B$22)/Hilfswerte!$B$23)-Hilfswerte!$B$29)^2+(((G5197-Hilfswerte!$B$24)/Hilfswerte!$B$25)-Hilfswerte!$B$30)^2),3)</f>
        <v>1.8049999999999999</v>
      </c>
      <c r="W5197" s="4">
        <f>ROUND(E5197*Hilfswerte!$B$31,0)</f>
        <v>50564</v>
      </c>
      <c r="X5197" s="4">
        <f t="shared" si="654"/>
        <v>37831</v>
      </c>
      <c r="Y5197" s="4" t="str">
        <f>IF(T5197="A - Top-Kunde","bereits Top-Kunde",IF(AND(V5197&lt;=Hilfswerte!$B$34,H5197&lt;0.5*W5197),"Hoch",IF(AND(V5197&lt;=Hilfswerte!$B$35,H5197&lt;0.7*W5197),"Mittel","Niedrig")))</f>
        <v>Niedrig</v>
      </c>
      <c r="Z5197" s="4">
        <f t="shared" si="655"/>
        <v>12.8</v>
      </c>
      <c r="AA5197" s="4" t="str">
        <f>IF(J5197&gt;365,"Bereits abgewandert (Segment D)",IF(Z5197&gt;=Hilfswerte!$B$38,"Rot - akut gefaehrdet",IF(Z5197&gt;=Hilfswerte!$B$39,"Gelb - beobachten","Gruen - stabil")))</f>
        <v>Gruen - stabil</v>
      </c>
    </row>
    <row r="5198" spans="1:27" ht="15" customHeight="1" x14ac:dyDescent="0.25">
      <c r="A5198" s="4" t="s">
        <v>5545</v>
      </c>
      <c r="B5198" s="4" t="s">
        <v>105</v>
      </c>
      <c r="C5198" s="4" t="s">
        <v>29</v>
      </c>
      <c r="D5198" s="4" t="s">
        <v>30</v>
      </c>
      <c r="E5198" s="4">
        <v>236</v>
      </c>
      <c r="F5198" s="4">
        <v>70</v>
      </c>
      <c r="G5198" s="4">
        <v>15.7</v>
      </c>
      <c r="H5198" s="4">
        <v>13234</v>
      </c>
      <c r="I5198" s="4">
        <v>1</v>
      </c>
      <c r="J5198" s="4">
        <v>305</v>
      </c>
      <c r="K5198" s="4">
        <v>1</v>
      </c>
      <c r="L5198" s="4">
        <v>-3</v>
      </c>
      <c r="M5198" s="4">
        <v>6</v>
      </c>
      <c r="N5198" s="4">
        <v>34.6</v>
      </c>
      <c r="O5198" s="4">
        <f t="shared" si="648"/>
        <v>2</v>
      </c>
      <c r="P5198" s="4">
        <f t="shared" si="649"/>
        <v>1</v>
      </c>
      <c r="Q5198" s="4">
        <f t="shared" si="650"/>
        <v>5</v>
      </c>
      <c r="R5198" s="4">
        <f t="shared" si="651"/>
        <v>8</v>
      </c>
      <c r="S5198" s="4">
        <f t="shared" si="652"/>
        <v>91.3</v>
      </c>
      <c r="T5198" s="4" t="str">
        <f t="shared" si="653"/>
        <v>C - Entwicklungspotenzial</v>
      </c>
      <c r="U5198" s="4">
        <f>ROUND(((E5198-Hilfswerte!$B$20)/Hilfswerte!$B$21)+((F5198-Hilfswerte!$B$22)/Hilfswerte!$B$23)+((G5198-Hilfswerte!$B$24)/Hilfswerte!$B$25)+0.1*INDEX(Hilfswerte!$B$4:$B$15,MATCH(C5198,Hilfswerte!$A$4:$A$15,0)),2)</f>
        <v>2.39</v>
      </c>
      <c r="V5198" s="4">
        <f>ROUND(SQRT((((E5198-Hilfswerte!$B$20)/Hilfswerte!$B$21)-Hilfswerte!$B$28)^2+(((F5198-Hilfswerte!$B$22)/Hilfswerte!$B$23)-Hilfswerte!$B$29)^2+(((G5198-Hilfswerte!$B$24)/Hilfswerte!$B$25)-Hilfswerte!$B$30)^2),3)</f>
        <v>0.96699999999999997</v>
      </c>
      <c r="W5198" s="4">
        <f>ROUND(E5198*Hilfswerte!$B$31,0)</f>
        <v>48509</v>
      </c>
      <c r="X5198" s="4">
        <f t="shared" si="654"/>
        <v>35275</v>
      </c>
      <c r="Y5198" s="4" t="str">
        <f>IF(T5198="A - Top-Kunde","bereits Top-Kunde",IF(AND(V5198&lt;=Hilfswerte!$B$34,H5198&lt;0.5*W5198),"Hoch",IF(AND(V5198&lt;=Hilfswerte!$B$35,H5198&lt;0.7*W5198),"Mittel","Niedrig")))</f>
        <v>Mittel</v>
      </c>
      <c r="Z5198" s="4">
        <f t="shared" si="655"/>
        <v>18.3</v>
      </c>
      <c r="AA5198" s="4" t="str">
        <f>IF(J5198&gt;365,"Bereits abgewandert (Segment D)",IF(Z5198&gt;=Hilfswerte!$B$38,"Rot - akut gefaehrdet",IF(Z5198&gt;=Hilfswerte!$B$39,"Gelb - beobachten","Gruen - stabil")))</f>
        <v>Gelb - beobachten</v>
      </c>
    </row>
    <row r="5199" spans="1:27" ht="15" customHeight="1" x14ac:dyDescent="0.25">
      <c r="A5199" s="4" t="s">
        <v>5546</v>
      </c>
      <c r="B5199" s="4" t="s">
        <v>241</v>
      </c>
      <c r="C5199" s="4" t="s">
        <v>65</v>
      </c>
      <c r="D5199" s="4" t="s">
        <v>30</v>
      </c>
      <c r="E5199" s="4">
        <v>63</v>
      </c>
      <c r="F5199" s="4">
        <v>21.6</v>
      </c>
      <c r="G5199" s="4">
        <v>22.3</v>
      </c>
      <c r="H5199" s="4">
        <v>1155</v>
      </c>
      <c r="I5199" s="4">
        <v>1</v>
      </c>
      <c r="J5199" s="4">
        <v>232</v>
      </c>
      <c r="K5199" s="4">
        <v>0</v>
      </c>
      <c r="L5199" s="4">
        <v>8</v>
      </c>
      <c r="M5199" s="4">
        <v>6</v>
      </c>
      <c r="N5199" s="4">
        <v>-4.4000000000000004</v>
      </c>
      <c r="O5199" s="4">
        <f t="shared" si="648"/>
        <v>2</v>
      </c>
      <c r="P5199" s="4">
        <f t="shared" si="649"/>
        <v>1</v>
      </c>
      <c r="Q5199" s="4">
        <f t="shared" si="650"/>
        <v>3</v>
      </c>
      <c r="R5199" s="4">
        <f t="shared" si="651"/>
        <v>6</v>
      </c>
      <c r="S5199" s="4">
        <f t="shared" si="652"/>
        <v>55.4</v>
      </c>
      <c r="T5199" s="4" t="str">
        <f t="shared" si="653"/>
        <v>C - Entwicklungspotenzial</v>
      </c>
      <c r="U5199" s="4">
        <f>ROUND(((E5199-Hilfswerte!$B$20)/Hilfswerte!$B$21)+((F5199-Hilfswerte!$B$22)/Hilfswerte!$B$23)+((G5199-Hilfswerte!$B$24)/Hilfswerte!$B$25)+0.1*INDEX(Hilfswerte!$B$4:$B$15,MATCH(C5199,Hilfswerte!$A$4:$A$15,0)),2)</f>
        <v>1.51</v>
      </c>
      <c r="V5199" s="4">
        <f>ROUND(SQRT((((E5199-Hilfswerte!$B$20)/Hilfswerte!$B$21)-Hilfswerte!$B$28)^2+(((F5199-Hilfswerte!$B$22)/Hilfswerte!$B$23)-Hilfswerte!$B$29)^2+(((G5199-Hilfswerte!$B$24)/Hilfswerte!$B$25)-Hilfswerte!$B$30)^2),3)</f>
        <v>1.839</v>
      </c>
      <c r="W5199" s="4">
        <f>ROUND(E5199*Hilfswerte!$B$31,0)</f>
        <v>12949</v>
      </c>
      <c r="X5199" s="4">
        <f t="shared" si="654"/>
        <v>11794</v>
      </c>
      <c r="Y5199" s="4" t="str">
        <f>IF(T5199="A - Top-Kunde","bereits Top-Kunde",IF(AND(V5199&lt;=Hilfswerte!$B$34,H5199&lt;0.5*W5199),"Hoch",IF(AND(V5199&lt;=Hilfswerte!$B$35,H5199&lt;0.7*W5199),"Mittel","Niedrig")))</f>
        <v>Niedrig</v>
      </c>
      <c r="Z5199" s="4">
        <f t="shared" si="655"/>
        <v>15</v>
      </c>
      <c r="AA5199" s="4" t="str">
        <f>IF(J5199&gt;365,"Bereits abgewandert (Segment D)",IF(Z5199&gt;=Hilfswerte!$B$38,"Rot - akut gefaehrdet",IF(Z5199&gt;=Hilfswerte!$B$39,"Gelb - beobachten","Gruen - stabil")))</f>
        <v>Gelb - beobachten</v>
      </c>
    </row>
    <row r="5200" spans="1:27" ht="15" customHeight="1" x14ac:dyDescent="0.25">
      <c r="A5200" s="4" t="s">
        <v>5547</v>
      </c>
      <c r="B5200" s="4" t="s">
        <v>778</v>
      </c>
      <c r="C5200" s="4" t="s">
        <v>59</v>
      </c>
      <c r="D5200" s="4" t="s">
        <v>52</v>
      </c>
      <c r="E5200" s="4">
        <v>189</v>
      </c>
      <c r="F5200" s="4">
        <v>44</v>
      </c>
      <c r="G5200" s="4">
        <v>10.6</v>
      </c>
      <c r="H5200" s="4">
        <v>7500</v>
      </c>
      <c r="I5200" s="4">
        <v>2</v>
      </c>
      <c r="J5200" s="4">
        <v>78</v>
      </c>
      <c r="K5200" s="4">
        <v>1</v>
      </c>
      <c r="L5200" s="4">
        <v>18</v>
      </c>
      <c r="M5200" s="4">
        <v>4</v>
      </c>
      <c r="N5200" s="4">
        <v>16.5</v>
      </c>
      <c r="O5200" s="4">
        <f t="shared" si="648"/>
        <v>4</v>
      </c>
      <c r="P5200" s="4">
        <f t="shared" si="649"/>
        <v>2</v>
      </c>
      <c r="Q5200" s="4">
        <f t="shared" si="650"/>
        <v>5</v>
      </c>
      <c r="R5200" s="4">
        <f t="shared" si="651"/>
        <v>11</v>
      </c>
      <c r="S5200" s="4">
        <f t="shared" si="652"/>
        <v>106.9</v>
      </c>
      <c r="T5200" s="4" t="str">
        <f t="shared" si="653"/>
        <v>B - Kernkunde</v>
      </c>
      <c r="U5200" s="4">
        <f>ROUND(((E5200-Hilfswerte!$B$20)/Hilfswerte!$B$21)+((F5200-Hilfswerte!$B$22)/Hilfswerte!$B$23)+((G5200-Hilfswerte!$B$24)/Hilfswerte!$B$25)+0.1*INDEX(Hilfswerte!$B$4:$B$15,MATCH(C5200,Hilfswerte!$A$4:$A$15,0)),2)</f>
        <v>0.56999999999999995</v>
      </c>
      <c r="V5200" s="4">
        <f>ROUND(SQRT((((E5200-Hilfswerte!$B$20)/Hilfswerte!$B$21)-Hilfswerte!$B$28)^2+(((F5200-Hilfswerte!$B$22)/Hilfswerte!$B$23)-Hilfswerte!$B$29)^2+(((G5200-Hilfswerte!$B$24)/Hilfswerte!$B$25)-Hilfswerte!$B$30)^2),3)</f>
        <v>0.17599999999999999</v>
      </c>
      <c r="W5200" s="4">
        <f>ROUND(E5200*Hilfswerte!$B$31,0)</f>
        <v>38848</v>
      </c>
      <c r="X5200" s="4">
        <f t="shared" si="654"/>
        <v>31348</v>
      </c>
      <c r="Y5200" s="4" t="str">
        <f>IF(T5200="A - Top-Kunde","bereits Top-Kunde",IF(AND(V5200&lt;=Hilfswerte!$B$34,H5200&lt;0.5*W5200),"Hoch",IF(AND(V5200&lt;=Hilfswerte!$B$35,H5200&lt;0.7*W5200),"Mittel","Niedrig")))</f>
        <v>Hoch</v>
      </c>
      <c r="Z5200" s="4">
        <f t="shared" si="655"/>
        <v>10.5</v>
      </c>
      <c r="AA5200" s="4" t="str">
        <f>IF(J5200&gt;365,"Bereits abgewandert (Segment D)",IF(Z5200&gt;=Hilfswerte!$B$38,"Rot - akut gefaehrdet",IF(Z5200&gt;=Hilfswerte!$B$39,"Gelb - beobachten","Gruen - stabil")))</f>
        <v>Gruen - stabil</v>
      </c>
    </row>
    <row r="5201" spans="1:27" ht="15" customHeight="1" x14ac:dyDescent="0.25">
      <c r="A5201" s="4" t="s">
        <v>5548</v>
      </c>
      <c r="B5201" s="4" t="s">
        <v>136</v>
      </c>
      <c r="C5201" s="4" t="s">
        <v>47</v>
      </c>
      <c r="D5201" s="4" t="s">
        <v>30</v>
      </c>
      <c r="E5201" s="4">
        <v>85</v>
      </c>
      <c r="F5201" s="4">
        <v>16.100000000000001</v>
      </c>
      <c r="G5201" s="4">
        <v>17.899999999999999</v>
      </c>
      <c r="H5201" s="4">
        <v>8218</v>
      </c>
      <c r="I5201" s="4">
        <v>5</v>
      </c>
      <c r="J5201" s="4">
        <v>4</v>
      </c>
      <c r="K5201" s="4">
        <v>1</v>
      </c>
      <c r="L5201" s="4">
        <v>-6</v>
      </c>
      <c r="M5201" s="4">
        <v>3</v>
      </c>
      <c r="N5201" s="4">
        <v>-31.4</v>
      </c>
      <c r="O5201" s="4">
        <f t="shared" si="648"/>
        <v>5</v>
      </c>
      <c r="P5201" s="4">
        <f t="shared" si="649"/>
        <v>5</v>
      </c>
      <c r="Q5201" s="4">
        <f t="shared" si="650"/>
        <v>5</v>
      </c>
      <c r="R5201" s="4">
        <f t="shared" si="651"/>
        <v>15</v>
      </c>
      <c r="S5201" s="4">
        <f t="shared" si="652"/>
        <v>128.30000000000001</v>
      </c>
      <c r="T5201" s="4" t="str">
        <f t="shared" si="653"/>
        <v>A - Top-Kunde</v>
      </c>
      <c r="U5201" s="4">
        <f>ROUND(((E5201-Hilfswerte!$B$20)/Hilfswerte!$B$21)+((F5201-Hilfswerte!$B$22)/Hilfswerte!$B$23)+((G5201-Hilfswerte!$B$24)/Hilfswerte!$B$25)+0.1*INDEX(Hilfswerte!$B$4:$B$15,MATCH(C5201,Hilfswerte!$A$4:$A$15,0)),2)</f>
        <v>0.94</v>
      </c>
      <c r="V5201" s="4">
        <f>ROUND(SQRT((((E5201-Hilfswerte!$B$20)/Hilfswerte!$B$21)-Hilfswerte!$B$28)^2+(((F5201-Hilfswerte!$B$22)/Hilfswerte!$B$23)-Hilfswerte!$B$29)^2+(((G5201-Hilfswerte!$B$24)/Hilfswerte!$B$25)-Hilfswerte!$B$30)^2),3)</f>
        <v>1.1850000000000001</v>
      </c>
      <c r="W5201" s="4">
        <f>ROUND(E5201*Hilfswerte!$B$31,0)</f>
        <v>17471</v>
      </c>
      <c r="X5201" s="4">
        <f t="shared" si="654"/>
        <v>9253</v>
      </c>
      <c r="Y5201" s="4" t="str">
        <f>IF(T5201="A - Top-Kunde","bereits Top-Kunde",IF(AND(V5201&lt;=Hilfswerte!$B$34,H5201&lt;0.5*W5201),"Hoch",IF(AND(V5201&lt;=Hilfswerte!$B$35,H5201&lt;0.7*W5201),"Mittel","Niedrig")))</f>
        <v>bereits Top-Kunde</v>
      </c>
      <c r="Z5201" s="4">
        <f t="shared" si="655"/>
        <v>15.8</v>
      </c>
      <c r="AA5201" s="4" t="str">
        <f>IF(J5201&gt;365,"Bereits abgewandert (Segment D)",IF(Z5201&gt;=Hilfswerte!$B$38,"Rot - akut gefaehrdet",IF(Z5201&gt;=Hilfswerte!$B$39,"Gelb - beobachten","Gruen - stabil")))</f>
        <v>Gelb - beobachten</v>
      </c>
    </row>
    <row r="5202" spans="1:27" ht="15" customHeight="1" x14ac:dyDescent="0.25">
      <c r="A5202" s="4" t="s">
        <v>5549</v>
      </c>
      <c r="B5202" s="4" t="s">
        <v>822</v>
      </c>
      <c r="C5202" s="4" t="s">
        <v>62</v>
      </c>
      <c r="D5202" s="4" t="s">
        <v>56</v>
      </c>
      <c r="E5202" s="4">
        <v>126</v>
      </c>
      <c r="F5202" s="4">
        <v>42.3</v>
      </c>
      <c r="G5202" s="4">
        <v>18.100000000000001</v>
      </c>
      <c r="H5202" s="4">
        <v>9266</v>
      </c>
      <c r="I5202" s="4">
        <v>2</v>
      </c>
      <c r="J5202" s="4">
        <v>207</v>
      </c>
      <c r="K5202" s="4">
        <v>0</v>
      </c>
      <c r="L5202" s="4">
        <v>27</v>
      </c>
      <c r="M5202" s="4">
        <v>2</v>
      </c>
      <c r="N5202" s="4">
        <v>38.700000000000003</v>
      </c>
      <c r="O5202" s="4">
        <f t="shared" si="648"/>
        <v>2</v>
      </c>
      <c r="P5202" s="4">
        <f t="shared" si="649"/>
        <v>2</v>
      </c>
      <c r="Q5202" s="4">
        <f t="shared" si="650"/>
        <v>5</v>
      </c>
      <c r="R5202" s="4">
        <f t="shared" si="651"/>
        <v>9</v>
      </c>
      <c r="S5202" s="4">
        <f t="shared" si="652"/>
        <v>101.3</v>
      </c>
      <c r="T5202" s="4" t="str">
        <f t="shared" si="653"/>
        <v>C - Entwicklungspotenzial</v>
      </c>
      <c r="U5202" s="4">
        <f>ROUND(((E5202-Hilfswerte!$B$20)/Hilfswerte!$B$21)+((F5202-Hilfswerte!$B$22)/Hilfswerte!$B$23)+((G5202-Hilfswerte!$B$24)/Hilfswerte!$B$25)+0.1*INDEX(Hilfswerte!$B$4:$B$15,MATCH(C5202,Hilfswerte!$A$4:$A$15,0)),2)</f>
        <v>1.96</v>
      </c>
      <c r="V5202" s="4">
        <f>ROUND(SQRT((((E5202-Hilfswerte!$B$20)/Hilfswerte!$B$21)-Hilfswerte!$B$28)^2+(((F5202-Hilfswerte!$B$22)/Hilfswerte!$B$23)-Hilfswerte!$B$29)^2+(((G5202-Hilfswerte!$B$24)/Hilfswerte!$B$25)-Hilfswerte!$B$30)^2),3)</f>
        <v>1.111</v>
      </c>
      <c r="W5202" s="4">
        <f>ROUND(E5202*Hilfswerte!$B$31,0)</f>
        <v>25899</v>
      </c>
      <c r="X5202" s="4">
        <f t="shared" si="654"/>
        <v>16633</v>
      </c>
      <c r="Y5202" s="4" t="str">
        <f>IF(T5202="A - Top-Kunde","bereits Top-Kunde",IF(AND(V5202&lt;=Hilfswerte!$B$34,H5202&lt;0.5*W5202),"Hoch",IF(AND(V5202&lt;=Hilfswerte!$B$35,H5202&lt;0.7*W5202),"Mittel","Niedrig")))</f>
        <v>Mittel</v>
      </c>
      <c r="Z5202" s="4">
        <f t="shared" si="655"/>
        <v>15.8</v>
      </c>
      <c r="AA5202" s="4" t="str">
        <f>IF(J5202&gt;365,"Bereits abgewandert (Segment D)",IF(Z5202&gt;=Hilfswerte!$B$38,"Rot - akut gefaehrdet",IF(Z5202&gt;=Hilfswerte!$B$39,"Gelb - beobachten","Gruen - stabil")))</f>
        <v>Gelb - beobachten</v>
      </c>
    </row>
    <row r="5203" spans="1:27" ht="15" customHeight="1" x14ac:dyDescent="0.25">
      <c r="A5203" s="4" t="s">
        <v>5550</v>
      </c>
      <c r="B5203" s="4" t="s">
        <v>525</v>
      </c>
      <c r="C5203" s="4" t="s">
        <v>55</v>
      </c>
      <c r="D5203" s="4" t="s">
        <v>122</v>
      </c>
      <c r="E5203" s="4">
        <v>80</v>
      </c>
      <c r="F5203" s="4">
        <v>21.4</v>
      </c>
      <c r="G5203" s="4">
        <v>8.5</v>
      </c>
      <c r="H5203" s="4">
        <v>8162</v>
      </c>
      <c r="I5203" s="4">
        <v>3</v>
      </c>
      <c r="J5203" s="4">
        <v>1</v>
      </c>
      <c r="K5203" s="4">
        <v>0</v>
      </c>
      <c r="L5203" s="4">
        <v>15</v>
      </c>
      <c r="M5203" s="4">
        <v>3</v>
      </c>
      <c r="N5203" s="4">
        <v>14.4</v>
      </c>
      <c r="O5203" s="4">
        <f t="shared" si="648"/>
        <v>5</v>
      </c>
      <c r="P5203" s="4">
        <f t="shared" si="649"/>
        <v>3</v>
      </c>
      <c r="Q5203" s="4">
        <f t="shared" si="650"/>
        <v>5</v>
      </c>
      <c r="R5203" s="4">
        <f t="shared" si="651"/>
        <v>13</v>
      </c>
      <c r="S5203" s="4">
        <f t="shared" si="652"/>
        <v>132.69999999999999</v>
      </c>
      <c r="T5203" s="4" t="str">
        <f t="shared" si="653"/>
        <v>A - Top-Kunde</v>
      </c>
      <c r="U5203" s="4">
        <f>ROUND(((E5203-Hilfswerte!$B$20)/Hilfswerte!$B$21)+((F5203-Hilfswerte!$B$22)/Hilfswerte!$B$23)+((G5203-Hilfswerte!$B$24)/Hilfswerte!$B$25)+0.1*INDEX(Hilfswerte!$B$4:$B$15,MATCH(C5203,Hilfswerte!$A$4:$A$15,0)),2)</f>
        <v>-0.27</v>
      </c>
      <c r="V5203" s="4">
        <f>ROUND(SQRT((((E5203-Hilfswerte!$B$20)/Hilfswerte!$B$21)-Hilfswerte!$B$28)^2+(((F5203-Hilfswerte!$B$22)/Hilfswerte!$B$23)-Hilfswerte!$B$29)^2+(((G5203-Hilfswerte!$B$24)/Hilfswerte!$B$25)-Hilfswerte!$B$30)^2),3)</f>
        <v>0.64100000000000001</v>
      </c>
      <c r="W5203" s="4">
        <f>ROUND(E5203*Hilfswerte!$B$31,0)</f>
        <v>16444</v>
      </c>
      <c r="X5203" s="4">
        <f t="shared" si="654"/>
        <v>8282</v>
      </c>
      <c r="Y5203" s="4" t="str">
        <f>IF(T5203="A - Top-Kunde","bereits Top-Kunde",IF(AND(V5203&lt;=Hilfswerte!$B$34,H5203&lt;0.5*W5203),"Hoch",IF(AND(V5203&lt;=Hilfswerte!$B$35,H5203&lt;0.7*W5203),"Mittel","Niedrig")))</f>
        <v>bereits Top-Kunde</v>
      </c>
      <c r="Z5203" s="4">
        <f t="shared" si="655"/>
        <v>3.1</v>
      </c>
      <c r="AA5203" s="4" t="str">
        <f>IF(J5203&gt;365,"Bereits abgewandert (Segment D)",IF(Z5203&gt;=Hilfswerte!$B$38,"Rot - akut gefaehrdet",IF(Z5203&gt;=Hilfswerte!$B$39,"Gelb - beobachten","Gruen - stabil")))</f>
        <v>Gruen - stabil</v>
      </c>
    </row>
    <row r="5204" spans="1:27" ht="15" customHeight="1" x14ac:dyDescent="0.25">
      <c r="A5204" s="4" t="s">
        <v>5551</v>
      </c>
      <c r="B5204" s="4" t="s">
        <v>787</v>
      </c>
      <c r="C5204" s="4" t="s">
        <v>62</v>
      </c>
      <c r="D5204" s="4" t="s">
        <v>30</v>
      </c>
      <c r="E5204" s="4">
        <v>50</v>
      </c>
      <c r="F5204" s="4">
        <v>11.4</v>
      </c>
      <c r="G5204" s="4">
        <v>9.6999999999999993</v>
      </c>
      <c r="H5204" s="4">
        <v>11914</v>
      </c>
      <c r="I5204" s="4">
        <v>5</v>
      </c>
      <c r="J5204" s="4">
        <v>122</v>
      </c>
      <c r="K5204" s="4">
        <v>0</v>
      </c>
      <c r="L5204" s="4">
        <v>-7</v>
      </c>
      <c r="M5204" s="4">
        <v>4</v>
      </c>
      <c r="N5204" s="4">
        <v>12.4</v>
      </c>
      <c r="O5204" s="4">
        <f t="shared" si="648"/>
        <v>3</v>
      </c>
      <c r="P5204" s="4">
        <f t="shared" si="649"/>
        <v>5</v>
      </c>
      <c r="Q5204" s="4">
        <f t="shared" si="650"/>
        <v>5</v>
      </c>
      <c r="R5204" s="4">
        <f t="shared" si="651"/>
        <v>13</v>
      </c>
      <c r="S5204" s="4">
        <f t="shared" si="652"/>
        <v>136.19999999999999</v>
      </c>
      <c r="T5204" s="4" t="str">
        <f t="shared" si="653"/>
        <v>A - Top-Kunde</v>
      </c>
      <c r="U5204" s="4">
        <f>ROUND(((E5204-Hilfswerte!$B$20)/Hilfswerte!$B$21)+((F5204-Hilfswerte!$B$22)/Hilfswerte!$B$23)+((G5204-Hilfswerte!$B$24)/Hilfswerte!$B$25)+0.1*INDEX(Hilfswerte!$B$4:$B$15,MATCH(C5204,Hilfswerte!$A$4:$A$15,0)),2)</f>
        <v>-0.26</v>
      </c>
      <c r="V5204" s="4">
        <f>ROUND(SQRT((((E5204-Hilfswerte!$B$20)/Hilfswerte!$B$21)-Hilfswerte!$B$28)^2+(((F5204-Hilfswerte!$B$22)/Hilfswerte!$B$23)-Hilfswerte!$B$29)^2+(((G5204-Hilfswerte!$B$24)/Hilfswerte!$B$25)-Hilfswerte!$B$30)^2),3)</f>
        <v>0.73</v>
      </c>
      <c r="W5204" s="4">
        <f>ROUND(E5204*Hilfswerte!$B$31,0)</f>
        <v>10277</v>
      </c>
      <c r="X5204" s="4">
        <f t="shared" si="654"/>
        <v>0</v>
      </c>
      <c r="Y5204" s="4" t="str">
        <f>IF(T5204="A - Top-Kunde","bereits Top-Kunde",IF(AND(V5204&lt;=Hilfswerte!$B$34,H5204&lt;0.5*W5204),"Hoch",IF(AND(V5204&lt;=Hilfswerte!$B$35,H5204&lt;0.7*W5204),"Mittel","Niedrig")))</f>
        <v>bereits Top-Kunde</v>
      </c>
      <c r="Z5204" s="4">
        <f t="shared" si="655"/>
        <v>6.1</v>
      </c>
      <c r="AA5204" s="4" t="str">
        <f>IF(J5204&gt;365,"Bereits abgewandert (Segment D)",IF(Z5204&gt;=Hilfswerte!$B$38,"Rot - akut gefaehrdet",IF(Z5204&gt;=Hilfswerte!$B$39,"Gelb - beobachten","Gruen - stabil")))</f>
        <v>Gruen - stabil</v>
      </c>
    </row>
    <row r="5205" spans="1:27" ht="15" customHeight="1" x14ac:dyDescent="0.25">
      <c r="A5205" s="4" t="s">
        <v>5552</v>
      </c>
      <c r="B5205" s="4" t="s">
        <v>1157</v>
      </c>
      <c r="C5205" s="4" t="s">
        <v>51</v>
      </c>
      <c r="D5205" s="4" t="s">
        <v>117</v>
      </c>
      <c r="E5205" s="4">
        <v>3025</v>
      </c>
      <c r="F5205" s="4">
        <v>578</v>
      </c>
      <c r="G5205" s="4">
        <v>18.8</v>
      </c>
      <c r="H5205" s="4">
        <v>0</v>
      </c>
      <c r="I5205" s="4">
        <v>0</v>
      </c>
      <c r="J5205" s="4">
        <v>802</v>
      </c>
      <c r="K5205" s="4">
        <v>0</v>
      </c>
      <c r="L5205" s="4">
        <v>18</v>
      </c>
      <c r="M5205" s="4">
        <v>0</v>
      </c>
      <c r="N5205" s="4">
        <v>-62.5</v>
      </c>
      <c r="O5205" s="4">
        <f t="shared" si="648"/>
        <v>1</v>
      </c>
      <c r="P5205" s="4">
        <f t="shared" si="649"/>
        <v>1</v>
      </c>
      <c r="Q5205" s="4">
        <f t="shared" si="650"/>
        <v>1</v>
      </c>
      <c r="R5205" s="4">
        <f t="shared" si="651"/>
        <v>3</v>
      </c>
      <c r="S5205" s="4">
        <f t="shared" si="652"/>
        <v>-6.7</v>
      </c>
      <c r="T5205" s="4" t="str">
        <f t="shared" si="653"/>
        <v>D - Abwanderungsrisiko</v>
      </c>
      <c r="U5205" s="4">
        <f>ROUND(((E5205-Hilfswerte!$B$20)/Hilfswerte!$B$21)+((F5205-Hilfswerte!$B$22)/Hilfswerte!$B$23)+((G5205-Hilfswerte!$B$24)/Hilfswerte!$B$25)+0.1*INDEX(Hilfswerte!$B$4:$B$15,MATCH(C5205,Hilfswerte!$A$4:$A$15,0)),2)</f>
        <v>24.06</v>
      </c>
      <c r="V5205" s="4">
        <f>ROUND(SQRT((((E5205-Hilfswerte!$B$20)/Hilfswerte!$B$21)-Hilfswerte!$B$28)^2+(((F5205-Hilfswerte!$B$22)/Hilfswerte!$B$23)-Hilfswerte!$B$29)^2+(((G5205-Hilfswerte!$B$24)/Hilfswerte!$B$25)-Hilfswerte!$B$30)^2),3)</f>
        <v>15.678000000000001</v>
      </c>
      <c r="W5205" s="4">
        <f>ROUND(E5205*Hilfswerte!$B$31,0)</f>
        <v>621777</v>
      </c>
      <c r="X5205" s="4">
        <f t="shared" si="654"/>
        <v>621777</v>
      </c>
      <c r="Y5205" s="4" t="str">
        <f>IF(T5205="A - Top-Kunde","bereits Top-Kunde",IF(AND(V5205&lt;=Hilfswerte!$B$34,H5205&lt;0.5*W5205),"Hoch",IF(AND(V5205&lt;=Hilfswerte!$B$35,H5205&lt;0.7*W5205),"Mittel","Niedrig")))</f>
        <v>Niedrig</v>
      </c>
      <c r="Z5205" s="4">
        <f t="shared" si="655"/>
        <v>68.7</v>
      </c>
      <c r="AA5205" s="4" t="str">
        <f>IF(J5205&gt;365,"Bereits abgewandert (Segment D)",IF(Z5205&gt;=Hilfswerte!$B$38,"Rot - akut gefaehrdet",IF(Z5205&gt;=Hilfswerte!$B$39,"Gelb - beobachten","Gruen - stabil")))</f>
        <v>Bereits abgewandert (Segment D)</v>
      </c>
    </row>
    <row r="5206" spans="1:27" ht="15" customHeight="1" x14ac:dyDescent="0.25">
      <c r="A5206" s="4" t="s">
        <v>5553</v>
      </c>
      <c r="B5206" s="4" t="s">
        <v>585</v>
      </c>
      <c r="C5206" s="4" t="s">
        <v>74</v>
      </c>
      <c r="D5206" s="4" t="s">
        <v>117</v>
      </c>
      <c r="E5206" s="4">
        <v>18</v>
      </c>
      <c r="F5206" s="4">
        <v>3.4</v>
      </c>
      <c r="G5206" s="4">
        <v>1.9</v>
      </c>
      <c r="H5206" s="4">
        <v>607</v>
      </c>
      <c r="I5206" s="4">
        <v>2</v>
      </c>
      <c r="J5206" s="4">
        <v>123</v>
      </c>
      <c r="K5206" s="4">
        <v>0</v>
      </c>
      <c r="L5206" s="4">
        <v>-8</v>
      </c>
      <c r="M5206" s="4">
        <v>6</v>
      </c>
      <c r="N5206" s="4">
        <v>-34.4</v>
      </c>
      <c r="O5206" s="4">
        <f t="shared" si="648"/>
        <v>3</v>
      </c>
      <c r="P5206" s="4">
        <f t="shared" si="649"/>
        <v>2</v>
      </c>
      <c r="Q5206" s="4">
        <f t="shared" si="650"/>
        <v>2</v>
      </c>
      <c r="R5206" s="4">
        <f t="shared" si="651"/>
        <v>7</v>
      </c>
      <c r="S5206" s="4">
        <f t="shared" si="652"/>
        <v>52.8</v>
      </c>
      <c r="T5206" s="4" t="str">
        <f t="shared" si="653"/>
        <v>C - Entwicklungspotenzial</v>
      </c>
      <c r="U5206" s="4">
        <f>ROUND(((E5206-Hilfswerte!$B$20)/Hilfswerte!$B$21)+((F5206-Hilfswerte!$B$22)/Hilfswerte!$B$23)+((G5206-Hilfswerte!$B$24)/Hilfswerte!$B$25)+0.1*INDEX(Hilfswerte!$B$4:$B$15,MATCH(C5206,Hilfswerte!$A$4:$A$15,0)),2)</f>
        <v>-2.2200000000000002</v>
      </c>
      <c r="V5206" s="4">
        <f>ROUND(SQRT((((E5206-Hilfswerte!$B$20)/Hilfswerte!$B$21)-Hilfswerte!$B$28)^2+(((F5206-Hilfswerte!$B$22)/Hilfswerte!$B$23)-Hilfswerte!$B$29)^2+(((G5206-Hilfswerte!$B$24)/Hilfswerte!$B$25)-Hilfswerte!$B$30)^2),3)</f>
        <v>1.7250000000000001</v>
      </c>
      <c r="W5206" s="4">
        <f>ROUND(E5206*Hilfswerte!$B$31,0)</f>
        <v>3700</v>
      </c>
      <c r="X5206" s="4">
        <f t="shared" si="654"/>
        <v>3093</v>
      </c>
      <c r="Y5206" s="4" t="str">
        <f>IF(T5206="A - Top-Kunde","bereits Top-Kunde",IF(AND(V5206&lt;=Hilfswerte!$B$34,H5206&lt;0.5*W5206),"Hoch",IF(AND(V5206&lt;=Hilfswerte!$B$35,H5206&lt;0.7*W5206),"Mittel","Niedrig")))</f>
        <v>Niedrig</v>
      </c>
      <c r="Z5206" s="4">
        <f t="shared" si="655"/>
        <v>19.899999999999999</v>
      </c>
      <c r="AA5206" s="4" t="str">
        <f>IF(J5206&gt;365,"Bereits abgewandert (Segment D)",IF(Z5206&gt;=Hilfswerte!$B$38,"Rot - akut gefaehrdet",IF(Z5206&gt;=Hilfswerte!$B$39,"Gelb - beobachten","Gruen - stabil")))</f>
        <v>Rot - akut gefaehrdet</v>
      </c>
    </row>
    <row r="5207" spans="1:27" ht="15" customHeight="1" x14ac:dyDescent="0.25">
      <c r="A5207" s="4" t="s">
        <v>5554</v>
      </c>
      <c r="B5207" s="4" t="s">
        <v>392</v>
      </c>
      <c r="C5207" s="4" t="s">
        <v>51</v>
      </c>
      <c r="D5207" s="4" t="s">
        <v>30</v>
      </c>
      <c r="E5207" s="4">
        <v>60</v>
      </c>
      <c r="F5207" s="4">
        <v>13.3</v>
      </c>
      <c r="G5207" s="4">
        <v>15.5</v>
      </c>
      <c r="H5207" s="4">
        <v>843</v>
      </c>
      <c r="I5207" s="4">
        <v>2</v>
      </c>
      <c r="J5207" s="4">
        <v>341</v>
      </c>
      <c r="K5207" s="4">
        <v>0</v>
      </c>
      <c r="L5207" s="4">
        <v>12</v>
      </c>
      <c r="M5207" s="4">
        <v>4</v>
      </c>
      <c r="N5207" s="4">
        <v>5.7</v>
      </c>
      <c r="O5207" s="4">
        <f t="shared" si="648"/>
        <v>2</v>
      </c>
      <c r="P5207" s="4">
        <f t="shared" si="649"/>
        <v>2</v>
      </c>
      <c r="Q5207" s="4">
        <f t="shared" si="650"/>
        <v>2</v>
      </c>
      <c r="R5207" s="4">
        <f t="shared" si="651"/>
        <v>6</v>
      </c>
      <c r="S5207" s="4">
        <f t="shared" si="652"/>
        <v>59.3</v>
      </c>
      <c r="T5207" s="4" t="str">
        <f t="shared" si="653"/>
        <v>C - Entwicklungspotenzial</v>
      </c>
      <c r="U5207" s="4">
        <f>ROUND(((E5207-Hilfswerte!$B$20)/Hilfswerte!$B$21)+((F5207-Hilfswerte!$B$22)/Hilfswerte!$B$23)+((G5207-Hilfswerte!$B$24)/Hilfswerte!$B$25)+0.1*INDEX(Hilfswerte!$B$4:$B$15,MATCH(C5207,Hilfswerte!$A$4:$A$15,0)),2)</f>
        <v>0.67</v>
      </c>
      <c r="V5207" s="4">
        <f>ROUND(SQRT((((E5207-Hilfswerte!$B$20)/Hilfswerte!$B$21)-Hilfswerte!$B$28)^2+(((F5207-Hilfswerte!$B$22)/Hilfswerte!$B$23)-Hilfswerte!$B$29)^2+(((G5207-Hilfswerte!$B$24)/Hilfswerte!$B$25)-Hilfswerte!$B$30)^2),3)</f>
        <v>0.93100000000000005</v>
      </c>
      <c r="W5207" s="4">
        <f>ROUND(E5207*Hilfswerte!$B$31,0)</f>
        <v>12333</v>
      </c>
      <c r="X5207" s="4">
        <f t="shared" si="654"/>
        <v>11490</v>
      </c>
      <c r="Y5207" s="4" t="str">
        <f>IF(T5207="A - Top-Kunde","bereits Top-Kunde",IF(AND(V5207&lt;=Hilfswerte!$B$34,H5207&lt;0.5*W5207),"Hoch",IF(AND(V5207&lt;=Hilfswerte!$B$35,H5207&lt;0.7*W5207),"Mittel","Niedrig")))</f>
        <v>Mittel</v>
      </c>
      <c r="Z5207" s="4">
        <f t="shared" si="655"/>
        <v>19.5</v>
      </c>
      <c r="AA5207" s="4" t="str">
        <f>IF(J5207&gt;365,"Bereits abgewandert (Segment D)",IF(Z5207&gt;=Hilfswerte!$B$38,"Rot - akut gefaehrdet",IF(Z5207&gt;=Hilfswerte!$B$39,"Gelb - beobachten","Gruen - stabil")))</f>
        <v>Gelb - beobachten</v>
      </c>
    </row>
    <row r="5208" spans="1:27" ht="15" customHeight="1" x14ac:dyDescent="0.25">
      <c r="A5208" s="4" t="s">
        <v>5555</v>
      </c>
      <c r="B5208" s="4" t="s">
        <v>1065</v>
      </c>
      <c r="C5208" s="4" t="s">
        <v>84</v>
      </c>
      <c r="D5208" s="4" t="s">
        <v>30</v>
      </c>
      <c r="E5208" s="4">
        <v>60</v>
      </c>
      <c r="F5208" s="4">
        <v>11.6</v>
      </c>
      <c r="G5208" s="4">
        <v>5.8</v>
      </c>
      <c r="H5208" s="4">
        <v>6632</v>
      </c>
      <c r="I5208" s="4">
        <v>1</v>
      </c>
      <c r="J5208" s="4">
        <v>142</v>
      </c>
      <c r="K5208" s="4">
        <v>0</v>
      </c>
      <c r="L5208" s="4">
        <v>5</v>
      </c>
      <c r="M5208" s="4">
        <v>5</v>
      </c>
      <c r="N5208" s="4">
        <v>-21.4</v>
      </c>
      <c r="O5208" s="4">
        <f t="shared" si="648"/>
        <v>3</v>
      </c>
      <c r="P5208" s="4">
        <f t="shared" si="649"/>
        <v>1</v>
      </c>
      <c r="Q5208" s="4">
        <f t="shared" si="650"/>
        <v>4</v>
      </c>
      <c r="R5208" s="4">
        <f t="shared" si="651"/>
        <v>8</v>
      </c>
      <c r="S5208" s="4">
        <f t="shared" si="652"/>
        <v>67.8</v>
      </c>
      <c r="T5208" s="4" t="str">
        <f t="shared" si="653"/>
        <v>C - Entwicklungspotenzial</v>
      </c>
      <c r="U5208" s="4">
        <f>ROUND(((E5208-Hilfswerte!$B$20)/Hilfswerte!$B$21)+((F5208-Hilfswerte!$B$22)/Hilfswerte!$B$23)+((G5208-Hilfswerte!$B$24)/Hilfswerte!$B$25)+0.1*INDEX(Hilfswerte!$B$4:$B$15,MATCH(C5208,Hilfswerte!$A$4:$A$15,0)),2)</f>
        <v>-1.25</v>
      </c>
      <c r="V5208" s="4">
        <f>ROUND(SQRT((((E5208-Hilfswerte!$B$20)/Hilfswerte!$B$21)-Hilfswerte!$B$28)^2+(((F5208-Hilfswerte!$B$22)/Hilfswerte!$B$23)-Hilfswerte!$B$29)^2+(((G5208-Hilfswerte!$B$24)/Hilfswerte!$B$25)-Hilfswerte!$B$30)^2),3)</f>
        <v>1.081</v>
      </c>
      <c r="W5208" s="4">
        <f>ROUND(E5208*Hilfswerte!$B$31,0)</f>
        <v>12333</v>
      </c>
      <c r="X5208" s="4">
        <f t="shared" si="654"/>
        <v>5701</v>
      </c>
      <c r="Y5208" s="4" t="str">
        <f>IF(T5208="A - Top-Kunde","bereits Top-Kunde",IF(AND(V5208&lt;=Hilfswerte!$B$34,H5208&lt;0.5*W5208),"Hoch",IF(AND(V5208&lt;=Hilfswerte!$B$35,H5208&lt;0.7*W5208),"Mittel","Niedrig")))</f>
        <v>Mittel</v>
      </c>
      <c r="Z5208" s="4">
        <f t="shared" si="655"/>
        <v>16.7</v>
      </c>
      <c r="AA5208" s="4" t="str">
        <f>IF(J5208&gt;365,"Bereits abgewandert (Segment D)",IF(Z5208&gt;=Hilfswerte!$B$38,"Rot - akut gefaehrdet",IF(Z5208&gt;=Hilfswerte!$B$39,"Gelb - beobachten","Gruen - stabil")))</f>
        <v>Gelb - beobachten</v>
      </c>
    </row>
    <row r="5209" spans="1:27" ht="15" customHeight="1" x14ac:dyDescent="0.25">
      <c r="A5209" s="4" t="s">
        <v>5556</v>
      </c>
      <c r="B5209" s="4" t="s">
        <v>723</v>
      </c>
      <c r="C5209" s="4" t="s">
        <v>38</v>
      </c>
      <c r="D5209" s="4" t="s">
        <v>56</v>
      </c>
      <c r="E5209" s="4">
        <v>131</v>
      </c>
      <c r="F5209" s="4">
        <v>36.200000000000003</v>
      </c>
      <c r="G5209" s="4">
        <v>15.9</v>
      </c>
      <c r="H5209" s="4">
        <v>7358</v>
      </c>
      <c r="I5209" s="4">
        <v>3</v>
      </c>
      <c r="J5209" s="4">
        <v>245</v>
      </c>
      <c r="K5209" s="4">
        <v>1</v>
      </c>
      <c r="L5209" s="4">
        <v>-3</v>
      </c>
      <c r="M5209" s="4">
        <v>6</v>
      </c>
      <c r="N5209" s="4">
        <v>14.1</v>
      </c>
      <c r="O5209" s="4">
        <f t="shared" si="648"/>
        <v>2</v>
      </c>
      <c r="P5209" s="4">
        <f t="shared" si="649"/>
        <v>3</v>
      </c>
      <c r="Q5209" s="4">
        <f t="shared" si="650"/>
        <v>4</v>
      </c>
      <c r="R5209" s="4">
        <f t="shared" si="651"/>
        <v>9</v>
      </c>
      <c r="S5209" s="4">
        <f t="shared" si="652"/>
        <v>91.1</v>
      </c>
      <c r="T5209" s="4" t="str">
        <f t="shared" si="653"/>
        <v>C - Entwicklungspotenzial</v>
      </c>
      <c r="U5209" s="4">
        <f>ROUND(((E5209-Hilfswerte!$B$20)/Hilfswerte!$B$21)+((F5209-Hilfswerte!$B$22)/Hilfswerte!$B$23)+((G5209-Hilfswerte!$B$24)/Hilfswerte!$B$25)+0.1*INDEX(Hilfswerte!$B$4:$B$15,MATCH(C5209,Hilfswerte!$A$4:$A$15,0)),2)</f>
        <v>1.44</v>
      </c>
      <c r="V5209" s="4">
        <f>ROUND(SQRT((((E5209-Hilfswerte!$B$20)/Hilfswerte!$B$21)-Hilfswerte!$B$28)^2+(((F5209-Hilfswerte!$B$22)/Hilfswerte!$B$23)-Hilfswerte!$B$29)^2+(((G5209-Hilfswerte!$B$24)/Hilfswerte!$B$25)-Hilfswerte!$B$30)^2),3)</f>
        <v>0.76100000000000001</v>
      </c>
      <c r="W5209" s="4">
        <f>ROUND(E5209*Hilfswerte!$B$31,0)</f>
        <v>26927</v>
      </c>
      <c r="X5209" s="4">
        <f t="shared" si="654"/>
        <v>19569</v>
      </c>
      <c r="Y5209" s="4" t="str">
        <f>IF(T5209="A - Top-Kunde","bereits Top-Kunde",IF(AND(V5209&lt;=Hilfswerte!$B$34,H5209&lt;0.5*W5209),"Hoch",IF(AND(V5209&lt;=Hilfswerte!$B$35,H5209&lt;0.7*W5209),"Mittel","Niedrig")))</f>
        <v>Hoch</v>
      </c>
      <c r="Z5209" s="4">
        <f t="shared" si="655"/>
        <v>15.3</v>
      </c>
      <c r="AA5209" s="4" t="str">
        <f>IF(J5209&gt;365,"Bereits abgewandert (Segment D)",IF(Z5209&gt;=Hilfswerte!$B$38,"Rot - akut gefaehrdet",IF(Z5209&gt;=Hilfswerte!$B$39,"Gelb - beobachten","Gruen - stabil")))</f>
        <v>Gelb - beobachten</v>
      </c>
    </row>
    <row r="5210" spans="1:27" ht="15" customHeight="1" x14ac:dyDescent="0.25">
      <c r="A5210" s="4" t="s">
        <v>5557</v>
      </c>
      <c r="B5210" s="4" t="s">
        <v>42</v>
      </c>
      <c r="C5210" s="4" t="s">
        <v>62</v>
      </c>
      <c r="D5210" s="4" t="s">
        <v>30</v>
      </c>
      <c r="E5210" s="4">
        <v>39</v>
      </c>
      <c r="F5210" s="4">
        <v>6.8</v>
      </c>
      <c r="G5210" s="4">
        <v>9.1999999999999993</v>
      </c>
      <c r="H5210" s="4">
        <v>5724</v>
      </c>
      <c r="I5210" s="4">
        <v>1</v>
      </c>
      <c r="J5210" s="4">
        <v>273</v>
      </c>
      <c r="K5210" s="4">
        <v>0</v>
      </c>
      <c r="L5210" s="4">
        <v>-4</v>
      </c>
      <c r="M5210" s="4">
        <v>1</v>
      </c>
      <c r="N5210" s="4">
        <v>8</v>
      </c>
      <c r="O5210" s="4">
        <f t="shared" si="648"/>
        <v>2</v>
      </c>
      <c r="P5210" s="4">
        <f t="shared" si="649"/>
        <v>1</v>
      </c>
      <c r="Q5210" s="4">
        <f t="shared" si="650"/>
        <v>4</v>
      </c>
      <c r="R5210" s="4">
        <f t="shared" si="651"/>
        <v>7</v>
      </c>
      <c r="S5210" s="4">
        <f t="shared" si="652"/>
        <v>74</v>
      </c>
      <c r="T5210" s="4" t="str">
        <f t="shared" si="653"/>
        <v>C - Entwicklungspotenzial</v>
      </c>
      <c r="U5210" s="4">
        <f>ROUND(((E5210-Hilfswerte!$B$20)/Hilfswerte!$B$21)+((F5210-Hilfswerte!$B$22)/Hilfswerte!$B$23)+((G5210-Hilfswerte!$B$24)/Hilfswerte!$B$25)+0.1*INDEX(Hilfswerte!$B$4:$B$15,MATCH(C5210,Hilfswerte!$A$4:$A$15,0)),2)</f>
        <v>-0.47</v>
      </c>
      <c r="V5210" s="4">
        <f>ROUND(SQRT((((E5210-Hilfswerte!$B$20)/Hilfswerte!$B$21)-Hilfswerte!$B$28)^2+(((F5210-Hilfswerte!$B$22)/Hilfswerte!$B$23)-Hilfswerte!$B$29)^2+(((G5210-Hilfswerte!$B$24)/Hilfswerte!$B$25)-Hilfswerte!$B$30)^2),3)</f>
        <v>0.84399999999999997</v>
      </c>
      <c r="W5210" s="4">
        <f>ROUND(E5210*Hilfswerte!$B$31,0)</f>
        <v>8016</v>
      </c>
      <c r="X5210" s="4">
        <f t="shared" si="654"/>
        <v>2292</v>
      </c>
      <c r="Y5210" s="4" t="str">
        <f>IF(T5210="A - Top-Kunde","bereits Top-Kunde",IF(AND(V5210&lt;=Hilfswerte!$B$34,H5210&lt;0.5*W5210),"Hoch",IF(AND(V5210&lt;=Hilfswerte!$B$35,H5210&lt;0.7*W5210),"Mittel","Niedrig")))</f>
        <v>Niedrig</v>
      </c>
      <c r="Z5210" s="4">
        <f t="shared" si="655"/>
        <v>13.7</v>
      </c>
      <c r="AA5210" s="4" t="str">
        <f>IF(J5210&gt;365,"Bereits abgewandert (Segment D)",IF(Z5210&gt;=Hilfswerte!$B$38,"Rot - akut gefaehrdet",IF(Z5210&gt;=Hilfswerte!$B$39,"Gelb - beobachten","Gruen - stabil")))</f>
        <v>Gelb - beobachten</v>
      </c>
    </row>
    <row r="5211" spans="1:27" ht="15" customHeight="1" x14ac:dyDescent="0.25">
      <c r="A5211" s="4" t="s">
        <v>5558</v>
      </c>
      <c r="B5211" s="4" t="s">
        <v>531</v>
      </c>
      <c r="C5211" s="4" t="s">
        <v>55</v>
      </c>
      <c r="D5211" s="4" t="s">
        <v>30</v>
      </c>
      <c r="E5211" s="4">
        <v>65</v>
      </c>
      <c r="F5211" s="4">
        <v>22.4</v>
      </c>
      <c r="G5211" s="4">
        <v>6.7</v>
      </c>
      <c r="H5211" s="4">
        <v>0</v>
      </c>
      <c r="I5211" s="4">
        <v>0</v>
      </c>
      <c r="J5211" s="4">
        <v>367</v>
      </c>
      <c r="K5211" s="4">
        <v>0</v>
      </c>
      <c r="L5211" s="4">
        <v>0</v>
      </c>
      <c r="M5211" s="4">
        <v>0</v>
      </c>
      <c r="N5211" s="4">
        <v>-47.2</v>
      </c>
      <c r="O5211" s="4">
        <f t="shared" si="648"/>
        <v>1</v>
      </c>
      <c r="P5211" s="4">
        <f t="shared" si="649"/>
        <v>1</v>
      </c>
      <c r="Q5211" s="4">
        <f t="shared" si="650"/>
        <v>1</v>
      </c>
      <c r="R5211" s="4">
        <f t="shared" si="651"/>
        <v>3</v>
      </c>
      <c r="S5211" s="4">
        <f t="shared" si="652"/>
        <v>6.4</v>
      </c>
      <c r="T5211" s="4" t="str">
        <f t="shared" si="653"/>
        <v>D - Abwanderungsrisiko</v>
      </c>
      <c r="U5211" s="4">
        <f>ROUND(((E5211-Hilfswerte!$B$20)/Hilfswerte!$B$21)+((F5211-Hilfswerte!$B$22)/Hilfswerte!$B$23)+((G5211-Hilfswerte!$B$24)/Hilfswerte!$B$25)+0.1*INDEX(Hilfswerte!$B$4:$B$15,MATCH(C5211,Hilfswerte!$A$4:$A$15,0)),2)</f>
        <v>-0.6</v>
      </c>
      <c r="V5211" s="4">
        <f>ROUND(SQRT((((E5211-Hilfswerte!$B$20)/Hilfswerte!$B$21)-Hilfswerte!$B$28)^2+(((F5211-Hilfswerte!$B$22)/Hilfswerte!$B$23)-Hilfswerte!$B$29)^2+(((G5211-Hilfswerte!$B$24)/Hilfswerte!$B$25)-Hilfswerte!$B$30)^2),3)</f>
        <v>0.88300000000000001</v>
      </c>
      <c r="W5211" s="4">
        <f>ROUND(E5211*Hilfswerte!$B$31,0)</f>
        <v>13360</v>
      </c>
      <c r="X5211" s="4">
        <f t="shared" si="654"/>
        <v>13360</v>
      </c>
      <c r="Y5211" s="4" t="str">
        <f>IF(T5211="A - Top-Kunde","bereits Top-Kunde",IF(AND(V5211&lt;=Hilfswerte!$B$34,H5211&lt;0.5*W5211),"Hoch",IF(AND(V5211&lt;=Hilfswerte!$B$35,H5211&lt;0.7*W5211),"Mittel","Niedrig")))</f>
        <v>Mittel</v>
      </c>
      <c r="Z5211" s="4">
        <f t="shared" si="655"/>
        <v>37.200000000000003</v>
      </c>
      <c r="AA5211" s="4" t="str">
        <f>IF(J5211&gt;365,"Bereits abgewandert (Segment D)",IF(Z5211&gt;=Hilfswerte!$B$38,"Rot - akut gefaehrdet",IF(Z5211&gt;=Hilfswerte!$B$39,"Gelb - beobachten","Gruen - stabil")))</f>
        <v>Bereits abgewandert (Segment D)</v>
      </c>
    </row>
    <row r="5212" spans="1:27" ht="15" customHeight="1" x14ac:dyDescent="0.25">
      <c r="A5212" s="4" t="s">
        <v>5559</v>
      </c>
      <c r="B5212" s="4" t="s">
        <v>83</v>
      </c>
      <c r="C5212" s="4" t="s">
        <v>38</v>
      </c>
      <c r="D5212" s="4" t="s">
        <v>93</v>
      </c>
      <c r="E5212" s="4">
        <v>80</v>
      </c>
      <c r="F5212" s="4">
        <v>13</v>
      </c>
      <c r="G5212" s="4">
        <v>15.2</v>
      </c>
      <c r="H5212" s="4">
        <v>18935</v>
      </c>
      <c r="I5212" s="4">
        <v>6</v>
      </c>
      <c r="J5212" s="4">
        <v>8</v>
      </c>
      <c r="K5212" s="4">
        <v>0</v>
      </c>
      <c r="L5212" s="4">
        <v>2</v>
      </c>
      <c r="M5212" s="4">
        <v>4</v>
      </c>
      <c r="N5212" s="4">
        <v>-11</v>
      </c>
      <c r="O5212" s="4">
        <f t="shared" si="648"/>
        <v>5</v>
      </c>
      <c r="P5212" s="4">
        <f t="shared" si="649"/>
        <v>5</v>
      </c>
      <c r="Q5212" s="4">
        <f t="shared" si="650"/>
        <v>5</v>
      </c>
      <c r="R5212" s="4">
        <f t="shared" si="651"/>
        <v>15</v>
      </c>
      <c r="S5212" s="4">
        <f t="shared" si="652"/>
        <v>143.9</v>
      </c>
      <c r="T5212" s="4" t="str">
        <f t="shared" si="653"/>
        <v>A - Top-Kunde</v>
      </c>
      <c r="U5212" s="4">
        <f>ROUND(((E5212-Hilfswerte!$B$20)/Hilfswerte!$B$21)+((F5212-Hilfswerte!$B$22)/Hilfswerte!$B$23)+((G5212-Hilfswerte!$B$24)/Hilfswerte!$B$25)+0.1*INDEX(Hilfswerte!$B$4:$B$15,MATCH(C5212,Hilfswerte!$A$4:$A$15,0)),2)</f>
        <v>0.69</v>
      </c>
      <c r="V5212" s="4">
        <f>ROUND(SQRT((((E5212-Hilfswerte!$B$20)/Hilfswerte!$B$21)-Hilfswerte!$B$28)^2+(((F5212-Hilfswerte!$B$22)/Hilfswerte!$B$23)-Hilfswerte!$B$29)^2+(((G5212-Hilfswerte!$B$24)/Hilfswerte!$B$25)-Hilfswerte!$B$30)^2),3)</f>
        <v>0.85899999999999999</v>
      </c>
      <c r="W5212" s="4">
        <f>ROUND(E5212*Hilfswerte!$B$31,0)</f>
        <v>16444</v>
      </c>
      <c r="X5212" s="4">
        <f t="shared" si="654"/>
        <v>0</v>
      </c>
      <c r="Y5212" s="4" t="str">
        <f>IF(T5212="A - Top-Kunde","bereits Top-Kunde",IF(AND(V5212&lt;=Hilfswerte!$B$34,H5212&lt;0.5*W5212),"Hoch",IF(AND(V5212&lt;=Hilfswerte!$B$35,H5212&lt;0.7*W5212),"Mittel","Niedrig")))</f>
        <v>bereits Top-Kunde</v>
      </c>
      <c r="Z5212" s="4">
        <f t="shared" si="655"/>
        <v>5.2</v>
      </c>
      <c r="AA5212" s="4" t="str">
        <f>IF(J5212&gt;365,"Bereits abgewandert (Segment D)",IF(Z5212&gt;=Hilfswerte!$B$38,"Rot - akut gefaehrdet",IF(Z5212&gt;=Hilfswerte!$B$39,"Gelb - beobachten","Gruen - stabil")))</f>
        <v>Gruen - stabil</v>
      </c>
    </row>
    <row r="5213" spans="1:27" ht="15" customHeight="1" x14ac:dyDescent="0.25">
      <c r="A5213" s="4" t="s">
        <v>5560</v>
      </c>
      <c r="B5213" s="4" t="s">
        <v>865</v>
      </c>
      <c r="C5213" s="4" t="s">
        <v>59</v>
      </c>
      <c r="D5213" s="4" t="s">
        <v>30</v>
      </c>
      <c r="E5213" s="4">
        <v>163</v>
      </c>
      <c r="F5213" s="4">
        <v>23.9</v>
      </c>
      <c r="G5213" s="4">
        <v>5.9</v>
      </c>
      <c r="H5213" s="4">
        <v>36688</v>
      </c>
      <c r="I5213" s="4">
        <v>3</v>
      </c>
      <c r="J5213" s="4">
        <v>36</v>
      </c>
      <c r="K5213" s="4">
        <v>0</v>
      </c>
      <c r="L5213" s="4">
        <v>2</v>
      </c>
      <c r="M5213" s="4">
        <v>2</v>
      </c>
      <c r="N5213" s="4">
        <v>-7.4</v>
      </c>
      <c r="O5213" s="4">
        <f t="shared" si="648"/>
        <v>4</v>
      </c>
      <c r="P5213" s="4">
        <f t="shared" si="649"/>
        <v>3</v>
      </c>
      <c r="Q5213" s="4">
        <f t="shared" si="650"/>
        <v>5</v>
      </c>
      <c r="R5213" s="4">
        <f t="shared" si="651"/>
        <v>12</v>
      </c>
      <c r="S5213" s="4">
        <f t="shared" si="652"/>
        <v>115.7</v>
      </c>
      <c r="T5213" s="4" t="str">
        <f t="shared" si="653"/>
        <v>B - Kernkunde</v>
      </c>
      <c r="U5213" s="4">
        <f>ROUND(((E5213-Hilfswerte!$B$20)/Hilfswerte!$B$21)+((F5213-Hilfswerte!$B$22)/Hilfswerte!$B$23)+((G5213-Hilfswerte!$B$24)/Hilfswerte!$B$25)+0.1*INDEX(Hilfswerte!$B$4:$B$15,MATCH(C5213,Hilfswerte!$A$4:$A$15,0)),2)</f>
        <v>-0.65</v>
      </c>
      <c r="V5213" s="4">
        <f>ROUND(SQRT((((E5213-Hilfswerte!$B$20)/Hilfswerte!$B$21)-Hilfswerte!$B$28)^2+(((F5213-Hilfswerte!$B$22)/Hilfswerte!$B$23)-Hilfswerte!$B$29)^2+(((G5213-Hilfswerte!$B$24)/Hilfswerte!$B$25)-Hilfswerte!$B$30)^2),3)</f>
        <v>0.879</v>
      </c>
      <c r="W5213" s="4">
        <f>ROUND(E5213*Hilfswerte!$B$31,0)</f>
        <v>33504</v>
      </c>
      <c r="X5213" s="4">
        <f t="shared" si="654"/>
        <v>0</v>
      </c>
      <c r="Y5213" s="4" t="str">
        <f>IF(T5213="A - Top-Kunde","bereits Top-Kunde",IF(AND(V5213&lt;=Hilfswerte!$B$34,H5213&lt;0.5*W5213),"Hoch",IF(AND(V5213&lt;=Hilfswerte!$B$35,H5213&lt;0.7*W5213),"Mittel","Niedrig")))</f>
        <v>Niedrig</v>
      </c>
      <c r="Z5213" s="4">
        <f t="shared" si="655"/>
        <v>5.2</v>
      </c>
      <c r="AA5213" s="4" t="str">
        <f>IF(J5213&gt;365,"Bereits abgewandert (Segment D)",IF(Z5213&gt;=Hilfswerte!$B$38,"Rot - akut gefaehrdet",IF(Z5213&gt;=Hilfswerte!$B$39,"Gelb - beobachten","Gruen - stabil")))</f>
        <v>Gruen - stabil</v>
      </c>
    </row>
    <row r="5214" spans="1:27" ht="15" customHeight="1" x14ac:dyDescent="0.25">
      <c r="A5214" s="4" t="s">
        <v>5561</v>
      </c>
      <c r="B5214" s="4" t="s">
        <v>574</v>
      </c>
      <c r="C5214" s="4" t="s">
        <v>65</v>
      </c>
      <c r="D5214" s="4" t="s">
        <v>30</v>
      </c>
      <c r="E5214" s="4">
        <v>19</v>
      </c>
      <c r="F5214" s="4">
        <v>5.4</v>
      </c>
      <c r="G5214" s="4">
        <v>5.9</v>
      </c>
      <c r="H5214" s="4">
        <v>198</v>
      </c>
      <c r="I5214" s="4">
        <v>2</v>
      </c>
      <c r="J5214" s="4">
        <v>104</v>
      </c>
      <c r="K5214" s="4">
        <v>0</v>
      </c>
      <c r="L5214" s="4">
        <v>41</v>
      </c>
      <c r="M5214" s="4">
        <v>6</v>
      </c>
      <c r="N5214" s="4">
        <v>-7.8</v>
      </c>
      <c r="O5214" s="4">
        <f t="shared" si="648"/>
        <v>3</v>
      </c>
      <c r="P5214" s="4">
        <f t="shared" si="649"/>
        <v>2</v>
      </c>
      <c r="Q5214" s="4">
        <f t="shared" si="650"/>
        <v>2</v>
      </c>
      <c r="R5214" s="4">
        <f t="shared" si="651"/>
        <v>7</v>
      </c>
      <c r="S5214" s="4">
        <f t="shared" si="652"/>
        <v>53.8</v>
      </c>
      <c r="T5214" s="4" t="str">
        <f t="shared" si="653"/>
        <v>C - Entwicklungspotenzial</v>
      </c>
      <c r="U5214" s="4">
        <f>ROUND(((E5214-Hilfswerte!$B$20)/Hilfswerte!$B$21)+((F5214-Hilfswerte!$B$22)/Hilfswerte!$B$23)+((G5214-Hilfswerte!$B$24)/Hilfswerte!$B$25)+0.1*INDEX(Hilfswerte!$B$4:$B$15,MATCH(C5214,Hilfswerte!$A$4:$A$15,0)),2)</f>
        <v>-1.58</v>
      </c>
      <c r="V5214" s="4">
        <f>ROUND(SQRT((((E5214-Hilfswerte!$B$20)/Hilfswerte!$B$21)-Hilfswerte!$B$28)^2+(((F5214-Hilfswerte!$B$22)/Hilfswerte!$B$23)-Hilfswerte!$B$29)^2+(((G5214-Hilfswerte!$B$24)/Hilfswerte!$B$25)-Hilfswerte!$B$30)^2),3)</f>
        <v>1.2050000000000001</v>
      </c>
      <c r="W5214" s="4">
        <f>ROUND(E5214*Hilfswerte!$B$31,0)</f>
        <v>3905</v>
      </c>
      <c r="X5214" s="4">
        <f t="shared" si="654"/>
        <v>3707</v>
      </c>
      <c r="Y5214" s="4" t="str">
        <f>IF(T5214="A - Top-Kunde","bereits Top-Kunde",IF(AND(V5214&lt;=Hilfswerte!$B$34,H5214&lt;0.5*W5214),"Hoch",IF(AND(V5214&lt;=Hilfswerte!$B$35,H5214&lt;0.7*W5214),"Mittel","Niedrig")))</f>
        <v>Niedrig</v>
      </c>
      <c r="Z5214" s="4">
        <f t="shared" si="655"/>
        <v>16.5</v>
      </c>
      <c r="AA5214" s="4" t="str">
        <f>IF(J5214&gt;365,"Bereits abgewandert (Segment D)",IF(Z5214&gt;=Hilfswerte!$B$38,"Rot - akut gefaehrdet",IF(Z5214&gt;=Hilfswerte!$B$39,"Gelb - beobachten","Gruen - stabil")))</f>
        <v>Gelb - beobachten</v>
      </c>
    </row>
    <row r="5215" spans="1:27" ht="15" customHeight="1" x14ac:dyDescent="0.25">
      <c r="A5215" s="4" t="s">
        <v>5562</v>
      </c>
      <c r="B5215" s="4" t="s">
        <v>212</v>
      </c>
      <c r="C5215" s="4" t="s">
        <v>74</v>
      </c>
      <c r="D5215" s="4" t="s">
        <v>77</v>
      </c>
      <c r="E5215" s="4">
        <v>11</v>
      </c>
      <c r="F5215" s="4">
        <v>1.7</v>
      </c>
      <c r="G5215" s="4">
        <v>13.4</v>
      </c>
      <c r="H5215" s="4">
        <v>1471</v>
      </c>
      <c r="I5215" s="4">
        <v>5</v>
      </c>
      <c r="J5215" s="4">
        <v>97</v>
      </c>
      <c r="K5215" s="4">
        <v>0</v>
      </c>
      <c r="L5215" s="4">
        <v>0</v>
      </c>
      <c r="M5215" s="4">
        <v>2</v>
      </c>
      <c r="N5215" s="4">
        <v>-3.7</v>
      </c>
      <c r="O5215" s="4">
        <f t="shared" si="648"/>
        <v>3</v>
      </c>
      <c r="P5215" s="4">
        <f t="shared" si="649"/>
        <v>5</v>
      </c>
      <c r="Q5215" s="4">
        <f t="shared" si="650"/>
        <v>3</v>
      </c>
      <c r="R5215" s="4">
        <f t="shared" si="651"/>
        <v>11</v>
      </c>
      <c r="S5215" s="4">
        <f t="shared" si="652"/>
        <v>108.2</v>
      </c>
      <c r="T5215" s="4" t="str">
        <f t="shared" si="653"/>
        <v>B - Kernkunde</v>
      </c>
      <c r="U5215" s="4">
        <f>ROUND(((E5215-Hilfswerte!$B$20)/Hilfswerte!$B$21)+((F5215-Hilfswerte!$B$22)/Hilfswerte!$B$23)+((G5215-Hilfswerte!$B$24)/Hilfswerte!$B$25)+0.1*INDEX(Hilfswerte!$B$4:$B$15,MATCH(C5215,Hilfswerte!$A$4:$A$15,0)),2)</f>
        <v>-0.46</v>
      </c>
      <c r="V5215" s="4">
        <f>ROUND(SQRT((((E5215-Hilfswerte!$B$20)/Hilfswerte!$B$21)-Hilfswerte!$B$28)^2+(((F5215-Hilfswerte!$B$22)/Hilfswerte!$B$23)-Hilfswerte!$B$29)^2+(((G5215-Hilfswerte!$B$24)/Hilfswerte!$B$25)-Hilfswerte!$B$30)^2),3)</f>
        <v>0.99399999999999999</v>
      </c>
      <c r="W5215" s="4">
        <f>ROUND(E5215*Hilfswerte!$B$31,0)</f>
        <v>2261</v>
      </c>
      <c r="X5215" s="4">
        <f t="shared" si="654"/>
        <v>790</v>
      </c>
      <c r="Y5215" s="4" t="str">
        <f>IF(T5215="A - Top-Kunde","bereits Top-Kunde",IF(AND(V5215&lt;=Hilfswerte!$B$34,H5215&lt;0.5*W5215),"Hoch",IF(AND(V5215&lt;=Hilfswerte!$B$35,H5215&lt;0.7*W5215),"Mittel","Niedrig")))</f>
        <v>Mittel</v>
      </c>
      <c r="Z5215" s="4">
        <f t="shared" si="655"/>
        <v>6.3</v>
      </c>
      <c r="AA5215" s="4" t="str">
        <f>IF(J5215&gt;365,"Bereits abgewandert (Segment D)",IF(Z5215&gt;=Hilfswerte!$B$38,"Rot - akut gefaehrdet",IF(Z5215&gt;=Hilfswerte!$B$39,"Gelb - beobachten","Gruen - stabil")))</f>
        <v>Gruen - stabil</v>
      </c>
    </row>
    <row r="5216" spans="1:27" ht="15" customHeight="1" x14ac:dyDescent="0.25">
      <c r="A5216" s="4" t="s">
        <v>5563</v>
      </c>
      <c r="B5216" s="4" t="s">
        <v>820</v>
      </c>
      <c r="C5216" s="4" t="s">
        <v>84</v>
      </c>
      <c r="D5216" s="4" t="s">
        <v>30</v>
      </c>
      <c r="E5216" s="4">
        <v>149</v>
      </c>
      <c r="F5216" s="4">
        <v>28.4</v>
      </c>
      <c r="G5216" s="4">
        <v>0.5</v>
      </c>
      <c r="H5216" s="4">
        <v>17290</v>
      </c>
      <c r="I5216" s="4">
        <v>3</v>
      </c>
      <c r="J5216" s="4">
        <v>73</v>
      </c>
      <c r="K5216" s="4">
        <v>0</v>
      </c>
      <c r="L5216" s="4">
        <v>10</v>
      </c>
      <c r="M5216" s="4">
        <v>1</v>
      </c>
      <c r="N5216" s="4">
        <v>10.7</v>
      </c>
      <c r="O5216" s="4">
        <f t="shared" si="648"/>
        <v>4</v>
      </c>
      <c r="P5216" s="4">
        <f t="shared" si="649"/>
        <v>3</v>
      </c>
      <c r="Q5216" s="4">
        <f t="shared" si="650"/>
        <v>5</v>
      </c>
      <c r="R5216" s="4">
        <f t="shared" si="651"/>
        <v>12</v>
      </c>
      <c r="S5216" s="4">
        <f t="shared" si="652"/>
        <v>122.4</v>
      </c>
      <c r="T5216" s="4" t="str">
        <f t="shared" si="653"/>
        <v>B - Kernkunde</v>
      </c>
      <c r="U5216" s="4">
        <f>ROUND(((E5216-Hilfswerte!$B$20)/Hilfswerte!$B$21)+((F5216-Hilfswerte!$B$22)/Hilfswerte!$B$23)+((G5216-Hilfswerte!$B$24)/Hilfswerte!$B$25)+0.1*INDEX(Hilfswerte!$B$4:$B$15,MATCH(C5216,Hilfswerte!$A$4:$A$15,0)),2)</f>
        <v>-1.41</v>
      </c>
      <c r="V5216" s="4">
        <f>ROUND(SQRT((((E5216-Hilfswerte!$B$20)/Hilfswerte!$B$21)-Hilfswerte!$B$28)^2+(((F5216-Hilfswerte!$B$22)/Hilfswerte!$B$23)-Hilfswerte!$B$29)^2+(((G5216-Hilfswerte!$B$24)/Hilfswerte!$B$25)-Hilfswerte!$B$30)^2),3)</f>
        <v>1.7110000000000001</v>
      </c>
      <c r="W5216" s="4">
        <f>ROUND(E5216*Hilfswerte!$B$31,0)</f>
        <v>30626</v>
      </c>
      <c r="X5216" s="4">
        <f t="shared" si="654"/>
        <v>13336</v>
      </c>
      <c r="Y5216" s="4" t="str">
        <f>IF(T5216="A - Top-Kunde","bereits Top-Kunde",IF(AND(V5216&lt;=Hilfswerte!$B$34,H5216&lt;0.5*W5216),"Hoch",IF(AND(V5216&lt;=Hilfswerte!$B$35,H5216&lt;0.7*W5216),"Mittel","Niedrig")))</f>
        <v>Niedrig</v>
      </c>
      <c r="Z5216" s="4">
        <f t="shared" si="655"/>
        <v>5.7</v>
      </c>
      <c r="AA5216" s="4" t="str">
        <f>IF(J5216&gt;365,"Bereits abgewandert (Segment D)",IF(Z5216&gt;=Hilfswerte!$B$38,"Rot - akut gefaehrdet",IF(Z5216&gt;=Hilfswerte!$B$39,"Gelb - beobachten","Gruen - stabil")))</f>
        <v>Gruen - stabil</v>
      </c>
    </row>
    <row r="5217" spans="1:27" ht="15" customHeight="1" x14ac:dyDescent="0.25">
      <c r="A5217" s="4" t="s">
        <v>5564</v>
      </c>
      <c r="B5217" s="4" t="s">
        <v>822</v>
      </c>
      <c r="C5217" s="4" t="s">
        <v>84</v>
      </c>
      <c r="D5217" s="4" t="s">
        <v>106</v>
      </c>
      <c r="E5217" s="4">
        <v>67</v>
      </c>
      <c r="F5217" s="4">
        <v>7.1</v>
      </c>
      <c r="G5217" s="4">
        <v>6.6</v>
      </c>
      <c r="H5217" s="4">
        <v>40195</v>
      </c>
      <c r="I5217" s="4">
        <v>4</v>
      </c>
      <c r="J5217" s="4">
        <v>10</v>
      </c>
      <c r="K5217" s="4">
        <v>0</v>
      </c>
      <c r="L5217" s="4">
        <v>-6</v>
      </c>
      <c r="M5217" s="4">
        <v>4</v>
      </c>
      <c r="N5217" s="4">
        <v>28.3</v>
      </c>
      <c r="O5217" s="4">
        <f t="shared" si="648"/>
        <v>5</v>
      </c>
      <c r="P5217" s="4">
        <f t="shared" si="649"/>
        <v>4</v>
      </c>
      <c r="Q5217" s="4">
        <f t="shared" si="650"/>
        <v>5</v>
      </c>
      <c r="R5217" s="4">
        <f t="shared" si="651"/>
        <v>14</v>
      </c>
      <c r="S5217" s="4">
        <f t="shared" si="652"/>
        <v>154.19999999999999</v>
      </c>
      <c r="T5217" s="4" t="str">
        <f t="shared" si="653"/>
        <v>A - Top-Kunde</v>
      </c>
      <c r="U5217" s="4">
        <f>ROUND(((E5217-Hilfswerte!$B$20)/Hilfswerte!$B$21)+((F5217-Hilfswerte!$B$22)/Hilfswerte!$B$23)+((G5217-Hilfswerte!$B$24)/Hilfswerte!$B$25)+0.1*INDEX(Hilfswerte!$B$4:$B$15,MATCH(C5217,Hilfswerte!$A$4:$A$15,0)),2)</f>
        <v>-1.17</v>
      </c>
      <c r="V5217" s="4">
        <f>ROUND(SQRT((((E5217-Hilfswerte!$B$20)/Hilfswerte!$B$21)-Hilfswerte!$B$28)^2+(((F5217-Hilfswerte!$B$22)/Hilfswerte!$B$23)-Hilfswerte!$B$29)^2+(((G5217-Hilfswerte!$B$24)/Hilfswerte!$B$25)-Hilfswerte!$B$30)^2),3)</f>
        <v>1.012</v>
      </c>
      <c r="W5217" s="4">
        <f>ROUND(E5217*Hilfswerte!$B$31,0)</f>
        <v>13772</v>
      </c>
      <c r="X5217" s="4">
        <f t="shared" si="654"/>
        <v>0</v>
      </c>
      <c r="Y5217" s="4" t="str">
        <f>IF(T5217="A - Top-Kunde","bereits Top-Kunde",IF(AND(V5217&lt;=Hilfswerte!$B$34,H5217&lt;0.5*W5217),"Hoch",IF(AND(V5217&lt;=Hilfswerte!$B$35,H5217&lt;0.7*W5217),"Mittel","Niedrig")))</f>
        <v>bereits Top-Kunde</v>
      </c>
      <c r="Z5217" s="4">
        <f t="shared" si="655"/>
        <v>0.5</v>
      </c>
      <c r="AA5217" s="4" t="str">
        <f>IF(J5217&gt;365,"Bereits abgewandert (Segment D)",IF(Z5217&gt;=Hilfswerte!$B$38,"Rot - akut gefaehrdet",IF(Z5217&gt;=Hilfswerte!$B$39,"Gelb - beobachten","Gruen - stabil")))</f>
        <v>Gruen - stabil</v>
      </c>
    </row>
    <row r="5218" spans="1:27" ht="15" customHeight="1" x14ac:dyDescent="0.25">
      <c r="A5218" s="4" t="s">
        <v>5565</v>
      </c>
      <c r="B5218" s="4" t="s">
        <v>124</v>
      </c>
      <c r="C5218" s="4" t="s">
        <v>65</v>
      </c>
      <c r="D5218" s="4" t="s">
        <v>48</v>
      </c>
      <c r="E5218" s="4">
        <v>67</v>
      </c>
      <c r="F5218" s="4">
        <v>27.2</v>
      </c>
      <c r="G5218" s="4">
        <v>14.4</v>
      </c>
      <c r="H5218" s="4">
        <v>42376</v>
      </c>
      <c r="I5218" s="4">
        <v>6</v>
      </c>
      <c r="J5218" s="4">
        <v>22</v>
      </c>
      <c r="K5218" s="4">
        <v>1</v>
      </c>
      <c r="L5218" s="4">
        <v>-7</v>
      </c>
      <c r="M5218" s="4">
        <v>2</v>
      </c>
      <c r="N5218" s="4">
        <v>8.3000000000000007</v>
      </c>
      <c r="O5218" s="4">
        <f t="shared" si="648"/>
        <v>5</v>
      </c>
      <c r="P5218" s="4">
        <f t="shared" si="649"/>
        <v>5</v>
      </c>
      <c r="Q5218" s="4">
        <f t="shared" si="650"/>
        <v>5</v>
      </c>
      <c r="R5218" s="4">
        <f t="shared" si="651"/>
        <v>15</v>
      </c>
      <c r="S5218" s="4">
        <f t="shared" si="652"/>
        <v>148.19999999999999</v>
      </c>
      <c r="T5218" s="4" t="str">
        <f t="shared" si="653"/>
        <v>A - Top-Kunde</v>
      </c>
      <c r="U5218" s="4">
        <f>ROUND(((E5218-Hilfswerte!$B$20)/Hilfswerte!$B$21)+((F5218-Hilfswerte!$B$22)/Hilfswerte!$B$23)+((G5218-Hilfswerte!$B$24)/Hilfswerte!$B$25)+0.1*INDEX(Hilfswerte!$B$4:$B$15,MATCH(C5218,Hilfswerte!$A$4:$A$15,0)),2)</f>
        <v>0.37</v>
      </c>
      <c r="V5218" s="4">
        <f>ROUND(SQRT((((E5218-Hilfswerte!$B$20)/Hilfswerte!$B$21)-Hilfswerte!$B$28)^2+(((F5218-Hilfswerte!$B$22)/Hilfswerte!$B$23)-Hilfswerte!$B$29)^2+(((G5218-Hilfswerte!$B$24)/Hilfswerte!$B$25)-Hilfswerte!$B$30)^2),3)</f>
        <v>0.69</v>
      </c>
      <c r="W5218" s="4">
        <f>ROUND(E5218*Hilfswerte!$B$31,0)</f>
        <v>13772</v>
      </c>
      <c r="X5218" s="4">
        <f t="shared" si="654"/>
        <v>0</v>
      </c>
      <c r="Y5218" s="4" t="str">
        <f>IF(T5218="A - Top-Kunde","bereits Top-Kunde",IF(AND(V5218&lt;=Hilfswerte!$B$34,H5218&lt;0.5*W5218),"Hoch",IF(AND(V5218&lt;=Hilfswerte!$B$35,H5218&lt;0.7*W5218),"Mittel","Niedrig")))</f>
        <v>bereits Top-Kunde</v>
      </c>
      <c r="Z5218" s="4">
        <f t="shared" si="655"/>
        <v>4.0999999999999996</v>
      </c>
      <c r="AA5218" s="4" t="str">
        <f>IF(J5218&gt;365,"Bereits abgewandert (Segment D)",IF(Z5218&gt;=Hilfswerte!$B$38,"Rot - akut gefaehrdet",IF(Z5218&gt;=Hilfswerte!$B$39,"Gelb - beobachten","Gruen - stabil")))</f>
        <v>Gruen - stabil</v>
      </c>
    </row>
    <row r="5219" spans="1:27" ht="15" customHeight="1" x14ac:dyDescent="0.25">
      <c r="A5219" s="4" t="s">
        <v>5566</v>
      </c>
      <c r="B5219" s="4" t="s">
        <v>973</v>
      </c>
      <c r="C5219" s="4" t="s">
        <v>55</v>
      </c>
      <c r="D5219" s="4" t="s">
        <v>106</v>
      </c>
      <c r="E5219" s="4">
        <v>194</v>
      </c>
      <c r="F5219" s="4">
        <v>41.3</v>
      </c>
      <c r="G5219" s="4">
        <v>9</v>
      </c>
      <c r="H5219" s="4">
        <v>8490</v>
      </c>
      <c r="I5219" s="4">
        <v>1</v>
      </c>
      <c r="J5219" s="4">
        <v>241</v>
      </c>
      <c r="K5219" s="4">
        <v>0</v>
      </c>
      <c r="L5219" s="4">
        <v>6</v>
      </c>
      <c r="M5219" s="4">
        <v>4</v>
      </c>
      <c r="N5219" s="4">
        <v>25.3</v>
      </c>
      <c r="O5219" s="4">
        <f t="shared" si="648"/>
        <v>2</v>
      </c>
      <c r="P5219" s="4">
        <f t="shared" si="649"/>
        <v>1</v>
      </c>
      <c r="Q5219" s="4">
        <f t="shared" si="650"/>
        <v>5</v>
      </c>
      <c r="R5219" s="4">
        <f t="shared" si="651"/>
        <v>8</v>
      </c>
      <c r="S5219" s="4">
        <f t="shared" si="652"/>
        <v>90.9</v>
      </c>
      <c r="T5219" s="4" t="str">
        <f t="shared" si="653"/>
        <v>C - Entwicklungspotenzial</v>
      </c>
      <c r="U5219" s="4">
        <f>ROUND(((E5219-Hilfswerte!$B$20)/Hilfswerte!$B$21)+((F5219-Hilfswerte!$B$22)/Hilfswerte!$B$23)+((G5219-Hilfswerte!$B$24)/Hilfswerte!$B$25)+0.1*INDEX(Hilfswerte!$B$4:$B$15,MATCH(C5219,Hilfswerte!$A$4:$A$15,0)),2)</f>
        <v>0.66</v>
      </c>
      <c r="V5219" s="4">
        <f>ROUND(SQRT((((E5219-Hilfswerte!$B$20)/Hilfswerte!$B$21)-Hilfswerte!$B$28)^2+(((F5219-Hilfswerte!$B$22)/Hilfswerte!$B$23)-Hilfswerte!$B$29)^2+(((G5219-Hilfswerte!$B$24)/Hilfswerte!$B$25)-Hilfswerte!$B$30)^2),3)</f>
        <v>0.375</v>
      </c>
      <c r="W5219" s="4">
        <f>ROUND(E5219*Hilfswerte!$B$31,0)</f>
        <v>39876</v>
      </c>
      <c r="X5219" s="4">
        <f t="shared" si="654"/>
        <v>31386</v>
      </c>
      <c r="Y5219" s="4" t="str">
        <f>IF(T5219="A - Top-Kunde","bereits Top-Kunde",IF(AND(V5219&lt;=Hilfswerte!$B$34,H5219&lt;0.5*W5219),"Hoch",IF(AND(V5219&lt;=Hilfswerte!$B$35,H5219&lt;0.7*W5219),"Mittel","Niedrig")))</f>
        <v>Hoch</v>
      </c>
      <c r="Z5219" s="4">
        <f t="shared" si="655"/>
        <v>13.3</v>
      </c>
      <c r="AA5219" s="4" t="str">
        <f>IF(J5219&gt;365,"Bereits abgewandert (Segment D)",IF(Z5219&gt;=Hilfswerte!$B$38,"Rot - akut gefaehrdet",IF(Z5219&gt;=Hilfswerte!$B$39,"Gelb - beobachten","Gruen - stabil")))</f>
        <v>Gruen - stabil</v>
      </c>
    </row>
    <row r="5220" spans="1:27" ht="15" customHeight="1" x14ac:dyDescent="0.25">
      <c r="A5220" s="4" t="s">
        <v>5567</v>
      </c>
      <c r="B5220" s="4" t="s">
        <v>103</v>
      </c>
      <c r="C5220" s="4" t="s">
        <v>47</v>
      </c>
      <c r="D5220" s="4" t="s">
        <v>30</v>
      </c>
      <c r="E5220" s="4">
        <v>40</v>
      </c>
      <c r="F5220" s="4">
        <v>11.8</v>
      </c>
      <c r="G5220" s="4">
        <v>10.7</v>
      </c>
      <c r="H5220" s="4">
        <v>14864</v>
      </c>
      <c r="I5220" s="4">
        <v>2</v>
      </c>
      <c r="J5220" s="4">
        <v>45</v>
      </c>
      <c r="K5220" s="4">
        <v>0</v>
      </c>
      <c r="L5220" s="4">
        <v>7</v>
      </c>
      <c r="M5220" s="4">
        <v>6</v>
      </c>
      <c r="N5220" s="4">
        <v>-17.5</v>
      </c>
      <c r="O5220" s="4">
        <f t="shared" si="648"/>
        <v>4</v>
      </c>
      <c r="P5220" s="4">
        <f t="shared" si="649"/>
        <v>2</v>
      </c>
      <c r="Q5220" s="4">
        <f t="shared" si="650"/>
        <v>5</v>
      </c>
      <c r="R5220" s="4">
        <f t="shared" si="651"/>
        <v>11</v>
      </c>
      <c r="S5220" s="4">
        <f t="shared" si="652"/>
        <v>99.2</v>
      </c>
      <c r="T5220" s="4" t="str">
        <f t="shared" si="653"/>
        <v>C - Entwicklungspotenzial</v>
      </c>
      <c r="U5220" s="4">
        <f>ROUND(((E5220-Hilfswerte!$B$20)/Hilfswerte!$B$21)+((F5220-Hilfswerte!$B$22)/Hilfswerte!$B$23)+((G5220-Hilfswerte!$B$24)/Hilfswerte!$B$25)+0.1*INDEX(Hilfswerte!$B$4:$B$15,MATCH(C5220,Hilfswerte!$A$4:$A$15,0)),2)</f>
        <v>-0.47</v>
      </c>
      <c r="V5220" s="4">
        <f>ROUND(SQRT((((E5220-Hilfswerte!$B$20)/Hilfswerte!$B$21)-Hilfswerte!$B$28)^2+(((F5220-Hilfswerte!$B$22)/Hilfswerte!$B$23)-Hilfswerte!$B$29)^2+(((G5220-Hilfswerte!$B$24)/Hilfswerte!$B$25)-Hilfswerte!$B$30)^2),3)</f>
        <v>0.72099999999999997</v>
      </c>
      <c r="W5220" s="4">
        <f>ROUND(E5220*Hilfswerte!$B$31,0)</f>
        <v>8222</v>
      </c>
      <c r="X5220" s="4">
        <f t="shared" si="654"/>
        <v>0</v>
      </c>
      <c r="Y5220" s="4" t="str">
        <f>IF(T5220="A - Top-Kunde","bereits Top-Kunde",IF(AND(V5220&lt;=Hilfswerte!$B$34,H5220&lt;0.5*W5220),"Hoch",IF(AND(V5220&lt;=Hilfswerte!$B$35,H5220&lt;0.7*W5220),"Mittel","Niedrig")))</f>
        <v>Niedrig</v>
      </c>
      <c r="Z5220" s="4">
        <f t="shared" si="655"/>
        <v>10.7</v>
      </c>
      <c r="AA5220" s="4" t="str">
        <f>IF(J5220&gt;365,"Bereits abgewandert (Segment D)",IF(Z5220&gt;=Hilfswerte!$B$38,"Rot - akut gefaehrdet",IF(Z5220&gt;=Hilfswerte!$B$39,"Gelb - beobachten","Gruen - stabil")))</f>
        <v>Gruen - stabil</v>
      </c>
    </row>
    <row r="5221" spans="1:27" ht="15" customHeight="1" x14ac:dyDescent="0.25">
      <c r="A5221" s="4" t="s">
        <v>5568</v>
      </c>
      <c r="B5221" s="4" t="s">
        <v>1442</v>
      </c>
      <c r="C5221" s="4" t="s">
        <v>55</v>
      </c>
      <c r="D5221" s="4" t="s">
        <v>106</v>
      </c>
      <c r="E5221" s="4">
        <v>54</v>
      </c>
      <c r="F5221" s="4">
        <v>10.7</v>
      </c>
      <c r="G5221" s="4">
        <v>23</v>
      </c>
      <c r="H5221" s="4">
        <v>5335</v>
      </c>
      <c r="I5221" s="4">
        <v>4</v>
      </c>
      <c r="J5221" s="4">
        <v>196</v>
      </c>
      <c r="K5221" s="4">
        <v>0</v>
      </c>
      <c r="L5221" s="4">
        <v>10</v>
      </c>
      <c r="M5221" s="4">
        <v>3</v>
      </c>
      <c r="N5221" s="4">
        <v>-1.7</v>
      </c>
      <c r="O5221" s="4">
        <f t="shared" si="648"/>
        <v>2</v>
      </c>
      <c r="P5221" s="4">
        <f t="shared" si="649"/>
        <v>4</v>
      </c>
      <c r="Q5221" s="4">
        <f t="shared" si="650"/>
        <v>4</v>
      </c>
      <c r="R5221" s="4">
        <f t="shared" si="651"/>
        <v>10</v>
      </c>
      <c r="S5221" s="4">
        <f t="shared" si="652"/>
        <v>96.2</v>
      </c>
      <c r="T5221" s="4" t="str">
        <f t="shared" si="653"/>
        <v>C - Entwicklungspotenzial</v>
      </c>
      <c r="U5221" s="4">
        <f>ROUND(((E5221-Hilfswerte!$B$20)/Hilfswerte!$B$21)+((F5221-Hilfswerte!$B$22)/Hilfswerte!$B$23)+((G5221-Hilfswerte!$B$24)/Hilfswerte!$B$25)+0.1*INDEX(Hilfswerte!$B$4:$B$15,MATCH(C5221,Hilfswerte!$A$4:$A$15,0)),2)</f>
        <v>1.73</v>
      </c>
      <c r="V5221" s="4">
        <f>ROUND(SQRT((((E5221-Hilfswerte!$B$20)/Hilfswerte!$B$21)-Hilfswerte!$B$28)^2+(((F5221-Hilfswerte!$B$22)/Hilfswerte!$B$23)-Hilfswerte!$B$29)^2+(((G5221-Hilfswerte!$B$24)/Hilfswerte!$B$25)-Hilfswerte!$B$30)^2),3)</f>
        <v>1.994</v>
      </c>
      <c r="W5221" s="4">
        <f>ROUND(E5221*Hilfswerte!$B$31,0)</f>
        <v>11099</v>
      </c>
      <c r="X5221" s="4">
        <f t="shared" si="654"/>
        <v>5764</v>
      </c>
      <c r="Y5221" s="4" t="str">
        <f>IF(T5221="A - Top-Kunde","bereits Top-Kunde",IF(AND(V5221&lt;=Hilfswerte!$B$34,H5221&lt;0.5*W5221),"Hoch",IF(AND(V5221&lt;=Hilfswerte!$B$35,H5221&lt;0.7*W5221),"Mittel","Niedrig")))</f>
        <v>Niedrig</v>
      </c>
      <c r="Z5221" s="4">
        <f t="shared" si="655"/>
        <v>12.5</v>
      </c>
      <c r="AA5221" s="4" t="str">
        <f>IF(J5221&gt;365,"Bereits abgewandert (Segment D)",IF(Z5221&gt;=Hilfswerte!$B$38,"Rot - akut gefaehrdet",IF(Z5221&gt;=Hilfswerte!$B$39,"Gelb - beobachten","Gruen - stabil")))</f>
        <v>Gruen - stabil</v>
      </c>
    </row>
    <row r="5222" spans="1:27" ht="15" customHeight="1" x14ac:dyDescent="0.25">
      <c r="A5222" s="4" t="s">
        <v>5569</v>
      </c>
      <c r="B5222" s="4" t="s">
        <v>681</v>
      </c>
      <c r="C5222" s="4" t="s">
        <v>62</v>
      </c>
      <c r="D5222" s="4" t="s">
        <v>77</v>
      </c>
      <c r="E5222" s="4">
        <v>78</v>
      </c>
      <c r="F5222" s="4">
        <v>14.7</v>
      </c>
      <c r="G5222" s="4">
        <v>2.1</v>
      </c>
      <c r="H5222" s="4">
        <v>2739</v>
      </c>
      <c r="I5222" s="4">
        <v>2</v>
      </c>
      <c r="J5222" s="4">
        <v>193</v>
      </c>
      <c r="K5222" s="4">
        <v>0</v>
      </c>
      <c r="L5222" s="4">
        <v>21</v>
      </c>
      <c r="M5222" s="4">
        <v>4</v>
      </c>
      <c r="N5222" s="4">
        <v>-6.3</v>
      </c>
      <c r="O5222" s="4">
        <f t="shared" si="648"/>
        <v>2</v>
      </c>
      <c r="P5222" s="4">
        <f t="shared" si="649"/>
        <v>2</v>
      </c>
      <c r="Q5222" s="4">
        <f t="shared" si="650"/>
        <v>4</v>
      </c>
      <c r="R5222" s="4">
        <f t="shared" si="651"/>
        <v>8</v>
      </c>
      <c r="S5222" s="4">
        <f t="shared" si="652"/>
        <v>70.599999999999994</v>
      </c>
      <c r="T5222" s="4" t="str">
        <f t="shared" si="653"/>
        <v>C - Entwicklungspotenzial</v>
      </c>
      <c r="U5222" s="4">
        <f>ROUND(((E5222-Hilfswerte!$B$20)/Hilfswerte!$B$21)+((F5222-Hilfswerte!$B$22)/Hilfswerte!$B$23)+((G5222-Hilfswerte!$B$24)/Hilfswerte!$B$25)+0.1*INDEX(Hilfswerte!$B$4:$B$15,MATCH(C5222,Hilfswerte!$A$4:$A$15,0)),2)</f>
        <v>-1.29</v>
      </c>
      <c r="V5222" s="4">
        <f>ROUND(SQRT((((E5222-Hilfswerte!$B$20)/Hilfswerte!$B$21)-Hilfswerte!$B$28)^2+(((F5222-Hilfswerte!$B$22)/Hilfswerte!$B$23)-Hilfswerte!$B$29)^2+(((G5222-Hilfswerte!$B$24)/Hilfswerte!$B$25)-Hilfswerte!$B$30)^2),3)</f>
        <v>1.552</v>
      </c>
      <c r="W5222" s="4">
        <f>ROUND(E5222*Hilfswerte!$B$31,0)</f>
        <v>16033</v>
      </c>
      <c r="X5222" s="4">
        <f t="shared" si="654"/>
        <v>13294</v>
      </c>
      <c r="Y5222" s="4" t="str">
        <f>IF(T5222="A - Top-Kunde","bereits Top-Kunde",IF(AND(V5222&lt;=Hilfswerte!$B$34,H5222&lt;0.5*W5222),"Hoch",IF(AND(V5222&lt;=Hilfswerte!$B$35,H5222&lt;0.7*W5222),"Mittel","Niedrig")))</f>
        <v>Niedrig</v>
      </c>
      <c r="Z5222" s="4">
        <f t="shared" si="655"/>
        <v>16.399999999999999</v>
      </c>
      <c r="AA5222" s="4" t="str">
        <f>IF(J5222&gt;365,"Bereits abgewandert (Segment D)",IF(Z5222&gt;=Hilfswerte!$B$38,"Rot - akut gefaehrdet",IF(Z5222&gt;=Hilfswerte!$B$39,"Gelb - beobachten","Gruen - stabil")))</f>
        <v>Gelb - beobachten</v>
      </c>
    </row>
    <row r="5223" spans="1:27" ht="15" customHeight="1" x14ac:dyDescent="0.25">
      <c r="A5223" s="4" t="s">
        <v>5570</v>
      </c>
      <c r="B5223" s="4" t="s">
        <v>282</v>
      </c>
      <c r="C5223" s="4" t="s">
        <v>89</v>
      </c>
      <c r="D5223" s="4" t="s">
        <v>117</v>
      </c>
      <c r="E5223" s="4">
        <v>62</v>
      </c>
      <c r="F5223" s="4">
        <v>15.7</v>
      </c>
      <c r="G5223" s="4">
        <v>13.7</v>
      </c>
      <c r="H5223" s="4">
        <v>8033</v>
      </c>
      <c r="I5223" s="4">
        <v>5</v>
      </c>
      <c r="J5223" s="4">
        <v>5</v>
      </c>
      <c r="K5223" s="4">
        <v>0</v>
      </c>
      <c r="L5223" s="4">
        <v>4</v>
      </c>
      <c r="M5223" s="4">
        <v>6</v>
      </c>
      <c r="N5223" s="4">
        <v>2.5</v>
      </c>
      <c r="O5223" s="4">
        <f t="shared" si="648"/>
        <v>5</v>
      </c>
      <c r="P5223" s="4">
        <f t="shared" si="649"/>
        <v>5</v>
      </c>
      <c r="Q5223" s="4">
        <f t="shared" si="650"/>
        <v>5</v>
      </c>
      <c r="R5223" s="4">
        <f t="shared" si="651"/>
        <v>15</v>
      </c>
      <c r="S5223" s="4">
        <f t="shared" si="652"/>
        <v>150.1</v>
      </c>
      <c r="T5223" s="4" t="str">
        <f t="shared" si="653"/>
        <v>A - Top-Kunde</v>
      </c>
      <c r="U5223" s="4">
        <f>ROUND(((E5223-Hilfswerte!$B$20)/Hilfswerte!$B$21)+((F5223-Hilfswerte!$B$22)/Hilfswerte!$B$23)+((G5223-Hilfswerte!$B$24)/Hilfswerte!$B$25)+0.1*INDEX(Hilfswerte!$B$4:$B$15,MATCH(C5223,Hilfswerte!$A$4:$A$15,0)),2)</f>
        <v>0.38</v>
      </c>
      <c r="V5223" s="4">
        <f>ROUND(SQRT((((E5223-Hilfswerte!$B$20)/Hilfswerte!$B$21)-Hilfswerte!$B$28)^2+(((F5223-Hilfswerte!$B$22)/Hilfswerte!$B$23)-Hilfswerte!$B$29)^2+(((G5223-Hilfswerte!$B$24)/Hilfswerte!$B$25)-Hilfswerte!$B$30)^2),3)</f>
        <v>0.71799999999999997</v>
      </c>
      <c r="W5223" s="4">
        <f>ROUND(E5223*Hilfswerte!$B$31,0)</f>
        <v>12744</v>
      </c>
      <c r="X5223" s="4">
        <f t="shared" si="654"/>
        <v>4711</v>
      </c>
      <c r="Y5223" s="4" t="str">
        <f>IF(T5223="A - Top-Kunde","bereits Top-Kunde",IF(AND(V5223&lt;=Hilfswerte!$B$34,H5223&lt;0.5*W5223),"Hoch",IF(AND(V5223&lt;=Hilfswerte!$B$35,H5223&lt;0.7*W5223),"Mittel","Niedrig")))</f>
        <v>bereits Top-Kunde</v>
      </c>
      <c r="Z5223" s="4">
        <f t="shared" si="655"/>
        <v>1.1000000000000001</v>
      </c>
      <c r="AA5223" s="4" t="str">
        <f>IF(J5223&gt;365,"Bereits abgewandert (Segment D)",IF(Z5223&gt;=Hilfswerte!$B$38,"Rot - akut gefaehrdet",IF(Z5223&gt;=Hilfswerte!$B$39,"Gelb - beobachten","Gruen - stabil")))</f>
        <v>Gruen - stabil</v>
      </c>
    </row>
    <row r="5224" spans="1:27" ht="15" customHeight="1" x14ac:dyDescent="0.25">
      <c r="A5224" s="4" t="s">
        <v>5571</v>
      </c>
      <c r="B5224" s="4" t="s">
        <v>154</v>
      </c>
      <c r="C5224" s="4" t="s">
        <v>29</v>
      </c>
      <c r="D5224" s="4" t="s">
        <v>30</v>
      </c>
      <c r="E5224" s="4">
        <v>186</v>
      </c>
      <c r="F5224" s="4">
        <v>41.9</v>
      </c>
      <c r="G5224" s="4">
        <v>1.5</v>
      </c>
      <c r="H5224" s="4">
        <v>8956</v>
      </c>
      <c r="I5224" s="4">
        <v>2</v>
      </c>
      <c r="J5224" s="4">
        <v>153</v>
      </c>
      <c r="K5224" s="4">
        <v>0</v>
      </c>
      <c r="L5224" s="4">
        <v>-5</v>
      </c>
      <c r="M5224" s="4">
        <v>5</v>
      </c>
      <c r="N5224" s="4">
        <v>26.4</v>
      </c>
      <c r="O5224" s="4">
        <f t="shared" si="648"/>
        <v>3</v>
      </c>
      <c r="P5224" s="4">
        <f t="shared" si="649"/>
        <v>2</v>
      </c>
      <c r="Q5224" s="4">
        <f t="shared" si="650"/>
        <v>5</v>
      </c>
      <c r="R5224" s="4">
        <f t="shared" si="651"/>
        <v>10</v>
      </c>
      <c r="S5224" s="4">
        <f t="shared" si="652"/>
        <v>113.2</v>
      </c>
      <c r="T5224" s="4" t="str">
        <f t="shared" si="653"/>
        <v>B - Kernkunde</v>
      </c>
      <c r="U5224" s="4">
        <f>ROUND(((E5224-Hilfswerte!$B$20)/Hilfswerte!$B$21)+((F5224-Hilfswerte!$B$22)/Hilfswerte!$B$23)+((G5224-Hilfswerte!$B$24)/Hilfswerte!$B$25)+0.1*INDEX(Hilfswerte!$B$4:$B$15,MATCH(C5224,Hilfswerte!$A$4:$A$15,0)),2)</f>
        <v>-0.57999999999999996</v>
      </c>
      <c r="V5224" s="4">
        <f>ROUND(SQRT((((E5224-Hilfswerte!$B$20)/Hilfswerte!$B$21)-Hilfswerte!$B$28)^2+(((F5224-Hilfswerte!$B$22)/Hilfswerte!$B$23)-Hilfswerte!$B$29)^2+(((G5224-Hilfswerte!$B$24)/Hilfswerte!$B$25)-Hilfswerte!$B$30)^2),3)</f>
        <v>1.546</v>
      </c>
      <c r="W5224" s="4">
        <f>ROUND(E5224*Hilfswerte!$B$31,0)</f>
        <v>38232</v>
      </c>
      <c r="X5224" s="4">
        <f t="shared" si="654"/>
        <v>29276</v>
      </c>
      <c r="Y5224" s="4" t="str">
        <f>IF(T5224="A - Top-Kunde","bereits Top-Kunde",IF(AND(V5224&lt;=Hilfswerte!$B$34,H5224&lt;0.5*W5224),"Hoch",IF(AND(V5224&lt;=Hilfswerte!$B$35,H5224&lt;0.7*W5224),"Mittel","Niedrig")))</f>
        <v>Niedrig</v>
      </c>
      <c r="Z5224" s="4">
        <f t="shared" si="655"/>
        <v>7.7</v>
      </c>
      <c r="AA5224" s="4" t="str">
        <f>IF(J5224&gt;365,"Bereits abgewandert (Segment D)",IF(Z5224&gt;=Hilfswerte!$B$38,"Rot - akut gefaehrdet",IF(Z5224&gt;=Hilfswerte!$B$39,"Gelb - beobachten","Gruen - stabil")))</f>
        <v>Gruen - stabil</v>
      </c>
    </row>
    <row r="5225" spans="1:27" ht="15" customHeight="1" x14ac:dyDescent="0.25">
      <c r="A5225" s="4" t="s">
        <v>5572</v>
      </c>
      <c r="B5225" s="4" t="s">
        <v>676</v>
      </c>
      <c r="C5225" s="4" t="s">
        <v>65</v>
      </c>
      <c r="D5225" s="4" t="s">
        <v>30</v>
      </c>
      <c r="E5225" s="4">
        <v>151</v>
      </c>
      <c r="F5225" s="4">
        <v>31.7</v>
      </c>
      <c r="G5225" s="4">
        <v>0.9</v>
      </c>
      <c r="H5225" s="4">
        <v>0</v>
      </c>
      <c r="I5225" s="4">
        <v>0</v>
      </c>
      <c r="J5225" s="4">
        <v>757</v>
      </c>
      <c r="K5225" s="4">
        <v>0</v>
      </c>
      <c r="L5225" s="4">
        <v>41</v>
      </c>
      <c r="M5225" s="4">
        <v>0</v>
      </c>
      <c r="N5225" s="4">
        <v>-54.7</v>
      </c>
      <c r="O5225" s="4">
        <f t="shared" si="648"/>
        <v>1</v>
      </c>
      <c r="P5225" s="4">
        <f t="shared" si="649"/>
        <v>1</v>
      </c>
      <c r="Q5225" s="4">
        <f t="shared" si="650"/>
        <v>1</v>
      </c>
      <c r="R5225" s="4">
        <f t="shared" si="651"/>
        <v>3</v>
      </c>
      <c r="S5225" s="4">
        <f t="shared" si="652"/>
        <v>-9.6999999999999993</v>
      </c>
      <c r="T5225" s="4" t="str">
        <f t="shared" si="653"/>
        <v>D - Abwanderungsrisiko</v>
      </c>
      <c r="U5225" s="4">
        <f>ROUND(((E5225-Hilfswerte!$B$20)/Hilfswerte!$B$21)+((F5225-Hilfswerte!$B$22)/Hilfswerte!$B$23)+((G5225-Hilfswerte!$B$24)/Hilfswerte!$B$25)+0.1*INDEX(Hilfswerte!$B$4:$B$15,MATCH(C5225,Hilfswerte!$A$4:$A$15,0)),2)</f>
        <v>-1.33</v>
      </c>
      <c r="V5225" s="4">
        <f>ROUND(SQRT((((E5225-Hilfswerte!$B$20)/Hilfswerte!$B$21)-Hilfswerte!$B$28)^2+(((F5225-Hilfswerte!$B$22)/Hilfswerte!$B$23)-Hilfswerte!$B$29)^2+(((G5225-Hilfswerte!$B$24)/Hilfswerte!$B$25)-Hilfswerte!$B$30)^2),3)</f>
        <v>1.6419999999999999</v>
      </c>
      <c r="W5225" s="4">
        <f>ROUND(E5225*Hilfswerte!$B$31,0)</f>
        <v>31037</v>
      </c>
      <c r="X5225" s="4">
        <f t="shared" si="654"/>
        <v>31037</v>
      </c>
      <c r="Y5225" s="4" t="str">
        <f>IF(T5225="A - Top-Kunde","bereits Top-Kunde",IF(AND(V5225&lt;=Hilfswerte!$B$34,H5225&lt;0.5*W5225),"Hoch",IF(AND(V5225&lt;=Hilfswerte!$B$35,H5225&lt;0.7*W5225),"Mittel","Niedrig")))</f>
        <v>Niedrig</v>
      </c>
      <c r="Z5225" s="4">
        <f t="shared" si="655"/>
        <v>67.900000000000006</v>
      </c>
      <c r="AA5225" s="4" t="str">
        <f>IF(J5225&gt;365,"Bereits abgewandert (Segment D)",IF(Z5225&gt;=Hilfswerte!$B$38,"Rot - akut gefaehrdet",IF(Z5225&gt;=Hilfswerte!$B$39,"Gelb - beobachten","Gruen - stabil")))</f>
        <v>Bereits abgewandert (Segment D)</v>
      </c>
    </row>
    <row r="5226" spans="1:27" ht="15" customHeight="1" x14ac:dyDescent="0.25">
      <c r="A5226" s="4" t="s">
        <v>5573</v>
      </c>
      <c r="B5226" s="4" t="s">
        <v>1600</v>
      </c>
      <c r="C5226" s="4" t="s">
        <v>29</v>
      </c>
      <c r="D5226" s="4" t="s">
        <v>30</v>
      </c>
      <c r="E5226" s="4">
        <v>21</v>
      </c>
      <c r="F5226" s="4">
        <v>6.1</v>
      </c>
      <c r="G5226" s="4">
        <v>0.4</v>
      </c>
      <c r="H5226" s="4">
        <v>1733</v>
      </c>
      <c r="I5226" s="4">
        <v>4</v>
      </c>
      <c r="J5226" s="4">
        <v>21</v>
      </c>
      <c r="K5226" s="4">
        <v>2</v>
      </c>
      <c r="L5226" s="4">
        <v>12</v>
      </c>
      <c r="M5226" s="4">
        <v>1</v>
      </c>
      <c r="N5226" s="4">
        <v>4.2</v>
      </c>
      <c r="O5226" s="4">
        <f t="shared" si="648"/>
        <v>5</v>
      </c>
      <c r="P5226" s="4">
        <f t="shared" si="649"/>
        <v>4</v>
      </c>
      <c r="Q5226" s="4">
        <f t="shared" si="650"/>
        <v>3</v>
      </c>
      <c r="R5226" s="4">
        <f t="shared" si="651"/>
        <v>12</v>
      </c>
      <c r="S5226" s="4">
        <f t="shared" si="652"/>
        <v>106.5</v>
      </c>
      <c r="T5226" s="4" t="str">
        <f t="shared" si="653"/>
        <v>B - Kernkunde</v>
      </c>
      <c r="U5226" s="4">
        <f>ROUND(((E5226-Hilfswerte!$B$20)/Hilfswerte!$B$21)+((F5226-Hilfswerte!$B$22)/Hilfswerte!$B$23)+((G5226-Hilfswerte!$B$24)/Hilfswerte!$B$25)+0.1*INDEX(Hilfswerte!$B$4:$B$15,MATCH(C5226,Hilfswerte!$A$4:$A$15,0)),2)</f>
        <v>-2.11</v>
      </c>
      <c r="V5226" s="4">
        <f>ROUND(SQRT((((E5226-Hilfswerte!$B$20)/Hilfswerte!$B$21)-Hilfswerte!$B$28)^2+(((F5226-Hilfswerte!$B$22)/Hilfswerte!$B$23)-Hilfswerte!$B$29)^2+(((G5226-Hilfswerte!$B$24)/Hilfswerte!$B$25)-Hilfswerte!$B$30)^2),3)</f>
        <v>1.9139999999999999</v>
      </c>
      <c r="W5226" s="4">
        <f>ROUND(E5226*Hilfswerte!$B$31,0)</f>
        <v>4316</v>
      </c>
      <c r="X5226" s="4">
        <f t="shared" si="654"/>
        <v>2583</v>
      </c>
      <c r="Y5226" s="4" t="str">
        <f>IF(T5226="A - Top-Kunde","bereits Top-Kunde",IF(AND(V5226&lt;=Hilfswerte!$B$34,H5226&lt;0.5*W5226),"Hoch",IF(AND(V5226&lt;=Hilfswerte!$B$35,H5226&lt;0.7*W5226),"Mittel","Niedrig")))</f>
        <v>Niedrig</v>
      </c>
      <c r="Z5226" s="4">
        <f t="shared" si="655"/>
        <v>9.5</v>
      </c>
      <c r="AA5226" s="4" t="str">
        <f>IF(J5226&gt;365,"Bereits abgewandert (Segment D)",IF(Z5226&gt;=Hilfswerte!$B$38,"Rot - akut gefaehrdet",IF(Z5226&gt;=Hilfswerte!$B$39,"Gelb - beobachten","Gruen - stabil")))</f>
        <v>Gruen - stabil</v>
      </c>
    </row>
    <row r="5227" spans="1:27" ht="15" customHeight="1" x14ac:dyDescent="0.25">
      <c r="A5227" s="4" t="s">
        <v>5574</v>
      </c>
      <c r="B5227" s="4" t="s">
        <v>657</v>
      </c>
      <c r="C5227" s="4" t="s">
        <v>38</v>
      </c>
      <c r="D5227" s="4" t="s">
        <v>106</v>
      </c>
      <c r="E5227" s="4">
        <v>36</v>
      </c>
      <c r="F5227" s="4">
        <v>11</v>
      </c>
      <c r="G5227" s="4">
        <v>2.2000000000000002</v>
      </c>
      <c r="H5227" s="4">
        <v>9133</v>
      </c>
      <c r="I5227" s="4">
        <v>5</v>
      </c>
      <c r="J5227" s="4">
        <v>24</v>
      </c>
      <c r="K5227" s="4">
        <v>1</v>
      </c>
      <c r="L5227" s="4">
        <v>26</v>
      </c>
      <c r="M5227" s="4">
        <v>4</v>
      </c>
      <c r="N5227" s="4">
        <v>-1.3</v>
      </c>
      <c r="O5227" s="4">
        <f t="shared" si="648"/>
        <v>5</v>
      </c>
      <c r="P5227" s="4">
        <f t="shared" si="649"/>
        <v>5</v>
      </c>
      <c r="Q5227" s="4">
        <f t="shared" si="650"/>
        <v>5</v>
      </c>
      <c r="R5227" s="4">
        <f t="shared" si="651"/>
        <v>15</v>
      </c>
      <c r="S5227" s="4">
        <f t="shared" si="652"/>
        <v>135.6</v>
      </c>
      <c r="T5227" s="4" t="str">
        <f t="shared" si="653"/>
        <v>A - Top-Kunde</v>
      </c>
      <c r="U5227" s="4">
        <f>ROUND(((E5227-Hilfswerte!$B$20)/Hilfswerte!$B$21)+((F5227-Hilfswerte!$B$22)/Hilfswerte!$B$23)+((G5227-Hilfswerte!$B$24)/Hilfswerte!$B$25)+0.1*INDEX(Hilfswerte!$B$4:$B$15,MATCH(C5227,Hilfswerte!$A$4:$A$15,0)),2)</f>
        <v>-1.6</v>
      </c>
      <c r="V5227" s="4">
        <f>ROUND(SQRT((((E5227-Hilfswerte!$B$20)/Hilfswerte!$B$21)-Hilfswerte!$B$28)^2+(((F5227-Hilfswerte!$B$22)/Hilfswerte!$B$23)-Hilfswerte!$B$29)^2+(((G5227-Hilfswerte!$B$24)/Hilfswerte!$B$25)-Hilfswerte!$B$30)^2),3)</f>
        <v>1.61</v>
      </c>
      <c r="W5227" s="4">
        <f>ROUND(E5227*Hilfswerte!$B$31,0)</f>
        <v>7400</v>
      </c>
      <c r="X5227" s="4">
        <f t="shared" si="654"/>
        <v>0</v>
      </c>
      <c r="Y5227" s="4" t="str">
        <f>IF(T5227="A - Top-Kunde","bereits Top-Kunde",IF(AND(V5227&lt;=Hilfswerte!$B$34,H5227&lt;0.5*W5227),"Hoch",IF(AND(V5227&lt;=Hilfswerte!$B$35,H5227&lt;0.7*W5227),"Mittel","Niedrig")))</f>
        <v>bereits Top-Kunde</v>
      </c>
      <c r="Z5227" s="4">
        <f t="shared" si="655"/>
        <v>9.9</v>
      </c>
      <c r="AA5227" s="4" t="str">
        <f>IF(J5227&gt;365,"Bereits abgewandert (Segment D)",IF(Z5227&gt;=Hilfswerte!$B$38,"Rot - akut gefaehrdet",IF(Z5227&gt;=Hilfswerte!$B$39,"Gelb - beobachten","Gruen - stabil")))</f>
        <v>Gruen - stabil</v>
      </c>
    </row>
    <row r="5228" spans="1:27" ht="15" customHeight="1" x14ac:dyDescent="0.25">
      <c r="A5228" s="4" t="s">
        <v>5575</v>
      </c>
      <c r="B5228" s="4" t="s">
        <v>337</v>
      </c>
      <c r="C5228" s="4" t="s">
        <v>47</v>
      </c>
      <c r="D5228" s="4" t="s">
        <v>30</v>
      </c>
      <c r="E5228" s="4">
        <v>22</v>
      </c>
      <c r="F5228" s="4">
        <v>5.7</v>
      </c>
      <c r="G5228" s="4">
        <v>16.2</v>
      </c>
      <c r="H5228" s="4">
        <v>7782</v>
      </c>
      <c r="I5228" s="4">
        <v>4</v>
      </c>
      <c r="J5228" s="4">
        <v>4</v>
      </c>
      <c r="K5228" s="4">
        <v>2</v>
      </c>
      <c r="L5228" s="4">
        <v>18</v>
      </c>
      <c r="M5228" s="4">
        <v>2</v>
      </c>
      <c r="N5228" s="4">
        <v>4.2</v>
      </c>
      <c r="O5228" s="4">
        <f t="shared" si="648"/>
        <v>5</v>
      </c>
      <c r="P5228" s="4">
        <f t="shared" si="649"/>
        <v>4</v>
      </c>
      <c r="Q5228" s="4">
        <f t="shared" si="650"/>
        <v>5</v>
      </c>
      <c r="R5228" s="4">
        <f t="shared" si="651"/>
        <v>14</v>
      </c>
      <c r="S5228" s="4">
        <f t="shared" si="652"/>
        <v>124.7</v>
      </c>
      <c r="T5228" s="4" t="str">
        <f t="shared" si="653"/>
        <v>B - Kernkunde</v>
      </c>
      <c r="U5228" s="4">
        <f>ROUND(((E5228-Hilfswerte!$B$20)/Hilfswerte!$B$21)+((F5228-Hilfswerte!$B$22)/Hilfswerte!$B$23)+((G5228-Hilfswerte!$B$24)/Hilfswerte!$B$25)+0.1*INDEX(Hilfswerte!$B$4:$B$15,MATCH(C5228,Hilfswerte!$A$4:$A$15,0)),2)</f>
        <v>0.21</v>
      </c>
      <c r="V5228" s="4">
        <f>ROUND(SQRT((((E5228-Hilfswerte!$B$20)/Hilfswerte!$B$21)-Hilfswerte!$B$28)^2+(((F5228-Hilfswerte!$B$22)/Hilfswerte!$B$23)-Hilfswerte!$B$29)^2+(((G5228-Hilfswerte!$B$24)/Hilfswerte!$B$25)-Hilfswerte!$B$30)^2),3)</f>
        <v>1.1599999999999999</v>
      </c>
      <c r="W5228" s="4">
        <f>ROUND(E5228*Hilfswerte!$B$31,0)</f>
        <v>4522</v>
      </c>
      <c r="X5228" s="4">
        <f t="shared" si="654"/>
        <v>0</v>
      </c>
      <c r="Y5228" s="4" t="str">
        <f>IF(T5228="A - Top-Kunde","bereits Top-Kunde",IF(AND(V5228&lt;=Hilfswerte!$B$34,H5228&lt;0.5*W5228),"Hoch",IF(AND(V5228&lt;=Hilfswerte!$B$35,H5228&lt;0.7*W5228),"Mittel","Niedrig")))</f>
        <v>Niedrig</v>
      </c>
      <c r="Z5228" s="4">
        <f t="shared" si="655"/>
        <v>9.8000000000000007</v>
      </c>
      <c r="AA5228" s="4" t="str">
        <f>IF(J5228&gt;365,"Bereits abgewandert (Segment D)",IF(Z5228&gt;=Hilfswerte!$B$38,"Rot - akut gefaehrdet",IF(Z5228&gt;=Hilfswerte!$B$39,"Gelb - beobachten","Gruen - stabil")))</f>
        <v>Gruen - stabil</v>
      </c>
    </row>
    <row r="5229" spans="1:27" ht="15" customHeight="1" x14ac:dyDescent="0.25">
      <c r="A5229" s="4" t="s">
        <v>5576</v>
      </c>
      <c r="B5229" s="4" t="s">
        <v>1065</v>
      </c>
      <c r="C5229" s="4" t="s">
        <v>84</v>
      </c>
      <c r="D5229" s="4" t="s">
        <v>30</v>
      </c>
      <c r="E5229" s="4">
        <v>752</v>
      </c>
      <c r="F5229" s="4">
        <v>151.6</v>
      </c>
      <c r="G5229" s="4">
        <v>16.8</v>
      </c>
      <c r="H5229" s="4">
        <v>185008</v>
      </c>
      <c r="I5229" s="4">
        <v>3</v>
      </c>
      <c r="J5229" s="4">
        <v>263</v>
      </c>
      <c r="K5229" s="4">
        <v>2</v>
      </c>
      <c r="L5229" s="4">
        <v>30</v>
      </c>
      <c r="M5229" s="4">
        <v>2</v>
      </c>
      <c r="N5229" s="4">
        <v>-23.4</v>
      </c>
      <c r="O5229" s="4">
        <f t="shared" si="648"/>
        <v>2</v>
      </c>
      <c r="P5229" s="4">
        <f t="shared" si="649"/>
        <v>3</v>
      </c>
      <c r="Q5229" s="4">
        <f t="shared" si="650"/>
        <v>5</v>
      </c>
      <c r="R5229" s="4">
        <f t="shared" si="651"/>
        <v>10</v>
      </c>
      <c r="S5229" s="4">
        <f t="shared" si="652"/>
        <v>67.3</v>
      </c>
      <c r="T5229" s="4" t="str">
        <f t="shared" si="653"/>
        <v>C - Entwicklungspotenzial</v>
      </c>
      <c r="U5229" s="4">
        <f>ROUND(((E5229-Hilfswerte!$B$20)/Hilfswerte!$B$21)+((F5229-Hilfswerte!$B$22)/Hilfswerte!$B$23)+((G5229-Hilfswerte!$B$24)/Hilfswerte!$B$25)+0.1*INDEX(Hilfswerte!$B$4:$B$15,MATCH(C5229,Hilfswerte!$A$4:$A$15,0)),2)</f>
        <v>5.98</v>
      </c>
      <c r="V5229" s="4">
        <f>ROUND(SQRT((((E5229-Hilfswerte!$B$20)/Hilfswerte!$B$21)-Hilfswerte!$B$28)^2+(((F5229-Hilfswerte!$B$22)/Hilfswerte!$B$23)-Hilfswerte!$B$29)^2+(((G5229-Hilfswerte!$B$24)/Hilfswerte!$B$25)-Hilfswerte!$B$30)^2),3)</f>
        <v>3.3559999999999999</v>
      </c>
      <c r="W5229" s="4">
        <f>ROUND(E5229*Hilfswerte!$B$31,0)</f>
        <v>154571</v>
      </c>
      <c r="X5229" s="4">
        <f t="shared" si="654"/>
        <v>0</v>
      </c>
      <c r="Y5229" s="4" t="str">
        <f>IF(T5229="A - Top-Kunde","bereits Top-Kunde",IF(AND(V5229&lt;=Hilfswerte!$B$34,H5229&lt;0.5*W5229),"Hoch",IF(AND(V5229&lt;=Hilfswerte!$B$35,H5229&lt;0.7*W5229),"Mittel","Niedrig")))</f>
        <v>Niedrig</v>
      </c>
      <c r="Z5229" s="4">
        <f t="shared" si="655"/>
        <v>34.5</v>
      </c>
      <c r="AA5229" s="4" t="str">
        <f>IF(J5229&gt;365,"Bereits abgewandert (Segment D)",IF(Z5229&gt;=Hilfswerte!$B$38,"Rot - akut gefaehrdet",IF(Z5229&gt;=Hilfswerte!$B$39,"Gelb - beobachten","Gruen - stabil")))</f>
        <v>Rot - akut gefaehrdet</v>
      </c>
    </row>
    <row r="5230" spans="1:27" ht="15" customHeight="1" x14ac:dyDescent="0.25">
      <c r="A5230" s="4" t="s">
        <v>5577</v>
      </c>
      <c r="B5230" s="4" t="s">
        <v>464</v>
      </c>
      <c r="C5230" s="4" t="s">
        <v>47</v>
      </c>
      <c r="D5230" s="4" t="s">
        <v>117</v>
      </c>
      <c r="E5230" s="4">
        <v>52</v>
      </c>
      <c r="F5230" s="4">
        <v>13</v>
      </c>
      <c r="G5230" s="4">
        <v>7.8</v>
      </c>
      <c r="H5230" s="4">
        <v>12443</v>
      </c>
      <c r="I5230" s="4">
        <v>2</v>
      </c>
      <c r="J5230" s="4">
        <v>365</v>
      </c>
      <c r="K5230" s="4">
        <v>1</v>
      </c>
      <c r="L5230" s="4">
        <v>0</v>
      </c>
      <c r="M5230" s="4">
        <v>6</v>
      </c>
      <c r="N5230" s="4">
        <v>4.3</v>
      </c>
      <c r="O5230" s="4">
        <f t="shared" si="648"/>
        <v>2</v>
      </c>
      <c r="P5230" s="4">
        <f t="shared" si="649"/>
        <v>2</v>
      </c>
      <c r="Q5230" s="4">
        <f t="shared" si="650"/>
        <v>5</v>
      </c>
      <c r="R5230" s="4">
        <f t="shared" si="651"/>
        <v>9</v>
      </c>
      <c r="S5230" s="4">
        <f t="shared" si="652"/>
        <v>86.2</v>
      </c>
      <c r="T5230" s="4" t="str">
        <f t="shared" si="653"/>
        <v>C - Entwicklungspotenzial</v>
      </c>
      <c r="U5230" s="4">
        <f>ROUND(((E5230-Hilfswerte!$B$20)/Hilfswerte!$B$21)+((F5230-Hilfswerte!$B$22)/Hilfswerte!$B$23)+((G5230-Hilfswerte!$B$24)/Hilfswerte!$B$25)+0.1*INDEX(Hilfswerte!$B$4:$B$15,MATCH(C5230,Hilfswerte!$A$4:$A$15,0)),2)</f>
        <v>-0.86</v>
      </c>
      <c r="V5230" s="4">
        <f>ROUND(SQRT((((E5230-Hilfswerte!$B$20)/Hilfswerte!$B$21)-Hilfswerte!$B$28)^2+(((F5230-Hilfswerte!$B$22)/Hilfswerte!$B$23)-Hilfswerte!$B$29)^2+(((G5230-Hilfswerte!$B$24)/Hilfswerte!$B$25)-Hilfswerte!$B$30)^2),3)</f>
        <v>0.85699999999999998</v>
      </c>
      <c r="W5230" s="4">
        <f>ROUND(E5230*Hilfswerte!$B$31,0)</f>
        <v>10688</v>
      </c>
      <c r="X5230" s="4">
        <f t="shared" si="654"/>
        <v>0</v>
      </c>
      <c r="Y5230" s="4" t="str">
        <f>IF(T5230="A - Top-Kunde","bereits Top-Kunde",IF(AND(V5230&lt;=Hilfswerte!$B$34,H5230&lt;0.5*W5230),"Hoch",IF(AND(V5230&lt;=Hilfswerte!$B$35,H5230&lt;0.7*W5230),"Mittel","Niedrig")))</f>
        <v>Niedrig</v>
      </c>
      <c r="Z5230" s="4">
        <f t="shared" si="655"/>
        <v>21.3</v>
      </c>
      <c r="AA5230" s="4" t="str">
        <f>IF(J5230&gt;365,"Bereits abgewandert (Segment D)",IF(Z5230&gt;=Hilfswerte!$B$38,"Rot - akut gefaehrdet",IF(Z5230&gt;=Hilfswerte!$B$39,"Gelb - beobachten","Gruen - stabil")))</f>
        <v>Rot - akut gefaehrdet</v>
      </c>
    </row>
    <row r="5231" spans="1:27" ht="15" customHeight="1" x14ac:dyDescent="0.25">
      <c r="A5231" s="4" t="s">
        <v>5578</v>
      </c>
      <c r="B5231" s="4" t="s">
        <v>81</v>
      </c>
      <c r="C5231" s="4" t="s">
        <v>47</v>
      </c>
      <c r="D5231" s="4" t="s">
        <v>30</v>
      </c>
      <c r="E5231" s="4">
        <v>68</v>
      </c>
      <c r="F5231" s="4">
        <v>27.3</v>
      </c>
      <c r="G5231" s="4">
        <v>9.6999999999999993</v>
      </c>
      <c r="H5231" s="4">
        <v>3284</v>
      </c>
      <c r="I5231" s="4">
        <v>3</v>
      </c>
      <c r="J5231" s="4">
        <v>105</v>
      </c>
      <c r="K5231" s="4">
        <v>0</v>
      </c>
      <c r="L5231" s="4">
        <v>5</v>
      </c>
      <c r="M5231" s="4">
        <v>1</v>
      </c>
      <c r="N5231" s="4">
        <v>5.5</v>
      </c>
      <c r="O5231" s="4">
        <f t="shared" si="648"/>
        <v>3</v>
      </c>
      <c r="P5231" s="4">
        <f t="shared" si="649"/>
        <v>3</v>
      </c>
      <c r="Q5231" s="4">
        <f t="shared" si="650"/>
        <v>4</v>
      </c>
      <c r="R5231" s="4">
        <f t="shared" si="651"/>
        <v>10</v>
      </c>
      <c r="S5231" s="4">
        <f t="shared" si="652"/>
        <v>101.3</v>
      </c>
      <c r="T5231" s="4" t="str">
        <f t="shared" si="653"/>
        <v>C - Entwicklungspotenzial</v>
      </c>
      <c r="U5231" s="4">
        <f>ROUND(((E5231-Hilfswerte!$B$20)/Hilfswerte!$B$21)+((F5231-Hilfswerte!$B$22)/Hilfswerte!$B$23)+((G5231-Hilfswerte!$B$24)/Hilfswerte!$B$25)+0.1*INDEX(Hilfswerte!$B$4:$B$15,MATCH(C5231,Hilfswerte!$A$4:$A$15,0)),2)</f>
        <v>-0.23</v>
      </c>
      <c r="V5231" s="4">
        <f>ROUND(SQRT((((E5231-Hilfswerte!$B$20)/Hilfswerte!$B$21)-Hilfswerte!$B$28)^2+(((F5231-Hilfswerte!$B$22)/Hilfswerte!$B$23)-Hilfswerte!$B$29)^2+(((G5231-Hilfswerte!$B$24)/Hilfswerte!$B$25)-Hilfswerte!$B$30)^2),3)</f>
        <v>0.52200000000000002</v>
      </c>
      <c r="W5231" s="4">
        <f>ROUND(E5231*Hilfswerte!$B$31,0)</f>
        <v>13977</v>
      </c>
      <c r="X5231" s="4">
        <f t="shared" si="654"/>
        <v>10693</v>
      </c>
      <c r="Y5231" s="4" t="str">
        <f>IF(T5231="A - Top-Kunde","bereits Top-Kunde",IF(AND(V5231&lt;=Hilfswerte!$B$34,H5231&lt;0.5*W5231),"Hoch",IF(AND(V5231&lt;=Hilfswerte!$B$35,H5231&lt;0.7*W5231),"Mittel","Niedrig")))</f>
        <v>Hoch</v>
      </c>
      <c r="Z5231" s="4">
        <f t="shared" si="655"/>
        <v>6.3</v>
      </c>
      <c r="AA5231" s="4" t="str">
        <f>IF(J5231&gt;365,"Bereits abgewandert (Segment D)",IF(Z5231&gt;=Hilfswerte!$B$38,"Rot - akut gefaehrdet",IF(Z5231&gt;=Hilfswerte!$B$39,"Gelb - beobachten","Gruen - stabil")))</f>
        <v>Gruen - stabil</v>
      </c>
    </row>
    <row r="5232" spans="1:27" ht="15" customHeight="1" x14ac:dyDescent="0.25">
      <c r="A5232" s="4" t="s">
        <v>5579</v>
      </c>
      <c r="B5232" s="4" t="s">
        <v>1098</v>
      </c>
      <c r="C5232" s="4" t="s">
        <v>55</v>
      </c>
      <c r="D5232" s="4" t="s">
        <v>30</v>
      </c>
      <c r="E5232" s="4">
        <v>17</v>
      </c>
      <c r="F5232" s="4">
        <v>3.1</v>
      </c>
      <c r="G5232" s="4">
        <v>15.6</v>
      </c>
      <c r="H5232" s="4">
        <v>8308</v>
      </c>
      <c r="I5232" s="4">
        <v>4</v>
      </c>
      <c r="J5232" s="4">
        <v>4</v>
      </c>
      <c r="K5232" s="4">
        <v>1</v>
      </c>
      <c r="L5232" s="4">
        <v>5</v>
      </c>
      <c r="M5232" s="4">
        <v>4</v>
      </c>
      <c r="N5232" s="4">
        <v>18.2</v>
      </c>
      <c r="O5232" s="4">
        <f t="shared" si="648"/>
        <v>5</v>
      </c>
      <c r="P5232" s="4">
        <f t="shared" si="649"/>
        <v>4</v>
      </c>
      <c r="Q5232" s="4">
        <f t="shared" si="650"/>
        <v>5</v>
      </c>
      <c r="R5232" s="4">
        <f t="shared" si="651"/>
        <v>14</v>
      </c>
      <c r="S5232" s="4">
        <f t="shared" si="652"/>
        <v>141.6</v>
      </c>
      <c r="T5232" s="4" t="str">
        <f t="shared" si="653"/>
        <v>A - Top-Kunde</v>
      </c>
      <c r="U5232" s="4">
        <f>ROUND(((E5232-Hilfswerte!$B$20)/Hilfswerte!$B$21)+((F5232-Hilfswerte!$B$22)/Hilfswerte!$B$23)+((G5232-Hilfswerte!$B$24)/Hilfswerte!$B$25)+0.1*INDEX(Hilfswerte!$B$4:$B$15,MATCH(C5232,Hilfswerte!$A$4:$A$15,0)),2)</f>
        <v>0.26</v>
      </c>
      <c r="V5232" s="4">
        <f>ROUND(SQRT((((E5232-Hilfswerte!$B$20)/Hilfswerte!$B$21)-Hilfswerte!$B$28)^2+(((F5232-Hilfswerte!$B$22)/Hilfswerte!$B$23)-Hilfswerte!$B$29)^2+(((G5232-Hilfswerte!$B$24)/Hilfswerte!$B$25)-Hilfswerte!$B$30)^2),3)</f>
        <v>1.135</v>
      </c>
      <c r="W5232" s="4">
        <f>ROUND(E5232*Hilfswerte!$B$31,0)</f>
        <v>3494</v>
      </c>
      <c r="X5232" s="4">
        <f t="shared" si="654"/>
        <v>0</v>
      </c>
      <c r="Y5232" s="4" t="str">
        <f>IF(T5232="A - Top-Kunde","bereits Top-Kunde",IF(AND(V5232&lt;=Hilfswerte!$B$34,H5232&lt;0.5*W5232),"Hoch",IF(AND(V5232&lt;=Hilfswerte!$B$35,H5232&lt;0.7*W5232),"Mittel","Niedrig")))</f>
        <v>bereits Top-Kunde</v>
      </c>
      <c r="Z5232" s="4">
        <f t="shared" si="655"/>
        <v>4.2</v>
      </c>
      <c r="AA5232" s="4" t="str">
        <f>IF(J5232&gt;365,"Bereits abgewandert (Segment D)",IF(Z5232&gt;=Hilfswerte!$B$38,"Rot - akut gefaehrdet",IF(Z5232&gt;=Hilfswerte!$B$39,"Gelb - beobachten","Gruen - stabil")))</f>
        <v>Gruen - stabil</v>
      </c>
    </row>
    <row r="5233" spans="1:27" ht="15" customHeight="1" x14ac:dyDescent="0.25">
      <c r="A5233" s="4" t="s">
        <v>5580</v>
      </c>
      <c r="B5233" s="4" t="s">
        <v>947</v>
      </c>
      <c r="C5233" s="4" t="s">
        <v>47</v>
      </c>
      <c r="D5233" s="4" t="s">
        <v>77</v>
      </c>
      <c r="E5233" s="4">
        <v>105</v>
      </c>
      <c r="F5233" s="4">
        <v>18.100000000000001</v>
      </c>
      <c r="G5233" s="4">
        <v>7.2</v>
      </c>
      <c r="H5233" s="4">
        <v>20167</v>
      </c>
      <c r="I5233" s="4">
        <v>2</v>
      </c>
      <c r="J5233" s="4">
        <v>39</v>
      </c>
      <c r="K5233" s="4">
        <v>1</v>
      </c>
      <c r="L5233" s="4">
        <v>6</v>
      </c>
      <c r="M5233" s="4">
        <v>6</v>
      </c>
      <c r="N5233" s="4">
        <v>19.399999999999999</v>
      </c>
      <c r="O5233" s="4">
        <f t="shared" si="648"/>
        <v>4</v>
      </c>
      <c r="P5233" s="4">
        <f t="shared" si="649"/>
        <v>2</v>
      </c>
      <c r="Q5233" s="4">
        <f t="shared" si="650"/>
        <v>5</v>
      </c>
      <c r="R5233" s="4">
        <f t="shared" si="651"/>
        <v>11</v>
      </c>
      <c r="S5233" s="4">
        <f t="shared" si="652"/>
        <v>111.9</v>
      </c>
      <c r="T5233" s="4" t="str">
        <f t="shared" si="653"/>
        <v>B - Kernkunde</v>
      </c>
      <c r="U5233" s="4">
        <f>ROUND(((E5233-Hilfswerte!$B$20)/Hilfswerte!$B$21)+((F5233-Hilfswerte!$B$22)/Hilfswerte!$B$23)+((G5233-Hilfswerte!$B$24)/Hilfswerte!$B$25)+0.1*INDEX(Hilfswerte!$B$4:$B$15,MATCH(C5233,Hilfswerte!$A$4:$A$15,0)),2)</f>
        <v>-0.64</v>
      </c>
      <c r="V5233" s="4">
        <f>ROUND(SQRT((((E5233-Hilfswerte!$B$20)/Hilfswerte!$B$21)-Hilfswerte!$B$28)^2+(((F5233-Hilfswerte!$B$22)/Hilfswerte!$B$23)-Hilfswerte!$B$29)^2+(((G5233-Hilfswerte!$B$24)/Hilfswerte!$B$25)-Hilfswerte!$B$30)^2),3)</f>
        <v>0.77500000000000002</v>
      </c>
      <c r="W5233" s="4">
        <f>ROUND(E5233*Hilfswerte!$B$31,0)</f>
        <v>21582</v>
      </c>
      <c r="X5233" s="4">
        <f t="shared" si="654"/>
        <v>1415</v>
      </c>
      <c r="Y5233" s="4" t="str">
        <f>IF(T5233="A - Top-Kunde","bereits Top-Kunde",IF(AND(V5233&lt;=Hilfswerte!$B$34,H5233&lt;0.5*W5233),"Hoch",IF(AND(V5233&lt;=Hilfswerte!$B$35,H5233&lt;0.7*W5233),"Mittel","Niedrig")))</f>
        <v>Niedrig</v>
      </c>
      <c r="Z5233" s="4">
        <f t="shared" si="655"/>
        <v>6.2</v>
      </c>
      <c r="AA5233" s="4" t="str">
        <f>IF(J5233&gt;365,"Bereits abgewandert (Segment D)",IF(Z5233&gt;=Hilfswerte!$B$38,"Rot - akut gefaehrdet",IF(Z5233&gt;=Hilfswerte!$B$39,"Gelb - beobachten","Gruen - stabil")))</f>
        <v>Gruen - stabil</v>
      </c>
    </row>
    <row r="5234" spans="1:27" ht="15" customHeight="1" x14ac:dyDescent="0.25">
      <c r="A5234" s="4" t="s">
        <v>5581</v>
      </c>
      <c r="B5234" s="4" t="s">
        <v>35</v>
      </c>
      <c r="C5234" s="4" t="s">
        <v>59</v>
      </c>
      <c r="D5234" s="4" t="s">
        <v>30</v>
      </c>
      <c r="E5234" s="4">
        <v>95</v>
      </c>
      <c r="F5234" s="4">
        <v>18.5</v>
      </c>
      <c r="G5234" s="4">
        <v>4.5</v>
      </c>
      <c r="H5234" s="4">
        <v>30248</v>
      </c>
      <c r="I5234" s="4">
        <v>4</v>
      </c>
      <c r="J5234" s="4">
        <v>41</v>
      </c>
      <c r="K5234" s="4">
        <v>0</v>
      </c>
      <c r="L5234" s="4">
        <v>4</v>
      </c>
      <c r="M5234" s="4">
        <v>5</v>
      </c>
      <c r="N5234" s="4">
        <v>-14.3</v>
      </c>
      <c r="O5234" s="4">
        <f t="shared" si="648"/>
        <v>4</v>
      </c>
      <c r="P5234" s="4">
        <f t="shared" si="649"/>
        <v>4</v>
      </c>
      <c r="Q5234" s="4">
        <f t="shared" si="650"/>
        <v>5</v>
      </c>
      <c r="R5234" s="4">
        <f t="shared" si="651"/>
        <v>13</v>
      </c>
      <c r="S5234" s="4">
        <f t="shared" si="652"/>
        <v>121.7</v>
      </c>
      <c r="T5234" s="4" t="str">
        <f t="shared" si="653"/>
        <v>B - Kernkunde</v>
      </c>
      <c r="U5234" s="4">
        <f>ROUND(((E5234-Hilfswerte!$B$20)/Hilfswerte!$B$21)+((F5234-Hilfswerte!$B$22)/Hilfswerte!$B$23)+((G5234-Hilfswerte!$B$24)/Hilfswerte!$B$25)+0.1*INDEX(Hilfswerte!$B$4:$B$15,MATCH(C5234,Hilfswerte!$A$4:$A$15,0)),2)</f>
        <v>-1.26</v>
      </c>
      <c r="V5234" s="4">
        <f>ROUND(SQRT((((E5234-Hilfswerte!$B$20)/Hilfswerte!$B$21)-Hilfswerte!$B$28)^2+(((F5234-Hilfswerte!$B$22)/Hilfswerte!$B$23)-Hilfswerte!$B$29)^2+(((G5234-Hilfswerte!$B$24)/Hilfswerte!$B$25)-Hilfswerte!$B$30)^2),3)</f>
        <v>1.1619999999999999</v>
      </c>
      <c r="W5234" s="4">
        <f>ROUND(E5234*Hilfswerte!$B$31,0)</f>
        <v>19527</v>
      </c>
      <c r="X5234" s="4">
        <f t="shared" si="654"/>
        <v>0</v>
      </c>
      <c r="Y5234" s="4" t="str">
        <f>IF(T5234="A - Top-Kunde","bereits Top-Kunde",IF(AND(V5234&lt;=Hilfswerte!$B$34,H5234&lt;0.5*W5234),"Hoch",IF(AND(V5234&lt;=Hilfswerte!$B$35,H5234&lt;0.7*W5234),"Mittel","Niedrig")))</f>
        <v>Niedrig</v>
      </c>
      <c r="Z5234" s="4">
        <f t="shared" si="655"/>
        <v>8.6</v>
      </c>
      <c r="AA5234" s="4" t="str">
        <f>IF(J5234&gt;365,"Bereits abgewandert (Segment D)",IF(Z5234&gt;=Hilfswerte!$B$38,"Rot - akut gefaehrdet",IF(Z5234&gt;=Hilfswerte!$B$39,"Gelb - beobachten","Gruen - stabil")))</f>
        <v>Gruen - stabil</v>
      </c>
    </row>
    <row r="5235" spans="1:27" ht="15" customHeight="1" x14ac:dyDescent="0.25">
      <c r="A5235" s="4" t="s">
        <v>5582</v>
      </c>
      <c r="B5235" s="4" t="s">
        <v>378</v>
      </c>
      <c r="C5235" s="4" t="s">
        <v>74</v>
      </c>
      <c r="D5235" s="4" t="s">
        <v>178</v>
      </c>
      <c r="E5235" s="4">
        <v>75</v>
      </c>
      <c r="F5235" s="4">
        <v>12.3</v>
      </c>
      <c r="G5235" s="4">
        <v>9.1999999999999993</v>
      </c>
      <c r="H5235" s="4">
        <v>785</v>
      </c>
      <c r="I5235" s="4">
        <v>2</v>
      </c>
      <c r="J5235" s="4">
        <v>69</v>
      </c>
      <c r="K5235" s="4">
        <v>0</v>
      </c>
      <c r="L5235" s="4">
        <v>-4</v>
      </c>
      <c r="M5235" s="4">
        <v>3</v>
      </c>
      <c r="N5235" s="4">
        <v>30.2</v>
      </c>
      <c r="O5235" s="4">
        <f t="shared" si="648"/>
        <v>4</v>
      </c>
      <c r="P5235" s="4">
        <f t="shared" si="649"/>
        <v>2</v>
      </c>
      <c r="Q5235" s="4">
        <f t="shared" si="650"/>
        <v>2</v>
      </c>
      <c r="R5235" s="4">
        <f t="shared" si="651"/>
        <v>8</v>
      </c>
      <c r="S5235" s="4">
        <f t="shared" si="652"/>
        <v>95.1</v>
      </c>
      <c r="T5235" s="4" t="str">
        <f t="shared" si="653"/>
        <v>C - Entwicklungspotenzial</v>
      </c>
      <c r="U5235" s="4">
        <f>ROUND(((E5235-Hilfswerte!$B$20)/Hilfswerte!$B$21)+((F5235-Hilfswerte!$B$22)/Hilfswerte!$B$23)+((G5235-Hilfswerte!$B$24)/Hilfswerte!$B$25)+0.1*INDEX(Hilfswerte!$B$4:$B$15,MATCH(C5235,Hilfswerte!$A$4:$A$15,0)),2)</f>
        <v>-0.66</v>
      </c>
      <c r="V5235" s="4">
        <f>ROUND(SQRT((((E5235-Hilfswerte!$B$20)/Hilfswerte!$B$21)-Hilfswerte!$B$28)^2+(((F5235-Hilfswerte!$B$22)/Hilfswerte!$B$23)-Hilfswerte!$B$29)^2+(((G5235-Hilfswerte!$B$24)/Hilfswerte!$B$25)-Hilfswerte!$B$30)^2),3)</f>
        <v>0.68300000000000005</v>
      </c>
      <c r="W5235" s="4">
        <f>ROUND(E5235*Hilfswerte!$B$31,0)</f>
        <v>15416</v>
      </c>
      <c r="X5235" s="4">
        <f t="shared" si="654"/>
        <v>14631</v>
      </c>
      <c r="Y5235" s="4" t="str">
        <f>IF(T5235="A - Top-Kunde","bereits Top-Kunde",IF(AND(V5235&lt;=Hilfswerte!$B$34,H5235&lt;0.5*W5235),"Hoch",IF(AND(V5235&lt;=Hilfswerte!$B$35,H5235&lt;0.7*W5235),"Mittel","Niedrig")))</f>
        <v>Hoch</v>
      </c>
      <c r="Z5235" s="4">
        <f t="shared" si="655"/>
        <v>3.5</v>
      </c>
      <c r="AA5235" s="4" t="str">
        <f>IF(J5235&gt;365,"Bereits abgewandert (Segment D)",IF(Z5235&gt;=Hilfswerte!$B$38,"Rot - akut gefaehrdet",IF(Z5235&gt;=Hilfswerte!$B$39,"Gelb - beobachten","Gruen - stabil")))</f>
        <v>Gruen - stabil</v>
      </c>
    </row>
    <row r="5236" spans="1:27" ht="15" customHeight="1" x14ac:dyDescent="0.25">
      <c r="A5236" s="4" t="s">
        <v>5583</v>
      </c>
      <c r="B5236" s="4" t="s">
        <v>1050</v>
      </c>
      <c r="C5236" s="4" t="s">
        <v>38</v>
      </c>
      <c r="D5236" s="4" t="s">
        <v>30</v>
      </c>
      <c r="E5236" s="4">
        <v>109</v>
      </c>
      <c r="F5236" s="4">
        <v>28.2</v>
      </c>
      <c r="G5236" s="4">
        <v>18.899999999999999</v>
      </c>
      <c r="H5236" s="4">
        <v>22345</v>
      </c>
      <c r="I5236" s="4">
        <v>4</v>
      </c>
      <c r="J5236" s="4">
        <v>16</v>
      </c>
      <c r="K5236" s="4">
        <v>1</v>
      </c>
      <c r="L5236" s="4">
        <v>30</v>
      </c>
      <c r="M5236" s="4">
        <v>1</v>
      </c>
      <c r="N5236" s="4">
        <v>34</v>
      </c>
      <c r="O5236" s="4">
        <f t="shared" si="648"/>
        <v>5</v>
      </c>
      <c r="P5236" s="4">
        <f t="shared" si="649"/>
        <v>4</v>
      </c>
      <c r="Q5236" s="4">
        <f t="shared" si="650"/>
        <v>5</v>
      </c>
      <c r="R5236" s="4">
        <f t="shared" si="651"/>
        <v>14</v>
      </c>
      <c r="S5236" s="4">
        <f t="shared" si="652"/>
        <v>142</v>
      </c>
      <c r="T5236" s="4" t="str">
        <f t="shared" si="653"/>
        <v>A - Top-Kunde</v>
      </c>
      <c r="U5236" s="4">
        <f>ROUND(((E5236-Hilfswerte!$B$20)/Hilfswerte!$B$21)+((F5236-Hilfswerte!$B$22)/Hilfswerte!$B$23)+((G5236-Hilfswerte!$B$24)/Hilfswerte!$B$25)+0.1*INDEX(Hilfswerte!$B$4:$B$15,MATCH(C5236,Hilfswerte!$A$4:$A$15,0)),2)</f>
        <v>1.68</v>
      </c>
      <c r="V5236" s="4">
        <f>ROUND(SQRT((((E5236-Hilfswerte!$B$20)/Hilfswerte!$B$21)-Hilfswerte!$B$28)^2+(((F5236-Hilfswerte!$B$22)/Hilfswerte!$B$23)-Hilfswerte!$B$29)^2+(((G5236-Hilfswerte!$B$24)/Hilfswerte!$B$25)-Hilfswerte!$B$30)^2),3)</f>
        <v>1.258</v>
      </c>
      <c r="W5236" s="4">
        <f>ROUND(E5236*Hilfswerte!$B$31,0)</f>
        <v>22405</v>
      </c>
      <c r="X5236" s="4">
        <f t="shared" si="654"/>
        <v>60</v>
      </c>
      <c r="Y5236" s="4" t="str">
        <f>IF(T5236="A - Top-Kunde","bereits Top-Kunde",IF(AND(V5236&lt;=Hilfswerte!$B$34,H5236&lt;0.5*W5236),"Hoch",IF(AND(V5236&lt;=Hilfswerte!$B$35,H5236&lt;0.7*W5236),"Mittel","Niedrig")))</f>
        <v>bereits Top-Kunde</v>
      </c>
      <c r="Z5236" s="4">
        <f t="shared" si="655"/>
        <v>9.8000000000000007</v>
      </c>
      <c r="AA5236" s="4" t="str">
        <f>IF(J5236&gt;365,"Bereits abgewandert (Segment D)",IF(Z5236&gt;=Hilfswerte!$B$38,"Rot - akut gefaehrdet",IF(Z5236&gt;=Hilfswerte!$B$39,"Gelb - beobachten","Gruen - stabil")))</f>
        <v>Gruen - stabil</v>
      </c>
    </row>
    <row r="5237" spans="1:27" ht="15" customHeight="1" x14ac:dyDescent="0.25">
      <c r="A5237" s="4" t="s">
        <v>5584</v>
      </c>
      <c r="B5237" s="4" t="s">
        <v>42</v>
      </c>
      <c r="C5237" s="4" t="s">
        <v>89</v>
      </c>
      <c r="D5237" s="4" t="s">
        <v>117</v>
      </c>
      <c r="E5237" s="4">
        <v>263</v>
      </c>
      <c r="F5237" s="4">
        <v>72.5</v>
      </c>
      <c r="G5237" s="4">
        <v>0.9</v>
      </c>
      <c r="H5237" s="4">
        <v>40320</v>
      </c>
      <c r="I5237" s="4">
        <v>5</v>
      </c>
      <c r="J5237" s="4">
        <v>22</v>
      </c>
      <c r="K5237" s="4">
        <v>0</v>
      </c>
      <c r="L5237" s="4">
        <v>2</v>
      </c>
      <c r="M5237" s="4">
        <v>2</v>
      </c>
      <c r="N5237" s="4">
        <v>14.8</v>
      </c>
      <c r="O5237" s="4">
        <f t="shared" si="648"/>
        <v>5</v>
      </c>
      <c r="P5237" s="4">
        <f t="shared" si="649"/>
        <v>5</v>
      </c>
      <c r="Q5237" s="4">
        <f t="shared" si="650"/>
        <v>5</v>
      </c>
      <c r="R5237" s="4">
        <f t="shared" si="651"/>
        <v>15</v>
      </c>
      <c r="S5237" s="4">
        <f t="shared" si="652"/>
        <v>156.80000000000001</v>
      </c>
      <c r="T5237" s="4" t="str">
        <f t="shared" si="653"/>
        <v>A - Top-Kunde</v>
      </c>
      <c r="U5237" s="4">
        <f>ROUND(((E5237-Hilfswerte!$B$20)/Hilfswerte!$B$21)+((F5237-Hilfswerte!$B$22)/Hilfswerte!$B$23)+((G5237-Hilfswerte!$B$24)/Hilfswerte!$B$25)+0.1*INDEX(Hilfswerte!$B$4:$B$15,MATCH(C5237,Hilfswerte!$A$4:$A$15,0)),2)</f>
        <v>0.23</v>
      </c>
      <c r="V5237" s="4">
        <f>ROUND(SQRT((((E5237-Hilfswerte!$B$20)/Hilfswerte!$B$21)-Hilfswerte!$B$28)^2+(((F5237-Hilfswerte!$B$22)/Hilfswerte!$B$23)-Hilfswerte!$B$29)^2+(((G5237-Hilfswerte!$B$24)/Hilfswerte!$B$25)-Hilfswerte!$B$30)^2),3)</f>
        <v>1.8009999999999999</v>
      </c>
      <c r="W5237" s="4">
        <f>ROUND(E5237*Hilfswerte!$B$31,0)</f>
        <v>54059</v>
      </c>
      <c r="X5237" s="4">
        <f t="shared" si="654"/>
        <v>13739</v>
      </c>
      <c r="Y5237" s="4" t="str">
        <f>IF(T5237="A - Top-Kunde","bereits Top-Kunde",IF(AND(V5237&lt;=Hilfswerte!$B$34,H5237&lt;0.5*W5237),"Hoch",IF(AND(V5237&lt;=Hilfswerte!$B$35,H5237&lt;0.7*W5237),"Mittel","Niedrig")))</f>
        <v>bereits Top-Kunde</v>
      </c>
      <c r="Z5237" s="4">
        <f t="shared" si="655"/>
        <v>1.5</v>
      </c>
      <c r="AA5237" s="4" t="str">
        <f>IF(J5237&gt;365,"Bereits abgewandert (Segment D)",IF(Z5237&gt;=Hilfswerte!$B$38,"Rot - akut gefaehrdet",IF(Z5237&gt;=Hilfswerte!$B$39,"Gelb - beobachten","Gruen - stabil")))</f>
        <v>Gruen - stabil</v>
      </c>
    </row>
    <row r="5238" spans="1:27" ht="15" customHeight="1" x14ac:dyDescent="0.25">
      <c r="A5238" s="4" t="s">
        <v>5585</v>
      </c>
      <c r="B5238" s="4" t="s">
        <v>247</v>
      </c>
      <c r="C5238" s="4" t="s">
        <v>51</v>
      </c>
      <c r="D5238" s="4" t="s">
        <v>52</v>
      </c>
      <c r="E5238" s="4">
        <v>98</v>
      </c>
      <c r="F5238" s="4">
        <v>21.7</v>
      </c>
      <c r="G5238" s="4">
        <v>10.7</v>
      </c>
      <c r="H5238" s="4">
        <v>1787</v>
      </c>
      <c r="I5238" s="4">
        <v>1</v>
      </c>
      <c r="J5238" s="4">
        <v>215</v>
      </c>
      <c r="K5238" s="4">
        <v>0</v>
      </c>
      <c r="L5238" s="4">
        <v>11</v>
      </c>
      <c r="M5238" s="4">
        <v>5</v>
      </c>
      <c r="N5238" s="4">
        <v>10.1</v>
      </c>
      <c r="O5238" s="4">
        <f t="shared" si="648"/>
        <v>2</v>
      </c>
      <c r="P5238" s="4">
        <f t="shared" si="649"/>
        <v>1</v>
      </c>
      <c r="Q5238" s="4">
        <f t="shared" si="650"/>
        <v>3</v>
      </c>
      <c r="R5238" s="4">
        <f t="shared" si="651"/>
        <v>6</v>
      </c>
      <c r="S5238" s="4">
        <f t="shared" si="652"/>
        <v>61.8</v>
      </c>
      <c r="T5238" s="4" t="str">
        <f t="shared" si="653"/>
        <v>C - Entwicklungspotenzial</v>
      </c>
      <c r="U5238" s="4">
        <f>ROUND(((E5238-Hilfswerte!$B$20)/Hilfswerte!$B$21)+((F5238-Hilfswerte!$B$22)/Hilfswerte!$B$23)+((G5238-Hilfswerte!$B$24)/Hilfswerte!$B$25)+0.1*INDEX(Hilfswerte!$B$4:$B$15,MATCH(C5238,Hilfswerte!$A$4:$A$15,0)),2)</f>
        <v>0.22</v>
      </c>
      <c r="V5238" s="4">
        <f>ROUND(SQRT((((E5238-Hilfswerte!$B$20)/Hilfswerte!$B$21)-Hilfswerte!$B$28)^2+(((F5238-Hilfswerte!$B$22)/Hilfswerte!$B$23)-Hilfswerte!$B$29)^2+(((G5238-Hilfswerte!$B$24)/Hilfswerte!$B$25)-Hilfswerte!$B$30)^2),3)</f>
        <v>0.42099999999999999</v>
      </c>
      <c r="W5238" s="4">
        <f>ROUND(E5238*Hilfswerte!$B$31,0)</f>
        <v>20144</v>
      </c>
      <c r="X5238" s="4">
        <f t="shared" si="654"/>
        <v>18357</v>
      </c>
      <c r="Y5238" s="4" t="str">
        <f>IF(T5238="A - Top-Kunde","bereits Top-Kunde",IF(AND(V5238&lt;=Hilfswerte!$B$34,H5238&lt;0.5*W5238),"Hoch",IF(AND(V5238&lt;=Hilfswerte!$B$35,H5238&lt;0.7*W5238),"Mittel","Niedrig")))</f>
        <v>Hoch</v>
      </c>
      <c r="Z5238" s="4">
        <f t="shared" si="655"/>
        <v>13</v>
      </c>
      <c r="AA5238" s="4" t="str">
        <f>IF(J5238&gt;365,"Bereits abgewandert (Segment D)",IF(Z5238&gt;=Hilfswerte!$B$38,"Rot - akut gefaehrdet",IF(Z5238&gt;=Hilfswerte!$B$39,"Gelb - beobachten","Gruen - stabil")))</f>
        <v>Gruen - stabil</v>
      </c>
    </row>
    <row r="5239" spans="1:27" ht="15" customHeight="1" x14ac:dyDescent="0.25">
      <c r="A5239" s="4" t="s">
        <v>5586</v>
      </c>
      <c r="B5239" s="4" t="s">
        <v>144</v>
      </c>
      <c r="C5239" s="4" t="s">
        <v>33</v>
      </c>
      <c r="D5239" s="4" t="s">
        <v>30</v>
      </c>
      <c r="E5239" s="4">
        <v>39</v>
      </c>
      <c r="F5239" s="4">
        <v>6.3</v>
      </c>
      <c r="G5239" s="4">
        <v>4.2</v>
      </c>
      <c r="H5239" s="4">
        <v>2340</v>
      </c>
      <c r="I5239" s="4">
        <v>1</v>
      </c>
      <c r="J5239" s="4">
        <v>336</v>
      </c>
      <c r="K5239" s="4">
        <v>0</v>
      </c>
      <c r="L5239" s="4">
        <v>4</v>
      </c>
      <c r="M5239" s="4">
        <v>2</v>
      </c>
      <c r="N5239" s="4">
        <v>7</v>
      </c>
      <c r="O5239" s="4">
        <f t="shared" si="648"/>
        <v>2</v>
      </c>
      <c r="P5239" s="4">
        <f t="shared" si="649"/>
        <v>1</v>
      </c>
      <c r="Q5239" s="4">
        <f t="shared" si="650"/>
        <v>3</v>
      </c>
      <c r="R5239" s="4">
        <f t="shared" si="651"/>
        <v>6</v>
      </c>
      <c r="S5239" s="4">
        <f t="shared" si="652"/>
        <v>62.3</v>
      </c>
      <c r="T5239" s="4" t="str">
        <f t="shared" si="653"/>
        <v>C - Entwicklungspotenzial</v>
      </c>
      <c r="U5239" s="4">
        <f>ROUND(((E5239-Hilfswerte!$B$20)/Hilfswerte!$B$21)+((F5239-Hilfswerte!$B$22)/Hilfswerte!$B$23)+((G5239-Hilfswerte!$B$24)/Hilfswerte!$B$25)+0.1*INDEX(Hilfswerte!$B$4:$B$15,MATCH(C5239,Hilfswerte!$A$4:$A$15,0)),2)</f>
        <v>-1.66</v>
      </c>
      <c r="V5239" s="4">
        <f>ROUND(SQRT((((E5239-Hilfswerte!$B$20)/Hilfswerte!$B$21)-Hilfswerte!$B$28)^2+(((F5239-Hilfswerte!$B$22)/Hilfswerte!$B$23)-Hilfswerte!$B$29)^2+(((G5239-Hilfswerte!$B$24)/Hilfswerte!$B$25)-Hilfswerte!$B$30)^2),3)</f>
        <v>1.3640000000000001</v>
      </c>
      <c r="W5239" s="4">
        <f>ROUND(E5239*Hilfswerte!$B$31,0)</f>
        <v>8016</v>
      </c>
      <c r="X5239" s="4">
        <f t="shared" si="654"/>
        <v>5676</v>
      </c>
      <c r="Y5239" s="4" t="str">
        <f>IF(T5239="A - Top-Kunde","bereits Top-Kunde",IF(AND(V5239&lt;=Hilfswerte!$B$34,H5239&lt;0.5*W5239),"Hoch",IF(AND(V5239&lt;=Hilfswerte!$B$35,H5239&lt;0.7*W5239),"Mittel","Niedrig")))</f>
        <v>Niedrig</v>
      </c>
      <c r="Z5239" s="4">
        <f t="shared" si="655"/>
        <v>17.600000000000001</v>
      </c>
      <c r="AA5239" s="4" t="str">
        <f>IF(J5239&gt;365,"Bereits abgewandert (Segment D)",IF(Z5239&gt;=Hilfswerte!$B$38,"Rot - akut gefaehrdet",IF(Z5239&gt;=Hilfswerte!$B$39,"Gelb - beobachten","Gruen - stabil")))</f>
        <v>Gelb - beobachten</v>
      </c>
    </row>
    <row r="5240" spans="1:27" ht="15" customHeight="1" x14ac:dyDescent="0.25">
      <c r="A5240" s="4" t="s">
        <v>5587</v>
      </c>
      <c r="B5240" s="4" t="s">
        <v>212</v>
      </c>
      <c r="C5240" s="4" t="s">
        <v>55</v>
      </c>
      <c r="D5240" s="4" t="s">
        <v>48</v>
      </c>
      <c r="E5240" s="4">
        <v>61</v>
      </c>
      <c r="F5240" s="4">
        <v>15</v>
      </c>
      <c r="G5240" s="4">
        <v>1.3</v>
      </c>
      <c r="H5240" s="4">
        <v>3459</v>
      </c>
      <c r="I5240" s="4">
        <v>3</v>
      </c>
      <c r="J5240" s="4">
        <v>34</v>
      </c>
      <c r="K5240" s="4">
        <v>0</v>
      </c>
      <c r="L5240" s="4">
        <v>6</v>
      </c>
      <c r="M5240" s="4">
        <v>2</v>
      </c>
      <c r="N5240" s="4">
        <v>22.5</v>
      </c>
      <c r="O5240" s="4">
        <f t="shared" si="648"/>
        <v>4</v>
      </c>
      <c r="P5240" s="4">
        <f t="shared" si="649"/>
        <v>3</v>
      </c>
      <c r="Q5240" s="4">
        <f t="shared" si="650"/>
        <v>4</v>
      </c>
      <c r="R5240" s="4">
        <f t="shared" si="651"/>
        <v>11</v>
      </c>
      <c r="S5240" s="4">
        <f t="shared" si="652"/>
        <v>119.5</v>
      </c>
      <c r="T5240" s="4" t="str">
        <f t="shared" si="653"/>
        <v>B - Kernkunde</v>
      </c>
      <c r="U5240" s="4">
        <f>ROUND(((E5240-Hilfswerte!$B$20)/Hilfswerte!$B$21)+((F5240-Hilfswerte!$B$22)/Hilfswerte!$B$23)+((G5240-Hilfswerte!$B$24)/Hilfswerte!$B$25)+0.1*INDEX(Hilfswerte!$B$4:$B$15,MATCH(C5240,Hilfswerte!$A$4:$A$15,0)),2)</f>
        <v>-1.61</v>
      </c>
      <c r="V5240" s="4">
        <f>ROUND(SQRT((((E5240-Hilfswerte!$B$20)/Hilfswerte!$B$21)-Hilfswerte!$B$28)^2+(((F5240-Hilfswerte!$B$22)/Hilfswerte!$B$23)-Hilfswerte!$B$29)^2+(((G5240-Hilfswerte!$B$24)/Hilfswerte!$B$25)-Hilfswerte!$B$30)^2),3)</f>
        <v>1.6879999999999999</v>
      </c>
      <c r="W5240" s="4">
        <f>ROUND(E5240*Hilfswerte!$B$31,0)</f>
        <v>12538</v>
      </c>
      <c r="X5240" s="4">
        <f t="shared" si="654"/>
        <v>9079</v>
      </c>
      <c r="Y5240" s="4" t="str">
        <f>IF(T5240="A - Top-Kunde","bereits Top-Kunde",IF(AND(V5240&lt;=Hilfswerte!$B$34,H5240&lt;0.5*W5240),"Hoch",IF(AND(V5240&lt;=Hilfswerte!$B$35,H5240&lt;0.7*W5240),"Mittel","Niedrig")))</f>
        <v>Niedrig</v>
      </c>
      <c r="Z5240" s="4">
        <f t="shared" si="655"/>
        <v>2.9</v>
      </c>
      <c r="AA5240" s="4" t="str">
        <f>IF(J5240&gt;365,"Bereits abgewandert (Segment D)",IF(Z5240&gt;=Hilfswerte!$B$38,"Rot - akut gefaehrdet",IF(Z5240&gt;=Hilfswerte!$B$39,"Gelb - beobachten","Gruen - stabil")))</f>
        <v>Gruen - stabil</v>
      </c>
    </row>
    <row r="5241" spans="1:27" ht="15" customHeight="1" x14ac:dyDescent="0.25">
      <c r="A5241" s="4" t="s">
        <v>5588</v>
      </c>
      <c r="B5241" s="4" t="s">
        <v>321</v>
      </c>
      <c r="C5241" s="4" t="s">
        <v>89</v>
      </c>
      <c r="D5241" s="4" t="s">
        <v>77</v>
      </c>
      <c r="E5241" s="4">
        <v>247</v>
      </c>
      <c r="F5241" s="4">
        <v>67.8</v>
      </c>
      <c r="G5241" s="4">
        <v>17.5</v>
      </c>
      <c r="H5241" s="4">
        <v>52191</v>
      </c>
      <c r="I5241" s="4">
        <v>2</v>
      </c>
      <c r="J5241" s="4">
        <v>42</v>
      </c>
      <c r="K5241" s="4">
        <v>0</v>
      </c>
      <c r="L5241" s="4">
        <v>-3</v>
      </c>
      <c r="M5241" s="4">
        <v>6</v>
      </c>
      <c r="N5241" s="4">
        <v>0</v>
      </c>
      <c r="O5241" s="4">
        <f t="shared" si="648"/>
        <v>4</v>
      </c>
      <c r="P5241" s="4">
        <f t="shared" si="649"/>
        <v>2</v>
      </c>
      <c r="Q5241" s="4">
        <f t="shared" si="650"/>
        <v>5</v>
      </c>
      <c r="R5241" s="4">
        <f t="shared" si="651"/>
        <v>11</v>
      </c>
      <c r="S5241" s="4">
        <f t="shared" si="652"/>
        <v>110</v>
      </c>
      <c r="T5241" s="4" t="str">
        <f t="shared" si="653"/>
        <v>B - Kernkunde</v>
      </c>
      <c r="U5241" s="4">
        <f>ROUND(((E5241-Hilfswerte!$B$20)/Hilfswerte!$B$21)+((F5241-Hilfswerte!$B$22)/Hilfswerte!$B$23)+((G5241-Hilfswerte!$B$24)/Hilfswerte!$B$25)+0.1*INDEX(Hilfswerte!$B$4:$B$15,MATCH(C5241,Hilfswerte!$A$4:$A$15,0)),2)</f>
        <v>2.71</v>
      </c>
      <c r="V5241" s="4">
        <f>ROUND(SQRT((((E5241-Hilfswerte!$B$20)/Hilfswerte!$B$21)-Hilfswerte!$B$28)^2+(((F5241-Hilfswerte!$B$22)/Hilfswerte!$B$23)-Hilfswerte!$B$29)^2+(((G5241-Hilfswerte!$B$24)/Hilfswerte!$B$25)-Hilfswerte!$B$30)^2),3)</f>
        <v>1.1870000000000001</v>
      </c>
      <c r="W5241" s="4">
        <f>ROUND(E5241*Hilfswerte!$B$31,0)</f>
        <v>50770</v>
      </c>
      <c r="X5241" s="4">
        <f t="shared" si="654"/>
        <v>0</v>
      </c>
      <c r="Y5241" s="4" t="str">
        <f>IF(T5241="A - Top-Kunde","bereits Top-Kunde",IF(AND(V5241&lt;=Hilfswerte!$B$34,H5241&lt;0.5*W5241),"Hoch",IF(AND(V5241&lt;=Hilfswerte!$B$35,H5241&lt;0.7*W5241),"Mittel","Niedrig")))</f>
        <v>Niedrig</v>
      </c>
      <c r="Z5241" s="4">
        <f t="shared" si="655"/>
        <v>2.1</v>
      </c>
      <c r="AA5241" s="4" t="str">
        <f>IF(J5241&gt;365,"Bereits abgewandert (Segment D)",IF(Z5241&gt;=Hilfswerte!$B$38,"Rot - akut gefaehrdet",IF(Z5241&gt;=Hilfswerte!$B$39,"Gelb - beobachten","Gruen - stabil")))</f>
        <v>Gruen - stabil</v>
      </c>
    </row>
    <row r="5242" spans="1:27" ht="15" customHeight="1" x14ac:dyDescent="0.25">
      <c r="A5242" s="4" t="s">
        <v>5589</v>
      </c>
      <c r="B5242" s="4" t="s">
        <v>630</v>
      </c>
      <c r="C5242" s="4" t="s">
        <v>51</v>
      </c>
      <c r="D5242" s="4" t="s">
        <v>30</v>
      </c>
      <c r="E5242" s="4">
        <v>24</v>
      </c>
      <c r="F5242" s="4">
        <v>5.5</v>
      </c>
      <c r="G5242" s="4">
        <v>15.8</v>
      </c>
      <c r="H5242" s="4">
        <v>5940</v>
      </c>
      <c r="I5242" s="4">
        <v>2</v>
      </c>
      <c r="J5242" s="4">
        <v>62</v>
      </c>
      <c r="K5242" s="4">
        <v>2</v>
      </c>
      <c r="L5242" s="4">
        <v>-1</v>
      </c>
      <c r="M5242" s="4">
        <v>3</v>
      </c>
      <c r="N5242" s="4">
        <v>-0.7</v>
      </c>
      <c r="O5242" s="4">
        <f t="shared" si="648"/>
        <v>4</v>
      </c>
      <c r="P5242" s="4">
        <f t="shared" si="649"/>
        <v>2</v>
      </c>
      <c r="Q5242" s="4">
        <f t="shared" si="650"/>
        <v>4</v>
      </c>
      <c r="R5242" s="4">
        <f t="shared" si="651"/>
        <v>10</v>
      </c>
      <c r="S5242" s="4">
        <f t="shared" si="652"/>
        <v>87.7</v>
      </c>
      <c r="T5242" s="4" t="str">
        <f t="shared" si="653"/>
        <v>C - Entwicklungspotenzial</v>
      </c>
      <c r="U5242" s="4">
        <f>ROUND(((E5242-Hilfswerte!$B$20)/Hilfswerte!$B$21)+((F5242-Hilfswerte!$B$22)/Hilfswerte!$B$23)+((G5242-Hilfswerte!$B$24)/Hilfswerte!$B$25)+0.1*INDEX(Hilfswerte!$B$4:$B$15,MATCH(C5242,Hilfswerte!$A$4:$A$15,0)),2)</f>
        <v>0.42</v>
      </c>
      <c r="V5242" s="4">
        <f>ROUND(SQRT((((E5242-Hilfswerte!$B$20)/Hilfswerte!$B$21)-Hilfswerte!$B$28)^2+(((F5242-Hilfswerte!$B$22)/Hilfswerte!$B$23)-Hilfswerte!$B$29)^2+(((G5242-Hilfswerte!$B$24)/Hilfswerte!$B$25)-Hilfswerte!$B$30)^2),3)</f>
        <v>1.115</v>
      </c>
      <c r="W5242" s="4">
        <f>ROUND(E5242*Hilfswerte!$B$31,0)</f>
        <v>4933</v>
      </c>
      <c r="X5242" s="4">
        <f t="shared" si="654"/>
        <v>0</v>
      </c>
      <c r="Y5242" s="4" t="str">
        <f>IF(T5242="A - Top-Kunde","bereits Top-Kunde",IF(AND(V5242&lt;=Hilfswerte!$B$34,H5242&lt;0.5*W5242),"Hoch",IF(AND(V5242&lt;=Hilfswerte!$B$35,H5242&lt;0.7*W5242),"Mittel","Niedrig")))</f>
        <v>Niedrig</v>
      </c>
      <c r="Z5242" s="4">
        <f t="shared" si="655"/>
        <v>9.4</v>
      </c>
      <c r="AA5242" s="4" t="str">
        <f>IF(J5242&gt;365,"Bereits abgewandert (Segment D)",IF(Z5242&gt;=Hilfswerte!$B$38,"Rot - akut gefaehrdet",IF(Z5242&gt;=Hilfswerte!$B$39,"Gelb - beobachten","Gruen - stabil")))</f>
        <v>Gruen - stabil</v>
      </c>
    </row>
    <row r="5243" spans="1:27" ht="15" customHeight="1" x14ac:dyDescent="0.25">
      <c r="A5243" s="4" t="s">
        <v>5590</v>
      </c>
      <c r="B5243" s="4" t="s">
        <v>657</v>
      </c>
      <c r="C5243" s="4" t="s">
        <v>84</v>
      </c>
      <c r="D5243" s="4" t="s">
        <v>106</v>
      </c>
      <c r="E5243" s="4">
        <v>234</v>
      </c>
      <c r="F5243" s="4">
        <v>74</v>
      </c>
      <c r="G5243" s="4">
        <v>14</v>
      </c>
      <c r="H5243" s="4">
        <v>12622</v>
      </c>
      <c r="I5243" s="4">
        <v>2</v>
      </c>
      <c r="J5243" s="4">
        <v>33</v>
      </c>
      <c r="K5243" s="4">
        <v>1</v>
      </c>
      <c r="L5243" s="4">
        <v>3</v>
      </c>
      <c r="M5243" s="4">
        <v>3</v>
      </c>
      <c r="N5243" s="4">
        <v>-0.1</v>
      </c>
      <c r="O5243" s="4">
        <f t="shared" si="648"/>
        <v>4</v>
      </c>
      <c r="P5243" s="4">
        <f t="shared" si="649"/>
        <v>2</v>
      </c>
      <c r="Q5243" s="4">
        <f t="shared" si="650"/>
        <v>5</v>
      </c>
      <c r="R5243" s="4">
        <f t="shared" si="651"/>
        <v>11</v>
      </c>
      <c r="S5243" s="4">
        <f t="shared" si="652"/>
        <v>103.1</v>
      </c>
      <c r="T5243" s="4" t="str">
        <f t="shared" si="653"/>
        <v>C - Entwicklungspotenzial</v>
      </c>
      <c r="U5243" s="4">
        <f>ROUND(((E5243-Hilfswerte!$B$20)/Hilfswerte!$B$21)+((F5243-Hilfswerte!$B$22)/Hilfswerte!$B$23)+((G5243-Hilfswerte!$B$24)/Hilfswerte!$B$25)+0.1*INDEX(Hilfswerte!$B$4:$B$15,MATCH(C5243,Hilfswerte!$A$4:$A$15,0)),2)</f>
        <v>1.92</v>
      </c>
      <c r="V5243" s="4">
        <f>ROUND(SQRT((((E5243-Hilfswerte!$B$20)/Hilfswerte!$B$21)-Hilfswerte!$B$28)^2+(((F5243-Hilfswerte!$B$22)/Hilfswerte!$B$23)-Hilfswerte!$B$29)^2+(((G5243-Hilfswerte!$B$24)/Hilfswerte!$B$25)-Hilfswerte!$B$30)^2),3)</f>
        <v>0.84099999999999997</v>
      </c>
      <c r="W5243" s="4">
        <f>ROUND(E5243*Hilfswerte!$B$31,0)</f>
        <v>48098</v>
      </c>
      <c r="X5243" s="4">
        <f t="shared" si="654"/>
        <v>35476</v>
      </c>
      <c r="Y5243" s="4" t="str">
        <f>IF(T5243="A - Top-Kunde","bereits Top-Kunde",IF(AND(V5243&lt;=Hilfswerte!$B$34,H5243&lt;0.5*W5243),"Hoch",IF(AND(V5243&lt;=Hilfswerte!$B$35,H5243&lt;0.7*W5243),"Mittel","Niedrig")))</f>
        <v>Hoch</v>
      </c>
      <c r="Z5243" s="4">
        <f t="shared" si="655"/>
        <v>5.3</v>
      </c>
      <c r="AA5243" s="4" t="str">
        <f>IF(J5243&gt;365,"Bereits abgewandert (Segment D)",IF(Z5243&gt;=Hilfswerte!$B$38,"Rot - akut gefaehrdet",IF(Z5243&gt;=Hilfswerte!$B$39,"Gelb - beobachten","Gruen - stabil")))</f>
        <v>Gruen - stabil</v>
      </c>
    </row>
    <row r="5244" spans="1:27" ht="15" customHeight="1" x14ac:dyDescent="0.25">
      <c r="A5244" s="4" t="s">
        <v>5591</v>
      </c>
      <c r="B5244" s="4" t="s">
        <v>44</v>
      </c>
      <c r="C5244" s="4" t="s">
        <v>84</v>
      </c>
      <c r="D5244" s="4" t="s">
        <v>30</v>
      </c>
      <c r="E5244" s="4">
        <v>233</v>
      </c>
      <c r="F5244" s="4">
        <v>30.5</v>
      </c>
      <c r="G5244" s="4">
        <v>6.9</v>
      </c>
      <c r="H5244" s="4">
        <v>0</v>
      </c>
      <c r="I5244" s="4">
        <v>0</v>
      </c>
      <c r="J5244" s="4">
        <v>654</v>
      </c>
      <c r="K5244" s="4">
        <v>0</v>
      </c>
      <c r="L5244" s="4">
        <v>2</v>
      </c>
      <c r="M5244" s="4">
        <v>0</v>
      </c>
      <c r="N5244" s="4">
        <v>-44.6</v>
      </c>
      <c r="O5244" s="4">
        <f t="shared" si="648"/>
        <v>1</v>
      </c>
      <c r="P5244" s="4">
        <f t="shared" si="649"/>
        <v>1</v>
      </c>
      <c r="Q5244" s="4">
        <f t="shared" si="650"/>
        <v>1</v>
      </c>
      <c r="R5244" s="4">
        <f t="shared" si="651"/>
        <v>3</v>
      </c>
      <c r="S5244" s="4">
        <f t="shared" si="652"/>
        <v>7.1</v>
      </c>
      <c r="T5244" s="4" t="str">
        <f t="shared" si="653"/>
        <v>D - Abwanderungsrisiko</v>
      </c>
      <c r="U5244" s="4">
        <f>ROUND(((E5244-Hilfswerte!$B$20)/Hilfswerte!$B$21)+((F5244-Hilfswerte!$B$22)/Hilfswerte!$B$23)+((G5244-Hilfswerte!$B$24)/Hilfswerte!$B$25)+0.1*INDEX(Hilfswerte!$B$4:$B$15,MATCH(C5244,Hilfswerte!$A$4:$A$15,0)),2)</f>
        <v>0.01</v>
      </c>
      <c r="V5244" s="4">
        <f>ROUND(SQRT((((E5244-Hilfswerte!$B$20)/Hilfswerte!$B$21)-Hilfswerte!$B$28)^2+(((F5244-Hilfswerte!$B$22)/Hilfswerte!$B$23)-Hilfswerte!$B$29)^2+(((G5244-Hilfswerte!$B$24)/Hilfswerte!$B$25)-Hilfswerte!$B$30)^2),3)</f>
        <v>0.751</v>
      </c>
      <c r="W5244" s="4">
        <f>ROUND(E5244*Hilfswerte!$B$31,0)</f>
        <v>47892</v>
      </c>
      <c r="X5244" s="4">
        <f t="shared" si="654"/>
        <v>47892</v>
      </c>
      <c r="Y5244" s="4" t="str">
        <f>IF(T5244="A - Top-Kunde","bereits Top-Kunde",IF(AND(V5244&lt;=Hilfswerte!$B$34,H5244&lt;0.5*W5244),"Hoch",IF(AND(V5244&lt;=Hilfswerte!$B$35,H5244&lt;0.7*W5244),"Mittel","Niedrig")))</f>
        <v>Hoch</v>
      </c>
      <c r="Z5244" s="4">
        <f t="shared" si="655"/>
        <v>50.9</v>
      </c>
      <c r="AA5244" s="4" t="str">
        <f>IF(J5244&gt;365,"Bereits abgewandert (Segment D)",IF(Z5244&gt;=Hilfswerte!$B$38,"Rot - akut gefaehrdet",IF(Z5244&gt;=Hilfswerte!$B$39,"Gelb - beobachten","Gruen - stabil")))</f>
        <v>Bereits abgewandert (Segment D)</v>
      </c>
    </row>
    <row r="5245" spans="1:27" ht="15" customHeight="1" x14ac:dyDescent="0.25">
      <c r="A5245" s="4" t="s">
        <v>5592</v>
      </c>
      <c r="B5245" s="4" t="s">
        <v>79</v>
      </c>
      <c r="C5245" s="4" t="s">
        <v>89</v>
      </c>
      <c r="D5245" s="4" t="s">
        <v>30</v>
      </c>
      <c r="E5245" s="4">
        <v>18</v>
      </c>
      <c r="F5245" s="4">
        <v>3.1</v>
      </c>
      <c r="G5245" s="4">
        <v>19.600000000000001</v>
      </c>
      <c r="H5245" s="4">
        <v>6553</v>
      </c>
      <c r="I5245" s="4">
        <v>3</v>
      </c>
      <c r="J5245" s="4">
        <v>318</v>
      </c>
      <c r="K5245" s="4">
        <v>0</v>
      </c>
      <c r="L5245" s="4">
        <v>9</v>
      </c>
      <c r="M5245" s="4">
        <v>5</v>
      </c>
      <c r="N5245" s="4">
        <v>-11.2</v>
      </c>
      <c r="O5245" s="4">
        <f t="shared" si="648"/>
        <v>2</v>
      </c>
      <c r="P5245" s="4">
        <f t="shared" si="649"/>
        <v>3</v>
      </c>
      <c r="Q5245" s="4">
        <f t="shared" si="650"/>
        <v>4</v>
      </c>
      <c r="R5245" s="4">
        <f t="shared" si="651"/>
        <v>9</v>
      </c>
      <c r="S5245" s="4">
        <f t="shared" si="652"/>
        <v>81.7</v>
      </c>
      <c r="T5245" s="4" t="str">
        <f t="shared" si="653"/>
        <v>C - Entwicklungspotenzial</v>
      </c>
      <c r="U5245" s="4">
        <f>ROUND(((E5245-Hilfswerte!$B$20)/Hilfswerte!$B$21)+((F5245-Hilfswerte!$B$22)/Hilfswerte!$B$23)+((G5245-Hilfswerte!$B$24)/Hilfswerte!$B$25)+0.1*INDEX(Hilfswerte!$B$4:$B$15,MATCH(C5245,Hilfswerte!$A$4:$A$15,0)),2)</f>
        <v>0.9</v>
      </c>
      <c r="V5245" s="4">
        <f>ROUND(SQRT((((E5245-Hilfswerte!$B$20)/Hilfswerte!$B$21)-Hilfswerte!$B$28)^2+(((F5245-Hilfswerte!$B$22)/Hilfswerte!$B$23)-Hilfswerte!$B$29)^2+(((G5245-Hilfswerte!$B$24)/Hilfswerte!$B$25)-Hilfswerte!$B$30)^2),3)</f>
        <v>1.603</v>
      </c>
      <c r="W5245" s="4">
        <f>ROUND(E5245*Hilfswerte!$B$31,0)</f>
        <v>3700</v>
      </c>
      <c r="X5245" s="4">
        <f t="shared" si="654"/>
        <v>0</v>
      </c>
      <c r="Y5245" s="4" t="str">
        <f>IF(T5245="A - Top-Kunde","bereits Top-Kunde",IF(AND(V5245&lt;=Hilfswerte!$B$34,H5245&lt;0.5*W5245),"Hoch",IF(AND(V5245&lt;=Hilfswerte!$B$35,H5245&lt;0.7*W5245),"Mittel","Niedrig")))</f>
        <v>Niedrig</v>
      </c>
      <c r="Z5245" s="4">
        <f t="shared" si="655"/>
        <v>22.2</v>
      </c>
      <c r="AA5245" s="4" t="str">
        <f>IF(J5245&gt;365,"Bereits abgewandert (Segment D)",IF(Z5245&gt;=Hilfswerte!$B$38,"Rot - akut gefaehrdet",IF(Z5245&gt;=Hilfswerte!$B$39,"Gelb - beobachten","Gruen - stabil")))</f>
        <v>Rot - akut gefaehrdet</v>
      </c>
    </row>
    <row r="5246" spans="1:27" ht="15" customHeight="1" x14ac:dyDescent="0.25">
      <c r="A5246" s="4" t="s">
        <v>5593</v>
      </c>
      <c r="B5246" s="4" t="s">
        <v>365</v>
      </c>
      <c r="C5246" s="4" t="s">
        <v>74</v>
      </c>
      <c r="D5246" s="4" t="s">
        <v>77</v>
      </c>
      <c r="E5246" s="4">
        <v>27</v>
      </c>
      <c r="F5246" s="4">
        <v>4.8</v>
      </c>
      <c r="G5246" s="4">
        <v>9.8000000000000007</v>
      </c>
      <c r="H5246" s="4">
        <v>7944</v>
      </c>
      <c r="I5246" s="4">
        <v>3</v>
      </c>
      <c r="J5246" s="4">
        <v>61</v>
      </c>
      <c r="K5246" s="4">
        <v>0</v>
      </c>
      <c r="L5246" s="4">
        <v>9</v>
      </c>
      <c r="M5246" s="4">
        <v>5</v>
      </c>
      <c r="N5246" s="4">
        <v>32.9</v>
      </c>
      <c r="O5246" s="4">
        <f t="shared" si="648"/>
        <v>4</v>
      </c>
      <c r="P5246" s="4">
        <f t="shared" si="649"/>
        <v>3</v>
      </c>
      <c r="Q5246" s="4">
        <f t="shared" si="650"/>
        <v>5</v>
      </c>
      <c r="R5246" s="4">
        <f t="shared" si="651"/>
        <v>12</v>
      </c>
      <c r="S5246" s="4">
        <f t="shared" si="652"/>
        <v>133.80000000000001</v>
      </c>
      <c r="T5246" s="4" t="str">
        <f t="shared" si="653"/>
        <v>A - Top-Kunde</v>
      </c>
      <c r="U5246" s="4">
        <f>ROUND(((E5246-Hilfswerte!$B$20)/Hilfswerte!$B$21)+((F5246-Hilfswerte!$B$22)/Hilfswerte!$B$23)+((G5246-Hilfswerte!$B$24)/Hilfswerte!$B$25)+0.1*INDEX(Hilfswerte!$B$4:$B$15,MATCH(C5246,Hilfswerte!$A$4:$A$15,0)),2)</f>
        <v>-0.9</v>
      </c>
      <c r="V5246" s="4">
        <f>ROUND(SQRT((((E5246-Hilfswerte!$B$20)/Hilfswerte!$B$21)-Hilfswerte!$B$28)^2+(((F5246-Hilfswerte!$B$22)/Hilfswerte!$B$23)-Hilfswerte!$B$29)^2+(((G5246-Hilfswerte!$B$24)/Hilfswerte!$B$25)-Hilfswerte!$B$30)^2),3)</f>
        <v>0.873</v>
      </c>
      <c r="W5246" s="4">
        <f>ROUND(E5246*Hilfswerte!$B$31,0)</f>
        <v>5550</v>
      </c>
      <c r="X5246" s="4">
        <f t="shared" si="654"/>
        <v>0</v>
      </c>
      <c r="Y5246" s="4" t="str">
        <f>IF(T5246="A - Top-Kunde","bereits Top-Kunde",IF(AND(V5246&lt;=Hilfswerte!$B$34,H5246&lt;0.5*W5246),"Hoch",IF(AND(V5246&lt;=Hilfswerte!$B$35,H5246&lt;0.7*W5246),"Mittel","Niedrig")))</f>
        <v>bereits Top-Kunde</v>
      </c>
      <c r="Z5246" s="4">
        <f t="shared" si="655"/>
        <v>4.9000000000000004</v>
      </c>
      <c r="AA5246" s="4" t="str">
        <f>IF(J5246&gt;365,"Bereits abgewandert (Segment D)",IF(Z5246&gt;=Hilfswerte!$B$38,"Rot - akut gefaehrdet",IF(Z5246&gt;=Hilfswerte!$B$39,"Gelb - beobachten","Gruen - stabil")))</f>
        <v>Gruen - stabil</v>
      </c>
    </row>
    <row r="5247" spans="1:27" ht="15" customHeight="1" x14ac:dyDescent="0.25">
      <c r="A5247" s="4" t="s">
        <v>5594</v>
      </c>
      <c r="B5247" s="4" t="s">
        <v>553</v>
      </c>
      <c r="C5247" s="4" t="s">
        <v>62</v>
      </c>
      <c r="D5247" s="4" t="s">
        <v>30</v>
      </c>
      <c r="E5247" s="4">
        <v>21</v>
      </c>
      <c r="F5247" s="4">
        <v>4.4000000000000004</v>
      </c>
      <c r="G5247" s="4">
        <v>12.5</v>
      </c>
      <c r="H5247" s="4">
        <v>233</v>
      </c>
      <c r="I5247" s="4">
        <v>1</v>
      </c>
      <c r="J5247" s="4">
        <v>286</v>
      </c>
      <c r="K5247" s="4">
        <v>0</v>
      </c>
      <c r="L5247" s="4">
        <v>14</v>
      </c>
      <c r="M5247" s="4">
        <v>4</v>
      </c>
      <c r="N5247" s="4">
        <v>0.1</v>
      </c>
      <c r="O5247" s="4">
        <f t="shared" si="648"/>
        <v>2</v>
      </c>
      <c r="P5247" s="4">
        <f t="shared" si="649"/>
        <v>1</v>
      </c>
      <c r="Q5247" s="4">
        <f t="shared" si="650"/>
        <v>2</v>
      </c>
      <c r="R5247" s="4">
        <f t="shared" si="651"/>
        <v>5</v>
      </c>
      <c r="S5247" s="4">
        <f t="shared" si="652"/>
        <v>45.9</v>
      </c>
      <c r="T5247" s="4" t="str">
        <f t="shared" si="653"/>
        <v>C - Entwicklungspotenzial</v>
      </c>
      <c r="U5247" s="4">
        <f>ROUND(((E5247-Hilfswerte!$B$20)/Hilfswerte!$B$21)+((F5247-Hilfswerte!$B$22)/Hilfswerte!$B$23)+((G5247-Hilfswerte!$B$24)/Hilfswerte!$B$25)+0.1*INDEX(Hilfswerte!$B$4:$B$15,MATCH(C5247,Hilfswerte!$A$4:$A$15,0)),2)</f>
        <v>-7.0000000000000007E-2</v>
      </c>
      <c r="V5247" s="4">
        <f>ROUND(SQRT((((E5247-Hilfswerte!$B$20)/Hilfswerte!$B$21)-Hilfswerte!$B$28)^2+(((F5247-Hilfswerte!$B$22)/Hilfswerte!$B$23)-Hilfswerte!$B$29)^2+(((G5247-Hilfswerte!$B$24)/Hilfswerte!$B$25)-Hilfswerte!$B$30)^2),3)</f>
        <v>0.89100000000000001</v>
      </c>
      <c r="W5247" s="4">
        <f>ROUND(E5247*Hilfswerte!$B$31,0)</f>
        <v>4316</v>
      </c>
      <c r="X5247" s="4">
        <f t="shared" si="654"/>
        <v>4083</v>
      </c>
      <c r="Y5247" s="4" t="str">
        <f>IF(T5247="A - Top-Kunde","bereits Top-Kunde",IF(AND(V5247&lt;=Hilfswerte!$B$34,H5247&lt;0.5*W5247),"Hoch",IF(AND(V5247&lt;=Hilfswerte!$B$35,H5247&lt;0.7*W5247),"Mittel","Niedrig")))</f>
        <v>Mittel</v>
      </c>
      <c r="Z5247" s="4">
        <f t="shared" si="655"/>
        <v>17.100000000000001</v>
      </c>
      <c r="AA5247" s="4" t="str">
        <f>IF(J5247&gt;365,"Bereits abgewandert (Segment D)",IF(Z5247&gt;=Hilfswerte!$B$38,"Rot - akut gefaehrdet",IF(Z5247&gt;=Hilfswerte!$B$39,"Gelb - beobachten","Gruen - stabil")))</f>
        <v>Gelb - beobachten</v>
      </c>
    </row>
    <row r="5248" spans="1:27" ht="15" customHeight="1" x14ac:dyDescent="0.25">
      <c r="A5248" s="4" t="s">
        <v>5595</v>
      </c>
      <c r="B5248" s="4" t="s">
        <v>497</v>
      </c>
      <c r="C5248" s="4" t="s">
        <v>55</v>
      </c>
      <c r="D5248" s="4" t="s">
        <v>30</v>
      </c>
      <c r="E5248" s="4">
        <v>127</v>
      </c>
      <c r="F5248" s="4">
        <v>19.600000000000001</v>
      </c>
      <c r="G5248" s="4">
        <v>15.2</v>
      </c>
      <c r="H5248" s="4">
        <v>0</v>
      </c>
      <c r="I5248" s="4">
        <v>0</v>
      </c>
      <c r="J5248" s="4">
        <v>799</v>
      </c>
      <c r="K5248" s="4">
        <v>0</v>
      </c>
      <c r="L5248" s="4">
        <v>7</v>
      </c>
      <c r="M5248" s="4">
        <v>0</v>
      </c>
      <c r="N5248" s="4">
        <v>-78</v>
      </c>
      <c r="O5248" s="4">
        <f t="shared" si="648"/>
        <v>1</v>
      </c>
      <c r="P5248" s="4">
        <f t="shared" si="649"/>
        <v>1</v>
      </c>
      <c r="Q5248" s="4">
        <f t="shared" si="650"/>
        <v>1</v>
      </c>
      <c r="R5248" s="4">
        <f t="shared" si="651"/>
        <v>3</v>
      </c>
      <c r="S5248" s="4">
        <f t="shared" si="652"/>
        <v>-11.1</v>
      </c>
      <c r="T5248" s="4" t="str">
        <f t="shared" si="653"/>
        <v>D - Abwanderungsrisiko</v>
      </c>
      <c r="U5248" s="4">
        <f>ROUND(((E5248-Hilfswerte!$B$20)/Hilfswerte!$B$21)+((F5248-Hilfswerte!$B$22)/Hilfswerte!$B$23)+((G5248-Hilfswerte!$B$24)/Hilfswerte!$B$25)+0.1*INDEX(Hilfswerte!$B$4:$B$15,MATCH(C5248,Hilfswerte!$A$4:$A$15,0)),2)</f>
        <v>0.96</v>
      </c>
      <c r="V5248" s="4">
        <f>ROUND(SQRT((((E5248-Hilfswerte!$B$20)/Hilfswerte!$B$21)-Hilfswerte!$B$28)^2+(((F5248-Hilfswerte!$B$22)/Hilfswerte!$B$23)-Hilfswerte!$B$29)^2+(((G5248-Hilfswerte!$B$24)/Hilfswerte!$B$25)-Hilfswerte!$B$30)^2),3)</f>
        <v>0.73299999999999998</v>
      </c>
      <c r="W5248" s="4">
        <f>ROUND(E5248*Hilfswerte!$B$31,0)</f>
        <v>26104</v>
      </c>
      <c r="X5248" s="4">
        <f t="shared" si="654"/>
        <v>26104</v>
      </c>
      <c r="Y5248" s="4" t="str">
        <f>IF(T5248="A - Top-Kunde","bereits Top-Kunde",IF(AND(V5248&lt;=Hilfswerte!$B$34,H5248&lt;0.5*W5248),"Hoch",IF(AND(V5248&lt;=Hilfswerte!$B$35,H5248&lt;0.7*W5248),"Mittel","Niedrig")))</f>
        <v>Hoch</v>
      </c>
      <c r="Z5248" s="4">
        <f t="shared" si="655"/>
        <v>72.599999999999994</v>
      </c>
      <c r="AA5248" s="4" t="str">
        <f>IF(J5248&gt;365,"Bereits abgewandert (Segment D)",IF(Z5248&gt;=Hilfswerte!$B$38,"Rot - akut gefaehrdet",IF(Z5248&gt;=Hilfswerte!$B$39,"Gelb - beobachten","Gruen - stabil")))</f>
        <v>Bereits abgewandert (Segment D)</v>
      </c>
    </row>
    <row r="5249" spans="1:27" ht="15" customHeight="1" x14ac:dyDescent="0.25">
      <c r="A5249" s="4" t="s">
        <v>5596</v>
      </c>
      <c r="B5249" s="4" t="s">
        <v>402</v>
      </c>
      <c r="C5249" s="4" t="s">
        <v>65</v>
      </c>
      <c r="D5249" s="4" t="s">
        <v>117</v>
      </c>
      <c r="E5249" s="4">
        <v>60</v>
      </c>
      <c r="F5249" s="4">
        <v>10.199999999999999</v>
      </c>
      <c r="G5249" s="4">
        <v>16.7</v>
      </c>
      <c r="H5249" s="4">
        <v>5563</v>
      </c>
      <c r="I5249" s="4">
        <v>5</v>
      </c>
      <c r="J5249" s="4">
        <v>137</v>
      </c>
      <c r="K5249" s="4">
        <v>1</v>
      </c>
      <c r="L5249" s="4">
        <v>7</v>
      </c>
      <c r="M5249" s="4">
        <v>4</v>
      </c>
      <c r="N5249" s="4">
        <v>-13.9</v>
      </c>
      <c r="O5249" s="4">
        <f t="shared" si="648"/>
        <v>3</v>
      </c>
      <c r="P5249" s="4">
        <f t="shared" si="649"/>
        <v>5</v>
      </c>
      <c r="Q5249" s="4">
        <f t="shared" si="650"/>
        <v>4</v>
      </c>
      <c r="R5249" s="4">
        <f t="shared" si="651"/>
        <v>12</v>
      </c>
      <c r="S5249" s="4">
        <f t="shared" si="652"/>
        <v>105</v>
      </c>
      <c r="T5249" s="4" t="str">
        <f t="shared" si="653"/>
        <v>B - Kernkunde</v>
      </c>
      <c r="U5249" s="4">
        <f>ROUND(((E5249-Hilfswerte!$B$20)/Hilfswerte!$B$21)+((F5249-Hilfswerte!$B$22)/Hilfswerte!$B$23)+((G5249-Hilfswerte!$B$24)/Hilfswerte!$B$25)+0.1*INDEX(Hilfswerte!$B$4:$B$15,MATCH(C5249,Hilfswerte!$A$4:$A$15,0)),2)</f>
        <v>0.4</v>
      </c>
      <c r="V5249" s="4">
        <f>ROUND(SQRT((((E5249-Hilfswerte!$B$20)/Hilfswerte!$B$21)-Hilfswerte!$B$28)^2+(((F5249-Hilfswerte!$B$22)/Hilfswerte!$B$23)-Hilfswerte!$B$29)^2+(((G5249-Hilfswerte!$B$24)/Hilfswerte!$B$25)-Hilfswerte!$B$30)^2),3)</f>
        <v>1.103</v>
      </c>
      <c r="W5249" s="4">
        <f>ROUND(E5249*Hilfswerte!$B$31,0)</f>
        <v>12333</v>
      </c>
      <c r="X5249" s="4">
        <f t="shared" si="654"/>
        <v>6770</v>
      </c>
      <c r="Y5249" s="4" t="str">
        <f>IF(T5249="A - Top-Kunde","bereits Top-Kunde",IF(AND(V5249&lt;=Hilfswerte!$B$34,H5249&lt;0.5*W5249),"Hoch",IF(AND(V5249&lt;=Hilfswerte!$B$35,H5249&lt;0.7*W5249),"Mittel","Niedrig")))</f>
        <v>Mittel</v>
      </c>
      <c r="Z5249" s="4">
        <f t="shared" si="655"/>
        <v>16.8</v>
      </c>
      <c r="AA5249" s="4" t="str">
        <f>IF(J5249&gt;365,"Bereits abgewandert (Segment D)",IF(Z5249&gt;=Hilfswerte!$B$38,"Rot - akut gefaehrdet",IF(Z5249&gt;=Hilfswerte!$B$39,"Gelb - beobachten","Gruen - stabil")))</f>
        <v>Gelb - beobachten</v>
      </c>
    </row>
    <row r="5250" spans="1:27" ht="15" customHeight="1" x14ac:dyDescent="0.25">
      <c r="A5250" s="4" t="s">
        <v>5597</v>
      </c>
      <c r="B5250" s="4" t="s">
        <v>156</v>
      </c>
      <c r="C5250" s="4" t="s">
        <v>55</v>
      </c>
      <c r="D5250" s="4" t="s">
        <v>48</v>
      </c>
      <c r="E5250" s="4">
        <v>54</v>
      </c>
      <c r="F5250" s="4">
        <v>11.8</v>
      </c>
      <c r="G5250" s="4">
        <v>1.3</v>
      </c>
      <c r="H5250" s="4">
        <v>4075</v>
      </c>
      <c r="I5250" s="4">
        <v>3</v>
      </c>
      <c r="J5250" s="4">
        <v>31</v>
      </c>
      <c r="K5250" s="4">
        <v>0</v>
      </c>
      <c r="L5250" s="4">
        <v>12</v>
      </c>
      <c r="M5250" s="4">
        <v>2</v>
      </c>
      <c r="N5250" s="4">
        <v>19.100000000000001</v>
      </c>
      <c r="O5250" s="4">
        <f t="shared" ref="O5250:O5313" si="656">IF(J5250&gt;365,1,IF(J5250&lt;=30,5,IF(J5250&lt;=90,4,IF(J5250&lt;=180,3,2))))</f>
        <v>4</v>
      </c>
      <c r="P5250" s="4">
        <f t="shared" ref="P5250:P5313" si="657">IF(I5250&gt;=5,5,IF(I5250&gt;=4,4,IF(I5250&gt;=3,3,IF(I5250&gt;=2,2,1))))</f>
        <v>3</v>
      </c>
      <c r="Q5250" s="4">
        <f t="shared" ref="Q5250:Q5313" si="658">IF(H5250&gt;=7500,5,IF(H5250&gt;=2500,4,IF(H5250&gt;=1000,3,IF(H5250&gt;=1,2,1))))</f>
        <v>4</v>
      </c>
      <c r="R5250" s="4">
        <f t="shared" ref="R5250:R5313" si="659">O5250+P5250+Q5250</f>
        <v>11</v>
      </c>
      <c r="S5250" s="4">
        <f t="shared" ref="S5250:S5313" si="660">ROUND(10*R5250+0.5*N5250-6*K5250-0.3*MAX(0,L5250),1)</f>
        <v>116</v>
      </c>
      <c r="T5250" s="4" t="str">
        <f t="shared" ref="T5250:T5313" si="661">IF(J5250&gt;365,"D - Abwanderungsrisiko",IF(S5250&gt;=125,"A - Top-Kunde",IF(S5250&gt;=105,"B - Kernkunde","C - Entwicklungspotenzial")))</f>
        <v>B - Kernkunde</v>
      </c>
      <c r="U5250" s="4">
        <f>ROUND(((E5250-Hilfswerte!$B$20)/Hilfswerte!$B$21)+((F5250-Hilfswerte!$B$22)/Hilfswerte!$B$23)+((G5250-Hilfswerte!$B$24)/Hilfswerte!$B$25)+0.1*INDEX(Hilfswerte!$B$4:$B$15,MATCH(C5250,Hilfswerte!$A$4:$A$15,0)),2)</f>
        <v>-1.7</v>
      </c>
      <c r="V5250" s="4">
        <f>ROUND(SQRT((((E5250-Hilfswerte!$B$20)/Hilfswerte!$B$21)-Hilfswerte!$B$28)^2+(((F5250-Hilfswerte!$B$22)/Hilfswerte!$B$23)-Hilfswerte!$B$29)^2+(((G5250-Hilfswerte!$B$24)/Hilfswerte!$B$25)-Hilfswerte!$B$30)^2),3)</f>
        <v>1.7110000000000001</v>
      </c>
      <c r="W5250" s="4">
        <f>ROUND(E5250*Hilfswerte!$B$31,0)</f>
        <v>11099</v>
      </c>
      <c r="X5250" s="4">
        <f t="shared" ref="X5250:X5313" si="662">MAX(0,W5250-H5250)</f>
        <v>7024</v>
      </c>
      <c r="Y5250" s="4" t="str">
        <f>IF(T5250="A - Top-Kunde","bereits Top-Kunde",IF(AND(V5250&lt;=Hilfswerte!$B$34,H5250&lt;0.5*W5250),"Hoch",IF(AND(V5250&lt;=Hilfswerte!$B$35,H5250&lt;0.7*W5250),"Mittel","Niedrig")))</f>
        <v>Niedrig</v>
      </c>
      <c r="Z5250" s="4">
        <f t="shared" ref="Z5250:Z5313" si="663">ROUND(0.4*MAX(0,-N5250)+3*K5250+0.2*MAX(0,L5250)+0.05*J5250,1)</f>
        <v>4</v>
      </c>
      <c r="AA5250" s="4" t="str">
        <f>IF(J5250&gt;365,"Bereits abgewandert (Segment D)",IF(Z5250&gt;=Hilfswerte!$B$38,"Rot - akut gefaehrdet",IF(Z5250&gt;=Hilfswerte!$B$39,"Gelb - beobachten","Gruen - stabil")))</f>
        <v>Gruen - stabil</v>
      </c>
    </row>
    <row r="5251" spans="1:27" ht="15" customHeight="1" x14ac:dyDescent="0.25">
      <c r="A5251" s="4" t="s">
        <v>5598</v>
      </c>
      <c r="B5251" s="4" t="s">
        <v>271</v>
      </c>
      <c r="C5251" s="4" t="s">
        <v>65</v>
      </c>
      <c r="D5251" s="4" t="s">
        <v>56</v>
      </c>
      <c r="E5251" s="4">
        <v>278</v>
      </c>
      <c r="F5251" s="4">
        <v>55.9</v>
      </c>
      <c r="G5251" s="4">
        <v>6</v>
      </c>
      <c r="H5251" s="4">
        <v>4265</v>
      </c>
      <c r="I5251" s="4">
        <v>1</v>
      </c>
      <c r="J5251" s="4">
        <v>183</v>
      </c>
      <c r="K5251" s="4">
        <v>0</v>
      </c>
      <c r="L5251" s="4">
        <v>35</v>
      </c>
      <c r="M5251" s="4">
        <v>5</v>
      </c>
      <c r="N5251" s="4">
        <v>22.1</v>
      </c>
      <c r="O5251" s="4">
        <f t="shared" si="656"/>
        <v>2</v>
      </c>
      <c r="P5251" s="4">
        <f t="shared" si="657"/>
        <v>1</v>
      </c>
      <c r="Q5251" s="4">
        <f t="shared" si="658"/>
        <v>4</v>
      </c>
      <c r="R5251" s="4">
        <f t="shared" si="659"/>
        <v>7</v>
      </c>
      <c r="S5251" s="4">
        <f t="shared" si="660"/>
        <v>70.599999999999994</v>
      </c>
      <c r="T5251" s="4" t="str">
        <f t="shared" si="661"/>
        <v>C - Entwicklungspotenzial</v>
      </c>
      <c r="U5251" s="4">
        <f>ROUND(((E5251-Hilfswerte!$B$20)/Hilfswerte!$B$21)+((F5251-Hilfswerte!$B$22)/Hilfswerte!$B$23)+((G5251-Hilfswerte!$B$24)/Hilfswerte!$B$25)+0.1*INDEX(Hilfswerte!$B$4:$B$15,MATCH(C5251,Hilfswerte!$A$4:$A$15,0)),2)</f>
        <v>0.46</v>
      </c>
      <c r="V5251" s="4">
        <f>ROUND(SQRT((((E5251-Hilfswerte!$B$20)/Hilfswerte!$B$21)-Hilfswerte!$B$28)^2+(((F5251-Hilfswerte!$B$22)/Hilfswerte!$B$23)-Hilfswerte!$B$29)^2+(((G5251-Hilfswerte!$B$24)/Hilfswerte!$B$25)-Hilfswerte!$B$30)^2),3)</f>
        <v>1.0089999999999999</v>
      </c>
      <c r="W5251" s="4">
        <f>ROUND(E5251*Hilfswerte!$B$31,0)</f>
        <v>57142</v>
      </c>
      <c r="X5251" s="4">
        <f t="shared" si="662"/>
        <v>52877</v>
      </c>
      <c r="Y5251" s="4" t="str">
        <f>IF(T5251="A - Top-Kunde","bereits Top-Kunde",IF(AND(V5251&lt;=Hilfswerte!$B$34,H5251&lt;0.5*W5251),"Hoch",IF(AND(V5251&lt;=Hilfswerte!$B$35,H5251&lt;0.7*W5251),"Mittel","Niedrig")))</f>
        <v>Mittel</v>
      </c>
      <c r="Z5251" s="4">
        <f t="shared" si="663"/>
        <v>16.2</v>
      </c>
      <c r="AA5251" s="4" t="str">
        <f>IF(J5251&gt;365,"Bereits abgewandert (Segment D)",IF(Z5251&gt;=Hilfswerte!$B$38,"Rot - akut gefaehrdet",IF(Z5251&gt;=Hilfswerte!$B$39,"Gelb - beobachten","Gruen - stabil")))</f>
        <v>Gelb - beobachten</v>
      </c>
    </row>
    <row r="5252" spans="1:27" ht="15" customHeight="1" x14ac:dyDescent="0.25">
      <c r="A5252" s="4" t="s">
        <v>5599</v>
      </c>
      <c r="B5252" s="4" t="s">
        <v>1161</v>
      </c>
      <c r="C5252" s="4" t="s">
        <v>65</v>
      </c>
      <c r="D5252" s="4" t="s">
        <v>30</v>
      </c>
      <c r="E5252" s="4">
        <v>637</v>
      </c>
      <c r="F5252" s="4">
        <v>149.69999999999999</v>
      </c>
      <c r="G5252" s="4">
        <v>2.7</v>
      </c>
      <c r="H5252" s="4">
        <v>0</v>
      </c>
      <c r="I5252" s="4">
        <v>0</v>
      </c>
      <c r="J5252" s="4">
        <v>464</v>
      </c>
      <c r="K5252" s="4">
        <v>0</v>
      </c>
      <c r="L5252" s="4">
        <v>-8</v>
      </c>
      <c r="M5252" s="4">
        <v>0</v>
      </c>
      <c r="N5252" s="4">
        <v>-86.3</v>
      </c>
      <c r="O5252" s="4">
        <f t="shared" si="656"/>
        <v>1</v>
      </c>
      <c r="P5252" s="4">
        <f t="shared" si="657"/>
        <v>1</v>
      </c>
      <c r="Q5252" s="4">
        <f t="shared" si="658"/>
        <v>1</v>
      </c>
      <c r="R5252" s="4">
        <f t="shared" si="659"/>
        <v>3</v>
      </c>
      <c r="S5252" s="4">
        <f t="shared" si="660"/>
        <v>-13.2</v>
      </c>
      <c r="T5252" s="4" t="str">
        <f t="shared" si="661"/>
        <v>D - Abwanderungsrisiko</v>
      </c>
      <c r="U5252" s="4">
        <f>ROUND(((E5252-Hilfswerte!$B$20)/Hilfswerte!$B$21)+((F5252-Hilfswerte!$B$22)/Hilfswerte!$B$23)+((G5252-Hilfswerte!$B$24)/Hilfswerte!$B$25)+0.1*INDEX(Hilfswerte!$B$4:$B$15,MATCH(C5252,Hilfswerte!$A$4:$A$15,0)),2)</f>
        <v>3.16</v>
      </c>
      <c r="V5252" s="4">
        <f>ROUND(SQRT((((E5252-Hilfswerte!$B$20)/Hilfswerte!$B$21)-Hilfswerte!$B$28)^2+(((F5252-Hilfswerte!$B$22)/Hilfswerte!$B$23)-Hilfswerte!$B$29)^2+(((G5252-Hilfswerte!$B$24)/Hilfswerte!$B$25)-Hilfswerte!$B$30)^2),3)</f>
        <v>3.1539999999999999</v>
      </c>
      <c r="W5252" s="4">
        <f>ROUND(E5252*Hilfswerte!$B$31,0)</f>
        <v>130933</v>
      </c>
      <c r="X5252" s="4">
        <f t="shared" si="662"/>
        <v>130933</v>
      </c>
      <c r="Y5252" s="4" t="str">
        <f>IF(T5252="A - Top-Kunde","bereits Top-Kunde",IF(AND(V5252&lt;=Hilfswerte!$B$34,H5252&lt;0.5*W5252),"Hoch",IF(AND(V5252&lt;=Hilfswerte!$B$35,H5252&lt;0.7*W5252),"Mittel","Niedrig")))</f>
        <v>Niedrig</v>
      </c>
      <c r="Z5252" s="4">
        <f t="shared" si="663"/>
        <v>57.7</v>
      </c>
      <c r="AA5252" s="4" t="str">
        <f>IF(J5252&gt;365,"Bereits abgewandert (Segment D)",IF(Z5252&gt;=Hilfswerte!$B$38,"Rot - akut gefaehrdet",IF(Z5252&gt;=Hilfswerte!$B$39,"Gelb - beobachten","Gruen - stabil")))</f>
        <v>Bereits abgewandert (Segment D)</v>
      </c>
    </row>
    <row r="5253" spans="1:27" ht="15" customHeight="1" x14ac:dyDescent="0.25">
      <c r="A5253" s="4" t="s">
        <v>5600</v>
      </c>
      <c r="B5253" s="4" t="s">
        <v>441</v>
      </c>
      <c r="C5253" s="4" t="s">
        <v>51</v>
      </c>
      <c r="D5253" s="4" t="s">
        <v>52</v>
      </c>
      <c r="E5253" s="4">
        <v>175</v>
      </c>
      <c r="F5253" s="4">
        <v>35.200000000000003</v>
      </c>
      <c r="G5253" s="4">
        <v>4</v>
      </c>
      <c r="H5253" s="4">
        <v>1349</v>
      </c>
      <c r="I5253" s="4">
        <v>3</v>
      </c>
      <c r="J5253" s="4">
        <v>364</v>
      </c>
      <c r="K5253" s="4">
        <v>0</v>
      </c>
      <c r="L5253" s="4">
        <v>26</v>
      </c>
      <c r="M5253" s="4">
        <v>4</v>
      </c>
      <c r="N5253" s="4">
        <v>8.8000000000000007</v>
      </c>
      <c r="O5253" s="4">
        <f t="shared" si="656"/>
        <v>2</v>
      </c>
      <c r="P5253" s="4">
        <f t="shared" si="657"/>
        <v>3</v>
      </c>
      <c r="Q5253" s="4">
        <f t="shared" si="658"/>
        <v>3</v>
      </c>
      <c r="R5253" s="4">
        <f t="shared" si="659"/>
        <v>8</v>
      </c>
      <c r="S5253" s="4">
        <f t="shared" si="660"/>
        <v>76.599999999999994</v>
      </c>
      <c r="T5253" s="4" t="str">
        <f t="shared" si="661"/>
        <v>C - Entwicklungspotenzial</v>
      </c>
      <c r="U5253" s="4">
        <f>ROUND(((E5253-Hilfswerte!$B$20)/Hilfswerte!$B$21)+((F5253-Hilfswerte!$B$22)/Hilfswerte!$B$23)+((G5253-Hilfswerte!$B$24)/Hilfswerte!$B$25)+0.1*INDEX(Hilfswerte!$B$4:$B$15,MATCH(C5253,Hilfswerte!$A$4:$A$15,0)),2)</f>
        <v>-0.27</v>
      </c>
      <c r="V5253" s="4">
        <f>ROUND(SQRT((((E5253-Hilfswerte!$B$20)/Hilfswerte!$B$21)-Hilfswerte!$B$28)^2+(((F5253-Hilfswerte!$B$22)/Hilfswerte!$B$23)-Hilfswerte!$B$29)^2+(((G5253-Hilfswerte!$B$24)/Hilfswerte!$B$25)-Hilfswerte!$B$30)^2),3)</f>
        <v>1.1459999999999999</v>
      </c>
      <c r="W5253" s="4">
        <f>ROUND(E5253*Hilfswerte!$B$31,0)</f>
        <v>35971</v>
      </c>
      <c r="X5253" s="4">
        <f t="shared" si="662"/>
        <v>34622</v>
      </c>
      <c r="Y5253" s="4" t="str">
        <f>IF(T5253="A - Top-Kunde","bereits Top-Kunde",IF(AND(V5253&lt;=Hilfswerte!$B$34,H5253&lt;0.5*W5253),"Hoch",IF(AND(V5253&lt;=Hilfswerte!$B$35,H5253&lt;0.7*W5253),"Mittel","Niedrig")))</f>
        <v>Mittel</v>
      </c>
      <c r="Z5253" s="4">
        <f t="shared" si="663"/>
        <v>23.4</v>
      </c>
      <c r="AA5253" s="4" t="str">
        <f>IF(J5253&gt;365,"Bereits abgewandert (Segment D)",IF(Z5253&gt;=Hilfswerte!$B$38,"Rot - akut gefaehrdet",IF(Z5253&gt;=Hilfswerte!$B$39,"Gelb - beobachten","Gruen - stabil")))</f>
        <v>Rot - akut gefaehrdet</v>
      </c>
    </row>
    <row r="5254" spans="1:27" ht="15" customHeight="1" x14ac:dyDescent="0.25">
      <c r="A5254" s="4" t="s">
        <v>5601</v>
      </c>
      <c r="B5254" s="4" t="s">
        <v>28</v>
      </c>
      <c r="C5254" s="4" t="s">
        <v>65</v>
      </c>
      <c r="D5254" s="4" t="s">
        <v>52</v>
      </c>
      <c r="E5254" s="4">
        <v>17</v>
      </c>
      <c r="F5254" s="4">
        <v>4.3</v>
      </c>
      <c r="G5254" s="4">
        <v>12</v>
      </c>
      <c r="H5254" s="4">
        <v>0</v>
      </c>
      <c r="I5254" s="4">
        <v>0</v>
      </c>
      <c r="J5254" s="4">
        <v>780</v>
      </c>
      <c r="K5254" s="4">
        <v>0</v>
      </c>
      <c r="L5254" s="4">
        <v>14</v>
      </c>
      <c r="M5254" s="4">
        <v>0</v>
      </c>
      <c r="N5254" s="4">
        <v>-40.5</v>
      </c>
      <c r="O5254" s="4">
        <f t="shared" si="656"/>
        <v>1</v>
      </c>
      <c r="P5254" s="4">
        <f t="shared" si="657"/>
        <v>1</v>
      </c>
      <c r="Q5254" s="4">
        <f t="shared" si="658"/>
        <v>1</v>
      </c>
      <c r="R5254" s="4">
        <f t="shared" si="659"/>
        <v>3</v>
      </c>
      <c r="S5254" s="4">
        <f t="shared" si="660"/>
        <v>5.6</v>
      </c>
      <c r="T5254" s="4" t="str">
        <f t="shared" si="661"/>
        <v>D - Abwanderungsrisiko</v>
      </c>
      <c r="U5254" s="4">
        <f>ROUND(((E5254-Hilfswerte!$B$20)/Hilfswerte!$B$21)+((F5254-Hilfswerte!$B$22)/Hilfswerte!$B$23)+((G5254-Hilfswerte!$B$24)/Hilfswerte!$B$25)+0.1*INDEX(Hilfswerte!$B$4:$B$15,MATCH(C5254,Hilfswerte!$A$4:$A$15,0)),2)</f>
        <v>-0.64</v>
      </c>
      <c r="V5254" s="4">
        <f>ROUND(SQRT((((E5254-Hilfswerte!$B$20)/Hilfswerte!$B$21)-Hilfswerte!$B$28)^2+(((F5254-Hilfswerte!$B$22)/Hilfswerte!$B$23)-Hilfswerte!$B$29)^2+(((G5254-Hilfswerte!$B$24)/Hilfswerte!$B$25)-Hilfswerte!$B$30)^2),3)</f>
        <v>0.88900000000000001</v>
      </c>
      <c r="W5254" s="4">
        <f>ROUND(E5254*Hilfswerte!$B$31,0)</f>
        <v>3494</v>
      </c>
      <c r="X5254" s="4">
        <f t="shared" si="662"/>
        <v>3494</v>
      </c>
      <c r="Y5254" s="4" t="str">
        <f>IF(T5254="A - Top-Kunde","bereits Top-Kunde",IF(AND(V5254&lt;=Hilfswerte!$B$34,H5254&lt;0.5*W5254),"Hoch",IF(AND(V5254&lt;=Hilfswerte!$B$35,H5254&lt;0.7*W5254),"Mittel","Niedrig")))</f>
        <v>Mittel</v>
      </c>
      <c r="Z5254" s="4">
        <f t="shared" si="663"/>
        <v>58</v>
      </c>
      <c r="AA5254" s="4" t="str">
        <f>IF(J5254&gt;365,"Bereits abgewandert (Segment D)",IF(Z5254&gt;=Hilfswerte!$B$38,"Rot - akut gefaehrdet",IF(Z5254&gt;=Hilfswerte!$B$39,"Gelb - beobachten","Gruen - stabil")))</f>
        <v>Bereits abgewandert (Segment D)</v>
      </c>
    </row>
    <row r="5255" spans="1:27" ht="15" customHeight="1" x14ac:dyDescent="0.25">
      <c r="A5255" s="4" t="s">
        <v>5602</v>
      </c>
      <c r="B5255" s="4" t="s">
        <v>576</v>
      </c>
      <c r="C5255" s="4" t="s">
        <v>47</v>
      </c>
      <c r="D5255" s="4" t="s">
        <v>122</v>
      </c>
      <c r="E5255" s="4">
        <v>87</v>
      </c>
      <c r="F5255" s="4">
        <v>14.6</v>
      </c>
      <c r="G5255" s="4">
        <v>4.4000000000000004</v>
      </c>
      <c r="H5255" s="4">
        <v>5951</v>
      </c>
      <c r="I5255" s="4">
        <v>1</v>
      </c>
      <c r="J5255" s="4">
        <v>252</v>
      </c>
      <c r="K5255" s="4">
        <v>0</v>
      </c>
      <c r="L5255" s="4">
        <v>15</v>
      </c>
      <c r="M5255" s="4">
        <v>2</v>
      </c>
      <c r="N5255" s="4">
        <v>-11.7</v>
      </c>
      <c r="O5255" s="4">
        <f t="shared" si="656"/>
        <v>2</v>
      </c>
      <c r="P5255" s="4">
        <f t="shared" si="657"/>
        <v>1</v>
      </c>
      <c r="Q5255" s="4">
        <f t="shared" si="658"/>
        <v>4</v>
      </c>
      <c r="R5255" s="4">
        <f t="shared" si="659"/>
        <v>7</v>
      </c>
      <c r="S5255" s="4">
        <f t="shared" si="660"/>
        <v>59.7</v>
      </c>
      <c r="T5255" s="4" t="str">
        <f t="shared" si="661"/>
        <v>C - Entwicklungspotenzial</v>
      </c>
      <c r="U5255" s="4">
        <f>ROUND(((E5255-Hilfswerte!$B$20)/Hilfswerte!$B$21)+((F5255-Hilfswerte!$B$22)/Hilfswerte!$B$23)+((G5255-Hilfswerte!$B$24)/Hilfswerte!$B$25)+0.1*INDEX(Hilfswerte!$B$4:$B$15,MATCH(C5255,Hilfswerte!$A$4:$A$15,0)),2)</f>
        <v>-1.22</v>
      </c>
      <c r="V5255" s="4">
        <f>ROUND(SQRT((((E5255-Hilfswerte!$B$20)/Hilfswerte!$B$21)-Hilfswerte!$B$28)^2+(((F5255-Hilfswerte!$B$22)/Hilfswerte!$B$23)-Hilfswerte!$B$29)^2+(((G5255-Hilfswerte!$B$24)/Hilfswerte!$B$25)-Hilfswerte!$B$30)^2),3)</f>
        <v>1.208</v>
      </c>
      <c r="W5255" s="4">
        <f>ROUND(E5255*Hilfswerte!$B$31,0)</f>
        <v>17883</v>
      </c>
      <c r="X5255" s="4">
        <f t="shared" si="662"/>
        <v>11932</v>
      </c>
      <c r="Y5255" s="4" t="str">
        <f>IF(T5255="A - Top-Kunde","bereits Top-Kunde",IF(AND(V5255&lt;=Hilfswerte!$B$34,H5255&lt;0.5*W5255),"Hoch",IF(AND(V5255&lt;=Hilfswerte!$B$35,H5255&lt;0.7*W5255),"Mittel","Niedrig")))</f>
        <v>Niedrig</v>
      </c>
      <c r="Z5255" s="4">
        <f t="shared" si="663"/>
        <v>20.3</v>
      </c>
      <c r="AA5255" s="4" t="str">
        <f>IF(J5255&gt;365,"Bereits abgewandert (Segment D)",IF(Z5255&gt;=Hilfswerte!$B$38,"Rot - akut gefaehrdet",IF(Z5255&gt;=Hilfswerte!$B$39,"Gelb - beobachten","Gruen - stabil")))</f>
        <v>Rot - akut gefaehrdet</v>
      </c>
    </row>
    <row r="5256" spans="1:27" ht="15" customHeight="1" x14ac:dyDescent="0.25">
      <c r="A5256" s="4" t="s">
        <v>5603</v>
      </c>
      <c r="B5256" s="4" t="s">
        <v>903</v>
      </c>
      <c r="C5256" s="4" t="s">
        <v>59</v>
      </c>
      <c r="D5256" s="4" t="s">
        <v>56</v>
      </c>
      <c r="E5256" s="4">
        <v>47</v>
      </c>
      <c r="F5256" s="4">
        <v>9.6</v>
      </c>
      <c r="G5256" s="4">
        <v>19.100000000000001</v>
      </c>
      <c r="H5256" s="4">
        <v>934</v>
      </c>
      <c r="I5256" s="4">
        <v>3</v>
      </c>
      <c r="J5256" s="4">
        <v>6</v>
      </c>
      <c r="K5256" s="4">
        <v>0</v>
      </c>
      <c r="L5256" s="4">
        <v>16</v>
      </c>
      <c r="M5256" s="4">
        <v>1</v>
      </c>
      <c r="N5256" s="4">
        <v>17.100000000000001</v>
      </c>
      <c r="O5256" s="4">
        <f t="shared" si="656"/>
        <v>5</v>
      </c>
      <c r="P5256" s="4">
        <f t="shared" si="657"/>
        <v>3</v>
      </c>
      <c r="Q5256" s="4">
        <f t="shared" si="658"/>
        <v>2</v>
      </c>
      <c r="R5256" s="4">
        <f t="shared" si="659"/>
        <v>10</v>
      </c>
      <c r="S5256" s="4">
        <f t="shared" si="660"/>
        <v>103.8</v>
      </c>
      <c r="T5256" s="4" t="str">
        <f t="shared" si="661"/>
        <v>C - Entwicklungspotenzial</v>
      </c>
      <c r="U5256" s="4">
        <f>ROUND(((E5256-Hilfswerte!$B$20)/Hilfswerte!$B$21)+((F5256-Hilfswerte!$B$22)/Hilfswerte!$B$23)+((G5256-Hilfswerte!$B$24)/Hilfswerte!$B$25)+0.1*INDEX(Hilfswerte!$B$4:$B$15,MATCH(C5256,Hilfswerte!$A$4:$A$15,0)),2)</f>
        <v>0.69</v>
      </c>
      <c r="V5256" s="4">
        <f>ROUND(SQRT((((E5256-Hilfswerte!$B$20)/Hilfswerte!$B$21)-Hilfswerte!$B$28)^2+(((F5256-Hilfswerte!$B$22)/Hilfswerte!$B$23)-Hilfswerte!$B$29)^2+(((G5256-Hilfswerte!$B$24)/Hilfswerte!$B$25)-Hilfswerte!$B$30)^2),3)</f>
        <v>1.446</v>
      </c>
      <c r="W5256" s="4">
        <f>ROUND(E5256*Hilfswerte!$B$31,0)</f>
        <v>9661</v>
      </c>
      <c r="X5256" s="4">
        <f t="shared" si="662"/>
        <v>8727</v>
      </c>
      <c r="Y5256" s="4" t="str">
        <f>IF(T5256="A - Top-Kunde","bereits Top-Kunde",IF(AND(V5256&lt;=Hilfswerte!$B$34,H5256&lt;0.5*W5256),"Hoch",IF(AND(V5256&lt;=Hilfswerte!$B$35,H5256&lt;0.7*W5256),"Mittel","Niedrig")))</f>
        <v>Niedrig</v>
      </c>
      <c r="Z5256" s="4">
        <f t="shared" si="663"/>
        <v>3.5</v>
      </c>
      <c r="AA5256" s="4" t="str">
        <f>IF(J5256&gt;365,"Bereits abgewandert (Segment D)",IF(Z5256&gt;=Hilfswerte!$B$38,"Rot - akut gefaehrdet",IF(Z5256&gt;=Hilfswerte!$B$39,"Gelb - beobachten","Gruen - stabil")))</f>
        <v>Gruen - stabil</v>
      </c>
    </row>
    <row r="5257" spans="1:27" ht="15" customHeight="1" x14ac:dyDescent="0.25">
      <c r="A5257" s="4" t="s">
        <v>5604</v>
      </c>
      <c r="B5257" s="4" t="s">
        <v>219</v>
      </c>
      <c r="C5257" s="4" t="s">
        <v>33</v>
      </c>
      <c r="D5257" s="4" t="s">
        <v>122</v>
      </c>
      <c r="E5257" s="4">
        <v>12</v>
      </c>
      <c r="F5257" s="4">
        <v>2.8</v>
      </c>
      <c r="G5257" s="4">
        <v>21.6</v>
      </c>
      <c r="H5257" s="4">
        <v>0</v>
      </c>
      <c r="I5257" s="4">
        <v>0</v>
      </c>
      <c r="J5257" s="4">
        <v>505</v>
      </c>
      <c r="K5257" s="4">
        <v>0</v>
      </c>
      <c r="L5257" s="4">
        <v>9</v>
      </c>
      <c r="M5257" s="4">
        <v>0</v>
      </c>
      <c r="N5257" s="4">
        <v>-82.6</v>
      </c>
      <c r="O5257" s="4">
        <f t="shared" si="656"/>
        <v>1</v>
      </c>
      <c r="P5257" s="4">
        <f t="shared" si="657"/>
        <v>1</v>
      </c>
      <c r="Q5257" s="4">
        <f t="shared" si="658"/>
        <v>1</v>
      </c>
      <c r="R5257" s="4">
        <f t="shared" si="659"/>
        <v>3</v>
      </c>
      <c r="S5257" s="4">
        <f t="shared" si="660"/>
        <v>-14</v>
      </c>
      <c r="T5257" s="4" t="str">
        <f t="shared" si="661"/>
        <v>D - Abwanderungsrisiko</v>
      </c>
      <c r="U5257" s="4">
        <f>ROUND(((E5257-Hilfswerte!$B$20)/Hilfswerte!$B$21)+((F5257-Hilfswerte!$B$22)/Hilfswerte!$B$23)+((G5257-Hilfswerte!$B$24)/Hilfswerte!$B$25)+0.1*INDEX(Hilfswerte!$B$4:$B$15,MATCH(C5257,Hilfswerte!$A$4:$A$15,0)),2)</f>
        <v>0.92</v>
      </c>
      <c r="V5257" s="4">
        <f>ROUND(SQRT((((E5257-Hilfswerte!$B$20)/Hilfswerte!$B$21)-Hilfswerte!$B$28)^2+(((F5257-Hilfswerte!$B$22)/Hilfswerte!$B$23)-Hilfswerte!$B$29)^2+(((G5257-Hilfswerte!$B$24)/Hilfswerte!$B$25)-Hilfswerte!$B$30)^2),3)</f>
        <v>1.8859999999999999</v>
      </c>
      <c r="W5257" s="4">
        <f>ROUND(E5257*Hilfswerte!$B$31,0)</f>
        <v>2467</v>
      </c>
      <c r="X5257" s="4">
        <f t="shared" si="662"/>
        <v>2467</v>
      </c>
      <c r="Y5257" s="4" t="str">
        <f>IF(T5257="A - Top-Kunde","bereits Top-Kunde",IF(AND(V5257&lt;=Hilfswerte!$B$34,H5257&lt;0.5*W5257),"Hoch",IF(AND(V5257&lt;=Hilfswerte!$B$35,H5257&lt;0.7*W5257),"Mittel","Niedrig")))</f>
        <v>Niedrig</v>
      </c>
      <c r="Z5257" s="4">
        <f t="shared" si="663"/>
        <v>60.1</v>
      </c>
      <c r="AA5257" s="4" t="str">
        <f>IF(J5257&gt;365,"Bereits abgewandert (Segment D)",IF(Z5257&gt;=Hilfswerte!$B$38,"Rot - akut gefaehrdet",IF(Z5257&gt;=Hilfswerte!$B$39,"Gelb - beobachten","Gruen - stabil")))</f>
        <v>Bereits abgewandert (Segment D)</v>
      </c>
    </row>
    <row r="5258" spans="1:27" ht="15" customHeight="1" x14ac:dyDescent="0.25">
      <c r="A5258" s="4" t="s">
        <v>5605</v>
      </c>
      <c r="B5258" s="4" t="s">
        <v>44</v>
      </c>
      <c r="C5258" s="4" t="s">
        <v>47</v>
      </c>
      <c r="D5258" s="4" t="s">
        <v>30</v>
      </c>
      <c r="E5258" s="4">
        <v>241</v>
      </c>
      <c r="F5258" s="4">
        <v>57.3</v>
      </c>
      <c r="G5258" s="4">
        <v>1.6</v>
      </c>
      <c r="H5258" s="4">
        <v>4861</v>
      </c>
      <c r="I5258" s="4">
        <v>2</v>
      </c>
      <c r="J5258" s="4">
        <v>234</v>
      </c>
      <c r="K5258" s="4">
        <v>1</v>
      </c>
      <c r="L5258" s="4">
        <v>14</v>
      </c>
      <c r="M5258" s="4">
        <v>5</v>
      </c>
      <c r="N5258" s="4">
        <v>4</v>
      </c>
      <c r="O5258" s="4">
        <f t="shared" si="656"/>
        <v>2</v>
      </c>
      <c r="P5258" s="4">
        <f t="shared" si="657"/>
        <v>2</v>
      </c>
      <c r="Q5258" s="4">
        <f t="shared" si="658"/>
        <v>4</v>
      </c>
      <c r="R5258" s="4">
        <f t="shared" si="659"/>
        <v>8</v>
      </c>
      <c r="S5258" s="4">
        <f t="shared" si="660"/>
        <v>71.8</v>
      </c>
      <c r="T5258" s="4" t="str">
        <f t="shared" si="661"/>
        <v>C - Entwicklungspotenzial</v>
      </c>
      <c r="U5258" s="4">
        <f>ROUND(((E5258-Hilfswerte!$B$20)/Hilfswerte!$B$21)+((F5258-Hilfswerte!$B$22)/Hilfswerte!$B$23)+((G5258-Hilfswerte!$B$24)/Hilfswerte!$B$25)+0.1*INDEX(Hilfswerte!$B$4:$B$15,MATCH(C5258,Hilfswerte!$A$4:$A$15,0)),2)</f>
        <v>-0.24</v>
      </c>
      <c r="V5258" s="4">
        <f>ROUND(SQRT((((E5258-Hilfswerte!$B$20)/Hilfswerte!$B$21)-Hilfswerte!$B$28)^2+(((F5258-Hilfswerte!$B$22)/Hilfswerte!$B$23)-Hilfswerte!$B$29)^2+(((G5258-Hilfswerte!$B$24)/Hilfswerte!$B$25)-Hilfswerte!$B$30)^2),3)</f>
        <v>1.5980000000000001</v>
      </c>
      <c r="W5258" s="4">
        <f>ROUND(E5258*Hilfswerte!$B$31,0)</f>
        <v>49537</v>
      </c>
      <c r="X5258" s="4">
        <f t="shared" si="662"/>
        <v>44676</v>
      </c>
      <c r="Y5258" s="4" t="str">
        <f>IF(T5258="A - Top-Kunde","bereits Top-Kunde",IF(AND(V5258&lt;=Hilfswerte!$B$34,H5258&lt;0.5*W5258),"Hoch",IF(AND(V5258&lt;=Hilfswerte!$B$35,H5258&lt;0.7*W5258),"Mittel","Niedrig")))</f>
        <v>Niedrig</v>
      </c>
      <c r="Z5258" s="4">
        <f t="shared" si="663"/>
        <v>17.5</v>
      </c>
      <c r="AA5258" s="4" t="str">
        <f>IF(J5258&gt;365,"Bereits abgewandert (Segment D)",IF(Z5258&gt;=Hilfswerte!$B$38,"Rot - akut gefaehrdet",IF(Z5258&gt;=Hilfswerte!$B$39,"Gelb - beobachten","Gruen - stabil")))</f>
        <v>Gelb - beobachten</v>
      </c>
    </row>
    <row r="5259" spans="1:27" ht="15" customHeight="1" x14ac:dyDescent="0.25">
      <c r="A5259" s="4" t="s">
        <v>5606</v>
      </c>
      <c r="B5259" s="4" t="s">
        <v>459</v>
      </c>
      <c r="C5259" s="4" t="s">
        <v>29</v>
      </c>
      <c r="D5259" s="4" t="s">
        <v>106</v>
      </c>
      <c r="E5259" s="4">
        <v>35</v>
      </c>
      <c r="F5259" s="4">
        <v>8.5</v>
      </c>
      <c r="G5259" s="4">
        <v>9.8000000000000007</v>
      </c>
      <c r="H5259" s="4">
        <v>16982</v>
      </c>
      <c r="I5259" s="4">
        <v>6</v>
      </c>
      <c r="J5259" s="4">
        <v>1</v>
      </c>
      <c r="K5259" s="4">
        <v>0</v>
      </c>
      <c r="L5259" s="4">
        <v>1</v>
      </c>
      <c r="M5259" s="4">
        <v>3</v>
      </c>
      <c r="N5259" s="4">
        <v>9.6</v>
      </c>
      <c r="O5259" s="4">
        <f t="shared" si="656"/>
        <v>5</v>
      </c>
      <c r="P5259" s="4">
        <f t="shared" si="657"/>
        <v>5</v>
      </c>
      <c r="Q5259" s="4">
        <f t="shared" si="658"/>
        <v>5</v>
      </c>
      <c r="R5259" s="4">
        <f t="shared" si="659"/>
        <v>15</v>
      </c>
      <c r="S5259" s="4">
        <f t="shared" si="660"/>
        <v>154.5</v>
      </c>
      <c r="T5259" s="4" t="str">
        <f t="shared" si="661"/>
        <v>A - Top-Kunde</v>
      </c>
      <c r="U5259" s="4">
        <f>ROUND(((E5259-Hilfswerte!$B$20)/Hilfswerte!$B$21)+((F5259-Hilfswerte!$B$22)/Hilfswerte!$B$23)+((G5259-Hilfswerte!$B$24)/Hilfswerte!$B$25)+0.1*INDEX(Hilfswerte!$B$4:$B$15,MATCH(C5259,Hilfswerte!$A$4:$A$15,0)),2)</f>
        <v>-0.51</v>
      </c>
      <c r="V5259" s="4">
        <f>ROUND(SQRT((((E5259-Hilfswerte!$B$20)/Hilfswerte!$B$21)-Hilfswerte!$B$28)^2+(((F5259-Hilfswerte!$B$22)/Hilfswerte!$B$23)-Hilfswerte!$B$29)^2+(((G5259-Hilfswerte!$B$24)/Hilfswerte!$B$25)-Hilfswerte!$B$30)^2),3)</f>
        <v>0.80400000000000005</v>
      </c>
      <c r="W5259" s="4">
        <f>ROUND(E5259*Hilfswerte!$B$31,0)</f>
        <v>7194</v>
      </c>
      <c r="X5259" s="4">
        <f t="shared" si="662"/>
        <v>0</v>
      </c>
      <c r="Y5259" s="4" t="str">
        <f>IF(T5259="A - Top-Kunde","bereits Top-Kunde",IF(AND(V5259&lt;=Hilfswerte!$B$34,H5259&lt;0.5*W5259),"Hoch",IF(AND(V5259&lt;=Hilfswerte!$B$35,H5259&lt;0.7*W5259),"Mittel","Niedrig")))</f>
        <v>bereits Top-Kunde</v>
      </c>
      <c r="Z5259" s="4">
        <f t="shared" si="663"/>
        <v>0.3</v>
      </c>
      <c r="AA5259" s="4" t="str">
        <f>IF(J5259&gt;365,"Bereits abgewandert (Segment D)",IF(Z5259&gt;=Hilfswerte!$B$38,"Rot - akut gefaehrdet",IF(Z5259&gt;=Hilfswerte!$B$39,"Gelb - beobachten","Gruen - stabil")))</f>
        <v>Gruen - stabil</v>
      </c>
    </row>
    <row r="5260" spans="1:27" ht="15" customHeight="1" x14ac:dyDescent="0.25">
      <c r="A5260" s="4" t="s">
        <v>5607</v>
      </c>
      <c r="B5260" s="4" t="s">
        <v>116</v>
      </c>
      <c r="C5260" s="4" t="s">
        <v>55</v>
      </c>
      <c r="D5260" s="4" t="s">
        <v>30</v>
      </c>
      <c r="E5260" s="4">
        <v>125</v>
      </c>
      <c r="F5260" s="4">
        <v>20.8</v>
      </c>
      <c r="G5260" s="4">
        <v>6.2</v>
      </c>
      <c r="H5260" s="4">
        <v>13377</v>
      </c>
      <c r="I5260" s="4">
        <v>3</v>
      </c>
      <c r="J5260" s="4">
        <v>105</v>
      </c>
      <c r="K5260" s="4">
        <v>0</v>
      </c>
      <c r="L5260" s="4">
        <v>4</v>
      </c>
      <c r="M5260" s="4">
        <v>1</v>
      </c>
      <c r="N5260" s="4">
        <v>2</v>
      </c>
      <c r="O5260" s="4">
        <f t="shared" si="656"/>
        <v>3</v>
      </c>
      <c r="P5260" s="4">
        <f t="shared" si="657"/>
        <v>3</v>
      </c>
      <c r="Q5260" s="4">
        <f t="shared" si="658"/>
        <v>5</v>
      </c>
      <c r="R5260" s="4">
        <f t="shared" si="659"/>
        <v>11</v>
      </c>
      <c r="S5260" s="4">
        <f t="shared" si="660"/>
        <v>109.8</v>
      </c>
      <c r="T5260" s="4" t="str">
        <f t="shared" si="661"/>
        <v>B - Kernkunde</v>
      </c>
      <c r="U5260" s="4">
        <f>ROUND(((E5260-Hilfswerte!$B$20)/Hilfswerte!$B$21)+((F5260-Hilfswerte!$B$22)/Hilfswerte!$B$23)+((G5260-Hilfswerte!$B$24)/Hilfswerte!$B$25)+0.1*INDEX(Hilfswerte!$B$4:$B$15,MATCH(C5260,Hilfswerte!$A$4:$A$15,0)),2)</f>
        <v>-0.45</v>
      </c>
      <c r="V5260" s="4">
        <f>ROUND(SQRT((((E5260-Hilfswerte!$B$20)/Hilfswerte!$B$21)-Hilfswerte!$B$28)^2+(((F5260-Hilfswerte!$B$22)/Hilfswerte!$B$23)-Hilfswerte!$B$29)^2+(((G5260-Hilfswerte!$B$24)/Hilfswerte!$B$25)-Hilfswerte!$B$30)^2),3)</f>
        <v>0.871</v>
      </c>
      <c r="W5260" s="4">
        <f>ROUND(E5260*Hilfswerte!$B$31,0)</f>
        <v>25693</v>
      </c>
      <c r="X5260" s="4">
        <f t="shared" si="662"/>
        <v>12316</v>
      </c>
      <c r="Y5260" s="4" t="str">
        <f>IF(T5260="A - Top-Kunde","bereits Top-Kunde",IF(AND(V5260&lt;=Hilfswerte!$B$34,H5260&lt;0.5*W5260),"Hoch",IF(AND(V5260&lt;=Hilfswerte!$B$35,H5260&lt;0.7*W5260),"Mittel","Niedrig")))</f>
        <v>Mittel</v>
      </c>
      <c r="Z5260" s="4">
        <f t="shared" si="663"/>
        <v>6.1</v>
      </c>
      <c r="AA5260" s="4" t="str">
        <f>IF(J5260&gt;365,"Bereits abgewandert (Segment D)",IF(Z5260&gt;=Hilfswerte!$B$38,"Rot - akut gefaehrdet",IF(Z5260&gt;=Hilfswerte!$B$39,"Gelb - beobachten","Gruen - stabil")))</f>
        <v>Gruen - stabil</v>
      </c>
    </row>
    <row r="5261" spans="1:27" ht="15" customHeight="1" x14ac:dyDescent="0.25">
      <c r="A5261" s="4" t="s">
        <v>5608</v>
      </c>
      <c r="B5261" s="4" t="s">
        <v>723</v>
      </c>
      <c r="C5261" s="4" t="s">
        <v>59</v>
      </c>
      <c r="D5261" s="4" t="s">
        <v>30</v>
      </c>
      <c r="E5261" s="4">
        <v>24</v>
      </c>
      <c r="F5261" s="4">
        <v>4.2</v>
      </c>
      <c r="G5261" s="4">
        <v>17.7</v>
      </c>
      <c r="H5261" s="4">
        <v>0</v>
      </c>
      <c r="I5261" s="4">
        <v>0</v>
      </c>
      <c r="J5261" s="4">
        <v>591</v>
      </c>
      <c r="K5261" s="4">
        <v>0</v>
      </c>
      <c r="L5261" s="4">
        <v>11</v>
      </c>
      <c r="M5261" s="4">
        <v>0</v>
      </c>
      <c r="N5261" s="4">
        <v>-84.9</v>
      </c>
      <c r="O5261" s="4">
        <f t="shared" si="656"/>
        <v>1</v>
      </c>
      <c r="P5261" s="4">
        <f t="shared" si="657"/>
        <v>1</v>
      </c>
      <c r="Q5261" s="4">
        <f t="shared" si="658"/>
        <v>1</v>
      </c>
      <c r="R5261" s="4">
        <f t="shared" si="659"/>
        <v>3</v>
      </c>
      <c r="S5261" s="4">
        <f t="shared" si="660"/>
        <v>-15.8</v>
      </c>
      <c r="T5261" s="4" t="str">
        <f t="shared" si="661"/>
        <v>D - Abwanderungsrisiko</v>
      </c>
      <c r="U5261" s="4">
        <f>ROUND(((E5261-Hilfswerte!$B$20)/Hilfswerte!$B$21)+((F5261-Hilfswerte!$B$22)/Hilfswerte!$B$23)+((G5261-Hilfswerte!$B$24)/Hilfswerte!$B$25)+0.1*INDEX(Hilfswerte!$B$4:$B$15,MATCH(C5261,Hilfswerte!$A$4:$A$15,0)),2)</f>
        <v>0.28000000000000003</v>
      </c>
      <c r="V5261" s="4">
        <f>ROUND(SQRT((((E5261-Hilfswerte!$B$20)/Hilfswerte!$B$21)-Hilfswerte!$B$28)^2+(((F5261-Hilfswerte!$B$22)/Hilfswerte!$B$23)-Hilfswerte!$B$29)^2+(((G5261-Hilfswerte!$B$24)/Hilfswerte!$B$25)-Hilfswerte!$B$30)^2),3)</f>
        <v>1.3420000000000001</v>
      </c>
      <c r="W5261" s="4">
        <f>ROUND(E5261*Hilfswerte!$B$31,0)</f>
        <v>4933</v>
      </c>
      <c r="X5261" s="4">
        <f t="shared" si="662"/>
        <v>4933</v>
      </c>
      <c r="Y5261" s="4" t="str">
        <f>IF(T5261="A - Top-Kunde","bereits Top-Kunde",IF(AND(V5261&lt;=Hilfswerte!$B$34,H5261&lt;0.5*W5261),"Hoch",IF(AND(V5261&lt;=Hilfswerte!$B$35,H5261&lt;0.7*W5261),"Mittel","Niedrig")))</f>
        <v>Niedrig</v>
      </c>
      <c r="Z5261" s="4">
        <f t="shared" si="663"/>
        <v>65.7</v>
      </c>
      <c r="AA5261" s="4" t="str">
        <f>IF(J5261&gt;365,"Bereits abgewandert (Segment D)",IF(Z5261&gt;=Hilfswerte!$B$38,"Rot - akut gefaehrdet",IF(Z5261&gt;=Hilfswerte!$B$39,"Gelb - beobachten","Gruen - stabil")))</f>
        <v>Bereits abgewandert (Segment D)</v>
      </c>
    </row>
    <row r="5262" spans="1:27" ht="15" customHeight="1" x14ac:dyDescent="0.25">
      <c r="A5262" s="4" t="s">
        <v>5609</v>
      </c>
      <c r="B5262" s="4" t="s">
        <v>236</v>
      </c>
      <c r="C5262" s="4" t="s">
        <v>51</v>
      </c>
      <c r="D5262" s="4" t="s">
        <v>30</v>
      </c>
      <c r="E5262" s="4">
        <v>40</v>
      </c>
      <c r="F5262" s="4">
        <v>6.3</v>
      </c>
      <c r="G5262" s="4">
        <v>19.399999999999999</v>
      </c>
      <c r="H5262" s="4">
        <v>141</v>
      </c>
      <c r="I5262" s="4">
        <v>1</v>
      </c>
      <c r="J5262" s="4">
        <v>79</v>
      </c>
      <c r="K5262" s="4">
        <v>0</v>
      </c>
      <c r="L5262" s="4">
        <v>6</v>
      </c>
      <c r="M5262" s="4">
        <v>6</v>
      </c>
      <c r="N5262" s="4">
        <v>28.4</v>
      </c>
      <c r="O5262" s="4">
        <f t="shared" si="656"/>
        <v>4</v>
      </c>
      <c r="P5262" s="4">
        <f t="shared" si="657"/>
        <v>1</v>
      </c>
      <c r="Q5262" s="4">
        <f t="shared" si="658"/>
        <v>2</v>
      </c>
      <c r="R5262" s="4">
        <f t="shared" si="659"/>
        <v>7</v>
      </c>
      <c r="S5262" s="4">
        <f t="shared" si="660"/>
        <v>82.4</v>
      </c>
      <c r="T5262" s="4" t="str">
        <f t="shared" si="661"/>
        <v>C - Entwicklungspotenzial</v>
      </c>
      <c r="U5262" s="4">
        <f>ROUND(((E5262-Hilfswerte!$B$20)/Hilfswerte!$B$21)+((F5262-Hilfswerte!$B$22)/Hilfswerte!$B$23)+((G5262-Hilfswerte!$B$24)/Hilfswerte!$B$25)+0.1*INDEX(Hilfswerte!$B$4:$B$15,MATCH(C5262,Hilfswerte!$A$4:$A$15,0)),2)</f>
        <v>1.07</v>
      </c>
      <c r="V5262" s="4">
        <f>ROUND(SQRT((((E5262-Hilfswerte!$B$20)/Hilfswerte!$B$21)-Hilfswerte!$B$28)^2+(((F5262-Hilfswerte!$B$22)/Hilfswerte!$B$23)-Hilfswerte!$B$29)^2+(((G5262-Hilfswerte!$B$24)/Hilfswerte!$B$25)-Hilfswerte!$B$30)^2),3)</f>
        <v>1.5189999999999999</v>
      </c>
      <c r="W5262" s="4">
        <f>ROUND(E5262*Hilfswerte!$B$31,0)</f>
        <v>8222</v>
      </c>
      <c r="X5262" s="4">
        <f t="shared" si="662"/>
        <v>8081</v>
      </c>
      <c r="Y5262" s="4" t="str">
        <f>IF(T5262="A - Top-Kunde","bereits Top-Kunde",IF(AND(V5262&lt;=Hilfswerte!$B$34,H5262&lt;0.5*W5262),"Hoch",IF(AND(V5262&lt;=Hilfswerte!$B$35,H5262&lt;0.7*W5262),"Mittel","Niedrig")))</f>
        <v>Niedrig</v>
      </c>
      <c r="Z5262" s="4">
        <f t="shared" si="663"/>
        <v>5.2</v>
      </c>
      <c r="AA5262" s="4" t="str">
        <f>IF(J5262&gt;365,"Bereits abgewandert (Segment D)",IF(Z5262&gt;=Hilfswerte!$B$38,"Rot - akut gefaehrdet",IF(Z5262&gt;=Hilfswerte!$B$39,"Gelb - beobachten","Gruen - stabil")))</f>
        <v>Gruen - stabil</v>
      </c>
    </row>
    <row r="5263" spans="1:27" ht="15" customHeight="1" x14ac:dyDescent="0.25">
      <c r="A5263" s="4" t="s">
        <v>5610</v>
      </c>
      <c r="B5263" s="4" t="s">
        <v>210</v>
      </c>
      <c r="C5263" s="4" t="s">
        <v>84</v>
      </c>
      <c r="D5263" s="4" t="s">
        <v>30</v>
      </c>
      <c r="E5263" s="4">
        <v>24</v>
      </c>
      <c r="F5263" s="4">
        <v>9.1999999999999993</v>
      </c>
      <c r="G5263" s="4">
        <v>11.3</v>
      </c>
      <c r="H5263" s="4">
        <v>911</v>
      </c>
      <c r="I5263" s="4">
        <v>1</v>
      </c>
      <c r="J5263" s="4">
        <v>227</v>
      </c>
      <c r="K5263" s="4">
        <v>0</v>
      </c>
      <c r="L5263" s="4">
        <v>8</v>
      </c>
      <c r="M5263" s="4">
        <v>6</v>
      </c>
      <c r="N5263" s="4">
        <v>15.1</v>
      </c>
      <c r="O5263" s="4">
        <f t="shared" si="656"/>
        <v>2</v>
      </c>
      <c r="P5263" s="4">
        <f t="shared" si="657"/>
        <v>1</v>
      </c>
      <c r="Q5263" s="4">
        <f t="shared" si="658"/>
        <v>2</v>
      </c>
      <c r="R5263" s="4">
        <f t="shared" si="659"/>
        <v>5</v>
      </c>
      <c r="S5263" s="4">
        <f t="shared" si="660"/>
        <v>55.2</v>
      </c>
      <c r="T5263" s="4" t="str">
        <f t="shared" si="661"/>
        <v>C - Entwicklungspotenzial</v>
      </c>
      <c r="U5263" s="4">
        <f>ROUND(((E5263-Hilfswerte!$B$20)/Hilfswerte!$B$21)+((F5263-Hilfswerte!$B$22)/Hilfswerte!$B$23)+((G5263-Hilfswerte!$B$24)/Hilfswerte!$B$25)+0.1*INDEX(Hilfswerte!$B$4:$B$15,MATCH(C5263,Hilfswerte!$A$4:$A$15,0)),2)</f>
        <v>-0.56999999999999995</v>
      </c>
      <c r="V5263" s="4">
        <f>ROUND(SQRT((((E5263-Hilfswerte!$B$20)/Hilfswerte!$B$21)-Hilfswerte!$B$28)^2+(((F5263-Hilfswerte!$B$22)/Hilfswerte!$B$23)-Hilfswerte!$B$29)^2+(((G5263-Hilfswerte!$B$24)/Hilfswerte!$B$25)-Hilfswerte!$B$30)^2),3)</f>
        <v>0.79900000000000004</v>
      </c>
      <c r="W5263" s="4">
        <f>ROUND(E5263*Hilfswerte!$B$31,0)</f>
        <v>4933</v>
      </c>
      <c r="X5263" s="4">
        <f t="shared" si="662"/>
        <v>4022</v>
      </c>
      <c r="Y5263" s="4" t="str">
        <f>IF(T5263="A - Top-Kunde","bereits Top-Kunde",IF(AND(V5263&lt;=Hilfswerte!$B$34,H5263&lt;0.5*W5263),"Hoch",IF(AND(V5263&lt;=Hilfswerte!$B$35,H5263&lt;0.7*W5263),"Mittel","Niedrig")))</f>
        <v>Hoch</v>
      </c>
      <c r="Z5263" s="4">
        <f t="shared" si="663"/>
        <v>13</v>
      </c>
      <c r="AA5263" s="4" t="str">
        <f>IF(J5263&gt;365,"Bereits abgewandert (Segment D)",IF(Z5263&gt;=Hilfswerte!$B$38,"Rot - akut gefaehrdet",IF(Z5263&gt;=Hilfswerte!$B$39,"Gelb - beobachten","Gruen - stabil")))</f>
        <v>Gruen - stabil</v>
      </c>
    </row>
    <row r="5264" spans="1:27" ht="15" customHeight="1" x14ac:dyDescent="0.25">
      <c r="A5264" s="4" t="s">
        <v>5611</v>
      </c>
      <c r="B5264" s="4" t="s">
        <v>572</v>
      </c>
      <c r="C5264" s="4" t="s">
        <v>29</v>
      </c>
      <c r="D5264" s="4" t="s">
        <v>117</v>
      </c>
      <c r="E5264" s="4">
        <v>52</v>
      </c>
      <c r="F5264" s="4">
        <v>10.199999999999999</v>
      </c>
      <c r="G5264" s="4">
        <v>9.1</v>
      </c>
      <c r="H5264" s="4">
        <v>3205</v>
      </c>
      <c r="I5264" s="4">
        <v>2</v>
      </c>
      <c r="J5264" s="4">
        <v>160</v>
      </c>
      <c r="K5264" s="4">
        <v>1</v>
      </c>
      <c r="L5264" s="4">
        <v>-5</v>
      </c>
      <c r="M5264" s="4">
        <v>5</v>
      </c>
      <c r="N5264" s="4">
        <v>-12.9</v>
      </c>
      <c r="O5264" s="4">
        <f t="shared" si="656"/>
        <v>3</v>
      </c>
      <c r="P5264" s="4">
        <f t="shared" si="657"/>
        <v>2</v>
      </c>
      <c r="Q5264" s="4">
        <f t="shared" si="658"/>
        <v>4</v>
      </c>
      <c r="R5264" s="4">
        <f t="shared" si="659"/>
        <v>9</v>
      </c>
      <c r="S5264" s="4">
        <f t="shared" si="660"/>
        <v>77.599999999999994</v>
      </c>
      <c r="T5264" s="4" t="str">
        <f t="shared" si="661"/>
        <v>C - Entwicklungspotenzial</v>
      </c>
      <c r="U5264" s="4">
        <f>ROUND(((E5264-Hilfswerte!$B$20)/Hilfswerte!$B$21)+((F5264-Hilfswerte!$B$22)/Hilfswerte!$B$23)+((G5264-Hilfswerte!$B$24)/Hilfswerte!$B$25)+0.1*INDEX(Hilfswerte!$B$4:$B$15,MATCH(C5264,Hilfswerte!$A$4:$A$15,0)),2)</f>
        <v>-0.52</v>
      </c>
      <c r="V5264" s="4">
        <f>ROUND(SQRT((((E5264-Hilfswerte!$B$20)/Hilfswerte!$B$21)-Hilfswerte!$B$28)^2+(((F5264-Hilfswerte!$B$22)/Hilfswerte!$B$23)-Hilfswerte!$B$29)^2+(((G5264-Hilfswerte!$B$24)/Hilfswerte!$B$25)-Hilfswerte!$B$30)^2),3)</f>
        <v>0.77500000000000002</v>
      </c>
      <c r="W5264" s="4">
        <f>ROUND(E5264*Hilfswerte!$B$31,0)</f>
        <v>10688</v>
      </c>
      <c r="X5264" s="4">
        <f t="shared" si="662"/>
        <v>7483</v>
      </c>
      <c r="Y5264" s="4" t="str">
        <f>IF(T5264="A - Top-Kunde","bereits Top-Kunde",IF(AND(V5264&lt;=Hilfswerte!$B$34,H5264&lt;0.5*W5264),"Hoch",IF(AND(V5264&lt;=Hilfswerte!$B$35,H5264&lt;0.7*W5264),"Mittel","Niedrig")))</f>
        <v>Hoch</v>
      </c>
      <c r="Z5264" s="4">
        <f t="shared" si="663"/>
        <v>16.2</v>
      </c>
      <c r="AA5264" s="4" t="str">
        <f>IF(J5264&gt;365,"Bereits abgewandert (Segment D)",IF(Z5264&gt;=Hilfswerte!$B$38,"Rot - akut gefaehrdet",IF(Z5264&gt;=Hilfswerte!$B$39,"Gelb - beobachten","Gruen - stabil")))</f>
        <v>Gelb - beobachten</v>
      </c>
    </row>
    <row r="5265" spans="1:27" ht="15" customHeight="1" x14ac:dyDescent="0.25">
      <c r="A5265" s="4" t="s">
        <v>5612</v>
      </c>
      <c r="B5265" s="4" t="s">
        <v>543</v>
      </c>
      <c r="C5265" s="4" t="s">
        <v>55</v>
      </c>
      <c r="D5265" s="4" t="s">
        <v>30</v>
      </c>
      <c r="E5265" s="4">
        <v>60</v>
      </c>
      <c r="F5265" s="4">
        <v>11.6</v>
      </c>
      <c r="G5265" s="4">
        <v>21.7</v>
      </c>
      <c r="H5265" s="4">
        <v>0</v>
      </c>
      <c r="I5265" s="4">
        <v>0</v>
      </c>
      <c r="J5265" s="4">
        <v>375</v>
      </c>
      <c r="K5265" s="4">
        <v>0</v>
      </c>
      <c r="L5265" s="4">
        <v>1</v>
      </c>
      <c r="M5265" s="4">
        <v>0</v>
      </c>
      <c r="N5265" s="4">
        <v>-54.9</v>
      </c>
      <c r="O5265" s="4">
        <f t="shared" si="656"/>
        <v>1</v>
      </c>
      <c r="P5265" s="4">
        <f t="shared" si="657"/>
        <v>1</v>
      </c>
      <c r="Q5265" s="4">
        <f t="shared" si="658"/>
        <v>1</v>
      </c>
      <c r="R5265" s="4">
        <f t="shared" si="659"/>
        <v>3</v>
      </c>
      <c r="S5265" s="4">
        <f t="shared" si="660"/>
        <v>2.2999999999999998</v>
      </c>
      <c r="T5265" s="4" t="str">
        <f t="shared" si="661"/>
        <v>D - Abwanderungsrisiko</v>
      </c>
      <c r="U5265" s="4">
        <f>ROUND(((E5265-Hilfswerte!$B$20)/Hilfswerte!$B$21)+((F5265-Hilfswerte!$B$22)/Hilfswerte!$B$23)+((G5265-Hilfswerte!$B$24)/Hilfswerte!$B$25)+0.1*INDEX(Hilfswerte!$B$4:$B$15,MATCH(C5265,Hilfswerte!$A$4:$A$15,0)),2)</f>
        <v>1.57</v>
      </c>
      <c r="V5265" s="4">
        <f>ROUND(SQRT((((E5265-Hilfswerte!$B$20)/Hilfswerte!$B$21)-Hilfswerte!$B$28)^2+(((F5265-Hilfswerte!$B$22)/Hilfswerte!$B$23)-Hilfswerte!$B$29)^2+(((G5265-Hilfswerte!$B$24)/Hilfswerte!$B$25)-Hilfswerte!$B$30)^2),3)</f>
        <v>1.79</v>
      </c>
      <c r="W5265" s="4">
        <f>ROUND(E5265*Hilfswerte!$B$31,0)</f>
        <v>12333</v>
      </c>
      <c r="X5265" s="4">
        <f t="shared" si="662"/>
        <v>12333</v>
      </c>
      <c r="Y5265" s="4" t="str">
        <f>IF(T5265="A - Top-Kunde","bereits Top-Kunde",IF(AND(V5265&lt;=Hilfswerte!$B$34,H5265&lt;0.5*W5265),"Hoch",IF(AND(V5265&lt;=Hilfswerte!$B$35,H5265&lt;0.7*W5265),"Mittel","Niedrig")))</f>
        <v>Niedrig</v>
      </c>
      <c r="Z5265" s="4">
        <f t="shared" si="663"/>
        <v>40.9</v>
      </c>
      <c r="AA5265" s="4" t="str">
        <f>IF(J5265&gt;365,"Bereits abgewandert (Segment D)",IF(Z5265&gt;=Hilfswerte!$B$38,"Rot - akut gefaehrdet",IF(Z5265&gt;=Hilfswerte!$B$39,"Gelb - beobachten","Gruen - stabil")))</f>
        <v>Bereits abgewandert (Segment D)</v>
      </c>
    </row>
    <row r="5266" spans="1:27" ht="15" customHeight="1" x14ac:dyDescent="0.25">
      <c r="A5266" s="4" t="s">
        <v>5613</v>
      </c>
      <c r="B5266" s="4" t="s">
        <v>903</v>
      </c>
      <c r="C5266" s="4" t="s">
        <v>29</v>
      </c>
      <c r="D5266" s="4" t="s">
        <v>117</v>
      </c>
      <c r="E5266" s="4">
        <v>189</v>
      </c>
      <c r="F5266" s="4">
        <v>42.9</v>
      </c>
      <c r="G5266" s="4">
        <v>3.4</v>
      </c>
      <c r="H5266" s="4">
        <v>6640</v>
      </c>
      <c r="I5266" s="4">
        <v>1</v>
      </c>
      <c r="J5266" s="4">
        <v>198</v>
      </c>
      <c r="K5266" s="4">
        <v>0</v>
      </c>
      <c r="L5266" s="4">
        <v>2</v>
      </c>
      <c r="M5266" s="4">
        <v>5</v>
      </c>
      <c r="N5266" s="4">
        <v>6.6</v>
      </c>
      <c r="O5266" s="4">
        <f t="shared" si="656"/>
        <v>2</v>
      </c>
      <c r="P5266" s="4">
        <f t="shared" si="657"/>
        <v>1</v>
      </c>
      <c r="Q5266" s="4">
        <f t="shared" si="658"/>
        <v>4</v>
      </c>
      <c r="R5266" s="4">
        <f t="shared" si="659"/>
        <v>7</v>
      </c>
      <c r="S5266" s="4">
        <f t="shared" si="660"/>
        <v>72.7</v>
      </c>
      <c r="T5266" s="4" t="str">
        <f t="shared" si="661"/>
        <v>C - Entwicklungspotenzial</v>
      </c>
      <c r="U5266" s="4">
        <f>ROUND(((E5266-Hilfswerte!$B$20)/Hilfswerte!$B$21)+((F5266-Hilfswerte!$B$22)/Hilfswerte!$B$23)+((G5266-Hilfswerte!$B$24)/Hilfswerte!$B$25)+0.1*INDEX(Hilfswerte!$B$4:$B$15,MATCH(C5266,Hilfswerte!$A$4:$A$15,0)),2)</f>
        <v>-0.25</v>
      </c>
      <c r="V5266" s="4">
        <f>ROUND(SQRT((((E5266-Hilfswerte!$B$20)/Hilfswerte!$B$21)-Hilfswerte!$B$28)^2+(((F5266-Hilfswerte!$B$22)/Hilfswerte!$B$23)-Hilfswerte!$B$29)^2+(((G5266-Hilfswerte!$B$24)/Hilfswerte!$B$25)-Hilfswerte!$B$30)^2),3)</f>
        <v>1.2470000000000001</v>
      </c>
      <c r="W5266" s="4">
        <f>ROUND(E5266*Hilfswerte!$B$31,0)</f>
        <v>38848</v>
      </c>
      <c r="X5266" s="4">
        <f t="shared" si="662"/>
        <v>32208</v>
      </c>
      <c r="Y5266" s="4" t="str">
        <f>IF(T5266="A - Top-Kunde","bereits Top-Kunde",IF(AND(V5266&lt;=Hilfswerte!$B$34,H5266&lt;0.5*W5266),"Hoch",IF(AND(V5266&lt;=Hilfswerte!$B$35,H5266&lt;0.7*W5266),"Mittel","Niedrig")))</f>
        <v>Niedrig</v>
      </c>
      <c r="Z5266" s="4">
        <f t="shared" si="663"/>
        <v>10.3</v>
      </c>
      <c r="AA5266" s="4" t="str">
        <f>IF(J5266&gt;365,"Bereits abgewandert (Segment D)",IF(Z5266&gt;=Hilfswerte!$B$38,"Rot - akut gefaehrdet",IF(Z5266&gt;=Hilfswerte!$B$39,"Gelb - beobachten","Gruen - stabil")))</f>
        <v>Gruen - stabil</v>
      </c>
    </row>
    <row r="5267" spans="1:27" ht="15" customHeight="1" x14ac:dyDescent="0.25">
      <c r="A5267" s="4" t="s">
        <v>5614</v>
      </c>
      <c r="B5267" s="4" t="s">
        <v>112</v>
      </c>
      <c r="C5267" s="4" t="s">
        <v>65</v>
      </c>
      <c r="D5267" s="4" t="s">
        <v>56</v>
      </c>
      <c r="E5267" s="4">
        <v>38</v>
      </c>
      <c r="F5267" s="4">
        <v>8.5</v>
      </c>
      <c r="G5267" s="4">
        <v>16.5</v>
      </c>
      <c r="H5267" s="4">
        <v>3354</v>
      </c>
      <c r="I5267" s="4">
        <v>1</v>
      </c>
      <c r="J5267" s="4">
        <v>256</v>
      </c>
      <c r="K5267" s="4">
        <v>0</v>
      </c>
      <c r="L5267" s="4">
        <v>14</v>
      </c>
      <c r="M5267" s="4">
        <v>2</v>
      </c>
      <c r="N5267" s="4">
        <v>28.6</v>
      </c>
      <c r="O5267" s="4">
        <f t="shared" si="656"/>
        <v>2</v>
      </c>
      <c r="P5267" s="4">
        <f t="shared" si="657"/>
        <v>1</v>
      </c>
      <c r="Q5267" s="4">
        <f t="shared" si="658"/>
        <v>4</v>
      </c>
      <c r="R5267" s="4">
        <f t="shared" si="659"/>
        <v>7</v>
      </c>
      <c r="S5267" s="4">
        <f t="shared" si="660"/>
        <v>80.099999999999994</v>
      </c>
      <c r="T5267" s="4" t="str">
        <f t="shared" si="661"/>
        <v>C - Entwicklungspotenzial</v>
      </c>
      <c r="U5267" s="4">
        <f>ROUND(((E5267-Hilfswerte!$B$20)/Hilfswerte!$B$21)+((F5267-Hilfswerte!$B$22)/Hilfswerte!$B$23)+((G5267-Hilfswerte!$B$24)/Hilfswerte!$B$25)+0.1*INDEX(Hilfswerte!$B$4:$B$15,MATCH(C5267,Hilfswerte!$A$4:$A$15,0)),2)</f>
        <v>0.24</v>
      </c>
      <c r="V5267" s="4">
        <f>ROUND(SQRT((((E5267-Hilfswerte!$B$20)/Hilfswerte!$B$21)-Hilfswerte!$B$28)^2+(((F5267-Hilfswerte!$B$22)/Hilfswerte!$B$23)-Hilfswerte!$B$29)^2+(((G5267-Hilfswerte!$B$24)/Hilfswerte!$B$25)-Hilfswerte!$B$30)^2),3)</f>
        <v>1.135</v>
      </c>
      <c r="W5267" s="4">
        <f>ROUND(E5267*Hilfswerte!$B$31,0)</f>
        <v>7811</v>
      </c>
      <c r="X5267" s="4">
        <f t="shared" si="662"/>
        <v>4457</v>
      </c>
      <c r="Y5267" s="4" t="str">
        <f>IF(T5267="A - Top-Kunde","bereits Top-Kunde",IF(AND(V5267&lt;=Hilfswerte!$B$34,H5267&lt;0.5*W5267),"Hoch",IF(AND(V5267&lt;=Hilfswerte!$B$35,H5267&lt;0.7*W5267),"Mittel","Niedrig")))</f>
        <v>Mittel</v>
      </c>
      <c r="Z5267" s="4">
        <f t="shared" si="663"/>
        <v>15.6</v>
      </c>
      <c r="AA5267" s="4" t="str">
        <f>IF(J5267&gt;365,"Bereits abgewandert (Segment D)",IF(Z5267&gt;=Hilfswerte!$B$38,"Rot - akut gefaehrdet",IF(Z5267&gt;=Hilfswerte!$B$39,"Gelb - beobachten","Gruen - stabil")))</f>
        <v>Gelb - beobachten</v>
      </c>
    </row>
    <row r="5268" spans="1:27" ht="15" customHeight="1" x14ac:dyDescent="0.25">
      <c r="A5268" s="4" t="s">
        <v>5615</v>
      </c>
      <c r="B5268" s="4" t="s">
        <v>681</v>
      </c>
      <c r="C5268" s="4" t="s">
        <v>33</v>
      </c>
      <c r="D5268" s="4" t="s">
        <v>77</v>
      </c>
      <c r="E5268" s="4">
        <v>15</v>
      </c>
      <c r="F5268" s="4">
        <v>3.5</v>
      </c>
      <c r="G5268" s="4">
        <v>9.1</v>
      </c>
      <c r="H5268" s="4">
        <v>1984</v>
      </c>
      <c r="I5268" s="4">
        <v>5</v>
      </c>
      <c r="J5268" s="4">
        <v>45</v>
      </c>
      <c r="K5268" s="4">
        <v>0</v>
      </c>
      <c r="L5268" s="4">
        <v>-8</v>
      </c>
      <c r="M5268" s="4">
        <v>4</v>
      </c>
      <c r="N5268" s="4">
        <v>10.7</v>
      </c>
      <c r="O5268" s="4">
        <f t="shared" si="656"/>
        <v>4</v>
      </c>
      <c r="P5268" s="4">
        <f t="shared" si="657"/>
        <v>5</v>
      </c>
      <c r="Q5268" s="4">
        <f t="shared" si="658"/>
        <v>3</v>
      </c>
      <c r="R5268" s="4">
        <f t="shared" si="659"/>
        <v>12</v>
      </c>
      <c r="S5268" s="4">
        <f t="shared" si="660"/>
        <v>125.4</v>
      </c>
      <c r="T5268" s="4" t="str">
        <f t="shared" si="661"/>
        <v>A - Top-Kunde</v>
      </c>
      <c r="U5268" s="4">
        <f>ROUND(((E5268-Hilfswerte!$B$20)/Hilfswerte!$B$21)+((F5268-Hilfswerte!$B$22)/Hilfswerte!$B$23)+((G5268-Hilfswerte!$B$24)/Hilfswerte!$B$25)+0.1*INDEX(Hilfswerte!$B$4:$B$15,MATCH(C5268,Hilfswerte!$A$4:$A$15,0)),2)</f>
        <v>-1.04</v>
      </c>
      <c r="V5268" s="4">
        <f>ROUND(SQRT((((E5268-Hilfswerte!$B$20)/Hilfswerte!$B$21)-Hilfswerte!$B$28)^2+(((F5268-Hilfswerte!$B$22)/Hilfswerte!$B$23)-Hilfswerte!$B$29)^2+(((G5268-Hilfswerte!$B$24)/Hilfswerte!$B$25)-Hilfswerte!$B$30)^2),3)</f>
        <v>0.95699999999999996</v>
      </c>
      <c r="W5268" s="4">
        <f>ROUND(E5268*Hilfswerte!$B$31,0)</f>
        <v>3083</v>
      </c>
      <c r="X5268" s="4">
        <f t="shared" si="662"/>
        <v>1099</v>
      </c>
      <c r="Y5268" s="4" t="str">
        <f>IF(T5268="A - Top-Kunde","bereits Top-Kunde",IF(AND(V5268&lt;=Hilfswerte!$B$34,H5268&lt;0.5*W5268),"Hoch",IF(AND(V5268&lt;=Hilfswerte!$B$35,H5268&lt;0.7*W5268),"Mittel","Niedrig")))</f>
        <v>bereits Top-Kunde</v>
      </c>
      <c r="Z5268" s="4">
        <f t="shared" si="663"/>
        <v>2.2999999999999998</v>
      </c>
      <c r="AA5268" s="4" t="str">
        <f>IF(J5268&gt;365,"Bereits abgewandert (Segment D)",IF(Z5268&gt;=Hilfswerte!$B$38,"Rot - akut gefaehrdet",IF(Z5268&gt;=Hilfswerte!$B$39,"Gelb - beobachten","Gruen - stabil")))</f>
        <v>Gruen - stabil</v>
      </c>
    </row>
    <row r="5269" spans="1:27" ht="15" customHeight="1" x14ac:dyDescent="0.25">
      <c r="A5269" s="4" t="s">
        <v>5616</v>
      </c>
      <c r="B5269" s="4" t="s">
        <v>625</v>
      </c>
      <c r="C5269" s="4" t="s">
        <v>74</v>
      </c>
      <c r="D5269" s="4" t="s">
        <v>30</v>
      </c>
      <c r="E5269" s="4">
        <v>11</v>
      </c>
      <c r="F5269" s="4">
        <v>1.7</v>
      </c>
      <c r="G5269" s="4">
        <v>8.1</v>
      </c>
      <c r="H5269" s="4">
        <v>194</v>
      </c>
      <c r="I5269" s="4">
        <v>1</v>
      </c>
      <c r="J5269" s="4">
        <v>283</v>
      </c>
      <c r="K5269" s="4">
        <v>0</v>
      </c>
      <c r="L5269" s="4">
        <v>8</v>
      </c>
      <c r="M5269" s="4">
        <v>3</v>
      </c>
      <c r="N5269" s="4">
        <v>-30.5</v>
      </c>
      <c r="O5269" s="4">
        <f t="shared" si="656"/>
        <v>2</v>
      </c>
      <c r="P5269" s="4">
        <f t="shared" si="657"/>
        <v>1</v>
      </c>
      <c r="Q5269" s="4">
        <f t="shared" si="658"/>
        <v>2</v>
      </c>
      <c r="R5269" s="4">
        <f t="shared" si="659"/>
        <v>5</v>
      </c>
      <c r="S5269" s="4">
        <f t="shared" si="660"/>
        <v>32.4</v>
      </c>
      <c r="T5269" s="4" t="str">
        <f t="shared" si="661"/>
        <v>C - Entwicklungspotenzial</v>
      </c>
      <c r="U5269" s="4">
        <f>ROUND(((E5269-Hilfswerte!$B$20)/Hilfswerte!$B$21)+((F5269-Hilfswerte!$B$22)/Hilfswerte!$B$23)+((G5269-Hilfswerte!$B$24)/Hilfswerte!$B$25)+0.1*INDEX(Hilfswerte!$B$4:$B$15,MATCH(C5269,Hilfswerte!$A$4:$A$15,0)),2)</f>
        <v>-1.3</v>
      </c>
      <c r="V5269" s="4">
        <f>ROUND(SQRT((((E5269-Hilfswerte!$B$20)/Hilfswerte!$B$21)-Hilfswerte!$B$28)^2+(((F5269-Hilfswerte!$B$22)/Hilfswerte!$B$23)-Hilfswerte!$B$29)^2+(((G5269-Hilfswerte!$B$24)/Hilfswerte!$B$25)-Hilfswerte!$B$30)^2),3)</f>
        <v>1.054</v>
      </c>
      <c r="W5269" s="4">
        <f>ROUND(E5269*Hilfswerte!$B$31,0)</f>
        <v>2261</v>
      </c>
      <c r="X5269" s="4">
        <f t="shared" si="662"/>
        <v>2067</v>
      </c>
      <c r="Y5269" s="4" t="str">
        <f>IF(T5269="A - Top-Kunde","bereits Top-Kunde",IF(AND(V5269&lt;=Hilfswerte!$B$34,H5269&lt;0.5*W5269),"Hoch",IF(AND(V5269&lt;=Hilfswerte!$B$35,H5269&lt;0.7*W5269),"Mittel","Niedrig")))</f>
        <v>Mittel</v>
      </c>
      <c r="Z5269" s="4">
        <f t="shared" si="663"/>
        <v>28</v>
      </c>
      <c r="AA5269" s="4" t="str">
        <f>IF(J5269&gt;365,"Bereits abgewandert (Segment D)",IF(Z5269&gt;=Hilfswerte!$B$38,"Rot - akut gefaehrdet",IF(Z5269&gt;=Hilfswerte!$B$39,"Gelb - beobachten","Gruen - stabil")))</f>
        <v>Rot - akut gefaehrdet</v>
      </c>
    </row>
    <row r="5270" spans="1:27" ht="15" customHeight="1" x14ac:dyDescent="0.25">
      <c r="A5270" s="4" t="s">
        <v>5617</v>
      </c>
      <c r="B5270" s="4" t="s">
        <v>44</v>
      </c>
      <c r="C5270" s="4" t="s">
        <v>47</v>
      </c>
      <c r="D5270" s="4" t="s">
        <v>30</v>
      </c>
      <c r="E5270" s="4">
        <v>165</v>
      </c>
      <c r="F5270" s="4">
        <v>52.2</v>
      </c>
      <c r="G5270" s="4">
        <v>4.4000000000000004</v>
      </c>
      <c r="H5270" s="4">
        <v>43091</v>
      </c>
      <c r="I5270" s="4">
        <v>5</v>
      </c>
      <c r="J5270" s="4">
        <v>10</v>
      </c>
      <c r="K5270" s="4">
        <v>0</v>
      </c>
      <c r="L5270" s="4">
        <v>30</v>
      </c>
      <c r="M5270" s="4">
        <v>4</v>
      </c>
      <c r="N5270" s="4">
        <v>-8.1999999999999993</v>
      </c>
      <c r="O5270" s="4">
        <f t="shared" si="656"/>
        <v>5</v>
      </c>
      <c r="P5270" s="4">
        <f t="shared" si="657"/>
        <v>5</v>
      </c>
      <c r="Q5270" s="4">
        <f t="shared" si="658"/>
        <v>5</v>
      </c>
      <c r="R5270" s="4">
        <f t="shared" si="659"/>
        <v>15</v>
      </c>
      <c r="S5270" s="4">
        <f t="shared" si="660"/>
        <v>136.9</v>
      </c>
      <c r="T5270" s="4" t="str">
        <f t="shared" si="661"/>
        <v>A - Top-Kunde</v>
      </c>
      <c r="U5270" s="4">
        <f>ROUND(((E5270-Hilfswerte!$B$20)/Hilfswerte!$B$21)+((F5270-Hilfswerte!$B$22)/Hilfswerte!$B$23)+((G5270-Hilfswerte!$B$24)/Hilfswerte!$B$25)+0.1*INDEX(Hilfswerte!$B$4:$B$15,MATCH(C5270,Hilfswerte!$A$4:$A$15,0)),2)</f>
        <v>-0.21</v>
      </c>
      <c r="V5270" s="4">
        <f>ROUND(SQRT((((E5270-Hilfswerte!$B$20)/Hilfswerte!$B$21)-Hilfswerte!$B$28)^2+(((F5270-Hilfswerte!$B$22)/Hilfswerte!$B$23)-Hilfswerte!$B$29)^2+(((G5270-Hilfswerte!$B$24)/Hilfswerte!$B$25)-Hilfswerte!$B$30)^2),3)</f>
        <v>1.113</v>
      </c>
      <c r="W5270" s="4">
        <f>ROUND(E5270*Hilfswerte!$B$31,0)</f>
        <v>33915</v>
      </c>
      <c r="X5270" s="4">
        <f t="shared" si="662"/>
        <v>0</v>
      </c>
      <c r="Y5270" s="4" t="str">
        <f>IF(T5270="A - Top-Kunde","bereits Top-Kunde",IF(AND(V5270&lt;=Hilfswerte!$B$34,H5270&lt;0.5*W5270),"Hoch",IF(AND(V5270&lt;=Hilfswerte!$B$35,H5270&lt;0.7*W5270),"Mittel","Niedrig")))</f>
        <v>bereits Top-Kunde</v>
      </c>
      <c r="Z5270" s="4">
        <f t="shared" si="663"/>
        <v>9.8000000000000007</v>
      </c>
      <c r="AA5270" s="4" t="str">
        <f>IF(J5270&gt;365,"Bereits abgewandert (Segment D)",IF(Z5270&gt;=Hilfswerte!$B$38,"Rot - akut gefaehrdet",IF(Z5270&gt;=Hilfswerte!$B$39,"Gelb - beobachten","Gruen - stabil")))</f>
        <v>Gruen - stabil</v>
      </c>
    </row>
    <row r="5271" spans="1:27" ht="15" customHeight="1" x14ac:dyDescent="0.25">
      <c r="A5271" s="4" t="s">
        <v>5618</v>
      </c>
      <c r="B5271" s="4" t="s">
        <v>593</v>
      </c>
      <c r="C5271" s="4" t="s">
        <v>51</v>
      </c>
      <c r="D5271" s="4" t="s">
        <v>122</v>
      </c>
      <c r="E5271" s="4">
        <v>22</v>
      </c>
      <c r="F5271" s="4">
        <v>4.5</v>
      </c>
      <c r="G5271" s="4">
        <v>7.8</v>
      </c>
      <c r="H5271" s="4">
        <v>4600</v>
      </c>
      <c r="I5271" s="4">
        <v>3</v>
      </c>
      <c r="J5271" s="4">
        <v>327</v>
      </c>
      <c r="K5271" s="4">
        <v>1</v>
      </c>
      <c r="L5271" s="4">
        <v>-6</v>
      </c>
      <c r="M5271" s="4">
        <v>5</v>
      </c>
      <c r="N5271" s="4">
        <v>8.1999999999999993</v>
      </c>
      <c r="O5271" s="4">
        <f t="shared" si="656"/>
        <v>2</v>
      </c>
      <c r="P5271" s="4">
        <f t="shared" si="657"/>
        <v>3</v>
      </c>
      <c r="Q5271" s="4">
        <f t="shared" si="658"/>
        <v>4</v>
      </c>
      <c r="R5271" s="4">
        <f t="shared" si="659"/>
        <v>9</v>
      </c>
      <c r="S5271" s="4">
        <f t="shared" si="660"/>
        <v>88.1</v>
      </c>
      <c r="T5271" s="4" t="str">
        <f t="shared" si="661"/>
        <v>C - Entwicklungspotenzial</v>
      </c>
      <c r="U5271" s="4">
        <f>ROUND(((E5271-Hilfswerte!$B$20)/Hilfswerte!$B$21)+((F5271-Hilfswerte!$B$22)/Hilfswerte!$B$23)+((G5271-Hilfswerte!$B$24)/Hilfswerte!$B$25)+0.1*INDEX(Hilfswerte!$B$4:$B$15,MATCH(C5271,Hilfswerte!$A$4:$A$15,0)),2)</f>
        <v>-0.88</v>
      </c>
      <c r="V5271" s="4">
        <f>ROUND(SQRT((((E5271-Hilfswerte!$B$20)/Hilfswerte!$B$21)-Hilfswerte!$B$28)^2+(((F5271-Hilfswerte!$B$22)/Hilfswerte!$B$23)-Hilfswerte!$B$29)^2+(((G5271-Hilfswerte!$B$24)/Hilfswerte!$B$25)-Hilfswerte!$B$30)^2),3)</f>
        <v>1.018</v>
      </c>
      <c r="W5271" s="4">
        <f>ROUND(E5271*Hilfswerte!$B$31,0)</f>
        <v>4522</v>
      </c>
      <c r="X5271" s="4">
        <f t="shared" si="662"/>
        <v>0</v>
      </c>
      <c r="Y5271" s="4" t="str">
        <f>IF(T5271="A - Top-Kunde","bereits Top-Kunde",IF(AND(V5271&lt;=Hilfswerte!$B$34,H5271&lt;0.5*W5271),"Hoch",IF(AND(V5271&lt;=Hilfswerte!$B$35,H5271&lt;0.7*W5271),"Mittel","Niedrig")))</f>
        <v>Niedrig</v>
      </c>
      <c r="Z5271" s="4">
        <f t="shared" si="663"/>
        <v>19.399999999999999</v>
      </c>
      <c r="AA5271" s="4" t="str">
        <f>IF(J5271&gt;365,"Bereits abgewandert (Segment D)",IF(Z5271&gt;=Hilfswerte!$B$38,"Rot - akut gefaehrdet",IF(Z5271&gt;=Hilfswerte!$B$39,"Gelb - beobachten","Gruen - stabil")))</f>
        <v>Gelb - beobachten</v>
      </c>
    </row>
    <row r="5272" spans="1:27" ht="15" customHeight="1" x14ac:dyDescent="0.25">
      <c r="A5272" s="4" t="s">
        <v>5619</v>
      </c>
      <c r="B5272" s="4" t="s">
        <v>263</v>
      </c>
      <c r="C5272" s="4" t="s">
        <v>47</v>
      </c>
      <c r="D5272" s="4" t="s">
        <v>106</v>
      </c>
      <c r="E5272" s="4">
        <v>17</v>
      </c>
      <c r="F5272" s="4">
        <v>5</v>
      </c>
      <c r="G5272" s="4">
        <v>5.3</v>
      </c>
      <c r="H5272" s="4">
        <v>198</v>
      </c>
      <c r="I5272" s="4">
        <v>4</v>
      </c>
      <c r="J5272" s="4">
        <v>70</v>
      </c>
      <c r="K5272" s="4">
        <v>1</v>
      </c>
      <c r="L5272" s="4">
        <v>-7</v>
      </c>
      <c r="M5272" s="4">
        <v>4</v>
      </c>
      <c r="N5272" s="4">
        <v>9.4</v>
      </c>
      <c r="O5272" s="4">
        <f t="shared" si="656"/>
        <v>4</v>
      </c>
      <c r="P5272" s="4">
        <f t="shared" si="657"/>
        <v>4</v>
      </c>
      <c r="Q5272" s="4">
        <f t="shared" si="658"/>
        <v>2</v>
      </c>
      <c r="R5272" s="4">
        <f t="shared" si="659"/>
        <v>10</v>
      </c>
      <c r="S5272" s="4">
        <f t="shared" si="660"/>
        <v>98.7</v>
      </c>
      <c r="T5272" s="4" t="str">
        <f t="shared" si="661"/>
        <v>C - Entwicklungspotenzial</v>
      </c>
      <c r="U5272" s="4">
        <f>ROUND(((E5272-Hilfswerte!$B$20)/Hilfswerte!$B$21)+((F5272-Hilfswerte!$B$22)/Hilfswerte!$B$23)+((G5272-Hilfswerte!$B$24)/Hilfswerte!$B$25)+0.1*INDEX(Hilfswerte!$B$4:$B$15,MATCH(C5272,Hilfswerte!$A$4:$A$15,0)),2)</f>
        <v>-1.55</v>
      </c>
      <c r="V5272" s="4">
        <f>ROUND(SQRT((((E5272-Hilfswerte!$B$20)/Hilfswerte!$B$21)-Hilfswerte!$B$28)^2+(((F5272-Hilfswerte!$B$22)/Hilfswerte!$B$23)-Hilfswerte!$B$29)^2+(((G5272-Hilfswerte!$B$24)/Hilfswerte!$B$25)-Hilfswerte!$B$30)^2),3)</f>
        <v>1.2809999999999999</v>
      </c>
      <c r="W5272" s="4">
        <f>ROUND(E5272*Hilfswerte!$B$31,0)</f>
        <v>3494</v>
      </c>
      <c r="X5272" s="4">
        <f t="shared" si="662"/>
        <v>3296</v>
      </c>
      <c r="Y5272" s="4" t="str">
        <f>IF(T5272="A - Top-Kunde","bereits Top-Kunde",IF(AND(V5272&lt;=Hilfswerte!$B$34,H5272&lt;0.5*W5272),"Hoch",IF(AND(V5272&lt;=Hilfswerte!$B$35,H5272&lt;0.7*W5272),"Mittel","Niedrig")))</f>
        <v>Niedrig</v>
      </c>
      <c r="Z5272" s="4">
        <f t="shared" si="663"/>
        <v>6.5</v>
      </c>
      <c r="AA5272" s="4" t="str">
        <f>IF(J5272&gt;365,"Bereits abgewandert (Segment D)",IF(Z5272&gt;=Hilfswerte!$B$38,"Rot - akut gefaehrdet",IF(Z5272&gt;=Hilfswerte!$B$39,"Gelb - beobachten","Gruen - stabil")))</f>
        <v>Gruen - stabil</v>
      </c>
    </row>
    <row r="5273" spans="1:27" ht="15" customHeight="1" x14ac:dyDescent="0.25">
      <c r="A5273" s="4" t="s">
        <v>5620</v>
      </c>
      <c r="B5273" s="4" t="s">
        <v>435</v>
      </c>
      <c r="C5273" s="4" t="s">
        <v>29</v>
      </c>
      <c r="D5273" s="4" t="s">
        <v>30</v>
      </c>
      <c r="E5273" s="4">
        <v>183</v>
      </c>
      <c r="F5273" s="4">
        <v>46.4</v>
      </c>
      <c r="G5273" s="4">
        <v>9</v>
      </c>
      <c r="H5273" s="4">
        <v>35675</v>
      </c>
      <c r="I5273" s="4">
        <v>3</v>
      </c>
      <c r="J5273" s="4">
        <v>25</v>
      </c>
      <c r="K5273" s="4">
        <v>0</v>
      </c>
      <c r="L5273" s="4">
        <v>19</v>
      </c>
      <c r="M5273" s="4">
        <v>5</v>
      </c>
      <c r="N5273" s="4">
        <v>15.9</v>
      </c>
      <c r="O5273" s="4">
        <f t="shared" si="656"/>
        <v>5</v>
      </c>
      <c r="P5273" s="4">
        <f t="shared" si="657"/>
        <v>3</v>
      </c>
      <c r="Q5273" s="4">
        <f t="shared" si="658"/>
        <v>5</v>
      </c>
      <c r="R5273" s="4">
        <f t="shared" si="659"/>
        <v>13</v>
      </c>
      <c r="S5273" s="4">
        <f t="shared" si="660"/>
        <v>132.30000000000001</v>
      </c>
      <c r="T5273" s="4" t="str">
        <f t="shared" si="661"/>
        <v>A - Top-Kunde</v>
      </c>
      <c r="U5273" s="4">
        <f>ROUND(((E5273-Hilfswerte!$B$20)/Hilfswerte!$B$21)+((F5273-Hilfswerte!$B$22)/Hilfswerte!$B$23)+((G5273-Hilfswerte!$B$24)/Hilfswerte!$B$25)+0.1*INDEX(Hilfswerte!$B$4:$B$15,MATCH(C5273,Hilfswerte!$A$4:$A$15,0)),2)</f>
        <v>0.68</v>
      </c>
      <c r="V5273" s="4">
        <f>ROUND(SQRT((((E5273-Hilfswerte!$B$20)/Hilfswerte!$B$21)-Hilfswerte!$B$28)^2+(((F5273-Hilfswerte!$B$22)/Hilfswerte!$B$23)-Hilfswerte!$B$29)^2+(((G5273-Hilfswerte!$B$24)/Hilfswerte!$B$25)-Hilfswerte!$B$30)^2),3)</f>
        <v>0.39100000000000001</v>
      </c>
      <c r="W5273" s="4">
        <f>ROUND(E5273*Hilfswerte!$B$31,0)</f>
        <v>37615</v>
      </c>
      <c r="X5273" s="4">
        <f t="shared" si="662"/>
        <v>1940</v>
      </c>
      <c r="Y5273" s="4" t="str">
        <f>IF(T5273="A - Top-Kunde","bereits Top-Kunde",IF(AND(V5273&lt;=Hilfswerte!$B$34,H5273&lt;0.5*W5273),"Hoch",IF(AND(V5273&lt;=Hilfswerte!$B$35,H5273&lt;0.7*W5273),"Mittel","Niedrig")))</f>
        <v>bereits Top-Kunde</v>
      </c>
      <c r="Z5273" s="4">
        <f t="shared" si="663"/>
        <v>5.0999999999999996</v>
      </c>
      <c r="AA5273" s="4" t="str">
        <f>IF(J5273&gt;365,"Bereits abgewandert (Segment D)",IF(Z5273&gt;=Hilfswerte!$B$38,"Rot - akut gefaehrdet",IF(Z5273&gt;=Hilfswerte!$B$39,"Gelb - beobachten","Gruen - stabil")))</f>
        <v>Gruen - stabil</v>
      </c>
    </row>
    <row r="5274" spans="1:27" ht="15" customHeight="1" x14ac:dyDescent="0.25">
      <c r="A5274" s="4" t="s">
        <v>5621</v>
      </c>
      <c r="B5274" s="4" t="s">
        <v>1183</v>
      </c>
      <c r="C5274" s="4" t="s">
        <v>29</v>
      </c>
      <c r="D5274" s="4" t="s">
        <v>30</v>
      </c>
      <c r="E5274" s="4">
        <v>1688</v>
      </c>
      <c r="F5274" s="4">
        <v>287.60000000000002</v>
      </c>
      <c r="G5274" s="4">
        <v>0.4</v>
      </c>
      <c r="H5274" s="4">
        <v>194410</v>
      </c>
      <c r="I5274" s="4">
        <v>3</v>
      </c>
      <c r="J5274" s="4">
        <v>99</v>
      </c>
      <c r="K5274" s="4">
        <v>0</v>
      </c>
      <c r="L5274" s="4">
        <v>2</v>
      </c>
      <c r="M5274" s="4">
        <v>4</v>
      </c>
      <c r="N5274" s="4">
        <v>14.6</v>
      </c>
      <c r="O5274" s="4">
        <f t="shared" si="656"/>
        <v>3</v>
      </c>
      <c r="P5274" s="4">
        <f t="shared" si="657"/>
        <v>3</v>
      </c>
      <c r="Q5274" s="4">
        <f t="shared" si="658"/>
        <v>5</v>
      </c>
      <c r="R5274" s="4">
        <f t="shared" si="659"/>
        <v>11</v>
      </c>
      <c r="S5274" s="4">
        <f t="shared" si="660"/>
        <v>116.7</v>
      </c>
      <c r="T5274" s="4" t="str">
        <f t="shared" si="661"/>
        <v>B - Kernkunde</v>
      </c>
      <c r="U5274" s="4">
        <f>ROUND(((E5274-Hilfswerte!$B$20)/Hilfswerte!$B$21)+((F5274-Hilfswerte!$B$22)/Hilfswerte!$B$23)+((G5274-Hilfswerte!$B$24)/Hilfswerte!$B$25)+0.1*INDEX(Hilfswerte!$B$4:$B$15,MATCH(C5274,Hilfswerte!$A$4:$A$15,0)),2)</f>
        <v>10.1</v>
      </c>
      <c r="V5274" s="4">
        <f>ROUND(SQRT((((E5274-Hilfswerte!$B$20)/Hilfswerte!$B$21)-Hilfswerte!$B$28)^2+(((F5274-Hilfswerte!$B$22)/Hilfswerte!$B$23)-Hilfswerte!$B$29)^2+(((G5274-Hilfswerte!$B$24)/Hilfswerte!$B$25)-Hilfswerte!$B$30)^2),3)</f>
        <v>8.0960000000000001</v>
      </c>
      <c r="W5274" s="4">
        <f>ROUND(E5274*Hilfswerte!$B$31,0)</f>
        <v>346962</v>
      </c>
      <c r="X5274" s="4">
        <f t="shared" si="662"/>
        <v>152552</v>
      </c>
      <c r="Y5274" s="4" t="str">
        <f>IF(T5274="A - Top-Kunde","bereits Top-Kunde",IF(AND(V5274&lt;=Hilfswerte!$B$34,H5274&lt;0.5*W5274),"Hoch",IF(AND(V5274&lt;=Hilfswerte!$B$35,H5274&lt;0.7*W5274),"Mittel","Niedrig")))</f>
        <v>Niedrig</v>
      </c>
      <c r="Z5274" s="4">
        <f t="shared" si="663"/>
        <v>5.4</v>
      </c>
      <c r="AA5274" s="4" t="str">
        <f>IF(J5274&gt;365,"Bereits abgewandert (Segment D)",IF(Z5274&gt;=Hilfswerte!$B$38,"Rot - akut gefaehrdet",IF(Z5274&gt;=Hilfswerte!$B$39,"Gelb - beobachten","Gruen - stabil")))</f>
        <v>Gruen - stabil</v>
      </c>
    </row>
    <row r="5275" spans="1:27" ht="15" customHeight="1" x14ac:dyDescent="0.25">
      <c r="A5275" s="4" t="s">
        <v>5622</v>
      </c>
      <c r="B5275" s="4" t="s">
        <v>865</v>
      </c>
      <c r="C5275" s="4" t="s">
        <v>65</v>
      </c>
      <c r="D5275" s="4" t="s">
        <v>30</v>
      </c>
      <c r="E5275" s="4">
        <v>8</v>
      </c>
      <c r="F5275" s="4">
        <v>1.8</v>
      </c>
      <c r="G5275" s="4">
        <v>22.4</v>
      </c>
      <c r="H5275" s="4">
        <v>8541</v>
      </c>
      <c r="I5275" s="4">
        <v>5</v>
      </c>
      <c r="J5275" s="4">
        <v>79</v>
      </c>
      <c r="K5275" s="4">
        <v>1</v>
      </c>
      <c r="L5275" s="4">
        <v>18</v>
      </c>
      <c r="M5275" s="4">
        <v>5</v>
      </c>
      <c r="N5275" s="4">
        <v>22.2</v>
      </c>
      <c r="O5275" s="4">
        <f t="shared" si="656"/>
        <v>4</v>
      </c>
      <c r="P5275" s="4">
        <f t="shared" si="657"/>
        <v>5</v>
      </c>
      <c r="Q5275" s="4">
        <f t="shared" si="658"/>
        <v>5</v>
      </c>
      <c r="R5275" s="4">
        <f t="shared" si="659"/>
        <v>14</v>
      </c>
      <c r="S5275" s="4">
        <f t="shared" si="660"/>
        <v>139.69999999999999</v>
      </c>
      <c r="T5275" s="4" t="str">
        <f t="shared" si="661"/>
        <v>A - Top-Kunde</v>
      </c>
      <c r="U5275" s="4">
        <f>ROUND(((E5275-Hilfswerte!$B$20)/Hilfswerte!$B$21)+((F5275-Hilfswerte!$B$22)/Hilfswerte!$B$23)+((G5275-Hilfswerte!$B$24)/Hilfswerte!$B$25)+0.1*INDEX(Hilfswerte!$B$4:$B$15,MATCH(C5275,Hilfswerte!$A$4:$A$15,0)),2)</f>
        <v>0.93</v>
      </c>
      <c r="V5275" s="4">
        <f>ROUND(SQRT((((E5275-Hilfswerte!$B$20)/Hilfswerte!$B$21)-Hilfswerte!$B$28)^2+(((F5275-Hilfswerte!$B$22)/Hilfswerte!$B$23)-Hilfswerte!$B$29)^2+(((G5275-Hilfswerte!$B$24)/Hilfswerte!$B$25)-Hilfswerte!$B$30)^2),3)</f>
        <v>2.0099999999999998</v>
      </c>
      <c r="W5275" s="4">
        <f>ROUND(E5275*Hilfswerte!$B$31,0)</f>
        <v>1644</v>
      </c>
      <c r="X5275" s="4">
        <f t="shared" si="662"/>
        <v>0</v>
      </c>
      <c r="Y5275" s="4" t="str">
        <f>IF(T5275="A - Top-Kunde","bereits Top-Kunde",IF(AND(V5275&lt;=Hilfswerte!$B$34,H5275&lt;0.5*W5275),"Hoch",IF(AND(V5275&lt;=Hilfswerte!$B$35,H5275&lt;0.7*W5275),"Mittel","Niedrig")))</f>
        <v>bereits Top-Kunde</v>
      </c>
      <c r="Z5275" s="4">
        <f t="shared" si="663"/>
        <v>10.6</v>
      </c>
      <c r="AA5275" s="4" t="str">
        <f>IF(J5275&gt;365,"Bereits abgewandert (Segment D)",IF(Z5275&gt;=Hilfswerte!$B$38,"Rot - akut gefaehrdet",IF(Z5275&gt;=Hilfswerte!$B$39,"Gelb - beobachten","Gruen - stabil")))</f>
        <v>Gruen - stabil</v>
      </c>
    </row>
    <row r="5276" spans="1:27" ht="15" customHeight="1" x14ac:dyDescent="0.25">
      <c r="A5276" s="4" t="s">
        <v>5623</v>
      </c>
      <c r="B5276" s="4" t="s">
        <v>44</v>
      </c>
      <c r="C5276" s="4" t="s">
        <v>62</v>
      </c>
      <c r="D5276" s="4" t="s">
        <v>30</v>
      </c>
      <c r="E5276" s="4">
        <v>110</v>
      </c>
      <c r="F5276" s="4">
        <v>20.100000000000001</v>
      </c>
      <c r="G5276" s="4">
        <v>21</v>
      </c>
      <c r="H5276" s="4">
        <v>6150</v>
      </c>
      <c r="I5276" s="4">
        <v>1</v>
      </c>
      <c r="J5276" s="4">
        <v>184</v>
      </c>
      <c r="K5276" s="4">
        <v>0</v>
      </c>
      <c r="L5276" s="4">
        <v>6</v>
      </c>
      <c r="M5276" s="4">
        <v>4</v>
      </c>
      <c r="N5276" s="4">
        <v>6.6</v>
      </c>
      <c r="O5276" s="4">
        <f t="shared" si="656"/>
        <v>2</v>
      </c>
      <c r="P5276" s="4">
        <f t="shared" si="657"/>
        <v>1</v>
      </c>
      <c r="Q5276" s="4">
        <f t="shared" si="658"/>
        <v>4</v>
      </c>
      <c r="R5276" s="4">
        <f t="shared" si="659"/>
        <v>7</v>
      </c>
      <c r="S5276" s="4">
        <f t="shared" si="660"/>
        <v>71.5</v>
      </c>
      <c r="T5276" s="4" t="str">
        <f t="shared" si="661"/>
        <v>C - Entwicklungspotenzial</v>
      </c>
      <c r="U5276" s="4">
        <f>ROUND(((E5276-Hilfswerte!$B$20)/Hilfswerte!$B$21)+((F5276-Hilfswerte!$B$22)/Hilfswerte!$B$23)+((G5276-Hilfswerte!$B$24)/Hilfswerte!$B$25)+0.1*INDEX(Hilfswerte!$B$4:$B$15,MATCH(C5276,Hilfswerte!$A$4:$A$15,0)),2)</f>
        <v>1.95</v>
      </c>
      <c r="V5276" s="4">
        <f>ROUND(SQRT((((E5276-Hilfswerte!$B$20)/Hilfswerte!$B$21)-Hilfswerte!$B$28)^2+(((F5276-Hilfswerte!$B$22)/Hilfswerte!$B$23)-Hilfswerte!$B$29)^2+(((G5276-Hilfswerte!$B$24)/Hilfswerte!$B$25)-Hilfswerte!$B$30)^2),3)</f>
        <v>1.605</v>
      </c>
      <c r="W5276" s="4">
        <f>ROUND(E5276*Hilfswerte!$B$31,0)</f>
        <v>22610</v>
      </c>
      <c r="X5276" s="4">
        <f t="shared" si="662"/>
        <v>16460</v>
      </c>
      <c r="Y5276" s="4" t="str">
        <f>IF(T5276="A - Top-Kunde","bereits Top-Kunde",IF(AND(V5276&lt;=Hilfswerte!$B$34,H5276&lt;0.5*W5276),"Hoch",IF(AND(V5276&lt;=Hilfswerte!$B$35,H5276&lt;0.7*W5276),"Mittel","Niedrig")))</f>
        <v>Niedrig</v>
      </c>
      <c r="Z5276" s="4">
        <f t="shared" si="663"/>
        <v>10.4</v>
      </c>
      <c r="AA5276" s="4" t="str">
        <f>IF(J5276&gt;365,"Bereits abgewandert (Segment D)",IF(Z5276&gt;=Hilfswerte!$B$38,"Rot - akut gefaehrdet",IF(Z5276&gt;=Hilfswerte!$B$39,"Gelb - beobachten","Gruen - stabil")))</f>
        <v>Gruen - stabil</v>
      </c>
    </row>
    <row r="5277" spans="1:27" ht="15" customHeight="1" x14ac:dyDescent="0.25">
      <c r="A5277" s="4" t="s">
        <v>5624</v>
      </c>
      <c r="B5277" s="4" t="s">
        <v>97</v>
      </c>
      <c r="C5277" s="4" t="s">
        <v>38</v>
      </c>
      <c r="D5277" s="4" t="s">
        <v>30</v>
      </c>
      <c r="E5277" s="4">
        <v>157</v>
      </c>
      <c r="F5277" s="4">
        <v>31.9</v>
      </c>
      <c r="G5277" s="4">
        <v>15.3</v>
      </c>
      <c r="H5277" s="4">
        <v>0</v>
      </c>
      <c r="I5277" s="4">
        <v>0</v>
      </c>
      <c r="J5277" s="4">
        <v>812</v>
      </c>
      <c r="K5277" s="4">
        <v>0</v>
      </c>
      <c r="L5277" s="4">
        <v>16</v>
      </c>
      <c r="M5277" s="4">
        <v>0</v>
      </c>
      <c r="N5277" s="4">
        <v>-84.7</v>
      </c>
      <c r="O5277" s="4">
        <f t="shared" si="656"/>
        <v>1</v>
      </c>
      <c r="P5277" s="4">
        <f t="shared" si="657"/>
        <v>1</v>
      </c>
      <c r="Q5277" s="4">
        <f t="shared" si="658"/>
        <v>1</v>
      </c>
      <c r="R5277" s="4">
        <f t="shared" si="659"/>
        <v>3</v>
      </c>
      <c r="S5277" s="4">
        <f t="shared" si="660"/>
        <v>-17.2</v>
      </c>
      <c r="T5277" s="4" t="str">
        <f t="shared" si="661"/>
        <v>D - Abwanderungsrisiko</v>
      </c>
      <c r="U5277" s="4">
        <f>ROUND(((E5277-Hilfswerte!$B$20)/Hilfswerte!$B$21)+((F5277-Hilfswerte!$B$22)/Hilfswerte!$B$23)+((G5277-Hilfswerte!$B$24)/Hilfswerte!$B$25)+0.1*INDEX(Hilfswerte!$B$4:$B$15,MATCH(C5277,Hilfswerte!$A$4:$A$15,0)),2)</f>
        <v>1.38</v>
      </c>
      <c r="V5277" s="4">
        <f>ROUND(SQRT((((E5277-Hilfswerte!$B$20)/Hilfswerte!$B$21)-Hilfswerte!$B$28)^2+(((F5277-Hilfswerte!$B$22)/Hilfswerte!$B$23)-Hilfswerte!$B$29)^2+(((G5277-Hilfswerte!$B$24)/Hilfswerte!$B$25)-Hilfswerte!$B$30)^2),3)</f>
        <v>0.65900000000000003</v>
      </c>
      <c r="W5277" s="4">
        <f>ROUND(E5277*Hilfswerte!$B$31,0)</f>
        <v>32271</v>
      </c>
      <c r="X5277" s="4">
        <f t="shared" si="662"/>
        <v>32271</v>
      </c>
      <c r="Y5277" s="4" t="str">
        <f>IF(T5277="A - Top-Kunde","bereits Top-Kunde",IF(AND(V5277&lt;=Hilfswerte!$B$34,H5277&lt;0.5*W5277),"Hoch",IF(AND(V5277&lt;=Hilfswerte!$B$35,H5277&lt;0.7*W5277),"Mittel","Niedrig")))</f>
        <v>Hoch</v>
      </c>
      <c r="Z5277" s="4">
        <f t="shared" si="663"/>
        <v>77.7</v>
      </c>
      <c r="AA5277" s="4" t="str">
        <f>IF(J5277&gt;365,"Bereits abgewandert (Segment D)",IF(Z5277&gt;=Hilfswerte!$B$38,"Rot - akut gefaehrdet",IF(Z5277&gt;=Hilfswerte!$B$39,"Gelb - beobachten","Gruen - stabil")))</f>
        <v>Bereits abgewandert (Segment D)</v>
      </c>
    </row>
    <row r="5278" spans="1:27" ht="15" customHeight="1" x14ac:dyDescent="0.25">
      <c r="A5278" s="4" t="s">
        <v>5625</v>
      </c>
      <c r="B5278" s="4" t="s">
        <v>277</v>
      </c>
      <c r="C5278" s="4" t="s">
        <v>74</v>
      </c>
      <c r="D5278" s="4" t="s">
        <v>30</v>
      </c>
      <c r="E5278" s="4">
        <v>142</v>
      </c>
      <c r="F5278" s="4">
        <v>33.700000000000003</v>
      </c>
      <c r="G5278" s="4">
        <v>7.7</v>
      </c>
      <c r="H5278" s="4">
        <v>13367</v>
      </c>
      <c r="I5278" s="4">
        <v>2</v>
      </c>
      <c r="J5278" s="4">
        <v>207</v>
      </c>
      <c r="K5278" s="4">
        <v>0</v>
      </c>
      <c r="L5278" s="4">
        <v>25</v>
      </c>
      <c r="M5278" s="4">
        <v>4</v>
      </c>
      <c r="N5278" s="4">
        <v>33.200000000000003</v>
      </c>
      <c r="O5278" s="4">
        <f t="shared" si="656"/>
        <v>2</v>
      </c>
      <c r="P5278" s="4">
        <f t="shared" si="657"/>
        <v>2</v>
      </c>
      <c r="Q5278" s="4">
        <f t="shared" si="658"/>
        <v>5</v>
      </c>
      <c r="R5278" s="4">
        <f t="shared" si="659"/>
        <v>9</v>
      </c>
      <c r="S5278" s="4">
        <f t="shared" si="660"/>
        <v>99.1</v>
      </c>
      <c r="T5278" s="4" t="str">
        <f t="shared" si="661"/>
        <v>C - Entwicklungspotenzial</v>
      </c>
      <c r="U5278" s="4">
        <f>ROUND(((E5278-Hilfswerte!$B$20)/Hilfswerte!$B$21)+((F5278-Hilfswerte!$B$22)/Hilfswerte!$B$23)+((G5278-Hilfswerte!$B$24)/Hilfswerte!$B$25)+0.1*INDEX(Hilfswerte!$B$4:$B$15,MATCH(C5278,Hilfswerte!$A$4:$A$15,0)),2)</f>
        <v>-0.22</v>
      </c>
      <c r="V5278" s="4">
        <f>ROUND(SQRT((((E5278-Hilfswerte!$B$20)/Hilfswerte!$B$21)-Hilfswerte!$B$28)^2+(((F5278-Hilfswerte!$B$22)/Hilfswerte!$B$23)-Hilfswerte!$B$29)^2+(((G5278-Hilfswerte!$B$24)/Hilfswerte!$B$25)-Hilfswerte!$B$30)^2),3)</f>
        <v>0.57199999999999995</v>
      </c>
      <c r="W5278" s="4">
        <f>ROUND(E5278*Hilfswerte!$B$31,0)</f>
        <v>29188</v>
      </c>
      <c r="X5278" s="4">
        <f t="shared" si="662"/>
        <v>15821</v>
      </c>
      <c r="Y5278" s="4" t="str">
        <f>IF(T5278="A - Top-Kunde","bereits Top-Kunde",IF(AND(V5278&lt;=Hilfswerte!$B$34,H5278&lt;0.5*W5278),"Hoch",IF(AND(V5278&lt;=Hilfswerte!$B$35,H5278&lt;0.7*W5278),"Mittel","Niedrig")))</f>
        <v>Hoch</v>
      </c>
      <c r="Z5278" s="4">
        <f t="shared" si="663"/>
        <v>15.4</v>
      </c>
      <c r="AA5278" s="4" t="str">
        <f>IF(J5278&gt;365,"Bereits abgewandert (Segment D)",IF(Z5278&gt;=Hilfswerte!$B$38,"Rot - akut gefaehrdet",IF(Z5278&gt;=Hilfswerte!$B$39,"Gelb - beobachten","Gruen - stabil")))</f>
        <v>Gelb - beobachten</v>
      </c>
    </row>
    <row r="5279" spans="1:27" ht="15" customHeight="1" x14ac:dyDescent="0.25">
      <c r="A5279" s="4" t="s">
        <v>5626</v>
      </c>
      <c r="B5279" s="4" t="s">
        <v>778</v>
      </c>
      <c r="C5279" s="4" t="s">
        <v>84</v>
      </c>
      <c r="D5279" s="4" t="s">
        <v>30</v>
      </c>
      <c r="E5279" s="4">
        <v>54</v>
      </c>
      <c r="F5279" s="4">
        <v>18.3</v>
      </c>
      <c r="G5279" s="4">
        <v>3.1</v>
      </c>
      <c r="H5279" s="4">
        <v>0</v>
      </c>
      <c r="I5279" s="4">
        <v>0</v>
      </c>
      <c r="J5279" s="4">
        <v>840</v>
      </c>
      <c r="K5279" s="4">
        <v>0</v>
      </c>
      <c r="L5279" s="4">
        <v>-1</v>
      </c>
      <c r="M5279" s="4">
        <v>0</v>
      </c>
      <c r="N5279" s="4">
        <v>-35.9</v>
      </c>
      <c r="O5279" s="4">
        <f t="shared" si="656"/>
        <v>1</v>
      </c>
      <c r="P5279" s="4">
        <f t="shared" si="657"/>
        <v>1</v>
      </c>
      <c r="Q5279" s="4">
        <f t="shared" si="658"/>
        <v>1</v>
      </c>
      <c r="R5279" s="4">
        <f t="shared" si="659"/>
        <v>3</v>
      </c>
      <c r="S5279" s="4">
        <f t="shared" si="660"/>
        <v>12.1</v>
      </c>
      <c r="T5279" s="4" t="str">
        <f t="shared" si="661"/>
        <v>D - Abwanderungsrisiko</v>
      </c>
      <c r="U5279" s="4">
        <f>ROUND(((E5279-Hilfswerte!$B$20)/Hilfswerte!$B$21)+((F5279-Hilfswerte!$B$22)/Hilfswerte!$B$23)+((G5279-Hilfswerte!$B$24)/Hilfswerte!$B$25)+0.1*INDEX(Hilfswerte!$B$4:$B$15,MATCH(C5279,Hilfswerte!$A$4:$A$15,0)),2)</f>
        <v>-1.58</v>
      </c>
      <c r="V5279" s="4">
        <f>ROUND(SQRT((((E5279-Hilfswerte!$B$20)/Hilfswerte!$B$21)-Hilfswerte!$B$28)^2+(((F5279-Hilfswerte!$B$22)/Hilfswerte!$B$23)-Hilfswerte!$B$29)^2+(((G5279-Hilfswerte!$B$24)/Hilfswerte!$B$25)-Hilfswerte!$B$30)^2),3)</f>
        <v>1.419</v>
      </c>
      <c r="W5279" s="4">
        <f>ROUND(E5279*Hilfswerte!$B$31,0)</f>
        <v>11099</v>
      </c>
      <c r="X5279" s="4">
        <f t="shared" si="662"/>
        <v>11099</v>
      </c>
      <c r="Y5279" s="4" t="str">
        <f>IF(T5279="A - Top-Kunde","bereits Top-Kunde",IF(AND(V5279&lt;=Hilfswerte!$B$34,H5279&lt;0.5*W5279),"Hoch",IF(AND(V5279&lt;=Hilfswerte!$B$35,H5279&lt;0.7*W5279),"Mittel","Niedrig")))</f>
        <v>Niedrig</v>
      </c>
      <c r="Z5279" s="4">
        <f t="shared" si="663"/>
        <v>56.4</v>
      </c>
      <c r="AA5279" s="4" t="str">
        <f>IF(J5279&gt;365,"Bereits abgewandert (Segment D)",IF(Z5279&gt;=Hilfswerte!$B$38,"Rot - akut gefaehrdet",IF(Z5279&gt;=Hilfswerte!$B$39,"Gelb - beobachten","Gruen - stabil")))</f>
        <v>Bereits abgewandert (Segment D)</v>
      </c>
    </row>
    <row r="5280" spans="1:27" ht="15" customHeight="1" x14ac:dyDescent="0.25">
      <c r="A5280" s="4" t="s">
        <v>5627</v>
      </c>
      <c r="B5280" s="4" t="s">
        <v>273</v>
      </c>
      <c r="C5280" s="4" t="s">
        <v>74</v>
      </c>
      <c r="D5280" s="4" t="s">
        <v>30</v>
      </c>
      <c r="E5280" s="4">
        <v>6</v>
      </c>
      <c r="F5280" s="4">
        <v>1.1000000000000001</v>
      </c>
      <c r="G5280" s="4">
        <v>10.4</v>
      </c>
      <c r="H5280" s="4">
        <v>460</v>
      </c>
      <c r="I5280" s="4">
        <v>2</v>
      </c>
      <c r="J5280" s="4">
        <v>94</v>
      </c>
      <c r="K5280" s="4">
        <v>0</v>
      </c>
      <c r="L5280" s="4">
        <v>13</v>
      </c>
      <c r="M5280" s="4">
        <v>1</v>
      </c>
      <c r="N5280" s="4">
        <v>28.4</v>
      </c>
      <c r="O5280" s="4">
        <f t="shared" si="656"/>
        <v>3</v>
      </c>
      <c r="P5280" s="4">
        <f t="shared" si="657"/>
        <v>2</v>
      </c>
      <c r="Q5280" s="4">
        <f t="shared" si="658"/>
        <v>2</v>
      </c>
      <c r="R5280" s="4">
        <f t="shared" si="659"/>
        <v>7</v>
      </c>
      <c r="S5280" s="4">
        <f t="shared" si="660"/>
        <v>80.3</v>
      </c>
      <c r="T5280" s="4" t="str">
        <f t="shared" si="661"/>
        <v>C - Entwicklungspotenzial</v>
      </c>
      <c r="U5280" s="4">
        <f>ROUND(((E5280-Hilfswerte!$B$20)/Hilfswerte!$B$21)+((F5280-Hilfswerte!$B$22)/Hilfswerte!$B$23)+((G5280-Hilfswerte!$B$24)/Hilfswerte!$B$25)+0.1*INDEX(Hilfswerte!$B$4:$B$15,MATCH(C5280,Hilfswerte!$A$4:$A$15,0)),2)</f>
        <v>-0.96</v>
      </c>
      <c r="V5280" s="4">
        <f>ROUND(SQRT((((E5280-Hilfswerte!$B$20)/Hilfswerte!$B$21)-Hilfswerte!$B$28)^2+(((F5280-Hilfswerte!$B$22)/Hilfswerte!$B$23)-Hilfswerte!$B$29)^2+(((G5280-Hilfswerte!$B$24)/Hilfswerte!$B$25)-Hilfswerte!$B$30)^2),3)</f>
        <v>0.96299999999999997</v>
      </c>
      <c r="W5280" s="4">
        <f>ROUND(E5280*Hilfswerte!$B$31,0)</f>
        <v>1233</v>
      </c>
      <c r="X5280" s="4">
        <f t="shared" si="662"/>
        <v>773</v>
      </c>
      <c r="Y5280" s="4" t="str">
        <f>IF(T5280="A - Top-Kunde","bereits Top-Kunde",IF(AND(V5280&lt;=Hilfswerte!$B$34,H5280&lt;0.5*W5280),"Hoch",IF(AND(V5280&lt;=Hilfswerte!$B$35,H5280&lt;0.7*W5280),"Mittel","Niedrig")))</f>
        <v>Mittel</v>
      </c>
      <c r="Z5280" s="4">
        <f t="shared" si="663"/>
        <v>7.3</v>
      </c>
      <c r="AA5280" s="4" t="str">
        <f>IF(J5280&gt;365,"Bereits abgewandert (Segment D)",IF(Z5280&gt;=Hilfswerte!$B$38,"Rot - akut gefaehrdet",IF(Z5280&gt;=Hilfswerte!$B$39,"Gelb - beobachten","Gruen - stabil")))</f>
        <v>Gruen - stabil</v>
      </c>
    </row>
    <row r="5281" spans="1:27" ht="15" customHeight="1" x14ac:dyDescent="0.25">
      <c r="A5281" s="4" t="s">
        <v>5628</v>
      </c>
      <c r="B5281" s="4" t="s">
        <v>435</v>
      </c>
      <c r="C5281" s="4" t="s">
        <v>89</v>
      </c>
      <c r="D5281" s="4" t="s">
        <v>30</v>
      </c>
      <c r="E5281" s="4">
        <v>17</v>
      </c>
      <c r="F5281" s="4">
        <v>4.5999999999999996</v>
      </c>
      <c r="G5281" s="4">
        <v>21.1</v>
      </c>
      <c r="H5281" s="4">
        <v>1045</v>
      </c>
      <c r="I5281" s="4">
        <v>2</v>
      </c>
      <c r="J5281" s="4">
        <v>219</v>
      </c>
      <c r="K5281" s="4">
        <v>1</v>
      </c>
      <c r="L5281" s="4">
        <v>25</v>
      </c>
      <c r="M5281" s="4">
        <v>1</v>
      </c>
      <c r="N5281" s="4">
        <v>14.9</v>
      </c>
      <c r="O5281" s="4">
        <f t="shared" si="656"/>
        <v>2</v>
      </c>
      <c r="P5281" s="4">
        <f t="shared" si="657"/>
        <v>2</v>
      </c>
      <c r="Q5281" s="4">
        <f t="shared" si="658"/>
        <v>3</v>
      </c>
      <c r="R5281" s="4">
        <f t="shared" si="659"/>
        <v>7</v>
      </c>
      <c r="S5281" s="4">
        <f t="shared" si="660"/>
        <v>64</v>
      </c>
      <c r="T5281" s="4" t="str">
        <f t="shared" si="661"/>
        <v>C - Entwicklungspotenzial</v>
      </c>
      <c r="U5281" s="4">
        <f>ROUND(((E5281-Hilfswerte!$B$20)/Hilfswerte!$B$21)+((F5281-Hilfswerte!$B$22)/Hilfswerte!$B$23)+((G5281-Hilfswerte!$B$24)/Hilfswerte!$B$25)+0.1*INDEX(Hilfswerte!$B$4:$B$15,MATCH(C5281,Hilfswerte!$A$4:$A$15,0)),2)</f>
        <v>1.1599999999999999</v>
      </c>
      <c r="V5281" s="4">
        <f>ROUND(SQRT((((E5281-Hilfswerte!$B$20)/Hilfswerte!$B$21)-Hilfswerte!$B$28)^2+(((F5281-Hilfswerte!$B$22)/Hilfswerte!$B$23)-Hilfswerte!$B$29)^2+(((G5281-Hilfswerte!$B$24)/Hilfswerte!$B$25)-Hilfswerte!$B$30)^2),3)</f>
        <v>1.798</v>
      </c>
      <c r="W5281" s="4">
        <f>ROUND(E5281*Hilfswerte!$B$31,0)</f>
        <v>3494</v>
      </c>
      <c r="X5281" s="4">
        <f t="shared" si="662"/>
        <v>2449</v>
      </c>
      <c r="Y5281" s="4" t="str">
        <f>IF(T5281="A - Top-Kunde","bereits Top-Kunde",IF(AND(V5281&lt;=Hilfswerte!$B$34,H5281&lt;0.5*W5281),"Hoch",IF(AND(V5281&lt;=Hilfswerte!$B$35,H5281&lt;0.7*W5281),"Mittel","Niedrig")))</f>
        <v>Niedrig</v>
      </c>
      <c r="Z5281" s="4">
        <f t="shared" si="663"/>
        <v>19</v>
      </c>
      <c r="AA5281" s="4" t="str">
        <f>IF(J5281&gt;365,"Bereits abgewandert (Segment D)",IF(Z5281&gt;=Hilfswerte!$B$38,"Rot - akut gefaehrdet",IF(Z5281&gt;=Hilfswerte!$B$39,"Gelb - beobachten","Gruen - stabil")))</f>
        <v>Gelb - beobachten</v>
      </c>
    </row>
    <row r="5282" spans="1:27" ht="15" customHeight="1" x14ac:dyDescent="0.25">
      <c r="A5282" s="4" t="s">
        <v>5629</v>
      </c>
      <c r="B5282" s="4" t="s">
        <v>441</v>
      </c>
      <c r="C5282" s="4" t="s">
        <v>38</v>
      </c>
      <c r="D5282" s="4" t="s">
        <v>30</v>
      </c>
      <c r="E5282" s="4">
        <v>35</v>
      </c>
      <c r="F5282" s="4">
        <v>8.4</v>
      </c>
      <c r="G5282" s="4">
        <v>2.2999999999999998</v>
      </c>
      <c r="H5282" s="4">
        <v>3749</v>
      </c>
      <c r="I5282" s="4">
        <v>8</v>
      </c>
      <c r="J5282" s="4">
        <v>7</v>
      </c>
      <c r="K5282" s="4">
        <v>1</v>
      </c>
      <c r="L5282" s="4">
        <v>13</v>
      </c>
      <c r="M5282" s="4">
        <v>5</v>
      </c>
      <c r="N5282" s="4">
        <v>-26.9</v>
      </c>
      <c r="O5282" s="4">
        <f t="shared" si="656"/>
        <v>5</v>
      </c>
      <c r="P5282" s="4">
        <f t="shared" si="657"/>
        <v>5</v>
      </c>
      <c r="Q5282" s="4">
        <f t="shared" si="658"/>
        <v>4</v>
      </c>
      <c r="R5282" s="4">
        <f t="shared" si="659"/>
        <v>14</v>
      </c>
      <c r="S5282" s="4">
        <f t="shared" si="660"/>
        <v>116.7</v>
      </c>
      <c r="T5282" s="4" t="str">
        <f t="shared" si="661"/>
        <v>B - Kernkunde</v>
      </c>
      <c r="U5282" s="4">
        <f>ROUND(((E5282-Hilfswerte!$B$20)/Hilfswerte!$B$21)+((F5282-Hilfswerte!$B$22)/Hilfswerte!$B$23)+((G5282-Hilfswerte!$B$24)/Hilfswerte!$B$25)+0.1*INDEX(Hilfswerte!$B$4:$B$15,MATCH(C5282,Hilfswerte!$A$4:$A$15,0)),2)</f>
        <v>-1.63</v>
      </c>
      <c r="V5282" s="4">
        <f>ROUND(SQRT((((E5282-Hilfswerte!$B$20)/Hilfswerte!$B$21)-Hilfswerte!$B$28)^2+(((F5282-Hilfswerte!$B$22)/Hilfswerte!$B$23)-Hilfswerte!$B$29)^2+(((G5282-Hilfswerte!$B$24)/Hilfswerte!$B$25)-Hilfswerte!$B$30)^2),3)</f>
        <v>1.613</v>
      </c>
      <c r="W5282" s="4">
        <f>ROUND(E5282*Hilfswerte!$B$31,0)</f>
        <v>7194</v>
      </c>
      <c r="X5282" s="4">
        <f t="shared" si="662"/>
        <v>3445</v>
      </c>
      <c r="Y5282" s="4" t="str">
        <f>IF(T5282="A - Top-Kunde","bereits Top-Kunde",IF(AND(V5282&lt;=Hilfswerte!$B$34,H5282&lt;0.5*W5282),"Hoch",IF(AND(V5282&lt;=Hilfswerte!$B$35,H5282&lt;0.7*W5282),"Mittel","Niedrig")))</f>
        <v>Niedrig</v>
      </c>
      <c r="Z5282" s="4">
        <f t="shared" si="663"/>
        <v>16.7</v>
      </c>
      <c r="AA5282" s="4" t="str">
        <f>IF(J5282&gt;365,"Bereits abgewandert (Segment D)",IF(Z5282&gt;=Hilfswerte!$B$38,"Rot - akut gefaehrdet",IF(Z5282&gt;=Hilfswerte!$B$39,"Gelb - beobachten","Gruen - stabil")))</f>
        <v>Gelb - beobachten</v>
      </c>
    </row>
    <row r="5283" spans="1:27" ht="15" customHeight="1" x14ac:dyDescent="0.25">
      <c r="A5283" s="4" t="s">
        <v>5630</v>
      </c>
      <c r="B5283" s="4" t="s">
        <v>433</v>
      </c>
      <c r="C5283" s="4" t="s">
        <v>51</v>
      </c>
      <c r="D5283" s="4" t="s">
        <v>30</v>
      </c>
      <c r="E5283" s="4">
        <v>36</v>
      </c>
      <c r="F5283" s="4">
        <v>5.8</v>
      </c>
      <c r="G5283" s="4">
        <v>9.5</v>
      </c>
      <c r="H5283" s="4">
        <v>833</v>
      </c>
      <c r="I5283" s="4">
        <v>7</v>
      </c>
      <c r="J5283" s="4">
        <v>26</v>
      </c>
      <c r="K5283" s="4">
        <v>0</v>
      </c>
      <c r="L5283" s="4">
        <v>5</v>
      </c>
      <c r="M5283" s="4">
        <v>6</v>
      </c>
      <c r="N5283" s="4">
        <v>-21.7</v>
      </c>
      <c r="O5283" s="4">
        <f t="shared" si="656"/>
        <v>5</v>
      </c>
      <c r="P5283" s="4">
        <f t="shared" si="657"/>
        <v>5</v>
      </c>
      <c r="Q5283" s="4">
        <f t="shared" si="658"/>
        <v>2</v>
      </c>
      <c r="R5283" s="4">
        <f t="shared" si="659"/>
        <v>12</v>
      </c>
      <c r="S5283" s="4">
        <f t="shared" si="660"/>
        <v>107.7</v>
      </c>
      <c r="T5283" s="4" t="str">
        <f t="shared" si="661"/>
        <v>B - Kernkunde</v>
      </c>
      <c r="U5283" s="4">
        <f>ROUND(((E5283-Hilfswerte!$B$20)/Hilfswerte!$B$21)+((F5283-Hilfswerte!$B$22)/Hilfswerte!$B$23)+((G5283-Hilfswerte!$B$24)/Hilfswerte!$B$25)+0.1*INDEX(Hilfswerte!$B$4:$B$15,MATCH(C5283,Hilfswerte!$A$4:$A$15,0)),2)</f>
        <v>-0.52</v>
      </c>
      <c r="V5283" s="4">
        <f>ROUND(SQRT((((E5283-Hilfswerte!$B$20)/Hilfswerte!$B$21)-Hilfswerte!$B$28)^2+(((F5283-Hilfswerte!$B$22)/Hilfswerte!$B$23)-Hilfswerte!$B$29)^2+(((G5283-Hilfswerte!$B$24)/Hilfswerte!$B$25)-Hilfswerte!$B$30)^2),3)</f>
        <v>0.84799999999999998</v>
      </c>
      <c r="W5283" s="4">
        <f>ROUND(E5283*Hilfswerte!$B$31,0)</f>
        <v>7400</v>
      </c>
      <c r="X5283" s="4">
        <f t="shared" si="662"/>
        <v>6567</v>
      </c>
      <c r="Y5283" s="4" t="str">
        <f>IF(T5283="A - Top-Kunde","bereits Top-Kunde",IF(AND(V5283&lt;=Hilfswerte!$B$34,H5283&lt;0.5*W5283),"Hoch",IF(AND(V5283&lt;=Hilfswerte!$B$35,H5283&lt;0.7*W5283),"Mittel","Niedrig")))</f>
        <v>Mittel</v>
      </c>
      <c r="Z5283" s="4">
        <f t="shared" si="663"/>
        <v>11</v>
      </c>
      <c r="AA5283" s="4" t="str">
        <f>IF(J5283&gt;365,"Bereits abgewandert (Segment D)",IF(Z5283&gt;=Hilfswerte!$B$38,"Rot - akut gefaehrdet",IF(Z5283&gt;=Hilfswerte!$B$39,"Gelb - beobachten","Gruen - stabil")))</f>
        <v>Gruen - stabil</v>
      </c>
    </row>
    <row r="5284" spans="1:27" ht="15" customHeight="1" x14ac:dyDescent="0.25">
      <c r="A5284" s="4" t="s">
        <v>5631</v>
      </c>
      <c r="B5284" s="4" t="s">
        <v>650</v>
      </c>
      <c r="C5284" s="4" t="s">
        <v>62</v>
      </c>
      <c r="D5284" s="4" t="s">
        <v>106</v>
      </c>
      <c r="E5284" s="4">
        <v>42</v>
      </c>
      <c r="F5284" s="4">
        <v>8.1</v>
      </c>
      <c r="G5284" s="4">
        <v>21.8</v>
      </c>
      <c r="H5284" s="4">
        <v>14578</v>
      </c>
      <c r="I5284" s="4">
        <v>9</v>
      </c>
      <c r="J5284" s="4">
        <v>3</v>
      </c>
      <c r="K5284" s="4">
        <v>1</v>
      </c>
      <c r="L5284" s="4">
        <v>5</v>
      </c>
      <c r="M5284" s="4">
        <v>1</v>
      </c>
      <c r="N5284" s="4">
        <v>-3.6</v>
      </c>
      <c r="O5284" s="4">
        <f t="shared" si="656"/>
        <v>5</v>
      </c>
      <c r="P5284" s="4">
        <f t="shared" si="657"/>
        <v>5</v>
      </c>
      <c r="Q5284" s="4">
        <f t="shared" si="658"/>
        <v>5</v>
      </c>
      <c r="R5284" s="4">
        <f t="shared" si="659"/>
        <v>15</v>
      </c>
      <c r="S5284" s="4">
        <f t="shared" si="660"/>
        <v>140.69999999999999</v>
      </c>
      <c r="T5284" s="4" t="str">
        <f t="shared" si="661"/>
        <v>A - Top-Kunde</v>
      </c>
      <c r="U5284" s="4">
        <f>ROUND(((E5284-Hilfswerte!$B$20)/Hilfswerte!$B$21)+((F5284-Hilfswerte!$B$22)/Hilfswerte!$B$23)+((G5284-Hilfswerte!$B$24)/Hilfswerte!$B$25)+0.1*INDEX(Hilfswerte!$B$4:$B$15,MATCH(C5284,Hilfswerte!$A$4:$A$15,0)),2)</f>
        <v>1.57</v>
      </c>
      <c r="V5284" s="4">
        <f>ROUND(SQRT((((E5284-Hilfswerte!$B$20)/Hilfswerte!$B$21)-Hilfswerte!$B$28)^2+(((F5284-Hilfswerte!$B$22)/Hilfswerte!$B$23)-Hilfswerte!$B$29)^2+(((G5284-Hilfswerte!$B$24)/Hilfswerte!$B$25)-Hilfswerte!$B$30)^2),3)</f>
        <v>1.843</v>
      </c>
      <c r="W5284" s="4">
        <f>ROUND(E5284*Hilfswerte!$B$31,0)</f>
        <v>8633</v>
      </c>
      <c r="X5284" s="4">
        <f t="shared" si="662"/>
        <v>0</v>
      </c>
      <c r="Y5284" s="4" t="str">
        <f>IF(T5284="A - Top-Kunde","bereits Top-Kunde",IF(AND(V5284&lt;=Hilfswerte!$B$34,H5284&lt;0.5*W5284),"Hoch",IF(AND(V5284&lt;=Hilfswerte!$B$35,H5284&lt;0.7*W5284),"Mittel","Niedrig")))</f>
        <v>bereits Top-Kunde</v>
      </c>
      <c r="Z5284" s="4">
        <f t="shared" si="663"/>
        <v>5.6</v>
      </c>
      <c r="AA5284" s="4" t="str">
        <f>IF(J5284&gt;365,"Bereits abgewandert (Segment D)",IF(Z5284&gt;=Hilfswerte!$B$38,"Rot - akut gefaehrdet",IF(Z5284&gt;=Hilfswerte!$B$39,"Gelb - beobachten","Gruen - stabil")))</f>
        <v>Gruen - stabil</v>
      </c>
    </row>
    <row r="5285" spans="1:27" ht="15" customHeight="1" x14ac:dyDescent="0.25">
      <c r="A5285" s="4" t="s">
        <v>5632</v>
      </c>
      <c r="B5285" s="4" t="s">
        <v>138</v>
      </c>
      <c r="C5285" s="4" t="s">
        <v>89</v>
      </c>
      <c r="D5285" s="4" t="s">
        <v>56</v>
      </c>
      <c r="E5285" s="4">
        <v>24</v>
      </c>
      <c r="F5285" s="4">
        <v>7.1</v>
      </c>
      <c r="G5285" s="4">
        <v>17.5</v>
      </c>
      <c r="H5285" s="4">
        <v>572</v>
      </c>
      <c r="I5285" s="4">
        <v>3</v>
      </c>
      <c r="J5285" s="4">
        <v>243</v>
      </c>
      <c r="K5285" s="4">
        <v>0</v>
      </c>
      <c r="L5285" s="4">
        <v>21</v>
      </c>
      <c r="M5285" s="4">
        <v>1</v>
      </c>
      <c r="N5285" s="4">
        <v>15.7</v>
      </c>
      <c r="O5285" s="4">
        <f t="shared" si="656"/>
        <v>2</v>
      </c>
      <c r="P5285" s="4">
        <f t="shared" si="657"/>
        <v>3</v>
      </c>
      <c r="Q5285" s="4">
        <f t="shared" si="658"/>
        <v>2</v>
      </c>
      <c r="R5285" s="4">
        <f t="shared" si="659"/>
        <v>7</v>
      </c>
      <c r="S5285" s="4">
        <f t="shared" si="660"/>
        <v>71.599999999999994</v>
      </c>
      <c r="T5285" s="4" t="str">
        <f t="shared" si="661"/>
        <v>C - Entwicklungspotenzial</v>
      </c>
      <c r="U5285" s="4">
        <f>ROUND(((E5285-Hilfswerte!$B$20)/Hilfswerte!$B$21)+((F5285-Hilfswerte!$B$22)/Hilfswerte!$B$23)+((G5285-Hilfswerte!$B$24)/Hilfswerte!$B$25)+0.1*INDEX(Hilfswerte!$B$4:$B$15,MATCH(C5285,Hilfswerte!$A$4:$A$15,0)),2)</f>
        <v>0.66</v>
      </c>
      <c r="V5285" s="4">
        <f>ROUND(SQRT((((E5285-Hilfswerte!$B$20)/Hilfswerte!$B$21)-Hilfswerte!$B$28)^2+(((F5285-Hilfswerte!$B$22)/Hilfswerte!$B$23)-Hilfswerte!$B$29)^2+(((G5285-Hilfswerte!$B$24)/Hilfswerte!$B$25)-Hilfswerte!$B$30)^2),3)</f>
        <v>1.2949999999999999</v>
      </c>
      <c r="W5285" s="4">
        <f>ROUND(E5285*Hilfswerte!$B$31,0)</f>
        <v>4933</v>
      </c>
      <c r="X5285" s="4">
        <f t="shared" si="662"/>
        <v>4361</v>
      </c>
      <c r="Y5285" s="4" t="str">
        <f>IF(T5285="A - Top-Kunde","bereits Top-Kunde",IF(AND(V5285&lt;=Hilfswerte!$B$34,H5285&lt;0.5*W5285),"Hoch",IF(AND(V5285&lt;=Hilfswerte!$B$35,H5285&lt;0.7*W5285),"Mittel","Niedrig")))</f>
        <v>Niedrig</v>
      </c>
      <c r="Z5285" s="4">
        <f t="shared" si="663"/>
        <v>16.399999999999999</v>
      </c>
      <c r="AA5285" s="4" t="str">
        <f>IF(J5285&gt;365,"Bereits abgewandert (Segment D)",IF(Z5285&gt;=Hilfswerte!$B$38,"Rot - akut gefaehrdet",IF(Z5285&gt;=Hilfswerte!$B$39,"Gelb - beobachten","Gruen - stabil")))</f>
        <v>Gelb - beobachten</v>
      </c>
    </row>
    <row r="5286" spans="1:27" ht="15" customHeight="1" x14ac:dyDescent="0.25">
      <c r="A5286" s="4" t="s">
        <v>5633</v>
      </c>
      <c r="B5286" s="4" t="s">
        <v>942</v>
      </c>
      <c r="C5286" s="4" t="s">
        <v>84</v>
      </c>
      <c r="D5286" s="4" t="s">
        <v>30</v>
      </c>
      <c r="E5286" s="4">
        <v>128</v>
      </c>
      <c r="F5286" s="4">
        <v>36.799999999999997</v>
      </c>
      <c r="G5286" s="4">
        <v>14.7</v>
      </c>
      <c r="H5286" s="4">
        <v>1496</v>
      </c>
      <c r="I5286" s="4">
        <v>4</v>
      </c>
      <c r="J5286" s="4">
        <v>7</v>
      </c>
      <c r="K5286" s="4">
        <v>1</v>
      </c>
      <c r="L5286" s="4">
        <v>26</v>
      </c>
      <c r="M5286" s="4">
        <v>5</v>
      </c>
      <c r="N5286" s="4">
        <v>19.600000000000001</v>
      </c>
      <c r="O5286" s="4">
        <f t="shared" si="656"/>
        <v>5</v>
      </c>
      <c r="P5286" s="4">
        <f t="shared" si="657"/>
        <v>4</v>
      </c>
      <c r="Q5286" s="4">
        <f t="shared" si="658"/>
        <v>3</v>
      </c>
      <c r="R5286" s="4">
        <f t="shared" si="659"/>
        <v>12</v>
      </c>
      <c r="S5286" s="4">
        <f t="shared" si="660"/>
        <v>116</v>
      </c>
      <c r="T5286" s="4" t="str">
        <f t="shared" si="661"/>
        <v>B - Kernkunde</v>
      </c>
      <c r="U5286" s="4">
        <f>ROUND(((E5286-Hilfswerte!$B$20)/Hilfswerte!$B$21)+((F5286-Hilfswerte!$B$22)/Hilfswerte!$B$23)+((G5286-Hilfswerte!$B$24)/Hilfswerte!$B$25)+0.1*INDEX(Hilfswerte!$B$4:$B$15,MATCH(C5286,Hilfswerte!$A$4:$A$15,0)),2)</f>
        <v>0.91</v>
      </c>
      <c r="V5286" s="4">
        <f>ROUND(SQRT((((E5286-Hilfswerte!$B$20)/Hilfswerte!$B$21)-Hilfswerte!$B$28)^2+(((F5286-Hilfswerte!$B$22)/Hilfswerte!$B$23)-Hilfswerte!$B$29)^2+(((G5286-Hilfswerte!$B$24)/Hilfswerte!$B$25)-Hilfswerte!$B$30)^2),3)</f>
        <v>0.57899999999999996</v>
      </c>
      <c r="W5286" s="4">
        <f>ROUND(E5286*Hilfswerte!$B$31,0)</f>
        <v>26310</v>
      </c>
      <c r="X5286" s="4">
        <f t="shared" si="662"/>
        <v>24814</v>
      </c>
      <c r="Y5286" s="4" t="str">
        <f>IF(T5286="A - Top-Kunde","bereits Top-Kunde",IF(AND(V5286&lt;=Hilfswerte!$B$34,H5286&lt;0.5*W5286),"Hoch",IF(AND(V5286&lt;=Hilfswerte!$B$35,H5286&lt;0.7*W5286),"Mittel","Niedrig")))</f>
        <v>Hoch</v>
      </c>
      <c r="Z5286" s="4">
        <f t="shared" si="663"/>
        <v>8.6</v>
      </c>
      <c r="AA5286" s="4" t="str">
        <f>IF(J5286&gt;365,"Bereits abgewandert (Segment D)",IF(Z5286&gt;=Hilfswerte!$B$38,"Rot - akut gefaehrdet",IF(Z5286&gt;=Hilfswerte!$B$39,"Gelb - beobachten","Gruen - stabil")))</f>
        <v>Gruen - stabil</v>
      </c>
    </row>
    <row r="5287" spans="1:27" ht="15" customHeight="1" x14ac:dyDescent="0.25">
      <c r="A5287" s="4" t="s">
        <v>5634</v>
      </c>
      <c r="B5287" s="4" t="s">
        <v>559</v>
      </c>
      <c r="C5287" s="4" t="s">
        <v>65</v>
      </c>
      <c r="D5287" s="4" t="s">
        <v>30</v>
      </c>
      <c r="E5287" s="4">
        <v>24</v>
      </c>
      <c r="F5287" s="4">
        <v>8.1</v>
      </c>
      <c r="G5287" s="4">
        <v>10.1</v>
      </c>
      <c r="H5287" s="4">
        <v>842</v>
      </c>
      <c r="I5287" s="4">
        <v>1</v>
      </c>
      <c r="J5287" s="4">
        <v>170</v>
      </c>
      <c r="K5287" s="4">
        <v>0</v>
      </c>
      <c r="L5287" s="4">
        <v>19</v>
      </c>
      <c r="M5287" s="4">
        <v>4</v>
      </c>
      <c r="N5287" s="4">
        <v>40.799999999999997</v>
      </c>
      <c r="O5287" s="4">
        <f t="shared" si="656"/>
        <v>3</v>
      </c>
      <c r="P5287" s="4">
        <f t="shared" si="657"/>
        <v>1</v>
      </c>
      <c r="Q5287" s="4">
        <f t="shared" si="658"/>
        <v>2</v>
      </c>
      <c r="R5287" s="4">
        <f t="shared" si="659"/>
        <v>6</v>
      </c>
      <c r="S5287" s="4">
        <f t="shared" si="660"/>
        <v>74.7</v>
      </c>
      <c r="T5287" s="4" t="str">
        <f t="shared" si="661"/>
        <v>C - Entwicklungspotenzial</v>
      </c>
      <c r="U5287" s="4">
        <f>ROUND(((E5287-Hilfswerte!$B$20)/Hilfswerte!$B$21)+((F5287-Hilfswerte!$B$22)/Hilfswerte!$B$23)+((G5287-Hilfswerte!$B$24)/Hilfswerte!$B$25)+0.1*INDEX(Hilfswerte!$B$4:$B$15,MATCH(C5287,Hilfswerte!$A$4:$A$15,0)),2)</f>
        <v>-0.84</v>
      </c>
      <c r="V5287" s="4">
        <f>ROUND(SQRT((((E5287-Hilfswerte!$B$20)/Hilfswerte!$B$21)-Hilfswerte!$B$28)^2+(((F5287-Hilfswerte!$B$22)/Hilfswerte!$B$23)-Hilfswerte!$B$29)^2+(((G5287-Hilfswerte!$B$24)/Hilfswerte!$B$25)-Hilfswerte!$B$30)^2),3)</f>
        <v>0.83099999999999996</v>
      </c>
      <c r="W5287" s="4">
        <f>ROUND(E5287*Hilfswerte!$B$31,0)</f>
        <v>4933</v>
      </c>
      <c r="X5287" s="4">
        <f t="shared" si="662"/>
        <v>4091</v>
      </c>
      <c r="Y5287" s="4" t="str">
        <f>IF(T5287="A - Top-Kunde","bereits Top-Kunde",IF(AND(V5287&lt;=Hilfswerte!$B$34,H5287&lt;0.5*W5287),"Hoch",IF(AND(V5287&lt;=Hilfswerte!$B$35,H5287&lt;0.7*W5287),"Mittel","Niedrig")))</f>
        <v>Hoch</v>
      </c>
      <c r="Z5287" s="4">
        <f t="shared" si="663"/>
        <v>12.3</v>
      </c>
      <c r="AA5287" s="4" t="str">
        <f>IF(J5287&gt;365,"Bereits abgewandert (Segment D)",IF(Z5287&gt;=Hilfswerte!$B$38,"Rot - akut gefaehrdet",IF(Z5287&gt;=Hilfswerte!$B$39,"Gelb - beobachten","Gruen - stabil")))</f>
        <v>Gruen - stabil</v>
      </c>
    </row>
    <row r="5288" spans="1:27" ht="15" customHeight="1" x14ac:dyDescent="0.25">
      <c r="A5288" s="4" t="s">
        <v>5635</v>
      </c>
      <c r="B5288" s="4" t="s">
        <v>247</v>
      </c>
      <c r="C5288" s="4" t="s">
        <v>89</v>
      </c>
      <c r="D5288" s="4" t="s">
        <v>30</v>
      </c>
      <c r="E5288" s="4">
        <v>37</v>
      </c>
      <c r="F5288" s="4">
        <v>9</v>
      </c>
      <c r="G5288" s="4">
        <v>21.8</v>
      </c>
      <c r="H5288" s="4">
        <v>3812</v>
      </c>
      <c r="I5288" s="4">
        <v>2</v>
      </c>
      <c r="J5288" s="4">
        <v>215</v>
      </c>
      <c r="K5288" s="4">
        <v>1</v>
      </c>
      <c r="L5288" s="4">
        <v>-6</v>
      </c>
      <c r="M5288" s="4">
        <v>6</v>
      </c>
      <c r="N5288" s="4">
        <v>-0.2</v>
      </c>
      <c r="O5288" s="4">
        <f t="shared" si="656"/>
        <v>2</v>
      </c>
      <c r="P5288" s="4">
        <f t="shared" si="657"/>
        <v>2</v>
      </c>
      <c r="Q5288" s="4">
        <f t="shared" si="658"/>
        <v>4</v>
      </c>
      <c r="R5288" s="4">
        <f t="shared" si="659"/>
        <v>8</v>
      </c>
      <c r="S5288" s="4">
        <f t="shared" si="660"/>
        <v>73.900000000000006</v>
      </c>
      <c r="T5288" s="4" t="str">
        <f t="shared" si="661"/>
        <v>C - Entwicklungspotenzial</v>
      </c>
      <c r="U5288" s="4">
        <f>ROUND(((E5288-Hilfswerte!$B$20)/Hilfswerte!$B$21)+((F5288-Hilfswerte!$B$22)/Hilfswerte!$B$23)+((G5288-Hilfswerte!$B$24)/Hilfswerte!$B$25)+0.1*INDEX(Hilfswerte!$B$4:$B$15,MATCH(C5288,Hilfswerte!$A$4:$A$15,0)),2)</f>
        <v>1.44</v>
      </c>
      <c r="V5288" s="4">
        <f>ROUND(SQRT((((E5288-Hilfswerte!$B$20)/Hilfswerte!$B$21)-Hilfswerte!$B$28)^2+(((F5288-Hilfswerte!$B$22)/Hilfswerte!$B$23)-Hilfswerte!$B$29)^2+(((G5288-Hilfswerte!$B$24)/Hilfswerte!$B$25)-Hilfswerte!$B$30)^2),3)</f>
        <v>1.845</v>
      </c>
      <c r="W5288" s="4">
        <f>ROUND(E5288*Hilfswerte!$B$31,0)</f>
        <v>7605</v>
      </c>
      <c r="X5288" s="4">
        <f t="shared" si="662"/>
        <v>3793</v>
      </c>
      <c r="Y5288" s="4" t="str">
        <f>IF(T5288="A - Top-Kunde","bereits Top-Kunde",IF(AND(V5288&lt;=Hilfswerte!$B$34,H5288&lt;0.5*W5288),"Hoch",IF(AND(V5288&lt;=Hilfswerte!$B$35,H5288&lt;0.7*W5288),"Mittel","Niedrig")))</f>
        <v>Niedrig</v>
      </c>
      <c r="Z5288" s="4">
        <f t="shared" si="663"/>
        <v>13.8</v>
      </c>
      <c r="AA5288" s="4" t="str">
        <f>IF(J5288&gt;365,"Bereits abgewandert (Segment D)",IF(Z5288&gt;=Hilfswerte!$B$38,"Rot - akut gefaehrdet",IF(Z5288&gt;=Hilfswerte!$B$39,"Gelb - beobachten","Gruen - stabil")))</f>
        <v>Gelb - beobachten</v>
      </c>
    </row>
    <row r="5289" spans="1:27" ht="15" customHeight="1" x14ac:dyDescent="0.25">
      <c r="A5289" s="4" t="s">
        <v>5636</v>
      </c>
      <c r="B5289" s="4" t="s">
        <v>152</v>
      </c>
      <c r="C5289" s="4" t="s">
        <v>51</v>
      </c>
      <c r="D5289" s="4" t="s">
        <v>30</v>
      </c>
      <c r="E5289" s="4">
        <v>48</v>
      </c>
      <c r="F5289" s="4">
        <v>6.8</v>
      </c>
      <c r="G5289" s="4">
        <v>0.9</v>
      </c>
      <c r="H5289" s="4">
        <v>3601</v>
      </c>
      <c r="I5289" s="4">
        <v>2</v>
      </c>
      <c r="J5289" s="4">
        <v>84</v>
      </c>
      <c r="K5289" s="4">
        <v>1</v>
      </c>
      <c r="L5289" s="4">
        <v>13</v>
      </c>
      <c r="M5289" s="4">
        <v>4</v>
      </c>
      <c r="N5289" s="4">
        <v>-2.6</v>
      </c>
      <c r="O5289" s="4">
        <f t="shared" si="656"/>
        <v>4</v>
      </c>
      <c r="P5289" s="4">
        <f t="shared" si="657"/>
        <v>2</v>
      </c>
      <c r="Q5289" s="4">
        <f t="shared" si="658"/>
        <v>4</v>
      </c>
      <c r="R5289" s="4">
        <f t="shared" si="659"/>
        <v>10</v>
      </c>
      <c r="S5289" s="4">
        <f t="shared" si="660"/>
        <v>88.8</v>
      </c>
      <c r="T5289" s="4" t="str">
        <f t="shared" si="661"/>
        <v>C - Entwicklungspotenzial</v>
      </c>
      <c r="U5289" s="4">
        <f>ROUND(((E5289-Hilfswerte!$B$20)/Hilfswerte!$B$21)+((F5289-Hilfswerte!$B$22)/Hilfswerte!$B$23)+((G5289-Hilfswerte!$B$24)/Hilfswerte!$B$25)+0.1*INDEX(Hilfswerte!$B$4:$B$15,MATCH(C5289,Hilfswerte!$A$4:$A$15,0)),2)</f>
        <v>-1.82</v>
      </c>
      <c r="V5289" s="4">
        <f>ROUND(SQRT((((E5289-Hilfswerte!$B$20)/Hilfswerte!$B$21)-Hilfswerte!$B$28)^2+(((F5289-Hilfswerte!$B$22)/Hilfswerte!$B$23)-Hilfswerte!$B$29)^2+(((G5289-Hilfswerte!$B$24)/Hilfswerte!$B$25)-Hilfswerte!$B$30)^2),3)</f>
        <v>1.8029999999999999</v>
      </c>
      <c r="W5289" s="4">
        <f>ROUND(E5289*Hilfswerte!$B$31,0)</f>
        <v>9866</v>
      </c>
      <c r="X5289" s="4">
        <f t="shared" si="662"/>
        <v>6265</v>
      </c>
      <c r="Y5289" s="4" t="str">
        <f>IF(T5289="A - Top-Kunde","bereits Top-Kunde",IF(AND(V5289&lt;=Hilfswerte!$B$34,H5289&lt;0.5*W5289),"Hoch",IF(AND(V5289&lt;=Hilfswerte!$B$35,H5289&lt;0.7*W5289),"Mittel","Niedrig")))</f>
        <v>Niedrig</v>
      </c>
      <c r="Z5289" s="4">
        <f t="shared" si="663"/>
        <v>10.8</v>
      </c>
      <c r="AA5289" s="4" t="str">
        <f>IF(J5289&gt;365,"Bereits abgewandert (Segment D)",IF(Z5289&gt;=Hilfswerte!$B$38,"Rot - akut gefaehrdet",IF(Z5289&gt;=Hilfswerte!$B$39,"Gelb - beobachten","Gruen - stabil")))</f>
        <v>Gruen - stabil</v>
      </c>
    </row>
    <row r="5290" spans="1:27" ht="15" customHeight="1" x14ac:dyDescent="0.25">
      <c r="A5290" s="4" t="s">
        <v>5637</v>
      </c>
      <c r="B5290" s="4" t="s">
        <v>865</v>
      </c>
      <c r="C5290" s="4" t="s">
        <v>74</v>
      </c>
      <c r="D5290" s="4" t="s">
        <v>30</v>
      </c>
      <c r="E5290" s="4">
        <v>53</v>
      </c>
      <c r="F5290" s="4">
        <v>9.8000000000000007</v>
      </c>
      <c r="G5290" s="4">
        <v>15.5</v>
      </c>
      <c r="H5290" s="4">
        <v>2278</v>
      </c>
      <c r="I5290" s="4">
        <v>2</v>
      </c>
      <c r="J5290" s="4">
        <v>111</v>
      </c>
      <c r="K5290" s="4">
        <v>1</v>
      </c>
      <c r="L5290" s="4">
        <v>8</v>
      </c>
      <c r="M5290" s="4">
        <v>6</v>
      </c>
      <c r="N5290" s="4">
        <v>-4.0999999999999996</v>
      </c>
      <c r="O5290" s="4">
        <f t="shared" si="656"/>
        <v>3</v>
      </c>
      <c r="P5290" s="4">
        <f t="shared" si="657"/>
        <v>2</v>
      </c>
      <c r="Q5290" s="4">
        <f t="shared" si="658"/>
        <v>3</v>
      </c>
      <c r="R5290" s="4">
        <f t="shared" si="659"/>
        <v>8</v>
      </c>
      <c r="S5290" s="4">
        <f t="shared" si="660"/>
        <v>69.599999999999994</v>
      </c>
      <c r="T5290" s="4" t="str">
        <f t="shared" si="661"/>
        <v>C - Entwicklungspotenzial</v>
      </c>
      <c r="U5290" s="4">
        <f>ROUND(((E5290-Hilfswerte!$B$20)/Hilfswerte!$B$21)+((F5290-Hilfswerte!$B$22)/Hilfswerte!$B$23)+((G5290-Hilfswerte!$B$24)/Hilfswerte!$B$25)+0.1*INDEX(Hilfswerte!$B$4:$B$15,MATCH(C5290,Hilfswerte!$A$4:$A$15,0)),2)</f>
        <v>0.2</v>
      </c>
      <c r="V5290" s="4">
        <f>ROUND(SQRT((((E5290-Hilfswerte!$B$20)/Hilfswerte!$B$21)-Hilfswerte!$B$28)^2+(((F5290-Hilfswerte!$B$22)/Hilfswerte!$B$23)-Hilfswerte!$B$29)^2+(((G5290-Hilfswerte!$B$24)/Hilfswerte!$B$25)-Hilfswerte!$B$30)^2),3)</f>
        <v>0.97699999999999998</v>
      </c>
      <c r="W5290" s="4">
        <f>ROUND(E5290*Hilfswerte!$B$31,0)</f>
        <v>10894</v>
      </c>
      <c r="X5290" s="4">
        <f t="shared" si="662"/>
        <v>8616</v>
      </c>
      <c r="Y5290" s="4" t="str">
        <f>IF(T5290="A - Top-Kunde","bereits Top-Kunde",IF(AND(V5290&lt;=Hilfswerte!$B$34,H5290&lt;0.5*W5290),"Hoch",IF(AND(V5290&lt;=Hilfswerte!$B$35,H5290&lt;0.7*W5290),"Mittel","Niedrig")))</f>
        <v>Mittel</v>
      </c>
      <c r="Z5290" s="4">
        <f t="shared" si="663"/>
        <v>11.8</v>
      </c>
      <c r="AA5290" s="4" t="str">
        <f>IF(J5290&gt;365,"Bereits abgewandert (Segment D)",IF(Z5290&gt;=Hilfswerte!$B$38,"Rot - akut gefaehrdet",IF(Z5290&gt;=Hilfswerte!$B$39,"Gelb - beobachten","Gruen - stabil")))</f>
        <v>Gruen - stabil</v>
      </c>
    </row>
    <row r="5291" spans="1:27" ht="15" customHeight="1" x14ac:dyDescent="0.25">
      <c r="A5291" s="4" t="s">
        <v>5638</v>
      </c>
      <c r="B5291" s="4" t="s">
        <v>185</v>
      </c>
      <c r="C5291" s="4" t="s">
        <v>74</v>
      </c>
      <c r="D5291" s="4" t="s">
        <v>30</v>
      </c>
      <c r="E5291" s="4">
        <v>95</v>
      </c>
      <c r="F5291" s="4">
        <v>16.899999999999999</v>
      </c>
      <c r="G5291" s="4">
        <v>5.7</v>
      </c>
      <c r="H5291" s="4">
        <v>25146</v>
      </c>
      <c r="I5291" s="4">
        <v>3</v>
      </c>
      <c r="J5291" s="4">
        <v>22</v>
      </c>
      <c r="K5291" s="4">
        <v>0</v>
      </c>
      <c r="L5291" s="4">
        <v>1</v>
      </c>
      <c r="M5291" s="4">
        <v>5</v>
      </c>
      <c r="N5291" s="4">
        <v>23.6</v>
      </c>
      <c r="O5291" s="4">
        <f t="shared" si="656"/>
        <v>5</v>
      </c>
      <c r="P5291" s="4">
        <f t="shared" si="657"/>
        <v>3</v>
      </c>
      <c r="Q5291" s="4">
        <f t="shared" si="658"/>
        <v>5</v>
      </c>
      <c r="R5291" s="4">
        <f t="shared" si="659"/>
        <v>13</v>
      </c>
      <c r="S5291" s="4">
        <f t="shared" si="660"/>
        <v>141.5</v>
      </c>
      <c r="T5291" s="4" t="str">
        <f t="shared" si="661"/>
        <v>A - Top-Kunde</v>
      </c>
      <c r="U5291" s="4">
        <f>ROUND(((E5291-Hilfswerte!$B$20)/Hilfswerte!$B$21)+((F5291-Hilfswerte!$B$22)/Hilfswerte!$B$23)+((G5291-Hilfswerte!$B$24)/Hilfswerte!$B$25)+0.1*INDEX(Hilfswerte!$B$4:$B$15,MATCH(C5291,Hilfswerte!$A$4:$A$15,0)),2)</f>
        <v>-1.05</v>
      </c>
      <c r="V5291" s="4">
        <f>ROUND(SQRT((((E5291-Hilfswerte!$B$20)/Hilfswerte!$B$21)-Hilfswerte!$B$28)^2+(((F5291-Hilfswerte!$B$22)/Hilfswerte!$B$23)-Hilfswerte!$B$29)^2+(((G5291-Hilfswerte!$B$24)/Hilfswerte!$B$25)-Hilfswerte!$B$30)^2),3)</f>
        <v>1.0009999999999999</v>
      </c>
      <c r="W5291" s="4">
        <f>ROUND(E5291*Hilfswerte!$B$31,0)</f>
        <v>19527</v>
      </c>
      <c r="X5291" s="4">
        <f t="shared" si="662"/>
        <v>0</v>
      </c>
      <c r="Y5291" s="4" t="str">
        <f>IF(T5291="A - Top-Kunde","bereits Top-Kunde",IF(AND(V5291&lt;=Hilfswerte!$B$34,H5291&lt;0.5*W5291),"Hoch",IF(AND(V5291&lt;=Hilfswerte!$B$35,H5291&lt;0.7*W5291),"Mittel","Niedrig")))</f>
        <v>bereits Top-Kunde</v>
      </c>
      <c r="Z5291" s="4">
        <f t="shared" si="663"/>
        <v>1.3</v>
      </c>
      <c r="AA5291" s="4" t="str">
        <f>IF(J5291&gt;365,"Bereits abgewandert (Segment D)",IF(Z5291&gt;=Hilfswerte!$B$38,"Rot - akut gefaehrdet",IF(Z5291&gt;=Hilfswerte!$B$39,"Gelb - beobachten","Gruen - stabil")))</f>
        <v>Gruen - stabil</v>
      </c>
    </row>
    <row r="5292" spans="1:27" ht="15" customHeight="1" x14ac:dyDescent="0.25">
      <c r="A5292" s="4" t="s">
        <v>5639</v>
      </c>
      <c r="B5292" s="4" t="s">
        <v>374</v>
      </c>
      <c r="C5292" s="4" t="s">
        <v>62</v>
      </c>
      <c r="D5292" s="4" t="s">
        <v>30</v>
      </c>
      <c r="E5292" s="4">
        <v>98</v>
      </c>
      <c r="F5292" s="4">
        <v>12.6</v>
      </c>
      <c r="G5292" s="4">
        <v>12.4</v>
      </c>
      <c r="H5292" s="4">
        <v>14215</v>
      </c>
      <c r="I5292" s="4">
        <v>4</v>
      </c>
      <c r="J5292" s="4">
        <v>275</v>
      </c>
      <c r="K5292" s="4">
        <v>1</v>
      </c>
      <c r="L5292" s="4">
        <v>16</v>
      </c>
      <c r="M5292" s="4">
        <v>3</v>
      </c>
      <c r="N5292" s="4">
        <v>-3.1</v>
      </c>
      <c r="O5292" s="4">
        <f t="shared" si="656"/>
        <v>2</v>
      </c>
      <c r="P5292" s="4">
        <f t="shared" si="657"/>
        <v>4</v>
      </c>
      <c r="Q5292" s="4">
        <f t="shared" si="658"/>
        <v>5</v>
      </c>
      <c r="R5292" s="4">
        <f t="shared" si="659"/>
        <v>11</v>
      </c>
      <c r="S5292" s="4">
        <f t="shared" si="660"/>
        <v>97.7</v>
      </c>
      <c r="T5292" s="4" t="str">
        <f t="shared" si="661"/>
        <v>C - Entwicklungspotenzial</v>
      </c>
      <c r="U5292" s="4">
        <f>ROUND(((E5292-Hilfswerte!$B$20)/Hilfswerte!$B$21)+((F5292-Hilfswerte!$B$22)/Hilfswerte!$B$23)+((G5292-Hilfswerte!$B$24)/Hilfswerte!$B$25)+0.1*INDEX(Hilfswerte!$B$4:$B$15,MATCH(C5292,Hilfswerte!$A$4:$A$15,0)),2)</f>
        <v>0.39</v>
      </c>
      <c r="V5292" s="4">
        <f>ROUND(SQRT((((E5292-Hilfswerte!$B$20)/Hilfswerte!$B$21)-Hilfswerte!$B$28)^2+(((F5292-Hilfswerte!$B$22)/Hilfswerte!$B$23)-Hilfswerte!$B$29)^2+(((G5292-Hilfswerte!$B$24)/Hilfswerte!$B$25)-Hilfswerte!$B$30)^2),3)</f>
        <v>0.57299999999999995</v>
      </c>
      <c r="W5292" s="4">
        <f>ROUND(E5292*Hilfswerte!$B$31,0)</f>
        <v>20144</v>
      </c>
      <c r="X5292" s="4">
        <f t="shared" si="662"/>
        <v>5929</v>
      </c>
      <c r="Y5292" s="4" t="str">
        <f>IF(T5292="A - Top-Kunde","bereits Top-Kunde",IF(AND(V5292&lt;=Hilfswerte!$B$34,H5292&lt;0.5*W5292),"Hoch",IF(AND(V5292&lt;=Hilfswerte!$B$35,H5292&lt;0.7*W5292),"Mittel","Niedrig")))</f>
        <v>Niedrig</v>
      </c>
      <c r="Z5292" s="4">
        <f t="shared" si="663"/>
        <v>21.2</v>
      </c>
      <c r="AA5292" s="4" t="str">
        <f>IF(J5292&gt;365,"Bereits abgewandert (Segment D)",IF(Z5292&gt;=Hilfswerte!$B$38,"Rot - akut gefaehrdet",IF(Z5292&gt;=Hilfswerte!$B$39,"Gelb - beobachten","Gruen - stabil")))</f>
        <v>Rot - akut gefaehrdet</v>
      </c>
    </row>
    <row r="5293" spans="1:27" ht="15" customHeight="1" x14ac:dyDescent="0.25">
      <c r="A5293" s="4" t="s">
        <v>5640</v>
      </c>
      <c r="B5293" s="4" t="s">
        <v>422</v>
      </c>
      <c r="C5293" s="4" t="s">
        <v>65</v>
      </c>
      <c r="D5293" s="4" t="s">
        <v>48</v>
      </c>
      <c r="E5293" s="4">
        <v>237</v>
      </c>
      <c r="F5293" s="4">
        <v>85.5</v>
      </c>
      <c r="G5293" s="4">
        <v>4.4000000000000004</v>
      </c>
      <c r="H5293" s="4">
        <v>16931</v>
      </c>
      <c r="I5293" s="4">
        <v>2</v>
      </c>
      <c r="J5293" s="4">
        <v>76</v>
      </c>
      <c r="K5293" s="4">
        <v>0</v>
      </c>
      <c r="L5293" s="4">
        <v>10</v>
      </c>
      <c r="M5293" s="4">
        <v>5</v>
      </c>
      <c r="N5293" s="4">
        <v>3.4</v>
      </c>
      <c r="O5293" s="4">
        <f t="shared" si="656"/>
        <v>4</v>
      </c>
      <c r="P5293" s="4">
        <f t="shared" si="657"/>
        <v>2</v>
      </c>
      <c r="Q5293" s="4">
        <f t="shared" si="658"/>
        <v>5</v>
      </c>
      <c r="R5293" s="4">
        <f t="shared" si="659"/>
        <v>11</v>
      </c>
      <c r="S5293" s="4">
        <f t="shared" si="660"/>
        <v>108.7</v>
      </c>
      <c r="T5293" s="4" t="str">
        <f t="shared" si="661"/>
        <v>B - Kernkunde</v>
      </c>
      <c r="U5293" s="4">
        <f>ROUND(((E5293-Hilfswerte!$B$20)/Hilfswerte!$B$21)+((F5293-Hilfswerte!$B$22)/Hilfswerte!$B$23)+((G5293-Hilfswerte!$B$24)/Hilfswerte!$B$25)+0.1*INDEX(Hilfswerte!$B$4:$B$15,MATCH(C5293,Hilfswerte!$A$4:$A$15,0)),2)</f>
        <v>0.56000000000000005</v>
      </c>
      <c r="V5293" s="4">
        <f>ROUND(SQRT((((E5293-Hilfswerte!$B$20)/Hilfswerte!$B$21)-Hilfswerte!$B$28)^2+(((F5293-Hilfswerte!$B$22)/Hilfswerte!$B$23)-Hilfswerte!$B$29)^2+(((G5293-Hilfswerte!$B$24)/Hilfswerte!$B$25)-Hilfswerte!$B$30)^2),3)</f>
        <v>1.415</v>
      </c>
      <c r="W5293" s="4">
        <f>ROUND(E5293*Hilfswerte!$B$31,0)</f>
        <v>48714</v>
      </c>
      <c r="X5293" s="4">
        <f t="shared" si="662"/>
        <v>31783</v>
      </c>
      <c r="Y5293" s="4" t="str">
        <f>IF(T5293="A - Top-Kunde","bereits Top-Kunde",IF(AND(V5293&lt;=Hilfswerte!$B$34,H5293&lt;0.5*W5293),"Hoch",IF(AND(V5293&lt;=Hilfswerte!$B$35,H5293&lt;0.7*W5293),"Mittel","Niedrig")))</f>
        <v>Niedrig</v>
      </c>
      <c r="Z5293" s="4">
        <f t="shared" si="663"/>
        <v>5.8</v>
      </c>
      <c r="AA5293" s="4" t="str">
        <f>IF(J5293&gt;365,"Bereits abgewandert (Segment D)",IF(Z5293&gt;=Hilfswerte!$B$38,"Rot - akut gefaehrdet",IF(Z5293&gt;=Hilfswerte!$B$39,"Gelb - beobachten","Gruen - stabil")))</f>
        <v>Gruen - stabil</v>
      </c>
    </row>
    <row r="5294" spans="1:27" ht="15" customHeight="1" x14ac:dyDescent="0.25">
      <c r="A5294" s="4" t="s">
        <v>5641</v>
      </c>
      <c r="B5294" s="4" t="s">
        <v>701</v>
      </c>
      <c r="C5294" s="4" t="s">
        <v>38</v>
      </c>
      <c r="D5294" s="4" t="s">
        <v>30</v>
      </c>
      <c r="E5294" s="4">
        <v>182</v>
      </c>
      <c r="F5294" s="4">
        <v>49.2</v>
      </c>
      <c r="G5294" s="4">
        <v>15.3</v>
      </c>
      <c r="H5294" s="4">
        <v>4415</v>
      </c>
      <c r="I5294" s="4">
        <v>1</v>
      </c>
      <c r="J5294" s="4">
        <v>235</v>
      </c>
      <c r="K5294" s="4">
        <v>0</v>
      </c>
      <c r="L5294" s="4">
        <v>10</v>
      </c>
      <c r="M5294" s="4">
        <v>4</v>
      </c>
      <c r="N5294" s="4">
        <v>44.7</v>
      </c>
      <c r="O5294" s="4">
        <f t="shared" si="656"/>
        <v>2</v>
      </c>
      <c r="P5294" s="4">
        <f t="shared" si="657"/>
        <v>1</v>
      </c>
      <c r="Q5294" s="4">
        <f t="shared" si="658"/>
        <v>4</v>
      </c>
      <c r="R5294" s="4">
        <f t="shared" si="659"/>
        <v>7</v>
      </c>
      <c r="S5294" s="4">
        <f t="shared" si="660"/>
        <v>89.4</v>
      </c>
      <c r="T5294" s="4" t="str">
        <f t="shared" si="661"/>
        <v>C - Entwicklungspotenzial</v>
      </c>
      <c r="U5294" s="4">
        <f>ROUND(((E5294-Hilfswerte!$B$20)/Hilfswerte!$B$21)+((F5294-Hilfswerte!$B$22)/Hilfswerte!$B$23)+((G5294-Hilfswerte!$B$24)/Hilfswerte!$B$25)+0.1*INDEX(Hilfswerte!$B$4:$B$15,MATCH(C5294,Hilfswerte!$A$4:$A$15,0)),2)</f>
        <v>1.8</v>
      </c>
      <c r="V5294" s="4">
        <f>ROUND(SQRT((((E5294-Hilfswerte!$B$20)/Hilfswerte!$B$21)-Hilfswerte!$B$28)^2+(((F5294-Hilfswerte!$B$22)/Hilfswerte!$B$23)-Hilfswerte!$B$29)^2+(((G5294-Hilfswerte!$B$24)/Hilfswerte!$B$25)-Hilfswerte!$B$30)^2),3)</f>
        <v>0.68500000000000005</v>
      </c>
      <c r="W5294" s="4">
        <f>ROUND(E5294*Hilfswerte!$B$31,0)</f>
        <v>37409</v>
      </c>
      <c r="X5294" s="4">
        <f t="shared" si="662"/>
        <v>32994</v>
      </c>
      <c r="Y5294" s="4" t="str">
        <f>IF(T5294="A - Top-Kunde","bereits Top-Kunde",IF(AND(V5294&lt;=Hilfswerte!$B$34,H5294&lt;0.5*W5294),"Hoch",IF(AND(V5294&lt;=Hilfswerte!$B$35,H5294&lt;0.7*W5294),"Mittel","Niedrig")))</f>
        <v>Hoch</v>
      </c>
      <c r="Z5294" s="4">
        <f t="shared" si="663"/>
        <v>13.8</v>
      </c>
      <c r="AA5294" s="4" t="str">
        <f>IF(J5294&gt;365,"Bereits abgewandert (Segment D)",IF(Z5294&gt;=Hilfswerte!$B$38,"Rot - akut gefaehrdet",IF(Z5294&gt;=Hilfswerte!$B$39,"Gelb - beobachten","Gruen - stabil")))</f>
        <v>Gelb - beobachten</v>
      </c>
    </row>
    <row r="5295" spans="1:27" ht="15" customHeight="1" x14ac:dyDescent="0.25">
      <c r="A5295" s="4" t="s">
        <v>5642</v>
      </c>
      <c r="B5295" s="4" t="s">
        <v>196</v>
      </c>
      <c r="C5295" s="4" t="s">
        <v>62</v>
      </c>
      <c r="D5295" s="4" t="s">
        <v>30</v>
      </c>
      <c r="E5295" s="4">
        <v>63</v>
      </c>
      <c r="F5295" s="4">
        <v>12.9</v>
      </c>
      <c r="G5295" s="4">
        <v>4</v>
      </c>
      <c r="H5295" s="4">
        <v>21173</v>
      </c>
      <c r="I5295" s="4">
        <v>5</v>
      </c>
      <c r="J5295" s="4">
        <v>174</v>
      </c>
      <c r="K5295" s="4">
        <v>0</v>
      </c>
      <c r="L5295" s="4">
        <v>45</v>
      </c>
      <c r="M5295" s="4">
        <v>1</v>
      </c>
      <c r="N5295" s="4">
        <v>-15.3</v>
      </c>
      <c r="O5295" s="4">
        <f t="shared" si="656"/>
        <v>3</v>
      </c>
      <c r="P5295" s="4">
        <f t="shared" si="657"/>
        <v>5</v>
      </c>
      <c r="Q5295" s="4">
        <f t="shared" si="658"/>
        <v>5</v>
      </c>
      <c r="R5295" s="4">
        <f t="shared" si="659"/>
        <v>13</v>
      </c>
      <c r="S5295" s="4">
        <f t="shared" si="660"/>
        <v>108.9</v>
      </c>
      <c r="T5295" s="4" t="str">
        <f t="shared" si="661"/>
        <v>B - Kernkunde</v>
      </c>
      <c r="U5295" s="4">
        <f>ROUND(((E5295-Hilfswerte!$B$20)/Hilfswerte!$B$21)+((F5295-Hilfswerte!$B$22)/Hilfswerte!$B$23)+((G5295-Hilfswerte!$B$24)/Hilfswerte!$B$25)+0.1*INDEX(Hilfswerte!$B$4:$B$15,MATCH(C5295,Hilfswerte!$A$4:$A$15,0)),2)</f>
        <v>-1.08</v>
      </c>
      <c r="V5295" s="4">
        <f>ROUND(SQRT((((E5295-Hilfswerte!$B$20)/Hilfswerte!$B$21)-Hilfswerte!$B$28)^2+(((F5295-Hilfswerte!$B$22)/Hilfswerte!$B$23)-Hilfswerte!$B$29)^2+(((G5295-Hilfswerte!$B$24)/Hilfswerte!$B$25)-Hilfswerte!$B$30)^2),3)</f>
        <v>1.3069999999999999</v>
      </c>
      <c r="W5295" s="4">
        <f>ROUND(E5295*Hilfswerte!$B$31,0)</f>
        <v>12949</v>
      </c>
      <c r="X5295" s="4">
        <f t="shared" si="662"/>
        <v>0</v>
      </c>
      <c r="Y5295" s="4" t="str">
        <f>IF(T5295="A - Top-Kunde","bereits Top-Kunde",IF(AND(V5295&lt;=Hilfswerte!$B$34,H5295&lt;0.5*W5295),"Hoch",IF(AND(V5295&lt;=Hilfswerte!$B$35,H5295&lt;0.7*W5295),"Mittel","Niedrig")))</f>
        <v>Niedrig</v>
      </c>
      <c r="Z5295" s="4">
        <f t="shared" si="663"/>
        <v>23.8</v>
      </c>
      <c r="AA5295" s="4" t="str">
        <f>IF(J5295&gt;365,"Bereits abgewandert (Segment D)",IF(Z5295&gt;=Hilfswerte!$B$38,"Rot - akut gefaehrdet",IF(Z5295&gt;=Hilfswerte!$B$39,"Gelb - beobachten","Gruen - stabil")))</f>
        <v>Rot - akut gefaehrdet</v>
      </c>
    </row>
    <row r="5296" spans="1:27" ht="15" customHeight="1" x14ac:dyDescent="0.25">
      <c r="A5296" s="4" t="s">
        <v>5643</v>
      </c>
      <c r="B5296" s="4" t="s">
        <v>735</v>
      </c>
      <c r="C5296" s="4" t="s">
        <v>62</v>
      </c>
      <c r="D5296" s="4" t="s">
        <v>30</v>
      </c>
      <c r="E5296" s="4">
        <v>22</v>
      </c>
      <c r="F5296" s="4">
        <v>5.5</v>
      </c>
      <c r="G5296" s="4">
        <v>15.2</v>
      </c>
      <c r="H5296" s="4">
        <v>3495</v>
      </c>
      <c r="I5296" s="4">
        <v>5</v>
      </c>
      <c r="J5296" s="4">
        <v>14</v>
      </c>
      <c r="K5296" s="4">
        <v>0</v>
      </c>
      <c r="L5296" s="4">
        <v>8</v>
      </c>
      <c r="M5296" s="4">
        <v>1</v>
      </c>
      <c r="N5296" s="4">
        <v>-0.7</v>
      </c>
      <c r="O5296" s="4">
        <f t="shared" si="656"/>
        <v>5</v>
      </c>
      <c r="P5296" s="4">
        <f t="shared" si="657"/>
        <v>5</v>
      </c>
      <c r="Q5296" s="4">
        <f t="shared" si="658"/>
        <v>4</v>
      </c>
      <c r="R5296" s="4">
        <f t="shared" si="659"/>
        <v>14</v>
      </c>
      <c r="S5296" s="4">
        <f t="shared" si="660"/>
        <v>137.30000000000001</v>
      </c>
      <c r="T5296" s="4" t="str">
        <f t="shared" si="661"/>
        <v>A - Top-Kunde</v>
      </c>
      <c r="U5296" s="4">
        <f>ROUND(((E5296-Hilfswerte!$B$20)/Hilfswerte!$B$21)+((F5296-Hilfswerte!$B$22)/Hilfswerte!$B$23)+((G5296-Hilfswerte!$B$24)/Hilfswerte!$B$25)+0.1*INDEX(Hilfswerte!$B$4:$B$15,MATCH(C5296,Hilfswerte!$A$4:$A$15,0)),2)</f>
        <v>0.39</v>
      </c>
      <c r="V5296" s="4">
        <f>ROUND(SQRT((((E5296-Hilfswerte!$B$20)/Hilfswerte!$B$21)-Hilfswerte!$B$28)^2+(((F5296-Hilfswerte!$B$22)/Hilfswerte!$B$23)-Hilfswerte!$B$29)^2+(((G5296-Hilfswerte!$B$24)/Hilfswerte!$B$25)-Hilfswerte!$B$30)^2),3)</f>
        <v>1.06</v>
      </c>
      <c r="W5296" s="4">
        <f>ROUND(E5296*Hilfswerte!$B$31,0)</f>
        <v>4522</v>
      </c>
      <c r="X5296" s="4">
        <f t="shared" si="662"/>
        <v>1027</v>
      </c>
      <c r="Y5296" s="4" t="str">
        <f>IF(T5296="A - Top-Kunde","bereits Top-Kunde",IF(AND(V5296&lt;=Hilfswerte!$B$34,H5296&lt;0.5*W5296),"Hoch",IF(AND(V5296&lt;=Hilfswerte!$B$35,H5296&lt;0.7*W5296),"Mittel","Niedrig")))</f>
        <v>bereits Top-Kunde</v>
      </c>
      <c r="Z5296" s="4">
        <f t="shared" si="663"/>
        <v>2.6</v>
      </c>
      <c r="AA5296" s="4" t="str">
        <f>IF(J5296&gt;365,"Bereits abgewandert (Segment D)",IF(Z5296&gt;=Hilfswerte!$B$38,"Rot - akut gefaehrdet",IF(Z5296&gt;=Hilfswerte!$B$39,"Gelb - beobachten","Gruen - stabil")))</f>
        <v>Gruen - stabil</v>
      </c>
    </row>
    <row r="5297" spans="1:27" ht="15" customHeight="1" x14ac:dyDescent="0.25">
      <c r="A5297" s="4" t="s">
        <v>5644</v>
      </c>
      <c r="B5297" s="4" t="s">
        <v>870</v>
      </c>
      <c r="C5297" s="4" t="s">
        <v>62</v>
      </c>
      <c r="D5297" s="4" t="s">
        <v>30</v>
      </c>
      <c r="E5297" s="4">
        <v>296</v>
      </c>
      <c r="F5297" s="4">
        <v>58.7</v>
      </c>
      <c r="G5297" s="4">
        <v>13</v>
      </c>
      <c r="H5297" s="4">
        <v>28087</v>
      </c>
      <c r="I5297" s="4">
        <v>2</v>
      </c>
      <c r="J5297" s="4">
        <v>175</v>
      </c>
      <c r="K5297" s="4">
        <v>0</v>
      </c>
      <c r="L5297" s="4">
        <v>1</v>
      </c>
      <c r="M5297" s="4">
        <v>4</v>
      </c>
      <c r="N5297" s="4">
        <v>27.7</v>
      </c>
      <c r="O5297" s="4">
        <f t="shared" si="656"/>
        <v>3</v>
      </c>
      <c r="P5297" s="4">
        <f t="shared" si="657"/>
        <v>2</v>
      </c>
      <c r="Q5297" s="4">
        <f t="shared" si="658"/>
        <v>5</v>
      </c>
      <c r="R5297" s="4">
        <f t="shared" si="659"/>
        <v>10</v>
      </c>
      <c r="S5297" s="4">
        <f t="shared" si="660"/>
        <v>113.6</v>
      </c>
      <c r="T5297" s="4" t="str">
        <f t="shared" si="661"/>
        <v>B - Kernkunde</v>
      </c>
      <c r="U5297" s="4">
        <f>ROUND(((E5297-Hilfswerte!$B$20)/Hilfswerte!$B$21)+((F5297-Hilfswerte!$B$22)/Hilfswerte!$B$23)+((G5297-Hilfswerte!$B$24)/Hilfswerte!$B$25)+0.1*INDEX(Hilfswerte!$B$4:$B$15,MATCH(C5297,Hilfswerte!$A$4:$A$15,0)),2)</f>
        <v>2.17</v>
      </c>
      <c r="V5297" s="4">
        <f>ROUND(SQRT((((E5297-Hilfswerte!$B$20)/Hilfswerte!$B$21)-Hilfswerte!$B$28)^2+(((F5297-Hilfswerte!$B$22)/Hilfswerte!$B$23)-Hilfswerte!$B$29)^2+(((G5297-Hilfswerte!$B$24)/Hilfswerte!$B$25)-Hilfswerte!$B$30)^2),3)</f>
        <v>0.72699999999999998</v>
      </c>
      <c r="W5297" s="4">
        <f>ROUND(E5297*Hilfswerte!$B$31,0)</f>
        <v>60842</v>
      </c>
      <c r="X5297" s="4">
        <f t="shared" si="662"/>
        <v>32755</v>
      </c>
      <c r="Y5297" s="4" t="str">
        <f>IF(T5297="A - Top-Kunde","bereits Top-Kunde",IF(AND(V5297&lt;=Hilfswerte!$B$34,H5297&lt;0.5*W5297),"Hoch",IF(AND(V5297&lt;=Hilfswerte!$B$35,H5297&lt;0.7*W5297),"Mittel","Niedrig")))</f>
        <v>Hoch</v>
      </c>
      <c r="Z5297" s="4">
        <f t="shared" si="663"/>
        <v>9</v>
      </c>
      <c r="AA5297" s="4" t="str">
        <f>IF(J5297&gt;365,"Bereits abgewandert (Segment D)",IF(Z5297&gt;=Hilfswerte!$B$38,"Rot - akut gefaehrdet",IF(Z5297&gt;=Hilfswerte!$B$39,"Gelb - beobachten","Gruen - stabil")))</f>
        <v>Gruen - stabil</v>
      </c>
    </row>
    <row r="5298" spans="1:27" ht="15" customHeight="1" x14ac:dyDescent="0.25">
      <c r="A5298" s="4" t="s">
        <v>5645</v>
      </c>
      <c r="B5298" s="4" t="s">
        <v>919</v>
      </c>
      <c r="C5298" s="4" t="s">
        <v>62</v>
      </c>
      <c r="D5298" s="4" t="s">
        <v>30</v>
      </c>
      <c r="E5298" s="4">
        <v>18</v>
      </c>
      <c r="F5298" s="4">
        <v>2.5</v>
      </c>
      <c r="G5298" s="4">
        <v>14.5</v>
      </c>
      <c r="H5298" s="4">
        <v>3458</v>
      </c>
      <c r="I5298" s="4">
        <v>2</v>
      </c>
      <c r="J5298" s="4">
        <v>288</v>
      </c>
      <c r="K5298" s="4">
        <v>0</v>
      </c>
      <c r="L5298" s="4">
        <v>13</v>
      </c>
      <c r="M5298" s="4">
        <v>1</v>
      </c>
      <c r="N5298" s="4">
        <v>4.9000000000000004</v>
      </c>
      <c r="O5298" s="4">
        <f t="shared" si="656"/>
        <v>2</v>
      </c>
      <c r="P5298" s="4">
        <f t="shared" si="657"/>
        <v>2</v>
      </c>
      <c r="Q5298" s="4">
        <f t="shared" si="658"/>
        <v>4</v>
      </c>
      <c r="R5298" s="4">
        <f t="shared" si="659"/>
        <v>8</v>
      </c>
      <c r="S5298" s="4">
        <f t="shared" si="660"/>
        <v>78.599999999999994</v>
      </c>
      <c r="T5298" s="4" t="str">
        <f t="shared" si="661"/>
        <v>C - Entwicklungspotenzial</v>
      </c>
      <c r="U5298" s="4">
        <f>ROUND(((E5298-Hilfswerte!$B$20)/Hilfswerte!$B$21)+((F5298-Hilfswerte!$B$22)/Hilfswerte!$B$23)+((G5298-Hilfswerte!$B$24)/Hilfswerte!$B$25)+0.1*INDEX(Hilfswerte!$B$4:$B$15,MATCH(C5298,Hilfswerte!$A$4:$A$15,0)),2)</f>
        <v>0.2</v>
      </c>
      <c r="V5298" s="4">
        <f>ROUND(SQRT((((E5298-Hilfswerte!$B$20)/Hilfswerte!$B$21)-Hilfswerte!$B$28)^2+(((F5298-Hilfswerte!$B$22)/Hilfswerte!$B$23)-Hilfswerte!$B$29)^2+(((G5298-Hilfswerte!$B$24)/Hilfswerte!$B$25)-Hilfswerte!$B$30)^2),3)</f>
        <v>1.04</v>
      </c>
      <c r="W5298" s="4">
        <f>ROUND(E5298*Hilfswerte!$B$31,0)</f>
        <v>3700</v>
      </c>
      <c r="X5298" s="4">
        <f t="shared" si="662"/>
        <v>242</v>
      </c>
      <c r="Y5298" s="4" t="str">
        <f>IF(T5298="A - Top-Kunde","bereits Top-Kunde",IF(AND(V5298&lt;=Hilfswerte!$B$34,H5298&lt;0.5*W5298),"Hoch",IF(AND(V5298&lt;=Hilfswerte!$B$35,H5298&lt;0.7*W5298),"Mittel","Niedrig")))</f>
        <v>Niedrig</v>
      </c>
      <c r="Z5298" s="4">
        <f t="shared" si="663"/>
        <v>17</v>
      </c>
      <c r="AA5298" s="4" t="str">
        <f>IF(J5298&gt;365,"Bereits abgewandert (Segment D)",IF(Z5298&gt;=Hilfswerte!$B$38,"Rot - akut gefaehrdet",IF(Z5298&gt;=Hilfswerte!$B$39,"Gelb - beobachten","Gruen - stabil")))</f>
        <v>Gelb - beobachten</v>
      </c>
    </row>
    <row r="5299" spans="1:27" ht="15" customHeight="1" x14ac:dyDescent="0.25">
      <c r="A5299" s="4" t="s">
        <v>5646</v>
      </c>
      <c r="B5299" s="4" t="s">
        <v>395</v>
      </c>
      <c r="C5299" s="4" t="s">
        <v>65</v>
      </c>
      <c r="D5299" s="4" t="s">
        <v>30</v>
      </c>
      <c r="E5299" s="4">
        <v>16</v>
      </c>
      <c r="F5299" s="4">
        <v>5.5</v>
      </c>
      <c r="G5299" s="4">
        <v>21.2</v>
      </c>
      <c r="H5299" s="4">
        <v>226</v>
      </c>
      <c r="I5299" s="4">
        <v>2</v>
      </c>
      <c r="J5299" s="4">
        <v>242</v>
      </c>
      <c r="K5299" s="4">
        <v>0</v>
      </c>
      <c r="L5299" s="4">
        <v>4</v>
      </c>
      <c r="M5299" s="4">
        <v>2</v>
      </c>
      <c r="N5299" s="4">
        <v>-28.2</v>
      </c>
      <c r="O5299" s="4">
        <f t="shared" si="656"/>
        <v>2</v>
      </c>
      <c r="P5299" s="4">
        <f t="shared" si="657"/>
        <v>2</v>
      </c>
      <c r="Q5299" s="4">
        <f t="shared" si="658"/>
        <v>2</v>
      </c>
      <c r="R5299" s="4">
        <f t="shared" si="659"/>
        <v>6</v>
      </c>
      <c r="S5299" s="4">
        <f t="shared" si="660"/>
        <v>44.7</v>
      </c>
      <c r="T5299" s="4" t="str">
        <f t="shared" si="661"/>
        <v>C - Entwicklungspotenzial</v>
      </c>
      <c r="U5299" s="4">
        <f>ROUND(((E5299-Hilfswerte!$B$20)/Hilfswerte!$B$21)+((F5299-Hilfswerte!$B$22)/Hilfswerte!$B$23)+((G5299-Hilfswerte!$B$24)/Hilfswerte!$B$25)+0.1*INDEX(Hilfswerte!$B$4:$B$15,MATCH(C5299,Hilfswerte!$A$4:$A$15,0)),2)</f>
        <v>0.84</v>
      </c>
      <c r="V5299" s="4">
        <f>ROUND(SQRT((((E5299-Hilfswerte!$B$20)/Hilfswerte!$B$21)-Hilfswerte!$B$28)^2+(((F5299-Hilfswerte!$B$22)/Hilfswerte!$B$23)-Hilfswerte!$B$29)^2+(((G5299-Hilfswerte!$B$24)/Hilfswerte!$B$25)-Hilfswerte!$B$30)^2),3)</f>
        <v>1.8080000000000001</v>
      </c>
      <c r="W5299" s="4">
        <f>ROUND(E5299*Hilfswerte!$B$31,0)</f>
        <v>3289</v>
      </c>
      <c r="X5299" s="4">
        <f t="shared" si="662"/>
        <v>3063</v>
      </c>
      <c r="Y5299" s="4" t="str">
        <f>IF(T5299="A - Top-Kunde","bereits Top-Kunde",IF(AND(V5299&lt;=Hilfswerte!$B$34,H5299&lt;0.5*W5299),"Hoch",IF(AND(V5299&lt;=Hilfswerte!$B$35,H5299&lt;0.7*W5299),"Mittel","Niedrig")))</f>
        <v>Niedrig</v>
      </c>
      <c r="Z5299" s="4">
        <f t="shared" si="663"/>
        <v>24.2</v>
      </c>
      <c r="AA5299" s="4" t="str">
        <f>IF(J5299&gt;365,"Bereits abgewandert (Segment D)",IF(Z5299&gt;=Hilfswerte!$B$38,"Rot - akut gefaehrdet",IF(Z5299&gt;=Hilfswerte!$B$39,"Gelb - beobachten","Gruen - stabil")))</f>
        <v>Rot - akut gefaehrdet</v>
      </c>
    </row>
    <row r="5300" spans="1:27" ht="15" customHeight="1" x14ac:dyDescent="0.25">
      <c r="A5300" s="4" t="s">
        <v>5647</v>
      </c>
      <c r="B5300" s="4" t="s">
        <v>659</v>
      </c>
      <c r="C5300" s="4" t="s">
        <v>55</v>
      </c>
      <c r="D5300" s="4" t="s">
        <v>30</v>
      </c>
      <c r="E5300" s="4">
        <v>812</v>
      </c>
      <c r="F5300" s="4">
        <v>101.4</v>
      </c>
      <c r="G5300" s="4">
        <v>9.5</v>
      </c>
      <c r="H5300" s="4">
        <v>0</v>
      </c>
      <c r="I5300" s="4">
        <v>0</v>
      </c>
      <c r="J5300" s="4">
        <v>471</v>
      </c>
      <c r="K5300" s="4">
        <v>0</v>
      </c>
      <c r="L5300" s="4">
        <v>0</v>
      </c>
      <c r="M5300" s="4">
        <v>0</v>
      </c>
      <c r="N5300" s="4">
        <v>-71.599999999999994</v>
      </c>
      <c r="O5300" s="4">
        <f t="shared" si="656"/>
        <v>1</v>
      </c>
      <c r="P5300" s="4">
        <f t="shared" si="657"/>
        <v>1</v>
      </c>
      <c r="Q5300" s="4">
        <f t="shared" si="658"/>
        <v>1</v>
      </c>
      <c r="R5300" s="4">
        <f t="shared" si="659"/>
        <v>3</v>
      </c>
      <c r="S5300" s="4">
        <f t="shared" si="660"/>
        <v>-5.8</v>
      </c>
      <c r="T5300" s="4" t="str">
        <f t="shared" si="661"/>
        <v>D - Abwanderungsrisiko</v>
      </c>
      <c r="U5300" s="4">
        <f>ROUND(((E5300-Hilfswerte!$B$20)/Hilfswerte!$B$21)+((F5300-Hilfswerte!$B$22)/Hilfswerte!$B$23)+((G5300-Hilfswerte!$B$24)/Hilfswerte!$B$25)+0.1*INDEX(Hilfswerte!$B$4:$B$15,MATCH(C5300,Hilfswerte!$A$4:$A$15,0)),2)</f>
        <v>4.46</v>
      </c>
      <c r="V5300" s="4">
        <f>ROUND(SQRT((((E5300-Hilfswerte!$B$20)/Hilfswerte!$B$21)-Hilfswerte!$B$28)^2+(((F5300-Hilfswerte!$B$22)/Hilfswerte!$B$23)-Hilfswerte!$B$29)^2+(((G5300-Hilfswerte!$B$24)/Hilfswerte!$B$25)-Hilfswerte!$B$30)^2),3)</f>
        <v>2.9990000000000001</v>
      </c>
      <c r="W5300" s="4">
        <f>ROUND(E5300*Hilfswerte!$B$31,0)</f>
        <v>166903</v>
      </c>
      <c r="X5300" s="4">
        <f t="shared" si="662"/>
        <v>166903</v>
      </c>
      <c r="Y5300" s="4" t="str">
        <f>IF(T5300="A - Top-Kunde","bereits Top-Kunde",IF(AND(V5300&lt;=Hilfswerte!$B$34,H5300&lt;0.5*W5300),"Hoch",IF(AND(V5300&lt;=Hilfswerte!$B$35,H5300&lt;0.7*W5300),"Mittel","Niedrig")))</f>
        <v>Niedrig</v>
      </c>
      <c r="Z5300" s="4">
        <f t="shared" si="663"/>
        <v>52.2</v>
      </c>
      <c r="AA5300" s="4" t="str">
        <f>IF(J5300&gt;365,"Bereits abgewandert (Segment D)",IF(Z5300&gt;=Hilfswerte!$B$38,"Rot - akut gefaehrdet",IF(Z5300&gt;=Hilfswerte!$B$39,"Gelb - beobachten","Gruen - stabil")))</f>
        <v>Bereits abgewandert (Segment D)</v>
      </c>
    </row>
    <row r="5301" spans="1:27" ht="15" customHeight="1" x14ac:dyDescent="0.25">
      <c r="A5301" s="4" t="s">
        <v>5648</v>
      </c>
      <c r="B5301" s="4" t="s">
        <v>696</v>
      </c>
      <c r="C5301" s="4" t="s">
        <v>59</v>
      </c>
      <c r="D5301" s="4" t="s">
        <v>56</v>
      </c>
      <c r="E5301" s="4">
        <v>243</v>
      </c>
      <c r="F5301" s="4">
        <v>34.9</v>
      </c>
      <c r="G5301" s="4">
        <v>14.2</v>
      </c>
      <c r="H5301" s="4">
        <v>42446</v>
      </c>
      <c r="I5301" s="4">
        <v>6</v>
      </c>
      <c r="J5301" s="4">
        <v>45</v>
      </c>
      <c r="K5301" s="4">
        <v>0</v>
      </c>
      <c r="L5301" s="4">
        <v>24</v>
      </c>
      <c r="M5301" s="4">
        <v>3</v>
      </c>
      <c r="N5301" s="4">
        <v>-24.9</v>
      </c>
      <c r="O5301" s="4">
        <f t="shared" si="656"/>
        <v>4</v>
      </c>
      <c r="P5301" s="4">
        <f t="shared" si="657"/>
        <v>5</v>
      </c>
      <c r="Q5301" s="4">
        <f t="shared" si="658"/>
        <v>5</v>
      </c>
      <c r="R5301" s="4">
        <f t="shared" si="659"/>
        <v>14</v>
      </c>
      <c r="S5301" s="4">
        <f t="shared" si="660"/>
        <v>120.4</v>
      </c>
      <c r="T5301" s="4" t="str">
        <f t="shared" si="661"/>
        <v>B - Kernkunde</v>
      </c>
      <c r="U5301" s="4">
        <f>ROUND(((E5301-Hilfswerte!$B$20)/Hilfswerte!$B$21)+((F5301-Hilfswerte!$B$22)/Hilfswerte!$B$23)+((G5301-Hilfswerte!$B$24)/Hilfswerte!$B$25)+0.1*INDEX(Hilfswerte!$B$4:$B$15,MATCH(C5301,Hilfswerte!$A$4:$A$15,0)),2)</f>
        <v>1.21</v>
      </c>
      <c r="V5301" s="4">
        <f>ROUND(SQRT((((E5301-Hilfswerte!$B$20)/Hilfswerte!$B$21)-Hilfswerte!$B$28)^2+(((F5301-Hilfswerte!$B$22)/Hilfswerte!$B$23)-Hilfswerte!$B$29)^2+(((G5301-Hilfswerte!$B$24)/Hilfswerte!$B$25)-Hilfswerte!$B$30)^2),3)</f>
        <v>0.57699999999999996</v>
      </c>
      <c r="W5301" s="4">
        <f>ROUND(E5301*Hilfswerte!$B$31,0)</f>
        <v>49948</v>
      </c>
      <c r="X5301" s="4">
        <f t="shared" si="662"/>
        <v>7502</v>
      </c>
      <c r="Y5301" s="4" t="str">
        <f>IF(T5301="A - Top-Kunde","bereits Top-Kunde",IF(AND(V5301&lt;=Hilfswerte!$B$34,H5301&lt;0.5*W5301),"Hoch",IF(AND(V5301&lt;=Hilfswerte!$B$35,H5301&lt;0.7*W5301),"Mittel","Niedrig")))</f>
        <v>Niedrig</v>
      </c>
      <c r="Z5301" s="4">
        <f t="shared" si="663"/>
        <v>17</v>
      </c>
      <c r="AA5301" s="4" t="str">
        <f>IF(J5301&gt;365,"Bereits abgewandert (Segment D)",IF(Z5301&gt;=Hilfswerte!$B$38,"Rot - akut gefaehrdet",IF(Z5301&gt;=Hilfswerte!$B$39,"Gelb - beobachten","Gruen - stabil")))</f>
        <v>Gelb - beobachten</v>
      </c>
    </row>
    <row r="5302" spans="1:27" ht="15" customHeight="1" x14ac:dyDescent="0.25">
      <c r="A5302" s="4" t="s">
        <v>5649</v>
      </c>
      <c r="B5302" s="4" t="s">
        <v>207</v>
      </c>
      <c r="C5302" s="4" t="s">
        <v>74</v>
      </c>
      <c r="D5302" s="4" t="s">
        <v>30</v>
      </c>
      <c r="E5302" s="4">
        <v>46</v>
      </c>
      <c r="F5302" s="4">
        <v>14.2</v>
      </c>
      <c r="G5302" s="4">
        <v>6.3</v>
      </c>
      <c r="H5302" s="4">
        <v>1376</v>
      </c>
      <c r="I5302" s="4">
        <v>2</v>
      </c>
      <c r="J5302" s="4">
        <v>6</v>
      </c>
      <c r="K5302" s="4">
        <v>0</v>
      </c>
      <c r="L5302" s="4">
        <v>2</v>
      </c>
      <c r="M5302" s="4">
        <v>6</v>
      </c>
      <c r="N5302" s="4">
        <v>7.1</v>
      </c>
      <c r="O5302" s="4">
        <f t="shared" si="656"/>
        <v>5</v>
      </c>
      <c r="P5302" s="4">
        <f t="shared" si="657"/>
        <v>2</v>
      </c>
      <c r="Q5302" s="4">
        <f t="shared" si="658"/>
        <v>3</v>
      </c>
      <c r="R5302" s="4">
        <f t="shared" si="659"/>
        <v>10</v>
      </c>
      <c r="S5302" s="4">
        <f t="shared" si="660"/>
        <v>103</v>
      </c>
      <c r="T5302" s="4" t="str">
        <f t="shared" si="661"/>
        <v>C - Entwicklungspotenzial</v>
      </c>
      <c r="U5302" s="4">
        <f>ROUND(((E5302-Hilfswerte!$B$20)/Hilfswerte!$B$21)+((F5302-Hilfswerte!$B$22)/Hilfswerte!$B$23)+((G5302-Hilfswerte!$B$24)/Hilfswerte!$B$25)+0.1*INDEX(Hilfswerte!$B$4:$B$15,MATCH(C5302,Hilfswerte!$A$4:$A$15,0)),2)</f>
        <v>-1.21</v>
      </c>
      <c r="V5302" s="4">
        <f>ROUND(SQRT((((E5302-Hilfswerte!$B$20)/Hilfswerte!$B$21)-Hilfswerte!$B$28)^2+(((F5302-Hilfswerte!$B$22)/Hilfswerte!$B$23)-Hilfswerte!$B$29)^2+(((G5302-Hilfswerte!$B$24)/Hilfswerte!$B$25)-Hilfswerte!$B$30)^2),3)</f>
        <v>1.028</v>
      </c>
      <c r="W5302" s="4">
        <f>ROUND(E5302*Hilfswerte!$B$31,0)</f>
        <v>9455</v>
      </c>
      <c r="X5302" s="4">
        <f t="shared" si="662"/>
        <v>8079</v>
      </c>
      <c r="Y5302" s="4" t="str">
        <f>IF(T5302="A - Top-Kunde","bereits Top-Kunde",IF(AND(V5302&lt;=Hilfswerte!$B$34,H5302&lt;0.5*W5302),"Hoch",IF(AND(V5302&lt;=Hilfswerte!$B$35,H5302&lt;0.7*W5302),"Mittel","Niedrig")))</f>
        <v>Mittel</v>
      </c>
      <c r="Z5302" s="4">
        <f t="shared" si="663"/>
        <v>0.7</v>
      </c>
      <c r="AA5302" s="4" t="str">
        <f>IF(J5302&gt;365,"Bereits abgewandert (Segment D)",IF(Z5302&gt;=Hilfswerte!$B$38,"Rot - akut gefaehrdet",IF(Z5302&gt;=Hilfswerte!$B$39,"Gelb - beobachten","Gruen - stabil")))</f>
        <v>Gruen - stabil</v>
      </c>
    </row>
    <row r="5303" spans="1:27" ht="15" customHeight="1" x14ac:dyDescent="0.25">
      <c r="A5303" s="4" t="s">
        <v>5650</v>
      </c>
      <c r="B5303" s="4" t="s">
        <v>397</v>
      </c>
      <c r="C5303" s="4" t="s">
        <v>62</v>
      </c>
      <c r="D5303" s="4" t="s">
        <v>52</v>
      </c>
      <c r="E5303" s="4">
        <v>132</v>
      </c>
      <c r="F5303" s="4">
        <v>28.8</v>
      </c>
      <c r="G5303" s="4">
        <v>16.2</v>
      </c>
      <c r="H5303" s="4">
        <v>1337</v>
      </c>
      <c r="I5303" s="4">
        <v>1</v>
      </c>
      <c r="J5303" s="4">
        <v>206</v>
      </c>
      <c r="K5303" s="4">
        <v>0</v>
      </c>
      <c r="L5303" s="4">
        <v>8</v>
      </c>
      <c r="M5303" s="4">
        <v>1</v>
      </c>
      <c r="N5303" s="4">
        <v>-13.2</v>
      </c>
      <c r="O5303" s="4">
        <f t="shared" si="656"/>
        <v>2</v>
      </c>
      <c r="P5303" s="4">
        <f t="shared" si="657"/>
        <v>1</v>
      </c>
      <c r="Q5303" s="4">
        <f t="shared" si="658"/>
        <v>3</v>
      </c>
      <c r="R5303" s="4">
        <f t="shared" si="659"/>
        <v>6</v>
      </c>
      <c r="S5303" s="4">
        <f t="shared" si="660"/>
        <v>51</v>
      </c>
      <c r="T5303" s="4" t="str">
        <f t="shared" si="661"/>
        <v>C - Entwicklungspotenzial</v>
      </c>
      <c r="U5303" s="4">
        <f>ROUND(((E5303-Hilfswerte!$B$20)/Hilfswerte!$B$21)+((F5303-Hilfswerte!$B$22)/Hilfswerte!$B$23)+((G5303-Hilfswerte!$B$24)/Hilfswerte!$B$25)+0.1*INDEX(Hilfswerte!$B$4:$B$15,MATCH(C5303,Hilfswerte!$A$4:$A$15,0)),2)</f>
        <v>1.44</v>
      </c>
      <c r="V5303" s="4">
        <f>ROUND(SQRT((((E5303-Hilfswerte!$B$20)/Hilfswerte!$B$21)-Hilfswerte!$B$28)^2+(((F5303-Hilfswerte!$B$22)/Hilfswerte!$B$23)-Hilfswerte!$B$29)^2+(((G5303-Hilfswerte!$B$24)/Hilfswerte!$B$25)-Hilfswerte!$B$30)^2),3)</f>
        <v>0.82199999999999995</v>
      </c>
      <c r="W5303" s="4">
        <f>ROUND(E5303*Hilfswerte!$B$31,0)</f>
        <v>27132</v>
      </c>
      <c r="X5303" s="4">
        <f t="shared" si="662"/>
        <v>25795</v>
      </c>
      <c r="Y5303" s="4" t="str">
        <f>IF(T5303="A - Top-Kunde","bereits Top-Kunde",IF(AND(V5303&lt;=Hilfswerte!$B$34,H5303&lt;0.5*W5303),"Hoch",IF(AND(V5303&lt;=Hilfswerte!$B$35,H5303&lt;0.7*W5303),"Mittel","Niedrig")))</f>
        <v>Hoch</v>
      </c>
      <c r="Z5303" s="4">
        <f t="shared" si="663"/>
        <v>17.2</v>
      </c>
      <c r="AA5303" s="4" t="str">
        <f>IF(J5303&gt;365,"Bereits abgewandert (Segment D)",IF(Z5303&gt;=Hilfswerte!$B$38,"Rot - akut gefaehrdet",IF(Z5303&gt;=Hilfswerte!$B$39,"Gelb - beobachten","Gruen - stabil")))</f>
        <v>Gelb - beobachten</v>
      </c>
    </row>
    <row r="5304" spans="1:27" ht="15" customHeight="1" x14ac:dyDescent="0.25">
      <c r="A5304" s="4" t="s">
        <v>5651</v>
      </c>
      <c r="B5304" s="4" t="s">
        <v>1243</v>
      </c>
      <c r="C5304" s="4" t="s">
        <v>89</v>
      </c>
      <c r="D5304" s="4" t="s">
        <v>117</v>
      </c>
      <c r="E5304" s="4">
        <v>144</v>
      </c>
      <c r="F5304" s="4">
        <v>33.799999999999997</v>
      </c>
      <c r="G5304" s="4">
        <v>1.6</v>
      </c>
      <c r="H5304" s="4">
        <v>13270</v>
      </c>
      <c r="I5304" s="4">
        <v>4</v>
      </c>
      <c r="J5304" s="4">
        <v>25</v>
      </c>
      <c r="K5304" s="4">
        <v>0</v>
      </c>
      <c r="L5304" s="4">
        <v>7</v>
      </c>
      <c r="M5304" s="4">
        <v>5</v>
      </c>
      <c r="N5304" s="4">
        <v>8.3000000000000007</v>
      </c>
      <c r="O5304" s="4">
        <f t="shared" si="656"/>
        <v>5</v>
      </c>
      <c r="P5304" s="4">
        <f t="shared" si="657"/>
        <v>4</v>
      </c>
      <c r="Q5304" s="4">
        <f t="shared" si="658"/>
        <v>5</v>
      </c>
      <c r="R5304" s="4">
        <f t="shared" si="659"/>
        <v>14</v>
      </c>
      <c r="S5304" s="4">
        <f t="shared" si="660"/>
        <v>142.1</v>
      </c>
      <c r="T5304" s="4" t="str">
        <f t="shared" si="661"/>
        <v>A - Top-Kunde</v>
      </c>
      <c r="U5304" s="4">
        <f>ROUND(((E5304-Hilfswerte!$B$20)/Hilfswerte!$B$21)+((F5304-Hilfswerte!$B$22)/Hilfswerte!$B$23)+((G5304-Hilfswerte!$B$24)/Hilfswerte!$B$25)+0.1*INDEX(Hilfswerte!$B$4:$B$15,MATCH(C5304,Hilfswerte!$A$4:$A$15,0)),2)</f>
        <v>-0.87</v>
      </c>
      <c r="V5304" s="4">
        <f>ROUND(SQRT((((E5304-Hilfswerte!$B$20)/Hilfswerte!$B$21)-Hilfswerte!$B$28)^2+(((F5304-Hilfswerte!$B$22)/Hilfswerte!$B$23)-Hilfswerte!$B$29)^2+(((G5304-Hilfswerte!$B$24)/Hilfswerte!$B$25)-Hilfswerte!$B$30)^2),3)</f>
        <v>1.5309999999999999</v>
      </c>
      <c r="W5304" s="4">
        <f>ROUND(E5304*Hilfswerte!$B$31,0)</f>
        <v>29599</v>
      </c>
      <c r="X5304" s="4">
        <f t="shared" si="662"/>
        <v>16329</v>
      </c>
      <c r="Y5304" s="4" t="str">
        <f>IF(T5304="A - Top-Kunde","bereits Top-Kunde",IF(AND(V5304&lt;=Hilfswerte!$B$34,H5304&lt;0.5*W5304),"Hoch",IF(AND(V5304&lt;=Hilfswerte!$B$35,H5304&lt;0.7*W5304),"Mittel","Niedrig")))</f>
        <v>bereits Top-Kunde</v>
      </c>
      <c r="Z5304" s="4">
        <f t="shared" si="663"/>
        <v>2.7</v>
      </c>
      <c r="AA5304" s="4" t="str">
        <f>IF(J5304&gt;365,"Bereits abgewandert (Segment D)",IF(Z5304&gt;=Hilfswerte!$B$38,"Rot - akut gefaehrdet",IF(Z5304&gt;=Hilfswerte!$B$39,"Gelb - beobachten","Gruen - stabil")))</f>
        <v>Gruen - stabil</v>
      </c>
    </row>
    <row r="5305" spans="1:27" ht="15" customHeight="1" x14ac:dyDescent="0.25">
      <c r="A5305" s="4" t="s">
        <v>5652</v>
      </c>
      <c r="B5305" s="4" t="s">
        <v>808</v>
      </c>
      <c r="C5305" s="4" t="s">
        <v>29</v>
      </c>
      <c r="D5305" s="4" t="s">
        <v>30</v>
      </c>
      <c r="E5305" s="4">
        <v>296</v>
      </c>
      <c r="F5305" s="4">
        <v>35.799999999999997</v>
      </c>
      <c r="G5305" s="4">
        <v>3.2</v>
      </c>
      <c r="H5305" s="4">
        <v>70273</v>
      </c>
      <c r="I5305" s="4">
        <v>4</v>
      </c>
      <c r="J5305" s="4">
        <v>78</v>
      </c>
      <c r="K5305" s="4">
        <v>2</v>
      </c>
      <c r="L5305" s="4">
        <v>20</v>
      </c>
      <c r="M5305" s="4">
        <v>1</v>
      </c>
      <c r="N5305" s="4">
        <v>7.1</v>
      </c>
      <c r="O5305" s="4">
        <f t="shared" si="656"/>
        <v>4</v>
      </c>
      <c r="P5305" s="4">
        <f t="shared" si="657"/>
        <v>4</v>
      </c>
      <c r="Q5305" s="4">
        <f t="shared" si="658"/>
        <v>5</v>
      </c>
      <c r="R5305" s="4">
        <f t="shared" si="659"/>
        <v>13</v>
      </c>
      <c r="S5305" s="4">
        <f t="shared" si="660"/>
        <v>115.6</v>
      </c>
      <c r="T5305" s="4" t="str">
        <f t="shared" si="661"/>
        <v>B - Kernkunde</v>
      </c>
      <c r="U5305" s="4">
        <f>ROUND(((E5305-Hilfswerte!$B$20)/Hilfswerte!$B$21)+((F5305-Hilfswerte!$B$22)/Hilfswerte!$B$23)+((G5305-Hilfswerte!$B$24)/Hilfswerte!$B$25)+0.1*INDEX(Hilfswerte!$B$4:$B$15,MATCH(C5305,Hilfswerte!$A$4:$A$15,0)),2)</f>
        <v>0.05</v>
      </c>
      <c r="V5305" s="4">
        <f>ROUND(SQRT((((E5305-Hilfswerte!$B$20)/Hilfswerte!$B$21)-Hilfswerte!$B$28)^2+(((F5305-Hilfswerte!$B$22)/Hilfswerte!$B$23)-Hilfswerte!$B$29)^2+(((G5305-Hilfswerte!$B$24)/Hilfswerte!$B$25)-Hilfswerte!$B$30)^2),3)</f>
        <v>1.387</v>
      </c>
      <c r="W5305" s="4">
        <f>ROUND(E5305*Hilfswerte!$B$31,0)</f>
        <v>60842</v>
      </c>
      <c r="X5305" s="4">
        <f t="shared" si="662"/>
        <v>0</v>
      </c>
      <c r="Y5305" s="4" t="str">
        <f>IF(T5305="A - Top-Kunde","bereits Top-Kunde",IF(AND(V5305&lt;=Hilfswerte!$B$34,H5305&lt;0.5*W5305),"Hoch",IF(AND(V5305&lt;=Hilfswerte!$B$35,H5305&lt;0.7*W5305),"Mittel","Niedrig")))</f>
        <v>Niedrig</v>
      </c>
      <c r="Z5305" s="4">
        <f t="shared" si="663"/>
        <v>13.9</v>
      </c>
      <c r="AA5305" s="4" t="str">
        <f>IF(J5305&gt;365,"Bereits abgewandert (Segment D)",IF(Z5305&gt;=Hilfswerte!$B$38,"Rot - akut gefaehrdet",IF(Z5305&gt;=Hilfswerte!$B$39,"Gelb - beobachten","Gruen - stabil")))</f>
        <v>Gelb - beobachten</v>
      </c>
    </row>
    <row r="5306" spans="1:27" ht="15" customHeight="1" x14ac:dyDescent="0.25">
      <c r="A5306" s="4" t="s">
        <v>5653</v>
      </c>
      <c r="B5306" s="4" t="s">
        <v>236</v>
      </c>
      <c r="C5306" s="4" t="s">
        <v>47</v>
      </c>
      <c r="D5306" s="4" t="s">
        <v>30</v>
      </c>
      <c r="E5306" s="4">
        <v>64</v>
      </c>
      <c r="F5306" s="4">
        <v>8.6999999999999993</v>
      </c>
      <c r="G5306" s="4">
        <v>4.4000000000000004</v>
      </c>
      <c r="H5306" s="4">
        <v>0</v>
      </c>
      <c r="I5306" s="4">
        <v>0</v>
      </c>
      <c r="J5306" s="4">
        <v>511</v>
      </c>
      <c r="K5306" s="4">
        <v>0</v>
      </c>
      <c r="L5306" s="4">
        <v>35</v>
      </c>
      <c r="M5306" s="4">
        <v>0</v>
      </c>
      <c r="N5306" s="4">
        <v>-50.7</v>
      </c>
      <c r="O5306" s="4">
        <f t="shared" si="656"/>
        <v>1</v>
      </c>
      <c r="P5306" s="4">
        <f t="shared" si="657"/>
        <v>1</v>
      </c>
      <c r="Q5306" s="4">
        <f t="shared" si="658"/>
        <v>1</v>
      </c>
      <c r="R5306" s="4">
        <f t="shared" si="659"/>
        <v>3</v>
      </c>
      <c r="S5306" s="4">
        <f t="shared" si="660"/>
        <v>-5.9</v>
      </c>
      <c r="T5306" s="4" t="str">
        <f t="shared" si="661"/>
        <v>D - Abwanderungsrisiko</v>
      </c>
      <c r="U5306" s="4">
        <f>ROUND(((E5306-Hilfswerte!$B$20)/Hilfswerte!$B$21)+((F5306-Hilfswerte!$B$22)/Hilfswerte!$B$23)+((G5306-Hilfswerte!$B$24)/Hilfswerte!$B$25)+0.1*INDEX(Hilfswerte!$B$4:$B$15,MATCH(C5306,Hilfswerte!$A$4:$A$15,0)),2)</f>
        <v>-1.43</v>
      </c>
      <c r="V5306" s="4">
        <f>ROUND(SQRT((((E5306-Hilfswerte!$B$20)/Hilfswerte!$B$21)-Hilfswerte!$B$28)^2+(((F5306-Hilfswerte!$B$22)/Hilfswerte!$B$23)-Hilfswerte!$B$29)^2+(((G5306-Hilfswerte!$B$24)/Hilfswerte!$B$25)-Hilfswerte!$B$30)^2),3)</f>
        <v>1.28</v>
      </c>
      <c r="W5306" s="4">
        <f>ROUND(E5306*Hilfswerte!$B$31,0)</f>
        <v>13155</v>
      </c>
      <c r="X5306" s="4">
        <f t="shared" si="662"/>
        <v>13155</v>
      </c>
      <c r="Y5306" s="4" t="str">
        <f>IF(T5306="A - Top-Kunde","bereits Top-Kunde",IF(AND(V5306&lt;=Hilfswerte!$B$34,H5306&lt;0.5*W5306),"Hoch",IF(AND(V5306&lt;=Hilfswerte!$B$35,H5306&lt;0.7*W5306),"Mittel","Niedrig")))</f>
        <v>Niedrig</v>
      </c>
      <c r="Z5306" s="4">
        <f t="shared" si="663"/>
        <v>52.8</v>
      </c>
      <c r="AA5306" s="4" t="str">
        <f>IF(J5306&gt;365,"Bereits abgewandert (Segment D)",IF(Z5306&gt;=Hilfswerte!$B$38,"Rot - akut gefaehrdet",IF(Z5306&gt;=Hilfswerte!$B$39,"Gelb - beobachten","Gruen - stabil")))</f>
        <v>Bereits abgewandert (Segment D)</v>
      </c>
    </row>
    <row r="5307" spans="1:27" ht="15" customHeight="1" x14ac:dyDescent="0.25">
      <c r="A5307" s="4" t="s">
        <v>5654</v>
      </c>
      <c r="B5307" s="4" t="s">
        <v>219</v>
      </c>
      <c r="C5307" s="4" t="s">
        <v>62</v>
      </c>
      <c r="D5307" s="4" t="s">
        <v>106</v>
      </c>
      <c r="E5307" s="4">
        <v>23</v>
      </c>
      <c r="F5307" s="4">
        <v>5.8</v>
      </c>
      <c r="G5307" s="4">
        <v>16.899999999999999</v>
      </c>
      <c r="H5307" s="4">
        <v>495</v>
      </c>
      <c r="I5307" s="4">
        <v>7</v>
      </c>
      <c r="J5307" s="4">
        <v>15</v>
      </c>
      <c r="K5307" s="4">
        <v>0</v>
      </c>
      <c r="L5307" s="4">
        <v>1</v>
      </c>
      <c r="M5307" s="4">
        <v>6</v>
      </c>
      <c r="N5307" s="4">
        <v>16.899999999999999</v>
      </c>
      <c r="O5307" s="4">
        <f t="shared" si="656"/>
        <v>5</v>
      </c>
      <c r="P5307" s="4">
        <f t="shared" si="657"/>
        <v>5</v>
      </c>
      <c r="Q5307" s="4">
        <f t="shared" si="658"/>
        <v>2</v>
      </c>
      <c r="R5307" s="4">
        <f t="shared" si="659"/>
        <v>12</v>
      </c>
      <c r="S5307" s="4">
        <f t="shared" si="660"/>
        <v>128.19999999999999</v>
      </c>
      <c r="T5307" s="4" t="str">
        <f t="shared" si="661"/>
        <v>A - Top-Kunde</v>
      </c>
      <c r="U5307" s="4">
        <f>ROUND(((E5307-Hilfswerte!$B$20)/Hilfswerte!$B$21)+((F5307-Hilfswerte!$B$22)/Hilfswerte!$B$23)+((G5307-Hilfswerte!$B$24)/Hilfswerte!$B$25)+0.1*INDEX(Hilfswerte!$B$4:$B$15,MATCH(C5307,Hilfswerte!$A$4:$A$15,0)),2)</f>
        <v>0.67</v>
      </c>
      <c r="V5307" s="4">
        <f>ROUND(SQRT((((E5307-Hilfswerte!$B$20)/Hilfswerte!$B$21)-Hilfswerte!$B$28)^2+(((F5307-Hilfswerte!$B$22)/Hilfswerte!$B$23)-Hilfswerte!$B$29)^2+(((G5307-Hilfswerte!$B$24)/Hilfswerte!$B$25)-Hilfswerte!$B$30)^2),3)</f>
        <v>1.236</v>
      </c>
      <c r="W5307" s="4">
        <f>ROUND(E5307*Hilfswerte!$B$31,0)</f>
        <v>4728</v>
      </c>
      <c r="X5307" s="4">
        <f t="shared" si="662"/>
        <v>4233</v>
      </c>
      <c r="Y5307" s="4" t="str">
        <f>IF(T5307="A - Top-Kunde","bereits Top-Kunde",IF(AND(V5307&lt;=Hilfswerte!$B$34,H5307&lt;0.5*W5307),"Hoch",IF(AND(V5307&lt;=Hilfswerte!$B$35,H5307&lt;0.7*W5307),"Mittel","Niedrig")))</f>
        <v>bereits Top-Kunde</v>
      </c>
      <c r="Z5307" s="4">
        <f t="shared" si="663"/>
        <v>1</v>
      </c>
      <c r="AA5307" s="4" t="str">
        <f>IF(J5307&gt;365,"Bereits abgewandert (Segment D)",IF(Z5307&gt;=Hilfswerte!$B$38,"Rot - akut gefaehrdet",IF(Z5307&gt;=Hilfswerte!$B$39,"Gelb - beobachten","Gruen - stabil")))</f>
        <v>Gruen - stabil</v>
      </c>
    </row>
    <row r="5308" spans="1:27" ht="15" customHeight="1" x14ac:dyDescent="0.25">
      <c r="A5308" s="4" t="s">
        <v>5655</v>
      </c>
      <c r="B5308" s="4" t="s">
        <v>337</v>
      </c>
      <c r="C5308" s="4" t="s">
        <v>55</v>
      </c>
      <c r="D5308" s="4" t="s">
        <v>30</v>
      </c>
      <c r="E5308" s="4">
        <v>84</v>
      </c>
      <c r="F5308" s="4">
        <v>10.8</v>
      </c>
      <c r="G5308" s="4">
        <v>19.5</v>
      </c>
      <c r="H5308" s="4">
        <v>19327</v>
      </c>
      <c r="I5308" s="4">
        <v>3</v>
      </c>
      <c r="J5308" s="4">
        <v>338</v>
      </c>
      <c r="K5308" s="4">
        <v>0</v>
      </c>
      <c r="L5308" s="4">
        <v>10</v>
      </c>
      <c r="M5308" s="4">
        <v>1</v>
      </c>
      <c r="N5308" s="4">
        <v>-21.4</v>
      </c>
      <c r="O5308" s="4">
        <f t="shared" si="656"/>
        <v>2</v>
      </c>
      <c r="P5308" s="4">
        <f t="shared" si="657"/>
        <v>3</v>
      </c>
      <c r="Q5308" s="4">
        <f t="shared" si="658"/>
        <v>5</v>
      </c>
      <c r="R5308" s="4">
        <f t="shared" si="659"/>
        <v>10</v>
      </c>
      <c r="S5308" s="4">
        <f t="shared" si="660"/>
        <v>86.3</v>
      </c>
      <c r="T5308" s="4" t="str">
        <f t="shared" si="661"/>
        <v>C - Entwicklungspotenzial</v>
      </c>
      <c r="U5308" s="4">
        <f>ROUND(((E5308-Hilfswerte!$B$20)/Hilfswerte!$B$21)+((F5308-Hilfswerte!$B$22)/Hilfswerte!$B$23)+((G5308-Hilfswerte!$B$24)/Hilfswerte!$B$25)+0.1*INDEX(Hilfswerte!$B$4:$B$15,MATCH(C5308,Hilfswerte!$A$4:$A$15,0)),2)</f>
        <v>1.3</v>
      </c>
      <c r="V5308" s="4">
        <f>ROUND(SQRT((((E5308-Hilfswerte!$B$20)/Hilfswerte!$B$21)-Hilfswerte!$B$28)^2+(((F5308-Hilfswerte!$B$22)/Hilfswerte!$B$23)-Hilfswerte!$B$29)^2+(((G5308-Hilfswerte!$B$24)/Hilfswerte!$B$25)-Hilfswerte!$B$30)^2),3)</f>
        <v>1.4470000000000001</v>
      </c>
      <c r="W5308" s="4">
        <f>ROUND(E5308*Hilfswerte!$B$31,0)</f>
        <v>17266</v>
      </c>
      <c r="X5308" s="4">
        <f t="shared" si="662"/>
        <v>0</v>
      </c>
      <c r="Y5308" s="4" t="str">
        <f>IF(T5308="A - Top-Kunde","bereits Top-Kunde",IF(AND(V5308&lt;=Hilfswerte!$B$34,H5308&lt;0.5*W5308),"Hoch",IF(AND(V5308&lt;=Hilfswerte!$B$35,H5308&lt;0.7*W5308),"Mittel","Niedrig")))</f>
        <v>Niedrig</v>
      </c>
      <c r="Z5308" s="4">
        <f t="shared" si="663"/>
        <v>27.5</v>
      </c>
      <c r="AA5308" s="4" t="str">
        <f>IF(J5308&gt;365,"Bereits abgewandert (Segment D)",IF(Z5308&gt;=Hilfswerte!$B$38,"Rot - akut gefaehrdet",IF(Z5308&gt;=Hilfswerte!$B$39,"Gelb - beobachten","Gruen - stabil")))</f>
        <v>Rot - akut gefaehrdet</v>
      </c>
    </row>
    <row r="5309" spans="1:27" ht="15" customHeight="1" x14ac:dyDescent="0.25">
      <c r="A5309" s="4" t="s">
        <v>5656</v>
      </c>
      <c r="B5309" s="4" t="s">
        <v>86</v>
      </c>
      <c r="C5309" s="4" t="s">
        <v>29</v>
      </c>
      <c r="D5309" s="4" t="s">
        <v>30</v>
      </c>
      <c r="E5309" s="4">
        <v>238</v>
      </c>
      <c r="F5309" s="4">
        <v>85.6</v>
      </c>
      <c r="G5309" s="4">
        <v>17.600000000000001</v>
      </c>
      <c r="H5309" s="4">
        <v>14727</v>
      </c>
      <c r="I5309" s="4">
        <v>2</v>
      </c>
      <c r="J5309" s="4">
        <v>248</v>
      </c>
      <c r="K5309" s="4">
        <v>0</v>
      </c>
      <c r="L5309" s="4">
        <v>-3</v>
      </c>
      <c r="M5309" s="4">
        <v>6</v>
      </c>
      <c r="N5309" s="4">
        <v>-2.4</v>
      </c>
      <c r="O5309" s="4">
        <f t="shared" si="656"/>
        <v>2</v>
      </c>
      <c r="P5309" s="4">
        <f t="shared" si="657"/>
        <v>2</v>
      </c>
      <c r="Q5309" s="4">
        <f t="shared" si="658"/>
        <v>5</v>
      </c>
      <c r="R5309" s="4">
        <f t="shared" si="659"/>
        <v>9</v>
      </c>
      <c r="S5309" s="4">
        <f t="shared" si="660"/>
        <v>88.8</v>
      </c>
      <c r="T5309" s="4" t="str">
        <f t="shared" si="661"/>
        <v>C - Entwicklungspotenzial</v>
      </c>
      <c r="U5309" s="4">
        <f>ROUND(((E5309-Hilfswerte!$B$20)/Hilfswerte!$B$21)+((F5309-Hilfswerte!$B$22)/Hilfswerte!$B$23)+((G5309-Hilfswerte!$B$24)/Hilfswerte!$B$25)+0.1*INDEX(Hilfswerte!$B$4:$B$15,MATCH(C5309,Hilfswerte!$A$4:$A$15,0)),2)</f>
        <v>2.99</v>
      </c>
      <c r="V5309" s="4">
        <f>ROUND(SQRT((((E5309-Hilfswerte!$B$20)/Hilfswerte!$B$21)-Hilfswerte!$B$28)^2+(((F5309-Hilfswerte!$B$22)/Hilfswerte!$B$23)-Hilfswerte!$B$29)^2+(((G5309-Hilfswerte!$B$24)/Hilfswerte!$B$25)-Hilfswerte!$B$30)^2),3)</f>
        <v>1.367</v>
      </c>
      <c r="W5309" s="4">
        <f>ROUND(E5309*Hilfswerte!$B$31,0)</f>
        <v>48920</v>
      </c>
      <c r="X5309" s="4">
        <f t="shared" si="662"/>
        <v>34193</v>
      </c>
      <c r="Y5309" s="4" t="str">
        <f>IF(T5309="A - Top-Kunde","bereits Top-Kunde",IF(AND(V5309&lt;=Hilfswerte!$B$34,H5309&lt;0.5*W5309),"Hoch",IF(AND(V5309&lt;=Hilfswerte!$B$35,H5309&lt;0.7*W5309),"Mittel","Niedrig")))</f>
        <v>Niedrig</v>
      </c>
      <c r="Z5309" s="4">
        <f t="shared" si="663"/>
        <v>13.4</v>
      </c>
      <c r="AA5309" s="4" t="str">
        <f>IF(J5309&gt;365,"Bereits abgewandert (Segment D)",IF(Z5309&gt;=Hilfswerte!$B$38,"Rot - akut gefaehrdet",IF(Z5309&gt;=Hilfswerte!$B$39,"Gelb - beobachten","Gruen - stabil")))</f>
        <v>Gruen - stabil</v>
      </c>
    </row>
    <row r="5310" spans="1:27" ht="15" customHeight="1" x14ac:dyDescent="0.25">
      <c r="A5310" s="4" t="s">
        <v>5657</v>
      </c>
      <c r="B5310" s="4" t="s">
        <v>148</v>
      </c>
      <c r="C5310" s="4" t="s">
        <v>33</v>
      </c>
      <c r="D5310" s="4" t="s">
        <v>30</v>
      </c>
      <c r="E5310" s="4">
        <v>23</v>
      </c>
      <c r="F5310" s="4">
        <v>5.8</v>
      </c>
      <c r="G5310" s="4">
        <v>10.1</v>
      </c>
      <c r="H5310" s="4">
        <v>0</v>
      </c>
      <c r="I5310" s="4">
        <v>0</v>
      </c>
      <c r="J5310" s="4">
        <v>602</v>
      </c>
      <c r="K5310" s="4">
        <v>0</v>
      </c>
      <c r="L5310" s="4">
        <v>2</v>
      </c>
      <c r="M5310" s="4">
        <v>0</v>
      </c>
      <c r="N5310" s="4">
        <v>-84.6</v>
      </c>
      <c r="O5310" s="4">
        <f t="shared" si="656"/>
        <v>1</v>
      </c>
      <c r="P5310" s="4">
        <f t="shared" si="657"/>
        <v>1</v>
      </c>
      <c r="Q5310" s="4">
        <f t="shared" si="658"/>
        <v>1</v>
      </c>
      <c r="R5310" s="4">
        <f t="shared" si="659"/>
        <v>3</v>
      </c>
      <c r="S5310" s="4">
        <f t="shared" si="660"/>
        <v>-12.9</v>
      </c>
      <c r="T5310" s="4" t="str">
        <f t="shared" si="661"/>
        <v>D - Abwanderungsrisiko</v>
      </c>
      <c r="U5310" s="4">
        <f>ROUND(((E5310-Hilfswerte!$B$20)/Hilfswerte!$B$21)+((F5310-Hilfswerte!$B$22)/Hilfswerte!$B$23)+((G5310-Hilfswerte!$B$24)/Hilfswerte!$B$25)+0.1*INDEX(Hilfswerte!$B$4:$B$15,MATCH(C5310,Hilfswerte!$A$4:$A$15,0)),2)</f>
        <v>-0.8</v>
      </c>
      <c r="V5310" s="4">
        <f>ROUND(SQRT((((E5310-Hilfswerte!$B$20)/Hilfswerte!$B$21)-Hilfswerte!$B$28)^2+(((F5310-Hilfswerte!$B$22)/Hilfswerte!$B$23)-Hilfswerte!$B$29)^2+(((G5310-Hilfswerte!$B$24)/Hilfswerte!$B$25)-Hilfswerte!$B$30)^2),3)</f>
        <v>0.86099999999999999</v>
      </c>
      <c r="W5310" s="4">
        <f>ROUND(E5310*Hilfswerte!$B$31,0)</f>
        <v>4728</v>
      </c>
      <c r="X5310" s="4">
        <f t="shared" si="662"/>
        <v>4728</v>
      </c>
      <c r="Y5310" s="4" t="str">
        <f>IF(T5310="A - Top-Kunde","bereits Top-Kunde",IF(AND(V5310&lt;=Hilfswerte!$B$34,H5310&lt;0.5*W5310),"Hoch",IF(AND(V5310&lt;=Hilfswerte!$B$35,H5310&lt;0.7*W5310),"Mittel","Niedrig")))</f>
        <v>Mittel</v>
      </c>
      <c r="Z5310" s="4">
        <f t="shared" si="663"/>
        <v>64.3</v>
      </c>
      <c r="AA5310" s="4" t="str">
        <f>IF(J5310&gt;365,"Bereits abgewandert (Segment D)",IF(Z5310&gt;=Hilfswerte!$B$38,"Rot - akut gefaehrdet",IF(Z5310&gt;=Hilfswerte!$B$39,"Gelb - beobachten","Gruen - stabil")))</f>
        <v>Bereits abgewandert (Segment D)</v>
      </c>
    </row>
    <row r="5311" spans="1:27" ht="15" customHeight="1" x14ac:dyDescent="0.25">
      <c r="A5311" s="4" t="s">
        <v>5658</v>
      </c>
      <c r="B5311" s="4" t="s">
        <v>233</v>
      </c>
      <c r="C5311" s="4" t="s">
        <v>65</v>
      </c>
      <c r="D5311" s="4" t="s">
        <v>93</v>
      </c>
      <c r="E5311" s="4">
        <v>418</v>
      </c>
      <c r="F5311" s="4">
        <v>77.2</v>
      </c>
      <c r="G5311" s="4">
        <v>2.1</v>
      </c>
      <c r="H5311" s="4">
        <v>0</v>
      </c>
      <c r="I5311" s="4">
        <v>0</v>
      </c>
      <c r="J5311" s="4">
        <v>455</v>
      </c>
      <c r="K5311" s="4">
        <v>0</v>
      </c>
      <c r="L5311" s="4">
        <v>2</v>
      </c>
      <c r="M5311" s="4">
        <v>0</v>
      </c>
      <c r="N5311" s="4">
        <v>-80.599999999999994</v>
      </c>
      <c r="O5311" s="4">
        <f t="shared" si="656"/>
        <v>1</v>
      </c>
      <c r="P5311" s="4">
        <f t="shared" si="657"/>
        <v>1</v>
      </c>
      <c r="Q5311" s="4">
        <f t="shared" si="658"/>
        <v>1</v>
      </c>
      <c r="R5311" s="4">
        <f t="shared" si="659"/>
        <v>3</v>
      </c>
      <c r="S5311" s="4">
        <f t="shared" si="660"/>
        <v>-10.9</v>
      </c>
      <c r="T5311" s="4" t="str">
        <f t="shared" si="661"/>
        <v>D - Abwanderungsrisiko</v>
      </c>
      <c r="U5311" s="4">
        <f>ROUND(((E5311-Hilfswerte!$B$20)/Hilfswerte!$B$21)+((F5311-Hilfswerte!$B$22)/Hilfswerte!$B$23)+((G5311-Hilfswerte!$B$24)/Hilfswerte!$B$25)+0.1*INDEX(Hilfswerte!$B$4:$B$15,MATCH(C5311,Hilfswerte!$A$4:$A$15,0)),2)</f>
        <v>0.82</v>
      </c>
      <c r="V5311" s="4">
        <f>ROUND(SQRT((((E5311-Hilfswerte!$B$20)/Hilfswerte!$B$21)-Hilfswerte!$B$28)^2+(((F5311-Hilfswerte!$B$22)/Hilfswerte!$B$23)-Hilfswerte!$B$29)^2+(((G5311-Hilfswerte!$B$24)/Hilfswerte!$B$25)-Hilfswerte!$B$30)^2),3)</f>
        <v>1.9370000000000001</v>
      </c>
      <c r="W5311" s="4">
        <f>ROUND(E5311*Hilfswerte!$B$31,0)</f>
        <v>85918</v>
      </c>
      <c r="X5311" s="4">
        <f t="shared" si="662"/>
        <v>85918</v>
      </c>
      <c r="Y5311" s="4" t="str">
        <f>IF(T5311="A - Top-Kunde","bereits Top-Kunde",IF(AND(V5311&lt;=Hilfswerte!$B$34,H5311&lt;0.5*W5311),"Hoch",IF(AND(V5311&lt;=Hilfswerte!$B$35,H5311&lt;0.7*W5311),"Mittel","Niedrig")))</f>
        <v>Niedrig</v>
      </c>
      <c r="Z5311" s="4">
        <f t="shared" si="663"/>
        <v>55.4</v>
      </c>
      <c r="AA5311" s="4" t="str">
        <f>IF(J5311&gt;365,"Bereits abgewandert (Segment D)",IF(Z5311&gt;=Hilfswerte!$B$38,"Rot - akut gefaehrdet",IF(Z5311&gt;=Hilfswerte!$B$39,"Gelb - beobachten","Gruen - stabil")))</f>
        <v>Bereits abgewandert (Segment D)</v>
      </c>
    </row>
    <row r="5312" spans="1:27" ht="15" customHeight="1" x14ac:dyDescent="0.25">
      <c r="A5312" s="4" t="s">
        <v>5659</v>
      </c>
      <c r="B5312" s="4" t="s">
        <v>541</v>
      </c>
      <c r="C5312" s="4" t="s">
        <v>47</v>
      </c>
      <c r="D5312" s="4" t="s">
        <v>30</v>
      </c>
      <c r="E5312" s="4">
        <v>139</v>
      </c>
      <c r="F5312" s="4">
        <v>51.8</v>
      </c>
      <c r="G5312" s="4">
        <v>15</v>
      </c>
      <c r="H5312" s="4">
        <v>3754</v>
      </c>
      <c r="I5312" s="4">
        <v>3</v>
      </c>
      <c r="J5312" s="4">
        <v>59</v>
      </c>
      <c r="K5312" s="4">
        <v>0</v>
      </c>
      <c r="L5312" s="4">
        <v>16</v>
      </c>
      <c r="M5312" s="4">
        <v>2</v>
      </c>
      <c r="N5312" s="4">
        <v>-26</v>
      </c>
      <c r="O5312" s="4">
        <f t="shared" si="656"/>
        <v>4</v>
      </c>
      <c r="P5312" s="4">
        <f t="shared" si="657"/>
        <v>3</v>
      </c>
      <c r="Q5312" s="4">
        <f t="shared" si="658"/>
        <v>4</v>
      </c>
      <c r="R5312" s="4">
        <f t="shared" si="659"/>
        <v>11</v>
      </c>
      <c r="S5312" s="4">
        <f t="shared" si="660"/>
        <v>92.2</v>
      </c>
      <c r="T5312" s="4" t="str">
        <f t="shared" si="661"/>
        <v>C - Entwicklungspotenzial</v>
      </c>
      <c r="U5312" s="4">
        <f>ROUND(((E5312-Hilfswerte!$B$20)/Hilfswerte!$B$21)+((F5312-Hilfswerte!$B$22)/Hilfswerte!$B$23)+((G5312-Hilfswerte!$B$24)/Hilfswerte!$B$25)+0.1*INDEX(Hilfswerte!$B$4:$B$15,MATCH(C5312,Hilfswerte!$A$4:$A$15,0)),2)</f>
        <v>1.35</v>
      </c>
      <c r="V5312" s="4">
        <f>ROUND(SQRT((((E5312-Hilfswerte!$B$20)/Hilfswerte!$B$21)-Hilfswerte!$B$28)^2+(((F5312-Hilfswerte!$B$22)/Hilfswerte!$B$23)-Hilfswerte!$B$29)^2+(((G5312-Hilfswerte!$B$24)/Hilfswerte!$B$25)-Hilfswerte!$B$30)^2),3)</f>
        <v>0.66400000000000003</v>
      </c>
      <c r="W5312" s="4">
        <f>ROUND(E5312*Hilfswerte!$B$31,0)</f>
        <v>28571</v>
      </c>
      <c r="X5312" s="4">
        <f t="shared" si="662"/>
        <v>24817</v>
      </c>
      <c r="Y5312" s="4" t="str">
        <f>IF(T5312="A - Top-Kunde","bereits Top-Kunde",IF(AND(V5312&lt;=Hilfswerte!$B$34,H5312&lt;0.5*W5312),"Hoch",IF(AND(V5312&lt;=Hilfswerte!$B$35,H5312&lt;0.7*W5312),"Mittel","Niedrig")))</f>
        <v>Hoch</v>
      </c>
      <c r="Z5312" s="4">
        <f t="shared" si="663"/>
        <v>16.600000000000001</v>
      </c>
      <c r="AA5312" s="4" t="str">
        <f>IF(J5312&gt;365,"Bereits abgewandert (Segment D)",IF(Z5312&gt;=Hilfswerte!$B$38,"Rot - akut gefaehrdet",IF(Z5312&gt;=Hilfswerte!$B$39,"Gelb - beobachten","Gruen - stabil")))</f>
        <v>Gelb - beobachten</v>
      </c>
    </row>
    <row r="5313" spans="1:27" ht="15" customHeight="1" x14ac:dyDescent="0.25">
      <c r="A5313" s="4" t="s">
        <v>5660</v>
      </c>
      <c r="B5313" s="4" t="s">
        <v>870</v>
      </c>
      <c r="C5313" s="4" t="s">
        <v>29</v>
      </c>
      <c r="D5313" s="4" t="s">
        <v>30</v>
      </c>
      <c r="E5313" s="4">
        <v>208</v>
      </c>
      <c r="F5313" s="4">
        <v>38.299999999999997</v>
      </c>
      <c r="G5313" s="4">
        <v>10.6</v>
      </c>
      <c r="H5313" s="4">
        <v>39670</v>
      </c>
      <c r="I5313" s="4">
        <v>4</v>
      </c>
      <c r="J5313" s="4">
        <v>18</v>
      </c>
      <c r="K5313" s="4">
        <v>0</v>
      </c>
      <c r="L5313" s="4">
        <v>29</v>
      </c>
      <c r="M5313" s="4">
        <v>6</v>
      </c>
      <c r="N5313" s="4">
        <v>15.9</v>
      </c>
      <c r="O5313" s="4">
        <f t="shared" si="656"/>
        <v>5</v>
      </c>
      <c r="P5313" s="4">
        <f t="shared" si="657"/>
        <v>4</v>
      </c>
      <c r="Q5313" s="4">
        <f t="shared" si="658"/>
        <v>5</v>
      </c>
      <c r="R5313" s="4">
        <f t="shared" si="659"/>
        <v>14</v>
      </c>
      <c r="S5313" s="4">
        <f t="shared" si="660"/>
        <v>139.30000000000001</v>
      </c>
      <c r="T5313" s="4" t="str">
        <f t="shared" si="661"/>
        <v>A - Top-Kunde</v>
      </c>
      <c r="U5313" s="4">
        <f>ROUND(((E5313-Hilfswerte!$B$20)/Hilfswerte!$B$21)+((F5313-Hilfswerte!$B$22)/Hilfswerte!$B$23)+((G5313-Hilfswerte!$B$24)/Hilfswerte!$B$25)+0.1*INDEX(Hilfswerte!$B$4:$B$15,MATCH(C5313,Hilfswerte!$A$4:$A$15,0)),2)</f>
        <v>0.89</v>
      </c>
      <c r="V5313" s="4">
        <f>ROUND(SQRT((((E5313-Hilfswerte!$B$20)/Hilfswerte!$B$21)-Hilfswerte!$B$28)^2+(((F5313-Hilfswerte!$B$22)/Hilfswerte!$B$23)-Hilfswerte!$B$29)^2+(((G5313-Hilfswerte!$B$24)/Hilfswerte!$B$25)-Hilfswerte!$B$30)^2),3)</f>
        <v>0.2</v>
      </c>
      <c r="W5313" s="4">
        <f>ROUND(E5313*Hilfswerte!$B$31,0)</f>
        <v>42754</v>
      </c>
      <c r="X5313" s="4">
        <f t="shared" si="662"/>
        <v>3084</v>
      </c>
      <c r="Y5313" s="4" t="str">
        <f>IF(T5313="A - Top-Kunde","bereits Top-Kunde",IF(AND(V5313&lt;=Hilfswerte!$B$34,H5313&lt;0.5*W5313),"Hoch",IF(AND(V5313&lt;=Hilfswerte!$B$35,H5313&lt;0.7*W5313),"Mittel","Niedrig")))</f>
        <v>bereits Top-Kunde</v>
      </c>
      <c r="Z5313" s="4">
        <f t="shared" si="663"/>
        <v>6.7</v>
      </c>
      <c r="AA5313" s="4" t="str">
        <f>IF(J5313&gt;365,"Bereits abgewandert (Segment D)",IF(Z5313&gt;=Hilfswerte!$B$38,"Rot - akut gefaehrdet",IF(Z5313&gt;=Hilfswerte!$B$39,"Gelb - beobachten","Gruen - stabil")))</f>
        <v>Gruen - stabil</v>
      </c>
    </row>
    <row r="5314" spans="1:27" ht="15" customHeight="1" x14ac:dyDescent="0.25">
      <c r="A5314" s="4" t="s">
        <v>5661</v>
      </c>
      <c r="B5314" s="4" t="s">
        <v>559</v>
      </c>
      <c r="C5314" s="4" t="s">
        <v>89</v>
      </c>
      <c r="D5314" s="4" t="s">
        <v>117</v>
      </c>
      <c r="E5314" s="4">
        <v>76</v>
      </c>
      <c r="F5314" s="4">
        <v>8.8000000000000007</v>
      </c>
      <c r="G5314" s="4">
        <v>7.5</v>
      </c>
      <c r="H5314" s="4">
        <v>283</v>
      </c>
      <c r="I5314" s="4">
        <v>1</v>
      </c>
      <c r="J5314" s="4">
        <v>186</v>
      </c>
      <c r="K5314" s="4">
        <v>0</v>
      </c>
      <c r="L5314" s="4">
        <v>-3</v>
      </c>
      <c r="M5314" s="4">
        <v>3</v>
      </c>
      <c r="N5314" s="4">
        <v>37.4</v>
      </c>
      <c r="O5314" s="4">
        <f t="shared" ref="O5314:O5377" si="664">IF(J5314&gt;365,1,IF(J5314&lt;=30,5,IF(J5314&lt;=90,4,IF(J5314&lt;=180,3,2))))</f>
        <v>2</v>
      </c>
      <c r="P5314" s="4">
        <f t="shared" ref="P5314:P5377" si="665">IF(I5314&gt;=5,5,IF(I5314&gt;=4,4,IF(I5314&gt;=3,3,IF(I5314&gt;=2,2,1))))</f>
        <v>1</v>
      </c>
      <c r="Q5314" s="4">
        <f t="shared" ref="Q5314:Q5377" si="666">IF(H5314&gt;=7500,5,IF(H5314&gt;=2500,4,IF(H5314&gt;=1000,3,IF(H5314&gt;=1,2,1))))</f>
        <v>2</v>
      </c>
      <c r="R5314" s="4">
        <f t="shared" ref="R5314:R5377" si="667">O5314+P5314+Q5314</f>
        <v>5</v>
      </c>
      <c r="S5314" s="4">
        <f t="shared" ref="S5314:S5377" si="668">ROUND(10*R5314+0.5*N5314-6*K5314-0.3*MAX(0,L5314),1)</f>
        <v>68.7</v>
      </c>
      <c r="T5314" s="4" t="str">
        <f t="shared" ref="T5314:T5377" si="669">IF(J5314&gt;365,"D - Abwanderungsrisiko",IF(S5314&gt;=125,"A - Top-Kunde",IF(S5314&gt;=105,"B - Kernkunde","C - Entwicklungspotenzial")))</f>
        <v>C - Entwicklungspotenzial</v>
      </c>
      <c r="U5314" s="4">
        <f>ROUND(((E5314-Hilfswerte!$B$20)/Hilfswerte!$B$21)+((F5314-Hilfswerte!$B$22)/Hilfswerte!$B$23)+((G5314-Hilfswerte!$B$24)/Hilfswerte!$B$25)+0.1*INDEX(Hilfswerte!$B$4:$B$15,MATCH(C5314,Hilfswerte!$A$4:$A$15,0)),2)</f>
        <v>-0.67</v>
      </c>
      <c r="V5314" s="4">
        <f>ROUND(SQRT((((E5314-Hilfswerte!$B$20)/Hilfswerte!$B$21)-Hilfswerte!$B$28)^2+(((F5314-Hilfswerte!$B$22)/Hilfswerte!$B$23)-Hilfswerte!$B$29)^2+(((G5314-Hilfswerte!$B$24)/Hilfswerte!$B$25)-Hilfswerte!$B$30)^2),3)</f>
        <v>0.878</v>
      </c>
      <c r="W5314" s="4">
        <f>ROUND(E5314*Hilfswerte!$B$31,0)</f>
        <v>15622</v>
      </c>
      <c r="X5314" s="4">
        <f t="shared" ref="X5314:X5377" si="670">MAX(0,W5314-H5314)</f>
        <v>15339</v>
      </c>
      <c r="Y5314" s="4" t="str">
        <f>IF(T5314="A - Top-Kunde","bereits Top-Kunde",IF(AND(V5314&lt;=Hilfswerte!$B$34,H5314&lt;0.5*W5314),"Hoch",IF(AND(V5314&lt;=Hilfswerte!$B$35,H5314&lt;0.7*W5314),"Mittel","Niedrig")))</f>
        <v>Mittel</v>
      </c>
      <c r="Z5314" s="4">
        <f t="shared" ref="Z5314:Z5377" si="671">ROUND(0.4*MAX(0,-N5314)+3*K5314+0.2*MAX(0,L5314)+0.05*J5314,1)</f>
        <v>9.3000000000000007</v>
      </c>
      <c r="AA5314" s="4" t="str">
        <f>IF(J5314&gt;365,"Bereits abgewandert (Segment D)",IF(Z5314&gt;=Hilfswerte!$B$38,"Rot - akut gefaehrdet",IF(Z5314&gt;=Hilfswerte!$B$39,"Gelb - beobachten","Gruen - stabil")))</f>
        <v>Gruen - stabil</v>
      </c>
    </row>
    <row r="5315" spans="1:27" ht="15" customHeight="1" x14ac:dyDescent="0.25">
      <c r="A5315" s="4" t="s">
        <v>5662</v>
      </c>
      <c r="B5315" s="4" t="s">
        <v>245</v>
      </c>
      <c r="C5315" s="4" t="s">
        <v>55</v>
      </c>
      <c r="D5315" s="4" t="s">
        <v>30</v>
      </c>
      <c r="E5315" s="4">
        <v>84</v>
      </c>
      <c r="F5315" s="4">
        <v>11.3</v>
      </c>
      <c r="G5315" s="4">
        <v>8.9</v>
      </c>
      <c r="H5315" s="4">
        <v>4557</v>
      </c>
      <c r="I5315" s="4">
        <v>2</v>
      </c>
      <c r="J5315" s="4">
        <v>25</v>
      </c>
      <c r="K5315" s="4">
        <v>1</v>
      </c>
      <c r="L5315" s="4">
        <v>6</v>
      </c>
      <c r="M5315" s="4">
        <v>6</v>
      </c>
      <c r="N5315" s="4">
        <v>34.4</v>
      </c>
      <c r="O5315" s="4">
        <f t="shared" si="664"/>
        <v>5</v>
      </c>
      <c r="P5315" s="4">
        <f t="shared" si="665"/>
        <v>2</v>
      </c>
      <c r="Q5315" s="4">
        <f t="shared" si="666"/>
        <v>4</v>
      </c>
      <c r="R5315" s="4">
        <f t="shared" si="667"/>
        <v>11</v>
      </c>
      <c r="S5315" s="4">
        <f t="shared" si="668"/>
        <v>119.4</v>
      </c>
      <c r="T5315" s="4" t="str">
        <f t="shared" si="669"/>
        <v>B - Kernkunde</v>
      </c>
      <c r="U5315" s="4">
        <f>ROUND(((E5315-Hilfswerte!$B$20)/Hilfswerte!$B$21)+((F5315-Hilfswerte!$B$22)/Hilfswerte!$B$23)+((G5315-Hilfswerte!$B$24)/Hilfswerte!$B$25)+0.1*INDEX(Hilfswerte!$B$4:$B$15,MATCH(C5315,Hilfswerte!$A$4:$A$15,0)),2)</f>
        <v>-0.37</v>
      </c>
      <c r="V5315" s="4">
        <f>ROUND(SQRT((((E5315-Hilfswerte!$B$20)/Hilfswerte!$B$21)-Hilfswerte!$B$28)^2+(((F5315-Hilfswerte!$B$22)/Hilfswerte!$B$23)-Hilfswerte!$B$29)^2+(((G5315-Hilfswerte!$B$24)/Hilfswerte!$B$25)-Hilfswerte!$B$30)^2),3)</f>
        <v>0.69799999999999995</v>
      </c>
      <c r="W5315" s="4">
        <f>ROUND(E5315*Hilfswerte!$B$31,0)</f>
        <v>17266</v>
      </c>
      <c r="X5315" s="4">
        <f t="shared" si="670"/>
        <v>12709</v>
      </c>
      <c r="Y5315" s="4" t="str">
        <f>IF(T5315="A - Top-Kunde","bereits Top-Kunde",IF(AND(V5315&lt;=Hilfswerte!$B$34,H5315&lt;0.5*W5315),"Hoch",IF(AND(V5315&lt;=Hilfswerte!$B$35,H5315&lt;0.7*W5315),"Mittel","Niedrig")))</f>
        <v>Hoch</v>
      </c>
      <c r="Z5315" s="4">
        <f t="shared" si="671"/>
        <v>5.5</v>
      </c>
      <c r="AA5315" s="4" t="str">
        <f>IF(J5315&gt;365,"Bereits abgewandert (Segment D)",IF(Z5315&gt;=Hilfswerte!$B$38,"Rot - akut gefaehrdet",IF(Z5315&gt;=Hilfswerte!$B$39,"Gelb - beobachten","Gruen - stabil")))</f>
        <v>Gruen - stabil</v>
      </c>
    </row>
    <row r="5316" spans="1:27" ht="15" customHeight="1" x14ac:dyDescent="0.25">
      <c r="A5316" s="4" t="s">
        <v>5663</v>
      </c>
      <c r="B5316" s="4" t="s">
        <v>589</v>
      </c>
      <c r="C5316" s="4" t="s">
        <v>74</v>
      </c>
      <c r="D5316" s="4" t="s">
        <v>30</v>
      </c>
      <c r="E5316" s="4">
        <v>11</v>
      </c>
      <c r="F5316" s="4">
        <v>4.5</v>
      </c>
      <c r="G5316" s="4">
        <v>4.9000000000000004</v>
      </c>
      <c r="H5316" s="4">
        <v>666</v>
      </c>
      <c r="I5316" s="4">
        <v>3</v>
      </c>
      <c r="J5316" s="4">
        <v>26</v>
      </c>
      <c r="K5316" s="4">
        <v>1</v>
      </c>
      <c r="L5316" s="4">
        <v>-4</v>
      </c>
      <c r="M5316" s="4">
        <v>5</v>
      </c>
      <c r="N5316" s="4">
        <v>27.3</v>
      </c>
      <c r="O5316" s="4">
        <f t="shared" si="664"/>
        <v>5</v>
      </c>
      <c r="P5316" s="4">
        <f t="shared" si="665"/>
        <v>3</v>
      </c>
      <c r="Q5316" s="4">
        <f t="shared" si="666"/>
        <v>2</v>
      </c>
      <c r="R5316" s="4">
        <f t="shared" si="667"/>
        <v>10</v>
      </c>
      <c r="S5316" s="4">
        <f t="shared" si="668"/>
        <v>107.7</v>
      </c>
      <c r="T5316" s="4" t="str">
        <f t="shared" si="669"/>
        <v>B - Kernkunde</v>
      </c>
      <c r="U5316" s="4">
        <f>ROUND(((E5316-Hilfswerte!$B$20)/Hilfswerte!$B$21)+((F5316-Hilfswerte!$B$22)/Hilfswerte!$B$23)+((G5316-Hilfswerte!$B$24)/Hilfswerte!$B$25)+0.1*INDEX(Hilfswerte!$B$4:$B$15,MATCH(C5316,Hilfswerte!$A$4:$A$15,0)),2)</f>
        <v>-1.76</v>
      </c>
      <c r="V5316" s="4">
        <f>ROUND(SQRT((((E5316-Hilfswerte!$B$20)/Hilfswerte!$B$21)-Hilfswerte!$B$28)^2+(((F5316-Hilfswerte!$B$22)/Hilfswerte!$B$23)-Hilfswerte!$B$29)^2+(((G5316-Hilfswerte!$B$24)/Hilfswerte!$B$25)-Hilfswerte!$B$30)^2),3)</f>
        <v>1.345</v>
      </c>
      <c r="W5316" s="4">
        <f>ROUND(E5316*Hilfswerte!$B$31,0)</f>
        <v>2261</v>
      </c>
      <c r="X5316" s="4">
        <f t="shared" si="670"/>
        <v>1595</v>
      </c>
      <c r="Y5316" s="4" t="str">
        <f>IF(T5316="A - Top-Kunde","bereits Top-Kunde",IF(AND(V5316&lt;=Hilfswerte!$B$34,H5316&lt;0.5*W5316),"Hoch",IF(AND(V5316&lt;=Hilfswerte!$B$35,H5316&lt;0.7*W5316),"Mittel","Niedrig")))</f>
        <v>Niedrig</v>
      </c>
      <c r="Z5316" s="4">
        <f t="shared" si="671"/>
        <v>4.3</v>
      </c>
      <c r="AA5316" s="4" t="str">
        <f>IF(J5316&gt;365,"Bereits abgewandert (Segment D)",IF(Z5316&gt;=Hilfswerte!$B$38,"Rot - akut gefaehrdet",IF(Z5316&gt;=Hilfswerte!$B$39,"Gelb - beobachten","Gruen - stabil")))</f>
        <v>Gruen - stabil</v>
      </c>
    </row>
    <row r="5317" spans="1:27" ht="15" customHeight="1" x14ac:dyDescent="0.25">
      <c r="A5317" s="4" t="s">
        <v>5664</v>
      </c>
      <c r="B5317" s="4" t="s">
        <v>203</v>
      </c>
      <c r="C5317" s="4" t="s">
        <v>59</v>
      </c>
      <c r="D5317" s="4" t="s">
        <v>77</v>
      </c>
      <c r="E5317" s="4">
        <v>37</v>
      </c>
      <c r="F5317" s="4">
        <v>8.6999999999999993</v>
      </c>
      <c r="G5317" s="4">
        <v>9.1</v>
      </c>
      <c r="H5317" s="4">
        <v>4969</v>
      </c>
      <c r="I5317" s="4">
        <v>4</v>
      </c>
      <c r="J5317" s="4">
        <v>44</v>
      </c>
      <c r="K5317" s="4">
        <v>0</v>
      </c>
      <c r="L5317" s="4">
        <v>10</v>
      </c>
      <c r="M5317" s="4">
        <v>3</v>
      </c>
      <c r="N5317" s="4">
        <v>8.6</v>
      </c>
      <c r="O5317" s="4">
        <f t="shared" si="664"/>
        <v>4</v>
      </c>
      <c r="P5317" s="4">
        <f t="shared" si="665"/>
        <v>4</v>
      </c>
      <c r="Q5317" s="4">
        <f t="shared" si="666"/>
        <v>4</v>
      </c>
      <c r="R5317" s="4">
        <f t="shared" si="667"/>
        <v>12</v>
      </c>
      <c r="S5317" s="4">
        <f t="shared" si="668"/>
        <v>121.3</v>
      </c>
      <c r="T5317" s="4" t="str">
        <f t="shared" si="669"/>
        <v>B - Kernkunde</v>
      </c>
      <c r="U5317" s="4">
        <f>ROUND(((E5317-Hilfswerte!$B$20)/Hilfswerte!$B$21)+((F5317-Hilfswerte!$B$22)/Hilfswerte!$B$23)+((G5317-Hilfswerte!$B$24)/Hilfswerte!$B$25)+0.1*INDEX(Hilfswerte!$B$4:$B$15,MATCH(C5317,Hilfswerte!$A$4:$A$15,0)),2)</f>
        <v>-0.95</v>
      </c>
      <c r="V5317" s="4">
        <f>ROUND(SQRT((((E5317-Hilfswerte!$B$20)/Hilfswerte!$B$21)-Hilfswerte!$B$28)^2+(((F5317-Hilfswerte!$B$22)/Hilfswerte!$B$23)-Hilfswerte!$B$29)^2+(((G5317-Hilfswerte!$B$24)/Hilfswerte!$B$25)-Hilfswerte!$B$30)^2),3)</f>
        <v>0.83399999999999996</v>
      </c>
      <c r="W5317" s="4">
        <f>ROUND(E5317*Hilfswerte!$B$31,0)</f>
        <v>7605</v>
      </c>
      <c r="X5317" s="4">
        <f t="shared" si="670"/>
        <v>2636</v>
      </c>
      <c r="Y5317" s="4" t="str">
        <f>IF(T5317="A - Top-Kunde","bereits Top-Kunde",IF(AND(V5317&lt;=Hilfswerte!$B$34,H5317&lt;0.5*W5317),"Hoch",IF(AND(V5317&lt;=Hilfswerte!$B$35,H5317&lt;0.7*W5317),"Mittel","Niedrig")))</f>
        <v>Mittel</v>
      </c>
      <c r="Z5317" s="4">
        <f t="shared" si="671"/>
        <v>4.2</v>
      </c>
      <c r="AA5317" s="4" t="str">
        <f>IF(J5317&gt;365,"Bereits abgewandert (Segment D)",IF(Z5317&gt;=Hilfswerte!$B$38,"Rot - akut gefaehrdet",IF(Z5317&gt;=Hilfswerte!$B$39,"Gelb - beobachten","Gruen - stabil")))</f>
        <v>Gruen - stabil</v>
      </c>
    </row>
    <row r="5318" spans="1:27" ht="15" customHeight="1" x14ac:dyDescent="0.25">
      <c r="A5318" s="4" t="s">
        <v>5665</v>
      </c>
      <c r="B5318" s="4" t="s">
        <v>492</v>
      </c>
      <c r="C5318" s="4" t="s">
        <v>62</v>
      </c>
      <c r="D5318" s="4" t="s">
        <v>48</v>
      </c>
      <c r="E5318" s="4">
        <v>201</v>
      </c>
      <c r="F5318" s="4">
        <v>21.5</v>
      </c>
      <c r="G5318" s="4">
        <v>1.4</v>
      </c>
      <c r="H5318" s="4">
        <v>7318</v>
      </c>
      <c r="I5318" s="4">
        <v>2</v>
      </c>
      <c r="J5318" s="4">
        <v>117</v>
      </c>
      <c r="K5318" s="4">
        <v>0</v>
      </c>
      <c r="L5318" s="4">
        <v>18</v>
      </c>
      <c r="M5318" s="4">
        <v>2</v>
      </c>
      <c r="N5318" s="4">
        <v>39.299999999999997</v>
      </c>
      <c r="O5318" s="4">
        <f t="shared" si="664"/>
        <v>3</v>
      </c>
      <c r="P5318" s="4">
        <f t="shared" si="665"/>
        <v>2</v>
      </c>
      <c r="Q5318" s="4">
        <f t="shared" si="666"/>
        <v>4</v>
      </c>
      <c r="R5318" s="4">
        <f t="shared" si="667"/>
        <v>9</v>
      </c>
      <c r="S5318" s="4">
        <f t="shared" si="668"/>
        <v>104.3</v>
      </c>
      <c r="T5318" s="4" t="str">
        <f t="shared" si="669"/>
        <v>C - Entwicklungspotenzial</v>
      </c>
      <c r="U5318" s="4">
        <f>ROUND(((E5318-Hilfswerte!$B$20)/Hilfswerte!$B$21)+((F5318-Hilfswerte!$B$22)/Hilfswerte!$B$23)+((G5318-Hilfswerte!$B$24)/Hilfswerte!$B$25)+0.1*INDEX(Hilfswerte!$B$4:$B$15,MATCH(C5318,Hilfswerte!$A$4:$A$15,0)),2)</f>
        <v>-0.75</v>
      </c>
      <c r="V5318" s="4">
        <f>ROUND(SQRT((((E5318-Hilfswerte!$B$20)/Hilfswerte!$B$21)-Hilfswerte!$B$28)^2+(((F5318-Hilfswerte!$B$22)/Hilfswerte!$B$23)-Hilfswerte!$B$29)^2+(((G5318-Hilfswerte!$B$24)/Hilfswerte!$B$25)-Hilfswerte!$B$30)^2),3)</f>
        <v>1.5920000000000001</v>
      </c>
      <c r="W5318" s="4">
        <f>ROUND(E5318*Hilfswerte!$B$31,0)</f>
        <v>41315</v>
      </c>
      <c r="X5318" s="4">
        <f t="shared" si="670"/>
        <v>33997</v>
      </c>
      <c r="Y5318" s="4" t="str">
        <f>IF(T5318="A - Top-Kunde","bereits Top-Kunde",IF(AND(V5318&lt;=Hilfswerte!$B$34,H5318&lt;0.5*W5318),"Hoch",IF(AND(V5318&lt;=Hilfswerte!$B$35,H5318&lt;0.7*W5318),"Mittel","Niedrig")))</f>
        <v>Niedrig</v>
      </c>
      <c r="Z5318" s="4">
        <f t="shared" si="671"/>
        <v>9.5</v>
      </c>
      <c r="AA5318" s="4" t="str">
        <f>IF(J5318&gt;365,"Bereits abgewandert (Segment D)",IF(Z5318&gt;=Hilfswerte!$B$38,"Rot - akut gefaehrdet",IF(Z5318&gt;=Hilfswerte!$B$39,"Gelb - beobachten","Gruen - stabil")))</f>
        <v>Gruen - stabil</v>
      </c>
    </row>
    <row r="5319" spans="1:27" ht="15" customHeight="1" x14ac:dyDescent="0.25">
      <c r="A5319" s="4" t="s">
        <v>5666</v>
      </c>
      <c r="B5319" s="4" t="s">
        <v>1809</v>
      </c>
      <c r="C5319" s="4" t="s">
        <v>38</v>
      </c>
      <c r="D5319" s="4" t="s">
        <v>77</v>
      </c>
      <c r="E5319" s="4">
        <v>38</v>
      </c>
      <c r="F5319" s="4">
        <v>12.5</v>
      </c>
      <c r="G5319" s="4">
        <v>7.7</v>
      </c>
      <c r="H5319" s="4">
        <v>3424</v>
      </c>
      <c r="I5319" s="4">
        <v>2</v>
      </c>
      <c r="J5319" s="4">
        <v>16</v>
      </c>
      <c r="K5319" s="4">
        <v>1</v>
      </c>
      <c r="L5319" s="4">
        <v>5</v>
      </c>
      <c r="M5319" s="4">
        <v>2</v>
      </c>
      <c r="N5319" s="4">
        <v>30.2</v>
      </c>
      <c r="O5319" s="4">
        <f t="shared" si="664"/>
        <v>5</v>
      </c>
      <c r="P5319" s="4">
        <f t="shared" si="665"/>
        <v>2</v>
      </c>
      <c r="Q5319" s="4">
        <f t="shared" si="666"/>
        <v>4</v>
      </c>
      <c r="R5319" s="4">
        <f t="shared" si="667"/>
        <v>11</v>
      </c>
      <c r="S5319" s="4">
        <f t="shared" si="668"/>
        <v>117.6</v>
      </c>
      <c r="T5319" s="4" t="str">
        <f t="shared" si="669"/>
        <v>B - Kernkunde</v>
      </c>
      <c r="U5319" s="4">
        <f>ROUND(((E5319-Hilfswerte!$B$20)/Hilfswerte!$B$21)+((F5319-Hilfswerte!$B$22)/Hilfswerte!$B$23)+((G5319-Hilfswerte!$B$24)/Hilfswerte!$B$25)+0.1*INDEX(Hilfswerte!$B$4:$B$15,MATCH(C5319,Hilfswerte!$A$4:$A$15,0)),2)</f>
        <v>-0.69</v>
      </c>
      <c r="V5319" s="4">
        <f>ROUND(SQRT((((E5319-Hilfswerte!$B$20)/Hilfswerte!$B$21)-Hilfswerte!$B$28)^2+(((F5319-Hilfswerte!$B$22)/Hilfswerte!$B$23)-Hilfswerte!$B$29)^2+(((G5319-Hilfswerte!$B$24)/Hilfswerte!$B$25)-Hilfswerte!$B$30)^2),3)</f>
        <v>0.90700000000000003</v>
      </c>
      <c r="W5319" s="4">
        <f>ROUND(E5319*Hilfswerte!$B$31,0)</f>
        <v>7811</v>
      </c>
      <c r="X5319" s="4">
        <f t="shared" si="670"/>
        <v>4387</v>
      </c>
      <c r="Y5319" s="4" t="str">
        <f>IF(T5319="A - Top-Kunde","bereits Top-Kunde",IF(AND(V5319&lt;=Hilfswerte!$B$34,H5319&lt;0.5*W5319),"Hoch",IF(AND(V5319&lt;=Hilfswerte!$B$35,H5319&lt;0.7*W5319),"Mittel","Niedrig")))</f>
        <v>Mittel</v>
      </c>
      <c r="Z5319" s="4">
        <f t="shared" si="671"/>
        <v>4.8</v>
      </c>
      <c r="AA5319" s="4" t="str">
        <f>IF(J5319&gt;365,"Bereits abgewandert (Segment D)",IF(Z5319&gt;=Hilfswerte!$B$38,"Rot - akut gefaehrdet",IF(Z5319&gt;=Hilfswerte!$B$39,"Gelb - beobachten","Gruen - stabil")))</f>
        <v>Gruen - stabil</v>
      </c>
    </row>
    <row r="5320" spans="1:27" ht="15" customHeight="1" x14ac:dyDescent="0.25">
      <c r="A5320" s="4" t="s">
        <v>5667</v>
      </c>
      <c r="B5320" s="4" t="s">
        <v>210</v>
      </c>
      <c r="C5320" s="4" t="s">
        <v>59</v>
      </c>
      <c r="D5320" s="4" t="s">
        <v>30</v>
      </c>
      <c r="E5320" s="4">
        <v>149</v>
      </c>
      <c r="F5320" s="4">
        <v>32.6</v>
      </c>
      <c r="G5320" s="4">
        <v>17.8</v>
      </c>
      <c r="H5320" s="4">
        <v>0</v>
      </c>
      <c r="I5320" s="4">
        <v>0</v>
      </c>
      <c r="J5320" s="4">
        <v>612</v>
      </c>
      <c r="K5320" s="4">
        <v>0</v>
      </c>
      <c r="L5320" s="4">
        <v>6</v>
      </c>
      <c r="M5320" s="4">
        <v>0</v>
      </c>
      <c r="N5320" s="4">
        <v>-63.5</v>
      </c>
      <c r="O5320" s="4">
        <f t="shared" si="664"/>
        <v>1</v>
      </c>
      <c r="P5320" s="4">
        <f t="shared" si="665"/>
        <v>1</v>
      </c>
      <c r="Q5320" s="4">
        <f t="shared" si="666"/>
        <v>1</v>
      </c>
      <c r="R5320" s="4">
        <f t="shared" si="667"/>
        <v>3</v>
      </c>
      <c r="S5320" s="4">
        <f t="shared" si="668"/>
        <v>-3.6</v>
      </c>
      <c r="T5320" s="4" t="str">
        <f t="shared" si="669"/>
        <v>D - Abwanderungsrisiko</v>
      </c>
      <c r="U5320" s="4">
        <f>ROUND(((E5320-Hilfswerte!$B$20)/Hilfswerte!$B$21)+((F5320-Hilfswerte!$B$22)/Hilfswerte!$B$23)+((G5320-Hilfswerte!$B$24)/Hilfswerte!$B$25)+0.1*INDEX(Hilfswerte!$B$4:$B$15,MATCH(C5320,Hilfswerte!$A$4:$A$15,0)),2)</f>
        <v>1.34</v>
      </c>
      <c r="V5320" s="4">
        <f>ROUND(SQRT((((E5320-Hilfswerte!$B$20)/Hilfswerte!$B$21)-Hilfswerte!$B$28)^2+(((F5320-Hilfswerte!$B$22)/Hilfswerte!$B$23)-Hilfswerte!$B$29)^2+(((G5320-Hilfswerte!$B$24)/Hilfswerte!$B$25)-Hilfswerte!$B$30)^2),3)</f>
        <v>1.0529999999999999</v>
      </c>
      <c r="W5320" s="4">
        <f>ROUND(E5320*Hilfswerte!$B$31,0)</f>
        <v>30626</v>
      </c>
      <c r="X5320" s="4">
        <f t="shared" si="670"/>
        <v>30626</v>
      </c>
      <c r="Y5320" s="4" t="str">
        <f>IF(T5320="A - Top-Kunde","bereits Top-Kunde",IF(AND(V5320&lt;=Hilfswerte!$B$34,H5320&lt;0.5*W5320),"Hoch",IF(AND(V5320&lt;=Hilfswerte!$B$35,H5320&lt;0.7*W5320),"Mittel","Niedrig")))</f>
        <v>Mittel</v>
      </c>
      <c r="Z5320" s="4">
        <f t="shared" si="671"/>
        <v>57.2</v>
      </c>
      <c r="AA5320" s="4" t="str">
        <f>IF(J5320&gt;365,"Bereits abgewandert (Segment D)",IF(Z5320&gt;=Hilfswerte!$B$38,"Rot - akut gefaehrdet",IF(Z5320&gt;=Hilfswerte!$B$39,"Gelb - beobachten","Gruen - stabil")))</f>
        <v>Bereits abgewandert (Segment D)</v>
      </c>
    </row>
    <row r="5321" spans="1:27" ht="15" customHeight="1" x14ac:dyDescent="0.25">
      <c r="A5321" s="4" t="s">
        <v>5668</v>
      </c>
      <c r="B5321" s="4" t="s">
        <v>249</v>
      </c>
      <c r="C5321" s="4" t="s">
        <v>62</v>
      </c>
      <c r="D5321" s="4" t="s">
        <v>30</v>
      </c>
      <c r="E5321" s="4">
        <v>89</v>
      </c>
      <c r="F5321" s="4">
        <v>21.7</v>
      </c>
      <c r="G5321" s="4">
        <v>20.399999999999999</v>
      </c>
      <c r="H5321" s="4">
        <v>1245</v>
      </c>
      <c r="I5321" s="4">
        <v>2</v>
      </c>
      <c r="J5321" s="4">
        <v>365</v>
      </c>
      <c r="K5321" s="4">
        <v>0</v>
      </c>
      <c r="L5321" s="4">
        <v>-2</v>
      </c>
      <c r="M5321" s="4">
        <v>3</v>
      </c>
      <c r="N5321" s="4">
        <v>43.2</v>
      </c>
      <c r="O5321" s="4">
        <f t="shared" si="664"/>
        <v>2</v>
      </c>
      <c r="P5321" s="4">
        <f t="shared" si="665"/>
        <v>2</v>
      </c>
      <c r="Q5321" s="4">
        <f t="shared" si="666"/>
        <v>3</v>
      </c>
      <c r="R5321" s="4">
        <f t="shared" si="667"/>
        <v>7</v>
      </c>
      <c r="S5321" s="4">
        <f t="shared" si="668"/>
        <v>91.6</v>
      </c>
      <c r="T5321" s="4" t="str">
        <f t="shared" si="669"/>
        <v>C - Entwicklungspotenzial</v>
      </c>
      <c r="U5321" s="4">
        <f>ROUND(((E5321-Hilfswerte!$B$20)/Hilfswerte!$B$21)+((F5321-Hilfswerte!$B$22)/Hilfswerte!$B$23)+((G5321-Hilfswerte!$B$24)/Hilfswerte!$B$25)+0.1*INDEX(Hilfswerte!$B$4:$B$15,MATCH(C5321,Hilfswerte!$A$4:$A$15,0)),2)</f>
        <v>1.79</v>
      </c>
      <c r="V5321" s="4">
        <f>ROUND(SQRT((((E5321-Hilfswerte!$B$20)/Hilfswerte!$B$21)-Hilfswerte!$B$28)^2+(((F5321-Hilfswerte!$B$22)/Hilfswerte!$B$23)-Hilfswerte!$B$29)^2+(((G5321-Hilfswerte!$B$24)/Hilfswerte!$B$25)-Hilfswerte!$B$30)^2),3)</f>
        <v>1.524</v>
      </c>
      <c r="W5321" s="4">
        <f>ROUND(E5321*Hilfswerte!$B$31,0)</f>
        <v>18294</v>
      </c>
      <c r="X5321" s="4">
        <f t="shared" si="670"/>
        <v>17049</v>
      </c>
      <c r="Y5321" s="4" t="str">
        <f>IF(T5321="A - Top-Kunde","bereits Top-Kunde",IF(AND(V5321&lt;=Hilfswerte!$B$34,H5321&lt;0.5*W5321),"Hoch",IF(AND(V5321&lt;=Hilfswerte!$B$35,H5321&lt;0.7*W5321),"Mittel","Niedrig")))</f>
        <v>Niedrig</v>
      </c>
      <c r="Z5321" s="4">
        <f t="shared" si="671"/>
        <v>18.3</v>
      </c>
      <c r="AA5321" s="4" t="str">
        <f>IF(J5321&gt;365,"Bereits abgewandert (Segment D)",IF(Z5321&gt;=Hilfswerte!$B$38,"Rot - akut gefaehrdet",IF(Z5321&gt;=Hilfswerte!$B$39,"Gelb - beobachten","Gruen - stabil")))</f>
        <v>Gelb - beobachten</v>
      </c>
    </row>
    <row r="5322" spans="1:27" ht="15" customHeight="1" x14ac:dyDescent="0.25">
      <c r="A5322" s="4" t="s">
        <v>5669</v>
      </c>
      <c r="B5322" s="4" t="s">
        <v>518</v>
      </c>
      <c r="C5322" s="4" t="s">
        <v>65</v>
      </c>
      <c r="D5322" s="4" t="s">
        <v>48</v>
      </c>
      <c r="E5322" s="4">
        <v>53</v>
      </c>
      <c r="F5322" s="4">
        <v>11</v>
      </c>
      <c r="G5322" s="4">
        <v>19.2</v>
      </c>
      <c r="H5322" s="4">
        <v>7767</v>
      </c>
      <c r="I5322" s="4">
        <v>2</v>
      </c>
      <c r="J5322" s="4">
        <v>303</v>
      </c>
      <c r="K5322" s="4">
        <v>0</v>
      </c>
      <c r="L5322" s="4">
        <v>28</v>
      </c>
      <c r="M5322" s="4">
        <v>1</v>
      </c>
      <c r="N5322" s="4">
        <v>13</v>
      </c>
      <c r="O5322" s="4">
        <f t="shared" si="664"/>
        <v>2</v>
      </c>
      <c r="P5322" s="4">
        <f t="shared" si="665"/>
        <v>2</v>
      </c>
      <c r="Q5322" s="4">
        <f t="shared" si="666"/>
        <v>5</v>
      </c>
      <c r="R5322" s="4">
        <f t="shared" si="667"/>
        <v>9</v>
      </c>
      <c r="S5322" s="4">
        <f t="shared" si="668"/>
        <v>88.1</v>
      </c>
      <c r="T5322" s="4" t="str">
        <f t="shared" si="669"/>
        <v>C - Entwicklungspotenzial</v>
      </c>
      <c r="U5322" s="4">
        <f>ROUND(((E5322-Hilfswerte!$B$20)/Hilfswerte!$B$21)+((F5322-Hilfswerte!$B$22)/Hilfswerte!$B$23)+((G5322-Hilfswerte!$B$24)/Hilfswerte!$B$25)+0.1*INDEX(Hilfswerte!$B$4:$B$15,MATCH(C5322,Hilfswerte!$A$4:$A$15,0)),2)</f>
        <v>0.78</v>
      </c>
      <c r="V5322" s="4">
        <f>ROUND(SQRT((((E5322-Hilfswerte!$B$20)/Hilfswerte!$B$21)-Hilfswerte!$B$28)^2+(((F5322-Hilfswerte!$B$22)/Hilfswerte!$B$23)-Hilfswerte!$B$29)^2+(((G5322-Hilfswerte!$B$24)/Hilfswerte!$B$25)-Hilfswerte!$B$30)^2),3)</f>
        <v>1.4419999999999999</v>
      </c>
      <c r="W5322" s="4">
        <f>ROUND(E5322*Hilfswerte!$B$31,0)</f>
        <v>10894</v>
      </c>
      <c r="X5322" s="4">
        <f t="shared" si="670"/>
        <v>3127</v>
      </c>
      <c r="Y5322" s="4" t="str">
        <f>IF(T5322="A - Top-Kunde","bereits Top-Kunde",IF(AND(V5322&lt;=Hilfswerte!$B$34,H5322&lt;0.5*W5322),"Hoch",IF(AND(V5322&lt;=Hilfswerte!$B$35,H5322&lt;0.7*W5322),"Mittel","Niedrig")))</f>
        <v>Niedrig</v>
      </c>
      <c r="Z5322" s="4">
        <f t="shared" si="671"/>
        <v>20.8</v>
      </c>
      <c r="AA5322" s="4" t="str">
        <f>IF(J5322&gt;365,"Bereits abgewandert (Segment D)",IF(Z5322&gt;=Hilfswerte!$B$38,"Rot - akut gefaehrdet",IF(Z5322&gt;=Hilfswerte!$B$39,"Gelb - beobachten","Gruen - stabil")))</f>
        <v>Rot - akut gefaehrdet</v>
      </c>
    </row>
    <row r="5323" spans="1:27" ht="15" customHeight="1" x14ac:dyDescent="0.25">
      <c r="A5323" s="4" t="s">
        <v>5670</v>
      </c>
      <c r="B5323" s="4" t="s">
        <v>337</v>
      </c>
      <c r="C5323" s="4" t="s">
        <v>33</v>
      </c>
      <c r="D5323" s="4" t="s">
        <v>178</v>
      </c>
      <c r="E5323" s="4">
        <v>34</v>
      </c>
      <c r="F5323" s="4">
        <v>8.1</v>
      </c>
      <c r="G5323" s="4">
        <v>9.6</v>
      </c>
      <c r="H5323" s="4">
        <v>2231</v>
      </c>
      <c r="I5323" s="4">
        <v>3</v>
      </c>
      <c r="J5323" s="4">
        <v>54</v>
      </c>
      <c r="K5323" s="4">
        <v>1</v>
      </c>
      <c r="L5323" s="4">
        <v>15</v>
      </c>
      <c r="M5323" s="4">
        <v>2</v>
      </c>
      <c r="N5323" s="4">
        <v>19.3</v>
      </c>
      <c r="O5323" s="4">
        <f t="shared" si="664"/>
        <v>4</v>
      </c>
      <c r="P5323" s="4">
        <f t="shared" si="665"/>
        <v>3</v>
      </c>
      <c r="Q5323" s="4">
        <f t="shared" si="666"/>
        <v>3</v>
      </c>
      <c r="R5323" s="4">
        <f t="shared" si="667"/>
        <v>10</v>
      </c>
      <c r="S5323" s="4">
        <f t="shared" si="668"/>
        <v>99.2</v>
      </c>
      <c r="T5323" s="4" t="str">
        <f t="shared" si="669"/>
        <v>C - Entwicklungspotenzial</v>
      </c>
      <c r="U5323" s="4">
        <f>ROUND(((E5323-Hilfswerte!$B$20)/Hilfswerte!$B$21)+((F5323-Hilfswerte!$B$22)/Hilfswerte!$B$23)+((G5323-Hilfswerte!$B$24)/Hilfswerte!$B$25)+0.1*INDEX(Hilfswerte!$B$4:$B$15,MATCH(C5323,Hilfswerte!$A$4:$A$15,0)),2)</f>
        <v>-0.79</v>
      </c>
      <c r="V5323" s="4">
        <f>ROUND(SQRT((((E5323-Hilfswerte!$B$20)/Hilfswerte!$B$21)-Hilfswerte!$B$28)^2+(((F5323-Hilfswerte!$B$22)/Hilfswerte!$B$23)-Hilfswerte!$B$29)^2+(((G5323-Hilfswerte!$B$24)/Hilfswerte!$B$25)-Hilfswerte!$B$30)^2),3)</f>
        <v>0.82099999999999995</v>
      </c>
      <c r="W5323" s="4">
        <f>ROUND(E5323*Hilfswerte!$B$31,0)</f>
        <v>6989</v>
      </c>
      <c r="X5323" s="4">
        <f t="shared" si="670"/>
        <v>4758</v>
      </c>
      <c r="Y5323" s="4" t="str">
        <f>IF(T5323="A - Top-Kunde","bereits Top-Kunde",IF(AND(V5323&lt;=Hilfswerte!$B$34,H5323&lt;0.5*W5323),"Hoch",IF(AND(V5323&lt;=Hilfswerte!$B$35,H5323&lt;0.7*W5323),"Mittel","Niedrig")))</f>
        <v>Hoch</v>
      </c>
      <c r="Z5323" s="4">
        <f t="shared" si="671"/>
        <v>8.6999999999999993</v>
      </c>
      <c r="AA5323" s="4" t="str">
        <f>IF(J5323&gt;365,"Bereits abgewandert (Segment D)",IF(Z5323&gt;=Hilfswerte!$B$38,"Rot - akut gefaehrdet",IF(Z5323&gt;=Hilfswerte!$B$39,"Gelb - beobachten","Gruen - stabil")))</f>
        <v>Gruen - stabil</v>
      </c>
    </row>
    <row r="5324" spans="1:27" ht="15" customHeight="1" x14ac:dyDescent="0.25">
      <c r="A5324" s="4" t="s">
        <v>5671</v>
      </c>
      <c r="B5324" s="4" t="s">
        <v>1002</v>
      </c>
      <c r="C5324" s="4" t="s">
        <v>59</v>
      </c>
      <c r="D5324" s="4" t="s">
        <v>30</v>
      </c>
      <c r="E5324" s="4">
        <v>90</v>
      </c>
      <c r="F5324" s="4">
        <v>14.1</v>
      </c>
      <c r="G5324" s="4">
        <v>21.9</v>
      </c>
      <c r="H5324" s="4">
        <v>6545</v>
      </c>
      <c r="I5324" s="4">
        <v>5</v>
      </c>
      <c r="J5324" s="4">
        <v>41</v>
      </c>
      <c r="K5324" s="4">
        <v>1</v>
      </c>
      <c r="L5324" s="4">
        <v>-1</v>
      </c>
      <c r="M5324" s="4">
        <v>1</v>
      </c>
      <c r="N5324" s="4">
        <v>12</v>
      </c>
      <c r="O5324" s="4">
        <f t="shared" si="664"/>
        <v>4</v>
      </c>
      <c r="P5324" s="4">
        <f t="shared" si="665"/>
        <v>5</v>
      </c>
      <c r="Q5324" s="4">
        <f t="shared" si="666"/>
        <v>4</v>
      </c>
      <c r="R5324" s="4">
        <f t="shared" si="667"/>
        <v>13</v>
      </c>
      <c r="S5324" s="4">
        <f t="shared" si="668"/>
        <v>130</v>
      </c>
      <c r="T5324" s="4" t="str">
        <f t="shared" si="669"/>
        <v>A - Top-Kunde</v>
      </c>
      <c r="U5324" s="4">
        <f>ROUND(((E5324-Hilfswerte!$B$20)/Hilfswerte!$B$21)+((F5324-Hilfswerte!$B$22)/Hilfswerte!$B$23)+((G5324-Hilfswerte!$B$24)/Hilfswerte!$B$25)+0.1*INDEX(Hilfswerte!$B$4:$B$15,MATCH(C5324,Hilfswerte!$A$4:$A$15,0)),2)</f>
        <v>1.4</v>
      </c>
      <c r="V5324" s="4">
        <f>ROUND(SQRT((((E5324-Hilfswerte!$B$20)/Hilfswerte!$B$21)-Hilfswerte!$B$28)^2+(((F5324-Hilfswerte!$B$22)/Hilfswerte!$B$23)-Hilfswerte!$B$29)^2+(((G5324-Hilfswerte!$B$24)/Hilfswerte!$B$25)-Hilfswerte!$B$30)^2),3)</f>
        <v>1.7809999999999999</v>
      </c>
      <c r="W5324" s="4">
        <f>ROUND(E5324*Hilfswerte!$B$31,0)</f>
        <v>18499</v>
      </c>
      <c r="X5324" s="4">
        <f t="shared" si="670"/>
        <v>11954</v>
      </c>
      <c r="Y5324" s="4" t="str">
        <f>IF(T5324="A - Top-Kunde","bereits Top-Kunde",IF(AND(V5324&lt;=Hilfswerte!$B$34,H5324&lt;0.5*W5324),"Hoch",IF(AND(V5324&lt;=Hilfswerte!$B$35,H5324&lt;0.7*W5324),"Mittel","Niedrig")))</f>
        <v>bereits Top-Kunde</v>
      </c>
      <c r="Z5324" s="4">
        <f t="shared" si="671"/>
        <v>5.0999999999999996</v>
      </c>
      <c r="AA5324" s="4" t="str">
        <f>IF(J5324&gt;365,"Bereits abgewandert (Segment D)",IF(Z5324&gt;=Hilfswerte!$B$38,"Rot - akut gefaehrdet",IF(Z5324&gt;=Hilfswerte!$B$39,"Gelb - beobachten","Gruen - stabil")))</f>
        <v>Gruen - stabil</v>
      </c>
    </row>
    <row r="5325" spans="1:27" ht="15" customHeight="1" x14ac:dyDescent="0.25">
      <c r="A5325" s="4" t="s">
        <v>5672</v>
      </c>
      <c r="B5325" s="4" t="s">
        <v>430</v>
      </c>
      <c r="C5325" s="4" t="s">
        <v>55</v>
      </c>
      <c r="D5325" s="4" t="s">
        <v>178</v>
      </c>
      <c r="E5325" s="4">
        <v>39</v>
      </c>
      <c r="F5325" s="4">
        <v>6.3</v>
      </c>
      <c r="G5325" s="4">
        <v>0.3</v>
      </c>
      <c r="H5325" s="4">
        <v>1242</v>
      </c>
      <c r="I5325" s="4">
        <v>2</v>
      </c>
      <c r="J5325" s="4">
        <v>51</v>
      </c>
      <c r="K5325" s="4">
        <v>1</v>
      </c>
      <c r="L5325" s="4">
        <v>-5</v>
      </c>
      <c r="M5325" s="4">
        <v>1</v>
      </c>
      <c r="N5325" s="4">
        <v>29.7</v>
      </c>
      <c r="O5325" s="4">
        <f t="shared" si="664"/>
        <v>4</v>
      </c>
      <c r="P5325" s="4">
        <f t="shared" si="665"/>
        <v>2</v>
      </c>
      <c r="Q5325" s="4">
        <f t="shared" si="666"/>
        <v>3</v>
      </c>
      <c r="R5325" s="4">
        <f t="shared" si="667"/>
        <v>9</v>
      </c>
      <c r="S5325" s="4">
        <f t="shared" si="668"/>
        <v>98.9</v>
      </c>
      <c r="T5325" s="4" t="str">
        <f t="shared" si="669"/>
        <v>C - Entwicklungspotenzial</v>
      </c>
      <c r="U5325" s="4">
        <f>ROUND(((E5325-Hilfswerte!$B$20)/Hilfswerte!$B$21)+((F5325-Hilfswerte!$B$22)/Hilfswerte!$B$23)+((G5325-Hilfswerte!$B$24)/Hilfswerte!$B$25)+0.1*INDEX(Hilfswerte!$B$4:$B$15,MATCH(C5325,Hilfswerte!$A$4:$A$15,0)),2)</f>
        <v>-2.02</v>
      </c>
      <c r="V5325" s="4">
        <f>ROUND(SQRT((((E5325-Hilfswerte!$B$20)/Hilfswerte!$B$21)-Hilfswerte!$B$28)^2+(((F5325-Hilfswerte!$B$22)/Hilfswerte!$B$23)-Hilfswerte!$B$29)^2+(((G5325-Hilfswerte!$B$24)/Hilfswerte!$B$25)-Hilfswerte!$B$30)^2),3)</f>
        <v>1.903</v>
      </c>
      <c r="W5325" s="4">
        <f>ROUND(E5325*Hilfswerte!$B$31,0)</f>
        <v>8016</v>
      </c>
      <c r="X5325" s="4">
        <f t="shared" si="670"/>
        <v>6774</v>
      </c>
      <c r="Y5325" s="4" t="str">
        <f>IF(T5325="A - Top-Kunde","bereits Top-Kunde",IF(AND(V5325&lt;=Hilfswerte!$B$34,H5325&lt;0.5*W5325),"Hoch",IF(AND(V5325&lt;=Hilfswerte!$B$35,H5325&lt;0.7*W5325),"Mittel","Niedrig")))</f>
        <v>Niedrig</v>
      </c>
      <c r="Z5325" s="4">
        <f t="shared" si="671"/>
        <v>5.6</v>
      </c>
      <c r="AA5325" s="4" t="str">
        <f>IF(J5325&gt;365,"Bereits abgewandert (Segment D)",IF(Z5325&gt;=Hilfswerte!$B$38,"Rot - akut gefaehrdet",IF(Z5325&gt;=Hilfswerte!$B$39,"Gelb - beobachten","Gruen - stabil")))</f>
        <v>Gruen - stabil</v>
      </c>
    </row>
    <row r="5326" spans="1:27" ht="15" customHeight="1" x14ac:dyDescent="0.25">
      <c r="A5326" s="4" t="s">
        <v>5673</v>
      </c>
      <c r="B5326" s="4" t="s">
        <v>83</v>
      </c>
      <c r="C5326" s="4" t="s">
        <v>65</v>
      </c>
      <c r="D5326" s="4" t="s">
        <v>93</v>
      </c>
      <c r="E5326" s="4">
        <v>302</v>
      </c>
      <c r="F5326" s="4">
        <v>61.3</v>
      </c>
      <c r="G5326" s="4">
        <v>7.6</v>
      </c>
      <c r="H5326" s="4">
        <v>207551</v>
      </c>
      <c r="I5326" s="4">
        <v>4</v>
      </c>
      <c r="J5326" s="4">
        <v>7</v>
      </c>
      <c r="K5326" s="4">
        <v>0</v>
      </c>
      <c r="L5326" s="4">
        <v>15</v>
      </c>
      <c r="M5326" s="4">
        <v>5</v>
      </c>
      <c r="N5326" s="4">
        <v>-37.700000000000003</v>
      </c>
      <c r="O5326" s="4">
        <f t="shared" si="664"/>
        <v>5</v>
      </c>
      <c r="P5326" s="4">
        <f t="shared" si="665"/>
        <v>4</v>
      </c>
      <c r="Q5326" s="4">
        <f t="shared" si="666"/>
        <v>5</v>
      </c>
      <c r="R5326" s="4">
        <f t="shared" si="667"/>
        <v>14</v>
      </c>
      <c r="S5326" s="4">
        <f t="shared" si="668"/>
        <v>116.7</v>
      </c>
      <c r="T5326" s="4" t="str">
        <f t="shared" si="669"/>
        <v>B - Kernkunde</v>
      </c>
      <c r="U5326" s="4">
        <f>ROUND(((E5326-Hilfswerte!$B$20)/Hilfswerte!$B$21)+((F5326-Hilfswerte!$B$22)/Hilfswerte!$B$23)+((G5326-Hilfswerte!$B$24)/Hilfswerte!$B$25)+0.1*INDEX(Hilfswerte!$B$4:$B$15,MATCH(C5326,Hilfswerte!$A$4:$A$15,0)),2)</f>
        <v>0.91</v>
      </c>
      <c r="V5326" s="4">
        <f>ROUND(SQRT((((E5326-Hilfswerte!$B$20)/Hilfswerte!$B$21)-Hilfswerte!$B$28)^2+(((F5326-Hilfswerte!$B$22)/Hilfswerte!$B$23)-Hilfswerte!$B$29)^2+(((G5326-Hilfswerte!$B$24)/Hilfswerte!$B$25)-Hilfswerte!$B$30)^2),3)</f>
        <v>0.91800000000000004</v>
      </c>
      <c r="W5326" s="4">
        <f>ROUND(E5326*Hilfswerte!$B$31,0)</f>
        <v>62075</v>
      </c>
      <c r="X5326" s="4">
        <f t="shared" si="670"/>
        <v>0</v>
      </c>
      <c r="Y5326" s="4" t="str">
        <f>IF(T5326="A - Top-Kunde","bereits Top-Kunde",IF(AND(V5326&lt;=Hilfswerte!$B$34,H5326&lt;0.5*W5326),"Hoch",IF(AND(V5326&lt;=Hilfswerte!$B$35,H5326&lt;0.7*W5326),"Mittel","Niedrig")))</f>
        <v>Niedrig</v>
      </c>
      <c r="Z5326" s="4">
        <f t="shared" si="671"/>
        <v>18.399999999999999</v>
      </c>
      <c r="AA5326" s="4" t="str">
        <f>IF(J5326&gt;365,"Bereits abgewandert (Segment D)",IF(Z5326&gt;=Hilfswerte!$B$38,"Rot - akut gefaehrdet",IF(Z5326&gt;=Hilfswerte!$B$39,"Gelb - beobachten","Gruen - stabil")))</f>
        <v>Gelb - beobachten</v>
      </c>
    </row>
    <row r="5327" spans="1:27" ht="15" customHeight="1" x14ac:dyDescent="0.25">
      <c r="A5327" s="4" t="s">
        <v>5674</v>
      </c>
      <c r="B5327" s="4" t="s">
        <v>121</v>
      </c>
      <c r="C5327" s="4" t="s">
        <v>84</v>
      </c>
      <c r="D5327" s="4" t="s">
        <v>30</v>
      </c>
      <c r="E5327" s="4">
        <v>41</v>
      </c>
      <c r="F5327" s="4">
        <v>8.6</v>
      </c>
      <c r="G5327" s="4">
        <v>11.9</v>
      </c>
      <c r="H5327" s="4">
        <v>4097</v>
      </c>
      <c r="I5327" s="4">
        <v>2</v>
      </c>
      <c r="J5327" s="4">
        <v>53</v>
      </c>
      <c r="K5327" s="4">
        <v>0</v>
      </c>
      <c r="L5327" s="4">
        <v>20</v>
      </c>
      <c r="M5327" s="4">
        <v>2</v>
      </c>
      <c r="N5327" s="4">
        <v>54.4</v>
      </c>
      <c r="O5327" s="4">
        <f t="shared" si="664"/>
        <v>4</v>
      </c>
      <c r="P5327" s="4">
        <f t="shared" si="665"/>
        <v>2</v>
      </c>
      <c r="Q5327" s="4">
        <f t="shared" si="666"/>
        <v>4</v>
      </c>
      <c r="R5327" s="4">
        <f t="shared" si="667"/>
        <v>10</v>
      </c>
      <c r="S5327" s="4">
        <f t="shared" si="668"/>
        <v>121.2</v>
      </c>
      <c r="T5327" s="4" t="str">
        <f t="shared" si="669"/>
        <v>B - Kernkunde</v>
      </c>
      <c r="U5327" s="4">
        <f>ROUND(((E5327-Hilfswerte!$B$20)/Hilfswerte!$B$21)+((F5327-Hilfswerte!$B$22)/Hilfswerte!$B$23)+((G5327-Hilfswerte!$B$24)/Hilfswerte!$B$25)+0.1*INDEX(Hilfswerte!$B$4:$B$15,MATCH(C5327,Hilfswerte!$A$4:$A$15,0)),2)</f>
        <v>-0.42</v>
      </c>
      <c r="V5327" s="4">
        <f>ROUND(SQRT((((E5327-Hilfswerte!$B$20)/Hilfswerte!$B$21)-Hilfswerte!$B$28)^2+(((F5327-Hilfswerte!$B$22)/Hilfswerte!$B$23)-Hilfswerte!$B$29)^2+(((G5327-Hilfswerte!$B$24)/Hilfswerte!$B$25)-Hilfswerte!$B$30)^2),3)</f>
        <v>0.76</v>
      </c>
      <c r="W5327" s="4">
        <f>ROUND(E5327*Hilfswerte!$B$31,0)</f>
        <v>8427</v>
      </c>
      <c r="X5327" s="4">
        <f t="shared" si="670"/>
        <v>4330</v>
      </c>
      <c r="Y5327" s="4" t="str">
        <f>IF(T5327="A - Top-Kunde","bereits Top-Kunde",IF(AND(V5327&lt;=Hilfswerte!$B$34,H5327&lt;0.5*W5327),"Hoch",IF(AND(V5327&lt;=Hilfswerte!$B$35,H5327&lt;0.7*W5327),"Mittel","Niedrig")))</f>
        <v>Hoch</v>
      </c>
      <c r="Z5327" s="4">
        <f t="shared" si="671"/>
        <v>6.7</v>
      </c>
      <c r="AA5327" s="4" t="str">
        <f>IF(J5327&gt;365,"Bereits abgewandert (Segment D)",IF(Z5327&gt;=Hilfswerte!$B$38,"Rot - akut gefaehrdet",IF(Z5327&gt;=Hilfswerte!$B$39,"Gelb - beobachten","Gruen - stabil")))</f>
        <v>Gruen - stabil</v>
      </c>
    </row>
    <row r="5328" spans="1:27" ht="15" customHeight="1" x14ac:dyDescent="0.25">
      <c r="A5328" s="4" t="s">
        <v>5675</v>
      </c>
      <c r="B5328" s="4" t="s">
        <v>273</v>
      </c>
      <c r="C5328" s="4" t="s">
        <v>29</v>
      </c>
      <c r="D5328" s="4" t="s">
        <v>30</v>
      </c>
      <c r="E5328" s="4">
        <v>36</v>
      </c>
      <c r="F5328" s="4">
        <v>7.9</v>
      </c>
      <c r="G5328" s="4">
        <v>2.9</v>
      </c>
      <c r="H5328" s="4">
        <v>1616</v>
      </c>
      <c r="I5328" s="4">
        <v>2</v>
      </c>
      <c r="J5328" s="4">
        <v>327</v>
      </c>
      <c r="K5328" s="4">
        <v>0</v>
      </c>
      <c r="L5328" s="4">
        <v>7</v>
      </c>
      <c r="M5328" s="4">
        <v>3</v>
      </c>
      <c r="N5328" s="4">
        <v>4.8</v>
      </c>
      <c r="O5328" s="4">
        <f t="shared" si="664"/>
        <v>2</v>
      </c>
      <c r="P5328" s="4">
        <f t="shared" si="665"/>
        <v>2</v>
      </c>
      <c r="Q5328" s="4">
        <f t="shared" si="666"/>
        <v>3</v>
      </c>
      <c r="R5328" s="4">
        <f t="shared" si="667"/>
        <v>7</v>
      </c>
      <c r="S5328" s="4">
        <f t="shared" si="668"/>
        <v>70.3</v>
      </c>
      <c r="T5328" s="4" t="str">
        <f t="shared" si="669"/>
        <v>C - Entwicklungspotenzial</v>
      </c>
      <c r="U5328" s="4">
        <f>ROUND(((E5328-Hilfswerte!$B$20)/Hilfswerte!$B$21)+((F5328-Hilfswerte!$B$22)/Hilfswerte!$B$23)+((G5328-Hilfswerte!$B$24)/Hilfswerte!$B$25)+0.1*INDEX(Hilfswerte!$B$4:$B$15,MATCH(C5328,Hilfswerte!$A$4:$A$15,0)),2)</f>
        <v>-1.61</v>
      </c>
      <c r="V5328" s="4">
        <f>ROUND(SQRT((((E5328-Hilfswerte!$B$20)/Hilfswerte!$B$21)-Hilfswerte!$B$28)^2+(((F5328-Hilfswerte!$B$22)/Hilfswerte!$B$23)-Hilfswerte!$B$29)^2+(((G5328-Hilfswerte!$B$24)/Hilfswerte!$B$25)-Hilfswerte!$B$30)^2),3)</f>
        <v>1.5309999999999999</v>
      </c>
      <c r="W5328" s="4">
        <f>ROUND(E5328*Hilfswerte!$B$31,0)</f>
        <v>7400</v>
      </c>
      <c r="X5328" s="4">
        <f t="shared" si="670"/>
        <v>5784</v>
      </c>
      <c r="Y5328" s="4" t="str">
        <f>IF(T5328="A - Top-Kunde","bereits Top-Kunde",IF(AND(V5328&lt;=Hilfswerte!$B$34,H5328&lt;0.5*W5328),"Hoch",IF(AND(V5328&lt;=Hilfswerte!$B$35,H5328&lt;0.7*W5328),"Mittel","Niedrig")))</f>
        <v>Niedrig</v>
      </c>
      <c r="Z5328" s="4">
        <f t="shared" si="671"/>
        <v>17.8</v>
      </c>
      <c r="AA5328" s="4" t="str">
        <f>IF(J5328&gt;365,"Bereits abgewandert (Segment D)",IF(Z5328&gt;=Hilfswerte!$B$38,"Rot - akut gefaehrdet",IF(Z5328&gt;=Hilfswerte!$B$39,"Gelb - beobachten","Gruen - stabil")))</f>
        <v>Gelb - beobachten</v>
      </c>
    </row>
    <row r="5329" spans="1:27" ht="15" customHeight="1" x14ac:dyDescent="0.25">
      <c r="A5329" s="4" t="s">
        <v>5676</v>
      </c>
      <c r="B5329" s="4" t="s">
        <v>1037</v>
      </c>
      <c r="C5329" s="4" t="s">
        <v>38</v>
      </c>
      <c r="D5329" s="4" t="s">
        <v>30</v>
      </c>
      <c r="E5329" s="4">
        <v>527</v>
      </c>
      <c r="F5329" s="4">
        <v>213</v>
      </c>
      <c r="G5329" s="4">
        <v>7.3</v>
      </c>
      <c r="H5329" s="4">
        <v>2442</v>
      </c>
      <c r="I5329" s="4">
        <v>2</v>
      </c>
      <c r="J5329" s="4">
        <v>155</v>
      </c>
      <c r="K5329" s="4">
        <v>0</v>
      </c>
      <c r="L5329" s="4">
        <v>1</v>
      </c>
      <c r="M5329" s="4">
        <v>4</v>
      </c>
      <c r="N5329" s="4">
        <v>46</v>
      </c>
      <c r="O5329" s="4">
        <f t="shared" si="664"/>
        <v>3</v>
      </c>
      <c r="P5329" s="4">
        <f t="shared" si="665"/>
        <v>2</v>
      </c>
      <c r="Q5329" s="4">
        <f t="shared" si="666"/>
        <v>3</v>
      </c>
      <c r="R5329" s="4">
        <f t="shared" si="667"/>
        <v>8</v>
      </c>
      <c r="S5329" s="4">
        <f t="shared" si="668"/>
        <v>102.7</v>
      </c>
      <c r="T5329" s="4" t="str">
        <f t="shared" si="669"/>
        <v>C - Entwicklungspotenzial</v>
      </c>
      <c r="U5329" s="4">
        <f>ROUND(((E5329-Hilfswerte!$B$20)/Hilfswerte!$B$21)+((F5329-Hilfswerte!$B$22)/Hilfswerte!$B$23)+((G5329-Hilfswerte!$B$24)/Hilfswerte!$B$25)+0.1*INDEX(Hilfswerte!$B$4:$B$15,MATCH(C5329,Hilfswerte!$A$4:$A$15,0)),2)</f>
        <v>4.96</v>
      </c>
      <c r="V5329" s="4">
        <f>ROUND(SQRT((((E5329-Hilfswerte!$B$20)/Hilfswerte!$B$21)-Hilfswerte!$B$28)^2+(((F5329-Hilfswerte!$B$22)/Hilfswerte!$B$23)-Hilfswerte!$B$29)^2+(((G5329-Hilfswerte!$B$24)/Hilfswerte!$B$25)-Hilfswerte!$B$30)^2),3)</f>
        <v>3.573</v>
      </c>
      <c r="W5329" s="4">
        <f>ROUND(E5329*Hilfswerte!$B$31,0)</f>
        <v>108323</v>
      </c>
      <c r="X5329" s="4">
        <f t="shared" si="670"/>
        <v>105881</v>
      </c>
      <c r="Y5329" s="4" t="str">
        <f>IF(T5329="A - Top-Kunde","bereits Top-Kunde",IF(AND(V5329&lt;=Hilfswerte!$B$34,H5329&lt;0.5*W5329),"Hoch",IF(AND(V5329&lt;=Hilfswerte!$B$35,H5329&lt;0.7*W5329),"Mittel","Niedrig")))</f>
        <v>Niedrig</v>
      </c>
      <c r="Z5329" s="4">
        <f t="shared" si="671"/>
        <v>8</v>
      </c>
      <c r="AA5329" s="4" t="str">
        <f>IF(J5329&gt;365,"Bereits abgewandert (Segment D)",IF(Z5329&gt;=Hilfswerte!$B$38,"Rot - akut gefaehrdet",IF(Z5329&gt;=Hilfswerte!$B$39,"Gelb - beobachten","Gruen - stabil")))</f>
        <v>Gruen - stabil</v>
      </c>
    </row>
    <row r="5330" spans="1:27" ht="15" customHeight="1" x14ac:dyDescent="0.25">
      <c r="A5330" s="4" t="s">
        <v>5677</v>
      </c>
      <c r="B5330" s="4" t="s">
        <v>743</v>
      </c>
      <c r="C5330" s="4" t="s">
        <v>89</v>
      </c>
      <c r="D5330" s="4" t="s">
        <v>30</v>
      </c>
      <c r="E5330" s="4">
        <v>303</v>
      </c>
      <c r="F5330" s="4">
        <v>64.400000000000006</v>
      </c>
      <c r="G5330" s="4">
        <v>7.3</v>
      </c>
      <c r="H5330" s="4">
        <v>92917</v>
      </c>
      <c r="I5330" s="4">
        <v>3</v>
      </c>
      <c r="J5330" s="4">
        <v>52</v>
      </c>
      <c r="K5330" s="4">
        <v>0</v>
      </c>
      <c r="L5330" s="4">
        <v>9</v>
      </c>
      <c r="M5330" s="4">
        <v>4</v>
      </c>
      <c r="N5330" s="4">
        <v>-25.3</v>
      </c>
      <c r="O5330" s="4">
        <f t="shared" si="664"/>
        <v>4</v>
      </c>
      <c r="P5330" s="4">
        <f t="shared" si="665"/>
        <v>3</v>
      </c>
      <c r="Q5330" s="4">
        <f t="shared" si="666"/>
        <v>5</v>
      </c>
      <c r="R5330" s="4">
        <f t="shared" si="667"/>
        <v>12</v>
      </c>
      <c r="S5330" s="4">
        <f t="shared" si="668"/>
        <v>104.7</v>
      </c>
      <c r="T5330" s="4" t="str">
        <f t="shared" si="669"/>
        <v>C - Entwicklungspotenzial</v>
      </c>
      <c r="U5330" s="4">
        <f>ROUND(((E5330-Hilfswerte!$B$20)/Hilfswerte!$B$21)+((F5330-Hilfswerte!$B$22)/Hilfswerte!$B$23)+((G5330-Hilfswerte!$B$24)/Hilfswerte!$B$25)+0.1*INDEX(Hilfswerte!$B$4:$B$15,MATCH(C5330,Hilfswerte!$A$4:$A$15,0)),2)</f>
        <v>1.27</v>
      </c>
      <c r="V5330" s="4">
        <f>ROUND(SQRT((((E5330-Hilfswerte!$B$20)/Hilfswerte!$B$21)-Hilfswerte!$B$28)^2+(((F5330-Hilfswerte!$B$22)/Hilfswerte!$B$23)-Hilfswerte!$B$29)^2+(((G5330-Hilfswerte!$B$24)/Hilfswerte!$B$25)-Hilfswerte!$B$30)^2),3)</f>
        <v>0.97699999999999998</v>
      </c>
      <c r="W5330" s="4">
        <f>ROUND(E5330*Hilfswerte!$B$31,0)</f>
        <v>62280</v>
      </c>
      <c r="X5330" s="4">
        <f t="shared" si="670"/>
        <v>0</v>
      </c>
      <c r="Y5330" s="4" t="str">
        <f>IF(T5330="A - Top-Kunde","bereits Top-Kunde",IF(AND(V5330&lt;=Hilfswerte!$B$34,H5330&lt;0.5*W5330),"Hoch",IF(AND(V5330&lt;=Hilfswerte!$B$35,H5330&lt;0.7*W5330),"Mittel","Niedrig")))</f>
        <v>Niedrig</v>
      </c>
      <c r="Z5330" s="4">
        <f t="shared" si="671"/>
        <v>14.5</v>
      </c>
      <c r="AA5330" s="4" t="str">
        <f>IF(J5330&gt;365,"Bereits abgewandert (Segment D)",IF(Z5330&gt;=Hilfswerte!$B$38,"Rot - akut gefaehrdet",IF(Z5330&gt;=Hilfswerte!$B$39,"Gelb - beobachten","Gruen - stabil")))</f>
        <v>Gelb - beobachten</v>
      </c>
    </row>
    <row r="5331" spans="1:27" ht="15" customHeight="1" x14ac:dyDescent="0.25">
      <c r="A5331" s="4" t="s">
        <v>5678</v>
      </c>
      <c r="B5331" s="4" t="s">
        <v>1139</v>
      </c>
      <c r="C5331" s="4" t="s">
        <v>89</v>
      </c>
      <c r="D5331" s="4" t="s">
        <v>122</v>
      </c>
      <c r="E5331" s="4">
        <v>58</v>
      </c>
      <c r="F5331" s="4">
        <v>11.4</v>
      </c>
      <c r="G5331" s="4">
        <v>5.5</v>
      </c>
      <c r="H5331" s="4">
        <v>12171</v>
      </c>
      <c r="I5331" s="4">
        <v>4</v>
      </c>
      <c r="J5331" s="4">
        <v>26</v>
      </c>
      <c r="K5331" s="4">
        <v>0</v>
      </c>
      <c r="L5331" s="4">
        <v>13</v>
      </c>
      <c r="M5331" s="4">
        <v>1</v>
      </c>
      <c r="N5331" s="4">
        <v>40.1</v>
      </c>
      <c r="O5331" s="4">
        <f t="shared" si="664"/>
        <v>5</v>
      </c>
      <c r="P5331" s="4">
        <f t="shared" si="665"/>
        <v>4</v>
      </c>
      <c r="Q5331" s="4">
        <f t="shared" si="666"/>
        <v>5</v>
      </c>
      <c r="R5331" s="4">
        <f t="shared" si="667"/>
        <v>14</v>
      </c>
      <c r="S5331" s="4">
        <f t="shared" si="668"/>
        <v>156.19999999999999</v>
      </c>
      <c r="T5331" s="4" t="str">
        <f t="shared" si="669"/>
        <v>A - Top-Kunde</v>
      </c>
      <c r="U5331" s="4">
        <f>ROUND(((E5331-Hilfswerte!$B$20)/Hilfswerte!$B$21)+((F5331-Hilfswerte!$B$22)/Hilfswerte!$B$23)+((G5331-Hilfswerte!$B$24)/Hilfswerte!$B$25)+0.1*INDEX(Hilfswerte!$B$4:$B$15,MATCH(C5331,Hilfswerte!$A$4:$A$15,0)),2)</f>
        <v>-1.02</v>
      </c>
      <c r="V5331" s="4">
        <f>ROUND(SQRT((((E5331-Hilfswerte!$B$20)/Hilfswerte!$B$21)-Hilfswerte!$B$28)^2+(((F5331-Hilfswerte!$B$22)/Hilfswerte!$B$23)-Hilfswerte!$B$29)^2+(((G5331-Hilfswerte!$B$24)/Hilfswerte!$B$25)-Hilfswerte!$B$30)^2),3)</f>
        <v>1.125</v>
      </c>
      <c r="W5331" s="4">
        <f>ROUND(E5331*Hilfswerte!$B$31,0)</f>
        <v>11922</v>
      </c>
      <c r="X5331" s="4">
        <f t="shared" si="670"/>
        <v>0</v>
      </c>
      <c r="Y5331" s="4" t="str">
        <f>IF(T5331="A - Top-Kunde","bereits Top-Kunde",IF(AND(V5331&lt;=Hilfswerte!$B$34,H5331&lt;0.5*W5331),"Hoch",IF(AND(V5331&lt;=Hilfswerte!$B$35,H5331&lt;0.7*W5331),"Mittel","Niedrig")))</f>
        <v>bereits Top-Kunde</v>
      </c>
      <c r="Z5331" s="4">
        <f t="shared" si="671"/>
        <v>3.9</v>
      </c>
      <c r="AA5331" s="4" t="str">
        <f>IF(J5331&gt;365,"Bereits abgewandert (Segment D)",IF(Z5331&gt;=Hilfswerte!$B$38,"Rot - akut gefaehrdet",IF(Z5331&gt;=Hilfswerte!$B$39,"Gelb - beobachten","Gruen - stabil")))</f>
        <v>Gruen - stabil</v>
      </c>
    </row>
    <row r="5332" spans="1:27" ht="15" customHeight="1" x14ac:dyDescent="0.25">
      <c r="A5332" s="4" t="s">
        <v>5679</v>
      </c>
      <c r="B5332" s="4" t="s">
        <v>95</v>
      </c>
      <c r="C5332" s="4" t="s">
        <v>47</v>
      </c>
      <c r="D5332" s="4" t="s">
        <v>30</v>
      </c>
      <c r="E5332" s="4">
        <v>64</v>
      </c>
      <c r="F5332" s="4">
        <v>15.5</v>
      </c>
      <c r="G5332" s="4">
        <v>6.4</v>
      </c>
      <c r="H5332" s="4">
        <v>4220</v>
      </c>
      <c r="I5332" s="4">
        <v>8</v>
      </c>
      <c r="J5332" s="4">
        <v>10</v>
      </c>
      <c r="K5332" s="4">
        <v>1</v>
      </c>
      <c r="L5332" s="4">
        <v>17</v>
      </c>
      <c r="M5332" s="4">
        <v>2</v>
      </c>
      <c r="N5332" s="4">
        <v>24.4</v>
      </c>
      <c r="O5332" s="4">
        <f t="shared" si="664"/>
        <v>5</v>
      </c>
      <c r="P5332" s="4">
        <f t="shared" si="665"/>
        <v>5</v>
      </c>
      <c r="Q5332" s="4">
        <f t="shared" si="666"/>
        <v>4</v>
      </c>
      <c r="R5332" s="4">
        <f t="shared" si="667"/>
        <v>14</v>
      </c>
      <c r="S5332" s="4">
        <f t="shared" si="668"/>
        <v>141.1</v>
      </c>
      <c r="T5332" s="4" t="str">
        <f t="shared" si="669"/>
        <v>A - Top-Kunde</v>
      </c>
      <c r="U5332" s="4">
        <f>ROUND(((E5332-Hilfswerte!$B$20)/Hilfswerte!$B$21)+((F5332-Hilfswerte!$B$22)/Hilfswerte!$B$23)+((G5332-Hilfswerte!$B$24)/Hilfswerte!$B$25)+0.1*INDEX(Hilfswerte!$B$4:$B$15,MATCH(C5332,Hilfswerte!$A$4:$A$15,0)),2)</f>
        <v>-0.99</v>
      </c>
      <c r="V5332" s="4">
        <f>ROUND(SQRT((((E5332-Hilfswerte!$B$20)/Hilfswerte!$B$21)-Hilfswerte!$B$28)^2+(((F5332-Hilfswerte!$B$22)/Hilfswerte!$B$23)-Hilfswerte!$B$29)^2+(((G5332-Hilfswerte!$B$24)/Hilfswerte!$B$25)-Hilfswerte!$B$30)^2),3)</f>
        <v>0.96899999999999997</v>
      </c>
      <c r="W5332" s="4">
        <f>ROUND(E5332*Hilfswerte!$B$31,0)</f>
        <v>13155</v>
      </c>
      <c r="X5332" s="4">
        <f t="shared" si="670"/>
        <v>8935</v>
      </c>
      <c r="Y5332" s="4" t="str">
        <f>IF(T5332="A - Top-Kunde","bereits Top-Kunde",IF(AND(V5332&lt;=Hilfswerte!$B$34,H5332&lt;0.5*W5332),"Hoch",IF(AND(V5332&lt;=Hilfswerte!$B$35,H5332&lt;0.7*W5332),"Mittel","Niedrig")))</f>
        <v>bereits Top-Kunde</v>
      </c>
      <c r="Z5332" s="4">
        <f t="shared" si="671"/>
        <v>6.9</v>
      </c>
      <c r="AA5332" s="4" t="str">
        <f>IF(J5332&gt;365,"Bereits abgewandert (Segment D)",IF(Z5332&gt;=Hilfswerte!$B$38,"Rot - akut gefaehrdet",IF(Z5332&gt;=Hilfswerte!$B$39,"Gelb - beobachten","Gruen - stabil")))</f>
        <v>Gruen - stabil</v>
      </c>
    </row>
    <row r="5333" spans="1:27" ht="15" customHeight="1" x14ac:dyDescent="0.25">
      <c r="A5333" s="4" t="s">
        <v>5680</v>
      </c>
      <c r="B5333" s="4" t="s">
        <v>1304</v>
      </c>
      <c r="C5333" s="4" t="s">
        <v>33</v>
      </c>
      <c r="D5333" s="4" t="s">
        <v>30</v>
      </c>
      <c r="E5333" s="4">
        <v>108</v>
      </c>
      <c r="F5333" s="4">
        <v>21</v>
      </c>
      <c r="G5333" s="4">
        <v>16.8</v>
      </c>
      <c r="H5333" s="4">
        <v>1857</v>
      </c>
      <c r="I5333" s="4">
        <v>1</v>
      </c>
      <c r="J5333" s="4">
        <v>49</v>
      </c>
      <c r="K5333" s="4">
        <v>0</v>
      </c>
      <c r="L5333" s="4">
        <v>7</v>
      </c>
      <c r="M5333" s="4">
        <v>2</v>
      </c>
      <c r="N5333" s="4">
        <v>36.9</v>
      </c>
      <c r="O5333" s="4">
        <f t="shared" si="664"/>
        <v>4</v>
      </c>
      <c r="P5333" s="4">
        <f t="shared" si="665"/>
        <v>1</v>
      </c>
      <c r="Q5333" s="4">
        <f t="shared" si="666"/>
        <v>3</v>
      </c>
      <c r="R5333" s="4">
        <f t="shared" si="667"/>
        <v>8</v>
      </c>
      <c r="S5333" s="4">
        <f t="shared" si="668"/>
        <v>96.4</v>
      </c>
      <c r="T5333" s="4" t="str">
        <f t="shared" si="669"/>
        <v>C - Entwicklungspotenzial</v>
      </c>
      <c r="U5333" s="4">
        <f>ROUND(((E5333-Hilfswerte!$B$20)/Hilfswerte!$B$21)+((F5333-Hilfswerte!$B$22)/Hilfswerte!$B$23)+((G5333-Hilfswerte!$B$24)/Hilfswerte!$B$25)+0.1*INDEX(Hilfswerte!$B$4:$B$15,MATCH(C5333,Hilfswerte!$A$4:$A$15,0)),2)</f>
        <v>0.9</v>
      </c>
      <c r="V5333" s="4">
        <f>ROUND(SQRT((((E5333-Hilfswerte!$B$20)/Hilfswerte!$B$21)-Hilfswerte!$B$28)^2+(((F5333-Hilfswerte!$B$22)/Hilfswerte!$B$23)-Hilfswerte!$B$29)^2+(((G5333-Hilfswerte!$B$24)/Hilfswerte!$B$25)-Hilfswerte!$B$30)^2),3)</f>
        <v>0.97099999999999997</v>
      </c>
      <c r="W5333" s="4">
        <f>ROUND(E5333*Hilfswerte!$B$31,0)</f>
        <v>22199</v>
      </c>
      <c r="X5333" s="4">
        <f t="shared" si="670"/>
        <v>20342</v>
      </c>
      <c r="Y5333" s="4" t="str">
        <f>IF(T5333="A - Top-Kunde","bereits Top-Kunde",IF(AND(V5333&lt;=Hilfswerte!$B$34,H5333&lt;0.5*W5333),"Hoch",IF(AND(V5333&lt;=Hilfswerte!$B$35,H5333&lt;0.7*W5333),"Mittel","Niedrig")))</f>
        <v>Mittel</v>
      </c>
      <c r="Z5333" s="4">
        <f t="shared" si="671"/>
        <v>3.9</v>
      </c>
      <c r="AA5333" s="4" t="str">
        <f>IF(J5333&gt;365,"Bereits abgewandert (Segment D)",IF(Z5333&gt;=Hilfswerte!$B$38,"Rot - akut gefaehrdet",IF(Z5333&gt;=Hilfswerte!$B$39,"Gelb - beobachten","Gruen - stabil")))</f>
        <v>Gruen - stabil</v>
      </c>
    </row>
    <row r="5334" spans="1:27" ht="15" customHeight="1" x14ac:dyDescent="0.25">
      <c r="A5334" s="4" t="s">
        <v>5681</v>
      </c>
      <c r="B5334" s="4" t="s">
        <v>140</v>
      </c>
      <c r="C5334" s="4" t="s">
        <v>55</v>
      </c>
      <c r="D5334" s="4" t="s">
        <v>106</v>
      </c>
      <c r="E5334" s="4">
        <v>109</v>
      </c>
      <c r="F5334" s="4">
        <v>28.9</v>
      </c>
      <c r="G5334" s="4">
        <v>1</v>
      </c>
      <c r="H5334" s="4">
        <v>10759</v>
      </c>
      <c r="I5334" s="4">
        <v>4</v>
      </c>
      <c r="J5334" s="4">
        <v>7</v>
      </c>
      <c r="K5334" s="4">
        <v>0</v>
      </c>
      <c r="L5334" s="4">
        <v>11</v>
      </c>
      <c r="M5334" s="4">
        <v>1</v>
      </c>
      <c r="N5334" s="4">
        <v>-7.3</v>
      </c>
      <c r="O5334" s="4">
        <f t="shared" si="664"/>
        <v>5</v>
      </c>
      <c r="P5334" s="4">
        <f t="shared" si="665"/>
        <v>4</v>
      </c>
      <c r="Q5334" s="4">
        <f t="shared" si="666"/>
        <v>5</v>
      </c>
      <c r="R5334" s="4">
        <f t="shared" si="667"/>
        <v>14</v>
      </c>
      <c r="S5334" s="4">
        <f t="shared" si="668"/>
        <v>133.1</v>
      </c>
      <c r="T5334" s="4" t="str">
        <f t="shared" si="669"/>
        <v>A - Top-Kunde</v>
      </c>
      <c r="U5334" s="4">
        <f>ROUND(((E5334-Hilfswerte!$B$20)/Hilfswerte!$B$21)+((F5334-Hilfswerte!$B$22)/Hilfswerte!$B$23)+((G5334-Hilfswerte!$B$24)/Hilfswerte!$B$25)+0.1*INDEX(Hilfswerte!$B$4:$B$15,MATCH(C5334,Hilfswerte!$A$4:$A$15,0)),2)</f>
        <v>-1.2</v>
      </c>
      <c r="V5334" s="4">
        <f>ROUND(SQRT((((E5334-Hilfswerte!$B$20)/Hilfswerte!$B$21)-Hilfswerte!$B$28)^2+(((F5334-Hilfswerte!$B$22)/Hilfswerte!$B$23)-Hilfswerte!$B$29)^2+(((G5334-Hilfswerte!$B$24)/Hilfswerte!$B$25)-Hilfswerte!$B$30)^2),3)</f>
        <v>1.6479999999999999</v>
      </c>
      <c r="W5334" s="4">
        <f>ROUND(E5334*Hilfswerte!$B$31,0)</f>
        <v>22405</v>
      </c>
      <c r="X5334" s="4">
        <f t="shared" si="670"/>
        <v>11646</v>
      </c>
      <c r="Y5334" s="4" t="str">
        <f>IF(T5334="A - Top-Kunde","bereits Top-Kunde",IF(AND(V5334&lt;=Hilfswerte!$B$34,H5334&lt;0.5*W5334),"Hoch",IF(AND(V5334&lt;=Hilfswerte!$B$35,H5334&lt;0.7*W5334),"Mittel","Niedrig")))</f>
        <v>bereits Top-Kunde</v>
      </c>
      <c r="Z5334" s="4">
        <f t="shared" si="671"/>
        <v>5.5</v>
      </c>
      <c r="AA5334" s="4" t="str">
        <f>IF(J5334&gt;365,"Bereits abgewandert (Segment D)",IF(Z5334&gt;=Hilfswerte!$B$38,"Rot - akut gefaehrdet",IF(Z5334&gt;=Hilfswerte!$B$39,"Gelb - beobachten","Gruen - stabil")))</f>
        <v>Gruen - stabil</v>
      </c>
    </row>
    <row r="5335" spans="1:27" ht="15" customHeight="1" x14ac:dyDescent="0.25">
      <c r="A5335" s="4" t="s">
        <v>5682</v>
      </c>
      <c r="B5335" s="4" t="s">
        <v>238</v>
      </c>
      <c r="C5335" s="4" t="s">
        <v>33</v>
      </c>
      <c r="D5335" s="4" t="s">
        <v>30</v>
      </c>
      <c r="E5335" s="4">
        <v>88</v>
      </c>
      <c r="F5335" s="4">
        <v>26.8</v>
      </c>
      <c r="G5335" s="4">
        <v>2</v>
      </c>
      <c r="H5335" s="4">
        <v>54781</v>
      </c>
      <c r="I5335" s="4">
        <v>2</v>
      </c>
      <c r="J5335" s="4">
        <v>315</v>
      </c>
      <c r="K5335" s="4">
        <v>0</v>
      </c>
      <c r="L5335" s="4">
        <v>25</v>
      </c>
      <c r="M5335" s="4">
        <v>1</v>
      </c>
      <c r="N5335" s="4">
        <v>0.8</v>
      </c>
      <c r="O5335" s="4">
        <f t="shared" si="664"/>
        <v>2</v>
      </c>
      <c r="P5335" s="4">
        <f t="shared" si="665"/>
        <v>2</v>
      </c>
      <c r="Q5335" s="4">
        <f t="shared" si="666"/>
        <v>5</v>
      </c>
      <c r="R5335" s="4">
        <f t="shared" si="667"/>
        <v>9</v>
      </c>
      <c r="S5335" s="4">
        <f t="shared" si="668"/>
        <v>82.9</v>
      </c>
      <c r="T5335" s="4" t="str">
        <f t="shared" si="669"/>
        <v>C - Entwicklungspotenzial</v>
      </c>
      <c r="U5335" s="4">
        <f>ROUND(((E5335-Hilfswerte!$B$20)/Hilfswerte!$B$21)+((F5335-Hilfswerte!$B$22)/Hilfswerte!$B$23)+((G5335-Hilfswerte!$B$24)/Hilfswerte!$B$25)+0.1*INDEX(Hilfswerte!$B$4:$B$15,MATCH(C5335,Hilfswerte!$A$4:$A$15,0)),2)</f>
        <v>-1.43</v>
      </c>
      <c r="V5335" s="4">
        <f>ROUND(SQRT((((E5335-Hilfswerte!$B$20)/Hilfswerte!$B$21)-Hilfswerte!$B$28)^2+(((F5335-Hilfswerte!$B$22)/Hilfswerte!$B$23)-Hilfswerte!$B$29)^2+(((G5335-Hilfswerte!$B$24)/Hilfswerte!$B$25)-Hilfswerte!$B$30)^2),3)</f>
        <v>1.514</v>
      </c>
      <c r="W5335" s="4">
        <f>ROUND(E5335*Hilfswerte!$B$31,0)</f>
        <v>18088</v>
      </c>
      <c r="X5335" s="4">
        <f t="shared" si="670"/>
        <v>0</v>
      </c>
      <c r="Y5335" s="4" t="str">
        <f>IF(T5335="A - Top-Kunde","bereits Top-Kunde",IF(AND(V5335&lt;=Hilfswerte!$B$34,H5335&lt;0.5*W5335),"Hoch",IF(AND(V5335&lt;=Hilfswerte!$B$35,H5335&lt;0.7*W5335),"Mittel","Niedrig")))</f>
        <v>Niedrig</v>
      </c>
      <c r="Z5335" s="4">
        <f t="shared" si="671"/>
        <v>20.8</v>
      </c>
      <c r="AA5335" s="4" t="str">
        <f>IF(J5335&gt;365,"Bereits abgewandert (Segment D)",IF(Z5335&gt;=Hilfswerte!$B$38,"Rot - akut gefaehrdet",IF(Z5335&gt;=Hilfswerte!$B$39,"Gelb - beobachten","Gruen - stabil")))</f>
        <v>Rot - akut gefaehrdet</v>
      </c>
    </row>
    <row r="5336" spans="1:27" ht="15" customHeight="1" x14ac:dyDescent="0.25">
      <c r="A5336" s="4" t="s">
        <v>5683</v>
      </c>
      <c r="B5336" s="4" t="s">
        <v>162</v>
      </c>
      <c r="C5336" s="4" t="s">
        <v>65</v>
      </c>
      <c r="D5336" s="4" t="s">
        <v>52</v>
      </c>
      <c r="E5336" s="4">
        <v>6</v>
      </c>
      <c r="F5336" s="4">
        <v>1.4</v>
      </c>
      <c r="G5336" s="4">
        <v>20.7</v>
      </c>
      <c r="H5336" s="4">
        <v>652</v>
      </c>
      <c r="I5336" s="4">
        <v>2</v>
      </c>
      <c r="J5336" s="4">
        <v>14</v>
      </c>
      <c r="K5336" s="4">
        <v>0</v>
      </c>
      <c r="L5336" s="4">
        <v>24</v>
      </c>
      <c r="M5336" s="4">
        <v>4</v>
      </c>
      <c r="N5336" s="4">
        <v>14.9</v>
      </c>
      <c r="O5336" s="4">
        <f t="shared" si="664"/>
        <v>5</v>
      </c>
      <c r="P5336" s="4">
        <f t="shared" si="665"/>
        <v>2</v>
      </c>
      <c r="Q5336" s="4">
        <f t="shared" si="666"/>
        <v>2</v>
      </c>
      <c r="R5336" s="4">
        <f t="shared" si="667"/>
        <v>9</v>
      </c>
      <c r="S5336" s="4">
        <f t="shared" si="668"/>
        <v>90.3</v>
      </c>
      <c r="T5336" s="4" t="str">
        <f t="shared" si="669"/>
        <v>C - Entwicklungspotenzial</v>
      </c>
      <c r="U5336" s="4">
        <f>ROUND(((E5336-Hilfswerte!$B$20)/Hilfswerte!$B$21)+((F5336-Hilfswerte!$B$22)/Hilfswerte!$B$23)+((G5336-Hilfswerte!$B$24)/Hilfswerte!$B$25)+0.1*INDEX(Hilfswerte!$B$4:$B$15,MATCH(C5336,Hilfswerte!$A$4:$A$15,0)),2)</f>
        <v>0.65</v>
      </c>
      <c r="V5336" s="4">
        <f>ROUND(SQRT((((E5336-Hilfswerte!$B$20)/Hilfswerte!$B$21)-Hilfswerte!$B$28)^2+(((F5336-Hilfswerte!$B$22)/Hilfswerte!$B$23)-Hilfswerte!$B$29)^2+(((G5336-Hilfswerte!$B$24)/Hilfswerte!$B$25)-Hilfswerte!$B$30)^2),3)</f>
        <v>1.7809999999999999</v>
      </c>
      <c r="W5336" s="4">
        <f>ROUND(E5336*Hilfswerte!$B$31,0)</f>
        <v>1233</v>
      </c>
      <c r="X5336" s="4">
        <f t="shared" si="670"/>
        <v>581</v>
      </c>
      <c r="Y5336" s="4" t="str">
        <f>IF(T5336="A - Top-Kunde","bereits Top-Kunde",IF(AND(V5336&lt;=Hilfswerte!$B$34,H5336&lt;0.5*W5336),"Hoch",IF(AND(V5336&lt;=Hilfswerte!$B$35,H5336&lt;0.7*W5336),"Mittel","Niedrig")))</f>
        <v>Niedrig</v>
      </c>
      <c r="Z5336" s="4">
        <f t="shared" si="671"/>
        <v>5.5</v>
      </c>
      <c r="AA5336" s="4" t="str">
        <f>IF(J5336&gt;365,"Bereits abgewandert (Segment D)",IF(Z5336&gt;=Hilfswerte!$B$38,"Rot - akut gefaehrdet",IF(Z5336&gt;=Hilfswerte!$B$39,"Gelb - beobachten","Gruen - stabil")))</f>
        <v>Gruen - stabil</v>
      </c>
    </row>
    <row r="5337" spans="1:27" ht="15" customHeight="1" x14ac:dyDescent="0.25">
      <c r="A5337" s="4" t="s">
        <v>5684</v>
      </c>
      <c r="B5337" s="4" t="s">
        <v>1050</v>
      </c>
      <c r="C5337" s="4" t="s">
        <v>47</v>
      </c>
      <c r="D5337" s="4" t="s">
        <v>30</v>
      </c>
      <c r="E5337" s="4">
        <v>32</v>
      </c>
      <c r="F5337" s="4">
        <v>7.2</v>
      </c>
      <c r="G5337" s="4">
        <v>2.6</v>
      </c>
      <c r="H5337" s="4">
        <v>1227</v>
      </c>
      <c r="I5337" s="4">
        <v>1</v>
      </c>
      <c r="J5337" s="4">
        <v>255</v>
      </c>
      <c r="K5337" s="4">
        <v>0</v>
      </c>
      <c r="L5337" s="4">
        <v>37</v>
      </c>
      <c r="M5337" s="4">
        <v>3</v>
      </c>
      <c r="N5337" s="4">
        <v>-7.7</v>
      </c>
      <c r="O5337" s="4">
        <f t="shared" si="664"/>
        <v>2</v>
      </c>
      <c r="P5337" s="4">
        <f t="shared" si="665"/>
        <v>1</v>
      </c>
      <c r="Q5337" s="4">
        <f t="shared" si="666"/>
        <v>3</v>
      </c>
      <c r="R5337" s="4">
        <f t="shared" si="667"/>
        <v>6</v>
      </c>
      <c r="S5337" s="4">
        <f t="shared" si="668"/>
        <v>45.1</v>
      </c>
      <c r="T5337" s="4" t="str">
        <f t="shared" si="669"/>
        <v>C - Entwicklungspotenzial</v>
      </c>
      <c r="U5337" s="4">
        <f>ROUND(((E5337-Hilfswerte!$B$20)/Hilfswerte!$B$21)+((F5337-Hilfswerte!$B$22)/Hilfswerte!$B$23)+((G5337-Hilfswerte!$B$24)/Hilfswerte!$B$25)+0.1*INDEX(Hilfswerte!$B$4:$B$15,MATCH(C5337,Hilfswerte!$A$4:$A$15,0)),2)</f>
        <v>-1.88</v>
      </c>
      <c r="V5337" s="4">
        <f>ROUND(SQRT((((E5337-Hilfswerte!$B$20)/Hilfswerte!$B$21)-Hilfswerte!$B$28)^2+(((F5337-Hilfswerte!$B$22)/Hilfswerte!$B$23)-Hilfswerte!$B$29)^2+(((G5337-Hilfswerte!$B$24)/Hilfswerte!$B$25)-Hilfswerte!$B$30)^2),3)</f>
        <v>1.583</v>
      </c>
      <c r="W5337" s="4">
        <f>ROUND(E5337*Hilfswerte!$B$31,0)</f>
        <v>6577</v>
      </c>
      <c r="X5337" s="4">
        <f t="shared" si="670"/>
        <v>5350</v>
      </c>
      <c r="Y5337" s="4" t="str">
        <f>IF(T5337="A - Top-Kunde","bereits Top-Kunde",IF(AND(V5337&lt;=Hilfswerte!$B$34,H5337&lt;0.5*W5337),"Hoch",IF(AND(V5337&lt;=Hilfswerte!$B$35,H5337&lt;0.7*W5337),"Mittel","Niedrig")))</f>
        <v>Niedrig</v>
      </c>
      <c r="Z5337" s="4">
        <f t="shared" si="671"/>
        <v>23.2</v>
      </c>
      <c r="AA5337" s="4" t="str">
        <f>IF(J5337&gt;365,"Bereits abgewandert (Segment D)",IF(Z5337&gt;=Hilfswerte!$B$38,"Rot - akut gefaehrdet",IF(Z5337&gt;=Hilfswerte!$B$39,"Gelb - beobachten","Gruen - stabil")))</f>
        <v>Rot - akut gefaehrdet</v>
      </c>
    </row>
    <row r="5338" spans="1:27" ht="15" customHeight="1" x14ac:dyDescent="0.25">
      <c r="A5338" s="4" t="s">
        <v>5685</v>
      </c>
      <c r="B5338" s="4" t="s">
        <v>650</v>
      </c>
      <c r="C5338" s="4" t="s">
        <v>33</v>
      </c>
      <c r="D5338" s="4" t="s">
        <v>30</v>
      </c>
      <c r="E5338" s="4">
        <v>93</v>
      </c>
      <c r="F5338" s="4">
        <v>20.399999999999999</v>
      </c>
      <c r="G5338" s="4">
        <v>12.7</v>
      </c>
      <c r="H5338" s="4">
        <v>2786</v>
      </c>
      <c r="I5338" s="4">
        <v>1</v>
      </c>
      <c r="J5338" s="4">
        <v>98</v>
      </c>
      <c r="K5338" s="4">
        <v>0</v>
      </c>
      <c r="L5338" s="4">
        <v>0</v>
      </c>
      <c r="M5338" s="4">
        <v>5</v>
      </c>
      <c r="N5338" s="4">
        <v>-9.8000000000000007</v>
      </c>
      <c r="O5338" s="4">
        <f t="shared" si="664"/>
        <v>3</v>
      </c>
      <c r="P5338" s="4">
        <f t="shared" si="665"/>
        <v>1</v>
      </c>
      <c r="Q5338" s="4">
        <f t="shared" si="666"/>
        <v>4</v>
      </c>
      <c r="R5338" s="4">
        <f t="shared" si="667"/>
        <v>8</v>
      </c>
      <c r="S5338" s="4">
        <f t="shared" si="668"/>
        <v>75.099999999999994</v>
      </c>
      <c r="T5338" s="4" t="str">
        <f t="shared" si="669"/>
        <v>C - Entwicklungspotenzial</v>
      </c>
      <c r="U5338" s="4">
        <f>ROUND(((E5338-Hilfswerte!$B$20)/Hilfswerte!$B$21)+((F5338-Hilfswerte!$B$22)/Hilfswerte!$B$23)+((G5338-Hilfswerte!$B$24)/Hilfswerte!$B$25)+0.1*INDEX(Hilfswerte!$B$4:$B$15,MATCH(C5338,Hilfswerte!$A$4:$A$15,0)),2)</f>
        <v>0.17</v>
      </c>
      <c r="V5338" s="4">
        <f>ROUND(SQRT((((E5338-Hilfswerte!$B$20)/Hilfswerte!$B$21)-Hilfswerte!$B$28)^2+(((F5338-Hilfswerte!$B$22)/Hilfswerte!$B$23)-Hilfswerte!$B$29)^2+(((G5338-Hilfswerte!$B$24)/Hilfswerte!$B$25)-Hilfswerte!$B$30)^2),3)</f>
        <v>0.504</v>
      </c>
      <c r="W5338" s="4">
        <f>ROUND(E5338*Hilfswerte!$B$31,0)</f>
        <v>19116</v>
      </c>
      <c r="X5338" s="4">
        <f t="shared" si="670"/>
        <v>16330</v>
      </c>
      <c r="Y5338" s="4" t="str">
        <f>IF(T5338="A - Top-Kunde","bereits Top-Kunde",IF(AND(V5338&lt;=Hilfswerte!$B$34,H5338&lt;0.5*W5338),"Hoch",IF(AND(V5338&lt;=Hilfswerte!$B$35,H5338&lt;0.7*W5338),"Mittel","Niedrig")))</f>
        <v>Hoch</v>
      </c>
      <c r="Z5338" s="4">
        <f t="shared" si="671"/>
        <v>8.8000000000000007</v>
      </c>
      <c r="AA5338" s="4" t="str">
        <f>IF(J5338&gt;365,"Bereits abgewandert (Segment D)",IF(Z5338&gt;=Hilfswerte!$B$38,"Rot - akut gefaehrdet",IF(Z5338&gt;=Hilfswerte!$B$39,"Gelb - beobachten","Gruen - stabil")))</f>
        <v>Gruen - stabil</v>
      </c>
    </row>
    <row r="5339" spans="1:27" ht="15" customHeight="1" x14ac:dyDescent="0.25">
      <c r="A5339" s="4" t="s">
        <v>5686</v>
      </c>
      <c r="B5339" s="4" t="s">
        <v>669</v>
      </c>
      <c r="C5339" s="4" t="s">
        <v>29</v>
      </c>
      <c r="D5339" s="4" t="s">
        <v>52</v>
      </c>
      <c r="E5339" s="4">
        <v>28</v>
      </c>
      <c r="F5339" s="4">
        <v>6.3</v>
      </c>
      <c r="G5339" s="4">
        <v>18.600000000000001</v>
      </c>
      <c r="H5339" s="4">
        <v>5304</v>
      </c>
      <c r="I5339" s="4">
        <v>3</v>
      </c>
      <c r="J5339" s="4">
        <v>8</v>
      </c>
      <c r="K5339" s="4">
        <v>0</v>
      </c>
      <c r="L5339" s="4">
        <v>12</v>
      </c>
      <c r="M5339" s="4">
        <v>1</v>
      </c>
      <c r="N5339" s="4">
        <v>21.8</v>
      </c>
      <c r="O5339" s="4">
        <f t="shared" si="664"/>
        <v>5</v>
      </c>
      <c r="P5339" s="4">
        <f t="shared" si="665"/>
        <v>3</v>
      </c>
      <c r="Q5339" s="4">
        <f t="shared" si="666"/>
        <v>4</v>
      </c>
      <c r="R5339" s="4">
        <f t="shared" si="667"/>
        <v>12</v>
      </c>
      <c r="S5339" s="4">
        <f t="shared" si="668"/>
        <v>127.3</v>
      </c>
      <c r="T5339" s="4" t="str">
        <f t="shared" si="669"/>
        <v>A - Top-Kunde</v>
      </c>
      <c r="U5339" s="4">
        <f>ROUND(((E5339-Hilfswerte!$B$20)/Hilfswerte!$B$21)+((F5339-Hilfswerte!$B$22)/Hilfswerte!$B$23)+((G5339-Hilfswerte!$B$24)/Hilfswerte!$B$25)+0.1*INDEX(Hilfswerte!$B$4:$B$15,MATCH(C5339,Hilfswerte!$A$4:$A$15,0)),2)</f>
        <v>0.82</v>
      </c>
      <c r="V5339" s="4">
        <f>ROUND(SQRT((((E5339-Hilfswerte!$B$20)/Hilfswerte!$B$21)-Hilfswerte!$B$28)^2+(((F5339-Hilfswerte!$B$22)/Hilfswerte!$B$23)-Hilfswerte!$B$29)^2+(((G5339-Hilfswerte!$B$24)/Hilfswerte!$B$25)-Hilfswerte!$B$30)^2),3)</f>
        <v>1.4319999999999999</v>
      </c>
      <c r="W5339" s="4">
        <f>ROUND(E5339*Hilfswerte!$B$31,0)</f>
        <v>5755</v>
      </c>
      <c r="X5339" s="4">
        <f t="shared" si="670"/>
        <v>451</v>
      </c>
      <c r="Y5339" s="4" t="str">
        <f>IF(T5339="A - Top-Kunde","bereits Top-Kunde",IF(AND(V5339&lt;=Hilfswerte!$B$34,H5339&lt;0.5*W5339),"Hoch",IF(AND(V5339&lt;=Hilfswerte!$B$35,H5339&lt;0.7*W5339),"Mittel","Niedrig")))</f>
        <v>bereits Top-Kunde</v>
      </c>
      <c r="Z5339" s="4">
        <f t="shared" si="671"/>
        <v>2.8</v>
      </c>
      <c r="AA5339" s="4" t="str">
        <f>IF(J5339&gt;365,"Bereits abgewandert (Segment D)",IF(Z5339&gt;=Hilfswerte!$B$38,"Rot - akut gefaehrdet",IF(Z5339&gt;=Hilfswerte!$B$39,"Gelb - beobachten","Gruen - stabil")))</f>
        <v>Gruen - stabil</v>
      </c>
    </row>
    <row r="5340" spans="1:27" ht="15" customHeight="1" x14ac:dyDescent="0.25">
      <c r="A5340" s="4" t="s">
        <v>5687</v>
      </c>
      <c r="B5340" s="4" t="s">
        <v>701</v>
      </c>
      <c r="C5340" s="4" t="s">
        <v>55</v>
      </c>
      <c r="D5340" s="4" t="s">
        <v>30</v>
      </c>
      <c r="E5340" s="4">
        <v>140</v>
      </c>
      <c r="F5340" s="4">
        <v>22.9</v>
      </c>
      <c r="G5340" s="4">
        <v>14.9</v>
      </c>
      <c r="H5340" s="4">
        <v>2839</v>
      </c>
      <c r="I5340" s="4">
        <v>1</v>
      </c>
      <c r="J5340" s="4">
        <v>54</v>
      </c>
      <c r="K5340" s="4">
        <v>0</v>
      </c>
      <c r="L5340" s="4">
        <v>-5</v>
      </c>
      <c r="M5340" s="4">
        <v>1</v>
      </c>
      <c r="N5340" s="4">
        <v>19</v>
      </c>
      <c r="O5340" s="4">
        <f t="shared" si="664"/>
        <v>4</v>
      </c>
      <c r="P5340" s="4">
        <f t="shared" si="665"/>
        <v>1</v>
      </c>
      <c r="Q5340" s="4">
        <f t="shared" si="666"/>
        <v>4</v>
      </c>
      <c r="R5340" s="4">
        <f t="shared" si="667"/>
        <v>9</v>
      </c>
      <c r="S5340" s="4">
        <f t="shared" si="668"/>
        <v>99.5</v>
      </c>
      <c r="T5340" s="4" t="str">
        <f t="shared" si="669"/>
        <v>C - Entwicklungspotenzial</v>
      </c>
      <c r="U5340" s="4">
        <f>ROUND(((E5340-Hilfswerte!$B$20)/Hilfswerte!$B$21)+((F5340-Hilfswerte!$B$22)/Hilfswerte!$B$23)+((G5340-Hilfswerte!$B$24)/Hilfswerte!$B$25)+0.1*INDEX(Hilfswerte!$B$4:$B$15,MATCH(C5340,Hilfswerte!$A$4:$A$15,0)),2)</f>
        <v>1.03</v>
      </c>
      <c r="V5340" s="4">
        <f>ROUND(SQRT((((E5340-Hilfswerte!$B$20)/Hilfswerte!$B$21)-Hilfswerte!$B$28)^2+(((F5340-Hilfswerte!$B$22)/Hilfswerte!$B$23)-Hilfswerte!$B$29)^2+(((G5340-Hilfswerte!$B$24)/Hilfswerte!$B$25)-Hilfswerte!$B$30)^2),3)</f>
        <v>0.65400000000000003</v>
      </c>
      <c r="W5340" s="4">
        <f>ROUND(E5340*Hilfswerte!$B$31,0)</f>
        <v>28776</v>
      </c>
      <c r="X5340" s="4">
        <f t="shared" si="670"/>
        <v>25937</v>
      </c>
      <c r="Y5340" s="4" t="str">
        <f>IF(T5340="A - Top-Kunde","bereits Top-Kunde",IF(AND(V5340&lt;=Hilfswerte!$B$34,H5340&lt;0.5*W5340),"Hoch",IF(AND(V5340&lt;=Hilfswerte!$B$35,H5340&lt;0.7*W5340),"Mittel","Niedrig")))</f>
        <v>Hoch</v>
      </c>
      <c r="Z5340" s="4">
        <f t="shared" si="671"/>
        <v>2.7</v>
      </c>
      <c r="AA5340" s="4" t="str">
        <f>IF(J5340&gt;365,"Bereits abgewandert (Segment D)",IF(Z5340&gt;=Hilfswerte!$B$38,"Rot - akut gefaehrdet",IF(Z5340&gt;=Hilfswerte!$B$39,"Gelb - beobachten","Gruen - stabil")))</f>
        <v>Gruen - stabil</v>
      </c>
    </row>
    <row r="5341" spans="1:27" ht="15" customHeight="1" x14ac:dyDescent="0.25">
      <c r="A5341" s="4" t="s">
        <v>5688</v>
      </c>
      <c r="B5341" s="4" t="s">
        <v>319</v>
      </c>
      <c r="C5341" s="4" t="s">
        <v>29</v>
      </c>
      <c r="D5341" s="4" t="s">
        <v>30</v>
      </c>
      <c r="E5341" s="4">
        <v>44</v>
      </c>
      <c r="F5341" s="4">
        <v>13.9</v>
      </c>
      <c r="G5341" s="4">
        <v>5.3</v>
      </c>
      <c r="H5341" s="4">
        <v>5481</v>
      </c>
      <c r="I5341" s="4">
        <v>1</v>
      </c>
      <c r="J5341" s="4">
        <v>176</v>
      </c>
      <c r="K5341" s="4">
        <v>0</v>
      </c>
      <c r="L5341" s="4">
        <v>12</v>
      </c>
      <c r="M5341" s="4">
        <v>5</v>
      </c>
      <c r="N5341" s="4">
        <v>8.4</v>
      </c>
      <c r="O5341" s="4">
        <f t="shared" si="664"/>
        <v>3</v>
      </c>
      <c r="P5341" s="4">
        <f t="shared" si="665"/>
        <v>1</v>
      </c>
      <c r="Q5341" s="4">
        <f t="shared" si="666"/>
        <v>4</v>
      </c>
      <c r="R5341" s="4">
        <f t="shared" si="667"/>
        <v>8</v>
      </c>
      <c r="S5341" s="4">
        <f t="shared" si="668"/>
        <v>80.599999999999994</v>
      </c>
      <c r="T5341" s="4" t="str">
        <f t="shared" si="669"/>
        <v>C - Entwicklungspotenzial</v>
      </c>
      <c r="U5341" s="4">
        <f>ROUND(((E5341-Hilfswerte!$B$20)/Hilfswerte!$B$21)+((F5341-Hilfswerte!$B$22)/Hilfswerte!$B$23)+((G5341-Hilfswerte!$B$24)/Hilfswerte!$B$25)+0.1*INDEX(Hilfswerte!$B$4:$B$15,MATCH(C5341,Hilfswerte!$A$4:$A$15,0)),2)</f>
        <v>-1.0900000000000001</v>
      </c>
      <c r="V5341" s="4">
        <f>ROUND(SQRT((((E5341-Hilfswerte!$B$20)/Hilfswerte!$B$21)-Hilfswerte!$B$28)^2+(((F5341-Hilfswerte!$B$22)/Hilfswerte!$B$23)-Hilfswerte!$B$29)^2+(((G5341-Hilfswerte!$B$24)/Hilfswerte!$B$25)-Hilfswerte!$B$30)^2),3)</f>
        <v>1.159</v>
      </c>
      <c r="W5341" s="4">
        <f>ROUND(E5341*Hilfswerte!$B$31,0)</f>
        <v>9044</v>
      </c>
      <c r="X5341" s="4">
        <f t="shared" si="670"/>
        <v>3563</v>
      </c>
      <c r="Y5341" s="4" t="str">
        <f>IF(T5341="A - Top-Kunde","bereits Top-Kunde",IF(AND(V5341&lt;=Hilfswerte!$B$34,H5341&lt;0.5*W5341),"Hoch",IF(AND(V5341&lt;=Hilfswerte!$B$35,H5341&lt;0.7*W5341),"Mittel","Niedrig")))</f>
        <v>Niedrig</v>
      </c>
      <c r="Z5341" s="4">
        <f t="shared" si="671"/>
        <v>11.2</v>
      </c>
      <c r="AA5341" s="4" t="str">
        <f>IF(J5341&gt;365,"Bereits abgewandert (Segment D)",IF(Z5341&gt;=Hilfswerte!$B$38,"Rot - akut gefaehrdet",IF(Z5341&gt;=Hilfswerte!$B$39,"Gelb - beobachten","Gruen - stabil")))</f>
        <v>Gruen - stabil</v>
      </c>
    </row>
    <row r="5342" spans="1:27" ht="15" customHeight="1" x14ac:dyDescent="0.25">
      <c r="A5342" s="4" t="s">
        <v>5689</v>
      </c>
      <c r="B5342" s="4" t="s">
        <v>625</v>
      </c>
      <c r="C5342" s="4" t="s">
        <v>33</v>
      </c>
      <c r="D5342" s="4" t="s">
        <v>30</v>
      </c>
      <c r="E5342" s="4">
        <v>31</v>
      </c>
      <c r="F5342" s="4">
        <v>12.2</v>
      </c>
      <c r="G5342" s="4">
        <v>2.4</v>
      </c>
      <c r="H5342" s="4">
        <v>5660</v>
      </c>
      <c r="I5342" s="4">
        <v>3</v>
      </c>
      <c r="J5342" s="4">
        <v>135</v>
      </c>
      <c r="K5342" s="4">
        <v>1</v>
      </c>
      <c r="L5342" s="4">
        <v>10</v>
      </c>
      <c r="M5342" s="4">
        <v>1</v>
      </c>
      <c r="N5342" s="4">
        <v>15.6</v>
      </c>
      <c r="O5342" s="4">
        <f t="shared" si="664"/>
        <v>3</v>
      </c>
      <c r="P5342" s="4">
        <f t="shared" si="665"/>
        <v>3</v>
      </c>
      <c r="Q5342" s="4">
        <f t="shared" si="666"/>
        <v>4</v>
      </c>
      <c r="R5342" s="4">
        <f t="shared" si="667"/>
        <v>10</v>
      </c>
      <c r="S5342" s="4">
        <f t="shared" si="668"/>
        <v>98.8</v>
      </c>
      <c r="T5342" s="4" t="str">
        <f t="shared" si="669"/>
        <v>C - Entwicklungspotenzial</v>
      </c>
      <c r="U5342" s="4">
        <f>ROUND(((E5342-Hilfswerte!$B$20)/Hilfswerte!$B$21)+((F5342-Hilfswerte!$B$22)/Hilfswerte!$B$23)+((G5342-Hilfswerte!$B$24)/Hilfswerte!$B$25)+0.1*INDEX(Hilfswerte!$B$4:$B$15,MATCH(C5342,Hilfswerte!$A$4:$A$15,0)),2)</f>
        <v>-1.88</v>
      </c>
      <c r="V5342" s="4">
        <f>ROUND(SQRT((((E5342-Hilfswerte!$B$20)/Hilfswerte!$B$21)-Hilfswerte!$B$28)^2+(((F5342-Hilfswerte!$B$22)/Hilfswerte!$B$23)-Hilfswerte!$B$29)^2+(((G5342-Hilfswerte!$B$24)/Hilfswerte!$B$25)-Hilfswerte!$B$30)^2),3)</f>
        <v>1.583</v>
      </c>
      <c r="W5342" s="4">
        <f>ROUND(E5342*Hilfswerte!$B$31,0)</f>
        <v>6372</v>
      </c>
      <c r="X5342" s="4">
        <f t="shared" si="670"/>
        <v>712</v>
      </c>
      <c r="Y5342" s="4" t="str">
        <f>IF(T5342="A - Top-Kunde","bereits Top-Kunde",IF(AND(V5342&lt;=Hilfswerte!$B$34,H5342&lt;0.5*W5342),"Hoch",IF(AND(V5342&lt;=Hilfswerte!$B$35,H5342&lt;0.7*W5342),"Mittel","Niedrig")))</f>
        <v>Niedrig</v>
      </c>
      <c r="Z5342" s="4">
        <f t="shared" si="671"/>
        <v>11.8</v>
      </c>
      <c r="AA5342" s="4" t="str">
        <f>IF(J5342&gt;365,"Bereits abgewandert (Segment D)",IF(Z5342&gt;=Hilfswerte!$B$38,"Rot - akut gefaehrdet",IF(Z5342&gt;=Hilfswerte!$B$39,"Gelb - beobachten","Gruen - stabil")))</f>
        <v>Gruen - stabil</v>
      </c>
    </row>
    <row r="5343" spans="1:27" ht="15" customHeight="1" x14ac:dyDescent="0.25">
      <c r="A5343" s="4" t="s">
        <v>5690</v>
      </c>
      <c r="B5343" s="4" t="s">
        <v>150</v>
      </c>
      <c r="C5343" s="4" t="s">
        <v>59</v>
      </c>
      <c r="D5343" s="4" t="s">
        <v>30</v>
      </c>
      <c r="E5343" s="4">
        <v>174</v>
      </c>
      <c r="F5343" s="4">
        <v>25.4</v>
      </c>
      <c r="G5343" s="4">
        <v>8.8000000000000007</v>
      </c>
      <c r="H5343" s="4">
        <v>9576</v>
      </c>
      <c r="I5343" s="4">
        <v>9</v>
      </c>
      <c r="J5343" s="4">
        <v>4</v>
      </c>
      <c r="K5343" s="4">
        <v>0</v>
      </c>
      <c r="L5343" s="4">
        <v>9</v>
      </c>
      <c r="M5343" s="4">
        <v>2</v>
      </c>
      <c r="N5343" s="4">
        <v>1.7</v>
      </c>
      <c r="O5343" s="4">
        <f t="shared" si="664"/>
        <v>5</v>
      </c>
      <c r="P5343" s="4">
        <f t="shared" si="665"/>
        <v>5</v>
      </c>
      <c r="Q5343" s="4">
        <f t="shared" si="666"/>
        <v>5</v>
      </c>
      <c r="R5343" s="4">
        <f t="shared" si="667"/>
        <v>15</v>
      </c>
      <c r="S5343" s="4">
        <f t="shared" si="668"/>
        <v>148.19999999999999</v>
      </c>
      <c r="T5343" s="4" t="str">
        <f t="shared" si="669"/>
        <v>A - Top-Kunde</v>
      </c>
      <c r="U5343" s="4">
        <f>ROUND(((E5343-Hilfswerte!$B$20)/Hilfswerte!$B$21)+((F5343-Hilfswerte!$B$22)/Hilfswerte!$B$23)+((G5343-Hilfswerte!$B$24)/Hilfswerte!$B$25)+0.1*INDEX(Hilfswerte!$B$4:$B$15,MATCH(C5343,Hilfswerte!$A$4:$A$15,0)),2)</f>
        <v>-0.11</v>
      </c>
      <c r="V5343" s="4">
        <f>ROUND(SQRT((((E5343-Hilfswerte!$B$20)/Hilfswerte!$B$21)-Hilfswerte!$B$28)^2+(((F5343-Hilfswerte!$B$22)/Hilfswerte!$B$23)-Hilfswerte!$B$29)^2+(((G5343-Hilfswerte!$B$24)/Hilfswerte!$B$25)-Hilfswerte!$B$30)^2),3)</f>
        <v>0.443</v>
      </c>
      <c r="W5343" s="4">
        <f>ROUND(E5343*Hilfswerte!$B$31,0)</f>
        <v>35765</v>
      </c>
      <c r="X5343" s="4">
        <f t="shared" si="670"/>
        <v>26189</v>
      </c>
      <c r="Y5343" s="4" t="str">
        <f>IF(T5343="A - Top-Kunde","bereits Top-Kunde",IF(AND(V5343&lt;=Hilfswerte!$B$34,H5343&lt;0.5*W5343),"Hoch",IF(AND(V5343&lt;=Hilfswerte!$B$35,H5343&lt;0.7*W5343),"Mittel","Niedrig")))</f>
        <v>bereits Top-Kunde</v>
      </c>
      <c r="Z5343" s="4">
        <f t="shared" si="671"/>
        <v>2</v>
      </c>
      <c r="AA5343" s="4" t="str">
        <f>IF(J5343&gt;365,"Bereits abgewandert (Segment D)",IF(Z5343&gt;=Hilfswerte!$B$38,"Rot - akut gefaehrdet",IF(Z5343&gt;=Hilfswerte!$B$39,"Gelb - beobachten","Gruen - stabil")))</f>
        <v>Gruen - stabil</v>
      </c>
    </row>
    <row r="5344" spans="1:27" ht="15" customHeight="1" x14ac:dyDescent="0.25">
      <c r="A5344" s="4" t="s">
        <v>5691</v>
      </c>
      <c r="B5344" s="4" t="s">
        <v>165</v>
      </c>
      <c r="C5344" s="4" t="s">
        <v>62</v>
      </c>
      <c r="D5344" s="4" t="s">
        <v>77</v>
      </c>
      <c r="E5344" s="4">
        <v>23</v>
      </c>
      <c r="F5344" s="4">
        <v>4.2</v>
      </c>
      <c r="G5344" s="4">
        <v>18.899999999999999</v>
      </c>
      <c r="H5344" s="4">
        <v>0</v>
      </c>
      <c r="I5344" s="4">
        <v>0</v>
      </c>
      <c r="J5344" s="4">
        <v>450</v>
      </c>
      <c r="K5344" s="4">
        <v>0</v>
      </c>
      <c r="L5344" s="4">
        <v>34</v>
      </c>
      <c r="M5344" s="4">
        <v>0</v>
      </c>
      <c r="N5344" s="4">
        <v>-60.4</v>
      </c>
      <c r="O5344" s="4">
        <f t="shared" si="664"/>
        <v>1</v>
      </c>
      <c r="P5344" s="4">
        <f t="shared" si="665"/>
        <v>1</v>
      </c>
      <c r="Q5344" s="4">
        <f t="shared" si="666"/>
        <v>1</v>
      </c>
      <c r="R5344" s="4">
        <f t="shared" si="667"/>
        <v>3</v>
      </c>
      <c r="S5344" s="4">
        <f t="shared" si="668"/>
        <v>-10.4</v>
      </c>
      <c r="T5344" s="4" t="str">
        <f t="shared" si="669"/>
        <v>D - Abwanderungsrisiko</v>
      </c>
      <c r="U5344" s="4">
        <f>ROUND(((E5344-Hilfswerte!$B$20)/Hilfswerte!$B$21)+((F5344-Hilfswerte!$B$22)/Hilfswerte!$B$23)+((G5344-Hilfswerte!$B$24)/Hilfswerte!$B$25)+0.1*INDEX(Hilfswerte!$B$4:$B$15,MATCH(C5344,Hilfswerte!$A$4:$A$15,0)),2)</f>
        <v>0.95</v>
      </c>
      <c r="V5344" s="4">
        <f>ROUND(SQRT((((E5344-Hilfswerte!$B$20)/Hilfswerte!$B$21)-Hilfswerte!$B$28)^2+(((F5344-Hilfswerte!$B$22)/Hilfswerte!$B$23)-Hilfswerte!$B$29)^2+(((G5344-Hilfswerte!$B$24)/Hilfswerte!$B$25)-Hilfswerte!$B$30)^2),3)</f>
        <v>1.4950000000000001</v>
      </c>
      <c r="W5344" s="4">
        <f>ROUND(E5344*Hilfswerte!$B$31,0)</f>
        <v>4728</v>
      </c>
      <c r="X5344" s="4">
        <f t="shared" si="670"/>
        <v>4728</v>
      </c>
      <c r="Y5344" s="4" t="str">
        <f>IF(T5344="A - Top-Kunde","bereits Top-Kunde",IF(AND(V5344&lt;=Hilfswerte!$B$34,H5344&lt;0.5*W5344),"Hoch",IF(AND(V5344&lt;=Hilfswerte!$B$35,H5344&lt;0.7*W5344),"Mittel","Niedrig")))</f>
        <v>Niedrig</v>
      </c>
      <c r="Z5344" s="4">
        <f t="shared" si="671"/>
        <v>53.5</v>
      </c>
      <c r="AA5344" s="4" t="str">
        <f>IF(J5344&gt;365,"Bereits abgewandert (Segment D)",IF(Z5344&gt;=Hilfswerte!$B$38,"Rot - akut gefaehrdet",IF(Z5344&gt;=Hilfswerte!$B$39,"Gelb - beobachten","Gruen - stabil")))</f>
        <v>Bereits abgewandert (Segment D)</v>
      </c>
    </row>
    <row r="5345" spans="1:27" ht="15" customHeight="1" x14ac:dyDescent="0.25">
      <c r="A5345" s="4" t="s">
        <v>5692</v>
      </c>
      <c r="B5345" s="4" t="s">
        <v>900</v>
      </c>
      <c r="C5345" s="4" t="s">
        <v>65</v>
      </c>
      <c r="D5345" s="4" t="s">
        <v>30</v>
      </c>
      <c r="E5345" s="4">
        <v>84</v>
      </c>
      <c r="F5345" s="4">
        <v>28.4</v>
      </c>
      <c r="G5345" s="4">
        <v>8.8000000000000007</v>
      </c>
      <c r="H5345" s="4">
        <v>8283</v>
      </c>
      <c r="I5345" s="4">
        <v>6</v>
      </c>
      <c r="J5345" s="4">
        <v>22</v>
      </c>
      <c r="K5345" s="4">
        <v>0</v>
      </c>
      <c r="L5345" s="4">
        <v>5</v>
      </c>
      <c r="M5345" s="4">
        <v>4</v>
      </c>
      <c r="N5345" s="4">
        <v>-6.1</v>
      </c>
      <c r="O5345" s="4">
        <f t="shared" si="664"/>
        <v>5</v>
      </c>
      <c r="P5345" s="4">
        <f t="shared" si="665"/>
        <v>5</v>
      </c>
      <c r="Q5345" s="4">
        <f t="shared" si="666"/>
        <v>5</v>
      </c>
      <c r="R5345" s="4">
        <f t="shared" si="667"/>
        <v>15</v>
      </c>
      <c r="S5345" s="4">
        <f t="shared" si="668"/>
        <v>145.5</v>
      </c>
      <c r="T5345" s="4" t="str">
        <f t="shared" si="669"/>
        <v>A - Top-Kunde</v>
      </c>
      <c r="U5345" s="4">
        <f>ROUND(((E5345-Hilfswerte!$B$20)/Hilfswerte!$B$21)+((F5345-Hilfswerte!$B$22)/Hilfswerte!$B$23)+((G5345-Hilfswerte!$B$24)/Hilfswerte!$B$25)+0.1*INDEX(Hilfswerte!$B$4:$B$15,MATCH(C5345,Hilfswerte!$A$4:$A$15,0)),2)</f>
        <v>-0.42</v>
      </c>
      <c r="V5345" s="4">
        <f>ROUND(SQRT((((E5345-Hilfswerte!$B$20)/Hilfswerte!$B$21)-Hilfswerte!$B$28)^2+(((F5345-Hilfswerte!$B$22)/Hilfswerte!$B$23)-Hilfswerte!$B$29)^2+(((G5345-Hilfswerte!$B$24)/Hilfswerte!$B$25)-Hilfswerte!$B$30)^2),3)</f>
        <v>0.54900000000000004</v>
      </c>
      <c r="W5345" s="4">
        <f>ROUND(E5345*Hilfswerte!$B$31,0)</f>
        <v>17266</v>
      </c>
      <c r="X5345" s="4">
        <f t="shared" si="670"/>
        <v>8983</v>
      </c>
      <c r="Y5345" s="4" t="str">
        <f>IF(T5345="A - Top-Kunde","bereits Top-Kunde",IF(AND(V5345&lt;=Hilfswerte!$B$34,H5345&lt;0.5*W5345),"Hoch",IF(AND(V5345&lt;=Hilfswerte!$B$35,H5345&lt;0.7*W5345),"Mittel","Niedrig")))</f>
        <v>bereits Top-Kunde</v>
      </c>
      <c r="Z5345" s="4">
        <f t="shared" si="671"/>
        <v>4.5</v>
      </c>
      <c r="AA5345" s="4" t="str">
        <f>IF(J5345&gt;365,"Bereits abgewandert (Segment D)",IF(Z5345&gt;=Hilfswerte!$B$38,"Rot - akut gefaehrdet",IF(Z5345&gt;=Hilfswerte!$B$39,"Gelb - beobachten","Gruen - stabil")))</f>
        <v>Gruen - stabil</v>
      </c>
    </row>
    <row r="5346" spans="1:27" ht="15" customHeight="1" x14ac:dyDescent="0.25">
      <c r="A5346" s="4" t="s">
        <v>5693</v>
      </c>
      <c r="B5346" s="4" t="s">
        <v>453</v>
      </c>
      <c r="C5346" s="4" t="s">
        <v>29</v>
      </c>
      <c r="D5346" s="4" t="s">
        <v>30</v>
      </c>
      <c r="E5346" s="4">
        <v>293</v>
      </c>
      <c r="F5346" s="4">
        <v>62.4</v>
      </c>
      <c r="G5346" s="4">
        <v>2.9</v>
      </c>
      <c r="H5346" s="4">
        <v>88680</v>
      </c>
      <c r="I5346" s="4">
        <v>6</v>
      </c>
      <c r="J5346" s="4">
        <v>77</v>
      </c>
      <c r="K5346" s="4">
        <v>1</v>
      </c>
      <c r="L5346" s="4">
        <v>20</v>
      </c>
      <c r="M5346" s="4">
        <v>1</v>
      </c>
      <c r="N5346" s="4">
        <v>9.6</v>
      </c>
      <c r="O5346" s="4">
        <f t="shared" si="664"/>
        <v>4</v>
      </c>
      <c r="P5346" s="4">
        <f t="shared" si="665"/>
        <v>5</v>
      </c>
      <c r="Q5346" s="4">
        <f t="shared" si="666"/>
        <v>5</v>
      </c>
      <c r="R5346" s="4">
        <f t="shared" si="667"/>
        <v>14</v>
      </c>
      <c r="S5346" s="4">
        <f t="shared" si="668"/>
        <v>132.80000000000001</v>
      </c>
      <c r="T5346" s="4" t="str">
        <f t="shared" si="669"/>
        <v>A - Top-Kunde</v>
      </c>
      <c r="U5346" s="4">
        <f>ROUND(((E5346-Hilfswerte!$B$20)/Hilfswerte!$B$21)+((F5346-Hilfswerte!$B$22)/Hilfswerte!$B$23)+((G5346-Hilfswerte!$B$24)/Hilfswerte!$B$25)+0.1*INDEX(Hilfswerte!$B$4:$B$15,MATCH(C5346,Hilfswerte!$A$4:$A$15,0)),2)</f>
        <v>0.47</v>
      </c>
      <c r="V5346" s="4">
        <f>ROUND(SQRT((((E5346-Hilfswerte!$B$20)/Hilfswerte!$B$21)-Hilfswerte!$B$28)^2+(((F5346-Hilfswerte!$B$22)/Hilfswerte!$B$23)-Hilfswerte!$B$29)^2+(((G5346-Hilfswerte!$B$24)/Hilfswerte!$B$25)-Hilfswerte!$B$30)^2),3)</f>
        <v>1.4930000000000001</v>
      </c>
      <c r="W5346" s="4">
        <f>ROUND(E5346*Hilfswerte!$B$31,0)</f>
        <v>60225</v>
      </c>
      <c r="X5346" s="4">
        <f t="shared" si="670"/>
        <v>0</v>
      </c>
      <c r="Y5346" s="4" t="str">
        <f>IF(T5346="A - Top-Kunde","bereits Top-Kunde",IF(AND(V5346&lt;=Hilfswerte!$B$34,H5346&lt;0.5*W5346),"Hoch",IF(AND(V5346&lt;=Hilfswerte!$B$35,H5346&lt;0.7*W5346),"Mittel","Niedrig")))</f>
        <v>bereits Top-Kunde</v>
      </c>
      <c r="Z5346" s="4">
        <f t="shared" si="671"/>
        <v>10.9</v>
      </c>
      <c r="AA5346" s="4" t="str">
        <f>IF(J5346&gt;365,"Bereits abgewandert (Segment D)",IF(Z5346&gt;=Hilfswerte!$B$38,"Rot - akut gefaehrdet",IF(Z5346&gt;=Hilfswerte!$B$39,"Gelb - beobachten","Gruen - stabil")))</f>
        <v>Gruen - stabil</v>
      </c>
    </row>
    <row r="5347" spans="1:27" ht="15" customHeight="1" x14ac:dyDescent="0.25">
      <c r="A5347" s="4" t="s">
        <v>5694</v>
      </c>
      <c r="B5347" s="4" t="s">
        <v>350</v>
      </c>
      <c r="C5347" s="4" t="s">
        <v>29</v>
      </c>
      <c r="D5347" s="4" t="s">
        <v>30</v>
      </c>
      <c r="E5347" s="4">
        <v>42</v>
      </c>
      <c r="F5347" s="4">
        <v>11.3</v>
      </c>
      <c r="G5347" s="4">
        <v>0.4</v>
      </c>
      <c r="H5347" s="4">
        <v>0</v>
      </c>
      <c r="I5347" s="4">
        <v>0</v>
      </c>
      <c r="J5347" s="4">
        <v>472</v>
      </c>
      <c r="K5347" s="4">
        <v>0</v>
      </c>
      <c r="L5347" s="4">
        <v>11</v>
      </c>
      <c r="M5347" s="4">
        <v>0</v>
      </c>
      <c r="N5347" s="4">
        <v>-71.2</v>
      </c>
      <c r="O5347" s="4">
        <f t="shared" si="664"/>
        <v>1</v>
      </c>
      <c r="P5347" s="4">
        <f t="shared" si="665"/>
        <v>1</v>
      </c>
      <c r="Q5347" s="4">
        <f t="shared" si="666"/>
        <v>1</v>
      </c>
      <c r="R5347" s="4">
        <f t="shared" si="667"/>
        <v>3</v>
      </c>
      <c r="S5347" s="4">
        <f t="shared" si="668"/>
        <v>-8.9</v>
      </c>
      <c r="T5347" s="4" t="str">
        <f t="shared" si="669"/>
        <v>D - Abwanderungsrisiko</v>
      </c>
      <c r="U5347" s="4">
        <f>ROUND(((E5347-Hilfswerte!$B$20)/Hilfswerte!$B$21)+((F5347-Hilfswerte!$B$22)/Hilfswerte!$B$23)+((G5347-Hilfswerte!$B$24)/Hilfswerte!$B$25)+0.1*INDEX(Hilfswerte!$B$4:$B$15,MATCH(C5347,Hilfswerte!$A$4:$A$15,0)),2)</f>
        <v>-1.92</v>
      </c>
      <c r="V5347" s="4">
        <f>ROUND(SQRT((((E5347-Hilfswerte!$B$20)/Hilfswerte!$B$21)-Hilfswerte!$B$28)^2+(((F5347-Hilfswerte!$B$22)/Hilfswerte!$B$23)-Hilfswerte!$B$29)^2+(((G5347-Hilfswerte!$B$24)/Hilfswerte!$B$25)-Hilfswerte!$B$30)^2),3)</f>
        <v>1.86</v>
      </c>
      <c r="W5347" s="4">
        <f>ROUND(E5347*Hilfswerte!$B$31,0)</f>
        <v>8633</v>
      </c>
      <c r="X5347" s="4">
        <f t="shared" si="670"/>
        <v>8633</v>
      </c>
      <c r="Y5347" s="4" t="str">
        <f>IF(T5347="A - Top-Kunde","bereits Top-Kunde",IF(AND(V5347&lt;=Hilfswerte!$B$34,H5347&lt;0.5*W5347),"Hoch",IF(AND(V5347&lt;=Hilfswerte!$B$35,H5347&lt;0.7*W5347),"Mittel","Niedrig")))</f>
        <v>Niedrig</v>
      </c>
      <c r="Z5347" s="4">
        <f t="shared" si="671"/>
        <v>54.3</v>
      </c>
      <c r="AA5347" s="4" t="str">
        <f>IF(J5347&gt;365,"Bereits abgewandert (Segment D)",IF(Z5347&gt;=Hilfswerte!$B$38,"Rot - akut gefaehrdet",IF(Z5347&gt;=Hilfswerte!$B$39,"Gelb - beobachten","Gruen - stabil")))</f>
        <v>Bereits abgewandert (Segment D)</v>
      </c>
    </row>
    <row r="5348" spans="1:27" ht="15" customHeight="1" x14ac:dyDescent="0.25">
      <c r="A5348" s="4" t="s">
        <v>5695</v>
      </c>
      <c r="B5348" s="4" t="s">
        <v>713</v>
      </c>
      <c r="C5348" s="4" t="s">
        <v>33</v>
      </c>
      <c r="D5348" s="4" t="s">
        <v>30</v>
      </c>
      <c r="E5348" s="4">
        <v>41</v>
      </c>
      <c r="F5348" s="4">
        <v>10.7</v>
      </c>
      <c r="G5348" s="4">
        <v>3.4</v>
      </c>
      <c r="H5348" s="4">
        <v>6485</v>
      </c>
      <c r="I5348" s="4">
        <v>1</v>
      </c>
      <c r="J5348" s="4">
        <v>195</v>
      </c>
      <c r="K5348" s="4">
        <v>0</v>
      </c>
      <c r="L5348" s="4">
        <v>20</v>
      </c>
      <c r="M5348" s="4">
        <v>3</v>
      </c>
      <c r="N5348" s="4">
        <v>20.8</v>
      </c>
      <c r="O5348" s="4">
        <f t="shared" si="664"/>
        <v>2</v>
      </c>
      <c r="P5348" s="4">
        <f t="shared" si="665"/>
        <v>1</v>
      </c>
      <c r="Q5348" s="4">
        <f t="shared" si="666"/>
        <v>4</v>
      </c>
      <c r="R5348" s="4">
        <f t="shared" si="667"/>
        <v>7</v>
      </c>
      <c r="S5348" s="4">
        <f t="shared" si="668"/>
        <v>74.400000000000006</v>
      </c>
      <c r="T5348" s="4" t="str">
        <f t="shared" si="669"/>
        <v>C - Entwicklungspotenzial</v>
      </c>
      <c r="U5348" s="4">
        <f>ROUND(((E5348-Hilfswerte!$B$20)/Hilfswerte!$B$21)+((F5348-Hilfswerte!$B$22)/Hilfswerte!$B$23)+((G5348-Hilfswerte!$B$24)/Hilfswerte!$B$25)+0.1*INDEX(Hilfswerte!$B$4:$B$15,MATCH(C5348,Hilfswerte!$A$4:$A$15,0)),2)</f>
        <v>-1.7</v>
      </c>
      <c r="V5348" s="4">
        <f>ROUND(SQRT((((E5348-Hilfswerte!$B$20)/Hilfswerte!$B$21)-Hilfswerte!$B$28)^2+(((F5348-Hilfswerte!$B$22)/Hilfswerte!$B$23)-Hilfswerte!$B$29)^2+(((G5348-Hilfswerte!$B$24)/Hilfswerte!$B$25)-Hilfswerte!$B$30)^2),3)</f>
        <v>1.4370000000000001</v>
      </c>
      <c r="W5348" s="4">
        <f>ROUND(E5348*Hilfswerte!$B$31,0)</f>
        <v>8427</v>
      </c>
      <c r="X5348" s="4">
        <f t="shared" si="670"/>
        <v>1942</v>
      </c>
      <c r="Y5348" s="4" t="str">
        <f>IF(T5348="A - Top-Kunde","bereits Top-Kunde",IF(AND(V5348&lt;=Hilfswerte!$B$34,H5348&lt;0.5*W5348),"Hoch",IF(AND(V5348&lt;=Hilfswerte!$B$35,H5348&lt;0.7*W5348),"Mittel","Niedrig")))</f>
        <v>Niedrig</v>
      </c>
      <c r="Z5348" s="4">
        <f t="shared" si="671"/>
        <v>13.8</v>
      </c>
      <c r="AA5348" s="4" t="str">
        <f>IF(J5348&gt;365,"Bereits abgewandert (Segment D)",IF(Z5348&gt;=Hilfswerte!$B$38,"Rot - akut gefaehrdet",IF(Z5348&gt;=Hilfswerte!$B$39,"Gelb - beobachten","Gruen - stabil")))</f>
        <v>Gelb - beobachten</v>
      </c>
    </row>
    <row r="5349" spans="1:27" ht="15" customHeight="1" x14ac:dyDescent="0.25">
      <c r="A5349" s="4" t="s">
        <v>5696</v>
      </c>
      <c r="B5349" s="4" t="s">
        <v>870</v>
      </c>
      <c r="C5349" s="4" t="s">
        <v>84</v>
      </c>
      <c r="D5349" s="4" t="s">
        <v>30</v>
      </c>
      <c r="E5349" s="4">
        <v>14</v>
      </c>
      <c r="F5349" s="4">
        <v>1.9</v>
      </c>
      <c r="G5349" s="4">
        <v>19.8</v>
      </c>
      <c r="H5349" s="4">
        <v>1387</v>
      </c>
      <c r="I5349" s="4">
        <v>4</v>
      </c>
      <c r="J5349" s="4">
        <v>22</v>
      </c>
      <c r="K5349" s="4">
        <v>1</v>
      </c>
      <c r="L5349" s="4">
        <v>0</v>
      </c>
      <c r="M5349" s="4">
        <v>4</v>
      </c>
      <c r="N5349" s="4">
        <v>34.6</v>
      </c>
      <c r="O5349" s="4">
        <f t="shared" si="664"/>
        <v>5</v>
      </c>
      <c r="P5349" s="4">
        <f t="shared" si="665"/>
        <v>4</v>
      </c>
      <c r="Q5349" s="4">
        <f t="shared" si="666"/>
        <v>3</v>
      </c>
      <c r="R5349" s="4">
        <f t="shared" si="667"/>
        <v>12</v>
      </c>
      <c r="S5349" s="4">
        <f t="shared" si="668"/>
        <v>131.30000000000001</v>
      </c>
      <c r="T5349" s="4" t="str">
        <f t="shared" si="669"/>
        <v>A - Top-Kunde</v>
      </c>
      <c r="U5349" s="4">
        <f>ROUND(((E5349-Hilfswerte!$B$20)/Hilfswerte!$B$21)+((F5349-Hilfswerte!$B$22)/Hilfswerte!$B$23)+((G5349-Hilfswerte!$B$24)/Hilfswerte!$B$25)+0.1*INDEX(Hilfswerte!$B$4:$B$15,MATCH(C5349,Hilfswerte!$A$4:$A$15,0)),2)</f>
        <v>0.6</v>
      </c>
      <c r="V5349" s="4">
        <f>ROUND(SQRT((((E5349-Hilfswerte!$B$20)/Hilfswerte!$B$21)-Hilfswerte!$B$28)^2+(((F5349-Hilfswerte!$B$22)/Hilfswerte!$B$23)-Hilfswerte!$B$29)^2+(((G5349-Hilfswerte!$B$24)/Hilfswerte!$B$25)-Hilfswerte!$B$30)^2),3)</f>
        <v>1.645</v>
      </c>
      <c r="W5349" s="4">
        <f>ROUND(E5349*Hilfswerte!$B$31,0)</f>
        <v>2878</v>
      </c>
      <c r="X5349" s="4">
        <f t="shared" si="670"/>
        <v>1491</v>
      </c>
      <c r="Y5349" s="4" t="str">
        <f>IF(T5349="A - Top-Kunde","bereits Top-Kunde",IF(AND(V5349&lt;=Hilfswerte!$B$34,H5349&lt;0.5*W5349),"Hoch",IF(AND(V5349&lt;=Hilfswerte!$B$35,H5349&lt;0.7*W5349),"Mittel","Niedrig")))</f>
        <v>bereits Top-Kunde</v>
      </c>
      <c r="Z5349" s="4">
        <f t="shared" si="671"/>
        <v>4.0999999999999996</v>
      </c>
      <c r="AA5349" s="4" t="str">
        <f>IF(J5349&gt;365,"Bereits abgewandert (Segment D)",IF(Z5349&gt;=Hilfswerte!$B$38,"Rot - akut gefaehrdet",IF(Z5349&gt;=Hilfswerte!$B$39,"Gelb - beobachten","Gruen - stabil")))</f>
        <v>Gruen - stabil</v>
      </c>
    </row>
    <row r="5350" spans="1:27" ht="15" customHeight="1" x14ac:dyDescent="0.25">
      <c r="A5350" s="4" t="s">
        <v>5697</v>
      </c>
      <c r="B5350" s="4" t="s">
        <v>32</v>
      </c>
      <c r="C5350" s="4" t="s">
        <v>33</v>
      </c>
      <c r="D5350" s="4" t="s">
        <v>30</v>
      </c>
      <c r="E5350" s="4">
        <v>315</v>
      </c>
      <c r="F5350" s="4">
        <v>58.5</v>
      </c>
      <c r="G5350" s="4">
        <v>4.7</v>
      </c>
      <c r="H5350" s="4">
        <v>63819</v>
      </c>
      <c r="I5350" s="4">
        <v>2</v>
      </c>
      <c r="J5350" s="4">
        <v>221</v>
      </c>
      <c r="K5350" s="4">
        <v>1</v>
      </c>
      <c r="L5350" s="4">
        <v>33</v>
      </c>
      <c r="M5350" s="4">
        <v>1</v>
      </c>
      <c r="N5350" s="4">
        <v>-6</v>
      </c>
      <c r="O5350" s="4">
        <f t="shared" si="664"/>
        <v>2</v>
      </c>
      <c r="P5350" s="4">
        <f t="shared" si="665"/>
        <v>2</v>
      </c>
      <c r="Q5350" s="4">
        <f t="shared" si="666"/>
        <v>5</v>
      </c>
      <c r="R5350" s="4">
        <f t="shared" si="667"/>
        <v>9</v>
      </c>
      <c r="S5350" s="4">
        <f t="shared" si="668"/>
        <v>71.099999999999994</v>
      </c>
      <c r="T5350" s="4" t="str">
        <f t="shared" si="669"/>
        <v>C - Entwicklungspotenzial</v>
      </c>
      <c r="U5350" s="4">
        <f>ROUND(((E5350-Hilfswerte!$B$20)/Hilfswerte!$B$21)+((F5350-Hilfswerte!$B$22)/Hilfswerte!$B$23)+((G5350-Hilfswerte!$B$24)/Hilfswerte!$B$25)+0.1*INDEX(Hilfswerte!$B$4:$B$15,MATCH(C5350,Hilfswerte!$A$4:$A$15,0)),2)</f>
        <v>0.54</v>
      </c>
      <c r="V5350" s="4">
        <f>ROUND(SQRT((((E5350-Hilfswerte!$B$20)/Hilfswerte!$B$21)-Hilfswerte!$B$28)^2+(((F5350-Hilfswerte!$B$22)/Hilfswerte!$B$23)-Hilfswerte!$B$29)^2+(((G5350-Hilfswerte!$B$24)/Hilfswerte!$B$25)-Hilfswerte!$B$30)^2),3)</f>
        <v>1.2689999999999999</v>
      </c>
      <c r="W5350" s="4">
        <f>ROUND(E5350*Hilfswerte!$B$31,0)</f>
        <v>64747</v>
      </c>
      <c r="X5350" s="4">
        <f t="shared" si="670"/>
        <v>928</v>
      </c>
      <c r="Y5350" s="4" t="str">
        <f>IF(T5350="A - Top-Kunde","bereits Top-Kunde",IF(AND(V5350&lt;=Hilfswerte!$B$34,H5350&lt;0.5*W5350),"Hoch",IF(AND(V5350&lt;=Hilfswerte!$B$35,H5350&lt;0.7*W5350),"Mittel","Niedrig")))</f>
        <v>Niedrig</v>
      </c>
      <c r="Z5350" s="4">
        <f t="shared" si="671"/>
        <v>23.1</v>
      </c>
      <c r="AA5350" s="4" t="str">
        <f>IF(J5350&gt;365,"Bereits abgewandert (Segment D)",IF(Z5350&gt;=Hilfswerte!$B$38,"Rot - akut gefaehrdet",IF(Z5350&gt;=Hilfswerte!$B$39,"Gelb - beobachten","Gruen - stabil")))</f>
        <v>Rot - akut gefaehrdet</v>
      </c>
    </row>
    <row r="5351" spans="1:27" ht="15" customHeight="1" x14ac:dyDescent="0.25">
      <c r="A5351" s="4" t="s">
        <v>5698</v>
      </c>
      <c r="B5351" s="4" t="s">
        <v>210</v>
      </c>
      <c r="C5351" s="4" t="s">
        <v>65</v>
      </c>
      <c r="D5351" s="4" t="s">
        <v>52</v>
      </c>
      <c r="E5351" s="4">
        <v>77</v>
      </c>
      <c r="F5351" s="4">
        <v>32.200000000000003</v>
      </c>
      <c r="G5351" s="4">
        <v>13.2</v>
      </c>
      <c r="H5351" s="4">
        <v>3601</v>
      </c>
      <c r="I5351" s="4">
        <v>3</v>
      </c>
      <c r="J5351" s="4">
        <v>51</v>
      </c>
      <c r="K5351" s="4">
        <v>0</v>
      </c>
      <c r="L5351" s="4">
        <v>-2</v>
      </c>
      <c r="M5351" s="4">
        <v>3</v>
      </c>
      <c r="N5351" s="4">
        <v>-24</v>
      </c>
      <c r="O5351" s="4">
        <f t="shared" si="664"/>
        <v>4</v>
      </c>
      <c r="P5351" s="4">
        <f t="shared" si="665"/>
        <v>3</v>
      </c>
      <c r="Q5351" s="4">
        <f t="shared" si="666"/>
        <v>4</v>
      </c>
      <c r="R5351" s="4">
        <f t="shared" si="667"/>
        <v>11</v>
      </c>
      <c r="S5351" s="4">
        <f t="shared" si="668"/>
        <v>98</v>
      </c>
      <c r="T5351" s="4" t="str">
        <f t="shared" si="669"/>
        <v>C - Entwicklungspotenzial</v>
      </c>
      <c r="U5351" s="4">
        <f>ROUND(((E5351-Hilfswerte!$B$20)/Hilfswerte!$B$21)+((F5351-Hilfswerte!$B$22)/Hilfswerte!$B$23)+((G5351-Hilfswerte!$B$24)/Hilfswerte!$B$25)+0.1*INDEX(Hilfswerte!$B$4:$B$15,MATCH(C5351,Hilfswerte!$A$4:$A$15,0)),2)</f>
        <v>0.31</v>
      </c>
      <c r="V5351" s="4">
        <f>ROUND(SQRT((((E5351-Hilfswerte!$B$20)/Hilfswerte!$B$21)-Hilfswerte!$B$28)^2+(((F5351-Hilfswerte!$B$22)/Hilfswerte!$B$23)-Hilfswerte!$B$29)^2+(((G5351-Hilfswerte!$B$24)/Hilfswerte!$B$25)-Hilfswerte!$B$30)^2),3)</f>
        <v>0.50800000000000001</v>
      </c>
      <c r="W5351" s="4">
        <f>ROUND(E5351*Hilfswerte!$B$31,0)</f>
        <v>15827</v>
      </c>
      <c r="X5351" s="4">
        <f t="shared" si="670"/>
        <v>12226</v>
      </c>
      <c r="Y5351" s="4" t="str">
        <f>IF(T5351="A - Top-Kunde","bereits Top-Kunde",IF(AND(V5351&lt;=Hilfswerte!$B$34,H5351&lt;0.5*W5351),"Hoch",IF(AND(V5351&lt;=Hilfswerte!$B$35,H5351&lt;0.7*W5351),"Mittel","Niedrig")))</f>
        <v>Hoch</v>
      </c>
      <c r="Z5351" s="4">
        <f t="shared" si="671"/>
        <v>12.2</v>
      </c>
      <c r="AA5351" s="4" t="str">
        <f>IF(J5351&gt;365,"Bereits abgewandert (Segment D)",IF(Z5351&gt;=Hilfswerte!$B$38,"Rot - akut gefaehrdet",IF(Z5351&gt;=Hilfswerte!$B$39,"Gelb - beobachten","Gruen - stabil")))</f>
        <v>Gruen - stabil</v>
      </c>
    </row>
    <row r="5352" spans="1:27" ht="15" customHeight="1" x14ac:dyDescent="0.25">
      <c r="A5352" s="4" t="s">
        <v>5699</v>
      </c>
      <c r="B5352" s="4" t="s">
        <v>410</v>
      </c>
      <c r="C5352" s="4" t="s">
        <v>29</v>
      </c>
      <c r="D5352" s="4" t="s">
        <v>30</v>
      </c>
      <c r="E5352" s="4">
        <v>42</v>
      </c>
      <c r="F5352" s="4">
        <v>16</v>
      </c>
      <c r="G5352" s="4">
        <v>7.7</v>
      </c>
      <c r="H5352" s="4">
        <v>0</v>
      </c>
      <c r="I5352" s="4">
        <v>0</v>
      </c>
      <c r="J5352" s="4">
        <v>656</v>
      </c>
      <c r="K5352" s="4">
        <v>0</v>
      </c>
      <c r="L5352" s="4">
        <v>7</v>
      </c>
      <c r="M5352" s="4">
        <v>0</v>
      </c>
      <c r="N5352" s="4">
        <v>-54.1</v>
      </c>
      <c r="O5352" s="4">
        <f t="shared" si="664"/>
        <v>1</v>
      </c>
      <c r="P5352" s="4">
        <f t="shared" si="665"/>
        <v>1</v>
      </c>
      <c r="Q5352" s="4">
        <f t="shared" si="666"/>
        <v>1</v>
      </c>
      <c r="R5352" s="4">
        <f t="shared" si="667"/>
        <v>3</v>
      </c>
      <c r="S5352" s="4">
        <f t="shared" si="668"/>
        <v>0.8</v>
      </c>
      <c r="T5352" s="4" t="str">
        <f t="shared" si="669"/>
        <v>D - Abwanderungsrisiko</v>
      </c>
      <c r="U5352" s="4">
        <f>ROUND(((E5352-Hilfswerte!$B$20)/Hilfswerte!$B$21)+((F5352-Hilfswerte!$B$22)/Hilfswerte!$B$23)+((G5352-Hilfswerte!$B$24)/Hilfswerte!$B$25)+0.1*INDEX(Hilfswerte!$B$4:$B$15,MATCH(C5352,Hilfswerte!$A$4:$A$15,0)),2)</f>
        <v>-0.68</v>
      </c>
      <c r="V5352" s="4">
        <f>ROUND(SQRT((((E5352-Hilfswerte!$B$20)/Hilfswerte!$B$21)-Hilfswerte!$B$28)^2+(((F5352-Hilfswerte!$B$22)/Hilfswerte!$B$23)-Hilfswerte!$B$29)^2+(((G5352-Hilfswerte!$B$24)/Hilfswerte!$B$25)-Hilfswerte!$B$30)^2),3)</f>
        <v>0.86599999999999999</v>
      </c>
      <c r="W5352" s="4">
        <f>ROUND(E5352*Hilfswerte!$B$31,0)</f>
        <v>8633</v>
      </c>
      <c r="X5352" s="4">
        <f t="shared" si="670"/>
        <v>8633</v>
      </c>
      <c r="Y5352" s="4" t="str">
        <f>IF(T5352="A - Top-Kunde","bereits Top-Kunde",IF(AND(V5352&lt;=Hilfswerte!$B$34,H5352&lt;0.5*W5352),"Hoch",IF(AND(V5352&lt;=Hilfswerte!$B$35,H5352&lt;0.7*W5352),"Mittel","Niedrig")))</f>
        <v>Mittel</v>
      </c>
      <c r="Z5352" s="4">
        <f t="shared" si="671"/>
        <v>55.8</v>
      </c>
      <c r="AA5352" s="4" t="str">
        <f>IF(J5352&gt;365,"Bereits abgewandert (Segment D)",IF(Z5352&gt;=Hilfswerte!$B$38,"Rot - akut gefaehrdet",IF(Z5352&gt;=Hilfswerte!$B$39,"Gelb - beobachten","Gruen - stabil")))</f>
        <v>Bereits abgewandert (Segment D)</v>
      </c>
    </row>
    <row r="5353" spans="1:27" ht="15" customHeight="1" x14ac:dyDescent="0.25">
      <c r="A5353" s="4" t="s">
        <v>5700</v>
      </c>
      <c r="B5353" s="4" t="s">
        <v>236</v>
      </c>
      <c r="C5353" s="4" t="s">
        <v>38</v>
      </c>
      <c r="D5353" s="4" t="s">
        <v>30</v>
      </c>
      <c r="E5353" s="4">
        <v>59</v>
      </c>
      <c r="F5353" s="4">
        <v>10.1</v>
      </c>
      <c r="G5353" s="4">
        <v>23.1</v>
      </c>
      <c r="H5353" s="4">
        <v>1691</v>
      </c>
      <c r="I5353" s="4">
        <v>2</v>
      </c>
      <c r="J5353" s="4">
        <v>67</v>
      </c>
      <c r="K5353" s="4">
        <v>1</v>
      </c>
      <c r="L5353" s="4">
        <v>15</v>
      </c>
      <c r="M5353" s="4">
        <v>2</v>
      </c>
      <c r="N5353" s="4">
        <v>8.4</v>
      </c>
      <c r="O5353" s="4">
        <f t="shared" si="664"/>
        <v>4</v>
      </c>
      <c r="P5353" s="4">
        <f t="shared" si="665"/>
        <v>2</v>
      </c>
      <c r="Q5353" s="4">
        <f t="shared" si="666"/>
        <v>3</v>
      </c>
      <c r="R5353" s="4">
        <f t="shared" si="667"/>
        <v>9</v>
      </c>
      <c r="S5353" s="4">
        <f t="shared" si="668"/>
        <v>83.7</v>
      </c>
      <c r="T5353" s="4" t="str">
        <f t="shared" si="669"/>
        <v>C - Entwicklungspotenzial</v>
      </c>
      <c r="U5353" s="4">
        <f>ROUND(((E5353-Hilfswerte!$B$20)/Hilfswerte!$B$21)+((F5353-Hilfswerte!$B$22)/Hilfswerte!$B$23)+((G5353-Hilfswerte!$B$24)/Hilfswerte!$B$25)+0.1*INDEX(Hilfswerte!$B$4:$B$15,MATCH(C5353,Hilfswerte!$A$4:$A$15,0)),2)</f>
        <v>1.8</v>
      </c>
      <c r="V5353" s="4">
        <f>ROUND(SQRT((((E5353-Hilfswerte!$B$20)/Hilfswerte!$B$21)-Hilfswerte!$B$28)^2+(((F5353-Hilfswerte!$B$22)/Hilfswerte!$B$23)-Hilfswerte!$B$29)^2+(((G5353-Hilfswerte!$B$24)/Hilfswerte!$B$25)-Hilfswerte!$B$30)^2),3)</f>
        <v>2.0059999999999998</v>
      </c>
      <c r="W5353" s="4">
        <f>ROUND(E5353*Hilfswerte!$B$31,0)</f>
        <v>12127</v>
      </c>
      <c r="X5353" s="4">
        <f t="shared" si="670"/>
        <v>10436</v>
      </c>
      <c r="Y5353" s="4" t="str">
        <f>IF(T5353="A - Top-Kunde","bereits Top-Kunde",IF(AND(V5353&lt;=Hilfswerte!$B$34,H5353&lt;0.5*W5353),"Hoch",IF(AND(V5353&lt;=Hilfswerte!$B$35,H5353&lt;0.7*W5353),"Mittel","Niedrig")))</f>
        <v>Niedrig</v>
      </c>
      <c r="Z5353" s="4">
        <f t="shared" si="671"/>
        <v>9.4</v>
      </c>
      <c r="AA5353" s="4" t="str">
        <f>IF(J5353&gt;365,"Bereits abgewandert (Segment D)",IF(Z5353&gt;=Hilfswerte!$B$38,"Rot - akut gefaehrdet",IF(Z5353&gt;=Hilfswerte!$B$39,"Gelb - beobachten","Gruen - stabil")))</f>
        <v>Gruen - stabil</v>
      </c>
    </row>
    <row r="5354" spans="1:27" ht="15" customHeight="1" x14ac:dyDescent="0.25">
      <c r="A5354" s="4" t="s">
        <v>5701</v>
      </c>
      <c r="B5354" s="4" t="s">
        <v>474</v>
      </c>
      <c r="C5354" s="4" t="s">
        <v>38</v>
      </c>
      <c r="D5354" s="4" t="s">
        <v>30</v>
      </c>
      <c r="E5354" s="4">
        <v>101</v>
      </c>
      <c r="F5354" s="4">
        <v>19.399999999999999</v>
      </c>
      <c r="G5354" s="4">
        <v>5.6</v>
      </c>
      <c r="H5354" s="4">
        <v>0</v>
      </c>
      <c r="I5354" s="4">
        <v>0</v>
      </c>
      <c r="J5354" s="4">
        <v>731</v>
      </c>
      <c r="K5354" s="4">
        <v>0</v>
      </c>
      <c r="L5354" s="4">
        <v>-3</v>
      </c>
      <c r="M5354" s="4">
        <v>0</v>
      </c>
      <c r="N5354" s="4">
        <v>-37.200000000000003</v>
      </c>
      <c r="O5354" s="4">
        <f t="shared" si="664"/>
        <v>1</v>
      </c>
      <c r="P5354" s="4">
        <f t="shared" si="665"/>
        <v>1</v>
      </c>
      <c r="Q5354" s="4">
        <f t="shared" si="666"/>
        <v>1</v>
      </c>
      <c r="R5354" s="4">
        <f t="shared" si="667"/>
        <v>3</v>
      </c>
      <c r="S5354" s="4">
        <f t="shared" si="668"/>
        <v>11.4</v>
      </c>
      <c r="T5354" s="4" t="str">
        <f t="shared" si="669"/>
        <v>D - Abwanderungsrisiko</v>
      </c>
      <c r="U5354" s="4">
        <f>ROUND(((E5354-Hilfswerte!$B$20)/Hilfswerte!$B$21)+((F5354-Hilfswerte!$B$22)/Hilfswerte!$B$23)+((G5354-Hilfswerte!$B$24)/Hilfswerte!$B$25)+0.1*INDEX(Hilfswerte!$B$4:$B$15,MATCH(C5354,Hilfswerte!$A$4:$A$15,0)),2)</f>
        <v>-0.63</v>
      </c>
      <c r="V5354" s="4">
        <f>ROUND(SQRT((((E5354-Hilfswerte!$B$20)/Hilfswerte!$B$21)-Hilfswerte!$B$28)^2+(((F5354-Hilfswerte!$B$22)/Hilfswerte!$B$23)-Hilfswerte!$B$29)^2+(((G5354-Hilfswerte!$B$24)/Hilfswerte!$B$25)-Hilfswerte!$B$30)^2),3)</f>
        <v>0.99099999999999999</v>
      </c>
      <c r="W5354" s="4">
        <f>ROUND(E5354*Hilfswerte!$B$31,0)</f>
        <v>20760</v>
      </c>
      <c r="X5354" s="4">
        <f t="shared" si="670"/>
        <v>20760</v>
      </c>
      <c r="Y5354" s="4" t="str">
        <f>IF(T5354="A - Top-Kunde","bereits Top-Kunde",IF(AND(V5354&lt;=Hilfswerte!$B$34,H5354&lt;0.5*W5354),"Hoch",IF(AND(V5354&lt;=Hilfswerte!$B$35,H5354&lt;0.7*W5354),"Mittel","Niedrig")))</f>
        <v>Mittel</v>
      </c>
      <c r="Z5354" s="4">
        <f t="shared" si="671"/>
        <v>51.4</v>
      </c>
      <c r="AA5354" s="4" t="str">
        <f>IF(J5354&gt;365,"Bereits abgewandert (Segment D)",IF(Z5354&gt;=Hilfswerte!$B$38,"Rot - akut gefaehrdet",IF(Z5354&gt;=Hilfswerte!$B$39,"Gelb - beobachten","Gruen - stabil")))</f>
        <v>Bereits abgewandert (Segment D)</v>
      </c>
    </row>
    <row r="5355" spans="1:27" ht="15" customHeight="1" x14ac:dyDescent="0.25">
      <c r="A5355" s="4" t="s">
        <v>5702</v>
      </c>
      <c r="B5355" s="4" t="s">
        <v>95</v>
      </c>
      <c r="C5355" s="4" t="s">
        <v>59</v>
      </c>
      <c r="D5355" s="4" t="s">
        <v>52</v>
      </c>
      <c r="E5355" s="4">
        <v>47</v>
      </c>
      <c r="F5355" s="4">
        <v>11.2</v>
      </c>
      <c r="G5355" s="4">
        <v>4.2</v>
      </c>
      <c r="H5355" s="4">
        <v>25419</v>
      </c>
      <c r="I5355" s="4">
        <v>5</v>
      </c>
      <c r="J5355" s="4">
        <v>21</v>
      </c>
      <c r="K5355" s="4">
        <v>3</v>
      </c>
      <c r="L5355" s="4">
        <v>12</v>
      </c>
      <c r="M5355" s="4">
        <v>4</v>
      </c>
      <c r="N5355" s="4">
        <v>1.9</v>
      </c>
      <c r="O5355" s="4">
        <f t="shared" si="664"/>
        <v>5</v>
      </c>
      <c r="P5355" s="4">
        <f t="shared" si="665"/>
        <v>5</v>
      </c>
      <c r="Q5355" s="4">
        <f t="shared" si="666"/>
        <v>5</v>
      </c>
      <c r="R5355" s="4">
        <f t="shared" si="667"/>
        <v>15</v>
      </c>
      <c r="S5355" s="4">
        <f t="shared" si="668"/>
        <v>129.4</v>
      </c>
      <c r="T5355" s="4" t="str">
        <f t="shared" si="669"/>
        <v>A - Top-Kunde</v>
      </c>
      <c r="U5355" s="4">
        <f>ROUND(((E5355-Hilfswerte!$B$20)/Hilfswerte!$B$21)+((F5355-Hilfswerte!$B$22)/Hilfswerte!$B$23)+((G5355-Hilfswerte!$B$24)/Hilfswerte!$B$25)+0.1*INDEX(Hilfswerte!$B$4:$B$15,MATCH(C5355,Hilfswerte!$A$4:$A$15,0)),2)</f>
        <v>-1.64</v>
      </c>
      <c r="V5355" s="4">
        <f>ROUND(SQRT((((E5355-Hilfswerte!$B$20)/Hilfswerte!$B$21)-Hilfswerte!$B$28)^2+(((F5355-Hilfswerte!$B$22)/Hilfswerte!$B$23)-Hilfswerte!$B$29)^2+(((G5355-Hilfswerte!$B$24)/Hilfswerte!$B$25)-Hilfswerte!$B$30)^2),3)</f>
        <v>1.3160000000000001</v>
      </c>
      <c r="W5355" s="4">
        <f>ROUND(E5355*Hilfswerte!$B$31,0)</f>
        <v>9661</v>
      </c>
      <c r="X5355" s="4">
        <f t="shared" si="670"/>
        <v>0</v>
      </c>
      <c r="Y5355" s="4" t="str">
        <f>IF(T5355="A - Top-Kunde","bereits Top-Kunde",IF(AND(V5355&lt;=Hilfswerte!$B$34,H5355&lt;0.5*W5355),"Hoch",IF(AND(V5355&lt;=Hilfswerte!$B$35,H5355&lt;0.7*W5355),"Mittel","Niedrig")))</f>
        <v>bereits Top-Kunde</v>
      </c>
      <c r="Z5355" s="4">
        <f t="shared" si="671"/>
        <v>12.5</v>
      </c>
      <c r="AA5355" s="4" t="str">
        <f>IF(J5355&gt;365,"Bereits abgewandert (Segment D)",IF(Z5355&gt;=Hilfswerte!$B$38,"Rot - akut gefaehrdet",IF(Z5355&gt;=Hilfswerte!$B$39,"Gelb - beobachten","Gruen - stabil")))</f>
        <v>Gruen - stabil</v>
      </c>
    </row>
    <row r="5356" spans="1:27" ht="15" customHeight="1" x14ac:dyDescent="0.25">
      <c r="A5356" s="4" t="s">
        <v>5703</v>
      </c>
      <c r="B5356" s="4" t="s">
        <v>350</v>
      </c>
      <c r="C5356" s="4" t="s">
        <v>89</v>
      </c>
      <c r="D5356" s="4" t="s">
        <v>117</v>
      </c>
      <c r="E5356" s="4">
        <v>33</v>
      </c>
      <c r="F5356" s="4">
        <v>7</v>
      </c>
      <c r="G5356" s="4">
        <v>7.4</v>
      </c>
      <c r="H5356" s="4">
        <v>5182</v>
      </c>
      <c r="I5356" s="4">
        <v>11</v>
      </c>
      <c r="J5356" s="4">
        <v>25</v>
      </c>
      <c r="K5356" s="4">
        <v>1</v>
      </c>
      <c r="L5356" s="4">
        <v>-2</v>
      </c>
      <c r="M5356" s="4">
        <v>6</v>
      </c>
      <c r="N5356" s="4">
        <v>-3.3</v>
      </c>
      <c r="O5356" s="4">
        <f t="shared" si="664"/>
        <v>5</v>
      </c>
      <c r="P5356" s="4">
        <f t="shared" si="665"/>
        <v>5</v>
      </c>
      <c r="Q5356" s="4">
        <f t="shared" si="666"/>
        <v>4</v>
      </c>
      <c r="R5356" s="4">
        <f t="shared" si="667"/>
        <v>14</v>
      </c>
      <c r="S5356" s="4">
        <f t="shared" si="668"/>
        <v>132.4</v>
      </c>
      <c r="T5356" s="4" t="str">
        <f t="shared" si="669"/>
        <v>A - Top-Kunde</v>
      </c>
      <c r="U5356" s="4">
        <f>ROUND(((E5356-Hilfswerte!$B$20)/Hilfswerte!$B$21)+((F5356-Hilfswerte!$B$22)/Hilfswerte!$B$23)+((G5356-Hilfswerte!$B$24)/Hilfswerte!$B$25)+0.1*INDEX(Hilfswerte!$B$4:$B$15,MATCH(C5356,Hilfswerte!$A$4:$A$15,0)),2)</f>
        <v>-0.9</v>
      </c>
      <c r="V5356" s="4">
        <f>ROUND(SQRT((((E5356-Hilfswerte!$B$20)/Hilfswerte!$B$21)-Hilfswerte!$B$28)^2+(((F5356-Hilfswerte!$B$22)/Hilfswerte!$B$23)-Hilfswerte!$B$29)^2+(((G5356-Hilfswerte!$B$24)/Hilfswerte!$B$25)-Hilfswerte!$B$30)^2),3)</f>
        <v>1.0009999999999999</v>
      </c>
      <c r="W5356" s="4">
        <f>ROUND(E5356*Hilfswerte!$B$31,0)</f>
        <v>6783</v>
      </c>
      <c r="X5356" s="4">
        <f t="shared" si="670"/>
        <v>1601</v>
      </c>
      <c r="Y5356" s="4" t="str">
        <f>IF(T5356="A - Top-Kunde","bereits Top-Kunde",IF(AND(V5356&lt;=Hilfswerte!$B$34,H5356&lt;0.5*W5356),"Hoch",IF(AND(V5356&lt;=Hilfswerte!$B$35,H5356&lt;0.7*W5356),"Mittel","Niedrig")))</f>
        <v>bereits Top-Kunde</v>
      </c>
      <c r="Z5356" s="4">
        <f t="shared" si="671"/>
        <v>5.6</v>
      </c>
      <c r="AA5356" s="4" t="str">
        <f>IF(J5356&gt;365,"Bereits abgewandert (Segment D)",IF(Z5356&gt;=Hilfswerte!$B$38,"Rot - akut gefaehrdet",IF(Z5356&gt;=Hilfswerte!$B$39,"Gelb - beobachten","Gruen - stabil")))</f>
        <v>Gruen - stabil</v>
      </c>
    </row>
    <row r="5357" spans="1:27" ht="15" customHeight="1" x14ac:dyDescent="0.25">
      <c r="A5357" s="4" t="s">
        <v>5704</v>
      </c>
      <c r="B5357" s="4" t="s">
        <v>681</v>
      </c>
      <c r="C5357" s="4" t="s">
        <v>59</v>
      </c>
      <c r="D5357" s="4" t="s">
        <v>56</v>
      </c>
      <c r="E5357" s="4">
        <v>64</v>
      </c>
      <c r="F5357" s="4">
        <v>9.3000000000000007</v>
      </c>
      <c r="G5357" s="4">
        <v>18.100000000000001</v>
      </c>
      <c r="H5357" s="4">
        <v>0</v>
      </c>
      <c r="I5357" s="4">
        <v>0</v>
      </c>
      <c r="J5357" s="4">
        <v>555</v>
      </c>
      <c r="K5357" s="4">
        <v>0</v>
      </c>
      <c r="L5357" s="4">
        <v>-4</v>
      </c>
      <c r="M5357" s="4">
        <v>0</v>
      </c>
      <c r="N5357" s="4">
        <v>-42.3</v>
      </c>
      <c r="O5357" s="4">
        <f t="shared" si="664"/>
        <v>1</v>
      </c>
      <c r="P5357" s="4">
        <f t="shared" si="665"/>
        <v>1</v>
      </c>
      <c r="Q5357" s="4">
        <f t="shared" si="666"/>
        <v>1</v>
      </c>
      <c r="R5357" s="4">
        <f t="shared" si="667"/>
        <v>3</v>
      </c>
      <c r="S5357" s="4">
        <f t="shared" si="668"/>
        <v>8.9</v>
      </c>
      <c r="T5357" s="4" t="str">
        <f t="shared" si="669"/>
        <v>D - Abwanderungsrisiko</v>
      </c>
      <c r="U5357" s="4">
        <f>ROUND(((E5357-Hilfswerte!$B$20)/Hilfswerte!$B$21)+((F5357-Hilfswerte!$B$22)/Hilfswerte!$B$23)+((G5357-Hilfswerte!$B$24)/Hilfswerte!$B$25)+0.1*INDEX(Hilfswerte!$B$4:$B$15,MATCH(C5357,Hilfswerte!$A$4:$A$15,0)),2)</f>
        <v>0.6</v>
      </c>
      <c r="V5357" s="4">
        <f>ROUND(SQRT((((E5357-Hilfswerte!$B$20)/Hilfswerte!$B$21)-Hilfswerte!$B$28)^2+(((F5357-Hilfswerte!$B$22)/Hilfswerte!$B$23)-Hilfswerte!$B$29)^2+(((G5357-Hilfswerte!$B$24)/Hilfswerte!$B$25)-Hilfswerte!$B$30)^2),3)</f>
        <v>1.286</v>
      </c>
      <c r="W5357" s="4">
        <f>ROUND(E5357*Hilfswerte!$B$31,0)</f>
        <v>13155</v>
      </c>
      <c r="X5357" s="4">
        <f t="shared" si="670"/>
        <v>13155</v>
      </c>
      <c r="Y5357" s="4" t="str">
        <f>IF(T5357="A - Top-Kunde","bereits Top-Kunde",IF(AND(V5357&lt;=Hilfswerte!$B$34,H5357&lt;0.5*W5357),"Hoch",IF(AND(V5357&lt;=Hilfswerte!$B$35,H5357&lt;0.7*W5357),"Mittel","Niedrig")))</f>
        <v>Niedrig</v>
      </c>
      <c r="Z5357" s="4">
        <f t="shared" si="671"/>
        <v>44.7</v>
      </c>
      <c r="AA5357" s="4" t="str">
        <f>IF(J5357&gt;365,"Bereits abgewandert (Segment D)",IF(Z5357&gt;=Hilfswerte!$B$38,"Rot - akut gefaehrdet",IF(Z5357&gt;=Hilfswerte!$B$39,"Gelb - beobachten","Gruen - stabil")))</f>
        <v>Bereits abgewandert (Segment D)</v>
      </c>
    </row>
    <row r="5358" spans="1:27" ht="15" customHeight="1" x14ac:dyDescent="0.25">
      <c r="A5358" s="4" t="s">
        <v>5705</v>
      </c>
      <c r="B5358" s="4" t="s">
        <v>585</v>
      </c>
      <c r="C5358" s="4" t="s">
        <v>38</v>
      </c>
      <c r="D5358" s="4" t="s">
        <v>30</v>
      </c>
      <c r="E5358" s="4">
        <v>336</v>
      </c>
      <c r="F5358" s="4">
        <v>71.8</v>
      </c>
      <c r="G5358" s="4">
        <v>10</v>
      </c>
      <c r="H5358" s="4">
        <v>7600</v>
      </c>
      <c r="I5358" s="4">
        <v>1</v>
      </c>
      <c r="J5358" s="4">
        <v>42</v>
      </c>
      <c r="K5358" s="4">
        <v>0</v>
      </c>
      <c r="L5358" s="4">
        <v>7</v>
      </c>
      <c r="M5358" s="4">
        <v>1</v>
      </c>
      <c r="N5358" s="4">
        <v>3.6</v>
      </c>
      <c r="O5358" s="4">
        <f t="shared" si="664"/>
        <v>4</v>
      </c>
      <c r="P5358" s="4">
        <f t="shared" si="665"/>
        <v>1</v>
      </c>
      <c r="Q5358" s="4">
        <f t="shared" si="666"/>
        <v>5</v>
      </c>
      <c r="R5358" s="4">
        <f t="shared" si="667"/>
        <v>10</v>
      </c>
      <c r="S5358" s="4">
        <f t="shared" si="668"/>
        <v>99.7</v>
      </c>
      <c r="T5358" s="4" t="str">
        <f t="shared" si="669"/>
        <v>C - Entwicklungspotenzial</v>
      </c>
      <c r="U5358" s="4">
        <f>ROUND(((E5358-Hilfswerte!$B$20)/Hilfswerte!$B$21)+((F5358-Hilfswerte!$B$22)/Hilfswerte!$B$23)+((G5358-Hilfswerte!$B$24)/Hilfswerte!$B$25)+0.1*INDEX(Hilfswerte!$B$4:$B$15,MATCH(C5358,Hilfswerte!$A$4:$A$15,0)),2)</f>
        <v>2.02</v>
      </c>
      <c r="V5358" s="4">
        <f>ROUND(SQRT((((E5358-Hilfswerte!$B$20)/Hilfswerte!$B$21)-Hilfswerte!$B$28)^2+(((F5358-Hilfswerte!$B$22)/Hilfswerte!$B$23)-Hilfswerte!$B$29)^2+(((G5358-Hilfswerte!$B$24)/Hilfswerte!$B$25)-Hilfswerte!$B$30)^2),3)</f>
        <v>0.96799999999999997</v>
      </c>
      <c r="W5358" s="4">
        <f>ROUND(E5358*Hilfswerte!$B$31,0)</f>
        <v>69064</v>
      </c>
      <c r="X5358" s="4">
        <f t="shared" si="670"/>
        <v>61464</v>
      </c>
      <c r="Y5358" s="4" t="str">
        <f>IF(T5358="A - Top-Kunde","bereits Top-Kunde",IF(AND(V5358&lt;=Hilfswerte!$B$34,H5358&lt;0.5*W5358),"Hoch",IF(AND(V5358&lt;=Hilfswerte!$B$35,H5358&lt;0.7*W5358),"Mittel","Niedrig")))</f>
        <v>Mittel</v>
      </c>
      <c r="Z5358" s="4">
        <f t="shared" si="671"/>
        <v>3.5</v>
      </c>
      <c r="AA5358" s="4" t="str">
        <f>IF(J5358&gt;365,"Bereits abgewandert (Segment D)",IF(Z5358&gt;=Hilfswerte!$B$38,"Rot - akut gefaehrdet",IF(Z5358&gt;=Hilfswerte!$B$39,"Gelb - beobachten","Gruen - stabil")))</f>
        <v>Gruen - stabil</v>
      </c>
    </row>
    <row r="5359" spans="1:27" ht="15" customHeight="1" x14ac:dyDescent="0.25">
      <c r="A5359" s="4" t="s">
        <v>5706</v>
      </c>
      <c r="B5359" s="4" t="s">
        <v>1060</v>
      </c>
      <c r="C5359" s="4" t="s">
        <v>62</v>
      </c>
      <c r="D5359" s="4" t="s">
        <v>30</v>
      </c>
      <c r="E5359" s="4">
        <v>112</v>
      </c>
      <c r="F5359" s="4">
        <v>18.600000000000001</v>
      </c>
      <c r="G5359" s="4">
        <v>20.399999999999999</v>
      </c>
      <c r="H5359" s="4">
        <v>1657</v>
      </c>
      <c r="I5359" s="4">
        <v>2</v>
      </c>
      <c r="J5359" s="4">
        <v>291</v>
      </c>
      <c r="K5359" s="4">
        <v>0</v>
      </c>
      <c r="L5359" s="4">
        <v>4</v>
      </c>
      <c r="M5359" s="4">
        <v>5</v>
      </c>
      <c r="N5359" s="4">
        <v>7.6</v>
      </c>
      <c r="O5359" s="4">
        <f t="shared" si="664"/>
        <v>2</v>
      </c>
      <c r="P5359" s="4">
        <f t="shared" si="665"/>
        <v>2</v>
      </c>
      <c r="Q5359" s="4">
        <f t="shared" si="666"/>
        <v>3</v>
      </c>
      <c r="R5359" s="4">
        <f t="shared" si="667"/>
        <v>7</v>
      </c>
      <c r="S5359" s="4">
        <f t="shared" si="668"/>
        <v>72.599999999999994</v>
      </c>
      <c r="T5359" s="4" t="str">
        <f t="shared" si="669"/>
        <v>C - Entwicklungspotenzial</v>
      </c>
      <c r="U5359" s="4">
        <f>ROUND(((E5359-Hilfswerte!$B$20)/Hilfswerte!$B$21)+((F5359-Hilfswerte!$B$22)/Hilfswerte!$B$23)+((G5359-Hilfswerte!$B$24)/Hilfswerte!$B$25)+0.1*INDEX(Hilfswerte!$B$4:$B$15,MATCH(C5359,Hilfswerte!$A$4:$A$15,0)),2)</f>
        <v>1.83</v>
      </c>
      <c r="V5359" s="4">
        <f>ROUND(SQRT((((E5359-Hilfswerte!$B$20)/Hilfswerte!$B$21)-Hilfswerte!$B$28)^2+(((F5359-Hilfswerte!$B$22)/Hilfswerte!$B$23)-Hilfswerte!$B$29)^2+(((G5359-Hilfswerte!$B$24)/Hilfswerte!$B$25)-Hilfswerte!$B$30)^2),3)</f>
        <v>1.518</v>
      </c>
      <c r="W5359" s="4">
        <f>ROUND(E5359*Hilfswerte!$B$31,0)</f>
        <v>23021</v>
      </c>
      <c r="X5359" s="4">
        <f t="shared" si="670"/>
        <v>21364</v>
      </c>
      <c r="Y5359" s="4" t="str">
        <f>IF(T5359="A - Top-Kunde","bereits Top-Kunde",IF(AND(V5359&lt;=Hilfswerte!$B$34,H5359&lt;0.5*W5359),"Hoch",IF(AND(V5359&lt;=Hilfswerte!$B$35,H5359&lt;0.7*W5359),"Mittel","Niedrig")))</f>
        <v>Niedrig</v>
      </c>
      <c r="Z5359" s="4">
        <f t="shared" si="671"/>
        <v>15.4</v>
      </c>
      <c r="AA5359" s="4" t="str">
        <f>IF(J5359&gt;365,"Bereits abgewandert (Segment D)",IF(Z5359&gt;=Hilfswerte!$B$38,"Rot - akut gefaehrdet",IF(Z5359&gt;=Hilfswerte!$B$39,"Gelb - beobachten","Gruen - stabil")))</f>
        <v>Gelb - beobachten</v>
      </c>
    </row>
    <row r="5360" spans="1:27" ht="15" customHeight="1" x14ac:dyDescent="0.25">
      <c r="A5360" s="4" t="s">
        <v>5707</v>
      </c>
      <c r="B5360" s="4" t="s">
        <v>146</v>
      </c>
      <c r="C5360" s="4" t="s">
        <v>51</v>
      </c>
      <c r="D5360" s="4" t="s">
        <v>178</v>
      </c>
      <c r="E5360" s="4">
        <v>135</v>
      </c>
      <c r="F5360" s="4">
        <v>14.2</v>
      </c>
      <c r="G5360" s="4">
        <v>6</v>
      </c>
      <c r="H5360" s="4">
        <v>1203</v>
      </c>
      <c r="I5360" s="4">
        <v>1</v>
      </c>
      <c r="J5360" s="4">
        <v>159</v>
      </c>
      <c r="K5360" s="4">
        <v>0</v>
      </c>
      <c r="L5360" s="4">
        <v>-2</v>
      </c>
      <c r="M5360" s="4">
        <v>2</v>
      </c>
      <c r="N5360" s="4">
        <v>-11.5</v>
      </c>
      <c r="O5360" s="4">
        <f t="shared" si="664"/>
        <v>3</v>
      </c>
      <c r="P5360" s="4">
        <f t="shared" si="665"/>
        <v>1</v>
      </c>
      <c r="Q5360" s="4">
        <f t="shared" si="666"/>
        <v>3</v>
      </c>
      <c r="R5360" s="4">
        <f t="shared" si="667"/>
        <v>7</v>
      </c>
      <c r="S5360" s="4">
        <f t="shared" si="668"/>
        <v>64.3</v>
      </c>
      <c r="T5360" s="4" t="str">
        <f t="shared" si="669"/>
        <v>C - Entwicklungspotenzial</v>
      </c>
      <c r="U5360" s="4">
        <f>ROUND(((E5360-Hilfswerte!$B$20)/Hilfswerte!$B$21)+((F5360-Hilfswerte!$B$22)/Hilfswerte!$B$23)+((G5360-Hilfswerte!$B$24)/Hilfswerte!$B$25)+0.1*INDEX(Hilfswerte!$B$4:$B$15,MATCH(C5360,Hilfswerte!$A$4:$A$15,0)),2)</f>
        <v>-0.51</v>
      </c>
      <c r="V5360" s="4">
        <f>ROUND(SQRT((((E5360-Hilfswerte!$B$20)/Hilfswerte!$B$21)-Hilfswerte!$B$28)^2+(((F5360-Hilfswerte!$B$22)/Hilfswerte!$B$23)-Hilfswerte!$B$29)^2+(((G5360-Hilfswerte!$B$24)/Hilfswerte!$B$25)-Hilfswerte!$B$30)^2),3)</f>
        <v>0.94</v>
      </c>
      <c r="W5360" s="4">
        <f>ROUND(E5360*Hilfswerte!$B$31,0)</f>
        <v>27749</v>
      </c>
      <c r="X5360" s="4">
        <f t="shared" si="670"/>
        <v>26546</v>
      </c>
      <c r="Y5360" s="4" t="str">
        <f>IF(T5360="A - Top-Kunde","bereits Top-Kunde",IF(AND(V5360&lt;=Hilfswerte!$B$34,H5360&lt;0.5*W5360),"Hoch",IF(AND(V5360&lt;=Hilfswerte!$B$35,H5360&lt;0.7*W5360),"Mittel","Niedrig")))</f>
        <v>Mittel</v>
      </c>
      <c r="Z5360" s="4">
        <f t="shared" si="671"/>
        <v>12.6</v>
      </c>
      <c r="AA5360" s="4" t="str">
        <f>IF(J5360&gt;365,"Bereits abgewandert (Segment D)",IF(Z5360&gt;=Hilfswerte!$B$38,"Rot - akut gefaehrdet",IF(Z5360&gt;=Hilfswerte!$B$39,"Gelb - beobachten","Gruen - stabil")))</f>
        <v>Gruen - stabil</v>
      </c>
    </row>
    <row r="5361" spans="1:27" ht="15" customHeight="1" x14ac:dyDescent="0.25">
      <c r="A5361" s="4" t="s">
        <v>5708</v>
      </c>
      <c r="B5361" s="4" t="s">
        <v>99</v>
      </c>
      <c r="C5361" s="4" t="s">
        <v>62</v>
      </c>
      <c r="D5361" s="4" t="s">
        <v>30</v>
      </c>
      <c r="E5361" s="4">
        <v>106</v>
      </c>
      <c r="F5361" s="4">
        <v>14.7</v>
      </c>
      <c r="G5361" s="4">
        <v>17.8</v>
      </c>
      <c r="H5361" s="4">
        <v>20513</v>
      </c>
      <c r="I5361" s="4">
        <v>6</v>
      </c>
      <c r="J5361" s="4">
        <v>21</v>
      </c>
      <c r="K5361" s="4">
        <v>0</v>
      </c>
      <c r="L5361" s="4">
        <v>-4</v>
      </c>
      <c r="M5361" s="4">
        <v>6</v>
      </c>
      <c r="N5361" s="4">
        <v>24.8</v>
      </c>
      <c r="O5361" s="4">
        <f t="shared" si="664"/>
        <v>5</v>
      </c>
      <c r="P5361" s="4">
        <f t="shared" si="665"/>
        <v>5</v>
      </c>
      <c r="Q5361" s="4">
        <f t="shared" si="666"/>
        <v>5</v>
      </c>
      <c r="R5361" s="4">
        <f t="shared" si="667"/>
        <v>15</v>
      </c>
      <c r="S5361" s="4">
        <f t="shared" si="668"/>
        <v>162.4</v>
      </c>
      <c r="T5361" s="4" t="str">
        <f t="shared" si="669"/>
        <v>A - Top-Kunde</v>
      </c>
      <c r="U5361" s="4">
        <f>ROUND(((E5361-Hilfswerte!$B$20)/Hilfswerte!$B$21)+((F5361-Hilfswerte!$B$22)/Hilfswerte!$B$23)+((G5361-Hilfswerte!$B$24)/Hilfswerte!$B$25)+0.1*INDEX(Hilfswerte!$B$4:$B$15,MATCH(C5361,Hilfswerte!$A$4:$A$15,0)),2)</f>
        <v>1.32</v>
      </c>
      <c r="V5361" s="4">
        <f>ROUND(SQRT((((E5361-Hilfswerte!$B$20)/Hilfswerte!$B$21)-Hilfswerte!$B$28)^2+(((F5361-Hilfswerte!$B$22)/Hilfswerte!$B$23)-Hilfswerte!$B$29)^2+(((G5361-Hilfswerte!$B$24)/Hilfswerte!$B$25)-Hilfswerte!$B$30)^2),3)</f>
        <v>1.155</v>
      </c>
      <c r="W5361" s="4">
        <f>ROUND(E5361*Hilfswerte!$B$31,0)</f>
        <v>21788</v>
      </c>
      <c r="X5361" s="4">
        <f t="shared" si="670"/>
        <v>1275</v>
      </c>
      <c r="Y5361" s="4" t="str">
        <f>IF(T5361="A - Top-Kunde","bereits Top-Kunde",IF(AND(V5361&lt;=Hilfswerte!$B$34,H5361&lt;0.5*W5361),"Hoch",IF(AND(V5361&lt;=Hilfswerte!$B$35,H5361&lt;0.7*W5361),"Mittel","Niedrig")))</f>
        <v>bereits Top-Kunde</v>
      </c>
      <c r="Z5361" s="4">
        <f t="shared" si="671"/>
        <v>1.1000000000000001</v>
      </c>
      <c r="AA5361" s="4" t="str">
        <f>IF(J5361&gt;365,"Bereits abgewandert (Segment D)",IF(Z5361&gt;=Hilfswerte!$B$38,"Rot - akut gefaehrdet",IF(Z5361&gt;=Hilfswerte!$B$39,"Gelb - beobachten","Gruen - stabil")))</f>
        <v>Gruen - stabil</v>
      </c>
    </row>
    <row r="5362" spans="1:27" ht="15" customHeight="1" x14ac:dyDescent="0.25">
      <c r="A5362" s="4" t="s">
        <v>5709</v>
      </c>
      <c r="B5362" s="4" t="s">
        <v>136</v>
      </c>
      <c r="C5362" s="4" t="s">
        <v>62</v>
      </c>
      <c r="D5362" s="4" t="s">
        <v>48</v>
      </c>
      <c r="E5362" s="4">
        <v>50</v>
      </c>
      <c r="F5362" s="4">
        <v>14.3</v>
      </c>
      <c r="G5362" s="4">
        <v>16.2</v>
      </c>
      <c r="H5362" s="4">
        <v>20427</v>
      </c>
      <c r="I5362" s="4">
        <v>2</v>
      </c>
      <c r="J5362" s="4">
        <v>48</v>
      </c>
      <c r="K5362" s="4">
        <v>1</v>
      </c>
      <c r="L5362" s="4">
        <v>6</v>
      </c>
      <c r="M5362" s="4">
        <v>6</v>
      </c>
      <c r="N5362" s="4">
        <v>6.8</v>
      </c>
      <c r="O5362" s="4">
        <f t="shared" si="664"/>
        <v>4</v>
      </c>
      <c r="P5362" s="4">
        <f t="shared" si="665"/>
        <v>2</v>
      </c>
      <c r="Q5362" s="4">
        <f t="shared" si="666"/>
        <v>5</v>
      </c>
      <c r="R5362" s="4">
        <f t="shared" si="667"/>
        <v>11</v>
      </c>
      <c r="S5362" s="4">
        <f t="shared" si="668"/>
        <v>105.6</v>
      </c>
      <c r="T5362" s="4" t="str">
        <f t="shared" si="669"/>
        <v>B - Kernkunde</v>
      </c>
      <c r="U5362" s="4">
        <f>ROUND(((E5362-Hilfswerte!$B$20)/Hilfswerte!$B$21)+((F5362-Hilfswerte!$B$22)/Hilfswerte!$B$23)+((G5362-Hilfswerte!$B$24)/Hilfswerte!$B$25)+0.1*INDEX(Hilfswerte!$B$4:$B$15,MATCH(C5362,Hilfswerte!$A$4:$A$15,0)),2)</f>
        <v>0.82</v>
      </c>
      <c r="V5362" s="4">
        <f>ROUND(SQRT((((E5362-Hilfswerte!$B$20)/Hilfswerte!$B$21)-Hilfswerte!$B$28)^2+(((F5362-Hilfswerte!$B$22)/Hilfswerte!$B$23)-Hilfswerte!$B$29)^2+(((G5362-Hilfswerte!$B$24)/Hilfswerte!$B$25)-Hilfswerte!$B$30)^2),3)</f>
        <v>1.028</v>
      </c>
      <c r="W5362" s="4">
        <f>ROUND(E5362*Hilfswerte!$B$31,0)</f>
        <v>10277</v>
      </c>
      <c r="X5362" s="4">
        <f t="shared" si="670"/>
        <v>0</v>
      </c>
      <c r="Y5362" s="4" t="str">
        <f>IF(T5362="A - Top-Kunde","bereits Top-Kunde",IF(AND(V5362&lt;=Hilfswerte!$B$34,H5362&lt;0.5*W5362),"Hoch",IF(AND(V5362&lt;=Hilfswerte!$B$35,H5362&lt;0.7*W5362),"Mittel","Niedrig")))</f>
        <v>Niedrig</v>
      </c>
      <c r="Z5362" s="4">
        <f t="shared" si="671"/>
        <v>6.6</v>
      </c>
      <c r="AA5362" s="4" t="str">
        <f>IF(J5362&gt;365,"Bereits abgewandert (Segment D)",IF(Z5362&gt;=Hilfswerte!$B$38,"Rot - akut gefaehrdet",IF(Z5362&gt;=Hilfswerte!$B$39,"Gelb - beobachten","Gruen - stabil")))</f>
        <v>Gruen - stabil</v>
      </c>
    </row>
    <row r="5363" spans="1:27" ht="15" customHeight="1" x14ac:dyDescent="0.25">
      <c r="A5363" s="4" t="s">
        <v>5710</v>
      </c>
      <c r="B5363" s="4" t="s">
        <v>188</v>
      </c>
      <c r="C5363" s="4" t="s">
        <v>33</v>
      </c>
      <c r="D5363" s="4" t="s">
        <v>30</v>
      </c>
      <c r="E5363" s="4">
        <v>225</v>
      </c>
      <c r="F5363" s="4">
        <v>37.200000000000003</v>
      </c>
      <c r="G5363" s="4">
        <v>15.3</v>
      </c>
      <c r="H5363" s="4">
        <v>30005</v>
      </c>
      <c r="I5363" s="4">
        <v>3</v>
      </c>
      <c r="J5363" s="4">
        <v>9</v>
      </c>
      <c r="K5363" s="4">
        <v>1</v>
      </c>
      <c r="L5363" s="4">
        <v>10</v>
      </c>
      <c r="M5363" s="4">
        <v>1</v>
      </c>
      <c r="N5363" s="4">
        <v>23.7</v>
      </c>
      <c r="O5363" s="4">
        <f t="shared" si="664"/>
        <v>5</v>
      </c>
      <c r="P5363" s="4">
        <f t="shared" si="665"/>
        <v>3</v>
      </c>
      <c r="Q5363" s="4">
        <f t="shared" si="666"/>
        <v>5</v>
      </c>
      <c r="R5363" s="4">
        <f t="shared" si="667"/>
        <v>13</v>
      </c>
      <c r="S5363" s="4">
        <f t="shared" si="668"/>
        <v>132.9</v>
      </c>
      <c r="T5363" s="4" t="str">
        <f t="shared" si="669"/>
        <v>A - Top-Kunde</v>
      </c>
      <c r="U5363" s="4">
        <f>ROUND(((E5363-Hilfswerte!$B$20)/Hilfswerte!$B$21)+((F5363-Hilfswerte!$B$22)/Hilfswerte!$B$23)+((G5363-Hilfswerte!$B$24)/Hilfswerte!$B$25)+0.1*INDEX(Hilfswerte!$B$4:$B$15,MATCH(C5363,Hilfswerte!$A$4:$A$15,0)),2)</f>
        <v>1.45</v>
      </c>
      <c r="V5363" s="4">
        <f>ROUND(SQRT((((E5363-Hilfswerte!$B$20)/Hilfswerte!$B$21)-Hilfswerte!$B$28)^2+(((F5363-Hilfswerte!$B$22)/Hilfswerte!$B$23)-Hilfswerte!$B$29)^2+(((G5363-Hilfswerte!$B$24)/Hilfswerte!$B$25)-Hilfswerte!$B$30)^2),3)</f>
        <v>0.69499999999999995</v>
      </c>
      <c r="W5363" s="4">
        <f>ROUND(E5363*Hilfswerte!$B$31,0)</f>
        <v>46248</v>
      </c>
      <c r="X5363" s="4">
        <f t="shared" si="670"/>
        <v>16243</v>
      </c>
      <c r="Y5363" s="4" t="str">
        <f>IF(T5363="A - Top-Kunde","bereits Top-Kunde",IF(AND(V5363&lt;=Hilfswerte!$B$34,H5363&lt;0.5*W5363),"Hoch",IF(AND(V5363&lt;=Hilfswerte!$B$35,H5363&lt;0.7*W5363),"Mittel","Niedrig")))</f>
        <v>bereits Top-Kunde</v>
      </c>
      <c r="Z5363" s="4">
        <f t="shared" si="671"/>
        <v>5.5</v>
      </c>
      <c r="AA5363" s="4" t="str">
        <f>IF(J5363&gt;365,"Bereits abgewandert (Segment D)",IF(Z5363&gt;=Hilfswerte!$B$38,"Rot - akut gefaehrdet",IF(Z5363&gt;=Hilfswerte!$B$39,"Gelb - beobachten","Gruen - stabil")))</f>
        <v>Gruen - stabil</v>
      </c>
    </row>
    <row r="5364" spans="1:27" ht="15" customHeight="1" x14ac:dyDescent="0.25">
      <c r="A5364" s="4" t="s">
        <v>5711</v>
      </c>
      <c r="B5364" s="4" t="s">
        <v>1304</v>
      </c>
      <c r="C5364" s="4" t="s">
        <v>47</v>
      </c>
      <c r="D5364" s="4" t="s">
        <v>117</v>
      </c>
      <c r="E5364" s="4">
        <v>197</v>
      </c>
      <c r="F5364" s="4">
        <v>32.799999999999997</v>
      </c>
      <c r="G5364" s="4">
        <v>8.4</v>
      </c>
      <c r="H5364" s="4">
        <v>47081</v>
      </c>
      <c r="I5364" s="4">
        <v>5</v>
      </c>
      <c r="J5364" s="4">
        <v>21</v>
      </c>
      <c r="K5364" s="4">
        <v>0</v>
      </c>
      <c r="L5364" s="4">
        <v>6</v>
      </c>
      <c r="M5364" s="4">
        <v>5</v>
      </c>
      <c r="N5364" s="4">
        <v>2.6</v>
      </c>
      <c r="O5364" s="4">
        <f t="shared" si="664"/>
        <v>5</v>
      </c>
      <c r="P5364" s="4">
        <f t="shared" si="665"/>
        <v>5</v>
      </c>
      <c r="Q5364" s="4">
        <f t="shared" si="666"/>
        <v>5</v>
      </c>
      <c r="R5364" s="4">
        <f t="shared" si="667"/>
        <v>15</v>
      </c>
      <c r="S5364" s="4">
        <f t="shared" si="668"/>
        <v>149.5</v>
      </c>
      <c r="T5364" s="4" t="str">
        <f t="shared" si="669"/>
        <v>A - Top-Kunde</v>
      </c>
      <c r="U5364" s="4">
        <f>ROUND(((E5364-Hilfswerte!$B$20)/Hilfswerte!$B$21)+((F5364-Hilfswerte!$B$22)/Hilfswerte!$B$23)+((G5364-Hilfswerte!$B$24)/Hilfswerte!$B$25)+0.1*INDEX(Hilfswerte!$B$4:$B$15,MATCH(C5364,Hilfswerte!$A$4:$A$15,0)),2)</f>
        <v>0.21</v>
      </c>
      <c r="V5364" s="4">
        <f>ROUND(SQRT((((E5364-Hilfswerte!$B$20)/Hilfswerte!$B$21)-Hilfswerte!$B$28)^2+(((F5364-Hilfswerte!$B$22)/Hilfswerte!$B$23)-Hilfswerte!$B$29)^2+(((G5364-Hilfswerte!$B$24)/Hilfswerte!$B$25)-Hilfswerte!$B$30)^2),3)</f>
        <v>0.47299999999999998</v>
      </c>
      <c r="W5364" s="4">
        <f>ROUND(E5364*Hilfswerte!$B$31,0)</f>
        <v>40493</v>
      </c>
      <c r="X5364" s="4">
        <f t="shared" si="670"/>
        <v>0</v>
      </c>
      <c r="Y5364" s="4" t="str">
        <f>IF(T5364="A - Top-Kunde","bereits Top-Kunde",IF(AND(V5364&lt;=Hilfswerte!$B$34,H5364&lt;0.5*W5364),"Hoch",IF(AND(V5364&lt;=Hilfswerte!$B$35,H5364&lt;0.7*W5364),"Mittel","Niedrig")))</f>
        <v>bereits Top-Kunde</v>
      </c>
      <c r="Z5364" s="4">
        <f t="shared" si="671"/>
        <v>2.2999999999999998</v>
      </c>
      <c r="AA5364" s="4" t="str">
        <f>IF(J5364&gt;365,"Bereits abgewandert (Segment D)",IF(Z5364&gt;=Hilfswerte!$B$38,"Rot - akut gefaehrdet",IF(Z5364&gt;=Hilfswerte!$B$39,"Gelb - beobachten","Gruen - stabil")))</f>
        <v>Gruen - stabil</v>
      </c>
    </row>
    <row r="5365" spans="1:27" ht="15" customHeight="1" x14ac:dyDescent="0.25">
      <c r="A5365" s="4" t="s">
        <v>5712</v>
      </c>
      <c r="B5365" s="4" t="s">
        <v>758</v>
      </c>
      <c r="C5365" s="4" t="s">
        <v>51</v>
      </c>
      <c r="D5365" s="4" t="s">
        <v>30</v>
      </c>
      <c r="E5365" s="4">
        <v>221</v>
      </c>
      <c r="F5365" s="4">
        <v>43.1</v>
      </c>
      <c r="G5365" s="4">
        <v>14.5</v>
      </c>
      <c r="H5365" s="4">
        <v>11245</v>
      </c>
      <c r="I5365" s="4">
        <v>2</v>
      </c>
      <c r="J5365" s="4">
        <v>365</v>
      </c>
      <c r="K5365" s="4">
        <v>0</v>
      </c>
      <c r="L5365" s="4">
        <v>8</v>
      </c>
      <c r="M5365" s="4">
        <v>6</v>
      </c>
      <c r="N5365" s="4">
        <v>15.6</v>
      </c>
      <c r="O5365" s="4">
        <f t="shared" si="664"/>
        <v>2</v>
      </c>
      <c r="P5365" s="4">
        <f t="shared" si="665"/>
        <v>2</v>
      </c>
      <c r="Q5365" s="4">
        <f t="shared" si="666"/>
        <v>5</v>
      </c>
      <c r="R5365" s="4">
        <f t="shared" si="667"/>
        <v>9</v>
      </c>
      <c r="S5365" s="4">
        <f t="shared" si="668"/>
        <v>95.4</v>
      </c>
      <c r="T5365" s="4" t="str">
        <f t="shared" si="669"/>
        <v>C - Entwicklungspotenzial</v>
      </c>
      <c r="U5365" s="4">
        <f>ROUND(((E5365-Hilfswerte!$B$20)/Hilfswerte!$B$21)+((F5365-Hilfswerte!$B$22)/Hilfswerte!$B$23)+((G5365-Hilfswerte!$B$24)/Hilfswerte!$B$25)+0.1*INDEX(Hilfswerte!$B$4:$B$15,MATCH(C5365,Hilfswerte!$A$4:$A$15,0)),2)</f>
        <v>1.73</v>
      </c>
      <c r="V5365" s="4">
        <f>ROUND(SQRT((((E5365-Hilfswerte!$B$20)/Hilfswerte!$B$21)-Hilfswerte!$B$28)^2+(((F5365-Hilfswerte!$B$22)/Hilfswerte!$B$23)-Hilfswerte!$B$29)^2+(((G5365-Hilfswerte!$B$24)/Hilfswerte!$B$25)-Hilfswerte!$B$30)^2),3)</f>
        <v>0.57899999999999996</v>
      </c>
      <c r="W5365" s="4">
        <f>ROUND(E5365*Hilfswerte!$B$31,0)</f>
        <v>45426</v>
      </c>
      <c r="X5365" s="4">
        <f t="shared" si="670"/>
        <v>34181</v>
      </c>
      <c r="Y5365" s="4" t="str">
        <f>IF(T5365="A - Top-Kunde","bereits Top-Kunde",IF(AND(V5365&lt;=Hilfswerte!$B$34,H5365&lt;0.5*W5365),"Hoch",IF(AND(V5365&lt;=Hilfswerte!$B$35,H5365&lt;0.7*W5365),"Mittel","Niedrig")))</f>
        <v>Hoch</v>
      </c>
      <c r="Z5365" s="4">
        <f t="shared" si="671"/>
        <v>19.899999999999999</v>
      </c>
      <c r="AA5365" s="4" t="str">
        <f>IF(J5365&gt;365,"Bereits abgewandert (Segment D)",IF(Z5365&gt;=Hilfswerte!$B$38,"Rot - akut gefaehrdet",IF(Z5365&gt;=Hilfswerte!$B$39,"Gelb - beobachten","Gruen - stabil")))</f>
        <v>Rot - akut gefaehrdet</v>
      </c>
    </row>
    <row r="5366" spans="1:27" ht="15" customHeight="1" x14ac:dyDescent="0.25">
      <c r="A5366" s="4" t="s">
        <v>5713</v>
      </c>
      <c r="B5366" s="4" t="s">
        <v>325</v>
      </c>
      <c r="C5366" s="4" t="s">
        <v>29</v>
      </c>
      <c r="D5366" s="4" t="s">
        <v>48</v>
      </c>
      <c r="E5366" s="4">
        <v>59</v>
      </c>
      <c r="F5366" s="4">
        <v>16.5</v>
      </c>
      <c r="G5366" s="4">
        <v>22.2</v>
      </c>
      <c r="H5366" s="4">
        <v>8238</v>
      </c>
      <c r="I5366" s="4">
        <v>3</v>
      </c>
      <c r="J5366" s="4">
        <v>365</v>
      </c>
      <c r="K5366" s="4">
        <v>0</v>
      </c>
      <c r="L5366" s="4">
        <v>28</v>
      </c>
      <c r="M5366" s="4">
        <v>5</v>
      </c>
      <c r="N5366" s="4">
        <v>17.7</v>
      </c>
      <c r="O5366" s="4">
        <f t="shared" si="664"/>
        <v>2</v>
      </c>
      <c r="P5366" s="4">
        <f t="shared" si="665"/>
        <v>3</v>
      </c>
      <c r="Q5366" s="4">
        <f t="shared" si="666"/>
        <v>5</v>
      </c>
      <c r="R5366" s="4">
        <f t="shared" si="667"/>
        <v>10</v>
      </c>
      <c r="S5366" s="4">
        <f t="shared" si="668"/>
        <v>100.5</v>
      </c>
      <c r="T5366" s="4" t="str">
        <f t="shared" si="669"/>
        <v>C - Entwicklungspotenzial</v>
      </c>
      <c r="U5366" s="4">
        <f>ROUND(((E5366-Hilfswerte!$B$20)/Hilfswerte!$B$21)+((F5366-Hilfswerte!$B$22)/Hilfswerte!$B$23)+((G5366-Hilfswerte!$B$24)/Hilfswerte!$B$25)+0.1*INDEX(Hilfswerte!$B$4:$B$15,MATCH(C5366,Hilfswerte!$A$4:$A$15,0)),2)</f>
        <v>1.7</v>
      </c>
      <c r="V5366" s="4">
        <f>ROUND(SQRT((((E5366-Hilfswerte!$B$20)/Hilfswerte!$B$21)-Hilfswerte!$B$28)^2+(((F5366-Hilfswerte!$B$22)/Hilfswerte!$B$23)-Hilfswerte!$B$29)^2+(((G5366-Hilfswerte!$B$24)/Hilfswerte!$B$25)-Hilfswerte!$B$30)^2),3)</f>
        <v>1.845</v>
      </c>
      <c r="W5366" s="4">
        <f>ROUND(E5366*Hilfswerte!$B$31,0)</f>
        <v>12127</v>
      </c>
      <c r="X5366" s="4">
        <f t="shared" si="670"/>
        <v>3889</v>
      </c>
      <c r="Y5366" s="4" t="str">
        <f>IF(T5366="A - Top-Kunde","bereits Top-Kunde",IF(AND(V5366&lt;=Hilfswerte!$B$34,H5366&lt;0.5*W5366),"Hoch",IF(AND(V5366&lt;=Hilfswerte!$B$35,H5366&lt;0.7*W5366),"Mittel","Niedrig")))</f>
        <v>Niedrig</v>
      </c>
      <c r="Z5366" s="4">
        <f t="shared" si="671"/>
        <v>23.9</v>
      </c>
      <c r="AA5366" s="4" t="str">
        <f>IF(J5366&gt;365,"Bereits abgewandert (Segment D)",IF(Z5366&gt;=Hilfswerte!$B$38,"Rot - akut gefaehrdet",IF(Z5366&gt;=Hilfswerte!$B$39,"Gelb - beobachten","Gruen - stabil")))</f>
        <v>Rot - akut gefaehrdet</v>
      </c>
    </row>
    <row r="5367" spans="1:27" ht="15" customHeight="1" x14ac:dyDescent="0.25">
      <c r="A5367" s="4" t="s">
        <v>5714</v>
      </c>
      <c r="B5367" s="4" t="s">
        <v>687</v>
      </c>
      <c r="C5367" s="4" t="s">
        <v>38</v>
      </c>
      <c r="D5367" s="4" t="s">
        <v>48</v>
      </c>
      <c r="E5367" s="4">
        <v>113</v>
      </c>
      <c r="F5367" s="4">
        <v>27</v>
      </c>
      <c r="G5367" s="4">
        <v>5.6</v>
      </c>
      <c r="H5367" s="4">
        <v>8287</v>
      </c>
      <c r="I5367" s="4">
        <v>4</v>
      </c>
      <c r="J5367" s="4">
        <v>63</v>
      </c>
      <c r="K5367" s="4">
        <v>1</v>
      </c>
      <c r="L5367" s="4">
        <v>3</v>
      </c>
      <c r="M5367" s="4">
        <v>1</v>
      </c>
      <c r="N5367" s="4">
        <v>17.7</v>
      </c>
      <c r="O5367" s="4">
        <f t="shared" si="664"/>
        <v>4</v>
      </c>
      <c r="P5367" s="4">
        <f t="shared" si="665"/>
        <v>4</v>
      </c>
      <c r="Q5367" s="4">
        <f t="shared" si="666"/>
        <v>5</v>
      </c>
      <c r="R5367" s="4">
        <f t="shared" si="667"/>
        <v>13</v>
      </c>
      <c r="S5367" s="4">
        <f t="shared" si="668"/>
        <v>132</v>
      </c>
      <c r="T5367" s="4" t="str">
        <f t="shared" si="669"/>
        <v>A - Top-Kunde</v>
      </c>
      <c r="U5367" s="4">
        <f>ROUND(((E5367-Hilfswerte!$B$20)/Hilfswerte!$B$21)+((F5367-Hilfswerte!$B$22)/Hilfswerte!$B$23)+((G5367-Hilfswerte!$B$24)/Hilfswerte!$B$25)+0.1*INDEX(Hilfswerte!$B$4:$B$15,MATCH(C5367,Hilfswerte!$A$4:$A$15,0)),2)</f>
        <v>-0.44</v>
      </c>
      <c r="V5367" s="4">
        <f>ROUND(SQRT((((E5367-Hilfswerte!$B$20)/Hilfswerte!$B$21)-Hilfswerte!$B$28)^2+(((F5367-Hilfswerte!$B$22)/Hilfswerte!$B$23)-Hilfswerte!$B$29)^2+(((G5367-Hilfswerte!$B$24)/Hilfswerte!$B$25)-Hilfswerte!$B$30)^2),3)</f>
        <v>0.94</v>
      </c>
      <c r="W5367" s="4">
        <f>ROUND(E5367*Hilfswerte!$B$31,0)</f>
        <v>23227</v>
      </c>
      <c r="X5367" s="4">
        <f t="shared" si="670"/>
        <v>14940</v>
      </c>
      <c r="Y5367" s="4" t="str">
        <f>IF(T5367="A - Top-Kunde","bereits Top-Kunde",IF(AND(V5367&lt;=Hilfswerte!$B$34,H5367&lt;0.5*W5367),"Hoch",IF(AND(V5367&lt;=Hilfswerte!$B$35,H5367&lt;0.7*W5367),"Mittel","Niedrig")))</f>
        <v>bereits Top-Kunde</v>
      </c>
      <c r="Z5367" s="4">
        <f t="shared" si="671"/>
        <v>6.8</v>
      </c>
      <c r="AA5367" s="4" t="str">
        <f>IF(J5367&gt;365,"Bereits abgewandert (Segment D)",IF(Z5367&gt;=Hilfswerte!$B$38,"Rot - akut gefaehrdet",IF(Z5367&gt;=Hilfswerte!$B$39,"Gelb - beobachten","Gruen - stabil")))</f>
        <v>Gruen - stabil</v>
      </c>
    </row>
    <row r="5368" spans="1:27" ht="15" customHeight="1" x14ac:dyDescent="0.25">
      <c r="A5368" s="4" t="s">
        <v>5715</v>
      </c>
      <c r="B5368" s="4" t="s">
        <v>312</v>
      </c>
      <c r="C5368" s="4" t="s">
        <v>55</v>
      </c>
      <c r="D5368" s="4" t="s">
        <v>30</v>
      </c>
      <c r="E5368" s="4">
        <v>406</v>
      </c>
      <c r="F5368" s="4">
        <v>78.7</v>
      </c>
      <c r="G5368" s="4">
        <v>6.8</v>
      </c>
      <c r="H5368" s="4">
        <v>47974</v>
      </c>
      <c r="I5368" s="4">
        <v>1</v>
      </c>
      <c r="J5368" s="4">
        <v>365</v>
      </c>
      <c r="K5368" s="4">
        <v>0</v>
      </c>
      <c r="L5368" s="4">
        <v>-3</v>
      </c>
      <c r="M5368" s="4">
        <v>6</v>
      </c>
      <c r="N5368" s="4">
        <v>1.6</v>
      </c>
      <c r="O5368" s="4">
        <f t="shared" si="664"/>
        <v>2</v>
      </c>
      <c r="P5368" s="4">
        <f t="shared" si="665"/>
        <v>1</v>
      </c>
      <c r="Q5368" s="4">
        <f t="shared" si="666"/>
        <v>5</v>
      </c>
      <c r="R5368" s="4">
        <f t="shared" si="667"/>
        <v>8</v>
      </c>
      <c r="S5368" s="4">
        <f t="shared" si="668"/>
        <v>80.8</v>
      </c>
      <c r="T5368" s="4" t="str">
        <f t="shared" si="669"/>
        <v>C - Entwicklungspotenzial</v>
      </c>
      <c r="U5368" s="4">
        <f>ROUND(((E5368-Hilfswerte!$B$20)/Hilfswerte!$B$21)+((F5368-Hilfswerte!$B$22)/Hilfswerte!$B$23)+((G5368-Hilfswerte!$B$24)/Hilfswerte!$B$25)+0.1*INDEX(Hilfswerte!$B$4:$B$15,MATCH(C5368,Hilfswerte!$A$4:$A$15,0)),2)</f>
        <v>1.89</v>
      </c>
      <c r="V5368" s="4">
        <f>ROUND(SQRT((((E5368-Hilfswerte!$B$20)/Hilfswerte!$B$21)-Hilfswerte!$B$28)^2+(((F5368-Hilfswerte!$B$22)/Hilfswerte!$B$23)-Hilfswerte!$B$29)^2+(((G5368-Hilfswerte!$B$24)/Hilfswerte!$B$25)-Hilfswerte!$B$30)^2),3)</f>
        <v>1.4430000000000001</v>
      </c>
      <c r="W5368" s="4">
        <f>ROUND(E5368*Hilfswerte!$B$31,0)</f>
        <v>83452</v>
      </c>
      <c r="X5368" s="4">
        <f t="shared" si="670"/>
        <v>35478</v>
      </c>
      <c r="Y5368" s="4" t="str">
        <f>IF(T5368="A - Top-Kunde","bereits Top-Kunde",IF(AND(V5368&lt;=Hilfswerte!$B$34,H5368&lt;0.5*W5368),"Hoch",IF(AND(V5368&lt;=Hilfswerte!$B$35,H5368&lt;0.7*W5368),"Mittel","Niedrig")))</f>
        <v>Niedrig</v>
      </c>
      <c r="Z5368" s="4">
        <f t="shared" si="671"/>
        <v>18.3</v>
      </c>
      <c r="AA5368" s="4" t="str">
        <f>IF(J5368&gt;365,"Bereits abgewandert (Segment D)",IF(Z5368&gt;=Hilfswerte!$B$38,"Rot - akut gefaehrdet",IF(Z5368&gt;=Hilfswerte!$B$39,"Gelb - beobachten","Gruen - stabil")))</f>
        <v>Gelb - beobachten</v>
      </c>
    </row>
    <row r="5369" spans="1:27" ht="15" customHeight="1" x14ac:dyDescent="0.25">
      <c r="A5369" s="4" t="s">
        <v>5716</v>
      </c>
      <c r="B5369" s="4" t="s">
        <v>288</v>
      </c>
      <c r="C5369" s="4" t="s">
        <v>38</v>
      </c>
      <c r="D5369" s="4" t="s">
        <v>30</v>
      </c>
      <c r="E5369" s="4">
        <v>58</v>
      </c>
      <c r="F5369" s="4">
        <v>11.2</v>
      </c>
      <c r="G5369" s="4">
        <v>21.2</v>
      </c>
      <c r="H5369" s="4">
        <v>1652</v>
      </c>
      <c r="I5369" s="4">
        <v>2</v>
      </c>
      <c r="J5369" s="4">
        <v>58</v>
      </c>
      <c r="K5369" s="4">
        <v>1</v>
      </c>
      <c r="L5369" s="4">
        <v>27</v>
      </c>
      <c r="M5369" s="4">
        <v>2</v>
      </c>
      <c r="N5369" s="4">
        <v>6.7</v>
      </c>
      <c r="O5369" s="4">
        <f t="shared" si="664"/>
        <v>4</v>
      </c>
      <c r="P5369" s="4">
        <f t="shared" si="665"/>
        <v>2</v>
      </c>
      <c r="Q5369" s="4">
        <f t="shared" si="666"/>
        <v>3</v>
      </c>
      <c r="R5369" s="4">
        <f t="shared" si="667"/>
        <v>9</v>
      </c>
      <c r="S5369" s="4">
        <f t="shared" si="668"/>
        <v>79.3</v>
      </c>
      <c r="T5369" s="4" t="str">
        <f t="shared" si="669"/>
        <v>C - Entwicklungspotenzial</v>
      </c>
      <c r="U5369" s="4">
        <f>ROUND(((E5369-Hilfswerte!$B$20)/Hilfswerte!$B$21)+((F5369-Hilfswerte!$B$22)/Hilfswerte!$B$23)+((G5369-Hilfswerte!$B$24)/Hilfswerte!$B$25)+0.1*INDEX(Hilfswerte!$B$4:$B$15,MATCH(C5369,Hilfswerte!$A$4:$A$15,0)),2)</f>
        <v>1.52</v>
      </c>
      <c r="V5369" s="4">
        <f>ROUND(SQRT((((E5369-Hilfswerte!$B$20)/Hilfswerte!$B$21)-Hilfswerte!$B$28)^2+(((F5369-Hilfswerte!$B$22)/Hilfswerte!$B$23)-Hilfswerte!$B$29)^2+(((G5369-Hilfswerte!$B$24)/Hilfswerte!$B$25)-Hilfswerte!$B$30)^2),3)</f>
        <v>1.7210000000000001</v>
      </c>
      <c r="W5369" s="4">
        <f>ROUND(E5369*Hilfswerte!$B$31,0)</f>
        <v>11922</v>
      </c>
      <c r="X5369" s="4">
        <f t="shared" si="670"/>
        <v>10270</v>
      </c>
      <c r="Y5369" s="4" t="str">
        <f>IF(T5369="A - Top-Kunde","bereits Top-Kunde",IF(AND(V5369&lt;=Hilfswerte!$B$34,H5369&lt;0.5*W5369),"Hoch",IF(AND(V5369&lt;=Hilfswerte!$B$35,H5369&lt;0.7*W5369),"Mittel","Niedrig")))</f>
        <v>Niedrig</v>
      </c>
      <c r="Z5369" s="4">
        <f t="shared" si="671"/>
        <v>11.3</v>
      </c>
      <c r="AA5369" s="4" t="str">
        <f>IF(J5369&gt;365,"Bereits abgewandert (Segment D)",IF(Z5369&gt;=Hilfswerte!$B$38,"Rot - akut gefaehrdet",IF(Z5369&gt;=Hilfswerte!$B$39,"Gelb - beobachten","Gruen - stabil")))</f>
        <v>Gruen - stabil</v>
      </c>
    </row>
    <row r="5370" spans="1:27" ht="15" customHeight="1" x14ac:dyDescent="0.25">
      <c r="A5370" s="4" t="s">
        <v>5717</v>
      </c>
      <c r="B5370" s="4" t="s">
        <v>659</v>
      </c>
      <c r="C5370" s="4" t="s">
        <v>55</v>
      </c>
      <c r="D5370" s="4" t="s">
        <v>30</v>
      </c>
      <c r="E5370" s="4">
        <v>311</v>
      </c>
      <c r="F5370" s="4">
        <v>60.5</v>
      </c>
      <c r="G5370" s="4">
        <v>11.7</v>
      </c>
      <c r="H5370" s="4">
        <v>34944</v>
      </c>
      <c r="I5370" s="4">
        <v>6</v>
      </c>
      <c r="J5370" s="4">
        <v>160</v>
      </c>
      <c r="K5370" s="4">
        <v>0</v>
      </c>
      <c r="L5370" s="4">
        <v>-1</v>
      </c>
      <c r="M5370" s="4">
        <v>4</v>
      </c>
      <c r="N5370" s="4">
        <v>14.3</v>
      </c>
      <c r="O5370" s="4">
        <f t="shared" si="664"/>
        <v>3</v>
      </c>
      <c r="P5370" s="4">
        <f t="shared" si="665"/>
        <v>5</v>
      </c>
      <c r="Q5370" s="4">
        <f t="shared" si="666"/>
        <v>5</v>
      </c>
      <c r="R5370" s="4">
        <f t="shared" si="667"/>
        <v>13</v>
      </c>
      <c r="S5370" s="4">
        <f t="shared" si="668"/>
        <v>137.19999999999999</v>
      </c>
      <c r="T5370" s="4" t="str">
        <f t="shared" si="669"/>
        <v>A - Top-Kunde</v>
      </c>
      <c r="U5370" s="4">
        <f>ROUND(((E5370-Hilfswerte!$B$20)/Hilfswerte!$B$21)+((F5370-Hilfswerte!$B$22)/Hilfswerte!$B$23)+((G5370-Hilfswerte!$B$24)/Hilfswerte!$B$25)+0.1*INDEX(Hilfswerte!$B$4:$B$15,MATCH(C5370,Hilfswerte!$A$4:$A$15,0)),2)</f>
        <v>1.93</v>
      </c>
      <c r="V5370" s="4">
        <f>ROUND(SQRT((((E5370-Hilfswerte!$B$20)/Hilfswerte!$B$21)-Hilfswerte!$B$28)^2+(((F5370-Hilfswerte!$B$22)/Hilfswerte!$B$23)-Hilfswerte!$B$29)^2+(((G5370-Hilfswerte!$B$24)/Hilfswerte!$B$25)-Hilfswerte!$B$30)^2),3)</f>
        <v>0.74399999999999999</v>
      </c>
      <c r="W5370" s="4">
        <f>ROUND(E5370*Hilfswerte!$B$31,0)</f>
        <v>63925</v>
      </c>
      <c r="X5370" s="4">
        <f t="shared" si="670"/>
        <v>28981</v>
      </c>
      <c r="Y5370" s="4" t="str">
        <f>IF(T5370="A - Top-Kunde","bereits Top-Kunde",IF(AND(V5370&lt;=Hilfswerte!$B$34,H5370&lt;0.5*W5370),"Hoch",IF(AND(V5370&lt;=Hilfswerte!$B$35,H5370&lt;0.7*W5370),"Mittel","Niedrig")))</f>
        <v>bereits Top-Kunde</v>
      </c>
      <c r="Z5370" s="4">
        <f t="shared" si="671"/>
        <v>8</v>
      </c>
      <c r="AA5370" s="4" t="str">
        <f>IF(J5370&gt;365,"Bereits abgewandert (Segment D)",IF(Z5370&gt;=Hilfswerte!$B$38,"Rot - akut gefaehrdet",IF(Z5370&gt;=Hilfswerte!$B$39,"Gelb - beobachten","Gruen - stabil")))</f>
        <v>Gruen - stabil</v>
      </c>
    </row>
    <row r="5371" spans="1:27" ht="15" customHeight="1" x14ac:dyDescent="0.25">
      <c r="A5371" s="4" t="s">
        <v>5718</v>
      </c>
      <c r="B5371" s="4" t="s">
        <v>836</v>
      </c>
      <c r="C5371" s="4" t="s">
        <v>74</v>
      </c>
      <c r="D5371" s="4" t="s">
        <v>30</v>
      </c>
      <c r="E5371" s="4">
        <v>81</v>
      </c>
      <c r="F5371" s="4">
        <v>8.9</v>
      </c>
      <c r="G5371" s="4">
        <v>9.5</v>
      </c>
      <c r="H5371" s="4">
        <v>20184</v>
      </c>
      <c r="I5371" s="4">
        <v>6</v>
      </c>
      <c r="J5371" s="4">
        <v>20</v>
      </c>
      <c r="K5371" s="4">
        <v>1</v>
      </c>
      <c r="L5371" s="4">
        <v>0</v>
      </c>
      <c r="M5371" s="4">
        <v>6</v>
      </c>
      <c r="N5371" s="4">
        <v>7.8</v>
      </c>
      <c r="O5371" s="4">
        <f t="shared" si="664"/>
        <v>5</v>
      </c>
      <c r="P5371" s="4">
        <f t="shared" si="665"/>
        <v>5</v>
      </c>
      <c r="Q5371" s="4">
        <f t="shared" si="666"/>
        <v>5</v>
      </c>
      <c r="R5371" s="4">
        <f t="shared" si="667"/>
        <v>15</v>
      </c>
      <c r="S5371" s="4">
        <f t="shared" si="668"/>
        <v>147.9</v>
      </c>
      <c r="T5371" s="4" t="str">
        <f t="shared" si="669"/>
        <v>A - Top-Kunde</v>
      </c>
      <c r="U5371" s="4">
        <f>ROUND(((E5371-Hilfswerte!$B$20)/Hilfswerte!$B$21)+((F5371-Hilfswerte!$B$22)/Hilfswerte!$B$23)+((G5371-Hilfswerte!$B$24)/Hilfswerte!$B$25)+0.1*INDEX(Hilfswerte!$B$4:$B$15,MATCH(C5371,Hilfswerte!$A$4:$A$15,0)),2)</f>
        <v>-0.65</v>
      </c>
      <c r="V5371" s="4">
        <f>ROUND(SQRT((((E5371-Hilfswerte!$B$20)/Hilfswerte!$B$21)-Hilfswerte!$B$28)^2+(((F5371-Hilfswerte!$B$22)/Hilfswerte!$B$23)-Hilfswerte!$B$29)^2+(((G5371-Hilfswerte!$B$24)/Hilfswerte!$B$25)-Hilfswerte!$B$30)^2),3)</f>
        <v>0.69199999999999995</v>
      </c>
      <c r="W5371" s="4">
        <f>ROUND(E5371*Hilfswerte!$B$31,0)</f>
        <v>16649</v>
      </c>
      <c r="X5371" s="4">
        <f t="shared" si="670"/>
        <v>0</v>
      </c>
      <c r="Y5371" s="4" t="str">
        <f>IF(T5371="A - Top-Kunde","bereits Top-Kunde",IF(AND(V5371&lt;=Hilfswerte!$B$34,H5371&lt;0.5*W5371),"Hoch",IF(AND(V5371&lt;=Hilfswerte!$B$35,H5371&lt;0.7*W5371),"Mittel","Niedrig")))</f>
        <v>bereits Top-Kunde</v>
      </c>
      <c r="Z5371" s="4">
        <f t="shared" si="671"/>
        <v>4</v>
      </c>
      <c r="AA5371" s="4" t="str">
        <f>IF(J5371&gt;365,"Bereits abgewandert (Segment D)",IF(Z5371&gt;=Hilfswerte!$B$38,"Rot - akut gefaehrdet",IF(Z5371&gt;=Hilfswerte!$B$39,"Gelb - beobachten","Gruen - stabil")))</f>
        <v>Gruen - stabil</v>
      </c>
    </row>
    <row r="5372" spans="1:27" ht="15" customHeight="1" x14ac:dyDescent="0.25">
      <c r="A5372" s="4" t="s">
        <v>5719</v>
      </c>
      <c r="B5372" s="4" t="s">
        <v>154</v>
      </c>
      <c r="C5372" s="4" t="s">
        <v>84</v>
      </c>
      <c r="D5372" s="4" t="s">
        <v>30</v>
      </c>
      <c r="E5372" s="4">
        <v>32</v>
      </c>
      <c r="F5372" s="4">
        <v>5.9</v>
      </c>
      <c r="G5372" s="4">
        <v>8.1999999999999993</v>
      </c>
      <c r="H5372" s="4">
        <v>1611</v>
      </c>
      <c r="I5372" s="4">
        <v>1</v>
      </c>
      <c r="J5372" s="4">
        <v>289</v>
      </c>
      <c r="K5372" s="4">
        <v>0</v>
      </c>
      <c r="L5372" s="4">
        <v>2</v>
      </c>
      <c r="M5372" s="4">
        <v>1</v>
      </c>
      <c r="N5372" s="4">
        <v>-12.9</v>
      </c>
      <c r="O5372" s="4">
        <f t="shared" si="664"/>
        <v>2</v>
      </c>
      <c r="P5372" s="4">
        <f t="shared" si="665"/>
        <v>1</v>
      </c>
      <c r="Q5372" s="4">
        <f t="shared" si="666"/>
        <v>3</v>
      </c>
      <c r="R5372" s="4">
        <f t="shared" si="667"/>
        <v>6</v>
      </c>
      <c r="S5372" s="4">
        <f t="shared" si="668"/>
        <v>53</v>
      </c>
      <c r="T5372" s="4" t="str">
        <f t="shared" si="669"/>
        <v>C - Entwicklungspotenzial</v>
      </c>
      <c r="U5372" s="4">
        <f>ROUND(((E5372-Hilfswerte!$B$20)/Hilfswerte!$B$21)+((F5372-Hilfswerte!$B$22)/Hilfswerte!$B$23)+((G5372-Hilfswerte!$B$24)/Hilfswerte!$B$25)+0.1*INDEX(Hilfswerte!$B$4:$B$15,MATCH(C5372,Hilfswerte!$A$4:$A$15,0)),2)</f>
        <v>-1.0900000000000001</v>
      </c>
      <c r="V5372" s="4">
        <f>ROUND(SQRT((((E5372-Hilfswerte!$B$20)/Hilfswerte!$B$21)-Hilfswerte!$B$28)^2+(((F5372-Hilfswerte!$B$22)/Hilfswerte!$B$23)-Hilfswerte!$B$29)^2+(((G5372-Hilfswerte!$B$24)/Hilfswerte!$B$25)-Hilfswerte!$B$30)^2),3)</f>
        <v>0.94399999999999995</v>
      </c>
      <c r="W5372" s="4">
        <f>ROUND(E5372*Hilfswerte!$B$31,0)</f>
        <v>6577</v>
      </c>
      <c r="X5372" s="4">
        <f t="shared" si="670"/>
        <v>4966</v>
      </c>
      <c r="Y5372" s="4" t="str">
        <f>IF(T5372="A - Top-Kunde","bereits Top-Kunde",IF(AND(V5372&lt;=Hilfswerte!$B$34,H5372&lt;0.5*W5372),"Hoch",IF(AND(V5372&lt;=Hilfswerte!$B$35,H5372&lt;0.7*W5372),"Mittel","Niedrig")))</f>
        <v>Mittel</v>
      </c>
      <c r="Z5372" s="4">
        <f t="shared" si="671"/>
        <v>20</v>
      </c>
      <c r="AA5372" s="4" t="str">
        <f>IF(J5372&gt;365,"Bereits abgewandert (Segment D)",IF(Z5372&gt;=Hilfswerte!$B$38,"Rot - akut gefaehrdet",IF(Z5372&gt;=Hilfswerte!$B$39,"Gelb - beobachten","Gruen - stabil")))</f>
        <v>Rot - akut gefaehrdet</v>
      </c>
    </row>
    <row r="5373" spans="1:27" ht="15" customHeight="1" x14ac:dyDescent="0.25">
      <c r="A5373" s="4" t="s">
        <v>5720</v>
      </c>
      <c r="B5373" s="4" t="s">
        <v>505</v>
      </c>
      <c r="C5373" s="4" t="s">
        <v>89</v>
      </c>
      <c r="D5373" s="4" t="s">
        <v>30</v>
      </c>
      <c r="E5373" s="4">
        <v>75</v>
      </c>
      <c r="F5373" s="4">
        <v>21.8</v>
      </c>
      <c r="G5373" s="4">
        <v>22.3</v>
      </c>
      <c r="H5373" s="4">
        <v>2562</v>
      </c>
      <c r="I5373" s="4">
        <v>2</v>
      </c>
      <c r="J5373" s="4">
        <v>96</v>
      </c>
      <c r="K5373" s="4">
        <v>1</v>
      </c>
      <c r="L5373" s="4">
        <v>9</v>
      </c>
      <c r="M5373" s="4">
        <v>3</v>
      </c>
      <c r="N5373" s="4">
        <v>21.7</v>
      </c>
      <c r="O5373" s="4">
        <f t="shared" si="664"/>
        <v>3</v>
      </c>
      <c r="P5373" s="4">
        <f t="shared" si="665"/>
        <v>2</v>
      </c>
      <c r="Q5373" s="4">
        <f t="shared" si="666"/>
        <v>4</v>
      </c>
      <c r="R5373" s="4">
        <f t="shared" si="667"/>
        <v>9</v>
      </c>
      <c r="S5373" s="4">
        <f t="shared" si="668"/>
        <v>92.2</v>
      </c>
      <c r="T5373" s="4" t="str">
        <f t="shared" si="669"/>
        <v>C - Entwicklungspotenzial</v>
      </c>
      <c r="U5373" s="4">
        <f>ROUND(((E5373-Hilfswerte!$B$20)/Hilfswerte!$B$21)+((F5373-Hilfswerte!$B$22)/Hilfswerte!$B$23)+((G5373-Hilfswerte!$B$24)/Hilfswerte!$B$25)+0.1*INDEX(Hilfswerte!$B$4:$B$15,MATCH(C5373,Hilfswerte!$A$4:$A$15,0)),2)</f>
        <v>1.91</v>
      </c>
      <c r="V5373" s="4">
        <f>ROUND(SQRT((((E5373-Hilfswerte!$B$20)/Hilfswerte!$B$21)-Hilfswerte!$B$28)^2+(((F5373-Hilfswerte!$B$22)/Hilfswerte!$B$23)-Hilfswerte!$B$29)^2+(((G5373-Hilfswerte!$B$24)/Hilfswerte!$B$25)-Hilfswerte!$B$30)^2),3)</f>
        <v>1.827</v>
      </c>
      <c r="W5373" s="4">
        <f>ROUND(E5373*Hilfswerte!$B$31,0)</f>
        <v>15416</v>
      </c>
      <c r="X5373" s="4">
        <f t="shared" si="670"/>
        <v>12854</v>
      </c>
      <c r="Y5373" s="4" t="str">
        <f>IF(T5373="A - Top-Kunde","bereits Top-Kunde",IF(AND(V5373&lt;=Hilfswerte!$B$34,H5373&lt;0.5*W5373),"Hoch",IF(AND(V5373&lt;=Hilfswerte!$B$35,H5373&lt;0.7*W5373),"Mittel","Niedrig")))</f>
        <v>Niedrig</v>
      </c>
      <c r="Z5373" s="4">
        <f t="shared" si="671"/>
        <v>9.6</v>
      </c>
      <c r="AA5373" s="4" t="str">
        <f>IF(J5373&gt;365,"Bereits abgewandert (Segment D)",IF(Z5373&gt;=Hilfswerte!$B$38,"Rot - akut gefaehrdet",IF(Z5373&gt;=Hilfswerte!$B$39,"Gelb - beobachten","Gruen - stabil")))</f>
        <v>Gruen - stabil</v>
      </c>
    </row>
    <row r="5374" spans="1:27" ht="15" customHeight="1" x14ac:dyDescent="0.25">
      <c r="A5374" s="4" t="s">
        <v>5721</v>
      </c>
      <c r="B5374" s="4" t="s">
        <v>589</v>
      </c>
      <c r="C5374" s="4" t="s">
        <v>84</v>
      </c>
      <c r="D5374" s="4" t="s">
        <v>30</v>
      </c>
      <c r="E5374" s="4">
        <v>106</v>
      </c>
      <c r="F5374" s="4">
        <v>29.6</v>
      </c>
      <c r="G5374" s="4">
        <v>2.1</v>
      </c>
      <c r="H5374" s="4">
        <v>4762</v>
      </c>
      <c r="I5374" s="4">
        <v>4</v>
      </c>
      <c r="J5374" s="4">
        <v>102</v>
      </c>
      <c r="K5374" s="4">
        <v>0</v>
      </c>
      <c r="L5374" s="4">
        <v>8</v>
      </c>
      <c r="M5374" s="4">
        <v>4</v>
      </c>
      <c r="N5374" s="4">
        <v>-1.7</v>
      </c>
      <c r="O5374" s="4">
        <f t="shared" si="664"/>
        <v>3</v>
      </c>
      <c r="P5374" s="4">
        <f t="shared" si="665"/>
        <v>4</v>
      </c>
      <c r="Q5374" s="4">
        <f t="shared" si="666"/>
        <v>4</v>
      </c>
      <c r="R5374" s="4">
        <f t="shared" si="667"/>
        <v>11</v>
      </c>
      <c r="S5374" s="4">
        <f t="shared" si="668"/>
        <v>106.8</v>
      </c>
      <c r="T5374" s="4" t="str">
        <f t="shared" si="669"/>
        <v>B - Kernkunde</v>
      </c>
      <c r="U5374" s="4">
        <f>ROUND(((E5374-Hilfswerte!$B$20)/Hilfswerte!$B$21)+((F5374-Hilfswerte!$B$22)/Hilfswerte!$B$23)+((G5374-Hilfswerte!$B$24)/Hilfswerte!$B$25)+0.1*INDEX(Hilfswerte!$B$4:$B$15,MATCH(C5374,Hilfswerte!$A$4:$A$15,0)),2)</f>
        <v>-1.32</v>
      </c>
      <c r="V5374" s="4">
        <f>ROUND(SQRT((((E5374-Hilfswerte!$B$20)/Hilfswerte!$B$21)-Hilfswerte!$B$28)^2+(((F5374-Hilfswerte!$B$22)/Hilfswerte!$B$23)-Hilfswerte!$B$29)^2+(((G5374-Hilfswerte!$B$24)/Hilfswerte!$B$25)-Hilfswerte!$B$30)^2),3)</f>
        <v>1.4770000000000001</v>
      </c>
      <c r="W5374" s="4">
        <f>ROUND(E5374*Hilfswerte!$B$31,0)</f>
        <v>21788</v>
      </c>
      <c r="X5374" s="4">
        <f t="shared" si="670"/>
        <v>17026</v>
      </c>
      <c r="Y5374" s="4" t="str">
        <f>IF(T5374="A - Top-Kunde","bereits Top-Kunde",IF(AND(V5374&lt;=Hilfswerte!$B$34,H5374&lt;0.5*W5374),"Hoch",IF(AND(V5374&lt;=Hilfswerte!$B$35,H5374&lt;0.7*W5374),"Mittel","Niedrig")))</f>
        <v>Niedrig</v>
      </c>
      <c r="Z5374" s="4">
        <f t="shared" si="671"/>
        <v>7.4</v>
      </c>
      <c r="AA5374" s="4" t="str">
        <f>IF(J5374&gt;365,"Bereits abgewandert (Segment D)",IF(Z5374&gt;=Hilfswerte!$B$38,"Rot - akut gefaehrdet",IF(Z5374&gt;=Hilfswerte!$B$39,"Gelb - beobachten","Gruen - stabil")))</f>
        <v>Gruen - stabil</v>
      </c>
    </row>
    <row r="5375" spans="1:27" ht="15" customHeight="1" x14ac:dyDescent="0.25">
      <c r="A5375" s="4" t="s">
        <v>5722</v>
      </c>
      <c r="B5375" s="4" t="s">
        <v>447</v>
      </c>
      <c r="C5375" s="4" t="s">
        <v>74</v>
      </c>
      <c r="D5375" s="4" t="s">
        <v>30</v>
      </c>
      <c r="E5375" s="4">
        <v>34</v>
      </c>
      <c r="F5375" s="4">
        <v>10.4</v>
      </c>
      <c r="G5375" s="4">
        <v>18.2</v>
      </c>
      <c r="H5375" s="4">
        <v>0</v>
      </c>
      <c r="I5375" s="4">
        <v>0</v>
      </c>
      <c r="J5375" s="4">
        <v>430</v>
      </c>
      <c r="K5375" s="4">
        <v>0</v>
      </c>
      <c r="L5375" s="4">
        <v>1</v>
      </c>
      <c r="M5375" s="4">
        <v>0</v>
      </c>
      <c r="N5375" s="4">
        <v>-63.8</v>
      </c>
      <c r="O5375" s="4">
        <f t="shared" si="664"/>
        <v>1</v>
      </c>
      <c r="P5375" s="4">
        <f t="shared" si="665"/>
        <v>1</v>
      </c>
      <c r="Q5375" s="4">
        <f t="shared" si="666"/>
        <v>1</v>
      </c>
      <c r="R5375" s="4">
        <f t="shared" si="667"/>
        <v>3</v>
      </c>
      <c r="S5375" s="4">
        <f t="shared" si="668"/>
        <v>-2.2000000000000002</v>
      </c>
      <c r="T5375" s="4" t="str">
        <f t="shared" si="669"/>
        <v>D - Abwanderungsrisiko</v>
      </c>
      <c r="U5375" s="4">
        <f>ROUND(((E5375-Hilfswerte!$B$20)/Hilfswerte!$B$21)+((F5375-Hilfswerte!$B$22)/Hilfswerte!$B$23)+((G5375-Hilfswerte!$B$24)/Hilfswerte!$B$25)+0.1*INDEX(Hilfswerte!$B$4:$B$15,MATCH(C5375,Hilfswerte!$A$4:$A$15,0)),2)</f>
        <v>0.56000000000000005</v>
      </c>
      <c r="V5375" s="4">
        <f>ROUND(SQRT((((E5375-Hilfswerte!$B$20)/Hilfswerte!$B$21)-Hilfswerte!$B$28)^2+(((F5375-Hilfswerte!$B$22)/Hilfswerte!$B$23)-Hilfswerte!$B$29)^2+(((G5375-Hilfswerte!$B$24)/Hilfswerte!$B$25)-Hilfswerte!$B$30)^2),3)</f>
        <v>1.341</v>
      </c>
      <c r="W5375" s="4">
        <f>ROUND(E5375*Hilfswerte!$B$31,0)</f>
        <v>6989</v>
      </c>
      <c r="X5375" s="4">
        <f t="shared" si="670"/>
        <v>6989</v>
      </c>
      <c r="Y5375" s="4" t="str">
        <f>IF(T5375="A - Top-Kunde","bereits Top-Kunde",IF(AND(V5375&lt;=Hilfswerte!$B$34,H5375&lt;0.5*W5375),"Hoch",IF(AND(V5375&lt;=Hilfswerte!$B$35,H5375&lt;0.7*W5375),"Mittel","Niedrig")))</f>
        <v>Niedrig</v>
      </c>
      <c r="Z5375" s="4">
        <f t="shared" si="671"/>
        <v>47.2</v>
      </c>
      <c r="AA5375" s="4" t="str">
        <f>IF(J5375&gt;365,"Bereits abgewandert (Segment D)",IF(Z5375&gt;=Hilfswerte!$B$38,"Rot - akut gefaehrdet",IF(Z5375&gt;=Hilfswerte!$B$39,"Gelb - beobachten","Gruen - stabil")))</f>
        <v>Bereits abgewandert (Segment D)</v>
      </c>
    </row>
    <row r="5376" spans="1:27" ht="15" customHeight="1" x14ac:dyDescent="0.25">
      <c r="A5376" s="4" t="s">
        <v>5723</v>
      </c>
      <c r="B5376" s="4" t="s">
        <v>61</v>
      </c>
      <c r="C5376" s="4" t="s">
        <v>51</v>
      </c>
      <c r="D5376" s="4" t="s">
        <v>77</v>
      </c>
      <c r="E5376" s="4">
        <v>17</v>
      </c>
      <c r="F5376" s="4">
        <v>6.4</v>
      </c>
      <c r="G5376" s="4">
        <v>20.6</v>
      </c>
      <c r="H5376" s="4">
        <v>1045</v>
      </c>
      <c r="I5376" s="4">
        <v>1</v>
      </c>
      <c r="J5376" s="4">
        <v>304</v>
      </c>
      <c r="K5376" s="4">
        <v>0</v>
      </c>
      <c r="L5376" s="4">
        <v>13</v>
      </c>
      <c r="M5376" s="4">
        <v>6</v>
      </c>
      <c r="N5376" s="4">
        <v>-6.3</v>
      </c>
      <c r="O5376" s="4">
        <f t="shared" si="664"/>
        <v>2</v>
      </c>
      <c r="P5376" s="4">
        <f t="shared" si="665"/>
        <v>1</v>
      </c>
      <c r="Q5376" s="4">
        <f t="shared" si="666"/>
        <v>3</v>
      </c>
      <c r="R5376" s="4">
        <f t="shared" si="667"/>
        <v>6</v>
      </c>
      <c r="S5376" s="4">
        <f t="shared" si="668"/>
        <v>53</v>
      </c>
      <c r="T5376" s="4" t="str">
        <f t="shared" si="669"/>
        <v>C - Entwicklungspotenzial</v>
      </c>
      <c r="U5376" s="4">
        <f>ROUND(((E5376-Hilfswerte!$B$20)/Hilfswerte!$B$21)+((F5376-Hilfswerte!$B$22)/Hilfswerte!$B$23)+((G5376-Hilfswerte!$B$24)/Hilfswerte!$B$25)+0.1*INDEX(Hilfswerte!$B$4:$B$15,MATCH(C5376,Hilfswerte!$A$4:$A$15,0)),2)</f>
        <v>1.17</v>
      </c>
      <c r="V5376" s="4">
        <f>ROUND(SQRT((((E5376-Hilfswerte!$B$20)/Hilfswerte!$B$21)-Hilfswerte!$B$28)^2+(((F5376-Hilfswerte!$B$22)/Hilfswerte!$B$23)-Hilfswerte!$B$29)^2+(((G5376-Hilfswerte!$B$24)/Hilfswerte!$B$25)-Hilfswerte!$B$30)^2),3)</f>
        <v>1.7190000000000001</v>
      </c>
      <c r="W5376" s="4">
        <f>ROUND(E5376*Hilfswerte!$B$31,0)</f>
        <v>3494</v>
      </c>
      <c r="X5376" s="4">
        <f t="shared" si="670"/>
        <v>2449</v>
      </c>
      <c r="Y5376" s="4" t="str">
        <f>IF(T5376="A - Top-Kunde","bereits Top-Kunde",IF(AND(V5376&lt;=Hilfswerte!$B$34,H5376&lt;0.5*W5376),"Hoch",IF(AND(V5376&lt;=Hilfswerte!$B$35,H5376&lt;0.7*W5376),"Mittel","Niedrig")))</f>
        <v>Niedrig</v>
      </c>
      <c r="Z5376" s="4">
        <f t="shared" si="671"/>
        <v>20.3</v>
      </c>
      <c r="AA5376" s="4" t="str">
        <f>IF(J5376&gt;365,"Bereits abgewandert (Segment D)",IF(Z5376&gt;=Hilfswerte!$B$38,"Rot - akut gefaehrdet",IF(Z5376&gt;=Hilfswerte!$B$39,"Gelb - beobachten","Gruen - stabil")))</f>
        <v>Rot - akut gefaehrdet</v>
      </c>
    </row>
    <row r="5377" spans="1:27" ht="15" customHeight="1" x14ac:dyDescent="0.25">
      <c r="A5377" s="4" t="s">
        <v>5724</v>
      </c>
      <c r="B5377" s="4" t="s">
        <v>83</v>
      </c>
      <c r="C5377" s="4" t="s">
        <v>47</v>
      </c>
      <c r="D5377" s="4" t="s">
        <v>30</v>
      </c>
      <c r="E5377" s="4">
        <v>27</v>
      </c>
      <c r="F5377" s="4">
        <v>8.6999999999999993</v>
      </c>
      <c r="G5377" s="4">
        <v>19.399999999999999</v>
      </c>
      <c r="H5377" s="4">
        <v>1914</v>
      </c>
      <c r="I5377" s="4">
        <v>4</v>
      </c>
      <c r="J5377" s="4">
        <v>5</v>
      </c>
      <c r="K5377" s="4">
        <v>1</v>
      </c>
      <c r="L5377" s="4">
        <v>7</v>
      </c>
      <c r="M5377" s="4">
        <v>4</v>
      </c>
      <c r="N5377" s="4">
        <v>-6.6</v>
      </c>
      <c r="O5377" s="4">
        <f t="shared" si="664"/>
        <v>5</v>
      </c>
      <c r="P5377" s="4">
        <f t="shared" si="665"/>
        <v>4</v>
      </c>
      <c r="Q5377" s="4">
        <f t="shared" si="666"/>
        <v>3</v>
      </c>
      <c r="R5377" s="4">
        <f t="shared" si="667"/>
        <v>12</v>
      </c>
      <c r="S5377" s="4">
        <f t="shared" si="668"/>
        <v>108.6</v>
      </c>
      <c r="T5377" s="4" t="str">
        <f t="shared" si="669"/>
        <v>B - Kernkunde</v>
      </c>
      <c r="U5377" s="4">
        <f>ROUND(((E5377-Hilfswerte!$B$20)/Hilfswerte!$B$21)+((F5377-Hilfswerte!$B$22)/Hilfswerte!$B$23)+((G5377-Hilfswerte!$B$24)/Hilfswerte!$B$25)+0.1*INDEX(Hilfswerte!$B$4:$B$15,MATCH(C5377,Hilfswerte!$A$4:$A$15,0)),2)</f>
        <v>0.8</v>
      </c>
      <c r="V5377" s="4">
        <f>ROUND(SQRT((((E5377-Hilfswerte!$B$20)/Hilfswerte!$B$21)-Hilfswerte!$B$28)^2+(((F5377-Hilfswerte!$B$22)/Hilfswerte!$B$23)-Hilfswerte!$B$29)^2+(((G5377-Hilfswerte!$B$24)/Hilfswerte!$B$25)-Hilfswerte!$B$30)^2),3)</f>
        <v>1.524</v>
      </c>
      <c r="W5377" s="4">
        <f>ROUND(E5377*Hilfswerte!$B$31,0)</f>
        <v>5550</v>
      </c>
      <c r="X5377" s="4">
        <f t="shared" si="670"/>
        <v>3636</v>
      </c>
      <c r="Y5377" s="4" t="str">
        <f>IF(T5377="A - Top-Kunde","bereits Top-Kunde",IF(AND(V5377&lt;=Hilfswerte!$B$34,H5377&lt;0.5*W5377),"Hoch",IF(AND(V5377&lt;=Hilfswerte!$B$35,H5377&lt;0.7*W5377),"Mittel","Niedrig")))</f>
        <v>Niedrig</v>
      </c>
      <c r="Z5377" s="4">
        <f t="shared" si="671"/>
        <v>7.3</v>
      </c>
      <c r="AA5377" s="4" t="str">
        <f>IF(J5377&gt;365,"Bereits abgewandert (Segment D)",IF(Z5377&gt;=Hilfswerte!$B$38,"Rot - akut gefaehrdet",IF(Z5377&gt;=Hilfswerte!$B$39,"Gelb - beobachten","Gruen - stabil")))</f>
        <v>Gruen - stabil</v>
      </c>
    </row>
    <row r="5378" spans="1:27" ht="15" customHeight="1" x14ac:dyDescent="0.25">
      <c r="A5378" s="4" t="s">
        <v>5725</v>
      </c>
      <c r="B5378" s="4" t="s">
        <v>76</v>
      </c>
      <c r="C5378" s="4" t="s">
        <v>62</v>
      </c>
      <c r="D5378" s="4" t="s">
        <v>93</v>
      </c>
      <c r="E5378" s="4">
        <v>121</v>
      </c>
      <c r="F5378" s="4">
        <v>27.9</v>
      </c>
      <c r="G5378" s="4">
        <v>18.2</v>
      </c>
      <c r="H5378" s="4">
        <v>1436</v>
      </c>
      <c r="I5378" s="4">
        <v>3</v>
      </c>
      <c r="J5378" s="4">
        <v>17</v>
      </c>
      <c r="K5378" s="4">
        <v>0</v>
      </c>
      <c r="L5378" s="4">
        <v>-6</v>
      </c>
      <c r="M5378" s="4">
        <v>2</v>
      </c>
      <c r="N5378" s="4">
        <v>3.8</v>
      </c>
      <c r="O5378" s="4">
        <f t="shared" ref="O5378:O5441" si="672">IF(J5378&gt;365,1,IF(J5378&lt;=30,5,IF(J5378&lt;=90,4,IF(J5378&lt;=180,3,2))))</f>
        <v>5</v>
      </c>
      <c r="P5378" s="4">
        <f t="shared" ref="P5378:P5441" si="673">IF(I5378&gt;=5,5,IF(I5378&gt;=4,4,IF(I5378&gt;=3,3,IF(I5378&gt;=2,2,1))))</f>
        <v>3</v>
      </c>
      <c r="Q5378" s="4">
        <f t="shared" ref="Q5378:Q5441" si="674">IF(H5378&gt;=7500,5,IF(H5378&gt;=2500,4,IF(H5378&gt;=1000,3,IF(H5378&gt;=1,2,1))))</f>
        <v>3</v>
      </c>
      <c r="R5378" s="4">
        <f t="shared" ref="R5378:R5441" si="675">O5378+P5378+Q5378</f>
        <v>11</v>
      </c>
      <c r="S5378" s="4">
        <f t="shared" ref="S5378:S5441" si="676">ROUND(10*R5378+0.5*N5378-6*K5378-0.3*MAX(0,L5378),1)</f>
        <v>111.9</v>
      </c>
      <c r="T5378" s="4" t="str">
        <f t="shared" ref="T5378:T5441" si="677">IF(J5378&gt;365,"D - Abwanderungsrisiko",IF(S5378&gt;=125,"A - Top-Kunde",IF(S5378&gt;=105,"B - Kernkunde","C - Entwicklungspotenzial")))</f>
        <v>B - Kernkunde</v>
      </c>
      <c r="U5378" s="4">
        <f>ROUND(((E5378-Hilfswerte!$B$20)/Hilfswerte!$B$21)+((F5378-Hilfswerte!$B$22)/Hilfswerte!$B$23)+((G5378-Hilfswerte!$B$24)/Hilfswerte!$B$25)+0.1*INDEX(Hilfswerte!$B$4:$B$15,MATCH(C5378,Hilfswerte!$A$4:$A$15,0)),2)</f>
        <v>1.69</v>
      </c>
      <c r="V5378" s="4">
        <f>ROUND(SQRT((((E5378-Hilfswerte!$B$20)/Hilfswerte!$B$21)-Hilfswerte!$B$28)^2+(((F5378-Hilfswerte!$B$22)/Hilfswerte!$B$23)-Hilfswerte!$B$29)^2+(((G5378-Hilfswerte!$B$24)/Hilfswerte!$B$25)-Hilfswerte!$B$30)^2),3)</f>
        <v>1.141</v>
      </c>
      <c r="W5378" s="4">
        <f>ROUND(E5378*Hilfswerte!$B$31,0)</f>
        <v>24871</v>
      </c>
      <c r="X5378" s="4">
        <f t="shared" ref="X5378:X5441" si="678">MAX(0,W5378-H5378)</f>
        <v>23435</v>
      </c>
      <c r="Y5378" s="4" t="str">
        <f>IF(T5378="A - Top-Kunde","bereits Top-Kunde",IF(AND(V5378&lt;=Hilfswerte!$B$34,H5378&lt;0.5*W5378),"Hoch",IF(AND(V5378&lt;=Hilfswerte!$B$35,H5378&lt;0.7*W5378),"Mittel","Niedrig")))</f>
        <v>Mittel</v>
      </c>
      <c r="Z5378" s="4">
        <f t="shared" ref="Z5378:Z5441" si="679">ROUND(0.4*MAX(0,-N5378)+3*K5378+0.2*MAX(0,L5378)+0.05*J5378,1)</f>
        <v>0.9</v>
      </c>
      <c r="AA5378" s="4" t="str">
        <f>IF(J5378&gt;365,"Bereits abgewandert (Segment D)",IF(Z5378&gt;=Hilfswerte!$B$38,"Rot - akut gefaehrdet",IF(Z5378&gt;=Hilfswerte!$B$39,"Gelb - beobachten","Gruen - stabil")))</f>
        <v>Gruen - stabil</v>
      </c>
    </row>
    <row r="5379" spans="1:27" ht="15" customHeight="1" x14ac:dyDescent="0.25">
      <c r="A5379" s="4" t="s">
        <v>5726</v>
      </c>
      <c r="B5379" s="4" t="s">
        <v>369</v>
      </c>
      <c r="C5379" s="4" t="s">
        <v>47</v>
      </c>
      <c r="D5379" s="4" t="s">
        <v>30</v>
      </c>
      <c r="E5379" s="4">
        <v>255</v>
      </c>
      <c r="F5379" s="4">
        <v>79.2</v>
      </c>
      <c r="G5379" s="4">
        <v>17.3</v>
      </c>
      <c r="H5379" s="4">
        <v>4481</v>
      </c>
      <c r="I5379" s="4">
        <v>2</v>
      </c>
      <c r="J5379" s="4">
        <v>49</v>
      </c>
      <c r="K5379" s="4">
        <v>0</v>
      </c>
      <c r="L5379" s="4">
        <v>-5</v>
      </c>
      <c r="M5379" s="4">
        <v>4</v>
      </c>
      <c r="N5379" s="4">
        <v>-4.0999999999999996</v>
      </c>
      <c r="O5379" s="4">
        <f t="shared" si="672"/>
        <v>4</v>
      </c>
      <c r="P5379" s="4">
        <f t="shared" si="673"/>
        <v>2</v>
      </c>
      <c r="Q5379" s="4">
        <f t="shared" si="674"/>
        <v>4</v>
      </c>
      <c r="R5379" s="4">
        <f t="shared" si="675"/>
        <v>10</v>
      </c>
      <c r="S5379" s="4">
        <f t="shared" si="676"/>
        <v>98</v>
      </c>
      <c r="T5379" s="4" t="str">
        <f t="shared" si="677"/>
        <v>C - Entwicklungspotenzial</v>
      </c>
      <c r="U5379" s="4">
        <f>ROUND(((E5379-Hilfswerte!$B$20)/Hilfswerte!$B$21)+((F5379-Hilfswerte!$B$22)/Hilfswerte!$B$23)+((G5379-Hilfswerte!$B$24)/Hilfswerte!$B$25)+0.1*INDEX(Hilfswerte!$B$4:$B$15,MATCH(C5379,Hilfswerte!$A$4:$A$15,0)),2)</f>
        <v>2.71</v>
      </c>
      <c r="V5379" s="4">
        <f>ROUND(SQRT((((E5379-Hilfswerte!$B$20)/Hilfswerte!$B$21)-Hilfswerte!$B$28)^2+(((F5379-Hilfswerte!$B$22)/Hilfswerte!$B$23)-Hilfswerte!$B$29)^2+(((G5379-Hilfswerte!$B$24)/Hilfswerte!$B$25)-Hilfswerte!$B$30)^2),3)</f>
        <v>1.28</v>
      </c>
      <c r="W5379" s="4">
        <f>ROUND(E5379*Hilfswerte!$B$31,0)</f>
        <v>52414</v>
      </c>
      <c r="X5379" s="4">
        <f t="shared" si="678"/>
        <v>47933</v>
      </c>
      <c r="Y5379" s="4" t="str">
        <f>IF(T5379="A - Top-Kunde","bereits Top-Kunde",IF(AND(V5379&lt;=Hilfswerte!$B$34,H5379&lt;0.5*W5379),"Hoch",IF(AND(V5379&lt;=Hilfswerte!$B$35,H5379&lt;0.7*W5379),"Mittel","Niedrig")))</f>
        <v>Niedrig</v>
      </c>
      <c r="Z5379" s="4">
        <f t="shared" si="679"/>
        <v>4.0999999999999996</v>
      </c>
      <c r="AA5379" s="4" t="str">
        <f>IF(J5379&gt;365,"Bereits abgewandert (Segment D)",IF(Z5379&gt;=Hilfswerte!$B$38,"Rot - akut gefaehrdet",IF(Z5379&gt;=Hilfswerte!$B$39,"Gelb - beobachten","Gruen - stabil")))</f>
        <v>Gruen - stabil</v>
      </c>
    </row>
    <row r="5380" spans="1:27" ht="15" customHeight="1" x14ac:dyDescent="0.25">
      <c r="A5380" s="4" t="s">
        <v>5727</v>
      </c>
      <c r="B5380" s="4" t="s">
        <v>1107</v>
      </c>
      <c r="C5380" s="4" t="s">
        <v>65</v>
      </c>
      <c r="D5380" s="4" t="s">
        <v>30</v>
      </c>
      <c r="E5380" s="4">
        <v>185</v>
      </c>
      <c r="F5380" s="4">
        <v>67.3</v>
      </c>
      <c r="G5380" s="4">
        <v>11</v>
      </c>
      <c r="H5380" s="4">
        <v>4301</v>
      </c>
      <c r="I5380" s="4">
        <v>1</v>
      </c>
      <c r="J5380" s="4">
        <v>365</v>
      </c>
      <c r="K5380" s="4">
        <v>0</v>
      </c>
      <c r="L5380" s="4">
        <v>-4</v>
      </c>
      <c r="M5380" s="4">
        <v>1</v>
      </c>
      <c r="N5380" s="4">
        <v>-22.1</v>
      </c>
      <c r="O5380" s="4">
        <f t="shared" si="672"/>
        <v>2</v>
      </c>
      <c r="P5380" s="4">
        <f t="shared" si="673"/>
        <v>1</v>
      </c>
      <c r="Q5380" s="4">
        <f t="shared" si="674"/>
        <v>4</v>
      </c>
      <c r="R5380" s="4">
        <f t="shared" si="675"/>
        <v>7</v>
      </c>
      <c r="S5380" s="4">
        <f t="shared" si="676"/>
        <v>59</v>
      </c>
      <c r="T5380" s="4" t="str">
        <f t="shared" si="677"/>
        <v>C - Entwicklungspotenzial</v>
      </c>
      <c r="U5380" s="4">
        <f>ROUND(((E5380-Hilfswerte!$B$20)/Hilfswerte!$B$21)+((F5380-Hilfswerte!$B$22)/Hilfswerte!$B$23)+((G5380-Hilfswerte!$B$24)/Hilfswerte!$B$25)+0.1*INDEX(Hilfswerte!$B$4:$B$15,MATCH(C5380,Hilfswerte!$A$4:$A$15,0)),2)</f>
        <v>1.06</v>
      </c>
      <c r="V5380" s="4">
        <f>ROUND(SQRT((((E5380-Hilfswerte!$B$20)/Hilfswerte!$B$21)-Hilfswerte!$B$28)^2+(((F5380-Hilfswerte!$B$22)/Hilfswerte!$B$23)-Hilfswerte!$B$29)^2+(((G5380-Hilfswerte!$B$24)/Hilfswerte!$B$25)-Hilfswerte!$B$30)^2),3)</f>
        <v>0.54100000000000004</v>
      </c>
      <c r="W5380" s="4">
        <f>ROUND(E5380*Hilfswerte!$B$31,0)</f>
        <v>38026</v>
      </c>
      <c r="X5380" s="4">
        <f t="shared" si="678"/>
        <v>33725</v>
      </c>
      <c r="Y5380" s="4" t="str">
        <f>IF(T5380="A - Top-Kunde","bereits Top-Kunde",IF(AND(V5380&lt;=Hilfswerte!$B$34,H5380&lt;0.5*W5380),"Hoch",IF(AND(V5380&lt;=Hilfswerte!$B$35,H5380&lt;0.7*W5380),"Mittel","Niedrig")))</f>
        <v>Hoch</v>
      </c>
      <c r="Z5380" s="4">
        <f t="shared" si="679"/>
        <v>27.1</v>
      </c>
      <c r="AA5380" s="4" t="str">
        <f>IF(J5380&gt;365,"Bereits abgewandert (Segment D)",IF(Z5380&gt;=Hilfswerte!$B$38,"Rot - akut gefaehrdet",IF(Z5380&gt;=Hilfswerte!$B$39,"Gelb - beobachten","Gruen - stabil")))</f>
        <v>Rot - akut gefaehrdet</v>
      </c>
    </row>
    <row r="5381" spans="1:27" ht="15" customHeight="1" x14ac:dyDescent="0.25">
      <c r="A5381" s="4" t="s">
        <v>5728</v>
      </c>
      <c r="B5381" s="4" t="s">
        <v>306</v>
      </c>
      <c r="C5381" s="4" t="s">
        <v>89</v>
      </c>
      <c r="D5381" s="4" t="s">
        <v>30</v>
      </c>
      <c r="E5381" s="4">
        <v>32</v>
      </c>
      <c r="F5381" s="4">
        <v>7</v>
      </c>
      <c r="G5381" s="4">
        <v>23</v>
      </c>
      <c r="H5381" s="4">
        <v>1523</v>
      </c>
      <c r="I5381" s="4">
        <v>4</v>
      </c>
      <c r="J5381" s="4">
        <v>215</v>
      </c>
      <c r="K5381" s="4">
        <v>0</v>
      </c>
      <c r="L5381" s="4">
        <v>-7</v>
      </c>
      <c r="M5381" s="4">
        <v>5</v>
      </c>
      <c r="N5381" s="4">
        <v>-1.4</v>
      </c>
      <c r="O5381" s="4">
        <f t="shared" si="672"/>
        <v>2</v>
      </c>
      <c r="P5381" s="4">
        <f t="shared" si="673"/>
        <v>4</v>
      </c>
      <c r="Q5381" s="4">
        <f t="shared" si="674"/>
        <v>3</v>
      </c>
      <c r="R5381" s="4">
        <f t="shared" si="675"/>
        <v>9</v>
      </c>
      <c r="S5381" s="4">
        <f t="shared" si="676"/>
        <v>89.3</v>
      </c>
      <c r="T5381" s="4" t="str">
        <f t="shared" si="677"/>
        <v>C - Entwicklungspotenzial</v>
      </c>
      <c r="U5381" s="4">
        <f>ROUND(((E5381-Hilfswerte!$B$20)/Hilfswerte!$B$21)+((F5381-Hilfswerte!$B$22)/Hilfswerte!$B$23)+((G5381-Hilfswerte!$B$24)/Hilfswerte!$B$25)+0.1*INDEX(Hilfswerte!$B$4:$B$15,MATCH(C5381,Hilfswerte!$A$4:$A$15,0)),2)</f>
        <v>1.57</v>
      </c>
      <c r="V5381" s="4">
        <f>ROUND(SQRT((((E5381-Hilfswerte!$B$20)/Hilfswerte!$B$21)-Hilfswerte!$B$28)^2+(((F5381-Hilfswerte!$B$22)/Hilfswerte!$B$23)-Hilfswerte!$B$29)^2+(((G5381-Hilfswerte!$B$24)/Hilfswerte!$B$25)-Hilfswerte!$B$30)^2),3)</f>
        <v>2.036</v>
      </c>
      <c r="W5381" s="4">
        <f>ROUND(E5381*Hilfswerte!$B$31,0)</f>
        <v>6577</v>
      </c>
      <c r="X5381" s="4">
        <f t="shared" si="678"/>
        <v>5054</v>
      </c>
      <c r="Y5381" s="4" t="str">
        <f>IF(T5381="A - Top-Kunde","bereits Top-Kunde",IF(AND(V5381&lt;=Hilfswerte!$B$34,H5381&lt;0.5*W5381),"Hoch",IF(AND(V5381&lt;=Hilfswerte!$B$35,H5381&lt;0.7*W5381),"Mittel","Niedrig")))</f>
        <v>Niedrig</v>
      </c>
      <c r="Z5381" s="4">
        <f t="shared" si="679"/>
        <v>11.3</v>
      </c>
      <c r="AA5381" s="4" t="str">
        <f>IF(J5381&gt;365,"Bereits abgewandert (Segment D)",IF(Z5381&gt;=Hilfswerte!$B$38,"Rot - akut gefaehrdet",IF(Z5381&gt;=Hilfswerte!$B$39,"Gelb - beobachten","Gruen - stabil")))</f>
        <v>Gruen - stabil</v>
      </c>
    </row>
    <row r="5382" spans="1:27" ht="15" customHeight="1" x14ac:dyDescent="0.25">
      <c r="A5382" s="4" t="s">
        <v>5729</v>
      </c>
      <c r="B5382" s="4" t="s">
        <v>587</v>
      </c>
      <c r="C5382" s="4" t="s">
        <v>65</v>
      </c>
      <c r="D5382" s="4" t="s">
        <v>30</v>
      </c>
      <c r="E5382" s="4">
        <v>67</v>
      </c>
      <c r="F5382" s="4">
        <v>22.9</v>
      </c>
      <c r="G5382" s="4">
        <v>8.6999999999999993</v>
      </c>
      <c r="H5382" s="4">
        <v>8902</v>
      </c>
      <c r="I5382" s="4">
        <v>5</v>
      </c>
      <c r="J5382" s="4">
        <v>60</v>
      </c>
      <c r="K5382" s="4">
        <v>1</v>
      </c>
      <c r="L5382" s="4">
        <v>41</v>
      </c>
      <c r="M5382" s="4">
        <v>4</v>
      </c>
      <c r="N5382" s="4">
        <v>0.7</v>
      </c>
      <c r="O5382" s="4">
        <f t="shared" si="672"/>
        <v>4</v>
      </c>
      <c r="P5382" s="4">
        <f t="shared" si="673"/>
        <v>5</v>
      </c>
      <c r="Q5382" s="4">
        <f t="shared" si="674"/>
        <v>5</v>
      </c>
      <c r="R5382" s="4">
        <f t="shared" si="675"/>
        <v>14</v>
      </c>
      <c r="S5382" s="4">
        <f t="shared" si="676"/>
        <v>122.1</v>
      </c>
      <c r="T5382" s="4" t="str">
        <f t="shared" si="677"/>
        <v>B - Kernkunde</v>
      </c>
      <c r="U5382" s="4">
        <f>ROUND(((E5382-Hilfswerte!$B$20)/Hilfswerte!$B$21)+((F5382-Hilfswerte!$B$22)/Hilfswerte!$B$23)+((G5382-Hilfswerte!$B$24)/Hilfswerte!$B$25)+0.1*INDEX(Hilfswerte!$B$4:$B$15,MATCH(C5382,Hilfswerte!$A$4:$A$15,0)),2)</f>
        <v>-0.61</v>
      </c>
      <c r="V5382" s="4">
        <f>ROUND(SQRT((((E5382-Hilfswerte!$B$20)/Hilfswerte!$B$21)-Hilfswerte!$B$28)^2+(((F5382-Hilfswerte!$B$22)/Hilfswerte!$B$23)-Hilfswerte!$B$29)^2+(((G5382-Hilfswerte!$B$24)/Hilfswerte!$B$25)-Hilfswerte!$B$30)^2),3)</f>
        <v>0.64300000000000002</v>
      </c>
      <c r="W5382" s="4">
        <f>ROUND(E5382*Hilfswerte!$B$31,0)</f>
        <v>13772</v>
      </c>
      <c r="X5382" s="4">
        <f t="shared" si="678"/>
        <v>4870</v>
      </c>
      <c r="Y5382" s="4" t="str">
        <f>IF(T5382="A - Top-Kunde","bereits Top-Kunde",IF(AND(V5382&lt;=Hilfswerte!$B$34,H5382&lt;0.5*W5382),"Hoch",IF(AND(V5382&lt;=Hilfswerte!$B$35,H5382&lt;0.7*W5382),"Mittel","Niedrig")))</f>
        <v>Mittel</v>
      </c>
      <c r="Z5382" s="4">
        <f t="shared" si="679"/>
        <v>14.2</v>
      </c>
      <c r="AA5382" s="4" t="str">
        <f>IF(J5382&gt;365,"Bereits abgewandert (Segment D)",IF(Z5382&gt;=Hilfswerte!$B$38,"Rot - akut gefaehrdet",IF(Z5382&gt;=Hilfswerte!$B$39,"Gelb - beobachten","Gruen - stabil")))</f>
        <v>Gelb - beobachten</v>
      </c>
    </row>
    <row r="5383" spans="1:27" ht="15" customHeight="1" x14ac:dyDescent="0.25">
      <c r="A5383" s="4" t="s">
        <v>5730</v>
      </c>
      <c r="B5383" s="4" t="s">
        <v>158</v>
      </c>
      <c r="C5383" s="4" t="s">
        <v>55</v>
      </c>
      <c r="D5383" s="4" t="s">
        <v>30</v>
      </c>
      <c r="E5383" s="4">
        <v>63</v>
      </c>
      <c r="F5383" s="4">
        <v>9.5</v>
      </c>
      <c r="G5383" s="4">
        <v>18.899999999999999</v>
      </c>
      <c r="H5383" s="4">
        <v>368</v>
      </c>
      <c r="I5383" s="4">
        <v>1</v>
      </c>
      <c r="J5383" s="4">
        <v>254</v>
      </c>
      <c r="K5383" s="4">
        <v>0</v>
      </c>
      <c r="L5383" s="4">
        <v>2</v>
      </c>
      <c r="M5383" s="4">
        <v>4</v>
      </c>
      <c r="N5383" s="4">
        <v>-18.2</v>
      </c>
      <c r="O5383" s="4">
        <f t="shared" si="672"/>
        <v>2</v>
      </c>
      <c r="P5383" s="4">
        <f t="shared" si="673"/>
        <v>1</v>
      </c>
      <c r="Q5383" s="4">
        <f t="shared" si="674"/>
        <v>2</v>
      </c>
      <c r="R5383" s="4">
        <f t="shared" si="675"/>
        <v>5</v>
      </c>
      <c r="S5383" s="4">
        <f t="shared" si="676"/>
        <v>40.299999999999997</v>
      </c>
      <c r="T5383" s="4" t="str">
        <f t="shared" si="677"/>
        <v>C - Entwicklungspotenzial</v>
      </c>
      <c r="U5383" s="4">
        <f>ROUND(((E5383-Hilfswerte!$B$20)/Hilfswerte!$B$21)+((F5383-Hilfswerte!$B$22)/Hilfswerte!$B$23)+((G5383-Hilfswerte!$B$24)/Hilfswerte!$B$25)+0.1*INDEX(Hilfswerte!$B$4:$B$15,MATCH(C5383,Hilfswerte!$A$4:$A$15,0)),2)</f>
        <v>1.1000000000000001</v>
      </c>
      <c r="V5383" s="4">
        <f>ROUND(SQRT((((E5383-Hilfswerte!$B$20)/Hilfswerte!$B$21)-Hilfswerte!$B$28)^2+(((F5383-Hilfswerte!$B$22)/Hilfswerte!$B$23)-Hilfswerte!$B$29)^2+(((G5383-Hilfswerte!$B$24)/Hilfswerte!$B$25)-Hilfswerte!$B$30)^2),3)</f>
        <v>1.3959999999999999</v>
      </c>
      <c r="W5383" s="4">
        <f>ROUND(E5383*Hilfswerte!$B$31,0)</f>
        <v>12949</v>
      </c>
      <c r="X5383" s="4">
        <f t="shared" si="678"/>
        <v>12581</v>
      </c>
      <c r="Y5383" s="4" t="str">
        <f>IF(T5383="A - Top-Kunde","bereits Top-Kunde",IF(AND(V5383&lt;=Hilfswerte!$B$34,H5383&lt;0.5*W5383),"Hoch",IF(AND(V5383&lt;=Hilfswerte!$B$35,H5383&lt;0.7*W5383),"Mittel","Niedrig")))</f>
        <v>Niedrig</v>
      </c>
      <c r="Z5383" s="4">
        <f t="shared" si="679"/>
        <v>20.399999999999999</v>
      </c>
      <c r="AA5383" s="4" t="str">
        <f>IF(J5383&gt;365,"Bereits abgewandert (Segment D)",IF(Z5383&gt;=Hilfswerte!$B$38,"Rot - akut gefaehrdet",IF(Z5383&gt;=Hilfswerte!$B$39,"Gelb - beobachten","Gruen - stabil")))</f>
        <v>Rot - akut gefaehrdet</v>
      </c>
    </row>
    <row r="5384" spans="1:27" ht="15" customHeight="1" x14ac:dyDescent="0.25">
      <c r="A5384" s="4" t="s">
        <v>5731</v>
      </c>
      <c r="B5384" s="4" t="s">
        <v>1037</v>
      </c>
      <c r="C5384" s="4" t="s">
        <v>89</v>
      </c>
      <c r="D5384" s="4" t="s">
        <v>30</v>
      </c>
      <c r="E5384" s="4">
        <v>46</v>
      </c>
      <c r="F5384" s="4">
        <v>6.6</v>
      </c>
      <c r="G5384" s="4">
        <v>17.5</v>
      </c>
      <c r="H5384" s="4">
        <v>1890</v>
      </c>
      <c r="I5384" s="4">
        <v>4</v>
      </c>
      <c r="J5384" s="4">
        <v>16</v>
      </c>
      <c r="K5384" s="4">
        <v>0</v>
      </c>
      <c r="L5384" s="4">
        <v>15</v>
      </c>
      <c r="M5384" s="4">
        <v>1</v>
      </c>
      <c r="N5384" s="4">
        <v>22.7</v>
      </c>
      <c r="O5384" s="4">
        <f t="shared" si="672"/>
        <v>5</v>
      </c>
      <c r="P5384" s="4">
        <f t="shared" si="673"/>
        <v>4</v>
      </c>
      <c r="Q5384" s="4">
        <f t="shared" si="674"/>
        <v>3</v>
      </c>
      <c r="R5384" s="4">
        <f t="shared" si="675"/>
        <v>12</v>
      </c>
      <c r="S5384" s="4">
        <f t="shared" si="676"/>
        <v>126.9</v>
      </c>
      <c r="T5384" s="4" t="str">
        <f t="shared" si="677"/>
        <v>A - Top-Kunde</v>
      </c>
      <c r="U5384" s="4">
        <f>ROUND(((E5384-Hilfswerte!$B$20)/Hilfswerte!$B$21)+((F5384-Hilfswerte!$B$22)/Hilfswerte!$B$23)+((G5384-Hilfswerte!$B$24)/Hilfswerte!$B$25)+0.1*INDEX(Hilfswerte!$B$4:$B$15,MATCH(C5384,Hilfswerte!$A$4:$A$15,0)),2)</f>
        <v>0.75</v>
      </c>
      <c r="V5384" s="4">
        <f>ROUND(SQRT((((E5384-Hilfswerte!$B$20)/Hilfswerte!$B$21)-Hilfswerte!$B$28)^2+(((F5384-Hilfswerte!$B$22)/Hilfswerte!$B$23)-Hilfswerte!$B$29)^2+(((G5384-Hilfswerte!$B$24)/Hilfswerte!$B$25)-Hilfswerte!$B$30)^2),3)</f>
        <v>1.2569999999999999</v>
      </c>
      <c r="W5384" s="4">
        <f>ROUND(E5384*Hilfswerte!$B$31,0)</f>
        <v>9455</v>
      </c>
      <c r="X5384" s="4">
        <f t="shared" si="678"/>
        <v>7565</v>
      </c>
      <c r="Y5384" s="4" t="str">
        <f>IF(T5384="A - Top-Kunde","bereits Top-Kunde",IF(AND(V5384&lt;=Hilfswerte!$B$34,H5384&lt;0.5*W5384),"Hoch",IF(AND(V5384&lt;=Hilfswerte!$B$35,H5384&lt;0.7*W5384),"Mittel","Niedrig")))</f>
        <v>bereits Top-Kunde</v>
      </c>
      <c r="Z5384" s="4">
        <f t="shared" si="679"/>
        <v>3.8</v>
      </c>
      <c r="AA5384" s="4" t="str">
        <f>IF(J5384&gt;365,"Bereits abgewandert (Segment D)",IF(Z5384&gt;=Hilfswerte!$B$38,"Rot - akut gefaehrdet",IF(Z5384&gt;=Hilfswerte!$B$39,"Gelb - beobachten","Gruen - stabil")))</f>
        <v>Gruen - stabil</v>
      </c>
    </row>
    <row r="5385" spans="1:27" ht="15" customHeight="1" x14ac:dyDescent="0.25">
      <c r="A5385" s="4" t="s">
        <v>5732</v>
      </c>
      <c r="B5385" s="4" t="s">
        <v>134</v>
      </c>
      <c r="C5385" s="4" t="s">
        <v>62</v>
      </c>
      <c r="D5385" s="4" t="s">
        <v>30</v>
      </c>
      <c r="E5385" s="4">
        <v>235</v>
      </c>
      <c r="F5385" s="4">
        <v>45.5</v>
      </c>
      <c r="G5385" s="4">
        <v>4.4000000000000004</v>
      </c>
      <c r="H5385" s="4">
        <v>7348</v>
      </c>
      <c r="I5385" s="4">
        <v>1</v>
      </c>
      <c r="J5385" s="4">
        <v>287</v>
      </c>
      <c r="K5385" s="4">
        <v>0</v>
      </c>
      <c r="L5385" s="4">
        <v>11</v>
      </c>
      <c r="M5385" s="4">
        <v>5</v>
      </c>
      <c r="N5385" s="4">
        <v>5.6</v>
      </c>
      <c r="O5385" s="4">
        <f t="shared" si="672"/>
        <v>2</v>
      </c>
      <c r="P5385" s="4">
        <f t="shared" si="673"/>
        <v>1</v>
      </c>
      <c r="Q5385" s="4">
        <f t="shared" si="674"/>
        <v>4</v>
      </c>
      <c r="R5385" s="4">
        <f t="shared" si="675"/>
        <v>7</v>
      </c>
      <c r="S5385" s="4">
        <f t="shared" si="676"/>
        <v>69.5</v>
      </c>
      <c r="T5385" s="4" t="str">
        <f t="shared" si="677"/>
        <v>C - Entwicklungspotenzial</v>
      </c>
      <c r="U5385" s="4">
        <f>ROUND(((E5385-Hilfswerte!$B$20)/Hilfswerte!$B$21)+((F5385-Hilfswerte!$B$22)/Hilfswerte!$B$23)+((G5385-Hilfswerte!$B$24)/Hilfswerte!$B$25)+0.1*INDEX(Hilfswerte!$B$4:$B$15,MATCH(C5385,Hilfswerte!$A$4:$A$15,0)),2)</f>
        <v>0.3</v>
      </c>
      <c r="V5385" s="4">
        <f>ROUND(SQRT((((E5385-Hilfswerte!$B$20)/Hilfswerte!$B$21)-Hilfswerte!$B$28)^2+(((F5385-Hilfswerte!$B$22)/Hilfswerte!$B$23)-Hilfswerte!$B$29)^2+(((G5385-Hilfswerte!$B$24)/Hilfswerte!$B$25)-Hilfswerte!$B$30)^2),3)</f>
        <v>1.1279999999999999</v>
      </c>
      <c r="W5385" s="4">
        <f>ROUND(E5385*Hilfswerte!$B$31,0)</f>
        <v>48303</v>
      </c>
      <c r="X5385" s="4">
        <f t="shared" si="678"/>
        <v>40955</v>
      </c>
      <c r="Y5385" s="4" t="str">
        <f>IF(T5385="A - Top-Kunde","bereits Top-Kunde",IF(AND(V5385&lt;=Hilfswerte!$B$34,H5385&lt;0.5*W5385),"Hoch",IF(AND(V5385&lt;=Hilfswerte!$B$35,H5385&lt;0.7*W5385),"Mittel","Niedrig")))</f>
        <v>Mittel</v>
      </c>
      <c r="Z5385" s="4">
        <f t="shared" si="679"/>
        <v>16.600000000000001</v>
      </c>
      <c r="AA5385" s="4" t="str">
        <f>IF(J5385&gt;365,"Bereits abgewandert (Segment D)",IF(Z5385&gt;=Hilfswerte!$B$38,"Rot - akut gefaehrdet",IF(Z5385&gt;=Hilfswerte!$B$39,"Gelb - beobachten","Gruen - stabil")))</f>
        <v>Gelb - beobachten</v>
      </c>
    </row>
    <row r="5386" spans="1:27" ht="15" customHeight="1" x14ac:dyDescent="0.25">
      <c r="A5386" s="4" t="s">
        <v>5733</v>
      </c>
      <c r="B5386" s="4" t="s">
        <v>397</v>
      </c>
      <c r="C5386" s="4" t="s">
        <v>55</v>
      </c>
      <c r="D5386" s="4" t="s">
        <v>30</v>
      </c>
      <c r="E5386" s="4">
        <v>46</v>
      </c>
      <c r="F5386" s="4">
        <v>8</v>
      </c>
      <c r="G5386" s="4">
        <v>14.3</v>
      </c>
      <c r="H5386" s="4">
        <v>697</v>
      </c>
      <c r="I5386" s="4">
        <v>2</v>
      </c>
      <c r="J5386" s="4">
        <v>36</v>
      </c>
      <c r="K5386" s="4">
        <v>0</v>
      </c>
      <c r="L5386" s="4">
        <v>3</v>
      </c>
      <c r="M5386" s="4">
        <v>6</v>
      </c>
      <c r="N5386" s="4">
        <v>27.3</v>
      </c>
      <c r="O5386" s="4">
        <f t="shared" si="672"/>
        <v>4</v>
      </c>
      <c r="P5386" s="4">
        <f t="shared" si="673"/>
        <v>2</v>
      </c>
      <c r="Q5386" s="4">
        <f t="shared" si="674"/>
        <v>2</v>
      </c>
      <c r="R5386" s="4">
        <f t="shared" si="675"/>
        <v>8</v>
      </c>
      <c r="S5386" s="4">
        <f t="shared" si="676"/>
        <v>92.8</v>
      </c>
      <c r="T5386" s="4" t="str">
        <f t="shared" si="677"/>
        <v>C - Entwicklungspotenzial</v>
      </c>
      <c r="U5386" s="4">
        <f>ROUND(((E5386-Hilfswerte!$B$20)/Hilfswerte!$B$21)+((F5386-Hilfswerte!$B$22)/Hilfswerte!$B$23)+((G5386-Hilfswerte!$B$24)/Hilfswerte!$B$25)+0.1*INDEX(Hilfswerte!$B$4:$B$15,MATCH(C5386,Hilfswerte!$A$4:$A$15,0)),2)</f>
        <v>0.27</v>
      </c>
      <c r="V5386" s="4">
        <f>ROUND(SQRT((((E5386-Hilfswerte!$B$20)/Hilfswerte!$B$21)-Hilfswerte!$B$28)^2+(((F5386-Hilfswerte!$B$22)/Hilfswerte!$B$23)-Hilfswerte!$B$29)^2+(((G5386-Hilfswerte!$B$24)/Hilfswerte!$B$25)-Hilfswerte!$B$30)^2),3)</f>
        <v>0.89200000000000002</v>
      </c>
      <c r="W5386" s="4">
        <f>ROUND(E5386*Hilfswerte!$B$31,0)</f>
        <v>9455</v>
      </c>
      <c r="X5386" s="4">
        <f t="shared" si="678"/>
        <v>8758</v>
      </c>
      <c r="Y5386" s="4" t="str">
        <f>IF(T5386="A - Top-Kunde","bereits Top-Kunde",IF(AND(V5386&lt;=Hilfswerte!$B$34,H5386&lt;0.5*W5386),"Hoch",IF(AND(V5386&lt;=Hilfswerte!$B$35,H5386&lt;0.7*W5386),"Mittel","Niedrig")))</f>
        <v>Mittel</v>
      </c>
      <c r="Z5386" s="4">
        <f t="shared" si="679"/>
        <v>2.4</v>
      </c>
      <c r="AA5386" s="4" t="str">
        <f>IF(J5386&gt;365,"Bereits abgewandert (Segment D)",IF(Z5386&gt;=Hilfswerte!$B$38,"Rot - akut gefaehrdet",IF(Z5386&gt;=Hilfswerte!$B$39,"Gelb - beobachten","Gruen - stabil")))</f>
        <v>Gruen - stabil</v>
      </c>
    </row>
    <row r="5387" spans="1:27" ht="15" customHeight="1" x14ac:dyDescent="0.25">
      <c r="A5387" s="4" t="s">
        <v>5734</v>
      </c>
      <c r="B5387" s="4" t="s">
        <v>321</v>
      </c>
      <c r="C5387" s="4" t="s">
        <v>84</v>
      </c>
      <c r="D5387" s="4" t="s">
        <v>30</v>
      </c>
      <c r="E5387" s="4">
        <v>54</v>
      </c>
      <c r="F5387" s="4">
        <v>13.8</v>
      </c>
      <c r="G5387" s="4">
        <v>23.2</v>
      </c>
      <c r="H5387" s="4">
        <v>1726</v>
      </c>
      <c r="I5387" s="4">
        <v>3</v>
      </c>
      <c r="J5387" s="4">
        <v>25</v>
      </c>
      <c r="K5387" s="4">
        <v>0</v>
      </c>
      <c r="L5387" s="4">
        <v>14</v>
      </c>
      <c r="M5387" s="4">
        <v>3</v>
      </c>
      <c r="N5387" s="4">
        <v>-9</v>
      </c>
      <c r="O5387" s="4">
        <f t="shared" si="672"/>
        <v>5</v>
      </c>
      <c r="P5387" s="4">
        <f t="shared" si="673"/>
        <v>3</v>
      </c>
      <c r="Q5387" s="4">
        <f t="shared" si="674"/>
        <v>3</v>
      </c>
      <c r="R5387" s="4">
        <f t="shared" si="675"/>
        <v>11</v>
      </c>
      <c r="S5387" s="4">
        <f t="shared" si="676"/>
        <v>101.3</v>
      </c>
      <c r="T5387" s="4" t="str">
        <f t="shared" si="677"/>
        <v>C - Entwicklungspotenzial</v>
      </c>
      <c r="U5387" s="4">
        <f>ROUND(((E5387-Hilfswerte!$B$20)/Hilfswerte!$B$21)+((F5387-Hilfswerte!$B$22)/Hilfswerte!$B$23)+((G5387-Hilfswerte!$B$24)/Hilfswerte!$B$25)+0.1*INDEX(Hilfswerte!$B$4:$B$15,MATCH(C5387,Hilfswerte!$A$4:$A$15,0)),2)</f>
        <v>1.53</v>
      </c>
      <c r="V5387" s="4">
        <f>ROUND(SQRT((((E5387-Hilfswerte!$B$20)/Hilfswerte!$B$21)-Hilfswerte!$B$28)^2+(((F5387-Hilfswerte!$B$22)/Hilfswerte!$B$23)-Hilfswerte!$B$29)^2+(((G5387-Hilfswerte!$B$24)/Hilfswerte!$B$25)-Hilfswerte!$B$30)^2),3)</f>
        <v>2.0110000000000001</v>
      </c>
      <c r="W5387" s="4">
        <f>ROUND(E5387*Hilfswerte!$B$31,0)</f>
        <v>11099</v>
      </c>
      <c r="X5387" s="4">
        <f t="shared" si="678"/>
        <v>9373</v>
      </c>
      <c r="Y5387" s="4" t="str">
        <f>IF(T5387="A - Top-Kunde","bereits Top-Kunde",IF(AND(V5387&lt;=Hilfswerte!$B$34,H5387&lt;0.5*W5387),"Hoch",IF(AND(V5387&lt;=Hilfswerte!$B$35,H5387&lt;0.7*W5387),"Mittel","Niedrig")))</f>
        <v>Niedrig</v>
      </c>
      <c r="Z5387" s="4">
        <f t="shared" si="679"/>
        <v>7.7</v>
      </c>
      <c r="AA5387" s="4" t="str">
        <f>IF(J5387&gt;365,"Bereits abgewandert (Segment D)",IF(Z5387&gt;=Hilfswerte!$B$38,"Rot - akut gefaehrdet",IF(Z5387&gt;=Hilfswerte!$B$39,"Gelb - beobachten","Gruen - stabil")))</f>
        <v>Gruen - stabil</v>
      </c>
    </row>
    <row r="5388" spans="1:27" ht="15" customHeight="1" x14ac:dyDescent="0.25">
      <c r="A5388" s="4" t="s">
        <v>5735</v>
      </c>
      <c r="B5388" s="4" t="s">
        <v>428</v>
      </c>
      <c r="C5388" s="4" t="s">
        <v>38</v>
      </c>
      <c r="D5388" s="4" t="s">
        <v>77</v>
      </c>
      <c r="E5388" s="4">
        <v>41</v>
      </c>
      <c r="F5388" s="4">
        <v>4.9000000000000004</v>
      </c>
      <c r="G5388" s="4">
        <v>1</v>
      </c>
      <c r="H5388" s="4">
        <v>16323</v>
      </c>
      <c r="I5388" s="4">
        <v>3</v>
      </c>
      <c r="J5388" s="4">
        <v>46</v>
      </c>
      <c r="K5388" s="4">
        <v>0</v>
      </c>
      <c r="L5388" s="4">
        <v>6</v>
      </c>
      <c r="M5388" s="4">
        <v>1</v>
      </c>
      <c r="N5388" s="4">
        <v>13.2</v>
      </c>
      <c r="O5388" s="4">
        <f t="shared" si="672"/>
        <v>4</v>
      </c>
      <c r="P5388" s="4">
        <f t="shared" si="673"/>
        <v>3</v>
      </c>
      <c r="Q5388" s="4">
        <f t="shared" si="674"/>
        <v>5</v>
      </c>
      <c r="R5388" s="4">
        <f t="shared" si="675"/>
        <v>12</v>
      </c>
      <c r="S5388" s="4">
        <f t="shared" si="676"/>
        <v>124.8</v>
      </c>
      <c r="T5388" s="4" t="str">
        <f t="shared" si="677"/>
        <v>B - Kernkunde</v>
      </c>
      <c r="U5388" s="4">
        <f>ROUND(((E5388-Hilfswerte!$B$20)/Hilfswerte!$B$21)+((F5388-Hilfswerte!$B$22)/Hilfswerte!$B$23)+((G5388-Hilfswerte!$B$24)/Hilfswerte!$B$25)+0.1*INDEX(Hilfswerte!$B$4:$B$15,MATCH(C5388,Hilfswerte!$A$4:$A$15,0)),2)</f>
        <v>-1.88</v>
      </c>
      <c r="V5388" s="4">
        <f>ROUND(SQRT((((E5388-Hilfswerte!$B$20)/Hilfswerte!$B$21)-Hilfswerte!$B$28)^2+(((F5388-Hilfswerte!$B$22)/Hilfswerte!$B$23)-Hilfswerte!$B$29)^2+(((G5388-Hilfswerte!$B$24)/Hilfswerte!$B$25)-Hilfswerte!$B$30)^2),3)</f>
        <v>1.8080000000000001</v>
      </c>
      <c r="W5388" s="4">
        <f>ROUND(E5388*Hilfswerte!$B$31,0)</f>
        <v>8427</v>
      </c>
      <c r="X5388" s="4">
        <f t="shared" si="678"/>
        <v>0</v>
      </c>
      <c r="Y5388" s="4" t="str">
        <f>IF(T5388="A - Top-Kunde","bereits Top-Kunde",IF(AND(V5388&lt;=Hilfswerte!$B$34,H5388&lt;0.5*W5388),"Hoch",IF(AND(V5388&lt;=Hilfswerte!$B$35,H5388&lt;0.7*W5388),"Mittel","Niedrig")))</f>
        <v>Niedrig</v>
      </c>
      <c r="Z5388" s="4">
        <f t="shared" si="679"/>
        <v>3.5</v>
      </c>
      <c r="AA5388" s="4" t="str">
        <f>IF(J5388&gt;365,"Bereits abgewandert (Segment D)",IF(Z5388&gt;=Hilfswerte!$B$38,"Rot - akut gefaehrdet",IF(Z5388&gt;=Hilfswerte!$B$39,"Gelb - beobachten","Gruen - stabil")))</f>
        <v>Gruen - stabil</v>
      </c>
    </row>
    <row r="5389" spans="1:27" ht="15" customHeight="1" x14ac:dyDescent="0.25">
      <c r="A5389" s="4" t="s">
        <v>5736</v>
      </c>
      <c r="B5389" s="4" t="s">
        <v>687</v>
      </c>
      <c r="C5389" s="4" t="s">
        <v>62</v>
      </c>
      <c r="D5389" s="4" t="s">
        <v>30</v>
      </c>
      <c r="E5389" s="4">
        <v>79</v>
      </c>
      <c r="F5389" s="4">
        <v>15.3</v>
      </c>
      <c r="G5389" s="4">
        <v>6.1</v>
      </c>
      <c r="H5389" s="4">
        <v>0</v>
      </c>
      <c r="I5389" s="4">
        <v>0</v>
      </c>
      <c r="J5389" s="4">
        <v>476</v>
      </c>
      <c r="K5389" s="4">
        <v>0</v>
      </c>
      <c r="L5389" s="4">
        <v>11</v>
      </c>
      <c r="M5389" s="4">
        <v>0</v>
      </c>
      <c r="N5389" s="4">
        <v>-66.400000000000006</v>
      </c>
      <c r="O5389" s="4">
        <f t="shared" si="672"/>
        <v>1</v>
      </c>
      <c r="P5389" s="4">
        <f t="shared" si="673"/>
        <v>1</v>
      </c>
      <c r="Q5389" s="4">
        <f t="shared" si="674"/>
        <v>1</v>
      </c>
      <c r="R5389" s="4">
        <f t="shared" si="675"/>
        <v>3</v>
      </c>
      <c r="S5389" s="4">
        <f t="shared" si="676"/>
        <v>-6.5</v>
      </c>
      <c r="T5389" s="4" t="str">
        <f t="shared" si="677"/>
        <v>D - Abwanderungsrisiko</v>
      </c>
      <c r="U5389" s="4">
        <f>ROUND(((E5389-Hilfswerte!$B$20)/Hilfswerte!$B$21)+((F5389-Hilfswerte!$B$22)/Hilfswerte!$B$23)+((G5389-Hilfswerte!$B$24)/Hilfswerte!$B$25)+0.1*INDEX(Hilfswerte!$B$4:$B$15,MATCH(C5389,Hilfswerte!$A$4:$A$15,0)),2)</f>
        <v>-0.64</v>
      </c>
      <c r="V5389" s="4">
        <f>ROUND(SQRT((((E5389-Hilfswerte!$B$20)/Hilfswerte!$B$21)-Hilfswerte!$B$28)^2+(((F5389-Hilfswerte!$B$22)/Hilfswerte!$B$23)-Hilfswerte!$B$29)^2+(((G5389-Hilfswerte!$B$24)/Hilfswerte!$B$25)-Hilfswerte!$B$30)^2),3)</f>
        <v>0.98199999999999998</v>
      </c>
      <c r="W5389" s="4">
        <f>ROUND(E5389*Hilfswerte!$B$31,0)</f>
        <v>16238</v>
      </c>
      <c r="X5389" s="4">
        <f t="shared" si="678"/>
        <v>16238</v>
      </c>
      <c r="Y5389" s="4" t="str">
        <f>IF(T5389="A - Top-Kunde","bereits Top-Kunde",IF(AND(V5389&lt;=Hilfswerte!$B$34,H5389&lt;0.5*W5389),"Hoch",IF(AND(V5389&lt;=Hilfswerte!$B$35,H5389&lt;0.7*W5389),"Mittel","Niedrig")))</f>
        <v>Mittel</v>
      </c>
      <c r="Z5389" s="4">
        <f t="shared" si="679"/>
        <v>52.6</v>
      </c>
      <c r="AA5389" s="4" t="str">
        <f>IF(J5389&gt;365,"Bereits abgewandert (Segment D)",IF(Z5389&gt;=Hilfswerte!$B$38,"Rot - akut gefaehrdet",IF(Z5389&gt;=Hilfswerte!$B$39,"Gelb - beobachten","Gruen - stabil")))</f>
        <v>Bereits abgewandert (Segment D)</v>
      </c>
    </row>
    <row r="5390" spans="1:27" ht="15" customHeight="1" x14ac:dyDescent="0.25">
      <c r="A5390" s="4" t="s">
        <v>5737</v>
      </c>
      <c r="B5390" s="4" t="s">
        <v>233</v>
      </c>
      <c r="C5390" s="4" t="s">
        <v>33</v>
      </c>
      <c r="D5390" s="4" t="s">
        <v>93</v>
      </c>
      <c r="E5390" s="4">
        <v>249</v>
      </c>
      <c r="F5390" s="4">
        <v>50.9</v>
      </c>
      <c r="G5390" s="4">
        <v>3.1</v>
      </c>
      <c r="H5390" s="4">
        <v>12494</v>
      </c>
      <c r="I5390" s="4">
        <v>1</v>
      </c>
      <c r="J5390" s="4">
        <v>284</v>
      </c>
      <c r="K5390" s="4">
        <v>0</v>
      </c>
      <c r="L5390" s="4">
        <v>0</v>
      </c>
      <c r="M5390" s="4">
        <v>4</v>
      </c>
      <c r="N5390" s="4">
        <v>41.7</v>
      </c>
      <c r="O5390" s="4">
        <f t="shared" si="672"/>
        <v>2</v>
      </c>
      <c r="P5390" s="4">
        <f t="shared" si="673"/>
        <v>1</v>
      </c>
      <c r="Q5390" s="4">
        <f t="shared" si="674"/>
        <v>5</v>
      </c>
      <c r="R5390" s="4">
        <f t="shared" si="675"/>
        <v>8</v>
      </c>
      <c r="S5390" s="4">
        <f t="shared" si="676"/>
        <v>100.9</v>
      </c>
      <c r="T5390" s="4" t="str">
        <f t="shared" si="677"/>
        <v>C - Entwicklungspotenzial</v>
      </c>
      <c r="U5390" s="4">
        <f>ROUND(((E5390-Hilfswerte!$B$20)/Hilfswerte!$B$21)+((F5390-Hilfswerte!$B$22)/Hilfswerte!$B$23)+((G5390-Hilfswerte!$B$24)/Hilfswerte!$B$25)+0.1*INDEX(Hilfswerte!$B$4:$B$15,MATCH(C5390,Hilfswerte!$A$4:$A$15,0)),2)</f>
        <v>-0.13</v>
      </c>
      <c r="V5390" s="4">
        <f>ROUND(SQRT((((E5390-Hilfswerte!$B$20)/Hilfswerte!$B$21)-Hilfswerte!$B$28)^2+(((F5390-Hilfswerte!$B$22)/Hilfswerte!$B$23)-Hilfswerte!$B$29)^2+(((G5390-Hilfswerte!$B$24)/Hilfswerte!$B$25)-Hilfswerte!$B$30)^2),3)</f>
        <v>1.3560000000000001</v>
      </c>
      <c r="W5390" s="4">
        <f>ROUND(E5390*Hilfswerte!$B$31,0)</f>
        <v>51181</v>
      </c>
      <c r="X5390" s="4">
        <f t="shared" si="678"/>
        <v>38687</v>
      </c>
      <c r="Y5390" s="4" t="str">
        <f>IF(T5390="A - Top-Kunde","bereits Top-Kunde",IF(AND(V5390&lt;=Hilfswerte!$B$34,H5390&lt;0.5*W5390),"Hoch",IF(AND(V5390&lt;=Hilfswerte!$B$35,H5390&lt;0.7*W5390),"Mittel","Niedrig")))</f>
        <v>Niedrig</v>
      </c>
      <c r="Z5390" s="4">
        <f t="shared" si="679"/>
        <v>14.2</v>
      </c>
      <c r="AA5390" s="4" t="str">
        <f>IF(J5390&gt;365,"Bereits abgewandert (Segment D)",IF(Z5390&gt;=Hilfswerte!$B$38,"Rot - akut gefaehrdet",IF(Z5390&gt;=Hilfswerte!$B$39,"Gelb - beobachten","Gruen - stabil")))</f>
        <v>Gelb - beobachten</v>
      </c>
    </row>
    <row r="5391" spans="1:27" ht="15" customHeight="1" x14ac:dyDescent="0.25">
      <c r="A5391" s="4" t="s">
        <v>5738</v>
      </c>
      <c r="B5391" s="4" t="s">
        <v>225</v>
      </c>
      <c r="C5391" s="4" t="s">
        <v>51</v>
      </c>
      <c r="D5391" s="4" t="s">
        <v>106</v>
      </c>
      <c r="E5391" s="4">
        <v>94</v>
      </c>
      <c r="F5391" s="4">
        <v>18.3</v>
      </c>
      <c r="G5391" s="4">
        <v>18.7</v>
      </c>
      <c r="H5391" s="4">
        <v>17734</v>
      </c>
      <c r="I5391" s="4">
        <v>3</v>
      </c>
      <c r="J5391" s="4">
        <v>87</v>
      </c>
      <c r="K5391" s="4">
        <v>1</v>
      </c>
      <c r="L5391" s="4">
        <v>-8</v>
      </c>
      <c r="M5391" s="4">
        <v>2</v>
      </c>
      <c r="N5391" s="4">
        <v>4.2</v>
      </c>
      <c r="O5391" s="4">
        <f t="shared" si="672"/>
        <v>4</v>
      </c>
      <c r="P5391" s="4">
        <f t="shared" si="673"/>
        <v>3</v>
      </c>
      <c r="Q5391" s="4">
        <f t="shared" si="674"/>
        <v>5</v>
      </c>
      <c r="R5391" s="4">
        <f t="shared" si="675"/>
        <v>12</v>
      </c>
      <c r="S5391" s="4">
        <f t="shared" si="676"/>
        <v>116.1</v>
      </c>
      <c r="T5391" s="4" t="str">
        <f t="shared" si="677"/>
        <v>B - Kernkunde</v>
      </c>
      <c r="U5391" s="4">
        <f>ROUND(((E5391-Hilfswerte!$B$20)/Hilfswerte!$B$21)+((F5391-Hilfswerte!$B$22)/Hilfswerte!$B$23)+((G5391-Hilfswerte!$B$24)/Hilfswerte!$B$25)+0.1*INDEX(Hilfswerte!$B$4:$B$15,MATCH(C5391,Hilfswerte!$A$4:$A$15,0)),2)</f>
        <v>1.41</v>
      </c>
      <c r="V5391" s="4">
        <f>ROUND(SQRT((((E5391-Hilfswerte!$B$20)/Hilfswerte!$B$21)-Hilfswerte!$B$28)^2+(((F5391-Hilfswerte!$B$22)/Hilfswerte!$B$23)-Hilfswerte!$B$29)^2+(((G5391-Hilfswerte!$B$24)/Hilfswerte!$B$25)-Hilfswerte!$B$30)^2),3)</f>
        <v>1.278</v>
      </c>
      <c r="W5391" s="4">
        <f>ROUND(E5391*Hilfswerte!$B$31,0)</f>
        <v>19321</v>
      </c>
      <c r="X5391" s="4">
        <f t="shared" si="678"/>
        <v>1587</v>
      </c>
      <c r="Y5391" s="4" t="str">
        <f>IF(T5391="A - Top-Kunde","bereits Top-Kunde",IF(AND(V5391&lt;=Hilfswerte!$B$34,H5391&lt;0.5*W5391),"Hoch",IF(AND(V5391&lt;=Hilfswerte!$B$35,H5391&lt;0.7*W5391),"Mittel","Niedrig")))</f>
        <v>Niedrig</v>
      </c>
      <c r="Z5391" s="4">
        <f t="shared" si="679"/>
        <v>7.4</v>
      </c>
      <c r="AA5391" s="4" t="str">
        <f>IF(J5391&gt;365,"Bereits abgewandert (Segment D)",IF(Z5391&gt;=Hilfswerte!$B$38,"Rot - akut gefaehrdet",IF(Z5391&gt;=Hilfswerte!$B$39,"Gelb - beobachten","Gruen - stabil")))</f>
        <v>Gruen - stabil</v>
      </c>
    </row>
    <row r="5392" spans="1:27" ht="15" customHeight="1" x14ac:dyDescent="0.25">
      <c r="A5392" s="4" t="s">
        <v>5739</v>
      </c>
      <c r="B5392" s="4" t="s">
        <v>81</v>
      </c>
      <c r="C5392" s="4" t="s">
        <v>65</v>
      </c>
      <c r="D5392" s="4" t="s">
        <v>30</v>
      </c>
      <c r="E5392" s="4">
        <v>276</v>
      </c>
      <c r="F5392" s="4">
        <v>81.599999999999994</v>
      </c>
      <c r="G5392" s="4">
        <v>19</v>
      </c>
      <c r="H5392" s="4">
        <v>20534</v>
      </c>
      <c r="I5392" s="4">
        <v>4</v>
      </c>
      <c r="J5392" s="4">
        <v>81</v>
      </c>
      <c r="K5392" s="4">
        <v>0</v>
      </c>
      <c r="L5392" s="4">
        <v>20</v>
      </c>
      <c r="M5392" s="4">
        <v>2</v>
      </c>
      <c r="N5392" s="4">
        <v>-4.8</v>
      </c>
      <c r="O5392" s="4">
        <f t="shared" si="672"/>
        <v>4</v>
      </c>
      <c r="P5392" s="4">
        <f t="shared" si="673"/>
        <v>4</v>
      </c>
      <c r="Q5392" s="4">
        <f t="shared" si="674"/>
        <v>5</v>
      </c>
      <c r="R5392" s="4">
        <f t="shared" si="675"/>
        <v>13</v>
      </c>
      <c r="S5392" s="4">
        <f t="shared" si="676"/>
        <v>121.6</v>
      </c>
      <c r="T5392" s="4" t="str">
        <f t="shared" si="677"/>
        <v>B - Kernkunde</v>
      </c>
      <c r="U5392" s="4">
        <f>ROUND(((E5392-Hilfswerte!$B$20)/Hilfswerte!$B$21)+((F5392-Hilfswerte!$B$22)/Hilfswerte!$B$23)+((G5392-Hilfswerte!$B$24)/Hilfswerte!$B$25)+0.1*INDEX(Hilfswerte!$B$4:$B$15,MATCH(C5392,Hilfswerte!$A$4:$A$15,0)),2)</f>
        <v>2.98</v>
      </c>
      <c r="V5392" s="4">
        <f>ROUND(SQRT((((E5392-Hilfswerte!$B$20)/Hilfswerte!$B$21)-Hilfswerte!$B$28)^2+(((F5392-Hilfswerte!$B$22)/Hilfswerte!$B$23)-Hilfswerte!$B$29)^2+(((G5392-Hilfswerte!$B$24)/Hilfswerte!$B$25)-Hilfswerte!$B$30)^2),3)</f>
        <v>1.5409999999999999</v>
      </c>
      <c r="W5392" s="4">
        <f>ROUND(E5392*Hilfswerte!$B$31,0)</f>
        <v>56731</v>
      </c>
      <c r="X5392" s="4">
        <f t="shared" si="678"/>
        <v>36197</v>
      </c>
      <c r="Y5392" s="4" t="str">
        <f>IF(T5392="A - Top-Kunde","bereits Top-Kunde",IF(AND(V5392&lt;=Hilfswerte!$B$34,H5392&lt;0.5*W5392),"Hoch",IF(AND(V5392&lt;=Hilfswerte!$B$35,H5392&lt;0.7*W5392),"Mittel","Niedrig")))</f>
        <v>Niedrig</v>
      </c>
      <c r="Z5392" s="4">
        <f t="shared" si="679"/>
        <v>10</v>
      </c>
      <c r="AA5392" s="4" t="str">
        <f>IF(J5392&gt;365,"Bereits abgewandert (Segment D)",IF(Z5392&gt;=Hilfswerte!$B$38,"Rot - akut gefaehrdet",IF(Z5392&gt;=Hilfswerte!$B$39,"Gelb - beobachten","Gruen - stabil")))</f>
        <v>Gruen - stabil</v>
      </c>
    </row>
    <row r="5393" spans="1:27" ht="15" customHeight="1" x14ac:dyDescent="0.25">
      <c r="A5393" s="4" t="s">
        <v>5740</v>
      </c>
      <c r="B5393" s="4" t="s">
        <v>758</v>
      </c>
      <c r="C5393" s="4" t="s">
        <v>51</v>
      </c>
      <c r="D5393" s="4" t="s">
        <v>106</v>
      </c>
      <c r="E5393" s="4">
        <v>74</v>
      </c>
      <c r="F5393" s="4">
        <v>12.8</v>
      </c>
      <c r="G5393" s="4">
        <v>9</v>
      </c>
      <c r="H5393" s="4">
        <v>19579</v>
      </c>
      <c r="I5393" s="4">
        <v>4</v>
      </c>
      <c r="J5393" s="4">
        <v>71</v>
      </c>
      <c r="K5393" s="4">
        <v>0</v>
      </c>
      <c r="L5393" s="4">
        <v>-6</v>
      </c>
      <c r="M5393" s="4">
        <v>5</v>
      </c>
      <c r="N5393" s="4">
        <v>22.2</v>
      </c>
      <c r="O5393" s="4">
        <f t="shared" si="672"/>
        <v>4</v>
      </c>
      <c r="P5393" s="4">
        <f t="shared" si="673"/>
        <v>4</v>
      </c>
      <c r="Q5393" s="4">
        <f t="shared" si="674"/>
        <v>5</v>
      </c>
      <c r="R5393" s="4">
        <f t="shared" si="675"/>
        <v>13</v>
      </c>
      <c r="S5393" s="4">
        <f t="shared" si="676"/>
        <v>141.1</v>
      </c>
      <c r="T5393" s="4" t="str">
        <f t="shared" si="677"/>
        <v>A - Top-Kunde</v>
      </c>
      <c r="U5393" s="4">
        <f>ROUND(((E5393-Hilfswerte!$B$20)/Hilfswerte!$B$21)+((F5393-Hilfswerte!$B$22)/Hilfswerte!$B$23)+((G5393-Hilfswerte!$B$24)/Hilfswerte!$B$25)+0.1*INDEX(Hilfswerte!$B$4:$B$15,MATCH(C5393,Hilfswerte!$A$4:$A$15,0)),2)</f>
        <v>-0.32</v>
      </c>
      <c r="V5393" s="4">
        <f>ROUND(SQRT((((E5393-Hilfswerte!$B$20)/Hilfswerte!$B$21)-Hilfswerte!$B$28)^2+(((F5393-Hilfswerte!$B$22)/Hilfswerte!$B$23)-Hilfswerte!$B$29)^2+(((G5393-Hilfswerte!$B$24)/Hilfswerte!$B$25)-Hilfswerte!$B$30)^2),3)</f>
        <v>0.69499999999999995</v>
      </c>
      <c r="W5393" s="4">
        <f>ROUND(E5393*Hilfswerte!$B$31,0)</f>
        <v>15210</v>
      </c>
      <c r="X5393" s="4">
        <f t="shared" si="678"/>
        <v>0</v>
      </c>
      <c r="Y5393" s="4" t="str">
        <f>IF(T5393="A - Top-Kunde","bereits Top-Kunde",IF(AND(V5393&lt;=Hilfswerte!$B$34,H5393&lt;0.5*W5393),"Hoch",IF(AND(V5393&lt;=Hilfswerte!$B$35,H5393&lt;0.7*W5393),"Mittel","Niedrig")))</f>
        <v>bereits Top-Kunde</v>
      </c>
      <c r="Z5393" s="4">
        <f t="shared" si="679"/>
        <v>3.6</v>
      </c>
      <c r="AA5393" s="4" t="str">
        <f>IF(J5393&gt;365,"Bereits abgewandert (Segment D)",IF(Z5393&gt;=Hilfswerte!$B$38,"Rot - akut gefaehrdet",IF(Z5393&gt;=Hilfswerte!$B$39,"Gelb - beobachten","Gruen - stabil")))</f>
        <v>Gruen - stabil</v>
      </c>
    </row>
    <row r="5394" spans="1:27" ht="15" customHeight="1" x14ac:dyDescent="0.25">
      <c r="A5394" s="4" t="s">
        <v>5741</v>
      </c>
      <c r="B5394" s="4" t="s">
        <v>194</v>
      </c>
      <c r="C5394" s="4" t="s">
        <v>59</v>
      </c>
      <c r="D5394" s="4" t="s">
        <v>52</v>
      </c>
      <c r="E5394" s="4">
        <v>111</v>
      </c>
      <c r="F5394" s="4">
        <v>22.2</v>
      </c>
      <c r="G5394" s="4">
        <v>19.5</v>
      </c>
      <c r="H5394" s="4">
        <v>4447</v>
      </c>
      <c r="I5394" s="4">
        <v>1</v>
      </c>
      <c r="J5394" s="4">
        <v>362</v>
      </c>
      <c r="K5394" s="4">
        <v>0</v>
      </c>
      <c r="L5394" s="4">
        <v>13</v>
      </c>
      <c r="M5394" s="4">
        <v>2</v>
      </c>
      <c r="N5394" s="4">
        <v>8</v>
      </c>
      <c r="O5394" s="4">
        <f t="shared" si="672"/>
        <v>2</v>
      </c>
      <c r="P5394" s="4">
        <f t="shared" si="673"/>
        <v>1</v>
      </c>
      <c r="Q5394" s="4">
        <f t="shared" si="674"/>
        <v>4</v>
      </c>
      <c r="R5394" s="4">
        <f t="shared" si="675"/>
        <v>7</v>
      </c>
      <c r="S5394" s="4">
        <f t="shared" si="676"/>
        <v>70.099999999999994</v>
      </c>
      <c r="T5394" s="4" t="str">
        <f t="shared" si="677"/>
        <v>C - Entwicklungspotenzial</v>
      </c>
      <c r="U5394" s="4">
        <f>ROUND(((E5394-Hilfswerte!$B$20)/Hilfswerte!$B$21)+((F5394-Hilfswerte!$B$22)/Hilfswerte!$B$23)+((G5394-Hilfswerte!$B$24)/Hilfswerte!$B$25)+0.1*INDEX(Hilfswerte!$B$4:$B$15,MATCH(C5394,Hilfswerte!$A$4:$A$15,0)),2)</f>
        <v>1.26</v>
      </c>
      <c r="V5394" s="4">
        <f>ROUND(SQRT((((E5394-Hilfswerte!$B$20)/Hilfswerte!$B$21)-Hilfswerte!$B$28)^2+(((F5394-Hilfswerte!$B$22)/Hilfswerte!$B$23)-Hilfswerte!$B$29)^2+(((G5394-Hilfswerte!$B$24)/Hilfswerte!$B$25)-Hilfswerte!$B$30)^2),3)</f>
        <v>1.367</v>
      </c>
      <c r="W5394" s="4">
        <f>ROUND(E5394*Hilfswerte!$B$31,0)</f>
        <v>22816</v>
      </c>
      <c r="X5394" s="4">
        <f t="shared" si="678"/>
        <v>18369</v>
      </c>
      <c r="Y5394" s="4" t="str">
        <f>IF(T5394="A - Top-Kunde","bereits Top-Kunde",IF(AND(V5394&lt;=Hilfswerte!$B$34,H5394&lt;0.5*W5394),"Hoch",IF(AND(V5394&lt;=Hilfswerte!$B$35,H5394&lt;0.7*W5394),"Mittel","Niedrig")))</f>
        <v>Niedrig</v>
      </c>
      <c r="Z5394" s="4">
        <f t="shared" si="679"/>
        <v>20.7</v>
      </c>
      <c r="AA5394" s="4" t="str">
        <f>IF(J5394&gt;365,"Bereits abgewandert (Segment D)",IF(Z5394&gt;=Hilfswerte!$B$38,"Rot - akut gefaehrdet",IF(Z5394&gt;=Hilfswerte!$B$39,"Gelb - beobachten","Gruen - stabil")))</f>
        <v>Rot - akut gefaehrdet</v>
      </c>
    </row>
    <row r="5395" spans="1:27" ht="15" customHeight="1" x14ac:dyDescent="0.25">
      <c r="A5395" s="4" t="s">
        <v>5742</v>
      </c>
      <c r="B5395" s="4" t="s">
        <v>207</v>
      </c>
      <c r="C5395" s="4" t="s">
        <v>33</v>
      </c>
      <c r="D5395" s="4" t="s">
        <v>30</v>
      </c>
      <c r="E5395" s="4">
        <v>198</v>
      </c>
      <c r="F5395" s="4">
        <v>36.700000000000003</v>
      </c>
      <c r="G5395" s="4">
        <v>13.6</v>
      </c>
      <c r="H5395" s="4">
        <v>17121</v>
      </c>
      <c r="I5395" s="4">
        <v>1</v>
      </c>
      <c r="J5395" s="4">
        <v>365</v>
      </c>
      <c r="K5395" s="4">
        <v>1</v>
      </c>
      <c r="L5395" s="4">
        <v>1</v>
      </c>
      <c r="M5395" s="4">
        <v>4</v>
      </c>
      <c r="N5395" s="4">
        <v>13.6</v>
      </c>
      <c r="O5395" s="4">
        <f t="shared" si="672"/>
        <v>2</v>
      </c>
      <c r="P5395" s="4">
        <f t="shared" si="673"/>
        <v>1</v>
      </c>
      <c r="Q5395" s="4">
        <f t="shared" si="674"/>
        <v>5</v>
      </c>
      <c r="R5395" s="4">
        <f t="shared" si="675"/>
        <v>8</v>
      </c>
      <c r="S5395" s="4">
        <f t="shared" si="676"/>
        <v>80.5</v>
      </c>
      <c r="T5395" s="4" t="str">
        <f t="shared" si="677"/>
        <v>C - Entwicklungspotenzial</v>
      </c>
      <c r="U5395" s="4">
        <f>ROUND(((E5395-Hilfswerte!$B$20)/Hilfswerte!$B$21)+((F5395-Hilfswerte!$B$22)/Hilfswerte!$B$23)+((G5395-Hilfswerte!$B$24)/Hilfswerte!$B$25)+0.1*INDEX(Hilfswerte!$B$4:$B$15,MATCH(C5395,Hilfswerte!$A$4:$A$15,0)),2)</f>
        <v>1.06</v>
      </c>
      <c r="V5395" s="4">
        <f>ROUND(SQRT((((E5395-Hilfswerte!$B$20)/Hilfswerte!$B$21)-Hilfswerte!$B$28)^2+(((F5395-Hilfswerte!$B$22)/Hilfswerte!$B$23)-Hilfswerte!$B$29)^2+(((G5395-Hilfswerte!$B$24)/Hilfswerte!$B$25)-Hilfswerte!$B$30)^2),3)</f>
        <v>0.40200000000000002</v>
      </c>
      <c r="W5395" s="4">
        <f>ROUND(E5395*Hilfswerte!$B$31,0)</f>
        <v>40698</v>
      </c>
      <c r="X5395" s="4">
        <f t="shared" si="678"/>
        <v>23577</v>
      </c>
      <c r="Y5395" s="4" t="str">
        <f>IF(T5395="A - Top-Kunde","bereits Top-Kunde",IF(AND(V5395&lt;=Hilfswerte!$B$34,H5395&lt;0.5*W5395),"Hoch",IF(AND(V5395&lt;=Hilfswerte!$B$35,H5395&lt;0.7*W5395),"Mittel","Niedrig")))</f>
        <v>Hoch</v>
      </c>
      <c r="Z5395" s="4">
        <f t="shared" si="679"/>
        <v>21.5</v>
      </c>
      <c r="AA5395" s="4" t="str">
        <f>IF(J5395&gt;365,"Bereits abgewandert (Segment D)",IF(Z5395&gt;=Hilfswerte!$B$38,"Rot - akut gefaehrdet",IF(Z5395&gt;=Hilfswerte!$B$39,"Gelb - beobachten","Gruen - stabil")))</f>
        <v>Rot - akut gefaehrdet</v>
      </c>
    </row>
    <row r="5396" spans="1:27" ht="15" customHeight="1" x14ac:dyDescent="0.25">
      <c r="A5396" s="4" t="s">
        <v>5743</v>
      </c>
      <c r="B5396" s="4" t="s">
        <v>271</v>
      </c>
      <c r="C5396" s="4" t="s">
        <v>47</v>
      </c>
      <c r="D5396" s="4" t="s">
        <v>30</v>
      </c>
      <c r="E5396" s="4">
        <v>52</v>
      </c>
      <c r="F5396" s="4">
        <v>12.5</v>
      </c>
      <c r="G5396" s="4">
        <v>11.6</v>
      </c>
      <c r="H5396" s="4">
        <v>5393</v>
      </c>
      <c r="I5396" s="4">
        <v>3</v>
      </c>
      <c r="J5396" s="4">
        <v>5</v>
      </c>
      <c r="K5396" s="4">
        <v>0</v>
      </c>
      <c r="L5396" s="4">
        <v>-3</v>
      </c>
      <c r="M5396" s="4">
        <v>5</v>
      </c>
      <c r="N5396" s="4">
        <v>13.4</v>
      </c>
      <c r="O5396" s="4">
        <f t="shared" si="672"/>
        <v>5</v>
      </c>
      <c r="P5396" s="4">
        <f t="shared" si="673"/>
        <v>3</v>
      </c>
      <c r="Q5396" s="4">
        <f t="shared" si="674"/>
        <v>4</v>
      </c>
      <c r="R5396" s="4">
        <f t="shared" si="675"/>
        <v>12</v>
      </c>
      <c r="S5396" s="4">
        <f t="shared" si="676"/>
        <v>126.7</v>
      </c>
      <c r="T5396" s="4" t="str">
        <f t="shared" si="677"/>
        <v>A - Top-Kunde</v>
      </c>
      <c r="U5396" s="4">
        <f>ROUND(((E5396-Hilfswerte!$B$20)/Hilfswerte!$B$21)+((F5396-Hilfswerte!$B$22)/Hilfswerte!$B$23)+((G5396-Hilfswerte!$B$24)/Hilfswerte!$B$25)+0.1*INDEX(Hilfswerte!$B$4:$B$15,MATCH(C5396,Hilfswerte!$A$4:$A$15,0)),2)</f>
        <v>-0.27</v>
      </c>
      <c r="V5396" s="4">
        <f>ROUND(SQRT((((E5396-Hilfswerte!$B$20)/Hilfswerte!$B$21)-Hilfswerte!$B$28)^2+(((F5396-Hilfswerte!$B$22)/Hilfswerte!$B$23)-Hilfswerte!$B$29)^2+(((G5396-Hilfswerte!$B$24)/Hilfswerte!$B$25)-Hilfswerte!$B$30)^2),3)</f>
        <v>0.67300000000000004</v>
      </c>
      <c r="W5396" s="4">
        <f>ROUND(E5396*Hilfswerte!$B$31,0)</f>
        <v>10688</v>
      </c>
      <c r="X5396" s="4">
        <f t="shared" si="678"/>
        <v>5295</v>
      </c>
      <c r="Y5396" s="4" t="str">
        <f>IF(T5396="A - Top-Kunde","bereits Top-Kunde",IF(AND(V5396&lt;=Hilfswerte!$B$34,H5396&lt;0.5*W5396),"Hoch",IF(AND(V5396&lt;=Hilfswerte!$B$35,H5396&lt;0.7*W5396),"Mittel","Niedrig")))</f>
        <v>bereits Top-Kunde</v>
      </c>
      <c r="Z5396" s="4">
        <f t="shared" si="679"/>
        <v>0.3</v>
      </c>
      <c r="AA5396" s="4" t="str">
        <f>IF(J5396&gt;365,"Bereits abgewandert (Segment D)",IF(Z5396&gt;=Hilfswerte!$B$38,"Rot - akut gefaehrdet",IF(Z5396&gt;=Hilfswerte!$B$39,"Gelb - beobachten","Gruen - stabil")))</f>
        <v>Gruen - stabil</v>
      </c>
    </row>
    <row r="5397" spans="1:27" ht="15" customHeight="1" x14ac:dyDescent="0.25">
      <c r="A5397" s="4" t="s">
        <v>5744</v>
      </c>
      <c r="B5397" s="4" t="s">
        <v>1732</v>
      </c>
      <c r="C5397" s="4" t="s">
        <v>89</v>
      </c>
      <c r="D5397" s="4" t="s">
        <v>30</v>
      </c>
      <c r="E5397" s="4">
        <v>18</v>
      </c>
      <c r="F5397" s="4">
        <v>4.2</v>
      </c>
      <c r="G5397" s="4">
        <v>21.8</v>
      </c>
      <c r="H5397" s="4">
        <v>6671</v>
      </c>
      <c r="I5397" s="4">
        <v>3</v>
      </c>
      <c r="J5397" s="4">
        <v>309</v>
      </c>
      <c r="K5397" s="4">
        <v>0</v>
      </c>
      <c r="L5397" s="4">
        <v>7</v>
      </c>
      <c r="M5397" s="4">
        <v>5</v>
      </c>
      <c r="N5397" s="4">
        <v>-13.7</v>
      </c>
      <c r="O5397" s="4">
        <f t="shared" si="672"/>
        <v>2</v>
      </c>
      <c r="P5397" s="4">
        <f t="shared" si="673"/>
        <v>3</v>
      </c>
      <c r="Q5397" s="4">
        <f t="shared" si="674"/>
        <v>4</v>
      </c>
      <c r="R5397" s="4">
        <f t="shared" si="675"/>
        <v>9</v>
      </c>
      <c r="S5397" s="4">
        <f t="shared" si="676"/>
        <v>81.099999999999994</v>
      </c>
      <c r="T5397" s="4" t="str">
        <f t="shared" si="677"/>
        <v>C - Entwicklungspotenzial</v>
      </c>
      <c r="U5397" s="4">
        <f>ROUND(((E5397-Hilfswerte!$B$20)/Hilfswerte!$B$21)+((F5397-Hilfswerte!$B$22)/Hilfswerte!$B$23)+((G5397-Hilfswerte!$B$24)/Hilfswerte!$B$25)+0.1*INDEX(Hilfswerte!$B$4:$B$15,MATCH(C5397,Hilfswerte!$A$4:$A$15,0)),2)</f>
        <v>1.27</v>
      </c>
      <c r="V5397" s="4">
        <f>ROUND(SQRT((((E5397-Hilfswerte!$B$20)/Hilfswerte!$B$21)-Hilfswerte!$B$28)^2+(((F5397-Hilfswerte!$B$22)/Hilfswerte!$B$23)-Hilfswerte!$B$29)^2+(((G5397-Hilfswerte!$B$24)/Hilfswerte!$B$25)-Hilfswerte!$B$30)^2),3)</f>
        <v>1.897</v>
      </c>
      <c r="W5397" s="4">
        <f>ROUND(E5397*Hilfswerte!$B$31,0)</f>
        <v>3700</v>
      </c>
      <c r="X5397" s="4">
        <f t="shared" si="678"/>
        <v>0</v>
      </c>
      <c r="Y5397" s="4" t="str">
        <f>IF(T5397="A - Top-Kunde","bereits Top-Kunde",IF(AND(V5397&lt;=Hilfswerte!$B$34,H5397&lt;0.5*W5397),"Hoch",IF(AND(V5397&lt;=Hilfswerte!$B$35,H5397&lt;0.7*W5397),"Mittel","Niedrig")))</f>
        <v>Niedrig</v>
      </c>
      <c r="Z5397" s="4">
        <f t="shared" si="679"/>
        <v>22.3</v>
      </c>
      <c r="AA5397" s="4" t="str">
        <f>IF(J5397&gt;365,"Bereits abgewandert (Segment D)",IF(Z5397&gt;=Hilfswerte!$B$38,"Rot - akut gefaehrdet",IF(Z5397&gt;=Hilfswerte!$B$39,"Gelb - beobachten","Gruen - stabil")))</f>
        <v>Rot - akut gefaehrdet</v>
      </c>
    </row>
    <row r="5398" spans="1:27" ht="15" customHeight="1" x14ac:dyDescent="0.25">
      <c r="A5398" s="4" t="s">
        <v>5745</v>
      </c>
      <c r="B5398" s="4" t="s">
        <v>405</v>
      </c>
      <c r="C5398" s="4" t="s">
        <v>59</v>
      </c>
      <c r="D5398" s="4" t="s">
        <v>30</v>
      </c>
      <c r="E5398" s="4">
        <v>154</v>
      </c>
      <c r="F5398" s="4">
        <v>20.3</v>
      </c>
      <c r="G5398" s="4">
        <v>12</v>
      </c>
      <c r="H5398" s="4">
        <v>35847</v>
      </c>
      <c r="I5398" s="4">
        <v>8</v>
      </c>
      <c r="J5398" s="4">
        <v>14</v>
      </c>
      <c r="K5398" s="4">
        <v>1</v>
      </c>
      <c r="L5398" s="4">
        <v>9</v>
      </c>
      <c r="M5398" s="4">
        <v>4</v>
      </c>
      <c r="N5398" s="4">
        <v>-30.8</v>
      </c>
      <c r="O5398" s="4">
        <f t="shared" si="672"/>
        <v>5</v>
      </c>
      <c r="P5398" s="4">
        <f t="shared" si="673"/>
        <v>5</v>
      </c>
      <c r="Q5398" s="4">
        <f t="shared" si="674"/>
        <v>5</v>
      </c>
      <c r="R5398" s="4">
        <f t="shared" si="675"/>
        <v>15</v>
      </c>
      <c r="S5398" s="4">
        <f t="shared" si="676"/>
        <v>125.9</v>
      </c>
      <c r="T5398" s="4" t="str">
        <f t="shared" si="677"/>
        <v>A - Top-Kunde</v>
      </c>
      <c r="U5398" s="4">
        <f>ROUND(((E5398-Hilfswerte!$B$20)/Hilfswerte!$B$21)+((F5398-Hilfswerte!$B$22)/Hilfswerte!$B$23)+((G5398-Hilfswerte!$B$24)/Hilfswerte!$B$25)+0.1*INDEX(Hilfswerte!$B$4:$B$15,MATCH(C5398,Hilfswerte!$A$4:$A$15,0)),2)</f>
        <v>0.22</v>
      </c>
      <c r="V5398" s="4">
        <f>ROUND(SQRT((((E5398-Hilfswerte!$B$20)/Hilfswerte!$B$21)-Hilfswerte!$B$28)^2+(((F5398-Hilfswerte!$B$22)/Hilfswerte!$B$23)-Hilfswerte!$B$29)^2+(((G5398-Hilfswerte!$B$24)/Hilfswerte!$B$25)-Hilfswerte!$B$30)^2),3)</f>
        <v>0.34300000000000003</v>
      </c>
      <c r="W5398" s="4">
        <f>ROUND(E5398*Hilfswerte!$B$31,0)</f>
        <v>31654</v>
      </c>
      <c r="X5398" s="4">
        <f t="shared" si="678"/>
        <v>0</v>
      </c>
      <c r="Y5398" s="4" t="str">
        <f>IF(T5398="A - Top-Kunde","bereits Top-Kunde",IF(AND(V5398&lt;=Hilfswerte!$B$34,H5398&lt;0.5*W5398),"Hoch",IF(AND(V5398&lt;=Hilfswerte!$B$35,H5398&lt;0.7*W5398),"Mittel","Niedrig")))</f>
        <v>bereits Top-Kunde</v>
      </c>
      <c r="Z5398" s="4">
        <f t="shared" si="679"/>
        <v>17.8</v>
      </c>
      <c r="AA5398" s="4" t="str">
        <f>IF(J5398&gt;365,"Bereits abgewandert (Segment D)",IF(Z5398&gt;=Hilfswerte!$B$38,"Rot - akut gefaehrdet",IF(Z5398&gt;=Hilfswerte!$B$39,"Gelb - beobachten","Gruen - stabil")))</f>
        <v>Gelb - beobachten</v>
      </c>
    </row>
    <row r="5399" spans="1:27" ht="15" customHeight="1" x14ac:dyDescent="0.25">
      <c r="A5399" s="4" t="s">
        <v>5746</v>
      </c>
      <c r="B5399" s="4" t="s">
        <v>639</v>
      </c>
      <c r="C5399" s="4" t="s">
        <v>51</v>
      </c>
      <c r="D5399" s="4" t="s">
        <v>30</v>
      </c>
      <c r="E5399" s="4">
        <v>11</v>
      </c>
      <c r="F5399" s="4">
        <v>1.9</v>
      </c>
      <c r="G5399" s="4">
        <v>19.7</v>
      </c>
      <c r="H5399" s="4">
        <v>0</v>
      </c>
      <c r="I5399" s="4">
        <v>0</v>
      </c>
      <c r="J5399" s="4">
        <v>418</v>
      </c>
      <c r="K5399" s="4">
        <v>0</v>
      </c>
      <c r="L5399" s="4">
        <v>-2</v>
      </c>
      <c r="M5399" s="4">
        <v>0</v>
      </c>
      <c r="N5399" s="4">
        <v>-51.6</v>
      </c>
      <c r="O5399" s="4">
        <f t="shared" si="672"/>
        <v>1</v>
      </c>
      <c r="P5399" s="4">
        <f t="shared" si="673"/>
        <v>1</v>
      </c>
      <c r="Q5399" s="4">
        <f t="shared" si="674"/>
        <v>1</v>
      </c>
      <c r="R5399" s="4">
        <f t="shared" si="675"/>
        <v>3</v>
      </c>
      <c r="S5399" s="4">
        <f t="shared" si="676"/>
        <v>4.2</v>
      </c>
      <c r="T5399" s="4" t="str">
        <f t="shared" si="677"/>
        <v>D - Abwanderungsrisiko</v>
      </c>
      <c r="U5399" s="4">
        <f>ROUND(((E5399-Hilfswerte!$B$20)/Hilfswerte!$B$21)+((F5399-Hilfswerte!$B$22)/Hilfswerte!$B$23)+((G5399-Hilfswerte!$B$24)/Hilfswerte!$B$25)+0.1*INDEX(Hilfswerte!$B$4:$B$15,MATCH(C5399,Hilfswerte!$A$4:$A$15,0)),2)</f>
        <v>0.92</v>
      </c>
      <c r="V5399" s="4">
        <f>ROUND(SQRT((((E5399-Hilfswerte!$B$20)/Hilfswerte!$B$21)-Hilfswerte!$B$28)^2+(((F5399-Hilfswerte!$B$22)/Hilfswerte!$B$23)-Hilfswerte!$B$29)^2+(((G5399-Hilfswerte!$B$24)/Hilfswerte!$B$25)-Hilfswerte!$B$30)^2),3)</f>
        <v>1.637</v>
      </c>
      <c r="W5399" s="4">
        <f>ROUND(E5399*Hilfswerte!$B$31,0)</f>
        <v>2261</v>
      </c>
      <c r="X5399" s="4">
        <f t="shared" si="678"/>
        <v>2261</v>
      </c>
      <c r="Y5399" s="4" t="str">
        <f>IF(T5399="A - Top-Kunde","bereits Top-Kunde",IF(AND(V5399&lt;=Hilfswerte!$B$34,H5399&lt;0.5*W5399),"Hoch",IF(AND(V5399&lt;=Hilfswerte!$B$35,H5399&lt;0.7*W5399),"Mittel","Niedrig")))</f>
        <v>Niedrig</v>
      </c>
      <c r="Z5399" s="4">
        <f t="shared" si="679"/>
        <v>41.5</v>
      </c>
      <c r="AA5399" s="4" t="str">
        <f>IF(J5399&gt;365,"Bereits abgewandert (Segment D)",IF(Z5399&gt;=Hilfswerte!$B$38,"Rot - akut gefaehrdet",IF(Z5399&gt;=Hilfswerte!$B$39,"Gelb - beobachten","Gruen - stabil")))</f>
        <v>Bereits abgewandert (Segment D)</v>
      </c>
    </row>
    <row r="5400" spans="1:27" ht="15" customHeight="1" x14ac:dyDescent="0.25">
      <c r="A5400" s="4" t="s">
        <v>5747</v>
      </c>
      <c r="B5400" s="4" t="s">
        <v>200</v>
      </c>
      <c r="C5400" s="4" t="s">
        <v>74</v>
      </c>
      <c r="D5400" s="4" t="s">
        <v>30</v>
      </c>
      <c r="E5400" s="4">
        <v>18</v>
      </c>
      <c r="F5400" s="4">
        <v>6.8</v>
      </c>
      <c r="G5400" s="4">
        <v>2.2999999999999998</v>
      </c>
      <c r="H5400" s="4">
        <v>2184</v>
      </c>
      <c r="I5400" s="4">
        <v>1</v>
      </c>
      <c r="J5400" s="4">
        <v>220</v>
      </c>
      <c r="K5400" s="4">
        <v>0</v>
      </c>
      <c r="L5400" s="4">
        <v>-3</v>
      </c>
      <c r="M5400" s="4">
        <v>4</v>
      </c>
      <c r="N5400" s="4">
        <v>2</v>
      </c>
      <c r="O5400" s="4">
        <f t="shared" si="672"/>
        <v>2</v>
      </c>
      <c r="P5400" s="4">
        <f t="shared" si="673"/>
        <v>1</v>
      </c>
      <c r="Q5400" s="4">
        <f t="shared" si="674"/>
        <v>3</v>
      </c>
      <c r="R5400" s="4">
        <f t="shared" si="675"/>
        <v>6</v>
      </c>
      <c r="S5400" s="4">
        <f t="shared" si="676"/>
        <v>61</v>
      </c>
      <c r="T5400" s="4" t="str">
        <f t="shared" si="677"/>
        <v>C - Entwicklungspotenzial</v>
      </c>
      <c r="U5400" s="4">
        <f>ROUND(((E5400-Hilfswerte!$B$20)/Hilfswerte!$B$21)+((F5400-Hilfswerte!$B$22)/Hilfswerte!$B$23)+((G5400-Hilfswerte!$B$24)/Hilfswerte!$B$25)+0.1*INDEX(Hilfswerte!$B$4:$B$15,MATCH(C5400,Hilfswerte!$A$4:$A$15,0)),2)</f>
        <v>-2.1</v>
      </c>
      <c r="V5400" s="4">
        <f>ROUND(SQRT((((E5400-Hilfswerte!$B$20)/Hilfswerte!$B$21)-Hilfswerte!$B$28)^2+(((F5400-Hilfswerte!$B$22)/Hilfswerte!$B$23)-Hilfswerte!$B$29)^2+(((G5400-Hilfswerte!$B$24)/Hilfswerte!$B$25)-Hilfswerte!$B$30)^2),3)</f>
        <v>1.649</v>
      </c>
      <c r="W5400" s="4">
        <f>ROUND(E5400*Hilfswerte!$B$31,0)</f>
        <v>3700</v>
      </c>
      <c r="X5400" s="4">
        <f t="shared" si="678"/>
        <v>1516</v>
      </c>
      <c r="Y5400" s="4" t="str">
        <f>IF(T5400="A - Top-Kunde","bereits Top-Kunde",IF(AND(V5400&lt;=Hilfswerte!$B$34,H5400&lt;0.5*W5400),"Hoch",IF(AND(V5400&lt;=Hilfswerte!$B$35,H5400&lt;0.7*W5400),"Mittel","Niedrig")))</f>
        <v>Niedrig</v>
      </c>
      <c r="Z5400" s="4">
        <f t="shared" si="679"/>
        <v>11</v>
      </c>
      <c r="AA5400" s="4" t="str">
        <f>IF(J5400&gt;365,"Bereits abgewandert (Segment D)",IF(Z5400&gt;=Hilfswerte!$B$38,"Rot - akut gefaehrdet",IF(Z5400&gt;=Hilfswerte!$B$39,"Gelb - beobachten","Gruen - stabil")))</f>
        <v>Gruen - stabil</v>
      </c>
    </row>
    <row r="5401" spans="1:27" ht="15" customHeight="1" x14ac:dyDescent="0.25">
      <c r="A5401" s="4" t="s">
        <v>5748</v>
      </c>
      <c r="B5401" s="4" t="s">
        <v>780</v>
      </c>
      <c r="C5401" s="4" t="s">
        <v>74</v>
      </c>
      <c r="D5401" s="4" t="s">
        <v>30</v>
      </c>
      <c r="E5401" s="4">
        <v>23</v>
      </c>
      <c r="F5401" s="4">
        <v>5.5</v>
      </c>
      <c r="G5401" s="4">
        <v>15.2</v>
      </c>
      <c r="H5401" s="4">
        <v>356</v>
      </c>
      <c r="I5401" s="4">
        <v>2</v>
      </c>
      <c r="J5401" s="4">
        <v>178</v>
      </c>
      <c r="K5401" s="4">
        <v>0</v>
      </c>
      <c r="L5401" s="4">
        <v>0</v>
      </c>
      <c r="M5401" s="4">
        <v>4</v>
      </c>
      <c r="N5401" s="4">
        <v>-7</v>
      </c>
      <c r="O5401" s="4">
        <f t="shared" si="672"/>
        <v>3</v>
      </c>
      <c r="P5401" s="4">
        <f t="shared" si="673"/>
        <v>2</v>
      </c>
      <c r="Q5401" s="4">
        <f t="shared" si="674"/>
        <v>2</v>
      </c>
      <c r="R5401" s="4">
        <f t="shared" si="675"/>
        <v>7</v>
      </c>
      <c r="S5401" s="4">
        <f t="shared" si="676"/>
        <v>66.5</v>
      </c>
      <c r="T5401" s="4" t="str">
        <f t="shared" si="677"/>
        <v>C - Entwicklungspotenzial</v>
      </c>
      <c r="U5401" s="4">
        <f>ROUND(((E5401-Hilfswerte!$B$20)/Hilfswerte!$B$21)+((F5401-Hilfswerte!$B$22)/Hilfswerte!$B$23)+((G5401-Hilfswerte!$B$24)/Hilfswerte!$B$25)+0.1*INDEX(Hilfswerte!$B$4:$B$15,MATCH(C5401,Hilfswerte!$A$4:$A$15,0)),2)</f>
        <v>-0.05</v>
      </c>
      <c r="V5401" s="4">
        <f>ROUND(SQRT((((E5401-Hilfswerte!$B$20)/Hilfswerte!$B$21)-Hilfswerte!$B$28)^2+(((F5401-Hilfswerte!$B$22)/Hilfswerte!$B$23)-Hilfswerte!$B$29)^2+(((G5401-Hilfswerte!$B$24)/Hilfswerte!$B$25)-Hilfswerte!$B$30)^2),3)</f>
        <v>1.0580000000000001</v>
      </c>
      <c r="W5401" s="4">
        <f>ROUND(E5401*Hilfswerte!$B$31,0)</f>
        <v>4728</v>
      </c>
      <c r="X5401" s="4">
        <f t="shared" si="678"/>
        <v>4372</v>
      </c>
      <c r="Y5401" s="4" t="str">
        <f>IF(T5401="A - Top-Kunde","bereits Top-Kunde",IF(AND(V5401&lt;=Hilfswerte!$B$34,H5401&lt;0.5*W5401),"Hoch",IF(AND(V5401&lt;=Hilfswerte!$B$35,H5401&lt;0.7*W5401),"Mittel","Niedrig")))</f>
        <v>Mittel</v>
      </c>
      <c r="Z5401" s="4">
        <f t="shared" si="679"/>
        <v>11.7</v>
      </c>
      <c r="AA5401" s="4" t="str">
        <f>IF(J5401&gt;365,"Bereits abgewandert (Segment D)",IF(Z5401&gt;=Hilfswerte!$B$38,"Rot - akut gefaehrdet",IF(Z5401&gt;=Hilfswerte!$B$39,"Gelb - beobachten","Gruen - stabil")))</f>
        <v>Gruen - stabil</v>
      </c>
    </row>
    <row r="5402" spans="1:27" ht="15" customHeight="1" x14ac:dyDescent="0.25">
      <c r="A5402" s="4" t="s">
        <v>5749</v>
      </c>
      <c r="B5402" s="4" t="s">
        <v>459</v>
      </c>
      <c r="C5402" s="4" t="s">
        <v>89</v>
      </c>
      <c r="D5402" s="4" t="s">
        <v>30</v>
      </c>
      <c r="E5402" s="4">
        <v>5</v>
      </c>
      <c r="F5402" s="4">
        <v>0.8</v>
      </c>
      <c r="G5402" s="4">
        <v>11.9</v>
      </c>
      <c r="H5402" s="4">
        <v>272</v>
      </c>
      <c r="I5402" s="4">
        <v>4</v>
      </c>
      <c r="J5402" s="4">
        <v>68</v>
      </c>
      <c r="K5402" s="4">
        <v>0</v>
      </c>
      <c r="L5402" s="4">
        <v>2</v>
      </c>
      <c r="M5402" s="4">
        <v>1</v>
      </c>
      <c r="N5402" s="4">
        <v>11.2</v>
      </c>
      <c r="O5402" s="4">
        <f t="shared" si="672"/>
        <v>4</v>
      </c>
      <c r="P5402" s="4">
        <f t="shared" si="673"/>
        <v>4</v>
      </c>
      <c r="Q5402" s="4">
        <f t="shared" si="674"/>
        <v>2</v>
      </c>
      <c r="R5402" s="4">
        <f t="shared" si="675"/>
        <v>10</v>
      </c>
      <c r="S5402" s="4">
        <f t="shared" si="676"/>
        <v>105</v>
      </c>
      <c r="T5402" s="4" t="str">
        <f t="shared" si="677"/>
        <v>B - Kernkunde</v>
      </c>
      <c r="U5402" s="4">
        <f>ROUND(((E5402-Hilfswerte!$B$20)/Hilfswerte!$B$21)+((F5402-Hilfswerte!$B$22)/Hilfswerte!$B$23)+((G5402-Hilfswerte!$B$24)/Hilfswerte!$B$25)+0.1*INDEX(Hilfswerte!$B$4:$B$15,MATCH(C5402,Hilfswerte!$A$4:$A$15,0)),2)</f>
        <v>-0.42</v>
      </c>
      <c r="V5402" s="4">
        <f>ROUND(SQRT((((E5402-Hilfswerte!$B$20)/Hilfswerte!$B$21)-Hilfswerte!$B$28)^2+(((F5402-Hilfswerte!$B$22)/Hilfswerte!$B$23)-Hilfswerte!$B$29)^2+(((G5402-Hilfswerte!$B$24)/Hilfswerte!$B$25)-Hilfswerte!$B$30)^2),3)</f>
        <v>0.96699999999999997</v>
      </c>
      <c r="W5402" s="4">
        <f>ROUND(E5402*Hilfswerte!$B$31,0)</f>
        <v>1028</v>
      </c>
      <c r="X5402" s="4">
        <f t="shared" si="678"/>
        <v>756</v>
      </c>
      <c r="Y5402" s="4" t="str">
        <f>IF(T5402="A - Top-Kunde","bereits Top-Kunde",IF(AND(V5402&lt;=Hilfswerte!$B$34,H5402&lt;0.5*W5402),"Hoch",IF(AND(V5402&lt;=Hilfswerte!$B$35,H5402&lt;0.7*W5402),"Mittel","Niedrig")))</f>
        <v>Mittel</v>
      </c>
      <c r="Z5402" s="4">
        <f t="shared" si="679"/>
        <v>3.8</v>
      </c>
      <c r="AA5402" s="4" t="str">
        <f>IF(J5402&gt;365,"Bereits abgewandert (Segment D)",IF(Z5402&gt;=Hilfswerte!$B$38,"Rot - akut gefaehrdet",IF(Z5402&gt;=Hilfswerte!$B$39,"Gelb - beobachten","Gruen - stabil")))</f>
        <v>Gruen - stabil</v>
      </c>
    </row>
    <row r="5403" spans="1:27" ht="15" customHeight="1" x14ac:dyDescent="0.25">
      <c r="A5403" s="4" t="s">
        <v>5750</v>
      </c>
      <c r="B5403" s="4" t="s">
        <v>758</v>
      </c>
      <c r="C5403" s="4" t="s">
        <v>65</v>
      </c>
      <c r="D5403" s="4" t="s">
        <v>30</v>
      </c>
      <c r="E5403" s="4">
        <v>61</v>
      </c>
      <c r="F5403" s="4">
        <v>18</v>
      </c>
      <c r="G5403" s="4">
        <v>12.7</v>
      </c>
      <c r="H5403" s="4">
        <v>3254</v>
      </c>
      <c r="I5403" s="4">
        <v>7</v>
      </c>
      <c r="J5403" s="4">
        <v>15</v>
      </c>
      <c r="K5403" s="4">
        <v>0</v>
      </c>
      <c r="L5403" s="4">
        <v>-3</v>
      </c>
      <c r="M5403" s="4">
        <v>5</v>
      </c>
      <c r="N5403" s="4">
        <v>43.6</v>
      </c>
      <c r="O5403" s="4">
        <f t="shared" si="672"/>
        <v>5</v>
      </c>
      <c r="P5403" s="4">
        <f t="shared" si="673"/>
        <v>5</v>
      </c>
      <c r="Q5403" s="4">
        <f t="shared" si="674"/>
        <v>4</v>
      </c>
      <c r="R5403" s="4">
        <f t="shared" si="675"/>
        <v>14</v>
      </c>
      <c r="S5403" s="4">
        <f t="shared" si="676"/>
        <v>161.80000000000001</v>
      </c>
      <c r="T5403" s="4" t="str">
        <f t="shared" si="677"/>
        <v>A - Top-Kunde</v>
      </c>
      <c r="U5403" s="4">
        <f>ROUND(((E5403-Hilfswerte!$B$20)/Hilfswerte!$B$21)+((F5403-Hilfswerte!$B$22)/Hilfswerte!$B$23)+((G5403-Hilfswerte!$B$24)/Hilfswerte!$B$25)+0.1*INDEX(Hilfswerte!$B$4:$B$15,MATCH(C5403,Hilfswerte!$A$4:$A$15,0)),2)</f>
        <v>-0.09</v>
      </c>
      <c r="V5403" s="4">
        <f>ROUND(SQRT((((E5403-Hilfswerte!$B$20)/Hilfswerte!$B$21)-Hilfswerte!$B$28)^2+(((F5403-Hilfswerte!$B$22)/Hilfswerte!$B$23)-Hilfswerte!$B$29)^2+(((G5403-Hilfswerte!$B$24)/Hilfswerte!$B$25)-Hilfswerte!$B$30)^2),3)</f>
        <v>0.623</v>
      </c>
      <c r="W5403" s="4">
        <f>ROUND(E5403*Hilfswerte!$B$31,0)</f>
        <v>12538</v>
      </c>
      <c r="X5403" s="4">
        <f t="shared" si="678"/>
        <v>9284</v>
      </c>
      <c r="Y5403" s="4" t="str">
        <f>IF(T5403="A - Top-Kunde","bereits Top-Kunde",IF(AND(V5403&lt;=Hilfswerte!$B$34,H5403&lt;0.5*W5403),"Hoch",IF(AND(V5403&lt;=Hilfswerte!$B$35,H5403&lt;0.7*W5403),"Mittel","Niedrig")))</f>
        <v>bereits Top-Kunde</v>
      </c>
      <c r="Z5403" s="4">
        <f t="shared" si="679"/>
        <v>0.8</v>
      </c>
      <c r="AA5403" s="4" t="str">
        <f>IF(J5403&gt;365,"Bereits abgewandert (Segment D)",IF(Z5403&gt;=Hilfswerte!$B$38,"Rot - akut gefaehrdet",IF(Z5403&gt;=Hilfswerte!$B$39,"Gelb - beobachten","Gruen - stabil")))</f>
        <v>Gruen - stabil</v>
      </c>
    </row>
    <row r="5404" spans="1:27" ht="15" customHeight="1" x14ac:dyDescent="0.25">
      <c r="A5404" s="4" t="s">
        <v>5751</v>
      </c>
      <c r="B5404" s="4" t="s">
        <v>395</v>
      </c>
      <c r="C5404" s="4" t="s">
        <v>47</v>
      </c>
      <c r="D5404" s="4" t="s">
        <v>30</v>
      </c>
      <c r="E5404" s="4">
        <v>57</v>
      </c>
      <c r="F5404" s="4">
        <v>21.8</v>
      </c>
      <c r="G5404" s="4">
        <v>11.9</v>
      </c>
      <c r="H5404" s="4">
        <v>9197</v>
      </c>
      <c r="I5404" s="4">
        <v>7</v>
      </c>
      <c r="J5404" s="4">
        <v>3</v>
      </c>
      <c r="K5404" s="4">
        <v>1</v>
      </c>
      <c r="L5404" s="4">
        <v>3</v>
      </c>
      <c r="M5404" s="4">
        <v>3</v>
      </c>
      <c r="N5404" s="4">
        <v>14.9</v>
      </c>
      <c r="O5404" s="4">
        <f t="shared" si="672"/>
        <v>5</v>
      </c>
      <c r="P5404" s="4">
        <f t="shared" si="673"/>
        <v>5</v>
      </c>
      <c r="Q5404" s="4">
        <f t="shared" si="674"/>
        <v>5</v>
      </c>
      <c r="R5404" s="4">
        <f t="shared" si="675"/>
        <v>15</v>
      </c>
      <c r="S5404" s="4">
        <f t="shared" si="676"/>
        <v>150.6</v>
      </c>
      <c r="T5404" s="4" t="str">
        <f t="shared" si="677"/>
        <v>A - Top-Kunde</v>
      </c>
      <c r="U5404" s="4">
        <f>ROUND(((E5404-Hilfswerte!$B$20)/Hilfswerte!$B$21)+((F5404-Hilfswerte!$B$22)/Hilfswerte!$B$23)+((G5404-Hilfswerte!$B$24)/Hilfswerte!$B$25)+0.1*INDEX(Hilfswerte!$B$4:$B$15,MATCH(C5404,Hilfswerte!$A$4:$A$15,0)),2)</f>
        <v>-0.03</v>
      </c>
      <c r="V5404" s="4">
        <f>ROUND(SQRT((((E5404-Hilfswerte!$B$20)/Hilfswerte!$B$21)-Hilfswerte!$B$28)^2+(((F5404-Hilfswerte!$B$22)/Hilfswerte!$B$23)-Hilfswerte!$B$29)^2+(((G5404-Hilfswerte!$B$24)/Hilfswerte!$B$25)-Hilfswerte!$B$30)^2),3)</f>
        <v>0.56200000000000006</v>
      </c>
      <c r="W5404" s="4">
        <f>ROUND(E5404*Hilfswerte!$B$31,0)</f>
        <v>11716</v>
      </c>
      <c r="X5404" s="4">
        <f t="shared" si="678"/>
        <v>2519</v>
      </c>
      <c r="Y5404" s="4" t="str">
        <f>IF(T5404="A - Top-Kunde","bereits Top-Kunde",IF(AND(V5404&lt;=Hilfswerte!$B$34,H5404&lt;0.5*W5404),"Hoch",IF(AND(V5404&lt;=Hilfswerte!$B$35,H5404&lt;0.7*W5404),"Mittel","Niedrig")))</f>
        <v>bereits Top-Kunde</v>
      </c>
      <c r="Z5404" s="4">
        <f t="shared" si="679"/>
        <v>3.8</v>
      </c>
      <c r="AA5404" s="4" t="str">
        <f>IF(J5404&gt;365,"Bereits abgewandert (Segment D)",IF(Z5404&gt;=Hilfswerte!$B$38,"Rot - akut gefaehrdet",IF(Z5404&gt;=Hilfswerte!$B$39,"Gelb - beobachten","Gruen - stabil")))</f>
        <v>Gruen - stabil</v>
      </c>
    </row>
    <row r="5405" spans="1:27" ht="15" customHeight="1" x14ac:dyDescent="0.25">
      <c r="A5405" s="4" t="s">
        <v>5752</v>
      </c>
      <c r="B5405" s="4" t="s">
        <v>167</v>
      </c>
      <c r="C5405" s="4" t="s">
        <v>51</v>
      </c>
      <c r="D5405" s="4" t="s">
        <v>178</v>
      </c>
      <c r="E5405" s="4">
        <v>150</v>
      </c>
      <c r="F5405" s="4">
        <v>31.5</v>
      </c>
      <c r="G5405" s="4">
        <v>6.4</v>
      </c>
      <c r="H5405" s="4">
        <v>1186</v>
      </c>
      <c r="I5405" s="4">
        <v>1</v>
      </c>
      <c r="J5405" s="4">
        <v>155</v>
      </c>
      <c r="K5405" s="4">
        <v>0</v>
      </c>
      <c r="L5405" s="4">
        <v>-3</v>
      </c>
      <c r="M5405" s="4">
        <v>2</v>
      </c>
      <c r="N5405" s="4">
        <v>-9.1999999999999993</v>
      </c>
      <c r="O5405" s="4">
        <f t="shared" si="672"/>
        <v>3</v>
      </c>
      <c r="P5405" s="4">
        <f t="shared" si="673"/>
        <v>1</v>
      </c>
      <c r="Q5405" s="4">
        <f t="shared" si="674"/>
        <v>3</v>
      </c>
      <c r="R5405" s="4">
        <f t="shared" si="675"/>
        <v>7</v>
      </c>
      <c r="S5405" s="4">
        <f t="shared" si="676"/>
        <v>65.400000000000006</v>
      </c>
      <c r="T5405" s="4" t="str">
        <f t="shared" si="677"/>
        <v>C - Entwicklungspotenzial</v>
      </c>
      <c r="U5405" s="4">
        <f>ROUND(((E5405-Hilfswerte!$B$20)/Hilfswerte!$B$21)+((F5405-Hilfswerte!$B$22)/Hilfswerte!$B$23)+((G5405-Hilfswerte!$B$24)/Hilfswerte!$B$25)+0.1*INDEX(Hilfswerte!$B$4:$B$15,MATCH(C5405,Hilfswerte!$A$4:$A$15,0)),2)</f>
        <v>-7.0000000000000007E-2</v>
      </c>
      <c r="V5405" s="4">
        <f>ROUND(SQRT((((E5405-Hilfswerte!$B$20)/Hilfswerte!$B$21)-Hilfswerte!$B$28)^2+(((F5405-Hilfswerte!$B$22)/Hilfswerte!$B$23)-Hilfswerte!$B$29)^2+(((G5405-Hilfswerte!$B$24)/Hilfswerte!$B$25)-Hilfswerte!$B$30)^2),3)</f>
        <v>0.77500000000000002</v>
      </c>
      <c r="W5405" s="4">
        <f>ROUND(E5405*Hilfswerte!$B$31,0)</f>
        <v>30832</v>
      </c>
      <c r="X5405" s="4">
        <f t="shared" si="678"/>
        <v>29646</v>
      </c>
      <c r="Y5405" s="4" t="str">
        <f>IF(T5405="A - Top-Kunde","bereits Top-Kunde",IF(AND(V5405&lt;=Hilfswerte!$B$34,H5405&lt;0.5*W5405),"Hoch",IF(AND(V5405&lt;=Hilfswerte!$B$35,H5405&lt;0.7*W5405),"Mittel","Niedrig")))</f>
        <v>Hoch</v>
      </c>
      <c r="Z5405" s="4">
        <f t="shared" si="679"/>
        <v>11.4</v>
      </c>
      <c r="AA5405" s="4" t="str">
        <f>IF(J5405&gt;365,"Bereits abgewandert (Segment D)",IF(Z5405&gt;=Hilfswerte!$B$38,"Rot - akut gefaehrdet",IF(Z5405&gt;=Hilfswerte!$B$39,"Gelb - beobachten","Gruen - stabil")))</f>
        <v>Gruen - stabil</v>
      </c>
    </row>
    <row r="5406" spans="1:27" ht="15" customHeight="1" x14ac:dyDescent="0.25">
      <c r="A5406" s="4" t="s">
        <v>5753</v>
      </c>
      <c r="B5406" s="4" t="s">
        <v>834</v>
      </c>
      <c r="C5406" s="4" t="s">
        <v>29</v>
      </c>
      <c r="D5406" s="4" t="s">
        <v>117</v>
      </c>
      <c r="E5406" s="4">
        <v>220</v>
      </c>
      <c r="F5406" s="4">
        <v>49.1</v>
      </c>
      <c r="G5406" s="4">
        <v>3.6</v>
      </c>
      <c r="H5406" s="4">
        <v>7249</v>
      </c>
      <c r="I5406" s="4">
        <v>1</v>
      </c>
      <c r="J5406" s="4">
        <v>228</v>
      </c>
      <c r="K5406" s="4">
        <v>0</v>
      </c>
      <c r="L5406" s="4">
        <v>2</v>
      </c>
      <c r="M5406" s="4">
        <v>6</v>
      </c>
      <c r="N5406" s="4">
        <v>8</v>
      </c>
      <c r="O5406" s="4">
        <f t="shared" si="672"/>
        <v>2</v>
      </c>
      <c r="P5406" s="4">
        <f t="shared" si="673"/>
        <v>1</v>
      </c>
      <c r="Q5406" s="4">
        <f t="shared" si="674"/>
        <v>4</v>
      </c>
      <c r="R5406" s="4">
        <f t="shared" si="675"/>
        <v>7</v>
      </c>
      <c r="S5406" s="4">
        <f t="shared" si="676"/>
        <v>73.400000000000006</v>
      </c>
      <c r="T5406" s="4" t="str">
        <f t="shared" si="677"/>
        <v>C - Entwicklungspotenzial</v>
      </c>
      <c r="U5406" s="4">
        <f>ROUND(((E5406-Hilfswerte!$B$20)/Hilfswerte!$B$21)+((F5406-Hilfswerte!$B$22)/Hilfswerte!$B$23)+((G5406-Hilfswerte!$B$24)/Hilfswerte!$B$25)+0.1*INDEX(Hilfswerte!$B$4:$B$15,MATCH(C5406,Hilfswerte!$A$4:$A$15,0)),2)</f>
        <v>0.03</v>
      </c>
      <c r="V5406" s="4">
        <f>ROUND(SQRT((((E5406-Hilfswerte!$B$20)/Hilfswerte!$B$21)-Hilfswerte!$B$28)^2+(((F5406-Hilfswerte!$B$22)/Hilfswerte!$B$23)-Hilfswerte!$B$29)^2+(((G5406-Hilfswerte!$B$24)/Hilfswerte!$B$25)-Hilfswerte!$B$30)^2),3)</f>
        <v>1.2470000000000001</v>
      </c>
      <c r="W5406" s="4">
        <f>ROUND(E5406*Hilfswerte!$B$31,0)</f>
        <v>45220</v>
      </c>
      <c r="X5406" s="4">
        <f t="shared" si="678"/>
        <v>37971</v>
      </c>
      <c r="Y5406" s="4" t="str">
        <f>IF(T5406="A - Top-Kunde","bereits Top-Kunde",IF(AND(V5406&lt;=Hilfswerte!$B$34,H5406&lt;0.5*W5406),"Hoch",IF(AND(V5406&lt;=Hilfswerte!$B$35,H5406&lt;0.7*W5406),"Mittel","Niedrig")))</f>
        <v>Niedrig</v>
      </c>
      <c r="Z5406" s="4">
        <f t="shared" si="679"/>
        <v>11.8</v>
      </c>
      <c r="AA5406" s="4" t="str">
        <f>IF(J5406&gt;365,"Bereits abgewandert (Segment D)",IF(Z5406&gt;=Hilfswerte!$B$38,"Rot - akut gefaehrdet",IF(Z5406&gt;=Hilfswerte!$B$39,"Gelb - beobachten","Gruen - stabil")))</f>
        <v>Gruen - stabil</v>
      </c>
    </row>
    <row r="5407" spans="1:27" ht="15" customHeight="1" x14ac:dyDescent="0.25">
      <c r="A5407" s="4" t="s">
        <v>5754</v>
      </c>
      <c r="B5407" s="4" t="s">
        <v>378</v>
      </c>
      <c r="C5407" s="4" t="s">
        <v>51</v>
      </c>
      <c r="D5407" s="4" t="s">
        <v>30</v>
      </c>
      <c r="E5407" s="4">
        <v>24</v>
      </c>
      <c r="F5407" s="4">
        <v>3.3</v>
      </c>
      <c r="G5407" s="4">
        <v>2.2000000000000002</v>
      </c>
      <c r="H5407" s="4">
        <v>402</v>
      </c>
      <c r="I5407" s="4">
        <v>1</v>
      </c>
      <c r="J5407" s="4">
        <v>296</v>
      </c>
      <c r="K5407" s="4">
        <v>0</v>
      </c>
      <c r="L5407" s="4">
        <v>16</v>
      </c>
      <c r="M5407" s="4">
        <v>2</v>
      </c>
      <c r="N5407" s="4">
        <v>27.5</v>
      </c>
      <c r="O5407" s="4">
        <f t="shared" si="672"/>
        <v>2</v>
      </c>
      <c r="P5407" s="4">
        <f t="shared" si="673"/>
        <v>1</v>
      </c>
      <c r="Q5407" s="4">
        <f t="shared" si="674"/>
        <v>2</v>
      </c>
      <c r="R5407" s="4">
        <f t="shared" si="675"/>
        <v>5</v>
      </c>
      <c r="S5407" s="4">
        <f t="shared" si="676"/>
        <v>59</v>
      </c>
      <c r="T5407" s="4" t="str">
        <f t="shared" si="677"/>
        <v>C - Entwicklungspotenzial</v>
      </c>
      <c r="U5407" s="4">
        <f>ROUND(((E5407-Hilfswerte!$B$20)/Hilfswerte!$B$21)+((F5407-Hilfswerte!$B$22)/Hilfswerte!$B$23)+((G5407-Hilfswerte!$B$24)/Hilfswerte!$B$25)+0.1*INDEX(Hilfswerte!$B$4:$B$15,MATCH(C5407,Hilfswerte!$A$4:$A$15,0)),2)</f>
        <v>-1.78</v>
      </c>
      <c r="V5407" s="4">
        <f>ROUND(SQRT((((E5407-Hilfswerte!$B$20)/Hilfswerte!$B$21)-Hilfswerte!$B$28)^2+(((F5407-Hilfswerte!$B$22)/Hilfswerte!$B$23)-Hilfswerte!$B$29)^2+(((G5407-Hilfswerte!$B$24)/Hilfswerte!$B$25)-Hilfswerte!$B$30)^2),3)</f>
        <v>1.675</v>
      </c>
      <c r="W5407" s="4">
        <f>ROUND(E5407*Hilfswerte!$B$31,0)</f>
        <v>4933</v>
      </c>
      <c r="X5407" s="4">
        <f t="shared" si="678"/>
        <v>4531</v>
      </c>
      <c r="Y5407" s="4" t="str">
        <f>IF(T5407="A - Top-Kunde","bereits Top-Kunde",IF(AND(V5407&lt;=Hilfswerte!$B$34,H5407&lt;0.5*W5407),"Hoch",IF(AND(V5407&lt;=Hilfswerte!$B$35,H5407&lt;0.7*W5407),"Mittel","Niedrig")))</f>
        <v>Niedrig</v>
      </c>
      <c r="Z5407" s="4">
        <f t="shared" si="679"/>
        <v>18</v>
      </c>
      <c r="AA5407" s="4" t="str">
        <f>IF(J5407&gt;365,"Bereits abgewandert (Segment D)",IF(Z5407&gt;=Hilfswerte!$B$38,"Rot - akut gefaehrdet",IF(Z5407&gt;=Hilfswerte!$B$39,"Gelb - beobachten","Gruen - stabil")))</f>
        <v>Gelb - beobachten</v>
      </c>
    </row>
    <row r="5408" spans="1:27" ht="15" customHeight="1" x14ac:dyDescent="0.25">
      <c r="A5408" s="4" t="s">
        <v>5755</v>
      </c>
      <c r="B5408" s="4" t="s">
        <v>134</v>
      </c>
      <c r="C5408" s="4" t="s">
        <v>29</v>
      </c>
      <c r="D5408" s="4" t="s">
        <v>30</v>
      </c>
      <c r="E5408" s="4">
        <v>19</v>
      </c>
      <c r="F5408" s="4">
        <v>4</v>
      </c>
      <c r="G5408" s="4">
        <v>5.3</v>
      </c>
      <c r="H5408" s="4">
        <v>500</v>
      </c>
      <c r="I5408" s="4">
        <v>4</v>
      </c>
      <c r="J5408" s="4">
        <v>25</v>
      </c>
      <c r="K5408" s="4">
        <v>0</v>
      </c>
      <c r="L5408" s="4">
        <v>5</v>
      </c>
      <c r="M5408" s="4">
        <v>2</v>
      </c>
      <c r="N5408" s="4">
        <v>-25.5</v>
      </c>
      <c r="O5408" s="4">
        <f t="shared" si="672"/>
        <v>5</v>
      </c>
      <c r="P5408" s="4">
        <f t="shared" si="673"/>
        <v>4</v>
      </c>
      <c r="Q5408" s="4">
        <f t="shared" si="674"/>
        <v>2</v>
      </c>
      <c r="R5408" s="4">
        <f t="shared" si="675"/>
        <v>11</v>
      </c>
      <c r="S5408" s="4">
        <f t="shared" si="676"/>
        <v>95.8</v>
      </c>
      <c r="T5408" s="4" t="str">
        <f t="shared" si="677"/>
        <v>C - Entwicklungspotenzial</v>
      </c>
      <c r="U5408" s="4">
        <f>ROUND(((E5408-Hilfswerte!$B$20)/Hilfswerte!$B$21)+((F5408-Hilfswerte!$B$22)/Hilfswerte!$B$23)+((G5408-Hilfswerte!$B$24)/Hilfswerte!$B$25)+0.1*INDEX(Hilfswerte!$B$4:$B$15,MATCH(C5408,Hilfswerte!$A$4:$A$15,0)),2)</f>
        <v>-1.38</v>
      </c>
      <c r="V5408" s="4">
        <f>ROUND(SQRT((((E5408-Hilfswerte!$B$20)/Hilfswerte!$B$21)-Hilfswerte!$B$28)^2+(((F5408-Hilfswerte!$B$22)/Hilfswerte!$B$23)-Hilfswerte!$B$29)^2+(((G5408-Hilfswerte!$B$24)/Hilfswerte!$B$25)-Hilfswerte!$B$30)^2),3)</f>
        <v>1.2849999999999999</v>
      </c>
      <c r="W5408" s="4">
        <f>ROUND(E5408*Hilfswerte!$B$31,0)</f>
        <v>3905</v>
      </c>
      <c r="X5408" s="4">
        <f t="shared" si="678"/>
        <v>3405</v>
      </c>
      <c r="Y5408" s="4" t="str">
        <f>IF(T5408="A - Top-Kunde","bereits Top-Kunde",IF(AND(V5408&lt;=Hilfswerte!$B$34,H5408&lt;0.5*W5408),"Hoch",IF(AND(V5408&lt;=Hilfswerte!$B$35,H5408&lt;0.7*W5408),"Mittel","Niedrig")))</f>
        <v>Niedrig</v>
      </c>
      <c r="Z5408" s="4">
        <f t="shared" si="679"/>
        <v>12.5</v>
      </c>
      <c r="AA5408" s="4" t="str">
        <f>IF(J5408&gt;365,"Bereits abgewandert (Segment D)",IF(Z5408&gt;=Hilfswerte!$B$38,"Rot - akut gefaehrdet",IF(Z5408&gt;=Hilfswerte!$B$39,"Gelb - beobachten","Gruen - stabil")))</f>
        <v>Gruen - stabil</v>
      </c>
    </row>
    <row r="5409" spans="1:27" ht="15" customHeight="1" x14ac:dyDescent="0.25">
      <c r="A5409" s="4" t="s">
        <v>5756</v>
      </c>
      <c r="B5409" s="4" t="s">
        <v>263</v>
      </c>
      <c r="C5409" s="4" t="s">
        <v>51</v>
      </c>
      <c r="D5409" s="4" t="s">
        <v>52</v>
      </c>
      <c r="E5409" s="4">
        <v>85</v>
      </c>
      <c r="F5409" s="4">
        <v>16.3</v>
      </c>
      <c r="G5409" s="4">
        <v>11.2</v>
      </c>
      <c r="H5409" s="4">
        <v>1664</v>
      </c>
      <c r="I5409" s="4">
        <v>1</v>
      </c>
      <c r="J5409" s="4">
        <v>209</v>
      </c>
      <c r="K5409" s="4">
        <v>0</v>
      </c>
      <c r="L5409" s="4">
        <v>12</v>
      </c>
      <c r="M5409" s="4">
        <v>6</v>
      </c>
      <c r="N5409" s="4">
        <v>5.2</v>
      </c>
      <c r="O5409" s="4">
        <f t="shared" si="672"/>
        <v>2</v>
      </c>
      <c r="P5409" s="4">
        <f t="shared" si="673"/>
        <v>1</v>
      </c>
      <c r="Q5409" s="4">
        <f t="shared" si="674"/>
        <v>3</v>
      </c>
      <c r="R5409" s="4">
        <f t="shared" si="675"/>
        <v>6</v>
      </c>
      <c r="S5409" s="4">
        <f t="shared" si="676"/>
        <v>59</v>
      </c>
      <c r="T5409" s="4" t="str">
        <f t="shared" si="677"/>
        <v>C - Entwicklungspotenzial</v>
      </c>
      <c r="U5409" s="4">
        <f>ROUND(((E5409-Hilfswerte!$B$20)/Hilfswerte!$B$21)+((F5409-Hilfswerte!$B$22)/Hilfswerte!$B$23)+((G5409-Hilfswerte!$B$24)/Hilfswerte!$B$25)+0.1*INDEX(Hilfswerte!$B$4:$B$15,MATCH(C5409,Hilfswerte!$A$4:$A$15,0)),2)</f>
        <v>0.14000000000000001</v>
      </c>
      <c r="V5409" s="4">
        <f>ROUND(SQRT((((E5409-Hilfswerte!$B$20)/Hilfswerte!$B$21)-Hilfswerte!$B$28)^2+(((F5409-Hilfswerte!$B$22)/Hilfswerte!$B$23)-Hilfswerte!$B$29)^2+(((G5409-Hilfswerte!$B$24)/Hilfswerte!$B$25)-Hilfswerte!$B$30)^2),3)</f>
        <v>0.52200000000000002</v>
      </c>
      <c r="W5409" s="4">
        <f>ROUND(E5409*Hilfswerte!$B$31,0)</f>
        <v>17471</v>
      </c>
      <c r="X5409" s="4">
        <f t="shared" si="678"/>
        <v>15807</v>
      </c>
      <c r="Y5409" s="4" t="str">
        <f>IF(T5409="A - Top-Kunde","bereits Top-Kunde",IF(AND(V5409&lt;=Hilfswerte!$B$34,H5409&lt;0.5*W5409),"Hoch",IF(AND(V5409&lt;=Hilfswerte!$B$35,H5409&lt;0.7*W5409),"Mittel","Niedrig")))</f>
        <v>Hoch</v>
      </c>
      <c r="Z5409" s="4">
        <f t="shared" si="679"/>
        <v>12.9</v>
      </c>
      <c r="AA5409" s="4" t="str">
        <f>IF(J5409&gt;365,"Bereits abgewandert (Segment D)",IF(Z5409&gt;=Hilfswerte!$B$38,"Rot - akut gefaehrdet",IF(Z5409&gt;=Hilfswerte!$B$39,"Gelb - beobachten","Gruen - stabil")))</f>
        <v>Gruen - stabil</v>
      </c>
    </row>
    <row r="5410" spans="1:27" ht="15" customHeight="1" x14ac:dyDescent="0.25">
      <c r="A5410" s="4" t="s">
        <v>5757</v>
      </c>
      <c r="B5410" s="4" t="s">
        <v>200</v>
      </c>
      <c r="C5410" s="4" t="s">
        <v>62</v>
      </c>
      <c r="D5410" s="4" t="s">
        <v>30</v>
      </c>
      <c r="E5410" s="4">
        <v>60</v>
      </c>
      <c r="F5410" s="4">
        <v>15.9</v>
      </c>
      <c r="G5410" s="4">
        <v>14.3</v>
      </c>
      <c r="H5410" s="4">
        <v>9203</v>
      </c>
      <c r="I5410" s="4">
        <v>9</v>
      </c>
      <c r="J5410" s="4">
        <v>32</v>
      </c>
      <c r="K5410" s="4">
        <v>1</v>
      </c>
      <c r="L5410" s="4">
        <v>9</v>
      </c>
      <c r="M5410" s="4">
        <v>1</v>
      </c>
      <c r="N5410" s="4">
        <v>-13.7</v>
      </c>
      <c r="O5410" s="4">
        <f t="shared" si="672"/>
        <v>4</v>
      </c>
      <c r="P5410" s="4">
        <f t="shared" si="673"/>
        <v>5</v>
      </c>
      <c r="Q5410" s="4">
        <f t="shared" si="674"/>
        <v>5</v>
      </c>
      <c r="R5410" s="4">
        <f t="shared" si="675"/>
        <v>14</v>
      </c>
      <c r="S5410" s="4">
        <f t="shared" si="676"/>
        <v>124.5</v>
      </c>
      <c r="T5410" s="4" t="str">
        <f t="shared" si="677"/>
        <v>B - Kernkunde</v>
      </c>
      <c r="U5410" s="4">
        <f>ROUND(((E5410-Hilfswerte!$B$20)/Hilfswerte!$B$21)+((F5410-Hilfswerte!$B$22)/Hilfswerte!$B$23)+((G5410-Hilfswerte!$B$24)/Hilfswerte!$B$25)+0.1*INDEX(Hilfswerte!$B$4:$B$15,MATCH(C5410,Hilfswerte!$A$4:$A$15,0)),2)</f>
        <v>0.59</v>
      </c>
      <c r="V5410" s="4">
        <f>ROUND(SQRT((((E5410-Hilfswerte!$B$20)/Hilfswerte!$B$21)-Hilfswerte!$B$28)^2+(((F5410-Hilfswerte!$B$22)/Hilfswerte!$B$23)-Hilfswerte!$B$29)^2+(((G5410-Hilfswerte!$B$24)/Hilfswerte!$B$25)-Hilfswerte!$B$30)^2),3)</f>
        <v>0.77800000000000002</v>
      </c>
      <c r="W5410" s="4">
        <f>ROUND(E5410*Hilfswerte!$B$31,0)</f>
        <v>12333</v>
      </c>
      <c r="X5410" s="4">
        <f t="shared" si="678"/>
        <v>3130</v>
      </c>
      <c r="Y5410" s="4" t="str">
        <f>IF(T5410="A - Top-Kunde","bereits Top-Kunde",IF(AND(V5410&lt;=Hilfswerte!$B$34,H5410&lt;0.5*W5410),"Hoch",IF(AND(V5410&lt;=Hilfswerte!$B$35,H5410&lt;0.7*W5410),"Mittel","Niedrig")))</f>
        <v>Niedrig</v>
      </c>
      <c r="Z5410" s="4">
        <f t="shared" si="679"/>
        <v>11.9</v>
      </c>
      <c r="AA5410" s="4" t="str">
        <f>IF(J5410&gt;365,"Bereits abgewandert (Segment D)",IF(Z5410&gt;=Hilfswerte!$B$38,"Rot - akut gefaehrdet",IF(Z5410&gt;=Hilfswerte!$B$39,"Gelb - beobachten","Gruen - stabil")))</f>
        <v>Gruen - stabil</v>
      </c>
    </row>
    <row r="5411" spans="1:27" ht="15" customHeight="1" x14ac:dyDescent="0.25">
      <c r="A5411" s="4" t="s">
        <v>5758</v>
      </c>
      <c r="B5411" s="4" t="s">
        <v>947</v>
      </c>
      <c r="C5411" s="4" t="s">
        <v>33</v>
      </c>
      <c r="D5411" s="4" t="s">
        <v>30</v>
      </c>
      <c r="E5411" s="4">
        <v>88</v>
      </c>
      <c r="F5411" s="4">
        <v>12.6</v>
      </c>
      <c r="G5411" s="4">
        <v>21.1</v>
      </c>
      <c r="H5411" s="4">
        <v>5859</v>
      </c>
      <c r="I5411" s="4">
        <v>2</v>
      </c>
      <c r="J5411" s="4">
        <v>28</v>
      </c>
      <c r="K5411" s="4">
        <v>0</v>
      </c>
      <c r="L5411" s="4">
        <v>0</v>
      </c>
      <c r="M5411" s="4">
        <v>3</v>
      </c>
      <c r="N5411" s="4">
        <v>18</v>
      </c>
      <c r="O5411" s="4">
        <f t="shared" si="672"/>
        <v>5</v>
      </c>
      <c r="P5411" s="4">
        <f t="shared" si="673"/>
        <v>2</v>
      </c>
      <c r="Q5411" s="4">
        <f t="shared" si="674"/>
        <v>4</v>
      </c>
      <c r="R5411" s="4">
        <f t="shared" si="675"/>
        <v>11</v>
      </c>
      <c r="S5411" s="4">
        <f t="shared" si="676"/>
        <v>119</v>
      </c>
      <c r="T5411" s="4" t="str">
        <f t="shared" si="677"/>
        <v>B - Kernkunde</v>
      </c>
      <c r="U5411" s="4">
        <f>ROUND(((E5411-Hilfswerte!$B$20)/Hilfswerte!$B$21)+((F5411-Hilfswerte!$B$22)/Hilfswerte!$B$23)+((G5411-Hilfswerte!$B$24)/Hilfswerte!$B$25)+0.1*INDEX(Hilfswerte!$B$4:$B$15,MATCH(C5411,Hilfswerte!$A$4:$A$15,0)),2)</f>
        <v>1.34</v>
      </c>
      <c r="V5411" s="4">
        <f>ROUND(SQRT((((E5411-Hilfswerte!$B$20)/Hilfswerte!$B$21)-Hilfswerte!$B$28)^2+(((F5411-Hilfswerte!$B$22)/Hilfswerte!$B$23)-Hilfswerte!$B$29)^2+(((G5411-Hilfswerte!$B$24)/Hilfswerte!$B$25)-Hilfswerte!$B$30)^2),3)</f>
        <v>1.669</v>
      </c>
      <c r="W5411" s="4">
        <f>ROUND(E5411*Hilfswerte!$B$31,0)</f>
        <v>18088</v>
      </c>
      <c r="X5411" s="4">
        <f t="shared" si="678"/>
        <v>12229</v>
      </c>
      <c r="Y5411" s="4" t="str">
        <f>IF(T5411="A - Top-Kunde","bereits Top-Kunde",IF(AND(V5411&lt;=Hilfswerte!$B$34,H5411&lt;0.5*W5411),"Hoch",IF(AND(V5411&lt;=Hilfswerte!$B$35,H5411&lt;0.7*W5411),"Mittel","Niedrig")))</f>
        <v>Niedrig</v>
      </c>
      <c r="Z5411" s="4">
        <f t="shared" si="679"/>
        <v>1.4</v>
      </c>
      <c r="AA5411" s="4" t="str">
        <f>IF(J5411&gt;365,"Bereits abgewandert (Segment D)",IF(Z5411&gt;=Hilfswerte!$B$38,"Rot - akut gefaehrdet",IF(Z5411&gt;=Hilfswerte!$B$39,"Gelb - beobachten","Gruen - stabil")))</f>
        <v>Gruen - stabil</v>
      </c>
    </row>
    <row r="5412" spans="1:27" ht="15" customHeight="1" x14ac:dyDescent="0.25">
      <c r="A5412" s="4" t="s">
        <v>5759</v>
      </c>
      <c r="B5412" s="4" t="s">
        <v>395</v>
      </c>
      <c r="C5412" s="4" t="s">
        <v>47</v>
      </c>
      <c r="D5412" s="4" t="s">
        <v>106</v>
      </c>
      <c r="E5412" s="4">
        <v>565</v>
      </c>
      <c r="F5412" s="4">
        <v>232.1</v>
      </c>
      <c r="G5412" s="4">
        <v>7.1</v>
      </c>
      <c r="H5412" s="4">
        <v>59662</v>
      </c>
      <c r="I5412" s="4">
        <v>2</v>
      </c>
      <c r="J5412" s="4">
        <v>65</v>
      </c>
      <c r="K5412" s="4">
        <v>1</v>
      </c>
      <c r="L5412" s="4">
        <v>4</v>
      </c>
      <c r="M5412" s="4">
        <v>2</v>
      </c>
      <c r="N5412" s="4">
        <v>16.3</v>
      </c>
      <c r="O5412" s="4">
        <f t="shared" si="672"/>
        <v>4</v>
      </c>
      <c r="P5412" s="4">
        <f t="shared" si="673"/>
        <v>2</v>
      </c>
      <c r="Q5412" s="4">
        <f t="shared" si="674"/>
        <v>5</v>
      </c>
      <c r="R5412" s="4">
        <f t="shared" si="675"/>
        <v>11</v>
      </c>
      <c r="S5412" s="4">
        <f t="shared" si="676"/>
        <v>111</v>
      </c>
      <c r="T5412" s="4" t="str">
        <f t="shared" si="677"/>
        <v>B - Kernkunde</v>
      </c>
      <c r="U5412" s="4">
        <f>ROUND(((E5412-Hilfswerte!$B$20)/Hilfswerte!$B$21)+((F5412-Hilfswerte!$B$22)/Hilfswerte!$B$23)+((G5412-Hilfswerte!$B$24)/Hilfswerte!$B$25)+0.1*INDEX(Hilfswerte!$B$4:$B$15,MATCH(C5412,Hilfswerte!$A$4:$A$15,0)),2)</f>
        <v>5.18</v>
      </c>
      <c r="V5412" s="4">
        <f>ROUND(SQRT((((E5412-Hilfswerte!$B$20)/Hilfswerte!$B$21)-Hilfswerte!$B$28)^2+(((F5412-Hilfswerte!$B$22)/Hilfswerte!$B$23)-Hilfswerte!$B$29)^2+(((G5412-Hilfswerte!$B$24)/Hilfswerte!$B$25)-Hilfswerte!$B$30)^2),3)</f>
        <v>3.9540000000000002</v>
      </c>
      <c r="W5412" s="4">
        <f>ROUND(E5412*Hilfswerte!$B$31,0)</f>
        <v>116134</v>
      </c>
      <c r="X5412" s="4">
        <f t="shared" si="678"/>
        <v>56472</v>
      </c>
      <c r="Y5412" s="4" t="str">
        <f>IF(T5412="A - Top-Kunde","bereits Top-Kunde",IF(AND(V5412&lt;=Hilfswerte!$B$34,H5412&lt;0.5*W5412),"Hoch",IF(AND(V5412&lt;=Hilfswerte!$B$35,H5412&lt;0.7*W5412),"Mittel","Niedrig")))</f>
        <v>Niedrig</v>
      </c>
      <c r="Z5412" s="4">
        <f t="shared" si="679"/>
        <v>7.1</v>
      </c>
      <c r="AA5412" s="4" t="str">
        <f>IF(J5412&gt;365,"Bereits abgewandert (Segment D)",IF(Z5412&gt;=Hilfswerte!$B$38,"Rot - akut gefaehrdet",IF(Z5412&gt;=Hilfswerte!$B$39,"Gelb - beobachten","Gruen - stabil")))</f>
        <v>Gruen - stabil</v>
      </c>
    </row>
    <row r="5413" spans="1:27" ht="15" customHeight="1" x14ac:dyDescent="0.25">
      <c r="A5413" s="4" t="s">
        <v>5760</v>
      </c>
      <c r="B5413" s="4" t="s">
        <v>310</v>
      </c>
      <c r="C5413" s="4" t="s">
        <v>55</v>
      </c>
      <c r="D5413" s="4" t="s">
        <v>30</v>
      </c>
      <c r="E5413" s="4">
        <v>44</v>
      </c>
      <c r="F5413" s="4">
        <v>7.8</v>
      </c>
      <c r="G5413" s="4">
        <v>17.3</v>
      </c>
      <c r="H5413" s="4">
        <v>772</v>
      </c>
      <c r="I5413" s="4">
        <v>1</v>
      </c>
      <c r="J5413" s="4">
        <v>126</v>
      </c>
      <c r="K5413" s="4">
        <v>1</v>
      </c>
      <c r="L5413" s="4">
        <v>-4</v>
      </c>
      <c r="M5413" s="4">
        <v>3</v>
      </c>
      <c r="N5413" s="4">
        <v>4.9000000000000004</v>
      </c>
      <c r="O5413" s="4">
        <f t="shared" si="672"/>
        <v>3</v>
      </c>
      <c r="P5413" s="4">
        <f t="shared" si="673"/>
        <v>1</v>
      </c>
      <c r="Q5413" s="4">
        <f t="shared" si="674"/>
        <v>2</v>
      </c>
      <c r="R5413" s="4">
        <f t="shared" si="675"/>
        <v>6</v>
      </c>
      <c r="S5413" s="4">
        <f t="shared" si="676"/>
        <v>56.5</v>
      </c>
      <c r="T5413" s="4" t="str">
        <f t="shared" si="677"/>
        <v>C - Entwicklungspotenzial</v>
      </c>
      <c r="U5413" s="4">
        <f>ROUND(((E5413-Hilfswerte!$B$20)/Hilfswerte!$B$21)+((F5413-Hilfswerte!$B$22)/Hilfswerte!$B$23)+((G5413-Hilfswerte!$B$24)/Hilfswerte!$B$25)+0.1*INDEX(Hilfswerte!$B$4:$B$15,MATCH(C5413,Hilfswerte!$A$4:$A$15,0)),2)</f>
        <v>0.73</v>
      </c>
      <c r="V5413" s="4">
        <f>ROUND(SQRT((((E5413-Hilfswerte!$B$20)/Hilfswerte!$B$21)-Hilfswerte!$B$28)^2+(((F5413-Hilfswerte!$B$22)/Hilfswerte!$B$23)-Hilfswerte!$B$29)^2+(((G5413-Hilfswerte!$B$24)/Hilfswerte!$B$25)-Hilfswerte!$B$30)^2),3)</f>
        <v>1.226</v>
      </c>
      <c r="W5413" s="4">
        <f>ROUND(E5413*Hilfswerte!$B$31,0)</f>
        <v>9044</v>
      </c>
      <c r="X5413" s="4">
        <f t="shared" si="678"/>
        <v>8272</v>
      </c>
      <c r="Y5413" s="4" t="str">
        <f>IF(T5413="A - Top-Kunde","bereits Top-Kunde",IF(AND(V5413&lt;=Hilfswerte!$B$34,H5413&lt;0.5*W5413),"Hoch",IF(AND(V5413&lt;=Hilfswerte!$B$35,H5413&lt;0.7*W5413),"Mittel","Niedrig")))</f>
        <v>Niedrig</v>
      </c>
      <c r="Z5413" s="4">
        <f t="shared" si="679"/>
        <v>9.3000000000000007</v>
      </c>
      <c r="AA5413" s="4" t="str">
        <f>IF(J5413&gt;365,"Bereits abgewandert (Segment D)",IF(Z5413&gt;=Hilfswerte!$B$38,"Rot - akut gefaehrdet",IF(Z5413&gt;=Hilfswerte!$B$39,"Gelb - beobachten","Gruen - stabil")))</f>
        <v>Gruen - stabil</v>
      </c>
    </row>
    <row r="5414" spans="1:27" ht="15" customHeight="1" x14ac:dyDescent="0.25">
      <c r="A5414" s="4" t="s">
        <v>5761</v>
      </c>
      <c r="B5414" s="4" t="s">
        <v>1280</v>
      </c>
      <c r="C5414" s="4" t="s">
        <v>47</v>
      </c>
      <c r="D5414" s="4" t="s">
        <v>106</v>
      </c>
      <c r="E5414" s="4">
        <v>140</v>
      </c>
      <c r="F5414" s="4">
        <v>50.3</v>
      </c>
      <c r="G5414" s="4">
        <v>12.7</v>
      </c>
      <c r="H5414" s="4">
        <v>31394</v>
      </c>
      <c r="I5414" s="4">
        <v>5</v>
      </c>
      <c r="J5414" s="4">
        <v>43</v>
      </c>
      <c r="K5414" s="4">
        <v>1</v>
      </c>
      <c r="L5414" s="4">
        <v>9</v>
      </c>
      <c r="M5414" s="4">
        <v>3</v>
      </c>
      <c r="N5414" s="4">
        <v>-24.1</v>
      </c>
      <c r="O5414" s="4">
        <f t="shared" si="672"/>
        <v>4</v>
      </c>
      <c r="P5414" s="4">
        <f t="shared" si="673"/>
        <v>5</v>
      </c>
      <c r="Q5414" s="4">
        <f t="shared" si="674"/>
        <v>5</v>
      </c>
      <c r="R5414" s="4">
        <f t="shared" si="675"/>
        <v>14</v>
      </c>
      <c r="S5414" s="4">
        <f t="shared" si="676"/>
        <v>119.3</v>
      </c>
      <c r="T5414" s="4" t="str">
        <f t="shared" si="677"/>
        <v>B - Kernkunde</v>
      </c>
      <c r="U5414" s="4">
        <f>ROUND(((E5414-Hilfswerte!$B$20)/Hilfswerte!$B$21)+((F5414-Hilfswerte!$B$22)/Hilfswerte!$B$23)+((G5414-Hilfswerte!$B$24)/Hilfswerte!$B$25)+0.1*INDEX(Hilfswerte!$B$4:$B$15,MATCH(C5414,Hilfswerte!$A$4:$A$15,0)),2)</f>
        <v>0.97</v>
      </c>
      <c r="V5414" s="4">
        <f>ROUND(SQRT((((E5414-Hilfswerte!$B$20)/Hilfswerte!$B$21)-Hilfswerte!$B$28)^2+(((F5414-Hilfswerte!$B$22)/Hilfswerte!$B$23)-Hilfswerte!$B$29)^2+(((G5414-Hilfswerte!$B$24)/Hilfswerte!$B$25)-Hilfswerte!$B$30)^2),3)</f>
        <v>0.34799999999999998</v>
      </c>
      <c r="W5414" s="4">
        <f>ROUND(E5414*Hilfswerte!$B$31,0)</f>
        <v>28776</v>
      </c>
      <c r="X5414" s="4">
        <f t="shared" si="678"/>
        <v>0</v>
      </c>
      <c r="Y5414" s="4" t="str">
        <f>IF(T5414="A - Top-Kunde","bereits Top-Kunde",IF(AND(V5414&lt;=Hilfswerte!$B$34,H5414&lt;0.5*W5414),"Hoch",IF(AND(V5414&lt;=Hilfswerte!$B$35,H5414&lt;0.7*W5414),"Mittel","Niedrig")))</f>
        <v>Niedrig</v>
      </c>
      <c r="Z5414" s="4">
        <f t="shared" si="679"/>
        <v>16.600000000000001</v>
      </c>
      <c r="AA5414" s="4" t="str">
        <f>IF(J5414&gt;365,"Bereits abgewandert (Segment D)",IF(Z5414&gt;=Hilfswerte!$B$38,"Rot - akut gefaehrdet",IF(Z5414&gt;=Hilfswerte!$B$39,"Gelb - beobachten","Gruen - stabil")))</f>
        <v>Gelb - beobachten</v>
      </c>
    </row>
    <row r="5415" spans="1:27" ht="15" customHeight="1" x14ac:dyDescent="0.25">
      <c r="A5415" s="4" t="s">
        <v>5762</v>
      </c>
      <c r="B5415" s="4" t="s">
        <v>778</v>
      </c>
      <c r="C5415" s="4" t="s">
        <v>29</v>
      </c>
      <c r="D5415" s="4" t="s">
        <v>30</v>
      </c>
      <c r="E5415" s="4">
        <v>35</v>
      </c>
      <c r="F5415" s="4">
        <v>6.1</v>
      </c>
      <c r="G5415" s="4">
        <v>3</v>
      </c>
      <c r="H5415" s="4">
        <v>6170</v>
      </c>
      <c r="I5415" s="4">
        <v>2</v>
      </c>
      <c r="J5415" s="4">
        <v>46</v>
      </c>
      <c r="K5415" s="4">
        <v>0</v>
      </c>
      <c r="L5415" s="4">
        <v>0</v>
      </c>
      <c r="M5415" s="4">
        <v>2</v>
      </c>
      <c r="N5415" s="4">
        <v>10.5</v>
      </c>
      <c r="O5415" s="4">
        <f t="shared" si="672"/>
        <v>4</v>
      </c>
      <c r="P5415" s="4">
        <f t="shared" si="673"/>
        <v>2</v>
      </c>
      <c r="Q5415" s="4">
        <f t="shared" si="674"/>
        <v>4</v>
      </c>
      <c r="R5415" s="4">
        <f t="shared" si="675"/>
        <v>10</v>
      </c>
      <c r="S5415" s="4">
        <f t="shared" si="676"/>
        <v>105.3</v>
      </c>
      <c r="T5415" s="4" t="str">
        <f t="shared" si="677"/>
        <v>B - Kernkunde</v>
      </c>
      <c r="U5415" s="4">
        <f>ROUND(((E5415-Hilfswerte!$B$20)/Hilfswerte!$B$21)+((F5415-Hilfswerte!$B$22)/Hilfswerte!$B$23)+((G5415-Hilfswerte!$B$24)/Hilfswerte!$B$25)+0.1*INDEX(Hilfswerte!$B$4:$B$15,MATCH(C5415,Hilfswerte!$A$4:$A$15,0)),2)</f>
        <v>-1.64</v>
      </c>
      <c r="V5415" s="4">
        <f>ROUND(SQRT((((E5415-Hilfswerte!$B$20)/Hilfswerte!$B$21)-Hilfswerte!$B$28)^2+(((F5415-Hilfswerte!$B$22)/Hilfswerte!$B$23)-Hilfswerte!$B$29)^2+(((G5415-Hilfswerte!$B$24)/Hilfswerte!$B$25)-Hilfswerte!$B$30)^2),3)</f>
        <v>1.5309999999999999</v>
      </c>
      <c r="W5415" s="4">
        <f>ROUND(E5415*Hilfswerte!$B$31,0)</f>
        <v>7194</v>
      </c>
      <c r="X5415" s="4">
        <f t="shared" si="678"/>
        <v>1024</v>
      </c>
      <c r="Y5415" s="4" t="str">
        <f>IF(T5415="A - Top-Kunde","bereits Top-Kunde",IF(AND(V5415&lt;=Hilfswerte!$B$34,H5415&lt;0.5*W5415),"Hoch",IF(AND(V5415&lt;=Hilfswerte!$B$35,H5415&lt;0.7*W5415),"Mittel","Niedrig")))</f>
        <v>Niedrig</v>
      </c>
      <c r="Z5415" s="4">
        <f t="shared" si="679"/>
        <v>2.2999999999999998</v>
      </c>
      <c r="AA5415" s="4" t="str">
        <f>IF(J5415&gt;365,"Bereits abgewandert (Segment D)",IF(Z5415&gt;=Hilfswerte!$B$38,"Rot - akut gefaehrdet",IF(Z5415&gt;=Hilfswerte!$B$39,"Gelb - beobachten","Gruen - stabil")))</f>
        <v>Gruen - stabil</v>
      </c>
    </row>
    <row r="5416" spans="1:27" ht="15" customHeight="1" x14ac:dyDescent="0.25">
      <c r="A5416" s="4" t="s">
        <v>5763</v>
      </c>
      <c r="B5416" s="4" t="s">
        <v>947</v>
      </c>
      <c r="C5416" s="4" t="s">
        <v>29</v>
      </c>
      <c r="D5416" s="4" t="s">
        <v>30</v>
      </c>
      <c r="E5416" s="4">
        <v>1773</v>
      </c>
      <c r="F5416" s="4">
        <v>358.9</v>
      </c>
      <c r="G5416" s="4">
        <v>6.9</v>
      </c>
      <c r="H5416" s="4">
        <v>164647</v>
      </c>
      <c r="I5416" s="4">
        <v>2</v>
      </c>
      <c r="J5416" s="4">
        <v>202</v>
      </c>
      <c r="K5416" s="4">
        <v>0</v>
      </c>
      <c r="L5416" s="4">
        <v>23</v>
      </c>
      <c r="M5416" s="4">
        <v>1</v>
      </c>
      <c r="N5416" s="4">
        <v>-20.399999999999999</v>
      </c>
      <c r="O5416" s="4">
        <f t="shared" si="672"/>
        <v>2</v>
      </c>
      <c r="P5416" s="4">
        <f t="shared" si="673"/>
        <v>2</v>
      </c>
      <c r="Q5416" s="4">
        <f t="shared" si="674"/>
        <v>5</v>
      </c>
      <c r="R5416" s="4">
        <f t="shared" si="675"/>
        <v>9</v>
      </c>
      <c r="S5416" s="4">
        <f t="shared" si="676"/>
        <v>72.900000000000006</v>
      </c>
      <c r="T5416" s="4" t="str">
        <f t="shared" si="677"/>
        <v>C - Entwicklungspotenzial</v>
      </c>
      <c r="U5416" s="4">
        <f>ROUND(((E5416-Hilfswerte!$B$20)/Hilfswerte!$B$21)+((F5416-Hilfswerte!$B$22)/Hilfswerte!$B$23)+((G5416-Hilfswerte!$B$24)/Hilfswerte!$B$25)+0.1*INDEX(Hilfswerte!$B$4:$B$15,MATCH(C5416,Hilfswerte!$A$4:$A$15,0)),2)</f>
        <v>12.78</v>
      </c>
      <c r="V5416" s="4">
        <f>ROUND(SQRT((((E5416-Hilfswerte!$B$20)/Hilfswerte!$B$21)-Hilfswerte!$B$28)^2+(((F5416-Hilfswerte!$B$22)/Hilfswerte!$B$23)-Hilfswerte!$B$29)^2+(((G5416-Hilfswerte!$B$24)/Hilfswerte!$B$25)-Hilfswerte!$B$30)^2),3)</f>
        <v>9.0109999999999992</v>
      </c>
      <c r="W5416" s="4">
        <f>ROUND(E5416*Hilfswerte!$B$31,0)</f>
        <v>364433</v>
      </c>
      <c r="X5416" s="4">
        <f t="shared" si="678"/>
        <v>199786</v>
      </c>
      <c r="Y5416" s="4" t="str">
        <f>IF(T5416="A - Top-Kunde","bereits Top-Kunde",IF(AND(V5416&lt;=Hilfswerte!$B$34,H5416&lt;0.5*W5416),"Hoch",IF(AND(V5416&lt;=Hilfswerte!$B$35,H5416&lt;0.7*W5416),"Mittel","Niedrig")))</f>
        <v>Niedrig</v>
      </c>
      <c r="Z5416" s="4">
        <f t="shared" si="679"/>
        <v>22.9</v>
      </c>
      <c r="AA5416" s="4" t="str">
        <f>IF(J5416&gt;365,"Bereits abgewandert (Segment D)",IF(Z5416&gt;=Hilfswerte!$B$38,"Rot - akut gefaehrdet",IF(Z5416&gt;=Hilfswerte!$B$39,"Gelb - beobachten","Gruen - stabil")))</f>
        <v>Rot - akut gefaehrdet</v>
      </c>
    </row>
    <row r="5417" spans="1:27" ht="15" customHeight="1" x14ac:dyDescent="0.25">
      <c r="A5417" s="4" t="s">
        <v>5764</v>
      </c>
      <c r="B5417" s="4" t="s">
        <v>531</v>
      </c>
      <c r="C5417" s="4" t="s">
        <v>65</v>
      </c>
      <c r="D5417" s="4" t="s">
        <v>93</v>
      </c>
      <c r="E5417" s="4">
        <v>195</v>
      </c>
      <c r="F5417" s="4">
        <v>59.5</v>
      </c>
      <c r="G5417" s="4">
        <v>9.3000000000000007</v>
      </c>
      <c r="H5417" s="4">
        <v>110027</v>
      </c>
      <c r="I5417" s="4">
        <v>3</v>
      </c>
      <c r="J5417" s="4">
        <v>12</v>
      </c>
      <c r="K5417" s="4">
        <v>0</v>
      </c>
      <c r="L5417" s="4">
        <v>8</v>
      </c>
      <c r="M5417" s="4">
        <v>4</v>
      </c>
      <c r="N5417" s="4">
        <v>30</v>
      </c>
      <c r="O5417" s="4">
        <f t="shared" si="672"/>
        <v>5</v>
      </c>
      <c r="P5417" s="4">
        <f t="shared" si="673"/>
        <v>3</v>
      </c>
      <c r="Q5417" s="4">
        <f t="shared" si="674"/>
        <v>5</v>
      </c>
      <c r="R5417" s="4">
        <f t="shared" si="675"/>
        <v>13</v>
      </c>
      <c r="S5417" s="4">
        <f t="shared" si="676"/>
        <v>142.6</v>
      </c>
      <c r="T5417" s="4" t="str">
        <f t="shared" si="677"/>
        <v>A - Top-Kunde</v>
      </c>
      <c r="U5417" s="4">
        <f>ROUND(((E5417-Hilfswerte!$B$20)/Hilfswerte!$B$21)+((F5417-Hilfswerte!$B$22)/Hilfswerte!$B$23)+((G5417-Hilfswerte!$B$24)/Hilfswerte!$B$25)+0.1*INDEX(Hilfswerte!$B$4:$B$15,MATCH(C5417,Hilfswerte!$A$4:$A$15,0)),2)</f>
        <v>0.69</v>
      </c>
      <c r="V5417" s="4">
        <f>ROUND(SQRT((((E5417-Hilfswerte!$B$20)/Hilfswerte!$B$21)-Hilfswerte!$B$28)^2+(((F5417-Hilfswerte!$B$22)/Hilfswerte!$B$23)-Hilfswerte!$B$29)^2+(((G5417-Hilfswerte!$B$24)/Hilfswerte!$B$25)-Hilfswerte!$B$30)^2),3)</f>
        <v>0.51100000000000001</v>
      </c>
      <c r="W5417" s="4">
        <f>ROUND(E5417*Hilfswerte!$B$31,0)</f>
        <v>40081</v>
      </c>
      <c r="X5417" s="4">
        <f t="shared" si="678"/>
        <v>0</v>
      </c>
      <c r="Y5417" s="4" t="str">
        <f>IF(T5417="A - Top-Kunde","bereits Top-Kunde",IF(AND(V5417&lt;=Hilfswerte!$B$34,H5417&lt;0.5*W5417),"Hoch",IF(AND(V5417&lt;=Hilfswerte!$B$35,H5417&lt;0.7*W5417),"Mittel","Niedrig")))</f>
        <v>bereits Top-Kunde</v>
      </c>
      <c r="Z5417" s="4">
        <f t="shared" si="679"/>
        <v>2.2000000000000002</v>
      </c>
      <c r="AA5417" s="4" t="str">
        <f>IF(J5417&gt;365,"Bereits abgewandert (Segment D)",IF(Z5417&gt;=Hilfswerte!$B$38,"Rot - akut gefaehrdet",IF(Z5417&gt;=Hilfswerte!$B$39,"Gelb - beobachten","Gruen - stabil")))</f>
        <v>Gruen - stabil</v>
      </c>
    </row>
    <row r="5418" spans="1:27" ht="15" customHeight="1" x14ac:dyDescent="0.25">
      <c r="A5418" s="4" t="s">
        <v>5765</v>
      </c>
      <c r="B5418" s="4" t="s">
        <v>569</v>
      </c>
      <c r="C5418" s="4" t="s">
        <v>33</v>
      </c>
      <c r="D5418" s="4" t="s">
        <v>30</v>
      </c>
      <c r="E5418" s="4">
        <v>103</v>
      </c>
      <c r="F5418" s="4">
        <v>34.200000000000003</v>
      </c>
      <c r="G5418" s="4">
        <v>14.3</v>
      </c>
      <c r="H5418" s="4">
        <v>1893</v>
      </c>
      <c r="I5418" s="4">
        <v>1</v>
      </c>
      <c r="J5418" s="4">
        <v>54</v>
      </c>
      <c r="K5418" s="4">
        <v>0</v>
      </c>
      <c r="L5418" s="4">
        <v>20</v>
      </c>
      <c r="M5418" s="4">
        <v>2</v>
      </c>
      <c r="N5418" s="4">
        <v>38</v>
      </c>
      <c r="O5418" s="4">
        <f t="shared" si="672"/>
        <v>4</v>
      </c>
      <c r="P5418" s="4">
        <f t="shared" si="673"/>
        <v>1</v>
      </c>
      <c r="Q5418" s="4">
        <f t="shared" si="674"/>
        <v>3</v>
      </c>
      <c r="R5418" s="4">
        <f t="shared" si="675"/>
        <v>8</v>
      </c>
      <c r="S5418" s="4">
        <f t="shared" si="676"/>
        <v>93</v>
      </c>
      <c r="T5418" s="4" t="str">
        <f t="shared" si="677"/>
        <v>C - Entwicklungspotenzial</v>
      </c>
      <c r="U5418" s="4">
        <f>ROUND(((E5418-Hilfswerte!$B$20)/Hilfswerte!$B$21)+((F5418-Hilfswerte!$B$22)/Hilfswerte!$B$23)+((G5418-Hilfswerte!$B$24)/Hilfswerte!$B$25)+0.1*INDEX(Hilfswerte!$B$4:$B$15,MATCH(C5418,Hilfswerte!$A$4:$A$15,0)),2)</f>
        <v>0.72</v>
      </c>
      <c r="V5418" s="4">
        <f>ROUND(SQRT((((E5418-Hilfswerte!$B$20)/Hilfswerte!$B$21)-Hilfswerte!$B$28)^2+(((F5418-Hilfswerte!$B$22)/Hilfswerte!$B$23)-Hilfswerte!$B$29)^2+(((G5418-Hilfswerte!$B$24)/Hilfswerte!$B$25)-Hilfswerte!$B$30)^2),3)</f>
        <v>0.56499999999999995</v>
      </c>
      <c r="W5418" s="4">
        <f>ROUND(E5418*Hilfswerte!$B$31,0)</f>
        <v>21171</v>
      </c>
      <c r="X5418" s="4">
        <f t="shared" si="678"/>
        <v>19278</v>
      </c>
      <c r="Y5418" s="4" t="str">
        <f>IF(T5418="A - Top-Kunde","bereits Top-Kunde",IF(AND(V5418&lt;=Hilfswerte!$B$34,H5418&lt;0.5*W5418),"Hoch",IF(AND(V5418&lt;=Hilfswerte!$B$35,H5418&lt;0.7*W5418),"Mittel","Niedrig")))</f>
        <v>Hoch</v>
      </c>
      <c r="Z5418" s="4">
        <f t="shared" si="679"/>
        <v>6.7</v>
      </c>
      <c r="AA5418" s="4" t="str">
        <f>IF(J5418&gt;365,"Bereits abgewandert (Segment D)",IF(Z5418&gt;=Hilfswerte!$B$38,"Rot - akut gefaehrdet",IF(Z5418&gt;=Hilfswerte!$B$39,"Gelb - beobachten","Gruen - stabil")))</f>
        <v>Gruen - stabil</v>
      </c>
    </row>
    <row r="5419" spans="1:27" ht="15" customHeight="1" x14ac:dyDescent="0.25">
      <c r="A5419" s="4" t="s">
        <v>5766</v>
      </c>
      <c r="B5419" s="4" t="s">
        <v>214</v>
      </c>
      <c r="C5419" s="4" t="s">
        <v>65</v>
      </c>
      <c r="D5419" s="4" t="s">
        <v>77</v>
      </c>
      <c r="E5419" s="4">
        <v>9</v>
      </c>
      <c r="F5419" s="4">
        <v>2.1</v>
      </c>
      <c r="G5419" s="4">
        <v>8</v>
      </c>
      <c r="H5419" s="4">
        <v>1137</v>
      </c>
      <c r="I5419" s="4">
        <v>1</v>
      </c>
      <c r="J5419" s="4">
        <v>279</v>
      </c>
      <c r="K5419" s="4">
        <v>0</v>
      </c>
      <c r="L5419" s="4">
        <v>2</v>
      </c>
      <c r="M5419" s="4">
        <v>6</v>
      </c>
      <c r="N5419" s="4">
        <v>-4.5999999999999996</v>
      </c>
      <c r="O5419" s="4">
        <f t="shared" si="672"/>
        <v>2</v>
      </c>
      <c r="P5419" s="4">
        <f t="shared" si="673"/>
        <v>1</v>
      </c>
      <c r="Q5419" s="4">
        <f t="shared" si="674"/>
        <v>3</v>
      </c>
      <c r="R5419" s="4">
        <f t="shared" si="675"/>
        <v>6</v>
      </c>
      <c r="S5419" s="4">
        <f t="shared" si="676"/>
        <v>57.1</v>
      </c>
      <c r="T5419" s="4" t="str">
        <f t="shared" si="677"/>
        <v>C - Entwicklungspotenzial</v>
      </c>
      <c r="U5419" s="4">
        <f>ROUND(((E5419-Hilfswerte!$B$20)/Hilfswerte!$B$21)+((F5419-Hilfswerte!$B$22)/Hilfswerte!$B$23)+((G5419-Hilfswerte!$B$24)/Hilfswerte!$B$25)+0.1*INDEX(Hilfswerte!$B$4:$B$15,MATCH(C5419,Hilfswerte!$A$4:$A$15,0)),2)</f>
        <v>-1.35</v>
      </c>
      <c r="V5419" s="4">
        <f>ROUND(SQRT((((E5419-Hilfswerte!$B$20)/Hilfswerte!$B$21)-Hilfswerte!$B$28)^2+(((F5419-Hilfswerte!$B$22)/Hilfswerte!$B$23)-Hilfswerte!$B$29)^2+(((G5419-Hilfswerte!$B$24)/Hilfswerte!$B$25)-Hilfswerte!$B$30)^2),3)</f>
        <v>1.0629999999999999</v>
      </c>
      <c r="W5419" s="4">
        <f>ROUND(E5419*Hilfswerte!$B$31,0)</f>
        <v>1850</v>
      </c>
      <c r="X5419" s="4">
        <f t="shared" si="678"/>
        <v>713</v>
      </c>
      <c r="Y5419" s="4" t="str">
        <f>IF(T5419="A - Top-Kunde","bereits Top-Kunde",IF(AND(V5419&lt;=Hilfswerte!$B$34,H5419&lt;0.5*W5419),"Hoch",IF(AND(V5419&lt;=Hilfswerte!$B$35,H5419&lt;0.7*W5419),"Mittel","Niedrig")))</f>
        <v>Mittel</v>
      </c>
      <c r="Z5419" s="4">
        <f t="shared" si="679"/>
        <v>16.2</v>
      </c>
      <c r="AA5419" s="4" t="str">
        <f>IF(J5419&gt;365,"Bereits abgewandert (Segment D)",IF(Z5419&gt;=Hilfswerte!$B$38,"Rot - akut gefaehrdet",IF(Z5419&gt;=Hilfswerte!$B$39,"Gelb - beobachten","Gruen - stabil")))</f>
        <v>Gelb - beobachten</v>
      </c>
    </row>
    <row r="5420" spans="1:27" ht="15" customHeight="1" x14ac:dyDescent="0.25">
      <c r="A5420" s="4" t="s">
        <v>5767</v>
      </c>
      <c r="B5420" s="4" t="s">
        <v>890</v>
      </c>
      <c r="C5420" s="4" t="s">
        <v>33</v>
      </c>
      <c r="D5420" s="4" t="s">
        <v>30</v>
      </c>
      <c r="E5420" s="4">
        <v>104</v>
      </c>
      <c r="F5420" s="4">
        <v>35.9</v>
      </c>
      <c r="G5420" s="4">
        <v>18</v>
      </c>
      <c r="H5420" s="4">
        <v>6054</v>
      </c>
      <c r="I5420" s="4">
        <v>1</v>
      </c>
      <c r="J5420" s="4">
        <v>100</v>
      </c>
      <c r="K5420" s="4">
        <v>0</v>
      </c>
      <c r="L5420" s="4">
        <v>13</v>
      </c>
      <c r="M5420" s="4">
        <v>1</v>
      </c>
      <c r="N5420" s="4">
        <v>0.7</v>
      </c>
      <c r="O5420" s="4">
        <f t="shared" si="672"/>
        <v>3</v>
      </c>
      <c r="P5420" s="4">
        <f t="shared" si="673"/>
        <v>1</v>
      </c>
      <c r="Q5420" s="4">
        <f t="shared" si="674"/>
        <v>4</v>
      </c>
      <c r="R5420" s="4">
        <f t="shared" si="675"/>
        <v>8</v>
      </c>
      <c r="S5420" s="4">
        <f t="shared" si="676"/>
        <v>76.5</v>
      </c>
      <c r="T5420" s="4" t="str">
        <f t="shared" si="677"/>
        <v>C - Entwicklungspotenzial</v>
      </c>
      <c r="U5420" s="4">
        <f>ROUND(((E5420-Hilfswerte!$B$20)/Hilfswerte!$B$21)+((F5420-Hilfswerte!$B$22)/Hilfswerte!$B$23)+((G5420-Hilfswerte!$B$24)/Hilfswerte!$B$25)+0.1*INDEX(Hilfswerte!$B$4:$B$15,MATCH(C5420,Hilfswerte!$A$4:$A$15,0)),2)</f>
        <v>1.34</v>
      </c>
      <c r="V5420" s="4">
        <f>ROUND(SQRT((((E5420-Hilfswerte!$B$20)/Hilfswerte!$B$21)-Hilfswerte!$B$28)^2+(((F5420-Hilfswerte!$B$22)/Hilfswerte!$B$23)-Hilfswerte!$B$29)^2+(((G5420-Hilfswerte!$B$24)/Hilfswerte!$B$25)-Hilfswerte!$B$30)^2),3)</f>
        <v>1.1120000000000001</v>
      </c>
      <c r="W5420" s="4">
        <f>ROUND(E5420*Hilfswerte!$B$31,0)</f>
        <v>21377</v>
      </c>
      <c r="X5420" s="4">
        <f t="shared" si="678"/>
        <v>15323</v>
      </c>
      <c r="Y5420" s="4" t="str">
        <f>IF(T5420="A - Top-Kunde","bereits Top-Kunde",IF(AND(V5420&lt;=Hilfswerte!$B$34,H5420&lt;0.5*W5420),"Hoch",IF(AND(V5420&lt;=Hilfswerte!$B$35,H5420&lt;0.7*W5420),"Mittel","Niedrig")))</f>
        <v>Mittel</v>
      </c>
      <c r="Z5420" s="4">
        <f t="shared" si="679"/>
        <v>7.6</v>
      </c>
      <c r="AA5420" s="4" t="str">
        <f>IF(J5420&gt;365,"Bereits abgewandert (Segment D)",IF(Z5420&gt;=Hilfswerte!$B$38,"Rot - akut gefaehrdet",IF(Z5420&gt;=Hilfswerte!$B$39,"Gelb - beobachten","Gruen - stabil")))</f>
        <v>Gruen - stabil</v>
      </c>
    </row>
    <row r="5421" spans="1:27" ht="15" customHeight="1" x14ac:dyDescent="0.25">
      <c r="A5421" s="4" t="s">
        <v>5768</v>
      </c>
      <c r="B5421" s="4" t="s">
        <v>261</v>
      </c>
      <c r="C5421" s="4" t="s">
        <v>29</v>
      </c>
      <c r="D5421" s="4" t="s">
        <v>77</v>
      </c>
      <c r="E5421" s="4">
        <v>33</v>
      </c>
      <c r="F5421" s="4">
        <v>7.7</v>
      </c>
      <c r="G5421" s="4">
        <v>15.1</v>
      </c>
      <c r="H5421" s="4">
        <v>1093</v>
      </c>
      <c r="I5421" s="4">
        <v>5</v>
      </c>
      <c r="J5421" s="4">
        <v>22</v>
      </c>
      <c r="K5421" s="4">
        <v>0</v>
      </c>
      <c r="L5421" s="4">
        <v>36</v>
      </c>
      <c r="M5421" s="4">
        <v>1</v>
      </c>
      <c r="N5421" s="4">
        <v>7.7</v>
      </c>
      <c r="O5421" s="4">
        <f t="shared" si="672"/>
        <v>5</v>
      </c>
      <c r="P5421" s="4">
        <f t="shared" si="673"/>
        <v>5</v>
      </c>
      <c r="Q5421" s="4">
        <f t="shared" si="674"/>
        <v>3</v>
      </c>
      <c r="R5421" s="4">
        <f t="shared" si="675"/>
        <v>13</v>
      </c>
      <c r="S5421" s="4">
        <f t="shared" si="676"/>
        <v>123.1</v>
      </c>
      <c r="T5421" s="4" t="str">
        <f t="shared" si="677"/>
        <v>B - Kernkunde</v>
      </c>
      <c r="U5421" s="4">
        <f>ROUND(((E5421-Hilfswerte!$B$20)/Hilfswerte!$B$21)+((F5421-Hilfswerte!$B$22)/Hilfswerte!$B$23)+((G5421-Hilfswerte!$B$24)/Hilfswerte!$B$25)+0.1*INDEX(Hilfswerte!$B$4:$B$15,MATCH(C5421,Hilfswerte!$A$4:$A$15,0)),2)</f>
        <v>0.31</v>
      </c>
      <c r="V5421" s="4">
        <f>ROUND(SQRT((((E5421-Hilfswerte!$B$20)/Hilfswerte!$B$21)-Hilfswerte!$B$28)^2+(((F5421-Hilfswerte!$B$22)/Hilfswerte!$B$23)-Hilfswerte!$B$29)^2+(((G5421-Hilfswerte!$B$24)/Hilfswerte!$B$25)-Hilfswerte!$B$30)^2),3)</f>
        <v>1.002</v>
      </c>
      <c r="W5421" s="4">
        <f>ROUND(E5421*Hilfswerte!$B$31,0)</f>
        <v>6783</v>
      </c>
      <c r="X5421" s="4">
        <f t="shared" si="678"/>
        <v>5690</v>
      </c>
      <c r="Y5421" s="4" t="str">
        <f>IF(T5421="A - Top-Kunde","bereits Top-Kunde",IF(AND(V5421&lt;=Hilfswerte!$B$34,H5421&lt;0.5*W5421),"Hoch",IF(AND(V5421&lt;=Hilfswerte!$B$35,H5421&lt;0.7*W5421),"Mittel","Niedrig")))</f>
        <v>Mittel</v>
      </c>
      <c r="Z5421" s="4">
        <f t="shared" si="679"/>
        <v>8.3000000000000007</v>
      </c>
      <c r="AA5421" s="4" t="str">
        <f>IF(J5421&gt;365,"Bereits abgewandert (Segment D)",IF(Z5421&gt;=Hilfswerte!$B$38,"Rot - akut gefaehrdet",IF(Z5421&gt;=Hilfswerte!$B$39,"Gelb - beobachten","Gruen - stabil")))</f>
        <v>Gruen - stabil</v>
      </c>
    </row>
    <row r="5422" spans="1:27" ht="15" customHeight="1" x14ac:dyDescent="0.25">
      <c r="A5422" s="4" t="s">
        <v>5769</v>
      </c>
      <c r="B5422" s="4" t="s">
        <v>188</v>
      </c>
      <c r="C5422" s="4" t="s">
        <v>84</v>
      </c>
      <c r="D5422" s="4" t="s">
        <v>30</v>
      </c>
      <c r="E5422" s="4">
        <v>130</v>
      </c>
      <c r="F5422" s="4">
        <v>25.4</v>
      </c>
      <c r="G5422" s="4">
        <v>20.100000000000001</v>
      </c>
      <c r="H5422" s="4">
        <v>4945</v>
      </c>
      <c r="I5422" s="4">
        <v>5</v>
      </c>
      <c r="J5422" s="4">
        <v>117</v>
      </c>
      <c r="K5422" s="4">
        <v>1</v>
      </c>
      <c r="L5422" s="4">
        <v>-6</v>
      </c>
      <c r="M5422" s="4">
        <v>5</v>
      </c>
      <c r="N5422" s="4">
        <v>32.200000000000003</v>
      </c>
      <c r="O5422" s="4">
        <f t="shared" si="672"/>
        <v>3</v>
      </c>
      <c r="P5422" s="4">
        <f t="shared" si="673"/>
        <v>5</v>
      </c>
      <c r="Q5422" s="4">
        <f t="shared" si="674"/>
        <v>4</v>
      </c>
      <c r="R5422" s="4">
        <f t="shared" si="675"/>
        <v>12</v>
      </c>
      <c r="S5422" s="4">
        <f t="shared" si="676"/>
        <v>130.1</v>
      </c>
      <c r="T5422" s="4" t="str">
        <f t="shared" si="677"/>
        <v>A - Top-Kunde</v>
      </c>
      <c r="U5422" s="4">
        <f>ROUND(((E5422-Hilfswerte!$B$20)/Hilfswerte!$B$21)+((F5422-Hilfswerte!$B$22)/Hilfswerte!$B$23)+((G5422-Hilfswerte!$B$24)/Hilfswerte!$B$25)+0.1*INDEX(Hilfswerte!$B$4:$B$15,MATCH(C5422,Hilfswerte!$A$4:$A$15,0)),2)</f>
        <v>1.57</v>
      </c>
      <c r="V5422" s="4">
        <f>ROUND(SQRT((((E5422-Hilfswerte!$B$20)/Hilfswerte!$B$21)-Hilfswerte!$B$28)^2+(((F5422-Hilfswerte!$B$22)/Hilfswerte!$B$23)-Hilfswerte!$B$29)^2+(((G5422-Hilfswerte!$B$24)/Hilfswerte!$B$25)-Hilfswerte!$B$30)^2),3)</f>
        <v>1.4379999999999999</v>
      </c>
      <c r="W5422" s="4">
        <f>ROUND(E5422*Hilfswerte!$B$31,0)</f>
        <v>26721</v>
      </c>
      <c r="X5422" s="4">
        <f t="shared" si="678"/>
        <v>21776</v>
      </c>
      <c r="Y5422" s="4" t="str">
        <f>IF(T5422="A - Top-Kunde","bereits Top-Kunde",IF(AND(V5422&lt;=Hilfswerte!$B$34,H5422&lt;0.5*W5422),"Hoch",IF(AND(V5422&lt;=Hilfswerte!$B$35,H5422&lt;0.7*W5422),"Mittel","Niedrig")))</f>
        <v>bereits Top-Kunde</v>
      </c>
      <c r="Z5422" s="4">
        <f t="shared" si="679"/>
        <v>8.9</v>
      </c>
      <c r="AA5422" s="4" t="str">
        <f>IF(J5422&gt;365,"Bereits abgewandert (Segment D)",IF(Z5422&gt;=Hilfswerte!$B$38,"Rot - akut gefaehrdet",IF(Z5422&gt;=Hilfswerte!$B$39,"Gelb - beobachten","Gruen - stabil")))</f>
        <v>Gruen - stabil</v>
      </c>
    </row>
    <row r="5423" spans="1:27" ht="15" customHeight="1" x14ac:dyDescent="0.25">
      <c r="A5423" s="4" t="s">
        <v>5770</v>
      </c>
      <c r="B5423" s="4" t="s">
        <v>657</v>
      </c>
      <c r="C5423" s="4" t="s">
        <v>74</v>
      </c>
      <c r="D5423" s="4" t="s">
        <v>117</v>
      </c>
      <c r="E5423" s="4">
        <v>221</v>
      </c>
      <c r="F5423" s="4">
        <v>57.3</v>
      </c>
      <c r="G5423" s="4">
        <v>19</v>
      </c>
      <c r="H5423" s="4">
        <v>13822</v>
      </c>
      <c r="I5423" s="4">
        <v>5</v>
      </c>
      <c r="J5423" s="4">
        <v>131</v>
      </c>
      <c r="K5423" s="4">
        <v>0</v>
      </c>
      <c r="L5423" s="4">
        <v>-3</v>
      </c>
      <c r="M5423" s="4">
        <v>1</v>
      </c>
      <c r="N5423" s="4">
        <v>14.7</v>
      </c>
      <c r="O5423" s="4">
        <f t="shared" si="672"/>
        <v>3</v>
      </c>
      <c r="P5423" s="4">
        <f t="shared" si="673"/>
        <v>5</v>
      </c>
      <c r="Q5423" s="4">
        <f t="shared" si="674"/>
        <v>5</v>
      </c>
      <c r="R5423" s="4">
        <f t="shared" si="675"/>
        <v>13</v>
      </c>
      <c r="S5423" s="4">
        <f t="shared" si="676"/>
        <v>137.4</v>
      </c>
      <c r="T5423" s="4" t="str">
        <f t="shared" si="677"/>
        <v>A - Top-Kunde</v>
      </c>
      <c r="U5423" s="4">
        <f>ROUND(((E5423-Hilfswerte!$B$20)/Hilfswerte!$B$21)+((F5423-Hilfswerte!$B$22)/Hilfswerte!$B$23)+((G5423-Hilfswerte!$B$24)/Hilfswerte!$B$25)+0.1*INDEX(Hilfswerte!$B$4:$B$15,MATCH(C5423,Hilfswerte!$A$4:$A$15,0)),2)</f>
        <v>2.33</v>
      </c>
      <c r="V5423" s="4">
        <f>ROUND(SQRT((((E5423-Hilfswerte!$B$20)/Hilfswerte!$B$21)-Hilfswerte!$B$28)^2+(((F5423-Hilfswerte!$B$22)/Hilfswerte!$B$23)-Hilfswerte!$B$29)^2+(((G5423-Hilfswerte!$B$24)/Hilfswerte!$B$25)-Hilfswerte!$B$30)^2),3)</f>
        <v>1.3069999999999999</v>
      </c>
      <c r="W5423" s="4">
        <f>ROUND(E5423*Hilfswerte!$B$31,0)</f>
        <v>45426</v>
      </c>
      <c r="X5423" s="4">
        <f t="shared" si="678"/>
        <v>31604</v>
      </c>
      <c r="Y5423" s="4" t="str">
        <f>IF(T5423="A - Top-Kunde","bereits Top-Kunde",IF(AND(V5423&lt;=Hilfswerte!$B$34,H5423&lt;0.5*W5423),"Hoch",IF(AND(V5423&lt;=Hilfswerte!$B$35,H5423&lt;0.7*W5423),"Mittel","Niedrig")))</f>
        <v>bereits Top-Kunde</v>
      </c>
      <c r="Z5423" s="4">
        <f t="shared" si="679"/>
        <v>6.6</v>
      </c>
      <c r="AA5423" s="4" t="str">
        <f>IF(J5423&gt;365,"Bereits abgewandert (Segment D)",IF(Z5423&gt;=Hilfswerte!$B$38,"Rot - akut gefaehrdet",IF(Z5423&gt;=Hilfswerte!$B$39,"Gelb - beobachten","Gruen - stabil")))</f>
        <v>Gruen - stabil</v>
      </c>
    </row>
    <row r="5424" spans="1:27" ht="15" customHeight="1" x14ac:dyDescent="0.25">
      <c r="A5424" s="4" t="s">
        <v>5771</v>
      </c>
      <c r="B5424" s="4" t="s">
        <v>650</v>
      </c>
      <c r="C5424" s="4" t="s">
        <v>47</v>
      </c>
      <c r="D5424" s="4" t="s">
        <v>30</v>
      </c>
      <c r="E5424" s="4">
        <v>100</v>
      </c>
      <c r="F5424" s="4">
        <v>25.2</v>
      </c>
      <c r="G5424" s="4">
        <v>16.899999999999999</v>
      </c>
      <c r="H5424" s="4">
        <v>10090</v>
      </c>
      <c r="I5424" s="4">
        <v>4</v>
      </c>
      <c r="J5424" s="4">
        <v>29</v>
      </c>
      <c r="K5424" s="4">
        <v>0</v>
      </c>
      <c r="L5424" s="4">
        <v>10</v>
      </c>
      <c r="M5424" s="4">
        <v>5</v>
      </c>
      <c r="N5424" s="4">
        <v>36.1</v>
      </c>
      <c r="O5424" s="4">
        <f t="shared" si="672"/>
        <v>5</v>
      </c>
      <c r="P5424" s="4">
        <f t="shared" si="673"/>
        <v>4</v>
      </c>
      <c r="Q5424" s="4">
        <f t="shared" si="674"/>
        <v>5</v>
      </c>
      <c r="R5424" s="4">
        <f t="shared" si="675"/>
        <v>14</v>
      </c>
      <c r="S5424" s="4">
        <f t="shared" si="676"/>
        <v>155.1</v>
      </c>
      <c r="T5424" s="4" t="str">
        <f t="shared" si="677"/>
        <v>A - Top-Kunde</v>
      </c>
      <c r="U5424" s="4">
        <f>ROUND(((E5424-Hilfswerte!$B$20)/Hilfswerte!$B$21)+((F5424-Hilfswerte!$B$22)/Hilfswerte!$B$23)+((G5424-Hilfswerte!$B$24)/Hilfswerte!$B$25)+0.1*INDEX(Hilfswerte!$B$4:$B$15,MATCH(C5424,Hilfswerte!$A$4:$A$15,0)),2)</f>
        <v>1.01</v>
      </c>
      <c r="V5424" s="4">
        <f>ROUND(SQRT((((E5424-Hilfswerte!$B$20)/Hilfswerte!$B$21)-Hilfswerte!$B$28)^2+(((F5424-Hilfswerte!$B$22)/Hilfswerte!$B$23)-Hilfswerte!$B$29)^2+(((G5424-Hilfswerte!$B$24)/Hilfswerte!$B$25)-Hilfswerte!$B$30)^2),3)</f>
        <v>0.97399999999999998</v>
      </c>
      <c r="W5424" s="4">
        <f>ROUND(E5424*Hilfswerte!$B$31,0)</f>
        <v>20555</v>
      </c>
      <c r="X5424" s="4">
        <f t="shared" si="678"/>
        <v>10465</v>
      </c>
      <c r="Y5424" s="4" t="str">
        <f>IF(T5424="A - Top-Kunde","bereits Top-Kunde",IF(AND(V5424&lt;=Hilfswerte!$B$34,H5424&lt;0.5*W5424),"Hoch",IF(AND(V5424&lt;=Hilfswerte!$B$35,H5424&lt;0.7*W5424),"Mittel","Niedrig")))</f>
        <v>bereits Top-Kunde</v>
      </c>
      <c r="Z5424" s="4">
        <f t="shared" si="679"/>
        <v>3.5</v>
      </c>
      <c r="AA5424" s="4" t="str">
        <f>IF(J5424&gt;365,"Bereits abgewandert (Segment D)",IF(Z5424&gt;=Hilfswerte!$B$38,"Rot - akut gefaehrdet",IF(Z5424&gt;=Hilfswerte!$B$39,"Gelb - beobachten","Gruen - stabil")))</f>
        <v>Gruen - stabil</v>
      </c>
    </row>
    <row r="5425" spans="1:27" ht="15" customHeight="1" x14ac:dyDescent="0.25">
      <c r="A5425" s="4" t="s">
        <v>5772</v>
      </c>
      <c r="B5425" s="4" t="s">
        <v>653</v>
      </c>
      <c r="C5425" s="4" t="s">
        <v>62</v>
      </c>
      <c r="D5425" s="4" t="s">
        <v>30</v>
      </c>
      <c r="E5425" s="4">
        <v>24</v>
      </c>
      <c r="F5425" s="4">
        <v>5.3</v>
      </c>
      <c r="G5425" s="4">
        <v>13.8</v>
      </c>
      <c r="H5425" s="4">
        <v>2647</v>
      </c>
      <c r="I5425" s="4">
        <v>6</v>
      </c>
      <c r="J5425" s="4">
        <v>17</v>
      </c>
      <c r="K5425" s="4">
        <v>0</v>
      </c>
      <c r="L5425" s="4">
        <v>26</v>
      </c>
      <c r="M5425" s="4">
        <v>1</v>
      </c>
      <c r="N5425" s="4">
        <v>1.2</v>
      </c>
      <c r="O5425" s="4">
        <f t="shared" si="672"/>
        <v>5</v>
      </c>
      <c r="P5425" s="4">
        <f t="shared" si="673"/>
        <v>5</v>
      </c>
      <c r="Q5425" s="4">
        <f t="shared" si="674"/>
        <v>4</v>
      </c>
      <c r="R5425" s="4">
        <f t="shared" si="675"/>
        <v>14</v>
      </c>
      <c r="S5425" s="4">
        <f t="shared" si="676"/>
        <v>132.80000000000001</v>
      </c>
      <c r="T5425" s="4" t="str">
        <f t="shared" si="677"/>
        <v>A - Top-Kunde</v>
      </c>
      <c r="U5425" s="4">
        <f>ROUND(((E5425-Hilfswerte!$B$20)/Hilfswerte!$B$21)+((F5425-Hilfswerte!$B$22)/Hilfswerte!$B$23)+((G5425-Hilfswerte!$B$24)/Hilfswerte!$B$25)+0.1*INDEX(Hilfswerte!$B$4:$B$15,MATCH(C5425,Hilfswerte!$A$4:$A$15,0)),2)</f>
        <v>0.17</v>
      </c>
      <c r="V5425" s="4">
        <f>ROUND(SQRT((((E5425-Hilfswerte!$B$20)/Hilfswerte!$B$21)-Hilfswerte!$B$28)^2+(((F5425-Hilfswerte!$B$22)/Hilfswerte!$B$23)-Hilfswerte!$B$29)^2+(((G5425-Hilfswerte!$B$24)/Hilfswerte!$B$25)-Hilfswerte!$B$30)^2),3)</f>
        <v>0.94099999999999995</v>
      </c>
      <c r="W5425" s="4">
        <f>ROUND(E5425*Hilfswerte!$B$31,0)</f>
        <v>4933</v>
      </c>
      <c r="X5425" s="4">
        <f t="shared" si="678"/>
        <v>2286</v>
      </c>
      <c r="Y5425" s="4" t="str">
        <f>IF(T5425="A - Top-Kunde","bereits Top-Kunde",IF(AND(V5425&lt;=Hilfswerte!$B$34,H5425&lt;0.5*W5425),"Hoch",IF(AND(V5425&lt;=Hilfswerte!$B$35,H5425&lt;0.7*W5425),"Mittel","Niedrig")))</f>
        <v>bereits Top-Kunde</v>
      </c>
      <c r="Z5425" s="4">
        <f t="shared" si="679"/>
        <v>6.1</v>
      </c>
      <c r="AA5425" s="4" t="str">
        <f>IF(J5425&gt;365,"Bereits abgewandert (Segment D)",IF(Z5425&gt;=Hilfswerte!$B$38,"Rot - akut gefaehrdet",IF(Z5425&gt;=Hilfswerte!$B$39,"Gelb - beobachten","Gruen - stabil")))</f>
        <v>Gruen - stabil</v>
      </c>
    </row>
    <row r="5426" spans="1:27" ht="15" customHeight="1" x14ac:dyDescent="0.25">
      <c r="A5426" s="4" t="s">
        <v>5773</v>
      </c>
      <c r="B5426" s="4" t="s">
        <v>617</v>
      </c>
      <c r="C5426" s="4" t="s">
        <v>59</v>
      </c>
      <c r="D5426" s="4" t="s">
        <v>117</v>
      </c>
      <c r="E5426" s="4">
        <v>216</v>
      </c>
      <c r="F5426" s="4">
        <v>30.9</v>
      </c>
      <c r="G5426" s="4">
        <v>22.7</v>
      </c>
      <c r="H5426" s="4">
        <v>12723</v>
      </c>
      <c r="I5426" s="4">
        <v>5</v>
      </c>
      <c r="J5426" s="4">
        <v>2</v>
      </c>
      <c r="K5426" s="4">
        <v>2</v>
      </c>
      <c r="L5426" s="4">
        <v>2</v>
      </c>
      <c r="M5426" s="4">
        <v>3</v>
      </c>
      <c r="N5426" s="4">
        <v>26.4</v>
      </c>
      <c r="O5426" s="4">
        <f t="shared" si="672"/>
        <v>5</v>
      </c>
      <c r="P5426" s="4">
        <f t="shared" si="673"/>
        <v>5</v>
      </c>
      <c r="Q5426" s="4">
        <f t="shared" si="674"/>
        <v>5</v>
      </c>
      <c r="R5426" s="4">
        <f t="shared" si="675"/>
        <v>15</v>
      </c>
      <c r="S5426" s="4">
        <f t="shared" si="676"/>
        <v>150.6</v>
      </c>
      <c r="T5426" s="4" t="str">
        <f t="shared" si="677"/>
        <v>A - Top-Kunde</v>
      </c>
      <c r="U5426" s="4">
        <f>ROUND(((E5426-Hilfswerte!$B$20)/Hilfswerte!$B$21)+((F5426-Hilfswerte!$B$22)/Hilfswerte!$B$23)+((G5426-Hilfswerte!$B$24)/Hilfswerte!$B$25)+0.1*INDEX(Hilfswerte!$B$4:$B$15,MATCH(C5426,Hilfswerte!$A$4:$A$15,0)),2)</f>
        <v>2.37</v>
      </c>
      <c r="V5426" s="4">
        <f>ROUND(SQRT((((E5426-Hilfswerte!$B$20)/Hilfswerte!$B$21)-Hilfswerte!$B$28)^2+(((F5426-Hilfswerte!$B$22)/Hilfswerte!$B$23)-Hilfswerte!$B$29)^2+(((G5426-Hilfswerte!$B$24)/Hilfswerte!$B$25)-Hilfswerte!$B$30)^2),3)</f>
        <v>1.84</v>
      </c>
      <c r="W5426" s="4">
        <f>ROUND(E5426*Hilfswerte!$B$31,0)</f>
        <v>44398</v>
      </c>
      <c r="X5426" s="4">
        <f t="shared" si="678"/>
        <v>31675</v>
      </c>
      <c r="Y5426" s="4" t="str">
        <f>IF(T5426="A - Top-Kunde","bereits Top-Kunde",IF(AND(V5426&lt;=Hilfswerte!$B$34,H5426&lt;0.5*W5426),"Hoch",IF(AND(V5426&lt;=Hilfswerte!$B$35,H5426&lt;0.7*W5426),"Mittel","Niedrig")))</f>
        <v>bereits Top-Kunde</v>
      </c>
      <c r="Z5426" s="4">
        <f t="shared" si="679"/>
        <v>6.5</v>
      </c>
      <c r="AA5426" s="4" t="str">
        <f>IF(J5426&gt;365,"Bereits abgewandert (Segment D)",IF(Z5426&gt;=Hilfswerte!$B$38,"Rot - akut gefaehrdet",IF(Z5426&gt;=Hilfswerte!$B$39,"Gelb - beobachten","Gruen - stabil")))</f>
        <v>Gruen - stabil</v>
      </c>
    </row>
    <row r="5427" spans="1:27" ht="15" customHeight="1" x14ac:dyDescent="0.25">
      <c r="A5427" s="4" t="s">
        <v>5774</v>
      </c>
      <c r="B5427" s="4" t="s">
        <v>455</v>
      </c>
      <c r="C5427" s="4" t="s">
        <v>55</v>
      </c>
      <c r="D5427" s="4" t="s">
        <v>30</v>
      </c>
      <c r="E5427" s="4">
        <v>60</v>
      </c>
      <c r="F5427" s="4">
        <v>12</v>
      </c>
      <c r="G5427" s="4">
        <v>3.1</v>
      </c>
      <c r="H5427" s="4">
        <v>140664</v>
      </c>
      <c r="I5427" s="4">
        <v>3</v>
      </c>
      <c r="J5427" s="4">
        <v>91</v>
      </c>
      <c r="K5427" s="4">
        <v>1</v>
      </c>
      <c r="L5427" s="4">
        <v>15</v>
      </c>
      <c r="M5427" s="4">
        <v>3</v>
      </c>
      <c r="N5427" s="4">
        <v>22.7</v>
      </c>
      <c r="O5427" s="4">
        <f t="shared" si="672"/>
        <v>3</v>
      </c>
      <c r="P5427" s="4">
        <f t="shared" si="673"/>
        <v>3</v>
      </c>
      <c r="Q5427" s="4">
        <f t="shared" si="674"/>
        <v>5</v>
      </c>
      <c r="R5427" s="4">
        <f t="shared" si="675"/>
        <v>11</v>
      </c>
      <c r="S5427" s="4">
        <f t="shared" si="676"/>
        <v>110.9</v>
      </c>
      <c r="T5427" s="4" t="str">
        <f t="shared" si="677"/>
        <v>B - Kernkunde</v>
      </c>
      <c r="U5427" s="4">
        <f>ROUND(((E5427-Hilfswerte!$B$20)/Hilfswerte!$B$21)+((F5427-Hilfswerte!$B$22)/Hilfswerte!$B$23)+((G5427-Hilfswerte!$B$24)/Hilfswerte!$B$25)+0.1*INDEX(Hilfswerte!$B$4:$B$15,MATCH(C5427,Hilfswerte!$A$4:$A$15,0)),2)</f>
        <v>-1.38</v>
      </c>
      <c r="V5427" s="4">
        <f>ROUND(SQRT((((E5427-Hilfswerte!$B$20)/Hilfswerte!$B$21)-Hilfswerte!$B$28)^2+(((F5427-Hilfswerte!$B$22)/Hilfswerte!$B$23)-Hilfswerte!$B$29)^2+(((G5427-Hilfswerte!$B$24)/Hilfswerte!$B$25)-Hilfswerte!$B$30)^2),3)</f>
        <v>1.4430000000000001</v>
      </c>
      <c r="W5427" s="4">
        <f>ROUND(E5427*Hilfswerte!$B$31,0)</f>
        <v>12333</v>
      </c>
      <c r="X5427" s="4">
        <f t="shared" si="678"/>
        <v>0</v>
      </c>
      <c r="Y5427" s="4" t="str">
        <f>IF(T5427="A - Top-Kunde","bereits Top-Kunde",IF(AND(V5427&lt;=Hilfswerte!$B$34,H5427&lt;0.5*W5427),"Hoch",IF(AND(V5427&lt;=Hilfswerte!$B$35,H5427&lt;0.7*W5427),"Mittel","Niedrig")))</f>
        <v>Niedrig</v>
      </c>
      <c r="Z5427" s="4">
        <f t="shared" si="679"/>
        <v>10.6</v>
      </c>
      <c r="AA5427" s="4" t="str">
        <f>IF(J5427&gt;365,"Bereits abgewandert (Segment D)",IF(Z5427&gt;=Hilfswerte!$B$38,"Rot - akut gefaehrdet",IF(Z5427&gt;=Hilfswerte!$B$39,"Gelb - beobachten","Gruen - stabil")))</f>
        <v>Gruen - stabil</v>
      </c>
    </row>
    <row r="5428" spans="1:27" ht="15" customHeight="1" x14ac:dyDescent="0.25">
      <c r="A5428" s="4" t="s">
        <v>5775</v>
      </c>
      <c r="B5428" s="4" t="s">
        <v>808</v>
      </c>
      <c r="C5428" s="4" t="s">
        <v>33</v>
      </c>
      <c r="D5428" s="4" t="s">
        <v>52</v>
      </c>
      <c r="E5428" s="4">
        <v>92</v>
      </c>
      <c r="F5428" s="4">
        <v>20.2</v>
      </c>
      <c r="G5428" s="4">
        <v>20.2</v>
      </c>
      <c r="H5428" s="4">
        <v>0</v>
      </c>
      <c r="I5428" s="4">
        <v>0</v>
      </c>
      <c r="J5428" s="4">
        <v>533</v>
      </c>
      <c r="K5428" s="4">
        <v>0</v>
      </c>
      <c r="L5428" s="4">
        <v>-4</v>
      </c>
      <c r="M5428" s="4">
        <v>0</v>
      </c>
      <c r="N5428" s="4">
        <v>-58.6</v>
      </c>
      <c r="O5428" s="4">
        <f t="shared" si="672"/>
        <v>1</v>
      </c>
      <c r="P5428" s="4">
        <f t="shared" si="673"/>
        <v>1</v>
      </c>
      <c r="Q5428" s="4">
        <f t="shared" si="674"/>
        <v>1</v>
      </c>
      <c r="R5428" s="4">
        <f t="shared" si="675"/>
        <v>3</v>
      </c>
      <c r="S5428" s="4">
        <f t="shared" si="676"/>
        <v>0.7</v>
      </c>
      <c r="T5428" s="4" t="str">
        <f t="shared" si="677"/>
        <v>D - Abwanderungsrisiko</v>
      </c>
      <c r="U5428" s="4">
        <f>ROUND(((E5428-Hilfswerte!$B$20)/Hilfswerte!$B$21)+((F5428-Hilfswerte!$B$22)/Hilfswerte!$B$23)+((G5428-Hilfswerte!$B$24)/Hilfswerte!$B$25)+0.1*INDEX(Hilfswerte!$B$4:$B$15,MATCH(C5428,Hilfswerte!$A$4:$A$15,0)),2)</f>
        <v>1.36</v>
      </c>
      <c r="V5428" s="4">
        <f>ROUND(SQRT((((E5428-Hilfswerte!$B$20)/Hilfswerte!$B$21)-Hilfswerte!$B$28)^2+(((F5428-Hilfswerte!$B$22)/Hilfswerte!$B$23)-Hilfswerte!$B$29)^2+(((G5428-Hilfswerte!$B$24)/Hilfswerte!$B$25)-Hilfswerte!$B$30)^2),3)</f>
        <v>1.4970000000000001</v>
      </c>
      <c r="W5428" s="4">
        <f>ROUND(E5428*Hilfswerte!$B$31,0)</f>
        <v>18910</v>
      </c>
      <c r="X5428" s="4">
        <f t="shared" si="678"/>
        <v>18910</v>
      </c>
      <c r="Y5428" s="4" t="str">
        <f>IF(T5428="A - Top-Kunde","bereits Top-Kunde",IF(AND(V5428&lt;=Hilfswerte!$B$34,H5428&lt;0.5*W5428),"Hoch",IF(AND(V5428&lt;=Hilfswerte!$B$35,H5428&lt;0.7*W5428),"Mittel","Niedrig")))</f>
        <v>Niedrig</v>
      </c>
      <c r="Z5428" s="4">
        <f t="shared" si="679"/>
        <v>50.1</v>
      </c>
      <c r="AA5428" s="4" t="str">
        <f>IF(J5428&gt;365,"Bereits abgewandert (Segment D)",IF(Z5428&gt;=Hilfswerte!$B$38,"Rot - akut gefaehrdet",IF(Z5428&gt;=Hilfswerte!$B$39,"Gelb - beobachten","Gruen - stabil")))</f>
        <v>Bereits abgewandert (Segment D)</v>
      </c>
    </row>
    <row r="5429" spans="1:27" ht="15" customHeight="1" x14ac:dyDescent="0.25">
      <c r="A5429" s="4" t="s">
        <v>5776</v>
      </c>
      <c r="B5429" s="4" t="s">
        <v>61</v>
      </c>
      <c r="C5429" s="4" t="s">
        <v>65</v>
      </c>
      <c r="D5429" s="4" t="s">
        <v>30</v>
      </c>
      <c r="E5429" s="4">
        <v>64</v>
      </c>
      <c r="F5429" s="4">
        <v>16.899999999999999</v>
      </c>
      <c r="G5429" s="4">
        <v>4.9000000000000004</v>
      </c>
      <c r="H5429" s="4">
        <v>5527</v>
      </c>
      <c r="I5429" s="4">
        <v>1</v>
      </c>
      <c r="J5429" s="4">
        <v>162</v>
      </c>
      <c r="K5429" s="4">
        <v>0</v>
      </c>
      <c r="L5429" s="4">
        <v>26</v>
      </c>
      <c r="M5429" s="4">
        <v>3</v>
      </c>
      <c r="N5429" s="4">
        <v>-13.3</v>
      </c>
      <c r="O5429" s="4">
        <f t="shared" si="672"/>
        <v>3</v>
      </c>
      <c r="P5429" s="4">
        <f t="shared" si="673"/>
        <v>1</v>
      </c>
      <c r="Q5429" s="4">
        <f t="shared" si="674"/>
        <v>4</v>
      </c>
      <c r="R5429" s="4">
        <f t="shared" si="675"/>
        <v>8</v>
      </c>
      <c r="S5429" s="4">
        <f t="shared" si="676"/>
        <v>65.599999999999994</v>
      </c>
      <c r="T5429" s="4" t="str">
        <f t="shared" si="677"/>
        <v>C - Entwicklungspotenzial</v>
      </c>
      <c r="U5429" s="4">
        <f>ROUND(((E5429-Hilfswerte!$B$20)/Hilfswerte!$B$21)+((F5429-Hilfswerte!$B$22)/Hilfswerte!$B$23)+((G5429-Hilfswerte!$B$24)/Hilfswerte!$B$25)+0.1*INDEX(Hilfswerte!$B$4:$B$15,MATCH(C5429,Hilfswerte!$A$4:$A$15,0)),2)</f>
        <v>-1.34</v>
      </c>
      <c r="V5429" s="4">
        <f>ROUND(SQRT((((E5429-Hilfswerte!$B$20)/Hilfswerte!$B$21)-Hilfswerte!$B$28)^2+(((F5429-Hilfswerte!$B$22)/Hilfswerte!$B$23)-Hilfswerte!$B$29)^2+(((G5429-Hilfswerte!$B$24)/Hilfswerte!$B$25)-Hilfswerte!$B$30)^2),3)</f>
        <v>1.157</v>
      </c>
      <c r="W5429" s="4">
        <f>ROUND(E5429*Hilfswerte!$B$31,0)</f>
        <v>13155</v>
      </c>
      <c r="X5429" s="4">
        <f t="shared" si="678"/>
        <v>7628</v>
      </c>
      <c r="Y5429" s="4" t="str">
        <f>IF(T5429="A - Top-Kunde","bereits Top-Kunde",IF(AND(V5429&lt;=Hilfswerte!$B$34,H5429&lt;0.5*W5429),"Hoch",IF(AND(V5429&lt;=Hilfswerte!$B$35,H5429&lt;0.7*W5429),"Mittel","Niedrig")))</f>
        <v>Niedrig</v>
      </c>
      <c r="Z5429" s="4">
        <f t="shared" si="679"/>
        <v>18.600000000000001</v>
      </c>
      <c r="AA5429" s="4" t="str">
        <f>IF(J5429&gt;365,"Bereits abgewandert (Segment D)",IF(Z5429&gt;=Hilfswerte!$B$38,"Rot - akut gefaehrdet",IF(Z5429&gt;=Hilfswerte!$B$39,"Gelb - beobachten","Gruen - stabil")))</f>
        <v>Gelb - beobachten</v>
      </c>
    </row>
    <row r="5430" spans="1:27" ht="15" customHeight="1" x14ac:dyDescent="0.25">
      <c r="A5430" s="4" t="s">
        <v>5777</v>
      </c>
      <c r="B5430" s="4" t="s">
        <v>288</v>
      </c>
      <c r="C5430" s="4" t="s">
        <v>55</v>
      </c>
      <c r="D5430" s="4" t="s">
        <v>30</v>
      </c>
      <c r="E5430" s="4">
        <v>99</v>
      </c>
      <c r="F5430" s="4">
        <v>15.2</v>
      </c>
      <c r="G5430" s="4">
        <v>3.9</v>
      </c>
      <c r="H5430" s="4">
        <v>6205</v>
      </c>
      <c r="I5430" s="4">
        <v>2</v>
      </c>
      <c r="J5430" s="4">
        <v>110</v>
      </c>
      <c r="K5430" s="4">
        <v>0</v>
      </c>
      <c r="L5430" s="4">
        <v>18</v>
      </c>
      <c r="M5430" s="4">
        <v>4</v>
      </c>
      <c r="N5430" s="4">
        <v>17.600000000000001</v>
      </c>
      <c r="O5430" s="4">
        <f t="shared" si="672"/>
        <v>3</v>
      </c>
      <c r="P5430" s="4">
        <f t="shared" si="673"/>
        <v>2</v>
      </c>
      <c r="Q5430" s="4">
        <f t="shared" si="674"/>
        <v>4</v>
      </c>
      <c r="R5430" s="4">
        <f t="shared" si="675"/>
        <v>9</v>
      </c>
      <c r="S5430" s="4">
        <f t="shared" si="676"/>
        <v>93.4</v>
      </c>
      <c r="T5430" s="4" t="str">
        <f t="shared" si="677"/>
        <v>C - Entwicklungspotenzial</v>
      </c>
      <c r="U5430" s="4">
        <f>ROUND(((E5430-Hilfswerte!$B$20)/Hilfswerte!$B$21)+((F5430-Hilfswerte!$B$22)/Hilfswerte!$B$23)+((G5430-Hilfswerte!$B$24)/Hilfswerte!$B$25)+0.1*INDEX(Hilfswerte!$B$4:$B$15,MATCH(C5430,Hilfswerte!$A$4:$A$15,0)),2)</f>
        <v>-1.03</v>
      </c>
      <c r="V5430" s="4">
        <f>ROUND(SQRT((((E5430-Hilfswerte!$B$20)/Hilfswerte!$B$21)-Hilfswerte!$B$28)^2+(((F5430-Hilfswerte!$B$22)/Hilfswerte!$B$23)-Hilfswerte!$B$29)^2+(((G5430-Hilfswerte!$B$24)/Hilfswerte!$B$25)-Hilfswerte!$B$30)^2),3)</f>
        <v>1.264</v>
      </c>
      <c r="W5430" s="4">
        <f>ROUND(E5430*Hilfswerte!$B$31,0)</f>
        <v>20349</v>
      </c>
      <c r="X5430" s="4">
        <f t="shared" si="678"/>
        <v>14144</v>
      </c>
      <c r="Y5430" s="4" t="str">
        <f>IF(T5430="A - Top-Kunde","bereits Top-Kunde",IF(AND(V5430&lt;=Hilfswerte!$B$34,H5430&lt;0.5*W5430),"Hoch",IF(AND(V5430&lt;=Hilfswerte!$B$35,H5430&lt;0.7*W5430),"Mittel","Niedrig")))</f>
        <v>Niedrig</v>
      </c>
      <c r="Z5430" s="4">
        <f t="shared" si="679"/>
        <v>9.1</v>
      </c>
      <c r="AA5430" s="4" t="str">
        <f>IF(J5430&gt;365,"Bereits abgewandert (Segment D)",IF(Z5430&gt;=Hilfswerte!$B$38,"Rot - akut gefaehrdet",IF(Z5430&gt;=Hilfswerte!$B$39,"Gelb - beobachten","Gruen - stabil")))</f>
        <v>Gruen - stabil</v>
      </c>
    </row>
    <row r="5431" spans="1:27" ht="15" customHeight="1" x14ac:dyDescent="0.25">
      <c r="A5431" s="4" t="s">
        <v>5778</v>
      </c>
      <c r="B5431" s="4" t="s">
        <v>405</v>
      </c>
      <c r="C5431" s="4" t="s">
        <v>62</v>
      </c>
      <c r="D5431" s="4" t="s">
        <v>30</v>
      </c>
      <c r="E5431" s="4">
        <v>91</v>
      </c>
      <c r="F5431" s="4">
        <v>17.5</v>
      </c>
      <c r="G5431" s="4">
        <v>16.600000000000001</v>
      </c>
      <c r="H5431" s="4">
        <v>59474</v>
      </c>
      <c r="I5431" s="4">
        <v>7</v>
      </c>
      <c r="J5431" s="4">
        <v>16</v>
      </c>
      <c r="K5431" s="4">
        <v>1</v>
      </c>
      <c r="L5431" s="4">
        <v>14</v>
      </c>
      <c r="M5431" s="4">
        <v>4</v>
      </c>
      <c r="N5431" s="4">
        <v>15.7</v>
      </c>
      <c r="O5431" s="4">
        <f t="shared" si="672"/>
        <v>5</v>
      </c>
      <c r="P5431" s="4">
        <f t="shared" si="673"/>
        <v>5</v>
      </c>
      <c r="Q5431" s="4">
        <f t="shared" si="674"/>
        <v>5</v>
      </c>
      <c r="R5431" s="4">
        <f t="shared" si="675"/>
        <v>15</v>
      </c>
      <c r="S5431" s="4">
        <f t="shared" si="676"/>
        <v>147.69999999999999</v>
      </c>
      <c r="T5431" s="4" t="str">
        <f t="shared" si="677"/>
        <v>A - Top-Kunde</v>
      </c>
      <c r="U5431" s="4">
        <f>ROUND(((E5431-Hilfswerte!$B$20)/Hilfswerte!$B$21)+((F5431-Hilfswerte!$B$22)/Hilfswerte!$B$23)+((G5431-Hilfswerte!$B$24)/Hilfswerte!$B$25)+0.1*INDEX(Hilfswerte!$B$4:$B$15,MATCH(C5431,Hilfswerte!$A$4:$A$15,0)),2)</f>
        <v>1.1200000000000001</v>
      </c>
      <c r="V5431" s="4">
        <f>ROUND(SQRT((((E5431-Hilfswerte!$B$20)/Hilfswerte!$B$21)-Hilfswerte!$B$28)^2+(((F5431-Hilfswerte!$B$22)/Hilfswerte!$B$23)-Hilfswerte!$B$29)^2+(((G5431-Hilfswerte!$B$24)/Hilfswerte!$B$25)-Hilfswerte!$B$30)^2),3)</f>
        <v>0.98499999999999999</v>
      </c>
      <c r="W5431" s="4">
        <f>ROUND(E5431*Hilfswerte!$B$31,0)</f>
        <v>18705</v>
      </c>
      <c r="X5431" s="4">
        <f t="shared" si="678"/>
        <v>0</v>
      </c>
      <c r="Y5431" s="4" t="str">
        <f>IF(T5431="A - Top-Kunde","bereits Top-Kunde",IF(AND(V5431&lt;=Hilfswerte!$B$34,H5431&lt;0.5*W5431),"Hoch",IF(AND(V5431&lt;=Hilfswerte!$B$35,H5431&lt;0.7*W5431),"Mittel","Niedrig")))</f>
        <v>bereits Top-Kunde</v>
      </c>
      <c r="Z5431" s="4">
        <f t="shared" si="679"/>
        <v>6.6</v>
      </c>
      <c r="AA5431" s="4" t="str">
        <f>IF(J5431&gt;365,"Bereits abgewandert (Segment D)",IF(Z5431&gt;=Hilfswerte!$B$38,"Rot - akut gefaehrdet",IF(Z5431&gt;=Hilfswerte!$B$39,"Gelb - beobachten","Gruen - stabil")))</f>
        <v>Gruen - stabil</v>
      </c>
    </row>
    <row r="5432" spans="1:27" ht="15" customHeight="1" x14ac:dyDescent="0.25">
      <c r="A5432" s="4" t="s">
        <v>5779</v>
      </c>
      <c r="B5432" s="4" t="s">
        <v>970</v>
      </c>
      <c r="C5432" s="4" t="s">
        <v>65</v>
      </c>
      <c r="D5432" s="4" t="s">
        <v>30</v>
      </c>
      <c r="E5432" s="4">
        <v>122</v>
      </c>
      <c r="F5432" s="4">
        <v>36.799999999999997</v>
      </c>
      <c r="G5432" s="4">
        <v>7.5</v>
      </c>
      <c r="H5432" s="4">
        <v>4060</v>
      </c>
      <c r="I5432" s="4">
        <v>7</v>
      </c>
      <c r="J5432" s="4">
        <v>6</v>
      </c>
      <c r="K5432" s="4">
        <v>1</v>
      </c>
      <c r="L5432" s="4">
        <v>1</v>
      </c>
      <c r="M5432" s="4">
        <v>5</v>
      </c>
      <c r="N5432" s="4">
        <v>-3.8</v>
      </c>
      <c r="O5432" s="4">
        <f t="shared" si="672"/>
        <v>5</v>
      </c>
      <c r="P5432" s="4">
        <f t="shared" si="673"/>
        <v>5</v>
      </c>
      <c r="Q5432" s="4">
        <f t="shared" si="674"/>
        <v>4</v>
      </c>
      <c r="R5432" s="4">
        <f t="shared" si="675"/>
        <v>14</v>
      </c>
      <c r="S5432" s="4">
        <f t="shared" si="676"/>
        <v>131.80000000000001</v>
      </c>
      <c r="T5432" s="4" t="str">
        <f t="shared" si="677"/>
        <v>A - Top-Kunde</v>
      </c>
      <c r="U5432" s="4">
        <f>ROUND(((E5432-Hilfswerte!$B$20)/Hilfswerte!$B$21)+((F5432-Hilfswerte!$B$22)/Hilfswerte!$B$23)+((G5432-Hilfswerte!$B$24)/Hilfswerte!$B$25)+0.1*INDEX(Hilfswerte!$B$4:$B$15,MATCH(C5432,Hilfswerte!$A$4:$A$15,0)),2)</f>
        <v>-0.32</v>
      </c>
      <c r="V5432" s="4">
        <f>ROUND(SQRT((((E5432-Hilfswerte!$B$20)/Hilfswerte!$B$21)-Hilfswerte!$B$28)^2+(((F5432-Hilfswerte!$B$22)/Hilfswerte!$B$23)-Hilfswerte!$B$29)^2+(((G5432-Hilfswerte!$B$24)/Hilfswerte!$B$25)-Hilfswerte!$B$30)^2),3)</f>
        <v>0.62</v>
      </c>
      <c r="W5432" s="4">
        <f>ROUND(E5432*Hilfswerte!$B$31,0)</f>
        <v>25077</v>
      </c>
      <c r="X5432" s="4">
        <f t="shared" si="678"/>
        <v>21017</v>
      </c>
      <c r="Y5432" s="4" t="str">
        <f>IF(T5432="A - Top-Kunde","bereits Top-Kunde",IF(AND(V5432&lt;=Hilfswerte!$B$34,H5432&lt;0.5*W5432),"Hoch",IF(AND(V5432&lt;=Hilfswerte!$B$35,H5432&lt;0.7*W5432),"Mittel","Niedrig")))</f>
        <v>bereits Top-Kunde</v>
      </c>
      <c r="Z5432" s="4">
        <f t="shared" si="679"/>
        <v>5</v>
      </c>
      <c r="AA5432" s="4" t="str">
        <f>IF(J5432&gt;365,"Bereits abgewandert (Segment D)",IF(Z5432&gt;=Hilfswerte!$B$38,"Rot - akut gefaehrdet",IF(Z5432&gt;=Hilfswerte!$B$39,"Gelb - beobachten","Gruen - stabil")))</f>
        <v>Gruen - stabil</v>
      </c>
    </row>
    <row r="5433" spans="1:27" ht="15" customHeight="1" x14ac:dyDescent="0.25">
      <c r="A5433" s="4" t="s">
        <v>5780</v>
      </c>
      <c r="B5433" s="4" t="s">
        <v>369</v>
      </c>
      <c r="C5433" s="4" t="s">
        <v>59</v>
      </c>
      <c r="D5433" s="4" t="s">
        <v>30</v>
      </c>
      <c r="E5433" s="4">
        <v>85</v>
      </c>
      <c r="F5433" s="4">
        <v>13.5</v>
      </c>
      <c r="G5433" s="4">
        <v>19.100000000000001</v>
      </c>
      <c r="H5433" s="4">
        <v>16686</v>
      </c>
      <c r="I5433" s="4">
        <v>7</v>
      </c>
      <c r="J5433" s="4">
        <v>12</v>
      </c>
      <c r="K5433" s="4">
        <v>1</v>
      </c>
      <c r="L5433" s="4">
        <v>13</v>
      </c>
      <c r="M5433" s="4">
        <v>1</v>
      </c>
      <c r="N5433" s="4">
        <v>13.2</v>
      </c>
      <c r="O5433" s="4">
        <f t="shared" si="672"/>
        <v>5</v>
      </c>
      <c r="P5433" s="4">
        <f t="shared" si="673"/>
        <v>5</v>
      </c>
      <c r="Q5433" s="4">
        <f t="shared" si="674"/>
        <v>5</v>
      </c>
      <c r="R5433" s="4">
        <f t="shared" si="675"/>
        <v>15</v>
      </c>
      <c r="S5433" s="4">
        <f t="shared" si="676"/>
        <v>146.69999999999999</v>
      </c>
      <c r="T5433" s="4" t="str">
        <f t="shared" si="677"/>
        <v>A - Top-Kunde</v>
      </c>
      <c r="U5433" s="4">
        <f>ROUND(((E5433-Hilfswerte!$B$20)/Hilfswerte!$B$21)+((F5433-Hilfswerte!$B$22)/Hilfswerte!$B$23)+((G5433-Hilfswerte!$B$24)/Hilfswerte!$B$25)+0.1*INDEX(Hilfswerte!$B$4:$B$15,MATCH(C5433,Hilfswerte!$A$4:$A$15,0)),2)</f>
        <v>0.93</v>
      </c>
      <c r="V5433" s="4">
        <f>ROUND(SQRT((((E5433-Hilfswerte!$B$20)/Hilfswerte!$B$21)-Hilfswerte!$B$28)^2+(((F5433-Hilfswerte!$B$22)/Hilfswerte!$B$23)-Hilfswerte!$B$29)^2+(((G5433-Hilfswerte!$B$24)/Hilfswerte!$B$25)-Hilfswerte!$B$30)^2),3)</f>
        <v>1.3720000000000001</v>
      </c>
      <c r="W5433" s="4">
        <f>ROUND(E5433*Hilfswerte!$B$31,0)</f>
        <v>17471</v>
      </c>
      <c r="X5433" s="4">
        <f t="shared" si="678"/>
        <v>785</v>
      </c>
      <c r="Y5433" s="4" t="str">
        <f>IF(T5433="A - Top-Kunde","bereits Top-Kunde",IF(AND(V5433&lt;=Hilfswerte!$B$34,H5433&lt;0.5*W5433),"Hoch",IF(AND(V5433&lt;=Hilfswerte!$B$35,H5433&lt;0.7*W5433),"Mittel","Niedrig")))</f>
        <v>bereits Top-Kunde</v>
      </c>
      <c r="Z5433" s="4">
        <f t="shared" si="679"/>
        <v>6.2</v>
      </c>
      <c r="AA5433" s="4" t="str">
        <f>IF(J5433&gt;365,"Bereits abgewandert (Segment D)",IF(Z5433&gt;=Hilfswerte!$B$38,"Rot - akut gefaehrdet",IF(Z5433&gt;=Hilfswerte!$B$39,"Gelb - beobachten","Gruen - stabil")))</f>
        <v>Gruen - stabil</v>
      </c>
    </row>
    <row r="5434" spans="1:27" ht="15" customHeight="1" x14ac:dyDescent="0.25">
      <c r="A5434" s="4" t="s">
        <v>5781</v>
      </c>
      <c r="B5434" s="4" t="s">
        <v>395</v>
      </c>
      <c r="C5434" s="4" t="s">
        <v>29</v>
      </c>
      <c r="D5434" s="4" t="s">
        <v>30</v>
      </c>
      <c r="E5434" s="4">
        <v>493</v>
      </c>
      <c r="F5434" s="4">
        <v>99.1</v>
      </c>
      <c r="G5434" s="4">
        <v>2.1</v>
      </c>
      <c r="H5434" s="4">
        <v>297109</v>
      </c>
      <c r="I5434" s="4">
        <v>5</v>
      </c>
      <c r="J5434" s="4">
        <v>22</v>
      </c>
      <c r="K5434" s="4">
        <v>0</v>
      </c>
      <c r="L5434" s="4">
        <v>3</v>
      </c>
      <c r="M5434" s="4">
        <v>3</v>
      </c>
      <c r="N5434" s="4">
        <v>19.5</v>
      </c>
      <c r="O5434" s="4">
        <f t="shared" si="672"/>
        <v>5</v>
      </c>
      <c r="P5434" s="4">
        <f t="shared" si="673"/>
        <v>5</v>
      </c>
      <c r="Q5434" s="4">
        <f t="shared" si="674"/>
        <v>5</v>
      </c>
      <c r="R5434" s="4">
        <f t="shared" si="675"/>
        <v>15</v>
      </c>
      <c r="S5434" s="4">
        <f t="shared" si="676"/>
        <v>158.9</v>
      </c>
      <c r="T5434" s="4" t="str">
        <f t="shared" si="677"/>
        <v>A - Top-Kunde</v>
      </c>
      <c r="U5434" s="4">
        <f>ROUND(((E5434-Hilfswerte!$B$20)/Hilfswerte!$B$21)+((F5434-Hilfswerte!$B$22)/Hilfswerte!$B$23)+((G5434-Hilfswerte!$B$24)/Hilfswerte!$B$25)+0.1*INDEX(Hilfswerte!$B$4:$B$15,MATCH(C5434,Hilfswerte!$A$4:$A$15,0)),2)</f>
        <v>1.86</v>
      </c>
      <c r="V5434" s="4">
        <f>ROUND(SQRT((((E5434-Hilfswerte!$B$20)/Hilfswerte!$B$21)-Hilfswerte!$B$28)^2+(((F5434-Hilfswerte!$B$22)/Hilfswerte!$B$23)-Hilfswerte!$B$29)^2+(((G5434-Hilfswerte!$B$24)/Hilfswerte!$B$25)-Hilfswerte!$B$30)^2),3)</f>
        <v>2.294</v>
      </c>
      <c r="W5434" s="4">
        <f>ROUND(E5434*Hilfswerte!$B$31,0)</f>
        <v>101334</v>
      </c>
      <c r="X5434" s="4">
        <f t="shared" si="678"/>
        <v>0</v>
      </c>
      <c r="Y5434" s="4" t="str">
        <f>IF(T5434="A - Top-Kunde","bereits Top-Kunde",IF(AND(V5434&lt;=Hilfswerte!$B$34,H5434&lt;0.5*W5434),"Hoch",IF(AND(V5434&lt;=Hilfswerte!$B$35,H5434&lt;0.7*W5434),"Mittel","Niedrig")))</f>
        <v>bereits Top-Kunde</v>
      </c>
      <c r="Z5434" s="4">
        <f t="shared" si="679"/>
        <v>1.7</v>
      </c>
      <c r="AA5434" s="4" t="str">
        <f>IF(J5434&gt;365,"Bereits abgewandert (Segment D)",IF(Z5434&gt;=Hilfswerte!$B$38,"Rot - akut gefaehrdet",IF(Z5434&gt;=Hilfswerte!$B$39,"Gelb - beobachten","Gruen - stabil")))</f>
        <v>Gruen - stabil</v>
      </c>
    </row>
    <row r="5435" spans="1:27" ht="15" customHeight="1" x14ac:dyDescent="0.25">
      <c r="A5435" s="4" t="s">
        <v>5782</v>
      </c>
      <c r="B5435" s="4" t="s">
        <v>842</v>
      </c>
      <c r="C5435" s="4" t="s">
        <v>29</v>
      </c>
      <c r="D5435" s="4" t="s">
        <v>30</v>
      </c>
      <c r="E5435" s="4">
        <v>287</v>
      </c>
      <c r="F5435" s="4">
        <v>83.8</v>
      </c>
      <c r="G5435" s="4">
        <v>2.4</v>
      </c>
      <c r="H5435" s="4">
        <v>108810</v>
      </c>
      <c r="I5435" s="4">
        <v>4</v>
      </c>
      <c r="J5435" s="4">
        <v>9</v>
      </c>
      <c r="K5435" s="4">
        <v>1</v>
      </c>
      <c r="L5435" s="4">
        <v>31</v>
      </c>
      <c r="M5435" s="4">
        <v>5</v>
      </c>
      <c r="N5435" s="4">
        <v>11.1</v>
      </c>
      <c r="O5435" s="4">
        <f t="shared" si="672"/>
        <v>5</v>
      </c>
      <c r="P5435" s="4">
        <f t="shared" si="673"/>
        <v>4</v>
      </c>
      <c r="Q5435" s="4">
        <f t="shared" si="674"/>
        <v>5</v>
      </c>
      <c r="R5435" s="4">
        <f t="shared" si="675"/>
        <v>14</v>
      </c>
      <c r="S5435" s="4">
        <f t="shared" si="676"/>
        <v>130.30000000000001</v>
      </c>
      <c r="T5435" s="4" t="str">
        <f t="shared" si="677"/>
        <v>A - Top-Kunde</v>
      </c>
      <c r="U5435" s="4">
        <f>ROUND(((E5435-Hilfswerte!$B$20)/Hilfswerte!$B$21)+((F5435-Hilfswerte!$B$22)/Hilfswerte!$B$23)+((G5435-Hilfswerte!$B$24)/Hilfswerte!$B$25)+0.1*INDEX(Hilfswerte!$B$4:$B$15,MATCH(C5435,Hilfswerte!$A$4:$A$15,0)),2)</f>
        <v>0.75</v>
      </c>
      <c r="V5435" s="4">
        <f>ROUND(SQRT((((E5435-Hilfswerte!$B$20)/Hilfswerte!$B$21)-Hilfswerte!$B$28)^2+(((F5435-Hilfswerte!$B$22)/Hilfswerte!$B$23)-Hilfswerte!$B$29)^2+(((G5435-Hilfswerte!$B$24)/Hilfswerte!$B$25)-Hilfswerte!$B$30)^2),3)</f>
        <v>1.7070000000000001</v>
      </c>
      <c r="W5435" s="4">
        <f>ROUND(E5435*Hilfswerte!$B$31,0)</f>
        <v>58992</v>
      </c>
      <c r="X5435" s="4">
        <f t="shared" si="678"/>
        <v>0</v>
      </c>
      <c r="Y5435" s="4" t="str">
        <f>IF(T5435="A - Top-Kunde","bereits Top-Kunde",IF(AND(V5435&lt;=Hilfswerte!$B$34,H5435&lt;0.5*W5435),"Hoch",IF(AND(V5435&lt;=Hilfswerte!$B$35,H5435&lt;0.7*W5435),"Mittel","Niedrig")))</f>
        <v>bereits Top-Kunde</v>
      </c>
      <c r="Z5435" s="4">
        <f t="shared" si="679"/>
        <v>9.6999999999999993</v>
      </c>
      <c r="AA5435" s="4" t="str">
        <f>IF(J5435&gt;365,"Bereits abgewandert (Segment D)",IF(Z5435&gt;=Hilfswerte!$B$38,"Rot - akut gefaehrdet",IF(Z5435&gt;=Hilfswerte!$B$39,"Gelb - beobachten","Gruen - stabil")))</f>
        <v>Gruen - stabil</v>
      </c>
    </row>
    <row r="5436" spans="1:27" ht="15" customHeight="1" x14ac:dyDescent="0.25">
      <c r="A5436" s="4" t="s">
        <v>5783</v>
      </c>
      <c r="B5436" s="4" t="s">
        <v>97</v>
      </c>
      <c r="C5436" s="4" t="s">
        <v>29</v>
      </c>
      <c r="D5436" s="4" t="s">
        <v>30</v>
      </c>
      <c r="E5436" s="4">
        <v>148</v>
      </c>
      <c r="F5436" s="4">
        <v>22.9</v>
      </c>
      <c r="G5436" s="4">
        <v>2</v>
      </c>
      <c r="H5436" s="4">
        <v>0</v>
      </c>
      <c r="I5436" s="4">
        <v>0</v>
      </c>
      <c r="J5436" s="4">
        <v>604</v>
      </c>
      <c r="K5436" s="4">
        <v>0</v>
      </c>
      <c r="L5436" s="4">
        <v>10</v>
      </c>
      <c r="M5436" s="4">
        <v>0</v>
      </c>
      <c r="N5436" s="4">
        <v>-78.7</v>
      </c>
      <c r="O5436" s="4">
        <f t="shared" si="672"/>
        <v>1</v>
      </c>
      <c r="P5436" s="4">
        <f t="shared" si="673"/>
        <v>1</v>
      </c>
      <c r="Q5436" s="4">
        <f t="shared" si="674"/>
        <v>1</v>
      </c>
      <c r="R5436" s="4">
        <f t="shared" si="675"/>
        <v>3</v>
      </c>
      <c r="S5436" s="4">
        <f t="shared" si="676"/>
        <v>-12.4</v>
      </c>
      <c r="T5436" s="4" t="str">
        <f t="shared" si="677"/>
        <v>D - Abwanderungsrisiko</v>
      </c>
      <c r="U5436" s="4">
        <f>ROUND(((E5436-Hilfswerte!$B$20)/Hilfswerte!$B$21)+((F5436-Hilfswerte!$B$22)/Hilfswerte!$B$23)+((G5436-Hilfswerte!$B$24)/Hilfswerte!$B$25)+0.1*INDEX(Hilfswerte!$B$4:$B$15,MATCH(C5436,Hilfswerte!$A$4:$A$15,0)),2)</f>
        <v>-1.01</v>
      </c>
      <c r="V5436" s="4">
        <f>ROUND(SQRT((((E5436-Hilfswerte!$B$20)/Hilfswerte!$B$21)-Hilfswerte!$B$28)^2+(((F5436-Hilfswerte!$B$22)/Hilfswerte!$B$23)-Hilfswerte!$B$29)^2+(((G5436-Hilfswerte!$B$24)/Hilfswerte!$B$25)-Hilfswerte!$B$30)^2),3)</f>
        <v>1.4890000000000001</v>
      </c>
      <c r="W5436" s="4">
        <f>ROUND(E5436*Hilfswerte!$B$31,0)</f>
        <v>30421</v>
      </c>
      <c r="X5436" s="4">
        <f t="shared" si="678"/>
        <v>30421</v>
      </c>
      <c r="Y5436" s="4" t="str">
        <f>IF(T5436="A - Top-Kunde","bereits Top-Kunde",IF(AND(V5436&lt;=Hilfswerte!$B$34,H5436&lt;0.5*W5436),"Hoch",IF(AND(V5436&lt;=Hilfswerte!$B$35,H5436&lt;0.7*W5436),"Mittel","Niedrig")))</f>
        <v>Niedrig</v>
      </c>
      <c r="Z5436" s="4">
        <f t="shared" si="679"/>
        <v>63.7</v>
      </c>
      <c r="AA5436" s="4" t="str">
        <f>IF(J5436&gt;365,"Bereits abgewandert (Segment D)",IF(Z5436&gt;=Hilfswerte!$B$38,"Rot - akut gefaehrdet",IF(Z5436&gt;=Hilfswerte!$B$39,"Gelb - beobachten","Gruen - stabil")))</f>
        <v>Bereits abgewandert (Segment D)</v>
      </c>
    </row>
    <row r="5437" spans="1:27" ht="15" customHeight="1" x14ac:dyDescent="0.25">
      <c r="A5437" s="4" t="s">
        <v>5784</v>
      </c>
      <c r="B5437" s="4" t="s">
        <v>378</v>
      </c>
      <c r="C5437" s="4" t="s">
        <v>65</v>
      </c>
      <c r="D5437" s="4" t="s">
        <v>93</v>
      </c>
      <c r="E5437" s="4">
        <v>190</v>
      </c>
      <c r="F5437" s="4">
        <v>72</v>
      </c>
      <c r="G5437" s="4">
        <v>9</v>
      </c>
      <c r="H5437" s="4">
        <v>106014</v>
      </c>
      <c r="I5437" s="4">
        <v>3</v>
      </c>
      <c r="J5437" s="4">
        <v>12</v>
      </c>
      <c r="K5437" s="4">
        <v>0</v>
      </c>
      <c r="L5437" s="4">
        <v>3</v>
      </c>
      <c r="M5437" s="4">
        <v>4</v>
      </c>
      <c r="N5437" s="4">
        <v>31.9</v>
      </c>
      <c r="O5437" s="4">
        <f t="shared" si="672"/>
        <v>5</v>
      </c>
      <c r="P5437" s="4">
        <f t="shared" si="673"/>
        <v>3</v>
      </c>
      <c r="Q5437" s="4">
        <f t="shared" si="674"/>
        <v>5</v>
      </c>
      <c r="R5437" s="4">
        <f t="shared" si="675"/>
        <v>13</v>
      </c>
      <c r="S5437" s="4">
        <f t="shared" si="676"/>
        <v>145.1</v>
      </c>
      <c r="T5437" s="4" t="str">
        <f t="shared" si="677"/>
        <v>A - Top-Kunde</v>
      </c>
      <c r="U5437" s="4">
        <f>ROUND(((E5437-Hilfswerte!$B$20)/Hilfswerte!$B$21)+((F5437-Hilfswerte!$B$22)/Hilfswerte!$B$23)+((G5437-Hilfswerte!$B$24)/Hilfswerte!$B$25)+0.1*INDEX(Hilfswerte!$B$4:$B$15,MATCH(C5437,Hilfswerte!$A$4:$A$15,0)),2)</f>
        <v>0.85</v>
      </c>
      <c r="V5437" s="4">
        <f>ROUND(SQRT((((E5437-Hilfswerte!$B$20)/Hilfswerte!$B$21)-Hilfswerte!$B$28)^2+(((F5437-Hilfswerte!$B$22)/Hilfswerte!$B$23)-Hilfswerte!$B$29)^2+(((G5437-Hilfswerte!$B$24)/Hilfswerte!$B$25)-Hilfswerte!$B$30)^2),3)</f>
        <v>0.71899999999999997</v>
      </c>
      <c r="W5437" s="4">
        <f>ROUND(E5437*Hilfswerte!$B$31,0)</f>
        <v>39054</v>
      </c>
      <c r="X5437" s="4">
        <f t="shared" si="678"/>
        <v>0</v>
      </c>
      <c r="Y5437" s="4" t="str">
        <f>IF(T5437="A - Top-Kunde","bereits Top-Kunde",IF(AND(V5437&lt;=Hilfswerte!$B$34,H5437&lt;0.5*W5437),"Hoch",IF(AND(V5437&lt;=Hilfswerte!$B$35,H5437&lt;0.7*W5437),"Mittel","Niedrig")))</f>
        <v>bereits Top-Kunde</v>
      </c>
      <c r="Z5437" s="4">
        <f t="shared" si="679"/>
        <v>1.2</v>
      </c>
      <c r="AA5437" s="4" t="str">
        <f>IF(J5437&gt;365,"Bereits abgewandert (Segment D)",IF(Z5437&gt;=Hilfswerte!$B$38,"Rot - akut gefaehrdet",IF(Z5437&gt;=Hilfswerte!$B$39,"Gelb - beobachten","Gruen - stabil")))</f>
        <v>Gruen - stabil</v>
      </c>
    </row>
    <row r="5438" spans="1:27" ht="15" customHeight="1" x14ac:dyDescent="0.25">
      <c r="A5438" s="4" t="s">
        <v>5785</v>
      </c>
      <c r="B5438" s="4" t="s">
        <v>567</v>
      </c>
      <c r="C5438" s="4" t="s">
        <v>65</v>
      </c>
      <c r="D5438" s="4" t="s">
        <v>30</v>
      </c>
      <c r="E5438" s="4">
        <v>76</v>
      </c>
      <c r="F5438" s="4">
        <v>19.399999999999999</v>
      </c>
      <c r="G5438" s="4">
        <v>16.5</v>
      </c>
      <c r="H5438" s="4">
        <v>11917</v>
      </c>
      <c r="I5438" s="4">
        <v>3</v>
      </c>
      <c r="J5438" s="4">
        <v>162</v>
      </c>
      <c r="K5438" s="4">
        <v>0</v>
      </c>
      <c r="L5438" s="4">
        <v>36</v>
      </c>
      <c r="M5438" s="4">
        <v>5</v>
      </c>
      <c r="N5438" s="4">
        <v>30.5</v>
      </c>
      <c r="O5438" s="4">
        <f t="shared" si="672"/>
        <v>3</v>
      </c>
      <c r="P5438" s="4">
        <f t="shared" si="673"/>
        <v>3</v>
      </c>
      <c r="Q5438" s="4">
        <f t="shared" si="674"/>
        <v>5</v>
      </c>
      <c r="R5438" s="4">
        <f t="shared" si="675"/>
        <v>11</v>
      </c>
      <c r="S5438" s="4">
        <f t="shared" si="676"/>
        <v>114.5</v>
      </c>
      <c r="T5438" s="4" t="str">
        <f t="shared" si="677"/>
        <v>B - Kernkunde</v>
      </c>
      <c r="U5438" s="4">
        <f>ROUND(((E5438-Hilfswerte!$B$20)/Hilfswerte!$B$21)+((F5438-Hilfswerte!$B$22)/Hilfswerte!$B$23)+((G5438-Hilfswerte!$B$24)/Hilfswerte!$B$25)+0.1*INDEX(Hilfswerte!$B$4:$B$15,MATCH(C5438,Hilfswerte!$A$4:$A$15,0)),2)</f>
        <v>0.6</v>
      </c>
      <c r="V5438" s="4">
        <f>ROUND(SQRT((((E5438-Hilfswerte!$B$20)/Hilfswerte!$B$21)-Hilfswerte!$B$28)^2+(((F5438-Hilfswerte!$B$22)/Hilfswerte!$B$23)-Hilfswerte!$B$29)^2+(((G5438-Hilfswerte!$B$24)/Hilfswerte!$B$25)-Hilfswerte!$B$30)^2),3)</f>
        <v>0.98299999999999998</v>
      </c>
      <c r="W5438" s="4">
        <f>ROUND(E5438*Hilfswerte!$B$31,0)</f>
        <v>15622</v>
      </c>
      <c r="X5438" s="4">
        <f t="shared" si="678"/>
        <v>3705</v>
      </c>
      <c r="Y5438" s="4" t="str">
        <f>IF(T5438="A - Top-Kunde","bereits Top-Kunde",IF(AND(V5438&lt;=Hilfswerte!$B$34,H5438&lt;0.5*W5438),"Hoch",IF(AND(V5438&lt;=Hilfswerte!$B$35,H5438&lt;0.7*W5438),"Mittel","Niedrig")))</f>
        <v>Niedrig</v>
      </c>
      <c r="Z5438" s="4">
        <f t="shared" si="679"/>
        <v>15.3</v>
      </c>
      <c r="AA5438" s="4" t="str">
        <f>IF(J5438&gt;365,"Bereits abgewandert (Segment D)",IF(Z5438&gt;=Hilfswerte!$B$38,"Rot - akut gefaehrdet",IF(Z5438&gt;=Hilfswerte!$B$39,"Gelb - beobachten","Gruen - stabil")))</f>
        <v>Gelb - beobachten</v>
      </c>
    </row>
    <row r="5439" spans="1:27" ht="15" customHeight="1" x14ac:dyDescent="0.25">
      <c r="A5439" s="4" t="s">
        <v>5786</v>
      </c>
      <c r="B5439" s="4" t="s">
        <v>353</v>
      </c>
      <c r="C5439" s="4" t="s">
        <v>38</v>
      </c>
      <c r="D5439" s="4" t="s">
        <v>48</v>
      </c>
      <c r="E5439" s="4">
        <v>38</v>
      </c>
      <c r="F5439" s="4">
        <v>8.1999999999999993</v>
      </c>
      <c r="G5439" s="4">
        <v>11.3</v>
      </c>
      <c r="H5439" s="4">
        <v>1499</v>
      </c>
      <c r="I5439" s="4">
        <v>3</v>
      </c>
      <c r="J5439" s="4">
        <v>8</v>
      </c>
      <c r="K5439" s="4">
        <v>0</v>
      </c>
      <c r="L5439" s="4">
        <v>-3</v>
      </c>
      <c r="M5439" s="4">
        <v>3</v>
      </c>
      <c r="N5439" s="4">
        <v>-6.5</v>
      </c>
      <c r="O5439" s="4">
        <f t="shared" si="672"/>
        <v>5</v>
      </c>
      <c r="P5439" s="4">
        <f t="shared" si="673"/>
        <v>3</v>
      </c>
      <c r="Q5439" s="4">
        <f t="shared" si="674"/>
        <v>3</v>
      </c>
      <c r="R5439" s="4">
        <f t="shared" si="675"/>
        <v>11</v>
      </c>
      <c r="S5439" s="4">
        <f t="shared" si="676"/>
        <v>106.8</v>
      </c>
      <c r="T5439" s="4" t="str">
        <f t="shared" si="677"/>
        <v>B - Kernkunde</v>
      </c>
      <c r="U5439" s="4">
        <f>ROUND(((E5439-Hilfswerte!$B$20)/Hilfswerte!$B$21)+((F5439-Hilfswerte!$B$22)/Hilfswerte!$B$23)+((G5439-Hilfswerte!$B$24)/Hilfswerte!$B$25)+0.1*INDEX(Hilfswerte!$B$4:$B$15,MATCH(C5439,Hilfswerte!$A$4:$A$15,0)),2)</f>
        <v>-0.19</v>
      </c>
      <c r="V5439" s="4">
        <f>ROUND(SQRT((((E5439-Hilfswerte!$B$20)/Hilfswerte!$B$21)-Hilfswerte!$B$28)^2+(((F5439-Hilfswerte!$B$22)/Hilfswerte!$B$23)-Hilfswerte!$B$29)^2+(((G5439-Hilfswerte!$B$24)/Hilfswerte!$B$25)-Hilfswerte!$B$30)^2),3)</f>
        <v>0.76700000000000002</v>
      </c>
      <c r="W5439" s="4">
        <f>ROUND(E5439*Hilfswerte!$B$31,0)</f>
        <v>7811</v>
      </c>
      <c r="X5439" s="4">
        <f t="shared" si="678"/>
        <v>6312</v>
      </c>
      <c r="Y5439" s="4" t="str">
        <f>IF(T5439="A - Top-Kunde","bereits Top-Kunde",IF(AND(V5439&lt;=Hilfswerte!$B$34,H5439&lt;0.5*W5439),"Hoch",IF(AND(V5439&lt;=Hilfswerte!$B$35,H5439&lt;0.7*W5439),"Mittel","Niedrig")))</f>
        <v>Hoch</v>
      </c>
      <c r="Z5439" s="4">
        <f t="shared" si="679"/>
        <v>3</v>
      </c>
      <c r="AA5439" s="4" t="str">
        <f>IF(J5439&gt;365,"Bereits abgewandert (Segment D)",IF(Z5439&gt;=Hilfswerte!$B$38,"Rot - akut gefaehrdet",IF(Z5439&gt;=Hilfswerte!$B$39,"Gelb - beobachten","Gruen - stabil")))</f>
        <v>Gruen - stabil</v>
      </c>
    </row>
    <row r="5440" spans="1:27" ht="15" customHeight="1" x14ac:dyDescent="0.25">
      <c r="A5440" s="4" t="s">
        <v>5787</v>
      </c>
      <c r="B5440" s="4" t="s">
        <v>282</v>
      </c>
      <c r="C5440" s="4" t="s">
        <v>59</v>
      </c>
      <c r="D5440" s="4" t="s">
        <v>48</v>
      </c>
      <c r="E5440" s="4">
        <v>61</v>
      </c>
      <c r="F5440" s="4">
        <v>10.7</v>
      </c>
      <c r="G5440" s="4">
        <v>4.4000000000000004</v>
      </c>
      <c r="H5440" s="4">
        <v>1117</v>
      </c>
      <c r="I5440" s="4">
        <v>1</v>
      </c>
      <c r="J5440" s="4">
        <v>314</v>
      </c>
      <c r="K5440" s="4">
        <v>0</v>
      </c>
      <c r="L5440" s="4">
        <v>16</v>
      </c>
      <c r="M5440" s="4">
        <v>2</v>
      </c>
      <c r="N5440" s="4">
        <v>-0.1</v>
      </c>
      <c r="O5440" s="4">
        <f t="shared" si="672"/>
        <v>2</v>
      </c>
      <c r="P5440" s="4">
        <f t="shared" si="673"/>
        <v>1</v>
      </c>
      <c r="Q5440" s="4">
        <f t="shared" si="674"/>
        <v>3</v>
      </c>
      <c r="R5440" s="4">
        <f t="shared" si="675"/>
        <v>6</v>
      </c>
      <c r="S5440" s="4">
        <f t="shared" si="676"/>
        <v>55.2</v>
      </c>
      <c r="T5440" s="4" t="str">
        <f t="shared" si="677"/>
        <v>C - Entwicklungspotenzial</v>
      </c>
      <c r="U5440" s="4">
        <f>ROUND(((E5440-Hilfswerte!$B$20)/Hilfswerte!$B$21)+((F5440-Hilfswerte!$B$22)/Hilfswerte!$B$23)+((G5440-Hilfswerte!$B$24)/Hilfswerte!$B$25)+0.1*INDEX(Hilfswerte!$B$4:$B$15,MATCH(C5440,Hilfswerte!$A$4:$A$15,0)),2)</f>
        <v>-1.56</v>
      </c>
      <c r="V5440" s="4">
        <f>ROUND(SQRT((((E5440-Hilfswerte!$B$20)/Hilfswerte!$B$21)-Hilfswerte!$B$28)^2+(((F5440-Hilfswerte!$B$22)/Hilfswerte!$B$23)-Hilfswerte!$B$29)^2+(((G5440-Hilfswerte!$B$24)/Hilfswerte!$B$25)-Hilfswerte!$B$30)^2),3)</f>
        <v>1.27</v>
      </c>
      <c r="W5440" s="4">
        <f>ROUND(E5440*Hilfswerte!$B$31,0)</f>
        <v>12538</v>
      </c>
      <c r="X5440" s="4">
        <f t="shared" si="678"/>
        <v>11421</v>
      </c>
      <c r="Y5440" s="4" t="str">
        <f>IF(T5440="A - Top-Kunde","bereits Top-Kunde",IF(AND(V5440&lt;=Hilfswerte!$B$34,H5440&lt;0.5*W5440),"Hoch",IF(AND(V5440&lt;=Hilfswerte!$B$35,H5440&lt;0.7*W5440),"Mittel","Niedrig")))</f>
        <v>Niedrig</v>
      </c>
      <c r="Z5440" s="4">
        <f t="shared" si="679"/>
        <v>18.899999999999999</v>
      </c>
      <c r="AA5440" s="4" t="str">
        <f>IF(J5440&gt;365,"Bereits abgewandert (Segment D)",IF(Z5440&gt;=Hilfswerte!$B$38,"Rot - akut gefaehrdet",IF(Z5440&gt;=Hilfswerte!$B$39,"Gelb - beobachten","Gruen - stabil")))</f>
        <v>Gelb - beobachten</v>
      </c>
    </row>
    <row r="5441" spans="1:27" ht="15" customHeight="1" x14ac:dyDescent="0.25">
      <c r="A5441" s="4" t="s">
        <v>5788</v>
      </c>
      <c r="B5441" s="4" t="s">
        <v>518</v>
      </c>
      <c r="C5441" s="4" t="s">
        <v>59</v>
      </c>
      <c r="D5441" s="4" t="s">
        <v>30</v>
      </c>
      <c r="E5441" s="4">
        <v>129</v>
      </c>
      <c r="F5441" s="4">
        <v>13.1</v>
      </c>
      <c r="G5441" s="4">
        <v>3.1</v>
      </c>
      <c r="H5441" s="4">
        <v>0</v>
      </c>
      <c r="I5441" s="4">
        <v>0</v>
      </c>
      <c r="J5441" s="4">
        <v>876</v>
      </c>
      <c r="K5441" s="4">
        <v>0</v>
      </c>
      <c r="L5441" s="4">
        <v>10</v>
      </c>
      <c r="M5441" s="4">
        <v>0</v>
      </c>
      <c r="N5441" s="4">
        <v>-59.7</v>
      </c>
      <c r="O5441" s="4">
        <f t="shared" si="672"/>
        <v>1</v>
      </c>
      <c r="P5441" s="4">
        <f t="shared" si="673"/>
        <v>1</v>
      </c>
      <c r="Q5441" s="4">
        <f t="shared" si="674"/>
        <v>1</v>
      </c>
      <c r="R5441" s="4">
        <f t="shared" si="675"/>
        <v>3</v>
      </c>
      <c r="S5441" s="4">
        <f t="shared" si="676"/>
        <v>-2.9</v>
      </c>
      <c r="T5441" s="4" t="str">
        <f t="shared" si="677"/>
        <v>D - Abwanderungsrisiko</v>
      </c>
      <c r="U5441" s="4">
        <f>ROUND(((E5441-Hilfswerte!$B$20)/Hilfswerte!$B$21)+((F5441-Hilfswerte!$B$22)/Hilfswerte!$B$23)+((G5441-Hilfswerte!$B$24)/Hilfswerte!$B$25)+0.1*INDEX(Hilfswerte!$B$4:$B$15,MATCH(C5441,Hilfswerte!$A$4:$A$15,0)),2)</f>
        <v>-1.43</v>
      </c>
      <c r="V5441" s="4">
        <f>ROUND(SQRT((((E5441-Hilfswerte!$B$20)/Hilfswerte!$B$21)-Hilfswerte!$B$28)^2+(((F5441-Hilfswerte!$B$22)/Hilfswerte!$B$23)-Hilfswerte!$B$29)^2+(((G5441-Hilfswerte!$B$24)/Hilfswerte!$B$25)-Hilfswerte!$B$30)^2),3)</f>
        <v>1.3720000000000001</v>
      </c>
      <c r="W5441" s="4">
        <f>ROUND(E5441*Hilfswerte!$B$31,0)</f>
        <v>26515</v>
      </c>
      <c r="X5441" s="4">
        <f t="shared" si="678"/>
        <v>26515</v>
      </c>
      <c r="Y5441" s="4" t="str">
        <f>IF(T5441="A - Top-Kunde","bereits Top-Kunde",IF(AND(V5441&lt;=Hilfswerte!$B$34,H5441&lt;0.5*W5441),"Hoch",IF(AND(V5441&lt;=Hilfswerte!$B$35,H5441&lt;0.7*W5441),"Mittel","Niedrig")))</f>
        <v>Niedrig</v>
      </c>
      <c r="Z5441" s="4">
        <f t="shared" si="679"/>
        <v>69.7</v>
      </c>
      <c r="AA5441" s="4" t="str">
        <f>IF(J5441&gt;365,"Bereits abgewandert (Segment D)",IF(Z5441&gt;=Hilfswerte!$B$38,"Rot - akut gefaehrdet",IF(Z5441&gt;=Hilfswerte!$B$39,"Gelb - beobachten","Gruen - stabil")))</f>
        <v>Bereits abgewandert (Segment D)</v>
      </c>
    </row>
    <row r="5442" spans="1:27" ht="15" customHeight="1" x14ac:dyDescent="0.25">
      <c r="A5442" s="4" t="s">
        <v>5789</v>
      </c>
      <c r="B5442" s="4" t="s">
        <v>284</v>
      </c>
      <c r="C5442" s="4" t="s">
        <v>89</v>
      </c>
      <c r="D5442" s="4" t="s">
        <v>30</v>
      </c>
      <c r="E5442" s="4">
        <v>21</v>
      </c>
      <c r="F5442" s="4">
        <v>2.2999999999999998</v>
      </c>
      <c r="G5442" s="4">
        <v>18.5</v>
      </c>
      <c r="H5442" s="4">
        <v>432</v>
      </c>
      <c r="I5442" s="4">
        <v>1</v>
      </c>
      <c r="J5442" s="4">
        <v>231</v>
      </c>
      <c r="K5442" s="4">
        <v>0</v>
      </c>
      <c r="L5442" s="4">
        <v>8</v>
      </c>
      <c r="M5442" s="4">
        <v>3</v>
      </c>
      <c r="N5442" s="4">
        <v>41.2</v>
      </c>
      <c r="O5442" s="4">
        <f t="shared" ref="O5442:O5505" si="680">IF(J5442&gt;365,1,IF(J5442&lt;=30,5,IF(J5442&lt;=90,4,IF(J5442&lt;=180,3,2))))</f>
        <v>2</v>
      </c>
      <c r="P5442" s="4">
        <f t="shared" ref="P5442:P5505" si="681">IF(I5442&gt;=5,5,IF(I5442&gt;=4,4,IF(I5442&gt;=3,3,IF(I5442&gt;=2,2,1))))</f>
        <v>1</v>
      </c>
      <c r="Q5442" s="4">
        <f t="shared" ref="Q5442:Q5505" si="682">IF(H5442&gt;=7500,5,IF(H5442&gt;=2500,4,IF(H5442&gt;=1000,3,IF(H5442&gt;=1,2,1))))</f>
        <v>2</v>
      </c>
      <c r="R5442" s="4">
        <f t="shared" ref="R5442:R5505" si="683">O5442+P5442+Q5442</f>
        <v>5</v>
      </c>
      <c r="S5442" s="4">
        <f t="shared" ref="S5442:S5505" si="684">ROUND(10*R5442+0.5*N5442-6*K5442-0.3*MAX(0,L5442),1)</f>
        <v>68.2</v>
      </c>
      <c r="T5442" s="4" t="str">
        <f t="shared" ref="T5442:T5505" si="685">IF(J5442&gt;365,"D - Abwanderungsrisiko",IF(S5442&gt;=125,"A - Top-Kunde",IF(S5442&gt;=105,"B - Kernkunde","C - Entwicklungspotenzial")))</f>
        <v>C - Entwicklungspotenzial</v>
      </c>
      <c r="U5442" s="4">
        <f>ROUND(((E5442-Hilfswerte!$B$20)/Hilfswerte!$B$21)+((F5442-Hilfswerte!$B$22)/Hilfswerte!$B$23)+((G5442-Hilfswerte!$B$24)/Hilfswerte!$B$25)+0.1*INDEX(Hilfswerte!$B$4:$B$15,MATCH(C5442,Hilfswerte!$A$4:$A$15,0)),2)</f>
        <v>0.72</v>
      </c>
      <c r="V5442" s="4">
        <f>ROUND(SQRT((((E5442-Hilfswerte!$B$20)/Hilfswerte!$B$21)-Hilfswerte!$B$28)^2+(((F5442-Hilfswerte!$B$22)/Hilfswerte!$B$23)-Hilfswerte!$B$29)^2+(((G5442-Hilfswerte!$B$24)/Hilfswerte!$B$25)-Hilfswerte!$B$30)^2),3)</f>
        <v>1.462</v>
      </c>
      <c r="W5442" s="4">
        <f>ROUND(E5442*Hilfswerte!$B$31,0)</f>
        <v>4316</v>
      </c>
      <c r="X5442" s="4">
        <f t="shared" ref="X5442:X5505" si="686">MAX(0,W5442-H5442)</f>
        <v>3884</v>
      </c>
      <c r="Y5442" s="4" t="str">
        <f>IF(T5442="A - Top-Kunde","bereits Top-Kunde",IF(AND(V5442&lt;=Hilfswerte!$B$34,H5442&lt;0.5*W5442),"Hoch",IF(AND(V5442&lt;=Hilfswerte!$B$35,H5442&lt;0.7*W5442),"Mittel","Niedrig")))</f>
        <v>Niedrig</v>
      </c>
      <c r="Z5442" s="4">
        <f t="shared" ref="Z5442:Z5505" si="687">ROUND(0.4*MAX(0,-N5442)+3*K5442+0.2*MAX(0,L5442)+0.05*J5442,1)</f>
        <v>13.2</v>
      </c>
      <c r="AA5442" s="4" t="str">
        <f>IF(J5442&gt;365,"Bereits abgewandert (Segment D)",IF(Z5442&gt;=Hilfswerte!$B$38,"Rot - akut gefaehrdet",IF(Z5442&gt;=Hilfswerte!$B$39,"Gelb - beobachten","Gruen - stabil")))</f>
        <v>Gruen - stabil</v>
      </c>
    </row>
    <row r="5443" spans="1:27" ht="15" customHeight="1" x14ac:dyDescent="0.25">
      <c r="A5443" s="4" t="s">
        <v>5790</v>
      </c>
      <c r="B5443" s="4" t="s">
        <v>114</v>
      </c>
      <c r="C5443" s="4" t="s">
        <v>89</v>
      </c>
      <c r="D5443" s="4" t="s">
        <v>30</v>
      </c>
      <c r="E5443" s="4">
        <v>12</v>
      </c>
      <c r="F5443" s="4">
        <v>3.1</v>
      </c>
      <c r="G5443" s="4">
        <v>17.5</v>
      </c>
      <c r="H5443" s="4">
        <v>2146</v>
      </c>
      <c r="I5443" s="4">
        <v>2</v>
      </c>
      <c r="J5443" s="4">
        <v>200</v>
      </c>
      <c r="K5443" s="4">
        <v>0</v>
      </c>
      <c r="L5443" s="4">
        <v>-2</v>
      </c>
      <c r="M5443" s="4">
        <v>5</v>
      </c>
      <c r="N5443" s="4">
        <v>-28.1</v>
      </c>
      <c r="O5443" s="4">
        <f t="shared" si="680"/>
        <v>2</v>
      </c>
      <c r="P5443" s="4">
        <f t="shared" si="681"/>
        <v>2</v>
      </c>
      <c r="Q5443" s="4">
        <f t="shared" si="682"/>
        <v>3</v>
      </c>
      <c r="R5443" s="4">
        <f t="shared" si="683"/>
        <v>7</v>
      </c>
      <c r="S5443" s="4">
        <f t="shared" si="684"/>
        <v>56</v>
      </c>
      <c r="T5443" s="4" t="str">
        <f t="shared" si="685"/>
        <v>C - Entwicklungspotenzial</v>
      </c>
      <c r="U5443" s="4">
        <f>ROUND(((E5443-Hilfswerte!$B$20)/Hilfswerte!$B$21)+((F5443-Hilfswerte!$B$22)/Hilfswerte!$B$23)+((G5443-Hilfswerte!$B$24)/Hilfswerte!$B$25)+0.1*INDEX(Hilfswerte!$B$4:$B$15,MATCH(C5443,Hilfswerte!$A$4:$A$15,0)),2)</f>
        <v>0.54</v>
      </c>
      <c r="V5443" s="4">
        <f>ROUND(SQRT((((E5443-Hilfswerte!$B$20)/Hilfswerte!$B$21)-Hilfswerte!$B$28)^2+(((F5443-Hilfswerte!$B$22)/Hilfswerte!$B$23)-Hilfswerte!$B$29)^2+(((G5443-Hilfswerte!$B$24)/Hilfswerte!$B$25)-Hilfswerte!$B$30)^2),3)</f>
        <v>1.3520000000000001</v>
      </c>
      <c r="W5443" s="4">
        <f>ROUND(E5443*Hilfswerte!$B$31,0)</f>
        <v>2467</v>
      </c>
      <c r="X5443" s="4">
        <f t="shared" si="686"/>
        <v>321</v>
      </c>
      <c r="Y5443" s="4" t="str">
        <f>IF(T5443="A - Top-Kunde","bereits Top-Kunde",IF(AND(V5443&lt;=Hilfswerte!$B$34,H5443&lt;0.5*W5443),"Hoch",IF(AND(V5443&lt;=Hilfswerte!$B$35,H5443&lt;0.7*W5443),"Mittel","Niedrig")))</f>
        <v>Niedrig</v>
      </c>
      <c r="Z5443" s="4">
        <f t="shared" si="687"/>
        <v>21.2</v>
      </c>
      <c r="AA5443" s="4" t="str">
        <f>IF(J5443&gt;365,"Bereits abgewandert (Segment D)",IF(Z5443&gt;=Hilfswerte!$B$38,"Rot - akut gefaehrdet",IF(Z5443&gt;=Hilfswerte!$B$39,"Gelb - beobachten","Gruen - stabil")))</f>
        <v>Rot - akut gefaehrdet</v>
      </c>
    </row>
    <row r="5444" spans="1:27" ht="15" customHeight="1" x14ac:dyDescent="0.25">
      <c r="A5444" s="4" t="s">
        <v>5791</v>
      </c>
      <c r="B5444" s="4" t="s">
        <v>365</v>
      </c>
      <c r="C5444" s="4" t="s">
        <v>89</v>
      </c>
      <c r="D5444" s="4" t="s">
        <v>77</v>
      </c>
      <c r="E5444" s="4">
        <v>210</v>
      </c>
      <c r="F5444" s="4">
        <v>48.9</v>
      </c>
      <c r="G5444" s="4">
        <v>18.100000000000001</v>
      </c>
      <c r="H5444" s="4">
        <v>17493</v>
      </c>
      <c r="I5444" s="4">
        <v>3</v>
      </c>
      <c r="J5444" s="4">
        <v>15</v>
      </c>
      <c r="K5444" s="4">
        <v>1</v>
      </c>
      <c r="L5444" s="4">
        <v>13</v>
      </c>
      <c r="M5444" s="4">
        <v>1</v>
      </c>
      <c r="N5444" s="4">
        <v>-0.3</v>
      </c>
      <c r="O5444" s="4">
        <f t="shared" si="680"/>
        <v>5</v>
      </c>
      <c r="P5444" s="4">
        <f t="shared" si="681"/>
        <v>3</v>
      </c>
      <c r="Q5444" s="4">
        <f t="shared" si="682"/>
        <v>5</v>
      </c>
      <c r="R5444" s="4">
        <f t="shared" si="683"/>
        <v>13</v>
      </c>
      <c r="S5444" s="4">
        <f t="shared" si="684"/>
        <v>120</v>
      </c>
      <c r="T5444" s="4" t="str">
        <f t="shared" si="685"/>
        <v>B - Kernkunde</v>
      </c>
      <c r="U5444" s="4">
        <f>ROUND(((E5444-Hilfswerte!$B$20)/Hilfswerte!$B$21)+((F5444-Hilfswerte!$B$22)/Hilfswerte!$B$23)+((G5444-Hilfswerte!$B$24)/Hilfswerte!$B$25)+0.1*INDEX(Hilfswerte!$B$4:$B$15,MATCH(C5444,Hilfswerte!$A$4:$A$15,0)),2)</f>
        <v>2.31</v>
      </c>
      <c r="V5444" s="4">
        <f>ROUND(SQRT((((E5444-Hilfswerte!$B$20)/Hilfswerte!$B$21)-Hilfswerte!$B$28)^2+(((F5444-Hilfswerte!$B$22)/Hilfswerte!$B$23)-Hilfswerte!$B$29)^2+(((G5444-Hilfswerte!$B$24)/Hilfswerte!$B$25)-Hilfswerte!$B$30)^2),3)</f>
        <v>1.127</v>
      </c>
      <c r="W5444" s="4">
        <f>ROUND(E5444*Hilfswerte!$B$31,0)</f>
        <v>43165</v>
      </c>
      <c r="X5444" s="4">
        <f t="shared" si="686"/>
        <v>25672</v>
      </c>
      <c r="Y5444" s="4" t="str">
        <f>IF(T5444="A - Top-Kunde","bereits Top-Kunde",IF(AND(V5444&lt;=Hilfswerte!$B$34,H5444&lt;0.5*W5444),"Hoch",IF(AND(V5444&lt;=Hilfswerte!$B$35,H5444&lt;0.7*W5444),"Mittel","Niedrig")))</f>
        <v>Mittel</v>
      </c>
      <c r="Z5444" s="4">
        <f t="shared" si="687"/>
        <v>6.5</v>
      </c>
      <c r="AA5444" s="4" t="str">
        <f>IF(J5444&gt;365,"Bereits abgewandert (Segment D)",IF(Z5444&gt;=Hilfswerte!$B$38,"Rot - akut gefaehrdet",IF(Z5444&gt;=Hilfswerte!$B$39,"Gelb - beobachten","Gruen - stabil")))</f>
        <v>Gruen - stabil</v>
      </c>
    </row>
    <row r="5445" spans="1:27" ht="15" customHeight="1" x14ac:dyDescent="0.25">
      <c r="A5445" s="4" t="s">
        <v>5792</v>
      </c>
      <c r="B5445" s="4" t="s">
        <v>167</v>
      </c>
      <c r="C5445" s="4" t="s">
        <v>65</v>
      </c>
      <c r="D5445" s="4" t="s">
        <v>117</v>
      </c>
      <c r="E5445" s="4">
        <v>41</v>
      </c>
      <c r="F5445" s="4">
        <v>10.6</v>
      </c>
      <c r="G5445" s="4">
        <v>7.1</v>
      </c>
      <c r="H5445" s="4">
        <v>5964</v>
      </c>
      <c r="I5445" s="4">
        <v>8</v>
      </c>
      <c r="J5445" s="4">
        <v>12</v>
      </c>
      <c r="K5445" s="4">
        <v>1</v>
      </c>
      <c r="L5445" s="4">
        <v>14</v>
      </c>
      <c r="M5445" s="4">
        <v>2</v>
      </c>
      <c r="N5445" s="4">
        <v>7.1</v>
      </c>
      <c r="O5445" s="4">
        <f t="shared" si="680"/>
        <v>5</v>
      </c>
      <c r="P5445" s="4">
        <f t="shared" si="681"/>
        <v>5</v>
      </c>
      <c r="Q5445" s="4">
        <f t="shared" si="682"/>
        <v>4</v>
      </c>
      <c r="R5445" s="4">
        <f t="shared" si="683"/>
        <v>14</v>
      </c>
      <c r="S5445" s="4">
        <f t="shared" si="684"/>
        <v>133.4</v>
      </c>
      <c r="T5445" s="4" t="str">
        <f t="shared" si="685"/>
        <v>A - Top-Kunde</v>
      </c>
      <c r="U5445" s="4">
        <f>ROUND(((E5445-Hilfswerte!$B$20)/Hilfswerte!$B$21)+((F5445-Hilfswerte!$B$22)/Hilfswerte!$B$23)+((G5445-Hilfswerte!$B$24)/Hilfswerte!$B$25)+0.1*INDEX(Hilfswerte!$B$4:$B$15,MATCH(C5445,Hilfswerte!$A$4:$A$15,0)),2)</f>
        <v>-1.2</v>
      </c>
      <c r="V5445" s="4">
        <f>ROUND(SQRT((((E5445-Hilfswerte!$B$20)/Hilfswerte!$B$21)-Hilfswerte!$B$28)^2+(((F5445-Hilfswerte!$B$22)/Hilfswerte!$B$23)-Hilfswerte!$B$29)^2+(((G5445-Hilfswerte!$B$24)/Hilfswerte!$B$25)-Hilfswerte!$B$30)^2),3)</f>
        <v>0.97799999999999998</v>
      </c>
      <c r="W5445" s="4">
        <f>ROUND(E5445*Hilfswerte!$B$31,0)</f>
        <v>8427</v>
      </c>
      <c r="X5445" s="4">
        <f t="shared" si="686"/>
        <v>2463</v>
      </c>
      <c r="Y5445" s="4" t="str">
        <f>IF(T5445="A - Top-Kunde","bereits Top-Kunde",IF(AND(V5445&lt;=Hilfswerte!$B$34,H5445&lt;0.5*W5445),"Hoch",IF(AND(V5445&lt;=Hilfswerte!$B$35,H5445&lt;0.7*W5445),"Mittel","Niedrig")))</f>
        <v>bereits Top-Kunde</v>
      </c>
      <c r="Z5445" s="4">
        <f t="shared" si="687"/>
        <v>6.4</v>
      </c>
      <c r="AA5445" s="4" t="str">
        <f>IF(J5445&gt;365,"Bereits abgewandert (Segment D)",IF(Z5445&gt;=Hilfswerte!$B$38,"Rot - akut gefaehrdet",IF(Z5445&gt;=Hilfswerte!$B$39,"Gelb - beobachten","Gruen - stabil")))</f>
        <v>Gruen - stabil</v>
      </c>
    </row>
    <row r="5446" spans="1:27" ht="15" customHeight="1" x14ac:dyDescent="0.25">
      <c r="A5446" s="4" t="s">
        <v>5793</v>
      </c>
      <c r="B5446" s="4" t="s">
        <v>970</v>
      </c>
      <c r="C5446" s="4" t="s">
        <v>33</v>
      </c>
      <c r="D5446" s="4" t="s">
        <v>30</v>
      </c>
      <c r="E5446" s="4">
        <v>57</v>
      </c>
      <c r="F5446" s="4">
        <v>16.399999999999999</v>
      </c>
      <c r="G5446" s="4">
        <v>7.8</v>
      </c>
      <c r="H5446" s="4">
        <v>40831</v>
      </c>
      <c r="I5446" s="4">
        <v>5</v>
      </c>
      <c r="J5446" s="4">
        <v>32</v>
      </c>
      <c r="K5446" s="4">
        <v>1</v>
      </c>
      <c r="L5446" s="4">
        <v>2</v>
      </c>
      <c r="M5446" s="4">
        <v>3</v>
      </c>
      <c r="N5446" s="4">
        <v>4.5</v>
      </c>
      <c r="O5446" s="4">
        <f t="shared" si="680"/>
        <v>4</v>
      </c>
      <c r="P5446" s="4">
        <f t="shared" si="681"/>
        <v>5</v>
      </c>
      <c r="Q5446" s="4">
        <f t="shared" si="682"/>
        <v>5</v>
      </c>
      <c r="R5446" s="4">
        <f t="shared" si="683"/>
        <v>14</v>
      </c>
      <c r="S5446" s="4">
        <f t="shared" si="684"/>
        <v>135.69999999999999</v>
      </c>
      <c r="T5446" s="4" t="str">
        <f t="shared" si="685"/>
        <v>A - Top-Kunde</v>
      </c>
      <c r="U5446" s="4">
        <f>ROUND(((E5446-Hilfswerte!$B$20)/Hilfswerte!$B$21)+((F5446-Hilfswerte!$B$22)/Hilfswerte!$B$23)+((G5446-Hilfswerte!$B$24)/Hilfswerte!$B$25)+0.1*INDEX(Hilfswerte!$B$4:$B$15,MATCH(C5446,Hilfswerte!$A$4:$A$15,0)),2)</f>
        <v>-0.83</v>
      </c>
      <c r="V5446" s="4">
        <f>ROUND(SQRT((((E5446-Hilfswerte!$B$20)/Hilfswerte!$B$21)-Hilfswerte!$B$28)^2+(((F5446-Hilfswerte!$B$22)/Hilfswerte!$B$23)-Hilfswerte!$B$29)^2+(((G5446-Hilfswerte!$B$24)/Hilfswerte!$B$25)-Hilfswerte!$B$30)^2),3)</f>
        <v>0.81399999999999995</v>
      </c>
      <c r="W5446" s="4">
        <f>ROUND(E5446*Hilfswerte!$B$31,0)</f>
        <v>11716</v>
      </c>
      <c r="X5446" s="4">
        <f t="shared" si="686"/>
        <v>0</v>
      </c>
      <c r="Y5446" s="4" t="str">
        <f>IF(T5446="A - Top-Kunde","bereits Top-Kunde",IF(AND(V5446&lt;=Hilfswerte!$B$34,H5446&lt;0.5*W5446),"Hoch",IF(AND(V5446&lt;=Hilfswerte!$B$35,H5446&lt;0.7*W5446),"Mittel","Niedrig")))</f>
        <v>bereits Top-Kunde</v>
      </c>
      <c r="Z5446" s="4">
        <f t="shared" si="687"/>
        <v>5</v>
      </c>
      <c r="AA5446" s="4" t="str">
        <f>IF(J5446&gt;365,"Bereits abgewandert (Segment D)",IF(Z5446&gt;=Hilfswerte!$B$38,"Rot - akut gefaehrdet",IF(Z5446&gt;=Hilfswerte!$B$39,"Gelb - beobachten","Gruen - stabil")))</f>
        <v>Gruen - stabil</v>
      </c>
    </row>
    <row r="5447" spans="1:27" ht="15" customHeight="1" x14ac:dyDescent="0.25">
      <c r="A5447" s="4" t="s">
        <v>5794</v>
      </c>
      <c r="B5447" s="4" t="s">
        <v>203</v>
      </c>
      <c r="C5447" s="4" t="s">
        <v>47</v>
      </c>
      <c r="D5447" s="4" t="s">
        <v>30</v>
      </c>
      <c r="E5447" s="4">
        <v>17</v>
      </c>
      <c r="F5447" s="4">
        <v>4.4000000000000004</v>
      </c>
      <c r="G5447" s="4">
        <v>16.899999999999999</v>
      </c>
      <c r="H5447" s="4">
        <v>547</v>
      </c>
      <c r="I5447" s="4">
        <v>4</v>
      </c>
      <c r="J5447" s="4">
        <v>16</v>
      </c>
      <c r="K5447" s="4">
        <v>0</v>
      </c>
      <c r="L5447" s="4">
        <v>16</v>
      </c>
      <c r="M5447" s="4">
        <v>6</v>
      </c>
      <c r="N5447" s="4">
        <v>-27.3</v>
      </c>
      <c r="O5447" s="4">
        <f t="shared" si="680"/>
        <v>5</v>
      </c>
      <c r="P5447" s="4">
        <f t="shared" si="681"/>
        <v>4</v>
      </c>
      <c r="Q5447" s="4">
        <f t="shared" si="682"/>
        <v>2</v>
      </c>
      <c r="R5447" s="4">
        <f t="shared" si="683"/>
        <v>11</v>
      </c>
      <c r="S5447" s="4">
        <f t="shared" si="684"/>
        <v>91.6</v>
      </c>
      <c r="T5447" s="4" t="str">
        <f t="shared" si="685"/>
        <v>C - Entwicklungspotenzial</v>
      </c>
      <c r="U5447" s="4">
        <f>ROUND(((E5447-Hilfswerte!$B$20)/Hilfswerte!$B$21)+((F5447-Hilfswerte!$B$22)/Hilfswerte!$B$23)+((G5447-Hilfswerte!$B$24)/Hilfswerte!$B$25)+0.1*INDEX(Hilfswerte!$B$4:$B$15,MATCH(C5447,Hilfswerte!$A$4:$A$15,0)),2)</f>
        <v>0.28000000000000003</v>
      </c>
      <c r="V5447" s="4">
        <f>ROUND(SQRT((((E5447-Hilfswerte!$B$20)/Hilfswerte!$B$21)-Hilfswerte!$B$28)^2+(((F5447-Hilfswerte!$B$22)/Hilfswerte!$B$23)-Hilfswerte!$B$29)^2+(((G5447-Hilfswerte!$B$24)/Hilfswerte!$B$25)-Hilfswerte!$B$30)^2),3)</f>
        <v>1.2609999999999999</v>
      </c>
      <c r="W5447" s="4">
        <f>ROUND(E5447*Hilfswerte!$B$31,0)</f>
        <v>3494</v>
      </c>
      <c r="X5447" s="4">
        <f t="shared" si="686"/>
        <v>2947</v>
      </c>
      <c r="Y5447" s="4" t="str">
        <f>IF(T5447="A - Top-Kunde","bereits Top-Kunde",IF(AND(V5447&lt;=Hilfswerte!$B$34,H5447&lt;0.5*W5447),"Hoch",IF(AND(V5447&lt;=Hilfswerte!$B$35,H5447&lt;0.7*W5447),"Mittel","Niedrig")))</f>
        <v>Niedrig</v>
      </c>
      <c r="Z5447" s="4">
        <f t="shared" si="687"/>
        <v>14.9</v>
      </c>
      <c r="AA5447" s="4" t="str">
        <f>IF(J5447&gt;365,"Bereits abgewandert (Segment D)",IF(Z5447&gt;=Hilfswerte!$B$38,"Rot - akut gefaehrdet",IF(Z5447&gt;=Hilfswerte!$B$39,"Gelb - beobachten","Gruen - stabil")))</f>
        <v>Gelb - beobachten</v>
      </c>
    </row>
    <row r="5448" spans="1:27" ht="15" customHeight="1" x14ac:dyDescent="0.25">
      <c r="A5448" s="4" t="s">
        <v>5795</v>
      </c>
      <c r="B5448" s="4" t="s">
        <v>824</v>
      </c>
      <c r="C5448" s="4" t="s">
        <v>33</v>
      </c>
      <c r="D5448" s="4" t="s">
        <v>30</v>
      </c>
      <c r="E5448" s="4">
        <v>138</v>
      </c>
      <c r="F5448" s="4">
        <v>27.6</v>
      </c>
      <c r="G5448" s="4">
        <v>3.5</v>
      </c>
      <c r="H5448" s="4">
        <v>7675</v>
      </c>
      <c r="I5448" s="4">
        <v>2</v>
      </c>
      <c r="J5448" s="4">
        <v>18</v>
      </c>
      <c r="K5448" s="4">
        <v>0</v>
      </c>
      <c r="L5448" s="4">
        <v>18</v>
      </c>
      <c r="M5448" s="4">
        <v>3</v>
      </c>
      <c r="N5448" s="4">
        <v>-26.2</v>
      </c>
      <c r="O5448" s="4">
        <f t="shared" si="680"/>
        <v>5</v>
      </c>
      <c r="P5448" s="4">
        <f t="shared" si="681"/>
        <v>2</v>
      </c>
      <c r="Q5448" s="4">
        <f t="shared" si="682"/>
        <v>5</v>
      </c>
      <c r="R5448" s="4">
        <f t="shared" si="683"/>
        <v>12</v>
      </c>
      <c r="S5448" s="4">
        <f t="shared" si="684"/>
        <v>101.5</v>
      </c>
      <c r="T5448" s="4" t="str">
        <f t="shared" si="685"/>
        <v>C - Entwicklungspotenzial</v>
      </c>
      <c r="U5448" s="4">
        <f>ROUND(((E5448-Hilfswerte!$B$20)/Hilfswerte!$B$21)+((F5448-Hilfswerte!$B$22)/Hilfswerte!$B$23)+((G5448-Hilfswerte!$B$24)/Hilfswerte!$B$25)+0.1*INDEX(Hilfswerte!$B$4:$B$15,MATCH(C5448,Hilfswerte!$A$4:$A$15,0)),2)</f>
        <v>-0.97</v>
      </c>
      <c r="V5448" s="4">
        <f>ROUND(SQRT((((E5448-Hilfswerte!$B$20)/Hilfswerte!$B$21)-Hilfswerte!$B$28)^2+(((F5448-Hilfswerte!$B$22)/Hilfswerte!$B$23)-Hilfswerte!$B$29)^2+(((G5448-Hilfswerte!$B$24)/Hilfswerte!$B$25)-Hilfswerte!$B$30)^2),3)</f>
        <v>1.244</v>
      </c>
      <c r="W5448" s="4">
        <f>ROUND(E5448*Hilfswerte!$B$31,0)</f>
        <v>28365</v>
      </c>
      <c r="X5448" s="4">
        <f t="shared" si="686"/>
        <v>20690</v>
      </c>
      <c r="Y5448" s="4" t="str">
        <f>IF(T5448="A - Top-Kunde","bereits Top-Kunde",IF(AND(V5448&lt;=Hilfswerte!$B$34,H5448&lt;0.5*W5448),"Hoch",IF(AND(V5448&lt;=Hilfswerte!$B$35,H5448&lt;0.7*W5448),"Mittel","Niedrig")))</f>
        <v>Niedrig</v>
      </c>
      <c r="Z5448" s="4">
        <f t="shared" si="687"/>
        <v>15</v>
      </c>
      <c r="AA5448" s="4" t="str">
        <f>IF(J5448&gt;365,"Bereits abgewandert (Segment D)",IF(Z5448&gt;=Hilfswerte!$B$38,"Rot - akut gefaehrdet",IF(Z5448&gt;=Hilfswerte!$B$39,"Gelb - beobachten","Gruen - stabil")))</f>
        <v>Gelb - beobachten</v>
      </c>
    </row>
    <row r="5449" spans="1:27" ht="15" customHeight="1" x14ac:dyDescent="0.25">
      <c r="A5449" s="4" t="s">
        <v>5796</v>
      </c>
      <c r="B5449" s="4" t="s">
        <v>185</v>
      </c>
      <c r="C5449" s="4" t="s">
        <v>59</v>
      </c>
      <c r="D5449" s="4" t="s">
        <v>48</v>
      </c>
      <c r="E5449" s="4">
        <v>27</v>
      </c>
      <c r="F5449" s="4">
        <v>4.7</v>
      </c>
      <c r="G5449" s="4">
        <v>20.100000000000001</v>
      </c>
      <c r="H5449" s="4">
        <v>3153</v>
      </c>
      <c r="I5449" s="4">
        <v>1</v>
      </c>
      <c r="J5449" s="4">
        <v>300</v>
      </c>
      <c r="K5449" s="4">
        <v>0</v>
      </c>
      <c r="L5449" s="4">
        <v>-6</v>
      </c>
      <c r="M5449" s="4">
        <v>5</v>
      </c>
      <c r="N5449" s="4">
        <v>11</v>
      </c>
      <c r="O5449" s="4">
        <f t="shared" si="680"/>
        <v>2</v>
      </c>
      <c r="P5449" s="4">
        <f t="shared" si="681"/>
        <v>1</v>
      </c>
      <c r="Q5449" s="4">
        <f t="shared" si="682"/>
        <v>4</v>
      </c>
      <c r="R5449" s="4">
        <f t="shared" si="683"/>
        <v>7</v>
      </c>
      <c r="S5449" s="4">
        <f t="shared" si="684"/>
        <v>75.5</v>
      </c>
      <c r="T5449" s="4" t="str">
        <f t="shared" si="685"/>
        <v>C - Entwicklungspotenzial</v>
      </c>
      <c r="U5449" s="4">
        <f>ROUND(((E5449-Hilfswerte!$B$20)/Hilfswerte!$B$21)+((F5449-Hilfswerte!$B$22)/Hilfswerte!$B$23)+((G5449-Hilfswerte!$B$24)/Hilfswerte!$B$25)+0.1*INDEX(Hilfswerte!$B$4:$B$15,MATCH(C5449,Hilfswerte!$A$4:$A$15,0)),2)</f>
        <v>0.68</v>
      </c>
      <c r="V5449" s="4">
        <f>ROUND(SQRT((((E5449-Hilfswerte!$B$20)/Hilfswerte!$B$21)-Hilfswerte!$B$28)^2+(((F5449-Hilfswerte!$B$22)/Hilfswerte!$B$23)-Hilfswerte!$B$29)^2+(((G5449-Hilfswerte!$B$24)/Hilfswerte!$B$25)-Hilfswerte!$B$30)^2),3)</f>
        <v>1.645</v>
      </c>
      <c r="W5449" s="4">
        <f>ROUND(E5449*Hilfswerte!$B$31,0)</f>
        <v>5550</v>
      </c>
      <c r="X5449" s="4">
        <f t="shared" si="686"/>
        <v>2397</v>
      </c>
      <c r="Y5449" s="4" t="str">
        <f>IF(T5449="A - Top-Kunde","bereits Top-Kunde",IF(AND(V5449&lt;=Hilfswerte!$B$34,H5449&lt;0.5*W5449),"Hoch",IF(AND(V5449&lt;=Hilfswerte!$B$35,H5449&lt;0.7*W5449),"Mittel","Niedrig")))</f>
        <v>Niedrig</v>
      </c>
      <c r="Z5449" s="4">
        <f t="shared" si="687"/>
        <v>15</v>
      </c>
      <c r="AA5449" s="4" t="str">
        <f>IF(J5449&gt;365,"Bereits abgewandert (Segment D)",IF(Z5449&gt;=Hilfswerte!$B$38,"Rot - akut gefaehrdet",IF(Z5449&gt;=Hilfswerte!$B$39,"Gelb - beobachten","Gruen - stabil")))</f>
        <v>Gelb - beobachten</v>
      </c>
    </row>
    <row r="5450" spans="1:27" ht="15" customHeight="1" x14ac:dyDescent="0.25">
      <c r="A5450" s="4" t="s">
        <v>5797</v>
      </c>
      <c r="B5450" s="4" t="s">
        <v>1315</v>
      </c>
      <c r="C5450" s="4" t="s">
        <v>55</v>
      </c>
      <c r="D5450" s="4" t="s">
        <v>30</v>
      </c>
      <c r="E5450" s="4">
        <v>315</v>
      </c>
      <c r="F5450" s="4">
        <v>74.5</v>
      </c>
      <c r="G5450" s="4">
        <v>17.3</v>
      </c>
      <c r="H5450" s="4">
        <v>21367</v>
      </c>
      <c r="I5450" s="4">
        <v>2</v>
      </c>
      <c r="J5450" s="4">
        <v>3</v>
      </c>
      <c r="K5450" s="4">
        <v>0</v>
      </c>
      <c r="L5450" s="4">
        <v>9</v>
      </c>
      <c r="M5450" s="4">
        <v>6</v>
      </c>
      <c r="N5450" s="4">
        <v>4.4000000000000004</v>
      </c>
      <c r="O5450" s="4">
        <f t="shared" si="680"/>
        <v>5</v>
      </c>
      <c r="P5450" s="4">
        <f t="shared" si="681"/>
        <v>2</v>
      </c>
      <c r="Q5450" s="4">
        <f t="shared" si="682"/>
        <v>5</v>
      </c>
      <c r="R5450" s="4">
        <f t="shared" si="683"/>
        <v>12</v>
      </c>
      <c r="S5450" s="4">
        <f t="shared" si="684"/>
        <v>119.5</v>
      </c>
      <c r="T5450" s="4" t="str">
        <f t="shared" si="685"/>
        <v>B - Kernkunde</v>
      </c>
      <c r="U5450" s="4">
        <f>ROUND(((E5450-Hilfswerte!$B$20)/Hilfswerte!$B$21)+((F5450-Hilfswerte!$B$22)/Hilfswerte!$B$23)+((G5450-Hilfswerte!$B$24)/Hilfswerte!$B$25)+0.1*INDEX(Hilfswerte!$B$4:$B$15,MATCH(C5450,Hilfswerte!$A$4:$A$15,0)),2)</f>
        <v>3.09</v>
      </c>
      <c r="V5450" s="4">
        <f>ROUND(SQRT((((E5450-Hilfswerte!$B$20)/Hilfswerte!$B$21)-Hilfswerte!$B$28)^2+(((F5450-Hilfswerte!$B$22)/Hilfswerte!$B$23)-Hilfswerte!$B$29)^2+(((G5450-Hilfswerte!$B$24)/Hilfswerte!$B$25)-Hilfswerte!$B$30)^2),3)</f>
        <v>1.333</v>
      </c>
      <c r="W5450" s="4">
        <f>ROUND(E5450*Hilfswerte!$B$31,0)</f>
        <v>64747</v>
      </c>
      <c r="X5450" s="4">
        <f t="shared" si="686"/>
        <v>43380</v>
      </c>
      <c r="Y5450" s="4" t="str">
        <f>IF(T5450="A - Top-Kunde","bereits Top-Kunde",IF(AND(V5450&lt;=Hilfswerte!$B$34,H5450&lt;0.5*W5450),"Hoch",IF(AND(V5450&lt;=Hilfswerte!$B$35,H5450&lt;0.7*W5450),"Mittel","Niedrig")))</f>
        <v>Niedrig</v>
      </c>
      <c r="Z5450" s="4">
        <f t="shared" si="687"/>
        <v>2</v>
      </c>
      <c r="AA5450" s="4" t="str">
        <f>IF(J5450&gt;365,"Bereits abgewandert (Segment D)",IF(Z5450&gt;=Hilfswerte!$B$38,"Rot - akut gefaehrdet",IF(Z5450&gt;=Hilfswerte!$B$39,"Gelb - beobachten","Gruen - stabil")))</f>
        <v>Gruen - stabil</v>
      </c>
    </row>
    <row r="5451" spans="1:27" ht="15" customHeight="1" x14ac:dyDescent="0.25">
      <c r="A5451" s="4" t="s">
        <v>5798</v>
      </c>
      <c r="B5451" s="4" t="s">
        <v>531</v>
      </c>
      <c r="C5451" s="4" t="s">
        <v>55</v>
      </c>
      <c r="D5451" s="4" t="s">
        <v>30</v>
      </c>
      <c r="E5451" s="4">
        <v>28</v>
      </c>
      <c r="F5451" s="4">
        <v>4.2</v>
      </c>
      <c r="G5451" s="4">
        <v>10.199999999999999</v>
      </c>
      <c r="H5451" s="4">
        <v>5550</v>
      </c>
      <c r="I5451" s="4">
        <v>2</v>
      </c>
      <c r="J5451" s="4">
        <v>80</v>
      </c>
      <c r="K5451" s="4">
        <v>0</v>
      </c>
      <c r="L5451" s="4">
        <v>10</v>
      </c>
      <c r="M5451" s="4">
        <v>4</v>
      </c>
      <c r="N5451" s="4">
        <v>3.9</v>
      </c>
      <c r="O5451" s="4">
        <f t="shared" si="680"/>
        <v>4</v>
      </c>
      <c r="P5451" s="4">
        <f t="shared" si="681"/>
        <v>2</v>
      </c>
      <c r="Q5451" s="4">
        <f t="shared" si="682"/>
        <v>4</v>
      </c>
      <c r="R5451" s="4">
        <f t="shared" si="683"/>
        <v>10</v>
      </c>
      <c r="S5451" s="4">
        <f t="shared" si="684"/>
        <v>99</v>
      </c>
      <c r="T5451" s="4" t="str">
        <f t="shared" si="685"/>
        <v>C - Entwicklungspotenzial</v>
      </c>
      <c r="U5451" s="4">
        <f>ROUND(((E5451-Hilfswerte!$B$20)/Hilfswerte!$B$21)+((F5451-Hilfswerte!$B$22)/Hilfswerte!$B$23)+((G5451-Hilfswerte!$B$24)/Hilfswerte!$B$25)+0.1*INDEX(Hilfswerte!$B$4:$B$15,MATCH(C5451,Hilfswerte!$A$4:$A$15,0)),2)</f>
        <v>-0.53</v>
      </c>
      <c r="V5451" s="4">
        <f>ROUND(SQRT((((E5451-Hilfswerte!$B$20)/Hilfswerte!$B$21)-Hilfswerte!$B$28)^2+(((F5451-Hilfswerte!$B$22)/Hilfswerte!$B$23)-Hilfswerte!$B$29)^2+(((G5451-Hilfswerte!$B$24)/Hilfswerte!$B$25)-Hilfswerte!$B$30)^2),3)</f>
        <v>0.86299999999999999</v>
      </c>
      <c r="W5451" s="4">
        <f>ROUND(E5451*Hilfswerte!$B$31,0)</f>
        <v>5755</v>
      </c>
      <c r="X5451" s="4">
        <f t="shared" si="686"/>
        <v>205</v>
      </c>
      <c r="Y5451" s="4" t="str">
        <f>IF(T5451="A - Top-Kunde","bereits Top-Kunde",IF(AND(V5451&lt;=Hilfswerte!$B$34,H5451&lt;0.5*W5451),"Hoch",IF(AND(V5451&lt;=Hilfswerte!$B$35,H5451&lt;0.7*W5451),"Mittel","Niedrig")))</f>
        <v>Niedrig</v>
      </c>
      <c r="Z5451" s="4">
        <f t="shared" si="687"/>
        <v>6</v>
      </c>
      <c r="AA5451" s="4" t="str">
        <f>IF(J5451&gt;365,"Bereits abgewandert (Segment D)",IF(Z5451&gt;=Hilfswerte!$B$38,"Rot - akut gefaehrdet",IF(Z5451&gt;=Hilfswerte!$B$39,"Gelb - beobachten","Gruen - stabil")))</f>
        <v>Gruen - stabil</v>
      </c>
    </row>
    <row r="5452" spans="1:27" ht="15" customHeight="1" x14ac:dyDescent="0.25">
      <c r="A5452" s="4" t="s">
        <v>5799</v>
      </c>
      <c r="B5452" s="4" t="s">
        <v>674</v>
      </c>
      <c r="C5452" s="4" t="s">
        <v>55</v>
      </c>
      <c r="D5452" s="4" t="s">
        <v>77</v>
      </c>
      <c r="E5452" s="4">
        <v>35</v>
      </c>
      <c r="F5452" s="4">
        <v>6.7</v>
      </c>
      <c r="G5452" s="4">
        <v>4.4000000000000004</v>
      </c>
      <c r="H5452" s="4">
        <v>329</v>
      </c>
      <c r="I5452" s="4">
        <v>1</v>
      </c>
      <c r="J5452" s="4">
        <v>168</v>
      </c>
      <c r="K5452" s="4">
        <v>0</v>
      </c>
      <c r="L5452" s="4">
        <v>-3</v>
      </c>
      <c r="M5452" s="4">
        <v>2</v>
      </c>
      <c r="N5452" s="4">
        <v>-2.7</v>
      </c>
      <c r="O5452" s="4">
        <f t="shared" si="680"/>
        <v>3</v>
      </c>
      <c r="P5452" s="4">
        <f t="shared" si="681"/>
        <v>1</v>
      </c>
      <c r="Q5452" s="4">
        <f t="shared" si="682"/>
        <v>2</v>
      </c>
      <c r="R5452" s="4">
        <f t="shared" si="683"/>
        <v>6</v>
      </c>
      <c r="S5452" s="4">
        <f t="shared" si="684"/>
        <v>58.7</v>
      </c>
      <c r="T5452" s="4" t="str">
        <f t="shared" si="685"/>
        <v>C - Entwicklungspotenzial</v>
      </c>
      <c r="U5452" s="4">
        <f>ROUND(((E5452-Hilfswerte!$B$20)/Hilfswerte!$B$21)+((F5452-Hilfswerte!$B$22)/Hilfswerte!$B$23)+((G5452-Hilfswerte!$B$24)/Hilfswerte!$B$25)+0.1*INDEX(Hilfswerte!$B$4:$B$15,MATCH(C5452,Hilfswerte!$A$4:$A$15,0)),2)</f>
        <v>-1.38</v>
      </c>
      <c r="V5452" s="4">
        <f>ROUND(SQRT((((E5452-Hilfswerte!$B$20)/Hilfswerte!$B$21)-Hilfswerte!$B$28)^2+(((F5452-Hilfswerte!$B$22)/Hilfswerte!$B$23)-Hilfswerte!$B$29)^2+(((G5452-Hilfswerte!$B$24)/Hilfswerte!$B$25)-Hilfswerte!$B$30)^2),3)</f>
        <v>1.3420000000000001</v>
      </c>
      <c r="W5452" s="4">
        <f>ROUND(E5452*Hilfswerte!$B$31,0)</f>
        <v>7194</v>
      </c>
      <c r="X5452" s="4">
        <f t="shared" si="686"/>
        <v>6865</v>
      </c>
      <c r="Y5452" s="4" t="str">
        <f>IF(T5452="A - Top-Kunde","bereits Top-Kunde",IF(AND(V5452&lt;=Hilfswerte!$B$34,H5452&lt;0.5*W5452),"Hoch",IF(AND(V5452&lt;=Hilfswerte!$B$35,H5452&lt;0.7*W5452),"Mittel","Niedrig")))</f>
        <v>Niedrig</v>
      </c>
      <c r="Z5452" s="4">
        <f t="shared" si="687"/>
        <v>9.5</v>
      </c>
      <c r="AA5452" s="4" t="str">
        <f>IF(J5452&gt;365,"Bereits abgewandert (Segment D)",IF(Z5452&gt;=Hilfswerte!$B$38,"Rot - akut gefaehrdet",IF(Z5452&gt;=Hilfswerte!$B$39,"Gelb - beobachten","Gruen - stabil")))</f>
        <v>Gruen - stabil</v>
      </c>
    </row>
    <row r="5453" spans="1:27" ht="15" customHeight="1" x14ac:dyDescent="0.25">
      <c r="A5453" s="4" t="s">
        <v>5800</v>
      </c>
      <c r="B5453" s="4" t="s">
        <v>433</v>
      </c>
      <c r="C5453" s="4" t="s">
        <v>47</v>
      </c>
      <c r="D5453" s="4" t="s">
        <v>30</v>
      </c>
      <c r="E5453" s="4">
        <v>50</v>
      </c>
      <c r="F5453" s="4">
        <v>9.4</v>
      </c>
      <c r="G5453" s="4">
        <v>0.7</v>
      </c>
      <c r="H5453" s="4">
        <v>2740</v>
      </c>
      <c r="I5453" s="4">
        <v>3</v>
      </c>
      <c r="J5453" s="4">
        <v>3</v>
      </c>
      <c r="K5453" s="4">
        <v>0</v>
      </c>
      <c r="L5453" s="4">
        <v>-3</v>
      </c>
      <c r="M5453" s="4">
        <v>1</v>
      </c>
      <c r="N5453" s="4">
        <v>-11.3</v>
      </c>
      <c r="O5453" s="4">
        <f t="shared" si="680"/>
        <v>5</v>
      </c>
      <c r="P5453" s="4">
        <f t="shared" si="681"/>
        <v>3</v>
      </c>
      <c r="Q5453" s="4">
        <f t="shared" si="682"/>
        <v>4</v>
      </c>
      <c r="R5453" s="4">
        <f t="shared" si="683"/>
        <v>12</v>
      </c>
      <c r="S5453" s="4">
        <f t="shared" si="684"/>
        <v>114.4</v>
      </c>
      <c r="T5453" s="4" t="str">
        <f t="shared" si="685"/>
        <v>B - Kernkunde</v>
      </c>
      <c r="U5453" s="4">
        <f>ROUND(((E5453-Hilfswerte!$B$20)/Hilfswerte!$B$21)+((F5453-Hilfswerte!$B$22)/Hilfswerte!$B$23)+((G5453-Hilfswerte!$B$24)/Hilfswerte!$B$25)+0.1*INDEX(Hilfswerte!$B$4:$B$15,MATCH(C5453,Hilfswerte!$A$4:$A$15,0)),2)</f>
        <v>-2.06</v>
      </c>
      <c r="V5453" s="4">
        <f>ROUND(SQRT((((E5453-Hilfswerte!$B$20)/Hilfswerte!$B$21)-Hilfswerte!$B$28)^2+(((F5453-Hilfswerte!$B$22)/Hilfswerte!$B$23)-Hilfswerte!$B$29)^2+(((G5453-Hilfswerte!$B$24)/Hilfswerte!$B$25)-Hilfswerte!$B$30)^2),3)</f>
        <v>1.8160000000000001</v>
      </c>
      <c r="W5453" s="4">
        <f>ROUND(E5453*Hilfswerte!$B$31,0)</f>
        <v>10277</v>
      </c>
      <c r="X5453" s="4">
        <f t="shared" si="686"/>
        <v>7537</v>
      </c>
      <c r="Y5453" s="4" t="str">
        <f>IF(T5453="A - Top-Kunde","bereits Top-Kunde",IF(AND(V5453&lt;=Hilfswerte!$B$34,H5453&lt;0.5*W5453),"Hoch",IF(AND(V5453&lt;=Hilfswerte!$B$35,H5453&lt;0.7*W5453),"Mittel","Niedrig")))</f>
        <v>Niedrig</v>
      </c>
      <c r="Z5453" s="4">
        <f t="shared" si="687"/>
        <v>4.7</v>
      </c>
      <c r="AA5453" s="4" t="str">
        <f>IF(J5453&gt;365,"Bereits abgewandert (Segment D)",IF(Z5453&gt;=Hilfswerte!$B$38,"Rot - akut gefaehrdet",IF(Z5453&gt;=Hilfswerte!$B$39,"Gelb - beobachten","Gruen - stabil")))</f>
        <v>Gruen - stabil</v>
      </c>
    </row>
    <row r="5454" spans="1:27" ht="15" customHeight="1" x14ac:dyDescent="0.25">
      <c r="A5454" s="4" t="s">
        <v>5801</v>
      </c>
      <c r="B5454" s="4" t="s">
        <v>140</v>
      </c>
      <c r="C5454" s="4" t="s">
        <v>29</v>
      </c>
      <c r="D5454" s="4" t="s">
        <v>77</v>
      </c>
      <c r="E5454" s="4">
        <v>86</v>
      </c>
      <c r="F5454" s="4">
        <v>33.700000000000003</v>
      </c>
      <c r="G5454" s="4">
        <v>12</v>
      </c>
      <c r="H5454" s="4">
        <v>7459</v>
      </c>
      <c r="I5454" s="4">
        <v>3</v>
      </c>
      <c r="J5454" s="4">
        <v>94</v>
      </c>
      <c r="K5454" s="4">
        <v>1</v>
      </c>
      <c r="L5454" s="4">
        <v>5</v>
      </c>
      <c r="M5454" s="4">
        <v>3</v>
      </c>
      <c r="N5454" s="4">
        <v>-18.8</v>
      </c>
      <c r="O5454" s="4">
        <f t="shared" si="680"/>
        <v>3</v>
      </c>
      <c r="P5454" s="4">
        <f t="shared" si="681"/>
        <v>3</v>
      </c>
      <c r="Q5454" s="4">
        <f t="shared" si="682"/>
        <v>4</v>
      </c>
      <c r="R5454" s="4">
        <f t="shared" si="683"/>
        <v>10</v>
      </c>
      <c r="S5454" s="4">
        <f t="shared" si="684"/>
        <v>83.1</v>
      </c>
      <c r="T5454" s="4" t="str">
        <f t="shared" si="685"/>
        <v>C - Entwicklungspotenzial</v>
      </c>
      <c r="U5454" s="4">
        <f>ROUND(((E5454-Hilfswerte!$B$20)/Hilfswerte!$B$21)+((F5454-Hilfswerte!$B$22)/Hilfswerte!$B$23)+((G5454-Hilfswerte!$B$24)/Hilfswerte!$B$25)+0.1*INDEX(Hilfswerte!$B$4:$B$15,MATCH(C5454,Hilfswerte!$A$4:$A$15,0)),2)</f>
        <v>0.51</v>
      </c>
      <c r="V5454" s="4">
        <f>ROUND(SQRT((((E5454-Hilfswerte!$B$20)/Hilfswerte!$B$21)-Hilfswerte!$B$28)^2+(((F5454-Hilfswerte!$B$22)/Hilfswerte!$B$23)-Hilfswerte!$B$29)^2+(((G5454-Hilfswerte!$B$24)/Hilfswerte!$B$25)-Hilfswerte!$B$30)^2),3)</f>
        <v>0.376</v>
      </c>
      <c r="W5454" s="4">
        <f>ROUND(E5454*Hilfswerte!$B$31,0)</f>
        <v>17677</v>
      </c>
      <c r="X5454" s="4">
        <f t="shared" si="686"/>
        <v>10218</v>
      </c>
      <c r="Y5454" s="4" t="str">
        <f>IF(T5454="A - Top-Kunde","bereits Top-Kunde",IF(AND(V5454&lt;=Hilfswerte!$B$34,H5454&lt;0.5*W5454),"Hoch",IF(AND(V5454&lt;=Hilfswerte!$B$35,H5454&lt;0.7*W5454),"Mittel","Niedrig")))</f>
        <v>Hoch</v>
      </c>
      <c r="Z5454" s="4">
        <f t="shared" si="687"/>
        <v>16.2</v>
      </c>
      <c r="AA5454" s="4" t="str">
        <f>IF(J5454&gt;365,"Bereits abgewandert (Segment D)",IF(Z5454&gt;=Hilfswerte!$B$38,"Rot - akut gefaehrdet",IF(Z5454&gt;=Hilfswerte!$B$39,"Gelb - beobachten","Gruen - stabil")))</f>
        <v>Gelb - beobachten</v>
      </c>
    </row>
    <row r="5455" spans="1:27" ht="15" customHeight="1" x14ac:dyDescent="0.25">
      <c r="A5455" s="4" t="s">
        <v>5802</v>
      </c>
      <c r="B5455" s="4" t="s">
        <v>527</v>
      </c>
      <c r="C5455" s="4" t="s">
        <v>59</v>
      </c>
      <c r="D5455" s="4" t="s">
        <v>52</v>
      </c>
      <c r="E5455" s="4">
        <v>74</v>
      </c>
      <c r="F5455" s="4">
        <v>16.600000000000001</v>
      </c>
      <c r="G5455" s="4">
        <v>4</v>
      </c>
      <c r="H5455" s="4">
        <v>5086</v>
      </c>
      <c r="I5455" s="4">
        <v>2</v>
      </c>
      <c r="J5455" s="4">
        <v>9</v>
      </c>
      <c r="K5455" s="4">
        <v>0</v>
      </c>
      <c r="L5455" s="4">
        <v>18</v>
      </c>
      <c r="M5455" s="4">
        <v>2</v>
      </c>
      <c r="N5455" s="4">
        <v>13.2</v>
      </c>
      <c r="O5455" s="4">
        <f t="shared" si="680"/>
        <v>5</v>
      </c>
      <c r="P5455" s="4">
        <f t="shared" si="681"/>
        <v>2</v>
      </c>
      <c r="Q5455" s="4">
        <f t="shared" si="682"/>
        <v>4</v>
      </c>
      <c r="R5455" s="4">
        <f t="shared" si="683"/>
        <v>11</v>
      </c>
      <c r="S5455" s="4">
        <f t="shared" si="684"/>
        <v>111.2</v>
      </c>
      <c r="T5455" s="4" t="str">
        <f t="shared" si="685"/>
        <v>B - Kernkunde</v>
      </c>
      <c r="U5455" s="4">
        <f>ROUND(((E5455-Hilfswerte!$B$20)/Hilfswerte!$B$21)+((F5455-Hilfswerte!$B$22)/Hilfswerte!$B$23)+((G5455-Hilfswerte!$B$24)/Hilfswerte!$B$25)+0.1*INDEX(Hilfswerte!$B$4:$B$15,MATCH(C5455,Hilfswerte!$A$4:$A$15,0)),2)</f>
        <v>-1.46</v>
      </c>
      <c r="V5455" s="4">
        <f>ROUND(SQRT((((E5455-Hilfswerte!$B$20)/Hilfswerte!$B$21)-Hilfswerte!$B$28)^2+(((F5455-Hilfswerte!$B$22)/Hilfswerte!$B$23)-Hilfswerte!$B$29)^2+(((G5455-Hilfswerte!$B$24)/Hilfswerte!$B$25)-Hilfswerte!$B$30)^2),3)</f>
        <v>1.2709999999999999</v>
      </c>
      <c r="W5455" s="4">
        <f>ROUND(E5455*Hilfswerte!$B$31,0)</f>
        <v>15210</v>
      </c>
      <c r="X5455" s="4">
        <f t="shared" si="686"/>
        <v>10124</v>
      </c>
      <c r="Y5455" s="4" t="str">
        <f>IF(T5455="A - Top-Kunde","bereits Top-Kunde",IF(AND(V5455&lt;=Hilfswerte!$B$34,H5455&lt;0.5*W5455),"Hoch",IF(AND(V5455&lt;=Hilfswerte!$B$35,H5455&lt;0.7*W5455),"Mittel","Niedrig")))</f>
        <v>Niedrig</v>
      </c>
      <c r="Z5455" s="4">
        <f t="shared" si="687"/>
        <v>4.0999999999999996</v>
      </c>
      <c r="AA5455" s="4" t="str">
        <f>IF(J5455&gt;365,"Bereits abgewandert (Segment D)",IF(Z5455&gt;=Hilfswerte!$B$38,"Rot - akut gefaehrdet",IF(Z5455&gt;=Hilfswerte!$B$39,"Gelb - beobachten","Gruen - stabil")))</f>
        <v>Gruen - stabil</v>
      </c>
    </row>
    <row r="5456" spans="1:27" ht="15" customHeight="1" x14ac:dyDescent="0.25">
      <c r="A5456" s="4" t="s">
        <v>5803</v>
      </c>
      <c r="B5456" s="4" t="s">
        <v>947</v>
      </c>
      <c r="C5456" s="4" t="s">
        <v>55</v>
      </c>
      <c r="D5456" s="4" t="s">
        <v>30</v>
      </c>
      <c r="E5456" s="4">
        <v>414</v>
      </c>
      <c r="F5456" s="4">
        <v>70.599999999999994</v>
      </c>
      <c r="G5456" s="4">
        <v>12.5</v>
      </c>
      <c r="H5456" s="4">
        <v>29579</v>
      </c>
      <c r="I5456" s="4">
        <v>7</v>
      </c>
      <c r="J5456" s="4">
        <v>120</v>
      </c>
      <c r="K5456" s="4">
        <v>0</v>
      </c>
      <c r="L5456" s="4">
        <v>-3</v>
      </c>
      <c r="M5456" s="4">
        <v>4</v>
      </c>
      <c r="N5456" s="4">
        <v>14.2</v>
      </c>
      <c r="O5456" s="4">
        <f t="shared" si="680"/>
        <v>3</v>
      </c>
      <c r="P5456" s="4">
        <f t="shared" si="681"/>
        <v>5</v>
      </c>
      <c r="Q5456" s="4">
        <f t="shared" si="682"/>
        <v>5</v>
      </c>
      <c r="R5456" s="4">
        <f t="shared" si="683"/>
        <v>13</v>
      </c>
      <c r="S5456" s="4">
        <f t="shared" si="684"/>
        <v>137.1</v>
      </c>
      <c r="T5456" s="4" t="str">
        <f t="shared" si="685"/>
        <v>A - Top-Kunde</v>
      </c>
      <c r="U5456" s="4">
        <f>ROUND(((E5456-Hilfswerte!$B$20)/Hilfswerte!$B$21)+((F5456-Hilfswerte!$B$22)/Hilfswerte!$B$23)+((G5456-Hilfswerte!$B$24)/Hilfswerte!$B$25)+0.1*INDEX(Hilfswerte!$B$4:$B$15,MATCH(C5456,Hilfswerte!$A$4:$A$15,0)),2)</f>
        <v>2.68</v>
      </c>
      <c r="V5456" s="4">
        <f>ROUND(SQRT((((E5456-Hilfswerte!$B$20)/Hilfswerte!$B$21)-Hilfswerte!$B$28)^2+(((F5456-Hilfswerte!$B$22)/Hilfswerte!$B$23)-Hilfswerte!$B$29)^2+(((G5456-Hilfswerte!$B$24)/Hilfswerte!$B$25)-Hilfswerte!$B$30)^2),3)</f>
        <v>1.228</v>
      </c>
      <c r="W5456" s="4">
        <f>ROUND(E5456*Hilfswerte!$B$31,0)</f>
        <v>85096</v>
      </c>
      <c r="X5456" s="4">
        <f t="shared" si="686"/>
        <v>55517</v>
      </c>
      <c r="Y5456" s="4" t="str">
        <f>IF(T5456="A - Top-Kunde","bereits Top-Kunde",IF(AND(V5456&lt;=Hilfswerte!$B$34,H5456&lt;0.5*W5456),"Hoch",IF(AND(V5456&lt;=Hilfswerte!$B$35,H5456&lt;0.7*W5456),"Mittel","Niedrig")))</f>
        <v>bereits Top-Kunde</v>
      </c>
      <c r="Z5456" s="4">
        <f t="shared" si="687"/>
        <v>6</v>
      </c>
      <c r="AA5456" s="4" t="str">
        <f>IF(J5456&gt;365,"Bereits abgewandert (Segment D)",IF(Z5456&gt;=Hilfswerte!$B$38,"Rot - akut gefaehrdet",IF(Z5456&gt;=Hilfswerte!$B$39,"Gelb - beobachten","Gruen - stabil")))</f>
        <v>Gruen - stabil</v>
      </c>
    </row>
    <row r="5457" spans="1:27" ht="15" customHeight="1" x14ac:dyDescent="0.25">
      <c r="A5457" s="4" t="s">
        <v>5804</v>
      </c>
      <c r="B5457" s="4" t="s">
        <v>639</v>
      </c>
      <c r="C5457" s="4" t="s">
        <v>29</v>
      </c>
      <c r="D5457" s="4" t="s">
        <v>30</v>
      </c>
      <c r="E5457" s="4">
        <v>15</v>
      </c>
      <c r="F5457" s="4">
        <v>5.3</v>
      </c>
      <c r="G5457" s="4">
        <v>18.399999999999999</v>
      </c>
      <c r="H5457" s="4">
        <v>1587</v>
      </c>
      <c r="I5457" s="4">
        <v>2</v>
      </c>
      <c r="J5457" s="4">
        <v>132</v>
      </c>
      <c r="K5457" s="4">
        <v>1</v>
      </c>
      <c r="L5457" s="4">
        <v>4</v>
      </c>
      <c r="M5457" s="4">
        <v>4</v>
      </c>
      <c r="N5457" s="4">
        <v>21.7</v>
      </c>
      <c r="O5457" s="4">
        <f t="shared" si="680"/>
        <v>3</v>
      </c>
      <c r="P5457" s="4">
        <f t="shared" si="681"/>
        <v>2</v>
      </c>
      <c r="Q5457" s="4">
        <f t="shared" si="682"/>
        <v>3</v>
      </c>
      <c r="R5457" s="4">
        <f t="shared" si="683"/>
        <v>8</v>
      </c>
      <c r="S5457" s="4">
        <f t="shared" si="684"/>
        <v>83.7</v>
      </c>
      <c r="T5457" s="4" t="str">
        <f t="shared" si="685"/>
        <v>C - Entwicklungspotenzial</v>
      </c>
      <c r="U5457" s="4">
        <f>ROUND(((E5457-Hilfswerte!$B$20)/Hilfswerte!$B$21)+((F5457-Hilfswerte!$B$22)/Hilfswerte!$B$23)+((G5457-Hilfswerte!$B$24)/Hilfswerte!$B$25)+0.1*INDEX(Hilfswerte!$B$4:$B$15,MATCH(C5457,Hilfswerte!$A$4:$A$15,0)),2)</f>
        <v>0.71</v>
      </c>
      <c r="V5457" s="4">
        <f>ROUND(SQRT((((E5457-Hilfswerte!$B$20)/Hilfswerte!$B$21)-Hilfswerte!$B$28)^2+(((F5457-Hilfswerte!$B$22)/Hilfswerte!$B$23)-Hilfswerte!$B$29)^2+(((G5457-Hilfswerte!$B$24)/Hilfswerte!$B$25)-Hilfswerte!$B$30)^2),3)</f>
        <v>1.4379999999999999</v>
      </c>
      <c r="W5457" s="4">
        <f>ROUND(E5457*Hilfswerte!$B$31,0)</f>
        <v>3083</v>
      </c>
      <c r="X5457" s="4">
        <f t="shared" si="686"/>
        <v>1496</v>
      </c>
      <c r="Y5457" s="4" t="str">
        <f>IF(T5457="A - Top-Kunde","bereits Top-Kunde",IF(AND(V5457&lt;=Hilfswerte!$B$34,H5457&lt;0.5*W5457),"Hoch",IF(AND(V5457&lt;=Hilfswerte!$B$35,H5457&lt;0.7*W5457),"Mittel","Niedrig")))</f>
        <v>Niedrig</v>
      </c>
      <c r="Z5457" s="4">
        <f t="shared" si="687"/>
        <v>10.4</v>
      </c>
      <c r="AA5457" s="4" t="str">
        <f>IF(J5457&gt;365,"Bereits abgewandert (Segment D)",IF(Z5457&gt;=Hilfswerte!$B$38,"Rot - akut gefaehrdet",IF(Z5457&gt;=Hilfswerte!$B$39,"Gelb - beobachten","Gruen - stabil")))</f>
        <v>Gruen - stabil</v>
      </c>
    </row>
    <row r="5458" spans="1:27" ht="15" customHeight="1" x14ac:dyDescent="0.25">
      <c r="A5458" s="4" t="s">
        <v>5805</v>
      </c>
      <c r="B5458" s="4" t="s">
        <v>256</v>
      </c>
      <c r="C5458" s="4" t="s">
        <v>65</v>
      </c>
      <c r="D5458" s="4" t="s">
        <v>52</v>
      </c>
      <c r="E5458" s="4">
        <v>18</v>
      </c>
      <c r="F5458" s="4">
        <v>3.4</v>
      </c>
      <c r="G5458" s="4">
        <v>13.2</v>
      </c>
      <c r="H5458" s="4">
        <v>0</v>
      </c>
      <c r="I5458" s="4">
        <v>0</v>
      </c>
      <c r="J5458" s="4">
        <v>864</v>
      </c>
      <c r="K5458" s="4">
        <v>0</v>
      </c>
      <c r="L5458" s="4">
        <v>33</v>
      </c>
      <c r="M5458" s="4">
        <v>0</v>
      </c>
      <c r="N5458" s="4">
        <v>-39.9</v>
      </c>
      <c r="O5458" s="4">
        <f t="shared" si="680"/>
        <v>1</v>
      </c>
      <c r="P5458" s="4">
        <f t="shared" si="681"/>
        <v>1</v>
      </c>
      <c r="Q5458" s="4">
        <f t="shared" si="682"/>
        <v>1</v>
      </c>
      <c r="R5458" s="4">
        <f t="shared" si="683"/>
        <v>3</v>
      </c>
      <c r="S5458" s="4">
        <f t="shared" si="684"/>
        <v>0.2</v>
      </c>
      <c r="T5458" s="4" t="str">
        <f t="shared" si="685"/>
        <v>D - Abwanderungsrisiko</v>
      </c>
      <c r="U5458" s="4">
        <f>ROUND(((E5458-Hilfswerte!$B$20)/Hilfswerte!$B$21)+((F5458-Hilfswerte!$B$22)/Hilfswerte!$B$23)+((G5458-Hilfswerte!$B$24)/Hilfswerte!$B$25)+0.1*INDEX(Hilfswerte!$B$4:$B$15,MATCH(C5458,Hilfswerte!$A$4:$A$15,0)),2)</f>
        <v>-0.46</v>
      </c>
      <c r="V5458" s="4">
        <f>ROUND(SQRT((((E5458-Hilfswerte!$B$20)/Hilfswerte!$B$21)-Hilfswerte!$B$28)^2+(((F5458-Hilfswerte!$B$22)/Hilfswerte!$B$23)-Hilfswerte!$B$29)^2+(((G5458-Hilfswerte!$B$24)/Hilfswerte!$B$25)-Hilfswerte!$B$30)^2),3)</f>
        <v>0.94299999999999995</v>
      </c>
      <c r="W5458" s="4">
        <f>ROUND(E5458*Hilfswerte!$B$31,0)</f>
        <v>3700</v>
      </c>
      <c r="X5458" s="4">
        <f t="shared" si="686"/>
        <v>3700</v>
      </c>
      <c r="Y5458" s="4" t="str">
        <f>IF(T5458="A - Top-Kunde","bereits Top-Kunde",IF(AND(V5458&lt;=Hilfswerte!$B$34,H5458&lt;0.5*W5458),"Hoch",IF(AND(V5458&lt;=Hilfswerte!$B$35,H5458&lt;0.7*W5458),"Mittel","Niedrig")))</f>
        <v>Mittel</v>
      </c>
      <c r="Z5458" s="4">
        <f t="shared" si="687"/>
        <v>65.8</v>
      </c>
      <c r="AA5458" s="4" t="str">
        <f>IF(J5458&gt;365,"Bereits abgewandert (Segment D)",IF(Z5458&gt;=Hilfswerte!$B$38,"Rot - akut gefaehrdet",IF(Z5458&gt;=Hilfswerte!$B$39,"Gelb - beobachten","Gruen - stabil")))</f>
        <v>Bereits abgewandert (Segment D)</v>
      </c>
    </row>
    <row r="5459" spans="1:27" ht="15" customHeight="1" x14ac:dyDescent="0.25">
      <c r="A5459" s="4" t="s">
        <v>5806</v>
      </c>
      <c r="B5459" s="4" t="s">
        <v>585</v>
      </c>
      <c r="C5459" s="4" t="s">
        <v>84</v>
      </c>
      <c r="D5459" s="4" t="s">
        <v>30</v>
      </c>
      <c r="E5459" s="4">
        <v>164</v>
      </c>
      <c r="F5459" s="4">
        <v>33.5</v>
      </c>
      <c r="G5459" s="4">
        <v>5.4</v>
      </c>
      <c r="H5459" s="4">
        <v>4077</v>
      </c>
      <c r="I5459" s="4">
        <v>1</v>
      </c>
      <c r="J5459" s="4">
        <v>83</v>
      </c>
      <c r="K5459" s="4">
        <v>1</v>
      </c>
      <c r="L5459" s="4">
        <v>14</v>
      </c>
      <c r="M5459" s="4">
        <v>2</v>
      </c>
      <c r="N5459" s="4">
        <v>4.5</v>
      </c>
      <c r="O5459" s="4">
        <f t="shared" si="680"/>
        <v>4</v>
      </c>
      <c r="P5459" s="4">
        <f t="shared" si="681"/>
        <v>1</v>
      </c>
      <c r="Q5459" s="4">
        <f t="shared" si="682"/>
        <v>4</v>
      </c>
      <c r="R5459" s="4">
        <f t="shared" si="683"/>
        <v>9</v>
      </c>
      <c r="S5459" s="4">
        <f t="shared" si="684"/>
        <v>82.1</v>
      </c>
      <c r="T5459" s="4" t="str">
        <f t="shared" si="685"/>
        <v>C - Entwicklungspotenzial</v>
      </c>
      <c r="U5459" s="4">
        <f>ROUND(((E5459-Hilfswerte!$B$20)/Hilfswerte!$B$21)+((F5459-Hilfswerte!$B$22)/Hilfswerte!$B$23)+((G5459-Hilfswerte!$B$24)/Hilfswerte!$B$25)+0.1*INDEX(Hilfswerte!$B$4:$B$15,MATCH(C5459,Hilfswerte!$A$4:$A$15,0)),2)</f>
        <v>-0.47</v>
      </c>
      <c r="V5459" s="4">
        <f>ROUND(SQRT((((E5459-Hilfswerte!$B$20)/Hilfswerte!$B$21)-Hilfswerte!$B$28)^2+(((F5459-Hilfswerte!$B$22)/Hilfswerte!$B$23)-Hilfswerte!$B$29)^2+(((G5459-Hilfswerte!$B$24)/Hilfswerte!$B$25)-Hilfswerte!$B$30)^2),3)</f>
        <v>0.92600000000000005</v>
      </c>
      <c r="W5459" s="4">
        <f>ROUND(E5459*Hilfswerte!$B$31,0)</f>
        <v>33710</v>
      </c>
      <c r="X5459" s="4">
        <f t="shared" si="686"/>
        <v>29633</v>
      </c>
      <c r="Y5459" s="4" t="str">
        <f>IF(T5459="A - Top-Kunde","bereits Top-Kunde",IF(AND(V5459&lt;=Hilfswerte!$B$34,H5459&lt;0.5*W5459),"Hoch",IF(AND(V5459&lt;=Hilfswerte!$B$35,H5459&lt;0.7*W5459),"Mittel","Niedrig")))</f>
        <v>Mittel</v>
      </c>
      <c r="Z5459" s="4">
        <f t="shared" si="687"/>
        <v>10</v>
      </c>
      <c r="AA5459" s="4" t="str">
        <f>IF(J5459&gt;365,"Bereits abgewandert (Segment D)",IF(Z5459&gt;=Hilfswerte!$B$38,"Rot - akut gefaehrdet",IF(Z5459&gt;=Hilfswerte!$B$39,"Gelb - beobachten","Gruen - stabil")))</f>
        <v>Gruen - stabil</v>
      </c>
    </row>
    <row r="5460" spans="1:27" ht="15" customHeight="1" x14ac:dyDescent="0.25">
      <c r="A5460" s="4" t="s">
        <v>5807</v>
      </c>
      <c r="B5460" s="4" t="s">
        <v>261</v>
      </c>
      <c r="C5460" s="4" t="s">
        <v>65</v>
      </c>
      <c r="D5460" s="4" t="s">
        <v>93</v>
      </c>
      <c r="E5460" s="4">
        <v>27</v>
      </c>
      <c r="F5460" s="4">
        <v>7.2</v>
      </c>
      <c r="G5460" s="4">
        <v>21.5</v>
      </c>
      <c r="H5460" s="4">
        <v>2607</v>
      </c>
      <c r="I5460" s="4">
        <v>4</v>
      </c>
      <c r="J5460" s="4">
        <v>24</v>
      </c>
      <c r="K5460" s="4">
        <v>0</v>
      </c>
      <c r="L5460" s="4">
        <v>10</v>
      </c>
      <c r="M5460" s="4">
        <v>5</v>
      </c>
      <c r="N5460" s="4">
        <v>-34.4</v>
      </c>
      <c r="O5460" s="4">
        <f t="shared" si="680"/>
        <v>5</v>
      </c>
      <c r="P5460" s="4">
        <f t="shared" si="681"/>
        <v>4</v>
      </c>
      <c r="Q5460" s="4">
        <f t="shared" si="682"/>
        <v>4</v>
      </c>
      <c r="R5460" s="4">
        <f t="shared" si="683"/>
        <v>13</v>
      </c>
      <c r="S5460" s="4">
        <f t="shared" si="684"/>
        <v>109.8</v>
      </c>
      <c r="T5460" s="4" t="str">
        <f t="shared" si="685"/>
        <v>B - Kernkunde</v>
      </c>
      <c r="U5460" s="4">
        <f>ROUND(((E5460-Hilfswerte!$B$20)/Hilfswerte!$B$21)+((F5460-Hilfswerte!$B$22)/Hilfswerte!$B$23)+((G5460-Hilfswerte!$B$24)/Hilfswerte!$B$25)+0.1*INDEX(Hilfswerte!$B$4:$B$15,MATCH(C5460,Hilfswerte!$A$4:$A$15,0)),2)</f>
        <v>0.97</v>
      </c>
      <c r="V5460" s="4">
        <f>ROUND(SQRT((((E5460-Hilfswerte!$B$20)/Hilfswerte!$B$21)-Hilfswerte!$B$28)^2+(((F5460-Hilfswerte!$B$22)/Hilfswerte!$B$23)-Hilfswerte!$B$29)^2+(((G5460-Hilfswerte!$B$24)/Hilfswerte!$B$25)-Hilfswerte!$B$30)^2),3)</f>
        <v>1.825</v>
      </c>
      <c r="W5460" s="4">
        <f>ROUND(E5460*Hilfswerte!$B$31,0)</f>
        <v>5550</v>
      </c>
      <c r="X5460" s="4">
        <f t="shared" si="686"/>
        <v>2943</v>
      </c>
      <c r="Y5460" s="4" t="str">
        <f>IF(T5460="A - Top-Kunde","bereits Top-Kunde",IF(AND(V5460&lt;=Hilfswerte!$B$34,H5460&lt;0.5*W5460),"Hoch",IF(AND(V5460&lt;=Hilfswerte!$B$35,H5460&lt;0.7*W5460),"Mittel","Niedrig")))</f>
        <v>Niedrig</v>
      </c>
      <c r="Z5460" s="4">
        <f t="shared" si="687"/>
        <v>17</v>
      </c>
      <c r="AA5460" s="4" t="str">
        <f>IF(J5460&gt;365,"Bereits abgewandert (Segment D)",IF(Z5460&gt;=Hilfswerte!$B$38,"Rot - akut gefaehrdet",IF(Z5460&gt;=Hilfswerte!$B$39,"Gelb - beobachten","Gruen - stabil")))</f>
        <v>Gelb - beobachten</v>
      </c>
    </row>
    <row r="5461" spans="1:27" ht="15" customHeight="1" x14ac:dyDescent="0.25">
      <c r="A5461" s="4" t="s">
        <v>5808</v>
      </c>
      <c r="B5461" s="4" t="s">
        <v>284</v>
      </c>
      <c r="C5461" s="4" t="s">
        <v>59</v>
      </c>
      <c r="D5461" s="4" t="s">
        <v>30</v>
      </c>
      <c r="E5461" s="4">
        <v>96</v>
      </c>
      <c r="F5461" s="4">
        <v>22.8</v>
      </c>
      <c r="G5461" s="4">
        <v>17.899999999999999</v>
      </c>
      <c r="H5461" s="4">
        <v>10824</v>
      </c>
      <c r="I5461" s="4">
        <v>5</v>
      </c>
      <c r="J5461" s="4">
        <v>13</v>
      </c>
      <c r="K5461" s="4">
        <v>1</v>
      </c>
      <c r="L5461" s="4">
        <v>4</v>
      </c>
      <c r="M5461" s="4">
        <v>5</v>
      </c>
      <c r="N5461" s="4">
        <v>-16.7</v>
      </c>
      <c r="O5461" s="4">
        <f t="shared" si="680"/>
        <v>5</v>
      </c>
      <c r="P5461" s="4">
        <f t="shared" si="681"/>
        <v>5</v>
      </c>
      <c r="Q5461" s="4">
        <f t="shared" si="682"/>
        <v>5</v>
      </c>
      <c r="R5461" s="4">
        <f t="shared" si="683"/>
        <v>15</v>
      </c>
      <c r="S5461" s="4">
        <f t="shared" si="684"/>
        <v>134.5</v>
      </c>
      <c r="T5461" s="4" t="str">
        <f t="shared" si="685"/>
        <v>A - Top-Kunde</v>
      </c>
      <c r="U5461" s="4">
        <f>ROUND(((E5461-Hilfswerte!$B$20)/Hilfswerte!$B$21)+((F5461-Hilfswerte!$B$22)/Hilfswerte!$B$23)+((G5461-Hilfswerte!$B$24)/Hilfswerte!$B$25)+0.1*INDEX(Hilfswerte!$B$4:$B$15,MATCH(C5461,Hilfswerte!$A$4:$A$15,0)),2)</f>
        <v>0.95</v>
      </c>
      <c r="V5461" s="4">
        <f>ROUND(SQRT((((E5461-Hilfswerte!$B$20)/Hilfswerte!$B$21)-Hilfswerte!$B$28)^2+(((F5461-Hilfswerte!$B$22)/Hilfswerte!$B$23)-Hilfswerte!$B$29)^2+(((G5461-Hilfswerte!$B$24)/Hilfswerte!$B$25)-Hilfswerte!$B$30)^2),3)</f>
        <v>1.137</v>
      </c>
      <c r="W5461" s="4">
        <f>ROUND(E5461*Hilfswerte!$B$31,0)</f>
        <v>19732</v>
      </c>
      <c r="X5461" s="4">
        <f t="shared" si="686"/>
        <v>8908</v>
      </c>
      <c r="Y5461" s="4" t="str">
        <f>IF(T5461="A - Top-Kunde","bereits Top-Kunde",IF(AND(V5461&lt;=Hilfswerte!$B$34,H5461&lt;0.5*W5461),"Hoch",IF(AND(V5461&lt;=Hilfswerte!$B$35,H5461&lt;0.7*W5461),"Mittel","Niedrig")))</f>
        <v>bereits Top-Kunde</v>
      </c>
      <c r="Z5461" s="4">
        <f t="shared" si="687"/>
        <v>11.1</v>
      </c>
      <c r="AA5461" s="4" t="str">
        <f>IF(J5461&gt;365,"Bereits abgewandert (Segment D)",IF(Z5461&gt;=Hilfswerte!$B$38,"Rot - akut gefaehrdet",IF(Z5461&gt;=Hilfswerte!$B$39,"Gelb - beobachten","Gruen - stabil")))</f>
        <v>Gruen - stabil</v>
      </c>
    </row>
    <row r="5462" spans="1:27" ht="15" customHeight="1" x14ac:dyDescent="0.25">
      <c r="A5462" s="4" t="s">
        <v>5809</v>
      </c>
      <c r="B5462" s="4" t="s">
        <v>258</v>
      </c>
      <c r="C5462" s="4" t="s">
        <v>84</v>
      </c>
      <c r="D5462" s="4" t="s">
        <v>30</v>
      </c>
      <c r="E5462" s="4">
        <v>41</v>
      </c>
      <c r="F5462" s="4">
        <v>6.4</v>
      </c>
      <c r="G5462" s="4">
        <v>13.8</v>
      </c>
      <c r="H5462" s="4">
        <v>1446</v>
      </c>
      <c r="I5462" s="4">
        <v>2</v>
      </c>
      <c r="J5462" s="4">
        <v>59</v>
      </c>
      <c r="K5462" s="4">
        <v>0</v>
      </c>
      <c r="L5462" s="4">
        <v>-6</v>
      </c>
      <c r="M5462" s="4">
        <v>3</v>
      </c>
      <c r="N5462" s="4">
        <v>-3.5</v>
      </c>
      <c r="O5462" s="4">
        <f t="shared" si="680"/>
        <v>4</v>
      </c>
      <c r="P5462" s="4">
        <f t="shared" si="681"/>
        <v>2</v>
      </c>
      <c r="Q5462" s="4">
        <f t="shared" si="682"/>
        <v>3</v>
      </c>
      <c r="R5462" s="4">
        <f t="shared" si="683"/>
        <v>9</v>
      </c>
      <c r="S5462" s="4">
        <f t="shared" si="684"/>
        <v>88.3</v>
      </c>
      <c r="T5462" s="4" t="str">
        <f t="shared" si="685"/>
        <v>C - Entwicklungspotenzial</v>
      </c>
      <c r="U5462" s="4">
        <f>ROUND(((E5462-Hilfswerte!$B$20)/Hilfswerte!$B$21)+((F5462-Hilfswerte!$B$22)/Hilfswerte!$B$23)+((G5462-Hilfswerte!$B$24)/Hilfswerte!$B$25)+0.1*INDEX(Hilfswerte!$B$4:$B$15,MATCH(C5462,Hilfswerte!$A$4:$A$15,0)),2)</f>
        <v>-0.15</v>
      </c>
      <c r="V5462" s="4">
        <f>ROUND(SQRT((((E5462-Hilfswerte!$B$20)/Hilfswerte!$B$21)-Hilfswerte!$B$28)^2+(((F5462-Hilfswerte!$B$22)/Hilfswerte!$B$23)-Hilfswerte!$B$29)^2+(((G5462-Hilfswerte!$B$24)/Hilfswerte!$B$25)-Hilfswerte!$B$30)^2),3)</f>
        <v>0.88200000000000001</v>
      </c>
      <c r="W5462" s="4">
        <f>ROUND(E5462*Hilfswerte!$B$31,0)</f>
        <v>8427</v>
      </c>
      <c r="X5462" s="4">
        <f t="shared" si="686"/>
        <v>6981</v>
      </c>
      <c r="Y5462" s="4" t="str">
        <f>IF(T5462="A - Top-Kunde","bereits Top-Kunde",IF(AND(V5462&lt;=Hilfswerte!$B$34,H5462&lt;0.5*W5462),"Hoch",IF(AND(V5462&lt;=Hilfswerte!$B$35,H5462&lt;0.7*W5462),"Mittel","Niedrig")))</f>
        <v>Mittel</v>
      </c>
      <c r="Z5462" s="4">
        <f t="shared" si="687"/>
        <v>4.4000000000000004</v>
      </c>
      <c r="AA5462" s="4" t="str">
        <f>IF(J5462&gt;365,"Bereits abgewandert (Segment D)",IF(Z5462&gt;=Hilfswerte!$B$38,"Rot - akut gefaehrdet",IF(Z5462&gt;=Hilfswerte!$B$39,"Gelb - beobachten","Gruen - stabil")))</f>
        <v>Gruen - stabil</v>
      </c>
    </row>
    <row r="5463" spans="1:27" ht="15" customHeight="1" x14ac:dyDescent="0.25">
      <c r="A5463" s="4" t="s">
        <v>5810</v>
      </c>
      <c r="B5463" s="4" t="s">
        <v>806</v>
      </c>
      <c r="C5463" s="4" t="s">
        <v>89</v>
      </c>
      <c r="D5463" s="4" t="s">
        <v>106</v>
      </c>
      <c r="E5463" s="4">
        <v>162</v>
      </c>
      <c r="F5463" s="4">
        <v>30.3</v>
      </c>
      <c r="G5463" s="4">
        <v>6.3</v>
      </c>
      <c r="H5463" s="4">
        <v>76942</v>
      </c>
      <c r="I5463" s="4">
        <v>1</v>
      </c>
      <c r="J5463" s="4">
        <v>16</v>
      </c>
      <c r="K5463" s="4">
        <v>0</v>
      </c>
      <c r="L5463" s="4">
        <v>9</v>
      </c>
      <c r="M5463" s="4">
        <v>4</v>
      </c>
      <c r="N5463" s="4">
        <v>-7.6</v>
      </c>
      <c r="O5463" s="4">
        <f t="shared" si="680"/>
        <v>5</v>
      </c>
      <c r="P5463" s="4">
        <f t="shared" si="681"/>
        <v>1</v>
      </c>
      <c r="Q5463" s="4">
        <f t="shared" si="682"/>
        <v>5</v>
      </c>
      <c r="R5463" s="4">
        <f t="shared" si="683"/>
        <v>11</v>
      </c>
      <c r="S5463" s="4">
        <f t="shared" si="684"/>
        <v>103.5</v>
      </c>
      <c r="T5463" s="4" t="str">
        <f t="shared" si="685"/>
        <v>C - Entwicklungspotenzial</v>
      </c>
      <c r="U5463" s="4">
        <f>ROUND(((E5463-Hilfswerte!$B$20)/Hilfswerte!$B$21)+((F5463-Hilfswerte!$B$22)/Hilfswerte!$B$23)+((G5463-Hilfswerte!$B$24)/Hilfswerte!$B$25)+0.1*INDEX(Hilfswerte!$B$4:$B$15,MATCH(C5463,Hilfswerte!$A$4:$A$15,0)),2)</f>
        <v>-0.11</v>
      </c>
      <c r="V5463" s="4">
        <f>ROUND(SQRT((((E5463-Hilfswerte!$B$20)/Hilfswerte!$B$21)-Hilfswerte!$B$28)^2+(((F5463-Hilfswerte!$B$22)/Hilfswerte!$B$23)-Hilfswerte!$B$29)^2+(((G5463-Hilfswerte!$B$24)/Hilfswerte!$B$25)-Hilfswerte!$B$30)^2),3)</f>
        <v>0.79100000000000004</v>
      </c>
      <c r="W5463" s="4">
        <f>ROUND(E5463*Hilfswerte!$B$31,0)</f>
        <v>33298</v>
      </c>
      <c r="X5463" s="4">
        <f t="shared" si="686"/>
        <v>0</v>
      </c>
      <c r="Y5463" s="4" t="str">
        <f>IF(T5463="A - Top-Kunde","bereits Top-Kunde",IF(AND(V5463&lt;=Hilfswerte!$B$34,H5463&lt;0.5*W5463),"Hoch",IF(AND(V5463&lt;=Hilfswerte!$B$35,H5463&lt;0.7*W5463),"Mittel","Niedrig")))</f>
        <v>Niedrig</v>
      </c>
      <c r="Z5463" s="4">
        <f t="shared" si="687"/>
        <v>5.6</v>
      </c>
      <c r="AA5463" s="4" t="str">
        <f>IF(J5463&gt;365,"Bereits abgewandert (Segment D)",IF(Z5463&gt;=Hilfswerte!$B$38,"Rot - akut gefaehrdet",IF(Z5463&gt;=Hilfswerte!$B$39,"Gelb - beobachten","Gruen - stabil")))</f>
        <v>Gruen - stabil</v>
      </c>
    </row>
    <row r="5464" spans="1:27" ht="15" customHeight="1" x14ac:dyDescent="0.25">
      <c r="A5464" s="4" t="s">
        <v>5811</v>
      </c>
      <c r="B5464" s="4" t="s">
        <v>623</v>
      </c>
      <c r="C5464" s="4" t="s">
        <v>51</v>
      </c>
      <c r="D5464" s="4" t="s">
        <v>30</v>
      </c>
      <c r="E5464" s="4">
        <v>95</v>
      </c>
      <c r="F5464" s="4">
        <v>24.2</v>
      </c>
      <c r="G5464" s="4">
        <v>19.3</v>
      </c>
      <c r="H5464" s="4">
        <v>1940</v>
      </c>
      <c r="I5464" s="4">
        <v>4</v>
      </c>
      <c r="J5464" s="4">
        <v>29</v>
      </c>
      <c r="K5464" s="4">
        <v>1</v>
      </c>
      <c r="L5464" s="4">
        <v>7</v>
      </c>
      <c r="M5464" s="4">
        <v>3</v>
      </c>
      <c r="N5464" s="4">
        <v>-9.1</v>
      </c>
      <c r="O5464" s="4">
        <f t="shared" si="680"/>
        <v>5</v>
      </c>
      <c r="P5464" s="4">
        <f t="shared" si="681"/>
        <v>4</v>
      </c>
      <c r="Q5464" s="4">
        <f t="shared" si="682"/>
        <v>3</v>
      </c>
      <c r="R5464" s="4">
        <f t="shared" si="683"/>
        <v>12</v>
      </c>
      <c r="S5464" s="4">
        <f t="shared" si="684"/>
        <v>107.4</v>
      </c>
      <c r="T5464" s="4" t="str">
        <f t="shared" si="685"/>
        <v>B - Kernkunde</v>
      </c>
      <c r="U5464" s="4">
        <f>ROUND(((E5464-Hilfswerte!$B$20)/Hilfswerte!$B$21)+((F5464-Hilfswerte!$B$22)/Hilfswerte!$B$23)+((G5464-Hilfswerte!$B$24)/Hilfswerte!$B$25)+0.1*INDEX(Hilfswerte!$B$4:$B$15,MATCH(C5464,Hilfswerte!$A$4:$A$15,0)),2)</f>
        <v>1.62</v>
      </c>
      <c r="V5464" s="4">
        <f>ROUND(SQRT((((E5464-Hilfswerte!$B$20)/Hilfswerte!$B$21)-Hilfswerte!$B$28)^2+(((F5464-Hilfswerte!$B$22)/Hilfswerte!$B$23)-Hilfswerte!$B$29)^2+(((G5464-Hilfswerte!$B$24)/Hilfswerte!$B$25)-Hilfswerte!$B$30)^2),3)</f>
        <v>1.343</v>
      </c>
      <c r="W5464" s="4">
        <f>ROUND(E5464*Hilfswerte!$B$31,0)</f>
        <v>19527</v>
      </c>
      <c r="X5464" s="4">
        <f t="shared" si="686"/>
        <v>17587</v>
      </c>
      <c r="Y5464" s="4" t="str">
        <f>IF(T5464="A - Top-Kunde","bereits Top-Kunde",IF(AND(V5464&lt;=Hilfswerte!$B$34,H5464&lt;0.5*W5464),"Hoch",IF(AND(V5464&lt;=Hilfswerte!$B$35,H5464&lt;0.7*W5464),"Mittel","Niedrig")))</f>
        <v>Niedrig</v>
      </c>
      <c r="Z5464" s="4">
        <f t="shared" si="687"/>
        <v>9.5</v>
      </c>
      <c r="AA5464" s="4" t="str">
        <f>IF(J5464&gt;365,"Bereits abgewandert (Segment D)",IF(Z5464&gt;=Hilfswerte!$B$38,"Rot - akut gefaehrdet",IF(Z5464&gt;=Hilfswerte!$B$39,"Gelb - beobachten","Gruen - stabil")))</f>
        <v>Gruen - stabil</v>
      </c>
    </row>
    <row r="5465" spans="1:27" ht="15" customHeight="1" x14ac:dyDescent="0.25">
      <c r="A5465" s="4" t="s">
        <v>5812</v>
      </c>
      <c r="B5465" s="4" t="s">
        <v>447</v>
      </c>
      <c r="C5465" s="4" t="s">
        <v>65</v>
      </c>
      <c r="D5465" s="4" t="s">
        <v>48</v>
      </c>
      <c r="E5465" s="4">
        <v>248</v>
      </c>
      <c r="F5465" s="4">
        <v>51.4</v>
      </c>
      <c r="G5465" s="4">
        <v>21.3</v>
      </c>
      <c r="H5465" s="4">
        <v>0</v>
      </c>
      <c r="I5465" s="4">
        <v>0</v>
      </c>
      <c r="J5465" s="4">
        <v>754</v>
      </c>
      <c r="K5465" s="4">
        <v>0</v>
      </c>
      <c r="L5465" s="4">
        <v>18</v>
      </c>
      <c r="M5465" s="4">
        <v>0</v>
      </c>
      <c r="N5465" s="4">
        <v>-65.5</v>
      </c>
      <c r="O5465" s="4">
        <f t="shared" si="680"/>
        <v>1</v>
      </c>
      <c r="P5465" s="4">
        <f t="shared" si="681"/>
        <v>1</v>
      </c>
      <c r="Q5465" s="4">
        <f t="shared" si="682"/>
        <v>1</v>
      </c>
      <c r="R5465" s="4">
        <f t="shared" si="683"/>
        <v>3</v>
      </c>
      <c r="S5465" s="4">
        <f t="shared" si="684"/>
        <v>-8.1999999999999993</v>
      </c>
      <c r="T5465" s="4" t="str">
        <f t="shared" si="685"/>
        <v>D - Abwanderungsrisiko</v>
      </c>
      <c r="U5465" s="4">
        <f>ROUND(((E5465-Hilfswerte!$B$20)/Hilfswerte!$B$21)+((F5465-Hilfswerte!$B$22)/Hilfswerte!$B$23)+((G5465-Hilfswerte!$B$24)/Hilfswerte!$B$25)+0.1*INDEX(Hilfswerte!$B$4:$B$15,MATCH(C5465,Hilfswerte!$A$4:$A$15,0)),2)</f>
        <v>2.68</v>
      </c>
      <c r="V5465" s="4">
        <f>ROUND(SQRT((((E5465-Hilfswerte!$B$20)/Hilfswerte!$B$21)-Hilfswerte!$B$28)^2+(((F5465-Hilfswerte!$B$22)/Hilfswerte!$B$23)-Hilfswerte!$B$29)^2+(((G5465-Hilfswerte!$B$24)/Hilfswerte!$B$25)-Hilfswerte!$B$30)^2),3)</f>
        <v>1.657</v>
      </c>
      <c r="W5465" s="4">
        <f>ROUND(E5465*Hilfswerte!$B$31,0)</f>
        <v>50975</v>
      </c>
      <c r="X5465" s="4">
        <f t="shared" si="686"/>
        <v>50975</v>
      </c>
      <c r="Y5465" s="4" t="str">
        <f>IF(T5465="A - Top-Kunde","bereits Top-Kunde",IF(AND(V5465&lt;=Hilfswerte!$B$34,H5465&lt;0.5*W5465),"Hoch",IF(AND(V5465&lt;=Hilfswerte!$B$35,H5465&lt;0.7*W5465),"Mittel","Niedrig")))</f>
        <v>Niedrig</v>
      </c>
      <c r="Z5465" s="4">
        <f t="shared" si="687"/>
        <v>67.5</v>
      </c>
      <c r="AA5465" s="4" t="str">
        <f>IF(J5465&gt;365,"Bereits abgewandert (Segment D)",IF(Z5465&gt;=Hilfswerte!$B$38,"Rot - akut gefaehrdet",IF(Z5465&gt;=Hilfswerte!$B$39,"Gelb - beobachten","Gruen - stabil")))</f>
        <v>Bereits abgewandert (Segment D)</v>
      </c>
    </row>
    <row r="5466" spans="1:27" ht="15" customHeight="1" x14ac:dyDescent="0.25">
      <c r="A5466" s="4" t="s">
        <v>5813</v>
      </c>
      <c r="B5466" s="4" t="s">
        <v>148</v>
      </c>
      <c r="C5466" s="4" t="s">
        <v>74</v>
      </c>
      <c r="D5466" s="4" t="s">
        <v>30</v>
      </c>
      <c r="E5466" s="4">
        <v>62</v>
      </c>
      <c r="F5466" s="4">
        <v>11.6</v>
      </c>
      <c r="G5466" s="4">
        <v>2.2999999999999998</v>
      </c>
      <c r="H5466" s="4">
        <v>9398</v>
      </c>
      <c r="I5466" s="4">
        <v>3</v>
      </c>
      <c r="J5466" s="4">
        <v>77</v>
      </c>
      <c r="K5466" s="4">
        <v>1</v>
      </c>
      <c r="L5466" s="4">
        <v>11</v>
      </c>
      <c r="M5466" s="4">
        <v>4</v>
      </c>
      <c r="N5466" s="4">
        <v>32.799999999999997</v>
      </c>
      <c r="O5466" s="4">
        <f t="shared" si="680"/>
        <v>4</v>
      </c>
      <c r="P5466" s="4">
        <f t="shared" si="681"/>
        <v>3</v>
      </c>
      <c r="Q5466" s="4">
        <f t="shared" si="682"/>
        <v>5</v>
      </c>
      <c r="R5466" s="4">
        <f t="shared" si="683"/>
        <v>12</v>
      </c>
      <c r="S5466" s="4">
        <f t="shared" si="684"/>
        <v>127.1</v>
      </c>
      <c r="T5466" s="4" t="str">
        <f t="shared" si="685"/>
        <v>A - Top-Kunde</v>
      </c>
      <c r="U5466" s="4">
        <f>ROUND(((E5466-Hilfswerte!$B$20)/Hilfswerte!$B$21)+((F5466-Hilfswerte!$B$22)/Hilfswerte!$B$23)+((G5466-Hilfswerte!$B$24)/Hilfswerte!$B$25)+0.1*INDEX(Hilfswerte!$B$4:$B$15,MATCH(C5466,Hilfswerte!$A$4:$A$15,0)),2)</f>
        <v>-1.82</v>
      </c>
      <c r="V5466" s="4">
        <f>ROUND(SQRT((((E5466-Hilfswerte!$B$20)/Hilfswerte!$B$21)-Hilfswerte!$B$28)^2+(((F5466-Hilfswerte!$B$22)/Hilfswerte!$B$23)-Hilfswerte!$B$29)^2+(((G5466-Hilfswerte!$B$24)/Hilfswerte!$B$25)-Hilfswerte!$B$30)^2),3)</f>
        <v>1.5569999999999999</v>
      </c>
      <c r="W5466" s="4">
        <f>ROUND(E5466*Hilfswerte!$B$31,0)</f>
        <v>12744</v>
      </c>
      <c r="X5466" s="4">
        <f t="shared" si="686"/>
        <v>3346</v>
      </c>
      <c r="Y5466" s="4" t="str">
        <f>IF(T5466="A - Top-Kunde","bereits Top-Kunde",IF(AND(V5466&lt;=Hilfswerte!$B$34,H5466&lt;0.5*W5466),"Hoch",IF(AND(V5466&lt;=Hilfswerte!$B$35,H5466&lt;0.7*W5466),"Mittel","Niedrig")))</f>
        <v>bereits Top-Kunde</v>
      </c>
      <c r="Z5466" s="4">
        <f t="shared" si="687"/>
        <v>9.1</v>
      </c>
      <c r="AA5466" s="4" t="str">
        <f>IF(J5466&gt;365,"Bereits abgewandert (Segment D)",IF(Z5466&gt;=Hilfswerte!$B$38,"Rot - akut gefaehrdet",IF(Z5466&gt;=Hilfswerte!$B$39,"Gelb - beobachten","Gruen - stabil")))</f>
        <v>Gruen - stabil</v>
      </c>
    </row>
    <row r="5467" spans="1:27" ht="15" customHeight="1" x14ac:dyDescent="0.25">
      <c r="A5467" s="4" t="s">
        <v>5814</v>
      </c>
      <c r="B5467" s="4" t="s">
        <v>576</v>
      </c>
      <c r="C5467" s="4" t="s">
        <v>65</v>
      </c>
      <c r="D5467" s="4" t="s">
        <v>30</v>
      </c>
      <c r="E5467" s="4">
        <v>63</v>
      </c>
      <c r="F5467" s="4">
        <v>9</v>
      </c>
      <c r="G5467" s="4">
        <v>2.1</v>
      </c>
      <c r="H5467" s="4">
        <v>813</v>
      </c>
      <c r="I5467" s="4">
        <v>1</v>
      </c>
      <c r="J5467" s="4">
        <v>365</v>
      </c>
      <c r="K5467" s="4">
        <v>0</v>
      </c>
      <c r="L5467" s="4">
        <v>15</v>
      </c>
      <c r="M5467" s="4">
        <v>1</v>
      </c>
      <c r="N5467" s="4">
        <v>14.1</v>
      </c>
      <c r="O5467" s="4">
        <f t="shared" si="680"/>
        <v>2</v>
      </c>
      <c r="P5467" s="4">
        <f t="shared" si="681"/>
        <v>1</v>
      </c>
      <c r="Q5467" s="4">
        <f t="shared" si="682"/>
        <v>2</v>
      </c>
      <c r="R5467" s="4">
        <f t="shared" si="683"/>
        <v>5</v>
      </c>
      <c r="S5467" s="4">
        <f t="shared" si="684"/>
        <v>52.6</v>
      </c>
      <c r="T5467" s="4" t="str">
        <f t="shared" si="685"/>
        <v>C - Entwicklungspotenzial</v>
      </c>
      <c r="U5467" s="4">
        <f>ROUND(((E5467-Hilfswerte!$B$20)/Hilfswerte!$B$21)+((F5467-Hilfswerte!$B$22)/Hilfswerte!$B$23)+((G5467-Hilfswerte!$B$24)/Hilfswerte!$B$25)+0.1*INDEX(Hilfswerte!$B$4:$B$15,MATCH(C5467,Hilfswerte!$A$4:$A$15,0)),2)</f>
        <v>-1.93</v>
      </c>
      <c r="V5467" s="4">
        <f>ROUND(SQRT((((E5467-Hilfswerte!$B$20)/Hilfswerte!$B$21)-Hilfswerte!$B$28)^2+(((F5467-Hilfswerte!$B$22)/Hilfswerte!$B$23)-Hilfswerte!$B$29)^2+(((G5467-Hilfswerte!$B$24)/Hilfswerte!$B$25)-Hilfswerte!$B$30)^2),3)</f>
        <v>1.6</v>
      </c>
      <c r="W5467" s="4">
        <f>ROUND(E5467*Hilfswerte!$B$31,0)</f>
        <v>12949</v>
      </c>
      <c r="X5467" s="4">
        <f t="shared" si="686"/>
        <v>12136</v>
      </c>
      <c r="Y5467" s="4" t="str">
        <f>IF(T5467="A - Top-Kunde","bereits Top-Kunde",IF(AND(V5467&lt;=Hilfswerte!$B$34,H5467&lt;0.5*W5467),"Hoch",IF(AND(V5467&lt;=Hilfswerte!$B$35,H5467&lt;0.7*W5467),"Mittel","Niedrig")))</f>
        <v>Niedrig</v>
      </c>
      <c r="Z5467" s="4">
        <f t="shared" si="687"/>
        <v>21.3</v>
      </c>
      <c r="AA5467" s="4" t="str">
        <f>IF(J5467&gt;365,"Bereits abgewandert (Segment D)",IF(Z5467&gt;=Hilfswerte!$B$38,"Rot - akut gefaehrdet",IF(Z5467&gt;=Hilfswerte!$B$39,"Gelb - beobachten","Gruen - stabil")))</f>
        <v>Rot - akut gefaehrdet</v>
      </c>
    </row>
    <row r="5468" spans="1:27" ht="15" customHeight="1" x14ac:dyDescent="0.25">
      <c r="A5468" s="4" t="s">
        <v>5815</v>
      </c>
      <c r="B5468" s="4" t="s">
        <v>630</v>
      </c>
      <c r="C5468" s="4" t="s">
        <v>74</v>
      </c>
      <c r="D5468" s="4" t="s">
        <v>30</v>
      </c>
      <c r="E5468" s="4">
        <v>43</v>
      </c>
      <c r="F5468" s="4">
        <v>10.7</v>
      </c>
      <c r="G5468" s="4">
        <v>2.7</v>
      </c>
      <c r="H5468" s="4">
        <v>1190</v>
      </c>
      <c r="I5468" s="4">
        <v>2</v>
      </c>
      <c r="J5468" s="4">
        <v>146</v>
      </c>
      <c r="K5468" s="4">
        <v>0</v>
      </c>
      <c r="L5468" s="4">
        <v>0</v>
      </c>
      <c r="M5468" s="4">
        <v>6</v>
      </c>
      <c r="N5468" s="4">
        <v>59.8</v>
      </c>
      <c r="O5468" s="4">
        <f t="shared" si="680"/>
        <v>3</v>
      </c>
      <c r="P5468" s="4">
        <f t="shared" si="681"/>
        <v>2</v>
      </c>
      <c r="Q5468" s="4">
        <f t="shared" si="682"/>
        <v>3</v>
      </c>
      <c r="R5468" s="4">
        <f t="shared" si="683"/>
        <v>8</v>
      </c>
      <c r="S5468" s="4">
        <f t="shared" si="684"/>
        <v>109.9</v>
      </c>
      <c r="T5468" s="4" t="str">
        <f t="shared" si="685"/>
        <v>B - Kernkunde</v>
      </c>
      <c r="U5468" s="4">
        <f>ROUND(((E5468-Hilfswerte!$B$20)/Hilfswerte!$B$21)+((F5468-Hilfswerte!$B$22)/Hilfswerte!$B$23)+((G5468-Hilfswerte!$B$24)/Hilfswerte!$B$25)+0.1*INDEX(Hilfswerte!$B$4:$B$15,MATCH(C5468,Hilfswerte!$A$4:$A$15,0)),2)</f>
        <v>-1.86</v>
      </c>
      <c r="V5468" s="4">
        <f>ROUND(SQRT((((E5468-Hilfswerte!$B$20)/Hilfswerte!$B$21)-Hilfswerte!$B$28)^2+(((F5468-Hilfswerte!$B$22)/Hilfswerte!$B$23)-Hilfswerte!$B$29)^2+(((G5468-Hilfswerte!$B$24)/Hilfswerte!$B$25)-Hilfswerte!$B$30)^2),3)</f>
        <v>1.5309999999999999</v>
      </c>
      <c r="W5468" s="4">
        <f>ROUND(E5468*Hilfswerte!$B$31,0)</f>
        <v>8838</v>
      </c>
      <c r="X5468" s="4">
        <f t="shared" si="686"/>
        <v>7648</v>
      </c>
      <c r="Y5468" s="4" t="str">
        <f>IF(T5468="A - Top-Kunde","bereits Top-Kunde",IF(AND(V5468&lt;=Hilfswerte!$B$34,H5468&lt;0.5*W5468),"Hoch",IF(AND(V5468&lt;=Hilfswerte!$B$35,H5468&lt;0.7*W5468),"Mittel","Niedrig")))</f>
        <v>Niedrig</v>
      </c>
      <c r="Z5468" s="4">
        <f t="shared" si="687"/>
        <v>7.3</v>
      </c>
      <c r="AA5468" s="4" t="str">
        <f>IF(J5468&gt;365,"Bereits abgewandert (Segment D)",IF(Z5468&gt;=Hilfswerte!$B$38,"Rot - akut gefaehrdet",IF(Z5468&gt;=Hilfswerte!$B$39,"Gelb - beobachten","Gruen - stabil")))</f>
        <v>Gruen - stabil</v>
      </c>
    </row>
    <row r="5469" spans="1:27" ht="15" customHeight="1" x14ac:dyDescent="0.25">
      <c r="A5469" s="4" t="s">
        <v>5816</v>
      </c>
      <c r="B5469" s="4" t="s">
        <v>37</v>
      </c>
      <c r="C5469" s="4" t="s">
        <v>51</v>
      </c>
      <c r="D5469" s="4" t="s">
        <v>52</v>
      </c>
      <c r="E5469" s="4">
        <v>129</v>
      </c>
      <c r="F5469" s="4">
        <v>22.7</v>
      </c>
      <c r="G5469" s="4">
        <v>5.8</v>
      </c>
      <c r="H5469" s="4">
        <v>16974</v>
      </c>
      <c r="I5469" s="4">
        <v>3</v>
      </c>
      <c r="J5469" s="4">
        <v>216</v>
      </c>
      <c r="K5469" s="4">
        <v>1</v>
      </c>
      <c r="L5469" s="4">
        <v>12</v>
      </c>
      <c r="M5469" s="4">
        <v>3</v>
      </c>
      <c r="N5469" s="4">
        <v>-22.4</v>
      </c>
      <c r="O5469" s="4">
        <f t="shared" si="680"/>
        <v>2</v>
      </c>
      <c r="P5469" s="4">
        <f t="shared" si="681"/>
        <v>3</v>
      </c>
      <c r="Q5469" s="4">
        <f t="shared" si="682"/>
        <v>5</v>
      </c>
      <c r="R5469" s="4">
        <f t="shared" si="683"/>
        <v>10</v>
      </c>
      <c r="S5469" s="4">
        <f t="shared" si="684"/>
        <v>79.2</v>
      </c>
      <c r="T5469" s="4" t="str">
        <f t="shared" si="685"/>
        <v>C - Entwicklungspotenzial</v>
      </c>
      <c r="U5469" s="4">
        <f>ROUND(((E5469-Hilfswerte!$B$20)/Hilfswerte!$B$21)+((F5469-Hilfswerte!$B$22)/Hilfswerte!$B$23)+((G5469-Hilfswerte!$B$24)/Hilfswerte!$B$25)+0.1*INDEX(Hilfswerte!$B$4:$B$15,MATCH(C5469,Hilfswerte!$A$4:$A$15,0)),2)</f>
        <v>-0.41</v>
      </c>
      <c r="V5469" s="4">
        <f>ROUND(SQRT((((E5469-Hilfswerte!$B$20)/Hilfswerte!$B$21)-Hilfswerte!$B$28)^2+(((F5469-Hilfswerte!$B$22)/Hilfswerte!$B$23)-Hilfswerte!$B$29)^2+(((G5469-Hilfswerte!$B$24)/Hilfswerte!$B$25)-Hilfswerte!$B$30)^2),3)</f>
        <v>0.91500000000000004</v>
      </c>
      <c r="W5469" s="4">
        <f>ROUND(E5469*Hilfswerte!$B$31,0)</f>
        <v>26515</v>
      </c>
      <c r="X5469" s="4">
        <f t="shared" si="686"/>
        <v>9541</v>
      </c>
      <c r="Y5469" s="4" t="str">
        <f>IF(T5469="A - Top-Kunde","bereits Top-Kunde",IF(AND(V5469&lt;=Hilfswerte!$B$34,H5469&lt;0.5*W5469),"Hoch",IF(AND(V5469&lt;=Hilfswerte!$B$35,H5469&lt;0.7*W5469),"Mittel","Niedrig")))</f>
        <v>Mittel</v>
      </c>
      <c r="Z5469" s="4">
        <f t="shared" si="687"/>
        <v>25.2</v>
      </c>
      <c r="AA5469" s="4" t="str">
        <f>IF(J5469&gt;365,"Bereits abgewandert (Segment D)",IF(Z5469&gt;=Hilfswerte!$B$38,"Rot - akut gefaehrdet",IF(Z5469&gt;=Hilfswerte!$B$39,"Gelb - beobachten","Gruen - stabil")))</f>
        <v>Rot - akut gefaehrdet</v>
      </c>
    </row>
    <row r="5470" spans="1:27" ht="15" customHeight="1" x14ac:dyDescent="0.25">
      <c r="A5470" s="4" t="s">
        <v>5817</v>
      </c>
      <c r="B5470" s="4" t="s">
        <v>1045</v>
      </c>
      <c r="C5470" s="4" t="s">
        <v>55</v>
      </c>
      <c r="D5470" s="4" t="s">
        <v>30</v>
      </c>
      <c r="E5470" s="4">
        <v>49</v>
      </c>
      <c r="F5470" s="4">
        <v>7.6</v>
      </c>
      <c r="G5470" s="4">
        <v>17</v>
      </c>
      <c r="H5470" s="4">
        <v>0</v>
      </c>
      <c r="I5470" s="4">
        <v>0</v>
      </c>
      <c r="J5470" s="4">
        <v>397</v>
      </c>
      <c r="K5470" s="4">
        <v>0</v>
      </c>
      <c r="L5470" s="4">
        <v>6</v>
      </c>
      <c r="M5470" s="4">
        <v>0</v>
      </c>
      <c r="N5470" s="4">
        <v>-36.5</v>
      </c>
      <c r="O5470" s="4">
        <f t="shared" si="680"/>
        <v>1</v>
      </c>
      <c r="P5470" s="4">
        <f t="shared" si="681"/>
        <v>1</v>
      </c>
      <c r="Q5470" s="4">
        <f t="shared" si="682"/>
        <v>1</v>
      </c>
      <c r="R5470" s="4">
        <f t="shared" si="683"/>
        <v>3</v>
      </c>
      <c r="S5470" s="4">
        <f t="shared" si="684"/>
        <v>10</v>
      </c>
      <c r="T5470" s="4" t="str">
        <f t="shared" si="685"/>
        <v>D - Abwanderungsrisiko</v>
      </c>
      <c r="U5470" s="4">
        <f>ROUND(((E5470-Hilfswerte!$B$20)/Hilfswerte!$B$21)+((F5470-Hilfswerte!$B$22)/Hilfswerte!$B$23)+((G5470-Hilfswerte!$B$24)/Hilfswerte!$B$25)+0.1*INDEX(Hilfswerte!$B$4:$B$15,MATCH(C5470,Hilfswerte!$A$4:$A$15,0)),2)</f>
        <v>0.7</v>
      </c>
      <c r="V5470" s="4">
        <f>ROUND(SQRT((((E5470-Hilfswerte!$B$20)/Hilfswerte!$B$21)-Hilfswerte!$B$28)^2+(((F5470-Hilfswerte!$B$22)/Hilfswerte!$B$23)-Hilfswerte!$B$29)^2+(((G5470-Hilfswerte!$B$24)/Hilfswerte!$B$25)-Hilfswerte!$B$30)^2),3)</f>
        <v>1.181</v>
      </c>
      <c r="W5470" s="4">
        <f>ROUND(E5470*Hilfswerte!$B$31,0)</f>
        <v>10072</v>
      </c>
      <c r="X5470" s="4">
        <f t="shared" si="686"/>
        <v>10072</v>
      </c>
      <c r="Y5470" s="4" t="str">
        <f>IF(T5470="A - Top-Kunde","bereits Top-Kunde",IF(AND(V5470&lt;=Hilfswerte!$B$34,H5470&lt;0.5*W5470),"Hoch",IF(AND(V5470&lt;=Hilfswerte!$B$35,H5470&lt;0.7*W5470),"Mittel","Niedrig")))</f>
        <v>Niedrig</v>
      </c>
      <c r="Z5470" s="4">
        <f t="shared" si="687"/>
        <v>35.700000000000003</v>
      </c>
      <c r="AA5470" s="4" t="str">
        <f>IF(J5470&gt;365,"Bereits abgewandert (Segment D)",IF(Z5470&gt;=Hilfswerte!$B$38,"Rot - akut gefaehrdet",IF(Z5470&gt;=Hilfswerte!$B$39,"Gelb - beobachten","Gruen - stabil")))</f>
        <v>Bereits abgewandert (Segment D)</v>
      </c>
    </row>
    <row r="5471" spans="1:27" ht="15" customHeight="1" x14ac:dyDescent="0.25">
      <c r="A5471" s="4" t="s">
        <v>5818</v>
      </c>
      <c r="B5471" s="4" t="s">
        <v>101</v>
      </c>
      <c r="C5471" s="4" t="s">
        <v>38</v>
      </c>
      <c r="D5471" s="4" t="s">
        <v>48</v>
      </c>
      <c r="E5471" s="4">
        <v>27</v>
      </c>
      <c r="F5471" s="4">
        <v>10</v>
      </c>
      <c r="G5471" s="4">
        <v>11.7</v>
      </c>
      <c r="H5471" s="4">
        <v>1502</v>
      </c>
      <c r="I5471" s="4">
        <v>5</v>
      </c>
      <c r="J5471" s="4">
        <v>11</v>
      </c>
      <c r="K5471" s="4">
        <v>1</v>
      </c>
      <c r="L5471" s="4">
        <v>7</v>
      </c>
      <c r="M5471" s="4">
        <v>1</v>
      </c>
      <c r="N5471" s="4">
        <v>35.700000000000003</v>
      </c>
      <c r="O5471" s="4">
        <f t="shared" si="680"/>
        <v>5</v>
      </c>
      <c r="P5471" s="4">
        <f t="shared" si="681"/>
        <v>5</v>
      </c>
      <c r="Q5471" s="4">
        <f t="shared" si="682"/>
        <v>3</v>
      </c>
      <c r="R5471" s="4">
        <f t="shared" si="683"/>
        <v>13</v>
      </c>
      <c r="S5471" s="4">
        <f t="shared" si="684"/>
        <v>139.80000000000001</v>
      </c>
      <c r="T5471" s="4" t="str">
        <f t="shared" si="685"/>
        <v>A - Top-Kunde</v>
      </c>
      <c r="U5471" s="4">
        <f>ROUND(((E5471-Hilfswerte!$B$20)/Hilfswerte!$B$21)+((F5471-Hilfswerte!$B$22)/Hilfswerte!$B$23)+((G5471-Hilfswerte!$B$24)/Hilfswerte!$B$25)+0.1*INDEX(Hilfswerte!$B$4:$B$15,MATCH(C5471,Hilfswerte!$A$4:$A$15,0)),2)</f>
        <v>-0.15</v>
      </c>
      <c r="V5471" s="4">
        <f>ROUND(SQRT((((E5471-Hilfswerte!$B$20)/Hilfswerte!$B$21)-Hilfswerte!$B$28)^2+(((F5471-Hilfswerte!$B$22)/Hilfswerte!$B$23)-Hilfswerte!$B$29)^2+(((G5471-Hilfswerte!$B$24)/Hilfswerte!$B$25)-Hilfswerte!$B$30)^2),3)</f>
        <v>0.78400000000000003</v>
      </c>
      <c r="W5471" s="4">
        <f>ROUND(E5471*Hilfswerte!$B$31,0)</f>
        <v>5550</v>
      </c>
      <c r="X5471" s="4">
        <f t="shared" si="686"/>
        <v>4048</v>
      </c>
      <c r="Y5471" s="4" t="str">
        <f>IF(T5471="A - Top-Kunde","bereits Top-Kunde",IF(AND(V5471&lt;=Hilfswerte!$B$34,H5471&lt;0.5*W5471),"Hoch",IF(AND(V5471&lt;=Hilfswerte!$B$35,H5471&lt;0.7*W5471),"Mittel","Niedrig")))</f>
        <v>bereits Top-Kunde</v>
      </c>
      <c r="Z5471" s="4">
        <f t="shared" si="687"/>
        <v>5</v>
      </c>
      <c r="AA5471" s="4" t="str">
        <f>IF(J5471&gt;365,"Bereits abgewandert (Segment D)",IF(Z5471&gt;=Hilfswerte!$B$38,"Rot - akut gefaehrdet",IF(Z5471&gt;=Hilfswerte!$B$39,"Gelb - beobachten","Gruen - stabil")))</f>
        <v>Gruen - stabil</v>
      </c>
    </row>
    <row r="5472" spans="1:27" ht="15" customHeight="1" x14ac:dyDescent="0.25">
      <c r="A5472" s="4" t="s">
        <v>5819</v>
      </c>
      <c r="B5472" s="4" t="s">
        <v>614</v>
      </c>
      <c r="C5472" s="4" t="s">
        <v>89</v>
      </c>
      <c r="D5472" s="4" t="s">
        <v>30</v>
      </c>
      <c r="E5472" s="4">
        <v>110</v>
      </c>
      <c r="F5472" s="4">
        <v>22.1</v>
      </c>
      <c r="G5472" s="4">
        <v>7.6</v>
      </c>
      <c r="H5472" s="4">
        <v>6688</v>
      </c>
      <c r="I5472" s="4">
        <v>4</v>
      </c>
      <c r="J5472" s="4">
        <v>123</v>
      </c>
      <c r="K5472" s="4">
        <v>0</v>
      </c>
      <c r="L5472" s="4">
        <v>6</v>
      </c>
      <c r="M5472" s="4">
        <v>4</v>
      </c>
      <c r="N5472" s="4">
        <v>10.3</v>
      </c>
      <c r="O5472" s="4">
        <f t="shared" si="680"/>
        <v>3</v>
      </c>
      <c r="P5472" s="4">
        <f t="shared" si="681"/>
        <v>4</v>
      </c>
      <c r="Q5472" s="4">
        <f t="shared" si="682"/>
        <v>4</v>
      </c>
      <c r="R5472" s="4">
        <f t="shared" si="683"/>
        <v>11</v>
      </c>
      <c r="S5472" s="4">
        <f t="shared" si="684"/>
        <v>113.4</v>
      </c>
      <c r="T5472" s="4" t="str">
        <f t="shared" si="685"/>
        <v>B - Kernkunde</v>
      </c>
      <c r="U5472" s="4">
        <f>ROUND(((E5472-Hilfswerte!$B$20)/Hilfswerte!$B$21)+((F5472-Hilfswerte!$B$22)/Hilfswerte!$B$23)+((G5472-Hilfswerte!$B$24)/Hilfswerte!$B$25)+0.1*INDEX(Hilfswerte!$B$4:$B$15,MATCH(C5472,Hilfswerte!$A$4:$A$15,0)),2)</f>
        <v>-0.27</v>
      </c>
      <c r="V5472" s="4">
        <f>ROUND(SQRT((((E5472-Hilfswerte!$B$20)/Hilfswerte!$B$21)-Hilfswerte!$B$28)^2+(((F5472-Hilfswerte!$B$22)/Hilfswerte!$B$23)-Hilfswerte!$B$29)^2+(((G5472-Hilfswerte!$B$24)/Hilfswerte!$B$25)-Hilfswerte!$B$30)^2),3)</f>
        <v>0.68400000000000005</v>
      </c>
      <c r="W5472" s="4">
        <f>ROUND(E5472*Hilfswerte!$B$31,0)</f>
        <v>22610</v>
      </c>
      <c r="X5472" s="4">
        <f t="shared" si="686"/>
        <v>15922</v>
      </c>
      <c r="Y5472" s="4" t="str">
        <f>IF(T5472="A - Top-Kunde","bereits Top-Kunde",IF(AND(V5472&lt;=Hilfswerte!$B$34,H5472&lt;0.5*W5472),"Hoch",IF(AND(V5472&lt;=Hilfswerte!$B$35,H5472&lt;0.7*W5472),"Mittel","Niedrig")))</f>
        <v>Hoch</v>
      </c>
      <c r="Z5472" s="4">
        <f t="shared" si="687"/>
        <v>7.4</v>
      </c>
      <c r="AA5472" s="4" t="str">
        <f>IF(J5472&gt;365,"Bereits abgewandert (Segment D)",IF(Z5472&gt;=Hilfswerte!$B$38,"Rot - akut gefaehrdet",IF(Z5472&gt;=Hilfswerte!$B$39,"Gelb - beobachten","Gruen - stabil")))</f>
        <v>Gruen - stabil</v>
      </c>
    </row>
    <row r="5473" spans="1:27" ht="15" customHeight="1" x14ac:dyDescent="0.25">
      <c r="A5473" s="4" t="s">
        <v>5820</v>
      </c>
      <c r="B5473" s="4" t="s">
        <v>897</v>
      </c>
      <c r="C5473" s="4" t="s">
        <v>84</v>
      </c>
      <c r="D5473" s="4" t="s">
        <v>30</v>
      </c>
      <c r="E5473" s="4">
        <v>100</v>
      </c>
      <c r="F5473" s="4">
        <v>17.100000000000001</v>
      </c>
      <c r="G5473" s="4">
        <v>5.7</v>
      </c>
      <c r="H5473" s="4">
        <v>6065</v>
      </c>
      <c r="I5473" s="4">
        <v>3</v>
      </c>
      <c r="J5473" s="4">
        <v>205</v>
      </c>
      <c r="K5473" s="4">
        <v>0</v>
      </c>
      <c r="L5473" s="4">
        <v>2</v>
      </c>
      <c r="M5473" s="4">
        <v>5</v>
      </c>
      <c r="N5473" s="4">
        <v>4.9000000000000004</v>
      </c>
      <c r="O5473" s="4">
        <f t="shared" si="680"/>
        <v>2</v>
      </c>
      <c r="P5473" s="4">
        <f t="shared" si="681"/>
        <v>3</v>
      </c>
      <c r="Q5473" s="4">
        <f t="shared" si="682"/>
        <v>4</v>
      </c>
      <c r="R5473" s="4">
        <f t="shared" si="683"/>
        <v>9</v>
      </c>
      <c r="S5473" s="4">
        <f t="shared" si="684"/>
        <v>91.9</v>
      </c>
      <c r="T5473" s="4" t="str">
        <f t="shared" si="685"/>
        <v>C - Entwicklungspotenzial</v>
      </c>
      <c r="U5473" s="4">
        <f>ROUND(((E5473-Hilfswerte!$B$20)/Hilfswerte!$B$21)+((F5473-Hilfswerte!$B$22)/Hilfswerte!$B$23)+((G5473-Hilfswerte!$B$24)/Hilfswerte!$B$25)+0.1*INDEX(Hilfswerte!$B$4:$B$15,MATCH(C5473,Hilfswerte!$A$4:$A$15,0)),2)</f>
        <v>-1</v>
      </c>
      <c r="V5473" s="4">
        <f>ROUND(SQRT((((E5473-Hilfswerte!$B$20)/Hilfswerte!$B$21)-Hilfswerte!$B$28)^2+(((F5473-Hilfswerte!$B$22)/Hilfswerte!$B$23)-Hilfswerte!$B$29)^2+(((G5473-Hilfswerte!$B$24)/Hilfswerte!$B$25)-Hilfswerte!$B$30)^2),3)</f>
        <v>0.99299999999999999</v>
      </c>
      <c r="W5473" s="4">
        <f>ROUND(E5473*Hilfswerte!$B$31,0)</f>
        <v>20555</v>
      </c>
      <c r="X5473" s="4">
        <f t="shared" si="686"/>
        <v>14490</v>
      </c>
      <c r="Y5473" s="4" t="str">
        <f>IF(T5473="A - Top-Kunde","bereits Top-Kunde",IF(AND(V5473&lt;=Hilfswerte!$B$34,H5473&lt;0.5*W5473),"Hoch",IF(AND(V5473&lt;=Hilfswerte!$B$35,H5473&lt;0.7*W5473),"Mittel","Niedrig")))</f>
        <v>Mittel</v>
      </c>
      <c r="Z5473" s="4">
        <f t="shared" si="687"/>
        <v>10.7</v>
      </c>
      <c r="AA5473" s="4" t="str">
        <f>IF(J5473&gt;365,"Bereits abgewandert (Segment D)",IF(Z5473&gt;=Hilfswerte!$B$38,"Rot - akut gefaehrdet",IF(Z5473&gt;=Hilfswerte!$B$39,"Gelb - beobachten","Gruen - stabil")))</f>
        <v>Gruen - stabil</v>
      </c>
    </row>
    <row r="5474" spans="1:27" ht="15" customHeight="1" x14ac:dyDescent="0.25">
      <c r="A5474" s="4" t="s">
        <v>5821</v>
      </c>
      <c r="B5474" s="4" t="s">
        <v>467</v>
      </c>
      <c r="C5474" s="4" t="s">
        <v>38</v>
      </c>
      <c r="D5474" s="4" t="s">
        <v>30</v>
      </c>
      <c r="E5474" s="4">
        <v>256</v>
      </c>
      <c r="F5474" s="4">
        <v>61.3</v>
      </c>
      <c r="G5474" s="4">
        <v>13.4</v>
      </c>
      <c r="H5474" s="4">
        <v>13384</v>
      </c>
      <c r="I5474" s="4">
        <v>3</v>
      </c>
      <c r="J5474" s="4">
        <v>26</v>
      </c>
      <c r="K5474" s="4">
        <v>1</v>
      </c>
      <c r="L5474" s="4">
        <v>7</v>
      </c>
      <c r="M5474" s="4">
        <v>3</v>
      </c>
      <c r="N5474" s="4">
        <v>-23.1</v>
      </c>
      <c r="O5474" s="4">
        <f t="shared" si="680"/>
        <v>5</v>
      </c>
      <c r="P5474" s="4">
        <f t="shared" si="681"/>
        <v>3</v>
      </c>
      <c r="Q5474" s="4">
        <f t="shared" si="682"/>
        <v>5</v>
      </c>
      <c r="R5474" s="4">
        <f t="shared" si="683"/>
        <v>13</v>
      </c>
      <c r="S5474" s="4">
        <f t="shared" si="684"/>
        <v>110.4</v>
      </c>
      <c r="T5474" s="4" t="str">
        <f t="shared" si="685"/>
        <v>B - Kernkunde</v>
      </c>
      <c r="U5474" s="4">
        <f>ROUND(((E5474-Hilfswerte!$B$20)/Hilfswerte!$B$21)+((F5474-Hilfswerte!$B$22)/Hilfswerte!$B$23)+((G5474-Hilfswerte!$B$24)/Hilfswerte!$B$25)+0.1*INDEX(Hilfswerte!$B$4:$B$15,MATCH(C5474,Hilfswerte!$A$4:$A$15,0)),2)</f>
        <v>2.0299999999999998</v>
      </c>
      <c r="V5474" s="4">
        <f>ROUND(SQRT((((E5474-Hilfswerte!$B$20)/Hilfswerte!$B$21)-Hilfswerte!$B$28)^2+(((F5474-Hilfswerte!$B$22)/Hilfswerte!$B$23)-Hilfswerte!$B$29)^2+(((G5474-Hilfswerte!$B$24)/Hilfswerte!$B$25)-Hilfswerte!$B$30)^2),3)</f>
        <v>0.66800000000000004</v>
      </c>
      <c r="W5474" s="4">
        <f>ROUND(E5474*Hilfswerte!$B$31,0)</f>
        <v>52620</v>
      </c>
      <c r="X5474" s="4">
        <f t="shared" si="686"/>
        <v>39236</v>
      </c>
      <c r="Y5474" s="4" t="str">
        <f>IF(T5474="A - Top-Kunde","bereits Top-Kunde",IF(AND(V5474&lt;=Hilfswerte!$B$34,H5474&lt;0.5*W5474),"Hoch",IF(AND(V5474&lt;=Hilfswerte!$B$35,H5474&lt;0.7*W5474),"Mittel","Niedrig")))</f>
        <v>Hoch</v>
      </c>
      <c r="Z5474" s="4">
        <f t="shared" si="687"/>
        <v>14.9</v>
      </c>
      <c r="AA5474" s="4" t="str">
        <f>IF(J5474&gt;365,"Bereits abgewandert (Segment D)",IF(Z5474&gt;=Hilfswerte!$B$38,"Rot - akut gefaehrdet",IF(Z5474&gt;=Hilfswerte!$B$39,"Gelb - beobachten","Gruen - stabil")))</f>
        <v>Gelb - beobachten</v>
      </c>
    </row>
    <row r="5475" spans="1:27" ht="15" customHeight="1" x14ac:dyDescent="0.25">
      <c r="A5475" s="4" t="s">
        <v>5822</v>
      </c>
      <c r="B5475" s="4" t="s">
        <v>217</v>
      </c>
      <c r="C5475" s="4" t="s">
        <v>47</v>
      </c>
      <c r="D5475" s="4" t="s">
        <v>122</v>
      </c>
      <c r="E5475" s="4">
        <v>99</v>
      </c>
      <c r="F5475" s="4">
        <v>42.3</v>
      </c>
      <c r="G5475" s="4">
        <v>4.2</v>
      </c>
      <c r="H5475" s="4">
        <v>5893</v>
      </c>
      <c r="I5475" s="4">
        <v>1</v>
      </c>
      <c r="J5475" s="4">
        <v>285</v>
      </c>
      <c r="K5475" s="4">
        <v>0</v>
      </c>
      <c r="L5475" s="4">
        <v>17</v>
      </c>
      <c r="M5475" s="4">
        <v>2</v>
      </c>
      <c r="N5475" s="4">
        <v>-8.1</v>
      </c>
      <c r="O5475" s="4">
        <f t="shared" si="680"/>
        <v>2</v>
      </c>
      <c r="P5475" s="4">
        <f t="shared" si="681"/>
        <v>1</v>
      </c>
      <c r="Q5475" s="4">
        <f t="shared" si="682"/>
        <v>4</v>
      </c>
      <c r="R5475" s="4">
        <f t="shared" si="683"/>
        <v>7</v>
      </c>
      <c r="S5475" s="4">
        <f t="shared" si="684"/>
        <v>60.9</v>
      </c>
      <c r="T5475" s="4" t="str">
        <f t="shared" si="685"/>
        <v>C - Entwicklungspotenzial</v>
      </c>
      <c r="U5475" s="4">
        <f>ROUND(((E5475-Hilfswerte!$B$20)/Hilfswerte!$B$21)+((F5475-Hilfswerte!$B$22)/Hilfswerte!$B$23)+((G5475-Hilfswerte!$B$24)/Hilfswerte!$B$25)+0.1*INDEX(Hilfswerte!$B$4:$B$15,MATCH(C5475,Hilfswerte!$A$4:$A$15,0)),2)</f>
        <v>-0.7</v>
      </c>
      <c r="V5475" s="4">
        <f>ROUND(SQRT((((E5475-Hilfswerte!$B$20)/Hilfswerte!$B$21)-Hilfswerte!$B$28)^2+(((F5475-Hilfswerte!$B$22)/Hilfswerte!$B$23)-Hilfswerte!$B$29)^2+(((G5475-Hilfswerte!$B$24)/Hilfswerte!$B$25)-Hilfswerte!$B$30)^2),3)</f>
        <v>1.1539999999999999</v>
      </c>
      <c r="W5475" s="4">
        <f>ROUND(E5475*Hilfswerte!$B$31,0)</f>
        <v>20349</v>
      </c>
      <c r="X5475" s="4">
        <f t="shared" si="686"/>
        <v>14456</v>
      </c>
      <c r="Y5475" s="4" t="str">
        <f>IF(T5475="A - Top-Kunde","bereits Top-Kunde",IF(AND(V5475&lt;=Hilfswerte!$B$34,H5475&lt;0.5*W5475),"Hoch",IF(AND(V5475&lt;=Hilfswerte!$B$35,H5475&lt;0.7*W5475),"Mittel","Niedrig")))</f>
        <v>Niedrig</v>
      </c>
      <c r="Z5475" s="4">
        <f t="shared" si="687"/>
        <v>20.9</v>
      </c>
      <c r="AA5475" s="4" t="str">
        <f>IF(J5475&gt;365,"Bereits abgewandert (Segment D)",IF(Z5475&gt;=Hilfswerte!$B$38,"Rot - akut gefaehrdet",IF(Z5475&gt;=Hilfswerte!$B$39,"Gelb - beobachten","Gruen - stabil")))</f>
        <v>Rot - akut gefaehrdet</v>
      </c>
    </row>
    <row r="5476" spans="1:27" ht="15" customHeight="1" x14ac:dyDescent="0.25">
      <c r="A5476" s="4" t="s">
        <v>5823</v>
      </c>
      <c r="B5476" s="4" t="s">
        <v>639</v>
      </c>
      <c r="C5476" s="4" t="s">
        <v>38</v>
      </c>
      <c r="D5476" s="4" t="s">
        <v>178</v>
      </c>
      <c r="E5476" s="4">
        <v>23</v>
      </c>
      <c r="F5476" s="4">
        <v>4.9000000000000004</v>
      </c>
      <c r="G5476" s="4">
        <v>2.1</v>
      </c>
      <c r="H5476" s="4">
        <v>638</v>
      </c>
      <c r="I5476" s="4">
        <v>1</v>
      </c>
      <c r="J5476" s="4">
        <v>289</v>
      </c>
      <c r="K5476" s="4">
        <v>0</v>
      </c>
      <c r="L5476" s="4">
        <v>3</v>
      </c>
      <c r="M5476" s="4">
        <v>3</v>
      </c>
      <c r="N5476" s="4">
        <v>26.2</v>
      </c>
      <c r="O5476" s="4">
        <f t="shared" si="680"/>
        <v>2</v>
      </c>
      <c r="P5476" s="4">
        <f t="shared" si="681"/>
        <v>1</v>
      </c>
      <c r="Q5476" s="4">
        <f t="shared" si="682"/>
        <v>2</v>
      </c>
      <c r="R5476" s="4">
        <f t="shared" si="683"/>
        <v>5</v>
      </c>
      <c r="S5476" s="4">
        <f t="shared" si="684"/>
        <v>62.2</v>
      </c>
      <c r="T5476" s="4" t="str">
        <f t="shared" si="685"/>
        <v>C - Entwicklungspotenzial</v>
      </c>
      <c r="U5476" s="4">
        <f>ROUND(((E5476-Hilfswerte!$B$20)/Hilfswerte!$B$21)+((F5476-Hilfswerte!$B$22)/Hilfswerte!$B$23)+((G5476-Hilfswerte!$B$24)/Hilfswerte!$B$25)+0.1*INDEX(Hilfswerte!$B$4:$B$15,MATCH(C5476,Hilfswerte!$A$4:$A$15,0)),2)</f>
        <v>-1.78</v>
      </c>
      <c r="V5476" s="4">
        <f>ROUND(SQRT((((E5476-Hilfswerte!$B$20)/Hilfswerte!$B$21)-Hilfswerte!$B$28)^2+(((F5476-Hilfswerte!$B$22)/Hilfswerte!$B$23)-Hilfswerte!$B$29)^2+(((G5476-Hilfswerte!$B$24)/Hilfswerte!$B$25)-Hilfswerte!$B$30)^2),3)</f>
        <v>1.68</v>
      </c>
      <c r="W5476" s="4">
        <f>ROUND(E5476*Hilfswerte!$B$31,0)</f>
        <v>4728</v>
      </c>
      <c r="X5476" s="4">
        <f t="shared" si="686"/>
        <v>4090</v>
      </c>
      <c r="Y5476" s="4" t="str">
        <f>IF(T5476="A - Top-Kunde","bereits Top-Kunde",IF(AND(V5476&lt;=Hilfswerte!$B$34,H5476&lt;0.5*W5476),"Hoch",IF(AND(V5476&lt;=Hilfswerte!$B$35,H5476&lt;0.7*W5476),"Mittel","Niedrig")))</f>
        <v>Niedrig</v>
      </c>
      <c r="Z5476" s="4">
        <f t="shared" si="687"/>
        <v>15.1</v>
      </c>
      <c r="AA5476" s="4" t="str">
        <f>IF(J5476&gt;365,"Bereits abgewandert (Segment D)",IF(Z5476&gt;=Hilfswerte!$B$38,"Rot - akut gefaehrdet",IF(Z5476&gt;=Hilfswerte!$B$39,"Gelb - beobachten","Gruen - stabil")))</f>
        <v>Gelb - beobachten</v>
      </c>
    </row>
    <row r="5477" spans="1:27" ht="15" customHeight="1" x14ac:dyDescent="0.25">
      <c r="A5477" s="4" t="s">
        <v>5824</v>
      </c>
      <c r="B5477" s="4" t="s">
        <v>28</v>
      </c>
      <c r="C5477" s="4" t="s">
        <v>74</v>
      </c>
      <c r="D5477" s="4" t="s">
        <v>30</v>
      </c>
      <c r="E5477" s="4">
        <v>297</v>
      </c>
      <c r="F5477" s="4">
        <v>40.299999999999997</v>
      </c>
      <c r="G5477" s="4">
        <v>5.3</v>
      </c>
      <c r="H5477" s="4">
        <v>61437</v>
      </c>
      <c r="I5477" s="4">
        <v>5</v>
      </c>
      <c r="J5477" s="4">
        <v>4</v>
      </c>
      <c r="K5477" s="4">
        <v>0</v>
      </c>
      <c r="L5477" s="4">
        <v>2</v>
      </c>
      <c r="M5477" s="4">
        <v>4</v>
      </c>
      <c r="N5477" s="4">
        <v>3.8</v>
      </c>
      <c r="O5477" s="4">
        <f t="shared" si="680"/>
        <v>5</v>
      </c>
      <c r="P5477" s="4">
        <f t="shared" si="681"/>
        <v>5</v>
      </c>
      <c r="Q5477" s="4">
        <f t="shared" si="682"/>
        <v>5</v>
      </c>
      <c r="R5477" s="4">
        <f t="shared" si="683"/>
        <v>15</v>
      </c>
      <c r="S5477" s="4">
        <f t="shared" si="684"/>
        <v>151.30000000000001</v>
      </c>
      <c r="T5477" s="4" t="str">
        <f t="shared" si="685"/>
        <v>A - Top-Kunde</v>
      </c>
      <c r="U5477" s="4">
        <f>ROUND(((E5477-Hilfswerte!$B$20)/Hilfswerte!$B$21)+((F5477-Hilfswerte!$B$22)/Hilfswerte!$B$23)+((G5477-Hilfswerte!$B$24)/Hilfswerte!$B$25)+0.1*INDEX(Hilfswerte!$B$4:$B$15,MATCH(C5477,Hilfswerte!$A$4:$A$15,0)),2)</f>
        <v>0.18</v>
      </c>
      <c r="V5477" s="4">
        <f>ROUND(SQRT((((E5477-Hilfswerte!$B$20)/Hilfswerte!$B$21)-Hilfswerte!$B$28)^2+(((F5477-Hilfswerte!$B$22)/Hilfswerte!$B$23)-Hilfswerte!$B$29)^2+(((G5477-Hilfswerte!$B$24)/Hilfswerte!$B$25)-Hilfswerte!$B$30)^2),3)</f>
        <v>1.091</v>
      </c>
      <c r="W5477" s="4">
        <f>ROUND(E5477*Hilfswerte!$B$31,0)</f>
        <v>61047</v>
      </c>
      <c r="X5477" s="4">
        <f t="shared" si="686"/>
        <v>0</v>
      </c>
      <c r="Y5477" s="4" t="str">
        <f>IF(T5477="A - Top-Kunde","bereits Top-Kunde",IF(AND(V5477&lt;=Hilfswerte!$B$34,H5477&lt;0.5*W5477),"Hoch",IF(AND(V5477&lt;=Hilfswerte!$B$35,H5477&lt;0.7*W5477),"Mittel","Niedrig")))</f>
        <v>bereits Top-Kunde</v>
      </c>
      <c r="Z5477" s="4">
        <f t="shared" si="687"/>
        <v>0.6</v>
      </c>
      <c r="AA5477" s="4" t="str">
        <f>IF(J5477&gt;365,"Bereits abgewandert (Segment D)",IF(Z5477&gt;=Hilfswerte!$B$38,"Rot - akut gefaehrdet",IF(Z5477&gt;=Hilfswerte!$B$39,"Gelb - beobachten","Gruen - stabil")))</f>
        <v>Gruen - stabil</v>
      </c>
    </row>
    <row r="5478" spans="1:27" ht="15" customHeight="1" x14ac:dyDescent="0.25">
      <c r="A5478" s="4" t="s">
        <v>5825</v>
      </c>
      <c r="B5478" s="4" t="s">
        <v>350</v>
      </c>
      <c r="C5478" s="4" t="s">
        <v>74</v>
      </c>
      <c r="D5478" s="4" t="s">
        <v>52</v>
      </c>
      <c r="E5478" s="4">
        <v>6</v>
      </c>
      <c r="F5478" s="4">
        <v>1.6</v>
      </c>
      <c r="G5478" s="4">
        <v>3</v>
      </c>
      <c r="H5478" s="4">
        <v>1364</v>
      </c>
      <c r="I5478" s="4">
        <v>2</v>
      </c>
      <c r="J5478" s="4">
        <v>210</v>
      </c>
      <c r="K5478" s="4">
        <v>0</v>
      </c>
      <c r="L5478" s="4">
        <v>14</v>
      </c>
      <c r="M5478" s="4">
        <v>2</v>
      </c>
      <c r="N5478" s="4">
        <v>-13.3</v>
      </c>
      <c r="O5478" s="4">
        <f t="shared" si="680"/>
        <v>2</v>
      </c>
      <c r="P5478" s="4">
        <f t="shared" si="681"/>
        <v>2</v>
      </c>
      <c r="Q5478" s="4">
        <f t="shared" si="682"/>
        <v>3</v>
      </c>
      <c r="R5478" s="4">
        <f t="shared" si="683"/>
        <v>7</v>
      </c>
      <c r="S5478" s="4">
        <f t="shared" si="684"/>
        <v>59.2</v>
      </c>
      <c r="T5478" s="4" t="str">
        <f t="shared" si="685"/>
        <v>C - Entwicklungspotenzial</v>
      </c>
      <c r="U5478" s="4">
        <f>ROUND(((E5478-Hilfswerte!$B$20)/Hilfswerte!$B$21)+((F5478-Hilfswerte!$B$22)/Hilfswerte!$B$23)+((G5478-Hilfswerte!$B$24)/Hilfswerte!$B$25)+0.1*INDEX(Hilfswerte!$B$4:$B$15,MATCH(C5478,Hilfswerte!$A$4:$A$15,0)),2)</f>
        <v>-2.13</v>
      </c>
      <c r="V5478" s="4">
        <f>ROUND(SQRT((((E5478-Hilfswerte!$B$20)/Hilfswerte!$B$21)-Hilfswerte!$B$28)^2+(((F5478-Hilfswerte!$B$22)/Hilfswerte!$B$23)-Hilfswerte!$B$29)^2+(((G5478-Hilfswerte!$B$24)/Hilfswerte!$B$25)-Hilfswerte!$B$30)^2),3)</f>
        <v>1.6120000000000001</v>
      </c>
      <c r="W5478" s="4">
        <f>ROUND(E5478*Hilfswerte!$B$31,0)</f>
        <v>1233</v>
      </c>
      <c r="X5478" s="4">
        <f t="shared" si="686"/>
        <v>0</v>
      </c>
      <c r="Y5478" s="4" t="str">
        <f>IF(T5478="A - Top-Kunde","bereits Top-Kunde",IF(AND(V5478&lt;=Hilfswerte!$B$34,H5478&lt;0.5*W5478),"Hoch",IF(AND(V5478&lt;=Hilfswerte!$B$35,H5478&lt;0.7*W5478),"Mittel","Niedrig")))</f>
        <v>Niedrig</v>
      </c>
      <c r="Z5478" s="4">
        <f t="shared" si="687"/>
        <v>18.600000000000001</v>
      </c>
      <c r="AA5478" s="4" t="str">
        <f>IF(J5478&gt;365,"Bereits abgewandert (Segment D)",IF(Z5478&gt;=Hilfswerte!$B$38,"Rot - akut gefaehrdet",IF(Z5478&gt;=Hilfswerte!$B$39,"Gelb - beobachten","Gruen - stabil")))</f>
        <v>Gelb - beobachten</v>
      </c>
    </row>
    <row r="5479" spans="1:27" ht="15" customHeight="1" x14ac:dyDescent="0.25">
      <c r="A5479" s="4" t="s">
        <v>5826</v>
      </c>
      <c r="B5479" s="4" t="s">
        <v>701</v>
      </c>
      <c r="C5479" s="4" t="s">
        <v>55</v>
      </c>
      <c r="D5479" s="4" t="s">
        <v>30</v>
      </c>
      <c r="E5479" s="4">
        <v>129</v>
      </c>
      <c r="F5479" s="4">
        <v>19.7</v>
      </c>
      <c r="G5479" s="4">
        <v>16.7</v>
      </c>
      <c r="H5479" s="4">
        <v>0</v>
      </c>
      <c r="I5479" s="4">
        <v>0</v>
      </c>
      <c r="J5479" s="4">
        <v>653</v>
      </c>
      <c r="K5479" s="4">
        <v>0</v>
      </c>
      <c r="L5479" s="4">
        <v>11</v>
      </c>
      <c r="M5479" s="4">
        <v>0</v>
      </c>
      <c r="N5479" s="4">
        <v>-80.5</v>
      </c>
      <c r="O5479" s="4">
        <f t="shared" si="680"/>
        <v>1</v>
      </c>
      <c r="P5479" s="4">
        <f t="shared" si="681"/>
        <v>1</v>
      </c>
      <c r="Q5479" s="4">
        <f t="shared" si="682"/>
        <v>1</v>
      </c>
      <c r="R5479" s="4">
        <f t="shared" si="683"/>
        <v>3</v>
      </c>
      <c r="S5479" s="4">
        <f t="shared" si="684"/>
        <v>-13.6</v>
      </c>
      <c r="T5479" s="4" t="str">
        <f t="shared" si="685"/>
        <v>D - Abwanderungsrisiko</v>
      </c>
      <c r="U5479" s="4">
        <f>ROUND(((E5479-Hilfswerte!$B$20)/Hilfswerte!$B$21)+((F5479-Hilfswerte!$B$22)/Hilfswerte!$B$23)+((G5479-Hilfswerte!$B$24)/Hilfswerte!$B$25)+0.1*INDEX(Hilfswerte!$B$4:$B$15,MATCH(C5479,Hilfswerte!$A$4:$A$15,0)),2)</f>
        <v>1.21</v>
      </c>
      <c r="V5479" s="4">
        <f>ROUND(SQRT((((E5479-Hilfswerte!$B$20)/Hilfswerte!$B$21)-Hilfswerte!$B$28)^2+(((F5479-Hilfswerte!$B$22)/Hilfswerte!$B$23)-Hilfswerte!$B$29)^2+(((G5479-Hilfswerte!$B$24)/Hilfswerte!$B$25)-Hilfswerte!$B$30)^2),3)</f>
        <v>0.94399999999999995</v>
      </c>
      <c r="W5479" s="4">
        <f>ROUND(E5479*Hilfswerte!$B$31,0)</f>
        <v>26515</v>
      </c>
      <c r="X5479" s="4">
        <f t="shared" si="686"/>
        <v>26515</v>
      </c>
      <c r="Y5479" s="4" t="str">
        <f>IF(T5479="A - Top-Kunde","bereits Top-Kunde",IF(AND(V5479&lt;=Hilfswerte!$B$34,H5479&lt;0.5*W5479),"Hoch",IF(AND(V5479&lt;=Hilfswerte!$B$35,H5479&lt;0.7*W5479),"Mittel","Niedrig")))</f>
        <v>Mittel</v>
      </c>
      <c r="Z5479" s="4">
        <f t="shared" si="687"/>
        <v>67.099999999999994</v>
      </c>
      <c r="AA5479" s="4" t="str">
        <f>IF(J5479&gt;365,"Bereits abgewandert (Segment D)",IF(Z5479&gt;=Hilfswerte!$B$38,"Rot - akut gefaehrdet",IF(Z5479&gt;=Hilfswerte!$B$39,"Gelb - beobachten","Gruen - stabil")))</f>
        <v>Bereits abgewandert (Segment D)</v>
      </c>
    </row>
    <row r="5480" spans="1:27" ht="15" customHeight="1" x14ac:dyDescent="0.25">
      <c r="A5480" s="4" t="s">
        <v>5827</v>
      </c>
      <c r="B5480" s="4" t="s">
        <v>567</v>
      </c>
      <c r="C5480" s="4" t="s">
        <v>55</v>
      </c>
      <c r="D5480" s="4" t="s">
        <v>30</v>
      </c>
      <c r="E5480" s="4">
        <v>148</v>
      </c>
      <c r="F5480" s="4">
        <v>36.700000000000003</v>
      </c>
      <c r="G5480" s="4">
        <v>21.5</v>
      </c>
      <c r="H5480" s="4">
        <v>9777</v>
      </c>
      <c r="I5480" s="4">
        <v>2</v>
      </c>
      <c r="J5480" s="4">
        <v>242</v>
      </c>
      <c r="K5480" s="4">
        <v>0</v>
      </c>
      <c r="L5480" s="4">
        <v>0</v>
      </c>
      <c r="M5480" s="4">
        <v>2</v>
      </c>
      <c r="N5480" s="4">
        <v>25.5</v>
      </c>
      <c r="O5480" s="4">
        <f t="shared" si="680"/>
        <v>2</v>
      </c>
      <c r="P5480" s="4">
        <f t="shared" si="681"/>
        <v>2</v>
      </c>
      <c r="Q5480" s="4">
        <f t="shared" si="682"/>
        <v>5</v>
      </c>
      <c r="R5480" s="4">
        <f t="shared" si="683"/>
        <v>9</v>
      </c>
      <c r="S5480" s="4">
        <f t="shared" si="684"/>
        <v>102.8</v>
      </c>
      <c r="T5480" s="4" t="str">
        <f t="shared" si="685"/>
        <v>C - Entwicklungspotenzial</v>
      </c>
      <c r="U5480" s="4">
        <f>ROUND(((E5480-Hilfswerte!$B$20)/Hilfswerte!$B$21)+((F5480-Hilfswerte!$B$22)/Hilfswerte!$B$23)+((G5480-Hilfswerte!$B$24)/Hilfswerte!$B$25)+0.1*INDEX(Hilfswerte!$B$4:$B$15,MATCH(C5480,Hilfswerte!$A$4:$A$15,0)),2)</f>
        <v>2.36</v>
      </c>
      <c r="V5480" s="4">
        <f>ROUND(SQRT((((E5480-Hilfswerte!$B$20)/Hilfswerte!$B$21)-Hilfswerte!$B$28)^2+(((F5480-Hilfswerte!$B$22)/Hilfswerte!$B$23)-Hilfswerte!$B$29)^2+(((G5480-Hilfswerte!$B$24)/Hilfswerte!$B$25)-Hilfswerte!$B$30)^2),3)</f>
        <v>1.6359999999999999</v>
      </c>
      <c r="W5480" s="4">
        <f>ROUND(E5480*Hilfswerte!$B$31,0)</f>
        <v>30421</v>
      </c>
      <c r="X5480" s="4">
        <f t="shared" si="686"/>
        <v>20644</v>
      </c>
      <c r="Y5480" s="4" t="str">
        <f>IF(T5480="A - Top-Kunde","bereits Top-Kunde",IF(AND(V5480&lt;=Hilfswerte!$B$34,H5480&lt;0.5*W5480),"Hoch",IF(AND(V5480&lt;=Hilfswerte!$B$35,H5480&lt;0.7*W5480),"Mittel","Niedrig")))</f>
        <v>Niedrig</v>
      </c>
      <c r="Z5480" s="4">
        <f t="shared" si="687"/>
        <v>12.1</v>
      </c>
      <c r="AA5480" s="4" t="str">
        <f>IF(J5480&gt;365,"Bereits abgewandert (Segment D)",IF(Z5480&gt;=Hilfswerte!$B$38,"Rot - akut gefaehrdet",IF(Z5480&gt;=Hilfswerte!$B$39,"Gelb - beobachten","Gruen - stabil")))</f>
        <v>Gruen - stabil</v>
      </c>
    </row>
    <row r="5481" spans="1:27" ht="15" customHeight="1" x14ac:dyDescent="0.25">
      <c r="A5481" s="4" t="s">
        <v>5828</v>
      </c>
      <c r="B5481" s="4" t="s">
        <v>88</v>
      </c>
      <c r="C5481" s="4" t="s">
        <v>51</v>
      </c>
      <c r="D5481" s="4" t="s">
        <v>56</v>
      </c>
      <c r="E5481" s="4">
        <v>130</v>
      </c>
      <c r="F5481" s="4">
        <v>24.9</v>
      </c>
      <c r="G5481" s="4">
        <v>11.9</v>
      </c>
      <c r="H5481" s="4">
        <v>3163</v>
      </c>
      <c r="I5481" s="4">
        <v>1</v>
      </c>
      <c r="J5481" s="4">
        <v>65</v>
      </c>
      <c r="K5481" s="4">
        <v>0</v>
      </c>
      <c r="L5481" s="4">
        <v>7</v>
      </c>
      <c r="M5481" s="4">
        <v>2</v>
      </c>
      <c r="N5481" s="4">
        <v>-9.1999999999999993</v>
      </c>
      <c r="O5481" s="4">
        <f t="shared" si="680"/>
        <v>4</v>
      </c>
      <c r="P5481" s="4">
        <f t="shared" si="681"/>
        <v>1</v>
      </c>
      <c r="Q5481" s="4">
        <f t="shared" si="682"/>
        <v>4</v>
      </c>
      <c r="R5481" s="4">
        <f t="shared" si="683"/>
        <v>9</v>
      </c>
      <c r="S5481" s="4">
        <f t="shared" si="684"/>
        <v>83.3</v>
      </c>
      <c r="T5481" s="4" t="str">
        <f t="shared" si="685"/>
        <v>C - Entwicklungspotenzial</v>
      </c>
      <c r="U5481" s="4">
        <f>ROUND(((E5481-Hilfswerte!$B$20)/Hilfswerte!$B$21)+((F5481-Hilfswerte!$B$22)/Hilfswerte!$B$23)+((G5481-Hilfswerte!$B$24)/Hilfswerte!$B$25)+0.1*INDEX(Hilfswerte!$B$4:$B$15,MATCH(C5481,Hilfswerte!$A$4:$A$15,0)),2)</f>
        <v>0.6</v>
      </c>
      <c r="V5481" s="4">
        <f>ROUND(SQRT((((E5481-Hilfswerte!$B$20)/Hilfswerte!$B$21)-Hilfswerte!$B$28)^2+(((F5481-Hilfswerte!$B$22)/Hilfswerte!$B$23)-Hilfswerte!$B$29)^2+(((G5481-Hilfswerte!$B$24)/Hilfswerte!$B$25)-Hilfswerte!$B$30)^2),3)</f>
        <v>0.30099999999999999</v>
      </c>
      <c r="W5481" s="4">
        <f>ROUND(E5481*Hilfswerte!$B$31,0)</f>
        <v>26721</v>
      </c>
      <c r="X5481" s="4">
        <f t="shared" si="686"/>
        <v>23558</v>
      </c>
      <c r="Y5481" s="4" t="str">
        <f>IF(T5481="A - Top-Kunde","bereits Top-Kunde",IF(AND(V5481&lt;=Hilfswerte!$B$34,H5481&lt;0.5*W5481),"Hoch",IF(AND(V5481&lt;=Hilfswerte!$B$35,H5481&lt;0.7*W5481),"Mittel","Niedrig")))</f>
        <v>Hoch</v>
      </c>
      <c r="Z5481" s="4">
        <f t="shared" si="687"/>
        <v>8.3000000000000007</v>
      </c>
      <c r="AA5481" s="4" t="str">
        <f>IF(J5481&gt;365,"Bereits abgewandert (Segment D)",IF(Z5481&gt;=Hilfswerte!$B$38,"Rot - akut gefaehrdet",IF(Z5481&gt;=Hilfswerte!$B$39,"Gelb - beobachten","Gruen - stabil")))</f>
        <v>Gruen - stabil</v>
      </c>
    </row>
    <row r="5482" spans="1:27" ht="15" customHeight="1" x14ac:dyDescent="0.25">
      <c r="A5482" s="4" t="s">
        <v>5829</v>
      </c>
      <c r="B5482" s="4" t="s">
        <v>254</v>
      </c>
      <c r="C5482" s="4" t="s">
        <v>29</v>
      </c>
      <c r="D5482" s="4" t="s">
        <v>30</v>
      </c>
      <c r="E5482" s="4">
        <v>101</v>
      </c>
      <c r="F5482" s="4">
        <v>25.9</v>
      </c>
      <c r="G5482" s="4">
        <v>2.8</v>
      </c>
      <c r="H5482" s="4">
        <v>9296</v>
      </c>
      <c r="I5482" s="4">
        <v>3</v>
      </c>
      <c r="J5482" s="4">
        <v>82</v>
      </c>
      <c r="K5482" s="4">
        <v>1</v>
      </c>
      <c r="L5482" s="4">
        <v>21</v>
      </c>
      <c r="M5482" s="4">
        <v>3</v>
      </c>
      <c r="N5482" s="4">
        <v>3.1</v>
      </c>
      <c r="O5482" s="4">
        <f t="shared" si="680"/>
        <v>4</v>
      </c>
      <c r="P5482" s="4">
        <f t="shared" si="681"/>
        <v>3</v>
      </c>
      <c r="Q5482" s="4">
        <f t="shared" si="682"/>
        <v>5</v>
      </c>
      <c r="R5482" s="4">
        <f t="shared" si="683"/>
        <v>12</v>
      </c>
      <c r="S5482" s="4">
        <f t="shared" si="684"/>
        <v>109.3</v>
      </c>
      <c r="T5482" s="4" t="str">
        <f t="shared" si="685"/>
        <v>B - Kernkunde</v>
      </c>
      <c r="U5482" s="4">
        <f>ROUND(((E5482-Hilfswerte!$B$20)/Hilfswerte!$B$21)+((F5482-Hilfswerte!$B$22)/Hilfswerte!$B$23)+((G5482-Hilfswerte!$B$24)/Hilfswerte!$B$25)+0.1*INDEX(Hilfswerte!$B$4:$B$15,MATCH(C5482,Hilfswerte!$A$4:$A$15,0)),2)</f>
        <v>-1.03</v>
      </c>
      <c r="V5482" s="4">
        <f>ROUND(SQRT((((E5482-Hilfswerte!$B$20)/Hilfswerte!$B$21)-Hilfswerte!$B$28)^2+(((F5482-Hilfswerte!$B$22)/Hilfswerte!$B$23)-Hilfswerte!$B$29)^2+(((G5482-Hilfswerte!$B$24)/Hilfswerte!$B$25)-Hilfswerte!$B$30)^2),3)</f>
        <v>1.3819999999999999</v>
      </c>
      <c r="W5482" s="4">
        <f>ROUND(E5482*Hilfswerte!$B$31,0)</f>
        <v>20760</v>
      </c>
      <c r="X5482" s="4">
        <f t="shared" si="686"/>
        <v>11464</v>
      </c>
      <c r="Y5482" s="4" t="str">
        <f>IF(T5482="A - Top-Kunde","bereits Top-Kunde",IF(AND(V5482&lt;=Hilfswerte!$B$34,H5482&lt;0.5*W5482),"Hoch",IF(AND(V5482&lt;=Hilfswerte!$B$35,H5482&lt;0.7*W5482),"Mittel","Niedrig")))</f>
        <v>Niedrig</v>
      </c>
      <c r="Z5482" s="4">
        <f t="shared" si="687"/>
        <v>11.3</v>
      </c>
      <c r="AA5482" s="4" t="str">
        <f>IF(J5482&gt;365,"Bereits abgewandert (Segment D)",IF(Z5482&gt;=Hilfswerte!$B$38,"Rot - akut gefaehrdet",IF(Z5482&gt;=Hilfswerte!$B$39,"Gelb - beobachten","Gruen - stabil")))</f>
        <v>Gruen - stabil</v>
      </c>
    </row>
    <row r="5483" spans="1:27" ht="15" customHeight="1" x14ac:dyDescent="0.25">
      <c r="A5483" s="4" t="s">
        <v>5830</v>
      </c>
      <c r="B5483" s="4" t="s">
        <v>1020</v>
      </c>
      <c r="C5483" s="4" t="s">
        <v>51</v>
      </c>
      <c r="D5483" s="4" t="s">
        <v>30</v>
      </c>
      <c r="E5483" s="4">
        <v>75</v>
      </c>
      <c r="F5483" s="4">
        <v>24.4</v>
      </c>
      <c r="G5483" s="4">
        <v>1.7</v>
      </c>
      <c r="H5483" s="4">
        <v>4355</v>
      </c>
      <c r="I5483" s="4">
        <v>3</v>
      </c>
      <c r="J5483" s="4">
        <v>18</v>
      </c>
      <c r="K5483" s="4">
        <v>1</v>
      </c>
      <c r="L5483" s="4">
        <v>17</v>
      </c>
      <c r="M5483" s="4">
        <v>5</v>
      </c>
      <c r="N5483" s="4">
        <v>6.5</v>
      </c>
      <c r="O5483" s="4">
        <f t="shared" si="680"/>
        <v>5</v>
      </c>
      <c r="P5483" s="4">
        <f t="shared" si="681"/>
        <v>3</v>
      </c>
      <c r="Q5483" s="4">
        <f t="shared" si="682"/>
        <v>4</v>
      </c>
      <c r="R5483" s="4">
        <f t="shared" si="683"/>
        <v>12</v>
      </c>
      <c r="S5483" s="4">
        <f t="shared" si="684"/>
        <v>112.2</v>
      </c>
      <c r="T5483" s="4" t="str">
        <f t="shared" si="685"/>
        <v>B - Kernkunde</v>
      </c>
      <c r="U5483" s="4">
        <f>ROUND(((E5483-Hilfswerte!$B$20)/Hilfswerte!$B$21)+((F5483-Hilfswerte!$B$22)/Hilfswerte!$B$23)+((G5483-Hilfswerte!$B$24)/Hilfswerte!$B$25)+0.1*INDEX(Hilfswerte!$B$4:$B$15,MATCH(C5483,Hilfswerte!$A$4:$A$15,0)),2)</f>
        <v>-1.26</v>
      </c>
      <c r="V5483" s="4">
        <f>ROUND(SQRT((((E5483-Hilfswerte!$B$20)/Hilfswerte!$B$21)-Hilfswerte!$B$28)^2+(((F5483-Hilfswerte!$B$22)/Hilfswerte!$B$23)-Hilfswerte!$B$29)^2+(((G5483-Hilfswerte!$B$24)/Hilfswerte!$B$25)-Hilfswerte!$B$30)^2),3)</f>
        <v>1.579</v>
      </c>
      <c r="W5483" s="4">
        <f>ROUND(E5483*Hilfswerte!$B$31,0)</f>
        <v>15416</v>
      </c>
      <c r="X5483" s="4">
        <f t="shared" si="686"/>
        <v>11061</v>
      </c>
      <c r="Y5483" s="4" t="str">
        <f>IF(T5483="A - Top-Kunde","bereits Top-Kunde",IF(AND(V5483&lt;=Hilfswerte!$B$34,H5483&lt;0.5*W5483),"Hoch",IF(AND(V5483&lt;=Hilfswerte!$B$35,H5483&lt;0.7*W5483),"Mittel","Niedrig")))</f>
        <v>Niedrig</v>
      </c>
      <c r="Z5483" s="4">
        <f t="shared" si="687"/>
        <v>7.3</v>
      </c>
      <c r="AA5483" s="4" t="str">
        <f>IF(J5483&gt;365,"Bereits abgewandert (Segment D)",IF(Z5483&gt;=Hilfswerte!$B$38,"Rot - akut gefaehrdet",IF(Z5483&gt;=Hilfswerte!$B$39,"Gelb - beobachten","Gruen - stabil")))</f>
        <v>Gruen - stabil</v>
      </c>
    </row>
    <row r="5484" spans="1:27" ht="15" customHeight="1" x14ac:dyDescent="0.25">
      <c r="A5484" s="4" t="s">
        <v>5831</v>
      </c>
      <c r="B5484" s="4" t="s">
        <v>765</v>
      </c>
      <c r="C5484" s="4" t="s">
        <v>47</v>
      </c>
      <c r="D5484" s="4" t="s">
        <v>30</v>
      </c>
      <c r="E5484" s="4">
        <v>31</v>
      </c>
      <c r="F5484" s="4">
        <v>5.5</v>
      </c>
      <c r="G5484" s="4">
        <v>19.7</v>
      </c>
      <c r="H5484" s="4">
        <v>323</v>
      </c>
      <c r="I5484" s="4">
        <v>1</v>
      </c>
      <c r="J5484" s="4">
        <v>149</v>
      </c>
      <c r="K5484" s="4">
        <v>0</v>
      </c>
      <c r="L5484" s="4">
        <v>1</v>
      </c>
      <c r="M5484" s="4">
        <v>4</v>
      </c>
      <c r="N5484" s="4">
        <v>-17.7</v>
      </c>
      <c r="O5484" s="4">
        <f t="shared" si="680"/>
        <v>3</v>
      </c>
      <c r="P5484" s="4">
        <f t="shared" si="681"/>
        <v>1</v>
      </c>
      <c r="Q5484" s="4">
        <f t="shared" si="682"/>
        <v>2</v>
      </c>
      <c r="R5484" s="4">
        <f t="shared" si="683"/>
        <v>6</v>
      </c>
      <c r="S5484" s="4">
        <f t="shared" si="684"/>
        <v>50.9</v>
      </c>
      <c r="T5484" s="4" t="str">
        <f t="shared" si="685"/>
        <v>C - Entwicklungspotenzial</v>
      </c>
      <c r="U5484" s="4">
        <f>ROUND(((E5484-Hilfswerte!$B$20)/Hilfswerte!$B$21)+((F5484-Hilfswerte!$B$22)/Hilfswerte!$B$23)+((G5484-Hilfswerte!$B$24)/Hilfswerte!$B$25)+0.1*INDEX(Hilfswerte!$B$4:$B$15,MATCH(C5484,Hilfswerte!$A$4:$A$15,0)),2)</f>
        <v>0.8</v>
      </c>
      <c r="V5484" s="4">
        <f>ROUND(SQRT((((E5484-Hilfswerte!$B$20)/Hilfswerte!$B$21)-Hilfswerte!$B$28)^2+(((F5484-Hilfswerte!$B$22)/Hilfswerte!$B$23)-Hilfswerte!$B$29)^2+(((G5484-Hilfswerte!$B$24)/Hilfswerte!$B$25)-Hilfswerte!$B$30)^2),3)</f>
        <v>1.579</v>
      </c>
      <c r="W5484" s="4">
        <f>ROUND(E5484*Hilfswerte!$B$31,0)</f>
        <v>6372</v>
      </c>
      <c r="X5484" s="4">
        <f t="shared" si="686"/>
        <v>6049</v>
      </c>
      <c r="Y5484" s="4" t="str">
        <f>IF(T5484="A - Top-Kunde","bereits Top-Kunde",IF(AND(V5484&lt;=Hilfswerte!$B$34,H5484&lt;0.5*W5484),"Hoch",IF(AND(V5484&lt;=Hilfswerte!$B$35,H5484&lt;0.7*W5484),"Mittel","Niedrig")))</f>
        <v>Niedrig</v>
      </c>
      <c r="Z5484" s="4">
        <f t="shared" si="687"/>
        <v>14.7</v>
      </c>
      <c r="AA5484" s="4" t="str">
        <f>IF(J5484&gt;365,"Bereits abgewandert (Segment D)",IF(Z5484&gt;=Hilfswerte!$B$38,"Rot - akut gefaehrdet",IF(Z5484&gt;=Hilfswerte!$B$39,"Gelb - beobachten","Gruen - stabil")))</f>
        <v>Gelb - beobachten</v>
      </c>
    </row>
    <row r="5485" spans="1:27" ht="15" customHeight="1" x14ac:dyDescent="0.25">
      <c r="A5485" s="4" t="s">
        <v>5832</v>
      </c>
      <c r="B5485" s="4" t="s">
        <v>40</v>
      </c>
      <c r="C5485" s="4" t="s">
        <v>47</v>
      </c>
      <c r="D5485" s="4" t="s">
        <v>30</v>
      </c>
      <c r="E5485" s="4">
        <v>67</v>
      </c>
      <c r="F5485" s="4">
        <v>17.2</v>
      </c>
      <c r="G5485" s="4">
        <v>11.9</v>
      </c>
      <c r="H5485" s="4">
        <v>8381</v>
      </c>
      <c r="I5485" s="4">
        <v>2</v>
      </c>
      <c r="J5485" s="4">
        <v>169</v>
      </c>
      <c r="K5485" s="4">
        <v>0</v>
      </c>
      <c r="L5485" s="4">
        <v>7</v>
      </c>
      <c r="M5485" s="4">
        <v>1</v>
      </c>
      <c r="N5485" s="4">
        <v>39.5</v>
      </c>
      <c r="O5485" s="4">
        <f t="shared" si="680"/>
        <v>3</v>
      </c>
      <c r="P5485" s="4">
        <f t="shared" si="681"/>
        <v>2</v>
      </c>
      <c r="Q5485" s="4">
        <f t="shared" si="682"/>
        <v>5</v>
      </c>
      <c r="R5485" s="4">
        <f t="shared" si="683"/>
        <v>10</v>
      </c>
      <c r="S5485" s="4">
        <f t="shared" si="684"/>
        <v>117.7</v>
      </c>
      <c r="T5485" s="4" t="str">
        <f t="shared" si="685"/>
        <v>B - Kernkunde</v>
      </c>
      <c r="U5485" s="4">
        <f>ROUND(((E5485-Hilfswerte!$B$20)/Hilfswerte!$B$21)+((F5485-Hilfswerte!$B$22)/Hilfswerte!$B$23)+((G5485-Hilfswerte!$B$24)/Hilfswerte!$B$25)+0.1*INDEX(Hilfswerte!$B$4:$B$15,MATCH(C5485,Hilfswerte!$A$4:$A$15,0)),2)</f>
        <v>-7.0000000000000007E-2</v>
      </c>
      <c r="V5485" s="4">
        <f>ROUND(SQRT((((E5485-Hilfswerte!$B$20)/Hilfswerte!$B$21)-Hilfswerte!$B$28)^2+(((F5485-Hilfswerte!$B$22)/Hilfswerte!$B$23)-Hilfswerte!$B$29)^2+(((G5485-Hilfswerte!$B$24)/Hilfswerte!$B$25)-Hilfswerte!$B$30)^2),3)</f>
        <v>0.57599999999999996</v>
      </c>
      <c r="W5485" s="4">
        <f>ROUND(E5485*Hilfswerte!$B$31,0)</f>
        <v>13772</v>
      </c>
      <c r="X5485" s="4">
        <f t="shared" si="686"/>
        <v>5391</v>
      </c>
      <c r="Y5485" s="4" t="str">
        <f>IF(T5485="A - Top-Kunde","bereits Top-Kunde",IF(AND(V5485&lt;=Hilfswerte!$B$34,H5485&lt;0.5*W5485),"Hoch",IF(AND(V5485&lt;=Hilfswerte!$B$35,H5485&lt;0.7*W5485),"Mittel","Niedrig")))</f>
        <v>Mittel</v>
      </c>
      <c r="Z5485" s="4">
        <f t="shared" si="687"/>
        <v>9.9</v>
      </c>
      <c r="AA5485" s="4" t="str">
        <f>IF(J5485&gt;365,"Bereits abgewandert (Segment D)",IF(Z5485&gt;=Hilfswerte!$B$38,"Rot - akut gefaehrdet",IF(Z5485&gt;=Hilfswerte!$B$39,"Gelb - beobachten","Gruen - stabil")))</f>
        <v>Gruen - stabil</v>
      </c>
    </row>
    <row r="5486" spans="1:27" ht="15" customHeight="1" x14ac:dyDescent="0.25">
      <c r="A5486" s="4" t="s">
        <v>5833</v>
      </c>
      <c r="B5486" s="4" t="s">
        <v>339</v>
      </c>
      <c r="C5486" s="4" t="s">
        <v>55</v>
      </c>
      <c r="D5486" s="4" t="s">
        <v>30</v>
      </c>
      <c r="E5486" s="4">
        <v>21</v>
      </c>
      <c r="F5486" s="4">
        <v>3.6</v>
      </c>
      <c r="G5486" s="4">
        <v>2.8</v>
      </c>
      <c r="H5486" s="4">
        <v>2648</v>
      </c>
      <c r="I5486" s="4">
        <v>3</v>
      </c>
      <c r="J5486" s="4">
        <v>145</v>
      </c>
      <c r="K5486" s="4">
        <v>0</v>
      </c>
      <c r="L5486" s="4">
        <v>24</v>
      </c>
      <c r="M5486" s="4">
        <v>5</v>
      </c>
      <c r="N5486" s="4">
        <v>33.1</v>
      </c>
      <c r="O5486" s="4">
        <f t="shared" si="680"/>
        <v>3</v>
      </c>
      <c r="P5486" s="4">
        <f t="shared" si="681"/>
        <v>3</v>
      </c>
      <c r="Q5486" s="4">
        <f t="shared" si="682"/>
        <v>4</v>
      </c>
      <c r="R5486" s="4">
        <f t="shared" si="683"/>
        <v>10</v>
      </c>
      <c r="S5486" s="4">
        <f t="shared" si="684"/>
        <v>109.4</v>
      </c>
      <c r="T5486" s="4" t="str">
        <f t="shared" si="685"/>
        <v>B - Kernkunde</v>
      </c>
      <c r="U5486" s="4">
        <f>ROUND(((E5486-Hilfswerte!$B$20)/Hilfswerte!$B$21)+((F5486-Hilfswerte!$B$22)/Hilfswerte!$B$23)+((G5486-Hilfswerte!$B$24)/Hilfswerte!$B$25)+0.1*INDEX(Hilfswerte!$B$4:$B$15,MATCH(C5486,Hilfswerte!$A$4:$A$15,0)),2)</f>
        <v>-1.75</v>
      </c>
      <c r="V5486" s="4">
        <f>ROUND(SQRT((((E5486-Hilfswerte!$B$20)/Hilfswerte!$B$21)-Hilfswerte!$B$28)^2+(((F5486-Hilfswerte!$B$22)/Hilfswerte!$B$23)-Hilfswerte!$B$29)^2+(((G5486-Hilfswerte!$B$24)/Hilfswerte!$B$25)-Hilfswerte!$B$30)^2),3)</f>
        <v>1.5980000000000001</v>
      </c>
      <c r="W5486" s="4">
        <f>ROUND(E5486*Hilfswerte!$B$31,0)</f>
        <v>4316</v>
      </c>
      <c r="X5486" s="4">
        <f t="shared" si="686"/>
        <v>1668</v>
      </c>
      <c r="Y5486" s="4" t="str">
        <f>IF(T5486="A - Top-Kunde","bereits Top-Kunde",IF(AND(V5486&lt;=Hilfswerte!$B$34,H5486&lt;0.5*W5486),"Hoch",IF(AND(V5486&lt;=Hilfswerte!$B$35,H5486&lt;0.7*W5486),"Mittel","Niedrig")))</f>
        <v>Niedrig</v>
      </c>
      <c r="Z5486" s="4">
        <f t="shared" si="687"/>
        <v>12.1</v>
      </c>
      <c r="AA5486" s="4" t="str">
        <f>IF(J5486&gt;365,"Bereits abgewandert (Segment D)",IF(Z5486&gt;=Hilfswerte!$B$38,"Rot - akut gefaehrdet",IF(Z5486&gt;=Hilfswerte!$B$39,"Gelb - beobachten","Gruen - stabil")))</f>
        <v>Gruen - stabil</v>
      </c>
    </row>
    <row r="5487" spans="1:27" ht="15" customHeight="1" x14ac:dyDescent="0.25">
      <c r="A5487" s="4" t="s">
        <v>5834</v>
      </c>
      <c r="B5487" s="4" t="s">
        <v>865</v>
      </c>
      <c r="C5487" s="4" t="s">
        <v>47</v>
      </c>
      <c r="D5487" s="4" t="s">
        <v>77</v>
      </c>
      <c r="E5487" s="4">
        <v>96</v>
      </c>
      <c r="F5487" s="4">
        <v>40.1</v>
      </c>
      <c r="G5487" s="4">
        <v>6.9</v>
      </c>
      <c r="H5487" s="4">
        <v>25511</v>
      </c>
      <c r="I5487" s="4">
        <v>2</v>
      </c>
      <c r="J5487" s="4">
        <v>30</v>
      </c>
      <c r="K5487" s="4">
        <v>1</v>
      </c>
      <c r="L5487" s="4">
        <v>4</v>
      </c>
      <c r="M5487" s="4">
        <v>6</v>
      </c>
      <c r="N5487" s="4">
        <v>19.7</v>
      </c>
      <c r="O5487" s="4">
        <f t="shared" si="680"/>
        <v>5</v>
      </c>
      <c r="P5487" s="4">
        <f t="shared" si="681"/>
        <v>2</v>
      </c>
      <c r="Q5487" s="4">
        <f t="shared" si="682"/>
        <v>5</v>
      </c>
      <c r="R5487" s="4">
        <f t="shared" si="683"/>
        <v>12</v>
      </c>
      <c r="S5487" s="4">
        <f t="shared" si="684"/>
        <v>122.7</v>
      </c>
      <c r="T5487" s="4" t="str">
        <f t="shared" si="685"/>
        <v>B - Kernkunde</v>
      </c>
      <c r="U5487" s="4">
        <f>ROUND(((E5487-Hilfswerte!$B$20)/Hilfswerte!$B$21)+((F5487-Hilfswerte!$B$22)/Hilfswerte!$B$23)+((G5487-Hilfswerte!$B$24)/Hilfswerte!$B$25)+0.1*INDEX(Hilfswerte!$B$4:$B$15,MATCH(C5487,Hilfswerte!$A$4:$A$15,0)),2)</f>
        <v>-0.33</v>
      </c>
      <c r="V5487" s="4">
        <f>ROUND(SQRT((((E5487-Hilfswerte!$B$20)/Hilfswerte!$B$21)-Hilfswerte!$B$28)^2+(((F5487-Hilfswerte!$B$22)/Hilfswerte!$B$23)-Hilfswerte!$B$29)^2+(((G5487-Hilfswerte!$B$24)/Hilfswerte!$B$25)-Hilfswerte!$B$30)^2),3)</f>
        <v>0.75</v>
      </c>
      <c r="W5487" s="4">
        <f>ROUND(E5487*Hilfswerte!$B$31,0)</f>
        <v>19732</v>
      </c>
      <c r="X5487" s="4">
        <f t="shared" si="686"/>
        <v>0</v>
      </c>
      <c r="Y5487" s="4" t="str">
        <f>IF(T5487="A - Top-Kunde","bereits Top-Kunde",IF(AND(V5487&lt;=Hilfswerte!$B$34,H5487&lt;0.5*W5487),"Hoch",IF(AND(V5487&lt;=Hilfswerte!$B$35,H5487&lt;0.7*W5487),"Mittel","Niedrig")))</f>
        <v>Niedrig</v>
      </c>
      <c r="Z5487" s="4">
        <f t="shared" si="687"/>
        <v>5.3</v>
      </c>
      <c r="AA5487" s="4" t="str">
        <f>IF(J5487&gt;365,"Bereits abgewandert (Segment D)",IF(Z5487&gt;=Hilfswerte!$B$38,"Rot - akut gefaehrdet",IF(Z5487&gt;=Hilfswerte!$B$39,"Gelb - beobachten","Gruen - stabil")))</f>
        <v>Gruen - stabil</v>
      </c>
    </row>
    <row r="5488" spans="1:27" ht="15" customHeight="1" x14ac:dyDescent="0.25">
      <c r="A5488" s="4" t="s">
        <v>5835</v>
      </c>
      <c r="B5488" s="4" t="s">
        <v>408</v>
      </c>
      <c r="C5488" s="4" t="s">
        <v>33</v>
      </c>
      <c r="D5488" s="4" t="s">
        <v>30</v>
      </c>
      <c r="E5488" s="4">
        <v>147</v>
      </c>
      <c r="F5488" s="4">
        <v>27.6</v>
      </c>
      <c r="G5488" s="4">
        <v>9.1999999999999993</v>
      </c>
      <c r="H5488" s="4">
        <v>9327</v>
      </c>
      <c r="I5488" s="4">
        <v>1</v>
      </c>
      <c r="J5488" s="4">
        <v>331</v>
      </c>
      <c r="K5488" s="4">
        <v>0</v>
      </c>
      <c r="L5488" s="4">
        <v>24</v>
      </c>
      <c r="M5488" s="4">
        <v>1</v>
      </c>
      <c r="N5488" s="4">
        <v>-19.3</v>
      </c>
      <c r="O5488" s="4">
        <f t="shared" si="680"/>
        <v>2</v>
      </c>
      <c r="P5488" s="4">
        <f t="shared" si="681"/>
        <v>1</v>
      </c>
      <c r="Q5488" s="4">
        <f t="shared" si="682"/>
        <v>5</v>
      </c>
      <c r="R5488" s="4">
        <f t="shared" si="683"/>
        <v>8</v>
      </c>
      <c r="S5488" s="4">
        <f t="shared" si="684"/>
        <v>63.2</v>
      </c>
      <c r="T5488" s="4" t="str">
        <f t="shared" si="685"/>
        <v>C - Entwicklungspotenzial</v>
      </c>
      <c r="U5488" s="4">
        <f>ROUND(((E5488-Hilfswerte!$B$20)/Hilfswerte!$B$21)+((F5488-Hilfswerte!$B$22)/Hilfswerte!$B$23)+((G5488-Hilfswerte!$B$24)/Hilfswerte!$B$25)+0.1*INDEX(Hilfswerte!$B$4:$B$15,MATCH(C5488,Hilfswerte!$A$4:$A$15,0)),2)</f>
        <v>-0.02</v>
      </c>
      <c r="V5488" s="4">
        <f>ROUND(SQRT((((E5488-Hilfswerte!$B$20)/Hilfswerte!$B$21)-Hilfswerte!$B$28)^2+(((F5488-Hilfswerte!$B$22)/Hilfswerte!$B$23)-Hilfswerte!$B$29)^2+(((G5488-Hilfswerte!$B$24)/Hilfswerte!$B$25)-Hilfswerte!$B$30)^2),3)</f>
        <v>0.377</v>
      </c>
      <c r="W5488" s="4">
        <f>ROUND(E5488*Hilfswerte!$B$31,0)</f>
        <v>30215</v>
      </c>
      <c r="X5488" s="4">
        <f t="shared" si="686"/>
        <v>20888</v>
      </c>
      <c r="Y5488" s="4" t="str">
        <f>IF(T5488="A - Top-Kunde","bereits Top-Kunde",IF(AND(V5488&lt;=Hilfswerte!$B$34,H5488&lt;0.5*W5488),"Hoch",IF(AND(V5488&lt;=Hilfswerte!$B$35,H5488&lt;0.7*W5488),"Mittel","Niedrig")))</f>
        <v>Hoch</v>
      </c>
      <c r="Z5488" s="4">
        <f t="shared" si="687"/>
        <v>29.1</v>
      </c>
      <c r="AA5488" s="4" t="str">
        <f>IF(J5488&gt;365,"Bereits abgewandert (Segment D)",IF(Z5488&gt;=Hilfswerte!$B$38,"Rot - akut gefaehrdet",IF(Z5488&gt;=Hilfswerte!$B$39,"Gelb - beobachten","Gruen - stabil")))</f>
        <v>Rot - akut gefaehrdet</v>
      </c>
    </row>
    <row r="5489" spans="1:27" ht="15" customHeight="1" x14ac:dyDescent="0.25">
      <c r="A5489" s="4" t="s">
        <v>5836</v>
      </c>
      <c r="B5489" s="4" t="s">
        <v>674</v>
      </c>
      <c r="C5489" s="4" t="s">
        <v>38</v>
      </c>
      <c r="D5489" s="4" t="s">
        <v>30</v>
      </c>
      <c r="E5489" s="4">
        <v>200</v>
      </c>
      <c r="F5489" s="4">
        <v>60.8</v>
      </c>
      <c r="G5489" s="4">
        <v>15.6</v>
      </c>
      <c r="H5489" s="4">
        <v>58784</v>
      </c>
      <c r="I5489" s="4">
        <v>5</v>
      </c>
      <c r="J5489" s="4">
        <v>4</v>
      </c>
      <c r="K5489" s="4">
        <v>1</v>
      </c>
      <c r="L5489" s="4">
        <v>9</v>
      </c>
      <c r="M5489" s="4">
        <v>3</v>
      </c>
      <c r="N5489" s="4">
        <v>28.2</v>
      </c>
      <c r="O5489" s="4">
        <f t="shared" si="680"/>
        <v>5</v>
      </c>
      <c r="P5489" s="4">
        <f t="shared" si="681"/>
        <v>5</v>
      </c>
      <c r="Q5489" s="4">
        <f t="shared" si="682"/>
        <v>5</v>
      </c>
      <c r="R5489" s="4">
        <f t="shared" si="683"/>
        <v>15</v>
      </c>
      <c r="S5489" s="4">
        <f t="shared" si="684"/>
        <v>155.4</v>
      </c>
      <c r="T5489" s="4" t="str">
        <f t="shared" si="685"/>
        <v>A - Top-Kunde</v>
      </c>
      <c r="U5489" s="4">
        <f>ROUND(((E5489-Hilfswerte!$B$20)/Hilfswerte!$B$21)+((F5489-Hilfswerte!$B$22)/Hilfswerte!$B$23)+((G5489-Hilfswerte!$B$24)/Hilfswerte!$B$25)+0.1*INDEX(Hilfswerte!$B$4:$B$15,MATCH(C5489,Hilfswerte!$A$4:$A$15,0)),2)</f>
        <v>2.13</v>
      </c>
      <c r="V5489" s="4">
        <f>ROUND(SQRT((((E5489-Hilfswerte!$B$20)/Hilfswerte!$B$21)-Hilfswerte!$B$28)^2+(((F5489-Hilfswerte!$B$22)/Hilfswerte!$B$23)-Hilfswerte!$B$29)^2+(((G5489-Hilfswerte!$B$24)/Hilfswerte!$B$25)-Hilfswerte!$B$30)^2),3)</f>
        <v>0.82399999999999995</v>
      </c>
      <c r="W5489" s="4">
        <f>ROUND(E5489*Hilfswerte!$B$31,0)</f>
        <v>41109</v>
      </c>
      <c r="X5489" s="4">
        <f t="shared" si="686"/>
        <v>0</v>
      </c>
      <c r="Y5489" s="4" t="str">
        <f>IF(T5489="A - Top-Kunde","bereits Top-Kunde",IF(AND(V5489&lt;=Hilfswerte!$B$34,H5489&lt;0.5*W5489),"Hoch",IF(AND(V5489&lt;=Hilfswerte!$B$35,H5489&lt;0.7*W5489),"Mittel","Niedrig")))</f>
        <v>bereits Top-Kunde</v>
      </c>
      <c r="Z5489" s="4">
        <f t="shared" si="687"/>
        <v>5</v>
      </c>
      <c r="AA5489" s="4" t="str">
        <f>IF(J5489&gt;365,"Bereits abgewandert (Segment D)",IF(Z5489&gt;=Hilfswerte!$B$38,"Rot - akut gefaehrdet",IF(Z5489&gt;=Hilfswerte!$B$39,"Gelb - beobachten","Gruen - stabil")))</f>
        <v>Gruen - stabil</v>
      </c>
    </row>
    <row r="5490" spans="1:27" ht="15" customHeight="1" x14ac:dyDescent="0.25">
      <c r="A5490" s="4" t="s">
        <v>5837</v>
      </c>
      <c r="B5490" s="4" t="s">
        <v>167</v>
      </c>
      <c r="C5490" s="4" t="s">
        <v>51</v>
      </c>
      <c r="D5490" s="4" t="s">
        <v>30</v>
      </c>
      <c r="E5490" s="4">
        <v>334</v>
      </c>
      <c r="F5490" s="4">
        <v>64.599999999999994</v>
      </c>
      <c r="G5490" s="4">
        <v>5.5</v>
      </c>
      <c r="H5490" s="4">
        <v>14992</v>
      </c>
      <c r="I5490" s="4">
        <v>3</v>
      </c>
      <c r="J5490" s="4">
        <v>57</v>
      </c>
      <c r="K5490" s="4">
        <v>0</v>
      </c>
      <c r="L5490" s="4">
        <v>23</v>
      </c>
      <c r="M5490" s="4">
        <v>6</v>
      </c>
      <c r="N5490" s="4">
        <v>22.8</v>
      </c>
      <c r="O5490" s="4">
        <f t="shared" si="680"/>
        <v>4</v>
      </c>
      <c r="P5490" s="4">
        <f t="shared" si="681"/>
        <v>3</v>
      </c>
      <c r="Q5490" s="4">
        <f t="shared" si="682"/>
        <v>5</v>
      </c>
      <c r="R5490" s="4">
        <f t="shared" si="683"/>
        <v>12</v>
      </c>
      <c r="S5490" s="4">
        <f t="shared" si="684"/>
        <v>124.5</v>
      </c>
      <c r="T5490" s="4" t="str">
        <f t="shared" si="685"/>
        <v>B - Kernkunde</v>
      </c>
      <c r="U5490" s="4">
        <f>ROUND(((E5490-Hilfswerte!$B$20)/Hilfswerte!$B$21)+((F5490-Hilfswerte!$B$22)/Hilfswerte!$B$23)+((G5490-Hilfswerte!$B$24)/Hilfswerte!$B$25)+0.1*INDEX(Hilfswerte!$B$4:$B$15,MATCH(C5490,Hilfswerte!$A$4:$A$15,0)),2)</f>
        <v>1.18</v>
      </c>
      <c r="V5490" s="4">
        <f>ROUND(SQRT((((E5490-Hilfswerte!$B$20)/Hilfswerte!$B$21)-Hilfswerte!$B$28)^2+(((F5490-Hilfswerte!$B$22)/Hilfswerte!$B$23)-Hilfswerte!$B$29)^2+(((G5490-Hilfswerte!$B$24)/Hilfswerte!$B$25)-Hilfswerte!$B$30)^2),3)</f>
        <v>1.252</v>
      </c>
      <c r="W5490" s="4">
        <f>ROUND(E5490*Hilfswerte!$B$31,0)</f>
        <v>68652</v>
      </c>
      <c r="X5490" s="4">
        <f t="shared" si="686"/>
        <v>53660</v>
      </c>
      <c r="Y5490" s="4" t="str">
        <f>IF(T5490="A - Top-Kunde","bereits Top-Kunde",IF(AND(V5490&lt;=Hilfswerte!$B$34,H5490&lt;0.5*W5490),"Hoch",IF(AND(V5490&lt;=Hilfswerte!$B$35,H5490&lt;0.7*W5490),"Mittel","Niedrig")))</f>
        <v>Niedrig</v>
      </c>
      <c r="Z5490" s="4">
        <f t="shared" si="687"/>
        <v>7.5</v>
      </c>
      <c r="AA5490" s="4" t="str">
        <f>IF(J5490&gt;365,"Bereits abgewandert (Segment D)",IF(Z5490&gt;=Hilfswerte!$B$38,"Rot - akut gefaehrdet",IF(Z5490&gt;=Hilfswerte!$B$39,"Gelb - beobachten","Gruen - stabil")))</f>
        <v>Gruen - stabil</v>
      </c>
    </row>
    <row r="5491" spans="1:27" ht="15" customHeight="1" x14ac:dyDescent="0.25">
      <c r="A5491" s="4" t="s">
        <v>5838</v>
      </c>
      <c r="B5491" s="4" t="s">
        <v>353</v>
      </c>
      <c r="C5491" s="4" t="s">
        <v>51</v>
      </c>
      <c r="D5491" s="4" t="s">
        <v>122</v>
      </c>
      <c r="E5491" s="4">
        <v>15</v>
      </c>
      <c r="F5491" s="4">
        <v>3.6</v>
      </c>
      <c r="G5491" s="4">
        <v>10.199999999999999</v>
      </c>
      <c r="H5491" s="4">
        <v>160</v>
      </c>
      <c r="I5491" s="4">
        <v>1</v>
      </c>
      <c r="J5491" s="4">
        <v>365</v>
      </c>
      <c r="K5491" s="4">
        <v>1</v>
      </c>
      <c r="L5491" s="4">
        <v>-3</v>
      </c>
      <c r="M5491" s="4">
        <v>3</v>
      </c>
      <c r="N5491" s="4">
        <v>1.2</v>
      </c>
      <c r="O5491" s="4">
        <f t="shared" si="680"/>
        <v>2</v>
      </c>
      <c r="P5491" s="4">
        <f t="shared" si="681"/>
        <v>1</v>
      </c>
      <c r="Q5491" s="4">
        <f t="shared" si="682"/>
        <v>2</v>
      </c>
      <c r="R5491" s="4">
        <f t="shared" si="683"/>
        <v>5</v>
      </c>
      <c r="S5491" s="4">
        <f t="shared" si="684"/>
        <v>44.6</v>
      </c>
      <c r="T5491" s="4" t="str">
        <f t="shared" si="685"/>
        <v>C - Entwicklungspotenzial</v>
      </c>
      <c r="U5491" s="4">
        <f>ROUND(((E5491-Hilfswerte!$B$20)/Hilfswerte!$B$21)+((F5491-Hilfswerte!$B$22)/Hilfswerte!$B$23)+((G5491-Hilfswerte!$B$24)/Hilfswerte!$B$25)+0.1*INDEX(Hilfswerte!$B$4:$B$15,MATCH(C5491,Hilfswerte!$A$4:$A$15,0)),2)</f>
        <v>-0.54</v>
      </c>
      <c r="V5491" s="4">
        <f>ROUND(SQRT((((E5491-Hilfswerte!$B$20)/Hilfswerte!$B$21)-Hilfswerte!$B$28)^2+(((F5491-Hilfswerte!$B$22)/Hilfswerte!$B$23)-Hilfswerte!$B$29)^2+(((G5491-Hilfswerte!$B$24)/Hilfswerte!$B$25)-Hilfswerte!$B$30)^2),3)</f>
        <v>0.91</v>
      </c>
      <c r="W5491" s="4">
        <f>ROUND(E5491*Hilfswerte!$B$31,0)</f>
        <v>3083</v>
      </c>
      <c r="X5491" s="4">
        <f t="shared" si="686"/>
        <v>2923</v>
      </c>
      <c r="Y5491" s="4" t="str">
        <f>IF(T5491="A - Top-Kunde","bereits Top-Kunde",IF(AND(V5491&lt;=Hilfswerte!$B$34,H5491&lt;0.5*W5491),"Hoch",IF(AND(V5491&lt;=Hilfswerte!$B$35,H5491&lt;0.7*W5491),"Mittel","Niedrig")))</f>
        <v>Mittel</v>
      </c>
      <c r="Z5491" s="4">
        <f t="shared" si="687"/>
        <v>21.3</v>
      </c>
      <c r="AA5491" s="4" t="str">
        <f>IF(J5491&gt;365,"Bereits abgewandert (Segment D)",IF(Z5491&gt;=Hilfswerte!$B$38,"Rot - akut gefaehrdet",IF(Z5491&gt;=Hilfswerte!$B$39,"Gelb - beobachten","Gruen - stabil")))</f>
        <v>Rot - akut gefaehrdet</v>
      </c>
    </row>
    <row r="5492" spans="1:27" ht="15" customHeight="1" x14ac:dyDescent="0.25">
      <c r="A5492" s="4" t="s">
        <v>5839</v>
      </c>
      <c r="B5492" s="4" t="s">
        <v>525</v>
      </c>
      <c r="C5492" s="4" t="s">
        <v>29</v>
      </c>
      <c r="D5492" s="4" t="s">
        <v>30</v>
      </c>
      <c r="E5492" s="4">
        <v>36</v>
      </c>
      <c r="F5492" s="4">
        <v>9.9</v>
      </c>
      <c r="G5492" s="4">
        <v>21.9</v>
      </c>
      <c r="H5492" s="4">
        <v>5571</v>
      </c>
      <c r="I5492" s="4">
        <v>5</v>
      </c>
      <c r="J5492" s="4">
        <v>37</v>
      </c>
      <c r="K5492" s="4">
        <v>0</v>
      </c>
      <c r="L5492" s="4">
        <v>-3</v>
      </c>
      <c r="M5492" s="4">
        <v>6</v>
      </c>
      <c r="N5492" s="4">
        <v>25.6</v>
      </c>
      <c r="O5492" s="4">
        <f t="shared" si="680"/>
        <v>4</v>
      </c>
      <c r="P5492" s="4">
        <f t="shared" si="681"/>
        <v>5</v>
      </c>
      <c r="Q5492" s="4">
        <f t="shared" si="682"/>
        <v>4</v>
      </c>
      <c r="R5492" s="4">
        <f t="shared" si="683"/>
        <v>13</v>
      </c>
      <c r="S5492" s="4">
        <f t="shared" si="684"/>
        <v>142.80000000000001</v>
      </c>
      <c r="T5492" s="4" t="str">
        <f t="shared" si="685"/>
        <v>A - Top-Kunde</v>
      </c>
      <c r="U5492" s="4">
        <f>ROUND(((E5492-Hilfswerte!$B$20)/Hilfswerte!$B$21)+((F5492-Hilfswerte!$B$22)/Hilfswerte!$B$23)+((G5492-Hilfswerte!$B$24)/Hilfswerte!$B$25)+0.1*INDEX(Hilfswerte!$B$4:$B$15,MATCH(C5492,Hilfswerte!$A$4:$A$15,0)),2)</f>
        <v>1.44</v>
      </c>
      <c r="V5492" s="4">
        <f>ROUND(SQRT((((E5492-Hilfswerte!$B$20)/Hilfswerte!$B$21)-Hilfswerte!$B$28)^2+(((F5492-Hilfswerte!$B$22)/Hilfswerte!$B$23)-Hilfswerte!$B$29)^2+(((G5492-Hilfswerte!$B$24)/Hilfswerte!$B$25)-Hilfswerte!$B$30)^2),3)</f>
        <v>1.8560000000000001</v>
      </c>
      <c r="W5492" s="4">
        <f>ROUND(E5492*Hilfswerte!$B$31,0)</f>
        <v>7400</v>
      </c>
      <c r="X5492" s="4">
        <f t="shared" si="686"/>
        <v>1829</v>
      </c>
      <c r="Y5492" s="4" t="str">
        <f>IF(T5492="A - Top-Kunde","bereits Top-Kunde",IF(AND(V5492&lt;=Hilfswerte!$B$34,H5492&lt;0.5*W5492),"Hoch",IF(AND(V5492&lt;=Hilfswerte!$B$35,H5492&lt;0.7*W5492),"Mittel","Niedrig")))</f>
        <v>bereits Top-Kunde</v>
      </c>
      <c r="Z5492" s="4">
        <f t="shared" si="687"/>
        <v>1.9</v>
      </c>
      <c r="AA5492" s="4" t="str">
        <f>IF(J5492&gt;365,"Bereits abgewandert (Segment D)",IF(Z5492&gt;=Hilfswerte!$B$38,"Rot - akut gefaehrdet",IF(Z5492&gt;=Hilfswerte!$B$39,"Gelb - beobachten","Gruen - stabil")))</f>
        <v>Gruen - stabil</v>
      </c>
    </row>
    <row r="5493" spans="1:27" ht="15" customHeight="1" x14ac:dyDescent="0.25">
      <c r="A5493" s="4" t="s">
        <v>5840</v>
      </c>
      <c r="B5493" s="4" t="s">
        <v>64</v>
      </c>
      <c r="C5493" s="4" t="s">
        <v>59</v>
      </c>
      <c r="D5493" s="4" t="s">
        <v>56</v>
      </c>
      <c r="E5493" s="4">
        <v>273</v>
      </c>
      <c r="F5493" s="4">
        <v>56.7</v>
      </c>
      <c r="G5493" s="4">
        <v>13.8</v>
      </c>
      <c r="H5493" s="4">
        <v>42716</v>
      </c>
      <c r="I5493" s="4">
        <v>5</v>
      </c>
      <c r="J5493" s="4">
        <v>41</v>
      </c>
      <c r="K5493" s="4">
        <v>0</v>
      </c>
      <c r="L5493" s="4">
        <v>18</v>
      </c>
      <c r="M5493" s="4">
        <v>3</v>
      </c>
      <c r="N5493" s="4">
        <v>-22.5</v>
      </c>
      <c r="O5493" s="4">
        <f t="shared" si="680"/>
        <v>4</v>
      </c>
      <c r="P5493" s="4">
        <f t="shared" si="681"/>
        <v>5</v>
      </c>
      <c r="Q5493" s="4">
        <f t="shared" si="682"/>
        <v>5</v>
      </c>
      <c r="R5493" s="4">
        <f t="shared" si="683"/>
        <v>14</v>
      </c>
      <c r="S5493" s="4">
        <f t="shared" si="684"/>
        <v>123.4</v>
      </c>
      <c r="T5493" s="4" t="str">
        <f t="shared" si="685"/>
        <v>B - Kernkunde</v>
      </c>
      <c r="U5493" s="4">
        <f>ROUND(((E5493-Hilfswerte!$B$20)/Hilfswerte!$B$21)+((F5493-Hilfswerte!$B$22)/Hilfswerte!$B$23)+((G5493-Hilfswerte!$B$24)/Hilfswerte!$B$25)+0.1*INDEX(Hilfswerte!$B$4:$B$15,MATCH(C5493,Hilfswerte!$A$4:$A$15,0)),2)</f>
        <v>1.67</v>
      </c>
      <c r="V5493" s="4">
        <f>ROUND(SQRT((((E5493-Hilfswerte!$B$20)/Hilfswerte!$B$21)-Hilfswerte!$B$28)^2+(((F5493-Hilfswerte!$B$22)/Hilfswerte!$B$23)-Hilfswerte!$B$29)^2+(((G5493-Hilfswerte!$B$24)/Hilfswerte!$B$25)-Hilfswerte!$B$30)^2),3)</f>
        <v>0.70099999999999996</v>
      </c>
      <c r="W5493" s="4">
        <f>ROUND(E5493*Hilfswerte!$B$31,0)</f>
        <v>56114</v>
      </c>
      <c r="X5493" s="4">
        <f t="shared" si="686"/>
        <v>13398</v>
      </c>
      <c r="Y5493" s="4" t="str">
        <f>IF(T5493="A - Top-Kunde","bereits Top-Kunde",IF(AND(V5493&lt;=Hilfswerte!$B$34,H5493&lt;0.5*W5493),"Hoch",IF(AND(V5493&lt;=Hilfswerte!$B$35,H5493&lt;0.7*W5493),"Mittel","Niedrig")))</f>
        <v>Niedrig</v>
      </c>
      <c r="Z5493" s="4">
        <f t="shared" si="687"/>
        <v>14.7</v>
      </c>
      <c r="AA5493" s="4" t="str">
        <f>IF(J5493&gt;365,"Bereits abgewandert (Segment D)",IF(Z5493&gt;=Hilfswerte!$B$38,"Rot - akut gefaehrdet",IF(Z5493&gt;=Hilfswerte!$B$39,"Gelb - beobachten","Gruen - stabil")))</f>
        <v>Gelb - beobachten</v>
      </c>
    </row>
    <row r="5494" spans="1:27" ht="15" customHeight="1" x14ac:dyDescent="0.25">
      <c r="A5494" s="4" t="s">
        <v>5841</v>
      </c>
      <c r="B5494" s="4" t="s">
        <v>365</v>
      </c>
      <c r="C5494" s="4" t="s">
        <v>74</v>
      </c>
      <c r="D5494" s="4" t="s">
        <v>30</v>
      </c>
      <c r="E5494" s="4">
        <v>124</v>
      </c>
      <c r="F5494" s="4">
        <v>38.200000000000003</v>
      </c>
      <c r="G5494" s="4">
        <v>16.2</v>
      </c>
      <c r="H5494" s="4">
        <v>17881</v>
      </c>
      <c r="I5494" s="4">
        <v>1</v>
      </c>
      <c r="J5494" s="4">
        <v>147</v>
      </c>
      <c r="K5494" s="4">
        <v>0</v>
      </c>
      <c r="L5494" s="4">
        <v>-7</v>
      </c>
      <c r="M5494" s="4">
        <v>2</v>
      </c>
      <c r="N5494" s="4">
        <v>7.3</v>
      </c>
      <c r="O5494" s="4">
        <f t="shared" si="680"/>
        <v>3</v>
      </c>
      <c r="P5494" s="4">
        <f t="shared" si="681"/>
        <v>1</v>
      </c>
      <c r="Q5494" s="4">
        <f t="shared" si="682"/>
        <v>5</v>
      </c>
      <c r="R5494" s="4">
        <f t="shared" si="683"/>
        <v>9</v>
      </c>
      <c r="S5494" s="4">
        <f t="shared" si="684"/>
        <v>93.7</v>
      </c>
      <c r="T5494" s="4" t="str">
        <f t="shared" si="685"/>
        <v>C - Entwicklungspotenzial</v>
      </c>
      <c r="U5494" s="4">
        <f>ROUND(((E5494-Hilfswerte!$B$20)/Hilfswerte!$B$21)+((F5494-Hilfswerte!$B$22)/Hilfswerte!$B$23)+((G5494-Hilfswerte!$B$24)/Hilfswerte!$B$25)+0.1*INDEX(Hilfswerte!$B$4:$B$15,MATCH(C5494,Hilfswerte!$A$4:$A$15,0)),2)</f>
        <v>1.1299999999999999</v>
      </c>
      <c r="V5494" s="4">
        <f>ROUND(SQRT((((E5494-Hilfswerte!$B$20)/Hilfswerte!$B$21)-Hilfswerte!$B$28)^2+(((F5494-Hilfswerte!$B$22)/Hilfswerte!$B$23)-Hilfswerte!$B$29)^2+(((G5494-Hilfswerte!$B$24)/Hilfswerte!$B$25)-Hilfswerte!$B$30)^2),3)</f>
        <v>0.81299999999999994</v>
      </c>
      <c r="W5494" s="4">
        <f>ROUND(E5494*Hilfswerte!$B$31,0)</f>
        <v>25488</v>
      </c>
      <c r="X5494" s="4">
        <f t="shared" si="686"/>
        <v>7607</v>
      </c>
      <c r="Y5494" s="4" t="str">
        <f>IF(T5494="A - Top-Kunde","bereits Top-Kunde",IF(AND(V5494&lt;=Hilfswerte!$B$34,H5494&lt;0.5*W5494),"Hoch",IF(AND(V5494&lt;=Hilfswerte!$B$35,H5494&lt;0.7*W5494),"Mittel","Niedrig")))</f>
        <v>Niedrig</v>
      </c>
      <c r="Z5494" s="4">
        <f t="shared" si="687"/>
        <v>7.4</v>
      </c>
      <c r="AA5494" s="4" t="str">
        <f>IF(J5494&gt;365,"Bereits abgewandert (Segment D)",IF(Z5494&gt;=Hilfswerte!$B$38,"Rot - akut gefaehrdet",IF(Z5494&gt;=Hilfswerte!$B$39,"Gelb - beobachten","Gruen - stabil")))</f>
        <v>Gruen - stabil</v>
      </c>
    </row>
    <row r="5495" spans="1:27" ht="15" customHeight="1" x14ac:dyDescent="0.25">
      <c r="A5495" s="4" t="s">
        <v>5842</v>
      </c>
      <c r="B5495" s="4" t="s">
        <v>630</v>
      </c>
      <c r="C5495" s="4" t="s">
        <v>84</v>
      </c>
      <c r="D5495" s="4" t="s">
        <v>30</v>
      </c>
      <c r="E5495" s="4">
        <v>27</v>
      </c>
      <c r="F5495" s="4">
        <v>5</v>
      </c>
      <c r="G5495" s="4">
        <v>8.1</v>
      </c>
      <c r="H5495" s="4">
        <v>0</v>
      </c>
      <c r="I5495" s="4">
        <v>0</v>
      </c>
      <c r="J5495" s="4">
        <v>750</v>
      </c>
      <c r="K5495" s="4">
        <v>0</v>
      </c>
      <c r="L5495" s="4">
        <v>0</v>
      </c>
      <c r="M5495" s="4">
        <v>0</v>
      </c>
      <c r="N5495" s="4">
        <v>-41.6</v>
      </c>
      <c r="O5495" s="4">
        <f t="shared" si="680"/>
        <v>1</v>
      </c>
      <c r="P5495" s="4">
        <f t="shared" si="681"/>
        <v>1</v>
      </c>
      <c r="Q5495" s="4">
        <f t="shared" si="682"/>
        <v>1</v>
      </c>
      <c r="R5495" s="4">
        <f t="shared" si="683"/>
        <v>3</v>
      </c>
      <c r="S5495" s="4">
        <f t="shared" si="684"/>
        <v>9.1999999999999993</v>
      </c>
      <c r="T5495" s="4" t="str">
        <f t="shared" si="685"/>
        <v>D - Abwanderungsrisiko</v>
      </c>
      <c r="U5495" s="4">
        <f>ROUND(((E5495-Hilfswerte!$B$20)/Hilfswerte!$B$21)+((F5495-Hilfswerte!$B$22)/Hilfswerte!$B$23)+((G5495-Hilfswerte!$B$24)/Hilfswerte!$B$25)+0.1*INDEX(Hilfswerte!$B$4:$B$15,MATCH(C5495,Hilfswerte!$A$4:$A$15,0)),2)</f>
        <v>-1.1399999999999999</v>
      </c>
      <c r="V5495" s="4">
        <f>ROUND(SQRT((((E5495-Hilfswerte!$B$20)/Hilfswerte!$B$21)-Hilfswerte!$B$28)^2+(((F5495-Hilfswerte!$B$22)/Hilfswerte!$B$23)-Hilfswerte!$B$29)^2+(((G5495-Hilfswerte!$B$24)/Hilfswerte!$B$25)-Hilfswerte!$B$30)^2),3)</f>
        <v>0.97499999999999998</v>
      </c>
      <c r="W5495" s="4">
        <f>ROUND(E5495*Hilfswerte!$B$31,0)</f>
        <v>5550</v>
      </c>
      <c r="X5495" s="4">
        <f t="shared" si="686"/>
        <v>5550</v>
      </c>
      <c r="Y5495" s="4" t="str">
        <f>IF(T5495="A - Top-Kunde","bereits Top-Kunde",IF(AND(V5495&lt;=Hilfswerte!$B$34,H5495&lt;0.5*W5495),"Hoch",IF(AND(V5495&lt;=Hilfswerte!$B$35,H5495&lt;0.7*W5495),"Mittel","Niedrig")))</f>
        <v>Mittel</v>
      </c>
      <c r="Z5495" s="4">
        <f t="shared" si="687"/>
        <v>54.1</v>
      </c>
      <c r="AA5495" s="4" t="str">
        <f>IF(J5495&gt;365,"Bereits abgewandert (Segment D)",IF(Z5495&gt;=Hilfswerte!$B$38,"Rot - akut gefaehrdet",IF(Z5495&gt;=Hilfswerte!$B$39,"Gelb - beobachten","Gruen - stabil")))</f>
        <v>Bereits abgewandert (Segment D)</v>
      </c>
    </row>
    <row r="5496" spans="1:27" ht="15" customHeight="1" x14ac:dyDescent="0.25">
      <c r="A5496" s="4" t="s">
        <v>5843</v>
      </c>
      <c r="B5496" s="4" t="s">
        <v>254</v>
      </c>
      <c r="C5496" s="4" t="s">
        <v>84</v>
      </c>
      <c r="D5496" s="4" t="s">
        <v>30</v>
      </c>
      <c r="E5496" s="4">
        <v>48</v>
      </c>
      <c r="F5496" s="4">
        <v>12.1</v>
      </c>
      <c r="G5496" s="4">
        <v>12.6</v>
      </c>
      <c r="H5496" s="4">
        <v>2459</v>
      </c>
      <c r="I5496" s="4">
        <v>2</v>
      </c>
      <c r="J5496" s="4">
        <v>126</v>
      </c>
      <c r="K5496" s="4">
        <v>0</v>
      </c>
      <c r="L5496" s="4">
        <v>18</v>
      </c>
      <c r="M5496" s="4">
        <v>5</v>
      </c>
      <c r="N5496" s="4">
        <v>-17.899999999999999</v>
      </c>
      <c r="O5496" s="4">
        <f t="shared" si="680"/>
        <v>3</v>
      </c>
      <c r="P5496" s="4">
        <f t="shared" si="681"/>
        <v>2</v>
      </c>
      <c r="Q5496" s="4">
        <f t="shared" si="682"/>
        <v>3</v>
      </c>
      <c r="R5496" s="4">
        <f t="shared" si="683"/>
        <v>8</v>
      </c>
      <c r="S5496" s="4">
        <f t="shared" si="684"/>
        <v>65.7</v>
      </c>
      <c r="T5496" s="4" t="str">
        <f t="shared" si="685"/>
        <v>C - Entwicklungspotenzial</v>
      </c>
      <c r="U5496" s="4">
        <f>ROUND(((E5496-Hilfswerte!$B$20)/Hilfswerte!$B$21)+((F5496-Hilfswerte!$B$22)/Hilfswerte!$B$23)+((G5496-Hilfswerte!$B$24)/Hilfswerte!$B$25)+0.1*INDEX(Hilfswerte!$B$4:$B$15,MATCH(C5496,Hilfswerte!$A$4:$A$15,0)),2)</f>
        <v>-0.21</v>
      </c>
      <c r="V5496" s="4">
        <f>ROUND(SQRT((((E5496-Hilfswerte!$B$20)/Hilfswerte!$B$21)-Hilfswerte!$B$28)^2+(((F5496-Hilfswerte!$B$22)/Hilfswerte!$B$23)-Hilfswerte!$B$29)^2+(((G5496-Hilfswerte!$B$24)/Hilfswerte!$B$25)-Hilfswerte!$B$30)^2),3)</f>
        <v>0.72199999999999998</v>
      </c>
      <c r="W5496" s="4">
        <f>ROUND(E5496*Hilfswerte!$B$31,0)</f>
        <v>9866</v>
      </c>
      <c r="X5496" s="4">
        <f t="shared" si="686"/>
        <v>7407</v>
      </c>
      <c r="Y5496" s="4" t="str">
        <f>IF(T5496="A - Top-Kunde","bereits Top-Kunde",IF(AND(V5496&lt;=Hilfswerte!$B$34,H5496&lt;0.5*W5496),"Hoch",IF(AND(V5496&lt;=Hilfswerte!$B$35,H5496&lt;0.7*W5496),"Mittel","Niedrig")))</f>
        <v>Hoch</v>
      </c>
      <c r="Z5496" s="4">
        <f t="shared" si="687"/>
        <v>17.100000000000001</v>
      </c>
      <c r="AA5496" s="4" t="str">
        <f>IF(J5496&gt;365,"Bereits abgewandert (Segment D)",IF(Z5496&gt;=Hilfswerte!$B$38,"Rot - akut gefaehrdet",IF(Z5496&gt;=Hilfswerte!$B$39,"Gelb - beobachten","Gruen - stabil")))</f>
        <v>Gelb - beobachten</v>
      </c>
    </row>
    <row r="5497" spans="1:27" ht="15" customHeight="1" x14ac:dyDescent="0.25">
      <c r="A5497" s="4" t="s">
        <v>5844</v>
      </c>
      <c r="B5497" s="4" t="s">
        <v>312</v>
      </c>
      <c r="C5497" s="4" t="s">
        <v>47</v>
      </c>
      <c r="D5497" s="4" t="s">
        <v>30</v>
      </c>
      <c r="E5497" s="4">
        <v>208</v>
      </c>
      <c r="F5497" s="4">
        <v>53.3</v>
      </c>
      <c r="G5497" s="4">
        <v>6.6</v>
      </c>
      <c r="H5497" s="4">
        <v>32992</v>
      </c>
      <c r="I5497" s="4">
        <v>5</v>
      </c>
      <c r="J5497" s="4">
        <v>27</v>
      </c>
      <c r="K5497" s="4">
        <v>1</v>
      </c>
      <c r="L5497" s="4">
        <v>38</v>
      </c>
      <c r="M5497" s="4">
        <v>6</v>
      </c>
      <c r="N5497" s="4">
        <v>-1.2</v>
      </c>
      <c r="O5497" s="4">
        <f t="shared" si="680"/>
        <v>5</v>
      </c>
      <c r="P5497" s="4">
        <f t="shared" si="681"/>
        <v>5</v>
      </c>
      <c r="Q5497" s="4">
        <f t="shared" si="682"/>
        <v>5</v>
      </c>
      <c r="R5497" s="4">
        <f t="shared" si="683"/>
        <v>15</v>
      </c>
      <c r="S5497" s="4">
        <f t="shared" si="684"/>
        <v>132</v>
      </c>
      <c r="T5497" s="4" t="str">
        <f t="shared" si="685"/>
        <v>A - Top-Kunde</v>
      </c>
      <c r="U5497" s="4">
        <f>ROUND(((E5497-Hilfswerte!$B$20)/Hilfswerte!$B$21)+((F5497-Hilfswerte!$B$22)/Hilfswerte!$B$23)+((G5497-Hilfswerte!$B$24)/Hilfswerte!$B$25)+0.1*INDEX(Hilfswerte!$B$4:$B$15,MATCH(C5497,Hilfswerte!$A$4:$A$15,0)),2)</f>
        <v>0.34</v>
      </c>
      <c r="V5497" s="4">
        <f>ROUND(SQRT((((E5497-Hilfswerte!$B$20)/Hilfswerte!$B$21)-Hilfswerte!$B$28)^2+(((F5497-Hilfswerte!$B$22)/Hilfswerte!$B$23)-Hilfswerte!$B$29)^2+(((G5497-Hilfswerte!$B$24)/Hilfswerte!$B$25)-Hilfswerte!$B$30)^2),3)</f>
        <v>0.80400000000000005</v>
      </c>
      <c r="W5497" s="4">
        <f>ROUND(E5497*Hilfswerte!$B$31,0)</f>
        <v>42754</v>
      </c>
      <c r="X5497" s="4">
        <f t="shared" si="686"/>
        <v>9762</v>
      </c>
      <c r="Y5497" s="4" t="str">
        <f>IF(T5497="A - Top-Kunde","bereits Top-Kunde",IF(AND(V5497&lt;=Hilfswerte!$B$34,H5497&lt;0.5*W5497),"Hoch",IF(AND(V5497&lt;=Hilfswerte!$B$35,H5497&lt;0.7*W5497),"Mittel","Niedrig")))</f>
        <v>bereits Top-Kunde</v>
      </c>
      <c r="Z5497" s="4">
        <f t="shared" si="687"/>
        <v>12.4</v>
      </c>
      <c r="AA5497" s="4" t="str">
        <f>IF(J5497&gt;365,"Bereits abgewandert (Segment D)",IF(Z5497&gt;=Hilfswerte!$B$38,"Rot - akut gefaehrdet",IF(Z5497&gt;=Hilfswerte!$B$39,"Gelb - beobachten","Gruen - stabil")))</f>
        <v>Gruen - stabil</v>
      </c>
    </row>
    <row r="5498" spans="1:27" ht="15" customHeight="1" x14ac:dyDescent="0.25">
      <c r="A5498" s="4" t="s">
        <v>5845</v>
      </c>
      <c r="B5498" s="4" t="s">
        <v>99</v>
      </c>
      <c r="C5498" s="4" t="s">
        <v>65</v>
      </c>
      <c r="D5498" s="4" t="s">
        <v>117</v>
      </c>
      <c r="E5498" s="4">
        <v>102</v>
      </c>
      <c r="F5498" s="4">
        <v>49.6</v>
      </c>
      <c r="G5498" s="4">
        <v>10.6</v>
      </c>
      <c r="H5498" s="4">
        <v>0</v>
      </c>
      <c r="I5498" s="4">
        <v>0</v>
      </c>
      <c r="J5498" s="4">
        <v>724</v>
      </c>
      <c r="K5498" s="4">
        <v>0</v>
      </c>
      <c r="L5498" s="4">
        <v>14</v>
      </c>
      <c r="M5498" s="4">
        <v>0</v>
      </c>
      <c r="N5498" s="4">
        <v>-84.6</v>
      </c>
      <c r="O5498" s="4">
        <f t="shared" si="680"/>
        <v>1</v>
      </c>
      <c r="P5498" s="4">
        <f t="shared" si="681"/>
        <v>1</v>
      </c>
      <c r="Q5498" s="4">
        <f t="shared" si="682"/>
        <v>1</v>
      </c>
      <c r="R5498" s="4">
        <f t="shared" si="683"/>
        <v>3</v>
      </c>
      <c r="S5498" s="4">
        <f t="shared" si="684"/>
        <v>-16.5</v>
      </c>
      <c r="T5498" s="4" t="str">
        <f t="shared" si="685"/>
        <v>D - Abwanderungsrisiko</v>
      </c>
      <c r="U5498" s="4">
        <f>ROUND(((E5498-Hilfswerte!$B$20)/Hilfswerte!$B$21)+((F5498-Hilfswerte!$B$22)/Hilfswerte!$B$23)+((G5498-Hilfswerte!$B$24)/Hilfswerte!$B$25)+0.1*INDEX(Hilfswerte!$B$4:$B$15,MATCH(C5498,Hilfswerte!$A$4:$A$15,0)),2)</f>
        <v>0.32</v>
      </c>
      <c r="V5498" s="4">
        <f>ROUND(SQRT((((E5498-Hilfswerte!$B$20)/Hilfswerte!$B$21)-Hilfswerte!$B$28)^2+(((F5498-Hilfswerte!$B$22)/Hilfswerte!$B$23)-Hilfswerte!$B$29)^2+(((G5498-Hilfswerte!$B$24)/Hilfswerte!$B$25)-Hilfswerte!$B$30)^2),3)</f>
        <v>0.36499999999999999</v>
      </c>
      <c r="W5498" s="4">
        <f>ROUND(E5498*Hilfswerte!$B$31,0)</f>
        <v>20966</v>
      </c>
      <c r="X5498" s="4">
        <f t="shared" si="686"/>
        <v>20966</v>
      </c>
      <c r="Y5498" s="4" t="str">
        <f>IF(T5498="A - Top-Kunde","bereits Top-Kunde",IF(AND(V5498&lt;=Hilfswerte!$B$34,H5498&lt;0.5*W5498),"Hoch",IF(AND(V5498&lt;=Hilfswerte!$B$35,H5498&lt;0.7*W5498),"Mittel","Niedrig")))</f>
        <v>Hoch</v>
      </c>
      <c r="Z5498" s="4">
        <f t="shared" si="687"/>
        <v>72.8</v>
      </c>
      <c r="AA5498" s="4" t="str">
        <f>IF(J5498&gt;365,"Bereits abgewandert (Segment D)",IF(Z5498&gt;=Hilfswerte!$B$38,"Rot - akut gefaehrdet",IF(Z5498&gt;=Hilfswerte!$B$39,"Gelb - beobachten","Gruen - stabil")))</f>
        <v>Bereits abgewandert (Segment D)</v>
      </c>
    </row>
    <row r="5499" spans="1:27" ht="15" customHeight="1" x14ac:dyDescent="0.25">
      <c r="A5499" s="4" t="s">
        <v>5846</v>
      </c>
      <c r="B5499" s="4" t="s">
        <v>1280</v>
      </c>
      <c r="C5499" s="4" t="s">
        <v>65</v>
      </c>
      <c r="D5499" s="4" t="s">
        <v>93</v>
      </c>
      <c r="E5499" s="4">
        <v>101</v>
      </c>
      <c r="F5499" s="4">
        <v>23.7</v>
      </c>
      <c r="G5499" s="4">
        <v>12.9</v>
      </c>
      <c r="H5499" s="4">
        <v>13126</v>
      </c>
      <c r="I5499" s="4">
        <v>4</v>
      </c>
      <c r="J5499" s="4">
        <v>1</v>
      </c>
      <c r="K5499" s="4">
        <v>1</v>
      </c>
      <c r="L5499" s="4">
        <v>0</v>
      </c>
      <c r="M5499" s="4">
        <v>4</v>
      </c>
      <c r="N5499" s="4">
        <v>-6</v>
      </c>
      <c r="O5499" s="4">
        <f t="shared" si="680"/>
        <v>5</v>
      </c>
      <c r="P5499" s="4">
        <f t="shared" si="681"/>
        <v>4</v>
      </c>
      <c r="Q5499" s="4">
        <f t="shared" si="682"/>
        <v>5</v>
      </c>
      <c r="R5499" s="4">
        <f t="shared" si="683"/>
        <v>14</v>
      </c>
      <c r="S5499" s="4">
        <f t="shared" si="684"/>
        <v>131</v>
      </c>
      <c r="T5499" s="4" t="str">
        <f t="shared" si="685"/>
        <v>A - Top-Kunde</v>
      </c>
      <c r="U5499" s="4">
        <f>ROUND(((E5499-Hilfswerte!$B$20)/Hilfswerte!$B$21)+((F5499-Hilfswerte!$B$22)/Hilfswerte!$B$23)+((G5499-Hilfswerte!$B$24)/Hilfswerte!$B$25)+0.1*INDEX(Hilfswerte!$B$4:$B$15,MATCH(C5499,Hilfswerte!$A$4:$A$15,0)),2)</f>
        <v>0.22</v>
      </c>
      <c r="V5499" s="4">
        <f>ROUND(SQRT((((E5499-Hilfswerte!$B$20)/Hilfswerte!$B$21)-Hilfswerte!$B$28)^2+(((F5499-Hilfswerte!$B$22)/Hilfswerte!$B$23)-Hilfswerte!$B$29)^2+(((G5499-Hilfswerte!$B$24)/Hilfswerte!$B$25)-Hilfswerte!$B$30)^2),3)</f>
        <v>0.46400000000000002</v>
      </c>
      <c r="W5499" s="4">
        <f>ROUND(E5499*Hilfswerte!$B$31,0)</f>
        <v>20760</v>
      </c>
      <c r="X5499" s="4">
        <f t="shared" si="686"/>
        <v>7634</v>
      </c>
      <c r="Y5499" s="4" t="str">
        <f>IF(T5499="A - Top-Kunde","bereits Top-Kunde",IF(AND(V5499&lt;=Hilfswerte!$B$34,H5499&lt;0.5*W5499),"Hoch",IF(AND(V5499&lt;=Hilfswerte!$B$35,H5499&lt;0.7*W5499),"Mittel","Niedrig")))</f>
        <v>bereits Top-Kunde</v>
      </c>
      <c r="Z5499" s="4">
        <f t="shared" si="687"/>
        <v>5.5</v>
      </c>
      <c r="AA5499" s="4" t="str">
        <f>IF(J5499&gt;365,"Bereits abgewandert (Segment D)",IF(Z5499&gt;=Hilfswerte!$B$38,"Rot - akut gefaehrdet",IF(Z5499&gt;=Hilfswerte!$B$39,"Gelb - beobachten","Gruen - stabil")))</f>
        <v>Gruen - stabil</v>
      </c>
    </row>
    <row r="5500" spans="1:27" ht="15" customHeight="1" x14ac:dyDescent="0.25">
      <c r="A5500" s="4" t="s">
        <v>5847</v>
      </c>
      <c r="B5500" s="4" t="s">
        <v>587</v>
      </c>
      <c r="C5500" s="4" t="s">
        <v>62</v>
      </c>
      <c r="D5500" s="4" t="s">
        <v>30</v>
      </c>
      <c r="E5500" s="4">
        <v>85</v>
      </c>
      <c r="F5500" s="4">
        <v>20.100000000000001</v>
      </c>
      <c r="G5500" s="4">
        <v>21.9</v>
      </c>
      <c r="H5500" s="4">
        <v>1248</v>
      </c>
      <c r="I5500" s="4">
        <v>2</v>
      </c>
      <c r="J5500" s="4">
        <v>365</v>
      </c>
      <c r="K5500" s="4">
        <v>0</v>
      </c>
      <c r="L5500" s="4">
        <v>-1</v>
      </c>
      <c r="M5500" s="4">
        <v>3</v>
      </c>
      <c r="N5500" s="4">
        <v>42.9</v>
      </c>
      <c r="O5500" s="4">
        <f t="shared" si="680"/>
        <v>2</v>
      </c>
      <c r="P5500" s="4">
        <f t="shared" si="681"/>
        <v>2</v>
      </c>
      <c r="Q5500" s="4">
        <f t="shared" si="682"/>
        <v>3</v>
      </c>
      <c r="R5500" s="4">
        <f t="shared" si="683"/>
        <v>7</v>
      </c>
      <c r="S5500" s="4">
        <f t="shared" si="684"/>
        <v>91.5</v>
      </c>
      <c r="T5500" s="4" t="str">
        <f t="shared" si="685"/>
        <v>C - Entwicklungspotenzial</v>
      </c>
      <c r="U5500" s="4">
        <f>ROUND(((E5500-Hilfswerte!$B$20)/Hilfswerte!$B$21)+((F5500-Hilfswerte!$B$22)/Hilfswerte!$B$23)+((G5500-Hilfswerte!$B$24)/Hilfswerte!$B$25)+0.1*INDEX(Hilfswerte!$B$4:$B$15,MATCH(C5500,Hilfswerte!$A$4:$A$15,0)),2)</f>
        <v>1.98</v>
      </c>
      <c r="V5500" s="4">
        <f>ROUND(SQRT((((E5500-Hilfswerte!$B$20)/Hilfswerte!$B$21)-Hilfswerte!$B$28)^2+(((F5500-Hilfswerte!$B$22)/Hilfswerte!$B$23)-Hilfswerte!$B$29)^2+(((G5500-Hilfswerte!$B$24)/Hilfswerte!$B$25)-Hilfswerte!$B$30)^2),3)</f>
        <v>1.762</v>
      </c>
      <c r="W5500" s="4">
        <f>ROUND(E5500*Hilfswerte!$B$31,0)</f>
        <v>17471</v>
      </c>
      <c r="X5500" s="4">
        <f t="shared" si="686"/>
        <v>16223</v>
      </c>
      <c r="Y5500" s="4" t="str">
        <f>IF(T5500="A - Top-Kunde","bereits Top-Kunde",IF(AND(V5500&lt;=Hilfswerte!$B$34,H5500&lt;0.5*W5500),"Hoch",IF(AND(V5500&lt;=Hilfswerte!$B$35,H5500&lt;0.7*W5500),"Mittel","Niedrig")))</f>
        <v>Niedrig</v>
      </c>
      <c r="Z5500" s="4">
        <f t="shared" si="687"/>
        <v>18.3</v>
      </c>
      <c r="AA5500" s="4" t="str">
        <f>IF(J5500&gt;365,"Bereits abgewandert (Segment D)",IF(Z5500&gt;=Hilfswerte!$B$38,"Rot - akut gefaehrdet",IF(Z5500&gt;=Hilfswerte!$B$39,"Gelb - beobachten","Gruen - stabil")))</f>
        <v>Gelb - beobachten</v>
      </c>
    </row>
    <row r="5501" spans="1:27" ht="15" customHeight="1" x14ac:dyDescent="0.25">
      <c r="A5501" s="4" t="s">
        <v>5848</v>
      </c>
      <c r="B5501" s="4" t="s">
        <v>467</v>
      </c>
      <c r="C5501" s="4" t="s">
        <v>47</v>
      </c>
      <c r="D5501" s="4" t="s">
        <v>106</v>
      </c>
      <c r="E5501" s="4">
        <v>59</v>
      </c>
      <c r="F5501" s="4">
        <v>19.399999999999999</v>
      </c>
      <c r="G5501" s="4">
        <v>12.2</v>
      </c>
      <c r="H5501" s="4">
        <v>0</v>
      </c>
      <c r="I5501" s="4">
        <v>0</v>
      </c>
      <c r="J5501" s="4">
        <v>824</v>
      </c>
      <c r="K5501" s="4">
        <v>0</v>
      </c>
      <c r="L5501" s="4">
        <v>1</v>
      </c>
      <c r="M5501" s="4">
        <v>0</v>
      </c>
      <c r="N5501" s="4">
        <v>-36.5</v>
      </c>
      <c r="O5501" s="4">
        <f t="shared" si="680"/>
        <v>1</v>
      </c>
      <c r="P5501" s="4">
        <f t="shared" si="681"/>
        <v>1</v>
      </c>
      <c r="Q5501" s="4">
        <f t="shared" si="682"/>
        <v>1</v>
      </c>
      <c r="R5501" s="4">
        <f t="shared" si="683"/>
        <v>3</v>
      </c>
      <c r="S5501" s="4">
        <f t="shared" si="684"/>
        <v>11.5</v>
      </c>
      <c r="T5501" s="4" t="str">
        <f t="shared" si="685"/>
        <v>D - Abwanderungsrisiko</v>
      </c>
      <c r="U5501" s="4">
        <f>ROUND(((E5501-Hilfswerte!$B$20)/Hilfswerte!$B$21)+((F5501-Hilfswerte!$B$22)/Hilfswerte!$B$23)+((G5501-Hilfswerte!$B$24)/Hilfswerte!$B$25)+0.1*INDEX(Hilfswerte!$B$4:$B$15,MATCH(C5501,Hilfswerte!$A$4:$A$15,0)),2)</f>
        <v>-0.02</v>
      </c>
      <c r="V5501" s="4">
        <f>ROUND(SQRT((((E5501-Hilfswerte!$B$20)/Hilfswerte!$B$21)-Hilfswerte!$B$28)^2+(((F5501-Hilfswerte!$B$22)/Hilfswerte!$B$23)-Hilfswerte!$B$29)^2+(((G5501-Hilfswerte!$B$24)/Hilfswerte!$B$25)-Hilfswerte!$B$30)^2),3)</f>
        <v>0.58899999999999997</v>
      </c>
      <c r="W5501" s="4">
        <f>ROUND(E5501*Hilfswerte!$B$31,0)</f>
        <v>12127</v>
      </c>
      <c r="X5501" s="4">
        <f t="shared" si="686"/>
        <v>12127</v>
      </c>
      <c r="Y5501" s="4" t="str">
        <f>IF(T5501="A - Top-Kunde","bereits Top-Kunde",IF(AND(V5501&lt;=Hilfswerte!$B$34,H5501&lt;0.5*W5501),"Hoch",IF(AND(V5501&lt;=Hilfswerte!$B$35,H5501&lt;0.7*W5501),"Mittel","Niedrig")))</f>
        <v>Hoch</v>
      </c>
      <c r="Z5501" s="4">
        <f t="shared" si="687"/>
        <v>56</v>
      </c>
      <c r="AA5501" s="4" t="str">
        <f>IF(J5501&gt;365,"Bereits abgewandert (Segment D)",IF(Z5501&gt;=Hilfswerte!$B$38,"Rot - akut gefaehrdet",IF(Z5501&gt;=Hilfswerte!$B$39,"Gelb - beobachten","Gruen - stabil")))</f>
        <v>Bereits abgewandert (Segment D)</v>
      </c>
    </row>
    <row r="5502" spans="1:27" ht="15" customHeight="1" x14ac:dyDescent="0.25">
      <c r="A5502" s="4" t="s">
        <v>5849</v>
      </c>
      <c r="B5502" s="4" t="s">
        <v>261</v>
      </c>
      <c r="C5502" s="4" t="s">
        <v>62</v>
      </c>
      <c r="D5502" s="4" t="s">
        <v>30</v>
      </c>
      <c r="E5502" s="4">
        <v>120</v>
      </c>
      <c r="F5502" s="4">
        <v>24.8</v>
      </c>
      <c r="G5502" s="4">
        <v>17</v>
      </c>
      <c r="H5502" s="4">
        <v>2703</v>
      </c>
      <c r="I5502" s="4">
        <v>1</v>
      </c>
      <c r="J5502" s="4">
        <v>110</v>
      </c>
      <c r="K5502" s="4">
        <v>0</v>
      </c>
      <c r="L5502" s="4">
        <v>0</v>
      </c>
      <c r="M5502" s="4">
        <v>5</v>
      </c>
      <c r="N5502" s="4">
        <v>35.6</v>
      </c>
      <c r="O5502" s="4">
        <f t="shared" si="680"/>
        <v>3</v>
      </c>
      <c r="P5502" s="4">
        <f t="shared" si="681"/>
        <v>1</v>
      </c>
      <c r="Q5502" s="4">
        <f t="shared" si="682"/>
        <v>4</v>
      </c>
      <c r="R5502" s="4">
        <f t="shared" si="683"/>
        <v>8</v>
      </c>
      <c r="S5502" s="4">
        <f t="shared" si="684"/>
        <v>97.8</v>
      </c>
      <c r="T5502" s="4" t="str">
        <f t="shared" si="685"/>
        <v>C - Entwicklungspotenzial</v>
      </c>
      <c r="U5502" s="4">
        <f>ROUND(((E5502-Hilfswerte!$B$20)/Hilfswerte!$B$21)+((F5502-Hilfswerte!$B$22)/Hilfswerte!$B$23)+((G5502-Hilfswerte!$B$24)/Hilfswerte!$B$25)+0.1*INDEX(Hilfswerte!$B$4:$B$15,MATCH(C5502,Hilfswerte!$A$4:$A$15,0)),2)</f>
        <v>1.44</v>
      </c>
      <c r="V5502" s="4">
        <f>ROUND(SQRT((((E5502-Hilfswerte!$B$20)/Hilfswerte!$B$21)-Hilfswerte!$B$28)^2+(((F5502-Hilfswerte!$B$22)/Hilfswerte!$B$23)-Hilfswerte!$B$29)^2+(((G5502-Hilfswerte!$B$24)/Hilfswerte!$B$25)-Hilfswerte!$B$30)^2),3)</f>
        <v>0.96899999999999997</v>
      </c>
      <c r="W5502" s="4">
        <f>ROUND(E5502*Hilfswerte!$B$31,0)</f>
        <v>24666</v>
      </c>
      <c r="X5502" s="4">
        <f t="shared" si="686"/>
        <v>21963</v>
      </c>
      <c r="Y5502" s="4" t="str">
        <f>IF(T5502="A - Top-Kunde","bereits Top-Kunde",IF(AND(V5502&lt;=Hilfswerte!$B$34,H5502&lt;0.5*W5502),"Hoch",IF(AND(V5502&lt;=Hilfswerte!$B$35,H5502&lt;0.7*W5502),"Mittel","Niedrig")))</f>
        <v>Mittel</v>
      </c>
      <c r="Z5502" s="4">
        <f t="shared" si="687"/>
        <v>5.5</v>
      </c>
      <c r="AA5502" s="4" t="str">
        <f>IF(J5502&gt;365,"Bereits abgewandert (Segment D)",IF(Z5502&gt;=Hilfswerte!$B$38,"Rot - akut gefaehrdet",IF(Z5502&gt;=Hilfswerte!$B$39,"Gelb - beobachten","Gruen - stabil")))</f>
        <v>Gruen - stabil</v>
      </c>
    </row>
    <row r="5503" spans="1:27" ht="15" customHeight="1" x14ac:dyDescent="0.25">
      <c r="A5503" s="4" t="s">
        <v>5850</v>
      </c>
      <c r="B5503" s="4" t="s">
        <v>279</v>
      </c>
      <c r="C5503" s="4" t="s">
        <v>47</v>
      </c>
      <c r="D5503" s="4" t="s">
        <v>30</v>
      </c>
      <c r="E5503" s="4">
        <v>310</v>
      </c>
      <c r="F5503" s="4">
        <v>101.9</v>
      </c>
      <c r="G5503" s="4">
        <v>0.5</v>
      </c>
      <c r="H5503" s="4">
        <v>28643</v>
      </c>
      <c r="I5503" s="4">
        <v>3</v>
      </c>
      <c r="J5503" s="4">
        <v>22</v>
      </c>
      <c r="K5503" s="4">
        <v>0</v>
      </c>
      <c r="L5503" s="4">
        <v>19</v>
      </c>
      <c r="M5503" s="4">
        <v>2</v>
      </c>
      <c r="N5503" s="4">
        <v>8</v>
      </c>
      <c r="O5503" s="4">
        <f t="shared" si="680"/>
        <v>5</v>
      </c>
      <c r="P5503" s="4">
        <f t="shared" si="681"/>
        <v>3</v>
      </c>
      <c r="Q5503" s="4">
        <f t="shared" si="682"/>
        <v>5</v>
      </c>
      <c r="R5503" s="4">
        <f t="shared" si="683"/>
        <v>13</v>
      </c>
      <c r="S5503" s="4">
        <f t="shared" si="684"/>
        <v>128.30000000000001</v>
      </c>
      <c r="T5503" s="4" t="str">
        <f t="shared" si="685"/>
        <v>A - Top-Kunde</v>
      </c>
      <c r="U5503" s="4">
        <f>ROUND(((E5503-Hilfswerte!$B$20)/Hilfswerte!$B$21)+((F5503-Hilfswerte!$B$22)/Hilfswerte!$B$23)+((G5503-Hilfswerte!$B$24)/Hilfswerte!$B$25)+0.1*INDEX(Hilfswerte!$B$4:$B$15,MATCH(C5503,Hilfswerte!$A$4:$A$15,0)),2)</f>
        <v>0.69</v>
      </c>
      <c r="V5503" s="4">
        <f>ROUND(SQRT((((E5503-Hilfswerte!$B$20)/Hilfswerte!$B$21)-Hilfswerte!$B$28)^2+(((F5503-Hilfswerte!$B$22)/Hilfswerte!$B$23)-Hilfswerte!$B$29)^2+(((G5503-Hilfswerte!$B$24)/Hilfswerte!$B$25)-Hilfswerte!$B$30)^2),3)</f>
        <v>2.1469999999999998</v>
      </c>
      <c r="W5503" s="4">
        <f>ROUND(E5503*Hilfswerte!$B$31,0)</f>
        <v>63719</v>
      </c>
      <c r="X5503" s="4">
        <f t="shared" si="686"/>
        <v>35076</v>
      </c>
      <c r="Y5503" s="4" t="str">
        <f>IF(T5503="A - Top-Kunde","bereits Top-Kunde",IF(AND(V5503&lt;=Hilfswerte!$B$34,H5503&lt;0.5*W5503),"Hoch",IF(AND(V5503&lt;=Hilfswerte!$B$35,H5503&lt;0.7*W5503),"Mittel","Niedrig")))</f>
        <v>bereits Top-Kunde</v>
      </c>
      <c r="Z5503" s="4">
        <f t="shared" si="687"/>
        <v>4.9000000000000004</v>
      </c>
      <c r="AA5503" s="4" t="str">
        <f>IF(J5503&gt;365,"Bereits abgewandert (Segment D)",IF(Z5503&gt;=Hilfswerte!$B$38,"Rot - akut gefaehrdet",IF(Z5503&gt;=Hilfswerte!$B$39,"Gelb - beobachten","Gruen - stabil")))</f>
        <v>Gruen - stabil</v>
      </c>
    </row>
    <row r="5504" spans="1:27" ht="15" customHeight="1" x14ac:dyDescent="0.25">
      <c r="A5504" s="4" t="s">
        <v>5851</v>
      </c>
      <c r="B5504" s="4" t="s">
        <v>314</v>
      </c>
      <c r="C5504" s="4" t="s">
        <v>59</v>
      </c>
      <c r="D5504" s="4" t="s">
        <v>48</v>
      </c>
      <c r="E5504" s="4">
        <v>8</v>
      </c>
      <c r="F5504" s="4">
        <v>1.7</v>
      </c>
      <c r="G5504" s="4">
        <v>15.5</v>
      </c>
      <c r="H5504" s="4">
        <v>0</v>
      </c>
      <c r="I5504" s="4">
        <v>0</v>
      </c>
      <c r="J5504" s="4">
        <v>745</v>
      </c>
      <c r="K5504" s="4">
        <v>0</v>
      </c>
      <c r="L5504" s="4">
        <v>6</v>
      </c>
      <c r="M5504" s="4">
        <v>0</v>
      </c>
      <c r="N5504" s="4">
        <v>-50.5</v>
      </c>
      <c r="O5504" s="4">
        <f t="shared" si="680"/>
        <v>1</v>
      </c>
      <c r="P5504" s="4">
        <f t="shared" si="681"/>
        <v>1</v>
      </c>
      <c r="Q5504" s="4">
        <f t="shared" si="682"/>
        <v>1</v>
      </c>
      <c r="R5504" s="4">
        <f t="shared" si="683"/>
        <v>3</v>
      </c>
      <c r="S5504" s="4">
        <f t="shared" si="684"/>
        <v>3</v>
      </c>
      <c r="T5504" s="4" t="str">
        <f t="shared" si="685"/>
        <v>D - Abwanderungsrisiko</v>
      </c>
      <c r="U5504" s="4">
        <f>ROUND(((E5504-Hilfswerte!$B$20)/Hilfswerte!$B$21)+((F5504-Hilfswerte!$B$22)/Hilfswerte!$B$23)+((G5504-Hilfswerte!$B$24)/Hilfswerte!$B$25)+0.1*INDEX(Hilfswerte!$B$4:$B$15,MATCH(C5504,Hilfswerte!$A$4:$A$15,0)),2)</f>
        <v>-0.19</v>
      </c>
      <c r="V5504" s="4">
        <f>ROUND(SQRT((((E5504-Hilfswerte!$B$20)/Hilfswerte!$B$21)-Hilfswerte!$B$28)^2+(((F5504-Hilfswerte!$B$22)/Hilfswerte!$B$23)-Hilfswerte!$B$29)^2+(((G5504-Hilfswerte!$B$24)/Hilfswerte!$B$25)-Hilfswerte!$B$30)^2),3)</f>
        <v>1.161</v>
      </c>
      <c r="W5504" s="4">
        <f>ROUND(E5504*Hilfswerte!$B$31,0)</f>
        <v>1644</v>
      </c>
      <c r="X5504" s="4">
        <f t="shared" si="686"/>
        <v>1644</v>
      </c>
      <c r="Y5504" s="4" t="str">
        <f>IF(T5504="A - Top-Kunde","bereits Top-Kunde",IF(AND(V5504&lt;=Hilfswerte!$B$34,H5504&lt;0.5*W5504),"Hoch",IF(AND(V5504&lt;=Hilfswerte!$B$35,H5504&lt;0.7*W5504),"Mittel","Niedrig")))</f>
        <v>Niedrig</v>
      </c>
      <c r="Z5504" s="4">
        <f t="shared" si="687"/>
        <v>58.7</v>
      </c>
      <c r="AA5504" s="4" t="str">
        <f>IF(J5504&gt;365,"Bereits abgewandert (Segment D)",IF(Z5504&gt;=Hilfswerte!$B$38,"Rot - akut gefaehrdet",IF(Z5504&gt;=Hilfswerte!$B$39,"Gelb - beobachten","Gruen - stabil")))</f>
        <v>Bereits abgewandert (Segment D)</v>
      </c>
    </row>
    <row r="5505" spans="1:27" ht="15" customHeight="1" x14ac:dyDescent="0.25">
      <c r="A5505" s="4" t="s">
        <v>5852</v>
      </c>
      <c r="B5505" s="4" t="s">
        <v>136</v>
      </c>
      <c r="C5505" s="4" t="s">
        <v>47</v>
      </c>
      <c r="D5505" s="4" t="s">
        <v>56</v>
      </c>
      <c r="E5505" s="4">
        <v>72</v>
      </c>
      <c r="F5505" s="4">
        <v>12.4</v>
      </c>
      <c r="G5505" s="4">
        <v>0.8</v>
      </c>
      <c r="H5505" s="4">
        <v>0</v>
      </c>
      <c r="I5505" s="4">
        <v>0</v>
      </c>
      <c r="J5505" s="4">
        <v>748</v>
      </c>
      <c r="K5505" s="4">
        <v>0</v>
      </c>
      <c r="L5505" s="4">
        <v>2</v>
      </c>
      <c r="M5505" s="4">
        <v>0</v>
      </c>
      <c r="N5505" s="4">
        <v>-72.3</v>
      </c>
      <c r="O5505" s="4">
        <f t="shared" si="680"/>
        <v>1</v>
      </c>
      <c r="P5505" s="4">
        <f t="shared" si="681"/>
        <v>1</v>
      </c>
      <c r="Q5505" s="4">
        <f t="shared" si="682"/>
        <v>1</v>
      </c>
      <c r="R5505" s="4">
        <f t="shared" si="683"/>
        <v>3</v>
      </c>
      <c r="S5505" s="4">
        <f t="shared" si="684"/>
        <v>-6.8</v>
      </c>
      <c r="T5505" s="4" t="str">
        <f t="shared" si="685"/>
        <v>D - Abwanderungsrisiko</v>
      </c>
      <c r="U5505" s="4">
        <f>ROUND(((E5505-Hilfswerte!$B$20)/Hilfswerte!$B$21)+((F5505-Hilfswerte!$B$22)/Hilfswerte!$B$23)+((G5505-Hilfswerte!$B$24)/Hilfswerte!$B$25)+0.1*INDEX(Hilfswerte!$B$4:$B$15,MATCH(C5505,Hilfswerte!$A$4:$A$15,0)),2)</f>
        <v>-1.9</v>
      </c>
      <c r="V5505" s="4">
        <f>ROUND(SQRT((((E5505-Hilfswerte!$B$20)/Hilfswerte!$B$21)-Hilfswerte!$B$28)^2+(((F5505-Hilfswerte!$B$22)/Hilfswerte!$B$23)-Hilfswerte!$B$29)^2+(((G5505-Hilfswerte!$B$24)/Hilfswerte!$B$25)-Hilfswerte!$B$30)^2),3)</f>
        <v>1.762</v>
      </c>
      <c r="W5505" s="4">
        <f>ROUND(E5505*Hilfswerte!$B$31,0)</f>
        <v>14799</v>
      </c>
      <c r="X5505" s="4">
        <f t="shared" si="686"/>
        <v>14799</v>
      </c>
      <c r="Y5505" s="4" t="str">
        <f>IF(T5505="A - Top-Kunde","bereits Top-Kunde",IF(AND(V5505&lt;=Hilfswerte!$B$34,H5505&lt;0.5*W5505),"Hoch",IF(AND(V5505&lt;=Hilfswerte!$B$35,H5505&lt;0.7*W5505),"Mittel","Niedrig")))</f>
        <v>Niedrig</v>
      </c>
      <c r="Z5505" s="4">
        <f t="shared" si="687"/>
        <v>66.7</v>
      </c>
      <c r="AA5505" s="4" t="str">
        <f>IF(J5505&gt;365,"Bereits abgewandert (Segment D)",IF(Z5505&gt;=Hilfswerte!$B$38,"Rot - akut gefaehrdet",IF(Z5505&gt;=Hilfswerte!$B$39,"Gelb - beobachten","Gruen - stabil")))</f>
        <v>Bereits abgewandert (Segment D)</v>
      </c>
    </row>
    <row r="5506" spans="1:27" ht="15" customHeight="1" x14ac:dyDescent="0.25">
      <c r="A5506" s="4" t="s">
        <v>5853</v>
      </c>
      <c r="B5506" s="4" t="s">
        <v>294</v>
      </c>
      <c r="C5506" s="4" t="s">
        <v>38</v>
      </c>
      <c r="D5506" s="4" t="s">
        <v>30</v>
      </c>
      <c r="E5506" s="4">
        <v>17</v>
      </c>
      <c r="F5506" s="4">
        <v>3.5</v>
      </c>
      <c r="G5506" s="4">
        <v>13.6</v>
      </c>
      <c r="H5506" s="4">
        <v>0</v>
      </c>
      <c r="I5506" s="4">
        <v>0</v>
      </c>
      <c r="J5506" s="4">
        <v>947</v>
      </c>
      <c r="K5506" s="4">
        <v>0</v>
      </c>
      <c r="L5506" s="4">
        <v>-3</v>
      </c>
      <c r="M5506" s="4">
        <v>0</v>
      </c>
      <c r="N5506" s="4">
        <v>-42.5</v>
      </c>
      <c r="O5506" s="4">
        <f t="shared" ref="O5506:O5569" si="688">IF(J5506&gt;365,1,IF(J5506&lt;=30,5,IF(J5506&lt;=90,4,IF(J5506&lt;=180,3,2))))</f>
        <v>1</v>
      </c>
      <c r="P5506" s="4">
        <f t="shared" ref="P5506:P5569" si="689">IF(I5506&gt;=5,5,IF(I5506&gt;=4,4,IF(I5506&gt;=3,3,IF(I5506&gt;=2,2,1))))</f>
        <v>1</v>
      </c>
      <c r="Q5506" s="4">
        <f t="shared" ref="Q5506:Q5569" si="690">IF(H5506&gt;=7500,5,IF(H5506&gt;=2500,4,IF(H5506&gt;=1000,3,IF(H5506&gt;=1,2,1))))</f>
        <v>1</v>
      </c>
      <c r="R5506" s="4">
        <f t="shared" ref="R5506:R5569" si="691">O5506+P5506+Q5506</f>
        <v>3</v>
      </c>
      <c r="S5506" s="4">
        <f t="shared" ref="S5506:S5569" si="692">ROUND(10*R5506+0.5*N5506-6*K5506-0.3*MAX(0,L5506),1)</f>
        <v>8.8000000000000007</v>
      </c>
      <c r="T5506" s="4" t="str">
        <f t="shared" ref="T5506:T5569" si="693">IF(J5506&gt;365,"D - Abwanderungsrisiko",IF(S5506&gt;=125,"A - Top-Kunde",IF(S5506&gt;=105,"B - Kernkunde","C - Entwicklungspotenzial")))</f>
        <v>D - Abwanderungsrisiko</v>
      </c>
      <c r="U5506" s="4">
        <f>ROUND(((E5506-Hilfswerte!$B$20)/Hilfswerte!$B$21)+((F5506-Hilfswerte!$B$22)/Hilfswerte!$B$23)+((G5506-Hilfswerte!$B$24)/Hilfswerte!$B$25)+0.1*INDEX(Hilfswerte!$B$4:$B$15,MATCH(C5506,Hilfswerte!$A$4:$A$15,0)),2)</f>
        <v>0</v>
      </c>
      <c r="V5506" s="4">
        <f>ROUND(SQRT((((E5506-Hilfswerte!$B$20)/Hilfswerte!$B$21)-Hilfswerte!$B$28)^2+(((F5506-Hilfswerte!$B$22)/Hilfswerte!$B$23)-Hilfswerte!$B$29)^2+(((G5506-Hilfswerte!$B$24)/Hilfswerte!$B$25)-Hilfswerte!$B$30)^2),3)</f>
        <v>0.96799999999999997</v>
      </c>
      <c r="W5506" s="4">
        <f>ROUND(E5506*Hilfswerte!$B$31,0)</f>
        <v>3494</v>
      </c>
      <c r="X5506" s="4">
        <f t="shared" ref="X5506:X5569" si="694">MAX(0,W5506-H5506)</f>
        <v>3494</v>
      </c>
      <c r="Y5506" s="4" t="str">
        <f>IF(T5506="A - Top-Kunde","bereits Top-Kunde",IF(AND(V5506&lt;=Hilfswerte!$B$34,H5506&lt;0.5*W5506),"Hoch",IF(AND(V5506&lt;=Hilfswerte!$B$35,H5506&lt;0.7*W5506),"Mittel","Niedrig")))</f>
        <v>Mittel</v>
      </c>
      <c r="Z5506" s="4">
        <f t="shared" ref="Z5506:Z5569" si="695">ROUND(0.4*MAX(0,-N5506)+3*K5506+0.2*MAX(0,L5506)+0.05*J5506,1)</f>
        <v>64.400000000000006</v>
      </c>
      <c r="AA5506" s="4" t="str">
        <f>IF(J5506&gt;365,"Bereits abgewandert (Segment D)",IF(Z5506&gt;=Hilfswerte!$B$38,"Rot - akut gefaehrdet",IF(Z5506&gt;=Hilfswerte!$B$39,"Gelb - beobachten","Gruen - stabil")))</f>
        <v>Bereits abgewandert (Segment D)</v>
      </c>
    </row>
    <row r="5507" spans="1:27" ht="15" customHeight="1" x14ac:dyDescent="0.25">
      <c r="A5507" s="4" t="s">
        <v>5854</v>
      </c>
      <c r="B5507" s="4" t="s">
        <v>105</v>
      </c>
      <c r="C5507" s="4" t="s">
        <v>51</v>
      </c>
      <c r="D5507" s="4" t="s">
        <v>30</v>
      </c>
      <c r="E5507" s="4">
        <v>70</v>
      </c>
      <c r="F5507" s="4">
        <v>16.5</v>
      </c>
      <c r="G5507" s="4">
        <v>7.1</v>
      </c>
      <c r="H5507" s="4">
        <v>1520</v>
      </c>
      <c r="I5507" s="4">
        <v>3</v>
      </c>
      <c r="J5507" s="4">
        <v>160</v>
      </c>
      <c r="K5507" s="4">
        <v>0</v>
      </c>
      <c r="L5507" s="4">
        <v>6</v>
      </c>
      <c r="M5507" s="4">
        <v>5</v>
      </c>
      <c r="N5507" s="4">
        <v>28.4</v>
      </c>
      <c r="O5507" s="4">
        <f t="shared" si="688"/>
        <v>3</v>
      </c>
      <c r="P5507" s="4">
        <f t="shared" si="689"/>
        <v>3</v>
      </c>
      <c r="Q5507" s="4">
        <f t="shared" si="690"/>
        <v>3</v>
      </c>
      <c r="R5507" s="4">
        <f t="shared" si="691"/>
        <v>9</v>
      </c>
      <c r="S5507" s="4">
        <f t="shared" si="692"/>
        <v>102.4</v>
      </c>
      <c r="T5507" s="4" t="str">
        <f t="shared" si="693"/>
        <v>C - Entwicklungspotenzial</v>
      </c>
      <c r="U5507" s="4">
        <f>ROUND(((E5507-Hilfswerte!$B$20)/Hilfswerte!$B$21)+((F5507-Hilfswerte!$B$22)/Hilfswerte!$B$23)+((G5507-Hilfswerte!$B$24)/Hilfswerte!$B$25)+0.1*INDEX(Hilfswerte!$B$4:$B$15,MATCH(C5507,Hilfswerte!$A$4:$A$15,0)),2)</f>
        <v>-0.56999999999999995</v>
      </c>
      <c r="V5507" s="4">
        <f>ROUND(SQRT((((E5507-Hilfswerte!$B$20)/Hilfswerte!$B$21)-Hilfswerte!$B$28)^2+(((F5507-Hilfswerte!$B$22)/Hilfswerte!$B$23)-Hilfswerte!$B$29)^2+(((G5507-Hilfswerte!$B$24)/Hilfswerte!$B$25)-Hilfswerte!$B$30)^2),3)</f>
        <v>0.86299999999999999</v>
      </c>
      <c r="W5507" s="4">
        <f>ROUND(E5507*Hilfswerte!$B$31,0)</f>
        <v>14388</v>
      </c>
      <c r="X5507" s="4">
        <f t="shared" si="694"/>
        <v>12868</v>
      </c>
      <c r="Y5507" s="4" t="str">
        <f>IF(T5507="A - Top-Kunde","bereits Top-Kunde",IF(AND(V5507&lt;=Hilfswerte!$B$34,H5507&lt;0.5*W5507),"Hoch",IF(AND(V5507&lt;=Hilfswerte!$B$35,H5507&lt;0.7*W5507),"Mittel","Niedrig")))</f>
        <v>Mittel</v>
      </c>
      <c r="Z5507" s="4">
        <f t="shared" si="695"/>
        <v>9.1999999999999993</v>
      </c>
      <c r="AA5507" s="4" t="str">
        <f>IF(J5507&gt;365,"Bereits abgewandert (Segment D)",IF(Z5507&gt;=Hilfswerte!$B$38,"Rot - akut gefaehrdet",IF(Z5507&gt;=Hilfswerte!$B$39,"Gelb - beobachten","Gruen - stabil")))</f>
        <v>Gruen - stabil</v>
      </c>
    </row>
    <row r="5508" spans="1:27" ht="15" customHeight="1" x14ac:dyDescent="0.25">
      <c r="A5508" s="4" t="s">
        <v>5855</v>
      </c>
      <c r="B5508" s="4" t="s">
        <v>1074</v>
      </c>
      <c r="C5508" s="4" t="s">
        <v>62</v>
      </c>
      <c r="D5508" s="4" t="s">
        <v>30</v>
      </c>
      <c r="E5508" s="4">
        <v>23</v>
      </c>
      <c r="F5508" s="4">
        <v>4.5</v>
      </c>
      <c r="G5508" s="4">
        <v>18.5</v>
      </c>
      <c r="H5508" s="4">
        <v>8596</v>
      </c>
      <c r="I5508" s="4">
        <v>2</v>
      </c>
      <c r="J5508" s="4">
        <v>117</v>
      </c>
      <c r="K5508" s="4">
        <v>1</v>
      </c>
      <c r="L5508" s="4">
        <v>13</v>
      </c>
      <c r="M5508" s="4">
        <v>4</v>
      </c>
      <c r="N5508" s="4">
        <v>16.8</v>
      </c>
      <c r="O5508" s="4">
        <f t="shared" si="688"/>
        <v>3</v>
      </c>
      <c r="P5508" s="4">
        <f t="shared" si="689"/>
        <v>2</v>
      </c>
      <c r="Q5508" s="4">
        <f t="shared" si="690"/>
        <v>5</v>
      </c>
      <c r="R5508" s="4">
        <f t="shared" si="691"/>
        <v>10</v>
      </c>
      <c r="S5508" s="4">
        <f t="shared" si="692"/>
        <v>98.5</v>
      </c>
      <c r="T5508" s="4" t="str">
        <f t="shared" si="693"/>
        <v>C - Entwicklungspotenzial</v>
      </c>
      <c r="U5508" s="4">
        <f>ROUND(((E5508-Hilfswerte!$B$20)/Hilfswerte!$B$21)+((F5508-Hilfswerte!$B$22)/Hilfswerte!$B$23)+((G5508-Hilfswerte!$B$24)/Hilfswerte!$B$25)+0.1*INDEX(Hilfswerte!$B$4:$B$15,MATCH(C5508,Hilfswerte!$A$4:$A$15,0)),2)</f>
        <v>0.9</v>
      </c>
      <c r="V5508" s="4">
        <f>ROUND(SQRT((((E5508-Hilfswerte!$B$20)/Hilfswerte!$B$21)-Hilfswerte!$B$28)^2+(((F5508-Hilfswerte!$B$22)/Hilfswerte!$B$23)-Hilfswerte!$B$29)^2+(((G5508-Hilfswerte!$B$24)/Hilfswerte!$B$25)-Hilfswerte!$B$30)^2),3)</f>
        <v>1.4419999999999999</v>
      </c>
      <c r="W5508" s="4">
        <f>ROUND(E5508*Hilfswerte!$B$31,0)</f>
        <v>4728</v>
      </c>
      <c r="X5508" s="4">
        <f t="shared" si="694"/>
        <v>0</v>
      </c>
      <c r="Y5508" s="4" t="str">
        <f>IF(T5508="A - Top-Kunde","bereits Top-Kunde",IF(AND(V5508&lt;=Hilfswerte!$B$34,H5508&lt;0.5*W5508),"Hoch",IF(AND(V5508&lt;=Hilfswerte!$B$35,H5508&lt;0.7*W5508),"Mittel","Niedrig")))</f>
        <v>Niedrig</v>
      </c>
      <c r="Z5508" s="4">
        <f t="shared" si="695"/>
        <v>11.5</v>
      </c>
      <c r="AA5508" s="4" t="str">
        <f>IF(J5508&gt;365,"Bereits abgewandert (Segment D)",IF(Z5508&gt;=Hilfswerte!$B$38,"Rot - akut gefaehrdet",IF(Z5508&gt;=Hilfswerte!$B$39,"Gelb - beobachten","Gruen - stabil")))</f>
        <v>Gruen - stabil</v>
      </c>
    </row>
    <row r="5509" spans="1:27" ht="15" customHeight="1" x14ac:dyDescent="0.25">
      <c r="A5509" s="4" t="s">
        <v>5856</v>
      </c>
      <c r="B5509" s="4" t="s">
        <v>741</v>
      </c>
      <c r="C5509" s="4" t="s">
        <v>65</v>
      </c>
      <c r="D5509" s="4" t="s">
        <v>30</v>
      </c>
      <c r="E5509" s="4">
        <v>638</v>
      </c>
      <c r="F5509" s="4">
        <v>161.69999999999999</v>
      </c>
      <c r="G5509" s="4">
        <v>19.399999999999999</v>
      </c>
      <c r="H5509" s="4">
        <v>32021</v>
      </c>
      <c r="I5509" s="4">
        <v>6</v>
      </c>
      <c r="J5509" s="4">
        <v>27</v>
      </c>
      <c r="K5509" s="4">
        <v>1</v>
      </c>
      <c r="L5509" s="4">
        <v>20</v>
      </c>
      <c r="M5509" s="4">
        <v>6</v>
      </c>
      <c r="N5509" s="4">
        <v>16.899999999999999</v>
      </c>
      <c r="O5509" s="4">
        <f t="shared" si="688"/>
        <v>5</v>
      </c>
      <c r="P5509" s="4">
        <f t="shared" si="689"/>
        <v>5</v>
      </c>
      <c r="Q5509" s="4">
        <f t="shared" si="690"/>
        <v>5</v>
      </c>
      <c r="R5509" s="4">
        <f t="shared" si="691"/>
        <v>15</v>
      </c>
      <c r="S5509" s="4">
        <f t="shared" si="692"/>
        <v>146.5</v>
      </c>
      <c r="T5509" s="4" t="str">
        <f t="shared" si="693"/>
        <v>A - Top-Kunde</v>
      </c>
      <c r="U5509" s="4">
        <f>ROUND(((E5509-Hilfswerte!$B$20)/Hilfswerte!$B$21)+((F5509-Hilfswerte!$B$22)/Hilfswerte!$B$23)+((G5509-Hilfswerte!$B$24)/Hilfswerte!$B$25)+0.1*INDEX(Hilfswerte!$B$4:$B$15,MATCH(C5509,Hilfswerte!$A$4:$A$15,0)),2)</f>
        <v>6.03</v>
      </c>
      <c r="V5509" s="4">
        <f>ROUND(SQRT((((E5509-Hilfswerte!$B$20)/Hilfswerte!$B$21)-Hilfswerte!$B$28)^2+(((F5509-Hilfswerte!$B$22)/Hilfswerte!$B$23)-Hilfswerte!$B$29)^2+(((G5509-Hilfswerte!$B$24)/Hilfswerte!$B$25)-Hilfswerte!$B$30)^2),3)</f>
        <v>3.2789999999999999</v>
      </c>
      <c r="W5509" s="4">
        <f>ROUND(E5509*Hilfswerte!$B$31,0)</f>
        <v>131138</v>
      </c>
      <c r="X5509" s="4">
        <f t="shared" si="694"/>
        <v>99117</v>
      </c>
      <c r="Y5509" s="4" t="str">
        <f>IF(T5509="A - Top-Kunde","bereits Top-Kunde",IF(AND(V5509&lt;=Hilfswerte!$B$34,H5509&lt;0.5*W5509),"Hoch",IF(AND(V5509&lt;=Hilfswerte!$B$35,H5509&lt;0.7*W5509),"Mittel","Niedrig")))</f>
        <v>bereits Top-Kunde</v>
      </c>
      <c r="Z5509" s="4">
        <f t="shared" si="695"/>
        <v>8.4</v>
      </c>
      <c r="AA5509" s="4" t="str">
        <f>IF(J5509&gt;365,"Bereits abgewandert (Segment D)",IF(Z5509&gt;=Hilfswerte!$B$38,"Rot - akut gefaehrdet",IF(Z5509&gt;=Hilfswerte!$B$39,"Gelb - beobachten","Gruen - stabil")))</f>
        <v>Gruen - stabil</v>
      </c>
    </row>
    <row r="5510" spans="1:27" ht="15" customHeight="1" x14ac:dyDescent="0.25">
      <c r="A5510" s="4" t="s">
        <v>5857</v>
      </c>
      <c r="B5510" s="4" t="s">
        <v>464</v>
      </c>
      <c r="C5510" s="4" t="s">
        <v>51</v>
      </c>
      <c r="D5510" s="4" t="s">
        <v>106</v>
      </c>
      <c r="E5510" s="4">
        <v>66</v>
      </c>
      <c r="F5510" s="4">
        <v>21.6</v>
      </c>
      <c r="G5510" s="4">
        <v>3.1</v>
      </c>
      <c r="H5510" s="4">
        <v>14843</v>
      </c>
      <c r="I5510" s="4">
        <v>7</v>
      </c>
      <c r="J5510" s="4">
        <v>5</v>
      </c>
      <c r="K5510" s="4">
        <v>4</v>
      </c>
      <c r="L5510" s="4">
        <v>10</v>
      </c>
      <c r="M5510" s="4">
        <v>3</v>
      </c>
      <c r="N5510" s="4">
        <v>14.3</v>
      </c>
      <c r="O5510" s="4">
        <f t="shared" si="688"/>
        <v>5</v>
      </c>
      <c r="P5510" s="4">
        <f t="shared" si="689"/>
        <v>5</v>
      </c>
      <c r="Q5510" s="4">
        <f t="shared" si="690"/>
        <v>5</v>
      </c>
      <c r="R5510" s="4">
        <f t="shared" si="691"/>
        <v>15</v>
      </c>
      <c r="S5510" s="4">
        <f t="shared" si="692"/>
        <v>130.19999999999999</v>
      </c>
      <c r="T5510" s="4" t="str">
        <f t="shared" si="693"/>
        <v>A - Top-Kunde</v>
      </c>
      <c r="U5510" s="4">
        <f>ROUND(((E5510-Hilfswerte!$B$20)/Hilfswerte!$B$21)+((F5510-Hilfswerte!$B$22)/Hilfswerte!$B$23)+((G5510-Hilfswerte!$B$24)/Hilfswerte!$B$25)+0.1*INDEX(Hilfswerte!$B$4:$B$15,MATCH(C5510,Hilfswerte!$A$4:$A$15,0)),2)</f>
        <v>-1.1299999999999999</v>
      </c>
      <c r="V5510" s="4">
        <f>ROUND(SQRT((((E5510-Hilfswerte!$B$20)/Hilfswerte!$B$21)-Hilfswerte!$B$28)^2+(((F5510-Hilfswerte!$B$22)/Hilfswerte!$B$23)-Hilfswerte!$B$29)^2+(((G5510-Hilfswerte!$B$24)/Hilfswerte!$B$25)-Hilfswerte!$B$30)^2),3)</f>
        <v>1.389</v>
      </c>
      <c r="W5510" s="4">
        <f>ROUND(E5510*Hilfswerte!$B$31,0)</f>
        <v>13566</v>
      </c>
      <c r="X5510" s="4">
        <f t="shared" si="694"/>
        <v>0</v>
      </c>
      <c r="Y5510" s="4" t="str">
        <f>IF(T5510="A - Top-Kunde","bereits Top-Kunde",IF(AND(V5510&lt;=Hilfswerte!$B$34,H5510&lt;0.5*W5510),"Hoch",IF(AND(V5510&lt;=Hilfswerte!$B$35,H5510&lt;0.7*W5510),"Mittel","Niedrig")))</f>
        <v>bereits Top-Kunde</v>
      </c>
      <c r="Z5510" s="4">
        <f t="shared" si="695"/>
        <v>14.3</v>
      </c>
      <c r="AA5510" s="4" t="str">
        <f>IF(J5510&gt;365,"Bereits abgewandert (Segment D)",IF(Z5510&gt;=Hilfswerte!$B$38,"Rot - akut gefaehrdet",IF(Z5510&gt;=Hilfswerte!$B$39,"Gelb - beobachten","Gruen - stabil")))</f>
        <v>Gelb - beobachten</v>
      </c>
    </row>
    <row r="5511" spans="1:27" ht="15" customHeight="1" x14ac:dyDescent="0.25">
      <c r="A5511" s="4" t="s">
        <v>5858</v>
      </c>
      <c r="B5511" s="4" t="s">
        <v>820</v>
      </c>
      <c r="C5511" s="4" t="s">
        <v>62</v>
      </c>
      <c r="D5511" s="4" t="s">
        <v>117</v>
      </c>
      <c r="E5511" s="4">
        <v>28</v>
      </c>
      <c r="F5511" s="4">
        <v>4.7</v>
      </c>
      <c r="G5511" s="4">
        <v>13.8</v>
      </c>
      <c r="H5511" s="4">
        <v>4790</v>
      </c>
      <c r="I5511" s="4">
        <v>7</v>
      </c>
      <c r="J5511" s="4">
        <v>12</v>
      </c>
      <c r="K5511" s="4">
        <v>0</v>
      </c>
      <c r="L5511" s="4">
        <v>22</v>
      </c>
      <c r="M5511" s="4">
        <v>5</v>
      </c>
      <c r="N5511" s="4">
        <v>-5.9</v>
      </c>
      <c r="O5511" s="4">
        <f t="shared" si="688"/>
        <v>5</v>
      </c>
      <c r="P5511" s="4">
        <f t="shared" si="689"/>
        <v>5</v>
      </c>
      <c r="Q5511" s="4">
        <f t="shared" si="690"/>
        <v>4</v>
      </c>
      <c r="R5511" s="4">
        <f t="shared" si="691"/>
        <v>14</v>
      </c>
      <c r="S5511" s="4">
        <f t="shared" si="692"/>
        <v>130.5</v>
      </c>
      <c r="T5511" s="4" t="str">
        <f t="shared" si="693"/>
        <v>A - Top-Kunde</v>
      </c>
      <c r="U5511" s="4">
        <f>ROUND(((E5511-Hilfswerte!$B$20)/Hilfswerte!$B$21)+((F5511-Hilfswerte!$B$22)/Hilfswerte!$B$23)+((G5511-Hilfswerte!$B$24)/Hilfswerte!$B$25)+0.1*INDEX(Hilfswerte!$B$4:$B$15,MATCH(C5511,Hilfswerte!$A$4:$A$15,0)),2)</f>
        <v>0.18</v>
      </c>
      <c r="V5511" s="4">
        <f>ROUND(SQRT((((E5511-Hilfswerte!$B$20)/Hilfswerte!$B$21)-Hilfswerte!$B$28)^2+(((F5511-Hilfswerte!$B$22)/Hilfswerte!$B$23)-Hilfswerte!$B$29)^2+(((G5511-Hilfswerte!$B$24)/Hilfswerte!$B$25)-Hilfswerte!$B$30)^2),3)</f>
        <v>0.93700000000000006</v>
      </c>
      <c r="W5511" s="4">
        <f>ROUND(E5511*Hilfswerte!$B$31,0)</f>
        <v>5755</v>
      </c>
      <c r="X5511" s="4">
        <f t="shared" si="694"/>
        <v>965</v>
      </c>
      <c r="Y5511" s="4" t="str">
        <f>IF(T5511="A - Top-Kunde","bereits Top-Kunde",IF(AND(V5511&lt;=Hilfswerte!$B$34,H5511&lt;0.5*W5511),"Hoch",IF(AND(V5511&lt;=Hilfswerte!$B$35,H5511&lt;0.7*W5511),"Mittel","Niedrig")))</f>
        <v>bereits Top-Kunde</v>
      </c>
      <c r="Z5511" s="4">
        <f t="shared" si="695"/>
        <v>7.4</v>
      </c>
      <c r="AA5511" s="4" t="str">
        <f>IF(J5511&gt;365,"Bereits abgewandert (Segment D)",IF(Z5511&gt;=Hilfswerte!$B$38,"Rot - akut gefaehrdet",IF(Z5511&gt;=Hilfswerte!$B$39,"Gelb - beobachten","Gruen - stabil")))</f>
        <v>Gruen - stabil</v>
      </c>
    </row>
    <row r="5512" spans="1:27" ht="15" customHeight="1" x14ac:dyDescent="0.25">
      <c r="A5512" s="4" t="s">
        <v>5859</v>
      </c>
      <c r="B5512" s="4" t="s">
        <v>256</v>
      </c>
      <c r="C5512" s="4" t="s">
        <v>74</v>
      </c>
      <c r="D5512" s="4" t="s">
        <v>178</v>
      </c>
      <c r="E5512" s="4">
        <v>71</v>
      </c>
      <c r="F5512" s="4">
        <v>7.9</v>
      </c>
      <c r="G5512" s="4">
        <v>4.2</v>
      </c>
      <c r="H5512" s="4">
        <v>1281</v>
      </c>
      <c r="I5512" s="4">
        <v>1</v>
      </c>
      <c r="J5512" s="4">
        <v>135</v>
      </c>
      <c r="K5512" s="4">
        <v>0</v>
      </c>
      <c r="L5512" s="4">
        <v>3</v>
      </c>
      <c r="M5512" s="4">
        <v>2</v>
      </c>
      <c r="N5512" s="4">
        <v>-4.8</v>
      </c>
      <c r="O5512" s="4">
        <f t="shared" si="688"/>
        <v>3</v>
      </c>
      <c r="P5512" s="4">
        <f t="shared" si="689"/>
        <v>1</v>
      </c>
      <c r="Q5512" s="4">
        <f t="shared" si="690"/>
        <v>3</v>
      </c>
      <c r="R5512" s="4">
        <f t="shared" si="691"/>
        <v>7</v>
      </c>
      <c r="S5512" s="4">
        <f t="shared" si="692"/>
        <v>66.7</v>
      </c>
      <c r="T5512" s="4" t="str">
        <f t="shared" si="693"/>
        <v>C - Entwicklungspotenzial</v>
      </c>
      <c r="U5512" s="4">
        <f>ROUND(((E5512-Hilfswerte!$B$20)/Hilfswerte!$B$21)+((F5512-Hilfswerte!$B$22)/Hilfswerte!$B$23)+((G5512-Hilfswerte!$B$24)/Hilfswerte!$B$25)+0.1*INDEX(Hilfswerte!$B$4:$B$15,MATCH(C5512,Hilfswerte!$A$4:$A$15,0)),2)</f>
        <v>-1.55</v>
      </c>
      <c r="V5512" s="4">
        <f>ROUND(SQRT((((E5512-Hilfswerte!$B$20)/Hilfswerte!$B$21)-Hilfswerte!$B$28)^2+(((F5512-Hilfswerte!$B$22)/Hilfswerte!$B$23)-Hilfswerte!$B$29)^2+(((G5512-Hilfswerte!$B$24)/Hilfswerte!$B$25)-Hilfswerte!$B$30)^2),3)</f>
        <v>1.3029999999999999</v>
      </c>
      <c r="W5512" s="4">
        <f>ROUND(E5512*Hilfswerte!$B$31,0)</f>
        <v>14594</v>
      </c>
      <c r="X5512" s="4">
        <f t="shared" si="694"/>
        <v>13313</v>
      </c>
      <c r="Y5512" s="4" t="str">
        <f>IF(T5512="A - Top-Kunde","bereits Top-Kunde",IF(AND(V5512&lt;=Hilfswerte!$B$34,H5512&lt;0.5*W5512),"Hoch",IF(AND(V5512&lt;=Hilfswerte!$B$35,H5512&lt;0.7*W5512),"Mittel","Niedrig")))</f>
        <v>Niedrig</v>
      </c>
      <c r="Z5512" s="4">
        <f t="shared" si="695"/>
        <v>9.3000000000000007</v>
      </c>
      <c r="AA5512" s="4" t="str">
        <f>IF(J5512&gt;365,"Bereits abgewandert (Segment D)",IF(Z5512&gt;=Hilfswerte!$B$38,"Rot - akut gefaehrdet",IF(Z5512&gt;=Hilfswerte!$B$39,"Gelb - beobachten","Gruen - stabil")))</f>
        <v>Gruen - stabil</v>
      </c>
    </row>
    <row r="5513" spans="1:27" ht="15" customHeight="1" x14ac:dyDescent="0.25">
      <c r="A5513" s="4" t="s">
        <v>5860</v>
      </c>
      <c r="B5513" s="4" t="s">
        <v>497</v>
      </c>
      <c r="C5513" s="4" t="s">
        <v>89</v>
      </c>
      <c r="D5513" s="4" t="s">
        <v>30</v>
      </c>
      <c r="E5513" s="4">
        <v>122</v>
      </c>
      <c r="F5513" s="4">
        <v>25.1</v>
      </c>
      <c r="G5513" s="4">
        <v>7.5</v>
      </c>
      <c r="H5513" s="4">
        <v>35185</v>
      </c>
      <c r="I5513" s="4">
        <v>3</v>
      </c>
      <c r="J5513" s="4">
        <v>215</v>
      </c>
      <c r="K5513" s="4">
        <v>0</v>
      </c>
      <c r="L5513" s="4">
        <v>-7</v>
      </c>
      <c r="M5513" s="4">
        <v>4</v>
      </c>
      <c r="N5513" s="4">
        <v>24.7</v>
      </c>
      <c r="O5513" s="4">
        <f t="shared" si="688"/>
        <v>2</v>
      </c>
      <c r="P5513" s="4">
        <f t="shared" si="689"/>
        <v>3</v>
      </c>
      <c r="Q5513" s="4">
        <f t="shared" si="690"/>
        <v>5</v>
      </c>
      <c r="R5513" s="4">
        <f t="shared" si="691"/>
        <v>10</v>
      </c>
      <c r="S5513" s="4">
        <f t="shared" si="692"/>
        <v>112.4</v>
      </c>
      <c r="T5513" s="4" t="str">
        <f t="shared" si="693"/>
        <v>B - Kernkunde</v>
      </c>
      <c r="U5513" s="4">
        <f>ROUND(((E5513-Hilfswerte!$B$20)/Hilfswerte!$B$21)+((F5513-Hilfswerte!$B$22)/Hilfswerte!$B$23)+((G5513-Hilfswerte!$B$24)/Hilfswerte!$B$25)+0.1*INDEX(Hilfswerte!$B$4:$B$15,MATCH(C5513,Hilfswerte!$A$4:$A$15,0)),2)</f>
        <v>-0.18</v>
      </c>
      <c r="V5513" s="4">
        <f>ROUND(SQRT((((E5513-Hilfswerte!$B$20)/Hilfswerte!$B$21)-Hilfswerte!$B$28)^2+(((F5513-Hilfswerte!$B$22)/Hilfswerte!$B$23)-Hilfswerte!$B$29)^2+(((G5513-Hilfswerte!$B$24)/Hilfswerte!$B$25)-Hilfswerte!$B$30)^2),3)</f>
        <v>0.66</v>
      </c>
      <c r="W5513" s="4">
        <f>ROUND(E5513*Hilfswerte!$B$31,0)</f>
        <v>25077</v>
      </c>
      <c r="X5513" s="4">
        <f t="shared" si="694"/>
        <v>0</v>
      </c>
      <c r="Y5513" s="4" t="str">
        <f>IF(T5513="A - Top-Kunde","bereits Top-Kunde",IF(AND(V5513&lt;=Hilfswerte!$B$34,H5513&lt;0.5*W5513),"Hoch",IF(AND(V5513&lt;=Hilfswerte!$B$35,H5513&lt;0.7*W5513),"Mittel","Niedrig")))</f>
        <v>Niedrig</v>
      </c>
      <c r="Z5513" s="4">
        <f t="shared" si="695"/>
        <v>10.8</v>
      </c>
      <c r="AA5513" s="4" t="str">
        <f>IF(J5513&gt;365,"Bereits abgewandert (Segment D)",IF(Z5513&gt;=Hilfswerte!$B$38,"Rot - akut gefaehrdet",IF(Z5513&gt;=Hilfswerte!$B$39,"Gelb - beobachten","Gruen - stabil")))</f>
        <v>Gruen - stabil</v>
      </c>
    </row>
    <row r="5514" spans="1:27" ht="15" customHeight="1" x14ac:dyDescent="0.25">
      <c r="A5514" s="4" t="s">
        <v>5861</v>
      </c>
      <c r="B5514" s="4" t="s">
        <v>397</v>
      </c>
      <c r="C5514" s="4" t="s">
        <v>84</v>
      </c>
      <c r="D5514" s="4" t="s">
        <v>30</v>
      </c>
      <c r="E5514" s="4">
        <v>37</v>
      </c>
      <c r="F5514" s="4">
        <v>9.6</v>
      </c>
      <c r="G5514" s="4">
        <v>7.7</v>
      </c>
      <c r="H5514" s="4">
        <v>1686</v>
      </c>
      <c r="I5514" s="4">
        <v>1</v>
      </c>
      <c r="J5514" s="4">
        <v>332</v>
      </c>
      <c r="K5514" s="4">
        <v>0</v>
      </c>
      <c r="L5514" s="4">
        <v>2</v>
      </c>
      <c r="M5514" s="4">
        <v>1</v>
      </c>
      <c r="N5514" s="4">
        <v>-18</v>
      </c>
      <c r="O5514" s="4">
        <f t="shared" si="688"/>
        <v>2</v>
      </c>
      <c r="P5514" s="4">
        <f t="shared" si="689"/>
        <v>1</v>
      </c>
      <c r="Q5514" s="4">
        <f t="shared" si="690"/>
        <v>3</v>
      </c>
      <c r="R5514" s="4">
        <f t="shared" si="691"/>
        <v>6</v>
      </c>
      <c r="S5514" s="4">
        <f t="shared" si="692"/>
        <v>50.4</v>
      </c>
      <c r="T5514" s="4" t="str">
        <f t="shared" si="693"/>
        <v>C - Entwicklungspotenzial</v>
      </c>
      <c r="U5514" s="4">
        <f>ROUND(((E5514-Hilfswerte!$B$20)/Hilfswerte!$B$21)+((F5514-Hilfswerte!$B$22)/Hilfswerte!$B$23)+((G5514-Hilfswerte!$B$24)/Hilfswerte!$B$25)+0.1*INDEX(Hilfswerte!$B$4:$B$15,MATCH(C5514,Hilfswerte!$A$4:$A$15,0)),2)</f>
        <v>-1.08</v>
      </c>
      <c r="V5514" s="4">
        <f>ROUND(SQRT((((E5514-Hilfswerte!$B$20)/Hilfswerte!$B$21)-Hilfswerte!$B$28)^2+(((F5514-Hilfswerte!$B$22)/Hilfswerte!$B$23)-Hilfswerte!$B$29)^2+(((G5514-Hilfswerte!$B$24)/Hilfswerte!$B$25)-Hilfswerte!$B$30)^2),3)</f>
        <v>0.93700000000000006</v>
      </c>
      <c r="W5514" s="4">
        <f>ROUND(E5514*Hilfswerte!$B$31,0)</f>
        <v>7605</v>
      </c>
      <c r="X5514" s="4">
        <f t="shared" si="694"/>
        <v>5919</v>
      </c>
      <c r="Y5514" s="4" t="str">
        <f>IF(T5514="A - Top-Kunde","bereits Top-Kunde",IF(AND(V5514&lt;=Hilfswerte!$B$34,H5514&lt;0.5*W5514),"Hoch",IF(AND(V5514&lt;=Hilfswerte!$B$35,H5514&lt;0.7*W5514),"Mittel","Niedrig")))</f>
        <v>Mittel</v>
      </c>
      <c r="Z5514" s="4">
        <f t="shared" si="695"/>
        <v>24.2</v>
      </c>
      <c r="AA5514" s="4" t="str">
        <f>IF(J5514&gt;365,"Bereits abgewandert (Segment D)",IF(Z5514&gt;=Hilfswerte!$B$38,"Rot - akut gefaehrdet",IF(Z5514&gt;=Hilfswerte!$B$39,"Gelb - beobachten","Gruen - stabil")))</f>
        <v>Rot - akut gefaehrdet</v>
      </c>
    </row>
    <row r="5515" spans="1:27" ht="15" customHeight="1" x14ac:dyDescent="0.25">
      <c r="A5515" s="4" t="s">
        <v>5862</v>
      </c>
      <c r="B5515" s="4" t="s">
        <v>541</v>
      </c>
      <c r="C5515" s="4" t="s">
        <v>29</v>
      </c>
      <c r="D5515" s="4" t="s">
        <v>30</v>
      </c>
      <c r="E5515" s="4">
        <v>12</v>
      </c>
      <c r="F5515" s="4">
        <v>5.4</v>
      </c>
      <c r="G5515" s="4">
        <v>15.8</v>
      </c>
      <c r="H5515" s="4">
        <v>850</v>
      </c>
      <c r="I5515" s="4">
        <v>4</v>
      </c>
      <c r="J5515" s="4">
        <v>4</v>
      </c>
      <c r="K5515" s="4">
        <v>3</v>
      </c>
      <c r="L5515" s="4">
        <v>13</v>
      </c>
      <c r="M5515" s="4">
        <v>6</v>
      </c>
      <c r="N5515" s="4">
        <v>-1.3</v>
      </c>
      <c r="O5515" s="4">
        <f t="shared" si="688"/>
        <v>5</v>
      </c>
      <c r="P5515" s="4">
        <f t="shared" si="689"/>
        <v>4</v>
      </c>
      <c r="Q5515" s="4">
        <f t="shared" si="690"/>
        <v>2</v>
      </c>
      <c r="R5515" s="4">
        <f t="shared" si="691"/>
        <v>11</v>
      </c>
      <c r="S5515" s="4">
        <f t="shared" si="692"/>
        <v>87.5</v>
      </c>
      <c r="T5515" s="4" t="str">
        <f t="shared" si="693"/>
        <v>C - Entwicklungspotenzial</v>
      </c>
      <c r="U5515" s="4">
        <f>ROUND(((E5515-Hilfswerte!$B$20)/Hilfswerte!$B$21)+((F5515-Hilfswerte!$B$22)/Hilfswerte!$B$23)+((G5515-Hilfswerte!$B$24)/Hilfswerte!$B$25)+0.1*INDEX(Hilfswerte!$B$4:$B$15,MATCH(C5515,Hilfswerte!$A$4:$A$15,0)),2)</f>
        <v>0.28999999999999998</v>
      </c>
      <c r="V5515" s="4">
        <f>ROUND(SQRT((((E5515-Hilfswerte!$B$20)/Hilfswerte!$B$21)-Hilfswerte!$B$28)^2+(((F5515-Hilfswerte!$B$22)/Hilfswerte!$B$23)-Hilfswerte!$B$29)^2+(((G5515-Hilfswerte!$B$24)/Hilfswerte!$B$25)-Hilfswerte!$B$30)^2),3)</f>
        <v>1.145</v>
      </c>
      <c r="W5515" s="4">
        <f>ROUND(E5515*Hilfswerte!$B$31,0)</f>
        <v>2467</v>
      </c>
      <c r="X5515" s="4">
        <f t="shared" si="694"/>
        <v>1617</v>
      </c>
      <c r="Y5515" s="4" t="str">
        <f>IF(T5515="A - Top-Kunde","bereits Top-Kunde",IF(AND(V5515&lt;=Hilfswerte!$B$34,H5515&lt;0.5*W5515),"Hoch",IF(AND(V5515&lt;=Hilfswerte!$B$35,H5515&lt;0.7*W5515),"Mittel","Niedrig")))</f>
        <v>Mittel</v>
      </c>
      <c r="Z5515" s="4">
        <f t="shared" si="695"/>
        <v>12.3</v>
      </c>
      <c r="AA5515" s="4" t="str">
        <f>IF(J5515&gt;365,"Bereits abgewandert (Segment D)",IF(Z5515&gt;=Hilfswerte!$B$38,"Rot - akut gefaehrdet",IF(Z5515&gt;=Hilfswerte!$B$39,"Gelb - beobachten","Gruen - stabil")))</f>
        <v>Gruen - stabil</v>
      </c>
    </row>
    <row r="5516" spans="1:27" ht="15" customHeight="1" x14ac:dyDescent="0.25">
      <c r="A5516" s="4" t="s">
        <v>5863</v>
      </c>
      <c r="B5516" s="4" t="s">
        <v>183</v>
      </c>
      <c r="C5516" s="4" t="s">
        <v>62</v>
      </c>
      <c r="D5516" s="4" t="s">
        <v>30</v>
      </c>
      <c r="E5516" s="4">
        <v>17</v>
      </c>
      <c r="F5516" s="4">
        <v>2.5</v>
      </c>
      <c r="G5516" s="4">
        <v>15.7</v>
      </c>
      <c r="H5516" s="4">
        <v>4077</v>
      </c>
      <c r="I5516" s="4">
        <v>2</v>
      </c>
      <c r="J5516" s="4">
        <v>251</v>
      </c>
      <c r="K5516" s="4">
        <v>0</v>
      </c>
      <c r="L5516" s="4">
        <v>24</v>
      </c>
      <c r="M5516" s="4">
        <v>1</v>
      </c>
      <c r="N5516" s="4">
        <v>7.8</v>
      </c>
      <c r="O5516" s="4">
        <f t="shared" si="688"/>
        <v>2</v>
      </c>
      <c r="P5516" s="4">
        <f t="shared" si="689"/>
        <v>2</v>
      </c>
      <c r="Q5516" s="4">
        <f t="shared" si="690"/>
        <v>4</v>
      </c>
      <c r="R5516" s="4">
        <f t="shared" si="691"/>
        <v>8</v>
      </c>
      <c r="S5516" s="4">
        <f t="shared" si="692"/>
        <v>76.7</v>
      </c>
      <c r="T5516" s="4" t="str">
        <f t="shared" si="693"/>
        <v>C - Entwicklungspotenzial</v>
      </c>
      <c r="U5516" s="4">
        <f>ROUND(((E5516-Hilfswerte!$B$20)/Hilfswerte!$B$21)+((F5516-Hilfswerte!$B$22)/Hilfswerte!$B$23)+((G5516-Hilfswerte!$B$24)/Hilfswerte!$B$25)+0.1*INDEX(Hilfswerte!$B$4:$B$15,MATCH(C5516,Hilfswerte!$A$4:$A$15,0)),2)</f>
        <v>0.39</v>
      </c>
      <c r="V5516" s="4">
        <f>ROUND(SQRT((((E5516-Hilfswerte!$B$20)/Hilfswerte!$B$21)-Hilfswerte!$B$28)^2+(((F5516-Hilfswerte!$B$22)/Hilfswerte!$B$23)-Hilfswerte!$B$29)^2+(((G5516-Hilfswerte!$B$24)/Hilfswerte!$B$25)-Hilfswerte!$B$30)^2),3)</f>
        <v>1.1499999999999999</v>
      </c>
      <c r="W5516" s="4">
        <f>ROUND(E5516*Hilfswerte!$B$31,0)</f>
        <v>3494</v>
      </c>
      <c r="X5516" s="4">
        <f t="shared" si="694"/>
        <v>0</v>
      </c>
      <c r="Y5516" s="4" t="str">
        <f>IF(T5516="A - Top-Kunde","bereits Top-Kunde",IF(AND(V5516&lt;=Hilfswerte!$B$34,H5516&lt;0.5*W5516),"Hoch",IF(AND(V5516&lt;=Hilfswerte!$B$35,H5516&lt;0.7*W5516),"Mittel","Niedrig")))</f>
        <v>Niedrig</v>
      </c>
      <c r="Z5516" s="4">
        <f t="shared" si="695"/>
        <v>17.399999999999999</v>
      </c>
      <c r="AA5516" s="4" t="str">
        <f>IF(J5516&gt;365,"Bereits abgewandert (Segment D)",IF(Z5516&gt;=Hilfswerte!$B$38,"Rot - akut gefaehrdet",IF(Z5516&gt;=Hilfswerte!$B$39,"Gelb - beobachten","Gruen - stabil")))</f>
        <v>Gelb - beobachten</v>
      </c>
    </row>
    <row r="5517" spans="1:27" ht="15" customHeight="1" x14ac:dyDescent="0.25">
      <c r="A5517" s="4" t="s">
        <v>5864</v>
      </c>
      <c r="B5517" s="4" t="s">
        <v>611</v>
      </c>
      <c r="C5517" s="4" t="s">
        <v>47</v>
      </c>
      <c r="D5517" s="4" t="s">
        <v>30</v>
      </c>
      <c r="E5517" s="4">
        <v>125</v>
      </c>
      <c r="F5517" s="4">
        <v>19.100000000000001</v>
      </c>
      <c r="G5517" s="4">
        <v>2.7</v>
      </c>
      <c r="H5517" s="4">
        <v>1259</v>
      </c>
      <c r="I5517" s="4">
        <v>1</v>
      </c>
      <c r="J5517" s="4">
        <v>298</v>
      </c>
      <c r="K5517" s="4">
        <v>1</v>
      </c>
      <c r="L5517" s="4">
        <v>27</v>
      </c>
      <c r="M5517" s="4">
        <v>1</v>
      </c>
      <c r="N5517" s="4">
        <v>1.5</v>
      </c>
      <c r="O5517" s="4">
        <f t="shared" si="688"/>
        <v>2</v>
      </c>
      <c r="P5517" s="4">
        <f t="shared" si="689"/>
        <v>1</v>
      </c>
      <c r="Q5517" s="4">
        <f t="shared" si="690"/>
        <v>3</v>
      </c>
      <c r="R5517" s="4">
        <f t="shared" si="691"/>
        <v>6</v>
      </c>
      <c r="S5517" s="4">
        <f t="shared" si="692"/>
        <v>46.7</v>
      </c>
      <c r="T5517" s="4" t="str">
        <f t="shared" si="693"/>
        <v>C - Entwicklungspotenzial</v>
      </c>
      <c r="U5517" s="4">
        <f>ROUND(((E5517-Hilfswerte!$B$20)/Hilfswerte!$B$21)+((F5517-Hilfswerte!$B$22)/Hilfswerte!$B$23)+((G5517-Hilfswerte!$B$24)/Hilfswerte!$B$25)+0.1*INDEX(Hilfswerte!$B$4:$B$15,MATCH(C5517,Hilfswerte!$A$4:$A$15,0)),2)</f>
        <v>-1.25</v>
      </c>
      <c r="V5517" s="4">
        <f>ROUND(SQRT((((E5517-Hilfswerte!$B$20)/Hilfswerte!$B$21)-Hilfswerte!$B$28)^2+(((F5517-Hilfswerte!$B$22)/Hilfswerte!$B$23)-Hilfswerte!$B$29)^2+(((G5517-Hilfswerte!$B$24)/Hilfswerte!$B$25)-Hilfswerte!$B$30)^2),3)</f>
        <v>1.4039999999999999</v>
      </c>
      <c r="W5517" s="4">
        <f>ROUND(E5517*Hilfswerte!$B$31,0)</f>
        <v>25693</v>
      </c>
      <c r="X5517" s="4">
        <f t="shared" si="694"/>
        <v>24434</v>
      </c>
      <c r="Y5517" s="4" t="str">
        <f>IF(T5517="A - Top-Kunde","bereits Top-Kunde",IF(AND(V5517&lt;=Hilfswerte!$B$34,H5517&lt;0.5*W5517),"Hoch",IF(AND(V5517&lt;=Hilfswerte!$B$35,H5517&lt;0.7*W5517),"Mittel","Niedrig")))</f>
        <v>Niedrig</v>
      </c>
      <c r="Z5517" s="4">
        <f t="shared" si="695"/>
        <v>23.3</v>
      </c>
      <c r="AA5517" s="4" t="str">
        <f>IF(J5517&gt;365,"Bereits abgewandert (Segment D)",IF(Z5517&gt;=Hilfswerte!$B$38,"Rot - akut gefaehrdet",IF(Z5517&gt;=Hilfswerte!$B$39,"Gelb - beobachten","Gruen - stabil")))</f>
        <v>Rot - akut gefaehrdet</v>
      </c>
    </row>
    <row r="5518" spans="1:27" ht="15" customHeight="1" x14ac:dyDescent="0.25">
      <c r="A5518" s="4" t="s">
        <v>5865</v>
      </c>
      <c r="B5518" s="4" t="s">
        <v>659</v>
      </c>
      <c r="C5518" s="4" t="s">
        <v>65</v>
      </c>
      <c r="D5518" s="4" t="s">
        <v>48</v>
      </c>
      <c r="E5518" s="4">
        <v>112</v>
      </c>
      <c r="F5518" s="4">
        <v>28.8</v>
      </c>
      <c r="G5518" s="4">
        <v>10.8</v>
      </c>
      <c r="H5518" s="4">
        <v>73953</v>
      </c>
      <c r="I5518" s="4">
        <v>7</v>
      </c>
      <c r="J5518" s="4">
        <v>22</v>
      </c>
      <c r="K5518" s="4">
        <v>3</v>
      </c>
      <c r="L5518" s="4">
        <v>1</v>
      </c>
      <c r="M5518" s="4">
        <v>1</v>
      </c>
      <c r="N5518" s="4">
        <v>19.7</v>
      </c>
      <c r="O5518" s="4">
        <f t="shared" si="688"/>
        <v>5</v>
      </c>
      <c r="P5518" s="4">
        <f t="shared" si="689"/>
        <v>5</v>
      </c>
      <c r="Q5518" s="4">
        <f t="shared" si="690"/>
        <v>5</v>
      </c>
      <c r="R5518" s="4">
        <f t="shared" si="691"/>
        <v>15</v>
      </c>
      <c r="S5518" s="4">
        <f t="shared" si="692"/>
        <v>141.6</v>
      </c>
      <c r="T5518" s="4" t="str">
        <f t="shared" si="693"/>
        <v>A - Top-Kunde</v>
      </c>
      <c r="U5518" s="4">
        <f>ROUND(((E5518-Hilfswerte!$B$20)/Hilfswerte!$B$21)+((F5518-Hilfswerte!$B$22)/Hilfswerte!$B$23)+((G5518-Hilfswerte!$B$24)/Hilfswerte!$B$25)+0.1*INDEX(Hilfswerte!$B$4:$B$15,MATCH(C5518,Hilfswerte!$A$4:$A$15,0)),2)</f>
        <v>0.02</v>
      </c>
      <c r="V5518" s="4">
        <f>ROUND(SQRT((((E5518-Hilfswerte!$B$20)/Hilfswerte!$B$21)-Hilfswerte!$B$28)^2+(((F5518-Hilfswerte!$B$22)/Hilfswerte!$B$23)-Hilfswerte!$B$29)^2+(((G5518-Hilfswerte!$B$24)/Hilfswerte!$B$25)-Hilfswerte!$B$30)^2),3)</f>
        <v>0.29199999999999998</v>
      </c>
      <c r="W5518" s="4">
        <f>ROUND(E5518*Hilfswerte!$B$31,0)</f>
        <v>23021</v>
      </c>
      <c r="X5518" s="4">
        <f t="shared" si="694"/>
        <v>0</v>
      </c>
      <c r="Y5518" s="4" t="str">
        <f>IF(T5518="A - Top-Kunde","bereits Top-Kunde",IF(AND(V5518&lt;=Hilfswerte!$B$34,H5518&lt;0.5*W5518),"Hoch",IF(AND(V5518&lt;=Hilfswerte!$B$35,H5518&lt;0.7*W5518),"Mittel","Niedrig")))</f>
        <v>bereits Top-Kunde</v>
      </c>
      <c r="Z5518" s="4">
        <f t="shared" si="695"/>
        <v>10.3</v>
      </c>
      <c r="AA5518" s="4" t="str">
        <f>IF(J5518&gt;365,"Bereits abgewandert (Segment D)",IF(Z5518&gt;=Hilfswerte!$B$38,"Rot - akut gefaehrdet",IF(Z5518&gt;=Hilfswerte!$B$39,"Gelb - beobachten","Gruen - stabil")))</f>
        <v>Gruen - stabil</v>
      </c>
    </row>
    <row r="5519" spans="1:27" ht="15" customHeight="1" x14ac:dyDescent="0.25">
      <c r="A5519" s="4" t="s">
        <v>5866</v>
      </c>
      <c r="B5519" s="4" t="s">
        <v>510</v>
      </c>
      <c r="C5519" s="4" t="s">
        <v>47</v>
      </c>
      <c r="D5519" s="4" t="s">
        <v>77</v>
      </c>
      <c r="E5519" s="4">
        <v>77</v>
      </c>
      <c r="F5519" s="4">
        <v>22.2</v>
      </c>
      <c r="G5519" s="4">
        <v>0.6</v>
      </c>
      <c r="H5519" s="4">
        <v>6242</v>
      </c>
      <c r="I5519" s="4">
        <v>3</v>
      </c>
      <c r="J5519" s="4">
        <v>93</v>
      </c>
      <c r="K5519" s="4">
        <v>1</v>
      </c>
      <c r="L5519" s="4">
        <v>3</v>
      </c>
      <c r="M5519" s="4">
        <v>3</v>
      </c>
      <c r="N5519" s="4">
        <v>1.9</v>
      </c>
      <c r="O5519" s="4">
        <f t="shared" si="688"/>
        <v>3</v>
      </c>
      <c r="P5519" s="4">
        <f t="shared" si="689"/>
        <v>3</v>
      </c>
      <c r="Q5519" s="4">
        <f t="shared" si="690"/>
        <v>4</v>
      </c>
      <c r="R5519" s="4">
        <f t="shared" si="691"/>
        <v>10</v>
      </c>
      <c r="S5519" s="4">
        <f t="shared" si="692"/>
        <v>94.1</v>
      </c>
      <c r="T5519" s="4" t="str">
        <f t="shared" si="693"/>
        <v>C - Entwicklungspotenzial</v>
      </c>
      <c r="U5519" s="4">
        <f>ROUND(((E5519-Hilfswerte!$B$20)/Hilfswerte!$B$21)+((F5519-Hilfswerte!$B$22)/Hilfswerte!$B$23)+((G5519-Hilfswerte!$B$24)/Hilfswerte!$B$25)+0.1*INDEX(Hilfswerte!$B$4:$B$15,MATCH(C5519,Hilfswerte!$A$4:$A$15,0)),2)</f>
        <v>-1.73</v>
      </c>
      <c r="V5519" s="4">
        <f>ROUND(SQRT((((E5519-Hilfswerte!$B$20)/Hilfswerte!$B$21)-Hilfswerte!$B$28)^2+(((F5519-Hilfswerte!$B$22)/Hilfswerte!$B$23)-Hilfswerte!$B$29)^2+(((G5519-Hilfswerte!$B$24)/Hilfswerte!$B$25)-Hilfswerte!$B$30)^2),3)</f>
        <v>1.7509999999999999</v>
      </c>
      <c r="W5519" s="4">
        <f>ROUND(E5519*Hilfswerte!$B$31,0)</f>
        <v>15827</v>
      </c>
      <c r="X5519" s="4">
        <f t="shared" si="694"/>
        <v>9585</v>
      </c>
      <c r="Y5519" s="4" t="str">
        <f>IF(T5519="A - Top-Kunde","bereits Top-Kunde",IF(AND(V5519&lt;=Hilfswerte!$B$34,H5519&lt;0.5*W5519),"Hoch",IF(AND(V5519&lt;=Hilfswerte!$B$35,H5519&lt;0.7*W5519),"Mittel","Niedrig")))</f>
        <v>Niedrig</v>
      </c>
      <c r="Z5519" s="4">
        <f t="shared" si="695"/>
        <v>8.3000000000000007</v>
      </c>
      <c r="AA5519" s="4" t="str">
        <f>IF(J5519&gt;365,"Bereits abgewandert (Segment D)",IF(Z5519&gt;=Hilfswerte!$B$38,"Rot - akut gefaehrdet",IF(Z5519&gt;=Hilfswerte!$B$39,"Gelb - beobachten","Gruen - stabil")))</f>
        <v>Gruen - stabil</v>
      </c>
    </row>
    <row r="5520" spans="1:27" ht="15" customHeight="1" x14ac:dyDescent="0.25">
      <c r="A5520" s="4" t="s">
        <v>5867</v>
      </c>
      <c r="B5520" s="4" t="s">
        <v>1161</v>
      </c>
      <c r="C5520" s="4" t="s">
        <v>38</v>
      </c>
      <c r="D5520" s="4" t="s">
        <v>30</v>
      </c>
      <c r="E5520" s="4">
        <v>79</v>
      </c>
      <c r="F5520" s="4">
        <v>13.4</v>
      </c>
      <c r="G5520" s="4">
        <v>6.4</v>
      </c>
      <c r="H5520" s="4">
        <v>8675</v>
      </c>
      <c r="I5520" s="4">
        <v>2</v>
      </c>
      <c r="J5520" s="4">
        <v>69</v>
      </c>
      <c r="K5520" s="4">
        <v>0</v>
      </c>
      <c r="L5520" s="4">
        <v>11</v>
      </c>
      <c r="M5520" s="4">
        <v>1</v>
      </c>
      <c r="N5520" s="4">
        <v>5.8</v>
      </c>
      <c r="O5520" s="4">
        <f t="shared" si="688"/>
        <v>4</v>
      </c>
      <c r="P5520" s="4">
        <f t="shared" si="689"/>
        <v>2</v>
      </c>
      <c r="Q5520" s="4">
        <f t="shared" si="690"/>
        <v>5</v>
      </c>
      <c r="R5520" s="4">
        <f t="shared" si="691"/>
        <v>11</v>
      </c>
      <c r="S5520" s="4">
        <f t="shared" si="692"/>
        <v>109.6</v>
      </c>
      <c r="T5520" s="4" t="str">
        <f t="shared" si="693"/>
        <v>B - Kernkunde</v>
      </c>
      <c r="U5520" s="4">
        <f>ROUND(((E5520-Hilfswerte!$B$20)/Hilfswerte!$B$21)+((F5520-Hilfswerte!$B$22)/Hilfswerte!$B$23)+((G5520-Hilfswerte!$B$24)/Hilfswerte!$B$25)+0.1*INDEX(Hilfswerte!$B$4:$B$15,MATCH(C5520,Hilfswerte!$A$4:$A$15,0)),2)</f>
        <v>-0.7</v>
      </c>
      <c r="V5520" s="4">
        <f>ROUND(SQRT((((E5520-Hilfswerte!$B$20)/Hilfswerte!$B$21)-Hilfswerte!$B$28)^2+(((F5520-Hilfswerte!$B$22)/Hilfswerte!$B$23)-Hilfswerte!$B$29)^2+(((G5520-Hilfswerte!$B$24)/Hilfswerte!$B$25)-Hilfswerte!$B$30)^2),3)</f>
        <v>0.95799999999999996</v>
      </c>
      <c r="W5520" s="4">
        <f>ROUND(E5520*Hilfswerte!$B$31,0)</f>
        <v>16238</v>
      </c>
      <c r="X5520" s="4">
        <f t="shared" si="694"/>
        <v>7563</v>
      </c>
      <c r="Y5520" s="4" t="str">
        <f>IF(T5520="A - Top-Kunde","bereits Top-Kunde",IF(AND(V5520&lt;=Hilfswerte!$B$34,H5520&lt;0.5*W5520),"Hoch",IF(AND(V5520&lt;=Hilfswerte!$B$35,H5520&lt;0.7*W5520),"Mittel","Niedrig")))</f>
        <v>Mittel</v>
      </c>
      <c r="Z5520" s="4">
        <f t="shared" si="695"/>
        <v>5.7</v>
      </c>
      <c r="AA5520" s="4" t="str">
        <f>IF(J5520&gt;365,"Bereits abgewandert (Segment D)",IF(Z5520&gt;=Hilfswerte!$B$38,"Rot - akut gefaehrdet",IF(Z5520&gt;=Hilfswerte!$B$39,"Gelb - beobachten","Gruen - stabil")))</f>
        <v>Gruen - stabil</v>
      </c>
    </row>
    <row r="5521" spans="1:27" ht="15" customHeight="1" x14ac:dyDescent="0.25">
      <c r="A5521" s="4" t="s">
        <v>5868</v>
      </c>
      <c r="B5521" s="4" t="s">
        <v>176</v>
      </c>
      <c r="C5521" s="4" t="s">
        <v>47</v>
      </c>
      <c r="D5521" s="4" t="s">
        <v>93</v>
      </c>
      <c r="E5521" s="4">
        <v>25</v>
      </c>
      <c r="F5521" s="4">
        <v>5.3</v>
      </c>
      <c r="G5521" s="4">
        <v>8.4</v>
      </c>
      <c r="H5521" s="4">
        <v>0</v>
      </c>
      <c r="I5521" s="4">
        <v>0</v>
      </c>
      <c r="J5521" s="4">
        <v>696</v>
      </c>
      <c r="K5521" s="4">
        <v>0</v>
      </c>
      <c r="L5521" s="4">
        <v>-6</v>
      </c>
      <c r="M5521" s="4">
        <v>0</v>
      </c>
      <c r="N5521" s="4">
        <v>-41</v>
      </c>
      <c r="O5521" s="4">
        <f t="shared" si="688"/>
        <v>1</v>
      </c>
      <c r="P5521" s="4">
        <f t="shared" si="689"/>
        <v>1</v>
      </c>
      <c r="Q5521" s="4">
        <f t="shared" si="690"/>
        <v>1</v>
      </c>
      <c r="R5521" s="4">
        <f t="shared" si="691"/>
        <v>3</v>
      </c>
      <c r="S5521" s="4">
        <f t="shared" si="692"/>
        <v>9.5</v>
      </c>
      <c r="T5521" s="4" t="str">
        <f t="shared" si="693"/>
        <v>D - Abwanderungsrisiko</v>
      </c>
      <c r="U5521" s="4">
        <f>ROUND(((E5521-Hilfswerte!$B$20)/Hilfswerte!$B$21)+((F5521-Hilfswerte!$B$22)/Hilfswerte!$B$23)+((G5521-Hilfswerte!$B$24)/Hilfswerte!$B$25)+0.1*INDEX(Hilfswerte!$B$4:$B$15,MATCH(C5521,Hilfswerte!$A$4:$A$15,0)),2)</f>
        <v>-1.02</v>
      </c>
      <c r="V5521" s="4">
        <f>ROUND(SQRT((((E5521-Hilfswerte!$B$20)/Hilfswerte!$B$21)-Hilfswerte!$B$28)^2+(((F5521-Hilfswerte!$B$22)/Hilfswerte!$B$23)-Hilfswerte!$B$29)^2+(((G5521-Hilfswerte!$B$24)/Hilfswerte!$B$25)-Hilfswerte!$B$30)^2),3)</f>
        <v>0.95399999999999996</v>
      </c>
      <c r="W5521" s="4">
        <f>ROUND(E5521*Hilfswerte!$B$31,0)</f>
        <v>5139</v>
      </c>
      <c r="X5521" s="4">
        <f t="shared" si="694"/>
        <v>5139</v>
      </c>
      <c r="Y5521" s="4" t="str">
        <f>IF(T5521="A - Top-Kunde","bereits Top-Kunde",IF(AND(V5521&lt;=Hilfswerte!$B$34,H5521&lt;0.5*W5521),"Hoch",IF(AND(V5521&lt;=Hilfswerte!$B$35,H5521&lt;0.7*W5521),"Mittel","Niedrig")))</f>
        <v>Mittel</v>
      </c>
      <c r="Z5521" s="4">
        <f t="shared" si="695"/>
        <v>51.2</v>
      </c>
      <c r="AA5521" s="4" t="str">
        <f>IF(J5521&gt;365,"Bereits abgewandert (Segment D)",IF(Z5521&gt;=Hilfswerte!$B$38,"Rot - akut gefaehrdet",IF(Z5521&gt;=Hilfswerte!$B$39,"Gelb - beobachten","Gruen - stabil")))</f>
        <v>Bereits abgewandert (Segment D)</v>
      </c>
    </row>
    <row r="5522" spans="1:27" ht="15" customHeight="1" x14ac:dyDescent="0.25">
      <c r="A5522" s="4" t="s">
        <v>5869</v>
      </c>
      <c r="B5522" s="4" t="s">
        <v>808</v>
      </c>
      <c r="C5522" s="4" t="s">
        <v>84</v>
      </c>
      <c r="D5522" s="4" t="s">
        <v>30</v>
      </c>
      <c r="E5522" s="4">
        <v>93</v>
      </c>
      <c r="F5522" s="4">
        <v>25.3</v>
      </c>
      <c r="G5522" s="4">
        <v>2.2000000000000002</v>
      </c>
      <c r="H5522" s="4">
        <v>4223</v>
      </c>
      <c r="I5522" s="4">
        <v>4</v>
      </c>
      <c r="J5522" s="4">
        <v>118</v>
      </c>
      <c r="K5522" s="4">
        <v>0</v>
      </c>
      <c r="L5522" s="4">
        <v>15</v>
      </c>
      <c r="M5522" s="4">
        <v>4</v>
      </c>
      <c r="N5522" s="4">
        <v>0.6</v>
      </c>
      <c r="O5522" s="4">
        <f t="shared" si="688"/>
        <v>3</v>
      </c>
      <c r="P5522" s="4">
        <f t="shared" si="689"/>
        <v>4</v>
      </c>
      <c r="Q5522" s="4">
        <f t="shared" si="690"/>
        <v>4</v>
      </c>
      <c r="R5522" s="4">
        <f t="shared" si="691"/>
        <v>11</v>
      </c>
      <c r="S5522" s="4">
        <f t="shared" si="692"/>
        <v>105.8</v>
      </c>
      <c r="T5522" s="4" t="str">
        <f t="shared" si="693"/>
        <v>B - Kernkunde</v>
      </c>
      <c r="U5522" s="4">
        <f>ROUND(((E5522-Hilfswerte!$B$20)/Hilfswerte!$B$21)+((F5522-Hilfswerte!$B$22)/Hilfswerte!$B$23)+((G5522-Hilfswerte!$B$24)/Hilfswerte!$B$25)+0.1*INDEX(Hilfswerte!$B$4:$B$15,MATCH(C5522,Hilfswerte!$A$4:$A$15,0)),2)</f>
        <v>-1.43</v>
      </c>
      <c r="V5522" s="4">
        <f>ROUND(SQRT((((E5522-Hilfswerte!$B$20)/Hilfswerte!$B$21)-Hilfswerte!$B$28)^2+(((F5522-Hilfswerte!$B$22)/Hilfswerte!$B$23)-Hilfswerte!$B$29)^2+(((G5522-Hilfswerte!$B$24)/Hilfswerte!$B$25)-Hilfswerte!$B$30)^2),3)</f>
        <v>1.482</v>
      </c>
      <c r="W5522" s="4">
        <f>ROUND(E5522*Hilfswerte!$B$31,0)</f>
        <v>19116</v>
      </c>
      <c r="X5522" s="4">
        <f t="shared" si="694"/>
        <v>14893</v>
      </c>
      <c r="Y5522" s="4" t="str">
        <f>IF(T5522="A - Top-Kunde","bereits Top-Kunde",IF(AND(V5522&lt;=Hilfswerte!$B$34,H5522&lt;0.5*W5522),"Hoch",IF(AND(V5522&lt;=Hilfswerte!$B$35,H5522&lt;0.7*W5522),"Mittel","Niedrig")))</f>
        <v>Niedrig</v>
      </c>
      <c r="Z5522" s="4">
        <f t="shared" si="695"/>
        <v>8.9</v>
      </c>
      <c r="AA5522" s="4" t="str">
        <f>IF(J5522&gt;365,"Bereits abgewandert (Segment D)",IF(Z5522&gt;=Hilfswerte!$B$38,"Rot - akut gefaehrdet",IF(Z5522&gt;=Hilfswerte!$B$39,"Gelb - beobachten","Gruen - stabil")))</f>
        <v>Gruen - stabil</v>
      </c>
    </row>
    <row r="5523" spans="1:27" ht="15" customHeight="1" x14ac:dyDescent="0.25">
      <c r="A5523" s="4" t="s">
        <v>5870</v>
      </c>
      <c r="B5523" s="4" t="s">
        <v>319</v>
      </c>
      <c r="C5523" s="4" t="s">
        <v>89</v>
      </c>
      <c r="D5523" s="4" t="s">
        <v>56</v>
      </c>
      <c r="E5523" s="4">
        <v>64</v>
      </c>
      <c r="F5523" s="4">
        <v>15.7</v>
      </c>
      <c r="G5523" s="4">
        <v>4.0999999999999996</v>
      </c>
      <c r="H5523" s="4">
        <v>3775</v>
      </c>
      <c r="I5523" s="4">
        <v>2</v>
      </c>
      <c r="J5523" s="4">
        <v>48</v>
      </c>
      <c r="K5523" s="4">
        <v>0</v>
      </c>
      <c r="L5523" s="4">
        <v>28</v>
      </c>
      <c r="M5523" s="4">
        <v>6</v>
      </c>
      <c r="N5523" s="4">
        <v>-23.3</v>
      </c>
      <c r="O5523" s="4">
        <f t="shared" si="688"/>
        <v>4</v>
      </c>
      <c r="P5523" s="4">
        <f t="shared" si="689"/>
        <v>2</v>
      </c>
      <c r="Q5523" s="4">
        <f t="shared" si="690"/>
        <v>4</v>
      </c>
      <c r="R5523" s="4">
        <f t="shared" si="691"/>
        <v>10</v>
      </c>
      <c r="S5523" s="4">
        <f t="shared" si="692"/>
        <v>80</v>
      </c>
      <c r="T5523" s="4" t="str">
        <f t="shared" si="693"/>
        <v>C - Entwicklungspotenzial</v>
      </c>
      <c r="U5523" s="4">
        <f>ROUND(((E5523-Hilfswerte!$B$20)/Hilfswerte!$B$21)+((F5523-Hilfswerte!$B$22)/Hilfswerte!$B$23)+((G5523-Hilfswerte!$B$24)/Hilfswerte!$B$25)+0.1*INDEX(Hilfswerte!$B$4:$B$15,MATCH(C5523,Hilfswerte!$A$4:$A$15,0)),2)</f>
        <v>-1.1399999999999999</v>
      </c>
      <c r="V5523" s="4">
        <f>ROUND(SQRT((((E5523-Hilfswerte!$B$20)/Hilfswerte!$B$21)-Hilfswerte!$B$28)^2+(((F5523-Hilfswerte!$B$22)/Hilfswerte!$B$23)-Hilfswerte!$B$29)^2+(((G5523-Hilfswerte!$B$24)/Hilfswerte!$B$25)-Hilfswerte!$B$30)^2),3)</f>
        <v>1.2749999999999999</v>
      </c>
      <c r="W5523" s="4">
        <f>ROUND(E5523*Hilfswerte!$B$31,0)</f>
        <v>13155</v>
      </c>
      <c r="X5523" s="4">
        <f t="shared" si="694"/>
        <v>9380</v>
      </c>
      <c r="Y5523" s="4" t="str">
        <f>IF(T5523="A - Top-Kunde","bereits Top-Kunde",IF(AND(V5523&lt;=Hilfswerte!$B$34,H5523&lt;0.5*W5523),"Hoch",IF(AND(V5523&lt;=Hilfswerte!$B$35,H5523&lt;0.7*W5523),"Mittel","Niedrig")))</f>
        <v>Niedrig</v>
      </c>
      <c r="Z5523" s="4">
        <f t="shared" si="695"/>
        <v>17.3</v>
      </c>
      <c r="AA5523" s="4" t="str">
        <f>IF(J5523&gt;365,"Bereits abgewandert (Segment D)",IF(Z5523&gt;=Hilfswerte!$B$38,"Rot - akut gefaehrdet",IF(Z5523&gt;=Hilfswerte!$B$39,"Gelb - beobachten","Gruen - stabil")))</f>
        <v>Gelb - beobachten</v>
      </c>
    </row>
    <row r="5524" spans="1:27" ht="15" customHeight="1" x14ac:dyDescent="0.25">
      <c r="A5524" s="4" t="s">
        <v>5871</v>
      </c>
      <c r="B5524" s="4" t="s">
        <v>617</v>
      </c>
      <c r="C5524" s="4" t="s">
        <v>59</v>
      </c>
      <c r="D5524" s="4" t="s">
        <v>30</v>
      </c>
      <c r="E5524" s="4">
        <v>39</v>
      </c>
      <c r="F5524" s="4">
        <v>5.4</v>
      </c>
      <c r="G5524" s="4">
        <v>16.399999999999999</v>
      </c>
      <c r="H5524" s="4">
        <v>0</v>
      </c>
      <c r="I5524" s="4">
        <v>0</v>
      </c>
      <c r="J5524" s="4">
        <v>663</v>
      </c>
      <c r="K5524" s="4">
        <v>0</v>
      </c>
      <c r="L5524" s="4">
        <v>7</v>
      </c>
      <c r="M5524" s="4">
        <v>0</v>
      </c>
      <c r="N5524" s="4">
        <v>-30.9</v>
      </c>
      <c r="O5524" s="4">
        <f t="shared" si="688"/>
        <v>1</v>
      </c>
      <c r="P5524" s="4">
        <f t="shared" si="689"/>
        <v>1</v>
      </c>
      <c r="Q5524" s="4">
        <f t="shared" si="690"/>
        <v>1</v>
      </c>
      <c r="R5524" s="4">
        <f t="shared" si="691"/>
        <v>3</v>
      </c>
      <c r="S5524" s="4">
        <f t="shared" si="692"/>
        <v>12.5</v>
      </c>
      <c r="T5524" s="4" t="str">
        <f t="shared" si="693"/>
        <v>D - Abwanderungsrisiko</v>
      </c>
      <c r="U5524" s="4">
        <f>ROUND(((E5524-Hilfswerte!$B$20)/Hilfswerte!$B$21)+((F5524-Hilfswerte!$B$22)/Hilfswerte!$B$23)+((G5524-Hilfswerte!$B$24)/Hilfswerte!$B$25)+0.1*INDEX(Hilfswerte!$B$4:$B$15,MATCH(C5524,Hilfswerte!$A$4:$A$15,0)),2)</f>
        <v>0.16</v>
      </c>
      <c r="V5524" s="4">
        <f>ROUND(SQRT((((E5524-Hilfswerte!$B$20)/Hilfswerte!$B$21)-Hilfswerte!$B$28)^2+(((F5524-Hilfswerte!$B$22)/Hilfswerte!$B$23)-Hilfswerte!$B$29)^2+(((G5524-Hilfswerte!$B$24)/Hilfswerte!$B$25)-Hilfswerte!$B$30)^2),3)</f>
        <v>1.1479999999999999</v>
      </c>
      <c r="W5524" s="4">
        <f>ROUND(E5524*Hilfswerte!$B$31,0)</f>
        <v>8016</v>
      </c>
      <c r="X5524" s="4">
        <f t="shared" si="694"/>
        <v>8016</v>
      </c>
      <c r="Y5524" s="4" t="str">
        <f>IF(T5524="A - Top-Kunde","bereits Top-Kunde",IF(AND(V5524&lt;=Hilfswerte!$B$34,H5524&lt;0.5*W5524),"Hoch",IF(AND(V5524&lt;=Hilfswerte!$B$35,H5524&lt;0.7*W5524),"Mittel","Niedrig")))</f>
        <v>Niedrig</v>
      </c>
      <c r="Z5524" s="4">
        <f t="shared" si="695"/>
        <v>46.9</v>
      </c>
      <c r="AA5524" s="4" t="str">
        <f>IF(J5524&gt;365,"Bereits abgewandert (Segment D)",IF(Z5524&gt;=Hilfswerte!$B$38,"Rot - akut gefaehrdet",IF(Z5524&gt;=Hilfswerte!$B$39,"Gelb - beobachten","Gruen - stabil")))</f>
        <v>Bereits abgewandert (Segment D)</v>
      </c>
    </row>
    <row r="5525" spans="1:27" ht="15" customHeight="1" x14ac:dyDescent="0.25">
      <c r="A5525" s="4" t="s">
        <v>5872</v>
      </c>
      <c r="B5525" s="4" t="s">
        <v>713</v>
      </c>
      <c r="C5525" s="4" t="s">
        <v>65</v>
      </c>
      <c r="D5525" s="4" t="s">
        <v>30</v>
      </c>
      <c r="E5525" s="4">
        <v>532</v>
      </c>
      <c r="F5525" s="4">
        <v>148.1</v>
      </c>
      <c r="G5525" s="4">
        <v>4.2</v>
      </c>
      <c r="H5525" s="4">
        <v>0</v>
      </c>
      <c r="I5525" s="4">
        <v>0</v>
      </c>
      <c r="J5525" s="4">
        <v>749</v>
      </c>
      <c r="K5525" s="4">
        <v>0</v>
      </c>
      <c r="L5525" s="4">
        <v>18</v>
      </c>
      <c r="M5525" s="4">
        <v>0</v>
      </c>
      <c r="N5525" s="4">
        <v>-74.8</v>
      </c>
      <c r="O5525" s="4">
        <f t="shared" si="688"/>
        <v>1</v>
      </c>
      <c r="P5525" s="4">
        <f t="shared" si="689"/>
        <v>1</v>
      </c>
      <c r="Q5525" s="4">
        <f t="shared" si="690"/>
        <v>1</v>
      </c>
      <c r="R5525" s="4">
        <f t="shared" si="691"/>
        <v>3</v>
      </c>
      <c r="S5525" s="4">
        <f t="shared" si="692"/>
        <v>-12.8</v>
      </c>
      <c r="T5525" s="4" t="str">
        <f t="shared" si="693"/>
        <v>D - Abwanderungsrisiko</v>
      </c>
      <c r="U5525" s="4">
        <f>ROUND(((E5525-Hilfswerte!$B$20)/Hilfswerte!$B$21)+((F5525-Hilfswerte!$B$22)/Hilfswerte!$B$23)+((G5525-Hilfswerte!$B$24)/Hilfswerte!$B$25)+0.1*INDEX(Hilfswerte!$B$4:$B$15,MATCH(C5525,Hilfswerte!$A$4:$A$15,0)),2)</f>
        <v>2.92</v>
      </c>
      <c r="V5525" s="4">
        <f>ROUND(SQRT((((E5525-Hilfswerte!$B$20)/Hilfswerte!$B$21)-Hilfswerte!$B$28)^2+(((F5525-Hilfswerte!$B$22)/Hilfswerte!$B$23)-Hilfswerte!$B$29)^2+(((G5525-Hilfswerte!$B$24)/Hilfswerte!$B$25)-Hilfswerte!$B$30)^2),3)</f>
        <v>2.7650000000000001</v>
      </c>
      <c r="W5525" s="4">
        <f>ROUND(E5525*Hilfswerte!$B$31,0)</f>
        <v>109351</v>
      </c>
      <c r="X5525" s="4">
        <f t="shared" si="694"/>
        <v>109351</v>
      </c>
      <c r="Y5525" s="4" t="str">
        <f>IF(T5525="A - Top-Kunde","bereits Top-Kunde",IF(AND(V5525&lt;=Hilfswerte!$B$34,H5525&lt;0.5*W5525),"Hoch",IF(AND(V5525&lt;=Hilfswerte!$B$35,H5525&lt;0.7*W5525),"Mittel","Niedrig")))</f>
        <v>Niedrig</v>
      </c>
      <c r="Z5525" s="4">
        <f t="shared" si="695"/>
        <v>71</v>
      </c>
      <c r="AA5525" s="4" t="str">
        <f>IF(J5525&gt;365,"Bereits abgewandert (Segment D)",IF(Z5525&gt;=Hilfswerte!$B$38,"Rot - akut gefaehrdet",IF(Z5525&gt;=Hilfswerte!$B$39,"Gelb - beobachten","Gruen - stabil")))</f>
        <v>Bereits abgewandert (Segment D)</v>
      </c>
    </row>
    <row r="5526" spans="1:27" ht="15" customHeight="1" x14ac:dyDescent="0.25">
      <c r="A5526" s="4" t="s">
        <v>5873</v>
      </c>
      <c r="B5526" s="4" t="s">
        <v>1139</v>
      </c>
      <c r="C5526" s="4" t="s">
        <v>47</v>
      </c>
      <c r="D5526" s="4" t="s">
        <v>30</v>
      </c>
      <c r="E5526" s="4">
        <v>15</v>
      </c>
      <c r="F5526" s="4">
        <v>2.5</v>
      </c>
      <c r="G5526" s="4">
        <v>8.5</v>
      </c>
      <c r="H5526" s="4">
        <v>805</v>
      </c>
      <c r="I5526" s="4">
        <v>4</v>
      </c>
      <c r="J5526" s="4">
        <v>12</v>
      </c>
      <c r="K5526" s="4">
        <v>2</v>
      </c>
      <c r="L5526" s="4">
        <v>2</v>
      </c>
      <c r="M5526" s="4">
        <v>6</v>
      </c>
      <c r="N5526" s="4">
        <v>-22</v>
      </c>
      <c r="O5526" s="4">
        <f t="shared" si="688"/>
        <v>5</v>
      </c>
      <c r="P5526" s="4">
        <f t="shared" si="689"/>
        <v>4</v>
      </c>
      <c r="Q5526" s="4">
        <f t="shared" si="690"/>
        <v>2</v>
      </c>
      <c r="R5526" s="4">
        <f t="shared" si="691"/>
        <v>11</v>
      </c>
      <c r="S5526" s="4">
        <f t="shared" si="692"/>
        <v>86.4</v>
      </c>
      <c r="T5526" s="4" t="str">
        <f t="shared" si="693"/>
        <v>C - Entwicklungspotenzial</v>
      </c>
      <c r="U5526" s="4">
        <f>ROUND(((E5526-Hilfswerte!$B$20)/Hilfswerte!$B$21)+((F5526-Hilfswerte!$B$22)/Hilfswerte!$B$23)+((G5526-Hilfswerte!$B$24)/Hilfswerte!$B$25)+0.1*INDEX(Hilfswerte!$B$4:$B$15,MATCH(C5526,Hilfswerte!$A$4:$A$15,0)),2)</f>
        <v>-1.1000000000000001</v>
      </c>
      <c r="V5526" s="4">
        <f>ROUND(SQRT((((E5526-Hilfswerte!$B$20)/Hilfswerte!$B$21)-Hilfswerte!$B$28)^2+(((F5526-Hilfswerte!$B$22)/Hilfswerte!$B$23)-Hilfswerte!$B$29)^2+(((G5526-Hilfswerte!$B$24)/Hilfswerte!$B$25)-Hilfswerte!$B$30)^2),3)</f>
        <v>1.006</v>
      </c>
      <c r="W5526" s="4">
        <f>ROUND(E5526*Hilfswerte!$B$31,0)</f>
        <v>3083</v>
      </c>
      <c r="X5526" s="4">
        <f t="shared" si="694"/>
        <v>2278</v>
      </c>
      <c r="Y5526" s="4" t="str">
        <f>IF(T5526="A - Top-Kunde","bereits Top-Kunde",IF(AND(V5526&lt;=Hilfswerte!$B$34,H5526&lt;0.5*W5526),"Hoch",IF(AND(V5526&lt;=Hilfswerte!$B$35,H5526&lt;0.7*W5526),"Mittel","Niedrig")))</f>
        <v>Mittel</v>
      </c>
      <c r="Z5526" s="4">
        <f t="shared" si="695"/>
        <v>15.8</v>
      </c>
      <c r="AA5526" s="4" t="str">
        <f>IF(J5526&gt;365,"Bereits abgewandert (Segment D)",IF(Z5526&gt;=Hilfswerte!$B$38,"Rot - akut gefaehrdet",IF(Z5526&gt;=Hilfswerte!$B$39,"Gelb - beobachten","Gruen - stabil")))</f>
        <v>Gelb - beobachten</v>
      </c>
    </row>
    <row r="5527" spans="1:27" ht="15" customHeight="1" x14ac:dyDescent="0.25">
      <c r="A5527" s="4" t="s">
        <v>5874</v>
      </c>
      <c r="B5527" s="4" t="s">
        <v>623</v>
      </c>
      <c r="C5527" s="4" t="s">
        <v>65</v>
      </c>
      <c r="D5527" s="4" t="s">
        <v>77</v>
      </c>
      <c r="E5527" s="4">
        <v>71</v>
      </c>
      <c r="F5527" s="4">
        <v>14.9</v>
      </c>
      <c r="G5527" s="4">
        <v>16</v>
      </c>
      <c r="H5527" s="4">
        <v>32033</v>
      </c>
      <c r="I5527" s="4">
        <v>7</v>
      </c>
      <c r="J5527" s="4">
        <v>11</v>
      </c>
      <c r="K5527" s="4">
        <v>1</v>
      </c>
      <c r="L5527" s="4">
        <v>-7</v>
      </c>
      <c r="M5527" s="4">
        <v>3</v>
      </c>
      <c r="N5527" s="4">
        <v>10.1</v>
      </c>
      <c r="O5527" s="4">
        <f t="shared" si="688"/>
        <v>5</v>
      </c>
      <c r="P5527" s="4">
        <f t="shared" si="689"/>
        <v>5</v>
      </c>
      <c r="Q5527" s="4">
        <f t="shared" si="690"/>
        <v>5</v>
      </c>
      <c r="R5527" s="4">
        <f t="shared" si="691"/>
        <v>15</v>
      </c>
      <c r="S5527" s="4">
        <f t="shared" si="692"/>
        <v>149.1</v>
      </c>
      <c r="T5527" s="4" t="str">
        <f t="shared" si="693"/>
        <v>A - Top-Kunde</v>
      </c>
      <c r="U5527" s="4">
        <f>ROUND(((E5527-Hilfswerte!$B$20)/Hilfswerte!$B$21)+((F5527-Hilfswerte!$B$22)/Hilfswerte!$B$23)+((G5527-Hilfswerte!$B$24)/Hilfswerte!$B$25)+0.1*INDEX(Hilfswerte!$B$4:$B$15,MATCH(C5527,Hilfswerte!$A$4:$A$15,0)),2)</f>
        <v>0.42</v>
      </c>
      <c r="V5527" s="4">
        <f>ROUND(SQRT((((E5527-Hilfswerte!$B$20)/Hilfswerte!$B$21)-Hilfswerte!$B$28)^2+(((F5527-Hilfswerte!$B$22)/Hilfswerte!$B$23)-Hilfswerte!$B$29)^2+(((G5527-Hilfswerte!$B$24)/Hilfswerte!$B$25)-Hilfswerte!$B$30)^2),3)</f>
        <v>0.95699999999999996</v>
      </c>
      <c r="W5527" s="4">
        <f>ROUND(E5527*Hilfswerte!$B$31,0)</f>
        <v>14594</v>
      </c>
      <c r="X5527" s="4">
        <f t="shared" si="694"/>
        <v>0</v>
      </c>
      <c r="Y5527" s="4" t="str">
        <f>IF(T5527="A - Top-Kunde","bereits Top-Kunde",IF(AND(V5527&lt;=Hilfswerte!$B$34,H5527&lt;0.5*W5527),"Hoch",IF(AND(V5527&lt;=Hilfswerte!$B$35,H5527&lt;0.7*W5527),"Mittel","Niedrig")))</f>
        <v>bereits Top-Kunde</v>
      </c>
      <c r="Z5527" s="4">
        <f t="shared" si="695"/>
        <v>3.6</v>
      </c>
      <c r="AA5527" s="4" t="str">
        <f>IF(J5527&gt;365,"Bereits abgewandert (Segment D)",IF(Z5527&gt;=Hilfswerte!$B$38,"Rot - akut gefaehrdet",IF(Z5527&gt;=Hilfswerte!$B$39,"Gelb - beobachten","Gruen - stabil")))</f>
        <v>Gruen - stabil</v>
      </c>
    </row>
    <row r="5528" spans="1:27" ht="15" customHeight="1" x14ac:dyDescent="0.25">
      <c r="A5528" s="4" t="s">
        <v>5875</v>
      </c>
      <c r="B5528" s="4" t="s">
        <v>533</v>
      </c>
      <c r="C5528" s="4" t="s">
        <v>89</v>
      </c>
      <c r="D5528" s="4" t="s">
        <v>30</v>
      </c>
      <c r="E5528" s="4">
        <v>249</v>
      </c>
      <c r="F5528" s="4">
        <v>67.5</v>
      </c>
      <c r="G5528" s="4">
        <v>19.8</v>
      </c>
      <c r="H5528" s="4">
        <v>1863</v>
      </c>
      <c r="I5528" s="4">
        <v>1</v>
      </c>
      <c r="J5528" s="4">
        <v>165</v>
      </c>
      <c r="K5528" s="4">
        <v>1</v>
      </c>
      <c r="L5528" s="4">
        <v>0</v>
      </c>
      <c r="M5528" s="4">
        <v>1</v>
      </c>
      <c r="N5528" s="4">
        <v>-23.2</v>
      </c>
      <c r="O5528" s="4">
        <f t="shared" si="688"/>
        <v>3</v>
      </c>
      <c r="P5528" s="4">
        <f t="shared" si="689"/>
        <v>1</v>
      </c>
      <c r="Q5528" s="4">
        <f t="shared" si="690"/>
        <v>3</v>
      </c>
      <c r="R5528" s="4">
        <f t="shared" si="691"/>
        <v>7</v>
      </c>
      <c r="S5528" s="4">
        <f t="shared" si="692"/>
        <v>52.4</v>
      </c>
      <c r="T5528" s="4" t="str">
        <f t="shared" si="693"/>
        <v>C - Entwicklungspotenzial</v>
      </c>
      <c r="U5528" s="4">
        <f>ROUND(((E5528-Hilfswerte!$B$20)/Hilfswerte!$B$21)+((F5528-Hilfswerte!$B$22)/Hilfswerte!$B$23)+((G5528-Hilfswerte!$B$24)/Hilfswerte!$B$25)+0.1*INDEX(Hilfswerte!$B$4:$B$15,MATCH(C5528,Hilfswerte!$A$4:$A$15,0)),2)</f>
        <v>3.08</v>
      </c>
      <c r="V5528" s="4">
        <f>ROUND(SQRT((((E5528-Hilfswerte!$B$20)/Hilfswerte!$B$21)-Hilfswerte!$B$28)^2+(((F5528-Hilfswerte!$B$22)/Hilfswerte!$B$23)-Hilfswerte!$B$29)^2+(((G5528-Hilfswerte!$B$24)/Hilfswerte!$B$25)-Hilfswerte!$B$30)^2),3)</f>
        <v>1.5069999999999999</v>
      </c>
      <c r="W5528" s="4">
        <f>ROUND(E5528*Hilfswerte!$B$31,0)</f>
        <v>51181</v>
      </c>
      <c r="X5528" s="4">
        <f t="shared" si="694"/>
        <v>49318</v>
      </c>
      <c r="Y5528" s="4" t="str">
        <f>IF(T5528="A - Top-Kunde","bereits Top-Kunde",IF(AND(V5528&lt;=Hilfswerte!$B$34,H5528&lt;0.5*W5528),"Hoch",IF(AND(V5528&lt;=Hilfswerte!$B$35,H5528&lt;0.7*W5528),"Mittel","Niedrig")))</f>
        <v>Niedrig</v>
      </c>
      <c r="Z5528" s="4">
        <f t="shared" si="695"/>
        <v>20.5</v>
      </c>
      <c r="AA5528" s="4" t="str">
        <f>IF(J5528&gt;365,"Bereits abgewandert (Segment D)",IF(Z5528&gt;=Hilfswerte!$B$38,"Rot - akut gefaehrdet",IF(Z5528&gt;=Hilfswerte!$B$39,"Gelb - beobachten","Gruen - stabil")))</f>
        <v>Rot - akut gefaehrdet</v>
      </c>
    </row>
    <row r="5529" spans="1:27" ht="15" customHeight="1" x14ac:dyDescent="0.25">
      <c r="A5529" s="4" t="s">
        <v>5876</v>
      </c>
      <c r="B5529" s="4" t="s">
        <v>514</v>
      </c>
      <c r="C5529" s="4" t="s">
        <v>55</v>
      </c>
      <c r="D5529" s="4" t="s">
        <v>106</v>
      </c>
      <c r="E5529" s="4">
        <v>715</v>
      </c>
      <c r="F5529" s="4">
        <v>141.4</v>
      </c>
      <c r="G5529" s="4">
        <v>22.5</v>
      </c>
      <c r="H5529" s="4">
        <v>15628</v>
      </c>
      <c r="I5529" s="4">
        <v>3</v>
      </c>
      <c r="J5529" s="4">
        <v>196</v>
      </c>
      <c r="K5529" s="4">
        <v>0</v>
      </c>
      <c r="L5529" s="4">
        <v>4</v>
      </c>
      <c r="M5529" s="4">
        <v>3</v>
      </c>
      <c r="N5529" s="4">
        <v>-11.3</v>
      </c>
      <c r="O5529" s="4">
        <f t="shared" si="688"/>
        <v>2</v>
      </c>
      <c r="P5529" s="4">
        <f t="shared" si="689"/>
        <v>3</v>
      </c>
      <c r="Q5529" s="4">
        <f t="shared" si="690"/>
        <v>5</v>
      </c>
      <c r="R5529" s="4">
        <f t="shared" si="691"/>
        <v>10</v>
      </c>
      <c r="S5529" s="4">
        <f t="shared" si="692"/>
        <v>93.2</v>
      </c>
      <c r="T5529" s="4" t="str">
        <f t="shared" si="693"/>
        <v>C - Entwicklungspotenzial</v>
      </c>
      <c r="U5529" s="4">
        <f>ROUND(((E5529-Hilfswerte!$B$20)/Hilfswerte!$B$21)+((F5529-Hilfswerte!$B$22)/Hilfswerte!$B$23)+((G5529-Hilfswerte!$B$24)/Hilfswerte!$B$25)+0.1*INDEX(Hilfswerte!$B$4:$B$15,MATCH(C5529,Hilfswerte!$A$4:$A$15,0)),2)</f>
        <v>6.84</v>
      </c>
      <c r="V5529" s="4">
        <f>ROUND(SQRT((((E5529-Hilfswerte!$B$20)/Hilfswerte!$B$21)-Hilfswerte!$B$28)^2+(((F5529-Hilfswerte!$B$22)/Hilfswerte!$B$23)-Hilfswerte!$B$29)^2+(((G5529-Hilfswerte!$B$24)/Hilfswerte!$B$25)-Hilfswerte!$B$30)^2),3)</f>
        <v>3.4929999999999999</v>
      </c>
      <c r="W5529" s="4">
        <f>ROUND(E5529*Hilfswerte!$B$31,0)</f>
        <v>146965</v>
      </c>
      <c r="X5529" s="4">
        <f t="shared" si="694"/>
        <v>131337</v>
      </c>
      <c r="Y5529" s="4" t="str">
        <f>IF(T5529="A - Top-Kunde","bereits Top-Kunde",IF(AND(V5529&lt;=Hilfswerte!$B$34,H5529&lt;0.5*W5529),"Hoch",IF(AND(V5529&lt;=Hilfswerte!$B$35,H5529&lt;0.7*W5529),"Mittel","Niedrig")))</f>
        <v>Niedrig</v>
      </c>
      <c r="Z5529" s="4">
        <f t="shared" si="695"/>
        <v>15.1</v>
      </c>
      <c r="AA5529" s="4" t="str">
        <f>IF(J5529&gt;365,"Bereits abgewandert (Segment D)",IF(Z5529&gt;=Hilfswerte!$B$38,"Rot - akut gefaehrdet",IF(Z5529&gt;=Hilfswerte!$B$39,"Gelb - beobachten","Gruen - stabil")))</f>
        <v>Gelb - beobachten</v>
      </c>
    </row>
    <row r="5530" spans="1:27" ht="15" customHeight="1" x14ac:dyDescent="0.25">
      <c r="A5530" s="4" t="s">
        <v>5877</v>
      </c>
      <c r="B5530" s="4" t="s">
        <v>376</v>
      </c>
      <c r="C5530" s="4" t="s">
        <v>55</v>
      </c>
      <c r="D5530" s="4" t="s">
        <v>30</v>
      </c>
      <c r="E5530" s="4">
        <v>28</v>
      </c>
      <c r="F5530" s="4">
        <v>4.5</v>
      </c>
      <c r="G5530" s="4">
        <v>12.2</v>
      </c>
      <c r="H5530" s="4">
        <v>2150</v>
      </c>
      <c r="I5530" s="4">
        <v>5</v>
      </c>
      <c r="J5530" s="4">
        <v>25</v>
      </c>
      <c r="K5530" s="4">
        <v>1</v>
      </c>
      <c r="L5530" s="4">
        <v>0</v>
      </c>
      <c r="M5530" s="4">
        <v>3</v>
      </c>
      <c r="N5530" s="4">
        <v>-22.5</v>
      </c>
      <c r="O5530" s="4">
        <f t="shared" si="688"/>
        <v>5</v>
      </c>
      <c r="P5530" s="4">
        <f t="shared" si="689"/>
        <v>5</v>
      </c>
      <c r="Q5530" s="4">
        <f t="shared" si="690"/>
        <v>3</v>
      </c>
      <c r="R5530" s="4">
        <f t="shared" si="691"/>
        <v>13</v>
      </c>
      <c r="S5530" s="4">
        <f t="shared" si="692"/>
        <v>112.8</v>
      </c>
      <c r="T5530" s="4" t="str">
        <f t="shared" si="693"/>
        <v>B - Kernkunde</v>
      </c>
      <c r="U5530" s="4">
        <f>ROUND(((E5530-Hilfswerte!$B$20)/Hilfswerte!$B$21)+((F5530-Hilfswerte!$B$22)/Hilfswerte!$B$23)+((G5530-Hilfswerte!$B$24)/Hilfswerte!$B$25)+0.1*INDEX(Hilfswerte!$B$4:$B$15,MATCH(C5530,Hilfswerte!$A$4:$A$15,0)),2)</f>
        <v>-0.21</v>
      </c>
      <c r="V5530" s="4">
        <f>ROUND(SQRT((((E5530-Hilfswerte!$B$20)/Hilfswerte!$B$21)-Hilfswerte!$B$28)^2+(((F5530-Hilfswerte!$B$22)/Hilfswerte!$B$23)-Hilfswerte!$B$29)^2+(((G5530-Hilfswerte!$B$24)/Hilfswerte!$B$25)-Hilfswerte!$B$30)^2),3)</f>
        <v>0.85899999999999999</v>
      </c>
      <c r="W5530" s="4">
        <f>ROUND(E5530*Hilfswerte!$B$31,0)</f>
        <v>5755</v>
      </c>
      <c r="X5530" s="4">
        <f t="shared" si="694"/>
        <v>3605</v>
      </c>
      <c r="Y5530" s="4" t="str">
        <f>IF(T5530="A - Top-Kunde","bereits Top-Kunde",IF(AND(V5530&lt;=Hilfswerte!$B$34,H5530&lt;0.5*W5530),"Hoch",IF(AND(V5530&lt;=Hilfswerte!$B$35,H5530&lt;0.7*W5530),"Mittel","Niedrig")))</f>
        <v>Mittel</v>
      </c>
      <c r="Z5530" s="4">
        <f t="shared" si="695"/>
        <v>13.3</v>
      </c>
      <c r="AA5530" s="4" t="str">
        <f>IF(J5530&gt;365,"Bereits abgewandert (Segment D)",IF(Z5530&gt;=Hilfswerte!$B$38,"Rot - akut gefaehrdet",IF(Z5530&gt;=Hilfswerte!$B$39,"Gelb - beobachten","Gruen - stabil")))</f>
        <v>Gruen - stabil</v>
      </c>
    </row>
    <row r="5531" spans="1:27" ht="15" customHeight="1" x14ac:dyDescent="0.25">
      <c r="A5531" s="4" t="s">
        <v>5878</v>
      </c>
      <c r="B5531" s="4" t="s">
        <v>37</v>
      </c>
      <c r="C5531" s="4" t="s">
        <v>89</v>
      </c>
      <c r="D5531" s="4" t="s">
        <v>30</v>
      </c>
      <c r="E5531" s="4">
        <v>69</v>
      </c>
      <c r="F5531" s="4">
        <v>19</v>
      </c>
      <c r="G5531" s="4">
        <v>4</v>
      </c>
      <c r="H5531" s="4">
        <v>33140</v>
      </c>
      <c r="I5531" s="4">
        <v>3</v>
      </c>
      <c r="J5531" s="4">
        <v>21</v>
      </c>
      <c r="K5531" s="4">
        <v>1</v>
      </c>
      <c r="L5531" s="4">
        <v>-3</v>
      </c>
      <c r="M5531" s="4">
        <v>3</v>
      </c>
      <c r="N5531" s="4">
        <v>25.3</v>
      </c>
      <c r="O5531" s="4">
        <f t="shared" si="688"/>
        <v>5</v>
      </c>
      <c r="P5531" s="4">
        <f t="shared" si="689"/>
        <v>3</v>
      </c>
      <c r="Q5531" s="4">
        <f t="shared" si="690"/>
        <v>5</v>
      </c>
      <c r="R5531" s="4">
        <f t="shared" si="691"/>
        <v>13</v>
      </c>
      <c r="S5531" s="4">
        <f t="shared" si="692"/>
        <v>136.69999999999999</v>
      </c>
      <c r="T5531" s="4" t="str">
        <f t="shared" si="693"/>
        <v>A - Top-Kunde</v>
      </c>
      <c r="U5531" s="4">
        <f>ROUND(((E5531-Hilfswerte!$B$20)/Hilfswerte!$B$21)+((F5531-Hilfswerte!$B$22)/Hilfswerte!$B$23)+((G5531-Hilfswerte!$B$24)/Hilfswerte!$B$25)+0.1*INDEX(Hilfswerte!$B$4:$B$15,MATCH(C5531,Hilfswerte!$A$4:$A$15,0)),2)</f>
        <v>-1.07</v>
      </c>
      <c r="V5531" s="4">
        <f>ROUND(SQRT((((E5531-Hilfswerte!$B$20)/Hilfswerte!$B$21)-Hilfswerte!$B$28)^2+(((F5531-Hilfswerte!$B$22)/Hilfswerte!$B$23)-Hilfswerte!$B$29)^2+(((G5531-Hilfswerte!$B$24)/Hilfswerte!$B$25)-Hilfswerte!$B$30)^2),3)</f>
        <v>1.2649999999999999</v>
      </c>
      <c r="W5531" s="4">
        <f>ROUND(E5531*Hilfswerte!$B$31,0)</f>
        <v>14183</v>
      </c>
      <c r="X5531" s="4">
        <f t="shared" si="694"/>
        <v>0</v>
      </c>
      <c r="Y5531" s="4" t="str">
        <f>IF(T5531="A - Top-Kunde","bereits Top-Kunde",IF(AND(V5531&lt;=Hilfswerte!$B$34,H5531&lt;0.5*W5531),"Hoch",IF(AND(V5531&lt;=Hilfswerte!$B$35,H5531&lt;0.7*W5531),"Mittel","Niedrig")))</f>
        <v>bereits Top-Kunde</v>
      </c>
      <c r="Z5531" s="4">
        <f t="shared" si="695"/>
        <v>4.0999999999999996</v>
      </c>
      <c r="AA5531" s="4" t="str">
        <f>IF(J5531&gt;365,"Bereits abgewandert (Segment D)",IF(Z5531&gt;=Hilfswerte!$B$38,"Rot - akut gefaehrdet",IF(Z5531&gt;=Hilfswerte!$B$39,"Gelb - beobachten","Gruen - stabil")))</f>
        <v>Gruen - stabil</v>
      </c>
    </row>
    <row r="5532" spans="1:27" ht="15" customHeight="1" x14ac:dyDescent="0.25">
      <c r="A5532" s="4" t="s">
        <v>5879</v>
      </c>
      <c r="B5532" s="4" t="s">
        <v>327</v>
      </c>
      <c r="C5532" s="4" t="s">
        <v>38</v>
      </c>
      <c r="D5532" s="4" t="s">
        <v>30</v>
      </c>
      <c r="E5532" s="4">
        <v>115</v>
      </c>
      <c r="F5532" s="4">
        <v>28.6</v>
      </c>
      <c r="G5532" s="4">
        <v>14.8</v>
      </c>
      <c r="H5532" s="4">
        <v>20690</v>
      </c>
      <c r="I5532" s="4">
        <v>3</v>
      </c>
      <c r="J5532" s="4">
        <v>57</v>
      </c>
      <c r="K5532" s="4">
        <v>1</v>
      </c>
      <c r="L5532" s="4">
        <v>8</v>
      </c>
      <c r="M5532" s="4">
        <v>6</v>
      </c>
      <c r="N5532" s="4">
        <v>22.3</v>
      </c>
      <c r="O5532" s="4">
        <f t="shared" si="688"/>
        <v>4</v>
      </c>
      <c r="P5532" s="4">
        <f t="shared" si="689"/>
        <v>3</v>
      </c>
      <c r="Q5532" s="4">
        <f t="shared" si="690"/>
        <v>5</v>
      </c>
      <c r="R5532" s="4">
        <f t="shared" si="691"/>
        <v>12</v>
      </c>
      <c r="S5532" s="4">
        <f t="shared" si="692"/>
        <v>122.8</v>
      </c>
      <c r="T5532" s="4" t="str">
        <f t="shared" si="693"/>
        <v>B - Kernkunde</v>
      </c>
      <c r="U5532" s="4">
        <f>ROUND(((E5532-Hilfswerte!$B$20)/Hilfswerte!$B$21)+((F5532-Hilfswerte!$B$22)/Hilfswerte!$B$23)+((G5532-Hilfswerte!$B$24)/Hilfswerte!$B$25)+0.1*INDEX(Hilfswerte!$B$4:$B$15,MATCH(C5532,Hilfswerte!$A$4:$A$15,0)),2)</f>
        <v>1.06</v>
      </c>
      <c r="V5532" s="4">
        <f>ROUND(SQRT((((E5532-Hilfswerte!$B$20)/Hilfswerte!$B$21)-Hilfswerte!$B$28)^2+(((F5532-Hilfswerte!$B$22)/Hilfswerte!$B$23)-Hilfswerte!$B$29)^2+(((G5532-Hilfswerte!$B$24)/Hilfswerte!$B$25)-Hilfswerte!$B$30)^2),3)</f>
        <v>0.63400000000000001</v>
      </c>
      <c r="W5532" s="4">
        <f>ROUND(E5532*Hilfswerte!$B$31,0)</f>
        <v>23638</v>
      </c>
      <c r="X5532" s="4">
        <f t="shared" si="694"/>
        <v>2948</v>
      </c>
      <c r="Y5532" s="4" t="str">
        <f>IF(T5532="A - Top-Kunde","bereits Top-Kunde",IF(AND(V5532&lt;=Hilfswerte!$B$34,H5532&lt;0.5*W5532),"Hoch",IF(AND(V5532&lt;=Hilfswerte!$B$35,H5532&lt;0.7*W5532),"Mittel","Niedrig")))</f>
        <v>Niedrig</v>
      </c>
      <c r="Z5532" s="4">
        <f t="shared" si="695"/>
        <v>7.5</v>
      </c>
      <c r="AA5532" s="4" t="str">
        <f>IF(J5532&gt;365,"Bereits abgewandert (Segment D)",IF(Z5532&gt;=Hilfswerte!$B$38,"Rot - akut gefaehrdet",IF(Z5532&gt;=Hilfswerte!$B$39,"Gelb - beobachten","Gruen - stabil")))</f>
        <v>Gruen - stabil</v>
      </c>
    </row>
    <row r="5533" spans="1:27" ht="15" customHeight="1" x14ac:dyDescent="0.25">
      <c r="A5533" s="4" t="s">
        <v>5880</v>
      </c>
      <c r="B5533" s="4" t="s">
        <v>35</v>
      </c>
      <c r="C5533" s="4" t="s">
        <v>29</v>
      </c>
      <c r="D5533" s="4" t="s">
        <v>30</v>
      </c>
      <c r="E5533" s="4">
        <v>255</v>
      </c>
      <c r="F5533" s="4">
        <v>64.3</v>
      </c>
      <c r="G5533" s="4">
        <v>12.9</v>
      </c>
      <c r="H5533" s="4">
        <v>35876</v>
      </c>
      <c r="I5533" s="4">
        <v>1</v>
      </c>
      <c r="J5533" s="4">
        <v>112</v>
      </c>
      <c r="K5533" s="4">
        <v>0</v>
      </c>
      <c r="L5533" s="4">
        <v>16</v>
      </c>
      <c r="M5533" s="4">
        <v>2</v>
      </c>
      <c r="N5533" s="4">
        <v>-17.899999999999999</v>
      </c>
      <c r="O5533" s="4">
        <f t="shared" si="688"/>
        <v>3</v>
      </c>
      <c r="P5533" s="4">
        <f t="shared" si="689"/>
        <v>1</v>
      </c>
      <c r="Q5533" s="4">
        <f t="shared" si="690"/>
        <v>5</v>
      </c>
      <c r="R5533" s="4">
        <f t="shared" si="691"/>
        <v>9</v>
      </c>
      <c r="S5533" s="4">
        <f t="shared" si="692"/>
        <v>76.3</v>
      </c>
      <c r="T5533" s="4" t="str">
        <f t="shared" si="693"/>
        <v>C - Entwicklungspotenzial</v>
      </c>
      <c r="U5533" s="4">
        <f>ROUND(((E5533-Hilfswerte!$B$20)/Hilfswerte!$B$21)+((F5533-Hilfswerte!$B$22)/Hilfswerte!$B$23)+((G5533-Hilfswerte!$B$24)/Hilfswerte!$B$25)+0.1*INDEX(Hilfswerte!$B$4:$B$15,MATCH(C5533,Hilfswerte!$A$4:$A$15,0)),2)</f>
        <v>1.93</v>
      </c>
      <c r="V5533" s="4">
        <f>ROUND(SQRT((((E5533-Hilfswerte!$B$20)/Hilfswerte!$B$21)-Hilfswerte!$B$28)^2+(((F5533-Hilfswerte!$B$22)/Hilfswerte!$B$23)-Hilfswerte!$B$29)^2+(((G5533-Hilfswerte!$B$24)/Hilfswerte!$B$25)-Hilfswerte!$B$30)^2),3)</f>
        <v>0.66600000000000004</v>
      </c>
      <c r="W5533" s="4">
        <f>ROUND(E5533*Hilfswerte!$B$31,0)</f>
        <v>52414</v>
      </c>
      <c r="X5533" s="4">
        <f t="shared" si="694"/>
        <v>16538</v>
      </c>
      <c r="Y5533" s="4" t="str">
        <f>IF(T5533="A - Top-Kunde","bereits Top-Kunde",IF(AND(V5533&lt;=Hilfswerte!$B$34,H5533&lt;0.5*W5533),"Hoch",IF(AND(V5533&lt;=Hilfswerte!$B$35,H5533&lt;0.7*W5533),"Mittel","Niedrig")))</f>
        <v>Mittel</v>
      </c>
      <c r="Z5533" s="4">
        <f t="shared" si="695"/>
        <v>16</v>
      </c>
      <c r="AA5533" s="4" t="str">
        <f>IF(J5533&gt;365,"Bereits abgewandert (Segment D)",IF(Z5533&gt;=Hilfswerte!$B$38,"Rot - akut gefaehrdet",IF(Z5533&gt;=Hilfswerte!$B$39,"Gelb - beobachten","Gruen - stabil")))</f>
        <v>Gelb - beobachten</v>
      </c>
    </row>
    <row r="5534" spans="1:27" ht="15" customHeight="1" x14ac:dyDescent="0.25">
      <c r="A5534" s="4" t="s">
        <v>5881</v>
      </c>
      <c r="B5534" s="4" t="s">
        <v>185</v>
      </c>
      <c r="C5534" s="4" t="s">
        <v>74</v>
      </c>
      <c r="D5534" s="4" t="s">
        <v>117</v>
      </c>
      <c r="E5534" s="4">
        <v>365</v>
      </c>
      <c r="F5534" s="4">
        <v>80.099999999999994</v>
      </c>
      <c r="G5534" s="4">
        <v>15.7</v>
      </c>
      <c r="H5534" s="4">
        <v>29872</v>
      </c>
      <c r="I5534" s="4">
        <v>1</v>
      </c>
      <c r="J5534" s="4">
        <v>356</v>
      </c>
      <c r="K5534" s="4">
        <v>0</v>
      </c>
      <c r="L5534" s="4">
        <v>-2</v>
      </c>
      <c r="M5534" s="4">
        <v>1</v>
      </c>
      <c r="N5534" s="4">
        <v>5.6</v>
      </c>
      <c r="O5534" s="4">
        <f t="shared" si="688"/>
        <v>2</v>
      </c>
      <c r="P5534" s="4">
        <f t="shared" si="689"/>
        <v>1</v>
      </c>
      <c r="Q5534" s="4">
        <f t="shared" si="690"/>
        <v>5</v>
      </c>
      <c r="R5534" s="4">
        <f t="shared" si="691"/>
        <v>8</v>
      </c>
      <c r="S5534" s="4">
        <f t="shared" si="692"/>
        <v>82.8</v>
      </c>
      <c r="T5534" s="4" t="str">
        <f t="shared" si="693"/>
        <v>C - Entwicklungspotenzial</v>
      </c>
      <c r="U5534" s="4">
        <f>ROUND(((E5534-Hilfswerte!$B$20)/Hilfswerte!$B$21)+((F5534-Hilfswerte!$B$22)/Hilfswerte!$B$23)+((G5534-Hilfswerte!$B$24)/Hilfswerte!$B$25)+0.1*INDEX(Hilfswerte!$B$4:$B$15,MATCH(C5534,Hilfswerte!$A$4:$A$15,0)),2)</f>
        <v>2.84</v>
      </c>
      <c r="V5534" s="4">
        <f>ROUND(SQRT((((E5534-Hilfswerte!$B$20)/Hilfswerte!$B$21)-Hilfswerte!$B$28)^2+(((F5534-Hilfswerte!$B$22)/Hilfswerte!$B$23)-Hilfswerte!$B$29)^2+(((G5534-Hilfswerte!$B$24)/Hilfswerte!$B$25)-Hilfswerte!$B$30)^2),3)</f>
        <v>1.345</v>
      </c>
      <c r="W5534" s="4">
        <f>ROUND(E5534*Hilfswerte!$B$31,0)</f>
        <v>75024</v>
      </c>
      <c r="X5534" s="4">
        <f t="shared" si="694"/>
        <v>45152</v>
      </c>
      <c r="Y5534" s="4" t="str">
        <f>IF(T5534="A - Top-Kunde","bereits Top-Kunde",IF(AND(V5534&lt;=Hilfswerte!$B$34,H5534&lt;0.5*W5534),"Hoch",IF(AND(V5534&lt;=Hilfswerte!$B$35,H5534&lt;0.7*W5534),"Mittel","Niedrig")))</f>
        <v>Niedrig</v>
      </c>
      <c r="Z5534" s="4">
        <f t="shared" si="695"/>
        <v>17.8</v>
      </c>
      <c r="AA5534" s="4" t="str">
        <f>IF(J5534&gt;365,"Bereits abgewandert (Segment D)",IF(Z5534&gt;=Hilfswerte!$B$38,"Rot - akut gefaehrdet",IF(Z5534&gt;=Hilfswerte!$B$39,"Gelb - beobachten","Gruen - stabil")))</f>
        <v>Gelb - beobachten</v>
      </c>
    </row>
    <row r="5535" spans="1:27" ht="15" customHeight="1" x14ac:dyDescent="0.25">
      <c r="A5535" s="4" t="s">
        <v>5882</v>
      </c>
      <c r="B5535" s="4" t="s">
        <v>165</v>
      </c>
      <c r="C5535" s="4" t="s">
        <v>59</v>
      </c>
      <c r="D5535" s="4" t="s">
        <v>30</v>
      </c>
      <c r="E5535" s="4">
        <v>20</v>
      </c>
      <c r="F5535" s="4">
        <v>2.8</v>
      </c>
      <c r="G5535" s="4">
        <v>8.4</v>
      </c>
      <c r="H5535" s="4">
        <v>3019</v>
      </c>
      <c r="I5535" s="4">
        <v>5</v>
      </c>
      <c r="J5535" s="4">
        <v>2</v>
      </c>
      <c r="K5535" s="4">
        <v>1</v>
      </c>
      <c r="L5535" s="4">
        <v>9</v>
      </c>
      <c r="M5535" s="4">
        <v>3</v>
      </c>
      <c r="N5535" s="4">
        <v>-38.299999999999997</v>
      </c>
      <c r="O5535" s="4">
        <f t="shared" si="688"/>
        <v>5</v>
      </c>
      <c r="P5535" s="4">
        <f t="shared" si="689"/>
        <v>5</v>
      </c>
      <c r="Q5535" s="4">
        <f t="shared" si="690"/>
        <v>4</v>
      </c>
      <c r="R5535" s="4">
        <f t="shared" si="691"/>
        <v>14</v>
      </c>
      <c r="S5535" s="4">
        <f t="shared" si="692"/>
        <v>112.2</v>
      </c>
      <c r="T5535" s="4" t="str">
        <f t="shared" si="693"/>
        <v>B - Kernkunde</v>
      </c>
      <c r="U5535" s="4">
        <f>ROUND(((E5535-Hilfswerte!$B$20)/Hilfswerte!$B$21)+((F5535-Hilfswerte!$B$22)/Hilfswerte!$B$23)+((G5535-Hilfswerte!$B$24)/Hilfswerte!$B$25)+0.1*INDEX(Hilfswerte!$B$4:$B$15,MATCH(C5535,Hilfswerte!$A$4:$A$15,0)),2)</f>
        <v>-1.24</v>
      </c>
      <c r="V5535" s="4">
        <f>ROUND(SQRT((((E5535-Hilfswerte!$B$20)/Hilfswerte!$B$21)-Hilfswerte!$B$28)^2+(((F5535-Hilfswerte!$B$22)/Hilfswerte!$B$23)-Hilfswerte!$B$29)^2+(((G5535-Hilfswerte!$B$24)/Hilfswerte!$B$25)-Hilfswerte!$B$30)^2),3)</f>
        <v>0.996</v>
      </c>
      <c r="W5535" s="4">
        <f>ROUND(E5535*Hilfswerte!$B$31,0)</f>
        <v>4111</v>
      </c>
      <c r="X5535" s="4">
        <f t="shared" si="694"/>
        <v>1092</v>
      </c>
      <c r="Y5535" s="4" t="str">
        <f>IF(T5535="A - Top-Kunde","bereits Top-Kunde",IF(AND(V5535&lt;=Hilfswerte!$B$34,H5535&lt;0.5*W5535),"Hoch",IF(AND(V5535&lt;=Hilfswerte!$B$35,H5535&lt;0.7*W5535),"Mittel","Niedrig")))</f>
        <v>Niedrig</v>
      </c>
      <c r="Z5535" s="4">
        <f t="shared" si="695"/>
        <v>20.2</v>
      </c>
      <c r="AA5535" s="4" t="str">
        <f>IF(J5535&gt;365,"Bereits abgewandert (Segment D)",IF(Z5535&gt;=Hilfswerte!$B$38,"Rot - akut gefaehrdet",IF(Z5535&gt;=Hilfswerte!$B$39,"Gelb - beobachten","Gruen - stabil")))</f>
        <v>Rot - akut gefaehrdet</v>
      </c>
    </row>
    <row r="5536" spans="1:27" ht="15" customHeight="1" x14ac:dyDescent="0.25">
      <c r="A5536" s="4" t="s">
        <v>5883</v>
      </c>
      <c r="B5536" s="4" t="s">
        <v>171</v>
      </c>
      <c r="C5536" s="4" t="s">
        <v>51</v>
      </c>
      <c r="D5536" s="4" t="s">
        <v>30</v>
      </c>
      <c r="E5536" s="4">
        <v>50</v>
      </c>
      <c r="F5536" s="4">
        <v>11.3</v>
      </c>
      <c r="G5536" s="4">
        <v>21.5</v>
      </c>
      <c r="H5536" s="4">
        <v>10373</v>
      </c>
      <c r="I5536" s="4">
        <v>2</v>
      </c>
      <c r="J5536" s="4">
        <v>22</v>
      </c>
      <c r="K5536" s="4">
        <v>0</v>
      </c>
      <c r="L5536" s="4">
        <v>12</v>
      </c>
      <c r="M5536" s="4">
        <v>5</v>
      </c>
      <c r="N5536" s="4">
        <v>6.3</v>
      </c>
      <c r="O5536" s="4">
        <f t="shared" si="688"/>
        <v>5</v>
      </c>
      <c r="P5536" s="4">
        <f t="shared" si="689"/>
        <v>2</v>
      </c>
      <c r="Q5536" s="4">
        <f t="shared" si="690"/>
        <v>5</v>
      </c>
      <c r="R5536" s="4">
        <f t="shared" si="691"/>
        <v>12</v>
      </c>
      <c r="S5536" s="4">
        <f t="shared" si="692"/>
        <v>119.6</v>
      </c>
      <c r="T5536" s="4" t="str">
        <f t="shared" si="693"/>
        <v>B - Kernkunde</v>
      </c>
      <c r="U5536" s="4">
        <f>ROUND(((E5536-Hilfswerte!$B$20)/Hilfswerte!$B$21)+((F5536-Hilfswerte!$B$22)/Hilfswerte!$B$23)+((G5536-Hilfswerte!$B$24)/Hilfswerte!$B$25)+0.1*INDEX(Hilfswerte!$B$4:$B$15,MATCH(C5536,Hilfswerte!$A$4:$A$15,0)),2)</f>
        <v>1.54</v>
      </c>
      <c r="V5536" s="4">
        <f>ROUND(SQRT((((E5536-Hilfswerte!$B$20)/Hilfswerte!$B$21)-Hilfswerte!$B$28)^2+(((F5536-Hilfswerte!$B$22)/Hilfswerte!$B$23)-Hilfswerte!$B$29)^2+(((G5536-Hilfswerte!$B$24)/Hilfswerte!$B$25)-Hilfswerte!$B$30)^2),3)</f>
        <v>1.774</v>
      </c>
      <c r="W5536" s="4">
        <f>ROUND(E5536*Hilfswerte!$B$31,0)</f>
        <v>10277</v>
      </c>
      <c r="X5536" s="4">
        <f t="shared" si="694"/>
        <v>0</v>
      </c>
      <c r="Y5536" s="4" t="str">
        <f>IF(T5536="A - Top-Kunde","bereits Top-Kunde",IF(AND(V5536&lt;=Hilfswerte!$B$34,H5536&lt;0.5*W5536),"Hoch",IF(AND(V5536&lt;=Hilfswerte!$B$35,H5536&lt;0.7*W5536),"Mittel","Niedrig")))</f>
        <v>Niedrig</v>
      </c>
      <c r="Z5536" s="4">
        <f t="shared" si="695"/>
        <v>3.5</v>
      </c>
      <c r="AA5536" s="4" t="str">
        <f>IF(J5536&gt;365,"Bereits abgewandert (Segment D)",IF(Z5536&gt;=Hilfswerte!$B$38,"Rot - akut gefaehrdet",IF(Z5536&gt;=Hilfswerte!$B$39,"Gelb - beobachten","Gruen - stabil")))</f>
        <v>Gruen - stabil</v>
      </c>
    </row>
    <row r="5537" spans="1:27" ht="15" customHeight="1" x14ac:dyDescent="0.25">
      <c r="A5537" s="4" t="s">
        <v>5884</v>
      </c>
      <c r="B5537" s="4" t="s">
        <v>101</v>
      </c>
      <c r="C5537" s="4" t="s">
        <v>51</v>
      </c>
      <c r="D5537" s="4" t="s">
        <v>48</v>
      </c>
      <c r="E5537" s="4">
        <v>235</v>
      </c>
      <c r="F5537" s="4">
        <v>39.799999999999997</v>
      </c>
      <c r="G5537" s="4">
        <v>5.2</v>
      </c>
      <c r="H5537" s="4">
        <v>17445</v>
      </c>
      <c r="I5537" s="4">
        <v>3</v>
      </c>
      <c r="J5537" s="4">
        <v>55</v>
      </c>
      <c r="K5537" s="4">
        <v>0</v>
      </c>
      <c r="L5537" s="4">
        <v>-5</v>
      </c>
      <c r="M5537" s="4">
        <v>5</v>
      </c>
      <c r="N5537" s="4">
        <v>2.6</v>
      </c>
      <c r="O5537" s="4">
        <f t="shared" si="688"/>
        <v>4</v>
      </c>
      <c r="P5537" s="4">
        <f t="shared" si="689"/>
        <v>3</v>
      </c>
      <c r="Q5537" s="4">
        <f t="shared" si="690"/>
        <v>5</v>
      </c>
      <c r="R5537" s="4">
        <f t="shared" si="691"/>
        <v>12</v>
      </c>
      <c r="S5537" s="4">
        <f t="shared" si="692"/>
        <v>121.3</v>
      </c>
      <c r="T5537" s="4" t="str">
        <f t="shared" si="693"/>
        <v>B - Kernkunde</v>
      </c>
      <c r="U5537" s="4">
        <f>ROUND(((E5537-Hilfswerte!$B$20)/Hilfswerte!$B$21)+((F5537-Hilfswerte!$B$22)/Hilfswerte!$B$23)+((G5537-Hilfswerte!$B$24)/Hilfswerte!$B$25)+0.1*INDEX(Hilfswerte!$B$4:$B$15,MATCH(C5537,Hilfswerte!$A$4:$A$15,0)),2)</f>
        <v>0.26</v>
      </c>
      <c r="V5537" s="4">
        <f>ROUND(SQRT((((E5537-Hilfswerte!$B$20)/Hilfswerte!$B$21)-Hilfswerte!$B$28)^2+(((F5537-Hilfswerte!$B$22)/Hilfswerte!$B$23)-Hilfswerte!$B$29)^2+(((G5537-Hilfswerte!$B$24)/Hilfswerte!$B$25)-Hilfswerte!$B$30)^2),3)</f>
        <v>0.998</v>
      </c>
      <c r="W5537" s="4">
        <f>ROUND(E5537*Hilfswerte!$B$31,0)</f>
        <v>48303</v>
      </c>
      <c r="X5537" s="4">
        <f t="shared" si="694"/>
        <v>30858</v>
      </c>
      <c r="Y5537" s="4" t="str">
        <f>IF(T5537="A - Top-Kunde","bereits Top-Kunde",IF(AND(V5537&lt;=Hilfswerte!$B$34,H5537&lt;0.5*W5537),"Hoch",IF(AND(V5537&lt;=Hilfswerte!$B$35,H5537&lt;0.7*W5537),"Mittel","Niedrig")))</f>
        <v>Mittel</v>
      </c>
      <c r="Z5537" s="4">
        <f t="shared" si="695"/>
        <v>2.8</v>
      </c>
      <c r="AA5537" s="4" t="str">
        <f>IF(J5537&gt;365,"Bereits abgewandert (Segment D)",IF(Z5537&gt;=Hilfswerte!$B$38,"Rot - akut gefaehrdet",IF(Z5537&gt;=Hilfswerte!$B$39,"Gelb - beobachten","Gruen - stabil")))</f>
        <v>Gruen - stabil</v>
      </c>
    </row>
    <row r="5538" spans="1:27" ht="15" customHeight="1" x14ac:dyDescent="0.25">
      <c r="A5538" s="4" t="s">
        <v>5885</v>
      </c>
      <c r="B5538" s="4" t="s">
        <v>605</v>
      </c>
      <c r="C5538" s="4" t="s">
        <v>38</v>
      </c>
      <c r="D5538" s="4" t="s">
        <v>93</v>
      </c>
      <c r="E5538" s="4">
        <v>419</v>
      </c>
      <c r="F5538" s="4">
        <v>161.4</v>
      </c>
      <c r="G5538" s="4">
        <v>11.7</v>
      </c>
      <c r="H5538" s="4">
        <v>18213</v>
      </c>
      <c r="I5538" s="4">
        <v>4</v>
      </c>
      <c r="J5538" s="4">
        <v>35</v>
      </c>
      <c r="K5538" s="4">
        <v>1</v>
      </c>
      <c r="L5538" s="4">
        <v>-2</v>
      </c>
      <c r="M5538" s="4">
        <v>3</v>
      </c>
      <c r="N5538" s="4">
        <v>27.3</v>
      </c>
      <c r="O5538" s="4">
        <f t="shared" si="688"/>
        <v>4</v>
      </c>
      <c r="P5538" s="4">
        <f t="shared" si="689"/>
        <v>4</v>
      </c>
      <c r="Q5538" s="4">
        <f t="shared" si="690"/>
        <v>5</v>
      </c>
      <c r="R5538" s="4">
        <f t="shared" si="691"/>
        <v>13</v>
      </c>
      <c r="S5538" s="4">
        <f t="shared" si="692"/>
        <v>137.69999999999999</v>
      </c>
      <c r="T5538" s="4" t="str">
        <f t="shared" si="693"/>
        <v>A - Top-Kunde</v>
      </c>
      <c r="U5538" s="4">
        <f>ROUND(((E5538-Hilfswerte!$B$20)/Hilfswerte!$B$21)+((F5538-Hilfswerte!$B$22)/Hilfswerte!$B$23)+((G5538-Hilfswerte!$B$24)/Hilfswerte!$B$25)+0.1*INDEX(Hilfswerte!$B$4:$B$15,MATCH(C5538,Hilfswerte!$A$4:$A$15,0)),2)</f>
        <v>4.26</v>
      </c>
      <c r="V5538" s="4">
        <f>ROUND(SQRT((((E5538-Hilfswerte!$B$20)/Hilfswerte!$B$21)-Hilfswerte!$B$28)^2+(((F5538-Hilfswerte!$B$22)/Hilfswerte!$B$23)-Hilfswerte!$B$29)^2+(((G5538-Hilfswerte!$B$24)/Hilfswerte!$B$25)-Hilfswerte!$B$30)^2),3)</f>
        <v>2.48</v>
      </c>
      <c r="W5538" s="4">
        <f>ROUND(E5538*Hilfswerte!$B$31,0)</f>
        <v>86124</v>
      </c>
      <c r="X5538" s="4">
        <f t="shared" si="694"/>
        <v>67911</v>
      </c>
      <c r="Y5538" s="4" t="str">
        <f>IF(T5538="A - Top-Kunde","bereits Top-Kunde",IF(AND(V5538&lt;=Hilfswerte!$B$34,H5538&lt;0.5*W5538),"Hoch",IF(AND(V5538&lt;=Hilfswerte!$B$35,H5538&lt;0.7*W5538),"Mittel","Niedrig")))</f>
        <v>bereits Top-Kunde</v>
      </c>
      <c r="Z5538" s="4">
        <f t="shared" si="695"/>
        <v>4.8</v>
      </c>
      <c r="AA5538" s="4" t="str">
        <f>IF(J5538&gt;365,"Bereits abgewandert (Segment D)",IF(Z5538&gt;=Hilfswerte!$B$38,"Rot - akut gefaehrdet",IF(Z5538&gt;=Hilfswerte!$B$39,"Gelb - beobachten","Gruen - stabil")))</f>
        <v>Gruen - stabil</v>
      </c>
    </row>
    <row r="5539" spans="1:27" ht="15" customHeight="1" x14ac:dyDescent="0.25">
      <c r="A5539" s="4" t="s">
        <v>5886</v>
      </c>
      <c r="B5539" s="4" t="s">
        <v>1224</v>
      </c>
      <c r="C5539" s="4" t="s">
        <v>74</v>
      </c>
      <c r="D5539" s="4" t="s">
        <v>30</v>
      </c>
      <c r="E5539" s="4">
        <v>360</v>
      </c>
      <c r="F5539" s="4">
        <v>82.4</v>
      </c>
      <c r="G5539" s="4">
        <v>19.100000000000001</v>
      </c>
      <c r="H5539" s="4">
        <v>4148</v>
      </c>
      <c r="I5539" s="4">
        <v>1</v>
      </c>
      <c r="J5539" s="4">
        <v>276</v>
      </c>
      <c r="K5539" s="4">
        <v>0</v>
      </c>
      <c r="L5539" s="4">
        <v>0</v>
      </c>
      <c r="M5539" s="4">
        <v>1</v>
      </c>
      <c r="N5539" s="4">
        <v>16.7</v>
      </c>
      <c r="O5539" s="4">
        <f t="shared" si="688"/>
        <v>2</v>
      </c>
      <c r="P5539" s="4">
        <f t="shared" si="689"/>
        <v>1</v>
      </c>
      <c r="Q5539" s="4">
        <f t="shared" si="690"/>
        <v>4</v>
      </c>
      <c r="R5539" s="4">
        <f t="shared" si="691"/>
        <v>7</v>
      </c>
      <c r="S5539" s="4">
        <f t="shared" si="692"/>
        <v>78.400000000000006</v>
      </c>
      <c r="T5539" s="4" t="str">
        <f t="shared" si="693"/>
        <v>C - Entwicklungspotenzial</v>
      </c>
      <c r="U5539" s="4">
        <f>ROUND(((E5539-Hilfswerte!$B$20)/Hilfswerte!$B$21)+((F5539-Hilfswerte!$B$22)/Hilfswerte!$B$23)+((G5539-Hilfswerte!$B$24)/Hilfswerte!$B$25)+0.1*INDEX(Hilfswerte!$B$4:$B$15,MATCH(C5539,Hilfswerte!$A$4:$A$15,0)),2)</f>
        <v>3.4</v>
      </c>
      <c r="V5539" s="4">
        <f>ROUND(SQRT((((E5539-Hilfswerte!$B$20)/Hilfswerte!$B$21)-Hilfswerte!$B$28)^2+(((F5539-Hilfswerte!$B$22)/Hilfswerte!$B$23)-Hilfswerte!$B$29)^2+(((G5539-Hilfswerte!$B$24)/Hilfswerte!$B$25)-Hilfswerte!$B$30)^2),3)</f>
        <v>1.7030000000000001</v>
      </c>
      <c r="W5539" s="4">
        <f>ROUND(E5539*Hilfswerte!$B$31,0)</f>
        <v>73997</v>
      </c>
      <c r="X5539" s="4">
        <f t="shared" si="694"/>
        <v>69849</v>
      </c>
      <c r="Y5539" s="4" t="str">
        <f>IF(T5539="A - Top-Kunde","bereits Top-Kunde",IF(AND(V5539&lt;=Hilfswerte!$B$34,H5539&lt;0.5*W5539),"Hoch",IF(AND(V5539&lt;=Hilfswerte!$B$35,H5539&lt;0.7*W5539),"Mittel","Niedrig")))</f>
        <v>Niedrig</v>
      </c>
      <c r="Z5539" s="4">
        <f t="shared" si="695"/>
        <v>13.8</v>
      </c>
      <c r="AA5539" s="4" t="str">
        <f>IF(J5539&gt;365,"Bereits abgewandert (Segment D)",IF(Z5539&gt;=Hilfswerte!$B$38,"Rot - akut gefaehrdet",IF(Z5539&gt;=Hilfswerte!$B$39,"Gelb - beobachten","Gruen - stabil")))</f>
        <v>Gelb - beobachten</v>
      </c>
    </row>
    <row r="5540" spans="1:27" ht="15" customHeight="1" x14ac:dyDescent="0.25">
      <c r="A5540" s="4" t="s">
        <v>5887</v>
      </c>
      <c r="B5540" s="4" t="s">
        <v>543</v>
      </c>
      <c r="C5540" s="4" t="s">
        <v>38</v>
      </c>
      <c r="D5540" s="4" t="s">
        <v>178</v>
      </c>
      <c r="E5540" s="4">
        <v>25</v>
      </c>
      <c r="F5540" s="4">
        <v>5.6</v>
      </c>
      <c r="G5540" s="4">
        <v>6.9</v>
      </c>
      <c r="H5540" s="4">
        <v>0</v>
      </c>
      <c r="I5540" s="4">
        <v>0</v>
      </c>
      <c r="J5540" s="4">
        <v>445</v>
      </c>
      <c r="K5540" s="4">
        <v>0</v>
      </c>
      <c r="L5540" s="4">
        <v>2</v>
      </c>
      <c r="M5540" s="4">
        <v>0</v>
      </c>
      <c r="N5540" s="4">
        <v>-88.9</v>
      </c>
      <c r="O5540" s="4">
        <f t="shared" si="688"/>
        <v>1</v>
      </c>
      <c r="P5540" s="4">
        <f t="shared" si="689"/>
        <v>1</v>
      </c>
      <c r="Q5540" s="4">
        <f t="shared" si="690"/>
        <v>1</v>
      </c>
      <c r="R5540" s="4">
        <f t="shared" si="691"/>
        <v>3</v>
      </c>
      <c r="S5540" s="4">
        <f t="shared" si="692"/>
        <v>-15.1</v>
      </c>
      <c r="T5540" s="4" t="str">
        <f t="shared" si="693"/>
        <v>D - Abwanderungsrisiko</v>
      </c>
      <c r="U5540" s="4">
        <f>ROUND(((E5540-Hilfswerte!$B$20)/Hilfswerte!$B$21)+((F5540-Hilfswerte!$B$22)/Hilfswerte!$B$23)+((G5540-Hilfswerte!$B$24)/Hilfswerte!$B$25)+0.1*INDEX(Hilfswerte!$B$4:$B$15,MATCH(C5540,Hilfswerte!$A$4:$A$15,0)),2)</f>
        <v>-1</v>
      </c>
      <c r="V5540" s="4">
        <f>ROUND(SQRT((((E5540-Hilfswerte!$B$20)/Hilfswerte!$B$21)-Hilfswerte!$B$28)^2+(((F5540-Hilfswerte!$B$22)/Hilfswerte!$B$23)-Hilfswerte!$B$29)^2+(((G5540-Hilfswerte!$B$24)/Hilfswerte!$B$25)-Hilfswerte!$B$30)^2),3)</f>
        <v>1.083</v>
      </c>
      <c r="W5540" s="4">
        <f>ROUND(E5540*Hilfswerte!$B$31,0)</f>
        <v>5139</v>
      </c>
      <c r="X5540" s="4">
        <f t="shared" si="694"/>
        <v>5139</v>
      </c>
      <c r="Y5540" s="4" t="str">
        <f>IF(T5540="A - Top-Kunde","bereits Top-Kunde",IF(AND(V5540&lt;=Hilfswerte!$B$34,H5540&lt;0.5*W5540),"Hoch",IF(AND(V5540&lt;=Hilfswerte!$B$35,H5540&lt;0.7*W5540),"Mittel","Niedrig")))</f>
        <v>Mittel</v>
      </c>
      <c r="Z5540" s="4">
        <f t="shared" si="695"/>
        <v>58.2</v>
      </c>
      <c r="AA5540" s="4" t="str">
        <f>IF(J5540&gt;365,"Bereits abgewandert (Segment D)",IF(Z5540&gt;=Hilfswerte!$B$38,"Rot - akut gefaehrdet",IF(Z5540&gt;=Hilfswerte!$B$39,"Gelb - beobachten","Gruen - stabil")))</f>
        <v>Bereits abgewandert (Segment D)</v>
      </c>
    </row>
    <row r="5541" spans="1:27" ht="15" customHeight="1" x14ac:dyDescent="0.25">
      <c r="A5541" s="4" t="s">
        <v>5888</v>
      </c>
      <c r="B5541" s="4" t="s">
        <v>402</v>
      </c>
      <c r="C5541" s="4" t="s">
        <v>47</v>
      </c>
      <c r="D5541" s="4" t="s">
        <v>30</v>
      </c>
      <c r="E5541" s="4">
        <v>106</v>
      </c>
      <c r="F5541" s="4">
        <v>39.799999999999997</v>
      </c>
      <c r="G5541" s="4">
        <v>18.5</v>
      </c>
      <c r="H5541" s="4">
        <v>0</v>
      </c>
      <c r="I5541" s="4">
        <v>0</v>
      </c>
      <c r="J5541" s="4">
        <v>715</v>
      </c>
      <c r="K5541" s="4">
        <v>0</v>
      </c>
      <c r="L5541" s="4">
        <v>-8</v>
      </c>
      <c r="M5541" s="4">
        <v>0</v>
      </c>
      <c r="N5541" s="4">
        <v>-61.5</v>
      </c>
      <c r="O5541" s="4">
        <f t="shared" si="688"/>
        <v>1</v>
      </c>
      <c r="P5541" s="4">
        <f t="shared" si="689"/>
        <v>1</v>
      </c>
      <c r="Q5541" s="4">
        <f t="shared" si="690"/>
        <v>1</v>
      </c>
      <c r="R5541" s="4">
        <f t="shared" si="691"/>
        <v>3</v>
      </c>
      <c r="S5541" s="4">
        <f t="shared" si="692"/>
        <v>-0.8</v>
      </c>
      <c r="T5541" s="4" t="str">
        <f t="shared" si="693"/>
        <v>D - Abwanderungsrisiko</v>
      </c>
      <c r="U5541" s="4">
        <f>ROUND(((E5541-Hilfswerte!$B$20)/Hilfswerte!$B$21)+((F5541-Hilfswerte!$B$22)/Hilfswerte!$B$23)+((G5541-Hilfswerte!$B$24)/Hilfswerte!$B$25)+0.1*INDEX(Hilfswerte!$B$4:$B$15,MATCH(C5541,Hilfswerte!$A$4:$A$15,0)),2)</f>
        <v>1.55</v>
      </c>
      <c r="V5541" s="4">
        <f>ROUND(SQRT((((E5541-Hilfswerte!$B$20)/Hilfswerte!$B$21)-Hilfswerte!$B$28)^2+(((F5541-Hilfswerte!$B$22)/Hilfswerte!$B$23)-Hilfswerte!$B$29)^2+(((G5541-Hilfswerte!$B$24)/Hilfswerte!$B$25)-Hilfswerte!$B$30)^2),3)</f>
        <v>1.1870000000000001</v>
      </c>
      <c r="W5541" s="4">
        <f>ROUND(E5541*Hilfswerte!$B$31,0)</f>
        <v>21788</v>
      </c>
      <c r="X5541" s="4">
        <f t="shared" si="694"/>
        <v>21788</v>
      </c>
      <c r="Y5541" s="4" t="str">
        <f>IF(T5541="A - Top-Kunde","bereits Top-Kunde",IF(AND(V5541&lt;=Hilfswerte!$B$34,H5541&lt;0.5*W5541),"Hoch",IF(AND(V5541&lt;=Hilfswerte!$B$35,H5541&lt;0.7*W5541),"Mittel","Niedrig")))</f>
        <v>Niedrig</v>
      </c>
      <c r="Z5541" s="4">
        <f t="shared" si="695"/>
        <v>60.4</v>
      </c>
      <c r="AA5541" s="4" t="str">
        <f>IF(J5541&gt;365,"Bereits abgewandert (Segment D)",IF(Z5541&gt;=Hilfswerte!$B$38,"Rot - akut gefaehrdet",IF(Z5541&gt;=Hilfswerte!$B$39,"Gelb - beobachten","Gruen - stabil")))</f>
        <v>Bereits abgewandert (Segment D)</v>
      </c>
    </row>
    <row r="5542" spans="1:27" ht="15" customHeight="1" x14ac:dyDescent="0.25">
      <c r="A5542" s="4" t="s">
        <v>5889</v>
      </c>
      <c r="B5542" s="4" t="s">
        <v>346</v>
      </c>
      <c r="C5542" s="4" t="s">
        <v>38</v>
      </c>
      <c r="D5542" s="4" t="s">
        <v>30</v>
      </c>
      <c r="E5542" s="4">
        <v>94</v>
      </c>
      <c r="F5542" s="4">
        <v>24.7</v>
      </c>
      <c r="G5542" s="4">
        <v>16.399999999999999</v>
      </c>
      <c r="H5542" s="4">
        <v>33396</v>
      </c>
      <c r="I5542" s="4">
        <v>5</v>
      </c>
      <c r="J5542" s="4">
        <v>8</v>
      </c>
      <c r="K5542" s="4">
        <v>2</v>
      </c>
      <c r="L5542" s="4">
        <v>17</v>
      </c>
      <c r="M5542" s="4">
        <v>1</v>
      </c>
      <c r="N5542" s="4">
        <v>-2.2999999999999998</v>
      </c>
      <c r="O5542" s="4">
        <f t="shared" si="688"/>
        <v>5</v>
      </c>
      <c r="P5542" s="4">
        <f t="shared" si="689"/>
        <v>5</v>
      </c>
      <c r="Q5542" s="4">
        <f t="shared" si="690"/>
        <v>5</v>
      </c>
      <c r="R5542" s="4">
        <f t="shared" si="691"/>
        <v>15</v>
      </c>
      <c r="S5542" s="4">
        <f t="shared" si="692"/>
        <v>131.80000000000001</v>
      </c>
      <c r="T5542" s="4" t="str">
        <f t="shared" si="693"/>
        <v>A - Top-Kunde</v>
      </c>
      <c r="U5542" s="4">
        <f>ROUND(((E5542-Hilfswerte!$B$20)/Hilfswerte!$B$21)+((F5542-Hilfswerte!$B$22)/Hilfswerte!$B$23)+((G5542-Hilfswerte!$B$24)/Hilfswerte!$B$25)+0.1*INDEX(Hilfswerte!$B$4:$B$15,MATCH(C5542,Hilfswerte!$A$4:$A$15,0)),2)</f>
        <v>1.1499999999999999</v>
      </c>
      <c r="V5542" s="4">
        <f>ROUND(SQRT((((E5542-Hilfswerte!$B$20)/Hilfswerte!$B$21)-Hilfswerte!$B$28)^2+(((F5542-Hilfswerte!$B$22)/Hilfswerte!$B$23)-Hilfswerte!$B$29)^2+(((G5542-Hilfswerte!$B$24)/Hilfswerte!$B$25)-Hilfswerte!$B$30)^2),3)</f>
        <v>0.91200000000000003</v>
      </c>
      <c r="W5542" s="4">
        <f>ROUND(E5542*Hilfswerte!$B$31,0)</f>
        <v>19321</v>
      </c>
      <c r="X5542" s="4">
        <f t="shared" si="694"/>
        <v>0</v>
      </c>
      <c r="Y5542" s="4" t="str">
        <f>IF(T5542="A - Top-Kunde","bereits Top-Kunde",IF(AND(V5542&lt;=Hilfswerte!$B$34,H5542&lt;0.5*W5542),"Hoch",IF(AND(V5542&lt;=Hilfswerte!$B$35,H5542&lt;0.7*W5542),"Mittel","Niedrig")))</f>
        <v>bereits Top-Kunde</v>
      </c>
      <c r="Z5542" s="4">
        <f t="shared" si="695"/>
        <v>10.7</v>
      </c>
      <c r="AA5542" s="4" t="str">
        <f>IF(J5542&gt;365,"Bereits abgewandert (Segment D)",IF(Z5542&gt;=Hilfswerte!$B$38,"Rot - akut gefaehrdet",IF(Z5542&gt;=Hilfswerte!$B$39,"Gelb - beobachten","Gruen - stabil")))</f>
        <v>Gruen - stabil</v>
      </c>
    </row>
    <row r="5543" spans="1:27" ht="15" customHeight="1" x14ac:dyDescent="0.25">
      <c r="A5543" s="4" t="s">
        <v>5890</v>
      </c>
      <c r="B5543" s="4" t="s">
        <v>743</v>
      </c>
      <c r="C5543" s="4" t="s">
        <v>51</v>
      </c>
      <c r="D5543" s="4" t="s">
        <v>93</v>
      </c>
      <c r="E5543" s="4">
        <v>22</v>
      </c>
      <c r="F5543" s="4">
        <v>7.7</v>
      </c>
      <c r="G5543" s="4">
        <v>21</v>
      </c>
      <c r="H5543" s="4">
        <v>5145</v>
      </c>
      <c r="I5543" s="4">
        <v>7</v>
      </c>
      <c r="J5543" s="4">
        <v>26</v>
      </c>
      <c r="K5543" s="4">
        <v>1</v>
      </c>
      <c r="L5543" s="4">
        <v>15</v>
      </c>
      <c r="M5543" s="4">
        <v>5</v>
      </c>
      <c r="N5543" s="4">
        <v>29.9</v>
      </c>
      <c r="O5543" s="4">
        <f t="shared" si="688"/>
        <v>5</v>
      </c>
      <c r="P5543" s="4">
        <f t="shared" si="689"/>
        <v>5</v>
      </c>
      <c r="Q5543" s="4">
        <f t="shared" si="690"/>
        <v>4</v>
      </c>
      <c r="R5543" s="4">
        <f t="shared" si="691"/>
        <v>14</v>
      </c>
      <c r="S5543" s="4">
        <f t="shared" si="692"/>
        <v>144.5</v>
      </c>
      <c r="T5543" s="4" t="str">
        <f t="shared" si="693"/>
        <v>A - Top-Kunde</v>
      </c>
      <c r="U5543" s="4">
        <f>ROUND(((E5543-Hilfswerte!$B$20)/Hilfswerte!$B$21)+((F5543-Hilfswerte!$B$22)/Hilfswerte!$B$23)+((G5543-Hilfswerte!$B$24)/Hilfswerte!$B$25)+0.1*INDEX(Hilfswerte!$B$4:$B$15,MATCH(C5543,Hilfswerte!$A$4:$A$15,0)),2)</f>
        <v>1.28</v>
      </c>
      <c r="V5543" s="4">
        <f>ROUND(SQRT((((E5543-Hilfswerte!$B$20)/Hilfswerte!$B$21)-Hilfswerte!$B$28)^2+(((F5543-Hilfswerte!$B$22)/Hilfswerte!$B$23)-Hilfswerte!$B$29)^2+(((G5543-Hilfswerte!$B$24)/Hilfswerte!$B$25)-Hilfswerte!$B$30)^2),3)</f>
        <v>1.7589999999999999</v>
      </c>
      <c r="W5543" s="4">
        <f>ROUND(E5543*Hilfswerte!$B$31,0)</f>
        <v>4522</v>
      </c>
      <c r="X5543" s="4">
        <f t="shared" si="694"/>
        <v>0</v>
      </c>
      <c r="Y5543" s="4" t="str">
        <f>IF(T5543="A - Top-Kunde","bereits Top-Kunde",IF(AND(V5543&lt;=Hilfswerte!$B$34,H5543&lt;0.5*W5543),"Hoch",IF(AND(V5543&lt;=Hilfswerte!$B$35,H5543&lt;0.7*W5543),"Mittel","Niedrig")))</f>
        <v>bereits Top-Kunde</v>
      </c>
      <c r="Z5543" s="4">
        <f t="shared" si="695"/>
        <v>7.3</v>
      </c>
      <c r="AA5543" s="4" t="str">
        <f>IF(J5543&gt;365,"Bereits abgewandert (Segment D)",IF(Z5543&gt;=Hilfswerte!$B$38,"Rot - akut gefaehrdet",IF(Z5543&gt;=Hilfswerte!$B$39,"Gelb - beobachten","Gruen - stabil")))</f>
        <v>Gruen - stabil</v>
      </c>
    </row>
    <row r="5544" spans="1:27" ht="15" customHeight="1" x14ac:dyDescent="0.25">
      <c r="A5544" s="4" t="s">
        <v>5891</v>
      </c>
      <c r="B5544" s="4" t="s">
        <v>559</v>
      </c>
      <c r="C5544" s="4" t="s">
        <v>65</v>
      </c>
      <c r="D5544" s="4" t="s">
        <v>30</v>
      </c>
      <c r="E5544" s="4">
        <v>8</v>
      </c>
      <c r="F5544" s="4">
        <v>1.5</v>
      </c>
      <c r="G5544" s="4">
        <v>5.3</v>
      </c>
      <c r="H5544" s="4">
        <v>376</v>
      </c>
      <c r="I5544" s="4">
        <v>4</v>
      </c>
      <c r="J5544" s="4">
        <v>46</v>
      </c>
      <c r="K5544" s="4">
        <v>0</v>
      </c>
      <c r="L5544" s="4">
        <v>-3</v>
      </c>
      <c r="M5544" s="4">
        <v>6</v>
      </c>
      <c r="N5544" s="4">
        <v>-45.2</v>
      </c>
      <c r="O5544" s="4">
        <f t="shared" si="688"/>
        <v>4</v>
      </c>
      <c r="P5544" s="4">
        <f t="shared" si="689"/>
        <v>4</v>
      </c>
      <c r="Q5544" s="4">
        <f t="shared" si="690"/>
        <v>2</v>
      </c>
      <c r="R5544" s="4">
        <f t="shared" si="691"/>
        <v>10</v>
      </c>
      <c r="S5544" s="4">
        <f t="shared" si="692"/>
        <v>77.400000000000006</v>
      </c>
      <c r="T5544" s="4" t="str">
        <f t="shared" si="693"/>
        <v>C - Entwicklungspotenzial</v>
      </c>
      <c r="U5544" s="4">
        <f>ROUND(((E5544-Hilfswerte!$B$20)/Hilfswerte!$B$21)+((F5544-Hilfswerte!$B$22)/Hilfswerte!$B$23)+((G5544-Hilfswerte!$B$24)/Hilfswerte!$B$25)+0.1*INDEX(Hilfswerte!$B$4:$B$15,MATCH(C5544,Hilfswerte!$A$4:$A$15,0)),2)</f>
        <v>-1.79</v>
      </c>
      <c r="V5544" s="4">
        <f>ROUND(SQRT((((E5544-Hilfswerte!$B$20)/Hilfswerte!$B$21)-Hilfswerte!$B$28)^2+(((F5544-Hilfswerte!$B$22)/Hilfswerte!$B$23)-Hilfswerte!$B$29)^2+(((G5544-Hilfswerte!$B$24)/Hilfswerte!$B$25)-Hilfswerte!$B$30)^2),3)</f>
        <v>1.33</v>
      </c>
      <c r="W5544" s="4">
        <f>ROUND(E5544*Hilfswerte!$B$31,0)</f>
        <v>1644</v>
      </c>
      <c r="X5544" s="4">
        <f t="shared" si="694"/>
        <v>1268</v>
      </c>
      <c r="Y5544" s="4" t="str">
        <f>IF(T5544="A - Top-Kunde","bereits Top-Kunde",IF(AND(V5544&lt;=Hilfswerte!$B$34,H5544&lt;0.5*W5544),"Hoch",IF(AND(V5544&lt;=Hilfswerte!$B$35,H5544&lt;0.7*W5544),"Mittel","Niedrig")))</f>
        <v>Niedrig</v>
      </c>
      <c r="Z5544" s="4">
        <f t="shared" si="695"/>
        <v>20.399999999999999</v>
      </c>
      <c r="AA5544" s="4" t="str">
        <f>IF(J5544&gt;365,"Bereits abgewandert (Segment D)",IF(Z5544&gt;=Hilfswerte!$B$38,"Rot - akut gefaehrdet",IF(Z5544&gt;=Hilfswerte!$B$39,"Gelb - beobachten","Gruen - stabil")))</f>
        <v>Rot - akut gefaehrdet</v>
      </c>
    </row>
    <row r="5545" spans="1:27" ht="15" customHeight="1" x14ac:dyDescent="0.25">
      <c r="A5545" s="4" t="s">
        <v>5892</v>
      </c>
      <c r="B5545" s="4" t="s">
        <v>108</v>
      </c>
      <c r="C5545" s="4" t="s">
        <v>55</v>
      </c>
      <c r="D5545" s="4" t="s">
        <v>30</v>
      </c>
      <c r="E5545" s="4">
        <v>55</v>
      </c>
      <c r="F5545" s="4">
        <v>10.6</v>
      </c>
      <c r="G5545" s="4">
        <v>8.3000000000000007</v>
      </c>
      <c r="H5545" s="4">
        <v>51234</v>
      </c>
      <c r="I5545" s="4">
        <v>5</v>
      </c>
      <c r="J5545" s="4">
        <v>24</v>
      </c>
      <c r="K5545" s="4">
        <v>1</v>
      </c>
      <c r="L5545" s="4">
        <v>12</v>
      </c>
      <c r="M5545" s="4">
        <v>2</v>
      </c>
      <c r="N5545" s="4">
        <v>-15.5</v>
      </c>
      <c r="O5545" s="4">
        <f t="shared" si="688"/>
        <v>5</v>
      </c>
      <c r="P5545" s="4">
        <f t="shared" si="689"/>
        <v>5</v>
      </c>
      <c r="Q5545" s="4">
        <f t="shared" si="690"/>
        <v>5</v>
      </c>
      <c r="R5545" s="4">
        <f t="shared" si="691"/>
        <v>15</v>
      </c>
      <c r="S5545" s="4">
        <f t="shared" si="692"/>
        <v>132.69999999999999</v>
      </c>
      <c r="T5545" s="4" t="str">
        <f t="shared" si="693"/>
        <v>A - Top-Kunde</v>
      </c>
      <c r="U5545" s="4">
        <f>ROUND(((E5545-Hilfswerte!$B$20)/Hilfswerte!$B$21)+((F5545-Hilfswerte!$B$22)/Hilfswerte!$B$23)+((G5545-Hilfswerte!$B$24)/Hilfswerte!$B$25)+0.1*INDEX(Hilfswerte!$B$4:$B$15,MATCH(C5545,Hilfswerte!$A$4:$A$15,0)),2)</f>
        <v>-0.6</v>
      </c>
      <c r="V5545" s="4">
        <f>ROUND(SQRT((((E5545-Hilfswerte!$B$20)/Hilfswerte!$B$21)-Hilfswerte!$B$28)^2+(((F5545-Hilfswerte!$B$22)/Hilfswerte!$B$23)-Hilfswerte!$B$29)^2+(((G5545-Hilfswerte!$B$24)/Hilfswerte!$B$25)-Hilfswerte!$B$30)^2),3)</f>
        <v>0.82599999999999996</v>
      </c>
      <c r="W5545" s="4">
        <f>ROUND(E5545*Hilfswerte!$B$31,0)</f>
        <v>11305</v>
      </c>
      <c r="X5545" s="4">
        <f t="shared" si="694"/>
        <v>0</v>
      </c>
      <c r="Y5545" s="4" t="str">
        <f>IF(T5545="A - Top-Kunde","bereits Top-Kunde",IF(AND(V5545&lt;=Hilfswerte!$B$34,H5545&lt;0.5*W5545),"Hoch",IF(AND(V5545&lt;=Hilfswerte!$B$35,H5545&lt;0.7*W5545),"Mittel","Niedrig")))</f>
        <v>bereits Top-Kunde</v>
      </c>
      <c r="Z5545" s="4">
        <f t="shared" si="695"/>
        <v>12.8</v>
      </c>
      <c r="AA5545" s="4" t="str">
        <f>IF(J5545&gt;365,"Bereits abgewandert (Segment D)",IF(Z5545&gt;=Hilfswerte!$B$38,"Rot - akut gefaehrdet",IF(Z5545&gt;=Hilfswerte!$B$39,"Gelb - beobachten","Gruen - stabil")))</f>
        <v>Gruen - stabil</v>
      </c>
    </row>
    <row r="5546" spans="1:27" ht="15" customHeight="1" x14ac:dyDescent="0.25">
      <c r="A5546" s="4" t="s">
        <v>5893</v>
      </c>
      <c r="B5546" s="4" t="s">
        <v>35</v>
      </c>
      <c r="C5546" s="4" t="s">
        <v>47</v>
      </c>
      <c r="D5546" s="4" t="s">
        <v>30</v>
      </c>
      <c r="E5546" s="4">
        <v>39</v>
      </c>
      <c r="F5546" s="4">
        <v>12.3</v>
      </c>
      <c r="G5546" s="4">
        <v>16.8</v>
      </c>
      <c r="H5546" s="4">
        <v>2198</v>
      </c>
      <c r="I5546" s="4">
        <v>3</v>
      </c>
      <c r="J5546" s="4">
        <v>48</v>
      </c>
      <c r="K5546" s="4">
        <v>0</v>
      </c>
      <c r="L5546" s="4">
        <v>6</v>
      </c>
      <c r="M5546" s="4">
        <v>4</v>
      </c>
      <c r="N5546" s="4">
        <v>30.4</v>
      </c>
      <c r="O5546" s="4">
        <f t="shared" si="688"/>
        <v>4</v>
      </c>
      <c r="P5546" s="4">
        <f t="shared" si="689"/>
        <v>3</v>
      </c>
      <c r="Q5546" s="4">
        <f t="shared" si="690"/>
        <v>3</v>
      </c>
      <c r="R5546" s="4">
        <f t="shared" si="691"/>
        <v>10</v>
      </c>
      <c r="S5546" s="4">
        <f t="shared" si="692"/>
        <v>113.4</v>
      </c>
      <c r="T5546" s="4" t="str">
        <f t="shared" si="693"/>
        <v>B - Kernkunde</v>
      </c>
      <c r="U5546" s="4">
        <f>ROUND(((E5546-Hilfswerte!$B$20)/Hilfswerte!$B$21)+((F5546-Hilfswerte!$B$22)/Hilfswerte!$B$23)+((G5546-Hilfswerte!$B$24)/Hilfswerte!$B$25)+0.1*INDEX(Hilfswerte!$B$4:$B$15,MATCH(C5546,Hilfswerte!$A$4:$A$15,0)),2)</f>
        <v>0.5</v>
      </c>
      <c r="V5546" s="4">
        <f>ROUND(SQRT((((E5546-Hilfswerte!$B$20)/Hilfswerte!$B$21)-Hilfswerte!$B$28)^2+(((F5546-Hilfswerte!$B$22)/Hilfswerte!$B$23)-Hilfswerte!$B$29)^2+(((G5546-Hilfswerte!$B$24)/Hilfswerte!$B$25)-Hilfswerte!$B$30)^2),3)</f>
        <v>1.139</v>
      </c>
      <c r="W5546" s="4">
        <f>ROUND(E5546*Hilfswerte!$B$31,0)</f>
        <v>8016</v>
      </c>
      <c r="X5546" s="4">
        <f t="shared" si="694"/>
        <v>5818</v>
      </c>
      <c r="Y5546" s="4" t="str">
        <f>IF(T5546="A - Top-Kunde","bereits Top-Kunde",IF(AND(V5546&lt;=Hilfswerte!$B$34,H5546&lt;0.5*W5546),"Hoch",IF(AND(V5546&lt;=Hilfswerte!$B$35,H5546&lt;0.7*W5546),"Mittel","Niedrig")))</f>
        <v>Mittel</v>
      </c>
      <c r="Z5546" s="4">
        <f t="shared" si="695"/>
        <v>3.6</v>
      </c>
      <c r="AA5546" s="4" t="str">
        <f>IF(J5546&gt;365,"Bereits abgewandert (Segment D)",IF(Z5546&gt;=Hilfswerte!$B$38,"Rot - akut gefaehrdet",IF(Z5546&gt;=Hilfswerte!$B$39,"Gelb - beobachten","Gruen - stabil")))</f>
        <v>Gruen - stabil</v>
      </c>
    </row>
    <row r="5547" spans="1:27" ht="15" customHeight="1" x14ac:dyDescent="0.25">
      <c r="A5547" s="4" t="s">
        <v>5894</v>
      </c>
      <c r="B5547" s="4" t="s">
        <v>44</v>
      </c>
      <c r="C5547" s="4" t="s">
        <v>38</v>
      </c>
      <c r="D5547" s="4" t="s">
        <v>30</v>
      </c>
      <c r="E5547" s="4">
        <v>254</v>
      </c>
      <c r="F5547" s="4">
        <v>54.3</v>
      </c>
      <c r="G5547" s="4">
        <v>8.1</v>
      </c>
      <c r="H5547" s="4">
        <v>0</v>
      </c>
      <c r="I5547" s="4">
        <v>0</v>
      </c>
      <c r="J5547" s="4">
        <v>935</v>
      </c>
      <c r="K5547" s="4">
        <v>0</v>
      </c>
      <c r="L5547" s="4">
        <v>-7</v>
      </c>
      <c r="M5547" s="4">
        <v>0</v>
      </c>
      <c r="N5547" s="4">
        <v>-75.7</v>
      </c>
      <c r="O5547" s="4">
        <f t="shared" si="688"/>
        <v>1</v>
      </c>
      <c r="P5547" s="4">
        <f t="shared" si="689"/>
        <v>1</v>
      </c>
      <c r="Q5547" s="4">
        <f t="shared" si="690"/>
        <v>1</v>
      </c>
      <c r="R5547" s="4">
        <f t="shared" si="691"/>
        <v>3</v>
      </c>
      <c r="S5547" s="4">
        <f t="shared" si="692"/>
        <v>-7.9</v>
      </c>
      <c r="T5547" s="4" t="str">
        <f t="shared" si="693"/>
        <v>D - Abwanderungsrisiko</v>
      </c>
      <c r="U5547" s="4">
        <f>ROUND(((E5547-Hilfswerte!$B$20)/Hilfswerte!$B$21)+((F5547-Hilfswerte!$B$22)/Hilfswerte!$B$23)+((G5547-Hilfswerte!$B$24)/Hilfswerte!$B$25)+0.1*INDEX(Hilfswerte!$B$4:$B$15,MATCH(C5547,Hilfswerte!$A$4:$A$15,0)),2)</f>
        <v>1.05</v>
      </c>
      <c r="V5547" s="4">
        <f>ROUND(SQRT((((E5547-Hilfswerte!$B$20)/Hilfswerte!$B$21)-Hilfswerte!$B$28)^2+(((F5547-Hilfswerte!$B$22)/Hilfswerte!$B$23)-Hilfswerte!$B$29)^2+(((G5547-Hilfswerte!$B$24)/Hilfswerte!$B$25)-Hilfswerte!$B$30)^2),3)</f>
        <v>0.68700000000000006</v>
      </c>
      <c r="W5547" s="4">
        <f>ROUND(E5547*Hilfswerte!$B$31,0)</f>
        <v>52209</v>
      </c>
      <c r="X5547" s="4">
        <f t="shared" si="694"/>
        <v>52209</v>
      </c>
      <c r="Y5547" s="4" t="str">
        <f>IF(T5547="A - Top-Kunde","bereits Top-Kunde",IF(AND(V5547&lt;=Hilfswerte!$B$34,H5547&lt;0.5*W5547),"Hoch",IF(AND(V5547&lt;=Hilfswerte!$B$35,H5547&lt;0.7*W5547),"Mittel","Niedrig")))</f>
        <v>Hoch</v>
      </c>
      <c r="Z5547" s="4">
        <f t="shared" si="695"/>
        <v>77</v>
      </c>
      <c r="AA5547" s="4" t="str">
        <f>IF(J5547&gt;365,"Bereits abgewandert (Segment D)",IF(Z5547&gt;=Hilfswerte!$B$38,"Rot - akut gefaehrdet",IF(Z5547&gt;=Hilfswerte!$B$39,"Gelb - beobachten","Gruen - stabil")))</f>
        <v>Bereits abgewandert (Segment D)</v>
      </c>
    </row>
    <row r="5548" spans="1:27" ht="15" customHeight="1" x14ac:dyDescent="0.25">
      <c r="A5548" s="4" t="s">
        <v>5895</v>
      </c>
      <c r="B5548" s="4" t="s">
        <v>148</v>
      </c>
      <c r="C5548" s="4" t="s">
        <v>55</v>
      </c>
      <c r="D5548" s="4" t="s">
        <v>30</v>
      </c>
      <c r="E5548" s="4">
        <v>98</v>
      </c>
      <c r="F5548" s="4">
        <v>16.2</v>
      </c>
      <c r="G5548" s="4">
        <v>10.6</v>
      </c>
      <c r="H5548" s="4">
        <v>14650</v>
      </c>
      <c r="I5548" s="4">
        <v>7</v>
      </c>
      <c r="J5548" s="4">
        <v>2</v>
      </c>
      <c r="K5548" s="4">
        <v>1</v>
      </c>
      <c r="L5548" s="4">
        <v>0</v>
      </c>
      <c r="M5548" s="4">
        <v>2</v>
      </c>
      <c r="N5548" s="4">
        <v>-12</v>
      </c>
      <c r="O5548" s="4">
        <f t="shared" si="688"/>
        <v>5</v>
      </c>
      <c r="P5548" s="4">
        <f t="shared" si="689"/>
        <v>5</v>
      </c>
      <c r="Q5548" s="4">
        <f t="shared" si="690"/>
        <v>5</v>
      </c>
      <c r="R5548" s="4">
        <f t="shared" si="691"/>
        <v>15</v>
      </c>
      <c r="S5548" s="4">
        <f t="shared" si="692"/>
        <v>138</v>
      </c>
      <c r="T5548" s="4" t="str">
        <f t="shared" si="693"/>
        <v>A - Top-Kunde</v>
      </c>
      <c r="U5548" s="4">
        <f>ROUND(((E5548-Hilfswerte!$B$20)/Hilfswerte!$B$21)+((F5548-Hilfswerte!$B$22)/Hilfswerte!$B$23)+((G5548-Hilfswerte!$B$24)/Hilfswerte!$B$25)+0.1*INDEX(Hilfswerte!$B$4:$B$15,MATCH(C5548,Hilfswerte!$A$4:$A$15,0)),2)</f>
        <v>0.05</v>
      </c>
      <c r="V5548" s="4">
        <f>ROUND(SQRT((((E5548-Hilfswerte!$B$20)/Hilfswerte!$B$21)-Hilfswerte!$B$28)^2+(((F5548-Hilfswerte!$B$22)/Hilfswerte!$B$23)-Hilfswerte!$B$29)^2+(((G5548-Hilfswerte!$B$24)/Hilfswerte!$B$25)-Hilfswerte!$B$30)^2),3)</f>
        <v>0.497</v>
      </c>
      <c r="W5548" s="4">
        <f>ROUND(E5548*Hilfswerte!$B$31,0)</f>
        <v>20144</v>
      </c>
      <c r="X5548" s="4">
        <f t="shared" si="694"/>
        <v>5494</v>
      </c>
      <c r="Y5548" s="4" t="str">
        <f>IF(T5548="A - Top-Kunde","bereits Top-Kunde",IF(AND(V5548&lt;=Hilfswerte!$B$34,H5548&lt;0.5*W5548),"Hoch",IF(AND(V5548&lt;=Hilfswerte!$B$35,H5548&lt;0.7*W5548),"Mittel","Niedrig")))</f>
        <v>bereits Top-Kunde</v>
      </c>
      <c r="Z5548" s="4">
        <f t="shared" si="695"/>
        <v>7.9</v>
      </c>
      <c r="AA5548" s="4" t="str">
        <f>IF(J5548&gt;365,"Bereits abgewandert (Segment D)",IF(Z5548&gt;=Hilfswerte!$B$38,"Rot - akut gefaehrdet",IF(Z5548&gt;=Hilfswerte!$B$39,"Gelb - beobachten","Gruen - stabil")))</f>
        <v>Gruen - stabil</v>
      </c>
    </row>
    <row r="5549" spans="1:27" ht="15" customHeight="1" x14ac:dyDescent="0.25">
      <c r="A5549" s="4" t="s">
        <v>5896</v>
      </c>
      <c r="B5549" s="4" t="s">
        <v>136</v>
      </c>
      <c r="C5549" s="4" t="s">
        <v>59</v>
      </c>
      <c r="D5549" s="4" t="s">
        <v>30</v>
      </c>
      <c r="E5549" s="4">
        <v>69</v>
      </c>
      <c r="F5549" s="4">
        <v>13.4</v>
      </c>
      <c r="G5549" s="4">
        <v>14.3</v>
      </c>
      <c r="H5549" s="4">
        <v>50405</v>
      </c>
      <c r="I5549" s="4">
        <v>3</v>
      </c>
      <c r="J5549" s="4">
        <v>16</v>
      </c>
      <c r="K5549" s="4">
        <v>0</v>
      </c>
      <c r="L5549" s="4">
        <v>5</v>
      </c>
      <c r="M5549" s="4">
        <v>1</v>
      </c>
      <c r="N5549" s="4">
        <v>-24.4</v>
      </c>
      <c r="O5549" s="4">
        <f t="shared" si="688"/>
        <v>5</v>
      </c>
      <c r="P5549" s="4">
        <f t="shared" si="689"/>
        <v>3</v>
      </c>
      <c r="Q5549" s="4">
        <f t="shared" si="690"/>
        <v>5</v>
      </c>
      <c r="R5549" s="4">
        <f t="shared" si="691"/>
        <v>13</v>
      </c>
      <c r="S5549" s="4">
        <f t="shared" si="692"/>
        <v>116.3</v>
      </c>
      <c r="T5549" s="4" t="str">
        <f t="shared" si="693"/>
        <v>B - Kernkunde</v>
      </c>
      <c r="U5549" s="4">
        <f>ROUND(((E5549-Hilfswerte!$B$20)/Hilfswerte!$B$21)+((F5549-Hilfswerte!$B$22)/Hilfswerte!$B$23)+((G5549-Hilfswerte!$B$24)/Hilfswerte!$B$25)+0.1*INDEX(Hilfswerte!$B$4:$B$15,MATCH(C5549,Hilfswerte!$A$4:$A$15,0)),2)</f>
        <v>0.09</v>
      </c>
      <c r="V5549" s="4">
        <f>ROUND(SQRT((((E5549-Hilfswerte!$B$20)/Hilfswerte!$B$21)-Hilfswerte!$B$28)^2+(((F5549-Hilfswerte!$B$22)/Hilfswerte!$B$23)-Hilfswerte!$B$29)^2+(((G5549-Hilfswerte!$B$24)/Hilfswerte!$B$25)-Hilfswerte!$B$30)^2),3)</f>
        <v>0.78</v>
      </c>
      <c r="W5549" s="4">
        <f>ROUND(E5549*Hilfswerte!$B$31,0)</f>
        <v>14183</v>
      </c>
      <c r="X5549" s="4">
        <f t="shared" si="694"/>
        <v>0</v>
      </c>
      <c r="Y5549" s="4" t="str">
        <f>IF(T5549="A - Top-Kunde","bereits Top-Kunde",IF(AND(V5549&lt;=Hilfswerte!$B$34,H5549&lt;0.5*W5549),"Hoch",IF(AND(V5549&lt;=Hilfswerte!$B$35,H5549&lt;0.7*W5549),"Mittel","Niedrig")))</f>
        <v>Niedrig</v>
      </c>
      <c r="Z5549" s="4">
        <f t="shared" si="695"/>
        <v>11.6</v>
      </c>
      <c r="AA5549" s="4" t="str">
        <f>IF(J5549&gt;365,"Bereits abgewandert (Segment D)",IF(Z5549&gt;=Hilfswerte!$B$38,"Rot - akut gefaehrdet",IF(Z5549&gt;=Hilfswerte!$B$39,"Gelb - beobachten","Gruen - stabil")))</f>
        <v>Gruen - stabil</v>
      </c>
    </row>
    <row r="5550" spans="1:27" ht="15" customHeight="1" x14ac:dyDescent="0.25">
      <c r="A5550" s="4" t="s">
        <v>5897</v>
      </c>
      <c r="B5550" s="4" t="s">
        <v>1153</v>
      </c>
      <c r="C5550" s="4" t="s">
        <v>74</v>
      </c>
      <c r="D5550" s="4" t="s">
        <v>30</v>
      </c>
      <c r="E5550" s="4">
        <v>51</v>
      </c>
      <c r="F5550" s="4">
        <v>8</v>
      </c>
      <c r="G5550" s="4">
        <v>7.4</v>
      </c>
      <c r="H5550" s="4">
        <v>1284</v>
      </c>
      <c r="I5550" s="4">
        <v>3</v>
      </c>
      <c r="J5550" s="4">
        <v>76</v>
      </c>
      <c r="K5550" s="4">
        <v>1</v>
      </c>
      <c r="L5550" s="4">
        <v>16</v>
      </c>
      <c r="M5550" s="4">
        <v>5</v>
      </c>
      <c r="N5550" s="4">
        <v>3.4</v>
      </c>
      <c r="O5550" s="4">
        <f t="shared" si="688"/>
        <v>4</v>
      </c>
      <c r="P5550" s="4">
        <f t="shared" si="689"/>
        <v>3</v>
      </c>
      <c r="Q5550" s="4">
        <f t="shared" si="690"/>
        <v>3</v>
      </c>
      <c r="R5550" s="4">
        <f t="shared" si="691"/>
        <v>10</v>
      </c>
      <c r="S5550" s="4">
        <f t="shared" si="692"/>
        <v>90.9</v>
      </c>
      <c r="T5550" s="4" t="str">
        <f t="shared" si="693"/>
        <v>C - Entwicklungspotenzial</v>
      </c>
      <c r="U5550" s="4">
        <f>ROUND(((E5550-Hilfswerte!$B$20)/Hilfswerte!$B$21)+((F5550-Hilfswerte!$B$22)/Hilfswerte!$B$23)+((G5550-Hilfswerte!$B$24)/Hilfswerte!$B$25)+0.1*INDEX(Hilfswerte!$B$4:$B$15,MATCH(C5550,Hilfswerte!$A$4:$A$15,0)),2)</f>
        <v>-1.1200000000000001</v>
      </c>
      <c r="V5550" s="4">
        <f>ROUND(SQRT((((E5550-Hilfswerte!$B$20)/Hilfswerte!$B$21)-Hilfswerte!$B$28)^2+(((F5550-Hilfswerte!$B$22)/Hilfswerte!$B$23)-Hilfswerte!$B$29)^2+(((G5550-Hilfswerte!$B$24)/Hilfswerte!$B$25)-Hilfswerte!$B$30)^2),3)</f>
        <v>0.94899999999999995</v>
      </c>
      <c r="W5550" s="4">
        <f>ROUND(E5550*Hilfswerte!$B$31,0)</f>
        <v>10483</v>
      </c>
      <c r="X5550" s="4">
        <f t="shared" si="694"/>
        <v>9199</v>
      </c>
      <c r="Y5550" s="4" t="str">
        <f>IF(T5550="A - Top-Kunde","bereits Top-Kunde",IF(AND(V5550&lt;=Hilfswerte!$B$34,H5550&lt;0.5*W5550),"Hoch",IF(AND(V5550&lt;=Hilfswerte!$B$35,H5550&lt;0.7*W5550),"Mittel","Niedrig")))</f>
        <v>Mittel</v>
      </c>
      <c r="Z5550" s="4">
        <f t="shared" si="695"/>
        <v>10</v>
      </c>
      <c r="AA5550" s="4" t="str">
        <f>IF(J5550&gt;365,"Bereits abgewandert (Segment D)",IF(Z5550&gt;=Hilfswerte!$B$38,"Rot - akut gefaehrdet",IF(Z5550&gt;=Hilfswerte!$B$39,"Gelb - beobachten","Gruen - stabil")))</f>
        <v>Gruen - stabil</v>
      </c>
    </row>
    <row r="5551" spans="1:27" ht="15" customHeight="1" x14ac:dyDescent="0.25">
      <c r="A5551" s="4" t="s">
        <v>5898</v>
      </c>
      <c r="B5551" s="4" t="s">
        <v>865</v>
      </c>
      <c r="C5551" s="4" t="s">
        <v>47</v>
      </c>
      <c r="D5551" s="4" t="s">
        <v>48</v>
      </c>
      <c r="E5551" s="4">
        <v>94</v>
      </c>
      <c r="F5551" s="4">
        <v>27</v>
      </c>
      <c r="G5551" s="4">
        <v>19.8</v>
      </c>
      <c r="H5551" s="4">
        <v>14980</v>
      </c>
      <c r="I5551" s="4">
        <v>5</v>
      </c>
      <c r="J5551" s="4">
        <v>55</v>
      </c>
      <c r="K5551" s="4">
        <v>0</v>
      </c>
      <c r="L5551" s="4">
        <v>1</v>
      </c>
      <c r="M5551" s="4">
        <v>3</v>
      </c>
      <c r="N5551" s="4">
        <v>31.2</v>
      </c>
      <c r="O5551" s="4">
        <f t="shared" si="688"/>
        <v>4</v>
      </c>
      <c r="P5551" s="4">
        <f t="shared" si="689"/>
        <v>5</v>
      </c>
      <c r="Q5551" s="4">
        <f t="shared" si="690"/>
        <v>5</v>
      </c>
      <c r="R5551" s="4">
        <f t="shared" si="691"/>
        <v>14</v>
      </c>
      <c r="S5551" s="4">
        <f t="shared" si="692"/>
        <v>155.30000000000001</v>
      </c>
      <c r="T5551" s="4" t="str">
        <f t="shared" si="693"/>
        <v>A - Top-Kunde</v>
      </c>
      <c r="U5551" s="4">
        <f>ROUND(((E5551-Hilfswerte!$B$20)/Hilfswerte!$B$21)+((F5551-Hilfswerte!$B$22)/Hilfswerte!$B$23)+((G5551-Hilfswerte!$B$24)/Hilfswerte!$B$25)+0.1*INDEX(Hilfswerte!$B$4:$B$15,MATCH(C5551,Hilfswerte!$A$4:$A$15,0)),2)</f>
        <v>1.48</v>
      </c>
      <c r="V5551" s="4">
        <f>ROUND(SQRT((((E5551-Hilfswerte!$B$20)/Hilfswerte!$B$21)-Hilfswerte!$B$28)^2+(((F5551-Hilfswerte!$B$22)/Hilfswerte!$B$23)-Hilfswerte!$B$29)^2+(((G5551-Hilfswerte!$B$24)/Hilfswerte!$B$25)-Hilfswerte!$B$30)^2),3)</f>
        <v>1.4119999999999999</v>
      </c>
      <c r="W5551" s="4">
        <f>ROUND(E5551*Hilfswerte!$B$31,0)</f>
        <v>19321</v>
      </c>
      <c r="X5551" s="4">
        <f t="shared" si="694"/>
        <v>4341</v>
      </c>
      <c r="Y5551" s="4" t="str">
        <f>IF(T5551="A - Top-Kunde","bereits Top-Kunde",IF(AND(V5551&lt;=Hilfswerte!$B$34,H5551&lt;0.5*W5551),"Hoch",IF(AND(V5551&lt;=Hilfswerte!$B$35,H5551&lt;0.7*W5551),"Mittel","Niedrig")))</f>
        <v>bereits Top-Kunde</v>
      </c>
      <c r="Z5551" s="4">
        <f t="shared" si="695"/>
        <v>3</v>
      </c>
      <c r="AA5551" s="4" t="str">
        <f>IF(J5551&gt;365,"Bereits abgewandert (Segment D)",IF(Z5551&gt;=Hilfswerte!$B$38,"Rot - akut gefaehrdet",IF(Z5551&gt;=Hilfswerte!$B$39,"Gelb - beobachten","Gruen - stabil")))</f>
        <v>Gruen - stabil</v>
      </c>
    </row>
    <row r="5552" spans="1:27" ht="15" customHeight="1" x14ac:dyDescent="0.25">
      <c r="A5552" s="4" t="s">
        <v>5899</v>
      </c>
      <c r="B5552" s="4" t="s">
        <v>1153</v>
      </c>
      <c r="C5552" s="4" t="s">
        <v>84</v>
      </c>
      <c r="D5552" s="4" t="s">
        <v>30</v>
      </c>
      <c r="E5552" s="4">
        <v>40</v>
      </c>
      <c r="F5552" s="4">
        <v>5.0999999999999996</v>
      </c>
      <c r="G5552" s="4">
        <v>16.8</v>
      </c>
      <c r="H5552" s="4">
        <v>4506</v>
      </c>
      <c r="I5552" s="4">
        <v>2</v>
      </c>
      <c r="J5552" s="4">
        <v>8</v>
      </c>
      <c r="K5552" s="4">
        <v>0</v>
      </c>
      <c r="L5552" s="4">
        <v>27</v>
      </c>
      <c r="M5552" s="4">
        <v>5</v>
      </c>
      <c r="N5552" s="4">
        <v>1.6</v>
      </c>
      <c r="O5552" s="4">
        <f t="shared" si="688"/>
        <v>5</v>
      </c>
      <c r="P5552" s="4">
        <f t="shared" si="689"/>
        <v>2</v>
      </c>
      <c r="Q5552" s="4">
        <f t="shared" si="690"/>
        <v>4</v>
      </c>
      <c r="R5552" s="4">
        <f t="shared" si="691"/>
        <v>11</v>
      </c>
      <c r="S5552" s="4">
        <f t="shared" si="692"/>
        <v>102.7</v>
      </c>
      <c r="T5552" s="4" t="str">
        <f t="shared" si="693"/>
        <v>C - Entwicklungspotenzial</v>
      </c>
      <c r="U5552" s="4">
        <f>ROUND(((E5552-Hilfswerte!$B$20)/Hilfswerte!$B$21)+((F5552-Hilfswerte!$B$22)/Hilfswerte!$B$23)+((G5552-Hilfswerte!$B$24)/Hilfswerte!$B$25)+0.1*INDEX(Hilfswerte!$B$4:$B$15,MATCH(C5552,Hilfswerte!$A$4:$A$15,0)),2)</f>
        <v>0.28999999999999998</v>
      </c>
      <c r="V5552" s="4">
        <f>ROUND(SQRT((((E5552-Hilfswerte!$B$20)/Hilfswerte!$B$21)-Hilfswerte!$B$28)^2+(((F5552-Hilfswerte!$B$22)/Hilfswerte!$B$23)-Hilfswerte!$B$29)^2+(((G5552-Hilfswerte!$B$24)/Hilfswerte!$B$25)-Hilfswerte!$B$30)^2),3)</f>
        <v>1.1950000000000001</v>
      </c>
      <c r="W5552" s="4">
        <f>ROUND(E5552*Hilfswerte!$B$31,0)</f>
        <v>8222</v>
      </c>
      <c r="X5552" s="4">
        <f t="shared" si="694"/>
        <v>3716</v>
      </c>
      <c r="Y5552" s="4" t="str">
        <f>IF(T5552="A - Top-Kunde","bereits Top-Kunde",IF(AND(V5552&lt;=Hilfswerte!$B$34,H5552&lt;0.5*W5552),"Hoch",IF(AND(V5552&lt;=Hilfswerte!$B$35,H5552&lt;0.7*W5552),"Mittel","Niedrig")))</f>
        <v>Niedrig</v>
      </c>
      <c r="Z5552" s="4">
        <f t="shared" si="695"/>
        <v>5.8</v>
      </c>
      <c r="AA5552" s="4" t="str">
        <f>IF(J5552&gt;365,"Bereits abgewandert (Segment D)",IF(Z5552&gt;=Hilfswerte!$B$38,"Rot - akut gefaehrdet",IF(Z5552&gt;=Hilfswerte!$B$39,"Gelb - beobachten","Gruen - stabil")))</f>
        <v>Gruen - stabil</v>
      </c>
    </row>
    <row r="5553" spans="1:27" ht="15" customHeight="1" x14ac:dyDescent="0.25">
      <c r="A5553" s="4" t="s">
        <v>5900</v>
      </c>
      <c r="B5553" s="4" t="s">
        <v>410</v>
      </c>
      <c r="C5553" s="4" t="s">
        <v>55</v>
      </c>
      <c r="D5553" s="4" t="s">
        <v>30</v>
      </c>
      <c r="E5553" s="4">
        <v>22</v>
      </c>
      <c r="F5553" s="4">
        <v>4.5999999999999996</v>
      </c>
      <c r="G5553" s="4">
        <v>6.5</v>
      </c>
      <c r="H5553" s="4">
        <v>4931</v>
      </c>
      <c r="I5553" s="4">
        <v>2</v>
      </c>
      <c r="J5553" s="4">
        <v>193</v>
      </c>
      <c r="K5553" s="4">
        <v>0</v>
      </c>
      <c r="L5553" s="4">
        <v>-3</v>
      </c>
      <c r="M5553" s="4">
        <v>5</v>
      </c>
      <c r="N5553" s="4">
        <v>-9.1999999999999993</v>
      </c>
      <c r="O5553" s="4">
        <f t="shared" si="688"/>
        <v>2</v>
      </c>
      <c r="P5553" s="4">
        <f t="shared" si="689"/>
        <v>2</v>
      </c>
      <c r="Q5553" s="4">
        <f t="shared" si="690"/>
        <v>4</v>
      </c>
      <c r="R5553" s="4">
        <f t="shared" si="691"/>
        <v>8</v>
      </c>
      <c r="S5553" s="4">
        <f t="shared" si="692"/>
        <v>75.400000000000006</v>
      </c>
      <c r="T5553" s="4" t="str">
        <f t="shared" si="693"/>
        <v>C - Entwicklungspotenzial</v>
      </c>
      <c r="U5553" s="4">
        <f>ROUND(((E5553-Hilfswerte!$B$20)/Hilfswerte!$B$21)+((F5553-Hilfswerte!$B$22)/Hilfswerte!$B$23)+((G5553-Hilfswerte!$B$24)/Hilfswerte!$B$25)+0.1*INDEX(Hilfswerte!$B$4:$B$15,MATCH(C5553,Hilfswerte!$A$4:$A$15,0)),2)</f>
        <v>-1.1399999999999999</v>
      </c>
      <c r="V5553" s="4">
        <f>ROUND(SQRT((((E5553-Hilfswerte!$B$20)/Hilfswerte!$B$21)-Hilfswerte!$B$28)^2+(((F5553-Hilfswerte!$B$22)/Hilfswerte!$B$23)-Hilfswerte!$B$29)^2+(((G5553-Hilfswerte!$B$24)/Hilfswerte!$B$25)-Hilfswerte!$B$30)^2),3)</f>
        <v>1.141</v>
      </c>
      <c r="W5553" s="4">
        <f>ROUND(E5553*Hilfswerte!$B$31,0)</f>
        <v>4522</v>
      </c>
      <c r="X5553" s="4">
        <f t="shared" si="694"/>
        <v>0</v>
      </c>
      <c r="Y5553" s="4" t="str">
        <f>IF(T5553="A - Top-Kunde","bereits Top-Kunde",IF(AND(V5553&lt;=Hilfswerte!$B$34,H5553&lt;0.5*W5553),"Hoch",IF(AND(V5553&lt;=Hilfswerte!$B$35,H5553&lt;0.7*W5553),"Mittel","Niedrig")))</f>
        <v>Niedrig</v>
      </c>
      <c r="Z5553" s="4">
        <f t="shared" si="695"/>
        <v>13.3</v>
      </c>
      <c r="AA5553" s="4" t="str">
        <f>IF(J5553&gt;365,"Bereits abgewandert (Segment D)",IF(Z5553&gt;=Hilfswerte!$B$38,"Rot - akut gefaehrdet",IF(Z5553&gt;=Hilfswerte!$B$39,"Gelb - beobachten","Gruen - stabil")))</f>
        <v>Gruen - stabil</v>
      </c>
    </row>
    <row r="5554" spans="1:27" ht="15" customHeight="1" x14ac:dyDescent="0.25">
      <c r="A5554" s="4" t="s">
        <v>5901</v>
      </c>
      <c r="B5554" s="4" t="s">
        <v>723</v>
      </c>
      <c r="C5554" s="4" t="s">
        <v>33</v>
      </c>
      <c r="D5554" s="4" t="s">
        <v>178</v>
      </c>
      <c r="E5554" s="4">
        <v>262</v>
      </c>
      <c r="F5554" s="4">
        <v>67.3</v>
      </c>
      <c r="G5554" s="4">
        <v>20.399999999999999</v>
      </c>
      <c r="H5554" s="4">
        <v>27192</v>
      </c>
      <c r="I5554" s="4">
        <v>4</v>
      </c>
      <c r="J5554" s="4">
        <v>58</v>
      </c>
      <c r="K5554" s="4">
        <v>0</v>
      </c>
      <c r="L5554" s="4">
        <v>-5</v>
      </c>
      <c r="M5554" s="4">
        <v>3</v>
      </c>
      <c r="N5554" s="4">
        <v>14.5</v>
      </c>
      <c r="O5554" s="4">
        <f t="shared" si="688"/>
        <v>4</v>
      </c>
      <c r="P5554" s="4">
        <f t="shared" si="689"/>
        <v>4</v>
      </c>
      <c r="Q5554" s="4">
        <f t="shared" si="690"/>
        <v>5</v>
      </c>
      <c r="R5554" s="4">
        <f t="shared" si="691"/>
        <v>13</v>
      </c>
      <c r="S5554" s="4">
        <f t="shared" si="692"/>
        <v>137.30000000000001</v>
      </c>
      <c r="T5554" s="4" t="str">
        <f t="shared" si="693"/>
        <v>A - Top-Kunde</v>
      </c>
      <c r="U5554" s="4">
        <f>ROUND(((E5554-Hilfswerte!$B$20)/Hilfswerte!$B$21)+((F5554-Hilfswerte!$B$22)/Hilfswerte!$B$23)+((G5554-Hilfswerte!$B$24)/Hilfswerte!$B$25)+0.1*INDEX(Hilfswerte!$B$4:$B$15,MATCH(C5554,Hilfswerte!$A$4:$A$15,0)),2)</f>
        <v>2.96</v>
      </c>
      <c r="V5554" s="4">
        <f>ROUND(SQRT((((E5554-Hilfswerte!$B$20)/Hilfswerte!$B$21)-Hilfswerte!$B$28)^2+(((F5554-Hilfswerte!$B$22)/Hilfswerte!$B$23)-Hilfswerte!$B$29)^2+(((G5554-Hilfswerte!$B$24)/Hilfswerte!$B$25)-Hilfswerte!$B$30)^2),3)</f>
        <v>1.6060000000000001</v>
      </c>
      <c r="W5554" s="4">
        <f>ROUND(E5554*Hilfswerte!$B$31,0)</f>
        <v>53853</v>
      </c>
      <c r="X5554" s="4">
        <f t="shared" si="694"/>
        <v>26661</v>
      </c>
      <c r="Y5554" s="4" t="str">
        <f>IF(T5554="A - Top-Kunde","bereits Top-Kunde",IF(AND(V5554&lt;=Hilfswerte!$B$34,H5554&lt;0.5*W5554),"Hoch",IF(AND(V5554&lt;=Hilfswerte!$B$35,H5554&lt;0.7*W5554),"Mittel","Niedrig")))</f>
        <v>bereits Top-Kunde</v>
      </c>
      <c r="Z5554" s="4">
        <f t="shared" si="695"/>
        <v>2.9</v>
      </c>
      <c r="AA5554" s="4" t="str">
        <f>IF(J5554&gt;365,"Bereits abgewandert (Segment D)",IF(Z5554&gt;=Hilfswerte!$B$38,"Rot - akut gefaehrdet",IF(Z5554&gt;=Hilfswerte!$B$39,"Gelb - beobachten","Gruen - stabil")))</f>
        <v>Gruen - stabil</v>
      </c>
    </row>
    <row r="5555" spans="1:27" ht="15" customHeight="1" x14ac:dyDescent="0.25">
      <c r="A5555" s="4" t="s">
        <v>5902</v>
      </c>
      <c r="B5555" s="4" t="s">
        <v>681</v>
      </c>
      <c r="C5555" s="4" t="s">
        <v>59</v>
      </c>
      <c r="D5555" s="4" t="s">
        <v>93</v>
      </c>
      <c r="E5555" s="4">
        <v>152</v>
      </c>
      <c r="F5555" s="4">
        <v>30.2</v>
      </c>
      <c r="G5555" s="4">
        <v>11.8</v>
      </c>
      <c r="H5555" s="4">
        <v>8382</v>
      </c>
      <c r="I5555" s="4">
        <v>5</v>
      </c>
      <c r="J5555" s="4">
        <v>2</v>
      </c>
      <c r="K5555" s="4">
        <v>1</v>
      </c>
      <c r="L5555" s="4">
        <v>-2</v>
      </c>
      <c r="M5555" s="4">
        <v>5</v>
      </c>
      <c r="N5555" s="4">
        <v>5.8</v>
      </c>
      <c r="O5555" s="4">
        <f t="shared" si="688"/>
        <v>5</v>
      </c>
      <c r="P5555" s="4">
        <f t="shared" si="689"/>
        <v>5</v>
      </c>
      <c r="Q5555" s="4">
        <f t="shared" si="690"/>
        <v>5</v>
      </c>
      <c r="R5555" s="4">
        <f t="shared" si="691"/>
        <v>15</v>
      </c>
      <c r="S5555" s="4">
        <f t="shared" si="692"/>
        <v>146.9</v>
      </c>
      <c r="T5555" s="4" t="str">
        <f t="shared" si="693"/>
        <v>A - Top-Kunde</v>
      </c>
      <c r="U5555" s="4">
        <f>ROUND(((E5555-Hilfswerte!$B$20)/Hilfswerte!$B$21)+((F5555-Hilfswerte!$B$22)/Hilfswerte!$B$23)+((G5555-Hilfswerte!$B$24)/Hilfswerte!$B$25)+0.1*INDEX(Hilfswerte!$B$4:$B$15,MATCH(C5555,Hilfswerte!$A$4:$A$15,0)),2)</f>
        <v>0.36</v>
      </c>
      <c r="V5555" s="4">
        <f>ROUND(SQRT((((E5555-Hilfswerte!$B$20)/Hilfswerte!$B$21)-Hilfswerte!$B$28)^2+(((F5555-Hilfswerte!$B$22)/Hilfswerte!$B$23)-Hilfswerte!$B$29)^2+(((G5555-Hilfswerte!$B$24)/Hilfswerte!$B$25)-Hilfswerte!$B$30)^2),3)</f>
        <v>0.17699999999999999</v>
      </c>
      <c r="W5555" s="4">
        <f>ROUND(E5555*Hilfswerte!$B$31,0)</f>
        <v>31243</v>
      </c>
      <c r="X5555" s="4">
        <f t="shared" si="694"/>
        <v>22861</v>
      </c>
      <c r="Y5555" s="4" t="str">
        <f>IF(T5555="A - Top-Kunde","bereits Top-Kunde",IF(AND(V5555&lt;=Hilfswerte!$B$34,H5555&lt;0.5*W5555),"Hoch",IF(AND(V5555&lt;=Hilfswerte!$B$35,H5555&lt;0.7*W5555),"Mittel","Niedrig")))</f>
        <v>bereits Top-Kunde</v>
      </c>
      <c r="Z5555" s="4">
        <f t="shared" si="695"/>
        <v>3.1</v>
      </c>
      <c r="AA5555" s="4" t="str">
        <f>IF(J5555&gt;365,"Bereits abgewandert (Segment D)",IF(Z5555&gt;=Hilfswerte!$B$38,"Rot - akut gefaehrdet",IF(Z5555&gt;=Hilfswerte!$B$39,"Gelb - beobachten","Gruen - stabil")))</f>
        <v>Gruen - stabil</v>
      </c>
    </row>
    <row r="5556" spans="1:27" ht="15" customHeight="1" x14ac:dyDescent="0.25">
      <c r="A5556" s="4" t="s">
        <v>5903</v>
      </c>
      <c r="B5556" s="4" t="s">
        <v>824</v>
      </c>
      <c r="C5556" s="4" t="s">
        <v>59</v>
      </c>
      <c r="D5556" s="4" t="s">
        <v>30</v>
      </c>
      <c r="E5556" s="4">
        <v>133</v>
      </c>
      <c r="F5556" s="4">
        <v>25.6</v>
      </c>
      <c r="G5556" s="4">
        <v>2.8</v>
      </c>
      <c r="H5556" s="4">
        <v>0</v>
      </c>
      <c r="I5556" s="4">
        <v>0</v>
      </c>
      <c r="J5556" s="4">
        <v>921</v>
      </c>
      <c r="K5556" s="4">
        <v>0</v>
      </c>
      <c r="L5556" s="4">
        <v>8</v>
      </c>
      <c r="M5556" s="4">
        <v>0</v>
      </c>
      <c r="N5556" s="4">
        <v>-58.9</v>
      </c>
      <c r="O5556" s="4">
        <f t="shared" si="688"/>
        <v>1</v>
      </c>
      <c r="P5556" s="4">
        <f t="shared" si="689"/>
        <v>1</v>
      </c>
      <c r="Q5556" s="4">
        <f t="shared" si="690"/>
        <v>1</v>
      </c>
      <c r="R5556" s="4">
        <f t="shared" si="691"/>
        <v>3</v>
      </c>
      <c r="S5556" s="4">
        <f t="shared" si="692"/>
        <v>-1.9</v>
      </c>
      <c r="T5556" s="4" t="str">
        <f t="shared" si="693"/>
        <v>D - Abwanderungsrisiko</v>
      </c>
      <c r="U5556" s="4">
        <f>ROUND(((E5556-Hilfswerte!$B$20)/Hilfswerte!$B$21)+((F5556-Hilfswerte!$B$22)/Hilfswerte!$B$23)+((G5556-Hilfswerte!$B$24)/Hilfswerte!$B$25)+0.1*INDEX(Hilfswerte!$B$4:$B$15,MATCH(C5556,Hilfswerte!$A$4:$A$15,0)),2)</f>
        <v>-1.24</v>
      </c>
      <c r="V5556" s="4">
        <f>ROUND(SQRT((((E5556-Hilfswerte!$B$20)/Hilfswerte!$B$21)-Hilfswerte!$B$28)^2+(((F5556-Hilfswerte!$B$22)/Hilfswerte!$B$23)-Hilfswerte!$B$29)^2+(((G5556-Hilfswerte!$B$24)/Hilfswerte!$B$25)-Hilfswerte!$B$30)^2),3)</f>
        <v>1.361</v>
      </c>
      <c r="W5556" s="4">
        <f>ROUND(E5556*Hilfswerte!$B$31,0)</f>
        <v>27338</v>
      </c>
      <c r="X5556" s="4">
        <f t="shared" si="694"/>
        <v>27338</v>
      </c>
      <c r="Y5556" s="4" t="str">
        <f>IF(T5556="A - Top-Kunde","bereits Top-Kunde",IF(AND(V5556&lt;=Hilfswerte!$B$34,H5556&lt;0.5*W5556),"Hoch",IF(AND(V5556&lt;=Hilfswerte!$B$35,H5556&lt;0.7*W5556),"Mittel","Niedrig")))</f>
        <v>Niedrig</v>
      </c>
      <c r="Z5556" s="4">
        <f t="shared" si="695"/>
        <v>71.2</v>
      </c>
      <c r="AA5556" s="4" t="str">
        <f>IF(J5556&gt;365,"Bereits abgewandert (Segment D)",IF(Z5556&gt;=Hilfswerte!$B$38,"Rot - akut gefaehrdet",IF(Z5556&gt;=Hilfswerte!$B$39,"Gelb - beobachten","Gruen - stabil")))</f>
        <v>Bereits abgewandert (Segment D)</v>
      </c>
    </row>
    <row r="5557" spans="1:27" ht="15" customHeight="1" x14ac:dyDescent="0.25">
      <c r="A5557" s="4" t="s">
        <v>5904</v>
      </c>
      <c r="B5557" s="4" t="s">
        <v>261</v>
      </c>
      <c r="C5557" s="4" t="s">
        <v>47</v>
      </c>
      <c r="D5557" s="4" t="s">
        <v>117</v>
      </c>
      <c r="E5557" s="4">
        <v>55</v>
      </c>
      <c r="F5557" s="4">
        <v>10.8</v>
      </c>
      <c r="G5557" s="4">
        <v>6.9</v>
      </c>
      <c r="H5557" s="4">
        <v>15222</v>
      </c>
      <c r="I5557" s="4">
        <v>2</v>
      </c>
      <c r="J5557" s="4">
        <v>351</v>
      </c>
      <c r="K5557" s="4">
        <v>1</v>
      </c>
      <c r="L5557" s="4">
        <v>0</v>
      </c>
      <c r="M5557" s="4">
        <v>6</v>
      </c>
      <c r="N5557" s="4">
        <v>5.8</v>
      </c>
      <c r="O5557" s="4">
        <f t="shared" si="688"/>
        <v>2</v>
      </c>
      <c r="P5557" s="4">
        <f t="shared" si="689"/>
        <v>2</v>
      </c>
      <c r="Q5557" s="4">
        <f t="shared" si="690"/>
        <v>5</v>
      </c>
      <c r="R5557" s="4">
        <f t="shared" si="691"/>
        <v>9</v>
      </c>
      <c r="S5557" s="4">
        <f t="shared" si="692"/>
        <v>86.9</v>
      </c>
      <c r="T5557" s="4" t="str">
        <f t="shared" si="693"/>
        <v>C - Entwicklungspotenzial</v>
      </c>
      <c r="U5557" s="4">
        <f>ROUND(((E5557-Hilfswerte!$B$20)/Hilfswerte!$B$21)+((F5557-Hilfswerte!$B$22)/Hilfswerte!$B$23)+((G5557-Hilfswerte!$B$24)/Hilfswerte!$B$25)+0.1*INDEX(Hilfswerte!$B$4:$B$15,MATCH(C5557,Hilfswerte!$A$4:$A$15,0)),2)</f>
        <v>-1.03</v>
      </c>
      <c r="V5557" s="4">
        <f>ROUND(SQRT((((E5557-Hilfswerte!$B$20)/Hilfswerte!$B$21)-Hilfswerte!$B$28)^2+(((F5557-Hilfswerte!$B$22)/Hilfswerte!$B$23)-Hilfswerte!$B$29)^2+(((G5557-Hilfswerte!$B$24)/Hilfswerte!$B$25)-Hilfswerte!$B$30)^2),3)</f>
        <v>0.96599999999999997</v>
      </c>
      <c r="W5557" s="4">
        <f>ROUND(E5557*Hilfswerte!$B$31,0)</f>
        <v>11305</v>
      </c>
      <c r="X5557" s="4">
        <f t="shared" si="694"/>
        <v>0</v>
      </c>
      <c r="Y5557" s="4" t="str">
        <f>IF(T5557="A - Top-Kunde","bereits Top-Kunde",IF(AND(V5557&lt;=Hilfswerte!$B$34,H5557&lt;0.5*W5557),"Hoch",IF(AND(V5557&lt;=Hilfswerte!$B$35,H5557&lt;0.7*W5557),"Mittel","Niedrig")))</f>
        <v>Niedrig</v>
      </c>
      <c r="Z5557" s="4">
        <f t="shared" si="695"/>
        <v>20.6</v>
      </c>
      <c r="AA5557" s="4" t="str">
        <f>IF(J5557&gt;365,"Bereits abgewandert (Segment D)",IF(Z5557&gt;=Hilfswerte!$B$38,"Rot - akut gefaehrdet",IF(Z5557&gt;=Hilfswerte!$B$39,"Gelb - beobachten","Gruen - stabil")))</f>
        <v>Rot - akut gefaehrdet</v>
      </c>
    </row>
    <row r="5558" spans="1:27" ht="15" customHeight="1" x14ac:dyDescent="0.25">
      <c r="A5558" s="4" t="s">
        <v>5905</v>
      </c>
      <c r="B5558" s="4" t="s">
        <v>1098</v>
      </c>
      <c r="C5558" s="4" t="s">
        <v>89</v>
      </c>
      <c r="D5558" s="4" t="s">
        <v>30</v>
      </c>
      <c r="E5558" s="4">
        <v>104</v>
      </c>
      <c r="F5558" s="4">
        <v>20</v>
      </c>
      <c r="G5558" s="4">
        <v>12.4</v>
      </c>
      <c r="H5558" s="4">
        <v>6082</v>
      </c>
      <c r="I5558" s="4">
        <v>6</v>
      </c>
      <c r="J5558" s="4">
        <v>4</v>
      </c>
      <c r="K5558" s="4">
        <v>1</v>
      </c>
      <c r="L5558" s="4">
        <v>4</v>
      </c>
      <c r="M5558" s="4">
        <v>3</v>
      </c>
      <c r="N5558" s="4">
        <v>-13.3</v>
      </c>
      <c r="O5558" s="4">
        <f t="shared" si="688"/>
        <v>5</v>
      </c>
      <c r="P5558" s="4">
        <f t="shared" si="689"/>
        <v>5</v>
      </c>
      <c r="Q5558" s="4">
        <f t="shared" si="690"/>
        <v>4</v>
      </c>
      <c r="R5558" s="4">
        <f t="shared" si="691"/>
        <v>14</v>
      </c>
      <c r="S5558" s="4">
        <f t="shared" si="692"/>
        <v>126.2</v>
      </c>
      <c r="T5558" s="4" t="str">
        <f t="shared" si="693"/>
        <v>A - Top-Kunde</v>
      </c>
      <c r="U5558" s="4">
        <f>ROUND(((E5558-Hilfswerte!$B$20)/Hilfswerte!$B$21)+((F5558-Hilfswerte!$B$22)/Hilfswerte!$B$23)+((G5558-Hilfswerte!$B$24)/Hilfswerte!$B$25)+0.1*INDEX(Hilfswerte!$B$4:$B$15,MATCH(C5558,Hilfswerte!$A$4:$A$15,0)),2)</f>
        <v>0.43</v>
      </c>
      <c r="V5558" s="4">
        <f>ROUND(SQRT((((E5558-Hilfswerte!$B$20)/Hilfswerte!$B$21)-Hilfswerte!$B$28)^2+(((F5558-Hilfswerte!$B$22)/Hilfswerte!$B$23)-Hilfswerte!$B$29)^2+(((G5558-Hilfswerte!$B$24)/Hilfswerte!$B$25)-Hilfswerte!$B$30)^2),3)</f>
        <v>0.45900000000000002</v>
      </c>
      <c r="W5558" s="4">
        <f>ROUND(E5558*Hilfswerte!$B$31,0)</f>
        <v>21377</v>
      </c>
      <c r="X5558" s="4">
        <f t="shared" si="694"/>
        <v>15295</v>
      </c>
      <c r="Y5558" s="4" t="str">
        <f>IF(T5558="A - Top-Kunde","bereits Top-Kunde",IF(AND(V5558&lt;=Hilfswerte!$B$34,H5558&lt;0.5*W5558),"Hoch",IF(AND(V5558&lt;=Hilfswerte!$B$35,H5558&lt;0.7*W5558),"Mittel","Niedrig")))</f>
        <v>bereits Top-Kunde</v>
      </c>
      <c r="Z5558" s="4">
        <f t="shared" si="695"/>
        <v>9.3000000000000007</v>
      </c>
      <c r="AA5558" s="4" t="str">
        <f>IF(J5558&gt;365,"Bereits abgewandert (Segment D)",IF(Z5558&gt;=Hilfswerte!$B$38,"Rot - akut gefaehrdet",IF(Z5558&gt;=Hilfswerte!$B$39,"Gelb - beobachten","Gruen - stabil")))</f>
        <v>Gruen - stabil</v>
      </c>
    </row>
    <row r="5559" spans="1:27" ht="15" customHeight="1" x14ac:dyDescent="0.25">
      <c r="A5559" s="4" t="s">
        <v>5906</v>
      </c>
      <c r="B5559" s="4" t="s">
        <v>32</v>
      </c>
      <c r="C5559" s="4" t="s">
        <v>62</v>
      </c>
      <c r="D5559" s="4" t="s">
        <v>30</v>
      </c>
      <c r="E5559" s="4">
        <v>91</v>
      </c>
      <c r="F5559" s="4">
        <v>12.9</v>
      </c>
      <c r="G5559" s="4">
        <v>5.2</v>
      </c>
      <c r="H5559" s="4">
        <v>11966</v>
      </c>
      <c r="I5559" s="4">
        <v>2</v>
      </c>
      <c r="J5559" s="4">
        <v>237</v>
      </c>
      <c r="K5559" s="4">
        <v>0</v>
      </c>
      <c r="L5559" s="4">
        <v>0</v>
      </c>
      <c r="M5559" s="4">
        <v>6</v>
      </c>
      <c r="N5559" s="4">
        <v>5.5</v>
      </c>
      <c r="O5559" s="4">
        <f t="shared" si="688"/>
        <v>2</v>
      </c>
      <c r="P5559" s="4">
        <f t="shared" si="689"/>
        <v>2</v>
      </c>
      <c r="Q5559" s="4">
        <f t="shared" si="690"/>
        <v>5</v>
      </c>
      <c r="R5559" s="4">
        <f t="shared" si="691"/>
        <v>9</v>
      </c>
      <c r="S5559" s="4">
        <f t="shared" si="692"/>
        <v>92.8</v>
      </c>
      <c r="T5559" s="4" t="str">
        <f t="shared" si="693"/>
        <v>C - Entwicklungspotenzial</v>
      </c>
      <c r="U5559" s="4">
        <f>ROUND(((E5559-Hilfswerte!$B$20)/Hilfswerte!$B$21)+((F5559-Hilfswerte!$B$22)/Hilfswerte!$B$23)+((G5559-Hilfswerte!$B$24)/Hilfswerte!$B$25)+0.1*INDEX(Hilfswerte!$B$4:$B$15,MATCH(C5559,Hilfswerte!$A$4:$A$15,0)),2)</f>
        <v>-0.77</v>
      </c>
      <c r="V5559" s="4">
        <f>ROUND(SQRT((((E5559-Hilfswerte!$B$20)/Hilfswerte!$B$21)-Hilfswerte!$B$28)^2+(((F5559-Hilfswerte!$B$22)/Hilfswerte!$B$23)-Hilfswerte!$B$29)^2+(((G5559-Hilfswerte!$B$24)/Hilfswerte!$B$25)-Hilfswerte!$B$30)^2),3)</f>
        <v>1.103</v>
      </c>
      <c r="W5559" s="4">
        <f>ROUND(E5559*Hilfswerte!$B$31,0)</f>
        <v>18705</v>
      </c>
      <c r="X5559" s="4">
        <f t="shared" si="694"/>
        <v>6739</v>
      </c>
      <c r="Y5559" s="4" t="str">
        <f>IF(T5559="A - Top-Kunde","bereits Top-Kunde",IF(AND(V5559&lt;=Hilfswerte!$B$34,H5559&lt;0.5*W5559),"Hoch",IF(AND(V5559&lt;=Hilfswerte!$B$35,H5559&lt;0.7*W5559),"Mittel","Niedrig")))</f>
        <v>Mittel</v>
      </c>
      <c r="Z5559" s="4">
        <f t="shared" si="695"/>
        <v>11.9</v>
      </c>
      <c r="AA5559" s="4" t="str">
        <f>IF(J5559&gt;365,"Bereits abgewandert (Segment D)",IF(Z5559&gt;=Hilfswerte!$B$38,"Rot - akut gefaehrdet",IF(Z5559&gt;=Hilfswerte!$B$39,"Gelb - beobachten","Gruen - stabil")))</f>
        <v>Gruen - stabil</v>
      </c>
    </row>
    <row r="5560" spans="1:27" ht="15" customHeight="1" x14ac:dyDescent="0.25">
      <c r="A5560" s="4" t="s">
        <v>5907</v>
      </c>
      <c r="B5560" s="4" t="s">
        <v>625</v>
      </c>
      <c r="C5560" s="4" t="s">
        <v>59</v>
      </c>
      <c r="D5560" s="4" t="s">
        <v>30</v>
      </c>
      <c r="E5560" s="4">
        <v>271</v>
      </c>
      <c r="F5560" s="4">
        <v>58.1</v>
      </c>
      <c r="G5560" s="4">
        <v>10.1</v>
      </c>
      <c r="H5560" s="4">
        <v>15267</v>
      </c>
      <c r="I5560" s="4">
        <v>4</v>
      </c>
      <c r="J5560" s="4">
        <v>5</v>
      </c>
      <c r="K5560" s="4">
        <v>1</v>
      </c>
      <c r="L5560" s="4">
        <v>-2</v>
      </c>
      <c r="M5560" s="4">
        <v>3</v>
      </c>
      <c r="N5560" s="4">
        <v>-1.2</v>
      </c>
      <c r="O5560" s="4">
        <f t="shared" si="688"/>
        <v>5</v>
      </c>
      <c r="P5560" s="4">
        <f t="shared" si="689"/>
        <v>4</v>
      </c>
      <c r="Q5560" s="4">
        <f t="shared" si="690"/>
        <v>5</v>
      </c>
      <c r="R5560" s="4">
        <f t="shared" si="691"/>
        <v>14</v>
      </c>
      <c r="S5560" s="4">
        <f t="shared" si="692"/>
        <v>133.4</v>
      </c>
      <c r="T5560" s="4" t="str">
        <f t="shared" si="693"/>
        <v>A - Top-Kunde</v>
      </c>
      <c r="U5560" s="4">
        <f>ROUND(((E5560-Hilfswerte!$B$20)/Hilfswerte!$B$21)+((F5560-Hilfswerte!$B$22)/Hilfswerte!$B$23)+((G5560-Hilfswerte!$B$24)/Hilfswerte!$B$25)+0.1*INDEX(Hilfswerte!$B$4:$B$15,MATCH(C5560,Hilfswerte!$A$4:$A$15,0)),2)</f>
        <v>1.1000000000000001</v>
      </c>
      <c r="V5560" s="4">
        <f>ROUND(SQRT((((E5560-Hilfswerte!$B$20)/Hilfswerte!$B$21)-Hilfswerte!$B$28)^2+(((F5560-Hilfswerte!$B$22)/Hilfswerte!$B$23)-Hilfswerte!$B$29)^2+(((G5560-Hilfswerte!$B$24)/Hilfswerte!$B$25)-Hilfswerte!$B$30)^2),3)</f>
        <v>0.60299999999999998</v>
      </c>
      <c r="W5560" s="4">
        <f>ROUND(E5560*Hilfswerte!$B$31,0)</f>
        <v>55703</v>
      </c>
      <c r="X5560" s="4">
        <f t="shared" si="694"/>
        <v>40436</v>
      </c>
      <c r="Y5560" s="4" t="str">
        <f>IF(T5560="A - Top-Kunde","bereits Top-Kunde",IF(AND(V5560&lt;=Hilfswerte!$B$34,H5560&lt;0.5*W5560),"Hoch",IF(AND(V5560&lt;=Hilfswerte!$B$35,H5560&lt;0.7*W5560),"Mittel","Niedrig")))</f>
        <v>bereits Top-Kunde</v>
      </c>
      <c r="Z5560" s="4">
        <f t="shared" si="695"/>
        <v>3.7</v>
      </c>
      <c r="AA5560" s="4" t="str">
        <f>IF(J5560&gt;365,"Bereits abgewandert (Segment D)",IF(Z5560&gt;=Hilfswerte!$B$38,"Rot - akut gefaehrdet",IF(Z5560&gt;=Hilfswerte!$B$39,"Gelb - beobachten","Gruen - stabil")))</f>
        <v>Gruen - stabil</v>
      </c>
    </row>
    <row r="5561" spans="1:27" ht="15" customHeight="1" x14ac:dyDescent="0.25">
      <c r="A5561" s="4" t="s">
        <v>5908</v>
      </c>
      <c r="B5561" s="4" t="s">
        <v>1139</v>
      </c>
      <c r="C5561" s="4" t="s">
        <v>38</v>
      </c>
      <c r="D5561" s="4" t="s">
        <v>30</v>
      </c>
      <c r="E5561" s="4">
        <v>161</v>
      </c>
      <c r="F5561" s="4">
        <v>42.6</v>
      </c>
      <c r="G5561" s="4">
        <v>11.4</v>
      </c>
      <c r="H5561" s="4">
        <v>25995</v>
      </c>
      <c r="I5561" s="4">
        <v>4</v>
      </c>
      <c r="J5561" s="4">
        <v>29</v>
      </c>
      <c r="K5561" s="4">
        <v>0</v>
      </c>
      <c r="L5561" s="4">
        <v>26</v>
      </c>
      <c r="M5561" s="4">
        <v>2</v>
      </c>
      <c r="N5561" s="4">
        <v>21.6</v>
      </c>
      <c r="O5561" s="4">
        <f t="shared" si="688"/>
        <v>5</v>
      </c>
      <c r="P5561" s="4">
        <f t="shared" si="689"/>
        <v>4</v>
      </c>
      <c r="Q5561" s="4">
        <f t="shared" si="690"/>
        <v>5</v>
      </c>
      <c r="R5561" s="4">
        <f t="shared" si="691"/>
        <v>14</v>
      </c>
      <c r="S5561" s="4">
        <f t="shared" si="692"/>
        <v>143</v>
      </c>
      <c r="T5561" s="4" t="str">
        <f t="shared" si="693"/>
        <v>A - Top-Kunde</v>
      </c>
      <c r="U5561" s="4">
        <f>ROUND(((E5561-Hilfswerte!$B$20)/Hilfswerte!$B$21)+((F5561-Hilfswerte!$B$22)/Hilfswerte!$B$23)+((G5561-Hilfswerte!$B$24)/Hilfswerte!$B$25)+0.1*INDEX(Hilfswerte!$B$4:$B$15,MATCH(C5561,Hilfswerte!$A$4:$A$15,0)),2)</f>
        <v>0.97</v>
      </c>
      <c r="V5561" s="4">
        <f>ROUND(SQRT((((E5561-Hilfswerte!$B$20)/Hilfswerte!$B$21)-Hilfswerte!$B$28)^2+(((F5561-Hilfswerte!$B$22)/Hilfswerte!$B$23)-Hilfswerte!$B$29)^2+(((G5561-Hilfswerte!$B$24)/Hilfswerte!$B$25)-Hilfswerte!$B$30)^2),3)</f>
        <v>9.7000000000000003E-2</v>
      </c>
      <c r="W5561" s="4">
        <f>ROUND(E5561*Hilfswerte!$B$31,0)</f>
        <v>33093</v>
      </c>
      <c r="X5561" s="4">
        <f t="shared" si="694"/>
        <v>7098</v>
      </c>
      <c r="Y5561" s="4" t="str">
        <f>IF(T5561="A - Top-Kunde","bereits Top-Kunde",IF(AND(V5561&lt;=Hilfswerte!$B$34,H5561&lt;0.5*W5561),"Hoch",IF(AND(V5561&lt;=Hilfswerte!$B$35,H5561&lt;0.7*W5561),"Mittel","Niedrig")))</f>
        <v>bereits Top-Kunde</v>
      </c>
      <c r="Z5561" s="4">
        <f t="shared" si="695"/>
        <v>6.7</v>
      </c>
      <c r="AA5561" s="4" t="str">
        <f>IF(J5561&gt;365,"Bereits abgewandert (Segment D)",IF(Z5561&gt;=Hilfswerte!$B$38,"Rot - akut gefaehrdet",IF(Z5561&gt;=Hilfswerte!$B$39,"Gelb - beobachten","Gruen - stabil")))</f>
        <v>Gruen - stabil</v>
      </c>
    </row>
    <row r="5562" spans="1:27" ht="15" customHeight="1" x14ac:dyDescent="0.25">
      <c r="A5562" s="4" t="s">
        <v>5909</v>
      </c>
      <c r="B5562" s="4" t="s">
        <v>110</v>
      </c>
      <c r="C5562" s="4" t="s">
        <v>84</v>
      </c>
      <c r="D5562" s="4" t="s">
        <v>30</v>
      </c>
      <c r="E5562" s="4">
        <v>54</v>
      </c>
      <c r="F5562" s="4">
        <v>8.5</v>
      </c>
      <c r="G5562" s="4">
        <v>0.6</v>
      </c>
      <c r="H5562" s="4">
        <v>9994</v>
      </c>
      <c r="I5562" s="4">
        <v>3</v>
      </c>
      <c r="J5562" s="4">
        <v>153</v>
      </c>
      <c r="K5562" s="4">
        <v>0</v>
      </c>
      <c r="L5562" s="4">
        <v>21</v>
      </c>
      <c r="M5562" s="4">
        <v>6</v>
      </c>
      <c r="N5562" s="4">
        <v>-4.5999999999999996</v>
      </c>
      <c r="O5562" s="4">
        <f t="shared" si="688"/>
        <v>3</v>
      </c>
      <c r="P5562" s="4">
        <f t="shared" si="689"/>
        <v>3</v>
      </c>
      <c r="Q5562" s="4">
        <f t="shared" si="690"/>
        <v>5</v>
      </c>
      <c r="R5562" s="4">
        <f t="shared" si="691"/>
        <v>11</v>
      </c>
      <c r="S5562" s="4">
        <f t="shared" si="692"/>
        <v>101.4</v>
      </c>
      <c r="T5562" s="4" t="str">
        <f t="shared" si="693"/>
        <v>C - Entwicklungspotenzial</v>
      </c>
      <c r="U5562" s="4">
        <f>ROUND(((E5562-Hilfswerte!$B$20)/Hilfswerte!$B$21)+((F5562-Hilfswerte!$B$22)/Hilfswerte!$B$23)+((G5562-Hilfswerte!$B$24)/Hilfswerte!$B$25)+0.1*INDEX(Hilfswerte!$B$4:$B$15,MATCH(C5562,Hilfswerte!$A$4:$A$15,0)),2)</f>
        <v>-2.16</v>
      </c>
      <c r="V5562" s="4">
        <f>ROUND(SQRT((((E5562-Hilfswerte!$B$20)/Hilfswerte!$B$21)-Hilfswerte!$B$28)^2+(((F5562-Hilfswerte!$B$22)/Hilfswerte!$B$23)-Hilfswerte!$B$29)^2+(((G5562-Hilfswerte!$B$24)/Hilfswerte!$B$25)-Hilfswerte!$B$30)^2),3)</f>
        <v>1.83</v>
      </c>
      <c r="W5562" s="4">
        <f>ROUND(E5562*Hilfswerte!$B$31,0)</f>
        <v>11099</v>
      </c>
      <c r="X5562" s="4">
        <f t="shared" si="694"/>
        <v>1105</v>
      </c>
      <c r="Y5562" s="4" t="str">
        <f>IF(T5562="A - Top-Kunde","bereits Top-Kunde",IF(AND(V5562&lt;=Hilfswerte!$B$34,H5562&lt;0.5*W5562),"Hoch",IF(AND(V5562&lt;=Hilfswerte!$B$35,H5562&lt;0.7*W5562),"Mittel","Niedrig")))</f>
        <v>Niedrig</v>
      </c>
      <c r="Z5562" s="4">
        <f t="shared" si="695"/>
        <v>13.7</v>
      </c>
      <c r="AA5562" s="4" t="str">
        <f>IF(J5562&gt;365,"Bereits abgewandert (Segment D)",IF(Z5562&gt;=Hilfswerte!$B$38,"Rot - akut gefaehrdet",IF(Z5562&gt;=Hilfswerte!$B$39,"Gelb - beobachten","Gruen - stabil")))</f>
        <v>Gelb - beobachten</v>
      </c>
    </row>
    <row r="5563" spans="1:27" ht="15" customHeight="1" x14ac:dyDescent="0.25">
      <c r="A5563" s="4" t="s">
        <v>5910</v>
      </c>
      <c r="B5563" s="4" t="s">
        <v>897</v>
      </c>
      <c r="C5563" s="4" t="s">
        <v>38</v>
      </c>
      <c r="D5563" s="4" t="s">
        <v>178</v>
      </c>
      <c r="E5563" s="4">
        <v>46</v>
      </c>
      <c r="F5563" s="4">
        <v>14.5</v>
      </c>
      <c r="G5563" s="4">
        <v>1.6</v>
      </c>
      <c r="H5563" s="4">
        <v>1376</v>
      </c>
      <c r="I5563" s="4">
        <v>3</v>
      </c>
      <c r="J5563" s="4">
        <v>52</v>
      </c>
      <c r="K5563" s="4">
        <v>0</v>
      </c>
      <c r="L5563" s="4">
        <v>5</v>
      </c>
      <c r="M5563" s="4">
        <v>2</v>
      </c>
      <c r="N5563" s="4">
        <v>-5.0999999999999996</v>
      </c>
      <c r="O5563" s="4">
        <f t="shared" si="688"/>
        <v>4</v>
      </c>
      <c r="P5563" s="4">
        <f t="shared" si="689"/>
        <v>3</v>
      </c>
      <c r="Q5563" s="4">
        <f t="shared" si="690"/>
        <v>3</v>
      </c>
      <c r="R5563" s="4">
        <f t="shared" si="691"/>
        <v>10</v>
      </c>
      <c r="S5563" s="4">
        <f t="shared" si="692"/>
        <v>96</v>
      </c>
      <c r="T5563" s="4" t="str">
        <f t="shared" si="693"/>
        <v>C - Entwicklungspotenzial</v>
      </c>
      <c r="U5563" s="4">
        <f>ROUND(((E5563-Hilfswerte!$B$20)/Hilfswerte!$B$21)+((F5563-Hilfswerte!$B$22)/Hilfswerte!$B$23)+((G5563-Hilfswerte!$B$24)/Hilfswerte!$B$25)+0.1*INDEX(Hilfswerte!$B$4:$B$15,MATCH(C5563,Hilfswerte!$A$4:$A$15,0)),2)</f>
        <v>-1.59</v>
      </c>
      <c r="V5563" s="4">
        <f>ROUND(SQRT((((E5563-Hilfswerte!$B$20)/Hilfswerte!$B$21)-Hilfswerte!$B$28)^2+(((F5563-Hilfswerte!$B$22)/Hilfswerte!$B$23)-Hilfswerte!$B$29)^2+(((G5563-Hilfswerte!$B$24)/Hilfswerte!$B$25)-Hilfswerte!$B$30)^2),3)</f>
        <v>1.665</v>
      </c>
      <c r="W5563" s="4">
        <f>ROUND(E5563*Hilfswerte!$B$31,0)</f>
        <v>9455</v>
      </c>
      <c r="X5563" s="4">
        <f t="shared" si="694"/>
        <v>8079</v>
      </c>
      <c r="Y5563" s="4" t="str">
        <f>IF(T5563="A - Top-Kunde","bereits Top-Kunde",IF(AND(V5563&lt;=Hilfswerte!$B$34,H5563&lt;0.5*W5563),"Hoch",IF(AND(V5563&lt;=Hilfswerte!$B$35,H5563&lt;0.7*W5563),"Mittel","Niedrig")))</f>
        <v>Niedrig</v>
      </c>
      <c r="Z5563" s="4">
        <f t="shared" si="695"/>
        <v>5.6</v>
      </c>
      <c r="AA5563" s="4" t="str">
        <f>IF(J5563&gt;365,"Bereits abgewandert (Segment D)",IF(Z5563&gt;=Hilfswerte!$B$38,"Rot - akut gefaehrdet",IF(Z5563&gt;=Hilfswerte!$B$39,"Gelb - beobachten","Gruen - stabil")))</f>
        <v>Gruen - stabil</v>
      </c>
    </row>
    <row r="5564" spans="1:27" ht="15" customHeight="1" x14ac:dyDescent="0.25">
      <c r="A5564" s="4" t="s">
        <v>5911</v>
      </c>
      <c r="B5564" s="4" t="s">
        <v>467</v>
      </c>
      <c r="C5564" s="4" t="s">
        <v>51</v>
      </c>
      <c r="D5564" s="4" t="s">
        <v>30</v>
      </c>
      <c r="E5564" s="4">
        <v>236</v>
      </c>
      <c r="F5564" s="4">
        <v>46.2</v>
      </c>
      <c r="G5564" s="4">
        <v>9</v>
      </c>
      <c r="H5564" s="4">
        <v>11267</v>
      </c>
      <c r="I5564" s="4">
        <v>1</v>
      </c>
      <c r="J5564" s="4">
        <v>365</v>
      </c>
      <c r="K5564" s="4">
        <v>0</v>
      </c>
      <c r="L5564" s="4">
        <v>22</v>
      </c>
      <c r="M5564" s="4">
        <v>2</v>
      </c>
      <c r="N5564" s="4">
        <v>32.799999999999997</v>
      </c>
      <c r="O5564" s="4">
        <f t="shared" si="688"/>
        <v>2</v>
      </c>
      <c r="P5564" s="4">
        <f t="shared" si="689"/>
        <v>1</v>
      </c>
      <c r="Q5564" s="4">
        <f t="shared" si="690"/>
        <v>5</v>
      </c>
      <c r="R5564" s="4">
        <f t="shared" si="691"/>
        <v>8</v>
      </c>
      <c r="S5564" s="4">
        <f t="shared" si="692"/>
        <v>89.8</v>
      </c>
      <c r="T5564" s="4" t="str">
        <f t="shared" si="693"/>
        <v>C - Entwicklungspotenzial</v>
      </c>
      <c r="U5564" s="4">
        <f>ROUND(((E5564-Hilfswerte!$B$20)/Hilfswerte!$B$21)+((F5564-Hilfswerte!$B$22)/Hilfswerte!$B$23)+((G5564-Hilfswerte!$B$24)/Hilfswerte!$B$25)+0.1*INDEX(Hilfswerte!$B$4:$B$15,MATCH(C5564,Hilfswerte!$A$4:$A$15,0)),2)</f>
        <v>0.98</v>
      </c>
      <c r="V5564" s="4">
        <f>ROUND(SQRT((((E5564-Hilfswerte!$B$20)/Hilfswerte!$B$21)-Hilfswerte!$B$28)^2+(((F5564-Hilfswerte!$B$22)/Hilfswerte!$B$23)-Hilfswerte!$B$29)^2+(((G5564-Hilfswerte!$B$24)/Hilfswerte!$B$25)-Hilfswerte!$B$30)^2),3)</f>
        <v>0.48299999999999998</v>
      </c>
      <c r="W5564" s="4">
        <f>ROUND(E5564*Hilfswerte!$B$31,0)</f>
        <v>48509</v>
      </c>
      <c r="X5564" s="4">
        <f t="shared" si="694"/>
        <v>37242</v>
      </c>
      <c r="Y5564" s="4" t="str">
        <f>IF(T5564="A - Top-Kunde","bereits Top-Kunde",IF(AND(V5564&lt;=Hilfswerte!$B$34,H5564&lt;0.5*W5564),"Hoch",IF(AND(V5564&lt;=Hilfswerte!$B$35,H5564&lt;0.7*W5564),"Mittel","Niedrig")))</f>
        <v>Hoch</v>
      </c>
      <c r="Z5564" s="4">
        <f t="shared" si="695"/>
        <v>22.7</v>
      </c>
      <c r="AA5564" s="4" t="str">
        <f>IF(J5564&gt;365,"Bereits abgewandert (Segment D)",IF(Z5564&gt;=Hilfswerte!$B$38,"Rot - akut gefaehrdet",IF(Z5564&gt;=Hilfswerte!$B$39,"Gelb - beobachten","Gruen - stabil")))</f>
        <v>Rot - akut gefaehrdet</v>
      </c>
    </row>
    <row r="5565" spans="1:27" ht="15" customHeight="1" x14ac:dyDescent="0.25">
      <c r="A5565" s="4" t="s">
        <v>5912</v>
      </c>
      <c r="B5565" s="4" t="s">
        <v>1065</v>
      </c>
      <c r="C5565" s="4" t="s">
        <v>29</v>
      </c>
      <c r="D5565" s="4" t="s">
        <v>30</v>
      </c>
      <c r="E5565" s="4">
        <v>91</v>
      </c>
      <c r="F5565" s="4">
        <v>11.5</v>
      </c>
      <c r="G5565" s="4">
        <v>19.2</v>
      </c>
      <c r="H5565" s="4">
        <v>3063</v>
      </c>
      <c r="I5565" s="4">
        <v>3</v>
      </c>
      <c r="J5565" s="4">
        <v>2</v>
      </c>
      <c r="K5565" s="4">
        <v>1</v>
      </c>
      <c r="L5565" s="4">
        <v>0</v>
      </c>
      <c r="M5565" s="4">
        <v>5</v>
      </c>
      <c r="N5565" s="4">
        <v>-4.3</v>
      </c>
      <c r="O5565" s="4">
        <f t="shared" si="688"/>
        <v>5</v>
      </c>
      <c r="P5565" s="4">
        <f t="shared" si="689"/>
        <v>3</v>
      </c>
      <c r="Q5565" s="4">
        <f t="shared" si="690"/>
        <v>4</v>
      </c>
      <c r="R5565" s="4">
        <f t="shared" si="691"/>
        <v>12</v>
      </c>
      <c r="S5565" s="4">
        <f t="shared" si="692"/>
        <v>111.9</v>
      </c>
      <c r="T5565" s="4" t="str">
        <f t="shared" si="693"/>
        <v>B - Kernkunde</v>
      </c>
      <c r="U5565" s="4">
        <f>ROUND(((E5565-Hilfswerte!$B$20)/Hilfswerte!$B$21)+((F5565-Hilfswerte!$B$22)/Hilfswerte!$B$23)+((G5565-Hilfswerte!$B$24)/Hilfswerte!$B$25)+0.1*INDEX(Hilfswerte!$B$4:$B$15,MATCH(C5565,Hilfswerte!$A$4:$A$15,0)),2)</f>
        <v>1.27</v>
      </c>
      <c r="V5565" s="4">
        <f>ROUND(SQRT((((E5565-Hilfswerte!$B$20)/Hilfswerte!$B$21)-Hilfswerte!$B$28)^2+(((F5565-Hilfswerte!$B$22)/Hilfswerte!$B$23)-Hilfswerte!$B$29)^2+(((G5565-Hilfswerte!$B$24)/Hilfswerte!$B$25)-Hilfswerte!$B$30)^2),3)</f>
        <v>1.3919999999999999</v>
      </c>
      <c r="W5565" s="4">
        <f>ROUND(E5565*Hilfswerte!$B$31,0)</f>
        <v>18705</v>
      </c>
      <c r="X5565" s="4">
        <f t="shared" si="694"/>
        <v>15642</v>
      </c>
      <c r="Y5565" s="4" t="str">
        <f>IF(T5565="A - Top-Kunde","bereits Top-Kunde",IF(AND(V5565&lt;=Hilfswerte!$B$34,H5565&lt;0.5*W5565),"Hoch",IF(AND(V5565&lt;=Hilfswerte!$B$35,H5565&lt;0.7*W5565),"Mittel","Niedrig")))</f>
        <v>Niedrig</v>
      </c>
      <c r="Z5565" s="4">
        <f t="shared" si="695"/>
        <v>4.8</v>
      </c>
      <c r="AA5565" s="4" t="str">
        <f>IF(J5565&gt;365,"Bereits abgewandert (Segment D)",IF(Z5565&gt;=Hilfswerte!$B$38,"Rot - akut gefaehrdet",IF(Z5565&gt;=Hilfswerte!$B$39,"Gelb - beobachten","Gruen - stabil")))</f>
        <v>Gruen - stabil</v>
      </c>
    </row>
    <row r="5566" spans="1:27" ht="15" customHeight="1" x14ac:dyDescent="0.25">
      <c r="A5566" s="4" t="s">
        <v>5913</v>
      </c>
      <c r="B5566" s="4" t="s">
        <v>589</v>
      </c>
      <c r="C5566" s="4" t="s">
        <v>89</v>
      </c>
      <c r="D5566" s="4" t="s">
        <v>30</v>
      </c>
      <c r="E5566" s="4">
        <v>16</v>
      </c>
      <c r="F5566" s="4">
        <v>6.3</v>
      </c>
      <c r="G5566" s="4">
        <v>10</v>
      </c>
      <c r="H5566" s="4">
        <v>1842</v>
      </c>
      <c r="I5566" s="4">
        <v>1</v>
      </c>
      <c r="J5566" s="4">
        <v>95</v>
      </c>
      <c r="K5566" s="4">
        <v>0</v>
      </c>
      <c r="L5566" s="4">
        <v>21</v>
      </c>
      <c r="M5566" s="4">
        <v>3</v>
      </c>
      <c r="N5566" s="4">
        <v>2.5</v>
      </c>
      <c r="O5566" s="4">
        <f t="shared" si="688"/>
        <v>3</v>
      </c>
      <c r="P5566" s="4">
        <f t="shared" si="689"/>
        <v>1</v>
      </c>
      <c r="Q5566" s="4">
        <f t="shared" si="690"/>
        <v>3</v>
      </c>
      <c r="R5566" s="4">
        <f t="shared" si="691"/>
        <v>7</v>
      </c>
      <c r="S5566" s="4">
        <f t="shared" si="692"/>
        <v>65</v>
      </c>
      <c r="T5566" s="4" t="str">
        <f t="shared" si="693"/>
        <v>C - Entwicklungspotenzial</v>
      </c>
      <c r="U5566" s="4">
        <f>ROUND(((E5566-Hilfswerte!$B$20)/Hilfswerte!$B$21)+((F5566-Hilfswerte!$B$22)/Hilfswerte!$B$23)+((G5566-Hilfswerte!$B$24)/Hilfswerte!$B$25)+0.1*INDEX(Hilfswerte!$B$4:$B$15,MATCH(C5566,Hilfswerte!$A$4:$A$15,0)),2)</f>
        <v>-0.57999999999999996</v>
      </c>
      <c r="V5566" s="4">
        <f>ROUND(SQRT((((E5566-Hilfswerte!$B$20)/Hilfswerte!$B$21)-Hilfswerte!$B$28)^2+(((F5566-Hilfswerte!$B$22)/Hilfswerte!$B$23)-Hilfswerte!$B$29)^2+(((G5566-Hilfswerte!$B$24)/Hilfswerte!$B$25)-Hilfswerte!$B$30)^2),3)</f>
        <v>0.88</v>
      </c>
      <c r="W5566" s="4">
        <f>ROUND(E5566*Hilfswerte!$B$31,0)</f>
        <v>3289</v>
      </c>
      <c r="X5566" s="4">
        <f t="shared" si="694"/>
        <v>1447</v>
      </c>
      <c r="Y5566" s="4" t="str">
        <f>IF(T5566="A - Top-Kunde","bereits Top-Kunde",IF(AND(V5566&lt;=Hilfswerte!$B$34,H5566&lt;0.5*W5566),"Hoch",IF(AND(V5566&lt;=Hilfswerte!$B$35,H5566&lt;0.7*W5566),"Mittel","Niedrig")))</f>
        <v>Mittel</v>
      </c>
      <c r="Z5566" s="4">
        <f t="shared" si="695"/>
        <v>9</v>
      </c>
      <c r="AA5566" s="4" t="str">
        <f>IF(J5566&gt;365,"Bereits abgewandert (Segment D)",IF(Z5566&gt;=Hilfswerte!$B$38,"Rot - akut gefaehrdet",IF(Z5566&gt;=Hilfswerte!$B$39,"Gelb - beobachten","Gruen - stabil")))</f>
        <v>Gruen - stabil</v>
      </c>
    </row>
    <row r="5567" spans="1:27" ht="15" customHeight="1" x14ac:dyDescent="0.25">
      <c r="A5567" s="4" t="s">
        <v>5914</v>
      </c>
      <c r="B5567" s="4" t="s">
        <v>422</v>
      </c>
      <c r="C5567" s="4" t="s">
        <v>51</v>
      </c>
      <c r="D5567" s="4" t="s">
        <v>30</v>
      </c>
      <c r="E5567" s="4">
        <v>338</v>
      </c>
      <c r="F5567" s="4">
        <v>79.8</v>
      </c>
      <c r="G5567" s="4">
        <v>1.3</v>
      </c>
      <c r="H5567" s="4">
        <v>31622</v>
      </c>
      <c r="I5567" s="4">
        <v>1</v>
      </c>
      <c r="J5567" s="4">
        <v>130</v>
      </c>
      <c r="K5567" s="4">
        <v>0</v>
      </c>
      <c r="L5567" s="4">
        <v>21</v>
      </c>
      <c r="M5567" s="4">
        <v>3</v>
      </c>
      <c r="N5567" s="4">
        <v>16.899999999999999</v>
      </c>
      <c r="O5567" s="4">
        <f t="shared" si="688"/>
        <v>3</v>
      </c>
      <c r="P5567" s="4">
        <f t="shared" si="689"/>
        <v>1</v>
      </c>
      <c r="Q5567" s="4">
        <f t="shared" si="690"/>
        <v>5</v>
      </c>
      <c r="R5567" s="4">
        <f t="shared" si="691"/>
        <v>9</v>
      </c>
      <c r="S5567" s="4">
        <f t="shared" si="692"/>
        <v>92.2</v>
      </c>
      <c r="T5567" s="4" t="str">
        <f t="shared" si="693"/>
        <v>C - Entwicklungspotenzial</v>
      </c>
      <c r="U5567" s="4">
        <f>ROUND(((E5567-Hilfswerte!$B$20)/Hilfswerte!$B$21)+((F5567-Hilfswerte!$B$22)/Hilfswerte!$B$23)+((G5567-Hilfswerte!$B$24)/Hilfswerte!$B$25)+0.1*INDEX(Hilfswerte!$B$4:$B$15,MATCH(C5567,Hilfswerte!$A$4:$A$15,0)),2)</f>
        <v>0.8</v>
      </c>
      <c r="V5567" s="4">
        <f>ROUND(SQRT((((E5567-Hilfswerte!$B$20)/Hilfswerte!$B$21)-Hilfswerte!$B$28)^2+(((F5567-Hilfswerte!$B$22)/Hilfswerte!$B$23)-Hilfswerte!$B$29)^2+(((G5567-Hilfswerte!$B$24)/Hilfswerte!$B$25)-Hilfswerte!$B$30)^2),3)</f>
        <v>1.8939999999999999</v>
      </c>
      <c r="W5567" s="4">
        <f>ROUND(E5567*Hilfswerte!$B$31,0)</f>
        <v>69475</v>
      </c>
      <c r="X5567" s="4">
        <f t="shared" si="694"/>
        <v>37853</v>
      </c>
      <c r="Y5567" s="4" t="str">
        <f>IF(T5567="A - Top-Kunde","bereits Top-Kunde",IF(AND(V5567&lt;=Hilfswerte!$B$34,H5567&lt;0.5*W5567),"Hoch",IF(AND(V5567&lt;=Hilfswerte!$B$35,H5567&lt;0.7*W5567),"Mittel","Niedrig")))</f>
        <v>Niedrig</v>
      </c>
      <c r="Z5567" s="4">
        <f t="shared" si="695"/>
        <v>10.7</v>
      </c>
      <c r="AA5567" s="4" t="str">
        <f>IF(J5567&gt;365,"Bereits abgewandert (Segment D)",IF(Z5567&gt;=Hilfswerte!$B$38,"Rot - akut gefaehrdet",IF(Z5567&gt;=Hilfswerte!$B$39,"Gelb - beobachten","Gruen - stabil")))</f>
        <v>Gruen - stabil</v>
      </c>
    </row>
    <row r="5568" spans="1:27" ht="15" customHeight="1" x14ac:dyDescent="0.25">
      <c r="A5568" s="4" t="s">
        <v>5915</v>
      </c>
      <c r="B5568" s="4" t="s">
        <v>251</v>
      </c>
      <c r="C5568" s="4" t="s">
        <v>51</v>
      </c>
      <c r="D5568" s="4" t="s">
        <v>77</v>
      </c>
      <c r="E5568" s="4">
        <v>368</v>
      </c>
      <c r="F5568" s="4">
        <v>151.6</v>
      </c>
      <c r="G5568" s="4">
        <v>11.2</v>
      </c>
      <c r="H5568" s="4">
        <v>4844</v>
      </c>
      <c r="I5568" s="4">
        <v>1</v>
      </c>
      <c r="J5568" s="4">
        <v>156</v>
      </c>
      <c r="K5568" s="4">
        <v>1</v>
      </c>
      <c r="L5568" s="4">
        <v>17</v>
      </c>
      <c r="M5568" s="4">
        <v>5</v>
      </c>
      <c r="N5568" s="4">
        <v>-5</v>
      </c>
      <c r="O5568" s="4">
        <f t="shared" si="688"/>
        <v>3</v>
      </c>
      <c r="P5568" s="4">
        <f t="shared" si="689"/>
        <v>1</v>
      </c>
      <c r="Q5568" s="4">
        <f t="shared" si="690"/>
        <v>4</v>
      </c>
      <c r="R5568" s="4">
        <f t="shared" si="691"/>
        <v>8</v>
      </c>
      <c r="S5568" s="4">
        <f t="shared" si="692"/>
        <v>66.400000000000006</v>
      </c>
      <c r="T5568" s="4" t="str">
        <f t="shared" si="693"/>
        <v>C - Entwicklungspotenzial</v>
      </c>
      <c r="U5568" s="4">
        <f>ROUND(((E5568-Hilfswerte!$B$20)/Hilfswerte!$B$21)+((F5568-Hilfswerte!$B$22)/Hilfswerte!$B$23)+((G5568-Hilfswerte!$B$24)/Hilfswerte!$B$25)+0.1*INDEX(Hilfswerte!$B$4:$B$15,MATCH(C5568,Hilfswerte!$A$4:$A$15,0)),2)</f>
        <v>3.8</v>
      </c>
      <c r="V5568" s="4">
        <f>ROUND(SQRT((((E5568-Hilfswerte!$B$20)/Hilfswerte!$B$21)-Hilfswerte!$B$28)^2+(((F5568-Hilfswerte!$B$22)/Hilfswerte!$B$23)-Hilfswerte!$B$29)^2+(((G5568-Hilfswerte!$B$24)/Hilfswerte!$B$25)-Hilfswerte!$B$30)^2),3)</f>
        <v>2.2280000000000002</v>
      </c>
      <c r="W5568" s="4">
        <f>ROUND(E5568*Hilfswerte!$B$31,0)</f>
        <v>75641</v>
      </c>
      <c r="X5568" s="4">
        <f t="shared" si="694"/>
        <v>70797</v>
      </c>
      <c r="Y5568" s="4" t="str">
        <f>IF(T5568="A - Top-Kunde","bereits Top-Kunde",IF(AND(V5568&lt;=Hilfswerte!$B$34,H5568&lt;0.5*W5568),"Hoch",IF(AND(V5568&lt;=Hilfswerte!$B$35,H5568&lt;0.7*W5568),"Mittel","Niedrig")))</f>
        <v>Niedrig</v>
      </c>
      <c r="Z5568" s="4">
        <f t="shared" si="695"/>
        <v>16.2</v>
      </c>
      <c r="AA5568" s="4" t="str">
        <f>IF(J5568&gt;365,"Bereits abgewandert (Segment D)",IF(Z5568&gt;=Hilfswerte!$B$38,"Rot - akut gefaehrdet",IF(Z5568&gt;=Hilfswerte!$B$39,"Gelb - beobachten","Gruen - stabil")))</f>
        <v>Gelb - beobachten</v>
      </c>
    </row>
    <row r="5569" spans="1:27" ht="15" customHeight="1" x14ac:dyDescent="0.25">
      <c r="A5569" s="4" t="s">
        <v>5916</v>
      </c>
      <c r="B5569" s="4" t="s">
        <v>114</v>
      </c>
      <c r="C5569" s="4" t="s">
        <v>51</v>
      </c>
      <c r="D5569" s="4" t="s">
        <v>52</v>
      </c>
      <c r="E5569" s="4">
        <v>474</v>
      </c>
      <c r="F5569" s="4">
        <v>93</v>
      </c>
      <c r="G5569" s="4">
        <v>4.7</v>
      </c>
      <c r="H5569" s="4">
        <v>55244</v>
      </c>
      <c r="I5569" s="4">
        <v>2</v>
      </c>
      <c r="J5569" s="4">
        <v>242</v>
      </c>
      <c r="K5569" s="4">
        <v>1</v>
      </c>
      <c r="L5569" s="4">
        <v>-5</v>
      </c>
      <c r="M5569" s="4">
        <v>3</v>
      </c>
      <c r="N5569" s="4">
        <v>11.9</v>
      </c>
      <c r="O5569" s="4">
        <f t="shared" si="688"/>
        <v>2</v>
      </c>
      <c r="P5569" s="4">
        <f t="shared" si="689"/>
        <v>2</v>
      </c>
      <c r="Q5569" s="4">
        <f t="shared" si="690"/>
        <v>5</v>
      </c>
      <c r="R5569" s="4">
        <f t="shared" si="691"/>
        <v>9</v>
      </c>
      <c r="S5569" s="4">
        <f t="shared" si="692"/>
        <v>90</v>
      </c>
      <c r="T5569" s="4" t="str">
        <f t="shared" si="693"/>
        <v>C - Entwicklungspotenzial</v>
      </c>
      <c r="U5569" s="4">
        <f>ROUND(((E5569-Hilfswerte!$B$20)/Hilfswerte!$B$21)+((F5569-Hilfswerte!$B$22)/Hilfswerte!$B$23)+((G5569-Hilfswerte!$B$24)/Hilfswerte!$B$25)+0.1*INDEX(Hilfswerte!$B$4:$B$15,MATCH(C5569,Hilfswerte!$A$4:$A$15,0)),2)</f>
        <v>2.16</v>
      </c>
      <c r="V5569" s="4">
        <f>ROUND(SQRT((((E5569-Hilfswerte!$B$20)/Hilfswerte!$B$21)-Hilfswerte!$B$28)^2+(((F5569-Hilfswerte!$B$22)/Hilfswerte!$B$23)-Hilfswerte!$B$29)^2+(((G5569-Hilfswerte!$B$24)/Hilfswerte!$B$25)-Hilfswerte!$B$30)^2),3)</f>
        <v>1.946</v>
      </c>
      <c r="W5569" s="4">
        <f>ROUND(E5569*Hilfswerte!$B$31,0)</f>
        <v>97429</v>
      </c>
      <c r="X5569" s="4">
        <f t="shared" si="694"/>
        <v>42185</v>
      </c>
      <c r="Y5569" s="4" t="str">
        <f>IF(T5569="A - Top-Kunde","bereits Top-Kunde",IF(AND(V5569&lt;=Hilfswerte!$B$34,H5569&lt;0.5*W5569),"Hoch",IF(AND(V5569&lt;=Hilfswerte!$B$35,H5569&lt;0.7*W5569),"Mittel","Niedrig")))</f>
        <v>Niedrig</v>
      </c>
      <c r="Z5569" s="4">
        <f t="shared" si="695"/>
        <v>15.1</v>
      </c>
      <c r="AA5569" s="4" t="str">
        <f>IF(J5569&gt;365,"Bereits abgewandert (Segment D)",IF(Z5569&gt;=Hilfswerte!$B$38,"Rot - akut gefaehrdet",IF(Z5569&gt;=Hilfswerte!$B$39,"Gelb - beobachten","Gruen - stabil")))</f>
        <v>Gelb - beobachten</v>
      </c>
    </row>
    <row r="5570" spans="1:27" ht="15" customHeight="1" x14ac:dyDescent="0.25">
      <c r="A5570" s="4" t="s">
        <v>5917</v>
      </c>
      <c r="B5570" s="4" t="s">
        <v>703</v>
      </c>
      <c r="C5570" s="4" t="s">
        <v>65</v>
      </c>
      <c r="D5570" s="4" t="s">
        <v>30</v>
      </c>
      <c r="E5570" s="4">
        <v>47</v>
      </c>
      <c r="F5570" s="4">
        <v>16.899999999999999</v>
      </c>
      <c r="G5570" s="4">
        <v>17.5</v>
      </c>
      <c r="H5570" s="4">
        <v>9459</v>
      </c>
      <c r="I5570" s="4">
        <v>2</v>
      </c>
      <c r="J5570" s="4">
        <v>338</v>
      </c>
      <c r="K5570" s="4">
        <v>1</v>
      </c>
      <c r="L5570" s="4">
        <v>17</v>
      </c>
      <c r="M5570" s="4">
        <v>2</v>
      </c>
      <c r="N5570" s="4">
        <v>15.3</v>
      </c>
      <c r="O5570" s="4">
        <f t="shared" ref="O5570:O5633" si="696">IF(J5570&gt;365,1,IF(J5570&lt;=30,5,IF(J5570&lt;=90,4,IF(J5570&lt;=180,3,2))))</f>
        <v>2</v>
      </c>
      <c r="P5570" s="4">
        <f t="shared" ref="P5570:P5633" si="697">IF(I5570&gt;=5,5,IF(I5570&gt;=4,4,IF(I5570&gt;=3,3,IF(I5570&gt;=2,2,1))))</f>
        <v>2</v>
      </c>
      <c r="Q5570" s="4">
        <f t="shared" ref="Q5570:Q5633" si="698">IF(H5570&gt;=7500,5,IF(H5570&gt;=2500,4,IF(H5570&gt;=1000,3,IF(H5570&gt;=1,2,1))))</f>
        <v>5</v>
      </c>
      <c r="R5570" s="4">
        <f t="shared" ref="R5570:R5633" si="699">O5570+P5570+Q5570</f>
        <v>9</v>
      </c>
      <c r="S5570" s="4">
        <f t="shared" ref="S5570:S5633" si="700">ROUND(10*R5570+0.5*N5570-6*K5570-0.3*MAX(0,L5570),1)</f>
        <v>86.6</v>
      </c>
      <c r="T5570" s="4" t="str">
        <f t="shared" ref="T5570:T5633" si="701">IF(J5570&gt;365,"D - Abwanderungsrisiko",IF(S5570&gt;=125,"A - Top-Kunde",IF(S5570&gt;=105,"B - Kernkunde","C - Entwicklungspotenzial")))</f>
        <v>C - Entwicklungspotenzial</v>
      </c>
      <c r="U5570" s="4">
        <f>ROUND(((E5570-Hilfswerte!$B$20)/Hilfswerte!$B$21)+((F5570-Hilfswerte!$B$22)/Hilfswerte!$B$23)+((G5570-Hilfswerte!$B$24)/Hilfswerte!$B$25)+0.1*INDEX(Hilfswerte!$B$4:$B$15,MATCH(C5570,Hilfswerte!$A$4:$A$15,0)),2)</f>
        <v>0.59</v>
      </c>
      <c r="V5570" s="4">
        <f>ROUND(SQRT((((E5570-Hilfswerte!$B$20)/Hilfswerte!$B$21)-Hilfswerte!$B$28)^2+(((F5570-Hilfswerte!$B$22)/Hilfswerte!$B$23)-Hilfswerte!$B$29)^2+(((G5570-Hilfswerte!$B$24)/Hilfswerte!$B$25)-Hilfswerte!$B$30)^2),3)</f>
        <v>1.1839999999999999</v>
      </c>
      <c r="W5570" s="4">
        <f>ROUND(E5570*Hilfswerte!$B$31,0)</f>
        <v>9661</v>
      </c>
      <c r="X5570" s="4">
        <f t="shared" ref="X5570:X5633" si="702">MAX(0,W5570-H5570)</f>
        <v>202</v>
      </c>
      <c r="Y5570" s="4" t="str">
        <f>IF(T5570="A - Top-Kunde","bereits Top-Kunde",IF(AND(V5570&lt;=Hilfswerte!$B$34,H5570&lt;0.5*W5570),"Hoch",IF(AND(V5570&lt;=Hilfswerte!$B$35,H5570&lt;0.7*W5570),"Mittel","Niedrig")))</f>
        <v>Niedrig</v>
      </c>
      <c r="Z5570" s="4">
        <f t="shared" ref="Z5570:Z5633" si="703">ROUND(0.4*MAX(0,-N5570)+3*K5570+0.2*MAX(0,L5570)+0.05*J5570,1)</f>
        <v>23.3</v>
      </c>
      <c r="AA5570" s="4" t="str">
        <f>IF(J5570&gt;365,"Bereits abgewandert (Segment D)",IF(Z5570&gt;=Hilfswerte!$B$38,"Rot - akut gefaehrdet",IF(Z5570&gt;=Hilfswerte!$B$39,"Gelb - beobachten","Gruen - stabil")))</f>
        <v>Rot - akut gefaehrdet</v>
      </c>
    </row>
    <row r="5571" spans="1:27" ht="15" customHeight="1" x14ac:dyDescent="0.25">
      <c r="A5571" s="4" t="s">
        <v>5918</v>
      </c>
      <c r="B5571" s="4" t="s">
        <v>346</v>
      </c>
      <c r="C5571" s="4" t="s">
        <v>29</v>
      </c>
      <c r="D5571" s="4" t="s">
        <v>77</v>
      </c>
      <c r="E5571" s="4">
        <v>193</v>
      </c>
      <c r="F5571" s="4">
        <v>32.1</v>
      </c>
      <c r="G5571" s="4">
        <v>2</v>
      </c>
      <c r="H5571" s="4">
        <v>13700</v>
      </c>
      <c r="I5571" s="4">
        <v>1</v>
      </c>
      <c r="J5571" s="4">
        <v>59</v>
      </c>
      <c r="K5571" s="4">
        <v>0</v>
      </c>
      <c r="L5571" s="4">
        <v>-3</v>
      </c>
      <c r="M5571" s="4">
        <v>1</v>
      </c>
      <c r="N5571" s="4">
        <v>-2.7</v>
      </c>
      <c r="O5571" s="4">
        <f t="shared" si="696"/>
        <v>4</v>
      </c>
      <c r="P5571" s="4">
        <f t="shared" si="697"/>
        <v>1</v>
      </c>
      <c r="Q5571" s="4">
        <f t="shared" si="698"/>
        <v>5</v>
      </c>
      <c r="R5571" s="4">
        <f t="shared" si="699"/>
        <v>10</v>
      </c>
      <c r="S5571" s="4">
        <f t="shared" si="700"/>
        <v>98.7</v>
      </c>
      <c r="T5571" s="4" t="str">
        <f t="shared" si="701"/>
        <v>C - Entwicklungspotenzial</v>
      </c>
      <c r="U5571" s="4">
        <f>ROUND(((E5571-Hilfswerte!$B$20)/Hilfswerte!$B$21)+((F5571-Hilfswerte!$B$22)/Hilfswerte!$B$23)+((G5571-Hilfswerte!$B$24)/Hilfswerte!$B$25)+0.1*INDEX(Hilfswerte!$B$4:$B$15,MATCH(C5571,Hilfswerte!$A$4:$A$15,0)),2)</f>
        <v>-0.65</v>
      </c>
      <c r="V5571" s="4">
        <f>ROUND(SQRT((((E5571-Hilfswerte!$B$20)/Hilfswerte!$B$21)-Hilfswerte!$B$28)^2+(((F5571-Hilfswerte!$B$22)/Hilfswerte!$B$23)-Hilfswerte!$B$29)^2+(((G5571-Hilfswerte!$B$24)/Hilfswerte!$B$25)-Hilfswerte!$B$30)^2),3)</f>
        <v>1.47</v>
      </c>
      <c r="W5571" s="4">
        <f>ROUND(E5571*Hilfswerte!$B$31,0)</f>
        <v>39670</v>
      </c>
      <c r="X5571" s="4">
        <f t="shared" si="702"/>
        <v>25970</v>
      </c>
      <c r="Y5571" s="4" t="str">
        <f>IF(T5571="A - Top-Kunde","bereits Top-Kunde",IF(AND(V5571&lt;=Hilfswerte!$B$34,H5571&lt;0.5*W5571),"Hoch",IF(AND(V5571&lt;=Hilfswerte!$B$35,H5571&lt;0.7*W5571),"Mittel","Niedrig")))</f>
        <v>Niedrig</v>
      </c>
      <c r="Z5571" s="4">
        <f t="shared" si="703"/>
        <v>4</v>
      </c>
      <c r="AA5571" s="4" t="str">
        <f>IF(J5571&gt;365,"Bereits abgewandert (Segment D)",IF(Z5571&gt;=Hilfswerte!$B$38,"Rot - akut gefaehrdet",IF(Z5571&gt;=Hilfswerte!$B$39,"Gelb - beobachten","Gruen - stabil")))</f>
        <v>Gruen - stabil</v>
      </c>
    </row>
    <row r="5572" spans="1:27" ht="15" customHeight="1" x14ac:dyDescent="0.25">
      <c r="A5572" s="4" t="s">
        <v>5919</v>
      </c>
      <c r="B5572" s="4" t="s">
        <v>780</v>
      </c>
      <c r="C5572" s="4" t="s">
        <v>29</v>
      </c>
      <c r="D5572" s="4" t="s">
        <v>48</v>
      </c>
      <c r="E5572" s="4">
        <v>65</v>
      </c>
      <c r="F5572" s="4">
        <v>14.2</v>
      </c>
      <c r="G5572" s="4">
        <v>19.3</v>
      </c>
      <c r="H5572" s="4">
        <v>9665</v>
      </c>
      <c r="I5572" s="4">
        <v>3</v>
      </c>
      <c r="J5572" s="4">
        <v>92</v>
      </c>
      <c r="K5572" s="4">
        <v>0</v>
      </c>
      <c r="L5572" s="4">
        <v>14</v>
      </c>
      <c r="M5572" s="4">
        <v>3</v>
      </c>
      <c r="N5572" s="4">
        <v>30.2</v>
      </c>
      <c r="O5572" s="4">
        <f t="shared" si="696"/>
        <v>3</v>
      </c>
      <c r="P5572" s="4">
        <f t="shared" si="697"/>
        <v>3</v>
      </c>
      <c r="Q5572" s="4">
        <f t="shared" si="698"/>
        <v>5</v>
      </c>
      <c r="R5572" s="4">
        <f t="shared" si="699"/>
        <v>11</v>
      </c>
      <c r="S5572" s="4">
        <f t="shared" si="700"/>
        <v>120.9</v>
      </c>
      <c r="T5572" s="4" t="str">
        <f t="shared" si="701"/>
        <v>B - Kernkunde</v>
      </c>
      <c r="U5572" s="4">
        <f>ROUND(((E5572-Hilfswerte!$B$20)/Hilfswerte!$B$21)+((F5572-Hilfswerte!$B$22)/Hilfswerte!$B$23)+((G5572-Hilfswerte!$B$24)/Hilfswerte!$B$25)+0.1*INDEX(Hilfswerte!$B$4:$B$15,MATCH(C5572,Hilfswerte!$A$4:$A$15,0)),2)</f>
        <v>1.23</v>
      </c>
      <c r="V5572" s="4">
        <f>ROUND(SQRT((((E5572-Hilfswerte!$B$20)/Hilfswerte!$B$21)-Hilfswerte!$B$28)^2+(((F5572-Hilfswerte!$B$22)/Hilfswerte!$B$23)-Hilfswerte!$B$29)^2+(((G5572-Hilfswerte!$B$24)/Hilfswerte!$B$25)-Hilfswerte!$B$30)^2),3)</f>
        <v>1.421</v>
      </c>
      <c r="W5572" s="4">
        <f>ROUND(E5572*Hilfswerte!$B$31,0)</f>
        <v>13360</v>
      </c>
      <c r="X5572" s="4">
        <f t="shared" si="702"/>
        <v>3695</v>
      </c>
      <c r="Y5572" s="4" t="str">
        <f>IF(T5572="A - Top-Kunde","bereits Top-Kunde",IF(AND(V5572&lt;=Hilfswerte!$B$34,H5572&lt;0.5*W5572),"Hoch",IF(AND(V5572&lt;=Hilfswerte!$B$35,H5572&lt;0.7*W5572),"Mittel","Niedrig")))</f>
        <v>Niedrig</v>
      </c>
      <c r="Z5572" s="4">
        <f t="shared" si="703"/>
        <v>7.4</v>
      </c>
      <c r="AA5572" s="4" t="str">
        <f>IF(J5572&gt;365,"Bereits abgewandert (Segment D)",IF(Z5572&gt;=Hilfswerte!$B$38,"Rot - akut gefaehrdet",IF(Z5572&gt;=Hilfswerte!$B$39,"Gelb - beobachten","Gruen - stabil")))</f>
        <v>Gruen - stabil</v>
      </c>
    </row>
    <row r="5573" spans="1:27" ht="15" customHeight="1" x14ac:dyDescent="0.25">
      <c r="A5573" s="4" t="s">
        <v>5920</v>
      </c>
      <c r="B5573" s="4" t="s">
        <v>824</v>
      </c>
      <c r="C5573" s="4" t="s">
        <v>33</v>
      </c>
      <c r="D5573" s="4" t="s">
        <v>30</v>
      </c>
      <c r="E5573" s="4">
        <v>122</v>
      </c>
      <c r="F5573" s="4">
        <v>21.5</v>
      </c>
      <c r="G5573" s="4">
        <v>13.2</v>
      </c>
      <c r="H5573" s="4">
        <v>37169</v>
      </c>
      <c r="I5573" s="4">
        <v>8</v>
      </c>
      <c r="J5573" s="4">
        <v>22</v>
      </c>
      <c r="K5573" s="4">
        <v>3</v>
      </c>
      <c r="L5573" s="4">
        <v>13</v>
      </c>
      <c r="M5573" s="4">
        <v>1</v>
      </c>
      <c r="N5573" s="4">
        <v>-4.0999999999999996</v>
      </c>
      <c r="O5573" s="4">
        <f t="shared" si="696"/>
        <v>5</v>
      </c>
      <c r="P5573" s="4">
        <f t="shared" si="697"/>
        <v>5</v>
      </c>
      <c r="Q5573" s="4">
        <f t="shared" si="698"/>
        <v>5</v>
      </c>
      <c r="R5573" s="4">
        <f t="shared" si="699"/>
        <v>15</v>
      </c>
      <c r="S5573" s="4">
        <f t="shared" si="700"/>
        <v>126.1</v>
      </c>
      <c r="T5573" s="4" t="str">
        <f t="shared" si="701"/>
        <v>A - Top-Kunde</v>
      </c>
      <c r="U5573" s="4">
        <f>ROUND(((E5573-Hilfswerte!$B$20)/Hilfswerte!$B$21)+((F5573-Hilfswerte!$B$22)/Hilfswerte!$B$23)+((G5573-Hilfswerte!$B$24)/Hilfswerte!$B$25)+0.1*INDEX(Hilfswerte!$B$4:$B$15,MATCH(C5573,Hilfswerte!$A$4:$A$15,0)),2)</f>
        <v>0.4</v>
      </c>
      <c r="V5573" s="4">
        <f>ROUND(SQRT((((E5573-Hilfswerte!$B$20)/Hilfswerte!$B$21)-Hilfswerte!$B$28)^2+(((F5573-Hilfswerte!$B$22)/Hilfswerte!$B$23)-Hilfswerte!$B$29)^2+(((G5573-Hilfswerte!$B$24)/Hilfswerte!$B$25)-Hilfswerte!$B$30)^2),3)</f>
        <v>0.47199999999999998</v>
      </c>
      <c r="W5573" s="4">
        <f>ROUND(E5573*Hilfswerte!$B$31,0)</f>
        <v>25077</v>
      </c>
      <c r="X5573" s="4">
        <f t="shared" si="702"/>
        <v>0</v>
      </c>
      <c r="Y5573" s="4" t="str">
        <f>IF(T5573="A - Top-Kunde","bereits Top-Kunde",IF(AND(V5573&lt;=Hilfswerte!$B$34,H5573&lt;0.5*W5573),"Hoch",IF(AND(V5573&lt;=Hilfswerte!$B$35,H5573&lt;0.7*W5573),"Mittel","Niedrig")))</f>
        <v>bereits Top-Kunde</v>
      </c>
      <c r="Z5573" s="4">
        <f t="shared" si="703"/>
        <v>14.3</v>
      </c>
      <c r="AA5573" s="4" t="str">
        <f>IF(J5573&gt;365,"Bereits abgewandert (Segment D)",IF(Z5573&gt;=Hilfswerte!$B$38,"Rot - akut gefaehrdet",IF(Z5573&gt;=Hilfswerte!$B$39,"Gelb - beobachten","Gruen - stabil")))</f>
        <v>Gelb - beobachten</v>
      </c>
    </row>
    <row r="5574" spans="1:27" ht="15" customHeight="1" x14ac:dyDescent="0.25">
      <c r="A5574" s="4" t="s">
        <v>5921</v>
      </c>
      <c r="B5574" s="4" t="s">
        <v>420</v>
      </c>
      <c r="C5574" s="4" t="s">
        <v>51</v>
      </c>
      <c r="D5574" s="4" t="s">
        <v>30</v>
      </c>
      <c r="E5574" s="4">
        <v>80</v>
      </c>
      <c r="F5574" s="4">
        <v>10.3</v>
      </c>
      <c r="G5574" s="4">
        <v>19.8</v>
      </c>
      <c r="H5574" s="4">
        <v>1528</v>
      </c>
      <c r="I5574" s="4">
        <v>1</v>
      </c>
      <c r="J5574" s="4">
        <v>30</v>
      </c>
      <c r="K5574" s="4">
        <v>0</v>
      </c>
      <c r="L5574" s="4">
        <v>-4</v>
      </c>
      <c r="M5574" s="4">
        <v>4</v>
      </c>
      <c r="N5574" s="4">
        <v>8.3000000000000007</v>
      </c>
      <c r="O5574" s="4">
        <f t="shared" si="696"/>
        <v>5</v>
      </c>
      <c r="P5574" s="4">
        <f t="shared" si="697"/>
        <v>1</v>
      </c>
      <c r="Q5574" s="4">
        <f t="shared" si="698"/>
        <v>3</v>
      </c>
      <c r="R5574" s="4">
        <f t="shared" si="699"/>
        <v>9</v>
      </c>
      <c r="S5574" s="4">
        <f t="shared" si="700"/>
        <v>94.2</v>
      </c>
      <c r="T5574" s="4" t="str">
        <f t="shared" si="701"/>
        <v>C - Entwicklungspotenzial</v>
      </c>
      <c r="U5574" s="4">
        <f>ROUND(((E5574-Hilfswerte!$B$20)/Hilfswerte!$B$21)+((F5574-Hilfswerte!$B$22)/Hilfswerte!$B$23)+((G5574-Hilfswerte!$B$24)/Hilfswerte!$B$25)+0.1*INDEX(Hilfswerte!$B$4:$B$15,MATCH(C5574,Hilfswerte!$A$4:$A$15,0)),2)</f>
        <v>1.38</v>
      </c>
      <c r="V5574" s="4">
        <f>ROUND(SQRT((((E5574-Hilfswerte!$B$20)/Hilfswerte!$B$21)-Hilfswerte!$B$28)^2+(((F5574-Hilfswerte!$B$22)/Hilfswerte!$B$23)-Hilfswerte!$B$29)^2+(((G5574-Hilfswerte!$B$24)/Hilfswerte!$B$25)-Hilfswerte!$B$30)^2),3)</f>
        <v>1.498</v>
      </c>
      <c r="W5574" s="4">
        <f>ROUND(E5574*Hilfswerte!$B$31,0)</f>
        <v>16444</v>
      </c>
      <c r="X5574" s="4">
        <f t="shared" si="702"/>
        <v>14916</v>
      </c>
      <c r="Y5574" s="4" t="str">
        <f>IF(T5574="A - Top-Kunde","bereits Top-Kunde",IF(AND(V5574&lt;=Hilfswerte!$B$34,H5574&lt;0.5*W5574),"Hoch",IF(AND(V5574&lt;=Hilfswerte!$B$35,H5574&lt;0.7*W5574),"Mittel","Niedrig")))</f>
        <v>Niedrig</v>
      </c>
      <c r="Z5574" s="4">
        <f t="shared" si="703"/>
        <v>1.5</v>
      </c>
      <c r="AA5574" s="4" t="str">
        <f>IF(J5574&gt;365,"Bereits abgewandert (Segment D)",IF(Z5574&gt;=Hilfswerte!$B$38,"Rot - akut gefaehrdet",IF(Z5574&gt;=Hilfswerte!$B$39,"Gelb - beobachten","Gruen - stabil")))</f>
        <v>Gruen - stabil</v>
      </c>
    </row>
    <row r="5575" spans="1:27" ht="15" customHeight="1" x14ac:dyDescent="0.25">
      <c r="A5575" s="4" t="s">
        <v>5922</v>
      </c>
      <c r="B5575" s="4" t="s">
        <v>639</v>
      </c>
      <c r="C5575" s="4" t="s">
        <v>47</v>
      </c>
      <c r="D5575" s="4" t="s">
        <v>30</v>
      </c>
      <c r="E5575" s="4">
        <v>46</v>
      </c>
      <c r="F5575" s="4">
        <v>12.5</v>
      </c>
      <c r="G5575" s="4">
        <v>6</v>
      </c>
      <c r="H5575" s="4">
        <v>9488</v>
      </c>
      <c r="I5575" s="4">
        <v>8</v>
      </c>
      <c r="J5575" s="4">
        <v>28</v>
      </c>
      <c r="K5575" s="4">
        <v>1</v>
      </c>
      <c r="L5575" s="4">
        <v>-6</v>
      </c>
      <c r="M5575" s="4">
        <v>1</v>
      </c>
      <c r="N5575" s="4">
        <v>3.4</v>
      </c>
      <c r="O5575" s="4">
        <f t="shared" si="696"/>
        <v>5</v>
      </c>
      <c r="P5575" s="4">
        <f t="shared" si="697"/>
        <v>5</v>
      </c>
      <c r="Q5575" s="4">
        <f t="shared" si="698"/>
        <v>5</v>
      </c>
      <c r="R5575" s="4">
        <f t="shared" si="699"/>
        <v>15</v>
      </c>
      <c r="S5575" s="4">
        <f t="shared" si="700"/>
        <v>145.69999999999999</v>
      </c>
      <c r="T5575" s="4" t="str">
        <f t="shared" si="701"/>
        <v>A - Top-Kunde</v>
      </c>
      <c r="U5575" s="4">
        <f>ROUND(((E5575-Hilfswerte!$B$20)/Hilfswerte!$B$21)+((F5575-Hilfswerte!$B$22)/Hilfswerte!$B$23)+((G5575-Hilfswerte!$B$24)/Hilfswerte!$B$25)+0.1*INDEX(Hilfswerte!$B$4:$B$15,MATCH(C5575,Hilfswerte!$A$4:$A$15,0)),2)</f>
        <v>-1.18</v>
      </c>
      <c r="V5575" s="4">
        <f>ROUND(SQRT((((E5575-Hilfswerte!$B$20)/Hilfswerte!$B$21)-Hilfswerte!$B$28)^2+(((F5575-Hilfswerte!$B$22)/Hilfswerte!$B$23)-Hilfswerte!$B$29)^2+(((G5575-Hilfswerte!$B$24)/Hilfswerte!$B$25)-Hilfswerte!$B$30)^2),3)</f>
        <v>1.077</v>
      </c>
      <c r="W5575" s="4">
        <f>ROUND(E5575*Hilfswerte!$B$31,0)</f>
        <v>9455</v>
      </c>
      <c r="X5575" s="4">
        <f t="shared" si="702"/>
        <v>0</v>
      </c>
      <c r="Y5575" s="4" t="str">
        <f>IF(T5575="A - Top-Kunde","bereits Top-Kunde",IF(AND(V5575&lt;=Hilfswerte!$B$34,H5575&lt;0.5*W5575),"Hoch",IF(AND(V5575&lt;=Hilfswerte!$B$35,H5575&lt;0.7*W5575),"Mittel","Niedrig")))</f>
        <v>bereits Top-Kunde</v>
      </c>
      <c r="Z5575" s="4">
        <f t="shared" si="703"/>
        <v>4.4000000000000004</v>
      </c>
      <c r="AA5575" s="4" t="str">
        <f>IF(J5575&gt;365,"Bereits abgewandert (Segment D)",IF(Z5575&gt;=Hilfswerte!$B$38,"Rot - akut gefaehrdet",IF(Z5575&gt;=Hilfswerte!$B$39,"Gelb - beobachten","Gruen - stabil")))</f>
        <v>Gruen - stabil</v>
      </c>
    </row>
    <row r="5576" spans="1:27" ht="15" customHeight="1" x14ac:dyDescent="0.25">
      <c r="A5576" s="4" t="s">
        <v>5923</v>
      </c>
      <c r="B5576" s="4" t="s">
        <v>865</v>
      </c>
      <c r="C5576" s="4" t="s">
        <v>55</v>
      </c>
      <c r="D5576" s="4" t="s">
        <v>30</v>
      </c>
      <c r="E5576" s="4">
        <v>34</v>
      </c>
      <c r="F5576" s="4">
        <v>7.1</v>
      </c>
      <c r="G5576" s="4">
        <v>10.4</v>
      </c>
      <c r="H5576" s="4">
        <v>5220</v>
      </c>
      <c r="I5576" s="4">
        <v>2</v>
      </c>
      <c r="J5576" s="4">
        <v>2</v>
      </c>
      <c r="K5576" s="4">
        <v>1</v>
      </c>
      <c r="L5576" s="4">
        <v>15</v>
      </c>
      <c r="M5576" s="4">
        <v>4</v>
      </c>
      <c r="N5576" s="4">
        <v>16.3</v>
      </c>
      <c r="O5576" s="4">
        <f t="shared" si="696"/>
        <v>5</v>
      </c>
      <c r="P5576" s="4">
        <f t="shared" si="697"/>
        <v>2</v>
      </c>
      <c r="Q5576" s="4">
        <f t="shared" si="698"/>
        <v>4</v>
      </c>
      <c r="R5576" s="4">
        <f t="shared" si="699"/>
        <v>11</v>
      </c>
      <c r="S5576" s="4">
        <f t="shared" si="700"/>
        <v>107.7</v>
      </c>
      <c r="T5576" s="4" t="str">
        <f t="shared" si="701"/>
        <v>B - Kernkunde</v>
      </c>
      <c r="U5576" s="4">
        <f>ROUND(((E5576-Hilfswerte!$B$20)/Hilfswerte!$B$21)+((F5576-Hilfswerte!$B$22)/Hilfswerte!$B$23)+((G5576-Hilfswerte!$B$24)/Hilfswerte!$B$25)+0.1*INDEX(Hilfswerte!$B$4:$B$15,MATCH(C5576,Hilfswerte!$A$4:$A$15,0)),2)</f>
        <v>-0.42</v>
      </c>
      <c r="V5576" s="4">
        <f>ROUND(SQRT((((E5576-Hilfswerte!$B$20)/Hilfswerte!$B$21)-Hilfswerte!$B$28)^2+(((F5576-Hilfswerte!$B$22)/Hilfswerte!$B$23)-Hilfswerte!$B$29)^2+(((G5576-Hilfswerte!$B$24)/Hilfswerte!$B$25)-Hilfswerte!$B$30)^2),3)</f>
        <v>0.80300000000000005</v>
      </c>
      <c r="W5576" s="4">
        <f>ROUND(E5576*Hilfswerte!$B$31,0)</f>
        <v>6989</v>
      </c>
      <c r="X5576" s="4">
        <f t="shared" si="702"/>
        <v>1769</v>
      </c>
      <c r="Y5576" s="4" t="str">
        <f>IF(T5576="A - Top-Kunde","bereits Top-Kunde",IF(AND(V5576&lt;=Hilfswerte!$B$34,H5576&lt;0.5*W5576),"Hoch",IF(AND(V5576&lt;=Hilfswerte!$B$35,H5576&lt;0.7*W5576),"Mittel","Niedrig")))</f>
        <v>Niedrig</v>
      </c>
      <c r="Z5576" s="4">
        <f t="shared" si="703"/>
        <v>6.1</v>
      </c>
      <c r="AA5576" s="4" t="str">
        <f>IF(J5576&gt;365,"Bereits abgewandert (Segment D)",IF(Z5576&gt;=Hilfswerte!$B$38,"Rot - akut gefaehrdet",IF(Z5576&gt;=Hilfswerte!$B$39,"Gelb - beobachten","Gruen - stabil")))</f>
        <v>Gruen - stabil</v>
      </c>
    </row>
    <row r="5577" spans="1:27" ht="15" customHeight="1" x14ac:dyDescent="0.25">
      <c r="A5577" s="4" t="s">
        <v>5924</v>
      </c>
      <c r="B5577" s="4" t="s">
        <v>497</v>
      </c>
      <c r="C5577" s="4" t="s">
        <v>55</v>
      </c>
      <c r="D5577" s="4" t="s">
        <v>48</v>
      </c>
      <c r="E5577" s="4">
        <v>124</v>
      </c>
      <c r="F5577" s="4">
        <v>17</v>
      </c>
      <c r="G5577" s="4">
        <v>2.6</v>
      </c>
      <c r="H5577" s="4">
        <v>4230</v>
      </c>
      <c r="I5577" s="4">
        <v>1</v>
      </c>
      <c r="J5577" s="4">
        <v>99</v>
      </c>
      <c r="K5577" s="4">
        <v>0</v>
      </c>
      <c r="L5577" s="4">
        <v>9</v>
      </c>
      <c r="M5577" s="4">
        <v>3</v>
      </c>
      <c r="N5577" s="4">
        <v>-11.5</v>
      </c>
      <c r="O5577" s="4">
        <f t="shared" si="696"/>
        <v>3</v>
      </c>
      <c r="P5577" s="4">
        <f t="shared" si="697"/>
        <v>1</v>
      </c>
      <c r="Q5577" s="4">
        <f t="shared" si="698"/>
        <v>4</v>
      </c>
      <c r="R5577" s="4">
        <f t="shared" si="699"/>
        <v>8</v>
      </c>
      <c r="S5577" s="4">
        <f t="shared" si="700"/>
        <v>71.599999999999994</v>
      </c>
      <c r="T5577" s="4" t="str">
        <f t="shared" si="701"/>
        <v>C - Entwicklungspotenzial</v>
      </c>
      <c r="U5577" s="4">
        <f>ROUND(((E5577-Hilfswerte!$B$20)/Hilfswerte!$B$21)+((F5577-Hilfswerte!$B$22)/Hilfswerte!$B$23)+((G5577-Hilfswerte!$B$24)/Hilfswerte!$B$25)+0.1*INDEX(Hilfswerte!$B$4:$B$15,MATCH(C5577,Hilfswerte!$A$4:$A$15,0)),2)</f>
        <v>-1.1000000000000001</v>
      </c>
      <c r="V5577" s="4">
        <f>ROUND(SQRT((((E5577-Hilfswerte!$B$20)/Hilfswerte!$B$21)-Hilfswerte!$B$28)^2+(((F5577-Hilfswerte!$B$22)/Hilfswerte!$B$23)-Hilfswerte!$B$29)^2+(((G5577-Hilfswerte!$B$24)/Hilfswerte!$B$25)-Hilfswerte!$B$30)^2),3)</f>
        <v>1.429</v>
      </c>
      <c r="W5577" s="4">
        <f>ROUND(E5577*Hilfswerte!$B$31,0)</f>
        <v>25488</v>
      </c>
      <c r="X5577" s="4">
        <f t="shared" si="702"/>
        <v>21258</v>
      </c>
      <c r="Y5577" s="4" t="str">
        <f>IF(T5577="A - Top-Kunde","bereits Top-Kunde",IF(AND(V5577&lt;=Hilfswerte!$B$34,H5577&lt;0.5*W5577),"Hoch",IF(AND(V5577&lt;=Hilfswerte!$B$35,H5577&lt;0.7*W5577),"Mittel","Niedrig")))</f>
        <v>Niedrig</v>
      </c>
      <c r="Z5577" s="4">
        <f t="shared" si="703"/>
        <v>11.4</v>
      </c>
      <c r="AA5577" s="4" t="str">
        <f>IF(J5577&gt;365,"Bereits abgewandert (Segment D)",IF(Z5577&gt;=Hilfswerte!$B$38,"Rot - akut gefaehrdet",IF(Z5577&gt;=Hilfswerte!$B$39,"Gelb - beobachten","Gruen - stabil")))</f>
        <v>Gruen - stabil</v>
      </c>
    </row>
    <row r="5578" spans="1:27" ht="15" customHeight="1" x14ac:dyDescent="0.25">
      <c r="A5578" s="4" t="s">
        <v>5925</v>
      </c>
      <c r="B5578" s="4" t="s">
        <v>101</v>
      </c>
      <c r="C5578" s="4" t="s">
        <v>65</v>
      </c>
      <c r="D5578" s="4" t="s">
        <v>30</v>
      </c>
      <c r="E5578" s="4">
        <v>173</v>
      </c>
      <c r="F5578" s="4">
        <v>48.6</v>
      </c>
      <c r="G5578" s="4">
        <v>14.6</v>
      </c>
      <c r="H5578" s="4">
        <v>16621</v>
      </c>
      <c r="I5578" s="4">
        <v>9</v>
      </c>
      <c r="J5578" s="4">
        <v>27</v>
      </c>
      <c r="K5578" s="4">
        <v>0</v>
      </c>
      <c r="L5578" s="4">
        <v>6</v>
      </c>
      <c r="M5578" s="4">
        <v>4</v>
      </c>
      <c r="N5578" s="4">
        <v>5.6</v>
      </c>
      <c r="O5578" s="4">
        <f t="shared" si="696"/>
        <v>5</v>
      </c>
      <c r="P5578" s="4">
        <f t="shared" si="697"/>
        <v>5</v>
      </c>
      <c r="Q5578" s="4">
        <f t="shared" si="698"/>
        <v>5</v>
      </c>
      <c r="R5578" s="4">
        <f t="shared" si="699"/>
        <v>15</v>
      </c>
      <c r="S5578" s="4">
        <f t="shared" si="700"/>
        <v>151</v>
      </c>
      <c r="T5578" s="4" t="str">
        <f t="shared" si="701"/>
        <v>A - Top-Kunde</v>
      </c>
      <c r="U5578" s="4">
        <f>ROUND(((E5578-Hilfswerte!$B$20)/Hilfswerte!$B$21)+((F5578-Hilfswerte!$B$22)/Hilfswerte!$B$23)+((G5578-Hilfswerte!$B$24)/Hilfswerte!$B$25)+0.1*INDEX(Hilfswerte!$B$4:$B$15,MATCH(C5578,Hilfswerte!$A$4:$A$15,0)),2)</f>
        <v>1.24</v>
      </c>
      <c r="V5578" s="4">
        <f>ROUND(SQRT((((E5578-Hilfswerte!$B$20)/Hilfswerte!$B$21)-Hilfswerte!$B$28)^2+(((F5578-Hilfswerte!$B$22)/Hilfswerte!$B$23)-Hilfswerte!$B$29)^2+(((G5578-Hilfswerte!$B$24)/Hilfswerte!$B$25)-Hilfswerte!$B$30)^2),3)</f>
        <v>0.57399999999999995</v>
      </c>
      <c r="W5578" s="4">
        <f>ROUND(E5578*Hilfswerte!$B$31,0)</f>
        <v>35559</v>
      </c>
      <c r="X5578" s="4">
        <f t="shared" si="702"/>
        <v>18938</v>
      </c>
      <c r="Y5578" s="4" t="str">
        <f>IF(T5578="A - Top-Kunde","bereits Top-Kunde",IF(AND(V5578&lt;=Hilfswerte!$B$34,H5578&lt;0.5*W5578),"Hoch",IF(AND(V5578&lt;=Hilfswerte!$B$35,H5578&lt;0.7*W5578),"Mittel","Niedrig")))</f>
        <v>bereits Top-Kunde</v>
      </c>
      <c r="Z5578" s="4">
        <f t="shared" si="703"/>
        <v>2.6</v>
      </c>
      <c r="AA5578" s="4" t="str">
        <f>IF(J5578&gt;365,"Bereits abgewandert (Segment D)",IF(Z5578&gt;=Hilfswerte!$B$38,"Rot - akut gefaehrdet",IF(Z5578&gt;=Hilfswerte!$B$39,"Gelb - beobachten","Gruen - stabil")))</f>
        <v>Gruen - stabil</v>
      </c>
    </row>
    <row r="5579" spans="1:27" ht="15" customHeight="1" x14ac:dyDescent="0.25">
      <c r="A5579" s="4" t="s">
        <v>5926</v>
      </c>
      <c r="B5579" s="4" t="s">
        <v>657</v>
      </c>
      <c r="C5579" s="4" t="s">
        <v>62</v>
      </c>
      <c r="D5579" s="4" t="s">
        <v>117</v>
      </c>
      <c r="E5579" s="4">
        <v>310</v>
      </c>
      <c r="F5579" s="4">
        <v>48.1</v>
      </c>
      <c r="G5579" s="4">
        <v>13.4</v>
      </c>
      <c r="H5579" s="4">
        <v>16812</v>
      </c>
      <c r="I5579" s="4">
        <v>3</v>
      </c>
      <c r="J5579" s="4">
        <v>26</v>
      </c>
      <c r="K5579" s="4">
        <v>1</v>
      </c>
      <c r="L5579" s="4">
        <v>-3</v>
      </c>
      <c r="M5579" s="4">
        <v>2</v>
      </c>
      <c r="N5579" s="4">
        <v>-11.7</v>
      </c>
      <c r="O5579" s="4">
        <f t="shared" si="696"/>
        <v>5</v>
      </c>
      <c r="P5579" s="4">
        <f t="shared" si="697"/>
        <v>3</v>
      </c>
      <c r="Q5579" s="4">
        <f t="shared" si="698"/>
        <v>5</v>
      </c>
      <c r="R5579" s="4">
        <f t="shared" si="699"/>
        <v>13</v>
      </c>
      <c r="S5579" s="4">
        <f t="shared" si="700"/>
        <v>118.2</v>
      </c>
      <c r="T5579" s="4" t="str">
        <f t="shared" si="701"/>
        <v>B - Kernkunde</v>
      </c>
      <c r="U5579" s="4">
        <f>ROUND(((E5579-Hilfswerte!$B$20)/Hilfswerte!$B$21)+((F5579-Hilfswerte!$B$22)/Hilfswerte!$B$23)+((G5579-Hilfswerte!$B$24)/Hilfswerte!$B$25)+0.1*INDEX(Hilfswerte!$B$4:$B$15,MATCH(C5579,Hilfswerte!$A$4:$A$15,0)),2)</f>
        <v>2.1</v>
      </c>
      <c r="V5579" s="4">
        <f>ROUND(SQRT((((E5579-Hilfswerte!$B$20)/Hilfswerte!$B$21)-Hilfswerte!$B$28)^2+(((F5579-Hilfswerte!$B$22)/Hilfswerte!$B$23)-Hilfswerte!$B$29)^2+(((G5579-Hilfswerte!$B$24)/Hilfswerte!$B$25)-Hilfswerte!$B$30)^2),3)</f>
        <v>0.72699999999999998</v>
      </c>
      <c r="W5579" s="4">
        <f>ROUND(E5579*Hilfswerte!$B$31,0)</f>
        <v>63719</v>
      </c>
      <c r="X5579" s="4">
        <f t="shared" si="702"/>
        <v>46907</v>
      </c>
      <c r="Y5579" s="4" t="str">
        <f>IF(T5579="A - Top-Kunde","bereits Top-Kunde",IF(AND(V5579&lt;=Hilfswerte!$B$34,H5579&lt;0.5*W5579),"Hoch",IF(AND(V5579&lt;=Hilfswerte!$B$35,H5579&lt;0.7*W5579),"Mittel","Niedrig")))</f>
        <v>Hoch</v>
      </c>
      <c r="Z5579" s="4">
        <f t="shared" si="703"/>
        <v>9</v>
      </c>
      <c r="AA5579" s="4" t="str">
        <f>IF(J5579&gt;365,"Bereits abgewandert (Segment D)",IF(Z5579&gt;=Hilfswerte!$B$38,"Rot - akut gefaehrdet",IF(Z5579&gt;=Hilfswerte!$B$39,"Gelb - beobachten","Gruen - stabil")))</f>
        <v>Gruen - stabil</v>
      </c>
    </row>
    <row r="5580" spans="1:27" ht="15" customHeight="1" x14ac:dyDescent="0.25">
      <c r="A5580" s="4" t="s">
        <v>5927</v>
      </c>
      <c r="B5580" s="4" t="s">
        <v>681</v>
      </c>
      <c r="C5580" s="4" t="s">
        <v>38</v>
      </c>
      <c r="D5580" s="4" t="s">
        <v>106</v>
      </c>
      <c r="E5580" s="4">
        <v>29</v>
      </c>
      <c r="F5580" s="4">
        <v>7.8</v>
      </c>
      <c r="G5580" s="4">
        <v>2</v>
      </c>
      <c r="H5580" s="4">
        <v>2706</v>
      </c>
      <c r="I5580" s="4">
        <v>6</v>
      </c>
      <c r="J5580" s="4">
        <v>21</v>
      </c>
      <c r="K5580" s="4">
        <v>0</v>
      </c>
      <c r="L5580" s="4">
        <v>10</v>
      </c>
      <c r="M5580" s="4">
        <v>1</v>
      </c>
      <c r="N5580" s="4">
        <v>-12.6</v>
      </c>
      <c r="O5580" s="4">
        <f t="shared" si="696"/>
        <v>5</v>
      </c>
      <c r="P5580" s="4">
        <f t="shared" si="697"/>
        <v>5</v>
      </c>
      <c r="Q5580" s="4">
        <f t="shared" si="698"/>
        <v>4</v>
      </c>
      <c r="R5580" s="4">
        <f t="shared" si="699"/>
        <v>14</v>
      </c>
      <c r="S5580" s="4">
        <f t="shared" si="700"/>
        <v>130.69999999999999</v>
      </c>
      <c r="T5580" s="4" t="str">
        <f t="shared" si="701"/>
        <v>A - Top-Kunde</v>
      </c>
      <c r="U5580" s="4">
        <f>ROUND(((E5580-Hilfswerte!$B$20)/Hilfswerte!$B$21)+((F5580-Hilfswerte!$B$22)/Hilfswerte!$B$23)+((G5580-Hilfswerte!$B$24)/Hilfswerte!$B$25)+0.1*INDEX(Hilfswerte!$B$4:$B$15,MATCH(C5580,Hilfswerte!$A$4:$A$15,0)),2)</f>
        <v>-1.72</v>
      </c>
      <c r="V5580" s="4">
        <f>ROUND(SQRT((((E5580-Hilfswerte!$B$20)/Hilfswerte!$B$21)-Hilfswerte!$B$28)^2+(((F5580-Hilfswerte!$B$22)/Hilfswerte!$B$23)-Hilfswerte!$B$29)^2+(((G5580-Hilfswerte!$B$24)/Hilfswerte!$B$25)-Hilfswerte!$B$30)^2),3)</f>
        <v>1.667</v>
      </c>
      <c r="W5580" s="4">
        <f>ROUND(E5580*Hilfswerte!$B$31,0)</f>
        <v>5961</v>
      </c>
      <c r="X5580" s="4">
        <f t="shared" si="702"/>
        <v>3255</v>
      </c>
      <c r="Y5580" s="4" t="str">
        <f>IF(T5580="A - Top-Kunde","bereits Top-Kunde",IF(AND(V5580&lt;=Hilfswerte!$B$34,H5580&lt;0.5*W5580),"Hoch",IF(AND(V5580&lt;=Hilfswerte!$B$35,H5580&lt;0.7*W5580),"Mittel","Niedrig")))</f>
        <v>bereits Top-Kunde</v>
      </c>
      <c r="Z5580" s="4">
        <f t="shared" si="703"/>
        <v>8.1</v>
      </c>
      <c r="AA5580" s="4" t="str">
        <f>IF(J5580&gt;365,"Bereits abgewandert (Segment D)",IF(Z5580&gt;=Hilfswerte!$B$38,"Rot - akut gefaehrdet",IF(Z5580&gt;=Hilfswerte!$B$39,"Gelb - beobachten","Gruen - stabil")))</f>
        <v>Gruen - stabil</v>
      </c>
    </row>
    <row r="5581" spans="1:27" ht="15" customHeight="1" x14ac:dyDescent="0.25">
      <c r="A5581" s="4" t="s">
        <v>5928</v>
      </c>
      <c r="B5581" s="4" t="s">
        <v>527</v>
      </c>
      <c r="C5581" s="4" t="s">
        <v>38</v>
      </c>
      <c r="D5581" s="4" t="s">
        <v>30</v>
      </c>
      <c r="E5581" s="4">
        <v>43</v>
      </c>
      <c r="F5581" s="4">
        <v>8.6</v>
      </c>
      <c r="G5581" s="4">
        <v>18.2</v>
      </c>
      <c r="H5581" s="4">
        <v>2882</v>
      </c>
      <c r="I5581" s="4">
        <v>1</v>
      </c>
      <c r="J5581" s="4">
        <v>126</v>
      </c>
      <c r="K5581" s="4">
        <v>0</v>
      </c>
      <c r="L5581" s="4">
        <v>1</v>
      </c>
      <c r="M5581" s="4">
        <v>3</v>
      </c>
      <c r="N5581" s="4">
        <v>8.8000000000000007</v>
      </c>
      <c r="O5581" s="4">
        <f t="shared" si="696"/>
        <v>3</v>
      </c>
      <c r="P5581" s="4">
        <f t="shared" si="697"/>
        <v>1</v>
      </c>
      <c r="Q5581" s="4">
        <f t="shared" si="698"/>
        <v>4</v>
      </c>
      <c r="R5581" s="4">
        <f t="shared" si="699"/>
        <v>8</v>
      </c>
      <c r="S5581" s="4">
        <f t="shared" si="700"/>
        <v>84.1</v>
      </c>
      <c r="T5581" s="4" t="str">
        <f t="shared" si="701"/>
        <v>C - Entwicklungspotenzial</v>
      </c>
      <c r="U5581" s="4">
        <f>ROUND(((E5581-Hilfswerte!$B$20)/Hilfswerte!$B$21)+((F5581-Hilfswerte!$B$22)/Hilfswerte!$B$23)+((G5581-Hilfswerte!$B$24)/Hilfswerte!$B$25)+0.1*INDEX(Hilfswerte!$B$4:$B$15,MATCH(C5581,Hilfswerte!$A$4:$A$15,0)),2)</f>
        <v>0.93</v>
      </c>
      <c r="V5581" s="4">
        <f>ROUND(SQRT((((E5581-Hilfswerte!$B$20)/Hilfswerte!$B$21)-Hilfswerte!$B$28)^2+(((F5581-Hilfswerte!$B$22)/Hilfswerte!$B$23)-Hilfswerte!$B$29)^2+(((G5581-Hilfswerte!$B$24)/Hilfswerte!$B$25)-Hilfswerte!$B$30)^2),3)</f>
        <v>1.337</v>
      </c>
      <c r="W5581" s="4">
        <f>ROUND(E5581*Hilfswerte!$B$31,0)</f>
        <v>8838</v>
      </c>
      <c r="X5581" s="4">
        <f t="shared" si="702"/>
        <v>5956</v>
      </c>
      <c r="Y5581" s="4" t="str">
        <f>IF(T5581="A - Top-Kunde","bereits Top-Kunde",IF(AND(V5581&lt;=Hilfswerte!$B$34,H5581&lt;0.5*W5581),"Hoch",IF(AND(V5581&lt;=Hilfswerte!$B$35,H5581&lt;0.7*W5581),"Mittel","Niedrig")))</f>
        <v>Niedrig</v>
      </c>
      <c r="Z5581" s="4">
        <f t="shared" si="703"/>
        <v>6.5</v>
      </c>
      <c r="AA5581" s="4" t="str">
        <f>IF(J5581&gt;365,"Bereits abgewandert (Segment D)",IF(Z5581&gt;=Hilfswerte!$B$38,"Rot - akut gefaehrdet",IF(Z5581&gt;=Hilfswerte!$B$39,"Gelb - beobachten","Gruen - stabil")))</f>
        <v>Gruen - stabil</v>
      </c>
    </row>
    <row r="5582" spans="1:27" ht="15" customHeight="1" x14ac:dyDescent="0.25">
      <c r="A5582" s="4" t="s">
        <v>5929</v>
      </c>
      <c r="B5582" s="4" t="s">
        <v>198</v>
      </c>
      <c r="C5582" s="4" t="s">
        <v>33</v>
      </c>
      <c r="D5582" s="4" t="s">
        <v>30</v>
      </c>
      <c r="E5582" s="4">
        <v>108</v>
      </c>
      <c r="F5582" s="4">
        <v>24.6</v>
      </c>
      <c r="G5582" s="4">
        <v>8.6</v>
      </c>
      <c r="H5582" s="4">
        <v>5749</v>
      </c>
      <c r="I5582" s="4">
        <v>2</v>
      </c>
      <c r="J5582" s="4">
        <v>71</v>
      </c>
      <c r="K5582" s="4">
        <v>0</v>
      </c>
      <c r="L5582" s="4">
        <v>7</v>
      </c>
      <c r="M5582" s="4">
        <v>6</v>
      </c>
      <c r="N5582" s="4">
        <v>-7.7</v>
      </c>
      <c r="O5582" s="4">
        <f t="shared" si="696"/>
        <v>4</v>
      </c>
      <c r="P5582" s="4">
        <f t="shared" si="697"/>
        <v>2</v>
      </c>
      <c r="Q5582" s="4">
        <f t="shared" si="698"/>
        <v>4</v>
      </c>
      <c r="R5582" s="4">
        <f t="shared" si="699"/>
        <v>10</v>
      </c>
      <c r="S5582" s="4">
        <f t="shared" si="700"/>
        <v>94.1</v>
      </c>
      <c r="T5582" s="4" t="str">
        <f t="shared" si="701"/>
        <v>C - Entwicklungspotenzial</v>
      </c>
      <c r="U5582" s="4">
        <f>ROUND(((E5582-Hilfswerte!$B$20)/Hilfswerte!$B$21)+((F5582-Hilfswerte!$B$22)/Hilfswerte!$B$23)+((G5582-Hilfswerte!$B$24)/Hilfswerte!$B$25)+0.1*INDEX(Hilfswerte!$B$4:$B$15,MATCH(C5582,Hilfswerte!$A$4:$A$15,0)),2)</f>
        <v>-0.34</v>
      </c>
      <c r="V5582" s="4">
        <f>ROUND(SQRT((((E5582-Hilfswerte!$B$20)/Hilfswerte!$B$21)-Hilfswerte!$B$28)^2+(((F5582-Hilfswerte!$B$22)/Hilfswerte!$B$23)-Hilfswerte!$B$29)^2+(((G5582-Hilfswerte!$B$24)/Hilfswerte!$B$25)-Hilfswerte!$B$30)^2),3)</f>
        <v>0.54</v>
      </c>
      <c r="W5582" s="4">
        <f>ROUND(E5582*Hilfswerte!$B$31,0)</f>
        <v>22199</v>
      </c>
      <c r="X5582" s="4">
        <f t="shared" si="702"/>
        <v>16450</v>
      </c>
      <c r="Y5582" s="4" t="str">
        <f>IF(T5582="A - Top-Kunde","bereits Top-Kunde",IF(AND(V5582&lt;=Hilfswerte!$B$34,H5582&lt;0.5*W5582),"Hoch",IF(AND(V5582&lt;=Hilfswerte!$B$35,H5582&lt;0.7*W5582),"Mittel","Niedrig")))</f>
        <v>Hoch</v>
      </c>
      <c r="Z5582" s="4">
        <f t="shared" si="703"/>
        <v>8</v>
      </c>
      <c r="AA5582" s="4" t="str">
        <f>IF(J5582&gt;365,"Bereits abgewandert (Segment D)",IF(Z5582&gt;=Hilfswerte!$B$38,"Rot - akut gefaehrdet",IF(Z5582&gt;=Hilfswerte!$B$39,"Gelb - beobachten","Gruen - stabil")))</f>
        <v>Gruen - stabil</v>
      </c>
    </row>
    <row r="5583" spans="1:27" ht="15" customHeight="1" x14ac:dyDescent="0.25">
      <c r="A5583" s="4" t="s">
        <v>5930</v>
      </c>
      <c r="B5583" s="4" t="s">
        <v>474</v>
      </c>
      <c r="C5583" s="4" t="s">
        <v>55</v>
      </c>
      <c r="D5583" s="4" t="s">
        <v>30</v>
      </c>
      <c r="E5583" s="4">
        <v>88</v>
      </c>
      <c r="F5583" s="4">
        <v>11.1</v>
      </c>
      <c r="G5583" s="4">
        <v>2.5</v>
      </c>
      <c r="H5583" s="4">
        <v>9733</v>
      </c>
      <c r="I5583" s="4">
        <v>3</v>
      </c>
      <c r="J5583" s="4">
        <v>96</v>
      </c>
      <c r="K5583" s="4">
        <v>0</v>
      </c>
      <c r="L5583" s="4">
        <v>14</v>
      </c>
      <c r="M5583" s="4">
        <v>3</v>
      </c>
      <c r="N5583" s="4">
        <v>15.7</v>
      </c>
      <c r="O5583" s="4">
        <f t="shared" si="696"/>
        <v>3</v>
      </c>
      <c r="P5583" s="4">
        <f t="shared" si="697"/>
        <v>3</v>
      </c>
      <c r="Q5583" s="4">
        <f t="shared" si="698"/>
        <v>5</v>
      </c>
      <c r="R5583" s="4">
        <f t="shared" si="699"/>
        <v>11</v>
      </c>
      <c r="S5583" s="4">
        <f t="shared" si="700"/>
        <v>113.7</v>
      </c>
      <c r="T5583" s="4" t="str">
        <f t="shared" si="701"/>
        <v>B - Kernkunde</v>
      </c>
      <c r="U5583" s="4">
        <f>ROUND(((E5583-Hilfswerte!$B$20)/Hilfswerte!$B$21)+((F5583-Hilfswerte!$B$22)/Hilfswerte!$B$23)+((G5583-Hilfswerte!$B$24)/Hilfswerte!$B$25)+0.1*INDEX(Hilfswerte!$B$4:$B$15,MATCH(C5583,Hilfswerte!$A$4:$A$15,0)),2)</f>
        <v>-1.37</v>
      </c>
      <c r="V5583" s="4">
        <f>ROUND(SQRT((((E5583-Hilfswerte!$B$20)/Hilfswerte!$B$21)-Hilfswerte!$B$28)^2+(((F5583-Hilfswerte!$B$22)/Hilfswerte!$B$23)-Hilfswerte!$B$29)^2+(((G5583-Hilfswerte!$B$24)/Hilfswerte!$B$25)-Hilfswerte!$B$30)^2),3)</f>
        <v>1.5029999999999999</v>
      </c>
      <c r="W5583" s="4">
        <f>ROUND(E5583*Hilfswerte!$B$31,0)</f>
        <v>18088</v>
      </c>
      <c r="X5583" s="4">
        <f t="shared" si="702"/>
        <v>8355</v>
      </c>
      <c r="Y5583" s="4" t="str">
        <f>IF(T5583="A - Top-Kunde","bereits Top-Kunde",IF(AND(V5583&lt;=Hilfswerte!$B$34,H5583&lt;0.5*W5583),"Hoch",IF(AND(V5583&lt;=Hilfswerte!$B$35,H5583&lt;0.7*W5583),"Mittel","Niedrig")))</f>
        <v>Niedrig</v>
      </c>
      <c r="Z5583" s="4">
        <f t="shared" si="703"/>
        <v>7.6</v>
      </c>
      <c r="AA5583" s="4" t="str">
        <f>IF(J5583&gt;365,"Bereits abgewandert (Segment D)",IF(Z5583&gt;=Hilfswerte!$B$38,"Rot - akut gefaehrdet",IF(Z5583&gt;=Hilfswerte!$B$39,"Gelb - beobachten","Gruen - stabil")))</f>
        <v>Gruen - stabil</v>
      </c>
    </row>
    <row r="5584" spans="1:27" ht="15" customHeight="1" x14ac:dyDescent="0.25">
      <c r="A5584" s="4" t="s">
        <v>5931</v>
      </c>
      <c r="B5584" s="4" t="s">
        <v>497</v>
      </c>
      <c r="C5584" s="4" t="s">
        <v>51</v>
      </c>
      <c r="D5584" s="4" t="s">
        <v>30</v>
      </c>
      <c r="E5584" s="4">
        <v>174</v>
      </c>
      <c r="F5584" s="4">
        <v>39.799999999999997</v>
      </c>
      <c r="G5584" s="4">
        <v>15.6</v>
      </c>
      <c r="H5584" s="4">
        <v>3540</v>
      </c>
      <c r="I5584" s="4">
        <v>1</v>
      </c>
      <c r="J5584" s="4">
        <v>238</v>
      </c>
      <c r="K5584" s="4">
        <v>0</v>
      </c>
      <c r="L5584" s="4">
        <v>28</v>
      </c>
      <c r="M5584" s="4">
        <v>5</v>
      </c>
      <c r="N5584" s="4">
        <v>1.5</v>
      </c>
      <c r="O5584" s="4">
        <f t="shared" si="696"/>
        <v>2</v>
      </c>
      <c r="P5584" s="4">
        <f t="shared" si="697"/>
        <v>1</v>
      </c>
      <c r="Q5584" s="4">
        <f t="shared" si="698"/>
        <v>4</v>
      </c>
      <c r="R5584" s="4">
        <f t="shared" si="699"/>
        <v>7</v>
      </c>
      <c r="S5584" s="4">
        <f t="shared" si="700"/>
        <v>62.4</v>
      </c>
      <c r="T5584" s="4" t="str">
        <f t="shared" si="701"/>
        <v>C - Entwicklungspotenzial</v>
      </c>
      <c r="U5584" s="4">
        <f>ROUND(((E5584-Hilfswerte!$B$20)/Hilfswerte!$B$21)+((F5584-Hilfswerte!$B$22)/Hilfswerte!$B$23)+((G5584-Hilfswerte!$B$24)/Hilfswerte!$B$25)+0.1*INDEX(Hilfswerte!$B$4:$B$15,MATCH(C5584,Hilfswerte!$A$4:$A$15,0)),2)</f>
        <v>1.65</v>
      </c>
      <c r="V5584" s="4">
        <f>ROUND(SQRT((((E5584-Hilfswerte!$B$20)/Hilfswerte!$B$21)-Hilfswerte!$B$28)^2+(((F5584-Hilfswerte!$B$22)/Hilfswerte!$B$23)-Hilfswerte!$B$29)^2+(((G5584-Hilfswerte!$B$24)/Hilfswerte!$B$25)-Hilfswerte!$B$30)^2),3)</f>
        <v>0.69899999999999995</v>
      </c>
      <c r="W5584" s="4">
        <f>ROUND(E5584*Hilfswerte!$B$31,0)</f>
        <v>35765</v>
      </c>
      <c r="X5584" s="4">
        <f t="shared" si="702"/>
        <v>32225</v>
      </c>
      <c r="Y5584" s="4" t="str">
        <f>IF(T5584="A - Top-Kunde","bereits Top-Kunde",IF(AND(V5584&lt;=Hilfswerte!$B$34,H5584&lt;0.5*W5584),"Hoch",IF(AND(V5584&lt;=Hilfswerte!$B$35,H5584&lt;0.7*W5584),"Mittel","Niedrig")))</f>
        <v>Hoch</v>
      </c>
      <c r="Z5584" s="4">
        <f t="shared" si="703"/>
        <v>17.5</v>
      </c>
      <c r="AA5584" s="4" t="str">
        <f>IF(J5584&gt;365,"Bereits abgewandert (Segment D)",IF(Z5584&gt;=Hilfswerte!$B$38,"Rot - akut gefaehrdet",IF(Z5584&gt;=Hilfswerte!$B$39,"Gelb - beobachten","Gruen - stabil")))</f>
        <v>Gelb - beobachten</v>
      </c>
    </row>
    <row r="5585" spans="1:27" ht="15" customHeight="1" x14ac:dyDescent="0.25">
      <c r="A5585" s="4" t="s">
        <v>5932</v>
      </c>
      <c r="B5585" s="4" t="s">
        <v>210</v>
      </c>
      <c r="C5585" s="4" t="s">
        <v>33</v>
      </c>
      <c r="D5585" s="4" t="s">
        <v>30</v>
      </c>
      <c r="E5585" s="4">
        <v>7</v>
      </c>
      <c r="F5585" s="4">
        <v>1.8</v>
      </c>
      <c r="G5585" s="4">
        <v>20.399999999999999</v>
      </c>
      <c r="H5585" s="4">
        <v>443</v>
      </c>
      <c r="I5585" s="4">
        <v>4</v>
      </c>
      <c r="J5585" s="4">
        <v>26</v>
      </c>
      <c r="K5585" s="4">
        <v>0</v>
      </c>
      <c r="L5585" s="4">
        <v>9</v>
      </c>
      <c r="M5585" s="4">
        <v>3</v>
      </c>
      <c r="N5585" s="4">
        <v>-11.7</v>
      </c>
      <c r="O5585" s="4">
        <f t="shared" si="696"/>
        <v>5</v>
      </c>
      <c r="P5585" s="4">
        <f t="shared" si="697"/>
        <v>4</v>
      </c>
      <c r="Q5585" s="4">
        <f t="shared" si="698"/>
        <v>2</v>
      </c>
      <c r="R5585" s="4">
        <f t="shared" si="699"/>
        <v>11</v>
      </c>
      <c r="S5585" s="4">
        <f t="shared" si="700"/>
        <v>101.5</v>
      </c>
      <c r="T5585" s="4" t="str">
        <f t="shared" si="701"/>
        <v>C - Entwicklungspotenzial</v>
      </c>
      <c r="U5585" s="4">
        <f>ROUND(((E5585-Hilfswerte!$B$20)/Hilfswerte!$B$21)+((F5585-Hilfswerte!$B$22)/Hilfswerte!$B$23)+((G5585-Hilfswerte!$B$24)/Hilfswerte!$B$25)+0.1*INDEX(Hilfswerte!$B$4:$B$15,MATCH(C5585,Hilfswerte!$A$4:$A$15,0)),2)</f>
        <v>0.69</v>
      </c>
      <c r="V5585" s="4">
        <f>ROUND(SQRT((((E5585-Hilfswerte!$B$20)/Hilfswerte!$B$21)-Hilfswerte!$B$28)^2+(((F5585-Hilfswerte!$B$22)/Hilfswerte!$B$23)-Hilfswerte!$B$29)^2+(((G5585-Hilfswerte!$B$24)/Hilfswerte!$B$25)-Hilfswerte!$B$30)^2),3)</f>
        <v>1.7370000000000001</v>
      </c>
      <c r="W5585" s="4">
        <f>ROUND(E5585*Hilfswerte!$B$31,0)</f>
        <v>1439</v>
      </c>
      <c r="X5585" s="4">
        <f t="shared" si="702"/>
        <v>996</v>
      </c>
      <c r="Y5585" s="4" t="str">
        <f>IF(T5585="A - Top-Kunde","bereits Top-Kunde",IF(AND(V5585&lt;=Hilfswerte!$B$34,H5585&lt;0.5*W5585),"Hoch",IF(AND(V5585&lt;=Hilfswerte!$B$35,H5585&lt;0.7*W5585),"Mittel","Niedrig")))</f>
        <v>Niedrig</v>
      </c>
      <c r="Z5585" s="4">
        <f t="shared" si="703"/>
        <v>7.8</v>
      </c>
      <c r="AA5585" s="4" t="str">
        <f>IF(J5585&gt;365,"Bereits abgewandert (Segment D)",IF(Z5585&gt;=Hilfswerte!$B$38,"Rot - akut gefaehrdet",IF(Z5585&gt;=Hilfswerte!$B$39,"Gelb - beobachten","Gruen - stabil")))</f>
        <v>Gruen - stabil</v>
      </c>
    </row>
    <row r="5586" spans="1:27" ht="15" customHeight="1" x14ac:dyDescent="0.25">
      <c r="A5586" s="4" t="s">
        <v>5933</v>
      </c>
      <c r="B5586" s="4" t="s">
        <v>148</v>
      </c>
      <c r="C5586" s="4" t="s">
        <v>84</v>
      </c>
      <c r="D5586" s="4" t="s">
        <v>30</v>
      </c>
      <c r="E5586" s="4">
        <v>25</v>
      </c>
      <c r="F5586" s="4">
        <v>2.9</v>
      </c>
      <c r="G5586" s="4">
        <v>3.9</v>
      </c>
      <c r="H5586" s="4">
        <v>0</v>
      </c>
      <c r="I5586" s="4">
        <v>0</v>
      </c>
      <c r="J5586" s="4">
        <v>602</v>
      </c>
      <c r="K5586" s="4">
        <v>0</v>
      </c>
      <c r="L5586" s="4">
        <v>5</v>
      </c>
      <c r="M5586" s="4">
        <v>0</v>
      </c>
      <c r="N5586" s="4">
        <v>-84.3</v>
      </c>
      <c r="O5586" s="4">
        <f t="shared" si="696"/>
        <v>1</v>
      </c>
      <c r="P5586" s="4">
        <f t="shared" si="697"/>
        <v>1</v>
      </c>
      <c r="Q5586" s="4">
        <f t="shared" si="698"/>
        <v>1</v>
      </c>
      <c r="R5586" s="4">
        <f t="shared" si="699"/>
        <v>3</v>
      </c>
      <c r="S5586" s="4">
        <f t="shared" si="700"/>
        <v>-13.7</v>
      </c>
      <c r="T5586" s="4" t="str">
        <f t="shared" si="701"/>
        <v>D - Abwanderungsrisiko</v>
      </c>
      <c r="U5586" s="4">
        <f>ROUND(((E5586-Hilfswerte!$B$20)/Hilfswerte!$B$21)+((F5586-Hilfswerte!$B$22)/Hilfswerte!$B$23)+((G5586-Hilfswerte!$B$24)/Hilfswerte!$B$25)+0.1*INDEX(Hilfswerte!$B$4:$B$15,MATCH(C5586,Hilfswerte!$A$4:$A$15,0)),2)</f>
        <v>-1.86</v>
      </c>
      <c r="V5586" s="4">
        <f>ROUND(SQRT((((E5586-Hilfswerte!$B$20)/Hilfswerte!$B$21)-Hilfswerte!$B$28)^2+(((F5586-Hilfswerte!$B$22)/Hilfswerte!$B$23)-Hilfswerte!$B$29)^2+(((G5586-Hilfswerte!$B$24)/Hilfswerte!$B$25)-Hilfswerte!$B$30)^2),3)</f>
        <v>1.4530000000000001</v>
      </c>
      <c r="W5586" s="4">
        <f>ROUND(E5586*Hilfswerte!$B$31,0)</f>
        <v>5139</v>
      </c>
      <c r="X5586" s="4">
        <f t="shared" si="702"/>
        <v>5139</v>
      </c>
      <c r="Y5586" s="4" t="str">
        <f>IF(T5586="A - Top-Kunde","bereits Top-Kunde",IF(AND(V5586&lt;=Hilfswerte!$B$34,H5586&lt;0.5*W5586),"Hoch",IF(AND(V5586&lt;=Hilfswerte!$B$35,H5586&lt;0.7*W5586),"Mittel","Niedrig")))</f>
        <v>Niedrig</v>
      </c>
      <c r="Z5586" s="4">
        <f t="shared" si="703"/>
        <v>64.8</v>
      </c>
      <c r="AA5586" s="4" t="str">
        <f>IF(J5586&gt;365,"Bereits abgewandert (Segment D)",IF(Z5586&gt;=Hilfswerte!$B$38,"Rot - akut gefaehrdet",IF(Z5586&gt;=Hilfswerte!$B$39,"Gelb - beobachten","Gruen - stabil")))</f>
        <v>Bereits abgewandert (Segment D)</v>
      </c>
    </row>
    <row r="5587" spans="1:27" ht="15" customHeight="1" x14ac:dyDescent="0.25">
      <c r="A5587" s="4" t="s">
        <v>5934</v>
      </c>
      <c r="B5587" s="4" t="s">
        <v>1315</v>
      </c>
      <c r="C5587" s="4" t="s">
        <v>33</v>
      </c>
      <c r="D5587" s="4" t="s">
        <v>30</v>
      </c>
      <c r="E5587" s="4">
        <v>115</v>
      </c>
      <c r="F5587" s="4">
        <v>20.9</v>
      </c>
      <c r="G5587" s="4">
        <v>17.600000000000001</v>
      </c>
      <c r="H5587" s="4">
        <v>0</v>
      </c>
      <c r="I5587" s="4">
        <v>0</v>
      </c>
      <c r="J5587" s="4">
        <v>815</v>
      </c>
      <c r="K5587" s="4">
        <v>0</v>
      </c>
      <c r="L5587" s="4">
        <v>11</v>
      </c>
      <c r="M5587" s="4">
        <v>0</v>
      </c>
      <c r="N5587" s="4">
        <v>-69.7</v>
      </c>
      <c r="O5587" s="4">
        <f t="shared" si="696"/>
        <v>1</v>
      </c>
      <c r="P5587" s="4">
        <f t="shared" si="697"/>
        <v>1</v>
      </c>
      <c r="Q5587" s="4">
        <f t="shared" si="698"/>
        <v>1</v>
      </c>
      <c r="R5587" s="4">
        <f t="shared" si="699"/>
        <v>3</v>
      </c>
      <c r="S5587" s="4">
        <f t="shared" si="700"/>
        <v>-8.1999999999999993</v>
      </c>
      <c r="T5587" s="4" t="str">
        <f t="shared" si="701"/>
        <v>D - Abwanderungsrisiko</v>
      </c>
      <c r="U5587" s="4">
        <f>ROUND(((E5587-Hilfswerte!$B$20)/Hilfswerte!$B$21)+((F5587-Hilfswerte!$B$22)/Hilfswerte!$B$23)+((G5587-Hilfswerte!$B$24)/Hilfswerte!$B$25)+0.1*INDEX(Hilfswerte!$B$4:$B$15,MATCH(C5587,Hilfswerte!$A$4:$A$15,0)),2)</f>
        <v>1.05</v>
      </c>
      <c r="V5587" s="4">
        <f>ROUND(SQRT((((E5587-Hilfswerte!$B$20)/Hilfswerte!$B$21)-Hilfswerte!$B$28)^2+(((F5587-Hilfswerte!$B$22)/Hilfswerte!$B$23)-Hilfswerte!$B$29)^2+(((G5587-Hilfswerte!$B$24)/Hilfswerte!$B$25)-Hilfswerte!$B$30)^2),3)</f>
        <v>1.0820000000000001</v>
      </c>
      <c r="W5587" s="4">
        <f>ROUND(E5587*Hilfswerte!$B$31,0)</f>
        <v>23638</v>
      </c>
      <c r="X5587" s="4">
        <f t="shared" si="702"/>
        <v>23638</v>
      </c>
      <c r="Y5587" s="4" t="str">
        <f>IF(T5587="A - Top-Kunde","bereits Top-Kunde",IF(AND(V5587&lt;=Hilfswerte!$B$34,H5587&lt;0.5*W5587),"Hoch",IF(AND(V5587&lt;=Hilfswerte!$B$35,H5587&lt;0.7*W5587),"Mittel","Niedrig")))</f>
        <v>Mittel</v>
      </c>
      <c r="Z5587" s="4">
        <f t="shared" si="703"/>
        <v>70.8</v>
      </c>
      <c r="AA5587" s="4" t="str">
        <f>IF(J5587&gt;365,"Bereits abgewandert (Segment D)",IF(Z5587&gt;=Hilfswerte!$B$38,"Rot - akut gefaehrdet",IF(Z5587&gt;=Hilfswerte!$B$39,"Gelb - beobachten","Gruen - stabil")))</f>
        <v>Bereits abgewandert (Segment D)</v>
      </c>
    </row>
    <row r="5588" spans="1:27" ht="15" customHeight="1" x14ac:dyDescent="0.25">
      <c r="A5588" s="4" t="s">
        <v>5935</v>
      </c>
      <c r="B5588" s="4" t="s">
        <v>121</v>
      </c>
      <c r="C5588" s="4" t="s">
        <v>89</v>
      </c>
      <c r="D5588" s="4" t="s">
        <v>30</v>
      </c>
      <c r="E5588" s="4">
        <v>36</v>
      </c>
      <c r="F5588" s="4">
        <v>7.5</v>
      </c>
      <c r="G5588" s="4">
        <v>3.1</v>
      </c>
      <c r="H5588" s="4">
        <v>3326</v>
      </c>
      <c r="I5588" s="4">
        <v>3</v>
      </c>
      <c r="J5588" s="4">
        <v>32</v>
      </c>
      <c r="K5588" s="4">
        <v>0</v>
      </c>
      <c r="L5588" s="4">
        <v>20</v>
      </c>
      <c r="M5588" s="4">
        <v>6</v>
      </c>
      <c r="N5588" s="4">
        <v>9.4</v>
      </c>
      <c r="O5588" s="4">
        <f t="shared" si="696"/>
        <v>4</v>
      </c>
      <c r="P5588" s="4">
        <f t="shared" si="697"/>
        <v>3</v>
      </c>
      <c r="Q5588" s="4">
        <f t="shared" si="698"/>
        <v>4</v>
      </c>
      <c r="R5588" s="4">
        <f t="shared" si="699"/>
        <v>11</v>
      </c>
      <c r="S5588" s="4">
        <f t="shared" si="700"/>
        <v>108.7</v>
      </c>
      <c r="T5588" s="4" t="str">
        <f t="shared" si="701"/>
        <v>B - Kernkunde</v>
      </c>
      <c r="U5588" s="4">
        <f>ROUND(((E5588-Hilfswerte!$B$20)/Hilfswerte!$B$21)+((F5588-Hilfswerte!$B$22)/Hilfswerte!$B$23)+((G5588-Hilfswerte!$B$24)/Hilfswerte!$B$25)+0.1*INDEX(Hilfswerte!$B$4:$B$15,MATCH(C5588,Hilfswerte!$A$4:$A$15,0)),2)</f>
        <v>-1.56</v>
      </c>
      <c r="V5588" s="4">
        <f>ROUND(SQRT((((E5588-Hilfswerte!$B$20)/Hilfswerte!$B$21)-Hilfswerte!$B$28)^2+(((F5588-Hilfswerte!$B$22)/Hilfswerte!$B$23)-Hilfswerte!$B$29)^2+(((G5588-Hilfswerte!$B$24)/Hilfswerte!$B$25)-Hilfswerte!$B$30)^2),3)</f>
        <v>1.5069999999999999</v>
      </c>
      <c r="W5588" s="4">
        <f>ROUND(E5588*Hilfswerte!$B$31,0)</f>
        <v>7400</v>
      </c>
      <c r="X5588" s="4">
        <f t="shared" si="702"/>
        <v>4074</v>
      </c>
      <c r="Y5588" s="4" t="str">
        <f>IF(T5588="A - Top-Kunde","bereits Top-Kunde",IF(AND(V5588&lt;=Hilfswerte!$B$34,H5588&lt;0.5*W5588),"Hoch",IF(AND(V5588&lt;=Hilfswerte!$B$35,H5588&lt;0.7*W5588),"Mittel","Niedrig")))</f>
        <v>Niedrig</v>
      </c>
      <c r="Z5588" s="4">
        <f t="shared" si="703"/>
        <v>5.6</v>
      </c>
      <c r="AA5588" s="4" t="str">
        <f>IF(J5588&gt;365,"Bereits abgewandert (Segment D)",IF(Z5588&gt;=Hilfswerte!$B$38,"Rot - akut gefaehrdet",IF(Z5588&gt;=Hilfswerte!$B$39,"Gelb - beobachten","Gruen - stabil")))</f>
        <v>Gruen - stabil</v>
      </c>
    </row>
    <row r="5589" spans="1:27" ht="15" customHeight="1" x14ac:dyDescent="0.25">
      <c r="A5589" s="4" t="s">
        <v>5936</v>
      </c>
      <c r="B5589" s="4" t="s">
        <v>227</v>
      </c>
      <c r="C5589" s="4" t="s">
        <v>59</v>
      </c>
      <c r="D5589" s="4" t="s">
        <v>30</v>
      </c>
      <c r="E5589" s="4">
        <v>273</v>
      </c>
      <c r="F5589" s="4">
        <v>53.2</v>
      </c>
      <c r="G5589" s="4">
        <v>0.7</v>
      </c>
      <c r="H5589" s="4">
        <v>3018</v>
      </c>
      <c r="I5589" s="4">
        <v>2</v>
      </c>
      <c r="J5589" s="4">
        <v>133</v>
      </c>
      <c r="K5589" s="4">
        <v>0</v>
      </c>
      <c r="L5589" s="4">
        <v>20</v>
      </c>
      <c r="M5589" s="4">
        <v>2</v>
      </c>
      <c r="N5589" s="4">
        <v>-12.5</v>
      </c>
      <c r="O5589" s="4">
        <f t="shared" si="696"/>
        <v>3</v>
      </c>
      <c r="P5589" s="4">
        <f t="shared" si="697"/>
        <v>2</v>
      </c>
      <c r="Q5589" s="4">
        <f t="shared" si="698"/>
        <v>4</v>
      </c>
      <c r="R5589" s="4">
        <f t="shared" si="699"/>
        <v>9</v>
      </c>
      <c r="S5589" s="4">
        <f t="shared" si="700"/>
        <v>77.8</v>
      </c>
      <c r="T5589" s="4" t="str">
        <f t="shared" si="701"/>
        <v>C - Entwicklungspotenzial</v>
      </c>
      <c r="U5589" s="4">
        <f>ROUND(((E5589-Hilfswerte!$B$20)/Hilfswerte!$B$21)+((F5589-Hilfswerte!$B$22)/Hilfswerte!$B$23)+((G5589-Hilfswerte!$B$24)/Hilfswerte!$B$25)+0.1*INDEX(Hilfswerte!$B$4:$B$15,MATCH(C5589,Hilfswerte!$A$4:$A$15,0)),2)</f>
        <v>-0.47</v>
      </c>
      <c r="V5589" s="4">
        <f>ROUND(SQRT((((E5589-Hilfswerte!$B$20)/Hilfswerte!$B$21)-Hilfswerte!$B$28)^2+(((F5589-Hilfswerte!$B$22)/Hilfswerte!$B$23)-Hilfswerte!$B$29)^2+(((G5589-Hilfswerte!$B$24)/Hilfswerte!$B$25)-Hilfswerte!$B$30)^2),3)</f>
        <v>1.752</v>
      </c>
      <c r="W5589" s="4">
        <f>ROUND(E5589*Hilfswerte!$B$31,0)</f>
        <v>56114</v>
      </c>
      <c r="X5589" s="4">
        <f t="shared" si="702"/>
        <v>53096</v>
      </c>
      <c r="Y5589" s="4" t="str">
        <f>IF(T5589="A - Top-Kunde","bereits Top-Kunde",IF(AND(V5589&lt;=Hilfswerte!$B$34,H5589&lt;0.5*W5589),"Hoch",IF(AND(V5589&lt;=Hilfswerte!$B$35,H5589&lt;0.7*W5589),"Mittel","Niedrig")))</f>
        <v>Niedrig</v>
      </c>
      <c r="Z5589" s="4">
        <f t="shared" si="703"/>
        <v>15.7</v>
      </c>
      <c r="AA5589" s="4" t="str">
        <f>IF(J5589&gt;365,"Bereits abgewandert (Segment D)",IF(Z5589&gt;=Hilfswerte!$B$38,"Rot - akut gefaehrdet",IF(Z5589&gt;=Hilfswerte!$B$39,"Gelb - beobachten","Gruen - stabil")))</f>
        <v>Gelb - beobachten</v>
      </c>
    </row>
    <row r="5590" spans="1:27" ht="15" customHeight="1" x14ac:dyDescent="0.25">
      <c r="A5590" s="4" t="s">
        <v>5937</v>
      </c>
      <c r="B5590" s="4" t="s">
        <v>587</v>
      </c>
      <c r="C5590" s="4" t="s">
        <v>51</v>
      </c>
      <c r="D5590" s="4" t="s">
        <v>30</v>
      </c>
      <c r="E5590" s="4">
        <v>11</v>
      </c>
      <c r="F5590" s="4">
        <v>1.9</v>
      </c>
      <c r="G5590" s="4">
        <v>15</v>
      </c>
      <c r="H5590" s="4">
        <v>336</v>
      </c>
      <c r="I5590" s="4">
        <v>3</v>
      </c>
      <c r="J5590" s="4">
        <v>58</v>
      </c>
      <c r="K5590" s="4">
        <v>0</v>
      </c>
      <c r="L5590" s="4">
        <v>21</v>
      </c>
      <c r="M5590" s="4">
        <v>1</v>
      </c>
      <c r="N5590" s="4">
        <v>-0.3</v>
      </c>
      <c r="O5590" s="4">
        <f t="shared" si="696"/>
        <v>4</v>
      </c>
      <c r="P5590" s="4">
        <f t="shared" si="697"/>
        <v>3</v>
      </c>
      <c r="Q5590" s="4">
        <f t="shared" si="698"/>
        <v>2</v>
      </c>
      <c r="R5590" s="4">
        <f t="shared" si="699"/>
        <v>9</v>
      </c>
      <c r="S5590" s="4">
        <f t="shared" si="700"/>
        <v>83.6</v>
      </c>
      <c r="T5590" s="4" t="str">
        <f t="shared" si="701"/>
        <v>C - Entwicklungspotenzial</v>
      </c>
      <c r="U5590" s="4">
        <f>ROUND(((E5590-Hilfswerte!$B$20)/Hilfswerte!$B$21)+((F5590-Hilfswerte!$B$22)/Hilfswerte!$B$23)+((G5590-Hilfswerte!$B$24)/Hilfswerte!$B$25)+0.1*INDEX(Hilfswerte!$B$4:$B$15,MATCH(C5590,Hilfswerte!$A$4:$A$15,0)),2)</f>
        <v>0.17</v>
      </c>
      <c r="V5590" s="4">
        <f>ROUND(SQRT((((E5590-Hilfswerte!$B$20)/Hilfswerte!$B$21)-Hilfswerte!$B$28)^2+(((F5590-Hilfswerte!$B$22)/Hilfswerte!$B$23)-Hilfswerte!$B$29)^2+(((G5590-Hilfswerte!$B$24)/Hilfswerte!$B$25)-Hilfswerte!$B$30)^2),3)</f>
        <v>1.107</v>
      </c>
      <c r="W5590" s="4">
        <f>ROUND(E5590*Hilfswerte!$B$31,0)</f>
        <v>2261</v>
      </c>
      <c r="X5590" s="4">
        <f t="shared" si="702"/>
        <v>1925</v>
      </c>
      <c r="Y5590" s="4" t="str">
        <f>IF(T5590="A - Top-Kunde","bereits Top-Kunde",IF(AND(V5590&lt;=Hilfswerte!$B$34,H5590&lt;0.5*W5590),"Hoch",IF(AND(V5590&lt;=Hilfswerte!$B$35,H5590&lt;0.7*W5590),"Mittel","Niedrig")))</f>
        <v>Mittel</v>
      </c>
      <c r="Z5590" s="4">
        <f t="shared" si="703"/>
        <v>7.2</v>
      </c>
      <c r="AA5590" s="4" t="str">
        <f>IF(J5590&gt;365,"Bereits abgewandert (Segment D)",IF(Z5590&gt;=Hilfswerte!$B$38,"Rot - akut gefaehrdet",IF(Z5590&gt;=Hilfswerte!$B$39,"Gelb - beobachten","Gruen - stabil")))</f>
        <v>Gruen - stabil</v>
      </c>
    </row>
    <row r="5591" spans="1:27" ht="15" customHeight="1" x14ac:dyDescent="0.25">
      <c r="A5591" s="4" t="s">
        <v>5938</v>
      </c>
      <c r="B5591" s="4" t="s">
        <v>894</v>
      </c>
      <c r="C5591" s="4" t="s">
        <v>65</v>
      </c>
      <c r="D5591" s="4" t="s">
        <v>48</v>
      </c>
      <c r="E5591" s="4">
        <v>110</v>
      </c>
      <c r="F5591" s="4">
        <v>24</v>
      </c>
      <c r="G5591" s="4">
        <v>12.2</v>
      </c>
      <c r="H5591" s="4">
        <v>4217</v>
      </c>
      <c r="I5591" s="4">
        <v>2</v>
      </c>
      <c r="J5591" s="4">
        <v>60</v>
      </c>
      <c r="K5591" s="4">
        <v>0</v>
      </c>
      <c r="L5591" s="4">
        <v>4</v>
      </c>
      <c r="M5591" s="4">
        <v>1</v>
      </c>
      <c r="N5591" s="4">
        <v>34.799999999999997</v>
      </c>
      <c r="O5591" s="4">
        <f t="shared" si="696"/>
        <v>4</v>
      </c>
      <c r="P5591" s="4">
        <f t="shared" si="697"/>
        <v>2</v>
      </c>
      <c r="Q5591" s="4">
        <f t="shared" si="698"/>
        <v>4</v>
      </c>
      <c r="R5591" s="4">
        <f t="shared" si="699"/>
        <v>10</v>
      </c>
      <c r="S5591" s="4">
        <f t="shared" si="700"/>
        <v>116.2</v>
      </c>
      <c r="T5591" s="4" t="str">
        <f t="shared" si="701"/>
        <v>B - Kernkunde</v>
      </c>
      <c r="U5591" s="4">
        <f>ROUND(((E5591-Hilfswerte!$B$20)/Hilfswerte!$B$21)+((F5591-Hilfswerte!$B$22)/Hilfswerte!$B$23)+((G5591-Hilfswerte!$B$24)/Hilfswerte!$B$25)+0.1*INDEX(Hilfswerte!$B$4:$B$15,MATCH(C5591,Hilfswerte!$A$4:$A$15,0)),2)</f>
        <v>0.15</v>
      </c>
      <c r="V5591" s="4">
        <f>ROUND(SQRT((((E5591-Hilfswerte!$B$20)/Hilfswerte!$B$21)-Hilfswerte!$B$28)^2+(((F5591-Hilfswerte!$B$22)/Hilfswerte!$B$23)-Hilfswerte!$B$29)^2+(((G5591-Hilfswerte!$B$24)/Hilfswerte!$B$25)-Hilfswerte!$B$30)^2),3)</f>
        <v>0.38100000000000001</v>
      </c>
      <c r="W5591" s="4">
        <f>ROUND(E5591*Hilfswerte!$B$31,0)</f>
        <v>22610</v>
      </c>
      <c r="X5591" s="4">
        <f t="shared" si="702"/>
        <v>18393</v>
      </c>
      <c r="Y5591" s="4" t="str">
        <f>IF(T5591="A - Top-Kunde","bereits Top-Kunde",IF(AND(V5591&lt;=Hilfswerte!$B$34,H5591&lt;0.5*W5591),"Hoch",IF(AND(V5591&lt;=Hilfswerte!$B$35,H5591&lt;0.7*W5591),"Mittel","Niedrig")))</f>
        <v>Hoch</v>
      </c>
      <c r="Z5591" s="4">
        <f t="shared" si="703"/>
        <v>3.8</v>
      </c>
      <c r="AA5591" s="4" t="str">
        <f>IF(J5591&gt;365,"Bereits abgewandert (Segment D)",IF(Z5591&gt;=Hilfswerte!$B$38,"Rot - akut gefaehrdet",IF(Z5591&gt;=Hilfswerte!$B$39,"Gelb - beobachten","Gruen - stabil")))</f>
        <v>Gruen - stabil</v>
      </c>
    </row>
    <row r="5592" spans="1:27" ht="15" customHeight="1" x14ac:dyDescent="0.25">
      <c r="A5592" s="4" t="s">
        <v>5939</v>
      </c>
      <c r="B5592" s="4" t="s">
        <v>355</v>
      </c>
      <c r="C5592" s="4" t="s">
        <v>29</v>
      </c>
      <c r="D5592" s="4" t="s">
        <v>77</v>
      </c>
      <c r="E5592" s="4">
        <v>33</v>
      </c>
      <c r="F5592" s="4">
        <v>8</v>
      </c>
      <c r="G5592" s="4">
        <v>14.9</v>
      </c>
      <c r="H5592" s="4">
        <v>1211</v>
      </c>
      <c r="I5592" s="4">
        <v>5</v>
      </c>
      <c r="J5592" s="4">
        <v>19</v>
      </c>
      <c r="K5592" s="4">
        <v>0</v>
      </c>
      <c r="L5592" s="4">
        <v>29</v>
      </c>
      <c r="M5592" s="4">
        <v>1</v>
      </c>
      <c r="N5592" s="4">
        <v>14</v>
      </c>
      <c r="O5592" s="4">
        <f t="shared" si="696"/>
        <v>5</v>
      </c>
      <c r="P5592" s="4">
        <f t="shared" si="697"/>
        <v>5</v>
      </c>
      <c r="Q5592" s="4">
        <f t="shared" si="698"/>
        <v>3</v>
      </c>
      <c r="R5592" s="4">
        <f t="shared" si="699"/>
        <v>13</v>
      </c>
      <c r="S5592" s="4">
        <f t="shared" si="700"/>
        <v>128.30000000000001</v>
      </c>
      <c r="T5592" s="4" t="str">
        <f t="shared" si="701"/>
        <v>A - Top-Kunde</v>
      </c>
      <c r="U5592" s="4">
        <f>ROUND(((E5592-Hilfswerte!$B$20)/Hilfswerte!$B$21)+((F5592-Hilfswerte!$B$22)/Hilfswerte!$B$23)+((G5592-Hilfswerte!$B$24)/Hilfswerte!$B$25)+0.1*INDEX(Hilfswerte!$B$4:$B$15,MATCH(C5592,Hilfswerte!$A$4:$A$15,0)),2)</f>
        <v>0.28000000000000003</v>
      </c>
      <c r="V5592" s="4">
        <f>ROUND(SQRT((((E5592-Hilfswerte!$B$20)/Hilfswerte!$B$21)-Hilfswerte!$B$28)^2+(((F5592-Hilfswerte!$B$22)/Hilfswerte!$B$23)-Hilfswerte!$B$29)^2+(((G5592-Hilfswerte!$B$24)/Hilfswerte!$B$25)-Hilfswerte!$B$30)^2),3)</f>
        <v>0.97899999999999998</v>
      </c>
      <c r="W5592" s="4">
        <f>ROUND(E5592*Hilfswerte!$B$31,0)</f>
        <v>6783</v>
      </c>
      <c r="X5592" s="4">
        <f t="shared" si="702"/>
        <v>5572</v>
      </c>
      <c r="Y5592" s="4" t="str">
        <f>IF(T5592="A - Top-Kunde","bereits Top-Kunde",IF(AND(V5592&lt;=Hilfswerte!$B$34,H5592&lt;0.5*W5592),"Hoch",IF(AND(V5592&lt;=Hilfswerte!$B$35,H5592&lt;0.7*W5592),"Mittel","Niedrig")))</f>
        <v>bereits Top-Kunde</v>
      </c>
      <c r="Z5592" s="4">
        <f t="shared" si="703"/>
        <v>6.8</v>
      </c>
      <c r="AA5592" s="4" t="str">
        <f>IF(J5592&gt;365,"Bereits abgewandert (Segment D)",IF(Z5592&gt;=Hilfswerte!$B$38,"Rot - akut gefaehrdet",IF(Z5592&gt;=Hilfswerte!$B$39,"Gelb - beobachten","Gruen - stabil")))</f>
        <v>Gruen - stabil</v>
      </c>
    </row>
    <row r="5593" spans="1:27" ht="15" customHeight="1" x14ac:dyDescent="0.25">
      <c r="A5593" s="4" t="s">
        <v>5940</v>
      </c>
      <c r="B5593" s="4" t="s">
        <v>372</v>
      </c>
      <c r="C5593" s="4" t="s">
        <v>38</v>
      </c>
      <c r="D5593" s="4" t="s">
        <v>122</v>
      </c>
      <c r="E5593" s="4">
        <v>79</v>
      </c>
      <c r="F5593" s="4">
        <v>15.2</v>
      </c>
      <c r="G5593" s="4">
        <v>18.3</v>
      </c>
      <c r="H5593" s="4">
        <v>16749</v>
      </c>
      <c r="I5593" s="4">
        <v>3</v>
      </c>
      <c r="J5593" s="4">
        <v>8</v>
      </c>
      <c r="K5593" s="4">
        <v>1</v>
      </c>
      <c r="L5593" s="4">
        <v>54</v>
      </c>
      <c r="M5593" s="4">
        <v>6</v>
      </c>
      <c r="N5593" s="4">
        <v>-6.5</v>
      </c>
      <c r="O5593" s="4">
        <f t="shared" si="696"/>
        <v>5</v>
      </c>
      <c r="P5593" s="4">
        <f t="shared" si="697"/>
        <v>3</v>
      </c>
      <c r="Q5593" s="4">
        <f t="shared" si="698"/>
        <v>5</v>
      </c>
      <c r="R5593" s="4">
        <f t="shared" si="699"/>
        <v>13</v>
      </c>
      <c r="S5593" s="4">
        <f t="shared" si="700"/>
        <v>104.6</v>
      </c>
      <c r="T5593" s="4" t="str">
        <f t="shared" si="701"/>
        <v>C - Entwicklungspotenzial</v>
      </c>
      <c r="U5593" s="4">
        <f>ROUND(((E5593-Hilfswerte!$B$20)/Hilfswerte!$B$21)+((F5593-Hilfswerte!$B$22)/Hilfswerte!$B$23)+((G5593-Hilfswerte!$B$24)/Hilfswerte!$B$25)+0.1*INDEX(Hilfswerte!$B$4:$B$15,MATCH(C5593,Hilfswerte!$A$4:$A$15,0)),2)</f>
        <v>1.22</v>
      </c>
      <c r="V5593" s="4">
        <f>ROUND(SQRT((((E5593-Hilfswerte!$B$20)/Hilfswerte!$B$21)-Hilfswerte!$B$28)^2+(((F5593-Hilfswerte!$B$22)/Hilfswerte!$B$23)-Hilfswerte!$B$29)^2+(((G5593-Hilfswerte!$B$24)/Hilfswerte!$B$25)-Hilfswerte!$B$30)^2),3)</f>
        <v>1.254</v>
      </c>
      <c r="W5593" s="4">
        <f>ROUND(E5593*Hilfswerte!$B$31,0)</f>
        <v>16238</v>
      </c>
      <c r="X5593" s="4">
        <f t="shared" si="702"/>
        <v>0</v>
      </c>
      <c r="Y5593" s="4" t="str">
        <f>IF(T5593="A - Top-Kunde","bereits Top-Kunde",IF(AND(V5593&lt;=Hilfswerte!$B$34,H5593&lt;0.5*W5593),"Hoch",IF(AND(V5593&lt;=Hilfswerte!$B$35,H5593&lt;0.7*W5593),"Mittel","Niedrig")))</f>
        <v>Niedrig</v>
      </c>
      <c r="Z5593" s="4">
        <f t="shared" si="703"/>
        <v>16.8</v>
      </c>
      <c r="AA5593" s="4" t="str">
        <f>IF(J5593&gt;365,"Bereits abgewandert (Segment D)",IF(Z5593&gt;=Hilfswerte!$B$38,"Rot - akut gefaehrdet",IF(Z5593&gt;=Hilfswerte!$B$39,"Gelb - beobachten","Gruen - stabil")))</f>
        <v>Gelb - beobachten</v>
      </c>
    </row>
    <row r="5594" spans="1:27" ht="15" customHeight="1" x14ac:dyDescent="0.25">
      <c r="A5594" s="4" t="s">
        <v>5941</v>
      </c>
      <c r="B5594" s="4" t="s">
        <v>251</v>
      </c>
      <c r="C5594" s="4" t="s">
        <v>89</v>
      </c>
      <c r="D5594" s="4" t="s">
        <v>30</v>
      </c>
      <c r="E5594" s="4">
        <v>15</v>
      </c>
      <c r="F5594" s="4">
        <v>3.2</v>
      </c>
      <c r="G5594" s="4">
        <v>4.9000000000000004</v>
      </c>
      <c r="H5594" s="4">
        <v>253</v>
      </c>
      <c r="I5594" s="4">
        <v>2</v>
      </c>
      <c r="J5594" s="4">
        <v>80</v>
      </c>
      <c r="K5594" s="4">
        <v>0</v>
      </c>
      <c r="L5594" s="4">
        <v>2</v>
      </c>
      <c r="M5594" s="4">
        <v>2</v>
      </c>
      <c r="N5594" s="4">
        <v>8.1</v>
      </c>
      <c r="O5594" s="4">
        <f t="shared" si="696"/>
        <v>4</v>
      </c>
      <c r="P5594" s="4">
        <f t="shared" si="697"/>
        <v>2</v>
      </c>
      <c r="Q5594" s="4">
        <f t="shared" si="698"/>
        <v>2</v>
      </c>
      <c r="R5594" s="4">
        <f t="shared" si="699"/>
        <v>8</v>
      </c>
      <c r="S5594" s="4">
        <f t="shared" si="700"/>
        <v>83.5</v>
      </c>
      <c r="T5594" s="4" t="str">
        <f t="shared" si="701"/>
        <v>C - Entwicklungspotenzial</v>
      </c>
      <c r="U5594" s="4">
        <f>ROUND(((E5594-Hilfswerte!$B$20)/Hilfswerte!$B$21)+((F5594-Hilfswerte!$B$22)/Hilfswerte!$B$23)+((G5594-Hilfswerte!$B$24)/Hilfswerte!$B$25)+0.1*INDEX(Hilfswerte!$B$4:$B$15,MATCH(C5594,Hilfswerte!$A$4:$A$15,0)),2)</f>
        <v>-1.45</v>
      </c>
      <c r="V5594" s="4">
        <f>ROUND(SQRT((((E5594-Hilfswerte!$B$20)/Hilfswerte!$B$21)-Hilfswerte!$B$28)^2+(((F5594-Hilfswerte!$B$22)/Hilfswerte!$B$23)-Hilfswerte!$B$29)^2+(((G5594-Hilfswerte!$B$24)/Hilfswerte!$B$25)-Hilfswerte!$B$30)^2),3)</f>
        <v>1.347</v>
      </c>
      <c r="W5594" s="4">
        <f>ROUND(E5594*Hilfswerte!$B$31,0)</f>
        <v>3083</v>
      </c>
      <c r="X5594" s="4">
        <f t="shared" si="702"/>
        <v>2830</v>
      </c>
      <c r="Y5594" s="4" t="str">
        <f>IF(T5594="A - Top-Kunde","bereits Top-Kunde",IF(AND(V5594&lt;=Hilfswerte!$B$34,H5594&lt;0.5*W5594),"Hoch",IF(AND(V5594&lt;=Hilfswerte!$B$35,H5594&lt;0.7*W5594),"Mittel","Niedrig")))</f>
        <v>Niedrig</v>
      </c>
      <c r="Z5594" s="4">
        <f t="shared" si="703"/>
        <v>4.4000000000000004</v>
      </c>
      <c r="AA5594" s="4" t="str">
        <f>IF(J5594&gt;365,"Bereits abgewandert (Segment D)",IF(Z5594&gt;=Hilfswerte!$B$38,"Rot - akut gefaehrdet",IF(Z5594&gt;=Hilfswerte!$B$39,"Gelb - beobachten","Gruen - stabil")))</f>
        <v>Gruen - stabil</v>
      </c>
    </row>
    <row r="5595" spans="1:27" ht="15" customHeight="1" x14ac:dyDescent="0.25">
      <c r="A5595" s="4" t="s">
        <v>5942</v>
      </c>
      <c r="B5595" s="4" t="s">
        <v>95</v>
      </c>
      <c r="C5595" s="4" t="s">
        <v>33</v>
      </c>
      <c r="D5595" s="4" t="s">
        <v>30</v>
      </c>
      <c r="E5595" s="4">
        <v>134</v>
      </c>
      <c r="F5595" s="4">
        <v>31.5</v>
      </c>
      <c r="G5595" s="4">
        <v>20.100000000000001</v>
      </c>
      <c r="H5595" s="4">
        <v>27969</v>
      </c>
      <c r="I5595" s="4">
        <v>8</v>
      </c>
      <c r="J5595" s="4">
        <v>5</v>
      </c>
      <c r="K5595" s="4">
        <v>1</v>
      </c>
      <c r="L5595" s="4">
        <v>0</v>
      </c>
      <c r="M5595" s="4">
        <v>3</v>
      </c>
      <c r="N5595" s="4">
        <v>12.1</v>
      </c>
      <c r="O5595" s="4">
        <f t="shared" si="696"/>
        <v>5</v>
      </c>
      <c r="P5595" s="4">
        <f t="shared" si="697"/>
        <v>5</v>
      </c>
      <c r="Q5595" s="4">
        <f t="shared" si="698"/>
        <v>5</v>
      </c>
      <c r="R5595" s="4">
        <f t="shared" si="699"/>
        <v>15</v>
      </c>
      <c r="S5595" s="4">
        <f t="shared" si="700"/>
        <v>150.1</v>
      </c>
      <c r="T5595" s="4" t="str">
        <f t="shared" si="701"/>
        <v>A - Top-Kunde</v>
      </c>
      <c r="U5595" s="4">
        <f>ROUND(((E5595-Hilfswerte!$B$20)/Hilfswerte!$B$21)+((F5595-Hilfswerte!$B$22)/Hilfswerte!$B$23)+((G5595-Hilfswerte!$B$24)/Hilfswerte!$B$25)+0.1*INDEX(Hilfswerte!$B$4:$B$15,MATCH(C5595,Hilfswerte!$A$4:$A$15,0)),2)</f>
        <v>1.72</v>
      </c>
      <c r="V5595" s="4">
        <f>ROUND(SQRT((((E5595-Hilfswerte!$B$20)/Hilfswerte!$B$21)-Hilfswerte!$B$28)^2+(((F5595-Hilfswerte!$B$22)/Hilfswerte!$B$23)-Hilfswerte!$B$29)^2+(((G5595-Hilfswerte!$B$24)/Hilfswerte!$B$25)-Hilfswerte!$B$30)^2),3)</f>
        <v>1.423</v>
      </c>
      <c r="W5595" s="4">
        <f>ROUND(E5595*Hilfswerte!$B$31,0)</f>
        <v>27543</v>
      </c>
      <c r="X5595" s="4">
        <f t="shared" si="702"/>
        <v>0</v>
      </c>
      <c r="Y5595" s="4" t="str">
        <f>IF(T5595="A - Top-Kunde","bereits Top-Kunde",IF(AND(V5595&lt;=Hilfswerte!$B$34,H5595&lt;0.5*W5595),"Hoch",IF(AND(V5595&lt;=Hilfswerte!$B$35,H5595&lt;0.7*W5595),"Mittel","Niedrig")))</f>
        <v>bereits Top-Kunde</v>
      </c>
      <c r="Z5595" s="4">
        <f t="shared" si="703"/>
        <v>3.3</v>
      </c>
      <c r="AA5595" s="4" t="str">
        <f>IF(J5595&gt;365,"Bereits abgewandert (Segment D)",IF(Z5595&gt;=Hilfswerte!$B$38,"Rot - akut gefaehrdet",IF(Z5595&gt;=Hilfswerte!$B$39,"Gelb - beobachten","Gruen - stabil")))</f>
        <v>Gruen - stabil</v>
      </c>
    </row>
    <row r="5596" spans="1:27" ht="15" customHeight="1" x14ac:dyDescent="0.25">
      <c r="A5596" s="4" t="s">
        <v>5943</v>
      </c>
      <c r="B5596" s="4" t="s">
        <v>676</v>
      </c>
      <c r="C5596" s="4" t="s">
        <v>38</v>
      </c>
      <c r="D5596" s="4" t="s">
        <v>30</v>
      </c>
      <c r="E5596" s="4">
        <v>132</v>
      </c>
      <c r="F5596" s="4">
        <v>39.700000000000003</v>
      </c>
      <c r="G5596" s="4">
        <v>18.600000000000001</v>
      </c>
      <c r="H5596" s="4">
        <v>8492</v>
      </c>
      <c r="I5596" s="4">
        <v>1</v>
      </c>
      <c r="J5596" s="4">
        <v>365</v>
      </c>
      <c r="K5596" s="4">
        <v>0</v>
      </c>
      <c r="L5596" s="4">
        <v>1</v>
      </c>
      <c r="M5596" s="4">
        <v>5</v>
      </c>
      <c r="N5596" s="4">
        <v>-16.7</v>
      </c>
      <c r="O5596" s="4">
        <f t="shared" si="696"/>
        <v>2</v>
      </c>
      <c r="P5596" s="4">
        <f t="shared" si="697"/>
        <v>1</v>
      </c>
      <c r="Q5596" s="4">
        <f t="shared" si="698"/>
        <v>5</v>
      </c>
      <c r="R5596" s="4">
        <f t="shared" si="699"/>
        <v>8</v>
      </c>
      <c r="S5596" s="4">
        <f t="shared" si="700"/>
        <v>71.400000000000006</v>
      </c>
      <c r="T5596" s="4" t="str">
        <f t="shared" si="701"/>
        <v>C - Entwicklungspotenzial</v>
      </c>
      <c r="U5596" s="4">
        <f>ROUND(((E5596-Hilfswerte!$B$20)/Hilfswerte!$B$21)+((F5596-Hilfswerte!$B$22)/Hilfswerte!$B$23)+((G5596-Hilfswerte!$B$24)/Hilfswerte!$B$25)+0.1*INDEX(Hilfswerte!$B$4:$B$15,MATCH(C5596,Hilfswerte!$A$4:$A$15,0)),2)</f>
        <v>1.93</v>
      </c>
      <c r="V5596" s="4">
        <f>ROUND(SQRT((((E5596-Hilfswerte!$B$20)/Hilfswerte!$B$21)-Hilfswerte!$B$28)^2+(((F5596-Hilfswerte!$B$22)/Hilfswerte!$B$23)-Hilfswerte!$B$29)^2+(((G5596-Hilfswerte!$B$24)/Hilfswerte!$B$25)-Hilfswerte!$B$30)^2),3)</f>
        <v>1.1830000000000001</v>
      </c>
      <c r="W5596" s="4">
        <f>ROUND(E5596*Hilfswerte!$B$31,0)</f>
        <v>27132</v>
      </c>
      <c r="X5596" s="4">
        <f t="shared" si="702"/>
        <v>18640</v>
      </c>
      <c r="Y5596" s="4" t="str">
        <f>IF(T5596="A - Top-Kunde","bereits Top-Kunde",IF(AND(V5596&lt;=Hilfswerte!$B$34,H5596&lt;0.5*W5596),"Hoch",IF(AND(V5596&lt;=Hilfswerte!$B$35,H5596&lt;0.7*W5596),"Mittel","Niedrig")))</f>
        <v>Niedrig</v>
      </c>
      <c r="Z5596" s="4">
        <f t="shared" si="703"/>
        <v>25.1</v>
      </c>
      <c r="AA5596" s="4" t="str">
        <f>IF(J5596&gt;365,"Bereits abgewandert (Segment D)",IF(Z5596&gt;=Hilfswerte!$B$38,"Rot - akut gefaehrdet",IF(Z5596&gt;=Hilfswerte!$B$39,"Gelb - beobachten","Gruen - stabil")))</f>
        <v>Rot - akut gefaehrdet</v>
      </c>
    </row>
    <row r="5597" spans="1:27" ht="15" customHeight="1" x14ac:dyDescent="0.25">
      <c r="A5597" s="4" t="s">
        <v>5944</v>
      </c>
      <c r="B5597" s="4" t="s">
        <v>241</v>
      </c>
      <c r="C5597" s="4" t="s">
        <v>84</v>
      </c>
      <c r="D5597" s="4" t="s">
        <v>30</v>
      </c>
      <c r="E5597" s="4">
        <v>422</v>
      </c>
      <c r="F5597" s="4">
        <v>89.2</v>
      </c>
      <c r="G5597" s="4">
        <v>9.6</v>
      </c>
      <c r="H5597" s="4">
        <v>96291</v>
      </c>
      <c r="I5597" s="4">
        <v>4</v>
      </c>
      <c r="J5597" s="4">
        <v>41</v>
      </c>
      <c r="K5597" s="4">
        <v>1</v>
      </c>
      <c r="L5597" s="4">
        <v>-5</v>
      </c>
      <c r="M5597" s="4">
        <v>2</v>
      </c>
      <c r="N5597" s="4">
        <v>-25</v>
      </c>
      <c r="O5597" s="4">
        <f t="shared" si="696"/>
        <v>4</v>
      </c>
      <c r="P5597" s="4">
        <f t="shared" si="697"/>
        <v>4</v>
      </c>
      <c r="Q5597" s="4">
        <f t="shared" si="698"/>
        <v>5</v>
      </c>
      <c r="R5597" s="4">
        <f t="shared" si="699"/>
        <v>13</v>
      </c>
      <c r="S5597" s="4">
        <f t="shared" si="700"/>
        <v>111.5</v>
      </c>
      <c r="T5597" s="4" t="str">
        <f t="shared" si="701"/>
        <v>B - Kernkunde</v>
      </c>
      <c r="U5597" s="4">
        <f>ROUND(((E5597-Hilfswerte!$B$20)/Hilfswerte!$B$21)+((F5597-Hilfswerte!$B$22)/Hilfswerte!$B$23)+((G5597-Hilfswerte!$B$24)/Hilfswerte!$B$25)+0.1*INDEX(Hilfswerte!$B$4:$B$15,MATCH(C5597,Hilfswerte!$A$4:$A$15,0)),2)</f>
        <v>2.2999999999999998</v>
      </c>
      <c r="V5597" s="4">
        <f>ROUND(SQRT((((E5597-Hilfswerte!$B$20)/Hilfswerte!$B$21)-Hilfswerte!$B$28)^2+(((F5597-Hilfswerte!$B$22)/Hilfswerte!$B$23)-Hilfswerte!$B$29)^2+(((G5597-Hilfswerte!$B$24)/Hilfswerte!$B$25)-Hilfswerte!$B$30)^2),3)</f>
        <v>1.4550000000000001</v>
      </c>
      <c r="W5597" s="4">
        <f>ROUND(E5597*Hilfswerte!$B$31,0)</f>
        <v>86740</v>
      </c>
      <c r="X5597" s="4">
        <f t="shared" si="702"/>
        <v>0</v>
      </c>
      <c r="Y5597" s="4" t="str">
        <f>IF(T5597="A - Top-Kunde","bereits Top-Kunde",IF(AND(V5597&lt;=Hilfswerte!$B$34,H5597&lt;0.5*W5597),"Hoch",IF(AND(V5597&lt;=Hilfswerte!$B$35,H5597&lt;0.7*W5597),"Mittel","Niedrig")))</f>
        <v>Niedrig</v>
      </c>
      <c r="Z5597" s="4">
        <f t="shared" si="703"/>
        <v>15.1</v>
      </c>
      <c r="AA5597" s="4" t="str">
        <f>IF(J5597&gt;365,"Bereits abgewandert (Segment D)",IF(Z5597&gt;=Hilfswerte!$B$38,"Rot - akut gefaehrdet",IF(Z5597&gt;=Hilfswerte!$B$39,"Gelb - beobachten","Gruen - stabil")))</f>
        <v>Gelb - beobachten</v>
      </c>
    </row>
    <row r="5598" spans="1:27" ht="15" customHeight="1" x14ac:dyDescent="0.25">
      <c r="A5598" s="4" t="s">
        <v>5945</v>
      </c>
      <c r="B5598" s="4" t="s">
        <v>148</v>
      </c>
      <c r="C5598" s="4" t="s">
        <v>84</v>
      </c>
      <c r="D5598" s="4" t="s">
        <v>30</v>
      </c>
      <c r="E5598" s="4">
        <v>50</v>
      </c>
      <c r="F5598" s="4">
        <v>10</v>
      </c>
      <c r="G5598" s="4">
        <v>11.7</v>
      </c>
      <c r="H5598" s="4">
        <v>2478</v>
      </c>
      <c r="I5598" s="4">
        <v>2</v>
      </c>
      <c r="J5598" s="4">
        <v>123</v>
      </c>
      <c r="K5598" s="4">
        <v>0</v>
      </c>
      <c r="L5598" s="4">
        <v>18</v>
      </c>
      <c r="M5598" s="4">
        <v>5</v>
      </c>
      <c r="N5598" s="4">
        <v>-17.899999999999999</v>
      </c>
      <c r="O5598" s="4">
        <f t="shared" si="696"/>
        <v>3</v>
      </c>
      <c r="P5598" s="4">
        <f t="shared" si="697"/>
        <v>2</v>
      </c>
      <c r="Q5598" s="4">
        <f t="shared" si="698"/>
        <v>3</v>
      </c>
      <c r="R5598" s="4">
        <f t="shared" si="699"/>
        <v>8</v>
      </c>
      <c r="S5598" s="4">
        <f t="shared" si="700"/>
        <v>65.7</v>
      </c>
      <c r="T5598" s="4" t="str">
        <f t="shared" si="701"/>
        <v>C - Entwicklungspotenzial</v>
      </c>
      <c r="U5598" s="4">
        <f>ROUND(((E5598-Hilfswerte!$B$20)/Hilfswerte!$B$21)+((F5598-Hilfswerte!$B$22)/Hilfswerte!$B$23)+((G5598-Hilfswerte!$B$24)/Hilfswerte!$B$25)+0.1*INDEX(Hilfswerte!$B$4:$B$15,MATCH(C5598,Hilfswerte!$A$4:$A$15,0)),2)</f>
        <v>-0.38</v>
      </c>
      <c r="V5598" s="4">
        <f>ROUND(SQRT((((E5598-Hilfswerte!$B$20)/Hilfswerte!$B$21)-Hilfswerte!$B$28)^2+(((F5598-Hilfswerte!$B$22)/Hilfswerte!$B$23)-Hilfswerte!$B$29)^2+(((G5598-Hilfswerte!$B$24)/Hilfswerte!$B$25)-Hilfswerte!$B$30)^2),3)</f>
        <v>0.71199999999999997</v>
      </c>
      <c r="W5598" s="4">
        <f>ROUND(E5598*Hilfswerte!$B$31,0)</f>
        <v>10277</v>
      </c>
      <c r="X5598" s="4">
        <f t="shared" si="702"/>
        <v>7799</v>
      </c>
      <c r="Y5598" s="4" t="str">
        <f>IF(T5598="A - Top-Kunde","bereits Top-Kunde",IF(AND(V5598&lt;=Hilfswerte!$B$34,H5598&lt;0.5*W5598),"Hoch",IF(AND(V5598&lt;=Hilfswerte!$B$35,H5598&lt;0.7*W5598),"Mittel","Niedrig")))</f>
        <v>Hoch</v>
      </c>
      <c r="Z5598" s="4">
        <f t="shared" si="703"/>
        <v>16.899999999999999</v>
      </c>
      <c r="AA5598" s="4" t="str">
        <f>IF(J5598&gt;365,"Bereits abgewandert (Segment D)",IF(Z5598&gt;=Hilfswerte!$B$38,"Rot - akut gefaehrdet",IF(Z5598&gt;=Hilfswerte!$B$39,"Gelb - beobachten","Gruen - stabil")))</f>
        <v>Gelb - beobachten</v>
      </c>
    </row>
    <row r="5599" spans="1:27" ht="15" customHeight="1" x14ac:dyDescent="0.25">
      <c r="A5599" s="4" t="s">
        <v>5946</v>
      </c>
      <c r="B5599" s="4" t="s">
        <v>669</v>
      </c>
      <c r="C5599" s="4" t="s">
        <v>59</v>
      </c>
      <c r="D5599" s="4" t="s">
        <v>30</v>
      </c>
      <c r="E5599" s="4">
        <v>75</v>
      </c>
      <c r="F5599" s="4">
        <v>12.1</v>
      </c>
      <c r="G5599" s="4">
        <v>6.9</v>
      </c>
      <c r="H5599" s="4">
        <v>4752</v>
      </c>
      <c r="I5599" s="4">
        <v>3</v>
      </c>
      <c r="J5599" s="4">
        <v>132</v>
      </c>
      <c r="K5599" s="4">
        <v>0</v>
      </c>
      <c r="L5599" s="4">
        <v>23</v>
      </c>
      <c r="M5599" s="4">
        <v>4</v>
      </c>
      <c r="N5599" s="4">
        <v>-8.1</v>
      </c>
      <c r="O5599" s="4">
        <f t="shared" si="696"/>
        <v>3</v>
      </c>
      <c r="P5599" s="4">
        <f t="shared" si="697"/>
        <v>3</v>
      </c>
      <c r="Q5599" s="4">
        <f t="shared" si="698"/>
        <v>4</v>
      </c>
      <c r="R5599" s="4">
        <f t="shared" si="699"/>
        <v>10</v>
      </c>
      <c r="S5599" s="4">
        <f t="shared" si="700"/>
        <v>89.1</v>
      </c>
      <c r="T5599" s="4" t="str">
        <f t="shared" si="701"/>
        <v>C - Entwicklungspotenzial</v>
      </c>
      <c r="U5599" s="4">
        <f>ROUND(((E5599-Hilfswerte!$B$20)/Hilfswerte!$B$21)+((F5599-Hilfswerte!$B$22)/Hilfswerte!$B$23)+((G5599-Hilfswerte!$B$24)/Hilfswerte!$B$25)+0.1*INDEX(Hilfswerte!$B$4:$B$15,MATCH(C5599,Hilfswerte!$A$4:$A$15,0)),2)</f>
        <v>-1.08</v>
      </c>
      <c r="V5599" s="4">
        <f>ROUND(SQRT((((E5599-Hilfswerte!$B$20)/Hilfswerte!$B$21)-Hilfswerte!$B$28)^2+(((F5599-Hilfswerte!$B$22)/Hilfswerte!$B$23)-Hilfswerte!$B$29)^2+(((G5599-Hilfswerte!$B$24)/Hilfswerte!$B$25)-Hilfswerte!$B$30)^2),3)</f>
        <v>0.91500000000000004</v>
      </c>
      <c r="W5599" s="4">
        <f>ROUND(E5599*Hilfswerte!$B$31,0)</f>
        <v>15416</v>
      </c>
      <c r="X5599" s="4">
        <f t="shared" si="702"/>
        <v>10664</v>
      </c>
      <c r="Y5599" s="4" t="str">
        <f>IF(T5599="A - Top-Kunde","bereits Top-Kunde",IF(AND(V5599&lt;=Hilfswerte!$B$34,H5599&lt;0.5*W5599),"Hoch",IF(AND(V5599&lt;=Hilfswerte!$B$35,H5599&lt;0.7*W5599),"Mittel","Niedrig")))</f>
        <v>Mittel</v>
      </c>
      <c r="Z5599" s="4">
        <f t="shared" si="703"/>
        <v>14.4</v>
      </c>
      <c r="AA5599" s="4" t="str">
        <f>IF(J5599&gt;365,"Bereits abgewandert (Segment D)",IF(Z5599&gt;=Hilfswerte!$B$38,"Rot - akut gefaehrdet",IF(Z5599&gt;=Hilfswerte!$B$39,"Gelb - beobachten","Gruen - stabil")))</f>
        <v>Gelb - beobachten</v>
      </c>
    </row>
    <row r="5600" spans="1:27" ht="15" customHeight="1" x14ac:dyDescent="0.25">
      <c r="A5600" s="4" t="s">
        <v>5947</v>
      </c>
      <c r="B5600" s="4" t="s">
        <v>76</v>
      </c>
      <c r="C5600" s="4" t="s">
        <v>65</v>
      </c>
      <c r="D5600" s="4" t="s">
        <v>52</v>
      </c>
      <c r="E5600" s="4">
        <v>6</v>
      </c>
      <c r="F5600" s="4">
        <v>1.7</v>
      </c>
      <c r="G5600" s="4">
        <v>20.2</v>
      </c>
      <c r="H5600" s="4">
        <v>769</v>
      </c>
      <c r="I5600" s="4">
        <v>2</v>
      </c>
      <c r="J5600" s="4">
        <v>12</v>
      </c>
      <c r="K5600" s="4">
        <v>0</v>
      </c>
      <c r="L5600" s="4">
        <v>46</v>
      </c>
      <c r="M5600" s="4">
        <v>4</v>
      </c>
      <c r="N5600" s="4">
        <v>10.5</v>
      </c>
      <c r="O5600" s="4">
        <f t="shared" si="696"/>
        <v>5</v>
      </c>
      <c r="P5600" s="4">
        <f t="shared" si="697"/>
        <v>2</v>
      </c>
      <c r="Q5600" s="4">
        <f t="shared" si="698"/>
        <v>2</v>
      </c>
      <c r="R5600" s="4">
        <f t="shared" si="699"/>
        <v>9</v>
      </c>
      <c r="S5600" s="4">
        <f t="shared" si="700"/>
        <v>81.5</v>
      </c>
      <c r="T5600" s="4" t="str">
        <f t="shared" si="701"/>
        <v>C - Entwicklungspotenzial</v>
      </c>
      <c r="U5600" s="4">
        <f>ROUND(((E5600-Hilfswerte!$B$20)/Hilfswerte!$B$21)+((F5600-Hilfswerte!$B$22)/Hilfswerte!$B$23)+((G5600-Hilfswerte!$B$24)/Hilfswerte!$B$25)+0.1*INDEX(Hilfswerte!$B$4:$B$15,MATCH(C5600,Hilfswerte!$A$4:$A$15,0)),2)</f>
        <v>0.56999999999999995</v>
      </c>
      <c r="V5600" s="4">
        <f>ROUND(SQRT((((E5600-Hilfswerte!$B$20)/Hilfswerte!$B$21)-Hilfswerte!$B$28)^2+(((F5600-Hilfswerte!$B$22)/Hilfswerte!$B$23)-Hilfswerte!$B$29)^2+(((G5600-Hilfswerte!$B$24)/Hilfswerte!$B$25)-Hilfswerte!$B$30)^2),3)</f>
        <v>1.7130000000000001</v>
      </c>
      <c r="W5600" s="4">
        <f>ROUND(E5600*Hilfswerte!$B$31,0)</f>
        <v>1233</v>
      </c>
      <c r="X5600" s="4">
        <f t="shared" si="702"/>
        <v>464</v>
      </c>
      <c r="Y5600" s="4" t="str">
        <f>IF(T5600="A - Top-Kunde","bereits Top-Kunde",IF(AND(V5600&lt;=Hilfswerte!$B$34,H5600&lt;0.5*W5600),"Hoch",IF(AND(V5600&lt;=Hilfswerte!$B$35,H5600&lt;0.7*W5600),"Mittel","Niedrig")))</f>
        <v>Niedrig</v>
      </c>
      <c r="Z5600" s="4">
        <f t="shared" si="703"/>
        <v>9.8000000000000007</v>
      </c>
      <c r="AA5600" s="4" t="str">
        <f>IF(J5600&gt;365,"Bereits abgewandert (Segment D)",IF(Z5600&gt;=Hilfswerte!$B$38,"Rot - akut gefaehrdet",IF(Z5600&gt;=Hilfswerte!$B$39,"Gelb - beobachten","Gruen - stabil")))</f>
        <v>Gruen - stabil</v>
      </c>
    </row>
    <row r="5601" spans="1:27" ht="15" customHeight="1" x14ac:dyDescent="0.25">
      <c r="A5601" s="4" t="s">
        <v>5948</v>
      </c>
      <c r="B5601" s="4" t="s">
        <v>674</v>
      </c>
      <c r="C5601" s="4" t="s">
        <v>84</v>
      </c>
      <c r="D5601" s="4" t="s">
        <v>30</v>
      </c>
      <c r="E5601" s="4">
        <v>49</v>
      </c>
      <c r="F5601" s="4">
        <v>9.1</v>
      </c>
      <c r="G5601" s="4">
        <v>0.7</v>
      </c>
      <c r="H5601" s="4">
        <v>11826</v>
      </c>
      <c r="I5601" s="4">
        <v>3</v>
      </c>
      <c r="J5601" s="4">
        <v>147</v>
      </c>
      <c r="K5601" s="4">
        <v>0</v>
      </c>
      <c r="L5601" s="4">
        <v>22</v>
      </c>
      <c r="M5601" s="4">
        <v>5</v>
      </c>
      <c r="N5601" s="4">
        <v>-8.6</v>
      </c>
      <c r="O5601" s="4">
        <f t="shared" si="696"/>
        <v>3</v>
      </c>
      <c r="P5601" s="4">
        <f t="shared" si="697"/>
        <v>3</v>
      </c>
      <c r="Q5601" s="4">
        <f t="shared" si="698"/>
        <v>5</v>
      </c>
      <c r="R5601" s="4">
        <f t="shared" si="699"/>
        <v>11</v>
      </c>
      <c r="S5601" s="4">
        <f t="shared" si="700"/>
        <v>99.1</v>
      </c>
      <c r="T5601" s="4" t="str">
        <f t="shared" si="701"/>
        <v>C - Entwicklungspotenzial</v>
      </c>
      <c r="U5601" s="4">
        <f>ROUND(((E5601-Hilfswerte!$B$20)/Hilfswerte!$B$21)+((F5601-Hilfswerte!$B$22)/Hilfswerte!$B$23)+((G5601-Hilfswerte!$B$24)/Hilfswerte!$B$25)+0.1*INDEX(Hilfswerte!$B$4:$B$15,MATCH(C5601,Hilfswerte!$A$4:$A$15,0)),2)</f>
        <v>-2.15</v>
      </c>
      <c r="V5601" s="4">
        <f>ROUND(SQRT((((E5601-Hilfswerte!$B$20)/Hilfswerte!$B$21)-Hilfswerte!$B$28)^2+(((F5601-Hilfswerte!$B$22)/Hilfswerte!$B$23)-Hilfswerte!$B$29)^2+(((G5601-Hilfswerte!$B$24)/Hilfswerte!$B$25)-Hilfswerte!$B$30)^2),3)</f>
        <v>1.8180000000000001</v>
      </c>
      <c r="W5601" s="4">
        <f>ROUND(E5601*Hilfswerte!$B$31,0)</f>
        <v>10072</v>
      </c>
      <c r="X5601" s="4">
        <f t="shared" si="702"/>
        <v>0</v>
      </c>
      <c r="Y5601" s="4" t="str">
        <f>IF(T5601="A - Top-Kunde","bereits Top-Kunde",IF(AND(V5601&lt;=Hilfswerte!$B$34,H5601&lt;0.5*W5601),"Hoch",IF(AND(V5601&lt;=Hilfswerte!$B$35,H5601&lt;0.7*W5601),"Mittel","Niedrig")))</f>
        <v>Niedrig</v>
      </c>
      <c r="Z5601" s="4">
        <f t="shared" si="703"/>
        <v>15.2</v>
      </c>
      <c r="AA5601" s="4" t="str">
        <f>IF(J5601&gt;365,"Bereits abgewandert (Segment D)",IF(Z5601&gt;=Hilfswerte!$B$38,"Rot - akut gefaehrdet",IF(Z5601&gt;=Hilfswerte!$B$39,"Gelb - beobachten","Gruen - stabil")))</f>
        <v>Gelb - beobachten</v>
      </c>
    </row>
    <row r="5602" spans="1:27" ht="15" customHeight="1" x14ac:dyDescent="0.25">
      <c r="A5602" s="4" t="s">
        <v>5949</v>
      </c>
      <c r="B5602" s="4" t="s">
        <v>397</v>
      </c>
      <c r="C5602" s="4" t="s">
        <v>89</v>
      </c>
      <c r="D5602" s="4" t="s">
        <v>30</v>
      </c>
      <c r="E5602" s="4">
        <v>127</v>
      </c>
      <c r="F5602" s="4">
        <v>15.6</v>
      </c>
      <c r="G5602" s="4">
        <v>11.9</v>
      </c>
      <c r="H5602" s="4">
        <v>12064</v>
      </c>
      <c r="I5602" s="4">
        <v>2</v>
      </c>
      <c r="J5602" s="4">
        <v>66</v>
      </c>
      <c r="K5602" s="4">
        <v>0</v>
      </c>
      <c r="L5602" s="4">
        <v>3</v>
      </c>
      <c r="M5602" s="4">
        <v>1</v>
      </c>
      <c r="N5602" s="4">
        <v>-20.3</v>
      </c>
      <c r="O5602" s="4">
        <f t="shared" si="696"/>
        <v>4</v>
      </c>
      <c r="P5602" s="4">
        <f t="shared" si="697"/>
        <v>2</v>
      </c>
      <c r="Q5602" s="4">
        <f t="shared" si="698"/>
        <v>5</v>
      </c>
      <c r="R5602" s="4">
        <f t="shared" si="699"/>
        <v>11</v>
      </c>
      <c r="S5602" s="4">
        <f t="shared" si="700"/>
        <v>99</v>
      </c>
      <c r="T5602" s="4" t="str">
        <f t="shared" si="701"/>
        <v>C - Entwicklungspotenzial</v>
      </c>
      <c r="U5602" s="4">
        <f>ROUND(((E5602-Hilfswerte!$B$20)/Hilfswerte!$B$21)+((F5602-Hilfswerte!$B$22)/Hilfswerte!$B$23)+((G5602-Hilfswerte!$B$24)/Hilfswerte!$B$25)+0.1*INDEX(Hilfswerte!$B$4:$B$15,MATCH(C5602,Hilfswerte!$A$4:$A$15,0)),2)</f>
        <v>0.37</v>
      </c>
      <c r="V5602" s="4">
        <f>ROUND(SQRT((((E5602-Hilfswerte!$B$20)/Hilfswerte!$B$21)-Hilfswerte!$B$28)^2+(((F5602-Hilfswerte!$B$22)/Hilfswerte!$B$23)-Hilfswerte!$B$29)^2+(((G5602-Hilfswerte!$B$24)/Hilfswerte!$B$25)-Hilfswerte!$B$30)^2),3)</f>
        <v>0.44800000000000001</v>
      </c>
      <c r="W5602" s="4">
        <f>ROUND(E5602*Hilfswerte!$B$31,0)</f>
        <v>26104</v>
      </c>
      <c r="X5602" s="4">
        <f t="shared" si="702"/>
        <v>14040</v>
      </c>
      <c r="Y5602" s="4" t="str">
        <f>IF(T5602="A - Top-Kunde","bereits Top-Kunde",IF(AND(V5602&lt;=Hilfswerte!$B$34,H5602&lt;0.5*W5602),"Hoch",IF(AND(V5602&lt;=Hilfswerte!$B$35,H5602&lt;0.7*W5602),"Mittel","Niedrig")))</f>
        <v>Hoch</v>
      </c>
      <c r="Z5602" s="4">
        <f t="shared" si="703"/>
        <v>12</v>
      </c>
      <c r="AA5602" s="4" t="str">
        <f>IF(J5602&gt;365,"Bereits abgewandert (Segment D)",IF(Z5602&gt;=Hilfswerte!$B$38,"Rot - akut gefaehrdet",IF(Z5602&gt;=Hilfswerte!$B$39,"Gelb - beobachten","Gruen - stabil")))</f>
        <v>Gruen - stabil</v>
      </c>
    </row>
    <row r="5603" spans="1:27" ht="15" customHeight="1" x14ac:dyDescent="0.25">
      <c r="A5603" s="4" t="s">
        <v>5950</v>
      </c>
      <c r="B5603" s="4" t="s">
        <v>1229</v>
      </c>
      <c r="C5603" s="4" t="s">
        <v>84</v>
      </c>
      <c r="D5603" s="4" t="s">
        <v>30</v>
      </c>
      <c r="E5603" s="4">
        <v>109</v>
      </c>
      <c r="F5603" s="4">
        <v>13.8</v>
      </c>
      <c r="G5603" s="4">
        <v>17.2</v>
      </c>
      <c r="H5603" s="4">
        <v>2293</v>
      </c>
      <c r="I5603" s="4">
        <v>1</v>
      </c>
      <c r="J5603" s="4">
        <v>217</v>
      </c>
      <c r="K5603" s="4">
        <v>0</v>
      </c>
      <c r="L5603" s="4">
        <v>3</v>
      </c>
      <c r="M5603" s="4">
        <v>2</v>
      </c>
      <c r="N5603" s="4">
        <v>22.5</v>
      </c>
      <c r="O5603" s="4">
        <f t="shared" si="696"/>
        <v>2</v>
      </c>
      <c r="P5603" s="4">
        <f t="shared" si="697"/>
        <v>1</v>
      </c>
      <c r="Q5603" s="4">
        <f t="shared" si="698"/>
        <v>3</v>
      </c>
      <c r="R5603" s="4">
        <f t="shared" si="699"/>
        <v>6</v>
      </c>
      <c r="S5603" s="4">
        <f t="shared" si="700"/>
        <v>70.400000000000006</v>
      </c>
      <c r="T5603" s="4" t="str">
        <f t="shared" si="701"/>
        <v>C - Entwicklungspotenzial</v>
      </c>
      <c r="U5603" s="4">
        <f>ROUND(((E5603-Hilfswerte!$B$20)/Hilfswerte!$B$21)+((F5603-Hilfswerte!$B$22)/Hilfswerte!$B$23)+((G5603-Hilfswerte!$B$24)/Hilfswerte!$B$25)+0.1*INDEX(Hilfswerte!$B$4:$B$15,MATCH(C5603,Hilfswerte!$A$4:$A$15,0)),2)</f>
        <v>0.81</v>
      </c>
      <c r="V5603" s="4">
        <f>ROUND(SQRT((((E5603-Hilfswerte!$B$20)/Hilfswerte!$B$21)-Hilfswerte!$B$28)^2+(((F5603-Hilfswerte!$B$22)/Hilfswerte!$B$23)-Hilfswerte!$B$29)^2+(((G5603-Hilfswerte!$B$24)/Hilfswerte!$B$25)-Hilfswerte!$B$30)^2),3)</f>
        <v>1.073</v>
      </c>
      <c r="W5603" s="4">
        <f>ROUND(E5603*Hilfswerte!$B$31,0)</f>
        <v>22405</v>
      </c>
      <c r="X5603" s="4">
        <f t="shared" si="702"/>
        <v>20112</v>
      </c>
      <c r="Y5603" s="4" t="str">
        <f>IF(T5603="A - Top-Kunde","bereits Top-Kunde",IF(AND(V5603&lt;=Hilfswerte!$B$34,H5603&lt;0.5*W5603),"Hoch",IF(AND(V5603&lt;=Hilfswerte!$B$35,H5603&lt;0.7*W5603),"Mittel","Niedrig")))</f>
        <v>Mittel</v>
      </c>
      <c r="Z5603" s="4">
        <f t="shared" si="703"/>
        <v>11.5</v>
      </c>
      <c r="AA5603" s="4" t="str">
        <f>IF(J5603&gt;365,"Bereits abgewandert (Segment D)",IF(Z5603&gt;=Hilfswerte!$B$38,"Rot - akut gefaehrdet",IF(Z5603&gt;=Hilfswerte!$B$39,"Gelb - beobachten","Gruen - stabil")))</f>
        <v>Gruen - stabil</v>
      </c>
    </row>
    <row r="5604" spans="1:27" ht="15" customHeight="1" x14ac:dyDescent="0.25">
      <c r="A5604" s="4" t="s">
        <v>5951</v>
      </c>
      <c r="B5604" s="4" t="s">
        <v>304</v>
      </c>
      <c r="C5604" s="4" t="s">
        <v>84</v>
      </c>
      <c r="D5604" s="4" t="s">
        <v>122</v>
      </c>
      <c r="E5604" s="4">
        <v>117</v>
      </c>
      <c r="F5604" s="4">
        <v>40.5</v>
      </c>
      <c r="G5604" s="4">
        <v>21.5</v>
      </c>
      <c r="H5604" s="4">
        <v>18617</v>
      </c>
      <c r="I5604" s="4">
        <v>2</v>
      </c>
      <c r="J5604" s="4">
        <v>318</v>
      </c>
      <c r="K5604" s="4">
        <v>0</v>
      </c>
      <c r="L5604" s="4">
        <v>-3</v>
      </c>
      <c r="M5604" s="4">
        <v>2</v>
      </c>
      <c r="N5604" s="4">
        <v>10.199999999999999</v>
      </c>
      <c r="O5604" s="4">
        <f t="shared" si="696"/>
        <v>2</v>
      </c>
      <c r="P5604" s="4">
        <f t="shared" si="697"/>
        <v>2</v>
      </c>
      <c r="Q5604" s="4">
        <f t="shared" si="698"/>
        <v>5</v>
      </c>
      <c r="R5604" s="4">
        <f t="shared" si="699"/>
        <v>9</v>
      </c>
      <c r="S5604" s="4">
        <f t="shared" si="700"/>
        <v>95.1</v>
      </c>
      <c r="T5604" s="4" t="str">
        <f t="shared" si="701"/>
        <v>C - Entwicklungspotenzial</v>
      </c>
      <c r="U5604" s="4">
        <f>ROUND(((E5604-Hilfswerte!$B$20)/Hilfswerte!$B$21)+((F5604-Hilfswerte!$B$22)/Hilfswerte!$B$23)+((G5604-Hilfswerte!$B$24)/Hilfswerte!$B$25)+0.1*INDEX(Hilfswerte!$B$4:$B$15,MATCH(C5604,Hilfswerte!$A$4:$A$15,0)),2)</f>
        <v>2.0099999999999998</v>
      </c>
      <c r="V5604" s="4">
        <f>ROUND(SQRT((((E5604-Hilfswerte!$B$20)/Hilfswerte!$B$21)-Hilfswerte!$B$28)^2+(((F5604-Hilfswerte!$B$22)/Hilfswerte!$B$23)-Hilfswerte!$B$29)^2+(((G5604-Hilfswerte!$B$24)/Hilfswerte!$B$25)-Hilfswerte!$B$30)^2),3)</f>
        <v>1.649</v>
      </c>
      <c r="W5604" s="4">
        <f>ROUND(E5604*Hilfswerte!$B$31,0)</f>
        <v>24049</v>
      </c>
      <c r="X5604" s="4">
        <f t="shared" si="702"/>
        <v>5432</v>
      </c>
      <c r="Y5604" s="4" t="str">
        <f>IF(T5604="A - Top-Kunde","bereits Top-Kunde",IF(AND(V5604&lt;=Hilfswerte!$B$34,H5604&lt;0.5*W5604),"Hoch",IF(AND(V5604&lt;=Hilfswerte!$B$35,H5604&lt;0.7*W5604),"Mittel","Niedrig")))</f>
        <v>Niedrig</v>
      </c>
      <c r="Z5604" s="4">
        <f t="shared" si="703"/>
        <v>15.9</v>
      </c>
      <c r="AA5604" s="4" t="str">
        <f>IF(J5604&gt;365,"Bereits abgewandert (Segment D)",IF(Z5604&gt;=Hilfswerte!$B$38,"Rot - akut gefaehrdet",IF(Z5604&gt;=Hilfswerte!$B$39,"Gelb - beobachten","Gruen - stabil")))</f>
        <v>Gelb - beobachten</v>
      </c>
    </row>
    <row r="5605" spans="1:27" ht="15" customHeight="1" x14ac:dyDescent="0.25">
      <c r="A5605" s="4" t="s">
        <v>5952</v>
      </c>
      <c r="B5605" s="4" t="s">
        <v>865</v>
      </c>
      <c r="C5605" s="4" t="s">
        <v>47</v>
      </c>
      <c r="D5605" s="4" t="s">
        <v>30</v>
      </c>
      <c r="E5605" s="4">
        <v>129</v>
      </c>
      <c r="F5605" s="4">
        <v>24.7</v>
      </c>
      <c r="G5605" s="4">
        <v>15.5</v>
      </c>
      <c r="H5605" s="4">
        <v>2048</v>
      </c>
      <c r="I5605" s="4">
        <v>2</v>
      </c>
      <c r="J5605" s="4">
        <v>17</v>
      </c>
      <c r="K5605" s="4">
        <v>0</v>
      </c>
      <c r="L5605" s="4">
        <v>44</v>
      </c>
      <c r="M5605" s="4">
        <v>5</v>
      </c>
      <c r="N5605" s="4">
        <v>32.4</v>
      </c>
      <c r="O5605" s="4">
        <f t="shared" si="696"/>
        <v>5</v>
      </c>
      <c r="P5605" s="4">
        <f t="shared" si="697"/>
        <v>2</v>
      </c>
      <c r="Q5605" s="4">
        <f t="shared" si="698"/>
        <v>3</v>
      </c>
      <c r="R5605" s="4">
        <f t="shared" si="699"/>
        <v>10</v>
      </c>
      <c r="S5605" s="4">
        <f t="shared" si="700"/>
        <v>103</v>
      </c>
      <c r="T5605" s="4" t="str">
        <f t="shared" si="701"/>
        <v>C - Entwicklungspotenzial</v>
      </c>
      <c r="U5605" s="4">
        <f>ROUND(((E5605-Hilfswerte!$B$20)/Hilfswerte!$B$21)+((F5605-Hilfswerte!$B$22)/Hilfswerte!$B$23)+((G5605-Hilfswerte!$B$24)/Hilfswerte!$B$25)+0.1*INDEX(Hilfswerte!$B$4:$B$15,MATCH(C5605,Hilfswerte!$A$4:$A$15,0)),2)</f>
        <v>0.9</v>
      </c>
      <c r="V5605" s="4">
        <f>ROUND(SQRT((((E5605-Hilfswerte!$B$20)/Hilfswerte!$B$21)-Hilfswerte!$B$28)^2+(((F5605-Hilfswerte!$B$22)/Hilfswerte!$B$23)-Hilfswerte!$B$29)^2+(((G5605-Hilfswerte!$B$24)/Hilfswerte!$B$25)-Hilfswerte!$B$30)^2),3)</f>
        <v>0.73799999999999999</v>
      </c>
      <c r="W5605" s="4">
        <f>ROUND(E5605*Hilfswerte!$B$31,0)</f>
        <v>26515</v>
      </c>
      <c r="X5605" s="4">
        <f t="shared" si="702"/>
        <v>24467</v>
      </c>
      <c r="Y5605" s="4" t="str">
        <f>IF(T5605="A - Top-Kunde","bereits Top-Kunde",IF(AND(V5605&lt;=Hilfswerte!$B$34,H5605&lt;0.5*W5605),"Hoch",IF(AND(V5605&lt;=Hilfswerte!$B$35,H5605&lt;0.7*W5605),"Mittel","Niedrig")))</f>
        <v>Hoch</v>
      </c>
      <c r="Z5605" s="4">
        <f t="shared" si="703"/>
        <v>9.6999999999999993</v>
      </c>
      <c r="AA5605" s="4" t="str">
        <f>IF(J5605&gt;365,"Bereits abgewandert (Segment D)",IF(Z5605&gt;=Hilfswerte!$B$38,"Rot - akut gefaehrdet",IF(Z5605&gt;=Hilfswerte!$B$39,"Gelb - beobachten","Gruen - stabil")))</f>
        <v>Gruen - stabil</v>
      </c>
    </row>
    <row r="5606" spans="1:27" ht="15" customHeight="1" x14ac:dyDescent="0.25">
      <c r="A5606" s="4" t="s">
        <v>5953</v>
      </c>
      <c r="B5606" s="4" t="s">
        <v>650</v>
      </c>
      <c r="C5606" s="4" t="s">
        <v>51</v>
      </c>
      <c r="D5606" s="4" t="s">
        <v>30</v>
      </c>
      <c r="E5606" s="4">
        <v>8</v>
      </c>
      <c r="F5606" s="4">
        <v>1.4</v>
      </c>
      <c r="G5606" s="4">
        <v>16.8</v>
      </c>
      <c r="H5606" s="4">
        <v>0</v>
      </c>
      <c r="I5606" s="4">
        <v>0</v>
      </c>
      <c r="J5606" s="4">
        <v>813</v>
      </c>
      <c r="K5606" s="4">
        <v>0</v>
      </c>
      <c r="L5606" s="4">
        <v>18</v>
      </c>
      <c r="M5606" s="4">
        <v>0</v>
      </c>
      <c r="N5606" s="4">
        <v>-55.2</v>
      </c>
      <c r="O5606" s="4">
        <f t="shared" si="696"/>
        <v>1</v>
      </c>
      <c r="P5606" s="4">
        <f t="shared" si="697"/>
        <v>1</v>
      </c>
      <c r="Q5606" s="4">
        <f t="shared" si="698"/>
        <v>1</v>
      </c>
      <c r="R5606" s="4">
        <f t="shared" si="699"/>
        <v>3</v>
      </c>
      <c r="S5606" s="4">
        <f t="shared" si="700"/>
        <v>-3</v>
      </c>
      <c r="T5606" s="4" t="str">
        <f t="shared" si="701"/>
        <v>D - Abwanderungsrisiko</v>
      </c>
      <c r="U5606" s="4">
        <f>ROUND(((E5606-Hilfswerte!$B$20)/Hilfswerte!$B$21)+((F5606-Hilfswerte!$B$22)/Hilfswerte!$B$23)+((G5606-Hilfswerte!$B$24)/Hilfswerte!$B$25)+0.1*INDEX(Hilfswerte!$B$4:$B$15,MATCH(C5606,Hilfswerte!$A$4:$A$15,0)),2)</f>
        <v>0.44</v>
      </c>
      <c r="V5606" s="4">
        <f>ROUND(SQRT((((E5606-Hilfswerte!$B$20)/Hilfswerte!$B$21)-Hilfswerte!$B$28)^2+(((F5606-Hilfswerte!$B$22)/Hilfswerte!$B$23)-Hilfswerte!$B$29)^2+(((G5606-Hilfswerte!$B$24)/Hilfswerte!$B$25)-Hilfswerte!$B$30)^2),3)</f>
        <v>1.296</v>
      </c>
      <c r="W5606" s="4">
        <f>ROUND(E5606*Hilfswerte!$B$31,0)</f>
        <v>1644</v>
      </c>
      <c r="X5606" s="4">
        <f t="shared" si="702"/>
        <v>1644</v>
      </c>
      <c r="Y5606" s="4" t="str">
        <f>IF(T5606="A - Top-Kunde","bereits Top-Kunde",IF(AND(V5606&lt;=Hilfswerte!$B$34,H5606&lt;0.5*W5606),"Hoch",IF(AND(V5606&lt;=Hilfswerte!$B$35,H5606&lt;0.7*W5606),"Mittel","Niedrig")))</f>
        <v>Niedrig</v>
      </c>
      <c r="Z5606" s="4">
        <f t="shared" si="703"/>
        <v>66.3</v>
      </c>
      <c r="AA5606" s="4" t="str">
        <f>IF(J5606&gt;365,"Bereits abgewandert (Segment D)",IF(Z5606&gt;=Hilfswerte!$B$38,"Rot - akut gefaehrdet",IF(Z5606&gt;=Hilfswerte!$B$39,"Gelb - beobachten","Gruen - stabil")))</f>
        <v>Bereits abgewandert (Segment D)</v>
      </c>
    </row>
    <row r="5607" spans="1:27" ht="15" customHeight="1" x14ac:dyDescent="0.25">
      <c r="A5607" s="4" t="s">
        <v>5954</v>
      </c>
      <c r="B5607" s="4" t="s">
        <v>808</v>
      </c>
      <c r="C5607" s="4" t="s">
        <v>62</v>
      </c>
      <c r="D5607" s="4" t="s">
        <v>30</v>
      </c>
      <c r="E5607" s="4">
        <v>85</v>
      </c>
      <c r="F5607" s="4">
        <v>17.2</v>
      </c>
      <c r="G5607" s="4">
        <v>1.2</v>
      </c>
      <c r="H5607" s="4">
        <v>0</v>
      </c>
      <c r="I5607" s="4">
        <v>0</v>
      </c>
      <c r="J5607" s="4">
        <v>638</v>
      </c>
      <c r="K5607" s="4">
        <v>0</v>
      </c>
      <c r="L5607" s="4">
        <v>14</v>
      </c>
      <c r="M5607" s="4">
        <v>0</v>
      </c>
      <c r="N5607" s="4">
        <v>-89.8</v>
      </c>
      <c r="O5607" s="4">
        <f t="shared" si="696"/>
        <v>1</v>
      </c>
      <c r="P5607" s="4">
        <f t="shared" si="697"/>
        <v>1</v>
      </c>
      <c r="Q5607" s="4">
        <f t="shared" si="698"/>
        <v>1</v>
      </c>
      <c r="R5607" s="4">
        <f t="shared" si="699"/>
        <v>3</v>
      </c>
      <c r="S5607" s="4">
        <f t="shared" si="700"/>
        <v>-19.100000000000001</v>
      </c>
      <c r="T5607" s="4" t="str">
        <f t="shared" si="701"/>
        <v>D - Abwanderungsrisiko</v>
      </c>
      <c r="U5607" s="4">
        <f>ROUND(((E5607-Hilfswerte!$B$20)/Hilfswerte!$B$21)+((F5607-Hilfswerte!$B$22)/Hilfswerte!$B$23)+((G5607-Hilfswerte!$B$24)/Hilfswerte!$B$25)+0.1*INDEX(Hilfswerte!$B$4:$B$15,MATCH(C5607,Hilfswerte!$A$4:$A$15,0)),2)</f>
        <v>-1.36</v>
      </c>
      <c r="V5607" s="4">
        <f>ROUND(SQRT((((E5607-Hilfswerte!$B$20)/Hilfswerte!$B$21)-Hilfswerte!$B$28)^2+(((F5607-Hilfswerte!$B$22)/Hilfswerte!$B$23)-Hilfswerte!$B$29)^2+(((G5607-Hilfswerte!$B$24)/Hilfswerte!$B$25)-Hilfswerte!$B$30)^2),3)</f>
        <v>1.669</v>
      </c>
      <c r="W5607" s="4">
        <f>ROUND(E5607*Hilfswerte!$B$31,0)</f>
        <v>17471</v>
      </c>
      <c r="X5607" s="4">
        <f t="shared" si="702"/>
        <v>17471</v>
      </c>
      <c r="Y5607" s="4" t="str">
        <f>IF(T5607="A - Top-Kunde","bereits Top-Kunde",IF(AND(V5607&lt;=Hilfswerte!$B$34,H5607&lt;0.5*W5607),"Hoch",IF(AND(V5607&lt;=Hilfswerte!$B$35,H5607&lt;0.7*W5607),"Mittel","Niedrig")))</f>
        <v>Niedrig</v>
      </c>
      <c r="Z5607" s="4">
        <f t="shared" si="703"/>
        <v>70.599999999999994</v>
      </c>
      <c r="AA5607" s="4" t="str">
        <f>IF(J5607&gt;365,"Bereits abgewandert (Segment D)",IF(Z5607&gt;=Hilfswerte!$B$38,"Rot - akut gefaehrdet",IF(Z5607&gt;=Hilfswerte!$B$39,"Gelb - beobachten","Gruen - stabil")))</f>
        <v>Bereits abgewandert (Segment D)</v>
      </c>
    </row>
    <row r="5608" spans="1:27" ht="15" customHeight="1" x14ac:dyDescent="0.25">
      <c r="A5608" s="4" t="s">
        <v>5955</v>
      </c>
      <c r="B5608" s="4" t="s">
        <v>282</v>
      </c>
      <c r="C5608" s="4" t="s">
        <v>59</v>
      </c>
      <c r="D5608" s="4" t="s">
        <v>30</v>
      </c>
      <c r="E5608" s="4">
        <v>71</v>
      </c>
      <c r="F5608" s="4">
        <v>13.5</v>
      </c>
      <c r="G5608" s="4">
        <v>3.7</v>
      </c>
      <c r="H5608" s="4">
        <v>8430</v>
      </c>
      <c r="I5608" s="4">
        <v>4</v>
      </c>
      <c r="J5608" s="4">
        <v>86</v>
      </c>
      <c r="K5608" s="4">
        <v>0</v>
      </c>
      <c r="L5608" s="4">
        <v>0</v>
      </c>
      <c r="M5608" s="4">
        <v>3</v>
      </c>
      <c r="N5608" s="4">
        <v>38.200000000000003</v>
      </c>
      <c r="O5608" s="4">
        <f t="shared" si="696"/>
        <v>4</v>
      </c>
      <c r="P5608" s="4">
        <f t="shared" si="697"/>
        <v>4</v>
      </c>
      <c r="Q5608" s="4">
        <f t="shared" si="698"/>
        <v>5</v>
      </c>
      <c r="R5608" s="4">
        <f t="shared" si="699"/>
        <v>13</v>
      </c>
      <c r="S5608" s="4">
        <f t="shared" si="700"/>
        <v>149.1</v>
      </c>
      <c r="T5608" s="4" t="str">
        <f t="shared" si="701"/>
        <v>A - Top-Kunde</v>
      </c>
      <c r="U5608" s="4">
        <f>ROUND(((E5608-Hilfswerte!$B$20)/Hilfswerte!$B$21)+((F5608-Hilfswerte!$B$22)/Hilfswerte!$B$23)+((G5608-Hilfswerte!$B$24)/Hilfswerte!$B$25)+0.1*INDEX(Hilfswerte!$B$4:$B$15,MATCH(C5608,Hilfswerte!$A$4:$A$15,0)),2)</f>
        <v>-1.58</v>
      </c>
      <c r="V5608" s="4">
        <f>ROUND(SQRT((((E5608-Hilfswerte!$B$20)/Hilfswerte!$B$21)-Hilfswerte!$B$28)^2+(((F5608-Hilfswerte!$B$22)/Hilfswerte!$B$23)-Hilfswerte!$B$29)^2+(((G5608-Hilfswerte!$B$24)/Hilfswerte!$B$25)-Hilfswerte!$B$30)^2),3)</f>
        <v>1.335</v>
      </c>
      <c r="W5608" s="4">
        <f>ROUND(E5608*Hilfswerte!$B$31,0)</f>
        <v>14594</v>
      </c>
      <c r="X5608" s="4">
        <f t="shared" si="702"/>
        <v>6164</v>
      </c>
      <c r="Y5608" s="4" t="str">
        <f>IF(T5608="A - Top-Kunde","bereits Top-Kunde",IF(AND(V5608&lt;=Hilfswerte!$B$34,H5608&lt;0.5*W5608),"Hoch",IF(AND(V5608&lt;=Hilfswerte!$B$35,H5608&lt;0.7*W5608),"Mittel","Niedrig")))</f>
        <v>bereits Top-Kunde</v>
      </c>
      <c r="Z5608" s="4">
        <f t="shared" si="703"/>
        <v>4.3</v>
      </c>
      <c r="AA5608" s="4" t="str">
        <f>IF(J5608&gt;365,"Bereits abgewandert (Segment D)",IF(Z5608&gt;=Hilfswerte!$B$38,"Rot - akut gefaehrdet",IF(Z5608&gt;=Hilfswerte!$B$39,"Gelb - beobachten","Gruen - stabil")))</f>
        <v>Gruen - stabil</v>
      </c>
    </row>
    <row r="5609" spans="1:27" ht="15" customHeight="1" x14ac:dyDescent="0.25">
      <c r="A5609" s="4" t="s">
        <v>5956</v>
      </c>
      <c r="B5609" s="4" t="s">
        <v>181</v>
      </c>
      <c r="C5609" s="4" t="s">
        <v>62</v>
      </c>
      <c r="D5609" s="4" t="s">
        <v>30</v>
      </c>
      <c r="E5609" s="4">
        <v>276</v>
      </c>
      <c r="F5609" s="4">
        <v>60.2</v>
      </c>
      <c r="G5609" s="4">
        <v>12.4</v>
      </c>
      <c r="H5609" s="4">
        <v>8246</v>
      </c>
      <c r="I5609" s="4">
        <v>2</v>
      </c>
      <c r="J5609" s="4">
        <v>221</v>
      </c>
      <c r="K5609" s="4">
        <v>1</v>
      </c>
      <c r="L5609" s="4">
        <v>0</v>
      </c>
      <c r="M5609" s="4">
        <v>1</v>
      </c>
      <c r="N5609" s="4">
        <v>-6</v>
      </c>
      <c r="O5609" s="4">
        <f t="shared" si="696"/>
        <v>2</v>
      </c>
      <c r="P5609" s="4">
        <f t="shared" si="697"/>
        <v>2</v>
      </c>
      <c r="Q5609" s="4">
        <f t="shared" si="698"/>
        <v>5</v>
      </c>
      <c r="R5609" s="4">
        <f t="shared" si="699"/>
        <v>9</v>
      </c>
      <c r="S5609" s="4">
        <f t="shared" si="700"/>
        <v>81</v>
      </c>
      <c r="T5609" s="4" t="str">
        <f t="shared" si="701"/>
        <v>C - Entwicklungspotenzial</v>
      </c>
      <c r="U5609" s="4">
        <f>ROUND(((E5609-Hilfswerte!$B$20)/Hilfswerte!$B$21)+((F5609-Hilfswerte!$B$22)/Hilfswerte!$B$23)+((G5609-Hilfswerte!$B$24)/Hilfswerte!$B$25)+0.1*INDEX(Hilfswerte!$B$4:$B$15,MATCH(C5609,Hilfswerte!$A$4:$A$15,0)),2)</f>
        <v>2.0099999999999998</v>
      </c>
      <c r="V5609" s="4">
        <f>ROUND(SQRT((((E5609-Hilfswerte!$B$20)/Hilfswerte!$B$21)-Hilfswerte!$B$28)^2+(((F5609-Hilfswerte!$B$22)/Hilfswerte!$B$23)-Hilfswerte!$B$29)^2+(((G5609-Hilfswerte!$B$24)/Hilfswerte!$B$25)-Hilfswerte!$B$30)^2),3)</f>
        <v>0.64600000000000002</v>
      </c>
      <c r="W5609" s="4">
        <f>ROUND(E5609*Hilfswerte!$B$31,0)</f>
        <v>56731</v>
      </c>
      <c r="X5609" s="4">
        <f t="shared" si="702"/>
        <v>48485</v>
      </c>
      <c r="Y5609" s="4" t="str">
        <f>IF(T5609="A - Top-Kunde","bereits Top-Kunde",IF(AND(V5609&lt;=Hilfswerte!$B$34,H5609&lt;0.5*W5609),"Hoch",IF(AND(V5609&lt;=Hilfswerte!$B$35,H5609&lt;0.7*W5609),"Mittel","Niedrig")))</f>
        <v>Hoch</v>
      </c>
      <c r="Z5609" s="4">
        <f t="shared" si="703"/>
        <v>16.5</v>
      </c>
      <c r="AA5609" s="4" t="str">
        <f>IF(J5609&gt;365,"Bereits abgewandert (Segment D)",IF(Z5609&gt;=Hilfswerte!$B$38,"Rot - akut gefaehrdet",IF(Z5609&gt;=Hilfswerte!$B$39,"Gelb - beobachten","Gruen - stabil")))</f>
        <v>Gelb - beobachten</v>
      </c>
    </row>
    <row r="5610" spans="1:27" ht="15" customHeight="1" x14ac:dyDescent="0.25">
      <c r="A5610" s="4" t="s">
        <v>5957</v>
      </c>
      <c r="B5610" s="4" t="s">
        <v>410</v>
      </c>
      <c r="C5610" s="4" t="s">
        <v>33</v>
      </c>
      <c r="D5610" s="4" t="s">
        <v>52</v>
      </c>
      <c r="E5610" s="4">
        <v>604</v>
      </c>
      <c r="F5610" s="4">
        <v>167.9</v>
      </c>
      <c r="G5610" s="4">
        <v>13.2</v>
      </c>
      <c r="H5610" s="4">
        <v>55991</v>
      </c>
      <c r="I5610" s="4">
        <v>1</v>
      </c>
      <c r="J5610" s="4">
        <v>158</v>
      </c>
      <c r="K5610" s="4">
        <v>0</v>
      </c>
      <c r="L5610" s="4">
        <v>4</v>
      </c>
      <c r="M5610" s="4">
        <v>3</v>
      </c>
      <c r="N5610" s="4">
        <v>-23.3</v>
      </c>
      <c r="O5610" s="4">
        <f t="shared" si="696"/>
        <v>3</v>
      </c>
      <c r="P5610" s="4">
        <f t="shared" si="697"/>
        <v>1</v>
      </c>
      <c r="Q5610" s="4">
        <f t="shared" si="698"/>
        <v>5</v>
      </c>
      <c r="R5610" s="4">
        <f t="shared" si="699"/>
        <v>9</v>
      </c>
      <c r="S5610" s="4">
        <f t="shared" si="700"/>
        <v>77.2</v>
      </c>
      <c r="T5610" s="4" t="str">
        <f t="shared" si="701"/>
        <v>C - Entwicklungspotenzial</v>
      </c>
      <c r="U5610" s="4">
        <f>ROUND(((E5610-Hilfswerte!$B$20)/Hilfswerte!$B$21)+((F5610-Hilfswerte!$B$22)/Hilfswerte!$B$23)+((G5610-Hilfswerte!$B$24)/Hilfswerte!$B$25)+0.1*INDEX(Hilfswerte!$B$4:$B$15,MATCH(C5610,Hilfswerte!$A$4:$A$15,0)),2)</f>
        <v>5.0999999999999996</v>
      </c>
      <c r="V5610" s="4">
        <f>ROUND(SQRT((((E5610-Hilfswerte!$B$20)/Hilfswerte!$B$21)-Hilfswerte!$B$28)^2+(((F5610-Hilfswerte!$B$22)/Hilfswerte!$B$23)-Hilfswerte!$B$29)^2+(((G5610-Hilfswerte!$B$24)/Hilfswerte!$B$25)-Hilfswerte!$B$30)^2),3)</f>
        <v>3.0190000000000001</v>
      </c>
      <c r="W5610" s="4">
        <f>ROUND(E5610*Hilfswerte!$B$31,0)</f>
        <v>124150</v>
      </c>
      <c r="X5610" s="4">
        <f t="shared" si="702"/>
        <v>68159</v>
      </c>
      <c r="Y5610" s="4" t="str">
        <f>IF(T5610="A - Top-Kunde","bereits Top-Kunde",IF(AND(V5610&lt;=Hilfswerte!$B$34,H5610&lt;0.5*W5610),"Hoch",IF(AND(V5610&lt;=Hilfswerte!$B$35,H5610&lt;0.7*W5610),"Mittel","Niedrig")))</f>
        <v>Niedrig</v>
      </c>
      <c r="Z5610" s="4">
        <f t="shared" si="703"/>
        <v>18</v>
      </c>
      <c r="AA5610" s="4" t="str">
        <f>IF(J5610&gt;365,"Bereits abgewandert (Segment D)",IF(Z5610&gt;=Hilfswerte!$B$38,"Rot - akut gefaehrdet",IF(Z5610&gt;=Hilfswerte!$B$39,"Gelb - beobachten","Gruen - stabil")))</f>
        <v>Gelb - beobachten</v>
      </c>
    </row>
    <row r="5611" spans="1:27" ht="15" customHeight="1" x14ac:dyDescent="0.25">
      <c r="A5611" s="4" t="s">
        <v>5958</v>
      </c>
      <c r="B5611" s="4" t="s">
        <v>765</v>
      </c>
      <c r="C5611" s="4" t="s">
        <v>29</v>
      </c>
      <c r="D5611" s="4" t="s">
        <v>30</v>
      </c>
      <c r="E5611" s="4">
        <v>126</v>
      </c>
      <c r="F5611" s="4">
        <v>47</v>
      </c>
      <c r="G5611" s="4">
        <v>1.9</v>
      </c>
      <c r="H5611" s="4">
        <v>11315</v>
      </c>
      <c r="I5611" s="4">
        <v>3</v>
      </c>
      <c r="J5611" s="4">
        <v>365</v>
      </c>
      <c r="K5611" s="4">
        <v>0</v>
      </c>
      <c r="L5611" s="4">
        <v>7</v>
      </c>
      <c r="M5611" s="4">
        <v>3</v>
      </c>
      <c r="N5611" s="4">
        <v>9.6999999999999993</v>
      </c>
      <c r="O5611" s="4">
        <f t="shared" si="696"/>
        <v>2</v>
      </c>
      <c r="P5611" s="4">
        <f t="shared" si="697"/>
        <v>3</v>
      </c>
      <c r="Q5611" s="4">
        <f t="shared" si="698"/>
        <v>5</v>
      </c>
      <c r="R5611" s="4">
        <f t="shared" si="699"/>
        <v>10</v>
      </c>
      <c r="S5611" s="4">
        <f t="shared" si="700"/>
        <v>102.8</v>
      </c>
      <c r="T5611" s="4" t="str">
        <f t="shared" si="701"/>
        <v>C - Entwicklungspotenzial</v>
      </c>
      <c r="U5611" s="4">
        <f>ROUND(((E5611-Hilfswerte!$B$20)/Hilfswerte!$B$21)+((F5611-Hilfswerte!$B$22)/Hilfswerte!$B$23)+((G5611-Hilfswerte!$B$24)/Hilfswerte!$B$25)+0.1*INDEX(Hilfswerte!$B$4:$B$15,MATCH(C5611,Hilfswerte!$A$4:$A$15,0)),2)</f>
        <v>-0.68</v>
      </c>
      <c r="V5611" s="4">
        <f>ROUND(SQRT((((E5611-Hilfswerte!$B$20)/Hilfswerte!$B$21)-Hilfswerte!$B$28)^2+(((F5611-Hilfswerte!$B$22)/Hilfswerte!$B$23)-Hilfswerte!$B$29)^2+(((G5611-Hilfswerte!$B$24)/Hilfswerte!$B$25)-Hilfswerte!$B$30)^2),3)</f>
        <v>1.498</v>
      </c>
      <c r="W5611" s="4">
        <f>ROUND(E5611*Hilfswerte!$B$31,0)</f>
        <v>25899</v>
      </c>
      <c r="X5611" s="4">
        <f t="shared" si="702"/>
        <v>14584</v>
      </c>
      <c r="Y5611" s="4" t="str">
        <f>IF(T5611="A - Top-Kunde","bereits Top-Kunde",IF(AND(V5611&lt;=Hilfswerte!$B$34,H5611&lt;0.5*W5611),"Hoch",IF(AND(V5611&lt;=Hilfswerte!$B$35,H5611&lt;0.7*W5611),"Mittel","Niedrig")))</f>
        <v>Niedrig</v>
      </c>
      <c r="Z5611" s="4">
        <f t="shared" si="703"/>
        <v>19.7</v>
      </c>
      <c r="AA5611" s="4" t="str">
        <f>IF(J5611&gt;365,"Bereits abgewandert (Segment D)",IF(Z5611&gt;=Hilfswerte!$B$38,"Rot - akut gefaehrdet",IF(Z5611&gt;=Hilfswerte!$B$39,"Gelb - beobachten","Gruen - stabil")))</f>
        <v>Gelb - beobachten</v>
      </c>
    </row>
    <row r="5612" spans="1:27" ht="15" customHeight="1" x14ac:dyDescent="0.25">
      <c r="A5612" s="4" t="s">
        <v>5959</v>
      </c>
      <c r="B5612" s="4" t="s">
        <v>1007</v>
      </c>
      <c r="C5612" s="4" t="s">
        <v>84</v>
      </c>
      <c r="D5612" s="4" t="s">
        <v>30</v>
      </c>
      <c r="E5612" s="4">
        <v>15</v>
      </c>
      <c r="F5612" s="4">
        <v>2.5</v>
      </c>
      <c r="G5612" s="4">
        <v>15.4</v>
      </c>
      <c r="H5612" s="4">
        <v>432</v>
      </c>
      <c r="I5612" s="4">
        <v>1</v>
      </c>
      <c r="J5612" s="4">
        <v>365</v>
      </c>
      <c r="K5612" s="4">
        <v>0</v>
      </c>
      <c r="L5612" s="4">
        <v>8</v>
      </c>
      <c r="M5612" s="4">
        <v>6</v>
      </c>
      <c r="N5612" s="4">
        <v>0.8</v>
      </c>
      <c r="O5612" s="4">
        <f t="shared" si="696"/>
        <v>2</v>
      </c>
      <c r="P5612" s="4">
        <f t="shared" si="697"/>
        <v>1</v>
      </c>
      <c r="Q5612" s="4">
        <f t="shared" si="698"/>
        <v>2</v>
      </c>
      <c r="R5612" s="4">
        <f t="shared" si="699"/>
        <v>5</v>
      </c>
      <c r="S5612" s="4">
        <f t="shared" si="700"/>
        <v>48</v>
      </c>
      <c r="T5612" s="4" t="str">
        <f t="shared" si="701"/>
        <v>C - Entwicklungspotenzial</v>
      </c>
      <c r="U5612" s="4">
        <f>ROUND(((E5612-Hilfswerte!$B$20)/Hilfswerte!$B$21)+((F5612-Hilfswerte!$B$22)/Hilfswerte!$B$23)+((G5612-Hilfswerte!$B$24)/Hilfswerte!$B$25)+0.1*INDEX(Hilfswerte!$B$4:$B$15,MATCH(C5612,Hilfswerte!$A$4:$A$15,0)),2)</f>
        <v>-0.08</v>
      </c>
      <c r="V5612" s="4">
        <f>ROUND(SQRT((((E5612-Hilfswerte!$B$20)/Hilfswerte!$B$21)-Hilfswerte!$B$28)^2+(((F5612-Hilfswerte!$B$22)/Hilfswerte!$B$23)-Hilfswerte!$B$29)^2+(((G5612-Hilfswerte!$B$24)/Hilfswerte!$B$25)-Hilfswerte!$B$30)^2),3)</f>
        <v>1.1259999999999999</v>
      </c>
      <c r="W5612" s="4">
        <f>ROUND(E5612*Hilfswerte!$B$31,0)</f>
        <v>3083</v>
      </c>
      <c r="X5612" s="4">
        <f t="shared" si="702"/>
        <v>2651</v>
      </c>
      <c r="Y5612" s="4" t="str">
        <f>IF(T5612="A - Top-Kunde","bereits Top-Kunde",IF(AND(V5612&lt;=Hilfswerte!$B$34,H5612&lt;0.5*W5612),"Hoch",IF(AND(V5612&lt;=Hilfswerte!$B$35,H5612&lt;0.7*W5612),"Mittel","Niedrig")))</f>
        <v>Mittel</v>
      </c>
      <c r="Z5612" s="4">
        <f t="shared" si="703"/>
        <v>19.899999999999999</v>
      </c>
      <c r="AA5612" s="4" t="str">
        <f>IF(J5612&gt;365,"Bereits abgewandert (Segment D)",IF(Z5612&gt;=Hilfswerte!$B$38,"Rot - akut gefaehrdet",IF(Z5612&gt;=Hilfswerte!$B$39,"Gelb - beobachten","Gruen - stabil")))</f>
        <v>Rot - akut gefaehrdet</v>
      </c>
    </row>
    <row r="5613" spans="1:27" ht="15" customHeight="1" x14ac:dyDescent="0.25">
      <c r="A5613" s="4" t="s">
        <v>5960</v>
      </c>
      <c r="B5613" s="4" t="s">
        <v>376</v>
      </c>
      <c r="C5613" s="4" t="s">
        <v>65</v>
      </c>
      <c r="D5613" s="4" t="s">
        <v>77</v>
      </c>
      <c r="E5613" s="4">
        <v>108</v>
      </c>
      <c r="F5613" s="4">
        <v>39.6</v>
      </c>
      <c r="G5613" s="4">
        <v>10.6</v>
      </c>
      <c r="H5613" s="4">
        <v>0</v>
      </c>
      <c r="I5613" s="4">
        <v>0</v>
      </c>
      <c r="J5613" s="4">
        <v>813</v>
      </c>
      <c r="K5613" s="4">
        <v>0</v>
      </c>
      <c r="L5613" s="4">
        <v>14</v>
      </c>
      <c r="M5613" s="4">
        <v>0</v>
      </c>
      <c r="N5613" s="4">
        <v>-44.7</v>
      </c>
      <c r="O5613" s="4">
        <f t="shared" si="696"/>
        <v>1</v>
      </c>
      <c r="P5613" s="4">
        <f t="shared" si="697"/>
        <v>1</v>
      </c>
      <c r="Q5613" s="4">
        <f t="shared" si="698"/>
        <v>1</v>
      </c>
      <c r="R5613" s="4">
        <f t="shared" si="699"/>
        <v>3</v>
      </c>
      <c r="S5613" s="4">
        <f t="shared" si="700"/>
        <v>3.5</v>
      </c>
      <c r="T5613" s="4" t="str">
        <f t="shared" si="701"/>
        <v>D - Abwanderungsrisiko</v>
      </c>
      <c r="U5613" s="4">
        <f>ROUND(((E5613-Hilfswerte!$B$20)/Hilfswerte!$B$21)+((F5613-Hilfswerte!$B$22)/Hilfswerte!$B$23)+((G5613-Hilfswerte!$B$24)/Hilfswerte!$B$25)+0.1*INDEX(Hilfswerte!$B$4:$B$15,MATCH(C5613,Hilfswerte!$A$4:$A$15,0)),2)</f>
        <v>0.17</v>
      </c>
      <c r="V5613" s="4">
        <f>ROUND(SQRT((((E5613-Hilfswerte!$B$20)/Hilfswerte!$B$21)-Hilfswerte!$B$28)^2+(((F5613-Hilfswerte!$B$22)/Hilfswerte!$B$23)-Hilfswerte!$B$29)^2+(((G5613-Hilfswerte!$B$24)/Hilfswerte!$B$25)-Hilfswerte!$B$30)^2),3)</f>
        <v>0.27300000000000002</v>
      </c>
      <c r="W5613" s="4">
        <f>ROUND(E5613*Hilfswerte!$B$31,0)</f>
        <v>22199</v>
      </c>
      <c r="X5613" s="4">
        <f t="shared" si="702"/>
        <v>22199</v>
      </c>
      <c r="Y5613" s="4" t="str">
        <f>IF(T5613="A - Top-Kunde","bereits Top-Kunde",IF(AND(V5613&lt;=Hilfswerte!$B$34,H5613&lt;0.5*W5613),"Hoch",IF(AND(V5613&lt;=Hilfswerte!$B$35,H5613&lt;0.7*W5613),"Mittel","Niedrig")))</f>
        <v>Hoch</v>
      </c>
      <c r="Z5613" s="4">
        <f t="shared" si="703"/>
        <v>61.3</v>
      </c>
      <c r="AA5613" s="4" t="str">
        <f>IF(J5613&gt;365,"Bereits abgewandert (Segment D)",IF(Z5613&gt;=Hilfswerte!$B$38,"Rot - akut gefaehrdet",IF(Z5613&gt;=Hilfswerte!$B$39,"Gelb - beobachten","Gruen - stabil")))</f>
        <v>Bereits abgewandert (Segment D)</v>
      </c>
    </row>
    <row r="5614" spans="1:27" ht="15" customHeight="1" x14ac:dyDescent="0.25">
      <c r="A5614" s="4" t="s">
        <v>5961</v>
      </c>
      <c r="B5614" s="4" t="s">
        <v>212</v>
      </c>
      <c r="C5614" s="4" t="s">
        <v>55</v>
      </c>
      <c r="D5614" s="4" t="s">
        <v>30</v>
      </c>
      <c r="E5614" s="4">
        <v>21</v>
      </c>
      <c r="F5614" s="4">
        <v>3.5</v>
      </c>
      <c r="G5614" s="4">
        <v>4.9000000000000004</v>
      </c>
      <c r="H5614" s="4">
        <v>15080</v>
      </c>
      <c r="I5614" s="4">
        <v>7</v>
      </c>
      <c r="J5614" s="4">
        <v>185</v>
      </c>
      <c r="K5614" s="4">
        <v>0</v>
      </c>
      <c r="L5614" s="4">
        <v>7</v>
      </c>
      <c r="M5614" s="4">
        <v>4</v>
      </c>
      <c r="N5614" s="4">
        <v>-24.3</v>
      </c>
      <c r="O5614" s="4">
        <f t="shared" si="696"/>
        <v>2</v>
      </c>
      <c r="P5614" s="4">
        <f t="shared" si="697"/>
        <v>5</v>
      </c>
      <c r="Q5614" s="4">
        <f t="shared" si="698"/>
        <v>5</v>
      </c>
      <c r="R5614" s="4">
        <f t="shared" si="699"/>
        <v>12</v>
      </c>
      <c r="S5614" s="4">
        <f t="shared" si="700"/>
        <v>105.8</v>
      </c>
      <c r="T5614" s="4" t="str">
        <f t="shared" si="701"/>
        <v>B - Kernkunde</v>
      </c>
      <c r="U5614" s="4">
        <f>ROUND(((E5614-Hilfswerte!$B$20)/Hilfswerte!$B$21)+((F5614-Hilfswerte!$B$22)/Hilfswerte!$B$23)+((G5614-Hilfswerte!$B$24)/Hilfswerte!$B$25)+0.1*INDEX(Hilfswerte!$B$4:$B$15,MATCH(C5614,Hilfswerte!$A$4:$A$15,0)),2)</f>
        <v>-1.41</v>
      </c>
      <c r="V5614" s="4">
        <f>ROUND(SQRT((((E5614-Hilfswerte!$B$20)/Hilfswerte!$B$21)-Hilfswerte!$B$28)^2+(((F5614-Hilfswerte!$B$22)/Hilfswerte!$B$23)-Hilfswerte!$B$29)^2+(((G5614-Hilfswerte!$B$24)/Hilfswerte!$B$25)-Hilfswerte!$B$30)^2),3)</f>
        <v>1.3320000000000001</v>
      </c>
      <c r="W5614" s="4">
        <f>ROUND(E5614*Hilfswerte!$B$31,0)</f>
        <v>4316</v>
      </c>
      <c r="X5614" s="4">
        <f t="shared" si="702"/>
        <v>0</v>
      </c>
      <c r="Y5614" s="4" t="str">
        <f>IF(T5614="A - Top-Kunde","bereits Top-Kunde",IF(AND(V5614&lt;=Hilfswerte!$B$34,H5614&lt;0.5*W5614),"Hoch",IF(AND(V5614&lt;=Hilfswerte!$B$35,H5614&lt;0.7*W5614),"Mittel","Niedrig")))</f>
        <v>Niedrig</v>
      </c>
      <c r="Z5614" s="4">
        <f t="shared" si="703"/>
        <v>20.399999999999999</v>
      </c>
      <c r="AA5614" s="4" t="str">
        <f>IF(J5614&gt;365,"Bereits abgewandert (Segment D)",IF(Z5614&gt;=Hilfswerte!$B$38,"Rot - akut gefaehrdet",IF(Z5614&gt;=Hilfswerte!$B$39,"Gelb - beobachten","Gruen - stabil")))</f>
        <v>Rot - akut gefaehrdet</v>
      </c>
    </row>
    <row r="5615" spans="1:27" ht="15" customHeight="1" x14ac:dyDescent="0.25">
      <c r="A5615" s="4" t="s">
        <v>5962</v>
      </c>
      <c r="B5615" s="4" t="s">
        <v>514</v>
      </c>
      <c r="C5615" s="4" t="s">
        <v>55</v>
      </c>
      <c r="D5615" s="4" t="s">
        <v>30</v>
      </c>
      <c r="E5615" s="4">
        <v>8</v>
      </c>
      <c r="F5615" s="4">
        <v>2</v>
      </c>
      <c r="G5615" s="4">
        <v>8.5</v>
      </c>
      <c r="H5615" s="4">
        <v>789</v>
      </c>
      <c r="I5615" s="4">
        <v>4</v>
      </c>
      <c r="J5615" s="4">
        <v>24</v>
      </c>
      <c r="K5615" s="4">
        <v>0</v>
      </c>
      <c r="L5615" s="4">
        <v>9</v>
      </c>
      <c r="M5615" s="4">
        <v>1</v>
      </c>
      <c r="N5615" s="4">
        <v>-10.4</v>
      </c>
      <c r="O5615" s="4">
        <f t="shared" si="696"/>
        <v>5</v>
      </c>
      <c r="P5615" s="4">
        <f t="shared" si="697"/>
        <v>4</v>
      </c>
      <c r="Q5615" s="4">
        <f t="shared" si="698"/>
        <v>2</v>
      </c>
      <c r="R5615" s="4">
        <f t="shared" si="699"/>
        <v>11</v>
      </c>
      <c r="S5615" s="4">
        <f t="shared" si="700"/>
        <v>102.1</v>
      </c>
      <c r="T5615" s="4" t="str">
        <f t="shared" si="701"/>
        <v>C - Entwicklungspotenzial</v>
      </c>
      <c r="U5615" s="4">
        <f>ROUND(((E5615-Hilfswerte!$B$20)/Hilfswerte!$B$21)+((F5615-Hilfswerte!$B$22)/Hilfswerte!$B$23)+((G5615-Hilfswerte!$B$24)/Hilfswerte!$B$25)+0.1*INDEX(Hilfswerte!$B$4:$B$15,MATCH(C5615,Hilfswerte!$A$4:$A$15,0)),2)</f>
        <v>-0.93</v>
      </c>
      <c r="V5615" s="4">
        <f>ROUND(SQRT((((E5615-Hilfswerte!$B$20)/Hilfswerte!$B$21)-Hilfswerte!$B$28)^2+(((F5615-Hilfswerte!$B$22)/Hilfswerte!$B$23)-Hilfswerte!$B$29)^2+(((G5615-Hilfswerte!$B$24)/Hilfswerte!$B$25)-Hilfswerte!$B$30)^2),3)</f>
        <v>1.0309999999999999</v>
      </c>
      <c r="W5615" s="4">
        <f>ROUND(E5615*Hilfswerte!$B$31,0)</f>
        <v>1644</v>
      </c>
      <c r="X5615" s="4">
        <f t="shared" si="702"/>
        <v>855</v>
      </c>
      <c r="Y5615" s="4" t="str">
        <f>IF(T5615="A - Top-Kunde","bereits Top-Kunde",IF(AND(V5615&lt;=Hilfswerte!$B$34,H5615&lt;0.5*W5615),"Hoch",IF(AND(V5615&lt;=Hilfswerte!$B$35,H5615&lt;0.7*W5615),"Mittel","Niedrig")))</f>
        <v>Mittel</v>
      </c>
      <c r="Z5615" s="4">
        <f t="shared" si="703"/>
        <v>7.2</v>
      </c>
      <c r="AA5615" s="4" t="str">
        <f>IF(J5615&gt;365,"Bereits abgewandert (Segment D)",IF(Z5615&gt;=Hilfswerte!$B$38,"Rot - akut gefaehrdet",IF(Z5615&gt;=Hilfswerte!$B$39,"Gelb - beobachten","Gruen - stabil")))</f>
        <v>Gruen - stabil</v>
      </c>
    </row>
    <row r="5616" spans="1:27" ht="15" customHeight="1" x14ac:dyDescent="0.25">
      <c r="A5616" s="4" t="s">
        <v>5963</v>
      </c>
      <c r="B5616" s="4" t="s">
        <v>348</v>
      </c>
      <c r="C5616" s="4" t="s">
        <v>59</v>
      </c>
      <c r="D5616" s="4" t="s">
        <v>93</v>
      </c>
      <c r="E5616" s="4">
        <v>34</v>
      </c>
      <c r="F5616" s="4">
        <v>7.1</v>
      </c>
      <c r="G5616" s="4">
        <v>19.7</v>
      </c>
      <c r="H5616" s="4">
        <v>618</v>
      </c>
      <c r="I5616" s="4">
        <v>1</v>
      </c>
      <c r="J5616" s="4">
        <v>131</v>
      </c>
      <c r="K5616" s="4">
        <v>0</v>
      </c>
      <c r="L5616" s="4">
        <v>-3</v>
      </c>
      <c r="M5616" s="4">
        <v>1</v>
      </c>
      <c r="N5616" s="4">
        <v>-18.399999999999999</v>
      </c>
      <c r="O5616" s="4">
        <f t="shared" si="696"/>
        <v>3</v>
      </c>
      <c r="P5616" s="4">
        <f t="shared" si="697"/>
        <v>1</v>
      </c>
      <c r="Q5616" s="4">
        <f t="shared" si="698"/>
        <v>2</v>
      </c>
      <c r="R5616" s="4">
        <f t="shared" si="699"/>
        <v>6</v>
      </c>
      <c r="S5616" s="4">
        <f t="shared" si="700"/>
        <v>50.8</v>
      </c>
      <c r="T5616" s="4" t="str">
        <f t="shared" si="701"/>
        <v>C - Entwicklungspotenzial</v>
      </c>
      <c r="U5616" s="4">
        <f>ROUND(((E5616-Hilfswerte!$B$20)/Hilfswerte!$B$21)+((F5616-Hilfswerte!$B$22)/Hilfswerte!$B$23)+((G5616-Hilfswerte!$B$24)/Hilfswerte!$B$25)+0.1*INDEX(Hilfswerte!$B$4:$B$15,MATCH(C5616,Hilfswerte!$A$4:$A$15,0)),2)</f>
        <v>0.69</v>
      </c>
      <c r="V5616" s="4">
        <f>ROUND(SQRT((((E5616-Hilfswerte!$B$20)/Hilfswerte!$B$21)-Hilfswerte!$B$28)^2+(((F5616-Hilfswerte!$B$22)/Hilfswerte!$B$23)-Hilfswerte!$B$29)^2+(((G5616-Hilfswerte!$B$24)/Hilfswerte!$B$25)-Hilfswerte!$B$30)^2),3)</f>
        <v>1.5640000000000001</v>
      </c>
      <c r="W5616" s="4">
        <f>ROUND(E5616*Hilfswerte!$B$31,0)</f>
        <v>6989</v>
      </c>
      <c r="X5616" s="4">
        <f t="shared" si="702"/>
        <v>6371</v>
      </c>
      <c r="Y5616" s="4" t="str">
        <f>IF(T5616="A - Top-Kunde","bereits Top-Kunde",IF(AND(V5616&lt;=Hilfswerte!$B$34,H5616&lt;0.5*W5616),"Hoch",IF(AND(V5616&lt;=Hilfswerte!$B$35,H5616&lt;0.7*W5616),"Mittel","Niedrig")))</f>
        <v>Niedrig</v>
      </c>
      <c r="Z5616" s="4">
        <f t="shared" si="703"/>
        <v>13.9</v>
      </c>
      <c r="AA5616" s="4" t="str">
        <f>IF(J5616&gt;365,"Bereits abgewandert (Segment D)",IF(Z5616&gt;=Hilfswerte!$B$38,"Rot - akut gefaehrdet",IF(Z5616&gt;=Hilfswerte!$B$39,"Gelb - beobachten","Gruen - stabil")))</f>
        <v>Gelb - beobachten</v>
      </c>
    </row>
    <row r="5617" spans="1:27" ht="15" customHeight="1" x14ac:dyDescent="0.25">
      <c r="A5617" s="4" t="s">
        <v>5964</v>
      </c>
      <c r="B5617" s="4" t="s">
        <v>439</v>
      </c>
      <c r="C5617" s="4" t="s">
        <v>84</v>
      </c>
      <c r="D5617" s="4" t="s">
        <v>30</v>
      </c>
      <c r="E5617" s="4">
        <v>54</v>
      </c>
      <c r="F5617" s="4">
        <v>8.3000000000000007</v>
      </c>
      <c r="G5617" s="4">
        <v>0.8</v>
      </c>
      <c r="H5617" s="4">
        <v>11732</v>
      </c>
      <c r="I5617" s="4">
        <v>3</v>
      </c>
      <c r="J5617" s="4">
        <v>109</v>
      </c>
      <c r="K5617" s="4">
        <v>0</v>
      </c>
      <c r="L5617" s="4">
        <v>18</v>
      </c>
      <c r="M5617" s="4">
        <v>6</v>
      </c>
      <c r="N5617" s="4">
        <v>-10.4</v>
      </c>
      <c r="O5617" s="4">
        <f t="shared" si="696"/>
        <v>3</v>
      </c>
      <c r="P5617" s="4">
        <f t="shared" si="697"/>
        <v>3</v>
      </c>
      <c r="Q5617" s="4">
        <f t="shared" si="698"/>
        <v>5</v>
      </c>
      <c r="R5617" s="4">
        <f t="shared" si="699"/>
        <v>11</v>
      </c>
      <c r="S5617" s="4">
        <f t="shared" si="700"/>
        <v>99.4</v>
      </c>
      <c r="T5617" s="4" t="str">
        <f t="shared" si="701"/>
        <v>C - Entwicklungspotenzial</v>
      </c>
      <c r="U5617" s="4">
        <f>ROUND(((E5617-Hilfswerte!$B$20)/Hilfswerte!$B$21)+((F5617-Hilfswerte!$B$22)/Hilfswerte!$B$23)+((G5617-Hilfswerte!$B$24)/Hilfswerte!$B$25)+0.1*INDEX(Hilfswerte!$B$4:$B$15,MATCH(C5617,Hilfswerte!$A$4:$A$15,0)),2)</f>
        <v>-2.13</v>
      </c>
      <c r="V5617" s="4">
        <f>ROUND(SQRT((((E5617-Hilfswerte!$B$20)/Hilfswerte!$B$21)-Hilfswerte!$B$28)^2+(((F5617-Hilfswerte!$B$22)/Hilfswerte!$B$23)-Hilfswerte!$B$29)^2+(((G5617-Hilfswerte!$B$24)/Hilfswerte!$B$25)-Hilfswerte!$B$30)^2),3)</f>
        <v>1.802</v>
      </c>
      <c r="W5617" s="4">
        <f>ROUND(E5617*Hilfswerte!$B$31,0)</f>
        <v>11099</v>
      </c>
      <c r="X5617" s="4">
        <f t="shared" si="702"/>
        <v>0</v>
      </c>
      <c r="Y5617" s="4" t="str">
        <f>IF(T5617="A - Top-Kunde","bereits Top-Kunde",IF(AND(V5617&lt;=Hilfswerte!$B$34,H5617&lt;0.5*W5617),"Hoch",IF(AND(V5617&lt;=Hilfswerte!$B$35,H5617&lt;0.7*W5617),"Mittel","Niedrig")))</f>
        <v>Niedrig</v>
      </c>
      <c r="Z5617" s="4">
        <f t="shared" si="703"/>
        <v>13.2</v>
      </c>
      <c r="AA5617" s="4" t="str">
        <f>IF(J5617&gt;365,"Bereits abgewandert (Segment D)",IF(Z5617&gt;=Hilfswerte!$B$38,"Rot - akut gefaehrdet",IF(Z5617&gt;=Hilfswerte!$B$39,"Gelb - beobachten","Gruen - stabil")))</f>
        <v>Gruen - stabil</v>
      </c>
    </row>
    <row r="5618" spans="1:27" ht="15" customHeight="1" x14ac:dyDescent="0.25">
      <c r="A5618" s="4" t="s">
        <v>5965</v>
      </c>
      <c r="B5618" s="4" t="s">
        <v>955</v>
      </c>
      <c r="C5618" s="4" t="s">
        <v>74</v>
      </c>
      <c r="D5618" s="4" t="s">
        <v>30</v>
      </c>
      <c r="E5618" s="4">
        <v>14</v>
      </c>
      <c r="F5618" s="4">
        <v>2.9</v>
      </c>
      <c r="G5618" s="4">
        <v>11.1</v>
      </c>
      <c r="H5618" s="4">
        <v>33613</v>
      </c>
      <c r="I5618" s="4">
        <v>10</v>
      </c>
      <c r="J5618" s="4">
        <v>14</v>
      </c>
      <c r="K5618" s="4">
        <v>3</v>
      </c>
      <c r="L5618" s="4">
        <v>0</v>
      </c>
      <c r="M5618" s="4">
        <v>5</v>
      </c>
      <c r="N5618" s="4">
        <v>-15.3</v>
      </c>
      <c r="O5618" s="4">
        <f t="shared" si="696"/>
        <v>5</v>
      </c>
      <c r="P5618" s="4">
        <f t="shared" si="697"/>
        <v>5</v>
      </c>
      <c r="Q5618" s="4">
        <f t="shared" si="698"/>
        <v>5</v>
      </c>
      <c r="R5618" s="4">
        <f t="shared" si="699"/>
        <v>15</v>
      </c>
      <c r="S5618" s="4">
        <f t="shared" si="700"/>
        <v>124.4</v>
      </c>
      <c r="T5618" s="4" t="str">
        <f t="shared" si="701"/>
        <v>B - Kernkunde</v>
      </c>
      <c r="U5618" s="4">
        <f>ROUND(((E5618-Hilfswerte!$B$20)/Hilfswerte!$B$21)+((F5618-Hilfswerte!$B$22)/Hilfswerte!$B$23)+((G5618-Hilfswerte!$B$24)/Hilfswerte!$B$25)+0.1*INDEX(Hilfswerte!$B$4:$B$15,MATCH(C5618,Hilfswerte!$A$4:$A$15,0)),2)</f>
        <v>-0.79</v>
      </c>
      <c r="V5618" s="4">
        <f>ROUND(SQRT((((E5618-Hilfswerte!$B$20)/Hilfswerte!$B$21)-Hilfswerte!$B$28)^2+(((F5618-Hilfswerte!$B$22)/Hilfswerte!$B$23)-Hilfswerte!$B$29)^2+(((G5618-Hilfswerte!$B$24)/Hilfswerte!$B$25)-Hilfswerte!$B$30)^2),3)</f>
        <v>0.90700000000000003</v>
      </c>
      <c r="W5618" s="4">
        <f>ROUND(E5618*Hilfswerte!$B$31,0)</f>
        <v>2878</v>
      </c>
      <c r="X5618" s="4">
        <f t="shared" si="702"/>
        <v>0</v>
      </c>
      <c r="Y5618" s="4" t="str">
        <f>IF(T5618="A - Top-Kunde","bereits Top-Kunde",IF(AND(V5618&lt;=Hilfswerte!$B$34,H5618&lt;0.5*W5618),"Hoch",IF(AND(V5618&lt;=Hilfswerte!$B$35,H5618&lt;0.7*W5618),"Mittel","Niedrig")))</f>
        <v>Niedrig</v>
      </c>
      <c r="Z5618" s="4">
        <f t="shared" si="703"/>
        <v>15.8</v>
      </c>
      <c r="AA5618" s="4" t="str">
        <f>IF(J5618&gt;365,"Bereits abgewandert (Segment D)",IF(Z5618&gt;=Hilfswerte!$B$38,"Rot - akut gefaehrdet",IF(Z5618&gt;=Hilfswerte!$B$39,"Gelb - beobachten","Gruen - stabil")))</f>
        <v>Gelb - beobachten</v>
      </c>
    </row>
    <row r="5619" spans="1:27" ht="15" customHeight="1" x14ac:dyDescent="0.25">
      <c r="A5619" s="4" t="s">
        <v>5966</v>
      </c>
      <c r="B5619" s="4" t="s">
        <v>64</v>
      </c>
      <c r="C5619" s="4" t="s">
        <v>38</v>
      </c>
      <c r="D5619" s="4" t="s">
        <v>30</v>
      </c>
      <c r="E5619" s="4">
        <v>573</v>
      </c>
      <c r="F5619" s="4">
        <v>167.6</v>
      </c>
      <c r="G5619" s="4">
        <v>8</v>
      </c>
      <c r="H5619" s="4">
        <v>0</v>
      </c>
      <c r="I5619" s="4">
        <v>0</v>
      </c>
      <c r="J5619" s="4">
        <v>739</v>
      </c>
      <c r="K5619" s="4">
        <v>0</v>
      </c>
      <c r="L5619" s="4">
        <v>-6</v>
      </c>
      <c r="M5619" s="4">
        <v>0</v>
      </c>
      <c r="N5619" s="4">
        <v>-87.1</v>
      </c>
      <c r="O5619" s="4">
        <f t="shared" si="696"/>
        <v>1</v>
      </c>
      <c r="P5619" s="4">
        <f t="shared" si="697"/>
        <v>1</v>
      </c>
      <c r="Q5619" s="4">
        <f t="shared" si="698"/>
        <v>1</v>
      </c>
      <c r="R5619" s="4">
        <f t="shared" si="699"/>
        <v>3</v>
      </c>
      <c r="S5619" s="4">
        <f t="shared" si="700"/>
        <v>-13.6</v>
      </c>
      <c r="T5619" s="4" t="str">
        <f t="shared" si="701"/>
        <v>D - Abwanderungsrisiko</v>
      </c>
      <c r="U5619" s="4">
        <f>ROUND(((E5619-Hilfswerte!$B$20)/Hilfswerte!$B$21)+((F5619-Hilfswerte!$B$22)/Hilfswerte!$B$23)+((G5619-Hilfswerte!$B$24)/Hilfswerte!$B$25)+0.1*INDEX(Hilfswerte!$B$4:$B$15,MATCH(C5619,Hilfswerte!$A$4:$A$15,0)),2)</f>
        <v>4.45</v>
      </c>
      <c r="V5619" s="4">
        <f>ROUND(SQRT((((E5619-Hilfswerte!$B$20)/Hilfswerte!$B$21)-Hilfswerte!$B$28)^2+(((F5619-Hilfswerte!$B$22)/Hilfswerte!$B$23)-Hilfswerte!$B$29)^2+(((G5619-Hilfswerte!$B$24)/Hilfswerte!$B$25)-Hilfswerte!$B$30)^2),3)</f>
        <v>2.9609999999999999</v>
      </c>
      <c r="W5619" s="4">
        <f>ROUND(E5619*Hilfswerte!$B$31,0)</f>
        <v>117778</v>
      </c>
      <c r="X5619" s="4">
        <f t="shared" si="702"/>
        <v>117778</v>
      </c>
      <c r="Y5619" s="4" t="str">
        <f>IF(T5619="A - Top-Kunde","bereits Top-Kunde",IF(AND(V5619&lt;=Hilfswerte!$B$34,H5619&lt;0.5*W5619),"Hoch",IF(AND(V5619&lt;=Hilfswerte!$B$35,H5619&lt;0.7*W5619),"Mittel","Niedrig")))</f>
        <v>Niedrig</v>
      </c>
      <c r="Z5619" s="4">
        <f t="shared" si="703"/>
        <v>71.8</v>
      </c>
      <c r="AA5619" s="4" t="str">
        <f>IF(J5619&gt;365,"Bereits abgewandert (Segment D)",IF(Z5619&gt;=Hilfswerte!$B$38,"Rot - akut gefaehrdet",IF(Z5619&gt;=Hilfswerte!$B$39,"Gelb - beobachten","Gruen - stabil")))</f>
        <v>Bereits abgewandert (Segment D)</v>
      </c>
    </row>
    <row r="5620" spans="1:27" ht="15" customHeight="1" x14ac:dyDescent="0.25">
      <c r="A5620" s="4" t="s">
        <v>5967</v>
      </c>
      <c r="B5620" s="4" t="s">
        <v>392</v>
      </c>
      <c r="C5620" s="4" t="s">
        <v>62</v>
      </c>
      <c r="D5620" s="4" t="s">
        <v>48</v>
      </c>
      <c r="E5620" s="4">
        <v>59</v>
      </c>
      <c r="F5620" s="4">
        <v>15.7</v>
      </c>
      <c r="G5620" s="4">
        <v>16.3</v>
      </c>
      <c r="H5620" s="4">
        <v>0</v>
      </c>
      <c r="I5620" s="4">
        <v>0</v>
      </c>
      <c r="J5620" s="4">
        <v>468</v>
      </c>
      <c r="K5620" s="4">
        <v>0</v>
      </c>
      <c r="L5620" s="4">
        <v>-2</v>
      </c>
      <c r="M5620" s="4">
        <v>0</v>
      </c>
      <c r="N5620" s="4">
        <v>-52.9</v>
      </c>
      <c r="O5620" s="4">
        <f t="shared" si="696"/>
        <v>1</v>
      </c>
      <c r="P5620" s="4">
        <f t="shared" si="697"/>
        <v>1</v>
      </c>
      <c r="Q5620" s="4">
        <f t="shared" si="698"/>
        <v>1</v>
      </c>
      <c r="R5620" s="4">
        <f t="shared" si="699"/>
        <v>3</v>
      </c>
      <c r="S5620" s="4">
        <f t="shared" si="700"/>
        <v>3.6</v>
      </c>
      <c r="T5620" s="4" t="str">
        <f t="shared" si="701"/>
        <v>D - Abwanderungsrisiko</v>
      </c>
      <c r="U5620" s="4">
        <f>ROUND(((E5620-Hilfswerte!$B$20)/Hilfswerte!$B$21)+((F5620-Hilfswerte!$B$22)/Hilfswerte!$B$23)+((G5620-Hilfswerte!$B$24)/Hilfswerte!$B$25)+0.1*INDEX(Hilfswerte!$B$4:$B$15,MATCH(C5620,Hilfswerte!$A$4:$A$15,0)),2)</f>
        <v>0.9</v>
      </c>
      <c r="V5620" s="4">
        <f>ROUND(SQRT((((E5620-Hilfswerte!$B$20)/Hilfswerte!$B$21)-Hilfswerte!$B$28)^2+(((F5620-Hilfswerte!$B$22)/Hilfswerte!$B$23)-Hilfswerte!$B$29)^2+(((G5620-Hilfswerte!$B$24)/Hilfswerte!$B$25)-Hilfswerte!$B$30)^2),3)</f>
        <v>1.012</v>
      </c>
      <c r="W5620" s="4">
        <f>ROUND(E5620*Hilfswerte!$B$31,0)</f>
        <v>12127</v>
      </c>
      <c r="X5620" s="4">
        <f t="shared" si="702"/>
        <v>12127</v>
      </c>
      <c r="Y5620" s="4" t="str">
        <f>IF(T5620="A - Top-Kunde","bereits Top-Kunde",IF(AND(V5620&lt;=Hilfswerte!$B$34,H5620&lt;0.5*W5620),"Hoch",IF(AND(V5620&lt;=Hilfswerte!$B$35,H5620&lt;0.7*W5620),"Mittel","Niedrig")))</f>
        <v>Mittel</v>
      </c>
      <c r="Z5620" s="4">
        <f t="shared" si="703"/>
        <v>44.6</v>
      </c>
      <c r="AA5620" s="4" t="str">
        <f>IF(J5620&gt;365,"Bereits abgewandert (Segment D)",IF(Z5620&gt;=Hilfswerte!$B$38,"Rot - akut gefaehrdet",IF(Z5620&gt;=Hilfswerte!$B$39,"Gelb - beobachten","Gruen - stabil")))</f>
        <v>Bereits abgewandert (Segment D)</v>
      </c>
    </row>
    <row r="5621" spans="1:27" ht="15" customHeight="1" x14ac:dyDescent="0.25">
      <c r="A5621" s="4" t="s">
        <v>5968</v>
      </c>
      <c r="B5621" s="4" t="s">
        <v>741</v>
      </c>
      <c r="C5621" s="4" t="s">
        <v>62</v>
      </c>
      <c r="D5621" s="4" t="s">
        <v>117</v>
      </c>
      <c r="E5621" s="4">
        <v>66</v>
      </c>
      <c r="F5621" s="4">
        <v>6.8</v>
      </c>
      <c r="G5621" s="4">
        <v>3.2</v>
      </c>
      <c r="H5621" s="4">
        <v>0</v>
      </c>
      <c r="I5621" s="4">
        <v>0</v>
      </c>
      <c r="J5621" s="4">
        <v>584</v>
      </c>
      <c r="K5621" s="4">
        <v>0</v>
      </c>
      <c r="L5621" s="4">
        <v>-5</v>
      </c>
      <c r="M5621" s="4">
        <v>0</v>
      </c>
      <c r="N5621" s="4">
        <v>-90</v>
      </c>
      <c r="O5621" s="4">
        <f t="shared" si="696"/>
        <v>1</v>
      </c>
      <c r="P5621" s="4">
        <f t="shared" si="697"/>
        <v>1</v>
      </c>
      <c r="Q5621" s="4">
        <f t="shared" si="698"/>
        <v>1</v>
      </c>
      <c r="R5621" s="4">
        <f t="shared" si="699"/>
        <v>3</v>
      </c>
      <c r="S5621" s="4">
        <f t="shared" si="700"/>
        <v>-15</v>
      </c>
      <c r="T5621" s="4" t="str">
        <f t="shared" si="701"/>
        <v>D - Abwanderungsrisiko</v>
      </c>
      <c r="U5621" s="4">
        <f>ROUND(((E5621-Hilfswerte!$B$20)/Hilfswerte!$B$21)+((F5621-Hilfswerte!$B$22)/Hilfswerte!$B$23)+((G5621-Hilfswerte!$B$24)/Hilfswerte!$B$25)+0.1*INDEX(Hilfswerte!$B$4:$B$15,MATCH(C5621,Hilfswerte!$A$4:$A$15,0)),2)</f>
        <v>-1.31</v>
      </c>
      <c r="V5621" s="4">
        <f>ROUND(SQRT((((E5621-Hilfswerte!$B$20)/Hilfswerte!$B$21)-Hilfswerte!$B$28)^2+(((F5621-Hilfswerte!$B$22)/Hilfswerte!$B$23)-Hilfswerte!$B$29)^2+(((G5621-Hilfswerte!$B$24)/Hilfswerte!$B$25)-Hilfswerte!$B$30)^2),3)</f>
        <v>1.4550000000000001</v>
      </c>
      <c r="W5621" s="4">
        <f>ROUND(E5621*Hilfswerte!$B$31,0)</f>
        <v>13566</v>
      </c>
      <c r="X5621" s="4">
        <f t="shared" si="702"/>
        <v>13566</v>
      </c>
      <c r="Y5621" s="4" t="str">
        <f>IF(T5621="A - Top-Kunde","bereits Top-Kunde",IF(AND(V5621&lt;=Hilfswerte!$B$34,H5621&lt;0.5*W5621),"Hoch",IF(AND(V5621&lt;=Hilfswerte!$B$35,H5621&lt;0.7*W5621),"Mittel","Niedrig")))</f>
        <v>Niedrig</v>
      </c>
      <c r="Z5621" s="4">
        <f t="shared" si="703"/>
        <v>65.2</v>
      </c>
      <c r="AA5621" s="4" t="str">
        <f>IF(J5621&gt;365,"Bereits abgewandert (Segment D)",IF(Z5621&gt;=Hilfswerte!$B$38,"Rot - akut gefaehrdet",IF(Z5621&gt;=Hilfswerte!$B$39,"Gelb - beobachten","Gruen - stabil")))</f>
        <v>Bereits abgewandert (Segment D)</v>
      </c>
    </row>
    <row r="5622" spans="1:27" ht="15" customHeight="1" x14ac:dyDescent="0.25">
      <c r="A5622" s="4" t="s">
        <v>5969</v>
      </c>
      <c r="B5622" s="4" t="s">
        <v>614</v>
      </c>
      <c r="C5622" s="4" t="s">
        <v>38</v>
      </c>
      <c r="D5622" s="4" t="s">
        <v>30</v>
      </c>
      <c r="E5622" s="4">
        <v>28</v>
      </c>
      <c r="F5622" s="4">
        <v>6.2</v>
      </c>
      <c r="G5622" s="4">
        <v>17.100000000000001</v>
      </c>
      <c r="H5622" s="4">
        <v>11356</v>
      </c>
      <c r="I5622" s="4">
        <v>4</v>
      </c>
      <c r="J5622" s="4">
        <v>16</v>
      </c>
      <c r="K5622" s="4">
        <v>0</v>
      </c>
      <c r="L5622" s="4">
        <v>-3</v>
      </c>
      <c r="M5622" s="4">
        <v>4</v>
      </c>
      <c r="N5622" s="4">
        <v>13.4</v>
      </c>
      <c r="O5622" s="4">
        <f t="shared" si="696"/>
        <v>5</v>
      </c>
      <c r="P5622" s="4">
        <f t="shared" si="697"/>
        <v>4</v>
      </c>
      <c r="Q5622" s="4">
        <f t="shared" si="698"/>
        <v>5</v>
      </c>
      <c r="R5622" s="4">
        <f t="shared" si="699"/>
        <v>14</v>
      </c>
      <c r="S5622" s="4">
        <f t="shared" si="700"/>
        <v>146.69999999999999</v>
      </c>
      <c r="T5622" s="4" t="str">
        <f t="shared" si="701"/>
        <v>A - Top-Kunde</v>
      </c>
      <c r="U5622" s="4">
        <f>ROUND(((E5622-Hilfswerte!$B$20)/Hilfswerte!$B$21)+((F5622-Hilfswerte!$B$22)/Hilfswerte!$B$23)+((G5622-Hilfswerte!$B$24)/Hilfswerte!$B$25)+0.1*INDEX(Hilfswerte!$B$4:$B$15,MATCH(C5622,Hilfswerte!$A$4:$A$15,0)),2)</f>
        <v>0.65</v>
      </c>
      <c r="V5622" s="4">
        <f>ROUND(SQRT((((E5622-Hilfswerte!$B$20)/Hilfswerte!$B$21)-Hilfswerte!$B$28)^2+(((F5622-Hilfswerte!$B$22)/Hilfswerte!$B$23)-Hilfswerte!$B$29)^2+(((G5622-Hilfswerte!$B$24)/Hilfswerte!$B$25)-Hilfswerte!$B$30)^2),3)</f>
        <v>1.2450000000000001</v>
      </c>
      <c r="W5622" s="4">
        <f>ROUND(E5622*Hilfswerte!$B$31,0)</f>
        <v>5755</v>
      </c>
      <c r="X5622" s="4">
        <f t="shared" si="702"/>
        <v>0</v>
      </c>
      <c r="Y5622" s="4" t="str">
        <f>IF(T5622="A - Top-Kunde","bereits Top-Kunde",IF(AND(V5622&lt;=Hilfswerte!$B$34,H5622&lt;0.5*W5622),"Hoch",IF(AND(V5622&lt;=Hilfswerte!$B$35,H5622&lt;0.7*W5622),"Mittel","Niedrig")))</f>
        <v>bereits Top-Kunde</v>
      </c>
      <c r="Z5622" s="4">
        <f t="shared" si="703"/>
        <v>0.8</v>
      </c>
      <c r="AA5622" s="4" t="str">
        <f>IF(J5622&gt;365,"Bereits abgewandert (Segment D)",IF(Z5622&gt;=Hilfswerte!$B$38,"Rot - akut gefaehrdet",IF(Z5622&gt;=Hilfswerte!$B$39,"Gelb - beobachten","Gruen - stabil")))</f>
        <v>Gruen - stabil</v>
      </c>
    </row>
    <row r="5623" spans="1:27" ht="15" customHeight="1" x14ac:dyDescent="0.25">
      <c r="A5623" s="4" t="s">
        <v>5970</v>
      </c>
      <c r="B5623" s="4" t="s">
        <v>703</v>
      </c>
      <c r="C5623" s="4" t="s">
        <v>55</v>
      </c>
      <c r="D5623" s="4" t="s">
        <v>30</v>
      </c>
      <c r="E5623" s="4">
        <v>62</v>
      </c>
      <c r="F5623" s="4">
        <v>9.6999999999999993</v>
      </c>
      <c r="G5623" s="4">
        <v>19.399999999999999</v>
      </c>
      <c r="H5623" s="4">
        <v>0</v>
      </c>
      <c r="I5623" s="4">
        <v>0</v>
      </c>
      <c r="J5623" s="4">
        <v>368</v>
      </c>
      <c r="K5623" s="4">
        <v>0</v>
      </c>
      <c r="L5623" s="4">
        <v>3</v>
      </c>
      <c r="M5623" s="4">
        <v>0</v>
      </c>
      <c r="N5623" s="4">
        <v>-53.3</v>
      </c>
      <c r="O5623" s="4">
        <f t="shared" si="696"/>
        <v>1</v>
      </c>
      <c r="P5623" s="4">
        <f t="shared" si="697"/>
        <v>1</v>
      </c>
      <c r="Q5623" s="4">
        <f t="shared" si="698"/>
        <v>1</v>
      </c>
      <c r="R5623" s="4">
        <f t="shared" si="699"/>
        <v>3</v>
      </c>
      <c r="S5623" s="4">
        <f t="shared" si="700"/>
        <v>2.5</v>
      </c>
      <c r="T5623" s="4" t="str">
        <f t="shared" si="701"/>
        <v>D - Abwanderungsrisiko</v>
      </c>
      <c r="U5623" s="4">
        <f>ROUND(((E5623-Hilfswerte!$B$20)/Hilfswerte!$B$21)+((F5623-Hilfswerte!$B$22)/Hilfswerte!$B$23)+((G5623-Hilfswerte!$B$24)/Hilfswerte!$B$25)+0.1*INDEX(Hilfswerte!$B$4:$B$15,MATCH(C5623,Hilfswerte!$A$4:$A$15,0)),2)</f>
        <v>1.18</v>
      </c>
      <c r="V5623" s="4">
        <f>ROUND(SQRT((((E5623-Hilfswerte!$B$20)/Hilfswerte!$B$21)-Hilfswerte!$B$28)^2+(((F5623-Hilfswerte!$B$22)/Hilfswerte!$B$23)-Hilfswerte!$B$29)^2+(((G5623-Hilfswerte!$B$24)/Hilfswerte!$B$25)-Hilfswerte!$B$30)^2),3)</f>
        <v>1.466</v>
      </c>
      <c r="W5623" s="4">
        <f>ROUND(E5623*Hilfswerte!$B$31,0)</f>
        <v>12744</v>
      </c>
      <c r="X5623" s="4">
        <f t="shared" si="702"/>
        <v>12744</v>
      </c>
      <c r="Y5623" s="4" t="str">
        <f>IF(T5623="A - Top-Kunde","bereits Top-Kunde",IF(AND(V5623&lt;=Hilfswerte!$B$34,H5623&lt;0.5*W5623),"Hoch",IF(AND(V5623&lt;=Hilfswerte!$B$35,H5623&lt;0.7*W5623),"Mittel","Niedrig")))</f>
        <v>Niedrig</v>
      </c>
      <c r="Z5623" s="4">
        <f t="shared" si="703"/>
        <v>40.299999999999997</v>
      </c>
      <c r="AA5623" s="4" t="str">
        <f>IF(J5623&gt;365,"Bereits abgewandert (Segment D)",IF(Z5623&gt;=Hilfswerte!$B$38,"Rot - akut gefaehrdet",IF(Z5623&gt;=Hilfswerte!$B$39,"Gelb - beobachten","Gruen - stabil")))</f>
        <v>Bereits abgewandert (Segment D)</v>
      </c>
    </row>
    <row r="5624" spans="1:27" ht="15" customHeight="1" x14ac:dyDescent="0.25">
      <c r="A5624" s="4" t="s">
        <v>5971</v>
      </c>
      <c r="B5624" s="4" t="s">
        <v>1139</v>
      </c>
      <c r="C5624" s="4" t="s">
        <v>89</v>
      </c>
      <c r="D5624" s="4" t="s">
        <v>30</v>
      </c>
      <c r="E5624" s="4">
        <v>197</v>
      </c>
      <c r="F5624" s="4">
        <v>34.700000000000003</v>
      </c>
      <c r="G5624" s="4">
        <v>18.5</v>
      </c>
      <c r="H5624" s="4">
        <v>1409</v>
      </c>
      <c r="I5624" s="4">
        <v>1</v>
      </c>
      <c r="J5624" s="4">
        <v>170</v>
      </c>
      <c r="K5624" s="4">
        <v>0</v>
      </c>
      <c r="L5624" s="4">
        <v>8</v>
      </c>
      <c r="M5624" s="4">
        <v>5</v>
      </c>
      <c r="N5624" s="4">
        <v>16.5</v>
      </c>
      <c r="O5624" s="4">
        <f t="shared" si="696"/>
        <v>3</v>
      </c>
      <c r="P5624" s="4">
        <f t="shared" si="697"/>
        <v>1</v>
      </c>
      <c r="Q5624" s="4">
        <f t="shared" si="698"/>
        <v>3</v>
      </c>
      <c r="R5624" s="4">
        <f t="shared" si="699"/>
        <v>7</v>
      </c>
      <c r="S5624" s="4">
        <f t="shared" si="700"/>
        <v>75.900000000000006</v>
      </c>
      <c r="T5624" s="4" t="str">
        <f t="shared" si="701"/>
        <v>C - Entwicklungspotenzial</v>
      </c>
      <c r="U5624" s="4">
        <f>ROUND(((E5624-Hilfswerte!$B$20)/Hilfswerte!$B$21)+((F5624-Hilfswerte!$B$22)/Hilfswerte!$B$23)+((G5624-Hilfswerte!$B$24)/Hilfswerte!$B$25)+0.1*INDEX(Hilfswerte!$B$4:$B$15,MATCH(C5624,Hilfswerte!$A$4:$A$15,0)),2)</f>
        <v>2.06</v>
      </c>
      <c r="V5624" s="4">
        <f>ROUND(SQRT((((E5624-Hilfswerte!$B$20)/Hilfswerte!$B$21)-Hilfswerte!$B$28)^2+(((F5624-Hilfswerte!$B$22)/Hilfswerte!$B$23)-Hilfswerte!$B$29)^2+(((G5624-Hilfswerte!$B$24)/Hilfswerte!$B$25)-Hilfswerte!$B$30)^2),3)</f>
        <v>1.1659999999999999</v>
      </c>
      <c r="W5624" s="4">
        <f>ROUND(E5624*Hilfswerte!$B$31,0)</f>
        <v>40493</v>
      </c>
      <c r="X5624" s="4">
        <f t="shared" si="702"/>
        <v>39084</v>
      </c>
      <c r="Y5624" s="4" t="str">
        <f>IF(T5624="A - Top-Kunde","bereits Top-Kunde",IF(AND(V5624&lt;=Hilfswerte!$B$34,H5624&lt;0.5*W5624),"Hoch",IF(AND(V5624&lt;=Hilfswerte!$B$35,H5624&lt;0.7*W5624),"Mittel","Niedrig")))</f>
        <v>Niedrig</v>
      </c>
      <c r="Z5624" s="4">
        <f t="shared" si="703"/>
        <v>10.1</v>
      </c>
      <c r="AA5624" s="4" t="str">
        <f>IF(J5624&gt;365,"Bereits abgewandert (Segment D)",IF(Z5624&gt;=Hilfswerte!$B$38,"Rot - akut gefaehrdet",IF(Z5624&gt;=Hilfswerte!$B$39,"Gelb - beobachten","Gruen - stabil")))</f>
        <v>Gruen - stabil</v>
      </c>
    </row>
    <row r="5625" spans="1:27" ht="15" customHeight="1" x14ac:dyDescent="0.25">
      <c r="A5625" s="4" t="s">
        <v>5972</v>
      </c>
      <c r="B5625" s="4" t="s">
        <v>548</v>
      </c>
      <c r="C5625" s="4" t="s">
        <v>51</v>
      </c>
      <c r="D5625" s="4" t="s">
        <v>30</v>
      </c>
      <c r="E5625" s="4">
        <v>122</v>
      </c>
      <c r="F5625" s="4">
        <v>24.6</v>
      </c>
      <c r="G5625" s="4">
        <v>7.5</v>
      </c>
      <c r="H5625" s="4">
        <v>2790</v>
      </c>
      <c r="I5625" s="4">
        <v>3</v>
      </c>
      <c r="J5625" s="4">
        <v>272</v>
      </c>
      <c r="K5625" s="4">
        <v>0</v>
      </c>
      <c r="L5625" s="4">
        <v>21</v>
      </c>
      <c r="M5625" s="4">
        <v>2</v>
      </c>
      <c r="N5625" s="4">
        <v>-0.8</v>
      </c>
      <c r="O5625" s="4">
        <f t="shared" si="696"/>
        <v>2</v>
      </c>
      <c r="P5625" s="4">
        <f t="shared" si="697"/>
        <v>3</v>
      </c>
      <c r="Q5625" s="4">
        <f t="shared" si="698"/>
        <v>4</v>
      </c>
      <c r="R5625" s="4">
        <f t="shared" si="699"/>
        <v>9</v>
      </c>
      <c r="S5625" s="4">
        <f t="shared" si="700"/>
        <v>83.3</v>
      </c>
      <c r="T5625" s="4" t="str">
        <f t="shared" si="701"/>
        <v>C - Entwicklungspotenzial</v>
      </c>
      <c r="U5625" s="4">
        <f>ROUND(((E5625-Hilfswerte!$B$20)/Hilfswerte!$B$21)+((F5625-Hilfswerte!$B$22)/Hilfswerte!$B$23)+((G5625-Hilfswerte!$B$24)/Hilfswerte!$B$25)+0.1*INDEX(Hilfswerte!$B$4:$B$15,MATCH(C5625,Hilfswerte!$A$4:$A$15,0)),2)</f>
        <v>-0.14000000000000001</v>
      </c>
      <c r="V5625" s="4">
        <f>ROUND(SQRT((((E5625-Hilfswerte!$B$20)/Hilfswerte!$B$21)-Hilfswerte!$B$28)^2+(((F5625-Hilfswerte!$B$22)/Hilfswerte!$B$23)-Hilfswerte!$B$29)^2+(((G5625-Hilfswerte!$B$24)/Hilfswerte!$B$25)-Hilfswerte!$B$30)^2),3)</f>
        <v>0.66300000000000003</v>
      </c>
      <c r="W5625" s="4">
        <f>ROUND(E5625*Hilfswerte!$B$31,0)</f>
        <v>25077</v>
      </c>
      <c r="X5625" s="4">
        <f t="shared" si="702"/>
        <v>22287</v>
      </c>
      <c r="Y5625" s="4" t="str">
        <f>IF(T5625="A - Top-Kunde","bereits Top-Kunde",IF(AND(V5625&lt;=Hilfswerte!$B$34,H5625&lt;0.5*W5625),"Hoch",IF(AND(V5625&lt;=Hilfswerte!$B$35,H5625&lt;0.7*W5625),"Mittel","Niedrig")))</f>
        <v>Hoch</v>
      </c>
      <c r="Z5625" s="4">
        <f t="shared" si="703"/>
        <v>18.100000000000001</v>
      </c>
      <c r="AA5625" s="4" t="str">
        <f>IF(J5625&gt;365,"Bereits abgewandert (Segment D)",IF(Z5625&gt;=Hilfswerte!$B$38,"Rot - akut gefaehrdet",IF(Z5625&gt;=Hilfswerte!$B$39,"Gelb - beobachten","Gruen - stabil")))</f>
        <v>Gelb - beobachten</v>
      </c>
    </row>
    <row r="5626" spans="1:27" ht="15" customHeight="1" x14ac:dyDescent="0.25">
      <c r="A5626" s="4" t="s">
        <v>5973</v>
      </c>
      <c r="B5626" s="4" t="s">
        <v>970</v>
      </c>
      <c r="C5626" s="4" t="s">
        <v>51</v>
      </c>
      <c r="D5626" s="4" t="s">
        <v>30</v>
      </c>
      <c r="E5626" s="4">
        <v>696</v>
      </c>
      <c r="F5626" s="4">
        <v>142</v>
      </c>
      <c r="G5626" s="4">
        <v>18.8</v>
      </c>
      <c r="H5626" s="4">
        <v>11803</v>
      </c>
      <c r="I5626" s="4">
        <v>1</v>
      </c>
      <c r="J5626" s="4">
        <v>33</v>
      </c>
      <c r="K5626" s="4">
        <v>0</v>
      </c>
      <c r="L5626" s="4">
        <v>3</v>
      </c>
      <c r="M5626" s="4">
        <v>3</v>
      </c>
      <c r="N5626" s="4">
        <v>11.9</v>
      </c>
      <c r="O5626" s="4">
        <f t="shared" si="696"/>
        <v>4</v>
      </c>
      <c r="P5626" s="4">
        <f t="shared" si="697"/>
        <v>1</v>
      </c>
      <c r="Q5626" s="4">
        <f t="shared" si="698"/>
        <v>5</v>
      </c>
      <c r="R5626" s="4">
        <f t="shared" si="699"/>
        <v>10</v>
      </c>
      <c r="S5626" s="4">
        <f t="shared" si="700"/>
        <v>105.1</v>
      </c>
      <c r="T5626" s="4" t="str">
        <f t="shared" si="701"/>
        <v>B - Kernkunde</v>
      </c>
      <c r="U5626" s="4">
        <f>ROUND(((E5626-Hilfswerte!$B$20)/Hilfswerte!$B$21)+((F5626-Hilfswerte!$B$22)/Hilfswerte!$B$23)+((G5626-Hilfswerte!$B$24)/Hilfswerte!$B$25)+0.1*INDEX(Hilfswerte!$B$4:$B$15,MATCH(C5626,Hilfswerte!$A$4:$A$15,0)),2)</f>
        <v>6.23</v>
      </c>
      <c r="V5626" s="4">
        <f>ROUND(SQRT((((E5626-Hilfswerte!$B$20)/Hilfswerte!$B$21)-Hilfswerte!$B$28)^2+(((F5626-Hilfswerte!$B$22)/Hilfswerte!$B$23)-Hilfswerte!$B$29)^2+(((G5626-Hilfswerte!$B$24)/Hilfswerte!$B$25)-Hilfswerte!$B$30)^2),3)</f>
        <v>3.1789999999999998</v>
      </c>
      <c r="W5626" s="4">
        <f>ROUND(E5626*Hilfswerte!$B$31,0)</f>
        <v>143060</v>
      </c>
      <c r="X5626" s="4">
        <f t="shared" si="702"/>
        <v>131257</v>
      </c>
      <c r="Y5626" s="4" t="str">
        <f>IF(T5626="A - Top-Kunde","bereits Top-Kunde",IF(AND(V5626&lt;=Hilfswerte!$B$34,H5626&lt;0.5*W5626),"Hoch",IF(AND(V5626&lt;=Hilfswerte!$B$35,H5626&lt;0.7*W5626),"Mittel","Niedrig")))</f>
        <v>Niedrig</v>
      </c>
      <c r="Z5626" s="4">
        <f t="shared" si="703"/>
        <v>2.2999999999999998</v>
      </c>
      <c r="AA5626" s="4" t="str">
        <f>IF(J5626&gt;365,"Bereits abgewandert (Segment D)",IF(Z5626&gt;=Hilfswerte!$B$38,"Rot - akut gefaehrdet",IF(Z5626&gt;=Hilfswerte!$B$39,"Gelb - beobachten","Gruen - stabil")))</f>
        <v>Gruen - stabil</v>
      </c>
    </row>
    <row r="5627" spans="1:27" ht="15" customHeight="1" x14ac:dyDescent="0.25">
      <c r="A5627" s="4" t="s">
        <v>5974</v>
      </c>
      <c r="B5627" s="4" t="s">
        <v>124</v>
      </c>
      <c r="C5627" s="4" t="s">
        <v>65</v>
      </c>
      <c r="D5627" s="4" t="s">
        <v>30</v>
      </c>
      <c r="E5627" s="4">
        <v>5</v>
      </c>
      <c r="F5627" s="4">
        <v>1.3</v>
      </c>
      <c r="G5627" s="4">
        <v>9.6</v>
      </c>
      <c r="H5627" s="4">
        <v>129</v>
      </c>
      <c r="I5627" s="4">
        <v>1</v>
      </c>
      <c r="J5627" s="4">
        <v>271</v>
      </c>
      <c r="K5627" s="4">
        <v>0</v>
      </c>
      <c r="L5627" s="4">
        <v>14</v>
      </c>
      <c r="M5627" s="4">
        <v>4</v>
      </c>
      <c r="N5627" s="4">
        <v>0.5</v>
      </c>
      <c r="O5627" s="4">
        <f t="shared" si="696"/>
        <v>2</v>
      </c>
      <c r="P5627" s="4">
        <f t="shared" si="697"/>
        <v>1</v>
      </c>
      <c r="Q5627" s="4">
        <f t="shared" si="698"/>
        <v>2</v>
      </c>
      <c r="R5627" s="4">
        <f t="shared" si="699"/>
        <v>5</v>
      </c>
      <c r="S5627" s="4">
        <f t="shared" si="700"/>
        <v>46.1</v>
      </c>
      <c r="T5627" s="4" t="str">
        <f t="shared" si="701"/>
        <v>C - Entwicklungspotenzial</v>
      </c>
      <c r="U5627" s="4">
        <f>ROUND(((E5627-Hilfswerte!$B$20)/Hilfswerte!$B$21)+((F5627-Hilfswerte!$B$22)/Hilfswerte!$B$23)+((G5627-Hilfswerte!$B$24)/Hilfswerte!$B$25)+0.1*INDEX(Hilfswerte!$B$4:$B$15,MATCH(C5627,Hilfswerte!$A$4:$A$15,0)),2)</f>
        <v>-1.1200000000000001</v>
      </c>
      <c r="V5627" s="4">
        <f>ROUND(SQRT((((E5627-Hilfswerte!$B$20)/Hilfswerte!$B$21)-Hilfswerte!$B$28)^2+(((F5627-Hilfswerte!$B$22)/Hilfswerte!$B$23)-Hilfswerte!$B$29)^2+(((G5627-Hilfswerte!$B$24)/Hilfswerte!$B$25)-Hilfswerte!$B$30)^2),3)</f>
        <v>0.98799999999999999</v>
      </c>
      <c r="W5627" s="4">
        <f>ROUND(E5627*Hilfswerte!$B$31,0)</f>
        <v>1028</v>
      </c>
      <c r="X5627" s="4">
        <f t="shared" si="702"/>
        <v>899</v>
      </c>
      <c r="Y5627" s="4" t="str">
        <f>IF(T5627="A - Top-Kunde","bereits Top-Kunde",IF(AND(V5627&lt;=Hilfswerte!$B$34,H5627&lt;0.5*W5627),"Hoch",IF(AND(V5627&lt;=Hilfswerte!$B$35,H5627&lt;0.7*W5627),"Mittel","Niedrig")))</f>
        <v>Mittel</v>
      </c>
      <c r="Z5627" s="4">
        <f t="shared" si="703"/>
        <v>16.399999999999999</v>
      </c>
      <c r="AA5627" s="4" t="str">
        <f>IF(J5627&gt;365,"Bereits abgewandert (Segment D)",IF(Z5627&gt;=Hilfswerte!$B$38,"Rot - akut gefaehrdet",IF(Z5627&gt;=Hilfswerte!$B$39,"Gelb - beobachten","Gruen - stabil")))</f>
        <v>Gelb - beobachten</v>
      </c>
    </row>
    <row r="5628" spans="1:27" ht="15" customHeight="1" x14ac:dyDescent="0.25">
      <c r="A5628" s="4" t="s">
        <v>5975</v>
      </c>
      <c r="B5628" s="4" t="s">
        <v>233</v>
      </c>
      <c r="C5628" s="4" t="s">
        <v>74</v>
      </c>
      <c r="D5628" s="4" t="s">
        <v>106</v>
      </c>
      <c r="E5628" s="4">
        <v>243</v>
      </c>
      <c r="F5628" s="4">
        <v>60.6</v>
      </c>
      <c r="G5628" s="4">
        <v>12.9</v>
      </c>
      <c r="H5628" s="4">
        <v>38907</v>
      </c>
      <c r="I5628" s="4">
        <v>1</v>
      </c>
      <c r="J5628" s="4">
        <v>257</v>
      </c>
      <c r="K5628" s="4">
        <v>0</v>
      </c>
      <c r="L5628" s="4">
        <v>-8</v>
      </c>
      <c r="M5628" s="4">
        <v>4</v>
      </c>
      <c r="N5628" s="4">
        <v>5.5</v>
      </c>
      <c r="O5628" s="4">
        <f t="shared" si="696"/>
        <v>2</v>
      </c>
      <c r="P5628" s="4">
        <f t="shared" si="697"/>
        <v>1</v>
      </c>
      <c r="Q5628" s="4">
        <f t="shared" si="698"/>
        <v>5</v>
      </c>
      <c r="R5628" s="4">
        <f t="shared" si="699"/>
        <v>8</v>
      </c>
      <c r="S5628" s="4">
        <f t="shared" si="700"/>
        <v>82.8</v>
      </c>
      <c r="T5628" s="4" t="str">
        <f t="shared" si="701"/>
        <v>C - Entwicklungspotenzial</v>
      </c>
      <c r="U5628" s="4">
        <f>ROUND(((E5628-Hilfswerte!$B$20)/Hilfswerte!$B$21)+((F5628-Hilfswerte!$B$22)/Hilfswerte!$B$23)+((G5628-Hilfswerte!$B$24)/Hilfswerte!$B$25)+0.1*INDEX(Hilfswerte!$B$4:$B$15,MATCH(C5628,Hilfswerte!$A$4:$A$15,0)),2)</f>
        <v>1.52</v>
      </c>
      <c r="V5628" s="4">
        <f>ROUND(SQRT((((E5628-Hilfswerte!$B$20)/Hilfswerte!$B$21)-Hilfswerte!$B$28)^2+(((F5628-Hilfswerte!$B$22)/Hilfswerte!$B$23)-Hilfswerte!$B$29)^2+(((G5628-Hilfswerte!$B$24)/Hilfswerte!$B$25)-Hilfswerte!$B$30)^2),3)</f>
        <v>0.59</v>
      </c>
      <c r="W5628" s="4">
        <f>ROUND(E5628*Hilfswerte!$B$31,0)</f>
        <v>49948</v>
      </c>
      <c r="X5628" s="4">
        <f t="shared" si="702"/>
        <v>11041</v>
      </c>
      <c r="Y5628" s="4" t="str">
        <f>IF(T5628="A - Top-Kunde","bereits Top-Kunde",IF(AND(V5628&lt;=Hilfswerte!$B$34,H5628&lt;0.5*W5628),"Hoch",IF(AND(V5628&lt;=Hilfswerte!$B$35,H5628&lt;0.7*W5628),"Mittel","Niedrig")))</f>
        <v>Niedrig</v>
      </c>
      <c r="Z5628" s="4">
        <f t="shared" si="703"/>
        <v>12.9</v>
      </c>
      <c r="AA5628" s="4" t="str">
        <f>IF(J5628&gt;365,"Bereits abgewandert (Segment D)",IF(Z5628&gt;=Hilfswerte!$B$38,"Rot - akut gefaehrdet",IF(Z5628&gt;=Hilfswerte!$B$39,"Gelb - beobachten","Gruen - stabil")))</f>
        <v>Gruen - stabil</v>
      </c>
    </row>
    <row r="5629" spans="1:27" ht="15" customHeight="1" x14ac:dyDescent="0.25">
      <c r="A5629" s="4" t="s">
        <v>5976</v>
      </c>
      <c r="B5629" s="4" t="s">
        <v>481</v>
      </c>
      <c r="C5629" s="4" t="s">
        <v>84</v>
      </c>
      <c r="D5629" s="4" t="s">
        <v>106</v>
      </c>
      <c r="E5629" s="4">
        <v>82</v>
      </c>
      <c r="F5629" s="4">
        <v>16.399999999999999</v>
      </c>
      <c r="G5629" s="4">
        <v>6.1</v>
      </c>
      <c r="H5629" s="4">
        <v>40209</v>
      </c>
      <c r="I5629" s="4">
        <v>4</v>
      </c>
      <c r="J5629" s="4">
        <v>11</v>
      </c>
      <c r="K5629" s="4">
        <v>0</v>
      </c>
      <c r="L5629" s="4">
        <v>-6</v>
      </c>
      <c r="M5629" s="4">
        <v>4</v>
      </c>
      <c r="N5629" s="4">
        <v>26.6</v>
      </c>
      <c r="O5629" s="4">
        <f t="shared" si="696"/>
        <v>5</v>
      </c>
      <c r="P5629" s="4">
        <f t="shared" si="697"/>
        <v>4</v>
      </c>
      <c r="Q5629" s="4">
        <f t="shared" si="698"/>
        <v>5</v>
      </c>
      <c r="R5629" s="4">
        <f t="shared" si="699"/>
        <v>14</v>
      </c>
      <c r="S5629" s="4">
        <f t="shared" si="700"/>
        <v>153.30000000000001</v>
      </c>
      <c r="T5629" s="4" t="str">
        <f t="shared" si="701"/>
        <v>A - Top-Kunde</v>
      </c>
      <c r="U5629" s="4">
        <f>ROUND(((E5629-Hilfswerte!$B$20)/Hilfswerte!$B$21)+((F5629-Hilfswerte!$B$22)/Hilfswerte!$B$23)+((G5629-Hilfswerte!$B$24)/Hilfswerte!$B$25)+0.1*INDEX(Hilfswerte!$B$4:$B$15,MATCH(C5629,Hilfswerte!$A$4:$A$15,0)),2)</f>
        <v>-1.02</v>
      </c>
      <c r="V5629" s="4">
        <f>ROUND(SQRT((((E5629-Hilfswerte!$B$20)/Hilfswerte!$B$21)-Hilfswerte!$B$28)^2+(((F5629-Hilfswerte!$B$22)/Hilfswerte!$B$23)-Hilfswerte!$B$29)^2+(((G5629-Hilfswerte!$B$24)/Hilfswerte!$B$25)-Hilfswerte!$B$30)^2),3)</f>
        <v>0.96899999999999997</v>
      </c>
      <c r="W5629" s="4">
        <f>ROUND(E5629*Hilfswerte!$B$31,0)</f>
        <v>16855</v>
      </c>
      <c r="X5629" s="4">
        <f t="shared" si="702"/>
        <v>0</v>
      </c>
      <c r="Y5629" s="4" t="str">
        <f>IF(T5629="A - Top-Kunde","bereits Top-Kunde",IF(AND(V5629&lt;=Hilfswerte!$B$34,H5629&lt;0.5*W5629),"Hoch",IF(AND(V5629&lt;=Hilfswerte!$B$35,H5629&lt;0.7*W5629),"Mittel","Niedrig")))</f>
        <v>bereits Top-Kunde</v>
      </c>
      <c r="Z5629" s="4">
        <f t="shared" si="703"/>
        <v>0.6</v>
      </c>
      <c r="AA5629" s="4" t="str">
        <f>IF(J5629&gt;365,"Bereits abgewandert (Segment D)",IF(Z5629&gt;=Hilfswerte!$B$38,"Rot - akut gefaehrdet",IF(Z5629&gt;=Hilfswerte!$B$39,"Gelb - beobachten","Gruen - stabil")))</f>
        <v>Gruen - stabil</v>
      </c>
    </row>
    <row r="5630" spans="1:27" ht="15" customHeight="1" x14ac:dyDescent="0.25">
      <c r="A5630" s="4" t="s">
        <v>5977</v>
      </c>
      <c r="B5630" s="4" t="s">
        <v>593</v>
      </c>
      <c r="C5630" s="4" t="s">
        <v>47</v>
      </c>
      <c r="D5630" s="4" t="s">
        <v>77</v>
      </c>
      <c r="E5630" s="4">
        <v>302</v>
      </c>
      <c r="F5630" s="4">
        <v>101.1</v>
      </c>
      <c r="G5630" s="4">
        <v>13.8</v>
      </c>
      <c r="H5630" s="4">
        <v>4835</v>
      </c>
      <c r="I5630" s="4">
        <v>1</v>
      </c>
      <c r="J5630" s="4">
        <v>45</v>
      </c>
      <c r="K5630" s="4">
        <v>0</v>
      </c>
      <c r="L5630" s="4">
        <v>-6</v>
      </c>
      <c r="M5630" s="4">
        <v>4</v>
      </c>
      <c r="N5630" s="4">
        <v>45.5</v>
      </c>
      <c r="O5630" s="4">
        <f t="shared" si="696"/>
        <v>4</v>
      </c>
      <c r="P5630" s="4">
        <f t="shared" si="697"/>
        <v>1</v>
      </c>
      <c r="Q5630" s="4">
        <f t="shared" si="698"/>
        <v>4</v>
      </c>
      <c r="R5630" s="4">
        <f t="shared" si="699"/>
        <v>9</v>
      </c>
      <c r="S5630" s="4">
        <f t="shared" si="700"/>
        <v>112.8</v>
      </c>
      <c r="T5630" s="4" t="str">
        <f t="shared" si="701"/>
        <v>B - Kernkunde</v>
      </c>
      <c r="U5630" s="4">
        <f>ROUND(((E5630-Hilfswerte!$B$20)/Hilfswerte!$B$21)+((F5630-Hilfswerte!$B$22)/Hilfswerte!$B$23)+((G5630-Hilfswerte!$B$24)/Hilfswerte!$B$25)+0.1*INDEX(Hilfswerte!$B$4:$B$15,MATCH(C5630,Hilfswerte!$A$4:$A$15,0)),2)</f>
        <v>2.75</v>
      </c>
      <c r="V5630" s="4">
        <f>ROUND(SQRT((((E5630-Hilfswerte!$B$20)/Hilfswerte!$B$21)-Hilfswerte!$B$28)^2+(((F5630-Hilfswerte!$B$22)/Hilfswerte!$B$23)-Hilfswerte!$B$29)^2+(((G5630-Hilfswerte!$B$24)/Hilfswerte!$B$25)-Hilfswerte!$B$30)^2),3)</f>
        <v>1.3460000000000001</v>
      </c>
      <c r="W5630" s="4">
        <f>ROUND(E5630*Hilfswerte!$B$31,0)</f>
        <v>62075</v>
      </c>
      <c r="X5630" s="4">
        <f t="shared" si="702"/>
        <v>57240</v>
      </c>
      <c r="Y5630" s="4" t="str">
        <f>IF(T5630="A - Top-Kunde","bereits Top-Kunde",IF(AND(V5630&lt;=Hilfswerte!$B$34,H5630&lt;0.5*W5630),"Hoch",IF(AND(V5630&lt;=Hilfswerte!$B$35,H5630&lt;0.7*W5630),"Mittel","Niedrig")))</f>
        <v>Niedrig</v>
      </c>
      <c r="Z5630" s="4">
        <f t="shared" si="703"/>
        <v>2.2999999999999998</v>
      </c>
      <c r="AA5630" s="4" t="str">
        <f>IF(J5630&gt;365,"Bereits abgewandert (Segment D)",IF(Z5630&gt;=Hilfswerte!$B$38,"Rot - akut gefaehrdet",IF(Z5630&gt;=Hilfswerte!$B$39,"Gelb - beobachten","Gruen - stabil")))</f>
        <v>Gruen - stabil</v>
      </c>
    </row>
    <row r="5631" spans="1:27" ht="15" customHeight="1" x14ac:dyDescent="0.25">
      <c r="A5631" s="4" t="s">
        <v>5978</v>
      </c>
      <c r="B5631" s="4" t="s">
        <v>1229</v>
      </c>
      <c r="C5631" s="4" t="s">
        <v>84</v>
      </c>
      <c r="D5631" s="4" t="s">
        <v>30</v>
      </c>
      <c r="E5631" s="4">
        <v>150</v>
      </c>
      <c r="F5631" s="4">
        <v>27.1</v>
      </c>
      <c r="G5631" s="4">
        <v>21.5</v>
      </c>
      <c r="H5631" s="4">
        <v>34105</v>
      </c>
      <c r="I5631" s="4">
        <v>1</v>
      </c>
      <c r="J5631" s="4">
        <v>154</v>
      </c>
      <c r="K5631" s="4">
        <v>0</v>
      </c>
      <c r="L5631" s="4">
        <v>3</v>
      </c>
      <c r="M5631" s="4">
        <v>4</v>
      </c>
      <c r="N5631" s="4">
        <v>40.700000000000003</v>
      </c>
      <c r="O5631" s="4">
        <f t="shared" si="696"/>
        <v>3</v>
      </c>
      <c r="P5631" s="4">
        <f t="shared" si="697"/>
        <v>1</v>
      </c>
      <c r="Q5631" s="4">
        <f t="shared" si="698"/>
        <v>5</v>
      </c>
      <c r="R5631" s="4">
        <f t="shared" si="699"/>
        <v>9</v>
      </c>
      <c r="S5631" s="4">
        <f t="shared" si="700"/>
        <v>109.5</v>
      </c>
      <c r="T5631" s="4" t="str">
        <f t="shared" si="701"/>
        <v>B - Kernkunde</v>
      </c>
      <c r="U5631" s="4">
        <f>ROUND(((E5631-Hilfswerte!$B$20)/Hilfswerte!$B$21)+((F5631-Hilfswerte!$B$22)/Hilfswerte!$B$23)+((G5631-Hilfswerte!$B$24)/Hilfswerte!$B$25)+0.1*INDEX(Hilfswerte!$B$4:$B$15,MATCH(C5631,Hilfswerte!$A$4:$A$15,0)),2)</f>
        <v>1.91</v>
      </c>
      <c r="V5631" s="4">
        <f>ROUND(SQRT((((E5631-Hilfswerte!$B$20)/Hilfswerte!$B$21)-Hilfswerte!$B$28)^2+(((F5631-Hilfswerte!$B$22)/Hilfswerte!$B$23)-Hilfswerte!$B$29)^2+(((G5631-Hilfswerte!$B$24)/Hilfswerte!$B$25)-Hilfswerte!$B$30)^2),3)</f>
        <v>1.647</v>
      </c>
      <c r="W5631" s="4">
        <f>ROUND(E5631*Hilfswerte!$B$31,0)</f>
        <v>30832</v>
      </c>
      <c r="X5631" s="4">
        <f t="shared" si="702"/>
        <v>0</v>
      </c>
      <c r="Y5631" s="4" t="str">
        <f>IF(T5631="A - Top-Kunde","bereits Top-Kunde",IF(AND(V5631&lt;=Hilfswerte!$B$34,H5631&lt;0.5*W5631),"Hoch",IF(AND(V5631&lt;=Hilfswerte!$B$35,H5631&lt;0.7*W5631),"Mittel","Niedrig")))</f>
        <v>Niedrig</v>
      </c>
      <c r="Z5631" s="4">
        <f t="shared" si="703"/>
        <v>8.3000000000000007</v>
      </c>
      <c r="AA5631" s="4" t="str">
        <f>IF(J5631&gt;365,"Bereits abgewandert (Segment D)",IF(Z5631&gt;=Hilfswerte!$B$38,"Rot - akut gefaehrdet",IF(Z5631&gt;=Hilfswerte!$B$39,"Gelb - beobachten","Gruen - stabil")))</f>
        <v>Gruen - stabil</v>
      </c>
    </row>
    <row r="5632" spans="1:27" ht="15" customHeight="1" x14ac:dyDescent="0.25">
      <c r="A5632" s="4" t="s">
        <v>5979</v>
      </c>
      <c r="B5632" s="4" t="s">
        <v>167</v>
      </c>
      <c r="C5632" s="4" t="s">
        <v>65</v>
      </c>
      <c r="D5632" s="4" t="s">
        <v>30</v>
      </c>
      <c r="E5632" s="4">
        <v>23</v>
      </c>
      <c r="F5632" s="4">
        <v>3</v>
      </c>
      <c r="G5632" s="4">
        <v>6</v>
      </c>
      <c r="H5632" s="4">
        <v>241</v>
      </c>
      <c r="I5632" s="4">
        <v>2</v>
      </c>
      <c r="J5632" s="4">
        <v>87</v>
      </c>
      <c r="K5632" s="4">
        <v>0</v>
      </c>
      <c r="L5632" s="4">
        <v>37</v>
      </c>
      <c r="M5632" s="4">
        <v>6</v>
      </c>
      <c r="N5632" s="4">
        <v>-10.199999999999999</v>
      </c>
      <c r="O5632" s="4">
        <f t="shared" si="696"/>
        <v>4</v>
      </c>
      <c r="P5632" s="4">
        <f t="shared" si="697"/>
        <v>2</v>
      </c>
      <c r="Q5632" s="4">
        <f t="shared" si="698"/>
        <v>2</v>
      </c>
      <c r="R5632" s="4">
        <f t="shared" si="699"/>
        <v>8</v>
      </c>
      <c r="S5632" s="4">
        <f t="shared" si="700"/>
        <v>63.8</v>
      </c>
      <c r="T5632" s="4" t="str">
        <f t="shared" si="701"/>
        <v>C - Entwicklungspotenzial</v>
      </c>
      <c r="U5632" s="4">
        <f>ROUND(((E5632-Hilfswerte!$B$20)/Hilfswerte!$B$21)+((F5632-Hilfswerte!$B$22)/Hilfswerte!$B$23)+((G5632-Hilfswerte!$B$24)/Hilfswerte!$B$25)+0.1*INDEX(Hilfswerte!$B$4:$B$15,MATCH(C5632,Hilfswerte!$A$4:$A$15,0)),2)</f>
        <v>-1.59</v>
      </c>
      <c r="V5632" s="4">
        <f>ROUND(SQRT((((E5632-Hilfswerte!$B$20)/Hilfswerte!$B$21)-Hilfswerte!$B$28)^2+(((F5632-Hilfswerte!$B$22)/Hilfswerte!$B$23)-Hilfswerte!$B$29)^2+(((G5632-Hilfswerte!$B$24)/Hilfswerte!$B$25)-Hilfswerte!$B$30)^2),3)</f>
        <v>1.2070000000000001</v>
      </c>
      <c r="W5632" s="4">
        <f>ROUND(E5632*Hilfswerte!$B$31,0)</f>
        <v>4728</v>
      </c>
      <c r="X5632" s="4">
        <f t="shared" si="702"/>
        <v>4487</v>
      </c>
      <c r="Y5632" s="4" t="str">
        <f>IF(T5632="A - Top-Kunde","bereits Top-Kunde",IF(AND(V5632&lt;=Hilfswerte!$B$34,H5632&lt;0.5*W5632),"Hoch",IF(AND(V5632&lt;=Hilfswerte!$B$35,H5632&lt;0.7*W5632),"Mittel","Niedrig")))</f>
        <v>Niedrig</v>
      </c>
      <c r="Z5632" s="4">
        <f t="shared" si="703"/>
        <v>15.8</v>
      </c>
      <c r="AA5632" s="4" t="str">
        <f>IF(J5632&gt;365,"Bereits abgewandert (Segment D)",IF(Z5632&gt;=Hilfswerte!$B$38,"Rot - akut gefaehrdet",IF(Z5632&gt;=Hilfswerte!$B$39,"Gelb - beobachten","Gruen - stabil")))</f>
        <v>Gelb - beobachten</v>
      </c>
    </row>
    <row r="5633" spans="1:27" ht="15" customHeight="1" x14ac:dyDescent="0.25">
      <c r="A5633" s="4" t="s">
        <v>5980</v>
      </c>
      <c r="B5633" s="4" t="s">
        <v>374</v>
      </c>
      <c r="C5633" s="4" t="s">
        <v>74</v>
      </c>
      <c r="D5633" s="4" t="s">
        <v>30</v>
      </c>
      <c r="E5633" s="4">
        <v>41</v>
      </c>
      <c r="F5633" s="4">
        <v>10.6</v>
      </c>
      <c r="G5633" s="4">
        <v>13.4</v>
      </c>
      <c r="H5633" s="4">
        <v>6831</v>
      </c>
      <c r="I5633" s="4">
        <v>4</v>
      </c>
      <c r="J5633" s="4">
        <v>119</v>
      </c>
      <c r="K5633" s="4">
        <v>0</v>
      </c>
      <c r="L5633" s="4">
        <v>7</v>
      </c>
      <c r="M5633" s="4">
        <v>6</v>
      </c>
      <c r="N5633" s="4">
        <v>-16.100000000000001</v>
      </c>
      <c r="O5633" s="4">
        <f t="shared" si="696"/>
        <v>3</v>
      </c>
      <c r="P5633" s="4">
        <f t="shared" si="697"/>
        <v>4</v>
      </c>
      <c r="Q5633" s="4">
        <f t="shared" si="698"/>
        <v>4</v>
      </c>
      <c r="R5633" s="4">
        <f t="shared" si="699"/>
        <v>11</v>
      </c>
      <c r="S5633" s="4">
        <f t="shared" si="700"/>
        <v>99.9</v>
      </c>
      <c r="T5633" s="4" t="str">
        <f t="shared" si="701"/>
        <v>C - Entwicklungspotenzial</v>
      </c>
      <c r="U5633" s="4">
        <f>ROUND(((E5633-Hilfswerte!$B$20)/Hilfswerte!$B$21)+((F5633-Hilfswerte!$B$22)/Hilfswerte!$B$23)+((G5633-Hilfswerte!$B$24)/Hilfswerte!$B$25)+0.1*INDEX(Hilfswerte!$B$4:$B$15,MATCH(C5633,Hilfswerte!$A$4:$A$15,0)),2)</f>
        <v>-0.17</v>
      </c>
      <c r="V5633" s="4">
        <f>ROUND(SQRT((((E5633-Hilfswerte!$B$20)/Hilfswerte!$B$21)-Hilfswerte!$B$28)^2+(((F5633-Hilfswerte!$B$22)/Hilfswerte!$B$23)-Hilfswerte!$B$29)^2+(((G5633-Hilfswerte!$B$24)/Hilfswerte!$B$25)-Hilfswerte!$B$30)^2),3)</f>
        <v>0.80700000000000005</v>
      </c>
      <c r="W5633" s="4">
        <f>ROUND(E5633*Hilfswerte!$B$31,0)</f>
        <v>8427</v>
      </c>
      <c r="X5633" s="4">
        <f t="shared" si="702"/>
        <v>1596</v>
      </c>
      <c r="Y5633" s="4" t="str">
        <f>IF(T5633="A - Top-Kunde","bereits Top-Kunde",IF(AND(V5633&lt;=Hilfswerte!$B$34,H5633&lt;0.5*W5633),"Hoch",IF(AND(V5633&lt;=Hilfswerte!$B$35,H5633&lt;0.7*W5633),"Mittel","Niedrig")))</f>
        <v>Niedrig</v>
      </c>
      <c r="Z5633" s="4">
        <f t="shared" si="703"/>
        <v>13.8</v>
      </c>
      <c r="AA5633" s="4" t="str">
        <f>IF(J5633&gt;365,"Bereits abgewandert (Segment D)",IF(Z5633&gt;=Hilfswerte!$B$38,"Rot - akut gefaehrdet",IF(Z5633&gt;=Hilfswerte!$B$39,"Gelb - beobachten","Gruen - stabil")))</f>
        <v>Gelb - beobachten</v>
      </c>
    </row>
    <row r="5634" spans="1:27" ht="15" customHeight="1" x14ac:dyDescent="0.25">
      <c r="A5634" s="4" t="s">
        <v>5981</v>
      </c>
      <c r="B5634" s="4" t="s">
        <v>605</v>
      </c>
      <c r="C5634" s="4" t="s">
        <v>62</v>
      </c>
      <c r="D5634" s="4" t="s">
        <v>30</v>
      </c>
      <c r="E5634" s="4">
        <v>21</v>
      </c>
      <c r="F5634" s="4">
        <v>2.8</v>
      </c>
      <c r="G5634" s="4">
        <v>10.1</v>
      </c>
      <c r="H5634" s="4">
        <v>782</v>
      </c>
      <c r="I5634" s="4">
        <v>1</v>
      </c>
      <c r="J5634" s="4">
        <v>316</v>
      </c>
      <c r="K5634" s="4">
        <v>0</v>
      </c>
      <c r="L5634" s="4">
        <v>17</v>
      </c>
      <c r="M5634" s="4">
        <v>4</v>
      </c>
      <c r="N5634" s="4">
        <v>5.5</v>
      </c>
      <c r="O5634" s="4">
        <f t="shared" ref="O5634:O5697" si="704">IF(J5634&gt;365,1,IF(J5634&lt;=30,5,IF(J5634&lt;=90,4,IF(J5634&lt;=180,3,2))))</f>
        <v>2</v>
      </c>
      <c r="P5634" s="4">
        <f t="shared" ref="P5634:P5697" si="705">IF(I5634&gt;=5,5,IF(I5634&gt;=4,4,IF(I5634&gt;=3,3,IF(I5634&gt;=2,2,1))))</f>
        <v>1</v>
      </c>
      <c r="Q5634" s="4">
        <f t="shared" ref="Q5634:Q5697" si="706">IF(H5634&gt;=7500,5,IF(H5634&gt;=2500,4,IF(H5634&gt;=1000,3,IF(H5634&gt;=1,2,1))))</f>
        <v>2</v>
      </c>
      <c r="R5634" s="4">
        <f t="shared" ref="R5634:R5697" si="707">O5634+P5634+Q5634</f>
        <v>5</v>
      </c>
      <c r="S5634" s="4">
        <f t="shared" ref="S5634:S5697" si="708">ROUND(10*R5634+0.5*N5634-6*K5634-0.3*MAX(0,L5634),1)</f>
        <v>47.7</v>
      </c>
      <c r="T5634" s="4" t="str">
        <f t="shared" ref="T5634:T5697" si="709">IF(J5634&gt;365,"D - Abwanderungsrisiko",IF(S5634&gt;=125,"A - Top-Kunde",IF(S5634&gt;=105,"B - Kernkunde","C - Entwicklungspotenzial")))</f>
        <v>C - Entwicklungspotenzial</v>
      </c>
      <c r="U5634" s="4">
        <f>ROUND(((E5634-Hilfswerte!$B$20)/Hilfswerte!$B$21)+((F5634-Hilfswerte!$B$22)/Hilfswerte!$B$23)+((G5634-Hilfswerte!$B$24)/Hilfswerte!$B$25)+0.1*INDEX(Hilfswerte!$B$4:$B$15,MATCH(C5634,Hilfswerte!$A$4:$A$15,0)),2)</f>
        <v>-0.48</v>
      </c>
      <c r="V5634" s="4">
        <f>ROUND(SQRT((((E5634-Hilfswerte!$B$20)/Hilfswerte!$B$21)-Hilfswerte!$B$28)^2+(((F5634-Hilfswerte!$B$22)/Hilfswerte!$B$23)-Hilfswerte!$B$29)^2+(((G5634-Hilfswerte!$B$24)/Hilfswerte!$B$25)-Hilfswerte!$B$30)^2),3)</f>
        <v>0.90400000000000003</v>
      </c>
      <c r="W5634" s="4">
        <f>ROUND(E5634*Hilfswerte!$B$31,0)</f>
        <v>4316</v>
      </c>
      <c r="X5634" s="4">
        <f t="shared" ref="X5634:X5697" si="710">MAX(0,W5634-H5634)</f>
        <v>3534</v>
      </c>
      <c r="Y5634" s="4" t="str">
        <f>IF(T5634="A - Top-Kunde","bereits Top-Kunde",IF(AND(V5634&lt;=Hilfswerte!$B$34,H5634&lt;0.5*W5634),"Hoch",IF(AND(V5634&lt;=Hilfswerte!$B$35,H5634&lt;0.7*W5634),"Mittel","Niedrig")))</f>
        <v>Mittel</v>
      </c>
      <c r="Z5634" s="4">
        <f t="shared" ref="Z5634:Z5697" si="711">ROUND(0.4*MAX(0,-N5634)+3*K5634+0.2*MAX(0,L5634)+0.05*J5634,1)</f>
        <v>19.2</v>
      </c>
      <c r="AA5634" s="4" t="str">
        <f>IF(J5634&gt;365,"Bereits abgewandert (Segment D)",IF(Z5634&gt;=Hilfswerte!$B$38,"Rot - akut gefaehrdet",IF(Z5634&gt;=Hilfswerte!$B$39,"Gelb - beobachten","Gruen - stabil")))</f>
        <v>Gelb - beobachten</v>
      </c>
    </row>
    <row r="5635" spans="1:27" ht="15" customHeight="1" x14ac:dyDescent="0.25">
      <c r="A5635" s="4" t="s">
        <v>5982</v>
      </c>
      <c r="B5635" s="4" t="s">
        <v>81</v>
      </c>
      <c r="C5635" s="4" t="s">
        <v>59</v>
      </c>
      <c r="D5635" s="4" t="s">
        <v>30</v>
      </c>
      <c r="E5635" s="4">
        <v>1118</v>
      </c>
      <c r="F5635" s="4">
        <v>169.3</v>
      </c>
      <c r="G5635" s="4">
        <v>9.6999999999999993</v>
      </c>
      <c r="H5635" s="4">
        <v>0</v>
      </c>
      <c r="I5635" s="4">
        <v>0</v>
      </c>
      <c r="J5635" s="4">
        <v>567</v>
      </c>
      <c r="K5635" s="4">
        <v>0</v>
      </c>
      <c r="L5635" s="4">
        <v>24</v>
      </c>
      <c r="M5635" s="4">
        <v>0</v>
      </c>
      <c r="N5635" s="4">
        <v>-53.7</v>
      </c>
      <c r="O5635" s="4">
        <f t="shared" si="704"/>
        <v>1</v>
      </c>
      <c r="P5635" s="4">
        <f t="shared" si="705"/>
        <v>1</v>
      </c>
      <c r="Q5635" s="4">
        <f t="shared" si="706"/>
        <v>1</v>
      </c>
      <c r="R5635" s="4">
        <f t="shared" si="707"/>
        <v>3</v>
      </c>
      <c r="S5635" s="4">
        <f t="shared" si="708"/>
        <v>-4.0999999999999996</v>
      </c>
      <c r="T5635" s="4" t="str">
        <f t="shared" si="709"/>
        <v>D - Abwanderungsrisiko</v>
      </c>
      <c r="U5635" s="4">
        <f>ROUND(((E5635-Hilfswerte!$B$20)/Hilfswerte!$B$21)+((F5635-Hilfswerte!$B$22)/Hilfswerte!$B$23)+((G5635-Hilfswerte!$B$24)/Hilfswerte!$B$25)+0.1*INDEX(Hilfswerte!$B$4:$B$15,MATCH(C5635,Hilfswerte!$A$4:$A$15,0)),2)</f>
        <v>6.66</v>
      </c>
      <c r="V5635" s="4">
        <f>ROUND(SQRT((((E5635-Hilfswerte!$B$20)/Hilfswerte!$B$21)-Hilfswerte!$B$28)^2+(((F5635-Hilfswerte!$B$22)/Hilfswerte!$B$23)-Hilfswerte!$B$29)^2+(((G5635-Hilfswerte!$B$24)/Hilfswerte!$B$25)-Hilfswerte!$B$30)^2),3)</f>
        <v>4.7140000000000004</v>
      </c>
      <c r="W5635" s="4">
        <f>ROUND(E5635*Hilfswerte!$B$31,0)</f>
        <v>229801</v>
      </c>
      <c r="X5635" s="4">
        <f t="shared" si="710"/>
        <v>229801</v>
      </c>
      <c r="Y5635" s="4" t="str">
        <f>IF(T5635="A - Top-Kunde","bereits Top-Kunde",IF(AND(V5635&lt;=Hilfswerte!$B$34,H5635&lt;0.5*W5635),"Hoch",IF(AND(V5635&lt;=Hilfswerte!$B$35,H5635&lt;0.7*W5635),"Mittel","Niedrig")))</f>
        <v>Niedrig</v>
      </c>
      <c r="Z5635" s="4">
        <f t="shared" si="711"/>
        <v>54.6</v>
      </c>
      <c r="AA5635" s="4" t="str">
        <f>IF(J5635&gt;365,"Bereits abgewandert (Segment D)",IF(Z5635&gt;=Hilfswerte!$B$38,"Rot - akut gefaehrdet",IF(Z5635&gt;=Hilfswerte!$B$39,"Gelb - beobachten","Gruen - stabil")))</f>
        <v>Bereits abgewandert (Segment D)</v>
      </c>
    </row>
    <row r="5636" spans="1:27" ht="15" customHeight="1" x14ac:dyDescent="0.25">
      <c r="A5636" s="4" t="s">
        <v>5983</v>
      </c>
      <c r="B5636" s="4" t="s">
        <v>54</v>
      </c>
      <c r="C5636" s="4" t="s">
        <v>74</v>
      </c>
      <c r="D5636" s="4" t="s">
        <v>30</v>
      </c>
      <c r="E5636" s="4">
        <v>44</v>
      </c>
      <c r="F5636" s="4">
        <v>9.5</v>
      </c>
      <c r="G5636" s="4">
        <v>15.2</v>
      </c>
      <c r="H5636" s="4">
        <v>1372</v>
      </c>
      <c r="I5636" s="4">
        <v>1</v>
      </c>
      <c r="J5636" s="4">
        <v>67</v>
      </c>
      <c r="K5636" s="4">
        <v>0</v>
      </c>
      <c r="L5636" s="4">
        <v>18</v>
      </c>
      <c r="M5636" s="4">
        <v>2</v>
      </c>
      <c r="N5636" s="4">
        <v>6.2</v>
      </c>
      <c r="O5636" s="4">
        <f t="shared" si="704"/>
        <v>4</v>
      </c>
      <c r="P5636" s="4">
        <f t="shared" si="705"/>
        <v>1</v>
      </c>
      <c r="Q5636" s="4">
        <f t="shared" si="706"/>
        <v>3</v>
      </c>
      <c r="R5636" s="4">
        <f t="shared" si="707"/>
        <v>8</v>
      </c>
      <c r="S5636" s="4">
        <f t="shared" si="708"/>
        <v>77.7</v>
      </c>
      <c r="T5636" s="4" t="str">
        <f t="shared" si="709"/>
        <v>C - Entwicklungspotenzial</v>
      </c>
      <c r="U5636" s="4">
        <f>ROUND(((E5636-Hilfswerte!$B$20)/Hilfswerte!$B$21)+((F5636-Hilfswerte!$B$22)/Hilfswerte!$B$23)+((G5636-Hilfswerte!$B$24)/Hilfswerte!$B$25)+0.1*INDEX(Hilfswerte!$B$4:$B$15,MATCH(C5636,Hilfswerte!$A$4:$A$15,0)),2)</f>
        <v>0.11</v>
      </c>
      <c r="V5636" s="4">
        <f>ROUND(SQRT((((E5636-Hilfswerte!$B$20)/Hilfswerte!$B$21)-Hilfswerte!$B$28)^2+(((F5636-Hilfswerte!$B$22)/Hilfswerte!$B$23)-Hilfswerte!$B$29)^2+(((G5636-Hilfswerte!$B$24)/Hilfswerte!$B$25)-Hilfswerte!$B$30)^2),3)</f>
        <v>0.96799999999999997</v>
      </c>
      <c r="W5636" s="4">
        <f>ROUND(E5636*Hilfswerte!$B$31,0)</f>
        <v>9044</v>
      </c>
      <c r="X5636" s="4">
        <f t="shared" si="710"/>
        <v>7672</v>
      </c>
      <c r="Y5636" s="4" t="str">
        <f>IF(T5636="A - Top-Kunde","bereits Top-Kunde",IF(AND(V5636&lt;=Hilfswerte!$B$34,H5636&lt;0.5*W5636),"Hoch",IF(AND(V5636&lt;=Hilfswerte!$B$35,H5636&lt;0.7*W5636),"Mittel","Niedrig")))</f>
        <v>Mittel</v>
      </c>
      <c r="Z5636" s="4">
        <f t="shared" si="711"/>
        <v>7</v>
      </c>
      <c r="AA5636" s="4" t="str">
        <f>IF(J5636&gt;365,"Bereits abgewandert (Segment D)",IF(Z5636&gt;=Hilfswerte!$B$38,"Rot - akut gefaehrdet",IF(Z5636&gt;=Hilfswerte!$B$39,"Gelb - beobachten","Gruen - stabil")))</f>
        <v>Gruen - stabil</v>
      </c>
    </row>
    <row r="5637" spans="1:27" ht="15" customHeight="1" x14ac:dyDescent="0.25">
      <c r="A5637" s="4" t="s">
        <v>5984</v>
      </c>
      <c r="B5637" s="4" t="s">
        <v>256</v>
      </c>
      <c r="C5637" s="4" t="s">
        <v>47</v>
      </c>
      <c r="D5637" s="4" t="s">
        <v>30</v>
      </c>
      <c r="E5637" s="4">
        <v>861</v>
      </c>
      <c r="F5637" s="4">
        <v>239.3</v>
      </c>
      <c r="G5637" s="4">
        <v>8.3000000000000007</v>
      </c>
      <c r="H5637" s="4">
        <v>19501</v>
      </c>
      <c r="I5637" s="4">
        <v>1</v>
      </c>
      <c r="J5637" s="4">
        <v>93</v>
      </c>
      <c r="K5637" s="4">
        <v>1</v>
      </c>
      <c r="L5637" s="4">
        <v>24</v>
      </c>
      <c r="M5637" s="4">
        <v>1</v>
      </c>
      <c r="N5637" s="4">
        <v>-6.6</v>
      </c>
      <c r="O5637" s="4">
        <f t="shared" si="704"/>
        <v>3</v>
      </c>
      <c r="P5637" s="4">
        <f t="shared" si="705"/>
        <v>1</v>
      </c>
      <c r="Q5637" s="4">
        <f t="shared" si="706"/>
        <v>5</v>
      </c>
      <c r="R5637" s="4">
        <f t="shared" si="707"/>
        <v>9</v>
      </c>
      <c r="S5637" s="4">
        <f t="shared" si="708"/>
        <v>73.5</v>
      </c>
      <c r="T5637" s="4" t="str">
        <f t="shared" si="709"/>
        <v>C - Entwicklungspotenzial</v>
      </c>
      <c r="U5637" s="4">
        <f>ROUND(((E5637-Hilfswerte!$B$20)/Hilfswerte!$B$21)+((F5637-Hilfswerte!$B$22)/Hilfswerte!$B$23)+((G5637-Hilfswerte!$B$24)/Hilfswerte!$B$25)+0.1*INDEX(Hilfswerte!$B$4:$B$15,MATCH(C5637,Hilfswerte!$A$4:$A$15,0)),2)</f>
        <v>6.76</v>
      </c>
      <c r="V5637" s="4">
        <f>ROUND(SQRT((((E5637-Hilfswerte!$B$20)/Hilfswerte!$B$21)-Hilfswerte!$B$28)^2+(((F5637-Hilfswerte!$B$22)/Hilfswerte!$B$23)-Hilfswerte!$B$29)^2+(((G5637-Hilfswerte!$B$24)/Hilfswerte!$B$25)-Hilfswerte!$B$30)^2),3)</f>
        <v>4.718</v>
      </c>
      <c r="W5637" s="4">
        <f>ROUND(E5637*Hilfswerte!$B$31,0)</f>
        <v>176975</v>
      </c>
      <c r="X5637" s="4">
        <f t="shared" si="710"/>
        <v>157474</v>
      </c>
      <c r="Y5637" s="4" t="str">
        <f>IF(T5637="A - Top-Kunde","bereits Top-Kunde",IF(AND(V5637&lt;=Hilfswerte!$B$34,H5637&lt;0.5*W5637),"Hoch",IF(AND(V5637&lt;=Hilfswerte!$B$35,H5637&lt;0.7*W5637),"Mittel","Niedrig")))</f>
        <v>Niedrig</v>
      </c>
      <c r="Z5637" s="4">
        <f t="shared" si="711"/>
        <v>15.1</v>
      </c>
      <c r="AA5637" s="4" t="str">
        <f>IF(J5637&gt;365,"Bereits abgewandert (Segment D)",IF(Z5637&gt;=Hilfswerte!$B$38,"Rot - akut gefaehrdet",IF(Z5637&gt;=Hilfswerte!$B$39,"Gelb - beobachten","Gruen - stabil")))</f>
        <v>Gelb - beobachten</v>
      </c>
    </row>
    <row r="5638" spans="1:27" ht="15" customHeight="1" x14ac:dyDescent="0.25">
      <c r="A5638" s="4" t="s">
        <v>5985</v>
      </c>
      <c r="B5638" s="4" t="s">
        <v>795</v>
      </c>
      <c r="C5638" s="4" t="s">
        <v>59</v>
      </c>
      <c r="D5638" s="4" t="s">
        <v>30</v>
      </c>
      <c r="E5638" s="4">
        <v>678</v>
      </c>
      <c r="F5638" s="4">
        <v>118.5</v>
      </c>
      <c r="G5638" s="4">
        <v>18.5</v>
      </c>
      <c r="H5638" s="4">
        <v>28825</v>
      </c>
      <c r="I5638" s="4">
        <v>1</v>
      </c>
      <c r="J5638" s="4">
        <v>169</v>
      </c>
      <c r="K5638" s="4">
        <v>0</v>
      </c>
      <c r="L5638" s="4">
        <v>-3</v>
      </c>
      <c r="M5638" s="4">
        <v>1</v>
      </c>
      <c r="N5638" s="4">
        <v>-3.6</v>
      </c>
      <c r="O5638" s="4">
        <f t="shared" si="704"/>
        <v>3</v>
      </c>
      <c r="P5638" s="4">
        <f t="shared" si="705"/>
        <v>1</v>
      </c>
      <c r="Q5638" s="4">
        <f t="shared" si="706"/>
        <v>5</v>
      </c>
      <c r="R5638" s="4">
        <f t="shared" si="707"/>
        <v>9</v>
      </c>
      <c r="S5638" s="4">
        <f t="shared" si="708"/>
        <v>88.2</v>
      </c>
      <c r="T5638" s="4" t="str">
        <f t="shared" si="709"/>
        <v>C - Entwicklungspotenzial</v>
      </c>
      <c r="U5638" s="4">
        <f>ROUND(((E5638-Hilfswerte!$B$20)/Hilfswerte!$B$21)+((F5638-Hilfswerte!$B$22)/Hilfswerte!$B$23)+((G5638-Hilfswerte!$B$24)/Hilfswerte!$B$25)+0.1*INDEX(Hilfswerte!$B$4:$B$15,MATCH(C5638,Hilfswerte!$A$4:$A$15,0)),2)</f>
        <v>5.26</v>
      </c>
      <c r="V5638" s="4">
        <f>ROUND(SQRT((((E5638-Hilfswerte!$B$20)/Hilfswerte!$B$21)-Hilfswerte!$B$28)^2+(((F5638-Hilfswerte!$B$22)/Hilfswerte!$B$23)-Hilfswerte!$B$29)^2+(((G5638-Hilfswerte!$B$24)/Hilfswerte!$B$25)-Hilfswerte!$B$30)^2),3)</f>
        <v>2.87</v>
      </c>
      <c r="W5638" s="4">
        <f>ROUND(E5638*Hilfswerte!$B$31,0)</f>
        <v>139360</v>
      </c>
      <c r="X5638" s="4">
        <f t="shared" si="710"/>
        <v>110535</v>
      </c>
      <c r="Y5638" s="4" t="str">
        <f>IF(T5638="A - Top-Kunde","bereits Top-Kunde",IF(AND(V5638&lt;=Hilfswerte!$B$34,H5638&lt;0.5*W5638),"Hoch",IF(AND(V5638&lt;=Hilfswerte!$B$35,H5638&lt;0.7*W5638),"Mittel","Niedrig")))</f>
        <v>Niedrig</v>
      </c>
      <c r="Z5638" s="4">
        <f t="shared" si="711"/>
        <v>9.9</v>
      </c>
      <c r="AA5638" s="4" t="str">
        <f>IF(J5638&gt;365,"Bereits abgewandert (Segment D)",IF(Z5638&gt;=Hilfswerte!$B$38,"Rot - akut gefaehrdet",IF(Z5638&gt;=Hilfswerte!$B$39,"Gelb - beobachten","Gruen - stabil")))</f>
        <v>Gruen - stabil</v>
      </c>
    </row>
    <row r="5639" spans="1:27" ht="15" customHeight="1" x14ac:dyDescent="0.25">
      <c r="A5639" s="4" t="s">
        <v>5986</v>
      </c>
      <c r="B5639" s="4" t="s">
        <v>271</v>
      </c>
      <c r="C5639" s="4" t="s">
        <v>51</v>
      </c>
      <c r="D5639" s="4" t="s">
        <v>30</v>
      </c>
      <c r="E5639" s="4">
        <v>66</v>
      </c>
      <c r="F5639" s="4">
        <v>12.6</v>
      </c>
      <c r="G5639" s="4">
        <v>6.6</v>
      </c>
      <c r="H5639" s="4">
        <v>31307</v>
      </c>
      <c r="I5639" s="4">
        <v>5</v>
      </c>
      <c r="J5639" s="4">
        <v>11</v>
      </c>
      <c r="K5639" s="4">
        <v>0</v>
      </c>
      <c r="L5639" s="4">
        <v>-1</v>
      </c>
      <c r="M5639" s="4">
        <v>3</v>
      </c>
      <c r="N5639" s="4">
        <v>27.4</v>
      </c>
      <c r="O5639" s="4">
        <f t="shared" si="704"/>
        <v>5</v>
      </c>
      <c r="P5639" s="4">
        <f t="shared" si="705"/>
        <v>5</v>
      </c>
      <c r="Q5639" s="4">
        <f t="shared" si="706"/>
        <v>5</v>
      </c>
      <c r="R5639" s="4">
        <f t="shared" si="707"/>
        <v>15</v>
      </c>
      <c r="S5639" s="4">
        <f t="shared" si="708"/>
        <v>163.69999999999999</v>
      </c>
      <c r="T5639" s="4" t="str">
        <f t="shared" si="709"/>
        <v>A - Top-Kunde</v>
      </c>
      <c r="U5639" s="4">
        <f>ROUND(((E5639-Hilfswerte!$B$20)/Hilfswerte!$B$21)+((F5639-Hilfswerte!$B$22)/Hilfswerte!$B$23)+((G5639-Hilfswerte!$B$24)/Hilfswerte!$B$25)+0.1*INDEX(Hilfswerte!$B$4:$B$15,MATCH(C5639,Hilfswerte!$A$4:$A$15,0)),2)</f>
        <v>-0.73</v>
      </c>
      <c r="V5639" s="4">
        <f>ROUND(SQRT((((E5639-Hilfswerte!$B$20)/Hilfswerte!$B$21)-Hilfswerte!$B$28)^2+(((F5639-Hilfswerte!$B$22)/Hilfswerte!$B$23)-Hilfswerte!$B$29)^2+(((G5639-Hilfswerte!$B$24)/Hilfswerte!$B$25)-Hilfswerte!$B$30)^2),3)</f>
        <v>0.96299999999999997</v>
      </c>
      <c r="W5639" s="4">
        <f>ROUND(E5639*Hilfswerte!$B$31,0)</f>
        <v>13566</v>
      </c>
      <c r="X5639" s="4">
        <f t="shared" si="710"/>
        <v>0</v>
      </c>
      <c r="Y5639" s="4" t="str">
        <f>IF(T5639="A - Top-Kunde","bereits Top-Kunde",IF(AND(V5639&lt;=Hilfswerte!$B$34,H5639&lt;0.5*W5639),"Hoch",IF(AND(V5639&lt;=Hilfswerte!$B$35,H5639&lt;0.7*W5639),"Mittel","Niedrig")))</f>
        <v>bereits Top-Kunde</v>
      </c>
      <c r="Z5639" s="4">
        <f t="shared" si="711"/>
        <v>0.6</v>
      </c>
      <c r="AA5639" s="4" t="str">
        <f>IF(J5639&gt;365,"Bereits abgewandert (Segment D)",IF(Z5639&gt;=Hilfswerte!$B$38,"Rot - akut gefaehrdet",IF(Z5639&gt;=Hilfswerte!$B$39,"Gelb - beobachten","Gruen - stabil")))</f>
        <v>Gruen - stabil</v>
      </c>
    </row>
    <row r="5640" spans="1:27" ht="15" customHeight="1" x14ac:dyDescent="0.25">
      <c r="A5640" s="4" t="s">
        <v>5987</v>
      </c>
      <c r="B5640" s="4" t="s">
        <v>185</v>
      </c>
      <c r="C5640" s="4" t="s">
        <v>33</v>
      </c>
      <c r="D5640" s="4" t="s">
        <v>30</v>
      </c>
      <c r="E5640" s="4">
        <v>64</v>
      </c>
      <c r="F5640" s="4">
        <v>13.2</v>
      </c>
      <c r="G5640" s="4">
        <v>17.100000000000001</v>
      </c>
      <c r="H5640" s="4">
        <v>10845</v>
      </c>
      <c r="I5640" s="4">
        <v>3</v>
      </c>
      <c r="J5640" s="4">
        <v>34</v>
      </c>
      <c r="K5640" s="4">
        <v>0</v>
      </c>
      <c r="L5640" s="4">
        <v>14</v>
      </c>
      <c r="M5640" s="4">
        <v>6</v>
      </c>
      <c r="N5640" s="4">
        <v>12.8</v>
      </c>
      <c r="O5640" s="4">
        <f t="shared" si="704"/>
        <v>4</v>
      </c>
      <c r="P5640" s="4">
        <f t="shared" si="705"/>
        <v>3</v>
      </c>
      <c r="Q5640" s="4">
        <f t="shared" si="706"/>
        <v>5</v>
      </c>
      <c r="R5640" s="4">
        <f t="shared" si="707"/>
        <v>12</v>
      </c>
      <c r="S5640" s="4">
        <f t="shared" si="708"/>
        <v>122.2</v>
      </c>
      <c r="T5640" s="4" t="str">
        <f t="shared" si="709"/>
        <v>B - Kernkunde</v>
      </c>
      <c r="U5640" s="4">
        <f>ROUND(((E5640-Hilfswerte!$B$20)/Hilfswerte!$B$21)+((F5640-Hilfswerte!$B$22)/Hilfswerte!$B$23)+((G5640-Hilfswerte!$B$24)/Hilfswerte!$B$25)+0.1*INDEX(Hilfswerte!$B$4:$B$15,MATCH(C5640,Hilfswerte!$A$4:$A$15,0)),2)</f>
        <v>0.62</v>
      </c>
      <c r="V5640" s="4">
        <f>ROUND(SQRT((((E5640-Hilfswerte!$B$20)/Hilfswerte!$B$21)-Hilfswerte!$B$28)^2+(((F5640-Hilfswerte!$B$22)/Hilfswerte!$B$23)-Hilfswerte!$B$29)^2+(((G5640-Hilfswerte!$B$24)/Hilfswerte!$B$25)-Hilfswerte!$B$30)^2),3)</f>
        <v>1.1240000000000001</v>
      </c>
      <c r="W5640" s="4">
        <f>ROUND(E5640*Hilfswerte!$B$31,0)</f>
        <v>13155</v>
      </c>
      <c r="X5640" s="4">
        <f t="shared" si="710"/>
        <v>2310</v>
      </c>
      <c r="Y5640" s="4" t="str">
        <f>IF(T5640="A - Top-Kunde","bereits Top-Kunde",IF(AND(V5640&lt;=Hilfswerte!$B$34,H5640&lt;0.5*W5640),"Hoch",IF(AND(V5640&lt;=Hilfswerte!$B$35,H5640&lt;0.7*W5640),"Mittel","Niedrig")))</f>
        <v>Niedrig</v>
      </c>
      <c r="Z5640" s="4">
        <f t="shared" si="711"/>
        <v>4.5</v>
      </c>
      <c r="AA5640" s="4" t="str">
        <f>IF(J5640&gt;365,"Bereits abgewandert (Segment D)",IF(Z5640&gt;=Hilfswerte!$B$38,"Rot - akut gefaehrdet",IF(Z5640&gt;=Hilfswerte!$B$39,"Gelb - beobachten","Gruen - stabil")))</f>
        <v>Gruen - stabil</v>
      </c>
    </row>
    <row r="5641" spans="1:27" ht="15" customHeight="1" x14ac:dyDescent="0.25">
      <c r="A5641" s="4" t="s">
        <v>5988</v>
      </c>
      <c r="B5641" s="4" t="s">
        <v>308</v>
      </c>
      <c r="C5641" s="4" t="s">
        <v>33</v>
      </c>
      <c r="D5641" s="4" t="s">
        <v>52</v>
      </c>
      <c r="E5641" s="4">
        <v>91</v>
      </c>
      <c r="F5641" s="4">
        <v>15.1</v>
      </c>
      <c r="G5641" s="4">
        <v>4.5999999999999996</v>
      </c>
      <c r="H5641" s="4">
        <v>4567</v>
      </c>
      <c r="I5641" s="4">
        <v>6</v>
      </c>
      <c r="J5641" s="4">
        <v>155</v>
      </c>
      <c r="K5641" s="4">
        <v>0</v>
      </c>
      <c r="L5641" s="4">
        <v>-6</v>
      </c>
      <c r="M5641" s="4">
        <v>3</v>
      </c>
      <c r="N5641" s="4">
        <v>-9.5</v>
      </c>
      <c r="O5641" s="4">
        <f t="shared" si="704"/>
        <v>3</v>
      </c>
      <c r="P5641" s="4">
        <f t="shared" si="705"/>
        <v>5</v>
      </c>
      <c r="Q5641" s="4">
        <f t="shared" si="706"/>
        <v>4</v>
      </c>
      <c r="R5641" s="4">
        <f t="shared" si="707"/>
        <v>12</v>
      </c>
      <c r="S5641" s="4">
        <f t="shared" si="708"/>
        <v>115.3</v>
      </c>
      <c r="T5641" s="4" t="str">
        <f t="shared" si="709"/>
        <v>B - Kernkunde</v>
      </c>
      <c r="U5641" s="4">
        <f>ROUND(((E5641-Hilfswerte!$B$20)/Hilfswerte!$B$21)+((F5641-Hilfswerte!$B$22)/Hilfswerte!$B$23)+((G5641-Hilfswerte!$B$24)/Hilfswerte!$B$25)+0.1*INDEX(Hilfswerte!$B$4:$B$15,MATCH(C5641,Hilfswerte!$A$4:$A$15,0)),2)</f>
        <v>-1.22</v>
      </c>
      <c r="V5641" s="4">
        <f>ROUND(SQRT((((E5641-Hilfswerte!$B$20)/Hilfswerte!$B$21)-Hilfswerte!$B$28)^2+(((F5641-Hilfswerte!$B$22)/Hilfswerte!$B$23)-Hilfswerte!$B$29)^2+(((G5641-Hilfswerte!$B$24)/Hilfswerte!$B$25)-Hilfswerte!$B$30)^2),3)</f>
        <v>1.1719999999999999</v>
      </c>
      <c r="W5641" s="4">
        <f>ROUND(E5641*Hilfswerte!$B$31,0)</f>
        <v>18705</v>
      </c>
      <c r="X5641" s="4">
        <f t="shared" si="710"/>
        <v>14138</v>
      </c>
      <c r="Y5641" s="4" t="str">
        <f>IF(T5641="A - Top-Kunde","bereits Top-Kunde",IF(AND(V5641&lt;=Hilfswerte!$B$34,H5641&lt;0.5*W5641),"Hoch",IF(AND(V5641&lt;=Hilfswerte!$B$35,H5641&lt;0.7*W5641),"Mittel","Niedrig")))</f>
        <v>Niedrig</v>
      </c>
      <c r="Z5641" s="4">
        <f t="shared" si="711"/>
        <v>11.6</v>
      </c>
      <c r="AA5641" s="4" t="str">
        <f>IF(J5641&gt;365,"Bereits abgewandert (Segment D)",IF(Z5641&gt;=Hilfswerte!$B$38,"Rot - akut gefaehrdet",IF(Z5641&gt;=Hilfswerte!$B$39,"Gelb - beobachten","Gruen - stabil")))</f>
        <v>Gruen - stabil</v>
      </c>
    </row>
    <row r="5642" spans="1:27" ht="15" customHeight="1" x14ac:dyDescent="0.25">
      <c r="A5642" s="4" t="s">
        <v>5989</v>
      </c>
      <c r="B5642" s="4" t="s">
        <v>645</v>
      </c>
      <c r="C5642" s="4" t="s">
        <v>89</v>
      </c>
      <c r="D5642" s="4" t="s">
        <v>30</v>
      </c>
      <c r="E5642" s="4">
        <v>18</v>
      </c>
      <c r="F5642" s="4">
        <v>4.7</v>
      </c>
      <c r="G5642" s="4">
        <v>16.8</v>
      </c>
      <c r="H5642" s="4">
        <v>4472</v>
      </c>
      <c r="I5642" s="4">
        <v>5</v>
      </c>
      <c r="J5642" s="4">
        <v>49</v>
      </c>
      <c r="K5642" s="4">
        <v>1</v>
      </c>
      <c r="L5642" s="4">
        <v>13</v>
      </c>
      <c r="M5642" s="4">
        <v>5</v>
      </c>
      <c r="N5642" s="4">
        <v>-3.8</v>
      </c>
      <c r="O5642" s="4">
        <f t="shared" si="704"/>
        <v>4</v>
      </c>
      <c r="P5642" s="4">
        <f t="shared" si="705"/>
        <v>5</v>
      </c>
      <c r="Q5642" s="4">
        <f t="shared" si="706"/>
        <v>4</v>
      </c>
      <c r="R5642" s="4">
        <f t="shared" si="707"/>
        <v>13</v>
      </c>
      <c r="S5642" s="4">
        <f t="shared" si="708"/>
        <v>118.2</v>
      </c>
      <c r="T5642" s="4" t="str">
        <f t="shared" si="709"/>
        <v>B - Kernkunde</v>
      </c>
      <c r="U5642" s="4">
        <f>ROUND(((E5642-Hilfswerte!$B$20)/Hilfswerte!$B$21)+((F5642-Hilfswerte!$B$22)/Hilfswerte!$B$23)+((G5642-Hilfswerte!$B$24)/Hilfswerte!$B$25)+0.1*INDEX(Hilfswerte!$B$4:$B$15,MATCH(C5642,Hilfswerte!$A$4:$A$15,0)),2)</f>
        <v>0.48</v>
      </c>
      <c r="V5642" s="4">
        <f>ROUND(SQRT((((E5642-Hilfswerte!$B$20)/Hilfswerte!$B$21)-Hilfswerte!$B$28)^2+(((F5642-Hilfswerte!$B$22)/Hilfswerte!$B$23)-Hilfswerte!$B$29)^2+(((G5642-Hilfswerte!$B$24)/Hilfswerte!$B$25)-Hilfswerte!$B$30)^2),3)</f>
        <v>1.244</v>
      </c>
      <c r="W5642" s="4">
        <f>ROUND(E5642*Hilfswerte!$B$31,0)</f>
        <v>3700</v>
      </c>
      <c r="X5642" s="4">
        <f t="shared" si="710"/>
        <v>0</v>
      </c>
      <c r="Y5642" s="4" t="str">
        <f>IF(T5642="A - Top-Kunde","bereits Top-Kunde",IF(AND(V5642&lt;=Hilfswerte!$B$34,H5642&lt;0.5*W5642),"Hoch",IF(AND(V5642&lt;=Hilfswerte!$B$35,H5642&lt;0.7*W5642),"Mittel","Niedrig")))</f>
        <v>Niedrig</v>
      </c>
      <c r="Z5642" s="4">
        <f t="shared" si="711"/>
        <v>9.6</v>
      </c>
      <c r="AA5642" s="4" t="str">
        <f>IF(J5642&gt;365,"Bereits abgewandert (Segment D)",IF(Z5642&gt;=Hilfswerte!$B$38,"Rot - akut gefaehrdet",IF(Z5642&gt;=Hilfswerte!$B$39,"Gelb - beobachten","Gruen - stabil")))</f>
        <v>Gruen - stabil</v>
      </c>
    </row>
    <row r="5643" spans="1:27" ht="15" customHeight="1" x14ac:dyDescent="0.25">
      <c r="A5643" s="4" t="s">
        <v>5990</v>
      </c>
      <c r="B5643" s="4" t="s">
        <v>308</v>
      </c>
      <c r="C5643" s="4" t="s">
        <v>65</v>
      </c>
      <c r="D5643" s="4" t="s">
        <v>56</v>
      </c>
      <c r="E5643" s="4">
        <v>111</v>
      </c>
      <c r="F5643" s="4">
        <v>18.3</v>
      </c>
      <c r="G5643" s="4">
        <v>7.7</v>
      </c>
      <c r="H5643" s="4">
        <v>44875</v>
      </c>
      <c r="I5643" s="4">
        <v>7</v>
      </c>
      <c r="J5643" s="4">
        <v>10</v>
      </c>
      <c r="K5643" s="4">
        <v>0</v>
      </c>
      <c r="L5643" s="4">
        <v>-5</v>
      </c>
      <c r="M5643" s="4">
        <v>3</v>
      </c>
      <c r="N5643" s="4">
        <v>10.5</v>
      </c>
      <c r="O5643" s="4">
        <f t="shared" si="704"/>
        <v>5</v>
      </c>
      <c r="P5643" s="4">
        <f t="shared" si="705"/>
        <v>5</v>
      </c>
      <c r="Q5643" s="4">
        <f t="shared" si="706"/>
        <v>5</v>
      </c>
      <c r="R5643" s="4">
        <f t="shared" si="707"/>
        <v>15</v>
      </c>
      <c r="S5643" s="4">
        <f t="shared" si="708"/>
        <v>155.30000000000001</v>
      </c>
      <c r="T5643" s="4" t="str">
        <f t="shared" si="709"/>
        <v>A - Top-Kunde</v>
      </c>
      <c r="U5643" s="4">
        <f>ROUND(((E5643-Hilfswerte!$B$20)/Hilfswerte!$B$21)+((F5643-Hilfswerte!$B$22)/Hilfswerte!$B$23)+((G5643-Hilfswerte!$B$24)/Hilfswerte!$B$25)+0.1*INDEX(Hilfswerte!$B$4:$B$15,MATCH(C5643,Hilfswerte!$A$4:$A$15,0)),2)</f>
        <v>-0.66</v>
      </c>
      <c r="V5643" s="4">
        <f>ROUND(SQRT((((E5643-Hilfswerte!$B$20)/Hilfswerte!$B$21)-Hilfswerte!$B$28)^2+(((F5643-Hilfswerte!$B$22)/Hilfswerte!$B$23)-Hilfswerte!$B$29)^2+(((G5643-Hilfswerte!$B$24)/Hilfswerte!$B$25)-Hilfswerte!$B$30)^2),3)</f>
        <v>0.70099999999999996</v>
      </c>
      <c r="W5643" s="4">
        <f>ROUND(E5643*Hilfswerte!$B$31,0)</f>
        <v>22816</v>
      </c>
      <c r="X5643" s="4">
        <f t="shared" si="710"/>
        <v>0</v>
      </c>
      <c r="Y5643" s="4" t="str">
        <f>IF(T5643="A - Top-Kunde","bereits Top-Kunde",IF(AND(V5643&lt;=Hilfswerte!$B$34,H5643&lt;0.5*W5643),"Hoch",IF(AND(V5643&lt;=Hilfswerte!$B$35,H5643&lt;0.7*W5643),"Mittel","Niedrig")))</f>
        <v>bereits Top-Kunde</v>
      </c>
      <c r="Z5643" s="4">
        <f t="shared" si="711"/>
        <v>0.5</v>
      </c>
      <c r="AA5643" s="4" t="str">
        <f>IF(J5643&gt;365,"Bereits abgewandert (Segment D)",IF(Z5643&gt;=Hilfswerte!$B$38,"Rot - akut gefaehrdet",IF(Z5643&gt;=Hilfswerte!$B$39,"Gelb - beobachten","Gruen - stabil")))</f>
        <v>Gruen - stabil</v>
      </c>
    </row>
    <row r="5644" spans="1:27" ht="15" customHeight="1" x14ac:dyDescent="0.25">
      <c r="A5644" s="4" t="s">
        <v>5991</v>
      </c>
      <c r="B5644" s="4" t="s">
        <v>741</v>
      </c>
      <c r="C5644" s="4" t="s">
        <v>89</v>
      </c>
      <c r="D5644" s="4" t="s">
        <v>30</v>
      </c>
      <c r="E5644" s="4">
        <v>209</v>
      </c>
      <c r="F5644" s="4">
        <v>70.8</v>
      </c>
      <c r="G5644" s="4">
        <v>11.3</v>
      </c>
      <c r="H5644" s="4">
        <v>97895</v>
      </c>
      <c r="I5644" s="4">
        <v>12</v>
      </c>
      <c r="J5644" s="4">
        <v>13</v>
      </c>
      <c r="K5644" s="4">
        <v>0</v>
      </c>
      <c r="L5644" s="4">
        <v>17</v>
      </c>
      <c r="M5644" s="4">
        <v>3</v>
      </c>
      <c r="N5644" s="4">
        <v>-15.6</v>
      </c>
      <c r="O5644" s="4">
        <f t="shared" si="704"/>
        <v>5</v>
      </c>
      <c r="P5644" s="4">
        <f t="shared" si="705"/>
        <v>5</v>
      </c>
      <c r="Q5644" s="4">
        <f t="shared" si="706"/>
        <v>5</v>
      </c>
      <c r="R5644" s="4">
        <f t="shared" si="707"/>
        <v>15</v>
      </c>
      <c r="S5644" s="4">
        <f t="shared" si="708"/>
        <v>137.1</v>
      </c>
      <c r="T5644" s="4" t="str">
        <f t="shared" si="709"/>
        <v>A - Top-Kunde</v>
      </c>
      <c r="U5644" s="4">
        <f>ROUND(((E5644-Hilfswerte!$B$20)/Hilfswerte!$B$21)+((F5644-Hilfswerte!$B$22)/Hilfswerte!$B$23)+((G5644-Hilfswerte!$B$24)/Hilfswerte!$B$25)+0.1*INDEX(Hilfswerte!$B$4:$B$15,MATCH(C5644,Hilfswerte!$A$4:$A$15,0)),2)</f>
        <v>1.62</v>
      </c>
      <c r="V5644" s="4">
        <f>ROUND(SQRT((((E5644-Hilfswerte!$B$20)/Hilfswerte!$B$21)-Hilfswerte!$B$28)^2+(((F5644-Hilfswerte!$B$22)/Hilfswerte!$B$23)-Hilfswerte!$B$29)^2+(((G5644-Hilfswerte!$B$24)/Hilfswerte!$B$25)-Hilfswerte!$B$30)^2),3)</f>
        <v>0.624</v>
      </c>
      <c r="W5644" s="4">
        <f>ROUND(E5644*Hilfswerte!$B$31,0)</f>
        <v>42959</v>
      </c>
      <c r="X5644" s="4">
        <f t="shared" si="710"/>
        <v>0</v>
      </c>
      <c r="Y5644" s="4" t="str">
        <f>IF(T5644="A - Top-Kunde","bereits Top-Kunde",IF(AND(V5644&lt;=Hilfswerte!$B$34,H5644&lt;0.5*W5644),"Hoch",IF(AND(V5644&lt;=Hilfswerte!$B$35,H5644&lt;0.7*W5644),"Mittel","Niedrig")))</f>
        <v>bereits Top-Kunde</v>
      </c>
      <c r="Z5644" s="4">
        <f t="shared" si="711"/>
        <v>10.3</v>
      </c>
      <c r="AA5644" s="4" t="str">
        <f>IF(J5644&gt;365,"Bereits abgewandert (Segment D)",IF(Z5644&gt;=Hilfswerte!$B$38,"Rot - akut gefaehrdet",IF(Z5644&gt;=Hilfswerte!$B$39,"Gelb - beobachten","Gruen - stabil")))</f>
        <v>Gruen - stabil</v>
      </c>
    </row>
    <row r="5645" spans="1:27" ht="15" customHeight="1" x14ac:dyDescent="0.25">
      <c r="A5645" s="4" t="s">
        <v>5992</v>
      </c>
      <c r="B5645" s="4" t="s">
        <v>505</v>
      </c>
      <c r="C5645" s="4" t="s">
        <v>55</v>
      </c>
      <c r="D5645" s="4" t="s">
        <v>30</v>
      </c>
      <c r="E5645" s="4">
        <v>74</v>
      </c>
      <c r="F5645" s="4">
        <v>15.8</v>
      </c>
      <c r="G5645" s="4">
        <v>17.5</v>
      </c>
      <c r="H5645" s="4">
        <v>1253</v>
      </c>
      <c r="I5645" s="4">
        <v>3</v>
      </c>
      <c r="J5645" s="4">
        <v>329</v>
      </c>
      <c r="K5645" s="4">
        <v>0</v>
      </c>
      <c r="L5645" s="4">
        <v>5</v>
      </c>
      <c r="M5645" s="4">
        <v>1</v>
      </c>
      <c r="N5645" s="4">
        <v>-12.6</v>
      </c>
      <c r="O5645" s="4">
        <f t="shared" si="704"/>
        <v>2</v>
      </c>
      <c r="P5645" s="4">
        <f t="shared" si="705"/>
        <v>3</v>
      </c>
      <c r="Q5645" s="4">
        <f t="shared" si="706"/>
        <v>3</v>
      </c>
      <c r="R5645" s="4">
        <f t="shared" si="707"/>
        <v>8</v>
      </c>
      <c r="S5645" s="4">
        <f t="shared" si="708"/>
        <v>72.2</v>
      </c>
      <c r="T5645" s="4" t="str">
        <f t="shared" si="709"/>
        <v>C - Entwicklungspotenzial</v>
      </c>
      <c r="U5645" s="4">
        <f>ROUND(((E5645-Hilfswerte!$B$20)/Hilfswerte!$B$21)+((F5645-Hilfswerte!$B$22)/Hilfswerte!$B$23)+((G5645-Hilfswerte!$B$24)/Hilfswerte!$B$25)+0.1*INDEX(Hilfswerte!$B$4:$B$15,MATCH(C5645,Hilfswerte!$A$4:$A$15,0)),2)</f>
        <v>1.03</v>
      </c>
      <c r="V5645" s="4">
        <f>ROUND(SQRT((((E5645-Hilfswerte!$B$20)/Hilfswerte!$B$21)-Hilfswerte!$B$28)^2+(((F5645-Hilfswerte!$B$22)/Hilfswerte!$B$23)-Hilfswerte!$B$29)^2+(((G5645-Hilfswerte!$B$24)/Hilfswerte!$B$25)-Hilfswerte!$B$30)^2),3)</f>
        <v>1.145</v>
      </c>
      <c r="W5645" s="4">
        <f>ROUND(E5645*Hilfswerte!$B$31,0)</f>
        <v>15210</v>
      </c>
      <c r="X5645" s="4">
        <f t="shared" si="710"/>
        <v>13957</v>
      </c>
      <c r="Y5645" s="4" t="str">
        <f>IF(T5645="A - Top-Kunde","bereits Top-Kunde",IF(AND(V5645&lt;=Hilfswerte!$B$34,H5645&lt;0.5*W5645),"Hoch",IF(AND(V5645&lt;=Hilfswerte!$B$35,H5645&lt;0.7*W5645),"Mittel","Niedrig")))</f>
        <v>Mittel</v>
      </c>
      <c r="Z5645" s="4">
        <f t="shared" si="711"/>
        <v>22.5</v>
      </c>
      <c r="AA5645" s="4" t="str">
        <f>IF(J5645&gt;365,"Bereits abgewandert (Segment D)",IF(Z5645&gt;=Hilfswerte!$B$38,"Rot - akut gefaehrdet",IF(Z5645&gt;=Hilfswerte!$B$39,"Gelb - beobachten","Gruen - stabil")))</f>
        <v>Rot - akut gefaehrdet</v>
      </c>
    </row>
    <row r="5646" spans="1:27" ht="15" customHeight="1" x14ac:dyDescent="0.25">
      <c r="A5646" s="4" t="s">
        <v>5993</v>
      </c>
      <c r="B5646" s="4" t="s">
        <v>408</v>
      </c>
      <c r="C5646" s="4" t="s">
        <v>29</v>
      </c>
      <c r="D5646" s="4" t="s">
        <v>30</v>
      </c>
      <c r="E5646" s="4">
        <v>1626</v>
      </c>
      <c r="F5646" s="4">
        <v>416.6</v>
      </c>
      <c r="G5646" s="4">
        <v>0.4</v>
      </c>
      <c r="H5646" s="4">
        <v>190545</v>
      </c>
      <c r="I5646" s="4">
        <v>3</v>
      </c>
      <c r="J5646" s="4">
        <v>112</v>
      </c>
      <c r="K5646" s="4">
        <v>0</v>
      </c>
      <c r="L5646" s="4">
        <v>8</v>
      </c>
      <c r="M5646" s="4">
        <v>4</v>
      </c>
      <c r="N5646" s="4">
        <v>12.8</v>
      </c>
      <c r="O5646" s="4">
        <f t="shared" si="704"/>
        <v>3</v>
      </c>
      <c r="P5646" s="4">
        <f t="shared" si="705"/>
        <v>3</v>
      </c>
      <c r="Q5646" s="4">
        <f t="shared" si="706"/>
        <v>5</v>
      </c>
      <c r="R5646" s="4">
        <f t="shared" si="707"/>
        <v>11</v>
      </c>
      <c r="S5646" s="4">
        <f t="shared" si="708"/>
        <v>114</v>
      </c>
      <c r="T5646" s="4" t="str">
        <f t="shared" si="709"/>
        <v>B - Kernkunde</v>
      </c>
      <c r="U5646" s="4">
        <f>ROUND(((E5646-Hilfswerte!$B$20)/Hilfswerte!$B$21)+((F5646-Hilfswerte!$B$22)/Hilfswerte!$B$23)+((G5646-Hilfswerte!$B$24)/Hilfswerte!$B$25)+0.1*INDEX(Hilfswerte!$B$4:$B$15,MATCH(C5646,Hilfswerte!$A$4:$A$15,0)),2)</f>
        <v>12.16</v>
      </c>
      <c r="V5646" s="4">
        <f>ROUND(SQRT((((E5646-Hilfswerte!$B$20)/Hilfswerte!$B$21)-Hilfswerte!$B$28)^2+(((F5646-Hilfswerte!$B$22)/Hilfswerte!$B$23)-Hilfswerte!$B$29)^2+(((G5646-Hilfswerte!$B$24)/Hilfswerte!$B$25)-Hilfswerte!$B$30)^2),3)</f>
        <v>9.4139999999999997</v>
      </c>
      <c r="W5646" s="4">
        <f>ROUND(E5646*Hilfswerte!$B$31,0)</f>
        <v>334218</v>
      </c>
      <c r="X5646" s="4">
        <f t="shared" si="710"/>
        <v>143673</v>
      </c>
      <c r="Y5646" s="4" t="str">
        <f>IF(T5646="A - Top-Kunde","bereits Top-Kunde",IF(AND(V5646&lt;=Hilfswerte!$B$34,H5646&lt;0.5*W5646),"Hoch",IF(AND(V5646&lt;=Hilfswerte!$B$35,H5646&lt;0.7*W5646),"Mittel","Niedrig")))</f>
        <v>Niedrig</v>
      </c>
      <c r="Z5646" s="4">
        <f t="shared" si="711"/>
        <v>7.2</v>
      </c>
      <c r="AA5646" s="4" t="str">
        <f>IF(J5646&gt;365,"Bereits abgewandert (Segment D)",IF(Z5646&gt;=Hilfswerte!$B$38,"Rot - akut gefaehrdet",IF(Z5646&gt;=Hilfswerte!$B$39,"Gelb - beobachten","Gruen - stabil")))</f>
        <v>Gruen - stabil</v>
      </c>
    </row>
    <row r="5647" spans="1:27" ht="15" customHeight="1" x14ac:dyDescent="0.25">
      <c r="A5647" s="4" t="s">
        <v>5994</v>
      </c>
      <c r="B5647" s="4" t="s">
        <v>1002</v>
      </c>
      <c r="C5647" s="4" t="s">
        <v>65</v>
      </c>
      <c r="D5647" s="4" t="s">
        <v>56</v>
      </c>
      <c r="E5647" s="4">
        <v>213</v>
      </c>
      <c r="F5647" s="4">
        <v>39.299999999999997</v>
      </c>
      <c r="G5647" s="4">
        <v>14.7</v>
      </c>
      <c r="H5647" s="4">
        <v>11358</v>
      </c>
      <c r="I5647" s="4">
        <v>5</v>
      </c>
      <c r="J5647" s="4">
        <v>150</v>
      </c>
      <c r="K5647" s="4">
        <v>0</v>
      </c>
      <c r="L5647" s="4">
        <v>-4</v>
      </c>
      <c r="M5647" s="4">
        <v>4</v>
      </c>
      <c r="N5647" s="4">
        <v>-8</v>
      </c>
      <c r="O5647" s="4">
        <f t="shared" si="704"/>
        <v>3</v>
      </c>
      <c r="P5647" s="4">
        <f t="shared" si="705"/>
        <v>5</v>
      </c>
      <c r="Q5647" s="4">
        <f t="shared" si="706"/>
        <v>5</v>
      </c>
      <c r="R5647" s="4">
        <f t="shared" si="707"/>
        <v>13</v>
      </c>
      <c r="S5647" s="4">
        <f t="shared" si="708"/>
        <v>126</v>
      </c>
      <c r="T5647" s="4" t="str">
        <f t="shared" si="709"/>
        <v>A - Top-Kunde</v>
      </c>
      <c r="U5647" s="4">
        <f>ROUND(((E5647-Hilfswerte!$B$20)/Hilfswerte!$B$21)+((F5647-Hilfswerte!$B$22)/Hilfswerte!$B$23)+((G5647-Hilfswerte!$B$24)/Hilfswerte!$B$25)+0.1*INDEX(Hilfswerte!$B$4:$B$15,MATCH(C5647,Hilfswerte!$A$4:$A$15,0)),2)</f>
        <v>1.26</v>
      </c>
      <c r="V5647" s="4">
        <f>ROUND(SQRT((((E5647-Hilfswerte!$B$20)/Hilfswerte!$B$21)-Hilfswerte!$B$28)^2+(((F5647-Hilfswerte!$B$22)/Hilfswerte!$B$23)-Hilfswerte!$B$29)^2+(((G5647-Hilfswerte!$B$24)/Hilfswerte!$B$25)-Hilfswerte!$B$30)^2),3)</f>
        <v>0.58799999999999997</v>
      </c>
      <c r="W5647" s="4">
        <f>ROUND(E5647*Hilfswerte!$B$31,0)</f>
        <v>43781</v>
      </c>
      <c r="X5647" s="4">
        <f t="shared" si="710"/>
        <v>32423</v>
      </c>
      <c r="Y5647" s="4" t="str">
        <f>IF(T5647="A - Top-Kunde","bereits Top-Kunde",IF(AND(V5647&lt;=Hilfswerte!$B$34,H5647&lt;0.5*W5647),"Hoch",IF(AND(V5647&lt;=Hilfswerte!$B$35,H5647&lt;0.7*W5647),"Mittel","Niedrig")))</f>
        <v>bereits Top-Kunde</v>
      </c>
      <c r="Z5647" s="4">
        <f t="shared" si="711"/>
        <v>10.7</v>
      </c>
      <c r="AA5647" s="4" t="str">
        <f>IF(J5647&gt;365,"Bereits abgewandert (Segment D)",IF(Z5647&gt;=Hilfswerte!$B$38,"Rot - akut gefaehrdet",IF(Z5647&gt;=Hilfswerte!$B$39,"Gelb - beobachten","Gruen - stabil")))</f>
        <v>Gruen - stabil</v>
      </c>
    </row>
    <row r="5648" spans="1:27" ht="15" customHeight="1" x14ac:dyDescent="0.25">
      <c r="A5648" s="4" t="s">
        <v>5995</v>
      </c>
      <c r="B5648" s="4" t="s">
        <v>836</v>
      </c>
      <c r="C5648" s="4" t="s">
        <v>47</v>
      </c>
      <c r="D5648" s="4" t="s">
        <v>30</v>
      </c>
      <c r="E5648" s="4">
        <v>819</v>
      </c>
      <c r="F5648" s="4">
        <v>174.1</v>
      </c>
      <c r="G5648" s="4">
        <v>8.6</v>
      </c>
      <c r="H5648" s="4">
        <v>17360</v>
      </c>
      <c r="I5648" s="4">
        <v>1</v>
      </c>
      <c r="J5648" s="4">
        <v>124</v>
      </c>
      <c r="K5648" s="4">
        <v>1</v>
      </c>
      <c r="L5648" s="4">
        <v>19</v>
      </c>
      <c r="M5648" s="4">
        <v>1</v>
      </c>
      <c r="N5648" s="4">
        <v>-5.4</v>
      </c>
      <c r="O5648" s="4">
        <f t="shared" si="704"/>
        <v>3</v>
      </c>
      <c r="P5648" s="4">
        <f t="shared" si="705"/>
        <v>1</v>
      </c>
      <c r="Q5648" s="4">
        <f t="shared" si="706"/>
        <v>5</v>
      </c>
      <c r="R5648" s="4">
        <f t="shared" si="707"/>
        <v>9</v>
      </c>
      <c r="S5648" s="4">
        <f t="shared" si="708"/>
        <v>75.599999999999994</v>
      </c>
      <c r="T5648" s="4" t="str">
        <f t="shared" si="709"/>
        <v>C - Entwicklungspotenzial</v>
      </c>
      <c r="U5648" s="4">
        <f>ROUND(((E5648-Hilfswerte!$B$20)/Hilfswerte!$B$21)+((F5648-Hilfswerte!$B$22)/Hilfswerte!$B$23)+((G5648-Hilfswerte!$B$24)/Hilfswerte!$B$25)+0.1*INDEX(Hilfswerte!$B$4:$B$15,MATCH(C5648,Hilfswerte!$A$4:$A$15,0)),2)</f>
        <v>5.45</v>
      </c>
      <c r="V5648" s="4">
        <f>ROUND(SQRT((((E5648-Hilfswerte!$B$20)/Hilfswerte!$B$21)-Hilfswerte!$B$28)^2+(((F5648-Hilfswerte!$B$22)/Hilfswerte!$B$23)-Hilfswerte!$B$29)^2+(((G5648-Hilfswerte!$B$24)/Hilfswerte!$B$25)-Hilfswerte!$B$30)^2),3)</f>
        <v>3.7410000000000001</v>
      </c>
      <c r="W5648" s="4">
        <f>ROUND(E5648*Hilfswerte!$B$31,0)</f>
        <v>168342</v>
      </c>
      <c r="X5648" s="4">
        <f t="shared" si="710"/>
        <v>150982</v>
      </c>
      <c r="Y5648" s="4" t="str">
        <f>IF(T5648="A - Top-Kunde","bereits Top-Kunde",IF(AND(V5648&lt;=Hilfswerte!$B$34,H5648&lt;0.5*W5648),"Hoch",IF(AND(V5648&lt;=Hilfswerte!$B$35,H5648&lt;0.7*W5648),"Mittel","Niedrig")))</f>
        <v>Niedrig</v>
      </c>
      <c r="Z5648" s="4">
        <f t="shared" si="711"/>
        <v>15.2</v>
      </c>
      <c r="AA5648" s="4" t="str">
        <f>IF(J5648&gt;365,"Bereits abgewandert (Segment D)",IF(Z5648&gt;=Hilfswerte!$B$38,"Rot - akut gefaehrdet",IF(Z5648&gt;=Hilfswerte!$B$39,"Gelb - beobachten","Gruen - stabil")))</f>
        <v>Gelb - beobachten</v>
      </c>
    </row>
    <row r="5649" spans="1:27" ht="15" customHeight="1" x14ac:dyDescent="0.25">
      <c r="A5649" s="4" t="s">
        <v>5996</v>
      </c>
      <c r="B5649" s="4" t="s">
        <v>97</v>
      </c>
      <c r="C5649" s="4" t="s">
        <v>89</v>
      </c>
      <c r="D5649" s="4" t="s">
        <v>30</v>
      </c>
      <c r="E5649" s="4">
        <v>37</v>
      </c>
      <c r="F5649" s="4">
        <v>9.6</v>
      </c>
      <c r="G5649" s="4">
        <v>10</v>
      </c>
      <c r="H5649" s="4">
        <v>1587</v>
      </c>
      <c r="I5649" s="4">
        <v>8</v>
      </c>
      <c r="J5649" s="4">
        <v>7</v>
      </c>
      <c r="K5649" s="4">
        <v>3</v>
      </c>
      <c r="L5649" s="4">
        <v>17</v>
      </c>
      <c r="M5649" s="4">
        <v>5</v>
      </c>
      <c r="N5649" s="4">
        <v>14.6</v>
      </c>
      <c r="O5649" s="4">
        <f t="shared" si="704"/>
        <v>5</v>
      </c>
      <c r="P5649" s="4">
        <f t="shared" si="705"/>
        <v>5</v>
      </c>
      <c r="Q5649" s="4">
        <f t="shared" si="706"/>
        <v>3</v>
      </c>
      <c r="R5649" s="4">
        <f t="shared" si="707"/>
        <v>13</v>
      </c>
      <c r="S5649" s="4">
        <f t="shared" si="708"/>
        <v>114.2</v>
      </c>
      <c r="T5649" s="4" t="str">
        <f t="shared" si="709"/>
        <v>B - Kernkunde</v>
      </c>
      <c r="U5649" s="4">
        <f>ROUND(((E5649-Hilfswerte!$B$20)/Hilfswerte!$B$21)+((F5649-Hilfswerte!$B$22)/Hilfswerte!$B$23)+((G5649-Hilfswerte!$B$24)/Hilfswerte!$B$25)+0.1*INDEX(Hilfswerte!$B$4:$B$15,MATCH(C5649,Hilfswerte!$A$4:$A$15,0)),2)</f>
        <v>-0.43</v>
      </c>
      <c r="V5649" s="4">
        <f>ROUND(SQRT((((E5649-Hilfswerte!$B$20)/Hilfswerte!$B$21)-Hilfswerte!$B$28)^2+(((F5649-Hilfswerte!$B$22)/Hilfswerte!$B$23)-Hilfswerte!$B$29)^2+(((G5649-Hilfswerte!$B$24)/Hilfswerte!$B$25)-Hilfswerte!$B$30)^2),3)</f>
        <v>0.77700000000000002</v>
      </c>
      <c r="W5649" s="4">
        <f>ROUND(E5649*Hilfswerte!$B$31,0)</f>
        <v>7605</v>
      </c>
      <c r="X5649" s="4">
        <f t="shared" si="710"/>
        <v>6018</v>
      </c>
      <c r="Y5649" s="4" t="str">
        <f>IF(T5649="A - Top-Kunde","bereits Top-Kunde",IF(AND(V5649&lt;=Hilfswerte!$B$34,H5649&lt;0.5*W5649),"Hoch",IF(AND(V5649&lt;=Hilfswerte!$B$35,H5649&lt;0.7*W5649),"Mittel","Niedrig")))</f>
        <v>Hoch</v>
      </c>
      <c r="Z5649" s="4">
        <f t="shared" si="711"/>
        <v>12.8</v>
      </c>
      <c r="AA5649" s="4" t="str">
        <f>IF(J5649&gt;365,"Bereits abgewandert (Segment D)",IF(Z5649&gt;=Hilfswerte!$B$38,"Rot - akut gefaehrdet",IF(Z5649&gt;=Hilfswerte!$B$39,"Gelb - beobachten","Gruen - stabil")))</f>
        <v>Gruen - stabil</v>
      </c>
    </row>
    <row r="5650" spans="1:27" ht="15" customHeight="1" x14ac:dyDescent="0.25">
      <c r="A5650" s="4" t="s">
        <v>5997</v>
      </c>
      <c r="B5650" s="4" t="s">
        <v>897</v>
      </c>
      <c r="C5650" s="4" t="s">
        <v>62</v>
      </c>
      <c r="D5650" s="4" t="s">
        <v>30</v>
      </c>
      <c r="E5650" s="4">
        <v>61</v>
      </c>
      <c r="F5650" s="4">
        <v>10.3</v>
      </c>
      <c r="G5650" s="4">
        <v>14.9</v>
      </c>
      <c r="H5650" s="4">
        <v>823</v>
      </c>
      <c r="I5650" s="4">
        <v>2</v>
      </c>
      <c r="J5650" s="4">
        <v>82</v>
      </c>
      <c r="K5650" s="4">
        <v>1</v>
      </c>
      <c r="L5650" s="4">
        <v>7</v>
      </c>
      <c r="M5650" s="4">
        <v>2</v>
      </c>
      <c r="N5650" s="4">
        <v>-19.3</v>
      </c>
      <c r="O5650" s="4">
        <f t="shared" si="704"/>
        <v>4</v>
      </c>
      <c r="P5650" s="4">
        <f t="shared" si="705"/>
        <v>2</v>
      </c>
      <c r="Q5650" s="4">
        <f t="shared" si="706"/>
        <v>2</v>
      </c>
      <c r="R5650" s="4">
        <f t="shared" si="707"/>
        <v>8</v>
      </c>
      <c r="S5650" s="4">
        <f t="shared" si="708"/>
        <v>62.3</v>
      </c>
      <c r="T5650" s="4" t="str">
        <f t="shared" si="709"/>
        <v>C - Entwicklungspotenzial</v>
      </c>
      <c r="U5650" s="4">
        <f>ROUND(((E5650-Hilfswerte!$B$20)/Hilfswerte!$B$21)+((F5650-Hilfswerte!$B$22)/Hilfswerte!$B$23)+((G5650-Hilfswerte!$B$24)/Hilfswerte!$B$25)+0.1*INDEX(Hilfswerte!$B$4:$B$15,MATCH(C5650,Hilfswerte!$A$4:$A$15,0)),2)</f>
        <v>0.59</v>
      </c>
      <c r="V5650" s="4">
        <f>ROUND(SQRT((((E5650-Hilfswerte!$B$20)/Hilfswerte!$B$21)-Hilfswerte!$B$28)^2+(((F5650-Hilfswerte!$B$22)/Hilfswerte!$B$23)-Hilfswerte!$B$29)^2+(((G5650-Hilfswerte!$B$24)/Hilfswerte!$B$25)-Hilfswerte!$B$30)^2),3)</f>
        <v>0.89100000000000001</v>
      </c>
      <c r="W5650" s="4">
        <f>ROUND(E5650*Hilfswerte!$B$31,0)</f>
        <v>12538</v>
      </c>
      <c r="X5650" s="4">
        <f t="shared" si="710"/>
        <v>11715</v>
      </c>
      <c r="Y5650" s="4" t="str">
        <f>IF(T5650="A - Top-Kunde","bereits Top-Kunde",IF(AND(V5650&lt;=Hilfswerte!$B$34,H5650&lt;0.5*W5650),"Hoch",IF(AND(V5650&lt;=Hilfswerte!$B$35,H5650&lt;0.7*W5650),"Mittel","Niedrig")))</f>
        <v>Mittel</v>
      </c>
      <c r="Z5650" s="4">
        <f t="shared" si="711"/>
        <v>16.2</v>
      </c>
      <c r="AA5650" s="4" t="str">
        <f>IF(J5650&gt;365,"Bereits abgewandert (Segment D)",IF(Z5650&gt;=Hilfswerte!$B$38,"Rot - akut gefaehrdet",IF(Z5650&gt;=Hilfswerte!$B$39,"Gelb - beobachten","Gruen - stabil")))</f>
        <v>Gelb - beobachten</v>
      </c>
    </row>
    <row r="5651" spans="1:27" ht="15" customHeight="1" x14ac:dyDescent="0.25">
      <c r="A5651" s="4" t="s">
        <v>5998</v>
      </c>
      <c r="B5651" s="4" t="s">
        <v>392</v>
      </c>
      <c r="C5651" s="4" t="s">
        <v>38</v>
      </c>
      <c r="D5651" s="4" t="s">
        <v>30</v>
      </c>
      <c r="E5651" s="4">
        <v>295</v>
      </c>
      <c r="F5651" s="4">
        <v>68.8</v>
      </c>
      <c r="G5651" s="4">
        <v>19.8</v>
      </c>
      <c r="H5651" s="4">
        <v>11956</v>
      </c>
      <c r="I5651" s="4">
        <v>1</v>
      </c>
      <c r="J5651" s="4">
        <v>152</v>
      </c>
      <c r="K5651" s="4">
        <v>0</v>
      </c>
      <c r="L5651" s="4">
        <v>-2</v>
      </c>
      <c r="M5651" s="4">
        <v>4</v>
      </c>
      <c r="N5651" s="4">
        <v>14.2</v>
      </c>
      <c r="O5651" s="4">
        <f t="shared" si="704"/>
        <v>3</v>
      </c>
      <c r="P5651" s="4">
        <f t="shared" si="705"/>
        <v>1</v>
      </c>
      <c r="Q5651" s="4">
        <f t="shared" si="706"/>
        <v>5</v>
      </c>
      <c r="R5651" s="4">
        <f t="shared" si="707"/>
        <v>9</v>
      </c>
      <c r="S5651" s="4">
        <f t="shared" si="708"/>
        <v>97.1</v>
      </c>
      <c r="T5651" s="4" t="str">
        <f t="shared" si="709"/>
        <v>C - Entwicklungspotenzial</v>
      </c>
      <c r="U5651" s="4">
        <f>ROUND(((E5651-Hilfswerte!$B$20)/Hilfswerte!$B$21)+((F5651-Hilfswerte!$B$22)/Hilfswerte!$B$23)+((G5651-Hilfswerte!$B$24)/Hilfswerte!$B$25)+0.1*INDEX(Hilfswerte!$B$4:$B$15,MATCH(C5651,Hilfswerte!$A$4:$A$15,0)),2)</f>
        <v>3.35</v>
      </c>
      <c r="V5651" s="4">
        <f>ROUND(SQRT((((E5651-Hilfswerte!$B$20)/Hilfswerte!$B$21)-Hilfswerte!$B$28)^2+(((F5651-Hilfswerte!$B$22)/Hilfswerte!$B$23)-Hilfswerte!$B$29)^2+(((G5651-Hilfswerte!$B$24)/Hilfswerte!$B$25)-Hilfswerte!$B$30)^2),3)</f>
        <v>1.573</v>
      </c>
      <c r="W5651" s="4">
        <f>ROUND(E5651*Hilfswerte!$B$31,0)</f>
        <v>60636</v>
      </c>
      <c r="X5651" s="4">
        <f t="shared" si="710"/>
        <v>48680</v>
      </c>
      <c r="Y5651" s="4" t="str">
        <f>IF(T5651="A - Top-Kunde","bereits Top-Kunde",IF(AND(V5651&lt;=Hilfswerte!$B$34,H5651&lt;0.5*W5651),"Hoch",IF(AND(V5651&lt;=Hilfswerte!$B$35,H5651&lt;0.7*W5651),"Mittel","Niedrig")))</f>
        <v>Niedrig</v>
      </c>
      <c r="Z5651" s="4">
        <f t="shared" si="711"/>
        <v>7.6</v>
      </c>
      <c r="AA5651" s="4" t="str">
        <f>IF(J5651&gt;365,"Bereits abgewandert (Segment D)",IF(Z5651&gt;=Hilfswerte!$B$38,"Rot - akut gefaehrdet",IF(Z5651&gt;=Hilfswerte!$B$39,"Gelb - beobachten","Gruen - stabil")))</f>
        <v>Gruen - stabil</v>
      </c>
    </row>
    <row r="5652" spans="1:27" ht="15" customHeight="1" x14ac:dyDescent="0.25">
      <c r="A5652" s="4" t="s">
        <v>5999</v>
      </c>
      <c r="B5652" s="4" t="s">
        <v>569</v>
      </c>
      <c r="C5652" s="4" t="s">
        <v>62</v>
      </c>
      <c r="D5652" s="4" t="s">
        <v>117</v>
      </c>
      <c r="E5652" s="4">
        <v>74</v>
      </c>
      <c r="F5652" s="4">
        <v>19.399999999999999</v>
      </c>
      <c r="G5652" s="4">
        <v>3.2</v>
      </c>
      <c r="H5652" s="4">
        <v>1333</v>
      </c>
      <c r="I5652" s="4">
        <v>1</v>
      </c>
      <c r="J5652" s="4">
        <v>84</v>
      </c>
      <c r="K5652" s="4">
        <v>0</v>
      </c>
      <c r="L5652" s="4">
        <v>0</v>
      </c>
      <c r="M5652" s="4">
        <v>5</v>
      </c>
      <c r="N5652" s="4">
        <v>40.5</v>
      </c>
      <c r="O5652" s="4">
        <f t="shared" si="704"/>
        <v>4</v>
      </c>
      <c r="P5652" s="4">
        <f t="shared" si="705"/>
        <v>1</v>
      </c>
      <c r="Q5652" s="4">
        <f t="shared" si="706"/>
        <v>3</v>
      </c>
      <c r="R5652" s="4">
        <f t="shared" si="707"/>
        <v>8</v>
      </c>
      <c r="S5652" s="4">
        <f t="shared" si="708"/>
        <v>100.3</v>
      </c>
      <c r="T5652" s="4" t="str">
        <f t="shared" si="709"/>
        <v>C - Entwicklungspotenzial</v>
      </c>
      <c r="U5652" s="4">
        <f>ROUND(((E5652-Hilfswerte!$B$20)/Hilfswerte!$B$21)+((F5652-Hilfswerte!$B$22)/Hilfswerte!$B$23)+((G5652-Hilfswerte!$B$24)/Hilfswerte!$B$25)+0.1*INDEX(Hilfswerte!$B$4:$B$15,MATCH(C5652,Hilfswerte!$A$4:$A$15,0)),2)</f>
        <v>-1.05</v>
      </c>
      <c r="V5652" s="4">
        <f>ROUND(SQRT((((E5652-Hilfswerte!$B$20)/Hilfswerte!$B$21)-Hilfswerte!$B$28)^2+(((F5652-Hilfswerte!$B$22)/Hilfswerte!$B$23)-Hilfswerte!$B$29)^2+(((G5652-Hilfswerte!$B$24)/Hilfswerte!$B$25)-Hilfswerte!$B$30)^2),3)</f>
        <v>1.373</v>
      </c>
      <c r="W5652" s="4">
        <f>ROUND(E5652*Hilfswerte!$B$31,0)</f>
        <v>15210</v>
      </c>
      <c r="X5652" s="4">
        <f t="shared" si="710"/>
        <v>13877</v>
      </c>
      <c r="Y5652" s="4" t="str">
        <f>IF(T5652="A - Top-Kunde","bereits Top-Kunde",IF(AND(V5652&lt;=Hilfswerte!$B$34,H5652&lt;0.5*W5652),"Hoch",IF(AND(V5652&lt;=Hilfswerte!$B$35,H5652&lt;0.7*W5652),"Mittel","Niedrig")))</f>
        <v>Niedrig</v>
      </c>
      <c r="Z5652" s="4">
        <f t="shared" si="711"/>
        <v>4.2</v>
      </c>
      <c r="AA5652" s="4" t="str">
        <f>IF(J5652&gt;365,"Bereits abgewandert (Segment D)",IF(Z5652&gt;=Hilfswerte!$B$38,"Rot - akut gefaehrdet",IF(Z5652&gt;=Hilfswerte!$B$39,"Gelb - beobachten","Gruen - stabil")))</f>
        <v>Gruen - stabil</v>
      </c>
    </row>
    <row r="5653" spans="1:27" ht="15" customHeight="1" x14ac:dyDescent="0.25">
      <c r="A5653" s="4" t="s">
        <v>6000</v>
      </c>
      <c r="B5653" s="4" t="s">
        <v>95</v>
      </c>
      <c r="C5653" s="4" t="s">
        <v>29</v>
      </c>
      <c r="D5653" s="4" t="s">
        <v>117</v>
      </c>
      <c r="E5653" s="4">
        <v>112</v>
      </c>
      <c r="F5653" s="4">
        <v>28</v>
      </c>
      <c r="G5653" s="4">
        <v>17.5</v>
      </c>
      <c r="H5653" s="4">
        <v>16199</v>
      </c>
      <c r="I5653" s="4">
        <v>3</v>
      </c>
      <c r="J5653" s="4">
        <v>21</v>
      </c>
      <c r="K5653" s="4">
        <v>0</v>
      </c>
      <c r="L5653" s="4">
        <v>-2</v>
      </c>
      <c r="M5653" s="4">
        <v>3</v>
      </c>
      <c r="N5653" s="4">
        <v>16.3</v>
      </c>
      <c r="O5653" s="4">
        <f t="shared" si="704"/>
        <v>5</v>
      </c>
      <c r="P5653" s="4">
        <f t="shared" si="705"/>
        <v>3</v>
      </c>
      <c r="Q5653" s="4">
        <f t="shared" si="706"/>
        <v>5</v>
      </c>
      <c r="R5653" s="4">
        <f t="shared" si="707"/>
        <v>13</v>
      </c>
      <c r="S5653" s="4">
        <f t="shared" si="708"/>
        <v>138.19999999999999</v>
      </c>
      <c r="T5653" s="4" t="str">
        <f t="shared" si="709"/>
        <v>A - Top-Kunde</v>
      </c>
      <c r="U5653" s="4">
        <f>ROUND(((E5653-Hilfswerte!$B$20)/Hilfswerte!$B$21)+((F5653-Hilfswerte!$B$22)/Hilfswerte!$B$23)+((G5653-Hilfswerte!$B$24)/Hilfswerte!$B$25)+0.1*INDEX(Hilfswerte!$B$4:$B$15,MATCH(C5653,Hilfswerte!$A$4:$A$15,0)),2)</f>
        <v>1.39</v>
      </c>
      <c r="V5653" s="4">
        <f>ROUND(SQRT((((E5653-Hilfswerte!$B$20)/Hilfswerte!$B$21)-Hilfswerte!$B$28)^2+(((F5653-Hilfswerte!$B$22)/Hilfswerte!$B$23)-Hilfswerte!$B$29)^2+(((G5653-Hilfswerte!$B$24)/Hilfswerte!$B$25)-Hilfswerte!$B$30)^2),3)</f>
        <v>1.0409999999999999</v>
      </c>
      <c r="W5653" s="4">
        <f>ROUND(E5653*Hilfswerte!$B$31,0)</f>
        <v>23021</v>
      </c>
      <c r="X5653" s="4">
        <f t="shared" si="710"/>
        <v>6822</v>
      </c>
      <c r="Y5653" s="4" t="str">
        <f>IF(T5653="A - Top-Kunde","bereits Top-Kunde",IF(AND(V5653&lt;=Hilfswerte!$B$34,H5653&lt;0.5*W5653),"Hoch",IF(AND(V5653&lt;=Hilfswerte!$B$35,H5653&lt;0.7*W5653),"Mittel","Niedrig")))</f>
        <v>bereits Top-Kunde</v>
      </c>
      <c r="Z5653" s="4">
        <f t="shared" si="711"/>
        <v>1.1000000000000001</v>
      </c>
      <c r="AA5653" s="4" t="str">
        <f>IF(J5653&gt;365,"Bereits abgewandert (Segment D)",IF(Z5653&gt;=Hilfswerte!$B$38,"Rot - akut gefaehrdet",IF(Z5653&gt;=Hilfswerte!$B$39,"Gelb - beobachten","Gruen - stabil")))</f>
        <v>Gruen - stabil</v>
      </c>
    </row>
    <row r="5654" spans="1:27" ht="15" customHeight="1" x14ac:dyDescent="0.25">
      <c r="A5654" s="4" t="s">
        <v>6001</v>
      </c>
      <c r="B5654" s="4" t="s">
        <v>1037</v>
      </c>
      <c r="C5654" s="4" t="s">
        <v>38</v>
      </c>
      <c r="D5654" s="4" t="s">
        <v>122</v>
      </c>
      <c r="E5654" s="4">
        <v>78</v>
      </c>
      <c r="F5654" s="4">
        <v>13.8</v>
      </c>
      <c r="G5654" s="4">
        <v>17.399999999999999</v>
      </c>
      <c r="H5654" s="4">
        <v>15682</v>
      </c>
      <c r="I5654" s="4">
        <v>3</v>
      </c>
      <c r="J5654" s="4">
        <v>9</v>
      </c>
      <c r="K5654" s="4">
        <v>1</v>
      </c>
      <c r="L5654" s="4">
        <v>32</v>
      </c>
      <c r="M5654" s="4">
        <v>6</v>
      </c>
      <c r="N5654" s="4">
        <v>-3.5</v>
      </c>
      <c r="O5654" s="4">
        <f t="shared" si="704"/>
        <v>5</v>
      </c>
      <c r="P5654" s="4">
        <f t="shared" si="705"/>
        <v>3</v>
      </c>
      <c r="Q5654" s="4">
        <f t="shared" si="706"/>
        <v>5</v>
      </c>
      <c r="R5654" s="4">
        <f t="shared" si="707"/>
        <v>13</v>
      </c>
      <c r="S5654" s="4">
        <f t="shared" si="708"/>
        <v>112.7</v>
      </c>
      <c r="T5654" s="4" t="str">
        <f t="shared" si="709"/>
        <v>B - Kernkunde</v>
      </c>
      <c r="U5654" s="4">
        <f>ROUND(((E5654-Hilfswerte!$B$20)/Hilfswerte!$B$21)+((F5654-Hilfswerte!$B$22)/Hilfswerte!$B$23)+((G5654-Hilfswerte!$B$24)/Hilfswerte!$B$25)+0.1*INDEX(Hilfswerte!$B$4:$B$15,MATCH(C5654,Hilfswerte!$A$4:$A$15,0)),2)</f>
        <v>1.05</v>
      </c>
      <c r="V5654" s="4">
        <f>ROUND(SQRT((((E5654-Hilfswerte!$B$20)/Hilfswerte!$B$21)-Hilfswerte!$B$28)^2+(((F5654-Hilfswerte!$B$22)/Hilfswerte!$B$23)-Hilfswerte!$B$29)^2+(((G5654-Hilfswerte!$B$24)/Hilfswerte!$B$25)-Hilfswerte!$B$30)^2),3)</f>
        <v>1.139</v>
      </c>
      <c r="W5654" s="4">
        <f>ROUND(E5654*Hilfswerte!$B$31,0)</f>
        <v>16033</v>
      </c>
      <c r="X5654" s="4">
        <f t="shared" si="710"/>
        <v>351</v>
      </c>
      <c r="Y5654" s="4" t="str">
        <f>IF(T5654="A - Top-Kunde","bereits Top-Kunde",IF(AND(V5654&lt;=Hilfswerte!$B$34,H5654&lt;0.5*W5654),"Hoch",IF(AND(V5654&lt;=Hilfswerte!$B$35,H5654&lt;0.7*W5654),"Mittel","Niedrig")))</f>
        <v>Niedrig</v>
      </c>
      <c r="Z5654" s="4">
        <f t="shared" si="711"/>
        <v>11.3</v>
      </c>
      <c r="AA5654" s="4" t="str">
        <f>IF(J5654&gt;365,"Bereits abgewandert (Segment D)",IF(Z5654&gt;=Hilfswerte!$B$38,"Rot - akut gefaehrdet",IF(Z5654&gt;=Hilfswerte!$B$39,"Gelb - beobachten","Gruen - stabil")))</f>
        <v>Gruen - stabil</v>
      </c>
    </row>
    <row r="5655" spans="1:27" ht="15" customHeight="1" x14ac:dyDescent="0.25">
      <c r="A5655" s="4" t="s">
        <v>6002</v>
      </c>
      <c r="B5655" s="4" t="s">
        <v>408</v>
      </c>
      <c r="C5655" s="4" t="s">
        <v>29</v>
      </c>
      <c r="D5655" s="4" t="s">
        <v>30</v>
      </c>
      <c r="E5655" s="4">
        <v>47</v>
      </c>
      <c r="F5655" s="4">
        <v>17.8</v>
      </c>
      <c r="G5655" s="4">
        <v>11.4</v>
      </c>
      <c r="H5655" s="4">
        <v>3515</v>
      </c>
      <c r="I5655" s="4">
        <v>7</v>
      </c>
      <c r="J5655" s="4">
        <v>22</v>
      </c>
      <c r="K5655" s="4">
        <v>1</v>
      </c>
      <c r="L5655" s="4">
        <v>28</v>
      </c>
      <c r="M5655" s="4">
        <v>2</v>
      </c>
      <c r="N5655" s="4">
        <v>10.1</v>
      </c>
      <c r="O5655" s="4">
        <f t="shared" si="704"/>
        <v>5</v>
      </c>
      <c r="P5655" s="4">
        <f t="shared" si="705"/>
        <v>5</v>
      </c>
      <c r="Q5655" s="4">
        <f t="shared" si="706"/>
        <v>4</v>
      </c>
      <c r="R5655" s="4">
        <f t="shared" si="707"/>
        <v>14</v>
      </c>
      <c r="S5655" s="4">
        <f t="shared" si="708"/>
        <v>130.69999999999999</v>
      </c>
      <c r="T5655" s="4" t="str">
        <f t="shared" si="709"/>
        <v>A - Top-Kunde</v>
      </c>
      <c r="U5655" s="4">
        <f>ROUND(((E5655-Hilfswerte!$B$20)/Hilfswerte!$B$21)+((F5655-Hilfswerte!$B$22)/Hilfswerte!$B$23)+((G5655-Hilfswerte!$B$24)/Hilfswerte!$B$25)+0.1*INDEX(Hilfswerte!$B$4:$B$15,MATCH(C5655,Hilfswerte!$A$4:$A$15,0)),2)</f>
        <v>-0.04</v>
      </c>
      <c r="V5655" s="4">
        <f>ROUND(SQRT((((E5655-Hilfswerte!$B$20)/Hilfswerte!$B$21)-Hilfswerte!$B$28)^2+(((F5655-Hilfswerte!$B$22)/Hilfswerte!$B$23)-Hilfswerte!$B$29)^2+(((G5655-Hilfswerte!$B$24)/Hilfswerte!$B$25)-Hilfswerte!$B$30)^2),3)</f>
        <v>0.627</v>
      </c>
      <c r="W5655" s="4">
        <f>ROUND(E5655*Hilfswerte!$B$31,0)</f>
        <v>9661</v>
      </c>
      <c r="X5655" s="4">
        <f t="shared" si="710"/>
        <v>6146</v>
      </c>
      <c r="Y5655" s="4" t="str">
        <f>IF(T5655="A - Top-Kunde","bereits Top-Kunde",IF(AND(V5655&lt;=Hilfswerte!$B$34,H5655&lt;0.5*W5655),"Hoch",IF(AND(V5655&lt;=Hilfswerte!$B$35,H5655&lt;0.7*W5655),"Mittel","Niedrig")))</f>
        <v>bereits Top-Kunde</v>
      </c>
      <c r="Z5655" s="4">
        <f t="shared" si="711"/>
        <v>9.6999999999999993</v>
      </c>
      <c r="AA5655" s="4" t="str">
        <f>IF(J5655&gt;365,"Bereits abgewandert (Segment D)",IF(Z5655&gt;=Hilfswerte!$B$38,"Rot - akut gefaehrdet",IF(Z5655&gt;=Hilfswerte!$B$39,"Gelb - beobachten","Gruen - stabil")))</f>
        <v>Gruen - stabil</v>
      </c>
    </row>
    <row r="5656" spans="1:27" ht="15" customHeight="1" x14ac:dyDescent="0.25">
      <c r="A5656" s="4" t="s">
        <v>6003</v>
      </c>
      <c r="B5656" s="4" t="s">
        <v>203</v>
      </c>
      <c r="C5656" s="4" t="s">
        <v>29</v>
      </c>
      <c r="D5656" s="4" t="s">
        <v>30</v>
      </c>
      <c r="E5656" s="4">
        <v>38</v>
      </c>
      <c r="F5656" s="4">
        <v>6.3</v>
      </c>
      <c r="G5656" s="4">
        <v>4.5</v>
      </c>
      <c r="H5656" s="4">
        <v>5631</v>
      </c>
      <c r="I5656" s="4">
        <v>1</v>
      </c>
      <c r="J5656" s="4">
        <v>161</v>
      </c>
      <c r="K5656" s="4">
        <v>0</v>
      </c>
      <c r="L5656" s="4">
        <v>14</v>
      </c>
      <c r="M5656" s="4">
        <v>5</v>
      </c>
      <c r="N5656" s="4">
        <v>11.4</v>
      </c>
      <c r="O5656" s="4">
        <f t="shared" si="704"/>
        <v>3</v>
      </c>
      <c r="P5656" s="4">
        <f t="shared" si="705"/>
        <v>1</v>
      </c>
      <c r="Q5656" s="4">
        <f t="shared" si="706"/>
        <v>4</v>
      </c>
      <c r="R5656" s="4">
        <f t="shared" si="707"/>
        <v>8</v>
      </c>
      <c r="S5656" s="4">
        <f t="shared" si="708"/>
        <v>81.5</v>
      </c>
      <c r="T5656" s="4" t="str">
        <f t="shared" si="709"/>
        <v>C - Entwicklungspotenzial</v>
      </c>
      <c r="U5656" s="4">
        <f>ROUND(((E5656-Hilfswerte!$B$20)/Hilfswerte!$B$21)+((F5656-Hilfswerte!$B$22)/Hilfswerte!$B$23)+((G5656-Hilfswerte!$B$24)/Hilfswerte!$B$25)+0.1*INDEX(Hilfswerte!$B$4:$B$15,MATCH(C5656,Hilfswerte!$A$4:$A$15,0)),2)</f>
        <v>-1.38</v>
      </c>
      <c r="V5656" s="4">
        <f>ROUND(SQRT((((E5656-Hilfswerte!$B$20)/Hilfswerte!$B$21)-Hilfswerte!$B$28)^2+(((F5656-Hilfswerte!$B$22)/Hilfswerte!$B$23)-Hilfswerte!$B$29)^2+(((G5656-Hilfswerte!$B$24)/Hilfswerte!$B$25)-Hilfswerte!$B$30)^2),3)</f>
        <v>1.327</v>
      </c>
      <c r="W5656" s="4">
        <f>ROUND(E5656*Hilfswerte!$B$31,0)</f>
        <v>7811</v>
      </c>
      <c r="X5656" s="4">
        <f t="shared" si="710"/>
        <v>2180</v>
      </c>
      <c r="Y5656" s="4" t="str">
        <f>IF(T5656="A - Top-Kunde","bereits Top-Kunde",IF(AND(V5656&lt;=Hilfswerte!$B$34,H5656&lt;0.5*W5656),"Hoch",IF(AND(V5656&lt;=Hilfswerte!$B$35,H5656&lt;0.7*W5656),"Mittel","Niedrig")))</f>
        <v>Niedrig</v>
      </c>
      <c r="Z5656" s="4">
        <f t="shared" si="711"/>
        <v>10.9</v>
      </c>
      <c r="AA5656" s="4" t="str">
        <f>IF(J5656&gt;365,"Bereits abgewandert (Segment D)",IF(Z5656&gt;=Hilfswerte!$B$38,"Rot - akut gefaehrdet",IF(Z5656&gt;=Hilfswerte!$B$39,"Gelb - beobachten","Gruen - stabil")))</f>
        <v>Gruen - stabil</v>
      </c>
    </row>
    <row r="5657" spans="1:27" ht="15" customHeight="1" x14ac:dyDescent="0.25">
      <c r="A5657" s="4" t="s">
        <v>6004</v>
      </c>
      <c r="B5657" s="4" t="s">
        <v>95</v>
      </c>
      <c r="C5657" s="4" t="s">
        <v>38</v>
      </c>
      <c r="D5657" s="4" t="s">
        <v>52</v>
      </c>
      <c r="E5657" s="4">
        <v>35</v>
      </c>
      <c r="F5657" s="4">
        <v>7.8</v>
      </c>
      <c r="G5657" s="4">
        <v>0.7</v>
      </c>
      <c r="H5657" s="4">
        <v>2715</v>
      </c>
      <c r="I5657" s="4">
        <v>4</v>
      </c>
      <c r="J5657" s="4">
        <v>30</v>
      </c>
      <c r="K5657" s="4">
        <v>0</v>
      </c>
      <c r="L5657" s="4">
        <v>12</v>
      </c>
      <c r="M5657" s="4">
        <v>3</v>
      </c>
      <c r="N5657" s="4">
        <v>10.9</v>
      </c>
      <c r="O5657" s="4">
        <f t="shared" si="704"/>
        <v>5</v>
      </c>
      <c r="P5657" s="4">
        <f t="shared" si="705"/>
        <v>4</v>
      </c>
      <c r="Q5657" s="4">
        <f t="shared" si="706"/>
        <v>4</v>
      </c>
      <c r="R5657" s="4">
        <f t="shared" si="707"/>
        <v>13</v>
      </c>
      <c r="S5657" s="4">
        <f t="shared" si="708"/>
        <v>131.9</v>
      </c>
      <c r="T5657" s="4" t="str">
        <f t="shared" si="709"/>
        <v>A - Top-Kunde</v>
      </c>
      <c r="U5657" s="4">
        <f>ROUND(((E5657-Hilfswerte!$B$20)/Hilfswerte!$B$21)+((F5657-Hilfswerte!$B$22)/Hilfswerte!$B$23)+((G5657-Hilfswerte!$B$24)/Hilfswerte!$B$25)+0.1*INDEX(Hilfswerte!$B$4:$B$15,MATCH(C5657,Hilfswerte!$A$4:$A$15,0)),2)</f>
        <v>-1.9</v>
      </c>
      <c r="V5657" s="4">
        <f>ROUND(SQRT((((E5657-Hilfswerte!$B$20)/Hilfswerte!$B$21)-Hilfswerte!$B$28)^2+(((F5657-Hilfswerte!$B$22)/Hilfswerte!$B$23)-Hilfswerte!$B$29)^2+(((G5657-Hilfswerte!$B$24)/Hilfswerte!$B$25)-Hilfswerte!$B$30)^2),3)</f>
        <v>1.843</v>
      </c>
      <c r="W5657" s="4">
        <f>ROUND(E5657*Hilfswerte!$B$31,0)</f>
        <v>7194</v>
      </c>
      <c r="X5657" s="4">
        <f t="shared" si="710"/>
        <v>4479</v>
      </c>
      <c r="Y5657" s="4" t="str">
        <f>IF(T5657="A - Top-Kunde","bereits Top-Kunde",IF(AND(V5657&lt;=Hilfswerte!$B$34,H5657&lt;0.5*W5657),"Hoch",IF(AND(V5657&lt;=Hilfswerte!$B$35,H5657&lt;0.7*W5657),"Mittel","Niedrig")))</f>
        <v>bereits Top-Kunde</v>
      </c>
      <c r="Z5657" s="4">
        <f t="shared" si="711"/>
        <v>3.9</v>
      </c>
      <c r="AA5657" s="4" t="str">
        <f>IF(J5657&gt;365,"Bereits abgewandert (Segment D)",IF(Z5657&gt;=Hilfswerte!$B$38,"Rot - akut gefaehrdet",IF(Z5657&gt;=Hilfswerte!$B$39,"Gelb - beobachten","Gruen - stabil")))</f>
        <v>Gruen - stabil</v>
      </c>
    </row>
    <row r="5658" spans="1:27" ht="15" customHeight="1" x14ac:dyDescent="0.25">
      <c r="A5658" s="4" t="s">
        <v>6005</v>
      </c>
      <c r="B5658" s="4" t="s">
        <v>210</v>
      </c>
      <c r="C5658" s="4" t="s">
        <v>33</v>
      </c>
      <c r="D5658" s="4" t="s">
        <v>77</v>
      </c>
      <c r="E5658" s="4">
        <v>198</v>
      </c>
      <c r="F5658" s="4">
        <v>33.299999999999997</v>
      </c>
      <c r="G5658" s="4">
        <v>10.7</v>
      </c>
      <c r="H5658" s="4">
        <v>10458</v>
      </c>
      <c r="I5658" s="4">
        <v>1</v>
      </c>
      <c r="J5658" s="4">
        <v>365</v>
      </c>
      <c r="K5658" s="4">
        <v>0</v>
      </c>
      <c r="L5658" s="4">
        <v>7</v>
      </c>
      <c r="M5658" s="4">
        <v>4</v>
      </c>
      <c r="N5658" s="4">
        <v>40.200000000000003</v>
      </c>
      <c r="O5658" s="4">
        <f t="shared" si="704"/>
        <v>2</v>
      </c>
      <c r="P5658" s="4">
        <f t="shared" si="705"/>
        <v>1</v>
      </c>
      <c r="Q5658" s="4">
        <f t="shared" si="706"/>
        <v>5</v>
      </c>
      <c r="R5658" s="4">
        <f t="shared" si="707"/>
        <v>8</v>
      </c>
      <c r="S5658" s="4">
        <f t="shared" si="708"/>
        <v>98</v>
      </c>
      <c r="T5658" s="4" t="str">
        <f t="shared" si="709"/>
        <v>C - Entwicklungspotenzial</v>
      </c>
      <c r="U5658" s="4">
        <f>ROUND(((E5658-Hilfswerte!$B$20)/Hilfswerte!$B$21)+((F5658-Hilfswerte!$B$22)/Hilfswerte!$B$23)+((G5658-Hilfswerte!$B$24)/Hilfswerte!$B$25)+0.1*INDEX(Hilfswerte!$B$4:$B$15,MATCH(C5658,Hilfswerte!$A$4:$A$15,0)),2)</f>
        <v>0.54</v>
      </c>
      <c r="V5658" s="4">
        <f>ROUND(SQRT((((E5658-Hilfswerte!$B$20)/Hilfswerte!$B$21)-Hilfswerte!$B$28)^2+(((F5658-Hilfswerte!$B$22)/Hilfswerte!$B$23)-Hilfswerte!$B$29)^2+(((G5658-Hilfswerte!$B$24)/Hilfswerte!$B$25)-Hilfswerte!$B$30)^2),3)</f>
        <v>0.17399999999999999</v>
      </c>
      <c r="W5658" s="4">
        <f>ROUND(E5658*Hilfswerte!$B$31,0)</f>
        <v>40698</v>
      </c>
      <c r="X5658" s="4">
        <f t="shared" si="710"/>
        <v>30240</v>
      </c>
      <c r="Y5658" s="4" t="str">
        <f>IF(T5658="A - Top-Kunde","bereits Top-Kunde",IF(AND(V5658&lt;=Hilfswerte!$B$34,H5658&lt;0.5*W5658),"Hoch",IF(AND(V5658&lt;=Hilfswerte!$B$35,H5658&lt;0.7*W5658),"Mittel","Niedrig")))</f>
        <v>Hoch</v>
      </c>
      <c r="Z5658" s="4">
        <f t="shared" si="711"/>
        <v>19.7</v>
      </c>
      <c r="AA5658" s="4" t="str">
        <f>IF(J5658&gt;365,"Bereits abgewandert (Segment D)",IF(Z5658&gt;=Hilfswerte!$B$38,"Rot - akut gefaehrdet",IF(Z5658&gt;=Hilfswerte!$B$39,"Gelb - beobachten","Gruen - stabil")))</f>
        <v>Gelb - beobachten</v>
      </c>
    </row>
    <row r="5659" spans="1:27" ht="15" customHeight="1" x14ac:dyDescent="0.25">
      <c r="A5659" s="4" t="s">
        <v>6006</v>
      </c>
      <c r="B5659" s="4" t="s">
        <v>190</v>
      </c>
      <c r="C5659" s="4" t="s">
        <v>62</v>
      </c>
      <c r="D5659" s="4" t="s">
        <v>52</v>
      </c>
      <c r="E5659" s="4">
        <v>13</v>
      </c>
      <c r="F5659" s="4">
        <v>2.5</v>
      </c>
      <c r="G5659" s="4">
        <v>19.5</v>
      </c>
      <c r="H5659" s="4">
        <v>0</v>
      </c>
      <c r="I5659" s="4">
        <v>0</v>
      </c>
      <c r="J5659" s="4">
        <v>753</v>
      </c>
      <c r="K5659" s="4">
        <v>0</v>
      </c>
      <c r="L5659" s="4">
        <v>21</v>
      </c>
      <c r="M5659" s="4">
        <v>0</v>
      </c>
      <c r="N5659" s="4">
        <v>-41</v>
      </c>
      <c r="O5659" s="4">
        <f t="shared" si="704"/>
        <v>1</v>
      </c>
      <c r="P5659" s="4">
        <f t="shared" si="705"/>
        <v>1</v>
      </c>
      <c r="Q5659" s="4">
        <f t="shared" si="706"/>
        <v>1</v>
      </c>
      <c r="R5659" s="4">
        <f t="shared" si="707"/>
        <v>3</v>
      </c>
      <c r="S5659" s="4">
        <f t="shared" si="708"/>
        <v>3.2</v>
      </c>
      <c r="T5659" s="4" t="str">
        <f t="shared" si="709"/>
        <v>D - Abwanderungsrisiko</v>
      </c>
      <c r="U5659" s="4">
        <f>ROUND(((E5659-Hilfswerte!$B$20)/Hilfswerte!$B$21)+((F5659-Hilfswerte!$B$22)/Hilfswerte!$B$23)+((G5659-Hilfswerte!$B$24)/Hilfswerte!$B$25)+0.1*INDEX(Hilfswerte!$B$4:$B$15,MATCH(C5659,Hilfswerte!$A$4:$A$15,0)),2)</f>
        <v>0.98</v>
      </c>
      <c r="V5659" s="4">
        <f>ROUND(SQRT((((E5659-Hilfswerte!$B$20)/Hilfswerte!$B$21)-Hilfswerte!$B$28)^2+(((F5659-Hilfswerte!$B$22)/Hilfswerte!$B$23)-Hilfswerte!$B$29)^2+(((G5659-Hilfswerte!$B$24)/Hilfswerte!$B$25)-Hilfswerte!$B$30)^2),3)</f>
        <v>1.603</v>
      </c>
      <c r="W5659" s="4">
        <f>ROUND(E5659*Hilfswerte!$B$31,0)</f>
        <v>2672</v>
      </c>
      <c r="X5659" s="4">
        <f t="shared" si="710"/>
        <v>2672</v>
      </c>
      <c r="Y5659" s="4" t="str">
        <f>IF(T5659="A - Top-Kunde","bereits Top-Kunde",IF(AND(V5659&lt;=Hilfswerte!$B$34,H5659&lt;0.5*W5659),"Hoch",IF(AND(V5659&lt;=Hilfswerte!$B$35,H5659&lt;0.7*W5659),"Mittel","Niedrig")))</f>
        <v>Niedrig</v>
      </c>
      <c r="Z5659" s="4">
        <f t="shared" si="711"/>
        <v>58.3</v>
      </c>
      <c r="AA5659" s="4" t="str">
        <f>IF(J5659&gt;365,"Bereits abgewandert (Segment D)",IF(Z5659&gt;=Hilfswerte!$B$38,"Rot - akut gefaehrdet",IF(Z5659&gt;=Hilfswerte!$B$39,"Gelb - beobachten","Gruen - stabil")))</f>
        <v>Bereits abgewandert (Segment D)</v>
      </c>
    </row>
    <row r="5660" spans="1:27" ht="15" customHeight="1" x14ac:dyDescent="0.25">
      <c r="A5660" s="4" t="s">
        <v>6007</v>
      </c>
      <c r="B5660" s="4" t="s">
        <v>217</v>
      </c>
      <c r="C5660" s="4" t="s">
        <v>33</v>
      </c>
      <c r="D5660" s="4" t="s">
        <v>77</v>
      </c>
      <c r="E5660" s="4">
        <v>323</v>
      </c>
      <c r="F5660" s="4">
        <v>133.80000000000001</v>
      </c>
      <c r="G5660" s="4">
        <v>5.0999999999999996</v>
      </c>
      <c r="H5660" s="4">
        <v>7353</v>
      </c>
      <c r="I5660" s="4">
        <v>2</v>
      </c>
      <c r="J5660" s="4">
        <v>4</v>
      </c>
      <c r="K5660" s="4">
        <v>0</v>
      </c>
      <c r="L5660" s="4">
        <v>16</v>
      </c>
      <c r="M5660" s="4">
        <v>1</v>
      </c>
      <c r="N5660" s="4">
        <v>4.7</v>
      </c>
      <c r="O5660" s="4">
        <f t="shared" si="704"/>
        <v>5</v>
      </c>
      <c r="P5660" s="4">
        <f t="shared" si="705"/>
        <v>2</v>
      </c>
      <c r="Q5660" s="4">
        <f t="shared" si="706"/>
        <v>4</v>
      </c>
      <c r="R5660" s="4">
        <f t="shared" si="707"/>
        <v>11</v>
      </c>
      <c r="S5660" s="4">
        <f t="shared" si="708"/>
        <v>107.6</v>
      </c>
      <c r="T5660" s="4" t="str">
        <f t="shared" si="709"/>
        <v>B - Kernkunde</v>
      </c>
      <c r="U5660" s="4">
        <f>ROUND(((E5660-Hilfswerte!$B$20)/Hilfswerte!$B$21)+((F5660-Hilfswerte!$B$22)/Hilfswerte!$B$23)+((G5660-Hilfswerte!$B$24)/Hilfswerte!$B$25)+0.1*INDEX(Hilfswerte!$B$4:$B$15,MATCH(C5660,Hilfswerte!$A$4:$A$15,0)),2)</f>
        <v>2</v>
      </c>
      <c r="V5660" s="4">
        <f>ROUND(SQRT((((E5660-Hilfswerte!$B$20)/Hilfswerte!$B$21)-Hilfswerte!$B$28)^2+(((F5660-Hilfswerte!$B$22)/Hilfswerte!$B$23)-Hilfswerte!$B$29)^2+(((G5660-Hilfswerte!$B$24)/Hilfswerte!$B$25)-Hilfswerte!$B$30)^2),3)</f>
        <v>2.097</v>
      </c>
      <c r="W5660" s="4">
        <f>ROUND(E5660*Hilfswerte!$B$31,0)</f>
        <v>66391</v>
      </c>
      <c r="X5660" s="4">
        <f t="shared" si="710"/>
        <v>59038</v>
      </c>
      <c r="Y5660" s="4" t="str">
        <f>IF(T5660="A - Top-Kunde","bereits Top-Kunde",IF(AND(V5660&lt;=Hilfswerte!$B$34,H5660&lt;0.5*W5660),"Hoch",IF(AND(V5660&lt;=Hilfswerte!$B$35,H5660&lt;0.7*W5660),"Mittel","Niedrig")))</f>
        <v>Niedrig</v>
      </c>
      <c r="Z5660" s="4">
        <f t="shared" si="711"/>
        <v>3.4</v>
      </c>
      <c r="AA5660" s="4" t="str">
        <f>IF(J5660&gt;365,"Bereits abgewandert (Segment D)",IF(Z5660&gt;=Hilfswerte!$B$38,"Rot - akut gefaehrdet",IF(Z5660&gt;=Hilfswerte!$B$39,"Gelb - beobachten","Gruen - stabil")))</f>
        <v>Gruen - stabil</v>
      </c>
    </row>
    <row r="5661" spans="1:27" ht="15" customHeight="1" x14ac:dyDescent="0.25">
      <c r="A5661" s="4" t="s">
        <v>6008</v>
      </c>
      <c r="B5661" s="4" t="s">
        <v>1183</v>
      </c>
      <c r="C5661" s="4" t="s">
        <v>65</v>
      </c>
      <c r="D5661" s="4" t="s">
        <v>48</v>
      </c>
      <c r="E5661" s="4">
        <v>50</v>
      </c>
      <c r="F5661" s="4">
        <v>14.5</v>
      </c>
      <c r="G5661" s="4">
        <v>8.9</v>
      </c>
      <c r="H5661" s="4">
        <v>22331</v>
      </c>
      <c r="I5661" s="4">
        <v>2</v>
      </c>
      <c r="J5661" s="4">
        <v>30</v>
      </c>
      <c r="K5661" s="4">
        <v>0</v>
      </c>
      <c r="L5661" s="4">
        <v>-8</v>
      </c>
      <c r="M5661" s="4">
        <v>4</v>
      </c>
      <c r="N5661" s="4">
        <v>2</v>
      </c>
      <c r="O5661" s="4">
        <f t="shared" si="704"/>
        <v>5</v>
      </c>
      <c r="P5661" s="4">
        <f t="shared" si="705"/>
        <v>2</v>
      </c>
      <c r="Q5661" s="4">
        <f t="shared" si="706"/>
        <v>5</v>
      </c>
      <c r="R5661" s="4">
        <f t="shared" si="707"/>
        <v>12</v>
      </c>
      <c r="S5661" s="4">
        <f t="shared" si="708"/>
        <v>121</v>
      </c>
      <c r="T5661" s="4" t="str">
        <f t="shared" si="709"/>
        <v>B - Kernkunde</v>
      </c>
      <c r="U5661" s="4">
        <f>ROUND(((E5661-Hilfswerte!$B$20)/Hilfswerte!$B$21)+((F5661-Hilfswerte!$B$22)/Hilfswerte!$B$23)+((G5661-Hilfswerte!$B$24)/Hilfswerte!$B$25)+0.1*INDEX(Hilfswerte!$B$4:$B$15,MATCH(C5661,Hilfswerte!$A$4:$A$15,0)),2)</f>
        <v>-0.8</v>
      </c>
      <c r="V5661" s="4">
        <f>ROUND(SQRT((((E5661-Hilfswerte!$B$20)/Hilfswerte!$B$21)-Hilfswerte!$B$28)^2+(((F5661-Hilfswerte!$B$22)/Hilfswerte!$B$23)-Hilfswerte!$B$29)^2+(((G5661-Hilfswerte!$B$24)/Hilfswerte!$B$25)-Hilfswerte!$B$30)^2),3)</f>
        <v>0.749</v>
      </c>
      <c r="W5661" s="4">
        <f>ROUND(E5661*Hilfswerte!$B$31,0)</f>
        <v>10277</v>
      </c>
      <c r="X5661" s="4">
        <f t="shared" si="710"/>
        <v>0</v>
      </c>
      <c r="Y5661" s="4" t="str">
        <f>IF(T5661="A - Top-Kunde","bereits Top-Kunde",IF(AND(V5661&lt;=Hilfswerte!$B$34,H5661&lt;0.5*W5661),"Hoch",IF(AND(V5661&lt;=Hilfswerte!$B$35,H5661&lt;0.7*W5661),"Mittel","Niedrig")))</f>
        <v>Niedrig</v>
      </c>
      <c r="Z5661" s="4">
        <f t="shared" si="711"/>
        <v>1.5</v>
      </c>
      <c r="AA5661" s="4" t="str">
        <f>IF(J5661&gt;365,"Bereits abgewandert (Segment D)",IF(Z5661&gt;=Hilfswerte!$B$38,"Rot - akut gefaehrdet",IF(Z5661&gt;=Hilfswerte!$B$39,"Gelb - beobachten","Gruen - stabil")))</f>
        <v>Gruen - stabil</v>
      </c>
    </row>
    <row r="5662" spans="1:27" ht="15" customHeight="1" x14ac:dyDescent="0.25">
      <c r="A5662" s="4" t="s">
        <v>6009</v>
      </c>
      <c r="B5662" s="4" t="s">
        <v>430</v>
      </c>
      <c r="C5662" s="4" t="s">
        <v>38</v>
      </c>
      <c r="D5662" s="4" t="s">
        <v>30</v>
      </c>
      <c r="E5662" s="4">
        <v>307</v>
      </c>
      <c r="F5662" s="4">
        <v>86.3</v>
      </c>
      <c r="G5662" s="4">
        <v>5.3</v>
      </c>
      <c r="H5662" s="4">
        <v>5596</v>
      </c>
      <c r="I5662" s="4">
        <v>3</v>
      </c>
      <c r="J5662" s="4">
        <v>38</v>
      </c>
      <c r="K5662" s="4">
        <v>0</v>
      </c>
      <c r="L5662" s="4">
        <v>5</v>
      </c>
      <c r="M5662" s="4">
        <v>1</v>
      </c>
      <c r="N5662" s="4">
        <v>9.6999999999999993</v>
      </c>
      <c r="O5662" s="4">
        <f t="shared" si="704"/>
        <v>4</v>
      </c>
      <c r="P5662" s="4">
        <f t="shared" si="705"/>
        <v>3</v>
      </c>
      <c r="Q5662" s="4">
        <f t="shared" si="706"/>
        <v>4</v>
      </c>
      <c r="R5662" s="4">
        <f t="shared" si="707"/>
        <v>11</v>
      </c>
      <c r="S5662" s="4">
        <f t="shared" si="708"/>
        <v>113.4</v>
      </c>
      <c r="T5662" s="4" t="str">
        <f t="shared" si="709"/>
        <v>B - Kernkunde</v>
      </c>
      <c r="U5662" s="4">
        <f>ROUND(((E5662-Hilfswerte!$B$20)/Hilfswerte!$B$21)+((F5662-Hilfswerte!$B$22)/Hilfswerte!$B$23)+((G5662-Hilfswerte!$B$24)/Hilfswerte!$B$25)+0.1*INDEX(Hilfswerte!$B$4:$B$15,MATCH(C5662,Hilfswerte!$A$4:$A$15,0)),2)</f>
        <v>1.41</v>
      </c>
      <c r="V5662" s="4">
        <f>ROUND(SQRT((((E5662-Hilfswerte!$B$20)/Hilfswerte!$B$21)-Hilfswerte!$B$28)^2+(((F5662-Hilfswerte!$B$22)/Hilfswerte!$B$23)-Hilfswerte!$B$29)^2+(((G5662-Hilfswerte!$B$24)/Hilfswerte!$B$25)-Hilfswerte!$B$30)^2),3)</f>
        <v>1.417</v>
      </c>
      <c r="W5662" s="4">
        <f>ROUND(E5662*Hilfswerte!$B$31,0)</f>
        <v>63103</v>
      </c>
      <c r="X5662" s="4">
        <f t="shared" si="710"/>
        <v>57507</v>
      </c>
      <c r="Y5662" s="4" t="str">
        <f>IF(T5662="A - Top-Kunde","bereits Top-Kunde",IF(AND(V5662&lt;=Hilfswerte!$B$34,H5662&lt;0.5*W5662),"Hoch",IF(AND(V5662&lt;=Hilfswerte!$B$35,H5662&lt;0.7*W5662),"Mittel","Niedrig")))</f>
        <v>Niedrig</v>
      </c>
      <c r="Z5662" s="4">
        <f t="shared" si="711"/>
        <v>2.9</v>
      </c>
      <c r="AA5662" s="4" t="str">
        <f>IF(J5662&gt;365,"Bereits abgewandert (Segment D)",IF(Z5662&gt;=Hilfswerte!$B$38,"Rot - akut gefaehrdet",IF(Z5662&gt;=Hilfswerte!$B$39,"Gelb - beobachten","Gruen - stabil")))</f>
        <v>Gruen - stabil</v>
      </c>
    </row>
    <row r="5663" spans="1:27" ht="15" customHeight="1" x14ac:dyDescent="0.25">
      <c r="A5663" s="4" t="s">
        <v>6010</v>
      </c>
      <c r="B5663" s="4" t="s">
        <v>1364</v>
      </c>
      <c r="C5663" s="4" t="s">
        <v>51</v>
      </c>
      <c r="D5663" s="4" t="s">
        <v>30</v>
      </c>
      <c r="E5663" s="4">
        <v>23</v>
      </c>
      <c r="F5663" s="4">
        <v>3.1</v>
      </c>
      <c r="G5663" s="4">
        <v>13.9</v>
      </c>
      <c r="H5663" s="4">
        <v>6908</v>
      </c>
      <c r="I5663" s="4">
        <v>3</v>
      </c>
      <c r="J5663" s="4">
        <v>52</v>
      </c>
      <c r="K5663" s="4">
        <v>2</v>
      </c>
      <c r="L5663" s="4">
        <v>-2</v>
      </c>
      <c r="M5663" s="4">
        <v>3</v>
      </c>
      <c r="N5663" s="4">
        <v>-1.3</v>
      </c>
      <c r="O5663" s="4">
        <f t="shared" si="704"/>
        <v>4</v>
      </c>
      <c r="P5663" s="4">
        <f t="shared" si="705"/>
        <v>3</v>
      </c>
      <c r="Q5663" s="4">
        <f t="shared" si="706"/>
        <v>4</v>
      </c>
      <c r="R5663" s="4">
        <f t="shared" si="707"/>
        <v>11</v>
      </c>
      <c r="S5663" s="4">
        <f t="shared" si="708"/>
        <v>97.4</v>
      </c>
      <c r="T5663" s="4" t="str">
        <f t="shared" si="709"/>
        <v>C - Entwicklungspotenzial</v>
      </c>
      <c r="U5663" s="4">
        <f>ROUND(((E5663-Hilfswerte!$B$20)/Hilfswerte!$B$21)+((F5663-Hilfswerte!$B$22)/Hilfswerte!$B$23)+((G5663-Hilfswerte!$B$24)/Hilfswerte!$B$25)+0.1*INDEX(Hilfswerte!$B$4:$B$15,MATCH(C5663,Hilfswerte!$A$4:$A$15,0)),2)</f>
        <v>7.0000000000000007E-2</v>
      </c>
      <c r="V5663" s="4">
        <f>ROUND(SQRT((((E5663-Hilfswerte!$B$20)/Hilfswerte!$B$21)-Hilfswerte!$B$28)^2+(((F5663-Hilfswerte!$B$22)/Hilfswerte!$B$23)-Hilfswerte!$B$29)^2+(((G5663-Hilfswerte!$B$24)/Hilfswerte!$B$25)-Hilfswerte!$B$30)^2),3)</f>
        <v>0.97599999999999998</v>
      </c>
      <c r="W5663" s="4">
        <f>ROUND(E5663*Hilfswerte!$B$31,0)</f>
        <v>4728</v>
      </c>
      <c r="X5663" s="4">
        <f t="shared" si="710"/>
        <v>0</v>
      </c>
      <c r="Y5663" s="4" t="str">
        <f>IF(T5663="A - Top-Kunde","bereits Top-Kunde",IF(AND(V5663&lt;=Hilfswerte!$B$34,H5663&lt;0.5*W5663),"Hoch",IF(AND(V5663&lt;=Hilfswerte!$B$35,H5663&lt;0.7*W5663),"Mittel","Niedrig")))</f>
        <v>Niedrig</v>
      </c>
      <c r="Z5663" s="4">
        <f t="shared" si="711"/>
        <v>9.1</v>
      </c>
      <c r="AA5663" s="4" t="str">
        <f>IF(J5663&gt;365,"Bereits abgewandert (Segment D)",IF(Z5663&gt;=Hilfswerte!$B$38,"Rot - akut gefaehrdet",IF(Z5663&gt;=Hilfswerte!$B$39,"Gelb - beobachten","Gruen - stabil")))</f>
        <v>Gruen - stabil</v>
      </c>
    </row>
    <row r="5664" spans="1:27" ht="15" customHeight="1" x14ac:dyDescent="0.25">
      <c r="A5664" s="4" t="s">
        <v>6011</v>
      </c>
      <c r="B5664" s="4" t="s">
        <v>306</v>
      </c>
      <c r="C5664" s="4" t="s">
        <v>65</v>
      </c>
      <c r="D5664" s="4" t="s">
        <v>30</v>
      </c>
      <c r="E5664" s="4">
        <v>678</v>
      </c>
      <c r="F5664" s="4">
        <v>213.5</v>
      </c>
      <c r="G5664" s="4">
        <v>15.3</v>
      </c>
      <c r="H5664" s="4">
        <v>16712</v>
      </c>
      <c r="I5664" s="4">
        <v>2</v>
      </c>
      <c r="J5664" s="4">
        <v>174</v>
      </c>
      <c r="K5664" s="4">
        <v>0</v>
      </c>
      <c r="L5664" s="4">
        <v>14</v>
      </c>
      <c r="M5664" s="4">
        <v>2</v>
      </c>
      <c r="N5664" s="4">
        <v>-5.7</v>
      </c>
      <c r="O5664" s="4">
        <f t="shared" si="704"/>
        <v>3</v>
      </c>
      <c r="P5664" s="4">
        <f t="shared" si="705"/>
        <v>2</v>
      </c>
      <c r="Q5664" s="4">
        <f t="shared" si="706"/>
        <v>5</v>
      </c>
      <c r="R5664" s="4">
        <f t="shared" si="707"/>
        <v>10</v>
      </c>
      <c r="S5664" s="4">
        <f t="shared" si="708"/>
        <v>93</v>
      </c>
      <c r="T5664" s="4" t="str">
        <f t="shared" si="709"/>
        <v>C - Entwicklungspotenzial</v>
      </c>
      <c r="U5664" s="4">
        <f>ROUND(((E5664-Hilfswerte!$B$20)/Hilfswerte!$B$21)+((F5664-Hilfswerte!$B$22)/Hilfswerte!$B$23)+((G5664-Hilfswerte!$B$24)/Hilfswerte!$B$25)+0.1*INDEX(Hilfswerte!$B$4:$B$15,MATCH(C5664,Hilfswerte!$A$4:$A$15,0)),2)</f>
        <v>6.49</v>
      </c>
      <c r="V5664" s="4">
        <f>ROUND(SQRT((((E5664-Hilfswerte!$B$20)/Hilfswerte!$B$21)-Hilfswerte!$B$28)^2+(((F5664-Hilfswerte!$B$22)/Hilfswerte!$B$23)-Hilfswerte!$B$29)^2+(((G5664-Hilfswerte!$B$24)/Hilfswerte!$B$25)-Hilfswerte!$B$30)^2),3)</f>
        <v>3.907</v>
      </c>
      <c r="W5664" s="4">
        <f>ROUND(E5664*Hilfswerte!$B$31,0)</f>
        <v>139360</v>
      </c>
      <c r="X5664" s="4">
        <f t="shared" si="710"/>
        <v>122648</v>
      </c>
      <c r="Y5664" s="4" t="str">
        <f>IF(T5664="A - Top-Kunde","bereits Top-Kunde",IF(AND(V5664&lt;=Hilfswerte!$B$34,H5664&lt;0.5*W5664),"Hoch",IF(AND(V5664&lt;=Hilfswerte!$B$35,H5664&lt;0.7*W5664),"Mittel","Niedrig")))</f>
        <v>Niedrig</v>
      </c>
      <c r="Z5664" s="4">
        <f t="shared" si="711"/>
        <v>13.8</v>
      </c>
      <c r="AA5664" s="4" t="str">
        <f>IF(J5664&gt;365,"Bereits abgewandert (Segment D)",IF(Z5664&gt;=Hilfswerte!$B$38,"Rot - akut gefaehrdet",IF(Z5664&gt;=Hilfswerte!$B$39,"Gelb - beobachten","Gruen - stabil")))</f>
        <v>Gelb - beobachten</v>
      </c>
    </row>
    <row r="5665" spans="1:27" ht="15" customHeight="1" x14ac:dyDescent="0.25">
      <c r="A5665" s="4" t="s">
        <v>6012</v>
      </c>
      <c r="B5665" s="4" t="s">
        <v>1600</v>
      </c>
      <c r="C5665" s="4" t="s">
        <v>47</v>
      </c>
      <c r="D5665" s="4" t="s">
        <v>30</v>
      </c>
      <c r="E5665" s="4">
        <v>168</v>
      </c>
      <c r="F5665" s="4">
        <v>26.5</v>
      </c>
      <c r="G5665" s="4">
        <v>22.2</v>
      </c>
      <c r="H5665" s="4">
        <v>70018</v>
      </c>
      <c r="I5665" s="4">
        <v>2</v>
      </c>
      <c r="J5665" s="4">
        <v>329</v>
      </c>
      <c r="K5665" s="4">
        <v>0</v>
      </c>
      <c r="L5665" s="4">
        <v>8</v>
      </c>
      <c r="M5665" s="4">
        <v>6</v>
      </c>
      <c r="N5665" s="4">
        <v>-3.5</v>
      </c>
      <c r="O5665" s="4">
        <f t="shared" si="704"/>
        <v>2</v>
      </c>
      <c r="P5665" s="4">
        <f t="shared" si="705"/>
        <v>2</v>
      </c>
      <c r="Q5665" s="4">
        <f t="shared" si="706"/>
        <v>5</v>
      </c>
      <c r="R5665" s="4">
        <f t="shared" si="707"/>
        <v>9</v>
      </c>
      <c r="S5665" s="4">
        <f t="shared" si="708"/>
        <v>85.9</v>
      </c>
      <c r="T5665" s="4" t="str">
        <f t="shared" si="709"/>
        <v>C - Entwicklungspotenzial</v>
      </c>
      <c r="U5665" s="4">
        <f>ROUND(((E5665-Hilfswerte!$B$20)/Hilfswerte!$B$21)+((F5665-Hilfswerte!$B$22)/Hilfswerte!$B$23)+((G5665-Hilfswerte!$B$24)/Hilfswerte!$B$25)+0.1*INDEX(Hilfswerte!$B$4:$B$15,MATCH(C5665,Hilfswerte!$A$4:$A$15,0)),2)</f>
        <v>2.17</v>
      </c>
      <c r="V5665" s="4">
        <f>ROUND(SQRT((((E5665-Hilfswerte!$B$20)/Hilfswerte!$B$21)-Hilfswerte!$B$28)^2+(((F5665-Hilfswerte!$B$22)/Hilfswerte!$B$23)-Hilfswerte!$B$29)^2+(((G5665-Hilfswerte!$B$24)/Hilfswerte!$B$25)-Hilfswerte!$B$30)^2),3)</f>
        <v>1.7569999999999999</v>
      </c>
      <c r="W5665" s="4">
        <f>ROUND(E5665*Hilfswerte!$B$31,0)</f>
        <v>34532</v>
      </c>
      <c r="X5665" s="4">
        <f t="shared" si="710"/>
        <v>0</v>
      </c>
      <c r="Y5665" s="4" t="str">
        <f>IF(T5665="A - Top-Kunde","bereits Top-Kunde",IF(AND(V5665&lt;=Hilfswerte!$B$34,H5665&lt;0.5*W5665),"Hoch",IF(AND(V5665&lt;=Hilfswerte!$B$35,H5665&lt;0.7*W5665),"Mittel","Niedrig")))</f>
        <v>Niedrig</v>
      </c>
      <c r="Z5665" s="4">
        <f t="shared" si="711"/>
        <v>19.5</v>
      </c>
      <c r="AA5665" s="4" t="str">
        <f>IF(J5665&gt;365,"Bereits abgewandert (Segment D)",IF(Z5665&gt;=Hilfswerte!$B$38,"Rot - akut gefaehrdet",IF(Z5665&gt;=Hilfswerte!$B$39,"Gelb - beobachten","Gruen - stabil")))</f>
        <v>Gelb - beobachten</v>
      </c>
    </row>
    <row r="5666" spans="1:27" ht="15" customHeight="1" x14ac:dyDescent="0.25">
      <c r="A5666" s="4" t="s">
        <v>6013</v>
      </c>
      <c r="B5666" s="4" t="s">
        <v>1229</v>
      </c>
      <c r="C5666" s="4" t="s">
        <v>84</v>
      </c>
      <c r="D5666" s="4" t="s">
        <v>30</v>
      </c>
      <c r="E5666" s="4">
        <v>25</v>
      </c>
      <c r="F5666" s="4">
        <v>4.4000000000000004</v>
      </c>
      <c r="G5666" s="4">
        <v>19.5</v>
      </c>
      <c r="H5666" s="4">
        <v>1426</v>
      </c>
      <c r="I5666" s="4">
        <v>2</v>
      </c>
      <c r="J5666" s="4">
        <v>143</v>
      </c>
      <c r="K5666" s="4">
        <v>0</v>
      </c>
      <c r="L5666" s="4">
        <v>3</v>
      </c>
      <c r="M5666" s="4">
        <v>5</v>
      </c>
      <c r="N5666" s="4">
        <v>5</v>
      </c>
      <c r="O5666" s="4">
        <f t="shared" si="704"/>
        <v>3</v>
      </c>
      <c r="P5666" s="4">
        <f t="shared" si="705"/>
        <v>2</v>
      </c>
      <c r="Q5666" s="4">
        <f t="shared" si="706"/>
        <v>3</v>
      </c>
      <c r="R5666" s="4">
        <f t="shared" si="707"/>
        <v>8</v>
      </c>
      <c r="S5666" s="4">
        <f t="shared" si="708"/>
        <v>81.599999999999994</v>
      </c>
      <c r="T5666" s="4" t="str">
        <f t="shared" si="709"/>
        <v>C - Entwicklungspotenzial</v>
      </c>
      <c r="U5666" s="4">
        <f>ROUND(((E5666-Hilfswerte!$B$20)/Hilfswerte!$B$21)+((F5666-Hilfswerte!$B$22)/Hilfswerte!$B$23)+((G5666-Hilfswerte!$B$24)/Hilfswerte!$B$25)+0.1*INDEX(Hilfswerte!$B$4:$B$15,MATCH(C5666,Hilfswerte!$A$4:$A$15,0)),2)</f>
        <v>0.65</v>
      </c>
      <c r="V5666" s="4">
        <f>ROUND(SQRT((((E5666-Hilfswerte!$B$20)/Hilfswerte!$B$21)-Hilfswerte!$B$28)^2+(((F5666-Hilfswerte!$B$22)/Hilfswerte!$B$23)-Hilfswerte!$B$29)^2+(((G5666-Hilfswerte!$B$24)/Hilfswerte!$B$25)-Hilfswerte!$B$30)^2),3)</f>
        <v>1.569</v>
      </c>
      <c r="W5666" s="4">
        <f>ROUND(E5666*Hilfswerte!$B$31,0)</f>
        <v>5139</v>
      </c>
      <c r="X5666" s="4">
        <f t="shared" si="710"/>
        <v>3713</v>
      </c>
      <c r="Y5666" s="4" t="str">
        <f>IF(T5666="A - Top-Kunde","bereits Top-Kunde",IF(AND(V5666&lt;=Hilfswerte!$B$34,H5666&lt;0.5*W5666),"Hoch",IF(AND(V5666&lt;=Hilfswerte!$B$35,H5666&lt;0.7*W5666),"Mittel","Niedrig")))</f>
        <v>Niedrig</v>
      </c>
      <c r="Z5666" s="4">
        <f t="shared" si="711"/>
        <v>7.8</v>
      </c>
      <c r="AA5666" s="4" t="str">
        <f>IF(J5666&gt;365,"Bereits abgewandert (Segment D)",IF(Z5666&gt;=Hilfswerte!$B$38,"Rot - akut gefaehrdet",IF(Z5666&gt;=Hilfswerte!$B$39,"Gelb - beobachten","Gruen - stabil")))</f>
        <v>Gruen - stabil</v>
      </c>
    </row>
    <row r="5667" spans="1:27" ht="15" customHeight="1" x14ac:dyDescent="0.25">
      <c r="A5667" s="4" t="s">
        <v>6014</v>
      </c>
      <c r="B5667" s="4" t="s">
        <v>61</v>
      </c>
      <c r="C5667" s="4" t="s">
        <v>29</v>
      </c>
      <c r="D5667" s="4" t="s">
        <v>30</v>
      </c>
      <c r="E5667" s="4">
        <v>226</v>
      </c>
      <c r="F5667" s="4">
        <v>65.900000000000006</v>
      </c>
      <c r="G5667" s="4">
        <v>3</v>
      </c>
      <c r="H5667" s="4">
        <v>68656</v>
      </c>
      <c r="I5667" s="4">
        <v>6</v>
      </c>
      <c r="J5667" s="4">
        <v>61</v>
      </c>
      <c r="K5667" s="4">
        <v>3</v>
      </c>
      <c r="L5667" s="4">
        <v>13</v>
      </c>
      <c r="M5667" s="4">
        <v>1</v>
      </c>
      <c r="N5667" s="4">
        <v>9</v>
      </c>
      <c r="O5667" s="4">
        <f t="shared" si="704"/>
        <v>4</v>
      </c>
      <c r="P5667" s="4">
        <f t="shared" si="705"/>
        <v>5</v>
      </c>
      <c r="Q5667" s="4">
        <f t="shared" si="706"/>
        <v>5</v>
      </c>
      <c r="R5667" s="4">
        <f t="shared" si="707"/>
        <v>14</v>
      </c>
      <c r="S5667" s="4">
        <f t="shared" si="708"/>
        <v>122.6</v>
      </c>
      <c r="T5667" s="4" t="str">
        <f t="shared" si="709"/>
        <v>B - Kernkunde</v>
      </c>
      <c r="U5667" s="4">
        <f>ROUND(((E5667-Hilfswerte!$B$20)/Hilfswerte!$B$21)+((F5667-Hilfswerte!$B$22)/Hilfswerte!$B$23)+((G5667-Hilfswerte!$B$24)/Hilfswerte!$B$25)+0.1*INDEX(Hilfswerte!$B$4:$B$15,MATCH(C5667,Hilfswerte!$A$4:$A$15,0)),2)</f>
        <v>0.26</v>
      </c>
      <c r="V5667" s="4">
        <f>ROUND(SQRT((((E5667-Hilfswerte!$B$20)/Hilfswerte!$B$21)-Hilfswerte!$B$28)^2+(((F5667-Hilfswerte!$B$22)/Hilfswerte!$B$23)-Hilfswerte!$B$29)^2+(((G5667-Hilfswerte!$B$24)/Hilfswerte!$B$25)-Hilfswerte!$B$30)^2),3)</f>
        <v>1.4219999999999999</v>
      </c>
      <c r="W5667" s="4">
        <f>ROUND(E5667*Hilfswerte!$B$31,0)</f>
        <v>46453</v>
      </c>
      <c r="X5667" s="4">
        <f t="shared" si="710"/>
        <v>0</v>
      </c>
      <c r="Y5667" s="4" t="str">
        <f>IF(T5667="A - Top-Kunde","bereits Top-Kunde",IF(AND(V5667&lt;=Hilfswerte!$B$34,H5667&lt;0.5*W5667),"Hoch",IF(AND(V5667&lt;=Hilfswerte!$B$35,H5667&lt;0.7*W5667),"Mittel","Niedrig")))</f>
        <v>Niedrig</v>
      </c>
      <c r="Z5667" s="4">
        <f t="shared" si="711"/>
        <v>14.7</v>
      </c>
      <c r="AA5667" s="4" t="str">
        <f>IF(J5667&gt;365,"Bereits abgewandert (Segment D)",IF(Z5667&gt;=Hilfswerte!$B$38,"Rot - akut gefaehrdet",IF(Z5667&gt;=Hilfswerte!$B$39,"Gelb - beobachten","Gruen - stabil")))</f>
        <v>Gelb - beobachten</v>
      </c>
    </row>
    <row r="5668" spans="1:27" ht="15" customHeight="1" x14ac:dyDescent="0.25">
      <c r="A5668" s="4" t="s">
        <v>6015</v>
      </c>
      <c r="B5668" s="4" t="s">
        <v>397</v>
      </c>
      <c r="C5668" s="4" t="s">
        <v>29</v>
      </c>
      <c r="D5668" s="4" t="s">
        <v>30</v>
      </c>
      <c r="E5668" s="4">
        <v>2027</v>
      </c>
      <c r="F5668" s="4">
        <v>323.5</v>
      </c>
      <c r="G5668" s="4">
        <v>5.9</v>
      </c>
      <c r="H5668" s="4">
        <v>175812</v>
      </c>
      <c r="I5668" s="4">
        <v>2</v>
      </c>
      <c r="J5668" s="4">
        <v>221</v>
      </c>
      <c r="K5668" s="4">
        <v>0</v>
      </c>
      <c r="L5668" s="4">
        <v>15</v>
      </c>
      <c r="M5668" s="4">
        <v>1</v>
      </c>
      <c r="N5668" s="4">
        <v>-14.7</v>
      </c>
      <c r="O5668" s="4">
        <f t="shared" si="704"/>
        <v>2</v>
      </c>
      <c r="P5668" s="4">
        <f t="shared" si="705"/>
        <v>2</v>
      </c>
      <c r="Q5668" s="4">
        <f t="shared" si="706"/>
        <v>5</v>
      </c>
      <c r="R5668" s="4">
        <f t="shared" si="707"/>
        <v>9</v>
      </c>
      <c r="S5668" s="4">
        <f t="shared" si="708"/>
        <v>78.2</v>
      </c>
      <c r="T5668" s="4" t="str">
        <f t="shared" si="709"/>
        <v>C - Entwicklungspotenzial</v>
      </c>
      <c r="U5668" s="4">
        <f>ROUND(((E5668-Hilfswerte!$B$20)/Hilfswerte!$B$21)+((F5668-Hilfswerte!$B$22)/Hilfswerte!$B$23)+((G5668-Hilfswerte!$B$24)/Hilfswerte!$B$25)+0.1*INDEX(Hilfswerte!$B$4:$B$15,MATCH(C5668,Hilfswerte!$A$4:$A$15,0)),2)</f>
        <v>13.07</v>
      </c>
      <c r="V5668" s="4">
        <f>ROUND(SQRT((((E5668-Hilfswerte!$B$20)/Hilfswerte!$B$21)-Hilfswerte!$B$28)^2+(((F5668-Hilfswerte!$B$22)/Hilfswerte!$B$23)-Hilfswerte!$B$29)^2+(((G5668-Hilfswerte!$B$24)/Hilfswerte!$B$25)-Hilfswerte!$B$30)^2),3)</f>
        <v>9.5139999999999993</v>
      </c>
      <c r="W5668" s="4">
        <f>ROUND(E5668*Hilfswerte!$B$31,0)</f>
        <v>416642</v>
      </c>
      <c r="X5668" s="4">
        <f t="shared" si="710"/>
        <v>240830</v>
      </c>
      <c r="Y5668" s="4" t="str">
        <f>IF(T5668="A - Top-Kunde","bereits Top-Kunde",IF(AND(V5668&lt;=Hilfswerte!$B$34,H5668&lt;0.5*W5668),"Hoch",IF(AND(V5668&lt;=Hilfswerte!$B$35,H5668&lt;0.7*W5668),"Mittel","Niedrig")))</f>
        <v>Niedrig</v>
      </c>
      <c r="Z5668" s="4">
        <f t="shared" si="711"/>
        <v>19.899999999999999</v>
      </c>
      <c r="AA5668" s="4" t="str">
        <f>IF(J5668&gt;365,"Bereits abgewandert (Segment D)",IF(Z5668&gt;=Hilfswerte!$B$38,"Rot - akut gefaehrdet",IF(Z5668&gt;=Hilfswerte!$B$39,"Gelb - beobachten","Gruen - stabil")))</f>
        <v>Rot - akut gefaehrdet</v>
      </c>
    </row>
    <row r="5669" spans="1:27" ht="15" customHeight="1" x14ac:dyDescent="0.25">
      <c r="A5669" s="4" t="s">
        <v>6016</v>
      </c>
      <c r="B5669" s="4" t="s">
        <v>341</v>
      </c>
      <c r="C5669" s="4" t="s">
        <v>62</v>
      </c>
      <c r="D5669" s="4" t="s">
        <v>30</v>
      </c>
      <c r="E5669" s="4">
        <v>1647</v>
      </c>
      <c r="F5669" s="4">
        <v>283.60000000000002</v>
      </c>
      <c r="G5669" s="4">
        <v>15.2</v>
      </c>
      <c r="H5669" s="4">
        <v>126157</v>
      </c>
      <c r="I5669" s="4">
        <v>4</v>
      </c>
      <c r="J5669" s="4">
        <v>74</v>
      </c>
      <c r="K5669" s="4">
        <v>0</v>
      </c>
      <c r="L5669" s="4">
        <v>9</v>
      </c>
      <c r="M5669" s="4">
        <v>4</v>
      </c>
      <c r="N5669" s="4">
        <v>16.899999999999999</v>
      </c>
      <c r="O5669" s="4">
        <f t="shared" si="704"/>
        <v>4</v>
      </c>
      <c r="P5669" s="4">
        <f t="shared" si="705"/>
        <v>4</v>
      </c>
      <c r="Q5669" s="4">
        <f t="shared" si="706"/>
        <v>5</v>
      </c>
      <c r="R5669" s="4">
        <f t="shared" si="707"/>
        <v>13</v>
      </c>
      <c r="S5669" s="4">
        <f t="shared" si="708"/>
        <v>135.80000000000001</v>
      </c>
      <c r="T5669" s="4" t="str">
        <f t="shared" si="709"/>
        <v>A - Top-Kunde</v>
      </c>
      <c r="U5669" s="4">
        <f>ROUND(((E5669-Hilfswerte!$B$20)/Hilfswerte!$B$21)+((F5669-Hilfswerte!$B$22)/Hilfswerte!$B$23)+((G5669-Hilfswerte!$B$24)/Hilfswerte!$B$25)+0.1*INDEX(Hilfswerte!$B$4:$B$15,MATCH(C5669,Hilfswerte!$A$4:$A$15,0)),2)</f>
        <v>12.35</v>
      </c>
      <c r="V5669" s="4">
        <f>ROUND(SQRT((((E5669-Hilfswerte!$B$20)/Hilfswerte!$B$21)-Hilfswerte!$B$28)^2+(((F5669-Hilfswerte!$B$22)/Hilfswerte!$B$23)-Hilfswerte!$B$29)^2+(((G5669-Hilfswerte!$B$24)/Hilfswerte!$B$25)-Hilfswerte!$B$30)^2),3)</f>
        <v>7.7530000000000001</v>
      </c>
      <c r="W5669" s="4">
        <f>ROUND(E5669*Hilfswerte!$B$31,0)</f>
        <v>338535</v>
      </c>
      <c r="X5669" s="4">
        <f t="shared" si="710"/>
        <v>212378</v>
      </c>
      <c r="Y5669" s="4" t="str">
        <f>IF(T5669="A - Top-Kunde","bereits Top-Kunde",IF(AND(V5669&lt;=Hilfswerte!$B$34,H5669&lt;0.5*W5669),"Hoch",IF(AND(V5669&lt;=Hilfswerte!$B$35,H5669&lt;0.7*W5669),"Mittel","Niedrig")))</f>
        <v>bereits Top-Kunde</v>
      </c>
      <c r="Z5669" s="4">
        <f t="shared" si="711"/>
        <v>5.5</v>
      </c>
      <c r="AA5669" s="4" t="str">
        <f>IF(J5669&gt;365,"Bereits abgewandert (Segment D)",IF(Z5669&gt;=Hilfswerte!$B$38,"Rot - akut gefaehrdet",IF(Z5669&gt;=Hilfswerte!$B$39,"Gelb - beobachten","Gruen - stabil")))</f>
        <v>Gruen - stabil</v>
      </c>
    </row>
    <row r="5670" spans="1:27" ht="15" customHeight="1" x14ac:dyDescent="0.25">
      <c r="A5670" s="4" t="s">
        <v>6017</v>
      </c>
      <c r="B5670" s="4" t="s">
        <v>306</v>
      </c>
      <c r="C5670" s="4" t="s">
        <v>89</v>
      </c>
      <c r="D5670" s="4" t="s">
        <v>30</v>
      </c>
      <c r="E5670" s="4">
        <v>77</v>
      </c>
      <c r="F5670" s="4">
        <v>13.9</v>
      </c>
      <c r="G5670" s="4">
        <v>12.4</v>
      </c>
      <c r="H5670" s="4">
        <v>17141</v>
      </c>
      <c r="I5670" s="4">
        <v>6</v>
      </c>
      <c r="J5670" s="4">
        <v>63</v>
      </c>
      <c r="K5670" s="4">
        <v>1</v>
      </c>
      <c r="L5670" s="4">
        <v>14</v>
      </c>
      <c r="M5670" s="4">
        <v>2</v>
      </c>
      <c r="N5670" s="4">
        <v>8.4</v>
      </c>
      <c r="O5670" s="4">
        <f t="shared" si="704"/>
        <v>4</v>
      </c>
      <c r="P5670" s="4">
        <f t="shared" si="705"/>
        <v>5</v>
      </c>
      <c r="Q5670" s="4">
        <f t="shared" si="706"/>
        <v>5</v>
      </c>
      <c r="R5670" s="4">
        <f t="shared" si="707"/>
        <v>14</v>
      </c>
      <c r="S5670" s="4">
        <f t="shared" si="708"/>
        <v>134</v>
      </c>
      <c r="T5670" s="4" t="str">
        <f t="shared" si="709"/>
        <v>A - Top-Kunde</v>
      </c>
      <c r="U5670" s="4">
        <f>ROUND(((E5670-Hilfswerte!$B$20)/Hilfswerte!$B$21)+((F5670-Hilfswerte!$B$22)/Hilfswerte!$B$23)+((G5670-Hilfswerte!$B$24)/Hilfswerte!$B$25)+0.1*INDEX(Hilfswerte!$B$4:$B$15,MATCH(C5670,Hilfswerte!$A$4:$A$15,0)),2)</f>
        <v>0.2</v>
      </c>
      <c r="V5670" s="4">
        <f>ROUND(SQRT((((E5670-Hilfswerte!$B$20)/Hilfswerte!$B$21)-Hilfswerte!$B$28)^2+(((F5670-Hilfswerte!$B$22)/Hilfswerte!$B$23)-Hilfswerte!$B$29)^2+(((G5670-Hilfswerte!$B$24)/Hilfswerte!$B$25)-Hilfswerte!$B$30)^2),3)</f>
        <v>0.60699999999999998</v>
      </c>
      <c r="W5670" s="4">
        <f>ROUND(E5670*Hilfswerte!$B$31,0)</f>
        <v>15827</v>
      </c>
      <c r="X5670" s="4">
        <f t="shared" si="710"/>
        <v>0</v>
      </c>
      <c r="Y5670" s="4" t="str">
        <f>IF(T5670="A - Top-Kunde","bereits Top-Kunde",IF(AND(V5670&lt;=Hilfswerte!$B$34,H5670&lt;0.5*W5670),"Hoch",IF(AND(V5670&lt;=Hilfswerte!$B$35,H5670&lt;0.7*W5670),"Mittel","Niedrig")))</f>
        <v>bereits Top-Kunde</v>
      </c>
      <c r="Z5670" s="4">
        <f t="shared" si="711"/>
        <v>9</v>
      </c>
      <c r="AA5670" s="4" t="str">
        <f>IF(J5670&gt;365,"Bereits abgewandert (Segment D)",IF(Z5670&gt;=Hilfswerte!$B$38,"Rot - akut gefaehrdet",IF(Z5670&gt;=Hilfswerte!$B$39,"Gelb - beobachten","Gruen - stabil")))</f>
        <v>Gruen - stabil</v>
      </c>
    </row>
    <row r="5671" spans="1:27" ht="15" customHeight="1" x14ac:dyDescent="0.25">
      <c r="A5671" s="4" t="s">
        <v>6018</v>
      </c>
      <c r="B5671" s="4" t="s">
        <v>256</v>
      </c>
      <c r="C5671" s="4" t="s">
        <v>74</v>
      </c>
      <c r="D5671" s="4" t="s">
        <v>30</v>
      </c>
      <c r="E5671" s="4">
        <v>29</v>
      </c>
      <c r="F5671" s="4">
        <v>9.3000000000000007</v>
      </c>
      <c r="G5671" s="4">
        <v>16</v>
      </c>
      <c r="H5671" s="4">
        <v>368</v>
      </c>
      <c r="I5671" s="4">
        <v>2</v>
      </c>
      <c r="J5671" s="4">
        <v>277</v>
      </c>
      <c r="K5671" s="4">
        <v>0</v>
      </c>
      <c r="L5671" s="4">
        <v>-3</v>
      </c>
      <c r="M5671" s="4">
        <v>5</v>
      </c>
      <c r="N5671" s="4">
        <v>-22.1</v>
      </c>
      <c r="O5671" s="4">
        <f t="shared" si="704"/>
        <v>2</v>
      </c>
      <c r="P5671" s="4">
        <f t="shared" si="705"/>
        <v>2</v>
      </c>
      <c r="Q5671" s="4">
        <f t="shared" si="706"/>
        <v>2</v>
      </c>
      <c r="R5671" s="4">
        <f t="shared" si="707"/>
        <v>6</v>
      </c>
      <c r="S5671" s="4">
        <f t="shared" si="708"/>
        <v>49</v>
      </c>
      <c r="T5671" s="4" t="str">
        <f t="shared" si="709"/>
        <v>C - Entwicklungspotenzial</v>
      </c>
      <c r="U5671" s="4">
        <f>ROUND(((E5671-Hilfswerte!$B$20)/Hilfswerte!$B$21)+((F5671-Hilfswerte!$B$22)/Hilfswerte!$B$23)+((G5671-Hilfswerte!$B$24)/Hilfswerte!$B$25)+0.1*INDEX(Hilfswerte!$B$4:$B$15,MATCH(C5671,Hilfswerte!$A$4:$A$15,0)),2)</f>
        <v>0.17</v>
      </c>
      <c r="V5671" s="4">
        <f>ROUND(SQRT((((E5671-Hilfswerte!$B$20)/Hilfswerte!$B$21)-Hilfswerte!$B$28)^2+(((F5671-Hilfswerte!$B$22)/Hilfswerte!$B$23)-Hilfswerte!$B$29)^2+(((G5671-Hilfswerte!$B$24)/Hilfswerte!$B$25)-Hilfswerte!$B$30)^2),3)</f>
        <v>1.091</v>
      </c>
      <c r="W5671" s="4">
        <f>ROUND(E5671*Hilfswerte!$B$31,0)</f>
        <v>5961</v>
      </c>
      <c r="X5671" s="4">
        <f t="shared" si="710"/>
        <v>5593</v>
      </c>
      <c r="Y5671" s="4" t="str">
        <f>IF(T5671="A - Top-Kunde","bereits Top-Kunde",IF(AND(V5671&lt;=Hilfswerte!$B$34,H5671&lt;0.5*W5671),"Hoch",IF(AND(V5671&lt;=Hilfswerte!$B$35,H5671&lt;0.7*W5671),"Mittel","Niedrig")))</f>
        <v>Mittel</v>
      </c>
      <c r="Z5671" s="4">
        <f t="shared" si="711"/>
        <v>22.7</v>
      </c>
      <c r="AA5671" s="4" t="str">
        <f>IF(J5671&gt;365,"Bereits abgewandert (Segment D)",IF(Z5671&gt;=Hilfswerte!$B$38,"Rot - akut gefaehrdet",IF(Z5671&gt;=Hilfswerte!$B$39,"Gelb - beobachten","Gruen - stabil")))</f>
        <v>Rot - akut gefaehrdet</v>
      </c>
    </row>
    <row r="5672" spans="1:27" ht="15" customHeight="1" x14ac:dyDescent="0.25">
      <c r="A5672" s="4" t="s">
        <v>6019</v>
      </c>
      <c r="B5672" s="4" t="s">
        <v>212</v>
      </c>
      <c r="C5672" s="4" t="s">
        <v>84</v>
      </c>
      <c r="D5672" s="4" t="s">
        <v>30</v>
      </c>
      <c r="E5672" s="4">
        <v>56</v>
      </c>
      <c r="F5672" s="4">
        <v>10.199999999999999</v>
      </c>
      <c r="G5672" s="4">
        <v>19</v>
      </c>
      <c r="H5672" s="4">
        <v>228</v>
      </c>
      <c r="I5672" s="4">
        <v>1</v>
      </c>
      <c r="J5672" s="4">
        <v>137</v>
      </c>
      <c r="K5672" s="4">
        <v>0</v>
      </c>
      <c r="L5672" s="4">
        <v>7</v>
      </c>
      <c r="M5672" s="4">
        <v>1</v>
      </c>
      <c r="N5672" s="4">
        <v>31.8</v>
      </c>
      <c r="O5672" s="4">
        <f t="shared" si="704"/>
        <v>3</v>
      </c>
      <c r="P5672" s="4">
        <f t="shared" si="705"/>
        <v>1</v>
      </c>
      <c r="Q5672" s="4">
        <f t="shared" si="706"/>
        <v>2</v>
      </c>
      <c r="R5672" s="4">
        <f t="shared" si="707"/>
        <v>6</v>
      </c>
      <c r="S5672" s="4">
        <f t="shared" si="708"/>
        <v>73.8</v>
      </c>
      <c r="T5672" s="4" t="str">
        <f t="shared" si="709"/>
        <v>C - Entwicklungspotenzial</v>
      </c>
      <c r="U5672" s="4">
        <f>ROUND(((E5672-Hilfswerte!$B$20)/Hilfswerte!$B$21)+((F5672-Hilfswerte!$B$22)/Hilfswerte!$B$23)+((G5672-Hilfswerte!$B$24)/Hilfswerte!$B$25)+0.1*INDEX(Hilfswerte!$B$4:$B$15,MATCH(C5672,Hilfswerte!$A$4:$A$15,0)),2)</f>
        <v>0.8</v>
      </c>
      <c r="V5672" s="4">
        <f>ROUND(SQRT((((E5672-Hilfswerte!$B$20)/Hilfswerte!$B$21)-Hilfswerte!$B$28)^2+(((F5672-Hilfswerte!$B$22)/Hilfswerte!$B$23)-Hilfswerte!$B$29)^2+(((G5672-Hilfswerte!$B$24)/Hilfswerte!$B$25)-Hilfswerte!$B$30)^2),3)</f>
        <v>1.415</v>
      </c>
      <c r="W5672" s="4">
        <f>ROUND(E5672*Hilfswerte!$B$31,0)</f>
        <v>11511</v>
      </c>
      <c r="X5672" s="4">
        <f t="shared" si="710"/>
        <v>11283</v>
      </c>
      <c r="Y5672" s="4" t="str">
        <f>IF(T5672="A - Top-Kunde","bereits Top-Kunde",IF(AND(V5672&lt;=Hilfswerte!$B$34,H5672&lt;0.5*W5672),"Hoch",IF(AND(V5672&lt;=Hilfswerte!$B$35,H5672&lt;0.7*W5672),"Mittel","Niedrig")))</f>
        <v>Niedrig</v>
      </c>
      <c r="Z5672" s="4">
        <f t="shared" si="711"/>
        <v>8.3000000000000007</v>
      </c>
      <c r="AA5672" s="4" t="str">
        <f>IF(J5672&gt;365,"Bereits abgewandert (Segment D)",IF(Z5672&gt;=Hilfswerte!$B$38,"Rot - akut gefaehrdet",IF(Z5672&gt;=Hilfswerte!$B$39,"Gelb - beobachten","Gruen - stabil")))</f>
        <v>Gruen - stabil</v>
      </c>
    </row>
    <row r="5673" spans="1:27" ht="15" customHeight="1" x14ac:dyDescent="0.25">
      <c r="A5673" s="4" t="s">
        <v>6020</v>
      </c>
      <c r="B5673" s="4" t="s">
        <v>37</v>
      </c>
      <c r="C5673" s="4" t="s">
        <v>84</v>
      </c>
      <c r="D5673" s="4" t="s">
        <v>30</v>
      </c>
      <c r="E5673" s="4">
        <v>220</v>
      </c>
      <c r="F5673" s="4">
        <v>79.099999999999994</v>
      </c>
      <c r="G5673" s="4">
        <v>7.2</v>
      </c>
      <c r="H5673" s="4">
        <v>40674</v>
      </c>
      <c r="I5673" s="4">
        <v>3</v>
      </c>
      <c r="J5673" s="4">
        <v>134</v>
      </c>
      <c r="K5673" s="4">
        <v>0</v>
      </c>
      <c r="L5673" s="4">
        <v>1</v>
      </c>
      <c r="M5673" s="4">
        <v>6</v>
      </c>
      <c r="N5673" s="4">
        <v>-1.8</v>
      </c>
      <c r="O5673" s="4">
        <f t="shared" si="704"/>
        <v>3</v>
      </c>
      <c r="P5673" s="4">
        <f t="shared" si="705"/>
        <v>3</v>
      </c>
      <c r="Q5673" s="4">
        <f t="shared" si="706"/>
        <v>5</v>
      </c>
      <c r="R5673" s="4">
        <f t="shared" si="707"/>
        <v>11</v>
      </c>
      <c r="S5673" s="4">
        <f t="shared" si="708"/>
        <v>108.8</v>
      </c>
      <c r="T5673" s="4" t="str">
        <f t="shared" si="709"/>
        <v>B - Kernkunde</v>
      </c>
      <c r="U5673" s="4">
        <f>ROUND(((E5673-Hilfswerte!$B$20)/Hilfswerte!$B$21)+((F5673-Hilfswerte!$B$22)/Hilfswerte!$B$23)+((G5673-Hilfswerte!$B$24)/Hilfswerte!$B$25)+0.1*INDEX(Hilfswerte!$B$4:$B$15,MATCH(C5673,Hilfswerte!$A$4:$A$15,0)),2)</f>
        <v>0.88</v>
      </c>
      <c r="V5673" s="4">
        <f>ROUND(SQRT((((E5673-Hilfswerte!$B$20)/Hilfswerte!$B$21)-Hilfswerte!$B$28)^2+(((F5673-Hilfswerte!$B$22)/Hilfswerte!$B$23)-Hilfswerte!$B$29)^2+(((G5673-Hilfswerte!$B$24)/Hilfswerte!$B$25)-Hilfswerte!$B$30)^2),3)</f>
        <v>1.008</v>
      </c>
      <c r="W5673" s="4">
        <f>ROUND(E5673*Hilfswerte!$B$31,0)</f>
        <v>45220</v>
      </c>
      <c r="X5673" s="4">
        <f t="shared" si="710"/>
        <v>4546</v>
      </c>
      <c r="Y5673" s="4" t="str">
        <f>IF(T5673="A - Top-Kunde","bereits Top-Kunde",IF(AND(V5673&lt;=Hilfswerte!$B$34,H5673&lt;0.5*W5673),"Hoch",IF(AND(V5673&lt;=Hilfswerte!$B$35,H5673&lt;0.7*W5673),"Mittel","Niedrig")))</f>
        <v>Niedrig</v>
      </c>
      <c r="Z5673" s="4">
        <f t="shared" si="711"/>
        <v>7.6</v>
      </c>
      <c r="AA5673" s="4" t="str">
        <f>IF(J5673&gt;365,"Bereits abgewandert (Segment D)",IF(Z5673&gt;=Hilfswerte!$B$38,"Rot - akut gefaehrdet",IF(Z5673&gt;=Hilfswerte!$B$39,"Gelb - beobachten","Gruen - stabil")))</f>
        <v>Gruen - stabil</v>
      </c>
    </row>
    <row r="5674" spans="1:27" ht="15" customHeight="1" x14ac:dyDescent="0.25">
      <c r="A5674" s="4" t="s">
        <v>6021</v>
      </c>
      <c r="B5674" s="4" t="s">
        <v>381</v>
      </c>
      <c r="C5674" s="4" t="s">
        <v>65</v>
      </c>
      <c r="D5674" s="4" t="s">
        <v>56</v>
      </c>
      <c r="E5674" s="4">
        <v>362</v>
      </c>
      <c r="F5674" s="4">
        <v>90.3</v>
      </c>
      <c r="G5674" s="4">
        <v>16.7</v>
      </c>
      <c r="H5674" s="4">
        <v>236983</v>
      </c>
      <c r="I5674" s="4">
        <v>3</v>
      </c>
      <c r="J5674" s="4">
        <v>31</v>
      </c>
      <c r="K5674" s="4">
        <v>1</v>
      </c>
      <c r="L5674" s="4">
        <v>-2</v>
      </c>
      <c r="M5674" s="4">
        <v>4</v>
      </c>
      <c r="N5674" s="4">
        <v>-5.4</v>
      </c>
      <c r="O5674" s="4">
        <f t="shared" si="704"/>
        <v>4</v>
      </c>
      <c r="P5674" s="4">
        <f t="shared" si="705"/>
        <v>3</v>
      </c>
      <c r="Q5674" s="4">
        <f t="shared" si="706"/>
        <v>5</v>
      </c>
      <c r="R5674" s="4">
        <f t="shared" si="707"/>
        <v>12</v>
      </c>
      <c r="S5674" s="4">
        <f t="shared" si="708"/>
        <v>111.3</v>
      </c>
      <c r="T5674" s="4" t="str">
        <f t="shared" si="709"/>
        <v>B - Kernkunde</v>
      </c>
      <c r="U5674" s="4">
        <f>ROUND(((E5674-Hilfswerte!$B$20)/Hilfswerte!$B$21)+((F5674-Hilfswerte!$B$22)/Hilfswerte!$B$23)+((G5674-Hilfswerte!$B$24)/Hilfswerte!$B$25)+0.1*INDEX(Hilfswerte!$B$4:$B$15,MATCH(C5674,Hilfswerte!$A$4:$A$15,0)),2)</f>
        <v>3.14</v>
      </c>
      <c r="V5674" s="4">
        <f>ROUND(SQRT((((E5674-Hilfswerte!$B$20)/Hilfswerte!$B$21)-Hilfswerte!$B$28)^2+(((F5674-Hilfswerte!$B$22)/Hilfswerte!$B$23)-Hilfswerte!$B$29)^2+(((G5674-Hilfswerte!$B$24)/Hilfswerte!$B$25)-Hilfswerte!$B$30)^2),3)</f>
        <v>1.5349999999999999</v>
      </c>
      <c r="W5674" s="4">
        <f>ROUND(E5674*Hilfswerte!$B$31,0)</f>
        <v>74408</v>
      </c>
      <c r="X5674" s="4">
        <f t="shared" si="710"/>
        <v>0</v>
      </c>
      <c r="Y5674" s="4" t="str">
        <f>IF(T5674="A - Top-Kunde","bereits Top-Kunde",IF(AND(V5674&lt;=Hilfswerte!$B$34,H5674&lt;0.5*W5674),"Hoch",IF(AND(V5674&lt;=Hilfswerte!$B$35,H5674&lt;0.7*W5674),"Mittel","Niedrig")))</f>
        <v>Niedrig</v>
      </c>
      <c r="Z5674" s="4">
        <f t="shared" si="711"/>
        <v>6.7</v>
      </c>
      <c r="AA5674" s="4" t="str">
        <f>IF(J5674&gt;365,"Bereits abgewandert (Segment D)",IF(Z5674&gt;=Hilfswerte!$B$38,"Rot - akut gefaehrdet",IF(Z5674&gt;=Hilfswerte!$B$39,"Gelb - beobachten","Gruen - stabil")))</f>
        <v>Gruen - stabil</v>
      </c>
    </row>
    <row r="5675" spans="1:27" ht="15" customHeight="1" x14ac:dyDescent="0.25">
      <c r="A5675" s="4" t="s">
        <v>6022</v>
      </c>
      <c r="B5675" s="4" t="s">
        <v>422</v>
      </c>
      <c r="C5675" s="4" t="s">
        <v>62</v>
      </c>
      <c r="D5675" s="4" t="s">
        <v>30</v>
      </c>
      <c r="E5675" s="4">
        <v>26</v>
      </c>
      <c r="F5675" s="4">
        <v>5.5</v>
      </c>
      <c r="G5675" s="4">
        <v>17.2</v>
      </c>
      <c r="H5675" s="4">
        <v>9209</v>
      </c>
      <c r="I5675" s="4">
        <v>2</v>
      </c>
      <c r="J5675" s="4">
        <v>112</v>
      </c>
      <c r="K5675" s="4">
        <v>1</v>
      </c>
      <c r="L5675" s="4">
        <v>6</v>
      </c>
      <c r="M5675" s="4">
        <v>5</v>
      </c>
      <c r="N5675" s="4">
        <v>19.8</v>
      </c>
      <c r="O5675" s="4">
        <f t="shared" si="704"/>
        <v>3</v>
      </c>
      <c r="P5675" s="4">
        <f t="shared" si="705"/>
        <v>2</v>
      </c>
      <c r="Q5675" s="4">
        <f t="shared" si="706"/>
        <v>5</v>
      </c>
      <c r="R5675" s="4">
        <f t="shared" si="707"/>
        <v>10</v>
      </c>
      <c r="S5675" s="4">
        <f t="shared" si="708"/>
        <v>102.1</v>
      </c>
      <c r="T5675" s="4" t="str">
        <f t="shared" si="709"/>
        <v>C - Entwicklungspotenzial</v>
      </c>
      <c r="U5675" s="4">
        <f>ROUND(((E5675-Hilfswerte!$B$20)/Hilfswerte!$B$21)+((F5675-Hilfswerte!$B$22)/Hilfswerte!$B$23)+((G5675-Hilfswerte!$B$24)/Hilfswerte!$B$25)+0.1*INDEX(Hilfswerte!$B$4:$B$15,MATCH(C5675,Hilfswerte!$A$4:$A$15,0)),2)</f>
        <v>0.72</v>
      </c>
      <c r="V5675" s="4">
        <f>ROUND(SQRT((((E5675-Hilfswerte!$B$20)/Hilfswerte!$B$21)-Hilfswerte!$B$28)^2+(((F5675-Hilfswerte!$B$22)/Hilfswerte!$B$23)-Hilfswerte!$B$29)^2+(((G5675-Hilfswerte!$B$24)/Hilfswerte!$B$25)-Hilfswerte!$B$30)^2),3)</f>
        <v>1.2669999999999999</v>
      </c>
      <c r="W5675" s="4">
        <f>ROUND(E5675*Hilfswerte!$B$31,0)</f>
        <v>5344</v>
      </c>
      <c r="X5675" s="4">
        <f t="shared" si="710"/>
        <v>0</v>
      </c>
      <c r="Y5675" s="4" t="str">
        <f>IF(T5675="A - Top-Kunde","bereits Top-Kunde",IF(AND(V5675&lt;=Hilfswerte!$B$34,H5675&lt;0.5*W5675),"Hoch",IF(AND(V5675&lt;=Hilfswerte!$B$35,H5675&lt;0.7*W5675),"Mittel","Niedrig")))</f>
        <v>Niedrig</v>
      </c>
      <c r="Z5675" s="4">
        <f t="shared" si="711"/>
        <v>9.8000000000000007</v>
      </c>
      <c r="AA5675" s="4" t="str">
        <f>IF(J5675&gt;365,"Bereits abgewandert (Segment D)",IF(Z5675&gt;=Hilfswerte!$B$38,"Rot - akut gefaehrdet",IF(Z5675&gt;=Hilfswerte!$B$39,"Gelb - beobachten","Gruen - stabil")))</f>
        <v>Gruen - stabil</v>
      </c>
    </row>
    <row r="5676" spans="1:27" ht="15" customHeight="1" x14ac:dyDescent="0.25">
      <c r="A5676" s="4" t="s">
        <v>6023</v>
      </c>
      <c r="B5676" s="4" t="s">
        <v>265</v>
      </c>
      <c r="C5676" s="4" t="s">
        <v>89</v>
      </c>
      <c r="D5676" s="4" t="s">
        <v>48</v>
      </c>
      <c r="E5676" s="4">
        <v>73</v>
      </c>
      <c r="F5676" s="4">
        <v>20</v>
      </c>
      <c r="G5676" s="4">
        <v>21.3</v>
      </c>
      <c r="H5676" s="4">
        <v>21299</v>
      </c>
      <c r="I5676" s="4">
        <v>3</v>
      </c>
      <c r="J5676" s="4">
        <v>74</v>
      </c>
      <c r="K5676" s="4">
        <v>1</v>
      </c>
      <c r="L5676" s="4">
        <v>12</v>
      </c>
      <c r="M5676" s="4">
        <v>3</v>
      </c>
      <c r="N5676" s="4">
        <v>0.2</v>
      </c>
      <c r="O5676" s="4">
        <f t="shared" si="704"/>
        <v>4</v>
      </c>
      <c r="P5676" s="4">
        <f t="shared" si="705"/>
        <v>3</v>
      </c>
      <c r="Q5676" s="4">
        <f t="shared" si="706"/>
        <v>5</v>
      </c>
      <c r="R5676" s="4">
        <f t="shared" si="707"/>
        <v>12</v>
      </c>
      <c r="S5676" s="4">
        <f t="shared" si="708"/>
        <v>110.5</v>
      </c>
      <c r="T5676" s="4" t="str">
        <f t="shared" si="709"/>
        <v>B - Kernkunde</v>
      </c>
      <c r="U5676" s="4">
        <f>ROUND(((E5676-Hilfswerte!$B$20)/Hilfswerte!$B$21)+((F5676-Hilfswerte!$B$22)/Hilfswerte!$B$23)+((G5676-Hilfswerte!$B$24)/Hilfswerte!$B$25)+0.1*INDEX(Hilfswerte!$B$4:$B$15,MATCH(C5676,Hilfswerte!$A$4:$A$15,0)),2)</f>
        <v>1.71</v>
      </c>
      <c r="V5676" s="4">
        <f>ROUND(SQRT((((E5676-Hilfswerte!$B$20)/Hilfswerte!$B$21)-Hilfswerte!$B$28)^2+(((F5676-Hilfswerte!$B$22)/Hilfswerte!$B$23)-Hilfswerte!$B$29)^2+(((G5676-Hilfswerte!$B$24)/Hilfswerte!$B$25)-Hilfswerte!$B$30)^2),3)</f>
        <v>1.6819999999999999</v>
      </c>
      <c r="W5676" s="4">
        <f>ROUND(E5676*Hilfswerte!$B$31,0)</f>
        <v>15005</v>
      </c>
      <c r="X5676" s="4">
        <f t="shared" si="710"/>
        <v>0</v>
      </c>
      <c r="Y5676" s="4" t="str">
        <f>IF(T5676="A - Top-Kunde","bereits Top-Kunde",IF(AND(V5676&lt;=Hilfswerte!$B$34,H5676&lt;0.5*W5676),"Hoch",IF(AND(V5676&lt;=Hilfswerte!$B$35,H5676&lt;0.7*W5676),"Mittel","Niedrig")))</f>
        <v>Niedrig</v>
      </c>
      <c r="Z5676" s="4">
        <f t="shared" si="711"/>
        <v>9.1</v>
      </c>
      <c r="AA5676" s="4" t="str">
        <f>IF(J5676&gt;365,"Bereits abgewandert (Segment D)",IF(Z5676&gt;=Hilfswerte!$B$38,"Rot - akut gefaehrdet",IF(Z5676&gt;=Hilfswerte!$B$39,"Gelb - beobachten","Gruen - stabil")))</f>
        <v>Gruen - stabil</v>
      </c>
    </row>
    <row r="5677" spans="1:27" ht="15" customHeight="1" x14ac:dyDescent="0.25">
      <c r="A5677" s="4" t="s">
        <v>6024</v>
      </c>
      <c r="B5677" s="4" t="s">
        <v>514</v>
      </c>
      <c r="C5677" s="4" t="s">
        <v>65</v>
      </c>
      <c r="D5677" s="4" t="s">
        <v>30</v>
      </c>
      <c r="E5677" s="4">
        <v>11</v>
      </c>
      <c r="F5677" s="4">
        <v>3.5</v>
      </c>
      <c r="G5677" s="4">
        <v>6</v>
      </c>
      <c r="H5677" s="4">
        <v>590</v>
      </c>
      <c r="I5677" s="4">
        <v>1</v>
      </c>
      <c r="J5677" s="4">
        <v>277</v>
      </c>
      <c r="K5677" s="4">
        <v>0</v>
      </c>
      <c r="L5677" s="4">
        <v>6</v>
      </c>
      <c r="M5677" s="4">
        <v>4</v>
      </c>
      <c r="N5677" s="4">
        <v>-1.2</v>
      </c>
      <c r="O5677" s="4">
        <f t="shared" si="704"/>
        <v>2</v>
      </c>
      <c r="P5677" s="4">
        <f t="shared" si="705"/>
        <v>1</v>
      </c>
      <c r="Q5677" s="4">
        <f t="shared" si="706"/>
        <v>2</v>
      </c>
      <c r="R5677" s="4">
        <f t="shared" si="707"/>
        <v>5</v>
      </c>
      <c r="S5677" s="4">
        <f t="shared" si="708"/>
        <v>47.6</v>
      </c>
      <c r="T5677" s="4" t="str">
        <f t="shared" si="709"/>
        <v>C - Entwicklungspotenzial</v>
      </c>
      <c r="U5677" s="4">
        <f>ROUND(((E5677-Hilfswerte!$B$20)/Hilfswerte!$B$21)+((F5677-Hilfswerte!$B$22)/Hilfswerte!$B$23)+((G5677-Hilfswerte!$B$24)/Hilfswerte!$B$25)+0.1*INDEX(Hilfswerte!$B$4:$B$15,MATCH(C5677,Hilfswerte!$A$4:$A$15,0)),2)</f>
        <v>-1.63</v>
      </c>
      <c r="V5677" s="4">
        <f>ROUND(SQRT((((E5677-Hilfswerte!$B$20)/Hilfswerte!$B$21)-Hilfswerte!$B$28)^2+(((F5677-Hilfswerte!$B$22)/Hilfswerte!$B$23)-Hilfswerte!$B$29)^2+(((G5677-Hilfswerte!$B$24)/Hilfswerte!$B$25)-Hilfswerte!$B$30)^2),3)</f>
        <v>1.2290000000000001</v>
      </c>
      <c r="W5677" s="4">
        <f>ROUND(E5677*Hilfswerte!$B$31,0)</f>
        <v>2261</v>
      </c>
      <c r="X5677" s="4">
        <f t="shared" si="710"/>
        <v>1671</v>
      </c>
      <c r="Y5677" s="4" t="str">
        <f>IF(T5677="A - Top-Kunde","bereits Top-Kunde",IF(AND(V5677&lt;=Hilfswerte!$B$34,H5677&lt;0.5*W5677),"Hoch",IF(AND(V5677&lt;=Hilfswerte!$B$35,H5677&lt;0.7*W5677),"Mittel","Niedrig")))</f>
        <v>Niedrig</v>
      </c>
      <c r="Z5677" s="4">
        <f t="shared" si="711"/>
        <v>15.5</v>
      </c>
      <c r="AA5677" s="4" t="str">
        <f>IF(J5677&gt;365,"Bereits abgewandert (Segment D)",IF(Z5677&gt;=Hilfswerte!$B$38,"Rot - akut gefaehrdet",IF(Z5677&gt;=Hilfswerte!$B$39,"Gelb - beobachten","Gruen - stabil")))</f>
        <v>Gelb - beobachten</v>
      </c>
    </row>
    <row r="5678" spans="1:27" ht="15" customHeight="1" x14ac:dyDescent="0.25">
      <c r="A5678" s="4" t="s">
        <v>6025</v>
      </c>
      <c r="B5678" s="4" t="s">
        <v>300</v>
      </c>
      <c r="C5678" s="4" t="s">
        <v>47</v>
      </c>
      <c r="D5678" s="4" t="s">
        <v>30</v>
      </c>
      <c r="E5678" s="4">
        <v>113</v>
      </c>
      <c r="F5678" s="4">
        <v>29</v>
      </c>
      <c r="G5678" s="4">
        <v>15.3</v>
      </c>
      <c r="H5678" s="4">
        <v>11460</v>
      </c>
      <c r="I5678" s="4">
        <v>1</v>
      </c>
      <c r="J5678" s="4">
        <v>108</v>
      </c>
      <c r="K5678" s="4">
        <v>0</v>
      </c>
      <c r="L5678" s="4">
        <v>-5</v>
      </c>
      <c r="M5678" s="4">
        <v>6</v>
      </c>
      <c r="N5678" s="4">
        <v>8.9</v>
      </c>
      <c r="O5678" s="4">
        <f t="shared" si="704"/>
        <v>3</v>
      </c>
      <c r="P5678" s="4">
        <f t="shared" si="705"/>
        <v>1</v>
      </c>
      <c r="Q5678" s="4">
        <f t="shared" si="706"/>
        <v>5</v>
      </c>
      <c r="R5678" s="4">
        <f t="shared" si="707"/>
        <v>9</v>
      </c>
      <c r="S5678" s="4">
        <f t="shared" si="708"/>
        <v>94.5</v>
      </c>
      <c r="T5678" s="4" t="str">
        <f t="shared" si="709"/>
        <v>C - Entwicklungspotenzial</v>
      </c>
      <c r="U5678" s="4">
        <f>ROUND(((E5678-Hilfswerte!$B$20)/Hilfswerte!$B$21)+((F5678-Hilfswerte!$B$22)/Hilfswerte!$B$23)+((G5678-Hilfswerte!$B$24)/Hilfswerte!$B$25)+0.1*INDEX(Hilfswerte!$B$4:$B$15,MATCH(C5678,Hilfswerte!$A$4:$A$15,0)),2)</f>
        <v>0.88</v>
      </c>
      <c r="V5678" s="4">
        <f>ROUND(SQRT((((E5678-Hilfswerte!$B$20)/Hilfswerte!$B$21)-Hilfswerte!$B$28)^2+(((F5678-Hilfswerte!$B$22)/Hilfswerte!$B$23)-Hilfswerte!$B$29)^2+(((G5678-Hilfswerte!$B$24)/Hilfswerte!$B$25)-Hilfswerte!$B$30)^2),3)</f>
        <v>0.70699999999999996</v>
      </c>
      <c r="W5678" s="4">
        <f>ROUND(E5678*Hilfswerte!$B$31,0)</f>
        <v>23227</v>
      </c>
      <c r="X5678" s="4">
        <f t="shared" si="710"/>
        <v>11767</v>
      </c>
      <c r="Y5678" s="4" t="str">
        <f>IF(T5678="A - Top-Kunde","bereits Top-Kunde",IF(AND(V5678&lt;=Hilfswerte!$B$34,H5678&lt;0.5*W5678),"Hoch",IF(AND(V5678&lt;=Hilfswerte!$B$35,H5678&lt;0.7*W5678),"Mittel","Niedrig")))</f>
        <v>Hoch</v>
      </c>
      <c r="Z5678" s="4">
        <f t="shared" si="711"/>
        <v>5.4</v>
      </c>
      <c r="AA5678" s="4" t="str">
        <f>IF(J5678&gt;365,"Bereits abgewandert (Segment D)",IF(Z5678&gt;=Hilfswerte!$B$38,"Rot - akut gefaehrdet",IF(Z5678&gt;=Hilfswerte!$B$39,"Gelb - beobachten","Gruen - stabil")))</f>
        <v>Gruen - stabil</v>
      </c>
    </row>
    <row r="5679" spans="1:27" ht="15" customHeight="1" x14ac:dyDescent="0.25">
      <c r="A5679" s="4" t="s">
        <v>6026</v>
      </c>
      <c r="B5679" s="4" t="s">
        <v>277</v>
      </c>
      <c r="C5679" s="4" t="s">
        <v>29</v>
      </c>
      <c r="D5679" s="4" t="s">
        <v>30</v>
      </c>
      <c r="E5679" s="4">
        <v>89</v>
      </c>
      <c r="F5679" s="4">
        <v>20.5</v>
      </c>
      <c r="G5679" s="4">
        <v>19.899999999999999</v>
      </c>
      <c r="H5679" s="4">
        <v>12595</v>
      </c>
      <c r="I5679" s="4">
        <v>6</v>
      </c>
      <c r="J5679" s="4">
        <v>58</v>
      </c>
      <c r="K5679" s="4">
        <v>3</v>
      </c>
      <c r="L5679" s="4">
        <v>6</v>
      </c>
      <c r="M5679" s="4">
        <v>5</v>
      </c>
      <c r="N5679" s="4">
        <v>26.4</v>
      </c>
      <c r="O5679" s="4">
        <f t="shared" si="704"/>
        <v>4</v>
      </c>
      <c r="P5679" s="4">
        <f t="shared" si="705"/>
        <v>5</v>
      </c>
      <c r="Q5679" s="4">
        <f t="shared" si="706"/>
        <v>5</v>
      </c>
      <c r="R5679" s="4">
        <f t="shared" si="707"/>
        <v>14</v>
      </c>
      <c r="S5679" s="4">
        <f t="shared" si="708"/>
        <v>133.4</v>
      </c>
      <c r="T5679" s="4" t="str">
        <f t="shared" si="709"/>
        <v>A - Top-Kunde</v>
      </c>
      <c r="U5679" s="4">
        <f>ROUND(((E5679-Hilfswerte!$B$20)/Hilfswerte!$B$21)+((F5679-Hilfswerte!$B$22)/Hilfswerte!$B$23)+((G5679-Hilfswerte!$B$24)/Hilfswerte!$B$25)+0.1*INDEX(Hilfswerte!$B$4:$B$15,MATCH(C5679,Hilfswerte!$A$4:$A$15,0)),2)</f>
        <v>1.54</v>
      </c>
      <c r="V5679" s="4">
        <f>ROUND(SQRT((((E5679-Hilfswerte!$B$20)/Hilfswerte!$B$21)-Hilfswerte!$B$28)^2+(((F5679-Hilfswerte!$B$22)/Hilfswerte!$B$23)-Hilfswerte!$B$29)^2+(((G5679-Hilfswerte!$B$24)/Hilfswerte!$B$25)-Hilfswerte!$B$30)^2),3)</f>
        <v>1.4530000000000001</v>
      </c>
      <c r="W5679" s="4">
        <f>ROUND(E5679*Hilfswerte!$B$31,0)</f>
        <v>18294</v>
      </c>
      <c r="X5679" s="4">
        <f t="shared" si="710"/>
        <v>5699</v>
      </c>
      <c r="Y5679" s="4" t="str">
        <f>IF(T5679="A - Top-Kunde","bereits Top-Kunde",IF(AND(V5679&lt;=Hilfswerte!$B$34,H5679&lt;0.5*W5679),"Hoch",IF(AND(V5679&lt;=Hilfswerte!$B$35,H5679&lt;0.7*W5679),"Mittel","Niedrig")))</f>
        <v>bereits Top-Kunde</v>
      </c>
      <c r="Z5679" s="4">
        <f t="shared" si="711"/>
        <v>13.1</v>
      </c>
      <c r="AA5679" s="4" t="str">
        <f>IF(J5679&gt;365,"Bereits abgewandert (Segment D)",IF(Z5679&gt;=Hilfswerte!$B$38,"Rot - akut gefaehrdet",IF(Z5679&gt;=Hilfswerte!$B$39,"Gelb - beobachten","Gruen - stabil")))</f>
        <v>Gruen - stabil</v>
      </c>
    </row>
    <row r="5680" spans="1:27" ht="15" customHeight="1" x14ac:dyDescent="0.25">
      <c r="A5680" s="4" t="s">
        <v>6027</v>
      </c>
      <c r="B5680" s="4" t="s">
        <v>467</v>
      </c>
      <c r="C5680" s="4" t="s">
        <v>62</v>
      </c>
      <c r="D5680" s="4" t="s">
        <v>30</v>
      </c>
      <c r="E5680" s="4">
        <v>62</v>
      </c>
      <c r="F5680" s="4">
        <v>14.9</v>
      </c>
      <c r="G5680" s="4">
        <v>9.6999999999999993</v>
      </c>
      <c r="H5680" s="4">
        <v>490</v>
      </c>
      <c r="I5680" s="4">
        <v>1</v>
      </c>
      <c r="J5680" s="4">
        <v>298</v>
      </c>
      <c r="K5680" s="4">
        <v>0</v>
      </c>
      <c r="L5680" s="4">
        <v>23</v>
      </c>
      <c r="M5680" s="4">
        <v>5</v>
      </c>
      <c r="N5680" s="4">
        <v>-1.4</v>
      </c>
      <c r="O5680" s="4">
        <f t="shared" si="704"/>
        <v>2</v>
      </c>
      <c r="P5680" s="4">
        <f t="shared" si="705"/>
        <v>1</v>
      </c>
      <c r="Q5680" s="4">
        <f t="shared" si="706"/>
        <v>2</v>
      </c>
      <c r="R5680" s="4">
        <f t="shared" si="707"/>
        <v>5</v>
      </c>
      <c r="S5680" s="4">
        <f t="shared" si="708"/>
        <v>42.4</v>
      </c>
      <c r="T5680" s="4" t="str">
        <f t="shared" si="709"/>
        <v>C - Entwicklungspotenzial</v>
      </c>
      <c r="U5680" s="4">
        <f>ROUND(((E5680-Hilfswerte!$B$20)/Hilfswerte!$B$21)+((F5680-Hilfswerte!$B$22)/Hilfswerte!$B$23)+((G5680-Hilfswerte!$B$24)/Hilfswerte!$B$25)+0.1*INDEX(Hilfswerte!$B$4:$B$15,MATCH(C5680,Hilfswerte!$A$4:$A$15,0)),2)</f>
        <v>-0.15</v>
      </c>
      <c r="V5680" s="4">
        <f>ROUND(SQRT((((E5680-Hilfswerte!$B$20)/Hilfswerte!$B$21)-Hilfswerte!$B$28)^2+(((F5680-Hilfswerte!$B$22)/Hilfswerte!$B$23)-Hilfswerte!$B$29)^2+(((G5680-Hilfswerte!$B$24)/Hilfswerte!$B$25)-Hilfswerte!$B$30)^2),3)</f>
        <v>0.65500000000000003</v>
      </c>
      <c r="W5680" s="4">
        <f>ROUND(E5680*Hilfswerte!$B$31,0)</f>
        <v>12744</v>
      </c>
      <c r="X5680" s="4">
        <f t="shared" si="710"/>
        <v>12254</v>
      </c>
      <c r="Y5680" s="4" t="str">
        <f>IF(T5680="A - Top-Kunde","bereits Top-Kunde",IF(AND(V5680&lt;=Hilfswerte!$B$34,H5680&lt;0.5*W5680),"Hoch",IF(AND(V5680&lt;=Hilfswerte!$B$35,H5680&lt;0.7*W5680),"Mittel","Niedrig")))</f>
        <v>Hoch</v>
      </c>
      <c r="Z5680" s="4">
        <f t="shared" si="711"/>
        <v>20.100000000000001</v>
      </c>
      <c r="AA5680" s="4" t="str">
        <f>IF(J5680&gt;365,"Bereits abgewandert (Segment D)",IF(Z5680&gt;=Hilfswerte!$B$38,"Rot - akut gefaehrdet",IF(Z5680&gt;=Hilfswerte!$B$39,"Gelb - beobachten","Gruen - stabil")))</f>
        <v>Rot - akut gefaehrdet</v>
      </c>
    </row>
    <row r="5681" spans="1:27" ht="15" customHeight="1" x14ac:dyDescent="0.25">
      <c r="A5681" s="4" t="s">
        <v>6028</v>
      </c>
      <c r="B5681" s="4" t="s">
        <v>698</v>
      </c>
      <c r="C5681" s="4" t="s">
        <v>47</v>
      </c>
      <c r="D5681" s="4" t="s">
        <v>30</v>
      </c>
      <c r="E5681" s="4">
        <v>16</v>
      </c>
      <c r="F5681" s="4">
        <v>5.0999999999999996</v>
      </c>
      <c r="G5681" s="4">
        <v>15.3</v>
      </c>
      <c r="H5681" s="4">
        <v>0</v>
      </c>
      <c r="I5681" s="4">
        <v>0</v>
      </c>
      <c r="J5681" s="4">
        <v>452</v>
      </c>
      <c r="K5681" s="4">
        <v>0</v>
      </c>
      <c r="L5681" s="4">
        <v>24</v>
      </c>
      <c r="M5681" s="4">
        <v>0</v>
      </c>
      <c r="N5681" s="4">
        <v>-60.8</v>
      </c>
      <c r="O5681" s="4">
        <f t="shared" si="704"/>
        <v>1</v>
      </c>
      <c r="P5681" s="4">
        <f t="shared" si="705"/>
        <v>1</v>
      </c>
      <c r="Q5681" s="4">
        <f t="shared" si="706"/>
        <v>1</v>
      </c>
      <c r="R5681" s="4">
        <f t="shared" si="707"/>
        <v>3</v>
      </c>
      <c r="S5681" s="4">
        <f t="shared" si="708"/>
        <v>-7.6</v>
      </c>
      <c r="T5681" s="4" t="str">
        <f t="shared" si="709"/>
        <v>D - Abwanderungsrisiko</v>
      </c>
      <c r="U5681" s="4">
        <f>ROUND(((E5681-Hilfswerte!$B$20)/Hilfswerte!$B$21)+((F5681-Hilfswerte!$B$22)/Hilfswerte!$B$23)+((G5681-Hilfswerte!$B$24)/Hilfswerte!$B$25)+0.1*INDEX(Hilfswerte!$B$4:$B$15,MATCH(C5681,Hilfswerte!$A$4:$A$15,0)),2)</f>
        <v>0.03</v>
      </c>
      <c r="V5681" s="4">
        <f>ROUND(SQRT((((E5681-Hilfswerte!$B$20)/Hilfswerte!$B$21)-Hilfswerte!$B$28)^2+(((F5681-Hilfswerte!$B$22)/Hilfswerte!$B$23)-Hilfswerte!$B$29)^2+(((G5681-Hilfswerte!$B$24)/Hilfswerte!$B$25)-Hilfswerte!$B$30)^2),3)</f>
        <v>1.089</v>
      </c>
      <c r="W5681" s="4">
        <f>ROUND(E5681*Hilfswerte!$B$31,0)</f>
        <v>3289</v>
      </c>
      <c r="X5681" s="4">
        <f t="shared" si="710"/>
        <v>3289</v>
      </c>
      <c r="Y5681" s="4" t="str">
        <f>IF(T5681="A - Top-Kunde","bereits Top-Kunde",IF(AND(V5681&lt;=Hilfswerte!$B$34,H5681&lt;0.5*W5681),"Hoch",IF(AND(V5681&lt;=Hilfswerte!$B$35,H5681&lt;0.7*W5681),"Mittel","Niedrig")))</f>
        <v>Mittel</v>
      </c>
      <c r="Z5681" s="4">
        <f t="shared" si="711"/>
        <v>51.7</v>
      </c>
      <c r="AA5681" s="4" t="str">
        <f>IF(J5681&gt;365,"Bereits abgewandert (Segment D)",IF(Z5681&gt;=Hilfswerte!$B$38,"Rot - akut gefaehrdet",IF(Z5681&gt;=Hilfswerte!$B$39,"Gelb - beobachten","Gruen - stabil")))</f>
        <v>Bereits abgewandert (Segment D)</v>
      </c>
    </row>
    <row r="5682" spans="1:27" ht="15" customHeight="1" x14ac:dyDescent="0.25">
      <c r="A5682" s="4" t="s">
        <v>6029</v>
      </c>
      <c r="B5682" s="4" t="s">
        <v>1045</v>
      </c>
      <c r="C5682" s="4" t="s">
        <v>55</v>
      </c>
      <c r="D5682" s="4" t="s">
        <v>30</v>
      </c>
      <c r="E5682" s="4">
        <v>107</v>
      </c>
      <c r="F5682" s="4">
        <v>22.2</v>
      </c>
      <c r="G5682" s="4">
        <v>20.6</v>
      </c>
      <c r="H5682" s="4">
        <v>0</v>
      </c>
      <c r="I5682" s="4">
        <v>0</v>
      </c>
      <c r="J5682" s="4">
        <v>773</v>
      </c>
      <c r="K5682" s="4">
        <v>0</v>
      </c>
      <c r="L5682" s="4">
        <v>-5</v>
      </c>
      <c r="M5682" s="4">
        <v>0</v>
      </c>
      <c r="N5682" s="4">
        <v>-79.900000000000006</v>
      </c>
      <c r="O5682" s="4">
        <f t="shared" si="704"/>
        <v>1</v>
      </c>
      <c r="P5682" s="4">
        <f t="shared" si="705"/>
        <v>1</v>
      </c>
      <c r="Q5682" s="4">
        <f t="shared" si="706"/>
        <v>1</v>
      </c>
      <c r="R5682" s="4">
        <f t="shared" si="707"/>
        <v>3</v>
      </c>
      <c r="S5682" s="4">
        <f t="shared" si="708"/>
        <v>-10</v>
      </c>
      <c r="T5682" s="4" t="str">
        <f t="shared" si="709"/>
        <v>D - Abwanderungsrisiko</v>
      </c>
      <c r="U5682" s="4">
        <f>ROUND(((E5682-Hilfswerte!$B$20)/Hilfswerte!$B$21)+((F5682-Hilfswerte!$B$22)/Hilfswerte!$B$23)+((G5682-Hilfswerte!$B$24)/Hilfswerte!$B$25)+0.1*INDEX(Hilfswerte!$B$4:$B$15,MATCH(C5682,Hilfswerte!$A$4:$A$15,0)),2)</f>
        <v>1.78</v>
      </c>
      <c r="V5682" s="4">
        <f>ROUND(SQRT((((E5682-Hilfswerte!$B$20)/Hilfswerte!$B$21)-Hilfswerte!$B$28)^2+(((F5682-Hilfswerte!$B$22)/Hilfswerte!$B$23)-Hilfswerte!$B$29)^2+(((G5682-Hilfswerte!$B$24)/Hilfswerte!$B$25)-Hilfswerte!$B$30)^2),3)</f>
        <v>1.538</v>
      </c>
      <c r="W5682" s="4">
        <f>ROUND(E5682*Hilfswerte!$B$31,0)</f>
        <v>21993</v>
      </c>
      <c r="X5682" s="4">
        <f t="shared" si="710"/>
        <v>21993</v>
      </c>
      <c r="Y5682" s="4" t="str">
        <f>IF(T5682="A - Top-Kunde","bereits Top-Kunde",IF(AND(V5682&lt;=Hilfswerte!$B$34,H5682&lt;0.5*W5682),"Hoch",IF(AND(V5682&lt;=Hilfswerte!$B$35,H5682&lt;0.7*W5682),"Mittel","Niedrig")))</f>
        <v>Niedrig</v>
      </c>
      <c r="Z5682" s="4">
        <f t="shared" si="711"/>
        <v>70.599999999999994</v>
      </c>
      <c r="AA5682" s="4" t="str">
        <f>IF(J5682&gt;365,"Bereits abgewandert (Segment D)",IF(Z5682&gt;=Hilfswerte!$B$38,"Rot - akut gefaehrdet",IF(Z5682&gt;=Hilfswerte!$B$39,"Gelb - beobachten","Gruen - stabil")))</f>
        <v>Bereits abgewandert (Segment D)</v>
      </c>
    </row>
    <row r="5683" spans="1:27" ht="15" customHeight="1" x14ac:dyDescent="0.25">
      <c r="A5683" s="4" t="s">
        <v>6030</v>
      </c>
      <c r="B5683" s="4" t="s">
        <v>279</v>
      </c>
      <c r="C5683" s="4" t="s">
        <v>47</v>
      </c>
      <c r="D5683" s="4" t="s">
        <v>52</v>
      </c>
      <c r="E5683" s="4">
        <v>35</v>
      </c>
      <c r="F5683" s="4">
        <v>10.8</v>
      </c>
      <c r="G5683" s="4">
        <v>1.8</v>
      </c>
      <c r="H5683" s="4">
        <v>2471</v>
      </c>
      <c r="I5683" s="4">
        <v>2</v>
      </c>
      <c r="J5683" s="4">
        <v>240</v>
      </c>
      <c r="K5683" s="4">
        <v>0</v>
      </c>
      <c r="L5683" s="4">
        <v>12</v>
      </c>
      <c r="M5683" s="4">
        <v>3</v>
      </c>
      <c r="N5683" s="4">
        <v>-15.2</v>
      </c>
      <c r="O5683" s="4">
        <f t="shared" si="704"/>
        <v>2</v>
      </c>
      <c r="P5683" s="4">
        <f t="shared" si="705"/>
        <v>2</v>
      </c>
      <c r="Q5683" s="4">
        <f t="shared" si="706"/>
        <v>3</v>
      </c>
      <c r="R5683" s="4">
        <f t="shared" si="707"/>
        <v>7</v>
      </c>
      <c r="S5683" s="4">
        <f t="shared" si="708"/>
        <v>58.8</v>
      </c>
      <c r="T5683" s="4" t="str">
        <f t="shared" si="709"/>
        <v>C - Entwicklungspotenzial</v>
      </c>
      <c r="U5683" s="4">
        <f>ROUND(((E5683-Hilfswerte!$B$20)/Hilfswerte!$B$21)+((F5683-Hilfswerte!$B$22)/Hilfswerte!$B$23)+((G5683-Hilfswerte!$B$24)/Hilfswerte!$B$25)+0.1*INDEX(Hilfswerte!$B$4:$B$15,MATCH(C5683,Hilfswerte!$A$4:$A$15,0)),2)</f>
        <v>-1.93</v>
      </c>
      <c r="V5683" s="4">
        <f>ROUND(SQRT((((E5683-Hilfswerte!$B$20)/Hilfswerte!$B$21)-Hilfswerte!$B$28)^2+(((F5683-Hilfswerte!$B$22)/Hilfswerte!$B$23)-Hilfswerte!$B$29)^2+(((G5683-Hilfswerte!$B$24)/Hilfswerte!$B$25)-Hilfswerte!$B$30)^2),3)</f>
        <v>1.67</v>
      </c>
      <c r="W5683" s="4">
        <f>ROUND(E5683*Hilfswerte!$B$31,0)</f>
        <v>7194</v>
      </c>
      <c r="X5683" s="4">
        <f t="shared" si="710"/>
        <v>4723</v>
      </c>
      <c r="Y5683" s="4" t="str">
        <f>IF(T5683="A - Top-Kunde","bereits Top-Kunde",IF(AND(V5683&lt;=Hilfswerte!$B$34,H5683&lt;0.5*W5683),"Hoch",IF(AND(V5683&lt;=Hilfswerte!$B$35,H5683&lt;0.7*W5683),"Mittel","Niedrig")))</f>
        <v>Niedrig</v>
      </c>
      <c r="Z5683" s="4">
        <f t="shared" si="711"/>
        <v>20.5</v>
      </c>
      <c r="AA5683" s="4" t="str">
        <f>IF(J5683&gt;365,"Bereits abgewandert (Segment D)",IF(Z5683&gt;=Hilfswerte!$B$38,"Rot - akut gefaehrdet",IF(Z5683&gt;=Hilfswerte!$B$39,"Gelb - beobachten","Gruen - stabil")))</f>
        <v>Rot - akut gefaehrdet</v>
      </c>
    </row>
    <row r="5684" spans="1:27" ht="15" customHeight="1" x14ac:dyDescent="0.25">
      <c r="A5684" s="4" t="s">
        <v>6031</v>
      </c>
      <c r="B5684" s="4" t="s">
        <v>518</v>
      </c>
      <c r="C5684" s="4" t="s">
        <v>74</v>
      </c>
      <c r="D5684" s="4" t="s">
        <v>30</v>
      </c>
      <c r="E5684" s="4">
        <v>44</v>
      </c>
      <c r="F5684" s="4">
        <v>7.3</v>
      </c>
      <c r="G5684" s="4">
        <v>8.3000000000000007</v>
      </c>
      <c r="H5684" s="4">
        <v>747</v>
      </c>
      <c r="I5684" s="4">
        <v>3</v>
      </c>
      <c r="J5684" s="4">
        <v>299</v>
      </c>
      <c r="K5684" s="4">
        <v>0</v>
      </c>
      <c r="L5684" s="4">
        <v>18</v>
      </c>
      <c r="M5684" s="4">
        <v>2</v>
      </c>
      <c r="N5684" s="4">
        <v>-29.5</v>
      </c>
      <c r="O5684" s="4">
        <f t="shared" si="704"/>
        <v>2</v>
      </c>
      <c r="P5684" s="4">
        <f t="shared" si="705"/>
        <v>3</v>
      </c>
      <c r="Q5684" s="4">
        <f t="shared" si="706"/>
        <v>2</v>
      </c>
      <c r="R5684" s="4">
        <f t="shared" si="707"/>
        <v>7</v>
      </c>
      <c r="S5684" s="4">
        <f t="shared" si="708"/>
        <v>49.9</v>
      </c>
      <c r="T5684" s="4" t="str">
        <f t="shared" si="709"/>
        <v>C - Entwicklungspotenzial</v>
      </c>
      <c r="U5684" s="4">
        <f>ROUND(((E5684-Hilfswerte!$B$20)/Hilfswerte!$B$21)+((F5684-Hilfswerte!$B$22)/Hilfswerte!$B$23)+((G5684-Hilfswerte!$B$24)/Hilfswerte!$B$25)+0.1*INDEX(Hilfswerte!$B$4:$B$15,MATCH(C5684,Hilfswerte!$A$4:$A$15,0)),2)</f>
        <v>-1.02</v>
      </c>
      <c r="V5684" s="4">
        <f>ROUND(SQRT((((E5684-Hilfswerte!$B$20)/Hilfswerte!$B$21)-Hilfswerte!$B$28)^2+(((F5684-Hilfswerte!$B$22)/Hilfswerte!$B$23)-Hilfswerte!$B$29)^2+(((G5684-Hilfswerte!$B$24)/Hilfswerte!$B$25)-Hilfswerte!$B$30)^2),3)</f>
        <v>0.89</v>
      </c>
      <c r="W5684" s="4">
        <f>ROUND(E5684*Hilfswerte!$B$31,0)</f>
        <v>9044</v>
      </c>
      <c r="X5684" s="4">
        <f t="shared" si="710"/>
        <v>8297</v>
      </c>
      <c r="Y5684" s="4" t="str">
        <f>IF(T5684="A - Top-Kunde","bereits Top-Kunde",IF(AND(V5684&lt;=Hilfswerte!$B$34,H5684&lt;0.5*W5684),"Hoch",IF(AND(V5684&lt;=Hilfswerte!$B$35,H5684&lt;0.7*W5684),"Mittel","Niedrig")))</f>
        <v>Mittel</v>
      </c>
      <c r="Z5684" s="4">
        <f t="shared" si="711"/>
        <v>30.4</v>
      </c>
      <c r="AA5684" s="4" t="str">
        <f>IF(J5684&gt;365,"Bereits abgewandert (Segment D)",IF(Z5684&gt;=Hilfswerte!$B$38,"Rot - akut gefaehrdet",IF(Z5684&gt;=Hilfswerte!$B$39,"Gelb - beobachten","Gruen - stabil")))</f>
        <v>Rot - akut gefaehrdet</v>
      </c>
    </row>
    <row r="5685" spans="1:27" ht="15" customHeight="1" x14ac:dyDescent="0.25">
      <c r="A5685" s="4" t="s">
        <v>6032</v>
      </c>
      <c r="B5685" s="4" t="s">
        <v>67</v>
      </c>
      <c r="C5685" s="4" t="s">
        <v>84</v>
      </c>
      <c r="D5685" s="4" t="s">
        <v>106</v>
      </c>
      <c r="E5685" s="4">
        <v>81</v>
      </c>
      <c r="F5685" s="4">
        <v>22.3</v>
      </c>
      <c r="G5685" s="4">
        <v>6.5</v>
      </c>
      <c r="H5685" s="4">
        <v>31414</v>
      </c>
      <c r="I5685" s="4">
        <v>3</v>
      </c>
      <c r="J5685" s="4">
        <v>10</v>
      </c>
      <c r="K5685" s="4">
        <v>0</v>
      </c>
      <c r="L5685" s="4">
        <v>-8</v>
      </c>
      <c r="M5685" s="4">
        <v>4</v>
      </c>
      <c r="N5685" s="4">
        <v>26.1</v>
      </c>
      <c r="O5685" s="4">
        <f t="shared" si="704"/>
        <v>5</v>
      </c>
      <c r="P5685" s="4">
        <f t="shared" si="705"/>
        <v>3</v>
      </c>
      <c r="Q5685" s="4">
        <f t="shared" si="706"/>
        <v>5</v>
      </c>
      <c r="R5685" s="4">
        <f t="shared" si="707"/>
        <v>13</v>
      </c>
      <c r="S5685" s="4">
        <f t="shared" si="708"/>
        <v>143.1</v>
      </c>
      <c r="T5685" s="4" t="str">
        <f t="shared" si="709"/>
        <v>A - Top-Kunde</v>
      </c>
      <c r="U5685" s="4">
        <f>ROUND(((E5685-Hilfswerte!$B$20)/Hilfswerte!$B$21)+((F5685-Hilfswerte!$B$22)/Hilfswerte!$B$23)+((G5685-Hilfswerte!$B$24)/Hilfswerte!$B$25)+0.1*INDEX(Hilfswerte!$B$4:$B$15,MATCH(C5685,Hilfswerte!$A$4:$A$15,0)),2)</f>
        <v>-0.86</v>
      </c>
      <c r="V5685" s="4">
        <f>ROUND(SQRT((((E5685-Hilfswerte!$B$20)/Hilfswerte!$B$21)-Hilfswerte!$B$28)^2+(((F5685-Hilfswerte!$B$22)/Hilfswerte!$B$23)-Hilfswerte!$B$29)^2+(((G5685-Hilfswerte!$B$24)/Hilfswerte!$B$25)-Hilfswerte!$B$30)^2),3)</f>
        <v>0.879</v>
      </c>
      <c r="W5685" s="4">
        <f>ROUND(E5685*Hilfswerte!$B$31,0)</f>
        <v>16649</v>
      </c>
      <c r="X5685" s="4">
        <f t="shared" si="710"/>
        <v>0</v>
      </c>
      <c r="Y5685" s="4" t="str">
        <f>IF(T5685="A - Top-Kunde","bereits Top-Kunde",IF(AND(V5685&lt;=Hilfswerte!$B$34,H5685&lt;0.5*W5685),"Hoch",IF(AND(V5685&lt;=Hilfswerte!$B$35,H5685&lt;0.7*W5685),"Mittel","Niedrig")))</f>
        <v>bereits Top-Kunde</v>
      </c>
      <c r="Z5685" s="4">
        <f t="shared" si="711"/>
        <v>0.5</v>
      </c>
      <c r="AA5685" s="4" t="str">
        <f>IF(J5685&gt;365,"Bereits abgewandert (Segment D)",IF(Z5685&gt;=Hilfswerte!$B$38,"Rot - akut gefaehrdet",IF(Z5685&gt;=Hilfswerte!$B$39,"Gelb - beobachten","Gruen - stabil")))</f>
        <v>Gruen - stabil</v>
      </c>
    </row>
    <row r="5686" spans="1:27" ht="15" customHeight="1" x14ac:dyDescent="0.25">
      <c r="A5686" s="4" t="s">
        <v>6033</v>
      </c>
      <c r="B5686" s="4" t="s">
        <v>713</v>
      </c>
      <c r="C5686" s="4" t="s">
        <v>84</v>
      </c>
      <c r="D5686" s="4" t="s">
        <v>30</v>
      </c>
      <c r="E5686" s="4">
        <v>32</v>
      </c>
      <c r="F5686" s="4">
        <v>6.3</v>
      </c>
      <c r="G5686" s="4">
        <v>12.1</v>
      </c>
      <c r="H5686" s="4">
        <v>0</v>
      </c>
      <c r="I5686" s="4">
        <v>0</v>
      </c>
      <c r="J5686" s="4">
        <v>951</v>
      </c>
      <c r="K5686" s="4">
        <v>0</v>
      </c>
      <c r="L5686" s="4">
        <v>1</v>
      </c>
      <c r="M5686" s="4">
        <v>0</v>
      </c>
      <c r="N5686" s="4">
        <v>-55.1</v>
      </c>
      <c r="O5686" s="4">
        <f t="shared" si="704"/>
        <v>1</v>
      </c>
      <c r="P5686" s="4">
        <f t="shared" si="705"/>
        <v>1</v>
      </c>
      <c r="Q5686" s="4">
        <f t="shared" si="706"/>
        <v>1</v>
      </c>
      <c r="R5686" s="4">
        <f t="shared" si="707"/>
        <v>3</v>
      </c>
      <c r="S5686" s="4">
        <f t="shared" si="708"/>
        <v>2.2000000000000002</v>
      </c>
      <c r="T5686" s="4" t="str">
        <f t="shared" si="709"/>
        <v>D - Abwanderungsrisiko</v>
      </c>
      <c r="U5686" s="4">
        <f>ROUND(((E5686-Hilfswerte!$B$20)/Hilfswerte!$B$21)+((F5686-Hilfswerte!$B$22)/Hilfswerte!$B$23)+((G5686-Hilfswerte!$B$24)/Hilfswerte!$B$25)+0.1*INDEX(Hilfswerte!$B$4:$B$15,MATCH(C5686,Hilfswerte!$A$4:$A$15,0)),2)</f>
        <v>-0.46</v>
      </c>
      <c r="V5686" s="4">
        <f>ROUND(SQRT((((E5686-Hilfswerte!$B$20)/Hilfswerte!$B$21)-Hilfswerte!$B$28)^2+(((F5686-Hilfswerte!$B$22)/Hilfswerte!$B$23)-Hilfswerte!$B$29)^2+(((G5686-Hilfswerte!$B$24)/Hilfswerte!$B$25)-Hilfswerte!$B$30)^2),3)</f>
        <v>0.82099999999999995</v>
      </c>
      <c r="W5686" s="4">
        <f>ROUND(E5686*Hilfswerte!$B$31,0)</f>
        <v>6577</v>
      </c>
      <c r="X5686" s="4">
        <f t="shared" si="710"/>
        <v>6577</v>
      </c>
      <c r="Y5686" s="4" t="str">
        <f>IF(T5686="A - Top-Kunde","bereits Top-Kunde",IF(AND(V5686&lt;=Hilfswerte!$B$34,H5686&lt;0.5*W5686),"Hoch",IF(AND(V5686&lt;=Hilfswerte!$B$35,H5686&lt;0.7*W5686),"Mittel","Niedrig")))</f>
        <v>Hoch</v>
      </c>
      <c r="Z5686" s="4">
        <f t="shared" si="711"/>
        <v>69.8</v>
      </c>
      <c r="AA5686" s="4" t="str">
        <f>IF(J5686&gt;365,"Bereits abgewandert (Segment D)",IF(Z5686&gt;=Hilfswerte!$B$38,"Rot - akut gefaehrdet",IF(Z5686&gt;=Hilfswerte!$B$39,"Gelb - beobachten","Gruen - stabil")))</f>
        <v>Bereits abgewandert (Segment D)</v>
      </c>
    </row>
    <row r="5687" spans="1:27" ht="15" customHeight="1" x14ac:dyDescent="0.25">
      <c r="A5687" s="4" t="s">
        <v>6034</v>
      </c>
      <c r="B5687" s="4" t="s">
        <v>169</v>
      </c>
      <c r="C5687" s="4" t="s">
        <v>51</v>
      </c>
      <c r="D5687" s="4" t="s">
        <v>48</v>
      </c>
      <c r="E5687" s="4">
        <v>43</v>
      </c>
      <c r="F5687" s="4">
        <v>5</v>
      </c>
      <c r="G5687" s="4">
        <v>9.8000000000000007</v>
      </c>
      <c r="H5687" s="4">
        <v>1316</v>
      </c>
      <c r="I5687" s="4">
        <v>2</v>
      </c>
      <c r="J5687" s="4">
        <v>66</v>
      </c>
      <c r="K5687" s="4">
        <v>1</v>
      </c>
      <c r="L5687" s="4">
        <v>20</v>
      </c>
      <c r="M5687" s="4">
        <v>3</v>
      </c>
      <c r="N5687" s="4">
        <v>-6.1</v>
      </c>
      <c r="O5687" s="4">
        <f t="shared" si="704"/>
        <v>4</v>
      </c>
      <c r="P5687" s="4">
        <f t="shared" si="705"/>
        <v>2</v>
      </c>
      <c r="Q5687" s="4">
        <f t="shared" si="706"/>
        <v>3</v>
      </c>
      <c r="R5687" s="4">
        <f t="shared" si="707"/>
        <v>9</v>
      </c>
      <c r="S5687" s="4">
        <f t="shared" si="708"/>
        <v>75</v>
      </c>
      <c r="T5687" s="4" t="str">
        <f t="shared" si="709"/>
        <v>C - Entwicklungspotenzial</v>
      </c>
      <c r="U5687" s="4">
        <f>ROUND(((E5687-Hilfswerte!$B$20)/Hilfswerte!$B$21)+((F5687-Hilfswerte!$B$22)/Hilfswerte!$B$23)+((G5687-Hilfswerte!$B$24)/Hilfswerte!$B$25)+0.1*INDEX(Hilfswerte!$B$4:$B$15,MATCH(C5687,Hilfswerte!$A$4:$A$15,0)),2)</f>
        <v>-0.46</v>
      </c>
      <c r="V5687" s="4">
        <f>ROUND(SQRT((((E5687-Hilfswerte!$B$20)/Hilfswerte!$B$21)-Hilfswerte!$B$28)^2+(((F5687-Hilfswerte!$B$22)/Hilfswerte!$B$23)-Hilfswerte!$B$29)^2+(((G5687-Hilfswerte!$B$24)/Hilfswerte!$B$25)-Hilfswerte!$B$30)^2),3)</f>
        <v>0.82499999999999996</v>
      </c>
      <c r="W5687" s="4">
        <f>ROUND(E5687*Hilfswerte!$B$31,0)</f>
        <v>8838</v>
      </c>
      <c r="X5687" s="4">
        <f t="shared" si="710"/>
        <v>7522</v>
      </c>
      <c r="Y5687" s="4" t="str">
        <f>IF(T5687="A - Top-Kunde","bereits Top-Kunde",IF(AND(V5687&lt;=Hilfswerte!$B$34,H5687&lt;0.5*W5687),"Hoch",IF(AND(V5687&lt;=Hilfswerte!$B$35,H5687&lt;0.7*W5687),"Mittel","Niedrig")))</f>
        <v>Hoch</v>
      </c>
      <c r="Z5687" s="4">
        <f t="shared" si="711"/>
        <v>12.7</v>
      </c>
      <c r="AA5687" s="4" t="str">
        <f>IF(J5687&gt;365,"Bereits abgewandert (Segment D)",IF(Z5687&gt;=Hilfswerte!$B$38,"Rot - akut gefaehrdet",IF(Z5687&gt;=Hilfswerte!$B$39,"Gelb - beobachten","Gruen - stabil")))</f>
        <v>Gruen - stabil</v>
      </c>
    </row>
    <row r="5688" spans="1:27" ht="15" customHeight="1" x14ac:dyDescent="0.25">
      <c r="A5688" s="4" t="s">
        <v>6035</v>
      </c>
      <c r="B5688" s="4" t="s">
        <v>64</v>
      </c>
      <c r="C5688" s="4" t="s">
        <v>59</v>
      </c>
      <c r="D5688" s="4" t="s">
        <v>52</v>
      </c>
      <c r="E5688" s="4">
        <v>388</v>
      </c>
      <c r="F5688" s="4">
        <v>50.7</v>
      </c>
      <c r="G5688" s="4">
        <v>4</v>
      </c>
      <c r="H5688" s="4">
        <v>21471</v>
      </c>
      <c r="I5688" s="4">
        <v>3</v>
      </c>
      <c r="J5688" s="4">
        <v>17</v>
      </c>
      <c r="K5688" s="4">
        <v>0</v>
      </c>
      <c r="L5688" s="4">
        <v>-1</v>
      </c>
      <c r="M5688" s="4">
        <v>2</v>
      </c>
      <c r="N5688" s="4">
        <v>10.199999999999999</v>
      </c>
      <c r="O5688" s="4">
        <f t="shared" si="704"/>
        <v>5</v>
      </c>
      <c r="P5688" s="4">
        <f t="shared" si="705"/>
        <v>3</v>
      </c>
      <c r="Q5688" s="4">
        <f t="shared" si="706"/>
        <v>5</v>
      </c>
      <c r="R5688" s="4">
        <f t="shared" si="707"/>
        <v>13</v>
      </c>
      <c r="S5688" s="4">
        <f t="shared" si="708"/>
        <v>135.1</v>
      </c>
      <c r="T5688" s="4" t="str">
        <f t="shared" si="709"/>
        <v>A - Top-Kunde</v>
      </c>
      <c r="U5688" s="4">
        <f>ROUND(((E5688-Hilfswerte!$B$20)/Hilfswerte!$B$21)+((F5688-Hilfswerte!$B$22)/Hilfswerte!$B$23)+((G5688-Hilfswerte!$B$24)/Hilfswerte!$B$25)+0.1*INDEX(Hilfswerte!$B$4:$B$15,MATCH(C5688,Hilfswerte!$A$4:$A$15,0)),2)</f>
        <v>0.5</v>
      </c>
      <c r="V5688" s="4">
        <f>ROUND(SQRT((((E5688-Hilfswerte!$B$20)/Hilfswerte!$B$21)-Hilfswerte!$B$28)^2+(((F5688-Hilfswerte!$B$22)/Hilfswerte!$B$23)-Hilfswerte!$B$29)^2+(((G5688-Hilfswerte!$B$24)/Hilfswerte!$B$25)-Hilfswerte!$B$30)^2),3)</f>
        <v>1.502</v>
      </c>
      <c r="W5688" s="4">
        <f>ROUND(E5688*Hilfswerte!$B$31,0)</f>
        <v>79752</v>
      </c>
      <c r="X5688" s="4">
        <f t="shared" si="710"/>
        <v>58281</v>
      </c>
      <c r="Y5688" s="4" t="str">
        <f>IF(T5688="A - Top-Kunde","bereits Top-Kunde",IF(AND(V5688&lt;=Hilfswerte!$B$34,H5688&lt;0.5*W5688),"Hoch",IF(AND(V5688&lt;=Hilfswerte!$B$35,H5688&lt;0.7*W5688),"Mittel","Niedrig")))</f>
        <v>bereits Top-Kunde</v>
      </c>
      <c r="Z5688" s="4">
        <f t="shared" si="711"/>
        <v>0.9</v>
      </c>
      <c r="AA5688" s="4" t="str">
        <f>IF(J5688&gt;365,"Bereits abgewandert (Segment D)",IF(Z5688&gt;=Hilfswerte!$B$38,"Rot - akut gefaehrdet",IF(Z5688&gt;=Hilfswerte!$B$39,"Gelb - beobachten","Gruen - stabil")))</f>
        <v>Gruen - stabil</v>
      </c>
    </row>
    <row r="5689" spans="1:27" ht="15" customHeight="1" x14ac:dyDescent="0.25">
      <c r="A5689" s="4" t="s">
        <v>6036</v>
      </c>
      <c r="B5689" s="4" t="s">
        <v>335</v>
      </c>
      <c r="C5689" s="4" t="s">
        <v>89</v>
      </c>
      <c r="D5689" s="4" t="s">
        <v>30</v>
      </c>
      <c r="E5689" s="4">
        <v>246</v>
      </c>
      <c r="F5689" s="4">
        <v>63.6</v>
      </c>
      <c r="G5689" s="4">
        <v>9.8000000000000007</v>
      </c>
      <c r="H5689" s="4">
        <v>4432</v>
      </c>
      <c r="I5689" s="4">
        <v>2</v>
      </c>
      <c r="J5689" s="4">
        <v>44</v>
      </c>
      <c r="K5689" s="4">
        <v>0</v>
      </c>
      <c r="L5689" s="4">
        <v>2</v>
      </c>
      <c r="M5689" s="4">
        <v>3</v>
      </c>
      <c r="N5689" s="4">
        <v>20.3</v>
      </c>
      <c r="O5689" s="4">
        <f t="shared" si="704"/>
        <v>4</v>
      </c>
      <c r="P5689" s="4">
        <f t="shared" si="705"/>
        <v>2</v>
      </c>
      <c r="Q5689" s="4">
        <f t="shared" si="706"/>
        <v>4</v>
      </c>
      <c r="R5689" s="4">
        <f t="shared" si="707"/>
        <v>10</v>
      </c>
      <c r="S5689" s="4">
        <f t="shared" si="708"/>
        <v>109.6</v>
      </c>
      <c r="T5689" s="4" t="str">
        <f t="shared" si="709"/>
        <v>B - Kernkunde</v>
      </c>
      <c r="U5689" s="4">
        <f>ROUND(((E5689-Hilfswerte!$B$20)/Hilfswerte!$B$21)+((F5689-Hilfswerte!$B$22)/Hilfswerte!$B$23)+((G5689-Hilfswerte!$B$24)/Hilfswerte!$B$25)+0.1*INDEX(Hilfswerte!$B$4:$B$15,MATCH(C5689,Hilfswerte!$A$4:$A$15,0)),2)</f>
        <v>1.41</v>
      </c>
      <c r="V5689" s="4">
        <f>ROUND(SQRT((((E5689-Hilfswerte!$B$20)/Hilfswerte!$B$21)-Hilfswerte!$B$28)^2+(((F5689-Hilfswerte!$B$22)/Hilfswerte!$B$23)-Hilfswerte!$B$29)^2+(((G5689-Hilfswerte!$B$24)/Hilfswerte!$B$25)-Hilfswerte!$B$30)^2),3)</f>
        <v>0.61899999999999999</v>
      </c>
      <c r="W5689" s="4">
        <f>ROUND(E5689*Hilfswerte!$B$31,0)</f>
        <v>50564</v>
      </c>
      <c r="X5689" s="4">
        <f t="shared" si="710"/>
        <v>46132</v>
      </c>
      <c r="Y5689" s="4" t="str">
        <f>IF(T5689="A - Top-Kunde","bereits Top-Kunde",IF(AND(V5689&lt;=Hilfswerte!$B$34,H5689&lt;0.5*W5689),"Hoch",IF(AND(V5689&lt;=Hilfswerte!$B$35,H5689&lt;0.7*W5689),"Mittel","Niedrig")))</f>
        <v>Hoch</v>
      </c>
      <c r="Z5689" s="4">
        <f t="shared" si="711"/>
        <v>2.6</v>
      </c>
      <c r="AA5689" s="4" t="str">
        <f>IF(J5689&gt;365,"Bereits abgewandert (Segment D)",IF(Z5689&gt;=Hilfswerte!$B$38,"Rot - akut gefaehrdet",IF(Z5689&gt;=Hilfswerte!$B$39,"Gelb - beobachten","Gruen - stabil")))</f>
        <v>Gruen - stabil</v>
      </c>
    </row>
    <row r="5690" spans="1:27" ht="15" customHeight="1" x14ac:dyDescent="0.25">
      <c r="A5690" s="4" t="s">
        <v>6037</v>
      </c>
      <c r="B5690" s="4" t="s">
        <v>146</v>
      </c>
      <c r="C5690" s="4" t="s">
        <v>33</v>
      </c>
      <c r="D5690" s="4" t="s">
        <v>30</v>
      </c>
      <c r="E5690" s="4">
        <v>119</v>
      </c>
      <c r="F5690" s="4">
        <v>28.1</v>
      </c>
      <c r="G5690" s="4">
        <v>11.5</v>
      </c>
      <c r="H5690" s="4">
        <v>55792</v>
      </c>
      <c r="I5690" s="4">
        <v>4</v>
      </c>
      <c r="J5690" s="4">
        <v>23</v>
      </c>
      <c r="K5690" s="4">
        <v>0</v>
      </c>
      <c r="L5690" s="4">
        <v>-4</v>
      </c>
      <c r="M5690" s="4">
        <v>5</v>
      </c>
      <c r="N5690" s="4">
        <v>3.2</v>
      </c>
      <c r="O5690" s="4">
        <f t="shared" si="704"/>
        <v>5</v>
      </c>
      <c r="P5690" s="4">
        <f t="shared" si="705"/>
        <v>4</v>
      </c>
      <c r="Q5690" s="4">
        <f t="shared" si="706"/>
        <v>5</v>
      </c>
      <c r="R5690" s="4">
        <f t="shared" si="707"/>
        <v>14</v>
      </c>
      <c r="S5690" s="4">
        <f t="shared" si="708"/>
        <v>141.6</v>
      </c>
      <c r="T5690" s="4" t="str">
        <f t="shared" si="709"/>
        <v>A - Top-Kunde</v>
      </c>
      <c r="U5690" s="4">
        <f>ROUND(((E5690-Hilfswerte!$B$20)/Hilfswerte!$B$21)+((F5690-Hilfswerte!$B$22)/Hilfswerte!$B$23)+((G5690-Hilfswerte!$B$24)/Hilfswerte!$B$25)+0.1*INDEX(Hilfswerte!$B$4:$B$15,MATCH(C5690,Hilfswerte!$A$4:$A$15,0)),2)</f>
        <v>0.23</v>
      </c>
      <c r="V5690" s="4">
        <f>ROUND(SQRT((((E5690-Hilfswerte!$B$20)/Hilfswerte!$B$21)-Hilfswerte!$B$28)^2+(((F5690-Hilfswerte!$B$22)/Hilfswerte!$B$23)-Hilfswerte!$B$29)^2+(((G5690-Hilfswerte!$B$24)/Hilfswerte!$B$25)-Hilfswerte!$B$30)^2),3)</f>
        <v>0.27300000000000002</v>
      </c>
      <c r="W5690" s="4">
        <f>ROUND(E5690*Hilfswerte!$B$31,0)</f>
        <v>24460</v>
      </c>
      <c r="X5690" s="4">
        <f t="shared" si="710"/>
        <v>0</v>
      </c>
      <c r="Y5690" s="4" t="str">
        <f>IF(T5690="A - Top-Kunde","bereits Top-Kunde",IF(AND(V5690&lt;=Hilfswerte!$B$34,H5690&lt;0.5*W5690),"Hoch",IF(AND(V5690&lt;=Hilfswerte!$B$35,H5690&lt;0.7*W5690),"Mittel","Niedrig")))</f>
        <v>bereits Top-Kunde</v>
      </c>
      <c r="Z5690" s="4">
        <f t="shared" si="711"/>
        <v>1.2</v>
      </c>
      <c r="AA5690" s="4" t="str">
        <f>IF(J5690&gt;365,"Bereits abgewandert (Segment D)",IF(Z5690&gt;=Hilfswerte!$B$38,"Rot - akut gefaehrdet",IF(Z5690&gt;=Hilfswerte!$B$39,"Gelb - beobachten","Gruen - stabil")))</f>
        <v>Gruen - stabil</v>
      </c>
    </row>
    <row r="5691" spans="1:27" ht="15" customHeight="1" x14ac:dyDescent="0.25">
      <c r="A5691" s="4" t="s">
        <v>6038</v>
      </c>
      <c r="B5691" s="4" t="s">
        <v>263</v>
      </c>
      <c r="C5691" s="4" t="s">
        <v>29</v>
      </c>
      <c r="D5691" s="4" t="s">
        <v>52</v>
      </c>
      <c r="E5691" s="4">
        <v>43</v>
      </c>
      <c r="F5691" s="4">
        <v>8.8000000000000007</v>
      </c>
      <c r="G5691" s="4">
        <v>9.4</v>
      </c>
      <c r="H5691" s="4">
        <v>0</v>
      </c>
      <c r="I5691" s="4">
        <v>0</v>
      </c>
      <c r="J5691" s="4">
        <v>474</v>
      </c>
      <c r="K5691" s="4">
        <v>0</v>
      </c>
      <c r="L5691" s="4">
        <v>26</v>
      </c>
      <c r="M5691" s="4">
        <v>0</v>
      </c>
      <c r="N5691" s="4">
        <v>-34.4</v>
      </c>
      <c r="O5691" s="4">
        <f t="shared" si="704"/>
        <v>1</v>
      </c>
      <c r="P5691" s="4">
        <f t="shared" si="705"/>
        <v>1</v>
      </c>
      <c r="Q5691" s="4">
        <f t="shared" si="706"/>
        <v>1</v>
      </c>
      <c r="R5691" s="4">
        <f t="shared" si="707"/>
        <v>3</v>
      </c>
      <c r="S5691" s="4">
        <f t="shared" si="708"/>
        <v>5</v>
      </c>
      <c r="T5691" s="4" t="str">
        <f t="shared" si="709"/>
        <v>D - Abwanderungsrisiko</v>
      </c>
      <c r="U5691" s="4">
        <f>ROUND(((E5691-Hilfswerte!$B$20)/Hilfswerte!$B$21)+((F5691-Hilfswerte!$B$22)/Hilfswerte!$B$23)+((G5691-Hilfswerte!$B$24)/Hilfswerte!$B$25)+0.1*INDEX(Hilfswerte!$B$4:$B$15,MATCH(C5691,Hilfswerte!$A$4:$A$15,0)),2)</f>
        <v>-0.54</v>
      </c>
      <c r="V5691" s="4">
        <f>ROUND(SQRT((((E5691-Hilfswerte!$B$20)/Hilfswerte!$B$21)-Hilfswerte!$B$28)^2+(((F5691-Hilfswerte!$B$22)/Hilfswerte!$B$23)-Hilfswerte!$B$29)^2+(((G5691-Hilfswerte!$B$24)/Hilfswerte!$B$25)-Hilfswerte!$B$30)^2),3)</f>
        <v>0.79800000000000004</v>
      </c>
      <c r="W5691" s="4">
        <f>ROUND(E5691*Hilfswerte!$B$31,0)</f>
        <v>8838</v>
      </c>
      <c r="X5691" s="4">
        <f t="shared" si="710"/>
        <v>8838</v>
      </c>
      <c r="Y5691" s="4" t="str">
        <f>IF(T5691="A - Top-Kunde","bereits Top-Kunde",IF(AND(V5691&lt;=Hilfswerte!$B$34,H5691&lt;0.5*W5691),"Hoch",IF(AND(V5691&lt;=Hilfswerte!$B$35,H5691&lt;0.7*W5691),"Mittel","Niedrig")))</f>
        <v>Hoch</v>
      </c>
      <c r="Z5691" s="4">
        <f t="shared" si="711"/>
        <v>42.7</v>
      </c>
      <c r="AA5691" s="4" t="str">
        <f>IF(J5691&gt;365,"Bereits abgewandert (Segment D)",IF(Z5691&gt;=Hilfswerte!$B$38,"Rot - akut gefaehrdet",IF(Z5691&gt;=Hilfswerte!$B$39,"Gelb - beobachten","Gruen - stabil")))</f>
        <v>Bereits abgewandert (Segment D)</v>
      </c>
    </row>
    <row r="5692" spans="1:27" ht="15" customHeight="1" x14ac:dyDescent="0.25">
      <c r="A5692" s="4" t="s">
        <v>6039</v>
      </c>
      <c r="B5692" s="4" t="s">
        <v>1732</v>
      </c>
      <c r="C5692" s="4" t="s">
        <v>29</v>
      </c>
      <c r="D5692" s="4" t="s">
        <v>178</v>
      </c>
      <c r="E5692" s="4">
        <v>64</v>
      </c>
      <c r="F5692" s="4">
        <v>18.7</v>
      </c>
      <c r="G5692" s="4">
        <v>21.8</v>
      </c>
      <c r="H5692" s="4">
        <v>20549</v>
      </c>
      <c r="I5692" s="4">
        <v>1</v>
      </c>
      <c r="J5692" s="4">
        <v>179</v>
      </c>
      <c r="K5692" s="4">
        <v>0</v>
      </c>
      <c r="L5692" s="4">
        <v>16</v>
      </c>
      <c r="M5692" s="4">
        <v>2</v>
      </c>
      <c r="N5692" s="4">
        <v>17.5</v>
      </c>
      <c r="O5692" s="4">
        <f t="shared" si="704"/>
        <v>3</v>
      </c>
      <c r="P5692" s="4">
        <f t="shared" si="705"/>
        <v>1</v>
      </c>
      <c r="Q5692" s="4">
        <f t="shared" si="706"/>
        <v>5</v>
      </c>
      <c r="R5692" s="4">
        <f t="shared" si="707"/>
        <v>9</v>
      </c>
      <c r="S5692" s="4">
        <f t="shared" si="708"/>
        <v>94</v>
      </c>
      <c r="T5692" s="4" t="str">
        <f t="shared" si="709"/>
        <v>C - Entwicklungspotenzial</v>
      </c>
      <c r="U5692" s="4">
        <f>ROUND(((E5692-Hilfswerte!$B$20)/Hilfswerte!$B$21)+((F5692-Hilfswerte!$B$22)/Hilfswerte!$B$23)+((G5692-Hilfswerte!$B$24)/Hilfswerte!$B$25)+0.1*INDEX(Hilfswerte!$B$4:$B$15,MATCH(C5692,Hilfswerte!$A$4:$A$15,0)),2)</f>
        <v>1.7</v>
      </c>
      <c r="V5692" s="4">
        <f>ROUND(SQRT((((E5692-Hilfswerte!$B$20)/Hilfswerte!$B$21)-Hilfswerte!$B$28)^2+(((F5692-Hilfswerte!$B$22)/Hilfswerte!$B$23)-Hilfswerte!$B$29)^2+(((G5692-Hilfswerte!$B$24)/Hilfswerte!$B$25)-Hilfswerte!$B$30)^2),3)</f>
        <v>1.772</v>
      </c>
      <c r="W5692" s="4">
        <f>ROUND(E5692*Hilfswerte!$B$31,0)</f>
        <v>13155</v>
      </c>
      <c r="X5692" s="4">
        <f t="shared" si="710"/>
        <v>0</v>
      </c>
      <c r="Y5692" s="4" t="str">
        <f>IF(T5692="A - Top-Kunde","bereits Top-Kunde",IF(AND(V5692&lt;=Hilfswerte!$B$34,H5692&lt;0.5*W5692),"Hoch",IF(AND(V5692&lt;=Hilfswerte!$B$35,H5692&lt;0.7*W5692),"Mittel","Niedrig")))</f>
        <v>Niedrig</v>
      </c>
      <c r="Z5692" s="4">
        <f t="shared" si="711"/>
        <v>12.2</v>
      </c>
      <c r="AA5692" s="4" t="str">
        <f>IF(J5692&gt;365,"Bereits abgewandert (Segment D)",IF(Z5692&gt;=Hilfswerte!$B$38,"Rot - akut gefaehrdet",IF(Z5692&gt;=Hilfswerte!$B$39,"Gelb - beobachten","Gruen - stabil")))</f>
        <v>Gruen - stabil</v>
      </c>
    </row>
    <row r="5693" spans="1:27" ht="15" customHeight="1" x14ac:dyDescent="0.25">
      <c r="A5693" s="4" t="s">
        <v>6040</v>
      </c>
      <c r="B5693" s="4" t="s">
        <v>1098</v>
      </c>
      <c r="C5693" s="4" t="s">
        <v>59</v>
      </c>
      <c r="D5693" s="4" t="s">
        <v>122</v>
      </c>
      <c r="E5693" s="4">
        <v>43</v>
      </c>
      <c r="F5693" s="4">
        <v>13.8</v>
      </c>
      <c r="G5693" s="4">
        <v>19.5</v>
      </c>
      <c r="H5693" s="4">
        <v>4975</v>
      </c>
      <c r="I5693" s="4">
        <v>9</v>
      </c>
      <c r="J5693" s="4">
        <v>12</v>
      </c>
      <c r="K5693" s="4">
        <v>2</v>
      </c>
      <c r="L5693" s="4">
        <v>0</v>
      </c>
      <c r="M5693" s="4">
        <v>4</v>
      </c>
      <c r="N5693" s="4">
        <v>16.8</v>
      </c>
      <c r="O5693" s="4">
        <f t="shared" si="704"/>
        <v>5</v>
      </c>
      <c r="P5693" s="4">
        <f t="shared" si="705"/>
        <v>5</v>
      </c>
      <c r="Q5693" s="4">
        <f t="shared" si="706"/>
        <v>4</v>
      </c>
      <c r="R5693" s="4">
        <f t="shared" si="707"/>
        <v>14</v>
      </c>
      <c r="S5693" s="4">
        <f t="shared" si="708"/>
        <v>136.4</v>
      </c>
      <c r="T5693" s="4" t="str">
        <f t="shared" si="709"/>
        <v>A - Top-Kunde</v>
      </c>
      <c r="U5693" s="4">
        <f>ROUND(((E5693-Hilfswerte!$B$20)/Hilfswerte!$B$21)+((F5693-Hilfswerte!$B$22)/Hilfswerte!$B$23)+((G5693-Hilfswerte!$B$24)/Hilfswerte!$B$25)+0.1*INDEX(Hilfswerte!$B$4:$B$15,MATCH(C5693,Hilfswerte!$A$4:$A$15,0)),2)</f>
        <v>0.82</v>
      </c>
      <c r="V5693" s="4">
        <f>ROUND(SQRT((((E5693-Hilfswerte!$B$20)/Hilfswerte!$B$21)-Hilfswerte!$B$28)^2+(((F5693-Hilfswerte!$B$22)/Hilfswerte!$B$23)-Hilfswerte!$B$29)^2+(((G5693-Hilfswerte!$B$24)/Hilfswerte!$B$25)-Hilfswerte!$B$30)^2),3)</f>
        <v>1.4830000000000001</v>
      </c>
      <c r="W5693" s="4">
        <f>ROUND(E5693*Hilfswerte!$B$31,0)</f>
        <v>8838</v>
      </c>
      <c r="X5693" s="4">
        <f t="shared" si="710"/>
        <v>3863</v>
      </c>
      <c r="Y5693" s="4" t="str">
        <f>IF(T5693="A - Top-Kunde","bereits Top-Kunde",IF(AND(V5693&lt;=Hilfswerte!$B$34,H5693&lt;0.5*W5693),"Hoch",IF(AND(V5693&lt;=Hilfswerte!$B$35,H5693&lt;0.7*W5693),"Mittel","Niedrig")))</f>
        <v>bereits Top-Kunde</v>
      </c>
      <c r="Z5693" s="4">
        <f t="shared" si="711"/>
        <v>6.6</v>
      </c>
      <c r="AA5693" s="4" t="str">
        <f>IF(J5693&gt;365,"Bereits abgewandert (Segment D)",IF(Z5693&gt;=Hilfswerte!$B$38,"Rot - akut gefaehrdet",IF(Z5693&gt;=Hilfswerte!$B$39,"Gelb - beobachten","Gruen - stabil")))</f>
        <v>Gruen - stabil</v>
      </c>
    </row>
    <row r="5694" spans="1:27" ht="15" customHeight="1" x14ac:dyDescent="0.25">
      <c r="A5694" s="4" t="s">
        <v>6041</v>
      </c>
      <c r="B5694" s="4" t="s">
        <v>405</v>
      </c>
      <c r="C5694" s="4" t="s">
        <v>38</v>
      </c>
      <c r="D5694" s="4" t="s">
        <v>30</v>
      </c>
      <c r="E5694" s="4">
        <v>37</v>
      </c>
      <c r="F5694" s="4">
        <v>6.2</v>
      </c>
      <c r="G5694" s="4">
        <v>16</v>
      </c>
      <c r="H5694" s="4">
        <v>13742</v>
      </c>
      <c r="I5694" s="4">
        <v>6</v>
      </c>
      <c r="J5694" s="4">
        <v>20</v>
      </c>
      <c r="K5694" s="4">
        <v>1</v>
      </c>
      <c r="L5694" s="4">
        <v>27</v>
      </c>
      <c r="M5694" s="4">
        <v>4</v>
      </c>
      <c r="N5694" s="4">
        <v>2.4</v>
      </c>
      <c r="O5694" s="4">
        <f t="shared" si="704"/>
        <v>5</v>
      </c>
      <c r="P5694" s="4">
        <f t="shared" si="705"/>
        <v>5</v>
      </c>
      <c r="Q5694" s="4">
        <f t="shared" si="706"/>
        <v>5</v>
      </c>
      <c r="R5694" s="4">
        <f t="shared" si="707"/>
        <v>15</v>
      </c>
      <c r="S5694" s="4">
        <f t="shared" si="708"/>
        <v>137.1</v>
      </c>
      <c r="T5694" s="4" t="str">
        <f t="shared" si="709"/>
        <v>A - Top-Kunde</v>
      </c>
      <c r="U5694" s="4">
        <f>ROUND(((E5694-Hilfswerte!$B$20)/Hilfswerte!$B$21)+((F5694-Hilfswerte!$B$22)/Hilfswerte!$B$23)+((G5694-Hilfswerte!$B$24)/Hilfswerte!$B$25)+0.1*INDEX(Hilfswerte!$B$4:$B$15,MATCH(C5694,Hilfswerte!$A$4:$A$15,0)),2)</f>
        <v>0.51</v>
      </c>
      <c r="V5694" s="4">
        <f>ROUND(SQRT((((E5694-Hilfswerte!$B$20)/Hilfswerte!$B$21)-Hilfswerte!$B$28)^2+(((F5694-Hilfswerte!$B$22)/Hilfswerte!$B$23)-Hilfswerte!$B$29)^2+(((G5694-Hilfswerte!$B$24)/Hilfswerte!$B$25)-Hilfswerte!$B$30)^2),3)</f>
        <v>1.1000000000000001</v>
      </c>
      <c r="W5694" s="4">
        <f>ROUND(E5694*Hilfswerte!$B$31,0)</f>
        <v>7605</v>
      </c>
      <c r="X5694" s="4">
        <f t="shared" si="710"/>
        <v>0</v>
      </c>
      <c r="Y5694" s="4" t="str">
        <f>IF(T5694="A - Top-Kunde","bereits Top-Kunde",IF(AND(V5694&lt;=Hilfswerte!$B$34,H5694&lt;0.5*W5694),"Hoch",IF(AND(V5694&lt;=Hilfswerte!$B$35,H5694&lt;0.7*W5694),"Mittel","Niedrig")))</f>
        <v>bereits Top-Kunde</v>
      </c>
      <c r="Z5694" s="4">
        <f t="shared" si="711"/>
        <v>9.4</v>
      </c>
      <c r="AA5694" s="4" t="str">
        <f>IF(J5694&gt;365,"Bereits abgewandert (Segment D)",IF(Z5694&gt;=Hilfswerte!$B$38,"Rot - akut gefaehrdet",IF(Z5694&gt;=Hilfswerte!$B$39,"Gelb - beobachten","Gruen - stabil")))</f>
        <v>Gruen - stabil</v>
      </c>
    </row>
    <row r="5695" spans="1:27" ht="15" customHeight="1" x14ac:dyDescent="0.25">
      <c r="A5695" s="4" t="s">
        <v>6042</v>
      </c>
      <c r="B5695" s="4" t="s">
        <v>589</v>
      </c>
      <c r="C5695" s="4" t="s">
        <v>38</v>
      </c>
      <c r="D5695" s="4" t="s">
        <v>30</v>
      </c>
      <c r="E5695" s="4">
        <v>155</v>
      </c>
      <c r="F5695" s="4">
        <v>28.6</v>
      </c>
      <c r="G5695" s="4">
        <v>22.5</v>
      </c>
      <c r="H5695" s="4">
        <v>25359</v>
      </c>
      <c r="I5695" s="4">
        <v>6</v>
      </c>
      <c r="J5695" s="4">
        <v>61</v>
      </c>
      <c r="K5695" s="4">
        <v>0</v>
      </c>
      <c r="L5695" s="4">
        <v>29</v>
      </c>
      <c r="M5695" s="4">
        <v>2</v>
      </c>
      <c r="N5695" s="4">
        <v>-0.5</v>
      </c>
      <c r="O5695" s="4">
        <f t="shared" si="704"/>
        <v>4</v>
      </c>
      <c r="P5695" s="4">
        <f t="shared" si="705"/>
        <v>5</v>
      </c>
      <c r="Q5695" s="4">
        <f t="shared" si="706"/>
        <v>5</v>
      </c>
      <c r="R5695" s="4">
        <f t="shared" si="707"/>
        <v>14</v>
      </c>
      <c r="S5695" s="4">
        <f t="shared" si="708"/>
        <v>131.1</v>
      </c>
      <c r="T5695" s="4" t="str">
        <f t="shared" si="709"/>
        <v>A - Top-Kunde</v>
      </c>
      <c r="U5695" s="4">
        <f>ROUND(((E5695-Hilfswerte!$B$20)/Hilfswerte!$B$21)+((F5695-Hilfswerte!$B$22)/Hilfswerte!$B$23)+((G5695-Hilfswerte!$B$24)/Hilfswerte!$B$25)+0.1*INDEX(Hilfswerte!$B$4:$B$15,MATCH(C5695,Hilfswerte!$A$4:$A$15,0)),2)</f>
        <v>2.4500000000000002</v>
      </c>
      <c r="V5695" s="4">
        <f>ROUND(SQRT((((E5695-Hilfswerte!$B$20)/Hilfswerte!$B$21)-Hilfswerte!$B$28)^2+(((F5695-Hilfswerte!$B$22)/Hilfswerte!$B$23)-Hilfswerte!$B$29)^2+(((G5695-Hilfswerte!$B$24)/Hilfswerte!$B$25)-Hilfswerte!$B$30)^2),3)</f>
        <v>1.8009999999999999</v>
      </c>
      <c r="W5695" s="4">
        <f>ROUND(E5695*Hilfswerte!$B$31,0)</f>
        <v>31860</v>
      </c>
      <c r="X5695" s="4">
        <f t="shared" si="710"/>
        <v>6501</v>
      </c>
      <c r="Y5695" s="4" t="str">
        <f>IF(T5695="A - Top-Kunde","bereits Top-Kunde",IF(AND(V5695&lt;=Hilfswerte!$B$34,H5695&lt;0.5*W5695),"Hoch",IF(AND(V5695&lt;=Hilfswerte!$B$35,H5695&lt;0.7*W5695),"Mittel","Niedrig")))</f>
        <v>bereits Top-Kunde</v>
      </c>
      <c r="Z5695" s="4">
        <f t="shared" si="711"/>
        <v>9.1</v>
      </c>
      <c r="AA5695" s="4" t="str">
        <f>IF(J5695&gt;365,"Bereits abgewandert (Segment D)",IF(Z5695&gt;=Hilfswerte!$B$38,"Rot - akut gefaehrdet",IF(Z5695&gt;=Hilfswerte!$B$39,"Gelb - beobachten","Gruen - stabil")))</f>
        <v>Gruen - stabil</v>
      </c>
    </row>
    <row r="5696" spans="1:27" ht="15" customHeight="1" x14ac:dyDescent="0.25">
      <c r="A5696" s="4" t="s">
        <v>6043</v>
      </c>
      <c r="B5696" s="4" t="s">
        <v>171</v>
      </c>
      <c r="C5696" s="4" t="s">
        <v>47</v>
      </c>
      <c r="D5696" s="4" t="s">
        <v>30</v>
      </c>
      <c r="E5696" s="4">
        <v>409</v>
      </c>
      <c r="F5696" s="4">
        <v>126.4</v>
      </c>
      <c r="G5696" s="4">
        <v>1</v>
      </c>
      <c r="H5696" s="4">
        <v>23301</v>
      </c>
      <c r="I5696" s="4">
        <v>2</v>
      </c>
      <c r="J5696" s="4">
        <v>144</v>
      </c>
      <c r="K5696" s="4">
        <v>0</v>
      </c>
      <c r="L5696" s="4">
        <v>3</v>
      </c>
      <c r="M5696" s="4">
        <v>2</v>
      </c>
      <c r="N5696" s="4">
        <v>-19.399999999999999</v>
      </c>
      <c r="O5696" s="4">
        <f t="shared" si="704"/>
        <v>3</v>
      </c>
      <c r="P5696" s="4">
        <f t="shared" si="705"/>
        <v>2</v>
      </c>
      <c r="Q5696" s="4">
        <f t="shared" si="706"/>
        <v>5</v>
      </c>
      <c r="R5696" s="4">
        <f t="shared" si="707"/>
        <v>10</v>
      </c>
      <c r="S5696" s="4">
        <f t="shared" si="708"/>
        <v>89.4</v>
      </c>
      <c r="T5696" s="4" t="str">
        <f t="shared" si="709"/>
        <v>C - Entwicklungspotenzial</v>
      </c>
      <c r="U5696" s="4">
        <f>ROUND(((E5696-Hilfswerte!$B$20)/Hilfswerte!$B$21)+((F5696-Hilfswerte!$B$22)/Hilfswerte!$B$23)+((G5696-Hilfswerte!$B$24)/Hilfswerte!$B$25)+0.1*INDEX(Hilfswerte!$B$4:$B$15,MATCH(C5696,Hilfswerte!$A$4:$A$15,0)),2)</f>
        <v>1.63</v>
      </c>
      <c r="V5696" s="4">
        <f>ROUND(SQRT((((E5696-Hilfswerte!$B$20)/Hilfswerte!$B$21)-Hilfswerte!$B$28)^2+(((F5696-Hilfswerte!$B$22)/Hilfswerte!$B$23)-Hilfswerte!$B$29)^2+(((G5696-Hilfswerte!$B$24)/Hilfswerte!$B$25)-Hilfswerte!$B$30)^2),3)</f>
        <v>2.5019999999999998</v>
      </c>
      <c r="W5696" s="4">
        <f>ROUND(E5696*Hilfswerte!$B$31,0)</f>
        <v>84068</v>
      </c>
      <c r="X5696" s="4">
        <f t="shared" si="710"/>
        <v>60767</v>
      </c>
      <c r="Y5696" s="4" t="str">
        <f>IF(T5696="A - Top-Kunde","bereits Top-Kunde",IF(AND(V5696&lt;=Hilfswerte!$B$34,H5696&lt;0.5*W5696),"Hoch",IF(AND(V5696&lt;=Hilfswerte!$B$35,H5696&lt;0.7*W5696),"Mittel","Niedrig")))</f>
        <v>Niedrig</v>
      </c>
      <c r="Z5696" s="4">
        <f t="shared" si="711"/>
        <v>15.6</v>
      </c>
      <c r="AA5696" s="4" t="str">
        <f>IF(J5696&gt;365,"Bereits abgewandert (Segment D)",IF(Z5696&gt;=Hilfswerte!$B$38,"Rot - akut gefaehrdet",IF(Z5696&gt;=Hilfswerte!$B$39,"Gelb - beobachten","Gruen - stabil")))</f>
        <v>Gelb - beobachten</v>
      </c>
    </row>
    <row r="5697" spans="1:27" ht="15" customHeight="1" x14ac:dyDescent="0.25">
      <c r="A5697" s="4" t="s">
        <v>6044</v>
      </c>
      <c r="B5697" s="4" t="s">
        <v>86</v>
      </c>
      <c r="C5697" s="4" t="s">
        <v>59</v>
      </c>
      <c r="D5697" s="4" t="s">
        <v>30</v>
      </c>
      <c r="E5697" s="4">
        <v>58</v>
      </c>
      <c r="F5697" s="4">
        <v>10.8</v>
      </c>
      <c r="G5697" s="4">
        <v>5.5</v>
      </c>
      <c r="H5697" s="4">
        <v>3170</v>
      </c>
      <c r="I5697" s="4">
        <v>3</v>
      </c>
      <c r="J5697" s="4">
        <v>76</v>
      </c>
      <c r="K5697" s="4">
        <v>0</v>
      </c>
      <c r="L5697" s="4">
        <v>9</v>
      </c>
      <c r="M5697" s="4">
        <v>4</v>
      </c>
      <c r="N5697" s="4">
        <v>31.4</v>
      </c>
      <c r="O5697" s="4">
        <f t="shared" si="704"/>
        <v>4</v>
      </c>
      <c r="P5697" s="4">
        <f t="shared" si="705"/>
        <v>3</v>
      </c>
      <c r="Q5697" s="4">
        <f t="shared" si="706"/>
        <v>4</v>
      </c>
      <c r="R5697" s="4">
        <f t="shared" si="707"/>
        <v>11</v>
      </c>
      <c r="S5697" s="4">
        <f t="shared" si="708"/>
        <v>123</v>
      </c>
      <c r="T5697" s="4" t="str">
        <f t="shared" si="709"/>
        <v>B - Kernkunde</v>
      </c>
      <c r="U5697" s="4">
        <f>ROUND(((E5697-Hilfswerte!$B$20)/Hilfswerte!$B$21)+((F5697-Hilfswerte!$B$22)/Hilfswerte!$B$23)+((G5697-Hilfswerte!$B$24)/Hilfswerte!$B$25)+0.1*INDEX(Hilfswerte!$B$4:$B$15,MATCH(C5697,Hilfswerte!$A$4:$A$15,0)),2)</f>
        <v>-1.4</v>
      </c>
      <c r="V5697" s="4">
        <f>ROUND(SQRT((((E5697-Hilfswerte!$B$20)/Hilfswerte!$B$21)-Hilfswerte!$B$28)^2+(((F5697-Hilfswerte!$B$22)/Hilfswerte!$B$23)-Hilfswerte!$B$29)^2+(((G5697-Hilfswerte!$B$24)/Hilfswerte!$B$25)-Hilfswerte!$B$30)^2),3)</f>
        <v>1.129</v>
      </c>
      <c r="W5697" s="4">
        <f>ROUND(E5697*Hilfswerte!$B$31,0)</f>
        <v>11922</v>
      </c>
      <c r="X5697" s="4">
        <f t="shared" si="710"/>
        <v>8752</v>
      </c>
      <c r="Y5697" s="4" t="str">
        <f>IF(T5697="A - Top-Kunde","bereits Top-Kunde",IF(AND(V5697&lt;=Hilfswerte!$B$34,H5697&lt;0.5*W5697),"Hoch",IF(AND(V5697&lt;=Hilfswerte!$B$35,H5697&lt;0.7*W5697),"Mittel","Niedrig")))</f>
        <v>Mittel</v>
      </c>
      <c r="Z5697" s="4">
        <f t="shared" si="711"/>
        <v>5.6</v>
      </c>
      <c r="AA5697" s="4" t="str">
        <f>IF(J5697&gt;365,"Bereits abgewandert (Segment D)",IF(Z5697&gt;=Hilfswerte!$B$38,"Rot - akut gefaehrdet",IF(Z5697&gt;=Hilfswerte!$B$39,"Gelb - beobachten","Gruen - stabil")))</f>
        <v>Gruen - stabil</v>
      </c>
    </row>
    <row r="5698" spans="1:27" ht="15" customHeight="1" x14ac:dyDescent="0.25">
      <c r="A5698" s="4" t="s">
        <v>6045</v>
      </c>
      <c r="B5698" s="4" t="s">
        <v>645</v>
      </c>
      <c r="C5698" s="4" t="s">
        <v>84</v>
      </c>
      <c r="D5698" s="4" t="s">
        <v>77</v>
      </c>
      <c r="E5698" s="4">
        <v>261</v>
      </c>
      <c r="F5698" s="4">
        <v>38</v>
      </c>
      <c r="G5698" s="4">
        <v>7.8</v>
      </c>
      <c r="H5698" s="4">
        <v>49920</v>
      </c>
      <c r="I5698" s="4">
        <v>8</v>
      </c>
      <c r="J5698" s="4">
        <v>17</v>
      </c>
      <c r="K5698" s="4">
        <v>0</v>
      </c>
      <c r="L5698" s="4">
        <v>22</v>
      </c>
      <c r="M5698" s="4">
        <v>1</v>
      </c>
      <c r="N5698" s="4">
        <v>20.8</v>
      </c>
      <c r="O5698" s="4">
        <f t="shared" ref="O5698:O5761" si="712">IF(J5698&gt;365,1,IF(J5698&lt;=30,5,IF(J5698&lt;=90,4,IF(J5698&lt;=180,3,2))))</f>
        <v>5</v>
      </c>
      <c r="P5698" s="4">
        <f t="shared" ref="P5698:P5761" si="713">IF(I5698&gt;=5,5,IF(I5698&gt;=4,4,IF(I5698&gt;=3,3,IF(I5698&gt;=2,2,1))))</f>
        <v>5</v>
      </c>
      <c r="Q5698" s="4">
        <f t="shared" ref="Q5698:Q5761" si="714">IF(H5698&gt;=7500,5,IF(H5698&gt;=2500,4,IF(H5698&gt;=1000,3,IF(H5698&gt;=1,2,1))))</f>
        <v>5</v>
      </c>
      <c r="R5698" s="4">
        <f t="shared" ref="R5698:R5761" si="715">O5698+P5698+Q5698</f>
        <v>15</v>
      </c>
      <c r="S5698" s="4">
        <f t="shared" ref="S5698:S5761" si="716">ROUND(10*R5698+0.5*N5698-6*K5698-0.3*MAX(0,L5698),1)</f>
        <v>153.80000000000001</v>
      </c>
      <c r="T5698" s="4" t="str">
        <f t="shared" ref="T5698:T5761" si="717">IF(J5698&gt;365,"D - Abwanderungsrisiko",IF(S5698&gt;=125,"A - Top-Kunde",IF(S5698&gt;=105,"B - Kernkunde","C - Entwicklungspotenzial")))</f>
        <v>A - Top-Kunde</v>
      </c>
      <c r="U5698" s="4">
        <f>ROUND(((E5698-Hilfswerte!$B$20)/Hilfswerte!$B$21)+((F5698-Hilfswerte!$B$22)/Hilfswerte!$B$23)+((G5698-Hilfswerte!$B$24)/Hilfswerte!$B$25)+0.1*INDEX(Hilfswerte!$B$4:$B$15,MATCH(C5698,Hilfswerte!$A$4:$A$15,0)),2)</f>
        <v>0.4</v>
      </c>
      <c r="V5698" s="4">
        <f>ROUND(SQRT((((E5698-Hilfswerte!$B$20)/Hilfswerte!$B$21)-Hilfswerte!$B$28)^2+(((F5698-Hilfswerte!$B$22)/Hilfswerte!$B$23)-Hilfswerte!$B$29)^2+(((G5698-Hilfswerte!$B$24)/Hilfswerte!$B$25)-Hilfswerte!$B$30)^2),3)</f>
        <v>0.67400000000000004</v>
      </c>
      <c r="W5698" s="4">
        <f>ROUND(E5698*Hilfswerte!$B$31,0)</f>
        <v>53648</v>
      </c>
      <c r="X5698" s="4">
        <f t="shared" ref="X5698:X5761" si="718">MAX(0,W5698-H5698)</f>
        <v>3728</v>
      </c>
      <c r="Y5698" s="4" t="str">
        <f>IF(T5698="A - Top-Kunde","bereits Top-Kunde",IF(AND(V5698&lt;=Hilfswerte!$B$34,H5698&lt;0.5*W5698),"Hoch",IF(AND(V5698&lt;=Hilfswerte!$B$35,H5698&lt;0.7*W5698),"Mittel","Niedrig")))</f>
        <v>bereits Top-Kunde</v>
      </c>
      <c r="Z5698" s="4">
        <f t="shared" ref="Z5698:Z5761" si="719">ROUND(0.4*MAX(0,-N5698)+3*K5698+0.2*MAX(0,L5698)+0.05*J5698,1)</f>
        <v>5.3</v>
      </c>
      <c r="AA5698" s="4" t="str">
        <f>IF(J5698&gt;365,"Bereits abgewandert (Segment D)",IF(Z5698&gt;=Hilfswerte!$B$38,"Rot - akut gefaehrdet",IF(Z5698&gt;=Hilfswerte!$B$39,"Gelb - beobachten","Gruen - stabil")))</f>
        <v>Gruen - stabil</v>
      </c>
    </row>
    <row r="5699" spans="1:27" ht="15" customHeight="1" x14ac:dyDescent="0.25">
      <c r="A5699" s="4" t="s">
        <v>6046</v>
      </c>
      <c r="B5699" s="4" t="s">
        <v>233</v>
      </c>
      <c r="C5699" s="4" t="s">
        <v>65</v>
      </c>
      <c r="D5699" s="4" t="s">
        <v>178</v>
      </c>
      <c r="E5699" s="4">
        <v>259</v>
      </c>
      <c r="F5699" s="4">
        <v>108</v>
      </c>
      <c r="G5699" s="4">
        <v>17.899999999999999</v>
      </c>
      <c r="H5699" s="4">
        <v>40605</v>
      </c>
      <c r="I5699" s="4">
        <v>4</v>
      </c>
      <c r="J5699" s="4">
        <v>75</v>
      </c>
      <c r="K5699" s="4">
        <v>1</v>
      </c>
      <c r="L5699" s="4">
        <v>25</v>
      </c>
      <c r="M5699" s="4">
        <v>4</v>
      </c>
      <c r="N5699" s="4">
        <v>36.299999999999997</v>
      </c>
      <c r="O5699" s="4">
        <f t="shared" si="712"/>
        <v>4</v>
      </c>
      <c r="P5699" s="4">
        <f t="shared" si="713"/>
        <v>4</v>
      </c>
      <c r="Q5699" s="4">
        <f t="shared" si="714"/>
        <v>5</v>
      </c>
      <c r="R5699" s="4">
        <f t="shared" si="715"/>
        <v>13</v>
      </c>
      <c r="S5699" s="4">
        <f t="shared" si="716"/>
        <v>134.69999999999999</v>
      </c>
      <c r="T5699" s="4" t="str">
        <f t="shared" si="717"/>
        <v>A - Top-Kunde</v>
      </c>
      <c r="U5699" s="4">
        <f>ROUND(((E5699-Hilfswerte!$B$20)/Hilfswerte!$B$21)+((F5699-Hilfswerte!$B$22)/Hilfswerte!$B$23)+((G5699-Hilfswerte!$B$24)/Hilfswerte!$B$25)+0.1*INDEX(Hilfswerte!$B$4:$B$15,MATCH(C5699,Hilfswerte!$A$4:$A$15,0)),2)</f>
        <v>3.21</v>
      </c>
      <c r="V5699" s="4">
        <f>ROUND(SQRT((((E5699-Hilfswerte!$B$20)/Hilfswerte!$B$21)-Hilfswerte!$B$28)^2+(((F5699-Hilfswerte!$B$22)/Hilfswerte!$B$23)-Hilfswerte!$B$29)^2+(((G5699-Hilfswerte!$B$24)/Hilfswerte!$B$25)-Hilfswerte!$B$30)^2),3)</f>
        <v>1.7010000000000001</v>
      </c>
      <c r="W5699" s="4">
        <f>ROUND(E5699*Hilfswerte!$B$31,0)</f>
        <v>53236</v>
      </c>
      <c r="X5699" s="4">
        <f t="shared" si="718"/>
        <v>12631</v>
      </c>
      <c r="Y5699" s="4" t="str">
        <f>IF(T5699="A - Top-Kunde","bereits Top-Kunde",IF(AND(V5699&lt;=Hilfswerte!$B$34,H5699&lt;0.5*W5699),"Hoch",IF(AND(V5699&lt;=Hilfswerte!$B$35,H5699&lt;0.7*W5699),"Mittel","Niedrig")))</f>
        <v>bereits Top-Kunde</v>
      </c>
      <c r="Z5699" s="4">
        <f t="shared" si="719"/>
        <v>11.8</v>
      </c>
      <c r="AA5699" s="4" t="str">
        <f>IF(J5699&gt;365,"Bereits abgewandert (Segment D)",IF(Z5699&gt;=Hilfswerte!$B$38,"Rot - akut gefaehrdet",IF(Z5699&gt;=Hilfswerte!$B$39,"Gelb - beobachten","Gruen - stabil")))</f>
        <v>Gruen - stabil</v>
      </c>
    </row>
    <row r="5700" spans="1:27" ht="15" customHeight="1" x14ac:dyDescent="0.25">
      <c r="A5700" s="4" t="s">
        <v>6047</v>
      </c>
      <c r="B5700" s="4" t="s">
        <v>459</v>
      </c>
      <c r="C5700" s="4" t="s">
        <v>84</v>
      </c>
      <c r="D5700" s="4" t="s">
        <v>30</v>
      </c>
      <c r="E5700" s="4">
        <v>19</v>
      </c>
      <c r="F5700" s="4">
        <v>3.1</v>
      </c>
      <c r="G5700" s="4">
        <v>3.9</v>
      </c>
      <c r="H5700" s="4">
        <v>2891</v>
      </c>
      <c r="I5700" s="4">
        <v>2</v>
      </c>
      <c r="J5700" s="4">
        <v>209</v>
      </c>
      <c r="K5700" s="4">
        <v>1</v>
      </c>
      <c r="L5700" s="4">
        <v>12</v>
      </c>
      <c r="M5700" s="4">
        <v>2</v>
      </c>
      <c r="N5700" s="4">
        <v>-1.8</v>
      </c>
      <c r="O5700" s="4">
        <f t="shared" si="712"/>
        <v>2</v>
      </c>
      <c r="P5700" s="4">
        <f t="shared" si="713"/>
        <v>2</v>
      </c>
      <c r="Q5700" s="4">
        <f t="shared" si="714"/>
        <v>4</v>
      </c>
      <c r="R5700" s="4">
        <f t="shared" si="715"/>
        <v>8</v>
      </c>
      <c r="S5700" s="4">
        <f t="shared" si="716"/>
        <v>69.5</v>
      </c>
      <c r="T5700" s="4" t="str">
        <f t="shared" si="717"/>
        <v>C - Entwicklungspotenzial</v>
      </c>
      <c r="U5700" s="4">
        <f>ROUND(((E5700-Hilfswerte!$B$20)/Hilfswerte!$B$21)+((F5700-Hilfswerte!$B$22)/Hilfswerte!$B$23)+((G5700-Hilfswerte!$B$24)/Hilfswerte!$B$25)+0.1*INDEX(Hilfswerte!$B$4:$B$15,MATCH(C5700,Hilfswerte!$A$4:$A$15,0)),2)</f>
        <v>-1.88</v>
      </c>
      <c r="V5700" s="4">
        <f>ROUND(SQRT((((E5700-Hilfswerte!$B$20)/Hilfswerte!$B$21)-Hilfswerte!$B$28)^2+(((F5700-Hilfswerte!$B$22)/Hilfswerte!$B$23)-Hilfswerte!$B$29)^2+(((G5700-Hilfswerte!$B$24)/Hilfswerte!$B$25)-Hilfswerte!$B$30)^2),3)</f>
        <v>1.462</v>
      </c>
      <c r="W5700" s="4">
        <f>ROUND(E5700*Hilfswerte!$B$31,0)</f>
        <v>3905</v>
      </c>
      <c r="X5700" s="4">
        <f t="shared" si="718"/>
        <v>1014</v>
      </c>
      <c r="Y5700" s="4" t="str">
        <f>IF(T5700="A - Top-Kunde","bereits Top-Kunde",IF(AND(V5700&lt;=Hilfswerte!$B$34,H5700&lt;0.5*W5700),"Hoch",IF(AND(V5700&lt;=Hilfswerte!$B$35,H5700&lt;0.7*W5700),"Mittel","Niedrig")))</f>
        <v>Niedrig</v>
      </c>
      <c r="Z5700" s="4">
        <f t="shared" si="719"/>
        <v>16.600000000000001</v>
      </c>
      <c r="AA5700" s="4" t="str">
        <f>IF(J5700&gt;365,"Bereits abgewandert (Segment D)",IF(Z5700&gt;=Hilfswerte!$B$38,"Rot - akut gefaehrdet",IF(Z5700&gt;=Hilfswerte!$B$39,"Gelb - beobachten","Gruen - stabil")))</f>
        <v>Gelb - beobachten</v>
      </c>
    </row>
    <row r="5701" spans="1:27" ht="15" customHeight="1" x14ac:dyDescent="0.25">
      <c r="A5701" s="4" t="s">
        <v>6048</v>
      </c>
      <c r="B5701" s="4" t="s">
        <v>284</v>
      </c>
      <c r="C5701" s="4" t="s">
        <v>59</v>
      </c>
      <c r="D5701" s="4" t="s">
        <v>30</v>
      </c>
      <c r="E5701" s="4">
        <v>137</v>
      </c>
      <c r="F5701" s="4">
        <v>23.9</v>
      </c>
      <c r="G5701" s="4">
        <v>8.6</v>
      </c>
      <c r="H5701" s="4">
        <v>8282</v>
      </c>
      <c r="I5701" s="4">
        <v>7</v>
      </c>
      <c r="J5701" s="4">
        <v>4</v>
      </c>
      <c r="K5701" s="4">
        <v>0</v>
      </c>
      <c r="L5701" s="4">
        <v>5</v>
      </c>
      <c r="M5701" s="4">
        <v>2</v>
      </c>
      <c r="N5701" s="4">
        <v>4.7</v>
      </c>
      <c r="O5701" s="4">
        <f t="shared" si="712"/>
        <v>5</v>
      </c>
      <c r="P5701" s="4">
        <f t="shared" si="713"/>
        <v>5</v>
      </c>
      <c r="Q5701" s="4">
        <f t="shared" si="714"/>
        <v>5</v>
      </c>
      <c r="R5701" s="4">
        <f t="shared" si="715"/>
        <v>15</v>
      </c>
      <c r="S5701" s="4">
        <f t="shared" si="716"/>
        <v>150.9</v>
      </c>
      <c r="T5701" s="4" t="str">
        <f t="shared" si="717"/>
        <v>A - Top-Kunde</v>
      </c>
      <c r="U5701" s="4">
        <f>ROUND(((E5701-Hilfswerte!$B$20)/Hilfswerte!$B$21)+((F5701-Hilfswerte!$B$22)/Hilfswerte!$B$23)+((G5701-Hilfswerte!$B$24)/Hilfswerte!$B$25)+0.1*INDEX(Hilfswerte!$B$4:$B$15,MATCH(C5701,Hilfswerte!$A$4:$A$15,0)),2)</f>
        <v>-0.33</v>
      </c>
      <c r="V5701" s="4">
        <f>ROUND(SQRT((((E5701-Hilfswerte!$B$20)/Hilfswerte!$B$21)-Hilfswerte!$B$28)^2+(((F5701-Hilfswerte!$B$22)/Hilfswerte!$B$23)-Hilfswerte!$B$29)^2+(((G5701-Hilfswerte!$B$24)/Hilfswerte!$B$25)-Hilfswerte!$B$30)^2),3)</f>
        <v>0.5</v>
      </c>
      <c r="W5701" s="4">
        <f>ROUND(E5701*Hilfswerte!$B$31,0)</f>
        <v>28160</v>
      </c>
      <c r="X5701" s="4">
        <f t="shared" si="718"/>
        <v>19878</v>
      </c>
      <c r="Y5701" s="4" t="str">
        <f>IF(T5701="A - Top-Kunde","bereits Top-Kunde",IF(AND(V5701&lt;=Hilfswerte!$B$34,H5701&lt;0.5*W5701),"Hoch",IF(AND(V5701&lt;=Hilfswerte!$B$35,H5701&lt;0.7*W5701),"Mittel","Niedrig")))</f>
        <v>bereits Top-Kunde</v>
      </c>
      <c r="Z5701" s="4">
        <f t="shared" si="719"/>
        <v>1.2</v>
      </c>
      <c r="AA5701" s="4" t="str">
        <f>IF(J5701&gt;365,"Bereits abgewandert (Segment D)",IF(Z5701&gt;=Hilfswerte!$B$38,"Rot - akut gefaehrdet",IF(Z5701&gt;=Hilfswerte!$B$39,"Gelb - beobachten","Gruen - stabil")))</f>
        <v>Gruen - stabil</v>
      </c>
    </row>
    <row r="5702" spans="1:27" ht="15" customHeight="1" x14ac:dyDescent="0.25">
      <c r="A5702" s="4" t="s">
        <v>6049</v>
      </c>
      <c r="B5702" s="4" t="s">
        <v>623</v>
      </c>
      <c r="C5702" s="4" t="s">
        <v>51</v>
      </c>
      <c r="D5702" s="4" t="s">
        <v>52</v>
      </c>
      <c r="E5702" s="4">
        <v>13</v>
      </c>
      <c r="F5702" s="4">
        <v>3.1</v>
      </c>
      <c r="G5702" s="4">
        <v>17.5</v>
      </c>
      <c r="H5702" s="4">
        <v>936</v>
      </c>
      <c r="I5702" s="4">
        <v>3</v>
      </c>
      <c r="J5702" s="4">
        <v>104</v>
      </c>
      <c r="K5702" s="4">
        <v>0</v>
      </c>
      <c r="L5702" s="4">
        <v>6</v>
      </c>
      <c r="M5702" s="4">
        <v>6</v>
      </c>
      <c r="N5702" s="4">
        <v>13.6</v>
      </c>
      <c r="O5702" s="4">
        <f t="shared" si="712"/>
        <v>3</v>
      </c>
      <c r="P5702" s="4">
        <f t="shared" si="713"/>
        <v>3</v>
      </c>
      <c r="Q5702" s="4">
        <f t="shared" si="714"/>
        <v>2</v>
      </c>
      <c r="R5702" s="4">
        <f t="shared" si="715"/>
        <v>8</v>
      </c>
      <c r="S5702" s="4">
        <f t="shared" si="716"/>
        <v>85</v>
      </c>
      <c r="T5702" s="4" t="str">
        <f t="shared" si="717"/>
        <v>C - Entwicklungspotenzial</v>
      </c>
      <c r="U5702" s="4">
        <f>ROUND(((E5702-Hilfswerte!$B$20)/Hilfswerte!$B$21)+((F5702-Hilfswerte!$B$22)/Hilfswerte!$B$23)+((G5702-Hilfswerte!$B$24)/Hilfswerte!$B$25)+0.1*INDEX(Hilfswerte!$B$4:$B$15,MATCH(C5702,Hilfswerte!$A$4:$A$15,0)),2)</f>
        <v>0.6</v>
      </c>
      <c r="V5702" s="4">
        <f>ROUND(SQRT((((E5702-Hilfswerte!$B$20)/Hilfswerte!$B$21)-Hilfswerte!$B$28)^2+(((F5702-Hilfswerte!$B$22)/Hilfswerte!$B$23)-Hilfswerte!$B$29)^2+(((G5702-Hilfswerte!$B$24)/Hilfswerte!$B$25)-Hilfswerte!$B$30)^2),3)</f>
        <v>1.349</v>
      </c>
      <c r="W5702" s="4">
        <f>ROUND(E5702*Hilfswerte!$B$31,0)</f>
        <v>2672</v>
      </c>
      <c r="X5702" s="4">
        <f t="shared" si="718"/>
        <v>1736</v>
      </c>
      <c r="Y5702" s="4" t="str">
        <f>IF(T5702="A - Top-Kunde","bereits Top-Kunde",IF(AND(V5702&lt;=Hilfswerte!$B$34,H5702&lt;0.5*W5702),"Hoch",IF(AND(V5702&lt;=Hilfswerte!$B$35,H5702&lt;0.7*W5702),"Mittel","Niedrig")))</f>
        <v>Niedrig</v>
      </c>
      <c r="Z5702" s="4">
        <f t="shared" si="719"/>
        <v>6.4</v>
      </c>
      <c r="AA5702" s="4" t="str">
        <f>IF(J5702&gt;365,"Bereits abgewandert (Segment D)",IF(Z5702&gt;=Hilfswerte!$B$38,"Rot - akut gefaehrdet",IF(Z5702&gt;=Hilfswerte!$B$39,"Gelb - beobachten","Gruen - stabil")))</f>
        <v>Gruen - stabil</v>
      </c>
    </row>
    <row r="5703" spans="1:27" ht="15" customHeight="1" x14ac:dyDescent="0.25">
      <c r="A5703" s="4" t="s">
        <v>6050</v>
      </c>
      <c r="B5703" s="4" t="s">
        <v>203</v>
      </c>
      <c r="C5703" s="4" t="s">
        <v>51</v>
      </c>
      <c r="D5703" s="4" t="s">
        <v>178</v>
      </c>
      <c r="E5703" s="4">
        <v>60</v>
      </c>
      <c r="F5703" s="4">
        <v>9.6999999999999993</v>
      </c>
      <c r="G5703" s="4">
        <v>18.7</v>
      </c>
      <c r="H5703" s="4">
        <v>27471</v>
      </c>
      <c r="I5703" s="4">
        <v>3</v>
      </c>
      <c r="J5703" s="4">
        <v>25</v>
      </c>
      <c r="K5703" s="4">
        <v>0</v>
      </c>
      <c r="L5703" s="4">
        <v>17</v>
      </c>
      <c r="M5703" s="4">
        <v>4</v>
      </c>
      <c r="N5703" s="4">
        <v>-11.5</v>
      </c>
      <c r="O5703" s="4">
        <f t="shared" si="712"/>
        <v>5</v>
      </c>
      <c r="P5703" s="4">
        <f t="shared" si="713"/>
        <v>3</v>
      </c>
      <c r="Q5703" s="4">
        <f t="shared" si="714"/>
        <v>5</v>
      </c>
      <c r="R5703" s="4">
        <f t="shared" si="715"/>
        <v>13</v>
      </c>
      <c r="S5703" s="4">
        <f t="shared" si="716"/>
        <v>119.2</v>
      </c>
      <c r="T5703" s="4" t="str">
        <f t="shared" si="717"/>
        <v>B - Kernkunde</v>
      </c>
      <c r="U5703" s="4">
        <f>ROUND(((E5703-Hilfswerte!$B$20)/Hilfswerte!$B$21)+((F5703-Hilfswerte!$B$22)/Hilfswerte!$B$23)+((G5703-Hilfswerte!$B$24)/Hilfswerte!$B$25)+0.1*INDEX(Hilfswerte!$B$4:$B$15,MATCH(C5703,Hilfswerte!$A$4:$A$15,0)),2)</f>
        <v>1.1100000000000001</v>
      </c>
      <c r="V5703" s="4">
        <f>ROUND(SQRT((((E5703-Hilfswerte!$B$20)/Hilfswerte!$B$21)-Hilfswerte!$B$28)^2+(((F5703-Hilfswerte!$B$22)/Hilfswerte!$B$23)-Hilfswerte!$B$29)^2+(((G5703-Hilfswerte!$B$24)/Hilfswerte!$B$25)-Hilfswerte!$B$30)^2),3)</f>
        <v>1.371</v>
      </c>
      <c r="W5703" s="4">
        <f>ROUND(E5703*Hilfswerte!$B$31,0)</f>
        <v>12333</v>
      </c>
      <c r="X5703" s="4">
        <f t="shared" si="718"/>
        <v>0</v>
      </c>
      <c r="Y5703" s="4" t="str">
        <f>IF(T5703="A - Top-Kunde","bereits Top-Kunde",IF(AND(V5703&lt;=Hilfswerte!$B$34,H5703&lt;0.5*W5703),"Hoch",IF(AND(V5703&lt;=Hilfswerte!$B$35,H5703&lt;0.7*W5703),"Mittel","Niedrig")))</f>
        <v>Niedrig</v>
      </c>
      <c r="Z5703" s="4">
        <f t="shared" si="719"/>
        <v>9.3000000000000007</v>
      </c>
      <c r="AA5703" s="4" t="str">
        <f>IF(J5703&gt;365,"Bereits abgewandert (Segment D)",IF(Z5703&gt;=Hilfswerte!$B$38,"Rot - akut gefaehrdet",IF(Z5703&gt;=Hilfswerte!$B$39,"Gelb - beobachten","Gruen - stabil")))</f>
        <v>Gruen - stabil</v>
      </c>
    </row>
    <row r="5704" spans="1:27" ht="15" customHeight="1" x14ac:dyDescent="0.25">
      <c r="A5704" s="4" t="s">
        <v>6051</v>
      </c>
      <c r="B5704" s="4" t="s">
        <v>659</v>
      </c>
      <c r="C5704" s="4" t="s">
        <v>62</v>
      </c>
      <c r="D5704" s="4" t="s">
        <v>117</v>
      </c>
      <c r="E5704" s="4">
        <v>56</v>
      </c>
      <c r="F5704" s="4">
        <v>10.199999999999999</v>
      </c>
      <c r="G5704" s="4">
        <v>3.5</v>
      </c>
      <c r="H5704" s="4">
        <v>0</v>
      </c>
      <c r="I5704" s="4">
        <v>0</v>
      </c>
      <c r="J5704" s="4">
        <v>684</v>
      </c>
      <c r="K5704" s="4">
        <v>0</v>
      </c>
      <c r="L5704" s="4">
        <v>-6</v>
      </c>
      <c r="M5704" s="4">
        <v>0</v>
      </c>
      <c r="N5704" s="4">
        <v>-90</v>
      </c>
      <c r="O5704" s="4">
        <f t="shared" si="712"/>
        <v>1</v>
      </c>
      <c r="P5704" s="4">
        <f t="shared" si="713"/>
        <v>1</v>
      </c>
      <c r="Q5704" s="4">
        <f t="shared" si="714"/>
        <v>1</v>
      </c>
      <c r="R5704" s="4">
        <f t="shared" si="715"/>
        <v>3</v>
      </c>
      <c r="S5704" s="4">
        <f t="shared" si="716"/>
        <v>-15</v>
      </c>
      <c r="T5704" s="4" t="str">
        <f t="shared" si="717"/>
        <v>D - Abwanderungsrisiko</v>
      </c>
      <c r="U5704" s="4">
        <f>ROUND(((E5704-Hilfswerte!$B$20)/Hilfswerte!$B$21)+((F5704-Hilfswerte!$B$22)/Hilfswerte!$B$23)+((G5704-Hilfswerte!$B$24)/Hilfswerte!$B$25)+0.1*INDEX(Hilfswerte!$B$4:$B$15,MATCH(C5704,Hilfswerte!$A$4:$A$15,0)),2)</f>
        <v>-1.24</v>
      </c>
      <c r="V5704" s="4">
        <f>ROUND(SQRT((((E5704-Hilfswerte!$B$20)/Hilfswerte!$B$21)-Hilfswerte!$B$28)^2+(((F5704-Hilfswerte!$B$22)/Hilfswerte!$B$23)-Hilfswerte!$B$29)^2+(((G5704-Hilfswerte!$B$24)/Hilfswerte!$B$25)-Hilfswerte!$B$30)^2),3)</f>
        <v>1.4039999999999999</v>
      </c>
      <c r="W5704" s="4">
        <f>ROUND(E5704*Hilfswerte!$B$31,0)</f>
        <v>11511</v>
      </c>
      <c r="X5704" s="4">
        <f t="shared" si="718"/>
        <v>11511</v>
      </c>
      <c r="Y5704" s="4" t="str">
        <f>IF(T5704="A - Top-Kunde","bereits Top-Kunde",IF(AND(V5704&lt;=Hilfswerte!$B$34,H5704&lt;0.5*W5704),"Hoch",IF(AND(V5704&lt;=Hilfswerte!$B$35,H5704&lt;0.7*W5704),"Mittel","Niedrig")))</f>
        <v>Niedrig</v>
      </c>
      <c r="Z5704" s="4">
        <f t="shared" si="719"/>
        <v>70.2</v>
      </c>
      <c r="AA5704" s="4" t="str">
        <f>IF(J5704&gt;365,"Bereits abgewandert (Segment D)",IF(Z5704&gt;=Hilfswerte!$B$38,"Rot - akut gefaehrdet",IF(Z5704&gt;=Hilfswerte!$B$39,"Gelb - beobachten","Gruen - stabil")))</f>
        <v>Bereits abgewandert (Segment D)</v>
      </c>
    </row>
    <row r="5705" spans="1:27" ht="15" customHeight="1" x14ac:dyDescent="0.25">
      <c r="A5705" s="4" t="s">
        <v>6052</v>
      </c>
      <c r="B5705" s="4" t="s">
        <v>589</v>
      </c>
      <c r="C5705" s="4" t="s">
        <v>84</v>
      </c>
      <c r="D5705" s="4" t="s">
        <v>30</v>
      </c>
      <c r="E5705" s="4">
        <v>48</v>
      </c>
      <c r="F5705" s="4">
        <v>8.6</v>
      </c>
      <c r="G5705" s="4">
        <v>16.899999999999999</v>
      </c>
      <c r="H5705" s="4">
        <v>4498</v>
      </c>
      <c r="I5705" s="4">
        <v>2</v>
      </c>
      <c r="J5705" s="4">
        <v>11</v>
      </c>
      <c r="K5705" s="4">
        <v>0</v>
      </c>
      <c r="L5705" s="4">
        <v>9</v>
      </c>
      <c r="M5705" s="4">
        <v>5</v>
      </c>
      <c r="N5705" s="4">
        <v>-5</v>
      </c>
      <c r="O5705" s="4">
        <f t="shared" si="712"/>
        <v>5</v>
      </c>
      <c r="P5705" s="4">
        <f t="shared" si="713"/>
        <v>2</v>
      </c>
      <c r="Q5705" s="4">
        <f t="shared" si="714"/>
        <v>4</v>
      </c>
      <c r="R5705" s="4">
        <f t="shared" si="715"/>
        <v>11</v>
      </c>
      <c r="S5705" s="4">
        <f t="shared" si="716"/>
        <v>104.8</v>
      </c>
      <c r="T5705" s="4" t="str">
        <f t="shared" si="717"/>
        <v>C - Entwicklungspotenzial</v>
      </c>
      <c r="U5705" s="4">
        <f>ROUND(((E5705-Hilfswerte!$B$20)/Hilfswerte!$B$21)+((F5705-Hilfswerte!$B$22)/Hilfswerte!$B$23)+((G5705-Hilfswerte!$B$24)/Hilfswerte!$B$25)+0.1*INDEX(Hilfswerte!$B$4:$B$15,MATCH(C5705,Hilfswerte!$A$4:$A$15,0)),2)</f>
        <v>0.41</v>
      </c>
      <c r="V5705" s="4">
        <f>ROUND(SQRT((((E5705-Hilfswerte!$B$20)/Hilfswerte!$B$21)-Hilfswerte!$B$28)^2+(((F5705-Hilfswerte!$B$22)/Hilfswerte!$B$23)-Hilfswerte!$B$29)^2+(((G5705-Hilfswerte!$B$24)/Hilfswerte!$B$25)-Hilfswerte!$B$30)^2),3)</f>
        <v>1.1619999999999999</v>
      </c>
      <c r="W5705" s="4">
        <f>ROUND(E5705*Hilfswerte!$B$31,0)</f>
        <v>9866</v>
      </c>
      <c r="X5705" s="4">
        <f t="shared" si="718"/>
        <v>5368</v>
      </c>
      <c r="Y5705" s="4" t="str">
        <f>IF(T5705="A - Top-Kunde","bereits Top-Kunde",IF(AND(V5705&lt;=Hilfswerte!$B$34,H5705&lt;0.5*W5705),"Hoch",IF(AND(V5705&lt;=Hilfswerte!$B$35,H5705&lt;0.7*W5705),"Mittel","Niedrig")))</f>
        <v>Niedrig</v>
      </c>
      <c r="Z5705" s="4">
        <f t="shared" si="719"/>
        <v>4.4000000000000004</v>
      </c>
      <c r="AA5705" s="4" t="str">
        <f>IF(J5705&gt;365,"Bereits abgewandert (Segment D)",IF(Z5705&gt;=Hilfswerte!$B$38,"Rot - akut gefaehrdet",IF(Z5705&gt;=Hilfswerte!$B$39,"Gelb - beobachten","Gruen - stabil")))</f>
        <v>Gruen - stabil</v>
      </c>
    </row>
    <row r="5706" spans="1:27" ht="15" customHeight="1" x14ac:dyDescent="0.25">
      <c r="A5706" s="4" t="s">
        <v>6053</v>
      </c>
      <c r="B5706" s="4" t="s">
        <v>150</v>
      </c>
      <c r="C5706" s="4" t="s">
        <v>47</v>
      </c>
      <c r="D5706" s="4" t="s">
        <v>30</v>
      </c>
      <c r="E5706" s="4">
        <v>201</v>
      </c>
      <c r="F5706" s="4">
        <v>32.9</v>
      </c>
      <c r="G5706" s="4">
        <v>19.5</v>
      </c>
      <c r="H5706" s="4">
        <v>1783</v>
      </c>
      <c r="I5706" s="4">
        <v>1</v>
      </c>
      <c r="J5706" s="4">
        <v>340</v>
      </c>
      <c r="K5706" s="4">
        <v>0</v>
      </c>
      <c r="L5706" s="4">
        <v>-3</v>
      </c>
      <c r="M5706" s="4">
        <v>2</v>
      </c>
      <c r="N5706" s="4">
        <v>26.3</v>
      </c>
      <c r="O5706" s="4">
        <f t="shared" si="712"/>
        <v>2</v>
      </c>
      <c r="P5706" s="4">
        <f t="shared" si="713"/>
        <v>1</v>
      </c>
      <c r="Q5706" s="4">
        <f t="shared" si="714"/>
        <v>3</v>
      </c>
      <c r="R5706" s="4">
        <f t="shared" si="715"/>
        <v>6</v>
      </c>
      <c r="S5706" s="4">
        <f t="shared" si="716"/>
        <v>73.2</v>
      </c>
      <c r="T5706" s="4" t="str">
        <f t="shared" si="717"/>
        <v>C - Entwicklungspotenzial</v>
      </c>
      <c r="U5706" s="4">
        <f>ROUND(((E5706-Hilfswerte!$B$20)/Hilfswerte!$B$21)+((F5706-Hilfswerte!$B$22)/Hilfswerte!$B$23)+((G5706-Hilfswerte!$B$24)/Hilfswerte!$B$25)+0.1*INDEX(Hilfswerte!$B$4:$B$15,MATCH(C5706,Hilfswerte!$A$4:$A$15,0)),2)</f>
        <v>1.99</v>
      </c>
      <c r="V5706" s="4">
        <f>ROUND(SQRT((((E5706-Hilfswerte!$B$20)/Hilfswerte!$B$21)-Hilfswerte!$B$28)^2+(((F5706-Hilfswerte!$B$22)/Hilfswerte!$B$23)-Hilfswerte!$B$29)^2+(((G5706-Hilfswerte!$B$24)/Hilfswerte!$B$25)-Hilfswerte!$B$30)^2),3)</f>
        <v>1.327</v>
      </c>
      <c r="W5706" s="4">
        <f>ROUND(E5706*Hilfswerte!$B$31,0)</f>
        <v>41315</v>
      </c>
      <c r="X5706" s="4">
        <f t="shared" si="718"/>
        <v>39532</v>
      </c>
      <c r="Y5706" s="4" t="str">
        <f>IF(T5706="A - Top-Kunde","bereits Top-Kunde",IF(AND(V5706&lt;=Hilfswerte!$B$34,H5706&lt;0.5*W5706),"Hoch",IF(AND(V5706&lt;=Hilfswerte!$B$35,H5706&lt;0.7*W5706),"Mittel","Niedrig")))</f>
        <v>Niedrig</v>
      </c>
      <c r="Z5706" s="4">
        <f t="shared" si="719"/>
        <v>17</v>
      </c>
      <c r="AA5706" s="4" t="str">
        <f>IF(J5706&gt;365,"Bereits abgewandert (Segment D)",IF(Z5706&gt;=Hilfswerte!$B$38,"Rot - akut gefaehrdet",IF(Z5706&gt;=Hilfswerte!$B$39,"Gelb - beobachten","Gruen - stabil")))</f>
        <v>Gelb - beobachten</v>
      </c>
    </row>
    <row r="5707" spans="1:27" ht="15" customHeight="1" x14ac:dyDescent="0.25">
      <c r="A5707" s="4" t="s">
        <v>6054</v>
      </c>
      <c r="B5707" s="4" t="s">
        <v>543</v>
      </c>
      <c r="C5707" s="4" t="s">
        <v>62</v>
      </c>
      <c r="D5707" s="4" t="s">
        <v>178</v>
      </c>
      <c r="E5707" s="4">
        <v>189</v>
      </c>
      <c r="F5707" s="4">
        <v>46.6</v>
      </c>
      <c r="G5707" s="4">
        <v>4.5</v>
      </c>
      <c r="H5707" s="4">
        <v>0</v>
      </c>
      <c r="I5707" s="4">
        <v>0</v>
      </c>
      <c r="J5707" s="4">
        <v>520</v>
      </c>
      <c r="K5707" s="4">
        <v>0</v>
      </c>
      <c r="L5707" s="4">
        <v>24</v>
      </c>
      <c r="M5707" s="4">
        <v>0</v>
      </c>
      <c r="N5707" s="4">
        <v>-32.6</v>
      </c>
      <c r="O5707" s="4">
        <f t="shared" si="712"/>
        <v>1</v>
      </c>
      <c r="P5707" s="4">
        <f t="shared" si="713"/>
        <v>1</v>
      </c>
      <c r="Q5707" s="4">
        <f t="shared" si="714"/>
        <v>1</v>
      </c>
      <c r="R5707" s="4">
        <f t="shared" si="715"/>
        <v>3</v>
      </c>
      <c r="S5707" s="4">
        <f t="shared" si="716"/>
        <v>6.5</v>
      </c>
      <c r="T5707" s="4" t="str">
        <f t="shared" si="717"/>
        <v>D - Abwanderungsrisiko</v>
      </c>
      <c r="U5707" s="4">
        <f>ROUND(((E5707-Hilfswerte!$B$20)/Hilfswerte!$B$21)+((F5707-Hilfswerte!$B$22)/Hilfswerte!$B$23)+((G5707-Hilfswerte!$B$24)/Hilfswerte!$B$25)+0.1*INDEX(Hilfswerte!$B$4:$B$15,MATCH(C5707,Hilfswerte!$A$4:$A$15,0)),2)</f>
        <v>0.14000000000000001</v>
      </c>
      <c r="V5707" s="4">
        <f>ROUND(SQRT((((E5707-Hilfswerte!$B$20)/Hilfswerte!$B$21)-Hilfswerte!$B$28)^2+(((F5707-Hilfswerte!$B$22)/Hilfswerte!$B$23)-Hilfswerte!$B$29)^2+(((G5707-Hilfswerte!$B$24)/Hilfswerte!$B$25)-Hilfswerte!$B$30)^2),3)</f>
        <v>1.0820000000000001</v>
      </c>
      <c r="W5707" s="4">
        <f>ROUND(E5707*Hilfswerte!$B$31,0)</f>
        <v>38848</v>
      </c>
      <c r="X5707" s="4">
        <f t="shared" si="718"/>
        <v>38848</v>
      </c>
      <c r="Y5707" s="4" t="str">
        <f>IF(T5707="A - Top-Kunde","bereits Top-Kunde",IF(AND(V5707&lt;=Hilfswerte!$B$34,H5707&lt;0.5*W5707),"Hoch",IF(AND(V5707&lt;=Hilfswerte!$B$35,H5707&lt;0.7*W5707),"Mittel","Niedrig")))</f>
        <v>Mittel</v>
      </c>
      <c r="Z5707" s="4">
        <f t="shared" si="719"/>
        <v>43.8</v>
      </c>
      <c r="AA5707" s="4" t="str">
        <f>IF(J5707&gt;365,"Bereits abgewandert (Segment D)",IF(Z5707&gt;=Hilfswerte!$B$38,"Rot - akut gefaehrdet",IF(Z5707&gt;=Hilfswerte!$B$39,"Gelb - beobachten","Gruen - stabil")))</f>
        <v>Bereits abgewandert (Segment D)</v>
      </c>
    </row>
    <row r="5708" spans="1:27" ht="15" customHeight="1" x14ac:dyDescent="0.25">
      <c r="A5708" s="4" t="s">
        <v>6055</v>
      </c>
      <c r="B5708" s="4" t="s">
        <v>462</v>
      </c>
      <c r="C5708" s="4" t="s">
        <v>33</v>
      </c>
      <c r="D5708" s="4" t="s">
        <v>106</v>
      </c>
      <c r="E5708" s="4">
        <v>149</v>
      </c>
      <c r="F5708" s="4">
        <v>15.6</v>
      </c>
      <c r="G5708" s="4">
        <v>10.7</v>
      </c>
      <c r="H5708" s="4">
        <v>34145</v>
      </c>
      <c r="I5708" s="4">
        <v>6</v>
      </c>
      <c r="J5708" s="4">
        <v>11</v>
      </c>
      <c r="K5708" s="4">
        <v>0</v>
      </c>
      <c r="L5708" s="4">
        <v>-6</v>
      </c>
      <c r="M5708" s="4">
        <v>1</v>
      </c>
      <c r="N5708" s="4">
        <v>-1.5</v>
      </c>
      <c r="O5708" s="4">
        <f t="shared" si="712"/>
        <v>5</v>
      </c>
      <c r="P5708" s="4">
        <f t="shared" si="713"/>
        <v>5</v>
      </c>
      <c r="Q5708" s="4">
        <f t="shared" si="714"/>
        <v>5</v>
      </c>
      <c r="R5708" s="4">
        <f t="shared" si="715"/>
        <v>15</v>
      </c>
      <c r="S5708" s="4">
        <f t="shared" si="716"/>
        <v>149.30000000000001</v>
      </c>
      <c r="T5708" s="4" t="str">
        <f t="shared" si="717"/>
        <v>A - Top-Kunde</v>
      </c>
      <c r="U5708" s="4">
        <f>ROUND(((E5708-Hilfswerte!$B$20)/Hilfswerte!$B$21)+((F5708-Hilfswerte!$B$22)/Hilfswerte!$B$23)+((G5708-Hilfswerte!$B$24)/Hilfswerte!$B$25)+0.1*INDEX(Hilfswerte!$B$4:$B$15,MATCH(C5708,Hilfswerte!$A$4:$A$15,0)),2)</f>
        <v>0.01</v>
      </c>
      <c r="V5708" s="4">
        <f>ROUND(SQRT((((E5708-Hilfswerte!$B$20)/Hilfswerte!$B$21)-Hilfswerte!$B$28)^2+(((F5708-Hilfswerte!$B$22)/Hilfswerte!$B$23)-Hilfswerte!$B$29)^2+(((G5708-Hilfswerte!$B$24)/Hilfswerte!$B$25)-Hilfswerte!$B$30)^2),3)</f>
        <v>0.41399999999999998</v>
      </c>
      <c r="W5708" s="4">
        <f>ROUND(E5708*Hilfswerte!$B$31,0)</f>
        <v>30626</v>
      </c>
      <c r="X5708" s="4">
        <f t="shared" si="718"/>
        <v>0</v>
      </c>
      <c r="Y5708" s="4" t="str">
        <f>IF(T5708="A - Top-Kunde","bereits Top-Kunde",IF(AND(V5708&lt;=Hilfswerte!$B$34,H5708&lt;0.5*W5708),"Hoch",IF(AND(V5708&lt;=Hilfswerte!$B$35,H5708&lt;0.7*W5708),"Mittel","Niedrig")))</f>
        <v>bereits Top-Kunde</v>
      </c>
      <c r="Z5708" s="4">
        <f t="shared" si="719"/>
        <v>1.2</v>
      </c>
      <c r="AA5708" s="4" t="str">
        <f>IF(J5708&gt;365,"Bereits abgewandert (Segment D)",IF(Z5708&gt;=Hilfswerte!$B$38,"Rot - akut gefaehrdet",IF(Z5708&gt;=Hilfswerte!$B$39,"Gelb - beobachten","Gruen - stabil")))</f>
        <v>Gruen - stabil</v>
      </c>
    </row>
    <row r="5709" spans="1:27" ht="15" customHeight="1" x14ac:dyDescent="0.25">
      <c r="A5709" s="4" t="s">
        <v>6056</v>
      </c>
      <c r="B5709" s="4" t="s">
        <v>601</v>
      </c>
      <c r="C5709" s="4" t="s">
        <v>47</v>
      </c>
      <c r="D5709" s="4" t="s">
        <v>30</v>
      </c>
      <c r="E5709" s="4">
        <v>27</v>
      </c>
      <c r="F5709" s="4">
        <v>5.7</v>
      </c>
      <c r="G5709" s="4">
        <v>18.100000000000001</v>
      </c>
      <c r="H5709" s="4">
        <v>1845</v>
      </c>
      <c r="I5709" s="4">
        <v>4</v>
      </c>
      <c r="J5709" s="4">
        <v>3</v>
      </c>
      <c r="K5709" s="4">
        <v>1</v>
      </c>
      <c r="L5709" s="4">
        <v>7</v>
      </c>
      <c r="M5709" s="4">
        <v>4</v>
      </c>
      <c r="N5709" s="4">
        <v>-3.6</v>
      </c>
      <c r="O5709" s="4">
        <f t="shared" si="712"/>
        <v>5</v>
      </c>
      <c r="P5709" s="4">
        <f t="shared" si="713"/>
        <v>4</v>
      </c>
      <c r="Q5709" s="4">
        <f t="shared" si="714"/>
        <v>3</v>
      </c>
      <c r="R5709" s="4">
        <f t="shared" si="715"/>
        <v>12</v>
      </c>
      <c r="S5709" s="4">
        <f t="shared" si="716"/>
        <v>110.1</v>
      </c>
      <c r="T5709" s="4" t="str">
        <f t="shared" si="717"/>
        <v>B - Kernkunde</v>
      </c>
      <c r="U5709" s="4">
        <f>ROUND(((E5709-Hilfswerte!$B$20)/Hilfswerte!$B$21)+((F5709-Hilfswerte!$B$22)/Hilfswerte!$B$23)+((G5709-Hilfswerte!$B$24)/Hilfswerte!$B$25)+0.1*INDEX(Hilfswerte!$B$4:$B$15,MATCH(C5709,Hilfswerte!$A$4:$A$15,0)),2)</f>
        <v>0.54</v>
      </c>
      <c r="V5709" s="4">
        <f>ROUND(SQRT((((E5709-Hilfswerte!$B$20)/Hilfswerte!$B$21)-Hilfswerte!$B$28)^2+(((F5709-Hilfswerte!$B$22)/Hilfswerte!$B$23)-Hilfswerte!$B$29)^2+(((G5709-Hilfswerte!$B$24)/Hilfswerte!$B$25)-Hilfswerte!$B$30)^2),3)</f>
        <v>1.3740000000000001</v>
      </c>
      <c r="W5709" s="4">
        <f>ROUND(E5709*Hilfswerte!$B$31,0)</f>
        <v>5550</v>
      </c>
      <c r="X5709" s="4">
        <f t="shared" si="718"/>
        <v>3705</v>
      </c>
      <c r="Y5709" s="4" t="str">
        <f>IF(T5709="A - Top-Kunde","bereits Top-Kunde",IF(AND(V5709&lt;=Hilfswerte!$B$34,H5709&lt;0.5*W5709),"Hoch",IF(AND(V5709&lt;=Hilfswerte!$B$35,H5709&lt;0.7*W5709),"Mittel","Niedrig")))</f>
        <v>Niedrig</v>
      </c>
      <c r="Z5709" s="4">
        <f t="shared" si="719"/>
        <v>6</v>
      </c>
      <c r="AA5709" s="4" t="str">
        <f>IF(J5709&gt;365,"Bereits abgewandert (Segment D)",IF(Z5709&gt;=Hilfswerte!$B$38,"Rot - akut gefaehrdet",IF(Z5709&gt;=Hilfswerte!$B$39,"Gelb - beobachten","Gruen - stabil")))</f>
        <v>Gruen - stabil</v>
      </c>
    </row>
    <row r="5710" spans="1:27" ht="15" customHeight="1" x14ac:dyDescent="0.25">
      <c r="A5710" s="4" t="s">
        <v>6057</v>
      </c>
      <c r="B5710" s="4" t="s">
        <v>1323</v>
      </c>
      <c r="C5710" s="4" t="s">
        <v>62</v>
      </c>
      <c r="D5710" s="4" t="s">
        <v>30</v>
      </c>
      <c r="E5710" s="4">
        <v>35</v>
      </c>
      <c r="F5710" s="4">
        <v>6</v>
      </c>
      <c r="G5710" s="4">
        <v>15</v>
      </c>
      <c r="H5710" s="4">
        <v>5213</v>
      </c>
      <c r="I5710" s="4">
        <v>2</v>
      </c>
      <c r="J5710" s="4">
        <v>76</v>
      </c>
      <c r="K5710" s="4">
        <v>1</v>
      </c>
      <c r="L5710" s="4">
        <v>9</v>
      </c>
      <c r="M5710" s="4">
        <v>5</v>
      </c>
      <c r="N5710" s="4">
        <v>19.3</v>
      </c>
      <c r="O5710" s="4">
        <f t="shared" si="712"/>
        <v>4</v>
      </c>
      <c r="P5710" s="4">
        <f t="shared" si="713"/>
        <v>2</v>
      </c>
      <c r="Q5710" s="4">
        <f t="shared" si="714"/>
        <v>4</v>
      </c>
      <c r="R5710" s="4">
        <f t="shared" si="715"/>
        <v>10</v>
      </c>
      <c r="S5710" s="4">
        <f t="shared" si="716"/>
        <v>101</v>
      </c>
      <c r="T5710" s="4" t="str">
        <f t="shared" si="717"/>
        <v>C - Entwicklungspotenzial</v>
      </c>
      <c r="U5710" s="4">
        <f>ROUND(((E5710-Hilfswerte!$B$20)/Hilfswerte!$B$21)+((F5710-Hilfswerte!$B$22)/Hilfswerte!$B$23)+((G5710-Hilfswerte!$B$24)/Hilfswerte!$B$25)+0.1*INDEX(Hilfswerte!$B$4:$B$15,MATCH(C5710,Hilfswerte!$A$4:$A$15,0)),2)</f>
        <v>0.42</v>
      </c>
      <c r="V5710" s="4">
        <f>ROUND(SQRT((((E5710-Hilfswerte!$B$20)/Hilfswerte!$B$21)-Hilfswerte!$B$28)^2+(((F5710-Hilfswerte!$B$22)/Hilfswerte!$B$23)-Hilfswerte!$B$29)^2+(((G5710-Hilfswerte!$B$24)/Hilfswerte!$B$25)-Hilfswerte!$B$30)^2),3)</f>
        <v>1.004</v>
      </c>
      <c r="W5710" s="4">
        <f>ROUND(E5710*Hilfswerte!$B$31,0)</f>
        <v>7194</v>
      </c>
      <c r="X5710" s="4">
        <f t="shared" si="718"/>
        <v>1981</v>
      </c>
      <c r="Y5710" s="4" t="str">
        <f>IF(T5710="A - Top-Kunde","bereits Top-Kunde",IF(AND(V5710&lt;=Hilfswerte!$B$34,H5710&lt;0.5*W5710),"Hoch",IF(AND(V5710&lt;=Hilfswerte!$B$35,H5710&lt;0.7*W5710),"Mittel","Niedrig")))</f>
        <v>Niedrig</v>
      </c>
      <c r="Z5710" s="4">
        <f t="shared" si="719"/>
        <v>8.6</v>
      </c>
      <c r="AA5710" s="4" t="str">
        <f>IF(J5710&gt;365,"Bereits abgewandert (Segment D)",IF(Z5710&gt;=Hilfswerte!$B$38,"Rot - akut gefaehrdet",IF(Z5710&gt;=Hilfswerte!$B$39,"Gelb - beobachten","Gruen - stabil")))</f>
        <v>Gruen - stabil</v>
      </c>
    </row>
    <row r="5711" spans="1:27" ht="15" customHeight="1" x14ac:dyDescent="0.25">
      <c r="A5711" s="4" t="s">
        <v>6058</v>
      </c>
      <c r="B5711" s="4" t="s">
        <v>617</v>
      </c>
      <c r="C5711" s="4" t="s">
        <v>38</v>
      </c>
      <c r="D5711" s="4" t="s">
        <v>178</v>
      </c>
      <c r="E5711" s="4">
        <v>19</v>
      </c>
      <c r="F5711" s="4">
        <v>4.8</v>
      </c>
      <c r="G5711" s="4">
        <v>4.2</v>
      </c>
      <c r="H5711" s="4">
        <v>1321</v>
      </c>
      <c r="I5711" s="4">
        <v>4</v>
      </c>
      <c r="J5711" s="4">
        <v>15</v>
      </c>
      <c r="K5711" s="4">
        <v>0</v>
      </c>
      <c r="L5711" s="4">
        <v>-8</v>
      </c>
      <c r="M5711" s="4">
        <v>3</v>
      </c>
      <c r="N5711" s="4">
        <v>0.6</v>
      </c>
      <c r="O5711" s="4">
        <f t="shared" si="712"/>
        <v>5</v>
      </c>
      <c r="P5711" s="4">
        <f t="shared" si="713"/>
        <v>4</v>
      </c>
      <c r="Q5711" s="4">
        <f t="shared" si="714"/>
        <v>3</v>
      </c>
      <c r="R5711" s="4">
        <f t="shared" si="715"/>
        <v>12</v>
      </c>
      <c r="S5711" s="4">
        <f t="shared" si="716"/>
        <v>120.3</v>
      </c>
      <c r="T5711" s="4" t="str">
        <f t="shared" si="717"/>
        <v>B - Kernkunde</v>
      </c>
      <c r="U5711" s="4">
        <f>ROUND(((E5711-Hilfswerte!$B$20)/Hilfswerte!$B$21)+((F5711-Hilfswerte!$B$22)/Hilfswerte!$B$23)+((G5711-Hilfswerte!$B$24)/Hilfswerte!$B$25)+0.1*INDEX(Hilfswerte!$B$4:$B$15,MATCH(C5711,Hilfswerte!$A$4:$A$15,0)),2)</f>
        <v>-1.46</v>
      </c>
      <c r="V5711" s="4">
        <f>ROUND(SQRT((((E5711-Hilfswerte!$B$20)/Hilfswerte!$B$21)-Hilfswerte!$B$28)^2+(((F5711-Hilfswerte!$B$22)/Hilfswerte!$B$23)-Hilfswerte!$B$29)^2+(((G5711-Hilfswerte!$B$24)/Hilfswerte!$B$25)-Hilfswerte!$B$30)^2),3)</f>
        <v>1.4119999999999999</v>
      </c>
      <c r="W5711" s="4">
        <f>ROUND(E5711*Hilfswerte!$B$31,0)</f>
        <v>3905</v>
      </c>
      <c r="X5711" s="4">
        <f t="shared" si="718"/>
        <v>2584</v>
      </c>
      <c r="Y5711" s="4" t="str">
        <f>IF(T5711="A - Top-Kunde","bereits Top-Kunde",IF(AND(V5711&lt;=Hilfswerte!$B$34,H5711&lt;0.5*W5711),"Hoch",IF(AND(V5711&lt;=Hilfswerte!$B$35,H5711&lt;0.7*W5711),"Mittel","Niedrig")))</f>
        <v>Niedrig</v>
      </c>
      <c r="Z5711" s="4">
        <f t="shared" si="719"/>
        <v>0.8</v>
      </c>
      <c r="AA5711" s="4" t="str">
        <f>IF(J5711&gt;365,"Bereits abgewandert (Segment D)",IF(Z5711&gt;=Hilfswerte!$B$38,"Rot - akut gefaehrdet",IF(Z5711&gt;=Hilfswerte!$B$39,"Gelb - beobachten","Gruen - stabil")))</f>
        <v>Gruen - stabil</v>
      </c>
    </row>
    <row r="5712" spans="1:27" ht="15" customHeight="1" x14ac:dyDescent="0.25">
      <c r="A5712" s="4" t="s">
        <v>6059</v>
      </c>
      <c r="B5712" s="4" t="s">
        <v>674</v>
      </c>
      <c r="C5712" s="4" t="s">
        <v>29</v>
      </c>
      <c r="D5712" s="4" t="s">
        <v>30</v>
      </c>
      <c r="E5712" s="4">
        <v>51</v>
      </c>
      <c r="F5712" s="4">
        <v>13</v>
      </c>
      <c r="G5712" s="4">
        <v>15.4</v>
      </c>
      <c r="H5712" s="4">
        <v>743</v>
      </c>
      <c r="I5712" s="4">
        <v>1</v>
      </c>
      <c r="J5712" s="4">
        <v>281</v>
      </c>
      <c r="K5712" s="4">
        <v>0</v>
      </c>
      <c r="L5712" s="4">
        <v>8</v>
      </c>
      <c r="M5712" s="4">
        <v>6</v>
      </c>
      <c r="N5712" s="4">
        <v>11.1</v>
      </c>
      <c r="O5712" s="4">
        <f t="shared" si="712"/>
        <v>2</v>
      </c>
      <c r="P5712" s="4">
        <f t="shared" si="713"/>
        <v>1</v>
      </c>
      <c r="Q5712" s="4">
        <f t="shared" si="714"/>
        <v>2</v>
      </c>
      <c r="R5712" s="4">
        <f t="shared" si="715"/>
        <v>5</v>
      </c>
      <c r="S5712" s="4">
        <f t="shared" si="716"/>
        <v>53.2</v>
      </c>
      <c r="T5712" s="4" t="str">
        <f t="shared" si="717"/>
        <v>C - Entwicklungspotenzial</v>
      </c>
      <c r="U5712" s="4">
        <f>ROUND(((E5712-Hilfswerte!$B$20)/Hilfswerte!$B$21)+((F5712-Hilfswerte!$B$22)/Hilfswerte!$B$23)+((G5712-Hilfswerte!$B$24)/Hilfswerte!$B$25)+0.1*INDEX(Hilfswerte!$B$4:$B$15,MATCH(C5712,Hilfswerte!$A$4:$A$15,0)),2)</f>
        <v>0.53</v>
      </c>
      <c r="V5712" s="4">
        <f>ROUND(SQRT((((E5712-Hilfswerte!$B$20)/Hilfswerte!$B$21)-Hilfswerte!$B$28)^2+(((F5712-Hilfswerte!$B$22)/Hilfswerte!$B$23)-Hilfswerte!$B$29)^2+(((G5712-Hilfswerte!$B$24)/Hilfswerte!$B$25)-Hilfswerte!$B$30)^2),3)</f>
        <v>0.94199999999999995</v>
      </c>
      <c r="W5712" s="4">
        <f>ROUND(E5712*Hilfswerte!$B$31,0)</f>
        <v>10483</v>
      </c>
      <c r="X5712" s="4">
        <f t="shared" si="718"/>
        <v>9740</v>
      </c>
      <c r="Y5712" s="4" t="str">
        <f>IF(T5712="A - Top-Kunde","bereits Top-Kunde",IF(AND(V5712&lt;=Hilfswerte!$B$34,H5712&lt;0.5*W5712),"Hoch",IF(AND(V5712&lt;=Hilfswerte!$B$35,H5712&lt;0.7*W5712),"Mittel","Niedrig")))</f>
        <v>Mittel</v>
      </c>
      <c r="Z5712" s="4">
        <f t="shared" si="719"/>
        <v>15.7</v>
      </c>
      <c r="AA5712" s="4" t="str">
        <f>IF(J5712&gt;365,"Bereits abgewandert (Segment D)",IF(Z5712&gt;=Hilfswerte!$B$38,"Rot - akut gefaehrdet",IF(Z5712&gt;=Hilfswerte!$B$39,"Gelb - beobachten","Gruen - stabil")))</f>
        <v>Gelb - beobachten</v>
      </c>
    </row>
    <row r="5713" spans="1:27" ht="15" customHeight="1" x14ac:dyDescent="0.25">
      <c r="A5713" s="4" t="s">
        <v>6060</v>
      </c>
      <c r="B5713" s="4" t="s">
        <v>306</v>
      </c>
      <c r="C5713" s="4" t="s">
        <v>55</v>
      </c>
      <c r="D5713" s="4" t="s">
        <v>48</v>
      </c>
      <c r="E5713" s="4">
        <v>61</v>
      </c>
      <c r="F5713" s="4">
        <v>12</v>
      </c>
      <c r="G5713" s="4">
        <v>1.5</v>
      </c>
      <c r="H5713" s="4">
        <v>3742</v>
      </c>
      <c r="I5713" s="4">
        <v>3</v>
      </c>
      <c r="J5713" s="4">
        <v>32</v>
      </c>
      <c r="K5713" s="4">
        <v>0</v>
      </c>
      <c r="L5713" s="4">
        <v>11</v>
      </c>
      <c r="M5713" s="4">
        <v>2</v>
      </c>
      <c r="N5713" s="4">
        <v>24.1</v>
      </c>
      <c r="O5713" s="4">
        <f t="shared" si="712"/>
        <v>4</v>
      </c>
      <c r="P5713" s="4">
        <f t="shared" si="713"/>
        <v>3</v>
      </c>
      <c r="Q5713" s="4">
        <f t="shared" si="714"/>
        <v>4</v>
      </c>
      <c r="R5713" s="4">
        <f t="shared" si="715"/>
        <v>11</v>
      </c>
      <c r="S5713" s="4">
        <f t="shared" si="716"/>
        <v>118.8</v>
      </c>
      <c r="T5713" s="4" t="str">
        <f t="shared" si="717"/>
        <v>B - Kernkunde</v>
      </c>
      <c r="U5713" s="4">
        <f>ROUND(((E5713-Hilfswerte!$B$20)/Hilfswerte!$B$21)+((F5713-Hilfswerte!$B$22)/Hilfswerte!$B$23)+((G5713-Hilfswerte!$B$24)/Hilfswerte!$B$25)+0.1*INDEX(Hilfswerte!$B$4:$B$15,MATCH(C5713,Hilfswerte!$A$4:$A$15,0)),2)</f>
        <v>-1.63</v>
      </c>
      <c r="V5713" s="4">
        <f>ROUND(SQRT((((E5713-Hilfswerte!$B$20)/Hilfswerte!$B$21)-Hilfswerte!$B$28)^2+(((F5713-Hilfswerte!$B$22)/Hilfswerte!$B$23)-Hilfswerte!$B$29)^2+(((G5713-Hilfswerte!$B$24)/Hilfswerte!$B$25)-Hilfswerte!$B$30)^2),3)</f>
        <v>1.673</v>
      </c>
      <c r="W5713" s="4">
        <f>ROUND(E5713*Hilfswerte!$B$31,0)</f>
        <v>12538</v>
      </c>
      <c r="X5713" s="4">
        <f t="shared" si="718"/>
        <v>8796</v>
      </c>
      <c r="Y5713" s="4" t="str">
        <f>IF(T5713="A - Top-Kunde","bereits Top-Kunde",IF(AND(V5713&lt;=Hilfswerte!$B$34,H5713&lt;0.5*W5713),"Hoch",IF(AND(V5713&lt;=Hilfswerte!$B$35,H5713&lt;0.7*W5713),"Mittel","Niedrig")))</f>
        <v>Niedrig</v>
      </c>
      <c r="Z5713" s="4">
        <f t="shared" si="719"/>
        <v>3.8</v>
      </c>
      <c r="AA5713" s="4" t="str">
        <f>IF(J5713&gt;365,"Bereits abgewandert (Segment D)",IF(Z5713&gt;=Hilfswerte!$B$38,"Rot - akut gefaehrdet",IF(Z5713&gt;=Hilfswerte!$B$39,"Gelb - beobachten","Gruen - stabil")))</f>
        <v>Gruen - stabil</v>
      </c>
    </row>
    <row r="5714" spans="1:27" ht="15" customHeight="1" x14ac:dyDescent="0.25">
      <c r="A5714" s="4" t="s">
        <v>6061</v>
      </c>
      <c r="B5714" s="4" t="s">
        <v>687</v>
      </c>
      <c r="C5714" s="4" t="s">
        <v>38</v>
      </c>
      <c r="D5714" s="4" t="s">
        <v>30</v>
      </c>
      <c r="E5714" s="4">
        <v>330</v>
      </c>
      <c r="F5714" s="4">
        <v>92.4</v>
      </c>
      <c r="G5714" s="4">
        <v>19.600000000000001</v>
      </c>
      <c r="H5714" s="4">
        <v>47414</v>
      </c>
      <c r="I5714" s="4">
        <v>1</v>
      </c>
      <c r="J5714" s="4">
        <v>83</v>
      </c>
      <c r="K5714" s="4">
        <v>0</v>
      </c>
      <c r="L5714" s="4">
        <v>0</v>
      </c>
      <c r="M5714" s="4">
        <v>6</v>
      </c>
      <c r="N5714" s="4">
        <v>-14</v>
      </c>
      <c r="O5714" s="4">
        <f t="shared" si="712"/>
        <v>4</v>
      </c>
      <c r="P5714" s="4">
        <f t="shared" si="713"/>
        <v>1</v>
      </c>
      <c r="Q5714" s="4">
        <f t="shared" si="714"/>
        <v>5</v>
      </c>
      <c r="R5714" s="4">
        <f t="shared" si="715"/>
        <v>10</v>
      </c>
      <c r="S5714" s="4">
        <f t="shared" si="716"/>
        <v>93</v>
      </c>
      <c r="T5714" s="4" t="str">
        <f t="shared" si="717"/>
        <v>C - Entwicklungspotenzial</v>
      </c>
      <c r="U5714" s="4">
        <f>ROUND(((E5714-Hilfswerte!$B$20)/Hilfswerte!$B$21)+((F5714-Hilfswerte!$B$22)/Hilfswerte!$B$23)+((G5714-Hilfswerte!$B$24)/Hilfswerte!$B$25)+0.1*INDEX(Hilfswerte!$B$4:$B$15,MATCH(C5714,Hilfswerte!$A$4:$A$15,0)),2)</f>
        <v>3.89</v>
      </c>
      <c r="V5714" s="4">
        <f>ROUND(SQRT((((E5714-Hilfswerte!$B$20)/Hilfswerte!$B$21)-Hilfswerte!$B$28)^2+(((F5714-Hilfswerte!$B$22)/Hilfswerte!$B$23)-Hilfswerte!$B$29)^2+(((G5714-Hilfswerte!$B$24)/Hilfswerte!$B$25)-Hilfswerte!$B$30)^2),3)</f>
        <v>1.798</v>
      </c>
      <c r="W5714" s="4">
        <f>ROUND(E5714*Hilfswerte!$B$31,0)</f>
        <v>67830</v>
      </c>
      <c r="X5714" s="4">
        <f t="shared" si="718"/>
        <v>20416</v>
      </c>
      <c r="Y5714" s="4" t="str">
        <f>IF(T5714="A - Top-Kunde","bereits Top-Kunde",IF(AND(V5714&lt;=Hilfswerte!$B$34,H5714&lt;0.5*W5714),"Hoch",IF(AND(V5714&lt;=Hilfswerte!$B$35,H5714&lt;0.7*W5714),"Mittel","Niedrig")))</f>
        <v>Niedrig</v>
      </c>
      <c r="Z5714" s="4">
        <f t="shared" si="719"/>
        <v>9.8000000000000007</v>
      </c>
      <c r="AA5714" s="4" t="str">
        <f>IF(J5714&gt;365,"Bereits abgewandert (Segment D)",IF(Z5714&gt;=Hilfswerte!$B$38,"Rot - akut gefaehrdet",IF(Z5714&gt;=Hilfswerte!$B$39,"Gelb - beobachten","Gruen - stabil")))</f>
        <v>Gruen - stabil</v>
      </c>
    </row>
    <row r="5715" spans="1:27" ht="15" customHeight="1" x14ac:dyDescent="0.25">
      <c r="A5715" s="4" t="s">
        <v>6062</v>
      </c>
      <c r="B5715" s="4" t="s">
        <v>119</v>
      </c>
      <c r="C5715" s="4" t="s">
        <v>89</v>
      </c>
      <c r="D5715" s="4" t="s">
        <v>48</v>
      </c>
      <c r="E5715" s="4">
        <v>74</v>
      </c>
      <c r="F5715" s="4">
        <v>17.7</v>
      </c>
      <c r="G5715" s="4">
        <v>16.2</v>
      </c>
      <c r="H5715" s="4">
        <v>3057</v>
      </c>
      <c r="I5715" s="4">
        <v>1</v>
      </c>
      <c r="J5715" s="4">
        <v>45</v>
      </c>
      <c r="K5715" s="4">
        <v>1</v>
      </c>
      <c r="L5715" s="4">
        <v>14</v>
      </c>
      <c r="M5715" s="4">
        <v>3</v>
      </c>
      <c r="N5715" s="4">
        <v>-22.3</v>
      </c>
      <c r="O5715" s="4">
        <f t="shared" si="712"/>
        <v>4</v>
      </c>
      <c r="P5715" s="4">
        <f t="shared" si="713"/>
        <v>1</v>
      </c>
      <c r="Q5715" s="4">
        <f t="shared" si="714"/>
        <v>4</v>
      </c>
      <c r="R5715" s="4">
        <f t="shared" si="715"/>
        <v>9</v>
      </c>
      <c r="S5715" s="4">
        <f t="shared" si="716"/>
        <v>68.7</v>
      </c>
      <c r="T5715" s="4" t="str">
        <f t="shared" si="717"/>
        <v>C - Entwicklungspotenzial</v>
      </c>
      <c r="U5715" s="4">
        <f>ROUND(((E5715-Hilfswerte!$B$20)/Hilfswerte!$B$21)+((F5715-Hilfswerte!$B$22)/Hilfswerte!$B$23)+((G5715-Hilfswerte!$B$24)/Hilfswerte!$B$25)+0.1*INDEX(Hilfswerte!$B$4:$B$15,MATCH(C5715,Hilfswerte!$A$4:$A$15,0)),2)</f>
        <v>0.86</v>
      </c>
      <c r="V5715" s="4">
        <f>ROUND(SQRT((((E5715-Hilfswerte!$B$20)/Hilfswerte!$B$21)-Hilfswerte!$B$28)^2+(((F5715-Hilfswerte!$B$22)/Hilfswerte!$B$23)-Hilfswerte!$B$29)^2+(((G5715-Hilfswerte!$B$24)/Hilfswerte!$B$25)-Hilfswerte!$B$30)^2),3)</f>
        <v>0.95699999999999996</v>
      </c>
      <c r="W5715" s="4">
        <f>ROUND(E5715*Hilfswerte!$B$31,0)</f>
        <v>15210</v>
      </c>
      <c r="X5715" s="4">
        <f t="shared" si="718"/>
        <v>12153</v>
      </c>
      <c r="Y5715" s="4" t="str">
        <f>IF(T5715="A - Top-Kunde","bereits Top-Kunde",IF(AND(V5715&lt;=Hilfswerte!$B$34,H5715&lt;0.5*W5715),"Hoch",IF(AND(V5715&lt;=Hilfswerte!$B$35,H5715&lt;0.7*W5715),"Mittel","Niedrig")))</f>
        <v>Mittel</v>
      </c>
      <c r="Z5715" s="4">
        <f t="shared" si="719"/>
        <v>17</v>
      </c>
      <c r="AA5715" s="4" t="str">
        <f>IF(J5715&gt;365,"Bereits abgewandert (Segment D)",IF(Z5715&gt;=Hilfswerte!$B$38,"Rot - akut gefaehrdet",IF(Z5715&gt;=Hilfswerte!$B$39,"Gelb - beobachten","Gruen - stabil")))</f>
        <v>Gelb - beobachten</v>
      </c>
    </row>
    <row r="5716" spans="1:27" ht="15" customHeight="1" x14ac:dyDescent="0.25">
      <c r="A5716" s="4" t="s">
        <v>6063</v>
      </c>
      <c r="B5716" s="4" t="s">
        <v>505</v>
      </c>
      <c r="C5716" s="4" t="s">
        <v>55</v>
      </c>
      <c r="D5716" s="4" t="s">
        <v>30</v>
      </c>
      <c r="E5716" s="4">
        <v>119</v>
      </c>
      <c r="F5716" s="4">
        <v>20.8</v>
      </c>
      <c r="G5716" s="4">
        <v>2.8</v>
      </c>
      <c r="H5716" s="4">
        <v>9546</v>
      </c>
      <c r="I5716" s="4">
        <v>2</v>
      </c>
      <c r="J5716" s="4">
        <v>46</v>
      </c>
      <c r="K5716" s="4">
        <v>0</v>
      </c>
      <c r="L5716" s="4">
        <v>-3</v>
      </c>
      <c r="M5716" s="4">
        <v>4</v>
      </c>
      <c r="N5716" s="4">
        <v>-16.899999999999999</v>
      </c>
      <c r="O5716" s="4">
        <f t="shared" si="712"/>
        <v>4</v>
      </c>
      <c r="P5716" s="4">
        <f t="shared" si="713"/>
        <v>2</v>
      </c>
      <c r="Q5716" s="4">
        <f t="shared" si="714"/>
        <v>5</v>
      </c>
      <c r="R5716" s="4">
        <f t="shared" si="715"/>
        <v>11</v>
      </c>
      <c r="S5716" s="4">
        <f t="shared" si="716"/>
        <v>101.6</v>
      </c>
      <c r="T5716" s="4" t="str">
        <f t="shared" si="717"/>
        <v>C - Entwicklungspotenzial</v>
      </c>
      <c r="U5716" s="4">
        <f>ROUND(((E5716-Hilfswerte!$B$20)/Hilfswerte!$B$21)+((F5716-Hilfswerte!$B$22)/Hilfswerte!$B$23)+((G5716-Hilfswerte!$B$24)/Hilfswerte!$B$25)+0.1*INDEX(Hilfswerte!$B$4:$B$15,MATCH(C5716,Hilfswerte!$A$4:$A$15,0)),2)</f>
        <v>-1.02</v>
      </c>
      <c r="V5716" s="4">
        <f>ROUND(SQRT((((E5716-Hilfswerte!$B$20)/Hilfswerte!$B$21)-Hilfswerte!$B$28)^2+(((F5716-Hilfswerte!$B$22)/Hilfswerte!$B$23)-Hilfswerte!$B$29)^2+(((G5716-Hilfswerte!$B$24)/Hilfswerte!$B$25)-Hilfswerte!$B$30)^2),3)</f>
        <v>1.385</v>
      </c>
      <c r="W5716" s="4">
        <f>ROUND(E5716*Hilfswerte!$B$31,0)</f>
        <v>24460</v>
      </c>
      <c r="X5716" s="4">
        <f t="shared" si="718"/>
        <v>14914</v>
      </c>
      <c r="Y5716" s="4" t="str">
        <f>IF(T5716="A - Top-Kunde","bereits Top-Kunde",IF(AND(V5716&lt;=Hilfswerte!$B$34,H5716&lt;0.5*W5716),"Hoch",IF(AND(V5716&lt;=Hilfswerte!$B$35,H5716&lt;0.7*W5716),"Mittel","Niedrig")))</f>
        <v>Niedrig</v>
      </c>
      <c r="Z5716" s="4">
        <f t="shared" si="719"/>
        <v>9.1</v>
      </c>
      <c r="AA5716" s="4" t="str">
        <f>IF(J5716&gt;365,"Bereits abgewandert (Segment D)",IF(Z5716&gt;=Hilfswerte!$B$38,"Rot - akut gefaehrdet",IF(Z5716&gt;=Hilfswerte!$B$39,"Gelb - beobachten","Gruen - stabil")))</f>
        <v>Gruen - stabil</v>
      </c>
    </row>
    <row r="5717" spans="1:27" ht="15" customHeight="1" x14ac:dyDescent="0.25">
      <c r="A5717" s="4" t="s">
        <v>6064</v>
      </c>
      <c r="B5717" s="4" t="s">
        <v>58</v>
      </c>
      <c r="C5717" s="4" t="s">
        <v>62</v>
      </c>
      <c r="D5717" s="4" t="s">
        <v>30</v>
      </c>
      <c r="E5717" s="4">
        <v>104</v>
      </c>
      <c r="F5717" s="4">
        <v>17.399999999999999</v>
      </c>
      <c r="G5717" s="4">
        <v>22.7</v>
      </c>
      <c r="H5717" s="4">
        <v>23929</v>
      </c>
      <c r="I5717" s="4">
        <v>3</v>
      </c>
      <c r="J5717" s="4">
        <v>29</v>
      </c>
      <c r="K5717" s="4">
        <v>1</v>
      </c>
      <c r="L5717" s="4">
        <v>-2</v>
      </c>
      <c r="M5717" s="4">
        <v>4</v>
      </c>
      <c r="N5717" s="4">
        <v>-21.6</v>
      </c>
      <c r="O5717" s="4">
        <f t="shared" si="712"/>
        <v>5</v>
      </c>
      <c r="P5717" s="4">
        <f t="shared" si="713"/>
        <v>3</v>
      </c>
      <c r="Q5717" s="4">
        <f t="shared" si="714"/>
        <v>5</v>
      </c>
      <c r="R5717" s="4">
        <f t="shared" si="715"/>
        <v>13</v>
      </c>
      <c r="S5717" s="4">
        <f t="shared" si="716"/>
        <v>113.2</v>
      </c>
      <c r="T5717" s="4" t="str">
        <f t="shared" si="717"/>
        <v>B - Kernkunde</v>
      </c>
      <c r="U5717" s="4">
        <f>ROUND(((E5717-Hilfswerte!$B$20)/Hilfswerte!$B$21)+((F5717-Hilfswerte!$B$22)/Hilfswerte!$B$23)+((G5717-Hilfswerte!$B$24)/Hilfswerte!$B$25)+0.1*INDEX(Hilfswerte!$B$4:$B$15,MATCH(C5717,Hilfswerte!$A$4:$A$15,0)),2)</f>
        <v>2.14</v>
      </c>
      <c r="V5717" s="4">
        <f>ROUND(SQRT((((E5717-Hilfswerte!$B$20)/Hilfswerte!$B$21)-Hilfswerte!$B$28)^2+(((F5717-Hilfswerte!$B$22)/Hilfswerte!$B$23)-Hilfswerte!$B$29)^2+(((G5717-Hilfswerte!$B$24)/Hilfswerte!$B$25)-Hilfswerte!$B$30)^2),3)</f>
        <v>1.88</v>
      </c>
      <c r="W5717" s="4">
        <f>ROUND(E5717*Hilfswerte!$B$31,0)</f>
        <v>21377</v>
      </c>
      <c r="X5717" s="4">
        <f t="shared" si="718"/>
        <v>0</v>
      </c>
      <c r="Y5717" s="4" t="str">
        <f>IF(T5717="A - Top-Kunde","bereits Top-Kunde",IF(AND(V5717&lt;=Hilfswerte!$B$34,H5717&lt;0.5*W5717),"Hoch",IF(AND(V5717&lt;=Hilfswerte!$B$35,H5717&lt;0.7*W5717),"Mittel","Niedrig")))</f>
        <v>Niedrig</v>
      </c>
      <c r="Z5717" s="4">
        <f t="shared" si="719"/>
        <v>13.1</v>
      </c>
      <c r="AA5717" s="4" t="str">
        <f>IF(J5717&gt;365,"Bereits abgewandert (Segment D)",IF(Z5717&gt;=Hilfswerte!$B$38,"Rot - akut gefaehrdet",IF(Z5717&gt;=Hilfswerte!$B$39,"Gelb - beobachten","Gruen - stabil")))</f>
        <v>Gruen - stabil</v>
      </c>
    </row>
    <row r="5718" spans="1:27" ht="15" customHeight="1" x14ac:dyDescent="0.25">
      <c r="A5718" s="4" t="s">
        <v>6065</v>
      </c>
      <c r="B5718" s="4" t="s">
        <v>424</v>
      </c>
      <c r="C5718" s="4" t="s">
        <v>29</v>
      </c>
      <c r="D5718" s="4" t="s">
        <v>30</v>
      </c>
      <c r="E5718" s="4">
        <v>72</v>
      </c>
      <c r="F5718" s="4">
        <v>8.6</v>
      </c>
      <c r="G5718" s="4">
        <v>21.4</v>
      </c>
      <c r="H5718" s="4">
        <v>7782</v>
      </c>
      <c r="I5718" s="4">
        <v>2</v>
      </c>
      <c r="J5718" s="4">
        <v>330</v>
      </c>
      <c r="K5718" s="4">
        <v>0</v>
      </c>
      <c r="L5718" s="4">
        <v>-1</v>
      </c>
      <c r="M5718" s="4">
        <v>6</v>
      </c>
      <c r="N5718" s="4">
        <v>-8.6999999999999993</v>
      </c>
      <c r="O5718" s="4">
        <f t="shared" si="712"/>
        <v>2</v>
      </c>
      <c r="P5718" s="4">
        <f t="shared" si="713"/>
        <v>2</v>
      </c>
      <c r="Q5718" s="4">
        <f t="shared" si="714"/>
        <v>5</v>
      </c>
      <c r="R5718" s="4">
        <f t="shared" si="715"/>
        <v>9</v>
      </c>
      <c r="S5718" s="4">
        <f t="shared" si="716"/>
        <v>85.7</v>
      </c>
      <c r="T5718" s="4" t="str">
        <f t="shared" si="717"/>
        <v>C - Entwicklungspotenzial</v>
      </c>
      <c r="U5718" s="4">
        <f>ROUND(((E5718-Hilfswerte!$B$20)/Hilfswerte!$B$21)+((F5718-Hilfswerte!$B$22)/Hilfswerte!$B$23)+((G5718-Hilfswerte!$B$24)/Hilfswerte!$B$25)+0.1*INDEX(Hilfswerte!$B$4:$B$15,MATCH(C5718,Hilfswerte!$A$4:$A$15,0)),2)</f>
        <v>1.49</v>
      </c>
      <c r="V5718" s="4">
        <f>ROUND(SQRT((((E5718-Hilfswerte!$B$20)/Hilfswerte!$B$21)-Hilfswerte!$B$28)^2+(((F5718-Hilfswerte!$B$22)/Hilfswerte!$B$23)-Hilfswerte!$B$29)^2+(((G5718-Hilfswerte!$B$24)/Hilfswerte!$B$25)-Hilfswerte!$B$30)^2),3)</f>
        <v>1.7490000000000001</v>
      </c>
      <c r="W5718" s="4">
        <f>ROUND(E5718*Hilfswerte!$B$31,0)</f>
        <v>14799</v>
      </c>
      <c r="X5718" s="4">
        <f t="shared" si="718"/>
        <v>7017</v>
      </c>
      <c r="Y5718" s="4" t="str">
        <f>IF(T5718="A - Top-Kunde","bereits Top-Kunde",IF(AND(V5718&lt;=Hilfswerte!$B$34,H5718&lt;0.5*W5718),"Hoch",IF(AND(V5718&lt;=Hilfswerte!$B$35,H5718&lt;0.7*W5718),"Mittel","Niedrig")))</f>
        <v>Niedrig</v>
      </c>
      <c r="Z5718" s="4">
        <f t="shared" si="719"/>
        <v>20</v>
      </c>
      <c r="AA5718" s="4" t="str">
        <f>IF(J5718&gt;365,"Bereits abgewandert (Segment D)",IF(Z5718&gt;=Hilfswerte!$B$38,"Rot - akut gefaehrdet",IF(Z5718&gt;=Hilfswerte!$B$39,"Gelb - beobachten","Gruen - stabil")))</f>
        <v>Rot - akut gefaehrdet</v>
      </c>
    </row>
    <row r="5719" spans="1:27" ht="15" customHeight="1" x14ac:dyDescent="0.25">
      <c r="A5719" s="4" t="s">
        <v>6066</v>
      </c>
      <c r="B5719" s="4" t="s">
        <v>587</v>
      </c>
      <c r="C5719" s="4" t="s">
        <v>29</v>
      </c>
      <c r="D5719" s="4" t="s">
        <v>30</v>
      </c>
      <c r="E5719" s="4">
        <v>128</v>
      </c>
      <c r="F5719" s="4">
        <v>33.5</v>
      </c>
      <c r="G5719" s="4">
        <v>8.4</v>
      </c>
      <c r="H5719" s="4">
        <v>0</v>
      </c>
      <c r="I5719" s="4">
        <v>0</v>
      </c>
      <c r="J5719" s="4">
        <v>926</v>
      </c>
      <c r="K5719" s="4">
        <v>0</v>
      </c>
      <c r="L5719" s="4">
        <v>4</v>
      </c>
      <c r="M5719" s="4">
        <v>0</v>
      </c>
      <c r="N5719" s="4">
        <v>-75.599999999999994</v>
      </c>
      <c r="O5719" s="4">
        <f t="shared" si="712"/>
        <v>1</v>
      </c>
      <c r="P5719" s="4">
        <f t="shared" si="713"/>
        <v>1</v>
      </c>
      <c r="Q5719" s="4">
        <f t="shared" si="714"/>
        <v>1</v>
      </c>
      <c r="R5719" s="4">
        <f t="shared" si="715"/>
        <v>3</v>
      </c>
      <c r="S5719" s="4">
        <f t="shared" si="716"/>
        <v>-9</v>
      </c>
      <c r="T5719" s="4" t="str">
        <f t="shared" si="717"/>
        <v>D - Abwanderungsrisiko</v>
      </c>
      <c r="U5719" s="4">
        <f>ROUND(((E5719-Hilfswerte!$B$20)/Hilfswerte!$B$21)+((F5719-Hilfswerte!$B$22)/Hilfswerte!$B$23)+((G5719-Hilfswerte!$B$24)/Hilfswerte!$B$25)+0.1*INDEX(Hilfswerte!$B$4:$B$15,MATCH(C5719,Hilfswerte!$A$4:$A$15,0)),2)</f>
        <v>0.11</v>
      </c>
      <c r="V5719" s="4">
        <f>ROUND(SQRT((((E5719-Hilfswerte!$B$20)/Hilfswerte!$B$21)-Hilfswerte!$B$28)^2+(((F5719-Hilfswerte!$B$22)/Hilfswerte!$B$23)-Hilfswerte!$B$29)^2+(((G5719-Hilfswerte!$B$24)/Hilfswerte!$B$25)-Hilfswerte!$B$30)^2),3)</f>
        <v>0.48299999999999998</v>
      </c>
      <c r="W5719" s="4">
        <f>ROUND(E5719*Hilfswerte!$B$31,0)</f>
        <v>26310</v>
      </c>
      <c r="X5719" s="4">
        <f t="shared" si="718"/>
        <v>26310</v>
      </c>
      <c r="Y5719" s="4" t="str">
        <f>IF(T5719="A - Top-Kunde","bereits Top-Kunde",IF(AND(V5719&lt;=Hilfswerte!$B$34,H5719&lt;0.5*W5719),"Hoch",IF(AND(V5719&lt;=Hilfswerte!$B$35,H5719&lt;0.7*W5719),"Mittel","Niedrig")))</f>
        <v>Hoch</v>
      </c>
      <c r="Z5719" s="4">
        <f t="shared" si="719"/>
        <v>77.3</v>
      </c>
      <c r="AA5719" s="4" t="str">
        <f>IF(J5719&gt;365,"Bereits abgewandert (Segment D)",IF(Z5719&gt;=Hilfswerte!$B$38,"Rot - akut gefaehrdet",IF(Z5719&gt;=Hilfswerte!$B$39,"Gelb - beobachten","Gruen - stabil")))</f>
        <v>Bereits abgewandert (Segment D)</v>
      </c>
    </row>
    <row r="5720" spans="1:27" ht="15" customHeight="1" x14ac:dyDescent="0.25">
      <c r="A5720" s="4" t="s">
        <v>6067</v>
      </c>
      <c r="B5720" s="4" t="s">
        <v>160</v>
      </c>
      <c r="C5720" s="4" t="s">
        <v>65</v>
      </c>
      <c r="D5720" s="4" t="s">
        <v>30</v>
      </c>
      <c r="E5720" s="4">
        <v>16</v>
      </c>
      <c r="F5720" s="4">
        <v>3.4</v>
      </c>
      <c r="G5720" s="4">
        <v>15.2</v>
      </c>
      <c r="H5720" s="4">
        <v>920</v>
      </c>
      <c r="I5720" s="4">
        <v>5</v>
      </c>
      <c r="J5720" s="4">
        <v>107</v>
      </c>
      <c r="K5720" s="4">
        <v>0</v>
      </c>
      <c r="L5720" s="4">
        <v>5</v>
      </c>
      <c r="M5720" s="4">
        <v>2</v>
      </c>
      <c r="N5720" s="4">
        <v>5</v>
      </c>
      <c r="O5720" s="4">
        <f t="shared" si="712"/>
        <v>3</v>
      </c>
      <c r="P5720" s="4">
        <f t="shared" si="713"/>
        <v>5</v>
      </c>
      <c r="Q5720" s="4">
        <f t="shared" si="714"/>
        <v>2</v>
      </c>
      <c r="R5720" s="4">
        <f t="shared" si="715"/>
        <v>10</v>
      </c>
      <c r="S5720" s="4">
        <f t="shared" si="716"/>
        <v>101</v>
      </c>
      <c r="T5720" s="4" t="str">
        <f t="shared" si="717"/>
        <v>C - Entwicklungspotenzial</v>
      </c>
      <c r="U5720" s="4">
        <f>ROUND(((E5720-Hilfswerte!$B$20)/Hilfswerte!$B$21)+((F5720-Hilfswerte!$B$22)/Hilfswerte!$B$23)+((G5720-Hilfswerte!$B$24)/Hilfswerte!$B$25)+0.1*INDEX(Hilfswerte!$B$4:$B$15,MATCH(C5720,Hilfswerte!$A$4:$A$15,0)),2)</f>
        <v>-0.15</v>
      </c>
      <c r="V5720" s="4">
        <f>ROUND(SQRT((((E5720-Hilfswerte!$B$20)/Hilfswerte!$B$21)-Hilfswerte!$B$28)^2+(((F5720-Hilfswerte!$B$22)/Hilfswerte!$B$23)-Hilfswerte!$B$29)^2+(((G5720-Hilfswerte!$B$24)/Hilfswerte!$B$25)-Hilfswerte!$B$30)^2),3)</f>
        <v>1.0960000000000001</v>
      </c>
      <c r="W5720" s="4">
        <f>ROUND(E5720*Hilfswerte!$B$31,0)</f>
        <v>3289</v>
      </c>
      <c r="X5720" s="4">
        <f t="shared" si="718"/>
        <v>2369</v>
      </c>
      <c r="Y5720" s="4" t="str">
        <f>IF(T5720="A - Top-Kunde","bereits Top-Kunde",IF(AND(V5720&lt;=Hilfswerte!$B$34,H5720&lt;0.5*W5720),"Hoch",IF(AND(V5720&lt;=Hilfswerte!$B$35,H5720&lt;0.7*W5720),"Mittel","Niedrig")))</f>
        <v>Mittel</v>
      </c>
      <c r="Z5720" s="4">
        <f t="shared" si="719"/>
        <v>6.4</v>
      </c>
      <c r="AA5720" s="4" t="str">
        <f>IF(J5720&gt;365,"Bereits abgewandert (Segment D)",IF(Z5720&gt;=Hilfswerte!$B$38,"Rot - akut gefaehrdet",IF(Z5720&gt;=Hilfswerte!$B$39,"Gelb - beobachten","Gruen - stabil")))</f>
        <v>Gruen - stabil</v>
      </c>
    </row>
    <row r="5721" spans="1:27" ht="15" customHeight="1" x14ac:dyDescent="0.25">
      <c r="A5721" s="4" t="s">
        <v>6068</v>
      </c>
      <c r="B5721" s="4" t="s">
        <v>842</v>
      </c>
      <c r="C5721" s="4" t="s">
        <v>89</v>
      </c>
      <c r="D5721" s="4" t="s">
        <v>30</v>
      </c>
      <c r="E5721" s="4">
        <v>883</v>
      </c>
      <c r="F5721" s="4">
        <v>132.69999999999999</v>
      </c>
      <c r="G5721" s="4">
        <v>11.4</v>
      </c>
      <c r="H5721" s="4">
        <v>34218</v>
      </c>
      <c r="I5721" s="4">
        <v>2</v>
      </c>
      <c r="J5721" s="4">
        <v>216</v>
      </c>
      <c r="K5721" s="4">
        <v>0</v>
      </c>
      <c r="L5721" s="4">
        <v>10</v>
      </c>
      <c r="M5721" s="4">
        <v>4</v>
      </c>
      <c r="N5721" s="4">
        <v>23.5</v>
      </c>
      <c r="O5721" s="4">
        <f t="shared" si="712"/>
        <v>2</v>
      </c>
      <c r="P5721" s="4">
        <f t="shared" si="713"/>
        <v>2</v>
      </c>
      <c r="Q5721" s="4">
        <f t="shared" si="714"/>
        <v>5</v>
      </c>
      <c r="R5721" s="4">
        <f t="shared" si="715"/>
        <v>9</v>
      </c>
      <c r="S5721" s="4">
        <f t="shared" si="716"/>
        <v>98.8</v>
      </c>
      <c r="T5721" s="4" t="str">
        <f t="shared" si="717"/>
        <v>C - Entwicklungspotenzial</v>
      </c>
      <c r="U5721" s="4">
        <f>ROUND(((E5721-Hilfswerte!$B$20)/Hilfswerte!$B$21)+((F5721-Hilfswerte!$B$22)/Hilfswerte!$B$23)+((G5721-Hilfswerte!$B$24)/Hilfswerte!$B$25)+0.1*INDEX(Hilfswerte!$B$4:$B$15,MATCH(C5721,Hilfswerte!$A$4:$A$15,0)),2)</f>
        <v>5.63</v>
      </c>
      <c r="V5721" s="4">
        <f>ROUND(SQRT((((E5721-Hilfswerte!$B$20)/Hilfswerte!$B$21)-Hilfswerte!$B$28)^2+(((F5721-Hilfswerte!$B$22)/Hilfswerte!$B$23)-Hilfswerte!$B$29)^2+(((G5721-Hilfswerte!$B$24)/Hilfswerte!$B$25)-Hilfswerte!$B$30)^2),3)</f>
        <v>3.508</v>
      </c>
      <c r="W5721" s="4">
        <f>ROUND(E5721*Hilfswerte!$B$31,0)</f>
        <v>181497</v>
      </c>
      <c r="X5721" s="4">
        <f t="shared" si="718"/>
        <v>147279</v>
      </c>
      <c r="Y5721" s="4" t="str">
        <f>IF(T5721="A - Top-Kunde","bereits Top-Kunde",IF(AND(V5721&lt;=Hilfswerte!$B$34,H5721&lt;0.5*W5721),"Hoch",IF(AND(V5721&lt;=Hilfswerte!$B$35,H5721&lt;0.7*W5721),"Mittel","Niedrig")))</f>
        <v>Niedrig</v>
      </c>
      <c r="Z5721" s="4">
        <f t="shared" si="719"/>
        <v>12.8</v>
      </c>
      <c r="AA5721" s="4" t="str">
        <f>IF(J5721&gt;365,"Bereits abgewandert (Segment D)",IF(Z5721&gt;=Hilfswerte!$B$38,"Rot - akut gefaehrdet",IF(Z5721&gt;=Hilfswerte!$B$39,"Gelb - beobachten","Gruen - stabil")))</f>
        <v>Gruen - stabil</v>
      </c>
    </row>
    <row r="5722" spans="1:27" ht="15" customHeight="1" x14ac:dyDescent="0.25">
      <c r="A5722" s="4" t="s">
        <v>6069</v>
      </c>
      <c r="B5722" s="4" t="s">
        <v>894</v>
      </c>
      <c r="C5722" s="4" t="s">
        <v>89</v>
      </c>
      <c r="D5722" s="4" t="s">
        <v>30</v>
      </c>
      <c r="E5722" s="4">
        <v>255</v>
      </c>
      <c r="F5722" s="4">
        <v>55</v>
      </c>
      <c r="G5722" s="4">
        <v>12.1</v>
      </c>
      <c r="H5722" s="4">
        <v>85832</v>
      </c>
      <c r="I5722" s="4">
        <v>3</v>
      </c>
      <c r="J5722" s="4">
        <v>26</v>
      </c>
      <c r="K5722" s="4">
        <v>0</v>
      </c>
      <c r="L5722" s="4">
        <v>1</v>
      </c>
      <c r="M5722" s="4">
        <v>4</v>
      </c>
      <c r="N5722" s="4">
        <v>-8.1</v>
      </c>
      <c r="O5722" s="4">
        <f t="shared" si="712"/>
        <v>5</v>
      </c>
      <c r="P5722" s="4">
        <f t="shared" si="713"/>
        <v>3</v>
      </c>
      <c r="Q5722" s="4">
        <f t="shared" si="714"/>
        <v>5</v>
      </c>
      <c r="R5722" s="4">
        <f t="shared" si="715"/>
        <v>13</v>
      </c>
      <c r="S5722" s="4">
        <f t="shared" si="716"/>
        <v>125.7</v>
      </c>
      <c r="T5722" s="4" t="str">
        <f t="shared" si="717"/>
        <v>A - Top-Kunde</v>
      </c>
      <c r="U5722" s="4">
        <f>ROUND(((E5722-Hilfswerte!$B$20)/Hilfswerte!$B$21)+((F5722-Hilfswerte!$B$22)/Hilfswerte!$B$23)+((G5722-Hilfswerte!$B$24)/Hilfswerte!$B$25)+0.1*INDEX(Hilfswerte!$B$4:$B$15,MATCH(C5722,Hilfswerte!$A$4:$A$15,0)),2)</f>
        <v>1.66</v>
      </c>
      <c r="V5722" s="4">
        <f>ROUND(SQRT((((E5722-Hilfswerte!$B$20)/Hilfswerte!$B$21)-Hilfswerte!$B$28)^2+(((F5722-Hilfswerte!$B$22)/Hilfswerte!$B$23)-Hilfswerte!$B$29)^2+(((G5722-Hilfswerte!$B$24)/Hilfswerte!$B$25)-Hilfswerte!$B$30)^2),3)</f>
        <v>0.50900000000000001</v>
      </c>
      <c r="W5722" s="4">
        <f>ROUND(E5722*Hilfswerte!$B$31,0)</f>
        <v>52414</v>
      </c>
      <c r="X5722" s="4">
        <f t="shared" si="718"/>
        <v>0</v>
      </c>
      <c r="Y5722" s="4" t="str">
        <f>IF(T5722="A - Top-Kunde","bereits Top-Kunde",IF(AND(V5722&lt;=Hilfswerte!$B$34,H5722&lt;0.5*W5722),"Hoch",IF(AND(V5722&lt;=Hilfswerte!$B$35,H5722&lt;0.7*W5722),"Mittel","Niedrig")))</f>
        <v>bereits Top-Kunde</v>
      </c>
      <c r="Z5722" s="4">
        <f t="shared" si="719"/>
        <v>4.7</v>
      </c>
      <c r="AA5722" s="4" t="str">
        <f>IF(J5722&gt;365,"Bereits abgewandert (Segment D)",IF(Z5722&gt;=Hilfswerte!$B$38,"Rot - akut gefaehrdet",IF(Z5722&gt;=Hilfswerte!$B$39,"Gelb - beobachten","Gruen - stabil")))</f>
        <v>Gruen - stabil</v>
      </c>
    </row>
    <row r="5723" spans="1:27" ht="15" customHeight="1" x14ac:dyDescent="0.25">
      <c r="A5723" s="4" t="s">
        <v>6070</v>
      </c>
      <c r="B5723" s="4" t="s">
        <v>265</v>
      </c>
      <c r="C5723" s="4" t="s">
        <v>89</v>
      </c>
      <c r="D5723" s="4" t="s">
        <v>77</v>
      </c>
      <c r="E5723" s="4">
        <v>227</v>
      </c>
      <c r="F5723" s="4">
        <v>71.400000000000006</v>
      </c>
      <c r="G5723" s="4">
        <v>3.7</v>
      </c>
      <c r="H5723" s="4">
        <v>0</v>
      </c>
      <c r="I5723" s="4">
        <v>0</v>
      </c>
      <c r="J5723" s="4">
        <v>538</v>
      </c>
      <c r="K5723" s="4">
        <v>0</v>
      </c>
      <c r="L5723" s="4">
        <v>16</v>
      </c>
      <c r="M5723" s="4">
        <v>0</v>
      </c>
      <c r="N5723" s="4">
        <v>-75</v>
      </c>
      <c r="O5723" s="4">
        <f t="shared" si="712"/>
        <v>1</v>
      </c>
      <c r="P5723" s="4">
        <f t="shared" si="713"/>
        <v>1</v>
      </c>
      <c r="Q5723" s="4">
        <f t="shared" si="714"/>
        <v>1</v>
      </c>
      <c r="R5723" s="4">
        <f t="shared" si="715"/>
        <v>3</v>
      </c>
      <c r="S5723" s="4">
        <f t="shared" si="716"/>
        <v>-12.3</v>
      </c>
      <c r="T5723" s="4" t="str">
        <f t="shared" si="717"/>
        <v>D - Abwanderungsrisiko</v>
      </c>
      <c r="U5723" s="4">
        <f>ROUND(((E5723-Hilfswerte!$B$20)/Hilfswerte!$B$21)+((F5723-Hilfswerte!$B$22)/Hilfswerte!$B$23)+((G5723-Hilfswerte!$B$24)/Hilfswerte!$B$25)+0.1*INDEX(Hilfswerte!$B$4:$B$15,MATCH(C5723,Hilfswerte!$A$4:$A$15,0)),2)</f>
        <v>0.5</v>
      </c>
      <c r="V5723" s="4">
        <f>ROUND(SQRT((((E5723-Hilfswerte!$B$20)/Hilfswerte!$B$21)-Hilfswerte!$B$28)^2+(((F5723-Hilfswerte!$B$22)/Hilfswerte!$B$23)-Hilfswerte!$B$29)^2+(((G5723-Hilfswerte!$B$24)/Hilfswerte!$B$25)-Hilfswerte!$B$30)^2),3)</f>
        <v>1.363</v>
      </c>
      <c r="W5723" s="4">
        <f>ROUND(E5723*Hilfswerte!$B$31,0)</f>
        <v>46659</v>
      </c>
      <c r="X5723" s="4">
        <f t="shared" si="718"/>
        <v>46659</v>
      </c>
      <c r="Y5723" s="4" t="str">
        <f>IF(T5723="A - Top-Kunde","bereits Top-Kunde",IF(AND(V5723&lt;=Hilfswerte!$B$34,H5723&lt;0.5*W5723),"Hoch",IF(AND(V5723&lt;=Hilfswerte!$B$35,H5723&lt;0.7*W5723),"Mittel","Niedrig")))</f>
        <v>Niedrig</v>
      </c>
      <c r="Z5723" s="4">
        <f t="shared" si="719"/>
        <v>60.1</v>
      </c>
      <c r="AA5723" s="4" t="str">
        <f>IF(J5723&gt;365,"Bereits abgewandert (Segment D)",IF(Z5723&gt;=Hilfswerte!$B$38,"Rot - akut gefaehrdet",IF(Z5723&gt;=Hilfswerte!$B$39,"Gelb - beobachten","Gruen - stabil")))</f>
        <v>Bereits abgewandert (Segment D)</v>
      </c>
    </row>
    <row r="5724" spans="1:27" ht="15" customHeight="1" x14ac:dyDescent="0.25">
      <c r="A5724" s="4" t="s">
        <v>6071</v>
      </c>
      <c r="B5724" s="4" t="s">
        <v>207</v>
      </c>
      <c r="C5724" s="4" t="s">
        <v>62</v>
      </c>
      <c r="D5724" s="4" t="s">
        <v>52</v>
      </c>
      <c r="E5724" s="4">
        <v>15</v>
      </c>
      <c r="F5724" s="4">
        <v>5.7</v>
      </c>
      <c r="G5724" s="4">
        <v>17.8</v>
      </c>
      <c r="H5724" s="4">
        <v>911</v>
      </c>
      <c r="I5724" s="4">
        <v>1</v>
      </c>
      <c r="J5724" s="4">
        <v>232</v>
      </c>
      <c r="K5724" s="4">
        <v>0</v>
      </c>
      <c r="L5724" s="4">
        <v>3</v>
      </c>
      <c r="M5724" s="4">
        <v>6</v>
      </c>
      <c r="N5724" s="4">
        <v>-0.1</v>
      </c>
      <c r="O5724" s="4">
        <f t="shared" si="712"/>
        <v>2</v>
      </c>
      <c r="P5724" s="4">
        <f t="shared" si="713"/>
        <v>1</v>
      </c>
      <c r="Q5724" s="4">
        <f t="shared" si="714"/>
        <v>2</v>
      </c>
      <c r="R5724" s="4">
        <f t="shared" si="715"/>
        <v>5</v>
      </c>
      <c r="S5724" s="4">
        <f t="shared" si="716"/>
        <v>49.1</v>
      </c>
      <c r="T5724" s="4" t="str">
        <f t="shared" si="717"/>
        <v>C - Entwicklungspotenzial</v>
      </c>
      <c r="U5724" s="4">
        <f>ROUND(((E5724-Hilfswerte!$B$20)/Hilfswerte!$B$21)+((F5724-Hilfswerte!$B$22)/Hilfswerte!$B$23)+((G5724-Hilfswerte!$B$24)/Hilfswerte!$B$25)+0.1*INDEX(Hilfswerte!$B$4:$B$15,MATCH(C5724,Hilfswerte!$A$4:$A$15,0)),2)</f>
        <v>0.77</v>
      </c>
      <c r="V5724" s="4">
        <f>ROUND(SQRT((((E5724-Hilfswerte!$B$20)/Hilfswerte!$B$21)-Hilfswerte!$B$28)^2+(((F5724-Hilfswerte!$B$22)/Hilfswerte!$B$23)-Hilfswerte!$B$29)^2+(((G5724-Hilfswerte!$B$24)/Hilfswerte!$B$25)-Hilfswerte!$B$30)^2),3)</f>
        <v>1.36</v>
      </c>
      <c r="W5724" s="4">
        <f>ROUND(E5724*Hilfswerte!$B$31,0)</f>
        <v>3083</v>
      </c>
      <c r="X5724" s="4">
        <f t="shared" si="718"/>
        <v>2172</v>
      </c>
      <c r="Y5724" s="4" t="str">
        <f>IF(T5724="A - Top-Kunde","bereits Top-Kunde",IF(AND(V5724&lt;=Hilfswerte!$B$34,H5724&lt;0.5*W5724),"Hoch",IF(AND(V5724&lt;=Hilfswerte!$B$35,H5724&lt;0.7*W5724),"Mittel","Niedrig")))</f>
        <v>Niedrig</v>
      </c>
      <c r="Z5724" s="4">
        <f t="shared" si="719"/>
        <v>12.2</v>
      </c>
      <c r="AA5724" s="4" t="str">
        <f>IF(J5724&gt;365,"Bereits abgewandert (Segment D)",IF(Z5724&gt;=Hilfswerte!$B$38,"Rot - akut gefaehrdet",IF(Z5724&gt;=Hilfswerte!$B$39,"Gelb - beobachten","Gruen - stabil")))</f>
        <v>Gruen - stabil</v>
      </c>
    </row>
    <row r="5725" spans="1:27" ht="15" customHeight="1" x14ac:dyDescent="0.25">
      <c r="A5725" s="4" t="s">
        <v>6072</v>
      </c>
      <c r="B5725" s="4" t="s">
        <v>543</v>
      </c>
      <c r="C5725" s="4" t="s">
        <v>59</v>
      </c>
      <c r="D5725" s="4" t="s">
        <v>30</v>
      </c>
      <c r="E5725" s="4">
        <v>7</v>
      </c>
      <c r="F5725" s="4">
        <v>1.1000000000000001</v>
      </c>
      <c r="G5725" s="4">
        <v>9.4</v>
      </c>
      <c r="H5725" s="4">
        <v>149</v>
      </c>
      <c r="I5725" s="4">
        <v>2</v>
      </c>
      <c r="J5725" s="4">
        <v>25</v>
      </c>
      <c r="K5725" s="4">
        <v>0</v>
      </c>
      <c r="L5725" s="4">
        <v>7</v>
      </c>
      <c r="M5725" s="4">
        <v>6</v>
      </c>
      <c r="N5725" s="4">
        <v>16.7</v>
      </c>
      <c r="O5725" s="4">
        <f t="shared" si="712"/>
        <v>5</v>
      </c>
      <c r="P5725" s="4">
        <f t="shared" si="713"/>
        <v>2</v>
      </c>
      <c r="Q5725" s="4">
        <f t="shared" si="714"/>
        <v>2</v>
      </c>
      <c r="R5725" s="4">
        <f t="shared" si="715"/>
        <v>9</v>
      </c>
      <c r="S5725" s="4">
        <f t="shared" si="716"/>
        <v>96.3</v>
      </c>
      <c r="T5725" s="4" t="str">
        <f t="shared" si="717"/>
        <v>C - Entwicklungspotenzial</v>
      </c>
      <c r="U5725" s="4">
        <f>ROUND(((E5725-Hilfswerte!$B$20)/Hilfswerte!$B$21)+((F5725-Hilfswerte!$B$22)/Hilfswerte!$B$23)+((G5725-Hilfswerte!$B$24)/Hilfswerte!$B$25)+0.1*INDEX(Hilfswerte!$B$4:$B$15,MATCH(C5725,Hilfswerte!$A$4:$A$15,0)),2)</f>
        <v>-1.17</v>
      </c>
      <c r="V5725" s="4">
        <f>ROUND(SQRT((((E5725-Hilfswerte!$B$20)/Hilfswerte!$B$21)-Hilfswerte!$B$28)^2+(((F5725-Hilfswerte!$B$22)/Hilfswerte!$B$23)-Hilfswerte!$B$29)^2+(((G5725-Hilfswerte!$B$24)/Hilfswerte!$B$25)-Hilfswerte!$B$30)^2),3)</f>
        <v>0.99399999999999999</v>
      </c>
      <c r="W5725" s="4">
        <f>ROUND(E5725*Hilfswerte!$B$31,0)</f>
        <v>1439</v>
      </c>
      <c r="X5725" s="4">
        <f t="shared" si="718"/>
        <v>1290</v>
      </c>
      <c r="Y5725" s="4" t="str">
        <f>IF(T5725="A - Top-Kunde","bereits Top-Kunde",IF(AND(V5725&lt;=Hilfswerte!$B$34,H5725&lt;0.5*W5725),"Hoch",IF(AND(V5725&lt;=Hilfswerte!$B$35,H5725&lt;0.7*W5725),"Mittel","Niedrig")))</f>
        <v>Mittel</v>
      </c>
      <c r="Z5725" s="4">
        <f t="shared" si="719"/>
        <v>2.7</v>
      </c>
      <c r="AA5725" s="4" t="str">
        <f>IF(J5725&gt;365,"Bereits abgewandert (Segment D)",IF(Z5725&gt;=Hilfswerte!$B$38,"Rot - akut gefaehrdet",IF(Z5725&gt;=Hilfswerte!$B$39,"Gelb - beobachten","Gruen - stabil")))</f>
        <v>Gruen - stabil</v>
      </c>
    </row>
    <row r="5726" spans="1:27" ht="15" customHeight="1" x14ac:dyDescent="0.25">
      <c r="A5726" s="4" t="s">
        <v>6073</v>
      </c>
      <c r="B5726" s="4" t="s">
        <v>653</v>
      </c>
      <c r="C5726" s="4" t="s">
        <v>55</v>
      </c>
      <c r="D5726" s="4" t="s">
        <v>178</v>
      </c>
      <c r="E5726" s="4">
        <v>89</v>
      </c>
      <c r="F5726" s="4">
        <v>12.7</v>
      </c>
      <c r="G5726" s="4">
        <v>1.2</v>
      </c>
      <c r="H5726" s="4">
        <v>10187</v>
      </c>
      <c r="I5726" s="4">
        <v>3</v>
      </c>
      <c r="J5726" s="4">
        <v>17</v>
      </c>
      <c r="K5726" s="4">
        <v>0</v>
      </c>
      <c r="L5726" s="4">
        <v>-7</v>
      </c>
      <c r="M5726" s="4">
        <v>3</v>
      </c>
      <c r="N5726" s="4">
        <v>18.5</v>
      </c>
      <c r="O5726" s="4">
        <f t="shared" si="712"/>
        <v>5</v>
      </c>
      <c r="P5726" s="4">
        <f t="shared" si="713"/>
        <v>3</v>
      </c>
      <c r="Q5726" s="4">
        <f t="shared" si="714"/>
        <v>5</v>
      </c>
      <c r="R5726" s="4">
        <f t="shared" si="715"/>
        <v>13</v>
      </c>
      <c r="S5726" s="4">
        <f t="shared" si="716"/>
        <v>139.30000000000001</v>
      </c>
      <c r="T5726" s="4" t="str">
        <f t="shared" si="717"/>
        <v>A - Top-Kunde</v>
      </c>
      <c r="U5726" s="4">
        <f>ROUND(((E5726-Hilfswerte!$B$20)/Hilfswerte!$B$21)+((F5726-Hilfswerte!$B$22)/Hilfswerte!$B$23)+((G5726-Hilfswerte!$B$24)/Hilfswerte!$B$25)+0.1*INDEX(Hilfswerte!$B$4:$B$15,MATCH(C5726,Hilfswerte!$A$4:$A$15,0)),2)</f>
        <v>-1.55</v>
      </c>
      <c r="V5726" s="4">
        <f>ROUND(SQRT((((E5726-Hilfswerte!$B$20)/Hilfswerte!$B$21)-Hilfswerte!$B$28)^2+(((F5726-Hilfswerte!$B$22)/Hilfswerte!$B$23)-Hilfswerte!$B$29)^2+(((G5726-Hilfswerte!$B$24)/Hilfswerte!$B$25)-Hilfswerte!$B$30)^2),3)</f>
        <v>1.6859999999999999</v>
      </c>
      <c r="W5726" s="4">
        <f>ROUND(E5726*Hilfswerte!$B$31,0)</f>
        <v>18294</v>
      </c>
      <c r="X5726" s="4">
        <f t="shared" si="718"/>
        <v>8107</v>
      </c>
      <c r="Y5726" s="4" t="str">
        <f>IF(T5726="A - Top-Kunde","bereits Top-Kunde",IF(AND(V5726&lt;=Hilfswerte!$B$34,H5726&lt;0.5*W5726),"Hoch",IF(AND(V5726&lt;=Hilfswerte!$B$35,H5726&lt;0.7*W5726),"Mittel","Niedrig")))</f>
        <v>bereits Top-Kunde</v>
      </c>
      <c r="Z5726" s="4">
        <f t="shared" si="719"/>
        <v>0.9</v>
      </c>
      <c r="AA5726" s="4" t="str">
        <f>IF(J5726&gt;365,"Bereits abgewandert (Segment D)",IF(Z5726&gt;=Hilfswerte!$B$38,"Rot - akut gefaehrdet",IF(Z5726&gt;=Hilfswerte!$B$39,"Gelb - beobachten","Gruen - stabil")))</f>
        <v>Gruen - stabil</v>
      </c>
    </row>
    <row r="5727" spans="1:27" ht="15" customHeight="1" x14ac:dyDescent="0.25">
      <c r="A5727" s="4" t="s">
        <v>6074</v>
      </c>
      <c r="B5727" s="4" t="s">
        <v>617</v>
      </c>
      <c r="C5727" s="4" t="s">
        <v>55</v>
      </c>
      <c r="D5727" s="4" t="s">
        <v>30</v>
      </c>
      <c r="E5727" s="4">
        <v>33</v>
      </c>
      <c r="F5727" s="4">
        <v>7.2</v>
      </c>
      <c r="G5727" s="4">
        <v>3.3</v>
      </c>
      <c r="H5727" s="4">
        <v>3465</v>
      </c>
      <c r="I5727" s="4">
        <v>2</v>
      </c>
      <c r="J5727" s="4">
        <v>278</v>
      </c>
      <c r="K5727" s="4">
        <v>0</v>
      </c>
      <c r="L5727" s="4">
        <v>27</v>
      </c>
      <c r="M5727" s="4">
        <v>4</v>
      </c>
      <c r="N5727" s="4">
        <v>-5.9</v>
      </c>
      <c r="O5727" s="4">
        <f t="shared" si="712"/>
        <v>2</v>
      </c>
      <c r="P5727" s="4">
        <f t="shared" si="713"/>
        <v>2</v>
      </c>
      <c r="Q5727" s="4">
        <f t="shared" si="714"/>
        <v>4</v>
      </c>
      <c r="R5727" s="4">
        <f t="shared" si="715"/>
        <v>8</v>
      </c>
      <c r="S5727" s="4">
        <f t="shared" si="716"/>
        <v>69</v>
      </c>
      <c r="T5727" s="4" t="str">
        <f t="shared" si="717"/>
        <v>C - Entwicklungspotenzial</v>
      </c>
      <c r="U5727" s="4">
        <f>ROUND(((E5727-Hilfswerte!$B$20)/Hilfswerte!$B$21)+((F5727-Hilfswerte!$B$22)/Hilfswerte!$B$23)+((G5727-Hilfswerte!$B$24)/Hilfswerte!$B$25)+0.1*INDEX(Hilfswerte!$B$4:$B$15,MATCH(C5727,Hilfswerte!$A$4:$A$15,0)),2)</f>
        <v>-1.55</v>
      </c>
      <c r="V5727" s="4">
        <f>ROUND(SQRT((((E5727-Hilfswerte!$B$20)/Hilfswerte!$B$21)-Hilfswerte!$B$28)^2+(((F5727-Hilfswerte!$B$22)/Hilfswerte!$B$23)-Hilfswerte!$B$29)^2+(((G5727-Hilfswerte!$B$24)/Hilfswerte!$B$25)-Hilfswerte!$B$30)^2),3)</f>
        <v>1.486</v>
      </c>
      <c r="W5727" s="4">
        <f>ROUND(E5727*Hilfswerte!$B$31,0)</f>
        <v>6783</v>
      </c>
      <c r="X5727" s="4">
        <f t="shared" si="718"/>
        <v>3318</v>
      </c>
      <c r="Y5727" s="4" t="str">
        <f>IF(T5727="A - Top-Kunde","bereits Top-Kunde",IF(AND(V5727&lt;=Hilfswerte!$B$34,H5727&lt;0.5*W5727),"Hoch",IF(AND(V5727&lt;=Hilfswerte!$B$35,H5727&lt;0.7*W5727),"Mittel","Niedrig")))</f>
        <v>Niedrig</v>
      </c>
      <c r="Z5727" s="4">
        <f t="shared" si="719"/>
        <v>21.7</v>
      </c>
      <c r="AA5727" s="4" t="str">
        <f>IF(J5727&gt;365,"Bereits abgewandert (Segment D)",IF(Z5727&gt;=Hilfswerte!$B$38,"Rot - akut gefaehrdet",IF(Z5727&gt;=Hilfswerte!$B$39,"Gelb - beobachten","Gruen - stabil")))</f>
        <v>Rot - akut gefaehrdet</v>
      </c>
    </row>
    <row r="5728" spans="1:27" ht="15" customHeight="1" x14ac:dyDescent="0.25">
      <c r="A5728" s="4" t="s">
        <v>6075</v>
      </c>
      <c r="B5728" s="4" t="s">
        <v>110</v>
      </c>
      <c r="C5728" s="4" t="s">
        <v>29</v>
      </c>
      <c r="D5728" s="4" t="s">
        <v>30</v>
      </c>
      <c r="E5728" s="4">
        <v>452</v>
      </c>
      <c r="F5728" s="4">
        <v>95.6</v>
      </c>
      <c r="G5728" s="4">
        <v>2</v>
      </c>
      <c r="H5728" s="4">
        <v>15086</v>
      </c>
      <c r="I5728" s="4">
        <v>2</v>
      </c>
      <c r="J5728" s="4">
        <v>178</v>
      </c>
      <c r="K5728" s="4">
        <v>0</v>
      </c>
      <c r="L5728" s="4">
        <v>2</v>
      </c>
      <c r="M5728" s="4">
        <v>3</v>
      </c>
      <c r="N5728" s="4">
        <v>18.8</v>
      </c>
      <c r="O5728" s="4">
        <f t="shared" si="712"/>
        <v>3</v>
      </c>
      <c r="P5728" s="4">
        <f t="shared" si="713"/>
        <v>2</v>
      </c>
      <c r="Q5728" s="4">
        <f t="shared" si="714"/>
        <v>5</v>
      </c>
      <c r="R5728" s="4">
        <f t="shared" si="715"/>
        <v>10</v>
      </c>
      <c r="S5728" s="4">
        <f t="shared" si="716"/>
        <v>108.8</v>
      </c>
      <c r="T5728" s="4" t="str">
        <f t="shared" si="717"/>
        <v>B - Kernkunde</v>
      </c>
      <c r="U5728" s="4">
        <f>ROUND(((E5728-Hilfswerte!$B$20)/Hilfswerte!$B$21)+((F5728-Hilfswerte!$B$22)/Hilfswerte!$B$23)+((G5728-Hilfswerte!$B$24)/Hilfswerte!$B$25)+0.1*INDEX(Hilfswerte!$B$4:$B$15,MATCH(C5728,Hilfswerte!$A$4:$A$15,0)),2)</f>
        <v>1.6</v>
      </c>
      <c r="V5728" s="4">
        <f>ROUND(SQRT((((E5728-Hilfswerte!$B$20)/Hilfswerte!$B$21)-Hilfswerte!$B$28)^2+(((F5728-Hilfswerte!$B$22)/Hilfswerte!$B$23)-Hilfswerte!$B$29)^2+(((G5728-Hilfswerte!$B$24)/Hilfswerte!$B$25)-Hilfswerte!$B$30)^2),3)</f>
        <v>2.1709999999999998</v>
      </c>
      <c r="W5728" s="4">
        <f>ROUND(E5728*Hilfswerte!$B$31,0)</f>
        <v>92907</v>
      </c>
      <c r="X5728" s="4">
        <f t="shared" si="718"/>
        <v>77821</v>
      </c>
      <c r="Y5728" s="4" t="str">
        <f>IF(T5728="A - Top-Kunde","bereits Top-Kunde",IF(AND(V5728&lt;=Hilfswerte!$B$34,H5728&lt;0.5*W5728),"Hoch",IF(AND(V5728&lt;=Hilfswerte!$B$35,H5728&lt;0.7*W5728),"Mittel","Niedrig")))</f>
        <v>Niedrig</v>
      </c>
      <c r="Z5728" s="4">
        <f t="shared" si="719"/>
        <v>9.3000000000000007</v>
      </c>
      <c r="AA5728" s="4" t="str">
        <f>IF(J5728&gt;365,"Bereits abgewandert (Segment D)",IF(Z5728&gt;=Hilfswerte!$B$38,"Rot - akut gefaehrdet",IF(Z5728&gt;=Hilfswerte!$B$39,"Gelb - beobachten","Gruen - stabil")))</f>
        <v>Gruen - stabil</v>
      </c>
    </row>
    <row r="5729" spans="1:27" ht="15" customHeight="1" x14ac:dyDescent="0.25">
      <c r="A5729" s="4" t="s">
        <v>6076</v>
      </c>
      <c r="B5729" s="4" t="s">
        <v>127</v>
      </c>
      <c r="C5729" s="4" t="s">
        <v>29</v>
      </c>
      <c r="D5729" s="4" t="s">
        <v>106</v>
      </c>
      <c r="E5729" s="4">
        <v>136</v>
      </c>
      <c r="F5729" s="4">
        <v>35.1</v>
      </c>
      <c r="G5729" s="4">
        <v>12.6</v>
      </c>
      <c r="H5729" s="4">
        <v>16963</v>
      </c>
      <c r="I5729" s="4">
        <v>2</v>
      </c>
      <c r="J5729" s="4">
        <v>43</v>
      </c>
      <c r="K5729" s="4">
        <v>0</v>
      </c>
      <c r="L5729" s="4">
        <v>25</v>
      </c>
      <c r="M5729" s="4">
        <v>4</v>
      </c>
      <c r="N5729" s="4">
        <v>9.9</v>
      </c>
      <c r="O5729" s="4">
        <f t="shared" si="712"/>
        <v>4</v>
      </c>
      <c r="P5729" s="4">
        <f t="shared" si="713"/>
        <v>2</v>
      </c>
      <c r="Q5729" s="4">
        <f t="shared" si="714"/>
        <v>5</v>
      </c>
      <c r="R5729" s="4">
        <f t="shared" si="715"/>
        <v>11</v>
      </c>
      <c r="S5729" s="4">
        <f t="shared" si="716"/>
        <v>107.5</v>
      </c>
      <c r="T5729" s="4" t="str">
        <f t="shared" si="717"/>
        <v>B - Kernkunde</v>
      </c>
      <c r="U5729" s="4">
        <f>ROUND(((E5729-Hilfswerte!$B$20)/Hilfswerte!$B$21)+((F5729-Hilfswerte!$B$22)/Hilfswerte!$B$23)+((G5729-Hilfswerte!$B$24)/Hilfswerte!$B$25)+0.1*INDEX(Hilfswerte!$B$4:$B$15,MATCH(C5729,Hilfswerte!$A$4:$A$15,0)),2)</f>
        <v>0.84</v>
      </c>
      <c r="V5729" s="4">
        <f>ROUND(SQRT((((E5729-Hilfswerte!$B$20)/Hilfswerte!$B$21)-Hilfswerte!$B$28)^2+(((F5729-Hilfswerte!$B$22)/Hilfswerte!$B$23)-Hilfswerte!$B$29)^2+(((G5729-Hilfswerte!$B$24)/Hilfswerte!$B$25)-Hilfswerte!$B$30)^2),3)</f>
        <v>0.26200000000000001</v>
      </c>
      <c r="W5729" s="4">
        <f>ROUND(E5729*Hilfswerte!$B$31,0)</f>
        <v>27954</v>
      </c>
      <c r="X5729" s="4">
        <f t="shared" si="718"/>
        <v>10991</v>
      </c>
      <c r="Y5729" s="4" t="str">
        <f>IF(T5729="A - Top-Kunde","bereits Top-Kunde",IF(AND(V5729&lt;=Hilfswerte!$B$34,H5729&lt;0.5*W5729),"Hoch",IF(AND(V5729&lt;=Hilfswerte!$B$35,H5729&lt;0.7*W5729),"Mittel","Niedrig")))</f>
        <v>Mittel</v>
      </c>
      <c r="Z5729" s="4">
        <f t="shared" si="719"/>
        <v>7.2</v>
      </c>
      <c r="AA5729" s="4" t="str">
        <f>IF(J5729&gt;365,"Bereits abgewandert (Segment D)",IF(Z5729&gt;=Hilfswerte!$B$38,"Rot - akut gefaehrdet",IF(Z5729&gt;=Hilfswerte!$B$39,"Gelb - beobachten","Gruen - stabil")))</f>
        <v>Gruen - stabil</v>
      </c>
    </row>
    <row r="5730" spans="1:27" ht="15" customHeight="1" x14ac:dyDescent="0.25">
      <c r="A5730" s="4" t="s">
        <v>6077</v>
      </c>
      <c r="B5730" s="4" t="s">
        <v>955</v>
      </c>
      <c r="C5730" s="4" t="s">
        <v>38</v>
      </c>
      <c r="D5730" s="4" t="s">
        <v>30</v>
      </c>
      <c r="E5730" s="4">
        <v>154</v>
      </c>
      <c r="F5730" s="4">
        <v>29.5</v>
      </c>
      <c r="G5730" s="4">
        <v>16.399999999999999</v>
      </c>
      <c r="H5730" s="4">
        <v>0</v>
      </c>
      <c r="I5730" s="4">
        <v>0</v>
      </c>
      <c r="J5730" s="4">
        <v>662</v>
      </c>
      <c r="K5730" s="4">
        <v>0</v>
      </c>
      <c r="L5730" s="4">
        <v>22</v>
      </c>
      <c r="M5730" s="4">
        <v>0</v>
      </c>
      <c r="N5730" s="4">
        <v>-83.4</v>
      </c>
      <c r="O5730" s="4">
        <f t="shared" si="712"/>
        <v>1</v>
      </c>
      <c r="P5730" s="4">
        <f t="shared" si="713"/>
        <v>1</v>
      </c>
      <c r="Q5730" s="4">
        <f t="shared" si="714"/>
        <v>1</v>
      </c>
      <c r="R5730" s="4">
        <f t="shared" si="715"/>
        <v>3</v>
      </c>
      <c r="S5730" s="4">
        <f t="shared" si="716"/>
        <v>-18.3</v>
      </c>
      <c r="T5730" s="4" t="str">
        <f t="shared" si="717"/>
        <v>D - Abwanderungsrisiko</v>
      </c>
      <c r="U5730" s="4">
        <f>ROUND(((E5730-Hilfswerte!$B$20)/Hilfswerte!$B$21)+((F5730-Hilfswerte!$B$22)/Hilfswerte!$B$23)+((G5730-Hilfswerte!$B$24)/Hilfswerte!$B$25)+0.1*INDEX(Hilfswerte!$B$4:$B$15,MATCH(C5730,Hilfswerte!$A$4:$A$15,0)),2)</f>
        <v>1.5</v>
      </c>
      <c r="V5730" s="4">
        <f>ROUND(SQRT((((E5730-Hilfswerte!$B$20)/Hilfswerte!$B$21)-Hilfswerte!$B$28)^2+(((F5730-Hilfswerte!$B$22)/Hilfswerte!$B$23)-Hilfswerte!$B$29)^2+(((G5730-Hilfswerte!$B$24)/Hilfswerte!$B$25)-Hilfswerte!$B$30)^2),3)</f>
        <v>0.83899999999999997</v>
      </c>
      <c r="W5730" s="4">
        <f>ROUND(E5730*Hilfswerte!$B$31,0)</f>
        <v>31654</v>
      </c>
      <c r="X5730" s="4">
        <f t="shared" si="718"/>
        <v>31654</v>
      </c>
      <c r="Y5730" s="4" t="str">
        <f>IF(T5730="A - Top-Kunde","bereits Top-Kunde",IF(AND(V5730&lt;=Hilfswerte!$B$34,H5730&lt;0.5*W5730),"Hoch",IF(AND(V5730&lt;=Hilfswerte!$B$35,H5730&lt;0.7*W5730),"Mittel","Niedrig")))</f>
        <v>Hoch</v>
      </c>
      <c r="Z5730" s="4">
        <f t="shared" si="719"/>
        <v>70.900000000000006</v>
      </c>
      <c r="AA5730" s="4" t="str">
        <f>IF(J5730&gt;365,"Bereits abgewandert (Segment D)",IF(Z5730&gt;=Hilfswerte!$B$38,"Rot - akut gefaehrdet",IF(Z5730&gt;=Hilfswerte!$B$39,"Gelb - beobachten","Gruen - stabil")))</f>
        <v>Bereits abgewandert (Segment D)</v>
      </c>
    </row>
    <row r="5731" spans="1:27" ht="15" customHeight="1" x14ac:dyDescent="0.25">
      <c r="A5731" s="4" t="s">
        <v>6078</v>
      </c>
      <c r="B5731" s="4" t="s">
        <v>418</v>
      </c>
      <c r="C5731" s="4" t="s">
        <v>84</v>
      </c>
      <c r="D5731" s="4" t="s">
        <v>30</v>
      </c>
      <c r="E5731" s="4">
        <v>73</v>
      </c>
      <c r="F5731" s="4">
        <v>14.5</v>
      </c>
      <c r="G5731" s="4">
        <v>11.2</v>
      </c>
      <c r="H5731" s="4">
        <v>13999</v>
      </c>
      <c r="I5731" s="4">
        <v>6</v>
      </c>
      <c r="J5731" s="4">
        <v>13</v>
      </c>
      <c r="K5731" s="4">
        <v>0</v>
      </c>
      <c r="L5731" s="4">
        <v>13</v>
      </c>
      <c r="M5731" s="4">
        <v>6</v>
      </c>
      <c r="N5731" s="4">
        <v>5.8</v>
      </c>
      <c r="O5731" s="4">
        <f t="shared" si="712"/>
        <v>5</v>
      </c>
      <c r="P5731" s="4">
        <f t="shared" si="713"/>
        <v>5</v>
      </c>
      <c r="Q5731" s="4">
        <f t="shared" si="714"/>
        <v>5</v>
      </c>
      <c r="R5731" s="4">
        <f t="shared" si="715"/>
        <v>15</v>
      </c>
      <c r="S5731" s="4">
        <f t="shared" si="716"/>
        <v>149</v>
      </c>
      <c r="T5731" s="4" t="str">
        <f t="shared" si="717"/>
        <v>A - Top-Kunde</v>
      </c>
      <c r="U5731" s="4">
        <f>ROUND(((E5731-Hilfswerte!$B$20)/Hilfswerte!$B$21)+((F5731-Hilfswerte!$B$22)/Hilfswerte!$B$23)+((G5731-Hilfswerte!$B$24)/Hilfswerte!$B$25)+0.1*INDEX(Hilfswerte!$B$4:$B$15,MATCH(C5731,Hilfswerte!$A$4:$A$15,0)),2)</f>
        <v>-0.28000000000000003</v>
      </c>
      <c r="V5731" s="4">
        <f>ROUND(SQRT((((E5731-Hilfswerte!$B$20)/Hilfswerte!$B$21)-Hilfswerte!$B$28)^2+(((F5731-Hilfswerte!$B$22)/Hilfswerte!$B$23)-Hilfswerte!$B$29)^2+(((G5731-Hilfswerte!$B$24)/Hilfswerte!$B$25)-Hilfswerte!$B$30)^2),3)</f>
        <v>0.58099999999999996</v>
      </c>
      <c r="W5731" s="4">
        <f>ROUND(E5731*Hilfswerte!$B$31,0)</f>
        <v>15005</v>
      </c>
      <c r="X5731" s="4">
        <f t="shared" si="718"/>
        <v>1006</v>
      </c>
      <c r="Y5731" s="4" t="str">
        <f>IF(T5731="A - Top-Kunde","bereits Top-Kunde",IF(AND(V5731&lt;=Hilfswerte!$B$34,H5731&lt;0.5*W5731),"Hoch",IF(AND(V5731&lt;=Hilfswerte!$B$35,H5731&lt;0.7*W5731),"Mittel","Niedrig")))</f>
        <v>bereits Top-Kunde</v>
      </c>
      <c r="Z5731" s="4">
        <f t="shared" si="719"/>
        <v>3.3</v>
      </c>
      <c r="AA5731" s="4" t="str">
        <f>IF(J5731&gt;365,"Bereits abgewandert (Segment D)",IF(Z5731&gt;=Hilfswerte!$B$38,"Rot - akut gefaehrdet",IF(Z5731&gt;=Hilfswerte!$B$39,"Gelb - beobachten","Gruen - stabil")))</f>
        <v>Gruen - stabil</v>
      </c>
    </row>
    <row r="5732" spans="1:27" ht="15" customHeight="1" x14ac:dyDescent="0.25">
      <c r="A5732" s="4" t="s">
        <v>6079</v>
      </c>
      <c r="B5732" s="4" t="s">
        <v>112</v>
      </c>
      <c r="C5732" s="4" t="s">
        <v>62</v>
      </c>
      <c r="D5732" s="4" t="s">
        <v>30</v>
      </c>
      <c r="E5732" s="4">
        <v>50</v>
      </c>
      <c r="F5732" s="4">
        <v>11.9</v>
      </c>
      <c r="G5732" s="4">
        <v>9.9</v>
      </c>
      <c r="H5732" s="4">
        <v>10183</v>
      </c>
      <c r="I5732" s="4">
        <v>4</v>
      </c>
      <c r="J5732" s="4">
        <v>99</v>
      </c>
      <c r="K5732" s="4">
        <v>0</v>
      </c>
      <c r="L5732" s="4">
        <v>-3</v>
      </c>
      <c r="M5732" s="4">
        <v>4</v>
      </c>
      <c r="N5732" s="4">
        <v>13.1</v>
      </c>
      <c r="O5732" s="4">
        <f t="shared" si="712"/>
        <v>3</v>
      </c>
      <c r="P5732" s="4">
        <f t="shared" si="713"/>
        <v>4</v>
      </c>
      <c r="Q5732" s="4">
        <f t="shared" si="714"/>
        <v>5</v>
      </c>
      <c r="R5732" s="4">
        <f t="shared" si="715"/>
        <v>12</v>
      </c>
      <c r="S5732" s="4">
        <f t="shared" si="716"/>
        <v>126.6</v>
      </c>
      <c r="T5732" s="4" t="str">
        <f t="shared" si="717"/>
        <v>A - Top-Kunde</v>
      </c>
      <c r="U5732" s="4">
        <f>ROUND(((E5732-Hilfswerte!$B$20)/Hilfswerte!$B$21)+((F5732-Hilfswerte!$B$22)/Hilfswerte!$B$23)+((G5732-Hilfswerte!$B$24)/Hilfswerte!$B$25)+0.1*INDEX(Hilfswerte!$B$4:$B$15,MATCH(C5732,Hilfswerte!$A$4:$A$15,0)),2)</f>
        <v>-0.22</v>
      </c>
      <c r="V5732" s="4">
        <f>ROUND(SQRT((((E5732-Hilfswerte!$B$20)/Hilfswerte!$B$21)-Hilfswerte!$B$28)^2+(((F5732-Hilfswerte!$B$22)/Hilfswerte!$B$23)-Hilfswerte!$B$29)^2+(((G5732-Hilfswerte!$B$24)/Hilfswerte!$B$25)-Hilfswerte!$B$30)^2),3)</f>
        <v>0.71499999999999997</v>
      </c>
      <c r="W5732" s="4">
        <f>ROUND(E5732*Hilfswerte!$B$31,0)</f>
        <v>10277</v>
      </c>
      <c r="X5732" s="4">
        <f t="shared" si="718"/>
        <v>94</v>
      </c>
      <c r="Y5732" s="4" t="str">
        <f>IF(T5732="A - Top-Kunde","bereits Top-Kunde",IF(AND(V5732&lt;=Hilfswerte!$B$34,H5732&lt;0.5*W5732),"Hoch",IF(AND(V5732&lt;=Hilfswerte!$B$35,H5732&lt;0.7*W5732),"Mittel","Niedrig")))</f>
        <v>bereits Top-Kunde</v>
      </c>
      <c r="Z5732" s="4">
        <f t="shared" si="719"/>
        <v>5</v>
      </c>
      <c r="AA5732" s="4" t="str">
        <f>IF(J5732&gt;365,"Bereits abgewandert (Segment D)",IF(Z5732&gt;=Hilfswerte!$B$38,"Rot - akut gefaehrdet",IF(Z5732&gt;=Hilfswerte!$B$39,"Gelb - beobachten","Gruen - stabil")))</f>
        <v>Gruen - stabil</v>
      </c>
    </row>
    <row r="5733" spans="1:27" ht="15" customHeight="1" x14ac:dyDescent="0.25">
      <c r="A5733" s="4" t="s">
        <v>6080</v>
      </c>
      <c r="B5733" s="4" t="s">
        <v>797</v>
      </c>
      <c r="C5733" s="4" t="s">
        <v>65</v>
      </c>
      <c r="D5733" s="4" t="s">
        <v>30</v>
      </c>
      <c r="E5733" s="4">
        <v>591</v>
      </c>
      <c r="F5733" s="4">
        <v>155.4</v>
      </c>
      <c r="G5733" s="4">
        <v>18.5</v>
      </c>
      <c r="H5733" s="4">
        <v>28199</v>
      </c>
      <c r="I5733" s="4">
        <v>5</v>
      </c>
      <c r="J5733" s="4">
        <v>23</v>
      </c>
      <c r="K5733" s="4">
        <v>1</v>
      </c>
      <c r="L5733" s="4">
        <v>19</v>
      </c>
      <c r="M5733" s="4">
        <v>6</v>
      </c>
      <c r="N5733" s="4">
        <v>15.5</v>
      </c>
      <c r="O5733" s="4">
        <f t="shared" si="712"/>
        <v>5</v>
      </c>
      <c r="P5733" s="4">
        <f t="shared" si="713"/>
        <v>5</v>
      </c>
      <c r="Q5733" s="4">
        <f t="shared" si="714"/>
        <v>5</v>
      </c>
      <c r="R5733" s="4">
        <f t="shared" si="715"/>
        <v>15</v>
      </c>
      <c r="S5733" s="4">
        <f t="shared" si="716"/>
        <v>146.1</v>
      </c>
      <c r="T5733" s="4" t="str">
        <f t="shared" si="717"/>
        <v>A - Top-Kunde</v>
      </c>
      <c r="U5733" s="4">
        <f>ROUND(((E5733-Hilfswerte!$B$20)/Hilfswerte!$B$21)+((F5733-Hilfswerte!$B$22)/Hilfswerte!$B$23)+((G5733-Hilfswerte!$B$24)/Hilfswerte!$B$25)+0.1*INDEX(Hilfswerte!$B$4:$B$15,MATCH(C5733,Hilfswerte!$A$4:$A$15,0)),2)</f>
        <v>5.58</v>
      </c>
      <c r="V5733" s="4">
        <f>ROUND(SQRT((((E5733-Hilfswerte!$B$20)/Hilfswerte!$B$21)-Hilfswerte!$B$28)^2+(((F5733-Hilfswerte!$B$22)/Hilfswerte!$B$23)-Hilfswerte!$B$29)^2+(((G5733-Hilfswerte!$B$24)/Hilfswerte!$B$25)-Hilfswerte!$B$30)^2),3)</f>
        <v>3.0230000000000001</v>
      </c>
      <c r="W5733" s="4">
        <f>ROUND(E5733*Hilfswerte!$B$31,0)</f>
        <v>121478</v>
      </c>
      <c r="X5733" s="4">
        <f t="shared" si="718"/>
        <v>93279</v>
      </c>
      <c r="Y5733" s="4" t="str">
        <f>IF(T5733="A - Top-Kunde","bereits Top-Kunde",IF(AND(V5733&lt;=Hilfswerte!$B$34,H5733&lt;0.5*W5733),"Hoch",IF(AND(V5733&lt;=Hilfswerte!$B$35,H5733&lt;0.7*W5733),"Mittel","Niedrig")))</f>
        <v>bereits Top-Kunde</v>
      </c>
      <c r="Z5733" s="4">
        <f t="shared" si="719"/>
        <v>8</v>
      </c>
      <c r="AA5733" s="4" t="str">
        <f>IF(J5733&gt;365,"Bereits abgewandert (Segment D)",IF(Z5733&gt;=Hilfswerte!$B$38,"Rot - akut gefaehrdet",IF(Z5733&gt;=Hilfswerte!$B$39,"Gelb - beobachten","Gruen - stabil")))</f>
        <v>Gruen - stabil</v>
      </c>
    </row>
    <row r="5734" spans="1:27" ht="15" customHeight="1" x14ac:dyDescent="0.25">
      <c r="A5734" s="4" t="s">
        <v>6081</v>
      </c>
      <c r="B5734" s="4" t="s">
        <v>121</v>
      </c>
      <c r="C5734" s="4" t="s">
        <v>33</v>
      </c>
      <c r="D5734" s="4" t="s">
        <v>30</v>
      </c>
      <c r="E5734" s="4">
        <v>1019</v>
      </c>
      <c r="F5734" s="4">
        <v>229.4</v>
      </c>
      <c r="G5734" s="4">
        <v>10.9</v>
      </c>
      <c r="H5734" s="4">
        <v>23338</v>
      </c>
      <c r="I5734" s="4">
        <v>1</v>
      </c>
      <c r="J5734" s="4">
        <v>180</v>
      </c>
      <c r="K5734" s="4">
        <v>0</v>
      </c>
      <c r="L5734" s="4">
        <v>2</v>
      </c>
      <c r="M5734" s="4">
        <v>4</v>
      </c>
      <c r="N5734" s="4">
        <v>19.8</v>
      </c>
      <c r="O5734" s="4">
        <f t="shared" si="712"/>
        <v>3</v>
      </c>
      <c r="P5734" s="4">
        <f t="shared" si="713"/>
        <v>1</v>
      </c>
      <c r="Q5734" s="4">
        <f t="shared" si="714"/>
        <v>5</v>
      </c>
      <c r="R5734" s="4">
        <f t="shared" si="715"/>
        <v>9</v>
      </c>
      <c r="S5734" s="4">
        <f t="shared" si="716"/>
        <v>99.3</v>
      </c>
      <c r="T5734" s="4" t="str">
        <f t="shared" si="717"/>
        <v>C - Entwicklungspotenzial</v>
      </c>
      <c r="U5734" s="4">
        <f>ROUND(((E5734-Hilfswerte!$B$20)/Hilfswerte!$B$21)+((F5734-Hilfswerte!$B$22)/Hilfswerte!$B$23)+((G5734-Hilfswerte!$B$24)/Hilfswerte!$B$25)+0.1*INDEX(Hilfswerte!$B$4:$B$15,MATCH(C5734,Hilfswerte!$A$4:$A$15,0)),2)</f>
        <v>7.62</v>
      </c>
      <c r="V5734" s="4">
        <f>ROUND(SQRT((((E5734-Hilfswerte!$B$20)/Hilfswerte!$B$21)-Hilfswerte!$B$28)^2+(((F5734-Hilfswerte!$B$22)/Hilfswerte!$B$23)-Hilfswerte!$B$29)^2+(((G5734-Hilfswerte!$B$24)/Hilfswerte!$B$25)-Hilfswerte!$B$30)^2),3)</f>
        <v>5.024</v>
      </c>
      <c r="W5734" s="4">
        <f>ROUND(E5734*Hilfswerte!$B$31,0)</f>
        <v>209452</v>
      </c>
      <c r="X5734" s="4">
        <f t="shared" si="718"/>
        <v>186114</v>
      </c>
      <c r="Y5734" s="4" t="str">
        <f>IF(T5734="A - Top-Kunde","bereits Top-Kunde",IF(AND(V5734&lt;=Hilfswerte!$B$34,H5734&lt;0.5*W5734),"Hoch",IF(AND(V5734&lt;=Hilfswerte!$B$35,H5734&lt;0.7*W5734),"Mittel","Niedrig")))</f>
        <v>Niedrig</v>
      </c>
      <c r="Z5734" s="4">
        <f t="shared" si="719"/>
        <v>9.4</v>
      </c>
      <c r="AA5734" s="4" t="str">
        <f>IF(J5734&gt;365,"Bereits abgewandert (Segment D)",IF(Z5734&gt;=Hilfswerte!$B$38,"Rot - akut gefaehrdet",IF(Z5734&gt;=Hilfswerte!$B$39,"Gelb - beobachten","Gruen - stabil")))</f>
        <v>Gruen - stabil</v>
      </c>
    </row>
    <row r="5735" spans="1:27" ht="15" customHeight="1" x14ac:dyDescent="0.25">
      <c r="A5735" s="4" t="s">
        <v>6082</v>
      </c>
      <c r="B5735" s="4" t="s">
        <v>428</v>
      </c>
      <c r="C5735" s="4" t="s">
        <v>74</v>
      </c>
      <c r="D5735" s="4" t="s">
        <v>30</v>
      </c>
      <c r="E5735" s="4">
        <v>268</v>
      </c>
      <c r="F5735" s="4">
        <v>55.4</v>
      </c>
      <c r="G5735" s="4">
        <v>2.8</v>
      </c>
      <c r="H5735" s="4">
        <v>75354</v>
      </c>
      <c r="I5735" s="4">
        <v>6</v>
      </c>
      <c r="J5735" s="4">
        <v>9</v>
      </c>
      <c r="K5735" s="4">
        <v>1</v>
      </c>
      <c r="L5735" s="4">
        <v>-5</v>
      </c>
      <c r="M5735" s="4">
        <v>5</v>
      </c>
      <c r="N5735" s="4">
        <v>17</v>
      </c>
      <c r="O5735" s="4">
        <f t="shared" si="712"/>
        <v>5</v>
      </c>
      <c r="P5735" s="4">
        <f t="shared" si="713"/>
        <v>5</v>
      </c>
      <c r="Q5735" s="4">
        <f t="shared" si="714"/>
        <v>5</v>
      </c>
      <c r="R5735" s="4">
        <f t="shared" si="715"/>
        <v>15</v>
      </c>
      <c r="S5735" s="4">
        <f t="shared" si="716"/>
        <v>152.5</v>
      </c>
      <c r="T5735" s="4" t="str">
        <f t="shared" si="717"/>
        <v>A - Top-Kunde</v>
      </c>
      <c r="U5735" s="4">
        <f>ROUND(((E5735-Hilfswerte!$B$20)/Hilfswerte!$B$21)+((F5735-Hilfswerte!$B$22)/Hilfswerte!$B$23)+((G5735-Hilfswerte!$B$24)/Hilfswerte!$B$25)+0.1*INDEX(Hilfswerte!$B$4:$B$15,MATCH(C5735,Hilfswerte!$A$4:$A$15,0)),2)</f>
        <v>-7.0000000000000007E-2</v>
      </c>
      <c r="V5735" s="4">
        <f>ROUND(SQRT((((E5735-Hilfswerte!$B$20)/Hilfswerte!$B$21)-Hilfswerte!$B$28)^2+(((F5735-Hilfswerte!$B$22)/Hilfswerte!$B$23)-Hilfswerte!$B$29)^2+(((G5735-Hilfswerte!$B$24)/Hilfswerte!$B$25)-Hilfswerte!$B$30)^2),3)</f>
        <v>1.4390000000000001</v>
      </c>
      <c r="W5735" s="4">
        <f>ROUND(E5735*Hilfswerte!$B$31,0)</f>
        <v>55086</v>
      </c>
      <c r="X5735" s="4">
        <f t="shared" si="718"/>
        <v>0</v>
      </c>
      <c r="Y5735" s="4" t="str">
        <f>IF(T5735="A - Top-Kunde","bereits Top-Kunde",IF(AND(V5735&lt;=Hilfswerte!$B$34,H5735&lt;0.5*W5735),"Hoch",IF(AND(V5735&lt;=Hilfswerte!$B$35,H5735&lt;0.7*W5735),"Mittel","Niedrig")))</f>
        <v>bereits Top-Kunde</v>
      </c>
      <c r="Z5735" s="4">
        <f t="shared" si="719"/>
        <v>3.5</v>
      </c>
      <c r="AA5735" s="4" t="str">
        <f>IF(J5735&gt;365,"Bereits abgewandert (Segment D)",IF(Z5735&gt;=Hilfswerte!$B$38,"Rot - akut gefaehrdet",IF(Z5735&gt;=Hilfswerte!$B$39,"Gelb - beobachten","Gruen - stabil")))</f>
        <v>Gruen - stabil</v>
      </c>
    </row>
    <row r="5736" spans="1:27" ht="15" customHeight="1" x14ac:dyDescent="0.25">
      <c r="A5736" s="4" t="s">
        <v>6083</v>
      </c>
      <c r="B5736" s="4" t="s">
        <v>483</v>
      </c>
      <c r="C5736" s="4" t="s">
        <v>89</v>
      </c>
      <c r="D5736" s="4" t="s">
        <v>30</v>
      </c>
      <c r="E5736" s="4">
        <v>27</v>
      </c>
      <c r="F5736" s="4">
        <v>4.5</v>
      </c>
      <c r="G5736" s="4">
        <v>3.9</v>
      </c>
      <c r="H5736" s="4">
        <v>11731</v>
      </c>
      <c r="I5736" s="4">
        <v>3</v>
      </c>
      <c r="J5736" s="4">
        <v>29</v>
      </c>
      <c r="K5736" s="4">
        <v>0</v>
      </c>
      <c r="L5736" s="4">
        <v>3</v>
      </c>
      <c r="M5736" s="4">
        <v>5</v>
      </c>
      <c r="N5736" s="4">
        <v>22.5</v>
      </c>
      <c r="O5736" s="4">
        <f t="shared" si="712"/>
        <v>5</v>
      </c>
      <c r="P5736" s="4">
        <f t="shared" si="713"/>
        <v>3</v>
      </c>
      <c r="Q5736" s="4">
        <f t="shared" si="714"/>
        <v>5</v>
      </c>
      <c r="R5736" s="4">
        <f t="shared" si="715"/>
        <v>13</v>
      </c>
      <c r="S5736" s="4">
        <f t="shared" si="716"/>
        <v>140.4</v>
      </c>
      <c r="T5736" s="4" t="str">
        <f t="shared" si="717"/>
        <v>A - Top-Kunde</v>
      </c>
      <c r="U5736" s="4">
        <f>ROUND(((E5736-Hilfswerte!$B$20)/Hilfswerte!$B$21)+((F5736-Hilfswerte!$B$22)/Hilfswerte!$B$23)+((G5736-Hilfswerte!$B$24)/Hilfswerte!$B$25)+0.1*INDEX(Hilfswerte!$B$4:$B$15,MATCH(C5736,Hilfswerte!$A$4:$A$15,0)),2)</f>
        <v>-1.53</v>
      </c>
      <c r="V5736" s="4">
        <f>ROUND(SQRT((((E5736-Hilfswerte!$B$20)/Hilfswerte!$B$21)-Hilfswerte!$B$28)^2+(((F5736-Hilfswerte!$B$22)/Hilfswerte!$B$23)-Hilfswerte!$B$29)^2+(((G5736-Hilfswerte!$B$24)/Hilfswerte!$B$25)-Hilfswerte!$B$30)^2),3)</f>
        <v>1.4370000000000001</v>
      </c>
      <c r="W5736" s="4">
        <f>ROUND(E5736*Hilfswerte!$B$31,0)</f>
        <v>5550</v>
      </c>
      <c r="X5736" s="4">
        <f t="shared" si="718"/>
        <v>0</v>
      </c>
      <c r="Y5736" s="4" t="str">
        <f>IF(T5736="A - Top-Kunde","bereits Top-Kunde",IF(AND(V5736&lt;=Hilfswerte!$B$34,H5736&lt;0.5*W5736),"Hoch",IF(AND(V5736&lt;=Hilfswerte!$B$35,H5736&lt;0.7*W5736),"Mittel","Niedrig")))</f>
        <v>bereits Top-Kunde</v>
      </c>
      <c r="Z5736" s="4">
        <f t="shared" si="719"/>
        <v>2.1</v>
      </c>
      <c r="AA5736" s="4" t="str">
        <f>IF(J5736&gt;365,"Bereits abgewandert (Segment D)",IF(Z5736&gt;=Hilfswerte!$B$38,"Rot - akut gefaehrdet",IF(Z5736&gt;=Hilfswerte!$B$39,"Gelb - beobachten","Gruen - stabil")))</f>
        <v>Gruen - stabil</v>
      </c>
    </row>
    <row r="5737" spans="1:27" ht="15" customHeight="1" x14ac:dyDescent="0.25">
      <c r="A5737" s="4" t="s">
        <v>6084</v>
      </c>
      <c r="B5737" s="4" t="s">
        <v>174</v>
      </c>
      <c r="C5737" s="4" t="s">
        <v>33</v>
      </c>
      <c r="D5737" s="4" t="s">
        <v>30</v>
      </c>
      <c r="E5737" s="4">
        <v>18</v>
      </c>
      <c r="F5737" s="4">
        <v>3.8</v>
      </c>
      <c r="G5737" s="4">
        <v>8.3000000000000007</v>
      </c>
      <c r="H5737" s="4">
        <v>988</v>
      </c>
      <c r="I5737" s="4">
        <v>2</v>
      </c>
      <c r="J5737" s="4">
        <v>284</v>
      </c>
      <c r="K5737" s="4">
        <v>1</v>
      </c>
      <c r="L5737" s="4">
        <v>0</v>
      </c>
      <c r="M5737" s="4">
        <v>3</v>
      </c>
      <c r="N5737" s="4">
        <v>-16.8</v>
      </c>
      <c r="O5737" s="4">
        <f t="shared" si="712"/>
        <v>2</v>
      </c>
      <c r="P5737" s="4">
        <f t="shared" si="713"/>
        <v>2</v>
      </c>
      <c r="Q5737" s="4">
        <f t="shared" si="714"/>
        <v>2</v>
      </c>
      <c r="R5737" s="4">
        <f t="shared" si="715"/>
        <v>6</v>
      </c>
      <c r="S5737" s="4">
        <f t="shared" si="716"/>
        <v>45.6</v>
      </c>
      <c r="T5737" s="4" t="str">
        <f t="shared" si="717"/>
        <v>C - Entwicklungspotenzial</v>
      </c>
      <c r="U5737" s="4">
        <f>ROUND(((E5737-Hilfswerte!$B$20)/Hilfswerte!$B$21)+((F5737-Hilfswerte!$B$22)/Hilfswerte!$B$23)+((G5737-Hilfswerte!$B$24)/Hilfswerte!$B$25)+0.1*INDEX(Hilfswerte!$B$4:$B$15,MATCH(C5737,Hilfswerte!$A$4:$A$15,0)),2)</f>
        <v>-1.1499999999999999</v>
      </c>
      <c r="V5737" s="4">
        <f>ROUND(SQRT((((E5737-Hilfswerte!$B$20)/Hilfswerte!$B$21)-Hilfswerte!$B$28)^2+(((F5737-Hilfswerte!$B$22)/Hilfswerte!$B$23)-Hilfswerte!$B$29)^2+(((G5737-Hilfswerte!$B$24)/Hilfswerte!$B$25)-Hilfswerte!$B$30)^2),3)</f>
        <v>0.997</v>
      </c>
      <c r="W5737" s="4">
        <f>ROUND(E5737*Hilfswerte!$B$31,0)</f>
        <v>3700</v>
      </c>
      <c r="X5737" s="4">
        <f t="shared" si="718"/>
        <v>2712</v>
      </c>
      <c r="Y5737" s="4" t="str">
        <f>IF(T5737="A - Top-Kunde","bereits Top-Kunde",IF(AND(V5737&lt;=Hilfswerte!$B$34,H5737&lt;0.5*W5737),"Hoch",IF(AND(V5737&lt;=Hilfswerte!$B$35,H5737&lt;0.7*W5737),"Mittel","Niedrig")))</f>
        <v>Mittel</v>
      </c>
      <c r="Z5737" s="4">
        <f t="shared" si="719"/>
        <v>23.9</v>
      </c>
      <c r="AA5737" s="4" t="str">
        <f>IF(J5737&gt;365,"Bereits abgewandert (Segment D)",IF(Z5737&gt;=Hilfswerte!$B$38,"Rot - akut gefaehrdet",IF(Z5737&gt;=Hilfswerte!$B$39,"Gelb - beobachten","Gruen - stabil")))</f>
        <v>Rot - akut gefaehrdet</v>
      </c>
    </row>
    <row r="5738" spans="1:27" ht="15" customHeight="1" x14ac:dyDescent="0.25">
      <c r="A5738" s="4" t="s">
        <v>6085</v>
      </c>
      <c r="B5738" s="4" t="s">
        <v>525</v>
      </c>
      <c r="C5738" s="4" t="s">
        <v>59</v>
      </c>
      <c r="D5738" s="4" t="s">
        <v>117</v>
      </c>
      <c r="E5738" s="4">
        <v>36</v>
      </c>
      <c r="F5738" s="4">
        <v>7.7</v>
      </c>
      <c r="G5738" s="4">
        <v>19.899999999999999</v>
      </c>
      <c r="H5738" s="4">
        <v>0</v>
      </c>
      <c r="I5738" s="4">
        <v>0</v>
      </c>
      <c r="J5738" s="4">
        <v>825</v>
      </c>
      <c r="K5738" s="4">
        <v>0</v>
      </c>
      <c r="L5738" s="4">
        <v>8</v>
      </c>
      <c r="M5738" s="4">
        <v>0</v>
      </c>
      <c r="N5738" s="4">
        <v>-35.5</v>
      </c>
      <c r="O5738" s="4">
        <f t="shared" si="712"/>
        <v>1</v>
      </c>
      <c r="P5738" s="4">
        <f t="shared" si="713"/>
        <v>1</v>
      </c>
      <c r="Q5738" s="4">
        <f t="shared" si="714"/>
        <v>1</v>
      </c>
      <c r="R5738" s="4">
        <f t="shared" si="715"/>
        <v>3</v>
      </c>
      <c r="S5738" s="4">
        <f t="shared" si="716"/>
        <v>9.9</v>
      </c>
      <c r="T5738" s="4" t="str">
        <f t="shared" si="717"/>
        <v>D - Abwanderungsrisiko</v>
      </c>
      <c r="U5738" s="4">
        <f>ROUND(((E5738-Hilfswerte!$B$20)/Hilfswerte!$B$21)+((F5738-Hilfswerte!$B$22)/Hilfswerte!$B$23)+((G5738-Hilfswerte!$B$24)/Hilfswerte!$B$25)+0.1*INDEX(Hilfswerte!$B$4:$B$15,MATCH(C5738,Hilfswerte!$A$4:$A$15,0)),2)</f>
        <v>0.74</v>
      </c>
      <c r="V5738" s="4">
        <f>ROUND(SQRT((((E5738-Hilfswerte!$B$20)/Hilfswerte!$B$21)-Hilfswerte!$B$28)^2+(((F5738-Hilfswerte!$B$22)/Hilfswerte!$B$23)-Hilfswerte!$B$29)^2+(((G5738-Hilfswerte!$B$24)/Hilfswerte!$B$25)-Hilfswerte!$B$30)^2),3)</f>
        <v>1.585</v>
      </c>
      <c r="W5738" s="4">
        <f>ROUND(E5738*Hilfswerte!$B$31,0)</f>
        <v>7400</v>
      </c>
      <c r="X5738" s="4">
        <f t="shared" si="718"/>
        <v>7400</v>
      </c>
      <c r="Y5738" s="4" t="str">
        <f>IF(T5738="A - Top-Kunde","bereits Top-Kunde",IF(AND(V5738&lt;=Hilfswerte!$B$34,H5738&lt;0.5*W5738),"Hoch",IF(AND(V5738&lt;=Hilfswerte!$B$35,H5738&lt;0.7*W5738),"Mittel","Niedrig")))</f>
        <v>Niedrig</v>
      </c>
      <c r="Z5738" s="4">
        <f t="shared" si="719"/>
        <v>57.1</v>
      </c>
      <c r="AA5738" s="4" t="str">
        <f>IF(J5738&gt;365,"Bereits abgewandert (Segment D)",IF(Z5738&gt;=Hilfswerte!$B$38,"Rot - akut gefaehrdet",IF(Z5738&gt;=Hilfswerte!$B$39,"Gelb - beobachten","Gruen - stabil")))</f>
        <v>Bereits abgewandert (Segment D)</v>
      </c>
    </row>
    <row r="5739" spans="1:27" ht="15" customHeight="1" x14ac:dyDescent="0.25">
      <c r="A5739" s="4" t="s">
        <v>6086</v>
      </c>
      <c r="B5739" s="4" t="s">
        <v>543</v>
      </c>
      <c r="C5739" s="4" t="s">
        <v>62</v>
      </c>
      <c r="D5739" s="4" t="s">
        <v>178</v>
      </c>
      <c r="E5739" s="4">
        <v>6</v>
      </c>
      <c r="F5739" s="4">
        <v>1.3</v>
      </c>
      <c r="G5739" s="4">
        <v>10.5</v>
      </c>
      <c r="H5739" s="4">
        <v>171</v>
      </c>
      <c r="I5739" s="4">
        <v>2</v>
      </c>
      <c r="J5739" s="4">
        <v>92</v>
      </c>
      <c r="K5739" s="4">
        <v>0</v>
      </c>
      <c r="L5739" s="4">
        <v>-3</v>
      </c>
      <c r="M5739" s="4">
        <v>1</v>
      </c>
      <c r="N5739" s="4">
        <v>8.1</v>
      </c>
      <c r="O5739" s="4">
        <f t="shared" si="712"/>
        <v>3</v>
      </c>
      <c r="P5739" s="4">
        <f t="shared" si="713"/>
        <v>2</v>
      </c>
      <c r="Q5739" s="4">
        <f t="shared" si="714"/>
        <v>2</v>
      </c>
      <c r="R5739" s="4">
        <f t="shared" si="715"/>
        <v>7</v>
      </c>
      <c r="S5739" s="4">
        <f t="shared" si="716"/>
        <v>74.099999999999994</v>
      </c>
      <c r="T5739" s="4" t="str">
        <f t="shared" si="717"/>
        <v>C - Entwicklungspotenzial</v>
      </c>
      <c r="U5739" s="4">
        <f>ROUND(((E5739-Hilfswerte!$B$20)/Hilfswerte!$B$21)+((F5739-Hilfswerte!$B$22)/Hilfswerte!$B$23)+((G5739-Hilfswerte!$B$24)/Hilfswerte!$B$25)+0.1*INDEX(Hilfswerte!$B$4:$B$15,MATCH(C5739,Hilfswerte!$A$4:$A$15,0)),2)</f>
        <v>-0.5</v>
      </c>
      <c r="V5739" s="4">
        <f>ROUND(SQRT((((E5739-Hilfswerte!$B$20)/Hilfswerte!$B$21)-Hilfswerte!$B$28)^2+(((F5739-Hilfswerte!$B$22)/Hilfswerte!$B$23)-Hilfswerte!$B$29)^2+(((G5739-Hilfswerte!$B$24)/Hilfswerte!$B$25)-Hilfswerte!$B$30)^2),3)</f>
        <v>0.95799999999999996</v>
      </c>
      <c r="W5739" s="4">
        <f>ROUND(E5739*Hilfswerte!$B$31,0)</f>
        <v>1233</v>
      </c>
      <c r="X5739" s="4">
        <f t="shared" si="718"/>
        <v>1062</v>
      </c>
      <c r="Y5739" s="4" t="str">
        <f>IF(T5739="A - Top-Kunde","bereits Top-Kunde",IF(AND(V5739&lt;=Hilfswerte!$B$34,H5739&lt;0.5*W5739),"Hoch",IF(AND(V5739&lt;=Hilfswerte!$B$35,H5739&lt;0.7*W5739),"Mittel","Niedrig")))</f>
        <v>Mittel</v>
      </c>
      <c r="Z5739" s="4">
        <f t="shared" si="719"/>
        <v>4.5999999999999996</v>
      </c>
      <c r="AA5739" s="4" t="str">
        <f>IF(J5739&gt;365,"Bereits abgewandert (Segment D)",IF(Z5739&gt;=Hilfswerte!$B$38,"Rot - akut gefaehrdet",IF(Z5739&gt;=Hilfswerte!$B$39,"Gelb - beobachten","Gruen - stabil")))</f>
        <v>Gruen - stabil</v>
      </c>
    </row>
    <row r="5740" spans="1:27" ht="15" customHeight="1" x14ac:dyDescent="0.25">
      <c r="A5740" s="4" t="s">
        <v>6087</v>
      </c>
      <c r="B5740" s="4" t="s">
        <v>405</v>
      </c>
      <c r="C5740" s="4" t="s">
        <v>33</v>
      </c>
      <c r="D5740" s="4" t="s">
        <v>48</v>
      </c>
      <c r="E5740" s="4">
        <v>170</v>
      </c>
      <c r="F5740" s="4">
        <v>36.6</v>
      </c>
      <c r="G5740" s="4">
        <v>2.9</v>
      </c>
      <c r="H5740" s="4">
        <v>0</v>
      </c>
      <c r="I5740" s="4">
        <v>0</v>
      </c>
      <c r="J5740" s="4">
        <v>783</v>
      </c>
      <c r="K5740" s="4">
        <v>0</v>
      </c>
      <c r="L5740" s="4">
        <v>6</v>
      </c>
      <c r="M5740" s="4">
        <v>0</v>
      </c>
      <c r="N5740" s="4">
        <v>-53.6</v>
      </c>
      <c r="O5740" s="4">
        <f t="shared" si="712"/>
        <v>1</v>
      </c>
      <c r="P5740" s="4">
        <f t="shared" si="713"/>
        <v>1</v>
      </c>
      <c r="Q5740" s="4">
        <f t="shared" si="714"/>
        <v>1</v>
      </c>
      <c r="R5740" s="4">
        <f t="shared" si="715"/>
        <v>3</v>
      </c>
      <c r="S5740" s="4">
        <f t="shared" si="716"/>
        <v>1.4</v>
      </c>
      <c r="T5740" s="4" t="str">
        <f t="shared" si="717"/>
        <v>D - Abwanderungsrisiko</v>
      </c>
      <c r="U5740" s="4">
        <f>ROUND(((E5740-Hilfswerte!$B$20)/Hilfswerte!$B$21)+((F5740-Hilfswerte!$B$22)/Hilfswerte!$B$23)+((G5740-Hilfswerte!$B$24)/Hilfswerte!$B$25)+0.1*INDEX(Hilfswerte!$B$4:$B$15,MATCH(C5740,Hilfswerte!$A$4:$A$15,0)),2)</f>
        <v>-0.76</v>
      </c>
      <c r="V5740" s="4">
        <f>ROUND(SQRT((((E5740-Hilfswerte!$B$20)/Hilfswerte!$B$21)-Hilfswerte!$B$28)^2+(((F5740-Hilfswerte!$B$22)/Hilfswerte!$B$23)-Hilfswerte!$B$29)^2+(((G5740-Hilfswerte!$B$24)/Hilfswerte!$B$25)-Hilfswerte!$B$30)^2),3)</f>
        <v>1.32</v>
      </c>
      <c r="W5740" s="4">
        <f>ROUND(E5740*Hilfswerte!$B$31,0)</f>
        <v>34943</v>
      </c>
      <c r="X5740" s="4">
        <f t="shared" si="718"/>
        <v>34943</v>
      </c>
      <c r="Y5740" s="4" t="str">
        <f>IF(T5740="A - Top-Kunde","bereits Top-Kunde",IF(AND(V5740&lt;=Hilfswerte!$B$34,H5740&lt;0.5*W5740),"Hoch",IF(AND(V5740&lt;=Hilfswerte!$B$35,H5740&lt;0.7*W5740),"Mittel","Niedrig")))</f>
        <v>Niedrig</v>
      </c>
      <c r="Z5740" s="4">
        <f t="shared" si="719"/>
        <v>61.8</v>
      </c>
      <c r="AA5740" s="4" t="str">
        <f>IF(J5740&gt;365,"Bereits abgewandert (Segment D)",IF(Z5740&gt;=Hilfswerte!$B$38,"Rot - akut gefaehrdet",IF(Z5740&gt;=Hilfswerte!$B$39,"Gelb - beobachten","Gruen - stabil")))</f>
        <v>Bereits abgewandert (Segment D)</v>
      </c>
    </row>
    <row r="5741" spans="1:27" ht="15" customHeight="1" x14ac:dyDescent="0.25">
      <c r="A5741" s="4" t="s">
        <v>6088</v>
      </c>
      <c r="B5741" s="4" t="s">
        <v>451</v>
      </c>
      <c r="C5741" s="4" t="s">
        <v>84</v>
      </c>
      <c r="D5741" s="4" t="s">
        <v>77</v>
      </c>
      <c r="E5741" s="4">
        <v>105</v>
      </c>
      <c r="F5741" s="4">
        <v>19.7</v>
      </c>
      <c r="G5741" s="4">
        <v>13.1</v>
      </c>
      <c r="H5741" s="4">
        <v>10849</v>
      </c>
      <c r="I5741" s="4">
        <v>4</v>
      </c>
      <c r="J5741" s="4">
        <v>134</v>
      </c>
      <c r="K5741" s="4">
        <v>1</v>
      </c>
      <c r="L5741" s="4">
        <v>10</v>
      </c>
      <c r="M5741" s="4">
        <v>2</v>
      </c>
      <c r="N5741" s="4">
        <v>9.8000000000000007</v>
      </c>
      <c r="O5741" s="4">
        <f t="shared" si="712"/>
        <v>3</v>
      </c>
      <c r="P5741" s="4">
        <f t="shared" si="713"/>
        <v>4</v>
      </c>
      <c r="Q5741" s="4">
        <f t="shared" si="714"/>
        <v>5</v>
      </c>
      <c r="R5741" s="4">
        <f t="shared" si="715"/>
        <v>12</v>
      </c>
      <c r="S5741" s="4">
        <f t="shared" si="716"/>
        <v>115.9</v>
      </c>
      <c r="T5741" s="4" t="str">
        <f t="shared" si="717"/>
        <v>B - Kernkunde</v>
      </c>
      <c r="U5741" s="4">
        <f>ROUND(((E5741-Hilfswerte!$B$20)/Hilfswerte!$B$21)+((F5741-Hilfswerte!$B$22)/Hilfswerte!$B$23)+((G5741-Hilfswerte!$B$24)/Hilfswerte!$B$25)+0.1*INDEX(Hilfswerte!$B$4:$B$15,MATCH(C5741,Hilfswerte!$A$4:$A$15,0)),2)</f>
        <v>0.25</v>
      </c>
      <c r="V5741" s="4">
        <f>ROUND(SQRT((((E5741-Hilfswerte!$B$20)/Hilfswerte!$B$21)-Hilfswerte!$B$28)^2+(((F5741-Hilfswerte!$B$22)/Hilfswerte!$B$23)-Hilfswerte!$B$29)^2+(((G5741-Hilfswerte!$B$24)/Hilfswerte!$B$25)-Hilfswerte!$B$30)^2),3)</f>
        <v>0.51600000000000001</v>
      </c>
      <c r="W5741" s="4">
        <f>ROUND(E5741*Hilfswerte!$B$31,0)</f>
        <v>21582</v>
      </c>
      <c r="X5741" s="4">
        <f t="shared" si="718"/>
        <v>10733</v>
      </c>
      <c r="Y5741" s="4" t="str">
        <f>IF(T5741="A - Top-Kunde","bereits Top-Kunde",IF(AND(V5741&lt;=Hilfswerte!$B$34,H5741&lt;0.5*W5741),"Hoch",IF(AND(V5741&lt;=Hilfswerte!$B$35,H5741&lt;0.7*W5741),"Mittel","Niedrig")))</f>
        <v>Mittel</v>
      </c>
      <c r="Z5741" s="4">
        <f t="shared" si="719"/>
        <v>11.7</v>
      </c>
      <c r="AA5741" s="4" t="str">
        <f>IF(J5741&gt;365,"Bereits abgewandert (Segment D)",IF(Z5741&gt;=Hilfswerte!$B$38,"Rot - akut gefaehrdet",IF(Z5741&gt;=Hilfswerte!$B$39,"Gelb - beobachten","Gruen - stabil")))</f>
        <v>Gruen - stabil</v>
      </c>
    </row>
    <row r="5742" spans="1:27" ht="15" customHeight="1" x14ac:dyDescent="0.25">
      <c r="A5742" s="4" t="s">
        <v>6089</v>
      </c>
      <c r="B5742" s="4" t="s">
        <v>339</v>
      </c>
      <c r="C5742" s="4" t="s">
        <v>74</v>
      </c>
      <c r="D5742" s="4" t="s">
        <v>30</v>
      </c>
      <c r="E5742" s="4">
        <v>55</v>
      </c>
      <c r="F5742" s="4">
        <v>12.3</v>
      </c>
      <c r="G5742" s="4">
        <v>8.6999999999999993</v>
      </c>
      <c r="H5742" s="4">
        <v>3268</v>
      </c>
      <c r="I5742" s="4">
        <v>1</v>
      </c>
      <c r="J5742" s="4">
        <v>166</v>
      </c>
      <c r="K5742" s="4">
        <v>0</v>
      </c>
      <c r="L5742" s="4">
        <v>8</v>
      </c>
      <c r="M5742" s="4">
        <v>5</v>
      </c>
      <c r="N5742" s="4">
        <v>25.7</v>
      </c>
      <c r="O5742" s="4">
        <f t="shared" si="712"/>
        <v>3</v>
      </c>
      <c r="P5742" s="4">
        <f t="shared" si="713"/>
        <v>1</v>
      </c>
      <c r="Q5742" s="4">
        <f t="shared" si="714"/>
        <v>4</v>
      </c>
      <c r="R5742" s="4">
        <f t="shared" si="715"/>
        <v>8</v>
      </c>
      <c r="S5742" s="4">
        <f t="shared" si="716"/>
        <v>90.5</v>
      </c>
      <c r="T5742" s="4" t="str">
        <f t="shared" si="717"/>
        <v>C - Entwicklungspotenzial</v>
      </c>
      <c r="U5742" s="4">
        <f>ROUND(((E5742-Hilfswerte!$B$20)/Hilfswerte!$B$21)+((F5742-Hilfswerte!$B$22)/Hilfswerte!$B$23)+((G5742-Hilfswerte!$B$24)/Hilfswerte!$B$25)+0.1*INDEX(Hilfswerte!$B$4:$B$15,MATCH(C5742,Hilfswerte!$A$4:$A$15,0)),2)</f>
        <v>-0.82</v>
      </c>
      <c r="V5742" s="4">
        <f>ROUND(SQRT((((E5742-Hilfswerte!$B$20)/Hilfswerte!$B$21)-Hilfswerte!$B$28)^2+(((F5742-Hilfswerte!$B$22)/Hilfswerte!$B$23)-Hilfswerte!$B$29)^2+(((G5742-Hilfswerte!$B$24)/Hilfswerte!$B$25)-Hilfswerte!$B$30)^2),3)</f>
        <v>0.77400000000000002</v>
      </c>
      <c r="W5742" s="4">
        <f>ROUND(E5742*Hilfswerte!$B$31,0)</f>
        <v>11305</v>
      </c>
      <c r="X5742" s="4">
        <f t="shared" si="718"/>
        <v>8037</v>
      </c>
      <c r="Y5742" s="4" t="str">
        <f>IF(T5742="A - Top-Kunde","bereits Top-Kunde",IF(AND(V5742&lt;=Hilfswerte!$B$34,H5742&lt;0.5*W5742),"Hoch",IF(AND(V5742&lt;=Hilfswerte!$B$35,H5742&lt;0.7*W5742),"Mittel","Niedrig")))</f>
        <v>Hoch</v>
      </c>
      <c r="Z5742" s="4">
        <f t="shared" si="719"/>
        <v>9.9</v>
      </c>
      <c r="AA5742" s="4" t="str">
        <f>IF(J5742&gt;365,"Bereits abgewandert (Segment D)",IF(Z5742&gt;=Hilfswerte!$B$38,"Rot - akut gefaehrdet",IF(Z5742&gt;=Hilfswerte!$B$39,"Gelb - beobachten","Gruen - stabil")))</f>
        <v>Gruen - stabil</v>
      </c>
    </row>
    <row r="5743" spans="1:27" ht="15" customHeight="1" x14ac:dyDescent="0.25">
      <c r="A5743" s="4" t="s">
        <v>6090</v>
      </c>
      <c r="B5743" s="4" t="s">
        <v>639</v>
      </c>
      <c r="C5743" s="4" t="s">
        <v>51</v>
      </c>
      <c r="D5743" s="4" t="s">
        <v>30</v>
      </c>
      <c r="E5743" s="4">
        <v>60</v>
      </c>
      <c r="F5743" s="4">
        <v>13</v>
      </c>
      <c r="G5743" s="4">
        <v>20.7</v>
      </c>
      <c r="H5743" s="4">
        <v>11070</v>
      </c>
      <c r="I5743" s="4">
        <v>4</v>
      </c>
      <c r="J5743" s="4">
        <v>28</v>
      </c>
      <c r="K5743" s="4">
        <v>0</v>
      </c>
      <c r="L5743" s="4">
        <v>9</v>
      </c>
      <c r="M5743" s="4">
        <v>4</v>
      </c>
      <c r="N5743" s="4">
        <v>-8.6</v>
      </c>
      <c r="O5743" s="4">
        <f t="shared" si="712"/>
        <v>5</v>
      </c>
      <c r="P5743" s="4">
        <f t="shared" si="713"/>
        <v>4</v>
      </c>
      <c r="Q5743" s="4">
        <f t="shared" si="714"/>
        <v>5</v>
      </c>
      <c r="R5743" s="4">
        <f t="shared" si="715"/>
        <v>14</v>
      </c>
      <c r="S5743" s="4">
        <f t="shared" si="716"/>
        <v>133</v>
      </c>
      <c r="T5743" s="4" t="str">
        <f t="shared" si="717"/>
        <v>A - Top-Kunde</v>
      </c>
      <c r="U5743" s="4">
        <f>ROUND(((E5743-Hilfswerte!$B$20)/Hilfswerte!$B$21)+((F5743-Hilfswerte!$B$22)/Hilfswerte!$B$23)+((G5743-Hilfswerte!$B$24)/Hilfswerte!$B$25)+0.1*INDEX(Hilfswerte!$B$4:$B$15,MATCH(C5743,Hilfswerte!$A$4:$A$15,0)),2)</f>
        <v>1.49</v>
      </c>
      <c r="V5743" s="4">
        <f>ROUND(SQRT((((E5743-Hilfswerte!$B$20)/Hilfswerte!$B$21)-Hilfswerte!$B$28)^2+(((F5743-Hilfswerte!$B$22)/Hilfswerte!$B$23)-Hilfswerte!$B$29)^2+(((G5743-Hilfswerte!$B$24)/Hilfswerte!$B$25)-Hilfswerte!$B$30)^2),3)</f>
        <v>1.637</v>
      </c>
      <c r="W5743" s="4">
        <f>ROUND(E5743*Hilfswerte!$B$31,0)</f>
        <v>12333</v>
      </c>
      <c r="X5743" s="4">
        <f t="shared" si="718"/>
        <v>1263</v>
      </c>
      <c r="Y5743" s="4" t="str">
        <f>IF(T5743="A - Top-Kunde","bereits Top-Kunde",IF(AND(V5743&lt;=Hilfswerte!$B$34,H5743&lt;0.5*W5743),"Hoch",IF(AND(V5743&lt;=Hilfswerte!$B$35,H5743&lt;0.7*W5743),"Mittel","Niedrig")))</f>
        <v>bereits Top-Kunde</v>
      </c>
      <c r="Z5743" s="4">
        <f t="shared" si="719"/>
        <v>6.6</v>
      </c>
      <c r="AA5743" s="4" t="str">
        <f>IF(J5743&gt;365,"Bereits abgewandert (Segment D)",IF(Z5743&gt;=Hilfswerte!$B$38,"Rot - akut gefaehrdet",IF(Z5743&gt;=Hilfswerte!$B$39,"Gelb - beobachten","Gruen - stabil")))</f>
        <v>Gruen - stabil</v>
      </c>
    </row>
    <row r="5744" spans="1:27" ht="15" customHeight="1" x14ac:dyDescent="0.25">
      <c r="A5744" s="4" t="s">
        <v>6091</v>
      </c>
      <c r="B5744" s="4" t="s">
        <v>171</v>
      </c>
      <c r="C5744" s="4" t="s">
        <v>38</v>
      </c>
      <c r="D5744" s="4" t="s">
        <v>48</v>
      </c>
      <c r="E5744" s="4">
        <v>42</v>
      </c>
      <c r="F5744" s="4">
        <v>11.2</v>
      </c>
      <c r="G5744" s="4">
        <v>0.4</v>
      </c>
      <c r="H5744" s="4">
        <v>23958</v>
      </c>
      <c r="I5744" s="4">
        <v>9</v>
      </c>
      <c r="J5744" s="4">
        <v>8</v>
      </c>
      <c r="K5744" s="4">
        <v>0</v>
      </c>
      <c r="L5744" s="4">
        <v>10</v>
      </c>
      <c r="M5744" s="4">
        <v>2</v>
      </c>
      <c r="N5744" s="4">
        <v>2.6</v>
      </c>
      <c r="O5744" s="4">
        <f t="shared" si="712"/>
        <v>5</v>
      </c>
      <c r="P5744" s="4">
        <f t="shared" si="713"/>
        <v>5</v>
      </c>
      <c r="Q5744" s="4">
        <f t="shared" si="714"/>
        <v>5</v>
      </c>
      <c r="R5744" s="4">
        <f t="shared" si="715"/>
        <v>15</v>
      </c>
      <c r="S5744" s="4">
        <f t="shared" si="716"/>
        <v>148.30000000000001</v>
      </c>
      <c r="T5744" s="4" t="str">
        <f t="shared" si="717"/>
        <v>A - Top-Kunde</v>
      </c>
      <c r="U5744" s="4">
        <f>ROUND(((E5744-Hilfswerte!$B$20)/Hilfswerte!$B$21)+((F5744-Hilfswerte!$B$22)/Hilfswerte!$B$23)+((G5744-Hilfswerte!$B$24)/Hilfswerte!$B$25)+0.1*INDEX(Hilfswerte!$B$4:$B$15,MATCH(C5744,Hilfswerte!$A$4:$A$15,0)),2)</f>
        <v>-1.85</v>
      </c>
      <c r="V5744" s="4">
        <f>ROUND(SQRT((((E5744-Hilfswerte!$B$20)/Hilfswerte!$B$21)-Hilfswerte!$B$28)^2+(((F5744-Hilfswerte!$B$22)/Hilfswerte!$B$23)-Hilfswerte!$B$29)^2+(((G5744-Hilfswerte!$B$24)/Hilfswerte!$B$25)-Hilfswerte!$B$30)^2),3)</f>
        <v>1.86</v>
      </c>
      <c r="W5744" s="4">
        <f>ROUND(E5744*Hilfswerte!$B$31,0)</f>
        <v>8633</v>
      </c>
      <c r="X5744" s="4">
        <f t="shared" si="718"/>
        <v>0</v>
      </c>
      <c r="Y5744" s="4" t="str">
        <f>IF(T5744="A - Top-Kunde","bereits Top-Kunde",IF(AND(V5744&lt;=Hilfswerte!$B$34,H5744&lt;0.5*W5744),"Hoch",IF(AND(V5744&lt;=Hilfswerte!$B$35,H5744&lt;0.7*W5744),"Mittel","Niedrig")))</f>
        <v>bereits Top-Kunde</v>
      </c>
      <c r="Z5744" s="4">
        <f t="shared" si="719"/>
        <v>2.4</v>
      </c>
      <c r="AA5744" s="4" t="str">
        <f>IF(J5744&gt;365,"Bereits abgewandert (Segment D)",IF(Z5744&gt;=Hilfswerte!$B$38,"Rot - akut gefaehrdet",IF(Z5744&gt;=Hilfswerte!$B$39,"Gelb - beobachten","Gruen - stabil")))</f>
        <v>Gruen - stabil</v>
      </c>
    </row>
    <row r="5745" spans="1:27" ht="15" customHeight="1" x14ac:dyDescent="0.25">
      <c r="A5745" s="4" t="s">
        <v>6092</v>
      </c>
      <c r="B5745" s="4" t="s">
        <v>1364</v>
      </c>
      <c r="C5745" s="4" t="s">
        <v>51</v>
      </c>
      <c r="D5745" s="4" t="s">
        <v>30</v>
      </c>
      <c r="E5745" s="4">
        <v>55</v>
      </c>
      <c r="F5745" s="4">
        <v>10.5</v>
      </c>
      <c r="G5745" s="4">
        <v>6.5</v>
      </c>
      <c r="H5745" s="4">
        <v>925</v>
      </c>
      <c r="I5745" s="4">
        <v>2</v>
      </c>
      <c r="J5745" s="4">
        <v>90</v>
      </c>
      <c r="K5745" s="4">
        <v>0</v>
      </c>
      <c r="L5745" s="4">
        <v>8</v>
      </c>
      <c r="M5745" s="4">
        <v>6</v>
      </c>
      <c r="N5745" s="4">
        <v>-0.1</v>
      </c>
      <c r="O5745" s="4">
        <f t="shared" si="712"/>
        <v>4</v>
      </c>
      <c r="P5745" s="4">
        <f t="shared" si="713"/>
        <v>2</v>
      </c>
      <c r="Q5745" s="4">
        <f t="shared" si="714"/>
        <v>2</v>
      </c>
      <c r="R5745" s="4">
        <f t="shared" si="715"/>
        <v>8</v>
      </c>
      <c r="S5745" s="4">
        <f t="shared" si="716"/>
        <v>77.599999999999994</v>
      </c>
      <c r="T5745" s="4" t="str">
        <f t="shared" si="717"/>
        <v>C - Entwicklungspotenzial</v>
      </c>
      <c r="U5745" s="4">
        <f>ROUND(((E5745-Hilfswerte!$B$20)/Hilfswerte!$B$21)+((F5745-Hilfswerte!$B$22)/Hilfswerte!$B$23)+((G5745-Hilfswerte!$B$24)/Hilfswerte!$B$25)+0.1*INDEX(Hilfswerte!$B$4:$B$15,MATCH(C5745,Hilfswerte!$A$4:$A$15,0)),2)</f>
        <v>-0.84</v>
      </c>
      <c r="V5745" s="4">
        <f>ROUND(SQRT((((E5745-Hilfswerte!$B$20)/Hilfswerte!$B$21)-Hilfswerte!$B$28)^2+(((F5745-Hilfswerte!$B$22)/Hilfswerte!$B$23)-Hilfswerte!$B$29)^2+(((G5745-Hilfswerte!$B$24)/Hilfswerte!$B$25)-Hilfswerte!$B$30)^2),3)</f>
        <v>1.0149999999999999</v>
      </c>
      <c r="W5745" s="4">
        <f>ROUND(E5745*Hilfswerte!$B$31,0)</f>
        <v>11305</v>
      </c>
      <c r="X5745" s="4">
        <f t="shared" si="718"/>
        <v>10380</v>
      </c>
      <c r="Y5745" s="4" t="str">
        <f>IF(T5745="A - Top-Kunde","bereits Top-Kunde",IF(AND(V5745&lt;=Hilfswerte!$B$34,H5745&lt;0.5*W5745),"Hoch",IF(AND(V5745&lt;=Hilfswerte!$B$35,H5745&lt;0.7*W5745),"Mittel","Niedrig")))</f>
        <v>Mittel</v>
      </c>
      <c r="Z5745" s="4">
        <f t="shared" si="719"/>
        <v>6.1</v>
      </c>
      <c r="AA5745" s="4" t="str">
        <f>IF(J5745&gt;365,"Bereits abgewandert (Segment D)",IF(Z5745&gt;=Hilfswerte!$B$38,"Rot - akut gefaehrdet",IF(Z5745&gt;=Hilfswerte!$B$39,"Gelb - beobachten","Gruen - stabil")))</f>
        <v>Gruen - stabil</v>
      </c>
    </row>
    <row r="5746" spans="1:27" ht="15" customHeight="1" x14ac:dyDescent="0.25">
      <c r="A5746" s="4" t="s">
        <v>6093</v>
      </c>
      <c r="B5746" s="4" t="s">
        <v>105</v>
      </c>
      <c r="C5746" s="4" t="s">
        <v>38</v>
      </c>
      <c r="D5746" s="4" t="s">
        <v>30</v>
      </c>
      <c r="E5746" s="4">
        <v>35</v>
      </c>
      <c r="F5746" s="4">
        <v>6.1</v>
      </c>
      <c r="G5746" s="4">
        <v>4.2</v>
      </c>
      <c r="H5746" s="4">
        <v>1230</v>
      </c>
      <c r="I5746" s="4">
        <v>3</v>
      </c>
      <c r="J5746" s="4">
        <v>87</v>
      </c>
      <c r="K5746" s="4">
        <v>0</v>
      </c>
      <c r="L5746" s="4">
        <v>8</v>
      </c>
      <c r="M5746" s="4">
        <v>3</v>
      </c>
      <c r="N5746" s="4">
        <v>-7.9</v>
      </c>
      <c r="O5746" s="4">
        <f t="shared" si="712"/>
        <v>4</v>
      </c>
      <c r="P5746" s="4">
        <f t="shared" si="713"/>
        <v>3</v>
      </c>
      <c r="Q5746" s="4">
        <f t="shared" si="714"/>
        <v>3</v>
      </c>
      <c r="R5746" s="4">
        <f t="shared" si="715"/>
        <v>10</v>
      </c>
      <c r="S5746" s="4">
        <f t="shared" si="716"/>
        <v>93.7</v>
      </c>
      <c r="T5746" s="4" t="str">
        <f t="shared" si="717"/>
        <v>C - Entwicklungspotenzial</v>
      </c>
      <c r="U5746" s="4">
        <f>ROUND(((E5746-Hilfswerte!$B$20)/Hilfswerte!$B$21)+((F5746-Hilfswerte!$B$22)/Hilfswerte!$B$23)+((G5746-Hilfswerte!$B$24)/Hilfswerte!$B$25)+0.1*INDEX(Hilfswerte!$B$4:$B$15,MATCH(C5746,Hilfswerte!$A$4:$A$15,0)),2)</f>
        <v>-1.37</v>
      </c>
      <c r="V5746" s="4">
        <f>ROUND(SQRT((((E5746-Hilfswerte!$B$20)/Hilfswerte!$B$21)-Hilfswerte!$B$28)^2+(((F5746-Hilfswerte!$B$22)/Hilfswerte!$B$23)-Hilfswerte!$B$29)^2+(((G5746-Hilfswerte!$B$24)/Hilfswerte!$B$25)-Hilfswerte!$B$30)^2),3)</f>
        <v>1.3720000000000001</v>
      </c>
      <c r="W5746" s="4">
        <f>ROUND(E5746*Hilfswerte!$B$31,0)</f>
        <v>7194</v>
      </c>
      <c r="X5746" s="4">
        <f t="shared" si="718"/>
        <v>5964</v>
      </c>
      <c r="Y5746" s="4" t="str">
        <f>IF(T5746="A - Top-Kunde","bereits Top-Kunde",IF(AND(V5746&lt;=Hilfswerte!$B$34,H5746&lt;0.5*W5746),"Hoch",IF(AND(V5746&lt;=Hilfswerte!$B$35,H5746&lt;0.7*W5746),"Mittel","Niedrig")))</f>
        <v>Niedrig</v>
      </c>
      <c r="Z5746" s="4">
        <f t="shared" si="719"/>
        <v>9.1</v>
      </c>
      <c r="AA5746" s="4" t="str">
        <f>IF(J5746&gt;365,"Bereits abgewandert (Segment D)",IF(Z5746&gt;=Hilfswerte!$B$38,"Rot - akut gefaehrdet",IF(Z5746&gt;=Hilfswerte!$B$39,"Gelb - beobachten","Gruen - stabil")))</f>
        <v>Gruen - stabil</v>
      </c>
    </row>
    <row r="5747" spans="1:27" ht="15" customHeight="1" x14ac:dyDescent="0.25">
      <c r="A5747" s="4" t="s">
        <v>6094</v>
      </c>
      <c r="B5747" s="4" t="s">
        <v>1280</v>
      </c>
      <c r="C5747" s="4" t="s">
        <v>55</v>
      </c>
      <c r="D5747" s="4" t="s">
        <v>52</v>
      </c>
      <c r="E5747" s="4">
        <v>53</v>
      </c>
      <c r="F5747" s="4">
        <v>11.3</v>
      </c>
      <c r="G5747" s="4">
        <v>18</v>
      </c>
      <c r="H5747" s="4">
        <v>897</v>
      </c>
      <c r="I5747" s="4">
        <v>1</v>
      </c>
      <c r="J5747" s="4">
        <v>354</v>
      </c>
      <c r="K5747" s="4">
        <v>0</v>
      </c>
      <c r="L5747" s="4">
        <v>15</v>
      </c>
      <c r="M5747" s="4">
        <v>6</v>
      </c>
      <c r="N5747" s="4">
        <v>-9.5</v>
      </c>
      <c r="O5747" s="4">
        <f t="shared" si="712"/>
        <v>2</v>
      </c>
      <c r="P5747" s="4">
        <f t="shared" si="713"/>
        <v>1</v>
      </c>
      <c r="Q5747" s="4">
        <f t="shared" si="714"/>
        <v>2</v>
      </c>
      <c r="R5747" s="4">
        <f t="shared" si="715"/>
        <v>5</v>
      </c>
      <c r="S5747" s="4">
        <f t="shared" si="716"/>
        <v>40.799999999999997</v>
      </c>
      <c r="T5747" s="4" t="str">
        <f t="shared" si="717"/>
        <v>C - Entwicklungspotenzial</v>
      </c>
      <c r="U5747" s="4">
        <f>ROUND(((E5747-Hilfswerte!$B$20)/Hilfswerte!$B$21)+((F5747-Hilfswerte!$B$22)/Hilfswerte!$B$23)+((G5747-Hilfswerte!$B$24)/Hilfswerte!$B$25)+0.1*INDEX(Hilfswerte!$B$4:$B$15,MATCH(C5747,Hilfswerte!$A$4:$A$15,0)),2)</f>
        <v>0.94</v>
      </c>
      <c r="V5747" s="4">
        <f>ROUND(SQRT((((E5747-Hilfswerte!$B$20)/Hilfswerte!$B$21)-Hilfswerte!$B$28)^2+(((F5747-Hilfswerte!$B$22)/Hilfswerte!$B$23)-Hilfswerte!$B$29)^2+(((G5747-Hilfswerte!$B$24)/Hilfswerte!$B$25)-Hilfswerte!$B$30)^2),3)</f>
        <v>1.276</v>
      </c>
      <c r="W5747" s="4">
        <f>ROUND(E5747*Hilfswerte!$B$31,0)</f>
        <v>10894</v>
      </c>
      <c r="X5747" s="4">
        <f t="shared" si="718"/>
        <v>9997</v>
      </c>
      <c r="Y5747" s="4" t="str">
        <f>IF(T5747="A - Top-Kunde","bereits Top-Kunde",IF(AND(V5747&lt;=Hilfswerte!$B$34,H5747&lt;0.5*W5747),"Hoch",IF(AND(V5747&lt;=Hilfswerte!$B$35,H5747&lt;0.7*W5747),"Mittel","Niedrig")))</f>
        <v>Niedrig</v>
      </c>
      <c r="Z5747" s="4">
        <f t="shared" si="719"/>
        <v>24.5</v>
      </c>
      <c r="AA5747" s="4" t="str">
        <f>IF(J5747&gt;365,"Bereits abgewandert (Segment D)",IF(Z5747&gt;=Hilfswerte!$B$38,"Rot - akut gefaehrdet",IF(Z5747&gt;=Hilfswerte!$B$39,"Gelb - beobachten","Gruen - stabil")))</f>
        <v>Rot - akut gefaehrdet</v>
      </c>
    </row>
    <row r="5748" spans="1:27" ht="15" customHeight="1" x14ac:dyDescent="0.25">
      <c r="A5748" s="4" t="s">
        <v>6095</v>
      </c>
      <c r="B5748" s="4" t="s">
        <v>282</v>
      </c>
      <c r="C5748" s="4" t="s">
        <v>38</v>
      </c>
      <c r="D5748" s="4" t="s">
        <v>30</v>
      </c>
      <c r="E5748" s="4">
        <v>544</v>
      </c>
      <c r="F5748" s="4">
        <v>122.2</v>
      </c>
      <c r="G5748" s="4">
        <v>6.9</v>
      </c>
      <c r="H5748" s="4">
        <v>2655</v>
      </c>
      <c r="I5748" s="4">
        <v>2</v>
      </c>
      <c r="J5748" s="4">
        <v>166</v>
      </c>
      <c r="K5748" s="4">
        <v>0</v>
      </c>
      <c r="L5748" s="4">
        <v>1</v>
      </c>
      <c r="M5748" s="4">
        <v>5</v>
      </c>
      <c r="N5748" s="4">
        <v>46.2</v>
      </c>
      <c r="O5748" s="4">
        <f t="shared" si="712"/>
        <v>3</v>
      </c>
      <c r="P5748" s="4">
        <f t="shared" si="713"/>
        <v>2</v>
      </c>
      <c r="Q5748" s="4">
        <f t="shared" si="714"/>
        <v>4</v>
      </c>
      <c r="R5748" s="4">
        <f t="shared" si="715"/>
        <v>9</v>
      </c>
      <c r="S5748" s="4">
        <f t="shared" si="716"/>
        <v>112.8</v>
      </c>
      <c r="T5748" s="4" t="str">
        <f t="shared" si="717"/>
        <v>B - Kernkunde</v>
      </c>
      <c r="U5748" s="4">
        <f>ROUND(((E5748-Hilfswerte!$B$20)/Hilfswerte!$B$21)+((F5748-Hilfswerte!$B$22)/Hilfswerte!$B$23)+((G5748-Hilfswerte!$B$24)/Hilfswerte!$B$25)+0.1*INDEX(Hilfswerte!$B$4:$B$15,MATCH(C5748,Hilfswerte!$A$4:$A$15,0)),2)</f>
        <v>3.33</v>
      </c>
      <c r="V5748" s="4">
        <f>ROUND(SQRT((((E5748-Hilfswerte!$B$20)/Hilfswerte!$B$21)-Hilfswerte!$B$28)^2+(((F5748-Hilfswerte!$B$22)/Hilfswerte!$B$23)-Hilfswerte!$B$29)^2+(((G5748-Hilfswerte!$B$24)/Hilfswerte!$B$25)-Hilfswerte!$B$30)^2),3)</f>
        <v>2.3220000000000001</v>
      </c>
      <c r="W5748" s="4">
        <f>ROUND(E5748*Hilfswerte!$B$31,0)</f>
        <v>111817</v>
      </c>
      <c r="X5748" s="4">
        <f t="shared" si="718"/>
        <v>109162</v>
      </c>
      <c r="Y5748" s="4" t="str">
        <f>IF(T5748="A - Top-Kunde","bereits Top-Kunde",IF(AND(V5748&lt;=Hilfswerte!$B$34,H5748&lt;0.5*W5748),"Hoch",IF(AND(V5748&lt;=Hilfswerte!$B$35,H5748&lt;0.7*W5748),"Mittel","Niedrig")))</f>
        <v>Niedrig</v>
      </c>
      <c r="Z5748" s="4">
        <f t="shared" si="719"/>
        <v>8.5</v>
      </c>
      <c r="AA5748" s="4" t="str">
        <f>IF(J5748&gt;365,"Bereits abgewandert (Segment D)",IF(Z5748&gt;=Hilfswerte!$B$38,"Rot - akut gefaehrdet",IF(Z5748&gt;=Hilfswerte!$B$39,"Gelb - beobachten","Gruen - stabil")))</f>
        <v>Gruen - stabil</v>
      </c>
    </row>
    <row r="5749" spans="1:27" ht="15" customHeight="1" x14ac:dyDescent="0.25">
      <c r="A5749" s="4" t="s">
        <v>6096</v>
      </c>
      <c r="B5749" s="4" t="s">
        <v>483</v>
      </c>
      <c r="C5749" s="4" t="s">
        <v>38</v>
      </c>
      <c r="D5749" s="4" t="s">
        <v>30</v>
      </c>
      <c r="E5749" s="4">
        <v>96</v>
      </c>
      <c r="F5749" s="4">
        <v>13.1</v>
      </c>
      <c r="G5749" s="4">
        <v>0.8</v>
      </c>
      <c r="H5749" s="4">
        <v>8492</v>
      </c>
      <c r="I5749" s="4">
        <v>3</v>
      </c>
      <c r="J5749" s="4">
        <v>11</v>
      </c>
      <c r="K5749" s="4">
        <v>0</v>
      </c>
      <c r="L5749" s="4">
        <v>3</v>
      </c>
      <c r="M5749" s="4">
        <v>1</v>
      </c>
      <c r="N5749" s="4">
        <v>27.8</v>
      </c>
      <c r="O5749" s="4">
        <f t="shared" si="712"/>
        <v>5</v>
      </c>
      <c r="P5749" s="4">
        <f t="shared" si="713"/>
        <v>3</v>
      </c>
      <c r="Q5749" s="4">
        <f t="shared" si="714"/>
        <v>5</v>
      </c>
      <c r="R5749" s="4">
        <f t="shared" si="715"/>
        <v>13</v>
      </c>
      <c r="S5749" s="4">
        <f t="shared" si="716"/>
        <v>143</v>
      </c>
      <c r="T5749" s="4" t="str">
        <f t="shared" si="717"/>
        <v>A - Top-Kunde</v>
      </c>
      <c r="U5749" s="4">
        <f>ROUND(((E5749-Hilfswerte!$B$20)/Hilfswerte!$B$21)+((F5749-Hilfswerte!$B$22)/Hilfswerte!$B$23)+((G5749-Hilfswerte!$B$24)/Hilfswerte!$B$25)+0.1*INDEX(Hilfswerte!$B$4:$B$15,MATCH(C5749,Hilfswerte!$A$4:$A$15,0)),2)</f>
        <v>-1.53</v>
      </c>
      <c r="V5749" s="4">
        <f>ROUND(SQRT((((E5749-Hilfswerte!$B$20)/Hilfswerte!$B$21)-Hilfswerte!$B$28)^2+(((F5749-Hilfswerte!$B$22)/Hilfswerte!$B$23)-Hilfswerte!$B$29)^2+(((G5749-Hilfswerte!$B$24)/Hilfswerte!$B$25)-Hilfswerte!$B$30)^2),3)</f>
        <v>1.738</v>
      </c>
      <c r="W5749" s="4">
        <f>ROUND(E5749*Hilfswerte!$B$31,0)</f>
        <v>19732</v>
      </c>
      <c r="X5749" s="4">
        <f t="shared" si="718"/>
        <v>11240</v>
      </c>
      <c r="Y5749" s="4" t="str">
        <f>IF(T5749="A - Top-Kunde","bereits Top-Kunde",IF(AND(V5749&lt;=Hilfswerte!$B$34,H5749&lt;0.5*W5749),"Hoch",IF(AND(V5749&lt;=Hilfswerte!$B$35,H5749&lt;0.7*W5749),"Mittel","Niedrig")))</f>
        <v>bereits Top-Kunde</v>
      </c>
      <c r="Z5749" s="4">
        <f t="shared" si="719"/>
        <v>1.2</v>
      </c>
      <c r="AA5749" s="4" t="str">
        <f>IF(J5749&gt;365,"Bereits abgewandert (Segment D)",IF(Z5749&gt;=Hilfswerte!$B$38,"Rot - akut gefaehrdet",IF(Z5749&gt;=Hilfswerte!$B$39,"Gelb - beobachten","Gruen - stabil")))</f>
        <v>Gruen - stabil</v>
      </c>
    </row>
    <row r="5750" spans="1:27" ht="15" customHeight="1" x14ac:dyDescent="0.25">
      <c r="A5750" s="4" t="s">
        <v>6097</v>
      </c>
      <c r="B5750" s="4" t="s">
        <v>217</v>
      </c>
      <c r="C5750" s="4" t="s">
        <v>51</v>
      </c>
      <c r="D5750" s="4" t="s">
        <v>30</v>
      </c>
      <c r="E5750" s="4">
        <v>69</v>
      </c>
      <c r="F5750" s="4">
        <v>20.399999999999999</v>
      </c>
      <c r="G5750" s="4">
        <v>20.6</v>
      </c>
      <c r="H5750" s="4">
        <v>11977</v>
      </c>
      <c r="I5750" s="4">
        <v>5</v>
      </c>
      <c r="J5750" s="4">
        <v>28</v>
      </c>
      <c r="K5750" s="4">
        <v>0</v>
      </c>
      <c r="L5750" s="4">
        <v>14</v>
      </c>
      <c r="M5750" s="4">
        <v>5</v>
      </c>
      <c r="N5750" s="4">
        <v>-10.6</v>
      </c>
      <c r="O5750" s="4">
        <f t="shared" si="712"/>
        <v>5</v>
      </c>
      <c r="P5750" s="4">
        <f t="shared" si="713"/>
        <v>5</v>
      </c>
      <c r="Q5750" s="4">
        <f t="shared" si="714"/>
        <v>5</v>
      </c>
      <c r="R5750" s="4">
        <f t="shared" si="715"/>
        <v>15</v>
      </c>
      <c r="S5750" s="4">
        <f t="shared" si="716"/>
        <v>140.5</v>
      </c>
      <c r="T5750" s="4" t="str">
        <f t="shared" si="717"/>
        <v>A - Top-Kunde</v>
      </c>
      <c r="U5750" s="4">
        <f>ROUND(((E5750-Hilfswerte!$B$20)/Hilfswerte!$B$21)+((F5750-Hilfswerte!$B$22)/Hilfswerte!$B$23)+((G5750-Hilfswerte!$B$24)/Hilfswerte!$B$25)+0.1*INDEX(Hilfswerte!$B$4:$B$15,MATCH(C5750,Hilfswerte!$A$4:$A$15,0)),2)</f>
        <v>1.64</v>
      </c>
      <c r="V5750" s="4">
        <f>ROUND(SQRT((((E5750-Hilfswerte!$B$20)/Hilfswerte!$B$21)-Hilfswerte!$B$28)^2+(((F5750-Hilfswerte!$B$22)/Hilfswerte!$B$23)-Hilfswerte!$B$29)^2+(((G5750-Hilfswerte!$B$24)/Hilfswerte!$B$25)-Hilfswerte!$B$30)^2),3)</f>
        <v>1.58</v>
      </c>
      <c r="W5750" s="4">
        <f>ROUND(E5750*Hilfswerte!$B$31,0)</f>
        <v>14183</v>
      </c>
      <c r="X5750" s="4">
        <f t="shared" si="718"/>
        <v>2206</v>
      </c>
      <c r="Y5750" s="4" t="str">
        <f>IF(T5750="A - Top-Kunde","bereits Top-Kunde",IF(AND(V5750&lt;=Hilfswerte!$B$34,H5750&lt;0.5*W5750),"Hoch",IF(AND(V5750&lt;=Hilfswerte!$B$35,H5750&lt;0.7*W5750),"Mittel","Niedrig")))</f>
        <v>bereits Top-Kunde</v>
      </c>
      <c r="Z5750" s="4">
        <f t="shared" si="719"/>
        <v>8.4</v>
      </c>
      <c r="AA5750" s="4" t="str">
        <f>IF(J5750&gt;365,"Bereits abgewandert (Segment D)",IF(Z5750&gt;=Hilfswerte!$B$38,"Rot - akut gefaehrdet",IF(Z5750&gt;=Hilfswerte!$B$39,"Gelb - beobachten","Gruen - stabil")))</f>
        <v>Gruen - stabil</v>
      </c>
    </row>
    <row r="5751" spans="1:27" ht="15" customHeight="1" x14ac:dyDescent="0.25">
      <c r="A5751" s="4" t="s">
        <v>6098</v>
      </c>
      <c r="B5751" s="4" t="s">
        <v>369</v>
      </c>
      <c r="C5751" s="4" t="s">
        <v>84</v>
      </c>
      <c r="D5751" s="4" t="s">
        <v>30</v>
      </c>
      <c r="E5751" s="4">
        <v>45</v>
      </c>
      <c r="F5751" s="4">
        <v>7.7</v>
      </c>
      <c r="G5751" s="4">
        <v>12.8</v>
      </c>
      <c r="H5751" s="4">
        <v>1235</v>
      </c>
      <c r="I5751" s="4">
        <v>2</v>
      </c>
      <c r="J5751" s="4">
        <v>75</v>
      </c>
      <c r="K5751" s="4">
        <v>0</v>
      </c>
      <c r="L5751" s="4">
        <v>-8</v>
      </c>
      <c r="M5751" s="4">
        <v>3</v>
      </c>
      <c r="N5751" s="4">
        <v>-1.1000000000000001</v>
      </c>
      <c r="O5751" s="4">
        <f t="shared" si="712"/>
        <v>4</v>
      </c>
      <c r="P5751" s="4">
        <f t="shared" si="713"/>
        <v>2</v>
      </c>
      <c r="Q5751" s="4">
        <f t="shared" si="714"/>
        <v>3</v>
      </c>
      <c r="R5751" s="4">
        <f t="shared" si="715"/>
        <v>9</v>
      </c>
      <c r="S5751" s="4">
        <f t="shared" si="716"/>
        <v>89.5</v>
      </c>
      <c r="T5751" s="4" t="str">
        <f t="shared" si="717"/>
        <v>C - Entwicklungspotenzial</v>
      </c>
      <c r="U5751" s="4">
        <f>ROUND(((E5751-Hilfswerte!$B$20)/Hilfswerte!$B$21)+((F5751-Hilfswerte!$B$22)/Hilfswerte!$B$23)+((G5751-Hilfswerte!$B$24)/Hilfswerte!$B$25)+0.1*INDEX(Hilfswerte!$B$4:$B$15,MATCH(C5751,Hilfswerte!$A$4:$A$15,0)),2)</f>
        <v>-0.27</v>
      </c>
      <c r="V5751" s="4">
        <f>ROUND(SQRT((((E5751-Hilfswerte!$B$20)/Hilfswerte!$B$21)-Hilfswerte!$B$28)^2+(((F5751-Hilfswerte!$B$22)/Hilfswerte!$B$23)-Hilfswerte!$B$29)^2+(((G5751-Hilfswerte!$B$24)/Hilfswerte!$B$25)-Hilfswerte!$B$30)^2),3)</f>
        <v>0.79300000000000004</v>
      </c>
      <c r="W5751" s="4">
        <f>ROUND(E5751*Hilfswerte!$B$31,0)</f>
        <v>9250</v>
      </c>
      <c r="X5751" s="4">
        <f t="shared" si="718"/>
        <v>8015</v>
      </c>
      <c r="Y5751" s="4" t="str">
        <f>IF(T5751="A - Top-Kunde","bereits Top-Kunde",IF(AND(V5751&lt;=Hilfswerte!$B$34,H5751&lt;0.5*W5751),"Hoch",IF(AND(V5751&lt;=Hilfswerte!$B$35,H5751&lt;0.7*W5751),"Mittel","Niedrig")))</f>
        <v>Hoch</v>
      </c>
      <c r="Z5751" s="4">
        <f t="shared" si="719"/>
        <v>4.2</v>
      </c>
      <c r="AA5751" s="4" t="str">
        <f>IF(J5751&gt;365,"Bereits abgewandert (Segment D)",IF(Z5751&gt;=Hilfswerte!$B$38,"Rot - akut gefaehrdet",IF(Z5751&gt;=Hilfswerte!$B$39,"Gelb - beobachten","Gruen - stabil")))</f>
        <v>Gruen - stabil</v>
      </c>
    </row>
    <row r="5752" spans="1:27" ht="15" customHeight="1" x14ac:dyDescent="0.25">
      <c r="A5752" s="4" t="s">
        <v>6099</v>
      </c>
      <c r="B5752" s="4" t="s">
        <v>795</v>
      </c>
      <c r="C5752" s="4" t="s">
        <v>89</v>
      </c>
      <c r="D5752" s="4" t="s">
        <v>93</v>
      </c>
      <c r="E5752" s="4">
        <v>37</v>
      </c>
      <c r="F5752" s="4">
        <v>8.6999999999999993</v>
      </c>
      <c r="G5752" s="4">
        <v>14.6</v>
      </c>
      <c r="H5752" s="4">
        <v>619</v>
      </c>
      <c r="I5752" s="4">
        <v>4</v>
      </c>
      <c r="J5752" s="4">
        <v>125</v>
      </c>
      <c r="K5752" s="4">
        <v>0</v>
      </c>
      <c r="L5752" s="4">
        <v>9</v>
      </c>
      <c r="M5752" s="4">
        <v>3</v>
      </c>
      <c r="N5752" s="4">
        <v>-2.6</v>
      </c>
      <c r="O5752" s="4">
        <f t="shared" si="712"/>
        <v>3</v>
      </c>
      <c r="P5752" s="4">
        <f t="shared" si="713"/>
        <v>4</v>
      </c>
      <c r="Q5752" s="4">
        <f t="shared" si="714"/>
        <v>2</v>
      </c>
      <c r="R5752" s="4">
        <f t="shared" si="715"/>
        <v>9</v>
      </c>
      <c r="S5752" s="4">
        <f t="shared" si="716"/>
        <v>86</v>
      </c>
      <c r="T5752" s="4" t="str">
        <f t="shared" si="717"/>
        <v>C - Entwicklungspotenzial</v>
      </c>
      <c r="U5752" s="4">
        <f>ROUND(((E5752-Hilfswerte!$B$20)/Hilfswerte!$B$21)+((F5752-Hilfswerte!$B$22)/Hilfswerte!$B$23)+((G5752-Hilfswerte!$B$24)/Hilfswerte!$B$25)+0.1*INDEX(Hilfswerte!$B$4:$B$15,MATCH(C5752,Hilfswerte!$A$4:$A$15,0)),2)</f>
        <v>0.28999999999999998</v>
      </c>
      <c r="V5752" s="4">
        <f>ROUND(SQRT((((E5752-Hilfswerte!$B$20)/Hilfswerte!$B$21)-Hilfswerte!$B$28)^2+(((F5752-Hilfswerte!$B$22)/Hilfswerte!$B$23)-Hilfswerte!$B$29)^2+(((G5752-Hilfswerte!$B$24)/Hilfswerte!$B$25)-Hilfswerte!$B$30)^2),3)</f>
        <v>0.93400000000000005</v>
      </c>
      <c r="W5752" s="4">
        <f>ROUND(E5752*Hilfswerte!$B$31,0)</f>
        <v>7605</v>
      </c>
      <c r="X5752" s="4">
        <f t="shared" si="718"/>
        <v>6986</v>
      </c>
      <c r="Y5752" s="4" t="str">
        <f>IF(T5752="A - Top-Kunde","bereits Top-Kunde",IF(AND(V5752&lt;=Hilfswerte!$B$34,H5752&lt;0.5*W5752),"Hoch",IF(AND(V5752&lt;=Hilfswerte!$B$35,H5752&lt;0.7*W5752),"Mittel","Niedrig")))</f>
        <v>Mittel</v>
      </c>
      <c r="Z5752" s="4">
        <f t="shared" si="719"/>
        <v>9.1</v>
      </c>
      <c r="AA5752" s="4" t="str">
        <f>IF(J5752&gt;365,"Bereits abgewandert (Segment D)",IF(Z5752&gt;=Hilfswerte!$B$38,"Rot - akut gefaehrdet",IF(Z5752&gt;=Hilfswerte!$B$39,"Gelb - beobachten","Gruen - stabil")))</f>
        <v>Gruen - stabil</v>
      </c>
    </row>
    <row r="5753" spans="1:27" ht="15" customHeight="1" x14ac:dyDescent="0.25">
      <c r="A5753" s="4" t="s">
        <v>6100</v>
      </c>
      <c r="B5753" s="4" t="s">
        <v>1020</v>
      </c>
      <c r="C5753" s="4" t="s">
        <v>62</v>
      </c>
      <c r="D5753" s="4" t="s">
        <v>30</v>
      </c>
      <c r="E5753" s="4">
        <v>643</v>
      </c>
      <c r="F5753" s="4">
        <v>140</v>
      </c>
      <c r="G5753" s="4">
        <v>15.8</v>
      </c>
      <c r="H5753" s="4">
        <v>48600</v>
      </c>
      <c r="I5753" s="4">
        <v>2</v>
      </c>
      <c r="J5753" s="4">
        <v>142</v>
      </c>
      <c r="K5753" s="4">
        <v>0</v>
      </c>
      <c r="L5753" s="4">
        <v>18</v>
      </c>
      <c r="M5753" s="4">
        <v>2</v>
      </c>
      <c r="N5753" s="4">
        <v>39.5</v>
      </c>
      <c r="O5753" s="4">
        <f t="shared" si="712"/>
        <v>3</v>
      </c>
      <c r="P5753" s="4">
        <f t="shared" si="713"/>
        <v>2</v>
      </c>
      <c r="Q5753" s="4">
        <f t="shared" si="714"/>
        <v>5</v>
      </c>
      <c r="R5753" s="4">
        <f t="shared" si="715"/>
        <v>10</v>
      </c>
      <c r="S5753" s="4">
        <f t="shared" si="716"/>
        <v>114.4</v>
      </c>
      <c r="T5753" s="4" t="str">
        <f t="shared" si="717"/>
        <v>B - Kernkunde</v>
      </c>
      <c r="U5753" s="4">
        <f>ROUND(((E5753-Hilfswerte!$B$20)/Hilfswerte!$B$21)+((F5753-Hilfswerte!$B$22)/Hilfswerte!$B$23)+((G5753-Hilfswerte!$B$24)/Hilfswerte!$B$25)+0.1*INDEX(Hilfswerte!$B$4:$B$15,MATCH(C5753,Hilfswerte!$A$4:$A$15,0)),2)</f>
        <v>5.56</v>
      </c>
      <c r="V5753" s="4">
        <f>ROUND(SQRT((((E5753-Hilfswerte!$B$20)/Hilfswerte!$B$21)-Hilfswerte!$B$28)^2+(((F5753-Hilfswerte!$B$22)/Hilfswerte!$B$23)-Hilfswerte!$B$29)^2+(((G5753-Hilfswerte!$B$24)/Hilfswerte!$B$25)-Hilfswerte!$B$30)^2),3)</f>
        <v>2.8420000000000001</v>
      </c>
      <c r="W5753" s="4">
        <f>ROUND(E5753*Hilfswerte!$B$31,0)</f>
        <v>132166</v>
      </c>
      <c r="X5753" s="4">
        <f t="shared" si="718"/>
        <v>83566</v>
      </c>
      <c r="Y5753" s="4" t="str">
        <f>IF(T5753="A - Top-Kunde","bereits Top-Kunde",IF(AND(V5753&lt;=Hilfswerte!$B$34,H5753&lt;0.5*W5753),"Hoch",IF(AND(V5753&lt;=Hilfswerte!$B$35,H5753&lt;0.7*W5753),"Mittel","Niedrig")))</f>
        <v>Niedrig</v>
      </c>
      <c r="Z5753" s="4">
        <f t="shared" si="719"/>
        <v>10.7</v>
      </c>
      <c r="AA5753" s="4" t="str">
        <f>IF(J5753&gt;365,"Bereits abgewandert (Segment D)",IF(Z5753&gt;=Hilfswerte!$B$38,"Rot - akut gefaehrdet",IF(Z5753&gt;=Hilfswerte!$B$39,"Gelb - beobachten","Gruen - stabil")))</f>
        <v>Gruen - stabil</v>
      </c>
    </row>
    <row r="5754" spans="1:27" ht="15" customHeight="1" x14ac:dyDescent="0.25">
      <c r="A5754" s="4" t="s">
        <v>6101</v>
      </c>
      <c r="B5754" s="4" t="s">
        <v>787</v>
      </c>
      <c r="C5754" s="4" t="s">
        <v>65</v>
      </c>
      <c r="D5754" s="4" t="s">
        <v>30</v>
      </c>
      <c r="E5754" s="4">
        <v>28</v>
      </c>
      <c r="F5754" s="4">
        <v>5.8</v>
      </c>
      <c r="G5754" s="4">
        <v>9</v>
      </c>
      <c r="H5754" s="4">
        <v>7127</v>
      </c>
      <c r="I5754" s="4">
        <v>6</v>
      </c>
      <c r="J5754" s="4">
        <v>84</v>
      </c>
      <c r="K5754" s="4">
        <v>1</v>
      </c>
      <c r="L5754" s="4">
        <v>-2</v>
      </c>
      <c r="M5754" s="4">
        <v>4</v>
      </c>
      <c r="N5754" s="4">
        <v>5.0999999999999996</v>
      </c>
      <c r="O5754" s="4">
        <f t="shared" si="712"/>
        <v>4</v>
      </c>
      <c r="P5754" s="4">
        <f t="shared" si="713"/>
        <v>5</v>
      </c>
      <c r="Q5754" s="4">
        <f t="shared" si="714"/>
        <v>4</v>
      </c>
      <c r="R5754" s="4">
        <f t="shared" si="715"/>
        <v>13</v>
      </c>
      <c r="S5754" s="4">
        <f t="shared" si="716"/>
        <v>126.6</v>
      </c>
      <c r="T5754" s="4" t="str">
        <f t="shared" si="717"/>
        <v>A - Top-Kunde</v>
      </c>
      <c r="U5754" s="4">
        <f>ROUND(((E5754-Hilfswerte!$B$20)/Hilfswerte!$B$21)+((F5754-Hilfswerte!$B$22)/Hilfswerte!$B$23)+((G5754-Hilfswerte!$B$24)/Hilfswerte!$B$25)+0.1*INDEX(Hilfswerte!$B$4:$B$15,MATCH(C5754,Hilfswerte!$A$4:$A$15,0)),2)</f>
        <v>-1.04</v>
      </c>
      <c r="V5754" s="4">
        <f>ROUND(SQRT((((E5754-Hilfswerte!$B$20)/Hilfswerte!$B$21)-Hilfswerte!$B$28)^2+(((F5754-Hilfswerte!$B$22)/Hilfswerte!$B$23)-Hilfswerte!$B$29)^2+(((G5754-Hilfswerte!$B$24)/Hilfswerte!$B$25)-Hilfswerte!$B$30)^2),3)</f>
        <v>0.89900000000000002</v>
      </c>
      <c r="W5754" s="4">
        <f>ROUND(E5754*Hilfswerte!$B$31,0)</f>
        <v>5755</v>
      </c>
      <c r="X5754" s="4">
        <f t="shared" si="718"/>
        <v>0</v>
      </c>
      <c r="Y5754" s="4" t="str">
        <f>IF(T5754="A - Top-Kunde","bereits Top-Kunde",IF(AND(V5754&lt;=Hilfswerte!$B$34,H5754&lt;0.5*W5754),"Hoch",IF(AND(V5754&lt;=Hilfswerte!$B$35,H5754&lt;0.7*W5754),"Mittel","Niedrig")))</f>
        <v>bereits Top-Kunde</v>
      </c>
      <c r="Z5754" s="4">
        <f t="shared" si="719"/>
        <v>7.2</v>
      </c>
      <c r="AA5754" s="4" t="str">
        <f>IF(J5754&gt;365,"Bereits abgewandert (Segment D)",IF(Z5754&gt;=Hilfswerte!$B$38,"Rot - akut gefaehrdet",IF(Z5754&gt;=Hilfswerte!$B$39,"Gelb - beobachten","Gruen - stabil")))</f>
        <v>Gruen - stabil</v>
      </c>
    </row>
    <row r="5755" spans="1:27" ht="15" customHeight="1" x14ac:dyDescent="0.25">
      <c r="A5755" s="4" t="s">
        <v>6102</v>
      </c>
      <c r="B5755" s="4" t="s">
        <v>263</v>
      </c>
      <c r="C5755" s="4" t="s">
        <v>29</v>
      </c>
      <c r="D5755" s="4" t="s">
        <v>30</v>
      </c>
      <c r="E5755" s="4">
        <v>98</v>
      </c>
      <c r="F5755" s="4">
        <v>30.8</v>
      </c>
      <c r="G5755" s="4">
        <v>10.8</v>
      </c>
      <c r="H5755" s="4">
        <v>5602</v>
      </c>
      <c r="I5755" s="4">
        <v>2</v>
      </c>
      <c r="J5755" s="4">
        <v>152</v>
      </c>
      <c r="K5755" s="4">
        <v>0</v>
      </c>
      <c r="L5755" s="4">
        <v>8</v>
      </c>
      <c r="M5755" s="4">
        <v>1</v>
      </c>
      <c r="N5755" s="4">
        <v>-0.1</v>
      </c>
      <c r="O5755" s="4">
        <f t="shared" si="712"/>
        <v>3</v>
      </c>
      <c r="P5755" s="4">
        <f t="shared" si="713"/>
        <v>2</v>
      </c>
      <c r="Q5755" s="4">
        <f t="shared" si="714"/>
        <v>4</v>
      </c>
      <c r="R5755" s="4">
        <f t="shared" si="715"/>
        <v>9</v>
      </c>
      <c r="S5755" s="4">
        <f t="shared" si="716"/>
        <v>87.6</v>
      </c>
      <c r="T5755" s="4" t="str">
        <f t="shared" si="717"/>
        <v>C - Entwicklungspotenzial</v>
      </c>
      <c r="U5755" s="4">
        <f>ROUND(((E5755-Hilfswerte!$B$20)/Hilfswerte!$B$21)+((F5755-Hilfswerte!$B$22)/Hilfswerte!$B$23)+((G5755-Hilfswerte!$B$24)/Hilfswerte!$B$25)+0.1*INDEX(Hilfswerte!$B$4:$B$15,MATCH(C5755,Hilfswerte!$A$4:$A$15,0)),2)</f>
        <v>0.32</v>
      </c>
      <c r="V5755" s="4">
        <f>ROUND(SQRT((((E5755-Hilfswerte!$B$20)/Hilfswerte!$B$21)-Hilfswerte!$B$28)^2+(((F5755-Hilfswerte!$B$22)/Hilfswerte!$B$23)-Hilfswerte!$B$29)^2+(((G5755-Hilfswerte!$B$24)/Hilfswerte!$B$25)-Hilfswerte!$B$30)^2),3)</f>
        <v>0.32700000000000001</v>
      </c>
      <c r="W5755" s="4">
        <f>ROUND(E5755*Hilfswerte!$B$31,0)</f>
        <v>20144</v>
      </c>
      <c r="X5755" s="4">
        <f t="shared" si="718"/>
        <v>14542</v>
      </c>
      <c r="Y5755" s="4" t="str">
        <f>IF(T5755="A - Top-Kunde","bereits Top-Kunde",IF(AND(V5755&lt;=Hilfswerte!$B$34,H5755&lt;0.5*W5755),"Hoch",IF(AND(V5755&lt;=Hilfswerte!$B$35,H5755&lt;0.7*W5755),"Mittel","Niedrig")))</f>
        <v>Hoch</v>
      </c>
      <c r="Z5755" s="4">
        <f t="shared" si="719"/>
        <v>9.1999999999999993</v>
      </c>
      <c r="AA5755" s="4" t="str">
        <f>IF(J5755&gt;365,"Bereits abgewandert (Segment D)",IF(Z5755&gt;=Hilfswerte!$B$38,"Rot - akut gefaehrdet",IF(Z5755&gt;=Hilfswerte!$B$39,"Gelb - beobachten","Gruen - stabil")))</f>
        <v>Gruen - stabil</v>
      </c>
    </row>
    <row r="5756" spans="1:27" ht="15" customHeight="1" x14ac:dyDescent="0.25">
      <c r="A5756" s="4" t="s">
        <v>6103</v>
      </c>
      <c r="B5756" s="4" t="s">
        <v>420</v>
      </c>
      <c r="C5756" s="4" t="s">
        <v>62</v>
      </c>
      <c r="D5756" s="4" t="s">
        <v>30</v>
      </c>
      <c r="E5756" s="4">
        <v>95</v>
      </c>
      <c r="F5756" s="4">
        <v>21.3</v>
      </c>
      <c r="G5756" s="4">
        <v>12</v>
      </c>
      <c r="H5756" s="4">
        <v>4678</v>
      </c>
      <c r="I5756" s="4">
        <v>1</v>
      </c>
      <c r="J5756" s="4">
        <v>320</v>
      </c>
      <c r="K5756" s="4">
        <v>0</v>
      </c>
      <c r="L5756" s="4">
        <v>8</v>
      </c>
      <c r="M5756" s="4">
        <v>4</v>
      </c>
      <c r="N5756" s="4">
        <v>-5.9</v>
      </c>
      <c r="O5756" s="4">
        <f t="shared" si="712"/>
        <v>2</v>
      </c>
      <c r="P5756" s="4">
        <f t="shared" si="713"/>
        <v>1</v>
      </c>
      <c r="Q5756" s="4">
        <f t="shared" si="714"/>
        <v>4</v>
      </c>
      <c r="R5756" s="4">
        <f t="shared" si="715"/>
        <v>7</v>
      </c>
      <c r="S5756" s="4">
        <f t="shared" si="716"/>
        <v>64.7</v>
      </c>
      <c r="T5756" s="4" t="str">
        <f t="shared" si="717"/>
        <v>C - Entwicklungspotenzial</v>
      </c>
      <c r="U5756" s="4">
        <f>ROUND(((E5756-Hilfswerte!$B$20)/Hilfswerte!$B$21)+((F5756-Hilfswerte!$B$22)/Hilfswerte!$B$23)+((G5756-Hilfswerte!$B$24)/Hilfswerte!$B$25)+0.1*INDEX(Hilfswerte!$B$4:$B$15,MATCH(C5756,Hilfswerte!$A$4:$A$15,0)),2)</f>
        <v>0.48</v>
      </c>
      <c r="V5756" s="4">
        <f>ROUND(SQRT((((E5756-Hilfswerte!$B$20)/Hilfswerte!$B$21)-Hilfswerte!$B$28)^2+(((F5756-Hilfswerte!$B$22)/Hilfswerte!$B$23)-Hilfswerte!$B$29)^2+(((G5756-Hilfswerte!$B$24)/Hilfswerte!$B$25)-Hilfswerte!$B$30)^2),3)</f>
        <v>0.44500000000000001</v>
      </c>
      <c r="W5756" s="4">
        <f>ROUND(E5756*Hilfswerte!$B$31,0)</f>
        <v>19527</v>
      </c>
      <c r="X5756" s="4">
        <f t="shared" si="718"/>
        <v>14849</v>
      </c>
      <c r="Y5756" s="4" t="str">
        <f>IF(T5756="A - Top-Kunde","bereits Top-Kunde",IF(AND(V5756&lt;=Hilfswerte!$B$34,H5756&lt;0.5*W5756),"Hoch",IF(AND(V5756&lt;=Hilfswerte!$B$35,H5756&lt;0.7*W5756),"Mittel","Niedrig")))</f>
        <v>Hoch</v>
      </c>
      <c r="Z5756" s="4">
        <f t="shared" si="719"/>
        <v>20</v>
      </c>
      <c r="AA5756" s="4" t="str">
        <f>IF(J5756&gt;365,"Bereits abgewandert (Segment D)",IF(Z5756&gt;=Hilfswerte!$B$38,"Rot - akut gefaehrdet",IF(Z5756&gt;=Hilfswerte!$B$39,"Gelb - beobachten","Gruen - stabil")))</f>
        <v>Rot - akut gefaehrdet</v>
      </c>
    </row>
    <row r="5757" spans="1:27" ht="15" customHeight="1" x14ac:dyDescent="0.25">
      <c r="A5757" s="4" t="s">
        <v>6104</v>
      </c>
      <c r="B5757" s="4" t="s">
        <v>42</v>
      </c>
      <c r="C5757" s="4" t="s">
        <v>74</v>
      </c>
      <c r="D5757" s="4" t="s">
        <v>30</v>
      </c>
      <c r="E5757" s="4">
        <v>63</v>
      </c>
      <c r="F5757" s="4">
        <v>25.5</v>
      </c>
      <c r="G5757" s="4">
        <v>15.9</v>
      </c>
      <c r="H5757" s="4">
        <v>518</v>
      </c>
      <c r="I5757" s="4">
        <v>3</v>
      </c>
      <c r="J5757" s="4">
        <v>14</v>
      </c>
      <c r="K5757" s="4">
        <v>0</v>
      </c>
      <c r="L5757" s="4">
        <v>-4</v>
      </c>
      <c r="M5757" s="4">
        <v>3</v>
      </c>
      <c r="N5757" s="4">
        <v>6.5</v>
      </c>
      <c r="O5757" s="4">
        <f t="shared" si="712"/>
        <v>5</v>
      </c>
      <c r="P5757" s="4">
        <f t="shared" si="713"/>
        <v>3</v>
      </c>
      <c r="Q5757" s="4">
        <f t="shared" si="714"/>
        <v>2</v>
      </c>
      <c r="R5757" s="4">
        <f t="shared" si="715"/>
        <v>10</v>
      </c>
      <c r="S5757" s="4">
        <f t="shared" si="716"/>
        <v>103.3</v>
      </c>
      <c r="T5757" s="4" t="str">
        <f t="shared" si="717"/>
        <v>C - Entwicklungspotenzial</v>
      </c>
      <c r="U5757" s="4">
        <f>ROUND(((E5757-Hilfswerte!$B$20)/Hilfswerte!$B$21)+((F5757-Hilfswerte!$B$22)/Hilfswerte!$B$23)+((G5757-Hilfswerte!$B$24)/Hilfswerte!$B$25)+0.1*INDEX(Hilfswerte!$B$4:$B$15,MATCH(C5757,Hilfswerte!$A$4:$A$15,0)),2)</f>
        <v>0.59</v>
      </c>
      <c r="V5757" s="4">
        <f>ROUND(SQRT((((E5757-Hilfswerte!$B$20)/Hilfswerte!$B$21)-Hilfswerte!$B$28)^2+(((F5757-Hilfswerte!$B$22)/Hilfswerte!$B$23)-Hilfswerte!$B$29)^2+(((G5757-Hilfswerte!$B$24)/Hilfswerte!$B$25)-Hilfswerte!$B$30)^2),3)</f>
        <v>0.89500000000000002</v>
      </c>
      <c r="W5757" s="4">
        <f>ROUND(E5757*Hilfswerte!$B$31,0)</f>
        <v>12949</v>
      </c>
      <c r="X5757" s="4">
        <f t="shared" si="718"/>
        <v>12431</v>
      </c>
      <c r="Y5757" s="4" t="str">
        <f>IF(T5757="A - Top-Kunde","bereits Top-Kunde",IF(AND(V5757&lt;=Hilfswerte!$B$34,H5757&lt;0.5*W5757),"Hoch",IF(AND(V5757&lt;=Hilfswerte!$B$35,H5757&lt;0.7*W5757),"Mittel","Niedrig")))</f>
        <v>Mittel</v>
      </c>
      <c r="Z5757" s="4">
        <f t="shared" si="719"/>
        <v>0.7</v>
      </c>
      <c r="AA5757" s="4" t="str">
        <f>IF(J5757&gt;365,"Bereits abgewandert (Segment D)",IF(Z5757&gt;=Hilfswerte!$B$38,"Rot - akut gefaehrdet",IF(Z5757&gt;=Hilfswerte!$B$39,"Gelb - beobachten","Gruen - stabil")))</f>
        <v>Gruen - stabil</v>
      </c>
    </row>
    <row r="5758" spans="1:27" ht="15" customHeight="1" x14ac:dyDescent="0.25">
      <c r="A5758" s="4" t="s">
        <v>6105</v>
      </c>
      <c r="B5758" s="4" t="s">
        <v>160</v>
      </c>
      <c r="C5758" s="4" t="s">
        <v>51</v>
      </c>
      <c r="D5758" s="4" t="s">
        <v>30</v>
      </c>
      <c r="E5758" s="4">
        <v>98</v>
      </c>
      <c r="F5758" s="4">
        <v>24.4</v>
      </c>
      <c r="G5758" s="4">
        <v>21</v>
      </c>
      <c r="H5758" s="4">
        <v>0</v>
      </c>
      <c r="I5758" s="4">
        <v>0</v>
      </c>
      <c r="J5758" s="4">
        <v>890</v>
      </c>
      <c r="K5758" s="4">
        <v>0</v>
      </c>
      <c r="L5758" s="4">
        <v>31</v>
      </c>
      <c r="M5758" s="4">
        <v>0</v>
      </c>
      <c r="N5758" s="4">
        <v>-82.8</v>
      </c>
      <c r="O5758" s="4">
        <f t="shared" si="712"/>
        <v>1</v>
      </c>
      <c r="P5758" s="4">
        <f t="shared" si="713"/>
        <v>1</v>
      </c>
      <c r="Q5758" s="4">
        <f t="shared" si="714"/>
        <v>1</v>
      </c>
      <c r="R5758" s="4">
        <f t="shared" si="715"/>
        <v>3</v>
      </c>
      <c r="S5758" s="4">
        <f t="shared" si="716"/>
        <v>-20.7</v>
      </c>
      <c r="T5758" s="4" t="str">
        <f t="shared" si="717"/>
        <v>D - Abwanderungsrisiko</v>
      </c>
      <c r="U5758" s="4">
        <f>ROUND(((E5758-Hilfswerte!$B$20)/Hilfswerte!$B$21)+((F5758-Hilfswerte!$B$22)/Hilfswerte!$B$23)+((G5758-Hilfswerte!$B$24)/Hilfswerte!$B$25)+0.1*INDEX(Hilfswerte!$B$4:$B$15,MATCH(C5758,Hilfswerte!$A$4:$A$15,0)),2)</f>
        <v>1.9</v>
      </c>
      <c r="V5758" s="4">
        <f>ROUND(SQRT((((E5758-Hilfswerte!$B$20)/Hilfswerte!$B$21)-Hilfswerte!$B$28)^2+(((F5758-Hilfswerte!$B$22)/Hilfswerte!$B$23)-Hilfswerte!$B$29)^2+(((G5758-Hilfswerte!$B$24)/Hilfswerte!$B$25)-Hilfswerte!$B$30)^2),3)</f>
        <v>1.6</v>
      </c>
      <c r="W5758" s="4">
        <f>ROUND(E5758*Hilfswerte!$B$31,0)</f>
        <v>20144</v>
      </c>
      <c r="X5758" s="4">
        <f t="shared" si="718"/>
        <v>20144</v>
      </c>
      <c r="Y5758" s="4" t="str">
        <f>IF(T5758="A - Top-Kunde","bereits Top-Kunde",IF(AND(V5758&lt;=Hilfswerte!$B$34,H5758&lt;0.5*W5758),"Hoch",IF(AND(V5758&lt;=Hilfswerte!$B$35,H5758&lt;0.7*W5758),"Mittel","Niedrig")))</f>
        <v>Niedrig</v>
      </c>
      <c r="Z5758" s="4">
        <f t="shared" si="719"/>
        <v>83.8</v>
      </c>
      <c r="AA5758" s="4" t="str">
        <f>IF(J5758&gt;365,"Bereits abgewandert (Segment D)",IF(Z5758&gt;=Hilfswerte!$B$38,"Rot - akut gefaehrdet",IF(Z5758&gt;=Hilfswerte!$B$39,"Gelb - beobachten","Gruen - stabil")))</f>
        <v>Bereits abgewandert (Segment D)</v>
      </c>
    </row>
    <row r="5759" spans="1:27" ht="15" customHeight="1" x14ac:dyDescent="0.25">
      <c r="A5759" s="4" t="s">
        <v>6106</v>
      </c>
      <c r="B5759" s="4" t="s">
        <v>572</v>
      </c>
      <c r="C5759" s="4" t="s">
        <v>55</v>
      </c>
      <c r="D5759" s="4" t="s">
        <v>93</v>
      </c>
      <c r="E5759" s="4">
        <v>223</v>
      </c>
      <c r="F5759" s="4">
        <v>61.2</v>
      </c>
      <c r="G5759" s="4">
        <v>21.5</v>
      </c>
      <c r="H5759" s="4">
        <v>27880</v>
      </c>
      <c r="I5759" s="4">
        <v>2</v>
      </c>
      <c r="J5759" s="4">
        <v>140</v>
      </c>
      <c r="K5759" s="4">
        <v>0</v>
      </c>
      <c r="L5759" s="4">
        <v>-3</v>
      </c>
      <c r="M5759" s="4">
        <v>4</v>
      </c>
      <c r="N5759" s="4">
        <v>-27.6</v>
      </c>
      <c r="O5759" s="4">
        <f t="shared" si="712"/>
        <v>3</v>
      </c>
      <c r="P5759" s="4">
        <f t="shared" si="713"/>
        <v>2</v>
      </c>
      <c r="Q5759" s="4">
        <f t="shared" si="714"/>
        <v>5</v>
      </c>
      <c r="R5759" s="4">
        <f t="shared" si="715"/>
        <v>10</v>
      </c>
      <c r="S5759" s="4">
        <f t="shared" si="716"/>
        <v>86.2</v>
      </c>
      <c r="T5759" s="4" t="str">
        <f t="shared" si="717"/>
        <v>C - Entwicklungspotenzial</v>
      </c>
      <c r="U5759" s="4">
        <f>ROUND(((E5759-Hilfswerte!$B$20)/Hilfswerte!$B$21)+((F5759-Hilfswerte!$B$22)/Hilfswerte!$B$23)+((G5759-Hilfswerte!$B$24)/Hilfswerte!$B$25)+0.1*INDEX(Hilfswerte!$B$4:$B$15,MATCH(C5759,Hilfswerte!$A$4:$A$15,0)),2)</f>
        <v>3.13</v>
      </c>
      <c r="V5759" s="4">
        <f>ROUND(SQRT((((E5759-Hilfswerte!$B$20)/Hilfswerte!$B$21)-Hilfswerte!$B$28)^2+(((F5759-Hilfswerte!$B$22)/Hilfswerte!$B$23)-Hilfswerte!$B$29)^2+(((G5759-Hilfswerte!$B$24)/Hilfswerte!$B$25)-Hilfswerte!$B$30)^2),3)</f>
        <v>1.7050000000000001</v>
      </c>
      <c r="W5759" s="4">
        <f>ROUND(E5759*Hilfswerte!$B$31,0)</f>
        <v>45837</v>
      </c>
      <c r="X5759" s="4">
        <f t="shared" si="718"/>
        <v>17957</v>
      </c>
      <c r="Y5759" s="4" t="str">
        <f>IF(T5759="A - Top-Kunde","bereits Top-Kunde",IF(AND(V5759&lt;=Hilfswerte!$B$34,H5759&lt;0.5*W5759),"Hoch",IF(AND(V5759&lt;=Hilfswerte!$B$35,H5759&lt;0.7*W5759),"Mittel","Niedrig")))</f>
        <v>Niedrig</v>
      </c>
      <c r="Z5759" s="4">
        <f t="shared" si="719"/>
        <v>18</v>
      </c>
      <c r="AA5759" s="4" t="str">
        <f>IF(J5759&gt;365,"Bereits abgewandert (Segment D)",IF(Z5759&gt;=Hilfswerte!$B$38,"Rot - akut gefaehrdet",IF(Z5759&gt;=Hilfswerte!$B$39,"Gelb - beobachten","Gruen - stabil")))</f>
        <v>Gelb - beobachten</v>
      </c>
    </row>
    <row r="5760" spans="1:27" ht="15" customHeight="1" x14ac:dyDescent="0.25">
      <c r="A5760" s="4" t="s">
        <v>6107</v>
      </c>
      <c r="B5760" s="4" t="s">
        <v>54</v>
      </c>
      <c r="C5760" s="4" t="s">
        <v>59</v>
      </c>
      <c r="D5760" s="4" t="s">
        <v>30</v>
      </c>
      <c r="E5760" s="4">
        <v>696</v>
      </c>
      <c r="F5760" s="4">
        <v>97.4</v>
      </c>
      <c r="G5760" s="4">
        <v>21.2</v>
      </c>
      <c r="H5760" s="4">
        <v>29918</v>
      </c>
      <c r="I5760" s="4">
        <v>1</v>
      </c>
      <c r="J5760" s="4">
        <v>165</v>
      </c>
      <c r="K5760" s="4">
        <v>0</v>
      </c>
      <c r="L5760" s="4">
        <v>-4</v>
      </c>
      <c r="M5760" s="4">
        <v>1</v>
      </c>
      <c r="N5760" s="4">
        <v>0.6</v>
      </c>
      <c r="O5760" s="4">
        <f t="shared" si="712"/>
        <v>3</v>
      </c>
      <c r="P5760" s="4">
        <f t="shared" si="713"/>
        <v>1</v>
      </c>
      <c r="Q5760" s="4">
        <f t="shared" si="714"/>
        <v>5</v>
      </c>
      <c r="R5760" s="4">
        <f t="shared" si="715"/>
        <v>9</v>
      </c>
      <c r="S5760" s="4">
        <f t="shared" si="716"/>
        <v>90.3</v>
      </c>
      <c r="T5760" s="4" t="str">
        <f t="shared" si="717"/>
        <v>C - Entwicklungspotenzial</v>
      </c>
      <c r="U5760" s="4">
        <f>ROUND(((E5760-Hilfswerte!$B$20)/Hilfswerte!$B$21)+((F5760-Hilfswerte!$B$22)/Hilfswerte!$B$23)+((G5760-Hilfswerte!$B$24)/Hilfswerte!$B$25)+0.1*INDEX(Hilfswerte!$B$4:$B$15,MATCH(C5760,Hilfswerte!$A$4:$A$15,0)),2)</f>
        <v>5.39</v>
      </c>
      <c r="V5760" s="4">
        <f>ROUND(SQRT((((E5760-Hilfswerte!$B$20)/Hilfswerte!$B$21)-Hilfswerte!$B$28)^2+(((F5760-Hilfswerte!$B$22)/Hilfswerte!$B$23)-Hilfswerte!$B$29)^2+(((G5760-Hilfswerte!$B$24)/Hilfswerte!$B$25)-Hilfswerte!$B$30)^2),3)</f>
        <v>2.964</v>
      </c>
      <c r="W5760" s="4">
        <f>ROUND(E5760*Hilfswerte!$B$31,0)</f>
        <v>143060</v>
      </c>
      <c r="X5760" s="4">
        <f t="shared" si="718"/>
        <v>113142</v>
      </c>
      <c r="Y5760" s="4" t="str">
        <f>IF(T5760="A - Top-Kunde","bereits Top-Kunde",IF(AND(V5760&lt;=Hilfswerte!$B$34,H5760&lt;0.5*W5760),"Hoch",IF(AND(V5760&lt;=Hilfswerte!$B$35,H5760&lt;0.7*W5760),"Mittel","Niedrig")))</f>
        <v>Niedrig</v>
      </c>
      <c r="Z5760" s="4">
        <f t="shared" si="719"/>
        <v>8.3000000000000007</v>
      </c>
      <c r="AA5760" s="4" t="str">
        <f>IF(J5760&gt;365,"Bereits abgewandert (Segment D)",IF(Z5760&gt;=Hilfswerte!$B$38,"Rot - akut gefaehrdet",IF(Z5760&gt;=Hilfswerte!$B$39,"Gelb - beobachten","Gruen - stabil")))</f>
        <v>Gruen - stabil</v>
      </c>
    </row>
    <row r="5761" spans="1:27" ht="15" customHeight="1" x14ac:dyDescent="0.25">
      <c r="A5761" s="4" t="s">
        <v>6108</v>
      </c>
      <c r="B5761" s="4" t="s">
        <v>181</v>
      </c>
      <c r="C5761" s="4" t="s">
        <v>51</v>
      </c>
      <c r="D5761" s="4" t="s">
        <v>30</v>
      </c>
      <c r="E5761" s="4">
        <v>275</v>
      </c>
      <c r="F5761" s="4">
        <v>55.6</v>
      </c>
      <c r="G5761" s="4">
        <v>15.6</v>
      </c>
      <c r="H5761" s="4">
        <v>13090</v>
      </c>
      <c r="I5761" s="4">
        <v>1</v>
      </c>
      <c r="J5761" s="4">
        <v>172</v>
      </c>
      <c r="K5761" s="4">
        <v>1</v>
      </c>
      <c r="L5761" s="4">
        <v>18</v>
      </c>
      <c r="M5761" s="4">
        <v>6</v>
      </c>
      <c r="N5761" s="4">
        <v>-21.8</v>
      </c>
      <c r="O5761" s="4">
        <f t="shared" si="712"/>
        <v>3</v>
      </c>
      <c r="P5761" s="4">
        <f t="shared" si="713"/>
        <v>1</v>
      </c>
      <c r="Q5761" s="4">
        <f t="shared" si="714"/>
        <v>5</v>
      </c>
      <c r="R5761" s="4">
        <f t="shared" si="715"/>
        <v>9</v>
      </c>
      <c r="S5761" s="4">
        <f t="shared" si="716"/>
        <v>67.7</v>
      </c>
      <c r="T5761" s="4" t="str">
        <f t="shared" si="717"/>
        <v>C - Entwicklungspotenzial</v>
      </c>
      <c r="U5761" s="4">
        <f>ROUND(((E5761-Hilfswerte!$B$20)/Hilfswerte!$B$21)+((F5761-Hilfswerte!$B$22)/Hilfswerte!$B$23)+((G5761-Hilfswerte!$B$24)/Hilfswerte!$B$25)+0.1*INDEX(Hilfswerte!$B$4:$B$15,MATCH(C5761,Hilfswerte!$A$4:$A$15,0)),2)</f>
        <v>2.36</v>
      </c>
      <c r="V5761" s="4">
        <f>ROUND(SQRT((((E5761-Hilfswerte!$B$20)/Hilfswerte!$B$21)-Hilfswerte!$B$28)^2+(((F5761-Hilfswerte!$B$22)/Hilfswerte!$B$23)-Hilfswerte!$B$29)^2+(((G5761-Hilfswerte!$B$24)/Hilfswerte!$B$25)-Hilfswerte!$B$30)^2),3)</f>
        <v>0.89600000000000002</v>
      </c>
      <c r="W5761" s="4">
        <f>ROUND(E5761*Hilfswerte!$B$31,0)</f>
        <v>56525</v>
      </c>
      <c r="X5761" s="4">
        <f t="shared" si="718"/>
        <v>43435</v>
      </c>
      <c r="Y5761" s="4" t="str">
        <f>IF(T5761="A - Top-Kunde","bereits Top-Kunde",IF(AND(V5761&lt;=Hilfswerte!$B$34,H5761&lt;0.5*W5761),"Hoch",IF(AND(V5761&lt;=Hilfswerte!$B$35,H5761&lt;0.7*W5761),"Mittel","Niedrig")))</f>
        <v>Mittel</v>
      </c>
      <c r="Z5761" s="4">
        <f t="shared" si="719"/>
        <v>23.9</v>
      </c>
      <c r="AA5761" s="4" t="str">
        <f>IF(J5761&gt;365,"Bereits abgewandert (Segment D)",IF(Z5761&gt;=Hilfswerte!$B$38,"Rot - akut gefaehrdet",IF(Z5761&gt;=Hilfswerte!$B$39,"Gelb - beobachten","Gruen - stabil")))</f>
        <v>Rot - akut gefaehrdet</v>
      </c>
    </row>
    <row r="5762" spans="1:27" ht="15" customHeight="1" x14ac:dyDescent="0.25">
      <c r="A5762" s="4" t="s">
        <v>6109</v>
      </c>
      <c r="B5762" s="4" t="s">
        <v>897</v>
      </c>
      <c r="C5762" s="4" t="s">
        <v>51</v>
      </c>
      <c r="D5762" s="4" t="s">
        <v>30</v>
      </c>
      <c r="E5762" s="4">
        <v>8</v>
      </c>
      <c r="F5762" s="4">
        <v>1.9</v>
      </c>
      <c r="G5762" s="4">
        <v>8.1</v>
      </c>
      <c r="H5762" s="4">
        <v>1142</v>
      </c>
      <c r="I5762" s="4">
        <v>6</v>
      </c>
      <c r="J5762" s="4">
        <v>31</v>
      </c>
      <c r="K5762" s="4">
        <v>1</v>
      </c>
      <c r="L5762" s="4">
        <v>35</v>
      </c>
      <c r="M5762" s="4">
        <v>3</v>
      </c>
      <c r="N5762" s="4">
        <v>31.9</v>
      </c>
      <c r="O5762" s="4">
        <f t="shared" ref="O5762:O5825" si="720">IF(J5762&gt;365,1,IF(J5762&lt;=30,5,IF(J5762&lt;=90,4,IF(J5762&lt;=180,3,2))))</f>
        <v>4</v>
      </c>
      <c r="P5762" s="4">
        <f t="shared" ref="P5762:P5825" si="721">IF(I5762&gt;=5,5,IF(I5762&gt;=4,4,IF(I5762&gt;=3,3,IF(I5762&gt;=2,2,1))))</f>
        <v>5</v>
      </c>
      <c r="Q5762" s="4">
        <f t="shared" ref="Q5762:Q5825" si="722">IF(H5762&gt;=7500,5,IF(H5762&gt;=2500,4,IF(H5762&gt;=1000,3,IF(H5762&gt;=1,2,1))))</f>
        <v>3</v>
      </c>
      <c r="R5762" s="4">
        <f t="shared" ref="R5762:R5825" si="723">O5762+P5762+Q5762</f>
        <v>12</v>
      </c>
      <c r="S5762" s="4">
        <f t="shared" ref="S5762:S5825" si="724">ROUND(10*R5762+0.5*N5762-6*K5762-0.3*MAX(0,L5762),1)</f>
        <v>119.5</v>
      </c>
      <c r="T5762" s="4" t="str">
        <f t="shared" ref="T5762:T5825" si="725">IF(J5762&gt;365,"D - Abwanderungsrisiko",IF(S5762&gt;=125,"A - Top-Kunde",IF(S5762&gt;=105,"B - Kernkunde","C - Entwicklungspotenzial")))</f>
        <v>B - Kernkunde</v>
      </c>
      <c r="U5762" s="4">
        <f>ROUND(((E5762-Hilfswerte!$B$20)/Hilfswerte!$B$21)+((F5762-Hilfswerte!$B$22)/Hilfswerte!$B$23)+((G5762-Hilfswerte!$B$24)/Hilfswerte!$B$25)+0.1*INDEX(Hilfswerte!$B$4:$B$15,MATCH(C5762,Hilfswerte!$A$4:$A$15,0)),2)</f>
        <v>-0.94</v>
      </c>
      <c r="V5762" s="4">
        <f>ROUND(SQRT((((E5762-Hilfswerte!$B$20)/Hilfswerte!$B$21)-Hilfswerte!$B$28)^2+(((F5762-Hilfswerte!$B$22)/Hilfswerte!$B$23)-Hilfswerte!$B$29)^2+(((G5762-Hilfswerte!$B$24)/Hilfswerte!$B$25)-Hilfswerte!$B$30)^2),3)</f>
        <v>1.06</v>
      </c>
      <c r="W5762" s="4">
        <f>ROUND(E5762*Hilfswerte!$B$31,0)</f>
        <v>1644</v>
      </c>
      <c r="X5762" s="4">
        <f t="shared" ref="X5762:X5825" si="726">MAX(0,W5762-H5762)</f>
        <v>502</v>
      </c>
      <c r="Y5762" s="4" t="str">
        <f>IF(T5762="A - Top-Kunde","bereits Top-Kunde",IF(AND(V5762&lt;=Hilfswerte!$B$34,H5762&lt;0.5*W5762),"Hoch",IF(AND(V5762&lt;=Hilfswerte!$B$35,H5762&lt;0.7*W5762),"Mittel","Niedrig")))</f>
        <v>Mittel</v>
      </c>
      <c r="Z5762" s="4">
        <f t="shared" ref="Z5762:Z5825" si="727">ROUND(0.4*MAX(0,-N5762)+3*K5762+0.2*MAX(0,L5762)+0.05*J5762,1)</f>
        <v>11.6</v>
      </c>
      <c r="AA5762" s="4" t="str">
        <f>IF(J5762&gt;365,"Bereits abgewandert (Segment D)",IF(Z5762&gt;=Hilfswerte!$B$38,"Rot - akut gefaehrdet",IF(Z5762&gt;=Hilfswerte!$B$39,"Gelb - beobachten","Gruen - stabil")))</f>
        <v>Gruen - stabil</v>
      </c>
    </row>
    <row r="5763" spans="1:27" ht="15" customHeight="1" x14ac:dyDescent="0.25">
      <c r="A5763" s="4" t="s">
        <v>6110</v>
      </c>
      <c r="B5763" s="4" t="s">
        <v>1139</v>
      </c>
      <c r="C5763" s="4" t="s">
        <v>59</v>
      </c>
      <c r="D5763" s="4" t="s">
        <v>48</v>
      </c>
      <c r="E5763" s="4">
        <v>70</v>
      </c>
      <c r="F5763" s="4">
        <v>14</v>
      </c>
      <c r="G5763" s="4">
        <v>16</v>
      </c>
      <c r="H5763" s="4">
        <v>6797</v>
      </c>
      <c r="I5763" s="4">
        <v>4</v>
      </c>
      <c r="J5763" s="4">
        <v>18</v>
      </c>
      <c r="K5763" s="4">
        <v>1</v>
      </c>
      <c r="L5763" s="4">
        <v>2</v>
      </c>
      <c r="M5763" s="4">
        <v>5</v>
      </c>
      <c r="N5763" s="4">
        <v>6.1</v>
      </c>
      <c r="O5763" s="4">
        <f t="shared" si="720"/>
        <v>5</v>
      </c>
      <c r="P5763" s="4">
        <f t="shared" si="721"/>
        <v>4</v>
      </c>
      <c r="Q5763" s="4">
        <f t="shared" si="722"/>
        <v>4</v>
      </c>
      <c r="R5763" s="4">
        <f t="shared" si="723"/>
        <v>13</v>
      </c>
      <c r="S5763" s="4">
        <f t="shared" si="724"/>
        <v>126.5</v>
      </c>
      <c r="T5763" s="4" t="str">
        <f t="shared" si="725"/>
        <v>A - Top-Kunde</v>
      </c>
      <c r="U5763" s="4">
        <f>ROUND(((E5763-Hilfswerte!$B$20)/Hilfswerte!$B$21)+((F5763-Hilfswerte!$B$22)/Hilfswerte!$B$23)+((G5763-Hilfswerte!$B$24)/Hilfswerte!$B$25)+0.1*INDEX(Hilfswerte!$B$4:$B$15,MATCH(C5763,Hilfswerte!$A$4:$A$15,0)),2)</f>
        <v>0.38</v>
      </c>
      <c r="V5763" s="4">
        <f>ROUND(SQRT((((E5763-Hilfswerte!$B$20)/Hilfswerte!$B$21)-Hilfswerte!$B$28)^2+(((F5763-Hilfswerte!$B$22)/Hilfswerte!$B$23)-Hilfswerte!$B$29)^2+(((G5763-Hilfswerte!$B$24)/Hilfswerte!$B$25)-Hilfswerte!$B$30)^2),3)</f>
        <v>0.96599999999999997</v>
      </c>
      <c r="W5763" s="4">
        <f>ROUND(E5763*Hilfswerte!$B$31,0)</f>
        <v>14388</v>
      </c>
      <c r="X5763" s="4">
        <f t="shared" si="726"/>
        <v>7591</v>
      </c>
      <c r="Y5763" s="4" t="str">
        <f>IF(T5763="A - Top-Kunde","bereits Top-Kunde",IF(AND(V5763&lt;=Hilfswerte!$B$34,H5763&lt;0.5*W5763),"Hoch",IF(AND(V5763&lt;=Hilfswerte!$B$35,H5763&lt;0.7*W5763),"Mittel","Niedrig")))</f>
        <v>bereits Top-Kunde</v>
      </c>
      <c r="Z5763" s="4">
        <f t="shared" si="727"/>
        <v>4.3</v>
      </c>
      <c r="AA5763" s="4" t="str">
        <f>IF(J5763&gt;365,"Bereits abgewandert (Segment D)",IF(Z5763&gt;=Hilfswerte!$B$38,"Rot - akut gefaehrdet",IF(Z5763&gt;=Hilfswerte!$B$39,"Gelb - beobachten","Gruen - stabil")))</f>
        <v>Gruen - stabil</v>
      </c>
    </row>
    <row r="5764" spans="1:27" ht="15" customHeight="1" x14ac:dyDescent="0.25">
      <c r="A5764" s="4" t="s">
        <v>6111</v>
      </c>
      <c r="B5764" s="4" t="s">
        <v>148</v>
      </c>
      <c r="C5764" s="4" t="s">
        <v>33</v>
      </c>
      <c r="D5764" s="4" t="s">
        <v>30</v>
      </c>
      <c r="E5764" s="4">
        <v>69</v>
      </c>
      <c r="F5764" s="4">
        <v>9.8000000000000007</v>
      </c>
      <c r="G5764" s="4">
        <v>7.4</v>
      </c>
      <c r="H5764" s="4">
        <v>13117</v>
      </c>
      <c r="I5764" s="4">
        <v>7</v>
      </c>
      <c r="J5764" s="4">
        <v>14</v>
      </c>
      <c r="K5764" s="4">
        <v>0</v>
      </c>
      <c r="L5764" s="4">
        <v>-2</v>
      </c>
      <c r="M5764" s="4">
        <v>1</v>
      </c>
      <c r="N5764" s="4">
        <v>-26.5</v>
      </c>
      <c r="O5764" s="4">
        <f t="shared" si="720"/>
        <v>5</v>
      </c>
      <c r="P5764" s="4">
        <f t="shared" si="721"/>
        <v>5</v>
      </c>
      <c r="Q5764" s="4">
        <f t="shared" si="722"/>
        <v>5</v>
      </c>
      <c r="R5764" s="4">
        <f t="shared" si="723"/>
        <v>15</v>
      </c>
      <c r="S5764" s="4">
        <f t="shared" si="724"/>
        <v>136.80000000000001</v>
      </c>
      <c r="T5764" s="4" t="str">
        <f t="shared" si="725"/>
        <v>A - Top-Kunde</v>
      </c>
      <c r="U5764" s="4">
        <f>ROUND(((E5764-Hilfswerte!$B$20)/Hilfswerte!$B$21)+((F5764-Hilfswerte!$B$22)/Hilfswerte!$B$23)+((G5764-Hilfswerte!$B$24)/Hilfswerte!$B$25)+0.1*INDEX(Hilfswerte!$B$4:$B$15,MATCH(C5764,Hilfswerte!$A$4:$A$15,0)),2)</f>
        <v>-0.96</v>
      </c>
      <c r="V5764" s="4">
        <f>ROUND(SQRT((((E5764-Hilfswerte!$B$20)/Hilfswerte!$B$21)-Hilfswerte!$B$28)^2+(((F5764-Hilfswerte!$B$22)/Hilfswerte!$B$23)-Hilfswerte!$B$29)^2+(((G5764-Hilfswerte!$B$24)/Hilfswerte!$B$25)-Hilfswerte!$B$30)^2),3)</f>
        <v>0.89200000000000002</v>
      </c>
      <c r="W5764" s="4">
        <f>ROUND(E5764*Hilfswerte!$B$31,0)</f>
        <v>14183</v>
      </c>
      <c r="X5764" s="4">
        <f t="shared" si="726"/>
        <v>1066</v>
      </c>
      <c r="Y5764" s="4" t="str">
        <f>IF(T5764="A - Top-Kunde","bereits Top-Kunde",IF(AND(V5764&lt;=Hilfswerte!$B$34,H5764&lt;0.5*W5764),"Hoch",IF(AND(V5764&lt;=Hilfswerte!$B$35,H5764&lt;0.7*W5764),"Mittel","Niedrig")))</f>
        <v>bereits Top-Kunde</v>
      </c>
      <c r="Z5764" s="4">
        <f t="shared" si="727"/>
        <v>11.3</v>
      </c>
      <c r="AA5764" s="4" t="str">
        <f>IF(J5764&gt;365,"Bereits abgewandert (Segment D)",IF(Z5764&gt;=Hilfswerte!$B$38,"Rot - akut gefaehrdet",IF(Z5764&gt;=Hilfswerte!$B$39,"Gelb - beobachten","Gruen - stabil")))</f>
        <v>Gruen - stabil</v>
      </c>
    </row>
    <row r="5765" spans="1:27" ht="15" customHeight="1" x14ac:dyDescent="0.25">
      <c r="A5765" s="4" t="s">
        <v>6112</v>
      </c>
      <c r="B5765" s="4" t="s">
        <v>130</v>
      </c>
      <c r="C5765" s="4" t="s">
        <v>55</v>
      </c>
      <c r="D5765" s="4" t="s">
        <v>30</v>
      </c>
      <c r="E5765" s="4">
        <v>125</v>
      </c>
      <c r="F5765" s="4">
        <v>17.600000000000001</v>
      </c>
      <c r="G5765" s="4">
        <v>11.7</v>
      </c>
      <c r="H5765" s="4">
        <v>2295</v>
      </c>
      <c r="I5765" s="4">
        <v>2</v>
      </c>
      <c r="J5765" s="4">
        <v>199</v>
      </c>
      <c r="K5765" s="4">
        <v>0</v>
      </c>
      <c r="L5765" s="4">
        <v>-2</v>
      </c>
      <c r="M5765" s="4">
        <v>5</v>
      </c>
      <c r="N5765" s="4">
        <v>-26.4</v>
      </c>
      <c r="O5765" s="4">
        <f t="shared" si="720"/>
        <v>2</v>
      </c>
      <c r="P5765" s="4">
        <f t="shared" si="721"/>
        <v>2</v>
      </c>
      <c r="Q5765" s="4">
        <f t="shared" si="722"/>
        <v>3</v>
      </c>
      <c r="R5765" s="4">
        <f t="shared" si="723"/>
        <v>7</v>
      </c>
      <c r="S5765" s="4">
        <f t="shared" si="724"/>
        <v>56.8</v>
      </c>
      <c r="T5765" s="4" t="str">
        <f t="shared" si="725"/>
        <v>C - Entwicklungspotenzial</v>
      </c>
      <c r="U5765" s="4">
        <f>ROUND(((E5765-Hilfswerte!$B$20)/Hilfswerte!$B$21)+((F5765-Hilfswerte!$B$22)/Hilfswerte!$B$23)+((G5765-Hilfswerte!$B$24)/Hilfswerte!$B$25)+0.1*INDEX(Hilfswerte!$B$4:$B$15,MATCH(C5765,Hilfswerte!$A$4:$A$15,0)),2)</f>
        <v>0.36</v>
      </c>
      <c r="V5765" s="4">
        <f>ROUND(SQRT((((E5765-Hilfswerte!$B$20)/Hilfswerte!$B$21)-Hilfswerte!$B$28)^2+(((F5765-Hilfswerte!$B$22)/Hilfswerte!$B$23)-Hilfswerte!$B$29)^2+(((G5765-Hilfswerte!$B$24)/Hilfswerte!$B$25)-Hilfswerte!$B$30)^2),3)</f>
        <v>0.41199999999999998</v>
      </c>
      <c r="W5765" s="4">
        <f>ROUND(E5765*Hilfswerte!$B$31,0)</f>
        <v>25693</v>
      </c>
      <c r="X5765" s="4">
        <f t="shared" si="726"/>
        <v>23398</v>
      </c>
      <c r="Y5765" s="4" t="str">
        <f>IF(T5765="A - Top-Kunde","bereits Top-Kunde",IF(AND(V5765&lt;=Hilfswerte!$B$34,H5765&lt;0.5*W5765),"Hoch",IF(AND(V5765&lt;=Hilfswerte!$B$35,H5765&lt;0.7*W5765),"Mittel","Niedrig")))</f>
        <v>Hoch</v>
      </c>
      <c r="Z5765" s="4">
        <f t="shared" si="727"/>
        <v>20.5</v>
      </c>
      <c r="AA5765" s="4" t="str">
        <f>IF(J5765&gt;365,"Bereits abgewandert (Segment D)",IF(Z5765&gt;=Hilfswerte!$B$38,"Rot - akut gefaehrdet",IF(Z5765&gt;=Hilfswerte!$B$39,"Gelb - beobachten","Gruen - stabil")))</f>
        <v>Rot - akut gefaehrdet</v>
      </c>
    </row>
    <row r="5766" spans="1:27" ht="15" customHeight="1" x14ac:dyDescent="0.25">
      <c r="A5766" s="4" t="s">
        <v>6113</v>
      </c>
      <c r="B5766" s="4" t="s">
        <v>64</v>
      </c>
      <c r="C5766" s="4" t="s">
        <v>59</v>
      </c>
      <c r="D5766" s="4" t="s">
        <v>48</v>
      </c>
      <c r="E5766" s="4">
        <v>107</v>
      </c>
      <c r="F5766" s="4">
        <v>16.600000000000001</v>
      </c>
      <c r="G5766" s="4">
        <v>18.899999999999999</v>
      </c>
      <c r="H5766" s="4">
        <v>14934</v>
      </c>
      <c r="I5766" s="4">
        <v>1</v>
      </c>
      <c r="J5766" s="4">
        <v>277</v>
      </c>
      <c r="K5766" s="4">
        <v>0</v>
      </c>
      <c r="L5766" s="4">
        <v>13</v>
      </c>
      <c r="M5766" s="4">
        <v>4</v>
      </c>
      <c r="N5766" s="4">
        <v>-29.4</v>
      </c>
      <c r="O5766" s="4">
        <f t="shared" si="720"/>
        <v>2</v>
      </c>
      <c r="P5766" s="4">
        <f t="shared" si="721"/>
        <v>1</v>
      </c>
      <c r="Q5766" s="4">
        <f t="shared" si="722"/>
        <v>5</v>
      </c>
      <c r="R5766" s="4">
        <f t="shared" si="723"/>
        <v>8</v>
      </c>
      <c r="S5766" s="4">
        <f t="shared" si="724"/>
        <v>61.4</v>
      </c>
      <c r="T5766" s="4" t="str">
        <f t="shared" si="725"/>
        <v>C - Entwicklungspotenzial</v>
      </c>
      <c r="U5766" s="4">
        <f>ROUND(((E5766-Hilfswerte!$B$20)/Hilfswerte!$B$21)+((F5766-Hilfswerte!$B$22)/Hilfswerte!$B$23)+((G5766-Hilfswerte!$B$24)/Hilfswerte!$B$25)+0.1*INDEX(Hilfswerte!$B$4:$B$15,MATCH(C5766,Hilfswerte!$A$4:$A$15,0)),2)</f>
        <v>1.05</v>
      </c>
      <c r="V5766" s="4">
        <f>ROUND(SQRT((((E5766-Hilfswerte!$B$20)/Hilfswerte!$B$21)-Hilfswerte!$B$28)^2+(((F5766-Hilfswerte!$B$22)/Hilfswerte!$B$23)-Hilfswerte!$B$29)^2+(((G5766-Hilfswerte!$B$24)/Hilfswerte!$B$25)-Hilfswerte!$B$30)^2),3)</f>
        <v>1.304</v>
      </c>
      <c r="W5766" s="4">
        <f>ROUND(E5766*Hilfswerte!$B$31,0)</f>
        <v>21993</v>
      </c>
      <c r="X5766" s="4">
        <f t="shared" si="726"/>
        <v>7059</v>
      </c>
      <c r="Y5766" s="4" t="str">
        <f>IF(T5766="A - Top-Kunde","bereits Top-Kunde",IF(AND(V5766&lt;=Hilfswerte!$B$34,H5766&lt;0.5*W5766),"Hoch",IF(AND(V5766&lt;=Hilfswerte!$B$35,H5766&lt;0.7*W5766),"Mittel","Niedrig")))</f>
        <v>Niedrig</v>
      </c>
      <c r="Z5766" s="4">
        <f t="shared" si="727"/>
        <v>28.2</v>
      </c>
      <c r="AA5766" s="4" t="str">
        <f>IF(J5766&gt;365,"Bereits abgewandert (Segment D)",IF(Z5766&gt;=Hilfswerte!$B$38,"Rot - akut gefaehrdet",IF(Z5766&gt;=Hilfswerte!$B$39,"Gelb - beobachten","Gruen - stabil")))</f>
        <v>Rot - akut gefaehrdet</v>
      </c>
    </row>
    <row r="5767" spans="1:27" ht="15" customHeight="1" x14ac:dyDescent="0.25">
      <c r="A5767" s="4" t="s">
        <v>6114</v>
      </c>
      <c r="B5767" s="4" t="s">
        <v>103</v>
      </c>
      <c r="C5767" s="4" t="s">
        <v>84</v>
      </c>
      <c r="D5767" s="4" t="s">
        <v>30</v>
      </c>
      <c r="E5767" s="4">
        <v>60</v>
      </c>
      <c r="F5767" s="4">
        <v>10.4</v>
      </c>
      <c r="G5767" s="4">
        <v>14.4</v>
      </c>
      <c r="H5767" s="4">
        <v>1817</v>
      </c>
      <c r="I5767" s="4">
        <v>1</v>
      </c>
      <c r="J5767" s="4">
        <v>346</v>
      </c>
      <c r="K5767" s="4">
        <v>1</v>
      </c>
      <c r="L5767" s="4">
        <v>10</v>
      </c>
      <c r="M5767" s="4">
        <v>3</v>
      </c>
      <c r="N5767" s="4">
        <v>43.2</v>
      </c>
      <c r="O5767" s="4">
        <f t="shared" si="720"/>
        <v>2</v>
      </c>
      <c r="P5767" s="4">
        <f t="shared" si="721"/>
        <v>1</v>
      </c>
      <c r="Q5767" s="4">
        <f t="shared" si="722"/>
        <v>3</v>
      </c>
      <c r="R5767" s="4">
        <f t="shared" si="723"/>
        <v>6</v>
      </c>
      <c r="S5767" s="4">
        <f t="shared" si="724"/>
        <v>72.599999999999994</v>
      </c>
      <c r="T5767" s="4" t="str">
        <f t="shared" si="725"/>
        <v>C - Entwicklungspotenzial</v>
      </c>
      <c r="U5767" s="4">
        <f>ROUND(((E5767-Hilfswerte!$B$20)/Hilfswerte!$B$21)+((F5767-Hilfswerte!$B$22)/Hilfswerte!$B$23)+((G5767-Hilfswerte!$B$24)/Hilfswerte!$B$25)+0.1*INDEX(Hilfswerte!$B$4:$B$15,MATCH(C5767,Hilfswerte!$A$4:$A$15,0)),2)</f>
        <v>0.09</v>
      </c>
      <c r="V5767" s="4">
        <f>ROUND(SQRT((((E5767-Hilfswerte!$B$20)/Hilfswerte!$B$21)-Hilfswerte!$B$28)^2+(((F5767-Hilfswerte!$B$22)/Hilfswerte!$B$23)-Hilfswerte!$B$29)^2+(((G5767-Hilfswerte!$B$24)/Hilfswerte!$B$25)-Hilfswerte!$B$30)^2),3)</f>
        <v>0.84199999999999997</v>
      </c>
      <c r="W5767" s="4">
        <f>ROUND(E5767*Hilfswerte!$B$31,0)</f>
        <v>12333</v>
      </c>
      <c r="X5767" s="4">
        <f t="shared" si="726"/>
        <v>10516</v>
      </c>
      <c r="Y5767" s="4" t="str">
        <f>IF(T5767="A - Top-Kunde","bereits Top-Kunde",IF(AND(V5767&lt;=Hilfswerte!$B$34,H5767&lt;0.5*W5767),"Hoch",IF(AND(V5767&lt;=Hilfswerte!$B$35,H5767&lt;0.7*W5767),"Mittel","Niedrig")))</f>
        <v>Hoch</v>
      </c>
      <c r="Z5767" s="4">
        <f t="shared" si="727"/>
        <v>22.3</v>
      </c>
      <c r="AA5767" s="4" t="str">
        <f>IF(J5767&gt;365,"Bereits abgewandert (Segment D)",IF(Z5767&gt;=Hilfswerte!$B$38,"Rot - akut gefaehrdet",IF(Z5767&gt;=Hilfswerte!$B$39,"Gelb - beobachten","Gruen - stabil")))</f>
        <v>Rot - akut gefaehrdet</v>
      </c>
    </row>
    <row r="5768" spans="1:27" ht="15" customHeight="1" x14ac:dyDescent="0.25">
      <c r="A5768" s="4" t="s">
        <v>6115</v>
      </c>
      <c r="B5768" s="4" t="s">
        <v>365</v>
      </c>
      <c r="C5768" s="4" t="s">
        <v>59</v>
      </c>
      <c r="D5768" s="4" t="s">
        <v>106</v>
      </c>
      <c r="E5768" s="4">
        <v>9</v>
      </c>
      <c r="F5768" s="4">
        <v>1.2</v>
      </c>
      <c r="G5768" s="4">
        <v>16.100000000000001</v>
      </c>
      <c r="H5768" s="4">
        <v>403</v>
      </c>
      <c r="I5768" s="4">
        <v>2</v>
      </c>
      <c r="J5768" s="4">
        <v>106</v>
      </c>
      <c r="K5768" s="4">
        <v>0</v>
      </c>
      <c r="L5768" s="4">
        <v>1</v>
      </c>
      <c r="M5768" s="4">
        <v>5</v>
      </c>
      <c r="N5768" s="4">
        <v>21.8</v>
      </c>
      <c r="O5768" s="4">
        <f t="shared" si="720"/>
        <v>3</v>
      </c>
      <c r="P5768" s="4">
        <f t="shared" si="721"/>
        <v>2</v>
      </c>
      <c r="Q5768" s="4">
        <f t="shared" si="722"/>
        <v>2</v>
      </c>
      <c r="R5768" s="4">
        <f t="shared" si="723"/>
        <v>7</v>
      </c>
      <c r="S5768" s="4">
        <f t="shared" si="724"/>
        <v>80.599999999999994</v>
      </c>
      <c r="T5768" s="4" t="str">
        <f t="shared" si="725"/>
        <v>C - Entwicklungspotenzial</v>
      </c>
      <c r="U5768" s="4">
        <f>ROUND(((E5768-Hilfswerte!$B$20)/Hilfswerte!$B$21)+((F5768-Hilfswerte!$B$22)/Hilfswerte!$B$23)+((G5768-Hilfswerte!$B$24)/Hilfswerte!$B$25)+0.1*INDEX(Hilfswerte!$B$4:$B$15,MATCH(C5768,Hilfswerte!$A$4:$A$15,0)),2)</f>
        <v>-0.1</v>
      </c>
      <c r="V5768" s="4">
        <f>ROUND(SQRT((((E5768-Hilfswerte!$B$20)/Hilfswerte!$B$21)-Hilfswerte!$B$28)^2+(((F5768-Hilfswerte!$B$22)/Hilfswerte!$B$23)-Hilfswerte!$B$29)^2+(((G5768-Hilfswerte!$B$24)/Hilfswerte!$B$25)-Hilfswerte!$B$30)^2),3)</f>
        <v>1.222</v>
      </c>
      <c r="W5768" s="4">
        <f>ROUND(E5768*Hilfswerte!$B$31,0)</f>
        <v>1850</v>
      </c>
      <c r="X5768" s="4">
        <f t="shared" si="726"/>
        <v>1447</v>
      </c>
      <c r="Y5768" s="4" t="str">
        <f>IF(T5768="A - Top-Kunde","bereits Top-Kunde",IF(AND(V5768&lt;=Hilfswerte!$B$34,H5768&lt;0.5*W5768),"Hoch",IF(AND(V5768&lt;=Hilfswerte!$B$35,H5768&lt;0.7*W5768),"Mittel","Niedrig")))</f>
        <v>Niedrig</v>
      </c>
      <c r="Z5768" s="4">
        <f t="shared" si="727"/>
        <v>5.5</v>
      </c>
      <c r="AA5768" s="4" t="str">
        <f>IF(J5768&gt;365,"Bereits abgewandert (Segment D)",IF(Z5768&gt;=Hilfswerte!$B$38,"Rot - akut gefaehrdet",IF(Z5768&gt;=Hilfswerte!$B$39,"Gelb - beobachten","Gruen - stabil")))</f>
        <v>Gruen - stabil</v>
      </c>
    </row>
    <row r="5769" spans="1:27" ht="15" customHeight="1" x14ac:dyDescent="0.25">
      <c r="A5769" s="4" t="s">
        <v>6116</v>
      </c>
      <c r="B5769" s="4" t="s">
        <v>780</v>
      </c>
      <c r="C5769" s="4" t="s">
        <v>89</v>
      </c>
      <c r="D5769" s="4" t="s">
        <v>30</v>
      </c>
      <c r="E5769" s="4">
        <v>49</v>
      </c>
      <c r="F5769" s="4">
        <v>6.8</v>
      </c>
      <c r="G5769" s="4">
        <v>18.8</v>
      </c>
      <c r="H5769" s="4">
        <v>679</v>
      </c>
      <c r="I5769" s="4">
        <v>1</v>
      </c>
      <c r="J5769" s="4">
        <v>207</v>
      </c>
      <c r="K5769" s="4">
        <v>0</v>
      </c>
      <c r="L5769" s="4">
        <v>12</v>
      </c>
      <c r="M5769" s="4">
        <v>2</v>
      </c>
      <c r="N5769" s="4">
        <v>-1.8</v>
      </c>
      <c r="O5769" s="4">
        <f t="shared" si="720"/>
        <v>2</v>
      </c>
      <c r="P5769" s="4">
        <f t="shared" si="721"/>
        <v>1</v>
      </c>
      <c r="Q5769" s="4">
        <f t="shared" si="722"/>
        <v>2</v>
      </c>
      <c r="R5769" s="4">
        <f t="shared" si="723"/>
        <v>5</v>
      </c>
      <c r="S5769" s="4">
        <f t="shared" si="724"/>
        <v>45.5</v>
      </c>
      <c r="T5769" s="4" t="str">
        <f t="shared" si="725"/>
        <v>C - Entwicklungspotenzial</v>
      </c>
      <c r="U5769" s="4">
        <f>ROUND(((E5769-Hilfswerte!$B$20)/Hilfswerte!$B$21)+((F5769-Hilfswerte!$B$22)/Hilfswerte!$B$23)+((G5769-Hilfswerte!$B$24)/Hilfswerte!$B$25)+0.1*INDEX(Hilfswerte!$B$4:$B$15,MATCH(C5769,Hilfswerte!$A$4:$A$15,0)),2)</f>
        <v>0.97</v>
      </c>
      <c r="V5769" s="4">
        <f>ROUND(SQRT((((E5769-Hilfswerte!$B$20)/Hilfswerte!$B$21)-Hilfswerte!$B$28)^2+(((F5769-Hilfswerte!$B$22)/Hilfswerte!$B$23)-Hilfswerte!$B$29)^2+(((G5769-Hilfswerte!$B$24)/Hilfswerte!$B$25)-Hilfswerte!$B$30)^2),3)</f>
        <v>1.421</v>
      </c>
      <c r="W5769" s="4">
        <f>ROUND(E5769*Hilfswerte!$B$31,0)</f>
        <v>10072</v>
      </c>
      <c r="X5769" s="4">
        <f t="shared" si="726"/>
        <v>9393</v>
      </c>
      <c r="Y5769" s="4" t="str">
        <f>IF(T5769="A - Top-Kunde","bereits Top-Kunde",IF(AND(V5769&lt;=Hilfswerte!$B$34,H5769&lt;0.5*W5769),"Hoch",IF(AND(V5769&lt;=Hilfswerte!$B$35,H5769&lt;0.7*W5769),"Mittel","Niedrig")))</f>
        <v>Niedrig</v>
      </c>
      <c r="Z5769" s="4">
        <f t="shared" si="727"/>
        <v>13.5</v>
      </c>
      <c r="AA5769" s="4" t="str">
        <f>IF(J5769&gt;365,"Bereits abgewandert (Segment D)",IF(Z5769&gt;=Hilfswerte!$B$38,"Rot - akut gefaehrdet",IF(Z5769&gt;=Hilfswerte!$B$39,"Gelb - beobachten","Gruen - stabil")))</f>
        <v>Gruen - stabil</v>
      </c>
    </row>
    <row r="5770" spans="1:27" ht="15" customHeight="1" x14ac:dyDescent="0.25">
      <c r="A5770" s="4" t="s">
        <v>6117</v>
      </c>
      <c r="B5770" s="4" t="s">
        <v>593</v>
      </c>
      <c r="C5770" s="4" t="s">
        <v>89</v>
      </c>
      <c r="D5770" s="4" t="s">
        <v>30</v>
      </c>
      <c r="E5770" s="4">
        <v>15</v>
      </c>
      <c r="F5770" s="4">
        <v>2.1</v>
      </c>
      <c r="G5770" s="4">
        <v>17.600000000000001</v>
      </c>
      <c r="H5770" s="4">
        <v>136</v>
      </c>
      <c r="I5770" s="4">
        <v>2</v>
      </c>
      <c r="J5770" s="4">
        <v>66</v>
      </c>
      <c r="K5770" s="4">
        <v>0</v>
      </c>
      <c r="L5770" s="4">
        <v>3</v>
      </c>
      <c r="M5770" s="4">
        <v>5</v>
      </c>
      <c r="N5770" s="4">
        <v>10.1</v>
      </c>
      <c r="O5770" s="4">
        <f t="shared" si="720"/>
        <v>4</v>
      </c>
      <c r="P5770" s="4">
        <f t="shared" si="721"/>
        <v>2</v>
      </c>
      <c r="Q5770" s="4">
        <f t="shared" si="722"/>
        <v>2</v>
      </c>
      <c r="R5770" s="4">
        <f t="shared" si="723"/>
        <v>8</v>
      </c>
      <c r="S5770" s="4">
        <f t="shared" si="724"/>
        <v>84.2</v>
      </c>
      <c r="T5770" s="4" t="str">
        <f t="shared" si="725"/>
        <v>C - Entwicklungspotenzial</v>
      </c>
      <c r="U5770" s="4">
        <f>ROUND(((E5770-Hilfswerte!$B$20)/Hilfswerte!$B$21)+((F5770-Hilfswerte!$B$22)/Hilfswerte!$B$23)+((G5770-Hilfswerte!$B$24)/Hilfswerte!$B$25)+0.1*INDEX(Hilfswerte!$B$4:$B$15,MATCH(C5770,Hilfswerte!$A$4:$A$15,0)),2)</f>
        <v>0.55000000000000004</v>
      </c>
      <c r="V5770" s="4">
        <f>ROUND(SQRT((((E5770-Hilfswerte!$B$20)/Hilfswerte!$B$21)-Hilfswerte!$B$28)^2+(((F5770-Hilfswerte!$B$22)/Hilfswerte!$B$23)-Hilfswerte!$B$29)^2+(((G5770-Hilfswerte!$B$24)/Hilfswerte!$B$25)-Hilfswerte!$B$30)^2),3)</f>
        <v>1.3660000000000001</v>
      </c>
      <c r="W5770" s="4">
        <f>ROUND(E5770*Hilfswerte!$B$31,0)</f>
        <v>3083</v>
      </c>
      <c r="X5770" s="4">
        <f t="shared" si="726"/>
        <v>2947</v>
      </c>
      <c r="Y5770" s="4" t="str">
        <f>IF(T5770="A - Top-Kunde","bereits Top-Kunde",IF(AND(V5770&lt;=Hilfswerte!$B$34,H5770&lt;0.5*W5770),"Hoch",IF(AND(V5770&lt;=Hilfswerte!$B$35,H5770&lt;0.7*W5770),"Mittel","Niedrig")))</f>
        <v>Niedrig</v>
      </c>
      <c r="Z5770" s="4">
        <f t="shared" si="727"/>
        <v>3.9</v>
      </c>
      <c r="AA5770" s="4" t="str">
        <f>IF(J5770&gt;365,"Bereits abgewandert (Segment D)",IF(Z5770&gt;=Hilfswerte!$B$38,"Rot - akut gefaehrdet",IF(Z5770&gt;=Hilfswerte!$B$39,"Gelb - beobachten","Gruen - stabil")))</f>
        <v>Gruen - stabil</v>
      </c>
    </row>
    <row r="5771" spans="1:27" ht="15" customHeight="1" x14ac:dyDescent="0.25">
      <c r="A5771" s="4" t="s">
        <v>6118</v>
      </c>
      <c r="B5771" s="4" t="s">
        <v>422</v>
      </c>
      <c r="C5771" s="4" t="s">
        <v>55</v>
      </c>
      <c r="D5771" s="4" t="s">
        <v>30</v>
      </c>
      <c r="E5771" s="4">
        <v>33</v>
      </c>
      <c r="F5771" s="4">
        <v>4.4000000000000004</v>
      </c>
      <c r="G5771" s="4">
        <v>3</v>
      </c>
      <c r="H5771" s="4">
        <v>4005</v>
      </c>
      <c r="I5771" s="4">
        <v>2</v>
      </c>
      <c r="J5771" s="4">
        <v>226</v>
      </c>
      <c r="K5771" s="4">
        <v>0</v>
      </c>
      <c r="L5771" s="4">
        <v>22</v>
      </c>
      <c r="M5771" s="4">
        <v>4</v>
      </c>
      <c r="N5771" s="4">
        <v>-8.1999999999999993</v>
      </c>
      <c r="O5771" s="4">
        <f t="shared" si="720"/>
        <v>2</v>
      </c>
      <c r="P5771" s="4">
        <f t="shared" si="721"/>
        <v>2</v>
      </c>
      <c r="Q5771" s="4">
        <f t="shared" si="722"/>
        <v>4</v>
      </c>
      <c r="R5771" s="4">
        <f t="shared" si="723"/>
        <v>8</v>
      </c>
      <c r="S5771" s="4">
        <f t="shared" si="724"/>
        <v>69.3</v>
      </c>
      <c r="T5771" s="4" t="str">
        <f t="shared" si="725"/>
        <v>C - Entwicklungspotenzial</v>
      </c>
      <c r="U5771" s="4">
        <f>ROUND(((E5771-Hilfswerte!$B$20)/Hilfswerte!$B$21)+((F5771-Hilfswerte!$B$22)/Hilfswerte!$B$23)+((G5771-Hilfswerte!$B$24)/Hilfswerte!$B$25)+0.1*INDEX(Hilfswerte!$B$4:$B$15,MATCH(C5771,Hilfswerte!$A$4:$A$15,0)),2)</f>
        <v>-1.65</v>
      </c>
      <c r="V5771" s="4">
        <f>ROUND(SQRT((((E5771-Hilfswerte!$B$20)/Hilfswerte!$B$21)-Hilfswerte!$B$28)^2+(((F5771-Hilfswerte!$B$22)/Hilfswerte!$B$23)-Hilfswerte!$B$29)^2+(((G5771-Hilfswerte!$B$24)/Hilfswerte!$B$25)-Hilfswerte!$B$30)^2),3)</f>
        <v>1.546</v>
      </c>
      <c r="W5771" s="4">
        <f>ROUND(E5771*Hilfswerte!$B$31,0)</f>
        <v>6783</v>
      </c>
      <c r="X5771" s="4">
        <f t="shared" si="726"/>
        <v>2778</v>
      </c>
      <c r="Y5771" s="4" t="str">
        <f>IF(T5771="A - Top-Kunde","bereits Top-Kunde",IF(AND(V5771&lt;=Hilfswerte!$B$34,H5771&lt;0.5*W5771),"Hoch",IF(AND(V5771&lt;=Hilfswerte!$B$35,H5771&lt;0.7*W5771),"Mittel","Niedrig")))</f>
        <v>Niedrig</v>
      </c>
      <c r="Z5771" s="4">
        <f t="shared" si="727"/>
        <v>19</v>
      </c>
      <c r="AA5771" s="4" t="str">
        <f>IF(J5771&gt;365,"Bereits abgewandert (Segment D)",IF(Z5771&gt;=Hilfswerte!$B$38,"Rot - akut gefaehrdet",IF(Z5771&gt;=Hilfswerte!$B$39,"Gelb - beobachten","Gruen - stabil")))</f>
        <v>Gelb - beobachten</v>
      </c>
    </row>
    <row r="5772" spans="1:27" ht="15" customHeight="1" x14ac:dyDescent="0.25">
      <c r="A5772" s="4" t="s">
        <v>6119</v>
      </c>
      <c r="B5772" s="4" t="s">
        <v>474</v>
      </c>
      <c r="C5772" s="4" t="s">
        <v>65</v>
      </c>
      <c r="D5772" s="4" t="s">
        <v>30</v>
      </c>
      <c r="E5772" s="4">
        <v>101</v>
      </c>
      <c r="F5772" s="4">
        <v>23.8</v>
      </c>
      <c r="G5772" s="4">
        <v>8.4</v>
      </c>
      <c r="H5772" s="4">
        <v>4767</v>
      </c>
      <c r="I5772" s="4">
        <v>2</v>
      </c>
      <c r="J5772" s="4">
        <v>170</v>
      </c>
      <c r="K5772" s="4">
        <v>1</v>
      </c>
      <c r="L5772" s="4">
        <v>-5</v>
      </c>
      <c r="M5772" s="4">
        <v>6</v>
      </c>
      <c r="N5772" s="4">
        <v>-4.8</v>
      </c>
      <c r="O5772" s="4">
        <f t="shared" si="720"/>
        <v>3</v>
      </c>
      <c r="P5772" s="4">
        <f t="shared" si="721"/>
        <v>2</v>
      </c>
      <c r="Q5772" s="4">
        <f t="shared" si="722"/>
        <v>4</v>
      </c>
      <c r="R5772" s="4">
        <f t="shared" si="723"/>
        <v>9</v>
      </c>
      <c r="S5772" s="4">
        <f t="shared" si="724"/>
        <v>81.599999999999994</v>
      </c>
      <c r="T5772" s="4" t="str">
        <f t="shared" si="725"/>
        <v>C - Entwicklungspotenzial</v>
      </c>
      <c r="U5772" s="4">
        <f>ROUND(((E5772-Hilfswerte!$B$20)/Hilfswerte!$B$21)+((F5772-Hilfswerte!$B$22)/Hilfswerte!$B$23)+((G5772-Hilfswerte!$B$24)/Hilfswerte!$B$25)+0.1*INDEX(Hilfswerte!$B$4:$B$15,MATCH(C5772,Hilfswerte!$A$4:$A$15,0)),2)</f>
        <v>-0.5</v>
      </c>
      <c r="V5772" s="4">
        <f>ROUND(SQRT((((E5772-Hilfswerte!$B$20)/Hilfswerte!$B$21)-Hilfswerte!$B$28)^2+(((F5772-Hilfswerte!$B$22)/Hilfswerte!$B$23)-Hilfswerte!$B$29)^2+(((G5772-Hilfswerte!$B$24)/Hilfswerte!$B$25)-Hilfswerte!$B$30)^2),3)</f>
        <v>0.58499999999999996</v>
      </c>
      <c r="W5772" s="4">
        <f>ROUND(E5772*Hilfswerte!$B$31,0)</f>
        <v>20760</v>
      </c>
      <c r="X5772" s="4">
        <f t="shared" si="726"/>
        <v>15993</v>
      </c>
      <c r="Y5772" s="4" t="str">
        <f>IF(T5772="A - Top-Kunde","bereits Top-Kunde",IF(AND(V5772&lt;=Hilfswerte!$B$34,H5772&lt;0.5*W5772),"Hoch",IF(AND(V5772&lt;=Hilfswerte!$B$35,H5772&lt;0.7*W5772),"Mittel","Niedrig")))</f>
        <v>Hoch</v>
      </c>
      <c r="Z5772" s="4">
        <f t="shared" si="727"/>
        <v>13.4</v>
      </c>
      <c r="AA5772" s="4" t="str">
        <f>IF(J5772&gt;365,"Bereits abgewandert (Segment D)",IF(Z5772&gt;=Hilfswerte!$B$38,"Rot - akut gefaehrdet",IF(Z5772&gt;=Hilfswerte!$B$39,"Gelb - beobachten","Gruen - stabil")))</f>
        <v>Gruen - stabil</v>
      </c>
    </row>
    <row r="5773" spans="1:27" ht="15" customHeight="1" x14ac:dyDescent="0.25">
      <c r="A5773" s="4" t="s">
        <v>6120</v>
      </c>
      <c r="B5773" s="4" t="s">
        <v>267</v>
      </c>
      <c r="C5773" s="4" t="s">
        <v>84</v>
      </c>
      <c r="D5773" s="4" t="s">
        <v>48</v>
      </c>
      <c r="E5773" s="4">
        <v>63</v>
      </c>
      <c r="F5773" s="4">
        <v>21.1</v>
      </c>
      <c r="G5773" s="4">
        <v>5.8</v>
      </c>
      <c r="H5773" s="4">
        <v>5800</v>
      </c>
      <c r="I5773" s="4">
        <v>2</v>
      </c>
      <c r="J5773" s="4">
        <v>67</v>
      </c>
      <c r="K5773" s="4">
        <v>0</v>
      </c>
      <c r="L5773" s="4">
        <v>14</v>
      </c>
      <c r="M5773" s="4">
        <v>1</v>
      </c>
      <c r="N5773" s="4">
        <v>14.9</v>
      </c>
      <c r="O5773" s="4">
        <f t="shared" si="720"/>
        <v>4</v>
      </c>
      <c r="P5773" s="4">
        <f t="shared" si="721"/>
        <v>2</v>
      </c>
      <c r="Q5773" s="4">
        <f t="shared" si="722"/>
        <v>4</v>
      </c>
      <c r="R5773" s="4">
        <f t="shared" si="723"/>
        <v>10</v>
      </c>
      <c r="S5773" s="4">
        <f t="shared" si="724"/>
        <v>103.3</v>
      </c>
      <c r="T5773" s="4" t="str">
        <f t="shared" si="725"/>
        <v>C - Entwicklungspotenzial</v>
      </c>
      <c r="U5773" s="4">
        <f>ROUND(((E5773-Hilfswerte!$B$20)/Hilfswerte!$B$21)+((F5773-Hilfswerte!$B$22)/Hilfswerte!$B$23)+((G5773-Hilfswerte!$B$24)/Hilfswerte!$B$25)+0.1*INDEX(Hilfswerte!$B$4:$B$15,MATCH(C5773,Hilfswerte!$A$4:$A$15,0)),2)</f>
        <v>-1.07</v>
      </c>
      <c r="V5773" s="4">
        <f>ROUND(SQRT((((E5773-Hilfswerte!$B$20)/Hilfswerte!$B$21)-Hilfswerte!$B$28)^2+(((F5773-Hilfswerte!$B$22)/Hilfswerte!$B$23)-Hilfswerte!$B$29)^2+(((G5773-Hilfswerte!$B$24)/Hilfswerte!$B$25)-Hilfswerte!$B$30)^2),3)</f>
        <v>1.0129999999999999</v>
      </c>
      <c r="W5773" s="4">
        <f>ROUND(E5773*Hilfswerte!$B$31,0)</f>
        <v>12949</v>
      </c>
      <c r="X5773" s="4">
        <f t="shared" si="726"/>
        <v>7149</v>
      </c>
      <c r="Y5773" s="4" t="str">
        <f>IF(T5773="A - Top-Kunde","bereits Top-Kunde",IF(AND(V5773&lt;=Hilfswerte!$B$34,H5773&lt;0.5*W5773),"Hoch",IF(AND(V5773&lt;=Hilfswerte!$B$35,H5773&lt;0.7*W5773),"Mittel","Niedrig")))</f>
        <v>Mittel</v>
      </c>
      <c r="Z5773" s="4">
        <f t="shared" si="727"/>
        <v>6.2</v>
      </c>
      <c r="AA5773" s="4" t="str">
        <f>IF(J5773&gt;365,"Bereits abgewandert (Segment D)",IF(Z5773&gt;=Hilfswerte!$B$38,"Rot - akut gefaehrdet",IF(Z5773&gt;=Hilfswerte!$B$39,"Gelb - beobachten","Gruen - stabil")))</f>
        <v>Gruen - stabil</v>
      </c>
    </row>
    <row r="5774" spans="1:27" ht="15" customHeight="1" x14ac:dyDescent="0.25">
      <c r="A5774" s="4" t="s">
        <v>6121</v>
      </c>
      <c r="B5774" s="4" t="s">
        <v>834</v>
      </c>
      <c r="C5774" s="4" t="s">
        <v>51</v>
      </c>
      <c r="D5774" s="4" t="s">
        <v>93</v>
      </c>
      <c r="E5774" s="4">
        <v>6</v>
      </c>
      <c r="F5774" s="4">
        <v>1.3</v>
      </c>
      <c r="G5774" s="4">
        <v>20</v>
      </c>
      <c r="H5774" s="4">
        <v>928</v>
      </c>
      <c r="I5774" s="4">
        <v>1</v>
      </c>
      <c r="J5774" s="4">
        <v>97</v>
      </c>
      <c r="K5774" s="4">
        <v>0</v>
      </c>
      <c r="L5774" s="4">
        <v>33</v>
      </c>
      <c r="M5774" s="4">
        <v>4</v>
      </c>
      <c r="N5774" s="4">
        <v>25</v>
      </c>
      <c r="O5774" s="4">
        <f t="shared" si="720"/>
        <v>3</v>
      </c>
      <c r="P5774" s="4">
        <f t="shared" si="721"/>
        <v>1</v>
      </c>
      <c r="Q5774" s="4">
        <f t="shared" si="722"/>
        <v>2</v>
      </c>
      <c r="R5774" s="4">
        <f t="shared" si="723"/>
        <v>6</v>
      </c>
      <c r="S5774" s="4">
        <f t="shared" si="724"/>
        <v>62.6</v>
      </c>
      <c r="T5774" s="4" t="str">
        <f t="shared" si="725"/>
        <v>C - Entwicklungspotenzial</v>
      </c>
      <c r="U5774" s="4">
        <f>ROUND(((E5774-Hilfswerte!$B$20)/Hilfswerte!$B$21)+((F5774-Hilfswerte!$B$22)/Hilfswerte!$B$23)+((G5774-Hilfswerte!$B$24)/Hilfswerte!$B$25)+0.1*INDEX(Hilfswerte!$B$4:$B$15,MATCH(C5774,Hilfswerte!$A$4:$A$15,0)),2)</f>
        <v>0.93</v>
      </c>
      <c r="V5774" s="4">
        <f>ROUND(SQRT((((E5774-Hilfswerte!$B$20)/Hilfswerte!$B$21)-Hilfswerte!$B$28)^2+(((F5774-Hilfswerte!$B$22)/Hilfswerte!$B$23)-Hilfswerte!$B$29)^2+(((G5774-Hilfswerte!$B$24)/Hilfswerte!$B$25)-Hilfswerte!$B$30)^2),3)</f>
        <v>1.6890000000000001</v>
      </c>
      <c r="W5774" s="4">
        <f>ROUND(E5774*Hilfswerte!$B$31,0)</f>
        <v>1233</v>
      </c>
      <c r="X5774" s="4">
        <f t="shared" si="726"/>
        <v>305</v>
      </c>
      <c r="Y5774" s="4" t="str">
        <f>IF(T5774="A - Top-Kunde","bereits Top-Kunde",IF(AND(V5774&lt;=Hilfswerte!$B$34,H5774&lt;0.5*W5774),"Hoch",IF(AND(V5774&lt;=Hilfswerte!$B$35,H5774&lt;0.7*W5774),"Mittel","Niedrig")))</f>
        <v>Niedrig</v>
      </c>
      <c r="Z5774" s="4">
        <f t="shared" si="727"/>
        <v>11.5</v>
      </c>
      <c r="AA5774" s="4" t="str">
        <f>IF(J5774&gt;365,"Bereits abgewandert (Segment D)",IF(Z5774&gt;=Hilfswerte!$B$38,"Rot - akut gefaehrdet",IF(Z5774&gt;=Hilfswerte!$B$39,"Gelb - beobachten","Gruen - stabil")))</f>
        <v>Gruen - stabil</v>
      </c>
    </row>
    <row r="5775" spans="1:27" ht="15" customHeight="1" x14ac:dyDescent="0.25">
      <c r="A5775" s="4" t="s">
        <v>6122</v>
      </c>
      <c r="B5775" s="4" t="s">
        <v>312</v>
      </c>
      <c r="C5775" s="4" t="s">
        <v>33</v>
      </c>
      <c r="D5775" s="4" t="s">
        <v>77</v>
      </c>
      <c r="E5775" s="4">
        <v>23</v>
      </c>
      <c r="F5775" s="4">
        <v>6.9</v>
      </c>
      <c r="G5775" s="4">
        <v>19.600000000000001</v>
      </c>
      <c r="H5775" s="4">
        <v>908</v>
      </c>
      <c r="I5775" s="4">
        <v>2</v>
      </c>
      <c r="J5775" s="4">
        <v>59</v>
      </c>
      <c r="K5775" s="4">
        <v>0</v>
      </c>
      <c r="L5775" s="4">
        <v>3</v>
      </c>
      <c r="M5775" s="4">
        <v>6</v>
      </c>
      <c r="N5775" s="4">
        <v>20.5</v>
      </c>
      <c r="O5775" s="4">
        <f t="shared" si="720"/>
        <v>4</v>
      </c>
      <c r="P5775" s="4">
        <f t="shared" si="721"/>
        <v>2</v>
      </c>
      <c r="Q5775" s="4">
        <f t="shared" si="722"/>
        <v>2</v>
      </c>
      <c r="R5775" s="4">
        <f t="shared" si="723"/>
        <v>8</v>
      </c>
      <c r="S5775" s="4">
        <f t="shared" si="724"/>
        <v>89.4</v>
      </c>
      <c r="T5775" s="4" t="str">
        <f t="shared" si="725"/>
        <v>C - Entwicklungspotenzial</v>
      </c>
      <c r="U5775" s="4">
        <f>ROUND(((E5775-Hilfswerte!$B$20)/Hilfswerte!$B$21)+((F5775-Hilfswerte!$B$22)/Hilfswerte!$B$23)+((G5775-Hilfswerte!$B$24)/Hilfswerte!$B$25)+0.1*INDEX(Hilfswerte!$B$4:$B$15,MATCH(C5775,Hilfswerte!$A$4:$A$15,0)),2)</f>
        <v>0.72</v>
      </c>
      <c r="V5775" s="4">
        <f>ROUND(SQRT((((E5775-Hilfswerte!$B$20)/Hilfswerte!$B$21)-Hilfswerte!$B$28)^2+(((F5775-Hilfswerte!$B$22)/Hilfswerte!$B$23)-Hilfswerte!$B$29)^2+(((G5775-Hilfswerte!$B$24)/Hilfswerte!$B$25)-Hilfswerte!$B$30)^2),3)</f>
        <v>1.569</v>
      </c>
      <c r="W5775" s="4">
        <f>ROUND(E5775*Hilfswerte!$B$31,0)</f>
        <v>4728</v>
      </c>
      <c r="X5775" s="4">
        <f t="shared" si="726"/>
        <v>3820</v>
      </c>
      <c r="Y5775" s="4" t="str">
        <f>IF(T5775="A - Top-Kunde","bereits Top-Kunde",IF(AND(V5775&lt;=Hilfswerte!$B$34,H5775&lt;0.5*W5775),"Hoch",IF(AND(V5775&lt;=Hilfswerte!$B$35,H5775&lt;0.7*W5775),"Mittel","Niedrig")))</f>
        <v>Niedrig</v>
      </c>
      <c r="Z5775" s="4">
        <f t="shared" si="727"/>
        <v>3.6</v>
      </c>
      <c r="AA5775" s="4" t="str">
        <f>IF(J5775&gt;365,"Bereits abgewandert (Segment D)",IF(Z5775&gt;=Hilfswerte!$B$38,"Rot - akut gefaehrdet",IF(Z5775&gt;=Hilfswerte!$B$39,"Gelb - beobachten","Gruen - stabil")))</f>
        <v>Gruen - stabil</v>
      </c>
    </row>
    <row r="5776" spans="1:27" ht="15" customHeight="1" x14ac:dyDescent="0.25">
      <c r="A5776" s="4" t="s">
        <v>6123</v>
      </c>
      <c r="B5776" s="4" t="s">
        <v>300</v>
      </c>
      <c r="C5776" s="4" t="s">
        <v>84</v>
      </c>
      <c r="D5776" s="4" t="s">
        <v>30</v>
      </c>
      <c r="E5776" s="4">
        <v>248</v>
      </c>
      <c r="F5776" s="4">
        <v>48</v>
      </c>
      <c r="G5776" s="4">
        <v>14.9</v>
      </c>
      <c r="H5776" s="4">
        <v>8077</v>
      </c>
      <c r="I5776" s="4">
        <v>2</v>
      </c>
      <c r="J5776" s="4">
        <v>146</v>
      </c>
      <c r="K5776" s="4">
        <v>0</v>
      </c>
      <c r="L5776" s="4">
        <v>3</v>
      </c>
      <c r="M5776" s="4">
        <v>4</v>
      </c>
      <c r="N5776" s="4">
        <v>6.2</v>
      </c>
      <c r="O5776" s="4">
        <f t="shared" si="720"/>
        <v>3</v>
      </c>
      <c r="P5776" s="4">
        <f t="shared" si="721"/>
        <v>2</v>
      </c>
      <c r="Q5776" s="4">
        <f t="shared" si="722"/>
        <v>5</v>
      </c>
      <c r="R5776" s="4">
        <f t="shared" si="723"/>
        <v>10</v>
      </c>
      <c r="S5776" s="4">
        <f t="shared" si="724"/>
        <v>102.2</v>
      </c>
      <c r="T5776" s="4" t="str">
        <f t="shared" si="725"/>
        <v>C - Entwicklungspotenzial</v>
      </c>
      <c r="U5776" s="4">
        <f>ROUND(((E5776-Hilfswerte!$B$20)/Hilfswerte!$B$21)+((F5776-Hilfswerte!$B$22)/Hilfswerte!$B$23)+((G5776-Hilfswerte!$B$24)/Hilfswerte!$B$25)+0.1*INDEX(Hilfswerte!$B$4:$B$15,MATCH(C5776,Hilfswerte!$A$4:$A$15,0)),2)</f>
        <v>1.66</v>
      </c>
      <c r="V5776" s="4">
        <f>ROUND(SQRT((((E5776-Hilfswerte!$B$20)/Hilfswerte!$B$21)-Hilfswerte!$B$28)^2+(((F5776-Hilfswerte!$B$22)/Hilfswerte!$B$23)-Hilfswerte!$B$29)^2+(((G5776-Hilfswerte!$B$24)/Hilfswerte!$B$25)-Hilfswerte!$B$30)^2),3)</f>
        <v>0.70499999999999996</v>
      </c>
      <c r="W5776" s="4">
        <f>ROUND(E5776*Hilfswerte!$B$31,0)</f>
        <v>50975</v>
      </c>
      <c r="X5776" s="4">
        <f t="shared" si="726"/>
        <v>42898</v>
      </c>
      <c r="Y5776" s="4" t="str">
        <f>IF(T5776="A - Top-Kunde","bereits Top-Kunde",IF(AND(V5776&lt;=Hilfswerte!$B$34,H5776&lt;0.5*W5776),"Hoch",IF(AND(V5776&lt;=Hilfswerte!$B$35,H5776&lt;0.7*W5776),"Mittel","Niedrig")))</f>
        <v>Hoch</v>
      </c>
      <c r="Z5776" s="4">
        <f t="shared" si="727"/>
        <v>7.9</v>
      </c>
      <c r="AA5776" s="4" t="str">
        <f>IF(J5776&gt;365,"Bereits abgewandert (Segment D)",IF(Z5776&gt;=Hilfswerte!$B$38,"Rot - akut gefaehrdet",IF(Z5776&gt;=Hilfswerte!$B$39,"Gelb - beobachten","Gruen - stabil")))</f>
        <v>Gruen - stabil</v>
      </c>
    </row>
    <row r="5777" spans="1:27" ht="15" customHeight="1" x14ac:dyDescent="0.25">
      <c r="A5777" s="4" t="s">
        <v>6124</v>
      </c>
      <c r="B5777" s="4" t="s">
        <v>152</v>
      </c>
      <c r="C5777" s="4" t="s">
        <v>38</v>
      </c>
      <c r="D5777" s="4" t="s">
        <v>106</v>
      </c>
      <c r="E5777" s="4">
        <v>309</v>
      </c>
      <c r="F5777" s="4">
        <v>97</v>
      </c>
      <c r="G5777" s="4">
        <v>6.4</v>
      </c>
      <c r="H5777" s="4">
        <v>24082</v>
      </c>
      <c r="I5777" s="4">
        <v>1</v>
      </c>
      <c r="J5777" s="4">
        <v>324</v>
      </c>
      <c r="K5777" s="4">
        <v>0</v>
      </c>
      <c r="L5777" s="4">
        <v>6</v>
      </c>
      <c r="M5777" s="4">
        <v>2</v>
      </c>
      <c r="N5777" s="4">
        <v>-10.199999999999999</v>
      </c>
      <c r="O5777" s="4">
        <f t="shared" si="720"/>
        <v>2</v>
      </c>
      <c r="P5777" s="4">
        <f t="shared" si="721"/>
        <v>1</v>
      </c>
      <c r="Q5777" s="4">
        <f t="shared" si="722"/>
        <v>5</v>
      </c>
      <c r="R5777" s="4">
        <f t="shared" si="723"/>
        <v>8</v>
      </c>
      <c r="S5777" s="4">
        <f t="shared" si="724"/>
        <v>73.099999999999994</v>
      </c>
      <c r="T5777" s="4" t="str">
        <f t="shared" si="725"/>
        <v>C - Entwicklungspotenzial</v>
      </c>
      <c r="U5777" s="4">
        <f>ROUND(((E5777-Hilfswerte!$B$20)/Hilfswerte!$B$21)+((F5777-Hilfswerte!$B$22)/Hilfswerte!$B$23)+((G5777-Hilfswerte!$B$24)/Hilfswerte!$B$25)+0.1*INDEX(Hilfswerte!$B$4:$B$15,MATCH(C5777,Hilfswerte!$A$4:$A$15,0)),2)</f>
        <v>1.79</v>
      </c>
      <c r="V5777" s="4">
        <f>ROUND(SQRT((((E5777-Hilfswerte!$B$20)/Hilfswerte!$B$21)-Hilfswerte!$B$28)^2+(((F5777-Hilfswerte!$B$22)/Hilfswerte!$B$23)-Hilfswerte!$B$29)^2+(((G5777-Hilfswerte!$B$24)/Hilfswerte!$B$25)-Hilfswerte!$B$30)^2),3)</f>
        <v>1.448</v>
      </c>
      <c r="W5777" s="4">
        <f>ROUND(E5777*Hilfswerte!$B$31,0)</f>
        <v>63514</v>
      </c>
      <c r="X5777" s="4">
        <f t="shared" si="726"/>
        <v>39432</v>
      </c>
      <c r="Y5777" s="4" t="str">
        <f>IF(T5777="A - Top-Kunde","bereits Top-Kunde",IF(AND(V5777&lt;=Hilfswerte!$B$34,H5777&lt;0.5*W5777),"Hoch",IF(AND(V5777&lt;=Hilfswerte!$B$35,H5777&lt;0.7*W5777),"Mittel","Niedrig")))</f>
        <v>Niedrig</v>
      </c>
      <c r="Z5777" s="4">
        <f t="shared" si="727"/>
        <v>21.5</v>
      </c>
      <c r="AA5777" s="4" t="str">
        <f>IF(J5777&gt;365,"Bereits abgewandert (Segment D)",IF(Z5777&gt;=Hilfswerte!$B$38,"Rot - akut gefaehrdet",IF(Z5777&gt;=Hilfswerte!$B$39,"Gelb - beobachten","Gruen - stabil")))</f>
        <v>Rot - akut gefaehrdet</v>
      </c>
    </row>
    <row r="5778" spans="1:27" ht="15" customHeight="1" x14ac:dyDescent="0.25">
      <c r="A5778" s="4" t="s">
        <v>6125</v>
      </c>
      <c r="B5778" s="4" t="s">
        <v>95</v>
      </c>
      <c r="C5778" s="4" t="s">
        <v>47</v>
      </c>
      <c r="D5778" s="4" t="s">
        <v>30</v>
      </c>
      <c r="E5778" s="4">
        <v>133</v>
      </c>
      <c r="F5778" s="4">
        <v>25.2</v>
      </c>
      <c r="G5778" s="4">
        <v>13.9</v>
      </c>
      <c r="H5778" s="4">
        <v>3276</v>
      </c>
      <c r="I5778" s="4">
        <v>4</v>
      </c>
      <c r="J5778" s="4">
        <v>56</v>
      </c>
      <c r="K5778" s="4">
        <v>1</v>
      </c>
      <c r="L5778" s="4">
        <v>-1</v>
      </c>
      <c r="M5778" s="4">
        <v>4</v>
      </c>
      <c r="N5778" s="4">
        <v>-19.5</v>
      </c>
      <c r="O5778" s="4">
        <f t="shared" si="720"/>
        <v>4</v>
      </c>
      <c r="P5778" s="4">
        <f t="shared" si="721"/>
        <v>4</v>
      </c>
      <c r="Q5778" s="4">
        <f t="shared" si="722"/>
        <v>4</v>
      </c>
      <c r="R5778" s="4">
        <f t="shared" si="723"/>
        <v>12</v>
      </c>
      <c r="S5778" s="4">
        <f t="shared" si="724"/>
        <v>104.3</v>
      </c>
      <c r="T5778" s="4" t="str">
        <f t="shared" si="725"/>
        <v>C - Entwicklungspotenzial</v>
      </c>
      <c r="U5778" s="4">
        <f>ROUND(((E5778-Hilfswerte!$B$20)/Hilfswerte!$B$21)+((F5778-Hilfswerte!$B$22)/Hilfswerte!$B$23)+((G5778-Hilfswerte!$B$24)/Hilfswerte!$B$25)+0.1*INDEX(Hilfswerte!$B$4:$B$15,MATCH(C5778,Hilfswerte!$A$4:$A$15,0)),2)</f>
        <v>0.67</v>
      </c>
      <c r="V5778" s="4">
        <f>ROUND(SQRT((((E5778-Hilfswerte!$B$20)/Hilfswerte!$B$21)-Hilfswerte!$B$28)^2+(((F5778-Hilfswerte!$B$22)/Hilfswerte!$B$23)-Hilfswerte!$B$29)^2+(((G5778-Hilfswerte!$B$24)/Hilfswerte!$B$25)-Hilfswerte!$B$30)^2),3)</f>
        <v>0.504</v>
      </c>
      <c r="W5778" s="4">
        <f>ROUND(E5778*Hilfswerte!$B$31,0)</f>
        <v>27338</v>
      </c>
      <c r="X5778" s="4">
        <f t="shared" si="726"/>
        <v>24062</v>
      </c>
      <c r="Y5778" s="4" t="str">
        <f>IF(T5778="A - Top-Kunde","bereits Top-Kunde",IF(AND(V5778&lt;=Hilfswerte!$B$34,H5778&lt;0.5*W5778),"Hoch",IF(AND(V5778&lt;=Hilfswerte!$B$35,H5778&lt;0.7*W5778),"Mittel","Niedrig")))</f>
        <v>Hoch</v>
      </c>
      <c r="Z5778" s="4">
        <f t="shared" si="727"/>
        <v>13.6</v>
      </c>
      <c r="AA5778" s="4" t="str">
        <f>IF(J5778&gt;365,"Bereits abgewandert (Segment D)",IF(Z5778&gt;=Hilfswerte!$B$38,"Rot - akut gefaehrdet",IF(Z5778&gt;=Hilfswerte!$B$39,"Gelb - beobachten","Gruen - stabil")))</f>
        <v>Gruen - stabil</v>
      </c>
    </row>
    <row r="5779" spans="1:27" ht="15" customHeight="1" x14ac:dyDescent="0.25">
      <c r="A5779" s="4" t="s">
        <v>6126</v>
      </c>
      <c r="B5779" s="4" t="s">
        <v>782</v>
      </c>
      <c r="C5779" s="4" t="s">
        <v>38</v>
      </c>
      <c r="D5779" s="4" t="s">
        <v>30</v>
      </c>
      <c r="E5779" s="4">
        <v>22</v>
      </c>
      <c r="F5779" s="4">
        <v>7.7</v>
      </c>
      <c r="G5779" s="4">
        <v>6.4</v>
      </c>
      <c r="H5779" s="4">
        <v>3968</v>
      </c>
      <c r="I5779" s="4">
        <v>1</v>
      </c>
      <c r="J5779" s="4">
        <v>222</v>
      </c>
      <c r="K5779" s="4">
        <v>0</v>
      </c>
      <c r="L5779" s="4">
        <v>26</v>
      </c>
      <c r="M5779" s="4">
        <v>5</v>
      </c>
      <c r="N5779" s="4">
        <v>21.3</v>
      </c>
      <c r="O5779" s="4">
        <f t="shared" si="720"/>
        <v>2</v>
      </c>
      <c r="P5779" s="4">
        <f t="shared" si="721"/>
        <v>1</v>
      </c>
      <c r="Q5779" s="4">
        <f t="shared" si="722"/>
        <v>4</v>
      </c>
      <c r="R5779" s="4">
        <f t="shared" si="723"/>
        <v>7</v>
      </c>
      <c r="S5779" s="4">
        <f t="shared" si="724"/>
        <v>72.900000000000006</v>
      </c>
      <c r="T5779" s="4" t="str">
        <f t="shared" si="725"/>
        <v>C - Entwicklungspotenzial</v>
      </c>
      <c r="U5779" s="4">
        <f>ROUND(((E5779-Hilfswerte!$B$20)/Hilfswerte!$B$21)+((F5779-Hilfswerte!$B$22)/Hilfswerte!$B$23)+((G5779-Hilfswerte!$B$24)/Hilfswerte!$B$25)+0.1*INDEX(Hilfswerte!$B$4:$B$15,MATCH(C5779,Hilfswerte!$A$4:$A$15,0)),2)</f>
        <v>-1.05</v>
      </c>
      <c r="V5779" s="4">
        <f>ROUND(SQRT((((E5779-Hilfswerte!$B$20)/Hilfswerte!$B$21)-Hilfswerte!$B$28)^2+(((F5779-Hilfswerte!$B$22)/Hilfswerte!$B$23)-Hilfswerte!$B$29)^2+(((G5779-Hilfswerte!$B$24)/Hilfswerte!$B$25)-Hilfswerte!$B$30)^2),3)</f>
        <v>1.123</v>
      </c>
      <c r="W5779" s="4">
        <f>ROUND(E5779*Hilfswerte!$B$31,0)</f>
        <v>4522</v>
      </c>
      <c r="X5779" s="4">
        <f t="shared" si="726"/>
        <v>554</v>
      </c>
      <c r="Y5779" s="4" t="str">
        <f>IF(T5779="A - Top-Kunde","bereits Top-Kunde",IF(AND(V5779&lt;=Hilfswerte!$B$34,H5779&lt;0.5*W5779),"Hoch",IF(AND(V5779&lt;=Hilfswerte!$B$35,H5779&lt;0.7*W5779),"Mittel","Niedrig")))</f>
        <v>Niedrig</v>
      </c>
      <c r="Z5779" s="4">
        <f t="shared" si="727"/>
        <v>16.3</v>
      </c>
      <c r="AA5779" s="4" t="str">
        <f>IF(J5779&gt;365,"Bereits abgewandert (Segment D)",IF(Z5779&gt;=Hilfswerte!$B$38,"Rot - akut gefaehrdet",IF(Z5779&gt;=Hilfswerte!$B$39,"Gelb - beobachten","Gruen - stabil")))</f>
        <v>Gelb - beobachten</v>
      </c>
    </row>
    <row r="5780" spans="1:27" ht="15" customHeight="1" x14ac:dyDescent="0.25">
      <c r="A5780" s="4" t="s">
        <v>6127</v>
      </c>
      <c r="B5780" s="4" t="s">
        <v>146</v>
      </c>
      <c r="C5780" s="4" t="s">
        <v>65</v>
      </c>
      <c r="D5780" s="4" t="s">
        <v>30</v>
      </c>
      <c r="E5780" s="4">
        <v>2156</v>
      </c>
      <c r="F5780" s="4">
        <v>470.5</v>
      </c>
      <c r="G5780" s="4">
        <v>3.7</v>
      </c>
      <c r="H5780" s="4">
        <v>90122</v>
      </c>
      <c r="I5780" s="4">
        <v>1</v>
      </c>
      <c r="J5780" s="4">
        <v>331</v>
      </c>
      <c r="K5780" s="4">
        <v>0</v>
      </c>
      <c r="L5780" s="4">
        <v>0</v>
      </c>
      <c r="M5780" s="4">
        <v>6</v>
      </c>
      <c r="N5780" s="4">
        <v>-14.3</v>
      </c>
      <c r="O5780" s="4">
        <f t="shared" si="720"/>
        <v>2</v>
      </c>
      <c r="P5780" s="4">
        <f t="shared" si="721"/>
        <v>1</v>
      </c>
      <c r="Q5780" s="4">
        <f t="shared" si="722"/>
        <v>5</v>
      </c>
      <c r="R5780" s="4">
        <f t="shared" si="723"/>
        <v>8</v>
      </c>
      <c r="S5780" s="4">
        <f t="shared" si="724"/>
        <v>72.900000000000006</v>
      </c>
      <c r="T5780" s="4" t="str">
        <f t="shared" si="725"/>
        <v>C - Entwicklungspotenzial</v>
      </c>
      <c r="U5780" s="4">
        <f>ROUND(((E5780-Hilfswerte!$B$20)/Hilfswerte!$B$21)+((F5780-Hilfswerte!$B$22)/Hilfswerte!$B$23)+((G5780-Hilfswerte!$B$24)/Hilfswerte!$B$25)+0.1*INDEX(Hilfswerte!$B$4:$B$15,MATCH(C5780,Hilfswerte!$A$4:$A$15,0)),2)</f>
        <v>15.6</v>
      </c>
      <c r="V5780" s="4">
        <f>ROUND(SQRT((((E5780-Hilfswerte!$B$20)/Hilfswerte!$B$21)-Hilfswerte!$B$28)^2+(((F5780-Hilfswerte!$B$22)/Hilfswerte!$B$23)-Hilfswerte!$B$29)^2+(((G5780-Hilfswerte!$B$24)/Hilfswerte!$B$25)-Hilfswerte!$B$30)^2),3)</f>
        <v>11.606999999999999</v>
      </c>
      <c r="W5780" s="4">
        <f>ROUND(E5780*Hilfswerte!$B$31,0)</f>
        <v>443158</v>
      </c>
      <c r="X5780" s="4">
        <f t="shared" si="726"/>
        <v>353036</v>
      </c>
      <c r="Y5780" s="4" t="str">
        <f>IF(T5780="A - Top-Kunde","bereits Top-Kunde",IF(AND(V5780&lt;=Hilfswerte!$B$34,H5780&lt;0.5*W5780),"Hoch",IF(AND(V5780&lt;=Hilfswerte!$B$35,H5780&lt;0.7*W5780),"Mittel","Niedrig")))</f>
        <v>Niedrig</v>
      </c>
      <c r="Z5780" s="4">
        <f t="shared" si="727"/>
        <v>22.3</v>
      </c>
      <c r="AA5780" s="4" t="str">
        <f>IF(J5780&gt;365,"Bereits abgewandert (Segment D)",IF(Z5780&gt;=Hilfswerte!$B$38,"Rot - akut gefaehrdet",IF(Z5780&gt;=Hilfswerte!$B$39,"Gelb - beobachten","Gruen - stabil")))</f>
        <v>Rot - akut gefaehrdet</v>
      </c>
    </row>
    <row r="5781" spans="1:27" ht="15" customHeight="1" x14ac:dyDescent="0.25">
      <c r="A5781" s="4" t="s">
        <v>6128</v>
      </c>
      <c r="B5781" s="4" t="s">
        <v>346</v>
      </c>
      <c r="C5781" s="4" t="s">
        <v>51</v>
      </c>
      <c r="D5781" s="4" t="s">
        <v>30</v>
      </c>
      <c r="E5781" s="4">
        <v>86</v>
      </c>
      <c r="F5781" s="4">
        <v>16.7</v>
      </c>
      <c r="G5781" s="4">
        <v>19.8</v>
      </c>
      <c r="H5781" s="4">
        <v>5098</v>
      </c>
      <c r="I5781" s="4">
        <v>2</v>
      </c>
      <c r="J5781" s="4">
        <v>201</v>
      </c>
      <c r="K5781" s="4">
        <v>0</v>
      </c>
      <c r="L5781" s="4">
        <v>10</v>
      </c>
      <c r="M5781" s="4">
        <v>6</v>
      </c>
      <c r="N5781" s="4">
        <v>24.6</v>
      </c>
      <c r="O5781" s="4">
        <f t="shared" si="720"/>
        <v>2</v>
      </c>
      <c r="P5781" s="4">
        <f t="shared" si="721"/>
        <v>2</v>
      </c>
      <c r="Q5781" s="4">
        <f t="shared" si="722"/>
        <v>4</v>
      </c>
      <c r="R5781" s="4">
        <f t="shared" si="723"/>
        <v>8</v>
      </c>
      <c r="S5781" s="4">
        <f t="shared" si="724"/>
        <v>89.3</v>
      </c>
      <c r="T5781" s="4" t="str">
        <f t="shared" si="725"/>
        <v>C - Entwicklungspotenzial</v>
      </c>
      <c r="U5781" s="4">
        <f>ROUND(((E5781-Hilfswerte!$B$20)/Hilfswerte!$B$21)+((F5781-Hilfswerte!$B$22)/Hilfswerte!$B$23)+((G5781-Hilfswerte!$B$24)/Hilfswerte!$B$25)+0.1*INDEX(Hilfswerte!$B$4:$B$15,MATCH(C5781,Hilfswerte!$A$4:$A$15,0)),2)</f>
        <v>1.52</v>
      </c>
      <c r="V5781" s="4">
        <f>ROUND(SQRT((((E5781-Hilfswerte!$B$20)/Hilfswerte!$B$21)-Hilfswerte!$B$28)^2+(((F5781-Hilfswerte!$B$22)/Hilfswerte!$B$23)-Hilfswerte!$B$29)^2+(((G5781-Hilfswerte!$B$24)/Hilfswerte!$B$25)-Hilfswerte!$B$30)^2),3)</f>
        <v>1.4570000000000001</v>
      </c>
      <c r="W5781" s="4">
        <f>ROUND(E5781*Hilfswerte!$B$31,0)</f>
        <v>17677</v>
      </c>
      <c r="X5781" s="4">
        <f t="shared" si="726"/>
        <v>12579</v>
      </c>
      <c r="Y5781" s="4" t="str">
        <f>IF(T5781="A - Top-Kunde","bereits Top-Kunde",IF(AND(V5781&lt;=Hilfswerte!$B$34,H5781&lt;0.5*W5781),"Hoch",IF(AND(V5781&lt;=Hilfswerte!$B$35,H5781&lt;0.7*W5781),"Mittel","Niedrig")))</f>
        <v>Niedrig</v>
      </c>
      <c r="Z5781" s="4">
        <f t="shared" si="727"/>
        <v>12.1</v>
      </c>
      <c r="AA5781" s="4" t="str">
        <f>IF(J5781&gt;365,"Bereits abgewandert (Segment D)",IF(Z5781&gt;=Hilfswerte!$B$38,"Rot - akut gefaehrdet",IF(Z5781&gt;=Hilfswerte!$B$39,"Gelb - beobachten","Gruen - stabil")))</f>
        <v>Gruen - stabil</v>
      </c>
    </row>
    <row r="5782" spans="1:27" ht="15" customHeight="1" x14ac:dyDescent="0.25">
      <c r="A5782" s="4" t="s">
        <v>6129</v>
      </c>
      <c r="B5782" s="4" t="s">
        <v>758</v>
      </c>
      <c r="C5782" s="4" t="s">
        <v>29</v>
      </c>
      <c r="D5782" s="4" t="s">
        <v>77</v>
      </c>
      <c r="E5782" s="4">
        <v>70</v>
      </c>
      <c r="F5782" s="4">
        <v>19.399999999999999</v>
      </c>
      <c r="G5782" s="4">
        <v>4.8</v>
      </c>
      <c r="H5782" s="4">
        <v>150</v>
      </c>
      <c r="I5782" s="4">
        <v>1</v>
      </c>
      <c r="J5782" s="4">
        <v>338</v>
      </c>
      <c r="K5782" s="4">
        <v>0</v>
      </c>
      <c r="L5782" s="4">
        <v>11</v>
      </c>
      <c r="M5782" s="4">
        <v>6</v>
      </c>
      <c r="N5782" s="4">
        <v>20.2</v>
      </c>
      <c r="O5782" s="4">
        <f t="shared" si="720"/>
        <v>2</v>
      </c>
      <c r="P5782" s="4">
        <f t="shared" si="721"/>
        <v>1</v>
      </c>
      <c r="Q5782" s="4">
        <f t="shared" si="722"/>
        <v>2</v>
      </c>
      <c r="R5782" s="4">
        <f t="shared" si="723"/>
        <v>5</v>
      </c>
      <c r="S5782" s="4">
        <f t="shared" si="724"/>
        <v>56.8</v>
      </c>
      <c r="T5782" s="4" t="str">
        <f t="shared" si="725"/>
        <v>C - Entwicklungspotenzial</v>
      </c>
      <c r="U5782" s="4">
        <f>ROUND(((E5782-Hilfswerte!$B$20)/Hilfswerte!$B$21)+((F5782-Hilfswerte!$B$22)/Hilfswerte!$B$23)+((G5782-Hilfswerte!$B$24)/Hilfswerte!$B$25)+0.1*INDEX(Hilfswerte!$B$4:$B$15,MATCH(C5782,Hilfswerte!$A$4:$A$15,0)),2)</f>
        <v>-0.96</v>
      </c>
      <c r="V5782" s="4">
        <f>ROUND(SQRT((((E5782-Hilfswerte!$B$20)/Hilfswerte!$B$21)-Hilfswerte!$B$28)^2+(((F5782-Hilfswerte!$B$22)/Hilfswerte!$B$23)-Hilfswerte!$B$29)^2+(((G5782-Hilfswerte!$B$24)/Hilfswerte!$B$25)-Hilfswerte!$B$30)^2),3)</f>
        <v>1.1479999999999999</v>
      </c>
      <c r="W5782" s="4">
        <f>ROUND(E5782*Hilfswerte!$B$31,0)</f>
        <v>14388</v>
      </c>
      <c r="X5782" s="4">
        <f t="shared" si="726"/>
        <v>14238</v>
      </c>
      <c r="Y5782" s="4" t="str">
        <f>IF(T5782="A - Top-Kunde","bereits Top-Kunde",IF(AND(V5782&lt;=Hilfswerte!$B$34,H5782&lt;0.5*W5782),"Hoch",IF(AND(V5782&lt;=Hilfswerte!$B$35,H5782&lt;0.7*W5782),"Mittel","Niedrig")))</f>
        <v>Niedrig</v>
      </c>
      <c r="Z5782" s="4">
        <f t="shared" si="727"/>
        <v>19.100000000000001</v>
      </c>
      <c r="AA5782" s="4" t="str">
        <f>IF(J5782&gt;365,"Bereits abgewandert (Segment D)",IF(Z5782&gt;=Hilfswerte!$B$38,"Rot - akut gefaehrdet",IF(Z5782&gt;=Hilfswerte!$B$39,"Gelb - beobachten","Gruen - stabil")))</f>
        <v>Gelb - beobachten</v>
      </c>
    </row>
    <row r="5783" spans="1:27" ht="15" customHeight="1" x14ac:dyDescent="0.25">
      <c r="A5783" s="4" t="s">
        <v>6130</v>
      </c>
      <c r="B5783" s="4" t="s">
        <v>124</v>
      </c>
      <c r="C5783" s="4" t="s">
        <v>47</v>
      </c>
      <c r="D5783" s="4" t="s">
        <v>117</v>
      </c>
      <c r="E5783" s="4">
        <v>49</v>
      </c>
      <c r="F5783" s="4">
        <v>9.6999999999999993</v>
      </c>
      <c r="G5783" s="4">
        <v>8</v>
      </c>
      <c r="H5783" s="4">
        <v>13681</v>
      </c>
      <c r="I5783" s="4">
        <v>2</v>
      </c>
      <c r="J5783" s="4">
        <v>314</v>
      </c>
      <c r="K5783" s="4">
        <v>1</v>
      </c>
      <c r="L5783" s="4">
        <v>0</v>
      </c>
      <c r="M5783" s="4">
        <v>5</v>
      </c>
      <c r="N5783" s="4">
        <v>5</v>
      </c>
      <c r="O5783" s="4">
        <f t="shared" si="720"/>
        <v>2</v>
      </c>
      <c r="P5783" s="4">
        <f t="shared" si="721"/>
        <v>2</v>
      </c>
      <c r="Q5783" s="4">
        <f t="shared" si="722"/>
        <v>5</v>
      </c>
      <c r="R5783" s="4">
        <f t="shared" si="723"/>
        <v>9</v>
      </c>
      <c r="S5783" s="4">
        <f t="shared" si="724"/>
        <v>86.5</v>
      </c>
      <c r="T5783" s="4" t="str">
        <f t="shared" si="725"/>
        <v>C - Entwicklungspotenzial</v>
      </c>
      <c r="U5783" s="4">
        <f>ROUND(((E5783-Hilfswerte!$B$20)/Hilfswerte!$B$21)+((F5783-Hilfswerte!$B$22)/Hilfswerte!$B$23)+((G5783-Hilfswerte!$B$24)/Hilfswerte!$B$25)+0.1*INDEX(Hilfswerte!$B$4:$B$15,MATCH(C5783,Hilfswerte!$A$4:$A$15,0)),2)</f>
        <v>-0.9</v>
      </c>
      <c r="V5783" s="4">
        <f>ROUND(SQRT((((E5783-Hilfswerte!$B$20)/Hilfswerte!$B$21)-Hilfswerte!$B$28)^2+(((F5783-Hilfswerte!$B$22)/Hilfswerte!$B$23)-Hilfswerte!$B$29)^2+(((G5783-Hilfswerte!$B$24)/Hilfswerte!$B$25)-Hilfswerte!$B$30)^2),3)</f>
        <v>0.878</v>
      </c>
      <c r="W5783" s="4">
        <f>ROUND(E5783*Hilfswerte!$B$31,0)</f>
        <v>10072</v>
      </c>
      <c r="X5783" s="4">
        <f t="shared" si="726"/>
        <v>0</v>
      </c>
      <c r="Y5783" s="4" t="str">
        <f>IF(T5783="A - Top-Kunde","bereits Top-Kunde",IF(AND(V5783&lt;=Hilfswerte!$B$34,H5783&lt;0.5*W5783),"Hoch",IF(AND(V5783&lt;=Hilfswerte!$B$35,H5783&lt;0.7*W5783),"Mittel","Niedrig")))</f>
        <v>Niedrig</v>
      </c>
      <c r="Z5783" s="4">
        <f t="shared" si="727"/>
        <v>18.7</v>
      </c>
      <c r="AA5783" s="4" t="str">
        <f>IF(J5783&gt;365,"Bereits abgewandert (Segment D)",IF(Z5783&gt;=Hilfswerte!$B$38,"Rot - akut gefaehrdet",IF(Z5783&gt;=Hilfswerte!$B$39,"Gelb - beobachten","Gruen - stabil")))</f>
        <v>Gelb - beobachten</v>
      </c>
    </row>
    <row r="5784" spans="1:27" ht="15" customHeight="1" x14ac:dyDescent="0.25">
      <c r="A5784" s="4" t="s">
        <v>6131</v>
      </c>
      <c r="B5784" s="4" t="s">
        <v>397</v>
      </c>
      <c r="C5784" s="4" t="s">
        <v>89</v>
      </c>
      <c r="D5784" s="4" t="s">
        <v>30</v>
      </c>
      <c r="E5784" s="4">
        <v>31</v>
      </c>
      <c r="F5784" s="4">
        <v>9.8000000000000007</v>
      </c>
      <c r="G5784" s="4">
        <v>3.6</v>
      </c>
      <c r="H5784" s="4">
        <v>10848</v>
      </c>
      <c r="I5784" s="4">
        <v>3</v>
      </c>
      <c r="J5784" s="4">
        <v>28</v>
      </c>
      <c r="K5784" s="4">
        <v>0</v>
      </c>
      <c r="L5784" s="4">
        <v>3</v>
      </c>
      <c r="M5784" s="4">
        <v>5</v>
      </c>
      <c r="N5784" s="4">
        <v>20.100000000000001</v>
      </c>
      <c r="O5784" s="4">
        <f t="shared" si="720"/>
        <v>5</v>
      </c>
      <c r="P5784" s="4">
        <f t="shared" si="721"/>
        <v>3</v>
      </c>
      <c r="Q5784" s="4">
        <f t="shared" si="722"/>
        <v>5</v>
      </c>
      <c r="R5784" s="4">
        <f t="shared" si="723"/>
        <v>13</v>
      </c>
      <c r="S5784" s="4">
        <f t="shared" si="724"/>
        <v>139.19999999999999</v>
      </c>
      <c r="T5784" s="4" t="str">
        <f t="shared" si="725"/>
        <v>A - Top-Kunde</v>
      </c>
      <c r="U5784" s="4">
        <f>ROUND(((E5784-Hilfswerte!$B$20)/Hilfswerte!$B$21)+((F5784-Hilfswerte!$B$22)/Hilfswerte!$B$23)+((G5784-Hilfswerte!$B$24)/Hilfswerte!$B$25)+0.1*INDEX(Hilfswerte!$B$4:$B$15,MATCH(C5784,Hilfswerte!$A$4:$A$15,0)),2)</f>
        <v>-1.46</v>
      </c>
      <c r="V5784" s="4">
        <f>ROUND(SQRT((((E5784-Hilfswerte!$B$20)/Hilfswerte!$B$21)-Hilfswerte!$B$28)^2+(((F5784-Hilfswerte!$B$22)/Hilfswerte!$B$23)-Hilfswerte!$B$29)^2+(((G5784-Hilfswerte!$B$24)/Hilfswerte!$B$25)-Hilfswerte!$B$30)^2),3)</f>
        <v>1.4330000000000001</v>
      </c>
      <c r="W5784" s="4">
        <f>ROUND(E5784*Hilfswerte!$B$31,0)</f>
        <v>6372</v>
      </c>
      <c r="X5784" s="4">
        <f t="shared" si="726"/>
        <v>0</v>
      </c>
      <c r="Y5784" s="4" t="str">
        <f>IF(T5784="A - Top-Kunde","bereits Top-Kunde",IF(AND(V5784&lt;=Hilfswerte!$B$34,H5784&lt;0.5*W5784),"Hoch",IF(AND(V5784&lt;=Hilfswerte!$B$35,H5784&lt;0.7*W5784),"Mittel","Niedrig")))</f>
        <v>bereits Top-Kunde</v>
      </c>
      <c r="Z5784" s="4">
        <f t="shared" si="727"/>
        <v>2</v>
      </c>
      <c r="AA5784" s="4" t="str">
        <f>IF(J5784&gt;365,"Bereits abgewandert (Segment D)",IF(Z5784&gt;=Hilfswerte!$B$38,"Rot - akut gefaehrdet",IF(Z5784&gt;=Hilfswerte!$B$39,"Gelb - beobachten","Gruen - stabil")))</f>
        <v>Gruen - stabil</v>
      </c>
    </row>
    <row r="5785" spans="1:27" ht="15" customHeight="1" x14ac:dyDescent="0.25">
      <c r="A5785" s="4" t="s">
        <v>6132</v>
      </c>
      <c r="B5785" s="4" t="s">
        <v>50</v>
      </c>
      <c r="C5785" s="4" t="s">
        <v>38</v>
      </c>
      <c r="D5785" s="4" t="s">
        <v>77</v>
      </c>
      <c r="E5785" s="4">
        <v>41</v>
      </c>
      <c r="F5785" s="4">
        <v>7.5</v>
      </c>
      <c r="G5785" s="4">
        <v>15.8</v>
      </c>
      <c r="H5785" s="4">
        <v>6587</v>
      </c>
      <c r="I5785" s="4">
        <v>4</v>
      </c>
      <c r="J5785" s="4">
        <v>6</v>
      </c>
      <c r="K5785" s="4">
        <v>1</v>
      </c>
      <c r="L5785" s="4">
        <v>14</v>
      </c>
      <c r="M5785" s="4">
        <v>1</v>
      </c>
      <c r="N5785" s="4">
        <v>-6.7</v>
      </c>
      <c r="O5785" s="4">
        <f t="shared" si="720"/>
        <v>5</v>
      </c>
      <c r="P5785" s="4">
        <f t="shared" si="721"/>
        <v>4</v>
      </c>
      <c r="Q5785" s="4">
        <f t="shared" si="722"/>
        <v>4</v>
      </c>
      <c r="R5785" s="4">
        <f t="shared" si="723"/>
        <v>13</v>
      </c>
      <c r="S5785" s="4">
        <f t="shared" si="724"/>
        <v>116.5</v>
      </c>
      <c r="T5785" s="4" t="str">
        <f t="shared" si="725"/>
        <v>B - Kernkunde</v>
      </c>
      <c r="U5785" s="4">
        <f>ROUND(((E5785-Hilfswerte!$B$20)/Hilfswerte!$B$21)+((F5785-Hilfswerte!$B$22)/Hilfswerte!$B$23)+((G5785-Hilfswerte!$B$24)/Hilfswerte!$B$25)+0.1*INDEX(Hilfswerte!$B$4:$B$15,MATCH(C5785,Hilfswerte!$A$4:$A$15,0)),2)</f>
        <v>0.52</v>
      </c>
      <c r="V5785" s="4">
        <f>ROUND(SQRT((((E5785-Hilfswerte!$B$20)/Hilfswerte!$B$21)-Hilfswerte!$B$28)^2+(((F5785-Hilfswerte!$B$22)/Hilfswerte!$B$23)-Hilfswerte!$B$29)^2+(((G5785-Hilfswerte!$B$24)/Hilfswerte!$B$25)-Hilfswerte!$B$30)^2),3)</f>
        <v>1.0580000000000001</v>
      </c>
      <c r="W5785" s="4">
        <f>ROUND(E5785*Hilfswerte!$B$31,0)</f>
        <v>8427</v>
      </c>
      <c r="X5785" s="4">
        <f t="shared" si="726"/>
        <v>1840</v>
      </c>
      <c r="Y5785" s="4" t="str">
        <f>IF(T5785="A - Top-Kunde","bereits Top-Kunde",IF(AND(V5785&lt;=Hilfswerte!$B$34,H5785&lt;0.5*W5785),"Hoch",IF(AND(V5785&lt;=Hilfswerte!$B$35,H5785&lt;0.7*W5785),"Mittel","Niedrig")))</f>
        <v>Niedrig</v>
      </c>
      <c r="Z5785" s="4">
        <f t="shared" si="727"/>
        <v>8.8000000000000007</v>
      </c>
      <c r="AA5785" s="4" t="str">
        <f>IF(J5785&gt;365,"Bereits abgewandert (Segment D)",IF(Z5785&gt;=Hilfswerte!$B$38,"Rot - akut gefaehrdet",IF(Z5785&gt;=Hilfswerte!$B$39,"Gelb - beobachten","Gruen - stabil")))</f>
        <v>Gruen - stabil</v>
      </c>
    </row>
    <row r="5786" spans="1:27" ht="15" customHeight="1" x14ac:dyDescent="0.25">
      <c r="A5786" s="4" t="s">
        <v>6133</v>
      </c>
      <c r="B5786" s="4" t="s">
        <v>981</v>
      </c>
      <c r="C5786" s="4" t="s">
        <v>84</v>
      </c>
      <c r="D5786" s="4" t="s">
        <v>30</v>
      </c>
      <c r="E5786" s="4">
        <v>47</v>
      </c>
      <c r="F5786" s="4">
        <v>6.7</v>
      </c>
      <c r="G5786" s="4">
        <v>7.5</v>
      </c>
      <c r="H5786" s="4">
        <v>18139</v>
      </c>
      <c r="I5786" s="4">
        <v>6</v>
      </c>
      <c r="J5786" s="4">
        <v>88</v>
      </c>
      <c r="K5786" s="4">
        <v>0</v>
      </c>
      <c r="L5786" s="4">
        <v>39</v>
      </c>
      <c r="M5786" s="4">
        <v>3</v>
      </c>
      <c r="N5786" s="4">
        <v>-9.9</v>
      </c>
      <c r="O5786" s="4">
        <f t="shared" si="720"/>
        <v>4</v>
      </c>
      <c r="P5786" s="4">
        <f t="shared" si="721"/>
        <v>5</v>
      </c>
      <c r="Q5786" s="4">
        <f t="shared" si="722"/>
        <v>5</v>
      </c>
      <c r="R5786" s="4">
        <f t="shared" si="723"/>
        <v>14</v>
      </c>
      <c r="S5786" s="4">
        <f t="shared" si="724"/>
        <v>123.4</v>
      </c>
      <c r="T5786" s="4" t="str">
        <f t="shared" si="725"/>
        <v>B - Kernkunde</v>
      </c>
      <c r="U5786" s="4">
        <f>ROUND(((E5786-Hilfswerte!$B$20)/Hilfswerte!$B$21)+((F5786-Hilfswerte!$B$22)/Hilfswerte!$B$23)+((G5786-Hilfswerte!$B$24)/Hilfswerte!$B$25)+0.1*INDEX(Hilfswerte!$B$4:$B$15,MATCH(C5786,Hilfswerte!$A$4:$A$15,0)),2)</f>
        <v>-1.1200000000000001</v>
      </c>
      <c r="V5786" s="4">
        <f>ROUND(SQRT((((E5786-Hilfswerte!$B$20)/Hilfswerte!$B$21)-Hilfswerte!$B$28)^2+(((F5786-Hilfswerte!$B$22)/Hilfswerte!$B$23)-Hilfswerte!$B$29)^2+(((G5786-Hilfswerte!$B$24)/Hilfswerte!$B$25)-Hilfswerte!$B$30)^2),3)</f>
        <v>0.96099999999999997</v>
      </c>
      <c r="W5786" s="4">
        <f>ROUND(E5786*Hilfswerte!$B$31,0)</f>
        <v>9661</v>
      </c>
      <c r="X5786" s="4">
        <f t="shared" si="726"/>
        <v>0</v>
      </c>
      <c r="Y5786" s="4" t="str">
        <f>IF(T5786="A - Top-Kunde","bereits Top-Kunde",IF(AND(V5786&lt;=Hilfswerte!$B$34,H5786&lt;0.5*W5786),"Hoch",IF(AND(V5786&lt;=Hilfswerte!$B$35,H5786&lt;0.7*W5786),"Mittel","Niedrig")))</f>
        <v>Niedrig</v>
      </c>
      <c r="Z5786" s="4">
        <f t="shared" si="727"/>
        <v>16.2</v>
      </c>
      <c r="AA5786" s="4" t="str">
        <f>IF(J5786&gt;365,"Bereits abgewandert (Segment D)",IF(Z5786&gt;=Hilfswerte!$B$38,"Rot - akut gefaehrdet",IF(Z5786&gt;=Hilfswerte!$B$39,"Gelb - beobachten","Gruen - stabil")))</f>
        <v>Gelb - beobachten</v>
      </c>
    </row>
    <row r="5787" spans="1:27" ht="15" customHeight="1" x14ac:dyDescent="0.25">
      <c r="A5787" s="4" t="s">
        <v>6134</v>
      </c>
      <c r="B5787" s="4" t="s">
        <v>171</v>
      </c>
      <c r="C5787" s="4" t="s">
        <v>84</v>
      </c>
      <c r="D5787" s="4" t="s">
        <v>30</v>
      </c>
      <c r="E5787" s="4">
        <v>33</v>
      </c>
      <c r="F5787" s="4">
        <v>5</v>
      </c>
      <c r="G5787" s="4">
        <v>7.1</v>
      </c>
      <c r="H5787" s="4">
        <v>6703</v>
      </c>
      <c r="I5787" s="4">
        <v>4</v>
      </c>
      <c r="J5787" s="4">
        <v>2</v>
      </c>
      <c r="K5787" s="4">
        <v>3</v>
      </c>
      <c r="L5787" s="4">
        <v>0</v>
      </c>
      <c r="M5787" s="4">
        <v>2</v>
      </c>
      <c r="N5787" s="4">
        <v>-7.4</v>
      </c>
      <c r="O5787" s="4">
        <f t="shared" si="720"/>
        <v>5</v>
      </c>
      <c r="P5787" s="4">
        <f t="shared" si="721"/>
        <v>4</v>
      </c>
      <c r="Q5787" s="4">
        <f t="shared" si="722"/>
        <v>4</v>
      </c>
      <c r="R5787" s="4">
        <f t="shared" si="723"/>
        <v>13</v>
      </c>
      <c r="S5787" s="4">
        <f t="shared" si="724"/>
        <v>108.3</v>
      </c>
      <c r="T5787" s="4" t="str">
        <f t="shared" si="725"/>
        <v>B - Kernkunde</v>
      </c>
      <c r="U5787" s="4">
        <f>ROUND(((E5787-Hilfswerte!$B$20)/Hilfswerte!$B$21)+((F5787-Hilfswerte!$B$22)/Hilfswerte!$B$23)+((G5787-Hilfswerte!$B$24)/Hilfswerte!$B$25)+0.1*INDEX(Hilfswerte!$B$4:$B$15,MATCH(C5787,Hilfswerte!$A$4:$A$15,0)),2)</f>
        <v>-1.28</v>
      </c>
      <c r="V5787" s="4">
        <f>ROUND(SQRT((((E5787-Hilfswerte!$B$20)/Hilfswerte!$B$21)-Hilfswerte!$B$28)^2+(((F5787-Hilfswerte!$B$22)/Hilfswerte!$B$23)-Hilfswerte!$B$29)^2+(((G5787-Hilfswerte!$B$24)/Hilfswerte!$B$25)-Hilfswerte!$B$30)^2),3)</f>
        <v>1.05</v>
      </c>
      <c r="W5787" s="4">
        <f>ROUND(E5787*Hilfswerte!$B$31,0)</f>
        <v>6783</v>
      </c>
      <c r="X5787" s="4">
        <f t="shared" si="726"/>
        <v>80</v>
      </c>
      <c r="Y5787" s="4" t="str">
        <f>IF(T5787="A - Top-Kunde","bereits Top-Kunde",IF(AND(V5787&lt;=Hilfswerte!$B$34,H5787&lt;0.5*W5787),"Hoch",IF(AND(V5787&lt;=Hilfswerte!$B$35,H5787&lt;0.7*W5787),"Mittel","Niedrig")))</f>
        <v>Niedrig</v>
      </c>
      <c r="Z5787" s="4">
        <f t="shared" si="727"/>
        <v>12.1</v>
      </c>
      <c r="AA5787" s="4" t="str">
        <f>IF(J5787&gt;365,"Bereits abgewandert (Segment D)",IF(Z5787&gt;=Hilfswerte!$B$38,"Rot - akut gefaehrdet",IF(Z5787&gt;=Hilfswerte!$B$39,"Gelb - beobachten","Gruen - stabil")))</f>
        <v>Gruen - stabil</v>
      </c>
    </row>
    <row r="5788" spans="1:27" ht="15" customHeight="1" x14ac:dyDescent="0.25">
      <c r="A5788" s="4" t="s">
        <v>6135</v>
      </c>
      <c r="B5788" s="4" t="s">
        <v>782</v>
      </c>
      <c r="C5788" s="4" t="s">
        <v>33</v>
      </c>
      <c r="D5788" s="4" t="s">
        <v>30</v>
      </c>
      <c r="E5788" s="4">
        <v>67</v>
      </c>
      <c r="F5788" s="4">
        <v>13.1</v>
      </c>
      <c r="G5788" s="4">
        <v>18.600000000000001</v>
      </c>
      <c r="H5788" s="4">
        <v>710</v>
      </c>
      <c r="I5788" s="4">
        <v>1</v>
      </c>
      <c r="J5788" s="4">
        <v>171</v>
      </c>
      <c r="K5788" s="4">
        <v>0</v>
      </c>
      <c r="L5788" s="4">
        <v>5</v>
      </c>
      <c r="M5788" s="4">
        <v>4</v>
      </c>
      <c r="N5788" s="4">
        <v>8</v>
      </c>
      <c r="O5788" s="4">
        <f t="shared" si="720"/>
        <v>3</v>
      </c>
      <c r="P5788" s="4">
        <f t="shared" si="721"/>
        <v>1</v>
      </c>
      <c r="Q5788" s="4">
        <f t="shared" si="722"/>
        <v>2</v>
      </c>
      <c r="R5788" s="4">
        <f t="shared" si="723"/>
        <v>6</v>
      </c>
      <c r="S5788" s="4">
        <f t="shared" si="724"/>
        <v>62.5</v>
      </c>
      <c r="T5788" s="4" t="str">
        <f t="shared" si="725"/>
        <v>C - Entwicklungspotenzial</v>
      </c>
      <c r="U5788" s="4">
        <f>ROUND(((E5788-Hilfswerte!$B$20)/Hilfswerte!$B$21)+((F5788-Hilfswerte!$B$22)/Hilfswerte!$B$23)+((G5788-Hilfswerte!$B$24)/Hilfswerte!$B$25)+0.1*INDEX(Hilfswerte!$B$4:$B$15,MATCH(C5788,Hilfswerte!$A$4:$A$15,0)),2)</f>
        <v>0.87</v>
      </c>
      <c r="V5788" s="4">
        <f>ROUND(SQRT((((E5788-Hilfswerte!$B$20)/Hilfswerte!$B$21)-Hilfswerte!$B$28)^2+(((F5788-Hilfswerte!$B$22)/Hilfswerte!$B$23)-Hilfswerte!$B$29)^2+(((G5788-Hilfswerte!$B$24)/Hilfswerte!$B$25)-Hilfswerte!$B$30)^2),3)</f>
        <v>1.325</v>
      </c>
      <c r="W5788" s="4">
        <f>ROUND(E5788*Hilfswerte!$B$31,0)</f>
        <v>13772</v>
      </c>
      <c r="X5788" s="4">
        <f t="shared" si="726"/>
        <v>13062</v>
      </c>
      <c r="Y5788" s="4" t="str">
        <f>IF(T5788="A - Top-Kunde","bereits Top-Kunde",IF(AND(V5788&lt;=Hilfswerte!$B$34,H5788&lt;0.5*W5788),"Hoch",IF(AND(V5788&lt;=Hilfswerte!$B$35,H5788&lt;0.7*W5788),"Mittel","Niedrig")))</f>
        <v>Niedrig</v>
      </c>
      <c r="Z5788" s="4">
        <f t="shared" si="727"/>
        <v>9.6</v>
      </c>
      <c r="AA5788" s="4" t="str">
        <f>IF(J5788&gt;365,"Bereits abgewandert (Segment D)",IF(Z5788&gt;=Hilfswerte!$B$38,"Rot - akut gefaehrdet",IF(Z5788&gt;=Hilfswerte!$B$39,"Gelb - beobachten","Gruen - stabil")))</f>
        <v>Gruen - stabil</v>
      </c>
    </row>
    <row r="5789" spans="1:27" ht="15" customHeight="1" x14ac:dyDescent="0.25">
      <c r="A5789" s="4" t="s">
        <v>6136</v>
      </c>
      <c r="B5789" s="4" t="s">
        <v>824</v>
      </c>
      <c r="C5789" s="4" t="s">
        <v>59</v>
      </c>
      <c r="D5789" s="4" t="s">
        <v>77</v>
      </c>
      <c r="E5789" s="4">
        <v>9</v>
      </c>
      <c r="F5789" s="4">
        <v>1.8</v>
      </c>
      <c r="G5789" s="4">
        <v>10.199999999999999</v>
      </c>
      <c r="H5789" s="4">
        <v>1411</v>
      </c>
      <c r="I5789" s="4">
        <v>3</v>
      </c>
      <c r="J5789" s="4">
        <v>45</v>
      </c>
      <c r="K5789" s="4">
        <v>0</v>
      </c>
      <c r="L5789" s="4">
        <v>-4</v>
      </c>
      <c r="M5789" s="4">
        <v>1</v>
      </c>
      <c r="N5789" s="4">
        <v>-3.8</v>
      </c>
      <c r="O5789" s="4">
        <f t="shared" si="720"/>
        <v>4</v>
      </c>
      <c r="P5789" s="4">
        <f t="shared" si="721"/>
        <v>3</v>
      </c>
      <c r="Q5789" s="4">
        <f t="shared" si="722"/>
        <v>3</v>
      </c>
      <c r="R5789" s="4">
        <f t="shared" si="723"/>
        <v>10</v>
      </c>
      <c r="S5789" s="4">
        <f t="shared" si="724"/>
        <v>98.1</v>
      </c>
      <c r="T5789" s="4" t="str">
        <f t="shared" si="725"/>
        <v>C - Entwicklungspotenzial</v>
      </c>
      <c r="U5789" s="4">
        <f>ROUND(((E5789-Hilfswerte!$B$20)/Hilfswerte!$B$21)+((F5789-Hilfswerte!$B$22)/Hilfswerte!$B$23)+((G5789-Hilfswerte!$B$24)/Hilfswerte!$B$25)+0.1*INDEX(Hilfswerte!$B$4:$B$15,MATCH(C5789,Hilfswerte!$A$4:$A$15,0)),2)</f>
        <v>-1.02</v>
      </c>
      <c r="V5789" s="4">
        <f>ROUND(SQRT((((E5789-Hilfswerte!$B$20)/Hilfswerte!$B$21)-Hilfswerte!$B$28)^2+(((F5789-Hilfswerte!$B$22)/Hilfswerte!$B$23)-Hilfswerte!$B$29)^2+(((G5789-Hilfswerte!$B$24)/Hilfswerte!$B$25)-Hilfswerte!$B$30)^2),3)</f>
        <v>0.95</v>
      </c>
      <c r="W5789" s="4">
        <f>ROUND(E5789*Hilfswerte!$B$31,0)</f>
        <v>1850</v>
      </c>
      <c r="X5789" s="4">
        <f t="shared" si="726"/>
        <v>439</v>
      </c>
      <c r="Y5789" s="4" t="str">
        <f>IF(T5789="A - Top-Kunde","bereits Top-Kunde",IF(AND(V5789&lt;=Hilfswerte!$B$34,H5789&lt;0.5*W5789),"Hoch",IF(AND(V5789&lt;=Hilfswerte!$B$35,H5789&lt;0.7*W5789),"Mittel","Niedrig")))</f>
        <v>Niedrig</v>
      </c>
      <c r="Z5789" s="4">
        <f t="shared" si="727"/>
        <v>3.8</v>
      </c>
      <c r="AA5789" s="4" t="str">
        <f>IF(J5789&gt;365,"Bereits abgewandert (Segment D)",IF(Z5789&gt;=Hilfswerte!$B$38,"Rot - akut gefaehrdet",IF(Z5789&gt;=Hilfswerte!$B$39,"Gelb - beobachten","Gruen - stabil")))</f>
        <v>Gruen - stabil</v>
      </c>
    </row>
    <row r="5790" spans="1:27" ht="15" customHeight="1" x14ac:dyDescent="0.25">
      <c r="A5790" s="4" t="s">
        <v>6137</v>
      </c>
      <c r="B5790" s="4" t="s">
        <v>254</v>
      </c>
      <c r="C5790" s="4" t="s">
        <v>55</v>
      </c>
      <c r="D5790" s="4" t="s">
        <v>30</v>
      </c>
      <c r="E5790" s="4">
        <v>110</v>
      </c>
      <c r="F5790" s="4">
        <v>16.5</v>
      </c>
      <c r="G5790" s="4">
        <v>19.399999999999999</v>
      </c>
      <c r="H5790" s="4">
        <v>0</v>
      </c>
      <c r="I5790" s="4">
        <v>0</v>
      </c>
      <c r="J5790" s="4">
        <v>707</v>
      </c>
      <c r="K5790" s="4">
        <v>0</v>
      </c>
      <c r="L5790" s="4">
        <v>-4</v>
      </c>
      <c r="M5790" s="4">
        <v>0</v>
      </c>
      <c r="N5790" s="4">
        <v>-76.2</v>
      </c>
      <c r="O5790" s="4">
        <f t="shared" si="720"/>
        <v>1</v>
      </c>
      <c r="P5790" s="4">
        <f t="shared" si="721"/>
        <v>1</v>
      </c>
      <c r="Q5790" s="4">
        <f t="shared" si="722"/>
        <v>1</v>
      </c>
      <c r="R5790" s="4">
        <f t="shared" si="723"/>
        <v>3</v>
      </c>
      <c r="S5790" s="4">
        <f t="shared" si="724"/>
        <v>-8.1</v>
      </c>
      <c r="T5790" s="4" t="str">
        <f t="shared" si="725"/>
        <v>D - Abwanderungsrisiko</v>
      </c>
      <c r="U5790" s="4">
        <f>ROUND(((E5790-Hilfswerte!$B$20)/Hilfswerte!$B$21)+((F5790-Hilfswerte!$B$22)/Hilfswerte!$B$23)+((G5790-Hilfswerte!$B$24)/Hilfswerte!$B$25)+0.1*INDEX(Hilfswerte!$B$4:$B$15,MATCH(C5790,Hilfswerte!$A$4:$A$15,0)),2)</f>
        <v>1.5</v>
      </c>
      <c r="V5790" s="4">
        <f>ROUND(SQRT((((E5790-Hilfswerte!$B$20)/Hilfswerte!$B$21)-Hilfswerte!$B$28)^2+(((F5790-Hilfswerte!$B$22)/Hilfswerte!$B$23)-Hilfswerte!$B$29)^2+(((G5790-Hilfswerte!$B$24)/Hilfswerte!$B$25)-Hilfswerte!$B$30)^2),3)</f>
        <v>1.377</v>
      </c>
      <c r="W5790" s="4">
        <f>ROUND(E5790*Hilfswerte!$B$31,0)</f>
        <v>22610</v>
      </c>
      <c r="X5790" s="4">
        <f t="shared" si="726"/>
        <v>22610</v>
      </c>
      <c r="Y5790" s="4" t="str">
        <f>IF(T5790="A - Top-Kunde","bereits Top-Kunde",IF(AND(V5790&lt;=Hilfswerte!$B$34,H5790&lt;0.5*W5790),"Hoch",IF(AND(V5790&lt;=Hilfswerte!$B$35,H5790&lt;0.7*W5790),"Mittel","Niedrig")))</f>
        <v>Niedrig</v>
      </c>
      <c r="Z5790" s="4">
        <f t="shared" si="727"/>
        <v>65.8</v>
      </c>
      <c r="AA5790" s="4" t="str">
        <f>IF(J5790&gt;365,"Bereits abgewandert (Segment D)",IF(Z5790&gt;=Hilfswerte!$B$38,"Rot - akut gefaehrdet",IF(Z5790&gt;=Hilfswerte!$B$39,"Gelb - beobachten","Gruen - stabil")))</f>
        <v>Bereits abgewandert (Segment D)</v>
      </c>
    </row>
    <row r="5791" spans="1:27" ht="15" customHeight="1" x14ac:dyDescent="0.25">
      <c r="A5791" s="4" t="s">
        <v>6138</v>
      </c>
      <c r="B5791" s="4" t="s">
        <v>756</v>
      </c>
      <c r="C5791" s="4" t="s">
        <v>47</v>
      </c>
      <c r="D5791" s="4" t="s">
        <v>77</v>
      </c>
      <c r="E5791" s="4">
        <v>130</v>
      </c>
      <c r="F5791" s="4">
        <v>54.4</v>
      </c>
      <c r="G5791" s="4">
        <v>11.1</v>
      </c>
      <c r="H5791" s="4">
        <v>93013</v>
      </c>
      <c r="I5791" s="4">
        <v>6</v>
      </c>
      <c r="J5791" s="4">
        <v>34</v>
      </c>
      <c r="K5791" s="4">
        <v>0</v>
      </c>
      <c r="L5791" s="4">
        <v>-3</v>
      </c>
      <c r="M5791" s="4">
        <v>2</v>
      </c>
      <c r="N5791" s="4">
        <v>-12.8</v>
      </c>
      <c r="O5791" s="4">
        <f t="shared" si="720"/>
        <v>4</v>
      </c>
      <c r="P5791" s="4">
        <f t="shared" si="721"/>
        <v>5</v>
      </c>
      <c r="Q5791" s="4">
        <f t="shared" si="722"/>
        <v>5</v>
      </c>
      <c r="R5791" s="4">
        <f t="shared" si="723"/>
        <v>14</v>
      </c>
      <c r="S5791" s="4">
        <f t="shared" si="724"/>
        <v>133.6</v>
      </c>
      <c r="T5791" s="4" t="str">
        <f t="shared" si="725"/>
        <v>A - Top-Kunde</v>
      </c>
      <c r="U5791" s="4">
        <f>ROUND(((E5791-Hilfswerte!$B$20)/Hilfswerte!$B$21)+((F5791-Hilfswerte!$B$22)/Hilfswerte!$B$23)+((G5791-Hilfswerte!$B$24)/Hilfswerte!$B$25)+0.1*INDEX(Hilfswerte!$B$4:$B$15,MATCH(C5791,Hilfswerte!$A$4:$A$15,0)),2)</f>
        <v>0.74</v>
      </c>
      <c r="V5791" s="4">
        <f>ROUND(SQRT((((E5791-Hilfswerte!$B$20)/Hilfswerte!$B$21)-Hilfswerte!$B$28)^2+(((F5791-Hilfswerte!$B$22)/Hilfswerte!$B$23)-Hilfswerte!$B$29)^2+(((G5791-Hilfswerte!$B$24)/Hilfswerte!$B$25)-Hilfswerte!$B$30)^2),3)</f>
        <v>0.34100000000000003</v>
      </c>
      <c r="W5791" s="4">
        <f>ROUND(E5791*Hilfswerte!$B$31,0)</f>
        <v>26721</v>
      </c>
      <c r="X5791" s="4">
        <f t="shared" si="726"/>
        <v>0</v>
      </c>
      <c r="Y5791" s="4" t="str">
        <f>IF(T5791="A - Top-Kunde","bereits Top-Kunde",IF(AND(V5791&lt;=Hilfswerte!$B$34,H5791&lt;0.5*W5791),"Hoch",IF(AND(V5791&lt;=Hilfswerte!$B$35,H5791&lt;0.7*W5791),"Mittel","Niedrig")))</f>
        <v>bereits Top-Kunde</v>
      </c>
      <c r="Z5791" s="4">
        <f t="shared" si="727"/>
        <v>6.8</v>
      </c>
      <c r="AA5791" s="4" t="str">
        <f>IF(J5791&gt;365,"Bereits abgewandert (Segment D)",IF(Z5791&gt;=Hilfswerte!$B$38,"Rot - akut gefaehrdet",IF(Z5791&gt;=Hilfswerte!$B$39,"Gelb - beobachten","Gruen - stabil")))</f>
        <v>Gruen - stabil</v>
      </c>
    </row>
    <row r="5792" spans="1:27" ht="15" customHeight="1" x14ac:dyDescent="0.25">
      <c r="A5792" s="4" t="s">
        <v>6139</v>
      </c>
      <c r="B5792" s="4" t="s">
        <v>105</v>
      </c>
      <c r="C5792" s="4" t="s">
        <v>89</v>
      </c>
      <c r="D5792" s="4" t="s">
        <v>30</v>
      </c>
      <c r="E5792" s="4">
        <v>38</v>
      </c>
      <c r="F5792" s="4">
        <v>4.8</v>
      </c>
      <c r="G5792" s="4">
        <v>19.100000000000001</v>
      </c>
      <c r="H5792" s="4">
        <v>1088</v>
      </c>
      <c r="I5792" s="4">
        <v>1</v>
      </c>
      <c r="J5792" s="4">
        <v>44</v>
      </c>
      <c r="K5792" s="4">
        <v>0</v>
      </c>
      <c r="L5792" s="4">
        <v>-6</v>
      </c>
      <c r="M5792" s="4">
        <v>3</v>
      </c>
      <c r="N5792" s="4">
        <v>15.7</v>
      </c>
      <c r="O5792" s="4">
        <f t="shared" si="720"/>
        <v>4</v>
      </c>
      <c r="P5792" s="4">
        <f t="shared" si="721"/>
        <v>1</v>
      </c>
      <c r="Q5792" s="4">
        <f t="shared" si="722"/>
        <v>3</v>
      </c>
      <c r="R5792" s="4">
        <f t="shared" si="723"/>
        <v>8</v>
      </c>
      <c r="S5792" s="4">
        <f t="shared" si="724"/>
        <v>87.9</v>
      </c>
      <c r="T5792" s="4" t="str">
        <f t="shared" si="725"/>
        <v>C - Entwicklungspotenzial</v>
      </c>
      <c r="U5792" s="4">
        <f>ROUND(((E5792-Hilfswerte!$B$20)/Hilfswerte!$B$21)+((F5792-Hilfswerte!$B$22)/Hilfswerte!$B$23)+((G5792-Hilfswerte!$B$24)/Hilfswerte!$B$25)+0.1*INDEX(Hilfswerte!$B$4:$B$15,MATCH(C5792,Hilfswerte!$A$4:$A$15,0)),2)</f>
        <v>0.94</v>
      </c>
      <c r="V5792" s="4">
        <f>ROUND(SQRT((((E5792-Hilfswerte!$B$20)/Hilfswerte!$B$21)-Hilfswerte!$B$28)^2+(((F5792-Hilfswerte!$B$22)/Hilfswerte!$B$23)-Hilfswerte!$B$29)^2+(((G5792-Hilfswerte!$B$24)/Hilfswerte!$B$25)-Hilfswerte!$B$30)^2),3)</f>
        <v>1.492</v>
      </c>
      <c r="W5792" s="4">
        <f>ROUND(E5792*Hilfswerte!$B$31,0)</f>
        <v>7811</v>
      </c>
      <c r="X5792" s="4">
        <f t="shared" si="726"/>
        <v>6723</v>
      </c>
      <c r="Y5792" s="4" t="str">
        <f>IF(T5792="A - Top-Kunde","bereits Top-Kunde",IF(AND(V5792&lt;=Hilfswerte!$B$34,H5792&lt;0.5*W5792),"Hoch",IF(AND(V5792&lt;=Hilfswerte!$B$35,H5792&lt;0.7*W5792),"Mittel","Niedrig")))</f>
        <v>Niedrig</v>
      </c>
      <c r="Z5792" s="4">
        <f t="shared" si="727"/>
        <v>2.2000000000000002</v>
      </c>
      <c r="AA5792" s="4" t="str">
        <f>IF(J5792&gt;365,"Bereits abgewandert (Segment D)",IF(Z5792&gt;=Hilfswerte!$B$38,"Rot - akut gefaehrdet",IF(Z5792&gt;=Hilfswerte!$B$39,"Gelb - beobachten","Gruen - stabil")))</f>
        <v>Gruen - stabil</v>
      </c>
    </row>
    <row r="5793" spans="1:27" ht="15" customHeight="1" x14ac:dyDescent="0.25">
      <c r="A5793" s="4" t="s">
        <v>6140</v>
      </c>
      <c r="B5793" s="4" t="s">
        <v>243</v>
      </c>
      <c r="C5793" s="4" t="s">
        <v>47</v>
      </c>
      <c r="D5793" s="4" t="s">
        <v>56</v>
      </c>
      <c r="E5793" s="4">
        <v>46</v>
      </c>
      <c r="F5793" s="4">
        <v>8.6</v>
      </c>
      <c r="G5793" s="4">
        <v>11.8</v>
      </c>
      <c r="H5793" s="4">
        <v>7462</v>
      </c>
      <c r="I5793" s="4">
        <v>5</v>
      </c>
      <c r="J5793" s="4">
        <v>127</v>
      </c>
      <c r="K5793" s="4">
        <v>1</v>
      </c>
      <c r="L5793" s="4">
        <v>4</v>
      </c>
      <c r="M5793" s="4">
        <v>2</v>
      </c>
      <c r="N5793" s="4">
        <v>41.6</v>
      </c>
      <c r="O5793" s="4">
        <f t="shared" si="720"/>
        <v>3</v>
      </c>
      <c r="P5793" s="4">
        <f t="shared" si="721"/>
        <v>5</v>
      </c>
      <c r="Q5793" s="4">
        <f t="shared" si="722"/>
        <v>4</v>
      </c>
      <c r="R5793" s="4">
        <f t="shared" si="723"/>
        <v>12</v>
      </c>
      <c r="S5793" s="4">
        <f t="shared" si="724"/>
        <v>133.6</v>
      </c>
      <c r="T5793" s="4" t="str">
        <f t="shared" si="725"/>
        <v>A - Top-Kunde</v>
      </c>
      <c r="U5793" s="4">
        <f>ROUND(((E5793-Hilfswerte!$B$20)/Hilfswerte!$B$21)+((F5793-Hilfswerte!$B$22)/Hilfswerte!$B$23)+((G5793-Hilfswerte!$B$24)/Hilfswerte!$B$25)+0.1*INDEX(Hilfswerte!$B$4:$B$15,MATCH(C5793,Hilfswerte!$A$4:$A$15,0)),2)</f>
        <v>-0.33</v>
      </c>
      <c r="V5793" s="4">
        <f>ROUND(SQRT((((E5793-Hilfswerte!$B$20)/Hilfswerte!$B$21)-Hilfswerte!$B$28)^2+(((F5793-Hilfswerte!$B$22)/Hilfswerte!$B$23)-Hilfswerte!$B$29)^2+(((G5793-Hilfswerte!$B$24)/Hilfswerte!$B$25)-Hilfswerte!$B$30)^2),3)</f>
        <v>0.74299999999999999</v>
      </c>
      <c r="W5793" s="4">
        <f>ROUND(E5793*Hilfswerte!$B$31,0)</f>
        <v>9455</v>
      </c>
      <c r="X5793" s="4">
        <f t="shared" si="726"/>
        <v>1993</v>
      </c>
      <c r="Y5793" s="4" t="str">
        <f>IF(T5793="A - Top-Kunde","bereits Top-Kunde",IF(AND(V5793&lt;=Hilfswerte!$B$34,H5793&lt;0.5*W5793),"Hoch",IF(AND(V5793&lt;=Hilfswerte!$B$35,H5793&lt;0.7*W5793),"Mittel","Niedrig")))</f>
        <v>bereits Top-Kunde</v>
      </c>
      <c r="Z5793" s="4">
        <f t="shared" si="727"/>
        <v>10.199999999999999</v>
      </c>
      <c r="AA5793" s="4" t="str">
        <f>IF(J5793&gt;365,"Bereits abgewandert (Segment D)",IF(Z5793&gt;=Hilfswerte!$B$38,"Rot - akut gefaehrdet",IF(Z5793&gt;=Hilfswerte!$B$39,"Gelb - beobachten","Gruen - stabil")))</f>
        <v>Gruen - stabil</v>
      </c>
    </row>
    <row r="5794" spans="1:27" ht="15" customHeight="1" x14ac:dyDescent="0.25">
      <c r="A5794" s="4" t="s">
        <v>6141</v>
      </c>
      <c r="B5794" s="4" t="s">
        <v>381</v>
      </c>
      <c r="C5794" s="4" t="s">
        <v>84</v>
      </c>
      <c r="D5794" s="4" t="s">
        <v>30</v>
      </c>
      <c r="E5794" s="4">
        <v>67</v>
      </c>
      <c r="F5794" s="4">
        <v>16.600000000000001</v>
      </c>
      <c r="G5794" s="4">
        <v>19.899999999999999</v>
      </c>
      <c r="H5794" s="4">
        <v>243</v>
      </c>
      <c r="I5794" s="4">
        <v>1</v>
      </c>
      <c r="J5794" s="4">
        <v>139</v>
      </c>
      <c r="K5794" s="4">
        <v>0</v>
      </c>
      <c r="L5794" s="4">
        <v>1</v>
      </c>
      <c r="M5794" s="4">
        <v>5</v>
      </c>
      <c r="N5794" s="4">
        <v>-18.600000000000001</v>
      </c>
      <c r="O5794" s="4">
        <f t="shared" si="720"/>
        <v>3</v>
      </c>
      <c r="P5794" s="4">
        <f t="shared" si="721"/>
        <v>1</v>
      </c>
      <c r="Q5794" s="4">
        <f t="shared" si="722"/>
        <v>2</v>
      </c>
      <c r="R5794" s="4">
        <f t="shared" si="723"/>
        <v>6</v>
      </c>
      <c r="S5794" s="4">
        <f t="shared" si="724"/>
        <v>50.4</v>
      </c>
      <c r="T5794" s="4" t="str">
        <f t="shared" si="725"/>
        <v>C - Entwicklungspotenzial</v>
      </c>
      <c r="U5794" s="4">
        <f>ROUND(((E5794-Hilfswerte!$B$20)/Hilfswerte!$B$21)+((F5794-Hilfswerte!$B$22)/Hilfswerte!$B$23)+((G5794-Hilfswerte!$B$24)/Hilfswerte!$B$25)+0.1*INDEX(Hilfswerte!$B$4:$B$15,MATCH(C5794,Hilfswerte!$A$4:$A$15,0)),2)</f>
        <v>1.1100000000000001</v>
      </c>
      <c r="V5794" s="4">
        <f>ROUND(SQRT((((E5794-Hilfswerte!$B$20)/Hilfswerte!$B$21)-Hilfswerte!$B$28)^2+(((F5794-Hilfswerte!$B$22)/Hilfswerte!$B$23)-Hilfswerte!$B$29)^2+(((G5794-Hilfswerte!$B$24)/Hilfswerte!$B$25)-Hilfswerte!$B$30)^2),3)</f>
        <v>1.494</v>
      </c>
      <c r="W5794" s="4">
        <f>ROUND(E5794*Hilfswerte!$B$31,0)</f>
        <v>13772</v>
      </c>
      <c r="X5794" s="4">
        <f t="shared" si="726"/>
        <v>13529</v>
      </c>
      <c r="Y5794" s="4" t="str">
        <f>IF(T5794="A - Top-Kunde","bereits Top-Kunde",IF(AND(V5794&lt;=Hilfswerte!$B$34,H5794&lt;0.5*W5794),"Hoch",IF(AND(V5794&lt;=Hilfswerte!$B$35,H5794&lt;0.7*W5794),"Mittel","Niedrig")))</f>
        <v>Niedrig</v>
      </c>
      <c r="Z5794" s="4">
        <f t="shared" si="727"/>
        <v>14.6</v>
      </c>
      <c r="AA5794" s="4" t="str">
        <f>IF(J5794&gt;365,"Bereits abgewandert (Segment D)",IF(Z5794&gt;=Hilfswerte!$B$38,"Rot - akut gefaehrdet",IF(Z5794&gt;=Hilfswerte!$B$39,"Gelb - beobachten","Gruen - stabil")))</f>
        <v>Gelb - beobachten</v>
      </c>
    </row>
    <row r="5795" spans="1:27" ht="15" customHeight="1" x14ac:dyDescent="0.25">
      <c r="A5795" s="4" t="s">
        <v>6142</v>
      </c>
      <c r="B5795" s="4" t="s">
        <v>64</v>
      </c>
      <c r="C5795" s="4" t="s">
        <v>33</v>
      </c>
      <c r="D5795" s="4" t="s">
        <v>30</v>
      </c>
      <c r="E5795" s="4">
        <v>75</v>
      </c>
      <c r="F5795" s="4">
        <v>13.3</v>
      </c>
      <c r="G5795" s="4">
        <v>7.3</v>
      </c>
      <c r="H5795" s="4">
        <v>2776</v>
      </c>
      <c r="I5795" s="4">
        <v>5</v>
      </c>
      <c r="J5795" s="4">
        <v>13</v>
      </c>
      <c r="K5795" s="4">
        <v>0</v>
      </c>
      <c r="L5795" s="4">
        <v>0</v>
      </c>
      <c r="M5795" s="4">
        <v>2</v>
      </c>
      <c r="N5795" s="4">
        <v>14.7</v>
      </c>
      <c r="O5795" s="4">
        <f t="shared" si="720"/>
        <v>5</v>
      </c>
      <c r="P5795" s="4">
        <f t="shared" si="721"/>
        <v>5</v>
      </c>
      <c r="Q5795" s="4">
        <f t="shared" si="722"/>
        <v>4</v>
      </c>
      <c r="R5795" s="4">
        <f t="shared" si="723"/>
        <v>14</v>
      </c>
      <c r="S5795" s="4">
        <f t="shared" si="724"/>
        <v>147.4</v>
      </c>
      <c r="T5795" s="4" t="str">
        <f t="shared" si="725"/>
        <v>A - Top-Kunde</v>
      </c>
      <c r="U5795" s="4">
        <f>ROUND(((E5795-Hilfswerte!$B$20)/Hilfswerte!$B$21)+((F5795-Hilfswerte!$B$22)/Hilfswerte!$B$23)+((G5795-Hilfswerte!$B$24)/Hilfswerte!$B$25)+0.1*INDEX(Hilfswerte!$B$4:$B$15,MATCH(C5795,Hilfswerte!$A$4:$A$15,0)),2)</f>
        <v>-0.89</v>
      </c>
      <c r="V5795" s="4">
        <f>ROUND(SQRT((((E5795-Hilfswerte!$B$20)/Hilfswerte!$B$21)-Hilfswerte!$B$28)^2+(((F5795-Hilfswerte!$B$22)/Hilfswerte!$B$23)-Hilfswerte!$B$29)^2+(((G5795-Hilfswerte!$B$24)/Hilfswerte!$B$25)-Hilfswerte!$B$30)^2),3)</f>
        <v>0.85699999999999998</v>
      </c>
      <c r="W5795" s="4">
        <f>ROUND(E5795*Hilfswerte!$B$31,0)</f>
        <v>15416</v>
      </c>
      <c r="X5795" s="4">
        <f t="shared" si="726"/>
        <v>12640</v>
      </c>
      <c r="Y5795" s="4" t="str">
        <f>IF(T5795="A - Top-Kunde","bereits Top-Kunde",IF(AND(V5795&lt;=Hilfswerte!$B$34,H5795&lt;0.5*W5795),"Hoch",IF(AND(V5795&lt;=Hilfswerte!$B$35,H5795&lt;0.7*W5795),"Mittel","Niedrig")))</f>
        <v>bereits Top-Kunde</v>
      </c>
      <c r="Z5795" s="4">
        <f t="shared" si="727"/>
        <v>0.7</v>
      </c>
      <c r="AA5795" s="4" t="str">
        <f>IF(J5795&gt;365,"Bereits abgewandert (Segment D)",IF(Z5795&gt;=Hilfswerte!$B$38,"Rot - akut gefaehrdet",IF(Z5795&gt;=Hilfswerte!$B$39,"Gelb - beobachten","Gruen - stabil")))</f>
        <v>Gruen - stabil</v>
      </c>
    </row>
    <row r="5796" spans="1:27" ht="15" customHeight="1" x14ac:dyDescent="0.25">
      <c r="A5796" s="4" t="s">
        <v>6143</v>
      </c>
      <c r="B5796" s="4" t="s">
        <v>314</v>
      </c>
      <c r="C5796" s="4" t="s">
        <v>47</v>
      </c>
      <c r="D5796" s="4" t="s">
        <v>56</v>
      </c>
      <c r="E5796" s="4">
        <v>59</v>
      </c>
      <c r="F5796" s="4">
        <v>28.5</v>
      </c>
      <c r="G5796" s="4">
        <v>12.9</v>
      </c>
      <c r="H5796" s="4">
        <v>18417</v>
      </c>
      <c r="I5796" s="4">
        <v>5</v>
      </c>
      <c r="J5796" s="4">
        <v>58</v>
      </c>
      <c r="K5796" s="4">
        <v>1</v>
      </c>
      <c r="L5796" s="4">
        <v>41</v>
      </c>
      <c r="M5796" s="4">
        <v>4</v>
      </c>
      <c r="N5796" s="4">
        <v>25.1</v>
      </c>
      <c r="O5796" s="4">
        <f t="shared" si="720"/>
        <v>4</v>
      </c>
      <c r="P5796" s="4">
        <f t="shared" si="721"/>
        <v>5</v>
      </c>
      <c r="Q5796" s="4">
        <f t="shared" si="722"/>
        <v>5</v>
      </c>
      <c r="R5796" s="4">
        <f t="shared" si="723"/>
        <v>14</v>
      </c>
      <c r="S5796" s="4">
        <f t="shared" si="724"/>
        <v>134.30000000000001</v>
      </c>
      <c r="T5796" s="4" t="str">
        <f t="shared" si="725"/>
        <v>A - Top-Kunde</v>
      </c>
      <c r="U5796" s="4">
        <f>ROUND(((E5796-Hilfswerte!$B$20)/Hilfswerte!$B$21)+((F5796-Hilfswerte!$B$22)/Hilfswerte!$B$23)+((G5796-Hilfswerte!$B$24)/Hilfswerte!$B$25)+0.1*INDEX(Hilfswerte!$B$4:$B$15,MATCH(C5796,Hilfswerte!$A$4:$A$15,0)),2)</f>
        <v>0.26</v>
      </c>
      <c r="V5796" s="4">
        <f>ROUND(SQRT((((E5796-Hilfswerte!$B$20)/Hilfswerte!$B$21)-Hilfswerte!$B$28)^2+(((F5796-Hilfswerte!$B$22)/Hilfswerte!$B$23)-Hilfswerte!$B$29)^2+(((G5796-Hilfswerte!$B$24)/Hilfswerte!$B$25)-Hilfswerte!$B$30)^2),3)</f>
        <v>0.55900000000000005</v>
      </c>
      <c r="W5796" s="4">
        <f>ROUND(E5796*Hilfswerte!$B$31,0)</f>
        <v>12127</v>
      </c>
      <c r="X5796" s="4">
        <f t="shared" si="726"/>
        <v>0</v>
      </c>
      <c r="Y5796" s="4" t="str">
        <f>IF(T5796="A - Top-Kunde","bereits Top-Kunde",IF(AND(V5796&lt;=Hilfswerte!$B$34,H5796&lt;0.5*W5796),"Hoch",IF(AND(V5796&lt;=Hilfswerte!$B$35,H5796&lt;0.7*W5796),"Mittel","Niedrig")))</f>
        <v>bereits Top-Kunde</v>
      </c>
      <c r="Z5796" s="4">
        <f t="shared" si="727"/>
        <v>14.1</v>
      </c>
      <c r="AA5796" s="4" t="str">
        <f>IF(J5796&gt;365,"Bereits abgewandert (Segment D)",IF(Z5796&gt;=Hilfswerte!$B$38,"Rot - akut gefaehrdet",IF(Z5796&gt;=Hilfswerte!$B$39,"Gelb - beobachten","Gruen - stabil")))</f>
        <v>Gelb - beobachten</v>
      </c>
    </row>
    <row r="5797" spans="1:27" ht="15" customHeight="1" x14ac:dyDescent="0.25">
      <c r="A5797" s="4" t="s">
        <v>6144</v>
      </c>
      <c r="B5797" s="4" t="s">
        <v>533</v>
      </c>
      <c r="C5797" s="4" t="s">
        <v>62</v>
      </c>
      <c r="D5797" s="4" t="s">
        <v>30</v>
      </c>
      <c r="E5797" s="4">
        <v>82</v>
      </c>
      <c r="F5797" s="4">
        <v>12.9</v>
      </c>
      <c r="G5797" s="4">
        <v>5.9</v>
      </c>
      <c r="H5797" s="4">
        <v>0</v>
      </c>
      <c r="I5797" s="4">
        <v>0</v>
      </c>
      <c r="J5797" s="4">
        <v>494</v>
      </c>
      <c r="K5797" s="4">
        <v>0</v>
      </c>
      <c r="L5797" s="4">
        <v>28</v>
      </c>
      <c r="M5797" s="4">
        <v>0</v>
      </c>
      <c r="N5797" s="4">
        <v>-62.4</v>
      </c>
      <c r="O5797" s="4">
        <f t="shared" si="720"/>
        <v>1</v>
      </c>
      <c r="P5797" s="4">
        <f t="shared" si="721"/>
        <v>1</v>
      </c>
      <c r="Q5797" s="4">
        <f t="shared" si="722"/>
        <v>1</v>
      </c>
      <c r="R5797" s="4">
        <f t="shared" si="723"/>
        <v>3</v>
      </c>
      <c r="S5797" s="4">
        <f t="shared" si="724"/>
        <v>-9.6</v>
      </c>
      <c r="T5797" s="4" t="str">
        <f t="shared" si="725"/>
        <v>D - Abwanderungsrisiko</v>
      </c>
      <c r="U5797" s="4">
        <f>ROUND(((E5797-Hilfswerte!$B$20)/Hilfswerte!$B$21)+((F5797-Hilfswerte!$B$22)/Hilfswerte!$B$23)+((G5797-Hilfswerte!$B$24)/Hilfswerte!$B$25)+0.1*INDEX(Hilfswerte!$B$4:$B$15,MATCH(C5797,Hilfswerte!$A$4:$A$15,0)),2)</f>
        <v>-0.7</v>
      </c>
      <c r="V5797" s="4">
        <f>ROUND(SQRT((((E5797-Hilfswerte!$B$20)/Hilfswerte!$B$21)-Hilfswerte!$B$28)^2+(((F5797-Hilfswerte!$B$22)/Hilfswerte!$B$23)-Hilfswerte!$B$29)^2+(((G5797-Hilfswerte!$B$24)/Hilfswerte!$B$25)-Hilfswerte!$B$30)^2),3)</f>
        <v>1.022</v>
      </c>
      <c r="W5797" s="4">
        <f>ROUND(E5797*Hilfswerte!$B$31,0)</f>
        <v>16855</v>
      </c>
      <c r="X5797" s="4">
        <f t="shared" si="726"/>
        <v>16855</v>
      </c>
      <c r="Y5797" s="4" t="str">
        <f>IF(T5797="A - Top-Kunde","bereits Top-Kunde",IF(AND(V5797&lt;=Hilfswerte!$B$34,H5797&lt;0.5*W5797),"Hoch",IF(AND(V5797&lt;=Hilfswerte!$B$35,H5797&lt;0.7*W5797),"Mittel","Niedrig")))</f>
        <v>Mittel</v>
      </c>
      <c r="Z5797" s="4">
        <f t="shared" si="727"/>
        <v>55.3</v>
      </c>
      <c r="AA5797" s="4" t="str">
        <f>IF(J5797&gt;365,"Bereits abgewandert (Segment D)",IF(Z5797&gt;=Hilfswerte!$B$38,"Rot - akut gefaehrdet",IF(Z5797&gt;=Hilfswerte!$B$39,"Gelb - beobachten","Gruen - stabil")))</f>
        <v>Bereits abgewandert (Segment D)</v>
      </c>
    </row>
    <row r="5798" spans="1:27" ht="15" customHeight="1" x14ac:dyDescent="0.25">
      <c r="A5798" s="4" t="s">
        <v>6145</v>
      </c>
      <c r="B5798" s="4" t="s">
        <v>1243</v>
      </c>
      <c r="C5798" s="4" t="s">
        <v>47</v>
      </c>
      <c r="D5798" s="4" t="s">
        <v>30</v>
      </c>
      <c r="E5798" s="4">
        <v>88</v>
      </c>
      <c r="F5798" s="4">
        <v>19.3</v>
      </c>
      <c r="G5798" s="4">
        <v>16.2</v>
      </c>
      <c r="H5798" s="4">
        <v>164</v>
      </c>
      <c r="I5798" s="4">
        <v>1</v>
      </c>
      <c r="J5798" s="4">
        <v>1</v>
      </c>
      <c r="K5798" s="4">
        <v>0</v>
      </c>
      <c r="L5798" s="4">
        <v>38</v>
      </c>
      <c r="M5798" s="4">
        <v>6</v>
      </c>
      <c r="N5798" s="4">
        <v>26</v>
      </c>
      <c r="O5798" s="4">
        <f t="shared" si="720"/>
        <v>5</v>
      </c>
      <c r="P5798" s="4">
        <f t="shared" si="721"/>
        <v>1</v>
      </c>
      <c r="Q5798" s="4">
        <f t="shared" si="722"/>
        <v>2</v>
      </c>
      <c r="R5798" s="4">
        <f t="shared" si="723"/>
        <v>8</v>
      </c>
      <c r="S5798" s="4">
        <f t="shared" si="724"/>
        <v>81.599999999999994</v>
      </c>
      <c r="T5798" s="4" t="str">
        <f t="shared" si="725"/>
        <v>C - Entwicklungspotenzial</v>
      </c>
      <c r="U5798" s="4">
        <f>ROUND(((E5798-Hilfswerte!$B$20)/Hilfswerte!$B$21)+((F5798-Hilfswerte!$B$22)/Hilfswerte!$B$23)+((G5798-Hilfswerte!$B$24)/Hilfswerte!$B$25)+0.1*INDEX(Hilfswerte!$B$4:$B$15,MATCH(C5798,Hilfswerte!$A$4:$A$15,0)),2)</f>
        <v>0.74</v>
      </c>
      <c r="V5798" s="4">
        <f>ROUND(SQRT((((E5798-Hilfswerte!$B$20)/Hilfswerte!$B$21)-Hilfswerte!$B$28)^2+(((F5798-Hilfswerte!$B$22)/Hilfswerte!$B$23)-Hilfswerte!$B$29)^2+(((G5798-Hilfswerte!$B$24)/Hilfswerte!$B$25)-Hilfswerte!$B$30)^2),3)</f>
        <v>0.92300000000000004</v>
      </c>
      <c r="W5798" s="4">
        <f>ROUND(E5798*Hilfswerte!$B$31,0)</f>
        <v>18088</v>
      </c>
      <c r="X5798" s="4">
        <f t="shared" si="726"/>
        <v>17924</v>
      </c>
      <c r="Y5798" s="4" t="str">
        <f>IF(T5798="A - Top-Kunde","bereits Top-Kunde",IF(AND(V5798&lt;=Hilfswerte!$B$34,H5798&lt;0.5*W5798),"Hoch",IF(AND(V5798&lt;=Hilfswerte!$B$35,H5798&lt;0.7*W5798),"Mittel","Niedrig")))</f>
        <v>Mittel</v>
      </c>
      <c r="Z5798" s="4">
        <f t="shared" si="727"/>
        <v>7.7</v>
      </c>
      <c r="AA5798" s="4" t="str">
        <f>IF(J5798&gt;365,"Bereits abgewandert (Segment D)",IF(Z5798&gt;=Hilfswerte!$B$38,"Rot - akut gefaehrdet",IF(Z5798&gt;=Hilfswerte!$B$39,"Gelb - beobachten","Gruen - stabil")))</f>
        <v>Gruen - stabil</v>
      </c>
    </row>
    <row r="5799" spans="1:27" ht="15" customHeight="1" x14ac:dyDescent="0.25">
      <c r="A5799" s="4" t="s">
        <v>6146</v>
      </c>
      <c r="B5799" s="4" t="s">
        <v>165</v>
      </c>
      <c r="C5799" s="4" t="s">
        <v>84</v>
      </c>
      <c r="D5799" s="4" t="s">
        <v>30</v>
      </c>
      <c r="E5799" s="4">
        <v>120</v>
      </c>
      <c r="F5799" s="4">
        <v>24.3</v>
      </c>
      <c r="G5799" s="4">
        <v>19.3</v>
      </c>
      <c r="H5799" s="4">
        <v>6846</v>
      </c>
      <c r="I5799" s="4">
        <v>1</v>
      </c>
      <c r="J5799" s="4">
        <v>126</v>
      </c>
      <c r="K5799" s="4">
        <v>0</v>
      </c>
      <c r="L5799" s="4">
        <v>37</v>
      </c>
      <c r="M5799" s="4">
        <v>2</v>
      </c>
      <c r="N5799" s="4">
        <v>0.6</v>
      </c>
      <c r="O5799" s="4">
        <f t="shared" si="720"/>
        <v>3</v>
      </c>
      <c r="P5799" s="4">
        <f t="shared" si="721"/>
        <v>1</v>
      </c>
      <c r="Q5799" s="4">
        <f t="shared" si="722"/>
        <v>4</v>
      </c>
      <c r="R5799" s="4">
        <f t="shared" si="723"/>
        <v>8</v>
      </c>
      <c r="S5799" s="4">
        <f t="shared" si="724"/>
        <v>69.2</v>
      </c>
      <c r="T5799" s="4" t="str">
        <f t="shared" si="725"/>
        <v>C - Entwicklungspotenzial</v>
      </c>
      <c r="U5799" s="4">
        <f>ROUND(((E5799-Hilfswerte!$B$20)/Hilfswerte!$B$21)+((F5799-Hilfswerte!$B$22)/Hilfswerte!$B$23)+((G5799-Hilfswerte!$B$24)/Hilfswerte!$B$25)+0.1*INDEX(Hilfswerte!$B$4:$B$15,MATCH(C5799,Hilfswerte!$A$4:$A$15,0)),2)</f>
        <v>1.38</v>
      </c>
      <c r="V5799" s="4">
        <f>ROUND(SQRT((((E5799-Hilfswerte!$B$20)/Hilfswerte!$B$21)-Hilfswerte!$B$28)^2+(((F5799-Hilfswerte!$B$22)/Hilfswerte!$B$23)-Hilfswerte!$B$29)^2+(((G5799-Hilfswerte!$B$24)/Hilfswerte!$B$25)-Hilfswerte!$B$30)^2),3)</f>
        <v>1.3220000000000001</v>
      </c>
      <c r="W5799" s="4">
        <f>ROUND(E5799*Hilfswerte!$B$31,0)</f>
        <v>24666</v>
      </c>
      <c r="X5799" s="4">
        <f t="shared" si="726"/>
        <v>17820</v>
      </c>
      <c r="Y5799" s="4" t="str">
        <f>IF(T5799="A - Top-Kunde","bereits Top-Kunde",IF(AND(V5799&lt;=Hilfswerte!$B$34,H5799&lt;0.5*W5799),"Hoch",IF(AND(V5799&lt;=Hilfswerte!$B$35,H5799&lt;0.7*W5799),"Mittel","Niedrig")))</f>
        <v>Niedrig</v>
      </c>
      <c r="Z5799" s="4">
        <f t="shared" si="727"/>
        <v>13.7</v>
      </c>
      <c r="AA5799" s="4" t="str">
        <f>IF(J5799&gt;365,"Bereits abgewandert (Segment D)",IF(Z5799&gt;=Hilfswerte!$B$38,"Rot - akut gefaehrdet",IF(Z5799&gt;=Hilfswerte!$B$39,"Gelb - beobachten","Gruen - stabil")))</f>
        <v>Gelb - beobachten</v>
      </c>
    </row>
    <row r="5800" spans="1:27" ht="15" customHeight="1" x14ac:dyDescent="0.25">
      <c r="A5800" s="4" t="s">
        <v>6147</v>
      </c>
      <c r="B5800" s="4" t="s">
        <v>119</v>
      </c>
      <c r="C5800" s="4" t="s">
        <v>65</v>
      </c>
      <c r="D5800" s="4" t="s">
        <v>30</v>
      </c>
      <c r="E5800" s="4">
        <v>46</v>
      </c>
      <c r="F5800" s="4">
        <v>20.100000000000001</v>
      </c>
      <c r="G5800" s="4">
        <v>22.3</v>
      </c>
      <c r="H5800" s="4">
        <v>4301</v>
      </c>
      <c r="I5800" s="4">
        <v>5</v>
      </c>
      <c r="J5800" s="4">
        <v>20</v>
      </c>
      <c r="K5800" s="4">
        <v>1</v>
      </c>
      <c r="L5800" s="4">
        <v>8</v>
      </c>
      <c r="M5800" s="4">
        <v>3</v>
      </c>
      <c r="N5800" s="4">
        <v>13.8</v>
      </c>
      <c r="O5800" s="4">
        <f t="shared" si="720"/>
        <v>5</v>
      </c>
      <c r="P5800" s="4">
        <f t="shared" si="721"/>
        <v>5</v>
      </c>
      <c r="Q5800" s="4">
        <f t="shared" si="722"/>
        <v>4</v>
      </c>
      <c r="R5800" s="4">
        <f t="shared" si="723"/>
        <v>14</v>
      </c>
      <c r="S5800" s="4">
        <f t="shared" si="724"/>
        <v>138.5</v>
      </c>
      <c r="T5800" s="4" t="str">
        <f t="shared" si="725"/>
        <v>A - Top-Kunde</v>
      </c>
      <c r="U5800" s="4">
        <f>ROUND(((E5800-Hilfswerte!$B$20)/Hilfswerte!$B$21)+((F5800-Hilfswerte!$B$22)/Hilfswerte!$B$23)+((G5800-Hilfswerte!$B$24)/Hilfswerte!$B$25)+0.1*INDEX(Hilfswerte!$B$4:$B$15,MATCH(C5800,Hilfswerte!$A$4:$A$15,0)),2)</f>
        <v>1.41</v>
      </c>
      <c r="V5800" s="4">
        <f>ROUND(SQRT((((E5800-Hilfswerte!$B$20)/Hilfswerte!$B$21)-Hilfswerte!$B$28)^2+(((F5800-Hilfswerte!$B$22)/Hilfswerte!$B$23)-Hilfswerte!$B$29)^2+(((G5800-Hilfswerte!$B$24)/Hilfswerte!$B$25)-Hilfswerte!$B$30)^2),3)</f>
        <v>1.863</v>
      </c>
      <c r="W5800" s="4">
        <f>ROUND(E5800*Hilfswerte!$B$31,0)</f>
        <v>9455</v>
      </c>
      <c r="X5800" s="4">
        <f t="shared" si="726"/>
        <v>5154</v>
      </c>
      <c r="Y5800" s="4" t="str">
        <f>IF(T5800="A - Top-Kunde","bereits Top-Kunde",IF(AND(V5800&lt;=Hilfswerte!$B$34,H5800&lt;0.5*W5800),"Hoch",IF(AND(V5800&lt;=Hilfswerte!$B$35,H5800&lt;0.7*W5800),"Mittel","Niedrig")))</f>
        <v>bereits Top-Kunde</v>
      </c>
      <c r="Z5800" s="4">
        <f t="shared" si="727"/>
        <v>5.6</v>
      </c>
      <c r="AA5800" s="4" t="str">
        <f>IF(J5800&gt;365,"Bereits abgewandert (Segment D)",IF(Z5800&gt;=Hilfswerte!$B$38,"Rot - akut gefaehrdet",IF(Z5800&gt;=Hilfswerte!$B$39,"Gelb - beobachten","Gruen - stabil")))</f>
        <v>Gruen - stabil</v>
      </c>
    </row>
    <row r="5801" spans="1:27" ht="15" customHeight="1" x14ac:dyDescent="0.25">
      <c r="A5801" s="4" t="s">
        <v>6148</v>
      </c>
      <c r="B5801" s="4" t="s">
        <v>865</v>
      </c>
      <c r="C5801" s="4" t="s">
        <v>89</v>
      </c>
      <c r="D5801" s="4" t="s">
        <v>30</v>
      </c>
      <c r="E5801" s="4">
        <v>497</v>
      </c>
      <c r="F5801" s="4">
        <v>101.9</v>
      </c>
      <c r="G5801" s="4">
        <v>8.6</v>
      </c>
      <c r="H5801" s="4">
        <v>30214</v>
      </c>
      <c r="I5801" s="4">
        <v>2</v>
      </c>
      <c r="J5801" s="4">
        <v>63</v>
      </c>
      <c r="K5801" s="4">
        <v>0</v>
      </c>
      <c r="L5801" s="4">
        <v>42</v>
      </c>
      <c r="M5801" s="4">
        <v>2</v>
      </c>
      <c r="N5801" s="4">
        <v>-2</v>
      </c>
      <c r="O5801" s="4">
        <f t="shared" si="720"/>
        <v>4</v>
      </c>
      <c r="P5801" s="4">
        <f t="shared" si="721"/>
        <v>2</v>
      </c>
      <c r="Q5801" s="4">
        <f t="shared" si="722"/>
        <v>5</v>
      </c>
      <c r="R5801" s="4">
        <f t="shared" si="723"/>
        <v>11</v>
      </c>
      <c r="S5801" s="4">
        <f t="shared" si="724"/>
        <v>96.4</v>
      </c>
      <c r="T5801" s="4" t="str">
        <f t="shared" si="725"/>
        <v>C - Entwicklungspotenzial</v>
      </c>
      <c r="U5801" s="4">
        <f>ROUND(((E5801-Hilfswerte!$B$20)/Hilfswerte!$B$21)+((F5801-Hilfswerte!$B$22)/Hilfswerte!$B$23)+((G5801-Hilfswerte!$B$24)/Hilfswerte!$B$25)+0.1*INDEX(Hilfswerte!$B$4:$B$15,MATCH(C5801,Hilfswerte!$A$4:$A$15,0)),2)</f>
        <v>2.98</v>
      </c>
      <c r="V5801" s="4">
        <f>ROUND(SQRT((((E5801-Hilfswerte!$B$20)/Hilfswerte!$B$21)-Hilfswerte!$B$28)^2+(((F5801-Hilfswerte!$B$22)/Hilfswerte!$B$23)-Hilfswerte!$B$29)^2+(((G5801-Hilfswerte!$B$24)/Hilfswerte!$B$25)-Hilfswerte!$B$30)^2),3)</f>
        <v>1.8720000000000001</v>
      </c>
      <c r="W5801" s="4">
        <f>ROUND(E5801*Hilfswerte!$B$31,0)</f>
        <v>102156</v>
      </c>
      <c r="X5801" s="4">
        <f t="shared" si="726"/>
        <v>71942</v>
      </c>
      <c r="Y5801" s="4" t="str">
        <f>IF(T5801="A - Top-Kunde","bereits Top-Kunde",IF(AND(V5801&lt;=Hilfswerte!$B$34,H5801&lt;0.5*W5801),"Hoch",IF(AND(V5801&lt;=Hilfswerte!$B$35,H5801&lt;0.7*W5801),"Mittel","Niedrig")))</f>
        <v>Niedrig</v>
      </c>
      <c r="Z5801" s="4">
        <f t="shared" si="727"/>
        <v>12.4</v>
      </c>
      <c r="AA5801" s="4" t="str">
        <f>IF(J5801&gt;365,"Bereits abgewandert (Segment D)",IF(Z5801&gt;=Hilfswerte!$B$38,"Rot - akut gefaehrdet",IF(Z5801&gt;=Hilfswerte!$B$39,"Gelb - beobachten","Gruen - stabil")))</f>
        <v>Gruen - stabil</v>
      </c>
    </row>
    <row r="5802" spans="1:27" ht="15" customHeight="1" x14ac:dyDescent="0.25">
      <c r="A5802" s="4" t="s">
        <v>6149</v>
      </c>
      <c r="B5802" s="4" t="s">
        <v>474</v>
      </c>
      <c r="C5802" s="4" t="s">
        <v>59</v>
      </c>
      <c r="D5802" s="4" t="s">
        <v>52</v>
      </c>
      <c r="E5802" s="4">
        <v>21</v>
      </c>
      <c r="F5802" s="4">
        <v>3.1</v>
      </c>
      <c r="G5802" s="4">
        <v>10</v>
      </c>
      <c r="H5802" s="4">
        <v>1116</v>
      </c>
      <c r="I5802" s="4">
        <v>1</v>
      </c>
      <c r="J5802" s="4">
        <v>174</v>
      </c>
      <c r="K5802" s="4">
        <v>0</v>
      </c>
      <c r="L5802" s="4">
        <v>-7</v>
      </c>
      <c r="M5802" s="4">
        <v>3</v>
      </c>
      <c r="N5802" s="4">
        <v>16.399999999999999</v>
      </c>
      <c r="O5802" s="4">
        <f t="shared" si="720"/>
        <v>3</v>
      </c>
      <c r="P5802" s="4">
        <f t="shared" si="721"/>
        <v>1</v>
      </c>
      <c r="Q5802" s="4">
        <f t="shared" si="722"/>
        <v>3</v>
      </c>
      <c r="R5802" s="4">
        <f t="shared" si="723"/>
        <v>7</v>
      </c>
      <c r="S5802" s="4">
        <f t="shared" si="724"/>
        <v>78.2</v>
      </c>
      <c r="T5802" s="4" t="str">
        <f t="shared" si="725"/>
        <v>C - Entwicklungspotenzial</v>
      </c>
      <c r="U5802" s="4">
        <f>ROUND(((E5802-Hilfswerte!$B$20)/Hilfswerte!$B$21)+((F5802-Hilfswerte!$B$22)/Hilfswerte!$B$23)+((G5802-Hilfswerte!$B$24)/Hilfswerte!$B$25)+0.1*INDEX(Hilfswerte!$B$4:$B$15,MATCH(C5802,Hilfswerte!$A$4:$A$15,0)),2)</f>
        <v>-0.98</v>
      </c>
      <c r="V5802" s="4">
        <f>ROUND(SQRT((((E5802-Hilfswerte!$B$20)/Hilfswerte!$B$21)-Hilfswerte!$B$28)^2+(((F5802-Hilfswerte!$B$22)/Hilfswerte!$B$23)-Hilfswerte!$B$29)^2+(((G5802-Hilfswerte!$B$24)/Hilfswerte!$B$25)-Hilfswerte!$B$30)^2),3)</f>
        <v>0.90400000000000003</v>
      </c>
      <c r="W5802" s="4">
        <f>ROUND(E5802*Hilfswerte!$B$31,0)</f>
        <v>4316</v>
      </c>
      <c r="X5802" s="4">
        <f t="shared" si="726"/>
        <v>3200</v>
      </c>
      <c r="Y5802" s="4" t="str">
        <f>IF(T5802="A - Top-Kunde","bereits Top-Kunde",IF(AND(V5802&lt;=Hilfswerte!$B$34,H5802&lt;0.5*W5802),"Hoch",IF(AND(V5802&lt;=Hilfswerte!$B$35,H5802&lt;0.7*W5802),"Mittel","Niedrig")))</f>
        <v>Mittel</v>
      </c>
      <c r="Z5802" s="4">
        <f t="shared" si="727"/>
        <v>8.6999999999999993</v>
      </c>
      <c r="AA5802" s="4" t="str">
        <f>IF(J5802&gt;365,"Bereits abgewandert (Segment D)",IF(Z5802&gt;=Hilfswerte!$B$38,"Rot - akut gefaehrdet",IF(Z5802&gt;=Hilfswerte!$B$39,"Gelb - beobachten","Gruen - stabil")))</f>
        <v>Gruen - stabil</v>
      </c>
    </row>
    <row r="5803" spans="1:27" ht="15" customHeight="1" x14ac:dyDescent="0.25">
      <c r="A5803" s="4" t="s">
        <v>6150</v>
      </c>
      <c r="B5803" s="4" t="s">
        <v>306</v>
      </c>
      <c r="C5803" s="4" t="s">
        <v>59</v>
      </c>
      <c r="D5803" s="4" t="s">
        <v>30</v>
      </c>
      <c r="E5803" s="4">
        <v>133</v>
      </c>
      <c r="F5803" s="4">
        <v>21.7</v>
      </c>
      <c r="G5803" s="4">
        <v>17.5</v>
      </c>
      <c r="H5803" s="4">
        <v>2866</v>
      </c>
      <c r="I5803" s="4">
        <v>2</v>
      </c>
      <c r="J5803" s="4">
        <v>365</v>
      </c>
      <c r="K5803" s="4">
        <v>0</v>
      </c>
      <c r="L5803" s="4">
        <v>2</v>
      </c>
      <c r="M5803" s="4">
        <v>3</v>
      </c>
      <c r="N5803" s="4">
        <v>6.8</v>
      </c>
      <c r="O5803" s="4">
        <f t="shared" si="720"/>
        <v>2</v>
      </c>
      <c r="P5803" s="4">
        <f t="shared" si="721"/>
        <v>2</v>
      </c>
      <c r="Q5803" s="4">
        <f t="shared" si="722"/>
        <v>4</v>
      </c>
      <c r="R5803" s="4">
        <f t="shared" si="723"/>
        <v>8</v>
      </c>
      <c r="S5803" s="4">
        <f t="shared" si="724"/>
        <v>82.8</v>
      </c>
      <c r="T5803" s="4" t="str">
        <f t="shared" si="725"/>
        <v>C - Entwicklungspotenzial</v>
      </c>
      <c r="U5803" s="4">
        <f>ROUND(((E5803-Hilfswerte!$B$20)/Hilfswerte!$B$21)+((F5803-Hilfswerte!$B$22)/Hilfswerte!$B$23)+((G5803-Hilfswerte!$B$24)/Hilfswerte!$B$25)+0.1*INDEX(Hilfswerte!$B$4:$B$15,MATCH(C5803,Hilfswerte!$A$4:$A$15,0)),2)</f>
        <v>1.03</v>
      </c>
      <c r="V5803" s="4">
        <f>ROUND(SQRT((((E5803-Hilfswerte!$B$20)/Hilfswerte!$B$21)-Hilfswerte!$B$28)^2+(((F5803-Hilfswerte!$B$22)/Hilfswerte!$B$23)-Hilfswerte!$B$29)^2+(((G5803-Hilfswerte!$B$24)/Hilfswerte!$B$25)-Hilfswerte!$B$30)^2),3)</f>
        <v>1.05</v>
      </c>
      <c r="W5803" s="4">
        <f>ROUND(E5803*Hilfswerte!$B$31,0)</f>
        <v>27338</v>
      </c>
      <c r="X5803" s="4">
        <f t="shared" si="726"/>
        <v>24472</v>
      </c>
      <c r="Y5803" s="4" t="str">
        <f>IF(T5803="A - Top-Kunde","bereits Top-Kunde",IF(AND(V5803&lt;=Hilfswerte!$B$34,H5803&lt;0.5*W5803),"Hoch",IF(AND(V5803&lt;=Hilfswerte!$B$35,H5803&lt;0.7*W5803),"Mittel","Niedrig")))</f>
        <v>Mittel</v>
      </c>
      <c r="Z5803" s="4">
        <f t="shared" si="727"/>
        <v>18.7</v>
      </c>
      <c r="AA5803" s="4" t="str">
        <f>IF(J5803&gt;365,"Bereits abgewandert (Segment D)",IF(Z5803&gt;=Hilfswerte!$B$38,"Rot - akut gefaehrdet",IF(Z5803&gt;=Hilfswerte!$B$39,"Gelb - beobachten","Gruen - stabil")))</f>
        <v>Gelb - beobachten</v>
      </c>
    </row>
    <row r="5804" spans="1:27" ht="15" customHeight="1" x14ac:dyDescent="0.25">
      <c r="A5804" s="4" t="s">
        <v>6151</v>
      </c>
      <c r="B5804" s="4" t="s">
        <v>653</v>
      </c>
      <c r="C5804" s="4" t="s">
        <v>89</v>
      </c>
      <c r="D5804" s="4" t="s">
        <v>106</v>
      </c>
      <c r="E5804" s="4">
        <v>307</v>
      </c>
      <c r="F5804" s="4">
        <v>74.7</v>
      </c>
      <c r="G5804" s="4">
        <v>11.8</v>
      </c>
      <c r="H5804" s="4">
        <v>107049</v>
      </c>
      <c r="I5804" s="4">
        <v>3</v>
      </c>
      <c r="J5804" s="4">
        <v>6</v>
      </c>
      <c r="K5804" s="4">
        <v>0</v>
      </c>
      <c r="L5804" s="4">
        <v>-7</v>
      </c>
      <c r="M5804" s="4">
        <v>4</v>
      </c>
      <c r="N5804" s="4">
        <v>-3.2</v>
      </c>
      <c r="O5804" s="4">
        <f t="shared" si="720"/>
        <v>5</v>
      </c>
      <c r="P5804" s="4">
        <f t="shared" si="721"/>
        <v>3</v>
      </c>
      <c r="Q5804" s="4">
        <f t="shared" si="722"/>
        <v>5</v>
      </c>
      <c r="R5804" s="4">
        <f t="shared" si="723"/>
        <v>13</v>
      </c>
      <c r="S5804" s="4">
        <f t="shared" si="724"/>
        <v>128.4</v>
      </c>
      <c r="T5804" s="4" t="str">
        <f t="shared" si="725"/>
        <v>A - Top-Kunde</v>
      </c>
      <c r="U5804" s="4">
        <f>ROUND(((E5804-Hilfswerte!$B$20)/Hilfswerte!$B$21)+((F5804-Hilfswerte!$B$22)/Hilfswerte!$B$23)+((G5804-Hilfswerte!$B$24)/Hilfswerte!$B$25)+0.1*INDEX(Hilfswerte!$B$4:$B$15,MATCH(C5804,Hilfswerte!$A$4:$A$15,0)),2)</f>
        <v>2.19</v>
      </c>
      <c r="V5804" s="4">
        <f>ROUND(SQRT((((E5804-Hilfswerte!$B$20)/Hilfswerte!$B$21)-Hilfswerte!$B$28)^2+(((F5804-Hilfswerte!$B$22)/Hilfswerte!$B$23)-Hilfswerte!$B$29)^2+(((G5804-Hilfswerte!$B$24)/Hilfswerte!$B$25)-Hilfswerte!$B$30)^2),3)</f>
        <v>0.90100000000000002</v>
      </c>
      <c r="W5804" s="4">
        <f>ROUND(E5804*Hilfswerte!$B$31,0)</f>
        <v>63103</v>
      </c>
      <c r="X5804" s="4">
        <f t="shared" si="726"/>
        <v>0</v>
      </c>
      <c r="Y5804" s="4" t="str">
        <f>IF(T5804="A - Top-Kunde","bereits Top-Kunde",IF(AND(V5804&lt;=Hilfswerte!$B$34,H5804&lt;0.5*W5804),"Hoch",IF(AND(V5804&lt;=Hilfswerte!$B$35,H5804&lt;0.7*W5804),"Mittel","Niedrig")))</f>
        <v>bereits Top-Kunde</v>
      </c>
      <c r="Z5804" s="4">
        <f t="shared" si="727"/>
        <v>1.6</v>
      </c>
      <c r="AA5804" s="4" t="str">
        <f>IF(J5804&gt;365,"Bereits abgewandert (Segment D)",IF(Z5804&gt;=Hilfswerte!$B$38,"Rot - akut gefaehrdet",IF(Z5804&gt;=Hilfswerte!$B$39,"Gelb - beobachten","Gruen - stabil")))</f>
        <v>Gruen - stabil</v>
      </c>
    </row>
    <row r="5805" spans="1:27" ht="15" customHeight="1" x14ac:dyDescent="0.25">
      <c r="A5805" s="4" t="s">
        <v>6152</v>
      </c>
      <c r="B5805" s="4" t="s">
        <v>808</v>
      </c>
      <c r="C5805" s="4" t="s">
        <v>74</v>
      </c>
      <c r="D5805" s="4" t="s">
        <v>52</v>
      </c>
      <c r="E5805" s="4">
        <v>75</v>
      </c>
      <c r="F5805" s="4">
        <v>25.8</v>
      </c>
      <c r="G5805" s="4">
        <v>10.8</v>
      </c>
      <c r="H5805" s="4">
        <v>3795</v>
      </c>
      <c r="I5805" s="4">
        <v>1</v>
      </c>
      <c r="J5805" s="4">
        <v>278</v>
      </c>
      <c r="K5805" s="4">
        <v>0</v>
      </c>
      <c r="L5805" s="4">
        <v>-5</v>
      </c>
      <c r="M5805" s="4">
        <v>1</v>
      </c>
      <c r="N5805" s="4">
        <v>-4.2</v>
      </c>
      <c r="O5805" s="4">
        <f t="shared" si="720"/>
        <v>2</v>
      </c>
      <c r="P5805" s="4">
        <f t="shared" si="721"/>
        <v>1</v>
      </c>
      <c r="Q5805" s="4">
        <f t="shared" si="722"/>
        <v>4</v>
      </c>
      <c r="R5805" s="4">
        <f t="shared" si="723"/>
        <v>7</v>
      </c>
      <c r="S5805" s="4">
        <f t="shared" si="724"/>
        <v>67.900000000000006</v>
      </c>
      <c r="T5805" s="4" t="str">
        <f t="shared" si="725"/>
        <v>C - Entwicklungspotenzial</v>
      </c>
      <c r="U5805" s="4">
        <f>ROUND(((E5805-Hilfswerte!$B$20)/Hilfswerte!$B$21)+((F5805-Hilfswerte!$B$22)/Hilfswerte!$B$23)+((G5805-Hilfswerte!$B$24)/Hilfswerte!$B$25)+0.1*INDEX(Hilfswerte!$B$4:$B$15,MATCH(C5805,Hilfswerte!$A$4:$A$15,0)),2)</f>
        <v>-0.16</v>
      </c>
      <c r="V5805" s="4">
        <f>ROUND(SQRT((((E5805-Hilfswerte!$B$20)/Hilfswerte!$B$21)-Hilfswerte!$B$28)^2+(((F5805-Hilfswerte!$B$22)/Hilfswerte!$B$23)-Hilfswerte!$B$29)^2+(((G5805-Hilfswerte!$B$24)/Hilfswerte!$B$25)-Hilfswerte!$B$30)^2),3)</f>
        <v>0.45300000000000001</v>
      </c>
      <c r="W5805" s="4">
        <f>ROUND(E5805*Hilfswerte!$B$31,0)</f>
        <v>15416</v>
      </c>
      <c r="X5805" s="4">
        <f t="shared" si="726"/>
        <v>11621</v>
      </c>
      <c r="Y5805" s="4" t="str">
        <f>IF(T5805="A - Top-Kunde","bereits Top-Kunde",IF(AND(V5805&lt;=Hilfswerte!$B$34,H5805&lt;0.5*W5805),"Hoch",IF(AND(V5805&lt;=Hilfswerte!$B$35,H5805&lt;0.7*W5805),"Mittel","Niedrig")))</f>
        <v>Hoch</v>
      </c>
      <c r="Z5805" s="4">
        <f t="shared" si="727"/>
        <v>15.6</v>
      </c>
      <c r="AA5805" s="4" t="str">
        <f>IF(J5805&gt;365,"Bereits abgewandert (Segment D)",IF(Z5805&gt;=Hilfswerte!$B$38,"Rot - akut gefaehrdet",IF(Z5805&gt;=Hilfswerte!$B$39,"Gelb - beobachten","Gruen - stabil")))</f>
        <v>Gelb - beobachten</v>
      </c>
    </row>
    <row r="5806" spans="1:27" ht="15" customHeight="1" x14ac:dyDescent="0.25">
      <c r="A5806" s="4" t="s">
        <v>6153</v>
      </c>
      <c r="B5806" s="4" t="s">
        <v>574</v>
      </c>
      <c r="C5806" s="4" t="s">
        <v>84</v>
      </c>
      <c r="D5806" s="4" t="s">
        <v>30</v>
      </c>
      <c r="E5806" s="4">
        <v>102</v>
      </c>
      <c r="F5806" s="4">
        <v>25.7</v>
      </c>
      <c r="G5806" s="4">
        <v>12.6</v>
      </c>
      <c r="H5806" s="4">
        <v>6576</v>
      </c>
      <c r="I5806" s="4">
        <v>3</v>
      </c>
      <c r="J5806" s="4">
        <v>15</v>
      </c>
      <c r="K5806" s="4">
        <v>1</v>
      </c>
      <c r="L5806" s="4">
        <v>7</v>
      </c>
      <c r="M5806" s="4">
        <v>1</v>
      </c>
      <c r="N5806" s="4">
        <v>17.899999999999999</v>
      </c>
      <c r="O5806" s="4">
        <f t="shared" si="720"/>
        <v>5</v>
      </c>
      <c r="P5806" s="4">
        <f t="shared" si="721"/>
        <v>3</v>
      </c>
      <c r="Q5806" s="4">
        <f t="shared" si="722"/>
        <v>4</v>
      </c>
      <c r="R5806" s="4">
        <f t="shared" si="723"/>
        <v>12</v>
      </c>
      <c r="S5806" s="4">
        <f t="shared" si="724"/>
        <v>120.9</v>
      </c>
      <c r="T5806" s="4" t="str">
        <f t="shared" si="725"/>
        <v>B - Kernkunde</v>
      </c>
      <c r="U5806" s="4">
        <f>ROUND(((E5806-Hilfswerte!$B$20)/Hilfswerte!$B$21)+((F5806-Hilfswerte!$B$22)/Hilfswerte!$B$23)+((G5806-Hilfswerte!$B$24)/Hilfswerte!$B$25)+0.1*INDEX(Hilfswerte!$B$4:$B$15,MATCH(C5806,Hilfswerte!$A$4:$A$15,0)),2)</f>
        <v>0.26</v>
      </c>
      <c r="V5806" s="4">
        <f>ROUND(SQRT((((E5806-Hilfswerte!$B$20)/Hilfswerte!$B$21)-Hilfswerte!$B$28)^2+(((F5806-Hilfswerte!$B$22)/Hilfswerte!$B$23)-Hilfswerte!$B$29)^2+(((G5806-Hilfswerte!$B$24)/Hilfswerte!$B$25)-Hilfswerte!$B$30)^2),3)</f>
        <v>0.41599999999999998</v>
      </c>
      <c r="W5806" s="4">
        <f>ROUND(E5806*Hilfswerte!$B$31,0)</f>
        <v>20966</v>
      </c>
      <c r="X5806" s="4">
        <f t="shared" si="726"/>
        <v>14390</v>
      </c>
      <c r="Y5806" s="4" t="str">
        <f>IF(T5806="A - Top-Kunde","bereits Top-Kunde",IF(AND(V5806&lt;=Hilfswerte!$B$34,H5806&lt;0.5*W5806),"Hoch",IF(AND(V5806&lt;=Hilfswerte!$B$35,H5806&lt;0.7*W5806),"Mittel","Niedrig")))</f>
        <v>Hoch</v>
      </c>
      <c r="Z5806" s="4">
        <f t="shared" si="727"/>
        <v>5.2</v>
      </c>
      <c r="AA5806" s="4" t="str">
        <f>IF(J5806&gt;365,"Bereits abgewandert (Segment D)",IF(Z5806&gt;=Hilfswerte!$B$38,"Rot - akut gefaehrdet",IF(Z5806&gt;=Hilfswerte!$B$39,"Gelb - beobachten","Gruen - stabil")))</f>
        <v>Gruen - stabil</v>
      </c>
    </row>
    <row r="5807" spans="1:27" ht="15" customHeight="1" x14ac:dyDescent="0.25">
      <c r="A5807" s="4" t="s">
        <v>6154</v>
      </c>
      <c r="B5807" s="4" t="s">
        <v>86</v>
      </c>
      <c r="C5807" s="4" t="s">
        <v>47</v>
      </c>
      <c r="D5807" s="4" t="s">
        <v>77</v>
      </c>
      <c r="E5807" s="4">
        <v>18</v>
      </c>
      <c r="F5807" s="4">
        <v>5.5</v>
      </c>
      <c r="G5807" s="4">
        <v>17.2</v>
      </c>
      <c r="H5807" s="4">
        <v>314</v>
      </c>
      <c r="I5807" s="4">
        <v>2</v>
      </c>
      <c r="J5807" s="4">
        <v>33</v>
      </c>
      <c r="K5807" s="4">
        <v>0</v>
      </c>
      <c r="L5807" s="4">
        <v>0</v>
      </c>
      <c r="M5807" s="4">
        <v>2</v>
      </c>
      <c r="N5807" s="4">
        <v>34.299999999999997</v>
      </c>
      <c r="O5807" s="4">
        <f t="shared" si="720"/>
        <v>4</v>
      </c>
      <c r="P5807" s="4">
        <f t="shared" si="721"/>
        <v>2</v>
      </c>
      <c r="Q5807" s="4">
        <f t="shared" si="722"/>
        <v>2</v>
      </c>
      <c r="R5807" s="4">
        <f t="shared" si="723"/>
        <v>8</v>
      </c>
      <c r="S5807" s="4">
        <f t="shared" si="724"/>
        <v>97.2</v>
      </c>
      <c r="T5807" s="4" t="str">
        <f t="shared" si="725"/>
        <v>C - Entwicklungspotenzial</v>
      </c>
      <c r="U5807" s="4">
        <f>ROUND(((E5807-Hilfswerte!$B$20)/Hilfswerte!$B$21)+((F5807-Hilfswerte!$B$22)/Hilfswerte!$B$23)+((G5807-Hilfswerte!$B$24)/Hilfswerte!$B$25)+0.1*INDEX(Hilfswerte!$B$4:$B$15,MATCH(C5807,Hilfswerte!$A$4:$A$15,0)),2)</f>
        <v>0.35</v>
      </c>
      <c r="V5807" s="4">
        <f>ROUND(SQRT((((E5807-Hilfswerte!$B$20)/Hilfswerte!$B$21)-Hilfswerte!$B$28)^2+(((F5807-Hilfswerte!$B$22)/Hilfswerte!$B$23)-Hilfswerte!$B$29)^2+(((G5807-Hilfswerte!$B$24)/Hilfswerte!$B$25)-Hilfswerte!$B$30)^2),3)</f>
        <v>1.284</v>
      </c>
      <c r="W5807" s="4">
        <f>ROUND(E5807*Hilfswerte!$B$31,0)</f>
        <v>3700</v>
      </c>
      <c r="X5807" s="4">
        <f t="shared" si="726"/>
        <v>3386</v>
      </c>
      <c r="Y5807" s="4" t="str">
        <f>IF(T5807="A - Top-Kunde","bereits Top-Kunde",IF(AND(V5807&lt;=Hilfswerte!$B$34,H5807&lt;0.5*W5807),"Hoch",IF(AND(V5807&lt;=Hilfswerte!$B$35,H5807&lt;0.7*W5807),"Mittel","Niedrig")))</f>
        <v>Niedrig</v>
      </c>
      <c r="Z5807" s="4">
        <f t="shared" si="727"/>
        <v>1.7</v>
      </c>
      <c r="AA5807" s="4" t="str">
        <f>IF(J5807&gt;365,"Bereits abgewandert (Segment D)",IF(Z5807&gt;=Hilfswerte!$B$38,"Rot - akut gefaehrdet",IF(Z5807&gt;=Hilfswerte!$B$39,"Gelb - beobachten","Gruen - stabil")))</f>
        <v>Gruen - stabil</v>
      </c>
    </row>
    <row r="5808" spans="1:27" ht="15" customHeight="1" x14ac:dyDescent="0.25">
      <c r="A5808" s="4" t="s">
        <v>6155</v>
      </c>
      <c r="B5808" s="4" t="s">
        <v>130</v>
      </c>
      <c r="C5808" s="4" t="s">
        <v>47</v>
      </c>
      <c r="D5808" s="4" t="s">
        <v>30</v>
      </c>
      <c r="E5808" s="4">
        <v>83</v>
      </c>
      <c r="F5808" s="4">
        <v>12.6</v>
      </c>
      <c r="G5808" s="4">
        <v>11.7</v>
      </c>
      <c r="H5808" s="4">
        <v>12275</v>
      </c>
      <c r="I5808" s="4">
        <v>2</v>
      </c>
      <c r="J5808" s="4">
        <v>21</v>
      </c>
      <c r="K5808" s="4">
        <v>1</v>
      </c>
      <c r="L5808" s="4">
        <v>21</v>
      </c>
      <c r="M5808" s="4">
        <v>3</v>
      </c>
      <c r="N5808" s="4">
        <v>6</v>
      </c>
      <c r="O5808" s="4">
        <f t="shared" si="720"/>
        <v>5</v>
      </c>
      <c r="P5808" s="4">
        <f t="shared" si="721"/>
        <v>2</v>
      </c>
      <c r="Q5808" s="4">
        <f t="shared" si="722"/>
        <v>5</v>
      </c>
      <c r="R5808" s="4">
        <f t="shared" si="723"/>
        <v>12</v>
      </c>
      <c r="S5808" s="4">
        <f t="shared" si="724"/>
        <v>110.7</v>
      </c>
      <c r="T5808" s="4" t="str">
        <f t="shared" si="725"/>
        <v>B - Kernkunde</v>
      </c>
      <c r="U5808" s="4">
        <f>ROUND(((E5808-Hilfswerte!$B$20)/Hilfswerte!$B$21)+((F5808-Hilfswerte!$B$22)/Hilfswerte!$B$23)+((G5808-Hilfswerte!$B$24)/Hilfswerte!$B$25)+0.1*INDEX(Hilfswerte!$B$4:$B$15,MATCH(C5808,Hilfswerte!$A$4:$A$15,0)),2)</f>
        <v>-0.12</v>
      </c>
      <c r="V5808" s="4">
        <f>ROUND(SQRT((((E5808-Hilfswerte!$B$20)/Hilfswerte!$B$21)-Hilfswerte!$B$28)^2+(((F5808-Hilfswerte!$B$22)/Hilfswerte!$B$23)-Hilfswerte!$B$29)^2+(((G5808-Hilfswerte!$B$24)/Hilfswerte!$B$25)-Hilfswerte!$B$30)^2),3)</f>
        <v>0.58299999999999996</v>
      </c>
      <c r="W5808" s="4">
        <f>ROUND(E5808*Hilfswerte!$B$31,0)</f>
        <v>17060</v>
      </c>
      <c r="X5808" s="4">
        <f t="shared" si="726"/>
        <v>4785</v>
      </c>
      <c r="Y5808" s="4" t="str">
        <f>IF(T5808="A - Top-Kunde","bereits Top-Kunde",IF(AND(V5808&lt;=Hilfswerte!$B$34,H5808&lt;0.5*W5808),"Hoch",IF(AND(V5808&lt;=Hilfswerte!$B$35,H5808&lt;0.7*W5808),"Mittel","Niedrig")))</f>
        <v>Niedrig</v>
      </c>
      <c r="Z5808" s="4">
        <f t="shared" si="727"/>
        <v>8.3000000000000007</v>
      </c>
      <c r="AA5808" s="4" t="str">
        <f>IF(J5808&gt;365,"Bereits abgewandert (Segment D)",IF(Z5808&gt;=Hilfswerte!$B$38,"Rot - akut gefaehrdet",IF(Z5808&gt;=Hilfswerte!$B$39,"Gelb - beobachten","Gruen - stabil")))</f>
        <v>Gruen - stabil</v>
      </c>
    </row>
    <row r="5809" spans="1:27" ht="15" customHeight="1" x14ac:dyDescent="0.25">
      <c r="A5809" s="4" t="s">
        <v>6156</v>
      </c>
      <c r="B5809" s="4" t="s">
        <v>225</v>
      </c>
      <c r="C5809" s="4" t="s">
        <v>55</v>
      </c>
      <c r="D5809" s="4" t="s">
        <v>30</v>
      </c>
      <c r="E5809" s="4">
        <v>34</v>
      </c>
      <c r="F5809" s="4">
        <v>8.3000000000000007</v>
      </c>
      <c r="G5809" s="4">
        <v>10</v>
      </c>
      <c r="H5809" s="4">
        <v>5376</v>
      </c>
      <c r="I5809" s="4">
        <v>2</v>
      </c>
      <c r="J5809" s="4">
        <v>3</v>
      </c>
      <c r="K5809" s="4">
        <v>1</v>
      </c>
      <c r="L5809" s="4">
        <v>12</v>
      </c>
      <c r="M5809" s="4">
        <v>4</v>
      </c>
      <c r="N5809" s="4">
        <v>16.8</v>
      </c>
      <c r="O5809" s="4">
        <f t="shared" si="720"/>
        <v>5</v>
      </c>
      <c r="P5809" s="4">
        <f t="shared" si="721"/>
        <v>2</v>
      </c>
      <c r="Q5809" s="4">
        <f t="shared" si="722"/>
        <v>4</v>
      </c>
      <c r="R5809" s="4">
        <f t="shared" si="723"/>
        <v>11</v>
      </c>
      <c r="S5809" s="4">
        <f t="shared" si="724"/>
        <v>108.8</v>
      </c>
      <c r="T5809" s="4" t="str">
        <f t="shared" si="725"/>
        <v>B - Kernkunde</v>
      </c>
      <c r="U5809" s="4">
        <f>ROUND(((E5809-Hilfswerte!$B$20)/Hilfswerte!$B$21)+((F5809-Hilfswerte!$B$22)/Hilfswerte!$B$23)+((G5809-Hilfswerte!$B$24)/Hilfswerte!$B$25)+0.1*INDEX(Hilfswerte!$B$4:$B$15,MATCH(C5809,Hilfswerte!$A$4:$A$15,0)),2)</f>
        <v>-0.46</v>
      </c>
      <c r="V5809" s="4">
        <f>ROUND(SQRT((((E5809-Hilfswerte!$B$20)/Hilfswerte!$B$21)-Hilfswerte!$B$28)^2+(((F5809-Hilfswerte!$B$22)/Hilfswerte!$B$23)-Hilfswerte!$B$29)^2+(((G5809-Hilfswerte!$B$24)/Hilfswerte!$B$25)-Hilfswerte!$B$30)^2),3)</f>
        <v>0.80100000000000005</v>
      </c>
      <c r="W5809" s="4">
        <f>ROUND(E5809*Hilfswerte!$B$31,0)</f>
        <v>6989</v>
      </c>
      <c r="X5809" s="4">
        <f t="shared" si="726"/>
        <v>1613</v>
      </c>
      <c r="Y5809" s="4" t="str">
        <f>IF(T5809="A - Top-Kunde","bereits Top-Kunde",IF(AND(V5809&lt;=Hilfswerte!$B$34,H5809&lt;0.5*W5809),"Hoch",IF(AND(V5809&lt;=Hilfswerte!$B$35,H5809&lt;0.7*W5809),"Mittel","Niedrig")))</f>
        <v>Niedrig</v>
      </c>
      <c r="Z5809" s="4">
        <f t="shared" si="727"/>
        <v>5.6</v>
      </c>
      <c r="AA5809" s="4" t="str">
        <f>IF(J5809&gt;365,"Bereits abgewandert (Segment D)",IF(Z5809&gt;=Hilfswerte!$B$38,"Rot - akut gefaehrdet",IF(Z5809&gt;=Hilfswerte!$B$39,"Gelb - beobachten","Gruen - stabil")))</f>
        <v>Gruen - stabil</v>
      </c>
    </row>
    <row r="5810" spans="1:27" ht="15" customHeight="1" x14ac:dyDescent="0.25">
      <c r="A5810" s="4" t="s">
        <v>6157</v>
      </c>
      <c r="B5810" s="4" t="s">
        <v>447</v>
      </c>
      <c r="C5810" s="4" t="s">
        <v>55</v>
      </c>
      <c r="D5810" s="4" t="s">
        <v>30</v>
      </c>
      <c r="E5810" s="4">
        <v>107</v>
      </c>
      <c r="F5810" s="4">
        <v>18.5</v>
      </c>
      <c r="G5810" s="4">
        <v>20.100000000000001</v>
      </c>
      <c r="H5810" s="4">
        <v>1198</v>
      </c>
      <c r="I5810" s="4">
        <v>1</v>
      </c>
      <c r="J5810" s="4">
        <v>344</v>
      </c>
      <c r="K5810" s="4">
        <v>0</v>
      </c>
      <c r="L5810" s="4">
        <v>5</v>
      </c>
      <c r="M5810" s="4">
        <v>1</v>
      </c>
      <c r="N5810" s="4">
        <v>-16</v>
      </c>
      <c r="O5810" s="4">
        <f t="shared" si="720"/>
        <v>2</v>
      </c>
      <c r="P5810" s="4">
        <f t="shared" si="721"/>
        <v>1</v>
      </c>
      <c r="Q5810" s="4">
        <f t="shared" si="722"/>
        <v>3</v>
      </c>
      <c r="R5810" s="4">
        <f t="shared" si="723"/>
        <v>6</v>
      </c>
      <c r="S5810" s="4">
        <f t="shared" si="724"/>
        <v>50.5</v>
      </c>
      <c r="T5810" s="4" t="str">
        <f t="shared" si="725"/>
        <v>C - Entwicklungspotenzial</v>
      </c>
      <c r="U5810" s="4">
        <f>ROUND(((E5810-Hilfswerte!$B$20)/Hilfswerte!$B$21)+((F5810-Hilfswerte!$B$22)/Hilfswerte!$B$23)+((G5810-Hilfswerte!$B$24)/Hilfswerte!$B$25)+0.1*INDEX(Hilfswerte!$B$4:$B$15,MATCH(C5810,Hilfswerte!$A$4:$A$15,0)),2)</f>
        <v>1.64</v>
      </c>
      <c r="V5810" s="4">
        <f>ROUND(SQRT((((E5810-Hilfswerte!$B$20)/Hilfswerte!$B$21)-Hilfswerte!$B$28)^2+(((F5810-Hilfswerte!$B$22)/Hilfswerte!$B$23)-Hilfswerte!$B$29)^2+(((G5810-Hilfswerte!$B$24)/Hilfswerte!$B$25)-Hilfswerte!$B$30)^2),3)</f>
        <v>1.476</v>
      </c>
      <c r="W5810" s="4">
        <f>ROUND(E5810*Hilfswerte!$B$31,0)</f>
        <v>21993</v>
      </c>
      <c r="X5810" s="4">
        <f t="shared" si="726"/>
        <v>20795</v>
      </c>
      <c r="Y5810" s="4" t="str">
        <f>IF(T5810="A - Top-Kunde","bereits Top-Kunde",IF(AND(V5810&lt;=Hilfswerte!$B$34,H5810&lt;0.5*W5810),"Hoch",IF(AND(V5810&lt;=Hilfswerte!$B$35,H5810&lt;0.7*W5810),"Mittel","Niedrig")))</f>
        <v>Niedrig</v>
      </c>
      <c r="Z5810" s="4">
        <f t="shared" si="727"/>
        <v>24.6</v>
      </c>
      <c r="AA5810" s="4" t="str">
        <f>IF(J5810&gt;365,"Bereits abgewandert (Segment D)",IF(Z5810&gt;=Hilfswerte!$B$38,"Rot - akut gefaehrdet",IF(Z5810&gt;=Hilfswerte!$B$39,"Gelb - beobachten","Gruen - stabil")))</f>
        <v>Rot - akut gefaehrdet</v>
      </c>
    </row>
    <row r="5811" spans="1:27" ht="15" customHeight="1" x14ac:dyDescent="0.25">
      <c r="A5811" s="4" t="s">
        <v>6158</v>
      </c>
      <c r="B5811" s="4" t="s">
        <v>942</v>
      </c>
      <c r="C5811" s="4" t="s">
        <v>65</v>
      </c>
      <c r="D5811" s="4" t="s">
        <v>56</v>
      </c>
      <c r="E5811" s="4">
        <v>179</v>
      </c>
      <c r="F5811" s="4">
        <v>43.2</v>
      </c>
      <c r="G5811" s="4">
        <v>2</v>
      </c>
      <c r="H5811" s="4">
        <v>22446</v>
      </c>
      <c r="I5811" s="4">
        <v>3</v>
      </c>
      <c r="J5811" s="4">
        <v>53</v>
      </c>
      <c r="K5811" s="4">
        <v>1</v>
      </c>
      <c r="L5811" s="4">
        <v>16</v>
      </c>
      <c r="M5811" s="4">
        <v>3</v>
      </c>
      <c r="N5811" s="4">
        <v>1.2</v>
      </c>
      <c r="O5811" s="4">
        <f t="shared" si="720"/>
        <v>4</v>
      </c>
      <c r="P5811" s="4">
        <f t="shared" si="721"/>
        <v>3</v>
      </c>
      <c r="Q5811" s="4">
        <f t="shared" si="722"/>
        <v>5</v>
      </c>
      <c r="R5811" s="4">
        <f t="shared" si="723"/>
        <v>12</v>
      </c>
      <c r="S5811" s="4">
        <f t="shared" si="724"/>
        <v>109.8</v>
      </c>
      <c r="T5811" s="4" t="str">
        <f t="shared" si="725"/>
        <v>B - Kernkunde</v>
      </c>
      <c r="U5811" s="4">
        <f>ROUND(((E5811-Hilfswerte!$B$20)/Hilfswerte!$B$21)+((F5811-Hilfswerte!$B$22)/Hilfswerte!$B$23)+((G5811-Hilfswerte!$B$24)/Hilfswerte!$B$25)+0.1*INDEX(Hilfswerte!$B$4:$B$15,MATCH(C5811,Hilfswerte!$A$4:$A$15,0)),2)</f>
        <v>-0.83</v>
      </c>
      <c r="V5811" s="4">
        <f>ROUND(SQRT((((E5811-Hilfswerte!$B$20)/Hilfswerte!$B$21)-Hilfswerte!$B$28)^2+(((F5811-Hilfswerte!$B$22)/Hilfswerte!$B$23)-Hilfswerte!$B$29)^2+(((G5811-Hilfswerte!$B$24)/Hilfswerte!$B$25)-Hilfswerte!$B$30)^2),3)</f>
        <v>1.4670000000000001</v>
      </c>
      <c r="W5811" s="4">
        <f>ROUND(E5811*Hilfswerte!$B$31,0)</f>
        <v>36793</v>
      </c>
      <c r="X5811" s="4">
        <f t="shared" si="726"/>
        <v>14347</v>
      </c>
      <c r="Y5811" s="4" t="str">
        <f>IF(T5811="A - Top-Kunde","bereits Top-Kunde",IF(AND(V5811&lt;=Hilfswerte!$B$34,H5811&lt;0.5*W5811),"Hoch",IF(AND(V5811&lt;=Hilfswerte!$B$35,H5811&lt;0.7*W5811),"Mittel","Niedrig")))</f>
        <v>Niedrig</v>
      </c>
      <c r="Z5811" s="4">
        <f t="shared" si="727"/>
        <v>8.9</v>
      </c>
      <c r="AA5811" s="4" t="str">
        <f>IF(J5811&gt;365,"Bereits abgewandert (Segment D)",IF(Z5811&gt;=Hilfswerte!$B$38,"Rot - akut gefaehrdet",IF(Z5811&gt;=Hilfswerte!$B$39,"Gelb - beobachten","Gruen - stabil")))</f>
        <v>Gruen - stabil</v>
      </c>
    </row>
    <row r="5812" spans="1:27" ht="15" customHeight="1" x14ac:dyDescent="0.25">
      <c r="A5812" s="4" t="s">
        <v>6159</v>
      </c>
      <c r="B5812" s="4" t="s">
        <v>836</v>
      </c>
      <c r="C5812" s="4" t="s">
        <v>33</v>
      </c>
      <c r="D5812" s="4" t="s">
        <v>30</v>
      </c>
      <c r="E5812" s="4">
        <v>85</v>
      </c>
      <c r="F5812" s="4">
        <v>16.8</v>
      </c>
      <c r="G5812" s="4">
        <v>2</v>
      </c>
      <c r="H5812" s="4">
        <v>52303</v>
      </c>
      <c r="I5812" s="4">
        <v>2</v>
      </c>
      <c r="J5812" s="4">
        <v>297</v>
      </c>
      <c r="K5812" s="4">
        <v>0</v>
      </c>
      <c r="L5812" s="4">
        <v>21</v>
      </c>
      <c r="M5812" s="4">
        <v>1</v>
      </c>
      <c r="N5812" s="4">
        <v>0.4</v>
      </c>
      <c r="O5812" s="4">
        <f t="shared" si="720"/>
        <v>2</v>
      </c>
      <c r="P5812" s="4">
        <f t="shared" si="721"/>
        <v>2</v>
      </c>
      <c r="Q5812" s="4">
        <f t="shared" si="722"/>
        <v>5</v>
      </c>
      <c r="R5812" s="4">
        <f t="shared" si="723"/>
        <v>9</v>
      </c>
      <c r="S5812" s="4">
        <f t="shared" si="724"/>
        <v>83.9</v>
      </c>
      <c r="T5812" s="4" t="str">
        <f t="shared" si="725"/>
        <v>C - Entwicklungspotenzial</v>
      </c>
      <c r="U5812" s="4">
        <f>ROUND(((E5812-Hilfswerte!$B$20)/Hilfswerte!$B$21)+((F5812-Hilfswerte!$B$22)/Hilfswerte!$B$23)+((G5812-Hilfswerte!$B$24)/Hilfswerte!$B$25)+0.1*INDEX(Hilfswerte!$B$4:$B$15,MATCH(C5812,Hilfswerte!$A$4:$A$15,0)),2)</f>
        <v>-1.63</v>
      </c>
      <c r="V5812" s="4">
        <f>ROUND(SQRT((((E5812-Hilfswerte!$B$20)/Hilfswerte!$B$21)-Hilfswerte!$B$28)^2+(((F5812-Hilfswerte!$B$22)/Hilfswerte!$B$23)-Hilfswerte!$B$29)^2+(((G5812-Hilfswerte!$B$24)/Hilfswerte!$B$25)-Hilfswerte!$B$30)^2),3)</f>
        <v>1.5509999999999999</v>
      </c>
      <c r="W5812" s="4">
        <f>ROUND(E5812*Hilfswerte!$B$31,0)</f>
        <v>17471</v>
      </c>
      <c r="X5812" s="4">
        <f t="shared" si="726"/>
        <v>0</v>
      </c>
      <c r="Y5812" s="4" t="str">
        <f>IF(T5812="A - Top-Kunde","bereits Top-Kunde",IF(AND(V5812&lt;=Hilfswerte!$B$34,H5812&lt;0.5*W5812),"Hoch",IF(AND(V5812&lt;=Hilfswerte!$B$35,H5812&lt;0.7*W5812),"Mittel","Niedrig")))</f>
        <v>Niedrig</v>
      </c>
      <c r="Z5812" s="4">
        <f t="shared" si="727"/>
        <v>19.100000000000001</v>
      </c>
      <c r="AA5812" s="4" t="str">
        <f>IF(J5812&gt;365,"Bereits abgewandert (Segment D)",IF(Z5812&gt;=Hilfswerte!$B$38,"Rot - akut gefaehrdet",IF(Z5812&gt;=Hilfswerte!$B$39,"Gelb - beobachten","Gruen - stabil")))</f>
        <v>Gelb - beobachten</v>
      </c>
    </row>
    <row r="5813" spans="1:27" ht="15" customHeight="1" x14ac:dyDescent="0.25">
      <c r="A5813" s="4" t="s">
        <v>6160</v>
      </c>
      <c r="B5813" s="4" t="s">
        <v>681</v>
      </c>
      <c r="C5813" s="4" t="s">
        <v>29</v>
      </c>
      <c r="D5813" s="4" t="s">
        <v>30</v>
      </c>
      <c r="E5813" s="4">
        <v>146</v>
      </c>
      <c r="F5813" s="4">
        <v>24.8</v>
      </c>
      <c r="G5813" s="4">
        <v>16.100000000000001</v>
      </c>
      <c r="H5813" s="4">
        <v>8732</v>
      </c>
      <c r="I5813" s="4">
        <v>6</v>
      </c>
      <c r="J5813" s="4">
        <v>26</v>
      </c>
      <c r="K5813" s="4">
        <v>1</v>
      </c>
      <c r="L5813" s="4">
        <v>6</v>
      </c>
      <c r="M5813" s="4">
        <v>4</v>
      </c>
      <c r="N5813" s="4">
        <v>23.6</v>
      </c>
      <c r="O5813" s="4">
        <f t="shared" si="720"/>
        <v>5</v>
      </c>
      <c r="P5813" s="4">
        <f t="shared" si="721"/>
        <v>5</v>
      </c>
      <c r="Q5813" s="4">
        <f t="shared" si="722"/>
        <v>5</v>
      </c>
      <c r="R5813" s="4">
        <f t="shared" si="723"/>
        <v>15</v>
      </c>
      <c r="S5813" s="4">
        <f t="shared" si="724"/>
        <v>154</v>
      </c>
      <c r="T5813" s="4" t="str">
        <f t="shared" si="725"/>
        <v>A - Top-Kunde</v>
      </c>
      <c r="U5813" s="4">
        <f>ROUND(((E5813-Hilfswerte!$B$20)/Hilfswerte!$B$21)+((F5813-Hilfswerte!$B$22)/Hilfswerte!$B$23)+((G5813-Hilfswerte!$B$24)/Hilfswerte!$B$25)+0.1*INDEX(Hilfswerte!$B$4:$B$15,MATCH(C5813,Hilfswerte!$A$4:$A$15,0)),2)</f>
        <v>1.26</v>
      </c>
      <c r="V5813" s="4">
        <f>ROUND(SQRT((((E5813-Hilfswerte!$B$20)/Hilfswerte!$B$21)-Hilfswerte!$B$28)^2+(((F5813-Hilfswerte!$B$22)/Hilfswerte!$B$23)-Hilfswerte!$B$29)^2+(((G5813-Hilfswerte!$B$24)/Hilfswerte!$B$25)-Hilfswerte!$B$30)^2),3)</f>
        <v>0.81499999999999995</v>
      </c>
      <c r="W5813" s="4">
        <f>ROUND(E5813*Hilfswerte!$B$31,0)</f>
        <v>30010</v>
      </c>
      <c r="X5813" s="4">
        <f t="shared" si="726"/>
        <v>21278</v>
      </c>
      <c r="Y5813" s="4" t="str">
        <f>IF(T5813="A - Top-Kunde","bereits Top-Kunde",IF(AND(V5813&lt;=Hilfswerte!$B$34,H5813&lt;0.5*W5813),"Hoch",IF(AND(V5813&lt;=Hilfswerte!$B$35,H5813&lt;0.7*W5813),"Mittel","Niedrig")))</f>
        <v>bereits Top-Kunde</v>
      </c>
      <c r="Z5813" s="4">
        <f t="shared" si="727"/>
        <v>5.5</v>
      </c>
      <c r="AA5813" s="4" t="str">
        <f>IF(J5813&gt;365,"Bereits abgewandert (Segment D)",IF(Z5813&gt;=Hilfswerte!$B$38,"Rot - akut gefaehrdet",IF(Z5813&gt;=Hilfswerte!$B$39,"Gelb - beobachten","Gruen - stabil")))</f>
        <v>Gruen - stabil</v>
      </c>
    </row>
    <row r="5814" spans="1:27" ht="15" customHeight="1" x14ac:dyDescent="0.25">
      <c r="A5814" s="4" t="s">
        <v>6161</v>
      </c>
      <c r="B5814" s="4" t="s">
        <v>198</v>
      </c>
      <c r="C5814" s="4" t="s">
        <v>51</v>
      </c>
      <c r="D5814" s="4" t="s">
        <v>30</v>
      </c>
      <c r="E5814" s="4">
        <v>78</v>
      </c>
      <c r="F5814" s="4">
        <v>12.1</v>
      </c>
      <c r="G5814" s="4">
        <v>0.5</v>
      </c>
      <c r="H5814" s="4">
        <v>0</v>
      </c>
      <c r="I5814" s="4">
        <v>0</v>
      </c>
      <c r="J5814" s="4">
        <v>800</v>
      </c>
      <c r="K5814" s="4">
        <v>0</v>
      </c>
      <c r="L5814" s="4">
        <v>3</v>
      </c>
      <c r="M5814" s="4">
        <v>0</v>
      </c>
      <c r="N5814" s="4">
        <v>-45.4</v>
      </c>
      <c r="O5814" s="4">
        <f t="shared" si="720"/>
        <v>1</v>
      </c>
      <c r="P5814" s="4">
        <f t="shared" si="721"/>
        <v>1</v>
      </c>
      <c r="Q5814" s="4">
        <f t="shared" si="722"/>
        <v>1</v>
      </c>
      <c r="R5814" s="4">
        <f t="shared" si="723"/>
        <v>3</v>
      </c>
      <c r="S5814" s="4">
        <f t="shared" si="724"/>
        <v>6.4</v>
      </c>
      <c r="T5814" s="4" t="str">
        <f t="shared" si="725"/>
        <v>D - Abwanderungsrisiko</v>
      </c>
      <c r="U5814" s="4">
        <f>ROUND(((E5814-Hilfswerte!$B$20)/Hilfswerte!$B$21)+((F5814-Hilfswerte!$B$22)/Hilfswerte!$B$23)+((G5814-Hilfswerte!$B$24)/Hilfswerte!$B$25)+0.1*INDEX(Hilfswerte!$B$4:$B$15,MATCH(C5814,Hilfswerte!$A$4:$A$15,0)),2)</f>
        <v>-1.66</v>
      </c>
      <c r="V5814" s="4">
        <f>ROUND(SQRT((((E5814-Hilfswerte!$B$20)/Hilfswerte!$B$21)-Hilfswerte!$B$28)^2+(((F5814-Hilfswerte!$B$22)/Hilfswerte!$B$23)-Hilfswerte!$B$29)^2+(((G5814-Hilfswerte!$B$24)/Hilfswerte!$B$25)-Hilfswerte!$B$30)^2),3)</f>
        <v>1.8029999999999999</v>
      </c>
      <c r="W5814" s="4">
        <f>ROUND(E5814*Hilfswerte!$B$31,0)</f>
        <v>16033</v>
      </c>
      <c r="X5814" s="4">
        <f t="shared" si="726"/>
        <v>16033</v>
      </c>
      <c r="Y5814" s="4" t="str">
        <f>IF(T5814="A - Top-Kunde","bereits Top-Kunde",IF(AND(V5814&lt;=Hilfswerte!$B$34,H5814&lt;0.5*W5814),"Hoch",IF(AND(V5814&lt;=Hilfswerte!$B$35,H5814&lt;0.7*W5814),"Mittel","Niedrig")))</f>
        <v>Niedrig</v>
      </c>
      <c r="Z5814" s="4">
        <f t="shared" si="727"/>
        <v>58.8</v>
      </c>
      <c r="AA5814" s="4" t="str">
        <f>IF(J5814&gt;365,"Bereits abgewandert (Segment D)",IF(Z5814&gt;=Hilfswerte!$B$38,"Rot - akut gefaehrdet",IF(Z5814&gt;=Hilfswerte!$B$39,"Gelb - beobachten","Gruen - stabil")))</f>
        <v>Bereits abgewandert (Segment D)</v>
      </c>
    </row>
    <row r="5815" spans="1:27" ht="15" customHeight="1" x14ac:dyDescent="0.25">
      <c r="A5815" s="4" t="s">
        <v>6162</v>
      </c>
      <c r="B5815" s="4" t="s">
        <v>212</v>
      </c>
      <c r="C5815" s="4" t="s">
        <v>51</v>
      </c>
      <c r="D5815" s="4" t="s">
        <v>30</v>
      </c>
      <c r="E5815" s="4">
        <v>336</v>
      </c>
      <c r="F5815" s="4">
        <v>112</v>
      </c>
      <c r="G5815" s="4">
        <v>22</v>
      </c>
      <c r="H5815" s="4">
        <v>26904</v>
      </c>
      <c r="I5815" s="4">
        <v>5</v>
      </c>
      <c r="J5815" s="4">
        <v>16</v>
      </c>
      <c r="K5815" s="4">
        <v>1</v>
      </c>
      <c r="L5815" s="4">
        <v>1</v>
      </c>
      <c r="M5815" s="4">
        <v>4</v>
      </c>
      <c r="N5815" s="4">
        <v>12</v>
      </c>
      <c r="O5815" s="4">
        <f t="shared" si="720"/>
        <v>5</v>
      </c>
      <c r="P5815" s="4">
        <f t="shared" si="721"/>
        <v>5</v>
      </c>
      <c r="Q5815" s="4">
        <f t="shared" si="722"/>
        <v>5</v>
      </c>
      <c r="R5815" s="4">
        <f t="shared" si="723"/>
        <v>15</v>
      </c>
      <c r="S5815" s="4">
        <f t="shared" si="724"/>
        <v>149.69999999999999</v>
      </c>
      <c r="T5815" s="4" t="str">
        <f t="shared" si="725"/>
        <v>A - Top-Kunde</v>
      </c>
      <c r="U5815" s="4">
        <f>ROUND(((E5815-Hilfswerte!$B$20)/Hilfswerte!$B$21)+((F5815-Hilfswerte!$B$22)/Hilfswerte!$B$23)+((G5815-Hilfswerte!$B$24)/Hilfswerte!$B$25)+0.1*INDEX(Hilfswerte!$B$4:$B$15,MATCH(C5815,Hilfswerte!$A$4:$A$15,0)),2)</f>
        <v>4.66</v>
      </c>
      <c r="V5815" s="4">
        <f>ROUND(SQRT((((E5815-Hilfswerte!$B$20)/Hilfswerte!$B$21)-Hilfswerte!$B$28)^2+(((F5815-Hilfswerte!$B$22)/Hilfswerte!$B$23)-Hilfswerte!$B$29)^2+(((G5815-Hilfswerte!$B$24)/Hilfswerte!$B$25)-Hilfswerte!$B$30)^2),3)</f>
        <v>2.2919999999999998</v>
      </c>
      <c r="W5815" s="4">
        <f>ROUND(E5815*Hilfswerte!$B$31,0)</f>
        <v>69064</v>
      </c>
      <c r="X5815" s="4">
        <f t="shared" si="726"/>
        <v>42160</v>
      </c>
      <c r="Y5815" s="4" t="str">
        <f>IF(T5815="A - Top-Kunde","bereits Top-Kunde",IF(AND(V5815&lt;=Hilfswerte!$B$34,H5815&lt;0.5*W5815),"Hoch",IF(AND(V5815&lt;=Hilfswerte!$B$35,H5815&lt;0.7*W5815),"Mittel","Niedrig")))</f>
        <v>bereits Top-Kunde</v>
      </c>
      <c r="Z5815" s="4">
        <f t="shared" si="727"/>
        <v>4</v>
      </c>
      <c r="AA5815" s="4" t="str">
        <f>IF(J5815&gt;365,"Bereits abgewandert (Segment D)",IF(Z5815&gt;=Hilfswerte!$B$38,"Rot - akut gefaehrdet",IF(Z5815&gt;=Hilfswerte!$B$39,"Gelb - beobachten","Gruen - stabil")))</f>
        <v>Gruen - stabil</v>
      </c>
    </row>
    <row r="5816" spans="1:27" ht="15" customHeight="1" x14ac:dyDescent="0.25">
      <c r="A5816" s="4" t="s">
        <v>6163</v>
      </c>
      <c r="B5816" s="4" t="s">
        <v>645</v>
      </c>
      <c r="C5816" s="4" t="s">
        <v>47</v>
      </c>
      <c r="D5816" s="4" t="s">
        <v>30</v>
      </c>
      <c r="E5816" s="4">
        <v>73</v>
      </c>
      <c r="F5816" s="4">
        <v>15.9</v>
      </c>
      <c r="G5816" s="4">
        <v>6.1</v>
      </c>
      <c r="H5816" s="4">
        <v>4296</v>
      </c>
      <c r="I5816" s="4">
        <v>7</v>
      </c>
      <c r="J5816" s="4">
        <v>13</v>
      </c>
      <c r="K5816" s="4">
        <v>1</v>
      </c>
      <c r="L5816" s="4">
        <v>25</v>
      </c>
      <c r="M5816" s="4">
        <v>2</v>
      </c>
      <c r="N5816" s="4">
        <v>23</v>
      </c>
      <c r="O5816" s="4">
        <f t="shared" si="720"/>
        <v>5</v>
      </c>
      <c r="P5816" s="4">
        <f t="shared" si="721"/>
        <v>5</v>
      </c>
      <c r="Q5816" s="4">
        <f t="shared" si="722"/>
        <v>4</v>
      </c>
      <c r="R5816" s="4">
        <f t="shared" si="723"/>
        <v>14</v>
      </c>
      <c r="S5816" s="4">
        <f t="shared" si="724"/>
        <v>138</v>
      </c>
      <c r="T5816" s="4" t="str">
        <f t="shared" si="725"/>
        <v>A - Top-Kunde</v>
      </c>
      <c r="U5816" s="4">
        <f>ROUND(((E5816-Hilfswerte!$B$20)/Hilfswerte!$B$21)+((F5816-Hilfswerte!$B$22)/Hilfswerte!$B$23)+((G5816-Hilfswerte!$B$24)/Hilfswerte!$B$25)+0.1*INDEX(Hilfswerte!$B$4:$B$15,MATCH(C5816,Hilfswerte!$A$4:$A$15,0)),2)</f>
        <v>-0.99</v>
      </c>
      <c r="V5816" s="4">
        <f>ROUND(SQRT((((E5816-Hilfswerte!$B$20)/Hilfswerte!$B$21)-Hilfswerte!$B$28)^2+(((F5816-Hilfswerte!$B$22)/Hilfswerte!$B$23)-Hilfswerte!$B$29)^2+(((G5816-Hilfswerte!$B$24)/Hilfswerte!$B$25)-Hilfswerte!$B$30)^2),3)</f>
        <v>0.98699999999999999</v>
      </c>
      <c r="W5816" s="4">
        <f>ROUND(E5816*Hilfswerte!$B$31,0)</f>
        <v>15005</v>
      </c>
      <c r="X5816" s="4">
        <f t="shared" si="726"/>
        <v>10709</v>
      </c>
      <c r="Y5816" s="4" t="str">
        <f>IF(T5816="A - Top-Kunde","bereits Top-Kunde",IF(AND(V5816&lt;=Hilfswerte!$B$34,H5816&lt;0.5*W5816),"Hoch",IF(AND(V5816&lt;=Hilfswerte!$B$35,H5816&lt;0.7*W5816),"Mittel","Niedrig")))</f>
        <v>bereits Top-Kunde</v>
      </c>
      <c r="Z5816" s="4">
        <f t="shared" si="727"/>
        <v>8.6999999999999993</v>
      </c>
      <c r="AA5816" s="4" t="str">
        <f>IF(J5816&gt;365,"Bereits abgewandert (Segment D)",IF(Z5816&gt;=Hilfswerte!$B$38,"Rot - akut gefaehrdet",IF(Z5816&gt;=Hilfswerte!$B$39,"Gelb - beobachten","Gruen - stabil")))</f>
        <v>Gruen - stabil</v>
      </c>
    </row>
    <row r="5817" spans="1:27" ht="15" customHeight="1" x14ac:dyDescent="0.25">
      <c r="A5817" s="4" t="s">
        <v>6164</v>
      </c>
      <c r="B5817" s="4" t="s">
        <v>639</v>
      </c>
      <c r="C5817" s="4" t="s">
        <v>47</v>
      </c>
      <c r="D5817" s="4" t="s">
        <v>106</v>
      </c>
      <c r="E5817" s="4">
        <v>39</v>
      </c>
      <c r="F5817" s="4">
        <v>6.2</v>
      </c>
      <c r="G5817" s="4">
        <v>18.3</v>
      </c>
      <c r="H5817" s="4">
        <v>6314</v>
      </c>
      <c r="I5817" s="4">
        <v>5</v>
      </c>
      <c r="J5817" s="4">
        <v>2</v>
      </c>
      <c r="K5817" s="4">
        <v>0</v>
      </c>
      <c r="L5817" s="4">
        <v>5</v>
      </c>
      <c r="M5817" s="4">
        <v>6</v>
      </c>
      <c r="N5817" s="4">
        <v>6.9</v>
      </c>
      <c r="O5817" s="4">
        <f t="shared" si="720"/>
        <v>5</v>
      </c>
      <c r="P5817" s="4">
        <f t="shared" si="721"/>
        <v>5</v>
      </c>
      <c r="Q5817" s="4">
        <f t="shared" si="722"/>
        <v>4</v>
      </c>
      <c r="R5817" s="4">
        <f t="shared" si="723"/>
        <v>14</v>
      </c>
      <c r="S5817" s="4">
        <f t="shared" si="724"/>
        <v>142</v>
      </c>
      <c r="T5817" s="4" t="str">
        <f t="shared" si="725"/>
        <v>A - Top-Kunde</v>
      </c>
      <c r="U5817" s="4">
        <f>ROUND(((E5817-Hilfswerte!$B$20)/Hilfswerte!$B$21)+((F5817-Hilfswerte!$B$22)/Hilfswerte!$B$23)+((G5817-Hilfswerte!$B$24)/Hilfswerte!$B$25)+0.1*INDEX(Hilfswerte!$B$4:$B$15,MATCH(C5817,Hilfswerte!$A$4:$A$15,0)),2)</f>
        <v>0.63</v>
      </c>
      <c r="V5817" s="4">
        <f>ROUND(SQRT((((E5817-Hilfswerte!$B$20)/Hilfswerte!$B$21)-Hilfswerte!$B$28)^2+(((F5817-Hilfswerte!$B$22)/Hilfswerte!$B$23)-Hilfswerte!$B$29)^2+(((G5817-Hilfswerte!$B$24)/Hilfswerte!$B$25)-Hilfswerte!$B$30)^2),3)</f>
        <v>1.375</v>
      </c>
      <c r="W5817" s="4">
        <f>ROUND(E5817*Hilfswerte!$B$31,0)</f>
        <v>8016</v>
      </c>
      <c r="X5817" s="4">
        <f t="shared" si="726"/>
        <v>1702</v>
      </c>
      <c r="Y5817" s="4" t="str">
        <f>IF(T5817="A - Top-Kunde","bereits Top-Kunde",IF(AND(V5817&lt;=Hilfswerte!$B$34,H5817&lt;0.5*W5817),"Hoch",IF(AND(V5817&lt;=Hilfswerte!$B$35,H5817&lt;0.7*W5817),"Mittel","Niedrig")))</f>
        <v>bereits Top-Kunde</v>
      </c>
      <c r="Z5817" s="4">
        <f t="shared" si="727"/>
        <v>1.1000000000000001</v>
      </c>
      <c r="AA5817" s="4" t="str">
        <f>IF(J5817&gt;365,"Bereits abgewandert (Segment D)",IF(Z5817&gt;=Hilfswerte!$B$38,"Rot - akut gefaehrdet",IF(Z5817&gt;=Hilfswerte!$B$39,"Gelb - beobachten","Gruen - stabil")))</f>
        <v>Gruen - stabil</v>
      </c>
    </row>
    <row r="5818" spans="1:27" ht="15" customHeight="1" x14ac:dyDescent="0.25">
      <c r="A5818" s="4" t="s">
        <v>6165</v>
      </c>
      <c r="B5818" s="4" t="s">
        <v>192</v>
      </c>
      <c r="C5818" s="4" t="s">
        <v>51</v>
      </c>
      <c r="D5818" s="4" t="s">
        <v>30</v>
      </c>
      <c r="E5818" s="4">
        <v>243</v>
      </c>
      <c r="F5818" s="4">
        <v>51.5</v>
      </c>
      <c r="G5818" s="4">
        <v>5.0999999999999996</v>
      </c>
      <c r="H5818" s="4">
        <v>69255</v>
      </c>
      <c r="I5818" s="4">
        <v>6</v>
      </c>
      <c r="J5818" s="4">
        <v>91</v>
      </c>
      <c r="K5818" s="4">
        <v>1</v>
      </c>
      <c r="L5818" s="4">
        <v>19</v>
      </c>
      <c r="M5818" s="4">
        <v>1</v>
      </c>
      <c r="N5818" s="4">
        <v>-13.5</v>
      </c>
      <c r="O5818" s="4">
        <f t="shared" si="720"/>
        <v>3</v>
      </c>
      <c r="P5818" s="4">
        <f t="shared" si="721"/>
        <v>5</v>
      </c>
      <c r="Q5818" s="4">
        <f t="shared" si="722"/>
        <v>5</v>
      </c>
      <c r="R5818" s="4">
        <f t="shared" si="723"/>
        <v>13</v>
      </c>
      <c r="S5818" s="4">
        <f t="shared" si="724"/>
        <v>111.6</v>
      </c>
      <c r="T5818" s="4" t="str">
        <f t="shared" si="725"/>
        <v>B - Kernkunde</v>
      </c>
      <c r="U5818" s="4">
        <f>ROUND(((E5818-Hilfswerte!$B$20)/Hilfswerte!$B$21)+((F5818-Hilfswerte!$B$22)/Hilfswerte!$B$23)+((G5818-Hilfswerte!$B$24)/Hilfswerte!$B$25)+0.1*INDEX(Hilfswerte!$B$4:$B$15,MATCH(C5818,Hilfswerte!$A$4:$A$15,0)),2)</f>
        <v>0.49</v>
      </c>
      <c r="V5818" s="4">
        <f>ROUND(SQRT((((E5818-Hilfswerte!$B$20)/Hilfswerte!$B$21)-Hilfswerte!$B$28)^2+(((F5818-Hilfswerte!$B$22)/Hilfswerte!$B$23)-Hilfswerte!$B$29)^2+(((G5818-Hilfswerte!$B$24)/Hilfswerte!$B$25)-Hilfswerte!$B$30)^2),3)</f>
        <v>1.0529999999999999</v>
      </c>
      <c r="W5818" s="4">
        <f>ROUND(E5818*Hilfswerte!$B$31,0)</f>
        <v>49948</v>
      </c>
      <c r="X5818" s="4">
        <f t="shared" si="726"/>
        <v>0</v>
      </c>
      <c r="Y5818" s="4" t="str">
        <f>IF(T5818="A - Top-Kunde","bereits Top-Kunde",IF(AND(V5818&lt;=Hilfswerte!$B$34,H5818&lt;0.5*W5818),"Hoch",IF(AND(V5818&lt;=Hilfswerte!$B$35,H5818&lt;0.7*W5818),"Mittel","Niedrig")))</f>
        <v>Niedrig</v>
      </c>
      <c r="Z5818" s="4">
        <f t="shared" si="727"/>
        <v>16.8</v>
      </c>
      <c r="AA5818" s="4" t="str">
        <f>IF(J5818&gt;365,"Bereits abgewandert (Segment D)",IF(Z5818&gt;=Hilfswerte!$B$38,"Rot - akut gefaehrdet",IF(Z5818&gt;=Hilfswerte!$B$39,"Gelb - beobachten","Gruen - stabil")))</f>
        <v>Gelb - beobachten</v>
      </c>
    </row>
    <row r="5819" spans="1:27" ht="15" customHeight="1" x14ac:dyDescent="0.25">
      <c r="A5819" s="4" t="s">
        <v>6166</v>
      </c>
      <c r="B5819" s="4" t="s">
        <v>1809</v>
      </c>
      <c r="C5819" s="4" t="s">
        <v>62</v>
      </c>
      <c r="D5819" s="4" t="s">
        <v>30</v>
      </c>
      <c r="E5819" s="4">
        <v>109</v>
      </c>
      <c r="F5819" s="4">
        <v>14.4</v>
      </c>
      <c r="G5819" s="4">
        <v>1.2</v>
      </c>
      <c r="H5819" s="4">
        <v>2949</v>
      </c>
      <c r="I5819" s="4">
        <v>3</v>
      </c>
      <c r="J5819" s="4">
        <v>9</v>
      </c>
      <c r="K5819" s="4">
        <v>0</v>
      </c>
      <c r="L5819" s="4">
        <v>9</v>
      </c>
      <c r="M5819" s="4">
        <v>2</v>
      </c>
      <c r="N5819" s="4">
        <v>-22.8</v>
      </c>
      <c r="O5819" s="4">
        <f t="shared" si="720"/>
        <v>5</v>
      </c>
      <c r="P5819" s="4">
        <f t="shared" si="721"/>
        <v>3</v>
      </c>
      <c r="Q5819" s="4">
        <f t="shared" si="722"/>
        <v>4</v>
      </c>
      <c r="R5819" s="4">
        <f t="shared" si="723"/>
        <v>12</v>
      </c>
      <c r="S5819" s="4">
        <f t="shared" si="724"/>
        <v>105.9</v>
      </c>
      <c r="T5819" s="4" t="str">
        <f t="shared" si="725"/>
        <v>B - Kernkunde</v>
      </c>
      <c r="U5819" s="4">
        <f>ROUND(((E5819-Hilfswerte!$B$20)/Hilfswerte!$B$21)+((F5819-Hilfswerte!$B$22)/Hilfswerte!$B$23)+((G5819-Hilfswerte!$B$24)/Hilfswerte!$B$25)+0.1*INDEX(Hilfswerte!$B$4:$B$15,MATCH(C5819,Hilfswerte!$A$4:$A$15,0)),2)</f>
        <v>-1.3</v>
      </c>
      <c r="V5819" s="4">
        <f>ROUND(SQRT((((E5819-Hilfswerte!$B$20)/Hilfswerte!$B$21)-Hilfswerte!$B$28)^2+(((F5819-Hilfswerte!$B$22)/Hilfswerte!$B$23)-Hilfswerte!$B$29)^2+(((G5819-Hilfswerte!$B$24)/Hilfswerte!$B$25)-Hilfswerte!$B$30)^2),3)</f>
        <v>1.663</v>
      </c>
      <c r="W5819" s="4">
        <f>ROUND(E5819*Hilfswerte!$B$31,0)</f>
        <v>22405</v>
      </c>
      <c r="X5819" s="4">
        <f t="shared" si="726"/>
        <v>19456</v>
      </c>
      <c r="Y5819" s="4" t="str">
        <f>IF(T5819="A - Top-Kunde","bereits Top-Kunde",IF(AND(V5819&lt;=Hilfswerte!$B$34,H5819&lt;0.5*W5819),"Hoch",IF(AND(V5819&lt;=Hilfswerte!$B$35,H5819&lt;0.7*W5819),"Mittel","Niedrig")))</f>
        <v>Niedrig</v>
      </c>
      <c r="Z5819" s="4">
        <f t="shared" si="727"/>
        <v>11.4</v>
      </c>
      <c r="AA5819" s="4" t="str">
        <f>IF(J5819&gt;365,"Bereits abgewandert (Segment D)",IF(Z5819&gt;=Hilfswerte!$B$38,"Rot - akut gefaehrdet",IF(Z5819&gt;=Hilfswerte!$B$39,"Gelb - beobachten","Gruen - stabil")))</f>
        <v>Gruen - stabil</v>
      </c>
    </row>
    <row r="5820" spans="1:27" ht="15" customHeight="1" x14ac:dyDescent="0.25">
      <c r="A5820" s="4" t="s">
        <v>6167</v>
      </c>
      <c r="B5820" s="4" t="s">
        <v>576</v>
      </c>
      <c r="C5820" s="4" t="s">
        <v>47</v>
      </c>
      <c r="D5820" s="4" t="s">
        <v>30</v>
      </c>
      <c r="E5820" s="4">
        <v>249</v>
      </c>
      <c r="F5820" s="4">
        <v>68.900000000000006</v>
      </c>
      <c r="G5820" s="4">
        <v>17.8</v>
      </c>
      <c r="H5820" s="4">
        <v>1650</v>
      </c>
      <c r="I5820" s="4">
        <v>1</v>
      </c>
      <c r="J5820" s="4">
        <v>280</v>
      </c>
      <c r="K5820" s="4">
        <v>0</v>
      </c>
      <c r="L5820" s="4">
        <v>-7</v>
      </c>
      <c r="M5820" s="4">
        <v>2</v>
      </c>
      <c r="N5820" s="4">
        <v>26.4</v>
      </c>
      <c r="O5820" s="4">
        <f t="shared" si="720"/>
        <v>2</v>
      </c>
      <c r="P5820" s="4">
        <f t="shared" si="721"/>
        <v>1</v>
      </c>
      <c r="Q5820" s="4">
        <f t="shared" si="722"/>
        <v>3</v>
      </c>
      <c r="R5820" s="4">
        <f t="shared" si="723"/>
        <v>6</v>
      </c>
      <c r="S5820" s="4">
        <f t="shared" si="724"/>
        <v>73.2</v>
      </c>
      <c r="T5820" s="4" t="str">
        <f t="shared" si="725"/>
        <v>C - Entwicklungspotenzial</v>
      </c>
      <c r="U5820" s="4">
        <f>ROUND(((E5820-Hilfswerte!$B$20)/Hilfswerte!$B$21)+((F5820-Hilfswerte!$B$22)/Hilfswerte!$B$23)+((G5820-Hilfswerte!$B$24)/Hilfswerte!$B$25)+0.1*INDEX(Hilfswerte!$B$4:$B$15,MATCH(C5820,Hilfswerte!$A$4:$A$15,0)),2)</f>
        <v>2.58</v>
      </c>
      <c r="V5820" s="4">
        <f>ROUND(SQRT((((E5820-Hilfswerte!$B$20)/Hilfswerte!$B$21)-Hilfswerte!$B$28)^2+(((F5820-Hilfswerte!$B$22)/Hilfswerte!$B$23)-Hilfswerte!$B$29)^2+(((G5820-Hilfswerte!$B$24)/Hilfswerte!$B$25)-Hilfswerte!$B$30)^2),3)</f>
        <v>1.2390000000000001</v>
      </c>
      <c r="W5820" s="4">
        <f>ROUND(E5820*Hilfswerte!$B$31,0)</f>
        <v>51181</v>
      </c>
      <c r="X5820" s="4">
        <f t="shared" si="726"/>
        <v>49531</v>
      </c>
      <c r="Y5820" s="4" t="str">
        <f>IF(T5820="A - Top-Kunde","bereits Top-Kunde",IF(AND(V5820&lt;=Hilfswerte!$B$34,H5820&lt;0.5*W5820),"Hoch",IF(AND(V5820&lt;=Hilfswerte!$B$35,H5820&lt;0.7*W5820),"Mittel","Niedrig")))</f>
        <v>Niedrig</v>
      </c>
      <c r="Z5820" s="4">
        <f t="shared" si="727"/>
        <v>14</v>
      </c>
      <c r="AA5820" s="4" t="str">
        <f>IF(J5820&gt;365,"Bereits abgewandert (Segment D)",IF(Z5820&gt;=Hilfswerte!$B$38,"Rot - akut gefaehrdet",IF(Z5820&gt;=Hilfswerte!$B$39,"Gelb - beobachten","Gruen - stabil")))</f>
        <v>Gelb - beobachten</v>
      </c>
    </row>
    <row r="5821" spans="1:27" ht="15" customHeight="1" x14ac:dyDescent="0.25">
      <c r="A5821" s="4" t="s">
        <v>6168</v>
      </c>
      <c r="B5821" s="4" t="s">
        <v>576</v>
      </c>
      <c r="C5821" s="4" t="s">
        <v>89</v>
      </c>
      <c r="D5821" s="4" t="s">
        <v>56</v>
      </c>
      <c r="E5821" s="4">
        <v>210</v>
      </c>
      <c r="F5821" s="4">
        <v>33.700000000000003</v>
      </c>
      <c r="G5821" s="4">
        <v>15.2</v>
      </c>
      <c r="H5821" s="4">
        <v>10565</v>
      </c>
      <c r="I5821" s="4">
        <v>2</v>
      </c>
      <c r="J5821" s="4">
        <v>4</v>
      </c>
      <c r="K5821" s="4">
        <v>1</v>
      </c>
      <c r="L5821" s="4">
        <v>16</v>
      </c>
      <c r="M5821" s="4">
        <v>3</v>
      </c>
      <c r="N5821" s="4">
        <v>8.8000000000000007</v>
      </c>
      <c r="O5821" s="4">
        <f t="shared" si="720"/>
        <v>5</v>
      </c>
      <c r="P5821" s="4">
        <f t="shared" si="721"/>
        <v>2</v>
      </c>
      <c r="Q5821" s="4">
        <f t="shared" si="722"/>
        <v>5</v>
      </c>
      <c r="R5821" s="4">
        <f t="shared" si="723"/>
        <v>12</v>
      </c>
      <c r="S5821" s="4">
        <f t="shared" si="724"/>
        <v>113.6</v>
      </c>
      <c r="T5821" s="4" t="str">
        <f t="shared" si="725"/>
        <v>B - Kernkunde</v>
      </c>
      <c r="U5821" s="4">
        <f>ROUND(((E5821-Hilfswerte!$B$20)/Hilfswerte!$B$21)+((F5821-Hilfswerte!$B$22)/Hilfswerte!$B$23)+((G5821-Hilfswerte!$B$24)/Hilfswerte!$B$25)+0.1*INDEX(Hilfswerte!$B$4:$B$15,MATCH(C5821,Hilfswerte!$A$4:$A$15,0)),2)</f>
        <v>1.57</v>
      </c>
      <c r="V5821" s="4">
        <f>ROUND(SQRT((((E5821-Hilfswerte!$B$20)/Hilfswerte!$B$21)-Hilfswerte!$B$28)^2+(((F5821-Hilfswerte!$B$22)/Hilfswerte!$B$23)-Hilfswerte!$B$29)^2+(((G5821-Hilfswerte!$B$24)/Hilfswerte!$B$25)-Hilfswerte!$B$30)^2),3)</f>
        <v>0.66300000000000003</v>
      </c>
      <c r="W5821" s="4">
        <f>ROUND(E5821*Hilfswerte!$B$31,0)</f>
        <v>43165</v>
      </c>
      <c r="X5821" s="4">
        <f t="shared" si="726"/>
        <v>32600</v>
      </c>
      <c r="Y5821" s="4" t="str">
        <f>IF(T5821="A - Top-Kunde","bereits Top-Kunde",IF(AND(V5821&lt;=Hilfswerte!$B$34,H5821&lt;0.5*W5821),"Hoch",IF(AND(V5821&lt;=Hilfswerte!$B$35,H5821&lt;0.7*W5821),"Mittel","Niedrig")))</f>
        <v>Hoch</v>
      </c>
      <c r="Z5821" s="4">
        <f t="shared" si="727"/>
        <v>6.4</v>
      </c>
      <c r="AA5821" s="4" t="str">
        <f>IF(J5821&gt;365,"Bereits abgewandert (Segment D)",IF(Z5821&gt;=Hilfswerte!$B$38,"Rot - akut gefaehrdet",IF(Z5821&gt;=Hilfswerte!$B$39,"Gelb - beobachten","Gruen - stabil")))</f>
        <v>Gruen - stabil</v>
      </c>
    </row>
    <row r="5822" spans="1:27" ht="15" customHeight="1" x14ac:dyDescent="0.25">
      <c r="A5822" s="4" t="s">
        <v>6169</v>
      </c>
      <c r="B5822" s="4" t="s">
        <v>1442</v>
      </c>
      <c r="C5822" s="4" t="s">
        <v>29</v>
      </c>
      <c r="D5822" s="4" t="s">
        <v>30</v>
      </c>
      <c r="E5822" s="4">
        <v>16</v>
      </c>
      <c r="F5822" s="4">
        <v>4.0999999999999996</v>
      </c>
      <c r="G5822" s="4">
        <v>5.5</v>
      </c>
      <c r="H5822" s="4">
        <v>1154</v>
      </c>
      <c r="I5822" s="4">
        <v>2</v>
      </c>
      <c r="J5822" s="4">
        <v>21</v>
      </c>
      <c r="K5822" s="4">
        <v>0</v>
      </c>
      <c r="L5822" s="4">
        <v>0</v>
      </c>
      <c r="M5822" s="4">
        <v>5</v>
      </c>
      <c r="N5822" s="4">
        <v>14.5</v>
      </c>
      <c r="O5822" s="4">
        <f t="shared" si="720"/>
        <v>5</v>
      </c>
      <c r="P5822" s="4">
        <f t="shared" si="721"/>
        <v>2</v>
      </c>
      <c r="Q5822" s="4">
        <f t="shared" si="722"/>
        <v>3</v>
      </c>
      <c r="R5822" s="4">
        <f t="shared" si="723"/>
        <v>10</v>
      </c>
      <c r="S5822" s="4">
        <f t="shared" si="724"/>
        <v>107.3</v>
      </c>
      <c r="T5822" s="4" t="str">
        <f t="shared" si="725"/>
        <v>B - Kernkunde</v>
      </c>
      <c r="U5822" s="4">
        <f>ROUND(((E5822-Hilfswerte!$B$20)/Hilfswerte!$B$21)+((F5822-Hilfswerte!$B$22)/Hilfswerte!$B$23)+((G5822-Hilfswerte!$B$24)/Hilfswerte!$B$25)+0.1*INDEX(Hilfswerte!$B$4:$B$15,MATCH(C5822,Hilfswerte!$A$4:$A$15,0)),2)</f>
        <v>-1.36</v>
      </c>
      <c r="V5822" s="4">
        <f>ROUND(SQRT((((E5822-Hilfswerte!$B$20)/Hilfswerte!$B$21)-Hilfswerte!$B$28)^2+(((F5822-Hilfswerte!$B$22)/Hilfswerte!$B$23)-Hilfswerte!$B$29)^2+(((G5822-Hilfswerte!$B$24)/Hilfswerte!$B$25)-Hilfswerte!$B$30)^2),3)</f>
        <v>1.268</v>
      </c>
      <c r="W5822" s="4">
        <f>ROUND(E5822*Hilfswerte!$B$31,0)</f>
        <v>3289</v>
      </c>
      <c r="X5822" s="4">
        <f t="shared" si="726"/>
        <v>2135</v>
      </c>
      <c r="Y5822" s="4" t="str">
        <f>IF(T5822="A - Top-Kunde","bereits Top-Kunde",IF(AND(V5822&lt;=Hilfswerte!$B$34,H5822&lt;0.5*W5822),"Hoch",IF(AND(V5822&lt;=Hilfswerte!$B$35,H5822&lt;0.7*W5822),"Mittel","Niedrig")))</f>
        <v>Niedrig</v>
      </c>
      <c r="Z5822" s="4">
        <f t="shared" si="727"/>
        <v>1.1000000000000001</v>
      </c>
      <c r="AA5822" s="4" t="str">
        <f>IF(J5822&gt;365,"Bereits abgewandert (Segment D)",IF(Z5822&gt;=Hilfswerte!$B$38,"Rot - akut gefaehrdet",IF(Z5822&gt;=Hilfswerte!$B$39,"Gelb - beobachten","Gruen - stabil")))</f>
        <v>Gruen - stabil</v>
      </c>
    </row>
    <row r="5823" spans="1:27" ht="15" customHeight="1" x14ac:dyDescent="0.25">
      <c r="A5823" s="4" t="s">
        <v>6170</v>
      </c>
      <c r="B5823" s="4" t="s">
        <v>233</v>
      </c>
      <c r="C5823" s="4" t="s">
        <v>55</v>
      </c>
      <c r="D5823" s="4" t="s">
        <v>30</v>
      </c>
      <c r="E5823" s="4">
        <v>1835</v>
      </c>
      <c r="F5823" s="4">
        <v>536</v>
      </c>
      <c r="G5823" s="4">
        <v>21.6</v>
      </c>
      <c r="H5823" s="4">
        <v>92702</v>
      </c>
      <c r="I5823" s="4">
        <v>7</v>
      </c>
      <c r="J5823" s="4">
        <v>9</v>
      </c>
      <c r="K5823" s="4">
        <v>1</v>
      </c>
      <c r="L5823" s="4">
        <v>16</v>
      </c>
      <c r="M5823" s="4">
        <v>5</v>
      </c>
      <c r="N5823" s="4">
        <v>13.6</v>
      </c>
      <c r="O5823" s="4">
        <f t="shared" si="720"/>
        <v>5</v>
      </c>
      <c r="P5823" s="4">
        <f t="shared" si="721"/>
        <v>5</v>
      </c>
      <c r="Q5823" s="4">
        <f t="shared" si="722"/>
        <v>5</v>
      </c>
      <c r="R5823" s="4">
        <f t="shared" si="723"/>
        <v>15</v>
      </c>
      <c r="S5823" s="4">
        <f t="shared" si="724"/>
        <v>146</v>
      </c>
      <c r="T5823" s="4" t="str">
        <f t="shared" si="725"/>
        <v>A - Top-Kunde</v>
      </c>
      <c r="U5823" s="4">
        <f>ROUND(((E5823-Hilfswerte!$B$20)/Hilfswerte!$B$21)+((F5823-Hilfswerte!$B$22)/Hilfswerte!$B$23)+((G5823-Hilfswerte!$B$24)/Hilfswerte!$B$25)+0.1*INDEX(Hilfswerte!$B$4:$B$15,MATCH(C5823,Hilfswerte!$A$4:$A$15,0)),2)</f>
        <v>18.600000000000001</v>
      </c>
      <c r="V5823" s="4">
        <f>ROUND(SQRT((((E5823-Hilfswerte!$B$20)/Hilfswerte!$B$21)-Hilfswerte!$B$28)^2+(((F5823-Hilfswerte!$B$22)/Hilfswerte!$B$23)-Hilfswerte!$B$29)^2+(((G5823-Hilfswerte!$B$24)/Hilfswerte!$B$25)-Hilfswerte!$B$30)^2),3)</f>
        <v>11.596</v>
      </c>
      <c r="W5823" s="4">
        <f>ROUND(E5823*Hilfswerte!$B$31,0)</f>
        <v>377177</v>
      </c>
      <c r="X5823" s="4">
        <f t="shared" si="726"/>
        <v>284475</v>
      </c>
      <c r="Y5823" s="4" t="str">
        <f>IF(T5823="A - Top-Kunde","bereits Top-Kunde",IF(AND(V5823&lt;=Hilfswerte!$B$34,H5823&lt;0.5*W5823),"Hoch",IF(AND(V5823&lt;=Hilfswerte!$B$35,H5823&lt;0.7*W5823),"Mittel","Niedrig")))</f>
        <v>bereits Top-Kunde</v>
      </c>
      <c r="Z5823" s="4">
        <f t="shared" si="727"/>
        <v>6.7</v>
      </c>
      <c r="AA5823" s="4" t="str">
        <f>IF(J5823&gt;365,"Bereits abgewandert (Segment D)",IF(Z5823&gt;=Hilfswerte!$B$38,"Rot - akut gefaehrdet",IF(Z5823&gt;=Hilfswerte!$B$39,"Gelb - beobachten","Gruen - stabil")))</f>
        <v>Gruen - stabil</v>
      </c>
    </row>
    <row r="5824" spans="1:27" ht="15" customHeight="1" x14ac:dyDescent="0.25">
      <c r="A5824" s="4" t="s">
        <v>6171</v>
      </c>
      <c r="B5824" s="4" t="s">
        <v>1243</v>
      </c>
      <c r="C5824" s="4" t="s">
        <v>38</v>
      </c>
      <c r="D5824" s="4" t="s">
        <v>30</v>
      </c>
      <c r="E5824" s="4">
        <v>74</v>
      </c>
      <c r="F5824" s="4">
        <v>16.100000000000001</v>
      </c>
      <c r="G5824" s="4">
        <v>4.4000000000000004</v>
      </c>
      <c r="H5824" s="4">
        <v>1796</v>
      </c>
      <c r="I5824" s="4">
        <v>2</v>
      </c>
      <c r="J5824" s="4">
        <v>150</v>
      </c>
      <c r="K5824" s="4">
        <v>0</v>
      </c>
      <c r="L5824" s="4">
        <v>7</v>
      </c>
      <c r="M5824" s="4">
        <v>4</v>
      </c>
      <c r="N5824" s="4">
        <v>-4</v>
      </c>
      <c r="O5824" s="4">
        <f t="shared" si="720"/>
        <v>3</v>
      </c>
      <c r="P5824" s="4">
        <f t="shared" si="721"/>
        <v>2</v>
      </c>
      <c r="Q5824" s="4">
        <f t="shared" si="722"/>
        <v>3</v>
      </c>
      <c r="R5824" s="4">
        <f t="shared" si="723"/>
        <v>8</v>
      </c>
      <c r="S5824" s="4">
        <f t="shared" si="724"/>
        <v>75.900000000000006</v>
      </c>
      <c r="T5824" s="4" t="str">
        <f t="shared" si="725"/>
        <v>C - Entwicklungspotenzial</v>
      </c>
      <c r="U5824" s="4">
        <f>ROUND(((E5824-Hilfswerte!$B$20)/Hilfswerte!$B$21)+((F5824-Hilfswerte!$B$22)/Hilfswerte!$B$23)+((G5824-Hilfswerte!$B$24)/Hilfswerte!$B$25)+0.1*INDEX(Hilfswerte!$B$4:$B$15,MATCH(C5824,Hilfswerte!$A$4:$A$15,0)),2)</f>
        <v>-0.99</v>
      </c>
      <c r="V5824" s="4">
        <f>ROUND(SQRT((((E5824-Hilfswerte!$B$20)/Hilfswerte!$B$21)-Hilfswerte!$B$28)^2+(((F5824-Hilfswerte!$B$22)/Hilfswerte!$B$23)-Hilfswerte!$B$29)^2+(((G5824-Hilfswerte!$B$24)/Hilfswerte!$B$25)-Hilfswerte!$B$30)^2),3)</f>
        <v>1.216</v>
      </c>
      <c r="W5824" s="4">
        <f>ROUND(E5824*Hilfswerte!$B$31,0)</f>
        <v>15210</v>
      </c>
      <c r="X5824" s="4">
        <f t="shared" si="726"/>
        <v>13414</v>
      </c>
      <c r="Y5824" s="4" t="str">
        <f>IF(T5824="A - Top-Kunde","bereits Top-Kunde",IF(AND(V5824&lt;=Hilfswerte!$B$34,H5824&lt;0.5*W5824),"Hoch",IF(AND(V5824&lt;=Hilfswerte!$B$35,H5824&lt;0.7*W5824),"Mittel","Niedrig")))</f>
        <v>Niedrig</v>
      </c>
      <c r="Z5824" s="4">
        <f t="shared" si="727"/>
        <v>10.5</v>
      </c>
      <c r="AA5824" s="4" t="str">
        <f>IF(J5824&gt;365,"Bereits abgewandert (Segment D)",IF(Z5824&gt;=Hilfswerte!$B$38,"Rot - akut gefaehrdet",IF(Z5824&gt;=Hilfswerte!$B$39,"Gelb - beobachten","Gruen - stabil")))</f>
        <v>Gruen - stabil</v>
      </c>
    </row>
    <row r="5825" spans="1:27" ht="15" customHeight="1" x14ac:dyDescent="0.25">
      <c r="A5825" s="4" t="s">
        <v>6172</v>
      </c>
      <c r="B5825" s="4" t="s">
        <v>258</v>
      </c>
      <c r="C5825" s="4" t="s">
        <v>38</v>
      </c>
      <c r="D5825" s="4" t="s">
        <v>77</v>
      </c>
      <c r="E5825" s="4">
        <v>46</v>
      </c>
      <c r="F5825" s="4">
        <v>15.3</v>
      </c>
      <c r="G5825" s="4">
        <v>7.3</v>
      </c>
      <c r="H5825" s="4">
        <v>656</v>
      </c>
      <c r="I5825" s="4">
        <v>2</v>
      </c>
      <c r="J5825" s="4">
        <v>252</v>
      </c>
      <c r="K5825" s="4">
        <v>0</v>
      </c>
      <c r="L5825" s="4">
        <v>16</v>
      </c>
      <c r="M5825" s="4">
        <v>5</v>
      </c>
      <c r="N5825" s="4">
        <v>6</v>
      </c>
      <c r="O5825" s="4">
        <f t="shared" si="720"/>
        <v>2</v>
      </c>
      <c r="P5825" s="4">
        <f t="shared" si="721"/>
        <v>2</v>
      </c>
      <c r="Q5825" s="4">
        <f t="shared" si="722"/>
        <v>2</v>
      </c>
      <c r="R5825" s="4">
        <f t="shared" si="723"/>
        <v>6</v>
      </c>
      <c r="S5825" s="4">
        <f t="shared" si="724"/>
        <v>58.2</v>
      </c>
      <c r="T5825" s="4" t="str">
        <f t="shared" si="725"/>
        <v>C - Entwicklungspotenzial</v>
      </c>
      <c r="U5825" s="4">
        <f>ROUND(((E5825-Hilfswerte!$B$20)/Hilfswerte!$B$21)+((F5825-Hilfswerte!$B$22)/Hilfswerte!$B$23)+((G5825-Hilfswerte!$B$24)/Hilfswerte!$B$25)+0.1*INDEX(Hilfswerte!$B$4:$B$15,MATCH(C5825,Hilfswerte!$A$4:$A$15,0)),2)</f>
        <v>-0.67</v>
      </c>
      <c r="V5825" s="4">
        <f>ROUND(SQRT((((E5825-Hilfswerte!$B$20)/Hilfswerte!$B$21)-Hilfswerte!$B$28)^2+(((F5825-Hilfswerte!$B$22)/Hilfswerte!$B$23)-Hilfswerte!$B$29)^2+(((G5825-Hilfswerte!$B$24)/Hilfswerte!$B$25)-Hilfswerte!$B$30)^2),3)</f>
        <v>0.90400000000000003</v>
      </c>
      <c r="W5825" s="4">
        <f>ROUND(E5825*Hilfswerte!$B$31,0)</f>
        <v>9455</v>
      </c>
      <c r="X5825" s="4">
        <f t="shared" si="726"/>
        <v>8799</v>
      </c>
      <c r="Y5825" s="4" t="str">
        <f>IF(T5825="A - Top-Kunde","bereits Top-Kunde",IF(AND(V5825&lt;=Hilfswerte!$B$34,H5825&lt;0.5*W5825),"Hoch",IF(AND(V5825&lt;=Hilfswerte!$B$35,H5825&lt;0.7*W5825),"Mittel","Niedrig")))</f>
        <v>Mittel</v>
      </c>
      <c r="Z5825" s="4">
        <f t="shared" si="727"/>
        <v>15.8</v>
      </c>
      <c r="AA5825" s="4" t="str">
        <f>IF(J5825&gt;365,"Bereits abgewandert (Segment D)",IF(Z5825&gt;=Hilfswerte!$B$38,"Rot - akut gefaehrdet",IF(Z5825&gt;=Hilfswerte!$B$39,"Gelb - beobachten","Gruen - stabil")))</f>
        <v>Gelb - beobachten</v>
      </c>
    </row>
    <row r="5826" spans="1:27" ht="15" customHeight="1" x14ac:dyDescent="0.25">
      <c r="A5826" s="4" t="s">
        <v>6173</v>
      </c>
      <c r="B5826" s="4" t="s">
        <v>1600</v>
      </c>
      <c r="C5826" s="4" t="s">
        <v>65</v>
      </c>
      <c r="D5826" s="4" t="s">
        <v>77</v>
      </c>
      <c r="E5826" s="4">
        <v>95</v>
      </c>
      <c r="F5826" s="4">
        <v>17.7</v>
      </c>
      <c r="G5826" s="4">
        <v>6.2</v>
      </c>
      <c r="H5826" s="4">
        <v>0</v>
      </c>
      <c r="I5826" s="4">
        <v>0</v>
      </c>
      <c r="J5826" s="4">
        <v>515</v>
      </c>
      <c r="K5826" s="4">
        <v>0</v>
      </c>
      <c r="L5826" s="4">
        <v>-4</v>
      </c>
      <c r="M5826" s="4">
        <v>0</v>
      </c>
      <c r="N5826" s="4">
        <v>-66.099999999999994</v>
      </c>
      <c r="O5826" s="4">
        <f t="shared" ref="O5826:O5889" si="728">IF(J5826&gt;365,1,IF(J5826&lt;=30,5,IF(J5826&lt;=90,4,IF(J5826&lt;=180,3,2))))</f>
        <v>1</v>
      </c>
      <c r="P5826" s="4">
        <f t="shared" ref="P5826:P5889" si="729">IF(I5826&gt;=5,5,IF(I5826&gt;=4,4,IF(I5826&gt;=3,3,IF(I5826&gt;=2,2,1))))</f>
        <v>1</v>
      </c>
      <c r="Q5826" s="4">
        <f t="shared" ref="Q5826:Q5889" si="730">IF(H5826&gt;=7500,5,IF(H5826&gt;=2500,4,IF(H5826&gt;=1000,3,IF(H5826&gt;=1,2,1))))</f>
        <v>1</v>
      </c>
      <c r="R5826" s="4">
        <f t="shared" ref="R5826:R5889" si="731">O5826+P5826+Q5826</f>
        <v>3</v>
      </c>
      <c r="S5826" s="4">
        <f t="shared" ref="S5826:S5889" si="732">ROUND(10*R5826+0.5*N5826-6*K5826-0.3*MAX(0,L5826),1)</f>
        <v>-3.1</v>
      </c>
      <c r="T5826" s="4" t="str">
        <f t="shared" ref="T5826:T5889" si="733">IF(J5826&gt;365,"D - Abwanderungsrisiko",IF(S5826&gt;=125,"A - Top-Kunde",IF(S5826&gt;=105,"B - Kernkunde","C - Entwicklungspotenzial")))</f>
        <v>D - Abwanderungsrisiko</v>
      </c>
      <c r="U5826" s="4">
        <f>ROUND(((E5826-Hilfswerte!$B$20)/Hilfswerte!$B$21)+((F5826-Hilfswerte!$B$22)/Hilfswerte!$B$23)+((G5826-Hilfswerte!$B$24)/Hilfswerte!$B$25)+0.1*INDEX(Hilfswerte!$B$4:$B$15,MATCH(C5826,Hilfswerte!$A$4:$A$15,0)),2)</f>
        <v>-0.98</v>
      </c>
      <c r="V5826" s="4">
        <f>ROUND(SQRT((((E5826-Hilfswerte!$B$20)/Hilfswerte!$B$21)-Hilfswerte!$B$28)^2+(((F5826-Hilfswerte!$B$22)/Hilfswerte!$B$23)-Hilfswerte!$B$29)^2+(((G5826-Hilfswerte!$B$24)/Hilfswerte!$B$25)-Hilfswerte!$B$30)^2),3)</f>
        <v>0.92600000000000005</v>
      </c>
      <c r="W5826" s="4">
        <f>ROUND(E5826*Hilfswerte!$B$31,0)</f>
        <v>19527</v>
      </c>
      <c r="X5826" s="4">
        <f t="shared" ref="X5826:X5889" si="734">MAX(0,W5826-H5826)</f>
        <v>19527</v>
      </c>
      <c r="Y5826" s="4" t="str">
        <f>IF(T5826="A - Top-Kunde","bereits Top-Kunde",IF(AND(V5826&lt;=Hilfswerte!$B$34,H5826&lt;0.5*W5826),"Hoch",IF(AND(V5826&lt;=Hilfswerte!$B$35,H5826&lt;0.7*W5826),"Mittel","Niedrig")))</f>
        <v>Mittel</v>
      </c>
      <c r="Z5826" s="4">
        <f t="shared" ref="Z5826:Z5889" si="735">ROUND(0.4*MAX(0,-N5826)+3*K5826+0.2*MAX(0,L5826)+0.05*J5826,1)</f>
        <v>52.2</v>
      </c>
      <c r="AA5826" s="4" t="str">
        <f>IF(J5826&gt;365,"Bereits abgewandert (Segment D)",IF(Z5826&gt;=Hilfswerte!$B$38,"Rot - akut gefaehrdet",IF(Z5826&gt;=Hilfswerte!$B$39,"Gelb - beobachten","Gruen - stabil")))</f>
        <v>Bereits abgewandert (Segment D)</v>
      </c>
    </row>
    <row r="5827" spans="1:27" ht="15" customHeight="1" x14ac:dyDescent="0.25">
      <c r="A5827" s="4" t="s">
        <v>6174</v>
      </c>
      <c r="B5827" s="4" t="s">
        <v>525</v>
      </c>
      <c r="C5827" s="4" t="s">
        <v>55</v>
      </c>
      <c r="D5827" s="4" t="s">
        <v>30</v>
      </c>
      <c r="E5827" s="4">
        <v>118</v>
      </c>
      <c r="F5827" s="4">
        <v>43.7</v>
      </c>
      <c r="G5827" s="4">
        <v>15.2</v>
      </c>
      <c r="H5827" s="4">
        <v>0</v>
      </c>
      <c r="I5827" s="4">
        <v>0</v>
      </c>
      <c r="J5827" s="4">
        <v>492</v>
      </c>
      <c r="K5827" s="4">
        <v>0</v>
      </c>
      <c r="L5827" s="4">
        <v>18</v>
      </c>
      <c r="M5827" s="4">
        <v>0</v>
      </c>
      <c r="N5827" s="4">
        <v>-80.099999999999994</v>
      </c>
      <c r="O5827" s="4">
        <f t="shared" si="728"/>
        <v>1</v>
      </c>
      <c r="P5827" s="4">
        <f t="shared" si="729"/>
        <v>1</v>
      </c>
      <c r="Q5827" s="4">
        <f t="shared" si="730"/>
        <v>1</v>
      </c>
      <c r="R5827" s="4">
        <f t="shared" si="731"/>
        <v>3</v>
      </c>
      <c r="S5827" s="4">
        <f t="shared" si="732"/>
        <v>-15.5</v>
      </c>
      <c r="T5827" s="4" t="str">
        <f t="shared" si="733"/>
        <v>D - Abwanderungsrisiko</v>
      </c>
      <c r="U5827" s="4">
        <f>ROUND(((E5827-Hilfswerte!$B$20)/Hilfswerte!$B$21)+((F5827-Hilfswerte!$B$22)/Hilfswerte!$B$23)+((G5827-Hilfswerte!$B$24)/Hilfswerte!$B$25)+0.1*INDEX(Hilfswerte!$B$4:$B$15,MATCH(C5827,Hilfswerte!$A$4:$A$15,0)),2)</f>
        <v>1.36</v>
      </c>
      <c r="V5827" s="4">
        <f>ROUND(SQRT((((E5827-Hilfswerte!$B$20)/Hilfswerte!$B$21)-Hilfswerte!$B$28)^2+(((F5827-Hilfswerte!$B$22)/Hilfswerte!$B$23)-Hilfswerte!$B$29)^2+(((G5827-Hilfswerte!$B$24)/Hilfswerte!$B$25)-Hilfswerte!$B$30)^2),3)</f>
        <v>0.67600000000000005</v>
      </c>
      <c r="W5827" s="4">
        <f>ROUND(E5827*Hilfswerte!$B$31,0)</f>
        <v>24254</v>
      </c>
      <c r="X5827" s="4">
        <f t="shared" si="734"/>
        <v>24254</v>
      </c>
      <c r="Y5827" s="4" t="str">
        <f>IF(T5827="A - Top-Kunde","bereits Top-Kunde",IF(AND(V5827&lt;=Hilfswerte!$B$34,H5827&lt;0.5*W5827),"Hoch",IF(AND(V5827&lt;=Hilfswerte!$B$35,H5827&lt;0.7*W5827),"Mittel","Niedrig")))</f>
        <v>Hoch</v>
      </c>
      <c r="Z5827" s="4">
        <f t="shared" si="735"/>
        <v>60.2</v>
      </c>
      <c r="AA5827" s="4" t="str">
        <f>IF(J5827&gt;365,"Bereits abgewandert (Segment D)",IF(Z5827&gt;=Hilfswerte!$B$38,"Rot - akut gefaehrdet",IF(Z5827&gt;=Hilfswerte!$B$39,"Gelb - beobachten","Gruen - stabil")))</f>
        <v>Bereits abgewandert (Segment D)</v>
      </c>
    </row>
    <row r="5828" spans="1:27" ht="15" customHeight="1" x14ac:dyDescent="0.25">
      <c r="A5828" s="4" t="s">
        <v>6175</v>
      </c>
      <c r="B5828" s="4" t="s">
        <v>639</v>
      </c>
      <c r="C5828" s="4" t="s">
        <v>33</v>
      </c>
      <c r="D5828" s="4" t="s">
        <v>117</v>
      </c>
      <c r="E5828" s="4">
        <v>63</v>
      </c>
      <c r="F5828" s="4">
        <v>12.7</v>
      </c>
      <c r="G5828" s="4">
        <v>19.100000000000001</v>
      </c>
      <c r="H5828" s="4">
        <v>1435</v>
      </c>
      <c r="I5828" s="4">
        <v>2</v>
      </c>
      <c r="J5828" s="4">
        <v>16</v>
      </c>
      <c r="K5828" s="4">
        <v>0</v>
      </c>
      <c r="L5828" s="4">
        <v>0</v>
      </c>
      <c r="M5828" s="4">
        <v>6</v>
      </c>
      <c r="N5828" s="4">
        <v>7.5</v>
      </c>
      <c r="O5828" s="4">
        <f t="shared" si="728"/>
        <v>5</v>
      </c>
      <c r="P5828" s="4">
        <f t="shared" si="729"/>
        <v>2</v>
      </c>
      <c r="Q5828" s="4">
        <f t="shared" si="730"/>
        <v>3</v>
      </c>
      <c r="R5828" s="4">
        <f t="shared" si="731"/>
        <v>10</v>
      </c>
      <c r="S5828" s="4">
        <f t="shared" si="732"/>
        <v>103.8</v>
      </c>
      <c r="T5828" s="4" t="str">
        <f t="shared" si="733"/>
        <v>C - Entwicklungspotenzial</v>
      </c>
      <c r="U5828" s="4">
        <f>ROUND(((E5828-Hilfswerte!$B$20)/Hilfswerte!$B$21)+((F5828-Hilfswerte!$B$22)/Hilfswerte!$B$23)+((G5828-Hilfswerte!$B$24)/Hilfswerte!$B$25)+0.1*INDEX(Hilfswerte!$B$4:$B$15,MATCH(C5828,Hilfswerte!$A$4:$A$15,0)),2)</f>
        <v>0.92</v>
      </c>
      <c r="V5828" s="4">
        <f>ROUND(SQRT((((E5828-Hilfswerte!$B$20)/Hilfswerte!$B$21)-Hilfswerte!$B$28)^2+(((F5828-Hilfswerte!$B$22)/Hilfswerte!$B$23)-Hilfswerte!$B$29)^2+(((G5828-Hilfswerte!$B$24)/Hilfswerte!$B$25)-Hilfswerte!$B$30)^2),3)</f>
        <v>1.4039999999999999</v>
      </c>
      <c r="W5828" s="4">
        <f>ROUND(E5828*Hilfswerte!$B$31,0)</f>
        <v>12949</v>
      </c>
      <c r="X5828" s="4">
        <f t="shared" si="734"/>
        <v>11514</v>
      </c>
      <c r="Y5828" s="4" t="str">
        <f>IF(T5828="A - Top-Kunde","bereits Top-Kunde",IF(AND(V5828&lt;=Hilfswerte!$B$34,H5828&lt;0.5*W5828),"Hoch",IF(AND(V5828&lt;=Hilfswerte!$B$35,H5828&lt;0.7*W5828),"Mittel","Niedrig")))</f>
        <v>Niedrig</v>
      </c>
      <c r="Z5828" s="4">
        <f t="shared" si="735"/>
        <v>0.8</v>
      </c>
      <c r="AA5828" s="4" t="str">
        <f>IF(J5828&gt;365,"Bereits abgewandert (Segment D)",IF(Z5828&gt;=Hilfswerte!$B$38,"Rot - akut gefaehrdet",IF(Z5828&gt;=Hilfswerte!$B$39,"Gelb - beobachten","Gruen - stabil")))</f>
        <v>Gruen - stabil</v>
      </c>
    </row>
    <row r="5829" spans="1:27" ht="15" customHeight="1" x14ac:dyDescent="0.25">
      <c r="A5829" s="4" t="s">
        <v>6176</v>
      </c>
      <c r="B5829" s="4" t="s">
        <v>614</v>
      </c>
      <c r="C5829" s="4" t="s">
        <v>89</v>
      </c>
      <c r="D5829" s="4" t="s">
        <v>30</v>
      </c>
      <c r="E5829" s="4">
        <v>18</v>
      </c>
      <c r="F5829" s="4">
        <v>3.2</v>
      </c>
      <c r="G5829" s="4">
        <v>7.3</v>
      </c>
      <c r="H5829" s="4">
        <v>397</v>
      </c>
      <c r="I5829" s="4">
        <v>1</v>
      </c>
      <c r="J5829" s="4">
        <v>290</v>
      </c>
      <c r="K5829" s="4">
        <v>0</v>
      </c>
      <c r="L5829" s="4">
        <v>3</v>
      </c>
      <c r="M5829" s="4">
        <v>2</v>
      </c>
      <c r="N5829" s="4">
        <v>34.200000000000003</v>
      </c>
      <c r="O5829" s="4">
        <f t="shared" si="728"/>
        <v>2</v>
      </c>
      <c r="P5829" s="4">
        <f t="shared" si="729"/>
        <v>1</v>
      </c>
      <c r="Q5829" s="4">
        <f t="shared" si="730"/>
        <v>2</v>
      </c>
      <c r="R5829" s="4">
        <f t="shared" si="731"/>
        <v>5</v>
      </c>
      <c r="S5829" s="4">
        <f t="shared" si="732"/>
        <v>66.2</v>
      </c>
      <c r="T5829" s="4" t="str">
        <f t="shared" si="733"/>
        <v>C - Entwicklungspotenzial</v>
      </c>
      <c r="U5829" s="4">
        <f>ROUND(((E5829-Hilfswerte!$B$20)/Hilfswerte!$B$21)+((F5829-Hilfswerte!$B$22)/Hilfswerte!$B$23)+((G5829-Hilfswerte!$B$24)/Hilfswerte!$B$25)+0.1*INDEX(Hilfswerte!$B$4:$B$15,MATCH(C5829,Hilfswerte!$A$4:$A$15,0)),2)</f>
        <v>-1.05</v>
      </c>
      <c r="V5829" s="4">
        <f>ROUND(SQRT((((E5829-Hilfswerte!$B$20)/Hilfswerte!$B$21)-Hilfswerte!$B$28)^2+(((F5829-Hilfswerte!$B$22)/Hilfswerte!$B$23)-Hilfswerte!$B$29)^2+(((G5829-Hilfswerte!$B$24)/Hilfswerte!$B$25)-Hilfswerte!$B$30)^2),3)</f>
        <v>1.0860000000000001</v>
      </c>
      <c r="W5829" s="4">
        <f>ROUND(E5829*Hilfswerte!$B$31,0)</f>
        <v>3700</v>
      </c>
      <c r="X5829" s="4">
        <f t="shared" si="734"/>
        <v>3303</v>
      </c>
      <c r="Y5829" s="4" t="str">
        <f>IF(T5829="A - Top-Kunde","bereits Top-Kunde",IF(AND(V5829&lt;=Hilfswerte!$B$34,H5829&lt;0.5*W5829),"Hoch",IF(AND(V5829&lt;=Hilfswerte!$B$35,H5829&lt;0.7*W5829),"Mittel","Niedrig")))</f>
        <v>Mittel</v>
      </c>
      <c r="Z5829" s="4">
        <f t="shared" si="735"/>
        <v>15.1</v>
      </c>
      <c r="AA5829" s="4" t="str">
        <f>IF(J5829&gt;365,"Bereits abgewandert (Segment D)",IF(Z5829&gt;=Hilfswerte!$B$38,"Rot - akut gefaehrdet",IF(Z5829&gt;=Hilfswerte!$B$39,"Gelb - beobachten","Gruen - stabil")))</f>
        <v>Gelb - beobachten</v>
      </c>
    </row>
    <row r="5830" spans="1:27" ht="15" customHeight="1" x14ac:dyDescent="0.25">
      <c r="A5830" s="4" t="s">
        <v>6177</v>
      </c>
      <c r="B5830" s="4" t="s">
        <v>130</v>
      </c>
      <c r="C5830" s="4" t="s">
        <v>55</v>
      </c>
      <c r="D5830" s="4" t="s">
        <v>77</v>
      </c>
      <c r="E5830" s="4">
        <v>19</v>
      </c>
      <c r="F5830" s="4">
        <v>2.9</v>
      </c>
      <c r="G5830" s="4">
        <v>10.7</v>
      </c>
      <c r="H5830" s="4">
        <v>1214</v>
      </c>
      <c r="I5830" s="4">
        <v>3</v>
      </c>
      <c r="J5830" s="4">
        <v>19</v>
      </c>
      <c r="K5830" s="4">
        <v>0</v>
      </c>
      <c r="L5830" s="4">
        <v>7</v>
      </c>
      <c r="M5830" s="4">
        <v>5</v>
      </c>
      <c r="N5830" s="4">
        <v>7.3</v>
      </c>
      <c r="O5830" s="4">
        <f t="shared" si="728"/>
        <v>5</v>
      </c>
      <c r="P5830" s="4">
        <f t="shared" si="729"/>
        <v>3</v>
      </c>
      <c r="Q5830" s="4">
        <f t="shared" si="730"/>
        <v>3</v>
      </c>
      <c r="R5830" s="4">
        <f t="shared" si="731"/>
        <v>11</v>
      </c>
      <c r="S5830" s="4">
        <f t="shared" si="732"/>
        <v>111.6</v>
      </c>
      <c r="T5830" s="4" t="str">
        <f t="shared" si="733"/>
        <v>B - Kernkunde</v>
      </c>
      <c r="U5830" s="4">
        <f>ROUND(((E5830-Hilfswerte!$B$20)/Hilfswerte!$B$21)+((F5830-Hilfswerte!$B$22)/Hilfswerte!$B$23)+((G5830-Hilfswerte!$B$24)/Hilfswerte!$B$25)+0.1*INDEX(Hilfswerte!$B$4:$B$15,MATCH(C5830,Hilfswerte!$A$4:$A$15,0)),2)</f>
        <v>-0.51</v>
      </c>
      <c r="V5830" s="4">
        <f>ROUND(SQRT((((E5830-Hilfswerte!$B$20)/Hilfswerte!$B$21)-Hilfswerte!$B$28)^2+(((F5830-Hilfswerte!$B$22)/Hilfswerte!$B$23)-Hilfswerte!$B$29)^2+(((G5830-Hilfswerte!$B$24)/Hilfswerte!$B$25)-Hilfswerte!$B$30)^2),3)</f>
        <v>0.89500000000000002</v>
      </c>
      <c r="W5830" s="4">
        <f>ROUND(E5830*Hilfswerte!$B$31,0)</f>
        <v>3905</v>
      </c>
      <c r="X5830" s="4">
        <f t="shared" si="734"/>
        <v>2691</v>
      </c>
      <c r="Y5830" s="4" t="str">
        <f>IF(T5830="A - Top-Kunde","bereits Top-Kunde",IF(AND(V5830&lt;=Hilfswerte!$B$34,H5830&lt;0.5*W5830),"Hoch",IF(AND(V5830&lt;=Hilfswerte!$B$35,H5830&lt;0.7*W5830),"Mittel","Niedrig")))</f>
        <v>Mittel</v>
      </c>
      <c r="Z5830" s="4">
        <f t="shared" si="735"/>
        <v>2.4</v>
      </c>
      <c r="AA5830" s="4" t="str">
        <f>IF(J5830&gt;365,"Bereits abgewandert (Segment D)",IF(Z5830&gt;=Hilfswerte!$B$38,"Rot - akut gefaehrdet",IF(Z5830&gt;=Hilfswerte!$B$39,"Gelb - beobachten","Gruen - stabil")))</f>
        <v>Gruen - stabil</v>
      </c>
    </row>
    <row r="5831" spans="1:27" ht="15" customHeight="1" x14ac:dyDescent="0.25">
      <c r="A5831" s="4" t="s">
        <v>6178</v>
      </c>
      <c r="B5831" s="4" t="s">
        <v>392</v>
      </c>
      <c r="C5831" s="4" t="s">
        <v>84</v>
      </c>
      <c r="D5831" s="4" t="s">
        <v>48</v>
      </c>
      <c r="E5831" s="4">
        <v>83</v>
      </c>
      <c r="F5831" s="4">
        <v>16.7</v>
      </c>
      <c r="G5831" s="4">
        <v>12.7</v>
      </c>
      <c r="H5831" s="4">
        <v>1558</v>
      </c>
      <c r="I5831" s="4">
        <v>2</v>
      </c>
      <c r="J5831" s="4">
        <v>28</v>
      </c>
      <c r="K5831" s="4">
        <v>0</v>
      </c>
      <c r="L5831" s="4">
        <v>2</v>
      </c>
      <c r="M5831" s="4">
        <v>5</v>
      </c>
      <c r="N5831" s="4">
        <v>-11.4</v>
      </c>
      <c r="O5831" s="4">
        <f t="shared" si="728"/>
        <v>5</v>
      </c>
      <c r="P5831" s="4">
        <f t="shared" si="729"/>
        <v>2</v>
      </c>
      <c r="Q5831" s="4">
        <f t="shared" si="730"/>
        <v>3</v>
      </c>
      <c r="R5831" s="4">
        <f t="shared" si="731"/>
        <v>10</v>
      </c>
      <c r="S5831" s="4">
        <f t="shared" si="732"/>
        <v>93.7</v>
      </c>
      <c r="T5831" s="4" t="str">
        <f t="shared" si="733"/>
        <v>C - Entwicklungspotenzial</v>
      </c>
      <c r="U5831" s="4">
        <f>ROUND(((E5831-Hilfswerte!$B$20)/Hilfswerte!$B$21)+((F5831-Hilfswerte!$B$22)/Hilfswerte!$B$23)+((G5831-Hilfswerte!$B$24)/Hilfswerte!$B$25)+0.1*INDEX(Hilfswerte!$B$4:$B$15,MATCH(C5831,Hilfswerte!$A$4:$A$15,0)),2)</f>
        <v>0.04</v>
      </c>
      <c r="V5831" s="4">
        <f>ROUND(SQRT((((E5831-Hilfswerte!$B$20)/Hilfswerte!$B$21)-Hilfswerte!$B$28)^2+(((F5831-Hilfswerte!$B$22)/Hilfswerte!$B$23)-Hilfswerte!$B$29)^2+(((G5831-Hilfswerte!$B$24)/Hilfswerte!$B$25)-Hilfswerte!$B$30)^2),3)</f>
        <v>0.57299999999999995</v>
      </c>
      <c r="W5831" s="4">
        <f>ROUND(E5831*Hilfswerte!$B$31,0)</f>
        <v>17060</v>
      </c>
      <c r="X5831" s="4">
        <f t="shared" si="734"/>
        <v>15502</v>
      </c>
      <c r="Y5831" s="4" t="str">
        <f>IF(T5831="A - Top-Kunde","bereits Top-Kunde",IF(AND(V5831&lt;=Hilfswerte!$B$34,H5831&lt;0.5*W5831),"Hoch",IF(AND(V5831&lt;=Hilfswerte!$B$35,H5831&lt;0.7*W5831),"Mittel","Niedrig")))</f>
        <v>Hoch</v>
      </c>
      <c r="Z5831" s="4">
        <f t="shared" si="735"/>
        <v>6.4</v>
      </c>
      <c r="AA5831" s="4" t="str">
        <f>IF(J5831&gt;365,"Bereits abgewandert (Segment D)",IF(Z5831&gt;=Hilfswerte!$B$38,"Rot - akut gefaehrdet",IF(Z5831&gt;=Hilfswerte!$B$39,"Gelb - beobachten","Gruen - stabil")))</f>
        <v>Gruen - stabil</v>
      </c>
    </row>
    <row r="5832" spans="1:27" ht="15" customHeight="1" x14ac:dyDescent="0.25">
      <c r="A5832" s="4" t="s">
        <v>6179</v>
      </c>
      <c r="B5832" s="4" t="s">
        <v>698</v>
      </c>
      <c r="C5832" s="4" t="s">
        <v>59</v>
      </c>
      <c r="D5832" s="4" t="s">
        <v>30</v>
      </c>
      <c r="E5832" s="4">
        <v>102</v>
      </c>
      <c r="F5832" s="4">
        <v>16.899999999999999</v>
      </c>
      <c r="G5832" s="4">
        <v>18.100000000000001</v>
      </c>
      <c r="H5832" s="4">
        <v>13041</v>
      </c>
      <c r="I5832" s="4">
        <v>3</v>
      </c>
      <c r="J5832" s="4">
        <v>57</v>
      </c>
      <c r="K5832" s="4">
        <v>0</v>
      </c>
      <c r="L5832" s="4">
        <v>8</v>
      </c>
      <c r="M5832" s="4">
        <v>2</v>
      </c>
      <c r="N5832" s="4">
        <v>13.5</v>
      </c>
      <c r="O5832" s="4">
        <f t="shared" si="728"/>
        <v>4</v>
      </c>
      <c r="P5832" s="4">
        <f t="shared" si="729"/>
        <v>3</v>
      </c>
      <c r="Q5832" s="4">
        <f t="shared" si="730"/>
        <v>5</v>
      </c>
      <c r="R5832" s="4">
        <f t="shared" si="731"/>
        <v>12</v>
      </c>
      <c r="S5832" s="4">
        <f t="shared" si="732"/>
        <v>124.4</v>
      </c>
      <c r="T5832" s="4" t="str">
        <f t="shared" si="733"/>
        <v>B - Kernkunde</v>
      </c>
      <c r="U5832" s="4">
        <f>ROUND(((E5832-Hilfswerte!$B$20)/Hilfswerte!$B$21)+((F5832-Hilfswerte!$B$22)/Hilfswerte!$B$23)+((G5832-Hilfswerte!$B$24)/Hilfswerte!$B$25)+0.1*INDEX(Hilfswerte!$B$4:$B$15,MATCH(C5832,Hilfswerte!$A$4:$A$15,0)),2)</f>
        <v>0.9</v>
      </c>
      <c r="V5832" s="4">
        <f>ROUND(SQRT((((E5832-Hilfswerte!$B$20)/Hilfswerte!$B$21)-Hilfswerte!$B$28)^2+(((F5832-Hilfswerte!$B$22)/Hilfswerte!$B$23)-Hilfswerte!$B$29)^2+(((G5832-Hilfswerte!$B$24)/Hilfswerte!$B$25)-Hilfswerte!$B$30)^2),3)</f>
        <v>1.1890000000000001</v>
      </c>
      <c r="W5832" s="4">
        <f>ROUND(E5832*Hilfswerte!$B$31,0)</f>
        <v>20966</v>
      </c>
      <c r="X5832" s="4">
        <f t="shared" si="734"/>
        <v>7925</v>
      </c>
      <c r="Y5832" s="4" t="str">
        <f>IF(T5832="A - Top-Kunde","bereits Top-Kunde",IF(AND(V5832&lt;=Hilfswerte!$B$34,H5832&lt;0.5*W5832),"Hoch",IF(AND(V5832&lt;=Hilfswerte!$B$35,H5832&lt;0.7*W5832),"Mittel","Niedrig")))</f>
        <v>Niedrig</v>
      </c>
      <c r="Z5832" s="4">
        <f t="shared" si="735"/>
        <v>4.5</v>
      </c>
      <c r="AA5832" s="4" t="str">
        <f>IF(J5832&gt;365,"Bereits abgewandert (Segment D)",IF(Z5832&gt;=Hilfswerte!$B$38,"Rot - akut gefaehrdet",IF(Z5832&gt;=Hilfswerte!$B$39,"Gelb - beobachten","Gruen - stabil")))</f>
        <v>Gruen - stabil</v>
      </c>
    </row>
    <row r="5833" spans="1:27" ht="15" customHeight="1" x14ac:dyDescent="0.25">
      <c r="A5833" s="4" t="s">
        <v>6180</v>
      </c>
      <c r="B5833" s="4" t="s">
        <v>447</v>
      </c>
      <c r="C5833" s="4" t="s">
        <v>38</v>
      </c>
      <c r="D5833" s="4" t="s">
        <v>30</v>
      </c>
      <c r="E5833" s="4">
        <v>329</v>
      </c>
      <c r="F5833" s="4">
        <v>50.3</v>
      </c>
      <c r="G5833" s="4">
        <v>5.0999999999999996</v>
      </c>
      <c r="H5833" s="4">
        <v>7225</v>
      </c>
      <c r="I5833" s="4">
        <v>3</v>
      </c>
      <c r="J5833" s="4">
        <v>38</v>
      </c>
      <c r="K5833" s="4">
        <v>0</v>
      </c>
      <c r="L5833" s="4">
        <v>8</v>
      </c>
      <c r="M5833" s="4">
        <v>1</v>
      </c>
      <c r="N5833" s="4">
        <v>12.7</v>
      </c>
      <c r="O5833" s="4">
        <f t="shared" si="728"/>
        <v>4</v>
      </c>
      <c r="P5833" s="4">
        <f t="shared" si="729"/>
        <v>3</v>
      </c>
      <c r="Q5833" s="4">
        <f t="shared" si="730"/>
        <v>4</v>
      </c>
      <c r="R5833" s="4">
        <f t="shared" si="731"/>
        <v>11</v>
      </c>
      <c r="S5833" s="4">
        <f t="shared" si="732"/>
        <v>114</v>
      </c>
      <c r="T5833" s="4" t="str">
        <f t="shared" si="733"/>
        <v>B - Kernkunde</v>
      </c>
      <c r="U5833" s="4">
        <f>ROUND(((E5833-Hilfswerte!$B$20)/Hilfswerte!$B$21)+((F5833-Hilfswerte!$B$22)/Hilfswerte!$B$23)+((G5833-Hilfswerte!$B$24)/Hilfswerte!$B$25)+0.1*INDEX(Hilfswerte!$B$4:$B$15,MATCH(C5833,Hilfswerte!$A$4:$A$15,0)),2)</f>
        <v>0.82</v>
      </c>
      <c r="V5833" s="4">
        <f>ROUND(SQRT((((E5833-Hilfswerte!$B$20)/Hilfswerte!$B$21)-Hilfswerte!$B$28)^2+(((F5833-Hilfswerte!$B$22)/Hilfswerte!$B$23)-Hilfswerte!$B$29)^2+(((G5833-Hilfswerte!$B$24)/Hilfswerte!$B$25)-Hilfswerte!$B$30)^2),3)</f>
        <v>1.2130000000000001</v>
      </c>
      <c r="W5833" s="4">
        <f>ROUND(E5833*Hilfswerte!$B$31,0)</f>
        <v>67625</v>
      </c>
      <c r="X5833" s="4">
        <f t="shared" si="734"/>
        <v>60400</v>
      </c>
      <c r="Y5833" s="4" t="str">
        <f>IF(T5833="A - Top-Kunde","bereits Top-Kunde",IF(AND(V5833&lt;=Hilfswerte!$B$34,H5833&lt;0.5*W5833),"Hoch",IF(AND(V5833&lt;=Hilfswerte!$B$35,H5833&lt;0.7*W5833),"Mittel","Niedrig")))</f>
        <v>Niedrig</v>
      </c>
      <c r="Z5833" s="4">
        <f t="shared" si="735"/>
        <v>3.5</v>
      </c>
      <c r="AA5833" s="4" t="str">
        <f>IF(J5833&gt;365,"Bereits abgewandert (Segment D)",IF(Z5833&gt;=Hilfswerte!$B$38,"Rot - akut gefaehrdet",IF(Z5833&gt;=Hilfswerte!$B$39,"Gelb - beobachten","Gruen - stabil")))</f>
        <v>Gruen - stabil</v>
      </c>
    </row>
    <row r="5834" spans="1:27" ht="15" customHeight="1" x14ac:dyDescent="0.25">
      <c r="A5834" s="4" t="s">
        <v>6181</v>
      </c>
      <c r="B5834" s="4" t="s">
        <v>225</v>
      </c>
      <c r="C5834" s="4" t="s">
        <v>84</v>
      </c>
      <c r="D5834" s="4" t="s">
        <v>30</v>
      </c>
      <c r="E5834" s="4">
        <v>5</v>
      </c>
      <c r="F5834" s="4">
        <v>1.3</v>
      </c>
      <c r="G5834" s="4">
        <v>5</v>
      </c>
      <c r="H5834" s="4">
        <v>362</v>
      </c>
      <c r="I5834" s="4">
        <v>2</v>
      </c>
      <c r="J5834" s="4">
        <v>100</v>
      </c>
      <c r="K5834" s="4">
        <v>0</v>
      </c>
      <c r="L5834" s="4">
        <v>8</v>
      </c>
      <c r="M5834" s="4">
        <v>3</v>
      </c>
      <c r="N5834" s="4">
        <v>9.3000000000000007</v>
      </c>
      <c r="O5834" s="4">
        <f t="shared" si="728"/>
        <v>3</v>
      </c>
      <c r="P5834" s="4">
        <f t="shared" si="729"/>
        <v>2</v>
      </c>
      <c r="Q5834" s="4">
        <f t="shared" si="730"/>
        <v>2</v>
      </c>
      <c r="R5834" s="4">
        <f t="shared" si="731"/>
        <v>7</v>
      </c>
      <c r="S5834" s="4">
        <f t="shared" si="732"/>
        <v>72.3</v>
      </c>
      <c r="T5834" s="4" t="str">
        <f t="shared" si="733"/>
        <v>C - Entwicklungspotenzial</v>
      </c>
      <c r="U5834" s="4">
        <f>ROUND(((E5834-Hilfswerte!$B$20)/Hilfswerte!$B$21)+((F5834-Hilfswerte!$B$22)/Hilfswerte!$B$23)+((G5834-Hilfswerte!$B$24)/Hilfswerte!$B$25)+0.1*INDEX(Hilfswerte!$B$4:$B$15,MATCH(C5834,Hilfswerte!$A$4:$A$15,0)),2)</f>
        <v>-1.8</v>
      </c>
      <c r="V5834" s="4">
        <f>ROUND(SQRT((((E5834-Hilfswerte!$B$20)/Hilfswerte!$B$21)-Hilfswerte!$B$28)^2+(((F5834-Hilfswerte!$B$22)/Hilfswerte!$B$23)-Hilfswerte!$B$29)^2+(((G5834-Hilfswerte!$B$24)/Hilfswerte!$B$25)-Hilfswerte!$B$30)^2),3)</f>
        <v>1.373</v>
      </c>
      <c r="W5834" s="4">
        <f>ROUND(E5834*Hilfswerte!$B$31,0)</f>
        <v>1028</v>
      </c>
      <c r="X5834" s="4">
        <f t="shared" si="734"/>
        <v>666</v>
      </c>
      <c r="Y5834" s="4" t="str">
        <f>IF(T5834="A - Top-Kunde","bereits Top-Kunde",IF(AND(V5834&lt;=Hilfswerte!$B$34,H5834&lt;0.5*W5834),"Hoch",IF(AND(V5834&lt;=Hilfswerte!$B$35,H5834&lt;0.7*W5834),"Mittel","Niedrig")))</f>
        <v>Niedrig</v>
      </c>
      <c r="Z5834" s="4">
        <f t="shared" si="735"/>
        <v>6.6</v>
      </c>
      <c r="AA5834" s="4" t="str">
        <f>IF(J5834&gt;365,"Bereits abgewandert (Segment D)",IF(Z5834&gt;=Hilfswerte!$B$38,"Rot - akut gefaehrdet",IF(Z5834&gt;=Hilfswerte!$B$39,"Gelb - beobachten","Gruen - stabil")))</f>
        <v>Gruen - stabil</v>
      </c>
    </row>
    <row r="5835" spans="1:27" ht="15" customHeight="1" x14ac:dyDescent="0.25">
      <c r="A5835" s="4" t="s">
        <v>6182</v>
      </c>
      <c r="B5835" s="4" t="s">
        <v>589</v>
      </c>
      <c r="C5835" s="4" t="s">
        <v>62</v>
      </c>
      <c r="D5835" s="4" t="s">
        <v>117</v>
      </c>
      <c r="E5835" s="4">
        <v>20</v>
      </c>
      <c r="F5835" s="4">
        <v>4.5</v>
      </c>
      <c r="G5835" s="4">
        <v>7.1</v>
      </c>
      <c r="H5835" s="4">
        <v>1296</v>
      </c>
      <c r="I5835" s="4">
        <v>2</v>
      </c>
      <c r="J5835" s="4">
        <v>127</v>
      </c>
      <c r="K5835" s="4">
        <v>0</v>
      </c>
      <c r="L5835" s="4">
        <v>22</v>
      </c>
      <c r="M5835" s="4">
        <v>5</v>
      </c>
      <c r="N5835" s="4">
        <v>-17.399999999999999</v>
      </c>
      <c r="O5835" s="4">
        <f t="shared" si="728"/>
        <v>3</v>
      </c>
      <c r="P5835" s="4">
        <f t="shared" si="729"/>
        <v>2</v>
      </c>
      <c r="Q5835" s="4">
        <f t="shared" si="730"/>
        <v>3</v>
      </c>
      <c r="R5835" s="4">
        <f t="shared" si="731"/>
        <v>8</v>
      </c>
      <c r="S5835" s="4">
        <f t="shared" si="732"/>
        <v>64.7</v>
      </c>
      <c r="T5835" s="4" t="str">
        <f t="shared" si="733"/>
        <v>C - Entwicklungspotenzial</v>
      </c>
      <c r="U5835" s="4">
        <f>ROUND(((E5835-Hilfswerte!$B$20)/Hilfswerte!$B$21)+((F5835-Hilfswerte!$B$22)/Hilfswerte!$B$23)+((G5835-Hilfswerte!$B$24)/Hilfswerte!$B$25)+0.1*INDEX(Hilfswerte!$B$4:$B$15,MATCH(C5835,Hilfswerte!$A$4:$A$15,0)),2)</f>
        <v>-0.93</v>
      </c>
      <c r="V5835" s="4">
        <f>ROUND(SQRT((((E5835-Hilfswerte!$B$20)/Hilfswerte!$B$21)-Hilfswerte!$B$28)^2+(((F5835-Hilfswerte!$B$22)/Hilfswerte!$B$23)-Hilfswerte!$B$29)^2+(((G5835-Hilfswerte!$B$24)/Hilfswerte!$B$25)-Hilfswerte!$B$30)^2),3)</f>
        <v>1.0860000000000001</v>
      </c>
      <c r="W5835" s="4">
        <f>ROUND(E5835*Hilfswerte!$B$31,0)</f>
        <v>4111</v>
      </c>
      <c r="X5835" s="4">
        <f t="shared" si="734"/>
        <v>2815</v>
      </c>
      <c r="Y5835" s="4" t="str">
        <f>IF(T5835="A - Top-Kunde","bereits Top-Kunde",IF(AND(V5835&lt;=Hilfswerte!$B$34,H5835&lt;0.5*W5835),"Hoch",IF(AND(V5835&lt;=Hilfswerte!$B$35,H5835&lt;0.7*W5835),"Mittel","Niedrig")))</f>
        <v>Mittel</v>
      </c>
      <c r="Z5835" s="4">
        <f t="shared" si="735"/>
        <v>17.7</v>
      </c>
      <c r="AA5835" s="4" t="str">
        <f>IF(J5835&gt;365,"Bereits abgewandert (Segment D)",IF(Z5835&gt;=Hilfswerte!$B$38,"Rot - akut gefaehrdet",IF(Z5835&gt;=Hilfswerte!$B$39,"Gelb - beobachten","Gruen - stabil")))</f>
        <v>Gelb - beobachten</v>
      </c>
    </row>
    <row r="5836" spans="1:27" ht="15" customHeight="1" x14ac:dyDescent="0.25">
      <c r="A5836" s="4" t="s">
        <v>6183</v>
      </c>
      <c r="B5836" s="4" t="s">
        <v>275</v>
      </c>
      <c r="C5836" s="4" t="s">
        <v>38</v>
      </c>
      <c r="D5836" s="4" t="s">
        <v>56</v>
      </c>
      <c r="E5836" s="4">
        <v>79</v>
      </c>
      <c r="F5836" s="4">
        <v>16.399999999999999</v>
      </c>
      <c r="G5836" s="4">
        <v>12.2</v>
      </c>
      <c r="H5836" s="4">
        <v>5033</v>
      </c>
      <c r="I5836" s="4">
        <v>3</v>
      </c>
      <c r="J5836" s="4">
        <v>4</v>
      </c>
      <c r="K5836" s="4">
        <v>0</v>
      </c>
      <c r="L5836" s="4">
        <v>12</v>
      </c>
      <c r="M5836" s="4">
        <v>6</v>
      </c>
      <c r="N5836" s="4">
        <v>0.2</v>
      </c>
      <c r="O5836" s="4">
        <f t="shared" si="728"/>
        <v>5</v>
      </c>
      <c r="P5836" s="4">
        <f t="shared" si="729"/>
        <v>3</v>
      </c>
      <c r="Q5836" s="4">
        <f t="shared" si="730"/>
        <v>4</v>
      </c>
      <c r="R5836" s="4">
        <f t="shared" si="731"/>
        <v>12</v>
      </c>
      <c r="S5836" s="4">
        <f t="shared" si="732"/>
        <v>116.5</v>
      </c>
      <c r="T5836" s="4" t="str">
        <f t="shared" si="733"/>
        <v>B - Kernkunde</v>
      </c>
      <c r="U5836" s="4">
        <f>ROUND(((E5836-Hilfswerte!$B$20)/Hilfswerte!$B$21)+((F5836-Hilfswerte!$B$22)/Hilfswerte!$B$23)+((G5836-Hilfswerte!$B$24)/Hilfswerte!$B$25)+0.1*INDEX(Hilfswerte!$B$4:$B$15,MATCH(C5836,Hilfswerte!$A$4:$A$15,0)),2)</f>
        <v>0.27</v>
      </c>
      <c r="V5836" s="4">
        <f>ROUND(SQRT((((E5836-Hilfswerte!$B$20)/Hilfswerte!$B$21)-Hilfswerte!$B$28)^2+(((F5836-Hilfswerte!$B$22)/Hilfswerte!$B$23)-Hilfswerte!$B$29)^2+(((G5836-Hilfswerte!$B$24)/Hilfswerte!$B$25)-Hilfswerte!$B$30)^2),3)</f>
        <v>0.56100000000000005</v>
      </c>
      <c r="W5836" s="4">
        <f>ROUND(E5836*Hilfswerte!$B$31,0)</f>
        <v>16238</v>
      </c>
      <c r="X5836" s="4">
        <f t="shared" si="734"/>
        <v>11205</v>
      </c>
      <c r="Y5836" s="4" t="str">
        <f>IF(T5836="A - Top-Kunde","bereits Top-Kunde",IF(AND(V5836&lt;=Hilfswerte!$B$34,H5836&lt;0.5*W5836),"Hoch",IF(AND(V5836&lt;=Hilfswerte!$B$35,H5836&lt;0.7*W5836),"Mittel","Niedrig")))</f>
        <v>Hoch</v>
      </c>
      <c r="Z5836" s="4">
        <f t="shared" si="735"/>
        <v>2.6</v>
      </c>
      <c r="AA5836" s="4" t="str">
        <f>IF(J5836&gt;365,"Bereits abgewandert (Segment D)",IF(Z5836&gt;=Hilfswerte!$B$38,"Rot - akut gefaehrdet",IF(Z5836&gt;=Hilfswerte!$B$39,"Gelb - beobachten","Gruen - stabil")))</f>
        <v>Gruen - stabil</v>
      </c>
    </row>
    <row r="5837" spans="1:27" ht="15" customHeight="1" x14ac:dyDescent="0.25">
      <c r="A5837" s="4" t="s">
        <v>6184</v>
      </c>
      <c r="B5837" s="4" t="s">
        <v>1024</v>
      </c>
      <c r="C5837" s="4" t="s">
        <v>55</v>
      </c>
      <c r="D5837" s="4" t="s">
        <v>77</v>
      </c>
      <c r="E5837" s="4">
        <v>71</v>
      </c>
      <c r="F5837" s="4">
        <v>13.4</v>
      </c>
      <c r="G5837" s="4">
        <v>16.7</v>
      </c>
      <c r="H5837" s="4">
        <v>1469</v>
      </c>
      <c r="I5837" s="4">
        <v>1</v>
      </c>
      <c r="J5837" s="4">
        <v>261</v>
      </c>
      <c r="K5837" s="4">
        <v>0</v>
      </c>
      <c r="L5837" s="4">
        <v>5</v>
      </c>
      <c r="M5837" s="4">
        <v>5</v>
      </c>
      <c r="N5837" s="4">
        <v>10.6</v>
      </c>
      <c r="O5837" s="4">
        <f t="shared" si="728"/>
        <v>2</v>
      </c>
      <c r="P5837" s="4">
        <f t="shared" si="729"/>
        <v>1</v>
      </c>
      <c r="Q5837" s="4">
        <f t="shared" si="730"/>
        <v>3</v>
      </c>
      <c r="R5837" s="4">
        <f t="shared" si="731"/>
        <v>6</v>
      </c>
      <c r="S5837" s="4">
        <f t="shared" si="732"/>
        <v>63.8</v>
      </c>
      <c r="T5837" s="4" t="str">
        <f t="shared" si="733"/>
        <v>C - Entwicklungspotenzial</v>
      </c>
      <c r="U5837" s="4">
        <f>ROUND(((E5837-Hilfswerte!$B$20)/Hilfswerte!$B$21)+((F5837-Hilfswerte!$B$22)/Hilfswerte!$B$23)+((G5837-Hilfswerte!$B$24)/Hilfswerte!$B$25)+0.1*INDEX(Hilfswerte!$B$4:$B$15,MATCH(C5837,Hilfswerte!$A$4:$A$15,0)),2)</f>
        <v>0.85</v>
      </c>
      <c r="V5837" s="4">
        <f>ROUND(SQRT((((E5837-Hilfswerte!$B$20)/Hilfswerte!$B$21)-Hilfswerte!$B$28)^2+(((F5837-Hilfswerte!$B$22)/Hilfswerte!$B$23)-Hilfswerte!$B$29)^2+(((G5837-Hilfswerte!$B$24)/Hilfswerte!$B$25)-Hilfswerte!$B$30)^2),3)</f>
        <v>1.0589999999999999</v>
      </c>
      <c r="W5837" s="4">
        <f>ROUND(E5837*Hilfswerte!$B$31,0)</f>
        <v>14594</v>
      </c>
      <c r="X5837" s="4">
        <f t="shared" si="734"/>
        <v>13125</v>
      </c>
      <c r="Y5837" s="4" t="str">
        <f>IF(T5837="A - Top-Kunde","bereits Top-Kunde",IF(AND(V5837&lt;=Hilfswerte!$B$34,H5837&lt;0.5*W5837),"Hoch",IF(AND(V5837&lt;=Hilfswerte!$B$35,H5837&lt;0.7*W5837),"Mittel","Niedrig")))</f>
        <v>Mittel</v>
      </c>
      <c r="Z5837" s="4">
        <f t="shared" si="735"/>
        <v>14.1</v>
      </c>
      <c r="AA5837" s="4" t="str">
        <f>IF(J5837&gt;365,"Bereits abgewandert (Segment D)",IF(Z5837&gt;=Hilfswerte!$B$38,"Rot - akut gefaehrdet",IF(Z5837&gt;=Hilfswerte!$B$39,"Gelb - beobachten","Gruen - stabil")))</f>
        <v>Gelb - beobachten</v>
      </c>
    </row>
    <row r="5838" spans="1:27" ht="15" customHeight="1" x14ac:dyDescent="0.25">
      <c r="A5838" s="4" t="s">
        <v>6185</v>
      </c>
      <c r="B5838" s="4" t="s">
        <v>659</v>
      </c>
      <c r="C5838" s="4" t="s">
        <v>47</v>
      </c>
      <c r="D5838" s="4" t="s">
        <v>30</v>
      </c>
      <c r="E5838" s="4">
        <v>12</v>
      </c>
      <c r="F5838" s="4">
        <v>3.5</v>
      </c>
      <c r="G5838" s="4">
        <v>18</v>
      </c>
      <c r="H5838" s="4">
        <v>654</v>
      </c>
      <c r="I5838" s="4">
        <v>4</v>
      </c>
      <c r="J5838" s="4">
        <v>138</v>
      </c>
      <c r="K5838" s="4">
        <v>1</v>
      </c>
      <c r="L5838" s="4">
        <v>25</v>
      </c>
      <c r="M5838" s="4">
        <v>1</v>
      </c>
      <c r="N5838" s="4">
        <v>4.5999999999999996</v>
      </c>
      <c r="O5838" s="4">
        <f t="shared" si="728"/>
        <v>3</v>
      </c>
      <c r="P5838" s="4">
        <f t="shared" si="729"/>
        <v>4</v>
      </c>
      <c r="Q5838" s="4">
        <f t="shared" si="730"/>
        <v>2</v>
      </c>
      <c r="R5838" s="4">
        <f t="shared" si="731"/>
        <v>9</v>
      </c>
      <c r="S5838" s="4">
        <f t="shared" si="732"/>
        <v>78.8</v>
      </c>
      <c r="T5838" s="4" t="str">
        <f t="shared" si="733"/>
        <v>C - Entwicklungspotenzial</v>
      </c>
      <c r="U5838" s="4">
        <f>ROUND(((E5838-Hilfswerte!$B$20)/Hilfswerte!$B$21)+((F5838-Hilfswerte!$B$22)/Hilfswerte!$B$23)+((G5838-Hilfswerte!$B$24)/Hilfswerte!$B$25)+0.1*INDEX(Hilfswerte!$B$4:$B$15,MATCH(C5838,Hilfswerte!$A$4:$A$15,0)),2)</f>
        <v>0.42</v>
      </c>
      <c r="V5838" s="4">
        <f>ROUND(SQRT((((E5838-Hilfswerte!$B$20)/Hilfswerte!$B$21)-Hilfswerte!$B$28)^2+(((F5838-Hilfswerte!$B$22)/Hilfswerte!$B$23)-Hilfswerte!$B$29)^2+(((G5838-Hilfswerte!$B$24)/Hilfswerte!$B$25)-Hilfswerte!$B$30)^2),3)</f>
        <v>1.4079999999999999</v>
      </c>
      <c r="W5838" s="4">
        <f>ROUND(E5838*Hilfswerte!$B$31,0)</f>
        <v>2467</v>
      </c>
      <c r="X5838" s="4">
        <f t="shared" si="734"/>
        <v>1813</v>
      </c>
      <c r="Y5838" s="4" t="str">
        <f>IF(T5838="A - Top-Kunde","bereits Top-Kunde",IF(AND(V5838&lt;=Hilfswerte!$B$34,H5838&lt;0.5*W5838),"Hoch",IF(AND(V5838&lt;=Hilfswerte!$B$35,H5838&lt;0.7*W5838),"Mittel","Niedrig")))</f>
        <v>Niedrig</v>
      </c>
      <c r="Z5838" s="4">
        <f t="shared" si="735"/>
        <v>14.9</v>
      </c>
      <c r="AA5838" s="4" t="str">
        <f>IF(J5838&gt;365,"Bereits abgewandert (Segment D)",IF(Z5838&gt;=Hilfswerte!$B$38,"Rot - akut gefaehrdet",IF(Z5838&gt;=Hilfswerte!$B$39,"Gelb - beobachten","Gruen - stabil")))</f>
        <v>Gelb - beobachten</v>
      </c>
    </row>
    <row r="5839" spans="1:27" ht="15" customHeight="1" x14ac:dyDescent="0.25">
      <c r="A5839" s="4" t="s">
        <v>6186</v>
      </c>
      <c r="B5839" s="4" t="s">
        <v>64</v>
      </c>
      <c r="C5839" s="4" t="s">
        <v>29</v>
      </c>
      <c r="D5839" s="4" t="s">
        <v>30</v>
      </c>
      <c r="E5839" s="4">
        <v>86</v>
      </c>
      <c r="F5839" s="4">
        <v>18.5</v>
      </c>
      <c r="G5839" s="4">
        <v>11.3</v>
      </c>
      <c r="H5839" s="4">
        <v>0</v>
      </c>
      <c r="I5839" s="4">
        <v>0</v>
      </c>
      <c r="J5839" s="4">
        <v>366</v>
      </c>
      <c r="K5839" s="4">
        <v>0</v>
      </c>
      <c r="L5839" s="4">
        <v>-4</v>
      </c>
      <c r="M5839" s="4">
        <v>0</v>
      </c>
      <c r="N5839" s="4">
        <v>-71.8</v>
      </c>
      <c r="O5839" s="4">
        <f t="shared" si="728"/>
        <v>1</v>
      </c>
      <c r="P5839" s="4">
        <f t="shared" si="729"/>
        <v>1</v>
      </c>
      <c r="Q5839" s="4">
        <f t="shared" si="730"/>
        <v>1</v>
      </c>
      <c r="R5839" s="4">
        <f t="shared" si="731"/>
        <v>3</v>
      </c>
      <c r="S5839" s="4">
        <f t="shared" si="732"/>
        <v>-5.9</v>
      </c>
      <c r="T5839" s="4" t="str">
        <f t="shared" si="733"/>
        <v>D - Abwanderungsrisiko</v>
      </c>
      <c r="U5839" s="4">
        <f>ROUND(((E5839-Hilfswerte!$B$20)/Hilfswerte!$B$21)+((F5839-Hilfswerte!$B$22)/Hilfswerte!$B$23)+((G5839-Hilfswerte!$B$24)/Hilfswerte!$B$25)+0.1*INDEX(Hilfswerte!$B$4:$B$15,MATCH(C5839,Hilfswerte!$A$4:$A$15,0)),2)</f>
        <v>0.12</v>
      </c>
      <c r="V5839" s="4">
        <f>ROUND(SQRT((((E5839-Hilfswerte!$B$20)/Hilfswerte!$B$21)-Hilfswerte!$B$28)^2+(((F5839-Hilfswerte!$B$22)/Hilfswerte!$B$23)-Hilfswerte!$B$29)^2+(((G5839-Hilfswerte!$B$24)/Hilfswerte!$B$25)-Hilfswerte!$B$30)^2),3)</f>
        <v>0.49</v>
      </c>
      <c r="W5839" s="4">
        <f>ROUND(E5839*Hilfswerte!$B$31,0)</f>
        <v>17677</v>
      </c>
      <c r="X5839" s="4">
        <f t="shared" si="734"/>
        <v>17677</v>
      </c>
      <c r="Y5839" s="4" t="str">
        <f>IF(T5839="A - Top-Kunde","bereits Top-Kunde",IF(AND(V5839&lt;=Hilfswerte!$B$34,H5839&lt;0.5*W5839),"Hoch",IF(AND(V5839&lt;=Hilfswerte!$B$35,H5839&lt;0.7*W5839),"Mittel","Niedrig")))</f>
        <v>Hoch</v>
      </c>
      <c r="Z5839" s="4">
        <f t="shared" si="735"/>
        <v>47</v>
      </c>
      <c r="AA5839" s="4" t="str">
        <f>IF(J5839&gt;365,"Bereits abgewandert (Segment D)",IF(Z5839&gt;=Hilfswerte!$B$38,"Rot - akut gefaehrdet",IF(Z5839&gt;=Hilfswerte!$B$39,"Gelb - beobachten","Gruen - stabil")))</f>
        <v>Bereits abgewandert (Segment D)</v>
      </c>
    </row>
    <row r="5840" spans="1:27" ht="15" customHeight="1" x14ac:dyDescent="0.25">
      <c r="A5840" s="4" t="s">
        <v>6187</v>
      </c>
      <c r="B5840" s="4" t="s">
        <v>483</v>
      </c>
      <c r="C5840" s="4" t="s">
        <v>74</v>
      </c>
      <c r="D5840" s="4" t="s">
        <v>30</v>
      </c>
      <c r="E5840" s="4">
        <v>24</v>
      </c>
      <c r="F5840" s="4">
        <v>5.3</v>
      </c>
      <c r="G5840" s="4">
        <v>14.1</v>
      </c>
      <c r="H5840" s="4">
        <v>4096</v>
      </c>
      <c r="I5840" s="4">
        <v>4</v>
      </c>
      <c r="J5840" s="4">
        <v>221</v>
      </c>
      <c r="K5840" s="4">
        <v>1</v>
      </c>
      <c r="L5840" s="4">
        <v>10</v>
      </c>
      <c r="M5840" s="4">
        <v>1</v>
      </c>
      <c r="N5840" s="4">
        <v>8.9</v>
      </c>
      <c r="O5840" s="4">
        <f t="shared" si="728"/>
        <v>2</v>
      </c>
      <c r="P5840" s="4">
        <f t="shared" si="729"/>
        <v>4</v>
      </c>
      <c r="Q5840" s="4">
        <f t="shared" si="730"/>
        <v>4</v>
      </c>
      <c r="R5840" s="4">
        <f t="shared" si="731"/>
        <v>10</v>
      </c>
      <c r="S5840" s="4">
        <f t="shared" si="732"/>
        <v>95.5</v>
      </c>
      <c r="T5840" s="4" t="str">
        <f t="shared" si="733"/>
        <v>C - Entwicklungspotenzial</v>
      </c>
      <c r="U5840" s="4">
        <f>ROUND(((E5840-Hilfswerte!$B$20)/Hilfswerte!$B$21)+((F5840-Hilfswerte!$B$22)/Hilfswerte!$B$23)+((G5840-Hilfswerte!$B$24)/Hilfswerte!$B$25)+0.1*INDEX(Hilfswerte!$B$4:$B$15,MATCH(C5840,Hilfswerte!$A$4:$A$15,0)),2)</f>
        <v>-0.22</v>
      </c>
      <c r="V5840" s="4">
        <f>ROUND(SQRT((((E5840-Hilfswerte!$B$20)/Hilfswerte!$B$21)-Hilfswerte!$B$28)^2+(((F5840-Hilfswerte!$B$22)/Hilfswerte!$B$23)-Hilfswerte!$B$29)^2+(((G5840-Hilfswerte!$B$24)/Hilfswerte!$B$25)-Hilfswerte!$B$30)^2),3)</f>
        <v>0.96299999999999997</v>
      </c>
      <c r="W5840" s="4">
        <f>ROUND(E5840*Hilfswerte!$B$31,0)</f>
        <v>4933</v>
      </c>
      <c r="X5840" s="4">
        <f t="shared" si="734"/>
        <v>837</v>
      </c>
      <c r="Y5840" s="4" t="str">
        <f>IF(T5840="A - Top-Kunde","bereits Top-Kunde",IF(AND(V5840&lt;=Hilfswerte!$B$34,H5840&lt;0.5*W5840),"Hoch",IF(AND(V5840&lt;=Hilfswerte!$B$35,H5840&lt;0.7*W5840),"Mittel","Niedrig")))</f>
        <v>Niedrig</v>
      </c>
      <c r="Z5840" s="4">
        <f t="shared" si="735"/>
        <v>16.100000000000001</v>
      </c>
      <c r="AA5840" s="4" t="str">
        <f>IF(J5840&gt;365,"Bereits abgewandert (Segment D)",IF(Z5840&gt;=Hilfswerte!$B$38,"Rot - akut gefaehrdet",IF(Z5840&gt;=Hilfswerte!$B$39,"Gelb - beobachten","Gruen - stabil")))</f>
        <v>Gelb - beobachten</v>
      </c>
    </row>
    <row r="5841" spans="1:27" ht="15" customHeight="1" x14ac:dyDescent="0.25">
      <c r="A5841" s="4" t="s">
        <v>6188</v>
      </c>
      <c r="B5841" s="4" t="s">
        <v>508</v>
      </c>
      <c r="C5841" s="4" t="s">
        <v>47</v>
      </c>
      <c r="D5841" s="4" t="s">
        <v>52</v>
      </c>
      <c r="E5841" s="4">
        <v>133</v>
      </c>
      <c r="F5841" s="4">
        <v>18.3</v>
      </c>
      <c r="G5841" s="4">
        <v>13.8</v>
      </c>
      <c r="H5841" s="4">
        <v>54535</v>
      </c>
      <c r="I5841" s="4">
        <v>2</v>
      </c>
      <c r="J5841" s="4">
        <v>112</v>
      </c>
      <c r="K5841" s="4">
        <v>1</v>
      </c>
      <c r="L5841" s="4">
        <v>12</v>
      </c>
      <c r="M5841" s="4">
        <v>2</v>
      </c>
      <c r="N5841" s="4">
        <v>-2.9</v>
      </c>
      <c r="O5841" s="4">
        <f t="shared" si="728"/>
        <v>3</v>
      </c>
      <c r="P5841" s="4">
        <f t="shared" si="729"/>
        <v>2</v>
      </c>
      <c r="Q5841" s="4">
        <f t="shared" si="730"/>
        <v>5</v>
      </c>
      <c r="R5841" s="4">
        <f t="shared" si="731"/>
        <v>10</v>
      </c>
      <c r="S5841" s="4">
        <f t="shared" si="732"/>
        <v>89</v>
      </c>
      <c r="T5841" s="4" t="str">
        <f t="shared" si="733"/>
        <v>C - Entwicklungspotenzial</v>
      </c>
      <c r="U5841" s="4">
        <f>ROUND(((E5841-Hilfswerte!$B$20)/Hilfswerte!$B$21)+((F5841-Hilfswerte!$B$22)/Hilfswerte!$B$23)+((G5841-Hilfswerte!$B$24)/Hilfswerte!$B$25)+0.1*INDEX(Hilfswerte!$B$4:$B$15,MATCH(C5841,Hilfswerte!$A$4:$A$15,0)),2)</f>
        <v>0.53</v>
      </c>
      <c r="V5841" s="4">
        <f>ROUND(SQRT((((E5841-Hilfswerte!$B$20)/Hilfswerte!$B$21)-Hilfswerte!$B$28)^2+(((F5841-Hilfswerte!$B$22)/Hilfswerte!$B$23)-Hilfswerte!$B$29)^2+(((G5841-Hilfswerte!$B$24)/Hilfswerte!$B$25)-Hilfswerte!$B$30)^2),3)</f>
        <v>0.55900000000000005</v>
      </c>
      <c r="W5841" s="4">
        <f>ROUND(E5841*Hilfswerte!$B$31,0)</f>
        <v>27338</v>
      </c>
      <c r="X5841" s="4">
        <f t="shared" si="734"/>
        <v>0</v>
      </c>
      <c r="Y5841" s="4" t="str">
        <f>IF(T5841="A - Top-Kunde","bereits Top-Kunde",IF(AND(V5841&lt;=Hilfswerte!$B$34,H5841&lt;0.5*W5841),"Hoch",IF(AND(V5841&lt;=Hilfswerte!$B$35,H5841&lt;0.7*W5841),"Mittel","Niedrig")))</f>
        <v>Niedrig</v>
      </c>
      <c r="Z5841" s="4">
        <f t="shared" si="735"/>
        <v>12.2</v>
      </c>
      <c r="AA5841" s="4" t="str">
        <f>IF(J5841&gt;365,"Bereits abgewandert (Segment D)",IF(Z5841&gt;=Hilfswerte!$B$38,"Rot - akut gefaehrdet",IF(Z5841&gt;=Hilfswerte!$B$39,"Gelb - beobachten","Gruen - stabil")))</f>
        <v>Gruen - stabil</v>
      </c>
    </row>
    <row r="5842" spans="1:27" ht="15" customHeight="1" x14ac:dyDescent="0.25">
      <c r="A5842" s="4" t="s">
        <v>6189</v>
      </c>
      <c r="B5842" s="4" t="s">
        <v>28</v>
      </c>
      <c r="C5842" s="4" t="s">
        <v>51</v>
      </c>
      <c r="D5842" s="4" t="s">
        <v>30</v>
      </c>
      <c r="E5842" s="4">
        <v>82</v>
      </c>
      <c r="F5842" s="4">
        <v>15.5</v>
      </c>
      <c r="G5842" s="4">
        <v>0.5</v>
      </c>
      <c r="H5842" s="4">
        <v>0</v>
      </c>
      <c r="I5842" s="4">
        <v>0</v>
      </c>
      <c r="J5842" s="4">
        <v>808</v>
      </c>
      <c r="K5842" s="4">
        <v>0</v>
      </c>
      <c r="L5842" s="4">
        <v>4</v>
      </c>
      <c r="M5842" s="4">
        <v>0</v>
      </c>
      <c r="N5842" s="4">
        <v>-47.7</v>
      </c>
      <c r="O5842" s="4">
        <f t="shared" si="728"/>
        <v>1</v>
      </c>
      <c r="P5842" s="4">
        <f t="shared" si="729"/>
        <v>1</v>
      </c>
      <c r="Q5842" s="4">
        <f t="shared" si="730"/>
        <v>1</v>
      </c>
      <c r="R5842" s="4">
        <f t="shared" si="731"/>
        <v>3</v>
      </c>
      <c r="S5842" s="4">
        <f t="shared" si="732"/>
        <v>5</v>
      </c>
      <c r="T5842" s="4" t="str">
        <f t="shared" si="733"/>
        <v>D - Abwanderungsrisiko</v>
      </c>
      <c r="U5842" s="4">
        <f>ROUND(((E5842-Hilfswerte!$B$20)/Hilfswerte!$B$21)+((F5842-Hilfswerte!$B$22)/Hilfswerte!$B$23)+((G5842-Hilfswerte!$B$24)/Hilfswerte!$B$25)+0.1*INDEX(Hilfswerte!$B$4:$B$15,MATCH(C5842,Hilfswerte!$A$4:$A$15,0)),2)</f>
        <v>-1.58</v>
      </c>
      <c r="V5842" s="4">
        <f>ROUND(SQRT((((E5842-Hilfswerte!$B$20)/Hilfswerte!$B$21)-Hilfswerte!$B$28)^2+(((F5842-Hilfswerte!$B$22)/Hilfswerte!$B$23)-Hilfswerte!$B$29)^2+(((G5842-Hilfswerte!$B$24)/Hilfswerte!$B$25)-Hilfswerte!$B$30)^2),3)</f>
        <v>1.7849999999999999</v>
      </c>
      <c r="W5842" s="4">
        <f>ROUND(E5842*Hilfswerte!$B$31,0)</f>
        <v>16855</v>
      </c>
      <c r="X5842" s="4">
        <f t="shared" si="734"/>
        <v>16855</v>
      </c>
      <c r="Y5842" s="4" t="str">
        <f>IF(T5842="A - Top-Kunde","bereits Top-Kunde",IF(AND(V5842&lt;=Hilfswerte!$B$34,H5842&lt;0.5*W5842),"Hoch",IF(AND(V5842&lt;=Hilfswerte!$B$35,H5842&lt;0.7*W5842),"Mittel","Niedrig")))</f>
        <v>Niedrig</v>
      </c>
      <c r="Z5842" s="4">
        <f t="shared" si="735"/>
        <v>60.3</v>
      </c>
      <c r="AA5842" s="4" t="str">
        <f>IF(J5842&gt;365,"Bereits abgewandert (Segment D)",IF(Z5842&gt;=Hilfswerte!$B$38,"Rot - akut gefaehrdet",IF(Z5842&gt;=Hilfswerte!$B$39,"Gelb - beobachten","Gruen - stabil")))</f>
        <v>Bereits abgewandert (Segment D)</v>
      </c>
    </row>
    <row r="5843" spans="1:27" ht="15" customHeight="1" x14ac:dyDescent="0.25">
      <c r="A5843" s="4" t="s">
        <v>6190</v>
      </c>
      <c r="B5843" s="4" t="s">
        <v>271</v>
      </c>
      <c r="C5843" s="4" t="s">
        <v>89</v>
      </c>
      <c r="D5843" s="4" t="s">
        <v>56</v>
      </c>
      <c r="E5843" s="4">
        <v>50</v>
      </c>
      <c r="F5843" s="4">
        <v>7.8</v>
      </c>
      <c r="G5843" s="4">
        <v>4.5999999999999996</v>
      </c>
      <c r="H5843" s="4">
        <v>3070</v>
      </c>
      <c r="I5843" s="4">
        <v>2</v>
      </c>
      <c r="J5843" s="4">
        <v>57</v>
      </c>
      <c r="K5843" s="4">
        <v>0</v>
      </c>
      <c r="L5843" s="4">
        <v>25</v>
      </c>
      <c r="M5843" s="4">
        <v>6</v>
      </c>
      <c r="N5843" s="4">
        <v>-19.2</v>
      </c>
      <c r="O5843" s="4">
        <f t="shared" si="728"/>
        <v>4</v>
      </c>
      <c r="P5843" s="4">
        <f t="shared" si="729"/>
        <v>2</v>
      </c>
      <c r="Q5843" s="4">
        <f t="shared" si="730"/>
        <v>4</v>
      </c>
      <c r="R5843" s="4">
        <f t="shared" si="731"/>
        <v>10</v>
      </c>
      <c r="S5843" s="4">
        <f t="shared" si="732"/>
        <v>82.9</v>
      </c>
      <c r="T5843" s="4" t="str">
        <f t="shared" si="733"/>
        <v>C - Entwicklungspotenzial</v>
      </c>
      <c r="U5843" s="4">
        <f>ROUND(((E5843-Hilfswerte!$B$20)/Hilfswerte!$B$21)+((F5843-Hilfswerte!$B$22)/Hilfswerte!$B$23)+((G5843-Hilfswerte!$B$24)/Hilfswerte!$B$25)+0.1*INDEX(Hilfswerte!$B$4:$B$15,MATCH(C5843,Hilfswerte!$A$4:$A$15,0)),2)</f>
        <v>-1.26</v>
      </c>
      <c r="V5843" s="4">
        <f>ROUND(SQRT((((E5843-Hilfswerte!$B$20)/Hilfswerte!$B$21)-Hilfswerte!$B$28)^2+(((F5843-Hilfswerte!$B$22)/Hilfswerte!$B$23)-Hilfswerte!$B$29)^2+(((G5843-Hilfswerte!$B$24)/Hilfswerte!$B$25)-Hilfswerte!$B$30)^2),3)</f>
        <v>1.282</v>
      </c>
      <c r="W5843" s="4">
        <f>ROUND(E5843*Hilfswerte!$B$31,0)</f>
        <v>10277</v>
      </c>
      <c r="X5843" s="4">
        <f t="shared" si="734"/>
        <v>7207</v>
      </c>
      <c r="Y5843" s="4" t="str">
        <f>IF(T5843="A - Top-Kunde","bereits Top-Kunde",IF(AND(V5843&lt;=Hilfswerte!$B$34,H5843&lt;0.5*W5843),"Hoch",IF(AND(V5843&lt;=Hilfswerte!$B$35,H5843&lt;0.7*W5843),"Mittel","Niedrig")))</f>
        <v>Niedrig</v>
      </c>
      <c r="Z5843" s="4">
        <f t="shared" si="735"/>
        <v>15.5</v>
      </c>
      <c r="AA5843" s="4" t="str">
        <f>IF(J5843&gt;365,"Bereits abgewandert (Segment D)",IF(Z5843&gt;=Hilfswerte!$B$38,"Rot - akut gefaehrdet",IF(Z5843&gt;=Hilfswerte!$B$39,"Gelb - beobachten","Gruen - stabil")))</f>
        <v>Gelb - beobachten</v>
      </c>
    </row>
    <row r="5844" spans="1:27" ht="15" customHeight="1" x14ac:dyDescent="0.25">
      <c r="A5844" s="4" t="s">
        <v>6191</v>
      </c>
      <c r="B5844" s="4" t="s">
        <v>229</v>
      </c>
      <c r="C5844" s="4" t="s">
        <v>74</v>
      </c>
      <c r="D5844" s="4" t="s">
        <v>52</v>
      </c>
      <c r="E5844" s="4">
        <v>115</v>
      </c>
      <c r="F5844" s="4">
        <v>22.2</v>
      </c>
      <c r="G5844" s="4">
        <v>6.5</v>
      </c>
      <c r="H5844" s="4">
        <v>3546</v>
      </c>
      <c r="I5844" s="4">
        <v>2</v>
      </c>
      <c r="J5844" s="4">
        <v>143</v>
      </c>
      <c r="K5844" s="4">
        <v>0</v>
      </c>
      <c r="L5844" s="4">
        <v>18</v>
      </c>
      <c r="M5844" s="4">
        <v>1</v>
      </c>
      <c r="N5844" s="4">
        <v>25.4</v>
      </c>
      <c r="O5844" s="4">
        <f t="shared" si="728"/>
        <v>3</v>
      </c>
      <c r="P5844" s="4">
        <f t="shared" si="729"/>
        <v>2</v>
      </c>
      <c r="Q5844" s="4">
        <f t="shared" si="730"/>
        <v>4</v>
      </c>
      <c r="R5844" s="4">
        <f t="shared" si="731"/>
        <v>9</v>
      </c>
      <c r="S5844" s="4">
        <f t="shared" si="732"/>
        <v>97.3</v>
      </c>
      <c r="T5844" s="4" t="str">
        <f t="shared" si="733"/>
        <v>C - Entwicklungspotenzial</v>
      </c>
      <c r="U5844" s="4">
        <f>ROUND(((E5844-Hilfswerte!$B$20)/Hilfswerte!$B$21)+((F5844-Hilfswerte!$B$22)/Hilfswerte!$B$23)+((G5844-Hilfswerte!$B$24)/Hilfswerte!$B$25)+0.1*INDEX(Hilfswerte!$B$4:$B$15,MATCH(C5844,Hilfswerte!$A$4:$A$15,0)),2)</f>
        <v>-0.74</v>
      </c>
      <c r="V5844" s="4">
        <f>ROUND(SQRT((((E5844-Hilfswerte!$B$20)/Hilfswerte!$B$21)-Hilfswerte!$B$28)^2+(((F5844-Hilfswerte!$B$22)/Hilfswerte!$B$23)-Hilfswerte!$B$29)^2+(((G5844-Hilfswerte!$B$24)/Hilfswerte!$B$25)-Hilfswerte!$B$30)^2),3)</f>
        <v>0.82899999999999996</v>
      </c>
      <c r="W5844" s="4">
        <f>ROUND(E5844*Hilfswerte!$B$31,0)</f>
        <v>23638</v>
      </c>
      <c r="X5844" s="4">
        <f t="shared" si="734"/>
        <v>20092</v>
      </c>
      <c r="Y5844" s="4" t="str">
        <f>IF(T5844="A - Top-Kunde","bereits Top-Kunde",IF(AND(V5844&lt;=Hilfswerte!$B$34,H5844&lt;0.5*W5844),"Hoch",IF(AND(V5844&lt;=Hilfswerte!$B$35,H5844&lt;0.7*W5844),"Mittel","Niedrig")))</f>
        <v>Hoch</v>
      </c>
      <c r="Z5844" s="4">
        <f t="shared" si="735"/>
        <v>10.8</v>
      </c>
      <c r="AA5844" s="4" t="str">
        <f>IF(J5844&gt;365,"Bereits abgewandert (Segment D)",IF(Z5844&gt;=Hilfswerte!$B$38,"Rot - akut gefaehrdet",IF(Z5844&gt;=Hilfswerte!$B$39,"Gelb - beobachten","Gruen - stabil")))</f>
        <v>Gruen - stabil</v>
      </c>
    </row>
    <row r="5845" spans="1:27" ht="15" customHeight="1" x14ac:dyDescent="0.25">
      <c r="A5845" s="4" t="s">
        <v>6192</v>
      </c>
      <c r="B5845" s="4" t="s">
        <v>227</v>
      </c>
      <c r="C5845" s="4" t="s">
        <v>59</v>
      </c>
      <c r="D5845" s="4" t="s">
        <v>93</v>
      </c>
      <c r="E5845" s="4">
        <v>226</v>
      </c>
      <c r="F5845" s="4">
        <v>40.4</v>
      </c>
      <c r="G5845" s="4">
        <v>8.6999999999999993</v>
      </c>
      <c r="H5845" s="4">
        <v>79971</v>
      </c>
      <c r="I5845" s="4">
        <v>4</v>
      </c>
      <c r="J5845" s="4">
        <v>18</v>
      </c>
      <c r="K5845" s="4">
        <v>0</v>
      </c>
      <c r="L5845" s="4">
        <v>6</v>
      </c>
      <c r="M5845" s="4">
        <v>2</v>
      </c>
      <c r="N5845" s="4">
        <v>0.5</v>
      </c>
      <c r="O5845" s="4">
        <f t="shared" si="728"/>
        <v>5</v>
      </c>
      <c r="P5845" s="4">
        <f t="shared" si="729"/>
        <v>4</v>
      </c>
      <c r="Q5845" s="4">
        <f t="shared" si="730"/>
        <v>5</v>
      </c>
      <c r="R5845" s="4">
        <f t="shared" si="731"/>
        <v>14</v>
      </c>
      <c r="S5845" s="4">
        <f t="shared" si="732"/>
        <v>138.5</v>
      </c>
      <c r="T5845" s="4" t="str">
        <f t="shared" si="733"/>
        <v>A - Top-Kunde</v>
      </c>
      <c r="U5845" s="4">
        <f>ROUND(((E5845-Hilfswerte!$B$20)/Hilfswerte!$B$21)+((F5845-Hilfswerte!$B$22)/Hilfswerte!$B$23)+((G5845-Hilfswerte!$B$24)/Hilfswerte!$B$25)+0.1*INDEX(Hilfswerte!$B$4:$B$15,MATCH(C5845,Hilfswerte!$A$4:$A$15,0)),2)</f>
        <v>0.36</v>
      </c>
      <c r="V5845" s="4">
        <f>ROUND(SQRT((((E5845-Hilfswerte!$B$20)/Hilfswerte!$B$21)-Hilfswerte!$B$28)^2+(((F5845-Hilfswerte!$B$22)/Hilfswerte!$B$23)-Hilfswerte!$B$29)^2+(((G5845-Hilfswerte!$B$24)/Hilfswerte!$B$25)-Hilfswerte!$B$30)^2),3)</f>
        <v>0.47399999999999998</v>
      </c>
      <c r="W5845" s="4">
        <f>ROUND(E5845*Hilfswerte!$B$31,0)</f>
        <v>46453</v>
      </c>
      <c r="X5845" s="4">
        <f t="shared" si="734"/>
        <v>0</v>
      </c>
      <c r="Y5845" s="4" t="str">
        <f>IF(T5845="A - Top-Kunde","bereits Top-Kunde",IF(AND(V5845&lt;=Hilfswerte!$B$34,H5845&lt;0.5*W5845),"Hoch",IF(AND(V5845&lt;=Hilfswerte!$B$35,H5845&lt;0.7*W5845),"Mittel","Niedrig")))</f>
        <v>bereits Top-Kunde</v>
      </c>
      <c r="Z5845" s="4">
        <f t="shared" si="735"/>
        <v>2.1</v>
      </c>
      <c r="AA5845" s="4" t="str">
        <f>IF(J5845&gt;365,"Bereits abgewandert (Segment D)",IF(Z5845&gt;=Hilfswerte!$B$38,"Rot - akut gefaehrdet",IF(Z5845&gt;=Hilfswerte!$B$39,"Gelb - beobachten","Gruen - stabil")))</f>
        <v>Gruen - stabil</v>
      </c>
    </row>
    <row r="5846" spans="1:27" ht="15" customHeight="1" x14ac:dyDescent="0.25">
      <c r="A5846" s="4" t="s">
        <v>6193</v>
      </c>
      <c r="B5846" s="4" t="s">
        <v>188</v>
      </c>
      <c r="C5846" s="4" t="s">
        <v>89</v>
      </c>
      <c r="D5846" s="4" t="s">
        <v>77</v>
      </c>
      <c r="E5846" s="4">
        <v>272</v>
      </c>
      <c r="F5846" s="4">
        <v>77.400000000000006</v>
      </c>
      <c r="G5846" s="4">
        <v>3.6</v>
      </c>
      <c r="H5846" s="4">
        <v>0</v>
      </c>
      <c r="I5846" s="4">
        <v>0</v>
      </c>
      <c r="J5846" s="4">
        <v>487</v>
      </c>
      <c r="K5846" s="4">
        <v>0</v>
      </c>
      <c r="L5846" s="4">
        <v>27</v>
      </c>
      <c r="M5846" s="4">
        <v>0</v>
      </c>
      <c r="N5846" s="4">
        <v>-72.599999999999994</v>
      </c>
      <c r="O5846" s="4">
        <f t="shared" si="728"/>
        <v>1</v>
      </c>
      <c r="P5846" s="4">
        <f t="shared" si="729"/>
        <v>1</v>
      </c>
      <c r="Q5846" s="4">
        <f t="shared" si="730"/>
        <v>1</v>
      </c>
      <c r="R5846" s="4">
        <f t="shared" si="731"/>
        <v>3</v>
      </c>
      <c r="S5846" s="4">
        <f t="shared" si="732"/>
        <v>-14.4</v>
      </c>
      <c r="T5846" s="4" t="str">
        <f t="shared" si="733"/>
        <v>D - Abwanderungsrisiko</v>
      </c>
      <c r="U5846" s="4">
        <f>ROUND(((E5846-Hilfswerte!$B$20)/Hilfswerte!$B$21)+((F5846-Hilfswerte!$B$22)/Hilfswerte!$B$23)+((G5846-Hilfswerte!$B$24)/Hilfswerte!$B$25)+0.1*INDEX(Hilfswerte!$B$4:$B$15,MATCH(C5846,Hilfswerte!$A$4:$A$15,0)),2)</f>
        <v>0.79</v>
      </c>
      <c r="V5846" s="4">
        <f>ROUND(SQRT((((E5846-Hilfswerte!$B$20)/Hilfswerte!$B$21)-Hilfswerte!$B$28)^2+(((F5846-Hilfswerte!$B$22)/Hilfswerte!$B$23)-Hilfswerte!$B$29)^2+(((G5846-Hilfswerte!$B$24)/Hilfswerte!$B$25)-Hilfswerte!$B$30)^2),3)</f>
        <v>1.4750000000000001</v>
      </c>
      <c r="W5846" s="4">
        <f>ROUND(E5846*Hilfswerte!$B$31,0)</f>
        <v>55909</v>
      </c>
      <c r="X5846" s="4">
        <f t="shared" si="734"/>
        <v>55909</v>
      </c>
      <c r="Y5846" s="4" t="str">
        <f>IF(T5846="A - Top-Kunde","bereits Top-Kunde",IF(AND(V5846&lt;=Hilfswerte!$B$34,H5846&lt;0.5*W5846),"Hoch",IF(AND(V5846&lt;=Hilfswerte!$B$35,H5846&lt;0.7*W5846),"Mittel","Niedrig")))</f>
        <v>Niedrig</v>
      </c>
      <c r="Z5846" s="4">
        <f t="shared" si="735"/>
        <v>58.8</v>
      </c>
      <c r="AA5846" s="4" t="str">
        <f>IF(J5846&gt;365,"Bereits abgewandert (Segment D)",IF(Z5846&gt;=Hilfswerte!$B$38,"Rot - akut gefaehrdet",IF(Z5846&gt;=Hilfswerte!$B$39,"Gelb - beobachten","Gruen - stabil")))</f>
        <v>Bereits abgewandert (Segment D)</v>
      </c>
    </row>
    <row r="5847" spans="1:27" ht="15" customHeight="1" x14ac:dyDescent="0.25">
      <c r="A5847" s="4" t="s">
        <v>6194</v>
      </c>
      <c r="B5847" s="4" t="s">
        <v>405</v>
      </c>
      <c r="C5847" s="4" t="s">
        <v>89</v>
      </c>
      <c r="D5847" s="4" t="s">
        <v>30</v>
      </c>
      <c r="E5847" s="4">
        <v>146</v>
      </c>
      <c r="F5847" s="4">
        <v>44.2</v>
      </c>
      <c r="G5847" s="4">
        <v>9.9</v>
      </c>
      <c r="H5847" s="4">
        <v>8052</v>
      </c>
      <c r="I5847" s="4">
        <v>2</v>
      </c>
      <c r="J5847" s="4">
        <v>186</v>
      </c>
      <c r="K5847" s="4">
        <v>0</v>
      </c>
      <c r="L5847" s="4">
        <v>0</v>
      </c>
      <c r="M5847" s="4">
        <v>1</v>
      </c>
      <c r="N5847" s="4">
        <v>49.4</v>
      </c>
      <c r="O5847" s="4">
        <f t="shared" si="728"/>
        <v>2</v>
      </c>
      <c r="P5847" s="4">
        <f t="shared" si="729"/>
        <v>2</v>
      </c>
      <c r="Q5847" s="4">
        <f t="shared" si="730"/>
        <v>5</v>
      </c>
      <c r="R5847" s="4">
        <f t="shared" si="731"/>
        <v>9</v>
      </c>
      <c r="S5847" s="4">
        <f t="shared" si="732"/>
        <v>114.7</v>
      </c>
      <c r="T5847" s="4" t="str">
        <f t="shared" si="733"/>
        <v>B - Kernkunde</v>
      </c>
      <c r="U5847" s="4">
        <f>ROUND(((E5847-Hilfswerte!$B$20)/Hilfswerte!$B$21)+((F5847-Hilfswerte!$B$22)/Hilfswerte!$B$23)+((G5847-Hilfswerte!$B$24)/Hilfswerte!$B$25)+0.1*INDEX(Hilfswerte!$B$4:$B$15,MATCH(C5847,Hilfswerte!$A$4:$A$15,0)),2)</f>
        <v>0.65</v>
      </c>
      <c r="V5847" s="4">
        <f>ROUND(SQRT((((E5847-Hilfswerte!$B$20)/Hilfswerte!$B$21)-Hilfswerte!$B$28)^2+(((F5847-Hilfswerte!$B$22)/Hilfswerte!$B$23)-Hilfswerte!$B$29)^2+(((G5847-Hilfswerte!$B$24)/Hilfswerte!$B$25)-Hilfswerte!$B$30)^2),3)</f>
        <v>0.25600000000000001</v>
      </c>
      <c r="W5847" s="4">
        <f>ROUND(E5847*Hilfswerte!$B$31,0)</f>
        <v>30010</v>
      </c>
      <c r="X5847" s="4">
        <f t="shared" si="734"/>
        <v>21958</v>
      </c>
      <c r="Y5847" s="4" t="str">
        <f>IF(T5847="A - Top-Kunde","bereits Top-Kunde",IF(AND(V5847&lt;=Hilfswerte!$B$34,H5847&lt;0.5*W5847),"Hoch",IF(AND(V5847&lt;=Hilfswerte!$B$35,H5847&lt;0.7*W5847),"Mittel","Niedrig")))</f>
        <v>Hoch</v>
      </c>
      <c r="Z5847" s="4">
        <f t="shared" si="735"/>
        <v>9.3000000000000007</v>
      </c>
      <c r="AA5847" s="4" t="str">
        <f>IF(J5847&gt;365,"Bereits abgewandert (Segment D)",IF(Z5847&gt;=Hilfswerte!$B$38,"Rot - akut gefaehrdet",IF(Z5847&gt;=Hilfswerte!$B$39,"Gelb - beobachten","Gruen - stabil")))</f>
        <v>Gruen - stabil</v>
      </c>
    </row>
    <row r="5848" spans="1:27" ht="15" customHeight="1" x14ac:dyDescent="0.25">
      <c r="A5848" s="4" t="s">
        <v>6195</v>
      </c>
      <c r="B5848" s="4" t="s">
        <v>820</v>
      </c>
      <c r="C5848" s="4" t="s">
        <v>47</v>
      </c>
      <c r="D5848" s="4" t="s">
        <v>30</v>
      </c>
      <c r="E5848" s="4">
        <v>344</v>
      </c>
      <c r="F5848" s="4">
        <v>83.8</v>
      </c>
      <c r="G5848" s="4">
        <v>5</v>
      </c>
      <c r="H5848" s="4">
        <v>49052</v>
      </c>
      <c r="I5848" s="4">
        <v>5</v>
      </c>
      <c r="J5848" s="4">
        <v>99</v>
      </c>
      <c r="K5848" s="4">
        <v>0</v>
      </c>
      <c r="L5848" s="4">
        <v>1</v>
      </c>
      <c r="M5848" s="4">
        <v>3</v>
      </c>
      <c r="N5848" s="4">
        <v>-11</v>
      </c>
      <c r="O5848" s="4">
        <f t="shared" si="728"/>
        <v>3</v>
      </c>
      <c r="P5848" s="4">
        <f t="shared" si="729"/>
        <v>5</v>
      </c>
      <c r="Q5848" s="4">
        <f t="shared" si="730"/>
        <v>5</v>
      </c>
      <c r="R5848" s="4">
        <f t="shared" si="731"/>
        <v>13</v>
      </c>
      <c r="S5848" s="4">
        <f t="shared" si="732"/>
        <v>124.2</v>
      </c>
      <c r="T5848" s="4" t="str">
        <f t="shared" si="733"/>
        <v>B - Kernkunde</v>
      </c>
      <c r="U5848" s="4">
        <f>ROUND(((E5848-Hilfswerte!$B$20)/Hilfswerte!$B$21)+((F5848-Hilfswerte!$B$22)/Hilfswerte!$B$23)+((G5848-Hilfswerte!$B$24)/Hilfswerte!$B$25)+0.1*INDEX(Hilfswerte!$B$4:$B$15,MATCH(C5848,Hilfswerte!$A$4:$A$15,0)),2)</f>
        <v>1.22</v>
      </c>
      <c r="V5848" s="4">
        <f>ROUND(SQRT((((E5848-Hilfswerte!$B$20)/Hilfswerte!$B$21)-Hilfswerte!$B$28)^2+(((F5848-Hilfswerte!$B$22)/Hilfswerte!$B$23)-Hilfswerte!$B$29)^2+(((G5848-Hilfswerte!$B$24)/Hilfswerte!$B$25)-Hilfswerte!$B$30)^2),3)</f>
        <v>1.496</v>
      </c>
      <c r="W5848" s="4">
        <f>ROUND(E5848*Hilfswerte!$B$31,0)</f>
        <v>70708</v>
      </c>
      <c r="X5848" s="4">
        <f t="shared" si="734"/>
        <v>21656</v>
      </c>
      <c r="Y5848" s="4" t="str">
        <f>IF(T5848="A - Top-Kunde","bereits Top-Kunde",IF(AND(V5848&lt;=Hilfswerte!$B$34,H5848&lt;0.5*W5848),"Hoch",IF(AND(V5848&lt;=Hilfswerte!$B$35,H5848&lt;0.7*W5848),"Mittel","Niedrig")))</f>
        <v>Niedrig</v>
      </c>
      <c r="Z5848" s="4">
        <f t="shared" si="735"/>
        <v>9.6</v>
      </c>
      <c r="AA5848" s="4" t="str">
        <f>IF(J5848&gt;365,"Bereits abgewandert (Segment D)",IF(Z5848&gt;=Hilfswerte!$B$38,"Rot - akut gefaehrdet",IF(Z5848&gt;=Hilfswerte!$B$39,"Gelb - beobachten","Gruen - stabil")))</f>
        <v>Gruen - stabil</v>
      </c>
    </row>
    <row r="5849" spans="1:27" ht="15" customHeight="1" x14ac:dyDescent="0.25">
      <c r="A5849" s="4" t="s">
        <v>6196</v>
      </c>
      <c r="B5849" s="4" t="s">
        <v>525</v>
      </c>
      <c r="C5849" s="4" t="s">
        <v>84</v>
      </c>
      <c r="D5849" s="4" t="s">
        <v>30</v>
      </c>
      <c r="E5849" s="4">
        <v>49</v>
      </c>
      <c r="F5849" s="4">
        <v>8.1</v>
      </c>
      <c r="G5849" s="4">
        <v>0.6</v>
      </c>
      <c r="H5849" s="4">
        <v>11472</v>
      </c>
      <c r="I5849" s="4">
        <v>3</v>
      </c>
      <c r="J5849" s="4">
        <v>123</v>
      </c>
      <c r="K5849" s="4">
        <v>0</v>
      </c>
      <c r="L5849" s="4">
        <v>11</v>
      </c>
      <c r="M5849" s="4">
        <v>5</v>
      </c>
      <c r="N5849" s="4">
        <v>-8.8000000000000007</v>
      </c>
      <c r="O5849" s="4">
        <f t="shared" si="728"/>
        <v>3</v>
      </c>
      <c r="P5849" s="4">
        <f t="shared" si="729"/>
        <v>3</v>
      </c>
      <c r="Q5849" s="4">
        <f t="shared" si="730"/>
        <v>5</v>
      </c>
      <c r="R5849" s="4">
        <f t="shared" si="731"/>
        <v>11</v>
      </c>
      <c r="S5849" s="4">
        <f t="shared" si="732"/>
        <v>102.3</v>
      </c>
      <c r="T5849" s="4" t="str">
        <f t="shared" si="733"/>
        <v>C - Entwicklungspotenzial</v>
      </c>
      <c r="U5849" s="4">
        <f>ROUND(((E5849-Hilfswerte!$B$20)/Hilfswerte!$B$21)+((F5849-Hilfswerte!$B$22)/Hilfswerte!$B$23)+((G5849-Hilfswerte!$B$24)/Hilfswerte!$B$25)+0.1*INDEX(Hilfswerte!$B$4:$B$15,MATCH(C5849,Hilfswerte!$A$4:$A$15,0)),2)</f>
        <v>-2.19</v>
      </c>
      <c r="V5849" s="4">
        <f>ROUND(SQRT((((E5849-Hilfswerte!$B$20)/Hilfswerte!$B$21)-Hilfswerte!$B$28)^2+(((F5849-Hilfswerte!$B$22)/Hilfswerte!$B$23)-Hilfswerte!$B$29)^2+(((G5849-Hilfswerte!$B$24)/Hilfswerte!$B$25)-Hilfswerte!$B$30)^2),3)</f>
        <v>1.8380000000000001</v>
      </c>
      <c r="W5849" s="4">
        <f>ROUND(E5849*Hilfswerte!$B$31,0)</f>
        <v>10072</v>
      </c>
      <c r="X5849" s="4">
        <f t="shared" si="734"/>
        <v>0</v>
      </c>
      <c r="Y5849" s="4" t="str">
        <f>IF(T5849="A - Top-Kunde","bereits Top-Kunde",IF(AND(V5849&lt;=Hilfswerte!$B$34,H5849&lt;0.5*W5849),"Hoch",IF(AND(V5849&lt;=Hilfswerte!$B$35,H5849&lt;0.7*W5849),"Mittel","Niedrig")))</f>
        <v>Niedrig</v>
      </c>
      <c r="Z5849" s="4">
        <f t="shared" si="735"/>
        <v>11.9</v>
      </c>
      <c r="AA5849" s="4" t="str">
        <f>IF(J5849&gt;365,"Bereits abgewandert (Segment D)",IF(Z5849&gt;=Hilfswerte!$B$38,"Rot - akut gefaehrdet",IF(Z5849&gt;=Hilfswerte!$B$39,"Gelb - beobachten","Gruen - stabil")))</f>
        <v>Gruen - stabil</v>
      </c>
    </row>
    <row r="5850" spans="1:27" ht="15" customHeight="1" x14ac:dyDescent="0.25">
      <c r="A5850" s="4" t="s">
        <v>6197</v>
      </c>
      <c r="B5850" s="4" t="s">
        <v>674</v>
      </c>
      <c r="C5850" s="4" t="s">
        <v>74</v>
      </c>
      <c r="D5850" s="4" t="s">
        <v>56</v>
      </c>
      <c r="E5850" s="4">
        <v>8</v>
      </c>
      <c r="F5850" s="4">
        <v>2.9</v>
      </c>
      <c r="G5850" s="4">
        <v>8.9</v>
      </c>
      <c r="H5850" s="4">
        <v>0</v>
      </c>
      <c r="I5850" s="4">
        <v>0</v>
      </c>
      <c r="J5850" s="4">
        <v>568</v>
      </c>
      <c r="K5850" s="4">
        <v>0</v>
      </c>
      <c r="L5850" s="4">
        <v>-6</v>
      </c>
      <c r="M5850" s="4">
        <v>0</v>
      </c>
      <c r="N5850" s="4">
        <v>-87.1</v>
      </c>
      <c r="O5850" s="4">
        <f t="shared" si="728"/>
        <v>1</v>
      </c>
      <c r="P5850" s="4">
        <f t="shared" si="729"/>
        <v>1</v>
      </c>
      <c r="Q5850" s="4">
        <f t="shared" si="730"/>
        <v>1</v>
      </c>
      <c r="R5850" s="4">
        <f t="shared" si="731"/>
        <v>3</v>
      </c>
      <c r="S5850" s="4">
        <f t="shared" si="732"/>
        <v>-13.6</v>
      </c>
      <c r="T5850" s="4" t="str">
        <f t="shared" si="733"/>
        <v>D - Abwanderungsrisiko</v>
      </c>
      <c r="U5850" s="4">
        <f>ROUND(((E5850-Hilfswerte!$B$20)/Hilfswerte!$B$21)+((F5850-Hilfswerte!$B$22)/Hilfswerte!$B$23)+((G5850-Hilfswerte!$B$24)/Hilfswerte!$B$25)+0.1*INDEX(Hilfswerte!$B$4:$B$15,MATCH(C5850,Hilfswerte!$A$4:$A$15,0)),2)</f>
        <v>-1.1599999999999999</v>
      </c>
      <c r="V5850" s="4">
        <f>ROUND(SQRT((((E5850-Hilfswerte!$B$20)/Hilfswerte!$B$21)-Hilfswerte!$B$28)^2+(((F5850-Hilfswerte!$B$22)/Hilfswerte!$B$23)-Hilfswerte!$B$29)^2+(((G5850-Hilfswerte!$B$24)/Hilfswerte!$B$25)-Hilfswerte!$B$30)^2),3)</f>
        <v>0.996</v>
      </c>
      <c r="W5850" s="4">
        <f>ROUND(E5850*Hilfswerte!$B$31,0)</f>
        <v>1644</v>
      </c>
      <c r="X5850" s="4">
        <f t="shared" si="734"/>
        <v>1644</v>
      </c>
      <c r="Y5850" s="4" t="str">
        <f>IF(T5850="A - Top-Kunde","bereits Top-Kunde",IF(AND(V5850&lt;=Hilfswerte!$B$34,H5850&lt;0.5*W5850),"Hoch",IF(AND(V5850&lt;=Hilfswerte!$B$35,H5850&lt;0.7*W5850),"Mittel","Niedrig")))</f>
        <v>Mittel</v>
      </c>
      <c r="Z5850" s="4">
        <f t="shared" si="735"/>
        <v>63.2</v>
      </c>
      <c r="AA5850" s="4" t="str">
        <f>IF(J5850&gt;365,"Bereits abgewandert (Segment D)",IF(Z5850&gt;=Hilfswerte!$B$38,"Rot - akut gefaehrdet",IF(Z5850&gt;=Hilfswerte!$B$39,"Gelb - beobachten","Gruen - stabil")))</f>
        <v>Bereits abgewandert (Segment D)</v>
      </c>
    </row>
    <row r="5851" spans="1:27" ht="15" customHeight="1" x14ac:dyDescent="0.25">
      <c r="A5851" s="4" t="s">
        <v>6198</v>
      </c>
      <c r="B5851" s="4" t="s">
        <v>88</v>
      </c>
      <c r="C5851" s="4" t="s">
        <v>65</v>
      </c>
      <c r="D5851" s="4" t="s">
        <v>30</v>
      </c>
      <c r="E5851" s="4">
        <v>54</v>
      </c>
      <c r="F5851" s="4">
        <v>11.1</v>
      </c>
      <c r="G5851" s="4">
        <v>2.7</v>
      </c>
      <c r="H5851" s="4">
        <v>4998</v>
      </c>
      <c r="I5851" s="4">
        <v>3</v>
      </c>
      <c r="J5851" s="4">
        <v>186</v>
      </c>
      <c r="K5851" s="4">
        <v>0</v>
      </c>
      <c r="L5851" s="4">
        <v>15</v>
      </c>
      <c r="M5851" s="4">
        <v>4</v>
      </c>
      <c r="N5851" s="4">
        <v>19.3</v>
      </c>
      <c r="O5851" s="4">
        <f t="shared" si="728"/>
        <v>2</v>
      </c>
      <c r="P5851" s="4">
        <f t="shared" si="729"/>
        <v>3</v>
      </c>
      <c r="Q5851" s="4">
        <f t="shared" si="730"/>
        <v>4</v>
      </c>
      <c r="R5851" s="4">
        <f t="shared" si="731"/>
        <v>9</v>
      </c>
      <c r="S5851" s="4">
        <f t="shared" si="732"/>
        <v>95.2</v>
      </c>
      <c r="T5851" s="4" t="str">
        <f t="shared" si="733"/>
        <v>C - Entwicklungspotenzial</v>
      </c>
      <c r="U5851" s="4">
        <f>ROUND(((E5851-Hilfswerte!$B$20)/Hilfswerte!$B$21)+((F5851-Hilfswerte!$B$22)/Hilfswerte!$B$23)+((G5851-Hilfswerte!$B$24)/Hilfswerte!$B$25)+0.1*INDEX(Hilfswerte!$B$4:$B$15,MATCH(C5851,Hilfswerte!$A$4:$A$15,0)),2)</f>
        <v>-1.83</v>
      </c>
      <c r="V5851" s="4">
        <f>ROUND(SQRT((((E5851-Hilfswerte!$B$20)/Hilfswerte!$B$21)-Hilfswerte!$B$28)^2+(((F5851-Hilfswerte!$B$22)/Hilfswerte!$B$23)-Hilfswerte!$B$29)^2+(((G5851-Hilfswerte!$B$24)/Hilfswerte!$B$25)-Hilfswerte!$B$30)^2),3)</f>
        <v>1.5129999999999999</v>
      </c>
      <c r="W5851" s="4">
        <f>ROUND(E5851*Hilfswerte!$B$31,0)</f>
        <v>11099</v>
      </c>
      <c r="X5851" s="4">
        <f t="shared" si="734"/>
        <v>6101</v>
      </c>
      <c r="Y5851" s="4" t="str">
        <f>IF(T5851="A - Top-Kunde","bereits Top-Kunde",IF(AND(V5851&lt;=Hilfswerte!$B$34,H5851&lt;0.5*W5851),"Hoch",IF(AND(V5851&lt;=Hilfswerte!$B$35,H5851&lt;0.7*W5851),"Mittel","Niedrig")))</f>
        <v>Niedrig</v>
      </c>
      <c r="Z5851" s="4">
        <f t="shared" si="735"/>
        <v>12.3</v>
      </c>
      <c r="AA5851" s="4" t="str">
        <f>IF(J5851&gt;365,"Bereits abgewandert (Segment D)",IF(Z5851&gt;=Hilfswerte!$B$38,"Rot - akut gefaehrdet",IF(Z5851&gt;=Hilfswerte!$B$39,"Gelb - beobachten","Gruen - stabil")))</f>
        <v>Gruen - stabil</v>
      </c>
    </row>
    <row r="5852" spans="1:27" ht="15" customHeight="1" x14ac:dyDescent="0.25">
      <c r="A5852" s="4" t="s">
        <v>6199</v>
      </c>
      <c r="B5852" s="4" t="s">
        <v>569</v>
      </c>
      <c r="C5852" s="4" t="s">
        <v>38</v>
      </c>
      <c r="D5852" s="4" t="s">
        <v>178</v>
      </c>
      <c r="E5852" s="4">
        <v>28</v>
      </c>
      <c r="F5852" s="4">
        <v>8</v>
      </c>
      <c r="G5852" s="4">
        <v>7.2</v>
      </c>
      <c r="H5852" s="4">
        <v>0</v>
      </c>
      <c r="I5852" s="4">
        <v>0</v>
      </c>
      <c r="J5852" s="4">
        <v>500</v>
      </c>
      <c r="K5852" s="4">
        <v>0</v>
      </c>
      <c r="L5852" s="4">
        <v>4</v>
      </c>
      <c r="M5852" s="4">
        <v>0</v>
      </c>
      <c r="N5852" s="4">
        <v>-90</v>
      </c>
      <c r="O5852" s="4">
        <f t="shared" si="728"/>
        <v>1</v>
      </c>
      <c r="P5852" s="4">
        <f t="shared" si="729"/>
        <v>1</v>
      </c>
      <c r="Q5852" s="4">
        <f t="shared" si="730"/>
        <v>1</v>
      </c>
      <c r="R5852" s="4">
        <f t="shared" si="731"/>
        <v>3</v>
      </c>
      <c r="S5852" s="4">
        <f t="shared" si="732"/>
        <v>-16.2</v>
      </c>
      <c r="T5852" s="4" t="str">
        <f t="shared" si="733"/>
        <v>D - Abwanderungsrisiko</v>
      </c>
      <c r="U5852" s="4">
        <f>ROUND(((E5852-Hilfswerte!$B$20)/Hilfswerte!$B$21)+((F5852-Hilfswerte!$B$22)/Hilfswerte!$B$23)+((G5852-Hilfswerte!$B$24)/Hilfswerte!$B$25)+0.1*INDEX(Hilfswerte!$B$4:$B$15,MATCH(C5852,Hilfswerte!$A$4:$A$15,0)),2)</f>
        <v>-0.89</v>
      </c>
      <c r="V5852" s="4">
        <f>ROUND(SQRT((((E5852-Hilfswerte!$B$20)/Hilfswerte!$B$21)-Hilfswerte!$B$28)^2+(((F5852-Hilfswerte!$B$22)/Hilfswerte!$B$23)-Hilfswerte!$B$29)^2+(((G5852-Hilfswerte!$B$24)/Hilfswerte!$B$25)-Hilfswerte!$B$30)^2),3)</f>
        <v>1.0229999999999999</v>
      </c>
      <c r="W5852" s="4">
        <f>ROUND(E5852*Hilfswerte!$B$31,0)</f>
        <v>5755</v>
      </c>
      <c r="X5852" s="4">
        <f t="shared" si="734"/>
        <v>5755</v>
      </c>
      <c r="Y5852" s="4" t="str">
        <f>IF(T5852="A - Top-Kunde","bereits Top-Kunde",IF(AND(V5852&lt;=Hilfswerte!$B$34,H5852&lt;0.5*W5852),"Hoch",IF(AND(V5852&lt;=Hilfswerte!$B$35,H5852&lt;0.7*W5852),"Mittel","Niedrig")))</f>
        <v>Mittel</v>
      </c>
      <c r="Z5852" s="4">
        <f t="shared" si="735"/>
        <v>61.8</v>
      </c>
      <c r="AA5852" s="4" t="str">
        <f>IF(J5852&gt;365,"Bereits abgewandert (Segment D)",IF(Z5852&gt;=Hilfswerte!$B$38,"Rot - akut gefaehrdet",IF(Z5852&gt;=Hilfswerte!$B$39,"Gelb - beobachten","Gruen - stabil")))</f>
        <v>Bereits abgewandert (Segment D)</v>
      </c>
    </row>
    <row r="5853" spans="1:27" ht="15" customHeight="1" x14ac:dyDescent="0.25">
      <c r="A5853" s="4" t="s">
        <v>6200</v>
      </c>
      <c r="B5853" s="4" t="s">
        <v>165</v>
      </c>
      <c r="C5853" s="4" t="s">
        <v>55</v>
      </c>
      <c r="D5853" s="4" t="s">
        <v>30</v>
      </c>
      <c r="E5853" s="4">
        <v>43</v>
      </c>
      <c r="F5853" s="4">
        <v>12.9</v>
      </c>
      <c r="G5853" s="4">
        <v>10.199999999999999</v>
      </c>
      <c r="H5853" s="4">
        <v>1513</v>
      </c>
      <c r="I5853" s="4">
        <v>1</v>
      </c>
      <c r="J5853" s="4">
        <v>149</v>
      </c>
      <c r="K5853" s="4">
        <v>0</v>
      </c>
      <c r="L5853" s="4">
        <v>11</v>
      </c>
      <c r="M5853" s="4">
        <v>1</v>
      </c>
      <c r="N5853" s="4">
        <v>16.3</v>
      </c>
      <c r="O5853" s="4">
        <f t="shared" si="728"/>
        <v>3</v>
      </c>
      <c r="P5853" s="4">
        <f t="shared" si="729"/>
        <v>1</v>
      </c>
      <c r="Q5853" s="4">
        <f t="shared" si="730"/>
        <v>3</v>
      </c>
      <c r="R5853" s="4">
        <f t="shared" si="731"/>
        <v>7</v>
      </c>
      <c r="S5853" s="4">
        <f t="shared" si="732"/>
        <v>74.900000000000006</v>
      </c>
      <c r="T5853" s="4" t="str">
        <f t="shared" si="733"/>
        <v>C - Entwicklungspotenzial</v>
      </c>
      <c r="U5853" s="4">
        <f>ROUND(((E5853-Hilfswerte!$B$20)/Hilfswerte!$B$21)+((F5853-Hilfswerte!$B$22)/Hilfswerte!$B$23)+((G5853-Hilfswerte!$B$24)/Hilfswerte!$B$25)+0.1*INDEX(Hilfswerte!$B$4:$B$15,MATCH(C5853,Hilfswerte!$A$4:$A$15,0)),2)</f>
        <v>-0.31</v>
      </c>
      <c r="V5853" s="4">
        <f>ROUND(SQRT((((E5853-Hilfswerte!$B$20)/Hilfswerte!$B$21)-Hilfswerte!$B$28)^2+(((F5853-Hilfswerte!$B$22)/Hilfswerte!$B$23)-Hilfswerte!$B$29)^2+(((G5853-Hilfswerte!$B$24)/Hilfswerte!$B$25)-Hilfswerte!$B$30)^2),3)</f>
        <v>0.71199999999999997</v>
      </c>
      <c r="W5853" s="4">
        <f>ROUND(E5853*Hilfswerte!$B$31,0)</f>
        <v>8838</v>
      </c>
      <c r="X5853" s="4">
        <f t="shared" si="734"/>
        <v>7325</v>
      </c>
      <c r="Y5853" s="4" t="str">
        <f>IF(T5853="A - Top-Kunde","bereits Top-Kunde",IF(AND(V5853&lt;=Hilfswerte!$B$34,H5853&lt;0.5*W5853),"Hoch",IF(AND(V5853&lt;=Hilfswerte!$B$35,H5853&lt;0.7*W5853),"Mittel","Niedrig")))</f>
        <v>Hoch</v>
      </c>
      <c r="Z5853" s="4">
        <f t="shared" si="735"/>
        <v>9.6999999999999993</v>
      </c>
      <c r="AA5853" s="4" t="str">
        <f>IF(J5853&gt;365,"Bereits abgewandert (Segment D)",IF(Z5853&gt;=Hilfswerte!$B$38,"Rot - akut gefaehrdet",IF(Z5853&gt;=Hilfswerte!$B$39,"Gelb - beobachten","Gruen - stabil")))</f>
        <v>Gruen - stabil</v>
      </c>
    </row>
    <row r="5854" spans="1:27" ht="15" customHeight="1" x14ac:dyDescent="0.25">
      <c r="A5854" s="4" t="s">
        <v>6201</v>
      </c>
      <c r="B5854" s="4" t="s">
        <v>279</v>
      </c>
      <c r="C5854" s="4" t="s">
        <v>51</v>
      </c>
      <c r="D5854" s="4" t="s">
        <v>30</v>
      </c>
      <c r="E5854" s="4">
        <v>7</v>
      </c>
      <c r="F5854" s="4">
        <v>1.1000000000000001</v>
      </c>
      <c r="G5854" s="4">
        <v>8.6</v>
      </c>
      <c r="H5854" s="4">
        <v>1324</v>
      </c>
      <c r="I5854" s="4">
        <v>6</v>
      </c>
      <c r="J5854" s="4">
        <v>24</v>
      </c>
      <c r="K5854" s="4">
        <v>1</v>
      </c>
      <c r="L5854" s="4">
        <v>25</v>
      </c>
      <c r="M5854" s="4">
        <v>3</v>
      </c>
      <c r="N5854" s="4">
        <v>30.1</v>
      </c>
      <c r="O5854" s="4">
        <f t="shared" si="728"/>
        <v>5</v>
      </c>
      <c r="P5854" s="4">
        <f t="shared" si="729"/>
        <v>5</v>
      </c>
      <c r="Q5854" s="4">
        <f t="shared" si="730"/>
        <v>3</v>
      </c>
      <c r="R5854" s="4">
        <f t="shared" si="731"/>
        <v>13</v>
      </c>
      <c r="S5854" s="4">
        <f t="shared" si="732"/>
        <v>131.6</v>
      </c>
      <c r="T5854" s="4" t="str">
        <f t="shared" si="733"/>
        <v>A - Top-Kunde</v>
      </c>
      <c r="U5854" s="4">
        <f>ROUND(((E5854-Hilfswerte!$B$20)/Hilfswerte!$B$21)+((F5854-Hilfswerte!$B$22)/Hilfswerte!$B$23)+((G5854-Hilfswerte!$B$24)/Hilfswerte!$B$25)+0.1*INDEX(Hilfswerte!$B$4:$B$15,MATCH(C5854,Hilfswerte!$A$4:$A$15,0)),2)</f>
        <v>-0.88</v>
      </c>
      <c r="V5854" s="4">
        <f>ROUND(SQRT((((E5854-Hilfswerte!$B$20)/Hilfswerte!$B$21)-Hilfswerte!$B$28)^2+(((F5854-Hilfswerte!$B$22)/Hilfswerte!$B$23)-Hilfswerte!$B$29)^2+(((G5854-Hilfswerte!$B$24)/Hilfswerte!$B$25)-Hilfswerte!$B$30)^2),3)</f>
        <v>1.038</v>
      </c>
      <c r="W5854" s="4">
        <f>ROUND(E5854*Hilfswerte!$B$31,0)</f>
        <v>1439</v>
      </c>
      <c r="X5854" s="4">
        <f t="shared" si="734"/>
        <v>115</v>
      </c>
      <c r="Y5854" s="4" t="str">
        <f>IF(T5854="A - Top-Kunde","bereits Top-Kunde",IF(AND(V5854&lt;=Hilfswerte!$B$34,H5854&lt;0.5*W5854),"Hoch",IF(AND(V5854&lt;=Hilfswerte!$B$35,H5854&lt;0.7*W5854),"Mittel","Niedrig")))</f>
        <v>bereits Top-Kunde</v>
      </c>
      <c r="Z5854" s="4">
        <f t="shared" si="735"/>
        <v>9.1999999999999993</v>
      </c>
      <c r="AA5854" s="4" t="str">
        <f>IF(J5854&gt;365,"Bereits abgewandert (Segment D)",IF(Z5854&gt;=Hilfswerte!$B$38,"Rot - akut gefaehrdet",IF(Z5854&gt;=Hilfswerte!$B$39,"Gelb - beobachten","Gruen - stabil")))</f>
        <v>Gruen - stabil</v>
      </c>
    </row>
    <row r="5855" spans="1:27" ht="15" customHeight="1" x14ac:dyDescent="0.25">
      <c r="A5855" s="4" t="s">
        <v>6202</v>
      </c>
      <c r="B5855" s="4" t="s">
        <v>101</v>
      </c>
      <c r="C5855" s="4" t="s">
        <v>33</v>
      </c>
      <c r="D5855" s="4" t="s">
        <v>30</v>
      </c>
      <c r="E5855" s="4">
        <v>58</v>
      </c>
      <c r="F5855" s="4">
        <v>10.3</v>
      </c>
      <c r="G5855" s="4">
        <v>7.3</v>
      </c>
      <c r="H5855" s="4">
        <v>1366</v>
      </c>
      <c r="I5855" s="4">
        <v>1</v>
      </c>
      <c r="J5855" s="4">
        <v>227</v>
      </c>
      <c r="K5855" s="4">
        <v>0</v>
      </c>
      <c r="L5855" s="4">
        <v>3</v>
      </c>
      <c r="M5855" s="4">
        <v>6</v>
      </c>
      <c r="N5855" s="4">
        <v>2.2999999999999998</v>
      </c>
      <c r="O5855" s="4">
        <f t="shared" si="728"/>
        <v>2</v>
      </c>
      <c r="P5855" s="4">
        <f t="shared" si="729"/>
        <v>1</v>
      </c>
      <c r="Q5855" s="4">
        <f t="shared" si="730"/>
        <v>3</v>
      </c>
      <c r="R5855" s="4">
        <f t="shared" si="731"/>
        <v>6</v>
      </c>
      <c r="S5855" s="4">
        <f t="shared" si="732"/>
        <v>60.3</v>
      </c>
      <c r="T5855" s="4" t="str">
        <f t="shared" si="733"/>
        <v>C - Entwicklungspotenzial</v>
      </c>
      <c r="U5855" s="4">
        <f>ROUND(((E5855-Hilfswerte!$B$20)/Hilfswerte!$B$21)+((F5855-Hilfswerte!$B$22)/Hilfswerte!$B$23)+((G5855-Hilfswerte!$B$24)/Hilfswerte!$B$25)+0.1*INDEX(Hilfswerte!$B$4:$B$15,MATCH(C5855,Hilfswerte!$A$4:$A$15,0)),2)</f>
        <v>-1.02</v>
      </c>
      <c r="V5855" s="4">
        <f>ROUND(SQRT((((E5855-Hilfswerte!$B$20)/Hilfswerte!$B$21)-Hilfswerte!$B$28)^2+(((F5855-Hilfswerte!$B$22)/Hilfswerte!$B$23)-Hilfswerte!$B$29)^2+(((G5855-Hilfswerte!$B$24)/Hilfswerte!$B$25)-Hilfswerte!$B$30)^2),3)</f>
        <v>0.92100000000000004</v>
      </c>
      <c r="W5855" s="4">
        <f>ROUND(E5855*Hilfswerte!$B$31,0)</f>
        <v>11922</v>
      </c>
      <c r="X5855" s="4">
        <f t="shared" si="734"/>
        <v>10556</v>
      </c>
      <c r="Y5855" s="4" t="str">
        <f>IF(T5855="A - Top-Kunde","bereits Top-Kunde",IF(AND(V5855&lt;=Hilfswerte!$B$34,H5855&lt;0.5*W5855),"Hoch",IF(AND(V5855&lt;=Hilfswerte!$B$35,H5855&lt;0.7*W5855),"Mittel","Niedrig")))</f>
        <v>Mittel</v>
      </c>
      <c r="Z5855" s="4">
        <f t="shared" si="735"/>
        <v>12</v>
      </c>
      <c r="AA5855" s="4" t="str">
        <f>IF(J5855&gt;365,"Bereits abgewandert (Segment D)",IF(Z5855&gt;=Hilfswerte!$B$38,"Rot - akut gefaehrdet",IF(Z5855&gt;=Hilfswerte!$B$39,"Gelb - beobachten","Gruen - stabil")))</f>
        <v>Gruen - stabil</v>
      </c>
    </row>
    <row r="5856" spans="1:27" ht="15" customHeight="1" x14ac:dyDescent="0.25">
      <c r="A5856" s="4" t="s">
        <v>6203</v>
      </c>
      <c r="B5856" s="4" t="s">
        <v>576</v>
      </c>
      <c r="C5856" s="4" t="s">
        <v>55</v>
      </c>
      <c r="D5856" s="4" t="s">
        <v>117</v>
      </c>
      <c r="E5856" s="4">
        <v>101</v>
      </c>
      <c r="F5856" s="4">
        <v>21.4</v>
      </c>
      <c r="G5856" s="4">
        <v>15.9</v>
      </c>
      <c r="H5856" s="4">
        <v>0</v>
      </c>
      <c r="I5856" s="4">
        <v>0</v>
      </c>
      <c r="J5856" s="4">
        <v>366</v>
      </c>
      <c r="K5856" s="4">
        <v>0</v>
      </c>
      <c r="L5856" s="4">
        <v>-4</v>
      </c>
      <c r="M5856" s="4">
        <v>0</v>
      </c>
      <c r="N5856" s="4">
        <v>-83.4</v>
      </c>
      <c r="O5856" s="4">
        <f t="shared" si="728"/>
        <v>1</v>
      </c>
      <c r="P5856" s="4">
        <f t="shared" si="729"/>
        <v>1</v>
      </c>
      <c r="Q5856" s="4">
        <f t="shared" si="730"/>
        <v>1</v>
      </c>
      <c r="R5856" s="4">
        <f t="shared" si="731"/>
        <v>3</v>
      </c>
      <c r="S5856" s="4">
        <f t="shared" si="732"/>
        <v>-11.7</v>
      </c>
      <c r="T5856" s="4" t="str">
        <f t="shared" si="733"/>
        <v>D - Abwanderungsrisiko</v>
      </c>
      <c r="U5856" s="4">
        <f>ROUND(((E5856-Hilfswerte!$B$20)/Hilfswerte!$B$21)+((F5856-Hilfswerte!$B$22)/Hilfswerte!$B$23)+((G5856-Hilfswerte!$B$24)/Hilfswerte!$B$25)+0.1*INDEX(Hilfswerte!$B$4:$B$15,MATCH(C5856,Hilfswerte!$A$4:$A$15,0)),2)</f>
        <v>1</v>
      </c>
      <c r="V5856" s="4">
        <f>ROUND(SQRT((((E5856-Hilfswerte!$B$20)/Hilfswerte!$B$21)-Hilfswerte!$B$28)^2+(((F5856-Hilfswerte!$B$22)/Hilfswerte!$B$23)-Hilfswerte!$B$29)^2+(((G5856-Hilfswerte!$B$24)/Hilfswerte!$B$25)-Hilfswerte!$B$30)^2),3)</f>
        <v>0.84899999999999998</v>
      </c>
      <c r="W5856" s="4">
        <f>ROUND(E5856*Hilfswerte!$B$31,0)</f>
        <v>20760</v>
      </c>
      <c r="X5856" s="4">
        <f t="shared" si="734"/>
        <v>20760</v>
      </c>
      <c r="Y5856" s="4" t="str">
        <f>IF(T5856="A - Top-Kunde","bereits Top-Kunde",IF(AND(V5856&lt;=Hilfswerte!$B$34,H5856&lt;0.5*W5856),"Hoch",IF(AND(V5856&lt;=Hilfswerte!$B$35,H5856&lt;0.7*W5856),"Mittel","Niedrig")))</f>
        <v>Mittel</v>
      </c>
      <c r="Z5856" s="4">
        <f t="shared" si="735"/>
        <v>51.7</v>
      </c>
      <c r="AA5856" s="4" t="str">
        <f>IF(J5856&gt;365,"Bereits abgewandert (Segment D)",IF(Z5856&gt;=Hilfswerte!$B$38,"Rot - akut gefaehrdet",IF(Z5856&gt;=Hilfswerte!$B$39,"Gelb - beobachten","Gruen - stabil")))</f>
        <v>Bereits abgewandert (Segment D)</v>
      </c>
    </row>
    <row r="5857" spans="1:27" ht="15" customHeight="1" x14ac:dyDescent="0.25">
      <c r="A5857" s="4" t="s">
        <v>6204</v>
      </c>
      <c r="B5857" s="4" t="s">
        <v>1153</v>
      </c>
      <c r="C5857" s="4" t="s">
        <v>62</v>
      </c>
      <c r="D5857" s="4" t="s">
        <v>30</v>
      </c>
      <c r="E5857" s="4">
        <v>172</v>
      </c>
      <c r="F5857" s="4">
        <v>31.3</v>
      </c>
      <c r="G5857" s="4">
        <v>20.100000000000001</v>
      </c>
      <c r="H5857" s="4">
        <v>6198</v>
      </c>
      <c r="I5857" s="4">
        <v>5</v>
      </c>
      <c r="J5857" s="4">
        <v>4</v>
      </c>
      <c r="K5857" s="4">
        <v>1</v>
      </c>
      <c r="L5857" s="4">
        <v>6</v>
      </c>
      <c r="M5857" s="4">
        <v>4</v>
      </c>
      <c r="N5857" s="4">
        <v>4.9000000000000004</v>
      </c>
      <c r="O5857" s="4">
        <f t="shared" si="728"/>
        <v>5</v>
      </c>
      <c r="P5857" s="4">
        <f t="shared" si="729"/>
        <v>5</v>
      </c>
      <c r="Q5857" s="4">
        <f t="shared" si="730"/>
        <v>4</v>
      </c>
      <c r="R5857" s="4">
        <f t="shared" si="731"/>
        <v>14</v>
      </c>
      <c r="S5857" s="4">
        <f t="shared" si="732"/>
        <v>134.69999999999999</v>
      </c>
      <c r="T5857" s="4" t="str">
        <f t="shared" si="733"/>
        <v>A - Top-Kunde</v>
      </c>
      <c r="U5857" s="4">
        <f>ROUND(((E5857-Hilfswerte!$B$20)/Hilfswerte!$B$21)+((F5857-Hilfswerte!$B$22)/Hilfswerte!$B$23)+((G5857-Hilfswerte!$B$24)/Hilfswerte!$B$25)+0.1*INDEX(Hilfswerte!$B$4:$B$15,MATCH(C5857,Hilfswerte!$A$4:$A$15,0)),2)</f>
        <v>2.27</v>
      </c>
      <c r="V5857" s="4">
        <f>ROUND(SQRT((((E5857-Hilfswerte!$B$20)/Hilfswerte!$B$21)-Hilfswerte!$B$28)^2+(((F5857-Hilfswerte!$B$22)/Hilfswerte!$B$23)-Hilfswerte!$B$29)^2+(((G5857-Hilfswerte!$B$24)/Hilfswerte!$B$25)-Hilfswerte!$B$30)^2),3)</f>
        <v>1.4159999999999999</v>
      </c>
      <c r="W5857" s="4">
        <f>ROUND(E5857*Hilfswerte!$B$31,0)</f>
        <v>35354</v>
      </c>
      <c r="X5857" s="4">
        <f t="shared" si="734"/>
        <v>29156</v>
      </c>
      <c r="Y5857" s="4" t="str">
        <f>IF(T5857="A - Top-Kunde","bereits Top-Kunde",IF(AND(V5857&lt;=Hilfswerte!$B$34,H5857&lt;0.5*W5857),"Hoch",IF(AND(V5857&lt;=Hilfswerte!$B$35,H5857&lt;0.7*W5857),"Mittel","Niedrig")))</f>
        <v>bereits Top-Kunde</v>
      </c>
      <c r="Z5857" s="4">
        <f t="shared" si="735"/>
        <v>4.4000000000000004</v>
      </c>
      <c r="AA5857" s="4" t="str">
        <f>IF(J5857&gt;365,"Bereits abgewandert (Segment D)",IF(Z5857&gt;=Hilfswerte!$B$38,"Rot - akut gefaehrdet",IF(Z5857&gt;=Hilfswerte!$B$39,"Gelb - beobachten","Gruen - stabil")))</f>
        <v>Gruen - stabil</v>
      </c>
    </row>
    <row r="5858" spans="1:27" ht="15" customHeight="1" x14ac:dyDescent="0.25">
      <c r="A5858" s="4" t="s">
        <v>6205</v>
      </c>
      <c r="B5858" s="4" t="s">
        <v>225</v>
      </c>
      <c r="C5858" s="4" t="s">
        <v>84</v>
      </c>
      <c r="D5858" s="4" t="s">
        <v>30</v>
      </c>
      <c r="E5858" s="4">
        <v>29</v>
      </c>
      <c r="F5858" s="4">
        <v>7.6</v>
      </c>
      <c r="G5858" s="4">
        <v>7.8</v>
      </c>
      <c r="H5858" s="4">
        <v>6387</v>
      </c>
      <c r="I5858" s="4">
        <v>3</v>
      </c>
      <c r="J5858" s="4">
        <v>2</v>
      </c>
      <c r="K5858" s="4">
        <v>0</v>
      </c>
      <c r="L5858" s="4">
        <v>-4</v>
      </c>
      <c r="M5858" s="4">
        <v>6</v>
      </c>
      <c r="N5858" s="4">
        <v>23.7</v>
      </c>
      <c r="O5858" s="4">
        <f t="shared" si="728"/>
        <v>5</v>
      </c>
      <c r="P5858" s="4">
        <f t="shared" si="729"/>
        <v>3</v>
      </c>
      <c r="Q5858" s="4">
        <f t="shared" si="730"/>
        <v>4</v>
      </c>
      <c r="R5858" s="4">
        <f t="shared" si="731"/>
        <v>12</v>
      </c>
      <c r="S5858" s="4">
        <f t="shared" si="732"/>
        <v>131.9</v>
      </c>
      <c r="T5858" s="4" t="str">
        <f t="shared" si="733"/>
        <v>A - Top-Kunde</v>
      </c>
      <c r="U5858" s="4">
        <f>ROUND(((E5858-Hilfswerte!$B$20)/Hilfswerte!$B$21)+((F5858-Hilfswerte!$B$22)/Hilfswerte!$B$23)+((G5858-Hilfswerte!$B$24)/Hilfswerte!$B$25)+0.1*INDEX(Hilfswerte!$B$4:$B$15,MATCH(C5858,Hilfswerte!$A$4:$A$15,0)),2)</f>
        <v>-1.1399999999999999</v>
      </c>
      <c r="V5858" s="4">
        <f>ROUND(SQRT((((E5858-Hilfswerte!$B$20)/Hilfswerte!$B$21)-Hilfswerte!$B$28)^2+(((F5858-Hilfswerte!$B$22)/Hilfswerte!$B$23)-Hilfswerte!$B$29)^2+(((G5858-Hilfswerte!$B$24)/Hilfswerte!$B$25)-Hilfswerte!$B$30)^2),3)</f>
        <v>0.96799999999999997</v>
      </c>
      <c r="W5858" s="4">
        <f>ROUND(E5858*Hilfswerte!$B$31,0)</f>
        <v>5961</v>
      </c>
      <c r="X5858" s="4">
        <f t="shared" si="734"/>
        <v>0</v>
      </c>
      <c r="Y5858" s="4" t="str">
        <f>IF(T5858="A - Top-Kunde","bereits Top-Kunde",IF(AND(V5858&lt;=Hilfswerte!$B$34,H5858&lt;0.5*W5858),"Hoch",IF(AND(V5858&lt;=Hilfswerte!$B$35,H5858&lt;0.7*W5858),"Mittel","Niedrig")))</f>
        <v>bereits Top-Kunde</v>
      </c>
      <c r="Z5858" s="4">
        <f t="shared" si="735"/>
        <v>0.1</v>
      </c>
      <c r="AA5858" s="4" t="str">
        <f>IF(J5858&gt;365,"Bereits abgewandert (Segment D)",IF(Z5858&gt;=Hilfswerte!$B$38,"Rot - akut gefaehrdet",IF(Z5858&gt;=Hilfswerte!$B$39,"Gelb - beobachten","Gruen - stabil")))</f>
        <v>Gruen - stabil</v>
      </c>
    </row>
    <row r="5859" spans="1:27" ht="15" customHeight="1" x14ac:dyDescent="0.25">
      <c r="A5859" s="4" t="s">
        <v>6206</v>
      </c>
      <c r="B5859" s="4" t="s">
        <v>1315</v>
      </c>
      <c r="C5859" s="4" t="s">
        <v>33</v>
      </c>
      <c r="D5859" s="4" t="s">
        <v>30</v>
      </c>
      <c r="E5859" s="4">
        <v>33</v>
      </c>
      <c r="F5859" s="4">
        <v>7.6</v>
      </c>
      <c r="G5859" s="4">
        <v>12.3</v>
      </c>
      <c r="H5859" s="4">
        <v>1261</v>
      </c>
      <c r="I5859" s="4">
        <v>3</v>
      </c>
      <c r="J5859" s="4">
        <v>13</v>
      </c>
      <c r="K5859" s="4">
        <v>0</v>
      </c>
      <c r="L5859" s="4">
        <v>-8</v>
      </c>
      <c r="M5859" s="4">
        <v>1</v>
      </c>
      <c r="N5859" s="4">
        <v>8.5</v>
      </c>
      <c r="O5859" s="4">
        <f t="shared" si="728"/>
        <v>5</v>
      </c>
      <c r="P5859" s="4">
        <f t="shared" si="729"/>
        <v>3</v>
      </c>
      <c r="Q5859" s="4">
        <f t="shared" si="730"/>
        <v>3</v>
      </c>
      <c r="R5859" s="4">
        <f t="shared" si="731"/>
        <v>11</v>
      </c>
      <c r="S5859" s="4">
        <f t="shared" si="732"/>
        <v>114.3</v>
      </c>
      <c r="T5859" s="4" t="str">
        <f t="shared" si="733"/>
        <v>B - Kernkunde</v>
      </c>
      <c r="U5859" s="4">
        <f>ROUND(((E5859-Hilfswerte!$B$20)/Hilfswerte!$B$21)+((F5859-Hilfswerte!$B$22)/Hilfswerte!$B$23)+((G5859-Hilfswerte!$B$24)/Hilfswerte!$B$25)+0.1*INDEX(Hilfswerte!$B$4:$B$15,MATCH(C5859,Hilfswerte!$A$4:$A$15,0)),2)</f>
        <v>-0.38</v>
      </c>
      <c r="V5859" s="4">
        <f>ROUND(SQRT((((E5859-Hilfswerte!$B$20)/Hilfswerte!$B$21)-Hilfswerte!$B$28)^2+(((F5859-Hilfswerte!$B$22)/Hilfswerte!$B$23)-Hilfswerte!$B$29)^2+(((G5859-Hilfswerte!$B$24)/Hilfswerte!$B$25)-Hilfswerte!$B$30)^2),3)</f>
        <v>0.80800000000000005</v>
      </c>
      <c r="W5859" s="4">
        <f>ROUND(E5859*Hilfswerte!$B$31,0)</f>
        <v>6783</v>
      </c>
      <c r="X5859" s="4">
        <f t="shared" si="734"/>
        <v>5522</v>
      </c>
      <c r="Y5859" s="4" t="str">
        <f>IF(T5859="A - Top-Kunde","bereits Top-Kunde",IF(AND(V5859&lt;=Hilfswerte!$B$34,H5859&lt;0.5*W5859),"Hoch",IF(AND(V5859&lt;=Hilfswerte!$B$35,H5859&lt;0.7*W5859),"Mittel","Niedrig")))</f>
        <v>Hoch</v>
      </c>
      <c r="Z5859" s="4">
        <f t="shared" si="735"/>
        <v>0.7</v>
      </c>
      <c r="AA5859" s="4" t="str">
        <f>IF(J5859&gt;365,"Bereits abgewandert (Segment D)",IF(Z5859&gt;=Hilfswerte!$B$38,"Rot - akut gefaehrdet",IF(Z5859&gt;=Hilfswerte!$B$39,"Gelb - beobachten","Gruen - stabil")))</f>
        <v>Gruen - stabil</v>
      </c>
    </row>
    <row r="5860" spans="1:27" ht="15" customHeight="1" x14ac:dyDescent="0.25">
      <c r="A5860" s="4" t="s">
        <v>6207</v>
      </c>
      <c r="B5860" s="4" t="s">
        <v>127</v>
      </c>
      <c r="C5860" s="4" t="s">
        <v>51</v>
      </c>
      <c r="D5860" s="4" t="s">
        <v>48</v>
      </c>
      <c r="E5860" s="4">
        <v>89</v>
      </c>
      <c r="F5860" s="4">
        <v>25.5</v>
      </c>
      <c r="G5860" s="4">
        <v>16.100000000000001</v>
      </c>
      <c r="H5860" s="4">
        <v>7592</v>
      </c>
      <c r="I5860" s="4">
        <v>4</v>
      </c>
      <c r="J5860" s="4">
        <v>90</v>
      </c>
      <c r="K5860" s="4">
        <v>1</v>
      </c>
      <c r="L5860" s="4">
        <v>7</v>
      </c>
      <c r="M5860" s="4">
        <v>6</v>
      </c>
      <c r="N5860" s="4">
        <v>-10.9</v>
      </c>
      <c r="O5860" s="4">
        <f t="shared" si="728"/>
        <v>4</v>
      </c>
      <c r="P5860" s="4">
        <f t="shared" si="729"/>
        <v>4</v>
      </c>
      <c r="Q5860" s="4">
        <f t="shared" si="730"/>
        <v>5</v>
      </c>
      <c r="R5860" s="4">
        <f t="shared" si="731"/>
        <v>13</v>
      </c>
      <c r="S5860" s="4">
        <f t="shared" si="732"/>
        <v>116.5</v>
      </c>
      <c r="T5860" s="4" t="str">
        <f t="shared" si="733"/>
        <v>B - Kernkunde</v>
      </c>
      <c r="U5860" s="4">
        <f>ROUND(((E5860-Hilfswerte!$B$20)/Hilfswerte!$B$21)+((F5860-Hilfswerte!$B$22)/Hilfswerte!$B$23)+((G5860-Hilfswerte!$B$24)/Hilfswerte!$B$25)+0.1*INDEX(Hilfswerte!$B$4:$B$15,MATCH(C5860,Hilfswerte!$A$4:$A$15,0)),2)</f>
        <v>1.1100000000000001</v>
      </c>
      <c r="V5860" s="4">
        <f>ROUND(SQRT((((E5860-Hilfswerte!$B$20)/Hilfswerte!$B$21)-Hilfswerte!$B$28)^2+(((F5860-Hilfswerte!$B$22)/Hilfswerte!$B$23)-Hilfswerte!$B$29)^2+(((G5860-Hilfswerte!$B$24)/Hilfswerte!$B$25)-Hilfswerte!$B$30)^2),3)</f>
        <v>0.873</v>
      </c>
      <c r="W5860" s="4">
        <f>ROUND(E5860*Hilfswerte!$B$31,0)</f>
        <v>18294</v>
      </c>
      <c r="X5860" s="4">
        <f t="shared" si="734"/>
        <v>10702</v>
      </c>
      <c r="Y5860" s="4" t="str">
        <f>IF(T5860="A - Top-Kunde","bereits Top-Kunde",IF(AND(V5860&lt;=Hilfswerte!$B$34,H5860&lt;0.5*W5860),"Hoch",IF(AND(V5860&lt;=Hilfswerte!$B$35,H5860&lt;0.7*W5860),"Mittel","Niedrig")))</f>
        <v>Mittel</v>
      </c>
      <c r="Z5860" s="4">
        <f t="shared" si="735"/>
        <v>13.3</v>
      </c>
      <c r="AA5860" s="4" t="str">
        <f>IF(J5860&gt;365,"Bereits abgewandert (Segment D)",IF(Z5860&gt;=Hilfswerte!$B$38,"Rot - akut gefaehrdet",IF(Z5860&gt;=Hilfswerte!$B$39,"Gelb - beobachten","Gruen - stabil")))</f>
        <v>Gruen - stabil</v>
      </c>
    </row>
    <row r="5861" spans="1:27" ht="15" customHeight="1" x14ac:dyDescent="0.25">
      <c r="A5861" s="4" t="s">
        <v>6208</v>
      </c>
      <c r="B5861" s="4" t="s">
        <v>525</v>
      </c>
      <c r="C5861" s="4" t="s">
        <v>84</v>
      </c>
      <c r="D5861" s="4" t="s">
        <v>30</v>
      </c>
      <c r="E5861" s="4">
        <v>7</v>
      </c>
      <c r="F5861" s="4">
        <v>1.4</v>
      </c>
      <c r="G5861" s="4">
        <v>14.1</v>
      </c>
      <c r="H5861" s="4">
        <v>3395</v>
      </c>
      <c r="I5861" s="4">
        <v>9</v>
      </c>
      <c r="J5861" s="4">
        <v>15</v>
      </c>
      <c r="K5861" s="4">
        <v>2</v>
      </c>
      <c r="L5861" s="4">
        <v>3</v>
      </c>
      <c r="M5861" s="4">
        <v>5</v>
      </c>
      <c r="N5861" s="4">
        <v>25.8</v>
      </c>
      <c r="O5861" s="4">
        <f t="shared" si="728"/>
        <v>5</v>
      </c>
      <c r="P5861" s="4">
        <f t="shared" si="729"/>
        <v>5</v>
      </c>
      <c r="Q5861" s="4">
        <f t="shared" si="730"/>
        <v>4</v>
      </c>
      <c r="R5861" s="4">
        <f t="shared" si="731"/>
        <v>14</v>
      </c>
      <c r="S5861" s="4">
        <f t="shared" si="732"/>
        <v>140</v>
      </c>
      <c r="T5861" s="4" t="str">
        <f t="shared" si="733"/>
        <v>A - Top-Kunde</v>
      </c>
      <c r="U5861" s="4">
        <f>ROUND(((E5861-Hilfswerte!$B$20)/Hilfswerte!$B$21)+((F5861-Hilfswerte!$B$22)/Hilfswerte!$B$23)+((G5861-Hilfswerte!$B$24)/Hilfswerte!$B$25)+0.1*INDEX(Hilfswerte!$B$4:$B$15,MATCH(C5861,Hilfswerte!$A$4:$A$15,0)),2)</f>
        <v>-0.34</v>
      </c>
      <c r="V5861" s="4">
        <f>ROUND(SQRT((((E5861-Hilfswerte!$B$20)/Hilfswerte!$B$21)-Hilfswerte!$B$28)^2+(((F5861-Hilfswerte!$B$22)/Hilfswerte!$B$23)-Hilfswerte!$B$29)^2+(((G5861-Hilfswerte!$B$24)/Hilfswerte!$B$25)-Hilfswerte!$B$30)^2),3)</f>
        <v>1.0529999999999999</v>
      </c>
      <c r="W5861" s="4">
        <f>ROUND(E5861*Hilfswerte!$B$31,0)</f>
        <v>1439</v>
      </c>
      <c r="X5861" s="4">
        <f t="shared" si="734"/>
        <v>0</v>
      </c>
      <c r="Y5861" s="4" t="str">
        <f>IF(T5861="A - Top-Kunde","bereits Top-Kunde",IF(AND(V5861&lt;=Hilfswerte!$B$34,H5861&lt;0.5*W5861),"Hoch",IF(AND(V5861&lt;=Hilfswerte!$B$35,H5861&lt;0.7*W5861),"Mittel","Niedrig")))</f>
        <v>bereits Top-Kunde</v>
      </c>
      <c r="Z5861" s="4">
        <f t="shared" si="735"/>
        <v>7.4</v>
      </c>
      <c r="AA5861" s="4" t="str">
        <f>IF(J5861&gt;365,"Bereits abgewandert (Segment D)",IF(Z5861&gt;=Hilfswerte!$B$38,"Rot - akut gefaehrdet",IF(Z5861&gt;=Hilfswerte!$B$39,"Gelb - beobachten","Gruen - stabil")))</f>
        <v>Gruen - stabil</v>
      </c>
    </row>
    <row r="5862" spans="1:27" ht="15" customHeight="1" x14ac:dyDescent="0.25">
      <c r="A5862" s="4" t="s">
        <v>6209</v>
      </c>
      <c r="B5862" s="4" t="s">
        <v>1315</v>
      </c>
      <c r="C5862" s="4" t="s">
        <v>65</v>
      </c>
      <c r="D5862" s="4" t="s">
        <v>56</v>
      </c>
      <c r="E5862" s="4">
        <v>116</v>
      </c>
      <c r="F5862" s="4">
        <v>42.6</v>
      </c>
      <c r="G5862" s="4">
        <v>16</v>
      </c>
      <c r="H5862" s="4">
        <v>31967</v>
      </c>
      <c r="I5862" s="4">
        <v>7</v>
      </c>
      <c r="J5862" s="4">
        <v>77</v>
      </c>
      <c r="K5862" s="4">
        <v>1</v>
      </c>
      <c r="L5862" s="4">
        <v>27</v>
      </c>
      <c r="M5862" s="4">
        <v>1</v>
      </c>
      <c r="N5862" s="4">
        <v>-31.5</v>
      </c>
      <c r="O5862" s="4">
        <f t="shared" si="728"/>
        <v>4</v>
      </c>
      <c r="P5862" s="4">
        <f t="shared" si="729"/>
        <v>5</v>
      </c>
      <c r="Q5862" s="4">
        <f t="shared" si="730"/>
        <v>5</v>
      </c>
      <c r="R5862" s="4">
        <f t="shared" si="731"/>
        <v>14</v>
      </c>
      <c r="S5862" s="4">
        <f t="shared" si="732"/>
        <v>110.2</v>
      </c>
      <c r="T5862" s="4" t="str">
        <f t="shared" si="733"/>
        <v>B - Kernkunde</v>
      </c>
      <c r="U5862" s="4">
        <f>ROUND(((E5862-Hilfswerte!$B$20)/Hilfswerte!$B$21)+((F5862-Hilfswerte!$B$22)/Hilfswerte!$B$23)+((G5862-Hilfswerte!$B$24)/Hilfswerte!$B$25)+0.1*INDEX(Hilfswerte!$B$4:$B$15,MATCH(C5862,Hilfswerte!$A$4:$A$15,0)),2)</f>
        <v>1.1100000000000001</v>
      </c>
      <c r="V5862" s="4">
        <f>ROUND(SQRT((((E5862-Hilfswerte!$B$20)/Hilfswerte!$B$21)-Hilfswerte!$B$28)^2+(((F5862-Hilfswerte!$B$22)/Hilfswerte!$B$23)-Hilfswerte!$B$29)^2+(((G5862-Hilfswerte!$B$24)/Hilfswerte!$B$25)-Hilfswerte!$B$30)^2),3)</f>
        <v>0.79600000000000004</v>
      </c>
      <c r="W5862" s="4">
        <f>ROUND(E5862*Hilfswerte!$B$31,0)</f>
        <v>23843</v>
      </c>
      <c r="X5862" s="4">
        <f t="shared" si="734"/>
        <v>0</v>
      </c>
      <c r="Y5862" s="4" t="str">
        <f>IF(T5862="A - Top-Kunde","bereits Top-Kunde",IF(AND(V5862&lt;=Hilfswerte!$B$34,H5862&lt;0.5*W5862),"Hoch",IF(AND(V5862&lt;=Hilfswerte!$B$35,H5862&lt;0.7*W5862),"Mittel","Niedrig")))</f>
        <v>Niedrig</v>
      </c>
      <c r="Z5862" s="4">
        <f t="shared" si="735"/>
        <v>24.9</v>
      </c>
      <c r="AA5862" s="4" t="str">
        <f>IF(J5862&gt;365,"Bereits abgewandert (Segment D)",IF(Z5862&gt;=Hilfswerte!$B$38,"Rot - akut gefaehrdet",IF(Z5862&gt;=Hilfswerte!$B$39,"Gelb - beobachten","Gruen - stabil")))</f>
        <v>Rot - akut gefaehrdet</v>
      </c>
    </row>
    <row r="5863" spans="1:27" ht="15" customHeight="1" x14ac:dyDescent="0.25">
      <c r="A5863" s="4" t="s">
        <v>6210</v>
      </c>
      <c r="B5863" s="4" t="s">
        <v>196</v>
      </c>
      <c r="C5863" s="4" t="s">
        <v>65</v>
      </c>
      <c r="D5863" s="4" t="s">
        <v>30</v>
      </c>
      <c r="E5863" s="4">
        <v>47</v>
      </c>
      <c r="F5863" s="4">
        <v>20.100000000000001</v>
      </c>
      <c r="G5863" s="4">
        <v>16.100000000000001</v>
      </c>
      <c r="H5863" s="4">
        <v>8064</v>
      </c>
      <c r="I5863" s="4">
        <v>2</v>
      </c>
      <c r="J5863" s="4">
        <v>279</v>
      </c>
      <c r="K5863" s="4">
        <v>1</v>
      </c>
      <c r="L5863" s="4">
        <v>18</v>
      </c>
      <c r="M5863" s="4">
        <v>2</v>
      </c>
      <c r="N5863" s="4">
        <v>15.4</v>
      </c>
      <c r="O5863" s="4">
        <f t="shared" si="728"/>
        <v>2</v>
      </c>
      <c r="P5863" s="4">
        <f t="shared" si="729"/>
        <v>2</v>
      </c>
      <c r="Q5863" s="4">
        <f t="shared" si="730"/>
        <v>5</v>
      </c>
      <c r="R5863" s="4">
        <f t="shared" si="731"/>
        <v>9</v>
      </c>
      <c r="S5863" s="4">
        <f t="shared" si="732"/>
        <v>86.3</v>
      </c>
      <c r="T5863" s="4" t="str">
        <f t="shared" si="733"/>
        <v>C - Entwicklungspotenzial</v>
      </c>
      <c r="U5863" s="4">
        <f>ROUND(((E5863-Hilfswerte!$B$20)/Hilfswerte!$B$21)+((F5863-Hilfswerte!$B$22)/Hilfswerte!$B$23)+((G5863-Hilfswerte!$B$24)/Hilfswerte!$B$25)+0.1*INDEX(Hilfswerte!$B$4:$B$15,MATCH(C5863,Hilfswerte!$A$4:$A$15,0)),2)</f>
        <v>0.43</v>
      </c>
      <c r="V5863" s="4">
        <f>ROUND(SQRT((((E5863-Hilfswerte!$B$20)/Hilfswerte!$B$21)-Hilfswerte!$B$28)^2+(((F5863-Hilfswerte!$B$22)/Hilfswerte!$B$23)-Hilfswerte!$B$29)^2+(((G5863-Hilfswerte!$B$24)/Hilfswerte!$B$25)-Hilfswerte!$B$30)^2),3)</f>
        <v>0.98299999999999998</v>
      </c>
      <c r="W5863" s="4">
        <f>ROUND(E5863*Hilfswerte!$B$31,0)</f>
        <v>9661</v>
      </c>
      <c r="X5863" s="4">
        <f t="shared" si="734"/>
        <v>1597</v>
      </c>
      <c r="Y5863" s="4" t="str">
        <f>IF(T5863="A - Top-Kunde","bereits Top-Kunde",IF(AND(V5863&lt;=Hilfswerte!$B$34,H5863&lt;0.5*W5863),"Hoch",IF(AND(V5863&lt;=Hilfswerte!$B$35,H5863&lt;0.7*W5863),"Mittel","Niedrig")))</f>
        <v>Niedrig</v>
      </c>
      <c r="Z5863" s="4">
        <f t="shared" si="735"/>
        <v>20.6</v>
      </c>
      <c r="AA5863" s="4" t="str">
        <f>IF(J5863&gt;365,"Bereits abgewandert (Segment D)",IF(Z5863&gt;=Hilfswerte!$B$38,"Rot - akut gefaehrdet",IF(Z5863&gt;=Hilfswerte!$B$39,"Gelb - beobachten","Gruen - stabil")))</f>
        <v>Rot - akut gefaehrdet</v>
      </c>
    </row>
    <row r="5864" spans="1:27" ht="15" customHeight="1" x14ac:dyDescent="0.25">
      <c r="A5864" s="4" t="s">
        <v>6211</v>
      </c>
      <c r="B5864" s="4" t="s">
        <v>144</v>
      </c>
      <c r="C5864" s="4" t="s">
        <v>65</v>
      </c>
      <c r="D5864" s="4" t="s">
        <v>93</v>
      </c>
      <c r="E5864" s="4">
        <v>11</v>
      </c>
      <c r="F5864" s="4">
        <v>3.3</v>
      </c>
      <c r="G5864" s="4">
        <v>10.7</v>
      </c>
      <c r="H5864" s="4">
        <v>0</v>
      </c>
      <c r="I5864" s="4">
        <v>0</v>
      </c>
      <c r="J5864" s="4">
        <v>366</v>
      </c>
      <c r="K5864" s="4">
        <v>0</v>
      </c>
      <c r="L5864" s="4">
        <v>7</v>
      </c>
      <c r="M5864" s="4">
        <v>0</v>
      </c>
      <c r="N5864" s="4">
        <v>-43</v>
      </c>
      <c r="O5864" s="4">
        <f t="shared" si="728"/>
        <v>1</v>
      </c>
      <c r="P5864" s="4">
        <f t="shared" si="729"/>
        <v>1</v>
      </c>
      <c r="Q5864" s="4">
        <f t="shared" si="730"/>
        <v>1</v>
      </c>
      <c r="R5864" s="4">
        <f t="shared" si="731"/>
        <v>3</v>
      </c>
      <c r="S5864" s="4">
        <f t="shared" si="732"/>
        <v>6.4</v>
      </c>
      <c r="T5864" s="4" t="str">
        <f t="shared" si="733"/>
        <v>D - Abwanderungsrisiko</v>
      </c>
      <c r="U5864" s="4">
        <f>ROUND(((E5864-Hilfswerte!$B$20)/Hilfswerte!$B$21)+((F5864-Hilfswerte!$B$22)/Hilfswerte!$B$23)+((G5864-Hilfswerte!$B$24)/Hilfswerte!$B$25)+0.1*INDEX(Hilfswerte!$B$4:$B$15,MATCH(C5864,Hilfswerte!$A$4:$A$15,0)),2)</f>
        <v>-0.89</v>
      </c>
      <c r="V5864" s="4">
        <f>ROUND(SQRT((((E5864-Hilfswerte!$B$20)/Hilfswerte!$B$21)-Hilfswerte!$B$28)^2+(((F5864-Hilfswerte!$B$22)/Hilfswerte!$B$23)-Hilfswerte!$B$29)^2+(((G5864-Hilfswerte!$B$24)/Hilfswerte!$B$25)-Hilfswerte!$B$30)^2),3)</f>
        <v>0.91500000000000004</v>
      </c>
      <c r="W5864" s="4">
        <f>ROUND(E5864*Hilfswerte!$B$31,0)</f>
        <v>2261</v>
      </c>
      <c r="X5864" s="4">
        <f t="shared" si="734"/>
        <v>2261</v>
      </c>
      <c r="Y5864" s="4" t="str">
        <f>IF(T5864="A - Top-Kunde","bereits Top-Kunde",IF(AND(V5864&lt;=Hilfswerte!$B$34,H5864&lt;0.5*W5864),"Hoch",IF(AND(V5864&lt;=Hilfswerte!$B$35,H5864&lt;0.7*W5864),"Mittel","Niedrig")))</f>
        <v>Mittel</v>
      </c>
      <c r="Z5864" s="4">
        <f t="shared" si="735"/>
        <v>36.9</v>
      </c>
      <c r="AA5864" s="4" t="str">
        <f>IF(J5864&gt;365,"Bereits abgewandert (Segment D)",IF(Z5864&gt;=Hilfswerte!$B$38,"Rot - akut gefaehrdet",IF(Z5864&gt;=Hilfswerte!$B$39,"Gelb - beobachten","Gruen - stabil")))</f>
        <v>Bereits abgewandert (Segment D)</v>
      </c>
    </row>
    <row r="5865" spans="1:27" ht="15" customHeight="1" x14ac:dyDescent="0.25">
      <c r="A5865" s="4" t="s">
        <v>6212</v>
      </c>
      <c r="B5865" s="4" t="s">
        <v>806</v>
      </c>
      <c r="C5865" s="4" t="s">
        <v>33</v>
      </c>
      <c r="D5865" s="4" t="s">
        <v>117</v>
      </c>
      <c r="E5865" s="4">
        <v>44</v>
      </c>
      <c r="F5865" s="4">
        <v>13.7</v>
      </c>
      <c r="G5865" s="4">
        <v>20.399999999999999</v>
      </c>
      <c r="H5865" s="4">
        <v>2408</v>
      </c>
      <c r="I5865" s="4">
        <v>1</v>
      </c>
      <c r="J5865" s="4">
        <v>135</v>
      </c>
      <c r="K5865" s="4">
        <v>0</v>
      </c>
      <c r="L5865" s="4">
        <v>20</v>
      </c>
      <c r="M5865" s="4">
        <v>3</v>
      </c>
      <c r="N5865" s="4">
        <v>19</v>
      </c>
      <c r="O5865" s="4">
        <f t="shared" si="728"/>
        <v>3</v>
      </c>
      <c r="P5865" s="4">
        <f t="shared" si="729"/>
        <v>1</v>
      </c>
      <c r="Q5865" s="4">
        <f t="shared" si="730"/>
        <v>3</v>
      </c>
      <c r="R5865" s="4">
        <f t="shared" si="731"/>
        <v>7</v>
      </c>
      <c r="S5865" s="4">
        <f t="shared" si="732"/>
        <v>73.5</v>
      </c>
      <c r="T5865" s="4" t="str">
        <f t="shared" si="733"/>
        <v>C - Entwicklungspotenzial</v>
      </c>
      <c r="U5865" s="4">
        <f>ROUND(((E5865-Hilfswerte!$B$20)/Hilfswerte!$B$21)+((F5865-Hilfswerte!$B$22)/Hilfswerte!$B$23)+((G5865-Hilfswerte!$B$24)/Hilfswerte!$B$25)+0.1*INDEX(Hilfswerte!$B$4:$B$15,MATCH(C5865,Hilfswerte!$A$4:$A$15,0)),2)</f>
        <v>1.06</v>
      </c>
      <c r="V5865" s="4">
        <f>ROUND(SQRT((((E5865-Hilfswerte!$B$20)/Hilfswerte!$B$21)-Hilfswerte!$B$28)^2+(((F5865-Hilfswerte!$B$22)/Hilfswerte!$B$23)-Hilfswerte!$B$29)^2+(((G5865-Hilfswerte!$B$24)/Hilfswerte!$B$25)-Hilfswerte!$B$30)^2),3)</f>
        <v>1.61</v>
      </c>
      <c r="W5865" s="4">
        <f>ROUND(E5865*Hilfswerte!$B$31,0)</f>
        <v>9044</v>
      </c>
      <c r="X5865" s="4">
        <f t="shared" si="734"/>
        <v>6636</v>
      </c>
      <c r="Y5865" s="4" t="str">
        <f>IF(T5865="A - Top-Kunde","bereits Top-Kunde",IF(AND(V5865&lt;=Hilfswerte!$B$34,H5865&lt;0.5*W5865),"Hoch",IF(AND(V5865&lt;=Hilfswerte!$B$35,H5865&lt;0.7*W5865),"Mittel","Niedrig")))</f>
        <v>Niedrig</v>
      </c>
      <c r="Z5865" s="4">
        <f t="shared" si="735"/>
        <v>10.8</v>
      </c>
      <c r="AA5865" s="4" t="str">
        <f>IF(J5865&gt;365,"Bereits abgewandert (Segment D)",IF(Z5865&gt;=Hilfswerte!$B$38,"Rot - akut gefaehrdet",IF(Z5865&gt;=Hilfswerte!$B$39,"Gelb - beobachten","Gruen - stabil")))</f>
        <v>Gruen - stabil</v>
      </c>
    </row>
    <row r="5866" spans="1:27" ht="15" customHeight="1" x14ac:dyDescent="0.25">
      <c r="A5866" s="4" t="s">
        <v>6213</v>
      </c>
      <c r="B5866" s="4" t="s">
        <v>1280</v>
      </c>
      <c r="C5866" s="4" t="s">
        <v>38</v>
      </c>
      <c r="D5866" s="4" t="s">
        <v>30</v>
      </c>
      <c r="E5866" s="4">
        <v>360</v>
      </c>
      <c r="F5866" s="4">
        <v>67.599999999999994</v>
      </c>
      <c r="G5866" s="4">
        <v>5.8</v>
      </c>
      <c r="H5866" s="4">
        <v>6125</v>
      </c>
      <c r="I5866" s="4">
        <v>3</v>
      </c>
      <c r="J5866" s="4">
        <v>37</v>
      </c>
      <c r="K5866" s="4">
        <v>0</v>
      </c>
      <c r="L5866" s="4">
        <v>3</v>
      </c>
      <c r="M5866" s="4">
        <v>1</v>
      </c>
      <c r="N5866" s="4">
        <v>13.9</v>
      </c>
      <c r="O5866" s="4">
        <f t="shared" si="728"/>
        <v>4</v>
      </c>
      <c r="P5866" s="4">
        <f t="shared" si="729"/>
        <v>3</v>
      </c>
      <c r="Q5866" s="4">
        <f t="shared" si="730"/>
        <v>4</v>
      </c>
      <c r="R5866" s="4">
        <f t="shared" si="731"/>
        <v>11</v>
      </c>
      <c r="S5866" s="4">
        <f t="shared" si="732"/>
        <v>116.1</v>
      </c>
      <c r="T5866" s="4" t="str">
        <f t="shared" si="733"/>
        <v>B - Kernkunde</v>
      </c>
      <c r="U5866" s="4">
        <f>ROUND(((E5866-Hilfswerte!$B$20)/Hilfswerte!$B$21)+((F5866-Hilfswerte!$B$22)/Hilfswerte!$B$23)+((G5866-Hilfswerte!$B$24)/Hilfswerte!$B$25)+0.1*INDEX(Hilfswerte!$B$4:$B$15,MATCH(C5866,Hilfswerte!$A$4:$A$15,0)),2)</f>
        <v>1.38</v>
      </c>
      <c r="V5866" s="4">
        <f>ROUND(SQRT((((E5866-Hilfswerte!$B$20)/Hilfswerte!$B$21)-Hilfswerte!$B$28)^2+(((F5866-Hilfswerte!$B$22)/Hilfswerte!$B$23)-Hilfswerte!$B$29)^2+(((G5866-Hilfswerte!$B$24)/Hilfswerte!$B$25)-Hilfswerte!$B$30)^2),3)</f>
        <v>1.3069999999999999</v>
      </c>
      <c r="W5866" s="4">
        <f>ROUND(E5866*Hilfswerte!$B$31,0)</f>
        <v>73997</v>
      </c>
      <c r="X5866" s="4">
        <f t="shared" si="734"/>
        <v>67872</v>
      </c>
      <c r="Y5866" s="4" t="str">
        <f>IF(T5866="A - Top-Kunde","bereits Top-Kunde",IF(AND(V5866&lt;=Hilfswerte!$B$34,H5866&lt;0.5*W5866),"Hoch",IF(AND(V5866&lt;=Hilfswerte!$B$35,H5866&lt;0.7*W5866),"Mittel","Niedrig")))</f>
        <v>Niedrig</v>
      </c>
      <c r="Z5866" s="4">
        <f t="shared" si="735"/>
        <v>2.5</v>
      </c>
      <c r="AA5866" s="4" t="str">
        <f>IF(J5866&gt;365,"Bereits abgewandert (Segment D)",IF(Z5866&gt;=Hilfswerte!$B$38,"Rot - akut gefaehrdet",IF(Z5866&gt;=Hilfswerte!$B$39,"Gelb - beobachten","Gruen - stabil")))</f>
        <v>Gruen - stabil</v>
      </c>
    </row>
    <row r="5867" spans="1:27" ht="15" customHeight="1" x14ac:dyDescent="0.25">
      <c r="A5867" s="4" t="s">
        <v>6214</v>
      </c>
      <c r="B5867" s="4" t="s">
        <v>397</v>
      </c>
      <c r="C5867" s="4" t="s">
        <v>47</v>
      </c>
      <c r="D5867" s="4" t="s">
        <v>30</v>
      </c>
      <c r="E5867" s="4">
        <v>302</v>
      </c>
      <c r="F5867" s="4">
        <v>37.799999999999997</v>
      </c>
      <c r="G5867" s="4">
        <v>11.2</v>
      </c>
      <c r="H5867" s="4">
        <v>62964</v>
      </c>
      <c r="I5867" s="4">
        <v>2</v>
      </c>
      <c r="J5867" s="4">
        <v>318</v>
      </c>
      <c r="K5867" s="4">
        <v>1</v>
      </c>
      <c r="L5867" s="4">
        <v>-2</v>
      </c>
      <c r="M5867" s="4">
        <v>6</v>
      </c>
      <c r="N5867" s="4">
        <v>9.4</v>
      </c>
      <c r="O5867" s="4">
        <f t="shared" si="728"/>
        <v>2</v>
      </c>
      <c r="P5867" s="4">
        <f t="shared" si="729"/>
        <v>2</v>
      </c>
      <c r="Q5867" s="4">
        <f t="shared" si="730"/>
        <v>5</v>
      </c>
      <c r="R5867" s="4">
        <f t="shared" si="731"/>
        <v>9</v>
      </c>
      <c r="S5867" s="4">
        <f t="shared" si="732"/>
        <v>88.7</v>
      </c>
      <c r="T5867" s="4" t="str">
        <f t="shared" si="733"/>
        <v>C - Entwicklungspotenzial</v>
      </c>
      <c r="U5867" s="4">
        <f>ROUND(((E5867-Hilfswerte!$B$20)/Hilfswerte!$B$21)+((F5867-Hilfswerte!$B$22)/Hilfswerte!$B$23)+((G5867-Hilfswerte!$B$24)/Hilfswerte!$B$25)+0.1*INDEX(Hilfswerte!$B$4:$B$15,MATCH(C5867,Hilfswerte!$A$4:$A$15,0)),2)</f>
        <v>1.2</v>
      </c>
      <c r="V5867" s="4">
        <f>ROUND(SQRT((((E5867-Hilfswerte!$B$20)/Hilfswerte!$B$21)-Hilfswerte!$B$28)^2+(((F5867-Hilfswerte!$B$22)/Hilfswerte!$B$23)-Hilfswerte!$B$29)^2+(((G5867-Hilfswerte!$B$24)/Hilfswerte!$B$25)-Hilfswerte!$B$30)^2),3)</f>
        <v>0.57599999999999996</v>
      </c>
      <c r="W5867" s="4">
        <f>ROUND(E5867*Hilfswerte!$B$31,0)</f>
        <v>62075</v>
      </c>
      <c r="X5867" s="4">
        <f t="shared" si="734"/>
        <v>0</v>
      </c>
      <c r="Y5867" s="4" t="str">
        <f>IF(T5867="A - Top-Kunde","bereits Top-Kunde",IF(AND(V5867&lt;=Hilfswerte!$B$34,H5867&lt;0.5*W5867),"Hoch",IF(AND(V5867&lt;=Hilfswerte!$B$35,H5867&lt;0.7*W5867),"Mittel","Niedrig")))</f>
        <v>Niedrig</v>
      </c>
      <c r="Z5867" s="4">
        <f t="shared" si="735"/>
        <v>18.899999999999999</v>
      </c>
      <c r="AA5867" s="4" t="str">
        <f>IF(J5867&gt;365,"Bereits abgewandert (Segment D)",IF(Z5867&gt;=Hilfswerte!$B$38,"Rot - akut gefaehrdet",IF(Z5867&gt;=Hilfswerte!$B$39,"Gelb - beobachten","Gruen - stabil")))</f>
        <v>Gelb - beobachten</v>
      </c>
    </row>
    <row r="5868" spans="1:27" ht="15" customHeight="1" x14ac:dyDescent="0.25">
      <c r="A5868" s="4" t="s">
        <v>6215</v>
      </c>
      <c r="B5868" s="4" t="s">
        <v>114</v>
      </c>
      <c r="C5868" s="4" t="s">
        <v>59</v>
      </c>
      <c r="D5868" s="4" t="s">
        <v>93</v>
      </c>
      <c r="E5868" s="4">
        <v>254</v>
      </c>
      <c r="F5868" s="4">
        <v>38</v>
      </c>
      <c r="G5868" s="4">
        <v>3.1</v>
      </c>
      <c r="H5868" s="4">
        <v>20609</v>
      </c>
      <c r="I5868" s="4">
        <v>6</v>
      </c>
      <c r="J5868" s="4">
        <v>6</v>
      </c>
      <c r="K5868" s="4">
        <v>0</v>
      </c>
      <c r="L5868" s="4">
        <v>-1</v>
      </c>
      <c r="M5868" s="4">
        <v>3</v>
      </c>
      <c r="N5868" s="4">
        <v>-4.5999999999999996</v>
      </c>
      <c r="O5868" s="4">
        <f t="shared" si="728"/>
        <v>5</v>
      </c>
      <c r="P5868" s="4">
        <f t="shared" si="729"/>
        <v>5</v>
      </c>
      <c r="Q5868" s="4">
        <f t="shared" si="730"/>
        <v>5</v>
      </c>
      <c r="R5868" s="4">
        <f t="shared" si="731"/>
        <v>15</v>
      </c>
      <c r="S5868" s="4">
        <f t="shared" si="732"/>
        <v>147.69999999999999</v>
      </c>
      <c r="T5868" s="4" t="str">
        <f t="shared" si="733"/>
        <v>A - Top-Kunde</v>
      </c>
      <c r="U5868" s="4">
        <f>ROUND(((E5868-Hilfswerte!$B$20)/Hilfswerte!$B$21)+((F5868-Hilfswerte!$B$22)/Hilfswerte!$B$23)+((G5868-Hilfswerte!$B$24)/Hilfswerte!$B$25)+0.1*INDEX(Hilfswerte!$B$4:$B$15,MATCH(C5868,Hilfswerte!$A$4:$A$15,0)),2)</f>
        <v>-0.45</v>
      </c>
      <c r="V5868" s="4">
        <f>ROUND(SQRT((((E5868-Hilfswerte!$B$20)/Hilfswerte!$B$21)-Hilfswerte!$B$28)^2+(((F5868-Hilfswerte!$B$22)/Hilfswerte!$B$23)-Hilfswerte!$B$29)^2+(((G5868-Hilfswerte!$B$24)/Hilfswerte!$B$25)-Hilfswerte!$B$30)^2),3)</f>
        <v>1.34</v>
      </c>
      <c r="W5868" s="4">
        <f>ROUND(E5868*Hilfswerte!$B$31,0)</f>
        <v>52209</v>
      </c>
      <c r="X5868" s="4">
        <f t="shared" si="734"/>
        <v>31600</v>
      </c>
      <c r="Y5868" s="4" t="str">
        <f>IF(T5868="A - Top-Kunde","bereits Top-Kunde",IF(AND(V5868&lt;=Hilfswerte!$B$34,H5868&lt;0.5*W5868),"Hoch",IF(AND(V5868&lt;=Hilfswerte!$B$35,H5868&lt;0.7*W5868),"Mittel","Niedrig")))</f>
        <v>bereits Top-Kunde</v>
      </c>
      <c r="Z5868" s="4">
        <f t="shared" si="735"/>
        <v>2.1</v>
      </c>
      <c r="AA5868" s="4" t="str">
        <f>IF(J5868&gt;365,"Bereits abgewandert (Segment D)",IF(Z5868&gt;=Hilfswerte!$B$38,"Rot - akut gefaehrdet",IF(Z5868&gt;=Hilfswerte!$B$39,"Gelb - beobachten","Gruen - stabil")))</f>
        <v>Gruen - stabil</v>
      </c>
    </row>
    <row r="5869" spans="1:27" ht="15" customHeight="1" x14ac:dyDescent="0.25">
      <c r="A5869" s="4" t="s">
        <v>6216</v>
      </c>
      <c r="B5869" s="4" t="s">
        <v>1007</v>
      </c>
      <c r="C5869" s="4" t="s">
        <v>59</v>
      </c>
      <c r="D5869" s="4" t="s">
        <v>52</v>
      </c>
      <c r="E5869" s="4">
        <v>178</v>
      </c>
      <c r="F5869" s="4">
        <v>70.5</v>
      </c>
      <c r="G5869" s="4">
        <v>3.4</v>
      </c>
      <c r="H5869" s="4">
        <v>14895</v>
      </c>
      <c r="I5869" s="4">
        <v>1</v>
      </c>
      <c r="J5869" s="4">
        <v>196</v>
      </c>
      <c r="K5869" s="4">
        <v>0</v>
      </c>
      <c r="L5869" s="4">
        <v>39</v>
      </c>
      <c r="M5869" s="4">
        <v>4</v>
      </c>
      <c r="N5869" s="4">
        <v>19.100000000000001</v>
      </c>
      <c r="O5869" s="4">
        <f t="shared" si="728"/>
        <v>2</v>
      </c>
      <c r="P5869" s="4">
        <f t="shared" si="729"/>
        <v>1</v>
      </c>
      <c r="Q5869" s="4">
        <f t="shared" si="730"/>
        <v>5</v>
      </c>
      <c r="R5869" s="4">
        <f t="shared" si="731"/>
        <v>8</v>
      </c>
      <c r="S5869" s="4">
        <f t="shared" si="732"/>
        <v>77.900000000000006</v>
      </c>
      <c r="T5869" s="4" t="str">
        <f t="shared" si="733"/>
        <v>C - Entwicklungspotenzial</v>
      </c>
      <c r="U5869" s="4">
        <f>ROUND(((E5869-Hilfswerte!$B$20)/Hilfswerte!$B$21)+((F5869-Hilfswerte!$B$22)/Hilfswerte!$B$23)+((G5869-Hilfswerte!$B$24)/Hilfswerte!$B$25)+0.1*INDEX(Hilfswerte!$B$4:$B$15,MATCH(C5869,Hilfswerte!$A$4:$A$15,0)),2)</f>
        <v>-0.14000000000000001</v>
      </c>
      <c r="V5869" s="4">
        <f>ROUND(SQRT((((E5869-Hilfswerte!$B$20)/Hilfswerte!$B$21)-Hilfswerte!$B$28)^2+(((F5869-Hilfswerte!$B$22)/Hilfswerte!$B$23)-Hilfswerte!$B$29)^2+(((G5869-Hilfswerte!$B$24)/Hilfswerte!$B$25)-Hilfswerte!$B$30)^2),3)</f>
        <v>1.375</v>
      </c>
      <c r="W5869" s="4">
        <f>ROUND(E5869*Hilfswerte!$B$31,0)</f>
        <v>36587</v>
      </c>
      <c r="X5869" s="4">
        <f t="shared" si="734"/>
        <v>21692</v>
      </c>
      <c r="Y5869" s="4" t="str">
        <f>IF(T5869="A - Top-Kunde","bereits Top-Kunde",IF(AND(V5869&lt;=Hilfswerte!$B$34,H5869&lt;0.5*W5869),"Hoch",IF(AND(V5869&lt;=Hilfswerte!$B$35,H5869&lt;0.7*W5869),"Mittel","Niedrig")))</f>
        <v>Niedrig</v>
      </c>
      <c r="Z5869" s="4">
        <f t="shared" si="735"/>
        <v>17.600000000000001</v>
      </c>
      <c r="AA5869" s="4" t="str">
        <f>IF(J5869&gt;365,"Bereits abgewandert (Segment D)",IF(Z5869&gt;=Hilfswerte!$B$38,"Rot - akut gefaehrdet",IF(Z5869&gt;=Hilfswerte!$B$39,"Gelb - beobachten","Gruen - stabil")))</f>
        <v>Gelb - beobachten</v>
      </c>
    </row>
    <row r="5870" spans="1:27" ht="15" customHeight="1" x14ac:dyDescent="0.25">
      <c r="A5870" s="4" t="s">
        <v>6217</v>
      </c>
      <c r="B5870" s="4" t="s">
        <v>900</v>
      </c>
      <c r="C5870" s="4" t="s">
        <v>51</v>
      </c>
      <c r="D5870" s="4" t="s">
        <v>106</v>
      </c>
      <c r="E5870" s="4">
        <v>177</v>
      </c>
      <c r="F5870" s="4">
        <v>30.5</v>
      </c>
      <c r="G5870" s="4">
        <v>6.4</v>
      </c>
      <c r="H5870" s="4">
        <v>33142</v>
      </c>
      <c r="I5870" s="4">
        <v>6</v>
      </c>
      <c r="J5870" s="4">
        <v>17</v>
      </c>
      <c r="K5870" s="4">
        <v>0</v>
      </c>
      <c r="L5870" s="4">
        <v>12</v>
      </c>
      <c r="M5870" s="4">
        <v>6</v>
      </c>
      <c r="N5870" s="4">
        <v>-11.1</v>
      </c>
      <c r="O5870" s="4">
        <f t="shared" si="728"/>
        <v>5</v>
      </c>
      <c r="P5870" s="4">
        <f t="shared" si="729"/>
        <v>5</v>
      </c>
      <c r="Q5870" s="4">
        <f t="shared" si="730"/>
        <v>5</v>
      </c>
      <c r="R5870" s="4">
        <f t="shared" si="731"/>
        <v>15</v>
      </c>
      <c r="S5870" s="4">
        <f t="shared" si="732"/>
        <v>140.9</v>
      </c>
      <c r="T5870" s="4" t="str">
        <f t="shared" si="733"/>
        <v>A - Top-Kunde</v>
      </c>
      <c r="U5870" s="4">
        <f>ROUND(((E5870-Hilfswerte!$B$20)/Hilfswerte!$B$21)+((F5870-Hilfswerte!$B$22)/Hilfswerte!$B$23)+((G5870-Hilfswerte!$B$24)/Hilfswerte!$B$25)+0.1*INDEX(Hilfswerte!$B$4:$B$15,MATCH(C5870,Hilfswerte!$A$4:$A$15,0)),2)</f>
        <v>0.03</v>
      </c>
      <c r="V5870" s="4">
        <f>ROUND(SQRT((((E5870-Hilfswerte!$B$20)/Hilfswerte!$B$21)-Hilfswerte!$B$28)^2+(((F5870-Hilfswerte!$B$22)/Hilfswerte!$B$23)-Hilfswerte!$B$29)^2+(((G5870-Hilfswerte!$B$24)/Hilfswerte!$B$25)-Hilfswerte!$B$30)^2),3)</f>
        <v>0.77600000000000002</v>
      </c>
      <c r="W5870" s="4">
        <f>ROUND(E5870*Hilfswerte!$B$31,0)</f>
        <v>36382</v>
      </c>
      <c r="X5870" s="4">
        <f t="shared" si="734"/>
        <v>3240</v>
      </c>
      <c r="Y5870" s="4" t="str">
        <f>IF(T5870="A - Top-Kunde","bereits Top-Kunde",IF(AND(V5870&lt;=Hilfswerte!$B$34,H5870&lt;0.5*W5870),"Hoch",IF(AND(V5870&lt;=Hilfswerte!$B$35,H5870&lt;0.7*W5870),"Mittel","Niedrig")))</f>
        <v>bereits Top-Kunde</v>
      </c>
      <c r="Z5870" s="4">
        <f t="shared" si="735"/>
        <v>7.7</v>
      </c>
      <c r="AA5870" s="4" t="str">
        <f>IF(J5870&gt;365,"Bereits abgewandert (Segment D)",IF(Z5870&gt;=Hilfswerte!$B$38,"Rot - akut gefaehrdet",IF(Z5870&gt;=Hilfswerte!$B$39,"Gelb - beobachten","Gruen - stabil")))</f>
        <v>Gruen - stabil</v>
      </c>
    </row>
    <row r="5871" spans="1:27" ht="15" customHeight="1" x14ac:dyDescent="0.25">
      <c r="A5871" s="4" t="s">
        <v>6218</v>
      </c>
      <c r="B5871" s="4" t="s">
        <v>144</v>
      </c>
      <c r="C5871" s="4" t="s">
        <v>59</v>
      </c>
      <c r="D5871" s="4" t="s">
        <v>30</v>
      </c>
      <c r="E5871" s="4">
        <v>7</v>
      </c>
      <c r="F5871" s="4">
        <v>1.6</v>
      </c>
      <c r="G5871" s="4">
        <v>19.899999999999999</v>
      </c>
      <c r="H5871" s="4">
        <v>678</v>
      </c>
      <c r="I5871" s="4">
        <v>3</v>
      </c>
      <c r="J5871" s="4">
        <v>205</v>
      </c>
      <c r="K5871" s="4">
        <v>0</v>
      </c>
      <c r="L5871" s="4">
        <v>-6</v>
      </c>
      <c r="M5871" s="4">
        <v>4</v>
      </c>
      <c r="N5871" s="4">
        <v>13.6</v>
      </c>
      <c r="O5871" s="4">
        <f t="shared" si="728"/>
        <v>2</v>
      </c>
      <c r="P5871" s="4">
        <f t="shared" si="729"/>
        <v>3</v>
      </c>
      <c r="Q5871" s="4">
        <f t="shared" si="730"/>
        <v>2</v>
      </c>
      <c r="R5871" s="4">
        <f t="shared" si="731"/>
        <v>7</v>
      </c>
      <c r="S5871" s="4">
        <f t="shared" si="732"/>
        <v>76.8</v>
      </c>
      <c r="T5871" s="4" t="str">
        <f t="shared" si="733"/>
        <v>C - Entwicklungspotenzial</v>
      </c>
      <c r="U5871" s="4">
        <f>ROUND(((E5871-Hilfswerte!$B$20)/Hilfswerte!$B$21)+((F5871-Hilfswerte!$B$22)/Hilfswerte!$B$23)+((G5871-Hilfswerte!$B$24)/Hilfswerte!$B$25)+0.1*INDEX(Hilfswerte!$B$4:$B$15,MATCH(C5871,Hilfswerte!$A$4:$A$15,0)),2)</f>
        <v>0.51</v>
      </c>
      <c r="V5871" s="4">
        <f>ROUND(SQRT((((E5871-Hilfswerte!$B$20)/Hilfswerte!$B$21)-Hilfswerte!$B$28)^2+(((F5871-Hilfswerte!$B$22)/Hilfswerte!$B$23)-Hilfswerte!$B$29)^2+(((G5871-Hilfswerte!$B$24)/Hilfswerte!$B$25)-Hilfswerte!$B$30)^2),3)</f>
        <v>1.6719999999999999</v>
      </c>
      <c r="W5871" s="4">
        <f>ROUND(E5871*Hilfswerte!$B$31,0)</f>
        <v>1439</v>
      </c>
      <c r="X5871" s="4">
        <f t="shared" si="734"/>
        <v>761</v>
      </c>
      <c r="Y5871" s="4" t="str">
        <f>IF(T5871="A - Top-Kunde","bereits Top-Kunde",IF(AND(V5871&lt;=Hilfswerte!$B$34,H5871&lt;0.5*W5871),"Hoch",IF(AND(V5871&lt;=Hilfswerte!$B$35,H5871&lt;0.7*W5871),"Mittel","Niedrig")))</f>
        <v>Niedrig</v>
      </c>
      <c r="Z5871" s="4">
        <f t="shared" si="735"/>
        <v>10.3</v>
      </c>
      <c r="AA5871" s="4" t="str">
        <f>IF(J5871&gt;365,"Bereits abgewandert (Segment D)",IF(Z5871&gt;=Hilfswerte!$B$38,"Rot - akut gefaehrdet",IF(Z5871&gt;=Hilfswerte!$B$39,"Gelb - beobachten","Gruen - stabil")))</f>
        <v>Gruen - stabil</v>
      </c>
    </row>
    <row r="5872" spans="1:27" ht="15" customHeight="1" x14ac:dyDescent="0.25">
      <c r="A5872" s="4" t="s">
        <v>6219</v>
      </c>
      <c r="B5872" s="4" t="s">
        <v>154</v>
      </c>
      <c r="C5872" s="4" t="s">
        <v>38</v>
      </c>
      <c r="D5872" s="4" t="s">
        <v>52</v>
      </c>
      <c r="E5872" s="4">
        <v>40</v>
      </c>
      <c r="F5872" s="4">
        <v>9.1999999999999993</v>
      </c>
      <c r="G5872" s="4">
        <v>0.7</v>
      </c>
      <c r="H5872" s="4">
        <v>2784</v>
      </c>
      <c r="I5872" s="4">
        <v>5</v>
      </c>
      <c r="J5872" s="4">
        <v>29</v>
      </c>
      <c r="K5872" s="4">
        <v>0</v>
      </c>
      <c r="L5872" s="4">
        <v>24</v>
      </c>
      <c r="M5872" s="4">
        <v>3</v>
      </c>
      <c r="N5872" s="4">
        <v>3.9</v>
      </c>
      <c r="O5872" s="4">
        <f t="shared" si="728"/>
        <v>5</v>
      </c>
      <c r="P5872" s="4">
        <f t="shared" si="729"/>
        <v>5</v>
      </c>
      <c r="Q5872" s="4">
        <f t="shared" si="730"/>
        <v>4</v>
      </c>
      <c r="R5872" s="4">
        <f t="shared" si="731"/>
        <v>14</v>
      </c>
      <c r="S5872" s="4">
        <f t="shared" si="732"/>
        <v>134.80000000000001</v>
      </c>
      <c r="T5872" s="4" t="str">
        <f t="shared" si="733"/>
        <v>A - Top-Kunde</v>
      </c>
      <c r="U5872" s="4">
        <f>ROUND(((E5872-Hilfswerte!$B$20)/Hilfswerte!$B$21)+((F5872-Hilfswerte!$B$22)/Hilfswerte!$B$23)+((G5872-Hilfswerte!$B$24)/Hilfswerte!$B$25)+0.1*INDEX(Hilfswerte!$B$4:$B$15,MATCH(C5872,Hilfswerte!$A$4:$A$15,0)),2)</f>
        <v>-1.85</v>
      </c>
      <c r="V5872" s="4">
        <f>ROUND(SQRT((((E5872-Hilfswerte!$B$20)/Hilfswerte!$B$21)-Hilfswerte!$B$28)^2+(((F5872-Hilfswerte!$B$22)/Hilfswerte!$B$23)-Hilfswerte!$B$29)^2+(((G5872-Hilfswerte!$B$24)/Hilfswerte!$B$25)-Hilfswerte!$B$30)^2),3)</f>
        <v>1.829</v>
      </c>
      <c r="W5872" s="4">
        <f>ROUND(E5872*Hilfswerte!$B$31,0)</f>
        <v>8222</v>
      </c>
      <c r="X5872" s="4">
        <f t="shared" si="734"/>
        <v>5438</v>
      </c>
      <c r="Y5872" s="4" t="str">
        <f>IF(T5872="A - Top-Kunde","bereits Top-Kunde",IF(AND(V5872&lt;=Hilfswerte!$B$34,H5872&lt;0.5*W5872),"Hoch",IF(AND(V5872&lt;=Hilfswerte!$B$35,H5872&lt;0.7*W5872),"Mittel","Niedrig")))</f>
        <v>bereits Top-Kunde</v>
      </c>
      <c r="Z5872" s="4">
        <f t="shared" si="735"/>
        <v>6.3</v>
      </c>
      <c r="AA5872" s="4" t="str">
        <f>IF(J5872&gt;365,"Bereits abgewandert (Segment D)",IF(Z5872&gt;=Hilfswerte!$B$38,"Rot - akut gefaehrdet",IF(Z5872&gt;=Hilfswerte!$B$39,"Gelb - beobachten","Gruen - stabil")))</f>
        <v>Gruen - stabil</v>
      </c>
    </row>
    <row r="5873" spans="1:27" ht="15" customHeight="1" x14ac:dyDescent="0.25">
      <c r="A5873" s="4" t="s">
        <v>6220</v>
      </c>
      <c r="B5873" s="4" t="s">
        <v>424</v>
      </c>
      <c r="C5873" s="4" t="s">
        <v>51</v>
      </c>
      <c r="D5873" s="4" t="s">
        <v>30</v>
      </c>
      <c r="E5873" s="4">
        <v>73</v>
      </c>
      <c r="F5873" s="4">
        <v>11</v>
      </c>
      <c r="G5873" s="4">
        <v>20.399999999999999</v>
      </c>
      <c r="H5873" s="4">
        <v>1922</v>
      </c>
      <c r="I5873" s="4">
        <v>5</v>
      </c>
      <c r="J5873" s="4">
        <v>25</v>
      </c>
      <c r="K5873" s="4">
        <v>1</v>
      </c>
      <c r="L5873" s="4">
        <v>5</v>
      </c>
      <c r="M5873" s="4">
        <v>3</v>
      </c>
      <c r="N5873" s="4">
        <v>-8.5</v>
      </c>
      <c r="O5873" s="4">
        <f t="shared" si="728"/>
        <v>5</v>
      </c>
      <c r="P5873" s="4">
        <f t="shared" si="729"/>
        <v>5</v>
      </c>
      <c r="Q5873" s="4">
        <f t="shared" si="730"/>
        <v>3</v>
      </c>
      <c r="R5873" s="4">
        <f t="shared" si="731"/>
        <v>13</v>
      </c>
      <c r="S5873" s="4">
        <f t="shared" si="732"/>
        <v>118.3</v>
      </c>
      <c r="T5873" s="4" t="str">
        <f t="shared" si="733"/>
        <v>B - Kernkunde</v>
      </c>
      <c r="U5873" s="4">
        <f>ROUND(((E5873-Hilfswerte!$B$20)/Hilfswerte!$B$21)+((F5873-Hilfswerte!$B$22)/Hilfswerte!$B$23)+((G5873-Hilfswerte!$B$24)/Hilfswerte!$B$25)+0.1*INDEX(Hilfswerte!$B$4:$B$15,MATCH(C5873,Hilfswerte!$A$4:$A$15,0)),2)</f>
        <v>1.46</v>
      </c>
      <c r="V5873" s="4">
        <f>ROUND(SQRT((((E5873-Hilfswerte!$B$20)/Hilfswerte!$B$21)-Hilfswerte!$B$28)^2+(((F5873-Hilfswerte!$B$22)/Hilfswerte!$B$23)-Hilfswerte!$B$29)^2+(((G5873-Hilfswerte!$B$24)/Hilfswerte!$B$25)-Hilfswerte!$B$30)^2),3)</f>
        <v>1.5880000000000001</v>
      </c>
      <c r="W5873" s="4">
        <f>ROUND(E5873*Hilfswerte!$B$31,0)</f>
        <v>15005</v>
      </c>
      <c r="X5873" s="4">
        <f t="shared" si="734"/>
        <v>13083</v>
      </c>
      <c r="Y5873" s="4" t="str">
        <f>IF(T5873="A - Top-Kunde","bereits Top-Kunde",IF(AND(V5873&lt;=Hilfswerte!$B$34,H5873&lt;0.5*W5873),"Hoch",IF(AND(V5873&lt;=Hilfswerte!$B$35,H5873&lt;0.7*W5873),"Mittel","Niedrig")))</f>
        <v>Niedrig</v>
      </c>
      <c r="Z5873" s="4">
        <f t="shared" si="735"/>
        <v>8.6999999999999993</v>
      </c>
      <c r="AA5873" s="4" t="str">
        <f>IF(J5873&gt;365,"Bereits abgewandert (Segment D)",IF(Z5873&gt;=Hilfswerte!$B$38,"Rot - akut gefaehrdet",IF(Z5873&gt;=Hilfswerte!$B$39,"Gelb - beobachten","Gruen - stabil")))</f>
        <v>Gruen - stabil</v>
      </c>
    </row>
    <row r="5874" spans="1:27" ht="15" customHeight="1" x14ac:dyDescent="0.25">
      <c r="A5874" s="4" t="s">
        <v>6221</v>
      </c>
      <c r="B5874" s="4" t="s">
        <v>181</v>
      </c>
      <c r="C5874" s="4" t="s">
        <v>29</v>
      </c>
      <c r="D5874" s="4" t="s">
        <v>30</v>
      </c>
      <c r="E5874" s="4">
        <v>19</v>
      </c>
      <c r="F5874" s="4">
        <v>4.8</v>
      </c>
      <c r="G5874" s="4">
        <v>5.7</v>
      </c>
      <c r="H5874" s="4">
        <v>388</v>
      </c>
      <c r="I5874" s="4">
        <v>4</v>
      </c>
      <c r="J5874" s="4">
        <v>23</v>
      </c>
      <c r="K5874" s="4">
        <v>0</v>
      </c>
      <c r="L5874" s="4">
        <v>11</v>
      </c>
      <c r="M5874" s="4">
        <v>2</v>
      </c>
      <c r="N5874" s="4">
        <v>-24.3</v>
      </c>
      <c r="O5874" s="4">
        <f t="shared" si="728"/>
        <v>5</v>
      </c>
      <c r="P5874" s="4">
        <f t="shared" si="729"/>
        <v>4</v>
      </c>
      <c r="Q5874" s="4">
        <f t="shared" si="730"/>
        <v>2</v>
      </c>
      <c r="R5874" s="4">
        <f t="shared" si="731"/>
        <v>11</v>
      </c>
      <c r="S5874" s="4">
        <f t="shared" si="732"/>
        <v>94.6</v>
      </c>
      <c r="T5874" s="4" t="str">
        <f t="shared" si="733"/>
        <v>C - Entwicklungspotenzial</v>
      </c>
      <c r="U5874" s="4">
        <f>ROUND(((E5874-Hilfswerte!$B$20)/Hilfswerte!$B$21)+((F5874-Hilfswerte!$B$22)/Hilfswerte!$B$23)+((G5874-Hilfswerte!$B$24)/Hilfswerte!$B$25)+0.1*INDEX(Hilfswerte!$B$4:$B$15,MATCH(C5874,Hilfswerte!$A$4:$A$15,0)),2)</f>
        <v>-1.3</v>
      </c>
      <c r="V5874" s="4">
        <f>ROUND(SQRT((((E5874-Hilfswerte!$B$20)/Hilfswerte!$B$21)-Hilfswerte!$B$28)^2+(((F5874-Hilfswerte!$B$22)/Hilfswerte!$B$23)-Hilfswerte!$B$29)^2+(((G5874-Hilfswerte!$B$24)/Hilfswerte!$B$25)-Hilfswerte!$B$30)^2),3)</f>
        <v>1.232</v>
      </c>
      <c r="W5874" s="4">
        <f>ROUND(E5874*Hilfswerte!$B$31,0)</f>
        <v>3905</v>
      </c>
      <c r="X5874" s="4">
        <f t="shared" si="734"/>
        <v>3517</v>
      </c>
      <c r="Y5874" s="4" t="str">
        <f>IF(T5874="A - Top-Kunde","bereits Top-Kunde",IF(AND(V5874&lt;=Hilfswerte!$B$34,H5874&lt;0.5*W5874),"Hoch",IF(AND(V5874&lt;=Hilfswerte!$B$35,H5874&lt;0.7*W5874),"Mittel","Niedrig")))</f>
        <v>Niedrig</v>
      </c>
      <c r="Z5874" s="4">
        <f t="shared" si="735"/>
        <v>13.1</v>
      </c>
      <c r="AA5874" s="4" t="str">
        <f>IF(J5874&gt;365,"Bereits abgewandert (Segment D)",IF(Z5874&gt;=Hilfswerte!$B$38,"Rot - akut gefaehrdet",IF(Z5874&gt;=Hilfswerte!$B$39,"Gelb - beobachten","Gruen - stabil")))</f>
        <v>Gruen - stabil</v>
      </c>
    </row>
    <row r="5875" spans="1:27" ht="15" customHeight="1" x14ac:dyDescent="0.25">
      <c r="A5875" s="4" t="s">
        <v>6222</v>
      </c>
      <c r="B5875" s="4" t="s">
        <v>92</v>
      </c>
      <c r="C5875" s="4" t="s">
        <v>65</v>
      </c>
      <c r="D5875" s="4" t="s">
        <v>30</v>
      </c>
      <c r="E5875" s="4">
        <v>143</v>
      </c>
      <c r="F5875" s="4">
        <v>32.5</v>
      </c>
      <c r="G5875" s="4">
        <v>8.3000000000000007</v>
      </c>
      <c r="H5875" s="4">
        <v>15078</v>
      </c>
      <c r="I5875" s="4">
        <v>3</v>
      </c>
      <c r="J5875" s="4">
        <v>12</v>
      </c>
      <c r="K5875" s="4">
        <v>1</v>
      </c>
      <c r="L5875" s="4">
        <v>20</v>
      </c>
      <c r="M5875" s="4">
        <v>4</v>
      </c>
      <c r="N5875" s="4">
        <v>-3.9</v>
      </c>
      <c r="O5875" s="4">
        <f t="shared" si="728"/>
        <v>5</v>
      </c>
      <c r="P5875" s="4">
        <f t="shared" si="729"/>
        <v>3</v>
      </c>
      <c r="Q5875" s="4">
        <f t="shared" si="730"/>
        <v>5</v>
      </c>
      <c r="R5875" s="4">
        <f t="shared" si="731"/>
        <v>13</v>
      </c>
      <c r="S5875" s="4">
        <f t="shared" si="732"/>
        <v>116.1</v>
      </c>
      <c r="T5875" s="4" t="str">
        <f t="shared" si="733"/>
        <v>B - Kernkunde</v>
      </c>
      <c r="U5875" s="4">
        <f>ROUND(((E5875-Hilfswerte!$B$20)/Hilfswerte!$B$21)+((F5875-Hilfswerte!$B$22)/Hilfswerte!$B$23)+((G5875-Hilfswerte!$B$24)/Hilfswerte!$B$25)+0.1*INDEX(Hilfswerte!$B$4:$B$15,MATCH(C5875,Hilfswerte!$A$4:$A$15,0)),2)</f>
        <v>-0.18</v>
      </c>
      <c r="V5875" s="4">
        <f>ROUND(SQRT((((E5875-Hilfswerte!$B$20)/Hilfswerte!$B$21)-Hilfswerte!$B$28)^2+(((F5875-Hilfswerte!$B$22)/Hilfswerte!$B$23)-Hilfswerte!$B$29)^2+(((G5875-Hilfswerte!$B$24)/Hilfswerte!$B$25)-Hilfswerte!$B$30)^2),3)</f>
        <v>0.48299999999999998</v>
      </c>
      <c r="W5875" s="4">
        <f>ROUND(E5875*Hilfswerte!$B$31,0)</f>
        <v>29393</v>
      </c>
      <c r="X5875" s="4">
        <f t="shared" si="734"/>
        <v>14315</v>
      </c>
      <c r="Y5875" s="4" t="str">
        <f>IF(T5875="A - Top-Kunde","bereits Top-Kunde",IF(AND(V5875&lt;=Hilfswerte!$B$34,H5875&lt;0.5*W5875),"Hoch",IF(AND(V5875&lt;=Hilfswerte!$B$35,H5875&lt;0.7*W5875),"Mittel","Niedrig")))</f>
        <v>Mittel</v>
      </c>
      <c r="Z5875" s="4">
        <f t="shared" si="735"/>
        <v>9.1999999999999993</v>
      </c>
      <c r="AA5875" s="4" t="str">
        <f>IF(J5875&gt;365,"Bereits abgewandert (Segment D)",IF(Z5875&gt;=Hilfswerte!$B$38,"Rot - akut gefaehrdet",IF(Z5875&gt;=Hilfswerte!$B$39,"Gelb - beobachten","Gruen - stabil")))</f>
        <v>Gruen - stabil</v>
      </c>
    </row>
    <row r="5876" spans="1:27" ht="15" customHeight="1" x14ac:dyDescent="0.25">
      <c r="A5876" s="4" t="s">
        <v>6223</v>
      </c>
      <c r="B5876" s="4" t="s">
        <v>225</v>
      </c>
      <c r="C5876" s="4" t="s">
        <v>47</v>
      </c>
      <c r="D5876" s="4" t="s">
        <v>77</v>
      </c>
      <c r="E5876" s="4">
        <v>40</v>
      </c>
      <c r="F5876" s="4">
        <v>12.5</v>
      </c>
      <c r="G5876" s="4">
        <v>2.4</v>
      </c>
      <c r="H5876" s="4">
        <v>11264</v>
      </c>
      <c r="I5876" s="4">
        <v>7</v>
      </c>
      <c r="J5876" s="4">
        <v>24</v>
      </c>
      <c r="K5876" s="4">
        <v>0</v>
      </c>
      <c r="L5876" s="4">
        <v>7</v>
      </c>
      <c r="M5876" s="4">
        <v>2</v>
      </c>
      <c r="N5876" s="4">
        <v>12.1</v>
      </c>
      <c r="O5876" s="4">
        <f t="shared" si="728"/>
        <v>5</v>
      </c>
      <c r="P5876" s="4">
        <f t="shared" si="729"/>
        <v>5</v>
      </c>
      <c r="Q5876" s="4">
        <f t="shared" si="730"/>
        <v>5</v>
      </c>
      <c r="R5876" s="4">
        <f t="shared" si="731"/>
        <v>15</v>
      </c>
      <c r="S5876" s="4">
        <f t="shared" si="732"/>
        <v>154</v>
      </c>
      <c r="T5876" s="4" t="str">
        <f t="shared" si="733"/>
        <v>A - Top-Kunde</v>
      </c>
      <c r="U5876" s="4">
        <f>ROUND(((E5876-Hilfswerte!$B$20)/Hilfswerte!$B$21)+((F5876-Hilfswerte!$B$22)/Hilfswerte!$B$23)+((G5876-Hilfswerte!$B$24)/Hilfswerte!$B$25)+0.1*INDEX(Hilfswerte!$B$4:$B$15,MATCH(C5876,Hilfswerte!$A$4:$A$15,0)),2)</f>
        <v>-1.78</v>
      </c>
      <c r="V5876" s="4">
        <f>ROUND(SQRT((((E5876-Hilfswerte!$B$20)/Hilfswerte!$B$21)-Hilfswerte!$B$28)^2+(((F5876-Hilfswerte!$B$22)/Hilfswerte!$B$23)-Hilfswerte!$B$29)^2+(((G5876-Hilfswerte!$B$24)/Hilfswerte!$B$25)-Hilfswerte!$B$30)^2),3)</f>
        <v>1.5680000000000001</v>
      </c>
      <c r="W5876" s="4">
        <f>ROUND(E5876*Hilfswerte!$B$31,0)</f>
        <v>8222</v>
      </c>
      <c r="X5876" s="4">
        <f t="shared" si="734"/>
        <v>0</v>
      </c>
      <c r="Y5876" s="4" t="str">
        <f>IF(T5876="A - Top-Kunde","bereits Top-Kunde",IF(AND(V5876&lt;=Hilfswerte!$B$34,H5876&lt;0.5*W5876),"Hoch",IF(AND(V5876&lt;=Hilfswerte!$B$35,H5876&lt;0.7*W5876),"Mittel","Niedrig")))</f>
        <v>bereits Top-Kunde</v>
      </c>
      <c r="Z5876" s="4">
        <f t="shared" si="735"/>
        <v>2.6</v>
      </c>
      <c r="AA5876" s="4" t="str">
        <f>IF(J5876&gt;365,"Bereits abgewandert (Segment D)",IF(Z5876&gt;=Hilfswerte!$B$38,"Rot - akut gefaehrdet",IF(Z5876&gt;=Hilfswerte!$B$39,"Gelb - beobachten","Gruen - stabil")))</f>
        <v>Gruen - stabil</v>
      </c>
    </row>
    <row r="5877" spans="1:27" ht="15" customHeight="1" x14ac:dyDescent="0.25">
      <c r="A5877" s="4" t="s">
        <v>6224</v>
      </c>
      <c r="B5877" s="4" t="s">
        <v>339</v>
      </c>
      <c r="C5877" s="4" t="s">
        <v>84</v>
      </c>
      <c r="D5877" s="4" t="s">
        <v>30</v>
      </c>
      <c r="E5877" s="4">
        <v>59</v>
      </c>
      <c r="F5877" s="4">
        <v>15.9</v>
      </c>
      <c r="G5877" s="4">
        <v>5.2</v>
      </c>
      <c r="H5877" s="4">
        <v>8215</v>
      </c>
      <c r="I5877" s="4">
        <v>3</v>
      </c>
      <c r="J5877" s="4">
        <v>64</v>
      </c>
      <c r="K5877" s="4">
        <v>1</v>
      </c>
      <c r="L5877" s="4">
        <v>39</v>
      </c>
      <c r="M5877" s="4">
        <v>5</v>
      </c>
      <c r="N5877" s="4">
        <v>20.6</v>
      </c>
      <c r="O5877" s="4">
        <f t="shared" si="728"/>
        <v>4</v>
      </c>
      <c r="P5877" s="4">
        <f t="shared" si="729"/>
        <v>3</v>
      </c>
      <c r="Q5877" s="4">
        <f t="shared" si="730"/>
        <v>5</v>
      </c>
      <c r="R5877" s="4">
        <f t="shared" si="731"/>
        <v>12</v>
      </c>
      <c r="S5877" s="4">
        <f t="shared" si="732"/>
        <v>112.6</v>
      </c>
      <c r="T5877" s="4" t="str">
        <f t="shared" si="733"/>
        <v>B - Kernkunde</v>
      </c>
      <c r="U5877" s="4">
        <f>ROUND(((E5877-Hilfswerte!$B$20)/Hilfswerte!$B$21)+((F5877-Hilfswerte!$B$22)/Hilfswerte!$B$23)+((G5877-Hilfswerte!$B$24)/Hilfswerte!$B$25)+0.1*INDEX(Hilfswerte!$B$4:$B$15,MATCH(C5877,Hilfswerte!$A$4:$A$15,0)),2)</f>
        <v>-1.27</v>
      </c>
      <c r="V5877" s="4">
        <f>ROUND(SQRT((((E5877-Hilfswerte!$B$20)/Hilfswerte!$B$21)-Hilfswerte!$B$28)^2+(((F5877-Hilfswerte!$B$22)/Hilfswerte!$B$23)-Hilfswerte!$B$29)^2+(((G5877-Hilfswerte!$B$24)/Hilfswerte!$B$25)-Hilfswerte!$B$30)^2),3)</f>
        <v>1.131</v>
      </c>
      <c r="W5877" s="4">
        <f>ROUND(E5877*Hilfswerte!$B$31,0)</f>
        <v>12127</v>
      </c>
      <c r="X5877" s="4">
        <f t="shared" si="734"/>
        <v>3912</v>
      </c>
      <c r="Y5877" s="4" t="str">
        <f>IF(T5877="A - Top-Kunde","bereits Top-Kunde",IF(AND(V5877&lt;=Hilfswerte!$B$34,H5877&lt;0.5*W5877),"Hoch",IF(AND(V5877&lt;=Hilfswerte!$B$35,H5877&lt;0.7*W5877),"Mittel","Niedrig")))</f>
        <v>Mittel</v>
      </c>
      <c r="Z5877" s="4">
        <f t="shared" si="735"/>
        <v>14</v>
      </c>
      <c r="AA5877" s="4" t="str">
        <f>IF(J5877&gt;365,"Bereits abgewandert (Segment D)",IF(Z5877&gt;=Hilfswerte!$B$38,"Rot - akut gefaehrdet",IF(Z5877&gt;=Hilfswerte!$B$39,"Gelb - beobachten","Gruen - stabil")))</f>
        <v>Gelb - beobachten</v>
      </c>
    </row>
    <row r="5878" spans="1:27" ht="15" customHeight="1" x14ac:dyDescent="0.25">
      <c r="A5878" s="4" t="s">
        <v>6225</v>
      </c>
      <c r="B5878" s="4" t="s">
        <v>625</v>
      </c>
      <c r="C5878" s="4" t="s">
        <v>29</v>
      </c>
      <c r="D5878" s="4" t="s">
        <v>30</v>
      </c>
      <c r="E5878" s="4">
        <v>55</v>
      </c>
      <c r="F5878" s="4">
        <v>14.5</v>
      </c>
      <c r="G5878" s="4">
        <v>11</v>
      </c>
      <c r="H5878" s="4">
        <v>557</v>
      </c>
      <c r="I5878" s="4">
        <v>3</v>
      </c>
      <c r="J5878" s="4">
        <v>71</v>
      </c>
      <c r="K5878" s="4">
        <v>0</v>
      </c>
      <c r="L5878" s="4">
        <v>6</v>
      </c>
      <c r="M5878" s="4">
        <v>4</v>
      </c>
      <c r="N5878" s="4">
        <v>25.8</v>
      </c>
      <c r="O5878" s="4">
        <f t="shared" si="728"/>
        <v>4</v>
      </c>
      <c r="P5878" s="4">
        <f t="shared" si="729"/>
        <v>3</v>
      </c>
      <c r="Q5878" s="4">
        <f t="shared" si="730"/>
        <v>2</v>
      </c>
      <c r="R5878" s="4">
        <f t="shared" si="731"/>
        <v>9</v>
      </c>
      <c r="S5878" s="4">
        <f t="shared" si="732"/>
        <v>101.1</v>
      </c>
      <c r="T5878" s="4" t="str">
        <f t="shared" si="733"/>
        <v>C - Entwicklungspotenzial</v>
      </c>
      <c r="U5878" s="4">
        <f>ROUND(((E5878-Hilfswerte!$B$20)/Hilfswerte!$B$21)+((F5878-Hilfswerte!$B$22)/Hilfswerte!$B$23)+((G5878-Hilfswerte!$B$24)/Hilfswerte!$B$25)+0.1*INDEX(Hilfswerte!$B$4:$B$15,MATCH(C5878,Hilfswerte!$A$4:$A$15,0)),2)</f>
        <v>-0.13</v>
      </c>
      <c r="V5878" s="4">
        <f>ROUND(SQRT((((E5878-Hilfswerte!$B$20)/Hilfswerte!$B$21)-Hilfswerte!$B$28)^2+(((F5878-Hilfswerte!$B$22)/Hilfswerte!$B$23)-Hilfswerte!$B$29)^2+(((G5878-Hilfswerte!$B$24)/Hilfswerte!$B$25)-Hilfswerte!$B$30)^2),3)</f>
        <v>0.63700000000000001</v>
      </c>
      <c r="W5878" s="4">
        <f>ROUND(E5878*Hilfswerte!$B$31,0)</f>
        <v>11305</v>
      </c>
      <c r="X5878" s="4">
        <f t="shared" si="734"/>
        <v>10748</v>
      </c>
      <c r="Y5878" s="4" t="str">
        <f>IF(T5878="A - Top-Kunde","bereits Top-Kunde",IF(AND(V5878&lt;=Hilfswerte!$B$34,H5878&lt;0.5*W5878),"Hoch",IF(AND(V5878&lt;=Hilfswerte!$B$35,H5878&lt;0.7*W5878),"Mittel","Niedrig")))</f>
        <v>Hoch</v>
      </c>
      <c r="Z5878" s="4">
        <f t="shared" si="735"/>
        <v>4.8</v>
      </c>
      <c r="AA5878" s="4" t="str">
        <f>IF(J5878&gt;365,"Bereits abgewandert (Segment D)",IF(Z5878&gt;=Hilfswerte!$B$38,"Rot - akut gefaehrdet",IF(Z5878&gt;=Hilfswerte!$B$39,"Gelb - beobachten","Gruen - stabil")))</f>
        <v>Gruen - stabil</v>
      </c>
    </row>
    <row r="5879" spans="1:27" ht="15" customHeight="1" x14ac:dyDescent="0.25">
      <c r="A5879" s="4" t="s">
        <v>6226</v>
      </c>
      <c r="B5879" s="4" t="s">
        <v>510</v>
      </c>
      <c r="C5879" s="4" t="s">
        <v>62</v>
      </c>
      <c r="D5879" s="4" t="s">
        <v>30</v>
      </c>
      <c r="E5879" s="4">
        <v>83</v>
      </c>
      <c r="F5879" s="4">
        <v>30.5</v>
      </c>
      <c r="G5879" s="4">
        <v>19.7</v>
      </c>
      <c r="H5879" s="4">
        <v>8654</v>
      </c>
      <c r="I5879" s="4">
        <v>7</v>
      </c>
      <c r="J5879" s="4">
        <v>2</v>
      </c>
      <c r="K5879" s="4">
        <v>1</v>
      </c>
      <c r="L5879" s="4">
        <v>13</v>
      </c>
      <c r="M5879" s="4">
        <v>1</v>
      </c>
      <c r="N5879" s="4">
        <v>2.2000000000000002</v>
      </c>
      <c r="O5879" s="4">
        <f t="shared" si="728"/>
        <v>5</v>
      </c>
      <c r="P5879" s="4">
        <f t="shared" si="729"/>
        <v>5</v>
      </c>
      <c r="Q5879" s="4">
        <f t="shared" si="730"/>
        <v>5</v>
      </c>
      <c r="R5879" s="4">
        <f t="shared" si="731"/>
        <v>15</v>
      </c>
      <c r="S5879" s="4">
        <f t="shared" si="732"/>
        <v>141.19999999999999</v>
      </c>
      <c r="T5879" s="4" t="str">
        <f t="shared" si="733"/>
        <v>A - Top-Kunde</v>
      </c>
      <c r="U5879" s="4">
        <f>ROUND(((E5879-Hilfswerte!$B$20)/Hilfswerte!$B$21)+((F5879-Hilfswerte!$B$22)/Hilfswerte!$B$23)+((G5879-Hilfswerte!$B$24)/Hilfswerte!$B$25)+0.1*INDEX(Hilfswerte!$B$4:$B$15,MATCH(C5879,Hilfswerte!$A$4:$A$15,0)),2)</f>
        <v>1.81</v>
      </c>
      <c r="V5879" s="4">
        <f>ROUND(SQRT((((E5879-Hilfswerte!$B$20)/Hilfswerte!$B$21)-Hilfswerte!$B$28)^2+(((F5879-Hilfswerte!$B$22)/Hilfswerte!$B$23)-Hilfswerte!$B$29)^2+(((G5879-Hilfswerte!$B$24)/Hilfswerte!$B$25)-Hilfswerte!$B$30)^2),3)</f>
        <v>1.401</v>
      </c>
      <c r="W5879" s="4">
        <f>ROUND(E5879*Hilfswerte!$B$31,0)</f>
        <v>17060</v>
      </c>
      <c r="X5879" s="4">
        <f t="shared" si="734"/>
        <v>8406</v>
      </c>
      <c r="Y5879" s="4" t="str">
        <f>IF(T5879="A - Top-Kunde","bereits Top-Kunde",IF(AND(V5879&lt;=Hilfswerte!$B$34,H5879&lt;0.5*W5879),"Hoch",IF(AND(V5879&lt;=Hilfswerte!$B$35,H5879&lt;0.7*W5879),"Mittel","Niedrig")))</f>
        <v>bereits Top-Kunde</v>
      </c>
      <c r="Z5879" s="4">
        <f t="shared" si="735"/>
        <v>5.7</v>
      </c>
      <c r="AA5879" s="4" t="str">
        <f>IF(J5879&gt;365,"Bereits abgewandert (Segment D)",IF(Z5879&gt;=Hilfswerte!$B$38,"Rot - akut gefaehrdet",IF(Z5879&gt;=Hilfswerte!$B$39,"Gelb - beobachten","Gruen - stabil")))</f>
        <v>Gruen - stabil</v>
      </c>
    </row>
    <row r="5880" spans="1:27" ht="15" customHeight="1" x14ac:dyDescent="0.25">
      <c r="A5880" s="4" t="s">
        <v>6227</v>
      </c>
      <c r="B5880" s="4" t="s">
        <v>256</v>
      </c>
      <c r="C5880" s="4" t="s">
        <v>62</v>
      </c>
      <c r="D5880" s="4" t="s">
        <v>30</v>
      </c>
      <c r="E5880" s="4">
        <v>45</v>
      </c>
      <c r="F5880" s="4">
        <v>5.2</v>
      </c>
      <c r="G5880" s="4">
        <v>7.4</v>
      </c>
      <c r="H5880" s="4">
        <v>9537</v>
      </c>
      <c r="I5880" s="4">
        <v>5</v>
      </c>
      <c r="J5880" s="4">
        <v>31</v>
      </c>
      <c r="K5880" s="4">
        <v>1</v>
      </c>
      <c r="L5880" s="4">
        <v>11</v>
      </c>
      <c r="M5880" s="4">
        <v>3</v>
      </c>
      <c r="N5880" s="4">
        <v>26.4</v>
      </c>
      <c r="O5880" s="4">
        <f t="shared" si="728"/>
        <v>4</v>
      </c>
      <c r="P5880" s="4">
        <f t="shared" si="729"/>
        <v>5</v>
      </c>
      <c r="Q5880" s="4">
        <f t="shared" si="730"/>
        <v>5</v>
      </c>
      <c r="R5880" s="4">
        <f t="shared" si="731"/>
        <v>14</v>
      </c>
      <c r="S5880" s="4">
        <f t="shared" si="732"/>
        <v>143.9</v>
      </c>
      <c r="T5880" s="4" t="str">
        <f t="shared" si="733"/>
        <v>A - Top-Kunde</v>
      </c>
      <c r="U5880" s="4">
        <f>ROUND(((E5880-Hilfswerte!$B$20)/Hilfswerte!$B$21)+((F5880-Hilfswerte!$B$22)/Hilfswerte!$B$23)+((G5880-Hilfswerte!$B$24)/Hilfswerte!$B$25)+0.1*INDEX(Hilfswerte!$B$4:$B$15,MATCH(C5880,Hilfswerte!$A$4:$A$15,0)),2)</f>
        <v>-0.76</v>
      </c>
      <c r="V5880" s="4">
        <f>ROUND(SQRT((((E5880-Hilfswerte!$B$20)/Hilfswerte!$B$21)-Hilfswerte!$B$28)^2+(((F5880-Hilfswerte!$B$22)/Hilfswerte!$B$23)-Hilfswerte!$B$29)^2+(((G5880-Hilfswerte!$B$24)/Hilfswerte!$B$25)-Hilfswerte!$B$30)^2),3)</f>
        <v>0.99099999999999999</v>
      </c>
      <c r="W5880" s="4">
        <f>ROUND(E5880*Hilfswerte!$B$31,0)</f>
        <v>9250</v>
      </c>
      <c r="X5880" s="4">
        <f t="shared" si="734"/>
        <v>0</v>
      </c>
      <c r="Y5880" s="4" t="str">
        <f>IF(T5880="A - Top-Kunde","bereits Top-Kunde",IF(AND(V5880&lt;=Hilfswerte!$B$34,H5880&lt;0.5*W5880),"Hoch",IF(AND(V5880&lt;=Hilfswerte!$B$35,H5880&lt;0.7*W5880),"Mittel","Niedrig")))</f>
        <v>bereits Top-Kunde</v>
      </c>
      <c r="Z5880" s="4">
        <f t="shared" si="735"/>
        <v>6.8</v>
      </c>
      <c r="AA5880" s="4" t="str">
        <f>IF(J5880&gt;365,"Bereits abgewandert (Segment D)",IF(Z5880&gt;=Hilfswerte!$B$38,"Rot - akut gefaehrdet",IF(Z5880&gt;=Hilfswerte!$B$39,"Gelb - beobachten","Gruen - stabil")))</f>
        <v>Gruen - stabil</v>
      </c>
    </row>
    <row r="5881" spans="1:27" ht="15" customHeight="1" x14ac:dyDescent="0.25">
      <c r="A5881" s="4" t="s">
        <v>6228</v>
      </c>
      <c r="B5881" s="4" t="s">
        <v>341</v>
      </c>
      <c r="C5881" s="4" t="s">
        <v>59</v>
      </c>
      <c r="D5881" s="4" t="s">
        <v>30</v>
      </c>
      <c r="E5881" s="4">
        <v>23</v>
      </c>
      <c r="F5881" s="4">
        <v>5.2</v>
      </c>
      <c r="G5881" s="4">
        <v>9</v>
      </c>
      <c r="H5881" s="4">
        <v>3223</v>
      </c>
      <c r="I5881" s="4">
        <v>5</v>
      </c>
      <c r="J5881" s="4">
        <v>2</v>
      </c>
      <c r="K5881" s="4">
        <v>1</v>
      </c>
      <c r="L5881" s="4">
        <v>13</v>
      </c>
      <c r="M5881" s="4">
        <v>3</v>
      </c>
      <c r="N5881" s="4">
        <v>-38.4</v>
      </c>
      <c r="O5881" s="4">
        <f t="shared" si="728"/>
        <v>5</v>
      </c>
      <c r="P5881" s="4">
        <f t="shared" si="729"/>
        <v>5</v>
      </c>
      <c r="Q5881" s="4">
        <f t="shared" si="730"/>
        <v>4</v>
      </c>
      <c r="R5881" s="4">
        <f t="shared" si="731"/>
        <v>14</v>
      </c>
      <c r="S5881" s="4">
        <f t="shared" si="732"/>
        <v>110.9</v>
      </c>
      <c r="T5881" s="4" t="str">
        <f t="shared" si="733"/>
        <v>B - Kernkunde</v>
      </c>
      <c r="U5881" s="4">
        <f>ROUND(((E5881-Hilfswerte!$B$20)/Hilfswerte!$B$21)+((F5881-Hilfswerte!$B$22)/Hilfswerte!$B$23)+((G5881-Hilfswerte!$B$24)/Hilfswerte!$B$25)+0.1*INDEX(Hilfswerte!$B$4:$B$15,MATCH(C5881,Hilfswerte!$A$4:$A$15,0)),2)</f>
        <v>-1.0900000000000001</v>
      </c>
      <c r="V5881" s="4">
        <f>ROUND(SQRT((((E5881-Hilfswerte!$B$20)/Hilfswerte!$B$21)-Hilfswerte!$B$28)^2+(((F5881-Hilfswerte!$B$22)/Hilfswerte!$B$23)-Hilfswerte!$B$29)^2+(((G5881-Hilfswerte!$B$24)/Hilfswerte!$B$25)-Hilfswerte!$B$30)^2),3)</f>
        <v>0.92</v>
      </c>
      <c r="W5881" s="4">
        <f>ROUND(E5881*Hilfswerte!$B$31,0)</f>
        <v>4728</v>
      </c>
      <c r="X5881" s="4">
        <f t="shared" si="734"/>
        <v>1505</v>
      </c>
      <c r="Y5881" s="4" t="str">
        <f>IF(T5881="A - Top-Kunde","bereits Top-Kunde",IF(AND(V5881&lt;=Hilfswerte!$B$34,H5881&lt;0.5*W5881),"Hoch",IF(AND(V5881&lt;=Hilfswerte!$B$35,H5881&lt;0.7*W5881),"Mittel","Niedrig")))</f>
        <v>Mittel</v>
      </c>
      <c r="Z5881" s="4">
        <f t="shared" si="735"/>
        <v>21.1</v>
      </c>
      <c r="AA5881" s="4" t="str">
        <f>IF(J5881&gt;365,"Bereits abgewandert (Segment D)",IF(Z5881&gt;=Hilfswerte!$B$38,"Rot - akut gefaehrdet",IF(Z5881&gt;=Hilfswerte!$B$39,"Gelb - beobachten","Gruen - stabil")))</f>
        <v>Rot - akut gefaehrdet</v>
      </c>
    </row>
    <row r="5882" spans="1:27" ht="15" customHeight="1" x14ac:dyDescent="0.25">
      <c r="A5882" s="4" t="s">
        <v>6229</v>
      </c>
      <c r="B5882" s="4" t="s">
        <v>247</v>
      </c>
      <c r="C5882" s="4" t="s">
        <v>59</v>
      </c>
      <c r="D5882" s="4" t="s">
        <v>30</v>
      </c>
      <c r="E5882" s="4">
        <v>116</v>
      </c>
      <c r="F5882" s="4">
        <v>20.2</v>
      </c>
      <c r="G5882" s="4">
        <v>3.6</v>
      </c>
      <c r="H5882" s="4">
        <v>0</v>
      </c>
      <c r="I5882" s="4">
        <v>0</v>
      </c>
      <c r="J5882" s="4">
        <v>509</v>
      </c>
      <c r="K5882" s="4">
        <v>0</v>
      </c>
      <c r="L5882" s="4">
        <v>5</v>
      </c>
      <c r="M5882" s="4">
        <v>0</v>
      </c>
      <c r="N5882" s="4">
        <v>-47.8</v>
      </c>
      <c r="O5882" s="4">
        <f t="shared" si="728"/>
        <v>1</v>
      </c>
      <c r="P5882" s="4">
        <f t="shared" si="729"/>
        <v>1</v>
      </c>
      <c r="Q5882" s="4">
        <f t="shared" si="730"/>
        <v>1</v>
      </c>
      <c r="R5882" s="4">
        <f t="shared" si="731"/>
        <v>3</v>
      </c>
      <c r="S5882" s="4">
        <f t="shared" si="732"/>
        <v>4.5999999999999996</v>
      </c>
      <c r="T5882" s="4" t="str">
        <f t="shared" si="733"/>
        <v>D - Abwanderungsrisiko</v>
      </c>
      <c r="U5882" s="4">
        <f>ROUND(((E5882-Hilfswerte!$B$20)/Hilfswerte!$B$21)+((F5882-Hilfswerte!$B$22)/Hilfswerte!$B$23)+((G5882-Hilfswerte!$B$24)/Hilfswerte!$B$25)+0.1*INDEX(Hilfswerte!$B$4:$B$15,MATCH(C5882,Hilfswerte!$A$4:$A$15,0)),2)</f>
        <v>-1.28</v>
      </c>
      <c r="V5882" s="4">
        <f>ROUND(SQRT((((E5882-Hilfswerte!$B$20)/Hilfswerte!$B$21)-Hilfswerte!$B$28)^2+(((F5882-Hilfswerte!$B$22)/Hilfswerte!$B$23)-Hilfswerte!$B$29)^2+(((G5882-Hilfswerte!$B$24)/Hilfswerte!$B$25)-Hilfswerte!$B$30)^2),3)</f>
        <v>1.268</v>
      </c>
      <c r="W5882" s="4">
        <f>ROUND(E5882*Hilfswerte!$B$31,0)</f>
        <v>23843</v>
      </c>
      <c r="X5882" s="4">
        <f t="shared" si="734"/>
        <v>23843</v>
      </c>
      <c r="Y5882" s="4" t="str">
        <f>IF(T5882="A - Top-Kunde","bereits Top-Kunde",IF(AND(V5882&lt;=Hilfswerte!$B$34,H5882&lt;0.5*W5882),"Hoch",IF(AND(V5882&lt;=Hilfswerte!$B$35,H5882&lt;0.7*W5882),"Mittel","Niedrig")))</f>
        <v>Niedrig</v>
      </c>
      <c r="Z5882" s="4">
        <f t="shared" si="735"/>
        <v>45.6</v>
      </c>
      <c r="AA5882" s="4" t="str">
        <f>IF(J5882&gt;365,"Bereits abgewandert (Segment D)",IF(Z5882&gt;=Hilfswerte!$B$38,"Rot - akut gefaehrdet",IF(Z5882&gt;=Hilfswerte!$B$39,"Gelb - beobachten","Gruen - stabil")))</f>
        <v>Bereits abgewandert (Segment D)</v>
      </c>
    </row>
    <row r="5883" spans="1:27" ht="15" customHeight="1" x14ac:dyDescent="0.25">
      <c r="A5883" s="4" t="s">
        <v>6230</v>
      </c>
      <c r="B5883" s="4" t="s">
        <v>200</v>
      </c>
      <c r="C5883" s="4" t="s">
        <v>62</v>
      </c>
      <c r="D5883" s="4" t="s">
        <v>30</v>
      </c>
      <c r="E5883" s="4">
        <v>48</v>
      </c>
      <c r="F5883" s="4">
        <v>12.1</v>
      </c>
      <c r="G5883" s="4">
        <v>9.1999999999999993</v>
      </c>
      <c r="H5883" s="4">
        <v>460</v>
      </c>
      <c r="I5883" s="4">
        <v>1</v>
      </c>
      <c r="J5883" s="4">
        <v>288</v>
      </c>
      <c r="K5883" s="4">
        <v>0</v>
      </c>
      <c r="L5883" s="4">
        <v>20</v>
      </c>
      <c r="M5883" s="4">
        <v>4</v>
      </c>
      <c r="N5883" s="4">
        <v>-6.2</v>
      </c>
      <c r="O5883" s="4">
        <f t="shared" si="728"/>
        <v>2</v>
      </c>
      <c r="P5883" s="4">
        <f t="shared" si="729"/>
        <v>1</v>
      </c>
      <c r="Q5883" s="4">
        <f t="shared" si="730"/>
        <v>2</v>
      </c>
      <c r="R5883" s="4">
        <f t="shared" si="731"/>
        <v>5</v>
      </c>
      <c r="S5883" s="4">
        <f t="shared" si="732"/>
        <v>40.9</v>
      </c>
      <c r="T5883" s="4" t="str">
        <f t="shared" si="733"/>
        <v>C - Entwicklungspotenzial</v>
      </c>
      <c r="U5883" s="4">
        <f>ROUND(((E5883-Hilfswerte!$B$20)/Hilfswerte!$B$21)+((F5883-Hilfswerte!$B$22)/Hilfswerte!$B$23)+((G5883-Hilfswerte!$B$24)/Hilfswerte!$B$25)+0.1*INDEX(Hilfswerte!$B$4:$B$15,MATCH(C5883,Hilfswerte!$A$4:$A$15,0)),2)</f>
        <v>-0.34</v>
      </c>
      <c r="V5883" s="4">
        <f>ROUND(SQRT((((E5883-Hilfswerte!$B$20)/Hilfswerte!$B$21)-Hilfswerte!$B$28)^2+(((F5883-Hilfswerte!$B$22)/Hilfswerte!$B$23)-Hilfswerte!$B$29)^2+(((G5883-Hilfswerte!$B$24)/Hilfswerte!$B$25)-Hilfswerte!$B$30)^2),3)</f>
        <v>0.75800000000000001</v>
      </c>
      <c r="W5883" s="4">
        <f>ROUND(E5883*Hilfswerte!$B$31,0)</f>
        <v>9866</v>
      </c>
      <c r="X5883" s="4">
        <f t="shared" si="734"/>
        <v>9406</v>
      </c>
      <c r="Y5883" s="4" t="str">
        <f>IF(T5883="A - Top-Kunde","bereits Top-Kunde",IF(AND(V5883&lt;=Hilfswerte!$B$34,H5883&lt;0.5*W5883),"Hoch",IF(AND(V5883&lt;=Hilfswerte!$B$35,H5883&lt;0.7*W5883),"Mittel","Niedrig")))</f>
        <v>Hoch</v>
      </c>
      <c r="Z5883" s="4">
        <f t="shared" si="735"/>
        <v>20.9</v>
      </c>
      <c r="AA5883" s="4" t="str">
        <f>IF(J5883&gt;365,"Bereits abgewandert (Segment D)",IF(Z5883&gt;=Hilfswerte!$B$38,"Rot - akut gefaehrdet",IF(Z5883&gt;=Hilfswerte!$B$39,"Gelb - beobachten","Gruen - stabil")))</f>
        <v>Rot - akut gefaehrdet</v>
      </c>
    </row>
    <row r="5884" spans="1:27" ht="15" customHeight="1" x14ac:dyDescent="0.25">
      <c r="A5884" s="4" t="s">
        <v>6231</v>
      </c>
      <c r="B5884" s="4" t="s">
        <v>200</v>
      </c>
      <c r="C5884" s="4" t="s">
        <v>84</v>
      </c>
      <c r="D5884" s="4" t="s">
        <v>30</v>
      </c>
      <c r="E5884" s="4">
        <v>44</v>
      </c>
      <c r="F5884" s="4">
        <v>14.6</v>
      </c>
      <c r="G5884" s="4">
        <v>14.6</v>
      </c>
      <c r="H5884" s="4">
        <v>6859</v>
      </c>
      <c r="I5884" s="4">
        <v>6</v>
      </c>
      <c r="J5884" s="4">
        <v>12</v>
      </c>
      <c r="K5884" s="4">
        <v>1</v>
      </c>
      <c r="L5884" s="4">
        <v>8</v>
      </c>
      <c r="M5884" s="4">
        <v>4</v>
      </c>
      <c r="N5884" s="4">
        <v>15.2</v>
      </c>
      <c r="O5884" s="4">
        <f t="shared" si="728"/>
        <v>5</v>
      </c>
      <c r="P5884" s="4">
        <f t="shared" si="729"/>
        <v>5</v>
      </c>
      <c r="Q5884" s="4">
        <f t="shared" si="730"/>
        <v>4</v>
      </c>
      <c r="R5884" s="4">
        <f t="shared" si="731"/>
        <v>14</v>
      </c>
      <c r="S5884" s="4">
        <f t="shared" si="732"/>
        <v>139.19999999999999</v>
      </c>
      <c r="T5884" s="4" t="str">
        <f t="shared" si="733"/>
        <v>A - Top-Kunde</v>
      </c>
      <c r="U5884" s="4">
        <f>ROUND(((E5884-Hilfswerte!$B$20)/Hilfswerte!$B$21)+((F5884-Hilfswerte!$B$22)/Hilfswerte!$B$23)+((G5884-Hilfswerte!$B$24)/Hilfswerte!$B$25)+0.1*INDEX(Hilfswerte!$B$4:$B$15,MATCH(C5884,Hilfswerte!$A$4:$A$15,0)),2)</f>
        <v>0.13</v>
      </c>
      <c r="V5884" s="4">
        <f>ROUND(SQRT((((E5884-Hilfswerte!$B$20)/Hilfswerte!$B$21)-Hilfswerte!$B$28)^2+(((F5884-Hilfswerte!$B$22)/Hilfswerte!$B$23)-Hilfswerte!$B$29)^2+(((G5884-Hilfswerte!$B$24)/Hilfswerte!$B$25)-Hilfswerte!$B$30)^2),3)</f>
        <v>0.86</v>
      </c>
      <c r="W5884" s="4">
        <f>ROUND(E5884*Hilfswerte!$B$31,0)</f>
        <v>9044</v>
      </c>
      <c r="X5884" s="4">
        <f t="shared" si="734"/>
        <v>2185</v>
      </c>
      <c r="Y5884" s="4" t="str">
        <f>IF(T5884="A - Top-Kunde","bereits Top-Kunde",IF(AND(V5884&lt;=Hilfswerte!$B$34,H5884&lt;0.5*W5884),"Hoch",IF(AND(V5884&lt;=Hilfswerte!$B$35,H5884&lt;0.7*W5884),"Mittel","Niedrig")))</f>
        <v>bereits Top-Kunde</v>
      </c>
      <c r="Z5884" s="4">
        <f t="shared" si="735"/>
        <v>5.2</v>
      </c>
      <c r="AA5884" s="4" t="str">
        <f>IF(J5884&gt;365,"Bereits abgewandert (Segment D)",IF(Z5884&gt;=Hilfswerte!$B$38,"Rot - akut gefaehrdet",IF(Z5884&gt;=Hilfswerte!$B$39,"Gelb - beobachten","Gruen - stabil")))</f>
        <v>Gruen - stabil</v>
      </c>
    </row>
    <row r="5885" spans="1:27" ht="15" customHeight="1" x14ac:dyDescent="0.25">
      <c r="A5885" s="4" t="s">
        <v>6232</v>
      </c>
      <c r="B5885" s="4" t="s">
        <v>103</v>
      </c>
      <c r="C5885" s="4" t="s">
        <v>65</v>
      </c>
      <c r="D5885" s="4" t="s">
        <v>52</v>
      </c>
      <c r="E5885" s="4">
        <v>380</v>
      </c>
      <c r="F5885" s="4">
        <v>106</v>
      </c>
      <c r="G5885" s="4">
        <v>13.4</v>
      </c>
      <c r="H5885" s="4">
        <v>17769</v>
      </c>
      <c r="I5885" s="4">
        <v>2</v>
      </c>
      <c r="J5885" s="4">
        <v>111</v>
      </c>
      <c r="K5885" s="4">
        <v>0</v>
      </c>
      <c r="L5885" s="4">
        <v>1</v>
      </c>
      <c r="M5885" s="4">
        <v>1</v>
      </c>
      <c r="N5885" s="4">
        <v>-14.5</v>
      </c>
      <c r="O5885" s="4">
        <f t="shared" si="728"/>
        <v>3</v>
      </c>
      <c r="P5885" s="4">
        <f t="shared" si="729"/>
        <v>2</v>
      </c>
      <c r="Q5885" s="4">
        <f t="shared" si="730"/>
        <v>5</v>
      </c>
      <c r="R5885" s="4">
        <f t="shared" si="731"/>
        <v>10</v>
      </c>
      <c r="S5885" s="4">
        <f t="shared" si="732"/>
        <v>92.5</v>
      </c>
      <c r="T5885" s="4" t="str">
        <f t="shared" si="733"/>
        <v>C - Entwicklungspotenzial</v>
      </c>
      <c r="U5885" s="4">
        <f>ROUND(((E5885-Hilfswerte!$B$20)/Hilfswerte!$B$21)+((F5885-Hilfswerte!$B$22)/Hilfswerte!$B$23)+((G5885-Hilfswerte!$B$24)/Hilfswerte!$B$25)+0.1*INDEX(Hilfswerte!$B$4:$B$15,MATCH(C5885,Hilfswerte!$A$4:$A$15,0)),2)</f>
        <v>2.97</v>
      </c>
      <c r="V5885" s="4">
        <f>ROUND(SQRT((((E5885-Hilfswerte!$B$20)/Hilfswerte!$B$21)-Hilfswerte!$B$28)^2+(((F5885-Hilfswerte!$B$22)/Hilfswerte!$B$23)-Hilfswerte!$B$29)^2+(((G5885-Hilfswerte!$B$24)/Hilfswerte!$B$25)-Hilfswerte!$B$30)^2),3)</f>
        <v>1.571</v>
      </c>
      <c r="W5885" s="4">
        <f>ROUND(E5885*Hilfswerte!$B$31,0)</f>
        <v>78108</v>
      </c>
      <c r="X5885" s="4">
        <f t="shared" si="734"/>
        <v>60339</v>
      </c>
      <c r="Y5885" s="4" t="str">
        <f>IF(T5885="A - Top-Kunde","bereits Top-Kunde",IF(AND(V5885&lt;=Hilfswerte!$B$34,H5885&lt;0.5*W5885),"Hoch",IF(AND(V5885&lt;=Hilfswerte!$B$35,H5885&lt;0.7*W5885),"Mittel","Niedrig")))</f>
        <v>Niedrig</v>
      </c>
      <c r="Z5885" s="4">
        <f t="shared" si="735"/>
        <v>11.6</v>
      </c>
      <c r="AA5885" s="4" t="str">
        <f>IF(J5885&gt;365,"Bereits abgewandert (Segment D)",IF(Z5885&gt;=Hilfswerte!$B$38,"Rot - akut gefaehrdet",IF(Z5885&gt;=Hilfswerte!$B$39,"Gelb - beobachten","Gruen - stabil")))</f>
        <v>Gruen - stabil</v>
      </c>
    </row>
    <row r="5886" spans="1:27" ht="15" customHeight="1" x14ac:dyDescent="0.25">
      <c r="A5886" s="4" t="s">
        <v>6233</v>
      </c>
      <c r="B5886" s="4" t="s">
        <v>196</v>
      </c>
      <c r="C5886" s="4" t="s">
        <v>29</v>
      </c>
      <c r="D5886" s="4" t="s">
        <v>30</v>
      </c>
      <c r="E5886" s="4">
        <v>189</v>
      </c>
      <c r="F5886" s="4">
        <v>34.299999999999997</v>
      </c>
      <c r="G5886" s="4">
        <v>1.4</v>
      </c>
      <c r="H5886" s="4">
        <v>17086</v>
      </c>
      <c r="I5886" s="4">
        <v>2</v>
      </c>
      <c r="J5886" s="4">
        <v>138</v>
      </c>
      <c r="K5886" s="4">
        <v>1</v>
      </c>
      <c r="L5886" s="4">
        <v>-2</v>
      </c>
      <c r="M5886" s="4">
        <v>4</v>
      </c>
      <c r="N5886" s="4">
        <v>-14.2</v>
      </c>
      <c r="O5886" s="4">
        <f t="shared" si="728"/>
        <v>3</v>
      </c>
      <c r="P5886" s="4">
        <f t="shared" si="729"/>
        <v>2</v>
      </c>
      <c r="Q5886" s="4">
        <f t="shared" si="730"/>
        <v>5</v>
      </c>
      <c r="R5886" s="4">
        <f t="shared" si="731"/>
        <v>10</v>
      </c>
      <c r="S5886" s="4">
        <f t="shared" si="732"/>
        <v>86.9</v>
      </c>
      <c r="T5886" s="4" t="str">
        <f t="shared" si="733"/>
        <v>C - Entwicklungspotenzial</v>
      </c>
      <c r="U5886" s="4">
        <f>ROUND(((E5886-Hilfswerte!$B$20)/Hilfswerte!$B$21)+((F5886-Hilfswerte!$B$22)/Hilfswerte!$B$23)+((G5886-Hilfswerte!$B$24)/Hilfswerte!$B$25)+0.1*INDEX(Hilfswerte!$B$4:$B$15,MATCH(C5886,Hilfswerte!$A$4:$A$15,0)),2)</f>
        <v>-0.72</v>
      </c>
      <c r="V5886" s="4">
        <f>ROUND(SQRT((((E5886-Hilfswerte!$B$20)/Hilfswerte!$B$21)-Hilfswerte!$B$28)^2+(((F5886-Hilfswerte!$B$22)/Hilfswerte!$B$23)-Hilfswerte!$B$29)^2+(((G5886-Hilfswerte!$B$24)/Hilfswerte!$B$25)-Hilfswerte!$B$30)^2),3)</f>
        <v>1.5620000000000001</v>
      </c>
      <c r="W5886" s="4">
        <f>ROUND(E5886*Hilfswerte!$B$31,0)</f>
        <v>38848</v>
      </c>
      <c r="X5886" s="4">
        <f t="shared" si="734"/>
        <v>21762</v>
      </c>
      <c r="Y5886" s="4" t="str">
        <f>IF(T5886="A - Top-Kunde","bereits Top-Kunde",IF(AND(V5886&lt;=Hilfswerte!$B$34,H5886&lt;0.5*W5886),"Hoch",IF(AND(V5886&lt;=Hilfswerte!$B$35,H5886&lt;0.7*W5886),"Mittel","Niedrig")))</f>
        <v>Niedrig</v>
      </c>
      <c r="Z5886" s="4">
        <f t="shared" si="735"/>
        <v>15.6</v>
      </c>
      <c r="AA5886" s="4" t="str">
        <f>IF(J5886&gt;365,"Bereits abgewandert (Segment D)",IF(Z5886&gt;=Hilfswerte!$B$38,"Rot - akut gefaehrdet",IF(Z5886&gt;=Hilfswerte!$B$39,"Gelb - beobachten","Gruen - stabil")))</f>
        <v>Gelb - beobachten</v>
      </c>
    </row>
    <row r="5887" spans="1:27" ht="15" customHeight="1" x14ac:dyDescent="0.25">
      <c r="A5887" s="4" t="s">
        <v>6234</v>
      </c>
      <c r="B5887" s="4" t="s">
        <v>541</v>
      </c>
      <c r="C5887" s="4" t="s">
        <v>74</v>
      </c>
      <c r="D5887" s="4" t="s">
        <v>30</v>
      </c>
      <c r="E5887" s="4">
        <v>79</v>
      </c>
      <c r="F5887" s="4">
        <v>14.5</v>
      </c>
      <c r="G5887" s="4">
        <v>17.2</v>
      </c>
      <c r="H5887" s="4">
        <v>5371</v>
      </c>
      <c r="I5887" s="4">
        <v>1</v>
      </c>
      <c r="J5887" s="4">
        <v>266</v>
      </c>
      <c r="K5887" s="4">
        <v>0</v>
      </c>
      <c r="L5887" s="4">
        <v>43</v>
      </c>
      <c r="M5887" s="4">
        <v>1</v>
      </c>
      <c r="N5887" s="4">
        <v>-22.2</v>
      </c>
      <c r="O5887" s="4">
        <f t="shared" si="728"/>
        <v>2</v>
      </c>
      <c r="P5887" s="4">
        <f t="shared" si="729"/>
        <v>1</v>
      </c>
      <c r="Q5887" s="4">
        <f t="shared" si="730"/>
        <v>4</v>
      </c>
      <c r="R5887" s="4">
        <f t="shared" si="731"/>
        <v>7</v>
      </c>
      <c r="S5887" s="4">
        <f t="shared" si="732"/>
        <v>46</v>
      </c>
      <c r="T5887" s="4" t="str">
        <f t="shared" si="733"/>
        <v>C - Entwicklungspotenzial</v>
      </c>
      <c r="U5887" s="4">
        <f>ROUND(((E5887-Hilfswerte!$B$20)/Hilfswerte!$B$21)+((F5887-Hilfswerte!$B$22)/Hilfswerte!$B$23)+((G5887-Hilfswerte!$B$24)/Hilfswerte!$B$25)+0.1*INDEX(Hilfswerte!$B$4:$B$15,MATCH(C5887,Hilfswerte!$A$4:$A$15,0)),2)</f>
        <v>0.67</v>
      </c>
      <c r="V5887" s="4">
        <f>ROUND(SQRT((((E5887-Hilfswerte!$B$20)/Hilfswerte!$B$21)-Hilfswerte!$B$28)^2+(((F5887-Hilfswerte!$B$22)/Hilfswerte!$B$23)-Hilfswerte!$B$29)^2+(((G5887-Hilfswerte!$B$24)/Hilfswerte!$B$25)-Hilfswerte!$B$30)^2),3)</f>
        <v>1.105</v>
      </c>
      <c r="W5887" s="4">
        <f>ROUND(E5887*Hilfswerte!$B$31,0)</f>
        <v>16238</v>
      </c>
      <c r="X5887" s="4">
        <f t="shared" si="734"/>
        <v>10867</v>
      </c>
      <c r="Y5887" s="4" t="str">
        <f>IF(T5887="A - Top-Kunde","bereits Top-Kunde",IF(AND(V5887&lt;=Hilfswerte!$B$34,H5887&lt;0.5*W5887),"Hoch",IF(AND(V5887&lt;=Hilfswerte!$B$35,H5887&lt;0.7*W5887),"Mittel","Niedrig")))</f>
        <v>Mittel</v>
      </c>
      <c r="Z5887" s="4">
        <f t="shared" si="735"/>
        <v>30.8</v>
      </c>
      <c r="AA5887" s="4" t="str">
        <f>IF(J5887&gt;365,"Bereits abgewandert (Segment D)",IF(Z5887&gt;=Hilfswerte!$B$38,"Rot - akut gefaehrdet",IF(Z5887&gt;=Hilfswerte!$B$39,"Gelb - beobachten","Gruen - stabil")))</f>
        <v>Rot - akut gefaehrdet</v>
      </c>
    </row>
    <row r="5888" spans="1:27" ht="15" customHeight="1" x14ac:dyDescent="0.25">
      <c r="A5888" s="4" t="s">
        <v>6235</v>
      </c>
      <c r="B5888" s="4" t="s">
        <v>203</v>
      </c>
      <c r="C5888" s="4" t="s">
        <v>38</v>
      </c>
      <c r="D5888" s="4" t="s">
        <v>30</v>
      </c>
      <c r="E5888" s="4">
        <v>73</v>
      </c>
      <c r="F5888" s="4">
        <v>15.2</v>
      </c>
      <c r="G5888" s="4">
        <v>5.0999999999999996</v>
      </c>
      <c r="H5888" s="4">
        <v>2147</v>
      </c>
      <c r="I5888" s="4">
        <v>5</v>
      </c>
      <c r="J5888" s="4">
        <v>10</v>
      </c>
      <c r="K5888" s="4">
        <v>1</v>
      </c>
      <c r="L5888" s="4">
        <v>1</v>
      </c>
      <c r="M5888" s="4">
        <v>2</v>
      </c>
      <c r="N5888" s="4">
        <v>-7.6</v>
      </c>
      <c r="O5888" s="4">
        <f t="shared" si="728"/>
        <v>5</v>
      </c>
      <c r="P5888" s="4">
        <f t="shared" si="729"/>
        <v>5</v>
      </c>
      <c r="Q5888" s="4">
        <f t="shared" si="730"/>
        <v>3</v>
      </c>
      <c r="R5888" s="4">
        <f t="shared" si="731"/>
        <v>13</v>
      </c>
      <c r="S5888" s="4">
        <f t="shared" si="732"/>
        <v>119.9</v>
      </c>
      <c r="T5888" s="4" t="str">
        <f t="shared" si="733"/>
        <v>B - Kernkunde</v>
      </c>
      <c r="U5888" s="4">
        <f>ROUND(((E5888-Hilfswerte!$B$20)/Hilfswerte!$B$21)+((F5888-Hilfswerte!$B$22)/Hilfswerte!$B$23)+((G5888-Hilfswerte!$B$24)/Hilfswerte!$B$25)+0.1*INDEX(Hilfswerte!$B$4:$B$15,MATCH(C5888,Hilfswerte!$A$4:$A$15,0)),2)</f>
        <v>-0.9</v>
      </c>
      <c r="V5888" s="4">
        <f>ROUND(SQRT((((E5888-Hilfswerte!$B$20)/Hilfswerte!$B$21)-Hilfswerte!$B$28)^2+(((F5888-Hilfswerte!$B$22)/Hilfswerte!$B$23)-Hilfswerte!$B$29)^2+(((G5888-Hilfswerte!$B$24)/Hilfswerte!$B$25)-Hilfswerte!$B$30)^2),3)</f>
        <v>1.1259999999999999</v>
      </c>
      <c r="W5888" s="4">
        <f>ROUND(E5888*Hilfswerte!$B$31,0)</f>
        <v>15005</v>
      </c>
      <c r="X5888" s="4">
        <f t="shared" si="734"/>
        <v>12858</v>
      </c>
      <c r="Y5888" s="4" t="str">
        <f>IF(T5888="A - Top-Kunde","bereits Top-Kunde",IF(AND(V5888&lt;=Hilfswerte!$B$34,H5888&lt;0.5*W5888),"Hoch",IF(AND(V5888&lt;=Hilfswerte!$B$35,H5888&lt;0.7*W5888),"Mittel","Niedrig")))</f>
        <v>Mittel</v>
      </c>
      <c r="Z5888" s="4">
        <f t="shared" si="735"/>
        <v>6.7</v>
      </c>
      <c r="AA5888" s="4" t="str">
        <f>IF(J5888&gt;365,"Bereits abgewandert (Segment D)",IF(Z5888&gt;=Hilfswerte!$B$38,"Rot - akut gefaehrdet",IF(Z5888&gt;=Hilfswerte!$B$39,"Gelb - beobachten","Gruen - stabil")))</f>
        <v>Gruen - stabil</v>
      </c>
    </row>
    <row r="5889" spans="1:27" ht="15" customHeight="1" x14ac:dyDescent="0.25">
      <c r="A5889" s="4" t="s">
        <v>6236</v>
      </c>
      <c r="B5889" s="4" t="s">
        <v>273</v>
      </c>
      <c r="C5889" s="4" t="s">
        <v>55</v>
      </c>
      <c r="D5889" s="4" t="s">
        <v>77</v>
      </c>
      <c r="E5889" s="4">
        <v>21</v>
      </c>
      <c r="F5889" s="4">
        <v>3.1</v>
      </c>
      <c r="G5889" s="4">
        <v>0.6</v>
      </c>
      <c r="H5889" s="4">
        <v>3028</v>
      </c>
      <c r="I5889" s="4">
        <v>2</v>
      </c>
      <c r="J5889" s="4">
        <v>360</v>
      </c>
      <c r="K5889" s="4">
        <v>1</v>
      </c>
      <c r="L5889" s="4">
        <v>9</v>
      </c>
      <c r="M5889" s="4">
        <v>3</v>
      </c>
      <c r="N5889" s="4">
        <v>1.5</v>
      </c>
      <c r="O5889" s="4">
        <f t="shared" si="728"/>
        <v>2</v>
      </c>
      <c r="P5889" s="4">
        <f t="shared" si="729"/>
        <v>2</v>
      </c>
      <c r="Q5889" s="4">
        <f t="shared" si="730"/>
        <v>4</v>
      </c>
      <c r="R5889" s="4">
        <f t="shared" si="731"/>
        <v>8</v>
      </c>
      <c r="S5889" s="4">
        <f t="shared" si="732"/>
        <v>72.099999999999994</v>
      </c>
      <c r="T5889" s="4" t="str">
        <f t="shared" si="733"/>
        <v>C - Entwicklungspotenzial</v>
      </c>
      <c r="U5889" s="4">
        <f>ROUND(((E5889-Hilfswerte!$B$20)/Hilfswerte!$B$21)+((F5889-Hilfswerte!$B$22)/Hilfswerte!$B$23)+((G5889-Hilfswerte!$B$24)/Hilfswerte!$B$25)+0.1*INDEX(Hilfswerte!$B$4:$B$15,MATCH(C5889,Hilfswerte!$A$4:$A$15,0)),2)</f>
        <v>-2.1</v>
      </c>
      <c r="V5889" s="4">
        <f>ROUND(SQRT((((E5889-Hilfswerte!$B$20)/Hilfswerte!$B$21)-Hilfswerte!$B$28)^2+(((F5889-Hilfswerte!$B$22)/Hilfswerte!$B$23)-Hilfswerte!$B$29)^2+(((G5889-Hilfswerte!$B$24)/Hilfswerte!$B$25)-Hilfswerte!$B$30)^2),3)</f>
        <v>1.9019999999999999</v>
      </c>
      <c r="W5889" s="4">
        <f>ROUND(E5889*Hilfswerte!$B$31,0)</f>
        <v>4316</v>
      </c>
      <c r="X5889" s="4">
        <f t="shared" si="734"/>
        <v>1288</v>
      </c>
      <c r="Y5889" s="4" t="str">
        <f>IF(T5889="A - Top-Kunde","bereits Top-Kunde",IF(AND(V5889&lt;=Hilfswerte!$B$34,H5889&lt;0.5*W5889),"Hoch",IF(AND(V5889&lt;=Hilfswerte!$B$35,H5889&lt;0.7*W5889),"Mittel","Niedrig")))</f>
        <v>Niedrig</v>
      </c>
      <c r="Z5889" s="4">
        <f t="shared" si="735"/>
        <v>22.8</v>
      </c>
      <c r="AA5889" s="4" t="str">
        <f>IF(J5889&gt;365,"Bereits abgewandert (Segment D)",IF(Z5889&gt;=Hilfswerte!$B$38,"Rot - akut gefaehrdet",IF(Z5889&gt;=Hilfswerte!$B$39,"Gelb - beobachten","Gruen - stabil")))</f>
        <v>Rot - akut gefaehrdet</v>
      </c>
    </row>
    <row r="5890" spans="1:27" ht="15" customHeight="1" x14ac:dyDescent="0.25">
      <c r="A5890" s="4" t="s">
        <v>6237</v>
      </c>
      <c r="B5890" s="4" t="s">
        <v>698</v>
      </c>
      <c r="C5890" s="4" t="s">
        <v>47</v>
      </c>
      <c r="D5890" s="4" t="s">
        <v>93</v>
      </c>
      <c r="E5890" s="4">
        <v>67</v>
      </c>
      <c r="F5890" s="4">
        <v>20.7</v>
      </c>
      <c r="G5890" s="4">
        <v>2.9</v>
      </c>
      <c r="H5890" s="4">
        <v>8339</v>
      </c>
      <c r="I5890" s="4">
        <v>7</v>
      </c>
      <c r="J5890" s="4">
        <v>24</v>
      </c>
      <c r="K5890" s="4">
        <v>1</v>
      </c>
      <c r="L5890" s="4">
        <v>-2</v>
      </c>
      <c r="M5890" s="4">
        <v>4</v>
      </c>
      <c r="N5890" s="4">
        <v>-10.1</v>
      </c>
      <c r="O5890" s="4">
        <f t="shared" ref="O5890:O5953" si="736">IF(J5890&gt;365,1,IF(J5890&lt;=30,5,IF(J5890&lt;=90,4,IF(J5890&lt;=180,3,2))))</f>
        <v>5</v>
      </c>
      <c r="P5890" s="4">
        <f t="shared" ref="P5890:P5953" si="737">IF(I5890&gt;=5,5,IF(I5890&gt;=4,4,IF(I5890&gt;=3,3,IF(I5890&gt;=2,2,1))))</f>
        <v>5</v>
      </c>
      <c r="Q5890" s="4">
        <f t="shared" ref="Q5890:Q5953" si="738">IF(H5890&gt;=7500,5,IF(H5890&gt;=2500,4,IF(H5890&gt;=1000,3,IF(H5890&gt;=1,2,1))))</f>
        <v>5</v>
      </c>
      <c r="R5890" s="4">
        <f t="shared" ref="R5890:R5953" si="739">O5890+P5890+Q5890</f>
        <v>15</v>
      </c>
      <c r="S5890" s="4">
        <f t="shared" ref="S5890:S5953" si="740">ROUND(10*R5890+0.5*N5890-6*K5890-0.3*MAX(0,L5890),1)</f>
        <v>139</v>
      </c>
      <c r="T5890" s="4" t="str">
        <f t="shared" ref="T5890:T5953" si="741">IF(J5890&gt;365,"D - Abwanderungsrisiko",IF(S5890&gt;=125,"A - Top-Kunde",IF(S5890&gt;=105,"B - Kernkunde","C - Entwicklungspotenzial")))</f>
        <v>A - Top-Kunde</v>
      </c>
      <c r="U5890" s="4">
        <f>ROUND(((E5890-Hilfswerte!$B$20)/Hilfswerte!$B$21)+((F5890-Hilfswerte!$B$22)/Hilfswerte!$B$23)+((G5890-Hilfswerte!$B$24)/Hilfswerte!$B$25)+0.1*INDEX(Hilfswerte!$B$4:$B$15,MATCH(C5890,Hilfswerte!$A$4:$A$15,0)),2)</f>
        <v>-1.44</v>
      </c>
      <c r="V5890" s="4">
        <f>ROUND(SQRT((((E5890-Hilfswerte!$B$20)/Hilfswerte!$B$21)-Hilfswerte!$B$28)^2+(((F5890-Hilfswerte!$B$22)/Hilfswerte!$B$23)-Hilfswerte!$B$29)^2+(((G5890-Hilfswerte!$B$24)/Hilfswerte!$B$25)-Hilfswerte!$B$30)^2),3)</f>
        <v>1.421</v>
      </c>
      <c r="W5890" s="4">
        <f>ROUND(E5890*Hilfswerte!$B$31,0)</f>
        <v>13772</v>
      </c>
      <c r="X5890" s="4">
        <f t="shared" ref="X5890:X5953" si="742">MAX(0,W5890-H5890)</f>
        <v>5433</v>
      </c>
      <c r="Y5890" s="4" t="str">
        <f>IF(T5890="A - Top-Kunde","bereits Top-Kunde",IF(AND(V5890&lt;=Hilfswerte!$B$34,H5890&lt;0.5*W5890),"Hoch",IF(AND(V5890&lt;=Hilfswerte!$B$35,H5890&lt;0.7*W5890),"Mittel","Niedrig")))</f>
        <v>bereits Top-Kunde</v>
      </c>
      <c r="Z5890" s="4">
        <f t="shared" ref="Z5890:Z5953" si="743">ROUND(0.4*MAX(0,-N5890)+3*K5890+0.2*MAX(0,L5890)+0.05*J5890,1)</f>
        <v>8.1999999999999993</v>
      </c>
      <c r="AA5890" s="4" t="str">
        <f>IF(J5890&gt;365,"Bereits abgewandert (Segment D)",IF(Z5890&gt;=Hilfswerte!$B$38,"Rot - akut gefaehrdet",IF(Z5890&gt;=Hilfswerte!$B$39,"Gelb - beobachten","Gruen - stabil")))</f>
        <v>Gruen - stabil</v>
      </c>
    </row>
    <row r="5891" spans="1:27" ht="15" customHeight="1" x14ac:dyDescent="0.25">
      <c r="A5891" s="4" t="s">
        <v>6238</v>
      </c>
      <c r="B5891" s="4" t="s">
        <v>447</v>
      </c>
      <c r="C5891" s="4" t="s">
        <v>51</v>
      </c>
      <c r="D5891" s="4" t="s">
        <v>77</v>
      </c>
      <c r="E5891" s="4">
        <v>1373</v>
      </c>
      <c r="F5891" s="4">
        <v>331.3</v>
      </c>
      <c r="G5891" s="4">
        <v>9.8000000000000007</v>
      </c>
      <c r="H5891" s="4">
        <v>35640</v>
      </c>
      <c r="I5891" s="4">
        <v>1</v>
      </c>
      <c r="J5891" s="4">
        <v>267</v>
      </c>
      <c r="K5891" s="4">
        <v>0</v>
      </c>
      <c r="L5891" s="4">
        <v>22</v>
      </c>
      <c r="M5891" s="4">
        <v>4</v>
      </c>
      <c r="N5891" s="4">
        <v>-30.3</v>
      </c>
      <c r="O5891" s="4">
        <f t="shared" si="736"/>
        <v>2</v>
      </c>
      <c r="P5891" s="4">
        <f t="shared" si="737"/>
        <v>1</v>
      </c>
      <c r="Q5891" s="4">
        <f t="shared" si="738"/>
        <v>5</v>
      </c>
      <c r="R5891" s="4">
        <f t="shared" si="739"/>
        <v>8</v>
      </c>
      <c r="S5891" s="4">
        <f t="shared" si="740"/>
        <v>58.3</v>
      </c>
      <c r="T5891" s="4" t="str">
        <f t="shared" si="741"/>
        <v>C - Entwicklungspotenzial</v>
      </c>
      <c r="U5891" s="4">
        <f>ROUND(((E5891-Hilfswerte!$B$20)/Hilfswerte!$B$21)+((F5891-Hilfswerte!$B$22)/Hilfswerte!$B$23)+((G5891-Hilfswerte!$B$24)/Hilfswerte!$B$25)+0.1*INDEX(Hilfswerte!$B$4:$B$15,MATCH(C5891,Hilfswerte!$A$4:$A$15,0)),2)</f>
        <v>11.11</v>
      </c>
      <c r="V5891" s="4">
        <f>ROUND(SQRT((((E5891-Hilfswerte!$B$20)/Hilfswerte!$B$21)-Hilfswerte!$B$28)^2+(((F5891-Hilfswerte!$B$22)/Hilfswerte!$B$23)-Hilfswerte!$B$29)^2+(((G5891-Hilfswerte!$B$24)/Hilfswerte!$B$25)-Hilfswerte!$B$30)^2),3)</f>
        <v>7.3959999999999999</v>
      </c>
      <c r="W5891" s="4">
        <f>ROUND(E5891*Hilfswerte!$B$31,0)</f>
        <v>282215</v>
      </c>
      <c r="X5891" s="4">
        <f t="shared" si="742"/>
        <v>246575</v>
      </c>
      <c r="Y5891" s="4" t="str">
        <f>IF(T5891="A - Top-Kunde","bereits Top-Kunde",IF(AND(V5891&lt;=Hilfswerte!$B$34,H5891&lt;0.5*W5891),"Hoch",IF(AND(V5891&lt;=Hilfswerte!$B$35,H5891&lt;0.7*W5891),"Mittel","Niedrig")))</f>
        <v>Niedrig</v>
      </c>
      <c r="Z5891" s="4">
        <f t="shared" si="743"/>
        <v>29.9</v>
      </c>
      <c r="AA5891" s="4" t="str">
        <f>IF(J5891&gt;365,"Bereits abgewandert (Segment D)",IF(Z5891&gt;=Hilfswerte!$B$38,"Rot - akut gefaehrdet",IF(Z5891&gt;=Hilfswerte!$B$39,"Gelb - beobachten","Gruen - stabil")))</f>
        <v>Rot - akut gefaehrdet</v>
      </c>
    </row>
    <row r="5892" spans="1:27" ht="15" customHeight="1" x14ac:dyDescent="0.25">
      <c r="A5892" s="4" t="s">
        <v>6239</v>
      </c>
      <c r="B5892" s="4" t="s">
        <v>676</v>
      </c>
      <c r="C5892" s="4" t="s">
        <v>55</v>
      </c>
      <c r="D5892" s="4" t="s">
        <v>30</v>
      </c>
      <c r="E5892" s="4">
        <v>45</v>
      </c>
      <c r="F5892" s="4">
        <v>6.7</v>
      </c>
      <c r="G5892" s="4">
        <v>20.7</v>
      </c>
      <c r="H5892" s="4">
        <v>5740</v>
      </c>
      <c r="I5892" s="4">
        <v>2</v>
      </c>
      <c r="J5892" s="4">
        <v>4</v>
      </c>
      <c r="K5892" s="4">
        <v>1</v>
      </c>
      <c r="L5892" s="4">
        <v>-5</v>
      </c>
      <c r="M5892" s="4">
        <v>1</v>
      </c>
      <c r="N5892" s="4">
        <v>-8.6</v>
      </c>
      <c r="O5892" s="4">
        <f t="shared" si="736"/>
        <v>5</v>
      </c>
      <c r="P5892" s="4">
        <f t="shared" si="737"/>
        <v>2</v>
      </c>
      <c r="Q5892" s="4">
        <f t="shared" si="738"/>
        <v>4</v>
      </c>
      <c r="R5892" s="4">
        <f t="shared" si="739"/>
        <v>11</v>
      </c>
      <c r="S5892" s="4">
        <f t="shared" si="740"/>
        <v>99.7</v>
      </c>
      <c r="T5892" s="4" t="str">
        <f t="shared" si="741"/>
        <v>C - Entwicklungspotenzial</v>
      </c>
      <c r="U5892" s="4">
        <f>ROUND(((E5892-Hilfswerte!$B$20)/Hilfswerte!$B$21)+((F5892-Hilfswerte!$B$22)/Hilfswerte!$B$23)+((G5892-Hilfswerte!$B$24)/Hilfswerte!$B$25)+0.1*INDEX(Hilfswerte!$B$4:$B$15,MATCH(C5892,Hilfswerte!$A$4:$A$15,0)),2)</f>
        <v>1.25</v>
      </c>
      <c r="V5892" s="4">
        <f>ROUND(SQRT((((E5892-Hilfswerte!$B$20)/Hilfswerte!$B$21)-Hilfswerte!$B$28)^2+(((F5892-Hilfswerte!$B$22)/Hilfswerte!$B$23)-Hilfswerte!$B$29)^2+(((G5892-Hilfswerte!$B$24)/Hilfswerte!$B$25)-Hilfswerte!$B$30)^2),3)</f>
        <v>1.69</v>
      </c>
      <c r="W5892" s="4">
        <f>ROUND(E5892*Hilfswerte!$B$31,0)</f>
        <v>9250</v>
      </c>
      <c r="X5892" s="4">
        <f t="shared" si="742"/>
        <v>3510</v>
      </c>
      <c r="Y5892" s="4" t="str">
        <f>IF(T5892="A - Top-Kunde","bereits Top-Kunde",IF(AND(V5892&lt;=Hilfswerte!$B$34,H5892&lt;0.5*W5892),"Hoch",IF(AND(V5892&lt;=Hilfswerte!$B$35,H5892&lt;0.7*W5892),"Mittel","Niedrig")))</f>
        <v>Niedrig</v>
      </c>
      <c r="Z5892" s="4">
        <f t="shared" si="743"/>
        <v>6.6</v>
      </c>
      <c r="AA5892" s="4" t="str">
        <f>IF(J5892&gt;365,"Bereits abgewandert (Segment D)",IF(Z5892&gt;=Hilfswerte!$B$38,"Rot - akut gefaehrdet",IF(Z5892&gt;=Hilfswerte!$B$39,"Gelb - beobachten","Gruen - stabil")))</f>
        <v>Gruen - stabil</v>
      </c>
    </row>
    <row r="5893" spans="1:27" ht="15" customHeight="1" x14ac:dyDescent="0.25">
      <c r="A5893" s="4" t="s">
        <v>6240</v>
      </c>
      <c r="B5893" s="4" t="s">
        <v>265</v>
      </c>
      <c r="C5893" s="4" t="s">
        <v>65</v>
      </c>
      <c r="D5893" s="4" t="s">
        <v>30</v>
      </c>
      <c r="E5893" s="4">
        <v>61</v>
      </c>
      <c r="F5893" s="4">
        <v>13.9</v>
      </c>
      <c r="G5893" s="4">
        <v>3</v>
      </c>
      <c r="H5893" s="4">
        <v>5438</v>
      </c>
      <c r="I5893" s="4">
        <v>3</v>
      </c>
      <c r="J5893" s="4">
        <v>160</v>
      </c>
      <c r="K5893" s="4">
        <v>0</v>
      </c>
      <c r="L5893" s="4">
        <v>15</v>
      </c>
      <c r="M5893" s="4">
        <v>5</v>
      </c>
      <c r="N5893" s="4">
        <v>17</v>
      </c>
      <c r="O5893" s="4">
        <f t="shared" si="736"/>
        <v>3</v>
      </c>
      <c r="P5893" s="4">
        <f t="shared" si="737"/>
        <v>3</v>
      </c>
      <c r="Q5893" s="4">
        <f t="shared" si="738"/>
        <v>4</v>
      </c>
      <c r="R5893" s="4">
        <f t="shared" si="739"/>
        <v>10</v>
      </c>
      <c r="S5893" s="4">
        <f t="shared" si="740"/>
        <v>104</v>
      </c>
      <c r="T5893" s="4" t="str">
        <f t="shared" si="741"/>
        <v>C - Entwicklungspotenzial</v>
      </c>
      <c r="U5893" s="4">
        <f>ROUND(((E5893-Hilfswerte!$B$20)/Hilfswerte!$B$21)+((F5893-Hilfswerte!$B$22)/Hilfswerte!$B$23)+((G5893-Hilfswerte!$B$24)/Hilfswerte!$B$25)+0.1*INDEX(Hilfswerte!$B$4:$B$15,MATCH(C5893,Hilfswerte!$A$4:$A$15,0)),2)</f>
        <v>-1.7</v>
      </c>
      <c r="V5893" s="4">
        <f>ROUND(SQRT((((E5893-Hilfswerte!$B$20)/Hilfswerte!$B$21)-Hilfswerte!$B$28)^2+(((F5893-Hilfswerte!$B$22)/Hilfswerte!$B$23)-Hilfswerte!$B$29)^2+(((G5893-Hilfswerte!$B$24)/Hilfswerte!$B$25)-Hilfswerte!$B$30)^2),3)</f>
        <v>1.446</v>
      </c>
      <c r="W5893" s="4">
        <f>ROUND(E5893*Hilfswerte!$B$31,0)</f>
        <v>12538</v>
      </c>
      <c r="X5893" s="4">
        <f t="shared" si="742"/>
        <v>7100</v>
      </c>
      <c r="Y5893" s="4" t="str">
        <f>IF(T5893="A - Top-Kunde","bereits Top-Kunde",IF(AND(V5893&lt;=Hilfswerte!$B$34,H5893&lt;0.5*W5893),"Hoch",IF(AND(V5893&lt;=Hilfswerte!$B$35,H5893&lt;0.7*W5893),"Mittel","Niedrig")))</f>
        <v>Niedrig</v>
      </c>
      <c r="Z5893" s="4">
        <f t="shared" si="743"/>
        <v>11</v>
      </c>
      <c r="AA5893" s="4" t="str">
        <f>IF(J5893&gt;365,"Bereits abgewandert (Segment D)",IF(Z5893&gt;=Hilfswerte!$B$38,"Rot - akut gefaehrdet",IF(Z5893&gt;=Hilfswerte!$B$39,"Gelb - beobachten","Gruen - stabil")))</f>
        <v>Gruen - stabil</v>
      </c>
    </row>
    <row r="5894" spans="1:27" ht="15" customHeight="1" x14ac:dyDescent="0.25">
      <c r="A5894" s="4" t="s">
        <v>6241</v>
      </c>
      <c r="B5894" s="4" t="s">
        <v>346</v>
      </c>
      <c r="C5894" s="4" t="s">
        <v>74</v>
      </c>
      <c r="D5894" s="4" t="s">
        <v>30</v>
      </c>
      <c r="E5894" s="4">
        <v>1017</v>
      </c>
      <c r="F5894" s="4">
        <v>291.8</v>
      </c>
      <c r="G5894" s="4">
        <v>6.4</v>
      </c>
      <c r="H5894" s="4">
        <v>24727</v>
      </c>
      <c r="I5894" s="4">
        <v>1</v>
      </c>
      <c r="J5894" s="4">
        <v>95</v>
      </c>
      <c r="K5894" s="4">
        <v>0</v>
      </c>
      <c r="L5894" s="4">
        <v>-2</v>
      </c>
      <c r="M5894" s="4">
        <v>2</v>
      </c>
      <c r="N5894" s="4">
        <v>24.6</v>
      </c>
      <c r="O5894" s="4">
        <f t="shared" si="736"/>
        <v>3</v>
      </c>
      <c r="P5894" s="4">
        <f t="shared" si="737"/>
        <v>1</v>
      </c>
      <c r="Q5894" s="4">
        <f t="shared" si="738"/>
        <v>5</v>
      </c>
      <c r="R5894" s="4">
        <f t="shared" si="739"/>
        <v>9</v>
      </c>
      <c r="S5894" s="4">
        <f t="shared" si="740"/>
        <v>102.3</v>
      </c>
      <c r="T5894" s="4" t="str">
        <f t="shared" si="741"/>
        <v>C - Entwicklungspotenzial</v>
      </c>
      <c r="U5894" s="4">
        <f>ROUND(((E5894-Hilfswerte!$B$20)/Hilfswerte!$B$21)+((F5894-Hilfswerte!$B$22)/Hilfswerte!$B$23)+((G5894-Hilfswerte!$B$24)/Hilfswerte!$B$25)+0.1*INDEX(Hilfswerte!$B$4:$B$15,MATCH(C5894,Hilfswerte!$A$4:$A$15,0)),2)</f>
        <v>7.97</v>
      </c>
      <c r="V5894" s="4">
        <f>ROUND(SQRT((((E5894-Hilfswerte!$B$20)/Hilfswerte!$B$21)-Hilfswerte!$B$28)^2+(((F5894-Hilfswerte!$B$22)/Hilfswerte!$B$23)-Hilfswerte!$B$29)^2+(((G5894-Hilfswerte!$B$24)/Hilfswerte!$B$25)-Hilfswerte!$B$30)^2),3)</f>
        <v>5.9009999999999998</v>
      </c>
      <c r="W5894" s="4">
        <f>ROUND(E5894*Hilfswerte!$B$31,0)</f>
        <v>209040</v>
      </c>
      <c r="X5894" s="4">
        <f t="shared" si="742"/>
        <v>184313</v>
      </c>
      <c r="Y5894" s="4" t="str">
        <f>IF(T5894="A - Top-Kunde","bereits Top-Kunde",IF(AND(V5894&lt;=Hilfswerte!$B$34,H5894&lt;0.5*W5894),"Hoch",IF(AND(V5894&lt;=Hilfswerte!$B$35,H5894&lt;0.7*W5894),"Mittel","Niedrig")))</f>
        <v>Niedrig</v>
      </c>
      <c r="Z5894" s="4">
        <f t="shared" si="743"/>
        <v>4.8</v>
      </c>
      <c r="AA5894" s="4" t="str">
        <f>IF(J5894&gt;365,"Bereits abgewandert (Segment D)",IF(Z5894&gt;=Hilfswerte!$B$38,"Rot - akut gefaehrdet",IF(Z5894&gt;=Hilfswerte!$B$39,"Gelb - beobachten","Gruen - stabil")))</f>
        <v>Gruen - stabil</v>
      </c>
    </row>
    <row r="5895" spans="1:27" ht="15" customHeight="1" x14ac:dyDescent="0.25">
      <c r="A5895" s="4" t="s">
        <v>6242</v>
      </c>
      <c r="B5895" s="4" t="s">
        <v>261</v>
      </c>
      <c r="C5895" s="4" t="s">
        <v>51</v>
      </c>
      <c r="D5895" s="4" t="s">
        <v>30</v>
      </c>
      <c r="E5895" s="4">
        <v>47</v>
      </c>
      <c r="F5895" s="4">
        <v>8.5</v>
      </c>
      <c r="G5895" s="4">
        <v>21.2</v>
      </c>
      <c r="H5895" s="4">
        <v>33493</v>
      </c>
      <c r="I5895" s="4">
        <v>3</v>
      </c>
      <c r="J5895" s="4">
        <v>48</v>
      </c>
      <c r="K5895" s="4">
        <v>0</v>
      </c>
      <c r="L5895" s="4">
        <v>-8</v>
      </c>
      <c r="M5895" s="4">
        <v>2</v>
      </c>
      <c r="N5895" s="4">
        <v>11.7</v>
      </c>
      <c r="O5895" s="4">
        <f t="shared" si="736"/>
        <v>4</v>
      </c>
      <c r="P5895" s="4">
        <f t="shared" si="737"/>
        <v>3</v>
      </c>
      <c r="Q5895" s="4">
        <f t="shared" si="738"/>
        <v>5</v>
      </c>
      <c r="R5895" s="4">
        <f t="shared" si="739"/>
        <v>12</v>
      </c>
      <c r="S5895" s="4">
        <f t="shared" si="740"/>
        <v>125.9</v>
      </c>
      <c r="T5895" s="4" t="str">
        <f t="shared" si="741"/>
        <v>A - Top-Kunde</v>
      </c>
      <c r="U5895" s="4">
        <f>ROUND(((E5895-Hilfswerte!$B$20)/Hilfswerte!$B$21)+((F5895-Hilfswerte!$B$22)/Hilfswerte!$B$23)+((G5895-Hilfswerte!$B$24)/Hilfswerte!$B$25)+0.1*INDEX(Hilfswerte!$B$4:$B$15,MATCH(C5895,Hilfswerte!$A$4:$A$15,0)),2)</f>
        <v>1.43</v>
      </c>
      <c r="V5895" s="4">
        <f>ROUND(SQRT((((E5895-Hilfswerte!$B$20)/Hilfswerte!$B$21)-Hilfswerte!$B$28)^2+(((F5895-Hilfswerte!$B$22)/Hilfswerte!$B$23)-Hilfswerte!$B$29)^2+(((G5895-Hilfswerte!$B$24)/Hilfswerte!$B$25)-Hilfswerte!$B$30)^2),3)</f>
        <v>1.748</v>
      </c>
      <c r="W5895" s="4">
        <f>ROUND(E5895*Hilfswerte!$B$31,0)</f>
        <v>9661</v>
      </c>
      <c r="X5895" s="4">
        <f t="shared" si="742"/>
        <v>0</v>
      </c>
      <c r="Y5895" s="4" t="str">
        <f>IF(T5895="A - Top-Kunde","bereits Top-Kunde",IF(AND(V5895&lt;=Hilfswerte!$B$34,H5895&lt;0.5*W5895),"Hoch",IF(AND(V5895&lt;=Hilfswerte!$B$35,H5895&lt;0.7*W5895),"Mittel","Niedrig")))</f>
        <v>bereits Top-Kunde</v>
      </c>
      <c r="Z5895" s="4">
        <f t="shared" si="743"/>
        <v>2.4</v>
      </c>
      <c r="AA5895" s="4" t="str">
        <f>IF(J5895&gt;365,"Bereits abgewandert (Segment D)",IF(Z5895&gt;=Hilfswerte!$B$38,"Rot - akut gefaehrdet",IF(Z5895&gt;=Hilfswerte!$B$39,"Gelb - beobachten","Gruen - stabil")))</f>
        <v>Gruen - stabil</v>
      </c>
    </row>
    <row r="5896" spans="1:27" ht="15" customHeight="1" x14ac:dyDescent="0.25">
      <c r="A5896" s="4" t="s">
        <v>6243</v>
      </c>
      <c r="B5896" s="4" t="s">
        <v>408</v>
      </c>
      <c r="C5896" s="4" t="s">
        <v>38</v>
      </c>
      <c r="D5896" s="4" t="s">
        <v>30</v>
      </c>
      <c r="E5896" s="4">
        <v>87</v>
      </c>
      <c r="F5896" s="4">
        <v>18.3</v>
      </c>
      <c r="G5896" s="4">
        <v>15.4</v>
      </c>
      <c r="H5896" s="4">
        <v>21780</v>
      </c>
      <c r="I5896" s="4">
        <v>6</v>
      </c>
      <c r="J5896" s="4">
        <v>14</v>
      </c>
      <c r="K5896" s="4">
        <v>0</v>
      </c>
      <c r="L5896" s="4">
        <v>2</v>
      </c>
      <c r="M5896" s="4">
        <v>5</v>
      </c>
      <c r="N5896" s="4">
        <v>-26.6</v>
      </c>
      <c r="O5896" s="4">
        <f t="shared" si="736"/>
        <v>5</v>
      </c>
      <c r="P5896" s="4">
        <f t="shared" si="737"/>
        <v>5</v>
      </c>
      <c r="Q5896" s="4">
        <f t="shared" si="738"/>
        <v>5</v>
      </c>
      <c r="R5896" s="4">
        <f t="shared" si="739"/>
        <v>15</v>
      </c>
      <c r="S5896" s="4">
        <f t="shared" si="740"/>
        <v>136.1</v>
      </c>
      <c r="T5896" s="4" t="str">
        <f t="shared" si="741"/>
        <v>A - Top-Kunde</v>
      </c>
      <c r="U5896" s="4">
        <f>ROUND(((E5896-Hilfswerte!$B$20)/Hilfswerte!$B$21)+((F5896-Hilfswerte!$B$22)/Hilfswerte!$B$23)+((G5896-Hilfswerte!$B$24)/Hilfswerte!$B$25)+0.1*INDEX(Hilfswerte!$B$4:$B$15,MATCH(C5896,Hilfswerte!$A$4:$A$15,0)),2)</f>
        <v>0.85</v>
      </c>
      <c r="V5896" s="4">
        <f>ROUND(SQRT((((E5896-Hilfswerte!$B$20)/Hilfswerte!$B$21)-Hilfswerte!$B$28)^2+(((F5896-Hilfswerte!$B$22)/Hilfswerte!$B$23)-Hilfswerte!$B$29)^2+(((G5896-Hilfswerte!$B$24)/Hilfswerte!$B$25)-Hilfswerte!$B$30)^2),3)</f>
        <v>0.82599999999999996</v>
      </c>
      <c r="W5896" s="4">
        <f>ROUND(E5896*Hilfswerte!$B$31,0)</f>
        <v>17883</v>
      </c>
      <c r="X5896" s="4">
        <f t="shared" si="742"/>
        <v>0</v>
      </c>
      <c r="Y5896" s="4" t="str">
        <f>IF(T5896="A - Top-Kunde","bereits Top-Kunde",IF(AND(V5896&lt;=Hilfswerte!$B$34,H5896&lt;0.5*W5896),"Hoch",IF(AND(V5896&lt;=Hilfswerte!$B$35,H5896&lt;0.7*W5896),"Mittel","Niedrig")))</f>
        <v>bereits Top-Kunde</v>
      </c>
      <c r="Z5896" s="4">
        <f t="shared" si="743"/>
        <v>11.7</v>
      </c>
      <c r="AA5896" s="4" t="str">
        <f>IF(J5896&gt;365,"Bereits abgewandert (Segment D)",IF(Z5896&gt;=Hilfswerte!$B$38,"Rot - akut gefaehrdet",IF(Z5896&gt;=Hilfswerte!$B$39,"Gelb - beobachten","Gruen - stabil")))</f>
        <v>Gruen - stabil</v>
      </c>
    </row>
    <row r="5897" spans="1:27" ht="15" customHeight="1" x14ac:dyDescent="0.25">
      <c r="A5897" s="4" t="s">
        <v>6244</v>
      </c>
      <c r="B5897" s="4" t="s">
        <v>627</v>
      </c>
      <c r="C5897" s="4" t="s">
        <v>84</v>
      </c>
      <c r="D5897" s="4" t="s">
        <v>30</v>
      </c>
      <c r="E5897" s="4">
        <v>13</v>
      </c>
      <c r="F5897" s="4">
        <v>2.9</v>
      </c>
      <c r="G5897" s="4">
        <v>10.4</v>
      </c>
      <c r="H5897" s="4">
        <v>469</v>
      </c>
      <c r="I5897" s="4">
        <v>4</v>
      </c>
      <c r="J5897" s="4">
        <v>102</v>
      </c>
      <c r="K5897" s="4">
        <v>1</v>
      </c>
      <c r="L5897" s="4">
        <v>23</v>
      </c>
      <c r="M5897" s="4">
        <v>1</v>
      </c>
      <c r="N5897" s="4">
        <v>26.3</v>
      </c>
      <c r="O5897" s="4">
        <f t="shared" si="736"/>
        <v>3</v>
      </c>
      <c r="P5897" s="4">
        <f t="shared" si="737"/>
        <v>4</v>
      </c>
      <c r="Q5897" s="4">
        <f t="shared" si="738"/>
        <v>2</v>
      </c>
      <c r="R5897" s="4">
        <f t="shared" si="739"/>
        <v>9</v>
      </c>
      <c r="S5897" s="4">
        <f t="shared" si="740"/>
        <v>90.3</v>
      </c>
      <c r="T5897" s="4" t="str">
        <f t="shared" si="741"/>
        <v>C - Entwicklungspotenzial</v>
      </c>
      <c r="U5897" s="4">
        <f>ROUND(((E5897-Hilfswerte!$B$20)/Hilfswerte!$B$21)+((F5897-Hilfswerte!$B$22)/Hilfswerte!$B$23)+((G5897-Hilfswerte!$B$24)/Hilfswerte!$B$25)+0.1*INDEX(Hilfswerte!$B$4:$B$15,MATCH(C5897,Hilfswerte!$A$4:$A$15,0)),2)</f>
        <v>-0.88</v>
      </c>
      <c r="V5897" s="4">
        <f>ROUND(SQRT((((E5897-Hilfswerte!$B$20)/Hilfswerte!$B$21)-Hilfswerte!$B$28)^2+(((F5897-Hilfswerte!$B$22)/Hilfswerte!$B$23)-Hilfswerte!$B$29)^2+(((G5897-Hilfswerte!$B$24)/Hilfswerte!$B$25)-Hilfswerte!$B$30)^2),3)</f>
        <v>0.91900000000000004</v>
      </c>
      <c r="W5897" s="4">
        <f>ROUND(E5897*Hilfswerte!$B$31,0)</f>
        <v>2672</v>
      </c>
      <c r="X5897" s="4">
        <f t="shared" si="742"/>
        <v>2203</v>
      </c>
      <c r="Y5897" s="4" t="str">
        <f>IF(T5897="A - Top-Kunde","bereits Top-Kunde",IF(AND(V5897&lt;=Hilfswerte!$B$34,H5897&lt;0.5*W5897),"Hoch",IF(AND(V5897&lt;=Hilfswerte!$B$35,H5897&lt;0.7*W5897),"Mittel","Niedrig")))</f>
        <v>Mittel</v>
      </c>
      <c r="Z5897" s="4">
        <f t="shared" si="743"/>
        <v>12.7</v>
      </c>
      <c r="AA5897" s="4" t="str">
        <f>IF(J5897&gt;365,"Bereits abgewandert (Segment D)",IF(Z5897&gt;=Hilfswerte!$B$38,"Rot - akut gefaehrdet",IF(Z5897&gt;=Hilfswerte!$B$39,"Gelb - beobachten","Gruen - stabil")))</f>
        <v>Gruen - stabil</v>
      </c>
    </row>
    <row r="5898" spans="1:27" ht="15" customHeight="1" x14ac:dyDescent="0.25">
      <c r="A5898" s="4" t="s">
        <v>6245</v>
      </c>
      <c r="B5898" s="4" t="s">
        <v>200</v>
      </c>
      <c r="C5898" s="4" t="s">
        <v>38</v>
      </c>
      <c r="D5898" s="4" t="s">
        <v>30</v>
      </c>
      <c r="E5898" s="4">
        <v>82</v>
      </c>
      <c r="F5898" s="4">
        <v>17.100000000000001</v>
      </c>
      <c r="G5898" s="4">
        <v>20.399999999999999</v>
      </c>
      <c r="H5898" s="4">
        <v>3542</v>
      </c>
      <c r="I5898" s="4">
        <v>2</v>
      </c>
      <c r="J5898" s="4">
        <v>279</v>
      </c>
      <c r="K5898" s="4">
        <v>0</v>
      </c>
      <c r="L5898" s="4">
        <v>4</v>
      </c>
      <c r="M5898" s="4">
        <v>3</v>
      </c>
      <c r="N5898" s="4">
        <v>-34.5</v>
      </c>
      <c r="O5898" s="4">
        <f t="shared" si="736"/>
        <v>2</v>
      </c>
      <c r="P5898" s="4">
        <f t="shared" si="737"/>
        <v>2</v>
      </c>
      <c r="Q5898" s="4">
        <f t="shared" si="738"/>
        <v>4</v>
      </c>
      <c r="R5898" s="4">
        <f t="shared" si="739"/>
        <v>8</v>
      </c>
      <c r="S5898" s="4">
        <f t="shared" si="740"/>
        <v>61.6</v>
      </c>
      <c r="T5898" s="4" t="str">
        <f t="shared" si="741"/>
        <v>C - Entwicklungspotenzial</v>
      </c>
      <c r="U5898" s="4">
        <f>ROUND(((E5898-Hilfswerte!$B$20)/Hilfswerte!$B$21)+((F5898-Hilfswerte!$B$22)/Hilfswerte!$B$23)+((G5898-Hilfswerte!$B$24)/Hilfswerte!$B$25)+0.1*INDEX(Hilfswerte!$B$4:$B$15,MATCH(C5898,Hilfswerte!$A$4:$A$15,0)),2)</f>
        <v>1.6</v>
      </c>
      <c r="V5898" s="4">
        <f>ROUND(SQRT((((E5898-Hilfswerte!$B$20)/Hilfswerte!$B$21)-Hilfswerte!$B$28)^2+(((F5898-Hilfswerte!$B$22)/Hilfswerte!$B$23)-Hilfswerte!$B$29)^2+(((G5898-Hilfswerte!$B$24)/Hilfswerte!$B$25)-Hilfswerte!$B$30)^2),3)</f>
        <v>1.5489999999999999</v>
      </c>
      <c r="W5898" s="4">
        <f>ROUND(E5898*Hilfswerte!$B$31,0)</f>
        <v>16855</v>
      </c>
      <c r="X5898" s="4">
        <f t="shared" si="742"/>
        <v>13313</v>
      </c>
      <c r="Y5898" s="4" t="str">
        <f>IF(T5898="A - Top-Kunde","bereits Top-Kunde",IF(AND(V5898&lt;=Hilfswerte!$B$34,H5898&lt;0.5*W5898),"Hoch",IF(AND(V5898&lt;=Hilfswerte!$B$35,H5898&lt;0.7*W5898),"Mittel","Niedrig")))</f>
        <v>Niedrig</v>
      </c>
      <c r="Z5898" s="4">
        <f t="shared" si="743"/>
        <v>28.6</v>
      </c>
      <c r="AA5898" s="4" t="str">
        <f>IF(J5898&gt;365,"Bereits abgewandert (Segment D)",IF(Z5898&gt;=Hilfswerte!$B$38,"Rot - akut gefaehrdet",IF(Z5898&gt;=Hilfswerte!$B$39,"Gelb - beobachten","Gruen - stabil")))</f>
        <v>Rot - akut gefaehrdet</v>
      </c>
    </row>
    <row r="5899" spans="1:27" ht="15" customHeight="1" x14ac:dyDescent="0.25">
      <c r="A5899" s="4" t="s">
        <v>6246</v>
      </c>
      <c r="B5899" s="4" t="s">
        <v>780</v>
      </c>
      <c r="C5899" s="4" t="s">
        <v>55</v>
      </c>
      <c r="D5899" s="4" t="s">
        <v>30</v>
      </c>
      <c r="E5899" s="4">
        <v>122</v>
      </c>
      <c r="F5899" s="4">
        <v>20</v>
      </c>
      <c r="G5899" s="4">
        <v>5.7</v>
      </c>
      <c r="H5899" s="4">
        <v>12701</v>
      </c>
      <c r="I5899" s="4">
        <v>3</v>
      </c>
      <c r="J5899" s="4">
        <v>1</v>
      </c>
      <c r="K5899" s="4">
        <v>0</v>
      </c>
      <c r="L5899" s="4">
        <v>-1</v>
      </c>
      <c r="M5899" s="4">
        <v>5</v>
      </c>
      <c r="N5899" s="4">
        <v>8.1999999999999993</v>
      </c>
      <c r="O5899" s="4">
        <f t="shared" si="736"/>
        <v>5</v>
      </c>
      <c r="P5899" s="4">
        <f t="shared" si="737"/>
        <v>3</v>
      </c>
      <c r="Q5899" s="4">
        <f t="shared" si="738"/>
        <v>5</v>
      </c>
      <c r="R5899" s="4">
        <f t="shared" si="739"/>
        <v>13</v>
      </c>
      <c r="S5899" s="4">
        <f t="shared" si="740"/>
        <v>134.1</v>
      </c>
      <c r="T5899" s="4" t="str">
        <f t="shared" si="741"/>
        <v>A - Top-Kunde</v>
      </c>
      <c r="U5899" s="4">
        <f>ROUND(((E5899-Hilfswerte!$B$20)/Hilfswerte!$B$21)+((F5899-Hilfswerte!$B$22)/Hilfswerte!$B$23)+((G5899-Hilfswerte!$B$24)/Hilfswerte!$B$25)+0.1*INDEX(Hilfswerte!$B$4:$B$15,MATCH(C5899,Hilfswerte!$A$4:$A$15,0)),2)</f>
        <v>-0.56000000000000005</v>
      </c>
      <c r="V5899" s="4">
        <f>ROUND(SQRT((((E5899-Hilfswerte!$B$20)/Hilfswerte!$B$21)-Hilfswerte!$B$28)^2+(((F5899-Hilfswerte!$B$22)/Hilfswerte!$B$23)-Hilfswerte!$B$29)^2+(((G5899-Hilfswerte!$B$24)/Hilfswerte!$B$25)-Hilfswerte!$B$30)^2),3)</f>
        <v>0.95099999999999996</v>
      </c>
      <c r="W5899" s="4">
        <f>ROUND(E5899*Hilfswerte!$B$31,0)</f>
        <v>25077</v>
      </c>
      <c r="X5899" s="4">
        <f t="shared" si="742"/>
        <v>12376</v>
      </c>
      <c r="Y5899" s="4" t="str">
        <f>IF(T5899="A - Top-Kunde","bereits Top-Kunde",IF(AND(V5899&lt;=Hilfswerte!$B$34,H5899&lt;0.5*W5899),"Hoch",IF(AND(V5899&lt;=Hilfswerte!$B$35,H5899&lt;0.7*W5899),"Mittel","Niedrig")))</f>
        <v>bereits Top-Kunde</v>
      </c>
      <c r="Z5899" s="4">
        <f t="shared" si="743"/>
        <v>0.1</v>
      </c>
      <c r="AA5899" s="4" t="str">
        <f>IF(J5899&gt;365,"Bereits abgewandert (Segment D)",IF(Z5899&gt;=Hilfswerte!$B$38,"Rot - akut gefaehrdet",IF(Z5899&gt;=Hilfswerte!$B$39,"Gelb - beobachten","Gruen - stabil")))</f>
        <v>Gruen - stabil</v>
      </c>
    </row>
    <row r="5900" spans="1:27" ht="15" customHeight="1" x14ac:dyDescent="0.25">
      <c r="A5900" s="4" t="s">
        <v>6247</v>
      </c>
      <c r="B5900" s="4" t="s">
        <v>1697</v>
      </c>
      <c r="C5900" s="4" t="s">
        <v>84</v>
      </c>
      <c r="D5900" s="4" t="s">
        <v>30</v>
      </c>
      <c r="E5900" s="4">
        <v>127</v>
      </c>
      <c r="F5900" s="4">
        <v>24.7</v>
      </c>
      <c r="G5900" s="4">
        <v>18.600000000000001</v>
      </c>
      <c r="H5900" s="4">
        <v>8067</v>
      </c>
      <c r="I5900" s="4">
        <v>1</v>
      </c>
      <c r="J5900" s="4">
        <v>111</v>
      </c>
      <c r="K5900" s="4">
        <v>0</v>
      </c>
      <c r="L5900" s="4">
        <v>18</v>
      </c>
      <c r="M5900" s="4">
        <v>2</v>
      </c>
      <c r="N5900" s="4">
        <v>3.2</v>
      </c>
      <c r="O5900" s="4">
        <f t="shared" si="736"/>
        <v>3</v>
      </c>
      <c r="P5900" s="4">
        <f t="shared" si="737"/>
        <v>1</v>
      </c>
      <c r="Q5900" s="4">
        <f t="shared" si="738"/>
        <v>5</v>
      </c>
      <c r="R5900" s="4">
        <f t="shared" si="739"/>
        <v>9</v>
      </c>
      <c r="S5900" s="4">
        <f t="shared" si="740"/>
        <v>86.2</v>
      </c>
      <c r="T5900" s="4" t="str">
        <f t="shared" si="741"/>
        <v>C - Entwicklungspotenzial</v>
      </c>
      <c r="U5900" s="4">
        <f>ROUND(((E5900-Hilfswerte!$B$20)/Hilfswerte!$B$21)+((F5900-Hilfswerte!$B$22)/Hilfswerte!$B$23)+((G5900-Hilfswerte!$B$24)/Hilfswerte!$B$25)+0.1*INDEX(Hilfswerte!$B$4:$B$15,MATCH(C5900,Hilfswerte!$A$4:$A$15,0)),2)</f>
        <v>1.31</v>
      </c>
      <c r="V5900" s="4">
        <f>ROUND(SQRT((((E5900-Hilfswerte!$B$20)/Hilfswerte!$B$21)-Hilfswerte!$B$28)^2+(((F5900-Hilfswerte!$B$22)/Hilfswerte!$B$23)-Hilfswerte!$B$29)^2+(((G5900-Hilfswerte!$B$24)/Hilfswerte!$B$25)-Hilfswerte!$B$30)^2),3)</f>
        <v>1.2090000000000001</v>
      </c>
      <c r="W5900" s="4">
        <f>ROUND(E5900*Hilfswerte!$B$31,0)</f>
        <v>26104</v>
      </c>
      <c r="X5900" s="4">
        <f t="shared" si="742"/>
        <v>18037</v>
      </c>
      <c r="Y5900" s="4" t="str">
        <f>IF(T5900="A - Top-Kunde","bereits Top-Kunde",IF(AND(V5900&lt;=Hilfswerte!$B$34,H5900&lt;0.5*W5900),"Hoch",IF(AND(V5900&lt;=Hilfswerte!$B$35,H5900&lt;0.7*W5900),"Mittel","Niedrig")))</f>
        <v>Niedrig</v>
      </c>
      <c r="Z5900" s="4">
        <f t="shared" si="743"/>
        <v>9.1999999999999993</v>
      </c>
      <c r="AA5900" s="4" t="str">
        <f>IF(J5900&gt;365,"Bereits abgewandert (Segment D)",IF(Z5900&gt;=Hilfswerte!$B$38,"Rot - akut gefaehrdet",IF(Z5900&gt;=Hilfswerte!$B$39,"Gelb - beobachten","Gruen - stabil")))</f>
        <v>Gruen - stabil</v>
      </c>
    </row>
    <row r="5901" spans="1:27" ht="15" customHeight="1" x14ac:dyDescent="0.25">
      <c r="A5901" s="4" t="s">
        <v>6248</v>
      </c>
      <c r="B5901" s="4" t="s">
        <v>355</v>
      </c>
      <c r="C5901" s="4" t="s">
        <v>38</v>
      </c>
      <c r="D5901" s="4" t="s">
        <v>30</v>
      </c>
      <c r="E5901" s="4">
        <v>188</v>
      </c>
      <c r="F5901" s="4">
        <v>61.2</v>
      </c>
      <c r="G5901" s="4">
        <v>11.9</v>
      </c>
      <c r="H5901" s="4">
        <v>818</v>
      </c>
      <c r="I5901" s="4">
        <v>1</v>
      </c>
      <c r="J5901" s="4">
        <v>83</v>
      </c>
      <c r="K5901" s="4">
        <v>0</v>
      </c>
      <c r="L5901" s="4">
        <v>24</v>
      </c>
      <c r="M5901" s="4">
        <v>3</v>
      </c>
      <c r="N5901" s="4">
        <v>-23.2</v>
      </c>
      <c r="O5901" s="4">
        <f t="shared" si="736"/>
        <v>4</v>
      </c>
      <c r="P5901" s="4">
        <f t="shared" si="737"/>
        <v>1</v>
      </c>
      <c r="Q5901" s="4">
        <f t="shared" si="738"/>
        <v>2</v>
      </c>
      <c r="R5901" s="4">
        <f t="shared" si="739"/>
        <v>7</v>
      </c>
      <c r="S5901" s="4">
        <f t="shared" si="740"/>
        <v>51.2</v>
      </c>
      <c r="T5901" s="4" t="str">
        <f t="shared" si="741"/>
        <v>C - Entwicklungspotenzial</v>
      </c>
      <c r="U5901" s="4">
        <f>ROUND(((E5901-Hilfswerte!$B$20)/Hilfswerte!$B$21)+((F5901-Hilfswerte!$B$22)/Hilfswerte!$B$23)+((G5901-Hilfswerte!$B$24)/Hilfswerte!$B$25)+0.1*INDEX(Hilfswerte!$B$4:$B$15,MATCH(C5901,Hilfswerte!$A$4:$A$15,0)),2)</f>
        <v>1.5</v>
      </c>
      <c r="V5901" s="4">
        <f>ROUND(SQRT((((E5901-Hilfswerte!$B$20)/Hilfswerte!$B$21)-Hilfswerte!$B$28)^2+(((F5901-Hilfswerte!$B$22)/Hilfswerte!$B$23)-Hilfswerte!$B$29)^2+(((G5901-Hilfswerte!$B$24)/Hilfswerte!$B$25)-Hilfswerte!$B$30)^2),3)</f>
        <v>0.44700000000000001</v>
      </c>
      <c r="W5901" s="4">
        <f>ROUND(E5901*Hilfswerte!$B$31,0)</f>
        <v>38643</v>
      </c>
      <c r="X5901" s="4">
        <f t="shared" si="742"/>
        <v>37825</v>
      </c>
      <c r="Y5901" s="4" t="str">
        <f>IF(T5901="A - Top-Kunde","bereits Top-Kunde",IF(AND(V5901&lt;=Hilfswerte!$B$34,H5901&lt;0.5*W5901),"Hoch",IF(AND(V5901&lt;=Hilfswerte!$B$35,H5901&lt;0.7*W5901),"Mittel","Niedrig")))</f>
        <v>Hoch</v>
      </c>
      <c r="Z5901" s="4">
        <f t="shared" si="743"/>
        <v>18.2</v>
      </c>
      <c r="AA5901" s="4" t="str">
        <f>IF(J5901&gt;365,"Bereits abgewandert (Segment D)",IF(Z5901&gt;=Hilfswerte!$B$38,"Rot - akut gefaehrdet",IF(Z5901&gt;=Hilfswerte!$B$39,"Gelb - beobachten","Gruen - stabil")))</f>
        <v>Gelb - beobachten</v>
      </c>
    </row>
    <row r="5902" spans="1:27" ht="15" customHeight="1" x14ac:dyDescent="0.25">
      <c r="A5902" s="4" t="s">
        <v>6249</v>
      </c>
      <c r="B5902" s="4" t="s">
        <v>553</v>
      </c>
      <c r="C5902" s="4" t="s">
        <v>38</v>
      </c>
      <c r="D5902" s="4" t="s">
        <v>30</v>
      </c>
      <c r="E5902" s="4">
        <v>293</v>
      </c>
      <c r="F5902" s="4">
        <v>62.8</v>
      </c>
      <c r="G5902" s="4">
        <v>21.3</v>
      </c>
      <c r="H5902" s="4">
        <v>13618</v>
      </c>
      <c r="I5902" s="4">
        <v>1</v>
      </c>
      <c r="J5902" s="4">
        <v>162</v>
      </c>
      <c r="K5902" s="4">
        <v>0</v>
      </c>
      <c r="L5902" s="4">
        <v>-2</v>
      </c>
      <c r="M5902" s="4">
        <v>3</v>
      </c>
      <c r="N5902" s="4">
        <v>15.2</v>
      </c>
      <c r="O5902" s="4">
        <f t="shared" si="736"/>
        <v>3</v>
      </c>
      <c r="P5902" s="4">
        <f t="shared" si="737"/>
        <v>1</v>
      </c>
      <c r="Q5902" s="4">
        <f t="shared" si="738"/>
        <v>5</v>
      </c>
      <c r="R5902" s="4">
        <f t="shared" si="739"/>
        <v>9</v>
      </c>
      <c r="S5902" s="4">
        <f t="shared" si="740"/>
        <v>97.6</v>
      </c>
      <c r="T5902" s="4" t="str">
        <f t="shared" si="741"/>
        <v>C - Entwicklungspotenzial</v>
      </c>
      <c r="U5902" s="4">
        <f>ROUND(((E5902-Hilfswerte!$B$20)/Hilfswerte!$B$21)+((F5902-Hilfswerte!$B$22)/Hilfswerte!$B$23)+((G5902-Hilfswerte!$B$24)/Hilfswerte!$B$25)+0.1*INDEX(Hilfswerte!$B$4:$B$15,MATCH(C5902,Hilfswerte!$A$4:$A$15,0)),2)</f>
        <v>3.47</v>
      </c>
      <c r="V5902" s="4">
        <f>ROUND(SQRT((((E5902-Hilfswerte!$B$20)/Hilfswerte!$B$21)-Hilfswerte!$B$28)^2+(((F5902-Hilfswerte!$B$22)/Hilfswerte!$B$23)-Hilfswerte!$B$29)^2+(((G5902-Hilfswerte!$B$24)/Hilfswerte!$B$25)-Hilfswerte!$B$30)^2),3)</f>
        <v>1.75</v>
      </c>
      <c r="W5902" s="4">
        <f>ROUND(E5902*Hilfswerte!$B$31,0)</f>
        <v>60225</v>
      </c>
      <c r="X5902" s="4">
        <f t="shared" si="742"/>
        <v>46607</v>
      </c>
      <c r="Y5902" s="4" t="str">
        <f>IF(T5902="A - Top-Kunde","bereits Top-Kunde",IF(AND(V5902&lt;=Hilfswerte!$B$34,H5902&lt;0.5*W5902),"Hoch",IF(AND(V5902&lt;=Hilfswerte!$B$35,H5902&lt;0.7*W5902),"Mittel","Niedrig")))</f>
        <v>Niedrig</v>
      </c>
      <c r="Z5902" s="4">
        <f t="shared" si="743"/>
        <v>8.1</v>
      </c>
      <c r="AA5902" s="4" t="str">
        <f>IF(J5902&gt;365,"Bereits abgewandert (Segment D)",IF(Z5902&gt;=Hilfswerte!$B$38,"Rot - akut gefaehrdet",IF(Z5902&gt;=Hilfswerte!$B$39,"Gelb - beobachten","Gruen - stabil")))</f>
        <v>Gruen - stabil</v>
      </c>
    </row>
    <row r="5903" spans="1:27" ht="15" customHeight="1" x14ac:dyDescent="0.25">
      <c r="A5903" s="4" t="s">
        <v>6250</v>
      </c>
      <c r="B5903" s="4" t="s">
        <v>101</v>
      </c>
      <c r="C5903" s="4" t="s">
        <v>84</v>
      </c>
      <c r="D5903" s="4" t="s">
        <v>30</v>
      </c>
      <c r="E5903" s="4">
        <v>47</v>
      </c>
      <c r="F5903" s="4">
        <v>11.9</v>
      </c>
      <c r="G5903" s="4">
        <v>1.1000000000000001</v>
      </c>
      <c r="H5903" s="4">
        <v>7480</v>
      </c>
      <c r="I5903" s="4">
        <v>2</v>
      </c>
      <c r="J5903" s="4">
        <v>149</v>
      </c>
      <c r="K5903" s="4">
        <v>0</v>
      </c>
      <c r="L5903" s="4">
        <v>24</v>
      </c>
      <c r="M5903" s="4">
        <v>1</v>
      </c>
      <c r="N5903" s="4">
        <v>-2.1</v>
      </c>
      <c r="O5903" s="4">
        <f t="shared" si="736"/>
        <v>3</v>
      </c>
      <c r="P5903" s="4">
        <f t="shared" si="737"/>
        <v>2</v>
      </c>
      <c r="Q5903" s="4">
        <f t="shared" si="738"/>
        <v>4</v>
      </c>
      <c r="R5903" s="4">
        <f t="shared" si="739"/>
        <v>9</v>
      </c>
      <c r="S5903" s="4">
        <f t="shared" si="740"/>
        <v>81.8</v>
      </c>
      <c r="T5903" s="4" t="str">
        <f t="shared" si="741"/>
        <v>C - Entwicklungspotenzial</v>
      </c>
      <c r="U5903" s="4">
        <f>ROUND(((E5903-Hilfswerte!$B$20)/Hilfswerte!$B$21)+((F5903-Hilfswerte!$B$22)/Hilfswerte!$B$23)+((G5903-Hilfswerte!$B$24)/Hilfswerte!$B$25)+0.1*INDEX(Hilfswerte!$B$4:$B$15,MATCH(C5903,Hilfswerte!$A$4:$A$15,0)),2)</f>
        <v>-2.0499999999999998</v>
      </c>
      <c r="V5903" s="4">
        <f>ROUND(SQRT((((E5903-Hilfswerte!$B$20)/Hilfswerte!$B$21)-Hilfswerte!$B$28)^2+(((F5903-Hilfswerte!$B$22)/Hilfswerte!$B$23)-Hilfswerte!$B$29)^2+(((G5903-Hilfswerte!$B$24)/Hilfswerte!$B$25)-Hilfswerte!$B$30)^2),3)</f>
        <v>1.7490000000000001</v>
      </c>
      <c r="W5903" s="4">
        <f>ROUND(E5903*Hilfswerte!$B$31,0)</f>
        <v>9661</v>
      </c>
      <c r="X5903" s="4">
        <f t="shared" si="742"/>
        <v>2181</v>
      </c>
      <c r="Y5903" s="4" t="str">
        <f>IF(T5903="A - Top-Kunde","bereits Top-Kunde",IF(AND(V5903&lt;=Hilfswerte!$B$34,H5903&lt;0.5*W5903),"Hoch",IF(AND(V5903&lt;=Hilfswerte!$B$35,H5903&lt;0.7*W5903),"Mittel","Niedrig")))</f>
        <v>Niedrig</v>
      </c>
      <c r="Z5903" s="4">
        <f t="shared" si="743"/>
        <v>13.1</v>
      </c>
      <c r="AA5903" s="4" t="str">
        <f>IF(J5903&gt;365,"Bereits abgewandert (Segment D)",IF(Z5903&gt;=Hilfswerte!$B$38,"Rot - akut gefaehrdet",IF(Z5903&gt;=Hilfswerte!$B$39,"Gelb - beobachten","Gruen - stabil")))</f>
        <v>Gruen - stabil</v>
      </c>
    </row>
    <row r="5904" spans="1:27" ht="15" customHeight="1" x14ac:dyDescent="0.25">
      <c r="A5904" s="4" t="s">
        <v>6251</v>
      </c>
      <c r="B5904" s="4" t="s">
        <v>462</v>
      </c>
      <c r="C5904" s="4" t="s">
        <v>29</v>
      </c>
      <c r="D5904" s="4" t="s">
        <v>30</v>
      </c>
      <c r="E5904" s="4">
        <v>13</v>
      </c>
      <c r="F5904" s="4">
        <v>5.7</v>
      </c>
      <c r="G5904" s="4">
        <v>16.3</v>
      </c>
      <c r="H5904" s="4">
        <v>1087</v>
      </c>
      <c r="I5904" s="4">
        <v>3</v>
      </c>
      <c r="J5904" s="4">
        <v>69</v>
      </c>
      <c r="K5904" s="4">
        <v>1</v>
      </c>
      <c r="L5904" s="4">
        <v>7</v>
      </c>
      <c r="M5904" s="4">
        <v>4</v>
      </c>
      <c r="N5904" s="4">
        <v>-8.6999999999999993</v>
      </c>
      <c r="O5904" s="4">
        <f t="shared" si="736"/>
        <v>4</v>
      </c>
      <c r="P5904" s="4">
        <f t="shared" si="737"/>
        <v>3</v>
      </c>
      <c r="Q5904" s="4">
        <f t="shared" si="738"/>
        <v>3</v>
      </c>
      <c r="R5904" s="4">
        <f t="shared" si="739"/>
        <v>10</v>
      </c>
      <c r="S5904" s="4">
        <f t="shared" si="740"/>
        <v>87.6</v>
      </c>
      <c r="T5904" s="4" t="str">
        <f t="shared" si="741"/>
        <v>C - Entwicklungspotenzial</v>
      </c>
      <c r="U5904" s="4">
        <f>ROUND(((E5904-Hilfswerte!$B$20)/Hilfswerte!$B$21)+((F5904-Hilfswerte!$B$22)/Hilfswerte!$B$23)+((G5904-Hilfswerte!$B$24)/Hilfswerte!$B$25)+0.1*INDEX(Hilfswerte!$B$4:$B$15,MATCH(C5904,Hilfswerte!$A$4:$A$15,0)),2)</f>
        <v>0.37</v>
      </c>
      <c r="V5904" s="4">
        <f>ROUND(SQRT((((E5904-Hilfswerte!$B$20)/Hilfswerte!$B$21)-Hilfswerte!$B$28)^2+(((F5904-Hilfswerte!$B$22)/Hilfswerte!$B$23)-Hilfswerte!$B$29)^2+(((G5904-Hilfswerte!$B$24)/Hilfswerte!$B$25)-Hilfswerte!$B$30)^2),3)</f>
        <v>1.1919999999999999</v>
      </c>
      <c r="W5904" s="4">
        <f>ROUND(E5904*Hilfswerte!$B$31,0)</f>
        <v>2672</v>
      </c>
      <c r="X5904" s="4">
        <f t="shared" si="742"/>
        <v>1585</v>
      </c>
      <c r="Y5904" s="4" t="str">
        <f>IF(T5904="A - Top-Kunde","bereits Top-Kunde",IF(AND(V5904&lt;=Hilfswerte!$B$34,H5904&lt;0.5*W5904),"Hoch",IF(AND(V5904&lt;=Hilfswerte!$B$35,H5904&lt;0.7*W5904),"Mittel","Niedrig")))</f>
        <v>Niedrig</v>
      </c>
      <c r="Z5904" s="4">
        <f t="shared" si="743"/>
        <v>11.3</v>
      </c>
      <c r="AA5904" s="4" t="str">
        <f>IF(J5904&gt;365,"Bereits abgewandert (Segment D)",IF(Z5904&gt;=Hilfswerte!$B$38,"Rot - akut gefaehrdet",IF(Z5904&gt;=Hilfswerte!$B$39,"Gelb - beobachten","Gruen - stabil")))</f>
        <v>Gruen - stabil</v>
      </c>
    </row>
    <row r="5905" spans="1:27" ht="15" customHeight="1" x14ac:dyDescent="0.25">
      <c r="A5905" s="4" t="s">
        <v>6252</v>
      </c>
      <c r="B5905" s="4" t="s">
        <v>582</v>
      </c>
      <c r="C5905" s="4" t="s">
        <v>51</v>
      </c>
      <c r="D5905" s="4" t="s">
        <v>30</v>
      </c>
      <c r="E5905" s="4">
        <v>26</v>
      </c>
      <c r="F5905" s="4">
        <v>5.0999999999999996</v>
      </c>
      <c r="G5905" s="4">
        <v>13.9</v>
      </c>
      <c r="H5905" s="4">
        <v>6328</v>
      </c>
      <c r="I5905" s="4">
        <v>3</v>
      </c>
      <c r="J5905" s="4">
        <v>57</v>
      </c>
      <c r="K5905" s="4">
        <v>3</v>
      </c>
      <c r="L5905" s="4">
        <v>-2</v>
      </c>
      <c r="M5905" s="4">
        <v>3</v>
      </c>
      <c r="N5905" s="4">
        <v>0.3</v>
      </c>
      <c r="O5905" s="4">
        <f t="shared" si="736"/>
        <v>4</v>
      </c>
      <c r="P5905" s="4">
        <f t="shared" si="737"/>
        <v>3</v>
      </c>
      <c r="Q5905" s="4">
        <f t="shared" si="738"/>
        <v>4</v>
      </c>
      <c r="R5905" s="4">
        <f t="shared" si="739"/>
        <v>11</v>
      </c>
      <c r="S5905" s="4">
        <f t="shared" si="740"/>
        <v>92.2</v>
      </c>
      <c r="T5905" s="4" t="str">
        <f t="shared" si="741"/>
        <v>C - Entwicklungspotenzial</v>
      </c>
      <c r="U5905" s="4">
        <f>ROUND(((E5905-Hilfswerte!$B$20)/Hilfswerte!$B$21)+((F5905-Hilfswerte!$B$22)/Hilfswerte!$B$23)+((G5905-Hilfswerte!$B$24)/Hilfswerte!$B$25)+0.1*INDEX(Hilfswerte!$B$4:$B$15,MATCH(C5905,Hilfswerte!$A$4:$A$15,0)),2)</f>
        <v>0.12</v>
      </c>
      <c r="V5905" s="4">
        <f>ROUND(SQRT((((E5905-Hilfswerte!$B$20)/Hilfswerte!$B$21)-Hilfswerte!$B$28)^2+(((F5905-Hilfswerte!$B$22)/Hilfswerte!$B$23)-Hilfswerte!$B$29)^2+(((G5905-Hilfswerte!$B$24)/Hilfswerte!$B$25)-Hilfswerte!$B$30)^2),3)</f>
        <v>0.94499999999999995</v>
      </c>
      <c r="W5905" s="4">
        <f>ROUND(E5905*Hilfswerte!$B$31,0)</f>
        <v>5344</v>
      </c>
      <c r="X5905" s="4">
        <f t="shared" si="742"/>
        <v>0</v>
      </c>
      <c r="Y5905" s="4" t="str">
        <f>IF(T5905="A - Top-Kunde","bereits Top-Kunde",IF(AND(V5905&lt;=Hilfswerte!$B$34,H5905&lt;0.5*W5905),"Hoch",IF(AND(V5905&lt;=Hilfswerte!$B$35,H5905&lt;0.7*W5905),"Mittel","Niedrig")))</f>
        <v>Niedrig</v>
      </c>
      <c r="Z5905" s="4">
        <f t="shared" si="743"/>
        <v>11.9</v>
      </c>
      <c r="AA5905" s="4" t="str">
        <f>IF(J5905&gt;365,"Bereits abgewandert (Segment D)",IF(Z5905&gt;=Hilfswerte!$B$38,"Rot - akut gefaehrdet",IF(Z5905&gt;=Hilfswerte!$B$39,"Gelb - beobachten","Gruen - stabil")))</f>
        <v>Gruen - stabil</v>
      </c>
    </row>
    <row r="5906" spans="1:27" ht="15" customHeight="1" x14ac:dyDescent="0.25">
      <c r="A5906" s="4" t="s">
        <v>6253</v>
      </c>
      <c r="B5906" s="4" t="s">
        <v>955</v>
      </c>
      <c r="C5906" s="4" t="s">
        <v>84</v>
      </c>
      <c r="D5906" s="4" t="s">
        <v>30</v>
      </c>
      <c r="E5906" s="4">
        <v>104</v>
      </c>
      <c r="F5906" s="4">
        <v>17</v>
      </c>
      <c r="G5906" s="4">
        <v>9.9</v>
      </c>
      <c r="H5906" s="4">
        <v>1746</v>
      </c>
      <c r="I5906" s="4">
        <v>2</v>
      </c>
      <c r="J5906" s="4">
        <v>41</v>
      </c>
      <c r="K5906" s="4">
        <v>0</v>
      </c>
      <c r="L5906" s="4">
        <v>6</v>
      </c>
      <c r="M5906" s="4">
        <v>2</v>
      </c>
      <c r="N5906" s="4">
        <v>20</v>
      </c>
      <c r="O5906" s="4">
        <f t="shared" si="736"/>
        <v>4</v>
      </c>
      <c r="P5906" s="4">
        <f t="shared" si="737"/>
        <v>2</v>
      </c>
      <c r="Q5906" s="4">
        <f t="shared" si="738"/>
        <v>3</v>
      </c>
      <c r="R5906" s="4">
        <f t="shared" si="739"/>
        <v>9</v>
      </c>
      <c r="S5906" s="4">
        <f t="shared" si="740"/>
        <v>98.2</v>
      </c>
      <c r="T5906" s="4" t="str">
        <f t="shared" si="741"/>
        <v>C - Entwicklungspotenzial</v>
      </c>
      <c r="U5906" s="4">
        <f>ROUND(((E5906-Hilfswerte!$B$20)/Hilfswerte!$B$21)+((F5906-Hilfswerte!$B$22)/Hilfswerte!$B$23)+((G5906-Hilfswerte!$B$24)/Hilfswerte!$B$25)+0.1*INDEX(Hilfswerte!$B$4:$B$15,MATCH(C5906,Hilfswerte!$A$4:$A$15,0)),2)</f>
        <v>-0.31</v>
      </c>
      <c r="V5906" s="4">
        <f>ROUND(SQRT((((E5906-Hilfswerte!$B$20)/Hilfswerte!$B$21)-Hilfswerte!$B$28)^2+(((F5906-Hilfswerte!$B$22)/Hilfswerte!$B$23)-Hilfswerte!$B$29)^2+(((G5906-Hilfswerte!$B$24)/Hilfswerte!$B$25)-Hilfswerte!$B$30)^2),3)</f>
        <v>0.50600000000000001</v>
      </c>
      <c r="W5906" s="4">
        <f>ROUND(E5906*Hilfswerte!$B$31,0)</f>
        <v>21377</v>
      </c>
      <c r="X5906" s="4">
        <f t="shared" si="742"/>
        <v>19631</v>
      </c>
      <c r="Y5906" s="4" t="str">
        <f>IF(T5906="A - Top-Kunde","bereits Top-Kunde",IF(AND(V5906&lt;=Hilfswerte!$B$34,H5906&lt;0.5*W5906),"Hoch",IF(AND(V5906&lt;=Hilfswerte!$B$35,H5906&lt;0.7*W5906),"Mittel","Niedrig")))</f>
        <v>Hoch</v>
      </c>
      <c r="Z5906" s="4">
        <f t="shared" si="743"/>
        <v>3.3</v>
      </c>
      <c r="AA5906" s="4" t="str">
        <f>IF(J5906&gt;365,"Bereits abgewandert (Segment D)",IF(Z5906&gt;=Hilfswerte!$B$38,"Rot - akut gefaehrdet",IF(Z5906&gt;=Hilfswerte!$B$39,"Gelb - beobachten","Gruen - stabil")))</f>
        <v>Gruen - stabil</v>
      </c>
    </row>
    <row r="5907" spans="1:27" ht="15" customHeight="1" x14ac:dyDescent="0.25">
      <c r="A5907" s="4" t="s">
        <v>6254</v>
      </c>
      <c r="B5907" s="4" t="s">
        <v>806</v>
      </c>
      <c r="C5907" s="4" t="s">
        <v>62</v>
      </c>
      <c r="D5907" s="4" t="s">
        <v>48</v>
      </c>
      <c r="E5907" s="4">
        <v>55</v>
      </c>
      <c r="F5907" s="4">
        <v>7.8</v>
      </c>
      <c r="G5907" s="4">
        <v>15.7</v>
      </c>
      <c r="H5907" s="4">
        <v>0</v>
      </c>
      <c r="I5907" s="4">
        <v>0</v>
      </c>
      <c r="J5907" s="4">
        <v>488</v>
      </c>
      <c r="K5907" s="4">
        <v>0</v>
      </c>
      <c r="L5907" s="4">
        <v>-2</v>
      </c>
      <c r="M5907" s="4">
        <v>0</v>
      </c>
      <c r="N5907" s="4">
        <v>-59.6</v>
      </c>
      <c r="O5907" s="4">
        <f t="shared" si="736"/>
        <v>1</v>
      </c>
      <c r="P5907" s="4">
        <f t="shared" si="737"/>
        <v>1</v>
      </c>
      <c r="Q5907" s="4">
        <f t="shared" si="738"/>
        <v>1</v>
      </c>
      <c r="R5907" s="4">
        <f t="shared" si="739"/>
        <v>3</v>
      </c>
      <c r="S5907" s="4">
        <f t="shared" si="740"/>
        <v>0.2</v>
      </c>
      <c r="T5907" s="4" t="str">
        <f t="shared" si="741"/>
        <v>D - Abwanderungsrisiko</v>
      </c>
      <c r="U5907" s="4">
        <f>ROUND(((E5907-Hilfswerte!$B$20)/Hilfswerte!$B$21)+((F5907-Hilfswerte!$B$22)/Hilfswerte!$B$23)+((G5907-Hilfswerte!$B$24)/Hilfswerte!$B$25)+0.1*INDEX(Hilfswerte!$B$4:$B$15,MATCH(C5907,Hilfswerte!$A$4:$A$15,0)),2)</f>
        <v>0.65</v>
      </c>
      <c r="V5907" s="4">
        <f>ROUND(SQRT((((E5907-Hilfswerte!$B$20)/Hilfswerte!$B$21)-Hilfswerte!$B$28)^2+(((F5907-Hilfswerte!$B$22)/Hilfswerte!$B$23)-Hilfswerte!$B$29)^2+(((G5907-Hilfswerte!$B$24)/Hilfswerte!$B$25)-Hilfswerte!$B$30)^2),3)</f>
        <v>1.014</v>
      </c>
      <c r="W5907" s="4">
        <f>ROUND(E5907*Hilfswerte!$B$31,0)</f>
        <v>11305</v>
      </c>
      <c r="X5907" s="4">
        <f t="shared" si="742"/>
        <v>11305</v>
      </c>
      <c r="Y5907" s="4" t="str">
        <f>IF(T5907="A - Top-Kunde","bereits Top-Kunde",IF(AND(V5907&lt;=Hilfswerte!$B$34,H5907&lt;0.5*W5907),"Hoch",IF(AND(V5907&lt;=Hilfswerte!$B$35,H5907&lt;0.7*W5907),"Mittel","Niedrig")))</f>
        <v>Mittel</v>
      </c>
      <c r="Z5907" s="4">
        <f t="shared" si="743"/>
        <v>48.2</v>
      </c>
      <c r="AA5907" s="4" t="str">
        <f>IF(J5907&gt;365,"Bereits abgewandert (Segment D)",IF(Z5907&gt;=Hilfswerte!$B$38,"Rot - akut gefaehrdet",IF(Z5907&gt;=Hilfswerte!$B$39,"Gelb - beobachten","Gruen - stabil")))</f>
        <v>Bereits abgewandert (Segment D)</v>
      </c>
    </row>
    <row r="5908" spans="1:27" ht="15" customHeight="1" x14ac:dyDescent="0.25">
      <c r="A5908" s="4" t="s">
        <v>6255</v>
      </c>
      <c r="B5908" s="4" t="s">
        <v>207</v>
      </c>
      <c r="C5908" s="4" t="s">
        <v>47</v>
      </c>
      <c r="D5908" s="4" t="s">
        <v>30</v>
      </c>
      <c r="E5908" s="4">
        <v>606</v>
      </c>
      <c r="F5908" s="4">
        <v>100.8</v>
      </c>
      <c r="G5908" s="4">
        <v>4</v>
      </c>
      <c r="H5908" s="4">
        <v>43615</v>
      </c>
      <c r="I5908" s="4">
        <v>8</v>
      </c>
      <c r="J5908" s="4">
        <v>18</v>
      </c>
      <c r="K5908" s="4">
        <v>1</v>
      </c>
      <c r="L5908" s="4">
        <v>24</v>
      </c>
      <c r="M5908" s="4">
        <v>2</v>
      </c>
      <c r="N5908" s="4">
        <v>-7.4</v>
      </c>
      <c r="O5908" s="4">
        <f t="shared" si="736"/>
        <v>5</v>
      </c>
      <c r="P5908" s="4">
        <f t="shared" si="737"/>
        <v>5</v>
      </c>
      <c r="Q5908" s="4">
        <f t="shared" si="738"/>
        <v>5</v>
      </c>
      <c r="R5908" s="4">
        <f t="shared" si="739"/>
        <v>15</v>
      </c>
      <c r="S5908" s="4">
        <f t="shared" si="740"/>
        <v>133.1</v>
      </c>
      <c r="T5908" s="4" t="str">
        <f t="shared" si="741"/>
        <v>A - Top-Kunde</v>
      </c>
      <c r="U5908" s="4">
        <f>ROUND(((E5908-Hilfswerte!$B$20)/Hilfswerte!$B$21)+((F5908-Hilfswerte!$B$22)/Hilfswerte!$B$23)+((G5908-Hilfswerte!$B$24)/Hilfswerte!$B$25)+0.1*INDEX(Hilfswerte!$B$4:$B$15,MATCH(C5908,Hilfswerte!$A$4:$A$15,0)),2)</f>
        <v>2.4900000000000002</v>
      </c>
      <c r="V5908" s="4">
        <f>ROUND(SQRT((((E5908-Hilfswerte!$B$20)/Hilfswerte!$B$21)-Hilfswerte!$B$28)^2+(((F5908-Hilfswerte!$B$22)/Hilfswerte!$B$23)-Hilfswerte!$B$29)^2+(((G5908-Hilfswerte!$B$24)/Hilfswerte!$B$25)-Hilfswerte!$B$30)^2),3)</f>
        <v>2.4750000000000001</v>
      </c>
      <c r="W5908" s="4">
        <f>ROUND(E5908*Hilfswerte!$B$31,0)</f>
        <v>124561</v>
      </c>
      <c r="X5908" s="4">
        <f t="shared" si="742"/>
        <v>80946</v>
      </c>
      <c r="Y5908" s="4" t="str">
        <f>IF(T5908="A - Top-Kunde","bereits Top-Kunde",IF(AND(V5908&lt;=Hilfswerte!$B$34,H5908&lt;0.5*W5908),"Hoch",IF(AND(V5908&lt;=Hilfswerte!$B$35,H5908&lt;0.7*W5908),"Mittel","Niedrig")))</f>
        <v>bereits Top-Kunde</v>
      </c>
      <c r="Z5908" s="4">
        <f t="shared" si="743"/>
        <v>11.7</v>
      </c>
      <c r="AA5908" s="4" t="str">
        <f>IF(J5908&gt;365,"Bereits abgewandert (Segment D)",IF(Z5908&gt;=Hilfswerte!$B$38,"Rot - akut gefaehrdet",IF(Z5908&gt;=Hilfswerte!$B$39,"Gelb - beobachten","Gruen - stabil")))</f>
        <v>Gruen - stabil</v>
      </c>
    </row>
    <row r="5909" spans="1:27" ht="15" customHeight="1" x14ac:dyDescent="0.25">
      <c r="A5909" s="4" t="s">
        <v>6256</v>
      </c>
      <c r="B5909" s="4" t="s">
        <v>395</v>
      </c>
      <c r="C5909" s="4" t="s">
        <v>59</v>
      </c>
      <c r="D5909" s="4" t="s">
        <v>77</v>
      </c>
      <c r="E5909" s="4">
        <v>483</v>
      </c>
      <c r="F5909" s="4">
        <v>70.099999999999994</v>
      </c>
      <c r="G5909" s="4">
        <v>22.4</v>
      </c>
      <c r="H5909" s="4">
        <v>49028</v>
      </c>
      <c r="I5909" s="4">
        <v>1</v>
      </c>
      <c r="J5909" s="4">
        <v>281</v>
      </c>
      <c r="K5909" s="4">
        <v>0</v>
      </c>
      <c r="L5909" s="4">
        <v>7</v>
      </c>
      <c r="M5909" s="4">
        <v>4</v>
      </c>
      <c r="N5909" s="4">
        <v>-4.0999999999999996</v>
      </c>
      <c r="O5909" s="4">
        <f t="shared" si="736"/>
        <v>2</v>
      </c>
      <c r="P5909" s="4">
        <f t="shared" si="737"/>
        <v>1</v>
      </c>
      <c r="Q5909" s="4">
        <f t="shared" si="738"/>
        <v>5</v>
      </c>
      <c r="R5909" s="4">
        <f t="shared" si="739"/>
        <v>8</v>
      </c>
      <c r="S5909" s="4">
        <f t="shared" si="740"/>
        <v>75.900000000000006</v>
      </c>
      <c r="T5909" s="4" t="str">
        <f t="shared" si="741"/>
        <v>C - Entwicklungspotenzial</v>
      </c>
      <c r="U5909" s="4">
        <f>ROUND(((E5909-Hilfswerte!$B$20)/Hilfswerte!$B$21)+((F5909-Hilfswerte!$B$22)/Hilfswerte!$B$23)+((G5909-Hilfswerte!$B$24)/Hilfswerte!$B$25)+0.1*INDEX(Hilfswerte!$B$4:$B$15,MATCH(C5909,Hilfswerte!$A$4:$A$15,0)),2)</f>
        <v>4.17</v>
      </c>
      <c r="V5909" s="4">
        <f>ROUND(SQRT((((E5909-Hilfswerte!$B$20)/Hilfswerte!$B$21)-Hilfswerte!$B$28)^2+(((F5909-Hilfswerte!$B$22)/Hilfswerte!$B$23)-Hilfswerte!$B$29)^2+(((G5909-Hilfswerte!$B$24)/Hilfswerte!$B$25)-Hilfswerte!$B$30)^2),3)</f>
        <v>2.3069999999999999</v>
      </c>
      <c r="W5909" s="4">
        <f>ROUND(E5909*Hilfswerte!$B$31,0)</f>
        <v>99279</v>
      </c>
      <c r="X5909" s="4">
        <f t="shared" si="742"/>
        <v>50251</v>
      </c>
      <c r="Y5909" s="4" t="str">
        <f>IF(T5909="A - Top-Kunde","bereits Top-Kunde",IF(AND(V5909&lt;=Hilfswerte!$B$34,H5909&lt;0.5*W5909),"Hoch",IF(AND(V5909&lt;=Hilfswerte!$B$35,H5909&lt;0.7*W5909),"Mittel","Niedrig")))</f>
        <v>Niedrig</v>
      </c>
      <c r="Z5909" s="4">
        <f t="shared" si="743"/>
        <v>17.100000000000001</v>
      </c>
      <c r="AA5909" s="4" t="str">
        <f>IF(J5909&gt;365,"Bereits abgewandert (Segment D)",IF(Z5909&gt;=Hilfswerte!$B$38,"Rot - akut gefaehrdet",IF(Z5909&gt;=Hilfswerte!$B$39,"Gelb - beobachten","Gruen - stabil")))</f>
        <v>Gelb - beobachten</v>
      </c>
    </row>
    <row r="5910" spans="1:27" ht="15" customHeight="1" x14ac:dyDescent="0.25">
      <c r="A5910" s="4" t="s">
        <v>6257</v>
      </c>
      <c r="B5910" s="4" t="s">
        <v>325</v>
      </c>
      <c r="C5910" s="4" t="s">
        <v>47</v>
      </c>
      <c r="D5910" s="4" t="s">
        <v>52</v>
      </c>
      <c r="E5910" s="4">
        <v>70</v>
      </c>
      <c r="F5910" s="4">
        <v>18.3</v>
      </c>
      <c r="G5910" s="4">
        <v>12.3</v>
      </c>
      <c r="H5910" s="4">
        <v>14681</v>
      </c>
      <c r="I5910" s="4">
        <v>2</v>
      </c>
      <c r="J5910" s="4">
        <v>67</v>
      </c>
      <c r="K5910" s="4">
        <v>0</v>
      </c>
      <c r="L5910" s="4">
        <v>-2</v>
      </c>
      <c r="M5910" s="4">
        <v>5</v>
      </c>
      <c r="N5910" s="4">
        <v>25.8</v>
      </c>
      <c r="O5910" s="4">
        <f t="shared" si="736"/>
        <v>4</v>
      </c>
      <c r="P5910" s="4">
        <f t="shared" si="737"/>
        <v>2</v>
      </c>
      <c r="Q5910" s="4">
        <f t="shared" si="738"/>
        <v>5</v>
      </c>
      <c r="R5910" s="4">
        <f t="shared" si="739"/>
        <v>11</v>
      </c>
      <c r="S5910" s="4">
        <f t="shared" si="740"/>
        <v>122.9</v>
      </c>
      <c r="T5910" s="4" t="str">
        <f t="shared" si="741"/>
        <v>B - Kernkunde</v>
      </c>
      <c r="U5910" s="4">
        <f>ROUND(((E5910-Hilfswerte!$B$20)/Hilfswerte!$B$21)+((F5910-Hilfswerte!$B$22)/Hilfswerte!$B$23)+((G5910-Hilfswerte!$B$24)/Hilfswerte!$B$25)+0.1*INDEX(Hilfswerte!$B$4:$B$15,MATCH(C5910,Hilfswerte!$A$4:$A$15,0)),2)</f>
        <v>0.03</v>
      </c>
      <c r="V5910" s="4">
        <f>ROUND(SQRT((((E5910-Hilfswerte!$B$20)/Hilfswerte!$B$21)-Hilfswerte!$B$28)^2+(((F5910-Hilfswerte!$B$22)/Hilfswerte!$B$23)-Hilfswerte!$B$29)^2+(((G5910-Hilfswerte!$B$24)/Hilfswerte!$B$25)-Hilfswerte!$B$30)^2),3)</f>
        <v>0.56999999999999995</v>
      </c>
      <c r="W5910" s="4">
        <f>ROUND(E5910*Hilfswerte!$B$31,0)</f>
        <v>14388</v>
      </c>
      <c r="X5910" s="4">
        <f t="shared" si="742"/>
        <v>0</v>
      </c>
      <c r="Y5910" s="4" t="str">
        <f>IF(T5910="A - Top-Kunde","bereits Top-Kunde",IF(AND(V5910&lt;=Hilfswerte!$B$34,H5910&lt;0.5*W5910),"Hoch",IF(AND(V5910&lt;=Hilfswerte!$B$35,H5910&lt;0.7*W5910),"Mittel","Niedrig")))</f>
        <v>Niedrig</v>
      </c>
      <c r="Z5910" s="4">
        <f t="shared" si="743"/>
        <v>3.4</v>
      </c>
      <c r="AA5910" s="4" t="str">
        <f>IF(J5910&gt;365,"Bereits abgewandert (Segment D)",IF(Z5910&gt;=Hilfswerte!$B$38,"Rot - akut gefaehrdet",IF(Z5910&gt;=Hilfswerte!$B$39,"Gelb - beobachten","Gruen - stabil")))</f>
        <v>Gruen - stabil</v>
      </c>
    </row>
    <row r="5911" spans="1:27" ht="15" customHeight="1" x14ac:dyDescent="0.25">
      <c r="A5911" s="4" t="s">
        <v>6258</v>
      </c>
      <c r="B5911" s="4" t="s">
        <v>335</v>
      </c>
      <c r="C5911" s="4" t="s">
        <v>84</v>
      </c>
      <c r="D5911" s="4" t="s">
        <v>30</v>
      </c>
      <c r="E5911" s="4">
        <v>12</v>
      </c>
      <c r="F5911" s="4">
        <v>2.4</v>
      </c>
      <c r="G5911" s="4">
        <v>3.9</v>
      </c>
      <c r="H5911" s="4">
        <v>0</v>
      </c>
      <c r="I5911" s="4">
        <v>0</v>
      </c>
      <c r="J5911" s="4">
        <v>492</v>
      </c>
      <c r="K5911" s="4">
        <v>0</v>
      </c>
      <c r="L5911" s="4">
        <v>0</v>
      </c>
      <c r="M5911" s="4">
        <v>0</v>
      </c>
      <c r="N5911" s="4">
        <v>-62.6</v>
      </c>
      <c r="O5911" s="4">
        <f t="shared" si="736"/>
        <v>1</v>
      </c>
      <c r="P5911" s="4">
        <f t="shared" si="737"/>
        <v>1</v>
      </c>
      <c r="Q5911" s="4">
        <f t="shared" si="738"/>
        <v>1</v>
      </c>
      <c r="R5911" s="4">
        <f t="shared" si="739"/>
        <v>3</v>
      </c>
      <c r="S5911" s="4">
        <f t="shared" si="740"/>
        <v>-1.3</v>
      </c>
      <c r="T5911" s="4" t="str">
        <f t="shared" si="741"/>
        <v>D - Abwanderungsrisiko</v>
      </c>
      <c r="U5911" s="4">
        <f>ROUND(((E5911-Hilfswerte!$B$20)/Hilfswerte!$B$21)+((F5911-Hilfswerte!$B$22)/Hilfswerte!$B$23)+((G5911-Hilfswerte!$B$24)/Hilfswerte!$B$25)+0.1*INDEX(Hilfswerte!$B$4:$B$15,MATCH(C5911,Hilfswerte!$A$4:$A$15,0)),2)</f>
        <v>-1.92</v>
      </c>
      <c r="V5911" s="4">
        <f>ROUND(SQRT((((E5911-Hilfswerte!$B$20)/Hilfswerte!$B$21)-Hilfswerte!$B$28)^2+(((F5911-Hilfswerte!$B$22)/Hilfswerte!$B$23)-Hilfswerte!$B$29)^2+(((G5911-Hilfswerte!$B$24)/Hilfswerte!$B$25)-Hilfswerte!$B$30)^2),3)</f>
        <v>1.4810000000000001</v>
      </c>
      <c r="W5911" s="4">
        <f>ROUND(E5911*Hilfswerte!$B$31,0)</f>
        <v>2467</v>
      </c>
      <c r="X5911" s="4">
        <f t="shared" si="742"/>
        <v>2467</v>
      </c>
      <c r="Y5911" s="4" t="str">
        <f>IF(T5911="A - Top-Kunde","bereits Top-Kunde",IF(AND(V5911&lt;=Hilfswerte!$B$34,H5911&lt;0.5*W5911),"Hoch",IF(AND(V5911&lt;=Hilfswerte!$B$35,H5911&lt;0.7*W5911),"Mittel","Niedrig")))</f>
        <v>Niedrig</v>
      </c>
      <c r="Z5911" s="4">
        <f t="shared" si="743"/>
        <v>49.6</v>
      </c>
      <c r="AA5911" s="4" t="str">
        <f>IF(J5911&gt;365,"Bereits abgewandert (Segment D)",IF(Z5911&gt;=Hilfswerte!$B$38,"Rot - akut gefaehrdet",IF(Z5911&gt;=Hilfswerte!$B$39,"Gelb - beobachten","Gruen - stabil")))</f>
        <v>Bereits abgewandert (Segment D)</v>
      </c>
    </row>
    <row r="5912" spans="1:27" ht="15" customHeight="1" x14ac:dyDescent="0.25">
      <c r="A5912" s="4" t="s">
        <v>6259</v>
      </c>
      <c r="B5912" s="4" t="s">
        <v>653</v>
      </c>
      <c r="C5912" s="4" t="s">
        <v>29</v>
      </c>
      <c r="D5912" s="4" t="s">
        <v>30</v>
      </c>
      <c r="E5912" s="4">
        <v>54</v>
      </c>
      <c r="F5912" s="4">
        <v>11.1</v>
      </c>
      <c r="G5912" s="4">
        <v>5.5</v>
      </c>
      <c r="H5912" s="4">
        <v>443</v>
      </c>
      <c r="I5912" s="4">
        <v>1</v>
      </c>
      <c r="J5912" s="4">
        <v>248</v>
      </c>
      <c r="K5912" s="4">
        <v>0</v>
      </c>
      <c r="L5912" s="4">
        <v>19</v>
      </c>
      <c r="M5912" s="4">
        <v>6</v>
      </c>
      <c r="N5912" s="4">
        <v>17.100000000000001</v>
      </c>
      <c r="O5912" s="4">
        <f t="shared" si="736"/>
        <v>2</v>
      </c>
      <c r="P5912" s="4">
        <f t="shared" si="737"/>
        <v>1</v>
      </c>
      <c r="Q5912" s="4">
        <f t="shared" si="738"/>
        <v>2</v>
      </c>
      <c r="R5912" s="4">
        <f t="shared" si="739"/>
        <v>5</v>
      </c>
      <c r="S5912" s="4">
        <f t="shared" si="740"/>
        <v>52.9</v>
      </c>
      <c r="T5912" s="4" t="str">
        <f t="shared" si="741"/>
        <v>C - Entwicklungspotenzial</v>
      </c>
      <c r="U5912" s="4">
        <f>ROUND(((E5912-Hilfswerte!$B$20)/Hilfswerte!$B$21)+((F5912-Hilfswerte!$B$22)/Hilfswerte!$B$23)+((G5912-Hilfswerte!$B$24)/Hilfswerte!$B$25)+0.1*INDEX(Hilfswerte!$B$4:$B$15,MATCH(C5912,Hilfswerte!$A$4:$A$15,0)),2)</f>
        <v>-1.07</v>
      </c>
      <c r="V5912" s="4">
        <f>ROUND(SQRT((((E5912-Hilfswerte!$B$20)/Hilfswerte!$B$21)-Hilfswerte!$B$28)^2+(((F5912-Hilfswerte!$B$22)/Hilfswerte!$B$23)-Hilfswerte!$B$29)^2+(((G5912-Hilfswerte!$B$24)/Hilfswerte!$B$25)-Hilfswerte!$B$30)^2),3)</f>
        <v>1.1339999999999999</v>
      </c>
      <c r="W5912" s="4">
        <f>ROUND(E5912*Hilfswerte!$B$31,0)</f>
        <v>11099</v>
      </c>
      <c r="X5912" s="4">
        <f t="shared" si="742"/>
        <v>10656</v>
      </c>
      <c r="Y5912" s="4" t="str">
        <f>IF(T5912="A - Top-Kunde","bereits Top-Kunde",IF(AND(V5912&lt;=Hilfswerte!$B$34,H5912&lt;0.5*W5912),"Hoch",IF(AND(V5912&lt;=Hilfswerte!$B$35,H5912&lt;0.7*W5912),"Mittel","Niedrig")))</f>
        <v>Mittel</v>
      </c>
      <c r="Z5912" s="4">
        <f t="shared" si="743"/>
        <v>16.2</v>
      </c>
      <c r="AA5912" s="4" t="str">
        <f>IF(J5912&gt;365,"Bereits abgewandert (Segment D)",IF(Z5912&gt;=Hilfswerte!$B$38,"Rot - akut gefaehrdet",IF(Z5912&gt;=Hilfswerte!$B$39,"Gelb - beobachten","Gruen - stabil")))</f>
        <v>Gelb - beobachten</v>
      </c>
    </row>
    <row r="5913" spans="1:27" ht="15" customHeight="1" x14ac:dyDescent="0.25">
      <c r="A5913" s="4" t="s">
        <v>6260</v>
      </c>
      <c r="B5913" s="4" t="s">
        <v>696</v>
      </c>
      <c r="C5913" s="4" t="s">
        <v>55</v>
      </c>
      <c r="D5913" s="4" t="s">
        <v>30</v>
      </c>
      <c r="E5913" s="4">
        <v>35</v>
      </c>
      <c r="F5913" s="4">
        <v>5.2</v>
      </c>
      <c r="G5913" s="4">
        <v>19.600000000000001</v>
      </c>
      <c r="H5913" s="4">
        <v>8904</v>
      </c>
      <c r="I5913" s="4">
        <v>5</v>
      </c>
      <c r="J5913" s="4">
        <v>64</v>
      </c>
      <c r="K5913" s="4">
        <v>1</v>
      </c>
      <c r="L5913" s="4">
        <v>10</v>
      </c>
      <c r="M5913" s="4">
        <v>6</v>
      </c>
      <c r="N5913" s="4">
        <v>-17.8</v>
      </c>
      <c r="O5913" s="4">
        <f t="shared" si="736"/>
        <v>4</v>
      </c>
      <c r="P5913" s="4">
        <f t="shared" si="737"/>
        <v>5</v>
      </c>
      <c r="Q5913" s="4">
        <f t="shared" si="738"/>
        <v>5</v>
      </c>
      <c r="R5913" s="4">
        <f t="shared" si="739"/>
        <v>14</v>
      </c>
      <c r="S5913" s="4">
        <f t="shared" si="740"/>
        <v>122.1</v>
      </c>
      <c r="T5913" s="4" t="str">
        <f t="shared" si="741"/>
        <v>B - Kernkunde</v>
      </c>
      <c r="U5913" s="4">
        <f>ROUND(((E5913-Hilfswerte!$B$20)/Hilfswerte!$B$21)+((F5913-Hilfswerte!$B$22)/Hilfswerte!$B$23)+((G5913-Hilfswerte!$B$24)/Hilfswerte!$B$25)+0.1*INDEX(Hilfswerte!$B$4:$B$15,MATCH(C5913,Hilfswerte!$A$4:$A$15,0)),2)</f>
        <v>1.01</v>
      </c>
      <c r="V5913" s="4">
        <f>ROUND(SQRT((((E5913-Hilfswerte!$B$20)/Hilfswerte!$B$21)-Hilfswerte!$B$28)^2+(((F5913-Hilfswerte!$B$22)/Hilfswerte!$B$23)-Hilfswerte!$B$29)^2+(((G5913-Hilfswerte!$B$24)/Hilfswerte!$B$25)-Hilfswerte!$B$30)^2),3)</f>
        <v>1.5609999999999999</v>
      </c>
      <c r="W5913" s="4">
        <f>ROUND(E5913*Hilfswerte!$B$31,0)</f>
        <v>7194</v>
      </c>
      <c r="X5913" s="4">
        <f t="shared" si="742"/>
        <v>0</v>
      </c>
      <c r="Y5913" s="4" t="str">
        <f>IF(T5913="A - Top-Kunde","bereits Top-Kunde",IF(AND(V5913&lt;=Hilfswerte!$B$34,H5913&lt;0.5*W5913),"Hoch",IF(AND(V5913&lt;=Hilfswerte!$B$35,H5913&lt;0.7*W5913),"Mittel","Niedrig")))</f>
        <v>Niedrig</v>
      </c>
      <c r="Z5913" s="4">
        <f t="shared" si="743"/>
        <v>15.3</v>
      </c>
      <c r="AA5913" s="4" t="str">
        <f>IF(J5913&gt;365,"Bereits abgewandert (Segment D)",IF(Z5913&gt;=Hilfswerte!$B$38,"Rot - akut gefaehrdet",IF(Z5913&gt;=Hilfswerte!$B$39,"Gelb - beobachten","Gruen - stabil")))</f>
        <v>Gelb - beobachten</v>
      </c>
    </row>
    <row r="5914" spans="1:27" ht="15" customHeight="1" x14ac:dyDescent="0.25">
      <c r="A5914" s="4" t="s">
        <v>6261</v>
      </c>
      <c r="B5914" s="4" t="s">
        <v>527</v>
      </c>
      <c r="C5914" s="4" t="s">
        <v>89</v>
      </c>
      <c r="D5914" s="4" t="s">
        <v>117</v>
      </c>
      <c r="E5914" s="4">
        <v>334</v>
      </c>
      <c r="F5914" s="4">
        <v>133.4</v>
      </c>
      <c r="G5914" s="4">
        <v>0.9</v>
      </c>
      <c r="H5914" s="4">
        <v>42240</v>
      </c>
      <c r="I5914" s="4">
        <v>6</v>
      </c>
      <c r="J5914" s="4">
        <v>24</v>
      </c>
      <c r="K5914" s="4">
        <v>0</v>
      </c>
      <c r="L5914" s="4">
        <v>2</v>
      </c>
      <c r="M5914" s="4">
        <v>2</v>
      </c>
      <c r="N5914" s="4">
        <v>11.2</v>
      </c>
      <c r="O5914" s="4">
        <f t="shared" si="736"/>
        <v>5</v>
      </c>
      <c r="P5914" s="4">
        <f t="shared" si="737"/>
        <v>5</v>
      </c>
      <c r="Q5914" s="4">
        <f t="shared" si="738"/>
        <v>5</v>
      </c>
      <c r="R5914" s="4">
        <f t="shared" si="739"/>
        <v>15</v>
      </c>
      <c r="S5914" s="4">
        <f t="shared" si="740"/>
        <v>155</v>
      </c>
      <c r="T5914" s="4" t="str">
        <f t="shared" si="741"/>
        <v>A - Top-Kunde</v>
      </c>
      <c r="U5914" s="4">
        <f>ROUND(((E5914-Hilfswerte!$B$20)/Hilfswerte!$B$21)+((F5914-Hilfswerte!$B$22)/Hilfswerte!$B$23)+((G5914-Hilfswerte!$B$24)/Hilfswerte!$B$25)+0.1*INDEX(Hilfswerte!$B$4:$B$15,MATCH(C5914,Hilfswerte!$A$4:$A$15,0)),2)</f>
        <v>1.63</v>
      </c>
      <c r="V5914" s="4">
        <f>ROUND(SQRT((((E5914-Hilfswerte!$B$20)/Hilfswerte!$B$21)-Hilfswerte!$B$28)^2+(((F5914-Hilfswerte!$B$22)/Hilfswerte!$B$23)-Hilfswerte!$B$29)^2+(((G5914-Hilfswerte!$B$24)/Hilfswerte!$B$25)-Hilfswerte!$B$30)^2),3)</f>
        <v>2.4849999999999999</v>
      </c>
      <c r="W5914" s="4">
        <f>ROUND(E5914*Hilfswerte!$B$31,0)</f>
        <v>68652</v>
      </c>
      <c r="X5914" s="4">
        <f t="shared" si="742"/>
        <v>26412</v>
      </c>
      <c r="Y5914" s="4" t="str">
        <f>IF(T5914="A - Top-Kunde","bereits Top-Kunde",IF(AND(V5914&lt;=Hilfswerte!$B$34,H5914&lt;0.5*W5914),"Hoch",IF(AND(V5914&lt;=Hilfswerte!$B$35,H5914&lt;0.7*W5914),"Mittel","Niedrig")))</f>
        <v>bereits Top-Kunde</v>
      </c>
      <c r="Z5914" s="4">
        <f t="shared" si="743"/>
        <v>1.6</v>
      </c>
      <c r="AA5914" s="4" t="str">
        <f>IF(J5914&gt;365,"Bereits abgewandert (Segment D)",IF(Z5914&gt;=Hilfswerte!$B$38,"Rot - akut gefaehrdet",IF(Z5914&gt;=Hilfswerte!$B$39,"Gelb - beobachten","Gruen - stabil")))</f>
        <v>Gruen - stabil</v>
      </c>
    </row>
    <row r="5915" spans="1:27" ht="15" customHeight="1" x14ac:dyDescent="0.25">
      <c r="A5915" s="4" t="s">
        <v>6262</v>
      </c>
      <c r="B5915" s="4" t="s">
        <v>331</v>
      </c>
      <c r="C5915" s="4" t="s">
        <v>59</v>
      </c>
      <c r="D5915" s="4" t="s">
        <v>30</v>
      </c>
      <c r="E5915" s="4">
        <v>45</v>
      </c>
      <c r="F5915" s="4">
        <v>7.5</v>
      </c>
      <c r="G5915" s="4">
        <v>12.8</v>
      </c>
      <c r="H5915" s="4">
        <v>6734</v>
      </c>
      <c r="I5915" s="4">
        <v>5</v>
      </c>
      <c r="J5915" s="4">
        <v>1</v>
      </c>
      <c r="K5915" s="4">
        <v>0</v>
      </c>
      <c r="L5915" s="4">
        <v>37</v>
      </c>
      <c r="M5915" s="4">
        <v>6</v>
      </c>
      <c r="N5915" s="4">
        <v>17</v>
      </c>
      <c r="O5915" s="4">
        <f t="shared" si="736"/>
        <v>5</v>
      </c>
      <c r="P5915" s="4">
        <f t="shared" si="737"/>
        <v>5</v>
      </c>
      <c r="Q5915" s="4">
        <f t="shared" si="738"/>
        <v>4</v>
      </c>
      <c r="R5915" s="4">
        <f t="shared" si="739"/>
        <v>14</v>
      </c>
      <c r="S5915" s="4">
        <f t="shared" si="740"/>
        <v>137.4</v>
      </c>
      <c r="T5915" s="4" t="str">
        <f t="shared" si="741"/>
        <v>A - Top-Kunde</v>
      </c>
      <c r="U5915" s="4">
        <f>ROUND(((E5915-Hilfswerte!$B$20)/Hilfswerte!$B$21)+((F5915-Hilfswerte!$B$22)/Hilfswerte!$B$23)+((G5915-Hilfswerte!$B$24)/Hilfswerte!$B$25)+0.1*INDEX(Hilfswerte!$B$4:$B$15,MATCH(C5915,Hilfswerte!$A$4:$A$15,0)),2)</f>
        <v>-0.35</v>
      </c>
      <c r="V5915" s="4">
        <f>ROUND(SQRT((((E5915-Hilfswerte!$B$20)/Hilfswerte!$B$21)-Hilfswerte!$B$28)^2+(((F5915-Hilfswerte!$B$22)/Hilfswerte!$B$23)-Hilfswerte!$B$29)^2+(((G5915-Hilfswerte!$B$24)/Hilfswerte!$B$25)-Hilfswerte!$B$30)^2),3)</f>
        <v>0.79600000000000004</v>
      </c>
      <c r="W5915" s="4">
        <f>ROUND(E5915*Hilfswerte!$B$31,0)</f>
        <v>9250</v>
      </c>
      <c r="X5915" s="4">
        <f t="shared" si="742"/>
        <v>2516</v>
      </c>
      <c r="Y5915" s="4" t="str">
        <f>IF(T5915="A - Top-Kunde","bereits Top-Kunde",IF(AND(V5915&lt;=Hilfswerte!$B$34,H5915&lt;0.5*W5915),"Hoch",IF(AND(V5915&lt;=Hilfswerte!$B$35,H5915&lt;0.7*W5915),"Mittel","Niedrig")))</f>
        <v>bereits Top-Kunde</v>
      </c>
      <c r="Z5915" s="4">
        <f t="shared" si="743"/>
        <v>7.5</v>
      </c>
      <c r="AA5915" s="4" t="str">
        <f>IF(J5915&gt;365,"Bereits abgewandert (Segment D)",IF(Z5915&gt;=Hilfswerte!$B$38,"Rot - akut gefaehrdet",IF(Z5915&gt;=Hilfswerte!$B$39,"Gelb - beobachten","Gruen - stabil")))</f>
        <v>Gruen - stabil</v>
      </c>
    </row>
    <row r="5916" spans="1:27" ht="15" customHeight="1" x14ac:dyDescent="0.25">
      <c r="A5916" s="4" t="s">
        <v>6263</v>
      </c>
      <c r="B5916" s="4" t="s">
        <v>103</v>
      </c>
      <c r="C5916" s="4" t="s">
        <v>55</v>
      </c>
      <c r="D5916" s="4" t="s">
        <v>30</v>
      </c>
      <c r="E5916" s="4">
        <v>23</v>
      </c>
      <c r="F5916" s="4">
        <v>5.3</v>
      </c>
      <c r="G5916" s="4">
        <v>9.6999999999999993</v>
      </c>
      <c r="H5916" s="4">
        <v>0</v>
      </c>
      <c r="I5916" s="4">
        <v>0</v>
      </c>
      <c r="J5916" s="4">
        <v>834</v>
      </c>
      <c r="K5916" s="4">
        <v>0</v>
      </c>
      <c r="L5916" s="4">
        <v>-2</v>
      </c>
      <c r="M5916" s="4">
        <v>0</v>
      </c>
      <c r="N5916" s="4">
        <v>-48.6</v>
      </c>
      <c r="O5916" s="4">
        <f t="shared" si="736"/>
        <v>1</v>
      </c>
      <c r="P5916" s="4">
        <f t="shared" si="737"/>
        <v>1</v>
      </c>
      <c r="Q5916" s="4">
        <f t="shared" si="738"/>
        <v>1</v>
      </c>
      <c r="R5916" s="4">
        <f t="shared" si="739"/>
        <v>3</v>
      </c>
      <c r="S5916" s="4">
        <f t="shared" si="740"/>
        <v>5.7</v>
      </c>
      <c r="T5916" s="4" t="str">
        <f t="shared" si="741"/>
        <v>D - Abwanderungsrisiko</v>
      </c>
      <c r="U5916" s="4">
        <f>ROUND(((E5916-Hilfswerte!$B$20)/Hilfswerte!$B$21)+((F5916-Hilfswerte!$B$22)/Hilfswerte!$B$23)+((G5916-Hilfswerte!$B$24)/Hilfswerte!$B$25)+0.1*INDEX(Hilfswerte!$B$4:$B$15,MATCH(C5916,Hilfswerte!$A$4:$A$15,0)),2)</f>
        <v>-0.61</v>
      </c>
      <c r="V5916" s="4">
        <f>ROUND(SQRT((((E5916-Hilfswerte!$B$20)/Hilfswerte!$B$21)-Hilfswerte!$B$28)^2+(((F5916-Hilfswerte!$B$22)/Hilfswerte!$B$23)-Hilfswerte!$B$29)^2+(((G5916-Hilfswerte!$B$24)/Hilfswerte!$B$25)-Hilfswerte!$B$30)^2),3)</f>
        <v>0.88300000000000001</v>
      </c>
      <c r="W5916" s="4">
        <f>ROUND(E5916*Hilfswerte!$B$31,0)</f>
        <v>4728</v>
      </c>
      <c r="X5916" s="4">
        <f t="shared" si="742"/>
        <v>4728</v>
      </c>
      <c r="Y5916" s="4" t="str">
        <f>IF(T5916="A - Top-Kunde","bereits Top-Kunde",IF(AND(V5916&lt;=Hilfswerte!$B$34,H5916&lt;0.5*W5916),"Hoch",IF(AND(V5916&lt;=Hilfswerte!$B$35,H5916&lt;0.7*W5916),"Mittel","Niedrig")))</f>
        <v>Mittel</v>
      </c>
      <c r="Z5916" s="4">
        <f t="shared" si="743"/>
        <v>61.1</v>
      </c>
      <c r="AA5916" s="4" t="str">
        <f>IF(J5916&gt;365,"Bereits abgewandert (Segment D)",IF(Z5916&gt;=Hilfswerte!$B$38,"Rot - akut gefaehrdet",IF(Z5916&gt;=Hilfswerte!$B$39,"Gelb - beobachten","Gruen - stabil")))</f>
        <v>Bereits abgewandert (Segment D)</v>
      </c>
    </row>
    <row r="5917" spans="1:27" ht="15" customHeight="1" x14ac:dyDescent="0.25">
      <c r="A5917" s="4" t="s">
        <v>6264</v>
      </c>
      <c r="B5917" s="4" t="s">
        <v>681</v>
      </c>
      <c r="C5917" s="4" t="s">
        <v>47</v>
      </c>
      <c r="D5917" s="4" t="s">
        <v>30</v>
      </c>
      <c r="E5917" s="4">
        <v>220</v>
      </c>
      <c r="F5917" s="4">
        <v>94.4</v>
      </c>
      <c r="G5917" s="4">
        <v>20</v>
      </c>
      <c r="H5917" s="4">
        <v>1760</v>
      </c>
      <c r="I5917" s="4">
        <v>1</v>
      </c>
      <c r="J5917" s="4">
        <v>347</v>
      </c>
      <c r="K5917" s="4">
        <v>0</v>
      </c>
      <c r="L5917" s="4">
        <v>-8</v>
      </c>
      <c r="M5917" s="4">
        <v>2</v>
      </c>
      <c r="N5917" s="4">
        <v>22.6</v>
      </c>
      <c r="O5917" s="4">
        <f t="shared" si="736"/>
        <v>2</v>
      </c>
      <c r="P5917" s="4">
        <f t="shared" si="737"/>
        <v>1</v>
      </c>
      <c r="Q5917" s="4">
        <f t="shared" si="738"/>
        <v>3</v>
      </c>
      <c r="R5917" s="4">
        <f t="shared" si="739"/>
        <v>6</v>
      </c>
      <c r="S5917" s="4">
        <f t="shared" si="740"/>
        <v>71.3</v>
      </c>
      <c r="T5917" s="4" t="str">
        <f t="shared" si="741"/>
        <v>C - Entwicklungspotenzial</v>
      </c>
      <c r="U5917" s="4">
        <f>ROUND(((E5917-Hilfswerte!$B$20)/Hilfswerte!$B$21)+((F5917-Hilfswerte!$B$22)/Hilfswerte!$B$23)+((G5917-Hilfswerte!$B$24)/Hilfswerte!$B$25)+0.1*INDEX(Hilfswerte!$B$4:$B$15,MATCH(C5917,Hilfswerte!$A$4:$A$15,0)),2)</f>
        <v>3.26</v>
      </c>
      <c r="V5917" s="4">
        <f>ROUND(SQRT((((E5917-Hilfswerte!$B$20)/Hilfswerte!$B$21)-Hilfswerte!$B$28)^2+(((F5917-Hilfswerte!$B$22)/Hilfswerte!$B$23)-Hilfswerte!$B$29)^2+(((G5917-Hilfswerte!$B$24)/Hilfswerte!$B$25)-Hilfswerte!$B$30)^2),3)</f>
        <v>1.746</v>
      </c>
      <c r="W5917" s="4">
        <f>ROUND(E5917*Hilfswerte!$B$31,0)</f>
        <v>45220</v>
      </c>
      <c r="X5917" s="4">
        <f t="shared" si="742"/>
        <v>43460</v>
      </c>
      <c r="Y5917" s="4" t="str">
        <f>IF(T5917="A - Top-Kunde","bereits Top-Kunde",IF(AND(V5917&lt;=Hilfswerte!$B$34,H5917&lt;0.5*W5917),"Hoch",IF(AND(V5917&lt;=Hilfswerte!$B$35,H5917&lt;0.7*W5917),"Mittel","Niedrig")))</f>
        <v>Niedrig</v>
      </c>
      <c r="Z5917" s="4">
        <f t="shared" si="743"/>
        <v>17.399999999999999</v>
      </c>
      <c r="AA5917" s="4" t="str">
        <f>IF(J5917&gt;365,"Bereits abgewandert (Segment D)",IF(Z5917&gt;=Hilfswerte!$B$38,"Rot - akut gefaehrdet",IF(Z5917&gt;=Hilfswerte!$B$39,"Gelb - beobachten","Gruen - stabil")))</f>
        <v>Gelb - beobachten</v>
      </c>
    </row>
    <row r="5918" spans="1:27" ht="15" customHeight="1" x14ac:dyDescent="0.25">
      <c r="A5918" s="4" t="s">
        <v>6265</v>
      </c>
      <c r="B5918" s="4" t="s">
        <v>99</v>
      </c>
      <c r="C5918" s="4" t="s">
        <v>62</v>
      </c>
      <c r="D5918" s="4" t="s">
        <v>77</v>
      </c>
      <c r="E5918" s="4">
        <v>317</v>
      </c>
      <c r="F5918" s="4">
        <v>49.7</v>
      </c>
      <c r="G5918" s="4">
        <v>18.8</v>
      </c>
      <c r="H5918" s="4">
        <v>70864</v>
      </c>
      <c r="I5918" s="4">
        <v>4</v>
      </c>
      <c r="J5918" s="4">
        <v>20</v>
      </c>
      <c r="K5918" s="4">
        <v>0</v>
      </c>
      <c r="L5918" s="4">
        <v>13</v>
      </c>
      <c r="M5918" s="4">
        <v>6</v>
      </c>
      <c r="N5918" s="4">
        <v>-15</v>
      </c>
      <c r="O5918" s="4">
        <f t="shared" si="736"/>
        <v>5</v>
      </c>
      <c r="P5918" s="4">
        <f t="shared" si="737"/>
        <v>4</v>
      </c>
      <c r="Q5918" s="4">
        <f t="shared" si="738"/>
        <v>5</v>
      </c>
      <c r="R5918" s="4">
        <f t="shared" si="739"/>
        <v>14</v>
      </c>
      <c r="S5918" s="4">
        <f t="shared" si="740"/>
        <v>128.6</v>
      </c>
      <c r="T5918" s="4" t="str">
        <f t="shared" si="741"/>
        <v>A - Top-Kunde</v>
      </c>
      <c r="U5918" s="4">
        <f>ROUND(((E5918-Hilfswerte!$B$20)/Hilfswerte!$B$21)+((F5918-Hilfswerte!$B$22)/Hilfswerte!$B$23)+((G5918-Hilfswerte!$B$24)/Hilfswerte!$B$25)+0.1*INDEX(Hilfswerte!$B$4:$B$15,MATCH(C5918,Hilfswerte!$A$4:$A$15,0)),2)</f>
        <v>3.02</v>
      </c>
      <c r="V5918" s="4">
        <f>ROUND(SQRT((((E5918-Hilfswerte!$B$20)/Hilfswerte!$B$21)-Hilfswerte!$B$28)^2+(((F5918-Hilfswerte!$B$22)/Hilfswerte!$B$23)-Hilfswerte!$B$29)^2+(((G5918-Hilfswerte!$B$24)/Hilfswerte!$B$25)-Hilfswerte!$B$30)^2),3)</f>
        <v>1.3819999999999999</v>
      </c>
      <c r="W5918" s="4">
        <f>ROUND(E5918*Hilfswerte!$B$31,0)</f>
        <v>65158</v>
      </c>
      <c r="X5918" s="4">
        <f t="shared" si="742"/>
        <v>0</v>
      </c>
      <c r="Y5918" s="4" t="str">
        <f>IF(T5918="A - Top-Kunde","bereits Top-Kunde",IF(AND(V5918&lt;=Hilfswerte!$B$34,H5918&lt;0.5*W5918),"Hoch",IF(AND(V5918&lt;=Hilfswerte!$B$35,H5918&lt;0.7*W5918),"Mittel","Niedrig")))</f>
        <v>bereits Top-Kunde</v>
      </c>
      <c r="Z5918" s="4">
        <f t="shared" si="743"/>
        <v>9.6</v>
      </c>
      <c r="AA5918" s="4" t="str">
        <f>IF(J5918&gt;365,"Bereits abgewandert (Segment D)",IF(Z5918&gt;=Hilfswerte!$B$38,"Rot - akut gefaehrdet",IF(Z5918&gt;=Hilfswerte!$B$39,"Gelb - beobachten","Gruen - stabil")))</f>
        <v>Gruen - stabil</v>
      </c>
    </row>
    <row r="5919" spans="1:27" ht="15" customHeight="1" x14ac:dyDescent="0.25">
      <c r="A5919" s="4" t="s">
        <v>6266</v>
      </c>
      <c r="B5919" s="4" t="s">
        <v>402</v>
      </c>
      <c r="C5919" s="4" t="s">
        <v>74</v>
      </c>
      <c r="D5919" s="4" t="s">
        <v>30</v>
      </c>
      <c r="E5919" s="4">
        <v>12</v>
      </c>
      <c r="F5919" s="4">
        <v>2.7</v>
      </c>
      <c r="G5919" s="4">
        <v>8</v>
      </c>
      <c r="H5919" s="4">
        <v>211</v>
      </c>
      <c r="I5919" s="4">
        <v>1</v>
      </c>
      <c r="J5919" s="4">
        <v>280</v>
      </c>
      <c r="K5919" s="4">
        <v>0</v>
      </c>
      <c r="L5919" s="4">
        <v>8</v>
      </c>
      <c r="M5919" s="4">
        <v>3</v>
      </c>
      <c r="N5919" s="4">
        <v>-32.299999999999997</v>
      </c>
      <c r="O5919" s="4">
        <f t="shared" si="736"/>
        <v>2</v>
      </c>
      <c r="P5919" s="4">
        <f t="shared" si="737"/>
        <v>1</v>
      </c>
      <c r="Q5919" s="4">
        <f t="shared" si="738"/>
        <v>2</v>
      </c>
      <c r="R5919" s="4">
        <f t="shared" si="739"/>
        <v>5</v>
      </c>
      <c r="S5919" s="4">
        <f t="shared" si="740"/>
        <v>31.5</v>
      </c>
      <c r="T5919" s="4" t="str">
        <f t="shared" si="741"/>
        <v>C - Entwicklungspotenzial</v>
      </c>
      <c r="U5919" s="4">
        <f>ROUND(((E5919-Hilfswerte!$B$20)/Hilfswerte!$B$21)+((F5919-Hilfswerte!$B$22)/Hilfswerte!$B$23)+((G5919-Hilfswerte!$B$24)/Hilfswerte!$B$25)+0.1*INDEX(Hilfswerte!$B$4:$B$15,MATCH(C5919,Hilfswerte!$A$4:$A$15,0)),2)</f>
        <v>-1.29</v>
      </c>
      <c r="V5919" s="4">
        <f>ROUND(SQRT((((E5919-Hilfswerte!$B$20)/Hilfswerte!$B$21)-Hilfswerte!$B$28)^2+(((F5919-Hilfswerte!$B$22)/Hilfswerte!$B$23)-Hilfswerte!$B$29)^2+(((G5919-Hilfswerte!$B$24)/Hilfswerte!$B$25)-Hilfswerte!$B$30)^2),3)</f>
        <v>1.048</v>
      </c>
      <c r="W5919" s="4">
        <f>ROUND(E5919*Hilfswerte!$B$31,0)</f>
        <v>2467</v>
      </c>
      <c r="X5919" s="4">
        <f t="shared" si="742"/>
        <v>2256</v>
      </c>
      <c r="Y5919" s="4" t="str">
        <f>IF(T5919="A - Top-Kunde","bereits Top-Kunde",IF(AND(V5919&lt;=Hilfswerte!$B$34,H5919&lt;0.5*W5919),"Hoch",IF(AND(V5919&lt;=Hilfswerte!$B$35,H5919&lt;0.7*W5919),"Mittel","Niedrig")))</f>
        <v>Mittel</v>
      </c>
      <c r="Z5919" s="4">
        <f t="shared" si="743"/>
        <v>28.5</v>
      </c>
      <c r="AA5919" s="4" t="str">
        <f>IF(J5919&gt;365,"Bereits abgewandert (Segment D)",IF(Z5919&gt;=Hilfswerte!$B$38,"Rot - akut gefaehrdet",IF(Z5919&gt;=Hilfswerte!$B$39,"Gelb - beobachten","Gruen - stabil")))</f>
        <v>Rot - akut gefaehrdet</v>
      </c>
    </row>
    <row r="5920" spans="1:27" ht="15" customHeight="1" x14ac:dyDescent="0.25">
      <c r="A5920" s="4" t="s">
        <v>6267</v>
      </c>
      <c r="B5920" s="4" t="s">
        <v>144</v>
      </c>
      <c r="C5920" s="4" t="s">
        <v>89</v>
      </c>
      <c r="D5920" s="4" t="s">
        <v>30</v>
      </c>
      <c r="E5920" s="4">
        <v>25</v>
      </c>
      <c r="F5920" s="4">
        <v>5.8</v>
      </c>
      <c r="G5920" s="4">
        <v>1.4</v>
      </c>
      <c r="H5920" s="4">
        <v>3644</v>
      </c>
      <c r="I5920" s="4">
        <v>1</v>
      </c>
      <c r="J5920" s="4">
        <v>264</v>
      </c>
      <c r="K5920" s="4">
        <v>0</v>
      </c>
      <c r="L5920" s="4">
        <v>14</v>
      </c>
      <c r="M5920" s="4">
        <v>6</v>
      </c>
      <c r="N5920" s="4">
        <v>21.6</v>
      </c>
      <c r="O5920" s="4">
        <f t="shared" si="736"/>
        <v>2</v>
      </c>
      <c r="P5920" s="4">
        <f t="shared" si="737"/>
        <v>1</v>
      </c>
      <c r="Q5920" s="4">
        <f t="shared" si="738"/>
        <v>4</v>
      </c>
      <c r="R5920" s="4">
        <f t="shared" si="739"/>
        <v>7</v>
      </c>
      <c r="S5920" s="4">
        <f t="shared" si="740"/>
        <v>76.599999999999994</v>
      </c>
      <c r="T5920" s="4" t="str">
        <f t="shared" si="741"/>
        <v>C - Entwicklungspotenzial</v>
      </c>
      <c r="U5920" s="4">
        <f>ROUND(((E5920-Hilfswerte!$B$20)/Hilfswerte!$B$21)+((F5920-Hilfswerte!$B$22)/Hilfswerte!$B$23)+((G5920-Hilfswerte!$B$24)/Hilfswerte!$B$25)+0.1*INDEX(Hilfswerte!$B$4:$B$15,MATCH(C5920,Hilfswerte!$A$4:$A$15,0)),2)</f>
        <v>-1.91</v>
      </c>
      <c r="V5920" s="4">
        <f>ROUND(SQRT((((E5920-Hilfswerte!$B$20)/Hilfswerte!$B$21)-Hilfswerte!$B$28)^2+(((F5920-Hilfswerte!$B$22)/Hilfswerte!$B$23)-Hilfswerte!$B$29)^2+(((G5920-Hilfswerte!$B$24)/Hilfswerte!$B$25)-Hilfswerte!$B$30)^2),3)</f>
        <v>1.768</v>
      </c>
      <c r="W5920" s="4">
        <f>ROUND(E5920*Hilfswerte!$B$31,0)</f>
        <v>5139</v>
      </c>
      <c r="X5920" s="4">
        <f t="shared" si="742"/>
        <v>1495</v>
      </c>
      <c r="Y5920" s="4" t="str">
        <f>IF(T5920="A - Top-Kunde","bereits Top-Kunde",IF(AND(V5920&lt;=Hilfswerte!$B$34,H5920&lt;0.5*W5920),"Hoch",IF(AND(V5920&lt;=Hilfswerte!$B$35,H5920&lt;0.7*W5920),"Mittel","Niedrig")))</f>
        <v>Niedrig</v>
      </c>
      <c r="Z5920" s="4">
        <f t="shared" si="743"/>
        <v>16</v>
      </c>
      <c r="AA5920" s="4" t="str">
        <f>IF(J5920&gt;365,"Bereits abgewandert (Segment D)",IF(Z5920&gt;=Hilfswerte!$B$38,"Rot - akut gefaehrdet",IF(Z5920&gt;=Hilfswerte!$B$39,"Gelb - beobachten","Gruen - stabil")))</f>
        <v>Gelb - beobachten</v>
      </c>
    </row>
    <row r="5921" spans="1:27" ht="15" customHeight="1" x14ac:dyDescent="0.25">
      <c r="A5921" s="4" t="s">
        <v>6268</v>
      </c>
      <c r="B5921" s="4" t="s">
        <v>620</v>
      </c>
      <c r="C5921" s="4" t="s">
        <v>38</v>
      </c>
      <c r="D5921" s="4" t="s">
        <v>52</v>
      </c>
      <c r="E5921" s="4">
        <v>24</v>
      </c>
      <c r="F5921" s="4">
        <v>3.9</v>
      </c>
      <c r="G5921" s="4">
        <v>18.600000000000001</v>
      </c>
      <c r="H5921" s="4">
        <v>381</v>
      </c>
      <c r="I5921" s="4">
        <v>1</v>
      </c>
      <c r="J5921" s="4">
        <v>255</v>
      </c>
      <c r="K5921" s="4">
        <v>0</v>
      </c>
      <c r="L5921" s="4">
        <v>-2</v>
      </c>
      <c r="M5921" s="4">
        <v>1</v>
      </c>
      <c r="N5921" s="4">
        <v>12.2</v>
      </c>
      <c r="O5921" s="4">
        <f t="shared" si="736"/>
        <v>2</v>
      </c>
      <c r="P5921" s="4">
        <f t="shared" si="737"/>
        <v>1</v>
      </c>
      <c r="Q5921" s="4">
        <f t="shared" si="738"/>
        <v>2</v>
      </c>
      <c r="R5921" s="4">
        <f t="shared" si="739"/>
        <v>5</v>
      </c>
      <c r="S5921" s="4">
        <f t="shared" si="740"/>
        <v>56.1</v>
      </c>
      <c r="T5921" s="4" t="str">
        <f t="shared" si="741"/>
        <v>C - Entwicklungspotenzial</v>
      </c>
      <c r="U5921" s="4">
        <f>ROUND(((E5921-Hilfswerte!$B$20)/Hilfswerte!$B$21)+((F5921-Hilfswerte!$B$22)/Hilfswerte!$B$23)+((G5921-Hilfswerte!$B$24)/Hilfswerte!$B$25)+0.1*INDEX(Hilfswerte!$B$4:$B$15,MATCH(C5921,Hilfswerte!$A$4:$A$15,0)),2)</f>
        <v>0.83</v>
      </c>
      <c r="V5921" s="4">
        <f>ROUND(SQRT((((E5921-Hilfswerte!$B$20)/Hilfswerte!$B$21)-Hilfswerte!$B$28)^2+(((F5921-Hilfswerte!$B$22)/Hilfswerte!$B$23)-Hilfswerte!$B$29)^2+(((G5921-Hilfswerte!$B$24)/Hilfswerte!$B$25)-Hilfswerte!$B$30)^2),3)</f>
        <v>1.4570000000000001</v>
      </c>
      <c r="W5921" s="4">
        <f>ROUND(E5921*Hilfswerte!$B$31,0)</f>
        <v>4933</v>
      </c>
      <c r="X5921" s="4">
        <f t="shared" si="742"/>
        <v>4552</v>
      </c>
      <c r="Y5921" s="4" t="str">
        <f>IF(T5921="A - Top-Kunde","bereits Top-Kunde",IF(AND(V5921&lt;=Hilfswerte!$B$34,H5921&lt;0.5*W5921),"Hoch",IF(AND(V5921&lt;=Hilfswerte!$B$35,H5921&lt;0.7*W5921),"Mittel","Niedrig")))</f>
        <v>Niedrig</v>
      </c>
      <c r="Z5921" s="4">
        <f t="shared" si="743"/>
        <v>12.8</v>
      </c>
      <c r="AA5921" s="4" t="str">
        <f>IF(J5921&gt;365,"Bereits abgewandert (Segment D)",IF(Z5921&gt;=Hilfswerte!$B$38,"Rot - akut gefaehrdet",IF(Z5921&gt;=Hilfswerte!$B$39,"Gelb - beobachten","Gruen - stabil")))</f>
        <v>Gruen - stabil</v>
      </c>
    </row>
    <row r="5922" spans="1:27" ht="15" customHeight="1" x14ac:dyDescent="0.25">
      <c r="A5922" s="4" t="s">
        <v>6269</v>
      </c>
      <c r="B5922" s="4" t="s">
        <v>101</v>
      </c>
      <c r="C5922" s="4" t="s">
        <v>55</v>
      </c>
      <c r="D5922" s="4" t="s">
        <v>30</v>
      </c>
      <c r="E5922" s="4">
        <v>251</v>
      </c>
      <c r="F5922" s="4">
        <v>85.1</v>
      </c>
      <c r="G5922" s="4">
        <v>16</v>
      </c>
      <c r="H5922" s="4">
        <v>9017</v>
      </c>
      <c r="I5922" s="4">
        <v>3</v>
      </c>
      <c r="J5922" s="4">
        <v>100</v>
      </c>
      <c r="K5922" s="4">
        <v>0</v>
      </c>
      <c r="L5922" s="4">
        <v>-2</v>
      </c>
      <c r="M5922" s="4">
        <v>1</v>
      </c>
      <c r="N5922" s="4">
        <v>25.4</v>
      </c>
      <c r="O5922" s="4">
        <f t="shared" si="736"/>
        <v>3</v>
      </c>
      <c r="P5922" s="4">
        <f t="shared" si="737"/>
        <v>3</v>
      </c>
      <c r="Q5922" s="4">
        <f t="shared" si="738"/>
        <v>5</v>
      </c>
      <c r="R5922" s="4">
        <f t="shared" si="739"/>
        <v>11</v>
      </c>
      <c r="S5922" s="4">
        <f t="shared" si="740"/>
        <v>122.7</v>
      </c>
      <c r="T5922" s="4" t="str">
        <f t="shared" si="741"/>
        <v>B - Kernkunde</v>
      </c>
      <c r="U5922" s="4">
        <f>ROUND(((E5922-Hilfswerte!$B$20)/Hilfswerte!$B$21)+((F5922-Hilfswerte!$B$22)/Hilfswerte!$B$23)+((G5922-Hilfswerte!$B$24)/Hilfswerte!$B$25)+0.1*INDEX(Hilfswerte!$B$4:$B$15,MATCH(C5922,Hilfswerte!$A$4:$A$15,0)),2)</f>
        <v>2.8</v>
      </c>
      <c r="V5922" s="4">
        <f>ROUND(SQRT((((E5922-Hilfswerte!$B$20)/Hilfswerte!$B$21)-Hilfswerte!$B$28)^2+(((F5922-Hilfswerte!$B$22)/Hilfswerte!$B$23)-Hilfswerte!$B$29)^2+(((G5922-Hilfswerte!$B$24)/Hilfswerte!$B$25)-Hilfswerte!$B$30)^2),3)</f>
        <v>1.2</v>
      </c>
      <c r="W5922" s="4">
        <f>ROUND(E5922*Hilfswerte!$B$31,0)</f>
        <v>51592</v>
      </c>
      <c r="X5922" s="4">
        <f t="shared" si="742"/>
        <v>42575</v>
      </c>
      <c r="Y5922" s="4" t="str">
        <f>IF(T5922="A - Top-Kunde","bereits Top-Kunde",IF(AND(V5922&lt;=Hilfswerte!$B$34,H5922&lt;0.5*W5922),"Hoch",IF(AND(V5922&lt;=Hilfswerte!$B$35,H5922&lt;0.7*W5922),"Mittel","Niedrig")))</f>
        <v>Niedrig</v>
      </c>
      <c r="Z5922" s="4">
        <f t="shared" si="743"/>
        <v>5</v>
      </c>
      <c r="AA5922" s="4" t="str">
        <f>IF(J5922&gt;365,"Bereits abgewandert (Segment D)",IF(Z5922&gt;=Hilfswerte!$B$38,"Rot - akut gefaehrdet",IF(Z5922&gt;=Hilfswerte!$B$39,"Gelb - beobachten","Gruen - stabil")))</f>
        <v>Gruen - stabil</v>
      </c>
    </row>
    <row r="5923" spans="1:27" ht="15" customHeight="1" x14ac:dyDescent="0.25">
      <c r="A5923" s="4" t="s">
        <v>6270</v>
      </c>
      <c r="B5923" s="4" t="s">
        <v>282</v>
      </c>
      <c r="C5923" s="4" t="s">
        <v>84</v>
      </c>
      <c r="D5923" s="4" t="s">
        <v>30</v>
      </c>
      <c r="E5923" s="4">
        <v>152</v>
      </c>
      <c r="F5923" s="4">
        <v>46.8</v>
      </c>
      <c r="G5923" s="4">
        <v>23.3</v>
      </c>
      <c r="H5923" s="4">
        <v>41128</v>
      </c>
      <c r="I5923" s="4">
        <v>1</v>
      </c>
      <c r="J5923" s="4">
        <v>121</v>
      </c>
      <c r="K5923" s="4">
        <v>0</v>
      </c>
      <c r="L5923" s="4">
        <v>4</v>
      </c>
      <c r="M5923" s="4">
        <v>4</v>
      </c>
      <c r="N5923" s="4">
        <v>46.3</v>
      </c>
      <c r="O5923" s="4">
        <f t="shared" si="736"/>
        <v>3</v>
      </c>
      <c r="P5923" s="4">
        <f t="shared" si="737"/>
        <v>1</v>
      </c>
      <c r="Q5923" s="4">
        <f t="shared" si="738"/>
        <v>5</v>
      </c>
      <c r="R5923" s="4">
        <f t="shared" si="739"/>
        <v>9</v>
      </c>
      <c r="S5923" s="4">
        <f t="shared" si="740"/>
        <v>112</v>
      </c>
      <c r="T5923" s="4" t="str">
        <f t="shared" si="741"/>
        <v>B - Kernkunde</v>
      </c>
      <c r="U5923" s="4">
        <f>ROUND(((E5923-Hilfswerte!$B$20)/Hilfswerte!$B$21)+((F5923-Hilfswerte!$B$22)/Hilfswerte!$B$23)+((G5923-Hilfswerte!$B$24)/Hilfswerte!$B$25)+0.1*INDEX(Hilfswerte!$B$4:$B$15,MATCH(C5923,Hilfswerte!$A$4:$A$15,0)),2)</f>
        <v>2.56</v>
      </c>
      <c r="V5923" s="4">
        <f>ROUND(SQRT((((E5923-Hilfswerte!$B$20)/Hilfswerte!$B$21)-Hilfswerte!$B$28)^2+(((F5923-Hilfswerte!$B$22)/Hilfswerte!$B$23)-Hilfswerte!$B$29)^2+(((G5923-Hilfswerte!$B$24)/Hilfswerte!$B$25)-Hilfswerte!$B$30)^2),3)</f>
        <v>1.9279999999999999</v>
      </c>
      <c r="W5923" s="4">
        <f>ROUND(E5923*Hilfswerte!$B$31,0)</f>
        <v>31243</v>
      </c>
      <c r="X5923" s="4">
        <f t="shared" si="742"/>
        <v>0</v>
      </c>
      <c r="Y5923" s="4" t="str">
        <f>IF(T5923="A - Top-Kunde","bereits Top-Kunde",IF(AND(V5923&lt;=Hilfswerte!$B$34,H5923&lt;0.5*W5923),"Hoch",IF(AND(V5923&lt;=Hilfswerte!$B$35,H5923&lt;0.7*W5923),"Mittel","Niedrig")))</f>
        <v>Niedrig</v>
      </c>
      <c r="Z5923" s="4">
        <f t="shared" si="743"/>
        <v>6.9</v>
      </c>
      <c r="AA5923" s="4" t="str">
        <f>IF(J5923&gt;365,"Bereits abgewandert (Segment D)",IF(Z5923&gt;=Hilfswerte!$B$38,"Rot - akut gefaehrdet",IF(Z5923&gt;=Hilfswerte!$B$39,"Gelb - beobachten","Gruen - stabil")))</f>
        <v>Gruen - stabil</v>
      </c>
    </row>
    <row r="5924" spans="1:27" ht="15" customHeight="1" x14ac:dyDescent="0.25">
      <c r="A5924" s="4" t="s">
        <v>6271</v>
      </c>
      <c r="B5924" s="4" t="s">
        <v>40</v>
      </c>
      <c r="C5924" s="4" t="s">
        <v>65</v>
      </c>
      <c r="D5924" s="4" t="s">
        <v>30</v>
      </c>
      <c r="E5924" s="4">
        <v>55</v>
      </c>
      <c r="F5924" s="4">
        <v>11.1</v>
      </c>
      <c r="G5924" s="4">
        <v>4.0999999999999996</v>
      </c>
      <c r="H5924" s="4">
        <v>5864</v>
      </c>
      <c r="I5924" s="4">
        <v>4</v>
      </c>
      <c r="J5924" s="4">
        <v>55</v>
      </c>
      <c r="K5924" s="4">
        <v>1</v>
      </c>
      <c r="L5924" s="4">
        <v>10</v>
      </c>
      <c r="M5924" s="4">
        <v>6</v>
      </c>
      <c r="N5924" s="4">
        <v>22.4</v>
      </c>
      <c r="O5924" s="4">
        <f t="shared" si="736"/>
        <v>4</v>
      </c>
      <c r="P5924" s="4">
        <f t="shared" si="737"/>
        <v>4</v>
      </c>
      <c r="Q5924" s="4">
        <f t="shared" si="738"/>
        <v>4</v>
      </c>
      <c r="R5924" s="4">
        <f t="shared" si="739"/>
        <v>12</v>
      </c>
      <c r="S5924" s="4">
        <f t="shared" si="740"/>
        <v>122.2</v>
      </c>
      <c r="T5924" s="4" t="str">
        <f t="shared" si="741"/>
        <v>B - Kernkunde</v>
      </c>
      <c r="U5924" s="4">
        <f>ROUND(((E5924-Hilfswerte!$B$20)/Hilfswerte!$B$21)+((F5924-Hilfswerte!$B$22)/Hilfswerte!$B$23)+((G5924-Hilfswerte!$B$24)/Hilfswerte!$B$25)+0.1*INDEX(Hilfswerte!$B$4:$B$15,MATCH(C5924,Hilfswerte!$A$4:$A$15,0)),2)</f>
        <v>-1.61</v>
      </c>
      <c r="V5924" s="4">
        <f>ROUND(SQRT((((E5924-Hilfswerte!$B$20)/Hilfswerte!$B$21)-Hilfswerte!$B$28)^2+(((F5924-Hilfswerte!$B$22)/Hilfswerte!$B$23)-Hilfswerte!$B$29)^2+(((G5924-Hilfswerte!$B$24)/Hilfswerte!$B$25)-Hilfswerte!$B$30)^2),3)</f>
        <v>1.3169999999999999</v>
      </c>
      <c r="W5924" s="4">
        <f>ROUND(E5924*Hilfswerte!$B$31,0)</f>
        <v>11305</v>
      </c>
      <c r="X5924" s="4">
        <f t="shared" si="742"/>
        <v>5441</v>
      </c>
      <c r="Y5924" s="4" t="str">
        <f>IF(T5924="A - Top-Kunde","bereits Top-Kunde",IF(AND(V5924&lt;=Hilfswerte!$B$34,H5924&lt;0.5*W5924),"Hoch",IF(AND(V5924&lt;=Hilfswerte!$B$35,H5924&lt;0.7*W5924),"Mittel","Niedrig")))</f>
        <v>Niedrig</v>
      </c>
      <c r="Z5924" s="4">
        <f t="shared" si="743"/>
        <v>7.8</v>
      </c>
      <c r="AA5924" s="4" t="str">
        <f>IF(J5924&gt;365,"Bereits abgewandert (Segment D)",IF(Z5924&gt;=Hilfswerte!$B$38,"Rot - akut gefaehrdet",IF(Z5924&gt;=Hilfswerte!$B$39,"Gelb - beobachten","Gruen - stabil")))</f>
        <v>Gruen - stabil</v>
      </c>
    </row>
    <row r="5925" spans="1:27" ht="15" customHeight="1" x14ac:dyDescent="0.25">
      <c r="A5925" s="4" t="s">
        <v>6272</v>
      </c>
      <c r="B5925" s="4" t="s">
        <v>1304</v>
      </c>
      <c r="C5925" s="4" t="s">
        <v>33</v>
      </c>
      <c r="D5925" s="4" t="s">
        <v>48</v>
      </c>
      <c r="E5925" s="4">
        <v>40</v>
      </c>
      <c r="F5925" s="4">
        <v>8.9</v>
      </c>
      <c r="G5925" s="4">
        <v>3.1</v>
      </c>
      <c r="H5925" s="4">
        <v>3102</v>
      </c>
      <c r="I5925" s="4">
        <v>1</v>
      </c>
      <c r="J5925" s="4">
        <v>365</v>
      </c>
      <c r="K5925" s="4">
        <v>0</v>
      </c>
      <c r="L5925" s="4">
        <v>36</v>
      </c>
      <c r="M5925" s="4">
        <v>6</v>
      </c>
      <c r="N5925" s="4">
        <v>0</v>
      </c>
      <c r="O5925" s="4">
        <f t="shared" si="736"/>
        <v>2</v>
      </c>
      <c r="P5925" s="4">
        <f t="shared" si="737"/>
        <v>1</v>
      </c>
      <c r="Q5925" s="4">
        <f t="shared" si="738"/>
        <v>4</v>
      </c>
      <c r="R5925" s="4">
        <f t="shared" si="739"/>
        <v>7</v>
      </c>
      <c r="S5925" s="4">
        <f t="shared" si="740"/>
        <v>59.2</v>
      </c>
      <c r="T5925" s="4" t="str">
        <f t="shared" si="741"/>
        <v>C - Entwicklungspotenzial</v>
      </c>
      <c r="U5925" s="4">
        <f>ROUND(((E5925-Hilfswerte!$B$20)/Hilfswerte!$B$21)+((F5925-Hilfswerte!$B$22)/Hilfswerte!$B$23)+((G5925-Hilfswerte!$B$24)/Hilfswerte!$B$25)+0.1*INDEX(Hilfswerte!$B$4:$B$15,MATCH(C5925,Hilfswerte!$A$4:$A$15,0)),2)</f>
        <v>-1.79</v>
      </c>
      <c r="V5925" s="4">
        <f>ROUND(SQRT((((E5925-Hilfswerte!$B$20)/Hilfswerte!$B$21)-Hilfswerte!$B$28)^2+(((F5925-Hilfswerte!$B$22)/Hilfswerte!$B$23)-Hilfswerte!$B$29)^2+(((G5925-Hilfswerte!$B$24)/Hilfswerte!$B$25)-Hilfswerte!$B$30)^2),3)</f>
        <v>1.4910000000000001</v>
      </c>
      <c r="W5925" s="4">
        <f>ROUND(E5925*Hilfswerte!$B$31,0)</f>
        <v>8222</v>
      </c>
      <c r="X5925" s="4">
        <f t="shared" si="742"/>
        <v>5120</v>
      </c>
      <c r="Y5925" s="4" t="str">
        <f>IF(T5925="A - Top-Kunde","bereits Top-Kunde",IF(AND(V5925&lt;=Hilfswerte!$B$34,H5925&lt;0.5*W5925),"Hoch",IF(AND(V5925&lt;=Hilfswerte!$B$35,H5925&lt;0.7*W5925),"Mittel","Niedrig")))</f>
        <v>Niedrig</v>
      </c>
      <c r="Z5925" s="4">
        <f t="shared" si="743"/>
        <v>25.5</v>
      </c>
      <c r="AA5925" s="4" t="str">
        <f>IF(J5925&gt;365,"Bereits abgewandert (Segment D)",IF(Z5925&gt;=Hilfswerte!$B$38,"Rot - akut gefaehrdet",IF(Z5925&gt;=Hilfswerte!$B$39,"Gelb - beobachten","Gruen - stabil")))</f>
        <v>Rot - akut gefaehrdet</v>
      </c>
    </row>
    <row r="5926" spans="1:27" ht="15" customHeight="1" x14ac:dyDescent="0.25">
      <c r="A5926" s="4" t="s">
        <v>6273</v>
      </c>
      <c r="B5926" s="4" t="s">
        <v>806</v>
      </c>
      <c r="C5926" s="4" t="s">
        <v>65</v>
      </c>
      <c r="D5926" s="4" t="s">
        <v>117</v>
      </c>
      <c r="E5926" s="4">
        <v>5</v>
      </c>
      <c r="F5926" s="4">
        <v>0.9</v>
      </c>
      <c r="G5926" s="4">
        <v>18.600000000000001</v>
      </c>
      <c r="H5926" s="4">
        <v>612</v>
      </c>
      <c r="I5926" s="4">
        <v>2</v>
      </c>
      <c r="J5926" s="4">
        <v>31</v>
      </c>
      <c r="K5926" s="4">
        <v>0</v>
      </c>
      <c r="L5926" s="4">
        <v>11</v>
      </c>
      <c r="M5926" s="4">
        <v>1</v>
      </c>
      <c r="N5926" s="4">
        <v>-13.4</v>
      </c>
      <c r="O5926" s="4">
        <f t="shared" si="736"/>
        <v>4</v>
      </c>
      <c r="P5926" s="4">
        <f t="shared" si="737"/>
        <v>2</v>
      </c>
      <c r="Q5926" s="4">
        <f t="shared" si="738"/>
        <v>2</v>
      </c>
      <c r="R5926" s="4">
        <f t="shared" si="739"/>
        <v>8</v>
      </c>
      <c r="S5926" s="4">
        <f t="shared" si="740"/>
        <v>70</v>
      </c>
      <c r="T5926" s="4" t="str">
        <f t="shared" si="741"/>
        <v>C - Entwicklungspotenzial</v>
      </c>
      <c r="U5926" s="4">
        <f>ROUND(((E5926-Hilfswerte!$B$20)/Hilfswerte!$B$21)+((F5926-Hilfswerte!$B$22)/Hilfswerte!$B$23)+((G5926-Hilfswerte!$B$24)/Hilfswerte!$B$25)+0.1*INDEX(Hilfswerte!$B$4:$B$15,MATCH(C5926,Hilfswerte!$A$4:$A$15,0)),2)</f>
        <v>0.3</v>
      </c>
      <c r="V5926" s="4">
        <f>ROUND(SQRT((((E5926-Hilfswerte!$B$20)/Hilfswerte!$B$21)-Hilfswerte!$B$28)^2+(((F5926-Hilfswerte!$B$22)/Hilfswerte!$B$23)-Hilfswerte!$B$29)^2+(((G5926-Hilfswerte!$B$24)/Hilfswerte!$B$25)-Hilfswerte!$B$30)^2),3)</f>
        <v>1.516</v>
      </c>
      <c r="W5926" s="4">
        <f>ROUND(E5926*Hilfswerte!$B$31,0)</f>
        <v>1028</v>
      </c>
      <c r="X5926" s="4">
        <f t="shared" si="742"/>
        <v>416</v>
      </c>
      <c r="Y5926" s="4" t="str">
        <f>IF(T5926="A - Top-Kunde","bereits Top-Kunde",IF(AND(V5926&lt;=Hilfswerte!$B$34,H5926&lt;0.5*W5926),"Hoch",IF(AND(V5926&lt;=Hilfswerte!$B$35,H5926&lt;0.7*W5926),"Mittel","Niedrig")))</f>
        <v>Niedrig</v>
      </c>
      <c r="Z5926" s="4">
        <f t="shared" si="743"/>
        <v>9.1</v>
      </c>
      <c r="AA5926" s="4" t="str">
        <f>IF(J5926&gt;365,"Bereits abgewandert (Segment D)",IF(Z5926&gt;=Hilfswerte!$B$38,"Rot - akut gefaehrdet",IF(Z5926&gt;=Hilfswerte!$B$39,"Gelb - beobachten","Gruen - stabil")))</f>
        <v>Gruen - stabil</v>
      </c>
    </row>
    <row r="5927" spans="1:27" ht="15" customHeight="1" x14ac:dyDescent="0.25">
      <c r="A5927" s="4" t="s">
        <v>6274</v>
      </c>
      <c r="B5927" s="4" t="s">
        <v>267</v>
      </c>
      <c r="C5927" s="4" t="s">
        <v>62</v>
      </c>
      <c r="D5927" s="4" t="s">
        <v>30</v>
      </c>
      <c r="E5927" s="4">
        <v>9</v>
      </c>
      <c r="F5927" s="4">
        <v>1.5</v>
      </c>
      <c r="G5927" s="4">
        <v>3.5</v>
      </c>
      <c r="H5927" s="4">
        <v>2974</v>
      </c>
      <c r="I5927" s="4">
        <v>2</v>
      </c>
      <c r="J5927" s="4">
        <v>224</v>
      </c>
      <c r="K5927" s="4">
        <v>0</v>
      </c>
      <c r="L5927" s="4">
        <v>-7</v>
      </c>
      <c r="M5927" s="4">
        <v>1</v>
      </c>
      <c r="N5927" s="4">
        <v>11.5</v>
      </c>
      <c r="O5927" s="4">
        <f t="shared" si="736"/>
        <v>2</v>
      </c>
      <c r="P5927" s="4">
        <f t="shared" si="737"/>
        <v>2</v>
      </c>
      <c r="Q5927" s="4">
        <f t="shared" si="738"/>
        <v>4</v>
      </c>
      <c r="R5927" s="4">
        <f t="shared" si="739"/>
        <v>8</v>
      </c>
      <c r="S5927" s="4">
        <f t="shared" si="740"/>
        <v>85.8</v>
      </c>
      <c r="T5927" s="4" t="str">
        <f t="shared" si="741"/>
        <v>C - Entwicklungspotenzial</v>
      </c>
      <c r="U5927" s="4">
        <f>ROUND(((E5927-Hilfswerte!$B$20)/Hilfswerte!$B$21)+((F5927-Hilfswerte!$B$22)/Hilfswerte!$B$23)+((G5927-Hilfswerte!$B$24)/Hilfswerte!$B$25)+0.1*INDEX(Hilfswerte!$B$4:$B$15,MATCH(C5927,Hilfswerte!$A$4:$A$15,0)),2)</f>
        <v>-1.6</v>
      </c>
      <c r="V5927" s="4">
        <f>ROUND(SQRT((((E5927-Hilfswerte!$B$20)/Hilfswerte!$B$21)-Hilfswerte!$B$28)^2+(((F5927-Hilfswerte!$B$22)/Hilfswerte!$B$23)-Hilfswerte!$B$29)^2+(((G5927-Hilfswerte!$B$24)/Hilfswerte!$B$25)-Hilfswerte!$B$30)^2),3)</f>
        <v>1.544</v>
      </c>
      <c r="W5927" s="4">
        <f>ROUND(E5927*Hilfswerte!$B$31,0)</f>
        <v>1850</v>
      </c>
      <c r="X5927" s="4">
        <f t="shared" si="742"/>
        <v>0</v>
      </c>
      <c r="Y5927" s="4" t="str">
        <f>IF(T5927="A - Top-Kunde","bereits Top-Kunde",IF(AND(V5927&lt;=Hilfswerte!$B$34,H5927&lt;0.5*W5927),"Hoch",IF(AND(V5927&lt;=Hilfswerte!$B$35,H5927&lt;0.7*W5927),"Mittel","Niedrig")))</f>
        <v>Niedrig</v>
      </c>
      <c r="Z5927" s="4">
        <f t="shared" si="743"/>
        <v>11.2</v>
      </c>
      <c r="AA5927" s="4" t="str">
        <f>IF(J5927&gt;365,"Bereits abgewandert (Segment D)",IF(Z5927&gt;=Hilfswerte!$B$38,"Rot - akut gefaehrdet",IF(Z5927&gt;=Hilfswerte!$B$39,"Gelb - beobachten","Gruen - stabil")))</f>
        <v>Gruen - stabil</v>
      </c>
    </row>
    <row r="5928" spans="1:27" ht="15" customHeight="1" x14ac:dyDescent="0.25">
      <c r="A5928" s="4" t="s">
        <v>6275</v>
      </c>
      <c r="B5928" s="4" t="s">
        <v>906</v>
      </c>
      <c r="C5928" s="4" t="s">
        <v>62</v>
      </c>
      <c r="D5928" s="4" t="s">
        <v>30</v>
      </c>
      <c r="E5928" s="4">
        <v>22</v>
      </c>
      <c r="F5928" s="4">
        <v>3.5</v>
      </c>
      <c r="G5928" s="4">
        <v>5.2</v>
      </c>
      <c r="H5928" s="4">
        <v>0</v>
      </c>
      <c r="I5928" s="4">
        <v>0</v>
      </c>
      <c r="J5928" s="4">
        <v>797</v>
      </c>
      <c r="K5928" s="4">
        <v>0</v>
      </c>
      <c r="L5928" s="4">
        <v>14</v>
      </c>
      <c r="M5928" s="4">
        <v>0</v>
      </c>
      <c r="N5928" s="4">
        <v>-77.7</v>
      </c>
      <c r="O5928" s="4">
        <f t="shared" si="736"/>
        <v>1</v>
      </c>
      <c r="P5928" s="4">
        <f t="shared" si="737"/>
        <v>1</v>
      </c>
      <c r="Q5928" s="4">
        <f t="shared" si="738"/>
        <v>1</v>
      </c>
      <c r="R5928" s="4">
        <f t="shared" si="739"/>
        <v>3</v>
      </c>
      <c r="S5928" s="4">
        <f t="shared" si="740"/>
        <v>-13.1</v>
      </c>
      <c r="T5928" s="4" t="str">
        <f t="shared" si="741"/>
        <v>D - Abwanderungsrisiko</v>
      </c>
      <c r="U5928" s="4">
        <f>ROUND(((E5928-Hilfswerte!$B$20)/Hilfswerte!$B$21)+((F5928-Hilfswerte!$B$22)/Hilfswerte!$B$23)+((G5928-Hilfswerte!$B$24)/Hilfswerte!$B$25)+0.1*INDEX(Hilfswerte!$B$4:$B$15,MATCH(C5928,Hilfswerte!$A$4:$A$15,0)),2)</f>
        <v>-1.24</v>
      </c>
      <c r="V5928" s="4">
        <f>ROUND(SQRT((((E5928-Hilfswerte!$B$20)/Hilfswerte!$B$21)-Hilfswerte!$B$28)^2+(((F5928-Hilfswerte!$B$22)/Hilfswerte!$B$23)-Hilfswerte!$B$29)^2+(((G5928-Hilfswerte!$B$24)/Hilfswerte!$B$25)-Hilfswerte!$B$30)^2),3)</f>
        <v>1.2949999999999999</v>
      </c>
      <c r="W5928" s="4">
        <f>ROUND(E5928*Hilfswerte!$B$31,0)</f>
        <v>4522</v>
      </c>
      <c r="X5928" s="4">
        <f t="shared" si="742"/>
        <v>4522</v>
      </c>
      <c r="Y5928" s="4" t="str">
        <f>IF(T5928="A - Top-Kunde","bereits Top-Kunde",IF(AND(V5928&lt;=Hilfswerte!$B$34,H5928&lt;0.5*W5928),"Hoch",IF(AND(V5928&lt;=Hilfswerte!$B$35,H5928&lt;0.7*W5928),"Mittel","Niedrig")))</f>
        <v>Niedrig</v>
      </c>
      <c r="Z5928" s="4">
        <f t="shared" si="743"/>
        <v>73.7</v>
      </c>
      <c r="AA5928" s="4" t="str">
        <f>IF(J5928&gt;365,"Bereits abgewandert (Segment D)",IF(Z5928&gt;=Hilfswerte!$B$38,"Rot - akut gefaehrdet",IF(Z5928&gt;=Hilfswerte!$B$39,"Gelb - beobachten","Gruen - stabil")))</f>
        <v>Bereits abgewandert (Segment D)</v>
      </c>
    </row>
    <row r="5929" spans="1:27" ht="15" customHeight="1" x14ac:dyDescent="0.25">
      <c r="A5929" s="4" t="s">
        <v>6276</v>
      </c>
      <c r="B5929" s="4" t="s">
        <v>408</v>
      </c>
      <c r="C5929" s="4" t="s">
        <v>51</v>
      </c>
      <c r="D5929" s="4" t="s">
        <v>122</v>
      </c>
      <c r="E5929" s="4">
        <v>105</v>
      </c>
      <c r="F5929" s="4">
        <v>23.1</v>
      </c>
      <c r="G5929" s="4">
        <v>3.3</v>
      </c>
      <c r="H5929" s="4">
        <v>5568</v>
      </c>
      <c r="I5929" s="4">
        <v>2</v>
      </c>
      <c r="J5929" s="4">
        <v>14</v>
      </c>
      <c r="K5929" s="4">
        <v>0</v>
      </c>
      <c r="L5929" s="4">
        <v>12</v>
      </c>
      <c r="M5929" s="4">
        <v>4</v>
      </c>
      <c r="N5929" s="4">
        <v>30.8</v>
      </c>
      <c r="O5929" s="4">
        <f t="shared" si="736"/>
        <v>5</v>
      </c>
      <c r="P5929" s="4">
        <f t="shared" si="737"/>
        <v>2</v>
      </c>
      <c r="Q5929" s="4">
        <f t="shared" si="738"/>
        <v>4</v>
      </c>
      <c r="R5929" s="4">
        <f t="shared" si="739"/>
        <v>11</v>
      </c>
      <c r="S5929" s="4">
        <f t="shared" si="740"/>
        <v>121.8</v>
      </c>
      <c r="T5929" s="4" t="str">
        <f t="shared" si="741"/>
        <v>B - Kernkunde</v>
      </c>
      <c r="U5929" s="4">
        <f>ROUND(((E5929-Hilfswerte!$B$20)/Hilfswerte!$B$21)+((F5929-Hilfswerte!$B$22)/Hilfswerte!$B$23)+((G5929-Hilfswerte!$B$24)/Hilfswerte!$B$25)+0.1*INDEX(Hilfswerte!$B$4:$B$15,MATCH(C5929,Hilfswerte!$A$4:$A$15,0)),2)</f>
        <v>-0.9</v>
      </c>
      <c r="V5929" s="4">
        <f>ROUND(SQRT((((E5929-Hilfswerte!$B$20)/Hilfswerte!$B$21)-Hilfswerte!$B$28)^2+(((F5929-Hilfswerte!$B$22)/Hilfswerte!$B$23)-Hilfswerte!$B$29)^2+(((G5929-Hilfswerte!$B$24)/Hilfswerte!$B$25)-Hilfswerte!$B$30)^2),3)</f>
        <v>1.3109999999999999</v>
      </c>
      <c r="W5929" s="4">
        <f>ROUND(E5929*Hilfswerte!$B$31,0)</f>
        <v>21582</v>
      </c>
      <c r="X5929" s="4">
        <f t="shared" si="742"/>
        <v>16014</v>
      </c>
      <c r="Y5929" s="4" t="str">
        <f>IF(T5929="A - Top-Kunde","bereits Top-Kunde",IF(AND(V5929&lt;=Hilfswerte!$B$34,H5929&lt;0.5*W5929),"Hoch",IF(AND(V5929&lt;=Hilfswerte!$B$35,H5929&lt;0.7*W5929),"Mittel","Niedrig")))</f>
        <v>Niedrig</v>
      </c>
      <c r="Z5929" s="4">
        <f t="shared" si="743"/>
        <v>3.1</v>
      </c>
      <c r="AA5929" s="4" t="str">
        <f>IF(J5929&gt;365,"Bereits abgewandert (Segment D)",IF(Z5929&gt;=Hilfswerte!$B$38,"Rot - akut gefaehrdet",IF(Z5929&gt;=Hilfswerte!$B$39,"Gelb - beobachten","Gruen - stabil")))</f>
        <v>Gruen - stabil</v>
      </c>
    </row>
    <row r="5930" spans="1:27" ht="15" customHeight="1" x14ac:dyDescent="0.25">
      <c r="A5930" s="4" t="s">
        <v>6277</v>
      </c>
      <c r="B5930" s="4" t="s">
        <v>474</v>
      </c>
      <c r="C5930" s="4" t="s">
        <v>29</v>
      </c>
      <c r="D5930" s="4" t="s">
        <v>30</v>
      </c>
      <c r="E5930" s="4">
        <v>358</v>
      </c>
      <c r="F5930" s="4">
        <v>84.4</v>
      </c>
      <c r="G5930" s="4">
        <v>5.0999999999999996</v>
      </c>
      <c r="H5930" s="4">
        <v>13370</v>
      </c>
      <c r="I5930" s="4">
        <v>2</v>
      </c>
      <c r="J5930" s="4">
        <v>341</v>
      </c>
      <c r="K5930" s="4">
        <v>0</v>
      </c>
      <c r="L5930" s="4">
        <v>14</v>
      </c>
      <c r="M5930" s="4">
        <v>4</v>
      </c>
      <c r="N5930" s="4">
        <v>19.399999999999999</v>
      </c>
      <c r="O5930" s="4">
        <f t="shared" si="736"/>
        <v>2</v>
      </c>
      <c r="P5930" s="4">
        <f t="shared" si="737"/>
        <v>2</v>
      </c>
      <c r="Q5930" s="4">
        <f t="shared" si="738"/>
        <v>5</v>
      </c>
      <c r="R5930" s="4">
        <f t="shared" si="739"/>
        <v>9</v>
      </c>
      <c r="S5930" s="4">
        <f t="shared" si="740"/>
        <v>95.5</v>
      </c>
      <c r="T5930" s="4" t="str">
        <f t="shared" si="741"/>
        <v>C - Entwicklungspotenzial</v>
      </c>
      <c r="U5930" s="4">
        <f>ROUND(((E5930-Hilfswerte!$B$20)/Hilfswerte!$B$21)+((F5930-Hilfswerte!$B$22)/Hilfswerte!$B$23)+((G5930-Hilfswerte!$B$24)/Hilfswerte!$B$25)+0.1*INDEX(Hilfswerte!$B$4:$B$15,MATCH(C5930,Hilfswerte!$A$4:$A$15,0)),2)</f>
        <v>1.49</v>
      </c>
      <c r="V5930" s="4">
        <f>ROUND(SQRT((((E5930-Hilfswerte!$B$20)/Hilfswerte!$B$21)-Hilfswerte!$B$28)^2+(((F5930-Hilfswerte!$B$22)/Hilfswerte!$B$23)-Hilfswerte!$B$29)^2+(((G5930-Hilfswerte!$B$24)/Hilfswerte!$B$25)-Hilfswerte!$B$30)^2),3)</f>
        <v>1.5229999999999999</v>
      </c>
      <c r="W5930" s="4">
        <f>ROUND(E5930*Hilfswerte!$B$31,0)</f>
        <v>73586</v>
      </c>
      <c r="X5930" s="4">
        <f t="shared" si="742"/>
        <v>60216</v>
      </c>
      <c r="Y5930" s="4" t="str">
        <f>IF(T5930="A - Top-Kunde","bereits Top-Kunde",IF(AND(V5930&lt;=Hilfswerte!$B$34,H5930&lt;0.5*W5930),"Hoch",IF(AND(V5930&lt;=Hilfswerte!$B$35,H5930&lt;0.7*W5930),"Mittel","Niedrig")))</f>
        <v>Niedrig</v>
      </c>
      <c r="Z5930" s="4">
        <f t="shared" si="743"/>
        <v>19.899999999999999</v>
      </c>
      <c r="AA5930" s="4" t="str">
        <f>IF(J5930&gt;365,"Bereits abgewandert (Segment D)",IF(Z5930&gt;=Hilfswerte!$B$38,"Rot - akut gefaehrdet",IF(Z5930&gt;=Hilfswerte!$B$39,"Gelb - beobachten","Gruen - stabil")))</f>
        <v>Rot - akut gefaehrdet</v>
      </c>
    </row>
    <row r="5931" spans="1:27" ht="15" customHeight="1" x14ac:dyDescent="0.25">
      <c r="A5931" s="4" t="s">
        <v>6278</v>
      </c>
      <c r="B5931" s="4" t="s">
        <v>986</v>
      </c>
      <c r="C5931" s="4" t="s">
        <v>74</v>
      </c>
      <c r="D5931" s="4" t="s">
        <v>30</v>
      </c>
      <c r="E5931" s="4">
        <v>59</v>
      </c>
      <c r="F5931" s="4">
        <v>10.4</v>
      </c>
      <c r="G5931" s="4">
        <v>7.9</v>
      </c>
      <c r="H5931" s="4">
        <v>1257</v>
      </c>
      <c r="I5931" s="4">
        <v>4</v>
      </c>
      <c r="J5931" s="4">
        <v>64</v>
      </c>
      <c r="K5931" s="4">
        <v>1</v>
      </c>
      <c r="L5931" s="4">
        <v>30</v>
      </c>
      <c r="M5931" s="4">
        <v>5</v>
      </c>
      <c r="N5931" s="4">
        <v>2.6</v>
      </c>
      <c r="O5931" s="4">
        <f t="shared" si="736"/>
        <v>4</v>
      </c>
      <c r="P5931" s="4">
        <f t="shared" si="737"/>
        <v>4</v>
      </c>
      <c r="Q5931" s="4">
        <f t="shared" si="738"/>
        <v>3</v>
      </c>
      <c r="R5931" s="4">
        <f t="shared" si="739"/>
        <v>11</v>
      </c>
      <c r="S5931" s="4">
        <f t="shared" si="740"/>
        <v>96.3</v>
      </c>
      <c r="T5931" s="4" t="str">
        <f t="shared" si="741"/>
        <v>C - Entwicklungspotenzial</v>
      </c>
      <c r="U5931" s="4">
        <f>ROUND(((E5931-Hilfswerte!$B$20)/Hilfswerte!$B$21)+((F5931-Hilfswerte!$B$22)/Hilfswerte!$B$23)+((G5931-Hilfswerte!$B$24)/Hilfswerte!$B$25)+0.1*INDEX(Hilfswerte!$B$4:$B$15,MATCH(C5931,Hilfswerte!$A$4:$A$15,0)),2)</f>
        <v>-0.97</v>
      </c>
      <c r="V5931" s="4">
        <f>ROUND(SQRT((((E5931-Hilfswerte!$B$20)/Hilfswerte!$B$21)-Hilfswerte!$B$28)^2+(((F5931-Hilfswerte!$B$22)/Hilfswerte!$B$23)-Hilfswerte!$B$29)^2+(((G5931-Hilfswerte!$B$24)/Hilfswerte!$B$25)-Hilfswerte!$B$30)^2),3)</f>
        <v>0.85599999999999998</v>
      </c>
      <c r="W5931" s="4">
        <f>ROUND(E5931*Hilfswerte!$B$31,0)</f>
        <v>12127</v>
      </c>
      <c r="X5931" s="4">
        <f t="shared" si="742"/>
        <v>10870</v>
      </c>
      <c r="Y5931" s="4" t="str">
        <f>IF(T5931="A - Top-Kunde","bereits Top-Kunde",IF(AND(V5931&lt;=Hilfswerte!$B$34,H5931&lt;0.5*W5931),"Hoch",IF(AND(V5931&lt;=Hilfswerte!$B$35,H5931&lt;0.7*W5931),"Mittel","Niedrig")))</f>
        <v>Mittel</v>
      </c>
      <c r="Z5931" s="4">
        <f t="shared" si="743"/>
        <v>12.2</v>
      </c>
      <c r="AA5931" s="4" t="str">
        <f>IF(J5931&gt;365,"Bereits abgewandert (Segment D)",IF(Z5931&gt;=Hilfswerte!$B$38,"Rot - akut gefaehrdet",IF(Z5931&gt;=Hilfswerte!$B$39,"Gelb - beobachten","Gruen - stabil")))</f>
        <v>Gruen - stabil</v>
      </c>
    </row>
    <row r="5932" spans="1:27" ht="15" customHeight="1" x14ac:dyDescent="0.25">
      <c r="A5932" s="4" t="s">
        <v>6279</v>
      </c>
      <c r="B5932" s="4" t="s">
        <v>273</v>
      </c>
      <c r="C5932" s="4" t="s">
        <v>89</v>
      </c>
      <c r="D5932" s="4" t="s">
        <v>30</v>
      </c>
      <c r="E5932" s="4">
        <v>101</v>
      </c>
      <c r="F5932" s="4">
        <v>11.9</v>
      </c>
      <c r="G5932" s="4">
        <v>5.3</v>
      </c>
      <c r="H5932" s="4">
        <v>3255</v>
      </c>
      <c r="I5932" s="4">
        <v>1</v>
      </c>
      <c r="J5932" s="4">
        <v>162</v>
      </c>
      <c r="K5932" s="4">
        <v>0</v>
      </c>
      <c r="L5932" s="4">
        <v>14</v>
      </c>
      <c r="M5932" s="4">
        <v>5</v>
      </c>
      <c r="N5932" s="4">
        <v>26.3</v>
      </c>
      <c r="O5932" s="4">
        <f t="shared" si="736"/>
        <v>3</v>
      </c>
      <c r="P5932" s="4">
        <f t="shared" si="737"/>
        <v>1</v>
      </c>
      <c r="Q5932" s="4">
        <f t="shared" si="738"/>
        <v>4</v>
      </c>
      <c r="R5932" s="4">
        <f t="shared" si="739"/>
        <v>8</v>
      </c>
      <c r="S5932" s="4">
        <f t="shared" si="740"/>
        <v>89</v>
      </c>
      <c r="T5932" s="4" t="str">
        <f t="shared" si="741"/>
        <v>C - Entwicklungspotenzial</v>
      </c>
      <c r="U5932" s="4">
        <f>ROUND(((E5932-Hilfswerte!$B$20)/Hilfswerte!$B$21)+((F5932-Hilfswerte!$B$22)/Hilfswerte!$B$23)+((G5932-Hilfswerte!$B$24)/Hilfswerte!$B$25)+0.1*INDEX(Hilfswerte!$B$4:$B$15,MATCH(C5932,Hilfswerte!$A$4:$A$15,0)),2)</f>
        <v>-0.86</v>
      </c>
      <c r="V5932" s="4">
        <f>ROUND(SQRT((((E5932-Hilfswerte!$B$20)/Hilfswerte!$B$21)-Hilfswerte!$B$28)^2+(((F5932-Hilfswerte!$B$22)/Hilfswerte!$B$23)-Hilfswerte!$B$29)^2+(((G5932-Hilfswerte!$B$24)/Hilfswerte!$B$25)-Hilfswerte!$B$30)^2),3)</f>
        <v>1.085</v>
      </c>
      <c r="W5932" s="4">
        <f>ROUND(E5932*Hilfswerte!$B$31,0)</f>
        <v>20760</v>
      </c>
      <c r="X5932" s="4">
        <f t="shared" si="742"/>
        <v>17505</v>
      </c>
      <c r="Y5932" s="4" t="str">
        <f>IF(T5932="A - Top-Kunde","bereits Top-Kunde",IF(AND(V5932&lt;=Hilfswerte!$B$34,H5932&lt;0.5*W5932),"Hoch",IF(AND(V5932&lt;=Hilfswerte!$B$35,H5932&lt;0.7*W5932),"Mittel","Niedrig")))</f>
        <v>Mittel</v>
      </c>
      <c r="Z5932" s="4">
        <f t="shared" si="743"/>
        <v>10.9</v>
      </c>
      <c r="AA5932" s="4" t="str">
        <f>IF(J5932&gt;365,"Bereits abgewandert (Segment D)",IF(Z5932&gt;=Hilfswerte!$B$38,"Rot - akut gefaehrdet",IF(Z5932&gt;=Hilfswerte!$B$39,"Gelb - beobachten","Gruen - stabil")))</f>
        <v>Gruen - stabil</v>
      </c>
    </row>
    <row r="5933" spans="1:27" ht="15" customHeight="1" x14ac:dyDescent="0.25">
      <c r="A5933" s="4" t="s">
        <v>6280</v>
      </c>
      <c r="B5933" s="4" t="s">
        <v>576</v>
      </c>
      <c r="C5933" s="4" t="s">
        <v>59</v>
      </c>
      <c r="D5933" s="4" t="s">
        <v>30</v>
      </c>
      <c r="E5933" s="4">
        <v>395</v>
      </c>
      <c r="F5933" s="4">
        <v>80.7</v>
      </c>
      <c r="G5933" s="4">
        <v>19</v>
      </c>
      <c r="H5933" s="4">
        <v>0</v>
      </c>
      <c r="I5933" s="4">
        <v>0</v>
      </c>
      <c r="J5933" s="4">
        <v>385</v>
      </c>
      <c r="K5933" s="4">
        <v>0</v>
      </c>
      <c r="L5933" s="4">
        <v>-7</v>
      </c>
      <c r="M5933" s="4">
        <v>0</v>
      </c>
      <c r="N5933" s="4">
        <v>-81.8</v>
      </c>
      <c r="O5933" s="4">
        <f t="shared" si="736"/>
        <v>1</v>
      </c>
      <c r="P5933" s="4">
        <f t="shared" si="737"/>
        <v>1</v>
      </c>
      <c r="Q5933" s="4">
        <f t="shared" si="738"/>
        <v>1</v>
      </c>
      <c r="R5933" s="4">
        <f t="shared" si="739"/>
        <v>3</v>
      </c>
      <c r="S5933" s="4">
        <f t="shared" si="740"/>
        <v>-10.9</v>
      </c>
      <c r="T5933" s="4" t="str">
        <f t="shared" si="741"/>
        <v>D - Abwanderungsrisiko</v>
      </c>
      <c r="U5933" s="4">
        <f>ROUND(((E5933-Hilfswerte!$B$20)/Hilfswerte!$B$21)+((F5933-Hilfswerte!$B$22)/Hilfswerte!$B$23)+((G5933-Hilfswerte!$B$24)/Hilfswerte!$B$25)+0.1*INDEX(Hilfswerte!$B$4:$B$15,MATCH(C5933,Hilfswerte!$A$4:$A$15,0)),2)</f>
        <v>3.45</v>
      </c>
      <c r="V5933" s="4">
        <f>ROUND(SQRT((((E5933-Hilfswerte!$B$20)/Hilfswerte!$B$21)-Hilfswerte!$B$28)^2+(((F5933-Hilfswerte!$B$22)/Hilfswerte!$B$23)-Hilfswerte!$B$29)^2+(((G5933-Hilfswerte!$B$24)/Hilfswerte!$B$25)-Hilfswerte!$B$30)^2),3)</f>
        <v>1.7549999999999999</v>
      </c>
      <c r="W5933" s="4">
        <f>ROUND(E5933*Hilfswerte!$B$31,0)</f>
        <v>81191</v>
      </c>
      <c r="X5933" s="4">
        <f t="shared" si="742"/>
        <v>81191</v>
      </c>
      <c r="Y5933" s="4" t="str">
        <f>IF(T5933="A - Top-Kunde","bereits Top-Kunde",IF(AND(V5933&lt;=Hilfswerte!$B$34,H5933&lt;0.5*W5933),"Hoch",IF(AND(V5933&lt;=Hilfswerte!$B$35,H5933&lt;0.7*W5933),"Mittel","Niedrig")))</f>
        <v>Niedrig</v>
      </c>
      <c r="Z5933" s="4">
        <f t="shared" si="743"/>
        <v>52</v>
      </c>
      <c r="AA5933" s="4" t="str">
        <f>IF(J5933&gt;365,"Bereits abgewandert (Segment D)",IF(Z5933&gt;=Hilfswerte!$B$38,"Rot - akut gefaehrdet",IF(Z5933&gt;=Hilfswerte!$B$39,"Gelb - beobachten","Gruen - stabil")))</f>
        <v>Bereits abgewandert (Segment D)</v>
      </c>
    </row>
    <row r="5934" spans="1:27" ht="15" customHeight="1" x14ac:dyDescent="0.25">
      <c r="A5934" s="4" t="s">
        <v>6281</v>
      </c>
      <c r="B5934" s="4" t="s">
        <v>165</v>
      </c>
      <c r="C5934" s="4" t="s">
        <v>65</v>
      </c>
      <c r="D5934" s="4" t="s">
        <v>30</v>
      </c>
      <c r="E5934" s="4">
        <v>15</v>
      </c>
      <c r="F5934" s="4">
        <v>4.5999999999999996</v>
      </c>
      <c r="G5934" s="4">
        <v>8.4</v>
      </c>
      <c r="H5934" s="4">
        <v>713</v>
      </c>
      <c r="I5934" s="4">
        <v>3</v>
      </c>
      <c r="J5934" s="4">
        <v>2</v>
      </c>
      <c r="K5934" s="4">
        <v>3</v>
      </c>
      <c r="L5934" s="4">
        <v>-3</v>
      </c>
      <c r="M5934" s="4">
        <v>3</v>
      </c>
      <c r="N5934" s="4">
        <v>-7.6</v>
      </c>
      <c r="O5934" s="4">
        <f t="shared" si="736"/>
        <v>5</v>
      </c>
      <c r="P5934" s="4">
        <f t="shared" si="737"/>
        <v>3</v>
      </c>
      <c r="Q5934" s="4">
        <f t="shared" si="738"/>
        <v>2</v>
      </c>
      <c r="R5934" s="4">
        <f t="shared" si="739"/>
        <v>10</v>
      </c>
      <c r="S5934" s="4">
        <f t="shared" si="740"/>
        <v>78.2</v>
      </c>
      <c r="T5934" s="4" t="str">
        <f t="shared" si="741"/>
        <v>C - Entwicklungspotenzial</v>
      </c>
      <c r="U5934" s="4">
        <f>ROUND(((E5934-Hilfswerte!$B$20)/Hilfswerte!$B$21)+((F5934-Hilfswerte!$B$22)/Hilfswerte!$B$23)+((G5934-Hilfswerte!$B$24)/Hilfswerte!$B$25)+0.1*INDEX(Hilfswerte!$B$4:$B$15,MATCH(C5934,Hilfswerte!$A$4:$A$15,0)),2)</f>
        <v>-1.21</v>
      </c>
      <c r="V5934" s="4">
        <f>ROUND(SQRT((((E5934-Hilfswerte!$B$20)/Hilfswerte!$B$21)-Hilfswerte!$B$28)^2+(((F5934-Hilfswerte!$B$22)/Hilfswerte!$B$23)-Hilfswerte!$B$29)^2+(((G5934-Hilfswerte!$B$24)/Hilfswerte!$B$25)-Hilfswerte!$B$30)^2),3)</f>
        <v>0.98899999999999999</v>
      </c>
      <c r="W5934" s="4">
        <f>ROUND(E5934*Hilfswerte!$B$31,0)</f>
        <v>3083</v>
      </c>
      <c r="X5934" s="4">
        <f t="shared" si="742"/>
        <v>2370</v>
      </c>
      <c r="Y5934" s="4" t="str">
        <f>IF(T5934="A - Top-Kunde","bereits Top-Kunde",IF(AND(V5934&lt;=Hilfswerte!$B$34,H5934&lt;0.5*W5934),"Hoch",IF(AND(V5934&lt;=Hilfswerte!$B$35,H5934&lt;0.7*W5934),"Mittel","Niedrig")))</f>
        <v>Mittel</v>
      </c>
      <c r="Z5934" s="4">
        <f t="shared" si="743"/>
        <v>12.1</v>
      </c>
      <c r="AA5934" s="4" t="str">
        <f>IF(J5934&gt;365,"Bereits abgewandert (Segment D)",IF(Z5934&gt;=Hilfswerte!$B$38,"Rot - akut gefaehrdet",IF(Z5934&gt;=Hilfswerte!$B$39,"Gelb - beobachten","Gruen - stabil")))</f>
        <v>Gruen - stabil</v>
      </c>
    </row>
    <row r="5935" spans="1:27" ht="15" customHeight="1" x14ac:dyDescent="0.25">
      <c r="A5935" s="4" t="s">
        <v>6282</v>
      </c>
      <c r="B5935" s="4" t="s">
        <v>551</v>
      </c>
      <c r="C5935" s="4" t="s">
        <v>47</v>
      </c>
      <c r="D5935" s="4" t="s">
        <v>30</v>
      </c>
      <c r="E5935" s="4">
        <v>65</v>
      </c>
      <c r="F5935" s="4">
        <v>12.8</v>
      </c>
      <c r="G5935" s="4">
        <v>12.3</v>
      </c>
      <c r="H5935" s="4">
        <v>11452</v>
      </c>
      <c r="I5935" s="4">
        <v>4</v>
      </c>
      <c r="J5935" s="4">
        <v>26</v>
      </c>
      <c r="K5935" s="4">
        <v>0</v>
      </c>
      <c r="L5935" s="4">
        <v>16</v>
      </c>
      <c r="M5935" s="4">
        <v>2</v>
      </c>
      <c r="N5935" s="4">
        <v>14.1</v>
      </c>
      <c r="O5935" s="4">
        <f t="shared" si="736"/>
        <v>5</v>
      </c>
      <c r="P5935" s="4">
        <f t="shared" si="737"/>
        <v>4</v>
      </c>
      <c r="Q5935" s="4">
        <f t="shared" si="738"/>
        <v>5</v>
      </c>
      <c r="R5935" s="4">
        <f t="shared" si="739"/>
        <v>14</v>
      </c>
      <c r="S5935" s="4">
        <f t="shared" si="740"/>
        <v>142.30000000000001</v>
      </c>
      <c r="T5935" s="4" t="str">
        <f t="shared" si="741"/>
        <v>A - Top-Kunde</v>
      </c>
      <c r="U5935" s="4">
        <f>ROUND(((E5935-Hilfswerte!$B$20)/Hilfswerte!$B$21)+((F5935-Hilfswerte!$B$22)/Hilfswerte!$B$23)+((G5935-Hilfswerte!$B$24)/Hilfswerte!$B$25)+0.1*INDEX(Hilfswerte!$B$4:$B$15,MATCH(C5935,Hilfswerte!$A$4:$A$15,0)),2)</f>
        <v>-0.09</v>
      </c>
      <c r="V5935" s="4">
        <f>ROUND(SQRT((((E5935-Hilfswerte!$B$20)/Hilfswerte!$B$21)-Hilfswerte!$B$28)^2+(((F5935-Hilfswerte!$B$22)/Hilfswerte!$B$23)-Hilfswerte!$B$29)^2+(((G5935-Hilfswerte!$B$24)/Hilfswerte!$B$25)-Hilfswerte!$B$30)^2),3)</f>
        <v>0.65</v>
      </c>
      <c r="W5935" s="4">
        <f>ROUND(E5935*Hilfswerte!$B$31,0)</f>
        <v>13360</v>
      </c>
      <c r="X5935" s="4">
        <f t="shared" si="742"/>
        <v>1908</v>
      </c>
      <c r="Y5935" s="4" t="str">
        <f>IF(T5935="A - Top-Kunde","bereits Top-Kunde",IF(AND(V5935&lt;=Hilfswerte!$B$34,H5935&lt;0.5*W5935),"Hoch",IF(AND(V5935&lt;=Hilfswerte!$B$35,H5935&lt;0.7*W5935),"Mittel","Niedrig")))</f>
        <v>bereits Top-Kunde</v>
      </c>
      <c r="Z5935" s="4">
        <f t="shared" si="743"/>
        <v>4.5</v>
      </c>
      <c r="AA5935" s="4" t="str">
        <f>IF(J5935&gt;365,"Bereits abgewandert (Segment D)",IF(Z5935&gt;=Hilfswerte!$B$38,"Rot - akut gefaehrdet",IF(Z5935&gt;=Hilfswerte!$B$39,"Gelb - beobachten","Gruen - stabil")))</f>
        <v>Gruen - stabil</v>
      </c>
    </row>
    <row r="5936" spans="1:27" ht="15" customHeight="1" x14ac:dyDescent="0.25">
      <c r="A5936" s="4" t="s">
        <v>6283</v>
      </c>
      <c r="B5936" s="4" t="s">
        <v>981</v>
      </c>
      <c r="C5936" s="4" t="s">
        <v>33</v>
      </c>
      <c r="D5936" s="4" t="s">
        <v>30</v>
      </c>
      <c r="E5936" s="4">
        <v>18</v>
      </c>
      <c r="F5936" s="4">
        <v>2.6</v>
      </c>
      <c r="G5936" s="4">
        <v>17</v>
      </c>
      <c r="H5936" s="4">
        <v>242</v>
      </c>
      <c r="I5936" s="4">
        <v>1</v>
      </c>
      <c r="J5936" s="4">
        <v>230</v>
      </c>
      <c r="K5936" s="4">
        <v>0</v>
      </c>
      <c r="L5936" s="4">
        <v>41</v>
      </c>
      <c r="M5936" s="4">
        <v>1</v>
      </c>
      <c r="N5936" s="4">
        <v>-10.8</v>
      </c>
      <c r="O5936" s="4">
        <f t="shared" si="736"/>
        <v>2</v>
      </c>
      <c r="P5936" s="4">
        <f t="shared" si="737"/>
        <v>1</v>
      </c>
      <c r="Q5936" s="4">
        <f t="shared" si="738"/>
        <v>2</v>
      </c>
      <c r="R5936" s="4">
        <f t="shared" si="739"/>
        <v>5</v>
      </c>
      <c r="S5936" s="4">
        <f t="shared" si="740"/>
        <v>32.299999999999997</v>
      </c>
      <c r="T5936" s="4" t="str">
        <f t="shared" si="741"/>
        <v>C - Entwicklungspotenzial</v>
      </c>
      <c r="U5936" s="4">
        <f>ROUND(((E5936-Hilfswerte!$B$20)/Hilfswerte!$B$21)+((F5936-Hilfswerte!$B$22)/Hilfswerte!$B$23)+((G5936-Hilfswerte!$B$24)/Hilfswerte!$B$25)+0.1*INDEX(Hilfswerte!$B$4:$B$15,MATCH(C5936,Hilfswerte!$A$4:$A$15,0)),2)</f>
        <v>0.21</v>
      </c>
      <c r="V5936" s="4">
        <f>ROUND(SQRT((((E5936-Hilfswerte!$B$20)/Hilfswerte!$B$21)-Hilfswerte!$B$28)^2+(((F5936-Hilfswerte!$B$22)/Hilfswerte!$B$23)-Hilfswerte!$B$29)^2+(((G5936-Hilfswerte!$B$24)/Hilfswerte!$B$25)-Hilfswerte!$B$30)^2),3)</f>
        <v>1.2849999999999999</v>
      </c>
      <c r="W5936" s="4">
        <f>ROUND(E5936*Hilfswerte!$B$31,0)</f>
        <v>3700</v>
      </c>
      <c r="X5936" s="4">
        <f t="shared" si="742"/>
        <v>3458</v>
      </c>
      <c r="Y5936" s="4" t="str">
        <f>IF(T5936="A - Top-Kunde","bereits Top-Kunde",IF(AND(V5936&lt;=Hilfswerte!$B$34,H5936&lt;0.5*W5936),"Hoch",IF(AND(V5936&lt;=Hilfswerte!$B$35,H5936&lt;0.7*W5936),"Mittel","Niedrig")))</f>
        <v>Niedrig</v>
      </c>
      <c r="Z5936" s="4">
        <f t="shared" si="743"/>
        <v>24</v>
      </c>
      <c r="AA5936" s="4" t="str">
        <f>IF(J5936&gt;365,"Bereits abgewandert (Segment D)",IF(Z5936&gt;=Hilfswerte!$B$38,"Rot - akut gefaehrdet",IF(Z5936&gt;=Hilfswerte!$B$39,"Gelb - beobachten","Gruen - stabil")))</f>
        <v>Rot - akut gefaehrdet</v>
      </c>
    </row>
    <row r="5937" spans="1:27" ht="15" customHeight="1" x14ac:dyDescent="0.25">
      <c r="A5937" s="4" t="s">
        <v>6284</v>
      </c>
      <c r="B5937" s="4" t="s">
        <v>587</v>
      </c>
      <c r="C5937" s="4" t="s">
        <v>89</v>
      </c>
      <c r="D5937" s="4" t="s">
        <v>30</v>
      </c>
      <c r="E5937" s="4">
        <v>117</v>
      </c>
      <c r="F5937" s="4">
        <v>29</v>
      </c>
      <c r="G5937" s="4">
        <v>10.7</v>
      </c>
      <c r="H5937" s="4">
        <v>13445</v>
      </c>
      <c r="I5937" s="4">
        <v>2</v>
      </c>
      <c r="J5937" s="4">
        <v>62</v>
      </c>
      <c r="K5937" s="4">
        <v>0</v>
      </c>
      <c r="L5937" s="4">
        <v>9</v>
      </c>
      <c r="M5937" s="4">
        <v>1</v>
      </c>
      <c r="N5937" s="4">
        <v>-17.600000000000001</v>
      </c>
      <c r="O5937" s="4">
        <f t="shared" si="736"/>
        <v>4</v>
      </c>
      <c r="P5937" s="4">
        <f t="shared" si="737"/>
        <v>2</v>
      </c>
      <c r="Q5937" s="4">
        <f t="shared" si="738"/>
        <v>5</v>
      </c>
      <c r="R5937" s="4">
        <f t="shared" si="739"/>
        <v>11</v>
      </c>
      <c r="S5937" s="4">
        <f t="shared" si="740"/>
        <v>98.5</v>
      </c>
      <c r="T5937" s="4" t="str">
        <f t="shared" si="741"/>
        <v>C - Entwicklungspotenzial</v>
      </c>
      <c r="U5937" s="4">
        <f>ROUND(((E5937-Hilfswerte!$B$20)/Hilfswerte!$B$21)+((F5937-Hilfswerte!$B$22)/Hilfswerte!$B$23)+((G5937-Hilfswerte!$B$24)/Hilfswerte!$B$25)+0.1*INDEX(Hilfswerte!$B$4:$B$15,MATCH(C5937,Hilfswerte!$A$4:$A$15,0)),2)</f>
        <v>0.38</v>
      </c>
      <c r="V5937" s="4">
        <f>ROUND(SQRT((((E5937-Hilfswerte!$B$20)/Hilfswerte!$B$21)-Hilfswerte!$B$28)^2+(((F5937-Hilfswerte!$B$22)/Hilfswerte!$B$23)-Hilfswerte!$B$29)^2+(((G5937-Hilfswerte!$B$24)/Hilfswerte!$B$25)-Hilfswerte!$B$30)^2),3)</f>
        <v>0.27800000000000002</v>
      </c>
      <c r="W5937" s="4">
        <f>ROUND(E5937*Hilfswerte!$B$31,0)</f>
        <v>24049</v>
      </c>
      <c r="X5937" s="4">
        <f t="shared" si="742"/>
        <v>10604</v>
      </c>
      <c r="Y5937" s="4" t="str">
        <f>IF(T5937="A - Top-Kunde","bereits Top-Kunde",IF(AND(V5937&lt;=Hilfswerte!$B$34,H5937&lt;0.5*W5937),"Hoch",IF(AND(V5937&lt;=Hilfswerte!$B$35,H5937&lt;0.7*W5937),"Mittel","Niedrig")))</f>
        <v>Mittel</v>
      </c>
      <c r="Z5937" s="4">
        <f t="shared" si="743"/>
        <v>11.9</v>
      </c>
      <c r="AA5937" s="4" t="str">
        <f>IF(J5937&gt;365,"Bereits abgewandert (Segment D)",IF(Z5937&gt;=Hilfswerte!$B$38,"Rot - akut gefaehrdet",IF(Z5937&gt;=Hilfswerte!$B$39,"Gelb - beobachten","Gruen - stabil")))</f>
        <v>Gruen - stabil</v>
      </c>
    </row>
    <row r="5938" spans="1:27" ht="15" customHeight="1" x14ac:dyDescent="0.25">
      <c r="A5938" s="4" t="s">
        <v>6285</v>
      </c>
      <c r="B5938" s="4" t="s">
        <v>865</v>
      </c>
      <c r="C5938" s="4" t="s">
        <v>33</v>
      </c>
      <c r="D5938" s="4" t="s">
        <v>106</v>
      </c>
      <c r="E5938" s="4">
        <v>75</v>
      </c>
      <c r="F5938" s="4">
        <v>23.9</v>
      </c>
      <c r="G5938" s="4">
        <v>11.5</v>
      </c>
      <c r="H5938" s="4">
        <v>4339</v>
      </c>
      <c r="I5938" s="4">
        <v>2</v>
      </c>
      <c r="J5938" s="4">
        <v>67</v>
      </c>
      <c r="K5938" s="4">
        <v>0</v>
      </c>
      <c r="L5938" s="4">
        <v>20</v>
      </c>
      <c r="M5938" s="4">
        <v>1</v>
      </c>
      <c r="N5938" s="4">
        <v>11.4</v>
      </c>
      <c r="O5938" s="4">
        <f t="shared" si="736"/>
        <v>4</v>
      </c>
      <c r="P5938" s="4">
        <f t="shared" si="737"/>
        <v>2</v>
      </c>
      <c r="Q5938" s="4">
        <f t="shared" si="738"/>
        <v>4</v>
      </c>
      <c r="R5938" s="4">
        <f t="shared" si="739"/>
        <v>10</v>
      </c>
      <c r="S5938" s="4">
        <f t="shared" si="740"/>
        <v>99.7</v>
      </c>
      <c r="T5938" s="4" t="str">
        <f t="shared" si="741"/>
        <v>C - Entwicklungspotenzial</v>
      </c>
      <c r="U5938" s="4">
        <f>ROUND(((E5938-Hilfswerte!$B$20)/Hilfswerte!$B$21)+((F5938-Hilfswerte!$B$22)/Hilfswerte!$B$23)+((G5938-Hilfswerte!$B$24)/Hilfswerte!$B$25)+0.1*INDEX(Hilfswerte!$B$4:$B$15,MATCH(C5938,Hilfswerte!$A$4:$A$15,0)),2)</f>
        <v>-0.03</v>
      </c>
      <c r="V5938" s="4">
        <f>ROUND(SQRT((((E5938-Hilfswerte!$B$20)/Hilfswerte!$B$21)-Hilfswerte!$B$28)^2+(((F5938-Hilfswerte!$B$22)/Hilfswerte!$B$23)-Hilfswerte!$B$29)^2+(((G5938-Hilfswerte!$B$24)/Hilfswerte!$B$25)-Hilfswerte!$B$30)^2),3)</f>
        <v>0.46800000000000003</v>
      </c>
      <c r="W5938" s="4">
        <f>ROUND(E5938*Hilfswerte!$B$31,0)</f>
        <v>15416</v>
      </c>
      <c r="X5938" s="4">
        <f t="shared" si="742"/>
        <v>11077</v>
      </c>
      <c r="Y5938" s="4" t="str">
        <f>IF(T5938="A - Top-Kunde","bereits Top-Kunde",IF(AND(V5938&lt;=Hilfswerte!$B$34,H5938&lt;0.5*W5938),"Hoch",IF(AND(V5938&lt;=Hilfswerte!$B$35,H5938&lt;0.7*W5938),"Mittel","Niedrig")))</f>
        <v>Hoch</v>
      </c>
      <c r="Z5938" s="4">
        <f t="shared" si="743"/>
        <v>7.4</v>
      </c>
      <c r="AA5938" s="4" t="str">
        <f>IF(J5938&gt;365,"Bereits abgewandert (Segment D)",IF(Z5938&gt;=Hilfswerte!$B$38,"Rot - akut gefaehrdet",IF(Z5938&gt;=Hilfswerte!$B$39,"Gelb - beobachten","Gruen - stabil")))</f>
        <v>Gruen - stabil</v>
      </c>
    </row>
    <row r="5939" spans="1:27" ht="15" customHeight="1" x14ac:dyDescent="0.25">
      <c r="A5939" s="4" t="s">
        <v>6286</v>
      </c>
      <c r="B5939" s="4" t="s">
        <v>363</v>
      </c>
      <c r="C5939" s="4" t="s">
        <v>89</v>
      </c>
      <c r="D5939" s="4" t="s">
        <v>30</v>
      </c>
      <c r="E5939" s="4">
        <v>46</v>
      </c>
      <c r="F5939" s="4">
        <v>8.1</v>
      </c>
      <c r="G5939" s="4">
        <v>10.8</v>
      </c>
      <c r="H5939" s="4">
        <v>1385</v>
      </c>
      <c r="I5939" s="4">
        <v>8</v>
      </c>
      <c r="J5939" s="4">
        <v>8</v>
      </c>
      <c r="K5939" s="4">
        <v>3</v>
      </c>
      <c r="L5939" s="4">
        <v>10</v>
      </c>
      <c r="M5939" s="4">
        <v>4</v>
      </c>
      <c r="N5939" s="4">
        <v>16.600000000000001</v>
      </c>
      <c r="O5939" s="4">
        <f t="shared" si="736"/>
        <v>5</v>
      </c>
      <c r="P5939" s="4">
        <f t="shared" si="737"/>
        <v>5</v>
      </c>
      <c r="Q5939" s="4">
        <f t="shared" si="738"/>
        <v>3</v>
      </c>
      <c r="R5939" s="4">
        <f t="shared" si="739"/>
        <v>13</v>
      </c>
      <c r="S5939" s="4">
        <f t="shared" si="740"/>
        <v>117.3</v>
      </c>
      <c r="T5939" s="4" t="str">
        <f t="shared" si="741"/>
        <v>B - Kernkunde</v>
      </c>
      <c r="U5939" s="4">
        <f>ROUND(((E5939-Hilfswerte!$B$20)/Hilfswerte!$B$21)+((F5939-Hilfswerte!$B$22)/Hilfswerte!$B$23)+((G5939-Hilfswerte!$B$24)/Hilfswerte!$B$25)+0.1*INDEX(Hilfswerte!$B$4:$B$15,MATCH(C5939,Hilfswerte!$A$4:$A$15,0)),2)</f>
        <v>-0.28999999999999998</v>
      </c>
      <c r="V5939" s="4">
        <f>ROUND(SQRT((((E5939-Hilfswerte!$B$20)/Hilfswerte!$B$21)-Hilfswerte!$B$28)^2+(((F5939-Hilfswerte!$B$22)/Hilfswerte!$B$23)-Hilfswerte!$B$29)^2+(((G5939-Hilfswerte!$B$24)/Hilfswerte!$B$25)-Hilfswerte!$B$30)^2),3)</f>
        <v>0.747</v>
      </c>
      <c r="W5939" s="4">
        <f>ROUND(E5939*Hilfswerte!$B$31,0)</f>
        <v>9455</v>
      </c>
      <c r="X5939" s="4">
        <f t="shared" si="742"/>
        <v>8070</v>
      </c>
      <c r="Y5939" s="4" t="str">
        <f>IF(T5939="A - Top-Kunde","bereits Top-Kunde",IF(AND(V5939&lt;=Hilfswerte!$B$34,H5939&lt;0.5*W5939),"Hoch",IF(AND(V5939&lt;=Hilfswerte!$B$35,H5939&lt;0.7*W5939),"Mittel","Niedrig")))</f>
        <v>Hoch</v>
      </c>
      <c r="Z5939" s="4">
        <f t="shared" si="743"/>
        <v>11.4</v>
      </c>
      <c r="AA5939" s="4" t="str">
        <f>IF(J5939&gt;365,"Bereits abgewandert (Segment D)",IF(Z5939&gt;=Hilfswerte!$B$38,"Rot - akut gefaehrdet",IF(Z5939&gt;=Hilfswerte!$B$39,"Gelb - beobachten","Gruen - stabil")))</f>
        <v>Gruen - stabil</v>
      </c>
    </row>
    <row r="5940" spans="1:27" ht="15" customHeight="1" x14ac:dyDescent="0.25">
      <c r="A5940" s="4" t="s">
        <v>6287</v>
      </c>
      <c r="B5940" s="4" t="s">
        <v>1098</v>
      </c>
      <c r="C5940" s="4" t="s">
        <v>84</v>
      </c>
      <c r="D5940" s="4" t="s">
        <v>77</v>
      </c>
      <c r="E5940" s="4">
        <v>236</v>
      </c>
      <c r="F5940" s="4">
        <v>42.8</v>
      </c>
      <c r="G5940" s="4">
        <v>7.2</v>
      </c>
      <c r="H5940" s="4">
        <v>57977</v>
      </c>
      <c r="I5940" s="4">
        <v>7</v>
      </c>
      <c r="J5940" s="4">
        <v>14</v>
      </c>
      <c r="K5940" s="4">
        <v>0</v>
      </c>
      <c r="L5940" s="4">
        <v>53</v>
      </c>
      <c r="M5940" s="4">
        <v>1</v>
      </c>
      <c r="N5940" s="4">
        <v>21.1</v>
      </c>
      <c r="O5940" s="4">
        <f t="shared" si="736"/>
        <v>5</v>
      </c>
      <c r="P5940" s="4">
        <f t="shared" si="737"/>
        <v>5</v>
      </c>
      <c r="Q5940" s="4">
        <f t="shared" si="738"/>
        <v>5</v>
      </c>
      <c r="R5940" s="4">
        <f t="shared" si="739"/>
        <v>15</v>
      </c>
      <c r="S5940" s="4">
        <f t="shared" si="740"/>
        <v>144.69999999999999</v>
      </c>
      <c r="T5940" s="4" t="str">
        <f t="shared" si="741"/>
        <v>A - Top-Kunde</v>
      </c>
      <c r="U5940" s="4">
        <f>ROUND(((E5940-Hilfswerte!$B$20)/Hilfswerte!$B$21)+((F5940-Hilfswerte!$B$22)/Hilfswerte!$B$23)+((G5940-Hilfswerte!$B$24)/Hilfswerte!$B$25)+0.1*INDEX(Hilfswerte!$B$4:$B$15,MATCH(C5940,Hilfswerte!$A$4:$A$15,0)),2)</f>
        <v>0.28999999999999998</v>
      </c>
      <c r="V5940" s="4">
        <f>ROUND(SQRT((((E5940-Hilfswerte!$B$20)/Hilfswerte!$B$21)-Hilfswerte!$B$28)^2+(((F5940-Hilfswerte!$B$22)/Hilfswerte!$B$23)-Hilfswerte!$B$29)^2+(((G5940-Hilfswerte!$B$24)/Hilfswerte!$B$25)-Hilfswerte!$B$30)^2),3)</f>
        <v>0.70799999999999996</v>
      </c>
      <c r="W5940" s="4">
        <f>ROUND(E5940*Hilfswerte!$B$31,0)</f>
        <v>48509</v>
      </c>
      <c r="X5940" s="4">
        <f t="shared" si="742"/>
        <v>0</v>
      </c>
      <c r="Y5940" s="4" t="str">
        <f>IF(T5940="A - Top-Kunde","bereits Top-Kunde",IF(AND(V5940&lt;=Hilfswerte!$B$34,H5940&lt;0.5*W5940),"Hoch",IF(AND(V5940&lt;=Hilfswerte!$B$35,H5940&lt;0.7*W5940),"Mittel","Niedrig")))</f>
        <v>bereits Top-Kunde</v>
      </c>
      <c r="Z5940" s="4">
        <f t="shared" si="743"/>
        <v>11.3</v>
      </c>
      <c r="AA5940" s="4" t="str">
        <f>IF(J5940&gt;365,"Bereits abgewandert (Segment D)",IF(Z5940&gt;=Hilfswerte!$B$38,"Rot - akut gefaehrdet",IF(Z5940&gt;=Hilfswerte!$B$39,"Gelb - beobachten","Gruen - stabil")))</f>
        <v>Gruen - stabil</v>
      </c>
    </row>
    <row r="5941" spans="1:27" ht="15" customHeight="1" x14ac:dyDescent="0.25">
      <c r="A5941" s="4" t="s">
        <v>6288</v>
      </c>
      <c r="B5941" s="4" t="s">
        <v>418</v>
      </c>
      <c r="C5941" s="4" t="s">
        <v>47</v>
      </c>
      <c r="D5941" s="4" t="s">
        <v>30</v>
      </c>
      <c r="E5941" s="4">
        <v>54</v>
      </c>
      <c r="F5941" s="4">
        <v>10.3</v>
      </c>
      <c r="G5941" s="4">
        <v>0.5</v>
      </c>
      <c r="H5941" s="4">
        <v>5784</v>
      </c>
      <c r="I5941" s="4">
        <v>5</v>
      </c>
      <c r="J5941" s="4">
        <v>9</v>
      </c>
      <c r="K5941" s="4">
        <v>1</v>
      </c>
      <c r="L5941" s="4">
        <v>-4</v>
      </c>
      <c r="M5941" s="4">
        <v>4</v>
      </c>
      <c r="N5941" s="4">
        <v>13.1</v>
      </c>
      <c r="O5941" s="4">
        <f t="shared" si="736"/>
        <v>5</v>
      </c>
      <c r="P5941" s="4">
        <f t="shared" si="737"/>
        <v>5</v>
      </c>
      <c r="Q5941" s="4">
        <f t="shared" si="738"/>
        <v>4</v>
      </c>
      <c r="R5941" s="4">
        <f t="shared" si="739"/>
        <v>14</v>
      </c>
      <c r="S5941" s="4">
        <f t="shared" si="740"/>
        <v>140.6</v>
      </c>
      <c r="T5941" s="4" t="str">
        <f t="shared" si="741"/>
        <v>A - Top-Kunde</v>
      </c>
      <c r="U5941" s="4">
        <f>ROUND(((E5941-Hilfswerte!$B$20)/Hilfswerte!$B$21)+((F5941-Hilfswerte!$B$22)/Hilfswerte!$B$23)+((G5941-Hilfswerte!$B$24)/Hilfswerte!$B$25)+0.1*INDEX(Hilfswerte!$B$4:$B$15,MATCH(C5941,Hilfswerte!$A$4:$A$15,0)),2)</f>
        <v>-2.06</v>
      </c>
      <c r="V5941" s="4">
        <f>ROUND(SQRT((((E5941-Hilfswerte!$B$20)/Hilfswerte!$B$21)-Hilfswerte!$B$28)^2+(((F5941-Hilfswerte!$B$22)/Hilfswerte!$B$23)-Hilfswerte!$B$29)^2+(((G5941-Hilfswerte!$B$24)/Hilfswerte!$B$25)-Hilfswerte!$B$30)^2),3)</f>
        <v>1.8360000000000001</v>
      </c>
      <c r="W5941" s="4">
        <f>ROUND(E5941*Hilfswerte!$B$31,0)</f>
        <v>11099</v>
      </c>
      <c r="X5941" s="4">
        <f t="shared" si="742"/>
        <v>5315</v>
      </c>
      <c r="Y5941" s="4" t="str">
        <f>IF(T5941="A - Top-Kunde","bereits Top-Kunde",IF(AND(V5941&lt;=Hilfswerte!$B$34,H5941&lt;0.5*W5941),"Hoch",IF(AND(V5941&lt;=Hilfswerte!$B$35,H5941&lt;0.7*W5941),"Mittel","Niedrig")))</f>
        <v>bereits Top-Kunde</v>
      </c>
      <c r="Z5941" s="4">
        <f t="shared" si="743"/>
        <v>3.5</v>
      </c>
      <c r="AA5941" s="4" t="str">
        <f>IF(J5941&gt;365,"Bereits abgewandert (Segment D)",IF(Z5941&gt;=Hilfswerte!$B$38,"Rot - akut gefaehrdet",IF(Z5941&gt;=Hilfswerte!$B$39,"Gelb - beobachten","Gruen - stabil")))</f>
        <v>Gruen - stabil</v>
      </c>
    </row>
    <row r="5942" spans="1:27" ht="15" customHeight="1" x14ac:dyDescent="0.25">
      <c r="A5942" s="4" t="s">
        <v>6289</v>
      </c>
      <c r="B5942" s="4" t="s">
        <v>601</v>
      </c>
      <c r="C5942" s="4" t="s">
        <v>51</v>
      </c>
      <c r="D5942" s="4" t="s">
        <v>77</v>
      </c>
      <c r="E5942" s="4">
        <v>317</v>
      </c>
      <c r="F5942" s="4">
        <v>76.400000000000006</v>
      </c>
      <c r="G5942" s="4">
        <v>10.7</v>
      </c>
      <c r="H5942" s="4">
        <v>4091</v>
      </c>
      <c r="I5942" s="4">
        <v>1</v>
      </c>
      <c r="J5942" s="4">
        <v>197</v>
      </c>
      <c r="K5942" s="4">
        <v>1</v>
      </c>
      <c r="L5942" s="4">
        <v>15</v>
      </c>
      <c r="M5942" s="4">
        <v>6</v>
      </c>
      <c r="N5942" s="4">
        <v>-1.8</v>
      </c>
      <c r="O5942" s="4">
        <f t="shared" si="736"/>
        <v>2</v>
      </c>
      <c r="P5942" s="4">
        <f t="shared" si="737"/>
        <v>1</v>
      </c>
      <c r="Q5942" s="4">
        <f t="shared" si="738"/>
        <v>4</v>
      </c>
      <c r="R5942" s="4">
        <f t="shared" si="739"/>
        <v>7</v>
      </c>
      <c r="S5942" s="4">
        <f t="shared" si="740"/>
        <v>58.6</v>
      </c>
      <c r="T5942" s="4" t="str">
        <f t="shared" si="741"/>
        <v>C - Entwicklungspotenzial</v>
      </c>
      <c r="U5942" s="4">
        <f>ROUND(((E5942-Hilfswerte!$B$20)/Hilfswerte!$B$21)+((F5942-Hilfswerte!$B$22)/Hilfswerte!$B$23)+((G5942-Hilfswerte!$B$24)/Hilfswerte!$B$25)+0.1*INDEX(Hilfswerte!$B$4:$B$15,MATCH(C5942,Hilfswerte!$A$4:$A$15,0)),2)</f>
        <v>2.14</v>
      </c>
      <c r="V5942" s="4">
        <f>ROUND(SQRT((((E5942-Hilfswerte!$B$20)/Hilfswerte!$B$21)-Hilfswerte!$B$28)^2+(((F5942-Hilfswerte!$B$22)/Hilfswerte!$B$23)-Hilfswerte!$B$29)^2+(((G5942-Hilfswerte!$B$24)/Hilfswerte!$B$25)-Hilfswerte!$B$30)^2),3)</f>
        <v>0.95099999999999996</v>
      </c>
      <c r="W5942" s="4">
        <f>ROUND(E5942*Hilfswerte!$B$31,0)</f>
        <v>65158</v>
      </c>
      <c r="X5942" s="4">
        <f t="shared" si="742"/>
        <v>61067</v>
      </c>
      <c r="Y5942" s="4" t="str">
        <f>IF(T5942="A - Top-Kunde","bereits Top-Kunde",IF(AND(V5942&lt;=Hilfswerte!$B$34,H5942&lt;0.5*W5942),"Hoch",IF(AND(V5942&lt;=Hilfswerte!$B$35,H5942&lt;0.7*W5942),"Mittel","Niedrig")))</f>
        <v>Mittel</v>
      </c>
      <c r="Z5942" s="4">
        <f t="shared" si="743"/>
        <v>16.600000000000001</v>
      </c>
      <c r="AA5942" s="4" t="str">
        <f>IF(J5942&gt;365,"Bereits abgewandert (Segment D)",IF(Z5942&gt;=Hilfswerte!$B$38,"Rot - akut gefaehrdet",IF(Z5942&gt;=Hilfswerte!$B$39,"Gelb - beobachten","Gruen - stabil")))</f>
        <v>Gelb - beobachten</v>
      </c>
    </row>
    <row r="5943" spans="1:27" ht="15" customHeight="1" x14ac:dyDescent="0.25">
      <c r="A5943" s="4" t="s">
        <v>6290</v>
      </c>
      <c r="B5943" s="4" t="s">
        <v>806</v>
      </c>
      <c r="C5943" s="4" t="s">
        <v>89</v>
      </c>
      <c r="D5943" s="4" t="s">
        <v>30</v>
      </c>
      <c r="E5943" s="4">
        <v>217</v>
      </c>
      <c r="F5943" s="4">
        <v>48.4</v>
      </c>
      <c r="G5943" s="4">
        <v>11.9</v>
      </c>
      <c r="H5943" s="4">
        <v>87115</v>
      </c>
      <c r="I5943" s="4">
        <v>10</v>
      </c>
      <c r="J5943" s="4">
        <v>14</v>
      </c>
      <c r="K5943" s="4">
        <v>0</v>
      </c>
      <c r="L5943" s="4">
        <v>8</v>
      </c>
      <c r="M5943" s="4">
        <v>3</v>
      </c>
      <c r="N5943" s="4">
        <v>-13.4</v>
      </c>
      <c r="O5943" s="4">
        <f t="shared" si="736"/>
        <v>5</v>
      </c>
      <c r="P5943" s="4">
        <f t="shared" si="737"/>
        <v>5</v>
      </c>
      <c r="Q5943" s="4">
        <f t="shared" si="738"/>
        <v>5</v>
      </c>
      <c r="R5943" s="4">
        <f t="shared" si="739"/>
        <v>15</v>
      </c>
      <c r="S5943" s="4">
        <f t="shared" si="740"/>
        <v>140.9</v>
      </c>
      <c r="T5943" s="4" t="str">
        <f t="shared" si="741"/>
        <v>A - Top-Kunde</v>
      </c>
      <c r="U5943" s="4">
        <f>ROUND(((E5943-Hilfswerte!$B$20)/Hilfswerte!$B$21)+((F5943-Hilfswerte!$B$22)/Hilfswerte!$B$23)+((G5943-Hilfswerte!$B$24)/Hilfswerte!$B$25)+0.1*INDEX(Hilfswerte!$B$4:$B$15,MATCH(C5943,Hilfswerte!$A$4:$A$15,0)),2)</f>
        <v>1.35</v>
      </c>
      <c r="V5943" s="4">
        <f>ROUND(SQRT((((E5943-Hilfswerte!$B$20)/Hilfswerte!$B$21)-Hilfswerte!$B$28)^2+(((F5943-Hilfswerte!$B$22)/Hilfswerte!$B$23)-Hilfswerte!$B$29)^2+(((G5943-Hilfswerte!$B$24)/Hilfswerte!$B$25)-Hilfswerte!$B$30)^2),3)</f>
        <v>0.308</v>
      </c>
      <c r="W5943" s="4">
        <f>ROUND(E5943*Hilfswerte!$B$31,0)</f>
        <v>44604</v>
      </c>
      <c r="X5943" s="4">
        <f t="shared" si="742"/>
        <v>0</v>
      </c>
      <c r="Y5943" s="4" t="str">
        <f>IF(T5943="A - Top-Kunde","bereits Top-Kunde",IF(AND(V5943&lt;=Hilfswerte!$B$34,H5943&lt;0.5*W5943),"Hoch",IF(AND(V5943&lt;=Hilfswerte!$B$35,H5943&lt;0.7*W5943),"Mittel","Niedrig")))</f>
        <v>bereits Top-Kunde</v>
      </c>
      <c r="Z5943" s="4">
        <f t="shared" si="743"/>
        <v>7.7</v>
      </c>
      <c r="AA5943" s="4" t="str">
        <f>IF(J5943&gt;365,"Bereits abgewandert (Segment D)",IF(Z5943&gt;=Hilfswerte!$B$38,"Rot - akut gefaehrdet",IF(Z5943&gt;=Hilfswerte!$B$39,"Gelb - beobachten","Gruen - stabil")))</f>
        <v>Gruen - stabil</v>
      </c>
    </row>
    <row r="5944" spans="1:27" ht="15" customHeight="1" x14ac:dyDescent="0.25">
      <c r="A5944" s="4" t="s">
        <v>6291</v>
      </c>
      <c r="B5944" s="4" t="s">
        <v>611</v>
      </c>
      <c r="C5944" s="4" t="s">
        <v>84</v>
      </c>
      <c r="D5944" s="4" t="s">
        <v>30</v>
      </c>
      <c r="E5944" s="4">
        <v>52</v>
      </c>
      <c r="F5944" s="4">
        <v>11.5</v>
      </c>
      <c r="G5944" s="4">
        <v>1</v>
      </c>
      <c r="H5944" s="4">
        <v>9379</v>
      </c>
      <c r="I5944" s="4">
        <v>2</v>
      </c>
      <c r="J5944" s="4">
        <v>138</v>
      </c>
      <c r="K5944" s="4">
        <v>0</v>
      </c>
      <c r="L5944" s="4">
        <v>21</v>
      </c>
      <c r="M5944" s="4">
        <v>1</v>
      </c>
      <c r="N5944" s="4">
        <v>2.2999999999999998</v>
      </c>
      <c r="O5944" s="4">
        <f t="shared" si="736"/>
        <v>3</v>
      </c>
      <c r="P5944" s="4">
        <f t="shared" si="737"/>
        <v>2</v>
      </c>
      <c r="Q5944" s="4">
        <f t="shared" si="738"/>
        <v>5</v>
      </c>
      <c r="R5944" s="4">
        <f t="shared" si="739"/>
        <v>10</v>
      </c>
      <c r="S5944" s="4">
        <f t="shared" si="740"/>
        <v>94.9</v>
      </c>
      <c r="T5944" s="4" t="str">
        <f t="shared" si="741"/>
        <v>C - Entwicklungspotenzial</v>
      </c>
      <c r="U5944" s="4">
        <f>ROUND(((E5944-Hilfswerte!$B$20)/Hilfswerte!$B$21)+((F5944-Hilfswerte!$B$22)/Hilfswerte!$B$23)+((G5944-Hilfswerte!$B$24)/Hilfswerte!$B$25)+0.1*INDEX(Hilfswerte!$B$4:$B$15,MATCH(C5944,Hilfswerte!$A$4:$A$15,0)),2)</f>
        <v>-2.0499999999999998</v>
      </c>
      <c r="V5944" s="4">
        <f>ROUND(SQRT((((E5944-Hilfswerte!$B$20)/Hilfswerte!$B$21)-Hilfswerte!$B$28)^2+(((F5944-Hilfswerte!$B$22)/Hilfswerte!$B$23)-Hilfswerte!$B$29)^2+(((G5944-Hilfswerte!$B$24)/Hilfswerte!$B$25)-Hilfswerte!$B$30)^2),3)</f>
        <v>1.7589999999999999</v>
      </c>
      <c r="W5944" s="4">
        <f>ROUND(E5944*Hilfswerte!$B$31,0)</f>
        <v>10688</v>
      </c>
      <c r="X5944" s="4">
        <f t="shared" si="742"/>
        <v>1309</v>
      </c>
      <c r="Y5944" s="4" t="str">
        <f>IF(T5944="A - Top-Kunde","bereits Top-Kunde",IF(AND(V5944&lt;=Hilfswerte!$B$34,H5944&lt;0.5*W5944),"Hoch",IF(AND(V5944&lt;=Hilfswerte!$B$35,H5944&lt;0.7*W5944),"Mittel","Niedrig")))</f>
        <v>Niedrig</v>
      </c>
      <c r="Z5944" s="4">
        <f t="shared" si="743"/>
        <v>11.1</v>
      </c>
      <c r="AA5944" s="4" t="str">
        <f>IF(J5944&gt;365,"Bereits abgewandert (Segment D)",IF(Z5944&gt;=Hilfswerte!$B$38,"Rot - akut gefaehrdet",IF(Z5944&gt;=Hilfswerte!$B$39,"Gelb - beobachten","Gruen - stabil")))</f>
        <v>Gruen - stabil</v>
      </c>
    </row>
    <row r="5945" spans="1:27" ht="15" customHeight="1" x14ac:dyDescent="0.25">
      <c r="A5945" s="4" t="s">
        <v>6292</v>
      </c>
      <c r="B5945" s="4" t="s">
        <v>765</v>
      </c>
      <c r="C5945" s="4" t="s">
        <v>84</v>
      </c>
      <c r="D5945" s="4" t="s">
        <v>30</v>
      </c>
      <c r="E5945" s="4">
        <v>51</v>
      </c>
      <c r="F5945" s="4">
        <v>12.9</v>
      </c>
      <c r="G5945" s="4">
        <v>11.3</v>
      </c>
      <c r="H5945" s="4">
        <v>1916</v>
      </c>
      <c r="I5945" s="4">
        <v>2</v>
      </c>
      <c r="J5945" s="4">
        <v>157</v>
      </c>
      <c r="K5945" s="4">
        <v>0</v>
      </c>
      <c r="L5945" s="4">
        <v>7</v>
      </c>
      <c r="M5945" s="4">
        <v>5</v>
      </c>
      <c r="N5945" s="4">
        <v>-18.600000000000001</v>
      </c>
      <c r="O5945" s="4">
        <f t="shared" si="736"/>
        <v>3</v>
      </c>
      <c r="P5945" s="4">
        <f t="shared" si="737"/>
        <v>2</v>
      </c>
      <c r="Q5945" s="4">
        <f t="shared" si="738"/>
        <v>3</v>
      </c>
      <c r="R5945" s="4">
        <f t="shared" si="739"/>
        <v>8</v>
      </c>
      <c r="S5945" s="4">
        <f t="shared" si="740"/>
        <v>68.599999999999994</v>
      </c>
      <c r="T5945" s="4" t="str">
        <f t="shared" si="741"/>
        <v>C - Entwicklungspotenzial</v>
      </c>
      <c r="U5945" s="4">
        <f>ROUND(((E5945-Hilfswerte!$B$20)/Hilfswerte!$B$21)+((F5945-Hilfswerte!$B$22)/Hilfswerte!$B$23)+((G5945-Hilfswerte!$B$24)/Hilfswerte!$B$25)+0.1*INDEX(Hilfswerte!$B$4:$B$15,MATCH(C5945,Hilfswerte!$A$4:$A$15,0)),2)</f>
        <v>-0.39</v>
      </c>
      <c r="V5945" s="4">
        <f>ROUND(SQRT((((E5945-Hilfswerte!$B$20)/Hilfswerte!$B$21)-Hilfswerte!$B$28)^2+(((F5945-Hilfswerte!$B$22)/Hilfswerte!$B$23)-Hilfswerte!$B$29)^2+(((G5945-Hilfswerte!$B$24)/Hilfswerte!$B$25)-Hilfswerte!$B$30)^2),3)</f>
        <v>0.66800000000000004</v>
      </c>
      <c r="W5945" s="4">
        <f>ROUND(E5945*Hilfswerte!$B$31,0)</f>
        <v>10483</v>
      </c>
      <c r="X5945" s="4">
        <f t="shared" si="742"/>
        <v>8567</v>
      </c>
      <c r="Y5945" s="4" t="str">
        <f>IF(T5945="A - Top-Kunde","bereits Top-Kunde",IF(AND(V5945&lt;=Hilfswerte!$B$34,H5945&lt;0.5*W5945),"Hoch",IF(AND(V5945&lt;=Hilfswerte!$B$35,H5945&lt;0.7*W5945),"Mittel","Niedrig")))</f>
        <v>Hoch</v>
      </c>
      <c r="Z5945" s="4">
        <f t="shared" si="743"/>
        <v>16.7</v>
      </c>
      <c r="AA5945" s="4" t="str">
        <f>IF(J5945&gt;365,"Bereits abgewandert (Segment D)",IF(Z5945&gt;=Hilfswerte!$B$38,"Rot - akut gefaehrdet",IF(Z5945&gt;=Hilfswerte!$B$39,"Gelb - beobachten","Gruen - stabil")))</f>
        <v>Gelb - beobachten</v>
      </c>
    </row>
    <row r="5946" spans="1:27" ht="15" customHeight="1" x14ac:dyDescent="0.25">
      <c r="A5946" s="4" t="s">
        <v>6293</v>
      </c>
      <c r="B5946" s="4" t="s">
        <v>282</v>
      </c>
      <c r="C5946" s="4" t="s">
        <v>38</v>
      </c>
      <c r="D5946" s="4" t="s">
        <v>30</v>
      </c>
      <c r="E5946" s="4">
        <v>377</v>
      </c>
      <c r="F5946" s="4">
        <v>115</v>
      </c>
      <c r="G5946" s="4">
        <v>18.399999999999999</v>
      </c>
      <c r="H5946" s="4">
        <v>5516</v>
      </c>
      <c r="I5946" s="4">
        <v>3</v>
      </c>
      <c r="J5946" s="4">
        <v>44</v>
      </c>
      <c r="K5946" s="4">
        <v>0</v>
      </c>
      <c r="L5946" s="4">
        <v>-4</v>
      </c>
      <c r="M5946" s="4">
        <v>2</v>
      </c>
      <c r="N5946" s="4">
        <v>3.7</v>
      </c>
      <c r="O5946" s="4">
        <f t="shared" si="736"/>
        <v>4</v>
      </c>
      <c r="P5946" s="4">
        <f t="shared" si="737"/>
        <v>3</v>
      </c>
      <c r="Q5946" s="4">
        <f t="shared" si="738"/>
        <v>4</v>
      </c>
      <c r="R5946" s="4">
        <f t="shared" si="739"/>
        <v>11</v>
      </c>
      <c r="S5946" s="4">
        <f t="shared" si="740"/>
        <v>111.9</v>
      </c>
      <c r="T5946" s="4" t="str">
        <f t="shared" si="741"/>
        <v>B - Kernkunde</v>
      </c>
      <c r="U5946" s="4">
        <f>ROUND(((E5946-Hilfswerte!$B$20)/Hilfswerte!$B$21)+((F5946-Hilfswerte!$B$22)/Hilfswerte!$B$23)+((G5946-Hilfswerte!$B$24)/Hilfswerte!$B$25)+0.1*INDEX(Hilfswerte!$B$4:$B$15,MATCH(C5946,Hilfswerte!$A$4:$A$15,0)),2)</f>
        <v>4.3099999999999996</v>
      </c>
      <c r="V5946" s="4">
        <f>ROUND(SQRT((((E5946-Hilfswerte!$B$20)/Hilfswerte!$B$21)-Hilfswerte!$B$28)^2+(((F5946-Hilfswerte!$B$22)/Hilfswerte!$B$23)-Hilfswerte!$B$29)^2+(((G5946-Hilfswerte!$B$24)/Hilfswerte!$B$25)-Hilfswerte!$B$30)^2),3)</f>
        <v>2.0139999999999998</v>
      </c>
      <c r="W5946" s="4">
        <f>ROUND(E5946*Hilfswerte!$B$31,0)</f>
        <v>77491</v>
      </c>
      <c r="X5946" s="4">
        <f t="shared" si="742"/>
        <v>71975</v>
      </c>
      <c r="Y5946" s="4" t="str">
        <f>IF(T5946="A - Top-Kunde","bereits Top-Kunde",IF(AND(V5946&lt;=Hilfswerte!$B$34,H5946&lt;0.5*W5946),"Hoch",IF(AND(V5946&lt;=Hilfswerte!$B$35,H5946&lt;0.7*W5946),"Mittel","Niedrig")))</f>
        <v>Niedrig</v>
      </c>
      <c r="Z5946" s="4">
        <f t="shared" si="743"/>
        <v>2.2000000000000002</v>
      </c>
      <c r="AA5946" s="4" t="str">
        <f>IF(J5946&gt;365,"Bereits abgewandert (Segment D)",IF(Z5946&gt;=Hilfswerte!$B$38,"Rot - akut gefaehrdet",IF(Z5946&gt;=Hilfswerte!$B$39,"Gelb - beobachten","Gruen - stabil")))</f>
        <v>Gruen - stabil</v>
      </c>
    </row>
    <row r="5947" spans="1:27" ht="15" customHeight="1" x14ac:dyDescent="0.25">
      <c r="A5947" s="4" t="s">
        <v>6294</v>
      </c>
      <c r="B5947" s="4" t="s">
        <v>1020</v>
      </c>
      <c r="C5947" s="4" t="s">
        <v>84</v>
      </c>
      <c r="D5947" s="4" t="s">
        <v>30</v>
      </c>
      <c r="E5947" s="4">
        <v>217</v>
      </c>
      <c r="F5947" s="4">
        <v>30.7</v>
      </c>
      <c r="G5947" s="4">
        <v>15.9</v>
      </c>
      <c r="H5947" s="4">
        <v>31232</v>
      </c>
      <c r="I5947" s="4">
        <v>2</v>
      </c>
      <c r="J5947" s="4">
        <v>79</v>
      </c>
      <c r="K5947" s="4">
        <v>0</v>
      </c>
      <c r="L5947" s="4">
        <v>7</v>
      </c>
      <c r="M5947" s="4">
        <v>1</v>
      </c>
      <c r="N5947" s="4">
        <v>-2.6</v>
      </c>
      <c r="O5947" s="4">
        <f t="shared" si="736"/>
        <v>4</v>
      </c>
      <c r="P5947" s="4">
        <f t="shared" si="737"/>
        <v>2</v>
      </c>
      <c r="Q5947" s="4">
        <f t="shared" si="738"/>
        <v>5</v>
      </c>
      <c r="R5947" s="4">
        <f t="shared" si="739"/>
        <v>11</v>
      </c>
      <c r="S5947" s="4">
        <f t="shared" si="740"/>
        <v>106.6</v>
      </c>
      <c r="T5947" s="4" t="str">
        <f t="shared" si="741"/>
        <v>B - Kernkunde</v>
      </c>
      <c r="U5947" s="4">
        <f>ROUND(((E5947-Hilfswerte!$B$20)/Hilfswerte!$B$21)+((F5947-Hilfswerte!$B$22)/Hilfswerte!$B$23)+((G5947-Hilfswerte!$B$24)/Hilfswerte!$B$25)+0.1*INDEX(Hilfswerte!$B$4:$B$15,MATCH(C5947,Hilfswerte!$A$4:$A$15,0)),2)</f>
        <v>1.37</v>
      </c>
      <c r="V5947" s="4">
        <f>ROUND(SQRT((((E5947-Hilfswerte!$B$20)/Hilfswerte!$B$21)-Hilfswerte!$B$28)^2+(((F5947-Hilfswerte!$B$22)/Hilfswerte!$B$23)-Hilfswerte!$B$29)^2+(((G5947-Hilfswerte!$B$24)/Hilfswerte!$B$25)-Hilfswerte!$B$30)^2),3)</f>
        <v>0.78500000000000003</v>
      </c>
      <c r="W5947" s="4">
        <f>ROUND(E5947*Hilfswerte!$B$31,0)</f>
        <v>44604</v>
      </c>
      <c r="X5947" s="4">
        <f t="shared" si="742"/>
        <v>13372</v>
      </c>
      <c r="Y5947" s="4" t="str">
        <f>IF(T5947="A - Top-Kunde","bereits Top-Kunde",IF(AND(V5947&lt;=Hilfswerte!$B$34,H5947&lt;0.5*W5947),"Hoch",IF(AND(V5947&lt;=Hilfswerte!$B$35,H5947&lt;0.7*W5947),"Mittel","Niedrig")))</f>
        <v>Niedrig</v>
      </c>
      <c r="Z5947" s="4">
        <f t="shared" si="743"/>
        <v>6.4</v>
      </c>
      <c r="AA5947" s="4" t="str">
        <f>IF(J5947&gt;365,"Bereits abgewandert (Segment D)",IF(Z5947&gt;=Hilfswerte!$B$38,"Rot - akut gefaehrdet",IF(Z5947&gt;=Hilfswerte!$B$39,"Gelb - beobachten","Gruen - stabil")))</f>
        <v>Gruen - stabil</v>
      </c>
    </row>
    <row r="5948" spans="1:27" ht="15" customHeight="1" x14ac:dyDescent="0.25">
      <c r="A5948" s="4" t="s">
        <v>6295</v>
      </c>
      <c r="B5948" s="4" t="s">
        <v>251</v>
      </c>
      <c r="C5948" s="4" t="s">
        <v>47</v>
      </c>
      <c r="D5948" s="4" t="s">
        <v>30</v>
      </c>
      <c r="E5948" s="4">
        <v>78</v>
      </c>
      <c r="F5948" s="4">
        <v>23.8</v>
      </c>
      <c r="G5948" s="4">
        <v>15.6</v>
      </c>
      <c r="H5948" s="4">
        <v>15259</v>
      </c>
      <c r="I5948" s="4">
        <v>2</v>
      </c>
      <c r="J5948" s="4">
        <v>53</v>
      </c>
      <c r="K5948" s="4">
        <v>0</v>
      </c>
      <c r="L5948" s="4">
        <v>25</v>
      </c>
      <c r="M5948" s="4">
        <v>4</v>
      </c>
      <c r="N5948" s="4">
        <v>3.5</v>
      </c>
      <c r="O5948" s="4">
        <f t="shared" si="736"/>
        <v>4</v>
      </c>
      <c r="P5948" s="4">
        <f t="shared" si="737"/>
        <v>2</v>
      </c>
      <c r="Q5948" s="4">
        <f t="shared" si="738"/>
        <v>5</v>
      </c>
      <c r="R5948" s="4">
        <f t="shared" si="739"/>
        <v>11</v>
      </c>
      <c r="S5948" s="4">
        <f t="shared" si="740"/>
        <v>104.3</v>
      </c>
      <c r="T5948" s="4" t="str">
        <f t="shared" si="741"/>
        <v>C - Entwicklungspotenzial</v>
      </c>
      <c r="U5948" s="4">
        <f>ROUND(((E5948-Hilfswerte!$B$20)/Hilfswerte!$B$21)+((F5948-Hilfswerte!$B$22)/Hilfswerte!$B$23)+((G5948-Hilfswerte!$B$24)/Hilfswerte!$B$25)+0.1*INDEX(Hilfswerte!$B$4:$B$15,MATCH(C5948,Hilfswerte!$A$4:$A$15,0)),2)</f>
        <v>0.68</v>
      </c>
      <c r="V5948" s="4">
        <f>ROUND(SQRT((((E5948-Hilfswerte!$B$20)/Hilfswerte!$B$21)-Hilfswerte!$B$28)^2+(((F5948-Hilfswerte!$B$22)/Hilfswerte!$B$23)-Hilfswerte!$B$29)^2+(((G5948-Hilfswerte!$B$24)/Hilfswerte!$B$25)-Hilfswerte!$B$30)^2),3)</f>
        <v>0.83299999999999996</v>
      </c>
      <c r="W5948" s="4">
        <f>ROUND(E5948*Hilfswerte!$B$31,0)</f>
        <v>16033</v>
      </c>
      <c r="X5948" s="4">
        <f t="shared" si="742"/>
        <v>774</v>
      </c>
      <c r="Y5948" s="4" t="str">
        <f>IF(T5948="A - Top-Kunde","bereits Top-Kunde",IF(AND(V5948&lt;=Hilfswerte!$B$34,H5948&lt;0.5*W5948),"Hoch",IF(AND(V5948&lt;=Hilfswerte!$B$35,H5948&lt;0.7*W5948),"Mittel","Niedrig")))</f>
        <v>Niedrig</v>
      </c>
      <c r="Z5948" s="4">
        <f t="shared" si="743"/>
        <v>7.7</v>
      </c>
      <c r="AA5948" s="4" t="str">
        <f>IF(J5948&gt;365,"Bereits abgewandert (Segment D)",IF(Z5948&gt;=Hilfswerte!$B$38,"Rot - akut gefaehrdet",IF(Z5948&gt;=Hilfswerte!$B$39,"Gelb - beobachten","Gruen - stabil")))</f>
        <v>Gruen - stabil</v>
      </c>
    </row>
    <row r="5949" spans="1:27" ht="15" customHeight="1" x14ac:dyDescent="0.25">
      <c r="A5949" s="4" t="s">
        <v>6296</v>
      </c>
      <c r="B5949" s="4" t="s">
        <v>713</v>
      </c>
      <c r="C5949" s="4" t="s">
        <v>55</v>
      </c>
      <c r="D5949" s="4" t="s">
        <v>30</v>
      </c>
      <c r="E5949" s="4">
        <v>167</v>
      </c>
      <c r="F5949" s="4">
        <v>33.5</v>
      </c>
      <c r="G5949" s="4">
        <v>7.8</v>
      </c>
      <c r="H5949" s="4">
        <v>9767</v>
      </c>
      <c r="I5949" s="4">
        <v>4</v>
      </c>
      <c r="J5949" s="4">
        <v>90</v>
      </c>
      <c r="K5949" s="4">
        <v>0</v>
      </c>
      <c r="L5949" s="4">
        <v>9</v>
      </c>
      <c r="M5949" s="4">
        <v>3</v>
      </c>
      <c r="N5949" s="4">
        <v>-31.5</v>
      </c>
      <c r="O5949" s="4">
        <f t="shared" si="736"/>
        <v>4</v>
      </c>
      <c r="P5949" s="4">
        <f t="shared" si="737"/>
        <v>4</v>
      </c>
      <c r="Q5949" s="4">
        <f t="shared" si="738"/>
        <v>5</v>
      </c>
      <c r="R5949" s="4">
        <f t="shared" si="739"/>
        <v>13</v>
      </c>
      <c r="S5949" s="4">
        <f t="shared" si="740"/>
        <v>111.6</v>
      </c>
      <c r="T5949" s="4" t="str">
        <f t="shared" si="741"/>
        <v>B - Kernkunde</v>
      </c>
      <c r="U5949" s="4">
        <f>ROUND(((E5949-Hilfswerte!$B$20)/Hilfswerte!$B$21)+((F5949-Hilfswerte!$B$22)/Hilfswerte!$B$23)+((G5949-Hilfswerte!$B$24)/Hilfswerte!$B$25)+0.1*INDEX(Hilfswerte!$B$4:$B$15,MATCH(C5949,Hilfswerte!$A$4:$A$15,0)),2)</f>
        <v>0.21</v>
      </c>
      <c r="V5949" s="4">
        <f>ROUND(SQRT((((E5949-Hilfswerte!$B$20)/Hilfswerte!$B$21)-Hilfswerte!$B$28)^2+(((F5949-Hilfswerte!$B$22)/Hilfswerte!$B$23)-Hilfswerte!$B$29)^2+(((G5949-Hilfswerte!$B$24)/Hilfswerte!$B$25)-Hilfswerte!$B$30)^2),3)</f>
        <v>0.54700000000000004</v>
      </c>
      <c r="W5949" s="4">
        <f>ROUND(E5949*Hilfswerte!$B$31,0)</f>
        <v>34326</v>
      </c>
      <c r="X5949" s="4">
        <f t="shared" si="742"/>
        <v>24559</v>
      </c>
      <c r="Y5949" s="4" t="str">
        <f>IF(T5949="A - Top-Kunde","bereits Top-Kunde",IF(AND(V5949&lt;=Hilfswerte!$B$34,H5949&lt;0.5*W5949),"Hoch",IF(AND(V5949&lt;=Hilfswerte!$B$35,H5949&lt;0.7*W5949),"Mittel","Niedrig")))</f>
        <v>Hoch</v>
      </c>
      <c r="Z5949" s="4">
        <f t="shared" si="743"/>
        <v>18.899999999999999</v>
      </c>
      <c r="AA5949" s="4" t="str">
        <f>IF(J5949&gt;365,"Bereits abgewandert (Segment D)",IF(Z5949&gt;=Hilfswerte!$B$38,"Rot - akut gefaehrdet",IF(Z5949&gt;=Hilfswerte!$B$39,"Gelb - beobachten","Gruen - stabil")))</f>
        <v>Gelb - beobachten</v>
      </c>
    </row>
    <row r="5950" spans="1:27" ht="15" customHeight="1" x14ac:dyDescent="0.25">
      <c r="A5950" s="4" t="s">
        <v>6297</v>
      </c>
      <c r="B5950" s="4" t="s">
        <v>190</v>
      </c>
      <c r="C5950" s="4" t="s">
        <v>51</v>
      </c>
      <c r="D5950" s="4" t="s">
        <v>30</v>
      </c>
      <c r="E5950" s="4">
        <v>29</v>
      </c>
      <c r="F5950" s="4">
        <v>5.0999999999999996</v>
      </c>
      <c r="G5950" s="4">
        <v>8</v>
      </c>
      <c r="H5950" s="4">
        <v>1008</v>
      </c>
      <c r="I5950" s="4">
        <v>5</v>
      </c>
      <c r="J5950" s="4">
        <v>101</v>
      </c>
      <c r="K5950" s="4">
        <v>1</v>
      </c>
      <c r="L5950" s="4">
        <v>0</v>
      </c>
      <c r="M5950" s="4">
        <v>2</v>
      </c>
      <c r="N5950" s="4">
        <v>9.6</v>
      </c>
      <c r="O5950" s="4">
        <f t="shared" si="736"/>
        <v>3</v>
      </c>
      <c r="P5950" s="4">
        <f t="shared" si="737"/>
        <v>5</v>
      </c>
      <c r="Q5950" s="4">
        <f t="shared" si="738"/>
        <v>3</v>
      </c>
      <c r="R5950" s="4">
        <f t="shared" si="739"/>
        <v>11</v>
      </c>
      <c r="S5950" s="4">
        <f t="shared" si="740"/>
        <v>108.8</v>
      </c>
      <c r="T5950" s="4" t="str">
        <f t="shared" si="741"/>
        <v>B - Kernkunde</v>
      </c>
      <c r="U5950" s="4">
        <f>ROUND(((E5950-Hilfswerte!$B$20)/Hilfswerte!$B$21)+((F5950-Hilfswerte!$B$22)/Hilfswerte!$B$23)+((G5950-Hilfswerte!$B$24)/Hilfswerte!$B$25)+0.1*INDEX(Hilfswerte!$B$4:$B$15,MATCH(C5950,Hilfswerte!$A$4:$A$15,0)),2)</f>
        <v>-0.81</v>
      </c>
      <c r="V5950" s="4">
        <f>ROUND(SQRT((((E5950-Hilfswerte!$B$20)/Hilfswerte!$B$21)-Hilfswerte!$B$28)^2+(((F5950-Hilfswerte!$B$22)/Hilfswerte!$B$23)-Hilfswerte!$B$29)^2+(((G5950-Hilfswerte!$B$24)/Hilfswerte!$B$25)-Hilfswerte!$B$30)^2),3)</f>
        <v>0.97699999999999998</v>
      </c>
      <c r="W5950" s="4">
        <f>ROUND(E5950*Hilfswerte!$B$31,0)</f>
        <v>5961</v>
      </c>
      <c r="X5950" s="4">
        <f t="shared" si="742"/>
        <v>4953</v>
      </c>
      <c r="Y5950" s="4" t="str">
        <f>IF(T5950="A - Top-Kunde","bereits Top-Kunde",IF(AND(V5950&lt;=Hilfswerte!$B$34,H5950&lt;0.5*W5950),"Hoch",IF(AND(V5950&lt;=Hilfswerte!$B$35,H5950&lt;0.7*W5950),"Mittel","Niedrig")))</f>
        <v>Mittel</v>
      </c>
      <c r="Z5950" s="4">
        <f t="shared" si="743"/>
        <v>8.1</v>
      </c>
      <c r="AA5950" s="4" t="str">
        <f>IF(J5950&gt;365,"Bereits abgewandert (Segment D)",IF(Z5950&gt;=Hilfswerte!$B$38,"Rot - akut gefaehrdet",IF(Z5950&gt;=Hilfswerte!$B$39,"Gelb - beobachten","Gruen - stabil")))</f>
        <v>Gruen - stabil</v>
      </c>
    </row>
    <row r="5951" spans="1:27" ht="15" customHeight="1" x14ac:dyDescent="0.25">
      <c r="A5951" s="4" t="s">
        <v>6298</v>
      </c>
      <c r="B5951" s="4" t="s">
        <v>353</v>
      </c>
      <c r="C5951" s="4" t="s">
        <v>38</v>
      </c>
      <c r="D5951" s="4" t="s">
        <v>30</v>
      </c>
      <c r="E5951" s="4">
        <v>22</v>
      </c>
      <c r="F5951" s="4">
        <v>3.1</v>
      </c>
      <c r="G5951" s="4">
        <v>18.100000000000001</v>
      </c>
      <c r="H5951" s="4">
        <v>3819</v>
      </c>
      <c r="I5951" s="4">
        <v>4</v>
      </c>
      <c r="J5951" s="4">
        <v>365</v>
      </c>
      <c r="K5951" s="4">
        <v>0</v>
      </c>
      <c r="L5951" s="4">
        <v>12</v>
      </c>
      <c r="M5951" s="4">
        <v>3</v>
      </c>
      <c r="N5951" s="4">
        <v>-30.7</v>
      </c>
      <c r="O5951" s="4">
        <f t="shared" si="736"/>
        <v>2</v>
      </c>
      <c r="P5951" s="4">
        <f t="shared" si="737"/>
        <v>4</v>
      </c>
      <c r="Q5951" s="4">
        <f t="shared" si="738"/>
        <v>4</v>
      </c>
      <c r="R5951" s="4">
        <f t="shared" si="739"/>
        <v>10</v>
      </c>
      <c r="S5951" s="4">
        <f t="shared" si="740"/>
        <v>81.099999999999994</v>
      </c>
      <c r="T5951" s="4" t="str">
        <f t="shared" si="741"/>
        <v>C - Entwicklungspotenzial</v>
      </c>
      <c r="U5951" s="4">
        <f>ROUND(((E5951-Hilfswerte!$B$20)/Hilfswerte!$B$21)+((F5951-Hilfswerte!$B$22)/Hilfswerte!$B$23)+((G5951-Hilfswerte!$B$24)/Hilfswerte!$B$25)+0.1*INDEX(Hilfswerte!$B$4:$B$15,MATCH(C5951,Hilfswerte!$A$4:$A$15,0)),2)</f>
        <v>0.72</v>
      </c>
      <c r="V5951" s="4">
        <f>ROUND(SQRT((((E5951-Hilfswerte!$B$20)/Hilfswerte!$B$21)-Hilfswerte!$B$28)^2+(((F5951-Hilfswerte!$B$22)/Hilfswerte!$B$23)-Hilfswerte!$B$29)^2+(((G5951-Hilfswerte!$B$24)/Hilfswerte!$B$25)-Hilfswerte!$B$30)^2),3)</f>
        <v>1.4039999999999999</v>
      </c>
      <c r="W5951" s="4">
        <f>ROUND(E5951*Hilfswerte!$B$31,0)</f>
        <v>4522</v>
      </c>
      <c r="X5951" s="4">
        <f t="shared" si="742"/>
        <v>703</v>
      </c>
      <c r="Y5951" s="4" t="str">
        <f>IF(T5951="A - Top-Kunde","bereits Top-Kunde",IF(AND(V5951&lt;=Hilfswerte!$B$34,H5951&lt;0.5*W5951),"Hoch",IF(AND(V5951&lt;=Hilfswerte!$B$35,H5951&lt;0.7*W5951),"Mittel","Niedrig")))</f>
        <v>Niedrig</v>
      </c>
      <c r="Z5951" s="4">
        <f t="shared" si="743"/>
        <v>32.9</v>
      </c>
      <c r="AA5951" s="4" t="str">
        <f>IF(J5951&gt;365,"Bereits abgewandert (Segment D)",IF(Z5951&gt;=Hilfswerte!$B$38,"Rot - akut gefaehrdet",IF(Z5951&gt;=Hilfswerte!$B$39,"Gelb - beobachten","Gruen - stabil")))</f>
        <v>Rot - akut gefaehrdet</v>
      </c>
    </row>
    <row r="5952" spans="1:27" ht="15" customHeight="1" x14ac:dyDescent="0.25">
      <c r="A5952" s="4" t="s">
        <v>6299</v>
      </c>
      <c r="B5952" s="4" t="s">
        <v>505</v>
      </c>
      <c r="C5952" s="4" t="s">
        <v>47</v>
      </c>
      <c r="D5952" s="4" t="s">
        <v>30</v>
      </c>
      <c r="E5952" s="4">
        <v>363</v>
      </c>
      <c r="F5952" s="4">
        <v>59.8</v>
      </c>
      <c r="G5952" s="4">
        <v>0.5</v>
      </c>
      <c r="H5952" s="4">
        <v>25059</v>
      </c>
      <c r="I5952" s="4">
        <v>3</v>
      </c>
      <c r="J5952" s="4">
        <v>22</v>
      </c>
      <c r="K5952" s="4">
        <v>0</v>
      </c>
      <c r="L5952" s="4">
        <v>21</v>
      </c>
      <c r="M5952" s="4">
        <v>2</v>
      </c>
      <c r="N5952" s="4">
        <v>2.7</v>
      </c>
      <c r="O5952" s="4">
        <f t="shared" si="736"/>
        <v>5</v>
      </c>
      <c r="P5952" s="4">
        <f t="shared" si="737"/>
        <v>3</v>
      </c>
      <c r="Q5952" s="4">
        <f t="shared" si="738"/>
        <v>5</v>
      </c>
      <c r="R5952" s="4">
        <f t="shared" si="739"/>
        <v>13</v>
      </c>
      <c r="S5952" s="4">
        <f t="shared" si="740"/>
        <v>125.1</v>
      </c>
      <c r="T5952" s="4" t="str">
        <f t="shared" si="741"/>
        <v>A - Top-Kunde</v>
      </c>
      <c r="U5952" s="4">
        <f>ROUND(((E5952-Hilfswerte!$B$20)/Hilfswerte!$B$21)+((F5952-Hilfswerte!$B$22)/Hilfswerte!$B$23)+((G5952-Hilfswerte!$B$24)/Hilfswerte!$B$25)+0.1*INDEX(Hilfswerte!$B$4:$B$15,MATCH(C5952,Hilfswerte!$A$4:$A$15,0)),2)</f>
        <v>0.15</v>
      </c>
      <c r="V5952" s="4">
        <f>ROUND(SQRT((((E5952-Hilfswerte!$B$20)/Hilfswerte!$B$21)-Hilfswerte!$B$28)^2+(((F5952-Hilfswerte!$B$22)/Hilfswerte!$B$23)-Hilfswerte!$B$29)^2+(((G5952-Hilfswerte!$B$24)/Hilfswerte!$B$25)-Hilfswerte!$B$30)^2),3)</f>
        <v>1.9370000000000001</v>
      </c>
      <c r="W5952" s="4">
        <f>ROUND(E5952*Hilfswerte!$B$31,0)</f>
        <v>74613</v>
      </c>
      <c r="X5952" s="4">
        <f t="shared" si="742"/>
        <v>49554</v>
      </c>
      <c r="Y5952" s="4" t="str">
        <f>IF(T5952="A - Top-Kunde","bereits Top-Kunde",IF(AND(V5952&lt;=Hilfswerte!$B$34,H5952&lt;0.5*W5952),"Hoch",IF(AND(V5952&lt;=Hilfswerte!$B$35,H5952&lt;0.7*W5952),"Mittel","Niedrig")))</f>
        <v>bereits Top-Kunde</v>
      </c>
      <c r="Z5952" s="4">
        <f t="shared" si="743"/>
        <v>5.3</v>
      </c>
      <c r="AA5952" s="4" t="str">
        <f>IF(J5952&gt;365,"Bereits abgewandert (Segment D)",IF(Z5952&gt;=Hilfswerte!$B$38,"Rot - akut gefaehrdet",IF(Z5952&gt;=Hilfswerte!$B$39,"Gelb - beobachten","Gruen - stabil")))</f>
        <v>Gruen - stabil</v>
      </c>
    </row>
    <row r="5953" spans="1:27" ht="15" customHeight="1" x14ac:dyDescent="0.25">
      <c r="A5953" s="4" t="s">
        <v>6300</v>
      </c>
      <c r="B5953" s="4" t="s">
        <v>365</v>
      </c>
      <c r="C5953" s="4" t="s">
        <v>59</v>
      </c>
      <c r="D5953" s="4" t="s">
        <v>56</v>
      </c>
      <c r="E5953" s="4">
        <v>379</v>
      </c>
      <c r="F5953" s="4">
        <v>66.2</v>
      </c>
      <c r="G5953" s="4">
        <v>16.8</v>
      </c>
      <c r="H5953" s="4">
        <v>159775</v>
      </c>
      <c r="I5953" s="4">
        <v>2</v>
      </c>
      <c r="J5953" s="4">
        <v>182</v>
      </c>
      <c r="K5953" s="4">
        <v>0</v>
      </c>
      <c r="L5953" s="4">
        <v>-5</v>
      </c>
      <c r="M5953" s="4">
        <v>3</v>
      </c>
      <c r="N5953" s="4">
        <v>24.6</v>
      </c>
      <c r="O5953" s="4">
        <f t="shared" si="736"/>
        <v>2</v>
      </c>
      <c r="P5953" s="4">
        <f t="shared" si="737"/>
        <v>2</v>
      </c>
      <c r="Q5953" s="4">
        <f t="shared" si="738"/>
        <v>5</v>
      </c>
      <c r="R5953" s="4">
        <f t="shared" si="739"/>
        <v>9</v>
      </c>
      <c r="S5953" s="4">
        <f t="shared" si="740"/>
        <v>102.3</v>
      </c>
      <c r="T5953" s="4" t="str">
        <f t="shared" si="741"/>
        <v>C - Entwicklungspotenzial</v>
      </c>
      <c r="U5953" s="4">
        <f>ROUND(((E5953-Hilfswerte!$B$20)/Hilfswerte!$B$21)+((F5953-Hilfswerte!$B$22)/Hilfswerte!$B$23)+((G5953-Hilfswerte!$B$24)/Hilfswerte!$B$25)+0.1*INDEX(Hilfswerte!$B$4:$B$15,MATCH(C5953,Hilfswerte!$A$4:$A$15,0)),2)</f>
        <v>2.77</v>
      </c>
      <c r="V5953" s="4">
        <f>ROUND(SQRT((((E5953-Hilfswerte!$B$20)/Hilfswerte!$B$21)-Hilfswerte!$B$28)^2+(((F5953-Hilfswerte!$B$22)/Hilfswerte!$B$23)-Hilfswerte!$B$29)^2+(((G5953-Hilfswerte!$B$24)/Hilfswerte!$B$25)-Hilfswerte!$B$30)^2),3)</f>
        <v>1.3680000000000001</v>
      </c>
      <c r="W5953" s="4">
        <f>ROUND(E5953*Hilfswerte!$B$31,0)</f>
        <v>77902</v>
      </c>
      <c r="X5953" s="4">
        <f t="shared" si="742"/>
        <v>0</v>
      </c>
      <c r="Y5953" s="4" t="str">
        <f>IF(T5953="A - Top-Kunde","bereits Top-Kunde",IF(AND(V5953&lt;=Hilfswerte!$B$34,H5953&lt;0.5*W5953),"Hoch",IF(AND(V5953&lt;=Hilfswerte!$B$35,H5953&lt;0.7*W5953),"Mittel","Niedrig")))</f>
        <v>Niedrig</v>
      </c>
      <c r="Z5953" s="4">
        <f t="shared" si="743"/>
        <v>9.1</v>
      </c>
      <c r="AA5953" s="4" t="str">
        <f>IF(J5953&gt;365,"Bereits abgewandert (Segment D)",IF(Z5953&gt;=Hilfswerte!$B$38,"Rot - akut gefaehrdet",IF(Z5953&gt;=Hilfswerte!$B$39,"Gelb - beobachten","Gruen - stabil")))</f>
        <v>Gruen - stabil</v>
      </c>
    </row>
    <row r="5954" spans="1:27" ht="15" customHeight="1" x14ac:dyDescent="0.25">
      <c r="A5954" s="4" t="s">
        <v>6301</v>
      </c>
      <c r="B5954" s="4" t="s">
        <v>312</v>
      </c>
      <c r="C5954" s="4" t="s">
        <v>89</v>
      </c>
      <c r="D5954" s="4" t="s">
        <v>30</v>
      </c>
      <c r="E5954" s="4">
        <v>100</v>
      </c>
      <c r="F5954" s="4">
        <v>28.2</v>
      </c>
      <c r="G5954" s="4">
        <v>4.3</v>
      </c>
      <c r="H5954" s="4">
        <v>22009</v>
      </c>
      <c r="I5954" s="4">
        <v>5</v>
      </c>
      <c r="J5954" s="4">
        <v>29</v>
      </c>
      <c r="K5954" s="4">
        <v>1</v>
      </c>
      <c r="L5954" s="4">
        <v>-2</v>
      </c>
      <c r="M5954" s="4">
        <v>5</v>
      </c>
      <c r="N5954" s="4">
        <v>33.5</v>
      </c>
      <c r="O5954" s="4">
        <f t="shared" ref="O5954:O6017" si="744">IF(J5954&gt;365,1,IF(J5954&lt;=30,5,IF(J5954&lt;=90,4,IF(J5954&lt;=180,3,2))))</f>
        <v>5</v>
      </c>
      <c r="P5954" s="4">
        <f t="shared" ref="P5954:P6017" si="745">IF(I5954&gt;=5,5,IF(I5954&gt;=4,4,IF(I5954&gt;=3,3,IF(I5954&gt;=2,2,1))))</f>
        <v>5</v>
      </c>
      <c r="Q5954" s="4">
        <f t="shared" ref="Q5954:Q6017" si="746">IF(H5954&gt;=7500,5,IF(H5954&gt;=2500,4,IF(H5954&gt;=1000,3,IF(H5954&gt;=1,2,1))))</f>
        <v>5</v>
      </c>
      <c r="R5954" s="4">
        <f t="shared" ref="R5954:R6017" si="747">O5954+P5954+Q5954</f>
        <v>15</v>
      </c>
      <c r="S5954" s="4">
        <f t="shared" ref="S5954:S6017" si="748">ROUND(10*R5954+0.5*N5954-6*K5954-0.3*MAX(0,L5954),1)</f>
        <v>160.80000000000001</v>
      </c>
      <c r="T5954" s="4" t="str">
        <f t="shared" ref="T5954:T6017" si="749">IF(J5954&gt;365,"D - Abwanderungsrisiko",IF(S5954&gt;=125,"A - Top-Kunde",IF(S5954&gt;=105,"B - Kernkunde","C - Entwicklungspotenzial")))</f>
        <v>A - Top-Kunde</v>
      </c>
      <c r="U5954" s="4">
        <f>ROUND(((E5954-Hilfswerte!$B$20)/Hilfswerte!$B$21)+((F5954-Hilfswerte!$B$22)/Hilfswerte!$B$23)+((G5954-Hilfswerte!$B$24)/Hilfswerte!$B$25)+0.1*INDEX(Hilfswerte!$B$4:$B$15,MATCH(C5954,Hilfswerte!$A$4:$A$15,0)),2)</f>
        <v>-0.73</v>
      </c>
      <c r="V5954" s="4">
        <f>ROUND(SQRT((((E5954-Hilfswerte!$B$20)/Hilfswerte!$B$21)-Hilfswerte!$B$28)^2+(((F5954-Hilfswerte!$B$22)/Hilfswerte!$B$23)-Hilfswerte!$B$29)^2+(((G5954-Hilfswerte!$B$24)/Hilfswerte!$B$25)-Hilfswerte!$B$30)^2),3)</f>
        <v>1.147</v>
      </c>
      <c r="W5954" s="4">
        <f>ROUND(E5954*Hilfswerte!$B$31,0)</f>
        <v>20555</v>
      </c>
      <c r="X5954" s="4">
        <f t="shared" ref="X5954:X6017" si="750">MAX(0,W5954-H5954)</f>
        <v>0</v>
      </c>
      <c r="Y5954" s="4" t="str">
        <f>IF(T5954="A - Top-Kunde","bereits Top-Kunde",IF(AND(V5954&lt;=Hilfswerte!$B$34,H5954&lt;0.5*W5954),"Hoch",IF(AND(V5954&lt;=Hilfswerte!$B$35,H5954&lt;0.7*W5954),"Mittel","Niedrig")))</f>
        <v>bereits Top-Kunde</v>
      </c>
      <c r="Z5954" s="4">
        <f t="shared" ref="Z5954:Z6017" si="751">ROUND(0.4*MAX(0,-N5954)+3*K5954+0.2*MAX(0,L5954)+0.05*J5954,1)</f>
        <v>4.5</v>
      </c>
      <c r="AA5954" s="4" t="str">
        <f>IF(J5954&gt;365,"Bereits abgewandert (Segment D)",IF(Z5954&gt;=Hilfswerte!$B$38,"Rot - akut gefaehrdet",IF(Z5954&gt;=Hilfswerte!$B$39,"Gelb - beobachten","Gruen - stabil")))</f>
        <v>Gruen - stabil</v>
      </c>
    </row>
    <row r="5955" spans="1:27" ht="15" customHeight="1" x14ac:dyDescent="0.25">
      <c r="A5955" s="4" t="s">
        <v>6302</v>
      </c>
      <c r="B5955" s="4" t="s">
        <v>251</v>
      </c>
      <c r="C5955" s="4" t="s">
        <v>65</v>
      </c>
      <c r="D5955" s="4" t="s">
        <v>30</v>
      </c>
      <c r="E5955" s="4">
        <v>74</v>
      </c>
      <c r="F5955" s="4">
        <v>16.8</v>
      </c>
      <c r="G5955" s="4">
        <v>21.1</v>
      </c>
      <c r="H5955" s="4">
        <v>1129</v>
      </c>
      <c r="I5955" s="4">
        <v>1</v>
      </c>
      <c r="J5955" s="4">
        <v>240</v>
      </c>
      <c r="K5955" s="4">
        <v>0</v>
      </c>
      <c r="L5955" s="4">
        <v>19</v>
      </c>
      <c r="M5955" s="4">
        <v>6</v>
      </c>
      <c r="N5955" s="4">
        <v>1.3</v>
      </c>
      <c r="O5955" s="4">
        <f t="shared" si="744"/>
        <v>2</v>
      </c>
      <c r="P5955" s="4">
        <f t="shared" si="745"/>
        <v>1</v>
      </c>
      <c r="Q5955" s="4">
        <f t="shared" si="746"/>
        <v>3</v>
      </c>
      <c r="R5955" s="4">
        <f t="shared" si="747"/>
        <v>6</v>
      </c>
      <c r="S5955" s="4">
        <f t="shared" si="748"/>
        <v>55</v>
      </c>
      <c r="T5955" s="4" t="str">
        <f t="shared" si="749"/>
        <v>C - Entwicklungspotenzial</v>
      </c>
      <c r="U5955" s="4">
        <f>ROUND(((E5955-Hilfswerte!$B$20)/Hilfswerte!$B$21)+((F5955-Hilfswerte!$B$22)/Hilfswerte!$B$23)+((G5955-Hilfswerte!$B$24)/Hilfswerte!$B$25)+0.1*INDEX(Hilfswerte!$B$4:$B$15,MATCH(C5955,Hilfswerte!$A$4:$A$15,0)),2)</f>
        <v>1.28</v>
      </c>
      <c r="V5955" s="4">
        <f>ROUND(SQRT((((E5955-Hilfswerte!$B$20)/Hilfswerte!$B$21)-Hilfswerte!$B$28)^2+(((F5955-Hilfswerte!$B$22)/Hilfswerte!$B$23)-Hilfswerte!$B$29)^2+(((G5955-Hilfswerte!$B$24)/Hilfswerte!$B$25)-Hilfswerte!$B$30)^2),3)</f>
        <v>1.663</v>
      </c>
      <c r="W5955" s="4">
        <f>ROUND(E5955*Hilfswerte!$B$31,0)</f>
        <v>15210</v>
      </c>
      <c r="X5955" s="4">
        <f t="shared" si="750"/>
        <v>14081</v>
      </c>
      <c r="Y5955" s="4" t="str">
        <f>IF(T5955="A - Top-Kunde","bereits Top-Kunde",IF(AND(V5955&lt;=Hilfswerte!$B$34,H5955&lt;0.5*W5955),"Hoch",IF(AND(V5955&lt;=Hilfswerte!$B$35,H5955&lt;0.7*W5955),"Mittel","Niedrig")))</f>
        <v>Niedrig</v>
      </c>
      <c r="Z5955" s="4">
        <f t="shared" si="751"/>
        <v>15.8</v>
      </c>
      <c r="AA5955" s="4" t="str">
        <f>IF(J5955&gt;365,"Bereits abgewandert (Segment D)",IF(Z5955&gt;=Hilfswerte!$B$38,"Rot - akut gefaehrdet",IF(Z5955&gt;=Hilfswerte!$B$39,"Gelb - beobachten","Gruen - stabil")))</f>
        <v>Gelb - beobachten</v>
      </c>
    </row>
    <row r="5956" spans="1:27" ht="15" customHeight="1" x14ac:dyDescent="0.25">
      <c r="A5956" s="4" t="s">
        <v>6303</v>
      </c>
      <c r="B5956" s="4" t="s">
        <v>973</v>
      </c>
      <c r="C5956" s="4" t="s">
        <v>29</v>
      </c>
      <c r="D5956" s="4" t="s">
        <v>122</v>
      </c>
      <c r="E5956" s="4">
        <v>39</v>
      </c>
      <c r="F5956" s="4">
        <v>11.4</v>
      </c>
      <c r="G5956" s="4">
        <v>20.399999999999999</v>
      </c>
      <c r="H5956" s="4">
        <v>0</v>
      </c>
      <c r="I5956" s="4">
        <v>0</v>
      </c>
      <c r="J5956" s="4">
        <v>955</v>
      </c>
      <c r="K5956" s="4">
        <v>0</v>
      </c>
      <c r="L5956" s="4">
        <v>8</v>
      </c>
      <c r="M5956" s="4">
        <v>0</v>
      </c>
      <c r="N5956" s="4">
        <v>-45.8</v>
      </c>
      <c r="O5956" s="4">
        <f t="shared" si="744"/>
        <v>1</v>
      </c>
      <c r="P5956" s="4">
        <f t="shared" si="745"/>
        <v>1</v>
      </c>
      <c r="Q5956" s="4">
        <f t="shared" si="746"/>
        <v>1</v>
      </c>
      <c r="R5956" s="4">
        <f t="shared" si="747"/>
        <v>3</v>
      </c>
      <c r="S5956" s="4">
        <f t="shared" si="748"/>
        <v>4.7</v>
      </c>
      <c r="T5956" s="4" t="str">
        <f t="shared" si="749"/>
        <v>D - Abwanderungsrisiko</v>
      </c>
      <c r="U5956" s="4">
        <f>ROUND(((E5956-Hilfswerte!$B$20)/Hilfswerte!$B$21)+((F5956-Hilfswerte!$B$22)/Hilfswerte!$B$23)+((G5956-Hilfswerte!$B$24)/Hilfswerte!$B$25)+0.1*INDEX(Hilfswerte!$B$4:$B$15,MATCH(C5956,Hilfswerte!$A$4:$A$15,0)),2)</f>
        <v>1.24</v>
      </c>
      <c r="V5956" s="4">
        <f>ROUND(SQRT((((E5956-Hilfswerte!$B$20)/Hilfswerte!$B$21)-Hilfswerte!$B$28)^2+(((F5956-Hilfswerte!$B$22)/Hilfswerte!$B$23)-Hilfswerte!$B$29)^2+(((G5956-Hilfswerte!$B$24)/Hilfswerte!$B$25)-Hilfswerte!$B$30)^2),3)</f>
        <v>1.629</v>
      </c>
      <c r="W5956" s="4">
        <f>ROUND(E5956*Hilfswerte!$B$31,0)</f>
        <v>8016</v>
      </c>
      <c r="X5956" s="4">
        <f t="shared" si="750"/>
        <v>8016</v>
      </c>
      <c r="Y5956" s="4" t="str">
        <f>IF(T5956="A - Top-Kunde","bereits Top-Kunde",IF(AND(V5956&lt;=Hilfswerte!$B$34,H5956&lt;0.5*W5956),"Hoch",IF(AND(V5956&lt;=Hilfswerte!$B$35,H5956&lt;0.7*W5956),"Mittel","Niedrig")))</f>
        <v>Niedrig</v>
      </c>
      <c r="Z5956" s="4">
        <f t="shared" si="751"/>
        <v>67.7</v>
      </c>
      <c r="AA5956" s="4" t="str">
        <f>IF(J5956&gt;365,"Bereits abgewandert (Segment D)",IF(Z5956&gt;=Hilfswerte!$B$38,"Rot - akut gefaehrdet",IF(Z5956&gt;=Hilfswerte!$B$39,"Gelb - beobachten","Gruen - stabil")))</f>
        <v>Bereits abgewandert (Segment D)</v>
      </c>
    </row>
    <row r="5957" spans="1:27" ht="15" customHeight="1" x14ac:dyDescent="0.25">
      <c r="A5957" s="4" t="s">
        <v>6304</v>
      </c>
      <c r="B5957" s="4" t="s">
        <v>1256</v>
      </c>
      <c r="C5957" s="4" t="s">
        <v>38</v>
      </c>
      <c r="D5957" s="4" t="s">
        <v>30</v>
      </c>
      <c r="E5957" s="4">
        <v>187</v>
      </c>
      <c r="F5957" s="4">
        <v>45.4</v>
      </c>
      <c r="G5957" s="4">
        <v>22.3</v>
      </c>
      <c r="H5957" s="4">
        <v>6326</v>
      </c>
      <c r="I5957" s="4">
        <v>4</v>
      </c>
      <c r="J5957" s="4">
        <v>20</v>
      </c>
      <c r="K5957" s="4">
        <v>1</v>
      </c>
      <c r="L5957" s="4">
        <v>8</v>
      </c>
      <c r="M5957" s="4">
        <v>4</v>
      </c>
      <c r="N5957" s="4">
        <v>-5.7</v>
      </c>
      <c r="O5957" s="4">
        <f t="shared" si="744"/>
        <v>5</v>
      </c>
      <c r="P5957" s="4">
        <f t="shared" si="745"/>
        <v>4</v>
      </c>
      <c r="Q5957" s="4">
        <f t="shared" si="746"/>
        <v>4</v>
      </c>
      <c r="R5957" s="4">
        <f t="shared" si="747"/>
        <v>13</v>
      </c>
      <c r="S5957" s="4">
        <f t="shared" si="748"/>
        <v>118.8</v>
      </c>
      <c r="T5957" s="4" t="str">
        <f t="shared" si="749"/>
        <v>B - Kernkunde</v>
      </c>
      <c r="U5957" s="4">
        <f>ROUND(((E5957-Hilfswerte!$B$20)/Hilfswerte!$B$21)+((F5957-Hilfswerte!$B$22)/Hilfswerte!$B$23)+((G5957-Hilfswerte!$B$24)/Hilfswerte!$B$25)+0.1*INDEX(Hilfswerte!$B$4:$B$15,MATCH(C5957,Hilfswerte!$A$4:$A$15,0)),2)</f>
        <v>2.86</v>
      </c>
      <c r="V5957" s="4">
        <f>ROUND(SQRT((((E5957-Hilfswerte!$B$20)/Hilfswerte!$B$21)-Hilfswerte!$B$28)^2+(((F5957-Hilfswerte!$B$22)/Hilfswerte!$B$23)-Hilfswerte!$B$29)^2+(((G5957-Hilfswerte!$B$24)/Hilfswerte!$B$25)-Hilfswerte!$B$30)^2),3)</f>
        <v>1.768</v>
      </c>
      <c r="W5957" s="4">
        <f>ROUND(E5957*Hilfswerte!$B$31,0)</f>
        <v>38437</v>
      </c>
      <c r="X5957" s="4">
        <f t="shared" si="750"/>
        <v>32111</v>
      </c>
      <c r="Y5957" s="4" t="str">
        <f>IF(T5957="A - Top-Kunde","bereits Top-Kunde",IF(AND(V5957&lt;=Hilfswerte!$B$34,H5957&lt;0.5*W5957),"Hoch",IF(AND(V5957&lt;=Hilfswerte!$B$35,H5957&lt;0.7*W5957),"Mittel","Niedrig")))</f>
        <v>Niedrig</v>
      </c>
      <c r="Z5957" s="4">
        <f t="shared" si="751"/>
        <v>7.9</v>
      </c>
      <c r="AA5957" s="4" t="str">
        <f>IF(J5957&gt;365,"Bereits abgewandert (Segment D)",IF(Z5957&gt;=Hilfswerte!$B$38,"Rot - akut gefaehrdet",IF(Z5957&gt;=Hilfswerte!$B$39,"Gelb - beobachten","Gruen - stabil")))</f>
        <v>Gruen - stabil</v>
      </c>
    </row>
    <row r="5958" spans="1:27" ht="15" customHeight="1" x14ac:dyDescent="0.25">
      <c r="A5958" s="4" t="s">
        <v>6305</v>
      </c>
      <c r="B5958" s="4" t="s">
        <v>973</v>
      </c>
      <c r="C5958" s="4" t="s">
        <v>89</v>
      </c>
      <c r="D5958" s="4" t="s">
        <v>52</v>
      </c>
      <c r="E5958" s="4">
        <v>17</v>
      </c>
      <c r="F5958" s="4">
        <v>2.8</v>
      </c>
      <c r="G5958" s="4">
        <v>13.3</v>
      </c>
      <c r="H5958" s="4">
        <v>14229</v>
      </c>
      <c r="I5958" s="4">
        <v>3</v>
      </c>
      <c r="J5958" s="4">
        <v>9</v>
      </c>
      <c r="K5958" s="4">
        <v>1</v>
      </c>
      <c r="L5958" s="4">
        <v>-2</v>
      </c>
      <c r="M5958" s="4">
        <v>5</v>
      </c>
      <c r="N5958" s="4">
        <v>-7.2</v>
      </c>
      <c r="O5958" s="4">
        <f t="shared" si="744"/>
        <v>5</v>
      </c>
      <c r="P5958" s="4">
        <f t="shared" si="745"/>
        <v>3</v>
      </c>
      <c r="Q5958" s="4">
        <f t="shared" si="746"/>
        <v>5</v>
      </c>
      <c r="R5958" s="4">
        <f t="shared" si="747"/>
        <v>13</v>
      </c>
      <c r="S5958" s="4">
        <f t="shared" si="748"/>
        <v>120.4</v>
      </c>
      <c r="T5958" s="4" t="str">
        <f t="shared" si="749"/>
        <v>B - Kernkunde</v>
      </c>
      <c r="U5958" s="4">
        <f>ROUND(((E5958-Hilfswerte!$B$20)/Hilfswerte!$B$21)+((F5958-Hilfswerte!$B$22)/Hilfswerte!$B$23)+((G5958-Hilfswerte!$B$24)/Hilfswerte!$B$25)+0.1*INDEX(Hilfswerte!$B$4:$B$15,MATCH(C5958,Hilfswerte!$A$4:$A$15,0)),2)</f>
        <v>-0.11</v>
      </c>
      <c r="V5958" s="4">
        <f>ROUND(SQRT((((E5958-Hilfswerte!$B$20)/Hilfswerte!$B$21)-Hilfswerte!$B$28)^2+(((F5958-Hilfswerte!$B$22)/Hilfswerte!$B$23)-Hilfswerte!$B$29)^2+(((G5958-Hilfswerte!$B$24)/Hilfswerte!$B$25)-Hilfswerte!$B$30)^2),3)</f>
        <v>0.95799999999999996</v>
      </c>
      <c r="W5958" s="4">
        <f>ROUND(E5958*Hilfswerte!$B$31,0)</f>
        <v>3494</v>
      </c>
      <c r="X5958" s="4">
        <f t="shared" si="750"/>
        <v>0</v>
      </c>
      <c r="Y5958" s="4" t="str">
        <f>IF(T5958="A - Top-Kunde","bereits Top-Kunde",IF(AND(V5958&lt;=Hilfswerte!$B$34,H5958&lt;0.5*W5958),"Hoch",IF(AND(V5958&lt;=Hilfswerte!$B$35,H5958&lt;0.7*W5958),"Mittel","Niedrig")))</f>
        <v>Niedrig</v>
      </c>
      <c r="Z5958" s="4">
        <f t="shared" si="751"/>
        <v>6.3</v>
      </c>
      <c r="AA5958" s="4" t="str">
        <f>IF(J5958&gt;365,"Bereits abgewandert (Segment D)",IF(Z5958&gt;=Hilfswerte!$B$38,"Rot - akut gefaehrdet",IF(Z5958&gt;=Hilfswerte!$B$39,"Gelb - beobachten","Gruen - stabil")))</f>
        <v>Gruen - stabil</v>
      </c>
    </row>
    <row r="5959" spans="1:27" ht="15" customHeight="1" x14ac:dyDescent="0.25">
      <c r="A5959" s="4" t="s">
        <v>6306</v>
      </c>
      <c r="B5959" s="4" t="s">
        <v>1007</v>
      </c>
      <c r="C5959" s="4" t="s">
        <v>47</v>
      </c>
      <c r="D5959" s="4" t="s">
        <v>30</v>
      </c>
      <c r="E5959" s="4">
        <v>42</v>
      </c>
      <c r="F5959" s="4">
        <v>12.8</v>
      </c>
      <c r="G5959" s="4">
        <v>3.4</v>
      </c>
      <c r="H5959" s="4">
        <v>3078</v>
      </c>
      <c r="I5959" s="4">
        <v>3</v>
      </c>
      <c r="J5959" s="4">
        <v>144</v>
      </c>
      <c r="K5959" s="4">
        <v>1</v>
      </c>
      <c r="L5959" s="4">
        <v>0</v>
      </c>
      <c r="M5959" s="4">
        <v>2</v>
      </c>
      <c r="N5959" s="4">
        <v>15</v>
      </c>
      <c r="O5959" s="4">
        <f t="shared" si="744"/>
        <v>3</v>
      </c>
      <c r="P5959" s="4">
        <f t="shared" si="745"/>
        <v>3</v>
      </c>
      <c r="Q5959" s="4">
        <f t="shared" si="746"/>
        <v>4</v>
      </c>
      <c r="R5959" s="4">
        <f t="shared" si="747"/>
        <v>10</v>
      </c>
      <c r="S5959" s="4">
        <f t="shared" si="748"/>
        <v>101.5</v>
      </c>
      <c r="T5959" s="4" t="str">
        <f t="shared" si="749"/>
        <v>C - Entwicklungspotenzial</v>
      </c>
      <c r="U5959" s="4">
        <f>ROUND(((E5959-Hilfswerte!$B$20)/Hilfswerte!$B$21)+((F5959-Hilfswerte!$B$22)/Hilfswerte!$B$23)+((G5959-Hilfswerte!$B$24)/Hilfswerte!$B$25)+0.1*INDEX(Hilfswerte!$B$4:$B$15,MATCH(C5959,Hilfswerte!$A$4:$A$15,0)),2)</f>
        <v>-1.61</v>
      </c>
      <c r="V5959" s="4">
        <f>ROUND(SQRT((((E5959-Hilfswerte!$B$20)/Hilfswerte!$B$21)-Hilfswerte!$B$28)^2+(((F5959-Hilfswerte!$B$22)/Hilfswerte!$B$23)-Hilfswerte!$B$29)^2+(((G5959-Hilfswerte!$B$24)/Hilfswerte!$B$25)-Hilfswerte!$B$30)^2),3)</f>
        <v>1.423</v>
      </c>
      <c r="W5959" s="4">
        <f>ROUND(E5959*Hilfswerte!$B$31,0)</f>
        <v>8633</v>
      </c>
      <c r="X5959" s="4">
        <f t="shared" si="750"/>
        <v>5555</v>
      </c>
      <c r="Y5959" s="4" t="str">
        <f>IF(T5959="A - Top-Kunde","bereits Top-Kunde",IF(AND(V5959&lt;=Hilfswerte!$B$34,H5959&lt;0.5*W5959),"Hoch",IF(AND(V5959&lt;=Hilfswerte!$B$35,H5959&lt;0.7*W5959),"Mittel","Niedrig")))</f>
        <v>Niedrig</v>
      </c>
      <c r="Z5959" s="4">
        <f t="shared" si="751"/>
        <v>10.199999999999999</v>
      </c>
      <c r="AA5959" s="4" t="str">
        <f>IF(J5959&gt;365,"Bereits abgewandert (Segment D)",IF(Z5959&gt;=Hilfswerte!$B$38,"Rot - akut gefaehrdet",IF(Z5959&gt;=Hilfswerte!$B$39,"Gelb - beobachten","Gruen - stabil")))</f>
        <v>Gruen - stabil</v>
      </c>
    </row>
    <row r="5960" spans="1:27" ht="15" customHeight="1" x14ac:dyDescent="0.25">
      <c r="A5960" s="4" t="s">
        <v>6307</v>
      </c>
      <c r="B5960" s="4" t="s">
        <v>350</v>
      </c>
      <c r="C5960" s="4" t="s">
        <v>65</v>
      </c>
      <c r="D5960" s="4" t="s">
        <v>93</v>
      </c>
      <c r="E5960" s="4">
        <v>21</v>
      </c>
      <c r="F5960" s="4">
        <v>7.7</v>
      </c>
      <c r="G5960" s="4">
        <v>14.3</v>
      </c>
      <c r="H5960" s="4">
        <v>0</v>
      </c>
      <c r="I5960" s="4">
        <v>0</v>
      </c>
      <c r="J5960" s="4">
        <v>407</v>
      </c>
      <c r="K5960" s="4">
        <v>0</v>
      </c>
      <c r="L5960" s="4">
        <v>15</v>
      </c>
      <c r="M5960" s="4">
        <v>0</v>
      </c>
      <c r="N5960" s="4">
        <v>-37</v>
      </c>
      <c r="O5960" s="4">
        <f t="shared" si="744"/>
        <v>1</v>
      </c>
      <c r="P5960" s="4">
        <f t="shared" si="745"/>
        <v>1</v>
      </c>
      <c r="Q5960" s="4">
        <f t="shared" si="746"/>
        <v>1</v>
      </c>
      <c r="R5960" s="4">
        <f t="shared" si="747"/>
        <v>3</v>
      </c>
      <c r="S5960" s="4">
        <f t="shared" si="748"/>
        <v>7</v>
      </c>
      <c r="T5960" s="4" t="str">
        <f t="shared" si="749"/>
        <v>D - Abwanderungsrisiko</v>
      </c>
      <c r="U5960" s="4">
        <f>ROUND(((E5960-Hilfswerte!$B$20)/Hilfswerte!$B$21)+((F5960-Hilfswerte!$B$22)/Hilfswerte!$B$23)+((G5960-Hilfswerte!$B$24)/Hilfswerte!$B$25)+0.1*INDEX(Hilfswerte!$B$4:$B$15,MATCH(C5960,Hilfswerte!$A$4:$A$15,0)),2)</f>
        <v>-0.19</v>
      </c>
      <c r="V5960" s="4">
        <f>ROUND(SQRT((((E5960-Hilfswerte!$B$20)/Hilfswerte!$B$21)-Hilfswerte!$B$28)^2+(((F5960-Hilfswerte!$B$22)/Hilfswerte!$B$23)-Hilfswerte!$B$29)^2+(((G5960-Hilfswerte!$B$24)/Hilfswerte!$B$25)-Hilfswerte!$B$30)^2),3)</f>
        <v>0.96099999999999997</v>
      </c>
      <c r="W5960" s="4">
        <f>ROUND(E5960*Hilfswerte!$B$31,0)</f>
        <v>4316</v>
      </c>
      <c r="X5960" s="4">
        <f t="shared" si="750"/>
        <v>4316</v>
      </c>
      <c r="Y5960" s="4" t="str">
        <f>IF(T5960="A - Top-Kunde","bereits Top-Kunde",IF(AND(V5960&lt;=Hilfswerte!$B$34,H5960&lt;0.5*W5960),"Hoch",IF(AND(V5960&lt;=Hilfswerte!$B$35,H5960&lt;0.7*W5960),"Mittel","Niedrig")))</f>
        <v>Mittel</v>
      </c>
      <c r="Z5960" s="4">
        <f t="shared" si="751"/>
        <v>38.200000000000003</v>
      </c>
      <c r="AA5960" s="4" t="str">
        <f>IF(J5960&gt;365,"Bereits abgewandert (Segment D)",IF(Z5960&gt;=Hilfswerte!$B$38,"Rot - akut gefaehrdet",IF(Z5960&gt;=Hilfswerte!$B$39,"Gelb - beobachten","Gruen - stabil")))</f>
        <v>Bereits abgewandert (Segment D)</v>
      </c>
    </row>
    <row r="5961" spans="1:27" ht="15" customHeight="1" x14ac:dyDescent="0.25">
      <c r="A5961" s="4" t="s">
        <v>6308</v>
      </c>
      <c r="B5961" s="4" t="s">
        <v>275</v>
      </c>
      <c r="C5961" s="4" t="s">
        <v>29</v>
      </c>
      <c r="D5961" s="4" t="s">
        <v>30</v>
      </c>
      <c r="E5961" s="4">
        <v>15</v>
      </c>
      <c r="F5961" s="4">
        <v>3.3</v>
      </c>
      <c r="G5961" s="4">
        <v>5.6</v>
      </c>
      <c r="H5961" s="4">
        <v>1466</v>
      </c>
      <c r="I5961" s="4">
        <v>2</v>
      </c>
      <c r="J5961" s="4">
        <v>24</v>
      </c>
      <c r="K5961" s="4">
        <v>0</v>
      </c>
      <c r="L5961" s="4">
        <v>0</v>
      </c>
      <c r="M5961" s="4">
        <v>6</v>
      </c>
      <c r="N5961" s="4">
        <v>11.9</v>
      </c>
      <c r="O5961" s="4">
        <f t="shared" si="744"/>
        <v>5</v>
      </c>
      <c r="P5961" s="4">
        <f t="shared" si="745"/>
        <v>2</v>
      </c>
      <c r="Q5961" s="4">
        <f t="shared" si="746"/>
        <v>3</v>
      </c>
      <c r="R5961" s="4">
        <f t="shared" si="747"/>
        <v>10</v>
      </c>
      <c r="S5961" s="4">
        <f t="shared" si="748"/>
        <v>106</v>
      </c>
      <c r="T5961" s="4" t="str">
        <f t="shared" si="749"/>
        <v>B - Kernkunde</v>
      </c>
      <c r="U5961" s="4">
        <f>ROUND(((E5961-Hilfswerte!$B$20)/Hilfswerte!$B$21)+((F5961-Hilfswerte!$B$22)/Hilfswerte!$B$23)+((G5961-Hilfswerte!$B$24)/Hilfswerte!$B$25)+0.1*INDEX(Hilfswerte!$B$4:$B$15,MATCH(C5961,Hilfswerte!$A$4:$A$15,0)),2)</f>
        <v>-1.36</v>
      </c>
      <c r="V5961" s="4">
        <f>ROUND(SQRT((((E5961-Hilfswerte!$B$20)/Hilfswerte!$B$21)-Hilfswerte!$B$28)^2+(((F5961-Hilfswerte!$B$22)/Hilfswerte!$B$23)-Hilfswerte!$B$29)^2+(((G5961-Hilfswerte!$B$24)/Hilfswerte!$B$25)-Hilfswerte!$B$30)^2),3)</f>
        <v>1.266</v>
      </c>
      <c r="W5961" s="4">
        <f>ROUND(E5961*Hilfswerte!$B$31,0)</f>
        <v>3083</v>
      </c>
      <c r="X5961" s="4">
        <f t="shared" si="750"/>
        <v>1617</v>
      </c>
      <c r="Y5961" s="4" t="str">
        <f>IF(T5961="A - Top-Kunde","bereits Top-Kunde",IF(AND(V5961&lt;=Hilfswerte!$B$34,H5961&lt;0.5*W5961),"Hoch",IF(AND(V5961&lt;=Hilfswerte!$B$35,H5961&lt;0.7*W5961),"Mittel","Niedrig")))</f>
        <v>Niedrig</v>
      </c>
      <c r="Z5961" s="4">
        <f t="shared" si="751"/>
        <v>1.2</v>
      </c>
      <c r="AA5961" s="4" t="str">
        <f>IF(J5961&gt;365,"Bereits abgewandert (Segment D)",IF(Z5961&gt;=Hilfswerte!$B$38,"Rot - akut gefaehrdet",IF(Z5961&gt;=Hilfswerte!$B$39,"Gelb - beobachten","Gruen - stabil")))</f>
        <v>Gruen - stabil</v>
      </c>
    </row>
    <row r="5962" spans="1:27" ht="15" customHeight="1" x14ac:dyDescent="0.25">
      <c r="A5962" s="4" t="s">
        <v>6309</v>
      </c>
      <c r="B5962" s="4" t="s">
        <v>567</v>
      </c>
      <c r="C5962" s="4" t="s">
        <v>29</v>
      </c>
      <c r="D5962" s="4" t="s">
        <v>117</v>
      </c>
      <c r="E5962" s="4">
        <v>48</v>
      </c>
      <c r="F5962" s="4">
        <v>11.2</v>
      </c>
      <c r="G5962" s="4">
        <v>8.1</v>
      </c>
      <c r="H5962" s="4">
        <v>3337</v>
      </c>
      <c r="I5962" s="4">
        <v>2</v>
      </c>
      <c r="J5962" s="4">
        <v>161</v>
      </c>
      <c r="K5962" s="4">
        <v>1</v>
      </c>
      <c r="L5962" s="4">
        <v>-6</v>
      </c>
      <c r="M5962" s="4">
        <v>5</v>
      </c>
      <c r="N5962" s="4">
        <v>-12.2</v>
      </c>
      <c r="O5962" s="4">
        <f t="shared" si="744"/>
        <v>3</v>
      </c>
      <c r="P5962" s="4">
        <f t="shared" si="745"/>
        <v>2</v>
      </c>
      <c r="Q5962" s="4">
        <f t="shared" si="746"/>
        <v>4</v>
      </c>
      <c r="R5962" s="4">
        <f t="shared" si="747"/>
        <v>9</v>
      </c>
      <c r="S5962" s="4">
        <f t="shared" si="748"/>
        <v>77.900000000000006</v>
      </c>
      <c r="T5962" s="4" t="str">
        <f t="shared" si="749"/>
        <v>C - Entwicklungspotenzial</v>
      </c>
      <c r="U5962" s="4">
        <f>ROUND(((E5962-Hilfswerte!$B$20)/Hilfswerte!$B$21)+((F5962-Hilfswerte!$B$22)/Hilfswerte!$B$23)+((G5962-Hilfswerte!$B$24)/Hilfswerte!$B$25)+0.1*INDEX(Hilfswerte!$B$4:$B$15,MATCH(C5962,Hilfswerte!$A$4:$A$15,0)),2)</f>
        <v>-0.68</v>
      </c>
      <c r="V5962" s="4">
        <f>ROUND(SQRT((((E5962-Hilfswerte!$B$20)/Hilfswerte!$B$21)-Hilfswerte!$B$28)^2+(((F5962-Hilfswerte!$B$22)/Hilfswerte!$B$23)-Hilfswerte!$B$29)^2+(((G5962-Hilfswerte!$B$24)/Hilfswerte!$B$25)-Hilfswerte!$B$30)^2),3)</f>
        <v>0.85499999999999998</v>
      </c>
      <c r="W5962" s="4">
        <f>ROUND(E5962*Hilfswerte!$B$31,0)</f>
        <v>9866</v>
      </c>
      <c r="X5962" s="4">
        <f t="shared" si="750"/>
        <v>6529</v>
      </c>
      <c r="Y5962" s="4" t="str">
        <f>IF(T5962="A - Top-Kunde","bereits Top-Kunde",IF(AND(V5962&lt;=Hilfswerte!$B$34,H5962&lt;0.5*W5962),"Hoch",IF(AND(V5962&lt;=Hilfswerte!$B$35,H5962&lt;0.7*W5962),"Mittel","Niedrig")))</f>
        <v>Mittel</v>
      </c>
      <c r="Z5962" s="4">
        <f t="shared" si="751"/>
        <v>15.9</v>
      </c>
      <c r="AA5962" s="4" t="str">
        <f>IF(J5962&gt;365,"Bereits abgewandert (Segment D)",IF(Z5962&gt;=Hilfswerte!$B$38,"Rot - akut gefaehrdet",IF(Z5962&gt;=Hilfswerte!$B$39,"Gelb - beobachten","Gruen - stabil")))</f>
        <v>Gelb - beobachten</v>
      </c>
    </row>
    <row r="5963" spans="1:27" ht="15" customHeight="1" x14ac:dyDescent="0.25">
      <c r="A5963" s="4" t="s">
        <v>6310</v>
      </c>
      <c r="B5963" s="4" t="s">
        <v>1243</v>
      </c>
      <c r="C5963" s="4" t="s">
        <v>47</v>
      </c>
      <c r="D5963" s="4" t="s">
        <v>30</v>
      </c>
      <c r="E5963" s="4">
        <v>72</v>
      </c>
      <c r="F5963" s="4">
        <v>15.3</v>
      </c>
      <c r="G5963" s="4">
        <v>17.899999999999999</v>
      </c>
      <c r="H5963" s="4">
        <v>8240</v>
      </c>
      <c r="I5963" s="4">
        <v>5</v>
      </c>
      <c r="J5963" s="4">
        <v>5</v>
      </c>
      <c r="K5963" s="4">
        <v>1</v>
      </c>
      <c r="L5963" s="4">
        <v>-2</v>
      </c>
      <c r="M5963" s="4">
        <v>3</v>
      </c>
      <c r="N5963" s="4">
        <v>-34.5</v>
      </c>
      <c r="O5963" s="4">
        <f t="shared" si="744"/>
        <v>5</v>
      </c>
      <c r="P5963" s="4">
        <f t="shared" si="745"/>
        <v>5</v>
      </c>
      <c r="Q5963" s="4">
        <f t="shared" si="746"/>
        <v>5</v>
      </c>
      <c r="R5963" s="4">
        <f t="shared" si="747"/>
        <v>15</v>
      </c>
      <c r="S5963" s="4">
        <f t="shared" si="748"/>
        <v>126.8</v>
      </c>
      <c r="T5963" s="4" t="str">
        <f t="shared" si="749"/>
        <v>A - Top-Kunde</v>
      </c>
      <c r="U5963" s="4">
        <f>ROUND(((E5963-Hilfswerte!$B$20)/Hilfswerte!$B$21)+((F5963-Hilfswerte!$B$22)/Hilfswerte!$B$23)+((G5963-Hilfswerte!$B$24)/Hilfswerte!$B$25)+0.1*INDEX(Hilfswerte!$B$4:$B$15,MATCH(C5963,Hilfswerte!$A$4:$A$15,0)),2)</f>
        <v>0.87</v>
      </c>
      <c r="V5963" s="4">
        <f>ROUND(SQRT((((E5963-Hilfswerte!$B$20)/Hilfswerte!$B$21)-Hilfswerte!$B$28)^2+(((F5963-Hilfswerte!$B$22)/Hilfswerte!$B$23)-Hilfswerte!$B$29)^2+(((G5963-Hilfswerte!$B$24)/Hilfswerte!$B$25)-Hilfswerte!$B$30)^2),3)</f>
        <v>1.2070000000000001</v>
      </c>
      <c r="W5963" s="4">
        <f>ROUND(E5963*Hilfswerte!$B$31,0)</f>
        <v>14799</v>
      </c>
      <c r="X5963" s="4">
        <f t="shared" si="750"/>
        <v>6559</v>
      </c>
      <c r="Y5963" s="4" t="str">
        <f>IF(T5963="A - Top-Kunde","bereits Top-Kunde",IF(AND(V5963&lt;=Hilfswerte!$B$34,H5963&lt;0.5*W5963),"Hoch",IF(AND(V5963&lt;=Hilfswerte!$B$35,H5963&lt;0.7*W5963),"Mittel","Niedrig")))</f>
        <v>bereits Top-Kunde</v>
      </c>
      <c r="Z5963" s="4">
        <f t="shared" si="751"/>
        <v>17.100000000000001</v>
      </c>
      <c r="AA5963" s="4" t="str">
        <f>IF(J5963&gt;365,"Bereits abgewandert (Segment D)",IF(Z5963&gt;=Hilfswerte!$B$38,"Rot - akut gefaehrdet",IF(Z5963&gt;=Hilfswerte!$B$39,"Gelb - beobachten","Gruen - stabil")))</f>
        <v>Gelb - beobachten</v>
      </c>
    </row>
    <row r="5964" spans="1:27" ht="15" customHeight="1" x14ac:dyDescent="0.25">
      <c r="A5964" s="4" t="s">
        <v>6311</v>
      </c>
      <c r="B5964" s="4" t="s">
        <v>650</v>
      </c>
      <c r="C5964" s="4" t="s">
        <v>74</v>
      </c>
      <c r="D5964" s="4" t="s">
        <v>30</v>
      </c>
      <c r="E5964" s="4">
        <v>38</v>
      </c>
      <c r="F5964" s="4">
        <v>9</v>
      </c>
      <c r="G5964" s="4">
        <v>6.3</v>
      </c>
      <c r="H5964" s="4">
        <v>1231</v>
      </c>
      <c r="I5964" s="4">
        <v>2</v>
      </c>
      <c r="J5964" s="4">
        <v>7</v>
      </c>
      <c r="K5964" s="4">
        <v>0</v>
      </c>
      <c r="L5964" s="4">
        <v>2</v>
      </c>
      <c r="M5964" s="4">
        <v>5</v>
      </c>
      <c r="N5964" s="4">
        <v>9.3000000000000007</v>
      </c>
      <c r="O5964" s="4">
        <f t="shared" si="744"/>
        <v>5</v>
      </c>
      <c r="P5964" s="4">
        <f t="shared" si="745"/>
        <v>2</v>
      </c>
      <c r="Q5964" s="4">
        <f t="shared" si="746"/>
        <v>3</v>
      </c>
      <c r="R5964" s="4">
        <f t="shared" si="747"/>
        <v>10</v>
      </c>
      <c r="S5964" s="4">
        <f t="shared" si="748"/>
        <v>104.1</v>
      </c>
      <c r="T5964" s="4" t="str">
        <f t="shared" si="749"/>
        <v>C - Entwicklungspotenzial</v>
      </c>
      <c r="U5964" s="4">
        <f>ROUND(((E5964-Hilfswerte!$B$20)/Hilfswerte!$B$21)+((F5964-Hilfswerte!$B$22)/Hilfswerte!$B$23)+((G5964-Hilfswerte!$B$24)/Hilfswerte!$B$25)+0.1*INDEX(Hilfswerte!$B$4:$B$15,MATCH(C5964,Hilfswerte!$A$4:$A$15,0)),2)</f>
        <v>-1.34</v>
      </c>
      <c r="V5964" s="4">
        <f>ROUND(SQRT((((E5964-Hilfswerte!$B$20)/Hilfswerte!$B$21)-Hilfswerte!$B$28)^2+(((F5964-Hilfswerte!$B$22)/Hilfswerte!$B$23)-Hilfswerte!$B$29)^2+(((G5964-Hilfswerte!$B$24)/Hilfswerte!$B$25)-Hilfswerte!$B$30)^2),3)</f>
        <v>1.087</v>
      </c>
      <c r="W5964" s="4">
        <f>ROUND(E5964*Hilfswerte!$B$31,0)</f>
        <v>7811</v>
      </c>
      <c r="X5964" s="4">
        <f t="shared" si="750"/>
        <v>6580</v>
      </c>
      <c r="Y5964" s="4" t="str">
        <f>IF(T5964="A - Top-Kunde","bereits Top-Kunde",IF(AND(V5964&lt;=Hilfswerte!$B$34,H5964&lt;0.5*W5964),"Hoch",IF(AND(V5964&lt;=Hilfswerte!$B$35,H5964&lt;0.7*W5964),"Mittel","Niedrig")))</f>
        <v>Mittel</v>
      </c>
      <c r="Z5964" s="4">
        <f t="shared" si="751"/>
        <v>0.8</v>
      </c>
      <c r="AA5964" s="4" t="str">
        <f>IF(J5964&gt;365,"Bereits abgewandert (Segment D)",IF(Z5964&gt;=Hilfswerte!$B$38,"Rot - akut gefaehrdet",IF(Z5964&gt;=Hilfswerte!$B$39,"Gelb - beobachten","Gruen - stabil")))</f>
        <v>Gruen - stabil</v>
      </c>
    </row>
    <row r="5965" spans="1:27" ht="15" customHeight="1" x14ac:dyDescent="0.25">
      <c r="A5965" s="4" t="s">
        <v>6312</v>
      </c>
      <c r="B5965" s="4" t="s">
        <v>433</v>
      </c>
      <c r="C5965" s="4" t="s">
        <v>38</v>
      </c>
      <c r="D5965" s="4" t="s">
        <v>30</v>
      </c>
      <c r="E5965" s="4">
        <v>168</v>
      </c>
      <c r="F5965" s="4">
        <v>54.3</v>
      </c>
      <c r="G5965" s="4">
        <v>2.6</v>
      </c>
      <c r="H5965" s="4">
        <v>59491</v>
      </c>
      <c r="I5965" s="4">
        <v>4</v>
      </c>
      <c r="J5965" s="4">
        <v>61</v>
      </c>
      <c r="K5965" s="4">
        <v>0</v>
      </c>
      <c r="L5965" s="4">
        <v>2</v>
      </c>
      <c r="M5965" s="4">
        <v>3</v>
      </c>
      <c r="N5965" s="4">
        <v>-5.8</v>
      </c>
      <c r="O5965" s="4">
        <f t="shared" si="744"/>
        <v>4</v>
      </c>
      <c r="P5965" s="4">
        <f t="shared" si="745"/>
        <v>4</v>
      </c>
      <c r="Q5965" s="4">
        <f t="shared" si="746"/>
        <v>5</v>
      </c>
      <c r="R5965" s="4">
        <f t="shared" si="747"/>
        <v>13</v>
      </c>
      <c r="S5965" s="4">
        <f t="shared" si="748"/>
        <v>126.5</v>
      </c>
      <c r="T5965" s="4" t="str">
        <f t="shared" si="749"/>
        <v>A - Top-Kunde</v>
      </c>
      <c r="U5965" s="4">
        <f>ROUND(((E5965-Hilfswerte!$B$20)/Hilfswerte!$B$21)+((F5965-Hilfswerte!$B$22)/Hilfswerte!$B$23)+((G5965-Hilfswerte!$B$24)/Hilfswerte!$B$25)+0.1*INDEX(Hilfswerte!$B$4:$B$15,MATCH(C5965,Hilfswerte!$A$4:$A$15,0)),2)</f>
        <v>-0.19</v>
      </c>
      <c r="V5965" s="4">
        <f>ROUND(SQRT((((E5965-Hilfswerte!$B$20)/Hilfswerte!$B$21)-Hilfswerte!$B$28)^2+(((F5965-Hilfswerte!$B$22)/Hilfswerte!$B$23)-Hilfswerte!$B$29)^2+(((G5965-Hilfswerte!$B$24)/Hilfswerte!$B$25)-Hilfswerte!$B$30)^2),3)</f>
        <v>1.4</v>
      </c>
      <c r="W5965" s="4">
        <f>ROUND(E5965*Hilfswerte!$B$31,0)</f>
        <v>34532</v>
      </c>
      <c r="X5965" s="4">
        <f t="shared" si="750"/>
        <v>0</v>
      </c>
      <c r="Y5965" s="4" t="str">
        <f>IF(T5965="A - Top-Kunde","bereits Top-Kunde",IF(AND(V5965&lt;=Hilfswerte!$B$34,H5965&lt;0.5*W5965),"Hoch",IF(AND(V5965&lt;=Hilfswerte!$B$35,H5965&lt;0.7*W5965),"Mittel","Niedrig")))</f>
        <v>bereits Top-Kunde</v>
      </c>
      <c r="Z5965" s="4">
        <f t="shared" si="751"/>
        <v>5.8</v>
      </c>
      <c r="AA5965" s="4" t="str">
        <f>IF(J5965&gt;365,"Bereits abgewandert (Segment D)",IF(Z5965&gt;=Hilfswerte!$B$38,"Rot - akut gefaehrdet",IF(Z5965&gt;=Hilfswerte!$B$39,"Gelb - beobachten","Gruen - stabil")))</f>
        <v>Gruen - stabil</v>
      </c>
    </row>
    <row r="5966" spans="1:27" ht="15" customHeight="1" x14ac:dyDescent="0.25">
      <c r="A5966" s="4" t="s">
        <v>6313</v>
      </c>
      <c r="B5966" s="4" t="s">
        <v>587</v>
      </c>
      <c r="C5966" s="4" t="s">
        <v>33</v>
      </c>
      <c r="D5966" s="4" t="s">
        <v>30</v>
      </c>
      <c r="E5966" s="4">
        <v>100</v>
      </c>
      <c r="F5966" s="4">
        <v>14.5</v>
      </c>
      <c r="G5966" s="4">
        <v>9</v>
      </c>
      <c r="H5966" s="4">
        <v>4117</v>
      </c>
      <c r="I5966" s="4">
        <v>1</v>
      </c>
      <c r="J5966" s="4">
        <v>287</v>
      </c>
      <c r="K5966" s="4">
        <v>0</v>
      </c>
      <c r="L5966" s="4">
        <v>15</v>
      </c>
      <c r="M5966" s="4">
        <v>2</v>
      </c>
      <c r="N5966" s="4">
        <v>13.2</v>
      </c>
      <c r="O5966" s="4">
        <f t="shared" si="744"/>
        <v>2</v>
      </c>
      <c r="P5966" s="4">
        <f t="shared" si="745"/>
        <v>1</v>
      </c>
      <c r="Q5966" s="4">
        <f t="shared" si="746"/>
        <v>4</v>
      </c>
      <c r="R5966" s="4">
        <f t="shared" si="747"/>
        <v>7</v>
      </c>
      <c r="S5966" s="4">
        <f t="shared" si="748"/>
        <v>72.099999999999994</v>
      </c>
      <c r="T5966" s="4" t="str">
        <f t="shared" si="749"/>
        <v>C - Entwicklungspotenzial</v>
      </c>
      <c r="U5966" s="4">
        <f>ROUND(((E5966-Hilfswerte!$B$20)/Hilfswerte!$B$21)+((F5966-Hilfswerte!$B$22)/Hilfswerte!$B$23)+((G5966-Hilfswerte!$B$24)/Hilfswerte!$B$25)+0.1*INDEX(Hilfswerte!$B$4:$B$15,MATCH(C5966,Hilfswerte!$A$4:$A$15,0)),2)</f>
        <v>-0.49</v>
      </c>
      <c r="V5966" s="4">
        <f>ROUND(SQRT((((E5966-Hilfswerte!$B$20)/Hilfswerte!$B$21)-Hilfswerte!$B$28)^2+(((F5966-Hilfswerte!$B$22)/Hilfswerte!$B$23)-Hilfswerte!$B$29)^2+(((G5966-Hilfswerte!$B$24)/Hilfswerte!$B$25)-Hilfswerte!$B$30)^2),3)</f>
        <v>0.61699999999999999</v>
      </c>
      <c r="W5966" s="4">
        <f>ROUND(E5966*Hilfswerte!$B$31,0)</f>
        <v>20555</v>
      </c>
      <c r="X5966" s="4">
        <f t="shared" si="750"/>
        <v>16438</v>
      </c>
      <c r="Y5966" s="4" t="str">
        <f>IF(T5966="A - Top-Kunde","bereits Top-Kunde",IF(AND(V5966&lt;=Hilfswerte!$B$34,H5966&lt;0.5*W5966),"Hoch",IF(AND(V5966&lt;=Hilfswerte!$B$35,H5966&lt;0.7*W5966),"Mittel","Niedrig")))</f>
        <v>Hoch</v>
      </c>
      <c r="Z5966" s="4">
        <f t="shared" si="751"/>
        <v>17.399999999999999</v>
      </c>
      <c r="AA5966" s="4" t="str">
        <f>IF(J5966&gt;365,"Bereits abgewandert (Segment D)",IF(Z5966&gt;=Hilfswerte!$B$38,"Rot - akut gefaehrdet",IF(Z5966&gt;=Hilfswerte!$B$39,"Gelb - beobachten","Gruen - stabil")))</f>
        <v>Gelb - beobachten</v>
      </c>
    </row>
    <row r="5967" spans="1:27" ht="15" customHeight="1" x14ac:dyDescent="0.25">
      <c r="A5967" s="4" t="s">
        <v>6314</v>
      </c>
      <c r="B5967" s="4" t="s">
        <v>743</v>
      </c>
      <c r="C5967" s="4" t="s">
        <v>55</v>
      </c>
      <c r="D5967" s="4" t="s">
        <v>30</v>
      </c>
      <c r="E5967" s="4">
        <v>36</v>
      </c>
      <c r="F5967" s="4">
        <v>7.4</v>
      </c>
      <c r="G5967" s="4">
        <v>10.9</v>
      </c>
      <c r="H5967" s="4">
        <v>5337</v>
      </c>
      <c r="I5967" s="4">
        <v>2</v>
      </c>
      <c r="J5967" s="4">
        <v>3</v>
      </c>
      <c r="K5967" s="4">
        <v>1</v>
      </c>
      <c r="L5967" s="4">
        <v>13</v>
      </c>
      <c r="M5967" s="4">
        <v>4</v>
      </c>
      <c r="N5967" s="4">
        <v>19.7</v>
      </c>
      <c r="O5967" s="4">
        <f t="shared" si="744"/>
        <v>5</v>
      </c>
      <c r="P5967" s="4">
        <f t="shared" si="745"/>
        <v>2</v>
      </c>
      <c r="Q5967" s="4">
        <f t="shared" si="746"/>
        <v>4</v>
      </c>
      <c r="R5967" s="4">
        <f t="shared" si="747"/>
        <v>11</v>
      </c>
      <c r="S5967" s="4">
        <f t="shared" si="748"/>
        <v>110</v>
      </c>
      <c r="T5967" s="4" t="str">
        <f t="shared" si="749"/>
        <v>B - Kernkunde</v>
      </c>
      <c r="U5967" s="4">
        <f>ROUND(((E5967-Hilfswerte!$B$20)/Hilfswerte!$B$21)+((F5967-Hilfswerte!$B$22)/Hilfswerte!$B$23)+((G5967-Hilfswerte!$B$24)/Hilfswerte!$B$25)+0.1*INDEX(Hilfswerte!$B$4:$B$15,MATCH(C5967,Hilfswerte!$A$4:$A$15,0)),2)</f>
        <v>-0.33</v>
      </c>
      <c r="V5967" s="4">
        <f>ROUND(SQRT((((E5967-Hilfswerte!$B$20)/Hilfswerte!$B$21)-Hilfswerte!$B$28)^2+(((F5967-Hilfswerte!$B$22)/Hilfswerte!$B$23)-Hilfswerte!$B$29)^2+(((G5967-Hilfswerte!$B$24)/Hilfswerte!$B$25)-Hilfswerte!$B$30)^2),3)</f>
        <v>0.78500000000000003</v>
      </c>
      <c r="W5967" s="4">
        <f>ROUND(E5967*Hilfswerte!$B$31,0)</f>
        <v>7400</v>
      </c>
      <c r="X5967" s="4">
        <f t="shared" si="750"/>
        <v>2063</v>
      </c>
      <c r="Y5967" s="4" t="str">
        <f>IF(T5967="A - Top-Kunde","bereits Top-Kunde",IF(AND(V5967&lt;=Hilfswerte!$B$34,H5967&lt;0.5*W5967),"Hoch",IF(AND(V5967&lt;=Hilfswerte!$B$35,H5967&lt;0.7*W5967),"Mittel","Niedrig")))</f>
        <v>Niedrig</v>
      </c>
      <c r="Z5967" s="4">
        <f t="shared" si="751"/>
        <v>5.8</v>
      </c>
      <c r="AA5967" s="4" t="str">
        <f>IF(J5967&gt;365,"Bereits abgewandert (Segment D)",IF(Z5967&gt;=Hilfswerte!$B$38,"Rot - akut gefaehrdet",IF(Z5967&gt;=Hilfswerte!$B$39,"Gelb - beobachten","Gruen - stabil")))</f>
        <v>Gruen - stabil</v>
      </c>
    </row>
    <row r="5968" spans="1:27" ht="15" customHeight="1" x14ac:dyDescent="0.25">
      <c r="A5968" s="4" t="s">
        <v>6315</v>
      </c>
      <c r="B5968" s="4" t="s">
        <v>415</v>
      </c>
      <c r="C5968" s="4" t="s">
        <v>29</v>
      </c>
      <c r="D5968" s="4" t="s">
        <v>30</v>
      </c>
      <c r="E5968" s="4">
        <v>16</v>
      </c>
      <c r="F5968" s="4">
        <v>6.3</v>
      </c>
      <c r="G5968" s="4">
        <v>9.5</v>
      </c>
      <c r="H5968" s="4">
        <v>316</v>
      </c>
      <c r="I5968" s="4">
        <v>1</v>
      </c>
      <c r="J5968" s="4">
        <v>76</v>
      </c>
      <c r="K5968" s="4">
        <v>0</v>
      </c>
      <c r="L5968" s="4">
        <v>10</v>
      </c>
      <c r="M5968" s="4">
        <v>3</v>
      </c>
      <c r="N5968" s="4">
        <v>-0.2</v>
      </c>
      <c r="O5968" s="4">
        <f t="shared" si="744"/>
        <v>4</v>
      </c>
      <c r="P5968" s="4">
        <f t="shared" si="745"/>
        <v>1</v>
      </c>
      <c r="Q5968" s="4">
        <f t="shared" si="746"/>
        <v>2</v>
      </c>
      <c r="R5968" s="4">
        <f t="shared" si="747"/>
        <v>7</v>
      </c>
      <c r="S5968" s="4">
        <f t="shared" si="748"/>
        <v>66.900000000000006</v>
      </c>
      <c r="T5968" s="4" t="str">
        <f t="shared" si="749"/>
        <v>C - Entwicklungspotenzial</v>
      </c>
      <c r="U5968" s="4">
        <f>ROUND(((E5968-Hilfswerte!$B$20)/Hilfswerte!$B$21)+((F5968-Hilfswerte!$B$22)/Hilfswerte!$B$23)+((G5968-Hilfswerte!$B$24)/Hilfswerte!$B$25)+0.1*INDEX(Hilfswerte!$B$4:$B$15,MATCH(C5968,Hilfswerte!$A$4:$A$15,0)),2)</f>
        <v>-0.68</v>
      </c>
      <c r="V5968" s="4">
        <f>ROUND(SQRT((((E5968-Hilfswerte!$B$20)/Hilfswerte!$B$21)-Hilfswerte!$B$28)^2+(((F5968-Hilfswerte!$B$22)/Hilfswerte!$B$23)-Hilfswerte!$B$29)^2+(((G5968-Hilfswerte!$B$24)/Hilfswerte!$B$25)-Hilfswerte!$B$30)^2),3)</f>
        <v>0.90100000000000002</v>
      </c>
      <c r="W5968" s="4">
        <f>ROUND(E5968*Hilfswerte!$B$31,0)</f>
        <v>3289</v>
      </c>
      <c r="X5968" s="4">
        <f t="shared" si="750"/>
        <v>2973</v>
      </c>
      <c r="Y5968" s="4" t="str">
        <f>IF(T5968="A - Top-Kunde","bereits Top-Kunde",IF(AND(V5968&lt;=Hilfswerte!$B$34,H5968&lt;0.5*W5968),"Hoch",IF(AND(V5968&lt;=Hilfswerte!$B$35,H5968&lt;0.7*W5968),"Mittel","Niedrig")))</f>
        <v>Mittel</v>
      </c>
      <c r="Z5968" s="4">
        <f t="shared" si="751"/>
        <v>5.9</v>
      </c>
      <c r="AA5968" s="4" t="str">
        <f>IF(J5968&gt;365,"Bereits abgewandert (Segment D)",IF(Z5968&gt;=Hilfswerte!$B$38,"Rot - akut gefaehrdet",IF(Z5968&gt;=Hilfswerte!$B$39,"Gelb - beobachten","Gruen - stabil")))</f>
        <v>Gruen - stabil</v>
      </c>
    </row>
    <row r="5969" spans="1:27" ht="15" customHeight="1" x14ac:dyDescent="0.25">
      <c r="A5969" s="4" t="s">
        <v>6316</v>
      </c>
      <c r="B5969" s="4" t="s">
        <v>942</v>
      </c>
      <c r="C5969" s="4" t="s">
        <v>59</v>
      </c>
      <c r="D5969" s="4" t="s">
        <v>30</v>
      </c>
      <c r="E5969" s="4">
        <v>55</v>
      </c>
      <c r="F5969" s="4">
        <v>12</v>
      </c>
      <c r="G5969" s="4">
        <v>11</v>
      </c>
      <c r="H5969" s="4">
        <v>9138</v>
      </c>
      <c r="I5969" s="4">
        <v>3</v>
      </c>
      <c r="J5969" s="4">
        <v>23</v>
      </c>
      <c r="K5969" s="4">
        <v>0</v>
      </c>
      <c r="L5969" s="4">
        <v>6</v>
      </c>
      <c r="M5969" s="4">
        <v>3</v>
      </c>
      <c r="N5969" s="4">
        <v>-0.1</v>
      </c>
      <c r="O5969" s="4">
        <f t="shared" si="744"/>
        <v>5</v>
      </c>
      <c r="P5969" s="4">
        <f t="shared" si="745"/>
        <v>3</v>
      </c>
      <c r="Q5969" s="4">
        <f t="shared" si="746"/>
        <v>5</v>
      </c>
      <c r="R5969" s="4">
        <f t="shared" si="747"/>
        <v>13</v>
      </c>
      <c r="S5969" s="4">
        <f t="shared" si="748"/>
        <v>128.19999999999999</v>
      </c>
      <c r="T5969" s="4" t="str">
        <f t="shared" si="749"/>
        <v>A - Top-Kunde</v>
      </c>
      <c r="U5969" s="4">
        <f>ROUND(((E5969-Hilfswerte!$B$20)/Hilfswerte!$B$21)+((F5969-Hilfswerte!$B$22)/Hilfswerte!$B$23)+((G5969-Hilfswerte!$B$24)/Hilfswerte!$B$25)+0.1*INDEX(Hilfswerte!$B$4:$B$15,MATCH(C5969,Hilfswerte!$A$4:$A$15,0)),2)</f>
        <v>-0.51</v>
      </c>
      <c r="V5969" s="4">
        <f>ROUND(SQRT((((E5969-Hilfswerte!$B$20)/Hilfswerte!$B$21)-Hilfswerte!$B$28)^2+(((F5969-Hilfswerte!$B$22)/Hilfswerte!$B$23)-Hilfswerte!$B$29)^2+(((G5969-Hilfswerte!$B$24)/Hilfswerte!$B$25)-Hilfswerte!$B$30)^2),3)</f>
        <v>0.66800000000000004</v>
      </c>
      <c r="W5969" s="4">
        <f>ROUND(E5969*Hilfswerte!$B$31,0)</f>
        <v>11305</v>
      </c>
      <c r="X5969" s="4">
        <f t="shared" si="750"/>
        <v>2167</v>
      </c>
      <c r="Y5969" s="4" t="str">
        <f>IF(T5969="A - Top-Kunde","bereits Top-Kunde",IF(AND(V5969&lt;=Hilfswerte!$B$34,H5969&lt;0.5*W5969),"Hoch",IF(AND(V5969&lt;=Hilfswerte!$B$35,H5969&lt;0.7*W5969),"Mittel","Niedrig")))</f>
        <v>bereits Top-Kunde</v>
      </c>
      <c r="Z5969" s="4">
        <f t="shared" si="751"/>
        <v>2.4</v>
      </c>
      <c r="AA5969" s="4" t="str">
        <f>IF(J5969&gt;365,"Bereits abgewandert (Segment D)",IF(Z5969&gt;=Hilfswerte!$B$38,"Rot - akut gefaehrdet",IF(Z5969&gt;=Hilfswerte!$B$39,"Gelb - beobachten","Gruen - stabil")))</f>
        <v>Gruen - stabil</v>
      </c>
    </row>
    <row r="5970" spans="1:27" ht="15" customHeight="1" x14ac:dyDescent="0.25">
      <c r="A5970" s="4" t="s">
        <v>6317</v>
      </c>
      <c r="B5970" s="4" t="s">
        <v>1153</v>
      </c>
      <c r="C5970" s="4" t="s">
        <v>62</v>
      </c>
      <c r="D5970" s="4" t="s">
        <v>48</v>
      </c>
      <c r="E5970" s="4">
        <v>8</v>
      </c>
      <c r="F5970" s="4">
        <v>1</v>
      </c>
      <c r="G5970" s="4">
        <v>17.2</v>
      </c>
      <c r="H5970" s="4">
        <v>155</v>
      </c>
      <c r="I5970" s="4">
        <v>1</v>
      </c>
      <c r="J5970" s="4">
        <v>219</v>
      </c>
      <c r="K5970" s="4">
        <v>0</v>
      </c>
      <c r="L5970" s="4">
        <v>2</v>
      </c>
      <c r="M5970" s="4">
        <v>6</v>
      </c>
      <c r="N5970" s="4">
        <v>-6.3</v>
      </c>
      <c r="O5970" s="4">
        <f t="shared" si="744"/>
        <v>2</v>
      </c>
      <c r="P5970" s="4">
        <f t="shared" si="745"/>
        <v>1</v>
      </c>
      <c r="Q5970" s="4">
        <f t="shared" si="746"/>
        <v>2</v>
      </c>
      <c r="R5970" s="4">
        <f t="shared" si="747"/>
        <v>5</v>
      </c>
      <c r="S5970" s="4">
        <f t="shared" si="748"/>
        <v>46.3</v>
      </c>
      <c r="T5970" s="4" t="str">
        <f t="shared" si="749"/>
        <v>C - Entwicklungspotenzial</v>
      </c>
      <c r="U5970" s="4">
        <f>ROUND(((E5970-Hilfswerte!$B$20)/Hilfswerte!$B$21)+((F5970-Hilfswerte!$B$22)/Hilfswerte!$B$23)+((G5970-Hilfswerte!$B$24)/Hilfswerte!$B$25)+0.1*INDEX(Hilfswerte!$B$4:$B$15,MATCH(C5970,Hilfswerte!$A$4:$A$15,0)),2)</f>
        <v>0.56000000000000005</v>
      </c>
      <c r="V5970" s="4">
        <f>ROUND(SQRT((((E5970-Hilfswerte!$B$20)/Hilfswerte!$B$21)-Hilfswerte!$B$28)^2+(((F5970-Hilfswerte!$B$22)/Hilfswerte!$B$23)-Hilfswerte!$B$29)^2+(((G5970-Hilfswerte!$B$24)/Hilfswerte!$B$25)-Hilfswerte!$B$30)^2),3)</f>
        <v>1.3440000000000001</v>
      </c>
      <c r="W5970" s="4">
        <f>ROUND(E5970*Hilfswerte!$B$31,0)</f>
        <v>1644</v>
      </c>
      <c r="X5970" s="4">
        <f t="shared" si="750"/>
        <v>1489</v>
      </c>
      <c r="Y5970" s="4" t="str">
        <f>IF(T5970="A - Top-Kunde","bereits Top-Kunde",IF(AND(V5970&lt;=Hilfswerte!$B$34,H5970&lt;0.5*W5970),"Hoch",IF(AND(V5970&lt;=Hilfswerte!$B$35,H5970&lt;0.7*W5970),"Mittel","Niedrig")))</f>
        <v>Niedrig</v>
      </c>
      <c r="Z5970" s="4">
        <f t="shared" si="751"/>
        <v>13.9</v>
      </c>
      <c r="AA5970" s="4" t="str">
        <f>IF(J5970&gt;365,"Bereits abgewandert (Segment D)",IF(Z5970&gt;=Hilfswerte!$B$38,"Rot - akut gefaehrdet",IF(Z5970&gt;=Hilfswerte!$B$39,"Gelb - beobachten","Gruen - stabil")))</f>
        <v>Gelb - beobachten</v>
      </c>
    </row>
    <row r="5971" spans="1:27" ht="15" customHeight="1" x14ac:dyDescent="0.25">
      <c r="A5971" s="4" t="s">
        <v>6318</v>
      </c>
      <c r="B5971" s="4" t="s">
        <v>58</v>
      </c>
      <c r="C5971" s="4" t="s">
        <v>65</v>
      </c>
      <c r="D5971" s="4" t="s">
        <v>30</v>
      </c>
      <c r="E5971" s="4">
        <v>124</v>
      </c>
      <c r="F5971" s="4">
        <v>28.4</v>
      </c>
      <c r="G5971" s="4">
        <v>17.100000000000001</v>
      </c>
      <c r="H5971" s="4">
        <v>3930</v>
      </c>
      <c r="I5971" s="4">
        <v>2</v>
      </c>
      <c r="J5971" s="4">
        <v>41</v>
      </c>
      <c r="K5971" s="4">
        <v>0</v>
      </c>
      <c r="L5971" s="4">
        <v>21</v>
      </c>
      <c r="M5971" s="4">
        <v>4</v>
      </c>
      <c r="N5971" s="4">
        <v>20</v>
      </c>
      <c r="O5971" s="4">
        <f t="shared" si="744"/>
        <v>4</v>
      </c>
      <c r="P5971" s="4">
        <f t="shared" si="745"/>
        <v>2</v>
      </c>
      <c r="Q5971" s="4">
        <f t="shared" si="746"/>
        <v>4</v>
      </c>
      <c r="R5971" s="4">
        <f t="shared" si="747"/>
        <v>10</v>
      </c>
      <c r="S5971" s="4">
        <f t="shared" si="748"/>
        <v>103.7</v>
      </c>
      <c r="T5971" s="4" t="str">
        <f t="shared" si="749"/>
        <v>C - Entwicklungspotenzial</v>
      </c>
      <c r="U5971" s="4">
        <f>ROUND(((E5971-Hilfswerte!$B$20)/Hilfswerte!$B$21)+((F5971-Hilfswerte!$B$22)/Hilfswerte!$B$23)+((G5971-Hilfswerte!$B$24)/Hilfswerte!$B$25)+0.1*INDEX(Hilfswerte!$B$4:$B$15,MATCH(C5971,Hilfswerte!$A$4:$A$15,0)),2)</f>
        <v>1.07</v>
      </c>
      <c r="V5971" s="4">
        <f>ROUND(SQRT((((E5971-Hilfswerte!$B$20)/Hilfswerte!$B$21)-Hilfswerte!$B$28)^2+(((F5971-Hilfswerte!$B$22)/Hilfswerte!$B$23)-Hilfswerte!$B$29)^2+(((G5971-Hilfswerte!$B$24)/Hilfswerte!$B$25)-Hilfswerte!$B$30)^2),3)</f>
        <v>0.96799999999999997</v>
      </c>
      <c r="W5971" s="4">
        <f>ROUND(E5971*Hilfswerte!$B$31,0)</f>
        <v>25488</v>
      </c>
      <c r="X5971" s="4">
        <f t="shared" si="750"/>
        <v>21558</v>
      </c>
      <c r="Y5971" s="4" t="str">
        <f>IF(T5971="A - Top-Kunde","bereits Top-Kunde",IF(AND(V5971&lt;=Hilfswerte!$B$34,H5971&lt;0.5*W5971),"Hoch",IF(AND(V5971&lt;=Hilfswerte!$B$35,H5971&lt;0.7*W5971),"Mittel","Niedrig")))</f>
        <v>Mittel</v>
      </c>
      <c r="Z5971" s="4">
        <f t="shared" si="751"/>
        <v>6.3</v>
      </c>
      <c r="AA5971" s="4" t="str">
        <f>IF(J5971&gt;365,"Bereits abgewandert (Segment D)",IF(Z5971&gt;=Hilfswerte!$B$38,"Rot - akut gefaehrdet",IF(Z5971&gt;=Hilfswerte!$B$39,"Gelb - beobachten","Gruen - stabil")))</f>
        <v>Gruen - stabil</v>
      </c>
    </row>
    <row r="5972" spans="1:27" ht="15" customHeight="1" x14ac:dyDescent="0.25">
      <c r="A5972" s="4" t="s">
        <v>6319</v>
      </c>
      <c r="B5972" s="4" t="s">
        <v>970</v>
      </c>
      <c r="C5972" s="4" t="s">
        <v>65</v>
      </c>
      <c r="D5972" s="4" t="s">
        <v>30</v>
      </c>
      <c r="E5972" s="4">
        <v>620</v>
      </c>
      <c r="F5972" s="4">
        <v>186.4</v>
      </c>
      <c r="G5972" s="4">
        <v>21.2</v>
      </c>
      <c r="H5972" s="4">
        <v>57254</v>
      </c>
      <c r="I5972" s="4">
        <v>2</v>
      </c>
      <c r="J5972" s="4">
        <v>64</v>
      </c>
      <c r="K5972" s="4">
        <v>0</v>
      </c>
      <c r="L5972" s="4">
        <v>-5</v>
      </c>
      <c r="M5972" s="4">
        <v>6</v>
      </c>
      <c r="N5972" s="4">
        <v>9.4</v>
      </c>
      <c r="O5972" s="4">
        <f t="shared" si="744"/>
        <v>4</v>
      </c>
      <c r="P5972" s="4">
        <f t="shared" si="745"/>
        <v>2</v>
      </c>
      <c r="Q5972" s="4">
        <f t="shared" si="746"/>
        <v>5</v>
      </c>
      <c r="R5972" s="4">
        <f t="shared" si="747"/>
        <v>11</v>
      </c>
      <c r="S5972" s="4">
        <f t="shared" si="748"/>
        <v>114.7</v>
      </c>
      <c r="T5972" s="4" t="str">
        <f t="shared" si="749"/>
        <v>B - Kernkunde</v>
      </c>
      <c r="U5972" s="4">
        <f>ROUND(((E5972-Hilfswerte!$B$20)/Hilfswerte!$B$21)+((F5972-Hilfswerte!$B$22)/Hilfswerte!$B$23)+((G5972-Hilfswerte!$B$24)/Hilfswerte!$B$25)+0.1*INDEX(Hilfswerte!$B$4:$B$15,MATCH(C5972,Hilfswerte!$A$4:$A$15,0)),2)</f>
        <v>6.69</v>
      </c>
      <c r="V5972" s="4">
        <f>ROUND(SQRT((((E5972-Hilfswerte!$B$20)/Hilfswerte!$B$21)-Hilfswerte!$B$28)^2+(((F5972-Hilfswerte!$B$22)/Hilfswerte!$B$23)-Hilfswerte!$B$29)^2+(((G5972-Hilfswerte!$B$24)/Hilfswerte!$B$25)-Hilfswerte!$B$30)^2),3)</f>
        <v>3.67</v>
      </c>
      <c r="W5972" s="4">
        <f>ROUND(E5972*Hilfswerte!$B$31,0)</f>
        <v>127439</v>
      </c>
      <c r="X5972" s="4">
        <f t="shared" si="750"/>
        <v>70185</v>
      </c>
      <c r="Y5972" s="4" t="str">
        <f>IF(T5972="A - Top-Kunde","bereits Top-Kunde",IF(AND(V5972&lt;=Hilfswerte!$B$34,H5972&lt;0.5*W5972),"Hoch",IF(AND(V5972&lt;=Hilfswerte!$B$35,H5972&lt;0.7*W5972),"Mittel","Niedrig")))</f>
        <v>Niedrig</v>
      </c>
      <c r="Z5972" s="4">
        <f t="shared" si="751"/>
        <v>3.2</v>
      </c>
      <c r="AA5972" s="4" t="str">
        <f>IF(J5972&gt;365,"Bereits abgewandert (Segment D)",IF(Z5972&gt;=Hilfswerte!$B$38,"Rot - akut gefaehrdet",IF(Z5972&gt;=Hilfswerte!$B$39,"Gelb - beobachten","Gruen - stabil")))</f>
        <v>Gruen - stabil</v>
      </c>
    </row>
    <row r="5973" spans="1:27" ht="15" customHeight="1" x14ac:dyDescent="0.25">
      <c r="A5973" s="4" t="s">
        <v>6320</v>
      </c>
      <c r="B5973" s="4" t="s">
        <v>778</v>
      </c>
      <c r="C5973" s="4" t="s">
        <v>59</v>
      </c>
      <c r="D5973" s="4" t="s">
        <v>48</v>
      </c>
      <c r="E5973" s="4">
        <v>21</v>
      </c>
      <c r="F5973" s="4">
        <v>3.5</v>
      </c>
      <c r="G5973" s="4">
        <v>6.2</v>
      </c>
      <c r="H5973" s="4">
        <v>1670</v>
      </c>
      <c r="I5973" s="4">
        <v>2</v>
      </c>
      <c r="J5973" s="4">
        <v>28</v>
      </c>
      <c r="K5973" s="4">
        <v>0</v>
      </c>
      <c r="L5973" s="4">
        <v>24</v>
      </c>
      <c r="M5973" s="4">
        <v>5</v>
      </c>
      <c r="N5973" s="4">
        <v>-2.2999999999999998</v>
      </c>
      <c r="O5973" s="4">
        <f t="shared" si="744"/>
        <v>5</v>
      </c>
      <c r="P5973" s="4">
        <f t="shared" si="745"/>
        <v>2</v>
      </c>
      <c r="Q5973" s="4">
        <f t="shared" si="746"/>
        <v>3</v>
      </c>
      <c r="R5973" s="4">
        <f t="shared" si="747"/>
        <v>10</v>
      </c>
      <c r="S5973" s="4">
        <f t="shared" si="748"/>
        <v>91.7</v>
      </c>
      <c r="T5973" s="4" t="str">
        <f t="shared" si="749"/>
        <v>C - Entwicklungspotenzial</v>
      </c>
      <c r="U5973" s="4">
        <f>ROUND(((E5973-Hilfswerte!$B$20)/Hilfswerte!$B$21)+((F5973-Hilfswerte!$B$22)/Hilfswerte!$B$23)+((G5973-Hilfswerte!$B$24)/Hilfswerte!$B$25)+0.1*INDEX(Hilfswerte!$B$4:$B$15,MATCH(C5973,Hilfswerte!$A$4:$A$15,0)),2)</f>
        <v>-1.58</v>
      </c>
      <c r="V5973" s="4">
        <f>ROUND(SQRT((((E5973-Hilfswerte!$B$20)/Hilfswerte!$B$21)-Hilfswerte!$B$28)^2+(((F5973-Hilfswerte!$B$22)/Hilfswerte!$B$23)-Hilfswerte!$B$29)^2+(((G5973-Hilfswerte!$B$24)/Hilfswerte!$B$25)-Hilfswerte!$B$30)^2),3)</f>
        <v>1.1850000000000001</v>
      </c>
      <c r="W5973" s="4">
        <f>ROUND(E5973*Hilfswerte!$B$31,0)</f>
        <v>4316</v>
      </c>
      <c r="X5973" s="4">
        <f t="shared" si="750"/>
        <v>2646</v>
      </c>
      <c r="Y5973" s="4" t="str">
        <f>IF(T5973="A - Top-Kunde","bereits Top-Kunde",IF(AND(V5973&lt;=Hilfswerte!$B$34,H5973&lt;0.5*W5973),"Hoch",IF(AND(V5973&lt;=Hilfswerte!$B$35,H5973&lt;0.7*W5973),"Mittel","Niedrig")))</f>
        <v>Niedrig</v>
      </c>
      <c r="Z5973" s="4">
        <f t="shared" si="751"/>
        <v>7.1</v>
      </c>
      <c r="AA5973" s="4" t="str">
        <f>IF(J5973&gt;365,"Bereits abgewandert (Segment D)",IF(Z5973&gt;=Hilfswerte!$B$38,"Rot - akut gefaehrdet",IF(Z5973&gt;=Hilfswerte!$B$39,"Gelb - beobachten","Gruen - stabil")))</f>
        <v>Gruen - stabil</v>
      </c>
    </row>
    <row r="5974" spans="1:27" ht="15" customHeight="1" x14ac:dyDescent="0.25">
      <c r="A5974" s="4" t="s">
        <v>6321</v>
      </c>
      <c r="B5974" s="4" t="s">
        <v>778</v>
      </c>
      <c r="C5974" s="4" t="s">
        <v>65</v>
      </c>
      <c r="D5974" s="4" t="s">
        <v>48</v>
      </c>
      <c r="E5974" s="4">
        <v>23</v>
      </c>
      <c r="F5974" s="4">
        <v>6.4</v>
      </c>
      <c r="G5974" s="4">
        <v>0.3</v>
      </c>
      <c r="H5974" s="4">
        <v>3844</v>
      </c>
      <c r="I5974" s="4">
        <v>1</v>
      </c>
      <c r="J5974" s="4">
        <v>127</v>
      </c>
      <c r="K5974" s="4">
        <v>0</v>
      </c>
      <c r="L5974" s="4">
        <v>3</v>
      </c>
      <c r="M5974" s="4">
        <v>5</v>
      </c>
      <c r="N5974" s="4">
        <v>9.5</v>
      </c>
      <c r="O5974" s="4">
        <f t="shared" si="744"/>
        <v>3</v>
      </c>
      <c r="P5974" s="4">
        <f t="shared" si="745"/>
        <v>1</v>
      </c>
      <c r="Q5974" s="4">
        <f t="shared" si="746"/>
        <v>4</v>
      </c>
      <c r="R5974" s="4">
        <f t="shared" si="747"/>
        <v>8</v>
      </c>
      <c r="S5974" s="4">
        <f t="shared" si="748"/>
        <v>83.9</v>
      </c>
      <c r="T5974" s="4" t="str">
        <f t="shared" si="749"/>
        <v>C - Entwicklungspotenzial</v>
      </c>
      <c r="U5974" s="4">
        <f>ROUND(((E5974-Hilfswerte!$B$20)/Hilfswerte!$B$21)+((F5974-Hilfswerte!$B$22)/Hilfswerte!$B$23)+((G5974-Hilfswerte!$B$24)/Hilfswerte!$B$25)+0.1*INDEX(Hilfswerte!$B$4:$B$15,MATCH(C5974,Hilfswerte!$A$4:$A$15,0)),2)</f>
        <v>-2.4300000000000002</v>
      </c>
      <c r="V5974" s="4">
        <f>ROUND(SQRT((((E5974-Hilfswerte!$B$20)/Hilfswerte!$B$21)-Hilfswerte!$B$28)^2+(((F5974-Hilfswerte!$B$22)/Hilfswerte!$B$23)-Hilfswerte!$B$29)^2+(((G5974-Hilfswerte!$B$24)/Hilfswerte!$B$25)-Hilfswerte!$B$30)^2),3)</f>
        <v>1.923</v>
      </c>
      <c r="W5974" s="4">
        <f>ROUND(E5974*Hilfswerte!$B$31,0)</f>
        <v>4728</v>
      </c>
      <c r="X5974" s="4">
        <f t="shared" si="750"/>
        <v>884</v>
      </c>
      <c r="Y5974" s="4" t="str">
        <f>IF(T5974="A - Top-Kunde","bereits Top-Kunde",IF(AND(V5974&lt;=Hilfswerte!$B$34,H5974&lt;0.5*W5974),"Hoch",IF(AND(V5974&lt;=Hilfswerte!$B$35,H5974&lt;0.7*W5974),"Mittel","Niedrig")))</f>
        <v>Niedrig</v>
      </c>
      <c r="Z5974" s="4">
        <f t="shared" si="751"/>
        <v>7</v>
      </c>
      <c r="AA5974" s="4" t="str">
        <f>IF(J5974&gt;365,"Bereits abgewandert (Segment D)",IF(Z5974&gt;=Hilfswerte!$B$38,"Rot - akut gefaehrdet",IF(Z5974&gt;=Hilfswerte!$B$39,"Gelb - beobachten","Gruen - stabil")))</f>
        <v>Gruen - stabil</v>
      </c>
    </row>
    <row r="5975" spans="1:27" ht="15" customHeight="1" x14ac:dyDescent="0.25">
      <c r="A5975" s="4" t="s">
        <v>6322</v>
      </c>
      <c r="B5975" s="4" t="s">
        <v>194</v>
      </c>
      <c r="C5975" s="4" t="s">
        <v>55</v>
      </c>
      <c r="D5975" s="4" t="s">
        <v>30</v>
      </c>
      <c r="E5975" s="4">
        <v>60</v>
      </c>
      <c r="F5975" s="4">
        <v>14.7</v>
      </c>
      <c r="G5975" s="4">
        <v>18.600000000000001</v>
      </c>
      <c r="H5975" s="4">
        <v>1230</v>
      </c>
      <c r="I5975" s="4">
        <v>4</v>
      </c>
      <c r="J5975" s="4">
        <v>282</v>
      </c>
      <c r="K5975" s="4">
        <v>0</v>
      </c>
      <c r="L5975" s="4">
        <v>4</v>
      </c>
      <c r="M5975" s="4">
        <v>1</v>
      </c>
      <c r="N5975" s="4">
        <v>-8.1</v>
      </c>
      <c r="O5975" s="4">
        <f t="shared" si="744"/>
        <v>2</v>
      </c>
      <c r="P5975" s="4">
        <f t="shared" si="745"/>
        <v>4</v>
      </c>
      <c r="Q5975" s="4">
        <f t="shared" si="746"/>
        <v>3</v>
      </c>
      <c r="R5975" s="4">
        <f t="shared" si="747"/>
        <v>9</v>
      </c>
      <c r="S5975" s="4">
        <f t="shared" si="748"/>
        <v>84.8</v>
      </c>
      <c r="T5975" s="4" t="str">
        <f t="shared" si="749"/>
        <v>C - Entwicklungspotenzial</v>
      </c>
      <c r="U5975" s="4">
        <f>ROUND(((E5975-Hilfswerte!$B$20)/Hilfswerte!$B$21)+((F5975-Hilfswerte!$B$22)/Hilfswerte!$B$23)+((G5975-Hilfswerte!$B$24)/Hilfswerte!$B$25)+0.1*INDEX(Hilfswerte!$B$4:$B$15,MATCH(C5975,Hilfswerte!$A$4:$A$15,0)),2)</f>
        <v>1.1299999999999999</v>
      </c>
      <c r="V5975" s="4">
        <f>ROUND(SQRT((((E5975-Hilfswerte!$B$20)/Hilfswerte!$B$21)-Hilfswerte!$B$28)^2+(((F5975-Hilfswerte!$B$22)/Hilfswerte!$B$23)-Hilfswerte!$B$29)^2+(((G5975-Hilfswerte!$B$24)/Hilfswerte!$B$25)-Hilfswerte!$B$30)^2),3)</f>
        <v>1.3260000000000001</v>
      </c>
      <c r="W5975" s="4">
        <f>ROUND(E5975*Hilfswerte!$B$31,0)</f>
        <v>12333</v>
      </c>
      <c r="X5975" s="4">
        <f t="shared" si="750"/>
        <v>11103</v>
      </c>
      <c r="Y5975" s="4" t="str">
        <f>IF(T5975="A - Top-Kunde","bereits Top-Kunde",IF(AND(V5975&lt;=Hilfswerte!$B$34,H5975&lt;0.5*W5975),"Hoch",IF(AND(V5975&lt;=Hilfswerte!$B$35,H5975&lt;0.7*W5975),"Mittel","Niedrig")))</f>
        <v>Niedrig</v>
      </c>
      <c r="Z5975" s="4">
        <f t="shared" si="751"/>
        <v>18.100000000000001</v>
      </c>
      <c r="AA5975" s="4" t="str">
        <f>IF(J5975&gt;365,"Bereits abgewandert (Segment D)",IF(Z5975&gt;=Hilfswerte!$B$38,"Rot - akut gefaehrdet",IF(Z5975&gt;=Hilfswerte!$B$39,"Gelb - beobachten","Gruen - stabil")))</f>
        <v>Gelb - beobachten</v>
      </c>
    </row>
    <row r="5976" spans="1:27" ht="15" customHeight="1" x14ac:dyDescent="0.25">
      <c r="A5976" s="4" t="s">
        <v>6323</v>
      </c>
      <c r="B5976" s="4" t="s">
        <v>142</v>
      </c>
      <c r="C5976" s="4" t="s">
        <v>29</v>
      </c>
      <c r="D5976" s="4" t="s">
        <v>30</v>
      </c>
      <c r="E5976" s="4">
        <v>57</v>
      </c>
      <c r="F5976" s="4">
        <v>12.2</v>
      </c>
      <c r="G5976" s="4">
        <v>15.5</v>
      </c>
      <c r="H5976" s="4">
        <v>1735</v>
      </c>
      <c r="I5976" s="4">
        <v>1</v>
      </c>
      <c r="J5976" s="4">
        <v>126</v>
      </c>
      <c r="K5976" s="4">
        <v>1</v>
      </c>
      <c r="L5976" s="4">
        <v>4</v>
      </c>
      <c r="M5976" s="4">
        <v>4</v>
      </c>
      <c r="N5976" s="4">
        <v>-21</v>
      </c>
      <c r="O5976" s="4">
        <f t="shared" si="744"/>
        <v>3</v>
      </c>
      <c r="P5976" s="4">
        <f t="shared" si="745"/>
        <v>1</v>
      </c>
      <c r="Q5976" s="4">
        <f t="shared" si="746"/>
        <v>3</v>
      </c>
      <c r="R5976" s="4">
        <f t="shared" si="747"/>
        <v>7</v>
      </c>
      <c r="S5976" s="4">
        <f t="shared" si="748"/>
        <v>52.3</v>
      </c>
      <c r="T5976" s="4" t="str">
        <f t="shared" si="749"/>
        <v>C - Entwicklungspotenzial</v>
      </c>
      <c r="U5976" s="4">
        <f>ROUND(((E5976-Hilfswerte!$B$20)/Hilfswerte!$B$21)+((F5976-Hilfswerte!$B$22)/Hilfswerte!$B$23)+((G5976-Hilfswerte!$B$24)/Hilfswerte!$B$25)+0.1*INDEX(Hilfswerte!$B$4:$B$15,MATCH(C5976,Hilfswerte!$A$4:$A$15,0)),2)</f>
        <v>0.55000000000000004</v>
      </c>
      <c r="V5976" s="4">
        <f>ROUND(SQRT((((E5976-Hilfswerte!$B$20)/Hilfswerte!$B$21)-Hilfswerte!$B$28)^2+(((F5976-Hilfswerte!$B$22)/Hilfswerte!$B$23)-Hilfswerte!$B$29)^2+(((G5976-Hilfswerte!$B$24)/Hilfswerte!$B$25)-Hilfswerte!$B$30)^2),3)</f>
        <v>0.94699999999999995</v>
      </c>
      <c r="W5976" s="4">
        <f>ROUND(E5976*Hilfswerte!$B$31,0)</f>
        <v>11716</v>
      </c>
      <c r="X5976" s="4">
        <f t="shared" si="750"/>
        <v>9981</v>
      </c>
      <c r="Y5976" s="4" t="str">
        <f>IF(T5976="A - Top-Kunde","bereits Top-Kunde",IF(AND(V5976&lt;=Hilfswerte!$B$34,H5976&lt;0.5*W5976),"Hoch",IF(AND(V5976&lt;=Hilfswerte!$B$35,H5976&lt;0.7*W5976),"Mittel","Niedrig")))</f>
        <v>Mittel</v>
      </c>
      <c r="Z5976" s="4">
        <f t="shared" si="751"/>
        <v>18.5</v>
      </c>
      <c r="AA5976" s="4" t="str">
        <f>IF(J5976&gt;365,"Bereits abgewandert (Segment D)",IF(Z5976&gt;=Hilfswerte!$B$38,"Rot - akut gefaehrdet",IF(Z5976&gt;=Hilfswerte!$B$39,"Gelb - beobachten","Gruen - stabil")))</f>
        <v>Gelb - beobachten</v>
      </c>
    </row>
    <row r="5977" spans="1:27" ht="15" customHeight="1" x14ac:dyDescent="0.25">
      <c r="A5977" s="4" t="s">
        <v>6324</v>
      </c>
      <c r="B5977" s="4" t="s">
        <v>203</v>
      </c>
      <c r="C5977" s="4" t="s">
        <v>89</v>
      </c>
      <c r="D5977" s="4" t="s">
        <v>30</v>
      </c>
      <c r="E5977" s="4">
        <v>90</v>
      </c>
      <c r="F5977" s="4">
        <v>16.100000000000001</v>
      </c>
      <c r="G5977" s="4">
        <v>10.7</v>
      </c>
      <c r="H5977" s="4">
        <v>0</v>
      </c>
      <c r="I5977" s="4">
        <v>0</v>
      </c>
      <c r="J5977" s="4">
        <v>645</v>
      </c>
      <c r="K5977" s="4">
        <v>0</v>
      </c>
      <c r="L5977" s="4">
        <v>5</v>
      </c>
      <c r="M5977" s="4">
        <v>0</v>
      </c>
      <c r="N5977" s="4">
        <v>-61.7</v>
      </c>
      <c r="O5977" s="4">
        <f t="shared" si="744"/>
        <v>1</v>
      </c>
      <c r="P5977" s="4">
        <f t="shared" si="745"/>
        <v>1</v>
      </c>
      <c r="Q5977" s="4">
        <f t="shared" si="746"/>
        <v>1</v>
      </c>
      <c r="R5977" s="4">
        <f t="shared" si="747"/>
        <v>3</v>
      </c>
      <c r="S5977" s="4">
        <f t="shared" si="748"/>
        <v>-2.4</v>
      </c>
      <c r="T5977" s="4" t="str">
        <f t="shared" si="749"/>
        <v>D - Abwanderungsrisiko</v>
      </c>
      <c r="U5977" s="4">
        <f>ROUND(((E5977-Hilfswerte!$B$20)/Hilfswerte!$B$21)+((F5977-Hilfswerte!$B$22)/Hilfswerte!$B$23)+((G5977-Hilfswerte!$B$24)/Hilfswerte!$B$25)+0.1*INDEX(Hilfswerte!$B$4:$B$15,MATCH(C5977,Hilfswerte!$A$4:$A$15,0)),2)</f>
        <v>0.03</v>
      </c>
      <c r="V5977" s="4">
        <f>ROUND(SQRT((((E5977-Hilfswerte!$B$20)/Hilfswerte!$B$21)-Hilfswerte!$B$28)^2+(((F5977-Hilfswerte!$B$22)/Hilfswerte!$B$23)-Hilfswerte!$B$29)^2+(((G5977-Hilfswerte!$B$24)/Hilfswerte!$B$25)-Hilfswerte!$B$30)^2),3)</f>
        <v>0.51700000000000002</v>
      </c>
      <c r="W5977" s="4">
        <f>ROUND(E5977*Hilfswerte!$B$31,0)</f>
        <v>18499</v>
      </c>
      <c r="X5977" s="4">
        <f t="shared" si="750"/>
        <v>18499</v>
      </c>
      <c r="Y5977" s="4" t="str">
        <f>IF(T5977="A - Top-Kunde","bereits Top-Kunde",IF(AND(V5977&lt;=Hilfswerte!$B$34,H5977&lt;0.5*W5977),"Hoch",IF(AND(V5977&lt;=Hilfswerte!$B$35,H5977&lt;0.7*W5977),"Mittel","Niedrig")))</f>
        <v>Hoch</v>
      </c>
      <c r="Z5977" s="4">
        <f t="shared" si="751"/>
        <v>57.9</v>
      </c>
      <c r="AA5977" s="4" t="str">
        <f>IF(J5977&gt;365,"Bereits abgewandert (Segment D)",IF(Z5977&gt;=Hilfswerte!$B$38,"Rot - akut gefaehrdet",IF(Z5977&gt;=Hilfswerte!$B$39,"Gelb - beobachten","Gruen - stabil")))</f>
        <v>Bereits abgewandert (Segment D)</v>
      </c>
    </row>
    <row r="5978" spans="1:27" ht="15" customHeight="1" x14ac:dyDescent="0.25">
      <c r="A5978" s="4" t="s">
        <v>6325</v>
      </c>
      <c r="B5978" s="4" t="s">
        <v>236</v>
      </c>
      <c r="C5978" s="4" t="s">
        <v>47</v>
      </c>
      <c r="D5978" s="4" t="s">
        <v>117</v>
      </c>
      <c r="E5978" s="4">
        <v>51</v>
      </c>
      <c r="F5978" s="4">
        <v>11.5</v>
      </c>
      <c r="G5978" s="4">
        <v>7.5</v>
      </c>
      <c r="H5978" s="4">
        <v>16084</v>
      </c>
      <c r="I5978" s="4">
        <v>2</v>
      </c>
      <c r="J5978" s="4">
        <v>269</v>
      </c>
      <c r="K5978" s="4">
        <v>1</v>
      </c>
      <c r="L5978" s="4">
        <v>0</v>
      </c>
      <c r="M5978" s="4">
        <v>6</v>
      </c>
      <c r="N5978" s="4">
        <v>5.2</v>
      </c>
      <c r="O5978" s="4">
        <f t="shared" si="744"/>
        <v>2</v>
      </c>
      <c r="P5978" s="4">
        <f t="shared" si="745"/>
        <v>2</v>
      </c>
      <c r="Q5978" s="4">
        <f t="shared" si="746"/>
        <v>5</v>
      </c>
      <c r="R5978" s="4">
        <f t="shared" si="747"/>
        <v>9</v>
      </c>
      <c r="S5978" s="4">
        <f t="shared" si="748"/>
        <v>86.6</v>
      </c>
      <c r="T5978" s="4" t="str">
        <f t="shared" si="749"/>
        <v>C - Entwicklungspotenzial</v>
      </c>
      <c r="U5978" s="4">
        <f>ROUND(((E5978-Hilfswerte!$B$20)/Hilfswerte!$B$21)+((F5978-Hilfswerte!$B$22)/Hilfswerte!$B$23)+((G5978-Hilfswerte!$B$24)/Hilfswerte!$B$25)+0.1*INDEX(Hilfswerte!$B$4:$B$15,MATCH(C5978,Hilfswerte!$A$4:$A$15,0)),2)</f>
        <v>-0.94</v>
      </c>
      <c r="V5978" s="4">
        <f>ROUND(SQRT((((E5978-Hilfswerte!$B$20)/Hilfswerte!$B$21)-Hilfswerte!$B$28)^2+(((F5978-Hilfswerte!$B$22)/Hilfswerte!$B$23)-Hilfswerte!$B$29)^2+(((G5978-Hilfswerte!$B$24)/Hilfswerte!$B$25)-Hilfswerte!$B$30)^2),3)</f>
        <v>0.90400000000000003</v>
      </c>
      <c r="W5978" s="4">
        <f>ROUND(E5978*Hilfswerte!$B$31,0)</f>
        <v>10483</v>
      </c>
      <c r="X5978" s="4">
        <f t="shared" si="750"/>
        <v>0</v>
      </c>
      <c r="Y5978" s="4" t="str">
        <f>IF(T5978="A - Top-Kunde","bereits Top-Kunde",IF(AND(V5978&lt;=Hilfswerte!$B$34,H5978&lt;0.5*W5978),"Hoch",IF(AND(V5978&lt;=Hilfswerte!$B$35,H5978&lt;0.7*W5978),"Mittel","Niedrig")))</f>
        <v>Niedrig</v>
      </c>
      <c r="Z5978" s="4">
        <f t="shared" si="751"/>
        <v>16.5</v>
      </c>
      <c r="AA5978" s="4" t="str">
        <f>IF(J5978&gt;365,"Bereits abgewandert (Segment D)",IF(Z5978&gt;=Hilfswerte!$B$38,"Rot - akut gefaehrdet",IF(Z5978&gt;=Hilfswerte!$B$39,"Gelb - beobachten","Gruen - stabil")))</f>
        <v>Gelb - beobachten</v>
      </c>
    </row>
    <row r="5979" spans="1:27" ht="15" customHeight="1" x14ac:dyDescent="0.25">
      <c r="A5979" s="4" t="s">
        <v>6326</v>
      </c>
      <c r="B5979" s="4" t="s">
        <v>687</v>
      </c>
      <c r="C5979" s="4" t="s">
        <v>38</v>
      </c>
      <c r="D5979" s="4" t="s">
        <v>77</v>
      </c>
      <c r="E5979" s="4">
        <v>119</v>
      </c>
      <c r="F5979" s="4">
        <v>28.1</v>
      </c>
      <c r="G5979" s="4">
        <v>8.5</v>
      </c>
      <c r="H5979" s="4">
        <v>3939</v>
      </c>
      <c r="I5979" s="4">
        <v>1</v>
      </c>
      <c r="J5979" s="4">
        <v>276</v>
      </c>
      <c r="K5979" s="4">
        <v>0</v>
      </c>
      <c r="L5979" s="4">
        <v>22</v>
      </c>
      <c r="M5979" s="4">
        <v>2</v>
      </c>
      <c r="N5979" s="4">
        <v>1</v>
      </c>
      <c r="O5979" s="4">
        <f t="shared" si="744"/>
        <v>2</v>
      </c>
      <c r="P5979" s="4">
        <f t="shared" si="745"/>
        <v>1</v>
      </c>
      <c r="Q5979" s="4">
        <f t="shared" si="746"/>
        <v>4</v>
      </c>
      <c r="R5979" s="4">
        <f t="shared" si="747"/>
        <v>7</v>
      </c>
      <c r="S5979" s="4">
        <f t="shared" si="748"/>
        <v>63.9</v>
      </c>
      <c r="T5979" s="4" t="str">
        <f t="shared" si="749"/>
        <v>C - Entwicklungspotenzial</v>
      </c>
      <c r="U5979" s="4">
        <f>ROUND(((E5979-Hilfswerte!$B$20)/Hilfswerte!$B$21)+((F5979-Hilfswerte!$B$22)/Hilfswerte!$B$23)+((G5979-Hilfswerte!$B$24)/Hilfswerte!$B$25)+0.1*INDEX(Hilfswerte!$B$4:$B$15,MATCH(C5979,Hilfswerte!$A$4:$A$15,0)),2)</f>
        <v>7.0000000000000007E-2</v>
      </c>
      <c r="V5979" s="4">
        <f>ROUND(SQRT((((E5979-Hilfswerte!$B$20)/Hilfswerte!$B$21)-Hilfswerte!$B$28)^2+(((F5979-Hilfswerte!$B$22)/Hilfswerte!$B$23)-Hilfswerte!$B$29)^2+(((G5979-Hilfswerte!$B$24)/Hilfswerte!$B$25)-Hilfswerte!$B$30)^2),3)</f>
        <v>0.50700000000000001</v>
      </c>
      <c r="W5979" s="4">
        <f>ROUND(E5979*Hilfswerte!$B$31,0)</f>
        <v>24460</v>
      </c>
      <c r="X5979" s="4">
        <f t="shared" si="750"/>
        <v>20521</v>
      </c>
      <c r="Y5979" s="4" t="str">
        <f>IF(T5979="A - Top-Kunde","bereits Top-Kunde",IF(AND(V5979&lt;=Hilfswerte!$B$34,H5979&lt;0.5*W5979),"Hoch",IF(AND(V5979&lt;=Hilfswerte!$B$35,H5979&lt;0.7*W5979),"Mittel","Niedrig")))</f>
        <v>Hoch</v>
      </c>
      <c r="Z5979" s="4">
        <f t="shared" si="751"/>
        <v>18.2</v>
      </c>
      <c r="AA5979" s="4" t="str">
        <f>IF(J5979&gt;365,"Bereits abgewandert (Segment D)",IF(Z5979&gt;=Hilfswerte!$B$38,"Rot - akut gefaehrdet",IF(Z5979&gt;=Hilfswerte!$B$39,"Gelb - beobachten","Gruen - stabil")))</f>
        <v>Gelb - beobachten</v>
      </c>
    </row>
    <row r="5980" spans="1:27" ht="15" customHeight="1" x14ac:dyDescent="0.25">
      <c r="A5980" s="4" t="s">
        <v>6327</v>
      </c>
      <c r="B5980" s="4" t="s">
        <v>808</v>
      </c>
      <c r="C5980" s="4" t="s">
        <v>47</v>
      </c>
      <c r="D5980" s="4" t="s">
        <v>30</v>
      </c>
      <c r="E5980" s="4">
        <v>241</v>
      </c>
      <c r="F5980" s="4">
        <v>90.2</v>
      </c>
      <c r="G5980" s="4">
        <v>1.8</v>
      </c>
      <c r="H5980" s="4">
        <v>4740</v>
      </c>
      <c r="I5980" s="4">
        <v>2</v>
      </c>
      <c r="J5980" s="4">
        <v>208</v>
      </c>
      <c r="K5980" s="4">
        <v>1</v>
      </c>
      <c r="L5980" s="4">
        <v>22</v>
      </c>
      <c r="M5980" s="4">
        <v>6</v>
      </c>
      <c r="N5980" s="4">
        <v>-0.5</v>
      </c>
      <c r="O5980" s="4">
        <f t="shared" si="744"/>
        <v>2</v>
      </c>
      <c r="P5980" s="4">
        <f t="shared" si="745"/>
        <v>2</v>
      </c>
      <c r="Q5980" s="4">
        <f t="shared" si="746"/>
        <v>4</v>
      </c>
      <c r="R5980" s="4">
        <f t="shared" si="747"/>
        <v>8</v>
      </c>
      <c r="S5980" s="4">
        <f t="shared" si="748"/>
        <v>67.2</v>
      </c>
      <c r="T5980" s="4" t="str">
        <f t="shared" si="749"/>
        <v>C - Entwicklungspotenzial</v>
      </c>
      <c r="U5980" s="4">
        <f>ROUND(((E5980-Hilfswerte!$B$20)/Hilfswerte!$B$21)+((F5980-Hilfswerte!$B$22)/Hilfswerte!$B$23)+((G5980-Hilfswerte!$B$24)/Hilfswerte!$B$25)+0.1*INDEX(Hilfswerte!$B$4:$B$15,MATCH(C5980,Hilfswerte!$A$4:$A$15,0)),2)</f>
        <v>0.39</v>
      </c>
      <c r="V5980" s="4">
        <f>ROUND(SQRT((((E5980-Hilfswerte!$B$20)/Hilfswerte!$B$21)-Hilfswerte!$B$28)^2+(((F5980-Hilfswerte!$B$22)/Hilfswerte!$B$23)-Hilfswerte!$B$29)^2+(((G5980-Hilfswerte!$B$24)/Hilfswerte!$B$25)-Hilfswerte!$B$30)^2),3)</f>
        <v>1.798</v>
      </c>
      <c r="W5980" s="4">
        <f>ROUND(E5980*Hilfswerte!$B$31,0)</f>
        <v>49537</v>
      </c>
      <c r="X5980" s="4">
        <f t="shared" si="750"/>
        <v>44797</v>
      </c>
      <c r="Y5980" s="4" t="str">
        <f>IF(T5980="A - Top-Kunde","bereits Top-Kunde",IF(AND(V5980&lt;=Hilfswerte!$B$34,H5980&lt;0.5*W5980),"Hoch",IF(AND(V5980&lt;=Hilfswerte!$B$35,H5980&lt;0.7*W5980),"Mittel","Niedrig")))</f>
        <v>Niedrig</v>
      </c>
      <c r="Z5980" s="4">
        <f t="shared" si="751"/>
        <v>18</v>
      </c>
      <c r="AA5980" s="4" t="str">
        <f>IF(J5980&gt;365,"Bereits abgewandert (Segment D)",IF(Z5980&gt;=Hilfswerte!$B$38,"Rot - akut gefaehrdet",IF(Z5980&gt;=Hilfswerte!$B$39,"Gelb - beobachten","Gruen - stabil")))</f>
        <v>Gelb - beobachten</v>
      </c>
    </row>
    <row r="5981" spans="1:27" ht="15" customHeight="1" x14ac:dyDescent="0.25">
      <c r="A5981" s="4" t="s">
        <v>6328</v>
      </c>
      <c r="B5981" s="4" t="s">
        <v>119</v>
      </c>
      <c r="C5981" s="4" t="s">
        <v>89</v>
      </c>
      <c r="D5981" s="4" t="s">
        <v>30</v>
      </c>
      <c r="E5981" s="4">
        <v>6</v>
      </c>
      <c r="F5981" s="4">
        <v>1.2</v>
      </c>
      <c r="G5981" s="4">
        <v>2.2999999999999998</v>
      </c>
      <c r="H5981" s="4">
        <v>0</v>
      </c>
      <c r="I5981" s="4">
        <v>0</v>
      </c>
      <c r="J5981" s="4">
        <v>665</v>
      </c>
      <c r="K5981" s="4">
        <v>0</v>
      </c>
      <c r="L5981" s="4">
        <v>5</v>
      </c>
      <c r="M5981" s="4">
        <v>0</v>
      </c>
      <c r="N5981" s="4">
        <v>-55</v>
      </c>
      <c r="O5981" s="4">
        <f t="shared" si="744"/>
        <v>1</v>
      </c>
      <c r="P5981" s="4">
        <f t="shared" si="745"/>
        <v>1</v>
      </c>
      <c r="Q5981" s="4">
        <f t="shared" si="746"/>
        <v>1</v>
      </c>
      <c r="R5981" s="4">
        <f t="shared" si="747"/>
        <v>3</v>
      </c>
      <c r="S5981" s="4">
        <f t="shared" si="748"/>
        <v>1</v>
      </c>
      <c r="T5981" s="4" t="str">
        <f t="shared" si="749"/>
        <v>D - Abwanderungsrisiko</v>
      </c>
      <c r="U5981" s="4">
        <f>ROUND(((E5981-Hilfswerte!$B$20)/Hilfswerte!$B$21)+((F5981-Hilfswerte!$B$22)/Hilfswerte!$B$23)+((G5981-Hilfswerte!$B$24)/Hilfswerte!$B$25)+0.1*INDEX(Hilfswerte!$B$4:$B$15,MATCH(C5981,Hilfswerte!$A$4:$A$15,0)),2)</f>
        <v>-1.93</v>
      </c>
      <c r="V5981" s="4">
        <f>ROUND(SQRT((((E5981-Hilfswerte!$B$20)/Hilfswerte!$B$21)-Hilfswerte!$B$28)^2+(((F5981-Hilfswerte!$B$22)/Hilfswerte!$B$23)-Hilfswerte!$B$29)^2+(((G5981-Hilfswerte!$B$24)/Hilfswerte!$B$25)-Hilfswerte!$B$30)^2),3)</f>
        <v>1.706</v>
      </c>
      <c r="W5981" s="4">
        <f>ROUND(E5981*Hilfswerte!$B$31,0)</f>
        <v>1233</v>
      </c>
      <c r="X5981" s="4">
        <f t="shared" si="750"/>
        <v>1233</v>
      </c>
      <c r="Y5981" s="4" t="str">
        <f>IF(T5981="A - Top-Kunde","bereits Top-Kunde",IF(AND(V5981&lt;=Hilfswerte!$B$34,H5981&lt;0.5*W5981),"Hoch",IF(AND(V5981&lt;=Hilfswerte!$B$35,H5981&lt;0.7*W5981),"Mittel","Niedrig")))</f>
        <v>Niedrig</v>
      </c>
      <c r="Z5981" s="4">
        <f t="shared" si="751"/>
        <v>56.3</v>
      </c>
      <c r="AA5981" s="4" t="str">
        <f>IF(J5981&gt;365,"Bereits abgewandert (Segment D)",IF(Z5981&gt;=Hilfswerte!$B$38,"Rot - akut gefaehrdet",IF(Z5981&gt;=Hilfswerte!$B$39,"Gelb - beobachten","Gruen - stabil")))</f>
        <v>Bereits abgewandert (Segment D)</v>
      </c>
    </row>
    <row r="5982" spans="1:27" ht="15" customHeight="1" x14ac:dyDescent="0.25">
      <c r="A5982" s="4" t="s">
        <v>6329</v>
      </c>
      <c r="B5982" s="4" t="s">
        <v>424</v>
      </c>
      <c r="C5982" s="4" t="s">
        <v>38</v>
      </c>
      <c r="D5982" s="4" t="s">
        <v>106</v>
      </c>
      <c r="E5982" s="4">
        <v>164</v>
      </c>
      <c r="F5982" s="4">
        <v>32</v>
      </c>
      <c r="G5982" s="4">
        <v>17.399999999999999</v>
      </c>
      <c r="H5982" s="4">
        <v>13904</v>
      </c>
      <c r="I5982" s="4">
        <v>1</v>
      </c>
      <c r="J5982" s="4">
        <v>35</v>
      </c>
      <c r="K5982" s="4">
        <v>1</v>
      </c>
      <c r="L5982" s="4">
        <v>3</v>
      </c>
      <c r="M5982" s="4">
        <v>1</v>
      </c>
      <c r="N5982" s="4">
        <v>4.7</v>
      </c>
      <c r="O5982" s="4">
        <f t="shared" si="744"/>
        <v>4</v>
      </c>
      <c r="P5982" s="4">
        <f t="shared" si="745"/>
        <v>1</v>
      </c>
      <c r="Q5982" s="4">
        <f t="shared" si="746"/>
        <v>5</v>
      </c>
      <c r="R5982" s="4">
        <f t="shared" si="747"/>
        <v>10</v>
      </c>
      <c r="S5982" s="4">
        <f t="shared" si="748"/>
        <v>95.5</v>
      </c>
      <c r="T5982" s="4" t="str">
        <f t="shared" si="749"/>
        <v>C - Entwicklungspotenzial</v>
      </c>
      <c r="U5982" s="4">
        <f>ROUND(((E5982-Hilfswerte!$B$20)/Hilfswerte!$B$21)+((F5982-Hilfswerte!$B$22)/Hilfswerte!$B$23)+((G5982-Hilfswerte!$B$24)/Hilfswerte!$B$25)+0.1*INDEX(Hilfswerte!$B$4:$B$15,MATCH(C5982,Hilfswerte!$A$4:$A$15,0)),2)</f>
        <v>1.74</v>
      </c>
      <c r="V5982" s="4">
        <f>ROUND(SQRT((((E5982-Hilfswerte!$B$20)/Hilfswerte!$B$21)-Hilfswerte!$B$28)^2+(((F5982-Hilfswerte!$B$22)/Hilfswerte!$B$23)-Hilfswerte!$B$29)^2+(((G5982-Hilfswerte!$B$24)/Hilfswerte!$B$25)-Hilfswerte!$B$30)^2),3)</f>
        <v>0.98799999999999999</v>
      </c>
      <c r="W5982" s="4">
        <f>ROUND(E5982*Hilfswerte!$B$31,0)</f>
        <v>33710</v>
      </c>
      <c r="X5982" s="4">
        <f t="shared" si="750"/>
        <v>19806</v>
      </c>
      <c r="Y5982" s="4" t="str">
        <f>IF(T5982="A - Top-Kunde","bereits Top-Kunde",IF(AND(V5982&lt;=Hilfswerte!$B$34,H5982&lt;0.5*W5982),"Hoch",IF(AND(V5982&lt;=Hilfswerte!$B$35,H5982&lt;0.7*W5982),"Mittel","Niedrig")))</f>
        <v>Mittel</v>
      </c>
      <c r="Z5982" s="4">
        <f t="shared" si="751"/>
        <v>5.4</v>
      </c>
      <c r="AA5982" s="4" t="str">
        <f>IF(J5982&gt;365,"Bereits abgewandert (Segment D)",IF(Z5982&gt;=Hilfswerte!$B$38,"Rot - akut gefaehrdet",IF(Z5982&gt;=Hilfswerte!$B$39,"Gelb - beobachten","Gruen - stabil")))</f>
        <v>Gruen - stabil</v>
      </c>
    </row>
    <row r="5983" spans="1:27" ht="15" customHeight="1" x14ac:dyDescent="0.25">
      <c r="A5983" s="4" t="s">
        <v>6330</v>
      </c>
      <c r="B5983" s="4" t="s">
        <v>459</v>
      </c>
      <c r="C5983" s="4" t="s">
        <v>89</v>
      </c>
      <c r="D5983" s="4" t="s">
        <v>30</v>
      </c>
      <c r="E5983" s="4">
        <v>18</v>
      </c>
      <c r="F5983" s="4">
        <v>3.8</v>
      </c>
      <c r="G5983" s="4">
        <v>7.3</v>
      </c>
      <c r="H5983" s="4">
        <v>614</v>
      </c>
      <c r="I5983" s="4">
        <v>2</v>
      </c>
      <c r="J5983" s="4">
        <v>96</v>
      </c>
      <c r="K5983" s="4">
        <v>4</v>
      </c>
      <c r="L5983" s="4">
        <v>8</v>
      </c>
      <c r="M5983" s="4">
        <v>6</v>
      </c>
      <c r="N5983" s="4">
        <v>15.2</v>
      </c>
      <c r="O5983" s="4">
        <f t="shared" si="744"/>
        <v>3</v>
      </c>
      <c r="P5983" s="4">
        <f t="shared" si="745"/>
        <v>2</v>
      </c>
      <c r="Q5983" s="4">
        <f t="shared" si="746"/>
        <v>2</v>
      </c>
      <c r="R5983" s="4">
        <f t="shared" si="747"/>
        <v>7</v>
      </c>
      <c r="S5983" s="4">
        <f t="shared" si="748"/>
        <v>51.2</v>
      </c>
      <c r="T5983" s="4" t="str">
        <f t="shared" si="749"/>
        <v>C - Entwicklungspotenzial</v>
      </c>
      <c r="U5983" s="4">
        <f>ROUND(((E5983-Hilfswerte!$B$20)/Hilfswerte!$B$21)+((F5983-Hilfswerte!$B$22)/Hilfswerte!$B$23)+((G5983-Hilfswerte!$B$24)/Hilfswerte!$B$25)+0.1*INDEX(Hilfswerte!$B$4:$B$15,MATCH(C5983,Hilfswerte!$A$4:$A$15,0)),2)</f>
        <v>-1.04</v>
      </c>
      <c r="V5983" s="4">
        <f>ROUND(SQRT((((E5983-Hilfswerte!$B$20)/Hilfswerte!$B$21)-Hilfswerte!$B$28)^2+(((F5983-Hilfswerte!$B$22)/Hilfswerte!$B$23)-Hilfswerte!$B$29)^2+(((G5983-Hilfswerte!$B$24)/Hilfswerte!$B$25)-Hilfswerte!$B$30)^2),3)</f>
        <v>1.08</v>
      </c>
      <c r="W5983" s="4">
        <f>ROUND(E5983*Hilfswerte!$B$31,0)</f>
        <v>3700</v>
      </c>
      <c r="X5983" s="4">
        <f t="shared" si="750"/>
        <v>3086</v>
      </c>
      <c r="Y5983" s="4" t="str">
        <f>IF(T5983="A - Top-Kunde","bereits Top-Kunde",IF(AND(V5983&lt;=Hilfswerte!$B$34,H5983&lt;0.5*W5983),"Hoch",IF(AND(V5983&lt;=Hilfswerte!$B$35,H5983&lt;0.7*W5983),"Mittel","Niedrig")))</f>
        <v>Mittel</v>
      </c>
      <c r="Z5983" s="4">
        <f t="shared" si="751"/>
        <v>18.399999999999999</v>
      </c>
      <c r="AA5983" s="4" t="str">
        <f>IF(J5983&gt;365,"Bereits abgewandert (Segment D)",IF(Z5983&gt;=Hilfswerte!$B$38,"Rot - akut gefaehrdet",IF(Z5983&gt;=Hilfswerte!$B$39,"Gelb - beobachten","Gruen - stabil")))</f>
        <v>Gelb - beobachten</v>
      </c>
    </row>
    <row r="5984" spans="1:27" ht="15" customHeight="1" x14ac:dyDescent="0.25">
      <c r="A5984" s="4" t="s">
        <v>6331</v>
      </c>
      <c r="B5984" s="4" t="s">
        <v>275</v>
      </c>
      <c r="C5984" s="4" t="s">
        <v>38</v>
      </c>
      <c r="D5984" s="4" t="s">
        <v>30</v>
      </c>
      <c r="E5984" s="4">
        <v>5</v>
      </c>
      <c r="F5984" s="4">
        <v>1.6</v>
      </c>
      <c r="G5984" s="4">
        <v>12.6</v>
      </c>
      <c r="H5984" s="4">
        <v>128</v>
      </c>
      <c r="I5984" s="4">
        <v>1</v>
      </c>
      <c r="J5984" s="4">
        <v>146</v>
      </c>
      <c r="K5984" s="4">
        <v>1</v>
      </c>
      <c r="L5984" s="4">
        <v>1</v>
      </c>
      <c r="M5984" s="4">
        <v>2</v>
      </c>
      <c r="N5984" s="4">
        <v>24.5</v>
      </c>
      <c r="O5984" s="4">
        <f t="shared" si="744"/>
        <v>3</v>
      </c>
      <c r="P5984" s="4">
        <f t="shared" si="745"/>
        <v>1</v>
      </c>
      <c r="Q5984" s="4">
        <f t="shared" si="746"/>
        <v>2</v>
      </c>
      <c r="R5984" s="4">
        <f t="shared" si="747"/>
        <v>6</v>
      </c>
      <c r="S5984" s="4">
        <f t="shared" si="748"/>
        <v>66</v>
      </c>
      <c r="T5984" s="4" t="str">
        <f t="shared" si="749"/>
        <v>C - Entwicklungspotenzial</v>
      </c>
      <c r="U5984" s="4">
        <f>ROUND(((E5984-Hilfswerte!$B$20)/Hilfswerte!$B$21)+((F5984-Hilfswerte!$B$22)/Hilfswerte!$B$23)+((G5984-Hilfswerte!$B$24)/Hilfswerte!$B$25)+0.1*INDEX(Hilfswerte!$B$4:$B$15,MATCH(C5984,Hilfswerte!$A$4:$A$15,0)),2)</f>
        <v>-0.25</v>
      </c>
      <c r="V5984" s="4">
        <f>ROUND(SQRT((((E5984-Hilfswerte!$B$20)/Hilfswerte!$B$21)-Hilfswerte!$B$28)^2+(((F5984-Hilfswerte!$B$22)/Hilfswerte!$B$23)-Hilfswerte!$B$29)^2+(((G5984-Hilfswerte!$B$24)/Hilfswerte!$B$25)-Hilfswerte!$B$30)^2),3)</f>
        <v>0.97599999999999998</v>
      </c>
      <c r="W5984" s="4">
        <f>ROUND(E5984*Hilfswerte!$B$31,0)</f>
        <v>1028</v>
      </c>
      <c r="X5984" s="4">
        <f t="shared" si="750"/>
        <v>900</v>
      </c>
      <c r="Y5984" s="4" t="str">
        <f>IF(T5984="A - Top-Kunde","bereits Top-Kunde",IF(AND(V5984&lt;=Hilfswerte!$B$34,H5984&lt;0.5*W5984),"Hoch",IF(AND(V5984&lt;=Hilfswerte!$B$35,H5984&lt;0.7*W5984),"Mittel","Niedrig")))</f>
        <v>Mittel</v>
      </c>
      <c r="Z5984" s="4">
        <f t="shared" si="751"/>
        <v>10.5</v>
      </c>
      <c r="AA5984" s="4" t="str">
        <f>IF(J5984&gt;365,"Bereits abgewandert (Segment D)",IF(Z5984&gt;=Hilfswerte!$B$38,"Rot - akut gefaehrdet",IF(Z5984&gt;=Hilfswerte!$B$39,"Gelb - beobachten","Gruen - stabil")))</f>
        <v>Gruen - stabil</v>
      </c>
    </row>
    <row r="5985" spans="1:27" ht="15" customHeight="1" x14ac:dyDescent="0.25">
      <c r="A5985" s="4" t="s">
        <v>6332</v>
      </c>
      <c r="B5985" s="4" t="s">
        <v>669</v>
      </c>
      <c r="C5985" s="4" t="s">
        <v>33</v>
      </c>
      <c r="D5985" s="4" t="s">
        <v>30</v>
      </c>
      <c r="E5985" s="4">
        <v>105</v>
      </c>
      <c r="F5985" s="4">
        <v>21.4</v>
      </c>
      <c r="G5985" s="4">
        <v>15.9</v>
      </c>
      <c r="H5985" s="4">
        <v>3610</v>
      </c>
      <c r="I5985" s="4">
        <v>3</v>
      </c>
      <c r="J5985" s="4">
        <v>46</v>
      </c>
      <c r="K5985" s="4">
        <v>0</v>
      </c>
      <c r="L5985" s="4">
        <v>28</v>
      </c>
      <c r="M5985" s="4">
        <v>3</v>
      </c>
      <c r="N5985" s="4">
        <v>-28.2</v>
      </c>
      <c r="O5985" s="4">
        <f t="shared" si="744"/>
        <v>4</v>
      </c>
      <c r="P5985" s="4">
        <f t="shared" si="745"/>
        <v>3</v>
      </c>
      <c r="Q5985" s="4">
        <f t="shared" si="746"/>
        <v>4</v>
      </c>
      <c r="R5985" s="4">
        <f t="shared" si="747"/>
        <v>11</v>
      </c>
      <c r="S5985" s="4">
        <f t="shared" si="748"/>
        <v>87.5</v>
      </c>
      <c r="T5985" s="4" t="str">
        <f t="shared" si="749"/>
        <v>C - Entwicklungspotenzial</v>
      </c>
      <c r="U5985" s="4">
        <f>ROUND(((E5985-Hilfswerte!$B$20)/Hilfswerte!$B$21)+((F5985-Hilfswerte!$B$22)/Hilfswerte!$B$23)+((G5985-Hilfswerte!$B$24)/Hilfswerte!$B$25)+0.1*INDEX(Hilfswerte!$B$4:$B$15,MATCH(C5985,Hilfswerte!$A$4:$A$15,0)),2)</f>
        <v>0.75</v>
      </c>
      <c r="V5985" s="4">
        <f>ROUND(SQRT((((E5985-Hilfswerte!$B$20)/Hilfswerte!$B$21)-Hilfswerte!$B$28)^2+(((F5985-Hilfswerte!$B$22)/Hilfswerte!$B$23)-Hilfswerte!$B$29)^2+(((G5985-Hilfswerte!$B$24)/Hilfswerte!$B$25)-Hilfswerte!$B$30)^2),3)</f>
        <v>0.84299999999999997</v>
      </c>
      <c r="W5985" s="4">
        <f>ROUND(E5985*Hilfswerte!$B$31,0)</f>
        <v>21582</v>
      </c>
      <c r="X5985" s="4">
        <f t="shared" si="750"/>
        <v>17972</v>
      </c>
      <c r="Y5985" s="4" t="str">
        <f>IF(T5985="A - Top-Kunde","bereits Top-Kunde",IF(AND(V5985&lt;=Hilfswerte!$B$34,H5985&lt;0.5*W5985),"Hoch",IF(AND(V5985&lt;=Hilfswerte!$B$35,H5985&lt;0.7*W5985),"Mittel","Niedrig")))</f>
        <v>Mittel</v>
      </c>
      <c r="Z5985" s="4">
        <f t="shared" si="751"/>
        <v>19.2</v>
      </c>
      <c r="AA5985" s="4" t="str">
        <f>IF(J5985&gt;365,"Bereits abgewandert (Segment D)",IF(Z5985&gt;=Hilfswerte!$B$38,"Rot - akut gefaehrdet",IF(Z5985&gt;=Hilfswerte!$B$39,"Gelb - beobachten","Gruen - stabil")))</f>
        <v>Gelb - beobachten</v>
      </c>
    </row>
    <row r="5986" spans="1:27" ht="15" customHeight="1" x14ac:dyDescent="0.25">
      <c r="A5986" s="4" t="s">
        <v>6333</v>
      </c>
      <c r="B5986" s="4" t="s">
        <v>327</v>
      </c>
      <c r="C5986" s="4" t="s">
        <v>74</v>
      </c>
      <c r="D5986" s="4" t="s">
        <v>30</v>
      </c>
      <c r="E5986" s="4">
        <v>26</v>
      </c>
      <c r="F5986" s="4">
        <v>6.7</v>
      </c>
      <c r="G5986" s="4">
        <v>15.7</v>
      </c>
      <c r="H5986" s="4">
        <v>4003</v>
      </c>
      <c r="I5986" s="4">
        <v>1</v>
      </c>
      <c r="J5986" s="4">
        <v>349</v>
      </c>
      <c r="K5986" s="4">
        <v>0</v>
      </c>
      <c r="L5986" s="4">
        <v>27</v>
      </c>
      <c r="M5986" s="4">
        <v>1</v>
      </c>
      <c r="N5986" s="4">
        <v>1.3</v>
      </c>
      <c r="O5986" s="4">
        <f t="shared" si="744"/>
        <v>2</v>
      </c>
      <c r="P5986" s="4">
        <f t="shared" si="745"/>
        <v>1</v>
      </c>
      <c r="Q5986" s="4">
        <f t="shared" si="746"/>
        <v>4</v>
      </c>
      <c r="R5986" s="4">
        <f t="shared" si="747"/>
        <v>7</v>
      </c>
      <c r="S5986" s="4">
        <f t="shared" si="748"/>
        <v>62.6</v>
      </c>
      <c r="T5986" s="4" t="str">
        <f t="shared" si="749"/>
        <v>C - Entwicklungspotenzial</v>
      </c>
      <c r="U5986" s="4">
        <f>ROUND(((E5986-Hilfswerte!$B$20)/Hilfswerte!$B$21)+((F5986-Hilfswerte!$B$22)/Hilfswerte!$B$23)+((G5986-Hilfswerte!$B$24)/Hilfswerte!$B$25)+0.1*INDEX(Hilfswerte!$B$4:$B$15,MATCH(C5986,Hilfswerte!$A$4:$A$15,0)),2)</f>
        <v>0.06</v>
      </c>
      <c r="V5986" s="4">
        <f>ROUND(SQRT((((E5986-Hilfswerte!$B$20)/Hilfswerte!$B$21)-Hilfswerte!$B$28)^2+(((F5986-Hilfswerte!$B$22)/Hilfswerte!$B$23)-Hilfswerte!$B$29)^2+(((G5986-Hilfswerte!$B$24)/Hilfswerte!$B$25)-Hilfswerte!$B$30)^2),3)</f>
        <v>1.089</v>
      </c>
      <c r="W5986" s="4">
        <f>ROUND(E5986*Hilfswerte!$B$31,0)</f>
        <v>5344</v>
      </c>
      <c r="X5986" s="4">
        <f t="shared" si="750"/>
        <v>1341</v>
      </c>
      <c r="Y5986" s="4" t="str">
        <f>IF(T5986="A - Top-Kunde","bereits Top-Kunde",IF(AND(V5986&lt;=Hilfswerte!$B$34,H5986&lt;0.5*W5986),"Hoch",IF(AND(V5986&lt;=Hilfswerte!$B$35,H5986&lt;0.7*W5986),"Mittel","Niedrig")))</f>
        <v>Niedrig</v>
      </c>
      <c r="Z5986" s="4">
        <f t="shared" si="751"/>
        <v>22.9</v>
      </c>
      <c r="AA5986" s="4" t="str">
        <f>IF(J5986&gt;365,"Bereits abgewandert (Segment D)",IF(Z5986&gt;=Hilfswerte!$B$38,"Rot - akut gefaehrdet",IF(Z5986&gt;=Hilfswerte!$B$39,"Gelb - beobachten","Gruen - stabil")))</f>
        <v>Rot - akut gefaehrdet</v>
      </c>
    </row>
    <row r="5987" spans="1:27" ht="15" customHeight="1" x14ac:dyDescent="0.25">
      <c r="A5987" s="4" t="s">
        <v>6334</v>
      </c>
      <c r="B5987" s="4" t="s">
        <v>799</v>
      </c>
      <c r="C5987" s="4" t="s">
        <v>55</v>
      </c>
      <c r="D5987" s="4" t="s">
        <v>30</v>
      </c>
      <c r="E5987" s="4">
        <v>32</v>
      </c>
      <c r="F5987" s="4">
        <v>4.2</v>
      </c>
      <c r="G5987" s="4">
        <v>11.2</v>
      </c>
      <c r="H5987" s="4">
        <v>2199</v>
      </c>
      <c r="I5987" s="4">
        <v>4</v>
      </c>
      <c r="J5987" s="4">
        <v>104</v>
      </c>
      <c r="K5987" s="4">
        <v>1</v>
      </c>
      <c r="L5987" s="4">
        <v>3</v>
      </c>
      <c r="M5987" s="4">
        <v>6</v>
      </c>
      <c r="N5987" s="4">
        <v>3.1</v>
      </c>
      <c r="O5987" s="4">
        <f t="shared" si="744"/>
        <v>3</v>
      </c>
      <c r="P5987" s="4">
        <f t="shared" si="745"/>
        <v>4</v>
      </c>
      <c r="Q5987" s="4">
        <f t="shared" si="746"/>
        <v>3</v>
      </c>
      <c r="R5987" s="4">
        <f t="shared" si="747"/>
        <v>10</v>
      </c>
      <c r="S5987" s="4">
        <f t="shared" si="748"/>
        <v>94.7</v>
      </c>
      <c r="T5987" s="4" t="str">
        <f t="shared" si="749"/>
        <v>C - Entwicklungspotenzial</v>
      </c>
      <c r="U5987" s="4">
        <f>ROUND(((E5987-Hilfswerte!$B$20)/Hilfswerte!$B$21)+((F5987-Hilfswerte!$B$22)/Hilfswerte!$B$23)+((G5987-Hilfswerte!$B$24)/Hilfswerte!$B$25)+0.1*INDEX(Hilfswerte!$B$4:$B$15,MATCH(C5987,Hilfswerte!$A$4:$A$15,0)),2)</f>
        <v>-0.35</v>
      </c>
      <c r="V5987" s="4">
        <f>ROUND(SQRT((((E5987-Hilfswerte!$B$20)/Hilfswerte!$B$21)-Hilfswerte!$B$28)^2+(((F5987-Hilfswerte!$B$22)/Hilfswerte!$B$23)-Hilfswerte!$B$29)^2+(((G5987-Hilfswerte!$B$24)/Hilfswerte!$B$25)-Hilfswerte!$B$30)^2),3)</f>
        <v>0.83599999999999997</v>
      </c>
      <c r="W5987" s="4">
        <f>ROUND(E5987*Hilfswerte!$B$31,0)</f>
        <v>6577</v>
      </c>
      <c r="X5987" s="4">
        <f t="shared" si="750"/>
        <v>4378</v>
      </c>
      <c r="Y5987" s="4" t="str">
        <f>IF(T5987="A - Top-Kunde","bereits Top-Kunde",IF(AND(V5987&lt;=Hilfswerte!$B$34,H5987&lt;0.5*W5987),"Hoch",IF(AND(V5987&lt;=Hilfswerte!$B$35,H5987&lt;0.7*W5987),"Mittel","Niedrig")))</f>
        <v>Hoch</v>
      </c>
      <c r="Z5987" s="4">
        <f t="shared" si="751"/>
        <v>8.8000000000000007</v>
      </c>
      <c r="AA5987" s="4" t="str">
        <f>IF(J5987&gt;365,"Bereits abgewandert (Segment D)",IF(Z5987&gt;=Hilfswerte!$B$38,"Rot - akut gefaehrdet",IF(Z5987&gt;=Hilfswerte!$B$39,"Gelb - beobachten","Gruen - stabil")))</f>
        <v>Gruen - stabil</v>
      </c>
    </row>
    <row r="5988" spans="1:27" ht="15" customHeight="1" x14ac:dyDescent="0.25">
      <c r="A5988" s="4" t="s">
        <v>6335</v>
      </c>
      <c r="B5988" s="4" t="s">
        <v>212</v>
      </c>
      <c r="C5988" s="4" t="s">
        <v>33</v>
      </c>
      <c r="D5988" s="4" t="s">
        <v>56</v>
      </c>
      <c r="E5988" s="4">
        <v>18</v>
      </c>
      <c r="F5988" s="4">
        <v>2.9</v>
      </c>
      <c r="G5988" s="4">
        <v>12.3</v>
      </c>
      <c r="H5988" s="4">
        <v>296</v>
      </c>
      <c r="I5988" s="4">
        <v>1</v>
      </c>
      <c r="J5988" s="4">
        <v>55</v>
      </c>
      <c r="K5988" s="4">
        <v>0</v>
      </c>
      <c r="L5988" s="4">
        <v>0</v>
      </c>
      <c r="M5988" s="4">
        <v>3</v>
      </c>
      <c r="N5988" s="4">
        <v>17.3</v>
      </c>
      <c r="O5988" s="4">
        <f t="shared" si="744"/>
        <v>4</v>
      </c>
      <c r="P5988" s="4">
        <f t="shared" si="745"/>
        <v>1</v>
      </c>
      <c r="Q5988" s="4">
        <f t="shared" si="746"/>
        <v>2</v>
      </c>
      <c r="R5988" s="4">
        <f t="shared" si="747"/>
        <v>7</v>
      </c>
      <c r="S5988" s="4">
        <f t="shared" si="748"/>
        <v>78.7</v>
      </c>
      <c r="T5988" s="4" t="str">
        <f t="shared" si="749"/>
        <v>C - Entwicklungspotenzial</v>
      </c>
      <c r="U5988" s="4">
        <f>ROUND(((E5988-Hilfswerte!$B$20)/Hilfswerte!$B$21)+((F5988-Hilfswerte!$B$22)/Hilfswerte!$B$23)+((G5988-Hilfswerte!$B$24)/Hilfswerte!$B$25)+0.1*INDEX(Hilfswerte!$B$4:$B$15,MATCH(C5988,Hilfswerte!$A$4:$A$15,0)),2)</f>
        <v>-0.53</v>
      </c>
      <c r="V5988" s="4">
        <f>ROUND(SQRT((((E5988-Hilfswerte!$B$20)/Hilfswerte!$B$21)-Hilfswerte!$B$28)^2+(((F5988-Hilfswerte!$B$22)/Hilfswerte!$B$23)-Hilfswerte!$B$29)^2+(((G5988-Hilfswerte!$B$24)/Hilfswerte!$B$25)-Hilfswerte!$B$30)^2),3)</f>
        <v>0.91100000000000003</v>
      </c>
      <c r="W5988" s="4">
        <f>ROUND(E5988*Hilfswerte!$B$31,0)</f>
        <v>3700</v>
      </c>
      <c r="X5988" s="4">
        <f t="shared" si="750"/>
        <v>3404</v>
      </c>
      <c r="Y5988" s="4" t="str">
        <f>IF(T5988="A - Top-Kunde","bereits Top-Kunde",IF(AND(V5988&lt;=Hilfswerte!$B$34,H5988&lt;0.5*W5988),"Hoch",IF(AND(V5988&lt;=Hilfswerte!$B$35,H5988&lt;0.7*W5988),"Mittel","Niedrig")))</f>
        <v>Mittel</v>
      </c>
      <c r="Z5988" s="4">
        <f t="shared" si="751"/>
        <v>2.8</v>
      </c>
      <c r="AA5988" s="4" t="str">
        <f>IF(J5988&gt;365,"Bereits abgewandert (Segment D)",IF(Z5988&gt;=Hilfswerte!$B$38,"Rot - akut gefaehrdet",IF(Z5988&gt;=Hilfswerte!$B$39,"Gelb - beobachten","Gruen - stabil")))</f>
        <v>Gruen - stabil</v>
      </c>
    </row>
    <row r="5989" spans="1:27" ht="15" customHeight="1" x14ac:dyDescent="0.25">
      <c r="A5989" s="4" t="s">
        <v>6336</v>
      </c>
      <c r="B5989" s="4" t="s">
        <v>701</v>
      </c>
      <c r="C5989" s="4" t="s">
        <v>74</v>
      </c>
      <c r="D5989" s="4" t="s">
        <v>30</v>
      </c>
      <c r="E5989" s="4">
        <v>12</v>
      </c>
      <c r="F5989" s="4">
        <v>1.9</v>
      </c>
      <c r="G5989" s="4">
        <v>2</v>
      </c>
      <c r="H5989" s="4">
        <v>1288</v>
      </c>
      <c r="I5989" s="4">
        <v>1</v>
      </c>
      <c r="J5989" s="4">
        <v>344</v>
      </c>
      <c r="K5989" s="4">
        <v>0</v>
      </c>
      <c r="L5989" s="4">
        <v>-8</v>
      </c>
      <c r="M5989" s="4">
        <v>2</v>
      </c>
      <c r="N5989" s="4">
        <v>3.7</v>
      </c>
      <c r="O5989" s="4">
        <f t="shared" si="744"/>
        <v>2</v>
      </c>
      <c r="P5989" s="4">
        <f t="shared" si="745"/>
        <v>1</v>
      </c>
      <c r="Q5989" s="4">
        <f t="shared" si="746"/>
        <v>3</v>
      </c>
      <c r="R5989" s="4">
        <f t="shared" si="747"/>
        <v>6</v>
      </c>
      <c r="S5989" s="4">
        <f t="shared" si="748"/>
        <v>61.9</v>
      </c>
      <c r="T5989" s="4" t="str">
        <f t="shared" si="749"/>
        <v>C - Entwicklungspotenzial</v>
      </c>
      <c r="U5989" s="4">
        <f>ROUND(((E5989-Hilfswerte!$B$20)/Hilfswerte!$B$21)+((F5989-Hilfswerte!$B$22)/Hilfswerte!$B$23)+((G5989-Hilfswerte!$B$24)/Hilfswerte!$B$25)+0.1*INDEX(Hilfswerte!$B$4:$B$15,MATCH(C5989,Hilfswerte!$A$4:$A$15,0)),2)</f>
        <v>-2.2599999999999998</v>
      </c>
      <c r="V5989" s="4">
        <f>ROUND(SQRT((((E5989-Hilfswerte!$B$20)/Hilfswerte!$B$21)-Hilfswerte!$B$28)^2+(((F5989-Hilfswerte!$B$22)/Hilfswerte!$B$23)-Hilfswerte!$B$29)^2+(((G5989-Hilfswerte!$B$24)/Hilfswerte!$B$25)-Hilfswerte!$B$30)^2),3)</f>
        <v>1.7310000000000001</v>
      </c>
      <c r="W5989" s="4">
        <f>ROUND(E5989*Hilfswerte!$B$31,0)</f>
        <v>2467</v>
      </c>
      <c r="X5989" s="4">
        <f t="shared" si="750"/>
        <v>1179</v>
      </c>
      <c r="Y5989" s="4" t="str">
        <f>IF(T5989="A - Top-Kunde","bereits Top-Kunde",IF(AND(V5989&lt;=Hilfswerte!$B$34,H5989&lt;0.5*W5989),"Hoch",IF(AND(V5989&lt;=Hilfswerte!$B$35,H5989&lt;0.7*W5989),"Mittel","Niedrig")))</f>
        <v>Niedrig</v>
      </c>
      <c r="Z5989" s="4">
        <f t="shared" si="751"/>
        <v>17.2</v>
      </c>
      <c r="AA5989" s="4" t="str">
        <f>IF(J5989&gt;365,"Bereits abgewandert (Segment D)",IF(Z5989&gt;=Hilfswerte!$B$38,"Rot - akut gefaehrdet",IF(Z5989&gt;=Hilfswerte!$B$39,"Gelb - beobachten","Gruen - stabil")))</f>
        <v>Gelb - beobachten</v>
      </c>
    </row>
    <row r="5990" spans="1:27" ht="15" customHeight="1" x14ac:dyDescent="0.25">
      <c r="A5990" s="4" t="s">
        <v>6337</v>
      </c>
      <c r="B5990" s="4" t="s">
        <v>169</v>
      </c>
      <c r="C5990" s="4" t="s">
        <v>51</v>
      </c>
      <c r="D5990" s="4" t="s">
        <v>117</v>
      </c>
      <c r="E5990" s="4">
        <v>115</v>
      </c>
      <c r="F5990" s="4">
        <v>27</v>
      </c>
      <c r="G5990" s="4">
        <v>13.6</v>
      </c>
      <c r="H5990" s="4">
        <v>11582</v>
      </c>
      <c r="I5990" s="4">
        <v>1</v>
      </c>
      <c r="J5990" s="4">
        <v>173</v>
      </c>
      <c r="K5990" s="4">
        <v>1</v>
      </c>
      <c r="L5990" s="4">
        <v>12</v>
      </c>
      <c r="M5990" s="4">
        <v>4</v>
      </c>
      <c r="N5990" s="4">
        <v>12.9</v>
      </c>
      <c r="O5990" s="4">
        <f t="shared" si="744"/>
        <v>3</v>
      </c>
      <c r="P5990" s="4">
        <f t="shared" si="745"/>
        <v>1</v>
      </c>
      <c r="Q5990" s="4">
        <f t="shared" si="746"/>
        <v>5</v>
      </c>
      <c r="R5990" s="4">
        <f t="shared" si="747"/>
        <v>9</v>
      </c>
      <c r="S5990" s="4">
        <f t="shared" si="748"/>
        <v>86.9</v>
      </c>
      <c r="T5990" s="4" t="str">
        <f t="shared" si="749"/>
        <v>C - Entwicklungspotenzial</v>
      </c>
      <c r="U5990" s="4">
        <f>ROUND(((E5990-Hilfswerte!$B$20)/Hilfswerte!$B$21)+((F5990-Hilfswerte!$B$22)/Hilfswerte!$B$23)+((G5990-Hilfswerte!$B$24)/Hilfswerte!$B$25)+0.1*INDEX(Hilfswerte!$B$4:$B$15,MATCH(C5990,Hilfswerte!$A$4:$A$15,0)),2)</f>
        <v>0.85</v>
      </c>
      <c r="V5990" s="4">
        <f>ROUND(SQRT((((E5990-Hilfswerte!$B$20)/Hilfswerte!$B$21)-Hilfswerte!$B$28)^2+(((F5990-Hilfswerte!$B$22)/Hilfswerte!$B$23)-Hilfswerte!$B$29)^2+(((G5990-Hilfswerte!$B$24)/Hilfswerte!$B$25)-Hilfswerte!$B$30)^2),3)</f>
        <v>0.48</v>
      </c>
      <c r="W5990" s="4">
        <f>ROUND(E5990*Hilfswerte!$B$31,0)</f>
        <v>23638</v>
      </c>
      <c r="X5990" s="4">
        <f t="shared" si="750"/>
        <v>12056</v>
      </c>
      <c r="Y5990" s="4" t="str">
        <f>IF(T5990="A - Top-Kunde","bereits Top-Kunde",IF(AND(V5990&lt;=Hilfswerte!$B$34,H5990&lt;0.5*W5990),"Hoch",IF(AND(V5990&lt;=Hilfswerte!$B$35,H5990&lt;0.7*W5990),"Mittel","Niedrig")))</f>
        <v>Hoch</v>
      </c>
      <c r="Z5990" s="4">
        <f t="shared" si="751"/>
        <v>14.1</v>
      </c>
      <c r="AA5990" s="4" t="str">
        <f>IF(J5990&gt;365,"Bereits abgewandert (Segment D)",IF(Z5990&gt;=Hilfswerte!$B$38,"Rot - akut gefaehrdet",IF(Z5990&gt;=Hilfswerte!$B$39,"Gelb - beobachten","Gruen - stabil")))</f>
        <v>Gelb - beobachten</v>
      </c>
    </row>
    <row r="5991" spans="1:27" ht="15" customHeight="1" x14ac:dyDescent="0.25">
      <c r="A5991" s="4" t="s">
        <v>6338</v>
      </c>
      <c r="B5991" s="4" t="s">
        <v>601</v>
      </c>
      <c r="C5991" s="4" t="s">
        <v>33</v>
      </c>
      <c r="D5991" s="4" t="s">
        <v>30</v>
      </c>
      <c r="E5991" s="4">
        <v>23</v>
      </c>
      <c r="F5991" s="4">
        <v>6.8</v>
      </c>
      <c r="G5991" s="4">
        <v>9.1999999999999993</v>
      </c>
      <c r="H5991" s="4">
        <v>0</v>
      </c>
      <c r="I5991" s="4">
        <v>0</v>
      </c>
      <c r="J5991" s="4">
        <v>749</v>
      </c>
      <c r="K5991" s="4">
        <v>0</v>
      </c>
      <c r="L5991" s="4">
        <v>30</v>
      </c>
      <c r="M5991" s="4">
        <v>0</v>
      </c>
      <c r="N5991" s="4">
        <v>-33.1</v>
      </c>
      <c r="O5991" s="4">
        <f t="shared" si="744"/>
        <v>1</v>
      </c>
      <c r="P5991" s="4">
        <f t="shared" si="745"/>
        <v>1</v>
      </c>
      <c r="Q5991" s="4">
        <f t="shared" si="746"/>
        <v>1</v>
      </c>
      <c r="R5991" s="4">
        <f t="shared" si="747"/>
        <v>3</v>
      </c>
      <c r="S5991" s="4">
        <f t="shared" si="748"/>
        <v>4.5</v>
      </c>
      <c r="T5991" s="4" t="str">
        <f t="shared" si="749"/>
        <v>D - Abwanderungsrisiko</v>
      </c>
      <c r="U5991" s="4">
        <f>ROUND(((E5991-Hilfswerte!$B$20)/Hilfswerte!$B$21)+((F5991-Hilfswerte!$B$22)/Hilfswerte!$B$23)+((G5991-Hilfswerte!$B$24)/Hilfswerte!$B$25)+0.1*INDEX(Hilfswerte!$B$4:$B$15,MATCH(C5991,Hilfswerte!$A$4:$A$15,0)),2)</f>
        <v>-0.93</v>
      </c>
      <c r="V5991" s="4">
        <f>ROUND(SQRT((((E5991-Hilfswerte!$B$20)/Hilfswerte!$B$21)-Hilfswerte!$B$28)^2+(((F5991-Hilfswerte!$B$22)/Hilfswerte!$B$23)-Hilfswerte!$B$29)^2+(((G5991-Hilfswerte!$B$24)/Hilfswerte!$B$25)-Hilfswerte!$B$30)^2),3)</f>
        <v>0.89</v>
      </c>
      <c r="W5991" s="4">
        <f>ROUND(E5991*Hilfswerte!$B$31,0)</f>
        <v>4728</v>
      </c>
      <c r="X5991" s="4">
        <f t="shared" si="750"/>
        <v>4728</v>
      </c>
      <c r="Y5991" s="4" t="str">
        <f>IF(T5991="A - Top-Kunde","bereits Top-Kunde",IF(AND(V5991&lt;=Hilfswerte!$B$34,H5991&lt;0.5*W5991),"Hoch",IF(AND(V5991&lt;=Hilfswerte!$B$35,H5991&lt;0.7*W5991),"Mittel","Niedrig")))</f>
        <v>Mittel</v>
      </c>
      <c r="Z5991" s="4">
        <f t="shared" si="751"/>
        <v>56.7</v>
      </c>
      <c r="AA5991" s="4" t="str">
        <f>IF(J5991&gt;365,"Bereits abgewandert (Segment D)",IF(Z5991&gt;=Hilfswerte!$B$38,"Rot - akut gefaehrdet",IF(Z5991&gt;=Hilfswerte!$B$39,"Gelb - beobachten","Gruen - stabil")))</f>
        <v>Bereits abgewandert (Segment D)</v>
      </c>
    </row>
    <row r="5992" spans="1:27" ht="15" customHeight="1" x14ac:dyDescent="0.25">
      <c r="A5992" s="4" t="s">
        <v>6339</v>
      </c>
      <c r="B5992" s="4" t="s">
        <v>1060</v>
      </c>
      <c r="C5992" s="4" t="s">
        <v>55</v>
      </c>
      <c r="D5992" s="4" t="s">
        <v>30</v>
      </c>
      <c r="E5992" s="4">
        <v>81</v>
      </c>
      <c r="F5992" s="4">
        <v>15.5</v>
      </c>
      <c r="G5992" s="4">
        <v>12</v>
      </c>
      <c r="H5992" s="4">
        <v>11889</v>
      </c>
      <c r="I5992" s="4">
        <v>3</v>
      </c>
      <c r="J5992" s="4">
        <v>181</v>
      </c>
      <c r="K5992" s="4">
        <v>0</v>
      </c>
      <c r="L5992" s="4">
        <v>6</v>
      </c>
      <c r="M5992" s="4">
        <v>4</v>
      </c>
      <c r="N5992" s="4">
        <v>11.5</v>
      </c>
      <c r="O5992" s="4">
        <f t="shared" si="744"/>
        <v>2</v>
      </c>
      <c r="P5992" s="4">
        <f t="shared" si="745"/>
        <v>3</v>
      </c>
      <c r="Q5992" s="4">
        <f t="shared" si="746"/>
        <v>5</v>
      </c>
      <c r="R5992" s="4">
        <f t="shared" si="747"/>
        <v>10</v>
      </c>
      <c r="S5992" s="4">
        <f t="shared" si="748"/>
        <v>104</v>
      </c>
      <c r="T5992" s="4" t="str">
        <f t="shared" si="749"/>
        <v>C - Entwicklungspotenzial</v>
      </c>
      <c r="U5992" s="4">
        <f>ROUND(((E5992-Hilfswerte!$B$20)/Hilfswerte!$B$21)+((F5992-Hilfswerte!$B$22)/Hilfswerte!$B$23)+((G5992-Hilfswerte!$B$24)/Hilfswerte!$B$25)+0.1*INDEX(Hilfswerte!$B$4:$B$15,MATCH(C5992,Hilfswerte!$A$4:$A$15,0)),2)</f>
        <v>0.19</v>
      </c>
      <c r="V5992" s="4">
        <f>ROUND(SQRT((((E5992-Hilfswerte!$B$20)/Hilfswerte!$B$21)-Hilfswerte!$B$28)^2+(((F5992-Hilfswerte!$B$22)/Hilfswerte!$B$23)-Hilfswerte!$B$29)^2+(((G5992-Hilfswerte!$B$24)/Hilfswerte!$B$25)-Hilfswerte!$B$30)^2),3)</f>
        <v>0.55800000000000005</v>
      </c>
      <c r="W5992" s="4">
        <f>ROUND(E5992*Hilfswerte!$B$31,0)</f>
        <v>16649</v>
      </c>
      <c r="X5992" s="4">
        <f t="shared" si="750"/>
        <v>4760</v>
      </c>
      <c r="Y5992" s="4" t="str">
        <f>IF(T5992="A - Top-Kunde","bereits Top-Kunde",IF(AND(V5992&lt;=Hilfswerte!$B$34,H5992&lt;0.5*W5992),"Hoch",IF(AND(V5992&lt;=Hilfswerte!$B$35,H5992&lt;0.7*W5992),"Mittel","Niedrig")))</f>
        <v>Niedrig</v>
      </c>
      <c r="Z5992" s="4">
        <f t="shared" si="751"/>
        <v>10.3</v>
      </c>
      <c r="AA5992" s="4" t="str">
        <f>IF(J5992&gt;365,"Bereits abgewandert (Segment D)",IF(Z5992&gt;=Hilfswerte!$B$38,"Rot - akut gefaehrdet",IF(Z5992&gt;=Hilfswerte!$B$39,"Gelb - beobachten","Gruen - stabil")))</f>
        <v>Gruen - stabil</v>
      </c>
    </row>
    <row r="5993" spans="1:27" ht="15" customHeight="1" x14ac:dyDescent="0.25">
      <c r="A5993" s="4" t="s">
        <v>6340</v>
      </c>
      <c r="B5993" s="4" t="s">
        <v>304</v>
      </c>
      <c r="C5993" s="4" t="s">
        <v>62</v>
      </c>
      <c r="D5993" s="4" t="s">
        <v>30</v>
      </c>
      <c r="E5993" s="4">
        <v>254</v>
      </c>
      <c r="F5993" s="4">
        <v>67.900000000000006</v>
      </c>
      <c r="G5993" s="4">
        <v>11.9</v>
      </c>
      <c r="H5993" s="4">
        <v>57119</v>
      </c>
      <c r="I5993" s="4">
        <v>6</v>
      </c>
      <c r="J5993" s="4">
        <v>34</v>
      </c>
      <c r="K5993" s="4">
        <v>0</v>
      </c>
      <c r="L5993" s="4">
        <v>-2</v>
      </c>
      <c r="M5993" s="4">
        <v>4</v>
      </c>
      <c r="N5993" s="4">
        <v>3.1</v>
      </c>
      <c r="O5993" s="4">
        <f t="shared" si="744"/>
        <v>4</v>
      </c>
      <c r="P5993" s="4">
        <f t="shared" si="745"/>
        <v>5</v>
      </c>
      <c r="Q5993" s="4">
        <f t="shared" si="746"/>
        <v>5</v>
      </c>
      <c r="R5993" s="4">
        <f t="shared" si="747"/>
        <v>14</v>
      </c>
      <c r="S5993" s="4">
        <f t="shared" si="748"/>
        <v>141.6</v>
      </c>
      <c r="T5993" s="4" t="str">
        <f t="shared" si="749"/>
        <v>A - Top-Kunde</v>
      </c>
      <c r="U5993" s="4">
        <f>ROUND(((E5993-Hilfswerte!$B$20)/Hilfswerte!$B$21)+((F5993-Hilfswerte!$B$22)/Hilfswerte!$B$23)+((G5993-Hilfswerte!$B$24)/Hilfswerte!$B$25)+0.1*INDEX(Hilfswerte!$B$4:$B$15,MATCH(C5993,Hilfswerte!$A$4:$A$15,0)),2)</f>
        <v>1.98</v>
      </c>
      <c r="V5993" s="4">
        <f>ROUND(SQRT((((E5993-Hilfswerte!$B$20)/Hilfswerte!$B$21)-Hilfswerte!$B$28)^2+(((F5993-Hilfswerte!$B$22)/Hilfswerte!$B$23)-Hilfswerte!$B$29)^2+(((G5993-Hilfswerte!$B$24)/Hilfswerte!$B$25)-Hilfswerte!$B$30)^2),3)</f>
        <v>0.66900000000000004</v>
      </c>
      <c r="W5993" s="4">
        <f>ROUND(E5993*Hilfswerte!$B$31,0)</f>
        <v>52209</v>
      </c>
      <c r="X5993" s="4">
        <f t="shared" si="750"/>
        <v>0</v>
      </c>
      <c r="Y5993" s="4" t="str">
        <f>IF(T5993="A - Top-Kunde","bereits Top-Kunde",IF(AND(V5993&lt;=Hilfswerte!$B$34,H5993&lt;0.5*W5993),"Hoch",IF(AND(V5993&lt;=Hilfswerte!$B$35,H5993&lt;0.7*W5993),"Mittel","Niedrig")))</f>
        <v>bereits Top-Kunde</v>
      </c>
      <c r="Z5993" s="4">
        <f t="shared" si="751"/>
        <v>1.7</v>
      </c>
      <c r="AA5993" s="4" t="str">
        <f>IF(J5993&gt;365,"Bereits abgewandert (Segment D)",IF(Z5993&gt;=Hilfswerte!$B$38,"Rot - akut gefaehrdet",IF(Z5993&gt;=Hilfswerte!$B$39,"Gelb - beobachten","Gruen - stabil")))</f>
        <v>Gruen - stabil</v>
      </c>
    </row>
    <row r="5994" spans="1:27" ht="15" customHeight="1" x14ac:dyDescent="0.25">
      <c r="A5994" s="4" t="s">
        <v>6341</v>
      </c>
      <c r="B5994" s="4" t="s">
        <v>808</v>
      </c>
      <c r="C5994" s="4" t="s">
        <v>62</v>
      </c>
      <c r="D5994" s="4" t="s">
        <v>30</v>
      </c>
      <c r="E5994" s="4">
        <v>22</v>
      </c>
      <c r="F5994" s="4">
        <v>4.8</v>
      </c>
      <c r="G5994" s="4">
        <v>5.0999999999999996</v>
      </c>
      <c r="H5994" s="4">
        <v>0</v>
      </c>
      <c r="I5994" s="4">
        <v>0</v>
      </c>
      <c r="J5994" s="4">
        <v>814</v>
      </c>
      <c r="K5994" s="4">
        <v>0</v>
      </c>
      <c r="L5994" s="4">
        <v>16</v>
      </c>
      <c r="M5994" s="4">
        <v>0</v>
      </c>
      <c r="N5994" s="4">
        <v>-72.2</v>
      </c>
      <c r="O5994" s="4">
        <f t="shared" si="744"/>
        <v>1</v>
      </c>
      <c r="P5994" s="4">
        <f t="shared" si="745"/>
        <v>1</v>
      </c>
      <c r="Q5994" s="4">
        <f t="shared" si="746"/>
        <v>1</v>
      </c>
      <c r="R5994" s="4">
        <f t="shared" si="747"/>
        <v>3</v>
      </c>
      <c r="S5994" s="4">
        <f t="shared" si="748"/>
        <v>-10.9</v>
      </c>
      <c r="T5994" s="4" t="str">
        <f t="shared" si="749"/>
        <v>D - Abwanderungsrisiko</v>
      </c>
      <c r="U5994" s="4">
        <f>ROUND(((E5994-Hilfswerte!$B$20)/Hilfswerte!$B$21)+((F5994-Hilfswerte!$B$22)/Hilfswerte!$B$23)+((G5994-Hilfswerte!$B$24)/Hilfswerte!$B$25)+0.1*INDEX(Hilfswerte!$B$4:$B$15,MATCH(C5994,Hilfswerte!$A$4:$A$15,0)),2)</f>
        <v>-1.23</v>
      </c>
      <c r="V5994" s="4">
        <f>ROUND(SQRT((((E5994-Hilfswerte!$B$20)/Hilfswerte!$B$21)-Hilfswerte!$B$28)^2+(((F5994-Hilfswerte!$B$22)/Hilfswerte!$B$23)-Hilfswerte!$B$29)^2+(((G5994-Hilfswerte!$B$24)/Hilfswerte!$B$25)-Hilfswerte!$B$30)^2),3)</f>
        <v>1.296</v>
      </c>
      <c r="W5994" s="4">
        <f>ROUND(E5994*Hilfswerte!$B$31,0)</f>
        <v>4522</v>
      </c>
      <c r="X5994" s="4">
        <f t="shared" si="750"/>
        <v>4522</v>
      </c>
      <c r="Y5994" s="4" t="str">
        <f>IF(T5994="A - Top-Kunde","bereits Top-Kunde",IF(AND(V5994&lt;=Hilfswerte!$B$34,H5994&lt;0.5*W5994),"Hoch",IF(AND(V5994&lt;=Hilfswerte!$B$35,H5994&lt;0.7*W5994),"Mittel","Niedrig")))</f>
        <v>Niedrig</v>
      </c>
      <c r="Z5994" s="4">
        <f t="shared" si="751"/>
        <v>72.8</v>
      </c>
      <c r="AA5994" s="4" t="str">
        <f>IF(J5994&gt;365,"Bereits abgewandert (Segment D)",IF(Z5994&gt;=Hilfswerte!$B$38,"Rot - akut gefaehrdet",IF(Z5994&gt;=Hilfswerte!$B$39,"Gelb - beobachten","Gruen - stabil")))</f>
        <v>Bereits abgewandert (Segment D)</v>
      </c>
    </row>
    <row r="5995" spans="1:27" ht="15" customHeight="1" x14ac:dyDescent="0.25">
      <c r="A5995" s="4" t="s">
        <v>6342</v>
      </c>
      <c r="B5995" s="4" t="s">
        <v>144</v>
      </c>
      <c r="C5995" s="4" t="s">
        <v>51</v>
      </c>
      <c r="D5995" s="4" t="s">
        <v>56</v>
      </c>
      <c r="E5995" s="4">
        <v>415</v>
      </c>
      <c r="F5995" s="4">
        <v>75.599999999999994</v>
      </c>
      <c r="G5995" s="4">
        <v>2.7</v>
      </c>
      <c r="H5995" s="4">
        <v>6988</v>
      </c>
      <c r="I5995" s="4">
        <v>1</v>
      </c>
      <c r="J5995" s="4">
        <v>121</v>
      </c>
      <c r="K5995" s="4">
        <v>0</v>
      </c>
      <c r="L5995" s="4">
        <v>20</v>
      </c>
      <c r="M5995" s="4">
        <v>2</v>
      </c>
      <c r="N5995" s="4">
        <v>5.8</v>
      </c>
      <c r="O5995" s="4">
        <f t="shared" si="744"/>
        <v>3</v>
      </c>
      <c r="P5995" s="4">
        <f t="shared" si="745"/>
        <v>1</v>
      </c>
      <c r="Q5995" s="4">
        <f t="shared" si="746"/>
        <v>4</v>
      </c>
      <c r="R5995" s="4">
        <f t="shared" si="747"/>
        <v>8</v>
      </c>
      <c r="S5995" s="4">
        <f t="shared" si="748"/>
        <v>76.900000000000006</v>
      </c>
      <c r="T5995" s="4" t="str">
        <f t="shared" si="749"/>
        <v>C - Entwicklungspotenzial</v>
      </c>
      <c r="U5995" s="4">
        <f>ROUND(((E5995-Hilfswerte!$B$20)/Hilfswerte!$B$21)+((F5995-Hilfswerte!$B$22)/Hilfswerte!$B$23)+((G5995-Hilfswerte!$B$24)/Hilfswerte!$B$25)+0.1*INDEX(Hilfswerte!$B$4:$B$15,MATCH(C5995,Hilfswerte!$A$4:$A$15,0)),2)</f>
        <v>1.28</v>
      </c>
      <c r="V5995" s="4">
        <f>ROUND(SQRT((((E5995-Hilfswerte!$B$20)/Hilfswerte!$B$21)-Hilfswerte!$B$28)^2+(((F5995-Hilfswerte!$B$22)/Hilfswerte!$B$23)-Hilfswerte!$B$29)^2+(((G5995-Hilfswerte!$B$24)/Hilfswerte!$B$25)-Hilfswerte!$B$30)^2),3)</f>
        <v>1.8480000000000001</v>
      </c>
      <c r="W5995" s="4">
        <f>ROUND(E5995*Hilfswerte!$B$31,0)</f>
        <v>85302</v>
      </c>
      <c r="X5995" s="4">
        <f t="shared" si="750"/>
        <v>78314</v>
      </c>
      <c r="Y5995" s="4" t="str">
        <f>IF(T5995="A - Top-Kunde","bereits Top-Kunde",IF(AND(V5995&lt;=Hilfswerte!$B$34,H5995&lt;0.5*W5995),"Hoch",IF(AND(V5995&lt;=Hilfswerte!$B$35,H5995&lt;0.7*W5995),"Mittel","Niedrig")))</f>
        <v>Niedrig</v>
      </c>
      <c r="Z5995" s="4">
        <f t="shared" si="751"/>
        <v>10.1</v>
      </c>
      <c r="AA5995" s="4" t="str">
        <f>IF(J5995&gt;365,"Bereits abgewandert (Segment D)",IF(Z5995&gt;=Hilfswerte!$B$38,"Rot - akut gefaehrdet",IF(Z5995&gt;=Hilfswerte!$B$39,"Gelb - beobachten","Gruen - stabil")))</f>
        <v>Gruen - stabil</v>
      </c>
    </row>
    <row r="5996" spans="1:27" ht="15" customHeight="1" x14ac:dyDescent="0.25">
      <c r="A5996" s="4" t="s">
        <v>6343</v>
      </c>
      <c r="B5996" s="4" t="s">
        <v>1256</v>
      </c>
      <c r="C5996" s="4" t="s">
        <v>65</v>
      </c>
      <c r="D5996" s="4" t="s">
        <v>93</v>
      </c>
      <c r="E5996" s="4">
        <v>28</v>
      </c>
      <c r="F5996" s="4">
        <v>7.8</v>
      </c>
      <c r="G5996" s="4">
        <v>5.6</v>
      </c>
      <c r="H5996" s="4">
        <v>0</v>
      </c>
      <c r="I5996" s="4">
        <v>0</v>
      </c>
      <c r="J5996" s="4">
        <v>366</v>
      </c>
      <c r="K5996" s="4">
        <v>0</v>
      </c>
      <c r="L5996" s="4">
        <v>2</v>
      </c>
      <c r="M5996" s="4">
        <v>0</v>
      </c>
      <c r="N5996" s="4">
        <v>-45.4</v>
      </c>
      <c r="O5996" s="4">
        <f t="shared" si="744"/>
        <v>1</v>
      </c>
      <c r="P5996" s="4">
        <f t="shared" si="745"/>
        <v>1</v>
      </c>
      <c r="Q5996" s="4">
        <f t="shared" si="746"/>
        <v>1</v>
      </c>
      <c r="R5996" s="4">
        <f t="shared" si="747"/>
        <v>3</v>
      </c>
      <c r="S5996" s="4">
        <f t="shared" si="748"/>
        <v>6.7</v>
      </c>
      <c r="T5996" s="4" t="str">
        <f t="shared" si="749"/>
        <v>D - Abwanderungsrisiko</v>
      </c>
      <c r="U5996" s="4">
        <f>ROUND(((E5996-Hilfswerte!$B$20)/Hilfswerte!$B$21)+((F5996-Hilfswerte!$B$22)/Hilfswerte!$B$23)+((G5996-Hilfswerte!$B$24)/Hilfswerte!$B$25)+0.1*INDEX(Hilfswerte!$B$4:$B$15,MATCH(C5996,Hilfswerte!$A$4:$A$15,0)),2)</f>
        <v>-1.54</v>
      </c>
      <c r="V5996" s="4">
        <f>ROUND(SQRT((((E5996-Hilfswerte!$B$20)/Hilfswerte!$B$21)-Hilfswerte!$B$28)^2+(((F5996-Hilfswerte!$B$22)/Hilfswerte!$B$23)-Hilfswerte!$B$29)^2+(((G5996-Hilfswerte!$B$24)/Hilfswerte!$B$25)-Hilfswerte!$B$30)^2),3)</f>
        <v>1.1990000000000001</v>
      </c>
      <c r="W5996" s="4">
        <f>ROUND(E5996*Hilfswerte!$B$31,0)</f>
        <v>5755</v>
      </c>
      <c r="X5996" s="4">
        <f t="shared" si="750"/>
        <v>5755</v>
      </c>
      <c r="Y5996" s="4" t="str">
        <f>IF(T5996="A - Top-Kunde","bereits Top-Kunde",IF(AND(V5996&lt;=Hilfswerte!$B$34,H5996&lt;0.5*W5996),"Hoch",IF(AND(V5996&lt;=Hilfswerte!$B$35,H5996&lt;0.7*W5996),"Mittel","Niedrig")))</f>
        <v>Niedrig</v>
      </c>
      <c r="Z5996" s="4">
        <f t="shared" si="751"/>
        <v>36.9</v>
      </c>
      <c r="AA5996" s="4" t="str">
        <f>IF(J5996&gt;365,"Bereits abgewandert (Segment D)",IF(Z5996&gt;=Hilfswerte!$B$38,"Rot - akut gefaehrdet",IF(Z5996&gt;=Hilfswerte!$B$39,"Gelb - beobachten","Gruen - stabil")))</f>
        <v>Bereits abgewandert (Segment D)</v>
      </c>
    </row>
    <row r="5997" spans="1:27" ht="15" customHeight="1" x14ac:dyDescent="0.25">
      <c r="A5997" s="4" t="s">
        <v>6344</v>
      </c>
      <c r="B5997" s="4" t="s">
        <v>288</v>
      </c>
      <c r="C5997" s="4" t="s">
        <v>55</v>
      </c>
      <c r="D5997" s="4" t="s">
        <v>122</v>
      </c>
      <c r="E5997" s="4">
        <v>90</v>
      </c>
      <c r="F5997" s="4">
        <v>25.6</v>
      </c>
      <c r="G5997" s="4">
        <v>21.3</v>
      </c>
      <c r="H5997" s="4">
        <v>93123</v>
      </c>
      <c r="I5997" s="4">
        <v>3</v>
      </c>
      <c r="J5997" s="4">
        <v>78</v>
      </c>
      <c r="K5997" s="4">
        <v>1</v>
      </c>
      <c r="L5997" s="4">
        <v>20</v>
      </c>
      <c r="M5997" s="4">
        <v>5</v>
      </c>
      <c r="N5997" s="4">
        <v>11.1</v>
      </c>
      <c r="O5997" s="4">
        <f t="shared" si="744"/>
        <v>4</v>
      </c>
      <c r="P5997" s="4">
        <f t="shared" si="745"/>
        <v>3</v>
      </c>
      <c r="Q5997" s="4">
        <f t="shared" si="746"/>
        <v>5</v>
      </c>
      <c r="R5997" s="4">
        <f t="shared" si="747"/>
        <v>12</v>
      </c>
      <c r="S5997" s="4">
        <f t="shared" si="748"/>
        <v>113.6</v>
      </c>
      <c r="T5997" s="4" t="str">
        <f t="shared" si="749"/>
        <v>B - Kernkunde</v>
      </c>
      <c r="U5997" s="4">
        <f>ROUND(((E5997-Hilfswerte!$B$20)/Hilfswerte!$B$21)+((F5997-Hilfswerte!$B$22)/Hilfswerte!$B$23)+((G5997-Hilfswerte!$B$24)/Hilfswerte!$B$25)+0.1*INDEX(Hilfswerte!$B$4:$B$15,MATCH(C5997,Hilfswerte!$A$4:$A$15,0)),2)</f>
        <v>1.88</v>
      </c>
      <c r="V5997" s="4">
        <f>ROUND(SQRT((((E5997-Hilfswerte!$B$20)/Hilfswerte!$B$21)-Hilfswerte!$B$28)^2+(((F5997-Hilfswerte!$B$22)/Hilfswerte!$B$23)-Hilfswerte!$B$29)^2+(((G5997-Hilfswerte!$B$24)/Hilfswerte!$B$25)-Hilfswerte!$B$30)^2),3)</f>
        <v>1.65</v>
      </c>
      <c r="W5997" s="4">
        <f>ROUND(E5997*Hilfswerte!$B$31,0)</f>
        <v>18499</v>
      </c>
      <c r="X5997" s="4">
        <f t="shared" si="750"/>
        <v>0</v>
      </c>
      <c r="Y5997" s="4" t="str">
        <f>IF(T5997="A - Top-Kunde","bereits Top-Kunde",IF(AND(V5997&lt;=Hilfswerte!$B$34,H5997&lt;0.5*W5997),"Hoch",IF(AND(V5997&lt;=Hilfswerte!$B$35,H5997&lt;0.7*W5997),"Mittel","Niedrig")))</f>
        <v>Niedrig</v>
      </c>
      <c r="Z5997" s="4">
        <f t="shared" si="751"/>
        <v>10.9</v>
      </c>
      <c r="AA5997" s="4" t="str">
        <f>IF(J5997&gt;365,"Bereits abgewandert (Segment D)",IF(Z5997&gt;=Hilfswerte!$B$38,"Rot - akut gefaehrdet",IF(Z5997&gt;=Hilfswerte!$B$39,"Gelb - beobachten","Gruen - stabil")))</f>
        <v>Gruen - stabil</v>
      </c>
    </row>
    <row r="5998" spans="1:27" ht="15" customHeight="1" x14ac:dyDescent="0.25">
      <c r="A5998" s="4" t="s">
        <v>6345</v>
      </c>
      <c r="B5998" s="4" t="s">
        <v>203</v>
      </c>
      <c r="C5998" s="4" t="s">
        <v>84</v>
      </c>
      <c r="D5998" s="4" t="s">
        <v>30</v>
      </c>
      <c r="E5998" s="4">
        <v>335</v>
      </c>
      <c r="F5998" s="4">
        <v>75.5</v>
      </c>
      <c r="G5998" s="4">
        <v>0.8</v>
      </c>
      <c r="H5998" s="4">
        <v>207469</v>
      </c>
      <c r="I5998" s="4">
        <v>4</v>
      </c>
      <c r="J5998" s="4">
        <v>120</v>
      </c>
      <c r="K5998" s="4">
        <v>0</v>
      </c>
      <c r="L5998" s="4">
        <v>-3</v>
      </c>
      <c r="M5998" s="4">
        <v>6</v>
      </c>
      <c r="N5998" s="4">
        <v>12.4</v>
      </c>
      <c r="O5998" s="4">
        <f t="shared" si="744"/>
        <v>3</v>
      </c>
      <c r="P5998" s="4">
        <f t="shared" si="745"/>
        <v>4</v>
      </c>
      <c r="Q5998" s="4">
        <f t="shared" si="746"/>
        <v>5</v>
      </c>
      <c r="R5998" s="4">
        <f t="shared" si="747"/>
        <v>12</v>
      </c>
      <c r="S5998" s="4">
        <f t="shared" si="748"/>
        <v>126.2</v>
      </c>
      <c r="T5998" s="4" t="str">
        <f t="shared" si="749"/>
        <v>A - Top-Kunde</v>
      </c>
      <c r="U5998" s="4">
        <f>ROUND(((E5998-Hilfswerte!$B$20)/Hilfswerte!$B$21)+((F5998-Hilfswerte!$B$22)/Hilfswerte!$B$23)+((G5998-Hilfswerte!$B$24)/Hilfswerte!$B$25)+0.1*INDEX(Hilfswerte!$B$4:$B$15,MATCH(C5998,Hilfswerte!$A$4:$A$15,0)),2)</f>
        <v>0.28999999999999998</v>
      </c>
      <c r="V5998" s="4">
        <f>ROUND(SQRT((((E5998-Hilfswerte!$B$20)/Hilfswerte!$B$21)-Hilfswerte!$B$28)^2+(((F5998-Hilfswerte!$B$22)/Hilfswerte!$B$23)-Hilfswerte!$B$29)^2+(((G5998-Hilfswerte!$B$24)/Hilfswerte!$B$25)-Hilfswerte!$B$30)^2),3)</f>
        <v>1.927</v>
      </c>
      <c r="W5998" s="4">
        <f>ROUND(E5998*Hilfswerte!$B$31,0)</f>
        <v>68858</v>
      </c>
      <c r="X5998" s="4">
        <f t="shared" si="750"/>
        <v>0</v>
      </c>
      <c r="Y5998" s="4" t="str">
        <f>IF(T5998="A - Top-Kunde","bereits Top-Kunde",IF(AND(V5998&lt;=Hilfswerte!$B$34,H5998&lt;0.5*W5998),"Hoch",IF(AND(V5998&lt;=Hilfswerte!$B$35,H5998&lt;0.7*W5998),"Mittel","Niedrig")))</f>
        <v>bereits Top-Kunde</v>
      </c>
      <c r="Z5998" s="4">
        <f t="shared" si="751"/>
        <v>6</v>
      </c>
      <c r="AA5998" s="4" t="str">
        <f>IF(J5998&gt;365,"Bereits abgewandert (Segment D)",IF(Z5998&gt;=Hilfswerte!$B$38,"Rot - akut gefaehrdet",IF(Z5998&gt;=Hilfswerte!$B$39,"Gelb - beobachten","Gruen - stabil")))</f>
        <v>Gruen - stabil</v>
      </c>
    </row>
    <row r="5999" spans="1:27" ht="15" customHeight="1" x14ac:dyDescent="0.25">
      <c r="A5999" s="4" t="s">
        <v>6346</v>
      </c>
      <c r="B5999" s="4" t="s">
        <v>392</v>
      </c>
      <c r="C5999" s="4" t="s">
        <v>59</v>
      </c>
      <c r="D5999" s="4" t="s">
        <v>56</v>
      </c>
      <c r="E5999" s="4">
        <v>48</v>
      </c>
      <c r="F5999" s="4">
        <v>17.399999999999999</v>
      </c>
      <c r="G5999" s="4">
        <v>21.4</v>
      </c>
      <c r="H5999" s="4">
        <v>919</v>
      </c>
      <c r="I5999" s="4">
        <v>3</v>
      </c>
      <c r="J5999" s="4">
        <v>6</v>
      </c>
      <c r="K5999" s="4">
        <v>0</v>
      </c>
      <c r="L5999" s="4">
        <v>14</v>
      </c>
      <c r="M5999" s="4">
        <v>1</v>
      </c>
      <c r="N5999" s="4">
        <v>16.5</v>
      </c>
      <c r="O5999" s="4">
        <f t="shared" si="744"/>
        <v>5</v>
      </c>
      <c r="P5999" s="4">
        <f t="shared" si="745"/>
        <v>3</v>
      </c>
      <c r="Q5999" s="4">
        <f t="shared" si="746"/>
        <v>2</v>
      </c>
      <c r="R5999" s="4">
        <f t="shared" si="747"/>
        <v>10</v>
      </c>
      <c r="S5999" s="4">
        <f t="shared" si="748"/>
        <v>104.1</v>
      </c>
      <c r="T5999" s="4" t="str">
        <f t="shared" si="749"/>
        <v>C - Entwicklungspotenzial</v>
      </c>
      <c r="U5999" s="4">
        <f>ROUND(((E5999-Hilfswerte!$B$20)/Hilfswerte!$B$21)+((F5999-Hilfswerte!$B$22)/Hilfswerte!$B$23)+((G5999-Hilfswerte!$B$24)/Hilfswerte!$B$25)+0.1*INDEX(Hilfswerte!$B$4:$B$15,MATCH(C5999,Hilfswerte!$A$4:$A$15,0)),2)</f>
        <v>1.2</v>
      </c>
      <c r="V5999" s="4">
        <f>ROUND(SQRT((((E5999-Hilfswerte!$B$20)/Hilfswerte!$B$21)-Hilfswerte!$B$28)^2+(((F5999-Hilfswerte!$B$22)/Hilfswerte!$B$23)-Hilfswerte!$B$29)^2+(((G5999-Hilfswerte!$B$24)/Hilfswerte!$B$25)-Hilfswerte!$B$30)^2),3)</f>
        <v>1.7350000000000001</v>
      </c>
      <c r="W5999" s="4">
        <f>ROUND(E5999*Hilfswerte!$B$31,0)</f>
        <v>9866</v>
      </c>
      <c r="X5999" s="4">
        <f t="shared" si="750"/>
        <v>8947</v>
      </c>
      <c r="Y5999" s="4" t="str">
        <f>IF(T5999="A - Top-Kunde","bereits Top-Kunde",IF(AND(V5999&lt;=Hilfswerte!$B$34,H5999&lt;0.5*W5999),"Hoch",IF(AND(V5999&lt;=Hilfswerte!$B$35,H5999&lt;0.7*W5999),"Mittel","Niedrig")))</f>
        <v>Niedrig</v>
      </c>
      <c r="Z5999" s="4">
        <f t="shared" si="751"/>
        <v>3.1</v>
      </c>
      <c r="AA5999" s="4" t="str">
        <f>IF(J5999&gt;365,"Bereits abgewandert (Segment D)",IF(Z5999&gt;=Hilfswerte!$B$38,"Rot - akut gefaehrdet",IF(Z5999&gt;=Hilfswerte!$B$39,"Gelb - beobachten","Gruen - stabil")))</f>
        <v>Gruen - stabil</v>
      </c>
    </row>
    <row r="6000" spans="1:27" ht="15" customHeight="1" x14ac:dyDescent="0.25">
      <c r="A6000" s="4" t="s">
        <v>6347</v>
      </c>
      <c r="B6000" s="4" t="s">
        <v>119</v>
      </c>
      <c r="C6000" s="4" t="s">
        <v>62</v>
      </c>
      <c r="D6000" s="4" t="s">
        <v>30</v>
      </c>
      <c r="E6000" s="4">
        <v>426</v>
      </c>
      <c r="F6000" s="4">
        <v>64.2</v>
      </c>
      <c r="G6000" s="4">
        <v>3.4</v>
      </c>
      <c r="H6000" s="4">
        <v>0</v>
      </c>
      <c r="I6000" s="4">
        <v>0</v>
      </c>
      <c r="J6000" s="4">
        <v>449</v>
      </c>
      <c r="K6000" s="4">
        <v>0</v>
      </c>
      <c r="L6000" s="4">
        <v>0</v>
      </c>
      <c r="M6000" s="4">
        <v>0</v>
      </c>
      <c r="N6000" s="4">
        <v>-82.9</v>
      </c>
      <c r="O6000" s="4">
        <f t="shared" si="744"/>
        <v>1</v>
      </c>
      <c r="P6000" s="4">
        <f t="shared" si="745"/>
        <v>1</v>
      </c>
      <c r="Q6000" s="4">
        <f t="shared" si="746"/>
        <v>1</v>
      </c>
      <c r="R6000" s="4">
        <f t="shared" si="747"/>
        <v>3</v>
      </c>
      <c r="S6000" s="4">
        <f t="shared" si="748"/>
        <v>-11.5</v>
      </c>
      <c r="T6000" s="4" t="str">
        <f t="shared" si="749"/>
        <v>D - Abwanderungsrisiko</v>
      </c>
      <c r="U6000" s="4">
        <f>ROUND(((E6000-Hilfswerte!$B$20)/Hilfswerte!$B$21)+((F6000-Hilfswerte!$B$22)/Hilfswerte!$B$23)+((G6000-Hilfswerte!$B$24)/Hilfswerte!$B$25)+0.1*INDEX(Hilfswerte!$B$4:$B$15,MATCH(C6000,Hilfswerte!$A$4:$A$15,0)),2)</f>
        <v>1.3</v>
      </c>
      <c r="V6000" s="4">
        <f>ROUND(SQRT((((E6000-Hilfswerte!$B$20)/Hilfswerte!$B$21)-Hilfswerte!$B$28)^2+(((F6000-Hilfswerte!$B$22)/Hilfswerte!$B$23)-Hilfswerte!$B$29)^2+(((G6000-Hilfswerte!$B$24)/Hilfswerte!$B$25)-Hilfswerte!$B$30)^2),3)</f>
        <v>1.73</v>
      </c>
      <c r="W6000" s="4">
        <f>ROUND(E6000*Hilfswerte!$B$31,0)</f>
        <v>87563</v>
      </c>
      <c r="X6000" s="4">
        <f t="shared" si="750"/>
        <v>87563</v>
      </c>
      <c r="Y6000" s="4" t="str">
        <f>IF(T6000="A - Top-Kunde","bereits Top-Kunde",IF(AND(V6000&lt;=Hilfswerte!$B$34,H6000&lt;0.5*W6000),"Hoch",IF(AND(V6000&lt;=Hilfswerte!$B$35,H6000&lt;0.7*W6000),"Mittel","Niedrig")))</f>
        <v>Niedrig</v>
      </c>
      <c r="Z6000" s="4">
        <f t="shared" si="751"/>
        <v>55.6</v>
      </c>
      <c r="AA6000" s="4" t="str">
        <f>IF(J6000&gt;365,"Bereits abgewandert (Segment D)",IF(Z6000&gt;=Hilfswerte!$B$38,"Rot - akut gefaehrdet",IF(Z6000&gt;=Hilfswerte!$B$39,"Gelb - beobachten","Gruen - stabil")))</f>
        <v>Bereits abgewandert (Segment D)</v>
      </c>
    </row>
    <row r="6001" spans="1:27" ht="15" customHeight="1" x14ac:dyDescent="0.25">
      <c r="A6001" s="4" t="s">
        <v>6348</v>
      </c>
      <c r="B6001" s="4" t="s">
        <v>657</v>
      </c>
      <c r="C6001" s="4" t="s">
        <v>38</v>
      </c>
      <c r="D6001" s="4" t="s">
        <v>56</v>
      </c>
      <c r="E6001" s="4">
        <v>159</v>
      </c>
      <c r="F6001" s="4">
        <v>62.1</v>
      </c>
      <c r="G6001" s="4">
        <v>20.7</v>
      </c>
      <c r="H6001" s="4">
        <v>2493</v>
      </c>
      <c r="I6001" s="4">
        <v>3</v>
      </c>
      <c r="J6001" s="4">
        <v>73</v>
      </c>
      <c r="K6001" s="4">
        <v>0</v>
      </c>
      <c r="L6001" s="4">
        <v>-3</v>
      </c>
      <c r="M6001" s="4">
        <v>1</v>
      </c>
      <c r="N6001" s="4">
        <v>-8.1</v>
      </c>
      <c r="O6001" s="4">
        <f t="shared" si="744"/>
        <v>4</v>
      </c>
      <c r="P6001" s="4">
        <f t="shared" si="745"/>
        <v>3</v>
      </c>
      <c r="Q6001" s="4">
        <f t="shared" si="746"/>
        <v>3</v>
      </c>
      <c r="R6001" s="4">
        <f t="shared" si="747"/>
        <v>10</v>
      </c>
      <c r="S6001" s="4">
        <f t="shared" si="748"/>
        <v>96</v>
      </c>
      <c r="T6001" s="4" t="str">
        <f t="shared" si="749"/>
        <v>C - Entwicklungspotenzial</v>
      </c>
      <c r="U6001" s="4">
        <f>ROUND(((E6001-Hilfswerte!$B$20)/Hilfswerte!$B$21)+((F6001-Hilfswerte!$B$22)/Hilfswerte!$B$23)+((G6001-Hilfswerte!$B$24)/Hilfswerte!$B$25)+0.1*INDEX(Hilfswerte!$B$4:$B$15,MATCH(C6001,Hilfswerte!$A$4:$A$15,0)),2)</f>
        <v>2.79</v>
      </c>
      <c r="V6001" s="4">
        <f>ROUND(SQRT((((E6001-Hilfswerte!$B$20)/Hilfswerte!$B$21)-Hilfswerte!$B$28)^2+(((F6001-Hilfswerte!$B$22)/Hilfswerte!$B$23)-Hilfswerte!$B$29)^2+(((G6001-Hilfswerte!$B$24)/Hilfswerte!$B$25)-Hilfswerte!$B$30)^2),3)</f>
        <v>1.57</v>
      </c>
      <c r="W6001" s="4">
        <f>ROUND(E6001*Hilfswerte!$B$31,0)</f>
        <v>32682</v>
      </c>
      <c r="X6001" s="4">
        <f t="shared" si="750"/>
        <v>30189</v>
      </c>
      <c r="Y6001" s="4" t="str">
        <f>IF(T6001="A - Top-Kunde","bereits Top-Kunde",IF(AND(V6001&lt;=Hilfswerte!$B$34,H6001&lt;0.5*W6001),"Hoch",IF(AND(V6001&lt;=Hilfswerte!$B$35,H6001&lt;0.7*W6001),"Mittel","Niedrig")))</f>
        <v>Niedrig</v>
      </c>
      <c r="Z6001" s="4">
        <f t="shared" si="751"/>
        <v>6.9</v>
      </c>
      <c r="AA6001" s="4" t="str">
        <f>IF(J6001&gt;365,"Bereits abgewandert (Segment D)",IF(Z6001&gt;=Hilfswerte!$B$38,"Rot - akut gefaehrdet",IF(Z6001&gt;=Hilfswerte!$B$39,"Gelb - beobachten","Gruen - stabil")))</f>
        <v>Gruen - stabil</v>
      </c>
    </row>
    <row r="6002" spans="1:27" ht="15" customHeight="1" x14ac:dyDescent="0.25">
      <c r="A6002" s="4" t="s">
        <v>6349</v>
      </c>
      <c r="B6002" s="4" t="s">
        <v>256</v>
      </c>
      <c r="C6002" s="4" t="s">
        <v>84</v>
      </c>
      <c r="D6002" s="4" t="s">
        <v>93</v>
      </c>
      <c r="E6002" s="4">
        <v>186</v>
      </c>
      <c r="F6002" s="4">
        <v>23.4</v>
      </c>
      <c r="G6002" s="4">
        <v>21.4</v>
      </c>
      <c r="H6002" s="4">
        <v>1782</v>
      </c>
      <c r="I6002" s="4">
        <v>1</v>
      </c>
      <c r="J6002" s="4">
        <v>177</v>
      </c>
      <c r="K6002" s="4">
        <v>0</v>
      </c>
      <c r="L6002" s="4">
        <v>18</v>
      </c>
      <c r="M6002" s="4">
        <v>3</v>
      </c>
      <c r="N6002" s="4">
        <v>33.6</v>
      </c>
      <c r="O6002" s="4">
        <f t="shared" si="744"/>
        <v>3</v>
      </c>
      <c r="P6002" s="4">
        <f t="shared" si="745"/>
        <v>1</v>
      </c>
      <c r="Q6002" s="4">
        <f t="shared" si="746"/>
        <v>3</v>
      </c>
      <c r="R6002" s="4">
        <f t="shared" si="747"/>
        <v>7</v>
      </c>
      <c r="S6002" s="4">
        <f t="shared" si="748"/>
        <v>81.400000000000006</v>
      </c>
      <c r="T6002" s="4" t="str">
        <f t="shared" si="749"/>
        <v>C - Entwicklungspotenzial</v>
      </c>
      <c r="U6002" s="4">
        <f>ROUND(((E6002-Hilfswerte!$B$20)/Hilfswerte!$B$21)+((F6002-Hilfswerte!$B$22)/Hilfswerte!$B$23)+((G6002-Hilfswerte!$B$24)/Hilfswerte!$B$25)+0.1*INDEX(Hilfswerte!$B$4:$B$15,MATCH(C6002,Hilfswerte!$A$4:$A$15,0)),2)</f>
        <v>1.98</v>
      </c>
      <c r="V6002" s="4">
        <f>ROUND(SQRT((((E6002-Hilfswerte!$B$20)/Hilfswerte!$B$21)-Hilfswerte!$B$28)^2+(((F6002-Hilfswerte!$B$22)/Hilfswerte!$B$23)-Hilfswerte!$B$29)^2+(((G6002-Hilfswerte!$B$24)/Hilfswerte!$B$25)-Hilfswerte!$B$30)^2),3)</f>
        <v>1.64</v>
      </c>
      <c r="W6002" s="4">
        <f>ROUND(E6002*Hilfswerte!$B$31,0)</f>
        <v>38232</v>
      </c>
      <c r="X6002" s="4">
        <f t="shared" si="750"/>
        <v>36450</v>
      </c>
      <c r="Y6002" s="4" t="str">
        <f>IF(T6002="A - Top-Kunde","bereits Top-Kunde",IF(AND(V6002&lt;=Hilfswerte!$B$34,H6002&lt;0.5*W6002),"Hoch",IF(AND(V6002&lt;=Hilfswerte!$B$35,H6002&lt;0.7*W6002),"Mittel","Niedrig")))</f>
        <v>Niedrig</v>
      </c>
      <c r="Z6002" s="4">
        <f t="shared" si="751"/>
        <v>12.5</v>
      </c>
      <c r="AA6002" s="4" t="str">
        <f>IF(J6002&gt;365,"Bereits abgewandert (Segment D)",IF(Z6002&gt;=Hilfswerte!$B$38,"Rot - akut gefaehrdet",IF(Z6002&gt;=Hilfswerte!$B$39,"Gelb - beobachten","Gruen - stabil")))</f>
        <v>Gruen - stabil</v>
      </c>
    </row>
    <row r="6003" spans="1:27" ht="15" customHeight="1" x14ac:dyDescent="0.25">
      <c r="A6003" s="4" t="s">
        <v>6350</v>
      </c>
      <c r="B6003" s="4" t="s">
        <v>400</v>
      </c>
      <c r="C6003" s="4" t="s">
        <v>62</v>
      </c>
      <c r="D6003" s="4" t="s">
        <v>30</v>
      </c>
      <c r="E6003" s="4">
        <v>14</v>
      </c>
      <c r="F6003" s="4">
        <v>3</v>
      </c>
      <c r="G6003" s="4">
        <v>20.100000000000001</v>
      </c>
      <c r="H6003" s="4">
        <v>383</v>
      </c>
      <c r="I6003" s="4">
        <v>2</v>
      </c>
      <c r="J6003" s="4">
        <v>53</v>
      </c>
      <c r="K6003" s="4">
        <v>0</v>
      </c>
      <c r="L6003" s="4">
        <v>5</v>
      </c>
      <c r="M6003" s="4">
        <v>4</v>
      </c>
      <c r="N6003" s="4">
        <v>-6.5</v>
      </c>
      <c r="O6003" s="4">
        <f t="shared" si="744"/>
        <v>4</v>
      </c>
      <c r="P6003" s="4">
        <f t="shared" si="745"/>
        <v>2</v>
      </c>
      <c r="Q6003" s="4">
        <f t="shared" si="746"/>
        <v>2</v>
      </c>
      <c r="R6003" s="4">
        <f t="shared" si="747"/>
        <v>8</v>
      </c>
      <c r="S6003" s="4">
        <f t="shared" si="748"/>
        <v>75.3</v>
      </c>
      <c r="T6003" s="4" t="str">
        <f t="shared" si="749"/>
        <v>C - Entwicklungspotenzial</v>
      </c>
      <c r="U6003" s="4">
        <f>ROUND(((E6003-Hilfswerte!$B$20)/Hilfswerte!$B$21)+((F6003-Hilfswerte!$B$22)/Hilfswerte!$B$23)+((G6003-Hilfswerte!$B$24)/Hilfswerte!$B$25)+0.1*INDEX(Hilfswerte!$B$4:$B$15,MATCH(C6003,Hilfswerte!$A$4:$A$15,0)),2)</f>
        <v>1.08</v>
      </c>
      <c r="V6003" s="4">
        <f>ROUND(SQRT((((E6003-Hilfswerte!$B$20)/Hilfswerte!$B$21)-Hilfswerte!$B$28)^2+(((F6003-Hilfswerte!$B$22)/Hilfswerte!$B$23)-Hilfswerte!$B$29)^2+(((G6003-Hilfswerte!$B$24)/Hilfswerte!$B$25)-Hilfswerte!$B$30)^2),3)</f>
        <v>1.677</v>
      </c>
      <c r="W6003" s="4">
        <f>ROUND(E6003*Hilfswerte!$B$31,0)</f>
        <v>2878</v>
      </c>
      <c r="X6003" s="4">
        <f t="shared" si="750"/>
        <v>2495</v>
      </c>
      <c r="Y6003" s="4" t="str">
        <f>IF(T6003="A - Top-Kunde","bereits Top-Kunde",IF(AND(V6003&lt;=Hilfswerte!$B$34,H6003&lt;0.5*W6003),"Hoch",IF(AND(V6003&lt;=Hilfswerte!$B$35,H6003&lt;0.7*W6003),"Mittel","Niedrig")))</f>
        <v>Niedrig</v>
      </c>
      <c r="Z6003" s="4">
        <f t="shared" si="751"/>
        <v>6.3</v>
      </c>
      <c r="AA6003" s="4" t="str">
        <f>IF(J6003&gt;365,"Bereits abgewandert (Segment D)",IF(Z6003&gt;=Hilfswerte!$B$38,"Rot - akut gefaehrdet",IF(Z6003&gt;=Hilfswerte!$B$39,"Gelb - beobachten","Gruen - stabil")))</f>
        <v>Gruen - stabil</v>
      </c>
    </row>
    <row r="6004" spans="1:27" ht="15" customHeight="1" x14ac:dyDescent="0.25">
      <c r="A6004" s="4" t="s">
        <v>6351</v>
      </c>
      <c r="B6004" s="4" t="s">
        <v>381</v>
      </c>
      <c r="C6004" s="4" t="s">
        <v>33</v>
      </c>
      <c r="D6004" s="4" t="s">
        <v>48</v>
      </c>
      <c r="E6004" s="4">
        <v>214</v>
      </c>
      <c r="F6004" s="4">
        <v>66.099999999999994</v>
      </c>
      <c r="G6004" s="4">
        <v>0.6</v>
      </c>
      <c r="H6004" s="4">
        <v>121797</v>
      </c>
      <c r="I6004" s="4">
        <v>4</v>
      </c>
      <c r="J6004" s="4">
        <v>33</v>
      </c>
      <c r="K6004" s="4">
        <v>0</v>
      </c>
      <c r="L6004" s="4">
        <v>-4</v>
      </c>
      <c r="M6004" s="4">
        <v>5</v>
      </c>
      <c r="N6004" s="4">
        <v>-31.3</v>
      </c>
      <c r="O6004" s="4">
        <f t="shared" si="744"/>
        <v>4</v>
      </c>
      <c r="P6004" s="4">
        <f t="shared" si="745"/>
        <v>4</v>
      </c>
      <c r="Q6004" s="4">
        <f t="shared" si="746"/>
        <v>5</v>
      </c>
      <c r="R6004" s="4">
        <f t="shared" si="747"/>
        <v>13</v>
      </c>
      <c r="S6004" s="4">
        <f t="shared" si="748"/>
        <v>114.4</v>
      </c>
      <c r="T6004" s="4" t="str">
        <f t="shared" si="749"/>
        <v>B - Kernkunde</v>
      </c>
      <c r="U6004" s="4">
        <f>ROUND(((E6004-Hilfswerte!$B$20)/Hilfswerte!$B$21)+((F6004-Hilfswerte!$B$22)/Hilfswerte!$B$23)+((G6004-Hilfswerte!$B$24)/Hilfswerte!$B$25)+0.1*INDEX(Hilfswerte!$B$4:$B$15,MATCH(C6004,Hilfswerte!$A$4:$A$15,0)),2)</f>
        <v>-0.41</v>
      </c>
      <c r="V6004" s="4">
        <f>ROUND(SQRT((((E6004-Hilfswerte!$B$20)/Hilfswerte!$B$21)-Hilfswerte!$B$28)^2+(((F6004-Hilfswerte!$B$22)/Hilfswerte!$B$23)-Hilfswerte!$B$29)^2+(((G6004-Hilfswerte!$B$24)/Hilfswerte!$B$25)-Hilfswerte!$B$30)^2),3)</f>
        <v>1.772</v>
      </c>
      <c r="W6004" s="4">
        <f>ROUND(E6004*Hilfswerte!$B$31,0)</f>
        <v>43987</v>
      </c>
      <c r="X6004" s="4">
        <f t="shared" si="750"/>
        <v>0</v>
      </c>
      <c r="Y6004" s="4" t="str">
        <f>IF(T6004="A - Top-Kunde","bereits Top-Kunde",IF(AND(V6004&lt;=Hilfswerte!$B$34,H6004&lt;0.5*W6004),"Hoch",IF(AND(V6004&lt;=Hilfswerte!$B$35,H6004&lt;0.7*W6004),"Mittel","Niedrig")))</f>
        <v>Niedrig</v>
      </c>
      <c r="Z6004" s="4">
        <f t="shared" si="751"/>
        <v>14.2</v>
      </c>
      <c r="AA6004" s="4" t="str">
        <f>IF(J6004&gt;365,"Bereits abgewandert (Segment D)",IF(Z6004&gt;=Hilfswerte!$B$38,"Rot - akut gefaehrdet",IF(Z6004&gt;=Hilfswerte!$B$39,"Gelb - beobachten","Gruen - stabil")))</f>
        <v>Gelb - beobachten</v>
      </c>
    </row>
    <row r="6005" spans="1:27" ht="15" customHeight="1" x14ac:dyDescent="0.25">
      <c r="A6005" s="4" t="s">
        <v>6352</v>
      </c>
      <c r="B6005" s="4" t="s">
        <v>703</v>
      </c>
      <c r="C6005" s="4" t="s">
        <v>51</v>
      </c>
      <c r="D6005" s="4" t="s">
        <v>30</v>
      </c>
      <c r="E6005" s="4">
        <v>264</v>
      </c>
      <c r="F6005" s="4">
        <v>42.3</v>
      </c>
      <c r="G6005" s="4">
        <v>2.2000000000000002</v>
      </c>
      <c r="H6005" s="4">
        <v>5108</v>
      </c>
      <c r="I6005" s="4">
        <v>1</v>
      </c>
      <c r="J6005" s="4">
        <v>365</v>
      </c>
      <c r="K6005" s="4">
        <v>1</v>
      </c>
      <c r="L6005" s="4">
        <v>10</v>
      </c>
      <c r="M6005" s="4">
        <v>3</v>
      </c>
      <c r="N6005" s="4">
        <v>30.2</v>
      </c>
      <c r="O6005" s="4">
        <f t="shared" si="744"/>
        <v>2</v>
      </c>
      <c r="P6005" s="4">
        <f t="shared" si="745"/>
        <v>1</v>
      </c>
      <c r="Q6005" s="4">
        <f t="shared" si="746"/>
        <v>4</v>
      </c>
      <c r="R6005" s="4">
        <f t="shared" si="747"/>
        <v>7</v>
      </c>
      <c r="S6005" s="4">
        <f t="shared" si="748"/>
        <v>76.099999999999994</v>
      </c>
      <c r="T6005" s="4" t="str">
        <f t="shared" si="749"/>
        <v>C - Entwicklungspotenzial</v>
      </c>
      <c r="U6005" s="4">
        <f>ROUND(((E6005-Hilfswerte!$B$20)/Hilfswerte!$B$21)+((F6005-Hilfswerte!$B$22)/Hilfswerte!$B$23)+((G6005-Hilfswerte!$B$24)/Hilfswerte!$B$25)+0.1*INDEX(Hilfswerte!$B$4:$B$15,MATCH(C6005,Hilfswerte!$A$4:$A$15,0)),2)</f>
        <v>-0.05</v>
      </c>
      <c r="V6005" s="4">
        <f>ROUND(SQRT((((E6005-Hilfswerte!$B$20)/Hilfswerte!$B$21)-Hilfswerte!$B$28)^2+(((F6005-Hilfswerte!$B$22)/Hilfswerte!$B$23)-Hilfswerte!$B$29)^2+(((G6005-Hilfswerte!$B$24)/Hilfswerte!$B$25)-Hilfswerte!$B$30)^2),3)</f>
        <v>1.492</v>
      </c>
      <c r="W6005" s="4">
        <f>ROUND(E6005*Hilfswerte!$B$31,0)</f>
        <v>54264</v>
      </c>
      <c r="X6005" s="4">
        <f t="shared" si="750"/>
        <v>49156</v>
      </c>
      <c r="Y6005" s="4" t="str">
        <f>IF(T6005="A - Top-Kunde","bereits Top-Kunde",IF(AND(V6005&lt;=Hilfswerte!$B$34,H6005&lt;0.5*W6005),"Hoch",IF(AND(V6005&lt;=Hilfswerte!$B$35,H6005&lt;0.7*W6005),"Mittel","Niedrig")))</f>
        <v>Niedrig</v>
      </c>
      <c r="Z6005" s="4">
        <f t="shared" si="751"/>
        <v>23.3</v>
      </c>
      <c r="AA6005" s="4" t="str">
        <f>IF(J6005&gt;365,"Bereits abgewandert (Segment D)",IF(Z6005&gt;=Hilfswerte!$B$38,"Rot - akut gefaehrdet",IF(Z6005&gt;=Hilfswerte!$B$39,"Gelb - beobachten","Gruen - stabil")))</f>
        <v>Rot - akut gefaehrdet</v>
      </c>
    </row>
    <row r="6006" spans="1:27" ht="15" customHeight="1" x14ac:dyDescent="0.25">
      <c r="A6006" s="4" t="s">
        <v>6353</v>
      </c>
      <c r="B6006" s="4" t="s">
        <v>497</v>
      </c>
      <c r="C6006" s="4" t="s">
        <v>65</v>
      </c>
      <c r="D6006" s="4" t="s">
        <v>30</v>
      </c>
      <c r="E6006" s="4">
        <v>120</v>
      </c>
      <c r="F6006" s="4">
        <v>33.299999999999997</v>
      </c>
      <c r="G6006" s="4">
        <v>20.7</v>
      </c>
      <c r="H6006" s="4">
        <v>64526</v>
      </c>
      <c r="I6006" s="4">
        <v>5</v>
      </c>
      <c r="J6006" s="4">
        <v>18</v>
      </c>
      <c r="K6006" s="4">
        <v>0</v>
      </c>
      <c r="L6006" s="4">
        <v>-3</v>
      </c>
      <c r="M6006" s="4">
        <v>3</v>
      </c>
      <c r="N6006" s="4">
        <v>17.3</v>
      </c>
      <c r="O6006" s="4">
        <f t="shared" si="744"/>
        <v>5</v>
      </c>
      <c r="P6006" s="4">
        <f t="shared" si="745"/>
        <v>5</v>
      </c>
      <c r="Q6006" s="4">
        <f t="shared" si="746"/>
        <v>5</v>
      </c>
      <c r="R6006" s="4">
        <f t="shared" si="747"/>
        <v>15</v>
      </c>
      <c r="S6006" s="4">
        <f t="shared" si="748"/>
        <v>158.69999999999999</v>
      </c>
      <c r="T6006" s="4" t="str">
        <f t="shared" si="749"/>
        <v>A - Top-Kunde</v>
      </c>
      <c r="U6006" s="4">
        <f>ROUND(((E6006-Hilfswerte!$B$20)/Hilfswerte!$B$21)+((F6006-Hilfswerte!$B$22)/Hilfswerte!$B$23)+((G6006-Hilfswerte!$B$24)/Hilfswerte!$B$25)+0.1*INDEX(Hilfswerte!$B$4:$B$15,MATCH(C6006,Hilfswerte!$A$4:$A$15,0)),2)</f>
        <v>1.71</v>
      </c>
      <c r="V6006" s="4">
        <f>ROUND(SQRT((((E6006-Hilfswerte!$B$20)/Hilfswerte!$B$21)-Hilfswerte!$B$28)^2+(((F6006-Hilfswerte!$B$22)/Hilfswerte!$B$23)-Hilfswerte!$B$29)^2+(((G6006-Hilfswerte!$B$24)/Hilfswerte!$B$25)-Hilfswerte!$B$30)^2),3)</f>
        <v>1.522</v>
      </c>
      <c r="W6006" s="4">
        <f>ROUND(E6006*Hilfswerte!$B$31,0)</f>
        <v>24666</v>
      </c>
      <c r="X6006" s="4">
        <f t="shared" si="750"/>
        <v>0</v>
      </c>
      <c r="Y6006" s="4" t="str">
        <f>IF(T6006="A - Top-Kunde","bereits Top-Kunde",IF(AND(V6006&lt;=Hilfswerte!$B$34,H6006&lt;0.5*W6006),"Hoch",IF(AND(V6006&lt;=Hilfswerte!$B$35,H6006&lt;0.7*W6006),"Mittel","Niedrig")))</f>
        <v>bereits Top-Kunde</v>
      </c>
      <c r="Z6006" s="4">
        <f t="shared" si="751"/>
        <v>0.9</v>
      </c>
      <c r="AA6006" s="4" t="str">
        <f>IF(J6006&gt;365,"Bereits abgewandert (Segment D)",IF(Z6006&gt;=Hilfswerte!$B$38,"Rot - akut gefaehrdet",IF(Z6006&gt;=Hilfswerte!$B$39,"Gelb - beobachten","Gruen - stabil")))</f>
        <v>Gruen - stabil</v>
      </c>
    </row>
    <row r="6007" spans="1:27" ht="15" customHeight="1" x14ac:dyDescent="0.25">
      <c r="A6007" s="4" t="s">
        <v>6354</v>
      </c>
      <c r="B6007" s="4" t="s">
        <v>73</v>
      </c>
      <c r="C6007" s="4" t="s">
        <v>29</v>
      </c>
      <c r="D6007" s="4" t="s">
        <v>30</v>
      </c>
      <c r="E6007" s="4">
        <v>304</v>
      </c>
      <c r="F6007" s="4">
        <v>71.7</v>
      </c>
      <c r="G6007" s="4">
        <v>14.7</v>
      </c>
      <c r="H6007" s="4">
        <v>27066</v>
      </c>
      <c r="I6007" s="4">
        <v>1</v>
      </c>
      <c r="J6007" s="4">
        <v>250</v>
      </c>
      <c r="K6007" s="4">
        <v>0</v>
      </c>
      <c r="L6007" s="4">
        <v>16</v>
      </c>
      <c r="M6007" s="4">
        <v>4</v>
      </c>
      <c r="N6007" s="4">
        <v>-30.5</v>
      </c>
      <c r="O6007" s="4">
        <f t="shared" si="744"/>
        <v>2</v>
      </c>
      <c r="P6007" s="4">
        <f t="shared" si="745"/>
        <v>1</v>
      </c>
      <c r="Q6007" s="4">
        <f t="shared" si="746"/>
        <v>5</v>
      </c>
      <c r="R6007" s="4">
        <f t="shared" si="747"/>
        <v>8</v>
      </c>
      <c r="S6007" s="4">
        <f t="shared" si="748"/>
        <v>60</v>
      </c>
      <c r="T6007" s="4" t="str">
        <f t="shared" si="749"/>
        <v>C - Entwicklungspotenzial</v>
      </c>
      <c r="U6007" s="4">
        <f>ROUND(((E6007-Hilfswerte!$B$20)/Hilfswerte!$B$21)+((F6007-Hilfswerte!$B$22)/Hilfswerte!$B$23)+((G6007-Hilfswerte!$B$24)/Hilfswerte!$B$25)+0.1*INDEX(Hilfswerte!$B$4:$B$15,MATCH(C6007,Hilfswerte!$A$4:$A$15,0)),2)</f>
        <v>2.56</v>
      </c>
      <c r="V6007" s="4">
        <f>ROUND(SQRT((((E6007-Hilfswerte!$B$20)/Hilfswerte!$B$21)-Hilfswerte!$B$28)^2+(((F6007-Hilfswerte!$B$22)/Hilfswerte!$B$23)-Hilfswerte!$B$29)^2+(((G6007-Hilfswerte!$B$24)/Hilfswerte!$B$25)-Hilfswerte!$B$30)^2),3)</f>
        <v>1.0129999999999999</v>
      </c>
      <c r="W6007" s="4">
        <f>ROUND(E6007*Hilfswerte!$B$31,0)</f>
        <v>62486</v>
      </c>
      <c r="X6007" s="4">
        <f t="shared" si="750"/>
        <v>35420</v>
      </c>
      <c r="Y6007" s="4" t="str">
        <f>IF(T6007="A - Top-Kunde","bereits Top-Kunde",IF(AND(V6007&lt;=Hilfswerte!$B$34,H6007&lt;0.5*W6007),"Hoch",IF(AND(V6007&lt;=Hilfswerte!$B$35,H6007&lt;0.7*W6007),"Mittel","Niedrig")))</f>
        <v>Mittel</v>
      </c>
      <c r="Z6007" s="4">
        <f t="shared" si="751"/>
        <v>27.9</v>
      </c>
      <c r="AA6007" s="4" t="str">
        <f>IF(J6007&gt;365,"Bereits abgewandert (Segment D)",IF(Z6007&gt;=Hilfswerte!$B$38,"Rot - akut gefaehrdet",IF(Z6007&gt;=Hilfswerte!$B$39,"Gelb - beobachten","Gruen - stabil")))</f>
        <v>Rot - akut gefaehrdet</v>
      </c>
    </row>
    <row r="6008" spans="1:27" ht="15" customHeight="1" x14ac:dyDescent="0.25">
      <c r="A6008" s="4" t="s">
        <v>6355</v>
      </c>
      <c r="B6008" s="4" t="s">
        <v>1024</v>
      </c>
      <c r="C6008" s="4" t="s">
        <v>51</v>
      </c>
      <c r="D6008" s="4" t="s">
        <v>106</v>
      </c>
      <c r="E6008" s="4">
        <v>10</v>
      </c>
      <c r="F6008" s="4">
        <v>2.4</v>
      </c>
      <c r="G6008" s="4">
        <v>3</v>
      </c>
      <c r="H6008" s="4">
        <v>537</v>
      </c>
      <c r="I6008" s="4">
        <v>4</v>
      </c>
      <c r="J6008" s="4">
        <v>61</v>
      </c>
      <c r="K6008" s="4">
        <v>0</v>
      </c>
      <c r="L6008" s="4">
        <v>11</v>
      </c>
      <c r="M6008" s="4">
        <v>4</v>
      </c>
      <c r="N6008" s="4">
        <v>22.1</v>
      </c>
      <c r="O6008" s="4">
        <f t="shared" si="744"/>
        <v>4</v>
      </c>
      <c r="P6008" s="4">
        <f t="shared" si="745"/>
        <v>4</v>
      </c>
      <c r="Q6008" s="4">
        <f t="shared" si="746"/>
        <v>2</v>
      </c>
      <c r="R6008" s="4">
        <f t="shared" si="747"/>
        <v>10</v>
      </c>
      <c r="S6008" s="4">
        <f t="shared" si="748"/>
        <v>107.8</v>
      </c>
      <c r="T6008" s="4" t="str">
        <f t="shared" si="749"/>
        <v>B - Kernkunde</v>
      </c>
      <c r="U6008" s="4">
        <f>ROUND(((E6008-Hilfswerte!$B$20)/Hilfswerte!$B$21)+((F6008-Hilfswerte!$B$22)/Hilfswerte!$B$23)+((G6008-Hilfswerte!$B$24)/Hilfswerte!$B$25)+0.1*INDEX(Hilfswerte!$B$4:$B$15,MATCH(C6008,Hilfswerte!$A$4:$A$15,0)),2)</f>
        <v>-1.73</v>
      </c>
      <c r="V6008" s="4">
        <f>ROUND(SQRT((((E6008-Hilfswerte!$B$20)/Hilfswerte!$B$21)-Hilfswerte!$B$28)^2+(((F6008-Hilfswerte!$B$22)/Hilfswerte!$B$23)-Hilfswerte!$B$29)^2+(((G6008-Hilfswerte!$B$24)/Hilfswerte!$B$25)-Hilfswerte!$B$30)^2),3)</f>
        <v>1.599</v>
      </c>
      <c r="W6008" s="4">
        <f>ROUND(E6008*Hilfswerte!$B$31,0)</f>
        <v>2055</v>
      </c>
      <c r="X6008" s="4">
        <f t="shared" si="750"/>
        <v>1518</v>
      </c>
      <c r="Y6008" s="4" t="str">
        <f>IF(T6008="A - Top-Kunde","bereits Top-Kunde",IF(AND(V6008&lt;=Hilfswerte!$B$34,H6008&lt;0.5*W6008),"Hoch",IF(AND(V6008&lt;=Hilfswerte!$B$35,H6008&lt;0.7*W6008),"Mittel","Niedrig")))</f>
        <v>Niedrig</v>
      </c>
      <c r="Z6008" s="4">
        <f t="shared" si="751"/>
        <v>5.3</v>
      </c>
      <c r="AA6008" s="4" t="str">
        <f>IF(J6008&gt;365,"Bereits abgewandert (Segment D)",IF(Z6008&gt;=Hilfswerte!$B$38,"Rot - akut gefaehrdet",IF(Z6008&gt;=Hilfswerte!$B$39,"Gelb - beobachten","Gruen - stabil")))</f>
        <v>Gruen - stabil</v>
      </c>
    </row>
    <row r="6009" spans="1:27" ht="15" customHeight="1" x14ac:dyDescent="0.25">
      <c r="A6009" s="4" t="s">
        <v>6356</v>
      </c>
      <c r="B6009" s="4" t="s">
        <v>453</v>
      </c>
      <c r="C6009" s="4" t="s">
        <v>33</v>
      </c>
      <c r="D6009" s="4" t="s">
        <v>30</v>
      </c>
      <c r="E6009" s="4">
        <v>45</v>
      </c>
      <c r="F6009" s="4">
        <v>14.7</v>
      </c>
      <c r="G6009" s="4">
        <v>6.4</v>
      </c>
      <c r="H6009" s="4">
        <v>4220</v>
      </c>
      <c r="I6009" s="4">
        <v>3</v>
      </c>
      <c r="J6009" s="4">
        <v>6</v>
      </c>
      <c r="K6009" s="4">
        <v>1</v>
      </c>
      <c r="L6009" s="4">
        <v>18</v>
      </c>
      <c r="M6009" s="4">
        <v>5</v>
      </c>
      <c r="N6009" s="4">
        <v>-20.399999999999999</v>
      </c>
      <c r="O6009" s="4">
        <f t="shared" si="744"/>
        <v>5</v>
      </c>
      <c r="P6009" s="4">
        <f t="shared" si="745"/>
        <v>3</v>
      </c>
      <c r="Q6009" s="4">
        <f t="shared" si="746"/>
        <v>4</v>
      </c>
      <c r="R6009" s="4">
        <f t="shared" si="747"/>
        <v>12</v>
      </c>
      <c r="S6009" s="4">
        <f t="shared" si="748"/>
        <v>98.4</v>
      </c>
      <c r="T6009" s="4" t="str">
        <f t="shared" si="749"/>
        <v>C - Entwicklungspotenzial</v>
      </c>
      <c r="U6009" s="4">
        <f>ROUND(((E6009-Hilfswerte!$B$20)/Hilfswerte!$B$21)+((F6009-Hilfswerte!$B$22)/Hilfswerte!$B$23)+((G6009-Hilfswerte!$B$24)/Hilfswerte!$B$25)+0.1*INDEX(Hilfswerte!$B$4:$B$15,MATCH(C6009,Hilfswerte!$A$4:$A$15,0)),2)</f>
        <v>-1.1399999999999999</v>
      </c>
      <c r="V6009" s="4">
        <f>ROUND(SQRT((((E6009-Hilfswerte!$B$20)/Hilfswerte!$B$21)-Hilfswerte!$B$28)^2+(((F6009-Hilfswerte!$B$22)/Hilfswerte!$B$23)-Hilfswerte!$B$29)^2+(((G6009-Hilfswerte!$B$24)/Hilfswerte!$B$25)-Hilfswerte!$B$30)^2),3)</f>
        <v>1.014</v>
      </c>
      <c r="W6009" s="4">
        <f>ROUND(E6009*Hilfswerte!$B$31,0)</f>
        <v>9250</v>
      </c>
      <c r="X6009" s="4">
        <f t="shared" si="750"/>
        <v>5030</v>
      </c>
      <c r="Y6009" s="4" t="str">
        <f>IF(T6009="A - Top-Kunde","bereits Top-Kunde",IF(AND(V6009&lt;=Hilfswerte!$B$34,H6009&lt;0.5*W6009),"Hoch",IF(AND(V6009&lt;=Hilfswerte!$B$35,H6009&lt;0.7*W6009),"Mittel","Niedrig")))</f>
        <v>Mittel</v>
      </c>
      <c r="Z6009" s="4">
        <f t="shared" si="751"/>
        <v>15.1</v>
      </c>
      <c r="AA6009" s="4" t="str">
        <f>IF(J6009&gt;365,"Bereits abgewandert (Segment D)",IF(Z6009&gt;=Hilfswerte!$B$38,"Rot - akut gefaehrdet",IF(Z6009&gt;=Hilfswerte!$B$39,"Gelb - beobachten","Gruen - stabil")))</f>
        <v>Gelb - beobachten</v>
      </c>
    </row>
    <row r="6010" spans="1:27" ht="15" customHeight="1" x14ac:dyDescent="0.25">
      <c r="A6010" s="4" t="s">
        <v>6357</v>
      </c>
      <c r="B6010" s="4" t="s">
        <v>947</v>
      </c>
      <c r="C6010" s="4" t="s">
        <v>74</v>
      </c>
      <c r="D6010" s="4" t="s">
        <v>30</v>
      </c>
      <c r="E6010" s="4">
        <v>58</v>
      </c>
      <c r="F6010" s="4">
        <v>13.1</v>
      </c>
      <c r="G6010" s="4">
        <v>14.8</v>
      </c>
      <c r="H6010" s="4">
        <v>12514</v>
      </c>
      <c r="I6010" s="4">
        <v>5</v>
      </c>
      <c r="J6010" s="4">
        <v>15</v>
      </c>
      <c r="K6010" s="4">
        <v>0</v>
      </c>
      <c r="L6010" s="4">
        <v>24</v>
      </c>
      <c r="M6010" s="4">
        <v>5</v>
      </c>
      <c r="N6010" s="4">
        <v>9.6</v>
      </c>
      <c r="O6010" s="4">
        <f t="shared" si="744"/>
        <v>5</v>
      </c>
      <c r="P6010" s="4">
        <f t="shared" si="745"/>
        <v>5</v>
      </c>
      <c r="Q6010" s="4">
        <f t="shared" si="746"/>
        <v>5</v>
      </c>
      <c r="R6010" s="4">
        <f t="shared" si="747"/>
        <v>15</v>
      </c>
      <c r="S6010" s="4">
        <f t="shared" si="748"/>
        <v>147.6</v>
      </c>
      <c r="T6010" s="4" t="str">
        <f t="shared" si="749"/>
        <v>A - Top-Kunde</v>
      </c>
      <c r="U6010" s="4">
        <f>ROUND(((E6010-Hilfswerte!$B$20)/Hilfswerte!$B$21)+((F6010-Hilfswerte!$B$22)/Hilfswerte!$B$23)+((G6010-Hilfswerte!$B$24)/Hilfswerte!$B$25)+0.1*INDEX(Hilfswerte!$B$4:$B$15,MATCH(C6010,Hilfswerte!$A$4:$A$15,0)),2)</f>
        <v>0.17</v>
      </c>
      <c r="V6010" s="4">
        <f>ROUND(SQRT((((E6010-Hilfswerte!$B$20)/Hilfswerte!$B$21)-Hilfswerte!$B$28)^2+(((F6010-Hilfswerte!$B$22)/Hilfswerte!$B$23)-Hilfswerte!$B$29)^2+(((G6010-Hilfswerte!$B$24)/Hilfswerte!$B$25)-Hilfswerte!$B$30)^2),3)</f>
        <v>0.86</v>
      </c>
      <c r="W6010" s="4">
        <f>ROUND(E6010*Hilfswerte!$B$31,0)</f>
        <v>11922</v>
      </c>
      <c r="X6010" s="4">
        <f t="shared" si="750"/>
        <v>0</v>
      </c>
      <c r="Y6010" s="4" t="str">
        <f>IF(T6010="A - Top-Kunde","bereits Top-Kunde",IF(AND(V6010&lt;=Hilfswerte!$B$34,H6010&lt;0.5*W6010),"Hoch",IF(AND(V6010&lt;=Hilfswerte!$B$35,H6010&lt;0.7*W6010),"Mittel","Niedrig")))</f>
        <v>bereits Top-Kunde</v>
      </c>
      <c r="Z6010" s="4">
        <f t="shared" si="751"/>
        <v>5.6</v>
      </c>
      <c r="AA6010" s="4" t="str">
        <f>IF(J6010&gt;365,"Bereits abgewandert (Segment D)",IF(Z6010&gt;=Hilfswerte!$B$38,"Rot - akut gefaehrdet",IF(Z6010&gt;=Hilfswerte!$B$39,"Gelb - beobachten","Gruen - stabil")))</f>
        <v>Gruen - stabil</v>
      </c>
    </row>
    <row r="6011" spans="1:27" ht="15" customHeight="1" x14ac:dyDescent="0.25">
      <c r="A6011" s="4" t="s">
        <v>6358</v>
      </c>
      <c r="B6011" s="4" t="s">
        <v>88</v>
      </c>
      <c r="C6011" s="4" t="s">
        <v>65</v>
      </c>
      <c r="D6011" s="4" t="s">
        <v>30</v>
      </c>
      <c r="E6011" s="4">
        <v>141</v>
      </c>
      <c r="F6011" s="4">
        <v>44.5</v>
      </c>
      <c r="G6011" s="4">
        <v>13.7</v>
      </c>
      <c r="H6011" s="4">
        <v>13731</v>
      </c>
      <c r="I6011" s="4">
        <v>8</v>
      </c>
      <c r="J6011" s="4">
        <v>25</v>
      </c>
      <c r="K6011" s="4">
        <v>0</v>
      </c>
      <c r="L6011" s="4">
        <v>2</v>
      </c>
      <c r="M6011" s="4">
        <v>4</v>
      </c>
      <c r="N6011" s="4">
        <v>7.9</v>
      </c>
      <c r="O6011" s="4">
        <f t="shared" si="744"/>
        <v>5</v>
      </c>
      <c r="P6011" s="4">
        <f t="shared" si="745"/>
        <v>5</v>
      </c>
      <c r="Q6011" s="4">
        <f t="shared" si="746"/>
        <v>5</v>
      </c>
      <c r="R6011" s="4">
        <f t="shared" si="747"/>
        <v>15</v>
      </c>
      <c r="S6011" s="4">
        <f t="shared" si="748"/>
        <v>153.4</v>
      </c>
      <c r="T6011" s="4" t="str">
        <f t="shared" si="749"/>
        <v>A - Top-Kunde</v>
      </c>
      <c r="U6011" s="4">
        <f>ROUND(((E6011-Hilfswerte!$B$20)/Hilfswerte!$B$21)+((F6011-Hilfswerte!$B$22)/Hilfswerte!$B$23)+((G6011-Hilfswerte!$B$24)/Hilfswerte!$B$25)+0.1*INDEX(Hilfswerte!$B$4:$B$15,MATCH(C6011,Hilfswerte!$A$4:$A$15,0)),2)</f>
        <v>0.89</v>
      </c>
      <c r="V6011" s="4">
        <f>ROUND(SQRT((((E6011-Hilfswerte!$B$20)/Hilfswerte!$B$21)-Hilfswerte!$B$28)^2+(((F6011-Hilfswerte!$B$22)/Hilfswerte!$B$23)-Hilfswerte!$B$29)^2+(((G6011-Hilfswerte!$B$24)/Hilfswerte!$B$25)-Hilfswerte!$B$30)^2),3)</f>
        <v>0.42899999999999999</v>
      </c>
      <c r="W6011" s="4">
        <f>ROUND(E6011*Hilfswerte!$B$31,0)</f>
        <v>28982</v>
      </c>
      <c r="X6011" s="4">
        <f t="shared" si="750"/>
        <v>15251</v>
      </c>
      <c r="Y6011" s="4" t="str">
        <f>IF(T6011="A - Top-Kunde","bereits Top-Kunde",IF(AND(V6011&lt;=Hilfswerte!$B$34,H6011&lt;0.5*W6011),"Hoch",IF(AND(V6011&lt;=Hilfswerte!$B$35,H6011&lt;0.7*W6011),"Mittel","Niedrig")))</f>
        <v>bereits Top-Kunde</v>
      </c>
      <c r="Z6011" s="4">
        <f t="shared" si="751"/>
        <v>1.7</v>
      </c>
      <c r="AA6011" s="4" t="str">
        <f>IF(J6011&gt;365,"Bereits abgewandert (Segment D)",IF(Z6011&gt;=Hilfswerte!$B$38,"Rot - akut gefaehrdet",IF(Z6011&gt;=Hilfswerte!$B$39,"Gelb - beobachten","Gruen - stabil")))</f>
        <v>Gruen - stabil</v>
      </c>
    </row>
    <row r="6012" spans="1:27" ht="15" customHeight="1" x14ac:dyDescent="0.25">
      <c r="A6012" s="4" t="s">
        <v>6359</v>
      </c>
      <c r="B6012" s="4" t="s">
        <v>114</v>
      </c>
      <c r="C6012" s="4" t="s">
        <v>51</v>
      </c>
      <c r="D6012" s="4" t="s">
        <v>30</v>
      </c>
      <c r="E6012" s="4">
        <v>22</v>
      </c>
      <c r="F6012" s="4">
        <v>6</v>
      </c>
      <c r="G6012" s="4">
        <v>14.8</v>
      </c>
      <c r="H6012" s="4">
        <v>260</v>
      </c>
      <c r="I6012" s="4">
        <v>2</v>
      </c>
      <c r="J6012" s="4">
        <v>24</v>
      </c>
      <c r="K6012" s="4">
        <v>0</v>
      </c>
      <c r="L6012" s="4">
        <v>19</v>
      </c>
      <c r="M6012" s="4">
        <v>3</v>
      </c>
      <c r="N6012" s="4">
        <v>0.1</v>
      </c>
      <c r="O6012" s="4">
        <f t="shared" si="744"/>
        <v>5</v>
      </c>
      <c r="P6012" s="4">
        <f t="shared" si="745"/>
        <v>2</v>
      </c>
      <c r="Q6012" s="4">
        <f t="shared" si="746"/>
        <v>2</v>
      </c>
      <c r="R6012" s="4">
        <f t="shared" si="747"/>
        <v>9</v>
      </c>
      <c r="S6012" s="4">
        <f t="shared" si="748"/>
        <v>84.4</v>
      </c>
      <c r="T6012" s="4" t="str">
        <f t="shared" si="749"/>
        <v>C - Entwicklungspotenzial</v>
      </c>
      <c r="U6012" s="4">
        <f>ROUND(((E6012-Hilfswerte!$B$20)/Hilfswerte!$B$21)+((F6012-Hilfswerte!$B$22)/Hilfswerte!$B$23)+((G6012-Hilfswerte!$B$24)/Hilfswerte!$B$25)+0.1*INDEX(Hilfswerte!$B$4:$B$15,MATCH(C6012,Hilfswerte!$A$4:$A$15,0)),2)</f>
        <v>0.26</v>
      </c>
      <c r="V6012" s="4">
        <f>ROUND(SQRT((((E6012-Hilfswerte!$B$20)/Hilfswerte!$B$21)-Hilfswerte!$B$28)^2+(((F6012-Hilfswerte!$B$22)/Hilfswerte!$B$23)-Hilfswerte!$B$29)^2+(((G6012-Hilfswerte!$B$24)/Hilfswerte!$B$25)-Hilfswerte!$B$30)^2),3)</f>
        <v>1.018</v>
      </c>
      <c r="W6012" s="4">
        <f>ROUND(E6012*Hilfswerte!$B$31,0)</f>
        <v>4522</v>
      </c>
      <c r="X6012" s="4">
        <f t="shared" si="750"/>
        <v>4262</v>
      </c>
      <c r="Y6012" s="4" t="str">
        <f>IF(T6012="A - Top-Kunde","bereits Top-Kunde",IF(AND(V6012&lt;=Hilfswerte!$B$34,H6012&lt;0.5*W6012),"Hoch",IF(AND(V6012&lt;=Hilfswerte!$B$35,H6012&lt;0.7*W6012),"Mittel","Niedrig")))</f>
        <v>Mittel</v>
      </c>
      <c r="Z6012" s="4">
        <f t="shared" si="751"/>
        <v>5</v>
      </c>
      <c r="AA6012" s="4" t="str">
        <f>IF(J6012&gt;365,"Bereits abgewandert (Segment D)",IF(Z6012&gt;=Hilfswerte!$B$38,"Rot - akut gefaehrdet",IF(Z6012&gt;=Hilfswerte!$B$39,"Gelb - beobachten","Gruen - stabil")))</f>
        <v>Gruen - stabil</v>
      </c>
    </row>
    <row r="6013" spans="1:27" ht="15" customHeight="1" x14ac:dyDescent="0.25">
      <c r="A6013" s="4" t="s">
        <v>6360</v>
      </c>
      <c r="B6013" s="4" t="s">
        <v>559</v>
      </c>
      <c r="C6013" s="4" t="s">
        <v>89</v>
      </c>
      <c r="D6013" s="4" t="s">
        <v>77</v>
      </c>
      <c r="E6013" s="4">
        <v>77</v>
      </c>
      <c r="F6013" s="4">
        <v>14.4</v>
      </c>
      <c r="G6013" s="4">
        <v>16.2</v>
      </c>
      <c r="H6013" s="4">
        <v>21967</v>
      </c>
      <c r="I6013" s="4">
        <v>5</v>
      </c>
      <c r="J6013" s="4">
        <v>35</v>
      </c>
      <c r="K6013" s="4">
        <v>1</v>
      </c>
      <c r="L6013" s="4">
        <v>3</v>
      </c>
      <c r="M6013" s="4">
        <v>4</v>
      </c>
      <c r="N6013" s="4">
        <v>-31</v>
      </c>
      <c r="O6013" s="4">
        <f t="shared" si="744"/>
        <v>4</v>
      </c>
      <c r="P6013" s="4">
        <f t="shared" si="745"/>
        <v>5</v>
      </c>
      <c r="Q6013" s="4">
        <f t="shared" si="746"/>
        <v>5</v>
      </c>
      <c r="R6013" s="4">
        <f t="shared" si="747"/>
        <v>14</v>
      </c>
      <c r="S6013" s="4">
        <f t="shared" si="748"/>
        <v>117.6</v>
      </c>
      <c r="T6013" s="4" t="str">
        <f t="shared" si="749"/>
        <v>B - Kernkunde</v>
      </c>
      <c r="U6013" s="4">
        <f>ROUND(((E6013-Hilfswerte!$B$20)/Hilfswerte!$B$21)+((F6013-Hilfswerte!$B$22)/Hilfswerte!$B$23)+((G6013-Hilfswerte!$B$24)/Hilfswerte!$B$25)+0.1*INDEX(Hilfswerte!$B$4:$B$15,MATCH(C6013,Hilfswerte!$A$4:$A$15,0)),2)</f>
        <v>0.82</v>
      </c>
      <c r="V6013" s="4">
        <f>ROUND(SQRT((((E6013-Hilfswerte!$B$20)/Hilfswerte!$B$21)-Hilfswerte!$B$28)^2+(((F6013-Hilfswerte!$B$22)/Hilfswerte!$B$23)-Hilfswerte!$B$29)^2+(((G6013-Hilfswerte!$B$24)/Hilfswerte!$B$25)-Hilfswerte!$B$30)^2),3)</f>
        <v>0.97599999999999998</v>
      </c>
      <c r="W6013" s="4">
        <f>ROUND(E6013*Hilfswerte!$B$31,0)</f>
        <v>15827</v>
      </c>
      <c r="X6013" s="4">
        <f t="shared" si="750"/>
        <v>0</v>
      </c>
      <c r="Y6013" s="4" t="str">
        <f>IF(T6013="A - Top-Kunde","bereits Top-Kunde",IF(AND(V6013&lt;=Hilfswerte!$B$34,H6013&lt;0.5*W6013),"Hoch",IF(AND(V6013&lt;=Hilfswerte!$B$35,H6013&lt;0.7*W6013),"Mittel","Niedrig")))</f>
        <v>Niedrig</v>
      </c>
      <c r="Z6013" s="4">
        <f t="shared" si="751"/>
        <v>17.8</v>
      </c>
      <c r="AA6013" s="4" t="str">
        <f>IF(J6013&gt;365,"Bereits abgewandert (Segment D)",IF(Z6013&gt;=Hilfswerte!$B$38,"Rot - akut gefaehrdet",IF(Z6013&gt;=Hilfswerte!$B$39,"Gelb - beobachten","Gruen - stabil")))</f>
        <v>Gelb - beobachten</v>
      </c>
    </row>
    <row r="6014" spans="1:27" ht="15" customHeight="1" x14ac:dyDescent="0.25">
      <c r="A6014" s="4" t="s">
        <v>6361</v>
      </c>
      <c r="B6014" s="4" t="s">
        <v>467</v>
      </c>
      <c r="C6014" s="4" t="s">
        <v>59</v>
      </c>
      <c r="D6014" s="4" t="s">
        <v>30</v>
      </c>
      <c r="E6014" s="4">
        <v>472</v>
      </c>
      <c r="F6014" s="4">
        <v>49.1</v>
      </c>
      <c r="G6014" s="4">
        <v>1.5</v>
      </c>
      <c r="H6014" s="4">
        <v>16374</v>
      </c>
      <c r="I6014" s="4">
        <v>1</v>
      </c>
      <c r="J6014" s="4">
        <v>330</v>
      </c>
      <c r="K6014" s="4">
        <v>1</v>
      </c>
      <c r="L6014" s="4">
        <v>0</v>
      </c>
      <c r="M6014" s="4">
        <v>4</v>
      </c>
      <c r="N6014" s="4">
        <v>20.399999999999999</v>
      </c>
      <c r="O6014" s="4">
        <f t="shared" si="744"/>
        <v>2</v>
      </c>
      <c r="P6014" s="4">
        <f t="shared" si="745"/>
        <v>1</v>
      </c>
      <c r="Q6014" s="4">
        <f t="shared" si="746"/>
        <v>5</v>
      </c>
      <c r="R6014" s="4">
        <f t="shared" si="747"/>
        <v>8</v>
      </c>
      <c r="S6014" s="4">
        <f t="shared" si="748"/>
        <v>84.2</v>
      </c>
      <c r="T6014" s="4" t="str">
        <f t="shared" si="749"/>
        <v>C - Entwicklungspotenzial</v>
      </c>
      <c r="U6014" s="4">
        <f>ROUND(((E6014-Hilfswerte!$B$20)/Hilfswerte!$B$21)+((F6014-Hilfswerte!$B$22)/Hilfswerte!$B$23)+((G6014-Hilfswerte!$B$24)/Hilfswerte!$B$25)+0.1*INDEX(Hilfswerte!$B$4:$B$15,MATCH(C6014,Hilfswerte!$A$4:$A$15,0)),2)</f>
        <v>0.43</v>
      </c>
      <c r="V6014" s="4">
        <f>ROUND(SQRT((((E6014-Hilfswerte!$B$20)/Hilfswerte!$B$21)-Hilfswerte!$B$28)^2+(((F6014-Hilfswerte!$B$22)/Hilfswerte!$B$23)-Hilfswerte!$B$29)^2+(((G6014-Hilfswerte!$B$24)/Hilfswerte!$B$25)-Hilfswerte!$B$30)^2),3)</f>
        <v>2.0289999999999999</v>
      </c>
      <c r="W6014" s="4">
        <f>ROUND(E6014*Hilfswerte!$B$31,0)</f>
        <v>97018</v>
      </c>
      <c r="X6014" s="4">
        <f t="shared" si="750"/>
        <v>80644</v>
      </c>
      <c r="Y6014" s="4" t="str">
        <f>IF(T6014="A - Top-Kunde","bereits Top-Kunde",IF(AND(V6014&lt;=Hilfswerte!$B$34,H6014&lt;0.5*W6014),"Hoch",IF(AND(V6014&lt;=Hilfswerte!$B$35,H6014&lt;0.7*W6014),"Mittel","Niedrig")))</f>
        <v>Niedrig</v>
      </c>
      <c r="Z6014" s="4">
        <f t="shared" si="751"/>
        <v>19.5</v>
      </c>
      <c r="AA6014" s="4" t="str">
        <f>IF(J6014&gt;365,"Bereits abgewandert (Segment D)",IF(Z6014&gt;=Hilfswerte!$B$38,"Rot - akut gefaehrdet",IF(Z6014&gt;=Hilfswerte!$B$39,"Gelb - beobachten","Gruen - stabil")))</f>
        <v>Gelb - beobachten</v>
      </c>
    </row>
    <row r="6015" spans="1:27" ht="15" customHeight="1" x14ac:dyDescent="0.25">
      <c r="A6015" s="4" t="s">
        <v>6362</v>
      </c>
      <c r="B6015" s="4" t="s">
        <v>400</v>
      </c>
      <c r="C6015" s="4" t="s">
        <v>59</v>
      </c>
      <c r="D6015" s="4" t="s">
        <v>30</v>
      </c>
      <c r="E6015" s="4">
        <v>27</v>
      </c>
      <c r="F6015" s="4">
        <v>4.9000000000000004</v>
      </c>
      <c r="G6015" s="4">
        <v>8.1999999999999993</v>
      </c>
      <c r="H6015" s="4">
        <v>179</v>
      </c>
      <c r="I6015" s="4">
        <v>1</v>
      </c>
      <c r="J6015" s="4">
        <v>42</v>
      </c>
      <c r="K6015" s="4">
        <v>0</v>
      </c>
      <c r="L6015" s="4">
        <v>8</v>
      </c>
      <c r="M6015" s="4">
        <v>1</v>
      </c>
      <c r="N6015" s="4">
        <v>-30.9</v>
      </c>
      <c r="O6015" s="4">
        <f t="shared" si="744"/>
        <v>4</v>
      </c>
      <c r="P6015" s="4">
        <f t="shared" si="745"/>
        <v>1</v>
      </c>
      <c r="Q6015" s="4">
        <f t="shared" si="746"/>
        <v>2</v>
      </c>
      <c r="R6015" s="4">
        <f t="shared" si="747"/>
        <v>7</v>
      </c>
      <c r="S6015" s="4">
        <f t="shared" si="748"/>
        <v>52.2</v>
      </c>
      <c r="T6015" s="4" t="str">
        <f t="shared" si="749"/>
        <v>C - Entwicklungspotenzial</v>
      </c>
      <c r="U6015" s="4">
        <f>ROUND(((E6015-Hilfswerte!$B$20)/Hilfswerte!$B$21)+((F6015-Hilfswerte!$B$22)/Hilfswerte!$B$23)+((G6015-Hilfswerte!$B$24)/Hilfswerte!$B$25)+0.1*INDEX(Hilfswerte!$B$4:$B$15,MATCH(C6015,Hilfswerte!$A$4:$A$15,0)),2)</f>
        <v>-1.21</v>
      </c>
      <c r="V6015" s="4">
        <f>ROUND(SQRT((((E6015-Hilfswerte!$B$20)/Hilfswerte!$B$21)-Hilfswerte!$B$28)^2+(((F6015-Hilfswerte!$B$22)/Hilfswerte!$B$23)-Hilfswerte!$B$29)^2+(((G6015-Hilfswerte!$B$24)/Hilfswerte!$B$25)-Hilfswerte!$B$30)^2),3)</f>
        <v>0.96799999999999997</v>
      </c>
      <c r="W6015" s="4">
        <f>ROUND(E6015*Hilfswerte!$B$31,0)</f>
        <v>5550</v>
      </c>
      <c r="X6015" s="4">
        <f t="shared" si="750"/>
        <v>5371</v>
      </c>
      <c r="Y6015" s="4" t="str">
        <f>IF(T6015="A - Top-Kunde","bereits Top-Kunde",IF(AND(V6015&lt;=Hilfswerte!$B$34,H6015&lt;0.5*W6015),"Hoch",IF(AND(V6015&lt;=Hilfswerte!$B$35,H6015&lt;0.7*W6015),"Mittel","Niedrig")))</f>
        <v>Mittel</v>
      </c>
      <c r="Z6015" s="4">
        <f t="shared" si="751"/>
        <v>16.100000000000001</v>
      </c>
      <c r="AA6015" s="4" t="str">
        <f>IF(J6015&gt;365,"Bereits abgewandert (Segment D)",IF(Z6015&gt;=Hilfswerte!$B$38,"Rot - akut gefaehrdet",IF(Z6015&gt;=Hilfswerte!$B$39,"Gelb - beobachten","Gruen - stabil")))</f>
        <v>Gelb - beobachten</v>
      </c>
    </row>
    <row r="6016" spans="1:27" ht="15" customHeight="1" x14ac:dyDescent="0.25">
      <c r="A6016" s="4" t="s">
        <v>6363</v>
      </c>
      <c r="B6016" s="4" t="s">
        <v>439</v>
      </c>
      <c r="C6016" s="4" t="s">
        <v>74</v>
      </c>
      <c r="D6016" s="4" t="s">
        <v>30</v>
      </c>
      <c r="E6016" s="4">
        <v>44</v>
      </c>
      <c r="F6016" s="4">
        <v>5.4</v>
      </c>
      <c r="G6016" s="4">
        <v>21.5</v>
      </c>
      <c r="H6016" s="4">
        <v>0</v>
      </c>
      <c r="I6016" s="4">
        <v>0</v>
      </c>
      <c r="J6016" s="4">
        <v>847</v>
      </c>
      <c r="K6016" s="4">
        <v>0</v>
      </c>
      <c r="L6016" s="4">
        <v>7</v>
      </c>
      <c r="M6016" s="4">
        <v>0</v>
      </c>
      <c r="N6016" s="4">
        <v>-71.099999999999994</v>
      </c>
      <c r="O6016" s="4">
        <f t="shared" si="744"/>
        <v>1</v>
      </c>
      <c r="P6016" s="4">
        <f t="shared" si="745"/>
        <v>1</v>
      </c>
      <c r="Q6016" s="4">
        <f t="shared" si="746"/>
        <v>1</v>
      </c>
      <c r="R6016" s="4">
        <f t="shared" si="747"/>
        <v>3</v>
      </c>
      <c r="S6016" s="4">
        <f t="shared" si="748"/>
        <v>-7.7</v>
      </c>
      <c r="T6016" s="4" t="str">
        <f t="shared" si="749"/>
        <v>D - Abwanderungsrisiko</v>
      </c>
      <c r="U6016" s="4">
        <f>ROUND(((E6016-Hilfswerte!$B$20)/Hilfswerte!$B$21)+((F6016-Hilfswerte!$B$22)/Hilfswerte!$B$23)+((G6016-Hilfswerte!$B$24)/Hilfswerte!$B$25)+0.1*INDEX(Hilfswerte!$B$4:$B$15,MATCH(C6016,Hilfswerte!$A$4:$A$15,0)),2)</f>
        <v>1.04</v>
      </c>
      <c r="V6016" s="4">
        <f>ROUND(SQRT((((E6016-Hilfswerte!$B$20)/Hilfswerte!$B$21)-Hilfswerte!$B$28)^2+(((F6016-Hilfswerte!$B$22)/Hilfswerte!$B$23)-Hilfswerte!$B$29)^2+(((G6016-Hilfswerte!$B$24)/Hilfswerte!$B$25)-Hilfswerte!$B$30)^2),3)</f>
        <v>1.8129999999999999</v>
      </c>
      <c r="W6016" s="4">
        <f>ROUND(E6016*Hilfswerte!$B$31,0)</f>
        <v>9044</v>
      </c>
      <c r="X6016" s="4">
        <f t="shared" si="750"/>
        <v>9044</v>
      </c>
      <c r="Y6016" s="4" t="str">
        <f>IF(T6016="A - Top-Kunde","bereits Top-Kunde",IF(AND(V6016&lt;=Hilfswerte!$B$34,H6016&lt;0.5*W6016),"Hoch",IF(AND(V6016&lt;=Hilfswerte!$B$35,H6016&lt;0.7*W6016),"Mittel","Niedrig")))</f>
        <v>Niedrig</v>
      </c>
      <c r="Z6016" s="4">
        <f t="shared" si="751"/>
        <v>72.2</v>
      </c>
      <c r="AA6016" s="4" t="str">
        <f>IF(J6016&gt;365,"Bereits abgewandert (Segment D)",IF(Z6016&gt;=Hilfswerte!$B$38,"Rot - akut gefaehrdet",IF(Z6016&gt;=Hilfswerte!$B$39,"Gelb - beobachten","Gruen - stabil")))</f>
        <v>Bereits abgewandert (Segment D)</v>
      </c>
    </row>
    <row r="6017" spans="1:27" ht="15" customHeight="1" x14ac:dyDescent="0.25">
      <c r="A6017" s="4" t="s">
        <v>6364</v>
      </c>
      <c r="B6017" s="4" t="s">
        <v>374</v>
      </c>
      <c r="C6017" s="4" t="s">
        <v>29</v>
      </c>
      <c r="D6017" s="4" t="s">
        <v>30</v>
      </c>
      <c r="E6017" s="4">
        <v>14</v>
      </c>
      <c r="F6017" s="4">
        <v>2.5</v>
      </c>
      <c r="G6017" s="4">
        <v>6.1</v>
      </c>
      <c r="H6017" s="4">
        <v>1448</v>
      </c>
      <c r="I6017" s="4">
        <v>2</v>
      </c>
      <c r="J6017" s="4">
        <v>27</v>
      </c>
      <c r="K6017" s="4">
        <v>0</v>
      </c>
      <c r="L6017" s="4">
        <v>0</v>
      </c>
      <c r="M6017" s="4">
        <v>5</v>
      </c>
      <c r="N6017" s="4">
        <v>12.8</v>
      </c>
      <c r="O6017" s="4">
        <f t="shared" si="744"/>
        <v>5</v>
      </c>
      <c r="P6017" s="4">
        <f t="shared" si="745"/>
        <v>2</v>
      </c>
      <c r="Q6017" s="4">
        <f t="shared" si="746"/>
        <v>3</v>
      </c>
      <c r="R6017" s="4">
        <f t="shared" si="747"/>
        <v>10</v>
      </c>
      <c r="S6017" s="4">
        <f t="shared" si="748"/>
        <v>106.4</v>
      </c>
      <c r="T6017" s="4" t="str">
        <f t="shared" si="749"/>
        <v>B - Kernkunde</v>
      </c>
      <c r="U6017" s="4">
        <f>ROUND(((E6017-Hilfswerte!$B$20)/Hilfswerte!$B$21)+((F6017-Hilfswerte!$B$22)/Hilfswerte!$B$23)+((G6017-Hilfswerte!$B$24)/Hilfswerte!$B$25)+0.1*INDEX(Hilfswerte!$B$4:$B$15,MATCH(C6017,Hilfswerte!$A$4:$A$15,0)),2)</f>
        <v>-1.3</v>
      </c>
      <c r="V6017" s="4">
        <f>ROUND(SQRT((((E6017-Hilfswerte!$B$20)/Hilfswerte!$B$21)-Hilfswerte!$B$28)^2+(((F6017-Hilfswerte!$B$22)/Hilfswerte!$B$23)-Hilfswerte!$B$29)^2+(((G6017-Hilfswerte!$B$24)/Hilfswerte!$B$25)-Hilfswerte!$B$30)^2),3)</f>
        <v>1.2210000000000001</v>
      </c>
      <c r="W6017" s="4">
        <f>ROUND(E6017*Hilfswerte!$B$31,0)</f>
        <v>2878</v>
      </c>
      <c r="X6017" s="4">
        <f t="shared" si="750"/>
        <v>1430</v>
      </c>
      <c r="Y6017" s="4" t="str">
        <f>IF(T6017="A - Top-Kunde","bereits Top-Kunde",IF(AND(V6017&lt;=Hilfswerte!$B$34,H6017&lt;0.5*W6017),"Hoch",IF(AND(V6017&lt;=Hilfswerte!$B$35,H6017&lt;0.7*W6017),"Mittel","Niedrig")))</f>
        <v>Niedrig</v>
      </c>
      <c r="Z6017" s="4">
        <f t="shared" si="751"/>
        <v>1.4</v>
      </c>
      <c r="AA6017" s="4" t="str">
        <f>IF(J6017&gt;365,"Bereits abgewandert (Segment D)",IF(Z6017&gt;=Hilfswerte!$B$38,"Rot - akut gefaehrdet",IF(Z6017&gt;=Hilfswerte!$B$39,"Gelb - beobachten","Gruen - stabil")))</f>
        <v>Gruen - stabil</v>
      </c>
    </row>
    <row r="6018" spans="1:27" ht="15" customHeight="1" x14ac:dyDescent="0.25">
      <c r="A6018" s="4" t="s">
        <v>6365</v>
      </c>
      <c r="B6018" s="4" t="s">
        <v>158</v>
      </c>
      <c r="C6018" s="4" t="s">
        <v>55</v>
      </c>
      <c r="D6018" s="4" t="s">
        <v>93</v>
      </c>
      <c r="E6018" s="4">
        <v>149</v>
      </c>
      <c r="F6018" s="4">
        <v>41.6</v>
      </c>
      <c r="G6018" s="4">
        <v>20.3</v>
      </c>
      <c r="H6018" s="4">
        <v>16489</v>
      </c>
      <c r="I6018" s="4">
        <v>2</v>
      </c>
      <c r="J6018" s="4">
        <v>79</v>
      </c>
      <c r="K6018" s="4">
        <v>0</v>
      </c>
      <c r="L6018" s="4">
        <v>1</v>
      </c>
      <c r="M6018" s="4">
        <v>3</v>
      </c>
      <c r="N6018" s="4">
        <v>29</v>
      </c>
      <c r="O6018" s="4">
        <f t="shared" ref="O6018:O6081" si="752">IF(J6018&gt;365,1,IF(J6018&lt;=30,5,IF(J6018&lt;=90,4,IF(J6018&lt;=180,3,2))))</f>
        <v>4</v>
      </c>
      <c r="P6018" s="4">
        <f t="shared" ref="P6018:P6081" si="753">IF(I6018&gt;=5,5,IF(I6018&gt;=4,4,IF(I6018&gt;=3,3,IF(I6018&gt;=2,2,1))))</f>
        <v>2</v>
      </c>
      <c r="Q6018" s="4">
        <f t="shared" ref="Q6018:Q6081" si="754">IF(H6018&gt;=7500,5,IF(H6018&gt;=2500,4,IF(H6018&gt;=1000,3,IF(H6018&gt;=1,2,1))))</f>
        <v>5</v>
      </c>
      <c r="R6018" s="4">
        <f t="shared" ref="R6018:R6081" si="755">O6018+P6018+Q6018</f>
        <v>11</v>
      </c>
      <c r="S6018" s="4">
        <f t="shared" ref="S6018:S6081" si="756">ROUND(10*R6018+0.5*N6018-6*K6018-0.3*MAX(0,L6018),1)</f>
        <v>124.2</v>
      </c>
      <c r="T6018" s="4" t="str">
        <f t="shared" ref="T6018:T6081" si="757">IF(J6018&gt;365,"D - Abwanderungsrisiko",IF(S6018&gt;=125,"A - Top-Kunde",IF(S6018&gt;=105,"B - Kernkunde","C - Entwicklungspotenzial")))</f>
        <v>B - Kernkunde</v>
      </c>
      <c r="U6018" s="4">
        <f>ROUND(((E6018-Hilfswerte!$B$20)/Hilfswerte!$B$21)+((F6018-Hilfswerte!$B$22)/Hilfswerte!$B$23)+((G6018-Hilfswerte!$B$24)/Hilfswerte!$B$25)+0.1*INDEX(Hilfswerte!$B$4:$B$15,MATCH(C6018,Hilfswerte!$A$4:$A$15,0)),2)</f>
        <v>2.27</v>
      </c>
      <c r="V6018" s="4">
        <f>ROUND(SQRT((((E6018-Hilfswerte!$B$20)/Hilfswerte!$B$21)-Hilfswerte!$B$28)^2+(((F6018-Hilfswerte!$B$22)/Hilfswerte!$B$23)-Hilfswerte!$B$29)^2+(((G6018-Hilfswerte!$B$24)/Hilfswerte!$B$25)-Hilfswerte!$B$30)^2),3)</f>
        <v>1.4470000000000001</v>
      </c>
      <c r="W6018" s="4">
        <f>ROUND(E6018*Hilfswerte!$B$31,0)</f>
        <v>30626</v>
      </c>
      <c r="X6018" s="4">
        <f t="shared" ref="X6018:X6081" si="758">MAX(0,W6018-H6018)</f>
        <v>14137</v>
      </c>
      <c r="Y6018" s="4" t="str">
        <f>IF(T6018="A - Top-Kunde","bereits Top-Kunde",IF(AND(V6018&lt;=Hilfswerte!$B$34,H6018&lt;0.5*W6018),"Hoch",IF(AND(V6018&lt;=Hilfswerte!$B$35,H6018&lt;0.7*W6018),"Mittel","Niedrig")))</f>
        <v>Niedrig</v>
      </c>
      <c r="Z6018" s="4">
        <f t="shared" ref="Z6018:Z6081" si="759">ROUND(0.4*MAX(0,-N6018)+3*K6018+0.2*MAX(0,L6018)+0.05*J6018,1)</f>
        <v>4.2</v>
      </c>
      <c r="AA6018" s="4" t="str">
        <f>IF(J6018&gt;365,"Bereits abgewandert (Segment D)",IF(Z6018&gt;=Hilfswerte!$B$38,"Rot - akut gefaehrdet",IF(Z6018&gt;=Hilfswerte!$B$39,"Gelb - beobachten","Gruen - stabil")))</f>
        <v>Gruen - stabil</v>
      </c>
    </row>
    <row r="6019" spans="1:27" ht="15" customHeight="1" x14ac:dyDescent="0.25">
      <c r="A6019" s="4" t="s">
        <v>6366</v>
      </c>
      <c r="B6019" s="4" t="s">
        <v>138</v>
      </c>
      <c r="C6019" s="4" t="s">
        <v>74</v>
      </c>
      <c r="D6019" s="4" t="s">
        <v>106</v>
      </c>
      <c r="E6019" s="4">
        <v>81</v>
      </c>
      <c r="F6019" s="4">
        <v>19.100000000000001</v>
      </c>
      <c r="G6019" s="4">
        <v>19.399999999999999</v>
      </c>
      <c r="H6019" s="4">
        <v>3438</v>
      </c>
      <c r="I6019" s="4">
        <v>8</v>
      </c>
      <c r="J6019" s="4">
        <v>22</v>
      </c>
      <c r="K6019" s="4">
        <v>1</v>
      </c>
      <c r="L6019" s="4">
        <v>-4</v>
      </c>
      <c r="M6019" s="4">
        <v>1</v>
      </c>
      <c r="N6019" s="4">
        <v>1.2</v>
      </c>
      <c r="O6019" s="4">
        <f t="shared" si="752"/>
        <v>5</v>
      </c>
      <c r="P6019" s="4">
        <f t="shared" si="753"/>
        <v>5</v>
      </c>
      <c r="Q6019" s="4">
        <f t="shared" si="754"/>
        <v>4</v>
      </c>
      <c r="R6019" s="4">
        <f t="shared" si="755"/>
        <v>14</v>
      </c>
      <c r="S6019" s="4">
        <f t="shared" si="756"/>
        <v>134.6</v>
      </c>
      <c r="T6019" s="4" t="str">
        <f t="shared" si="757"/>
        <v>A - Top-Kunde</v>
      </c>
      <c r="U6019" s="4">
        <f>ROUND(((E6019-Hilfswerte!$B$20)/Hilfswerte!$B$21)+((F6019-Hilfswerte!$B$22)/Hilfswerte!$B$23)+((G6019-Hilfswerte!$B$24)/Hilfswerte!$B$25)+0.1*INDEX(Hilfswerte!$B$4:$B$15,MATCH(C6019,Hilfswerte!$A$4:$A$15,0)),2)</f>
        <v>1.1100000000000001</v>
      </c>
      <c r="V6019" s="4">
        <f>ROUND(SQRT((((E6019-Hilfswerte!$B$20)/Hilfswerte!$B$21)-Hilfswerte!$B$28)^2+(((F6019-Hilfswerte!$B$22)/Hilfswerte!$B$23)-Hilfswerte!$B$29)^2+(((G6019-Hilfswerte!$B$24)/Hilfswerte!$B$25)-Hilfswerte!$B$30)^2),3)</f>
        <v>1.3919999999999999</v>
      </c>
      <c r="W6019" s="4">
        <f>ROUND(E6019*Hilfswerte!$B$31,0)</f>
        <v>16649</v>
      </c>
      <c r="X6019" s="4">
        <f t="shared" si="758"/>
        <v>13211</v>
      </c>
      <c r="Y6019" s="4" t="str">
        <f>IF(T6019="A - Top-Kunde","bereits Top-Kunde",IF(AND(V6019&lt;=Hilfswerte!$B$34,H6019&lt;0.5*W6019),"Hoch",IF(AND(V6019&lt;=Hilfswerte!$B$35,H6019&lt;0.7*W6019),"Mittel","Niedrig")))</f>
        <v>bereits Top-Kunde</v>
      </c>
      <c r="Z6019" s="4">
        <f t="shared" si="759"/>
        <v>4.0999999999999996</v>
      </c>
      <c r="AA6019" s="4" t="str">
        <f>IF(J6019&gt;365,"Bereits abgewandert (Segment D)",IF(Z6019&gt;=Hilfswerte!$B$38,"Rot - akut gefaehrdet",IF(Z6019&gt;=Hilfswerte!$B$39,"Gelb - beobachten","Gruen - stabil")))</f>
        <v>Gruen - stabil</v>
      </c>
    </row>
    <row r="6020" spans="1:27" ht="15" customHeight="1" x14ac:dyDescent="0.25">
      <c r="A6020" s="4" t="s">
        <v>6367</v>
      </c>
      <c r="B6020" s="4" t="s">
        <v>1183</v>
      </c>
      <c r="C6020" s="4" t="s">
        <v>38</v>
      </c>
      <c r="D6020" s="4" t="s">
        <v>30</v>
      </c>
      <c r="E6020" s="4">
        <v>44</v>
      </c>
      <c r="F6020" s="4">
        <v>11.3</v>
      </c>
      <c r="G6020" s="4">
        <v>7.4</v>
      </c>
      <c r="H6020" s="4">
        <v>393</v>
      </c>
      <c r="I6020" s="4">
        <v>3</v>
      </c>
      <c r="J6020" s="4">
        <v>124</v>
      </c>
      <c r="K6020" s="4">
        <v>0</v>
      </c>
      <c r="L6020" s="4">
        <v>12</v>
      </c>
      <c r="M6020" s="4">
        <v>4</v>
      </c>
      <c r="N6020" s="4">
        <v>-6.4</v>
      </c>
      <c r="O6020" s="4">
        <f t="shared" si="752"/>
        <v>3</v>
      </c>
      <c r="P6020" s="4">
        <f t="shared" si="753"/>
        <v>3</v>
      </c>
      <c r="Q6020" s="4">
        <f t="shared" si="754"/>
        <v>2</v>
      </c>
      <c r="R6020" s="4">
        <f t="shared" si="755"/>
        <v>8</v>
      </c>
      <c r="S6020" s="4">
        <f t="shared" si="756"/>
        <v>73.2</v>
      </c>
      <c r="T6020" s="4" t="str">
        <f t="shared" si="757"/>
        <v>C - Entwicklungspotenzial</v>
      </c>
      <c r="U6020" s="4">
        <f>ROUND(((E6020-Hilfswerte!$B$20)/Hilfswerte!$B$21)+((F6020-Hilfswerte!$B$22)/Hilfswerte!$B$23)+((G6020-Hilfswerte!$B$24)/Hilfswerte!$B$25)+0.1*INDEX(Hilfswerte!$B$4:$B$15,MATCH(C6020,Hilfswerte!$A$4:$A$15,0)),2)</f>
        <v>-0.73</v>
      </c>
      <c r="V6020" s="4">
        <f>ROUND(SQRT((((E6020-Hilfswerte!$B$20)/Hilfswerte!$B$21)-Hilfswerte!$B$28)^2+(((F6020-Hilfswerte!$B$22)/Hilfswerte!$B$23)-Hilfswerte!$B$29)^2+(((G6020-Hilfswerte!$B$24)/Hilfswerte!$B$25)-Hilfswerte!$B$30)^2),3)</f>
        <v>0.93300000000000005</v>
      </c>
      <c r="W6020" s="4">
        <f>ROUND(E6020*Hilfswerte!$B$31,0)</f>
        <v>9044</v>
      </c>
      <c r="X6020" s="4">
        <f t="shared" si="758"/>
        <v>8651</v>
      </c>
      <c r="Y6020" s="4" t="str">
        <f>IF(T6020="A - Top-Kunde","bereits Top-Kunde",IF(AND(V6020&lt;=Hilfswerte!$B$34,H6020&lt;0.5*W6020),"Hoch",IF(AND(V6020&lt;=Hilfswerte!$B$35,H6020&lt;0.7*W6020),"Mittel","Niedrig")))</f>
        <v>Mittel</v>
      </c>
      <c r="Z6020" s="4">
        <f t="shared" si="759"/>
        <v>11.2</v>
      </c>
      <c r="AA6020" s="4" t="str">
        <f>IF(J6020&gt;365,"Bereits abgewandert (Segment D)",IF(Z6020&gt;=Hilfswerte!$B$38,"Rot - akut gefaehrdet",IF(Z6020&gt;=Hilfswerte!$B$39,"Gelb - beobachten","Gruen - stabil")))</f>
        <v>Gruen - stabil</v>
      </c>
    </row>
    <row r="6021" spans="1:27" ht="15" customHeight="1" x14ac:dyDescent="0.25">
      <c r="A6021" s="4" t="s">
        <v>6368</v>
      </c>
      <c r="B6021" s="4" t="s">
        <v>146</v>
      </c>
      <c r="C6021" s="4" t="s">
        <v>55</v>
      </c>
      <c r="D6021" s="4" t="s">
        <v>48</v>
      </c>
      <c r="E6021" s="4">
        <v>49</v>
      </c>
      <c r="F6021" s="4">
        <v>11.8</v>
      </c>
      <c r="G6021" s="4">
        <v>20.7</v>
      </c>
      <c r="H6021" s="4">
        <v>4351</v>
      </c>
      <c r="I6021" s="4">
        <v>2</v>
      </c>
      <c r="J6021" s="4">
        <v>178</v>
      </c>
      <c r="K6021" s="4">
        <v>0</v>
      </c>
      <c r="L6021" s="4">
        <v>2</v>
      </c>
      <c r="M6021" s="4">
        <v>6</v>
      </c>
      <c r="N6021" s="4">
        <v>30.8</v>
      </c>
      <c r="O6021" s="4">
        <f t="shared" si="752"/>
        <v>3</v>
      </c>
      <c r="P6021" s="4">
        <f t="shared" si="753"/>
        <v>2</v>
      </c>
      <c r="Q6021" s="4">
        <f t="shared" si="754"/>
        <v>4</v>
      </c>
      <c r="R6021" s="4">
        <f t="shared" si="755"/>
        <v>9</v>
      </c>
      <c r="S6021" s="4">
        <f t="shared" si="756"/>
        <v>104.8</v>
      </c>
      <c r="T6021" s="4" t="str">
        <f t="shared" si="757"/>
        <v>C - Entwicklungspotenzial</v>
      </c>
      <c r="U6021" s="4">
        <f>ROUND(((E6021-Hilfswerte!$B$20)/Hilfswerte!$B$21)+((F6021-Hilfswerte!$B$22)/Hilfswerte!$B$23)+((G6021-Hilfswerte!$B$24)/Hilfswerte!$B$25)+0.1*INDEX(Hilfswerte!$B$4:$B$15,MATCH(C6021,Hilfswerte!$A$4:$A$15,0)),2)</f>
        <v>1.36</v>
      </c>
      <c r="V6021" s="4">
        <f>ROUND(SQRT((((E6021-Hilfswerte!$B$20)/Hilfswerte!$B$21)-Hilfswerte!$B$28)^2+(((F6021-Hilfswerte!$B$22)/Hilfswerte!$B$23)-Hilfswerte!$B$29)^2+(((G6021-Hilfswerte!$B$24)/Hilfswerte!$B$25)-Hilfswerte!$B$30)^2),3)</f>
        <v>1.6559999999999999</v>
      </c>
      <c r="W6021" s="4">
        <f>ROUND(E6021*Hilfswerte!$B$31,0)</f>
        <v>10072</v>
      </c>
      <c r="X6021" s="4">
        <f t="shared" si="758"/>
        <v>5721</v>
      </c>
      <c r="Y6021" s="4" t="str">
        <f>IF(T6021="A - Top-Kunde","bereits Top-Kunde",IF(AND(V6021&lt;=Hilfswerte!$B$34,H6021&lt;0.5*W6021),"Hoch",IF(AND(V6021&lt;=Hilfswerte!$B$35,H6021&lt;0.7*W6021),"Mittel","Niedrig")))</f>
        <v>Niedrig</v>
      </c>
      <c r="Z6021" s="4">
        <f t="shared" si="759"/>
        <v>9.3000000000000007</v>
      </c>
      <c r="AA6021" s="4" t="str">
        <f>IF(J6021&gt;365,"Bereits abgewandert (Segment D)",IF(Z6021&gt;=Hilfswerte!$B$38,"Rot - akut gefaehrdet",IF(Z6021&gt;=Hilfswerte!$B$39,"Gelb - beobachten","Gruen - stabil")))</f>
        <v>Gruen - stabil</v>
      </c>
    </row>
    <row r="6022" spans="1:27" ht="15" customHeight="1" x14ac:dyDescent="0.25">
      <c r="A6022" s="4" t="s">
        <v>6369</v>
      </c>
      <c r="B6022" s="4" t="s">
        <v>265</v>
      </c>
      <c r="C6022" s="4" t="s">
        <v>33</v>
      </c>
      <c r="D6022" s="4" t="s">
        <v>30</v>
      </c>
      <c r="E6022" s="4">
        <v>87</v>
      </c>
      <c r="F6022" s="4">
        <v>27.1</v>
      </c>
      <c r="G6022" s="4">
        <v>14.7</v>
      </c>
      <c r="H6022" s="4">
        <v>2269</v>
      </c>
      <c r="I6022" s="4">
        <v>2</v>
      </c>
      <c r="J6022" s="4">
        <v>93</v>
      </c>
      <c r="K6022" s="4">
        <v>0</v>
      </c>
      <c r="L6022" s="4">
        <v>13</v>
      </c>
      <c r="M6022" s="4">
        <v>3</v>
      </c>
      <c r="N6022" s="4">
        <v>29.2</v>
      </c>
      <c r="O6022" s="4">
        <f t="shared" si="752"/>
        <v>3</v>
      </c>
      <c r="P6022" s="4">
        <f t="shared" si="753"/>
        <v>2</v>
      </c>
      <c r="Q6022" s="4">
        <f t="shared" si="754"/>
        <v>3</v>
      </c>
      <c r="R6022" s="4">
        <f t="shared" si="755"/>
        <v>8</v>
      </c>
      <c r="S6022" s="4">
        <f t="shared" si="756"/>
        <v>90.7</v>
      </c>
      <c r="T6022" s="4" t="str">
        <f t="shared" si="757"/>
        <v>C - Entwicklungspotenzial</v>
      </c>
      <c r="U6022" s="4">
        <f>ROUND(((E6022-Hilfswerte!$B$20)/Hilfswerte!$B$21)+((F6022-Hilfswerte!$B$22)/Hilfswerte!$B$23)+((G6022-Hilfswerte!$B$24)/Hilfswerte!$B$25)+0.1*INDEX(Hilfswerte!$B$4:$B$15,MATCH(C6022,Hilfswerte!$A$4:$A$15,0)),2)</f>
        <v>0.57999999999999996</v>
      </c>
      <c r="V6022" s="4">
        <f>ROUND(SQRT((((E6022-Hilfswerte!$B$20)/Hilfswerte!$B$21)-Hilfswerte!$B$28)^2+(((F6022-Hilfswerte!$B$22)/Hilfswerte!$B$23)-Hilfswerte!$B$29)^2+(((G6022-Hilfswerte!$B$24)/Hilfswerte!$B$25)-Hilfswerte!$B$30)^2),3)</f>
        <v>0.67900000000000005</v>
      </c>
      <c r="W6022" s="4">
        <f>ROUND(E6022*Hilfswerte!$B$31,0)</f>
        <v>17883</v>
      </c>
      <c r="X6022" s="4">
        <f t="shared" si="758"/>
        <v>15614</v>
      </c>
      <c r="Y6022" s="4" t="str">
        <f>IF(T6022="A - Top-Kunde","bereits Top-Kunde",IF(AND(V6022&lt;=Hilfswerte!$B$34,H6022&lt;0.5*W6022),"Hoch",IF(AND(V6022&lt;=Hilfswerte!$B$35,H6022&lt;0.7*W6022),"Mittel","Niedrig")))</f>
        <v>Hoch</v>
      </c>
      <c r="Z6022" s="4">
        <f t="shared" si="759"/>
        <v>7.3</v>
      </c>
      <c r="AA6022" s="4" t="str">
        <f>IF(J6022&gt;365,"Bereits abgewandert (Segment D)",IF(Z6022&gt;=Hilfswerte!$B$38,"Rot - akut gefaehrdet",IF(Z6022&gt;=Hilfswerte!$B$39,"Gelb - beobachten","Gruen - stabil")))</f>
        <v>Gruen - stabil</v>
      </c>
    </row>
    <row r="6023" spans="1:27" ht="15" customHeight="1" x14ac:dyDescent="0.25">
      <c r="A6023" s="4" t="s">
        <v>6370</v>
      </c>
      <c r="B6023" s="4" t="s">
        <v>140</v>
      </c>
      <c r="C6023" s="4" t="s">
        <v>51</v>
      </c>
      <c r="D6023" s="4" t="s">
        <v>30</v>
      </c>
      <c r="E6023" s="4">
        <v>81</v>
      </c>
      <c r="F6023" s="4">
        <v>18.8</v>
      </c>
      <c r="G6023" s="4">
        <v>20.7</v>
      </c>
      <c r="H6023" s="4">
        <v>1534</v>
      </c>
      <c r="I6023" s="4">
        <v>1</v>
      </c>
      <c r="J6023" s="4">
        <v>37</v>
      </c>
      <c r="K6023" s="4">
        <v>0</v>
      </c>
      <c r="L6023" s="4">
        <v>-2</v>
      </c>
      <c r="M6023" s="4">
        <v>4</v>
      </c>
      <c r="N6023" s="4">
        <v>10.5</v>
      </c>
      <c r="O6023" s="4">
        <f t="shared" si="752"/>
        <v>4</v>
      </c>
      <c r="P6023" s="4">
        <f t="shared" si="753"/>
        <v>1</v>
      </c>
      <c r="Q6023" s="4">
        <f t="shared" si="754"/>
        <v>3</v>
      </c>
      <c r="R6023" s="4">
        <f t="shared" si="755"/>
        <v>8</v>
      </c>
      <c r="S6023" s="4">
        <f t="shared" si="756"/>
        <v>85.3</v>
      </c>
      <c r="T6023" s="4" t="str">
        <f t="shared" si="757"/>
        <v>C - Entwicklungspotenzial</v>
      </c>
      <c r="U6023" s="4">
        <f>ROUND(((E6023-Hilfswerte!$B$20)/Hilfswerte!$B$21)+((F6023-Hilfswerte!$B$22)/Hilfswerte!$B$23)+((G6023-Hilfswerte!$B$24)/Hilfswerte!$B$25)+0.1*INDEX(Hilfswerte!$B$4:$B$15,MATCH(C6023,Hilfswerte!$A$4:$A$15,0)),2)</f>
        <v>1.68</v>
      </c>
      <c r="V6023" s="4">
        <f>ROUND(SQRT((((E6023-Hilfswerte!$B$20)/Hilfswerte!$B$21)-Hilfswerte!$B$28)^2+(((F6023-Hilfswerte!$B$22)/Hilfswerte!$B$23)-Hilfswerte!$B$29)^2+(((G6023-Hilfswerte!$B$24)/Hilfswerte!$B$25)-Hilfswerte!$B$30)^2),3)</f>
        <v>1.5880000000000001</v>
      </c>
      <c r="W6023" s="4">
        <f>ROUND(E6023*Hilfswerte!$B$31,0)</f>
        <v>16649</v>
      </c>
      <c r="X6023" s="4">
        <f t="shared" si="758"/>
        <v>15115</v>
      </c>
      <c r="Y6023" s="4" t="str">
        <f>IF(T6023="A - Top-Kunde","bereits Top-Kunde",IF(AND(V6023&lt;=Hilfswerte!$B$34,H6023&lt;0.5*W6023),"Hoch",IF(AND(V6023&lt;=Hilfswerte!$B$35,H6023&lt;0.7*W6023),"Mittel","Niedrig")))</f>
        <v>Niedrig</v>
      </c>
      <c r="Z6023" s="4">
        <f t="shared" si="759"/>
        <v>1.9</v>
      </c>
      <c r="AA6023" s="4" t="str">
        <f>IF(J6023&gt;365,"Bereits abgewandert (Segment D)",IF(Z6023&gt;=Hilfswerte!$B$38,"Rot - akut gefaehrdet",IF(Z6023&gt;=Hilfswerte!$B$39,"Gelb - beobachten","Gruen - stabil")))</f>
        <v>Gruen - stabil</v>
      </c>
    </row>
    <row r="6024" spans="1:27" ht="15" customHeight="1" x14ac:dyDescent="0.25">
      <c r="A6024" s="4" t="s">
        <v>6371</v>
      </c>
      <c r="B6024" s="4" t="s">
        <v>249</v>
      </c>
      <c r="C6024" s="4" t="s">
        <v>51</v>
      </c>
      <c r="D6024" s="4" t="s">
        <v>30</v>
      </c>
      <c r="E6024" s="4">
        <v>41</v>
      </c>
      <c r="F6024" s="4">
        <v>8.5</v>
      </c>
      <c r="G6024" s="4">
        <v>20.6</v>
      </c>
      <c r="H6024" s="4">
        <v>2543</v>
      </c>
      <c r="I6024" s="4">
        <v>3</v>
      </c>
      <c r="J6024" s="4">
        <v>71</v>
      </c>
      <c r="K6024" s="4">
        <v>1</v>
      </c>
      <c r="L6024" s="4">
        <v>-4</v>
      </c>
      <c r="M6024" s="4">
        <v>2</v>
      </c>
      <c r="N6024" s="4">
        <v>-21.7</v>
      </c>
      <c r="O6024" s="4">
        <f t="shared" si="752"/>
        <v>4</v>
      </c>
      <c r="P6024" s="4">
        <f t="shared" si="753"/>
        <v>3</v>
      </c>
      <c r="Q6024" s="4">
        <f t="shared" si="754"/>
        <v>4</v>
      </c>
      <c r="R6024" s="4">
        <f t="shared" si="755"/>
        <v>11</v>
      </c>
      <c r="S6024" s="4">
        <f t="shared" si="756"/>
        <v>93.2</v>
      </c>
      <c r="T6024" s="4" t="str">
        <f t="shared" si="757"/>
        <v>C - Entwicklungspotenzial</v>
      </c>
      <c r="U6024" s="4">
        <f>ROUND(((E6024-Hilfswerte!$B$20)/Hilfswerte!$B$21)+((F6024-Hilfswerte!$B$22)/Hilfswerte!$B$23)+((G6024-Hilfswerte!$B$24)/Hilfswerte!$B$25)+0.1*INDEX(Hilfswerte!$B$4:$B$15,MATCH(C6024,Hilfswerte!$A$4:$A$15,0)),2)</f>
        <v>1.31</v>
      </c>
      <c r="V6024" s="4">
        <f>ROUND(SQRT((((E6024-Hilfswerte!$B$20)/Hilfswerte!$B$21)-Hilfswerte!$B$28)^2+(((F6024-Hilfswerte!$B$22)/Hilfswerte!$B$23)-Hilfswerte!$B$29)^2+(((G6024-Hilfswerte!$B$24)/Hilfswerte!$B$25)-Hilfswerte!$B$30)^2),3)</f>
        <v>1.671</v>
      </c>
      <c r="W6024" s="4">
        <f>ROUND(E6024*Hilfswerte!$B$31,0)</f>
        <v>8427</v>
      </c>
      <c r="X6024" s="4">
        <f t="shared" si="758"/>
        <v>5884</v>
      </c>
      <c r="Y6024" s="4" t="str">
        <f>IF(T6024="A - Top-Kunde","bereits Top-Kunde",IF(AND(V6024&lt;=Hilfswerte!$B$34,H6024&lt;0.5*W6024),"Hoch",IF(AND(V6024&lt;=Hilfswerte!$B$35,H6024&lt;0.7*W6024),"Mittel","Niedrig")))</f>
        <v>Niedrig</v>
      </c>
      <c r="Z6024" s="4">
        <f t="shared" si="759"/>
        <v>15.2</v>
      </c>
      <c r="AA6024" s="4" t="str">
        <f>IF(J6024&gt;365,"Bereits abgewandert (Segment D)",IF(Z6024&gt;=Hilfswerte!$B$38,"Rot - akut gefaehrdet",IF(Z6024&gt;=Hilfswerte!$B$39,"Gelb - beobachten","Gruen - stabil")))</f>
        <v>Gelb - beobachten</v>
      </c>
    </row>
    <row r="6025" spans="1:27" ht="15" customHeight="1" x14ac:dyDescent="0.25">
      <c r="A6025" s="4" t="s">
        <v>6372</v>
      </c>
      <c r="B6025" s="4" t="s">
        <v>520</v>
      </c>
      <c r="C6025" s="4" t="s">
        <v>55</v>
      </c>
      <c r="D6025" s="4" t="s">
        <v>30</v>
      </c>
      <c r="E6025" s="4">
        <v>23</v>
      </c>
      <c r="F6025" s="4">
        <v>4.9000000000000004</v>
      </c>
      <c r="G6025" s="4">
        <v>10.6</v>
      </c>
      <c r="H6025" s="4">
        <v>3804</v>
      </c>
      <c r="I6025" s="4">
        <v>3</v>
      </c>
      <c r="J6025" s="4">
        <v>61</v>
      </c>
      <c r="K6025" s="4">
        <v>2</v>
      </c>
      <c r="L6025" s="4">
        <v>14</v>
      </c>
      <c r="M6025" s="4">
        <v>1</v>
      </c>
      <c r="N6025" s="4">
        <v>17.8</v>
      </c>
      <c r="O6025" s="4">
        <f t="shared" si="752"/>
        <v>4</v>
      </c>
      <c r="P6025" s="4">
        <f t="shared" si="753"/>
        <v>3</v>
      </c>
      <c r="Q6025" s="4">
        <f t="shared" si="754"/>
        <v>4</v>
      </c>
      <c r="R6025" s="4">
        <f t="shared" si="755"/>
        <v>11</v>
      </c>
      <c r="S6025" s="4">
        <f t="shared" si="756"/>
        <v>102.7</v>
      </c>
      <c r="T6025" s="4" t="str">
        <f t="shared" si="757"/>
        <v>C - Entwicklungspotenzial</v>
      </c>
      <c r="U6025" s="4">
        <f>ROUND(((E6025-Hilfswerte!$B$20)/Hilfswerte!$B$21)+((F6025-Hilfswerte!$B$22)/Hilfswerte!$B$23)+((G6025-Hilfswerte!$B$24)/Hilfswerte!$B$25)+0.1*INDEX(Hilfswerte!$B$4:$B$15,MATCH(C6025,Hilfswerte!$A$4:$A$15,0)),2)</f>
        <v>-0.48</v>
      </c>
      <c r="V6025" s="4">
        <f>ROUND(SQRT((((E6025-Hilfswerte!$B$20)/Hilfswerte!$B$21)-Hilfswerte!$B$28)^2+(((F6025-Hilfswerte!$B$22)/Hilfswerte!$B$23)-Hilfswerte!$B$29)^2+(((G6025-Hilfswerte!$B$24)/Hilfswerte!$B$25)-Hilfswerte!$B$30)^2),3)</f>
        <v>0.86</v>
      </c>
      <c r="W6025" s="4">
        <f>ROUND(E6025*Hilfswerte!$B$31,0)</f>
        <v>4728</v>
      </c>
      <c r="X6025" s="4">
        <f t="shared" si="758"/>
        <v>924</v>
      </c>
      <c r="Y6025" s="4" t="str">
        <f>IF(T6025="A - Top-Kunde","bereits Top-Kunde",IF(AND(V6025&lt;=Hilfswerte!$B$34,H6025&lt;0.5*W6025),"Hoch",IF(AND(V6025&lt;=Hilfswerte!$B$35,H6025&lt;0.7*W6025),"Mittel","Niedrig")))</f>
        <v>Niedrig</v>
      </c>
      <c r="Z6025" s="4">
        <f t="shared" si="759"/>
        <v>11.9</v>
      </c>
      <c r="AA6025" s="4" t="str">
        <f>IF(J6025&gt;365,"Bereits abgewandert (Segment D)",IF(Z6025&gt;=Hilfswerte!$B$38,"Rot - akut gefaehrdet",IF(Z6025&gt;=Hilfswerte!$B$39,"Gelb - beobachten","Gruen - stabil")))</f>
        <v>Gruen - stabil</v>
      </c>
    </row>
    <row r="6026" spans="1:27" ht="15" customHeight="1" x14ac:dyDescent="0.25">
      <c r="A6026" s="4" t="s">
        <v>6373</v>
      </c>
      <c r="B6026" s="4" t="s">
        <v>325</v>
      </c>
      <c r="C6026" s="4" t="s">
        <v>89</v>
      </c>
      <c r="D6026" s="4" t="s">
        <v>30</v>
      </c>
      <c r="E6026" s="4">
        <v>584</v>
      </c>
      <c r="F6026" s="4">
        <v>165.7</v>
      </c>
      <c r="G6026" s="4">
        <v>4.9000000000000004</v>
      </c>
      <c r="H6026" s="4">
        <v>10100</v>
      </c>
      <c r="I6026" s="4">
        <v>2</v>
      </c>
      <c r="J6026" s="4">
        <v>106</v>
      </c>
      <c r="K6026" s="4">
        <v>0</v>
      </c>
      <c r="L6026" s="4">
        <v>7</v>
      </c>
      <c r="M6026" s="4">
        <v>3</v>
      </c>
      <c r="N6026" s="4">
        <v>24.7</v>
      </c>
      <c r="O6026" s="4">
        <f t="shared" si="752"/>
        <v>3</v>
      </c>
      <c r="P6026" s="4">
        <f t="shared" si="753"/>
        <v>2</v>
      </c>
      <c r="Q6026" s="4">
        <f t="shared" si="754"/>
        <v>5</v>
      </c>
      <c r="R6026" s="4">
        <f t="shared" si="755"/>
        <v>10</v>
      </c>
      <c r="S6026" s="4">
        <f t="shared" si="756"/>
        <v>110.3</v>
      </c>
      <c r="T6026" s="4" t="str">
        <f t="shared" si="757"/>
        <v>B - Kernkunde</v>
      </c>
      <c r="U6026" s="4">
        <f>ROUND(((E6026-Hilfswerte!$B$20)/Hilfswerte!$B$21)+((F6026-Hilfswerte!$B$22)/Hilfswerte!$B$23)+((G6026-Hilfswerte!$B$24)/Hilfswerte!$B$25)+0.1*INDEX(Hilfswerte!$B$4:$B$15,MATCH(C6026,Hilfswerte!$A$4:$A$15,0)),2)</f>
        <v>3.92</v>
      </c>
      <c r="V6026" s="4">
        <f>ROUND(SQRT((((E6026-Hilfswerte!$B$20)/Hilfswerte!$B$21)-Hilfswerte!$B$28)^2+(((F6026-Hilfswerte!$B$22)/Hilfswerte!$B$23)-Hilfswerte!$B$29)^2+(((G6026-Hilfswerte!$B$24)/Hilfswerte!$B$25)-Hilfswerte!$B$30)^2),3)</f>
        <v>3.085</v>
      </c>
      <c r="W6026" s="4">
        <f>ROUND(E6026*Hilfswerte!$B$31,0)</f>
        <v>120039</v>
      </c>
      <c r="X6026" s="4">
        <f t="shared" si="758"/>
        <v>109939</v>
      </c>
      <c r="Y6026" s="4" t="str">
        <f>IF(T6026="A - Top-Kunde","bereits Top-Kunde",IF(AND(V6026&lt;=Hilfswerte!$B$34,H6026&lt;0.5*W6026),"Hoch",IF(AND(V6026&lt;=Hilfswerte!$B$35,H6026&lt;0.7*W6026),"Mittel","Niedrig")))</f>
        <v>Niedrig</v>
      </c>
      <c r="Z6026" s="4">
        <f t="shared" si="759"/>
        <v>6.7</v>
      </c>
      <c r="AA6026" s="4" t="str">
        <f>IF(J6026&gt;365,"Bereits abgewandert (Segment D)",IF(Z6026&gt;=Hilfswerte!$B$38,"Rot - akut gefaehrdet",IF(Z6026&gt;=Hilfswerte!$B$39,"Gelb - beobachten","Gruen - stabil")))</f>
        <v>Gruen - stabil</v>
      </c>
    </row>
    <row r="6027" spans="1:27" ht="15" customHeight="1" x14ac:dyDescent="0.25">
      <c r="A6027" s="4" t="s">
        <v>6374</v>
      </c>
      <c r="B6027" s="4" t="s">
        <v>337</v>
      </c>
      <c r="C6027" s="4" t="s">
        <v>55</v>
      </c>
      <c r="D6027" s="4" t="s">
        <v>77</v>
      </c>
      <c r="E6027" s="4">
        <v>82</v>
      </c>
      <c r="F6027" s="4">
        <v>20.9</v>
      </c>
      <c r="G6027" s="4">
        <v>12.8</v>
      </c>
      <c r="H6027" s="4">
        <v>3551</v>
      </c>
      <c r="I6027" s="4">
        <v>3</v>
      </c>
      <c r="J6027" s="4">
        <v>130</v>
      </c>
      <c r="K6027" s="4">
        <v>0</v>
      </c>
      <c r="L6027" s="4">
        <v>-4</v>
      </c>
      <c r="M6027" s="4">
        <v>2</v>
      </c>
      <c r="N6027" s="4">
        <v>34.6</v>
      </c>
      <c r="O6027" s="4">
        <f t="shared" si="752"/>
        <v>3</v>
      </c>
      <c r="P6027" s="4">
        <f t="shared" si="753"/>
        <v>3</v>
      </c>
      <c r="Q6027" s="4">
        <f t="shared" si="754"/>
        <v>4</v>
      </c>
      <c r="R6027" s="4">
        <f t="shared" si="755"/>
        <v>10</v>
      </c>
      <c r="S6027" s="4">
        <f t="shared" si="756"/>
        <v>117.3</v>
      </c>
      <c r="T6027" s="4" t="str">
        <f t="shared" si="757"/>
        <v>B - Kernkunde</v>
      </c>
      <c r="U6027" s="4">
        <f>ROUND(((E6027-Hilfswerte!$B$20)/Hilfswerte!$B$21)+((F6027-Hilfswerte!$B$22)/Hilfswerte!$B$23)+((G6027-Hilfswerte!$B$24)/Hilfswerte!$B$25)+0.1*INDEX(Hilfswerte!$B$4:$B$15,MATCH(C6027,Hilfswerte!$A$4:$A$15,0)),2)</f>
        <v>0.41</v>
      </c>
      <c r="V6027" s="4">
        <f>ROUND(SQRT((((E6027-Hilfswerte!$B$20)/Hilfswerte!$B$21)-Hilfswerte!$B$28)^2+(((F6027-Hilfswerte!$B$22)/Hilfswerte!$B$23)-Hilfswerte!$B$29)^2+(((G6027-Hilfswerte!$B$24)/Hilfswerte!$B$25)-Hilfswerte!$B$30)^2),3)</f>
        <v>0.53700000000000003</v>
      </c>
      <c r="W6027" s="4">
        <f>ROUND(E6027*Hilfswerte!$B$31,0)</f>
        <v>16855</v>
      </c>
      <c r="X6027" s="4">
        <f t="shared" si="758"/>
        <v>13304</v>
      </c>
      <c r="Y6027" s="4" t="str">
        <f>IF(T6027="A - Top-Kunde","bereits Top-Kunde",IF(AND(V6027&lt;=Hilfswerte!$B$34,H6027&lt;0.5*W6027),"Hoch",IF(AND(V6027&lt;=Hilfswerte!$B$35,H6027&lt;0.7*W6027),"Mittel","Niedrig")))</f>
        <v>Hoch</v>
      </c>
      <c r="Z6027" s="4">
        <f t="shared" si="759"/>
        <v>6.5</v>
      </c>
      <c r="AA6027" s="4" t="str">
        <f>IF(J6027&gt;365,"Bereits abgewandert (Segment D)",IF(Z6027&gt;=Hilfswerte!$B$38,"Rot - akut gefaehrdet",IF(Z6027&gt;=Hilfswerte!$B$39,"Gelb - beobachten","Gruen - stabil")))</f>
        <v>Gruen - stabil</v>
      </c>
    </row>
    <row r="6028" spans="1:27" ht="15" customHeight="1" x14ac:dyDescent="0.25">
      <c r="A6028" s="4" t="s">
        <v>6375</v>
      </c>
      <c r="B6028" s="4" t="s">
        <v>462</v>
      </c>
      <c r="C6028" s="4" t="s">
        <v>65</v>
      </c>
      <c r="D6028" s="4" t="s">
        <v>106</v>
      </c>
      <c r="E6028" s="4">
        <v>54</v>
      </c>
      <c r="F6028" s="4">
        <v>13.3</v>
      </c>
      <c r="G6028" s="4">
        <v>9.1</v>
      </c>
      <c r="H6028" s="4">
        <v>0</v>
      </c>
      <c r="I6028" s="4">
        <v>0</v>
      </c>
      <c r="J6028" s="4">
        <v>623</v>
      </c>
      <c r="K6028" s="4">
        <v>0</v>
      </c>
      <c r="L6028" s="4">
        <v>-2</v>
      </c>
      <c r="M6028" s="4">
        <v>0</v>
      </c>
      <c r="N6028" s="4">
        <v>-44</v>
      </c>
      <c r="O6028" s="4">
        <f t="shared" si="752"/>
        <v>1</v>
      </c>
      <c r="P6028" s="4">
        <f t="shared" si="753"/>
        <v>1</v>
      </c>
      <c r="Q6028" s="4">
        <f t="shared" si="754"/>
        <v>1</v>
      </c>
      <c r="R6028" s="4">
        <f t="shared" si="755"/>
        <v>3</v>
      </c>
      <c r="S6028" s="4">
        <f t="shared" si="756"/>
        <v>8</v>
      </c>
      <c r="T6028" s="4" t="str">
        <f t="shared" si="757"/>
        <v>D - Abwanderungsrisiko</v>
      </c>
      <c r="U6028" s="4">
        <f>ROUND(((E6028-Hilfswerte!$B$20)/Hilfswerte!$B$21)+((F6028-Hilfswerte!$B$22)/Hilfswerte!$B$23)+((G6028-Hilfswerte!$B$24)/Hilfswerte!$B$25)+0.1*INDEX(Hilfswerte!$B$4:$B$15,MATCH(C6028,Hilfswerte!$A$4:$A$15,0)),2)</f>
        <v>-0.78</v>
      </c>
      <c r="V6028" s="4">
        <f>ROUND(SQRT((((E6028-Hilfswerte!$B$20)/Hilfswerte!$B$21)-Hilfswerte!$B$28)^2+(((F6028-Hilfswerte!$B$22)/Hilfswerte!$B$23)-Hilfswerte!$B$29)^2+(((G6028-Hilfswerte!$B$24)/Hilfswerte!$B$25)-Hilfswerte!$B$30)^2),3)</f>
        <v>0.73499999999999999</v>
      </c>
      <c r="W6028" s="4">
        <f>ROUND(E6028*Hilfswerte!$B$31,0)</f>
        <v>11099</v>
      </c>
      <c r="X6028" s="4">
        <f t="shared" si="758"/>
        <v>11099</v>
      </c>
      <c r="Y6028" s="4" t="str">
        <f>IF(T6028="A - Top-Kunde","bereits Top-Kunde",IF(AND(V6028&lt;=Hilfswerte!$B$34,H6028&lt;0.5*W6028),"Hoch",IF(AND(V6028&lt;=Hilfswerte!$B$35,H6028&lt;0.7*W6028),"Mittel","Niedrig")))</f>
        <v>Hoch</v>
      </c>
      <c r="Z6028" s="4">
        <f t="shared" si="759"/>
        <v>48.8</v>
      </c>
      <c r="AA6028" s="4" t="str">
        <f>IF(J6028&gt;365,"Bereits abgewandert (Segment D)",IF(Z6028&gt;=Hilfswerte!$B$38,"Rot - akut gefaehrdet",IF(Z6028&gt;=Hilfswerte!$B$39,"Gelb - beobachten","Gruen - stabil")))</f>
        <v>Bereits abgewandert (Segment D)</v>
      </c>
    </row>
    <row r="6029" spans="1:27" ht="15" customHeight="1" x14ac:dyDescent="0.25">
      <c r="A6029" s="4" t="s">
        <v>6376</v>
      </c>
      <c r="B6029" s="4" t="s">
        <v>1098</v>
      </c>
      <c r="C6029" s="4" t="s">
        <v>62</v>
      </c>
      <c r="D6029" s="4" t="s">
        <v>30</v>
      </c>
      <c r="E6029" s="4">
        <v>70</v>
      </c>
      <c r="F6029" s="4">
        <v>10.8</v>
      </c>
      <c r="G6029" s="4">
        <v>3.5</v>
      </c>
      <c r="H6029" s="4">
        <v>19706</v>
      </c>
      <c r="I6029" s="4">
        <v>6</v>
      </c>
      <c r="J6029" s="4">
        <v>201</v>
      </c>
      <c r="K6029" s="4">
        <v>0</v>
      </c>
      <c r="L6029" s="4">
        <v>36</v>
      </c>
      <c r="M6029" s="4">
        <v>1</v>
      </c>
      <c r="N6029" s="4">
        <v>-15.6</v>
      </c>
      <c r="O6029" s="4">
        <f t="shared" si="752"/>
        <v>2</v>
      </c>
      <c r="P6029" s="4">
        <f t="shared" si="753"/>
        <v>5</v>
      </c>
      <c r="Q6029" s="4">
        <f t="shared" si="754"/>
        <v>5</v>
      </c>
      <c r="R6029" s="4">
        <f t="shared" si="755"/>
        <v>12</v>
      </c>
      <c r="S6029" s="4">
        <f t="shared" si="756"/>
        <v>101.4</v>
      </c>
      <c r="T6029" s="4" t="str">
        <f t="shared" si="757"/>
        <v>C - Entwicklungspotenzial</v>
      </c>
      <c r="U6029" s="4">
        <f>ROUND(((E6029-Hilfswerte!$B$20)/Hilfswerte!$B$21)+((F6029-Hilfswerte!$B$22)/Hilfswerte!$B$23)+((G6029-Hilfswerte!$B$24)/Hilfswerte!$B$25)+0.1*INDEX(Hilfswerte!$B$4:$B$15,MATCH(C6029,Hilfswerte!$A$4:$A$15,0)),2)</f>
        <v>-1.17</v>
      </c>
      <c r="V6029" s="4">
        <f>ROUND(SQRT((((E6029-Hilfswerte!$B$20)/Hilfswerte!$B$21)-Hilfswerte!$B$28)^2+(((F6029-Hilfswerte!$B$22)/Hilfswerte!$B$23)-Hilfswerte!$B$29)^2+(((G6029-Hilfswerte!$B$24)/Hilfswerte!$B$25)-Hilfswerte!$B$30)^2),3)</f>
        <v>1.381</v>
      </c>
      <c r="W6029" s="4">
        <f>ROUND(E6029*Hilfswerte!$B$31,0)</f>
        <v>14388</v>
      </c>
      <c r="X6029" s="4">
        <f t="shared" si="758"/>
        <v>0</v>
      </c>
      <c r="Y6029" s="4" t="str">
        <f>IF(T6029="A - Top-Kunde","bereits Top-Kunde",IF(AND(V6029&lt;=Hilfswerte!$B$34,H6029&lt;0.5*W6029),"Hoch",IF(AND(V6029&lt;=Hilfswerte!$B$35,H6029&lt;0.7*W6029),"Mittel","Niedrig")))</f>
        <v>Niedrig</v>
      </c>
      <c r="Z6029" s="4">
        <f t="shared" si="759"/>
        <v>23.5</v>
      </c>
      <c r="AA6029" s="4" t="str">
        <f>IF(J6029&gt;365,"Bereits abgewandert (Segment D)",IF(Z6029&gt;=Hilfswerte!$B$38,"Rot - akut gefaehrdet",IF(Z6029&gt;=Hilfswerte!$B$39,"Gelb - beobachten","Gruen - stabil")))</f>
        <v>Rot - akut gefaehrdet</v>
      </c>
    </row>
    <row r="6030" spans="1:27" ht="15" customHeight="1" x14ac:dyDescent="0.25">
      <c r="A6030" s="4" t="s">
        <v>6377</v>
      </c>
      <c r="B6030" s="4" t="s">
        <v>799</v>
      </c>
      <c r="C6030" s="4" t="s">
        <v>29</v>
      </c>
      <c r="D6030" s="4" t="s">
        <v>30</v>
      </c>
      <c r="E6030" s="4">
        <v>114</v>
      </c>
      <c r="F6030" s="4">
        <v>36.799999999999997</v>
      </c>
      <c r="G6030" s="4">
        <v>12.1</v>
      </c>
      <c r="H6030" s="4">
        <v>8476</v>
      </c>
      <c r="I6030" s="4">
        <v>3</v>
      </c>
      <c r="J6030" s="4">
        <v>124</v>
      </c>
      <c r="K6030" s="4">
        <v>1</v>
      </c>
      <c r="L6030" s="4">
        <v>14</v>
      </c>
      <c r="M6030" s="4">
        <v>5</v>
      </c>
      <c r="N6030" s="4">
        <v>-2</v>
      </c>
      <c r="O6030" s="4">
        <f t="shared" si="752"/>
        <v>3</v>
      </c>
      <c r="P6030" s="4">
        <f t="shared" si="753"/>
        <v>3</v>
      </c>
      <c r="Q6030" s="4">
        <f t="shared" si="754"/>
        <v>5</v>
      </c>
      <c r="R6030" s="4">
        <f t="shared" si="755"/>
        <v>11</v>
      </c>
      <c r="S6030" s="4">
        <f t="shared" si="756"/>
        <v>98.8</v>
      </c>
      <c r="T6030" s="4" t="str">
        <f t="shared" si="757"/>
        <v>C - Entwicklungspotenzial</v>
      </c>
      <c r="U6030" s="4">
        <f>ROUND(((E6030-Hilfswerte!$B$20)/Hilfswerte!$B$21)+((F6030-Hilfswerte!$B$22)/Hilfswerte!$B$23)+((G6030-Hilfswerte!$B$24)/Hilfswerte!$B$25)+0.1*INDEX(Hilfswerte!$B$4:$B$15,MATCH(C6030,Hilfswerte!$A$4:$A$15,0)),2)</f>
        <v>0.7</v>
      </c>
      <c r="V6030" s="4">
        <f>ROUND(SQRT((((E6030-Hilfswerte!$B$20)/Hilfswerte!$B$21)-Hilfswerte!$B$28)^2+(((F6030-Hilfswerte!$B$22)/Hilfswerte!$B$23)-Hilfswerte!$B$29)^2+(((G6030-Hilfswerte!$B$24)/Hilfswerte!$B$25)-Hilfswerte!$B$30)^2),3)</f>
        <v>0.26800000000000002</v>
      </c>
      <c r="W6030" s="4">
        <f>ROUND(E6030*Hilfswerte!$B$31,0)</f>
        <v>23432</v>
      </c>
      <c r="X6030" s="4">
        <f t="shared" si="758"/>
        <v>14956</v>
      </c>
      <c r="Y6030" s="4" t="str">
        <f>IF(T6030="A - Top-Kunde","bereits Top-Kunde",IF(AND(V6030&lt;=Hilfswerte!$B$34,H6030&lt;0.5*W6030),"Hoch",IF(AND(V6030&lt;=Hilfswerte!$B$35,H6030&lt;0.7*W6030),"Mittel","Niedrig")))</f>
        <v>Hoch</v>
      </c>
      <c r="Z6030" s="4">
        <f t="shared" si="759"/>
        <v>12.8</v>
      </c>
      <c r="AA6030" s="4" t="str">
        <f>IF(J6030&gt;365,"Bereits abgewandert (Segment D)",IF(Z6030&gt;=Hilfswerte!$B$38,"Rot - akut gefaehrdet",IF(Z6030&gt;=Hilfswerte!$B$39,"Gelb - beobachten","Gruen - stabil")))</f>
        <v>Gruen - stabil</v>
      </c>
    </row>
    <row r="6031" spans="1:27" ht="15" customHeight="1" x14ac:dyDescent="0.25">
      <c r="A6031" s="4" t="s">
        <v>6378</v>
      </c>
      <c r="B6031" s="4" t="s">
        <v>185</v>
      </c>
      <c r="C6031" s="4" t="s">
        <v>29</v>
      </c>
      <c r="D6031" s="4" t="s">
        <v>122</v>
      </c>
      <c r="E6031" s="4">
        <v>44</v>
      </c>
      <c r="F6031" s="4">
        <v>8.1999999999999993</v>
      </c>
      <c r="G6031" s="4">
        <v>21</v>
      </c>
      <c r="H6031" s="4">
        <v>0</v>
      </c>
      <c r="I6031" s="4">
        <v>0</v>
      </c>
      <c r="J6031" s="4">
        <v>760</v>
      </c>
      <c r="K6031" s="4">
        <v>0</v>
      </c>
      <c r="L6031" s="4">
        <v>9</v>
      </c>
      <c r="M6031" s="4">
        <v>0</v>
      </c>
      <c r="N6031" s="4">
        <v>-45.2</v>
      </c>
      <c r="O6031" s="4">
        <f t="shared" si="752"/>
        <v>1</v>
      </c>
      <c r="P6031" s="4">
        <f t="shared" si="753"/>
        <v>1</v>
      </c>
      <c r="Q6031" s="4">
        <f t="shared" si="754"/>
        <v>1</v>
      </c>
      <c r="R6031" s="4">
        <f t="shared" si="755"/>
        <v>3</v>
      </c>
      <c r="S6031" s="4">
        <f t="shared" si="756"/>
        <v>4.7</v>
      </c>
      <c r="T6031" s="4" t="str">
        <f t="shared" si="757"/>
        <v>D - Abwanderungsrisiko</v>
      </c>
      <c r="U6031" s="4">
        <f>ROUND(((E6031-Hilfswerte!$B$20)/Hilfswerte!$B$21)+((F6031-Hilfswerte!$B$22)/Hilfswerte!$B$23)+((G6031-Hilfswerte!$B$24)/Hilfswerte!$B$25)+0.1*INDEX(Hilfswerte!$B$4:$B$15,MATCH(C6031,Hilfswerte!$A$4:$A$15,0)),2)</f>
        <v>1.3</v>
      </c>
      <c r="V6031" s="4">
        <f>ROUND(SQRT((((E6031-Hilfswerte!$B$20)/Hilfswerte!$B$21)-Hilfswerte!$B$28)^2+(((F6031-Hilfswerte!$B$22)/Hilfswerte!$B$23)-Hilfswerte!$B$29)^2+(((G6031-Hilfswerte!$B$24)/Hilfswerte!$B$25)-Hilfswerte!$B$30)^2),3)</f>
        <v>1.7250000000000001</v>
      </c>
      <c r="W6031" s="4">
        <f>ROUND(E6031*Hilfswerte!$B$31,0)</f>
        <v>9044</v>
      </c>
      <c r="X6031" s="4">
        <f t="shared" si="758"/>
        <v>9044</v>
      </c>
      <c r="Y6031" s="4" t="str">
        <f>IF(T6031="A - Top-Kunde","bereits Top-Kunde",IF(AND(V6031&lt;=Hilfswerte!$B$34,H6031&lt;0.5*W6031),"Hoch",IF(AND(V6031&lt;=Hilfswerte!$B$35,H6031&lt;0.7*W6031),"Mittel","Niedrig")))</f>
        <v>Niedrig</v>
      </c>
      <c r="Z6031" s="4">
        <f t="shared" si="759"/>
        <v>57.9</v>
      </c>
      <c r="AA6031" s="4" t="str">
        <f>IF(J6031&gt;365,"Bereits abgewandert (Segment D)",IF(Z6031&gt;=Hilfswerte!$B$38,"Rot - akut gefaehrdet",IF(Z6031&gt;=Hilfswerte!$B$39,"Gelb - beobachten","Gruen - stabil")))</f>
        <v>Bereits abgewandert (Segment D)</v>
      </c>
    </row>
    <row r="6032" spans="1:27" ht="15" customHeight="1" x14ac:dyDescent="0.25">
      <c r="A6032" s="4" t="s">
        <v>6379</v>
      </c>
      <c r="B6032" s="4" t="s">
        <v>1243</v>
      </c>
      <c r="C6032" s="4" t="s">
        <v>29</v>
      </c>
      <c r="D6032" s="4" t="s">
        <v>30</v>
      </c>
      <c r="E6032" s="4">
        <v>54</v>
      </c>
      <c r="F6032" s="4">
        <v>10.1</v>
      </c>
      <c r="G6032" s="4">
        <v>5.9</v>
      </c>
      <c r="H6032" s="4">
        <v>1702</v>
      </c>
      <c r="I6032" s="4">
        <v>2</v>
      </c>
      <c r="J6032" s="4">
        <v>168</v>
      </c>
      <c r="K6032" s="4">
        <v>0</v>
      </c>
      <c r="L6032" s="4">
        <v>-3</v>
      </c>
      <c r="M6032" s="4">
        <v>5</v>
      </c>
      <c r="N6032" s="4">
        <v>29.8</v>
      </c>
      <c r="O6032" s="4">
        <f t="shared" si="752"/>
        <v>3</v>
      </c>
      <c r="P6032" s="4">
        <f t="shared" si="753"/>
        <v>2</v>
      </c>
      <c r="Q6032" s="4">
        <f t="shared" si="754"/>
        <v>3</v>
      </c>
      <c r="R6032" s="4">
        <f t="shared" si="755"/>
        <v>8</v>
      </c>
      <c r="S6032" s="4">
        <f t="shared" si="756"/>
        <v>94.9</v>
      </c>
      <c r="T6032" s="4" t="str">
        <f t="shared" si="757"/>
        <v>C - Entwicklungspotenzial</v>
      </c>
      <c r="U6032" s="4">
        <f>ROUND(((E6032-Hilfswerte!$B$20)/Hilfswerte!$B$21)+((F6032-Hilfswerte!$B$22)/Hilfswerte!$B$23)+((G6032-Hilfswerte!$B$24)/Hilfswerte!$B$25)+0.1*INDEX(Hilfswerte!$B$4:$B$15,MATCH(C6032,Hilfswerte!$A$4:$A$15,0)),2)</f>
        <v>-1.02</v>
      </c>
      <c r="V6032" s="4">
        <f>ROUND(SQRT((((E6032-Hilfswerte!$B$20)/Hilfswerte!$B$21)-Hilfswerte!$B$28)^2+(((F6032-Hilfswerte!$B$22)/Hilfswerte!$B$23)-Hilfswerte!$B$29)^2+(((G6032-Hilfswerte!$B$24)/Hilfswerte!$B$25)-Hilfswerte!$B$30)^2),3)</f>
        <v>1.0920000000000001</v>
      </c>
      <c r="W6032" s="4">
        <f>ROUND(E6032*Hilfswerte!$B$31,0)</f>
        <v>11099</v>
      </c>
      <c r="X6032" s="4">
        <f t="shared" si="758"/>
        <v>9397</v>
      </c>
      <c r="Y6032" s="4" t="str">
        <f>IF(T6032="A - Top-Kunde","bereits Top-Kunde",IF(AND(V6032&lt;=Hilfswerte!$B$34,H6032&lt;0.5*W6032),"Hoch",IF(AND(V6032&lt;=Hilfswerte!$B$35,H6032&lt;0.7*W6032),"Mittel","Niedrig")))</f>
        <v>Mittel</v>
      </c>
      <c r="Z6032" s="4">
        <f t="shared" si="759"/>
        <v>8.4</v>
      </c>
      <c r="AA6032" s="4" t="str">
        <f>IF(J6032&gt;365,"Bereits abgewandert (Segment D)",IF(Z6032&gt;=Hilfswerte!$B$38,"Rot - akut gefaehrdet",IF(Z6032&gt;=Hilfswerte!$B$39,"Gelb - beobachten","Gruen - stabil")))</f>
        <v>Gruen - stabil</v>
      </c>
    </row>
    <row r="6033" spans="1:27" ht="15" customHeight="1" x14ac:dyDescent="0.25">
      <c r="A6033" s="4" t="s">
        <v>6380</v>
      </c>
      <c r="B6033" s="4" t="s">
        <v>114</v>
      </c>
      <c r="C6033" s="4" t="s">
        <v>89</v>
      </c>
      <c r="D6033" s="4" t="s">
        <v>30</v>
      </c>
      <c r="E6033" s="4">
        <v>8</v>
      </c>
      <c r="F6033" s="4">
        <v>2.2999999999999998</v>
      </c>
      <c r="G6033" s="4">
        <v>1.7</v>
      </c>
      <c r="H6033" s="4">
        <v>176</v>
      </c>
      <c r="I6033" s="4">
        <v>1</v>
      </c>
      <c r="J6033" s="4">
        <v>85</v>
      </c>
      <c r="K6033" s="4">
        <v>0</v>
      </c>
      <c r="L6033" s="4">
        <v>21</v>
      </c>
      <c r="M6033" s="4">
        <v>5</v>
      </c>
      <c r="N6033" s="4">
        <v>-5.9</v>
      </c>
      <c r="O6033" s="4">
        <f t="shared" si="752"/>
        <v>4</v>
      </c>
      <c r="P6033" s="4">
        <f t="shared" si="753"/>
        <v>1</v>
      </c>
      <c r="Q6033" s="4">
        <f t="shared" si="754"/>
        <v>2</v>
      </c>
      <c r="R6033" s="4">
        <f t="shared" si="755"/>
        <v>7</v>
      </c>
      <c r="S6033" s="4">
        <f t="shared" si="756"/>
        <v>60.8</v>
      </c>
      <c r="T6033" s="4" t="str">
        <f t="shared" si="757"/>
        <v>C - Entwicklungspotenzial</v>
      </c>
      <c r="U6033" s="4">
        <f>ROUND(((E6033-Hilfswerte!$B$20)/Hilfswerte!$B$21)+((F6033-Hilfswerte!$B$22)/Hilfswerte!$B$23)+((G6033-Hilfswerte!$B$24)/Hilfswerte!$B$25)+0.1*INDEX(Hilfswerte!$B$4:$B$15,MATCH(C6033,Hilfswerte!$A$4:$A$15,0)),2)</f>
        <v>-2</v>
      </c>
      <c r="V6033" s="4">
        <f>ROUND(SQRT((((E6033-Hilfswerte!$B$20)/Hilfswerte!$B$21)-Hilfswerte!$B$28)^2+(((F6033-Hilfswerte!$B$22)/Hilfswerte!$B$23)-Hilfswerte!$B$29)^2+(((G6033-Hilfswerte!$B$24)/Hilfswerte!$B$25)-Hilfswerte!$B$30)^2),3)</f>
        <v>1.7749999999999999</v>
      </c>
      <c r="W6033" s="4">
        <f>ROUND(E6033*Hilfswerte!$B$31,0)</f>
        <v>1644</v>
      </c>
      <c r="X6033" s="4">
        <f t="shared" si="758"/>
        <v>1468</v>
      </c>
      <c r="Y6033" s="4" t="str">
        <f>IF(T6033="A - Top-Kunde","bereits Top-Kunde",IF(AND(V6033&lt;=Hilfswerte!$B$34,H6033&lt;0.5*W6033),"Hoch",IF(AND(V6033&lt;=Hilfswerte!$B$35,H6033&lt;0.7*W6033),"Mittel","Niedrig")))</f>
        <v>Niedrig</v>
      </c>
      <c r="Z6033" s="4">
        <f t="shared" si="759"/>
        <v>10.8</v>
      </c>
      <c r="AA6033" s="4" t="str">
        <f>IF(J6033&gt;365,"Bereits abgewandert (Segment D)",IF(Z6033&gt;=Hilfswerte!$B$38,"Rot - akut gefaehrdet",IF(Z6033&gt;=Hilfswerte!$B$39,"Gelb - beobachten","Gruen - stabil")))</f>
        <v>Gruen - stabil</v>
      </c>
    </row>
    <row r="6034" spans="1:27" ht="15" customHeight="1" x14ac:dyDescent="0.25">
      <c r="A6034" s="4" t="s">
        <v>6381</v>
      </c>
      <c r="B6034" s="4" t="s">
        <v>210</v>
      </c>
      <c r="C6034" s="4" t="s">
        <v>51</v>
      </c>
      <c r="D6034" s="4" t="s">
        <v>30</v>
      </c>
      <c r="E6034" s="4">
        <v>78</v>
      </c>
      <c r="F6034" s="4">
        <v>13.9</v>
      </c>
      <c r="G6034" s="4">
        <v>6.5</v>
      </c>
      <c r="H6034" s="4">
        <v>7150</v>
      </c>
      <c r="I6034" s="4">
        <v>5</v>
      </c>
      <c r="J6034" s="4">
        <v>20</v>
      </c>
      <c r="K6034" s="4">
        <v>1</v>
      </c>
      <c r="L6034" s="4">
        <v>24</v>
      </c>
      <c r="M6034" s="4">
        <v>2</v>
      </c>
      <c r="N6034" s="4">
        <v>-19.100000000000001</v>
      </c>
      <c r="O6034" s="4">
        <f t="shared" si="752"/>
        <v>5</v>
      </c>
      <c r="P6034" s="4">
        <f t="shared" si="753"/>
        <v>5</v>
      </c>
      <c r="Q6034" s="4">
        <f t="shared" si="754"/>
        <v>4</v>
      </c>
      <c r="R6034" s="4">
        <f t="shared" si="755"/>
        <v>14</v>
      </c>
      <c r="S6034" s="4">
        <f t="shared" si="756"/>
        <v>117.3</v>
      </c>
      <c r="T6034" s="4" t="str">
        <f t="shared" si="757"/>
        <v>B - Kernkunde</v>
      </c>
      <c r="U6034" s="4">
        <f>ROUND(((E6034-Hilfswerte!$B$20)/Hilfswerte!$B$21)+((F6034-Hilfswerte!$B$22)/Hilfswerte!$B$23)+((G6034-Hilfswerte!$B$24)/Hilfswerte!$B$25)+0.1*INDEX(Hilfswerte!$B$4:$B$15,MATCH(C6034,Hilfswerte!$A$4:$A$15,0)),2)</f>
        <v>-0.68</v>
      </c>
      <c r="V6034" s="4">
        <f>ROUND(SQRT((((E6034-Hilfswerte!$B$20)/Hilfswerte!$B$21)-Hilfswerte!$B$28)^2+(((F6034-Hilfswerte!$B$22)/Hilfswerte!$B$23)-Hilfswerte!$B$29)^2+(((G6034-Hilfswerte!$B$24)/Hilfswerte!$B$25)-Hilfswerte!$B$30)^2),3)</f>
        <v>0.94299999999999995</v>
      </c>
      <c r="W6034" s="4">
        <f>ROUND(E6034*Hilfswerte!$B$31,0)</f>
        <v>16033</v>
      </c>
      <c r="X6034" s="4">
        <f t="shared" si="758"/>
        <v>8883</v>
      </c>
      <c r="Y6034" s="4" t="str">
        <f>IF(T6034="A - Top-Kunde","bereits Top-Kunde",IF(AND(V6034&lt;=Hilfswerte!$B$34,H6034&lt;0.5*W6034),"Hoch",IF(AND(V6034&lt;=Hilfswerte!$B$35,H6034&lt;0.7*W6034),"Mittel","Niedrig")))</f>
        <v>Mittel</v>
      </c>
      <c r="Z6034" s="4">
        <f t="shared" si="759"/>
        <v>16.399999999999999</v>
      </c>
      <c r="AA6034" s="4" t="str">
        <f>IF(J6034&gt;365,"Bereits abgewandert (Segment D)",IF(Z6034&gt;=Hilfswerte!$B$38,"Rot - akut gefaehrdet",IF(Z6034&gt;=Hilfswerte!$B$39,"Gelb - beobachten","Gruen - stabil")))</f>
        <v>Gelb - beobachten</v>
      </c>
    </row>
    <row r="6035" spans="1:27" ht="15" customHeight="1" x14ac:dyDescent="0.25">
      <c r="A6035" s="4" t="s">
        <v>6382</v>
      </c>
      <c r="B6035" s="4" t="s">
        <v>58</v>
      </c>
      <c r="C6035" s="4" t="s">
        <v>65</v>
      </c>
      <c r="D6035" s="4" t="s">
        <v>30</v>
      </c>
      <c r="E6035" s="4">
        <v>88</v>
      </c>
      <c r="F6035" s="4">
        <v>19.600000000000001</v>
      </c>
      <c r="G6035" s="4">
        <v>8.5</v>
      </c>
      <c r="H6035" s="4">
        <v>0</v>
      </c>
      <c r="I6035" s="4">
        <v>0</v>
      </c>
      <c r="J6035" s="4">
        <v>613</v>
      </c>
      <c r="K6035" s="4">
        <v>0</v>
      </c>
      <c r="L6035" s="4">
        <v>0</v>
      </c>
      <c r="M6035" s="4">
        <v>0</v>
      </c>
      <c r="N6035" s="4">
        <v>-64.599999999999994</v>
      </c>
      <c r="O6035" s="4">
        <f t="shared" si="752"/>
        <v>1</v>
      </c>
      <c r="P6035" s="4">
        <f t="shared" si="753"/>
        <v>1</v>
      </c>
      <c r="Q6035" s="4">
        <f t="shared" si="754"/>
        <v>1</v>
      </c>
      <c r="R6035" s="4">
        <f t="shared" si="755"/>
        <v>3</v>
      </c>
      <c r="S6035" s="4">
        <f t="shared" si="756"/>
        <v>-2.2999999999999998</v>
      </c>
      <c r="T6035" s="4" t="str">
        <f t="shared" si="757"/>
        <v>D - Abwanderungsrisiko</v>
      </c>
      <c r="U6035" s="4">
        <f>ROUND(((E6035-Hilfswerte!$B$20)/Hilfswerte!$B$21)+((F6035-Hilfswerte!$B$22)/Hilfswerte!$B$23)+((G6035-Hilfswerte!$B$24)/Hilfswerte!$B$25)+0.1*INDEX(Hilfswerte!$B$4:$B$15,MATCH(C6035,Hilfswerte!$A$4:$A$15,0)),2)</f>
        <v>-0.61</v>
      </c>
      <c r="V6035" s="4">
        <f>ROUND(SQRT((((E6035-Hilfswerte!$B$20)/Hilfswerte!$B$21)-Hilfswerte!$B$28)^2+(((F6035-Hilfswerte!$B$22)/Hilfswerte!$B$23)-Hilfswerte!$B$29)^2+(((G6035-Hilfswerte!$B$24)/Hilfswerte!$B$25)-Hilfswerte!$B$30)^2),3)</f>
        <v>0.63700000000000001</v>
      </c>
      <c r="W6035" s="4">
        <f>ROUND(E6035*Hilfswerte!$B$31,0)</f>
        <v>18088</v>
      </c>
      <c r="X6035" s="4">
        <f t="shared" si="758"/>
        <v>18088</v>
      </c>
      <c r="Y6035" s="4" t="str">
        <f>IF(T6035="A - Top-Kunde","bereits Top-Kunde",IF(AND(V6035&lt;=Hilfswerte!$B$34,H6035&lt;0.5*W6035),"Hoch",IF(AND(V6035&lt;=Hilfswerte!$B$35,H6035&lt;0.7*W6035),"Mittel","Niedrig")))</f>
        <v>Hoch</v>
      </c>
      <c r="Z6035" s="4">
        <f t="shared" si="759"/>
        <v>56.5</v>
      </c>
      <c r="AA6035" s="4" t="str">
        <f>IF(J6035&gt;365,"Bereits abgewandert (Segment D)",IF(Z6035&gt;=Hilfswerte!$B$38,"Rot - akut gefaehrdet",IF(Z6035&gt;=Hilfswerte!$B$39,"Gelb - beobachten","Gruen - stabil")))</f>
        <v>Bereits abgewandert (Segment D)</v>
      </c>
    </row>
    <row r="6036" spans="1:27" ht="15" customHeight="1" x14ac:dyDescent="0.25">
      <c r="A6036" s="4" t="s">
        <v>6383</v>
      </c>
      <c r="B6036" s="4" t="s">
        <v>256</v>
      </c>
      <c r="C6036" s="4" t="s">
        <v>47</v>
      </c>
      <c r="D6036" s="4" t="s">
        <v>30</v>
      </c>
      <c r="E6036" s="4">
        <v>64</v>
      </c>
      <c r="F6036" s="4">
        <v>17.2</v>
      </c>
      <c r="G6036" s="4">
        <v>7.1</v>
      </c>
      <c r="H6036" s="4">
        <v>4624</v>
      </c>
      <c r="I6036" s="4">
        <v>7</v>
      </c>
      <c r="J6036" s="4">
        <v>13</v>
      </c>
      <c r="K6036" s="4">
        <v>1</v>
      </c>
      <c r="L6036" s="4">
        <v>13</v>
      </c>
      <c r="M6036" s="4">
        <v>2</v>
      </c>
      <c r="N6036" s="4">
        <v>20.2</v>
      </c>
      <c r="O6036" s="4">
        <f t="shared" si="752"/>
        <v>5</v>
      </c>
      <c r="P6036" s="4">
        <f t="shared" si="753"/>
        <v>5</v>
      </c>
      <c r="Q6036" s="4">
        <f t="shared" si="754"/>
        <v>4</v>
      </c>
      <c r="R6036" s="4">
        <f t="shared" si="755"/>
        <v>14</v>
      </c>
      <c r="S6036" s="4">
        <f t="shared" si="756"/>
        <v>140.19999999999999</v>
      </c>
      <c r="T6036" s="4" t="str">
        <f t="shared" si="757"/>
        <v>A - Top-Kunde</v>
      </c>
      <c r="U6036" s="4">
        <f>ROUND(((E6036-Hilfswerte!$B$20)/Hilfswerte!$B$21)+((F6036-Hilfswerte!$B$22)/Hilfswerte!$B$23)+((G6036-Hilfswerte!$B$24)/Hilfswerte!$B$25)+0.1*INDEX(Hilfswerte!$B$4:$B$15,MATCH(C6036,Hilfswerte!$A$4:$A$15,0)),2)</f>
        <v>-0.84</v>
      </c>
      <c r="V6036" s="4">
        <f>ROUND(SQRT((((E6036-Hilfswerte!$B$20)/Hilfswerte!$B$21)-Hilfswerte!$B$28)^2+(((F6036-Hilfswerte!$B$22)/Hilfswerte!$B$23)-Hilfswerte!$B$29)^2+(((G6036-Hilfswerte!$B$24)/Hilfswerte!$B$25)-Hilfswerte!$B$30)^2),3)</f>
        <v>0.87</v>
      </c>
      <c r="W6036" s="4">
        <f>ROUND(E6036*Hilfswerte!$B$31,0)</f>
        <v>13155</v>
      </c>
      <c r="X6036" s="4">
        <f t="shared" si="758"/>
        <v>8531</v>
      </c>
      <c r="Y6036" s="4" t="str">
        <f>IF(T6036="A - Top-Kunde","bereits Top-Kunde",IF(AND(V6036&lt;=Hilfswerte!$B$34,H6036&lt;0.5*W6036),"Hoch",IF(AND(V6036&lt;=Hilfswerte!$B$35,H6036&lt;0.7*W6036),"Mittel","Niedrig")))</f>
        <v>bereits Top-Kunde</v>
      </c>
      <c r="Z6036" s="4">
        <f t="shared" si="759"/>
        <v>6.3</v>
      </c>
      <c r="AA6036" s="4" t="str">
        <f>IF(J6036&gt;365,"Bereits abgewandert (Segment D)",IF(Z6036&gt;=Hilfswerte!$B$38,"Rot - akut gefaehrdet",IF(Z6036&gt;=Hilfswerte!$B$39,"Gelb - beobachten","Gruen - stabil")))</f>
        <v>Gruen - stabil</v>
      </c>
    </row>
    <row r="6037" spans="1:27" ht="15" customHeight="1" x14ac:dyDescent="0.25">
      <c r="A6037" s="4" t="s">
        <v>6384</v>
      </c>
      <c r="B6037" s="4" t="s">
        <v>986</v>
      </c>
      <c r="C6037" s="4" t="s">
        <v>55</v>
      </c>
      <c r="D6037" s="4" t="s">
        <v>30</v>
      </c>
      <c r="E6037" s="4">
        <v>27</v>
      </c>
      <c r="F6037" s="4">
        <v>8.1999999999999993</v>
      </c>
      <c r="G6037" s="4">
        <v>18.3</v>
      </c>
      <c r="H6037" s="4">
        <v>733</v>
      </c>
      <c r="I6037" s="4">
        <v>1</v>
      </c>
      <c r="J6037" s="4">
        <v>138</v>
      </c>
      <c r="K6037" s="4">
        <v>0</v>
      </c>
      <c r="L6037" s="4">
        <v>8</v>
      </c>
      <c r="M6037" s="4">
        <v>4</v>
      </c>
      <c r="N6037" s="4">
        <v>15.4</v>
      </c>
      <c r="O6037" s="4">
        <f t="shared" si="752"/>
        <v>3</v>
      </c>
      <c r="P6037" s="4">
        <f t="shared" si="753"/>
        <v>1</v>
      </c>
      <c r="Q6037" s="4">
        <f t="shared" si="754"/>
        <v>2</v>
      </c>
      <c r="R6037" s="4">
        <f t="shared" si="755"/>
        <v>6</v>
      </c>
      <c r="S6037" s="4">
        <f t="shared" si="756"/>
        <v>65.3</v>
      </c>
      <c r="T6037" s="4" t="str">
        <f t="shared" si="757"/>
        <v>C - Entwicklungspotenzial</v>
      </c>
      <c r="U6037" s="4">
        <f>ROUND(((E6037-Hilfswerte!$B$20)/Hilfswerte!$B$21)+((F6037-Hilfswerte!$B$22)/Hilfswerte!$B$23)+((G6037-Hilfswerte!$B$24)/Hilfswerte!$B$25)+0.1*INDEX(Hilfswerte!$B$4:$B$15,MATCH(C6037,Hilfswerte!$A$4:$A$15,0)),2)</f>
        <v>0.82</v>
      </c>
      <c r="V6037" s="4">
        <f>ROUND(SQRT((((E6037-Hilfswerte!$B$20)/Hilfswerte!$B$21)-Hilfswerte!$B$28)^2+(((F6037-Hilfswerte!$B$22)/Hilfswerte!$B$23)-Hilfswerte!$B$29)^2+(((G6037-Hilfswerte!$B$24)/Hilfswerte!$B$25)-Hilfswerte!$B$30)^2),3)</f>
        <v>1.3819999999999999</v>
      </c>
      <c r="W6037" s="4">
        <f>ROUND(E6037*Hilfswerte!$B$31,0)</f>
        <v>5550</v>
      </c>
      <c r="X6037" s="4">
        <f t="shared" si="758"/>
        <v>4817</v>
      </c>
      <c r="Y6037" s="4" t="str">
        <f>IF(T6037="A - Top-Kunde","bereits Top-Kunde",IF(AND(V6037&lt;=Hilfswerte!$B$34,H6037&lt;0.5*W6037),"Hoch",IF(AND(V6037&lt;=Hilfswerte!$B$35,H6037&lt;0.7*W6037),"Mittel","Niedrig")))</f>
        <v>Niedrig</v>
      </c>
      <c r="Z6037" s="4">
        <f t="shared" si="759"/>
        <v>8.5</v>
      </c>
      <c r="AA6037" s="4" t="str">
        <f>IF(J6037&gt;365,"Bereits abgewandert (Segment D)",IF(Z6037&gt;=Hilfswerte!$B$38,"Rot - akut gefaehrdet",IF(Z6037&gt;=Hilfswerte!$B$39,"Gelb - beobachten","Gruen - stabil")))</f>
        <v>Gruen - stabil</v>
      </c>
    </row>
    <row r="6038" spans="1:27" ht="15" customHeight="1" x14ac:dyDescent="0.25">
      <c r="A6038" s="4" t="s">
        <v>6385</v>
      </c>
      <c r="B6038" s="4" t="s">
        <v>277</v>
      </c>
      <c r="C6038" s="4" t="s">
        <v>47</v>
      </c>
      <c r="D6038" s="4" t="s">
        <v>30</v>
      </c>
      <c r="E6038" s="4">
        <v>22</v>
      </c>
      <c r="F6038" s="4">
        <v>5.5</v>
      </c>
      <c r="G6038" s="4">
        <v>4.2</v>
      </c>
      <c r="H6038" s="4">
        <v>579</v>
      </c>
      <c r="I6038" s="4">
        <v>2</v>
      </c>
      <c r="J6038" s="4">
        <v>365</v>
      </c>
      <c r="K6038" s="4">
        <v>0</v>
      </c>
      <c r="L6038" s="4">
        <v>1</v>
      </c>
      <c r="M6038" s="4">
        <v>4</v>
      </c>
      <c r="N6038" s="4">
        <v>1.3</v>
      </c>
      <c r="O6038" s="4">
        <f t="shared" si="752"/>
        <v>2</v>
      </c>
      <c r="P6038" s="4">
        <f t="shared" si="753"/>
        <v>2</v>
      </c>
      <c r="Q6038" s="4">
        <f t="shared" si="754"/>
        <v>2</v>
      </c>
      <c r="R6038" s="4">
        <f t="shared" si="755"/>
        <v>6</v>
      </c>
      <c r="S6038" s="4">
        <f t="shared" si="756"/>
        <v>60.4</v>
      </c>
      <c r="T6038" s="4" t="str">
        <f t="shared" si="757"/>
        <v>C - Entwicklungspotenzial</v>
      </c>
      <c r="U6038" s="4">
        <f>ROUND(((E6038-Hilfswerte!$B$20)/Hilfswerte!$B$21)+((F6038-Hilfswerte!$B$22)/Hilfswerte!$B$23)+((G6038-Hilfswerte!$B$24)/Hilfswerte!$B$25)+0.1*INDEX(Hilfswerte!$B$4:$B$15,MATCH(C6038,Hilfswerte!$A$4:$A$15,0)),2)</f>
        <v>-1.7</v>
      </c>
      <c r="V6038" s="4">
        <f>ROUND(SQRT((((E6038-Hilfswerte!$B$20)/Hilfswerte!$B$21)-Hilfswerte!$B$28)^2+(((F6038-Hilfswerte!$B$22)/Hilfswerte!$B$23)-Hilfswerte!$B$29)^2+(((G6038-Hilfswerte!$B$24)/Hilfswerte!$B$25)-Hilfswerte!$B$30)^2),3)</f>
        <v>1.401</v>
      </c>
      <c r="W6038" s="4">
        <f>ROUND(E6038*Hilfswerte!$B$31,0)</f>
        <v>4522</v>
      </c>
      <c r="X6038" s="4">
        <f t="shared" si="758"/>
        <v>3943</v>
      </c>
      <c r="Y6038" s="4" t="str">
        <f>IF(T6038="A - Top-Kunde","bereits Top-Kunde",IF(AND(V6038&lt;=Hilfswerte!$B$34,H6038&lt;0.5*W6038),"Hoch",IF(AND(V6038&lt;=Hilfswerte!$B$35,H6038&lt;0.7*W6038),"Mittel","Niedrig")))</f>
        <v>Niedrig</v>
      </c>
      <c r="Z6038" s="4">
        <f t="shared" si="759"/>
        <v>18.5</v>
      </c>
      <c r="AA6038" s="4" t="str">
        <f>IF(J6038&gt;365,"Bereits abgewandert (Segment D)",IF(Z6038&gt;=Hilfswerte!$B$38,"Rot - akut gefaehrdet",IF(Z6038&gt;=Hilfswerte!$B$39,"Gelb - beobachten","Gruen - stabil")))</f>
        <v>Gelb - beobachten</v>
      </c>
    </row>
    <row r="6039" spans="1:27" ht="15" customHeight="1" x14ac:dyDescent="0.25">
      <c r="A6039" s="4" t="s">
        <v>6386</v>
      </c>
      <c r="B6039" s="4" t="s">
        <v>1139</v>
      </c>
      <c r="C6039" s="4" t="s">
        <v>38</v>
      </c>
      <c r="D6039" s="4" t="s">
        <v>106</v>
      </c>
      <c r="E6039" s="4">
        <v>159</v>
      </c>
      <c r="F6039" s="4">
        <v>27.2</v>
      </c>
      <c r="G6039" s="4">
        <v>3.2</v>
      </c>
      <c r="H6039" s="4">
        <v>75963</v>
      </c>
      <c r="I6039" s="4">
        <v>5</v>
      </c>
      <c r="J6039" s="4">
        <v>54</v>
      </c>
      <c r="K6039" s="4">
        <v>2</v>
      </c>
      <c r="L6039" s="4">
        <v>5</v>
      </c>
      <c r="M6039" s="4">
        <v>1</v>
      </c>
      <c r="N6039" s="4">
        <v>-8</v>
      </c>
      <c r="O6039" s="4">
        <f t="shared" si="752"/>
        <v>4</v>
      </c>
      <c r="P6039" s="4">
        <f t="shared" si="753"/>
        <v>5</v>
      </c>
      <c r="Q6039" s="4">
        <f t="shared" si="754"/>
        <v>5</v>
      </c>
      <c r="R6039" s="4">
        <f t="shared" si="755"/>
        <v>14</v>
      </c>
      <c r="S6039" s="4">
        <f t="shared" si="756"/>
        <v>122.5</v>
      </c>
      <c r="T6039" s="4" t="str">
        <f t="shared" si="757"/>
        <v>B - Kernkunde</v>
      </c>
      <c r="U6039" s="4">
        <f>ROUND(((E6039-Hilfswerte!$B$20)/Hilfswerte!$B$21)+((F6039-Hilfswerte!$B$22)/Hilfswerte!$B$23)+((G6039-Hilfswerte!$B$24)/Hilfswerte!$B$25)+0.1*INDEX(Hilfswerte!$B$4:$B$15,MATCH(C6039,Hilfswerte!$A$4:$A$15,0)),2)</f>
        <v>-0.62</v>
      </c>
      <c r="V6039" s="4">
        <f>ROUND(SQRT((((E6039-Hilfswerte!$B$20)/Hilfswerte!$B$21)-Hilfswerte!$B$28)^2+(((F6039-Hilfswerte!$B$22)/Hilfswerte!$B$23)-Hilfswerte!$B$29)^2+(((G6039-Hilfswerte!$B$24)/Hilfswerte!$B$25)-Hilfswerte!$B$30)^2),3)</f>
        <v>1.286</v>
      </c>
      <c r="W6039" s="4">
        <f>ROUND(E6039*Hilfswerte!$B$31,0)</f>
        <v>32682</v>
      </c>
      <c r="X6039" s="4">
        <f t="shared" si="758"/>
        <v>0</v>
      </c>
      <c r="Y6039" s="4" t="str">
        <f>IF(T6039="A - Top-Kunde","bereits Top-Kunde",IF(AND(V6039&lt;=Hilfswerte!$B$34,H6039&lt;0.5*W6039),"Hoch",IF(AND(V6039&lt;=Hilfswerte!$B$35,H6039&lt;0.7*W6039),"Mittel","Niedrig")))</f>
        <v>Niedrig</v>
      </c>
      <c r="Z6039" s="4">
        <f t="shared" si="759"/>
        <v>12.9</v>
      </c>
      <c r="AA6039" s="4" t="str">
        <f>IF(J6039&gt;365,"Bereits abgewandert (Segment D)",IF(Z6039&gt;=Hilfswerte!$B$38,"Rot - akut gefaehrdet",IF(Z6039&gt;=Hilfswerte!$B$39,"Gelb - beobachten","Gruen - stabil")))</f>
        <v>Gruen - stabil</v>
      </c>
    </row>
    <row r="6040" spans="1:27" ht="15" customHeight="1" x14ac:dyDescent="0.25">
      <c r="A6040" s="4" t="s">
        <v>6387</v>
      </c>
      <c r="B6040" s="4" t="s">
        <v>188</v>
      </c>
      <c r="C6040" s="4" t="s">
        <v>29</v>
      </c>
      <c r="D6040" s="4" t="s">
        <v>30</v>
      </c>
      <c r="E6040" s="4">
        <v>127</v>
      </c>
      <c r="F6040" s="4">
        <v>23.4</v>
      </c>
      <c r="G6040" s="4">
        <v>12</v>
      </c>
      <c r="H6040" s="4">
        <v>35066</v>
      </c>
      <c r="I6040" s="4">
        <v>5</v>
      </c>
      <c r="J6040" s="4">
        <v>17</v>
      </c>
      <c r="K6040" s="4">
        <v>0</v>
      </c>
      <c r="L6040" s="4">
        <v>14</v>
      </c>
      <c r="M6040" s="4">
        <v>4</v>
      </c>
      <c r="N6040" s="4">
        <v>6.5</v>
      </c>
      <c r="O6040" s="4">
        <f t="shared" si="752"/>
        <v>5</v>
      </c>
      <c r="P6040" s="4">
        <f t="shared" si="753"/>
        <v>5</v>
      </c>
      <c r="Q6040" s="4">
        <f t="shared" si="754"/>
        <v>5</v>
      </c>
      <c r="R6040" s="4">
        <f t="shared" si="755"/>
        <v>15</v>
      </c>
      <c r="S6040" s="4">
        <f t="shared" si="756"/>
        <v>149.1</v>
      </c>
      <c r="T6040" s="4" t="str">
        <f t="shared" si="757"/>
        <v>A - Top-Kunde</v>
      </c>
      <c r="U6040" s="4">
        <f>ROUND(((E6040-Hilfswerte!$B$20)/Hilfswerte!$B$21)+((F6040-Hilfswerte!$B$22)/Hilfswerte!$B$23)+((G6040-Hilfswerte!$B$24)/Hilfswerte!$B$25)+0.1*INDEX(Hilfswerte!$B$4:$B$15,MATCH(C6040,Hilfswerte!$A$4:$A$15,0)),2)</f>
        <v>0.5</v>
      </c>
      <c r="V6040" s="4">
        <f>ROUND(SQRT((((E6040-Hilfswerte!$B$20)/Hilfswerte!$B$21)-Hilfswerte!$B$28)^2+(((F6040-Hilfswerte!$B$22)/Hilfswerte!$B$23)-Hilfswerte!$B$29)^2+(((G6040-Hilfswerte!$B$24)/Hilfswerte!$B$25)-Hilfswerte!$B$30)^2),3)</f>
        <v>0.33400000000000002</v>
      </c>
      <c r="W6040" s="4">
        <f>ROUND(E6040*Hilfswerte!$B$31,0)</f>
        <v>26104</v>
      </c>
      <c r="X6040" s="4">
        <f t="shared" si="758"/>
        <v>0</v>
      </c>
      <c r="Y6040" s="4" t="str">
        <f>IF(T6040="A - Top-Kunde","bereits Top-Kunde",IF(AND(V6040&lt;=Hilfswerte!$B$34,H6040&lt;0.5*W6040),"Hoch",IF(AND(V6040&lt;=Hilfswerte!$B$35,H6040&lt;0.7*W6040),"Mittel","Niedrig")))</f>
        <v>bereits Top-Kunde</v>
      </c>
      <c r="Z6040" s="4">
        <f t="shared" si="759"/>
        <v>3.7</v>
      </c>
      <c r="AA6040" s="4" t="str">
        <f>IF(J6040&gt;365,"Bereits abgewandert (Segment D)",IF(Z6040&gt;=Hilfswerte!$B$38,"Rot - akut gefaehrdet",IF(Z6040&gt;=Hilfswerte!$B$39,"Gelb - beobachten","Gruen - stabil")))</f>
        <v>Gruen - stabil</v>
      </c>
    </row>
    <row r="6041" spans="1:27" ht="15" customHeight="1" x14ac:dyDescent="0.25">
      <c r="A6041" s="4" t="s">
        <v>6388</v>
      </c>
      <c r="B6041" s="4" t="s">
        <v>183</v>
      </c>
      <c r="C6041" s="4" t="s">
        <v>55</v>
      </c>
      <c r="D6041" s="4" t="s">
        <v>52</v>
      </c>
      <c r="E6041" s="4">
        <v>58</v>
      </c>
      <c r="F6041" s="4">
        <v>16.3</v>
      </c>
      <c r="G6041" s="4">
        <v>16.5</v>
      </c>
      <c r="H6041" s="4">
        <v>901</v>
      </c>
      <c r="I6041" s="4">
        <v>1</v>
      </c>
      <c r="J6041" s="4">
        <v>252</v>
      </c>
      <c r="K6041" s="4">
        <v>0</v>
      </c>
      <c r="L6041" s="4">
        <v>16</v>
      </c>
      <c r="M6041" s="4">
        <v>6</v>
      </c>
      <c r="N6041" s="4">
        <v>-8.4</v>
      </c>
      <c r="O6041" s="4">
        <f t="shared" si="752"/>
        <v>2</v>
      </c>
      <c r="P6041" s="4">
        <f t="shared" si="753"/>
        <v>1</v>
      </c>
      <c r="Q6041" s="4">
        <f t="shared" si="754"/>
        <v>2</v>
      </c>
      <c r="R6041" s="4">
        <f t="shared" si="755"/>
        <v>5</v>
      </c>
      <c r="S6041" s="4">
        <f t="shared" si="756"/>
        <v>41</v>
      </c>
      <c r="T6041" s="4" t="str">
        <f t="shared" si="757"/>
        <v>C - Entwicklungspotenzial</v>
      </c>
      <c r="U6041" s="4">
        <f>ROUND(((E6041-Hilfswerte!$B$20)/Hilfswerte!$B$21)+((F6041-Hilfswerte!$B$22)/Hilfswerte!$B$23)+((G6041-Hilfswerte!$B$24)/Hilfswerte!$B$25)+0.1*INDEX(Hilfswerte!$B$4:$B$15,MATCH(C6041,Hilfswerte!$A$4:$A$15,0)),2)</f>
        <v>0.82</v>
      </c>
      <c r="V6041" s="4">
        <f>ROUND(SQRT((((E6041-Hilfswerte!$B$20)/Hilfswerte!$B$21)-Hilfswerte!$B$28)^2+(((F6041-Hilfswerte!$B$22)/Hilfswerte!$B$23)-Hilfswerte!$B$29)^2+(((G6041-Hilfswerte!$B$24)/Hilfswerte!$B$25)-Hilfswerte!$B$30)^2),3)</f>
        <v>1.0349999999999999</v>
      </c>
      <c r="W6041" s="4">
        <f>ROUND(E6041*Hilfswerte!$B$31,0)</f>
        <v>11922</v>
      </c>
      <c r="X6041" s="4">
        <f t="shared" si="758"/>
        <v>11021</v>
      </c>
      <c r="Y6041" s="4" t="str">
        <f>IF(T6041="A - Top-Kunde","bereits Top-Kunde",IF(AND(V6041&lt;=Hilfswerte!$B$34,H6041&lt;0.5*W6041),"Hoch",IF(AND(V6041&lt;=Hilfswerte!$B$35,H6041&lt;0.7*W6041),"Mittel","Niedrig")))</f>
        <v>Mittel</v>
      </c>
      <c r="Z6041" s="4">
        <f t="shared" si="759"/>
        <v>19.2</v>
      </c>
      <c r="AA6041" s="4" t="str">
        <f>IF(J6041&gt;365,"Bereits abgewandert (Segment D)",IF(Z6041&gt;=Hilfswerte!$B$38,"Rot - akut gefaehrdet",IF(Z6041&gt;=Hilfswerte!$B$39,"Gelb - beobachten","Gruen - stabil")))</f>
        <v>Gelb - beobachten</v>
      </c>
    </row>
    <row r="6042" spans="1:27" ht="15" customHeight="1" x14ac:dyDescent="0.25">
      <c r="A6042" s="4" t="s">
        <v>6389</v>
      </c>
      <c r="B6042" s="4" t="s">
        <v>355</v>
      </c>
      <c r="C6042" s="4" t="s">
        <v>65</v>
      </c>
      <c r="D6042" s="4" t="s">
        <v>30</v>
      </c>
      <c r="E6042" s="4">
        <v>197</v>
      </c>
      <c r="F6042" s="4">
        <v>40</v>
      </c>
      <c r="G6042" s="4">
        <v>19.399999999999999</v>
      </c>
      <c r="H6042" s="4">
        <v>3488</v>
      </c>
      <c r="I6042" s="4">
        <v>1</v>
      </c>
      <c r="J6042" s="4">
        <v>289</v>
      </c>
      <c r="K6042" s="4">
        <v>0</v>
      </c>
      <c r="L6042" s="4">
        <v>6</v>
      </c>
      <c r="M6042" s="4">
        <v>4</v>
      </c>
      <c r="N6042" s="4">
        <v>-19.8</v>
      </c>
      <c r="O6042" s="4">
        <f t="shared" si="752"/>
        <v>2</v>
      </c>
      <c r="P6042" s="4">
        <f t="shared" si="753"/>
        <v>1</v>
      </c>
      <c r="Q6042" s="4">
        <f t="shared" si="754"/>
        <v>4</v>
      </c>
      <c r="R6042" s="4">
        <f t="shared" si="755"/>
        <v>7</v>
      </c>
      <c r="S6042" s="4">
        <f t="shared" si="756"/>
        <v>58.3</v>
      </c>
      <c r="T6042" s="4" t="str">
        <f t="shared" si="757"/>
        <v>C - Entwicklungspotenzial</v>
      </c>
      <c r="U6042" s="4">
        <f>ROUND(((E6042-Hilfswerte!$B$20)/Hilfswerte!$B$21)+((F6042-Hilfswerte!$B$22)/Hilfswerte!$B$23)+((G6042-Hilfswerte!$B$24)/Hilfswerte!$B$25)+0.1*INDEX(Hilfswerte!$B$4:$B$15,MATCH(C6042,Hilfswerte!$A$4:$A$15,0)),2)</f>
        <v>1.95</v>
      </c>
      <c r="V6042" s="4">
        <f>ROUND(SQRT((((E6042-Hilfswerte!$B$20)/Hilfswerte!$B$21)-Hilfswerte!$B$28)^2+(((F6042-Hilfswerte!$B$22)/Hilfswerte!$B$23)-Hilfswerte!$B$29)^2+(((G6042-Hilfswerte!$B$24)/Hilfswerte!$B$25)-Hilfswerte!$B$30)^2),3)</f>
        <v>1.3069999999999999</v>
      </c>
      <c r="W6042" s="4">
        <f>ROUND(E6042*Hilfswerte!$B$31,0)</f>
        <v>40493</v>
      </c>
      <c r="X6042" s="4">
        <f t="shared" si="758"/>
        <v>37005</v>
      </c>
      <c r="Y6042" s="4" t="str">
        <f>IF(T6042="A - Top-Kunde","bereits Top-Kunde",IF(AND(V6042&lt;=Hilfswerte!$B$34,H6042&lt;0.5*W6042),"Hoch",IF(AND(V6042&lt;=Hilfswerte!$B$35,H6042&lt;0.7*W6042),"Mittel","Niedrig")))</f>
        <v>Niedrig</v>
      </c>
      <c r="Z6042" s="4">
        <f t="shared" si="759"/>
        <v>23.6</v>
      </c>
      <c r="AA6042" s="4" t="str">
        <f>IF(J6042&gt;365,"Bereits abgewandert (Segment D)",IF(Z6042&gt;=Hilfswerte!$B$38,"Rot - akut gefaehrdet",IF(Z6042&gt;=Hilfswerte!$B$39,"Gelb - beobachten","Gruen - stabil")))</f>
        <v>Rot - akut gefaehrdet</v>
      </c>
    </row>
    <row r="6043" spans="1:27" ht="15" customHeight="1" x14ac:dyDescent="0.25">
      <c r="A6043" s="4" t="s">
        <v>6390</v>
      </c>
      <c r="B6043" s="4" t="s">
        <v>196</v>
      </c>
      <c r="C6043" s="4" t="s">
        <v>55</v>
      </c>
      <c r="D6043" s="4" t="s">
        <v>106</v>
      </c>
      <c r="E6043" s="4">
        <v>718</v>
      </c>
      <c r="F6043" s="4">
        <v>103.7</v>
      </c>
      <c r="G6043" s="4">
        <v>21.9</v>
      </c>
      <c r="H6043" s="4">
        <v>11737</v>
      </c>
      <c r="I6043" s="4">
        <v>2</v>
      </c>
      <c r="J6043" s="4">
        <v>178</v>
      </c>
      <c r="K6043" s="4">
        <v>0</v>
      </c>
      <c r="L6043" s="4">
        <v>8</v>
      </c>
      <c r="M6043" s="4">
        <v>3</v>
      </c>
      <c r="N6043" s="4">
        <v>-10</v>
      </c>
      <c r="O6043" s="4">
        <f t="shared" si="752"/>
        <v>3</v>
      </c>
      <c r="P6043" s="4">
        <f t="shared" si="753"/>
        <v>2</v>
      </c>
      <c r="Q6043" s="4">
        <f t="shared" si="754"/>
        <v>5</v>
      </c>
      <c r="R6043" s="4">
        <f t="shared" si="755"/>
        <v>10</v>
      </c>
      <c r="S6043" s="4">
        <f t="shared" si="756"/>
        <v>92.6</v>
      </c>
      <c r="T6043" s="4" t="str">
        <f t="shared" si="757"/>
        <v>C - Entwicklungspotenzial</v>
      </c>
      <c r="U6043" s="4">
        <f>ROUND(((E6043-Hilfswerte!$B$20)/Hilfswerte!$B$21)+((F6043-Hilfswerte!$B$22)/Hilfswerte!$B$23)+((G6043-Hilfswerte!$B$24)/Hilfswerte!$B$25)+0.1*INDEX(Hilfswerte!$B$4:$B$15,MATCH(C6043,Hilfswerte!$A$4:$A$15,0)),2)</f>
        <v>6.07</v>
      </c>
      <c r="V6043" s="4">
        <f>ROUND(SQRT((((E6043-Hilfswerte!$B$20)/Hilfswerte!$B$21)-Hilfswerte!$B$28)^2+(((F6043-Hilfswerte!$B$22)/Hilfswerte!$B$23)-Hilfswerte!$B$29)^2+(((G6043-Hilfswerte!$B$24)/Hilfswerte!$B$25)-Hilfswerte!$B$30)^2),3)</f>
        <v>3.1379999999999999</v>
      </c>
      <c r="W6043" s="4">
        <f>ROUND(E6043*Hilfswerte!$B$31,0)</f>
        <v>147582</v>
      </c>
      <c r="X6043" s="4">
        <f t="shared" si="758"/>
        <v>135845</v>
      </c>
      <c r="Y6043" s="4" t="str">
        <f>IF(T6043="A - Top-Kunde","bereits Top-Kunde",IF(AND(V6043&lt;=Hilfswerte!$B$34,H6043&lt;0.5*W6043),"Hoch",IF(AND(V6043&lt;=Hilfswerte!$B$35,H6043&lt;0.7*W6043),"Mittel","Niedrig")))</f>
        <v>Niedrig</v>
      </c>
      <c r="Z6043" s="4">
        <f t="shared" si="759"/>
        <v>14.5</v>
      </c>
      <c r="AA6043" s="4" t="str">
        <f>IF(J6043&gt;365,"Bereits abgewandert (Segment D)",IF(Z6043&gt;=Hilfswerte!$B$38,"Rot - akut gefaehrdet",IF(Z6043&gt;=Hilfswerte!$B$39,"Gelb - beobachten","Gruen - stabil")))</f>
        <v>Gelb - beobachten</v>
      </c>
    </row>
    <row r="6044" spans="1:27" ht="15" customHeight="1" x14ac:dyDescent="0.25">
      <c r="A6044" s="4" t="s">
        <v>6391</v>
      </c>
      <c r="B6044" s="4" t="s">
        <v>1280</v>
      </c>
      <c r="C6044" s="4" t="s">
        <v>89</v>
      </c>
      <c r="D6044" s="4" t="s">
        <v>30</v>
      </c>
      <c r="E6044" s="4">
        <v>17</v>
      </c>
      <c r="F6044" s="4">
        <v>3.1</v>
      </c>
      <c r="G6044" s="4">
        <v>1.9</v>
      </c>
      <c r="H6044" s="4">
        <v>209</v>
      </c>
      <c r="I6044" s="4">
        <v>1</v>
      </c>
      <c r="J6044" s="4">
        <v>214</v>
      </c>
      <c r="K6044" s="4">
        <v>0</v>
      </c>
      <c r="L6044" s="4">
        <v>15</v>
      </c>
      <c r="M6044" s="4">
        <v>2</v>
      </c>
      <c r="N6044" s="4">
        <v>0.7</v>
      </c>
      <c r="O6044" s="4">
        <f t="shared" si="752"/>
        <v>2</v>
      </c>
      <c r="P6044" s="4">
        <f t="shared" si="753"/>
        <v>1</v>
      </c>
      <c r="Q6044" s="4">
        <f t="shared" si="754"/>
        <v>2</v>
      </c>
      <c r="R6044" s="4">
        <f t="shared" si="755"/>
        <v>5</v>
      </c>
      <c r="S6044" s="4">
        <f t="shared" si="756"/>
        <v>45.9</v>
      </c>
      <c r="T6044" s="4" t="str">
        <f t="shared" si="757"/>
        <v>C - Entwicklungspotenzial</v>
      </c>
      <c r="U6044" s="4">
        <f>ROUND(((E6044-Hilfswerte!$B$20)/Hilfswerte!$B$21)+((F6044-Hilfswerte!$B$22)/Hilfswerte!$B$23)+((G6044-Hilfswerte!$B$24)/Hilfswerte!$B$25)+0.1*INDEX(Hilfswerte!$B$4:$B$15,MATCH(C6044,Hilfswerte!$A$4:$A$15,0)),2)</f>
        <v>-1.92</v>
      </c>
      <c r="V6044" s="4">
        <f>ROUND(SQRT((((E6044-Hilfswerte!$B$20)/Hilfswerte!$B$21)-Hilfswerte!$B$28)^2+(((F6044-Hilfswerte!$B$22)/Hilfswerte!$B$23)-Hilfswerte!$B$29)^2+(((G6044-Hilfswerte!$B$24)/Hilfswerte!$B$25)-Hilfswerte!$B$30)^2),3)</f>
        <v>1.728</v>
      </c>
      <c r="W6044" s="4">
        <f>ROUND(E6044*Hilfswerte!$B$31,0)</f>
        <v>3494</v>
      </c>
      <c r="X6044" s="4">
        <f t="shared" si="758"/>
        <v>3285</v>
      </c>
      <c r="Y6044" s="4" t="str">
        <f>IF(T6044="A - Top-Kunde","bereits Top-Kunde",IF(AND(V6044&lt;=Hilfswerte!$B$34,H6044&lt;0.5*W6044),"Hoch",IF(AND(V6044&lt;=Hilfswerte!$B$35,H6044&lt;0.7*W6044),"Mittel","Niedrig")))</f>
        <v>Niedrig</v>
      </c>
      <c r="Z6044" s="4">
        <f t="shared" si="759"/>
        <v>13.7</v>
      </c>
      <c r="AA6044" s="4" t="str">
        <f>IF(J6044&gt;365,"Bereits abgewandert (Segment D)",IF(Z6044&gt;=Hilfswerte!$B$38,"Rot - akut gefaehrdet",IF(Z6044&gt;=Hilfswerte!$B$39,"Gelb - beobachten","Gruen - stabil")))</f>
        <v>Gelb - beobachten</v>
      </c>
    </row>
    <row r="6045" spans="1:27" ht="15" customHeight="1" x14ac:dyDescent="0.25">
      <c r="A6045" s="4" t="s">
        <v>6392</v>
      </c>
      <c r="B6045" s="4" t="s">
        <v>483</v>
      </c>
      <c r="C6045" s="4" t="s">
        <v>62</v>
      </c>
      <c r="D6045" s="4" t="s">
        <v>30</v>
      </c>
      <c r="E6045" s="4">
        <v>61</v>
      </c>
      <c r="F6045" s="4">
        <v>13.2</v>
      </c>
      <c r="G6045" s="4">
        <v>23.8</v>
      </c>
      <c r="H6045" s="4">
        <v>4415</v>
      </c>
      <c r="I6045" s="4">
        <v>2</v>
      </c>
      <c r="J6045" s="4">
        <v>77</v>
      </c>
      <c r="K6045" s="4">
        <v>0</v>
      </c>
      <c r="L6045" s="4">
        <v>10</v>
      </c>
      <c r="M6045" s="4">
        <v>3</v>
      </c>
      <c r="N6045" s="4">
        <v>-8.3000000000000007</v>
      </c>
      <c r="O6045" s="4">
        <f t="shared" si="752"/>
        <v>4</v>
      </c>
      <c r="P6045" s="4">
        <f t="shared" si="753"/>
        <v>2</v>
      </c>
      <c r="Q6045" s="4">
        <f t="shared" si="754"/>
        <v>4</v>
      </c>
      <c r="R6045" s="4">
        <f t="shared" si="755"/>
        <v>10</v>
      </c>
      <c r="S6045" s="4">
        <f t="shared" si="756"/>
        <v>92.9</v>
      </c>
      <c r="T6045" s="4" t="str">
        <f t="shared" si="757"/>
        <v>C - Entwicklungspotenzial</v>
      </c>
      <c r="U6045" s="4">
        <f>ROUND(((E6045-Hilfswerte!$B$20)/Hilfswerte!$B$21)+((F6045-Hilfswerte!$B$22)/Hilfswerte!$B$23)+((G6045-Hilfswerte!$B$24)/Hilfswerte!$B$25)+0.1*INDEX(Hilfswerte!$B$4:$B$15,MATCH(C6045,Hilfswerte!$A$4:$A$15,0)),2)</f>
        <v>2.06</v>
      </c>
      <c r="V6045" s="4">
        <f>ROUND(SQRT((((E6045-Hilfswerte!$B$20)/Hilfswerte!$B$21)-Hilfswerte!$B$28)^2+(((F6045-Hilfswerte!$B$22)/Hilfswerte!$B$23)-Hilfswerte!$B$29)^2+(((G6045-Hilfswerte!$B$24)/Hilfswerte!$B$25)-Hilfswerte!$B$30)^2),3)</f>
        <v>2.097</v>
      </c>
      <c r="W6045" s="4">
        <f>ROUND(E6045*Hilfswerte!$B$31,0)</f>
        <v>12538</v>
      </c>
      <c r="X6045" s="4">
        <f t="shared" si="758"/>
        <v>8123</v>
      </c>
      <c r="Y6045" s="4" t="str">
        <f>IF(T6045="A - Top-Kunde","bereits Top-Kunde",IF(AND(V6045&lt;=Hilfswerte!$B$34,H6045&lt;0.5*W6045),"Hoch",IF(AND(V6045&lt;=Hilfswerte!$B$35,H6045&lt;0.7*W6045),"Mittel","Niedrig")))</f>
        <v>Niedrig</v>
      </c>
      <c r="Z6045" s="4">
        <f t="shared" si="759"/>
        <v>9.1999999999999993</v>
      </c>
      <c r="AA6045" s="4" t="str">
        <f>IF(J6045&gt;365,"Bereits abgewandert (Segment D)",IF(Z6045&gt;=Hilfswerte!$B$38,"Rot - akut gefaehrdet",IF(Z6045&gt;=Hilfswerte!$B$39,"Gelb - beobachten","Gruen - stabil")))</f>
        <v>Gruen - stabil</v>
      </c>
    </row>
    <row r="6046" spans="1:27" ht="15" customHeight="1" x14ac:dyDescent="0.25">
      <c r="A6046" s="4" t="s">
        <v>6393</v>
      </c>
      <c r="B6046" s="4" t="s">
        <v>741</v>
      </c>
      <c r="C6046" s="4" t="s">
        <v>89</v>
      </c>
      <c r="D6046" s="4" t="s">
        <v>30</v>
      </c>
      <c r="E6046" s="4">
        <v>82</v>
      </c>
      <c r="F6046" s="4">
        <v>14.5</v>
      </c>
      <c r="G6046" s="4">
        <v>6.2</v>
      </c>
      <c r="H6046" s="4">
        <v>2644</v>
      </c>
      <c r="I6046" s="4">
        <v>1</v>
      </c>
      <c r="J6046" s="4">
        <v>39</v>
      </c>
      <c r="K6046" s="4">
        <v>1</v>
      </c>
      <c r="L6046" s="4">
        <v>7</v>
      </c>
      <c r="M6046" s="4">
        <v>6</v>
      </c>
      <c r="N6046" s="4">
        <v>-29.6</v>
      </c>
      <c r="O6046" s="4">
        <f t="shared" si="752"/>
        <v>4</v>
      </c>
      <c r="P6046" s="4">
        <f t="shared" si="753"/>
        <v>1</v>
      </c>
      <c r="Q6046" s="4">
        <f t="shared" si="754"/>
        <v>4</v>
      </c>
      <c r="R6046" s="4">
        <f t="shared" si="755"/>
        <v>9</v>
      </c>
      <c r="S6046" s="4">
        <f t="shared" si="756"/>
        <v>67.099999999999994</v>
      </c>
      <c r="T6046" s="4" t="str">
        <f t="shared" si="757"/>
        <v>C - Entwicklungspotenzial</v>
      </c>
      <c r="U6046" s="4">
        <f>ROUND(((E6046-Hilfswerte!$B$20)/Hilfswerte!$B$21)+((F6046-Hilfswerte!$B$22)/Hilfswerte!$B$23)+((G6046-Hilfswerte!$B$24)/Hilfswerte!$B$25)+0.1*INDEX(Hilfswerte!$B$4:$B$15,MATCH(C6046,Hilfswerte!$A$4:$A$15,0)),2)</f>
        <v>-0.75</v>
      </c>
      <c r="V6046" s="4">
        <f>ROUND(SQRT((((E6046-Hilfswerte!$B$20)/Hilfswerte!$B$21)-Hilfswerte!$B$28)^2+(((F6046-Hilfswerte!$B$22)/Hilfswerte!$B$23)-Hilfswerte!$B$29)^2+(((G6046-Hilfswerte!$B$24)/Hilfswerte!$B$25)-Hilfswerte!$B$30)^2),3)</f>
        <v>0.97</v>
      </c>
      <c r="W6046" s="4">
        <f>ROUND(E6046*Hilfswerte!$B$31,0)</f>
        <v>16855</v>
      </c>
      <c r="X6046" s="4">
        <f t="shared" si="758"/>
        <v>14211</v>
      </c>
      <c r="Y6046" s="4" t="str">
        <f>IF(T6046="A - Top-Kunde","bereits Top-Kunde",IF(AND(V6046&lt;=Hilfswerte!$B$34,H6046&lt;0.5*W6046),"Hoch",IF(AND(V6046&lt;=Hilfswerte!$B$35,H6046&lt;0.7*W6046),"Mittel","Niedrig")))</f>
        <v>Mittel</v>
      </c>
      <c r="Z6046" s="4">
        <f t="shared" si="759"/>
        <v>18.2</v>
      </c>
      <c r="AA6046" s="4" t="str">
        <f>IF(J6046&gt;365,"Bereits abgewandert (Segment D)",IF(Z6046&gt;=Hilfswerte!$B$38,"Rot - akut gefaehrdet",IF(Z6046&gt;=Hilfswerte!$B$39,"Gelb - beobachten","Gruen - stabil")))</f>
        <v>Gelb - beobachten</v>
      </c>
    </row>
    <row r="6047" spans="1:27" ht="15" customHeight="1" x14ac:dyDescent="0.25">
      <c r="A6047" s="4" t="s">
        <v>6394</v>
      </c>
      <c r="B6047" s="4" t="s">
        <v>119</v>
      </c>
      <c r="C6047" s="4" t="s">
        <v>38</v>
      </c>
      <c r="D6047" s="4" t="s">
        <v>30</v>
      </c>
      <c r="E6047" s="4">
        <v>40</v>
      </c>
      <c r="F6047" s="4">
        <v>10.8</v>
      </c>
      <c r="G6047" s="4">
        <v>0.4</v>
      </c>
      <c r="H6047" s="4">
        <v>3485</v>
      </c>
      <c r="I6047" s="4">
        <v>3</v>
      </c>
      <c r="J6047" s="4">
        <v>22</v>
      </c>
      <c r="K6047" s="4">
        <v>0</v>
      </c>
      <c r="L6047" s="4">
        <v>-1</v>
      </c>
      <c r="M6047" s="4">
        <v>3</v>
      </c>
      <c r="N6047" s="4">
        <v>-2</v>
      </c>
      <c r="O6047" s="4">
        <f t="shared" si="752"/>
        <v>5</v>
      </c>
      <c r="P6047" s="4">
        <f t="shared" si="753"/>
        <v>3</v>
      </c>
      <c r="Q6047" s="4">
        <f t="shared" si="754"/>
        <v>4</v>
      </c>
      <c r="R6047" s="4">
        <f t="shared" si="755"/>
        <v>12</v>
      </c>
      <c r="S6047" s="4">
        <f t="shared" si="756"/>
        <v>119</v>
      </c>
      <c r="T6047" s="4" t="str">
        <f t="shared" si="757"/>
        <v>B - Kernkunde</v>
      </c>
      <c r="U6047" s="4">
        <f>ROUND(((E6047-Hilfswerte!$B$20)/Hilfswerte!$B$21)+((F6047-Hilfswerte!$B$22)/Hilfswerte!$B$23)+((G6047-Hilfswerte!$B$24)/Hilfswerte!$B$25)+0.1*INDEX(Hilfswerte!$B$4:$B$15,MATCH(C6047,Hilfswerte!$A$4:$A$15,0)),2)</f>
        <v>-1.87</v>
      </c>
      <c r="V6047" s="4">
        <f>ROUND(SQRT((((E6047-Hilfswerte!$B$20)/Hilfswerte!$B$21)-Hilfswerte!$B$28)^2+(((F6047-Hilfswerte!$B$22)/Hilfswerte!$B$23)-Hilfswerte!$B$29)^2+(((G6047-Hilfswerte!$B$24)/Hilfswerte!$B$25)-Hilfswerte!$B$30)^2),3)</f>
        <v>1.865</v>
      </c>
      <c r="W6047" s="4">
        <f>ROUND(E6047*Hilfswerte!$B$31,0)</f>
        <v>8222</v>
      </c>
      <c r="X6047" s="4">
        <f t="shared" si="758"/>
        <v>4737</v>
      </c>
      <c r="Y6047" s="4" t="str">
        <f>IF(T6047="A - Top-Kunde","bereits Top-Kunde",IF(AND(V6047&lt;=Hilfswerte!$B$34,H6047&lt;0.5*W6047),"Hoch",IF(AND(V6047&lt;=Hilfswerte!$B$35,H6047&lt;0.7*W6047),"Mittel","Niedrig")))</f>
        <v>Niedrig</v>
      </c>
      <c r="Z6047" s="4">
        <f t="shared" si="759"/>
        <v>1.9</v>
      </c>
      <c r="AA6047" s="4" t="str">
        <f>IF(J6047&gt;365,"Bereits abgewandert (Segment D)",IF(Z6047&gt;=Hilfswerte!$B$38,"Rot - akut gefaehrdet",IF(Z6047&gt;=Hilfswerte!$B$39,"Gelb - beobachten","Gruen - stabil")))</f>
        <v>Gruen - stabil</v>
      </c>
    </row>
    <row r="6048" spans="1:27" ht="15" customHeight="1" x14ac:dyDescent="0.25">
      <c r="A6048" s="4" t="s">
        <v>6395</v>
      </c>
      <c r="B6048" s="4" t="s">
        <v>203</v>
      </c>
      <c r="C6048" s="4" t="s">
        <v>65</v>
      </c>
      <c r="D6048" s="4" t="s">
        <v>178</v>
      </c>
      <c r="E6048" s="4">
        <v>100</v>
      </c>
      <c r="F6048" s="4">
        <v>15.6</v>
      </c>
      <c r="G6048" s="4">
        <v>4.5</v>
      </c>
      <c r="H6048" s="4">
        <v>981</v>
      </c>
      <c r="I6048" s="4">
        <v>1</v>
      </c>
      <c r="J6048" s="4">
        <v>175</v>
      </c>
      <c r="K6048" s="4">
        <v>0</v>
      </c>
      <c r="L6048" s="4">
        <v>11</v>
      </c>
      <c r="M6048" s="4">
        <v>3</v>
      </c>
      <c r="N6048" s="4">
        <v>21.7</v>
      </c>
      <c r="O6048" s="4">
        <f t="shared" si="752"/>
        <v>3</v>
      </c>
      <c r="P6048" s="4">
        <f t="shared" si="753"/>
        <v>1</v>
      </c>
      <c r="Q6048" s="4">
        <f t="shared" si="754"/>
        <v>2</v>
      </c>
      <c r="R6048" s="4">
        <f t="shared" si="755"/>
        <v>6</v>
      </c>
      <c r="S6048" s="4">
        <f t="shared" si="756"/>
        <v>67.599999999999994</v>
      </c>
      <c r="T6048" s="4" t="str">
        <f t="shared" si="757"/>
        <v>C - Entwicklungspotenzial</v>
      </c>
      <c r="U6048" s="4">
        <f>ROUND(((E6048-Hilfswerte!$B$20)/Hilfswerte!$B$21)+((F6048-Hilfswerte!$B$22)/Hilfswerte!$B$23)+((G6048-Hilfswerte!$B$24)/Hilfswerte!$B$25)+0.1*INDEX(Hilfswerte!$B$4:$B$15,MATCH(C6048,Hilfswerte!$A$4:$A$15,0)),2)</f>
        <v>-1.27</v>
      </c>
      <c r="V6048" s="4">
        <f>ROUND(SQRT((((E6048-Hilfswerte!$B$20)/Hilfswerte!$B$21)-Hilfswerte!$B$28)^2+(((F6048-Hilfswerte!$B$22)/Hilfswerte!$B$23)-Hilfswerte!$B$29)^2+(((G6048-Hilfswerte!$B$24)/Hilfswerte!$B$25)-Hilfswerte!$B$30)^2),3)</f>
        <v>1.173</v>
      </c>
      <c r="W6048" s="4">
        <f>ROUND(E6048*Hilfswerte!$B$31,0)</f>
        <v>20555</v>
      </c>
      <c r="X6048" s="4">
        <f t="shared" si="758"/>
        <v>19574</v>
      </c>
      <c r="Y6048" s="4" t="str">
        <f>IF(T6048="A - Top-Kunde","bereits Top-Kunde",IF(AND(V6048&lt;=Hilfswerte!$B$34,H6048&lt;0.5*W6048),"Hoch",IF(AND(V6048&lt;=Hilfswerte!$B$35,H6048&lt;0.7*W6048),"Mittel","Niedrig")))</f>
        <v>Niedrig</v>
      </c>
      <c r="Z6048" s="4">
        <f t="shared" si="759"/>
        <v>11</v>
      </c>
      <c r="AA6048" s="4" t="str">
        <f>IF(J6048&gt;365,"Bereits abgewandert (Segment D)",IF(Z6048&gt;=Hilfswerte!$B$38,"Rot - akut gefaehrdet",IF(Z6048&gt;=Hilfswerte!$B$39,"Gelb - beobachten","Gruen - stabil")))</f>
        <v>Gruen - stabil</v>
      </c>
    </row>
    <row r="6049" spans="1:27" ht="15" customHeight="1" x14ac:dyDescent="0.25">
      <c r="A6049" s="4" t="s">
        <v>6396</v>
      </c>
      <c r="B6049" s="4" t="s">
        <v>782</v>
      </c>
      <c r="C6049" s="4" t="s">
        <v>47</v>
      </c>
      <c r="D6049" s="4" t="s">
        <v>30</v>
      </c>
      <c r="E6049" s="4">
        <v>10</v>
      </c>
      <c r="F6049" s="4">
        <v>2.2999999999999998</v>
      </c>
      <c r="G6049" s="4">
        <v>3.8</v>
      </c>
      <c r="H6049" s="4">
        <v>0</v>
      </c>
      <c r="I6049" s="4">
        <v>0</v>
      </c>
      <c r="J6049" s="4">
        <v>972</v>
      </c>
      <c r="K6049" s="4">
        <v>0</v>
      </c>
      <c r="L6049" s="4">
        <v>20</v>
      </c>
      <c r="M6049" s="4">
        <v>0</v>
      </c>
      <c r="N6049" s="4">
        <v>-62.1</v>
      </c>
      <c r="O6049" s="4">
        <f t="shared" si="752"/>
        <v>1</v>
      </c>
      <c r="P6049" s="4">
        <f t="shared" si="753"/>
        <v>1</v>
      </c>
      <c r="Q6049" s="4">
        <f t="shared" si="754"/>
        <v>1</v>
      </c>
      <c r="R6049" s="4">
        <f t="shared" si="755"/>
        <v>3</v>
      </c>
      <c r="S6049" s="4">
        <f t="shared" si="756"/>
        <v>-7.1</v>
      </c>
      <c r="T6049" s="4" t="str">
        <f t="shared" si="757"/>
        <v>D - Abwanderungsrisiko</v>
      </c>
      <c r="U6049" s="4">
        <f>ROUND(((E6049-Hilfswerte!$B$20)/Hilfswerte!$B$21)+((F6049-Hilfswerte!$B$22)/Hilfswerte!$B$23)+((G6049-Hilfswerte!$B$24)/Hilfswerte!$B$25)+0.1*INDEX(Hilfswerte!$B$4:$B$15,MATCH(C6049,Hilfswerte!$A$4:$A$15,0)),2)</f>
        <v>-1.87</v>
      </c>
      <c r="V6049" s="4">
        <f>ROUND(SQRT((((E6049-Hilfswerte!$B$20)/Hilfswerte!$B$21)-Hilfswerte!$B$28)^2+(((F6049-Hilfswerte!$B$22)/Hilfswerte!$B$23)-Hilfswerte!$B$29)^2+(((G6049-Hilfswerte!$B$24)/Hilfswerte!$B$25)-Hilfswerte!$B$30)^2),3)</f>
        <v>1.498</v>
      </c>
      <c r="W6049" s="4">
        <f>ROUND(E6049*Hilfswerte!$B$31,0)</f>
        <v>2055</v>
      </c>
      <c r="X6049" s="4">
        <f t="shared" si="758"/>
        <v>2055</v>
      </c>
      <c r="Y6049" s="4" t="str">
        <f>IF(T6049="A - Top-Kunde","bereits Top-Kunde",IF(AND(V6049&lt;=Hilfswerte!$B$34,H6049&lt;0.5*W6049),"Hoch",IF(AND(V6049&lt;=Hilfswerte!$B$35,H6049&lt;0.7*W6049),"Mittel","Niedrig")))</f>
        <v>Niedrig</v>
      </c>
      <c r="Z6049" s="4">
        <f t="shared" si="759"/>
        <v>77.400000000000006</v>
      </c>
      <c r="AA6049" s="4" t="str">
        <f>IF(J6049&gt;365,"Bereits abgewandert (Segment D)",IF(Z6049&gt;=Hilfswerte!$B$38,"Rot - akut gefaehrdet",IF(Z6049&gt;=Hilfswerte!$B$39,"Gelb - beobachten","Gruen - stabil")))</f>
        <v>Bereits abgewandert (Segment D)</v>
      </c>
    </row>
    <row r="6050" spans="1:27" ht="15" customHeight="1" x14ac:dyDescent="0.25">
      <c r="A6050" s="4" t="s">
        <v>6397</v>
      </c>
      <c r="B6050" s="4" t="s">
        <v>696</v>
      </c>
      <c r="C6050" s="4" t="s">
        <v>47</v>
      </c>
      <c r="D6050" s="4" t="s">
        <v>30</v>
      </c>
      <c r="E6050" s="4">
        <v>8</v>
      </c>
      <c r="F6050" s="4">
        <v>2.1</v>
      </c>
      <c r="G6050" s="4">
        <v>0.5</v>
      </c>
      <c r="H6050" s="4">
        <v>347</v>
      </c>
      <c r="I6050" s="4">
        <v>3</v>
      </c>
      <c r="J6050" s="4">
        <v>18</v>
      </c>
      <c r="K6050" s="4">
        <v>0</v>
      </c>
      <c r="L6050" s="4">
        <v>2</v>
      </c>
      <c r="M6050" s="4">
        <v>2</v>
      </c>
      <c r="N6050" s="4">
        <v>11.4</v>
      </c>
      <c r="O6050" s="4">
        <f t="shared" si="752"/>
        <v>5</v>
      </c>
      <c r="P6050" s="4">
        <f t="shared" si="753"/>
        <v>3</v>
      </c>
      <c r="Q6050" s="4">
        <f t="shared" si="754"/>
        <v>2</v>
      </c>
      <c r="R6050" s="4">
        <f t="shared" si="755"/>
        <v>10</v>
      </c>
      <c r="S6050" s="4">
        <f t="shared" si="756"/>
        <v>105.1</v>
      </c>
      <c r="T6050" s="4" t="str">
        <f t="shared" si="757"/>
        <v>B - Kernkunde</v>
      </c>
      <c r="U6050" s="4">
        <f>ROUND(((E6050-Hilfswerte!$B$20)/Hilfswerte!$B$21)+((F6050-Hilfswerte!$B$22)/Hilfswerte!$B$23)+((G6050-Hilfswerte!$B$24)/Hilfswerte!$B$25)+0.1*INDEX(Hilfswerte!$B$4:$B$15,MATCH(C6050,Hilfswerte!$A$4:$A$15,0)),2)</f>
        <v>-2.4</v>
      </c>
      <c r="V6050" s="4">
        <f>ROUND(SQRT((((E6050-Hilfswerte!$B$20)/Hilfswerte!$B$21)-Hilfswerte!$B$28)^2+(((F6050-Hilfswerte!$B$22)/Hilfswerte!$B$23)-Hilfswerte!$B$29)^2+(((G6050-Hilfswerte!$B$24)/Hilfswerte!$B$25)-Hilfswerte!$B$30)^2),3)</f>
        <v>1.9410000000000001</v>
      </c>
      <c r="W6050" s="4">
        <f>ROUND(E6050*Hilfswerte!$B$31,0)</f>
        <v>1644</v>
      </c>
      <c r="X6050" s="4">
        <f t="shared" si="758"/>
        <v>1297</v>
      </c>
      <c r="Y6050" s="4" t="str">
        <f>IF(T6050="A - Top-Kunde","bereits Top-Kunde",IF(AND(V6050&lt;=Hilfswerte!$B$34,H6050&lt;0.5*W6050),"Hoch",IF(AND(V6050&lt;=Hilfswerte!$B$35,H6050&lt;0.7*W6050),"Mittel","Niedrig")))</f>
        <v>Niedrig</v>
      </c>
      <c r="Z6050" s="4">
        <f t="shared" si="759"/>
        <v>1.3</v>
      </c>
      <c r="AA6050" s="4" t="str">
        <f>IF(J6050&gt;365,"Bereits abgewandert (Segment D)",IF(Z6050&gt;=Hilfswerte!$B$38,"Rot - akut gefaehrdet",IF(Z6050&gt;=Hilfswerte!$B$39,"Gelb - beobachten","Gruen - stabil")))</f>
        <v>Gruen - stabil</v>
      </c>
    </row>
    <row r="6051" spans="1:27" ht="15" customHeight="1" x14ac:dyDescent="0.25">
      <c r="A6051" s="4" t="s">
        <v>6398</v>
      </c>
      <c r="B6051" s="4" t="s">
        <v>384</v>
      </c>
      <c r="C6051" s="4" t="s">
        <v>47</v>
      </c>
      <c r="D6051" s="4" t="s">
        <v>56</v>
      </c>
      <c r="E6051" s="4">
        <v>934</v>
      </c>
      <c r="F6051" s="4">
        <v>315.2</v>
      </c>
      <c r="G6051" s="4">
        <v>15.5</v>
      </c>
      <c r="H6051" s="4">
        <v>15881</v>
      </c>
      <c r="I6051" s="4">
        <v>2</v>
      </c>
      <c r="J6051" s="4">
        <v>153</v>
      </c>
      <c r="K6051" s="4">
        <v>0</v>
      </c>
      <c r="L6051" s="4">
        <v>-3</v>
      </c>
      <c r="M6051" s="4">
        <v>2</v>
      </c>
      <c r="N6051" s="4">
        <v>9.3000000000000007</v>
      </c>
      <c r="O6051" s="4">
        <f t="shared" si="752"/>
        <v>3</v>
      </c>
      <c r="P6051" s="4">
        <f t="shared" si="753"/>
        <v>2</v>
      </c>
      <c r="Q6051" s="4">
        <f t="shared" si="754"/>
        <v>5</v>
      </c>
      <c r="R6051" s="4">
        <f t="shared" si="755"/>
        <v>10</v>
      </c>
      <c r="S6051" s="4">
        <f t="shared" si="756"/>
        <v>104.7</v>
      </c>
      <c r="T6051" s="4" t="str">
        <f t="shared" si="757"/>
        <v>C - Entwicklungspotenzial</v>
      </c>
      <c r="U6051" s="4">
        <f>ROUND(((E6051-Hilfswerte!$B$20)/Hilfswerte!$B$21)+((F6051-Hilfswerte!$B$22)/Hilfswerte!$B$23)+((G6051-Hilfswerte!$B$24)/Hilfswerte!$B$25)+0.1*INDEX(Hilfswerte!$B$4:$B$15,MATCH(C6051,Hilfswerte!$A$4:$A$15,0)),2)</f>
        <v>9.59</v>
      </c>
      <c r="V6051" s="4">
        <f>ROUND(SQRT((((E6051-Hilfswerte!$B$20)/Hilfswerte!$B$21)-Hilfswerte!$B$28)^2+(((F6051-Hilfswerte!$B$22)/Hilfswerte!$B$23)-Hilfswerte!$B$29)^2+(((G6051-Hilfswerte!$B$24)/Hilfswerte!$B$25)-Hilfswerte!$B$30)^2),3)</f>
        <v>6.0250000000000004</v>
      </c>
      <c r="W6051" s="4">
        <f>ROUND(E6051*Hilfswerte!$B$31,0)</f>
        <v>191980</v>
      </c>
      <c r="X6051" s="4">
        <f t="shared" si="758"/>
        <v>176099</v>
      </c>
      <c r="Y6051" s="4" t="str">
        <f>IF(T6051="A - Top-Kunde","bereits Top-Kunde",IF(AND(V6051&lt;=Hilfswerte!$B$34,H6051&lt;0.5*W6051),"Hoch",IF(AND(V6051&lt;=Hilfswerte!$B$35,H6051&lt;0.7*W6051),"Mittel","Niedrig")))</f>
        <v>Niedrig</v>
      </c>
      <c r="Z6051" s="4">
        <f t="shared" si="759"/>
        <v>7.7</v>
      </c>
      <c r="AA6051" s="4" t="str">
        <f>IF(J6051&gt;365,"Bereits abgewandert (Segment D)",IF(Z6051&gt;=Hilfswerte!$B$38,"Rot - akut gefaehrdet",IF(Z6051&gt;=Hilfswerte!$B$39,"Gelb - beobachten","Gruen - stabil")))</f>
        <v>Gruen - stabil</v>
      </c>
    </row>
    <row r="6052" spans="1:27" ht="15" customHeight="1" x14ac:dyDescent="0.25">
      <c r="A6052" s="4" t="s">
        <v>6399</v>
      </c>
      <c r="B6052" s="4" t="s">
        <v>797</v>
      </c>
      <c r="C6052" s="4" t="s">
        <v>59</v>
      </c>
      <c r="D6052" s="4" t="s">
        <v>30</v>
      </c>
      <c r="E6052" s="4">
        <v>147</v>
      </c>
      <c r="F6052" s="4">
        <v>35.700000000000003</v>
      </c>
      <c r="G6052" s="4">
        <v>17.5</v>
      </c>
      <c r="H6052" s="4">
        <v>2160</v>
      </c>
      <c r="I6052" s="4">
        <v>2</v>
      </c>
      <c r="J6052" s="4">
        <v>27</v>
      </c>
      <c r="K6052" s="4">
        <v>0</v>
      </c>
      <c r="L6052" s="4">
        <v>2</v>
      </c>
      <c r="M6052" s="4">
        <v>2</v>
      </c>
      <c r="N6052" s="4">
        <v>-9.5</v>
      </c>
      <c r="O6052" s="4">
        <f t="shared" si="752"/>
        <v>5</v>
      </c>
      <c r="P6052" s="4">
        <f t="shared" si="753"/>
        <v>2</v>
      </c>
      <c r="Q6052" s="4">
        <f t="shared" si="754"/>
        <v>3</v>
      </c>
      <c r="R6052" s="4">
        <f t="shared" si="755"/>
        <v>10</v>
      </c>
      <c r="S6052" s="4">
        <f t="shared" si="756"/>
        <v>94.7</v>
      </c>
      <c r="T6052" s="4" t="str">
        <f t="shared" si="757"/>
        <v>C - Entwicklungspotenzial</v>
      </c>
      <c r="U6052" s="4">
        <f>ROUND(((E6052-Hilfswerte!$B$20)/Hilfswerte!$B$21)+((F6052-Hilfswerte!$B$22)/Hilfswerte!$B$23)+((G6052-Hilfswerte!$B$24)/Hilfswerte!$B$25)+0.1*INDEX(Hilfswerte!$B$4:$B$15,MATCH(C6052,Hilfswerte!$A$4:$A$15,0)),2)</f>
        <v>1.34</v>
      </c>
      <c r="V6052" s="4">
        <f>ROUND(SQRT((((E6052-Hilfswerte!$B$20)/Hilfswerte!$B$21)-Hilfswerte!$B$28)^2+(((F6052-Hilfswerte!$B$22)/Hilfswerte!$B$23)-Hilfswerte!$B$29)^2+(((G6052-Hilfswerte!$B$24)/Hilfswerte!$B$25)-Hilfswerte!$B$30)^2),3)</f>
        <v>1.0029999999999999</v>
      </c>
      <c r="W6052" s="4">
        <f>ROUND(E6052*Hilfswerte!$B$31,0)</f>
        <v>30215</v>
      </c>
      <c r="X6052" s="4">
        <f t="shared" si="758"/>
        <v>28055</v>
      </c>
      <c r="Y6052" s="4" t="str">
        <f>IF(T6052="A - Top-Kunde","bereits Top-Kunde",IF(AND(V6052&lt;=Hilfswerte!$B$34,H6052&lt;0.5*W6052),"Hoch",IF(AND(V6052&lt;=Hilfswerte!$B$35,H6052&lt;0.7*W6052),"Mittel","Niedrig")))</f>
        <v>Mittel</v>
      </c>
      <c r="Z6052" s="4">
        <f t="shared" si="759"/>
        <v>5.6</v>
      </c>
      <c r="AA6052" s="4" t="str">
        <f>IF(J6052&gt;365,"Bereits abgewandert (Segment D)",IF(Z6052&gt;=Hilfswerte!$B$38,"Rot - akut gefaehrdet",IF(Z6052&gt;=Hilfswerte!$B$39,"Gelb - beobachten","Gruen - stabil")))</f>
        <v>Gruen - stabil</v>
      </c>
    </row>
    <row r="6053" spans="1:27" ht="15" customHeight="1" x14ac:dyDescent="0.25">
      <c r="A6053" s="4" t="s">
        <v>6400</v>
      </c>
      <c r="B6053" s="4" t="s">
        <v>900</v>
      </c>
      <c r="C6053" s="4" t="s">
        <v>29</v>
      </c>
      <c r="D6053" s="4" t="s">
        <v>77</v>
      </c>
      <c r="E6053" s="4">
        <v>90</v>
      </c>
      <c r="F6053" s="4">
        <v>25.5</v>
      </c>
      <c r="G6053" s="4">
        <v>8</v>
      </c>
      <c r="H6053" s="4">
        <v>20484</v>
      </c>
      <c r="I6053" s="4">
        <v>3</v>
      </c>
      <c r="J6053" s="4">
        <v>20</v>
      </c>
      <c r="K6053" s="4">
        <v>0</v>
      </c>
      <c r="L6053" s="4">
        <v>8</v>
      </c>
      <c r="M6053" s="4">
        <v>5</v>
      </c>
      <c r="N6053" s="4">
        <v>3.2</v>
      </c>
      <c r="O6053" s="4">
        <f t="shared" si="752"/>
        <v>5</v>
      </c>
      <c r="P6053" s="4">
        <f t="shared" si="753"/>
        <v>3</v>
      </c>
      <c r="Q6053" s="4">
        <f t="shared" si="754"/>
        <v>5</v>
      </c>
      <c r="R6053" s="4">
        <f t="shared" si="755"/>
        <v>13</v>
      </c>
      <c r="S6053" s="4">
        <f t="shared" si="756"/>
        <v>129.19999999999999</v>
      </c>
      <c r="T6053" s="4" t="str">
        <f t="shared" si="757"/>
        <v>A - Top-Kunde</v>
      </c>
      <c r="U6053" s="4">
        <f>ROUND(((E6053-Hilfswerte!$B$20)/Hilfswerte!$B$21)+((F6053-Hilfswerte!$B$22)/Hilfswerte!$B$23)+((G6053-Hilfswerte!$B$24)/Hilfswerte!$B$25)+0.1*INDEX(Hilfswerte!$B$4:$B$15,MATCH(C6053,Hilfswerte!$A$4:$A$15,0)),2)</f>
        <v>-0.26</v>
      </c>
      <c r="V6053" s="4">
        <f>ROUND(SQRT((((E6053-Hilfswerte!$B$20)/Hilfswerte!$B$21)-Hilfswerte!$B$28)^2+(((F6053-Hilfswerte!$B$22)/Hilfswerte!$B$23)-Hilfswerte!$B$29)^2+(((G6053-Hilfswerte!$B$24)/Hilfswerte!$B$25)-Hilfswerte!$B$30)^2),3)</f>
        <v>0.64600000000000002</v>
      </c>
      <c r="W6053" s="4">
        <f>ROUND(E6053*Hilfswerte!$B$31,0)</f>
        <v>18499</v>
      </c>
      <c r="X6053" s="4">
        <f t="shared" si="758"/>
        <v>0</v>
      </c>
      <c r="Y6053" s="4" t="str">
        <f>IF(T6053="A - Top-Kunde","bereits Top-Kunde",IF(AND(V6053&lt;=Hilfswerte!$B$34,H6053&lt;0.5*W6053),"Hoch",IF(AND(V6053&lt;=Hilfswerte!$B$35,H6053&lt;0.7*W6053),"Mittel","Niedrig")))</f>
        <v>bereits Top-Kunde</v>
      </c>
      <c r="Z6053" s="4">
        <f t="shared" si="759"/>
        <v>2.6</v>
      </c>
      <c r="AA6053" s="4" t="str">
        <f>IF(J6053&gt;365,"Bereits abgewandert (Segment D)",IF(Z6053&gt;=Hilfswerte!$B$38,"Rot - akut gefaehrdet",IF(Z6053&gt;=Hilfswerte!$B$39,"Gelb - beobachten","Gruen - stabil")))</f>
        <v>Gruen - stabil</v>
      </c>
    </row>
    <row r="6054" spans="1:27" ht="15" customHeight="1" x14ac:dyDescent="0.25">
      <c r="A6054" s="4" t="s">
        <v>6401</v>
      </c>
      <c r="B6054" s="4" t="s">
        <v>713</v>
      </c>
      <c r="C6054" s="4" t="s">
        <v>38</v>
      </c>
      <c r="D6054" s="4" t="s">
        <v>48</v>
      </c>
      <c r="E6054" s="4">
        <v>56</v>
      </c>
      <c r="F6054" s="4">
        <v>17.899999999999999</v>
      </c>
      <c r="G6054" s="4">
        <v>0.4</v>
      </c>
      <c r="H6054" s="4">
        <v>26460</v>
      </c>
      <c r="I6054" s="4">
        <v>7</v>
      </c>
      <c r="J6054" s="4">
        <v>9</v>
      </c>
      <c r="K6054" s="4">
        <v>0</v>
      </c>
      <c r="L6054" s="4">
        <v>8</v>
      </c>
      <c r="M6054" s="4">
        <v>2</v>
      </c>
      <c r="N6054" s="4">
        <v>6.5</v>
      </c>
      <c r="O6054" s="4">
        <f t="shared" si="752"/>
        <v>5</v>
      </c>
      <c r="P6054" s="4">
        <f t="shared" si="753"/>
        <v>5</v>
      </c>
      <c r="Q6054" s="4">
        <f t="shared" si="754"/>
        <v>5</v>
      </c>
      <c r="R6054" s="4">
        <f t="shared" si="755"/>
        <v>15</v>
      </c>
      <c r="S6054" s="4">
        <f t="shared" si="756"/>
        <v>150.9</v>
      </c>
      <c r="T6054" s="4" t="str">
        <f t="shared" si="757"/>
        <v>A - Top-Kunde</v>
      </c>
      <c r="U6054" s="4">
        <f>ROUND(((E6054-Hilfswerte!$B$20)/Hilfswerte!$B$21)+((F6054-Hilfswerte!$B$22)/Hilfswerte!$B$23)+((G6054-Hilfswerte!$B$24)/Hilfswerte!$B$25)+0.1*INDEX(Hilfswerte!$B$4:$B$15,MATCH(C6054,Hilfswerte!$A$4:$A$15,0)),2)</f>
        <v>-1.67</v>
      </c>
      <c r="V6054" s="4">
        <f>ROUND(SQRT((((E6054-Hilfswerte!$B$20)/Hilfswerte!$B$21)-Hilfswerte!$B$28)^2+(((F6054-Hilfswerte!$B$22)/Hilfswerte!$B$23)-Hilfswerte!$B$29)^2+(((G6054-Hilfswerte!$B$24)/Hilfswerte!$B$25)-Hilfswerte!$B$30)^2),3)</f>
        <v>1.8169999999999999</v>
      </c>
      <c r="W6054" s="4">
        <f>ROUND(E6054*Hilfswerte!$B$31,0)</f>
        <v>11511</v>
      </c>
      <c r="X6054" s="4">
        <f t="shared" si="758"/>
        <v>0</v>
      </c>
      <c r="Y6054" s="4" t="str">
        <f>IF(T6054="A - Top-Kunde","bereits Top-Kunde",IF(AND(V6054&lt;=Hilfswerte!$B$34,H6054&lt;0.5*W6054),"Hoch",IF(AND(V6054&lt;=Hilfswerte!$B$35,H6054&lt;0.7*W6054),"Mittel","Niedrig")))</f>
        <v>bereits Top-Kunde</v>
      </c>
      <c r="Z6054" s="4">
        <f t="shared" si="759"/>
        <v>2.1</v>
      </c>
      <c r="AA6054" s="4" t="str">
        <f>IF(J6054&gt;365,"Bereits abgewandert (Segment D)",IF(Z6054&gt;=Hilfswerte!$B$38,"Rot - akut gefaehrdet",IF(Z6054&gt;=Hilfswerte!$B$39,"Gelb - beobachten","Gruen - stabil")))</f>
        <v>Gruen - stabil</v>
      </c>
    </row>
    <row r="6055" spans="1:27" ht="15" customHeight="1" x14ac:dyDescent="0.25">
      <c r="A6055" s="4" t="s">
        <v>6402</v>
      </c>
      <c r="B6055" s="4" t="s">
        <v>1065</v>
      </c>
      <c r="C6055" s="4" t="s">
        <v>29</v>
      </c>
      <c r="D6055" s="4" t="s">
        <v>77</v>
      </c>
      <c r="E6055" s="4">
        <v>197</v>
      </c>
      <c r="F6055" s="4">
        <v>48.4</v>
      </c>
      <c r="G6055" s="4">
        <v>0.6</v>
      </c>
      <c r="H6055" s="4">
        <v>0</v>
      </c>
      <c r="I6055" s="4">
        <v>0</v>
      </c>
      <c r="J6055" s="4">
        <v>536</v>
      </c>
      <c r="K6055" s="4">
        <v>0</v>
      </c>
      <c r="L6055" s="4">
        <v>6</v>
      </c>
      <c r="M6055" s="4">
        <v>0</v>
      </c>
      <c r="N6055" s="4">
        <v>-41.2</v>
      </c>
      <c r="O6055" s="4">
        <f t="shared" si="752"/>
        <v>1</v>
      </c>
      <c r="P6055" s="4">
        <f t="shared" si="753"/>
        <v>1</v>
      </c>
      <c r="Q6055" s="4">
        <f t="shared" si="754"/>
        <v>1</v>
      </c>
      <c r="R6055" s="4">
        <f t="shared" si="755"/>
        <v>3</v>
      </c>
      <c r="S6055" s="4">
        <f t="shared" si="756"/>
        <v>7.6</v>
      </c>
      <c r="T6055" s="4" t="str">
        <f t="shared" si="757"/>
        <v>D - Abwanderungsrisiko</v>
      </c>
      <c r="U6055" s="4">
        <f>ROUND(((E6055-Hilfswerte!$B$20)/Hilfswerte!$B$21)+((F6055-Hilfswerte!$B$22)/Hilfswerte!$B$23)+((G6055-Hilfswerte!$B$24)/Hilfswerte!$B$25)+0.1*INDEX(Hilfswerte!$B$4:$B$15,MATCH(C6055,Hilfswerte!$A$4:$A$15,0)),2)</f>
        <v>-0.56000000000000005</v>
      </c>
      <c r="V6055" s="4">
        <f>ROUND(SQRT((((E6055-Hilfswerte!$B$20)/Hilfswerte!$B$21)-Hilfswerte!$B$28)^2+(((F6055-Hilfswerte!$B$22)/Hilfswerte!$B$23)-Hilfswerte!$B$29)^2+(((G6055-Hilfswerte!$B$24)/Hilfswerte!$B$25)-Hilfswerte!$B$30)^2),3)</f>
        <v>1.7010000000000001</v>
      </c>
      <c r="W6055" s="4">
        <f>ROUND(E6055*Hilfswerte!$B$31,0)</f>
        <v>40493</v>
      </c>
      <c r="X6055" s="4">
        <f t="shared" si="758"/>
        <v>40493</v>
      </c>
      <c r="Y6055" s="4" t="str">
        <f>IF(T6055="A - Top-Kunde","bereits Top-Kunde",IF(AND(V6055&lt;=Hilfswerte!$B$34,H6055&lt;0.5*W6055),"Hoch",IF(AND(V6055&lt;=Hilfswerte!$B$35,H6055&lt;0.7*W6055),"Mittel","Niedrig")))</f>
        <v>Niedrig</v>
      </c>
      <c r="Z6055" s="4">
        <f t="shared" si="759"/>
        <v>44.5</v>
      </c>
      <c r="AA6055" s="4" t="str">
        <f>IF(J6055&gt;365,"Bereits abgewandert (Segment D)",IF(Z6055&gt;=Hilfswerte!$B$38,"Rot - akut gefaehrdet",IF(Z6055&gt;=Hilfswerte!$B$39,"Gelb - beobachten","Gruen - stabil")))</f>
        <v>Bereits abgewandert (Segment D)</v>
      </c>
    </row>
    <row r="6056" spans="1:27" ht="15" customHeight="1" x14ac:dyDescent="0.25">
      <c r="A6056" s="4" t="s">
        <v>6403</v>
      </c>
      <c r="B6056" s="4" t="s">
        <v>572</v>
      </c>
      <c r="C6056" s="4" t="s">
        <v>55</v>
      </c>
      <c r="D6056" s="4" t="s">
        <v>30</v>
      </c>
      <c r="E6056" s="4">
        <v>82</v>
      </c>
      <c r="F6056" s="4">
        <v>16</v>
      </c>
      <c r="G6056" s="4">
        <v>11.8</v>
      </c>
      <c r="H6056" s="4">
        <v>12186</v>
      </c>
      <c r="I6056" s="4">
        <v>3</v>
      </c>
      <c r="J6056" s="4">
        <v>146</v>
      </c>
      <c r="K6056" s="4">
        <v>0</v>
      </c>
      <c r="L6056" s="4">
        <v>3</v>
      </c>
      <c r="M6056" s="4">
        <v>5</v>
      </c>
      <c r="N6056" s="4">
        <v>5.3</v>
      </c>
      <c r="O6056" s="4">
        <f t="shared" si="752"/>
        <v>3</v>
      </c>
      <c r="P6056" s="4">
        <f t="shared" si="753"/>
        <v>3</v>
      </c>
      <c r="Q6056" s="4">
        <f t="shared" si="754"/>
        <v>5</v>
      </c>
      <c r="R6056" s="4">
        <f t="shared" si="755"/>
        <v>11</v>
      </c>
      <c r="S6056" s="4">
        <f t="shared" si="756"/>
        <v>111.8</v>
      </c>
      <c r="T6056" s="4" t="str">
        <f t="shared" si="757"/>
        <v>B - Kernkunde</v>
      </c>
      <c r="U6056" s="4">
        <f>ROUND(((E6056-Hilfswerte!$B$20)/Hilfswerte!$B$21)+((F6056-Hilfswerte!$B$22)/Hilfswerte!$B$23)+((G6056-Hilfswerte!$B$24)/Hilfswerte!$B$25)+0.1*INDEX(Hilfswerte!$B$4:$B$15,MATCH(C6056,Hilfswerte!$A$4:$A$15,0)),2)</f>
        <v>0.17</v>
      </c>
      <c r="V6056" s="4">
        <f>ROUND(SQRT((((E6056-Hilfswerte!$B$20)/Hilfswerte!$B$21)-Hilfswerte!$B$28)^2+(((F6056-Hilfswerte!$B$22)/Hilfswerte!$B$23)-Hilfswerte!$B$29)^2+(((G6056-Hilfswerte!$B$24)/Hilfswerte!$B$25)-Hilfswerte!$B$30)^2),3)</f>
        <v>0.54300000000000004</v>
      </c>
      <c r="W6056" s="4">
        <f>ROUND(E6056*Hilfswerte!$B$31,0)</f>
        <v>16855</v>
      </c>
      <c r="X6056" s="4">
        <f t="shared" si="758"/>
        <v>4669</v>
      </c>
      <c r="Y6056" s="4" t="str">
        <f>IF(T6056="A - Top-Kunde","bereits Top-Kunde",IF(AND(V6056&lt;=Hilfswerte!$B$34,H6056&lt;0.5*W6056),"Hoch",IF(AND(V6056&lt;=Hilfswerte!$B$35,H6056&lt;0.7*W6056),"Mittel","Niedrig")))</f>
        <v>Niedrig</v>
      </c>
      <c r="Z6056" s="4">
        <f t="shared" si="759"/>
        <v>7.9</v>
      </c>
      <c r="AA6056" s="4" t="str">
        <f>IF(J6056&gt;365,"Bereits abgewandert (Segment D)",IF(Z6056&gt;=Hilfswerte!$B$38,"Rot - akut gefaehrdet",IF(Z6056&gt;=Hilfswerte!$B$39,"Gelb - beobachten","Gruen - stabil")))</f>
        <v>Gruen - stabil</v>
      </c>
    </row>
    <row r="6057" spans="1:27" ht="15" customHeight="1" x14ac:dyDescent="0.25">
      <c r="A6057" s="4" t="s">
        <v>6404</v>
      </c>
      <c r="B6057" s="4" t="s">
        <v>576</v>
      </c>
      <c r="C6057" s="4" t="s">
        <v>59</v>
      </c>
      <c r="D6057" s="4" t="s">
        <v>30</v>
      </c>
      <c r="E6057" s="4">
        <v>41</v>
      </c>
      <c r="F6057" s="4">
        <v>4.8</v>
      </c>
      <c r="G6057" s="4">
        <v>17.2</v>
      </c>
      <c r="H6057" s="4">
        <v>0</v>
      </c>
      <c r="I6057" s="4">
        <v>0</v>
      </c>
      <c r="J6057" s="4">
        <v>785</v>
      </c>
      <c r="K6057" s="4">
        <v>0</v>
      </c>
      <c r="L6057" s="4">
        <v>28</v>
      </c>
      <c r="M6057" s="4">
        <v>0</v>
      </c>
      <c r="N6057" s="4">
        <v>-40.9</v>
      </c>
      <c r="O6057" s="4">
        <f t="shared" si="752"/>
        <v>1</v>
      </c>
      <c r="P6057" s="4">
        <f t="shared" si="753"/>
        <v>1</v>
      </c>
      <c r="Q6057" s="4">
        <f t="shared" si="754"/>
        <v>1</v>
      </c>
      <c r="R6057" s="4">
        <f t="shared" si="755"/>
        <v>3</v>
      </c>
      <c r="S6057" s="4">
        <f t="shared" si="756"/>
        <v>1.2</v>
      </c>
      <c r="T6057" s="4" t="str">
        <f t="shared" si="757"/>
        <v>D - Abwanderungsrisiko</v>
      </c>
      <c r="U6057" s="4">
        <f>ROUND(((E6057-Hilfswerte!$B$20)/Hilfswerte!$B$21)+((F6057-Hilfswerte!$B$22)/Hilfswerte!$B$23)+((G6057-Hilfswerte!$B$24)/Hilfswerte!$B$25)+0.1*INDEX(Hilfswerte!$B$4:$B$15,MATCH(C6057,Hilfswerte!$A$4:$A$15,0)),2)</f>
        <v>0.28000000000000003</v>
      </c>
      <c r="V6057" s="4">
        <f>ROUND(SQRT((((E6057-Hilfswerte!$B$20)/Hilfswerte!$B$21)-Hilfswerte!$B$28)^2+(((F6057-Hilfswerte!$B$22)/Hilfswerte!$B$23)-Hilfswerte!$B$29)^2+(((G6057-Hilfswerte!$B$24)/Hilfswerte!$B$25)-Hilfswerte!$B$30)^2),3)</f>
        <v>1.244</v>
      </c>
      <c r="W6057" s="4">
        <f>ROUND(E6057*Hilfswerte!$B$31,0)</f>
        <v>8427</v>
      </c>
      <c r="X6057" s="4">
        <f t="shared" si="758"/>
        <v>8427</v>
      </c>
      <c r="Y6057" s="4" t="str">
        <f>IF(T6057="A - Top-Kunde","bereits Top-Kunde",IF(AND(V6057&lt;=Hilfswerte!$B$34,H6057&lt;0.5*W6057),"Hoch",IF(AND(V6057&lt;=Hilfswerte!$B$35,H6057&lt;0.7*W6057),"Mittel","Niedrig")))</f>
        <v>Niedrig</v>
      </c>
      <c r="Z6057" s="4">
        <f t="shared" si="759"/>
        <v>61.2</v>
      </c>
      <c r="AA6057" s="4" t="str">
        <f>IF(J6057&gt;365,"Bereits abgewandert (Segment D)",IF(Z6057&gt;=Hilfswerte!$B$38,"Rot - akut gefaehrdet",IF(Z6057&gt;=Hilfswerte!$B$39,"Gelb - beobachten","Gruen - stabil")))</f>
        <v>Bereits abgewandert (Segment D)</v>
      </c>
    </row>
    <row r="6058" spans="1:27" ht="15" customHeight="1" x14ac:dyDescent="0.25">
      <c r="A6058" s="4" t="s">
        <v>6405</v>
      </c>
      <c r="B6058" s="4" t="s">
        <v>698</v>
      </c>
      <c r="C6058" s="4" t="s">
        <v>55</v>
      </c>
      <c r="D6058" s="4" t="s">
        <v>30</v>
      </c>
      <c r="E6058" s="4">
        <v>152</v>
      </c>
      <c r="F6058" s="4">
        <v>39.700000000000003</v>
      </c>
      <c r="G6058" s="4">
        <v>13.3</v>
      </c>
      <c r="H6058" s="4">
        <v>25673</v>
      </c>
      <c r="I6058" s="4">
        <v>5</v>
      </c>
      <c r="J6058" s="4">
        <v>21</v>
      </c>
      <c r="K6058" s="4">
        <v>0</v>
      </c>
      <c r="L6058" s="4">
        <v>16</v>
      </c>
      <c r="M6058" s="4">
        <v>2</v>
      </c>
      <c r="N6058" s="4">
        <v>4.2</v>
      </c>
      <c r="O6058" s="4">
        <f t="shared" si="752"/>
        <v>5</v>
      </c>
      <c r="P6058" s="4">
        <f t="shared" si="753"/>
        <v>5</v>
      </c>
      <c r="Q6058" s="4">
        <f t="shared" si="754"/>
        <v>5</v>
      </c>
      <c r="R6058" s="4">
        <f t="shared" si="755"/>
        <v>15</v>
      </c>
      <c r="S6058" s="4">
        <f t="shared" si="756"/>
        <v>147.30000000000001</v>
      </c>
      <c r="T6058" s="4" t="str">
        <f t="shared" si="757"/>
        <v>A - Top-Kunde</v>
      </c>
      <c r="U6058" s="4">
        <f>ROUND(((E6058-Hilfswerte!$B$20)/Hilfswerte!$B$21)+((F6058-Hilfswerte!$B$22)/Hilfswerte!$B$23)+((G6058-Hilfswerte!$B$24)/Hilfswerte!$B$25)+0.1*INDEX(Hilfswerte!$B$4:$B$15,MATCH(C6058,Hilfswerte!$A$4:$A$15,0)),2)</f>
        <v>1.1299999999999999</v>
      </c>
      <c r="V6058" s="4">
        <f>ROUND(SQRT((((E6058-Hilfswerte!$B$20)/Hilfswerte!$B$21)-Hilfswerte!$B$28)^2+(((F6058-Hilfswerte!$B$22)/Hilfswerte!$B$23)-Hilfswerte!$B$29)^2+(((G6058-Hilfswerte!$B$24)/Hilfswerte!$B$25)-Hilfswerte!$B$30)^2),3)</f>
        <v>0.34</v>
      </c>
      <c r="W6058" s="4">
        <f>ROUND(E6058*Hilfswerte!$B$31,0)</f>
        <v>31243</v>
      </c>
      <c r="X6058" s="4">
        <f t="shared" si="758"/>
        <v>5570</v>
      </c>
      <c r="Y6058" s="4" t="str">
        <f>IF(T6058="A - Top-Kunde","bereits Top-Kunde",IF(AND(V6058&lt;=Hilfswerte!$B$34,H6058&lt;0.5*W6058),"Hoch",IF(AND(V6058&lt;=Hilfswerte!$B$35,H6058&lt;0.7*W6058),"Mittel","Niedrig")))</f>
        <v>bereits Top-Kunde</v>
      </c>
      <c r="Z6058" s="4">
        <f t="shared" si="759"/>
        <v>4.3</v>
      </c>
      <c r="AA6058" s="4" t="str">
        <f>IF(J6058&gt;365,"Bereits abgewandert (Segment D)",IF(Z6058&gt;=Hilfswerte!$B$38,"Rot - akut gefaehrdet",IF(Z6058&gt;=Hilfswerte!$B$39,"Gelb - beobachten","Gruen - stabil")))</f>
        <v>Gruen - stabil</v>
      </c>
    </row>
    <row r="6059" spans="1:27" ht="15" customHeight="1" x14ac:dyDescent="0.25">
      <c r="A6059" s="4" t="s">
        <v>6406</v>
      </c>
      <c r="B6059" s="4" t="s">
        <v>674</v>
      </c>
      <c r="C6059" s="4" t="s">
        <v>84</v>
      </c>
      <c r="D6059" s="4" t="s">
        <v>30</v>
      </c>
      <c r="E6059" s="4">
        <v>23</v>
      </c>
      <c r="F6059" s="4">
        <v>4.4000000000000004</v>
      </c>
      <c r="G6059" s="4">
        <v>22.2</v>
      </c>
      <c r="H6059" s="4">
        <v>989</v>
      </c>
      <c r="I6059" s="4">
        <v>2</v>
      </c>
      <c r="J6059" s="4">
        <v>33</v>
      </c>
      <c r="K6059" s="4">
        <v>0</v>
      </c>
      <c r="L6059" s="4">
        <v>11</v>
      </c>
      <c r="M6059" s="4">
        <v>2</v>
      </c>
      <c r="N6059" s="4">
        <v>-2.1</v>
      </c>
      <c r="O6059" s="4">
        <f t="shared" si="752"/>
        <v>4</v>
      </c>
      <c r="P6059" s="4">
        <f t="shared" si="753"/>
        <v>2</v>
      </c>
      <c r="Q6059" s="4">
        <f t="shared" si="754"/>
        <v>2</v>
      </c>
      <c r="R6059" s="4">
        <f t="shared" si="755"/>
        <v>8</v>
      </c>
      <c r="S6059" s="4">
        <f t="shared" si="756"/>
        <v>75.7</v>
      </c>
      <c r="T6059" s="4" t="str">
        <f t="shared" si="757"/>
        <v>C - Entwicklungspotenzial</v>
      </c>
      <c r="U6059" s="4">
        <f>ROUND(((E6059-Hilfswerte!$B$20)/Hilfswerte!$B$21)+((F6059-Hilfswerte!$B$22)/Hilfswerte!$B$23)+((G6059-Hilfswerte!$B$24)/Hilfswerte!$B$25)+0.1*INDEX(Hilfswerte!$B$4:$B$15,MATCH(C6059,Hilfswerte!$A$4:$A$15,0)),2)</f>
        <v>1.07</v>
      </c>
      <c r="V6059" s="4">
        <f>ROUND(SQRT((((E6059-Hilfswerte!$B$20)/Hilfswerte!$B$21)-Hilfswerte!$B$28)^2+(((F6059-Hilfswerte!$B$22)/Hilfswerte!$B$23)-Hilfswerte!$B$29)^2+(((G6059-Hilfswerte!$B$24)/Hilfswerte!$B$25)-Hilfswerte!$B$30)^2),3)</f>
        <v>1.946</v>
      </c>
      <c r="W6059" s="4">
        <f>ROUND(E6059*Hilfswerte!$B$31,0)</f>
        <v>4728</v>
      </c>
      <c r="X6059" s="4">
        <f t="shared" si="758"/>
        <v>3739</v>
      </c>
      <c r="Y6059" s="4" t="str">
        <f>IF(T6059="A - Top-Kunde","bereits Top-Kunde",IF(AND(V6059&lt;=Hilfswerte!$B$34,H6059&lt;0.5*W6059),"Hoch",IF(AND(V6059&lt;=Hilfswerte!$B$35,H6059&lt;0.7*W6059),"Mittel","Niedrig")))</f>
        <v>Niedrig</v>
      </c>
      <c r="Z6059" s="4">
        <f t="shared" si="759"/>
        <v>4.7</v>
      </c>
      <c r="AA6059" s="4" t="str">
        <f>IF(J6059&gt;365,"Bereits abgewandert (Segment D)",IF(Z6059&gt;=Hilfswerte!$B$38,"Rot - akut gefaehrdet",IF(Z6059&gt;=Hilfswerte!$B$39,"Gelb - beobachten","Gruen - stabil")))</f>
        <v>Gruen - stabil</v>
      </c>
    </row>
    <row r="6060" spans="1:27" ht="15" customHeight="1" x14ac:dyDescent="0.25">
      <c r="A6060" s="4" t="s">
        <v>6407</v>
      </c>
      <c r="B6060" s="4" t="s">
        <v>1280</v>
      </c>
      <c r="C6060" s="4" t="s">
        <v>51</v>
      </c>
      <c r="D6060" s="4" t="s">
        <v>30</v>
      </c>
      <c r="E6060" s="4">
        <v>153</v>
      </c>
      <c r="F6060" s="4">
        <v>32.4</v>
      </c>
      <c r="G6060" s="4">
        <v>18.100000000000001</v>
      </c>
      <c r="H6060" s="4">
        <v>15378</v>
      </c>
      <c r="I6060" s="4">
        <v>1</v>
      </c>
      <c r="J6060" s="4">
        <v>103</v>
      </c>
      <c r="K6060" s="4">
        <v>0</v>
      </c>
      <c r="L6060" s="4">
        <v>1</v>
      </c>
      <c r="M6060" s="4">
        <v>3</v>
      </c>
      <c r="N6060" s="4">
        <v>31.9</v>
      </c>
      <c r="O6060" s="4">
        <f t="shared" si="752"/>
        <v>3</v>
      </c>
      <c r="P6060" s="4">
        <f t="shared" si="753"/>
        <v>1</v>
      </c>
      <c r="Q6060" s="4">
        <f t="shared" si="754"/>
        <v>5</v>
      </c>
      <c r="R6060" s="4">
        <f t="shared" si="755"/>
        <v>9</v>
      </c>
      <c r="S6060" s="4">
        <f t="shared" si="756"/>
        <v>105.7</v>
      </c>
      <c r="T6060" s="4" t="str">
        <f t="shared" si="757"/>
        <v>B - Kernkunde</v>
      </c>
      <c r="U6060" s="4">
        <f>ROUND(((E6060-Hilfswerte!$B$20)/Hilfswerte!$B$21)+((F6060-Hilfswerte!$B$22)/Hilfswerte!$B$23)+((G6060-Hilfswerte!$B$24)/Hilfswerte!$B$25)+0.1*INDEX(Hilfswerte!$B$4:$B$15,MATCH(C6060,Hilfswerte!$A$4:$A$15,0)),2)</f>
        <v>1.82</v>
      </c>
      <c r="V6060" s="4">
        <f>ROUND(SQRT((((E6060-Hilfswerte!$B$20)/Hilfswerte!$B$21)-Hilfswerte!$B$28)^2+(((F6060-Hilfswerte!$B$22)/Hilfswerte!$B$23)-Hilfswerte!$B$29)^2+(((G6060-Hilfswerte!$B$24)/Hilfswerte!$B$25)-Hilfswerte!$B$30)^2),3)</f>
        <v>1.1000000000000001</v>
      </c>
      <c r="W6060" s="4">
        <f>ROUND(E6060*Hilfswerte!$B$31,0)</f>
        <v>31449</v>
      </c>
      <c r="X6060" s="4">
        <f t="shared" si="758"/>
        <v>16071</v>
      </c>
      <c r="Y6060" s="4" t="str">
        <f>IF(T6060="A - Top-Kunde","bereits Top-Kunde",IF(AND(V6060&lt;=Hilfswerte!$B$34,H6060&lt;0.5*W6060),"Hoch",IF(AND(V6060&lt;=Hilfswerte!$B$35,H6060&lt;0.7*W6060),"Mittel","Niedrig")))</f>
        <v>Mittel</v>
      </c>
      <c r="Z6060" s="4">
        <f t="shared" si="759"/>
        <v>5.4</v>
      </c>
      <c r="AA6060" s="4" t="str">
        <f>IF(J6060&gt;365,"Bereits abgewandert (Segment D)",IF(Z6060&gt;=Hilfswerte!$B$38,"Rot - akut gefaehrdet",IF(Z6060&gt;=Hilfswerte!$B$39,"Gelb - beobachten","Gruen - stabil")))</f>
        <v>Gruen - stabil</v>
      </c>
    </row>
    <row r="6061" spans="1:27" ht="15" customHeight="1" x14ac:dyDescent="0.25">
      <c r="A6061" s="4" t="s">
        <v>6408</v>
      </c>
      <c r="B6061" s="4" t="s">
        <v>304</v>
      </c>
      <c r="C6061" s="4" t="s">
        <v>29</v>
      </c>
      <c r="D6061" s="4" t="s">
        <v>30</v>
      </c>
      <c r="E6061" s="4">
        <v>114</v>
      </c>
      <c r="F6061" s="4">
        <v>28.4</v>
      </c>
      <c r="G6061" s="4">
        <v>7.9</v>
      </c>
      <c r="H6061" s="4">
        <v>0</v>
      </c>
      <c r="I6061" s="4">
        <v>0</v>
      </c>
      <c r="J6061" s="4">
        <v>820</v>
      </c>
      <c r="K6061" s="4">
        <v>0</v>
      </c>
      <c r="L6061" s="4">
        <v>1</v>
      </c>
      <c r="M6061" s="4">
        <v>0</v>
      </c>
      <c r="N6061" s="4">
        <v>-75.400000000000006</v>
      </c>
      <c r="O6061" s="4">
        <f t="shared" si="752"/>
        <v>1</v>
      </c>
      <c r="P6061" s="4">
        <f t="shared" si="753"/>
        <v>1</v>
      </c>
      <c r="Q6061" s="4">
        <f t="shared" si="754"/>
        <v>1</v>
      </c>
      <c r="R6061" s="4">
        <f t="shared" si="755"/>
        <v>3</v>
      </c>
      <c r="S6061" s="4">
        <f t="shared" si="756"/>
        <v>-8</v>
      </c>
      <c r="T6061" s="4" t="str">
        <f t="shared" si="757"/>
        <v>D - Abwanderungsrisiko</v>
      </c>
      <c r="U6061" s="4">
        <f>ROUND(((E6061-Hilfswerte!$B$20)/Hilfswerte!$B$21)+((F6061-Hilfswerte!$B$22)/Hilfswerte!$B$23)+((G6061-Hilfswerte!$B$24)/Hilfswerte!$B$25)+0.1*INDEX(Hilfswerte!$B$4:$B$15,MATCH(C6061,Hilfswerte!$A$4:$A$15,0)),2)</f>
        <v>-0.12</v>
      </c>
      <c r="V6061" s="4">
        <f>ROUND(SQRT((((E6061-Hilfswerte!$B$20)/Hilfswerte!$B$21)-Hilfswerte!$B$28)^2+(((F6061-Hilfswerte!$B$22)/Hilfswerte!$B$23)-Hilfswerte!$B$29)^2+(((G6061-Hilfswerte!$B$24)/Hilfswerte!$B$25)-Hilfswerte!$B$30)^2),3)</f>
        <v>0.59699999999999998</v>
      </c>
      <c r="W6061" s="4">
        <f>ROUND(E6061*Hilfswerte!$B$31,0)</f>
        <v>23432</v>
      </c>
      <c r="X6061" s="4">
        <f t="shared" si="758"/>
        <v>23432</v>
      </c>
      <c r="Y6061" s="4" t="str">
        <f>IF(T6061="A - Top-Kunde","bereits Top-Kunde",IF(AND(V6061&lt;=Hilfswerte!$B$34,H6061&lt;0.5*W6061),"Hoch",IF(AND(V6061&lt;=Hilfswerte!$B$35,H6061&lt;0.7*W6061),"Mittel","Niedrig")))</f>
        <v>Hoch</v>
      </c>
      <c r="Z6061" s="4">
        <f t="shared" si="759"/>
        <v>71.400000000000006</v>
      </c>
      <c r="AA6061" s="4" t="str">
        <f>IF(J6061&gt;365,"Bereits abgewandert (Segment D)",IF(Z6061&gt;=Hilfswerte!$B$38,"Rot - akut gefaehrdet",IF(Z6061&gt;=Hilfswerte!$B$39,"Gelb - beobachten","Gruen - stabil")))</f>
        <v>Bereits abgewandert (Segment D)</v>
      </c>
    </row>
    <row r="6062" spans="1:27" ht="15" customHeight="1" x14ac:dyDescent="0.25">
      <c r="A6062" s="4" t="s">
        <v>6409</v>
      </c>
      <c r="B6062" s="4" t="s">
        <v>514</v>
      </c>
      <c r="C6062" s="4" t="s">
        <v>62</v>
      </c>
      <c r="D6062" s="4" t="s">
        <v>30</v>
      </c>
      <c r="E6062" s="4">
        <v>20</v>
      </c>
      <c r="F6062" s="4">
        <v>3.3</v>
      </c>
      <c r="G6062" s="4">
        <v>1.8</v>
      </c>
      <c r="H6062" s="4">
        <v>2117</v>
      </c>
      <c r="I6062" s="4">
        <v>3</v>
      </c>
      <c r="J6062" s="4">
        <v>33</v>
      </c>
      <c r="K6062" s="4">
        <v>1</v>
      </c>
      <c r="L6062" s="4">
        <v>5</v>
      </c>
      <c r="M6062" s="4">
        <v>3</v>
      </c>
      <c r="N6062" s="4">
        <v>47.8</v>
      </c>
      <c r="O6062" s="4">
        <f t="shared" si="752"/>
        <v>4</v>
      </c>
      <c r="P6062" s="4">
        <f t="shared" si="753"/>
        <v>3</v>
      </c>
      <c r="Q6062" s="4">
        <f t="shared" si="754"/>
        <v>3</v>
      </c>
      <c r="R6062" s="4">
        <f t="shared" si="755"/>
        <v>10</v>
      </c>
      <c r="S6062" s="4">
        <f t="shared" si="756"/>
        <v>116.4</v>
      </c>
      <c r="T6062" s="4" t="str">
        <f t="shared" si="757"/>
        <v>B - Kernkunde</v>
      </c>
      <c r="U6062" s="4">
        <f>ROUND(((E6062-Hilfswerte!$B$20)/Hilfswerte!$B$21)+((F6062-Hilfswerte!$B$22)/Hilfswerte!$B$23)+((G6062-Hilfswerte!$B$24)/Hilfswerte!$B$25)+0.1*INDEX(Hilfswerte!$B$4:$B$15,MATCH(C6062,Hilfswerte!$A$4:$A$15,0)),2)</f>
        <v>-1.79</v>
      </c>
      <c r="V6062" s="4">
        <f>ROUND(SQRT((((E6062-Hilfswerte!$B$20)/Hilfswerte!$B$21)-Hilfswerte!$B$28)^2+(((F6062-Hilfswerte!$B$22)/Hilfswerte!$B$23)-Hilfswerte!$B$29)^2+(((G6062-Hilfswerte!$B$24)/Hilfswerte!$B$25)-Hilfswerte!$B$30)^2),3)</f>
        <v>1.736</v>
      </c>
      <c r="W6062" s="4">
        <f>ROUND(E6062*Hilfswerte!$B$31,0)</f>
        <v>4111</v>
      </c>
      <c r="X6062" s="4">
        <f t="shared" si="758"/>
        <v>1994</v>
      </c>
      <c r="Y6062" s="4" t="str">
        <f>IF(T6062="A - Top-Kunde","bereits Top-Kunde",IF(AND(V6062&lt;=Hilfswerte!$B$34,H6062&lt;0.5*W6062),"Hoch",IF(AND(V6062&lt;=Hilfswerte!$B$35,H6062&lt;0.7*W6062),"Mittel","Niedrig")))</f>
        <v>Niedrig</v>
      </c>
      <c r="Z6062" s="4">
        <f t="shared" si="759"/>
        <v>5.7</v>
      </c>
      <c r="AA6062" s="4" t="str">
        <f>IF(J6062&gt;365,"Bereits abgewandert (Segment D)",IF(Z6062&gt;=Hilfswerte!$B$38,"Rot - akut gefaehrdet",IF(Z6062&gt;=Hilfswerte!$B$39,"Gelb - beobachten","Gruen - stabil")))</f>
        <v>Gruen - stabil</v>
      </c>
    </row>
    <row r="6063" spans="1:27" ht="15" customHeight="1" x14ac:dyDescent="0.25">
      <c r="A6063" s="4" t="s">
        <v>6410</v>
      </c>
      <c r="B6063" s="4" t="s">
        <v>92</v>
      </c>
      <c r="C6063" s="4" t="s">
        <v>74</v>
      </c>
      <c r="D6063" s="4" t="s">
        <v>30</v>
      </c>
      <c r="E6063" s="4">
        <v>51</v>
      </c>
      <c r="F6063" s="4">
        <v>8.4</v>
      </c>
      <c r="G6063" s="4">
        <v>8.3000000000000007</v>
      </c>
      <c r="H6063" s="4">
        <v>1318</v>
      </c>
      <c r="I6063" s="4">
        <v>3</v>
      </c>
      <c r="J6063" s="4">
        <v>70</v>
      </c>
      <c r="K6063" s="4">
        <v>1</v>
      </c>
      <c r="L6063" s="4">
        <v>9</v>
      </c>
      <c r="M6063" s="4">
        <v>5</v>
      </c>
      <c r="N6063" s="4">
        <v>-1.1000000000000001</v>
      </c>
      <c r="O6063" s="4">
        <f t="shared" si="752"/>
        <v>4</v>
      </c>
      <c r="P6063" s="4">
        <f t="shared" si="753"/>
        <v>3</v>
      </c>
      <c r="Q6063" s="4">
        <f t="shared" si="754"/>
        <v>3</v>
      </c>
      <c r="R6063" s="4">
        <f t="shared" si="755"/>
        <v>10</v>
      </c>
      <c r="S6063" s="4">
        <f t="shared" si="756"/>
        <v>90.8</v>
      </c>
      <c r="T6063" s="4" t="str">
        <f t="shared" si="757"/>
        <v>C - Entwicklungspotenzial</v>
      </c>
      <c r="U6063" s="4">
        <f>ROUND(((E6063-Hilfswerte!$B$20)/Hilfswerte!$B$21)+((F6063-Hilfswerte!$B$22)/Hilfswerte!$B$23)+((G6063-Hilfswerte!$B$24)/Hilfswerte!$B$25)+0.1*INDEX(Hilfswerte!$B$4:$B$15,MATCH(C6063,Hilfswerte!$A$4:$A$15,0)),2)</f>
        <v>-0.97</v>
      </c>
      <c r="V6063" s="4">
        <f>ROUND(SQRT((((E6063-Hilfswerte!$B$20)/Hilfswerte!$B$21)-Hilfswerte!$B$28)^2+(((F6063-Hilfswerte!$B$22)/Hilfswerte!$B$23)-Hilfswerte!$B$29)^2+(((G6063-Hilfswerte!$B$24)/Hilfswerte!$B$25)-Hilfswerte!$B$30)^2),3)</f>
        <v>0.86</v>
      </c>
      <c r="W6063" s="4">
        <f>ROUND(E6063*Hilfswerte!$B$31,0)</f>
        <v>10483</v>
      </c>
      <c r="X6063" s="4">
        <f t="shared" si="758"/>
        <v>9165</v>
      </c>
      <c r="Y6063" s="4" t="str">
        <f>IF(T6063="A - Top-Kunde","bereits Top-Kunde",IF(AND(V6063&lt;=Hilfswerte!$B$34,H6063&lt;0.5*W6063),"Hoch",IF(AND(V6063&lt;=Hilfswerte!$B$35,H6063&lt;0.7*W6063),"Mittel","Niedrig")))</f>
        <v>Mittel</v>
      </c>
      <c r="Z6063" s="4">
        <f t="shared" si="759"/>
        <v>8.6999999999999993</v>
      </c>
      <c r="AA6063" s="4" t="str">
        <f>IF(J6063&gt;365,"Bereits abgewandert (Segment D)",IF(Z6063&gt;=Hilfswerte!$B$38,"Rot - akut gefaehrdet",IF(Z6063&gt;=Hilfswerte!$B$39,"Gelb - beobachten","Gruen - stabil")))</f>
        <v>Gruen - stabil</v>
      </c>
    </row>
    <row r="6064" spans="1:27" ht="15" customHeight="1" x14ac:dyDescent="0.25">
      <c r="A6064" s="4" t="s">
        <v>6411</v>
      </c>
      <c r="B6064" s="4" t="s">
        <v>410</v>
      </c>
      <c r="C6064" s="4" t="s">
        <v>65</v>
      </c>
      <c r="D6064" s="4" t="s">
        <v>93</v>
      </c>
      <c r="E6064" s="4">
        <v>224</v>
      </c>
      <c r="F6064" s="4">
        <v>51.4</v>
      </c>
      <c r="G6064" s="4">
        <v>17.899999999999999</v>
      </c>
      <c r="H6064" s="4">
        <v>4805</v>
      </c>
      <c r="I6064" s="4">
        <v>3</v>
      </c>
      <c r="J6064" s="4">
        <v>251</v>
      </c>
      <c r="K6064" s="4">
        <v>0</v>
      </c>
      <c r="L6064" s="4">
        <v>3</v>
      </c>
      <c r="M6064" s="4">
        <v>3</v>
      </c>
      <c r="N6064" s="4">
        <v>14.2</v>
      </c>
      <c r="O6064" s="4">
        <f t="shared" si="752"/>
        <v>2</v>
      </c>
      <c r="P6064" s="4">
        <f t="shared" si="753"/>
        <v>3</v>
      </c>
      <c r="Q6064" s="4">
        <f t="shared" si="754"/>
        <v>4</v>
      </c>
      <c r="R6064" s="4">
        <f t="shared" si="755"/>
        <v>9</v>
      </c>
      <c r="S6064" s="4">
        <f t="shared" si="756"/>
        <v>96.2</v>
      </c>
      <c r="T6064" s="4" t="str">
        <f t="shared" si="757"/>
        <v>C - Entwicklungspotenzial</v>
      </c>
      <c r="U6064" s="4">
        <f>ROUND(((E6064-Hilfswerte!$B$20)/Hilfswerte!$B$21)+((F6064-Hilfswerte!$B$22)/Hilfswerte!$B$23)+((G6064-Hilfswerte!$B$24)/Hilfswerte!$B$25)+0.1*INDEX(Hilfswerte!$B$4:$B$15,MATCH(C6064,Hilfswerte!$A$4:$A$15,0)),2)</f>
        <v>2.04</v>
      </c>
      <c r="V6064" s="4">
        <f>ROUND(SQRT((((E6064-Hilfswerte!$B$20)/Hilfswerte!$B$21)-Hilfswerte!$B$28)^2+(((F6064-Hilfswerte!$B$22)/Hilfswerte!$B$23)-Hilfswerte!$B$29)^2+(((G6064-Hilfswerte!$B$24)/Hilfswerte!$B$25)-Hilfswerte!$B$30)^2),3)</f>
        <v>1.117</v>
      </c>
      <c r="W6064" s="4">
        <f>ROUND(E6064*Hilfswerte!$B$31,0)</f>
        <v>46042</v>
      </c>
      <c r="X6064" s="4">
        <f t="shared" si="758"/>
        <v>41237</v>
      </c>
      <c r="Y6064" s="4" t="str">
        <f>IF(T6064="A - Top-Kunde","bereits Top-Kunde",IF(AND(V6064&lt;=Hilfswerte!$B$34,H6064&lt;0.5*W6064),"Hoch",IF(AND(V6064&lt;=Hilfswerte!$B$35,H6064&lt;0.7*W6064),"Mittel","Niedrig")))</f>
        <v>Mittel</v>
      </c>
      <c r="Z6064" s="4">
        <f t="shared" si="759"/>
        <v>13.2</v>
      </c>
      <c r="AA6064" s="4" t="str">
        <f>IF(J6064&gt;365,"Bereits abgewandert (Segment D)",IF(Z6064&gt;=Hilfswerte!$B$38,"Rot - akut gefaehrdet",IF(Z6064&gt;=Hilfswerte!$B$39,"Gelb - beobachten","Gruen - stabil")))</f>
        <v>Gruen - stabil</v>
      </c>
    </row>
    <row r="6065" spans="1:27" ht="15" customHeight="1" x14ac:dyDescent="0.25">
      <c r="A6065" s="4" t="s">
        <v>6412</v>
      </c>
      <c r="B6065" s="4" t="s">
        <v>71</v>
      </c>
      <c r="C6065" s="4" t="s">
        <v>62</v>
      </c>
      <c r="D6065" s="4" t="s">
        <v>30</v>
      </c>
      <c r="E6065" s="4">
        <v>67</v>
      </c>
      <c r="F6065" s="4">
        <v>13.6</v>
      </c>
      <c r="G6065" s="4">
        <v>3.9</v>
      </c>
      <c r="H6065" s="4">
        <v>19791</v>
      </c>
      <c r="I6065" s="4">
        <v>5</v>
      </c>
      <c r="J6065" s="4">
        <v>140</v>
      </c>
      <c r="K6065" s="4">
        <v>0</v>
      </c>
      <c r="L6065" s="4">
        <v>16</v>
      </c>
      <c r="M6065" s="4">
        <v>1</v>
      </c>
      <c r="N6065" s="4">
        <v>-15.3</v>
      </c>
      <c r="O6065" s="4">
        <f t="shared" si="752"/>
        <v>3</v>
      </c>
      <c r="P6065" s="4">
        <f t="shared" si="753"/>
        <v>5</v>
      </c>
      <c r="Q6065" s="4">
        <f t="shared" si="754"/>
        <v>5</v>
      </c>
      <c r="R6065" s="4">
        <f t="shared" si="755"/>
        <v>13</v>
      </c>
      <c r="S6065" s="4">
        <f t="shared" si="756"/>
        <v>117.6</v>
      </c>
      <c r="T6065" s="4" t="str">
        <f t="shared" si="757"/>
        <v>B - Kernkunde</v>
      </c>
      <c r="U6065" s="4">
        <f>ROUND(((E6065-Hilfswerte!$B$20)/Hilfswerte!$B$21)+((F6065-Hilfswerte!$B$22)/Hilfswerte!$B$23)+((G6065-Hilfswerte!$B$24)/Hilfswerte!$B$25)+0.1*INDEX(Hilfswerte!$B$4:$B$15,MATCH(C6065,Hilfswerte!$A$4:$A$15,0)),2)</f>
        <v>-1.07</v>
      </c>
      <c r="V6065" s="4">
        <f>ROUND(SQRT((((E6065-Hilfswerte!$B$20)/Hilfswerte!$B$21)-Hilfswerte!$B$28)^2+(((F6065-Hilfswerte!$B$22)/Hilfswerte!$B$23)-Hilfswerte!$B$29)^2+(((G6065-Hilfswerte!$B$24)/Hilfswerte!$B$25)-Hilfswerte!$B$30)^2),3)</f>
        <v>1.3109999999999999</v>
      </c>
      <c r="W6065" s="4">
        <f>ROUND(E6065*Hilfswerte!$B$31,0)</f>
        <v>13772</v>
      </c>
      <c r="X6065" s="4">
        <f t="shared" si="758"/>
        <v>0</v>
      </c>
      <c r="Y6065" s="4" t="str">
        <f>IF(T6065="A - Top-Kunde","bereits Top-Kunde",IF(AND(V6065&lt;=Hilfswerte!$B$34,H6065&lt;0.5*W6065),"Hoch",IF(AND(V6065&lt;=Hilfswerte!$B$35,H6065&lt;0.7*W6065),"Mittel","Niedrig")))</f>
        <v>Niedrig</v>
      </c>
      <c r="Z6065" s="4">
        <f t="shared" si="759"/>
        <v>16.3</v>
      </c>
      <c r="AA6065" s="4" t="str">
        <f>IF(J6065&gt;365,"Bereits abgewandert (Segment D)",IF(Z6065&gt;=Hilfswerte!$B$38,"Rot - akut gefaehrdet",IF(Z6065&gt;=Hilfswerte!$B$39,"Gelb - beobachten","Gruen - stabil")))</f>
        <v>Gelb - beobachten</v>
      </c>
    </row>
    <row r="6066" spans="1:27" ht="15" customHeight="1" x14ac:dyDescent="0.25">
      <c r="A6066" s="4" t="s">
        <v>6413</v>
      </c>
      <c r="B6066" s="4" t="s">
        <v>897</v>
      </c>
      <c r="C6066" s="4" t="s">
        <v>29</v>
      </c>
      <c r="D6066" s="4" t="s">
        <v>52</v>
      </c>
      <c r="E6066" s="4">
        <v>7</v>
      </c>
      <c r="F6066" s="4">
        <v>1</v>
      </c>
      <c r="G6066" s="4">
        <v>1.5</v>
      </c>
      <c r="H6066" s="4">
        <v>5501</v>
      </c>
      <c r="I6066" s="4">
        <v>4</v>
      </c>
      <c r="J6066" s="4">
        <v>220</v>
      </c>
      <c r="K6066" s="4">
        <v>0</v>
      </c>
      <c r="L6066" s="4">
        <v>4</v>
      </c>
      <c r="M6066" s="4">
        <v>5</v>
      </c>
      <c r="N6066" s="4">
        <v>4.5</v>
      </c>
      <c r="O6066" s="4">
        <f t="shared" si="752"/>
        <v>2</v>
      </c>
      <c r="P6066" s="4">
        <f t="shared" si="753"/>
        <v>4</v>
      </c>
      <c r="Q6066" s="4">
        <f t="shared" si="754"/>
        <v>4</v>
      </c>
      <c r="R6066" s="4">
        <f t="shared" si="755"/>
        <v>10</v>
      </c>
      <c r="S6066" s="4">
        <f t="shared" si="756"/>
        <v>101.1</v>
      </c>
      <c r="T6066" s="4" t="str">
        <f t="shared" si="757"/>
        <v>C - Entwicklungspotenzial</v>
      </c>
      <c r="U6066" s="4">
        <f>ROUND(((E6066-Hilfswerte!$B$20)/Hilfswerte!$B$21)+((F6066-Hilfswerte!$B$22)/Hilfswerte!$B$23)+((G6066-Hilfswerte!$B$24)/Hilfswerte!$B$25)+0.1*INDEX(Hilfswerte!$B$4:$B$15,MATCH(C6066,Hilfswerte!$A$4:$A$15,0)),2)</f>
        <v>-2.09</v>
      </c>
      <c r="V6066" s="4">
        <f>ROUND(SQRT((((E6066-Hilfswerte!$B$20)/Hilfswerte!$B$21)-Hilfswerte!$B$28)^2+(((F6066-Hilfswerte!$B$22)/Hilfswerte!$B$23)-Hilfswerte!$B$29)^2+(((G6066-Hilfswerte!$B$24)/Hilfswerte!$B$25)-Hilfswerte!$B$30)^2),3)</f>
        <v>1.8120000000000001</v>
      </c>
      <c r="W6066" s="4">
        <f>ROUND(E6066*Hilfswerte!$B$31,0)</f>
        <v>1439</v>
      </c>
      <c r="X6066" s="4">
        <f t="shared" si="758"/>
        <v>0</v>
      </c>
      <c r="Y6066" s="4" t="str">
        <f>IF(T6066="A - Top-Kunde","bereits Top-Kunde",IF(AND(V6066&lt;=Hilfswerte!$B$34,H6066&lt;0.5*W6066),"Hoch",IF(AND(V6066&lt;=Hilfswerte!$B$35,H6066&lt;0.7*W6066),"Mittel","Niedrig")))</f>
        <v>Niedrig</v>
      </c>
      <c r="Z6066" s="4">
        <f t="shared" si="759"/>
        <v>11.8</v>
      </c>
      <c r="AA6066" s="4" t="str">
        <f>IF(J6066&gt;365,"Bereits abgewandert (Segment D)",IF(Z6066&gt;=Hilfswerte!$B$38,"Rot - akut gefaehrdet",IF(Z6066&gt;=Hilfswerte!$B$39,"Gelb - beobachten","Gruen - stabil")))</f>
        <v>Gruen - stabil</v>
      </c>
    </row>
    <row r="6067" spans="1:27" ht="15" customHeight="1" x14ac:dyDescent="0.25">
      <c r="A6067" s="4" t="s">
        <v>6414</v>
      </c>
      <c r="B6067" s="4" t="s">
        <v>559</v>
      </c>
      <c r="C6067" s="4" t="s">
        <v>84</v>
      </c>
      <c r="D6067" s="4" t="s">
        <v>30</v>
      </c>
      <c r="E6067" s="4">
        <v>63</v>
      </c>
      <c r="F6067" s="4">
        <v>20.6</v>
      </c>
      <c r="G6067" s="4">
        <v>2.5</v>
      </c>
      <c r="H6067" s="4">
        <v>3427</v>
      </c>
      <c r="I6067" s="4">
        <v>1</v>
      </c>
      <c r="J6067" s="4">
        <v>74</v>
      </c>
      <c r="K6067" s="4">
        <v>1</v>
      </c>
      <c r="L6067" s="4">
        <v>-4</v>
      </c>
      <c r="M6067" s="4">
        <v>1</v>
      </c>
      <c r="N6067" s="4">
        <v>13.4</v>
      </c>
      <c r="O6067" s="4">
        <f t="shared" si="752"/>
        <v>4</v>
      </c>
      <c r="P6067" s="4">
        <f t="shared" si="753"/>
        <v>1</v>
      </c>
      <c r="Q6067" s="4">
        <f t="shared" si="754"/>
        <v>4</v>
      </c>
      <c r="R6067" s="4">
        <f t="shared" si="755"/>
        <v>9</v>
      </c>
      <c r="S6067" s="4">
        <f t="shared" si="756"/>
        <v>90.7</v>
      </c>
      <c r="T6067" s="4" t="str">
        <f t="shared" si="757"/>
        <v>C - Entwicklungspotenzial</v>
      </c>
      <c r="U6067" s="4">
        <f>ROUND(((E6067-Hilfswerte!$B$20)/Hilfswerte!$B$21)+((F6067-Hilfswerte!$B$22)/Hilfswerte!$B$23)+((G6067-Hilfswerte!$B$24)/Hilfswerte!$B$25)+0.1*INDEX(Hilfswerte!$B$4:$B$15,MATCH(C6067,Hilfswerte!$A$4:$A$15,0)),2)</f>
        <v>-1.6</v>
      </c>
      <c r="V6067" s="4">
        <f>ROUND(SQRT((((E6067-Hilfswerte!$B$20)/Hilfswerte!$B$21)-Hilfswerte!$B$28)^2+(((F6067-Hilfswerte!$B$22)/Hilfswerte!$B$23)-Hilfswerte!$B$29)^2+(((G6067-Hilfswerte!$B$24)/Hilfswerte!$B$25)-Hilfswerte!$B$30)^2),3)</f>
        <v>1.4850000000000001</v>
      </c>
      <c r="W6067" s="4">
        <f>ROUND(E6067*Hilfswerte!$B$31,0)</f>
        <v>12949</v>
      </c>
      <c r="X6067" s="4">
        <f t="shared" si="758"/>
        <v>9522</v>
      </c>
      <c r="Y6067" s="4" t="str">
        <f>IF(T6067="A - Top-Kunde","bereits Top-Kunde",IF(AND(V6067&lt;=Hilfswerte!$B$34,H6067&lt;0.5*W6067),"Hoch",IF(AND(V6067&lt;=Hilfswerte!$B$35,H6067&lt;0.7*W6067),"Mittel","Niedrig")))</f>
        <v>Niedrig</v>
      </c>
      <c r="Z6067" s="4">
        <f t="shared" si="759"/>
        <v>6.7</v>
      </c>
      <c r="AA6067" s="4" t="str">
        <f>IF(J6067&gt;365,"Bereits abgewandert (Segment D)",IF(Z6067&gt;=Hilfswerte!$B$38,"Rot - akut gefaehrdet",IF(Z6067&gt;=Hilfswerte!$B$39,"Gelb - beobachten","Gruen - stabil")))</f>
        <v>Gruen - stabil</v>
      </c>
    </row>
    <row r="6068" spans="1:27" ht="15" customHeight="1" x14ac:dyDescent="0.25">
      <c r="A6068" s="4" t="s">
        <v>6415</v>
      </c>
      <c r="B6068" s="4" t="s">
        <v>1176</v>
      </c>
      <c r="C6068" s="4" t="s">
        <v>84</v>
      </c>
      <c r="D6068" s="4" t="s">
        <v>30</v>
      </c>
      <c r="E6068" s="4">
        <v>159</v>
      </c>
      <c r="F6068" s="4">
        <v>37.200000000000003</v>
      </c>
      <c r="G6068" s="4">
        <v>17.2</v>
      </c>
      <c r="H6068" s="4">
        <v>1812</v>
      </c>
      <c r="I6068" s="4">
        <v>2</v>
      </c>
      <c r="J6068" s="4">
        <v>33</v>
      </c>
      <c r="K6068" s="4">
        <v>0</v>
      </c>
      <c r="L6068" s="4">
        <v>23</v>
      </c>
      <c r="M6068" s="4">
        <v>1</v>
      </c>
      <c r="N6068" s="4">
        <v>12.2</v>
      </c>
      <c r="O6068" s="4">
        <f t="shared" si="752"/>
        <v>4</v>
      </c>
      <c r="P6068" s="4">
        <f t="shared" si="753"/>
        <v>2</v>
      </c>
      <c r="Q6068" s="4">
        <f t="shared" si="754"/>
        <v>3</v>
      </c>
      <c r="R6068" s="4">
        <f t="shared" si="755"/>
        <v>9</v>
      </c>
      <c r="S6068" s="4">
        <f t="shared" si="756"/>
        <v>89.2</v>
      </c>
      <c r="T6068" s="4" t="str">
        <f t="shared" si="757"/>
        <v>C - Entwicklungspotenzial</v>
      </c>
      <c r="U6068" s="4">
        <f>ROUND(((E6068-Hilfswerte!$B$20)/Hilfswerte!$B$21)+((F6068-Hilfswerte!$B$22)/Hilfswerte!$B$23)+((G6068-Hilfswerte!$B$24)/Hilfswerte!$B$25)+0.1*INDEX(Hilfswerte!$B$4:$B$15,MATCH(C6068,Hilfswerte!$A$4:$A$15,0)),2)</f>
        <v>1.45</v>
      </c>
      <c r="V6068" s="4">
        <f>ROUND(SQRT((((E6068-Hilfswerte!$B$20)/Hilfswerte!$B$21)-Hilfswerte!$B$28)^2+(((F6068-Hilfswerte!$B$22)/Hilfswerte!$B$23)-Hilfswerte!$B$29)^2+(((G6068-Hilfswerte!$B$24)/Hilfswerte!$B$25)-Hilfswerte!$B$30)^2),3)</f>
        <v>0.95199999999999996</v>
      </c>
      <c r="W6068" s="4">
        <f>ROUND(E6068*Hilfswerte!$B$31,0)</f>
        <v>32682</v>
      </c>
      <c r="X6068" s="4">
        <f t="shared" si="758"/>
        <v>30870</v>
      </c>
      <c r="Y6068" s="4" t="str">
        <f>IF(T6068="A - Top-Kunde","bereits Top-Kunde",IF(AND(V6068&lt;=Hilfswerte!$B$34,H6068&lt;0.5*W6068),"Hoch",IF(AND(V6068&lt;=Hilfswerte!$B$35,H6068&lt;0.7*W6068),"Mittel","Niedrig")))</f>
        <v>Mittel</v>
      </c>
      <c r="Z6068" s="4">
        <f t="shared" si="759"/>
        <v>6.3</v>
      </c>
      <c r="AA6068" s="4" t="str">
        <f>IF(J6068&gt;365,"Bereits abgewandert (Segment D)",IF(Z6068&gt;=Hilfswerte!$B$38,"Rot - akut gefaehrdet",IF(Z6068&gt;=Hilfswerte!$B$39,"Gelb - beobachten","Gruen - stabil")))</f>
        <v>Gruen - stabil</v>
      </c>
    </row>
    <row r="6069" spans="1:27" ht="15" customHeight="1" x14ac:dyDescent="0.25">
      <c r="A6069" s="4" t="s">
        <v>6416</v>
      </c>
      <c r="B6069" s="4" t="s">
        <v>894</v>
      </c>
      <c r="C6069" s="4" t="s">
        <v>59</v>
      </c>
      <c r="D6069" s="4" t="s">
        <v>117</v>
      </c>
      <c r="E6069" s="4">
        <v>300</v>
      </c>
      <c r="F6069" s="4">
        <v>67.099999999999994</v>
      </c>
      <c r="G6069" s="4">
        <v>20.2</v>
      </c>
      <c r="H6069" s="4">
        <v>31199</v>
      </c>
      <c r="I6069" s="4">
        <v>5</v>
      </c>
      <c r="J6069" s="4">
        <v>23</v>
      </c>
      <c r="K6069" s="4">
        <v>1</v>
      </c>
      <c r="L6069" s="4">
        <v>13</v>
      </c>
      <c r="M6069" s="4">
        <v>4</v>
      </c>
      <c r="N6069" s="4">
        <v>13.4</v>
      </c>
      <c r="O6069" s="4">
        <f t="shared" si="752"/>
        <v>5</v>
      </c>
      <c r="P6069" s="4">
        <f t="shared" si="753"/>
        <v>5</v>
      </c>
      <c r="Q6069" s="4">
        <f t="shared" si="754"/>
        <v>5</v>
      </c>
      <c r="R6069" s="4">
        <f t="shared" si="755"/>
        <v>15</v>
      </c>
      <c r="S6069" s="4">
        <f t="shared" si="756"/>
        <v>146.80000000000001</v>
      </c>
      <c r="T6069" s="4" t="str">
        <f t="shared" si="757"/>
        <v>A - Top-Kunde</v>
      </c>
      <c r="U6069" s="4">
        <f>ROUND(((E6069-Hilfswerte!$B$20)/Hilfswerte!$B$21)+((F6069-Hilfswerte!$B$22)/Hilfswerte!$B$23)+((G6069-Hilfswerte!$B$24)/Hilfswerte!$B$25)+0.1*INDEX(Hilfswerte!$B$4:$B$15,MATCH(C6069,Hilfswerte!$A$4:$A$15,0)),2)</f>
        <v>2.99</v>
      </c>
      <c r="V6069" s="4">
        <f>ROUND(SQRT((((E6069-Hilfswerte!$B$20)/Hilfswerte!$B$21)-Hilfswerte!$B$28)^2+(((F6069-Hilfswerte!$B$22)/Hilfswerte!$B$23)-Hilfswerte!$B$29)^2+(((G6069-Hilfswerte!$B$24)/Hilfswerte!$B$25)-Hilfswerte!$B$30)^2),3)</f>
        <v>1.625</v>
      </c>
      <c r="W6069" s="4">
        <f>ROUND(E6069*Hilfswerte!$B$31,0)</f>
        <v>61664</v>
      </c>
      <c r="X6069" s="4">
        <f t="shared" si="758"/>
        <v>30465</v>
      </c>
      <c r="Y6069" s="4" t="str">
        <f>IF(T6069="A - Top-Kunde","bereits Top-Kunde",IF(AND(V6069&lt;=Hilfswerte!$B$34,H6069&lt;0.5*W6069),"Hoch",IF(AND(V6069&lt;=Hilfswerte!$B$35,H6069&lt;0.7*W6069),"Mittel","Niedrig")))</f>
        <v>bereits Top-Kunde</v>
      </c>
      <c r="Z6069" s="4">
        <f t="shared" si="759"/>
        <v>6.8</v>
      </c>
      <c r="AA6069" s="4" t="str">
        <f>IF(J6069&gt;365,"Bereits abgewandert (Segment D)",IF(Z6069&gt;=Hilfswerte!$B$38,"Rot - akut gefaehrdet",IF(Z6069&gt;=Hilfswerte!$B$39,"Gelb - beobachten","Gruen - stabil")))</f>
        <v>Gruen - stabil</v>
      </c>
    </row>
    <row r="6070" spans="1:27" ht="15" customHeight="1" x14ac:dyDescent="0.25">
      <c r="A6070" s="4" t="s">
        <v>6417</v>
      </c>
      <c r="B6070" s="4" t="s">
        <v>67</v>
      </c>
      <c r="C6070" s="4" t="s">
        <v>89</v>
      </c>
      <c r="D6070" s="4" t="s">
        <v>77</v>
      </c>
      <c r="E6070" s="4">
        <v>64</v>
      </c>
      <c r="F6070" s="4">
        <v>22.2</v>
      </c>
      <c r="G6070" s="4">
        <v>10.1</v>
      </c>
      <c r="H6070" s="4">
        <v>3432</v>
      </c>
      <c r="I6070" s="4">
        <v>1</v>
      </c>
      <c r="J6070" s="4">
        <v>114</v>
      </c>
      <c r="K6070" s="4">
        <v>0</v>
      </c>
      <c r="L6070" s="4">
        <v>20</v>
      </c>
      <c r="M6070" s="4">
        <v>4</v>
      </c>
      <c r="N6070" s="4">
        <v>1.4</v>
      </c>
      <c r="O6070" s="4">
        <f t="shared" si="752"/>
        <v>3</v>
      </c>
      <c r="P6070" s="4">
        <f t="shared" si="753"/>
        <v>1</v>
      </c>
      <c r="Q6070" s="4">
        <f t="shared" si="754"/>
        <v>4</v>
      </c>
      <c r="R6070" s="4">
        <f t="shared" si="755"/>
        <v>8</v>
      </c>
      <c r="S6070" s="4">
        <f t="shared" si="756"/>
        <v>74.7</v>
      </c>
      <c r="T6070" s="4" t="str">
        <f t="shared" si="757"/>
        <v>C - Entwicklungspotenzial</v>
      </c>
      <c r="U6070" s="4">
        <f>ROUND(((E6070-Hilfswerte!$B$20)/Hilfswerte!$B$21)+((F6070-Hilfswerte!$B$22)/Hilfswerte!$B$23)+((G6070-Hilfswerte!$B$24)/Hilfswerte!$B$25)+0.1*INDEX(Hilfswerte!$B$4:$B$15,MATCH(C6070,Hilfswerte!$A$4:$A$15,0)),2)</f>
        <v>-7.0000000000000007E-2</v>
      </c>
      <c r="V6070" s="4">
        <f>ROUND(SQRT((((E6070-Hilfswerte!$B$20)/Hilfswerte!$B$21)-Hilfswerte!$B$28)^2+(((F6070-Hilfswerte!$B$22)/Hilfswerte!$B$23)-Hilfswerte!$B$29)^2+(((G6070-Hilfswerte!$B$24)/Hilfswerte!$B$25)-Hilfswerte!$B$30)^2),3)</f>
        <v>0.55100000000000005</v>
      </c>
      <c r="W6070" s="4">
        <f>ROUND(E6070*Hilfswerte!$B$31,0)</f>
        <v>13155</v>
      </c>
      <c r="X6070" s="4">
        <f t="shared" si="758"/>
        <v>9723</v>
      </c>
      <c r="Y6070" s="4" t="str">
        <f>IF(T6070="A - Top-Kunde","bereits Top-Kunde",IF(AND(V6070&lt;=Hilfswerte!$B$34,H6070&lt;0.5*W6070),"Hoch",IF(AND(V6070&lt;=Hilfswerte!$B$35,H6070&lt;0.7*W6070),"Mittel","Niedrig")))</f>
        <v>Hoch</v>
      </c>
      <c r="Z6070" s="4">
        <f t="shared" si="759"/>
        <v>9.6999999999999993</v>
      </c>
      <c r="AA6070" s="4" t="str">
        <f>IF(J6070&gt;365,"Bereits abgewandert (Segment D)",IF(Z6070&gt;=Hilfswerte!$B$38,"Rot - akut gefaehrdet",IF(Z6070&gt;=Hilfswerte!$B$39,"Gelb - beobachten","Gruen - stabil")))</f>
        <v>Gruen - stabil</v>
      </c>
    </row>
    <row r="6071" spans="1:27" ht="15" customHeight="1" x14ac:dyDescent="0.25">
      <c r="A6071" s="4" t="s">
        <v>6418</v>
      </c>
      <c r="B6071" s="4" t="s">
        <v>518</v>
      </c>
      <c r="C6071" s="4" t="s">
        <v>59</v>
      </c>
      <c r="D6071" s="4" t="s">
        <v>106</v>
      </c>
      <c r="E6071" s="4">
        <v>130</v>
      </c>
      <c r="F6071" s="4">
        <v>23.5</v>
      </c>
      <c r="G6071" s="4">
        <v>14.8</v>
      </c>
      <c r="H6071" s="4">
        <v>857</v>
      </c>
      <c r="I6071" s="4">
        <v>1</v>
      </c>
      <c r="J6071" s="4">
        <v>138</v>
      </c>
      <c r="K6071" s="4">
        <v>0</v>
      </c>
      <c r="L6071" s="4">
        <v>8</v>
      </c>
      <c r="M6071" s="4">
        <v>4</v>
      </c>
      <c r="N6071" s="4">
        <v>1.8</v>
      </c>
      <c r="O6071" s="4">
        <f t="shared" si="752"/>
        <v>3</v>
      </c>
      <c r="P6071" s="4">
        <f t="shared" si="753"/>
        <v>1</v>
      </c>
      <c r="Q6071" s="4">
        <f t="shared" si="754"/>
        <v>2</v>
      </c>
      <c r="R6071" s="4">
        <f t="shared" si="755"/>
        <v>6</v>
      </c>
      <c r="S6071" s="4">
        <f t="shared" si="756"/>
        <v>58.5</v>
      </c>
      <c r="T6071" s="4" t="str">
        <f t="shared" si="757"/>
        <v>C - Entwicklungspotenzial</v>
      </c>
      <c r="U6071" s="4">
        <f>ROUND(((E6071-Hilfswerte!$B$20)/Hilfswerte!$B$21)+((F6071-Hilfswerte!$B$22)/Hilfswerte!$B$23)+((G6071-Hilfswerte!$B$24)/Hilfswerte!$B$25)+0.1*INDEX(Hilfswerte!$B$4:$B$15,MATCH(C6071,Hilfswerte!$A$4:$A$15,0)),2)</f>
        <v>0.62</v>
      </c>
      <c r="V6071" s="4">
        <f>ROUND(SQRT((((E6071-Hilfswerte!$B$20)/Hilfswerte!$B$21)-Hilfswerte!$B$28)^2+(((F6071-Hilfswerte!$B$22)/Hilfswerte!$B$23)-Hilfswerte!$B$29)^2+(((G6071-Hilfswerte!$B$24)/Hilfswerte!$B$25)-Hilfswerte!$B$30)^2),3)</f>
        <v>0.64500000000000002</v>
      </c>
      <c r="W6071" s="4">
        <f>ROUND(E6071*Hilfswerte!$B$31,0)</f>
        <v>26721</v>
      </c>
      <c r="X6071" s="4">
        <f t="shared" si="758"/>
        <v>25864</v>
      </c>
      <c r="Y6071" s="4" t="str">
        <f>IF(T6071="A - Top-Kunde","bereits Top-Kunde",IF(AND(V6071&lt;=Hilfswerte!$B$34,H6071&lt;0.5*W6071),"Hoch",IF(AND(V6071&lt;=Hilfswerte!$B$35,H6071&lt;0.7*W6071),"Mittel","Niedrig")))</f>
        <v>Hoch</v>
      </c>
      <c r="Z6071" s="4">
        <f t="shared" si="759"/>
        <v>8.5</v>
      </c>
      <c r="AA6071" s="4" t="str">
        <f>IF(J6071&gt;365,"Bereits abgewandert (Segment D)",IF(Z6071&gt;=Hilfswerte!$B$38,"Rot - akut gefaehrdet",IF(Z6071&gt;=Hilfswerte!$B$39,"Gelb - beobachten","Gruen - stabil")))</f>
        <v>Gruen - stabil</v>
      </c>
    </row>
    <row r="6072" spans="1:27" ht="15" customHeight="1" x14ac:dyDescent="0.25">
      <c r="A6072" s="4" t="s">
        <v>6419</v>
      </c>
      <c r="B6072" s="4" t="s">
        <v>481</v>
      </c>
      <c r="C6072" s="4" t="s">
        <v>65</v>
      </c>
      <c r="D6072" s="4" t="s">
        <v>106</v>
      </c>
      <c r="E6072" s="4">
        <v>65</v>
      </c>
      <c r="F6072" s="4">
        <v>17.8</v>
      </c>
      <c r="G6072" s="4">
        <v>10.3</v>
      </c>
      <c r="H6072" s="4">
        <v>0</v>
      </c>
      <c r="I6072" s="4">
        <v>0</v>
      </c>
      <c r="J6072" s="4">
        <v>553</v>
      </c>
      <c r="K6072" s="4">
        <v>0</v>
      </c>
      <c r="L6072" s="4">
        <v>-3</v>
      </c>
      <c r="M6072" s="4">
        <v>0</v>
      </c>
      <c r="N6072" s="4">
        <v>-42.7</v>
      </c>
      <c r="O6072" s="4">
        <f t="shared" si="752"/>
        <v>1</v>
      </c>
      <c r="P6072" s="4">
        <f t="shared" si="753"/>
        <v>1</v>
      </c>
      <c r="Q6072" s="4">
        <f t="shared" si="754"/>
        <v>1</v>
      </c>
      <c r="R6072" s="4">
        <f t="shared" si="755"/>
        <v>3</v>
      </c>
      <c r="S6072" s="4">
        <f t="shared" si="756"/>
        <v>8.6999999999999993</v>
      </c>
      <c r="T6072" s="4" t="str">
        <f t="shared" si="757"/>
        <v>D - Abwanderungsrisiko</v>
      </c>
      <c r="U6072" s="4">
        <f>ROUND(((E6072-Hilfswerte!$B$20)/Hilfswerte!$B$21)+((F6072-Hilfswerte!$B$22)/Hilfswerte!$B$23)+((G6072-Hilfswerte!$B$24)/Hilfswerte!$B$25)+0.1*INDEX(Hilfswerte!$B$4:$B$15,MATCH(C6072,Hilfswerte!$A$4:$A$15,0)),2)</f>
        <v>-0.46</v>
      </c>
      <c r="V6072" s="4">
        <f>ROUND(SQRT((((E6072-Hilfswerte!$B$20)/Hilfswerte!$B$21)-Hilfswerte!$B$28)^2+(((F6072-Hilfswerte!$B$22)/Hilfswerte!$B$23)-Hilfswerte!$B$29)^2+(((G6072-Hilfswerte!$B$24)/Hilfswerte!$B$25)-Hilfswerte!$B$30)^2),3)</f>
        <v>0.58299999999999996</v>
      </c>
      <c r="W6072" s="4">
        <f>ROUND(E6072*Hilfswerte!$B$31,0)</f>
        <v>13360</v>
      </c>
      <c r="X6072" s="4">
        <f t="shared" si="758"/>
        <v>13360</v>
      </c>
      <c r="Y6072" s="4" t="str">
        <f>IF(T6072="A - Top-Kunde","bereits Top-Kunde",IF(AND(V6072&lt;=Hilfswerte!$B$34,H6072&lt;0.5*W6072),"Hoch",IF(AND(V6072&lt;=Hilfswerte!$B$35,H6072&lt;0.7*W6072),"Mittel","Niedrig")))</f>
        <v>Hoch</v>
      </c>
      <c r="Z6072" s="4">
        <f t="shared" si="759"/>
        <v>44.7</v>
      </c>
      <c r="AA6072" s="4" t="str">
        <f>IF(J6072&gt;365,"Bereits abgewandert (Segment D)",IF(Z6072&gt;=Hilfswerte!$B$38,"Rot - akut gefaehrdet",IF(Z6072&gt;=Hilfswerte!$B$39,"Gelb - beobachten","Gruen - stabil")))</f>
        <v>Bereits abgewandert (Segment D)</v>
      </c>
    </row>
    <row r="6073" spans="1:27" ht="15" customHeight="1" x14ac:dyDescent="0.25">
      <c r="A6073" s="4" t="s">
        <v>6420</v>
      </c>
      <c r="B6073" s="4" t="s">
        <v>870</v>
      </c>
      <c r="C6073" s="4" t="s">
        <v>65</v>
      </c>
      <c r="D6073" s="4" t="s">
        <v>30</v>
      </c>
      <c r="E6073" s="4">
        <v>45</v>
      </c>
      <c r="F6073" s="4">
        <v>10.4</v>
      </c>
      <c r="G6073" s="4">
        <v>22.9</v>
      </c>
      <c r="H6073" s="4">
        <v>4648</v>
      </c>
      <c r="I6073" s="4">
        <v>6</v>
      </c>
      <c r="J6073" s="4">
        <v>20</v>
      </c>
      <c r="K6073" s="4">
        <v>1</v>
      </c>
      <c r="L6073" s="4">
        <v>8</v>
      </c>
      <c r="M6073" s="4">
        <v>3</v>
      </c>
      <c r="N6073" s="4">
        <v>20.2</v>
      </c>
      <c r="O6073" s="4">
        <f t="shared" si="752"/>
        <v>5</v>
      </c>
      <c r="P6073" s="4">
        <f t="shared" si="753"/>
        <v>5</v>
      </c>
      <c r="Q6073" s="4">
        <f t="shared" si="754"/>
        <v>4</v>
      </c>
      <c r="R6073" s="4">
        <f t="shared" si="755"/>
        <v>14</v>
      </c>
      <c r="S6073" s="4">
        <f t="shared" si="756"/>
        <v>141.69999999999999</v>
      </c>
      <c r="T6073" s="4" t="str">
        <f t="shared" si="757"/>
        <v>A - Top-Kunde</v>
      </c>
      <c r="U6073" s="4">
        <f>ROUND(((E6073-Hilfswerte!$B$20)/Hilfswerte!$B$21)+((F6073-Hilfswerte!$B$22)/Hilfswerte!$B$23)+((G6073-Hilfswerte!$B$24)/Hilfswerte!$B$25)+0.1*INDEX(Hilfswerte!$B$4:$B$15,MATCH(C6073,Hilfswerte!$A$4:$A$15,0)),2)</f>
        <v>1.32</v>
      </c>
      <c r="V6073" s="4">
        <f>ROUND(SQRT((((E6073-Hilfswerte!$B$20)/Hilfswerte!$B$21)-Hilfswerte!$B$28)^2+(((F6073-Hilfswerte!$B$22)/Hilfswerte!$B$23)-Hilfswerte!$B$29)^2+(((G6073-Hilfswerte!$B$24)/Hilfswerte!$B$25)-Hilfswerte!$B$30)^2),3)</f>
        <v>1.99</v>
      </c>
      <c r="W6073" s="4">
        <f>ROUND(E6073*Hilfswerte!$B$31,0)</f>
        <v>9250</v>
      </c>
      <c r="X6073" s="4">
        <f t="shared" si="758"/>
        <v>4602</v>
      </c>
      <c r="Y6073" s="4" t="str">
        <f>IF(T6073="A - Top-Kunde","bereits Top-Kunde",IF(AND(V6073&lt;=Hilfswerte!$B$34,H6073&lt;0.5*W6073),"Hoch",IF(AND(V6073&lt;=Hilfswerte!$B$35,H6073&lt;0.7*W6073),"Mittel","Niedrig")))</f>
        <v>bereits Top-Kunde</v>
      </c>
      <c r="Z6073" s="4">
        <f t="shared" si="759"/>
        <v>5.6</v>
      </c>
      <c r="AA6073" s="4" t="str">
        <f>IF(J6073&gt;365,"Bereits abgewandert (Segment D)",IF(Z6073&gt;=Hilfswerte!$B$38,"Rot - akut gefaehrdet",IF(Z6073&gt;=Hilfswerte!$B$39,"Gelb - beobachten","Gruen - stabil")))</f>
        <v>Gruen - stabil</v>
      </c>
    </row>
    <row r="6074" spans="1:27" ht="15" customHeight="1" x14ac:dyDescent="0.25">
      <c r="A6074" s="4" t="s">
        <v>6421</v>
      </c>
      <c r="B6074" s="4" t="s">
        <v>150</v>
      </c>
      <c r="C6074" s="4" t="s">
        <v>89</v>
      </c>
      <c r="D6074" s="4" t="s">
        <v>30</v>
      </c>
      <c r="E6074" s="4">
        <v>29</v>
      </c>
      <c r="F6074" s="4">
        <v>6</v>
      </c>
      <c r="G6074" s="4">
        <v>12.3</v>
      </c>
      <c r="H6074" s="4">
        <v>1448</v>
      </c>
      <c r="I6074" s="4">
        <v>2</v>
      </c>
      <c r="J6074" s="4">
        <v>73</v>
      </c>
      <c r="K6074" s="4">
        <v>0</v>
      </c>
      <c r="L6074" s="4">
        <v>-4</v>
      </c>
      <c r="M6074" s="4">
        <v>6</v>
      </c>
      <c r="N6074" s="4">
        <v>33</v>
      </c>
      <c r="O6074" s="4">
        <f t="shared" si="752"/>
        <v>4</v>
      </c>
      <c r="P6074" s="4">
        <f t="shared" si="753"/>
        <v>2</v>
      </c>
      <c r="Q6074" s="4">
        <f t="shared" si="754"/>
        <v>3</v>
      </c>
      <c r="R6074" s="4">
        <f t="shared" si="755"/>
        <v>9</v>
      </c>
      <c r="S6074" s="4">
        <f t="shared" si="756"/>
        <v>106.5</v>
      </c>
      <c r="T6074" s="4" t="str">
        <f t="shared" si="757"/>
        <v>B - Kernkunde</v>
      </c>
      <c r="U6074" s="4">
        <f>ROUND(((E6074-Hilfswerte!$B$20)/Hilfswerte!$B$21)+((F6074-Hilfswerte!$B$22)/Hilfswerte!$B$23)+((G6074-Hilfswerte!$B$24)/Hilfswerte!$B$25)+0.1*INDEX(Hilfswerte!$B$4:$B$15,MATCH(C6074,Hilfswerte!$A$4:$A$15,0)),2)</f>
        <v>-0.16</v>
      </c>
      <c r="V6074" s="4">
        <f>ROUND(SQRT((((E6074-Hilfswerte!$B$20)/Hilfswerte!$B$21)-Hilfswerte!$B$28)^2+(((F6074-Hilfswerte!$B$22)/Hilfswerte!$B$23)-Hilfswerte!$B$29)^2+(((G6074-Hilfswerte!$B$24)/Hilfswerte!$B$25)-Hilfswerte!$B$30)^2),3)</f>
        <v>0.84</v>
      </c>
      <c r="W6074" s="4">
        <f>ROUND(E6074*Hilfswerte!$B$31,0)</f>
        <v>5961</v>
      </c>
      <c r="X6074" s="4">
        <f t="shared" si="758"/>
        <v>4513</v>
      </c>
      <c r="Y6074" s="4" t="str">
        <f>IF(T6074="A - Top-Kunde","bereits Top-Kunde",IF(AND(V6074&lt;=Hilfswerte!$B$34,H6074&lt;0.5*W6074),"Hoch",IF(AND(V6074&lt;=Hilfswerte!$B$35,H6074&lt;0.7*W6074),"Mittel","Niedrig")))</f>
        <v>Hoch</v>
      </c>
      <c r="Z6074" s="4">
        <f t="shared" si="759"/>
        <v>3.7</v>
      </c>
      <c r="AA6074" s="4" t="str">
        <f>IF(J6074&gt;365,"Bereits abgewandert (Segment D)",IF(Z6074&gt;=Hilfswerte!$B$38,"Rot - akut gefaehrdet",IF(Z6074&gt;=Hilfswerte!$B$39,"Gelb - beobachten","Gruen - stabil")))</f>
        <v>Gruen - stabil</v>
      </c>
    </row>
    <row r="6075" spans="1:27" ht="15" customHeight="1" x14ac:dyDescent="0.25">
      <c r="A6075" s="4" t="s">
        <v>6422</v>
      </c>
      <c r="B6075" s="4" t="s">
        <v>669</v>
      </c>
      <c r="C6075" s="4" t="s">
        <v>84</v>
      </c>
      <c r="D6075" s="4" t="s">
        <v>30</v>
      </c>
      <c r="E6075" s="4">
        <v>63</v>
      </c>
      <c r="F6075" s="4">
        <v>12.6</v>
      </c>
      <c r="G6075" s="4">
        <v>2.2000000000000002</v>
      </c>
      <c r="H6075" s="4">
        <v>3148</v>
      </c>
      <c r="I6075" s="4">
        <v>1</v>
      </c>
      <c r="J6075" s="4">
        <v>73</v>
      </c>
      <c r="K6075" s="4">
        <v>1</v>
      </c>
      <c r="L6075" s="4">
        <v>-6</v>
      </c>
      <c r="M6075" s="4">
        <v>1</v>
      </c>
      <c r="N6075" s="4">
        <v>6.9</v>
      </c>
      <c r="O6075" s="4">
        <f t="shared" si="752"/>
        <v>4</v>
      </c>
      <c r="P6075" s="4">
        <f t="shared" si="753"/>
        <v>1</v>
      </c>
      <c r="Q6075" s="4">
        <f t="shared" si="754"/>
        <v>4</v>
      </c>
      <c r="R6075" s="4">
        <f t="shared" si="755"/>
        <v>9</v>
      </c>
      <c r="S6075" s="4">
        <f t="shared" si="756"/>
        <v>87.5</v>
      </c>
      <c r="T6075" s="4" t="str">
        <f t="shared" si="757"/>
        <v>C - Entwicklungspotenzial</v>
      </c>
      <c r="U6075" s="4">
        <f>ROUND(((E6075-Hilfswerte!$B$20)/Hilfswerte!$B$21)+((F6075-Hilfswerte!$B$22)/Hilfswerte!$B$23)+((G6075-Hilfswerte!$B$24)/Hilfswerte!$B$25)+0.1*INDEX(Hilfswerte!$B$4:$B$15,MATCH(C6075,Hilfswerte!$A$4:$A$15,0)),2)</f>
        <v>-1.79</v>
      </c>
      <c r="V6075" s="4">
        <f>ROUND(SQRT((((E6075-Hilfswerte!$B$20)/Hilfswerte!$B$21)-Hilfswerte!$B$28)^2+(((F6075-Hilfswerte!$B$22)/Hilfswerte!$B$23)-Hilfswerte!$B$29)^2+(((G6075-Hilfswerte!$B$24)/Hilfswerte!$B$25)-Hilfswerte!$B$30)^2),3)</f>
        <v>1.5649999999999999</v>
      </c>
      <c r="W6075" s="4">
        <f>ROUND(E6075*Hilfswerte!$B$31,0)</f>
        <v>12949</v>
      </c>
      <c r="X6075" s="4">
        <f t="shared" si="758"/>
        <v>9801</v>
      </c>
      <c r="Y6075" s="4" t="str">
        <f>IF(T6075="A - Top-Kunde","bereits Top-Kunde",IF(AND(V6075&lt;=Hilfswerte!$B$34,H6075&lt;0.5*W6075),"Hoch",IF(AND(V6075&lt;=Hilfswerte!$B$35,H6075&lt;0.7*W6075),"Mittel","Niedrig")))</f>
        <v>Niedrig</v>
      </c>
      <c r="Z6075" s="4">
        <f t="shared" si="759"/>
        <v>6.7</v>
      </c>
      <c r="AA6075" s="4" t="str">
        <f>IF(J6075&gt;365,"Bereits abgewandert (Segment D)",IF(Z6075&gt;=Hilfswerte!$B$38,"Rot - akut gefaehrdet",IF(Z6075&gt;=Hilfswerte!$B$39,"Gelb - beobachten","Gruen - stabil")))</f>
        <v>Gruen - stabil</v>
      </c>
    </row>
    <row r="6076" spans="1:27" ht="15" customHeight="1" x14ac:dyDescent="0.25">
      <c r="A6076" s="4" t="s">
        <v>6423</v>
      </c>
      <c r="B6076" s="4" t="s">
        <v>165</v>
      </c>
      <c r="C6076" s="4" t="s">
        <v>47</v>
      </c>
      <c r="D6076" s="4" t="s">
        <v>30</v>
      </c>
      <c r="E6076" s="4">
        <v>50</v>
      </c>
      <c r="F6076" s="4">
        <v>17.7</v>
      </c>
      <c r="G6076" s="4">
        <v>2.6</v>
      </c>
      <c r="H6076" s="4">
        <v>6228</v>
      </c>
      <c r="I6076" s="4">
        <v>2</v>
      </c>
      <c r="J6076" s="4">
        <v>14</v>
      </c>
      <c r="K6076" s="4">
        <v>1</v>
      </c>
      <c r="L6076" s="4">
        <v>3</v>
      </c>
      <c r="M6076" s="4">
        <v>3</v>
      </c>
      <c r="N6076" s="4">
        <v>22.7</v>
      </c>
      <c r="O6076" s="4">
        <f t="shared" si="752"/>
        <v>5</v>
      </c>
      <c r="P6076" s="4">
        <f t="shared" si="753"/>
        <v>2</v>
      </c>
      <c r="Q6076" s="4">
        <f t="shared" si="754"/>
        <v>4</v>
      </c>
      <c r="R6076" s="4">
        <f t="shared" si="755"/>
        <v>11</v>
      </c>
      <c r="S6076" s="4">
        <f t="shared" si="756"/>
        <v>114.5</v>
      </c>
      <c r="T6076" s="4" t="str">
        <f t="shared" si="757"/>
        <v>B - Kernkunde</v>
      </c>
      <c r="U6076" s="4">
        <f>ROUND(((E6076-Hilfswerte!$B$20)/Hilfswerte!$B$21)+((F6076-Hilfswerte!$B$22)/Hilfswerte!$B$23)+((G6076-Hilfswerte!$B$24)/Hilfswerte!$B$25)+0.1*INDEX(Hilfswerte!$B$4:$B$15,MATCH(C6076,Hilfswerte!$A$4:$A$15,0)),2)</f>
        <v>-1.61</v>
      </c>
      <c r="V6076" s="4">
        <f>ROUND(SQRT((((E6076-Hilfswerte!$B$20)/Hilfswerte!$B$21)-Hilfswerte!$B$28)^2+(((F6076-Hilfswerte!$B$22)/Hilfswerte!$B$23)-Hilfswerte!$B$29)^2+(((G6076-Hilfswerte!$B$24)/Hilfswerte!$B$25)-Hilfswerte!$B$30)^2),3)</f>
        <v>1.5</v>
      </c>
      <c r="W6076" s="4">
        <f>ROUND(E6076*Hilfswerte!$B$31,0)</f>
        <v>10277</v>
      </c>
      <c r="X6076" s="4">
        <f t="shared" si="758"/>
        <v>4049</v>
      </c>
      <c r="Y6076" s="4" t="str">
        <f>IF(T6076="A - Top-Kunde","bereits Top-Kunde",IF(AND(V6076&lt;=Hilfswerte!$B$34,H6076&lt;0.5*W6076),"Hoch",IF(AND(V6076&lt;=Hilfswerte!$B$35,H6076&lt;0.7*W6076),"Mittel","Niedrig")))</f>
        <v>Niedrig</v>
      </c>
      <c r="Z6076" s="4">
        <f t="shared" si="759"/>
        <v>4.3</v>
      </c>
      <c r="AA6076" s="4" t="str">
        <f>IF(J6076&gt;365,"Bereits abgewandert (Segment D)",IF(Z6076&gt;=Hilfswerte!$B$38,"Rot - akut gefaehrdet",IF(Z6076&gt;=Hilfswerte!$B$39,"Gelb - beobachten","Gruen - stabil")))</f>
        <v>Gruen - stabil</v>
      </c>
    </row>
    <row r="6077" spans="1:27" ht="15" customHeight="1" x14ac:dyDescent="0.25">
      <c r="A6077" s="4" t="s">
        <v>6424</v>
      </c>
      <c r="B6077" s="4" t="s">
        <v>355</v>
      </c>
      <c r="C6077" s="4" t="s">
        <v>62</v>
      </c>
      <c r="D6077" s="4" t="s">
        <v>30</v>
      </c>
      <c r="E6077" s="4">
        <v>141</v>
      </c>
      <c r="F6077" s="4">
        <v>29</v>
      </c>
      <c r="G6077" s="4">
        <v>1</v>
      </c>
      <c r="H6077" s="4">
        <v>46670</v>
      </c>
      <c r="I6077" s="4">
        <v>5</v>
      </c>
      <c r="J6077" s="4">
        <v>45</v>
      </c>
      <c r="K6077" s="4">
        <v>1</v>
      </c>
      <c r="L6077" s="4">
        <v>12</v>
      </c>
      <c r="M6077" s="4">
        <v>4</v>
      </c>
      <c r="N6077" s="4">
        <v>15.9</v>
      </c>
      <c r="O6077" s="4">
        <f t="shared" si="752"/>
        <v>4</v>
      </c>
      <c r="P6077" s="4">
        <f t="shared" si="753"/>
        <v>5</v>
      </c>
      <c r="Q6077" s="4">
        <f t="shared" si="754"/>
        <v>5</v>
      </c>
      <c r="R6077" s="4">
        <f t="shared" si="755"/>
        <v>14</v>
      </c>
      <c r="S6077" s="4">
        <f t="shared" si="756"/>
        <v>138.4</v>
      </c>
      <c r="T6077" s="4" t="str">
        <f t="shared" si="757"/>
        <v>A - Top-Kunde</v>
      </c>
      <c r="U6077" s="4">
        <f>ROUND(((E6077-Hilfswerte!$B$20)/Hilfswerte!$B$21)+((F6077-Hilfswerte!$B$22)/Hilfswerte!$B$23)+((G6077-Hilfswerte!$B$24)/Hilfswerte!$B$25)+0.1*INDEX(Hilfswerte!$B$4:$B$15,MATCH(C6077,Hilfswerte!$A$4:$A$15,0)),2)</f>
        <v>-0.94</v>
      </c>
      <c r="V6077" s="4">
        <f>ROUND(SQRT((((E6077-Hilfswerte!$B$20)/Hilfswerte!$B$21)-Hilfswerte!$B$28)^2+(((F6077-Hilfswerte!$B$22)/Hilfswerte!$B$23)-Hilfswerte!$B$29)^2+(((G6077-Hilfswerte!$B$24)/Hilfswerte!$B$25)-Hilfswerte!$B$30)^2),3)</f>
        <v>1.633</v>
      </c>
      <c r="W6077" s="4">
        <f>ROUND(E6077*Hilfswerte!$B$31,0)</f>
        <v>28982</v>
      </c>
      <c r="X6077" s="4">
        <f t="shared" si="758"/>
        <v>0</v>
      </c>
      <c r="Y6077" s="4" t="str">
        <f>IF(T6077="A - Top-Kunde","bereits Top-Kunde",IF(AND(V6077&lt;=Hilfswerte!$B$34,H6077&lt;0.5*W6077),"Hoch",IF(AND(V6077&lt;=Hilfswerte!$B$35,H6077&lt;0.7*W6077),"Mittel","Niedrig")))</f>
        <v>bereits Top-Kunde</v>
      </c>
      <c r="Z6077" s="4">
        <f t="shared" si="759"/>
        <v>7.7</v>
      </c>
      <c r="AA6077" s="4" t="str">
        <f>IF(J6077&gt;365,"Bereits abgewandert (Segment D)",IF(Z6077&gt;=Hilfswerte!$B$38,"Rot - akut gefaehrdet",IF(Z6077&gt;=Hilfswerte!$B$39,"Gelb - beobachten","Gruen - stabil")))</f>
        <v>Gruen - stabil</v>
      </c>
    </row>
    <row r="6078" spans="1:27" ht="15" customHeight="1" x14ac:dyDescent="0.25">
      <c r="A6078" s="4" t="s">
        <v>6425</v>
      </c>
      <c r="B6078" s="4" t="s">
        <v>35</v>
      </c>
      <c r="C6078" s="4" t="s">
        <v>38</v>
      </c>
      <c r="D6078" s="4" t="s">
        <v>117</v>
      </c>
      <c r="E6078" s="4">
        <v>39</v>
      </c>
      <c r="F6078" s="4">
        <v>9.6</v>
      </c>
      <c r="G6078" s="4">
        <v>8.6999999999999993</v>
      </c>
      <c r="H6078" s="4">
        <v>341</v>
      </c>
      <c r="I6078" s="4">
        <v>1</v>
      </c>
      <c r="J6078" s="4">
        <v>291</v>
      </c>
      <c r="K6078" s="4">
        <v>0</v>
      </c>
      <c r="L6078" s="4">
        <v>20</v>
      </c>
      <c r="M6078" s="4">
        <v>6</v>
      </c>
      <c r="N6078" s="4">
        <v>33.4</v>
      </c>
      <c r="O6078" s="4">
        <f t="shared" si="752"/>
        <v>2</v>
      </c>
      <c r="P6078" s="4">
        <f t="shared" si="753"/>
        <v>1</v>
      </c>
      <c r="Q6078" s="4">
        <f t="shared" si="754"/>
        <v>2</v>
      </c>
      <c r="R6078" s="4">
        <f t="shared" si="755"/>
        <v>5</v>
      </c>
      <c r="S6078" s="4">
        <f t="shared" si="756"/>
        <v>60.7</v>
      </c>
      <c r="T6078" s="4" t="str">
        <f t="shared" si="757"/>
        <v>C - Entwicklungspotenzial</v>
      </c>
      <c r="U6078" s="4">
        <f>ROUND(((E6078-Hilfswerte!$B$20)/Hilfswerte!$B$21)+((F6078-Hilfswerte!$B$22)/Hilfswerte!$B$23)+((G6078-Hilfswerte!$B$24)/Hilfswerte!$B$25)+0.1*INDEX(Hilfswerte!$B$4:$B$15,MATCH(C6078,Hilfswerte!$A$4:$A$15,0)),2)</f>
        <v>-0.57999999999999996</v>
      </c>
      <c r="V6078" s="4">
        <f>ROUND(SQRT((((E6078-Hilfswerte!$B$20)/Hilfswerte!$B$21)-Hilfswerte!$B$28)^2+(((F6078-Hilfswerte!$B$22)/Hilfswerte!$B$23)-Hilfswerte!$B$29)^2+(((G6078-Hilfswerte!$B$24)/Hilfswerte!$B$25)-Hilfswerte!$B$30)^2),3)</f>
        <v>0.84599999999999997</v>
      </c>
      <c r="W6078" s="4">
        <f>ROUND(E6078*Hilfswerte!$B$31,0)</f>
        <v>8016</v>
      </c>
      <c r="X6078" s="4">
        <f t="shared" si="758"/>
        <v>7675</v>
      </c>
      <c r="Y6078" s="4" t="str">
        <f>IF(T6078="A - Top-Kunde","bereits Top-Kunde",IF(AND(V6078&lt;=Hilfswerte!$B$34,H6078&lt;0.5*W6078),"Hoch",IF(AND(V6078&lt;=Hilfswerte!$B$35,H6078&lt;0.7*W6078),"Mittel","Niedrig")))</f>
        <v>Mittel</v>
      </c>
      <c r="Z6078" s="4">
        <f t="shared" si="759"/>
        <v>18.600000000000001</v>
      </c>
      <c r="AA6078" s="4" t="str">
        <f>IF(J6078&gt;365,"Bereits abgewandert (Segment D)",IF(Z6078&gt;=Hilfswerte!$B$38,"Rot - akut gefaehrdet",IF(Z6078&gt;=Hilfswerte!$B$39,"Gelb - beobachten","Gruen - stabil")))</f>
        <v>Gelb - beobachten</v>
      </c>
    </row>
    <row r="6079" spans="1:27" ht="15" customHeight="1" x14ac:dyDescent="0.25">
      <c r="A6079" s="4" t="s">
        <v>6426</v>
      </c>
      <c r="B6079" s="4" t="s">
        <v>360</v>
      </c>
      <c r="C6079" s="4" t="s">
        <v>84</v>
      </c>
      <c r="D6079" s="4" t="s">
        <v>77</v>
      </c>
      <c r="E6079" s="4">
        <v>17</v>
      </c>
      <c r="F6079" s="4">
        <v>4.7</v>
      </c>
      <c r="G6079" s="4">
        <v>15.1</v>
      </c>
      <c r="H6079" s="4">
        <v>0</v>
      </c>
      <c r="I6079" s="4">
        <v>0</v>
      </c>
      <c r="J6079" s="4">
        <v>366</v>
      </c>
      <c r="K6079" s="4">
        <v>0</v>
      </c>
      <c r="L6079" s="4">
        <v>15</v>
      </c>
      <c r="M6079" s="4">
        <v>0</v>
      </c>
      <c r="N6079" s="4">
        <v>-43.5</v>
      </c>
      <c r="O6079" s="4">
        <f t="shared" si="752"/>
        <v>1</v>
      </c>
      <c r="P6079" s="4">
        <f t="shared" si="753"/>
        <v>1</v>
      </c>
      <c r="Q6079" s="4">
        <f t="shared" si="754"/>
        <v>1</v>
      </c>
      <c r="R6079" s="4">
        <f t="shared" si="755"/>
        <v>3</v>
      </c>
      <c r="S6079" s="4">
        <f t="shared" si="756"/>
        <v>3.8</v>
      </c>
      <c r="T6079" s="4" t="str">
        <f t="shared" si="757"/>
        <v>D - Abwanderungsrisiko</v>
      </c>
      <c r="U6079" s="4">
        <f>ROUND(((E6079-Hilfswerte!$B$20)/Hilfswerte!$B$21)+((F6079-Hilfswerte!$B$22)/Hilfswerte!$B$23)+((G6079-Hilfswerte!$B$24)/Hilfswerte!$B$25)+0.1*INDEX(Hilfswerte!$B$4:$B$15,MATCH(C6079,Hilfswerte!$A$4:$A$15,0)),2)</f>
        <v>-0.08</v>
      </c>
      <c r="V6079" s="4">
        <f>ROUND(SQRT((((E6079-Hilfswerte!$B$20)/Hilfswerte!$B$21)-Hilfswerte!$B$28)^2+(((F6079-Hilfswerte!$B$22)/Hilfswerte!$B$23)-Hilfswerte!$B$29)^2+(((G6079-Hilfswerte!$B$24)/Hilfswerte!$B$25)-Hilfswerte!$B$30)^2),3)</f>
        <v>1.071</v>
      </c>
      <c r="W6079" s="4">
        <f>ROUND(E6079*Hilfswerte!$B$31,0)</f>
        <v>3494</v>
      </c>
      <c r="X6079" s="4">
        <f t="shared" si="758"/>
        <v>3494</v>
      </c>
      <c r="Y6079" s="4" t="str">
        <f>IF(T6079="A - Top-Kunde","bereits Top-Kunde",IF(AND(V6079&lt;=Hilfswerte!$B$34,H6079&lt;0.5*W6079),"Hoch",IF(AND(V6079&lt;=Hilfswerte!$B$35,H6079&lt;0.7*W6079),"Mittel","Niedrig")))</f>
        <v>Mittel</v>
      </c>
      <c r="Z6079" s="4">
        <f t="shared" si="759"/>
        <v>38.700000000000003</v>
      </c>
      <c r="AA6079" s="4" t="str">
        <f>IF(J6079&gt;365,"Bereits abgewandert (Segment D)",IF(Z6079&gt;=Hilfswerte!$B$38,"Rot - akut gefaehrdet",IF(Z6079&gt;=Hilfswerte!$B$39,"Gelb - beobachten","Gruen - stabil")))</f>
        <v>Bereits abgewandert (Segment D)</v>
      </c>
    </row>
    <row r="6080" spans="1:27" ht="15" customHeight="1" x14ac:dyDescent="0.25">
      <c r="A6080" s="4" t="s">
        <v>6427</v>
      </c>
      <c r="B6080" s="4" t="s">
        <v>341</v>
      </c>
      <c r="C6080" s="4" t="s">
        <v>59</v>
      </c>
      <c r="D6080" s="4" t="s">
        <v>117</v>
      </c>
      <c r="E6080" s="4">
        <v>156</v>
      </c>
      <c r="F6080" s="4">
        <v>47.7</v>
      </c>
      <c r="G6080" s="4">
        <v>9.6999999999999993</v>
      </c>
      <c r="H6080" s="4">
        <v>10409</v>
      </c>
      <c r="I6080" s="4">
        <v>2</v>
      </c>
      <c r="J6080" s="4">
        <v>66</v>
      </c>
      <c r="K6080" s="4">
        <v>0</v>
      </c>
      <c r="L6080" s="4">
        <v>3</v>
      </c>
      <c r="M6080" s="4">
        <v>2</v>
      </c>
      <c r="N6080" s="4">
        <v>-9.1999999999999993</v>
      </c>
      <c r="O6080" s="4">
        <f t="shared" si="752"/>
        <v>4</v>
      </c>
      <c r="P6080" s="4">
        <f t="shared" si="753"/>
        <v>2</v>
      </c>
      <c r="Q6080" s="4">
        <f t="shared" si="754"/>
        <v>5</v>
      </c>
      <c r="R6080" s="4">
        <f t="shared" si="755"/>
        <v>11</v>
      </c>
      <c r="S6080" s="4">
        <f t="shared" si="756"/>
        <v>104.5</v>
      </c>
      <c r="T6080" s="4" t="str">
        <f t="shared" si="757"/>
        <v>C - Entwicklungspotenzial</v>
      </c>
      <c r="U6080" s="4">
        <f>ROUND(((E6080-Hilfswerte!$B$20)/Hilfswerte!$B$21)+((F6080-Hilfswerte!$B$22)/Hilfswerte!$B$23)+((G6080-Hilfswerte!$B$24)/Hilfswerte!$B$25)+0.1*INDEX(Hilfswerte!$B$4:$B$15,MATCH(C6080,Hilfswerte!$A$4:$A$15,0)),2)</f>
        <v>0.36</v>
      </c>
      <c r="V6080" s="4">
        <f>ROUND(SQRT((((E6080-Hilfswerte!$B$20)/Hilfswerte!$B$21)-Hilfswerte!$B$28)^2+(((F6080-Hilfswerte!$B$22)/Hilfswerte!$B$23)-Hilfswerte!$B$29)^2+(((G6080-Hilfswerte!$B$24)/Hilfswerte!$B$25)-Hilfswerte!$B$30)^2),3)</f>
        <v>0.30399999999999999</v>
      </c>
      <c r="W6080" s="4">
        <f>ROUND(E6080*Hilfswerte!$B$31,0)</f>
        <v>32065</v>
      </c>
      <c r="X6080" s="4">
        <f t="shared" si="758"/>
        <v>21656</v>
      </c>
      <c r="Y6080" s="4" t="str">
        <f>IF(T6080="A - Top-Kunde","bereits Top-Kunde",IF(AND(V6080&lt;=Hilfswerte!$B$34,H6080&lt;0.5*W6080),"Hoch",IF(AND(V6080&lt;=Hilfswerte!$B$35,H6080&lt;0.7*W6080),"Mittel","Niedrig")))</f>
        <v>Hoch</v>
      </c>
      <c r="Z6080" s="4">
        <f t="shared" si="759"/>
        <v>7.6</v>
      </c>
      <c r="AA6080" s="4" t="str">
        <f>IF(J6080&gt;365,"Bereits abgewandert (Segment D)",IF(Z6080&gt;=Hilfswerte!$B$38,"Rot - akut gefaehrdet",IF(Z6080&gt;=Hilfswerte!$B$39,"Gelb - beobachten","Gruen - stabil")))</f>
        <v>Gruen - stabil</v>
      </c>
    </row>
    <row r="6081" spans="1:27" ht="15" customHeight="1" x14ac:dyDescent="0.25">
      <c r="A6081" s="4" t="s">
        <v>6428</v>
      </c>
      <c r="B6081" s="4" t="s">
        <v>198</v>
      </c>
      <c r="C6081" s="4" t="s">
        <v>38</v>
      </c>
      <c r="D6081" s="4" t="s">
        <v>30</v>
      </c>
      <c r="E6081" s="4">
        <v>152</v>
      </c>
      <c r="F6081" s="4">
        <v>24.9</v>
      </c>
      <c r="G6081" s="4">
        <v>15</v>
      </c>
      <c r="H6081" s="4">
        <v>35192</v>
      </c>
      <c r="I6081" s="4">
        <v>5</v>
      </c>
      <c r="J6081" s="4">
        <v>111</v>
      </c>
      <c r="K6081" s="4">
        <v>0</v>
      </c>
      <c r="L6081" s="4">
        <v>-3</v>
      </c>
      <c r="M6081" s="4">
        <v>3</v>
      </c>
      <c r="N6081" s="4">
        <v>20.399999999999999</v>
      </c>
      <c r="O6081" s="4">
        <f t="shared" si="752"/>
        <v>3</v>
      </c>
      <c r="P6081" s="4">
        <f t="shared" si="753"/>
        <v>5</v>
      </c>
      <c r="Q6081" s="4">
        <f t="shared" si="754"/>
        <v>5</v>
      </c>
      <c r="R6081" s="4">
        <f t="shared" si="755"/>
        <v>13</v>
      </c>
      <c r="S6081" s="4">
        <f t="shared" si="756"/>
        <v>140.19999999999999</v>
      </c>
      <c r="T6081" s="4" t="str">
        <f t="shared" si="757"/>
        <v>A - Top-Kunde</v>
      </c>
      <c r="U6081" s="4">
        <f>ROUND(((E6081-Hilfswerte!$B$20)/Hilfswerte!$B$21)+((F6081-Hilfswerte!$B$22)/Hilfswerte!$B$23)+((G6081-Hilfswerte!$B$24)/Hilfswerte!$B$25)+0.1*INDEX(Hilfswerte!$B$4:$B$15,MATCH(C6081,Hilfswerte!$A$4:$A$15,0)),2)</f>
        <v>1.18</v>
      </c>
      <c r="V6081" s="4">
        <f>ROUND(SQRT((((E6081-Hilfswerte!$B$20)/Hilfswerte!$B$21)-Hilfswerte!$B$28)^2+(((F6081-Hilfswerte!$B$22)/Hilfswerte!$B$23)-Hilfswerte!$B$29)^2+(((G6081-Hilfswerte!$B$24)/Hilfswerte!$B$25)-Hilfswerte!$B$30)^2),3)</f>
        <v>0.64800000000000002</v>
      </c>
      <c r="W6081" s="4">
        <f>ROUND(E6081*Hilfswerte!$B$31,0)</f>
        <v>31243</v>
      </c>
      <c r="X6081" s="4">
        <f t="shared" si="758"/>
        <v>0</v>
      </c>
      <c r="Y6081" s="4" t="str">
        <f>IF(T6081="A - Top-Kunde","bereits Top-Kunde",IF(AND(V6081&lt;=Hilfswerte!$B$34,H6081&lt;0.5*W6081),"Hoch",IF(AND(V6081&lt;=Hilfswerte!$B$35,H6081&lt;0.7*W6081),"Mittel","Niedrig")))</f>
        <v>bereits Top-Kunde</v>
      </c>
      <c r="Z6081" s="4">
        <f t="shared" si="759"/>
        <v>5.6</v>
      </c>
      <c r="AA6081" s="4" t="str">
        <f>IF(J6081&gt;365,"Bereits abgewandert (Segment D)",IF(Z6081&gt;=Hilfswerte!$B$38,"Rot - akut gefaehrdet",IF(Z6081&gt;=Hilfswerte!$B$39,"Gelb - beobachten","Gruen - stabil")))</f>
        <v>Gruen - stabil</v>
      </c>
    </row>
    <row r="6082" spans="1:27" ht="15" customHeight="1" x14ac:dyDescent="0.25">
      <c r="A6082" s="4" t="s">
        <v>6429</v>
      </c>
      <c r="B6082" s="4" t="s">
        <v>630</v>
      </c>
      <c r="C6082" s="4" t="s">
        <v>33</v>
      </c>
      <c r="D6082" s="4" t="s">
        <v>122</v>
      </c>
      <c r="E6082" s="4">
        <v>13</v>
      </c>
      <c r="F6082" s="4">
        <v>2.2000000000000002</v>
      </c>
      <c r="G6082" s="4">
        <v>21.7</v>
      </c>
      <c r="H6082" s="4">
        <v>0</v>
      </c>
      <c r="I6082" s="4">
        <v>0</v>
      </c>
      <c r="J6082" s="4">
        <v>611</v>
      </c>
      <c r="K6082" s="4">
        <v>0</v>
      </c>
      <c r="L6082" s="4">
        <v>7</v>
      </c>
      <c r="M6082" s="4">
        <v>0</v>
      </c>
      <c r="N6082" s="4">
        <v>-87.3</v>
      </c>
      <c r="O6082" s="4">
        <f t="shared" ref="O6082:O6145" si="760">IF(J6082&gt;365,1,IF(J6082&lt;=30,5,IF(J6082&lt;=90,4,IF(J6082&lt;=180,3,2))))</f>
        <v>1</v>
      </c>
      <c r="P6082" s="4">
        <f t="shared" ref="P6082:P6145" si="761">IF(I6082&gt;=5,5,IF(I6082&gt;=4,4,IF(I6082&gt;=3,3,IF(I6082&gt;=2,2,1))))</f>
        <v>1</v>
      </c>
      <c r="Q6082" s="4">
        <f t="shared" ref="Q6082:Q6145" si="762">IF(H6082&gt;=7500,5,IF(H6082&gt;=2500,4,IF(H6082&gt;=1000,3,IF(H6082&gt;=1,2,1))))</f>
        <v>1</v>
      </c>
      <c r="R6082" s="4">
        <f t="shared" ref="R6082:R6145" si="763">O6082+P6082+Q6082</f>
        <v>3</v>
      </c>
      <c r="S6082" s="4">
        <f t="shared" ref="S6082:S6145" si="764">ROUND(10*R6082+0.5*N6082-6*K6082-0.3*MAX(0,L6082),1)</f>
        <v>-15.8</v>
      </c>
      <c r="T6082" s="4" t="str">
        <f t="shared" ref="T6082:T6145" si="765">IF(J6082&gt;365,"D - Abwanderungsrisiko",IF(S6082&gt;=125,"A - Top-Kunde",IF(S6082&gt;=105,"B - Kernkunde","C - Entwicklungspotenzial")))</f>
        <v>D - Abwanderungsrisiko</v>
      </c>
      <c r="U6082" s="4">
        <f>ROUND(((E6082-Hilfswerte!$B$20)/Hilfswerte!$B$21)+((F6082-Hilfswerte!$B$22)/Hilfswerte!$B$23)+((G6082-Hilfswerte!$B$24)/Hilfswerte!$B$25)+0.1*INDEX(Hilfswerte!$B$4:$B$15,MATCH(C6082,Hilfswerte!$A$4:$A$15,0)),2)</f>
        <v>0.93</v>
      </c>
      <c r="V6082" s="4">
        <f>ROUND(SQRT((((E6082-Hilfswerte!$B$20)/Hilfswerte!$B$21)-Hilfswerte!$B$28)^2+(((F6082-Hilfswerte!$B$22)/Hilfswerte!$B$23)-Hilfswerte!$B$29)^2+(((G6082-Hilfswerte!$B$24)/Hilfswerte!$B$25)-Hilfswerte!$B$30)^2),3)</f>
        <v>1.9019999999999999</v>
      </c>
      <c r="W6082" s="4">
        <f>ROUND(E6082*Hilfswerte!$B$31,0)</f>
        <v>2672</v>
      </c>
      <c r="X6082" s="4">
        <f t="shared" ref="X6082:X6145" si="766">MAX(0,W6082-H6082)</f>
        <v>2672</v>
      </c>
      <c r="Y6082" s="4" t="str">
        <f>IF(T6082="A - Top-Kunde","bereits Top-Kunde",IF(AND(V6082&lt;=Hilfswerte!$B$34,H6082&lt;0.5*W6082),"Hoch",IF(AND(V6082&lt;=Hilfswerte!$B$35,H6082&lt;0.7*W6082),"Mittel","Niedrig")))</f>
        <v>Niedrig</v>
      </c>
      <c r="Z6082" s="4">
        <f t="shared" ref="Z6082:Z6145" si="767">ROUND(0.4*MAX(0,-N6082)+3*K6082+0.2*MAX(0,L6082)+0.05*J6082,1)</f>
        <v>66.900000000000006</v>
      </c>
      <c r="AA6082" s="4" t="str">
        <f>IF(J6082&gt;365,"Bereits abgewandert (Segment D)",IF(Z6082&gt;=Hilfswerte!$B$38,"Rot - akut gefaehrdet",IF(Z6082&gt;=Hilfswerte!$B$39,"Gelb - beobachten","Gruen - stabil")))</f>
        <v>Bereits abgewandert (Segment D)</v>
      </c>
    </row>
    <row r="6083" spans="1:27" ht="15" customHeight="1" x14ac:dyDescent="0.25">
      <c r="A6083" s="4" t="s">
        <v>6430</v>
      </c>
      <c r="B6083" s="4" t="s">
        <v>986</v>
      </c>
      <c r="C6083" s="4" t="s">
        <v>89</v>
      </c>
      <c r="D6083" s="4" t="s">
        <v>56</v>
      </c>
      <c r="E6083" s="4">
        <v>133</v>
      </c>
      <c r="F6083" s="4">
        <v>27.5</v>
      </c>
      <c r="G6083" s="4">
        <v>15.1</v>
      </c>
      <c r="H6083" s="4">
        <v>3075</v>
      </c>
      <c r="I6083" s="4">
        <v>1</v>
      </c>
      <c r="J6083" s="4">
        <v>213</v>
      </c>
      <c r="K6083" s="4">
        <v>1</v>
      </c>
      <c r="L6083" s="4">
        <v>33</v>
      </c>
      <c r="M6083" s="4">
        <v>4</v>
      </c>
      <c r="N6083" s="4">
        <v>8.6999999999999993</v>
      </c>
      <c r="O6083" s="4">
        <f t="shared" si="760"/>
        <v>2</v>
      </c>
      <c r="P6083" s="4">
        <f t="shared" si="761"/>
        <v>1</v>
      </c>
      <c r="Q6083" s="4">
        <f t="shared" si="762"/>
        <v>4</v>
      </c>
      <c r="R6083" s="4">
        <f t="shared" si="763"/>
        <v>7</v>
      </c>
      <c r="S6083" s="4">
        <f t="shared" si="764"/>
        <v>58.5</v>
      </c>
      <c r="T6083" s="4" t="str">
        <f t="shared" si="765"/>
        <v>C - Entwicklungspotenzial</v>
      </c>
      <c r="U6083" s="4">
        <f>ROUND(((E6083-Hilfswerte!$B$20)/Hilfswerte!$B$21)+((F6083-Hilfswerte!$B$22)/Hilfswerte!$B$23)+((G6083-Hilfswerte!$B$24)/Hilfswerte!$B$25)+0.1*INDEX(Hilfswerte!$B$4:$B$15,MATCH(C6083,Hilfswerte!$A$4:$A$15,0)),2)</f>
        <v>1.1200000000000001</v>
      </c>
      <c r="V6083" s="4">
        <f>ROUND(SQRT((((E6083-Hilfswerte!$B$20)/Hilfswerte!$B$21)-Hilfswerte!$B$28)^2+(((F6083-Hilfswerte!$B$22)/Hilfswerte!$B$23)-Hilfswerte!$B$29)^2+(((G6083-Hilfswerte!$B$24)/Hilfswerte!$B$25)-Hilfswerte!$B$30)^2),3)</f>
        <v>0.66100000000000003</v>
      </c>
      <c r="W6083" s="4">
        <f>ROUND(E6083*Hilfswerte!$B$31,0)</f>
        <v>27338</v>
      </c>
      <c r="X6083" s="4">
        <f t="shared" si="766"/>
        <v>24263</v>
      </c>
      <c r="Y6083" s="4" t="str">
        <f>IF(T6083="A - Top-Kunde","bereits Top-Kunde",IF(AND(V6083&lt;=Hilfswerte!$B$34,H6083&lt;0.5*W6083),"Hoch",IF(AND(V6083&lt;=Hilfswerte!$B$35,H6083&lt;0.7*W6083),"Mittel","Niedrig")))</f>
        <v>Hoch</v>
      </c>
      <c r="Z6083" s="4">
        <f t="shared" si="767"/>
        <v>20.3</v>
      </c>
      <c r="AA6083" s="4" t="str">
        <f>IF(J6083&gt;365,"Bereits abgewandert (Segment D)",IF(Z6083&gt;=Hilfswerte!$B$38,"Rot - akut gefaehrdet",IF(Z6083&gt;=Hilfswerte!$B$39,"Gelb - beobachten","Gruen - stabil")))</f>
        <v>Rot - akut gefaehrdet</v>
      </c>
    </row>
    <row r="6084" spans="1:27" ht="15" customHeight="1" x14ac:dyDescent="0.25">
      <c r="A6084" s="4" t="s">
        <v>6431</v>
      </c>
      <c r="B6084" s="4" t="s">
        <v>1304</v>
      </c>
      <c r="C6084" s="4" t="s">
        <v>65</v>
      </c>
      <c r="D6084" s="4" t="s">
        <v>30</v>
      </c>
      <c r="E6084" s="4">
        <v>127</v>
      </c>
      <c r="F6084" s="4">
        <v>22.9</v>
      </c>
      <c r="G6084" s="4">
        <v>7.8</v>
      </c>
      <c r="H6084" s="4">
        <v>26042</v>
      </c>
      <c r="I6084" s="4">
        <v>3</v>
      </c>
      <c r="J6084" s="4">
        <v>44</v>
      </c>
      <c r="K6084" s="4">
        <v>0</v>
      </c>
      <c r="L6084" s="4">
        <v>-2</v>
      </c>
      <c r="M6084" s="4">
        <v>5</v>
      </c>
      <c r="N6084" s="4">
        <v>32.9</v>
      </c>
      <c r="O6084" s="4">
        <f t="shared" si="760"/>
        <v>4</v>
      </c>
      <c r="P6084" s="4">
        <f t="shared" si="761"/>
        <v>3</v>
      </c>
      <c r="Q6084" s="4">
        <f t="shared" si="762"/>
        <v>5</v>
      </c>
      <c r="R6084" s="4">
        <f t="shared" si="763"/>
        <v>12</v>
      </c>
      <c r="S6084" s="4">
        <f t="shared" si="764"/>
        <v>136.5</v>
      </c>
      <c r="T6084" s="4" t="str">
        <f t="shared" si="765"/>
        <v>A - Top-Kunde</v>
      </c>
      <c r="U6084" s="4">
        <f>ROUND(((E6084-Hilfswerte!$B$20)/Hilfswerte!$B$21)+((F6084-Hilfswerte!$B$22)/Hilfswerte!$B$23)+((G6084-Hilfswerte!$B$24)/Hilfswerte!$B$25)+0.1*INDEX(Hilfswerte!$B$4:$B$15,MATCH(C6084,Hilfswerte!$A$4:$A$15,0)),2)</f>
        <v>-0.5</v>
      </c>
      <c r="V6084" s="4">
        <f>ROUND(SQRT((((E6084-Hilfswerte!$B$20)/Hilfswerte!$B$21)-Hilfswerte!$B$28)^2+(((F6084-Hilfswerte!$B$22)/Hilfswerte!$B$23)-Hilfswerte!$B$29)^2+(((G6084-Hilfswerte!$B$24)/Hilfswerte!$B$25)-Hilfswerte!$B$30)^2),3)</f>
        <v>0.628</v>
      </c>
      <c r="W6084" s="4">
        <f>ROUND(E6084*Hilfswerte!$B$31,0)</f>
        <v>26104</v>
      </c>
      <c r="X6084" s="4">
        <f t="shared" si="766"/>
        <v>62</v>
      </c>
      <c r="Y6084" s="4" t="str">
        <f>IF(T6084="A - Top-Kunde","bereits Top-Kunde",IF(AND(V6084&lt;=Hilfswerte!$B$34,H6084&lt;0.5*W6084),"Hoch",IF(AND(V6084&lt;=Hilfswerte!$B$35,H6084&lt;0.7*W6084),"Mittel","Niedrig")))</f>
        <v>bereits Top-Kunde</v>
      </c>
      <c r="Z6084" s="4">
        <f t="shared" si="767"/>
        <v>2.2000000000000002</v>
      </c>
      <c r="AA6084" s="4" t="str">
        <f>IF(J6084&gt;365,"Bereits abgewandert (Segment D)",IF(Z6084&gt;=Hilfswerte!$B$38,"Rot - akut gefaehrdet",IF(Z6084&gt;=Hilfswerte!$B$39,"Gelb - beobachten","Gruen - stabil")))</f>
        <v>Gruen - stabil</v>
      </c>
    </row>
    <row r="6085" spans="1:27" ht="15" customHeight="1" x14ac:dyDescent="0.25">
      <c r="A6085" s="4" t="s">
        <v>6432</v>
      </c>
      <c r="B6085" s="4" t="s">
        <v>428</v>
      </c>
      <c r="C6085" s="4" t="s">
        <v>29</v>
      </c>
      <c r="D6085" s="4" t="s">
        <v>30</v>
      </c>
      <c r="E6085" s="4">
        <v>41</v>
      </c>
      <c r="F6085" s="4">
        <v>8.4</v>
      </c>
      <c r="G6085" s="4">
        <v>18.899999999999999</v>
      </c>
      <c r="H6085" s="4">
        <v>3432</v>
      </c>
      <c r="I6085" s="4">
        <v>2</v>
      </c>
      <c r="J6085" s="4">
        <v>196</v>
      </c>
      <c r="K6085" s="4">
        <v>1</v>
      </c>
      <c r="L6085" s="4">
        <v>11</v>
      </c>
      <c r="M6085" s="4">
        <v>5</v>
      </c>
      <c r="N6085" s="4">
        <v>34.1</v>
      </c>
      <c r="O6085" s="4">
        <f t="shared" si="760"/>
        <v>2</v>
      </c>
      <c r="P6085" s="4">
        <f t="shared" si="761"/>
        <v>2</v>
      </c>
      <c r="Q6085" s="4">
        <f t="shared" si="762"/>
        <v>4</v>
      </c>
      <c r="R6085" s="4">
        <f t="shared" si="763"/>
        <v>8</v>
      </c>
      <c r="S6085" s="4">
        <f t="shared" si="764"/>
        <v>87.8</v>
      </c>
      <c r="T6085" s="4" t="str">
        <f t="shared" si="765"/>
        <v>C - Entwicklungspotenzial</v>
      </c>
      <c r="U6085" s="4">
        <f>ROUND(((E6085-Hilfswerte!$B$20)/Hilfswerte!$B$21)+((F6085-Hilfswerte!$B$22)/Hilfswerte!$B$23)+((G6085-Hilfswerte!$B$24)/Hilfswerte!$B$25)+0.1*INDEX(Hilfswerte!$B$4:$B$15,MATCH(C6085,Hilfswerte!$A$4:$A$15,0)),2)</f>
        <v>0.96</v>
      </c>
      <c r="V6085" s="4">
        <f>ROUND(SQRT((((E6085-Hilfswerte!$B$20)/Hilfswerte!$B$21)-Hilfswerte!$B$28)^2+(((F6085-Hilfswerte!$B$22)/Hilfswerte!$B$23)-Hilfswerte!$B$29)^2+(((G6085-Hilfswerte!$B$24)/Hilfswerte!$B$25)-Hilfswerte!$B$30)^2),3)</f>
        <v>1.4359999999999999</v>
      </c>
      <c r="W6085" s="4">
        <f>ROUND(E6085*Hilfswerte!$B$31,0)</f>
        <v>8427</v>
      </c>
      <c r="X6085" s="4">
        <f t="shared" si="766"/>
        <v>4995</v>
      </c>
      <c r="Y6085" s="4" t="str">
        <f>IF(T6085="A - Top-Kunde","bereits Top-Kunde",IF(AND(V6085&lt;=Hilfswerte!$B$34,H6085&lt;0.5*W6085),"Hoch",IF(AND(V6085&lt;=Hilfswerte!$B$35,H6085&lt;0.7*W6085),"Mittel","Niedrig")))</f>
        <v>Niedrig</v>
      </c>
      <c r="Z6085" s="4">
        <f t="shared" si="767"/>
        <v>15</v>
      </c>
      <c r="AA6085" s="4" t="str">
        <f>IF(J6085&gt;365,"Bereits abgewandert (Segment D)",IF(Z6085&gt;=Hilfswerte!$B$38,"Rot - akut gefaehrdet",IF(Z6085&gt;=Hilfswerte!$B$39,"Gelb - beobachten","Gruen - stabil")))</f>
        <v>Gelb - beobachten</v>
      </c>
    </row>
    <row r="6086" spans="1:27" ht="15" customHeight="1" x14ac:dyDescent="0.25">
      <c r="A6086" s="4" t="s">
        <v>6433</v>
      </c>
      <c r="B6086" s="4" t="s">
        <v>138</v>
      </c>
      <c r="C6086" s="4" t="s">
        <v>29</v>
      </c>
      <c r="D6086" s="4" t="s">
        <v>93</v>
      </c>
      <c r="E6086" s="4">
        <v>65</v>
      </c>
      <c r="F6086" s="4">
        <v>16.2</v>
      </c>
      <c r="G6086" s="4">
        <v>19.899999999999999</v>
      </c>
      <c r="H6086" s="4">
        <v>696</v>
      </c>
      <c r="I6086" s="4">
        <v>3</v>
      </c>
      <c r="J6086" s="4">
        <v>170</v>
      </c>
      <c r="K6086" s="4">
        <v>1</v>
      </c>
      <c r="L6086" s="4">
        <v>9</v>
      </c>
      <c r="M6086" s="4">
        <v>6</v>
      </c>
      <c r="N6086" s="4">
        <v>27</v>
      </c>
      <c r="O6086" s="4">
        <f t="shared" si="760"/>
        <v>3</v>
      </c>
      <c r="P6086" s="4">
        <f t="shared" si="761"/>
        <v>3</v>
      </c>
      <c r="Q6086" s="4">
        <f t="shared" si="762"/>
        <v>2</v>
      </c>
      <c r="R6086" s="4">
        <f t="shared" si="763"/>
        <v>8</v>
      </c>
      <c r="S6086" s="4">
        <f t="shared" si="764"/>
        <v>84.8</v>
      </c>
      <c r="T6086" s="4" t="str">
        <f t="shared" si="765"/>
        <v>C - Entwicklungspotenzial</v>
      </c>
      <c r="U6086" s="4">
        <f>ROUND(((E6086-Hilfswerte!$B$20)/Hilfswerte!$B$21)+((F6086-Hilfswerte!$B$22)/Hilfswerte!$B$23)+((G6086-Hilfswerte!$B$24)/Hilfswerte!$B$25)+0.1*INDEX(Hilfswerte!$B$4:$B$15,MATCH(C6086,Hilfswerte!$A$4:$A$15,0)),2)</f>
        <v>1.36</v>
      </c>
      <c r="V6086" s="4">
        <f>ROUND(SQRT((((E6086-Hilfswerte!$B$20)/Hilfswerte!$B$21)-Hilfswerte!$B$28)^2+(((F6086-Hilfswerte!$B$22)/Hilfswerte!$B$23)-Hilfswerte!$B$29)^2+(((G6086-Hilfswerte!$B$24)/Hilfswerte!$B$25)-Hilfswerte!$B$30)^2),3)</f>
        <v>1.498</v>
      </c>
      <c r="W6086" s="4">
        <f>ROUND(E6086*Hilfswerte!$B$31,0)</f>
        <v>13360</v>
      </c>
      <c r="X6086" s="4">
        <f t="shared" si="766"/>
        <v>12664</v>
      </c>
      <c r="Y6086" s="4" t="str">
        <f>IF(T6086="A - Top-Kunde","bereits Top-Kunde",IF(AND(V6086&lt;=Hilfswerte!$B$34,H6086&lt;0.5*W6086),"Hoch",IF(AND(V6086&lt;=Hilfswerte!$B$35,H6086&lt;0.7*W6086),"Mittel","Niedrig")))</f>
        <v>Niedrig</v>
      </c>
      <c r="Z6086" s="4">
        <f t="shared" si="767"/>
        <v>13.3</v>
      </c>
      <c r="AA6086" s="4" t="str">
        <f>IF(J6086&gt;365,"Bereits abgewandert (Segment D)",IF(Z6086&gt;=Hilfswerte!$B$38,"Rot - akut gefaehrdet",IF(Z6086&gt;=Hilfswerte!$B$39,"Gelb - beobachten","Gruen - stabil")))</f>
        <v>Gruen - stabil</v>
      </c>
    </row>
    <row r="6087" spans="1:27" ht="15" customHeight="1" x14ac:dyDescent="0.25">
      <c r="A6087" s="4" t="s">
        <v>6434</v>
      </c>
      <c r="B6087" s="4" t="s">
        <v>121</v>
      </c>
      <c r="C6087" s="4" t="s">
        <v>38</v>
      </c>
      <c r="D6087" s="4" t="s">
        <v>30</v>
      </c>
      <c r="E6087" s="4">
        <v>124</v>
      </c>
      <c r="F6087" s="4">
        <v>21.5</v>
      </c>
      <c r="G6087" s="4">
        <v>19.399999999999999</v>
      </c>
      <c r="H6087" s="4">
        <v>9174</v>
      </c>
      <c r="I6087" s="4">
        <v>2</v>
      </c>
      <c r="J6087" s="4">
        <v>101</v>
      </c>
      <c r="K6087" s="4">
        <v>1</v>
      </c>
      <c r="L6087" s="4">
        <v>3</v>
      </c>
      <c r="M6087" s="4">
        <v>3</v>
      </c>
      <c r="N6087" s="4">
        <v>16.2</v>
      </c>
      <c r="O6087" s="4">
        <f t="shared" si="760"/>
        <v>3</v>
      </c>
      <c r="P6087" s="4">
        <f t="shared" si="761"/>
        <v>2</v>
      </c>
      <c r="Q6087" s="4">
        <f t="shared" si="762"/>
        <v>5</v>
      </c>
      <c r="R6087" s="4">
        <f t="shared" si="763"/>
        <v>10</v>
      </c>
      <c r="S6087" s="4">
        <f t="shared" si="764"/>
        <v>101.2</v>
      </c>
      <c r="T6087" s="4" t="str">
        <f t="shared" si="765"/>
        <v>C - Entwicklungspotenzial</v>
      </c>
      <c r="U6087" s="4">
        <f>ROUND(((E6087-Hilfswerte!$B$20)/Hilfswerte!$B$21)+((F6087-Hilfswerte!$B$22)/Hilfswerte!$B$23)+((G6087-Hilfswerte!$B$24)/Hilfswerte!$B$25)+0.1*INDEX(Hilfswerte!$B$4:$B$15,MATCH(C6087,Hilfswerte!$A$4:$A$15,0)),2)</f>
        <v>1.7</v>
      </c>
      <c r="V6087" s="4">
        <f>ROUND(SQRT((((E6087-Hilfswerte!$B$20)/Hilfswerte!$B$21)-Hilfswerte!$B$28)^2+(((F6087-Hilfswerte!$B$22)/Hilfswerte!$B$23)-Hilfswerte!$B$29)^2+(((G6087-Hilfswerte!$B$24)/Hilfswerte!$B$25)-Hilfswerte!$B$30)^2),3)</f>
        <v>1.345</v>
      </c>
      <c r="W6087" s="4">
        <f>ROUND(E6087*Hilfswerte!$B$31,0)</f>
        <v>25488</v>
      </c>
      <c r="X6087" s="4">
        <f t="shared" si="766"/>
        <v>16314</v>
      </c>
      <c r="Y6087" s="4" t="str">
        <f>IF(T6087="A - Top-Kunde","bereits Top-Kunde",IF(AND(V6087&lt;=Hilfswerte!$B$34,H6087&lt;0.5*W6087),"Hoch",IF(AND(V6087&lt;=Hilfswerte!$B$35,H6087&lt;0.7*W6087),"Mittel","Niedrig")))</f>
        <v>Niedrig</v>
      </c>
      <c r="Z6087" s="4">
        <f t="shared" si="767"/>
        <v>8.6999999999999993</v>
      </c>
      <c r="AA6087" s="4" t="str">
        <f>IF(J6087&gt;365,"Bereits abgewandert (Segment D)",IF(Z6087&gt;=Hilfswerte!$B$38,"Rot - akut gefaehrdet",IF(Z6087&gt;=Hilfswerte!$B$39,"Gelb - beobachten","Gruen - stabil")))</f>
        <v>Gruen - stabil</v>
      </c>
    </row>
    <row r="6088" spans="1:27" ht="15" customHeight="1" x14ac:dyDescent="0.25">
      <c r="A6088" s="4" t="s">
        <v>6435</v>
      </c>
      <c r="B6088" s="4" t="s">
        <v>388</v>
      </c>
      <c r="C6088" s="4" t="s">
        <v>29</v>
      </c>
      <c r="D6088" s="4" t="s">
        <v>122</v>
      </c>
      <c r="E6088" s="4">
        <v>30</v>
      </c>
      <c r="F6088" s="4">
        <v>10.199999999999999</v>
      </c>
      <c r="G6088" s="4">
        <v>16.7</v>
      </c>
      <c r="H6088" s="4">
        <v>295</v>
      </c>
      <c r="I6088" s="4">
        <v>2</v>
      </c>
      <c r="J6088" s="4">
        <v>227</v>
      </c>
      <c r="K6088" s="4">
        <v>0</v>
      </c>
      <c r="L6088" s="4">
        <v>20</v>
      </c>
      <c r="M6088" s="4">
        <v>4</v>
      </c>
      <c r="N6088" s="4">
        <v>1.8</v>
      </c>
      <c r="O6088" s="4">
        <f t="shared" si="760"/>
        <v>2</v>
      </c>
      <c r="P6088" s="4">
        <f t="shared" si="761"/>
        <v>2</v>
      </c>
      <c r="Q6088" s="4">
        <f t="shared" si="762"/>
        <v>2</v>
      </c>
      <c r="R6088" s="4">
        <f t="shared" si="763"/>
        <v>6</v>
      </c>
      <c r="S6088" s="4">
        <f t="shared" si="764"/>
        <v>54.9</v>
      </c>
      <c r="T6088" s="4" t="str">
        <f t="shared" si="765"/>
        <v>C - Entwicklungspotenzial</v>
      </c>
      <c r="U6088" s="4">
        <f>ROUND(((E6088-Hilfswerte!$B$20)/Hilfswerte!$B$21)+((F6088-Hilfswerte!$B$22)/Hilfswerte!$B$23)+((G6088-Hilfswerte!$B$24)/Hilfswerte!$B$25)+0.1*INDEX(Hilfswerte!$B$4:$B$15,MATCH(C6088,Hilfswerte!$A$4:$A$15,0)),2)</f>
        <v>0.59</v>
      </c>
      <c r="V6088" s="4">
        <f>ROUND(SQRT((((E6088-Hilfswerte!$B$20)/Hilfswerte!$B$21)-Hilfswerte!$B$28)^2+(((F6088-Hilfswerte!$B$22)/Hilfswerte!$B$23)-Hilfswerte!$B$29)^2+(((G6088-Hilfswerte!$B$24)/Hilfswerte!$B$25)-Hilfswerte!$B$30)^2),3)</f>
        <v>1.1619999999999999</v>
      </c>
      <c r="W6088" s="4">
        <f>ROUND(E6088*Hilfswerte!$B$31,0)</f>
        <v>6166</v>
      </c>
      <c r="X6088" s="4">
        <f t="shared" si="766"/>
        <v>5871</v>
      </c>
      <c r="Y6088" s="4" t="str">
        <f>IF(T6088="A - Top-Kunde","bereits Top-Kunde",IF(AND(V6088&lt;=Hilfswerte!$B$34,H6088&lt;0.5*W6088),"Hoch",IF(AND(V6088&lt;=Hilfswerte!$B$35,H6088&lt;0.7*W6088),"Mittel","Niedrig")))</f>
        <v>Niedrig</v>
      </c>
      <c r="Z6088" s="4">
        <f t="shared" si="767"/>
        <v>15.4</v>
      </c>
      <c r="AA6088" s="4" t="str">
        <f>IF(J6088&gt;365,"Bereits abgewandert (Segment D)",IF(Z6088&gt;=Hilfswerte!$B$38,"Rot - akut gefaehrdet",IF(Z6088&gt;=Hilfswerte!$B$39,"Gelb - beobachten","Gruen - stabil")))</f>
        <v>Gelb - beobachten</v>
      </c>
    </row>
    <row r="6089" spans="1:27" ht="15" customHeight="1" x14ac:dyDescent="0.25">
      <c r="A6089" s="4" t="s">
        <v>6436</v>
      </c>
      <c r="B6089" s="4" t="s">
        <v>481</v>
      </c>
      <c r="C6089" s="4" t="s">
        <v>51</v>
      </c>
      <c r="D6089" s="4" t="s">
        <v>56</v>
      </c>
      <c r="E6089" s="4">
        <v>81</v>
      </c>
      <c r="F6089" s="4">
        <v>19.3</v>
      </c>
      <c r="G6089" s="4">
        <v>12</v>
      </c>
      <c r="H6089" s="4">
        <v>560</v>
      </c>
      <c r="I6089" s="4">
        <v>1</v>
      </c>
      <c r="J6089" s="4">
        <v>87</v>
      </c>
      <c r="K6089" s="4">
        <v>0</v>
      </c>
      <c r="L6089" s="4">
        <v>-7</v>
      </c>
      <c r="M6089" s="4">
        <v>5</v>
      </c>
      <c r="N6089" s="4">
        <v>11.3</v>
      </c>
      <c r="O6089" s="4">
        <f t="shared" si="760"/>
        <v>4</v>
      </c>
      <c r="P6089" s="4">
        <f t="shared" si="761"/>
        <v>1</v>
      </c>
      <c r="Q6089" s="4">
        <f t="shared" si="762"/>
        <v>2</v>
      </c>
      <c r="R6089" s="4">
        <f t="shared" si="763"/>
        <v>7</v>
      </c>
      <c r="S6089" s="4">
        <f t="shared" si="764"/>
        <v>75.7</v>
      </c>
      <c r="T6089" s="4" t="str">
        <f t="shared" si="765"/>
        <v>C - Entwicklungspotenzial</v>
      </c>
      <c r="U6089" s="4">
        <f>ROUND(((E6089-Hilfswerte!$B$20)/Hilfswerte!$B$21)+((F6089-Hilfswerte!$B$22)/Hilfswerte!$B$23)+((G6089-Hilfswerte!$B$24)/Hilfswerte!$B$25)+0.1*INDEX(Hilfswerte!$B$4:$B$15,MATCH(C6089,Hilfswerte!$A$4:$A$15,0)),2)</f>
        <v>0.31</v>
      </c>
      <c r="V6089" s="4">
        <f>ROUND(SQRT((((E6089-Hilfswerte!$B$20)/Hilfswerte!$B$21)-Hilfswerte!$B$28)^2+(((F6089-Hilfswerte!$B$22)/Hilfswerte!$B$23)-Hilfswerte!$B$29)^2+(((G6089-Hilfswerte!$B$24)/Hilfswerte!$B$25)-Hilfswerte!$B$30)^2),3)</f>
        <v>0.51100000000000001</v>
      </c>
      <c r="W6089" s="4">
        <f>ROUND(E6089*Hilfswerte!$B$31,0)</f>
        <v>16649</v>
      </c>
      <c r="X6089" s="4">
        <f t="shared" si="766"/>
        <v>16089</v>
      </c>
      <c r="Y6089" s="4" t="str">
        <f>IF(T6089="A - Top-Kunde","bereits Top-Kunde",IF(AND(V6089&lt;=Hilfswerte!$B$34,H6089&lt;0.5*W6089),"Hoch",IF(AND(V6089&lt;=Hilfswerte!$B$35,H6089&lt;0.7*W6089),"Mittel","Niedrig")))</f>
        <v>Hoch</v>
      </c>
      <c r="Z6089" s="4">
        <f t="shared" si="767"/>
        <v>4.4000000000000004</v>
      </c>
      <c r="AA6089" s="4" t="str">
        <f>IF(J6089&gt;365,"Bereits abgewandert (Segment D)",IF(Z6089&gt;=Hilfswerte!$B$38,"Rot - akut gefaehrdet",IF(Z6089&gt;=Hilfswerte!$B$39,"Gelb - beobachten","Gruen - stabil")))</f>
        <v>Gruen - stabil</v>
      </c>
    </row>
    <row r="6090" spans="1:27" ht="15" customHeight="1" x14ac:dyDescent="0.25">
      <c r="A6090" s="4" t="s">
        <v>6437</v>
      </c>
      <c r="B6090" s="4" t="s">
        <v>339</v>
      </c>
      <c r="C6090" s="4" t="s">
        <v>33</v>
      </c>
      <c r="D6090" s="4" t="s">
        <v>30</v>
      </c>
      <c r="E6090" s="4">
        <v>207</v>
      </c>
      <c r="F6090" s="4">
        <v>32.4</v>
      </c>
      <c r="G6090" s="4">
        <v>3.4</v>
      </c>
      <c r="H6090" s="4">
        <v>10000</v>
      </c>
      <c r="I6090" s="4">
        <v>1</v>
      </c>
      <c r="J6090" s="4">
        <v>210</v>
      </c>
      <c r="K6090" s="4">
        <v>0</v>
      </c>
      <c r="L6090" s="4">
        <v>8</v>
      </c>
      <c r="M6090" s="4">
        <v>3</v>
      </c>
      <c r="N6090" s="4">
        <v>25.7</v>
      </c>
      <c r="O6090" s="4">
        <f t="shared" si="760"/>
        <v>2</v>
      </c>
      <c r="P6090" s="4">
        <f t="shared" si="761"/>
        <v>1</v>
      </c>
      <c r="Q6090" s="4">
        <f t="shared" si="762"/>
        <v>5</v>
      </c>
      <c r="R6090" s="4">
        <f t="shared" si="763"/>
        <v>8</v>
      </c>
      <c r="S6090" s="4">
        <f t="shared" si="764"/>
        <v>90.5</v>
      </c>
      <c r="T6090" s="4" t="str">
        <f t="shared" si="765"/>
        <v>C - Entwicklungspotenzial</v>
      </c>
      <c r="U6090" s="4">
        <f>ROUND(((E6090-Hilfswerte!$B$20)/Hilfswerte!$B$21)+((F6090-Hilfswerte!$B$22)/Hilfswerte!$B$23)+((G6090-Hilfswerte!$B$24)/Hilfswerte!$B$25)+0.1*INDEX(Hilfswerte!$B$4:$B$15,MATCH(C6090,Hilfswerte!$A$4:$A$15,0)),2)</f>
        <v>-0.6</v>
      </c>
      <c r="V6090" s="4">
        <f>ROUND(SQRT((((E6090-Hilfswerte!$B$20)/Hilfswerte!$B$21)-Hilfswerte!$B$28)^2+(((F6090-Hilfswerte!$B$22)/Hilfswerte!$B$23)-Hilfswerte!$B$29)^2+(((G6090-Hilfswerte!$B$24)/Hilfswerte!$B$25)-Hilfswerte!$B$30)^2),3)</f>
        <v>1.2549999999999999</v>
      </c>
      <c r="W6090" s="4">
        <f>ROUND(E6090*Hilfswerte!$B$31,0)</f>
        <v>42548</v>
      </c>
      <c r="X6090" s="4">
        <f t="shared" si="766"/>
        <v>32548</v>
      </c>
      <c r="Y6090" s="4" t="str">
        <f>IF(T6090="A - Top-Kunde","bereits Top-Kunde",IF(AND(V6090&lt;=Hilfswerte!$B$34,H6090&lt;0.5*W6090),"Hoch",IF(AND(V6090&lt;=Hilfswerte!$B$35,H6090&lt;0.7*W6090),"Mittel","Niedrig")))</f>
        <v>Niedrig</v>
      </c>
      <c r="Z6090" s="4">
        <f t="shared" si="767"/>
        <v>12.1</v>
      </c>
      <c r="AA6090" s="4" t="str">
        <f>IF(J6090&gt;365,"Bereits abgewandert (Segment D)",IF(Z6090&gt;=Hilfswerte!$B$38,"Rot - akut gefaehrdet",IF(Z6090&gt;=Hilfswerte!$B$39,"Gelb - beobachten","Gruen - stabil")))</f>
        <v>Gruen - stabil</v>
      </c>
    </row>
    <row r="6091" spans="1:27" ht="15" customHeight="1" x14ac:dyDescent="0.25">
      <c r="A6091" s="4" t="s">
        <v>6438</v>
      </c>
      <c r="B6091" s="4" t="s">
        <v>325</v>
      </c>
      <c r="C6091" s="4" t="s">
        <v>29</v>
      </c>
      <c r="D6091" s="4" t="s">
        <v>178</v>
      </c>
      <c r="E6091" s="4">
        <v>85</v>
      </c>
      <c r="F6091" s="4">
        <v>12.7</v>
      </c>
      <c r="G6091" s="4">
        <v>17.7</v>
      </c>
      <c r="H6091" s="4">
        <v>12325</v>
      </c>
      <c r="I6091" s="4">
        <v>4</v>
      </c>
      <c r="J6091" s="4">
        <v>71</v>
      </c>
      <c r="K6091" s="4">
        <v>1</v>
      </c>
      <c r="L6091" s="4">
        <v>0</v>
      </c>
      <c r="M6091" s="4">
        <v>6</v>
      </c>
      <c r="N6091" s="4">
        <v>11.2</v>
      </c>
      <c r="O6091" s="4">
        <f t="shared" si="760"/>
        <v>4</v>
      </c>
      <c r="P6091" s="4">
        <f t="shared" si="761"/>
        <v>4</v>
      </c>
      <c r="Q6091" s="4">
        <f t="shared" si="762"/>
        <v>5</v>
      </c>
      <c r="R6091" s="4">
        <f t="shared" si="763"/>
        <v>13</v>
      </c>
      <c r="S6091" s="4">
        <f t="shared" si="764"/>
        <v>129.6</v>
      </c>
      <c r="T6091" s="4" t="str">
        <f t="shared" si="765"/>
        <v>A - Top-Kunde</v>
      </c>
      <c r="U6091" s="4">
        <f>ROUND(((E6091-Hilfswerte!$B$20)/Hilfswerte!$B$21)+((F6091-Hilfswerte!$B$22)/Hilfswerte!$B$23)+((G6091-Hilfswerte!$B$24)/Hilfswerte!$B$25)+0.1*INDEX(Hilfswerte!$B$4:$B$15,MATCH(C6091,Hilfswerte!$A$4:$A$15,0)),2)</f>
        <v>1.03</v>
      </c>
      <c r="V6091" s="4">
        <f>ROUND(SQRT((((E6091-Hilfswerte!$B$20)/Hilfswerte!$B$21)-Hilfswerte!$B$28)^2+(((F6091-Hilfswerte!$B$22)/Hilfswerte!$B$23)-Hilfswerte!$B$29)^2+(((G6091-Hilfswerte!$B$24)/Hilfswerte!$B$25)-Hilfswerte!$B$30)^2),3)</f>
        <v>1.1779999999999999</v>
      </c>
      <c r="W6091" s="4">
        <f>ROUND(E6091*Hilfswerte!$B$31,0)</f>
        <v>17471</v>
      </c>
      <c r="X6091" s="4">
        <f t="shared" si="766"/>
        <v>5146</v>
      </c>
      <c r="Y6091" s="4" t="str">
        <f>IF(T6091="A - Top-Kunde","bereits Top-Kunde",IF(AND(V6091&lt;=Hilfswerte!$B$34,H6091&lt;0.5*W6091),"Hoch",IF(AND(V6091&lt;=Hilfswerte!$B$35,H6091&lt;0.7*W6091),"Mittel","Niedrig")))</f>
        <v>bereits Top-Kunde</v>
      </c>
      <c r="Z6091" s="4">
        <f t="shared" si="767"/>
        <v>6.6</v>
      </c>
      <c r="AA6091" s="4" t="str">
        <f>IF(J6091&gt;365,"Bereits abgewandert (Segment D)",IF(Z6091&gt;=Hilfswerte!$B$38,"Rot - akut gefaehrdet",IF(Z6091&gt;=Hilfswerte!$B$39,"Gelb - beobachten","Gruen - stabil")))</f>
        <v>Gruen - stabil</v>
      </c>
    </row>
    <row r="6092" spans="1:27" ht="15" customHeight="1" x14ac:dyDescent="0.25">
      <c r="A6092" s="4" t="s">
        <v>6439</v>
      </c>
      <c r="B6092" s="4" t="s">
        <v>138</v>
      </c>
      <c r="C6092" s="4" t="s">
        <v>65</v>
      </c>
      <c r="D6092" s="4" t="s">
        <v>106</v>
      </c>
      <c r="E6092" s="4">
        <v>255</v>
      </c>
      <c r="F6092" s="4">
        <v>43.1</v>
      </c>
      <c r="G6092" s="4">
        <v>5.2</v>
      </c>
      <c r="H6092" s="4">
        <v>0</v>
      </c>
      <c r="I6092" s="4">
        <v>0</v>
      </c>
      <c r="J6092" s="4">
        <v>740</v>
      </c>
      <c r="K6092" s="4">
        <v>0</v>
      </c>
      <c r="L6092" s="4">
        <v>18</v>
      </c>
      <c r="M6092" s="4">
        <v>0</v>
      </c>
      <c r="N6092" s="4">
        <v>-41.6</v>
      </c>
      <c r="O6092" s="4">
        <f t="shared" si="760"/>
        <v>1</v>
      </c>
      <c r="P6092" s="4">
        <f t="shared" si="761"/>
        <v>1</v>
      </c>
      <c r="Q6092" s="4">
        <f t="shared" si="762"/>
        <v>1</v>
      </c>
      <c r="R6092" s="4">
        <f t="shared" si="763"/>
        <v>3</v>
      </c>
      <c r="S6092" s="4">
        <f t="shared" si="764"/>
        <v>3.8</v>
      </c>
      <c r="T6092" s="4" t="str">
        <f t="shared" si="765"/>
        <v>D - Abwanderungsrisiko</v>
      </c>
      <c r="U6092" s="4">
        <f>ROUND(((E6092-Hilfswerte!$B$20)/Hilfswerte!$B$21)+((F6092-Hilfswerte!$B$22)/Hilfswerte!$B$23)+((G6092-Hilfswerte!$B$24)/Hilfswerte!$B$25)+0.1*INDEX(Hilfswerte!$B$4:$B$15,MATCH(C6092,Hilfswerte!$A$4:$A$15,0)),2)</f>
        <v>0</v>
      </c>
      <c r="V6092" s="4">
        <f>ROUND(SQRT((((E6092-Hilfswerte!$B$20)/Hilfswerte!$B$21)-Hilfswerte!$B$28)^2+(((F6092-Hilfswerte!$B$22)/Hilfswerte!$B$23)-Hilfswerte!$B$29)^2+(((G6092-Hilfswerte!$B$24)/Hilfswerte!$B$25)-Hilfswerte!$B$30)^2),3)</f>
        <v>1.03</v>
      </c>
      <c r="W6092" s="4">
        <f>ROUND(E6092*Hilfswerte!$B$31,0)</f>
        <v>52414</v>
      </c>
      <c r="X6092" s="4">
        <f t="shared" si="766"/>
        <v>52414</v>
      </c>
      <c r="Y6092" s="4" t="str">
        <f>IF(T6092="A - Top-Kunde","bereits Top-Kunde",IF(AND(V6092&lt;=Hilfswerte!$B$34,H6092&lt;0.5*W6092),"Hoch",IF(AND(V6092&lt;=Hilfswerte!$B$35,H6092&lt;0.7*W6092),"Mittel","Niedrig")))</f>
        <v>Mittel</v>
      </c>
      <c r="Z6092" s="4">
        <f t="shared" si="767"/>
        <v>57.2</v>
      </c>
      <c r="AA6092" s="4" t="str">
        <f>IF(J6092&gt;365,"Bereits abgewandert (Segment D)",IF(Z6092&gt;=Hilfswerte!$B$38,"Rot - akut gefaehrdet",IF(Z6092&gt;=Hilfswerte!$B$39,"Gelb - beobachten","Gruen - stabil")))</f>
        <v>Bereits abgewandert (Segment D)</v>
      </c>
    </row>
    <row r="6093" spans="1:27" ht="15" customHeight="1" x14ac:dyDescent="0.25">
      <c r="A6093" s="4" t="s">
        <v>6440</v>
      </c>
      <c r="B6093" s="4" t="s">
        <v>279</v>
      </c>
      <c r="C6093" s="4" t="s">
        <v>84</v>
      </c>
      <c r="D6093" s="4" t="s">
        <v>30</v>
      </c>
      <c r="E6093" s="4">
        <v>31</v>
      </c>
      <c r="F6093" s="4">
        <v>8.4</v>
      </c>
      <c r="G6093" s="4">
        <v>8.1</v>
      </c>
      <c r="H6093" s="4">
        <v>0</v>
      </c>
      <c r="I6093" s="4">
        <v>0</v>
      </c>
      <c r="J6093" s="4">
        <v>821</v>
      </c>
      <c r="K6093" s="4">
        <v>0</v>
      </c>
      <c r="L6093" s="4">
        <v>0</v>
      </c>
      <c r="M6093" s="4">
        <v>0</v>
      </c>
      <c r="N6093" s="4">
        <v>-45.2</v>
      </c>
      <c r="O6093" s="4">
        <f t="shared" si="760"/>
        <v>1</v>
      </c>
      <c r="P6093" s="4">
        <f t="shared" si="761"/>
        <v>1</v>
      </c>
      <c r="Q6093" s="4">
        <f t="shared" si="762"/>
        <v>1</v>
      </c>
      <c r="R6093" s="4">
        <f t="shared" si="763"/>
        <v>3</v>
      </c>
      <c r="S6093" s="4">
        <f t="shared" si="764"/>
        <v>7.4</v>
      </c>
      <c r="T6093" s="4" t="str">
        <f t="shared" si="765"/>
        <v>D - Abwanderungsrisiko</v>
      </c>
      <c r="U6093" s="4">
        <f>ROUND(((E6093-Hilfswerte!$B$20)/Hilfswerte!$B$21)+((F6093-Hilfswerte!$B$22)/Hilfswerte!$B$23)+((G6093-Hilfswerte!$B$24)/Hilfswerte!$B$25)+0.1*INDEX(Hilfswerte!$B$4:$B$15,MATCH(C6093,Hilfswerte!$A$4:$A$15,0)),2)</f>
        <v>-1.07</v>
      </c>
      <c r="V6093" s="4">
        <f>ROUND(SQRT((((E6093-Hilfswerte!$B$20)/Hilfswerte!$B$21)-Hilfswerte!$B$28)^2+(((F6093-Hilfswerte!$B$22)/Hilfswerte!$B$23)-Hilfswerte!$B$29)^2+(((G6093-Hilfswerte!$B$24)/Hilfswerte!$B$25)-Hilfswerte!$B$30)^2),3)</f>
        <v>0.92800000000000005</v>
      </c>
      <c r="W6093" s="4">
        <f>ROUND(E6093*Hilfswerte!$B$31,0)</f>
        <v>6372</v>
      </c>
      <c r="X6093" s="4">
        <f t="shared" si="766"/>
        <v>6372</v>
      </c>
      <c r="Y6093" s="4" t="str">
        <f>IF(T6093="A - Top-Kunde","bereits Top-Kunde",IF(AND(V6093&lt;=Hilfswerte!$B$34,H6093&lt;0.5*W6093),"Hoch",IF(AND(V6093&lt;=Hilfswerte!$B$35,H6093&lt;0.7*W6093),"Mittel","Niedrig")))</f>
        <v>Mittel</v>
      </c>
      <c r="Z6093" s="4">
        <f t="shared" si="767"/>
        <v>59.1</v>
      </c>
      <c r="AA6093" s="4" t="str">
        <f>IF(J6093&gt;365,"Bereits abgewandert (Segment D)",IF(Z6093&gt;=Hilfswerte!$B$38,"Rot - akut gefaehrdet",IF(Z6093&gt;=Hilfswerte!$B$39,"Gelb - beobachten","Gruen - stabil")))</f>
        <v>Bereits abgewandert (Segment D)</v>
      </c>
    </row>
    <row r="6094" spans="1:27" ht="15" customHeight="1" x14ac:dyDescent="0.25">
      <c r="A6094" s="4" t="s">
        <v>6441</v>
      </c>
      <c r="B6094" s="4" t="s">
        <v>323</v>
      </c>
      <c r="C6094" s="4" t="s">
        <v>74</v>
      </c>
      <c r="D6094" s="4" t="s">
        <v>30</v>
      </c>
      <c r="E6094" s="4">
        <v>233</v>
      </c>
      <c r="F6094" s="4">
        <v>86.3</v>
      </c>
      <c r="G6094" s="4">
        <v>21.9</v>
      </c>
      <c r="H6094" s="4">
        <v>0</v>
      </c>
      <c r="I6094" s="4">
        <v>0</v>
      </c>
      <c r="J6094" s="4">
        <v>764</v>
      </c>
      <c r="K6094" s="4">
        <v>0</v>
      </c>
      <c r="L6094" s="4">
        <v>18</v>
      </c>
      <c r="M6094" s="4">
        <v>0</v>
      </c>
      <c r="N6094" s="4">
        <v>-49.1</v>
      </c>
      <c r="O6094" s="4">
        <f t="shared" si="760"/>
        <v>1</v>
      </c>
      <c r="P6094" s="4">
        <f t="shared" si="761"/>
        <v>1</v>
      </c>
      <c r="Q6094" s="4">
        <f t="shared" si="762"/>
        <v>1</v>
      </c>
      <c r="R6094" s="4">
        <f t="shared" si="763"/>
        <v>3</v>
      </c>
      <c r="S6094" s="4">
        <f t="shared" si="764"/>
        <v>0</v>
      </c>
      <c r="T6094" s="4" t="str">
        <f t="shared" si="765"/>
        <v>D - Abwanderungsrisiko</v>
      </c>
      <c r="U6094" s="4">
        <f>ROUND(((E6094-Hilfswerte!$B$20)/Hilfswerte!$B$21)+((F6094-Hilfswerte!$B$22)/Hilfswerte!$B$23)+((G6094-Hilfswerte!$B$24)/Hilfswerte!$B$25)+0.1*INDEX(Hilfswerte!$B$4:$B$15,MATCH(C6094,Hilfswerte!$A$4:$A$15,0)),2)</f>
        <v>3.37</v>
      </c>
      <c r="V6094" s="4">
        <f>ROUND(SQRT((((E6094-Hilfswerte!$B$20)/Hilfswerte!$B$21)-Hilfswerte!$B$28)^2+(((F6094-Hilfswerte!$B$22)/Hilfswerte!$B$23)-Hilfswerte!$B$29)^2+(((G6094-Hilfswerte!$B$24)/Hilfswerte!$B$25)-Hilfswerte!$B$30)^2),3)</f>
        <v>1.931</v>
      </c>
      <c r="W6094" s="4">
        <f>ROUND(E6094*Hilfswerte!$B$31,0)</f>
        <v>47892</v>
      </c>
      <c r="X6094" s="4">
        <f t="shared" si="766"/>
        <v>47892</v>
      </c>
      <c r="Y6094" s="4" t="str">
        <f>IF(T6094="A - Top-Kunde","bereits Top-Kunde",IF(AND(V6094&lt;=Hilfswerte!$B$34,H6094&lt;0.5*W6094),"Hoch",IF(AND(V6094&lt;=Hilfswerte!$B$35,H6094&lt;0.7*W6094),"Mittel","Niedrig")))</f>
        <v>Niedrig</v>
      </c>
      <c r="Z6094" s="4">
        <f t="shared" si="767"/>
        <v>61.4</v>
      </c>
      <c r="AA6094" s="4" t="str">
        <f>IF(J6094&gt;365,"Bereits abgewandert (Segment D)",IF(Z6094&gt;=Hilfswerte!$B$38,"Rot - akut gefaehrdet",IF(Z6094&gt;=Hilfswerte!$B$39,"Gelb - beobachten","Gruen - stabil")))</f>
        <v>Bereits abgewandert (Segment D)</v>
      </c>
    </row>
    <row r="6095" spans="1:27" ht="15" customHeight="1" x14ac:dyDescent="0.25">
      <c r="A6095" s="4" t="s">
        <v>6442</v>
      </c>
      <c r="B6095" s="4" t="s">
        <v>138</v>
      </c>
      <c r="C6095" s="4" t="s">
        <v>59</v>
      </c>
      <c r="D6095" s="4" t="s">
        <v>30</v>
      </c>
      <c r="E6095" s="4">
        <v>151</v>
      </c>
      <c r="F6095" s="4">
        <v>31.8</v>
      </c>
      <c r="G6095" s="4">
        <v>20.399999999999999</v>
      </c>
      <c r="H6095" s="4">
        <v>31046</v>
      </c>
      <c r="I6095" s="4">
        <v>4</v>
      </c>
      <c r="J6095" s="4">
        <v>15</v>
      </c>
      <c r="K6095" s="4">
        <v>0</v>
      </c>
      <c r="L6095" s="4">
        <v>4</v>
      </c>
      <c r="M6095" s="4">
        <v>6</v>
      </c>
      <c r="N6095" s="4">
        <v>-16.5</v>
      </c>
      <c r="O6095" s="4">
        <f t="shared" si="760"/>
        <v>5</v>
      </c>
      <c r="P6095" s="4">
        <f t="shared" si="761"/>
        <v>4</v>
      </c>
      <c r="Q6095" s="4">
        <f t="shared" si="762"/>
        <v>5</v>
      </c>
      <c r="R6095" s="4">
        <f t="shared" si="763"/>
        <v>14</v>
      </c>
      <c r="S6095" s="4">
        <f t="shared" si="764"/>
        <v>130.6</v>
      </c>
      <c r="T6095" s="4" t="str">
        <f t="shared" si="765"/>
        <v>A - Top-Kunde</v>
      </c>
      <c r="U6095" s="4">
        <f>ROUND(((E6095-Hilfswerte!$B$20)/Hilfswerte!$B$21)+((F6095-Hilfswerte!$B$22)/Hilfswerte!$B$23)+((G6095-Hilfswerte!$B$24)/Hilfswerte!$B$25)+0.1*INDEX(Hilfswerte!$B$4:$B$15,MATCH(C6095,Hilfswerte!$A$4:$A$15,0)),2)</f>
        <v>1.75</v>
      </c>
      <c r="V6095" s="4">
        <f>ROUND(SQRT((((E6095-Hilfswerte!$B$20)/Hilfswerte!$B$21)-Hilfswerte!$B$28)^2+(((F6095-Hilfswerte!$B$22)/Hilfswerte!$B$23)-Hilfswerte!$B$29)^2+(((G6095-Hilfswerte!$B$24)/Hilfswerte!$B$25)-Hilfswerte!$B$30)^2),3)</f>
        <v>1.4650000000000001</v>
      </c>
      <c r="W6095" s="4">
        <f>ROUND(E6095*Hilfswerte!$B$31,0)</f>
        <v>31037</v>
      </c>
      <c r="X6095" s="4">
        <f t="shared" si="766"/>
        <v>0</v>
      </c>
      <c r="Y6095" s="4" t="str">
        <f>IF(T6095="A - Top-Kunde","bereits Top-Kunde",IF(AND(V6095&lt;=Hilfswerte!$B$34,H6095&lt;0.5*W6095),"Hoch",IF(AND(V6095&lt;=Hilfswerte!$B$35,H6095&lt;0.7*W6095),"Mittel","Niedrig")))</f>
        <v>bereits Top-Kunde</v>
      </c>
      <c r="Z6095" s="4">
        <f t="shared" si="767"/>
        <v>8.1999999999999993</v>
      </c>
      <c r="AA6095" s="4" t="str">
        <f>IF(J6095&gt;365,"Bereits abgewandert (Segment D)",IF(Z6095&gt;=Hilfswerte!$B$38,"Rot - akut gefaehrdet",IF(Z6095&gt;=Hilfswerte!$B$39,"Gelb - beobachten","Gruen - stabil")))</f>
        <v>Gruen - stabil</v>
      </c>
    </row>
    <row r="6096" spans="1:27" ht="15" customHeight="1" x14ac:dyDescent="0.25">
      <c r="A6096" s="4" t="s">
        <v>6443</v>
      </c>
      <c r="B6096" s="4" t="s">
        <v>973</v>
      </c>
      <c r="C6096" s="4" t="s">
        <v>84</v>
      </c>
      <c r="D6096" s="4" t="s">
        <v>30</v>
      </c>
      <c r="E6096" s="4">
        <v>12</v>
      </c>
      <c r="F6096" s="4">
        <v>2.6</v>
      </c>
      <c r="G6096" s="4">
        <v>20.9</v>
      </c>
      <c r="H6096" s="4">
        <v>1287</v>
      </c>
      <c r="I6096" s="4">
        <v>5</v>
      </c>
      <c r="J6096" s="4">
        <v>27</v>
      </c>
      <c r="K6096" s="4">
        <v>1</v>
      </c>
      <c r="L6096" s="4">
        <v>0</v>
      </c>
      <c r="M6096" s="4">
        <v>5</v>
      </c>
      <c r="N6096" s="4">
        <v>31.7</v>
      </c>
      <c r="O6096" s="4">
        <f t="shared" si="760"/>
        <v>5</v>
      </c>
      <c r="P6096" s="4">
        <f t="shared" si="761"/>
        <v>5</v>
      </c>
      <c r="Q6096" s="4">
        <f t="shared" si="762"/>
        <v>3</v>
      </c>
      <c r="R6096" s="4">
        <f t="shared" si="763"/>
        <v>13</v>
      </c>
      <c r="S6096" s="4">
        <f t="shared" si="764"/>
        <v>139.9</v>
      </c>
      <c r="T6096" s="4" t="str">
        <f t="shared" si="765"/>
        <v>A - Top-Kunde</v>
      </c>
      <c r="U6096" s="4">
        <f>ROUND(((E6096-Hilfswerte!$B$20)/Hilfswerte!$B$21)+((F6096-Hilfswerte!$B$22)/Hilfswerte!$B$23)+((G6096-Hilfswerte!$B$24)/Hilfswerte!$B$25)+0.1*INDEX(Hilfswerte!$B$4:$B$15,MATCH(C6096,Hilfswerte!$A$4:$A$15,0)),2)</f>
        <v>0.78</v>
      </c>
      <c r="V6096" s="4">
        <f>ROUND(SQRT((((E6096-Hilfswerte!$B$20)/Hilfswerte!$B$21)-Hilfswerte!$B$28)^2+(((F6096-Hilfswerte!$B$22)/Hilfswerte!$B$23)-Hilfswerte!$B$29)^2+(((G6096-Hilfswerte!$B$24)/Hilfswerte!$B$25)-Hilfswerte!$B$30)^2),3)</f>
        <v>1.7909999999999999</v>
      </c>
      <c r="W6096" s="4">
        <f>ROUND(E6096*Hilfswerte!$B$31,0)</f>
        <v>2467</v>
      </c>
      <c r="X6096" s="4">
        <f t="shared" si="766"/>
        <v>1180</v>
      </c>
      <c r="Y6096" s="4" t="str">
        <f>IF(T6096="A - Top-Kunde","bereits Top-Kunde",IF(AND(V6096&lt;=Hilfswerte!$B$34,H6096&lt;0.5*W6096),"Hoch",IF(AND(V6096&lt;=Hilfswerte!$B$35,H6096&lt;0.7*W6096),"Mittel","Niedrig")))</f>
        <v>bereits Top-Kunde</v>
      </c>
      <c r="Z6096" s="4">
        <f t="shared" si="767"/>
        <v>4.4000000000000004</v>
      </c>
      <c r="AA6096" s="4" t="str">
        <f>IF(J6096&gt;365,"Bereits abgewandert (Segment D)",IF(Z6096&gt;=Hilfswerte!$B$38,"Rot - akut gefaehrdet",IF(Z6096&gt;=Hilfswerte!$B$39,"Gelb - beobachten","Gruen - stabil")))</f>
        <v>Gruen - stabil</v>
      </c>
    </row>
    <row r="6097" spans="1:27" ht="15" customHeight="1" x14ac:dyDescent="0.25">
      <c r="A6097" s="4" t="s">
        <v>6444</v>
      </c>
      <c r="B6097" s="4" t="s">
        <v>674</v>
      </c>
      <c r="C6097" s="4" t="s">
        <v>74</v>
      </c>
      <c r="D6097" s="4" t="s">
        <v>178</v>
      </c>
      <c r="E6097" s="4">
        <v>61</v>
      </c>
      <c r="F6097" s="4">
        <v>16.100000000000001</v>
      </c>
      <c r="G6097" s="4">
        <v>0.3</v>
      </c>
      <c r="H6097" s="4">
        <v>3230</v>
      </c>
      <c r="I6097" s="4">
        <v>1</v>
      </c>
      <c r="J6097" s="4">
        <v>174</v>
      </c>
      <c r="K6097" s="4">
        <v>0</v>
      </c>
      <c r="L6097" s="4">
        <v>17</v>
      </c>
      <c r="M6097" s="4">
        <v>5</v>
      </c>
      <c r="N6097" s="4">
        <v>0.9</v>
      </c>
      <c r="O6097" s="4">
        <f t="shared" si="760"/>
        <v>3</v>
      </c>
      <c r="P6097" s="4">
        <f t="shared" si="761"/>
        <v>1</v>
      </c>
      <c r="Q6097" s="4">
        <f t="shared" si="762"/>
        <v>4</v>
      </c>
      <c r="R6097" s="4">
        <f t="shared" si="763"/>
        <v>8</v>
      </c>
      <c r="S6097" s="4">
        <f t="shared" si="764"/>
        <v>75.400000000000006</v>
      </c>
      <c r="T6097" s="4" t="str">
        <f t="shared" si="765"/>
        <v>C - Entwicklungspotenzial</v>
      </c>
      <c r="U6097" s="4">
        <f>ROUND(((E6097-Hilfswerte!$B$20)/Hilfswerte!$B$21)+((F6097-Hilfswerte!$B$22)/Hilfswerte!$B$23)+((G6097-Hilfswerte!$B$24)/Hilfswerte!$B$25)+0.1*INDEX(Hilfswerte!$B$4:$B$15,MATCH(C6097,Hilfswerte!$A$4:$A$15,0)),2)</f>
        <v>-2.06</v>
      </c>
      <c r="V6097" s="4">
        <f>ROUND(SQRT((((E6097-Hilfswerte!$B$20)/Hilfswerte!$B$21)-Hilfswerte!$B$28)^2+(((F6097-Hilfswerte!$B$22)/Hilfswerte!$B$23)-Hilfswerte!$B$29)^2+(((G6097-Hilfswerte!$B$24)/Hilfswerte!$B$25)-Hilfswerte!$B$30)^2),3)</f>
        <v>1.833</v>
      </c>
      <c r="W6097" s="4">
        <f>ROUND(E6097*Hilfswerte!$B$31,0)</f>
        <v>12538</v>
      </c>
      <c r="X6097" s="4">
        <f t="shared" si="766"/>
        <v>9308</v>
      </c>
      <c r="Y6097" s="4" t="str">
        <f>IF(T6097="A - Top-Kunde","bereits Top-Kunde",IF(AND(V6097&lt;=Hilfswerte!$B$34,H6097&lt;0.5*W6097),"Hoch",IF(AND(V6097&lt;=Hilfswerte!$B$35,H6097&lt;0.7*W6097),"Mittel","Niedrig")))</f>
        <v>Niedrig</v>
      </c>
      <c r="Z6097" s="4">
        <f t="shared" si="767"/>
        <v>12.1</v>
      </c>
      <c r="AA6097" s="4" t="str">
        <f>IF(J6097&gt;365,"Bereits abgewandert (Segment D)",IF(Z6097&gt;=Hilfswerte!$B$38,"Rot - akut gefaehrdet",IF(Z6097&gt;=Hilfswerte!$B$39,"Gelb - beobachten","Gruen - stabil")))</f>
        <v>Gruen - stabil</v>
      </c>
    </row>
    <row r="6098" spans="1:27" ht="15" customHeight="1" x14ac:dyDescent="0.25">
      <c r="A6098" s="4" t="s">
        <v>6445</v>
      </c>
      <c r="B6098" s="4" t="s">
        <v>355</v>
      </c>
      <c r="C6098" s="4" t="s">
        <v>84</v>
      </c>
      <c r="D6098" s="4" t="s">
        <v>30</v>
      </c>
      <c r="E6098" s="4">
        <v>58</v>
      </c>
      <c r="F6098" s="4">
        <v>8.9</v>
      </c>
      <c r="G6098" s="4">
        <v>2.2999999999999998</v>
      </c>
      <c r="H6098" s="4">
        <v>3849</v>
      </c>
      <c r="I6098" s="4">
        <v>1</v>
      </c>
      <c r="J6098" s="4">
        <v>81</v>
      </c>
      <c r="K6098" s="4">
        <v>1</v>
      </c>
      <c r="L6098" s="4">
        <v>-7</v>
      </c>
      <c r="M6098" s="4">
        <v>1</v>
      </c>
      <c r="N6098" s="4">
        <v>6.8</v>
      </c>
      <c r="O6098" s="4">
        <f t="shared" si="760"/>
        <v>4</v>
      </c>
      <c r="P6098" s="4">
        <f t="shared" si="761"/>
        <v>1</v>
      </c>
      <c r="Q6098" s="4">
        <f t="shared" si="762"/>
        <v>4</v>
      </c>
      <c r="R6098" s="4">
        <f t="shared" si="763"/>
        <v>9</v>
      </c>
      <c r="S6098" s="4">
        <f t="shared" si="764"/>
        <v>87.4</v>
      </c>
      <c r="T6098" s="4" t="str">
        <f t="shared" si="765"/>
        <v>C - Entwicklungspotenzial</v>
      </c>
      <c r="U6098" s="4">
        <f>ROUND(((E6098-Hilfswerte!$B$20)/Hilfswerte!$B$21)+((F6098-Hilfswerte!$B$22)/Hilfswerte!$B$23)+((G6098-Hilfswerte!$B$24)/Hilfswerte!$B$25)+0.1*INDEX(Hilfswerte!$B$4:$B$15,MATCH(C6098,Hilfswerte!$A$4:$A$15,0)),2)</f>
        <v>-1.86</v>
      </c>
      <c r="V6098" s="4">
        <f>ROUND(SQRT((((E6098-Hilfswerte!$B$20)/Hilfswerte!$B$21)-Hilfswerte!$B$28)^2+(((F6098-Hilfswerte!$B$22)/Hilfswerte!$B$23)-Hilfswerte!$B$29)^2+(((G6098-Hilfswerte!$B$24)/Hilfswerte!$B$25)-Hilfswerte!$B$30)^2),3)</f>
        <v>1.5780000000000001</v>
      </c>
      <c r="W6098" s="4">
        <f>ROUND(E6098*Hilfswerte!$B$31,0)</f>
        <v>11922</v>
      </c>
      <c r="X6098" s="4">
        <f t="shared" si="766"/>
        <v>8073</v>
      </c>
      <c r="Y6098" s="4" t="str">
        <f>IF(T6098="A - Top-Kunde","bereits Top-Kunde",IF(AND(V6098&lt;=Hilfswerte!$B$34,H6098&lt;0.5*W6098),"Hoch",IF(AND(V6098&lt;=Hilfswerte!$B$35,H6098&lt;0.7*W6098),"Mittel","Niedrig")))</f>
        <v>Niedrig</v>
      </c>
      <c r="Z6098" s="4">
        <f t="shared" si="767"/>
        <v>7.1</v>
      </c>
      <c r="AA6098" s="4" t="str">
        <f>IF(J6098&gt;365,"Bereits abgewandert (Segment D)",IF(Z6098&gt;=Hilfswerte!$B$38,"Rot - akut gefaehrdet",IF(Z6098&gt;=Hilfswerte!$B$39,"Gelb - beobachten","Gruen - stabil")))</f>
        <v>Gruen - stabil</v>
      </c>
    </row>
    <row r="6099" spans="1:27" ht="15" customHeight="1" x14ac:dyDescent="0.25">
      <c r="A6099" s="4" t="s">
        <v>6446</v>
      </c>
      <c r="B6099" s="4" t="s">
        <v>820</v>
      </c>
      <c r="C6099" s="4" t="s">
        <v>47</v>
      </c>
      <c r="D6099" s="4" t="s">
        <v>48</v>
      </c>
      <c r="E6099" s="4">
        <v>105</v>
      </c>
      <c r="F6099" s="4">
        <v>39.6</v>
      </c>
      <c r="G6099" s="4">
        <v>20.3</v>
      </c>
      <c r="H6099" s="4">
        <v>16593</v>
      </c>
      <c r="I6099" s="4">
        <v>6</v>
      </c>
      <c r="J6099" s="4">
        <v>71</v>
      </c>
      <c r="K6099" s="4">
        <v>0</v>
      </c>
      <c r="L6099" s="4">
        <v>1</v>
      </c>
      <c r="M6099" s="4">
        <v>3</v>
      </c>
      <c r="N6099" s="4">
        <v>26.9</v>
      </c>
      <c r="O6099" s="4">
        <f t="shared" si="760"/>
        <v>4</v>
      </c>
      <c r="P6099" s="4">
        <f t="shared" si="761"/>
        <v>5</v>
      </c>
      <c r="Q6099" s="4">
        <f t="shared" si="762"/>
        <v>5</v>
      </c>
      <c r="R6099" s="4">
        <f t="shared" si="763"/>
        <v>14</v>
      </c>
      <c r="S6099" s="4">
        <f t="shared" si="764"/>
        <v>153.19999999999999</v>
      </c>
      <c r="T6099" s="4" t="str">
        <f t="shared" si="765"/>
        <v>A - Top-Kunde</v>
      </c>
      <c r="U6099" s="4">
        <f>ROUND(((E6099-Hilfswerte!$B$20)/Hilfswerte!$B$21)+((F6099-Hilfswerte!$B$22)/Hilfswerte!$B$23)+((G6099-Hilfswerte!$B$24)/Hilfswerte!$B$25)+0.1*INDEX(Hilfswerte!$B$4:$B$15,MATCH(C6099,Hilfswerte!$A$4:$A$15,0)),2)</f>
        <v>1.83</v>
      </c>
      <c r="V6099" s="4">
        <f>ROUND(SQRT((((E6099-Hilfswerte!$B$20)/Hilfswerte!$B$21)-Hilfswerte!$B$28)^2+(((F6099-Hilfswerte!$B$22)/Hilfswerte!$B$23)-Hilfswerte!$B$29)^2+(((G6099-Hilfswerte!$B$24)/Hilfswerte!$B$25)-Hilfswerte!$B$30)^2),3)</f>
        <v>1.468</v>
      </c>
      <c r="W6099" s="4">
        <f>ROUND(E6099*Hilfswerte!$B$31,0)</f>
        <v>21582</v>
      </c>
      <c r="X6099" s="4">
        <f t="shared" si="766"/>
        <v>4989</v>
      </c>
      <c r="Y6099" s="4" t="str">
        <f>IF(T6099="A - Top-Kunde","bereits Top-Kunde",IF(AND(V6099&lt;=Hilfswerte!$B$34,H6099&lt;0.5*W6099),"Hoch",IF(AND(V6099&lt;=Hilfswerte!$B$35,H6099&lt;0.7*W6099),"Mittel","Niedrig")))</f>
        <v>bereits Top-Kunde</v>
      </c>
      <c r="Z6099" s="4">
        <f t="shared" si="767"/>
        <v>3.8</v>
      </c>
      <c r="AA6099" s="4" t="str">
        <f>IF(J6099&gt;365,"Bereits abgewandert (Segment D)",IF(Z6099&gt;=Hilfswerte!$B$38,"Rot - akut gefaehrdet",IF(Z6099&gt;=Hilfswerte!$B$39,"Gelb - beobachten","Gruen - stabil")))</f>
        <v>Gruen - stabil</v>
      </c>
    </row>
    <row r="6100" spans="1:27" ht="15" customHeight="1" x14ac:dyDescent="0.25">
      <c r="A6100" s="4" t="s">
        <v>6447</v>
      </c>
      <c r="B6100" s="4" t="s">
        <v>428</v>
      </c>
      <c r="C6100" s="4" t="s">
        <v>47</v>
      </c>
      <c r="D6100" s="4" t="s">
        <v>52</v>
      </c>
      <c r="E6100" s="4">
        <v>136</v>
      </c>
      <c r="F6100" s="4">
        <v>32.799999999999997</v>
      </c>
      <c r="G6100" s="4">
        <v>16</v>
      </c>
      <c r="H6100" s="4">
        <v>5182</v>
      </c>
      <c r="I6100" s="4">
        <v>2</v>
      </c>
      <c r="J6100" s="4">
        <v>26</v>
      </c>
      <c r="K6100" s="4">
        <v>1</v>
      </c>
      <c r="L6100" s="4">
        <v>20</v>
      </c>
      <c r="M6100" s="4">
        <v>1</v>
      </c>
      <c r="N6100" s="4">
        <v>-31.5</v>
      </c>
      <c r="O6100" s="4">
        <f t="shared" si="760"/>
        <v>5</v>
      </c>
      <c r="P6100" s="4">
        <f t="shared" si="761"/>
        <v>2</v>
      </c>
      <c r="Q6100" s="4">
        <f t="shared" si="762"/>
        <v>4</v>
      </c>
      <c r="R6100" s="4">
        <f t="shared" si="763"/>
        <v>11</v>
      </c>
      <c r="S6100" s="4">
        <f t="shared" si="764"/>
        <v>82.3</v>
      </c>
      <c r="T6100" s="4" t="str">
        <f t="shared" si="765"/>
        <v>C - Entwicklungspotenzial</v>
      </c>
      <c r="U6100" s="4">
        <f>ROUND(((E6100-Hilfswerte!$B$20)/Hilfswerte!$B$21)+((F6100-Hilfswerte!$B$22)/Hilfswerte!$B$23)+((G6100-Hilfswerte!$B$24)/Hilfswerte!$B$25)+0.1*INDEX(Hilfswerte!$B$4:$B$15,MATCH(C6100,Hilfswerte!$A$4:$A$15,0)),2)</f>
        <v>1.1599999999999999</v>
      </c>
      <c r="V6100" s="4">
        <f>ROUND(SQRT((((E6100-Hilfswerte!$B$20)/Hilfswerte!$B$21)-Hilfswerte!$B$28)^2+(((F6100-Hilfswerte!$B$22)/Hilfswerte!$B$23)-Hilfswerte!$B$29)^2+(((G6100-Hilfswerte!$B$24)/Hilfswerte!$B$25)-Hilfswerte!$B$30)^2),3)</f>
        <v>0.77700000000000002</v>
      </c>
      <c r="W6100" s="4">
        <f>ROUND(E6100*Hilfswerte!$B$31,0)</f>
        <v>27954</v>
      </c>
      <c r="X6100" s="4">
        <f t="shared" si="766"/>
        <v>22772</v>
      </c>
      <c r="Y6100" s="4" t="str">
        <f>IF(T6100="A - Top-Kunde","bereits Top-Kunde",IF(AND(V6100&lt;=Hilfswerte!$B$34,H6100&lt;0.5*W6100),"Hoch",IF(AND(V6100&lt;=Hilfswerte!$B$35,H6100&lt;0.7*W6100),"Mittel","Niedrig")))</f>
        <v>Hoch</v>
      </c>
      <c r="Z6100" s="4">
        <f t="shared" si="767"/>
        <v>20.9</v>
      </c>
      <c r="AA6100" s="4" t="str">
        <f>IF(J6100&gt;365,"Bereits abgewandert (Segment D)",IF(Z6100&gt;=Hilfswerte!$B$38,"Rot - akut gefaehrdet",IF(Z6100&gt;=Hilfswerte!$B$39,"Gelb - beobachten","Gruen - stabil")))</f>
        <v>Rot - akut gefaehrdet</v>
      </c>
    </row>
    <row r="6101" spans="1:27" ht="15" customHeight="1" x14ac:dyDescent="0.25">
      <c r="A6101" s="4" t="s">
        <v>6448</v>
      </c>
      <c r="B6101" s="4" t="s">
        <v>970</v>
      </c>
      <c r="C6101" s="4" t="s">
        <v>59</v>
      </c>
      <c r="D6101" s="4" t="s">
        <v>30</v>
      </c>
      <c r="E6101" s="4">
        <v>6</v>
      </c>
      <c r="F6101" s="4">
        <v>1.5</v>
      </c>
      <c r="G6101" s="4">
        <v>9.5</v>
      </c>
      <c r="H6101" s="4">
        <v>170</v>
      </c>
      <c r="I6101" s="4">
        <v>2</v>
      </c>
      <c r="J6101" s="4">
        <v>23</v>
      </c>
      <c r="K6101" s="4">
        <v>0</v>
      </c>
      <c r="L6101" s="4">
        <v>9</v>
      </c>
      <c r="M6101" s="4">
        <v>6</v>
      </c>
      <c r="N6101" s="4">
        <v>16.3</v>
      </c>
      <c r="O6101" s="4">
        <f t="shared" si="760"/>
        <v>5</v>
      </c>
      <c r="P6101" s="4">
        <f t="shared" si="761"/>
        <v>2</v>
      </c>
      <c r="Q6101" s="4">
        <f t="shared" si="762"/>
        <v>2</v>
      </c>
      <c r="R6101" s="4">
        <f t="shared" si="763"/>
        <v>9</v>
      </c>
      <c r="S6101" s="4">
        <f t="shared" si="764"/>
        <v>95.5</v>
      </c>
      <c r="T6101" s="4" t="str">
        <f t="shared" si="765"/>
        <v>C - Entwicklungspotenzial</v>
      </c>
      <c r="U6101" s="4">
        <f>ROUND(((E6101-Hilfswerte!$B$20)/Hilfswerte!$B$21)+((F6101-Hilfswerte!$B$22)/Hilfswerte!$B$23)+((G6101-Hilfswerte!$B$24)/Hilfswerte!$B$25)+0.1*INDEX(Hilfswerte!$B$4:$B$15,MATCH(C6101,Hilfswerte!$A$4:$A$15,0)),2)</f>
        <v>-1.1499999999999999</v>
      </c>
      <c r="V6101" s="4">
        <f>ROUND(SQRT((((E6101-Hilfswerte!$B$20)/Hilfswerte!$B$21)-Hilfswerte!$B$28)^2+(((F6101-Hilfswerte!$B$22)/Hilfswerte!$B$23)-Hilfswerte!$B$29)^2+(((G6101-Hilfswerte!$B$24)/Hilfswerte!$B$25)-Hilfswerte!$B$30)^2),3)</f>
        <v>0.98699999999999999</v>
      </c>
      <c r="W6101" s="4">
        <f>ROUND(E6101*Hilfswerte!$B$31,0)</f>
        <v>1233</v>
      </c>
      <c r="X6101" s="4">
        <f t="shared" si="766"/>
        <v>1063</v>
      </c>
      <c r="Y6101" s="4" t="str">
        <f>IF(T6101="A - Top-Kunde","bereits Top-Kunde",IF(AND(V6101&lt;=Hilfswerte!$B$34,H6101&lt;0.5*W6101),"Hoch",IF(AND(V6101&lt;=Hilfswerte!$B$35,H6101&lt;0.7*W6101),"Mittel","Niedrig")))</f>
        <v>Mittel</v>
      </c>
      <c r="Z6101" s="4">
        <f t="shared" si="767"/>
        <v>3</v>
      </c>
      <c r="AA6101" s="4" t="str">
        <f>IF(J6101&gt;365,"Bereits abgewandert (Segment D)",IF(Z6101&gt;=Hilfswerte!$B$38,"Rot - akut gefaehrdet",IF(Z6101&gt;=Hilfswerte!$B$39,"Gelb - beobachten","Gruen - stabil")))</f>
        <v>Gruen - stabil</v>
      </c>
    </row>
    <row r="6102" spans="1:27" ht="15" customHeight="1" x14ac:dyDescent="0.25">
      <c r="A6102" s="4" t="s">
        <v>6449</v>
      </c>
      <c r="B6102" s="4" t="s">
        <v>474</v>
      </c>
      <c r="C6102" s="4" t="s">
        <v>51</v>
      </c>
      <c r="D6102" s="4" t="s">
        <v>77</v>
      </c>
      <c r="E6102" s="4">
        <v>457</v>
      </c>
      <c r="F6102" s="4">
        <v>96.6</v>
      </c>
      <c r="G6102" s="4">
        <v>19.2</v>
      </c>
      <c r="H6102" s="4">
        <v>17142</v>
      </c>
      <c r="I6102" s="4">
        <v>1</v>
      </c>
      <c r="J6102" s="4">
        <v>259</v>
      </c>
      <c r="K6102" s="4">
        <v>0</v>
      </c>
      <c r="L6102" s="4">
        <v>15</v>
      </c>
      <c r="M6102" s="4">
        <v>6</v>
      </c>
      <c r="N6102" s="4">
        <v>8.9</v>
      </c>
      <c r="O6102" s="4">
        <f t="shared" si="760"/>
        <v>2</v>
      </c>
      <c r="P6102" s="4">
        <f t="shared" si="761"/>
        <v>1</v>
      </c>
      <c r="Q6102" s="4">
        <f t="shared" si="762"/>
        <v>5</v>
      </c>
      <c r="R6102" s="4">
        <f t="shared" si="763"/>
        <v>8</v>
      </c>
      <c r="S6102" s="4">
        <f t="shared" si="764"/>
        <v>80</v>
      </c>
      <c r="T6102" s="4" t="str">
        <f t="shared" si="765"/>
        <v>C - Entwicklungspotenzial</v>
      </c>
      <c r="U6102" s="4">
        <f>ROUND(((E6102-Hilfswerte!$B$20)/Hilfswerte!$B$21)+((F6102-Hilfswerte!$B$22)/Hilfswerte!$B$23)+((G6102-Hilfswerte!$B$24)/Hilfswerte!$B$25)+0.1*INDEX(Hilfswerte!$B$4:$B$15,MATCH(C6102,Hilfswerte!$A$4:$A$15,0)),2)</f>
        <v>4.45</v>
      </c>
      <c r="V6102" s="4">
        <f>ROUND(SQRT((((E6102-Hilfswerte!$B$20)/Hilfswerte!$B$21)-Hilfswerte!$B$28)^2+(((F6102-Hilfswerte!$B$22)/Hilfswerte!$B$23)-Hilfswerte!$B$29)^2+(((G6102-Hilfswerte!$B$24)/Hilfswerte!$B$25)-Hilfswerte!$B$30)^2),3)</f>
        <v>2.0680000000000001</v>
      </c>
      <c r="W6102" s="4">
        <f>ROUND(E6102*Hilfswerte!$B$31,0)</f>
        <v>93935</v>
      </c>
      <c r="X6102" s="4">
        <f t="shared" si="766"/>
        <v>76793</v>
      </c>
      <c r="Y6102" s="4" t="str">
        <f>IF(T6102="A - Top-Kunde","bereits Top-Kunde",IF(AND(V6102&lt;=Hilfswerte!$B$34,H6102&lt;0.5*W6102),"Hoch",IF(AND(V6102&lt;=Hilfswerte!$B$35,H6102&lt;0.7*W6102),"Mittel","Niedrig")))</f>
        <v>Niedrig</v>
      </c>
      <c r="Z6102" s="4">
        <f t="shared" si="767"/>
        <v>16</v>
      </c>
      <c r="AA6102" s="4" t="str">
        <f>IF(J6102&gt;365,"Bereits abgewandert (Segment D)",IF(Z6102&gt;=Hilfswerte!$B$38,"Rot - akut gefaehrdet",IF(Z6102&gt;=Hilfswerte!$B$39,"Gelb - beobachten","Gruen - stabil")))</f>
        <v>Gelb - beobachten</v>
      </c>
    </row>
    <row r="6103" spans="1:27" ht="15" customHeight="1" x14ac:dyDescent="0.25">
      <c r="A6103" s="4" t="s">
        <v>6450</v>
      </c>
      <c r="B6103" s="4" t="s">
        <v>508</v>
      </c>
      <c r="C6103" s="4" t="s">
        <v>38</v>
      </c>
      <c r="D6103" s="4" t="s">
        <v>30</v>
      </c>
      <c r="E6103" s="4">
        <v>107</v>
      </c>
      <c r="F6103" s="4">
        <v>21.5</v>
      </c>
      <c r="G6103" s="4">
        <v>20.399999999999999</v>
      </c>
      <c r="H6103" s="4">
        <v>5845</v>
      </c>
      <c r="I6103" s="4">
        <v>3</v>
      </c>
      <c r="J6103" s="4">
        <v>26</v>
      </c>
      <c r="K6103" s="4">
        <v>0</v>
      </c>
      <c r="L6103" s="4">
        <v>20</v>
      </c>
      <c r="M6103" s="4">
        <v>3</v>
      </c>
      <c r="N6103" s="4">
        <v>-9.1</v>
      </c>
      <c r="O6103" s="4">
        <f t="shared" si="760"/>
        <v>5</v>
      </c>
      <c r="P6103" s="4">
        <f t="shared" si="761"/>
        <v>3</v>
      </c>
      <c r="Q6103" s="4">
        <f t="shared" si="762"/>
        <v>4</v>
      </c>
      <c r="R6103" s="4">
        <f t="shared" si="763"/>
        <v>12</v>
      </c>
      <c r="S6103" s="4">
        <f t="shared" si="764"/>
        <v>109.5</v>
      </c>
      <c r="T6103" s="4" t="str">
        <f t="shared" si="765"/>
        <v>B - Kernkunde</v>
      </c>
      <c r="U6103" s="4">
        <f>ROUND(((E6103-Hilfswerte!$B$20)/Hilfswerte!$B$21)+((F6103-Hilfswerte!$B$22)/Hilfswerte!$B$23)+((G6103-Hilfswerte!$B$24)/Hilfswerte!$B$25)+0.1*INDEX(Hilfswerte!$B$4:$B$15,MATCH(C6103,Hilfswerte!$A$4:$A$15,0)),2)</f>
        <v>1.79</v>
      </c>
      <c r="V6103" s="4">
        <f>ROUND(SQRT((((E6103-Hilfswerte!$B$20)/Hilfswerte!$B$21)-Hilfswerte!$B$28)^2+(((F6103-Hilfswerte!$B$22)/Hilfswerte!$B$23)-Hilfswerte!$B$29)^2+(((G6103-Hilfswerte!$B$24)/Hilfswerte!$B$25)-Hilfswerte!$B$30)^2),3)</f>
        <v>1.51</v>
      </c>
      <c r="W6103" s="4">
        <f>ROUND(E6103*Hilfswerte!$B$31,0)</f>
        <v>21993</v>
      </c>
      <c r="X6103" s="4">
        <f t="shared" si="766"/>
        <v>16148</v>
      </c>
      <c r="Y6103" s="4" t="str">
        <f>IF(T6103="A - Top-Kunde","bereits Top-Kunde",IF(AND(V6103&lt;=Hilfswerte!$B$34,H6103&lt;0.5*W6103),"Hoch",IF(AND(V6103&lt;=Hilfswerte!$B$35,H6103&lt;0.7*W6103),"Mittel","Niedrig")))</f>
        <v>Niedrig</v>
      </c>
      <c r="Z6103" s="4">
        <f t="shared" si="767"/>
        <v>8.9</v>
      </c>
      <c r="AA6103" s="4" t="str">
        <f>IF(J6103&gt;365,"Bereits abgewandert (Segment D)",IF(Z6103&gt;=Hilfswerte!$B$38,"Rot - akut gefaehrdet",IF(Z6103&gt;=Hilfswerte!$B$39,"Gelb - beobachten","Gruen - stabil")))</f>
        <v>Gruen - stabil</v>
      </c>
    </row>
    <row r="6104" spans="1:27" ht="15" customHeight="1" x14ac:dyDescent="0.25">
      <c r="A6104" s="4" t="s">
        <v>6451</v>
      </c>
      <c r="B6104" s="4" t="s">
        <v>331</v>
      </c>
      <c r="C6104" s="4" t="s">
        <v>38</v>
      </c>
      <c r="D6104" s="4" t="s">
        <v>30</v>
      </c>
      <c r="E6104" s="4">
        <v>90</v>
      </c>
      <c r="F6104" s="4">
        <v>27.4</v>
      </c>
      <c r="G6104" s="4">
        <v>18.600000000000001</v>
      </c>
      <c r="H6104" s="4">
        <v>16655</v>
      </c>
      <c r="I6104" s="4">
        <v>4</v>
      </c>
      <c r="J6104" s="4">
        <v>89</v>
      </c>
      <c r="K6104" s="4">
        <v>1</v>
      </c>
      <c r="L6104" s="4">
        <v>7</v>
      </c>
      <c r="M6104" s="4">
        <v>5</v>
      </c>
      <c r="N6104" s="4">
        <v>-1.6</v>
      </c>
      <c r="O6104" s="4">
        <f t="shared" si="760"/>
        <v>4</v>
      </c>
      <c r="P6104" s="4">
        <f t="shared" si="761"/>
        <v>4</v>
      </c>
      <c r="Q6104" s="4">
        <f t="shared" si="762"/>
        <v>5</v>
      </c>
      <c r="R6104" s="4">
        <f t="shared" si="763"/>
        <v>13</v>
      </c>
      <c r="S6104" s="4">
        <f t="shared" si="764"/>
        <v>121.1</v>
      </c>
      <c r="T6104" s="4" t="str">
        <f t="shared" si="765"/>
        <v>B - Kernkunde</v>
      </c>
      <c r="U6104" s="4">
        <f>ROUND(((E6104-Hilfswerte!$B$20)/Hilfswerte!$B$21)+((F6104-Hilfswerte!$B$22)/Hilfswerte!$B$23)+((G6104-Hilfswerte!$B$24)/Hilfswerte!$B$25)+0.1*INDEX(Hilfswerte!$B$4:$B$15,MATCH(C6104,Hilfswerte!$A$4:$A$15,0)),2)</f>
        <v>1.53</v>
      </c>
      <c r="V6104" s="4">
        <f>ROUND(SQRT((((E6104-Hilfswerte!$B$20)/Hilfswerte!$B$21)-Hilfswerte!$B$28)^2+(((F6104-Hilfswerte!$B$22)/Hilfswerte!$B$23)-Hilfswerte!$B$29)^2+(((G6104-Hilfswerte!$B$24)/Hilfswerte!$B$25)-Hilfswerte!$B$30)^2),3)</f>
        <v>1.2330000000000001</v>
      </c>
      <c r="W6104" s="4">
        <f>ROUND(E6104*Hilfswerte!$B$31,0)</f>
        <v>18499</v>
      </c>
      <c r="X6104" s="4">
        <f t="shared" si="766"/>
        <v>1844</v>
      </c>
      <c r="Y6104" s="4" t="str">
        <f>IF(T6104="A - Top-Kunde","bereits Top-Kunde",IF(AND(V6104&lt;=Hilfswerte!$B$34,H6104&lt;0.5*W6104),"Hoch",IF(AND(V6104&lt;=Hilfswerte!$B$35,H6104&lt;0.7*W6104),"Mittel","Niedrig")))</f>
        <v>Niedrig</v>
      </c>
      <c r="Z6104" s="4">
        <f t="shared" si="767"/>
        <v>9.5</v>
      </c>
      <c r="AA6104" s="4" t="str">
        <f>IF(J6104&gt;365,"Bereits abgewandert (Segment D)",IF(Z6104&gt;=Hilfswerte!$B$38,"Rot - akut gefaehrdet",IF(Z6104&gt;=Hilfswerte!$B$39,"Gelb - beobachten","Gruen - stabil")))</f>
        <v>Gruen - stabil</v>
      </c>
    </row>
    <row r="6105" spans="1:27" ht="15" customHeight="1" x14ac:dyDescent="0.25">
      <c r="A6105" s="4" t="s">
        <v>6452</v>
      </c>
      <c r="B6105" s="4" t="s">
        <v>418</v>
      </c>
      <c r="C6105" s="4" t="s">
        <v>62</v>
      </c>
      <c r="D6105" s="4" t="s">
        <v>30</v>
      </c>
      <c r="E6105" s="4">
        <v>9</v>
      </c>
      <c r="F6105" s="4">
        <v>1.7</v>
      </c>
      <c r="G6105" s="4">
        <v>3.4</v>
      </c>
      <c r="H6105" s="4">
        <v>2494</v>
      </c>
      <c r="I6105" s="4">
        <v>2</v>
      </c>
      <c r="J6105" s="4">
        <v>229</v>
      </c>
      <c r="K6105" s="4">
        <v>0</v>
      </c>
      <c r="L6105" s="4">
        <v>-6</v>
      </c>
      <c r="M6105" s="4">
        <v>1</v>
      </c>
      <c r="N6105" s="4">
        <v>14.2</v>
      </c>
      <c r="O6105" s="4">
        <f t="shared" si="760"/>
        <v>2</v>
      </c>
      <c r="P6105" s="4">
        <f t="shared" si="761"/>
        <v>2</v>
      </c>
      <c r="Q6105" s="4">
        <f t="shared" si="762"/>
        <v>3</v>
      </c>
      <c r="R6105" s="4">
        <f t="shared" si="763"/>
        <v>7</v>
      </c>
      <c r="S6105" s="4">
        <f t="shared" si="764"/>
        <v>77.099999999999994</v>
      </c>
      <c r="T6105" s="4" t="str">
        <f t="shared" si="765"/>
        <v>C - Entwicklungspotenzial</v>
      </c>
      <c r="U6105" s="4">
        <f>ROUND(((E6105-Hilfswerte!$B$20)/Hilfswerte!$B$21)+((F6105-Hilfswerte!$B$22)/Hilfswerte!$B$23)+((G6105-Hilfswerte!$B$24)/Hilfswerte!$B$25)+0.1*INDEX(Hilfswerte!$B$4:$B$15,MATCH(C6105,Hilfswerte!$A$4:$A$15,0)),2)</f>
        <v>-1.61</v>
      </c>
      <c r="V6105" s="4">
        <f>ROUND(SQRT((((E6105-Hilfswerte!$B$20)/Hilfswerte!$B$21)-Hilfswerte!$B$28)^2+(((F6105-Hilfswerte!$B$22)/Hilfswerte!$B$23)-Hilfswerte!$B$29)^2+(((G6105-Hilfswerte!$B$24)/Hilfswerte!$B$25)-Hilfswerte!$B$30)^2),3)</f>
        <v>1.5549999999999999</v>
      </c>
      <c r="W6105" s="4">
        <f>ROUND(E6105*Hilfswerte!$B$31,0)</f>
        <v>1850</v>
      </c>
      <c r="X6105" s="4">
        <f t="shared" si="766"/>
        <v>0</v>
      </c>
      <c r="Y6105" s="4" t="str">
        <f>IF(T6105="A - Top-Kunde","bereits Top-Kunde",IF(AND(V6105&lt;=Hilfswerte!$B$34,H6105&lt;0.5*W6105),"Hoch",IF(AND(V6105&lt;=Hilfswerte!$B$35,H6105&lt;0.7*W6105),"Mittel","Niedrig")))</f>
        <v>Niedrig</v>
      </c>
      <c r="Z6105" s="4">
        <f t="shared" si="767"/>
        <v>11.5</v>
      </c>
      <c r="AA6105" s="4" t="str">
        <f>IF(J6105&gt;365,"Bereits abgewandert (Segment D)",IF(Z6105&gt;=Hilfswerte!$B$38,"Rot - akut gefaehrdet",IF(Z6105&gt;=Hilfswerte!$B$39,"Gelb - beobachten","Gruen - stabil")))</f>
        <v>Gruen - stabil</v>
      </c>
    </row>
    <row r="6106" spans="1:27" ht="15" customHeight="1" x14ac:dyDescent="0.25">
      <c r="A6106" s="4" t="s">
        <v>6453</v>
      </c>
      <c r="B6106" s="4" t="s">
        <v>1176</v>
      </c>
      <c r="C6106" s="4" t="s">
        <v>47</v>
      </c>
      <c r="D6106" s="4" t="s">
        <v>30</v>
      </c>
      <c r="E6106" s="4">
        <v>42</v>
      </c>
      <c r="F6106" s="4">
        <v>10.199999999999999</v>
      </c>
      <c r="G6106" s="4">
        <v>1.9</v>
      </c>
      <c r="H6106" s="4">
        <v>2119</v>
      </c>
      <c r="I6106" s="4">
        <v>1</v>
      </c>
      <c r="J6106" s="4">
        <v>225</v>
      </c>
      <c r="K6106" s="4">
        <v>0</v>
      </c>
      <c r="L6106" s="4">
        <v>10</v>
      </c>
      <c r="M6106" s="4">
        <v>4</v>
      </c>
      <c r="N6106" s="4">
        <v>-5.6</v>
      </c>
      <c r="O6106" s="4">
        <f t="shared" si="760"/>
        <v>2</v>
      </c>
      <c r="P6106" s="4">
        <f t="shared" si="761"/>
        <v>1</v>
      </c>
      <c r="Q6106" s="4">
        <f t="shared" si="762"/>
        <v>3</v>
      </c>
      <c r="R6106" s="4">
        <f t="shared" si="763"/>
        <v>6</v>
      </c>
      <c r="S6106" s="4">
        <f t="shared" si="764"/>
        <v>54.2</v>
      </c>
      <c r="T6106" s="4" t="str">
        <f t="shared" si="765"/>
        <v>C - Entwicklungspotenzial</v>
      </c>
      <c r="U6106" s="4">
        <f>ROUND(((E6106-Hilfswerte!$B$20)/Hilfswerte!$B$21)+((F6106-Hilfswerte!$B$22)/Hilfswerte!$B$23)+((G6106-Hilfswerte!$B$24)/Hilfswerte!$B$25)+0.1*INDEX(Hilfswerte!$B$4:$B$15,MATCH(C6106,Hilfswerte!$A$4:$A$15,0)),2)</f>
        <v>-1.89</v>
      </c>
      <c r="V6106" s="4">
        <f>ROUND(SQRT((((E6106-Hilfswerte!$B$20)/Hilfswerte!$B$21)-Hilfswerte!$B$28)^2+(((F6106-Hilfswerte!$B$22)/Hilfswerte!$B$23)-Hilfswerte!$B$29)^2+(((G6106-Hilfswerte!$B$24)/Hilfswerte!$B$25)-Hilfswerte!$B$30)^2),3)</f>
        <v>1.649</v>
      </c>
      <c r="W6106" s="4">
        <f>ROUND(E6106*Hilfswerte!$B$31,0)</f>
        <v>8633</v>
      </c>
      <c r="X6106" s="4">
        <f t="shared" si="766"/>
        <v>6514</v>
      </c>
      <c r="Y6106" s="4" t="str">
        <f>IF(T6106="A - Top-Kunde","bereits Top-Kunde",IF(AND(V6106&lt;=Hilfswerte!$B$34,H6106&lt;0.5*W6106),"Hoch",IF(AND(V6106&lt;=Hilfswerte!$B$35,H6106&lt;0.7*W6106),"Mittel","Niedrig")))</f>
        <v>Niedrig</v>
      </c>
      <c r="Z6106" s="4">
        <f t="shared" si="767"/>
        <v>15.5</v>
      </c>
      <c r="AA6106" s="4" t="str">
        <f>IF(J6106&gt;365,"Bereits abgewandert (Segment D)",IF(Z6106&gt;=Hilfswerte!$B$38,"Rot - akut gefaehrdet",IF(Z6106&gt;=Hilfswerte!$B$39,"Gelb - beobachten","Gruen - stabil")))</f>
        <v>Gelb - beobachten</v>
      </c>
    </row>
    <row r="6107" spans="1:27" ht="15" customHeight="1" x14ac:dyDescent="0.25">
      <c r="A6107" s="4" t="s">
        <v>6454</v>
      </c>
      <c r="B6107" s="4" t="s">
        <v>372</v>
      </c>
      <c r="C6107" s="4" t="s">
        <v>65</v>
      </c>
      <c r="D6107" s="4" t="s">
        <v>77</v>
      </c>
      <c r="E6107" s="4">
        <v>44</v>
      </c>
      <c r="F6107" s="4">
        <v>14.7</v>
      </c>
      <c r="G6107" s="4">
        <v>16.399999999999999</v>
      </c>
      <c r="H6107" s="4">
        <v>4063</v>
      </c>
      <c r="I6107" s="4">
        <v>1</v>
      </c>
      <c r="J6107" s="4">
        <v>135</v>
      </c>
      <c r="K6107" s="4">
        <v>0</v>
      </c>
      <c r="L6107" s="4">
        <v>14</v>
      </c>
      <c r="M6107" s="4">
        <v>2</v>
      </c>
      <c r="N6107" s="4">
        <v>8.6</v>
      </c>
      <c r="O6107" s="4">
        <f t="shared" si="760"/>
        <v>3</v>
      </c>
      <c r="P6107" s="4">
        <f t="shared" si="761"/>
        <v>1</v>
      </c>
      <c r="Q6107" s="4">
        <f t="shared" si="762"/>
        <v>4</v>
      </c>
      <c r="R6107" s="4">
        <f t="shared" si="763"/>
        <v>8</v>
      </c>
      <c r="S6107" s="4">
        <f t="shared" si="764"/>
        <v>80.099999999999994</v>
      </c>
      <c r="T6107" s="4" t="str">
        <f t="shared" si="765"/>
        <v>C - Entwicklungspotenzial</v>
      </c>
      <c r="U6107" s="4">
        <f>ROUND(((E6107-Hilfswerte!$B$20)/Hilfswerte!$B$21)+((F6107-Hilfswerte!$B$22)/Hilfswerte!$B$23)+((G6107-Hilfswerte!$B$24)/Hilfswerte!$B$25)+0.1*INDEX(Hilfswerte!$B$4:$B$15,MATCH(C6107,Hilfswerte!$A$4:$A$15,0)),2)</f>
        <v>0.37</v>
      </c>
      <c r="V6107" s="4">
        <f>ROUND(SQRT((((E6107-Hilfswerte!$B$20)/Hilfswerte!$B$21)-Hilfswerte!$B$28)^2+(((F6107-Hilfswerte!$B$22)/Hilfswerte!$B$23)-Hilfswerte!$B$29)^2+(((G6107-Hilfswerte!$B$24)/Hilfswerte!$B$25)-Hilfswerte!$B$30)^2),3)</f>
        <v>1.0620000000000001</v>
      </c>
      <c r="W6107" s="4">
        <f>ROUND(E6107*Hilfswerte!$B$31,0)</f>
        <v>9044</v>
      </c>
      <c r="X6107" s="4">
        <f t="shared" si="766"/>
        <v>4981</v>
      </c>
      <c r="Y6107" s="4" t="str">
        <f>IF(T6107="A - Top-Kunde","bereits Top-Kunde",IF(AND(V6107&lt;=Hilfswerte!$B$34,H6107&lt;0.5*W6107),"Hoch",IF(AND(V6107&lt;=Hilfswerte!$B$35,H6107&lt;0.7*W6107),"Mittel","Niedrig")))</f>
        <v>Mittel</v>
      </c>
      <c r="Z6107" s="4">
        <f t="shared" si="767"/>
        <v>9.6</v>
      </c>
      <c r="AA6107" s="4" t="str">
        <f>IF(J6107&gt;365,"Bereits abgewandert (Segment D)",IF(Z6107&gt;=Hilfswerte!$B$38,"Rot - akut gefaehrdet",IF(Z6107&gt;=Hilfswerte!$B$39,"Gelb - beobachten","Gruen - stabil")))</f>
        <v>Gruen - stabil</v>
      </c>
    </row>
    <row r="6108" spans="1:27" ht="15" customHeight="1" x14ac:dyDescent="0.25">
      <c r="A6108" s="4" t="s">
        <v>6455</v>
      </c>
      <c r="B6108" s="4" t="s">
        <v>219</v>
      </c>
      <c r="C6108" s="4" t="s">
        <v>84</v>
      </c>
      <c r="D6108" s="4" t="s">
        <v>93</v>
      </c>
      <c r="E6108" s="4">
        <v>93</v>
      </c>
      <c r="F6108" s="4">
        <v>12.6</v>
      </c>
      <c r="G6108" s="4">
        <v>7.8</v>
      </c>
      <c r="H6108" s="4">
        <v>3184</v>
      </c>
      <c r="I6108" s="4">
        <v>2</v>
      </c>
      <c r="J6108" s="4">
        <v>39</v>
      </c>
      <c r="K6108" s="4">
        <v>0</v>
      </c>
      <c r="L6108" s="4">
        <v>8</v>
      </c>
      <c r="M6108" s="4">
        <v>1</v>
      </c>
      <c r="N6108" s="4">
        <v>-19</v>
      </c>
      <c r="O6108" s="4">
        <f t="shared" si="760"/>
        <v>4</v>
      </c>
      <c r="P6108" s="4">
        <f t="shared" si="761"/>
        <v>2</v>
      </c>
      <c r="Q6108" s="4">
        <f t="shared" si="762"/>
        <v>4</v>
      </c>
      <c r="R6108" s="4">
        <f t="shared" si="763"/>
        <v>10</v>
      </c>
      <c r="S6108" s="4">
        <f t="shared" si="764"/>
        <v>88.1</v>
      </c>
      <c r="T6108" s="4" t="str">
        <f t="shared" si="765"/>
        <v>C - Entwicklungspotenzial</v>
      </c>
      <c r="U6108" s="4">
        <f>ROUND(((E6108-Hilfswerte!$B$20)/Hilfswerte!$B$21)+((F6108-Hilfswerte!$B$22)/Hilfswerte!$B$23)+((G6108-Hilfswerte!$B$24)/Hilfswerte!$B$25)+0.1*INDEX(Hilfswerte!$B$4:$B$15,MATCH(C6108,Hilfswerte!$A$4:$A$15,0)),2)</f>
        <v>-0.77</v>
      </c>
      <c r="V6108" s="4">
        <f>ROUND(SQRT((((E6108-Hilfswerte!$B$20)/Hilfswerte!$B$21)-Hilfswerte!$B$28)^2+(((F6108-Hilfswerte!$B$22)/Hilfswerte!$B$23)-Hilfswerte!$B$29)^2+(((G6108-Hilfswerte!$B$24)/Hilfswerte!$B$25)-Hilfswerte!$B$30)^2),3)</f>
        <v>0.77400000000000002</v>
      </c>
      <c r="W6108" s="4">
        <f>ROUND(E6108*Hilfswerte!$B$31,0)</f>
        <v>19116</v>
      </c>
      <c r="X6108" s="4">
        <f t="shared" si="766"/>
        <v>15932</v>
      </c>
      <c r="Y6108" s="4" t="str">
        <f>IF(T6108="A - Top-Kunde","bereits Top-Kunde",IF(AND(V6108&lt;=Hilfswerte!$B$34,H6108&lt;0.5*W6108),"Hoch",IF(AND(V6108&lt;=Hilfswerte!$B$35,H6108&lt;0.7*W6108),"Mittel","Niedrig")))</f>
        <v>Hoch</v>
      </c>
      <c r="Z6108" s="4">
        <f t="shared" si="767"/>
        <v>11.2</v>
      </c>
      <c r="AA6108" s="4" t="str">
        <f>IF(J6108&gt;365,"Bereits abgewandert (Segment D)",IF(Z6108&gt;=Hilfswerte!$B$38,"Rot - akut gefaehrdet",IF(Z6108&gt;=Hilfswerte!$B$39,"Gelb - beobachten","Gruen - stabil")))</f>
        <v>Gruen - stabil</v>
      </c>
    </row>
    <row r="6109" spans="1:27" ht="15" customHeight="1" x14ac:dyDescent="0.25">
      <c r="A6109" s="4" t="s">
        <v>6456</v>
      </c>
      <c r="B6109" s="4" t="s">
        <v>576</v>
      </c>
      <c r="C6109" s="4" t="s">
        <v>59</v>
      </c>
      <c r="D6109" s="4" t="s">
        <v>30</v>
      </c>
      <c r="E6109" s="4">
        <v>31</v>
      </c>
      <c r="F6109" s="4">
        <v>4.2</v>
      </c>
      <c r="G6109" s="4">
        <v>19.3</v>
      </c>
      <c r="H6109" s="4">
        <v>6254</v>
      </c>
      <c r="I6109" s="4">
        <v>3</v>
      </c>
      <c r="J6109" s="4">
        <v>188</v>
      </c>
      <c r="K6109" s="4">
        <v>0</v>
      </c>
      <c r="L6109" s="4">
        <v>16</v>
      </c>
      <c r="M6109" s="4">
        <v>2</v>
      </c>
      <c r="N6109" s="4">
        <v>-14.7</v>
      </c>
      <c r="O6109" s="4">
        <f t="shared" si="760"/>
        <v>2</v>
      </c>
      <c r="P6109" s="4">
        <f t="shared" si="761"/>
        <v>3</v>
      </c>
      <c r="Q6109" s="4">
        <f t="shared" si="762"/>
        <v>4</v>
      </c>
      <c r="R6109" s="4">
        <f t="shared" si="763"/>
        <v>9</v>
      </c>
      <c r="S6109" s="4">
        <f t="shared" si="764"/>
        <v>77.900000000000006</v>
      </c>
      <c r="T6109" s="4" t="str">
        <f t="shared" si="765"/>
        <v>C - Entwicklungspotenzial</v>
      </c>
      <c r="U6109" s="4">
        <f>ROUND(((E6109-Hilfswerte!$B$20)/Hilfswerte!$B$21)+((F6109-Hilfswerte!$B$22)/Hilfswerte!$B$23)+((G6109-Hilfswerte!$B$24)/Hilfswerte!$B$25)+0.1*INDEX(Hilfswerte!$B$4:$B$15,MATCH(C6109,Hilfswerte!$A$4:$A$15,0)),2)</f>
        <v>0.56000000000000005</v>
      </c>
      <c r="V6109" s="4">
        <f>ROUND(SQRT((((E6109-Hilfswerte!$B$20)/Hilfswerte!$B$21)-Hilfswerte!$B$28)^2+(((F6109-Hilfswerte!$B$22)/Hilfswerte!$B$23)-Hilfswerte!$B$29)^2+(((G6109-Hilfswerte!$B$24)/Hilfswerte!$B$25)-Hilfswerte!$B$30)^2),3)</f>
        <v>1.534</v>
      </c>
      <c r="W6109" s="4">
        <f>ROUND(E6109*Hilfswerte!$B$31,0)</f>
        <v>6372</v>
      </c>
      <c r="X6109" s="4">
        <f t="shared" si="766"/>
        <v>118</v>
      </c>
      <c r="Y6109" s="4" t="str">
        <f>IF(T6109="A - Top-Kunde","bereits Top-Kunde",IF(AND(V6109&lt;=Hilfswerte!$B$34,H6109&lt;0.5*W6109),"Hoch",IF(AND(V6109&lt;=Hilfswerte!$B$35,H6109&lt;0.7*W6109),"Mittel","Niedrig")))</f>
        <v>Niedrig</v>
      </c>
      <c r="Z6109" s="4">
        <f t="shared" si="767"/>
        <v>18.5</v>
      </c>
      <c r="AA6109" s="4" t="str">
        <f>IF(J6109&gt;365,"Bereits abgewandert (Segment D)",IF(Z6109&gt;=Hilfswerte!$B$38,"Rot - akut gefaehrdet",IF(Z6109&gt;=Hilfswerte!$B$39,"Gelb - beobachten","Gruen - stabil")))</f>
        <v>Gelb - beobachten</v>
      </c>
    </row>
    <row r="6110" spans="1:27" ht="15" customHeight="1" x14ac:dyDescent="0.25">
      <c r="A6110" s="4" t="s">
        <v>6457</v>
      </c>
      <c r="B6110" s="4" t="s">
        <v>1280</v>
      </c>
      <c r="C6110" s="4" t="s">
        <v>38</v>
      </c>
      <c r="D6110" s="4" t="s">
        <v>30</v>
      </c>
      <c r="E6110" s="4">
        <v>145</v>
      </c>
      <c r="F6110" s="4">
        <v>37.4</v>
      </c>
      <c r="G6110" s="4">
        <v>21</v>
      </c>
      <c r="H6110" s="4">
        <v>9798</v>
      </c>
      <c r="I6110" s="4">
        <v>1</v>
      </c>
      <c r="J6110" s="4">
        <v>42</v>
      </c>
      <c r="K6110" s="4">
        <v>0</v>
      </c>
      <c r="L6110" s="4">
        <v>24</v>
      </c>
      <c r="M6110" s="4">
        <v>1</v>
      </c>
      <c r="N6110" s="4">
        <v>-1.4</v>
      </c>
      <c r="O6110" s="4">
        <f t="shared" si="760"/>
        <v>4</v>
      </c>
      <c r="P6110" s="4">
        <f t="shared" si="761"/>
        <v>1</v>
      </c>
      <c r="Q6110" s="4">
        <f t="shared" si="762"/>
        <v>5</v>
      </c>
      <c r="R6110" s="4">
        <f t="shared" si="763"/>
        <v>10</v>
      </c>
      <c r="S6110" s="4">
        <f t="shared" si="764"/>
        <v>92.1</v>
      </c>
      <c r="T6110" s="4" t="str">
        <f t="shared" si="765"/>
        <v>C - Entwicklungspotenzial</v>
      </c>
      <c r="U6110" s="4">
        <f>ROUND(((E6110-Hilfswerte!$B$20)/Hilfswerte!$B$21)+((F6110-Hilfswerte!$B$22)/Hilfswerte!$B$23)+((G6110-Hilfswerte!$B$24)/Hilfswerte!$B$25)+0.1*INDEX(Hilfswerte!$B$4:$B$15,MATCH(C6110,Hilfswerte!$A$4:$A$15,0)),2)</f>
        <v>2.33</v>
      </c>
      <c r="V6110" s="4">
        <f>ROUND(SQRT((((E6110-Hilfswerte!$B$20)/Hilfswerte!$B$21)-Hilfswerte!$B$28)^2+(((F6110-Hilfswerte!$B$22)/Hilfswerte!$B$23)-Hilfswerte!$B$29)^2+(((G6110-Hilfswerte!$B$24)/Hilfswerte!$B$25)-Hilfswerte!$B$30)^2),3)</f>
        <v>1.5569999999999999</v>
      </c>
      <c r="W6110" s="4">
        <f>ROUND(E6110*Hilfswerte!$B$31,0)</f>
        <v>29804</v>
      </c>
      <c r="X6110" s="4">
        <f t="shared" si="766"/>
        <v>20006</v>
      </c>
      <c r="Y6110" s="4" t="str">
        <f>IF(T6110="A - Top-Kunde","bereits Top-Kunde",IF(AND(V6110&lt;=Hilfswerte!$B$34,H6110&lt;0.5*W6110),"Hoch",IF(AND(V6110&lt;=Hilfswerte!$B$35,H6110&lt;0.7*W6110),"Mittel","Niedrig")))</f>
        <v>Niedrig</v>
      </c>
      <c r="Z6110" s="4">
        <f t="shared" si="767"/>
        <v>7.5</v>
      </c>
      <c r="AA6110" s="4" t="str">
        <f>IF(J6110&gt;365,"Bereits abgewandert (Segment D)",IF(Z6110&gt;=Hilfswerte!$B$38,"Rot - akut gefaehrdet",IF(Z6110&gt;=Hilfswerte!$B$39,"Gelb - beobachten","Gruen - stabil")))</f>
        <v>Gruen - stabil</v>
      </c>
    </row>
    <row r="6111" spans="1:27" ht="15" customHeight="1" x14ac:dyDescent="0.25">
      <c r="A6111" s="4" t="s">
        <v>6458</v>
      </c>
      <c r="B6111" s="4" t="s">
        <v>787</v>
      </c>
      <c r="C6111" s="4" t="s">
        <v>55</v>
      </c>
      <c r="D6111" s="4" t="s">
        <v>52</v>
      </c>
      <c r="E6111" s="4">
        <v>229</v>
      </c>
      <c r="F6111" s="4">
        <v>35.200000000000003</v>
      </c>
      <c r="G6111" s="4">
        <v>22.3</v>
      </c>
      <c r="H6111" s="4">
        <v>41354</v>
      </c>
      <c r="I6111" s="4">
        <v>5</v>
      </c>
      <c r="J6111" s="4">
        <v>51</v>
      </c>
      <c r="K6111" s="4">
        <v>0</v>
      </c>
      <c r="L6111" s="4">
        <v>18</v>
      </c>
      <c r="M6111" s="4">
        <v>4</v>
      </c>
      <c r="N6111" s="4">
        <v>1.1000000000000001</v>
      </c>
      <c r="O6111" s="4">
        <f t="shared" si="760"/>
        <v>4</v>
      </c>
      <c r="P6111" s="4">
        <f t="shared" si="761"/>
        <v>5</v>
      </c>
      <c r="Q6111" s="4">
        <f t="shared" si="762"/>
        <v>5</v>
      </c>
      <c r="R6111" s="4">
        <f t="shared" si="763"/>
        <v>14</v>
      </c>
      <c r="S6111" s="4">
        <f t="shared" si="764"/>
        <v>135.19999999999999</v>
      </c>
      <c r="T6111" s="4" t="str">
        <f t="shared" si="765"/>
        <v>A - Top-Kunde</v>
      </c>
      <c r="U6111" s="4">
        <f>ROUND(((E6111-Hilfswerte!$B$20)/Hilfswerte!$B$21)+((F6111-Hilfswerte!$B$22)/Hilfswerte!$B$23)+((G6111-Hilfswerte!$B$24)/Hilfswerte!$B$25)+0.1*INDEX(Hilfswerte!$B$4:$B$15,MATCH(C6111,Hilfswerte!$A$4:$A$15,0)),2)</f>
        <v>2.81</v>
      </c>
      <c r="V6111" s="4">
        <f>ROUND(SQRT((((E6111-Hilfswerte!$B$20)/Hilfswerte!$B$21)-Hilfswerte!$B$28)^2+(((F6111-Hilfswerte!$B$22)/Hilfswerte!$B$23)-Hilfswerte!$B$29)^2+(((G6111-Hilfswerte!$B$24)/Hilfswerte!$B$25)-Hilfswerte!$B$30)^2),3)</f>
        <v>1.7809999999999999</v>
      </c>
      <c r="W6111" s="4">
        <f>ROUND(E6111*Hilfswerte!$B$31,0)</f>
        <v>47070</v>
      </c>
      <c r="X6111" s="4">
        <f t="shared" si="766"/>
        <v>5716</v>
      </c>
      <c r="Y6111" s="4" t="str">
        <f>IF(T6111="A - Top-Kunde","bereits Top-Kunde",IF(AND(V6111&lt;=Hilfswerte!$B$34,H6111&lt;0.5*W6111),"Hoch",IF(AND(V6111&lt;=Hilfswerte!$B$35,H6111&lt;0.7*W6111),"Mittel","Niedrig")))</f>
        <v>bereits Top-Kunde</v>
      </c>
      <c r="Z6111" s="4">
        <f t="shared" si="767"/>
        <v>6.2</v>
      </c>
      <c r="AA6111" s="4" t="str">
        <f>IF(J6111&gt;365,"Bereits abgewandert (Segment D)",IF(Z6111&gt;=Hilfswerte!$B$38,"Rot - akut gefaehrdet",IF(Z6111&gt;=Hilfswerte!$B$39,"Gelb - beobachten","Gruen - stabil")))</f>
        <v>Gruen - stabil</v>
      </c>
    </row>
    <row r="6112" spans="1:27" ht="15" customHeight="1" x14ac:dyDescent="0.25">
      <c r="A6112" s="4" t="s">
        <v>6459</v>
      </c>
      <c r="B6112" s="4" t="s">
        <v>576</v>
      </c>
      <c r="C6112" s="4" t="s">
        <v>29</v>
      </c>
      <c r="D6112" s="4" t="s">
        <v>30</v>
      </c>
      <c r="E6112" s="4">
        <v>183</v>
      </c>
      <c r="F6112" s="4">
        <v>70</v>
      </c>
      <c r="G6112" s="4">
        <v>13.8</v>
      </c>
      <c r="H6112" s="4">
        <v>38391</v>
      </c>
      <c r="I6112" s="4">
        <v>4</v>
      </c>
      <c r="J6112" s="4">
        <v>178</v>
      </c>
      <c r="K6112" s="4">
        <v>1</v>
      </c>
      <c r="L6112" s="4">
        <v>17</v>
      </c>
      <c r="M6112" s="4">
        <v>2</v>
      </c>
      <c r="N6112" s="4">
        <v>0.6</v>
      </c>
      <c r="O6112" s="4">
        <f t="shared" si="760"/>
        <v>3</v>
      </c>
      <c r="P6112" s="4">
        <f t="shared" si="761"/>
        <v>4</v>
      </c>
      <c r="Q6112" s="4">
        <f t="shared" si="762"/>
        <v>5</v>
      </c>
      <c r="R6112" s="4">
        <f t="shared" si="763"/>
        <v>12</v>
      </c>
      <c r="S6112" s="4">
        <f t="shared" si="764"/>
        <v>109.2</v>
      </c>
      <c r="T6112" s="4" t="str">
        <f t="shared" si="765"/>
        <v>B - Kernkunde</v>
      </c>
      <c r="U6112" s="4">
        <f>ROUND(((E6112-Hilfswerte!$B$20)/Hilfswerte!$B$21)+((F6112-Hilfswerte!$B$22)/Hilfswerte!$B$23)+((G6112-Hilfswerte!$B$24)/Hilfswerte!$B$25)+0.1*INDEX(Hilfswerte!$B$4:$B$15,MATCH(C6112,Hilfswerte!$A$4:$A$15,0)),2)</f>
        <v>1.87</v>
      </c>
      <c r="V6112" s="4">
        <f>ROUND(SQRT((((E6112-Hilfswerte!$B$20)/Hilfswerte!$B$21)-Hilfswerte!$B$28)^2+(((F6112-Hilfswerte!$B$22)/Hilfswerte!$B$23)-Hilfswerte!$B$29)^2+(((G6112-Hilfswerte!$B$24)/Hilfswerte!$B$25)-Hilfswerte!$B$30)^2),3)</f>
        <v>0.71699999999999997</v>
      </c>
      <c r="W6112" s="4">
        <f>ROUND(E6112*Hilfswerte!$B$31,0)</f>
        <v>37615</v>
      </c>
      <c r="X6112" s="4">
        <f t="shared" si="766"/>
        <v>0</v>
      </c>
      <c r="Y6112" s="4" t="str">
        <f>IF(T6112="A - Top-Kunde","bereits Top-Kunde",IF(AND(V6112&lt;=Hilfswerte!$B$34,H6112&lt;0.5*W6112),"Hoch",IF(AND(V6112&lt;=Hilfswerte!$B$35,H6112&lt;0.7*W6112),"Mittel","Niedrig")))</f>
        <v>Niedrig</v>
      </c>
      <c r="Z6112" s="4">
        <f t="shared" si="767"/>
        <v>15.3</v>
      </c>
      <c r="AA6112" s="4" t="str">
        <f>IF(J6112&gt;365,"Bereits abgewandert (Segment D)",IF(Z6112&gt;=Hilfswerte!$B$38,"Rot - akut gefaehrdet",IF(Z6112&gt;=Hilfswerte!$B$39,"Gelb - beobachten","Gruen - stabil")))</f>
        <v>Gelb - beobachten</v>
      </c>
    </row>
    <row r="6113" spans="1:27" ht="15" customHeight="1" x14ac:dyDescent="0.25">
      <c r="A6113" s="4" t="s">
        <v>6460</v>
      </c>
      <c r="B6113" s="4" t="s">
        <v>44</v>
      </c>
      <c r="C6113" s="4" t="s">
        <v>47</v>
      </c>
      <c r="D6113" s="4" t="s">
        <v>30</v>
      </c>
      <c r="E6113" s="4">
        <v>8</v>
      </c>
      <c r="F6113" s="4">
        <v>2.6</v>
      </c>
      <c r="G6113" s="4">
        <v>0.5</v>
      </c>
      <c r="H6113" s="4">
        <v>353</v>
      </c>
      <c r="I6113" s="4">
        <v>3</v>
      </c>
      <c r="J6113" s="4">
        <v>17</v>
      </c>
      <c r="K6113" s="4">
        <v>0</v>
      </c>
      <c r="L6113" s="4">
        <v>4</v>
      </c>
      <c r="M6113" s="4">
        <v>2</v>
      </c>
      <c r="N6113" s="4">
        <v>11.7</v>
      </c>
      <c r="O6113" s="4">
        <f t="shared" si="760"/>
        <v>5</v>
      </c>
      <c r="P6113" s="4">
        <f t="shared" si="761"/>
        <v>3</v>
      </c>
      <c r="Q6113" s="4">
        <f t="shared" si="762"/>
        <v>2</v>
      </c>
      <c r="R6113" s="4">
        <f t="shared" si="763"/>
        <v>10</v>
      </c>
      <c r="S6113" s="4">
        <f t="shared" si="764"/>
        <v>104.7</v>
      </c>
      <c r="T6113" s="4" t="str">
        <f t="shared" si="765"/>
        <v>C - Entwicklungspotenzial</v>
      </c>
      <c r="U6113" s="4">
        <f>ROUND(((E6113-Hilfswerte!$B$20)/Hilfswerte!$B$21)+((F6113-Hilfswerte!$B$22)/Hilfswerte!$B$23)+((G6113-Hilfswerte!$B$24)/Hilfswerte!$B$25)+0.1*INDEX(Hilfswerte!$B$4:$B$15,MATCH(C6113,Hilfswerte!$A$4:$A$15,0)),2)</f>
        <v>-2.4</v>
      </c>
      <c r="V6113" s="4">
        <f>ROUND(SQRT((((E6113-Hilfswerte!$B$20)/Hilfswerte!$B$21)-Hilfswerte!$B$28)^2+(((F6113-Hilfswerte!$B$22)/Hilfswerte!$B$23)-Hilfswerte!$B$29)^2+(((G6113-Hilfswerte!$B$24)/Hilfswerte!$B$25)-Hilfswerte!$B$30)^2),3)</f>
        <v>1.9379999999999999</v>
      </c>
      <c r="W6113" s="4">
        <f>ROUND(E6113*Hilfswerte!$B$31,0)</f>
        <v>1644</v>
      </c>
      <c r="X6113" s="4">
        <f t="shared" si="766"/>
        <v>1291</v>
      </c>
      <c r="Y6113" s="4" t="str">
        <f>IF(T6113="A - Top-Kunde","bereits Top-Kunde",IF(AND(V6113&lt;=Hilfswerte!$B$34,H6113&lt;0.5*W6113),"Hoch",IF(AND(V6113&lt;=Hilfswerte!$B$35,H6113&lt;0.7*W6113),"Mittel","Niedrig")))</f>
        <v>Niedrig</v>
      </c>
      <c r="Z6113" s="4">
        <f t="shared" si="767"/>
        <v>1.7</v>
      </c>
      <c r="AA6113" s="4" t="str">
        <f>IF(J6113&gt;365,"Bereits abgewandert (Segment D)",IF(Z6113&gt;=Hilfswerte!$B$38,"Rot - akut gefaehrdet",IF(Z6113&gt;=Hilfswerte!$B$39,"Gelb - beobachten","Gruen - stabil")))</f>
        <v>Gruen - stabil</v>
      </c>
    </row>
    <row r="6114" spans="1:27" ht="15" customHeight="1" x14ac:dyDescent="0.25">
      <c r="A6114" s="4" t="s">
        <v>6461</v>
      </c>
      <c r="B6114" s="4" t="s">
        <v>559</v>
      </c>
      <c r="C6114" s="4" t="s">
        <v>29</v>
      </c>
      <c r="D6114" s="4" t="s">
        <v>30</v>
      </c>
      <c r="E6114" s="4">
        <v>47</v>
      </c>
      <c r="F6114" s="4">
        <v>9.3000000000000007</v>
      </c>
      <c r="G6114" s="4">
        <v>5.6</v>
      </c>
      <c r="H6114" s="4">
        <v>452</v>
      </c>
      <c r="I6114" s="4">
        <v>1</v>
      </c>
      <c r="J6114" s="4">
        <v>197</v>
      </c>
      <c r="K6114" s="4">
        <v>0</v>
      </c>
      <c r="L6114" s="4">
        <v>21</v>
      </c>
      <c r="M6114" s="4">
        <v>5</v>
      </c>
      <c r="N6114" s="4">
        <v>18.8</v>
      </c>
      <c r="O6114" s="4">
        <f t="shared" si="760"/>
        <v>2</v>
      </c>
      <c r="P6114" s="4">
        <f t="shared" si="761"/>
        <v>1</v>
      </c>
      <c r="Q6114" s="4">
        <f t="shared" si="762"/>
        <v>2</v>
      </c>
      <c r="R6114" s="4">
        <f t="shared" si="763"/>
        <v>5</v>
      </c>
      <c r="S6114" s="4">
        <f t="shared" si="764"/>
        <v>53.1</v>
      </c>
      <c r="T6114" s="4" t="str">
        <f t="shared" si="765"/>
        <v>C - Entwicklungspotenzial</v>
      </c>
      <c r="U6114" s="4">
        <f>ROUND(((E6114-Hilfswerte!$B$20)/Hilfswerte!$B$21)+((F6114-Hilfswerte!$B$22)/Hilfswerte!$B$23)+((G6114-Hilfswerte!$B$24)/Hilfswerte!$B$25)+0.1*INDEX(Hilfswerte!$B$4:$B$15,MATCH(C6114,Hilfswerte!$A$4:$A$15,0)),2)</f>
        <v>-1.1100000000000001</v>
      </c>
      <c r="V6114" s="4">
        <f>ROUND(SQRT((((E6114-Hilfswerte!$B$20)/Hilfswerte!$B$21)-Hilfswerte!$B$28)^2+(((F6114-Hilfswerte!$B$22)/Hilfswerte!$B$23)-Hilfswerte!$B$29)^2+(((G6114-Hilfswerte!$B$24)/Hilfswerte!$B$25)-Hilfswerte!$B$30)^2),3)</f>
        <v>1.149</v>
      </c>
      <c r="W6114" s="4">
        <f>ROUND(E6114*Hilfswerte!$B$31,0)</f>
        <v>9661</v>
      </c>
      <c r="X6114" s="4">
        <f t="shared" si="766"/>
        <v>9209</v>
      </c>
      <c r="Y6114" s="4" t="str">
        <f>IF(T6114="A - Top-Kunde","bereits Top-Kunde",IF(AND(V6114&lt;=Hilfswerte!$B$34,H6114&lt;0.5*W6114),"Hoch",IF(AND(V6114&lt;=Hilfswerte!$B$35,H6114&lt;0.7*W6114),"Mittel","Niedrig")))</f>
        <v>Niedrig</v>
      </c>
      <c r="Z6114" s="4">
        <f t="shared" si="767"/>
        <v>14.1</v>
      </c>
      <c r="AA6114" s="4" t="str">
        <f>IF(J6114&gt;365,"Bereits abgewandert (Segment D)",IF(Z6114&gt;=Hilfswerte!$B$38,"Rot - akut gefaehrdet",IF(Z6114&gt;=Hilfswerte!$B$39,"Gelb - beobachten","Gruen - stabil")))</f>
        <v>Gelb - beobachten</v>
      </c>
    </row>
    <row r="6115" spans="1:27" ht="15" customHeight="1" x14ac:dyDescent="0.25">
      <c r="A6115" s="4" t="s">
        <v>6462</v>
      </c>
      <c r="B6115" s="4" t="s">
        <v>331</v>
      </c>
      <c r="C6115" s="4" t="s">
        <v>51</v>
      </c>
      <c r="D6115" s="4" t="s">
        <v>30</v>
      </c>
      <c r="E6115" s="4">
        <v>182</v>
      </c>
      <c r="F6115" s="4">
        <v>33.9</v>
      </c>
      <c r="G6115" s="4">
        <v>8.5</v>
      </c>
      <c r="H6115" s="4">
        <v>1509</v>
      </c>
      <c r="I6115" s="4">
        <v>1</v>
      </c>
      <c r="J6115" s="4">
        <v>232</v>
      </c>
      <c r="K6115" s="4">
        <v>0</v>
      </c>
      <c r="L6115" s="4">
        <v>-1</v>
      </c>
      <c r="M6115" s="4">
        <v>3</v>
      </c>
      <c r="N6115" s="4">
        <v>-31.3</v>
      </c>
      <c r="O6115" s="4">
        <f t="shared" si="760"/>
        <v>2</v>
      </c>
      <c r="P6115" s="4">
        <f t="shared" si="761"/>
        <v>1</v>
      </c>
      <c r="Q6115" s="4">
        <f t="shared" si="762"/>
        <v>3</v>
      </c>
      <c r="R6115" s="4">
        <f t="shared" si="763"/>
        <v>6</v>
      </c>
      <c r="S6115" s="4">
        <f t="shared" si="764"/>
        <v>44.4</v>
      </c>
      <c r="T6115" s="4" t="str">
        <f t="shared" si="765"/>
        <v>C - Entwicklungspotenzial</v>
      </c>
      <c r="U6115" s="4">
        <f>ROUND(((E6115-Hilfswerte!$B$20)/Hilfswerte!$B$21)+((F6115-Hilfswerte!$B$22)/Hilfswerte!$B$23)+((G6115-Hilfswerte!$B$24)/Hilfswerte!$B$25)+0.1*INDEX(Hilfswerte!$B$4:$B$15,MATCH(C6115,Hilfswerte!$A$4:$A$15,0)),2)</f>
        <v>0.45</v>
      </c>
      <c r="V6115" s="4">
        <f>ROUND(SQRT((((E6115-Hilfswerte!$B$20)/Hilfswerte!$B$21)-Hilfswerte!$B$28)^2+(((F6115-Hilfswerte!$B$22)/Hilfswerte!$B$23)-Hilfswerte!$B$29)^2+(((G6115-Hilfswerte!$B$24)/Hilfswerte!$B$25)-Hilfswerte!$B$30)^2),3)</f>
        <v>0.44</v>
      </c>
      <c r="W6115" s="4">
        <f>ROUND(E6115*Hilfswerte!$B$31,0)</f>
        <v>37409</v>
      </c>
      <c r="X6115" s="4">
        <f t="shared" si="766"/>
        <v>35900</v>
      </c>
      <c r="Y6115" s="4" t="str">
        <f>IF(T6115="A - Top-Kunde","bereits Top-Kunde",IF(AND(V6115&lt;=Hilfswerte!$B$34,H6115&lt;0.5*W6115),"Hoch",IF(AND(V6115&lt;=Hilfswerte!$B$35,H6115&lt;0.7*W6115),"Mittel","Niedrig")))</f>
        <v>Hoch</v>
      </c>
      <c r="Z6115" s="4">
        <f t="shared" si="767"/>
        <v>24.1</v>
      </c>
      <c r="AA6115" s="4" t="str">
        <f>IF(J6115&gt;365,"Bereits abgewandert (Segment D)",IF(Z6115&gt;=Hilfswerte!$B$38,"Rot - akut gefaehrdet",IF(Z6115&gt;=Hilfswerte!$B$39,"Gelb - beobachten","Gruen - stabil")))</f>
        <v>Rot - akut gefaehrdet</v>
      </c>
    </row>
    <row r="6116" spans="1:27" ht="15" customHeight="1" x14ac:dyDescent="0.25">
      <c r="A6116" s="4" t="s">
        <v>6463</v>
      </c>
      <c r="B6116" s="4" t="s">
        <v>553</v>
      </c>
      <c r="C6116" s="4" t="s">
        <v>51</v>
      </c>
      <c r="D6116" s="4" t="s">
        <v>117</v>
      </c>
      <c r="E6116" s="4">
        <v>229</v>
      </c>
      <c r="F6116" s="4">
        <v>50.4</v>
      </c>
      <c r="G6116" s="4">
        <v>3</v>
      </c>
      <c r="H6116" s="4">
        <v>14548</v>
      </c>
      <c r="I6116" s="4">
        <v>2</v>
      </c>
      <c r="J6116" s="4">
        <v>18</v>
      </c>
      <c r="K6116" s="4">
        <v>0</v>
      </c>
      <c r="L6116" s="4">
        <v>26</v>
      </c>
      <c r="M6116" s="4">
        <v>5</v>
      </c>
      <c r="N6116" s="4">
        <v>25.7</v>
      </c>
      <c r="O6116" s="4">
        <f t="shared" si="760"/>
        <v>5</v>
      </c>
      <c r="P6116" s="4">
        <f t="shared" si="761"/>
        <v>2</v>
      </c>
      <c r="Q6116" s="4">
        <f t="shared" si="762"/>
        <v>5</v>
      </c>
      <c r="R6116" s="4">
        <f t="shared" si="763"/>
        <v>12</v>
      </c>
      <c r="S6116" s="4">
        <f t="shared" si="764"/>
        <v>125.1</v>
      </c>
      <c r="T6116" s="4" t="str">
        <f t="shared" si="765"/>
        <v>A - Top-Kunde</v>
      </c>
      <c r="U6116" s="4">
        <f>ROUND(((E6116-Hilfswerte!$B$20)/Hilfswerte!$B$21)+((F6116-Hilfswerte!$B$22)/Hilfswerte!$B$23)+((G6116-Hilfswerte!$B$24)/Hilfswerte!$B$25)+0.1*INDEX(Hilfswerte!$B$4:$B$15,MATCH(C6116,Hilfswerte!$A$4:$A$15,0)),2)</f>
        <v>7.0000000000000007E-2</v>
      </c>
      <c r="V6116" s="4">
        <f>ROUND(SQRT((((E6116-Hilfswerte!$B$20)/Hilfswerte!$B$21)-Hilfswerte!$B$28)^2+(((F6116-Hilfswerte!$B$22)/Hilfswerte!$B$23)-Hilfswerte!$B$29)^2+(((G6116-Hilfswerte!$B$24)/Hilfswerte!$B$25)-Hilfswerte!$B$30)^2),3)</f>
        <v>1.35</v>
      </c>
      <c r="W6116" s="4">
        <f>ROUND(E6116*Hilfswerte!$B$31,0)</f>
        <v>47070</v>
      </c>
      <c r="X6116" s="4">
        <f t="shared" si="766"/>
        <v>32522</v>
      </c>
      <c r="Y6116" s="4" t="str">
        <f>IF(T6116="A - Top-Kunde","bereits Top-Kunde",IF(AND(V6116&lt;=Hilfswerte!$B$34,H6116&lt;0.5*W6116),"Hoch",IF(AND(V6116&lt;=Hilfswerte!$B$35,H6116&lt;0.7*W6116),"Mittel","Niedrig")))</f>
        <v>bereits Top-Kunde</v>
      </c>
      <c r="Z6116" s="4">
        <f t="shared" si="767"/>
        <v>6.1</v>
      </c>
      <c r="AA6116" s="4" t="str">
        <f>IF(J6116&gt;365,"Bereits abgewandert (Segment D)",IF(Z6116&gt;=Hilfswerte!$B$38,"Rot - akut gefaehrdet",IF(Z6116&gt;=Hilfswerte!$B$39,"Gelb - beobachten","Gruen - stabil")))</f>
        <v>Gruen - stabil</v>
      </c>
    </row>
    <row r="6117" spans="1:27" ht="15" customHeight="1" x14ac:dyDescent="0.25">
      <c r="A6117" s="4" t="s">
        <v>6464</v>
      </c>
      <c r="B6117" s="4" t="s">
        <v>713</v>
      </c>
      <c r="C6117" s="4" t="s">
        <v>55</v>
      </c>
      <c r="D6117" s="4" t="s">
        <v>48</v>
      </c>
      <c r="E6117" s="4">
        <v>25</v>
      </c>
      <c r="F6117" s="4">
        <v>4.9000000000000004</v>
      </c>
      <c r="G6117" s="4">
        <v>7.8</v>
      </c>
      <c r="H6117" s="4">
        <v>415</v>
      </c>
      <c r="I6117" s="4">
        <v>1</v>
      </c>
      <c r="J6117" s="4">
        <v>301</v>
      </c>
      <c r="K6117" s="4">
        <v>0</v>
      </c>
      <c r="L6117" s="4">
        <v>29</v>
      </c>
      <c r="M6117" s="4">
        <v>1</v>
      </c>
      <c r="N6117" s="4">
        <v>-35.6</v>
      </c>
      <c r="O6117" s="4">
        <f t="shared" si="760"/>
        <v>2</v>
      </c>
      <c r="P6117" s="4">
        <f t="shared" si="761"/>
        <v>1</v>
      </c>
      <c r="Q6117" s="4">
        <f t="shared" si="762"/>
        <v>2</v>
      </c>
      <c r="R6117" s="4">
        <f t="shared" si="763"/>
        <v>5</v>
      </c>
      <c r="S6117" s="4">
        <f t="shared" si="764"/>
        <v>23.5</v>
      </c>
      <c r="T6117" s="4" t="str">
        <f t="shared" si="765"/>
        <v>C - Entwicklungspotenzial</v>
      </c>
      <c r="U6117" s="4">
        <f>ROUND(((E6117-Hilfswerte!$B$20)/Hilfswerte!$B$21)+((F6117-Hilfswerte!$B$22)/Hilfswerte!$B$23)+((G6117-Hilfswerte!$B$24)/Hilfswerte!$B$25)+0.1*INDEX(Hilfswerte!$B$4:$B$15,MATCH(C6117,Hilfswerte!$A$4:$A$15,0)),2)</f>
        <v>-0.91</v>
      </c>
      <c r="V6117" s="4">
        <f>ROUND(SQRT((((E6117-Hilfswerte!$B$20)/Hilfswerte!$B$21)-Hilfswerte!$B$28)^2+(((F6117-Hilfswerte!$B$22)/Hilfswerte!$B$23)-Hilfswerte!$B$29)^2+(((G6117-Hilfswerte!$B$24)/Hilfswerte!$B$25)-Hilfswerte!$B$30)^2),3)</f>
        <v>1.006</v>
      </c>
      <c r="W6117" s="4">
        <f>ROUND(E6117*Hilfswerte!$B$31,0)</f>
        <v>5139</v>
      </c>
      <c r="X6117" s="4">
        <f t="shared" si="766"/>
        <v>4724</v>
      </c>
      <c r="Y6117" s="4" t="str">
        <f>IF(T6117="A - Top-Kunde","bereits Top-Kunde",IF(AND(V6117&lt;=Hilfswerte!$B$34,H6117&lt;0.5*W6117),"Hoch",IF(AND(V6117&lt;=Hilfswerte!$B$35,H6117&lt;0.7*W6117),"Mittel","Niedrig")))</f>
        <v>Mittel</v>
      </c>
      <c r="Z6117" s="4">
        <f t="shared" si="767"/>
        <v>35.1</v>
      </c>
      <c r="AA6117" s="4" t="str">
        <f>IF(J6117&gt;365,"Bereits abgewandert (Segment D)",IF(Z6117&gt;=Hilfswerte!$B$38,"Rot - akut gefaehrdet",IF(Z6117&gt;=Hilfswerte!$B$39,"Gelb - beobachten","Gruen - stabil")))</f>
        <v>Rot - akut gefaehrdet</v>
      </c>
    </row>
    <row r="6118" spans="1:27" ht="15" customHeight="1" x14ac:dyDescent="0.25">
      <c r="A6118" s="4" t="s">
        <v>6465</v>
      </c>
      <c r="B6118" s="4" t="s">
        <v>219</v>
      </c>
      <c r="C6118" s="4" t="s">
        <v>55</v>
      </c>
      <c r="D6118" s="4" t="s">
        <v>30</v>
      </c>
      <c r="E6118" s="4">
        <v>138</v>
      </c>
      <c r="F6118" s="4">
        <v>35.9</v>
      </c>
      <c r="G6118" s="4">
        <v>1.6</v>
      </c>
      <c r="H6118" s="4">
        <v>0</v>
      </c>
      <c r="I6118" s="4">
        <v>0</v>
      </c>
      <c r="J6118" s="4">
        <v>1005</v>
      </c>
      <c r="K6118" s="4">
        <v>0</v>
      </c>
      <c r="L6118" s="4">
        <v>1</v>
      </c>
      <c r="M6118" s="4">
        <v>0</v>
      </c>
      <c r="N6118" s="4">
        <v>-87.8</v>
      </c>
      <c r="O6118" s="4">
        <f t="shared" si="760"/>
        <v>1</v>
      </c>
      <c r="P6118" s="4">
        <f t="shared" si="761"/>
        <v>1</v>
      </c>
      <c r="Q6118" s="4">
        <f t="shared" si="762"/>
        <v>1</v>
      </c>
      <c r="R6118" s="4">
        <f t="shared" si="763"/>
        <v>3</v>
      </c>
      <c r="S6118" s="4">
        <f t="shared" si="764"/>
        <v>-14.2</v>
      </c>
      <c r="T6118" s="4" t="str">
        <f t="shared" si="765"/>
        <v>D - Abwanderungsrisiko</v>
      </c>
      <c r="U6118" s="4">
        <f>ROUND(((E6118-Hilfswerte!$B$20)/Hilfswerte!$B$21)+((F6118-Hilfswerte!$B$22)/Hilfswerte!$B$23)+((G6118-Hilfswerte!$B$24)/Hilfswerte!$B$25)+0.1*INDEX(Hilfswerte!$B$4:$B$15,MATCH(C6118,Hilfswerte!$A$4:$A$15,0)),2)</f>
        <v>-0.85</v>
      </c>
      <c r="V6118" s="4">
        <f>ROUND(SQRT((((E6118-Hilfswerte!$B$20)/Hilfswerte!$B$21)-Hilfswerte!$B$28)^2+(((F6118-Hilfswerte!$B$22)/Hilfswerte!$B$23)-Hilfswerte!$B$29)^2+(((G6118-Hilfswerte!$B$24)/Hilfswerte!$B$25)-Hilfswerte!$B$30)^2),3)</f>
        <v>1.5309999999999999</v>
      </c>
      <c r="W6118" s="4">
        <f>ROUND(E6118*Hilfswerte!$B$31,0)</f>
        <v>28365</v>
      </c>
      <c r="X6118" s="4">
        <f t="shared" si="766"/>
        <v>28365</v>
      </c>
      <c r="Y6118" s="4" t="str">
        <f>IF(T6118="A - Top-Kunde","bereits Top-Kunde",IF(AND(V6118&lt;=Hilfswerte!$B$34,H6118&lt;0.5*W6118),"Hoch",IF(AND(V6118&lt;=Hilfswerte!$B$35,H6118&lt;0.7*W6118),"Mittel","Niedrig")))</f>
        <v>Niedrig</v>
      </c>
      <c r="Z6118" s="4">
        <f t="shared" si="767"/>
        <v>85.6</v>
      </c>
      <c r="AA6118" s="4" t="str">
        <f>IF(J6118&gt;365,"Bereits abgewandert (Segment D)",IF(Z6118&gt;=Hilfswerte!$B$38,"Rot - akut gefaehrdet",IF(Z6118&gt;=Hilfswerte!$B$39,"Gelb - beobachten","Gruen - stabil")))</f>
        <v>Bereits abgewandert (Segment D)</v>
      </c>
    </row>
    <row r="6119" spans="1:27" ht="15" customHeight="1" x14ac:dyDescent="0.25">
      <c r="A6119" s="4" t="s">
        <v>6466</v>
      </c>
      <c r="B6119" s="4" t="s">
        <v>61</v>
      </c>
      <c r="C6119" s="4" t="s">
        <v>29</v>
      </c>
      <c r="D6119" s="4" t="s">
        <v>30</v>
      </c>
      <c r="E6119" s="4">
        <v>174</v>
      </c>
      <c r="F6119" s="4">
        <v>40.4</v>
      </c>
      <c r="G6119" s="4">
        <v>6.8</v>
      </c>
      <c r="H6119" s="4">
        <v>9847</v>
      </c>
      <c r="I6119" s="4">
        <v>3</v>
      </c>
      <c r="J6119" s="4">
        <v>79</v>
      </c>
      <c r="K6119" s="4">
        <v>0</v>
      </c>
      <c r="L6119" s="4">
        <v>-1</v>
      </c>
      <c r="M6119" s="4">
        <v>6</v>
      </c>
      <c r="N6119" s="4">
        <v>16</v>
      </c>
      <c r="O6119" s="4">
        <f t="shared" si="760"/>
        <v>4</v>
      </c>
      <c r="P6119" s="4">
        <f t="shared" si="761"/>
        <v>3</v>
      </c>
      <c r="Q6119" s="4">
        <f t="shared" si="762"/>
        <v>5</v>
      </c>
      <c r="R6119" s="4">
        <f t="shared" si="763"/>
        <v>12</v>
      </c>
      <c r="S6119" s="4">
        <f t="shared" si="764"/>
        <v>128</v>
      </c>
      <c r="T6119" s="4" t="str">
        <f t="shared" si="765"/>
        <v>A - Top-Kunde</v>
      </c>
      <c r="U6119" s="4">
        <f>ROUND(((E6119-Hilfswerte!$B$20)/Hilfswerte!$B$21)+((F6119-Hilfswerte!$B$22)/Hilfswerte!$B$23)+((G6119-Hilfswerte!$B$24)/Hilfswerte!$B$25)+0.1*INDEX(Hilfswerte!$B$4:$B$15,MATCH(C6119,Hilfswerte!$A$4:$A$15,0)),2)</f>
        <v>0.18</v>
      </c>
      <c r="V6119" s="4">
        <f>ROUND(SQRT((((E6119-Hilfswerte!$B$20)/Hilfswerte!$B$21)-Hilfswerte!$B$28)^2+(((F6119-Hilfswerte!$B$22)/Hilfswerte!$B$23)-Hilfswerte!$B$29)^2+(((G6119-Hilfswerte!$B$24)/Hilfswerte!$B$25)-Hilfswerte!$B$30)^2),3)</f>
        <v>0.70299999999999996</v>
      </c>
      <c r="W6119" s="4">
        <f>ROUND(E6119*Hilfswerte!$B$31,0)</f>
        <v>35765</v>
      </c>
      <c r="X6119" s="4">
        <f t="shared" si="766"/>
        <v>25918</v>
      </c>
      <c r="Y6119" s="4" t="str">
        <f>IF(T6119="A - Top-Kunde","bereits Top-Kunde",IF(AND(V6119&lt;=Hilfswerte!$B$34,H6119&lt;0.5*W6119),"Hoch",IF(AND(V6119&lt;=Hilfswerte!$B$35,H6119&lt;0.7*W6119),"Mittel","Niedrig")))</f>
        <v>bereits Top-Kunde</v>
      </c>
      <c r="Z6119" s="4">
        <f t="shared" si="767"/>
        <v>4</v>
      </c>
      <c r="AA6119" s="4" t="str">
        <f>IF(J6119&gt;365,"Bereits abgewandert (Segment D)",IF(Z6119&gt;=Hilfswerte!$B$38,"Rot - akut gefaehrdet",IF(Z6119&gt;=Hilfswerte!$B$39,"Gelb - beobachten","Gruen - stabil")))</f>
        <v>Gruen - stabil</v>
      </c>
    </row>
    <row r="6120" spans="1:27" ht="15" customHeight="1" x14ac:dyDescent="0.25">
      <c r="A6120" s="4" t="s">
        <v>6467</v>
      </c>
      <c r="B6120" s="4" t="s">
        <v>54</v>
      </c>
      <c r="C6120" s="4" t="s">
        <v>33</v>
      </c>
      <c r="D6120" s="4" t="s">
        <v>77</v>
      </c>
      <c r="E6120" s="4">
        <v>6</v>
      </c>
      <c r="F6120" s="4">
        <v>1.7</v>
      </c>
      <c r="G6120" s="4">
        <v>12.5</v>
      </c>
      <c r="H6120" s="4">
        <v>144</v>
      </c>
      <c r="I6120" s="4">
        <v>1</v>
      </c>
      <c r="J6120" s="4">
        <v>342</v>
      </c>
      <c r="K6120" s="4">
        <v>0</v>
      </c>
      <c r="L6120" s="4">
        <v>-4</v>
      </c>
      <c r="M6120" s="4">
        <v>4</v>
      </c>
      <c r="N6120" s="4">
        <v>35.4</v>
      </c>
      <c r="O6120" s="4">
        <f t="shared" si="760"/>
        <v>2</v>
      </c>
      <c r="P6120" s="4">
        <f t="shared" si="761"/>
        <v>1</v>
      </c>
      <c r="Q6120" s="4">
        <f t="shared" si="762"/>
        <v>2</v>
      </c>
      <c r="R6120" s="4">
        <f t="shared" si="763"/>
        <v>5</v>
      </c>
      <c r="S6120" s="4">
        <f t="shared" si="764"/>
        <v>67.7</v>
      </c>
      <c r="T6120" s="4" t="str">
        <f t="shared" si="765"/>
        <v>C - Entwicklungspotenzial</v>
      </c>
      <c r="U6120" s="4">
        <f>ROUND(((E6120-Hilfswerte!$B$20)/Hilfswerte!$B$21)+((F6120-Hilfswerte!$B$22)/Hilfswerte!$B$23)+((G6120-Hilfswerte!$B$24)/Hilfswerte!$B$25)+0.1*INDEX(Hilfswerte!$B$4:$B$15,MATCH(C6120,Hilfswerte!$A$4:$A$15,0)),2)</f>
        <v>-0.56999999999999995</v>
      </c>
      <c r="V6120" s="4">
        <f>ROUND(SQRT((((E6120-Hilfswerte!$B$20)/Hilfswerte!$B$21)-Hilfswerte!$B$28)^2+(((F6120-Hilfswerte!$B$22)/Hilfswerte!$B$23)-Hilfswerte!$B$29)^2+(((G6120-Hilfswerte!$B$24)/Hilfswerte!$B$25)-Hilfswerte!$B$30)^2),3)</f>
        <v>0.96899999999999997</v>
      </c>
      <c r="W6120" s="4">
        <f>ROUND(E6120*Hilfswerte!$B$31,0)</f>
        <v>1233</v>
      </c>
      <c r="X6120" s="4">
        <f t="shared" si="766"/>
        <v>1089</v>
      </c>
      <c r="Y6120" s="4" t="str">
        <f>IF(T6120="A - Top-Kunde","bereits Top-Kunde",IF(AND(V6120&lt;=Hilfswerte!$B$34,H6120&lt;0.5*W6120),"Hoch",IF(AND(V6120&lt;=Hilfswerte!$B$35,H6120&lt;0.7*W6120),"Mittel","Niedrig")))</f>
        <v>Mittel</v>
      </c>
      <c r="Z6120" s="4">
        <f t="shared" si="767"/>
        <v>17.100000000000001</v>
      </c>
      <c r="AA6120" s="4" t="str">
        <f>IF(J6120&gt;365,"Bereits abgewandert (Segment D)",IF(Z6120&gt;=Hilfswerte!$B$38,"Rot - akut gefaehrdet",IF(Z6120&gt;=Hilfswerte!$B$39,"Gelb - beobachten","Gruen - stabil")))</f>
        <v>Gelb - beobachten</v>
      </c>
    </row>
    <row r="6121" spans="1:27" ht="15" customHeight="1" x14ac:dyDescent="0.25">
      <c r="A6121" s="4" t="s">
        <v>6468</v>
      </c>
      <c r="B6121" s="4" t="s">
        <v>275</v>
      </c>
      <c r="C6121" s="4" t="s">
        <v>62</v>
      </c>
      <c r="D6121" s="4" t="s">
        <v>30</v>
      </c>
      <c r="E6121" s="4">
        <v>13</v>
      </c>
      <c r="F6121" s="4">
        <v>2.1</v>
      </c>
      <c r="G6121" s="4">
        <v>1.7</v>
      </c>
      <c r="H6121" s="4">
        <v>1247</v>
      </c>
      <c r="I6121" s="4">
        <v>5</v>
      </c>
      <c r="J6121" s="4">
        <v>144</v>
      </c>
      <c r="K6121" s="4">
        <v>1</v>
      </c>
      <c r="L6121" s="4">
        <v>9</v>
      </c>
      <c r="M6121" s="4">
        <v>1</v>
      </c>
      <c r="N6121" s="4">
        <v>15.9</v>
      </c>
      <c r="O6121" s="4">
        <f t="shared" si="760"/>
        <v>3</v>
      </c>
      <c r="P6121" s="4">
        <f t="shared" si="761"/>
        <v>5</v>
      </c>
      <c r="Q6121" s="4">
        <f t="shared" si="762"/>
        <v>3</v>
      </c>
      <c r="R6121" s="4">
        <f t="shared" si="763"/>
        <v>11</v>
      </c>
      <c r="S6121" s="4">
        <f t="shared" si="764"/>
        <v>109.3</v>
      </c>
      <c r="T6121" s="4" t="str">
        <f t="shared" si="765"/>
        <v>B - Kernkunde</v>
      </c>
      <c r="U6121" s="4">
        <f>ROUND(((E6121-Hilfswerte!$B$20)/Hilfswerte!$B$21)+((F6121-Hilfswerte!$B$22)/Hilfswerte!$B$23)+((G6121-Hilfswerte!$B$24)/Hilfswerte!$B$25)+0.1*INDEX(Hilfswerte!$B$4:$B$15,MATCH(C6121,Hilfswerte!$A$4:$A$15,0)),2)</f>
        <v>-1.86</v>
      </c>
      <c r="V6121" s="4">
        <f>ROUND(SQRT((((E6121-Hilfswerte!$B$20)/Hilfswerte!$B$21)-Hilfswerte!$B$28)^2+(((F6121-Hilfswerte!$B$22)/Hilfswerte!$B$23)-Hilfswerte!$B$29)^2+(((G6121-Hilfswerte!$B$24)/Hilfswerte!$B$25)-Hilfswerte!$B$30)^2),3)</f>
        <v>1.768</v>
      </c>
      <c r="W6121" s="4">
        <f>ROUND(E6121*Hilfswerte!$B$31,0)</f>
        <v>2672</v>
      </c>
      <c r="X6121" s="4">
        <f t="shared" si="766"/>
        <v>1425</v>
      </c>
      <c r="Y6121" s="4" t="str">
        <f>IF(T6121="A - Top-Kunde","bereits Top-Kunde",IF(AND(V6121&lt;=Hilfswerte!$B$34,H6121&lt;0.5*W6121),"Hoch",IF(AND(V6121&lt;=Hilfswerte!$B$35,H6121&lt;0.7*W6121),"Mittel","Niedrig")))</f>
        <v>Niedrig</v>
      </c>
      <c r="Z6121" s="4">
        <f t="shared" si="767"/>
        <v>12</v>
      </c>
      <c r="AA6121" s="4" t="str">
        <f>IF(J6121&gt;365,"Bereits abgewandert (Segment D)",IF(Z6121&gt;=Hilfswerte!$B$38,"Rot - akut gefaehrdet",IF(Z6121&gt;=Hilfswerte!$B$39,"Gelb - beobachten","Gruen - stabil")))</f>
        <v>Gruen - stabil</v>
      </c>
    </row>
    <row r="6122" spans="1:27" ht="15" customHeight="1" x14ac:dyDescent="0.25">
      <c r="A6122" s="4" t="s">
        <v>6469</v>
      </c>
      <c r="B6122" s="4" t="s">
        <v>514</v>
      </c>
      <c r="C6122" s="4" t="s">
        <v>59</v>
      </c>
      <c r="D6122" s="4" t="s">
        <v>93</v>
      </c>
      <c r="E6122" s="4">
        <v>266</v>
      </c>
      <c r="F6122" s="4">
        <v>43.4</v>
      </c>
      <c r="G6122" s="4">
        <v>14.8</v>
      </c>
      <c r="H6122" s="4">
        <v>13507</v>
      </c>
      <c r="I6122" s="4">
        <v>2</v>
      </c>
      <c r="J6122" s="4">
        <v>232</v>
      </c>
      <c r="K6122" s="4">
        <v>1</v>
      </c>
      <c r="L6122" s="4">
        <v>4</v>
      </c>
      <c r="M6122" s="4">
        <v>5</v>
      </c>
      <c r="N6122" s="4">
        <v>22.1</v>
      </c>
      <c r="O6122" s="4">
        <f t="shared" si="760"/>
        <v>2</v>
      </c>
      <c r="P6122" s="4">
        <f t="shared" si="761"/>
        <v>2</v>
      </c>
      <c r="Q6122" s="4">
        <f t="shared" si="762"/>
        <v>5</v>
      </c>
      <c r="R6122" s="4">
        <f t="shared" si="763"/>
        <v>9</v>
      </c>
      <c r="S6122" s="4">
        <f t="shared" si="764"/>
        <v>93.9</v>
      </c>
      <c r="T6122" s="4" t="str">
        <f t="shared" si="765"/>
        <v>C - Entwicklungspotenzial</v>
      </c>
      <c r="U6122" s="4">
        <f>ROUND(((E6122-Hilfswerte!$B$20)/Hilfswerte!$B$21)+((F6122-Hilfswerte!$B$22)/Hilfswerte!$B$23)+((G6122-Hilfswerte!$B$24)/Hilfswerte!$B$25)+0.1*INDEX(Hilfswerte!$B$4:$B$15,MATCH(C6122,Hilfswerte!$A$4:$A$15,0)),2)</f>
        <v>1.56</v>
      </c>
      <c r="V6122" s="4">
        <f>ROUND(SQRT((((E6122-Hilfswerte!$B$20)/Hilfswerte!$B$21)-Hilfswerte!$B$28)^2+(((F6122-Hilfswerte!$B$22)/Hilfswerte!$B$23)-Hilfswerte!$B$29)^2+(((G6122-Hilfswerte!$B$24)/Hilfswerte!$B$25)-Hilfswerte!$B$30)^2),3)</f>
        <v>0.71699999999999997</v>
      </c>
      <c r="W6122" s="4">
        <f>ROUND(E6122*Hilfswerte!$B$31,0)</f>
        <v>54675</v>
      </c>
      <c r="X6122" s="4">
        <f t="shared" si="766"/>
        <v>41168</v>
      </c>
      <c r="Y6122" s="4" t="str">
        <f>IF(T6122="A - Top-Kunde","bereits Top-Kunde",IF(AND(V6122&lt;=Hilfswerte!$B$34,H6122&lt;0.5*W6122),"Hoch",IF(AND(V6122&lt;=Hilfswerte!$B$35,H6122&lt;0.7*W6122),"Mittel","Niedrig")))</f>
        <v>Hoch</v>
      </c>
      <c r="Z6122" s="4">
        <f t="shared" si="767"/>
        <v>15.4</v>
      </c>
      <c r="AA6122" s="4" t="str">
        <f>IF(J6122&gt;365,"Bereits abgewandert (Segment D)",IF(Z6122&gt;=Hilfswerte!$B$38,"Rot - akut gefaehrdet",IF(Z6122&gt;=Hilfswerte!$B$39,"Gelb - beobachten","Gruen - stabil")))</f>
        <v>Gelb - beobachten</v>
      </c>
    </row>
    <row r="6123" spans="1:27" ht="15" customHeight="1" x14ac:dyDescent="0.25">
      <c r="A6123" s="4" t="s">
        <v>6470</v>
      </c>
      <c r="B6123" s="4" t="s">
        <v>687</v>
      </c>
      <c r="C6123" s="4" t="s">
        <v>51</v>
      </c>
      <c r="D6123" s="4" t="s">
        <v>106</v>
      </c>
      <c r="E6123" s="4">
        <v>43</v>
      </c>
      <c r="F6123" s="4">
        <v>11.2</v>
      </c>
      <c r="G6123" s="4">
        <v>14.2</v>
      </c>
      <c r="H6123" s="4">
        <v>1495</v>
      </c>
      <c r="I6123" s="4">
        <v>1</v>
      </c>
      <c r="J6123" s="4">
        <v>93</v>
      </c>
      <c r="K6123" s="4">
        <v>1</v>
      </c>
      <c r="L6123" s="4">
        <v>6</v>
      </c>
      <c r="M6123" s="4">
        <v>1</v>
      </c>
      <c r="N6123" s="4">
        <v>-5.2</v>
      </c>
      <c r="O6123" s="4">
        <f t="shared" si="760"/>
        <v>3</v>
      </c>
      <c r="P6123" s="4">
        <f t="shared" si="761"/>
        <v>1</v>
      </c>
      <c r="Q6123" s="4">
        <f t="shared" si="762"/>
        <v>3</v>
      </c>
      <c r="R6123" s="4">
        <f t="shared" si="763"/>
        <v>7</v>
      </c>
      <c r="S6123" s="4">
        <f t="shared" si="764"/>
        <v>59.6</v>
      </c>
      <c r="T6123" s="4" t="str">
        <f t="shared" si="765"/>
        <v>C - Entwicklungspotenzial</v>
      </c>
      <c r="U6123" s="4">
        <f>ROUND(((E6123-Hilfswerte!$B$20)/Hilfswerte!$B$21)+((F6123-Hilfswerte!$B$22)/Hilfswerte!$B$23)+((G6123-Hilfswerte!$B$24)/Hilfswerte!$B$25)+0.1*INDEX(Hilfswerte!$B$4:$B$15,MATCH(C6123,Hilfswerte!$A$4:$A$15,0)),2)</f>
        <v>0.35</v>
      </c>
      <c r="V6123" s="4">
        <f>ROUND(SQRT((((E6123-Hilfswerte!$B$20)/Hilfswerte!$B$21)-Hilfswerte!$B$28)^2+(((F6123-Hilfswerte!$B$22)/Hilfswerte!$B$23)-Hilfswerte!$B$29)^2+(((G6123-Hilfswerte!$B$24)/Hilfswerte!$B$25)-Hilfswerte!$B$30)^2),3)</f>
        <v>0.85799999999999998</v>
      </c>
      <c r="W6123" s="4">
        <f>ROUND(E6123*Hilfswerte!$B$31,0)</f>
        <v>8838</v>
      </c>
      <c r="X6123" s="4">
        <f t="shared" si="766"/>
        <v>7343</v>
      </c>
      <c r="Y6123" s="4" t="str">
        <f>IF(T6123="A - Top-Kunde","bereits Top-Kunde",IF(AND(V6123&lt;=Hilfswerte!$B$34,H6123&lt;0.5*W6123),"Hoch",IF(AND(V6123&lt;=Hilfswerte!$B$35,H6123&lt;0.7*W6123),"Mittel","Niedrig")))</f>
        <v>Mittel</v>
      </c>
      <c r="Z6123" s="4">
        <f t="shared" si="767"/>
        <v>10.9</v>
      </c>
      <c r="AA6123" s="4" t="str">
        <f>IF(J6123&gt;365,"Bereits abgewandert (Segment D)",IF(Z6123&gt;=Hilfswerte!$B$38,"Rot - akut gefaehrdet",IF(Z6123&gt;=Hilfswerte!$B$39,"Gelb - beobachten","Gruen - stabil")))</f>
        <v>Gruen - stabil</v>
      </c>
    </row>
    <row r="6124" spans="1:27" ht="15" customHeight="1" x14ac:dyDescent="0.25">
      <c r="A6124" s="4" t="s">
        <v>6471</v>
      </c>
      <c r="B6124" s="4" t="s">
        <v>243</v>
      </c>
      <c r="C6124" s="4" t="s">
        <v>29</v>
      </c>
      <c r="D6124" s="4" t="s">
        <v>30</v>
      </c>
      <c r="E6124" s="4">
        <v>468</v>
      </c>
      <c r="F6124" s="4">
        <v>124.4</v>
      </c>
      <c r="G6124" s="4">
        <v>2.1</v>
      </c>
      <c r="H6124" s="4">
        <v>336491</v>
      </c>
      <c r="I6124" s="4">
        <v>5</v>
      </c>
      <c r="J6124" s="4">
        <v>23</v>
      </c>
      <c r="K6124" s="4">
        <v>0</v>
      </c>
      <c r="L6124" s="4">
        <v>2</v>
      </c>
      <c r="M6124" s="4">
        <v>3</v>
      </c>
      <c r="N6124" s="4">
        <v>16.8</v>
      </c>
      <c r="O6124" s="4">
        <f t="shared" si="760"/>
        <v>5</v>
      </c>
      <c r="P6124" s="4">
        <f t="shared" si="761"/>
        <v>5</v>
      </c>
      <c r="Q6124" s="4">
        <f t="shared" si="762"/>
        <v>5</v>
      </c>
      <c r="R6124" s="4">
        <f t="shared" si="763"/>
        <v>15</v>
      </c>
      <c r="S6124" s="4">
        <f t="shared" si="764"/>
        <v>157.80000000000001</v>
      </c>
      <c r="T6124" s="4" t="str">
        <f t="shared" si="765"/>
        <v>A - Top-Kunde</v>
      </c>
      <c r="U6124" s="4">
        <f>ROUND(((E6124-Hilfswerte!$B$20)/Hilfswerte!$B$21)+((F6124-Hilfswerte!$B$22)/Hilfswerte!$B$23)+((G6124-Hilfswerte!$B$24)/Hilfswerte!$B$25)+0.1*INDEX(Hilfswerte!$B$4:$B$15,MATCH(C6124,Hilfswerte!$A$4:$A$15,0)),2)</f>
        <v>2.21</v>
      </c>
      <c r="V6124" s="4">
        <f>ROUND(SQRT((((E6124-Hilfswerte!$B$20)/Hilfswerte!$B$21)-Hilfswerte!$B$28)^2+(((F6124-Hilfswerte!$B$22)/Hilfswerte!$B$23)-Hilfswerte!$B$29)^2+(((G6124-Hilfswerte!$B$24)/Hilfswerte!$B$25)-Hilfswerte!$B$30)^2),3)</f>
        <v>2.4889999999999999</v>
      </c>
      <c r="W6124" s="4">
        <f>ROUND(E6124*Hilfswerte!$B$31,0)</f>
        <v>96196</v>
      </c>
      <c r="X6124" s="4">
        <f t="shared" si="766"/>
        <v>0</v>
      </c>
      <c r="Y6124" s="4" t="str">
        <f>IF(T6124="A - Top-Kunde","bereits Top-Kunde",IF(AND(V6124&lt;=Hilfswerte!$B$34,H6124&lt;0.5*W6124),"Hoch",IF(AND(V6124&lt;=Hilfswerte!$B$35,H6124&lt;0.7*W6124),"Mittel","Niedrig")))</f>
        <v>bereits Top-Kunde</v>
      </c>
      <c r="Z6124" s="4">
        <f t="shared" si="767"/>
        <v>1.6</v>
      </c>
      <c r="AA6124" s="4" t="str">
        <f>IF(J6124&gt;365,"Bereits abgewandert (Segment D)",IF(Z6124&gt;=Hilfswerte!$B$38,"Rot - akut gefaehrdet",IF(Z6124&gt;=Hilfswerte!$B$39,"Gelb - beobachten","Gruen - stabil")))</f>
        <v>Gruen - stabil</v>
      </c>
    </row>
    <row r="6125" spans="1:27" ht="15" customHeight="1" x14ac:dyDescent="0.25">
      <c r="A6125" s="4" t="s">
        <v>6472</v>
      </c>
      <c r="B6125" s="4" t="s">
        <v>1697</v>
      </c>
      <c r="C6125" s="4" t="s">
        <v>33</v>
      </c>
      <c r="D6125" s="4" t="s">
        <v>30</v>
      </c>
      <c r="E6125" s="4">
        <v>121</v>
      </c>
      <c r="F6125" s="4">
        <v>21.3</v>
      </c>
      <c r="G6125" s="4">
        <v>12.4</v>
      </c>
      <c r="H6125" s="4">
        <v>5593</v>
      </c>
      <c r="I6125" s="4">
        <v>7</v>
      </c>
      <c r="J6125" s="4">
        <v>9</v>
      </c>
      <c r="K6125" s="4">
        <v>0</v>
      </c>
      <c r="L6125" s="4">
        <v>28</v>
      </c>
      <c r="M6125" s="4">
        <v>3</v>
      </c>
      <c r="N6125" s="4">
        <v>6.8</v>
      </c>
      <c r="O6125" s="4">
        <f t="shared" si="760"/>
        <v>5</v>
      </c>
      <c r="P6125" s="4">
        <f t="shared" si="761"/>
        <v>5</v>
      </c>
      <c r="Q6125" s="4">
        <f t="shared" si="762"/>
        <v>4</v>
      </c>
      <c r="R6125" s="4">
        <f t="shared" si="763"/>
        <v>14</v>
      </c>
      <c r="S6125" s="4">
        <f t="shared" si="764"/>
        <v>135</v>
      </c>
      <c r="T6125" s="4" t="str">
        <f t="shared" si="765"/>
        <v>A - Top-Kunde</v>
      </c>
      <c r="U6125" s="4">
        <f>ROUND(((E6125-Hilfswerte!$B$20)/Hilfswerte!$B$21)+((F6125-Hilfswerte!$B$22)/Hilfswerte!$B$23)+((G6125-Hilfswerte!$B$24)/Hilfswerte!$B$25)+0.1*INDEX(Hilfswerte!$B$4:$B$15,MATCH(C6125,Hilfswerte!$A$4:$A$15,0)),2)</f>
        <v>0.26</v>
      </c>
      <c r="V6125" s="4">
        <f>ROUND(SQRT((((E6125-Hilfswerte!$B$20)/Hilfswerte!$B$21)-Hilfswerte!$B$28)^2+(((F6125-Hilfswerte!$B$22)/Hilfswerte!$B$23)-Hilfswerte!$B$29)^2+(((G6125-Hilfswerte!$B$24)/Hilfswerte!$B$25)-Hilfswerte!$B$30)^2),3)</f>
        <v>0.40300000000000002</v>
      </c>
      <c r="W6125" s="4">
        <f>ROUND(E6125*Hilfswerte!$B$31,0)</f>
        <v>24871</v>
      </c>
      <c r="X6125" s="4">
        <f t="shared" si="766"/>
        <v>19278</v>
      </c>
      <c r="Y6125" s="4" t="str">
        <f>IF(T6125="A - Top-Kunde","bereits Top-Kunde",IF(AND(V6125&lt;=Hilfswerte!$B$34,H6125&lt;0.5*W6125),"Hoch",IF(AND(V6125&lt;=Hilfswerte!$B$35,H6125&lt;0.7*W6125),"Mittel","Niedrig")))</f>
        <v>bereits Top-Kunde</v>
      </c>
      <c r="Z6125" s="4">
        <f t="shared" si="767"/>
        <v>6.1</v>
      </c>
      <c r="AA6125" s="4" t="str">
        <f>IF(J6125&gt;365,"Bereits abgewandert (Segment D)",IF(Z6125&gt;=Hilfswerte!$B$38,"Rot - akut gefaehrdet",IF(Z6125&gt;=Hilfswerte!$B$39,"Gelb - beobachten","Gruen - stabil")))</f>
        <v>Gruen - stabil</v>
      </c>
    </row>
    <row r="6126" spans="1:27" ht="15" customHeight="1" x14ac:dyDescent="0.25">
      <c r="A6126" s="4" t="s">
        <v>6473</v>
      </c>
      <c r="B6126" s="4" t="s">
        <v>1007</v>
      </c>
      <c r="C6126" s="4" t="s">
        <v>74</v>
      </c>
      <c r="D6126" s="4" t="s">
        <v>30</v>
      </c>
      <c r="E6126" s="4">
        <v>48</v>
      </c>
      <c r="F6126" s="4">
        <v>14</v>
      </c>
      <c r="G6126" s="4">
        <v>7.2</v>
      </c>
      <c r="H6126" s="4">
        <v>0</v>
      </c>
      <c r="I6126" s="4">
        <v>0</v>
      </c>
      <c r="J6126" s="4">
        <v>741</v>
      </c>
      <c r="K6126" s="4">
        <v>0</v>
      </c>
      <c r="L6126" s="4">
        <v>13</v>
      </c>
      <c r="M6126" s="4">
        <v>0</v>
      </c>
      <c r="N6126" s="4">
        <v>-87.2</v>
      </c>
      <c r="O6126" s="4">
        <f t="shared" si="760"/>
        <v>1</v>
      </c>
      <c r="P6126" s="4">
        <f t="shared" si="761"/>
        <v>1</v>
      </c>
      <c r="Q6126" s="4">
        <f t="shared" si="762"/>
        <v>1</v>
      </c>
      <c r="R6126" s="4">
        <f t="shared" si="763"/>
        <v>3</v>
      </c>
      <c r="S6126" s="4">
        <f t="shared" si="764"/>
        <v>-17.5</v>
      </c>
      <c r="T6126" s="4" t="str">
        <f t="shared" si="765"/>
        <v>D - Abwanderungsrisiko</v>
      </c>
      <c r="U6126" s="4">
        <f>ROUND(((E6126-Hilfswerte!$B$20)/Hilfswerte!$B$21)+((F6126-Hilfswerte!$B$22)/Hilfswerte!$B$23)+((G6126-Hilfswerte!$B$24)/Hilfswerte!$B$25)+0.1*INDEX(Hilfswerte!$B$4:$B$15,MATCH(C6126,Hilfswerte!$A$4:$A$15,0)),2)</f>
        <v>-1.06</v>
      </c>
      <c r="V6126" s="4">
        <f>ROUND(SQRT((((E6126-Hilfswerte!$B$20)/Hilfswerte!$B$21)-Hilfswerte!$B$28)^2+(((F6126-Hilfswerte!$B$22)/Hilfswerte!$B$23)-Hilfswerte!$B$29)^2+(((G6126-Hilfswerte!$B$24)/Hilfswerte!$B$25)-Hilfswerte!$B$30)^2),3)</f>
        <v>0.92100000000000004</v>
      </c>
      <c r="W6126" s="4">
        <f>ROUND(E6126*Hilfswerte!$B$31,0)</f>
        <v>9866</v>
      </c>
      <c r="X6126" s="4">
        <f t="shared" si="766"/>
        <v>9866</v>
      </c>
      <c r="Y6126" s="4" t="str">
        <f>IF(T6126="A - Top-Kunde","bereits Top-Kunde",IF(AND(V6126&lt;=Hilfswerte!$B$34,H6126&lt;0.5*W6126),"Hoch",IF(AND(V6126&lt;=Hilfswerte!$B$35,H6126&lt;0.7*W6126),"Mittel","Niedrig")))</f>
        <v>Mittel</v>
      </c>
      <c r="Z6126" s="4">
        <f t="shared" si="767"/>
        <v>74.5</v>
      </c>
      <c r="AA6126" s="4" t="str">
        <f>IF(J6126&gt;365,"Bereits abgewandert (Segment D)",IF(Z6126&gt;=Hilfswerte!$B$38,"Rot - akut gefaehrdet",IF(Z6126&gt;=Hilfswerte!$B$39,"Gelb - beobachten","Gruen - stabil")))</f>
        <v>Bereits abgewandert (Segment D)</v>
      </c>
    </row>
    <row r="6127" spans="1:27" ht="15" customHeight="1" x14ac:dyDescent="0.25">
      <c r="A6127" s="4" t="s">
        <v>6474</v>
      </c>
      <c r="B6127" s="4" t="s">
        <v>418</v>
      </c>
      <c r="C6127" s="4" t="s">
        <v>51</v>
      </c>
      <c r="D6127" s="4" t="s">
        <v>30</v>
      </c>
      <c r="E6127" s="4">
        <v>113</v>
      </c>
      <c r="F6127" s="4">
        <v>32.6</v>
      </c>
      <c r="G6127" s="4">
        <v>7.7</v>
      </c>
      <c r="H6127" s="4">
        <v>2983</v>
      </c>
      <c r="I6127" s="4">
        <v>3</v>
      </c>
      <c r="J6127" s="4">
        <v>362</v>
      </c>
      <c r="K6127" s="4">
        <v>0</v>
      </c>
      <c r="L6127" s="4">
        <v>41</v>
      </c>
      <c r="M6127" s="4">
        <v>2</v>
      </c>
      <c r="N6127" s="4">
        <v>-3.4</v>
      </c>
      <c r="O6127" s="4">
        <f t="shared" si="760"/>
        <v>2</v>
      </c>
      <c r="P6127" s="4">
        <f t="shared" si="761"/>
        <v>3</v>
      </c>
      <c r="Q6127" s="4">
        <f t="shared" si="762"/>
        <v>4</v>
      </c>
      <c r="R6127" s="4">
        <f t="shared" si="763"/>
        <v>9</v>
      </c>
      <c r="S6127" s="4">
        <f t="shared" si="764"/>
        <v>76</v>
      </c>
      <c r="T6127" s="4" t="str">
        <f t="shared" si="765"/>
        <v>C - Entwicklungspotenzial</v>
      </c>
      <c r="U6127" s="4">
        <f>ROUND(((E6127-Hilfswerte!$B$20)/Hilfswerte!$B$21)+((F6127-Hilfswerte!$B$22)/Hilfswerte!$B$23)+((G6127-Hilfswerte!$B$24)/Hilfswerte!$B$25)+0.1*INDEX(Hilfswerte!$B$4:$B$15,MATCH(C6127,Hilfswerte!$A$4:$A$15,0)),2)</f>
        <v>0</v>
      </c>
      <c r="V6127" s="4">
        <f>ROUND(SQRT((((E6127-Hilfswerte!$B$20)/Hilfswerte!$B$21)-Hilfswerte!$B$28)^2+(((F6127-Hilfswerte!$B$22)/Hilfswerte!$B$23)-Hilfswerte!$B$29)^2+(((G6127-Hilfswerte!$B$24)/Hilfswerte!$B$25)-Hilfswerte!$B$30)^2),3)</f>
        <v>0.61</v>
      </c>
      <c r="W6127" s="4">
        <f>ROUND(E6127*Hilfswerte!$B$31,0)</f>
        <v>23227</v>
      </c>
      <c r="X6127" s="4">
        <f t="shared" si="766"/>
        <v>20244</v>
      </c>
      <c r="Y6127" s="4" t="str">
        <f>IF(T6127="A - Top-Kunde","bereits Top-Kunde",IF(AND(V6127&lt;=Hilfswerte!$B$34,H6127&lt;0.5*W6127),"Hoch",IF(AND(V6127&lt;=Hilfswerte!$B$35,H6127&lt;0.7*W6127),"Mittel","Niedrig")))</f>
        <v>Hoch</v>
      </c>
      <c r="Z6127" s="4">
        <f t="shared" si="767"/>
        <v>27.7</v>
      </c>
      <c r="AA6127" s="4" t="str">
        <f>IF(J6127&gt;365,"Bereits abgewandert (Segment D)",IF(Z6127&gt;=Hilfswerte!$B$38,"Rot - akut gefaehrdet",IF(Z6127&gt;=Hilfswerte!$B$39,"Gelb - beobachten","Gruen - stabil")))</f>
        <v>Rot - akut gefaehrdet</v>
      </c>
    </row>
    <row r="6128" spans="1:27" ht="15" customHeight="1" x14ac:dyDescent="0.25">
      <c r="A6128" s="4" t="s">
        <v>6475</v>
      </c>
      <c r="B6128" s="4" t="s">
        <v>424</v>
      </c>
      <c r="C6128" s="4" t="s">
        <v>65</v>
      </c>
      <c r="D6128" s="4" t="s">
        <v>30</v>
      </c>
      <c r="E6128" s="4">
        <v>16</v>
      </c>
      <c r="F6128" s="4">
        <v>4.5999999999999996</v>
      </c>
      <c r="G6128" s="4">
        <v>19.8</v>
      </c>
      <c r="H6128" s="4">
        <v>177</v>
      </c>
      <c r="I6128" s="4">
        <v>2</v>
      </c>
      <c r="J6128" s="4">
        <v>195</v>
      </c>
      <c r="K6128" s="4">
        <v>0</v>
      </c>
      <c r="L6128" s="4">
        <v>10</v>
      </c>
      <c r="M6128" s="4">
        <v>2</v>
      </c>
      <c r="N6128" s="4">
        <v>-30.2</v>
      </c>
      <c r="O6128" s="4">
        <f t="shared" si="760"/>
        <v>2</v>
      </c>
      <c r="P6128" s="4">
        <f t="shared" si="761"/>
        <v>2</v>
      </c>
      <c r="Q6128" s="4">
        <f t="shared" si="762"/>
        <v>2</v>
      </c>
      <c r="R6128" s="4">
        <f t="shared" si="763"/>
        <v>6</v>
      </c>
      <c r="S6128" s="4">
        <f t="shared" si="764"/>
        <v>41.9</v>
      </c>
      <c r="T6128" s="4" t="str">
        <f t="shared" si="765"/>
        <v>C - Entwicklungspotenzial</v>
      </c>
      <c r="U6128" s="4">
        <f>ROUND(((E6128-Hilfswerte!$B$20)/Hilfswerte!$B$21)+((F6128-Hilfswerte!$B$22)/Hilfswerte!$B$23)+((G6128-Hilfswerte!$B$24)/Hilfswerte!$B$25)+0.1*INDEX(Hilfswerte!$B$4:$B$15,MATCH(C6128,Hilfswerte!$A$4:$A$15,0)),2)</f>
        <v>0.6</v>
      </c>
      <c r="V6128" s="4">
        <f>ROUND(SQRT((((E6128-Hilfswerte!$B$20)/Hilfswerte!$B$21)-Hilfswerte!$B$28)^2+(((F6128-Hilfswerte!$B$22)/Hilfswerte!$B$23)-Hilfswerte!$B$29)^2+(((G6128-Hilfswerte!$B$24)/Hilfswerte!$B$25)-Hilfswerte!$B$30)^2),3)</f>
        <v>1.623</v>
      </c>
      <c r="W6128" s="4">
        <f>ROUND(E6128*Hilfswerte!$B$31,0)</f>
        <v>3289</v>
      </c>
      <c r="X6128" s="4">
        <f t="shared" si="766"/>
        <v>3112</v>
      </c>
      <c r="Y6128" s="4" t="str">
        <f>IF(T6128="A - Top-Kunde","bereits Top-Kunde",IF(AND(V6128&lt;=Hilfswerte!$B$34,H6128&lt;0.5*W6128),"Hoch",IF(AND(V6128&lt;=Hilfswerte!$B$35,H6128&lt;0.7*W6128),"Mittel","Niedrig")))</f>
        <v>Niedrig</v>
      </c>
      <c r="Z6128" s="4">
        <f t="shared" si="767"/>
        <v>23.8</v>
      </c>
      <c r="AA6128" s="4" t="str">
        <f>IF(J6128&gt;365,"Bereits abgewandert (Segment D)",IF(Z6128&gt;=Hilfswerte!$B$38,"Rot - akut gefaehrdet",IF(Z6128&gt;=Hilfswerte!$B$39,"Gelb - beobachten","Gruen - stabil")))</f>
        <v>Rot - akut gefaehrdet</v>
      </c>
    </row>
    <row r="6129" spans="1:27" ht="15" customHeight="1" x14ac:dyDescent="0.25">
      <c r="A6129" s="4" t="s">
        <v>6476</v>
      </c>
      <c r="B6129" s="4" t="s">
        <v>441</v>
      </c>
      <c r="C6129" s="4" t="s">
        <v>84</v>
      </c>
      <c r="D6129" s="4" t="s">
        <v>30</v>
      </c>
      <c r="E6129" s="4">
        <v>34</v>
      </c>
      <c r="F6129" s="4">
        <v>8.1</v>
      </c>
      <c r="G6129" s="4">
        <v>17.2</v>
      </c>
      <c r="H6129" s="4">
        <v>11474</v>
      </c>
      <c r="I6129" s="4">
        <v>3</v>
      </c>
      <c r="J6129" s="4">
        <v>2</v>
      </c>
      <c r="K6129" s="4">
        <v>1</v>
      </c>
      <c r="L6129" s="4">
        <v>-4</v>
      </c>
      <c r="M6129" s="4">
        <v>6</v>
      </c>
      <c r="N6129" s="4">
        <v>-13.4</v>
      </c>
      <c r="O6129" s="4">
        <f t="shared" si="760"/>
        <v>5</v>
      </c>
      <c r="P6129" s="4">
        <f t="shared" si="761"/>
        <v>3</v>
      </c>
      <c r="Q6129" s="4">
        <f t="shared" si="762"/>
        <v>5</v>
      </c>
      <c r="R6129" s="4">
        <f t="shared" si="763"/>
        <v>13</v>
      </c>
      <c r="S6129" s="4">
        <f t="shared" si="764"/>
        <v>117.3</v>
      </c>
      <c r="T6129" s="4" t="str">
        <f t="shared" si="765"/>
        <v>B - Kernkunde</v>
      </c>
      <c r="U6129" s="4">
        <f>ROUND(((E6129-Hilfswerte!$B$20)/Hilfswerte!$B$21)+((F6129-Hilfswerte!$B$22)/Hilfswerte!$B$23)+((G6129-Hilfswerte!$B$24)/Hilfswerte!$B$25)+0.1*INDEX(Hilfswerte!$B$4:$B$15,MATCH(C6129,Hilfswerte!$A$4:$A$15,0)),2)</f>
        <v>0.39</v>
      </c>
      <c r="V6129" s="4">
        <f>ROUND(SQRT((((E6129-Hilfswerte!$B$20)/Hilfswerte!$B$21)-Hilfswerte!$B$28)^2+(((F6129-Hilfswerte!$B$22)/Hilfswerte!$B$23)-Hilfswerte!$B$29)^2+(((G6129-Hilfswerte!$B$24)/Hilfswerte!$B$25)-Hilfswerte!$B$30)^2),3)</f>
        <v>1.23</v>
      </c>
      <c r="W6129" s="4">
        <f>ROUND(E6129*Hilfswerte!$B$31,0)</f>
        <v>6989</v>
      </c>
      <c r="X6129" s="4">
        <f t="shared" si="766"/>
        <v>0</v>
      </c>
      <c r="Y6129" s="4" t="str">
        <f>IF(T6129="A - Top-Kunde","bereits Top-Kunde",IF(AND(V6129&lt;=Hilfswerte!$B$34,H6129&lt;0.5*W6129),"Hoch",IF(AND(V6129&lt;=Hilfswerte!$B$35,H6129&lt;0.7*W6129),"Mittel","Niedrig")))</f>
        <v>Niedrig</v>
      </c>
      <c r="Z6129" s="4">
        <f t="shared" si="767"/>
        <v>8.5</v>
      </c>
      <c r="AA6129" s="4" t="str">
        <f>IF(J6129&gt;365,"Bereits abgewandert (Segment D)",IF(Z6129&gt;=Hilfswerte!$B$38,"Rot - akut gefaehrdet",IF(Z6129&gt;=Hilfswerte!$B$39,"Gelb - beobachten","Gruen - stabil")))</f>
        <v>Gruen - stabil</v>
      </c>
    </row>
    <row r="6130" spans="1:27" ht="15" customHeight="1" x14ac:dyDescent="0.25">
      <c r="A6130" s="4" t="s">
        <v>6477</v>
      </c>
      <c r="B6130" s="4" t="s">
        <v>279</v>
      </c>
      <c r="C6130" s="4" t="s">
        <v>84</v>
      </c>
      <c r="D6130" s="4" t="s">
        <v>30</v>
      </c>
      <c r="E6130" s="4">
        <v>33</v>
      </c>
      <c r="F6130" s="4">
        <v>6.8</v>
      </c>
      <c r="G6130" s="4">
        <v>1.1000000000000001</v>
      </c>
      <c r="H6130" s="4">
        <v>3017</v>
      </c>
      <c r="I6130" s="4">
        <v>4</v>
      </c>
      <c r="J6130" s="4">
        <v>15</v>
      </c>
      <c r="K6130" s="4">
        <v>1</v>
      </c>
      <c r="L6130" s="4">
        <v>10</v>
      </c>
      <c r="M6130" s="4">
        <v>5</v>
      </c>
      <c r="N6130" s="4">
        <v>31.1</v>
      </c>
      <c r="O6130" s="4">
        <f t="shared" si="760"/>
        <v>5</v>
      </c>
      <c r="P6130" s="4">
        <f t="shared" si="761"/>
        <v>4</v>
      </c>
      <c r="Q6130" s="4">
        <f t="shared" si="762"/>
        <v>4</v>
      </c>
      <c r="R6130" s="4">
        <f t="shared" si="763"/>
        <v>13</v>
      </c>
      <c r="S6130" s="4">
        <f t="shared" si="764"/>
        <v>136.6</v>
      </c>
      <c r="T6130" s="4" t="str">
        <f t="shared" si="765"/>
        <v>A - Top-Kunde</v>
      </c>
      <c r="U6130" s="4">
        <f>ROUND(((E6130-Hilfswerte!$B$20)/Hilfswerte!$B$21)+((F6130-Hilfswerte!$B$22)/Hilfswerte!$B$23)+((G6130-Hilfswerte!$B$24)/Hilfswerte!$B$25)+0.1*INDEX(Hilfswerte!$B$4:$B$15,MATCH(C6130,Hilfswerte!$A$4:$A$15,0)),2)</f>
        <v>-2.2000000000000002</v>
      </c>
      <c r="V6130" s="4">
        <f>ROUND(SQRT((((E6130-Hilfswerte!$B$20)/Hilfswerte!$B$21)-Hilfswerte!$B$28)^2+(((F6130-Hilfswerte!$B$22)/Hilfswerte!$B$23)-Hilfswerte!$B$29)^2+(((G6130-Hilfswerte!$B$24)/Hilfswerte!$B$25)-Hilfswerte!$B$30)^2),3)</f>
        <v>1.794</v>
      </c>
      <c r="W6130" s="4">
        <f>ROUND(E6130*Hilfswerte!$B$31,0)</f>
        <v>6783</v>
      </c>
      <c r="X6130" s="4">
        <f t="shared" si="766"/>
        <v>3766</v>
      </c>
      <c r="Y6130" s="4" t="str">
        <f>IF(T6130="A - Top-Kunde","bereits Top-Kunde",IF(AND(V6130&lt;=Hilfswerte!$B$34,H6130&lt;0.5*W6130),"Hoch",IF(AND(V6130&lt;=Hilfswerte!$B$35,H6130&lt;0.7*W6130),"Mittel","Niedrig")))</f>
        <v>bereits Top-Kunde</v>
      </c>
      <c r="Z6130" s="4">
        <f t="shared" si="767"/>
        <v>5.8</v>
      </c>
      <c r="AA6130" s="4" t="str">
        <f>IF(J6130&gt;365,"Bereits abgewandert (Segment D)",IF(Z6130&gt;=Hilfswerte!$B$38,"Rot - akut gefaehrdet",IF(Z6130&gt;=Hilfswerte!$B$39,"Gelb - beobachten","Gruen - stabil")))</f>
        <v>Gruen - stabil</v>
      </c>
    </row>
    <row r="6131" spans="1:27" ht="15" customHeight="1" x14ac:dyDescent="0.25">
      <c r="A6131" s="4" t="s">
        <v>6478</v>
      </c>
      <c r="B6131" s="4" t="s">
        <v>267</v>
      </c>
      <c r="C6131" s="4" t="s">
        <v>38</v>
      </c>
      <c r="D6131" s="4" t="s">
        <v>56</v>
      </c>
      <c r="E6131" s="4">
        <v>45</v>
      </c>
      <c r="F6131" s="4">
        <v>11.6</v>
      </c>
      <c r="G6131" s="4">
        <v>3.5</v>
      </c>
      <c r="H6131" s="4">
        <v>0</v>
      </c>
      <c r="I6131" s="4">
        <v>0</v>
      </c>
      <c r="J6131" s="4">
        <v>559</v>
      </c>
      <c r="K6131" s="4">
        <v>0</v>
      </c>
      <c r="L6131" s="4">
        <v>7</v>
      </c>
      <c r="M6131" s="4">
        <v>0</v>
      </c>
      <c r="N6131" s="4">
        <v>-90</v>
      </c>
      <c r="O6131" s="4">
        <f t="shared" si="760"/>
        <v>1</v>
      </c>
      <c r="P6131" s="4">
        <f t="shared" si="761"/>
        <v>1</v>
      </c>
      <c r="Q6131" s="4">
        <f t="shared" si="762"/>
        <v>1</v>
      </c>
      <c r="R6131" s="4">
        <f t="shared" si="763"/>
        <v>3</v>
      </c>
      <c r="S6131" s="4">
        <f t="shared" si="764"/>
        <v>-17.100000000000001</v>
      </c>
      <c r="T6131" s="4" t="str">
        <f t="shared" si="765"/>
        <v>D - Abwanderungsrisiko</v>
      </c>
      <c r="U6131" s="4">
        <f>ROUND(((E6131-Hilfswerte!$B$20)/Hilfswerte!$B$21)+((F6131-Hilfswerte!$B$22)/Hilfswerte!$B$23)+((G6131-Hilfswerte!$B$24)/Hilfswerte!$B$25)+0.1*INDEX(Hilfswerte!$B$4:$B$15,MATCH(C6131,Hilfswerte!$A$4:$A$15,0)),2)</f>
        <v>-1.34</v>
      </c>
      <c r="V6131" s="4">
        <f>ROUND(SQRT((((E6131-Hilfswerte!$B$20)/Hilfswerte!$B$21)-Hilfswerte!$B$28)^2+(((F6131-Hilfswerte!$B$22)/Hilfswerte!$B$23)-Hilfswerte!$B$29)^2+(((G6131-Hilfswerte!$B$24)/Hilfswerte!$B$25)-Hilfswerte!$B$30)^2),3)</f>
        <v>1.4119999999999999</v>
      </c>
      <c r="W6131" s="4">
        <f>ROUND(E6131*Hilfswerte!$B$31,0)</f>
        <v>9250</v>
      </c>
      <c r="X6131" s="4">
        <f t="shared" si="766"/>
        <v>9250</v>
      </c>
      <c r="Y6131" s="4" t="str">
        <f>IF(T6131="A - Top-Kunde","bereits Top-Kunde",IF(AND(V6131&lt;=Hilfswerte!$B$34,H6131&lt;0.5*W6131),"Hoch",IF(AND(V6131&lt;=Hilfswerte!$B$35,H6131&lt;0.7*W6131),"Mittel","Niedrig")))</f>
        <v>Niedrig</v>
      </c>
      <c r="Z6131" s="4">
        <f t="shared" si="767"/>
        <v>65.400000000000006</v>
      </c>
      <c r="AA6131" s="4" t="str">
        <f>IF(J6131&gt;365,"Bereits abgewandert (Segment D)",IF(Z6131&gt;=Hilfswerte!$B$38,"Rot - akut gefaehrdet",IF(Z6131&gt;=Hilfswerte!$B$39,"Gelb - beobachten","Gruen - stabil")))</f>
        <v>Bereits abgewandert (Segment D)</v>
      </c>
    </row>
    <row r="6132" spans="1:27" ht="15" customHeight="1" x14ac:dyDescent="0.25">
      <c r="A6132" s="4" t="s">
        <v>6479</v>
      </c>
      <c r="B6132" s="4" t="s">
        <v>735</v>
      </c>
      <c r="C6132" s="4" t="s">
        <v>55</v>
      </c>
      <c r="D6132" s="4" t="s">
        <v>30</v>
      </c>
      <c r="E6132" s="4">
        <v>70</v>
      </c>
      <c r="F6132" s="4">
        <v>14.2</v>
      </c>
      <c r="G6132" s="4">
        <v>10.8</v>
      </c>
      <c r="H6132" s="4">
        <v>3326</v>
      </c>
      <c r="I6132" s="4">
        <v>3</v>
      </c>
      <c r="J6132" s="4">
        <v>186</v>
      </c>
      <c r="K6132" s="4">
        <v>2</v>
      </c>
      <c r="L6132" s="4">
        <v>10</v>
      </c>
      <c r="M6132" s="4">
        <v>6</v>
      </c>
      <c r="N6132" s="4">
        <v>-2.2999999999999998</v>
      </c>
      <c r="O6132" s="4">
        <f t="shared" si="760"/>
        <v>2</v>
      </c>
      <c r="P6132" s="4">
        <f t="shared" si="761"/>
        <v>3</v>
      </c>
      <c r="Q6132" s="4">
        <f t="shared" si="762"/>
        <v>4</v>
      </c>
      <c r="R6132" s="4">
        <f t="shared" si="763"/>
        <v>9</v>
      </c>
      <c r="S6132" s="4">
        <f t="shared" si="764"/>
        <v>73.900000000000006</v>
      </c>
      <c r="T6132" s="4" t="str">
        <f t="shared" si="765"/>
        <v>C - Entwicklungspotenzial</v>
      </c>
      <c r="U6132" s="4">
        <f>ROUND(((E6132-Hilfswerte!$B$20)/Hilfswerte!$B$21)+((F6132-Hilfswerte!$B$22)/Hilfswerte!$B$23)+((G6132-Hilfswerte!$B$24)/Hilfswerte!$B$25)+0.1*INDEX(Hilfswerte!$B$4:$B$15,MATCH(C6132,Hilfswerte!$A$4:$A$15,0)),2)</f>
        <v>-0.08</v>
      </c>
      <c r="V6132" s="4">
        <f>ROUND(SQRT((((E6132-Hilfswerte!$B$20)/Hilfswerte!$B$21)-Hilfswerte!$B$28)^2+(((F6132-Hilfswerte!$B$22)/Hilfswerte!$B$23)-Hilfswerte!$B$29)^2+(((G6132-Hilfswerte!$B$24)/Hilfswerte!$B$25)-Hilfswerte!$B$30)^2),3)</f>
        <v>0.59699999999999998</v>
      </c>
      <c r="W6132" s="4">
        <f>ROUND(E6132*Hilfswerte!$B$31,0)</f>
        <v>14388</v>
      </c>
      <c r="X6132" s="4">
        <f t="shared" si="766"/>
        <v>11062</v>
      </c>
      <c r="Y6132" s="4" t="str">
        <f>IF(T6132="A - Top-Kunde","bereits Top-Kunde",IF(AND(V6132&lt;=Hilfswerte!$B$34,H6132&lt;0.5*W6132),"Hoch",IF(AND(V6132&lt;=Hilfswerte!$B$35,H6132&lt;0.7*W6132),"Mittel","Niedrig")))</f>
        <v>Hoch</v>
      </c>
      <c r="Z6132" s="4">
        <f t="shared" si="767"/>
        <v>18.2</v>
      </c>
      <c r="AA6132" s="4" t="str">
        <f>IF(J6132&gt;365,"Bereits abgewandert (Segment D)",IF(Z6132&gt;=Hilfswerte!$B$38,"Rot - akut gefaehrdet",IF(Z6132&gt;=Hilfswerte!$B$39,"Gelb - beobachten","Gruen - stabil")))</f>
        <v>Gelb - beobachten</v>
      </c>
    </row>
    <row r="6133" spans="1:27" ht="15" customHeight="1" x14ac:dyDescent="0.25">
      <c r="A6133" s="4" t="s">
        <v>6480</v>
      </c>
      <c r="B6133" s="4" t="s">
        <v>363</v>
      </c>
      <c r="C6133" s="4" t="s">
        <v>29</v>
      </c>
      <c r="D6133" s="4" t="s">
        <v>30</v>
      </c>
      <c r="E6133" s="4">
        <v>90</v>
      </c>
      <c r="F6133" s="4">
        <v>21</v>
      </c>
      <c r="G6133" s="4">
        <v>0.9</v>
      </c>
      <c r="H6133" s="4">
        <v>7016</v>
      </c>
      <c r="I6133" s="4">
        <v>3</v>
      </c>
      <c r="J6133" s="4">
        <v>77</v>
      </c>
      <c r="K6133" s="4">
        <v>1</v>
      </c>
      <c r="L6133" s="4">
        <v>2</v>
      </c>
      <c r="M6133" s="4">
        <v>4</v>
      </c>
      <c r="N6133" s="4">
        <v>28</v>
      </c>
      <c r="O6133" s="4">
        <f t="shared" si="760"/>
        <v>4</v>
      </c>
      <c r="P6133" s="4">
        <f t="shared" si="761"/>
        <v>3</v>
      </c>
      <c r="Q6133" s="4">
        <f t="shared" si="762"/>
        <v>4</v>
      </c>
      <c r="R6133" s="4">
        <f t="shared" si="763"/>
        <v>11</v>
      </c>
      <c r="S6133" s="4">
        <f t="shared" si="764"/>
        <v>117.4</v>
      </c>
      <c r="T6133" s="4" t="str">
        <f t="shared" si="765"/>
        <v>B - Kernkunde</v>
      </c>
      <c r="U6133" s="4">
        <f>ROUND(((E6133-Hilfswerte!$B$20)/Hilfswerte!$B$21)+((F6133-Hilfswerte!$B$22)/Hilfswerte!$B$23)+((G6133-Hilfswerte!$B$24)/Hilfswerte!$B$25)+0.1*INDEX(Hilfswerte!$B$4:$B$15,MATCH(C6133,Hilfswerte!$A$4:$A$15,0)),2)</f>
        <v>-1.47</v>
      </c>
      <c r="V6133" s="4">
        <f>ROUND(SQRT((((E6133-Hilfswerte!$B$20)/Hilfswerte!$B$21)-Hilfswerte!$B$28)^2+(((F6133-Hilfswerte!$B$22)/Hilfswerte!$B$23)-Hilfswerte!$B$29)^2+(((G6133-Hilfswerte!$B$24)/Hilfswerte!$B$25)-Hilfswerte!$B$30)^2),3)</f>
        <v>1.6970000000000001</v>
      </c>
      <c r="W6133" s="4">
        <f>ROUND(E6133*Hilfswerte!$B$31,0)</f>
        <v>18499</v>
      </c>
      <c r="X6133" s="4">
        <f t="shared" si="766"/>
        <v>11483</v>
      </c>
      <c r="Y6133" s="4" t="str">
        <f>IF(T6133="A - Top-Kunde","bereits Top-Kunde",IF(AND(V6133&lt;=Hilfswerte!$B$34,H6133&lt;0.5*W6133),"Hoch",IF(AND(V6133&lt;=Hilfswerte!$B$35,H6133&lt;0.7*W6133),"Mittel","Niedrig")))</f>
        <v>Niedrig</v>
      </c>
      <c r="Z6133" s="4">
        <f t="shared" si="767"/>
        <v>7.3</v>
      </c>
      <c r="AA6133" s="4" t="str">
        <f>IF(J6133&gt;365,"Bereits abgewandert (Segment D)",IF(Z6133&gt;=Hilfswerte!$B$38,"Rot - akut gefaehrdet",IF(Z6133&gt;=Hilfswerte!$B$39,"Gelb - beobachten","Gruen - stabil")))</f>
        <v>Gruen - stabil</v>
      </c>
    </row>
    <row r="6134" spans="1:27" ht="15" customHeight="1" x14ac:dyDescent="0.25">
      <c r="A6134" s="4" t="s">
        <v>6481</v>
      </c>
      <c r="B6134" s="4" t="s">
        <v>605</v>
      </c>
      <c r="C6134" s="4" t="s">
        <v>33</v>
      </c>
      <c r="D6134" s="4" t="s">
        <v>30</v>
      </c>
      <c r="E6134" s="4">
        <v>28</v>
      </c>
      <c r="F6134" s="4">
        <v>8.8000000000000007</v>
      </c>
      <c r="G6134" s="4">
        <v>9.6999999999999993</v>
      </c>
      <c r="H6134" s="4">
        <v>0</v>
      </c>
      <c r="I6134" s="4">
        <v>0</v>
      </c>
      <c r="J6134" s="4">
        <v>921</v>
      </c>
      <c r="K6134" s="4">
        <v>0</v>
      </c>
      <c r="L6134" s="4">
        <v>35</v>
      </c>
      <c r="M6134" s="4">
        <v>0</v>
      </c>
      <c r="N6134" s="4">
        <v>-40.9</v>
      </c>
      <c r="O6134" s="4">
        <f t="shared" si="760"/>
        <v>1</v>
      </c>
      <c r="P6134" s="4">
        <f t="shared" si="761"/>
        <v>1</v>
      </c>
      <c r="Q6134" s="4">
        <f t="shared" si="762"/>
        <v>1</v>
      </c>
      <c r="R6134" s="4">
        <f t="shared" si="763"/>
        <v>3</v>
      </c>
      <c r="S6134" s="4">
        <f t="shared" si="764"/>
        <v>-0.9</v>
      </c>
      <c r="T6134" s="4" t="str">
        <f t="shared" si="765"/>
        <v>D - Abwanderungsrisiko</v>
      </c>
      <c r="U6134" s="4">
        <f>ROUND(((E6134-Hilfswerte!$B$20)/Hilfswerte!$B$21)+((F6134-Hilfswerte!$B$22)/Hilfswerte!$B$23)+((G6134-Hilfswerte!$B$24)/Hilfswerte!$B$25)+0.1*INDEX(Hilfswerte!$B$4:$B$15,MATCH(C6134,Hilfswerte!$A$4:$A$15,0)),2)</f>
        <v>-0.79</v>
      </c>
      <c r="V6134" s="4">
        <f>ROUND(SQRT((((E6134-Hilfswerte!$B$20)/Hilfswerte!$B$21)-Hilfswerte!$B$28)^2+(((F6134-Hilfswerte!$B$22)/Hilfswerte!$B$23)-Hilfswerte!$B$29)^2+(((G6134-Hilfswerte!$B$24)/Hilfswerte!$B$25)-Hilfswerte!$B$30)^2),3)</f>
        <v>0.82599999999999996</v>
      </c>
      <c r="W6134" s="4">
        <f>ROUND(E6134*Hilfswerte!$B$31,0)</f>
        <v>5755</v>
      </c>
      <c r="X6134" s="4">
        <f t="shared" si="766"/>
        <v>5755</v>
      </c>
      <c r="Y6134" s="4" t="str">
        <f>IF(T6134="A - Top-Kunde","bereits Top-Kunde",IF(AND(V6134&lt;=Hilfswerte!$B$34,H6134&lt;0.5*W6134),"Hoch",IF(AND(V6134&lt;=Hilfswerte!$B$35,H6134&lt;0.7*W6134),"Mittel","Niedrig")))</f>
        <v>Hoch</v>
      </c>
      <c r="Z6134" s="4">
        <f t="shared" si="767"/>
        <v>69.400000000000006</v>
      </c>
      <c r="AA6134" s="4" t="str">
        <f>IF(J6134&gt;365,"Bereits abgewandert (Segment D)",IF(Z6134&gt;=Hilfswerte!$B$38,"Rot - akut gefaehrdet",IF(Z6134&gt;=Hilfswerte!$B$39,"Gelb - beobachten","Gruen - stabil")))</f>
        <v>Bereits abgewandert (Segment D)</v>
      </c>
    </row>
    <row r="6135" spans="1:27" ht="15" customHeight="1" x14ac:dyDescent="0.25">
      <c r="A6135" s="4" t="s">
        <v>6482</v>
      </c>
      <c r="B6135" s="4" t="s">
        <v>212</v>
      </c>
      <c r="C6135" s="4" t="s">
        <v>74</v>
      </c>
      <c r="D6135" s="4" t="s">
        <v>30</v>
      </c>
      <c r="E6135" s="4">
        <v>40</v>
      </c>
      <c r="F6135" s="4">
        <v>10.7</v>
      </c>
      <c r="G6135" s="4">
        <v>10.5</v>
      </c>
      <c r="H6135" s="4">
        <v>4093</v>
      </c>
      <c r="I6135" s="4">
        <v>2</v>
      </c>
      <c r="J6135" s="4">
        <v>147</v>
      </c>
      <c r="K6135" s="4">
        <v>0</v>
      </c>
      <c r="L6135" s="4">
        <v>17</v>
      </c>
      <c r="M6135" s="4">
        <v>4</v>
      </c>
      <c r="N6135" s="4">
        <v>22</v>
      </c>
      <c r="O6135" s="4">
        <f t="shared" si="760"/>
        <v>3</v>
      </c>
      <c r="P6135" s="4">
        <f t="shared" si="761"/>
        <v>2</v>
      </c>
      <c r="Q6135" s="4">
        <f t="shared" si="762"/>
        <v>4</v>
      </c>
      <c r="R6135" s="4">
        <f t="shared" si="763"/>
        <v>9</v>
      </c>
      <c r="S6135" s="4">
        <f t="shared" si="764"/>
        <v>95.9</v>
      </c>
      <c r="T6135" s="4" t="str">
        <f t="shared" si="765"/>
        <v>C - Entwicklungspotenzial</v>
      </c>
      <c r="U6135" s="4">
        <f>ROUND(((E6135-Hilfswerte!$B$20)/Hilfswerte!$B$21)+((F6135-Hilfswerte!$B$22)/Hilfswerte!$B$23)+((G6135-Hilfswerte!$B$24)/Hilfswerte!$B$25)+0.1*INDEX(Hilfswerte!$B$4:$B$15,MATCH(C6135,Hilfswerte!$A$4:$A$15,0)),2)</f>
        <v>-0.63</v>
      </c>
      <c r="V6135" s="4">
        <f>ROUND(SQRT((((E6135-Hilfswerte!$B$20)/Hilfswerte!$B$21)-Hilfswerte!$B$28)^2+(((F6135-Hilfswerte!$B$22)/Hilfswerte!$B$23)-Hilfswerte!$B$29)^2+(((G6135-Hilfswerte!$B$24)/Hilfswerte!$B$25)-Hilfswerte!$B$30)^2),3)</f>
        <v>0.73799999999999999</v>
      </c>
      <c r="W6135" s="4">
        <f>ROUND(E6135*Hilfswerte!$B$31,0)</f>
        <v>8222</v>
      </c>
      <c r="X6135" s="4">
        <f t="shared" si="766"/>
        <v>4129</v>
      </c>
      <c r="Y6135" s="4" t="str">
        <f>IF(T6135="A - Top-Kunde","bereits Top-Kunde",IF(AND(V6135&lt;=Hilfswerte!$B$34,H6135&lt;0.5*W6135),"Hoch",IF(AND(V6135&lt;=Hilfswerte!$B$35,H6135&lt;0.7*W6135),"Mittel","Niedrig")))</f>
        <v>Hoch</v>
      </c>
      <c r="Z6135" s="4">
        <f t="shared" si="767"/>
        <v>10.8</v>
      </c>
      <c r="AA6135" s="4" t="str">
        <f>IF(J6135&gt;365,"Bereits abgewandert (Segment D)",IF(Z6135&gt;=Hilfswerte!$B$38,"Rot - akut gefaehrdet",IF(Z6135&gt;=Hilfswerte!$B$39,"Gelb - beobachten","Gruen - stabil")))</f>
        <v>Gruen - stabil</v>
      </c>
    </row>
    <row r="6136" spans="1:27" ht="15" customHeight="1" x14ac:dyDescent="0.25">
      <c r="A6136" s="4" t="s">
        <v>6483</v>
      </c>
      <c r="B6136" s="4" t="s">
        <v>341</v>
      </c>
      <c r="C6136" s="4" t="s">
        <v>47</v>
      </c>
      <c r="D6136" s="4" t="s">
        <v>48</v>
      </c>
      <c r="E6136" s="4">
        <v>88</v>
      </c>
      <c r="F6136" s="4">
        <v>20.2</v>
      </c>
      <c r="G6136" s="4">
        <v>20.8</v>
      </c>
      <c r="H6136" s="4">
        <v>17122</v>
      </c>
      <c r="I6136" s="4">
        <v>5</v>
      </c>
      <c r="J6136" s="4">
        <v>66</v>
      </c>
      <c r="K6136" s="4">
        <v>0</v>
      </c>
      <c r="L6136" s="4">
        <v>1</v>
      </c>
      <c r="M6136" s="4">
        <v>3</v>
      </c>
      <c r="N6136" s="4">
        <v>27</v>
      </c>
      <c r="O6136" s="4">
        <f t="shared" si="760"/>
        <v>4</v>
      </c>
      <c r="P6136" s="4">
        <f t="shared" si="761"/>
        <v>5</v>
      </c>
      <c r="Q6136" s="4">
        <f t="shared" si="762"/>
        <v>5</v>
      </c>
      <c r="R6136" s="4">
        <f t="shared" si="763"/>
        <v>14</v>
      </c>
      <c r="S6136" s="4">
        <f t="shared" si="764"/>
        <v>153.19999999999999</v>
      </c>
      <c r="T6136" s="4" t="str">
        <f t="shared" si="765"/>
        <v>A - Top-Kunde</v>
      </c>
      <c r="U6136" s="4">
        <f>ROUND(((E6136-Hilfswerte!$B$20)/Hilfswerte!$B$21)+((F6136-Hilfswerte!$B$22)/Hilfswerte!$B$23)+((G6136-Hilfswerte!$B$24)/Hilfswerte!$B$25)+0.1*INDEX(Hilfswerte!$B$4:$B$15,MATCH(C6136,Hilfswerte!$A$4:$A$15,0)),2)</f>
        <v>1.49</v>
      </c>
      <c r="V6136" s="4">
        <f>ROUND(SQRT((((E6136-Hilfswerte!$B$20)/Hilfswerte!$B$21)-Hilfswerte!$B$28)^2+(((F6136-Hilfswerte!$B$22)/Hilfswerte!$B$23)-Hilfswerte!$B$29)^2+(((G6136-Hilfswerte!$B$24)/Hilfswerte!$B$25)-Hilfswerte!$B$30)^2),3)</f>
        <v>1.591</v>
      </c>
      <c r="W6136" s="4">
        <f>ROUND(E6136*Hilfswerte!$B$31,0)</f>
        <v>18088</v>
      </c>
      <c r="X6136" s="4">
        <f t="shared" si="766"/>
        <v>966</v>
      </c>
      <c r="Y6136" s="4" t="str">
        <f>IF(T6136="A - Top-Kunde","bereits Top-Kunde",IF(AND(V6136&lt;=Hilfswerte!$B$34,H6136&lt;0.5*W6136),"Hoch",IF(AND(V6136&lt;=Hilfswerte!$B$35,H6136&lt;0.7*W6136),"Mittel","Niedrig")))</f>
        <v>bereits Top-Kunde</v>
      </c>
      <c r="Z6136" s="4">
        <f t="shared" si="767"/>
        <v>3.5</v>
      </c>
      <c r="AA6136" s="4" t="str">
        <f>IF(J6136&gt;365,"Bereits abgewandert (Segment D)",IF(Z6136&gt;=Hilfswerte!$B$38,"Rot - akut gefaehrdet",IF(Z6136&gt;=Hilfswerte!$B$39,"Gelb - beobachten","Gruen - stabil")))</f>
        <v>Gruen - stabil</v>
      </c>
    </row>
    <row r="6137" spans="1:27" ht="15" customHeight="1" x14ac:dyDescent="0.25">
      <c r="A6137" s="4" t="s">
        <v>6484</v>
      </c>
      <c r="B6137" s="4" t="s">
        <v>701</v>
      </c>
      <c r="C6137" s="4" t="s">
        <v>33</v>
      </c>
      <c r="D6137" s="4" t="s">
        <v>48</v>
      </c>
      <c r="E6137" s="4">
        <v>413</v>
      </c>
      <c r="F6137" s="4">
        <v>66.400000000000006</v>
      </c>
      <c r="G6137" s="4">
        <v>2.5</v>
      </c>
      <c r="H6137" s="4">
        <v>4944</v>
      </c>
      <c r="I6137" s="4">
        <v>1</v>
      </c>
      <c r="J6137" s="4">
        <v>108</v>
      </c>
      <c r="K6137" s="4">
        <v>0</v>
      </c>
      <c r="L6137" s="4">
        <v>13</v>
      </c>
      <c r="M6137" s="4">
        <v>2</v>
      </c>
      <c r="N6137" s="4">
        <v>20</v>
      </c>
      <c r="O6137" s="4">
        <f t="shared" si="760"/>
        <v>3</v>
      </c>
      <c r="P6137" s="4">
        <f t="shared" si="761"/>
        <v>1</v>
      </c>
      <c r="Q6137" s="4">
        <f t="shared" si="762"/>
        <v>4</v>
      </c>
      <c r="R6137" s="4">
        <f t="shared" si="763"/>
        <v>8</v>
      </c>
      <c r="S6137" s="4">
        <f t="shared" si="764"/>
        <v>86.1</v>
      </c>
      <c r="T6137" s="4" t="str">
        <f t="shared" si="765"/>
        <v>C - Entwicklungspotenzial</v>
      </c>
      <c r="U6137" s="4">
        <f>ROUND(((E6137-Hilfswerte!$B$20)/Hilfswerte!$B$21)+((F6137-Hilfswerte!$B$22)/Hilfswerte!$B$23)+((G6137-Hilfswerte!$B$24)/Hilfswerte!$B$25)+0.1*INDEX(Hilfswerte!$B$4:$B$15,MATCH(C6137,Hilfswerte!$A$4:$A$15,0)),2)</f>
        <v>0.75</v>
      </c>
      <c r="V6137" s="4">
        <f>ROUND(SQRT((((E6137-Hilfswerte!$B$20)/Hilfswerte!$B$21)-Hilfswerte!$B$28)^2+(((F6137-Hilfswerte!$B$22)/Hilfswerte!$B$23)-Hilfswerte!$B$29)^2+(((G6137-Hilfswerte!$B$24)/Hilfswerte!$B$25)-Hilfswerte!$B$30)^2),3)</f>
        <v>1.8129999999999999</v>
      </c>
      <c r="W6137" s="4">
        <f>ROUND(E6137*Hilfswerte!$B$31,0)</f>
        <v>84891</v>
      </c>
      <c r="X6137" s="4">
        <f t="shared" si="766"/>
        <v>79947</v>
      </c>
      <c r="Y6137" s="4" t="str">
        <f>IF(T6137="A - Top-Kunde","bereits Top-Kunde",IF(AND(V6137&lt;=Hilfswerte!$B$34,H6137&lt;0.5*W6137),"Hoch",IF(AND(V6137&lt;=Hilfswerte!$B$35,H6137&lt;0.7*W6137),"Mittel","Niedrig")))</f>
        <v>Niedrig</v>
      </c>
      <c r="Z6137" s="4">
        <f t="shared" si="767"/>
        <v>8</v>
      </c>
      <c r="AA6137" s="4" t="str">
        <f>IF(J6137&gt;365,"Bereits abgewandert (Segment D)",IF(Z6137&gt;=Hilfswerte!$B$38,"Rot - akut gefaehrdet",IF(Z6137&gt;=Hilfswerte!$B$39,"Gelb - beobachten","Gruen - stabil")))</f>
        <v>Gruen - stabil</v>
      </c>
    </row>
    <row r="6138" spans="1:27" ht="15" customHeight="1" x14ac:dyDescent="0.25">
      <c r="A6138" s="4" t="s">
        <v>6485</v>
      </c>
      <c r="B6138" s="4" t="s">
        <v>265</v>
      </c>
      <c r="C6138" s="4" t="s">
        <v>29</v>
      </c>
      <c r="D6138" s="4" t="s">
        <v>30</v>
      </c>
      <c r="E6138" s="4">
        <v>64</v>
      </c>
      <c r="F6138" s="4">
        <v>14.4</v>
      </c>
      <c r="G6138" s="4">
        <v>12</v>
      </c>
      <c r="H6138" s="4">
        <v>712</v>
      </c>
      <c r="I6138" s="4">
        <v>3</v>
      </c>
      <c r="J6138" s="4">
        <v>66</v>
      </c>
      <c r="K6138" s="4">
        <v>0</v>
      </c>
      <c r="L6138" s="4">
        <v>2</v>
      </c>
      <c r="M6138" s="4">
        <v>4</v>
      </c>
      <c r="N6138" s="4">
        <v>20.3</v>
      </c>
      <c r="O6138" s="4">
        <f t="shared" si="760"/>
        <v>4</v>
      </c>
      <c r="P6138" s="4">
        <f t="shared" si="761"/>
        <v>3</v>
      </c>
      <c r="Q6138" s="4">
        <f t="shared" si="762"/>
        <v>2</v>
      </c>
      <c r="R6138" s="4">
        <f t="shared" si="763"/>
        <v>9</v>
      </c>
      <c r="S6138" s="4">
        <f t="shared" si="764"/>
        <v>99.6</v>
      </c>
      <c r="T6138" s="4" t="str">
        <f t="shared" si="765"/>
        <v>C - Entwicklungspotenzial</v>
      </c>
      <c r="U6138" s="4">
        <f>ROUND(((E6138-Hilfswerte!$B$20)/Hilfswerte!$B$21)+((F6138-Hilfswerte!$B$22)/Hilfswerte!$B$23)+((G6138-Hilfswerte!$B$24)/Hilfswerte!$B$25)+0.1*INDEX(Hilfswerte!$B$4:$B$15,MATCH(C6138,Hilfswerte!$A$4:$A$15,0)),2)</f>
        <v>7.0000000000000007E-2</v>
      </c>
      <c r="V6138" s="4">
        <f>ROUND(SQRT((((E6138-Hilfswerte!$B$20)/Hilfswerte!$B$21)-Hilfswerte!$B$28)^2+(((F6138-Hilfswerte!$B$22)/Hilfswerte!$B$23)-Hilfswerte!$B$29)^2+(((G6138-Hilfswerte!$B$24)/Hilfswerte!$B$25)-Hilfswerte!$B$30)^2),3)</f>
        <v>0.622</v>
      </c>
      <c r="W6138" s="4">
        <f>ROUND(E6138*Hilfswerte!$B$31,0)</f>
        <v>13155</v>
      </c>
      <c r="X6138" s="4">
        <f t="shared" si="766"/>
        <v>12443</v>
      </c>
      <c r="Y6138" s="4" t="str">
        <f>IF(T6138="A - Top-Kunde","bereits Top-Kunde",IF(AND(V6138&lt;=Hilfswerte!$B$34,H6138&lt;0.5*W6138),"Hoch",IF(AND(V6138&lt;=Hilfswerte!$B$35,H6138&lt;0.7*W6138),"Mittel","Niedrig")))</f>
        <v>Hoch</v>
      </c>
      <c r="Z6138" s="4">
        <f t="shared" si="767"/>
        <v>3.7</v>
      </c>
      <c r="AA6138" s="4" t="str">
        <f>IF(J6138&gt;365,"Bereits abgewandert (Segment D)",IF(Z6138&gt;=Hilfswerte!$B$38,"Rot - akut gefaehrdet",IF(Z6138&gt;=Hilfswerte!$B$39,"Gelb - beobachten","Gruen - stabil")))</f>
        <v>Gruen - stabil</v>
      </c>
    </row>
    <row r="6139" spans="1:27" ht="15" customHeight="1" x14ac:dyDescent="0.25">
      <c r="A6139" s="4" t="s">
        <v>6486</v>
      </c>
      <c r="B6139" s="4" t="s">
        <v>897</v>
      </c>
      <c r="C6139" s="4" t="s">
        <v>38</v>
      </c>
      <c r="D6139" s="4" t="s">
        <v>117</v>
      </c>
      <c r="E6139" s="4">
        <v>15</v>
      </c>
      <c r="F6139" s="4">
        <v>3.1</v>
      </c>
      <c r="G6139" s="4">
        <v>3.6</v>
      </c>
      <c r="H6139" s="4">
        <v>2631</v>
      </c>
      <c r="I6139" s="4">
        <v>2</v>
      </c>
      <c r="J6139" s="4">
        <v>21</v>
      </c>
      <c r="K6139" s="4">
        <v>0</v>
      </c>
      <c r="L6139" s="4">
        <v>24</v>
      </c>
      <c r="M6139" s="4">
        <v>5</v>
      </c>
      <c r="N6139" s="4">
        <v>7.5</v>
      </c>
      <c r="O6139" s="4">
        <f t="shared" si="760"/>
        <v>5</v>
      </c>
      <c r="P6139" s="4">
        <f t="shared" si="761"/>
        <v>2</v>
      </c>
      <c r="Q6139" s="4">
        <f t="shared" si="762"/>
        <v>4</v>
      </c>
      <c r="R6139" s="4">
        <f t="shared" si="763"/>
        <v>11</v>
      </c>
      <c r="S6139" s="4">
        <f t="shared" si="764"/>
        <v>106.6</v>
      </c>
      <c r="T6139" s="4" t="str">
        <f t="shared" si="765"/>
        <v>B - Kernkunde</v>
      </c>
      <c r="U6139" s="4">
        <f>ROUND(((E6139-Hilfswerte!$B$20)/Hilfswerte!$B$21)+((F6139-Hilfswerte!$B$22)/Hilfswerte!$B$23)+((G6139-Hilfswerte!$B$24)/Hilfswerte!$B$25)+0.1*INDEX(Hilfswerte!$B$4:$B$15,MATCH(C6139,Hilfswerte!$A$4:$A$15,0)),2)</f>
        <v>-1.61</v>
      </c>
      <c r="V6139" s="4">
        <f>ROUND(SQRT((((E6139-Hilfswerte!$B$20)/Hilfswerte!$B$21)-Hilfswerte!$B$28)^2+(((F6139-Hilfswerte!$B$22)/Hilfswerte!$B$23)-Hilfswerte!$B$29)^2+(((G6139-Hilfswerte!$B$24)/Hilfswerte!$B$25)-Hilfswerte!$B$30)^2),3)</f>
        <v>1.508</v>
      </c>
      <c r="W6139" s="4">
        <f>ROUND(E6139*Hilfswerte!$B$31,0)</f>
        <v>3083</v>
      </c>
      <c r="X6139" s="4">
        <f t="shared" si="766"/>
        <v>452</v>
      </c>
      <c r="Y6139" s="4" t="str">
        <f>IF(T6139="A - Top-Kunde","bereits Top-Kunde",IF(AND(V6139&lt;=Hilfswerte!$B$34,H6139&lt;0.5*W6139),"Hoch",IF(AND(V6139&lt;=Hilfswerte!$B$35,H6139&lt;0.7*W6139),"Mittel","Niedrig")))</f>
        <v>Niedrig</v>
      </c>
      <c r="Z6139" s="4">
        <f t="shared" si="767"/>
        <v>5.9</v>
      </c>
      <c r="AA6139" s="4" t="str">
        <f>IF(J6139&gt;365,"Bereits abgewandert (Segment D)",IF(Z6139&gt;=Hilfswerte!$B$38,"Rot - akut gefaehrdet",IF(Z6139&gt;=Hilfswerte!$B$39,"Gelb - beobachten","Gruen - stabil")))</f>
        <v>Gruen - stabil</v>
      </c>
    </row>
    <row r="6140" spans="1:27" ht="15" customHeight="1" x14ac:dyDescent="0.25">
      <c r="A6140" s="4" t="s">
        <v>6487</v>
      </c>
      <c r="B6140" s="4" t="s">
        <v>61</v>
      </c>
      <c r="C6140" s="4" t="s">
        <v>51</v>
      </c>
      <c r="D6140" s="4" t="s">
        <v>77</v>
      </c>
      <c r="E6140" s="4">
        <v>58</v>
      </c>
      <c r="F6140" s="4">
        <v>18.399999999999999</v>
      </c>
      <c r="G6140" s="4">
        <v>12.6</v>
      </c>
      <c r="H6140" s="4">
        <v>24367</v>
      </c>
      <c r="I6140" s="4">
        <v>4</v>
      </c>
      <c r="J6140" s="4">
        <v>9</v>
      </c>
      <c r="K6140" s="4">
        <v>1</v>
      </c>
      <c r="L6140" s="4">
        <v>5</v>
      </c>
      <c r="M6140" s="4">
        <v>2</v>
      </c>
      <c r="N6140" s="4">
        <v>6.6</v>
      </c>
      <c r="O6140" s="4">
        <f t="shared" si="760"/>
        <v>5</v>
      </c>
      <c r="P6140" s="4">
        <f t="shared" si="761"/>
        <v>4</v>
      </c>
      <c r="Q6140" s="4">
        <f t="shared" si="762"/>
        <v>5</v>
      </c>
      <c r="R6140" s="4">
        <f t="shared" si="763"/>
        <v>14</v>
      </c>
      <c r="S6140" s="4">
        <f t="shared" si="764"/>
        <v>135.80000000000001</v>
      </c>
      <c r="T6140" s="4" t="str">
        <f t="shared" si="765"/>
        <v>A - Top-Kunde</v>
      </c>
      <c r="U6140" s="4">
        <f>ROUND(((E6140-Hilfswerte!$B$20)/Hilfswerte!$B$21)+((F6140-Hilfswerte!$B$22)/Hilfswerte!$B$23)+((G6140-Hilfswerte!$B$24)/Hilfswerte!$B$25)+0.1*INDEX(Hilfswerte!$B$4:$B$15,MATCH(C6140,Hilfswerte!$A$4:$A$15,0)),2)</f>
        <v>0.28999999999999998</v>
      </c>
      <c r="V6140" s="4">
        <f>ROUND(SQRT((((E6140-Hilfswerte!$B$20)/Hilfswerte!$B$21)-Hilfswerte!$B$28)^2+(((F6140-Hilfswerte!$B$22)/Hilfswerte!$B$23)-Hilfswerte!$B$29)^2+(((G6140-Hilfswerte!$B$24)/Hilfswerte!$B$25)-Hilfswerte!$B$30)^2),3)</f>
        <v>0.622</v>
      </c>
      <c r="W6140" s="4">
        <f>ROUND(E6140*Hilfswerte!$B$31,0)</f>
        <v>11922</v>
      </c>
      <c r="X6140" s="4">
        <f t="shared" si="766"/>
        <v>0</v>
      </c>
      <c r="Y6140" s="4" t="str">
        <f>IF(T6140="A - Top-Kunde","bereits Top-Kunde",IF(AND(V6140&lt;=Hilfswerte!$B$34,H6140&lt;0.5*W6140),"Hoch",IF(AND(V6140&lt;=Hilfswerte!$B$35,H6140&lt;0.7*W6140),"Mittel","Niedrig")))</f>
        <v>bereits Top-Kunde</v>
      </c>
      <c r="Z6140" s="4">
        <f t="shared" si="767"/>
        <v>4.5</v>
      </c>
      <c r="AA6140" s="4" t="str">
        <f>IF(J6140&gt;365,"Bereits abgewandert (Segment D)",IF(Z6140&gt;=Hilfswerte!$B$38,"Rot - akut gefaehrdet",IF(Z6140&gt;=Hilfswerte!$B$39,"Gelb - beobachten","Gruen - stabil")))</f>
        <v>Gruen - stabil</v>
      </c>
    </row>
    <row r="6141" spans="1:27" ht="15" customHeight="1" x14ac:dyDescent="0.25">
      <c r="A6141" s="4" t="s">
        <v>6488</v>
      </c>
      <c r="B6141" s="4" t="s">
        <v>611</v>
      </c>
      <c r="C6141" s="4" t="s">
        <v>33</v>
      </c>
      <c r="D6141" s="4" t="s">
        <v>30</v>
      </c>
      <c r="E6141" s="4">
        <v>420</v>
      </c>
      <c r="F6141" s="4">
        <v>71.7</v>
      </c>
      <c r="G6141" s="4">
        <v>18.2</v>
      </c>
      <c r="H6141" s="4">
        <v>15604</v>
      </c>
      <c r="I6141" s="4">
        <v>3</v>
      </c>
      <c r="J6141" s="4">
        <v>340</v>
      </c>
      <c r="K6141" s="4">
        <v>0</v>
      </c>
      <c r="L6141" s="4">
        <v>2</v>
      </c>
      <c r="M6141" s="4">
        <v>3</v>
      </c>
      <c r="N6141" s="4">
        <v>13.5</v>
      </c>
      <c r="O6141" s="4">
        <f t="shared" si="760"/>
        <v>2</v>
      </c>
      <c r="P6141" s="4">
        <f t="shared" si="761"/>
        <v>3</v>
      </c>
      <c r="Q6141" s="4">
        <f t="shared" si="762"/>
        <v>5</v>
      </c>
      <c r="R6141" s="4">
        <f t="shared" si="763"/>
        <v>10</v>
      </c>
      <c r="S6141" s="4">
        <f t="shared" si="764"/>
        <v>106.2</v>
      </c>
      <c r="T6141" s="4" t="str">
        <f t="shared" si="765"/>
        <v>B - Kernkunde</v>
      </c>
      <c r="U6141" s="4">
        <f>ROUND(((E6141-Hilfswerte!$B$20)/Hilfswerte!$B$21)+((F6141-Hilfswerte!$B$22)/Hilfswerte!$B$23)+((G6141-Hilfswerte!$B$24)/Hilfswerte!$B$25)+0.1*INDEX(Hilfswerte!$B$4:$B$15,MATCH(C6141,Hilfswerte!$A$4:$A$15,0)),2)</f>
        <v>3.37</v>
      </c>
      <c r="V6141" s="4">
        <f>ROUND(SQRT((((E6141-Hilfswerte!$B$20)/Hilfswerte!$B$21)-Hilfswerte!$B$28)^2+(((F6141-Hilfswerte!$B$22)/Hilfswerte!$B$23)-Hilfswerte!$B$29)^2+(((G6141-Hilfswerte!$B$24)/Hilfswerte!$B$25)-Hilfswerte!$B$30)^2),3)</f>
        <v>1.6659999999999999</v>
      </c>
      <c r="W6141" s="4">
        <f>ROUND(E6141*Hilfswerte!$B$31,0)</f>
        <v>86329</v>
      </c>
      <c r="X6141" s="4">
        <f t="shared" si="766"/>
        <v>70725</v>
      </c>
      <c r="Y6141" s="4" t="str">
        <f>IF(T6141="A - Top-Kunde","bereits Top-Kunde",IF(AND(V6141&lt;=Hilfswerte!$B$34,H6141&lt;0.5*W6141),"Hoch",IF(AND(V6141&lt;=Hilfswerte!$B$35,H6141&lt;0.7*W6141),"Mittel","Niedrig")))</f>
        <v>Niedrig</v>
      </c>
      <c r="Z6141" s="4">
        <f t="shared" si="767"/>
        <v>17.399999999999999</v>
      </c>
      <c r="AA6141" s="4" t="str">
        <f>IF(J6141&gt;365,"Bereits abgewandert (Segment D)",IF(Z6141&gt;=Hilfswerte!$B$38,"Rot - akut gefaehrdet",IF(Z6141&gt;=Hilfswerte!$B$39,"Gelb - beobachten","Gruen - stabil")))</f>
        <v>Gelb - beobachten</v>
      </c>
    </row>
    <row r="6142" spans="1:27" ht="15" customHeight="1" x14ac:dyDescent="0.25">
      <c r="A6142" s="4" t="s">
        <v>6489</v>
      </c>
      <c r="B6142" s="4" t="s">
        <v>1005</v>
      </c>
      <c r="C6142" s="4" t="s">
        <v>62</v>
      </c>
      <c r="D6142" s="4" t="s">
        <v>93</v>
      </c>
      <c r="E6142" s="4">
        <v>113</v>
      </c>
      <c r="F6142" s="4">
        <v>25.8</v>
      </c>
      <c r="G6142" s="4">
        <v>11.7</v>
      </c>
      <c r="H6142" s="4">
        <v>123122</v>
      </c>
      <c r="I6142" s="4">
        <v>6</v>
      </c>
      <c r="J6142" s="4">
        <v>31</v>
      </c>
      <c r="K6142" s="4">
        <v>0</v>
      </c>
      <c r="L6142" s="4">
        <v>10</v>
      </c>
      <c r="M6142" s="4">
        <v>1</v>
      </c>
      <c r="N6142" s="4">
        <v>9.6</v>
      </c>
      <c r="O6142" s="4">
        <f t="shared" si="760"/>
        <v>4</v>
      </c>
      <c r="P6142" s="4">
        <f t="shared" si="761"/>
        <v>5</v>
      </c>
      <c r="Q6142" s="4">
        <f t="shared" si="762"/>
        <v>5</v>
      </c>
      <c r="R6142" s="4">
        <f t="shared" si="763"/>
        <v>14</v>
      </c>
      <c r="S6142" s="4">
        <f t="shared" si="764"/>
        <v>141.80000000000001</v>
      </c>
      <c r="T6142" s="4" t="str">
        <f t="shared" si="765"/>
        <v>A - Top-Kunde</v>
      </c>
      <c r="U6142" s="4">
        <f>ROUND(((E6142-Hilfswerte!$B$20)/Hilfswerte!$B$21)+((F6142-Hilfswerte!$B$22)/Hilfswerte!$B$23)+((G6142-Hilfswerte!$B$24)/Hilfswerte!$B$25)+0.1*INDEX(Hilfswerte!$B$4:$B$15,MATCH(C6142,Hilfswerte!$A$4:$A$15,0)),2)</f>
        <v>0.59</v>
      </c>
      <c r="V6142" s="4">
        <f>ROUND(SQRT((((E6142-Hilfswerte!$B$20)/Hilfswerte!$B$21)-Hilfswerte!$B$28)^2+(((F6142-Hilfswerte!$B$22)/Hilfswerte!$B$23)-Hilfswerte!$B$29)^2+(((G6142-Hilfswerte!$B$24)/Hilfswerte!$B$25)-Hilfswerte!$B$30)^2),3)</f>
        <v>0.32500000000000001</v>
      </c>
      <c r="W6142" s="4">
        <f>ROUND(E6142*Hilfswerte!$B$31,0)</f>
        <v>23227</v>
      </c>
      <c r="X6142" s="4">
        <f t="shared" si="766"/>
        <v>0</v>
      </c>
      <c r="Y6142" s="4" t="str">
        <f>IF(T6142="A - Top-Kunde","bereits Top-Kunde",IF(AND(V6142&lt;=Hilfswerte!$B$34,H6142&lt;0.5*W6142),"Hoch",IF(AND(V6142&lt;=Hilfswerte!$B$35,H6142&lt;0.7*W6142),"Mittel","Niedrig")))</f>
        <v>bereits Top-Kunde</v>
      </c>
      <c r="Z6142" s="4">
        <f t="shared" si="767"/>
        <v>3.6</v>
      </c>
      <c r="AA6142" s="4" t="str">
        <f>IF(J6142&gt;365,"Bereits abgewandert (Segment D)",IF(Z6142&gt;=Hilfswerte!$B$38,"Rot - akut gefaehrdet",IF(Z6142&gt;=Hilfswerte!$B$39,"Gelb - beobachten","Gruen - stabil")))</f>
        <v>Gruen - stabil</v>
      </c>
    </row>
    <row r="6143" spans="1:27" ht="15" customHeight="1" x14ac:dyDescent="0.25">
      <c r="A6143" s="4" t="s">
        <v>6490</v>
      </c>
      <c r="B6143" s="4" t="s">
        <v>1045</v>
      </c>
      <c r="C6143" s="4" t="s">
        <v>29</v>
      </c>
      <c r="D6143" s="4" t="s">
        <v>56</v>
      </c>
      <c r="E6143" s="4">
        <v>413</v>
      </c>
      <c r="F6143" s="4">
        <v>105.8</v>
      </c>
      <c r="G6143" s="4">
        <v>21.8</v>
      </c>
      <c r="H6143" s="4">
        <v>10388</v>
      </c>
      <c r="I6143" s="4">
        <v>1</v>
      </c>
      <c r="J6143" s="4">
        <v>158</v>
      </c>
      <c r="K6143" s="4">
        <v>0</v>
      </c>
      <c r="L6143" s="4">
        <v>6</v>
      </c>
      <c r="M6143" s="4">
        <v>1</v>
      </c>
      <c r="N6143" s="4">
        <v>20.5</v>
      </c>
      <c r="O6143" s="4">
        <f t="shared" si="760"/>
        <v>3</v>
      </c>
      <c r="P6143" s="4">
        <f t="shared" si="761"/>
        <v>1</v>
      </c>
      <c r="Q6143" s="4">
        <f t="shared" si="762"/>
        <v>5</v>
      </c>
      <c r="R6143" s="4">
        <f t="shared" si="763"/>
        <v>9</v>
      </c>
      <c r="S6143" s="4">
        <f t="shared" si="764"/>
        <v>98.5</v>
      </c>
      <c r="T6143" s="4" t="str">
        <f t="shared" si="765"/>
        <v>C - Entwicklungspotenzial</v>
      </c>
      <c r="U6143" s="4">
        <f>ROUND(((E6143-Hilfswerte!$B$20)/Hilfswerte!$B$21)+((F6143-Hilfswerte!$B$22)/Hilfswerte!$B$23)+((G6143-Hilfswerte!$B$24)/Hilfswerte!$B$25)+0.1*INDEX(Hilfswerte!$B$4:$B$15,MATCH(C6143,Hilfswerte!$A$4:$A$15,0)),2)</f>
        <v>4.76</v>
      </c>
      <c r="V6143" s="4">
        <f>ROUND(SQRT((((E6143-Hilfswerte!$B$20)/Hilfswerte!$B$21)-Hilfswerte!$B$28)^2+(((F6143-Hilfswerte!$B$22)/Hilfswerte!$B$23)-Hilfswerte!$B$29)^2+(((G6143-Hilfswerte!$B$24)/Hilfswerte!$B$25)-Hilfswerte!$B$30)^2),3)</f>
        <v>2.3330000000000002</v>
      </c>
      <c r="W6143" s="4">
        <f>ROUND(E6143*Hilfswerte!$B$31,0)</f>
        <v>84891</v>
      </c>
      <c r="X6143" s="4">
        <f t="shared" si="766"/>
        <v>74503</v>
      </c>
      <c r="Y6143" s="4" t="str">
        <f>IF(T6143="A - Top-Kunde","bereits Top-Kunde",IF(AND(V6143&lt;=Hilfswerte!$B$34,H6143&lt;0.5*W6143),"Hoch",IF(AND(V6143&lt;=Hilfswerte!$B$35,H6143&lt;0.7*W6143),"Mittel","Niedrig")))</f>
        <v>Niedrig</v>
      </c>
      <c r="Z6143" s="4">
        <f t="shared" si="767"/>
        <v>9.1</v>
      </c>
      <c r="AA6143" s="4" t="str">
        <f>IF(J6143&gt;365,"Bereits abgewandert (Segment D)",IF(Z6143&gt;=Hilfswerte!$B$38,"Rot - akut gefaehrdet",IF(Z6143&gt;=Hilfswerte!$B$39,"Gelb - beobachten","Gruen - stabil")))</f>
        <v>Gruen - stabil</v>
      </c>
    </row>
    <row r="6144" spans="1:27" ht="15" customHeight="1" x14ac:dyDescent="0.25">
      <c r="A6144" s="4" t="s">
        <v>6491</v>
      </c>
      <c r="B6144" s="4" t="s">
        <v>1060</v>
      </c>
      <c r="C6144" s="4" t="s">
        <v>47</v>
      </c>
      <c r="D6144" s="4" t="s">
        <v>30</v>
      </c>
      <c r="E6144" s="4">
        <v>19</v>
      </c>
      <c r="F6144" s="4">
        <v>4.7</v>
      </c>
      <c r="G6144" s="4">
        <v>14.1</v>
      </c>
      <c r="H6144" s="4">
        <v>1303</v>
      </c>
      <c r="I6144" s="4">
        <v>5</v>
      </c>
      <c r="J6144" s="4">
        <v>15</v>
      </c>
      <c r="K6144" s="4">
        <v>0</v>
      </c>
      <c r="L6144" s="4">
        <v>21</v>
      </c>
      <c r="M6144" s="4">
        <v>2</v>
      </c>
      <c r="N6144" s="4">
        <v>38.1</v>
      </c>
      <c r="O6144" s="4">
        <f t="shared" si="760"/>
        <v>5</v>
      </c>
      <c r="P6144" s="4">
        <f t="shared" si="761"/>
        <v>5</v>
      </c>
      <c r="Q6144" s="4">
        <f t="shared" si="762"/>
        <v>3</v>
      </c>
      <c r="R6144" s="4">
        <f t="shared" si="763"/>
        <v>13</v>
      </c>
      <c r="S6144" s="4">
        <f t="shared" si="764"/>
        <v>142.80000000000001</v>
      </c>
      <c r="T6144" s="4" t="str">
        <f t="shared" si="765"/>
        <v>A - Top-Kunde</v>
      </c>
      <c r="U6144" s="4">
        <f>ROUND(((E6144-Hilfswerte!$B$20)/Hilfswerte!$B$21)+((F6144-Hilfswerte!$B$22)/Hilfswerte!$B$23)+((G6144-Hilfswerte!$B$24)/Hilfswerte!$B$25)+0.1*INDEX(Hilfswerte!$B$4:$B$15,MATCH(C6144,Hilfswerte!$A$4:$A$15,0)),2)</f>
        <v>-0.15</v>
      </c>
      <c r="V6144" s="4">
        <f>ROUND(SQRT((((E6144-Hilfswerte!$B$20)/Hilfswerte!$B$21)-Hilfswerte!$B$28)^2+(((F6144-Hilfswerte!$B$22)/Hilfswerte!$B$23)-Hilfswerte!$B$29)^2+(((G6144-Hilfswerte!$B$24)/Hilfswerte!$B$25)-Hilfswerte!$B$30)^2),3)</f>
        <v>0.98299999999999998</v>
      </c>
      <c r="W6144" s="4">
        <f>ROUND(E6144*Hilfswerte!$B$31,0)</f>
        <v>3905</v>
      </c>
      <c r="X6144" s="4">
        <f t="shared" si="766"/>
        <v>2602</v>
      </c>
      <c r="Y6144" s="4" t="str">
        <f>IF(T6144="A - Top-Kunde","bereits Top-Kunde",IF(AND(V6144&lt;=Hilfswerte!$B$34,H6144&lt;0.5*W6144),"Hoch",IF(AND(V6144&lt;=Hilfswerte!$B$35,H6144&lt;0.7*W6144),"Mittel","Niedrig")))</f>
        <v>bereits Top-Kunde</v>
      </c>
      <c r="Z6144" s="4">
        <f t="shared" si="767"/>
        <v>5</v>
      </c>
      <c r="AA6144" s="4" t="str">
        <f>IF(J6144&gt;365,"Bereits abgewandert (Segment D)",IF(Z6144&gt;=Hilfswerte!$B$38,"Rot - akut gefaehrdet",IF(Z6144&gt;=Hilfswerte!$B$39,"Gelb - beobachten","Gruen - stabil")))</f>
        <v>Gruen - stabil</v>
      </c>
    </row>
    <row r="6145" spans="1:27" ht="15" customHeight="1" x14ac:dyDescent="0.25">
      <c r="A6145" s="4" t="s">
        <v>6492</v>
      </c>
      <c r="B6145" s="4" t="s">
        <v>160</v>
      </c>
      <c r="C6145" s="4" t="s">
        <v>38</v>
      </c>
      <c r="D6145" s="4" t="s">
        <v>30</v>
      </c>
      <c r="E6145" s="4">
        <v>33</v>
      </c>
      <c r="F6145" s="4">
        <v>7.2</v>
      </c>
      <c r="G6145" s="4">
        <v>17.100000000000001</v>
      </c>
      <c r="H6145" s="4">
        <v>28673</v>
      </c>
      <c r="I6145" s="4">
        <v>8</v>
      </c>
      <c r="J6145" s="4">
        <v>19</v>
      </c>
      <c r="K6145" s="4">
        <v>1</v>
      </c>
      <c r="L6145" s="4">
        <v>23</v>
      </c>
      <c r="M6145" s="4">
        <v>6</v>
      </c>
      <c r="N6145" s="4">
        <v>4.9000000000000004</v>
      </c>
      <c r="O6145" s="4">
        <f t="shared" si="760"/>
        <v>5</v>
      </c>
      <c r="P6145" s="4">
        <f t="shared" si="761"/>
        <v>5</v>
      </c>
      <c r="Q6145" s="4">
        <f t="shared" si="762"/>
        <v>5</v>
      </c>
      <c r="R6145" s="4">
        <f t="shared" si="763"/>
        <v>15</v>
      </c>
      <c r="S6145" s="4">
        <f t="shared" si="764"/>
        <v>139.6</v>
      </c>
      <c r="T6145" s="4" t="str">
        <f t="shared" si="765"/>
        <v>A - Top-Kunde</v>
      </c>
      <c r="U6145" s="4">
        <f>ROUND(((E6145-Hilfswerte!$B$20)/Hilfswerte!$B$21)+((F6145-Hilfswerte!$B$22)/Hilfswerte!$B$23)+((G6145-Hilfswerte!$B$24)/Hilfswerte!$B$25)+0.1*INDEX(Hilfswerte!$B$4:$B$15,MATCH(C6145,Hilfswerte!$A$4:$A$15,0)),2)</f>
        <v>0.69</v>
      </c>
      <c r="V6145" s="4">
        <f>ROUND(SQRT((((E6145-Hilfswerte!$B$20)/Hilfswerte!$B$21)-Hilfswerte!$B$28)^2+(((F6145-Hilfswerte!$B$22)/Hilfswerte!$B$23)-Hilfswerte!$B$29)^2+(((G6145-Hilfswerte!$B$24)/Hilfswerte!$B$25)-Hilfswerte!$B$30)^2),3)</f>
        <v>1.2270000000000001</v>
      </c>
      <c r="W6145" s="4">
        <f>ROUND(E6145*Hilfswerte!$B$31,0)</f>
        <v>6783</v>
      </c>
      <c r="X6145" s="4">
        <f t="shared" si="766"/>
        <v>0</v>
      </c>
      <c r="Y6145" s="4" t="str">
        <f>IF(T6145="A - Top-Kunde","bereits Top-Kunde",IF(AND(V6145&lt;=Hilfswerte!$B$34,H6145&lt;0.5*W6145),"Hoch",IF(AND(V6145&lt;=Hilfswerte!$B$35,H6145&lt;0.7*W6145),"Mittel","Niedrig")))</f>
        <v>bereits Top-Kunde</v>
      </c>
      <c r="Z6145" s="4">
        <f t="shared" si="767"/>
        <v>8.6</v>
      </c>
      <c r="AA6145" s="4" t="str">
        <f>IF(J6145&gt;365,"Bereits abgewandert (Segment D)",IF(Z6145&gt;=Hilfswerte!$B$38,"Rot - akut gefaehrdet",IF(Z6145&gt;=Hilfswerte!$B$39,"Gelb - beobachten","Gruen - stabil")))</f>
        <v>Gruen - stabil</v>
      </c>
    </row>
    <row r="6146" spans="1:27" ht="15" customHeight="1" x14ac:dyDescent="0.25">
      <c r="A6146" s="4" t="s">
        <v>6493</v>
      </c>
      <c r="B6146" s="4" t="s">
        <v>820</v>
      </c>
      <c r="C6146" s="4" t="s">
        <v>62</v>
      </c>
      <c r="D6146" s="4" t="s">
        <v>30</v>
      </c>
      <c r="E6146" s="4">
        <v>454</v>
      </c>
      <c r="F6146" s="4">
        <v>78.599999999999994</v>
      </c>
      <c r="G6146" s="4">
        <v>5.7</v>
      </c>
      <c r="H6146" s="4">
        <v>130435</v>
      </c>
      <c r="I6146" s="4">
        <v>4</v>
      </c>
      <c r="J6146" s="4">
        <v>33</v>
      </c>
      <c r="K6146" s="4">
        <v>3</v>
      </c>
      <c r="L6146" s="4">
        <v>3</v>
      </c>
      <c r="M6146" s="4">
        <v>4</v>
      </c>
      <c r="N6146" s="4">
        <v>-25.7</v>
      </c>
      <c r="O6146" s="4">
        <f t="shared" ref="O6146:O6209" si="768">IF(J6146&gt;365,1,IF(J6146&lt;=30,5,IF(J6146&lt;=90,4,IF(J6146&lt;=180,3,2))))</f>
        <v>4</v>
      </c>
      <c r="P6146" s="4">
        <f t="shared" ref="P6146:P6209" si="769">IF(I6146&gt;=5,5,IF(I6146&gt;=4,4,IF(I6146&gt;=3,3,IF(I6146&gt;=2,2,1))))</f>
        <v>4</v>
      </c>
      <c r="Q6146" s="4">
        <f t="shared" ref="Q6146:Q6209" si="770">IF(H6146&gt;=7500,5,IF(H6146&gt;=2500,4,IF(H6146&gt;=1000,3,IF(H6146&gt;=1,2,1))))</f>
        <v>5</v>
      </c>
      <c r="R6146" s="4">
        <f t="shared" ref="R6146:R6209" si="771">O6146+P6146+Q6146</f>
        <v>13</v>
      </c>
      <c r="S6146" s="4">
        <f t="shared" ref="S6146:S6209" si="772">ROUND(10*R6146+0.5*N6146-6*K6146-0.3*MAX(0,L6146),1)</f>
        <v>98.3</v>
      </c>
      <c r="T6146" s="4" t="str">
        <f t="shared" ref="T6146:T6209" si="773">IF(J6146&gt;365,"D - Abwanderungsrisiko",IF(S6146&gt;=125,"A - Top-Kunde",IF(S6146&gt;=105,"B - Kernkunde","C - Entwicklungspotenzial")))</f>
        <v>C - Entwicklungspotenzial</v>
      </c>
      <c r="U6146" s="4">
        <f>ROUND(((E6146-Hilfswerte!$B$20)/Hilfswerte!$B$21)+((F6146-Hilfswerte!$B$22)/Hilfswerte!$B$23)+((G6146-Hilfswerte!$B$24)/Hilfswerte!$B$25)+0.1*INDEX(Hilfswerte!$B$4:$B$15,MATCH(C6146,Hilfswerte!$A$4:$A$15,0)),2)</f>
        <v>2.04</v>
      </c>
      <c r="V6146" s="4">
        <f>ROUND(SQRT((((E6146-Hilfswerte!$B$20)/Hilfswerte!$B$21)-Hilfswerte!$B$28)^2+(((F6146-Hilfswerte!$B$22)/Hilfswerte!$B$23)-Hilfswerte!$B$29)^2+(((G6146-Hilfswerte!$B$24)/Hilfswerte!$B$25)-Hilfswerte!$B$30)^2),3)</f>
        <v>1.6779999999999999</v>
      </c>
      <c r="W6146" s="4">
        <f>ROUND(E6146*Hilfswerte!$B$31,0)</f>
        <v>93318</v>
      </c>
      <c r="X6146" s="4">
        <f t="shared" ref="X6146:X6209" si="774">MAX(0,W6146-H6146)</f>
        <v>0</v>
      </c>
      <c r="Y6146" s="4" t="str">
        <f>IF(T6146="A - Top-Kunde","bereits Top-Kunde",IF(AND(V6146&lt;=Hilfswerte!$B$34,H6146&lt;0.5*W6146),"Hoch",IF(AND(V6146&lt;=Hilfswerte!$B$35,H6146&lt;0.7*W6146),"Mittel","Niedrig")))</f>
        <v>Niedrig</v>
      </c>
      <c r="Z6146" s="4">
        <f t="shared" ref="Z6146:Z6209" si="775">ROUND(0.4*MAX(0,-N6146)+3*K6146+0.2*MAX(0,L6146)+0.05*J6146,1)</f>
        <v>21.5</v>
      </c>
      <c r="AA6146" s="4" t="str">
        <f>IF(J6146&gt;365,"Bereits abgewandert (Segment D)",IF(Z6146&gt;=Hilfswerte!$B$38,"Rot - akut gefaehrdet",IF(Z6146&gt;=Hilfswerte!$B$39,"Gelb - beobachten","Gruen - stabil")))</f>
        <v>Rot - akut gefaehrdet</v>
      </c>
    </row>
    <row r="6147" spans="1:27" ht="15" customHeight="1" x14ac:dyDescent="0.25">
      <c r="A6147" s="4" t="s">
        <v>6494</v>
      </c>
      <c r="B6147" s="4" t="s">
        <v>743</v>
      </c>
      <c r="C6147" s="4" t="s">
        <v>55</v>
      </c>
      <c r="D6147" s="4" t="s">
        <v>30</v>
      </c>
      <c r="E6147" s="4">
        <v>33</v>
      </c>
      <c r="F6147" s="4">
        <v>7.1</v>
      </c>
      <c r="G6147" s="4">
        <v>3.4</v>
      </c>
      <c r="H6147" s="4">
        <v>3663</v>
      </c>
      <c r="I6147" s="4">
        <v>2</v>
      </c>
      <c r="J6147" s="4">
        <v>272</v>
      </c>
      <c r="K6147" s="4">
        <v>0</v>
      </c>
      <c r="L6147" s="4">
        <v>39</v>
      </c>
      <c r="M6147" s="4">
        <v>4</v>
      </c>
      <c r="N6147" s="4">
        <v>-5.8</v>
      </c>
      <c r="O6147" s="4">
        <f t="shared" si="768"/>
        <v>2</v>
      </c>
      <c r="P6147" s="4">
        <f t="shared" si="769"/>
        <v>2</v>
      </c>
      <c r="Q6147" s="4">
        <f t="shared" si="770"/>
        <v>4</v>
      </c>
      <c r="R6147" s="4">
        <f t="shared" si="771"/>
        <v>8</v>
      </c>
      <c r="S6147" s="4">
        <f t="shared" si="772"/>
        <v>65.400000000000006</v>
      </c>
      <c r="T6147" s="4" t="str">
        <f t="shared" si="773"/>
        <v>C - Entwicklungspotenzial</v>
      </c>
      <c r="U6147" s="4">
        <f>ROUND(((E6147-Hilfswerte!$B$20)/Hilfswerte!$B$21)+((F6147-Hilfswerte!$B$22)/Hilfswerte!$B$23)+((G6147-Hilfswerte!$B$24)/Hilfswerte!$B$25)+0.1*INDEX(Hilfswerte!$B$4:$B$15,MATCH(C6147,Hilfswerte!$A$4:$A$15,0)),2)</f>
        <v>-1.54</v>
      </c>
      <c r="V6147" s="4">
        <f>ROUND(SQRT((((E6147-Hilfswerte!$B$20)/Hilfswerte!$B$21)-Hilfswerte!$B$28)^2+(((F6147-Hilfswerte!$B$22)/Hilfswerte!$B$23)-Hilfswerte!$B$29)^2+(((G6147-Hilfswerte!$B$24)/Hilfswerte!$B$25)-Hilfswerte!$B$30)^2),3)</f>
        <v>1.474</v>
      </c>
      <c r="W6147" s="4">
        <f>ROUND(E6147*Hilfswerte!$B$31,0)</f>
        <v>6783</v>
      </c>
      <c r="X6147" s="4">
        <f t="shared" si="774"/>
        <v>3120</v>
      </c>
      <c r="Y6147" s="4" t="str">
        <f>IF(T6147="A - Top-Kunde","bereits Top-Kunde",IF(AND(V6147&lt;=Hilfswerte!$B$34,H6147&lt;0.5*W6147),"Hoch",IF(AND(V6147&lt;=Hilfswerte!$B$35,H6147&lt;0.7*W6147),"Mittel","Niedrig")))</f>
        <v>Niedrig</v>
      </c>
      <c r="Z6147" s="4">
        <f t="shared" si="775"/>
        <v>23.7</v>
      </c>
      <c r="AA6147" s="4" t="str">
        <f>IF(J6147&gt;365,"Bereits abgewandert (Segment D)",IF(Z6147&gt;=Hilfswerte!$B$38,"Rot - akut gefaehrdet",IF(Z6147&gt;=Hilfswerte!$B$39,"Gelb - beobachten","Gruen - stabil")))</f>
        <v>Rot - akut gefaehrdet</v>
      </c>
    </row>
    <row r="6148" spans="1:27" ht="15" customHeight="1" x14ac:dyDescent="0.25">
      <c r="A6148" s="4" t="s">
        <v>6495</v>
      </c>
      <c r="B6148" s="4" t="s">
        <v>408</v>
      </c>
      <c r="C6148" s="4" t="s">
        <v>51</v>
      </c>
      <c r="D6148" s="4" t="s">
        <v>30</v>
      </c>
      <c r="E6148" s="4">
        <v>77</v>
      </c>
      <c r="F6148" s="4">
        <v>14.1</v>
      </c>
      <c r="G6148" s="4">
        <v>7.7</v>
      </c>
      <c r="H6148" s="4">
        <v>14270</v>
      </c>
      <c r="I6148" s="4">
        <v>3</v>
      </c>
      <c r="J6148" s="4">
        <v>285</v>
      </c>
      <c r="K6148" s="4">
        <v>0</v>
      </c>
      <c r="L6148" s="4">
        <v>1</v>
      </c>
      <c r="M6148" s="4">
        <v>2</v>
      </c>
      <c r="N6148" s="4">
        <v>43.2</v>
      </c>
      <c r="O6148" s="4">
        <f t="shared" si="768"/>
        <v>2</v>
      </c>
      <c r="P6148" s="4">
        <f t="shared" si="769"/>
        <v>3</v>
      </c>
      <c r="Q6148" s="4">
        <f t="shared" si="770"/>
        <v>5</v>
      </c>
      <c r="R6148" s="4">
        <f t="shared" si="771"/>
        <v>10</v>
      </c>
      <c r="S6148" s="4">
        <f t="shared" si="772"/>
        <v>121.3</v>
      </c>
      <c r="T6148" s="4" t="str">
        <f t="shared" si="773"/>
        <v>B - Kernkunde</v>
      </c>
      <c r="U6148" s="4">
        <f>ROUND(((E6148-Hilfswerte!$B$20)/Hilfswerte!$B$21)+((F6148-Hilfswerte!$B$22)/Hilfswerte!$B$23)+((G6148-Hilfswerte!$B$24)/Hilfswerte!$B$25)+0.1*INDEX(Hilfswerte!$B$4:$B$15,MATCH(C6148,Hilfswerte!$A$4:$A$15,0)),2)</f>
        <v>-0.49</v>
      </c>
      <c r="V6148" s="4">
        <f>ROUND(SQRT((((E6148-Hilfswerte!$B$20)/Hilfswerte!$B$21)-Hilfswerte!$B$28)^2+(((F6148-Hilfswerte!$B$22)/Hilfswerte!$B$23)-Hilfswerte!$B$29)^2+(((G6148-Hilfswerte!$B$24)/Hilfswerte!$B$25)-Hilfswerte!$B$30)^2),3)</f>
        <v>0.8</v>
      </c>
      <c r="W6148" s="4">
        <f>ROUND(E6148*Hilfswerte!$B$31,0)</f>
        <v>15827</v>
      </c>
      <c r="X6148" s="4">
        <f t="shared" si="774"/>
        <v>1557</v>
      </c>
      <c r="Y6148" s="4" t="str">
        <f>IF(T6148="A - Top-Kunde","bereits Top-Kunde",IF(AND(V6148&lt;=Hilfswerte!$B$34,H6148&lt;0.5*W6148),"Hoch",IF(AND(V6148&lt;=Hilfswerte!$B$35,H6148&lt;0.7*W6148),"Mittel","Niedrig")))</f>
        <v>Niedrig</v>
      </c>
      <c r="Z6148" s="4">
        <f t="shared" si="775"/>
        <v>14.5</v>
      </c>
      <c r="AA6148" s="4" t="str">
        <f>IF(J6148&gt;365,"Bereits abgewandert (Segment D)",IF(Z6148&gt;=Hilfswerte!$B$38,"Rot - akut gefaehrdet",IF(Z6148&gt;=Hilfswerte!$B$39,"Gelb - beobachten","Gruen - stabil")))</f>
        <v>Gelb - beobachten</v>
      </c>
    </row>
    <row r="6149" spans="1:27" ht="15" customHeight="1" x14ac:dyDescent="0.25">
      <c r="A6149" s="4" t="s">
        <v>6496</v>
      </c>
      <c r="B6149" s="4" t="s">
        <v>219</v>
      </c>
      <c r="C6149" s="4" t="s">
        <v>74</v>
      </c>
      <c r="D6149" s="4" t="s">
        <v>30</v>
      </c>
      <c r="E6149" s="4">
        <v>67</v>
      </c>
      <c r="F6149" s="4">
        <v>20.3</v>
      </c>
      <c r="G6149" s="4">
        <v>4.8</v>
      </c>
      <c r="H6149" s="4">
        <v>12651</v>
      </c>
      <c r="I6149" s="4">
        <v>3</v>
      </c>
      <c r="J6149" s="4">
        <v>6</v>
      </c>
      <c r="K6149" s="4">
        <v>1</v>
      </c>
      <c r="L6149" s="4">
        <v>18</v>
      </c>
      <c r="M6149" s="4">
        <v>5</v>
      </c>
      <c r="N6149" s="4">
        <v>9.5</v>
      </c>
      <c r="O6149" s="4">
        <f t="shared" si="768"/>
        <v>5</v>
      </c>
      <c r="P6149" s="4">
        <f t="shared" si="769"/>
        <v>3</v>
      </c>
      <c r="Q6149" s="4">
        <f t="shared" si="770"/>
        <v>5</v>
      </c>
      <c r="R6149" s="4">
        <f t="shared" si="771"/>
        <v>13</v>
      </c>
      <c r="S6149" s="4">
        <f t="shared" si="772"/>
        <v>123.4</v>
      </c>
      <c r="T6149" s="4" t="str">
        <f t="shared" si="773"/>
        <v>B - Kernkunde</v>
      </c>
      <c r="U6149" s="4">
        <f>ROUND(((E6149-Hilfswerte!$B$20)/Hilfswerte!$B$21)+((F6149-Hilfswerte!$B$22)/Hilfswerte!$B$23)+((G6149-Hilfswerte!$B$24)/Hilfswerte!$B$25)+0.1*INDEX(Hilfswerte!$B$4:$B$15,MATCH(C6149,Hilfswerte!$A$4:$A$15,0)),2)</f>
        <v>-1.25</v>
      </c>
      <c r="V6149" s="4">
        <f>ROUND(SQRT((((E6149-Hilfswerte!$B$20)/Hilfswerte!$B$21)-Hilfswerte!$B$28)^2+(((F6149-Hilfswerte!$B$22)/Hilfswerte!$B$23)-Hilfswerte!$B$29)^2+(((G6149-Hilfswerte!$B$24)/Hilfswerte!$B$25)-Hilfswerte!$B$30)^2),3)</f>
        <v>1.1479999999999999</v>
      </c>
      <c r="W6149" s="4">
        <f>ROUND(E6149*Hilfswerte!$B$31,0)</f>
        <v>13772</v>
      </c>
      <c r="X6149" s="4">
        <f t="shared" si="774"/>
        <v>1121</v>
      </c>
      <c r="Y6149" s="4" t="str">
        <f>IF(T6149="A - Top-Kunde","bereits Top-Kunde",IF(AND(V6149&lt;=Hilfswerte!$B$34,H6149&lt;0.5*W6149),"Hoch",IF(AND(V6149&lt;=Hilfswerte!$B$35,H6149&lt;0.7*W6149),"Mittel","Niedrig")))</f>
        <v>Niedrig</v>
      </c>
      <c r="Z6149" s="4">
        <f t="shared" si="775"/>
        <v>6.9</v>
      </c>
      <c r="AA6149" s="4" t="str">
        <f>IF(J6149&gt;365,"Bereits abgewandert (Segment D)",IF(Z6149&gt;=Hilfswerte!$B$38,"Rot - akut gefaehrdet",IF(Z6149&gt;=Hilfswerte!$B$39,"Gelb - beobachten","Gruen - stabil")))</f>
        <v>Gruen - stabil</v>
      </c>
    </row>
    <row r="6150" spans="1:27" ht="15" customHeight="1" x14ac:dyDescent="0.25">
      <c r="A6150" s="4" t="s">
        <v>6497</v>
      </c>
      <c r="B6150" s="4" t="s">
        <v>245</v>
      </c>
      <c r="C6150" s="4" t="s">
        <v>29</v>
      </c>
      <c r="D6150" s="4" t="s">
        <v>30</v>
      </c>
      <c r="E6150" s="4">
        <v>18</v>
      </c>
      <c r="F6150" s="4">
        <v>4.9000000000000004</v>
      </c>
      <c r="G6150" s="4">
        <v>3.7</v>
      </c>
      <c r="H6150" s="4">
        <v>4362</v>
      </c>
      <c r="I6150" s="4">
        <v>6</v>
      </c>
      <c r="J6150" s="4">
        <v>171</v>
      </c>
      <c r="K6150" s="4">
        <v>0</v>
      </c>
      <c r="L6150" s="4">
        <v>-3</v>
      </c>
      <c r="M6150" s="4">
        <v>4</v>
      </c>
      <c r="N6150" s="4">
        <v>-17.2</v>
      </c>
      <c r="O6150" s="4">
        <f t="shared" si="768"/>
        <v>3</v>
      </c>
      <c r="P6150" s="4">
        <f t="shared" si="769"/>
        <v>5</v>
      </c>
      <c r="Q6150" s="4">
        <f t="shared" si="770"/>
        <v>4</v>
      </c>
      <c r="R6150" s="4">
        <f t="shared" si="771"/>
        <v>12</v>
      </c>
      <c r="S6150" s="4">
        <f t="shared" si="772"/>
        <v>111.4</v>
      </c>
      <c r="T6150" s="4" t="str">
        <f t="shared" si="773"/>
        <v>B - Kernkunde</v>
      </c>
      <c r="U6150" s="4">
        <f>ROUND(((E6150-Hilfswerte!$B$20)/Hilfswerte!$B$21)+((F6150-Hilfswerte!$B$22)/Hilfswerte!$B$23)+((G6150-Hilfswerte!$B$24)/Hilfswerte!$B$25)+0.1*INDEX(Hilfswerte!$B$4:$B$15,MATCH(C6150,Hilfswerte!$A$4:$A$15,0)),2)</f>
        <v>-1.62</v>
      </c>
      <c r="V6150" s="4">
        <f>ROUND(SQRT((((E6150-Hilfswerte!$B$20)/Hilfswerte!$B$21)-Hilfswerte!$B$28)^2+(((F6150-Hilfswerte!$B$22)/Hilfswerte!$B$23)-Hilfswerte!$B$29)^2+(((G6150-Hilfswerte!$B$24)/Hilfswerte!$B$25)-Hilfswerte!$B$30)^2),3)</f>
        <v>1.476</v>
      </c>
      <c r="W6150" s="4">
        <f>ROUND(E6150*Hilfswerte!$B$31,0)</f>
        <v>3700</v>
      </c>
      <c r="X6150" s="4">
        <f t="shared" si="774"/>
        <v>0</v>
      </c>
      <c r="Y6150" s="4" t="str">
        <f>IF(T6150="A - Top-Kunde","bereits Top-Kunde",IF(AND(V6150&lt;=Hilfswerte!$B$34,H6150&lt;0.5*W6150),"Hoch",IF(AND(V6150&lt;=Hilfswerte!$B$35,H6150&lt;0.7*W6150),"Mittel","Niedrig")))</f>
        <v>Niedrig</v>
      </c>
      <c r="Z6150" s="4">
        <f t="shared" si="775"/>
        <v>15.4</v>
      </c>
      <c r="AA6150" s="4" t="str">
        <f>IF(J6150&gt;365,"Bereits abgewandert (Segment D)",IF(Z6150&gt;=Hilfswerte!$B$38,"Rot - akut gefaehrdet",IF(Z6150&gt;=Hilfswerte!$B$39,"Gelb - beobachten","Gruen - stabil")))</f>
        <v>Gelb - beobachten</v>
      </c>
    </row>
    <row r="6151" spans="1:27" ht="15" customHeight="1" x14ac:dyDescent="0.25">
      <c r="A6151" s="4" t="s">
        <v>6498</v>
      </c>
      <c r="B6151" s="4" t="s">
        <v>422</v>
      </c>
      <c r="C6151" s="4" t="s">
        <v>89</v>
      </c>
      <c r="D6151" s="4" t="s">
        <v>93</v>
      </c>
      <c r="E6151" s="4">
        <v>230</v>
      </c>
      <c r="F6151" s="4">
        <v>75</v>
      </c>
      <c r="G6151" s="4">
        <v>5.3</v>
      </c>
      <c r="H6151" s="4">
        <v>154122</v>
      </c>
      <c r="I6151" s="4">
        <v>5</v>
      </c>
      <c r="J6151" s="4">
        <v>135</v>
      </c>
      <c r="K6151" s="4">
        <v>0</v>
      </c>
      <c r="L6151" s="4">
        <v>5</v>
      </c>
      <c r="M6151" s="4">
        <v>4</v>
      </c>
      <c r="N6151" s="4">
        <v>19.100000000000001</v>
      </c>
      <c r="O6151" s="4">
        <f t="shared" si="768"/>
        <v>3</v>
      </c>
      <c r="P6151" s="4">
        <f t="shared" si="769"/>
        <v>5</v>
      </c>
      <c r="Q6151" s="4">
        <f t="shared" si="770"/>
        <v>5</v>
      </c>
      <c r="R6151" s="4">
        <f t="shared" si="771"/>
        <v>13</v>
      </c>
      <c r="S6151" s="4">
        <f t="shared" si="772"/>
        <v>138.1</v>
      </c>
      <c r="T6151" s="4" t="str">
        <f t="shared" si="773"/>
        <v>A - Top-Kunde</v>
      </c>
      <c r="U6151" s="4">
        <f>ROUND(((E6151-Hilfswerte!$B$20)/Hilfswerte!$B$21)+((F6151-Hilfswerte!$B$22)/Hilfswerte!$B$23)+((G6151-Hilfswerte!$B$24)/Hilfswerte!$B$25)+0.1*INDEX(Hilfswerte!$B$4:$B$15,MATCH(C6151,Hilfswerte!$A$4:$A$15,0)),2)</f>
        <v>0.83</v>
      </c>
      <c r="V6151" s="4">
        <f>ROUND(SQRT((((E6151-Hilfswerte!$B$20)/Hilfswerte!$B$21)-Hilfswerte!$B$28)^2+(((F6151-Hilfswerte!$B$22)/Hilfswerte!$B$23)-Hilfswerte!$B$29)^2+(((G6151-Hilfswerte!$B$24)/Hilfswerte!$B$25)-Hilfswerte!$B$30)^2),3)</f>
        <v>1.1859999999999999</v>
      </c>
      <c r="W6151" s="4">
        <f>ROUND(E6151*Hilfswerte!$B$31,0)</f>
        <v>47276</v>
      </c>
      <c r="X6151" s="4">
        <f t="shared" si="774"/>
        <v>0</v>
      </c>
      <c r="Y6151" s="4" t="str">
        <f>IF(T6151="A - Top-Kunde","bereits Top-Kunde",IF(AND(V6151&lt;=Hilfswerte!$B$34,H6151&lt;0.5*W6151),"Hoch",IF(AND(V6151&lt;=Hilfswerte!$B$35,H6151&lt;0.7*W6151),"Mittel","Niedrig")))</f>
        <v>bereits Top-Kunde</v>
      </c>
      <c r="Z6151" s="4">
        <f t="shared" si="775"/>
        <v>7.8</v>
      </c>
      <c r="AA6151" s="4" t="str">
        <f>IF(J6151&gt;365,"Bereits abgewandert (Segment D)",IF(Z6151&gt;=Hilfswerte!$B$38,"Rot - akut gefaehrdet",IF(Z6151&gt;=Hilfswerte!$B$39,"Gelb - beobachten","Gruen - stabil")))</f>
        <v>Gruen - stabil</v>
      </c>
    </row>
    <row r="6152" spans="1:27" ht="15" customHeight="1" x14ac:dyDescent="0.25">
      <c r="A6152" s="4" t="s">
        <v>6499</v>
      </c>
      <c r="B6152" s="4" t="s">
        <v>428</v>
      </c>
      <c r="C6152" s="4" t="s">
        <v>33</v>
      </c>
      <c r="D6152" s="4" t="s">
        <v>30</v>
      </c>
      <c r="E6152" s="4">
        <v>35</v>
      </c>
      <c r="F6152" s="4">
        <v>6.8</v>
      </c>
      <c r="G6152" s="4">
        <v>6.6</v>
      </c>
      <c r="H6152" s="4">
        <v>3947</v>
      </c>
      <c r="I6152" s="4">
        <v>2</v>
      </c>
      <c r="J6152" s="4">
        <v>7</v>
      </c>
      <c r="K6152" s="4">
        <v>1</v>
      </c>
      <c r="L6152" s="4">
        <v>16</v>
      </c>
      <c r="M6152" s="4">
        <v>6</v>
      </c>
      <c r="N6152" s="4">
        <v>-21.9</v>
      </c>
      <c r="O6152" s="4">
        <f t="shared" si="768"/>
        <v>5</v>
      </c>
      <c r="P6152" s="4">
        <f t="shared" si="769"/>
        <v>2</v>
      </c>
      <c r="Q6152" s="4">
        <f t="shared" si="770"/>
        <v>4</v>
      </c>
      <c r="R6152" s="4">
        <f t="shared" si="771"/>
        <v>11</v>
      </c>
      <c r="S6152" s="4">
        <f t="shared" si="772"/>
        <v>88.3</v>
      </c>
      <c r="T6152" s="4" t="str">
        <f t="shared" si="773"/>
        <v>C - Entwicklungspotenzial</v>
      </c>
      <c r="U6152" s="4">
        <f>ROUND(((E6152-Hilfswerte!$B$20)/Hilfswerte!$B$21)+((F6152-Hilfswerte!$B$22)/Hilfswerte!$B$23)+((G6152-Hilfswerte!$B$24)/Hilfswerte!$B$25)+0.1*INDEX(Hilfswerte!$B$4:$B$15,MATCH(C6152,Hilfswerte!$A$4:$A$15,0)),2)</f>
        <v>-1.29</v>
      </c>
      <c r="V6152" s="4">
        <f>ROUND(SQRT((((E6152-Hilfswerte!$B$20)/Hilfswerte!$B$21)-Hilfswerte!$B$28)^2+(((F6152-Hilfswerte!$B$22)/Hilfswerte!$B$23)-Hilfswerte!$B$29)^2+(((G6152-Hilfswerte!$B$24)/Hilfswerte!$B$25)-Hilfswerte!$B$30)^2),3)</f>
        <v>1.08</v>
      </c>
      <c r="W6152" s="4">
        <f>ROUND(E6152*Hilfswerte!$B$31,0)</f>
        <v>7194</v>
      </c>
      <c r="X6152" s="4">
        <f t="shared" si="774"/>
        <v>3247</v>
      </c>
      <c r="Y6152" s="4" t="str">
        <f>IF(T6152="A - Top-Kunde","bereits Top-Kunde",IF(AND(V6152&lt;=Hilfswerte!$B$34,H6152&lt;0.5*W6152),"Hoch",IF(AND(V6152&lt;=Hilfswerte!$B$35,H6152&lt;0.7*W6152),"Mittel","Niedrig")))</f>
        <v>Mittel</v>
      </c>
      <c r="Z6152" s="4">
        <f t="shared" si="775"/>
        <v>15.3</v>
      </c>
      <c r="AA6152" s="4" t="str">
        <f>IF(J6152&gt;365,"Bereits abgewandert (Segment D)",IF(Z6152&gt;=Hilfswerte!$B$38,"Rot - akut gefaehrdet",IF(Z6152&gt;=Hilfswerte!$B$39,"Gelb - beobachten","Gruen - stabil")))</f>
        <v>Gelb - beobachten</v>
      </c>
    </row>
    <row r="6153" spans="1:27" ht="15" customHeight="1" x14ac:dyDescent="0.25">
      <c r="A6153" s="4" t="s">
        <v>6500</v>
      </c>
      <c r="B6153" s="4" t="s">
        <v>132</v>
      </c>
      <c r="C6153" s="4" t="s">
        <v>38</v>
      </c>
      <c r="D6153" s="4" t="s">
        <v>30</v>
      </c>
      <c r="E6153" s="4">
        <v>215</v>
      </c>
      <c r="F6153" s="4">
        <v>40.299999999999997</v>
      </c>
      <c r="G6153" s="4">
        <v>5.0999999999999996</v>
      </c>
      <c r="H6153" s="4">
        <v>33517</v>
      </c>
      <c r="I6153" s="4">
        <v>1</v>
      </c>
      <c r="J6153" s="4">
        <v>365</v>
      </c>
      <c r="K6153" s="4">
        <v>0</v>
      </c>
      <c r="L6153" s="4">
        <v>32</v>
      </c>
      <c r="M6153" s="4">
        <v>3</v>
      </c>
      <c r="N6153" s="4">
        <v>11.6</v>
      </c>
      <c r="O6153" s="4">
        <f t="shared" si="768"/>
        <v>2</v>
      </c>
      <c r="P6153" s="4">
        <f t="shared" si="769"/>
        <v>1</v>
      </c>
      <c r="Q6153" s="4">
        <f t="shared" si="770"/>
        <v>5</v>
      </c>
      <c r="R6153" s="4">
        <f t="shared" si="771"/>
        <v>8</v>
      </c>
      <c r="S6153" s="4">
        <f t="shared" si="772"/>
        <v>76.2</v>
      </c>
      <c r="T6153" s="4" t="str">
        <f t="shared" si="773"/>
        <v>C - Entwicklungspotenzial</v>
      </c>
      <c r="U6153" s="4">
        <f>ROUND(((E6153-Hilfswerte!$B$20)/Hilfswerte!$B$21)+((F6153-Hilfswerte!$B$22)/Hilfswerte!$B$23)+((G6153-Hilfswerte!$B$24)/Hilfswerte!$B$25)+0.1*INDEX(Hilfswerte!$B$4:$B$15,MATCH(C6153,Hilfswerte!$A$4:$A$15,0)),2)</f>
        <v>0.16</v>
      </c>
      <c r="V6153" s="4">
        <f>ROUND(SQRT((((E6153-Hilfswerte!$B$20)/Hilfswerte!$B$21)-Hilfswerte!$B$28)^2+(((F6153-Hilfswerte!$B$22)/Hilfswerte!$B$23)-Hilfswerte!$B$29)^2+(((G6153-Hilfswerte!$B$24)/Hilfswerte!$B$25)-Hilfswerte!$B$30)^2),3)</f>
        <v>0.99299999999999999</v>
      </c>
      <c r="W6153" s="4">
        <f>ROUND(E6153*Hilfswerte!$B$31,0)</f>
        <v>44192</v>
      </c>
      <c r="X6153" s="4">
        <f t="shared" si="774"/>
        <v>10675</v>
      </c>
      <c r="Y6153" s="4" t="str">
        <f>IF(T6153="A - Top-Kunde","bereits Top-Kunde",IF(AND(V6153&lt;=Hilfswerte!$B$34,H6153&lt;0.5*W6153),"Hoch",IF(AND(V6153&lt;=Hilfswerte!$B$35,H6153&lt;0.7*W6153),"Mittel","Niedrig")))</f>
        <v>Niedrig</v>
      </c>
      <c r="Z6153" s="4">
        <f t="shared" si="775"/>
        <v>24.7</v>
      </c>
      <c r="AA6153" s="4" t="str">
        <f>IF(J6153&gt;365,"Bereits abgewandert (Segment D)",IF(Z6153&gt;=Hilfswerte!$B$38,"Rot - akut gefaehrdet",IF(Z6153&gt;=Hilfswerte!$B$39,"Gelb - beobachten","Gruen - stabil")))</f>
        <v>Rot - akut gefaehrdet</v>
      </c>
    </row>
    <row r="6154" spans="1:27" ht="15" customHeight="1" x14ac:dyDescent="0.25">
      <c r="A6154" s="4" t="s">
        <v>6501</v>
      </c>
      <c r="B6154" s="4" t="s">
        <v>1364</v>
      </c>
      <c r="C6154" s="4" t="s">
        <v>38</v>
      </c>
      <c r="D6154" s="4" t="s">
        <v>30</v>
      </c>
      <c r="E6154" s="4">
        <v>12</v>
      </c>
      <c r="F6154" s="4">
        <v>3.1</v>
      </c>
      <c r="G6154" s="4">
        <v>21.4</v>
      </c>
      <c r="H6154" s="4">
        <v>473</v>
      </c>
      <c r="I6154" s="4">
        <v>2</v>
      </c>
      <c r="J6154" s="4">
        <v>62</v>
      </c>
      <c r="K6154" s="4">
        <v>0</v>
      </c>
      <c r="L6154" s="4">
        <v>14</v>
      </c>
      <c r="M6154" s="4">
        <v>4</v>
      </c>
      <c r="N6154" s="4">
        <v>45.3</v>
      </c>
      <c r="O6154" s="4">
        <f t="shared" si="768"/>
        <v>4</v>
      </c>
      <c r="P6154" s="4">
        <f t="shared" si="769"/>
        <v>2</v>
      </c>
      <c r="Q6154" s="4">
        <f t="shared" si="770"/>
        <v>2</v>
      </c>
      <c r="R6154" s="4">
        <f t="shared" si="771"/>
        <v>8</v>
      </c>
      <c r="S6154" s="4">
        <f t="shared" si="772"/>
        <v>98.5</v>
      </c>
      <c r="T6154" s="4" t="str">
        <f t="shared" si="773"/>
        <v>C - Entwicklungspotenzial</v>
      </c>
      <c r="U6154" s="4">
        <f>ROUND(((E6154-Hilfswerte!$B$20)/Hilfswerte!$B$21)+((F6154-Hilfswerte!$B$22)/Hilfswerte!$B$23)+((G6154-Hilfswerte!$B$24)/Hilfswerte!$B$25)+0.1*INDEX(Hilfswerte!$B$4:$B$15,MATCH(C6154,Hilfswerte!$A$4:$A$15,0)),2)</f>
        <v>1.21</v>
      </c>
      <c r="V6154" s="4">
        <f>ROUND(SQRT((((E6154-Hilfswerte!$B$20)/Hilfswerte!$B$21)-Hilfswerte!$B$28)^2+(((F6154-Hilfswerte!$B$22)/Hilfswerte!$B$23)-Hilfswerte!$B$29)^2+(((G6154-Hilfswerte!$B$24)/Hilfswerte!$B$25)-Hilfswerte!$B$30)^2),3)</f>
        <v>1.857</v>
      </c>
      <c r="W6154" s="4">
        <f>ROUND(E6154*Hilfswerte!$B$31,0)</f>
        <v>2467</v>
      </c>
      <c r="X6154" s="4">
        <f t="shared" si="774"/>
        <v>1994</v>
      </c>
      <c r="Y6154" s="4" t="str">
        <f>IF(T6154="A - Top-Kunde","bereits Top-Kunde",IF(AND(V6154&lt;=Hilfswerte!$B$34,H6154&lt;0.5*W6154),"Hoch",IF(AND(V6154&lt;=Hilfswerte!$B$35,H6154&lt;0.7*W6154),"Mittel","Niedrig")))</f>
        <v>Niedrig</v>
      </c>
      <c r="Z6154" s="4">
        <f t="shared" si="775"/>
        <v>5.9</v>
      </c>
      <c r="AA6154" s="4" t="str">
        <f>IF(J6154&gt;365,"Bereits abgewandert (Segment D)",IF(Z6154&gt;=Hilfswerte!$B$38,"Rot - akut gefaehrdet",IF(Z6154&gt;=Hilfswerte!$B$39,"Gelb - beobachten","Gruen - stabil")))</f>
        <v>Gruen - stabil</v>
      </c>
    </row>
    <row r="6155" spans="1:27" ht="15" customHeight="1" x14ac:dyDescent="0.25">
      <c r="A6155" s="4" t="s">
        <v>6502</v>
      </c>
      <c r="B6155" s="4" t="s">
        <v>559</v>
      </c>
      <c r="C6155" s="4" t="s">
        <v>47</v>
      </c>
      <c r="D6155" s="4" t="s">
        <v>30</v>
      </c>
      <c r="E6155" s="4">
        <v>32</v>
      </c>
      <c r="F6155" s="4">
        <v>10.7</v>
      </c>
      <c r="G6155" s="4">
        <v>2.6</v>
      </c>
      <c r="H6155" s="4">
        <v>1063</v>
      </c>
      <c r="I6155" s="4">
        <v>1</v>
      </c>
      <c r="J6155" s="4">
        <v>267</v>
      </c>
      <c r="K6155" s="4">
        <v>0</v>
      </c>
      <c r="L6155" s="4">
        <v>22</v>
      </c>
      <c r="M6155" s="4">
        <v>3</v>
      </c>
      <c r="N6155" s="4">
        <v>-8.4</v>
      </c>
      <c r="O6155" s="4">
        <f t="shared" si="768"/>
        <v>2</v>
      </c>
      <c r="P6155" s="4">
        <f t="shared" si="769"/>
        <v>1</v>
      </c>
      <c r="Q6155" s="4">
        <f t="shared" si="770"/>
        <v>3</v>
      </c>
      <c r="R6155" s="4">
        <f t="shared" si="771"/>
        <v>6</v>
      </c>
      <c r="S6155" s="4">
        <f t="shared" si="772"/>
        <v>49.2</v>
      </c>
      <c r="T6155" s="4" t="str">
        <f t="shared" si="773"/>
        <v>C - Entwicklungspotenzial</v>
      </c>
      <c r="U6155" s="4">
        <f>ROUND(((E6155-Hilfswerte!$B$20)/Hilfswerte!$B$21)+((F6155-Hilfswerte!$B$22)/Hilfswerte!$B$23)+((G6155-Hilfswerte!$B$24)/Hilfswerte!$B$25)+0.1*INDEX(Hilfswerte!$B$4:$B$15,MATCH(C6155,Hilfswerte!$A$4:$A$15,0)),2)</f>
        <v>-1.81</v>
      </c>
      <c r="V6155" s="4">
        <f>ROUND(SQRT((((E6155-Hilfswerte!$B$20)/Hilfswerte!$B$21)-Hilfswerte!$B$28)^2+(((F6155-Hilfswerte!$B$22)/Hilfswerte!$B$23)-Hilfswerte!$B$29)^2+(((G6155-Hilfswerte!$B$24)/Hilfswerte!$B$25)-Hilfswerte!$B$30)^2),3)</f>
        <v>1.5620000000000001</v>
      </c>
      <c r="W6155" s="4">
        <f>ROUND(E6155*Hilfswerte!$B$31,0)</f>
        <v>6577</v>
      </c>
      <c r="X6155" s="4">
        <f t="shared" si="774"/>
        <v>5514</v>
      </c>
      <c r="Y6155" s="4" t="str">
        <f>IF(T6155="A - Top-Kunde","bereits Top-Kunde",IF(AND(V6155&lt;=Hilfswerte!$B$34,H6155&lt;0.5*W6155),"Hoch",IF(AND(V6155&lt;=Hilfswerte!$B$35,H6155&lt;0.7*W6155),"Mittel","Niedrig")))</f>
        <v>Niedrig</v>
      </c>
      <c r="Z6155" s="4">
        <f t="shared" si="775"/>
        <v>21.1</v>
      </c>
      <c r="AA6155" s="4" t="str">
        <f>IF(J6155&gt;365,"Bereits abgewandert (Segment D)",IF(Z6155&gt;=Hilfswerte!$B$38,"Rot - akut gefaehrdet",IF(Z6155&gt;=Hilfswerte!$B$39,"Gelb - beobachten","Gruen - stabil")))</f>
        <v>Rot - akut gefaehrdet</v>
      </c>
    </row>
    <row r="6156" spans="1:27" ht="15" customHeight="1" x14ac:dyDescent="0.25">
      <c r="A6156" s="4" t="s">
        <v>6503</v>
      </c>
      <c r="B6156" s="4" t="s">
        <v>900</v>
      </c>
      <c r="C6156" s="4" t="s">
        <v>62</v>
      </c>
      <c r="D6156" s="4" t="s">
        <v>30</v>
      </c>
      <c r="E6156" s="4">
        <v>92</v>
      </c>
      <c r="F6156" s="4">
        <v>14.2</v>
      </c>
      <c r="G6156" s="4">
        <v>5.8</v>
      </c>
      <c r="H6156" s="4">
        <v>23943</v>
      </c>
      <c r="I6156" s="4">
        <v>7</v>
      </c>
      <c r="J6156" s="4">
        <v>28</v>
      </c>
      <c r="K6156" s="4">
        <v>0</v>
      </c>
      <c r="L6156" s="4">
        <v>11</v>
      </c>
      <c r="M6156" s="4">
        <v>4</v>
      </c>
      <c r="N6156" s="4">
        <v>0.5</v>
      </c>
      <c r="O6156" s="4">
        <f t="shared" si="768"/>
        <v>5</v>
      </c>
      <c r="P6156" s="4">
        <f t="shared" si="769"/>
        <v>5</v>
      </c>
      <c r="Q6156" s="4">
        <f t="shared" si="770"/>
        <v>5</v>
      </c>
      <c r="R6156" s="4">
        <f t="shared" si="771"/>
        <v>15</v>
      </c>
      <c r="S6156" s="4">
        <f t="shared" si="772"/>
        <v>147</v>
      </c>
      <c r="T6156" s="4" t="str">
        <f t="shared" si="773"/>
        <v>A - Top-Kunde</v>
      </c>
      <c r="U6156" s="4">
        <f>ROUND(((E6156-Hilfswerte!$B$20)/Hilfswerte!$B$21)+((F6156-Hilfswerte!$B$22)/Hilfswerte!$B$23)+((G6156-Hilfswerte!$B$24)/Hilfswerte!$B$25)+0.1*INDEX(Hilfswerte!$B$4:$B$15,MATCH(C6156,Hilfswerte!$A$4:$A$15,0)),2)</f>
        <v>-0.65</v>
      </c>
      <c r="V6156" s="4">
        <f>ROUND(SQRT((((E6156-Hilfswerte!$B$20)/Hilfswerte!$B$21)-Hilfswerte!$B$28)^2+(((F6156-Hilfswerte!$B$22)/Hilfswerte!$B$23)-Hilfswerte!$B$29)^2+(((G6156-Hilfswerte!$B$24)/Hilfswerte!$B$25)-Hilfswerte!$B$30)^2),3)</f>
        <v>1.01</v>
      </c>
      <c r="W6156" s="4">
        <f>ROUND(E6156*Hilfswerte!$B$31,0)</f>
        <v>18910</v>
      </c>
      <c r="X6156" s="4">
        <f t="shared" si="774"/>
        <v>0</v>
      </c>
      <c r="Y6156" s="4" t="str">
        <f>IF(T6156="A - Top-Kunde","bereits Top-Kunde",IF(AND(V6156&lt;=Hilfswerte!$B$34,H6156&lt;0.5*W6156),"Hoch",IF(AND(V6156&lt;=Hilfswerte!$B$35,H6156&lt;0.7*W6156),"Mittel","Niedrig")))</f>
        <v>bereits Top-Kunde</v>
      </c>
      <c r="Z6156" s="4">
        <f t="shared" si="775"/>
        <v>3.6</v>
      </c>
      <c r="AA6156" s="4" t="str">
        <f>IF(J6156&gt;365,"Bereits abgewandert (Segment D)",IF(Z6156&gt;=Hilfswerte!$B$38,"Rot - akut gefaehrdet",IF(Z6156&gt;=Hilfswerte!$B$39,"Gelb - beobachten","Gruen - stabil")))</f>
        <v>Gruen - stabil</v>
      </c>
    </row>
    <row r="6157" spans="1:27" ht="15" customHeight="1" x14ac:dyDescent="0.25">
      <c r="A6157" s="4" t="s">
        <v>6504</v>
      </c>
      <c r="B6157" s="4" t="s">
        <v>265</v>
      </c>
      <c r="C6157" s="4" t="s">
        <v>84</v>
      </c>
      <c r="D6157" s="4" t="s">
        <v>30</v>
      </c>
      <c r="E6157" s="4">
        <v>42</v>
      </c>
      <c r="F6157" s="4">
        <v>7.3</v>
      </c>
      <c r="G6157" s="4">
        <v>14.8</v>
      </c>
      <c r="H6157" s="4">
        <v>1285</v>
      </c>
      <c r="I6157" s="4">
        <v>2</v>
      </c>
      <c r="J6157" s="4">
        <v>74</v>
      </c>
      <c r="K6157" s="4">
        <v>0</v>
      </c>
      <c r="L6157" s="4">
        <v>-7</v>
      </c>
      <c r="M6157" s="4">
        <v>3</v>
      </c>
      <c r="N6157" s="4">
        <v>-2.6</v>
      </c>
      <c r="O6157" s="4">
        <f t="shared" si="768"/>
        <v>4</v>
      </c>
      <c r="P6157" s="4">
        <f t="shared" si="769"/>
        <v>2</v>
      </c>
      <c r="Q6157" s="4">
        <f t="shared" si="770"/>
        <v>3</v>
      </c>
      <c r="R6157" s="4">
        <f t="shared" si="771"/>
        <v>9</v>
      </c>
      <c r="S6157" s="4">
        <f t="shared" si="772"/>
        <v>88.7</v>
      </c>
      <c r="T6157" s="4" t="str">
        <f t="shared" si="773"/>
        <v>C - Entwicklungspotenzial</v>
      </c>
      <c r="U6157" s="4">
        <f>ROUND(((E6157-Hilfswerte!$B$20)/Hilfswerte!$B$21)+((F6157-Hilfswerte!$B$22)/Hilfswerte!$B$23)+((G6157-Hilfswerte!$B$24)/Hilfswerte!$B$25)+0.1*INDEX(Hilfswerte!$B$4:$B$15,MATCH(C6157,Hilfswerte!$A$4:$A$15,0)),2)</f>
        <v>0.02</v>
      </c>
      <c r="V6157" s="4">
        <f>ROUND(SQRT((((E6157-Hilfswerte!$B$20)/Hilfswerte!$B$21)-Hilfswerte!$B$28)^2+(((F6157-Hilfswerte!$B$22)/Hilfswerte!$B$23)-Hilfswerte!$B$29)^2+(((G6157-Hilfswerte!$B$24)/Hilfswerte!$B$25)-Hilfswerte!$B$30)^2),3)</f>
        <v>0.95499999999999996</v>
      </c>
      <c r="W6157" s="4">
        <f>ROUND(E6157*Hilfswerte!$B$31,0)</f>
        <v>8633</v>
      </c>
      <c r="X6157" s="4">
        <f t="shared" si="774"/>
        <v>7348</v>
      </c>
      <c r="Y6157" s="4" t="str">
        <f>IF(T6157="A - Top-Kunde","bereits Top-Kunde",IF(AND(V6157&lt;=Hilfswerte!$B$34,H6157&lt;0.5*W6157),"Hoch",IF(AND(V6157&lt;=Hilfswerte!$B$35,H6157&lt;0.7*W6157),"Mittel","Niedrig")))</f>
        <v>Mittel</v>
      </c>
      <c r="Z6157" s="4">
        <f t="shared" si="775"/>
        <v>4.7</v>
      </c>
      <c r="AA6157" s="4" t="str">
        <f>IF(J6157&gt;365,"Bereits abgewandert (Segment D)",IF(Z6157&gt;=Hilfswerte!$B$38,"Rot - akut gefaehrdet",IF(Z6157&gt;=Hilfswerte!$B$39,"Gelb - beobachten","Gruen - stabil")))</f>
        <v>Gruen - stabil</v>
      </c>
    </row>
    <row r="6158" spans="1:27" ht="15" customHeight="1" x14ac:dyDescent="0.25">
      <c r="A6158" s="4" t="s">
        <v>6505</v>
      </c>
      <c r="B6158" s="4" t="s">
        <v>1107</v>
      </c>
      <c r="C6158" s="4" t="s">
        <v>59</v>
      </c>
      <c r="D6158" s="4" t="s">
        <v>30</v>
      </c>
      <c r="E6158" s="4">
        <v>9</v>
      </c>
      <c r="F6158" s="4">
        <v>1</v>
      </c>
      <c r="G6158" s="4">
        <v>8.6999999999999993</v>
      </c>
      <c r="H6158" s="4">
        <v>359</v>
      </c>
      <c r="I6158" s="4">
        <v>1</v>
      </c>
      <c r="J6158" s="4">
        <v>365</v>
      </c>
      <c r="K6158" s="4">
        <v>0</v>
      </c>
      <c r="L6158" s="4">
        <v>-4</v>
      </c>
      <c r="M6158" s="4">
        <v>4</v>
      </c>
      <c r="N6158" s="4">
        <v>-1.7</v>
      </c>
      <c r="O6158" s="4">
        <f t="shared" si="768"/>
        <v>2</v>
      </c>
      <c r="P6158" s="4">
        <f t="shared" si="769"/>
        <v>1</v>
      </c>
      <c r="Q6158" s="4">
        <f t="shared" si="770"/>
        <v>2</v>
      </c>
      <c r="R6158" s="4">
        <f t="shared" si="771"/>
        <v>5</v>
      </c>
      <c r="S6158" s="4">
        <f t="shared" si="772"/>
        <v>49.2</v>
      </c>
      <c r="T6158" s="4" t="str">
        <f t="shared" si="773"/>
        <v>C - Entwicklungspotenzial</v>
      </c>
      <c r="U6158" s="4">
        <f>ROUND(((E6158-Hilfswerte!$B$20)/Hilfswerte!$B$21)+((F6158-Hilfswerte!$B$22)/Hilfswerte!$B$23)+((G6158-Hilfswerte!$B$24)/Hilfswerte!$B$25)+0.1*INDEX(Hilfswerte!$B$4:$B$15,MATCH(C6158,Hilfswerte!$A$4:$A$15,0)),2)</f>
        <v>-1.27</v>
      </c>
      <c r="V6158" s="4">
        <f>ROUND(SQRT((((E6158-Hilfswerte!$B$20)/Hilfswerte!$B$21)-Hilfswerte!$B$28)^2+(((F6158-Hilfswerte!$B$22)/Hilfswerte!$B$23)-Hilfswerte!$B$29)^2+(((G6158-Hilfswerte!$B$24)/Hilfswerte!$B$25)-Hilfswerte!$B$30)^2),3)</f>
        <v>1.0269999999999999</v>
      </c>
      <c r="W6158" s="4">
        <f>ROUND(E6158*Hilfswerte!$B$31,0)</f>
        <v>1850</v>
      </c>
      <c r="X6158" s="4">
        <f t="shared" si="774"/>
        <v>1491</v>
      </c>
      <c r="Y6158" s="4" t="str">
        <f>IF(T6158="A - Top-Kunde","bereits Top-Kunde",IF(AND(V6158&lt;=Hilfswerte!$B$34,H6158&lt;0.5*W6158),"Hoch",IF(AND(V6158&lt;=Hilfswerte!$B$35,H6158&lt;0.7*W6158),"Mittel","Niedrig")))</f>
        <v>Mittel</v>
      </c>
      <c r="Z6158" s="4">
        <f t="shared" si="775"/>
        <v>18.899999999999999</v>
      </c>
      <c r="AA6158" s="4" t="str">
        <f>IF(J6158&gt;365,"Bereits abgewandert (Segment D)",IF(Z6158&gt;=Hilfswerte!$B$38,"Rot - akut gefaehrdet",IF(Z6158&gt;=Hilfswerte!$B$39,"Gelb - beobachten","Gruen - stabil")))</f>
        <v>Gelb - beobachten</v>
      </c>
    </row>
    <row r="6159" spans="1:27" ht="15" customHeight="1" x14ac:dyDescent="0.25">
      <c r="A6159" s="4" t="s">
        <v>6506</v>
      </c>
      <c r="B6159" s="4" t="s">
        <v>1176</v>
      </c>
      <c r="C6159" s="4" t="s">
        <v>38</v>
      </c>
      <c r="D6159" s="4" t="s">
        <v>30</v>
      </c>
      <c r="E6159" s="4">
        <v>162</v>
      </c>
      <c r="F6159" s="4">
        <v>23.4</v>
      </c>
      <c r="G6159" s="4">
        <v>14.7</v>
      </c>
      <c r="H6159" s="4">
        <v>50917</v>
      </c>
      <c r="I6159" s="4">
        <v>5</v>
      </c>
      <c r="J6159" s="4">
        <v>5</v>
      </c>
      <c r="K6159" s="4">
        <v>1</v>
      </c>
      <c r="L6159" s="4">
        <v>16</v>
      </c>
      <c r="M6159" s="4">
        <v>3</v>
      </c>
      <c r="N6159" s="4">
        <v>32.5</v>
      </c>
      <c r="O6159" s="4">
        <f t="shared" si="768"/>
        <v>5</v>
      </c>
      <c r="P6159" s="4">
        <f t="shared" si="769"/>
        <v>5</v>
      </c>
      <c r="Q6159" s="4">
        <f t="shared" si="770"/>
        <v>5</v>
      </c>
      <c r="R6159" s="4">
        <f t="shared" si="771"/>
        <v>15</v>
      </c>
      <c r="S6159" s="4">
        <f t="shared" si="772"/>
        <v>155.5</v>
      </c>
      <c r="T6159" s="4" t="str">
        <f t="shared" si="773"/>
        <v>A - Top-Kunde</v>
      </c>
      <c r="U6159" s="4">
        <f>ROUND(((E6159-Hilfswerte!$B$20)/Hilfswerte!$B$21)+((F6159-Hilfswerte!$B$22)/Hilfswerte!$B$23)+((G6159-Hilfswerte!$B$24)/Hilfswerte!$B$25)+0.1*INDEX(Hilfswerte!$B$4:$B$15,MATCH(C6159,Hilfswerte!$A$4:$A$15,0)),2)</f>
        <v>1.1499999999999999</v>
      </c>
      <c r="V6159" s="4">
        <f>ROUND(SQRT((((E6159-Hilfswerte!$B$20)/Hilfswerte!$B$21)-Hilfswerte!$B$28)^2+(((F6159-Hilfswerte!$B$22)/Hilfswerte!$B$23)-Hilfswerte!$B$29)^2+(((G6159-Hilfswerte!$B$24)/Hilfswerte!$B$25)-Hilfswerte!$B$30)^2),3)</f>
        <v>0.61199999999999999</v>
      </c>
      <c r="W6159" s="4">
        <f>ROUND(E6159*Hilfswerte!$B$31,0)</f>
        <v>33298</v>
      </c>
      <c r="X6159" s="4">
        <f t="shared" si="774"/>
        <v>0</v>
      </c>
      <c r="Y6159" s="4" t="str">
        <f>IF(T6159="A - Top-Kunde","bereits Top-Kunde",IF(AND(V6159&lt;=Hilfswerte!$B$34,H6159&lt;0.5*W6159),"Hoch",IF(AND(V6159&lt;=Hilfswerte!$B$35,H6159&lt;0.7*W6159),"Mittel","Niedrig")))</f>
        <v>bereits Top-Kunde</v>
      </c>
      <c r="Z6159" s="4">
        <f t="shared" si="775"/>
        <v>6.5</v>
      </c>
      <c r="AA6159" s="4" t="str">
        <f>IF(J6159&gt;365,"Bereits abgewandert (Segment D)",IF(Z6159&gt;=Hilfswerte!$B$38,"Rot - akut gefaehrdet",IF(Z6159&gt;=Hilfswerte!$B$39,"Gelb - beobachten","Gruen - stabil")))</f>
        <v>Gruen - stabil</v>
      </c>
    </row>
    <row r="6160" spans="1:27" ht="15" customHeight="1" x14ac:dyDescent="0.25">
      <c r="A6160" s="4" t="s">
        <v>6507</v>
      </c>
      <c r="B6160" s="4" t="s">
        <v>381</v>
      </c>
      <c r="C6160" s="4" t="s">
        <v>51</v>
      </c>
      <c r="D6160" s="4" t="s">
        <v>30</v>
      </c>
      <c r="E6160" s="4">
        <v>37</v>
      </c>
      <c r="F6160" s="4">
        <v>6.6</v>
      </c>
      <c r="G6160" s="4">
        <v>9.9</v>
      </c>
      <c r="H6160" s="4">
        <v>788</v>
      </c>
      <c r="I6160" s="4">
        <v>5</v>
      </c>
      <c r="J6160" s="4">
        <v>23</v>
      </c>
      <c r="K6160" s="4">
        <v>0</v>
      </c>
      <c r="L6160" s="4">
        <v>4</v>
      </c>
      <c r="M6160" s="4">
        <v>5</v>
      </c>
      <c r="N6160" s="4">
        <v>-26.3</v>
      </c>
      <c r="O6160" s="4">
        <f t="shared" si="768"/>
        <v>5</v>
      </c>
      <c r="P6160" s="4">
        <f t="shared" si="769"/>
        <v>5</v>
      </c>
      <c r="Q6160" s="4">
        <f t="shared" si="770"/>
        <v>2</v>
      </c>
      <c r="R6160" s="4">
        <f t="shared" si="771"/>
        <v>12</v>
      </c>
      <c r="S6160" s="4">
        <f t="shared" si="772"/>
        <v>105.7</v>
      </c>
      <c r="T6160" s="4" t="str">
        <f t="shared" si="773"/>
        <v>B - Kernkunde</v>
      </c>
      <c r="U6160" s="4">
        <f>ROUND(((E6160-Hilfswerte!$B$20)/Hilfswerte!$B$21)+((F6160-Hilfswerte!$B$22)/Hilfswerte!$B$23)+((G6160-Hilfswerte!$B$24)/Hilfswerte!$B$25)+0.1*INDEX(Hilfswerte!$B$4:$B$15,MATCH(C6160,Hilfswerte!$A$4:$A$15,0)),2)</f>
        <v>-0.44</v>
      </c>
      <c r="V6160" s="4">
        <f>ROUND(SQRT((((E6160-Hilfswerte!$B$20)/Hilfswerte!$B$21)-Hilfswerte!$B$28)^2+(((F6160-Hilfswerte!$B$22)/Hilfswerte!$B$23)-Hilfswerte!$B$29)^2+(((G6160-Hilfswerte!$B$24)/Hilfswerte!$B$25)-Hilfswerte!$B$30)^2),3)</f>
        <v>0.81699999999999995</v>
      </c>
      <c r="W6160" s="4">
        <f>ROUND(E6160*Hilfswerte!$B$31,0)</f>
        <v>7605</v>
      </c>
      <c r="X6160" s="4">
        <f t="shared" si="774"/>
        <v>6817</v>
      </c>
      <c r="Y6160" s="4" t="str">
        <f>IF(T6160="A - Top-Kunde","bereits Top-Kunde",IF(AND(V6160&lt;=Hilfswerte!$B$34,H6160&lt;0.5*W6160),"Hoch",IF(AND(V6160&lt;=Hilfswerte!$B$35,H6160&lt;0.7*W6160),"Mittel","Niedrig")))</f>
        <v>Hoch</v>
      </c>
      <c r="Z6160" s="4">
        <f t="shared" si="775"/>
        <v>12.5</v>
      </c>
      <c r="AA6160" s="4" t="str">
        <f>IF(J6160&gt;365,"Bereits abgewandert (Segment D)",IF(Z6160&gt;=Hilfswerte!$B$38,"Rot - akut gefaehrdet",IF(Z6160&gt;=Hilfswerte!$B$39,"Gelb - beobachten","Gruen - stabil")))</f>
        <v>Gruen - stabil</v>
      </c>
    </row>
    <row r="6161" spans="1:27" ht="15" customHeight="1" x14ac:dyDescent="0.25">
      <c r="A6161" s="4" t="s">
        <v>6508</v>
      </c>
      <c r="B6161" s="4" t="s">
        <v>76</v>
      </c>
      <c r="C6161" s="4" t="s">
        <v>74</v>
      </c>
      <c r="D6161" s="4" t="s">
        <v>30</v>
      </c>
      <c r="E6161" s="4">
        <v>412</v>
      </c>
      <c r="F6161" s="4">
        <v>131.19999999999999</v>
      </c>
      <c r="G6161" s="4">
        <v>18.8</v>
      </c>
      <c r="H6161" s="4">
        <v>23691</v>
      </c>
      <c r="I6161" s="4">
        <v>2</v>
      </c>
      <c r="J6161" s="4">
        <v>33</v>
      </c>
      <c r="K6161" s="4">
        <v>0</v>
      </c>
      <c r="L6161" s="4">
        <v>-2</v>
      </c>
      <c r="M6161" s="4">
        <v>6</v>
      </c>
      <c r="N6161" s="4">
        <v>-12.9</v>
      </c>
      <c r="O6161" s="4">
        <f t="shared" si="768"/>
        <v>4</v>
      </c>
      <c r="P6161" s="4">
        <f t="shared" si="769"/>
        <v>2</v>
      </c>
      <c r="Q6161" s="4">
        <f t="shared" si="770"/>
        <v>5</v>
      </c>
      <c r="R6161" s="4">
        <f t="shared" si="771"/>
        <v>11</v>
      </c>
      <c r="S6161" s="4">
        <f t="shared" si="772"/>
        <v>103.6</v>
      </c>
      <c r="T6161" s="4" t="str">
        <f t="shared" si="773"/>
        <v>C - Entwicklungspotenzial</v>
      </c>
      <c r="U6161" s="4">
        <f>ROUND(((E6161-Hilfswerte!$B$20)/Hilfswerte!$B$21)+((F6161-Hilfswerte!$B$22)/Hilfswerte!$B$23)+((G6161-Hilfswerte!$B$24)/Hilfswerte!$B$25)+0.1*INDEX(Hilfswerte!$B$4:$B$15,MATCH(C6161,Hilfswerte!$A$4:$A$15,0)),2)</f>
        <v>4.45</v>
      </c>
      <c r="V6161" s="4">
        <f>ROUND(SQRT((((E6161-Hilfswerte!$B$20)/Hilfswerte!$B$21)-Hilfswerte!$B$28)^2+(((F6161-Hilfswerte!$B$22)/Hilfswerte!$B$23)-Hilfswerte!$B$29)^2+(((G6161-Hilfswerte!$B$24)/Hilfswerte!$B$25)-Hilfswerte!$B$30)^2),3)</f>
        <v>2.323</v>
      </c>
      <c r="W6161" s="4">
        <f>ROUND(E6161*Hilfswerte!$B$31,0)</f>
        <v>84685</v>
      </c>
      <c r="X6161" s="4">
        <f t="shared" si="774"/>
        <v>60994</v>
      </c>
      <c r="Y6161" s="4" t="str">
        <f>IF(T6161="A - Top-Kunde","bereits Top-Kunde",IF(AND(V6161&lt;=Hilfswerte!$B$34,H6161&lt;0.5*W6161),"Hoch",IF(AND(V6161&lt;=Hilfswerte!$B$35,H6161&lt;0.7*W6161),"Mittel","Niedrig")))</f>
        <v>Niedrig</v>
      </c>
      <c r="Z6161" s="4">
        <f t="shared" si="775"/>
        <v>6.8</v>
      </c>
      <c r="AA6161" s="4" t="str">
        <f>IF(J6161&gt;365,"Bereits abgewandert (Segment D)",IF(Z6161&gt;=Hilfswerte!$B$38,"Rot - akut gefaehrdet",IF(Z6161&gt;=Hilfswerte!$B$39,"Gelb - beobachten","Gruen - stabil")))</f>
        <v>Gruen - stabil</v>
      </c>
    </row>
    <row r="6162" spans="1:27" ht="15" customHeight="1" x14ac:dyDescent="0.25">
      <c r="A6162" s="4" t="s">
        <v>6509</v>
      </c>
      <c r="B6162" s="4" t="s">
        <v>1280</v>
      </c>
      <c r="C6162" s="4" t="s">
        <v>55</v>
      </c>
      <c r="D6162" s="4" t="s">
        <v>30</v>
      </c>
      <c r="E6162" s="4">
        <v>108</v>
      </c>
      <c r="F6162" s="4">
        <v>19.600000000000001</v>
      </c>
      <c r="G6162" s="4">
        <v>4.5</v>
      </c>
      <c r="H6162" s="4">
        <v>14796</v>
      </c>
      <c r="I6162" s="4">
        <v>3</v>
      </c>
      <c r="J6162" s="4">
        <v>41</v>
      </c>
      <c r="K6162" s="4">
        <v>0</v>
      </c>
      <c r="L6162" s="4">
        <v>0</v>
      </c>
      <c r="M6162" s="4">
        <v>4</v>
      </c>
      <c r="N6162" s="4">
        <v>-24.7</v>
      </c>
      <c r="O6162" s="4">
        <f t="shared" si="768"/>
        <v>4</v>
      </c>
      <c r="P6162" s="4">
        <f t="shared" si="769"/>
        <v>3</v>
      </c>
      <c r="Q6162" s="4">
        <f t="shared" si="770"/>
        <v>5</v>
      </c>
      <c r="R6162" s="4">
        <f t="shared" si="771"/>
        <v>12</v>
      </c>
      <c r="S6162" s="4">
        <f t="shared" si="772"/>
        <v>107.7</v>
      </c>
      <c r="T6162" s="4" t="str">
        <f t="shared" si="773"/>
        <v>B - Kernkunde</v>
      </c>
      <c r="U6162" s="4">
        <f>ROUND(((E6162-Hilfswerte!$B$20)/Hilfswerte!$B$21)+((F6162-Hilfswerte!$B$22)/Hilfswerte!$B$23)+((G6162-Hilfswerte!$B$24)/Hilfswerte!$B$25)+0.1*INDEX(Hilfswerte!$B$4:$B$15,MATCH(C6162,Hilfswerte!$A$4:$A$15,0)),2)</f>
        <v>-0.82</v>
      </c>
      <c r="V6162" s="4">
        <f>ROUND(SQRT((((E6162-Hilfswerte!$B$20)/Hilfswerte!$B$21)-Hilfswerte!$B$28)^2+(((F6162-Hilfswerte!$B$22)/Hilfswerte!$B$23)-Hilfswerte!$B$29)^2+(((G6162-Hilfswerte!$B$24)/Hilfswerte!$B$25)-Hilfswerte!$B$30)^2),3)</f>
        <v>1.143</v>
      </c>
      <c r="W6162" s="4">
        <f>ROUND(E6162*Hilfswerte!$B$31,0)</f>
        <v>22199</v>
      </c>
      <c r="X6162" s="4">
        <f t="shared" si="774"/>
        <v>7403</v>
      </c>
      <c r="Y6162" s="4" t="str">
        <f>IF(T6162="A - Top-Kunde","bereits Top-Kunde",IF(AND(V6162&lt;=Hilfswerte!$B$34,H6162&lt;0.5*W6162),"Hoch",IF(AND(V6162&lt;=Hilfswerte!$B$35,H6162&lt;0.7*W6162),"Mittel","Niedrig")))</f>
        <v>Mittel</v>
      </c>
      <c r="Z6162" s="4">
        <f t="shared" si="775"/>
        <v>11.9</v>
      </c>
      <c r="AA6162" s="4" t="str">
        <f>IF(J6162&gt;365,"Bereits abgewandert (Segment D)",IF(Z6162&gt;=Hilfswerte!$B$38,"Rot - akut gefaehrdet",IF(Z6162&gt;=Hilfswerte!$B$39,"Gelb - beobachten","Gruen - stabil")))</f>
        <v>Gruen - stabil</v>
      </c>
    </row>
    <row r="6163" spans="1:27" ht="15" customHeight="1" x14ac:dyDescent="0.25">
      <c r="A6163" s="4" t="s">
        <v>6510</v>
      </c>
      <c r="B6163" s="4" t="s">
        <v>657</v>
      </c>
      <c r="C6163" s="4" t="s">
        <v>47</v>
      </c>
      <c r="D6163" s="4" t="s">
        <v>52</v>
      </c>
      <c r="E6163" s="4">
        <v>504</v>
      </c>
      <c r="F6163" s="4">
        <v>119.9</v>
      </c>
      <c r="G6163" s="4">
        <v>16.7</v>
      </c>
      <c r="H6163" s="4">
        <v>8893</v>
      </c>
      <c r="I6163" s="4">
        <v>1</v>
      </c>
      <c r="J6163" s="4">
        <v>300</v>
      </c>
      <c r="K6163" s="4">
        <v>0</v>
      </c>
      <c r="L6163" s="4">
        <v>33</v>
      </c>
      <c r="M6163" s="4">
        <v>5</v>
      </c>
      <c r="N6163" s="4">
        <v>-3</v>
      </c>
      <c r="O6163" s="4">
        <f t="shared" si="768"/>
        <v>2</v>
      </c>
      <c r="P6163" s="4">
        <f t="shared" si="769"/>
        <v>1</v>
      </c>
      <c r="Q6163" s="4">
        <f t="shared" si="770"/>
        <v>5</v>
      </c>
      <c r="R6163" s="4">
        <f t="shared" si="771"/>
        <v>8</v>
      </c>
      <c r="S6163" s="4">
        <f t="shared" si="772"/>
        <v>68.599999999999994</v>
      </c>
      <c r="T6163" s="4" t="str">
        <f t="shared" si="773"/>
        <v>C - Entwicklungspotenzial</v>
      </c>
      <c r="U6163" s="4">
        <f>ROUND(((E6163-Hilfswerte!$B$20)/Hilfswerte!$B$21)+((F6163-Hilfswerte!$B$22)/Hilfswerte!$B$23)+((G6163-Hilfswerte!$B$24)/Hilfswerte!$B$25)+0.1*INDEX(Hilfswerte!$B$4:$B$15,MATCH(C6163,Hilfswerte!$A$4:$A$15,0)),2)</f>
        <v>4.41</v>
      </c>
      <c r="V6163" s="4">
        <f>ROUND(SQRT((((E6163-Hilfswerte!$B$20)/Hilfswerte!$B$21)-Hilfswerte!$B$28)^2+(((F6163-Hilfswerte!$B$22)/Hilfswerte!$B$23)-Hilfswerte!$B$29)^2+(((G6163-Hilfswerte!$B$24)/Hilfswerte!$B$25)-Hilfswerte!$B$30)^2),3)</f>
        <v>2.2440000000000002</v>
      </c>
      <c r="W6163" s="4">
        <f>ROUND(E6163*Hilfswerte!$B$31,0)</f>
        <v>103595</v>
      </c>
      <c r="X6163" s="4">
        <f t="shared" si="774"/>
        <v>94702</v>
      </c>
      <c r="Y6163" s="4" t="str">
        <f>IF(T6163="A - Top-Kunde","bereits Top-Kunde",IF(AND(V6163&lt;=Hilfswerte!$B$34,H6163&lt;0.5*W6163),"Hoch",IF(AND(V6163&lt;=Hilfswerte!$B$35,H6163&lt;0.7*W6163),"Mittel","Niedrig")))</f>
        <v>Niedrig</v>
      </c>
      <c r="Z6163" s="4">
        <f t="shared" si="775"/>
        <v>22.8</v>
      </c>
      <c r="AA6163" s="4" t="str">
        <f>IF(J6163&gt;365,"Bereits abgewandert (Segment D)",IF(Z6163&gt;=Hilfswerte!$B$38,"Rot - akut gefaehrdet",IF(Z6163&gt;=Hilfswerte!$B$39,"Gelb - beobachten","Gruen - stabil")))</f>
        <v>Rot - akut gefaehrdet</v>
      </c>
    </row>
    <row r="6164" spans="1:27" ht="15" customHeight="1" x14ac:dyDescent="0.25">
      <c r="A6164" s="4" t="s">
        <v>6511</v>
      </c>
      <c r="B6164" s="4" t="s">
        <v>481</v>
      </c>
      <c r="C6164" s="4" t="s">
        <v>33</v>
      </c>
      <c r="D6164" s="4" t="s">
        <v>178</v>
      </c>
      <c r="E6164" s="4">
        <v>32</v>
      </c>
      <c r="F6164" s="4">
        <v>5.4</v>
      </c>
      <c r="G6164" s="4">
        <v>10.8</v>
      </c>
      <c r="H6164" s="4">
        <v>2684</v>
      </c>
      <c r="I6164" s="4">
        <v>3</v>
      </c>
      <c r="J6164" s="4">
        <v>40</v>
      </c>
      <c r="K6164" s="4">
        <v>1</v>
      </c>
      <c r="L6164" s="4">
        <v>32</v>
      </c>
      <c r="M6164" s="4">
        <v>2</v>
      </c>
      <c r="N6164" s="4">
        <v>16.7</v>
      </c>
      <c r="O6164" s="4">
        <f t="shared" si="768"/>
        <v>4</v>
      </c>
      <c r="P6164" s="4">
        <f t="shared" si="769"/>
        <v>3</v>
      </c>
      <c r="Q6164" s="4">
        <f t="shared" si="770"/>
        <v>4</v>
      </c>
      <c r="R6164" s="4">
        <f t="shared" si="771"/>
        <v>11</v>
      </c>
      <c r="S6164" s="4">
        <f t="shared" si="772"/>
        <v>102.8</v>
      </c>
      <c r="T6164" s="4" t="str">
        <f t="shared" si="773"/>
        <v>C - Entwicklungspotenzial</v>
      </c>
      <c r="U6164" s="4">
        <f>ROUND(((E6164-Hilfswerte!$B$20)/Hilfswerte!$B$21)+((F6164-Hilfswerte!$B$22)/Hilfswerte!$B$23)+((G6164-Hilfswerte!$B$24)/Hilfswerte!$B$25)+0.1*INDEX(Hilfswerte!$B$4:$B$15,MATCH(C6164,Hilfswerte!$A$4:$A$15,0)),2)</f>
        <v>-0.66</v>
      </c>
      <c r="V6164" s="4">
        <f>ROUND(SQRT((((E6164-Hilfswerte!$B$20)/Hilfswerte!$B$21)-Hilfswerte!$B$28)^2+(((F6164-Hilfswerte!$B$22)/Hilfswerte!$B$23)-Hilfswerte!$B$29)^2+(((G6164-Hilfswerte!$B$24)/Hilfswerte!$B$25)-Hilfswerte!$B$30)^2),3)</f>
        <v>0.82299999999999995</v>
      </c>
      <c r="W6164" s="4">
        <f>ROUND(E6164*Hilfswerte!$B$31,0)</f>
        <v>6577</v>
      </c>
      <c r="X6164" s="4">
        <f t="shared" si="774"/>
        <v>3893</v>
      </c>
      <c r="Y6164" s="4" t="str">
        <f>IF(T6164="A - Top-Kunde","bereits Top-Kunde",IF(AND(V6164&lt;=Hilfswerte!$B$34,H6164&lt;0.5*W6164),"Hoch",IF(AND(V6164&lt;=Hilfswerte!$B$35,H6164&lt;0.7*W6164),"Mittel","Niedrig")))</f>
        <v>Hoch</v>
      </c>
      <c r="Z6164" s="4">
        <f t="shared" si="775"/>
        <v>11.4</v>
      </c>
      <c r="AA6164" s="4" t="str">
        <f>IF(J6164&gt;365,"Bereits abgewandert (Segment D)",IF(Z6164&gt;=Hilfswerte!$B$38,"Rot - akut gefaehrdet",IF(Z6164&gt;=Hilfswerte!$B$39,"Gelb - beobachten","Gruen - stabil")))</f>
        <v>Gruen - stabil</v>
      </c>
    </row>
    <row r="6165" spans="1:27" ht="15" customHeight="1" x14ac:dyDescent="0.25">
      <c r="A6165" s="4" t="s">
        <v>6512</v>
      </c>
      <c r="B6165" s="4" t="s">
        <v>1600</v>
      </c>
      <c r="C6165" s="4" t="s">
        <v>74</v>
      </c>
      <c r="D6165" s="4" t="s">
        <v>30</v>
      </c>
      <c r="E6165" s="4">
        <v>14</v>
      </c>
      <c r="F6165" s="4">
        <v>2</v>
      </c>
      <c r="G6165" s="4">
        <v>14</v>
      </c>
      <c r="H6165" s="4">
        <v>1112</v>
      </c>
      <c r="I6165" s="4">
        <v>2</v>
      </c>
      <c r="J6165" s="4">
        <v>68</v>
      </c>
      <c r="K6165" s="4">
        <v>0</v>
      </c>
      <c r="L6165" s="4">
        <v>8</v>
      </c>
      <c r="M6165" s="4">
        <v>2</v>
      </c>
      <c r="N6165" s="4">
        <v>22.9</v>
      </c>
      <c r="O6165" s="4">
        <f t="shared" si="768"/>
        <v>4</v>
      </c>
      <c r="P6165" s="4">
        <f t="shared" si="769"/>
        <v>2</v>
      </c>
      <c r="Q6165" s="4">
        <f t="shared" si="770"/>
        <v>3</v>
      </c>
      <c r="R6165" s="4">
        <f t="shared" si="771"/>
        <v>9</v>
      </c>
      <c r="S6165" s="4">
        <f t="shared" si="772"/>
        <v>99.1</v>
      </c>
      <c r="T6165" s="4" t="str">
        <f t="shared" si="773"/>
        <v>C - Entwicklungspotenzial</v>
      </c>
      <c r="U6165" s="4">
        <f>ROUND(((E6165-Hilfswerte!$B$20)/Hilfswerte!$B$21)+((F6165-Hilfswerte!$B$22)/Hilfswerte!$B$23)+((G6165-Hilfswerte!$B$24)/Hilfswerte!$B$25)+0.1*INDEX(Hilfswerte!$B$4:$B$15,MATCH(C6165,Hilfswerte!$A$4:$A$15,0)),2)</f>
        <v>-0.34</v>
      </c>
      <c r="V6165" s="4">
        <f>ROUND(SQRT((((E6165-Hilfswerte!$B$20)/Hilfswerte!$B$21)-Hilfswerte!$B$28)^2+(((F6165-Hilfswerte!$B$22)/Hilfswerte!$B$23)-Hilfswerte!$B$29)^2+(((G6165-Hilfswerte!$B$24)/Hilfswerte!$B$25)-Hilfswerte!$B$30)^2),3)</f>
        <v>1.02</v>
      </c>
      <c r="W6165" s="4">
        <f>ROUND(E6165*Hilfswerte!$B$31,0)</f>
        <v>2878</v>
      </c>
      <c r="X6165" s="4">
        <f t="shared" si="774"/>
        <v>1766</v>
      </c>
      <c r="Y6165" s="4" t="str">
        <f>IF(T6165="A - Top-Kunde","bereits Top-Kunde",IF(AND(V6165&lt;=Hilfswerte!$B$34,H6165&lt;0.5*W6165),"Hoch",IF(AND(V6165&lt;=Hilfswerte!$B$35,H6165&lt;0.7*W6165),"Mittel","Niedrig")))</f>
        <v>Mittel</v>
      </c>
      <c r="Z6165" s="4">
        <f t="shared" si="775"/>
        <v>5</v>
      </c>
      <c r="AA6165" s="4" t="str">
        <f>IF(J6165&gt;365,"Bereits abgewandert (Segment D)",IF(Z6165&gt;=Hilfswerte!$B$38,"Rot - akut gefaehrdet",IF(Z6165&gt;=Hilfswerte!$B$39,"Gelb - beobachten","Gruen - stabil")))</f>
        <v>Gruen - stabil</v>
      </c>
    </row>
    <row r="6166" spans="1:27" ht="15" customHeight="1" x14ac:dyDescent="0.25">
      <c r="A6166" s="4" t="s">
        <v>6513</v>
      </c>
      <c r="B6166" s="4" t="s">
        <v>236</v>
      </c>
      <c r="C6166" s="4" t="s">
        <v>84</v>
      </c>
      <c r="D6166" s="4" t="s">
        <v>30</v>
      </c>
      <c r="E6166" s="4">
        <v>142</v>
      </c>
      <c r="F6166" s="4">
        <v>32.1</v>
      </c>
      <c r="G6166" s="4">
        <v>7.9</v>
      </c>
      <c r="H6166" s="4">
        <v>0</v>
      </c>
      <c r="I6166" s="4">
        <v>0</v>
      </c>
      <c r="J6166" s="4">
        <v>710</v>
      </c>
      <c r="K6166" s="4">
        <v>0</v>
      </c>
      <c r="L6166" s="4">
        <v>20</v>
      </c>
      <c r="M6166" s="4">
        <v>0</v>
      </c>
      <c r="N6166" s="4">
        <v>-33.6</v>
      </c>
      <c r="O6166" s="4">
        <f t="shared" si="768"/>
        <v>1</v>
      </c>
      <c r="P6166" s="4">
        <f t="shared" si="769"/>
        <v>1</v>
      </c>
      <c r="Q6166" s="4">
        <f t="shared" si="770"/>
        <v>1</v>
      </c>
      <c r="R6166" s="4">
        <f t="shared" si="771"/>
        <v>3</v>
      </c>
      <c r="S6166" s="4">
        <f t="shared" si="772"/>
        <v>7.2</v>
      </c>
      <c r="T6166" s="4" t="str">
        <f t="shared" si="773"/>
        <v>D - Abwanderungsrisiko</v>
      </c>
      <c r="U6166" s="4">
        <f>ROUND(((E6166-Hilfswerte!$B$20)/Hilfswerte!$B$21)+((F6166-Hilfswerte!$B$22)/Hilfswerte!$B$23)+((G6166-Hilfswerte!$B$24)/Hilfswerte!$B$25)+0.1*INDEX(Hilfswerte!$B$4:$B$15,MATCH(C6166,Hilfswerte!$A$4:$A$15,0)),2)</f>
        <v>-0.2</v>
      </c>
      <c r="V6166" s="4">
        <f>ROUND(SQRT((((E6166-Hilfswerte!$B$20)/Hilfswerte!$B$21)-Hilfswerte!$B$28)^2+(((F6166-Hilfswerte!$B$22)/Hilfswerte!$B$23)-Hilfswerte!$B$29)^2+(((G6166-Hilfswerte!$B$24)/Hilfswerte!$B$25)-Hilfswerte!$B$30)^2),3)</f>
        <v>0.54600000000000004</v>
      </c>
      <c r="W6166" s="4">
        <f>ROUND(E6166*Hilfswerte!$B$31,0)</f>
        <v>29188</v>
      </c>
      <c r="X6166" s="4">
        <f t="shared" si="774"/>
        <v>29188</v>
      </c>
      <c r="Y6166" s="4" t="str">
        <f>IF(T6166="A - Top-Kunde","bereits Top-Kunde",IF(AND(V6166&lt;=Hilfswerte!$B$34,H6166&lt;0.5*W6166),"Hoch",IF(AND(V6166&lt;=Hilfswerte!$B$35,H6166&lt;0.7*W6166),"Mittel","Niedrig")))</f>
        <v>Hoch</v>
      </c>
      <c r="Z6166" s="4">
        <f t="shared" si="775"/>
        <v>52.9</v>
      </c>
      <c r="AA6166" s="4" t="str">
        <f>IF(J6166&gt;365,"Bereits abgewandert (Segment D)",IF(Z6166&gt;=Hilfswerte!$B$38,"Rot - akut gefaehrdet",IF(Z6166&gt;=Hilfswerte!$B$39,"Gelb - beobachten","Gruen - stabil")))</f>
        <v>Bereits abgewandert (Segment D)</v>
      </c>
    </row>
    <row r="6167" spans="1:27" ht="15" customHeight="1" x14ac:dyDescent="0.25">
      <c r="A6167" s="4" t="s">
        <v>6514</v>
      </c>
      <c r="B6167" s="4" t="s">
        <v>325</v>
      </c>
      <c r="C6167" s="4" t="s">
        <v>89</v>
      </c>
      <c r="D6167" s="4" t="s">
        <v>30</v>
      </c>
      <c r="E6167" s="4">
        <v>181</v>
      </c>
      <c r="F6167" s="4">
        <v>27.3</v>
      </c>
      <c r="G6167" s="4">
        <v>15.2</v>
      </c>
      <c r="H6167" s="4">
        <v>50442</v>
      </c>
      <c r="I6167" s="4">
        <v>3</v>
      </c>
      <c r="J6167" s="4">
        <v>14</v>
      </c>
      <c r="K6167" s="4">
        <v>0</v>
      </c>
      <c r="L6167" s="4">
        <v>-7</v>
      </c>
      <c r="M6167" s="4">
        <v>1</v>
      </c>
      <c r="N6167" s="4">
        <v>25.3</v>
      </c>
      <c r="O6167" s="4">
        <f t="shared" si="768"/>
        <v>5</v>
      </c>
      <c r="P6167" s="4">
        <f t="shared" si="769"/>
        <v>3</v>
      </c>
      <c r="Q6167" s="4">
        <f t="shared" si="770"/>
        <v>5</v>
      </c>
      <c r="R6167" s="4">
        <f t="shared" si="771"/>
        <v>13</v>
      </c>
      <c r="S6167" s="4">
        <f t="shared" si="772"/>
        <v>142.69999999999999</v>
      </c>
      <c r="T6167" s="4" t="str">
        <f t="shared" si="773"/>
        <v>A - Top-Kunde</v>
      </c>
      <c r="U6167" s="4">
        <f>ROUND(((E6167-Hilfswerte!$B$20)/Hilfswerte!$B$21)+((F6167-Hilfswerte!$B$22)/Hilfswerte!$B$23)+((G6167-Hilfswerte!$B$24)/Hilfswerte!$B$25)+0.1*INDEX(Hilfswerte!$B$4:$B$15,MATCH(C6167,Hilfswerte!$A$4:$A$15,0)),2)</f>
        <v>1.33</v>
      </c>
      <c r="V6167" s="4">
        <f>ROUND(SQRT((((E6167-Hilfswerte!$B$20)/Hilfswerte!$B$21)-Hilfswerte!$B$28)^2+(((F6167-Hilfswerte!$B$22)/Hilfswerte!$B$23)-Hilfswerte!$B$29)^2+(((G6167-Hilfswerte!$B$24)/Hilfswerte!$B$25)-Hilfswerte!$B$30)^2),3)</f>
        <v>0.66300000000000003</v>
      </c>
      <c r="W6167" s="4">
        <f>ROUND(E6167*Hilfswerte!$B$31,0)</f>
        <v>37204</v>
      </c>
      <c r="X6167" s="4">
        <f t="shared" si="774"/>
        <v>0</v>
      </c>
      <c r="Y6167" s="4" t="str">
        <f>IF(T6167="A - Top-Kunde","bereits Top-Kunde",IF(AND(V6167&lt;=Hilfswerte!$B$34,H6167&lt;0.5*W6167),"Hoch",IF(AND(V6167&lt;=Hilfswerte!$B$35,H6167&lt;0.7*W6167),"Mittel","Niedrig")))</f>
        <v>bereits Top-Kunde</v>
      </c>
      <c r="Z6167" s="4">
        <f t="shared" si="775"/>
        <v>0.7</v>
      </c>
      <c r="AA6167" s="4" t="str">
        <f>IF(J6167&gt;365,"Bereits abgewandert (Segment D)",IF(Z6167&gt;=Hilfswerte!$B$38,"Rot - akut gefaehrdet",IF(Z6167&gt;=Hilfswerte!$B$39,"Gelb - beobachten","Gruen - stabil")))</f>
        <v>Gruen - stabil</v>
      </c>
    </row>
    <row r="6168" spans="1:27" ht="15" customHeight="1" x14ac:dyDescent="0.25">
      <c r="A6168" s="4" t="s">
        <v>6515</v>
      </c>
      <c r="B6168" s="4" t="s">
        <v>132</v>
      </c>
      <c r="C6168" s="4" t="s">
        <v>55</v>
      </c>
      <c r="D6168" s="4" t="s">
        <v>30</v>
      </c>
      <c r="E6168" s="4">
        <v>58</v>
      </c>
      <c r="F6168" s="4">
        <v>10.199999999999999</v>
      </c>
      <c r="G6168" s="4">
        <v>12.8</v>
      </c>
      <c r="H6168" s="4">
        <v>1652</v>
      </c>
      <c r="I6168" s="4">
        <v>2</v>
      </c>
      <c r="J6168" s="4">
        <v>300</v>
      </c>
      <c r="K6168" s="4">
        <v>0</v>
      </c>
      <c r="L6168" s="4">
        <v>7</v>
      </c>
      <c r="M6168" s="4">
        <v>4</v>
      </c>
      <c r="N6168" s="4">
        <v>-15</v>
      </c>
      <c r="O6168" s="4">
        <f t="shared" si="768"/>
        <v>2</v>
      </c>
      <c r="P6168" s="4">
        <f t="shared" si="769"/>
        <v>2</v>
      </c>
      <c r="Q6168" s="4">
        <f t="shared" si="770"/>
        <v>3</v>
      </c>
      <c r="R6168" s="4">
        <f t="shared" si="771"/>
        <v>7</v>
      </c>
      <c r="S6168" s="4">
        <f t="shared" si="772"/>
        <v>60.4</v>
      </c>
      <c r="T6168" s="4" t="str">
        <f t="shared" si="773"/>
        <v>C - Entwicklungspotenzial</v>
      </c>
      <c r="U6168" s="4">
        <f>ROUND(((E6168-Hilfswerte!$B$20)/Hilfswerte!$B$21)+((F6168-Hilfswerte!$B$22)/Hilfswerte!$B$23)+((G6168-Hilfswerte!$B$24)/Hilfswerte!$B$25)+0.1*INDEX(Hilfswerte!$B$4:$B$15,MATCH(C6168,Hilfswerte!$A$4:$A$15,0)),2)</f>
        <v>0.12</v>
      </c>
      <c r="V6168" s="4">
        <f>ROUND(SQRT((((E6168-Hilfswerte!$B$20)/Hilfswerte!$B$21)-Hilfswerte!$B$28)^2+(((F6168-Hilfswerte!$B$22)/Hilfswerte!$B$23)-Hilfswerte!$B$29)^2+(((G6168-Hilfswerte!$B$24)/Hilfswerte!$B$25)-Hilfswerte!$B$30)^2),3)</f>
        <v>0.72599999999999998</v>
      </c>
      <c r="W6168" s="4">
        <f>ROUND(E6168*Hilfswerte!$B$31,0)</f>
        <v>11922</v>
      </c>
      <c r="X6168" s="4">
        <f t="shared" si="774"/>
        <v>10270</v>
      </c>
      <c r="Y6168" s="4" t="str">
        <f>IF(T6168="A - Top-Kunde","bereits Top-Kunde",IF(AND(V6168&lt;=Hilfswerte!$B$34,H6168&lt;0.5*W6168),"Hoch",IF(AND(V6168&lt;=Hilfswerte!$B$35,H6168&lt;0.7*W6168),"Mittel","Niedrig")))</f>
        <v>Hoch</v>
      </c>
      <c r="Z6168" s="4">
        <f t="shared" si="775"/>
        <v>22.4</v>
      </c>
      <c r="AA6168" s="4" t="str">
        <f>IF(J6168&gt;365,"Bereits abgewandert (Segment D)",IF(Z6168&gt;=Hilfswerte!$B$38,"Rot - akut gefaehrdet",IF(Z6168&gt;=Hilfswerte!$B$39,"Gelb - beobachten","Gruen - stabil")))</f>
        <v>Rot - akut gefaehrdet</v>
      </c>
    </row>
    <row r="6169" spans="1:27" ht="15" customHeight="1" x14ac:dyDescent="0.25">
      <c r="A6169" s="4" t="s">
        <v>6516</v>
      </c>
      <c r="B6169" s="4" t="s">
        <v>474</v>
      </c>
      <c r="C6169" s="4" t="s">
        <v>84</v>
      </c>
      <c r="D6169" s="4" t="s">
        <v>30</v>
      </c>
      <c r="E6169" s="4">
        <v>42</v>
      </c>
      <c r="F6169" s="4">
        <v>5.3</v>
      </c>
      <c r="G6169" s="4">
        <v>11.6</v>
      </c>
      <c r="H6169" s="4">
        <v>3898</v>
      </c>
      <c r="I6169" s="4">
        <v>3</v>
      </c>
      <c r="J6169" s="4">
        <v>65</v>
      </c>
      <c r="K6169" s="4">
        <v>0</v>
      </c>
      <c r="L6169" s="4">
        <v>18</v>
      </c>
      <c r="M6169" s="4">
        <v>2</v>
      </c>
      <c r="N6169" s="4">
        <v>52.1</v>
      </c>
      <c r="O6169" s="4">
        <f t="shared" si="768"/>
        <v>4</v>
      </c>
      <c r="P6169" s="4">
        <f t="shared" si="769"/>
        <v>3</v>
      </c>
      <c r="Q6169" s="4">
        <f t="shared" si="770"/>
        <v>4</v>
      </c>
      <c r="R6169" s="4">
        <f t="shared" si="771"/>
        <v>11</v>
      </c>
      <c r="S6169" s="4">
        <f t="shared" si="772"/>
        <v>130.69999999999999</v>
      </c>
      <c r="T6169" s="4" t="str">
        <f t="shared" si="773"/>
        <v>A - Top-Kunde</v>
      </c>
      <c r="U6169" s="4">
        <f>ROUND(((E6169-Hilfswerte!$B$20)/Hilfswerte!$B$21)+((F6169-Hilfswerte!$B$22)/Hilfswerte!$B$23)+((G6169-Hilfswerte!$B$24)/Hilfswerte!$B$25)+0.1*INDEX(Hilfswerte!$B$4:$B$15,MATCH(C6169,Hilfswerte!$A$4:$A$15,0)),2)</f>
        <v>-0.52</v>
      </c>
      <c r="V6169" s="4">
        <f>ROUND(SQRT((((E6169-Hilfswerte!$B$20)/Hilfswerte!$B$21)-Hilfswerte!$B$28)^2+(((F6169-Hilfswerte!$B$22)/Hilfswerte!$B$23)-Hilfswerte!$B$29)^2+(((G6169-Hilfswerte!$B$24)/Hilfswerte!$B$25)-Hilfswerte!$B$30)^2),3)</f>
        <v>0.79500000000000004</v>
      </c>
      <c r="W6169" s="4">
        <f>ROUND(E6169*Hilfswerte!$B$31,0)</f>
        <v>8633</v>
      </c>
      <c r="X6169" s="4">
        <f t="shared" si="774"/>
        <v>4735</v>
      </c>
      <c r="Y6169" s="4" t="str">
        <f>IF(T6169="A - Top-Kunde","bereits Top-Kunde",IF(AND(V6169&lt;=Hilfswerte!$B$34,H6169&lt;0.5*W6169),"Hoch",IF(AND(V6169&lt;=Hilfswerte!$B$35,H6169&lt;0.7*W6169),"Mittel","Niedrig")))</f>
        <v>bereits Top-Kunde</v>
      </c>
      <c r="Z6169" s="4">
        <f t="shared" si="775"/>
        <v>6.9</v>
      </c>
      <c r="AA6169" s="4" t="str">
        <f>IF(J6169&gt;365,"Bereits abgewandert (Segment D)",IF(Z6169&gt;=Hilfswerte!$B$38,"Rot - akut gefaehrdet",IF(Z6169&gt;=Hilfswerte!$B$39,"Gelb - beobachten","Gruen - stabil")))</f>
        <v>Gruen - stabil</v>
      </c>
    </row>
    <row r="6170" spans="1:27" ht="15" customHeight="1" x14ac:dyDescent="0.25">
      <c r="A6170" s="4" t="s">
        <v>6517</v>
      </c>
      <c r="B6170" s="4" t="s">
        <v>422</v>
      </c>
      <c r="C6170" s="4" t="s">
        <v>89</v>
      </c>
      <c r="D6170" s="4" t="s">
        <v>56</v>
      </c>
      <c r="E6170" s="4">
        <v>274</v>
      </c>
      <c r="F6170" s="4">
        <v>42.6</v>
      </c>
      <c r="G6170" s="4">
        <v>14.7</v>
      </c>
      <c r="H6170" s="4">
        <v>7571</v>
      </c>
      <c r="I6170" s="4">
        <v>4</v>
      </c>
      <c r="J6170" s="4">
        <v>252</v>
      </c>
      <c r="K6170" s="4">
        <v>1</v>
      </c>
      <c r="L6170" s="4">
        <v>13</v>
      </c>
      <c r="M6170" s="4">
        <v>4</v>
      </c>
      <c r="N6170" s="4">
        <v>28.3</v>
      </c>
      <c r="O6170" s="4">
        <f t="shared" si="768"/>
        <v>2</v>
      </c>
      <c r="P6170" s="4">
        <f t="shared" si="769"/>
        <v>4</v>
      </c>
      <c r="Q6170" s="4">
        <f t="shared" si="770"/>
        <v>5</v>
      </c>
      <c r="R6170" s="4">
        <f t="shared" si="771"/>
        <v>11</v>
      </c>
      <c r="S6170" s="4">
        <f t="shared" si="772"/>
        <v>114.3</v>
      </c>
      <c r="T6170" s="4" t="str">
        <f t="shared" si="773"/>
        <v>B - Kernkunde</v>
      </c>
      <c r="U6170" s="4">
        <f>ROUND(((E6170-Hilfswerte!$B$20)/Hilfswerte!$B$21)+((F6170-Hilfswerte!$B$22)/Hilfswerte!$B$23)+((G6170-Hilfswerte!$B$24)/Hilfswerte!$B$25)+0.1*INDEX(Hilfswerte!$B$4:$B$15,MATCH(C6170,Hilfswerte!$A$4:$A$15,0)),2)</f>
        <v>1.93</v>
      </c>
      <c r="V6170" s="4">
        <f>ROUND(SQRT((((E6170-Hilfswerte!$B$20)/Hilfswerte!$B$21)-Hilfswerte!$B$28)^2+(((F6170-Hilfswerte!$B$22)/Hilfswerte!$B$23)-Hilfswerte!$B$29)^2+(((G6170-Hilfswerte!$B$24)/Hilfswerte!$B$25)-Hilfswerte!$B$30)^2),3)</f>
        <v>0.72399999999999998</v>
      </c>
      <c r="W6170" s="4">
        <f>ROUND(E6170*Hilfswerte!$B$31,0)</f>
        <v>56320</v>
      </c>
      <c r="X6170" s="4">
        <f t="shared" si="774"/>
        <v>48749</v>
      </c>
      <c r="Y6170" s="4" t="str">
        <f>IF(T6170="A - Top-Kunde","bereits Top-Kunde",IF(AND(V6170&lt;=Hilfswerte!$B$34,H6170&lt;0.5*W6170),"Hoch",IF(AND(V6170&lt;=Hilfswerte!$B$35,H6170&lt;0.7*W6170),"Mittel","Niedrig")))</f>
        <v>Hoch</v>
      </c>
      <c r="Z6170" s="4">
        <f t="shared" si="775"/>
        <v>18.2</v>
      </c>
      <c r="AA6170" s="4" t="str">
        <f>IF(J6170&gt;365,"Bereits abgewandert (Segment D)",IF(Z6170&gt;=Hilfswerte!$B$38,"Rot - akut gefaehrdet",IF(Z6170&gt;=Hilfswerte!$B$39,"Gelb - beobachten","Gruen - stabil")))</f>
        <v>Gelb - beobachten</v>
      </c>
    </row>
    <row r="6171" spans="1:27" ht="15" customHeight="1" x14ac:dyDescent="0.25">
      <c r="A6171" s="4" t="s">
        <v>6518</v>
      </c>
      <c r="B6171" s="4" t="s">
        <v>130</v>
      </c>
      <c r="C6171" s="4" t="s">
        <v>89</v>
      </c>
      <c r="D6171" s="4" t="s">
        <v>30</v>
      </c>
      <c r="E6171" s="4">
        <v>522</v>
      </c>
      <c r="F6171" s="4">
        <v>87.9</v>
      </c>
      <c r="G6171" s="4">
        <v>15.9</v>
      </c>
      <c r="H6171" s="4">
        <v>57424</v>
      </c>
      <c r="I6171" s="4">
        <v>1</v>
      </c>
      <c r="J6171" s="4">
        <v>273</v>
      </c>
      <c r="K6171" s="4">
        <v>0</v>
      </c>
      <c r="L6171" s="4">
        <v>-3</v>
      </c>
      <c r="M6171" s="4">
        <v>3</v>
      </c>
      <c r="N6171" s="4">
        <v>2.4</v>
      </c>
      <c r="O6171" s="4">
        <f t="shared" si="768"/>
        <v>2</v>
      </c>
      <c r="P6171" s="4">
        <f t="shared" si="769"/>
        <v>1</v>
      </c>
      <c r="Q6171" s="4">
        <f t="shared" si="770"/>
        <v>5</v>
      </c>
      <c r="R6171" s="4">
        <f t="shared" si="771"/>
        <v>8</v>
      </c>
      <c r="S6171" s="4">
        <f t="shared" si="772"/>
        <v>81.2</v>
      </c>
      <c r="T6171" s="4" t="str">
        <f t="shared" si="773"/>
        <v>C - Entwicklungspotenzial</v>
      </c>
      <c r="U6171" s="4">
        <f>ROUND(((E6171-Hilfswerte!$B$20)/Hilfswerte!$B$21)+((F6171-Hilfswerte!$B$22)/Hilfswerte!$B$23)+((G6171-Hilfswerte!$B$24)/Hilfswerte!$B$25)+0.1*INDEX(Hilfswerte!$B$4:$B$15,MATCH(C6171,Hilfswerte!$A$4:$A$15,0)),2)</f>
        <v>4</v>
      </c>
      <c r="V6171" s="4">
        <f>ROUND(SQRT((((E6171-Hilfswerte!$B$20)/Hilfswerte!$B$21)-Hilfswerte!$B$28)^2+(((F6171-Hilfswerte!$B$22)/Hilfswerte!$B$23)-Hilfswerte!$B$29)^2+(((G6171-Hilfswerte!$B$24)/Hilfswerte!$B$25)-Hilfswerte!$B$30)^2),3)</f>
        <v>1.917</v>
      </c>
      <c r="W6171" s="4">
        <f>ROUND(E6171*Hilfswerte!$B$31,0)</f>
        <v>107295</v>
      </c>
      <c r="X6171" s="4">
        <f t="shared" si="774"/>
        <v>49871</v>
      </c>
      <c r="Y6171" s="4" t="str">
        <f>IF(T6171="A - Top-Kunde","bereits Top-Kunde",IF(AND(V6171&lt;=Hilfswerte!$B$34,H6171&lt;0.5*W6171),"Hoch",IF(AND(V6171&lt;=Hilfswerte!$B$35,H6171&lt;0.7*W6171),"Mittel","Niedrig")))</f>
        <v>Niedrig</v>
      </c>
      <c r="Z6171" s="4">
        <f t="shared" si="775"/>
        <v>13.7</v>
      </c>
      <c r="AA6171" s="4" t="str">
        <f>IF(J6171&gt;365,"Bereits abgewandert (Segment D)",IF(Z6171&gt;=Hilfswerte!$B$38,"Rot - akut gefaehrdet",IF(Z6171&gt;=Hilfswerte!$B$39,"Gelb - beobachten","Gruen - stabil")))</f>
        <v>Gelb - beobachten</v>
      </c>
    </row>
    <row r="6172" spans="1:27" ht="15" customHeight="1" x14ac:dyDescent="0.25">
      <c r="A6172" s="4" t="s">
        <v>6519</v>
      </c>
      <c r="B6172" s="4" t="s">
        <v>986</v>
      </c>
      <c r="C6172" s="4" t="s">
        <v>74</v>
      </c>
      <c r="D6172" s="4" t="s">
        <v>30</v>
      </c>
      <c r="E6172" s="4">
        <v>12</v>
      </c>
      <c r="F6172" s="4">
        <v>1.4</v>
      </c>
      <c r="G6172" s="4">
        <v>15.1</v>
      </c>
      <c r="H6172" s="4">
        <v>1285</v>
      </c>
      <c r="I6172" s="4">
        <v>2</v>
      </c>
      <c r="J6172" s="4">
        <v>72</v>
      </c>
      <c r="K6172" s="4">
        <v>0</v>
      </c>
      <c r="L6172" s="4">
        <v>5</v>
      </c>
      <c r="M6172" s="4">
        <v>2</v>
      </c>
      <c r="N6172" s="4">
        <v>16.2</v>
      </c>
      <c r="O6172" s="4">
        <f t="shared" si="768"/>
        <v>4</v>
      </c>
      <c r="P6172" s="4">
        <f t="shared" si="769"/>
        <v>2</v>
      </c>
      <c r="Q6172" s="4">
        <f t="shared" si="770"/>
        <v>3</v>
      </c>
      <c r="R6172" s="4">
        <f t="shared" si="771"/>
        <v>9</v>
      </c>
      <c r="S6172" s="4">
        <f t="shared" si="772"/>
        <v>96.6</v>
      </c>
      <c r="T6172" s="4" t="str">
        <f t="shared" si="773"/>
        <v>C - Entwicklungspotenzial</v>
      </c>
      <c r="U6172" s="4">
        <f>ROUND(((E6172-Hilfswerte!$B$20)/Hilfswerte!$B$21)+((F6172-Hilfswerte!$B$22)/Hilfswerte!$B$23)+((G6172-Hilfswerte!$B$24)/Hilfswerte!$B$25)+0.1*INDEX(Hilfswerte!$B$4:$B$15,MATCH(C6172,Hilfswerte!$A$4:$A$15,0)),2)</f>
        <v>-0.19</v>
      </c>
      <c r="V6172" s="4">
        <f>ROUND(SQRT((((E6172-Hilfswerte!$B$20)/Hilfswerte!$B$21)-Hilfswerte!$B$28)^2+(((F6172-Hilfswerte!$B$22)/Hilfswerte!$B$23)-Hilfswerte!$B$29)^2+(((G6172-Hilfswerte!$B$24)/Hilfswerte!$B$25)-Hilfswerte!$B$30)^2),3)</f>
        <v>1.1180000000000001</v>
      </c>
      <c r="W6172" s="4">
        <f>ROUND(E6172*Hilfswerte!$B$31,0)</f>
        <v>2467</v>
      </c>
      <c r="X6172" s="4">
        <f t="shared" si="774"/>
        <v>1182</v>
      </c>
      <c r="Y6172" s="4" t="str">
        <f>IF(T6172="A - Top-Kunde","bereits Top-Kunde",IF(AND(V6172&lt;=Hilfswerte!$B$34,H6172&lt;0.5*W6172),"Hoch",IF(AND(V6172&lt;=Hilfswerte!$B$35,H6172&lt;0.7*W6172),"Mittel","Niedrig")))</f>
        <v>Mittel</v>
      </c>
      <c r="Z6172" s="4">
        <f t="shared" si="775"/>
        <v>4.5999999999999996</v>
      </c>
      <c r="AA6172" s="4" t="str">
        <f>IF(J6172&gt;365,"Bereits abgewandert (Segment D)",IF(Z6172&gt;=Hilfswerte!$B$38,"Rot - akut gefaehrdet",IF(Z6172&gt;=Hilfswerte!$B$39,"Gelb - beobachten","Gruen - stabil")))</f>
        <v>Gruen - stabil</v>
      </c>
    </row>
    <row r="6173" spans="1:27" ht="15" customHeight="1" x14ac:dyDescent="0.25">
      <c r="A6173" s="4" t="s">
        <v>6520</v>
      </c>
      <c r="B6173" s="4" t="s">
        <v>105</v>
      </c>
      <c r="C6173" s="4" t="s">
        <v>65</v>
      </c>
      <c r="D6173" s="4" t="s">
        <v>30</v>
      </c>
      <c r="E6173" s="4">
        <v>284</v>
      </c>
      <c r="F6173" s="4">
        <v>73.099999999999994</v>
      </c>
      <c r="G6173" s="4">
        <v>17.899999999999999</v>
      </c>
      <c r="H6173" s="4">
        <v>91632</v>
      </c>
      <c r="I6173" s="4">
        <v>2</v>
      </c>
      <c r="J6173" s="4">
        <v>3</v>
      </c>
      <c r="K6173" s="4">
        <v>0</v>
      </c>
      <c r="L6173" s="4">
        <v>18</v>
      </c>
      <c r="M6173" s="4">
        <v>4</v>
      </c>
      <c r="N6173" s="4">
        <v>0.5</v>
      </c>
      <c r="O6173" s="4">
        <f t="shared" si="768"/>
        <v>5</v>
      </c>
      <c r="P6173" s="4">
        <f t="shared" si="769"/>
        <v>2</v>
      </c>
      <c r="Q6173" s="4">
        <f t="shared" si="770"/>
        <v>5</v>
      </c>
      <c r="R6173" s="4">
        <f t="shared" si="771"/>
        <v>12</v>
      </c>
      <c r="S6173" s="4">
        <f t="shared" si="772"/>
        <v>114.9</v>
      </c>
      <c r="T6173" s="4" t="str">
        <f t="shared" si="773"/>
        <v>B - Kernkunde</v>
      </c>
      <c r="U6173" s="4">
        <f>ROUND(((E6173-Hilfswerte!$B$20)/Hilfswerte!$B$21)+((F6173-Hilfswerte!$B$22)/Hilfswerte!$B$23)+((G6173-Hilfswerte!$B$24)/Hilfswerte!$B$25)+0.1*INDEX(Hilfswerte!$B$4:$B$15,MATCH(C6173,Hilfswerte!$A$4:$A$15,0)),2)</f>
        <v>2.68</v>
      </c>
      <c r="V6173" s="4">
        <f>ROUND(SQRT((((E6173-Hilfswerte!$B$20)/Hilfswerte!$B$21)-Hilfswerte!$B$28)^2+(((F6173-Hilfswerte!$B$22)/Hilfswerte!$B$23)-Hilfswerte!$B$29)^2+(((G6173-Hilfswerte!$B$24)/Hilfswerte!$B$25)-Hilfswerte!$B$30)^2),3)</f>
        <v>1.337</v>
      </c>
      <c r="W6173" s="4">
        <f>ROUND(E6173*Hilfswerte!$B$31,0)</f>
        <v>58375</v>
      </c>
      <c r="X6173" s="4">
        <f t="shared" si="774"/>
        <v>0</v>
      </c>
      <c r="Y6173" s="4" t="str">
        <f>IF(T6173="A - Top-Kunde","bereits Top-Kunde",IF(AND(V6173&lt;=Hilfswerte!$B$34,H6173&lt;0.5*W6173),"Hoch",IF(AND(V6173&lt;=Hilfswerte!$B$35,H6173&lt;0.7*W6173),"Mittel","Niedrig")))</f>
        <v>Niedrig</v>
      </c>
      <c r="Z6173" s="4">
        <f t="shared" si="775"/>
        <v>3.8</v>
      </c>
      <c r="AA6173" s="4" t="str">
        <f>IF(J6173&gt;365,"Bereits abgewandert (Segment D)",IF(Z6173&gt;=Hilfswerte!$B$38,"Rot - akut gefaehrdet",IF(Z6173&gt;=Hilfswerte!$B$39,"Gelb - beobachten","Gruen - stabil")))</f>
        <v>Gruen - stabil</v>
      </c>
    </row>
    <row r="6174" spans="1:27" ht="15" customHeight="1" x14ac:dyDescent="0.25">
      <c r="A6174" s="4" t="s">
        <v>6521</v>
      </c>
      <c r="B6174" s="4" t="s">
        <v>659</v>
      </c>
      <c r="C6174" s="4" t="s">
        <v>84</v>
      </c>
      <c r="D6174" s="4" t="s">
        <v>30</v>
      </c>
      <c r="E6174" s="4">
        <v>453</v>
      </c>
      <c r="F6174" s="4">
        <v>76.8</v>
      </c>
      <c r="G6174" s="4">
        <v>15.7</v>
      </c>
      <c r="H6174" s="4">
        <v>45485</v>
      </c>
      <c r="I6174" s="4">
        <v>1</v>
      </c>
      <c r="J6174" s="4">
        <v>221</v>
      </c>
      <c r="K6174" s="4">
        <v>0</v>
      </c>
      <c r="L6174" s="4">
        <v>-1</v>
      </c>
      <c r="M6174" s="4">
        <v>6</v>
      </c>
      <c r="N6174" s="4">
        <v>-38.1</v>
      </c>
      <c r="O6174" s="4">
        <f t="shared" si="768"/>
        <v>2</v>
      </c>
      <c r="P6174" s="4">
        <f t="shared" si="769"/>
        <v>1</v>
      </c>
      <c r="Q6174" s="4">
        <f t="shared" si="770"/>
        <v>5</v>
      </c>
      <c r="R6174" s="4">
        <f t="shared" si="771"/>
        <v>8</v>
      </c>
      <c r="S6174" s="4">
        <f t="shared" si="772"/>
        <v>61</v>
      </c>
      <c r="T6174" s="4" t="str">
        <f t="shared" si="773"/>
        <v>C - Entwicklungspotenzial</v>
      </c>
      <c r="U6174" s="4">
        <f>ROUND(((E6174-Hilfswerte!$B$20)/Hilfswerte!$B$21)+((F6174-Hilfswerte!$B$22)/Hilfswerte!$B$23)+((G6174-Hilfswerte!$B$24)/Hilfswerte!$B$25)+0.1*INDEX(Hilfswerte!$B$4:$B$15,MATCH(C6174,Hilfswerte!$A$4:$A$15,0)),2)</f>
        <v>3.18</v>
      </c>
      <c r="V6174" s="4">
        <f>ROUND(SQRT((((E6174-Hilfswerte!$B$20)/Hilfswerte!$B$21)-Hilfswerte!$B$28)^2+(((F6174-Hilfswerte!$B$22)/Hilfswerte!$B$23)-Hilfswerte!$B$29)^2+(((G6174-Hilfswerte!$B$24)/Hilfswerte!$B$25)-Hilfswerte!$B$30)^2),3)</f>
        <v>1.581</v>
      </c>
      <c r="W6174" s="4">
        <f>ROUND(E6174*Hilfswerte!$B$31,0)</f>
        <v>93112</v>
      </c>
      <c r="X6174" s="4">
        <f t="shared" si="774"/>
        <v>47627</v>
      </c>
      <c r="Y6174" s="4" t="str">
        <f>IF(T6174="A - Top-Kunde","bereits Top-Kunde",IF(AND(V6174&lt;=Hilfswerte!$B$34,H6174&lt;0.5*W6174),"Hoch",IF(AND(V6174&lt;=Hilfswerte!$B$35,H6174&lt;0.7*W6174),"Mittel","Niedrig")))</f>
        <v>Niedrig</v>
      </c>
      <c r="Z6174" s="4">
        <f t="shared" si="775"/>
        <v>26.3</v>
      </c>
      <c r="AA6174" s="4" t="str">
        <f>IF(J6174&gt;365,"Bereits abgewandert (Segment D)",IF(Z6174&gt;=Hilfswerte!$B$38,"Rot - akut gefaehrdet",IF(Z6174&gt;=Hilfswerte!$B$39,"Gelb - beobachten","Gruen - stabil")))</f>
        <v>Rot - akut gefaehrdet</v>
      </c>
    </row>
    <row r="6175" spans="1:27" ht="15" customHeight="1" x14ac:dyDescent="0.25">
      <c r="A6175" s="4" t="s">
        <v>6522</v>
      </c>
      <c r="B6175" s="4" t="s">
        <v>1243</v>
      </c>
      <c r="C6175" s="4" t="s">
        <v>65</v>
      </c>
      <c r="D6175" s="4" t="s">
        <v>30</v>
      </c>
      <c r="E6175" s="4">
        <v>59</v>
      </c>
      <c r="F6175" s="4">
        <v>14.9</v>
      </c>
      <c r="G6175" s="4">
        <v>13.7</v>
      </c>
      <c r="H6175" s="4">
        <v>2961</v>
      </c>
      <c r="I6175" s="4">
        <v>6</v>
      </c>
      <c r="J6175" s="4">
        <v>14</v>
      </c>
      <c r="K6175" s="4">
        <v>0</v>
      </c>
      <c r="L6175" s="4">
        <v>-7</v>
      </c>
      <c r="M6175" s="4">
        <v>5</v>
      </c>
      <c r="N6175" s="4">
        <v>40.5</v>
      </c>
      <c r="O6175" s="4">
        <f t="shared" si="768"/>
        <v>5</v>
      </c>
      <c r="P6175" s="4">
        <f t="shared" si="769"/>
        <v>5</v>
      </c>
      <c r="Q6175" s="4">
        <f t="shared" si="770"/>
        <v>4</v>
      </c>
      <c r="R6175" s="4">
        <f t="shared" si="771"/>
        <v>14</v>
      </c>
      <c r="S6175" s="4">
        <f t="shared" si="772"/>
        <v>160.30000000000001</v>
      </c>
      <c r="T6175" s="4" t="str">
        <f t="shared" si="773"/>
        <v>A - Top-Kunde</v>
      </c>
      <c r="U6175" s="4">
        <f>ROUND(((E6175-Hilfswerte!$B$20)/Hilfswerte!$B$21)+((F6175-Hilfswerte!$B$22)/Hilfswerte!$B$23)+((G6175-Hilfswerte!$B$24)/Hilfswerte!$B$25)+0.1*INDEX(Hilfswerte!$B$4:$B$15,MATCH(C6175,Hilfswerte!$A$4:$A$15,0)),2)</f>
        <v>0</v>
      </c>
      <c r="V6175" s="4">
        <f>ROUND(SQRT((((E6175-Hilfswerte!$B$20)/Hilfswerte!$B$21)-Hilfswerte!$B$28)^2+(((F6175-Hilfswerte!$B$22)/Hilfswerte!$B$23)-Hilfswerte!$B$29)^2+(((G6175-Hilfswerte!$B$24)/Hilfswerte!$B$25)-Hilfswerte!$B$30)^2),3)</f>
        <v>0.73399999999999999</v>
      </c>
      <c r="W6175" s="4">
        <f>ROUND(E6175*Hilfswerte!$B$31,0)</f>
        <v>12127</v>
      </c>
      <c r="X6175" s="4">
        <f t="shared" si="774"/>
        <v>9166</v>
      </c>
      <c r="Y6175" s="4" t="str">
        <f>IF(T6175="A - Top-Kunde","bereits Top-Kunde",IF(AND(V6175&lt;=Hilfswerte!$B$34,H6175&lt;0.5*W6175),"Hoch",IF(AND(V6175&lt;=Hilfswerte!$B$35,H6175&lt;0.7*W6175),"Mittel","Niedrig")))</f>
        <v>bereits Top-Kunde</v>
      </c>
      <c r="Z6175" s="4">
        <f t="shared" si="775"/>
        <v>0.7</v>
      </c>
      <c r="AA6175" s="4" t="str">
        <f>IF(J6175&gt;365,"Bereits abgewandert (Segment D)",IF(Z6175&gt;=Hilfswerte!$B$38,"Rot - akut gefaehrdet",IF(Z6175&gt;=Hilfswerte!$B$39,"Gelb - beobachten","Gruen - stabil")))</f>
        <v>Gruen - stabil</v>
      </c>
    </row>
    <row r="6176" spans="1:27" ht="15" customHeight="1" x14ac:dyDescent="0.25">
      <c r="A6176" s="4" t="s">
        <v>6523</v>
      </c>
      <c r="B6176" s="4" t="s">
        <v>1243</v>
      </c>
      <c r="C6176" s="4" t="s">
        <v>38</v>
      </c>
      <c r="D6176" s="4" t="s">
        <v>30</v>
      </c>
      <c r="E6176" s="4">
        <v>60</v>
      </c>
      <c r="F6176" s="4">
        <v>8.5</v>
      </c>
      <c r="G6176" s="4">
        <v>19.2</v>
      </c>
      <c r="H6176" s="4">
        <v>1575</v>
      </c>
      <c r="I6176" s="4">
        <v>2</v>
      </c>
      <c r="J6176" s="4">
        <v>70</v>
      </c>
      <c r="K6176" s="4">
        <v>1</v>
      </c>
      <c r="L6176" s="4">
        <v>8</v>
      </c>
      <c r="M6176" s="4">
        <v>2</v>
      </c>
      <c r="N6176" s="4">
        <v>4.0999999999999996</v>
      </c>
      <c r="O6176" s="4">
        <f t="shared" si="768"/>
        <v>4</v>
      </c>
      <c r="P6176" s="4">
        <f t="shared" si="769"/>
        <v>2</v>
      </c>
      <c r="Q6176" s="4">
        <f t="shared" si="770"/>
        <v>3</v>
      </c>
      <c r="R6176" s="4">
        <f t="shared" si="771"/>
        <v>9</v>
      </c>
      <c r="S6176" s="4">
        <f t="shared" si="772"/>
        <v>83.7</v>
      </c>
      <c r="T6176" s="4" t="str">
        <f t="shared" si="773"/>
        <v>C - Entwicklungspotenzial</v>
      </c>
      <c r="U6176" s="4">
        <f>ROUND(((E6176-Hilfswerte!$B$20)/Hilfswerte!$B$21)+((F6176-Hilfswerte!$B$22)/Hilfswerte!$B$23)+((G6176-Hilfswerte!$B$24)/Hilfswerte!$B$25)+0.1*INDEX(Hilfswerte!$B$4:$B$15,MATCH(C6176,Hilfswerte!$A$4:$A$15,0)),2)</f>
        <v>1.1599999999999999</v>
      </c>
      <c r="V6176" s="4">
        <f>ROUND(SQRT((((E6176-Hilfswerte!$B$20)/Hilfswerte!$B$21)-Hilfswerte!$B$28)^2+(((F6176-Hilfswerte!$B$22)/Hilfswerte!$B$23)-Hilfswerte!$B$29)^2+(((G6176-Hilfswerte!$B$24)/Hilfswerte!$B$25)-Hilfswerte!$B$30)^2),3)</f>
        <v>1.448</v>
      </c>
      <c r="W6176" s="4">
        <f>ROUND(E6176*Hilfswerte!$B$31,0)</f>
        <v>12333</v>
      </c>
      <c r="X6176" s="4">
        <f t="shared" si="774"/>
        <v>10758</v>
      </c>
      <c r="Y6176" s="4" t="str">
        <f>IF(T6176="A - Top-Kunde","bereits Top-Kunde",IF(AND(V6176&lt;=Hilfswerte!$B$34,H6176&lt;0.5*W6176),"Hoch",IF(AND(V6176&lt;=Hilfswerte!$B$35,H6176&lt;0.7*W6176),"Mittel","Niedrig")))</f>
        <v>Niedrig</v>
      </c>
      <c r="Z6176" s="4">
        <f t="shared" si="775"/>
        <v>8.1</v>
      </c>
      <c r="AA6176" s="4" t="str">
        <f>IF(J6176&gt;365,"Bereits abgewandert (Segment D)",IF(Z6176&gt;=Hilfswerte!$B$38,"Rot - akut gefaehrdet",IF(Z6176&gt;=Hilfswerte!$B$39,"Gelb - beobachten","Gruen - stabil")))</f>
        <v>Gruen - stabil</v>
      </c>
    </row>
    <row r="6177" spans="1:27" ht="15" customHeight="1" x14ac:dyDescent="0.25">
      <c r="A6177" s="4" t="s">
        <v>6524</v>
      </c>
      <c r="B6177" s="4" t="s">
        <v>203</v>
      </c>
      <c r="C6177" s="4" t="s">
        <v>29</v>
      </c>
      <c r="D6177" s="4" t="s">
        <v>30</v>
      </c>
      <c r="E6177" s="4">
        <v>89</v>
      </c>
      <c r="F6177" s="4">
        <v>13.9</v>
      </c>
      <c r="G6177" s="4">
        <v>6.3</v>
      </c>
      <c r="H6177" s="4">
        <v>0</v>
      </c>
      <c r="I6177" s="4">
        <v>0</v>
      </c>
      <c r="J6177" s="4">
        <v>449</v>
      </c>
      <c r="K6177" s="4">
        <v>0</v>
      </c>
      <c r="L6177" s="4">
        <v>8</v>
      </c>
      <c r="M6177" s="4">
        <v>0</v>
      </c>
      <c r="N6177" s="4">
        <v>-38.799999999999997</v>
      </c>
      <c r="O6177" s="4">
        <f t="shared" si="768"/>
        <v>1</v>
      </c>
      <c r="P6177" s="4">
        <f t="shared" si="769"/>
        <v>1</v>
      </c>
      <c r="Q6177" s="4">
        <f t="shared" si="770"/>
        <v>1</v>
      </c>
      <c r="R6177" s="4">
        <f t="shared" si="771"/>
        <v>3</v>
      </c>
      <c r="S6177" s="4">
        <f t="shared" si="772"/>
        <v>8.1999999999999993</v>
      </c>
      <c r="T6177" s="4" t="str">
        <f t="shared" si="773"/>
        <v>D - Abwanderungsrisiko</v>
      </c>
      <c r="U6177" s="4">
        <f>ROUND(((E6177-Hilfswerte!$B$20)/Hilfswerte!$B$21)+((F6177-Hilfswerte!$B$22)/Hilfswerte!$B$23)+((G6177-Hilfswerte!$B$24)/Hilfswerte!$B$25)+0.1*INDEX(Hilfswerte!$B$4:$B$15,MATCH(C6177,Hilfswerte!$A$4:$A$15,0)),2)</f>
        <v>-0.74</v>
      </c>
      <c r="V6177" s="4">
        <f>ROUND(SQRT((((E6177-Hilfswerte!$B$20)/Hilfswerte!$B$21)-Hilfswerte!$B$28)^2+(((F6177-Hilfswerte!$B$22)/Hilfswerte!$B$23)-Hilfswerte!$B$29)^2+(((G6177-Hilfswerte!$B$24)/Hilfswerte!$B$25)-Hilfswerte!$B$30)^2),3)</f>
        <v>0.95099999999999996</v>
      </c>
      <c r="W6177" s="4">
        <f>ROUND(E6177*Hilfswerte!$B$31,0)</f>
        <v>18294</v>
      </c>
      <c r="X6177" s="4">
        <f t="shared" si="774"/>
        <v>18294</v>
      </c>
      <c r="Y6177" s="4" t="str">
        <f>IF(T6177="A - Top-Kunde","bereits Top-Kunde",IF(AND(V6177&lt;=Hilfswerte!$B$34,H6177&lt;0.5*W6177),"Hoch",IF(AND(V6177&lt;=Hilfswerte!$B$35,H6177&lt;0.7*W6177),"Mittel","Niedrig")))</f>
        <v>Mittel</v>
      </c>
      <c r="Z6177" s="4">
        <f t="shared" si="775"/>
        <v>39.6</v>
      </c>
      <c r="AA6177" s="4" t="str">
        <f>IF(J6177&gt;365,"Bereits abgewandert (Segment D)",IF(Z6177&gt;=Hilfswerte!$B$38,"Rot - akut gefaehrdet",IF(Z6177&gt;=Hilfswerte!$B$39,"Gelb - beobachten","Gruen - stabil")))</f>
        <v>Bereits abgewandert (Segment D)</v>
      </c>
    </row>
    <row r="6178" spans="1:27" ht="15" customHeight="1" x14ac:dyDescent="0.25">
      <c r="A6178" s="4" t="s">
        <v>6525</v>
      </c>
      <c r="B6178" s="4" t="s">
        <v>585</v>
      </c>
      <c r="C6178" s="4" t="s">
        <v>55</v>
      </c>
      <c r="D6178" s="4" t="s">
        <v>48</v>
      </c>
      <c r="E6178" s="4">
        <v>216</v>
      </c>
      <c r="F6178" s="4">
        <v>45.9</v>
      </c>
      <c r="G6178" s="4">
        <v>8.5</v>
      </c>
      <c r="H6178" s="4">
        <v>14250</v>
      </c>
      <c r="I6178" s="4">
        <v>1</v>
      </c>
      <c r="J6178" s="4">
        <v>323</v>
      </c>
      <c r="K6178" s="4">
        <v>1</v>
      </c>
      <c r="L6178" s="4">
        <v>-2</v>
      </c>
      <c r="M6178" s="4">
        <v>2</v>
      </c>
      <c r="N6178" s="4">
        <v>-8.4</v>
      </c>
      <c r="O6178" s="4">
        <f t="shared" si="768"/>
        <v>2</v>
      </c>
      <c r="P6178" s="4">
        <f t="shared" si="769"/>
        <v>1</v>
      </c>
      <c r="Q6178" s="4">
        <f t="shared" si="770"/>
        <v>5</v>
      </c>
      <c r="R6178" s="4">
        <f t="shared" si="771"/>
        <v>8</v>
      </c>
      <c r="S6178" s="4">
        <f t="shared" si="772"/>
        <v>69.8</v>
      </c>
      <c r="T6178" s="4" t="str">
        <f t="shared" si="773"/>
        <v>C - Entwicklungspotenzial</v>
      </c>
      <c r="U6178" s="4">
        <f>ROUND(((E6178-Hilfswerte!$B$20)/Hilfswerte!$B$21)+((F6178-Hilfswerte!$B$22)/Hilfswerte!$B$23)+((G6178-Hilfswerte!$B$24)/Hilfswerte!$B$25)+0.1*INDEX(Hilfswerte!$B$4:$B$15,MATCH(C6178,Hilfswerte!$A$4:$A$15,0)),2)</f>
        <v>0.76</v>
      </c>
      <c r="V6178" s="4">
        <f>ROUND(SQRT((((E6178-Hilfswerte!$B$20)/Hilfswerte!$B$21)-Hilfswerte!$B$28)^2+(((F6178-Hilfswerte!$B$22)/Hilfswerte!$B$23)-Hilfswerte!$B$29)^2+(((G6178-Hilfswerte!$B$24)/Hilfswerte!$B$25)-Hilfswerte!$B$30)^2),3)</f>
        <v>0.501</v>
      </c>
      <c r="W6178" s="4">
        <f>ROUND(E6178*Hilfswerte!$B$31,0)</f>
        <v>44398</v>
      </c>
      <c r="X6178" s="4">
        <f t="shared" si="774"/>
        <v>30148</v>
      </c>
      <c r="Y6178" s="4" t="str">
        <f>IF(T6178="A - Top-Kunde","bereits Top-Kunde",IF(AND(V6178&lt;=Hilfswerte!$B$34,H6178&lt;0.5*W6178),"Hoch",IF(AND(V6178&lt;=Hilfswerte!$B$35,H6178&lt;0.7*W6178),"Mittel","Niedrig")))</f>
        <v>Hoch</v>
      </c>
      <c r="Z6178" s="4">
        <f t="shared" si="775"/>
        <v>22.5</v>
      </c>
      <c r="AA6178" s="4" t="str">
        <f>IF(J6178&gt;365,"Bereits abgewandert (Segment D)",IF(Z6178&gt;=Hilfswerte!$B$38,"Rot - akut gefaehrdet",IF(Z6178&gt;=Hilfswerte!$B$39,"Gelb - beobachten","Gruen - stabil")))</f>
        <v>Rot - akut gefaehrdet</v>
      </c>
    </row>
    <row r="6179" spans="1:27" ht="15" customHeight="1" x14ac:dyDescent="0.25">
      <c r="A6179" s="4" t="s">
        <v>6526</v>
      </c>
      <c r="B6179" s="4" t="s">
        <v>108</v>
      </c>
      <c r="C6179" s="4" t="s">
        <v>33</v>
      </c>
      <c r="D6179" s="4" t="s">
        <v>30</v>
      </c>
      <c r="E6179" s="4">
        <v>59</v>
      </c>
      <c r="F6179" s="4">
        <v>7.4</v>
      </c>
      <c r="G6179" s="4">
        <v>15.1</v>
      </c>
      <c r="H6179" s="4">
        <v>4895</v>
      </c>
      <c r="I6179" s="4">
        <v>3</v>
      </c>
      <c r="J6179" s="4">
        <v>192</v>
      </c>
      <c r="K6179" s="4">
        <v>0</v>
      </c>
      <c r="L6179" s="4">
        <v>-4</v>
      </c>
      <c r="M6179" s="4">
        <v>1</v>
      </c>
      <c r="N6179" s="4">
        <v>-45.1</v>
      </c>
      <c r="O6179" s="4">
        <f t="shared" si="768"/>
        <v>2</v>
      </c>
      <c r="P6179" s="4">
        <f t="shared" si="769"/>
        <v>3</v>
      </c>
      <c r="Q6179" s="4">
        <f t="shared" si="770"/>
        <v>4</v>
      </c>
      <c r="R6179" s="4">
        <f t="shared" si="771"/>
        <v>9</v>
      </c>
      <c r="S6179" s="4">
        <f t="shared" si="772"/>
        <v>67.5</v>
      </c>
      <c r="T6179" s="4" t="str">
        <f t="shared" si="773"/>
        <v>C - Entwicklungspotenzial</v>
      </c>
      <c r="U6179" s="4">
        <f>ROUND(((E6179-Hilfswerte!$B$20)/Hilfswerte!$B$21)+((F6179-Hilfswerte!$B$22)/Hilfswerte!$B$23)+((G6179-Hilfswerte!$B$24)/Hilfswerte!$B$25)+0.1*INDEX(Hilfswerte!$B$4:$B$15,MATCH(C6179,Hilfswerte!$A$4:$A$15,0)),2)</f>
        <v>0.17</v>
      </c>
      <c r="V6179" s="4">
        <f>ROUND(SQRT((((E6179-Hilfswerte!$B$20)/Hilfswerte!$B$21)-Hilfswerte!$B$28)^2+(((F6179-Hilfswerte!$B$22)/Hilfswerte!$B$23)-Hilfswerte!$B$29)^2+(((G6179-Hilfswerte!$B$24)/Hilfswerte!$B$25)-Hilfswerte!$B$30)^2),3)</f>
        <v>0.94499999999999995</v>
      </c>
      <c r="W6179" s="4">
        <f>ROUND(E6179*Hilfswerte!$B$31,0)</f>
        <v>12127</v>
      </c>
      <c r="X6179" s="4">
        <f t="shared" si="774"/>
        <v>7232</v>
      </c>
      <c r="Y6179" s="4" t="str">
        <f>IF(T6179="A - Top-Kunde","bereits Top-Kunde",IF(AND(V6179&lt;=Hilfswerte!$B$34,H6179&lt;0.5*W6179),"Hoch",IF(AND(V6179&lt;=Hilfswerte!$B$35,H6179&lt;0.7*W6179),"Mittel","Niedrig")))</f>
        <v>Mittel</v>
      </c>
      <c r="Z6179" s="4">
        <f t="shared" si="775"/>
        <v>27.6</v>
      </c>
      <c r="AA6179" s="4" t="str">
        <f>IF(J6179&gt;365,"Bereits abgewandert (Segment D)",IF(Z6179&gt;=Hilfswerte!$B$38,"Rot - akut gefaehrdet",IF(Z6179&gt;=Hilfswerte!$B$39,"Gelb - beobachten","Gruen - stabil")))</f>
        <v>Rot - akut gefaehrdet</v>
      </c>
    </row>
    <row r="6180" spans="1:27" ht="15" customHeight="1" x14ac:dyDescent="0.25">
      <c r="A6180" s="4" t="s">
        <v>6527</v>
      </c>
      <c r="B6180" s="4" t="s">
        <v>402</v>
      </c>
      <c r="C6180" s="4" t="s">
        <v>59</v>
      </c>
      <c r="D6180" s="4" t="s">
        <v>30</v>
      </c>
      <c r="E6180" s="4">
        <v>143</v>
      </c>
      <c r="F6180" s="4">
        <v>19.2</v>
      </c>
      <c r="G6180" s="4">
        <v>5.5</v>
      </c>
      <c r="H6180" s="4">
        <v>27402</v>
      </c>
      <c r="I6180" s="4">
        <v>2</v>
      </c>
      <c r="J6180" s="4">
        <v>47</v>
      </c>
      <c r="K6180" s="4">
        <v>0</v>
      </c>
      <c r="L6180" s="4">
        <v>1</v>
      </c>
      <c r="M6180" s="4">
        <v>2</v>
      </c>
      <c r="N6180" s="4">
        <v>-1</v>
      </c>
      <c r="O6180" s="4">
        <f t="shared" si="768"/>
        <v>4</v>
      </c>
      <c r="P6180" s="4">
        <f t="shared" si="769"/>
        <v>2</v>
      </c>
      <c r="Q6180" s="4">
        <f t="shared" si="770"/>
        <v>5</v>
      </c>
      <c r="R6180" s="4">
        <f t="shared" si="771"/>
        <v>11</v>
      </c>
      <c r="S6180" s="4">
        <f t="shared" si="772"/>
        <v>109.2</v>
      </c>
      <c r="T6180" s="4" t="str">
        <f t="shared" si="773"/>
        <v>B - Kernkunde</v>
      </c>
      <c r="U6180" s="4">
        <f>ROUND(((E6180-Hilfswerte!$B$20)/Hilfswerte!$B$21)+((F6180-Hilfswerte!$B$22)/Hilfswerte!$B$23)+((G6180-Hilfswerte!$B$24)/Hilfswerte!$B$25)+0.1*INDEX(Hilfswerte!$B$4:$B$15,MATCH(C6180,Hilfswerte!$A$4:$A$15,0)),2)</f>
        <v>-0.88</v>
      </c>
      <c r="V6180" s="4">
        <f>ROUND(SQRT((((E6180-Hilfswerte!$B$20)/Hilfswerte!$B$21)-Hilfswerte!$B$28)^2+(((F6180-Hilfswerte!$B$22)/Hilfswerte!$B$23)-Hilfswerte!$B$29)^2+(((G6180-Hilfswerte!$B$24)/Hilfswerte!$B$25)-Hilfswerte!$B$30)^2),3)</f>
        <v>0.97199999999999998</v>
      </c>
      <c r="W6180" s="4">
        <f>ROUND(E6180*Hilfswerte!$B$31,0)</f>
        <v>29393</v>
      </c>
      <c r="X6180" s="4">
        <f t="shared" si="774"/>
        <v>1991</v>
      </c>
      <c r="Y6180" s="4" t="str">
        <f>IF(T6180="A - Top-Kunde","bereits Top-Kunde",IF(AND(V6180&lt;=Hilfswerte!$B$34,H6180&lt;0.5*W6180),"Hoch",IF(AND(V6180&lt;=Hilfswerte!$B$35,H6180&lt;0.7*W6180),"Mittel","Niedrig")))</f>
        <v>Niedrig</v>
      </c>
      <c r="Z6180" s="4">
        <f t="shared" si="775"/>
        <v>3</v>
      </c>
      <c r="AA6180" s="4" t="str">
        <f>IF(J6180&gt;365,"Bereits abgewandert (Segment D)",IF(Z6180&gt;=Hilfswerte!$B$38,"Rot - akut gefaehrdet",IF(Z6180&gt;=Hilfswerte!$B$39,"Gelb - beobachten","Gruen - stabil")))</f>
        <v>Gruen - stabil</v>
      </c>
    </row>
    <row r="6181" spans="1:27" ht="15" customHeight="1" x14ac:dyDescent="0.25">
      <c r="A6181" s="4" t="s">
        <v>6528</v>
      </c>
      <c r="B6181" s="4" t="s">
        <v>1065</v>
      </c>
      <c r="C6181" s="4" t="s">
        <v>84</v>
      </c>
      <c r="D6181" s="4" t="s">
        <v>30</v>
      </c>
      <c r="E6181" s="4">
        <v>109</v>
      </c>
      <c r="F6181" s="4">
        <v>23.5</v>
      </c>
      <c r="G6181" s="4">
        <v>17.2</v>
      </c>
      <c r="H6181" s="4">
        <v>0</v>
      </c>
      <c r="I6181" s="4">
        <v>0</v>
      </c>
      <c r="J6181" s="4">
        <v>878</v>
      </c>
      <c r="K6181" s="4">
        <v>0</v>
      </c>
      <c r="L6181" s="4">
        <v>0</v>
      </c>
      <c r="M6181" s="4">
        <v>0</v>
      </c>
      <c r="N6181" s="4">
        <v>-83.4</v>
      </c>
      <c r="O6181" s="4">
        <f t="shared" si="768"/>
        <v>1</v>
      </c>
      <c r="P6181" s="4">
        <f t="shared" si="769"/>
        <v>1</v>
      </c>
      <c r="Q6181" s="4">
        <f t="shared" si="770"/>
        <v>1</v>
      </c>
      <c r="R6181" s="4">
        <f t="shared" si="771"/>
        <v>3</v>
      </c>
      <c r="S6181" s="4">
        <f t="shared" si="772"/>
        <v>-11.7</v>
      </c>
      <c r="T6181" s="4" t="str">
        <f t="shared" si="773"/>
        <v>D - Abwanderungsrisiko</v>
      </c>
      <c r="U6181" s="4">
        <f>ROUND(((E6181-Hilfswerte!$B$20)/Hilfswerte!$B$21)+((F6181-Hilfswerte!$B$22)/Hilfswerte!$B$23)+((G6181-Hilfswerte!$B$24)/Hilfswerte!$B$25)+0.1*INDEX(Hilfswerte!$B$4:$B$15,MATCH(C6181,Hilfswerte!$A$4:$A$15,0)),2)</f>
        <v>0.98</v>
      </c>
      <c r="V6181" s="4">
        <f>ROUND(SQRT((((E6181-Hilfswerte!$B$20)/Hilfswerte!$B$21)-Hilfswerte!$B$28)^2+(((F6181-Hilfswerte!$B$22)/Hilfswerte!$B$23)-Hilfswerte!$B$29)^2+(((G6181-Hilfswerte!$B$24)/Hilfswerte!$B$25)-Hilfswerte!$B$30)^2),3)</f>
        <v>1.016</v>
      </c>
      <c r="W6181" s="4">
        <f>ROUND(E6181*Hilfswerte!$B$31,0)</f>
        <v>22405</v>
      </c>
      <c r="X6181" s="4">
        <f t="shared" si="774"/>
        <v>22405</v>
      </c>
      <c r="Y6181" s="4" t="str">
        <f>IF(T6181="A - Top-Kunde","bereits Top-Kunde",IF(AND(V6181&lt;=Hilfswerte!$B$34,H6181&lt;0.5*W6181),"Hoch",IF(AND(V6181&lt;=Hilfswerte!$B$35,H6181&lt;0.7*W6181),"Mittel","Niedrig")))</f>
        <v>Mittel</v>
      </c>
      <c r="Z6181" s="4">
        <f t="shared" si="775"/>
        <v>77.3</v>
      </c>
      <c r="AA6181" s="4" t="str">
        <f>IF(J6181&gt;365,"Bereits abgewandert (Segment D)",IF(Z6181&gt;=Hilfswerte!$B$38,"Rot - akut gefaehrdet",IF(Z6181&gt;=Hilfswerte!$B$39,"Gelb - beobachten","Gruen - stabil")))</f>
        <v>Bereits abgewandert (Segment D)</v>
      </c>
    </row>
    <row r="6182" spans="1:27" ht="15" customHeight="1" x14ac:dyDescent="0.25">
      <c r="A6182" s="4" t="s">
        <v>6529</v>
      </c>
      <c r="B6182" s="4" t="s">
        <v>1050</v>
      </c>
      <c r="C6182" s="4" t="s">
        <v>33</v>
      </c>
      <c r="D6182" s="4" t="s">
        <v>30</v>
      </c>
      <c r="E6182" s="4">
        <v>81</v>
      </c>
      <c r="F6182" s="4">
        <v>17.399999999999999</v>
      </c>
      <c r="G6182" s="4">
        <v>1.5</v>
      </c>
      <c r="H6182" s="4">
        <v>19215</v>
      </c>
      <c r="I6182" s="4">
        <v>5</v>
      </c>
      <c r="J6182" s="4">
        <v>33</v>
      </c>
      <c r="K6182" s="4">
        <v>0</v>
      </c>
      <c r="L6182" s="4">
        <v>-2</v>
      </c>
      <c r="M6182" s="4">
        <v>5</v>
      </c>
      <c r="N6182" s="4">
        <v>13.5</v>
      </c>
      <c r="O6182" s="4">
        <f t="shared" si="768"/>
        <v>4</v>
      </c>
      <c r="P6182" s="4">
        <f t="shared" si="769"/>
        <v>5</v>
      </c>
      <c r="Q6182" s="4">
        <f t="shared" si="770"/>
        <v>5</v>
      </c>
      <c r="R6182" s="4">
        <f t="shared" si="771"/>
        <v>14</v>
      </c>
      <c r="S6182" s="4">
        <f t="shared" si="772"/>
        <v>146.80000000000001</v>
      </c>
      <c r="T6182" s="4" t="str">
        <f t="shared" si="773"/>
        <v>A - Top-Kunde</v>
      </c>
      <c r="U6182" s="4">
        <f>ROUND(((E6182-Hilfswerte!$B$20)/Hilfswerte!$B$21)+((F6182-Hilfswerte!$B$22)/Hilfswerte!$B$23)+((G6182-Hilfswerte!$B$24)/Hilfswerte!$B$25)+0.1*INDEX(Hilfswerte!$B$4:$B$15,MATCH(C6182,Hilfswerte!$A$4:$A$15,0)),2)</f>
        <v>-1.71</v>
      </c>
      <c r="V6182" s="4">
        <f>ROUND(SQRT((((E6182-Hilfswerte!$B$20)/Hilfswerte!$B$21)-Hilfswerte!$B$28)^2+(((F6182-Hilfswerte!$B$22)/Hilfswerte!$B$23)-Hilfswerte!$B$29)^2+(((G6182-Hilfswerte!$B$24)/Hilfswerte!$B$25)-Hilfswerte!$B$30)^2),3)</f>
        <v>1.627</v>
      </c>
      <c r="W6182" s="4">
        <f>ROUND(E6182*Hilfswerte!$B$31,0)</f>
        <v>16649</v>
      </c>
      <c r="X6182" s="4">
        <f t="shared" si="774"/>
        <v>0</v>
      </c>
      <c r="Y6182" s="4" t="str">
        <f>IF(T6182="A - Top-Kunde","bereits Top-Kunde",IF(AND(V6182&lt;=Hilfswerte!$B$34,H6182&lt;0.5*W6182),"Hoch",IF(AND(V6182&lt;=Hilfswerte!$B$35,H6182&lt;0.7*W6182),"Mittel","Niedrig")))</f>
        <v>bereits Top-Kunde</v>
      </c>
      <c r="Z6182" s="4">
        <f t="shared" si="775"/>
        <v>1.7</v>
      </c>
      <c r="AA6182" s="4" t="str">
        <f>IF(J6182&gt;365,"Bereits abgewandert (Segment D)",IF(Z6182&gt;=Hilfswerte!$B$38,"Rot - akut gefaehrdet",IF(Z6182&gt;=Hilfswerte!$B$39,"Gelb - beobachten","Gruen - stabil")))</f>
        <v>Gruen - stabil</v>
      </c>
    </row>
    <row r="6183" spans="1:27" ht="15" customHeight="1" x14ac:dyDescent="0.25">
      <c r="A6183" s="4" t="s">
        <v>6530</v>
      </c>
      <c r="B6183" s="4" t="s">
        <v>741</v>
      </c>
      <c r="C6183" s="4" t="s">
        <v>59</v>
      </c>
      <c r="D6183" s="4" t="s">
        <v>30</v>
      </c>
      <c r="E6183" s="4">
        <v>25</v>
      </c>
      <c r="F6183" s="4">
        <v>3.8</v>
      </c>
      <c r="G6183" s="4">
        <v>2.1</v>
      </c>
      <c r="H6183" s="4">
        <v>1004</v>
      </c>
      <c r="I6183" s="4">
        <v>3</v>
      </c>
      <c r="J6183" s="4">
        <v>97</v>
      </c>
      <c r="K6183" s="4">
        <v>3</v>
      </c>
      <c r="L6183" s="4">
        <v>4</v>
      </c>
      <c r="M6183" s="4">
        <v>1</v>
      </c>
      <c r="N6183" s="4">
        <v>35.700000000000003</v>
      </c>
      <c r="O6183" s="4">
        <f t="shared" si="768"/>
        <v>3</v>
      </c>
      <c r="P6183" s="4">
        <f t="shared" si="769"/>
        <v>3</v>
      </c>
      <c r="Q6183" s="4">
        <f t="shared" si="770"/>
        <v>3</v>
      </c>
      <c r="R6183" s="4">
        <f t="shared" si="771"/>
        <v>9</v>
      </c>
      <c r="S6183" s="4">
        <f t="shared" si="772"/>
        <v>88.7</v>
      </c>
      <c r="T6183" s="4" t="str">
        <f t="shared" si="773"/>
        <v>C - Entwicklungspotenzial</v>
      </c>
      <c r="U6183" s="4">
        <f>ROUND(((E6183-Hilfswerte!$B$20)/Hilfswerte!$B$21)+((F6183-Hilfswerte!$B$22)/Hilfswerte!$B$23)+((G6183-Hilfswerte!$B$24)/Hilfswerte!$B$25)+0.1*INDEX(Hilfswerte!$B$4:$B$15,MATCH(C6183,Hilfswerte!$A$4:$A$15,0)),2)</f>
        <v>-2.2000000000000002</v>
      </c>
      <c r="V6183" s="4">
        <f>ROUND(SQRT((((E6183-Hilfswerte!$B$20)/Hilfswerte!$B$21)-Hilfswerte!$B$28)^2+(((F6183-Hilfswerte!$B$22)/Hilfswerte!$B$23)-Hilfswerte!$B$29)^2+(((G6183-Hilfswerte!$B$24)/Hilfswerte!$B$25)-Hilfswerte!$B$30)^2),3)</f>
        <v>1.6839999999999999</v>
      </c>
      <c r="W6183" s="4">
        <f>ROUND(E6183*Hilfswerte!$B$31,0)</f>
        <v>5139</v>
      </c>
      <c r="X6183" s="4">
        <f t="shared" si="774"/>
        <v>4135</v>
      </c>
      <c r="Y6183" s="4" t="str">
        <f>IF(T6183="A - Top-Kunde","bereits Top-Kunde",IF(AND(V6183&lt;=Hilfswerte!$B$34,H6183&lt;0.5*W6183),"Hoch",IF(AND(V6183&lt;=Hilfswerte!$B$35,H6183&lt;0.7*W6183),"Mittel","Niedrig")))</f>
        <v>Niedrig</v>
      </c>
      <c r="Z6183" s="4">
        <f t="shared" si="775"/>
        <v>14.7</v>
      </c>
      <c r="AA6183" s="4" t="str">
        <f>IF(J6183&gt;365,"Bereits abgewandert (Segment D)",IF(Z6183&gt;=Hilfswerte!$B$38,"Rot - akut gefaehrdet",IF(Z6183&gt;=Hilfswerte!$B$39,"Gelb - beobachten","Gruen - stabil")))</f>
        <v>Gelb - beobachten</v>
      </c>
    </row>
    <row r="6184" spans="1:27" ht="15" customHeight="1" x14ac:dyDescent="0.25">
      <c r="A6184" s="4" t="s">
        <v>6531</v>
      </c>
      <c r="B6184" s="4" t="s">
        <v>765</v>
      </c>
      <c r="C6184" s="4" t="s">
        <v>62</v>
      </c>
      <c r="D6184" s="4" t="s">
        <v>30</v>
      </c>
      <c r="E6184" s="4">
        <v>105</v>
      </c>
      <c r="F6184" s="4">
        <v>16.899999999999999</v>
      </c>
      <c r="G6184" s="4">
        <v>5.9</v>
      </c>
      <c r="H6184" s="4">
        <v>22177</v>
      </c>
      <c r="I6184" s="4">
        <v>6</v>
      </c>
      <c r="J6184" s="4">
        <v>27</v>
      </c>
      <c r="K6184" s="4">
        <v>0</v>
      </c>
      <c r="L6184" s="4">
        <v>12</v>
      </c>
      <c r="M6184" s="4">
        <v>4</v>
      </c>
      <c r="N6184" s="4">
        <v>-1.9</v>
      </c>
      <c r="O6184" s="4">
        <f t="shared" si="768"/>
        <v>5</v>
      </c>
      <c r="P6184" s="4">
        <f t="shared" si="769"/>
        <v>5</v>
      </c>
      <c r="Q6184" s="4">
        <f t="shared" si="770"/>
        <v>5</v>
      </c>
      <c r="R6184" s="4">
        <f t="shared" si="771"/>
        <v>15</v>
      </c>
      <c r="S6184" s="4">
        <f t="shared" si="772"/>
        <v>145.5</v>
      </c>
      <c r="T6184" s="4" t="str">
        <f t="shared" si="773"/>
        <v>A - Top-Kunde</v>
      </c>
      <c r="U6184" s="4">
        <f>ROUND(((E6184-Hilfswerte!$B$20)/Hilfswerte!$B$21)+((F6184-Hilfswerte!$B$22)/Hilfswerte!$B$23)+((G6184-Hilfswerte!$B$24)/Hilfswerte!$B$25)+0.1*INDEX(Hilfswerte!$B$4:$B$15,MATCH(C6184,Hilfswerte!$A$4:$A$15,0)),2)</f>
        <v>-0.53</v>
      </c>
      <c r="V6184" s="4">
        <f>ROUND(SQRT((((E6184-Hilfswerte!$B$20)/Hilfswerte!$B$21)-Hilfswerte!$B$28)^2+(((F6184-Hilfswerte!$B$22)/Hilfswerte!$B$23)-Hilfswerte!$B$29)^2+(((G6184-Hilfswerte!$B$24)/Hilfswerte!$B$25)-Hilfswerte!$B$30)^2),3)</f>
        <v>0.96</v>
      </c>
      <c r="W6184" s="4">
        <f>ROUND(E6184*Hilfswerte!$B$31,0)</f>
        <v>21582</v>
      </c>
      <c r="X6184" s="4">
        <f t="shared" si="774"/>
        <v>0</v>
      </c>
      <c r="Y6184" s="4" t="str">
        <f>IF(T6184="A - Top-Kunde","bereits Top-Kunde",IF(AND(V6184&lt;=Hilfswerte!$B$34,H6184&lt;0.5*W6184),"Hoch",IF(AND(V6184&lt;=Hilfswerte!$B$35,H6184&lt;0.7*W6184),"Mittel","Niedrig")))</f>
        <v>bereits Top-Kunde</v>
      </c>
      <c r="Z6184" s="4">
        <f t="shared" si="775"/>
        <v>4.5</v>
      </c>
      <c r="AA6184" s="4" t="str">
        <f>IF(J6184&gt;365,"Bereits abgewandert (Segment D)",IF(Z6184&gt;=Hilfswerte!$B$38,"Rot - akut gefaehrdet",IF(Z6184&gt;=Hilfswerte!$B$39,"Gelb - beobachten","Gruen - stabil")))</f>
        <v>Gruen - stabil</v>
      </c>
    </row>
    <row r="6185" spans="1:27" ht="15" customHeight="1" x14ac:dyDescent="0.25">
      <c r="A6185" s="4" t="s">
        <v>6532</v>
      </c>
      <c r="B6185" s="4" t="s">
        <v>970</v>
      </c>
      <c r="C6185" s="4" t="s">
        <v>29</v>
      </c>
      <c r="D6185" s="4" t="s">
        <v>48</v>
      </c>
      <c r="E6185" s="4">
        <v>99</v>
      </c>
      <c r="F6185" s="4">
        <v>20.7</v>
      </c>
      <c r="G6185" s="4">
        <v>8.9</v>
      </c>
      <c r="H6185" s="4">
        <v>4762</v>
      </c>
      <c r="I6185" s="4">
        <v>1</v>
      </c>
      <c r="J6185" s="4">
        <v>227</v>
      </c>
      <c r="K6185" s="4">
        <v>0</v>
      </c>
      <c r="L6185" s="4">
        <v>0</v>
      </c>
      <c r="M6185" s="4">
        <v>3</v>
      </c>
      <c r="N6185" s="4">
        <v>-45.3</v>
      </c>
      <c r="O6185" s="4">
        <f t="shared" si="768"/>
        <v>2</v>
      </c>
      <c r="P6185" s="4">
        <f t="shared" si="769"/>
        <v>1</v>
      </c>
      <c r="Q6185" s="4">
        <f t="shared" si="770"/>
        <v>4</v>
      </c>
      <c r="R6185" s="4">
        <f t="shared" si="771"/>
        <v>7</v>
      </c>
      <c r="S6185" s="4">
        <f t="shared" si="772"/>
        <v>47.4</v>
      </c>
      <c r="T6185" s="4" t="str">
        <f t="shared" si="773"/>
        <v>C - Entwicklungspotenzial</v>
      </c>
      <c r="U6185" s="4">
        <f>ROUND(((E6185-Hilfswerte!$B$20)/Hilfswerte!$B$21)+((F6185-Hilfswerte!$B$22)/Hilfswerte!$B$23)+((G6185-Hilfswerte!$B$24)/Hilfswerte!$B$25)+0.1*INDEX(Hilfswerte!$B$4:$B$15,MATCH(C6185,Hilfswerte!$A$4:$A$15,0)),2)</f>
        <v>-0.16</v>
      </c>
      <c r="V6185" s="4">
        <f>ROUND(SQRT((((E6185-Hilfswerte!$B$20)/Hilfswerte!$B$21)-Hilfswerte!$B$28)^2+(((F6185-Hilfswerte!$B$22)/Hilfswerte!$B$23)-Hilfswerte!$B$29)^2+(((G6185-Hilfswerte!$B$24)/Hilfswerte!$B$25)-Hilfswerte!$B$30)^2),3)</f>
        <v>0.56000000000000005</v>
      </c>
      <c r="W6185" s="4">
        <f>ROUND(E6185*Hilfswerte!$B$31,0)</f>
        <v>20349</v>
      </c>
      <c r="X6185" s="4">
        <f t="shared" si="774"/>
        <v>15587</v>
      </c>
      <c r="Y6185" s="4" t="str">
        <f>IF(T6185="A - Top-Kunde","bereits Top-Kunde",IF(AND(V6185&lt;=Hilfswerte!$B$34,H6185&lt;0.5*W6185),"Hoch",IF(AND(V6185&lt;=Hilfswerte!$B$35,H6185&lt;0.7*W6185),"Mittel","Niedrig")))</f>
        <v>Hoch</v>
      </c>
      <c r="Z6185" s="4">
        <f t="shared" si="775"/>
        <v>29.5</v>
      </c>
      <c r="AA6185" s="4" t="str">
        <f>IF(J6185&gt;365,"Bereits abgewandert (Segment D)",IF(Z6185&gt;=Hilfswerte!$B$38,"Rot - akut gefaehrdet",IF(Z6185&gt;=Hilfswerte!$B$39,"Gelb - beobachten","Gruen - stabil")))</f>
        <v>Rot - akut gefaehrdet</v>
      </c>
    </row>
    <row r="6186" spans="1:27" ht="15" customHeight="1" x14ac:dyDescent="0.25">
      <c r="A6186" s="4" t="s">
        <v>6533</v>
      </c>
      <c r="B6186" s="4" t="s">
        <v>574</v>
      </c>
      <c r="C6186" s="4" t="s">
        <v>65</v>
      </c>
      <c r="D6186" s="4" t="s">
        <v>30</v>
      </c>
      <c r="E6186" s="4">
        <v>407</v>
      </c>
      <c r="F6186" s="4">
        <v>122.2</v>
      </c>
      <c r="G6186" s="4">
        <v>4.7</v>
      </c>
      <c r="H6186" s="4">
        <v>71556</v>
      </c>
      <c r="I6186" s="4">
        <v>2</v>
      </c>
      <c r="J6186" s="4">
        <v>217</v>
      </c>
      <c r="K6186" s="4">
        <v>0</v>
      </c>
      <c r="L6186" s="4">
        <v>5</v>
      </c>
      <c r="M6186" s="4">
        <v>3</v>
      </c>
      <c r="N6186" s="4">
        <v>22.1</v>
      </c>
      <c r="O6186" s="4">
        <f t="shared" si="768"/>
        <v>2</v>
      </c>
      <c r="P6186" s="4">
        <f t="shared" si="769"/>
        <v>2</v>
      </c>
      <c r="Q6186" s="4">
        <f t="shared" si="770"/>
        <v>5</v>
      </c>
      <c r="R6186" s="4">
        <f t="shared" si="771"/>
        <v>9</v>
      </c>
      <c r="S6186" s="4">
        <f t="shared" si="772"/>
        <v>99.6</v>
      </c>
      <c r="T6186" s="4" t="str">
        <f t="shared" si="773"/>
        <v>C - Entwicklungspotenzial</v>
      </c>
      <c r="U6186" s="4">
        <f>ROUND(((E6186-Hilfswerte!$B$20)/Hilfswerte!$B$21)+((F6186-Hilfswerte!$B$22)/Hilfswerte!$B$23)+((G6186-Hilfswerte!$B$24)/Hilfswerte!$B$25)+0.1*INDEX(Hilfswerte!$B$4:$B$15,MATCH(C6186,Hilfswerte!$A$4:$A$15,0)),2)</f>
        <v>2</v>
      </c>
      <c r="V6186" s="4">
        <f>ROUND(SQRT((((E6186-Hilfswerte!$B$20)/Hilfswerte!$B$21)-Hilfswerte!$B$28)^2+(((F6186-Hilfswerte!$B$22)/Hilfswerte!$B$23)-Hilfswerte!$B$29)^2+(((G6186-Hilfswerte!$B$24)/Hilfswerte!$B$25)-Hilfswerte!$B$30)^2),3)</f>
        <v>2.109</v>
      </c>
      <c r="W6186" s="4">
        <f>ROUND(E6186*Hilfswerte!$B$31,0)</f>
        <v>83657</v>
      </c>
      <c r="X6186" s="4">
        <f t="shared" si="774"/>
        <v>12101</v>
      </c>
      <c r="Y6186" s="4" t="str">
        <f>IF(T6186="A - Top-Kunde","bereits Top-Kunde",IF(AND(V6186&lt;=Hilfswerte!$B$34,H6186&lt;0.5*W6186),"Hoch",IF(AND(V6186&lt;=Hilfswerte!$B$35,H6186&lt;0.7*W6186),"Mittel","Niedrig")))</f>
        <v>Niedrig</v>
      </c>
      <c r="Z6186" s="4">
        <f t="shared" si="775"/>
        <v>11.9</v>
      </c>
      <c r="AA6186" s="4" t="str">
        <f>IF(J6186&gt;365,"Bereits abgewandert (Segment D)",IF(Z6186&gt;=Hilfswerte!$B$38,"Rot - akut gefaehrdet",IF(Z6186&gt;=Hilfswerte!$B$39,"Gelb - beobachten","Gruen - stabil")))</f>
        <v>Gruen - stabil</v>
      </c>
    </row>
    <row r="6187" spans="1:27" ht="15" customHeight="1" x14ac:dyDescent="0.25">
      <c r="A6187" s="4" t="s">
        <v>6534</v>
      </c>
      <c r="B6187" s="4" t="s">
        <v>986</v>
      </c>
      <c r="C6187" s="4" t="s">
        <v>89</v>
      </c>
      <c r="D6187" s="4" t="s">
        <v>93</v>
      </c>
      <c r="E6187" s="4">
        <v>25</v>
      </c>
      <c r="F6187" s="4">
        <v>5.8</v>
      </c>
      <c r="G6187" s="4">
        <v>7.5</v>
      </c>
      <c r="H6187" s="4">
        <v>2890</v>
      </c>
      <c r="I6187" s="4">
        <v>2</v>
      </c>
      <c r="J6187" s="4">
        <v>136</v>
      </c>
      <c r="K6187" s="4">
        <v>0</v>
      </c>
      <c r="L6187" s="4">
        <v>6</v>
      </c>
      <c r="M6187" s="4">
        <v>3</v>
      </c>
      <c r="N6187" s="4">
        <v>1.2</v>
      </c>
      <c r="O6187" s="4">
        <f t="shared" si="768"/>
        <v>3</v>
      </c>
      <c r="P6187" s="4">
        <f t="shared" si="769"/>
        <v>2</v>
      </c>
      <c r="Q6187" s="4">
        <f t="shared" si="770"/>
        <v>4</v>
      </c>
      <c r="R6187" s="4">
        <f t="shared" si="771"/>
        <v>9</v>
      </c>
      <c r="S6187" s="4">
        <f t="shared" si="772"/>
        <v>88.8</v>
      </c>
      <c r="T6187" s="4" t="str">
        <f t="shared" si="773"/>
        <v>C - Entwicklungspotenzial</v>
      </c>
      <c r="U6187" s="4">
        <f>ROUND(((E6187-Hilfswerte!$B$20)/Hilfswerte!$B$21)+((F6187-Hilfswerte!$B$22)/Hilfswerte!$B$23)+((G6187-Hilfswerte!$B$24)/Hilfswerte!$B$25)+0.1*INDEX(Hilfswerte!$B$4:$B$15,MATCH(C6187,Hilfswerte!$A$4:$A$15,0)),2)</f>
        <v>-0.94</v>
      </c>
      <c r="V6187" s="4">
        <f>ROUND(SQRT((((E6187-Hilfswerte!$B$20)/Hilfswerte!$B$21)-Hilfswerte!$B$28)^2+(((F6187-Hilfswerte!$B$22)/Hilfswerte!$B$23)-Hilfswerte!$B$29)^2+(((G6187-Hilfswerte!$B$24)/Hilfswerte!$B$25)-Hilfswerte!$B$30)^2),3)</f>
        <v>1.0229999999999999</v>
      </c>
      <c r="W6187" s="4">
        <f>ROUND(E6187*Hilfswerte!$B$31,0)</f>
        <v>5139</v>
      </c>
      <c r="X6187" s="4">
        <f t="shared" si="774"/>
        <v>2249</v>
      </c>
      <c r="Y6187" s="4" t="str">
        <f>IF(T6187="A - Top-Kunde","bereits Top-Kunde",IF(AND(V6187&lt;=Hilfswerte!$B$34,H6187&lt;0.5*W6187),"Hoch",IF(AND(V6187&lt;=Hilfswerte!$B$35,H6187&lt;0.7*W6187),"Mittel","Niedrig")))</f>
        <v>Mittel</v>
      </c>
      <c r="Z6187" s="4">
        <f t="shared" si="775"/>
        <v>8</v>
      </c>
      <c r="AA6187" s="4" t="str">
        <f>IF(J6187&gt;365,"Bereits abgewandert (Segment D)",IF(Z6187&gt;=Hilfswerte!$B$38,"Rot - akut gefaehrdet",IF(Z6187&gt;=Hilfswerte!$B$39,"Gelb - beobachten","Gruen - stabil")))</f>
        <v>Gruen - stabil</v>
      </c>
    </row>
    <row r="6188" spans="1:27" ht="15" customHeight="1" x14ac:dyDescent="0.25">
      <c r="A6188" s="4" t="s">
        <v>6535</v>
      </c>
      <c r="B6188" s="4" t="s">
        <v>110</v>
      </c>
      <c r="C6188" s="4" t="s">
        <v>29</v>
      </c>
      <c r="D6188" s="4" t="s">
        <v>30</v>
      </c>
      <c r="E6188" s="4">
        <v>59</v>
      </c>
      <c r="F6188" s="4">
        <v>10.4</v>
      </c>
      <c r="G6188" s="4">
        <v>4.8</v>
      </c>
      <c r="H6188" s="4">
        <v>0</v>
      </c>
      <c r="I6188" s="4">
        <v>0</v>
      </c>
      <c r="J6188" s="4">
        <v>618</v>
      </c>
      <c r="K6188" s="4">
        <v>0</v>
      </c>
      <c r="L6188" s="4">
        <v>42</v>
      </c>
      <c r="M6188" s="4">
        <v>0</v>
      </c>
      <c r="N6188" s="4">
        <v>-52.7</v>
      </c>
      <c r="O6188" s="4">
        <f t="shared" si="768"/>
        <v>1</v>
      </c>
      <c r="P6188" s="4">
        <f t="shared" si="769"/>
        <v>1</v>
      </c>
      <c r="Q6188" s="4">
        <f t="shared" si="770"/>
        <v>1</v>
      </c>
      <c r="R6188" s="4">
        <f t="shared" si="771"/>
        <v>3</v>
      </c>
      <c r="S6188" s="4">
        <f t="shared" si="772"/>
        <v>-9</v>
      </c>
      <c r="T6188" s="4" t="str">
        <f t="shared" si="773"/>
        <v>D - Abwanderungsrisiko</v>
      </c>
      <c r="U6188" s="4">
        <f>ROUND(((E6188-Hilfswerte!$B$20)/Hilfswerte!$B$21)+((F6188-Hilfswerte!$B$22)/Hilfswerte!$B$23)+((G6188-Hilfswerte!$B$24)/Hilfswerte!$B$25)+0.1*INDEX(Hilfswerte!$B$4:$B$15,MATCH(C6188,Hilfswerte!$A$4:$A$15,0)),2)</f>
        <v>-1.17</v>
      </c>
      <c r="V6188" s="4">
        <f>ROUND(SQRT((((E6188-Hilfswerte!$B$20)/Hilfswerte!$B$21)-Hilfswerte!$B$28)^2+(((F6188-Hilfswerte!$B$22)/Hilfswerte!$B$23)-Hilfswerte!$B$29)^2+(((G6188-Hilfswerte!$B$24)/Hilfswerte!$B$25)-Hilfswerte!$B$30)^2),3)</f>
        <v>1.222</v>
      </c>
      <c r="W6188" s="4">
        <f>ROUND(E6188*Hilfswerte!$B$31,0)</f>
        <v>12127</v>
      </c>
      <c r="X6188" s="4">
        <f t="shared" si="774"/>
        <v>12127</v>
      </c>
      <c r="Y6188" s="4" t="str">
        <f>IF(T6188="A - Top-Kunde","bereits Top-Kunde",IF(AND(V6188&lt;=Hilfswerte!$B$34,H6188&lt;0.5*W6188),"Hoch",IF(AND(V6188&lt;=Hilfswerte!$B$35,H6188&lt;0.7*W6188),"Mittel","Niedrig")))</f>
        <v>Niedrig</v>
      </c>
      <c r="Z6188" s="4">
        <f t="shared" si="775"/>
        <v>60.4</v>
      </c>
      <c r="AA6188" s="4" t="str">
        <f>IF(J6188&gt;365,"Bereits abgewandert (Segment D)",IF(Z6188&gt;=Hilfswerte!$B$38,"Rot - akut gefaehrdet",IF(Z6188&gt;=Hilfswerte!$B$39,"Gelb - beobachten","Gruen - stabil")))</f>
        <v>Bereits abgewandert (Segment D)</v>
      </c>
    </row>
    <row r="6189" spans="1:27" ht="15" customHeight="1" x14ac:dyDescent="0.25">
      <c r="A6189" s="4" t="s">
        <v>6536</v>
      </c>
      <c r="B6189" s="4" t="s">
        <v>40</v>
      </c>
      <c r="C6189" s="4" t="s">
        <v>55</v>
      </c>
      <c r="D6189" s="4" t="s">
        <v>30</v>
      </c>
      <c r="E6189" s="4">
        <v>175</v>
      </c>
      <c r="F6189" s="4">
        <v>21.3</v>
      </c>
      <c r="G6189" s="4">
        <v>22</v>
      </c>
      <c r="H6189" s="4">
        <v>11224</v>
      </c>
      <c r="I6189" s="4">
        <v>2</v>
      </c>
      <c r="J6189" s="4">
        <v>207</v>
      </c>
      <c r="K6189" s="4">
        <v>0</v>
      </c>
      <c r="L6189" s="4">
        <v>0</v>
      </c>
      <c r="M6189" s="4">
        <v>2</v>
      </c>
      <c r="N6189" s="4">
        <v>22.4</v>
      </c>
      <c r="O6189" s="4">
        <f t="shared" si="768"/>
        <v>2</v>
      </c>
      <c r="P6189" s="4">
        <f t="shared" si="769"/>
        <v>2</v>
      </c>
      <c r="Q6189" s="4">
        <f t="shared" si="770"/>
        <v>5</v>
      </c>
      <c r="R6189" s="4">
        <f t="shared" si="771"/>
        <v>9</v>
      </c>
      <c r="S6189" s="4">
        <f t="shared" si="772"/>
        <v>101.2</v>
      </c>
      <c r="T6189" s="4" t="str">
        <f t="shared" si="773"/>
        <v>C - Entwicklungspotenzial</v>
      </c>
      <c r="U6189" s="4">
        <f>ROUND(((E6189-Hilfswerte!$B$20)/Hilfswerte!$B$21)+((F6189-Hilfswerte!$B$22)/Hilfswerte!$B$23)+((G6189-Hilfswerte!$B$24)/Hilfswerte!$B$25)+0.1*INDEX(Hilfswerte!$B$4:$B$15,MATCH(C6189,Hilfswerte!$A$4:$A$15,0)),2)</f>
        <v>2.2799999999999998</v>
      </c>
      <c r="V6189" s="4">
        <f>ROUND(SQRT((((E6189-Hilfswerte!$B$20)/Hilfswerte!$B$21)-Hilfswerte!$B$28)^2+(((F6189-Hilfswerte!$B$22)/Hilfswerte!$B$23)-Hilfswerte!$B$29)^2+(((G6189-Hilfswerte!$B$24)/Hilfswerte!$B$25)-Hilfswerte!$B$30)^2),3)</f>
        <v>1.7390000000000001</v>
      </c>
      <c r="W6189" s="4">
        <f>ROUND(E6189*Hilfswerte!$B$31,0)</f>
        <v>35971</v>
      </c>
      <c r="X6189" s="4">
        <f t="shared" si="774"/>
        <v>24747</v>
      </c>
      <c r="Y6189" s="4" t="str">
        <f>IF(T6189="A - Top-Kunde","bereits Top-Kunde",IF(AND(V6189&lt;=Hilfswerte!$B$34,H6189&lt;0.5*W6189),"Hoch",IF(AND(V6189&lt;=Hilfswerte!$B$35,H6189&lt;0.7*W6189),"Mittel","Niedrig")))</f>
        <v>Niedrig</v>
      </c>
      <c r="Z6189" s="4">
        <f t="shared" si="775"/>
        <v>10.4</v>
      </c>
      <c r="AA6189" s="4" t="str">
        <f>IF(J6189&gt;365,"Bereits abgewandert (Segment D)",IF(Z6189&gt;=Hilfswerte!$B$38,"Rot - akut gefaehrdet",IF(Z6189&gt;=Hilfswerte!$B$39,"Gelb - beobachten","Gruen - stabil")))</f>
        <v>Gruen - stabil</v>
      </c>
    </row>
    <row r="6190" spans="1:27" ht="15" customHeight="1" x14ac:dyDescent="0.25">
      <c r="A6190" s="4" t="s">
        <v>6537</v>
      </c>
      <c r="B6190" s="4" t="s">
        <v>645</v>
      </c>
      <c r="C6190" s="4" t="s">
        <v>62</v>
      </c>
      <c r="D6190" s="4" t="s">
        <v>30</v>
      </c>
      <c r="E6190" s="4">
        <v>73</v>
      </c>
      <c r="F6190" s="4">
        <v>9.6</v>
      </c>
      <c r="G6190" s="4">
        <v>9.3000000000000007</v>
      </c>
      <c r="H6190" s="4">
        <v>1060</v>
      </c>
      <c r="I6190" s="4">
        <v>1</v>
      </c>
      <c r="J6190" s="4">
        <v>149</v>
      </c>
      <c r="K6190" s="4">
        <v>0</v>
      </c>
      <c r="L6190" s="4">
        <v>10</v>
      </c>
      <c r="M6190" s="4">
        <v>4</v>
      </c>
      <c r="N6190" s="4">
        <v>11.9</v>
      </c>
      <c r="O6190" s="4">
        <f t="shared" si="768"/>
        <v>3</v>
      </c>
      <c r="P6190" s="4">
        <f t="shared" si="769"/>
        <v>1</v>
      </c>
      <c r="Q6190" s="4">
        <f t="shared" si="770"/>
        <v>3</v>
      </c>
      <c r="R6190" s="4">
        <f t="shared" si="771"/>
        <v>7</v>
      </c>
      <c r="S6190" s="4">
        <f t="shared" si="772"/>
        <v>73</v>
      </c>
      <c r="T6190" s="4" t="str">
        <f t="shared" si="773"/>
        <v>C - Entwicklungspotenzial</v>
      </c>
      <c r="U6190" s="4">
        <f>ROUND(((E6190-Hilfswerte!$B$20)/Hilfswerte!$B$21)+((F6190-Hilfswerte!$B$22)/Hilfswerte!$B$23)+((G6190-Hilfswerte!$B$24)/Hilfswerte!$B$25)+0.1*INDEX(Hilfswerte!$B$4:$B$15,MATCH(C6190,Hilfswerte!$A$4:$A$15,0)),2)</f>
        <v>-0.26</v>
      </c>
      <c r="V6190" s="4">
        <f>ROUND(SQRT((((E6190-Hilfswerte!$B$20)/Hilfswerte!$B$21)-Hilfswerte!$B$28)^2+(((F6190-Hilfswerte!$B$22)/Hilfswerte!$B$23)-Hilfswerte!$B$29)^2+(((G6190-Hilfswerte!$B$24)/Hilfswerte!$B$25)-Hilfswerte!$B$30)^2),3)</f>
        <v>0.71499999999999997</v>
      </c>
      <c r="W6190" s="4">
        <f>ROUND(E6190*Hilfswerte!$B$31,0)</f>
        <v>15005</v>
      </c>
      <c r="X6190" s="4">
        <f t="shared" si="774"/>
        <v>13945</v>
      </c>
      <c r="Y6190" s="4" t="str">
        <f>IF(T6190="A - Top-Kunde","bereits Top-Kunde",IF(AND(V6190&lt;=Hilfswerte!$B$34,H6190&lt;0.5*W6190),"Hoch",IF(AND(V6190&lt;=Hilfswerte!$B$35,H6190&lt;0.7*W6190),"Mittel","Niedrig")))</f>
        <v>Hoch</v>
      </c>
      <c r="Z6190" s="4">
        <f t="shared" si="775"/>
        <v>9.5</v>
      </c>
      <c r="AA6190" s="4" t="str">
        <f>IF(J6190&gt;365,"Bereits abgewandert (Segment D)",IF(Z6190&gt;=Hilfswerte!$B$38,"Rot - akut gefaehrdet",IF(Z6190&gt;=Hilfswerte!$B$39,"Gelb - beobachten","Gruen - stabil")))</f>
        <v>Gruen - stabil</v>
      </c>
    </row>
    <row r="6191" spans="1:27" ht="15" customHeight="1" x14ac:dyDescent="0.25">
      <c r="A6191" s="4" t="s">
        <v>6538</v>
      </c>
      <c r="B6191" s="4" t="s">
        <v>132</v>
      </c>
      <c r="C6191" s="4" t="s">
        <v>55</v>
      </c>
      <c r="D6191" s="4" t="s">
        <v>30</v>
      </c>
      <c r="E6191" s="4">
        <v>97</v>
      </c>
      <c r="F6191" s="4">
        <v>15.4</v>
      </c>
      <c r="G6191" s="4">
        <v>2.4</v>
      </c>
      <c r="H6191" s="4">
        <v>9105</v>
      </c>
      <c r="I6191" s="4">
        <v>2</v>
      </c>
      <c r="J6191" s="4">
        <v>99</v>
      </c>
      <c r="K6191" s="4">
        <v>0</v>
      </c>
      <c r="L6191" s="4">
        <v>23</v>
      </c>
      <c r="M6191" s="4">
        <v>3</v>
      </c>
      <c r="N6191" s="4">
        <v>12</v>
      </c>
      <c r="O6191" s="4">
        <f t="shared" si="768"/>
        <v>3</v>
      </c>
      <c r="P6191" s="4">
        <f t="shared" si="769"/>
        <v>2</v>
      </c>
      <c r="Q6191" s="4">
        <f t="shared" si="770"/>
        <v>5</v>
      </c>
      <c r="R6191" s="4">
        <f t="shared" si="771"/>
        <v>10</v>
      </c>
      <c r="S6191" s="4">
        <f t="shared" si="772"/>
        <v>99.1</v>
      </c>
      <c r="T6191" s="4" t="str">
        <f t="shared" si="773"/>
        <v>C - Entwicklungspotenzial</v>
      </c>
      <c r="U6191" s="4">
        <f>ROUND(((E6191-Hilfswerte!$B$20)/Hilfswerte!$B$21)+((F6191-Hilfswerte!$B$22)/Hilfswerte!$B$23)+((G6191-Hilfswerte!$B$24)/Hilfswerte!$B$25)+0.1*INDEX(Hilfswerte!$B$4:$B$15,MATCH(C6191,Hilfswerte!$A$4:$A$15,0)),2)</f>
        <v>-1.27</v>
      </c>
      <c r="V6191" s="4">
        <f>ROUND(SQRT((((E6191-Hilfswerte!$B$20)/Hilfswerte!$B$21)-Hilfswerte!$B$28)^2+(((F6191-Hilfswerte!$B$22)/Hilfswerte!$B$23)-Hilfswerte!$B$29)^2+(((G6191-Hilfswerte!$B$24)/Hilfswerte!$B$25)-Hilfswerte!$B$30)^2),3)</f>
        <v>1.486</v>
      </c>
      <c r="W6191" s="4">
        <f>ROUND(E6191*Hilfswerte!$B$31,0)</f>
        <v>19938</v>
      </c>
      <c r="X6191" s="4">
        <f t="shared" si="774"/>
        <v>10833</v>
      </c>
      <c r="Y6191" s="4" t="str">
        <f>IF(T6191="A - Top-Kunde","bereits Top-Kunde",IF(AND(V6191&lt;=Hilfswerte!$B$34,H6191&lt;0.5*W6191),"Hoch",IF(AND(V6191&lt;=Hilfswerte!$B$35,H6191&lt;0.7*W6191),"Mittel","Niedrig")))</f>
        <v>Niedrig</v>
      </c>
      <c r="Z6191" s="4">
        <f t="shared" si="775"/>
        <v>9.6</v>
      </c>
      <c r="AA6191" s="4" t="str">
        <f>IF(J6191&gt;365,"Bereits abgewandert (Segment D)",IF(Z6191&gt;=Hilfswerte!$B$38,"Rot - akut gefaehrdet",IF(Z6191&gt;=Hilfswerte!$B$39,"Gelb - beobachten","Gruen - stabil")))</f>
        <v>Gruen - stabil</v>
      </c>
    </row>
    <row r="6192" spans="1:27" ht="15" customHeight="1" x14ac:dyDescent="0.25">
      <c r="A6192" s="4" t="s">
        <v>6539</v>
      </c>
      <c r="B6192" s="4" t="s">
        <v>723</v>
      </c>
      <c r="C6192" s="4" t="s">
        <v>51</v>
      </c>
      <c r="D6192" s="4" t="s">
        <v>48</v>
      </c>
      <c r="E6192" s="4">
        <v>50</v>
      </c>
      <c r="F6192" s="4">
        <v>11.8</v>
      </c>
      <c r="G6192" s="4">
        <v>6</v>
      </c>
      <c r="H6192" s="4">
        <v>1952</v>
      </c>
      <c r="I6192" s="4">
        <v>3</v>
      </c>
      <c r="J6192" s="4">
        <v>168</v>
      </c>
      <c r="K6192" s="4">
        <v>1</v>
      </c>
      <c r="L6192" s="4">
        <v>4</v>
      </c>
      <c r="M6192" s="4">
        <v>1</v>
      </c>
      <c r="N6192" s="4">
        <v>-0.8</v>
      </c>
      <c r="O6192" s="4">
        <f t="shared" si="768"/>
        <v>3</v>
      </c>
      <c r="P6192" s="4">
        <f t="shared" si="769"/>
        <v>3</v>
      </c>
      <c r="Q6192" s="4">
        <f t="shared" si="770"/>
        <v>3</v>
      </c>
      <c r="R6192" s="4">
        <f t="shared" si="771"/>
        <v>9</v>
      </c>
      <c r="S6192" s="4">
        <f t="shared" si="772"/>
        <v>82.4</v>
      </c>
      <c r="T6192" s="4" t="str">
        <f t="shared" si="773"/>
        <v>C - Entwicklungspotenzial</v>
      </c>
      <c r="U6192" s="4">
        <f>ROUND(((E6192-Hilfswerte!$B$20)/Hilfswerte!$B$21)+((F6192-Hilfswerte!$B$22)/Hilfswerte!$B$23)+((G6192-Hilfswerte!$B$24)/Hilfswerte!$B$25)+0.1*INDEX(Hilfswerte!$B$4:$B$15,MATCH(C6192,Hilfswerte!$A$4:$A$15,0)),2)</f>
        <v>-0.91</v>
      </c>
      <c r="V6192" s="4">
        <f>ROUND(SQRT((((E6192-Hilfswerte!$B$20)/Hilfswerte!$B$21)-Hilfswerte!$B$28)^2+(((F6192-Hilfswerte!$B$22)/Hilfswerte!$B$23)-Hilfswerte!$B$29)^2+(((G6192-Hilfswerte!$B$24)/Hilfswerte!$B$25)-Hilfswerte!$B$30)^2),3)</f>
        <v>1.0740000000000001</v>
      </c>
      <c r="W6192" s="4">
        <f>ROUND(E6192*Hilfswerte!$B$31,0)</f>
        <v>10277</v>
      </c>
      <c r="X6192" s="4">
        <f t="shared" si="774"/>
        <v>8325</v>
      </c>
      <c r="Y6192" s="4" t="str">
        <f>IF(T6192="A - Top-Kunde","bereits Top-Kunde",IF(AND(V6192&lt;=Hilfswerte!$B$34,H6192&lt;0.5*W6192),"Hoch",IF(AND(V6192&lt;=Hilfswerte!$B$35,H6192&lt;0.7*W6192),"Mittel","Niedrig")))</f>
        <v>Mittel</v>
      </c>
      <c r="Z6192" s="4">
        <f t="shared" si="775"/>
        <v>12.5</v>
      </c>
      <c r="AA6192" s="4" t="str">
        <f>IF(J6192&gt;365,"Bereits abgewandert (Segment D)",IF(Z6192&gt;=Hilfswerte!$B$38,"Rot - akut gefaehrdet",IF(Z6192&gt;=Hilfswerte!$B$39,"Gelb - beobachten","Gruen - stabil")))</f>
        <v>Gruen - stabil</v>
      </c>
    </row>
    <row r="6193" spans="1:27" ht="15" customHeight="1" x14ac:dyDescent="0.25">
      <c r="A6193" s="4" t="s">
        <v>6540</v>
      </c>
      <c r="B6193" s="4" t="s">
        <v>378</v>
      </c>
      <c r="C6193" s="4" t="s">
        <v>74</v>
      </c>
      <c r="D6193" s="4" t="s">
        <v>77</v>
      </c>
      <c r="E6193" s="4">
        <v>57</v>
      </c>
      <c r="F6193" s="4">
        <v>10.5</v>
      </c>
      <c r="G6193" s="4">
        <v>12.2</v>
      </c>
      <c r="H6193" s="4">
        <v>1215</v>
      </c>
      <c r="I6193" s="4">
        <v>1</v>
      </c>
      <c r="J6193" s="4">
        <v>163</v>
      </c>
      <c r="K6193" s="4">
        <v>1</v>
      </c>
      <c r="L6193" s="4">
        <v>12</v>
      </c>
      <c r="M6193" s="4">
        <v>4</v>
      </c>
      <c r="N6193" s="4">
        <v>-0.8</v>
      </c>
      <c r="O6193" s="4">
        <f t="shared" si="768"/>
        <v>3</v>
      </c>
      <c r="P6193" s="4">
        <f t="shared" si="769"/>
        <v>1</v>
      </c>
      <c r="Q6193" s="4">
        <f t="shared" si="770"/>
        <v>3</v>
      </c>
      <c r="R6193" s="4">
        <f t="shared" si="771"/>
        <v>7</v>
      </c>
      <c r="S6193" s="4">
        <f t="shared" si="772"/>
        <v>60</v>
      </c>
      <c r="T6193" s="4" t="str">
        <f t="shared" si="773"/>
        <v>C - Entwicklungspotenzial</v>
      </c>
      <c r="U6193" s="4">
        <f>ROUND(((E6193-Hilfswerte!$B$20)/Hilfswerte!$B$21)+((F6193-Hilfswerte!$B$22)/Hilfswerte!$B$23)+((G6193-Hilfswerte!$B$24)/Hilfswerte!$B$25)+0.1*INDEX(Hilfswerte!$B$4:$B$15,MATCH(C6193,Hilfswerte!$A$4:$A$15,0)),2)</f>
        <v>-0.28999999999999998</v>
      </c>
      <c r="V6193" s="4">
        <f>ROUND(SQRT((((E6193-Hilfswerte!$B$20)/Hilfswerte!$B$21)-Hilfswerte!$B$28)^2+(((F6193-Hilfswerte!$B$22)/Hilfswerte!$B$23)-Hilfswerte!$B$29)^2+(((G6193-Hilfswerte!$B$24)/Hilfswerte!$B$25)-Hilfswerte!$B$30)^2),3)</f>
        <v>0.69799999999999995</v>
      </c>
      <c r="W6193" s="4">
        <f>ROUND(E6193*Hilfswerte!$B$31,0)</f>
        <v>11716</v>
      </c>
      <c r="X6193" s="4">
        <f t="shared" si="774"/>
        <v>10501</v>
      </c>
      <c r="Y6193" s="4" t="str">
        <f>IF(T6193="A - Top-Kunde","bereits Top-Kunde",IF(AND(V6193&lt;=Hilfswerte!$B$34,H6193&lt;0.5*W6193),"Hoch",IF(AND(V6193&lt;=Hilfswerte!$B$35,H6193&lt;0.7*W6193),"Mittel","Niedrig")))</f>
        <v>Hoch</v>
      </c>
      <c r="Z6193" s="4">
        <f t="shared" si="775"/>
        <v>13.9</v>
      </c>
      <c r="AA6193" s="4" t="str">
        <f>IF(J6193&gt;365,"Bereits abgewandert (Segment D)",IF(Z6193&gt;=Hilfswerte!$B$38,"Rot - akut gefaehrdet",IF(Z6193&gt;=Hilfswerte!$B$39,"Gelb - beobachten","Gruen - stabil")))</f>
        <v>Gelb - beobachten</v>
      </c>
    </row>
    <row r="6194" spans="1:27" ht="15" customHeight="1" x14ac:dyDescent="0.25">
      <c r="A6194" s="4" t="s">
        <v>6541</v>
      </c>
      <c r="B6194" s="4" t="s">
        <v>241</v>
      </c>
      <c r="C6194" s="4" t="s">
        <v>47</v>
      </c>
      <c r="D6194" s="4" t="s">
        <v>117</v>
      </c>
      <c r="E6194" s="4">
        <v>20</v>
      </c>
      <c r="F6194" s="4">
        <v>5.5</v>
      </c>
      <c r="G6194" s="4">
        <v>10</v>
      </c>
      <c r="H6194" s="4">
        <v>461</v>
      </c>
      <c r="I6194" s="4">
        <v>1</v>
      </c>
      <c r="J6194" s="4">
        <v>96</v>
      </c>
      <c r="K6194" s="4">
        <v>1</v>
      </c>
      <c r="L6194" s="4">
        <v>16</v>
      </c>
      <c r="M6194" s="4">
        <v>5</v>
      </c>
      <c r="N6194" s="4">
        <v>-11.7</v>
      </c>
      <c r="O6194" s="4">
        <f t="shared" si="768"/>
        <v>3</v>
      </c>
      <c r="P6194" s="4">
        <f t="shared" si="769"/>
        <v>1</v>
      </c>
      <c r="Q6194" s="4">
        <f t="shared" si="770"/>
        <v>2</v>
      </c>
      <c r="R6194" s="4">
        <f t="shared" si="771"/>
        <v>6</v>
      </c>
      <c r="S6194" s="4">
        <f t="shared" si="772"/>
        <v>43.4</v>
      </c>
      <c r="T6194" s="4" t="str">
        <f t="shared" si="773"/>
        <v>C - Entwicklungspotenzial</v>
      </c>
      <c r="U6194" s="4">
        <f>ROUND(((E6194-Hilfswerte!$B$20)/Hilfswerte!$B$21)+((F6194-Hilfswerte!$B$22)/Hilfswerte!$B$23)+((G6194-Hilfswerte!$B$24)/Hilfswerte!$B$25)+0.1*INDEX(Hilfswerte!$B$4:$B$15,MATCH(C6194,Hilfswerte!$A$4:$A$15,0)),2)</f>
        <v>-0.78</v>
      </c>
      <c r="V6194" s="4">
        <f>ROUND(SQRT((((E6194-Hilfswerte!$B$20)/Hilfswerte!$B$21)-Hilfswerte!$B$28)^2+(((F6194-Hilfswerte!$B$22)/Hilfswerte!$B$23)-Hilfswerte!$B$29)^2+(((G6194-Hilfswerte!$B$24)/Hilfswerte!$B$25)-Hilfswerte!$B$30)^2),3)</f>
        <v>0.878</v>
      </c>
      <c r="W6194" s="4">
        <f>ROUND(E6194*Hilfswerte!$B$31,0)</f>
        <v>4111</v>
      </c>
      <c r="X6194" s="4">
        <f t="shared" si="774"/>
        <v>3650</v>
      </c>
      <c r="Y6194" s="4" t="str">
        <f>IF(T6194="A - Top-Kunde","bereits Top-Kunde",IF(AND(V6194&lt;=Hilfswerte!$B$34,H6194&lt;0.5*W6194),"Hoch",IF(AND(V6194&lt;=Hilfswerte!$B$35,H6194&lt;0.7*W6194),"Mittel","Niedrig")))</f>
        <v>Mittel</v>
      </c>
      <c r="Z6194" s="4">
        <f t="shared" si="775"/>
        <v>15.7</v>
      </c>
      <c r="AA6194" s="4" t="str">
        <f>IF(J6194&gt;365,"Bereits abgewandert (Segment D)",IF(Z6194&gt;=Hilfswerte!$B$38,"Rot - akut gefaehrdet",IF(Z6194&gt;=Hilfswerte!$B$39,"Gelb - beobachten","Gruen - stabil")))</f>
        <v>Gelb - beobachten</v>
      </c>
    </row>
    <row r="6195" spans="1:27" ht="15" customHeight="1" x14ac:dyDescent="0.25">
      <c r="A6195" s="4" t="s">
        <v>6542</v>
      </c>
      <c r="B6195" s="4" t="s">
        <v>806</v>
      </c>
      <c r="C6195" s="4" t="s">
        <v>89</v>
      </c>
      <c r="D6195" s="4" t="s">
        <v>93</v>
      </c>
      <c r="E6195" s="4">
        <v>92</v>
      </c>
      <c r="F6195" s="4">
        <v>19.100000000000001</v>
      </c>
      <c r="G6195" s="4">
        <v>6.9</v>
      </c>
      <c r="H6195" s="4">
        <v>14095</v>
      </c>
      <c r="I6195" s="4">
        <v>2</v>
      </c>
      <c r="J6195" s="4">
        <v>29</v>
      </c>
      <c r="K6195" s="4">
        <v>0</v>
      </c>
      <c r="L6195" s="4">
        <v>0</v>
      </c>
      <c r="M6195" s="4">
        <v>3</v>
      </c>
      <c r="N6195" s="4">
        <v>3.8</v>
      </c>
      <c r="O6195" s="4">
        <f t="shared" si="768"/>
        <v>5</v>
      </c>
      <c r="P6195" s="4">
        <f t="shared" si="769"/>
        <v>2</v>
      </c>
      <c r="Q6195" s="4">
        <f t="shared" si="770"/>
        <v>5</v>
      </c>
      <c r="R6195" s="4">
        <f t="shared" si="771"/>
        <v>12</v>
      </c>
      <c r="S6195" s="4">
        <f t="shared" si="772"/>
        <v>121.9</v>
      </c>
      <c r="T6195" s="4" t="str">
        <f t="shared" si="773"/>
        <v>B - Kernkunde</v>
      </c>
      <c r="U6195" s="4">
        <f>ROUND(((E6195-Hilfswerte!$B$20)/Hilfswerte!$B$21)+((F6195-Hilfswerte!$B$22)/Hilfswerte!$B$23)+((G6195-Hilfswerte!$B$24)/Hilfswerte!$B$25)+0.1*INDEX(Hilfswerte!$B$4:$B$15,MATCH(C6195,Hilfswerte!$A$4:$A$15,0)),2)</f>
        <v>-0.51</v>
      </c>
      <c r="V6195" s="4">
        <f>ROUND(SQRT((((E6195-Hilfswerte!$B$20)/Hilfswerte!$B$21)-Hilfswerte!$B$28)^2+(((F6195-Hilfswerte!$B$22)/Hilfswerte!$B$23)-Hilfswerte!$B$29)^2+(((G6195-Hilfswerte!$B$24)/Hilfswerte!$B$25)-Hilfswerte!$B$30)^2),3)</f>
        <v>0.82699999999999996</v>
      </c>
      <c r="W6195" s="4">
        <f>ROUND(E6195*Hilfswerte!$B$31,0)</f>
        <v>18910</v>
      </c>
      <c r="X6195" s="4">
        <f t="shared" si="774"/>
        <v>4815</v>
      </c>
      <c r="Y6195" s="4" t="str">
        <f>IF(T6195="A - Top-Kunde","bereits Top-Kunde",IF(AND(V6195&lt;=Hilfswerte!$B$34,H6195&lt;0.5*W6195),"Hoch",IF(AND(V6195&lt;=Hilfswerte!$B$35,H6195&lt;0.7*W6195),"Mittel","Niedrig")))</f>
        <v>Niedrig</v>
      </c>
      <c r="Z6195" s="4">
        <f t="shared" si="775"/>
        <v>1.5</v>
      </c>
      <c r="AA6195" s="4" t="str">
        <f>IF(J6195&gt;365,"Bereits abgewandert (Segment D)",IF(Z6195&gt;=Hilfswerte!$B$38,"Rot - akut gefaehrdet",IF(Z6195&gt;=Hilfswerte!$B$39,"Gelb - beobachten","Gruen - stabil")))</f>
        <v>Gruen - stabil</v>
      </c>
    </row>
    <row r="6196" spans="1:27" ht="15" customHeight="1" x14ac:dyDescent="0.25">
      <c r="A6196" s="4" t="s">
        <v>6543</v>
      </c>
      <c r="B6196" s="4" t="s">
        <v>527</v>
      </c>
      <c r="C6196" s="4" t="s">
        <v>47</v>
      </c>
      <c r="D6196" s="4" t="s">
        <v>30</v>
      </c>
      <c r="E6196" s="4">
        <v>43</v>
      </c>
      <c r="F6196" s="4">
        <v>8.8000000000000007</v>
      </c>
      <c r="G6196" s="4">
        <v>0.7</v>
      </c>
      <c r="H6196" s="4">
        <v>2890</v>
      </c>
      <c r="I6196" s="4">
        <v>2</v>
      </c>
      <c r="J6196" s="4">
        <v>3</v>
      </c>
      <c r="K6196" s="4">
        <v>0</v>
      </c>
      <c r="L6196" s="4">
        <v>-3</v>
      </c>
      <c r="M6196" s="4">
        <v>1</v>
      </c>
      <c r="N6196" s="4">
        <v>-6.8</v>
      </c>
      <c r="O6196" s="4">
        <f t="shared" si="768"/>
        <v>5</v>
      </c>
      <c r="P6196" s="4">
        <f t="shared" si="769"/>
        <v>2</v>
      </c>
      <c r="Q6196" s="4">
        <f t="shared" si="770"/>
        <v>4</v>
      </c>
      <c r="R6196" s="4">
        <f t="shared" si="771"/>
        <v>11</v>
      </c>
      <c r="S6196" s="4">
        <f t="shared" si="772"/>
        <v>106.6</v>
      </c>
      <c r="T6196" s="4" t="str">
        <f t="shared" si="773"/>
        <v>B - Kernkunde</v>
      </c>
      <c r="U6196" s="4">
        <f>ROUND(((E6196-Hilfswerte!$B$20)/Hilfswerte!$B$21)+((F6196-Hilfswerte!$B$22)/Hilfswerte!$B$23)+((G6196-Hilfswerte!$B$24)/Hilfswerte!$B$25)+0.1*INDEX(Hilfswerte!$B$4:$B$15,MATCH(C6196,Hilfswerte!$A$4:$A$15,0)),2)</f>
        <v>-2.1</v>
      </c>
      <c r="V6196" s="4">
        <f>ROUND(SQRT((((E6196-Hilfswerte!$B$20)/Hilfswerte!$B$21)-Hilfswerte!$B$28)^2+(((F6196-Hilfswerte!$B$22)/Hilfswerte!$B$23)-Hilfswerte!$B$29)^2+(((G6196-Hilfswerte!$B$24)/Hilfswerte!$B$25)-Hilfswerte!$B$30)^2),3)</f>
        <v>1.827</v>
      </c>
      <c r="W6196" s="4">
        <f>ROUND(E6196*Hilfswerte!$B$31,0)</f>
        <v>8838</v>
      </c>
      <c r="X6196" s="4">
        <f t="shared" si="774"/>
        <v>5948</v>
      </c>
      <c r="Y6196" s="4" t="str">
        <f>IF(T6196="A - Top-Kunde","bereits Top-Kunde",IF(AND(V6196&lt;=Hilfswerte!$B$34,H6196&lt;0.5*W6196),"Hoch",IF(AND(V6196&lt;=Hilfswerte!$B$35,H6196&lt;0.7*W6196),"Mittel","Niedrig")))</f>
        <v>Niedrig</v>
      </c>
      <c r="Z6196" s="4">
        <f t="shared" si="775"/>
        <v>2.9</v>
      </c>
      <c r="AA6196" s="4" t="str">
        <f>IF(J6196&gt;365,"Bereits abgewandert (Segment D)",IF(Z6196&gt;=Hilfswerte!$B$38,"Rot - akut gefaehrdet",IF(Z6196&gt;=Hilfswerte!$B$39,"Gelb - beobachten","Gruen - stabil")))</f>
        <v>Gruen - stabil</v>
      </c>
    </row>
    <row r="6197" spans="1:27" ht="15" customHeight="1" x14ac:dyDescent="0.25">
      <c r="A6197" s="4" t="s">
        <v>6544</v>
      </c>
      <c r="B6197" s="4" t="s">
        <v>464</v>
      </c>
      <c r="C6197" s="4" t="s">
        <v>38</v>
      </c>
      <c r="D6197" s="4" t="s">
        <v>30</v>
      </c>
      <c r="E6197" s="4">
        <v>19</v>
      </c>
      <c r="F6197" s="4">
        <v>4.2</v>
      </c>
      <c r="G6197" s="4">
        <v>18.600000000000001</v>
      </c>
      <c r="H6197" s="4">
        <v>4020</v>
      </c>
      <c r="I6197" s="4">
        <v>2</v>
      </c>
      <c r="J6197" s="4">
        <v>365</v>
      </c>
      <c r="K6197" s="4">
        <v>0</v>
      </c>
      <c r="L6197" s="4">
        <v>11</v>
      </c>
      <c r="M6197" s="4">
        <v>3</v>
      </c>
      <c r="N6197" s="4">
        <v>-35.299999999999997</v>
      </c>
      <c r="O6197" s="4">
        <f t="shared" si="768"/>
        <v>2</v>
      </c>
      <c r="P6197" s="4">
        <f t="shared" si="769"/>
        <v>2</v>
      </c>
      <c r="Q6197" s="4">
        <f t="shared" si="770"/>
        <v>4</v>
      </c>
      <c r="R6197" s="4">
        <f t="shared" si="771"/>
        <v>8</v>
      </c>
      <c r="S6197" s="4">
        <f t="shared" si="772"/>
        <v>59.1</v>
      </c>
      <c r="T6197" s="4" t="str">
        <f t="shared" si="773"/>
        <v>C - Entwicklungspotenzial</v>
      </c>
      <c r="U6197" s="4">
        <f>ROUND(((E6197-Hilfswerte!$B$20)/Hilfswerte!$B$21)+((F6197-Hilfswerte!$B$22)/Hilfswerte!$B$23)+((G6197-Hilfswerte!$B$24)/Hilfswerte!$B$25)+0.1*INDEX(Hilfswerte!$B$4:$B$15,MATCH(C6197,Hilfswerte!$A$4:$A$15,0)),2)</f>
        <v>0.81</v>
      </c>
      <c r="V6197" s="4">
        <f>ROUND(SQRT((((E6197-Hilfswerte!$B$20)/Hilfswerte!$B$21)-Hilfswerte!$B$28)^2+(((F6197-Hilfswerte!$B$22)/Hilfswerte!$B$23)-Hilfswerte!$B$29)^2+(((G6197-Hilfswerte!$B$24)/Hilfswerte!$B$25)-Hilfswerte!$B$30)^2),3)</f>
        <v>1.464</v>
      </c>
      <c r="W6197" s="4">
        <f>ROUND(E6197*Hilfswerte!$B$31,0)</f>
        <v>3905</v>
      </c>
      <c r="X6197" s="4">
        <f t="shared" si="774"/>
        <v>0</v>
      </c>
      <c r="Y6197" s="4" t="str">
        <f>IF(T6197="A - Top-Kunde","bereits Top-Kunde",IF(AND(V6197&lt;=Hilfswerte!$B$34,H6197&lt;0.5*W6197),"Hoch",IF(AND(V6197&lt;=Hilfswerte!$B$35,H6197&lt;0.7*W6197),"Mittel","Niedrig")))</f>
        <v>Niedrig</v>
      </c>
      <c r="Z6197" s="4">
        <f t="shared" si="775"/>
        <v>34.6</v>
      </c>
      <c r="AA6197" s="4" t="str">
        <f>IF(J6197&gt;365,"Bereits abgewandert (Segment D)",IF(Z6197&gt;=Hilfswerte!$B$38,"Rot - akut gefaehrdet",IF(Z6197&gt;=Hilfswerte!$B$39,"Gelb - beobachten","Gruen - stabil")))</f>
        <v>Rot - akut gefaehrdet</v>
      </c>
    </row>
    <row r="6198" spans="1:27" ht="15" customHeight="1" x14ac:dyDescent="0.25">
      <c r="A6198" s="4" t="s">
        <v>6545</v>
      </c>
      <c r="B6198" s="4" t="s">
        <v>551</v>
      </c>
      <c r="C6198" s="4" t="s">
        <v>59</v>
      </c>
      <c r="D6198" s="4" t="s">
        <v>30</v>
      </c>
      <c r="E6198" s="4">
        <v>31</v>
      </c>
      <c r="F6198" s="4">
        <v>5.6</v>
      </c>
      <c r="G6198" s="4">
        <v>15.4</v>
      </c>
      <c r="H6198" s="4">
        <v>0</v>
      </c>
      <c r="I6198" s="4">
        <v>0</v>
      </c>
      <c r="J6198" s="4">
        <v>836</v>
      </c>
      <c r="K6198" s="4">
        <v>0</v>
      </c>
      <c r="L6198" s="4">
        <v>5</v>
      </c>
      <c r="M6198" s="4">
        <v>0</v>
      </c>
      <c r="N6198" s="4">
        <v>-57</v>
      </c>
      <c r="O6198" s="4">
        <f t="shared" si="768"/>
        <v>1</v>
      </c>
      <c r="P6198" s="4">
        <f t="shared" si="769"/>
        <v>1</v>
      </c>
      <c r="Q6198" s="4">
        <f t="shared" si="770"/>
        <v>1</v>
      </c>
      <c r="R6198" s="4">
        <f t="shared" si="771"/>
        <v>3</v>
      </c>
      <c r="S6198" s="4">
        <f t="shared" si="772"/>
        <v>0</v>
      </c>
      <c r="T6198" s="4" t="str">
        <f t="shared" si="773"/>
        <v>D - Abwanderungsrisiko</v>
      </c>
      <c r="U6198" s="4">
        <f>ROUND(((E6198-Hilfswerte!$B$20)/Hilfswerte!$B$21)+((F6198-Hilfswerte!$B$22)/Hilfswerte!$B$23)+((G6198-Hilfswerte!$B$24)/Hilfswerte!$B$25)+0.1*INDEX(Hilfswerte!$B$4:$B$15,MATCH(C6198,Hilfswerte!$A$4:$A$15,0)),2)</f>
        <v>-0.03</v>
      </c>
      <c r="V6198" s="4">
        <f>ROUND(SQRT((((E6198-Hilfswerte!$B$20)/Hilfswerte!$B$21)-Hilfswerte!$B$28)^2+(((F6198-Hilfswerte!$B$22)/Hilfswerte!$B$23)-Hilfswerte!$B$29)^2+(((G6198-Hilfswerte!$B$24)/Hilfswerte!$B$25)-Hilfswerte!$B$30)^2),3)</f>
        <v>1.0569999999999999</v>
      </c>
      <c r="W6198" s="4">
        <f>ROUND(E6198*Hilfswerte!$B$31,0)</f>
        <v>6372</v>
      </c>
      <c r="X6198" s="4">
        <f t="shared" si="774"/>
        <v>6372</v>
      </c>
      <c r="Y6198" s="4" t="str">
        <f>IF(T6198="A - Top-Kunde","bereits Top-Kunde",IF(AND(V6198&lt;=Hilfswerte!$B$34,H6198&lt;0.5*W6198),"Hoch",IF(AND(V6198&lt;=Hilfswerte!$B$35,H6198&lt;0.7*W6198),"Mittel","Niedrig")))</f>
        <v>Mittel</v>
      </c>
      <c r="Z6198" s="4">
        <f t="shared" si="775"/>
        <v>65.599999999999994</v>
      </c>
      <c r="AA6198" s="4" t="str">
        <f>IF(J6198&gt;365,"Bereits abgewandert (Segment D)",IF(Z6198&gt;=Hilfswerte!$B$38,"Rot - akut gefaehrdet",IF(Z6198&gt;=Hilfswerte!$B$39,"Gelb - beobachten","Gruen - stabil")))</f>
        <v>Bereits abgewandert (Segment D)</v>
      </c>
    </row>
    <row r="6199" spans="1:27" ht="15" customHeight="1" x14ac:dyDescent="0.25">
      <c r="A6199" s="4" t="s">
        <v>6546</v>
      </c>
      <c r="B6199" s="4" t="s">
        <v>415</v>
      </c>
      <c r="C6199" s="4" t="s">
        <v>62</v>
      </c>
      <c r="D6199" s="4" t="s">
        <v>77</v>
      </c>
      <c r="E6199" s="4">
        <v>27</v>
      </c>
      <c r="F6199" s="4">
        <v>4.0999999999999996</v>
      </c>
      <c r="G6199" s="4">
        <v>20.2</v>
      </c>
      <c r="H6199" s="4">
        <v>0</v>
      </c>
      <c r="I6199" s="4">
        <v>0</v>
      </c>
      <c r="J6199" s="4">
        <v>505</v>
      </c>
      <c r="K6199" s="4">
        <v>0</v>
      </c>
      <c r="L6199" s="4">
        <v>32</v>
      </c>
      <c r="M6199" s="4">
        <v>0</v>
      </c>
      <c r="N6199" s="4">
        <v>-55.3</v>
      </c>
      <c r="O6199" s="4">
        <f t="shared" si="768"/>
        <v>1</v>
      </c>
      <c r="P6199" s="4">
        <f t="shared" si="769"/>
        <v>1</v>
      </c>
      <c r="Q6199" s="4">
        <f t="shared" si="770"/>
        <v>1</v>
      </c>
      <c r="R6199" s="4">
        <f t="shared" si="771"/>
        <v>3</v>
      </c>
      <c r="S6199" s="4">
        <f t="shared" si="772"/>
        <v>-7.3</v>
      </c>
      <c r="T6199" s="4" t="str">
        <f t="shared" si="773"/>
        <v>D - Abwanderungsrisiko</v>
      </c>
      <c r="U6199" s="4">
        <f>ROUND(((E6199-Hilfswerte!$B$20)/Hilfswerte!$B$21)+((F6199-Hilfswerte!$B$22)/Hilfswerte!$B$23)+((G6199-Hilfswerte!$B$24)/Hilfswerte!$B$25)+0.1*INDEX(Hilfswerte!$B$4:$B$15,MATCH(C6199,Hilfswerte!$A$4:$A$15,0)),2)</f>
        <v>1.18</v>
      </c>
      <c r="V6199" s="4">
        <f>ROUND(SQRT((((E6199-Hilfswerte!$B$20)/Hilfswerte!$B$21)-Hilfswerte!$B$28)^2+(((F6199-Hilfswerte!$B$22)/Hilfswerte!$B$23)-Hilfswerte!$B$29)^2+(((G6199-Hilfswerte!$B$24)/Hilfswerte!$B$25)-Hilfswerte!$B$30)^2),3)</f>
        <v>1.6619999999999999</v>
      </c>
      <c r="W6199" s="4">
        <f>ROUND(E6199*Hilfswerte!$B$31,0)</f>
        <v>5550</v>
      </c>
      <c r="X6199" s="4">
        <f t="shared" si="774"/>
        <v>5550</v>
      </c>
      <c r="Y6199" s="4" t="str">
        <f>IF(T6199="A - Top-Kunde","bereits Top-Kunde",IF(AND(V6199&lt;=Hilfswerte!$B$34,H6199&lt;0.5*W6199),"Hoch",IF(AND(V6199&lt;=Hilfswerte!$B$35,H6199&lt;0.7*W6199),"Mittel","Niedrig")))</f>
        <v>Niedrig</v>
      </c>
      <c r="Z6199" s="4">
        <f t="shared" si="775"/>
        <v>53.8</v>
      </c>
      <c r="AA6199" s="4" t="str">
        <f>IF(J6199&gt;365,"Bereits abgewandert (Segment D)",IF(Z6199&gt;=Hilfswerte!$B$38,"Rot - akut gefaehrdet",IF(Z6199&gt;=Hilfswerte!$B$39,"Gelb - beobachten","Gruen - stabil")))</f>
        <v>Bereits abgewandert (Segment D)</v>
      </c>
    </row>
    <row r="6200" spans="1:27" ht="15" customHeight="1" x14ac:dyDescent="0.25">
      <c r="A6200" s="4" t="s">
        <v>6547</v>
      </c>
      <c r="B6200" s="4" t="s">
        <v>681</v>
      </c>
      <c r="C6200" s="4" t="s">
        <v>29</v>
      </c>
      <c r="D6200" s="4" t="s">
        <v>30</v>
      </c>
      <c r="E6200" s="4">
        <v>19</v>
      </c>
      <c r="F6200" s="4">
        <v>2.2999999999999998</v>
      </c>
      <c r="G6200" s="4">
        <v>6.6</v>
      </c>
      <c r="H6200" s="4">
        <v>1079</v>
      </c>
      <c r="I6200" s="4">
        <v>3</v>
      </c>
      <c r="J6200" s="4">
        <v>31</v>
      </c>
      <c r="K6200" s="4">
        <v>0</v>
      </c>
      <c r="L6200" s="4">
        <v>2</v>
      </c>
      <c r="M6200" s="4">
        <v>2</v>
      </c>
      <c r="N6200" s="4">
        <v>-9.5</v>
      </c>
      <c r="O6200" s="4">
        <f t="shared" si="768"/>
        <v>4</v>
      </c>
      <c r="P6200" s="4">
        <f t="shared" si="769"/>
        <v>3</v>
      </c>
      <c r="Q6200" s="4">
        <f t="shared" si="770"/>
        <v>3</v>
      </c>
      <c r="R6200" s="4">
        <f t="shared" si="771"/>
        <v>10</v>
      </c>
      <c r="S6200" s="4">
        <f t="shared" si="772"/>
        <v>94.7</v>
      </c>
      <c r="T6200" s="4" t="str">
        <f t="shared" si="773"/>
        <v>C - Entwicklungspotenzial</v>
      </c>
      <c r="U6200" s="4">
        <f>ROUND(((E6200-Hilfswerte!$B$20)/Hilfswerte!$B$21)+((F6200-Hilfswerte!$B$22)/Hilfswerte!$B$23)+((G6200-Hilfswerte!$B$24)/Hilfswerte!$B$25)+0.1*INDEX(Hilfswerte!$B$4:$B$15,MATCH(C6200,Hilfswerte!$A$4:$A$15,0)),2)</f>
        <v>-1.2</v>
      </c>
      <c r="V6200" s="4">
        <f>ROUND(SQRT((((E6200-Hilfswerte!$B$20)/Hilfswerte!$B$21)-Hilfswerte!$B$28)^2+(((F6200-Hilfswerte!$B$22)/Hilfswerte!$B$23)-Hilfswerte!$B$29)^2+(((G6200-Hilfswerte!$B$24)/Hilfswerte!$B$25)-Hilfswerte!$B$30)^2),3)</f>
        <v>1.1599999999999999</v>
      </c>
      <c r="W6200" s="4">
        <f>ROUND(E6200*Hilfswerte!$B$31,0)</f>
        <v>3905</v>
      </c>
      <c r="X6200" s="4">
        <f t="shared" si="774"/>
        <v>2826</v>
      </c>
      <c r="Y6200" s="4" t="str">
        <f>IF(T6200="A - Top-Kunde","bereits Top-Kunde",IF(AND(V6200&lt;=Hilfswerte!$B$34,H6200&lt;0.5*W6200),"Hoch",IF(AND(V6200&lt;=Hilfswerte!$B$35,H6200&lt;0.7*W6200),"Mittel","Niedrig")))</f>
        <v>Niedrig</v>
      </c>
      <c r="Z6200" s="4">
        <f t="shared" si="775"/>
        <v>5.8</v>
      </c>
      <c r="AA6200" s="4" t="str">
        <f>IF(J6200&gt;365,"Bereits abgewandert (Segment D)",IF(Z6200&gt;=Hilfswerte!$B$38,"Rot - akut gefaehrdet",IF(Z6200&gt;=Hilfswerte!$B$39,"Gelb - beobachten","Gruen - stabil")))</f>
        <v>Gruen - stabil</v>
      </c>
    </row>
    <row r="6201" spans="1:27" ht="15" customHeight="1" x14ac:dyDescent="0.25">
      <c r="A6201" s="4" t="s">
        <v>6548</v>
      </c>
      <c r="B6201" s="4" t="s">
        <v>99</v>
      </c>
      <c r="C6201" s="4" t="s">
        <v>84</v>
      </c>
      <c r="D6201" s="4" t="s">
        <v>30</v>
      </c>
      <c r="E6201" s="4">
        <v>33</v>
      </c>
      <c r="F6201" s="4">
        <v>4.9000000000000004</v>
      </c>
      <c r="G6201" s="4">
        <v>12.2</v>
      </c>
      <c r="H6201" s="4">
        <v>30156</v>
      </c>
      <c r="I6201" s="4">
        <v>4</v>
      </c>
      <c r="J6201" s="4">
        <v>17</v>
      </c>
      <c r="K6201" s="4">
        <v>1</v>
      </c>
      <c r="L6201" s="4">
        <v>-5</v>
      </c>
      <c r="M6201" s="4">
        <v>6</v>
      </c>
      <c r="N6201" s="4">
        <v>5.4</v>
      </c>
      <c r="O6201" s="4">
        <f t="shared" si="768"/>
        <v>5</v>
      </c>
      <c r="P6201" s="4">
        <f t="shared" si="769"/>
        <v>4</v>
      </c>
      <c r="Q6201" s="4">
        <f t="shared" si="770"/>
        <v>5</v>
      </c>
      <c r="R6201" s="4">
        <f t="shared" si="771"/>
        <v>14</v>
      </c>
      <c r="S6201" s="4">
        <f t="shared" si="772"/>
        <v>136.69999999999999</v>
      </c>
      <c r="T6201" s="4" t="str">
        <f t="shared" si="773"/>
        <v>A - Top-Kunde</v>
      </c>
      <c r="U6201" s="4">
        <f>ROUND(((E6201-Hilfswerte!$B$20)/Hilfswerte!$B$21)+((F6201-Hilfswerte!$B$22)/Hilfswerte!$B$23)+((G6201-Hilfswerte!$B$24)/Hilfswerte!$B$25)+0.1*INDEX(Hilfswerte!$B$4:$B$15,MATCH(C6201,Hilfswerte!$A$4:$A$15,0)),2)</f>
        <v>-0.47</v>
      </c>
      <c r="V6201" s="4">
        <f>ROUND(SQRT((((E6201-Hilfswerte!$B$20)/Hilfswerte!$B$21)-Hilfswerte!$B$28)^2+(((F6201-Hilfswerte!$B$22)/Hilfswerte!$B$23)-Hilfswerte!$B$29)^2+(((G6201-Hilfswerte!$B$24)/Hilfswerte!$B$25)-Hilfswerte!$B$30)^2),3)</f>
        <v>0.83899999999999997</v>
      </c>
      <c r="W6201" s="4">
        <f>ROUND(E6201*Hilfswerte!$B$31,0)</f>
        <v>6783</v>
      </c>
      <c r="X6201" s="4">
        <f t="shared" si="774"/>
        <v>0</v>
      </c>
      <c r="Y6201" s="4" t="str">
        <f>IF(T6201="A - Top-Kunde","bereits Top-Kunde",IF(AND(V6201&lt;=Hilfswerte!$B$34,H6201&lt;0.5*W6201),"Hoch",IF(AND(V6201&lt;=Hilfswerte!$B$35,H6201&lt;0.7*W6201),"Mittel","Niedrig")))</f>
        <v>bereits Top-Kunde</v>
      </c>
      <c r="Z6201" s="4">
        <f t="shared" si="775"/>
        <v>3.9</v>
      </c>
      <c r="AA6201" s="4" t="str">
        <f>IF(J6201&gt;365,"Bereits abgewandert (Segment D)",IF(Z6201&gt;=Hilfswerte!$B$38,"Rot - akut gefaehrdet",IF(Z6201&gt;=Hilfswerte!$B$39,"Gelb - beobachten","Gruen - stabil")))</f>
        <v>Gruen - stabil</v>
      </c>
    </row>
    <row r="6202" spans="1:27" ht="15" customHeight="1" x14ac:dyDescent="0.25">
      <c r="A6202" s="4" t="s">
        <v>6549</v>
      </c>
      <c r="B6202" s="4" t="s">
        <v>981</v>
      </c>
      <c r="C6202" s="4" t="s">
        <v>65</v>
      </c>
      <c r="D6202" s="4" t="s">
        <v>77</v>
      </c>
      <c r="E6202" s="4">
        <v>29</v>
      </c>
      <c r="F6202" s="4">
        <v>9.6</v>
      </c>
      <c r="G6202" s="4">
        <v>2.5</v>
      </c>
      <c r="H6202" s="4">
        <v>1180</v>
      </c>
      <c r="I6202" s="4">
        <v>1</v>
      </c>
      <c r="J6202" s="4">
        <v>80</v>
      </c>
      <c r="K6202" s="4">
        <v>0</v>
      </c>
      <c r="L6202" s="4">
        <v>13</v>
      </c>
      <c r="M6202" s="4">
        <v>5</v>
      </c>
      <c r="N6202" s="4">
        <v>35.5</v>
      </c>
      <c r="O6202" s="4">
        <f t="shared" si="768"/>
        <v>4</v>
      </c>
      <c r="P6202" s="4">
        <f t="shared" si="769"/>
        <v>1</v>
      </c>
      <c r="Q6202" s="4">
        <f t="shared" si="770"/>
        <v>3</v>
      </c>
      <c r="R6202" s="4">
        <f t="shared" si="771"/>
        <v>8</v>
      </c>
      <c r="S6202" s="4">
        <f t="shared" si="772"/>
        <v>93.9</v>
      </c>
      <c r="T6202" s="4" t="str">
        <f t="shared" si="773"/>
        <v>C - Entwicklungspotenzial</v>
      </c>
      <c r="U6202" s="4">
        <f>ROUND(((E6202-Hilfswerte!$B$20)/Hilfswerte!$B$21)+((F6202-Hilfswerte!$B$22)/Hilfswerte!$B$23)+((G6202-Hilfswerte!$B$24)/Hilfswerte!$B$25)+0.1*INDEX(Hilfswerte!$B$4:$B$15,MATCH(C6202,Hilfswerte!$A$4:$A$15,0)),2)</f>
        <v>-2</v>
      </c>
      <c r="V6202" s="4">
        <f>ROUND(SQRT((((E6202-Hilfswerte!$B$20)/Hilfswerte!$B$21)-Hilfswerte!$B$28)^2+(((F6202-Hilfswerte!$B$22)/Hilfswerte!$B$23)-Hilfswerte!$B$29)^2+(((G6202-Hilfswerte!$B$24)/Hilfswerte!$B$25)-Hilfswerte!$B$30)^2),3)</f>
        <v>1.587</v>
      </c>
      <c r="W6202" s="4">
        <f>ROUND(E6202*Hilfswerte!$B$31,0)</f>
        <v>5961</v>
      </c>
      <c r="X6202" s="4">
        <f t="shared" si="774"/>
        <v>4781</v>
      </c>
      <c r="Y6202" s="4" t="str">
        <f>IF(T6202="A - Top-Kunde","bereits Top-Kunde",IF(AND(V6202&lt;=Hilfswerte!$B$34,H6202&lt;0.5*W6202),"Hoch",IF(AND(V6202&lt;=Hilfswerte!$B$35,H6202&lt;0.7*W6202),"Mittel","Niedrig")))</f>
        <v>Niedrig</v>
      </c>
      <c r="Z6202" s="4">
        <f t="shared" si="775"/>
        <v>6.6</v>
      </c>
      <c r="AA6202" s="4" t="str">
        <f>IF(J6202&gt;365,"Bereits abgewandert (Segment D)",IF(Z6202&gt;=Hilfswerte!$B$38,"Rot - akut gefaehrdet",IF(Z6202&gt;=Hilfswerte!$B$39,"Gelb - beobachten","Gruen - stabil")))</f>
        <v>Gruen - stabil</v>
      </c>
    </row>
    <row r="6203" spans="1:27" ht="15" customHeight="1" x14ac:dyDescent="0.25">
      <c r="A6203" s="4" t="s">
        <v>6550</v>
      </c>
      <c r="B6203" s="4" t="s">
        <v>300</v>
      </c>
      <c r="C6203" s="4" t="s">
        <v>55</v>
      </c>
      <c r="D6203" s="4" t="s">
        <v>56</v>
      </c>
      <c r="E6203" s="4">
        <v>92</v>
      </c>
      <c r="F6203" s="4">
        <v>34.5</v>
      </c>
      <c r="G6203" s="4">
        <v>5.6</v>
      </c>
      <c r="H6203" s="4">
        <v>11516</v>
      </c>
      <c r="I6203" s="4">
        <v>8</v>
      </c>
      <c r="J6203" s="4">
        <v>2</v>
      </c>
      <c r="K6203" s="4">
        <v>1</v>
      </c>
      <c r="L6203" s="4">
        <v>0</v>
      </c>
      <c r="M6203" s="4">
        <v>1</v>
      </c>
      <c r="N6203" s="4">
        <v>8.8000000000000007</v>
      </c>
      <c r="O6203" s="4">
        <f t="shared" si="768"/>
        <v>5</v>
      </c>
      <c r="P6203" s="4">
        <f t="shared" si="769"/>
        <v>5</v>
      </c>
      <c r="Q6203" s="4">
        <f t="shared" si="770"/>
        <v>5</v>
      </c>
      <c r="R6203" s="4">
        <f t="shared" si="771"/>
        <v>15</v>
      </c>
      <c r="S6203" s="4">
        <f t="shared" si="772"/>
        <v>148.4</v>
      </c>
      <c r="T6203" s="4" t="str">
        <f t="shared" si="773"/>
        <v>A - Top-Kunde</v>
      </c>
      <c r="U6203" s="4">
        <f>ROUND(((E6203-Hilfswerte!$B$20)/Hilfswerte!$B$21)+((F6203-Hilfswerte!$B$22)/Hilfswerte!$B$23)+((G6203-Hilfswerte!$B$24)/Hilfswerte!$B$25)+0.1*INDEX(Hilfswerte!$B$4:$B$15,MATCH(C6203,Hilfswerte!$A$4:$A$15,0)),2)</f>
        <v>-0.44</v>
      </c>
      <c r="V6203" s="4">
        <f>ROUND(SQRT((((E6203-Hilfswerte!$B$20)/Hilfswerte!$B$21)-Hilfswerte!$B$28)^2+(((F6203-Hilfswerte!$B$22)/Hilfswerte!$B$23)-Hilfswerte!$B$29)^2+(((G6203-Hilfswerte!$B$24)/Hilfswerte!$B$25)-Hilfswerte!$B$30)^2),3)</f>
        <v>0.94899999999999995</v>
      </c>
      <c r="W6203" s="4">
        <f>ROUND(E6203*Hilfswerte!$B$31,0)</f>
        <v>18910</v>
      </c>
      <c r="X6203" s="4">
        <f t="shared" si="774"/>
        <v>7394</v>
      </c>
      <c r="Y6203" s="4" t="str">
        <f>IF(T6203="A - Top-Kunde","bereits Top-Kunde",IF(AND(V6203&lt;=Hilfswerte!$B$34,H6203&lt;0.5*W6203),"Hoch",IF(AND(V6203&lt;=Hilfswerte!$B$35,H6203&lt;0.7*W6203),"Mittel","Niedrig")))</f>
        <v>bereits Top-Kunde</v>
      </c>
      <c r="Z6203" s="4">
        <f t="shared" si="775"/>
        <v>3.1</v>
      </c>
      <c r="AA6203" s="4" t="str">
        <f>IF(J6203&gt;365,"Bereits abgewandert (Segment D)",IF(Z6203&gt;=Hilfswerte!$B$38,"Rot - akut gefaehrdet",IF(Z6203&gt;=Hilfswerte!$B$39,"Gelb - beobachten","Gruen - stabil")))</f>
        <v>Gruen - stabil</v>
      </c>
    </row>
    <row r="6204" spans="1:27" ht="15" customHeight="1" x14ac:dyDescent="0.25">
      <c r="A6204" s="4" t="s">
        <v>6551</v>
      </c>
      <c r="B6204" s="4" t="s">
        <v>1050</v>
      </c>
      <c r="C6204" s="4" t="s">
        <v>47</v>
      </c>
      <c r="D6204" s="4" t="s">
        <v>30</v>
      </c>
      <c r="E6204" s="4">
        <v>79</v>
      </c>
      <c r="F6204" s="4">
        <v>23</v>
      </c>
      <c r="G6204" s="4">
        <v>10.1</v>
      </c>
      <c r="H6204" s="4">
        <v>1975</v>
      </c>
      <c r="I6204" s="4">
        <v>2</v>
      </c>
      <c r="J6204" s="4">
        <v>99</v>
      </c>
      <c r="K6204" s="4">
        <v>1</v>
      </c>
      <c r="L6204" s="4">
        <v>16</v>
      </c>
      <c r="M6204" s="4">
        <v>2</v>
      </c>
      <c r="N6204" s="4">
        <v>12.8</v>
      </c>
      <c r="O6204" s="4">
        <f t="shared" si="768"/>
        <v>3</v>
      </c>
      <c r="P6204" s="4">
        <f t="shared" si="769"/>
        <v>2</v>
      </c>
      <c r="Q6204" s="4">
        <f t="shared" si="770"/>
        <v>3</v>
      </c>
      <c r="R6204" s="4">
        <f t="shared" si="771"/>
        <v>8</v>
      </c>
      <c r="S6204" s="4">
        <f t="shared" si="772"/>
        <v>75.599999999999994</v>
      </c>
      <c r="T6204" s="4" t="str">
        <f t="shared" si="773"/>
        <v>C - Entwicklungspotenzial</v>
      </c>
      <c r="U6204" s="4">
        <f>ROUND(((E6204-Hilfswerte!$B$20)/Hilfswerte!$B$21)+((F6204-Hilfswerte!$B$22)/Hilfswerte!$B$23)+((G6204-Hilfswerte!$B$24)/Hilfswerte!$B$25)+0.1*INDEX(Hilfswerte!$B$4:$B$15,MATCH(C6204,Hilfswerte!$A$4:$A$15,0)),2)</f>
        <v>-0.2</v>
      </c>
      <c r="V6204" s="4">
        <f>ROUND(SQRT((((E6204-Hilfswerte!$B$20)/Hilfswerte!$B$21)-Hilfswerte!$B$28)^2+(((F6204-Hilfswerte!$B$22)/Hilfswerte!$B$23)-Hilfswerte!$B$29)^2+(((G6204-Hilfswerte!$B$24)/Hilfswerte!$B$25)-Hilfswerte!$B$30)^2),3)</f>
        <v>0.49299999999999999</v>
      </c>
      <c r="W6204" s="4">
        <f>ROUND(E6204*Hilfswerte!$B$31,0)</f>
        <v>16238</v>
      </c>
      <c r="X6204" s="4">
        <f t="shared" si="774"/>
        <v>14263</v>
      </c>
      <c r="Y6204" s="4" t="str">
        <f>IF(T6204="A - Top-Kunde","bereits Top-Kunde",IF(AND(V6204&lt;=Hilfswerte!$B$34,H6204&lt;0.5*W6204),"Hoch",IF(AND(V6204&lt;=Hilfswerte!$B$35,H6204&lt;0.7*W6204),"Mittel","Niedrig")))</f>
        <v>Hoch</v>
      </c>
      <c r="Z6204" s="4">
        <f t="shared" si="775"/>
        <v>11.2</v>
      </c>
      <c r="AA6204" s="4" t="str">
        <f>IF(J6204&gt;365,"Bereits abgewandert (Segment D)",IF(Z6204&gt;=Hilfswerte!$B$38,"Rot - akut gefaehrdet",IF(Z6204&gt;=Hilfswerte!$B$39,"Gelb - beobachten","Gruen - stabil")))</f>
        <v>Gruen - stabil</v>
      </c>
    </row>
    <row r="6205" spans="1:27" ht="15" customHeight="1" x14ac:dyDescent="0.25">
      <c r="A6205" s="4" t="s">
        <v>6552</v>
      </c>
      <c r="B6205" s="4" t="s">
        <v>83</v>
      </c>
      <c r="C6205" s="4" t="s">
        <v>89</v>
      </c>
      <c r="D6205" s="4" t="s">
        <v>48</v>
      </c>
      <c r="E6205" s="4">
        <v>1417</v>
      </c>
      <c r="F6205" s="4">
        <v>410.1</v>
      </c>
      <c r="G6205" s="4">
        <v>0.8</v>
      </c>
      <c r="H6205" s="4">
        <v>418469</v>
      </c>
      <c r="I6205" s="4">
        <v>2</v>
      </c>
      <c r="J6205" s="4">
        <v>159</v>
      </c>
      <c r="K6205" s="4">
        <v>0</v>
      </c>
      <c r="L6205" s="4">
        <v>3</v>
      </c>
      <c r="M6205" s="4">
        <v>1</v>
      </c>
      <c r="N6205" s="4">
        <v>-17.5</v>
      </c>
      <c r="O6205" s="4">
        <f t="shared" si="768"/>
        <v>3</v>
      </c>
      <c r="P6205" s="4">
        <f t="shared" si="769"/>
        <v>2</v>
      </c>
      <c r="Q6205" s="4">
        <f t="shared" si="770"/>
        <v>5</v>
      </c>
      <c r="R6205" s="4">
        <f t="shared" si="771"/>
        <v>10</v>
      </c>
      <c r="S6205" s="4">
        <f t="shared" si="772"/>
        <v>90.4</v>
      </c>
      <c r="T6205" s="4" t="str">
        <f t="shared" si="773"/>
        <v>C - Entwicklungspotenzial</v>
      </c>
      <c r="U6205" s="4">
        <f>ROUND(((E6205-Hilfswerte!$B$20)/Hilfswerte!$B$21)+((F6205-Hilfswerte!$B$22)/Hilfswerte!$B$23)+((G6205-Hilfswerte!$B$24)/Hilfswerte!$B$25)+0.1*INDEX(Hilfswerte!$B$4:$B$15,MATCH(C6205,Hilfswerte!$A$4:$A$15,0)),2)</f>
        <v>11.24</v>
      </c>
      <c r="V6205" s="4">
        <f>ROUND(SQRT((((E6205-Hilfswerte!$B$20)/Hilfswerte!$B$21)-Hilfswerte!$B$28)^2+(((F6205-Hilfswerte!$B$22)/Hilfswerte!$B$23)-Hilfswerte!$B$29)^2+(((G6205-Hilfswerte!$B$24)/Hilfswerte!$B$25)-Hilfswerte!$B$30)^2),3)</f>
        <v>8.7449999999999992</v>
      </c>
      <c r="W6205" s="4">
        <f>ROUND(E6205*Hilfswerte!$B$31,0)</f>
        <v>291259</v>
      </c>
      <c r="X6205" s="4">
        <f t="shared" si="774"/>
        <v>0</v>
      </c>
      <c r="Y6205" s="4" t="str">
        <f>IF(T6205="A - Top-Kunde","bereits Top-Kunde",IF(AND(V6205&lt;=Hilfswerte!$B$34,H6205&lt;0.5*W6205),"Hoch",IF(AND(V6205&lt;=Hilfswerte!$B$35,H6205&lt;0.7*W6205),"Mittel","Niedrig")))</f>
        <v>Niedrig</v>
      </c>
      <c r="Z6205" s="4">
        <f t="shared" si="775"/>
        <v>15.6</v>
      </c>
      <c r="AA6205" s="4" t="str">
        <f>IF(J6205&gt;365,"Bereits abgewandert (Segment D)",IF(Z6205&gt;=Hilfswerte!$B$38,"Rot - akut gefaehrdet",IF(Z6205&gt;=Hilfswerte!$B$39,"Gelb - beobachten","Gruen - stabil")))</f>
        <v>Gelb - beobachten</v>
      </c>
    </row>
    <row r="6206" spans="1:27" ht="15" customHeight="1" x14ac:dyDescent="0.25">
      <c r="A6206" s="4" t="s">
        <v>6553</v>
      </c>
      <c r="B6206" s="4" t="s">
        <v>589</v>
      </c>
      <c r="C6206" s="4" t="s">
        <v>29</v>
      </c>
      <c r="D6206" s="4" t="s">
        <v>30</v>
      </c>
      <c r="E6206" s="4">
        <v>31</v>
      </c>
      <c r="F6206" s="4">
        <v>7.4</v>
      </c>
      <c r="G6206" s="4">
        <v>7.2</v>
      </c>
      <c r="H6206" s="4">
        <v>1445</v>
      </c>
      <c r="I6206" s="4">
        <v>3</v>
      </c>
      <c r="J6206" s="4">
        <v>184</v>
      </c>
      <c r="K6206" s="4">
        <v>0</v>
      </c>
      <c r="L6206" s="4">
        <v>24</v>
      </c>
      <c r="M6206" s="4">
        <v>2</v>
      </c>
      <c r="N6206" s="4">
        <v>-1.9</v>
      </c>
      <c r="O6206" s="4">
        <f t="shared" si="768"/>
        <v>2</v>
      </c>
      <c r="P6206" s="4">
        <f t="shared" si="769"/>
        <v>3</v>
      </c>
      <c r="Q6206" s="4">
        <f t="shared" si="770"/>
        <v>3</v>
      </c>
      <c r="R6206" s="4">
        <f t="shared" si="771"/>
        <v>8</v>
      </c>
      <c r="S6206" s="4">
        <f t="shared" si="772"/>
        <v>71.900000000000006</v>
      </c>
      <c r="T6206" s="4" t="str">
        <f t="shared" si="773"/>
        <v>C - Entwicklungspotenzial</v>
      </c>
      <c r="U6206" s="4">
        <f>ROUND(((E6206-Hilfswerte!$B$20)/Hilfswerte!$B$21)+((F6206-Hilfswerte!$B$22)/Hilfswerte!$B$23)+((G6206-Hilfswerte!$B$24)/Hilfswerte!$B$25)+0.1*INDEX(Hilfswerte!$B$4:$B$15,MATCH(C6206,Hilfswerte!$A$4:$A$15,0)),2)</f>
        <v>-0.96</v>
      </c>
      <c r="V6206" s="4">
        <f>ROUND(SQRT((((E6206-Hilfswerte!$B$20)/Hilfswerte!$B$21)-Hilfswerte!$B$28)^2+(((F6206-Hilfswerte!$B$22)/Hilfswerte!$B$23)-Hilfswerte!$B$29)^2+(((G6206-Hilfswerte!$B$24)/Hilfswerte!$B$25)-Hilfswerte!$B$30)^2),3)</f>
        <v>1.0209999999999999</v>
      </c>
      <c r="W6206" s="4">
        <f>ROUND(E6206*Hilfswerte!$B$31,0)</f>
        <v>6372</v>
      </c>
      <c r="X6206" s="4">
        <f t="shared" si="774"/>
        <v>4927</v>
      </c>
      <c r="Y6206" s="4" t="str">
        <f>IF(T6206="A - Top-Kunde","bereits Top-Kunde",IF(AND(V6206&lt;=Hilfswerte!$B$34,H6206&lt;0.5*W6206),"Hoch",IF(AND(V6206&lt;=Hilfswerte!$B$35,H6206&lt;0.7*W6206),"Mittel","Niedrig")))</f>
        <v>Mittel</v>
      </c>
      <c r="Z6206" s="4">
        <f t="shared" si="775"/>
        <v>14.8</v>
      </c>
      <c r="AA6206" s="4" t="str">
        <f>IF(J6206&gt;365,"Bereits abgewandert (Segment D)",IF(Z6206&gt;=Hilfswerte!$B$38,"Rot - akut gefaehrdet",IF(Z6206&gt;=Hilfswerte!$B$39,"Gelb - beobachten","Gruen - stabil")))</f>
        <v>Gelb - beobachten</v>
      </c>
    </row>
    <row r="6207" spans="1:27" ht="15" customHeight="1" x14ac:dyDescent="0.25">
      <c r="A6207" s="4" t="s">
        <v>6554</v>
      </c>
      <c r="B6207" s="4" t="s">
        <v>1005</v>
      </c>
      <c r="C6207" s="4" t="s">
        <v>65</v>
      </c>
      <c r="D6207" s="4" t="s">
        <v>30</v>
      </c>
      <c r="E6207" s="4">
        <v>69</v>
      </c>
      <c r="F6207" s="4">
        <v>14</v>
      </c>
      <c r="G6207" s="4">
        <v>8.4</v>
      </c>
      <c r="H6207" s="4">
        <v>7474</v>
      </c>
      <c r="I6207" s="4">
        <v>4</v>
      </c>
      <c r="J6207" s="4">
        <v>55</v>
      </c>
      <c r="K6207" s="4">
        <v>1</v>
      </c>
      <c r="L6207" s="4">
        <v>41</v>
      </c>
      <c r="M6207" s="4">
        <v>6</v>
      </c>
      <c r="N6207" s="4">
        <v>-2</v>
      </c>
      <c r="O6207" s="4">
        <f t="shared" si="768"/>
        <v>4</v>
      </c>
      <c r="P6207" s="4">
        <f t="shared" si="769"/>
        <v>4</v>
      </c>
      <c r="Q6207" s="4">
        <f t="shared" si="770"/>
        <v>4</v>
      </c>
      <c r="R6207" s="4">
        <f t="shared" si="771"/>
        <v>12</v>
      </c>
      <c r="S6207" s="4">
        <f t="shared" si="772"/>
        <v>100.7</v>
      </c>
      <c r="T6207" s="4" t="str">
        <f t="shared" si="773"/>
        <v>C - Entwicklungspotenzial</v>
      </c>
      <c r="U6207" s="4">
        <f>ROUND(((E6207-Hilfswerte!$B$20)/Hilfswerte!$B$21)+((F6207-Hilfswerte!$B$22)/Hilfswerte!$B$23)+((G6207-Hilfswerte!$B$24)/Hilfswerte!$B$25)+0.1*INDEX(Hilfswerte!$B$4:$B$15,MATCH(C6207,Hilfswerte!$A$4:$A$15,0)),2)</f>
        <v>-0.81</v>
      </c>
      <c r="V6207" s="4">
        <f>ROUND(SQRT((((E6207-Hilfswerte!$B$20)/Hilfswerte!$B$21)-Hilfswerte!$B$28)^2+(((F6207-Hilfswerte!$B$22)/Hilfswerte!$B$23)-Hilfswerte!$B$29)^2+(((G6207-Hilfswerte!$B$24)/Hilfswerte!$B$25)-Hilfswerte!$B$30)^2),3)</f>
        <v>0.747</v>
      </c>
      <c r="W6207" s="4">
        <f>ROUND(E6207*Hilfswerte!$B$31,0)</f>
        <v>14183</v>
      </c>
      <c r="X6207" s="4">
        <f t="shared" si="774"/>
        <v>6709</v>
      </c>
      <c r="Y6207" s="4" t="str">
        <f>IF(T6207="A - Top-Kunde","bereits Top-Kunde",IF(AND(V6207&lt;=Hilfswerte!$B$34,H6207&lt;0.5*W6207),"Hoch",IF(AND(V6207&lt;=Hilfswerte!$B$35,H6207&lt;0.7*W6207),"Mittel","Niedrig")))</f>
        <v>Mittel</v>
      </c>
      <c r="Z6207" s="4">
        <f t="shared" si="775"/>
        <v>14.8</v>
      </c>
      <c r="AA6207" s="4" t="str">
        <f>IF(J6207&gt;365,"Bereits abgewandert (Segment D)",IF(Z6207&gt;=Hilfswerte!$B$38,"Rot - akut gefaehrdet",IF(Z6207&gt;=Hilfswerte!$B$39,"Gelb - beobachten","Gruen - stabil")))</f>
        <v>Gelb - beobachten</v>
      </c>
    </row>
    <row r="6208" spans="1:27" ht="15" customHeight="1" x14ac:dyDescent="0.25">
      <c r="A6208" s="4" t="s">
        <v>6555</v>
      </c>
      <c r="B6208" s="4" t="s">
        <v>86</v>
      </c>
      <c r="C6208" s="4" t="s">
        <v>59</v>
      </c>
      <c r="D6208" s="4" t="s">
        <v>30</v>
      </c>
      <c r="E6208" s="4">
        <v>34</v>
      </c>
      <c r="F6208" s="4">
        <v>4.8</v>
      </c>
      <c r="G6208" s="4">
        <v>12.3</v>
      </c>
      <c r="H6208" s="4">
        <v>4641</v>
      </c>
      <c r="I6208" s="4">
        <v>1</v>
      </c>
      <c r="J6208" s="4">
        <v>141</v>
      </c>
      <c r="K6208" s="4">
        <v>0</v>
      </c>
      <c r="L6208" s="4">
        <v>19</v>
      </c>
      <c r="M6208" s="4">
        <v>4</v>
      </c>
      <c r="N6208" s="4">
        <v>4.5999999999999996</v>
      </c>
      <c r="O6208" s="4">
        <f t="shared" si="768"/>
        <v>3</v>
      </c>
      <c r="P6208" s="4">
        <f t="shared" si="769"/>
        <v>1</v>
      </c>
      <c r="Q6208" s="4">
        <f t="shared" si="770"/>
        <v>4</v>
      </c>
      <c r="R6208" s="4">
        <f t="shared" si="771"/>
        <v>8</v>
      </c>
      <c r="S6208" s="4">
        <f t="shared" si="772"/>
        <v>76.599999999999994</v>
      </c>
      <c r="T6208" s="4" t="str">
        <f t="shared" si="773"/>
        <v>C - Entwicklungspotenzial</v>
      </c>
      <c r="U6208" s="4">
        <f>ROUND(((E6208-Hilfswerte!$B$20)/Hilfswerte!$B$21)+((F6208-Hilfswerte!$B$22)/Hilfswerte!$B$23)+((G6208-Hilfswerte!$B$24)/Hilfswerte!$B$25)+0.1*INDEX(Hilfswerte!$B$4:$B$15,MATCH(C6208,Hilfswerte!$A$4:$A$15,0)),2)</f>
        <v>-0.53</v>
      </c>
      <c r="V6208" s="4">
        <f>ROUND(SQRT((((E6208-Hilfswerte!$B$20)/Hilfswerte!$B$21)-Hilfswerte!$B$28)^2+(((F6208-Hilfswerte!$B$22)/Hilfswerte!$B$23)-Hilfswerte!$B$29)^2+(((G6208-Hilfswerte!$B$24)/Hilfswerte!$B$25)-Hilfswerte!$B$30)^2),3)</f>
        <v>0.84</v>
      </c>
      <c r="W6208" s="4">
        <f>ROUND(E6208*Hilfswerte!$B$31,0)</f>
        <v>6989</v>
      </c>
      <c r="X6208" s="4">
        <f t="shared" si="774"/>
        <v>2348</v>
      </c>
      <c r="Y6208" s="4" t="str">
        <f>IF(T6208="A - Top-Kunde","bereits Top-Kunde",IF(AND(V6208&lt;=Hilfswerte!$B$34,H6208&lt;0.5*W6208),"Hoch",IF(AND(V6208&lt;=Hilfswerte!$B$35,H6208&lt;0.7*W6208),"Mittel","Niedrig")))</f>
        <v>Mittel</v>
      </c>
      <c r="Z6208" s="4">
        <f t="shared" si="775"/>
        <v>10.9</v>
      </c>
      <c r="AA6208" s="4" t="str">
        <f>IF(J6208&gt;365,"Bereits abgewandert (Segment D)",IF(Z6208&gt;=Hilfswerte!$B$38,"Rot - akut gefaehrdet",IF(Z6208&gt;=Hilfswerte!$B$39,"Gelb - beobachten","Gruen - stabil")))</f>
        <v>Gruen - stabil</v>
      </c>
    </row>
    <row r="6209" spans="1:27" ht="15" customHeight="1" x14ac:dyDescent="0.25">
      <c r="A6209" s="4" t="s">
        <v>6556</v>
      </c>
      <c r="B6209" s="4" t="s">
        <v>806</v>
      </c>
      <c r="C6209" s="4" t="s">
        <v>84</v>
      </c>
      <c r="D6209" s="4" t="s">
        <v>30</v>
      </c>
      <c r="E6209" s="4">
        <v>19</v>
      </c>
      <c r="F6209" s="4">
        <v>3.4</v>
      </c>
      <c r="G6209" s="4">
        <v>12</v>
      </c>
      <c r="H6209" s="4">
        <v>1574</v>
      </c>
      <c r="I6209" s="4">
        <v>3</v>
      </c>
      <c r="J6209" s="4">
        <v>80</v>
      </c>
      <c r="K6209" s="4">
        <v>0</v>
      </c>
      <c r="L6209" s="4">
        <v>-4</v>
      </c>
      <c r="M6209" s="4">
        <v>1</v>
      </c>
      <c r="N6209" s="4">
        <v>-3</v>
      </c>
      <c r="O6209" s="4">
        <f t="shared" si="768"/>
        <v>4</v>
      </c>
      <c r="P6209" s="4">
        <f t="shared" si="769"/>
        <v>3</v>
      </c>
      <c r="Q6209" s="4">
        <f t="shared" si="770"/>
        <v>3</v>
      </c>
      <c r="R6209" s="4">
        <f t="shared" si="771"/>
        <v>10</v>
      </c>
      <c r="S6209" s="4">
        <f t="shared" si="772"/>
        <v>98.5</v>
      </c>
      <c r="T6209" s="4" t="str">
        <f t="shared" si="773"/>
        <v>C - Entwicklungspotenzial</v>
      </c>
      <c r="U6209" s="4">
        <f>ROUND(((E6209-Hilfswerte!$B$20)/Hilfswerte!$B$21)+((F6209-Hilfswerte!$B$22)/Hilfswerte!$B$23)+((G6209-Hilfswerte!$B$24)/Hilfswerte!$B$25)+0.1*INDEX(Hilfswerte!$B$4:$B$15,MATCH(C6209,Hilfswerte!$A$4:$A$15,0)),2)</f>
        <v>-0.59</v>
      </c>
      <c r="V6209" s="4">
        <f>ROUND(SQRT((((E6209-Hilfswerte!$B$20)/Hilfswerte!$B$21)-Hilfswerte!$B$28)^2+(((F6209-Hilfswerte!$B$22)/Hilfswerte!$B$23)-Hilfswerte!$B$29)^2+(((G6209-Hilfswerte!$B$24)/Hilfswerte!$B$25)-Hilfswerte!$B$30)^2),3)</f>
        <v>0.89400000000000002</v>
      </c>
      <c r="W6209" s="4">
        <f>ROUND(E6209*Hilfswerte!$B$31,0)</f>
        <v>3905</v>
      </c>
      <c r="X6209" s="4">
        <f t="shared" si="774"/>
        <v>2331</v>
      </c>
      <c r="Y6209" s="4" t="str">
        <f>IF(T6209="A - Top-Kunde","bereits Top-Kunde",IF(AND(V6209&lt;=Hilfswerte!$B$34,H6209&lt;0.5*W6209),"Hoch",IF(AND(V6209&lt;=Hilfswerte!$B$35,H6209&lt;0.7*W6209),"Mittel","Niedrig")))</f>
        <v>Mittel</v>
      </c>
      <c r="Z6209" s="4">
        <f t="shared" si="775"/>
        <v>5.2</v>
      </c>
      <c r="AA6209" s="4" t="str">
        <f>IF(J6209&gt;365,"Bereits abgewandert (Segment D)",IF(Z6209&gt;=Hilfswerte!$B$38,"Rot - akut gefaehrdet",IF(Z6209&gt;=Hilfswerte!$B$39,"Gelb - beobachten","Gruen - stabil")))</f>
        <v>Gruen - stabil</v>
      </c>
    </row>
    <row r="6210" spans="1:27" ht="15" customHeight="1" x14ac:dyDescent="0.25">
      <c r="A6210" s="4" t="s">
        <v>6557</v>
      </c>
      <c r="B6210" s="4" t="s">
        <v>304</v>
      </c>
      <c r="C6210" s="4" t="s">
        <v>55</v>
      </c>
      <c r="D6210" s="4" t="s">
        <v>30</v>
      </c>
      <c r="E6210" s="4">
        <v>159</v>
      </c>
      <c r="F6210" s="4">
        <v>16.7</v>
      </c>
      <c r="G6210" s="4">
        <v>16</v>
      </c>
      <c r="H6210" s="4">
        <v>6619</v>
      </c>
      <c r="I6210" s="4">
        <v>2</v>
      </c>
      <c r="J6210" s="4">
        <v>93</v>
      </c>
      <c r="K6210" s="4">
        <v>0</v>
      </c>
      <c r="L6210" s="4">
        <v>5</v>
      </c>
      <c r="M6210" s="4">
        <v>4</v>
      </c>
      <c r="N6210" s="4">
        <v>-33.4</v>
      </c>
      <c r="O6210" s="4">
        <f t="shared" ref="O6210:O6273" si="776">IF(J6210&gt;365,1,IF(J6210&lt;=30,5,IF(J6210&lt;=90,4,IF(J6210&lt;=180,3,2))))</f>
        <v>3</v>
      </c>
      <c r="P6210" s="4">
        <f t="shared" ref="P6210:P6273" si="777">IF(I6210&gt;=5,5,IF(I6210&gt;=4,4,IF(I6210&gt;=3,3,IF(I6210&gt;=2,2,1))))</f>
        <v>2</v>
      </c>
      <c r="Q6210" s="4">
        <f t="shared" ref="Q6210:Q6273" si="778">IF(H6210&gt;=7500,5,IF(H6210&gt;=2500,4,IF(H6210&gt;=1000,3,IF(H6210&gt;=1,2,1))))</f>
        <v>4</v>
      </c>
      <c r="R6210" s="4">
        <f t="shared" ref="R6210:R6273" si="779">O6210+P6210+Q6210</f>
        <v>9</v>
      </c>
      <c r="S6210" s="4">
        <f t="shared" ref="S6210:S6273" si="780">ROUND(10*R6210+0.5*N6210-6*K6210-0.3*MAX(0,L6210),1)</f>
        <v>71.8</v>
      </c>
      <c r="T6210" s="4" t="str">
        <f t="shared" ref="T6210:T6273" si="781">IF(J6210&gt;365,"D - Abwanderungsrisiko",IF(S6210&gt;=125,"A - Top-Kunde",IF(S6210&gt;=105,"B - Kernkunde","C - Entwicklungspotenzial")))</f>
        <v>C - Entwicklungspotenzial</v>
      </c>
      <c r="U6210" s="4">
        <f>ROUND(((E6210-Hilfswerte!$B$20)/Hilfswerte!$B$21)+((F6210-Hilfswerte!$B$22)/Hilfswerte!$B$23)+((G6210-Hilfswerte!$B$24)/Hilfswerte!$B$25)+0.1*INDEX(Hilfswerte!$B$4:$B$15,MATCH(C6210,Hilfswerte!$A$4:$A$15,0)),2)</f>
        <v>1.18</v>
      </c>
      <c r="V6210" s="4">
        <f>ROUND(SQRT((((E6210-Hilfswerte!$B$20)/Hilfswerte!$B$21)-Hilfswerte!$B$28)^2+(((F6210-Hilfswerte!$B$22)/Hilfswerte!$B$23)-Hilfswerte!$B$29)^2+(((G6210-Hilfswerte!$B$24)/Hilfswerte!$B$25)-Hilfswerte!$B$30)^2),3)</f>
        <v>0.85</v>
      </c>
      <c r="W6210" s="4">
        <f>ROUND(E6210*Hilfswerte!$B$31,0)</f>
        <v>32682</v>
      </c>
      <c r="X6210" s="4">
        <f t="shared" ref="X6210:X6273" si="782">MAX(0,W6210-H6210)</f>
        <v>26063</v>
      </c>
      <c r="Y6210" s="4" t="str">
        <f>IF(T6210="A - Top-Kunde","bereits Top-Kunde",IF(AND(V6210&lt;=Hilfswerte!$B$34,H6210&lt;0.5*W6210),"Hoch",IF(AND(V6210&lt;=Hilfswerte!$B$35,H6210&lt;0.7*W6210),"Mittel","Niedrig")))</f>
        <v>Mittel</v>
      </c>
      <c r="Z6210" s="4">
        <f t="shared" ref="Z6210:Z6273" si="783">ROUND(0.4*MAX(0,-N6210)+3*K6210+0.2*MAX(0,L6210)+0.05*J6210,1)</f>
        <v>19</v>
      </c>
      <c r="AA6210" s="4" t="str">
        <f>IF(J6210&gt;365,"Bereits abgewandert (Segment D)",IF(Z6210&gt;=Hilfswerte!$B$38,"Rot - akut gefaehrdet",IF(Z6210&gt;=Hilfswerte!$B$39,"Gelb - beobachten","Gruen - stabil")))</f>
        <v>Gelb - beobachten</v>
      </c>
    </row>
    <row r="6211" spans="1:27" ht="15" customHeight="1" x14ac:dyDescent="0.25">
      <c r="A6211" s="4" t="s">
        <v>6558</v>
      </c>
      <c r="B6211" s="4" t="s">
        <v>1304</v>
      </c>
      <c r="C6211" s="4" t="s">
        <v>47</v>
      </c>
      <c r="D6211" s="4" t="s">
        <v>30</v>
      </c>
      <c r="E6211" s="4">
        <v>54</v>
      </c>
      <c r="F6211" s="4">
        <v>7.1</v>
      </c>
      <c r="G6211" s="4">
        <v>10</v>
      </c>
      <c r="H6211" s="4">
        <v>9078</v>
      </c>
      <c r="I6211" s="4">
        <v>7</v>
      </c>
      <c r="J6211" s="4">
        <v>4</v>
      </c>
      <c r="K6211" s="4">
        <v>1</v>
      </c>
      <c r="L6211" s="4">
        <v>8</v>
      </c>
      <c r="M6211" s="4">
        <v>3</v>
      </c>
      <c r="N6211" s="4">
        <v>12.7</v>
      </c>
      <c r="O6211" s="4">
        <f t="shared" si="776"/>
        <v>5</v>
      </c>
      <c r="P6211" s="4">
        <f t="shared" si="777"/>
        <v>5</v>
      </c>
      <c r="Q6211" s="4">
        <f t="shared" si="778"/>
        <v>5</v>
      </c>
      <c r="R6211" s="4">
        <f t="shared" si="779"/>
        <v>15</v>
      </c>
      <c r="S6211" s="4">
        <f t="shared" si="780"/>
        <v>148</v>
      </c>
      <c r="T6211" s="4" t="str">
        <f t="shared" si="781"/>
        <v>A - Top-Kunde</v>
      </c>
      <c r="U6211" s="4">
        <f>ROUND(((E6211-Hilfswerte!$B$20)/Hilfswerte!$B$21)+((F6211-Hilfswerte!$B$22)/Hilfswerte!$B$23)+((G6211-Hilfswerte!$B$24)/Hilfswerte!$B$25)+0.1*INDEX(Hilfswerte!$B$4:$B$15,MATCH(C6211,Hilfswerte!$A$4:$A$15,0)),2)</f>
        <v>-0.61</v>
      </c>
      <c r="V6211" s="4">
        <f>ROUND(SQRT((((E6211-Hilfswerte!$B$20)/Hilfswerte!$B$21)-Hilfswerte!$B$28)^2+(((F6211-Hilfswerte!$B$22)/Hilfswerte!$B$23)-Hilfswerte!$B$29)^2+(((G6211-Hilfswerte!$B$24)/Hilfswerte!$B$25)-Hilfswerte!$B$30)^2),3)</f>
        <v>0.75900000000000001</v>
      </c>
      <c r="W6211" s="4">
        <f>ROUND(E6211*Hilfswerte!$B$31,0)</f>
        <v>11099</v>
      </c>
      <c r="X6211" s="4">
        <f t="shared" si="782"/>
        <v>2021</v>
      </c>
      <c r="Y6211" s="4" t="str">
        <f>IF(T6211="A - Top-Kunde","bereits Top-Kunde",IF(AND(V6211&lt;=Hilfswerte!$B$34,H6211&lt;0.5*W6211),"Hoch",IF(AND(V6211&lt;=Hilfswerte!$B$35,H6211&lt;0.7*W6211),"Mittel","Niedrig")))</f>
        <v>bereits Top-Kunde</v>
      </c>
      <c r="Z6211" s="4">
        <f t="shared" si="783"/>
        <v>4.8</v>
      </c>
      <c r="AA6211" s="4" t="str">
        <f>IF(J6211&gt;365,"Bereits abgewandert (Segment D)",IF(Z6211&gt;=Hilfswerte!$B$38,"Rot - akut gefaehrdet",IF(Z6211&gt;=Hilfswerte!$B$39,"Gelb - beobachten","Gruen - stabil")))</f>
        <v>Gruen - stabil</v>
      </c>
    </row>
    <row r="6212" spans="1:27" ht="15" customHeight="1" x14ac:dyDescent="0.25">
      <c r="A6212" s="4" t="s">
        <v>6559</v>
      </c>
      <c r="B6212" s="4" t="s">
        <v>1045</v>
      </c>
      <c r="C6212" s="4" t="s">
        <v>33</v>
      </c>
      <c r="D6212" s="4" t="s">
        <v>30</v>
      </c>
      <c r="E6212" s="4">
        <v>80</v>
      </c>
      <c r="F6212" s="4">
        <v>20.5</v>
      </c>
      <c r="G6212" s="4">
        <v>0.6</v>
      </c>
      <c r="H6212" s="4">
        <v>1463</v>
      </c>
      <c r="I6212" s="4">
        <v>1</v>
      </c>
      <c r="J6212" s="4">
        <v>198</v>
      </c>
      <c r="K6212" s="4">
        <v>0</v>
      </c>
      <c r="L6212" s="4">
        <v>13</v>
      </c>
      <c r="M6212" s="4">
        <v>1</v>
      </c>
      <c r="N6212" s="4">
        <v>-13</v>
      </c>
      <c r="O6212" s="4">
        <f t="shared" si="776"/>
        <v>2</v>
      </c>
      <c r="P6212" s="4">
        <f t="shared" si="777"/>
        <v>1</v>
      </c>
      <c r="Q6212" s="4">
        <f t="shared" si="778"/>
        <v>3</v>
      </c>
      <c r="R6212" s="4">
        <f t="shared" si="779"/>
        <v>6</v>
      </c>
      <c r="S6212" s="4">
        <f t="shared" si="780"/>
        <v>49.6</v>
      </c>
      <c r="T6212" s="4" t="str">
        <f t="shared" si="781"/>
        <v>C - Entwicklungspotenzial</v>
      </c>
      <c r="U6212" s="4">
        <f>ROUND(((E6212-Hilfswerte!$B$20)/Hilfswerte!$B$21)+((F6212-Hilfswerte!$B$22)/Hilfswerte!$B$23)+((G6212-Hilfswerte!$B$24)/Hilfswerte!$B$25)+0.1*INDEX(Hilfswerte!$B$4:$B$15,MATCH(C6212,Hilfswerte!$A$4:$A$15,0)),2)</f>
        <v>-1.8</v>
      </c>
      <c r="V6212" s="4">
        <f>ROUND(SQRT((((E6212-Hilfswerte!$B$20)/Hilfswerte!$B$21)-Hilfswerte!$B$28)^2+(((F6212-Hilfswerte!$B$22)/Hilfswerte!$B$23)-Hilfswerte!$B$29)^2+(((G6212-Hilfswerte!$B$24)/Hilfswerte!$B$25)-Hilfswerte!$B$30)^2),3)</f>
        <v>1.7529999999999999</v>
      </c>
      <c r="W6212" s="4">
        <f>ROUND(E6212*Hilfswerte!$B$31,0)</f>
        <v>16444</v>
      </c>
      <c r="X6212" s="4">
        <f t="shared" si="782"/>
        <v>14981</v>
      </c>
      <c r="Y6212" s="4" t="str">
        <f>IF(T6212="A - Top-Kunde","bereits Top-Kunde",IF(AND(V6212&lt;=Hilfswerte!$B$34,H6212&lt;0.5*W6212),"Hoch",IF(AND(V6212&lt;=Hilfswerte!$B$35,H6212&lt;0.7*W6212),"Mittel","Niedrig")))</f>
        <v>Niedrig</v>
      </c>
      <c r="Z6212" s="4">
        <f t="shared" si="783"/>
        <v>17.7</v>
      </c>
      <c r="AA6212" s="4" t="str">
        <f>IF(J6212&gt;365,"Bereits abgewandert (Segment D)",IF(Z6212&gt;=Hilfswerte!$B$38,"Rot - akut gefaehrdet",IF(Z6212&gt;=Hilfswerte!$B$39,"Gelb - beobachten","Gruen - stabil")))</f>
        <v>Gelb - beobachten</v>
      </c>
    </row>
    <row r="6213" spans="1:27" ht="15" customHeight="1" x14ac:dyDescent="0.25">
      <c r="A6213" s="4" t="s">
        <v>6560</v>
      </c>
      <c r="B6213" s="4" t="s">
        <v>258</v>
      </c>
      <c r="C6213" s="4" t="s">
        <v>55</v>
      </c>
      <c r="D6213" s="4" t="s">
        <v>30</v>
      </c>
      <c r="E6213" s="4">
        <v>464</v>
      </c>
      <c r="F6213" s="4">
        <v>106.8</v>
      </c>
      <c r="G6213" s="4">
        <v>6.6</v>
      </c>
      <c r="H6213" s="4">
        <v>45865</v>
      </c>
      <c r="I6213" s="4">
        <v>1</v>
      </c>
      <c r="J6213" s="4">
        <v>363</v>
      </c>
      <c r="K6213" s="4">
        <v>0</v>
      </c>
      <c r="L6213" s="4">
        <v>-3</v>
      </c>
      <c r="M6213" s="4">
        <v>6</v>
      </c>
      <c r="N6213" s="4">
        <v>-0.2</v>
      </c>
      <c r="O6213" s="4">
        <f t="shared" si="776"/>
        <v>2</v>
      </c>
      <c r="P6213" s="4">
        <f t="shared" si="777"/>
        <v>1</v>
      </c>
      <c r="Q6213" s="4">
        <f t="shared" si="778"/>
        <v>5</v>
      </c>
      <c r="R6213" s="4">
        <f t="shared" si="779"/>
        <v>8</v>
      </c>
      <c r="S6213" s="4">
        <f t="shared" si="780"/>
        <v>79.900000000000006</v>
      </c>
      <c r="T6213" s="4" t="str">
        <f t="shared" si="781"/>
        <v>C - Entwicklungspotenzial</v>
      </c>
      <c r="U6213" s="4">
        <f>ROUND(((E6213-Hilfswerte!$B$20)/Hilfswerte!$B$21)+((F6213-Hilfswerte!$B$22)/Hilfswerte!$B$23)+((G6213-Hilfswerte!$B$24)/Hilfswerte!$B$25)+0.1*INDEX(Hilfswerte!$B$4:$B$15,MATCH(C6213,Hilfswerte!$A$4:$A$15,0)),2)</f>
        <v>2.61</v>
      </c>
      <c r="V6213" s="4">
        <f>ROUND(SQRT((((E6213-Hilfswerte!$B$20)/Hilfswerte!$B$21)-Hilfswerte!$B$28)^2+(((F6213-Hilfswerte!$B$22)/Hilfswerte!$B$23)-Hilfswerte!$B$29)^2+(((G6213-Hilfswerte!$B$24)/Hilfswerte!$B$25)-Hilfswerte!$B$30)^2),3)</f>
        <v>1.9239999999999999</v>
      </c>
      <c r="W6213" s="4">
        <f>ROUND(E6213*Hilfswerte!$B$31,0)</f>
        <v>95373</v>
      </c>
      <c r="X6213" s="4">
        <f t="shared" si="782"/>
        <v>49508</v>
      </c>
      <c r="Y6213" s="4" t="str">
        <f>IF(T6213="A - Top-Kunde","bereits Top-Kunde",IF(AND(V6213&lt;=Hilfswerte!$B$34,H6213&lt;0.5*W6213),"Hoch",IF(AND(V6213&lt;=Hilfswerte!$B$35,H6213&lt;0.7*W6213),"Mittel","Niedrig")))</f>
        <v>Niedrig</v>
      </c>
      <c r="Z6213" s="4">
        <f t="shared" si="783"/>
        <v>18.2</v>
      </c>
      <c r="AA6213" s="4" t="str">
        <f>IF(J6213&gt;365,"Bereits abgewandert (Segment D)",IF(Z6213&gt;=Hilfswerte!$B$38,"Rot - akut gefaehrdet",IF(Z6213&gt;=Hilfswerte!$B$39,"Gelb - beobachten","Gruen - stabil")))</f>
        <v>Gelb - beobachten</v>
      </c>
    </row>
    <row r="6214" spans="1:27" ht="15" customHeight="1" x14ac:dyDescent="0.25">
      <c r="A6214" s="4" t="s">
        <v>6561</v>
      </c>
      <c r="B6214" s="4" t="s">
        <v>1229</v>
      </c>
      <c r="C6214" s="4" t="s">
        <v>47</v>
      </c>
      <c r="D6214" s="4" t="s">
        <v>106</v>
      </c>
      <c r="E6214" s="4">
        <v>450</v>
      </c>
      <c r="F6214" s="4">
        <v>70.3</v>
      </c>
      <c r="G6214" s="4">
        <v>8</v>
      </c>
      <c r="H6214" s="4">
        <v>68962</v>
      </c>
      <c r="I6214" s="4">
        <v>2</v>
      </c>
      <c r="J6214" s="4">
        <v>68</v>
      </c>
      <c r="K6214" s="4">
        <v>1</v>
      </c>
      <c r="L6214" s="4">
        <v>4</v>
      </c>
      <c r="M6214" s="4">
        <v>2</v>
      </c>
      <c r="N6214" s="4">
        <v>18</v>
      </c>
      <c r="O6214" s="4">
        <f t="shared" si="776"/>
        <v>4</v>
      </c>
      <c r="P6214" s="4">
        <f t="shared" si="777"/>
        <v>2</v>
      </c>
      <c r="Q6214" s="4">
        <f t="shared" si="778"/>
        <v>5</v>
      </c>
      <c r="R6214" s="4">
        <f t="shared" si="779"/>
        <v>11</v>
      </c>
      <c r="S6214" s="4">
        <f t="shared" si="780"/>
        <v>111.8</v>
      </c>
      <c r="T6214" s="4" t="str">
        <f t="shared" si="781"/>
        <v>B - Kernkunde</v>
      </c>
      <c r="U6214" s="4">
        <f>ROUND(((E6214-Hilfswerte!$B$20)/Hilfswerte!$B$21)+((F6214-Hilfswerte!$B$22)/Hilfswerte!$B$23)+((G6214-Hilfswerte!$B$24)/Hilfswerte!$B$25)+0.1*INDEX(Hilfswerte!$B$4:$B$15,MATCH(C6214,Hilfswerte!$A$4:$A$15,0)),2)</f>
        <v>1.91</v>
      </c>
      <c r="V6214" s="4">
        <f>ROUND(SQRT((((E6214-Hilfswerte!$B$20)/Hilfswerte!$B$21)-Hilfswerte!$B$28)^2+(((F6214-Hilfswerte!$B$22)/Hilfswerte!$B$23)-Hilfswerte!$B$29)^2+(((G6214-Hilfswerte!$B$24)/Hilfswerte!$B$25)-Hilfswerte!$B$30)^2),3)</f>
        <v>1.4379999999999999</v>
      </c>
      <c r="W6214" s="4">
        <f>ROUND(E6214*Hilfswerte!$B$31,0)</f>
        <v>92496</v>
      </c>
      <c r="X6214" s="4">
        <f t="shared" si="782"/>
        <v>23534</v>
      </c>
      <c r="Y6214" s="4" t="str">
        <f>IF(T6214="A - Top-Kunde","bereits Top-Kunde",IF(AND(V6214&lt;=Hilfswerte!$B$34,H6214&lt;0.5*W6214),"Hoch",IF(AND(V6214&lt;=Hilfswerte!$B$35,H6214&lt;0.7*W6214),"Mittel","Niedrig")))</f>
        <v>Niedrig</v>
      </c>
      <c r="Z6214" s="4">
        <f t="shared" si="783"/>
        <v>7.2</v>
      </c>
      <c r="AA6214" s="4" t="str">
        <f>IF(J6214&gt;365,"Bereits abgewandert (Segment D)",IF(Z6214&gt;=Hilfswerte!$B$38,"Rot - akut gefaehrdet",IF(Z6214&gt;=Hilfswerte!$B$39,"Gelb - beobachten","Gruen - stabil")))</f>
        <v>Gruen - stabil</v>
      </c>
    </row>
    <row r="6215" spans="1:27" ht="15" customHeight="1" x14ac:dyDescent="0.25">
      <c r="A6215" s="4" t="s">
        <v>6562</v>
      </c>
      <c r="B6215" s="4" t="s">
        <v>388</v>
      </c>
      <c r="C6215" s="4" t="s">
        <v>55</v>
      </c>
      <c r="D6215" s="4" t="s">
        <v>30</v>
      </c>
      <c r="E6215" s="4">
        <v>26</v>
      </c>
      <c r="F6215" s="4">
        <v>4.5999999999999996</v>
      </c>
      <c r="G6215" s="4">
        <v>11.5</v>
      </c>
      <c r="H6215" s="4">
        <v>1234</v>
      </c>
      <c r="I6215" s="4">
        <v>1</v>
      </c>
      <c r="J6215" s="4">
        <v>108</v>
      </c>
      <c r="K6215" s="4">
        <v>0</v>
      </c>
      <c r="L6215" s="4">
        <v>-6</v>
      </c>
      <c r="M6215" s="4">
        <v>4</v>
      </c>
      <c r="N6215" s="4">
        <v>30.6</v>
      </c>
      <c r="O6215" s="4">
        <f t="shared" si="776"/>
        <v>3</v>
      </c>
      <c r="P6215" s="4">
        <f t="shared" si="777"/>
        <v>1</v>
      </c>
      <c r="Q6215" s="4">
        <f t="shared" si="778"/>
        <v>3</v>
      </c>
      <c r="R6215" s="4">
        <f t="shared" si="779"/>
        <v>7</v>
      </c>
      <c r="S6215" s="4">
        <f t="shared" si="780"/>
        <v>85.3</v>
      </c>
      <c r="T6215" s="4" t="str">
        <f t="shared" si="781"/>
        <v>C - Entwicklungspotenzial</v>
      </c>
      <c r="U6215" s="4">
        <f>ROUND(((E6215-Hilfswerte!$B$20)/Hilfswerte!$B$21)+((F6215-Hilfswerte!$B$22)/Hilfswerte!$B$23)+((G6215-Hilfswerte!$B$24)/Hilfswerte!$B$25)+0.1*INDEX(Hilfswerte!$B$4:$B$15,MATCH(C6215,Hilfswerte!$A$4:$A$15,0)),2)</f>
        <v>-0.33</v>
      </c>
      <c r="V6215" s="4">
        <f>ROUND(SQRT((((E6215-Hilfswerte!$B$20)/Hilfswerte!$B$21)-Hilfswerte!$B$28)^2+(((F6215-Hilfswerte!$B$22)/Hilfswerte!$B$23)-Hilfswerte!$B$29)^2+(((G6215-Hilfswerte!$B$24)/Hilfswerte!$B$25)-Hilfswerte!$B$30)^2),3)</f>
        <v>0.85</v>
      </c>
      <c r="W6215" s="4">
        <f>ROUND(E6215*Hilfswerte!$B$31,0)</f>
        <v>5344</v>
      </c>
      <c r="X6215" s="4">
        <f t="shared" si="782"/>
        <v>4110</v>
      </c>
      <c r="Y6215" s="4" t="str">
        <f>IF(T6215="A - Top-Kunde","bereits Top-Kunde",IF(AND(V6215&lt;=Hilfswerte!$B$34,H6215&lt;0.5*W6215),"Hoch",IF(AND(V6215&lt;=Hilfswerte!$B$35,H6215&lt;0.7*W6215),"Mittel","Niedrig")))</f>
        <v>Mittel</v>
      </c>
      <c r="Z6215" s="4">
        <f t="shared" si="783"/>
        <v>5.4</v>
      </c>
      <c r="AA6215" s="4" t="str">
        <f>IF(J6215&gt;365,"Bereits abgewandert (Segment D)",IF(Z6215&gt;=Hilfswerte!$B$38,"Rot - akut gefaehrdet",IF(Z6215&gt;=Hilfswerte!$B$39,"Gelb - beobachten","Gruen - stabil")))</f>
        <v>Gruen - stabil</v>
      </c>
    </row>
    <row r="6216" spans="1:27" ht="15" customHeight="1" x14ac:dyDescent="0.25">
      <c r="A6216" s="4" t="s">
        <v>6563</v>
      </c>
      <c r="B6216" s="4" t="s">
        <v>331</v>
      </c>
      <c r="C6216" s="4" t="s">
        <v>29</v>
      </c>
      <c r="D6216" s="4" t="s">
        <v>122</v>
      </c>
      <c r="E6216" s="4">
        <v>113</v>
      </c>
      <c r="F6216" s="4">
        <v>25.5</v>
      </c>
      <c r="G6216" s="4">
        <v>19.899999999999999</v>
      </c>
      <c r="H6216" s="4">
        <v>0</v>
      </c>
      <c r="I6216" s="4">
        <v>0</v>
      </c>
      <c r="J6216" s="4">
        <v>848</v>
      </c>
      <c r="K6216" s="4">
        <v>0</v>
      </c>
      <c r="L6216" s="4">
        <v>7</v>
      </c>
      <c r="M6216" s="4">
        <v>0</v>
      </c>
      <c r="N6216" s="4">
        <v>-89.8</v>
      </c>
      <c r="O6216" s="4">
        <f t="shared" si="776"/>
        <v>1</v>
      </c>
      <c r="P6216" s="4">
        <f t="shared" si="777"/>
        <v>1</v>
      </c>
      <c r="Q6216" s="4">
        <f t="shared" si="778"/>
        <v>1</v>
      </c>
      <c r="R6216" s="4">
        <f t="shared" si="779"/>
        <v>3</v>
      </c>
      <c r="S6216" s="4">
        <f t="shared" si="780"/>
        <v>-17</v>
      </c>
      <c r="T6216" s="4" t="str">
        <f t="shared" si="781"/>
        <v>D - Abwanderungsrisiko</v>
      </c>
      <c r="U6216" s="4">
        <f>ROUND(((E6216-Hilfswerte!$B$20)/Hilfswerte!$B$21)+((F6216-Hilfswerte!$B$22)/Hilfswerte!$B$23)+((G6216-Hilfswerte!$B$24)/Hilfswerte!$B$25)+0.1*INDEX(Hilfswerte!$B$4:$B$15,MATCH(C6216,Hilfswerte!$A$4:$A$15,0)),2)</f>
        <v>1.73</v>
      </c>
      <c r="V6216" s="4">
        <f>ROUND(SQRT((((E6216-Hilfswerte!$B$20)/Hilfswerte!$B$21)-Hilfswerte!$B$28)^2+(((F6216-Hilfswerte!$B$22)/Hilfswerte!$B$23)-Hilfswerte!$B$29)^2+(((G6216-Hilfswerte!$B$24)/Hilfswerte!$B$25)-Hilfswerte!$B$30)^2),3)</f>
        <v>1.4159999999999999</v>
      </c>
      <c r="W6216" s="4">
        <f>ROUND(E6216*Hilfswerte!$B$31,0)</f>
        <v>23227</v>
      </c>
      <c r="X6216" s="4">
        <f t="shared" si="782"/>
        <v>23227</v>
      </c>
      <c r="Y6216" s="4" t="str">
        <f>IF(T6216="A - Top-Kunde","bereits Top-Kunde",IF(AND(V6216&lt;=Hilfswerte!$B$34,H6216&lt;0.5*W6216),"Hoch",IF(AND(V6216&lt;=Hilfswerte!$B$35,H6216&lt;0.7*W6216),"Mittel","Niedrig")))</f>
        <v>Niedrig</v>
      </c>
      <c r="Z6216" s="4">
        <f t="shared" si="783"/>
        <v>79.7</v>
      </c>
      <c r="AA6216" s="4" t="str">
        <f>IF(J6216&gt;365,"Bereits abgewandert (Segment D)",IF(Z6216&gt;=Hilfswerte!$B$38,"Rot - akut gefaehrdet",IF(Z6216&gt;=Hilfswerte!$B$39,"Gelb - beobachten","Gruen - stabil")))</f>
        <v>Bereits abgewandert (Segment D)</v>
      </c>
    </row>
    <row r="6217" spans="1:27" ht="15" customHeight="1" x14ac:dyDescent="0.25">
      <c r="A6217" s="4" t="s">
        <v>6564</v>
      </c>
      <c r="B6217" s="4" t="s">
        <v>105</v>
      </c>
      <c r="C6217" s="4" t="s">
        <v>74</v>
      </c>
      <c r="D6217" s="4" t="s">
        <v>30</v>
      </c>
      <c r="E6217" s="4">
        <v>56</v>
      </c>
      <c r="F6217" s="4">
        <v>22.6</v>
      </c>
      <c r="G6217" s="4">
        <v>13.2</v>
      </c>
      <c r="H6217" s="4">
        <v>11228</v>
      </c>
      <c r="I6217" s="4">
        <v>5</v>
      </c>
      <c r="J6217" s="4">
        <v>13</v>
      </c>
      <c r="K6217" s="4">
        <v>0</v>
      </c>
      <c r="L6217" s="4">
        <v>34</v>
      </c>
      <c r="M6217" s="4">
        <v>5</v>
      </c>
      <c r="N6217" s="4">
        <v>15</v>
      </c>
      <c r="O6217" s="4">
        <f t="shared" si="776"/>
        <v>5</v>
      </c>
      <c r="P6217" s="4">
        <f t="shared" si="777"/>
        <v>5</v>
      </c>
      <c r="Q6217" s="4">
        <f t="shared" si="778"/>
        <v>5</v>
      </c>
      <c r="R6217" s="4">
        <f t="shared" si="779"/>
        <v>15</v>
      </c>
      <c r="S6217" s="4">
        <f t="shared" si="780"/>
        <v>147.30000000000001</v>
      </c>
      <c r="T6217" s="4" t="str">
        <f t="shared" si="781"/>
        <v>A - Top-Kunde</v>
      </c>
      <c r="U6217" s="4">
        <f>ROUND(((E6217-Hilfswerte!$B$20)/Hilfswerte!$B$21)+((F6217-Hilfswerte!$B$22)/Hilfswerte!$B$23)+((G6217-Hilfswerte!$B$24)/Hilfswerte!$B$25)+0.1*INDEX(Hilfswerte!$B$4:$B$15,MATCH(C6217,Hilfswerte!$A$4:$A$15,0)),2)</f>
        <v>0.08</v>
      </c>
      <c r="V6217" s="4">
        <f>ROUND(SQRT((((E6217-Hilfswerte!$B$20)/Hilfswerte!$B$21)-Hilfswerte!$B$28)^2+(((F6217-Hilfswerte!$B$22)/Hilfswerte!$B$23)-Hilfswerte!$B$29)^2+(((G6217-Hilfswerte!$B$24)/Hilfswerte!$B$25)-Hilfswerte!$B$30)^2),3)</f>
        <v>0.63200000000000001</v>
      </c>
      <c r="W6217" s="4">
        <f>ROUND(E6217*Hilfswerte!$B$31,0)</f>
        <v>11511</v>
      </c>
      <c r="X6217" s="4">
        <f t="shared" si="782"/>
        <v>283</v>
      </c>
      <c r="Y6217" s="4" t="str">
        <f>IF(T6217="A - Top-Kunde","bereits Top-Kunde",IF(AND(V6217&lt;=Hilfswerte!$B$34,H6217&lt;0.5*W6217),"Hoch",IF(AND(V6217&lt;=Hilfswerte!$B$35,H6217&lt;0.7*W6217),"Mittel","Niedrig")))</f>
        <v>bereits Top-Kunde</v>
      </c>
      <c r="Z6217" s="4">
        <f t="shared" si="783"/>
        <v>7.5</v>
      </c>
      <c r="AA6217" s="4" t="str">
        <f>IF(J6217&gt;365,"Bereits abgewandert (Segment D)",IF(Z6217&gt;=Hilfswerte!$B$38,"Rot - akut gefaehrdet",IF(Z6217&gt;=Hilfswerte!$B$39,"Gelb - beobachten","Gruen - stabil")))</f>
        <v>Gruen - stabil</v>
      </c>
    </row>
    <row r="6218" spans="1:27" ht="15" customHeight="1" x14ac:dyDescent="0.25">
      <c r="A6218" s="4" t="s">
        <v>6565</v>
      </c>
      <c r="B6218" s="4" t="s">
        <v>363</v>
      </c>
      <c r="C6218" s="4" t="s">
        <v>65</v>
      </c>
      <c r="D6218" s="4" t="s">
        <v>106</v>
      </c>
      <c r="E6218" s="4">
        <v>312</v>
      </c>
      <c r="F6218" s="4">
        <v>55.7</v>
      </c>
      <c r="G6218" s="4">
        <v>9.1999999999999993</v>
      </c>
      <c r="H6218" s="4">
        <v>3752</v>
      </c>
      <c r="I6218" s="4">
        <v>1</v>
      </c>
      <c r="J6218" s="4">
        <v>120</v>
      </c>
      <c r="K6218" s="4">
        <v>0</v>
      </c>
      <c r="L6218" s="4">
        <v>25</v>
      </c>
      <c r="M6218" s="4">
        <v>1</v>
      </c>
      <c r="N6218" s="4">
        <v>33.799999999999997</v>
      </c>
      <c r="O6218" s="4">
        <f t="shared" si="776"/>
        <v>3</v>
      </c>
      <c r="P6218" s="4">
        <f t="shared" si="777"/>
        <v>1</v>
      </c>
      <c r="Q6218" s="4">
        <f t="shared" si="778"/>
        <v>4</v>
      </c>
      <c r="R6218" s="4">
        <f t="shared" si="779"/>
        <v>8</v>
      </c>
      <c r="S6218" s="4">
        <f t="shared" si="780"/>
        <v>89.4</v>
      </c>
      <c r="T6218" s="4" t="str">
        <f t="shared" si="781"/>
        <v>C - Entwicklungspotenzial</v>
      </c>
      <c r="U6218" s="4">
        <f>ROUND(((E6218-Hilfswerte!$B$20)/Hilfswerte!$B$21)+((F6218-Hilfswerte!$B$22)/Hilfswerte!$B$23)+((G6218-Hilfswerte!$B$24)/Hilfswerte!$B$25)+0.1*INDEX(Hilfswerte!$B$4:$B$15,MATCH(C6218,Hilfswerte!$A$4:$A$15,0)),2)</f>
        <v>1.1100000000000001</v>
      </c>
      <c r="V6218" s="4">
        <f>ROUND(SQRT((((E6218-Hilfswerte!$B$20)/Hilfswerte!$B$21)-Hilfswerte!$B$28)^2+(((F6218-Hilfswerte!$B$22)/Hilfswerte!$B$23)-Hilfswerte!$B$29)^2+(((G6218-Hilfswerte!$B$24)/Hilfswerte!$B$25)-Hilfswerte!$B$30)^2),3)</f>
        <v>0.76900000000000002</v>
      </c>
      <c r="W6218" s="4">
        <f>ROUND(E6218*Hilfswerte!$B$31,0)</f>
        <v>64130</v>
      </c>
      <c r="X6218" s="4">
        <f t="shared" si="782"/>
        <v>60378</v>
      </c>
      <c r="Y6218" s="4" t="str">
        <f>IF(T6218="A - Top-Kunde","bereits Top-Kunde",IF(AND(V6218&lt;=Hilfswerte!$B$34,H6218&lt;0.5*W6218),"Hoch",IF(AND(V6218&lt;=Hilfswerte!$B$35,H6218&lt;0.7*W6218),"Mittel","Niedrig")))</f>
        <v>Hoch</v>
      </c>
      <c r="Z6218" s="4">
        <f t="shared" si="783"/>
        <v>11</v>
      </c>
      <c r="AA6218" s="4" t="str">
        <f>IF(J6218&gt;365,"Bereits abgewandert (Segment D)",IF(Z6218&gt;=Hilfswerte!$B$38,"Rot - akut gefaehrdet",IF(Z6218&gt;=Hilfswerte!$B$39,"Gelb - beobachten","Gruen - stabil")))</f>
        <v>Gruen - stabil</v>
      </c>
    </row>
    <row r="6219" spans="1:27" ht="15" customHeight="1" x14ac:dyDescent="0.25">
      <c r="A6219" s="4" t="s">
        <v>6566</v>
      </c>
      <c r="B6219" s="4" t="s">
        <v>782</v>
      </c>
      <c r="C6219" s="4" t="s">
        <v>55</v>
      </c>
      <c r="D6219" s="4" t="s">
        <v>30</v>
      </c>
      <c r="E6219" s="4">
        <v>152</v>
      </c>
      <c r="F6219" s="4">
        <v>25.1</v>
      </c>
      <c r="G6219" s="4">
        <v>10.3</v>
      </c>
      <c r="H6219" s="4">
        <v>6626</v>
      </c>
      <c r="I6219" s="4">
        <v>1</v>
      </c>
      <c r="J6219" s="4">
        <v>133</v>
      </c>
      <c r="K6219" s="4">
        <v>0</v>
      </c>
      <c r="L6219" s="4">
        <v>8</v>
      </c>
      <c r="M6219" s="4">
        <v>1</v>
      </c>
      <c r="N6219" s="4">
        <v>19</v>
      </c>
      <c r="O6219" s="4">
        <f t="shared" si="776"/>
        <v>3</v>
      </c>
      <c r="P6219" s="4">
        <f t="shared" si="777"/>
        <v>1</v>
      </c>
      <c r="Q6219" s="4">
        <f t="shared" si="778"/>
        <v>4</v>
      </c>
      <c r="R6219" s="4">
        <f t="shared" si="779"/>
        <v>8</v>
      </c>
      <c r="S6219" s="4">
        <f t="shared" si="780"/>
        <v>87.1</v>
      </c>
      <c r="T6219" s="4" t="str">
        <f t="shared" si="781"/>
        <v>C - Entwicklungspotenzial</v>
      </c>
      <c r="U6219" s="4">
        <f>ROUND(((E6219-Hilfswerte!$B$20)/Hilfswerte!$B$21)+((F6219-Hilfswerte!$B$22)/Hilfswerte!$B$23)+((G6219-Hilfswerte!$B$24)/Hilfswerte!$B$25)+0.1*INDEX(Hilfswerte!$B$4:$B$15,MATCH(C6219,Hilfswerte!$A$4:$A$15,0)),2)</f>
        <v>0.39</v>
      </c>
      <c r="V6219" s="4">
        <f>ROUND(SQRT((((E6219-Hilfswerte!$B$20)/Hilfswerte!$B$21)-Hilfswerte!$B$28)^2+(((F6219-Hilfswerte!$B$22)/Hilfswerte!$B$23)-Hilfswerte!$B$29)^2+(((G6219-Hilfswerte!$B$24)/Hilfswerte!$B$25)-Hilfswerte!$B$30)^2),3)</f>
        <v>0.27700000000000002</v>
      </c>
      <c r="W6219" s="4">
        <f>ROUND(E6219*Hilfswerte!$B$31,0)</f>
        <v>31243</v>
      </c>
      <c r="X6219" s="4">
        <f t="shared" si="782"/>
        <v>24617</v>
      </c>
      <c r="Y6219" s="4" t="str">
        <f>IF(T6219="A - Top-Kunde","bereits Top-Kunde",IF(AND(V6219&lt;=Hilfswerte!$B$34,H6219&lt;0.5*W6219),"Hoch",IF(AND(V6219&lt;=Hilfswerte!$B$35,H6219&lt;0.7*W6219),"Mittel","Niedrig")))</f>
        <v>Hoch</v>
      </c>
      <c r="Z6219" s="4">
        <f t="shared" si="783"/>
        <v>8.3000000000000007</v>
      </c>
      <c r="AA6219" s="4" t="str">
        <f>IF(J6219&gt;365,"Bereits abgewandert (Segment D)",IF(Z6219&gt;=Hilfswerte!$B$38,"Rot - akut gefaehrdet",IF(Z6219&gt;=Hilfswerte!$B$39,"Gelb - beobachten","Gruen - stabil")))</f>
        <v>Gruen - stabil</v>
      </c>
    </row>
    <row r="6220" spans="1:27" ht="15" customHeight="1" x14ac:dyDescent="0.25">
      <c r="A6220" s="4" t="s">
        <v>6567</v>
      </c>
      <c r="B6220" s="4" t="s">
        <v>365</v>
      </c>
      <c r="C6220" s="4" t="s">
        <v>59</v>
      </c>
      <c r="D6220" s="4" t="s">
        <v>117</v>
      </c>
      <c r="E6220" s="4">
        <v>42</v>
      </c>
      <c r="F6220" s="4">
        <v>5.4</v>
      </c>
      <c r="G6220" s="4">
        <v>16.2</v>
      </c>
      <c r="H6220" s="4">
        <v>747</v>
      </c>
      <c r="I6220" s="4">
        <v>1</v>
      </c>
      <c r="J6220" s="4">
        <v>18</v>
      </c>
      <c r="K6220" s="4">
        <v>0</v>
      </c>
      <c r="L6220" s="4">
        <v>5</v>
      </c>
      <c r="M6220" s="4">
        <v>2</v>
      </c>
      <c r="N6220" s="4">
        <v>-5</v>
      </c>
      <c r="O6220" s="4">
        <f t="shared" si="776"/>
        <v>5</v>
      </c>
      <c r="P6220" s="4">
        <f t="shared" si="777"/>
        <v>1</v>
      </c>
      <c r="Q6220" s="4">
        <f t="shared" si="778"/>
        <v>2</v>
      </c>
      <c r="R6220" s="4">
        <f t="shared" si="779"/>
        <v>8</v>
      </c>
      <c r="S6220" s="4">
        <f t="shared" si="780"/>
        <v>76</v>
      </c>
      <c r="T6220" s="4" t="str">
        <f t="shared" si="781"/>
        <v>C - Entwicklungspotenzial</v>
      </c>
      <c r="U6220" s="4">
        <f>ROUND(((E6220-Hilfswerte!$B$20)/Hilfswerte!$B$21)+((F6220-Hilfswerte!$B$22)/Hilfswerte!$B$23)+((G6220-Hilfswerte!$B$24)/Hilfswerte!$B$25)+0.1*INDEX(Hilfswerte!$B$4:$B$15,MATCH(C6220,Hilfswerte!$A$4:$A$15,0)),2)</f>
        <v>0.14000000000000001</v>
      </c>
      <c r="V6220" s="4">
        <f>ROUND(SQRT((((E6220-Hilfswerte!$B$20)/Hilfswerte!$B$21)-Hilfswerte!$B$28)^2+(((F6220-Hilfswerte!$B$22)/Hilfswerte!$B$23)-Hilfswerte!$B$29)^2+(((G6220-Hilfswerte!$B$24)/Hilfswerte!$B$25)-Hilfswerte!$B$30)^2),3)</f>
        <v>1.1200000000000001</v>
      </c>
      <c r="W6220" s="4">
        <f>ROUND(E6220*Hilfswerte!$B$31,0)</f>
        <v>8633</v>
      </c>
      <c r="X6220" s="4">
        <f t="shared" si="782"/>
        <v>7886</v>
      </c>
      <c r="Y6220" s="4" t="str">
        <f>IF(T6220="A - Top-Kunde","bereits Top-Kunde",IF(AND(V6220&lt;=Hilfswerte!$B$34,H6220&lt;0.5*W6220),"Hoch",IF(AND(V6220&lt;=Hilfswerte!$B$35,H6220&lt;0.7*W6220),"Mittel","Niedrig")))</f>
        <v>Mittel</v>
      </c>
      <c r="Z6220" s="4">
        <f t="shared" si="783"/>
        <v>3.9</v>
      </c>
      <c r="AA6220" s="4" t="str">
        <f>IF(J6220&gt;365,"Bereits abgewandert (Segment D)",IF(Z6220&gt;=Hilfswerte!$B$38,"Rot - akut gefaehrdet",IF(Z6220&gt;=Hilfswerte!$B$39,"Gelb - beobachten","Gruen - stabil")))</f>
        <v>Gruen - stabil</v>
      </c>
    </row>
    <row r="6221" spans="1:27" ht="15" customHeight="1" x14ac:dyDescent="0.25">
      <c r="A6221" s="4" t="s">
        <v>6568</v>
      </c>
      <c r="B6221" s="4" t="s">
        <v>50</v>
      </c>
      <c r="C6221" s="4" t="s">
        <v>51</v>
      </c>
      <c r="D6221" s="4" t="s">
        <v>93</v>
      </c>
      <c r="E6221" s="4">
        <v>72</v>
      </c>
      <c r="F6221" s="4">
        <v>14.4</v>
      </c>
      <c r="G6221" s="4">
        <v>18.600000000000001</v>
      </c>
      <c r="H6221" s="4">
        <v>1651</v>
      </c>
      <c r="I6221" s="4">
        <v>2</v>
      </c>
      <c r="J6221" s="4">
        <v>208</v>
      </c>
      <c r="K6221" s="4">
        <v>0</v>
      </c>
      <c r="L6221" s="4">
        <v>-5</v>
      </c>
      <c r="M6221" s="4">
        <v>2</v>
      </c>
      <c r="N6221" s="4">
        <v>25.1</v>
      </c>
      <c r="O6221" s="4">
        <f t="shared" si="776"/>
        <v>2</v>
      </c>
      <c r="P6221" s="4">
        <f t="shared" si="777"/>
        <v>2</v>
      </c>
      <c r="Q6221" s="4">
        <f t="shared" si="778"/>
        <v>3</v>
      </c>
      <c r="R6221" s="4">
        <f t="shared" si="779"/>
        <v>7</v>
      </c>
      <c r="S6221" s="4">
        <f t="shared" si="780"/>
        <v>82.6</v>
      </c>
      <c r="T6221" s="4" t="str">
        <f t="shared" si="781"/>
        <v>C - Entwicklungspotenzial</v>
      </c>
      <c r="U6221" s="4">
        <f>ROUND(((E6221-Hilfswerte!$B$20)/Hilfswerte!$B$21)+((F6221-Hilfswerte!$B$22)/Hilfswerte!$B$23)+((G6221-Hilfswerte!$B$24)/Hilfswerte!$B$25)+0.1*INDEX(Hilfswerte!$B$4:$B$15,MATCH(C6221,Hilfswerte!$A$4:$A$15,0)),2)</f>
        <v>1.23</v>
      </c>
      <c r="V6221" s="4">
        <f>ROUND(SQRT((((E6221-Hilfswerte!$B$20)/Hilfswerte!$B$21)-Hilfswerte!$B$28)^2+(((F6221-Hilfswerte!$B$22)/Hilfswerte!$B$23)-Hilfswerte!$B$29)^2+(((G6221-Hilfswerte!$B$24)/Hilfswerte!$B$25)-Hilfswerte!$B$30)^2),3)</f>
        <v>1.3109999999999999</v>
      </c>
      <c r="W6221" s="4">
        <f>ROUND(E6221*Hilfswerte!$B$31,0)</f>
        <v>14799</v>
      </c>
      <c r="X6221" s="4">
        <f t="shared" si="782"/>
        <v>13148</v>
      </c>
      <c r="Y6221" s="4" t="str">
        <f>IF(T6221="A - Top-Kunde","bereits Top-Kunde",IF(AND(V6221&lt;=Hilfswerte!$B$34,H6221&lt;0.5*W6221),"Hoch",IF(AND(V6221&lt;=Hilfswerte!$B$35,H6221&lt;0.7*W6221),"Mittel","Niedrig")))</f>
        <v>Niedrig</v>
      </c>
      <c r="Z6221" s="4">
        <f t="shared" si="783"/>
        <v>10.4</v>
      </c>
      <c r="AA6221" s="4" t="str">
        <f>IF(J6221&gt;365,"Bereits abgewandert (Segment D)",IF(Z6221&gt;=Hilfswerte!$B$38,"Rot - akut gefaehrdet",IF(Z6221&gt;=Hilfswerte!$B$39,"Gelb - beobachten","Gruen - stabil")))</f>
        <v>Gruen - stabil</v>
      </c>
    </row>
    <row r="6222" spans="1:27" ht="15" customHeight="1" x14ac:dyDescent="0.25">
      <c r="A6222" s="4" t="s">
        <v>6569</v>
      </c>
      <c r="B6222" s="4" t="s">
        <v>1065</v>
      </c>
      <c r="C6222" s="4" t="s">
        <v>55</v>
      </c>
      <c r="D6222" s="4" t="s">
        <v>30</v>
      </c>
      <c r="E6222" s="4">
        <v>126</v>
      </c>
      <c r="F6222" s="4">
        <v>16.899999999999999</v>
      </c>
      <c r="G6222" s="4">
        <v>2.9</v>
      </c>
      <c r="H6222" s="4">
        <v>9344</v>
      </c>
      <c r="I6222" s="4">
        <v>5</v>
      </c>
      <c r="J6222" s="4">
        <v>12</v>
      </c>
      <c r="K6222" s="4">
        <v>1</v>
      </c>
      <c r="L6222" s="4">
        <v>10</v>
      </c>
      <c r="M6222" s="4">
        <v>4</v>
      </c>
      <c r="N6222" s="4">
        <v>-5.0999999999999996</v>
      </c>
      <c r="O6222" s="4">
        <f t="shared" si="776"/>
        <v>5</v>
      </c>
      <c r="P6222" s="4">
        <f t="shared" si="777"/>
        <v>5</v>
      </c>
      <c r="Q6222" s="4">
        <f t="shared" si="778"/>
        <v>5</v>
      </c>
      <c r="R6222" s="4">
        <f t="shared" si="779"/>
        <v>15</v>
      </c>
      <c r="S6222" s="4">
        <f t="shared" si="780"/>
        <v>138.5</v>
      </c>
      <c r="T6222" s="4" t="str">
        <f t="shared" si="781"/>
        <v>A - Top-Kunde</v>
      </c>
      <c r="U6222" s="4">
        <f>ROUND(((E6222-Hilfswerte!$B$20)/Hilfswerte!$B$21)+((F6222-Hilfswerte!$B$22)/Hilfswerte!$B$23)+((G6222-Hilfswerte!$B$24)/Hilfswerte!$B$25)+0.1*INDEX(Hilfswerte!$B$4:$B$15,MATCH(C6222,Hilfswerte!$A$4:$A$15,0)),2)</f>
        <v>-1.04</v>
      </c>
      <c r="V6222" s="4">
        <f>ROUND(SQRT((((E6222-Hilfswerte!$B$20)/Hilfswerte!$B$21)-Hilfswerte!$B$28)^2+(((F6222-Hilfswerte!$B$22)/Hilfswerte!$B$23)-Hilfswerte!$B$29)^2+(((G6222-Hilfswerte!$B$24)/Hilfswerte!$B$25)-Hilfswerte!$B$30)^2),3)</f>
        <v>1.383</v>
      </c>
      <c r="W6222" s="4">
        <f>ROUND(E6222*Hilfswerte!$B$31,0)</f>
        <v>25899</v>
      </c>
      <c r="X6222" s="4">
        <f t="shared" si="782"/>
        <v>16555</v>
      </c>
      <c r="Y6222" s="4" t="str">
        <f>IF(T6222="A - Top-Kunde","bereits Top-Kunde",IF(AND(V6222&lt;=Hilfswerte!$B$34,H6222&lt;0.5*W6222),"Hoch",IF(AND(V6222&lt;=Hilfswerte!$B$35,H6222&lt;0.7*W6222),"Mittel","Niedrig")))</f>
        <v>bereits Top-Kunde</v>
      </c>
      <c r="Z6222" s="4">
        <f t="shared" si="783"/>
        <v>7.6</v>
      </c>
      <c r="AA6222" s="4" t="str">
        <f>IF(J6222&gt;365,"Bereits abgewandert (Segment D)",IF(Z6222&gt;=Hilfswerte!$B$38,"Rot - akut gefaehrdet",IF(Z6222&gt;=Hilfswerte!$B$39,"Gelb - beobachten","Gruen - stabil")))</f>
        <v>Gruen - stabil</v>
      </c>
    </row>
    <row r="6223" spans="1:27" ht="15" customHeight="1" x14ac:dyDescent="0.25">
      <c r="A6223" s="4" t="s">
        <v>6570</v>
      </c>
      <c r="B6223" s="4" t="s">
        <v>541</v>
      </c>
      <c r="C6223" s="4" t="s">
        <v>59</v>
      </c>
      <c r="D6223" s="4" t="s">
        <v>30</v>
      </c>
      <c r="E6223" s="4">
        <v>42</v>
      </c>
      <c r="F6223" s="4">
        <v>9.6999999999999993</v>
      </c>
      <c r="G6223" s="4">
        <v>8.9</v>
      </c>
      <c r="H6223" s="4">
        <v>0</v>
      </c>
      <c r="I6223" s="4">
        <v>0</v>
      </c>
      <c r="J6223" s="4">
        <v>411</v>
      </c>
      <c r="K6223" s="4">
        <v>0</v>
      </c>
      <c r="L6223" s="4">
        <v>2</v>
      </c>
      <c r="M6223" s="4">
        <v>0</v>
      </c>
      <c r="N6223" s="4">
        <v>-36.700000000000003</v>
      </c>
      <c r="O6223" s="4">
        <f t="shared" si="776"/>
        <v>1</v>
      </c>
      <c r="P6223" s="4">
        <f t="shared" si="777"/>
        <v>1</v>
      </c>
      <c r="Q6223" s="4">
        <f t="shared" si="778"/>
        <v>1</v>
      </c>
      <c r="R6223" s="4">
        <f t="shared" si="779"/>
        <v>3</v>
      </c>
      <c r="S6223" s="4">
        <f t="shared" si="780"/>
        <v>11.1</v>
      </c>
      <c r="T6223" s="4" t="str">
        <f t="shared" si="781"/>
        <v>D - Abwanderungsrisiko</v>
      </c>
      <c r="U6223" s="4">
        <f>ROUND(((E6223-Hilfswerte!$B$20)/Hilfswerte!$B$21)+((F6223-Hilfswerte!$B$22)/Hilfswerte!$B$23)+((G6223-Hilfswerte!$B$24)/Hilfswerte!$B$25)+0.1*INDEX(Hilfswerte!$B$4:$B$15,MATCH(C6223,Hilfswerte!$A$4:$A$15,0)),2)</f>
        <v>-0.95</v>
      </c>
      <c r="V6223" s="4">
        <f>ROUND(SQRT((((E6223-Hilfswerte!$B$20)/Hilfswerte!$B$21)-Hilfswerte!$B$28)^2+(((F6223-Hilfswerte!$B$22)/Hilfswerte!$B$23)-Hilfswerte!$B$29)^2+(((G6223-Hilfswerte!$B$24)/Hilfswerte!$B$25)-Hilfswerte!$B$30)^2),3)</f>
        <v>0.82199999999999995</v>
      </c>
      <c r="W6223" s="4">
        <f>ROUND(E6223*Hilfswerte!$B$31,0)</f>
        <v>8633</v>
      </c>
      <c r="X6223" s="4">
        <f t="shared" si="782"/>
        <v>8633</v>
      </c>
      <c r="Y6223" s="4" t="str">
        <f>IF(T6223="A - Top-Kunde","bereits Top-Kunde",IF(AND(V6223&lt;=Hilfswerte!$B$34,H6223&lt;0.5*W6223),"Hoch",IF(AND(V6223&lt;=Hilfswerte!$B$35,H6223&lt;0.7*W6223),"Mittel","Niedrig")))</f>
        <v>Hoch</v>
      </c>
      <c r="Z6223" s="4">
        <f t="shared" si="783"/>
        <v>35.6</v>
      </c>
      <c r="AA6223" s="4" t="str">
        <f>IF(J6223&gt;365,"Bereits abgewandert (Segment D)",IF(Z6223&gt;=Hilfswerte!$B$38,"Rot - akut gefaehrdet",IF(Z6223&gt;=Hilfswerte!$B$39,"Gelb - beobachten","Gruen - stabil")))</f>
        <v>Bereits abgewandert (Segment D)</v>
      </c>
    </row>
    <row r="6224" spans="1:27" ht="15" customHeight="1" x14ac:dyDescent="0.25">
      <c r="A6224" s="4" t="s">
        <v>6571</v>
      </c>
      <c r="B6224" s="4" t="s">
        <v>464</v>
      </c>
      <c r="C6224" s="4" t="s">
        <v>62</v>
      </c>
      <c r="D6224" s="4" t="s">
        <v>52</v>
      </c>
      <c r="E6224" s="4">
        <v>33</v>
      </c>
      <c r="F6224" s="4">
        <v>5.4</v>
      </c>
      <c r="G6224" s="4">
        <v>0.7</v>
      </c>
      <c r="H6224" s="4">
        <v>0</v>
      </c>
      <c r="I6224" s="4">
        <v>0</v>
      </c>
      <c r="J6224" s="4">
        <v>725</v>
      </c>
      <c r="K6224" s="4">
        <v>0</v>
      </c>
      <c r="L6224" s="4">
        <v>8</v>
      </c>
      <c r="M6224" s="4">
        <v>0</v>
      </c>
      <c r="N6224" s="4">
        <v>-90</v>
      </c>
      <c r="O6224" s="4">
        <f t="shared" si="776"/>
        <v>1</v>
      </c>
      <c r="P6224" s="4">
        <f t="shared" si="777"/>
        <v>1</v>
      </c>
      <c r="Q6224" s="4">
        <f t="shared" si="778"/>
        <v>1</v>
      </c>
      <c r="R6224" s="4">
        <f t="shared" si="779"/>
        <v>3</v>
      </c>
      <c r="S6224" s="4">
        <f t="shared" si="780"/>
        <v>-17.399999999999999</v>
      </c>
      <c r="T6224" s="4" t="str">
        <f t="shared" si="781"/>
        <v>D - Abwanderungsrisiko</v>
      </c>
      <c r="U6224" s="4">
        <f>ROUND(((E6224-Hilfswerte!$B$20)/Hilfswerte!$B$21)+((F6224-Hilfswerte!$B$22)/Hilfswerte!$B$23)+((G6224-Hilfswerte!$B$24)/Hilfswerte!$B$25)+0.1*INDEX(Hilfswerte!$B$4:$B$15,MATCH(C6224,Hilfswerte!$A$4:$A$15,0)),2)</f>
        <v>-1.87</v>
      </c>
      <c r="V6224" s="4">
        <f>ROUND(SQRT((((E6224-Hilfswerte!$B$20)/Hilfswerte!$B$21)-Hilfswerte!$B$28)^2+(((F6224-Hilfswerte!$B$22)/Hilfswerte!$B$23)-Hilfswerte!$B$29)^2+(((G6224-Hilfswerte!$B$24)/Hilfswerte!$B$25)-Hilfswerte!$B$30)^2),3)</f>
        <v>1.8580000000000001</v>
      </c>
      <c r="W6224" s="4">
        <f>ROUND(E6224*Hilfswerte!$B$31,0)</f>
        <v>6783</v>
      </c>
      <c r="X6224" s="4">
        <f t="shared" si="782"/>
        <v>6783</v>
      </c>
      <c r="Y6224" s="4" t="str">
        <f>IF(T6224="A - Top-Kunde","bereits Top-Kunde",IF(AND(V6224&lt;=Hilfswerte!$B$34,H6224&lt;0.5*W6224),"Hoch",IF(AND(V6224&lt;=Hilfswerte!$B$35,H6224&lt;0.7*W6224),"Mittel","Niedrig")))</f>
        <v>Niedrig</v>
      </c>
      <c r="Z6224" s="4">
        <f t="shared" si="783"/>
        <v>73.900000000000006</v>
      </c>
      <c r="AA6224" s="4" t="str">
        <f>IF(J6224&gt;365,"Bereits abgewandert (Segment D)",IF(Z6224&gt;=Hilfswerte!$B$38,"Rot - akut gefaehrdet",IF(Z6224&gt;=Hilfswerte!$B$39,"Gelb - beobachten","Gruen - stabil")))</f>
        <v>Bereits abgewandert (Segment D)</v>
      </c>
    </row>
    <row r="6225" spans="1:27" ht="15" customHeight="1" x14ac:dyDescent="0.25">
      <c r="A6225" s="4" t="s">
        <v>6572</v>
      </c>
      <c r="B6225" s="4" t="s">
        <v>410</v>
      </c>
      <c r="C6225" s="4" t="s">
        <v>74</v>
      </c>
      <c r="D6225" s="4" t="s">
        <v>30</v>
      </c>
      <c r="E6225" s="4">
        <v>309</v>
      </c>
      <c r="F6225" s="4">
        <v>74.2</v>
      </c>
      <c r="G6225" s="4">
        <v>6</v>
      </c>
      <c r="H6225" s="4">
        <v>56429</v>
      </c>
      <c r="I6225" s="4">
        <v>6</v>
      </c>
      <c r="J6225" s="4">
        <v>3</v>
      </c>
      <c r="K6225" s="4">
        <v>0</v>
      </c>
      <c r="L6225" s="4">
        <v>2</v>
      </c>
      <c r="M6225" s="4">
        <v>5</v>
      </c>
      <c r="N6225" s="4">
        <v>10.1</v>
      </c>
      <c r="O6225" s="4">
        <f t="shared" si="776"/>
        <v>5</v>
      </c>
      <c r="P6225" s="4">
        <f t="shared" si="777"/>
        <v>5</v>
      </c>
      <c r="Q6225" s="4">
        <f t="shared" si="778"/>
        <v>5</v>
      </c>
      <c r="R6225" s="4">
        <f t="shared" si="779"/>
        <v>15</v>
      </c>
      <c r="S6225" s="4">
        <f t="shared" si="780"/>
        <v>154.5</v>
      </c>
      <c r="T6225" s="4" t="str">
        <f t="shared" si="781"/>
        <v>A - Top-Kunde</v>
      </c>
      <c r="U6225" s="4">
        <f>ROUND(((E6225-Hilfswerte!$B$20)/Hilfswerte!$B$21)+((F6225-Hilfswerte!$B$22)/Hilfswerte!$B$23)+((G6225-Hilfswerte!$B$24)/Hilfswerte!$B$25)+0.1*INDEX(Hilfswerte!$B$4:$B$15,MATCH(C6225,Hilfswerte!$A$4:$A$15,0)),2)</f>
        <v>0.95</v>
      </c>
      <c r="V6225" s="4">
        <f>ROUND(SQRT((((E6225-Hilfswerte!$B$20)/Hilfswerte!$B$21)-Hilfswerte!$B$28)^2+(((F6225-Hilfswerte!$B$22)/Hilfswerte!$B$23)-Hilfswerte!$B$29)^2+(((G6225-Hilfswerte!$B$24)/Hilfswerte!$B$25)-Hilfswerte!$B$30)^2),3)</f>
        <v>1.2190000000000001</v>
      </c>
      <c r="W6225" s="4">
        <f>ROUND(E6225*Hilfswerte!$B$31,0)</f>
        <v>63514</v>
      </c>
      <c r="X6225" s="4">
        <f t="shared" si="782"/>
        <v>7085</v>
      </c>
      <c r="Y6225" s="4" t="str">
        <f>IF(T6225="A - Top-Kunde","bereits Top-Kunde",IF(AND(V6225&lt;=Hilfswerte!$B$34,H6225&lt;0.5*W6225),"Hoch",IF(AND(V6225&lt;=Hilfswerte!$B$35,H6225&lt;0.7*W6225),"Mittel","Niedrig")))</f>
        <v>bereits Top-Kunde</v>
      </c>
      <c r="Z6225" s="4">
        <f t="shared" si="783"/>
        <v>0.6</v>
      </c>
      <c r="AA6225" s="4" t="str">
        <f>IF(J6225&gt;365,"Bereits abgewandert (Segment D)",IF(Z6225&gt;=Hilfswerte!$B$38,"Rot - akut gefaehrdet",IF(Z6225&gt;=Hilfswerte!$B$39,"Gelb - beobachten","Gruen - stabil")))</f>
        <v>Gruen - stabil</v>
      </c>
    </row>
    <row r="6226" spans="1:27" ht="15" customHeight="1" x14ac:dyDescent="0.25">
      <c r="A6226" s="4" t="s">
        <v>6573</v>
      </c>
      <c r="B6226" s="4" t="s">
        <v>1037</v>
      </c>
      <c r="C6226" s="4" t="s">
        <v>84</v>
      </c>
      <c r="D6226" s="4" t="s">
        <v>30</v>
      </c>
      <c r="E6226" s="4">
        <v>61</v>
      </c>
      <c r="F6226" s="4">
        <v>15.4</v>
      </c>
      <c r="G6226" s="4">
        <v>11.5</v>
      </c>
      <c r="H6226" s="4">
        <v>11136</v>
      </c>
      <c r="I6226" s="4">
        <v>7</v>
      </c>
      <c r="J6226" s="4">
        <v>15</v>
      </c>
      <c r="K6226" s="4">
        <v>0</v>
      </c>
      <c r="L6226" s="4">
        <v>10</v>
      </c>
      <c r="M6226" s="4">
        <v>6</v>
      </c>
      <c r="N6226" s="4">
        <v>6.3</v>
      </c>
      <c r="O6226" s="4">
        <f t="shared" si="776"/>
        <v>5</v>
      </c>
      <c r="P6226" s="4">
        <f t="shared" si="777"/>
        <v>5</v>
      </c>
      <c r="Q6226" s="4">
        <f t="shared" si="778"/>
        <v>5</v>
      </c>
      <c r="R6226" s="4">
        <f t="shared" si="779"/>
        <v>15</v>
      </c>
      <c r="S6226" s="4">
        <f t="shared" si="780"/>
        <v>150.19999999999999</v>
      </c>
      <c r="T6226" s="4" t="str">
        <f t="shared" si="781"/>
        <v>A - Top-Kunde</v>
      </c>
      <c r="U6226" s="4">
        <f>ROUND(((E6226-Hilfswerte!$B$20)/Hilfswerte!$B$21)+((F6226-Hilfswerte!$B$22)/Hilfswerte!$B$23)+((G6226-Hilfswerte!$B$24)/Hilfswerte!$B$25)+0.1*INDEX(Hilfswerte!$B$4:$B$15,MATCH(C6226,Hilfswerte!$A$4:$A$15,0)),2)</f>
        <v>-0.27</v>
      </c>
      <c r="V6226" s="4">
        <f>ROUND(SQRT((((E6226-Hilfswerte!$B$20)/Hilfswerte!$B$21)-Hilfswerte!$B$28)^2+(((F6226-Hilfswerte!$B$22)/Hilfswerte!$B$23)-Hilfswerte!$B$29)^2+(((G6226-Hilfswerte!$B$24)/Hilfswerte!$B$25)-Hilfswerte!$B$30)^2),3)</f>
        <v>0.60799999999999998</v>
      </c>
      <c r="W6226" s="4">
        <f>ROUND(E6226*Hilfswerte!$B$31,0)</f>
        <v>12538</v>
      </c>
      <c r="X6226" s="4">
        <f t="shared" si="782"/>
        <v>1402</v>
      </c>
      <c r="Y6226" s="4" t="str">
        <f>IF(T6226="A - Top-Kunde","bereits Top-Kunde",IF(AND(V6226&lt;=Hilfswerte!$B$34,H6226&lt;0.5*W6226),"Hoch",IF(AND(V6226&lt;=Hilfswerte!$B$35,H6226&lt;0.7*W6226),"Mittel","Niedrig")))</f>
        <v>bereits Top-Kunde</v>
      </c>
      <c r="Z6226" s="4">
        <f t="shared" si="783"/>
        <v>2.8</v>
      </c>
      <c r="AA6226" s="4" t="str">
        <f>IF(J6226&gt;365,"Bereits abgewandert (Segment D)",IF(Z6226&gt;=Hilfswerte!$B$38,"Rot - akut gefaehrdet",IF(Z6226&gt;=Hilfswerte!$B$39,"Gelb - beobachten","Gruen - stabil")))</f>
        <v>Gruen - stabil</v>
      </c>
    </row>
    <row r="6227" spans="1:27" ht="15" customHeight="1" x14ac:dyDescent="0.25">
      <c r="A6227" s="4" t="s">
        <v>6574</v>
      </c>
      <c r="B6227" s="4" t="s">
        <v>188</v>
      </c>
      <c r="C6227" s="4" t="s">
        <v>55</v>
      </c>
      <c r="D6227" s="4" t="s">
        <v>30</v>
      </c>
      <c r="E6227" s="4">
        <v>83</v>
      </c>
      <c r="F6227" s="4">
        <v>9.3000000000000007</v>
      </c>
      <c r="G6227" s="4">
        <v>16.399999999999999</v>
      </c>
      <c r="H6227" s="4">
        <v>5394</v>
      </c>
      <c r="I6227" s="4">
        <v>1</v>
      </c>
      <c r="J6227" s="4">
        <v>365</v>
      </c>
      <c r="K6227" s="4">
        <v>0</v>
      </c>
      <c r="L6227" s="4">
        <v>0</v>
      </c>
      <c r="M6227" s="4">
        <v>3</v>
      </c>
      <c r="N6227" s="4">
        <v>-7.2</v>
      </c>
      <c r="O6227" s="4">
        <f t="shared" si="776"/>
        <v>2</v>
      </c>
      <c r="P6227" s="4">
        <f t="shared" si="777"/>
        <v>1</v>
      </c>
      <c r="Q6227" s="4">
        <f t="shared" si="778"/>
        <v>4</v>
      </c>
      <c r="R6227" s="4">
        <f t="shared" si="779"/>
        <v>7</v>
      </c>
      <c r="S6227" s="4">
        <f t="shared" si="780"/>
        <v>66.400000000000006</v>
      </c>
      <c r="T6227" s="4" t="str">
        <f t="shared" si="781"/>
        <v>C - Entwicklungspotenzial</v>
      </c>
      <c r="U6227" s="4">
        <f>ROUND(((E6227-Hilfswerte!$B$20)/Hilfswerte!$B$21)+((F6227-Hilfswerte!$B$22)/Hilfswerte!$B$23)+((G6227-Hilfswerte!$B$24)/Hilfswerte!$B$25)+0.1*INDEX(Hilfswerte!$B$4:$B$15,MATCH(C6227,Hilfswerte!$A$4:$A$15,0)),2)</f>
        <v>0.78</v>
      </c>
      <c r="V6227" s="4">
        <f>ROUND(SQRT((((E6227-Hilfswerte!$B$20)/Hilfswerte!$B$21)-Hilfswerte!$B$28)^2+(((F6227-Hilfswerte!$B$22)/Hilfswerte!$B$23)-Hilfswerte!$B$29)^2+(((G6227-Hilfswerte!$B$24)/Hilfswerte!$B$25)-Hilfswerte!$B$30)^2),3)</f>
        <v>1.0349999999999999</v>
      </c>
      <c r="W6227" s="4">
        <f>ROUND(E6227*Hilfswerte!$B$31,0)</f>
        <v>17060</v>
      </c>
      <c r="X6227" s="4">
        <f t="shared" si="782"/>
        <v>11666</v>
      </c>
      <c r="Y6227" s="4" t="str">
        <f>IF(T6227="A - Top-Kunde","bereits Top-Kunde",IF(AND(V6227&lt;=Hilfswerte!$B$34,H6227&lt;0.5*W6227),"Hoch",IF(AND(V6227&lt;=Hilfswerte!$B$35,H6227&lt;0.7*W6227),"Mittel","Niedrig")))</f>
        <v>Mittel</v>
      </c>
      <c r="Z6227" s="4">
        <f t="shared" si="783"/>
        <v>21.1</v>
      </c>
      <c r="AA6227" s="4" t="str">
        <f>IF(J6227&gt;365,"Bereits abgewandert (Segment D)",IF(Z6227&gt;=Hilfswerte!$B$38,"Rot - akut gefaehrdet",IF(Z6227&gt;=Hilfswerte!$B$39,"Gelb - beobachten","Gruen - stabil")))</f>
        <v>Rot - akut gefaehrdet</v>
      </c>
    </row>
    <row r="6228" spans="1:27" ht="15" customHeight="1" x14ac:dyDescent="0.25">
      <c r="A6228" s="4" t="s">
        <v>6575</v>
      </c>
      <c r="B6228" s="4" t="s">
        <v>190</v>
      </c>
      <c r="C6228" s="4" t="s">
        <v>84</v>
      </c>
      <c r="D6228" s="4" t="s">
        <v>77</v>
      </c>
      <c r="E6228" s="4">
        <v>26</v>
      </c>
      <c r="F6228" s="4">
        <v>4.2</v>
      </c>
      <c r="G6228" s="4">
        <v>13.7</v>
      </c>
      <c r="H6228" s="4">
        <v>862</v>
      </c>
      <c r="I6228" s="4">
        <v>1</v>
      </c>
      <c r="J6228" s="4">
        <v>365</v>
      </c>
      <c r="K6228" s="4">
        <v>0</v>
      </c>
      <c r="L6228" s="4">
        <v>11</v>
      </c>
      <c r="M6228" s="4">
        <v>2</v>
      </c>
      <c r="N6228" s="4">
        <v>29.9</v>
      </c>
      <c r="O6228" s="4">
        <f t="shared" si="776"/>
        <v>2</v>
      </c>
      <c r="P6228" s="4">
        <f t="shared" si="777"/>
        <v>1</v>
      </c>
      <c r="Q6228" s="4">
        <f t="shared" si="778"/>
        <v>2</v>
      </c>
      <c r="R6228" s="4">
        <f t="shared" si="779"/>
        <v>5</v>
      </c>
      <c r="S6228" s="4">
        <f t="shared" si="780"/>
        <v>61.7</v>
      </c>
      <c r="T6228" s="4" t="str">
        <f t="shared" si="781"/>
        <v>C - Entwicklungspotenzial</v>
      </c>
      <c r="U6228" s="4">
        <f>ROUND(((E6228-Hilfswerte!$B$20)/Hilfswerte!$B$21)+((F6228-Hilfswerte!$B$22)/Hilfswerte!$B$23)+((G6228-Hilfswerte!$B$24)/Hilfswerte!$B$25)+0.1*INDEX(Hilfswerte!$B$4:$B$15,MATCH(C6228,Hilfswerte!$A$4:$A$15,0)),2)</f>
        <v>-0.27</v>
      </c>
      <c r="V6228" s="4">
        <f>ROUND(SQRT((((E6228-Hilfswerte!$B$20)/Hilfswerte!$B$21)-Hilfswerte!$B$28)^2+(((F6228-Hilfswerte!$B$22)/Hilfswerte!$B$23)-Hilfswerte!$B$29)^2+(((G6228-Hilfswerte!$B$24)/Hilfswerte!$B$25)-Hilfswerte!$B$30)^2),3)</f>
        <v>0.94099999999999995</v>
      </c>
      <c r="W6228" s="4">
        <f>ROUND(E6228*Hilfswerte!$B$31,0)</f>
        <v>5344</v>
      </c>
      <c r="X6228" s="4">
        <f t="shared" si="782"/>
        <v>4482</v>
      </c>
      <c r="Y6228" s="4" t="str">
        <f>IF(T6228="A - Top-Kunde","bereits Top-Kunde",IF(AND(V6228&lt;=Hilfswerte!$B$34,H6228&lt;0.5*W6228),"Hoch",IF(AND(V6228&lt;=Hilfswerte!$B$35,H6228&lt;0.7*W6228),"Mittel","Niedrig")))</f>
        <v>Mittel</v>
      </c>
      <c r="Z6228" s="4">
        <f t="shared" si="783"/>
        <v>20.5</v>
      </c>
      <c r="AA6228" s="4" t="str">
        <f>IF(J6228&gt;365,"Bereits abgewandert (Segment D)",IF(Z6228&gt;=Hilfswerte!$B$38,"Rot - akut gefaehrdet",IF(Z6228&gt;=Hilfswerte!$B$39,"Gelb - beobachten","Gruen - stabil")))</f>
        <v>Rot - akut gefaehrdet</v>
      </c>
    </row>
    <row r="6229" spans="1:27" ht="15" customHeight="1" x14ac:dyDescent="0.25">
      <c r="A6229" s="4" t="s">
        <v>6576</v>
      </c>
      <c r="B6229" s="4" t="s">
        <v>462</v>
      </c>
      <c r="C6229" s="4" t="s">
        <v>38</v>
      </c>
      <c r="D6229" s="4" t="s">
        <v>56</v>
      </c>
      <c r="E6229" s="4">
        <v>28</v>
      </c>
      <c r="F6229" s="4">
        <v>4.3</v>
      </c>
      <c r="G6229" s="4">
        <v>17.8</v>
      </c>
      <c r="H6229" s="4">
        <v>2983</v>
      </c>
      <c r="I6229" s="4">
        <v>1</v>
      </c>
      <c r="J6229" s="4">
        <v>22</v>
      </c>
      <c r="K6229" s="4">
        <v>1</v>
      </c>
      <c r="L6229" s="4">
        <v>5</v>
      </c>
      <c r="M6229" s="4">
        <v>6</v>
      </c>
      <c r="N6229" s="4">
        <v>5.6</v>
      </c>
      <c r="O6229" s="4">
        <f t="shared" si="776"/>
        <v>5</v>
      </c>
      <c r="P6229" s="4">
        <f t="shared" si="777"/>
        <v>1</v>
      </c>
      <c r="Q6229" s="4">
        <f t="shared" si="778"/>
        <v>4</v>
      </c>
      <c r="R6229" s="4">
        <f t="shared" si="779"/>
        <v>10</v>
      </c>
      <c r="S6229" s="4">
        <f t="shared" si="780"/>
        <v>95.3</v>
      </c>
      <c r="T6229" s="4" t="str">
        <f t="shared" si="781"/>
        <v>C - Entwicklungspotenzial</v>
      </c>
      <c r="U6229" s="4">
        <f>ROUND(((E6229-Hilfswerte!$B$20)/Hilfswerte!$B$21)+((F6229-Hilfswerte!$B$22)/Hilfswerte!$B$23)+((G6229-Hilfswerte!$B$24)/Hilfswerte!$B$25)+0.1*INDEX(Hilfswerte!$B$4:$B$15,MATCH(C6229,Hilfswerte!$A$4:$A$15,0)),2)</f>
        <v>0.72</v>
      </c>
      <c r="V6229" s="4">
        <f>ROUND(SQRT((((E6229-Hilfswerte!$B$20)/Hilfswerte!$B$21)-Hilfswerte!$B$28)^2+(((F6229-Hilfswerte!$B$22)/Hilfswerte!$B$23)-Hilfswerte!$B$29)^2+(((G6229-Hilfswerte!$B$24)/Hilfswerte!$B$25)-Hilfswerte!$B$30)^2),3)</f>
        <v>1.3460000000000001</v>
      </c>
      <c r="W6229" s="4">
        <f>ROUND(E6229*Hilfswerte!$B$31,0)</f>
        <v>5755</v>
      </c>
      <c r="X6229" s="4">
        <f t="shared" si="782"/>
        <v>2772</v>
      </c>
      <c r="Y6229" s="4" t="str">
        <f>IF(T6229="A - Top-Kunde","bereits Top-Kunde",IF(AND(V6229&lt;=Hilfswerte!$B$34,H6229&lt;0.5*W6229),"Hoch",IF(AND(V6229&lt;=Hilfswerte!$B$35,H6229&lt;0.7*W6229),"Mittel","Niedrig")))</f>
        <v>Niedrig</v>
      </c>
      <c r="Z6229" s="4">
        <f t="shared" si="783"/>
        <v>5.0999999999999996</v>
      </c>
      <c r="AA6229" s="4" t="str">
        <f>IF(J6229&gt;365,"Bereits abgewandert (Segment D)",IF(Z6229&gt;=Hilfswerte!$B$38,"Rot - akut gefaehrdet",IF(Z6229&gt;=Hilfswerte!$B$39,"Gelb - beobachten","Gruen - stabil")))</f>
        <v>Gruen - stabil</v>
      </c>
    </row>
    <row r="6230" spans="1:27" ht="15" customHeight="1" x14ac:dyDescent="0.25">
      <c r="A6230" s="4" t="s">
        <v>6577</v>
      </c>
      <c r="B6230" s="4" t="s">
        <v>335</v>
      </c>
      <c r="C6230" s="4" t="s">
        <v>62</v>
      </c>
      <c r="D6230" s="4" t="s">
        <v>106</v>
      </c>
      <c r="E6230" s="4">
        <v>112</v>
      </c>
      <c r="F6230" s="4">
        <v>15.5</v>
      </c>
      <c r="G6230" s="4">
        <v>20.399999999999999</v>
      </c>
      <c r="H6230" s="4">
        <v>3995</v>
      </c>
      <c r="I6230" s="4">
        <v>2</v>
      </c>
      <c r="J6230" s="4">
        <v>130</v>
      </c>
      <c r="K6230" s="4">
        <v>0</v>
      </c>
      <c r="L6230" s="4">
        <v>16</v>
      </c>
      <c r="M6230" s="4">
        <v>4</v>
      </c>
      <c r="N6230" s="4">
        <v>-3</v>
      </c>
      <c r="O6230" s="4">
        <f t="shared" si="776"/>
        <v>3</v>
      </c>
      <c r="P6230" s="4">
        <f t="shared" si="777"/>
        <v>2</v>
      </c>
      <c r="Q6230" s="4">
        <f t="shared" si="778"/>
        <v>4</v>
      </c>
      <c r="R6230" s="4">
        <f t="shared" si="779"/>
        <v>9</v>
      </c>
      <c r="S6230" s="4">
        <f t="shared" si="780"/>
        <v>83.7</v>
      </c>
      <c r="T6230" s="4" t="str">
        <f t="shared" si="781"/>
        <v>C - Entwicklungspotenzial</v>
      </c>
      <c r="U6230" s="4">
        <f>ROUND(((E6230-Hilfswerte!$B$20)/Hilfswerte!$B$21)+((F6230-Hilfswerte!$B$22)/Hilfswerte!$B$23)+((G6230-Hilfswerte!$B$24)/Hilfswerte!$B$25)+0.1*INDEX(Hilfswerte!$B$4:$B$15,MATCH(C6230,Hilfswerte!$A$4:$A$15,0)),2)</f>
        <v>1.78</v>
      </c>
      <c r="V6230" s="4">
        <f>ROUND(SQRT((((E6230-Hilfswerte!$B$20)/Hilfswerte!$B$21)-Hilfswerte!$B$28)^2+(((F6230-Hilfswerte!$B$22)/Hilfswerte!$B$23)-Hilfswerte!$B$29)^2+(((G6230-Hilfswerte!$B$24)/Hilfswerte!$B$25)-Hilfswerte!$B$30)^2),3)</f>
        <v>1.5309999999999999</v>
      </c>
      <c r="W6230" s="4">
        <f>ROUND(E6230*Hilfswerte!$B$31,0)</f>
        <v>23021</v>
      </c>
      <c r="X6230" s="4">
        <f t="shared" si="782"/>
        <v>19026</v>
      </c>
      <c r="Y6230" s="4" t="str">
        <f>IF(T6230="A - Top-Kunde","bereits Top-Kunde",IF(AND(V6230&lt;=Hilfswerte!$B$34,H6230&lt;0.5*W6230),"Hoch",IF(AND(V6230&lt;=Hilfswerte!$B$35,H6230&lt;0.7*W6230),"Mittel","Niedrig")))</f>
        <v>Niedrig</v>
      </c>
      <c r="Z6230" s="4">
        <f t="shared" si="783"/>
        <v>10.9</v>
      </c>
      <c r="AA6230" s="4" t="str">
        <f>IF(J6230&gt;365,"Bereits abgewandert (Segment D)",IF(Z6230&gt;=Hilfswerte!$B$38,"Rot - akut gefaehrdet",IF(Z6230&gt;=Hilfswerte!$B$39,"Gelb - beobachten","Gruen - stabil")))</f>
        <v>Gruen - stabil</v>
      </c>
    </row>
    <row r="6231" spans="1:27" ht="15" customHeight="1" x14ac:dyDescent="0.25">
      <c r="A6231" s="4" t="s">
        <v>6578</v>
      </c>
      <c r="B6231" s="4" t="s">
        <v>132</v>
      </c>
      <c r="C6231" s="4" t="s">
        <v>33</v>
      </c>
      <c r="D6231" s="4" t="s">
        <v>93</v>
      </c>
      <c r="E6231" s="4">
        <v>40</v>
      </c>
      <c r="F6231" s="4">
        <v>8.6</v>
      </c>
      <c r="G6231" s="4">
        <v>6.8</v>
      </c>
      <c r="H6231" s="4">
        <v>1066</v>
      </c>
      <c r="I6231" s="4">
        <v>1</v>
      </c>
      <c r="J6231" s="4">
        <v>127</v>
      </c>
      <c r="K6231" s="4">
        <v>0</v>
      </c>
      <c r="L6231" s="4">
        <v>25</v>
      </c>
      <c r="M6231" s="4">
        <v>3</v>
      </c>
      <c r="N6231" s="4">
        <v>-24.2</v>
      </c>
      <c r="O6231" s="4">
        <f t="shared" si="776"/>
        <v>3</v>
      </c>
      <c r="P6231" s="4">
        <f t="shared" si="777"/>
        <v>1</v>
      </c>
      <c r="Q6231" s="4">
        <f t="shared" si="778"/>
        <v>3</v>
      </c>
      <c r="R6231" s="4">
        <f t="shared" si="779"/>
        <v>7</v>
      </c>
      <c r="S6231" s="4">
        <f t="shared" si="780"/>
        <v>50.4</v>
      </c>
      <c r="T6231" s="4" t="str">
        <f t="shared" si="781"/>
        <v>C - Entwicklungspotenzial</v>
      </c>
      <c r="U6231" s="4">
        <f>ROUND(((E6231-Hilfswerte!$B$20)/Hilfswerte!$B$21)+((F6231-Hilfswerte!$B$22)/Hilfswerte!$B$23)+((G6231-Hilfswerte!$B$24)/Hilfswerte!$B$25)+0.1*INDEX(Hilfswerte!$B$4:$B$15,MATCH(C6231,Hilfswerte!$A$4:$A$15,0)),2)</f>
        <v>-1.2</v>
      </c>
      <c r="V6231" s="4">
        <f>ROUND(SQRT((((E6231-Hilfswerte!$B$20)/Hilfswerte!$B$21)-Hilfswerte!$B$28)^2+(((F6231-Hilfswerte!$B$22)/Hilfswerte!$B$23)-Hilfswerte!$B$29)^2+(((G6231-Hilfswerte!$B$24)/Hilfswerte!$B$25)-Hilfswerte!$B$30)^2),3)</f>
        <v>1.03</v>
      </c>
      <c r="W6231" s="4">
        <f>ROUND(E6231*Hilfswerte!$B$31,0)</f>
        <v>8222</v>
      </c>
      <c r="X6231" s="4">
        <f t="shared" si="782"/>
        <v>7156</v>
      </c>
      <c r="Y6231" s="4" t="str">
        <f>IF(T6231="A - Top-Kunde","bereits Top-Kunde",IF(AND(V6231&lt;=Hilfswerte!$B$34,H6231&lt;0.5*W6231),"Hoch",IF(AND(V6231&lt;=Hilfswerte!$B$35,H6231&lt;0.7*W6231),"Mittel","Niedrig")))</f>
        <v>Mittel</v>
      </c>
      <c r="Z6231" s="4">
        <f t="shared" si="783"/>
        <v>21</v>
      </c>
      <c r="AA6231" s="4" t="str">
        <f>IF(J6231&gt;365,"Bereits abgewandert (Segment D)",IF(Z6231&gt;=Hilfswerte!$B$38,"Rot - akut gefaehrdet",IF(Z6231&gt;=Hilfswerte!$B$39,"Gelb - beobachten","Gruen - stabil")))</f>
        <v>Rot - akut gefaehrdet</v>
      </c>
    </row>
    <row r="6232" spans="1:27" ht="15" customHeight="1" x14ac:dyDescent="0.25">
      <c r="A6232" s="4" t="s">
        <v>6579</v>
      </c>
      <c r="B6232" s="4" t="s">
        <v>353</v>
      </c>
      <c r="C6232" s="4" t="s">
        <v>47</v>
      </c>
      <c r="D6232" s="4" t="s">
        <v>52</v>
      </c>
      <c r="E6232" s="4">
        <v>430</v>
      </c>
      <c r="F6232" s="4">
        <v>118.8</v>
      </c>
      <c r="G6232" s="4">
        <v>16.100000000000001</v>
      </c>
      <c r="H6232" s="4">
        <v>9136</v>
      </c>
      <c r="I6232" s="4">
        <v>1</v>
      </c>
      <c r="J6232" s="4">
        <v>343</v>
      </c>
      <c r="K6232" s="4">
        <v>0</v>
      </c>
      <c r="L6232" s="4">
        <v>26</v>
      </c>
      <c r="M6232" s="4">
        <v>5</v>
      </c>
      <c r="N6232" s="4">
        <v>-4.5</v>
      </c>
      <c r="O6232" s="4">
        <f t="shared" si="776"/>
        <v>2</v>
      </c>
      <c r="P6232" s="4">
        <f t="shared" si="777"/>
        <v>1</v>
      </c>
      <c r="Q6232" s="4">
        <f t="shared" si="778"/>
        <v>5</v>
      </c>
      <c r="R6232" s="4">
        <f t="shared" si="779"/>
        <v>8</v>
      </c>
      <c r="S6232" s="4">
        <f t="shared" si="780"/>
        <v>70</v>
      </c>
      <c r="T6232" s="4" t="str">
        <f t="shared" si="781"/>
        <v>C - Entwicklungspotenzial</v>
      </c>
      <c r="U6232" s="4">
        <f>ROUND(((E6232-Hilfswerte!$B$20)/Hilfswerte!$B$21)+((F6232-Hilfswerte!$B$22)/Hilfswerte!$B$23)+((G6232-Hilfswerte!$B$24)/Hilfswerte!$B$25)+0.1*INDEX(Hilfswerte!$B$4:$B$15,MATCH(C6232,Hilfswerte!$A$4:$A$15,0)),2)</f>
        <v>3.98</v>
      </c>
      <c r="V6232" s="4">
        <f>ROUND(SQRT((((E6232-Hilfswerte!$B$20)/Hilfswerte!$B$21)-Hilfswerte!$B$28)^2+(((F6232-Hilfswerte!$B$22)/Hilfswerte!$B$23)-Hilfswerte!$B$29)^2+(((G6232-Hilfswerte!$B$24)/Hilfswerte!$B$25)-Hilfswerte!$B$30)^2),3)</f>
        <v>2.0019999999999998</v>
      </c>
      <c r="W6232" s="4">
        <f>ROUND(E6232*Hilfswerte!$B$31,0)</f>
        <v>88385</v>
      </c>
      <c r="X6232" s="4">
        <f t="shared" si="782"/>
        <v>79249</v>
      </c>
      <c r="Y6232" s="4" t="str">
        <f>IF(T6232="A - Top-Kunde","bereits Top-Kunde",IF(AND(V6232&lt;=Hilfswerte!$B$34,H6232&lt;0.5*W6232),"Hoch",IF(AND(V6232&lt;=Hilfswerte!$B$35,H6232&lt;0.7*W6232),"Mittel","Niedrig")))</f>
        <v>Niedrig</v>
      </c>
      <c r="Z6232" s="4">
        <f t="shared" si="783"/>
        <v>24.2</v>
      </c>
      <c r="AA6232" s="4" t="str">
        <f>IF(J6232&gt;365,"Bereits abgewandert (Segment D)",IF(Z6232&gt;=Hilfswerte!$B$38,"Rot - akut gefaehrdet",IF(Z6232&gt;=Hilfswerte!$B$39,"Gelb - beobachten","Gruen - stabil")))</f>
        <v>Rot - akut gefaehrdet</v>
      </c>
    </row>
    <row r="6233" spans="1:27" ht="15" customHeight="1" x14ac:dyDescent="0.25">
      <c r="A6233" s="4" t="s">
        <v>6580</v>
      </c>
      <c r="B6233" s="4" t="s">
        <v>127</v>
      </c>
      <c r="C6233" s="4" t="s">
        <v>33</v>
      </c>
      <c r="D6233" s="4" t="s">
        <v>52</v>
      </c>
      <c r="E6233" s="4">
        <v>275</v>
      </c>
      <c r="F6233" s="4">
        <v>58</v>
      </c>
      <c r="G6233" s="4">
        <v>4.0999999999999996</v>
      </c>
      <c r="H6233" s="4">
        <v>23504</v>
      </c>
      <c r="I6233" s="4">
        <v>3</v>
      </c>
      <c r="J6233" s="4">
        <v>262</v>
      </c>
      <c r="K6233" s="4">
        <v>0</v>
      </c>
      <c r="L6233" s="4">
        <v>22</v>
      </c>
      <c r="M6233" s="4">
        <v>4</v>
      </c>
      <c r="N6233" s="4">
        <v>-3.9</v>
      </c>
      <c r="O6233" s="4">
        <f t="shared" si="776"/>
        <v>2</v>
      </c>
      <c r="P6233" s="4">
        <f t="shared" si="777"/>
        <v>3</v>
      </c>
      <c r="Q6233" s="4">
        <f t="shared" si="778"/>
        <v>5</v>
      </c>
      <c r="R6233" s="4">
        <f t="shared" si="779"/>
        <v>10</v>
      </c>
      <c r="S6233" s="4">
        <f t="shared" si="780"/>
        <v>91.5</v>
      </c>
      <c r="T6233" s="4" t="str">
        <f t="shared" si="781"/>
        <v>C - Entwicklungspotenzial</v>
      </c>
      <c r="U6233" s="4">
        <f>ROUND(((E6233-Hilfswerte!$B$20)/Hilfswerte!$B$21)+((F6233-Hilfswerte!$B$22)/Hilfswerte!$B$23)+((G6233-Hilfswerte!$B$24)/Hilfswerte!$B$25)+0.1*INDEX(Hilfswerte!$B$4:$B$15,MATCH(C6233,Hilfswerte!$A$4:$A$15,0)),2)</f>
        <v>0.26</v>
      </c>
      <c r="V6233" s="4">
        <f>ROUND(SQRT((((E6233-Hilfswerte!$B$20)/Hilfswerte!$B$21)-Hilfswerte!$B$28)^2+(((F6233-Hilfswerte!$B$22)/Hilfswerte!$B$23)-Hilfswerte!$B$29)^2+(((G6233-Hilfswerte!$B$24)/Hilfswerte!$B$25)-Hilfswerte!$B$30)^2),3)</f>
        <v>1.2729999999999999</v>
      </c>
      <c r="W6233" s="4">
        <f>ROUND(E6233*Hilfswerte!$B$31,0)</f>
        <v>56525</v>
      </c>
      <c r="X6233" s="4">
        <f t="shared" si="782"/>
        <v>33021</v>
      </c>
      <c r="Y6233" s="4" t="str">
        <f>IF(T6233="A - Top-Kunde","bereits Top-Kunde",IF(AND(V6233&lt;=Hilfswerte!$B$34,H6233&lt;0.5*W6233),"Hoch",IF(AND(V6233&lt;=Hilfswerte!$B$35,H6233&lt;0.7*W6233),"Mittel","Niedrig")))</f>
        <v>Niedrig</v>
      </c>
      <c r="Z6233" s="4">
        <f t="shared" si="783"/>
        <v>19.100000000000001</v>
      </c>
      <c r="AA6233" s="4" t="str">
        <f>IF(J6233&gt;365,"Bereits abgewandert (Segment D)",IF(Z6233&gt;=Hilfswerte!$B$38,"Rot - akut gefaehrdet",IF(Z6233&gt;=Hilfswerte!$B$39,"Gelb - beobachten","Gruen - stabil")))</f>
        <v>Gelb - beobachten</v>
      </c>
    </row>
    <row r="6234" spans="1:27" ht="15" customHeight="1" x14ac:dyDescent="0.25">
      <c r="A6234" s="4" t="s">
        <v>6581</v>
      </c>
      <c r="B6234" s="4" t="s">
        <v>158</v>
      </c>
      <c r="C6234" s="4" t="s">
        <v>55</v>
      </c>
      <c r="D6234" s="4" t="s">
        <v>106</v>
      </c>
      <c r="E6234" s="4">
        <v>55</v>
      </c>
      <c r="F6234" s="4">
        <v>12.7</v>
      </c>
      <c r="G6234" s="4">
        <v>22.2</v>
      </c>
      <c r="H6234" s="4">
        <v>6732</v>
      </c>
      <c r="I6234" s="4">
        <v>3</v>
      </c>
      <c r="J6234" s="4">
        <v>174</v>
      </c>
      <c r="K6234" s="4">
        <v>0</v>
      </c>
      <c r="L6234" s="4">
        <v>5</v>
      </c>
      <c r="M6234" s="4">
        <v>3</v>
      </c>
      <c r="N6234" s="4">
        <v>1.1000000000000001</v>
      </c>
      <c r="O6234" s="4">
        <f t="shared" si="776"/>
        <v>3</v>
      </c>
      <c r="P6234" s="4">
        <f t="shared" si="777"/>
        <v>3</v>
      </c>
      <c r="Q6234" s="4">
        <f t="shared" si="778"/>
        <v>4</v>
      </c>
      <c r="R6234" s="4">
        <f t="shared" si="779"/>
        <v>10</v>
      </c>
      <c r="S6234" s="4">
        <f t="shared" si="780"/>
        <v>99.1</v>
      </c>
      <c r="T6234" s="4" t="str">
        <f t="shared" si="781"/>
        <v>C - Entwicklungspotenzial</v>
      </c>
      <c r="U6234" s="4">
        <f>ROUND(((E6234-Hilfswerte!$B$20)/Hilfswerte!$B$21)+((F6234-Hilfswerte!$B$22)/Hilfswerte!$B$23)+((G6234-Hilfswerte!$B$24)/Hilfswerte!$B$25)+0.1*INDEX(Hilfswerte!$B$4:$B$15,MATCH(C6234,Hilfswerte!$A$4:$A$15,0)),2)</f>
        <v>1.64</v>
      </c>
      <c r="V6234" s="4">
        <f>ROUND(SQRT((((E6234-Hilfswerte!$B$20)/Hilfswerte!$B$21)-Hilfswerte!$B$28)^2+(((F6234-Hilfswerte!$B$22)/Hilfswerte!$B$23)-Hilfswerte!$B$29)^2+(((G6234-Hilfswerte!$B$24)/Hilfswerte!$B$25)-Hilfswerte!$B$30)^2),3)</f>
        <v>1.865</v>
      </c>
      <c r="W6234" s="4">
        <f>ROUND(E6234*Hilfswerte!$B$31,0)</f>
        <v>11305</v>
      </c>
      <c r="X6234" s="4">
        <f t="shared" si="782"/>
        <v>4573</v>
      </c>
      <c r="Y6234" s="4" t="str">
        <f>IF(T6234="A - Top-Kunde","bereits Top-Kunde",IF(AND(V6234&lt;=Hilfswerte!$B$34,H6234&lt;0.5*W6234),"Hoch",IF(AND(V6234&lt;=Hilfswerte!$B$35,H6234&lt;0.7*W6234),"Mittel","Niedrig")))</f>
        <v>Niedrig</v>
      </c>
      <c r="Z6234" s="4">
        <f t="shared" si="783"/>
        <v>9.6999999999999993</v>
      </c>
      <c r="AA6234" s="4" t="str">
        <f>IF(J6234&gt;365,"Bereits abgewandert (Segment D)",IF(Z6234&gt;=Hilfswerte!$B$38,"Rot - akut gefaehrdet",IF(Z6234&gt;=Hilfswerte!$B$39,"Gelb - beobachten","Gruen - stabil")))</f>
        <v>Gruen - stabil</v>
      </c>
    </row>
    <row r="6235" spans="1:27" ht="15" customHeight="1" x14ac:dyDescent="0.25">
      <c r="A6235" s="4" t="s">
        <v>6582</v>
      </c>
      <c r="B6235" s="4" t="s">
        <v>119</v>
      </c>
      <c r="C6235" s="4" t="s">
        <v>89</v>
      </c>
      <c r="D6235" s="4" t="s">
        <v>77</v>
      </c>
      <c r="E6235" s="4">
        <v>132</v>
      </c>
      <c r="F6235" s="4">
        <v>24.3</v>
      </c>
      <c r="G6235" s="4">
        <v>20.8</v>
      </c>
      <c r="H6235" s="4">
        <v>4775</v>
      </c>
      <c r="I6235" s="4">
        <v>2</v>
      </c>
      <c r="J6235" s="4">
        <v>90</v>
      </c>
      <c r="K6235" s="4">
        <v>0</v>
      </c>
      <c r="L6235" s="4">
        <v>5</v>
      </c>
      <c r="M6235" s="4">
        <v>4</v>
      </c>
      <c r="N6235" s="4">
        <v>-9</v>
      </c>
      <c r="O6235" s="4">
        <f t="shared" si="776"/>
        <v>4</v>
      </c>
      <c r="P6235" s="4">
        <f t="shared" si="777"/>
        <v>2</v>
      </c>
      <c r="Q6235" s="4">
        <f t="shared" si="778"/>
        <v>4</v>
      </c>
      <c r="R6235" s="4">
        <f t="shared" si="779"/>
        <v>10</v>
      </c>
      <c r="S6235" s="4">
        <f t="shared" si="780"/>
        <v>94</v>
      </c>
      <c r="T6235" s="4" t="str">
        <f t="shared" si="781"/>
        <v>C - Entwicklungspotenzial</v>
      </c>
      <c r="U6235" s="4">
        <f>ROUND(((E6235-Hilfswerte!$B$20)/Hilfswerte!$B$21)+((F6235-Hilfswerte!$B$22)/Hilfswerte!$B$23)+((G6235-Hilfswerte!$B$24)/Hilfswerte!$B$25)+0.1*INDEX(Hilfswerte!$B$4:$B$15,MATCH(C6235,Hilfswerte!$A$4:$A$15,0)),2)</f>
        <v>1.96</v>
      </c>
      <c r="V6235" s="4">
        <f>ROUND(SQRT((((E6235-Hilfswerte!$B$20)/Hilfswerte!$B$21)-Hilfswerte!$B$28)^2+(((F6235-Hilfswerte!$B$22)/Hilfswerte!$B$23)-Hilfswerte!$B$29)^2+(((G6235-Hilfswerte!$B$24)/Hilfswerte!$B$25)-Hilfswerte!$B$30)^2),3)</f>
        <v>1.5489999999999999</v>
      </c>
      <c r="W6235" s="4">
        <f>ROUND(E6235*Hilfswerte!$B$31,0)</f>
        <v>27132</v>
      </c>
      <c r="X6235" s="4">
        <f t="shared" si="782"/>
        <v>22357</v>
      </c>
      <c r="Y6235" s="4" t="str">
        <f>IF(T6235="A - Top-Kunde","bereits Top-Kunde",IF(AND(V6235&lt;=Hilfswerte!$B$34,H6235&lt;0.5*W6235),"Hoch",IF(AND(V6235&lt;=Hilfswerte!$B$35,H6235&lt;0.7*W6235),"Mittel","Niedrig")))</f>
        <v>Niedrig</v>
      </c>
      <c r="Z6235" s="4">
        <f t="shared" si="783"/>
        <v>9.1</v>
      </c>
      <c r="AA6235" s="4" t="str">
        <f>IF(J6235&gt;365,"Bereits abgewandert (Segment D)",IF(Z6235&gt;=Hilfswerte!$B$38,"Rot - akut gefaehrdet",IF(Z6235&gt;=Hilfswerte!$B$39,"Gelb - beobachten","Gruen - stabil")))</f>
        <v>Gruen - stabil</v>
      </c>
    </row>
    <row r="6236" spans="1:27" ht="15" customHeight="1" x14ac:dyDescent="0.25">
      <c r="A6236" s="4" t="s">
        <v>6583</v>
      </c>
      <c r="B6236" s="4" t="s">
        <v>947</v>
      </c>
      <c r="C6236" s="4" t="s">
        <v>33</v>
      </c>
      <c r="D6236" s="4" t="s">
        <v>30</v>
      </c>
      <c r="E6236" s="4">
        <v>42</v>
      </c>
      <c r="F6236" s="4">
        <v>6.8</v>
      </c>
      <c r="G6236" s="4">
        <v>17.899999999999999</v>
      </c>
      <c r="H6236" s="4">
        <v>922</v>
      </c>
      <c r="I6236" s="4">
        <v>1</v>
      </c>
      <c r="J6236" s="4">
        <v>208</v>
      </c>
      <c r="K6236" s="4">
        <v>0</v>
      </c>
      <c r="L6236" s="4">
        <v>2</v>
      </c>
      <c r="M6236" s="4">
        <v>6</v>
      </c>
      <c r="N6236" s="4">
        <v>23.2</v>
      </c>
      <c r="O6236" s="4">
        <f t="shared" si="776"/>
        <v>2</v>
      </c>
      <c r="P6236" s="4">
        <f t="shared" si="777"/>
        <v>1</v>
      </c>
      <c r="Q6236" s="4">
        <f t="shared" si="778"/>
        <v>2</v>
      </c>
      <c r="R6236" s="4">
        <f t="shared" si="779"/>
        <v>5</v>
      </c>
      <c r="S6236" s="4">
        <f t="shared" si="780"/>
        <v>61</v>
      </c>
      <c r="T6236" s="4" t="str">
        <f t="shared" si="781"/>
        <v>C - Entwicklungspotenzial</v>
      </c>
      <c r="U6236" s="4">
        <f>ROUND(((E6236-Hilfswerte!$B$20)/Hilfswerte!$B$21)+((F6236-Hilfswerte!$B$22)/Hilfswerte!$B$23)+((G6236-Hilfswerte!$B$24)/Hilfswerte!$B$25)+0.1*INDEX(Hilfswerte!$B$4:$B$15,MATCH(C6236,Hilfswerte!$A$4:$A$15,0)),2)</f>
        <v>0.53</v>
      </c>
      <c r="V6236" s="4">
        <f>ROUND(SQRT((((E6236-Hilfswerte!$B$20)/Hilfswerte!$B$21)-Hilfswerte!$B$28)^2+(((F6236-Hilfswerte!$B$22)/Hilfswerte!$B$23)-Hilfswerte!$B$29)^2+(((G6236-Hilfswerte!$B$24)/Hilfswerte!$B$25)-Hilfswerte!$B$30)^2),3)</f>
        <v>1.3129999999999999</v>
      </c>
      <c r="W6236" s="4">
        <f>ROUND(E6236*Hilfswerte!$B$31,0)</f>
        <v>8633</v>
      </c>
      <c r="X6236" s="4">
        <f t="shared" si="782"/>
        <v>7711</v>
      </c>
      <c r="Y6236" s="4" t="str">
        <f>IF(T6236="A - Top-Kunde","bereits Top-Kunde",IF(AND(V6236&lt;=Hilfswerte!$B$34,H6236&lt;0.5*W6236),"Hoch",IF(AND(V6236&lt;=Hilfswerte!$B$35,H6236&lt;0.7*W6236),"Mittel","Niedrig")))</f>
        <v>Niedrig</v>
      </c>
      <c r="Z6236" s="4">
        <f t="shared" si="783"/>
        <v>10.8</v>
      </c>
      <c r="AA6236" s="4" t="str">
        <f>IF(J6236&gt;365,"Bereits abgewandert (Segment D)",IF(Z6236&gt;=Hilfswerte!$B$38,"Rot - akut gefaehrdet",IF(Z6236&gt;=Hilfswerte!$B$39,"Gelb - beobachten","Gruen - stabil")))</f>
        <v>Gruen - stabil</v>
      </c>
    </row>
    <row r="6237" spans="1:27" ht="15" customHeight="1" x14ac:dyDescent="0.25">
      <c r="A6237" s="4" t="s">
        <v>6584</v>
      </c>
      <c r="B6237" s="4" t="s">
        <v>1280</v>
      </c>
      <c r="C6237" s="4" t="s">
        <v>62</v>
      </c>
      <c r="D6237" s="4" t="s">
        <v>30</v>
      </c>
      <c r="E6237" s="4">
        <v>62</v>
      </c>
      <c r="F6237" s="4">
        <v>14.6</v>
      </c>
      <c r="G6237" s="4">
        <v>10.6</v>
      </c>
      <c r="H6237" s="4">
        <v>0</v>
      </c>
      <c r="I6237" s="4">
        <v>0</v>
      </c>
      <c r="J6237" s="4">
        <v>851</v>
      </c>
      <c r="K6237" s="4">
        <v>0</v>
      </c>
      <c r="L6237" s="4">
        <v>0</v>
      </c>
      <c r="M6237" s="4">
        <v>0</v>
      </c>
      <c r="N6237" s="4">
        <v>-38.299999999999997</v>
      </c>
      <c r="O6237" s="4">
        <f t="shared" si="776"/>
        <v>1</v>
      </c>
      <c r="P6237" s="4">
        <f t="shared" si="777"/>
        <v>1</v>
      </c>
      <c r="Q6237" s="4">
        <f t="shared" si="778"/>
        <v>1</v>
      </c>
      <c r="R6237" s="4">
        <f t="shared" si="779"/>
        <v>3</v>
      </c>
      <c r="S6237" s="4">
        <f t="shared" si="780"/>
        <v>10.9</v>
      </c>
      <c r="T6237" s="4" t="str">
        <f t="shared" si="781"/>
        <v>D - Abwanderungsrisiko</v>
      </c>
      <c r="U6237" s="4">
        <f>ROUND(((E6237-Hilfswerte!$B$20)/Hilfswerte!$B$21)+((F6237-Hilfswerte!$B$22)/Hilfswerte!$B$23)+((G6237-Hilfswerte!$B$24)/Hilfswerte!$B$25)+0.1*INDEX(Hilfswerte!$B$4:$B$15,MATCH(C6237,Hilfswerte!$A$4:$A$15,0)),2)</f>
        <v>-0.01</v>
      </c>
      <c r="V6237" s="4">
        <f>ROUND(SQRT((((E6237-Hilfswerte!$B$20)/Hilfswerte!$B$21)-Hilfswerte!$B$28)^2+(((F6237-Hilfswerte!$B$22)/Hilfswerte!$B$23)-Hilfswerte!$B$29)^2+(((G6237-Hilfswerte!$B$24)/Hilfswerte!$B$25)-Hilfswerte!$B$30)^2),3)</f>
        <v>0.62</v>
      </c>
      <c r="W6237" s="4">
        <f>ROUND(E6237*Hilfswerte!$B$31,0)</f>
        <v>12744</v>
      </c>
      <c r="X6237" s="4">
        <f t="shared" si="782"/>
        <v>12744</v>
      </c>
      <c r="Y6237" s="4" t="str">
        <f>IF(T6237="A - Top-Kunde","bereits Top-Kunde",IF(AND(V6237&lt;=Hilfswerte!$B$34,H6237&lt;0.5*W6237),"Hoch",IF(AND(V6237&lt;=Hilfswerte!$B$35,H6237&lt;0.7*W6237),"Mittel","Niedrig")))</f>
        <v>Hoch</v>
      </c>
      <c r="Z6237" s="4">
        <f t="shared" si="783"/>
        <v>57.9</v>
      </c>
      <c r="AA6237" s="4" t="str">
        <f>IF(J6237&gt;365,"Bereits abgewandert (Segment D)",IF(Z6237&gt;=Hilfswerte!$B$38,"Rot - akut gefaehrdet",IF(Z6237&gt;=Hilfswerte!$B$39,"Gelb - beobachten","Gruen - stabil")))</f>
        <v>Bereits abgewandert (Segment D)</v>
      </c>
    </row>
    <row r="6238" spans="1:27" ht="15" customHeight="1" x14ac:dyDescent="0.25">
      <c r="A6238" s="4" t="s">
        <v>6585</v>
      </c>
      <c r="B6238" s="4" t="s">
        <v>525</v>
      </c>
      <c r="C6238" s="4" t="s">
        <v>38</v>
      </c>
      <c r="D6238" s="4" t="s">
        <v>93</v>
      </c>
      <c r="E6238" s="4">
        <v>125</v>
      </c>
      <c r="F6238" s="4">
        <v>24.6</v>
      </c>
      <c r="G6238" s="4">
        <v>10.6</v>
      </c>
      <c r="H6238" s="4">
        <v>2887</v>
      </c>
      <c r="I6238" s="4">
        <v>1</v>
      </c>
      <c r="J6238" s="4">
        <v>360</v>
      </c>
      <c r="K6238" s="4">
        <v>0</v>
      </c>
      <c r="L6238" s="4">
        <v>-6</v>
      </c>
      <c r="M6238" s="4">
        <v>4</v>
      </c>
      <c r="N6238" s="4">
        <v>0.6</v>
      </c>
      <c r="O6238" s="4">
        <f t="shared" si="776"/>
        <v>2</v>
      </c>
      <c r="P6238" s="4">
        <f t="shared" si="777"/>
        <v>1</v>
      </c>
      <c r="Q6238" s="4">
        <f t="shared" si="778"/>
        <v>4</v>
      </c>
      <c r="R6238" s="4">
        <f t="shared" si="779"/>
        <v>7</v>
      </c>
      <c r="S6238" s="4">
        <f t="shared" si="780"/>
        <v>70.3</v>
      </c>
      <c r="T6238" s="4" t="str">
        <f t="shared" si="781"/>
        <v>C - Entwicklungspotenzial</v>
      </c>
      <c r="U6238" s="4">
        <f>ROUND(((E6238-Hilfswerte!$B$20)/Hilfswerte!$B$21)+((F6238-Hilfswerte!$B$22)/Hilfswerte!$B$23)+((G6238-Hilfswerte!$B$24)/Hilfswerte!$B$25)+0.1*INDEX(Hilfswerte!$B$4:$B$15,MATCH(C6238,Hilfswerte!$A$4:$A$15,0)),2)</f>
        <v>0.36</v>
      </c>
      <c r="V6238" s="4">
        <f>ROUND(SQRT((((E6238-Hilfswerte!$B$20)/Hilfswerte!$B$21)-Hilfswerte!$B$28)^2+(((F6238-Hilfswerte!$B$22)/Hilfswerte!$B$23)-Hilfswerte!$B$29)^2+(((G6238-Hilfswerte!$B$24)/Hilfswerte!$B$25)-Hilfswerte!$B$30)^2),3)</f>
        <v>0.312</v>
      </c>
      <c r="W6238" s="4">
        <f>ROUND(E6238*Hilfswerte!$B$31,0)</f>
        <v>25693</v>
      </c>
      <c r="X6238" s="4">
        <f t="shared" si="782"/>
        <v>22806</v>
      </c>
      <c r="Y6238" s="4" t="str">
        <f>IF(T6238="A - Top-Kunde","bereits Top-Kunde",IF(AND(V6238&lt;=Hilfswerte!$B$34,H6238&lt;0.5*W6238),"Hoch",IF(AND(V6238&lt;=Hilfswerte!$B$35,H6238&lt;0.7*W6238),"Mittel","Niedrig")))</f>
        <v>Hoch</v>
      </c>
      <c r="Z6238" s="4">
        <f t="shared" si="783"/>
        <v>18</v>
      </c>
      <c r="AA6238" s="4" t="str">
        <f>IF(J6238&gt;365,"Bereits abgewandert (Segment D)",IF(Z6238&gt;=Hilfswerte!$B$38,"Rot - akut gefaehrdet",IF(Z6238&gt;=Hilfswerte!$B$39,"Gelb - beobachten","Gruen - stabil")))</f>
        <v>Gelb - beobachten</v>
      </c>
    </row>
    <row r="6239" spans="1:27" ht="15" customHeight="1" x14ac:dyDescent="0.25">
      <c r="A6239" s="4" t="s">
        <v>6586</v>
      </c>
      <c r="B6239" s="4" t="s">
        <v>400</v>
      </c>
      <c r="C6239" s="4" t="s">
        <v>47</v>
      </c>
      <c r="D6239" s="4" t="s">
        <v>30</v>
      </c>
      <c r="E6239" s="4">
        <v>51</v>
      </c>
      <c r="F6239" s="4">
        <v>18.2</v>
      </c>
      <c r="G6239" s="4">
        <v>6.1</v>
      </c>
      <c r="H6239" s="4">
        <v>4650</v>
      </c>
      <c r="I6239" s="4">
        <v>3</v>
      </c>
      <c r="J6239" s="4">
        <v>25</v>
      </c>
      <c r="K6239" s="4">
        <v>0</v>
      </c>
      <c r="L6239" s="4">
        <v>5</v>
      </c>
      <c r="M6239" s="4">
        <v>6</v>
      </c>
      <c r="N6239" s="4">
        <v>10.8</v>
      </c>
      <c r="O6239" s="4">
        <f t="shared" si="776"/>
        <v>5</v>
      </c>
      <c r="P6239" s="4">
        <f t="shared" si="777"/>
        <v>3</v>
      </c>
      <c r="Q6239" s="4">
        <f t="shared" si="778"/>
        <v>4</v>
      </c>
      <c r="R6239" s="4">
        <f t="shared" si="779"/>
        <v>12</v>
      </c>
      <c r="S6239" s="4">
        <f t="shared" si="780"/>
        <v>123.9</v>
      </c>
      <c r="T6239" s="4" t="str">
        <f t="shared" si="781"/>
        <v>B - Kernkunde</v>
      </c>
      <c r="U6239" s="4">
        <f>ROUND(((E6239-Hilfswerte!$B$20)/Hilfswerte!$B$21)+((F6239-Hilfswerte!$B$22)/Hilfswerte!$B$23)+((G6239-Hilfswerte!$B$24)/Hilfswerte!$B$25)+0.1*INDEX(Hilfswerte!$B$4:$B$15,MATCH(C6239,Hilfswerte!$A$4:$A$15,0)),2)</f>
        <v>-1.04</v>
      </c>
      <c r="V6239" s="4">
        <f>ROUND(SQRT((((E6239-Hilfswerte!$B$20)/Hilfswerte!$B$21)-Hilfswerte!$B$28)^2+(((F6239-Hilfswerte!$B$22)/Hilfswerte!$B$23)-Hilfswerte!$B$29)^2+(((G6239-Hilfswerte!$B$24)/Hilfswerte!$B$25)-Hilfswerte!$B$30)^2),3)</f>
        <v>1.014</v>
      </c>
      <c r="W6239" s="4">
        <f>ROUND(E6239*Hilfswerte!$B$31,0)</f>
        <v>10483</v>
      </c>
      <c r="X6239" s="4">
        <f t="shared" si="782"/>
        <v>5833</v>
      </c>
      <c r="Y6239" s="4" t="str">
        <f>IF(T6239="A - Top-Kunde","bereits Top-Kunde",IF(AND(V6239&lt;=Hilfswerte!$B$34,H6239&lt;0.5*W6239),"Hoch",IF(AND(V6239&lt;=Hilfswerte!$B$35,H6239&lt;0.7*W6239),"Mittel","Niedrig")))</f>
        <v>Mittel</v>
      </c>
      <c r="Z6239" s="4">
        <f t="shared" si="783"/>
        <v>2.2999999999999998</v>
      </c>
      <c r="AA6239" s="4" t="str">
        <f>IF(J6239&gt;365,"Bereits abgewandert (Segment D)",IF(Z6239&gt;=Hilfswerte!$B$38,"Rot - akut gefaehrdet",IF(Z6239&gt;=Hilfswerte!$B$39,"Gelb - beobachten","Gruen - stabil")))</f>
        <v>Gruen - stabil</v>
      </c>
    </row>
    <row r="6240" spans="1:27" ht="15" customHeight="1" x14ac:dyDescent="0.25">
      <c r="A6240" s="4" t="s">
        <v>6587</v>
      </c>
      <c r="B6240" s="4" t="s">
        <v>605</v>
      </c>
      <c r="C6240" s="4" t="s">
        <v>59</v>
      </c>
      <c r="D6240" s="4" t="s">
        <v>93</v>
      </c>
      <c r="E6240" s="4">
        <v>67</v>
      </c>
      <c r="F6240" s="4">
        <v>11</v>
      </c>
      <c r="G6240" s="4">
        <v>4.9000000000000004</v>
      </c>
      <c r="H6240" s="4">
        <v>0</v>
      </c>
      <c r="I6240" s="4">
        <v>0</v>
      </c>
      <c r="J6240" s="4">
        <v>717</v>
      </c>
      <c r="K6240" s="4">
        <v>0</v>
      </c>
      <c r="L6240" s="4">
        <v>31</v>
      </c>
      <c r="M6240" s="4">
        <v>0</v>
      </c>
      <c r="N6240" s="4">
        <v>-87.6</v>
      </c>
      <c r="O6240" s="4">
        <f t="shared" si="776"/>
        <v>1</v>
      </c>
      <c r="P6240" s="4">
        <f t="shared" si="777"/>
        <v>1</v>
      </c>
      <c r="Q6240" s="4">
        <f t="shared" si="778"/>
        <v>1</v>
      </c>
      <c r="R6240" s="4">
        <f t="shared" si="779"/>
        <v>3</v>
      </c>
      <c r="S6240" s="4">
        <f t="shared" si="780"/>
        <v>-23.1</v>
      </c>
      <c r="T6240" s="4" t="str">
        <f t="shared" si="781"/>
        <v>D - Abwanderungsrisiko</v>
      </c>
      <c r="U6240" s="4">
        <f>ROUND(((E6240-Hilfswerte!$B$20)/Hilfswerte!$B$21)+((F6240-Hilfswerte!$B$22)/Hilfswerte!$B$23)+((G6240-Hilfswerte!$B$24)/Hilfswerte!$B$25)+0.1*INDEX(Hilfswerte!$B$4:$B$15,MATCH(C6240,Hilfswerte!$A$4:$A$15,0)),2)</f>
        <v>-1.45</v>
      </c>
      <c r="V6240" s="4">
        <f>ROUND(SQRT((((E6240-Hilfswerte!$B$20)/Hilfswerte!$B$21)-Hilfswerte!$B$28)^2+(((F6240-Hilfswerte!$B$22)/Hilfswerte!$B$23)-Hilfswerte!$B$29)^2+(((G6240-Hilfswerte!$B$24)/Hilfswerte!$B$25)-Hilfswerte!$B$30)^2),3)</f>
        <v>1.1910000000000001</v>
      </c>
      <c r="W6240" s="4">
        <f>ROUND(E6240*Hilfswerte!$B$31,0)</f>
        <v>13772</v>
      </c>
      <c r="X6240" s="4">
        <f t="shared" si="782"/>
        <v>13772</v>
      </c>
      <c r="Y6240" s="4" t="str">
        <f>IF(T6240="A - Top-Kunde","bereits Top-Kunde",IF(AND(V6240&lt;=Hilfswerte!$B$34,H6240&lt;0.5*W6240),"Hoch",IF(AND(V6240&lt;=Hilfswerte!$B$35,H6240&lt;0.7*W6240),"Mittel","Niedrig")))</f>
        <v>Niedrig</v>
      </c>
      <c r="Z6240" s="4">
        <f t="shared" si="783"/>
        <v>77.099999999999994</v>
      </c>
      <c r="AA6240" s="4" t="str">
        <f>IF(J6240&gt;365,"Bereits abgewandert (Segment D)",IF(Z6240&gt;=Hilfswerte!$B$38,"Rot - akut gefaehrdet",IF(Z6240&gt;=Hilfswerte!$B$39,"Gelb - beobachten","Gruen - stabil")))</f>
        <v>Bereits abgewandert (Segment D)</v>
      </c>
    </row>
    <row r="6241" spans="1:27" ht="15" customHeight="1" x14ac:dyDescent="0.25">
      <c r="A6241" s="4" t="s">
        <v>6588</v>
      </c>
      <c r="B6241" s="4" t="s">
        <v>422</v>
      </c>
      <c r="C6241" s="4" t="s">
        <v>55</v>
      </c>
      <c r="D6241" s="4" t="s">
        <v>30</v>
      </c>
      <c r="E6241" s="4">
        <v>275</v>
      </c>
      <c r="F6241" s="4">
        <v>71.099999999999994</v>
      </c>
      <c r="G6241" s="4">
        <v>8.1</v>
      </c>
      <c r="H6241" s="4">
        <v>0</v>
      </c>
      <c r="I6241" s="4">
        <v>0</v>
      </c>
      <c r="J6241" s="4">
        <v>423</v>
      </c>
      <c r="K6241" s="4">
        <v>0</v>
      </c>
      <c r="L6241" s="4">
        <v>10</v>
      </c>
      <c r="M6241" s="4">
        <v>0</v>
      </c>
      <c r="N6241" s="4">
        <v>-62.9</v>
      </c>
      <c r="O6241" s="4">
        <f t="shared" si="776"/>
        <v>1</v>
      </c>
      <c r="P6241" s="4">
        <f t="shared" si="777"/>
        <v>1</v>
      </c>
      <c r="Q6241" s="4">
        <f t="shared" si="778"/>
        <v>1</v>
      </c>
      <c r="R6241" s="4">
        <f t="shared" si="779"/>
        <v>3</v>
      </c>
      <c r="S6241" s="4">
        <f t="shared" si="780"/>
        <v>-4.5</v>
      </c>
      <c r="T6241" s="4" t="str">
        <f t="shared" si="781"/>
        <v>D - Abwanderungsrisiko</v>
      </c>
      <c r="U6241" s="4">
        <f>ROUND(((E6241-Hilfswerte!$B$20)/Hilfswerte!$B$21)+((F6241-Hilfswerte!$B$22)/Hilfswerte!$B$23)+((G6241-Hilfswerte!$B$24)/Hilfswerte!$B$25)+0.1*INDEX(Hilfswerte!$B$4:$B$15,MATCH(C6241,Hilfswerte!$A$4:$A$15,0)),2)</f>
        <v>1.4</v>
      </c>
      <c r="V6241" s="4">
        <f>ROUND(SQRT((((E6241-Hilfswerte!$B$20)/Hilfswerte!$B$21)-Hilfswerte!$B$28)^2+(((F6241-Hilfswerte!$B$22)/Hilfswerte!$B$23)-Hilfswerte!$B$29)^2+(((G6241-Hilfswerte!$B$24)/Hilfswerte!$B$25)-Hilfswerte!$B$30)^2),3)</f>
        <v>0.90600000000000003</v>
      </c>
      <c r="W6241" s="4">
        <f>ROUND(E6241*Hilfswerte!$B$31,0)</f>
        <v>56525</v>
      </c>
      <c r="X6241" s="4">
        <f t="shared" si="782"/>
        <v>56525</v>
      </c>
      <c r="Y6241" s="4" t="str">
        <f>IF(T6241="A - Top-Kunde","bereits Top-Kunde",IF(AND(V6241&lt;=Hilfswerte!$B$34,H6241&lt;0.5*W6241),"Hoch",IF(AND(V6241&lt;=Hilfswerte!$B$35,H6241&lt;0.7*W6241),"Mittel","Niedrig")))</f>
        <v>Mittel</v>
      </c>
      <c r="Z6241" s="4">
        <f t="shared" si="783"/>
        <v>48.3</v>
      </c>
      <c r="AA6241" s="4" t="str">
        <f>IF(J6241&gt;365,"Bereits abgewandert (Segment D)",IF(Z6241&gt;=Hilfswerte!$B$38,"Rot - akut gefaehrdet",IF(Z6241&gt;=Hilfswerte!$B$39,"Gelb - beobachten","Gruen - stabil")))</f>
        <v>Bereits abgewandert (Segment D)</v>
      </c>
    </row>
    <row r="6242" spans="1:27" ht="15" customHeight="1" x14ac:dyDescent="0.25">
      <c r="A6242" s="4" t="s">
        <v>6589</v>
      </c>
      <c r="B6242" s="4" t="s">
        <v>254</v>
      </c>
      <c r="C6242" s="4" t="s">
        <v>33</v>
      </c>
      <c r="D6242" s="4" t="s">
        <v>178</v>
      </c>
      <c r="E6242" s="4">
        <v>30</v>
      </c>
      <c r="F6242" s="4">
        <v>3.4</v>
      </c>
      <c r="G6242" s="4">
        <v>9.6999999999999993</v>
      </c>
      <c r="H6242" s="4">
        <v>2509</v>
      </c>
      <c r="I6242" s="4">
        <v>3</v>
      </c>
      <c r="J6242" s="4">
        <v>54</v>
      </c>
      <c r="K6242" s="4">
        <v>1</v>
      </c>
      <c r="L6242" s="4">
        <v>21</v>
      </c>
      <c r="M6242" s="4">
        <v>2</v>
      </c>
      <c r="N6242" s="4">
        <v>17.100000000000001</v>
      </c>
      <c r="O6242" s="4">
        <f t="shared" si="776"/>
        <v>4</v>
      </c>
      <c r="P6242" s="4">
        <f t="shared" si="777"/>
        <v>3</v>
      </c>
      <c r="Q6242" s="4">
        <f t="shared" si="778"/>
        <v>4</v>
      </c>
      <c r="R6242" s="4">
        <f t="shared" si="779"/>
        <v>11</v>
      </c>
      <c r="S6242" s="4">
        <f t="shared" si="780"/>
        <v>106.3</v>
      </c>
      <c r="T6242" s="4" t="str">
        <f t="shared" si="781"/>
        <v>B - Kernkunde</v>
      </c>
      <c r="U6242" s="4">
        <f>ROUND(((E6242-Hilfswerte!$B$20)/Hilfswerte!$B$21)+((F6242-Hilfswerte!$B$22)/Hilfswerte!$B$23)+((G6242-Hilfswerte!$B$24)/Hilfswerte!$B$25)+0.1*INDEX(Hilfswerte!$B$4:$B$15,MATCH(C6242,Hilfswerte!$A$4:$A$15,0)),2)</f>
        <v>-0.88</v>
      </c>
      <c r="V6242" s="4">
        <f>ROUND(SQRT((((E6242-Hilfswerte!$B$20)/Hilfswerte!$B$21)-Hilfswerte!$B$28)^2+(((F6242-Hilfswerte!$B$22)/Hilfswerte!$B$23)-Hilfswerte!$B$29)^2+(((G6242-Hilfswerte!$B$24)/Hilfswerte!$B$25)-Hilfswerte!$B$30)^2),3)</f>
        <v>0.88600000000000001</v>
      </c>
      <c r="W6242" s="4">
        <f>ROUND(E6242*Hilfswerte!$B$31,0)</f>
        <v>6166</v>
      </c>
      <c r="X6242" s="4">
        <f t="shared" si="782"/>
        <v>3657</v>
      </c>
      <c r="Y6242" s="4" t="str">
        <f>IF(T6242="A - Top-Kunde","bereits Top-Kunde",IF(AND(V6242&lt;=Hilfswerte!$B$34,H6242&lt;0.5*W6242),"Hoch",IF(AND(V6242&lt;=Hilfswerte!$B$35,H6242&lt;0.7*W6242),"Mittel","Niedrig")))</f>
        <v>Mittel</v>
      </c>
      <c r="Z6242" s="4">
        <f t="shared" si="783"/>
        <v>9.9</v>
      </c>
      <c r="AA6242" s="4" t="str">
        <f>IF(J6242&gt;365,"Bereits abgewandert (Segment D)",IF(Z6242&gt;=Hilfswerte!$B$38,"Rot - akut gefaehrdet",IF(Z6242&gt;=Hilfswerte!$B$39,"Gelb - beobachten","Gruen - stabil")))</f>
        <v>Gruen - stabil</v>
      </c>
    </row>
    <row r="6243" spans="1:27" ht="15" customHeight="1" x14ac:dyDescent="0.25">
      <c r="A6243" s="4" t="s">
        <v>6590</v>
      </c>
      <c r="B6243" s="4" t="s">
        <v>76</v>
      </c>
      <c r="C6243" s="4" t="s">
        <v>55</v>
      </c>
      <c r="D6243" s="4" t="s">
        <v>30</v>
      </c>
      <c r="E6243" s="4">
        <v>42</v>
      </c>
      <c r="F6243" s="4">
        <v>7.4</v>
      </c>
      <c r="G6243" s="4">
        <v>3.9</v>
      </c>
      <c r="H6243" s="4">
        <v>1161</v>
      </c>
      <c r="I6243" s="4">
        <v>1</v>
      </c>
      <c r="J6243" s="4">
        <v>216</v>
      </c>
      <c r="K6243" s="4">
        <v>1</v>
      </c>
      <c r="L6243" s="4">
        <v>1</v>
      </c>
      <c r="M6243" s="4">
        <v>2</v>
      </c>
      <c r="N6243" s="4">
        <v>-2</v>
      </c>
      <c r="O6243" s="4">
        <f t="shared" si="776"/>
        <v>2</v>
      </c>
      <c r="P6243" s="4">
        <f t="shared" si="777"/>
        <v>1</v>
      </c>
      <c r="Q6243" s="4">
        <f t="shared" si="778"/>
        <v>3</v>
      </c>
      <c r="R6243" s="4">
        <f t="shared" si="779"/>
        <v>6</v>
      </c>
      <c r="S6243" s="4">
        <f t="shared" si="780"/>
        <v>52.7</v>
      </c>
      <c r="T6243" s="4" t="str">
        <f t="shared" si="781"/>
        <v>C - Entwicklungspotenzial</v>
      </c>
      <c r="U6243" s="4">
        <f>ROUND(((E6243-Hilfswerte!$B$20)/Hilfswerte!$B$21)+((F6243-Hilfswerte!$B$22)/Hilfswerte!$B$23)+((G6243-Hilfswerte!$B$24)/Hilfswerte!$B$25)+0.1*INDEX(Hilfswerte!$B$4:$B$15,MATCH(C6243,Hilfswerte!$A$4:$A$15,0)),2)</f>
        <v>-1.41</v>
      </c>
      <c r="V6243" s="4">
        <f>ROUND(SQRT((((E6243-Hilfswerte!$B$20)/Hilfswerte!$B$21)-Hilfswerte!$B$28)^2+(((F6243-Hilfswerte!$B$22)/Hilfswerte!$B$23)-Hilfswerte!$B$29)^2+(((G6243-Hilfswerte!$B$24)/Hilfswerte!$B$25)-Hilfswerte!$B$30)^2),3)</f>
        <v>1.39</v>
      </c>
      <c r="W6243" s="4">
        <f>ROUND(E6243*Hilfswerte!$B$31,0)</f>
        <v>8633</v>
      </c>
      <c r="X6243" s="4">
        <f t="shared" si="782"/>
        <v>7472</v>
      </c>
      <c r="Y6243" s="4" t="str">
        <f>IF(T6243="A - Top-Kunde","bereits Top-Kunde",IF(AND(V6243&lt;=Hilfswerte!$B$34,H6243&lt;0.5*W6243),"Hoch",IF(AND(V6243&lt;=Hilfswerte!$B$35,H6243&lt;0.7*W6243),"Mittel","Niedrig")))</f>
        <v>Niedrig</v>
      </c>
      <c r="Z6243" s="4">
        <f t="shared" si="783"/>
        <v>14.8</v>
      </c>
      <c r="AA6243" s="4" t="str">
        <f>IF(J6243&gt;365,"Bereits abgewandert (Segment D)",IF(Z6243&gt;=Hilfswerte!$B$38,"Rot - akut gefaehrdet",IF(Z6243&gt;=Hilfswerte!$B$39,"Gelb - beobachten","Gruen - stabil")))</f>
        <v>Gelb - beobachten</v>
      </c>
    </row>
    <row r="6244" spans="1:27" ht="15" customHeight="1" x14ac:dyDescent="0.25">
      <c r="A6244" s="4" t="s">
        <v>6591</v>
      </c>
      <c r="B6244" s="4" t="s">
        <v>447</v>
      </c>
      <c r="C6244" s="4" t="s">
        <v>51</v>
      </c>
      <c r="D6244" s="4" t="s">
        <v>93</v>
      </c>
      <c r="E6244" s="4">
        <v>156</v>
      </c>
      <c r="F6244" s="4">
        <v>30.5</v>
      </c>
      <c r="G6244" s="4">
        <v>6.6</v>
      </c>
      <c r="H6244" s="4">
        <v>65193</v>
      </c>
      <c r="I6244" s="4">
        <v>3</v>
      </c>
      <c r="J6244" s="4">
        <v>26</v>
      </c>
      <c r="K6244" s="4">
        <v>1</v>
      </c>
      <c r="L6244" s="4">
        <v>2</v>
      </c>
      <c r="M6244" s="4">
        <v>2</v>
      </c>
      <c r="N6244" s="4">
        <v>6.5</v>
      </c>
      <c r="O6244" s="4">
        <f t="shared" si="776"/>
        <v>5</v>
      </c>
      <c r="P6244" s="4">
        <f t="shared" si="777"/>
        <v>3</v>
      </c>
      <c r="Q6244" s="4">
        <f t="shared" si="778"/>
        <v>5</v>
      </c>
      <c r="R6244" s="4">
        <f t="shared" si="779"/>
        <v>13</v>
      </c>
      <c r="S6244" s="4">
        <f t="shared" si="780"/>
        <v>126.7</v>
      </c>
      <c r="T6244" s="4" t="str">
        <f t="shared" si="781"/>
        <v>A - Top-Kunde</v>
      </c>
      <c r="U6244" s="4">
        <f>ROUND(((E6244-Hilfswerte!$B$20)/Hilfswerte!$B$21)+((F6244-Hilfswerte!$B$22)/Hilfswerte!$B$23)+((G6244-Hilfswerte!$B$24)/Hilfswerte!$B$25)+0.1*INDEX(Hilfswerte!$B$4:$B$15,MATCH(C6244,Hilfswerte!$A$4:$A$15,0)),2)</f>
        <v>-0.03</v>
      </c>
      <c r="V6244" s="4">
        <f>ROUND(SQRT((((E6244-Hilfswerte!$B$20)/Hilfswerte!$B$21)-Hilfswerte!$B$28)^2+(((F6244-Hilfswerte!$B$22)/Hilfswerte!$B$23)-Hilfswerte!$B$29)^2+(((G6244-Hilfswerte!$B$24)/Hilfswerte!$B$25)-Hilfswerte!$B$30)^2),3)</f>
        <v>0.745</v>
      </c>
      <c r="W6244" s="4">
        <f>ROUND(E6244*Hilfswerte!$B$31,0)</f>
        <v>32065</v>
      </c>
      <c r="X6244" s="4">
        <f t="shared" si="782"/>
        <v>0</v>
      </c>
      <c r="Y6244" s="4" t="str">
        <f>IF(T6244="A - Top-Kunde","bereits Top-Kunde",IF(AND(V6244&lt;=Hilfswerte!$B$34,H6244&lt;0.5*W6244),"Hoch",IF(AND(V6244&lt;=Hilfswerte!$B$35,H6244&lt;0.7*W6244),"Mittel","Niedrig")))</f>
        <v>bereits Top-Kunde</v>
      </c>
      <c r="Z6244" s="4">
        <f t="shared" si="783"/>
        <v>4.7</v>
      </c>
      <c r="AA6244" s="4" t="str">
        <f>IF(J6244&gt;365,"Bereits abgewandert (Segment D)",IF(Z6244&gt;=Hilfswerte!$B$38,"Rot - akut gefaehrdet",IF(Z6244&gt;=Hilfswerte!$B$39,"Gelb - beobachten","Gruen - stabil")))</f>
        <v>Gruen - stabil</v>
      </c>
    </row>
    <row r="6245" spans="1:27" ht="15" customHeight="1" x14ac:dyDescent="0.25">
      <c r="A6245" s="4" t="s">
        <v>6592</v>
      </c>
      <c r="B6245" s="4" t="s">
        <v>73</v>
      </c>
      <c r="C6245" s="4" t="s">
        <v>84</v>
      </c>
      <c r="D6245" s="4" t="s">
        <v>30</v>
      </c>
      <c r="E6245" s="4">
        <v>45</v>
      </c>
      <c r="F6245" s="4">
        <v>5.2</v>
      </c>
      <c r="G6245" s="4">
        <v>15.6</v>
      </c>
      <c r="H6245" s="4">
        <v>4302</v>
      </c>
      <c r="I6245" s="4">
        <v>2</v>
      </c>
      <c r="J6245" s="4">
        <v>7</v>
      </c>
      <c r="K6245" s="4">
        <v>0</v>
      </c>
      <c r="L6245" s="4">
        <v>29</v>
      </c>
      <c r="M6245" s="4">
        <v>5</v>
      </c>
      <c r="N6245" s="4">
        <v>-5.7</v>
      </c>
      <c r="O6245" s="4">
        <f t="shared" si="776"/>
        <v>5</v>
      </c>
      <c r="P6245" s="4">
        <f t="shared" si="777"/>
        <v>2</v>
      </c>
      <c r="Q6245" s="4">
        <f t="shared" si="778"/>
        <v>4</v>
      </c>
      <c r="R6245" s="4">
        <f t="shared" si="779"/>
        <v>11</v>
      </c>
      <c r="S6245" s="4">
        <f t="shared" si="780"/>
        <v>98.5</v>
      </c>
      <c r="T6245" s="4" t="str">
        <f t="shared" si="781"/>
        <v>C - Entwicklungspotenzial</v>
      </c>
      <c r="U6245" s="4">
        <f>ROUND(((E6245-Hilfswerte!$B$20)/Hilfswerte!$B$21)+((F6245-Hilfswerte!$B$22)/Hilfswerte!$B$23)+((G6245-Hilfswerte!$B$24)/Hilfswerte!$B$25)+0.1*INDEX(Hilfswerte!$B$4:$B$15,MATCH(C6245,Hilfswerte!$A$4:$A$15,0)),2)</f>
        <v>0.13</v>
      </c>
      <c r="V6245" s="4">
        <f>ROUND(SQRT((((E6245-Hilfswerte!$B$20)/Hilfswerte!$B$21)-Hilfswerte!$B$28)^2+(((F6245-Hilfswerte!$B$22)/Hilfswerte!$B$23)-Hilfswerte!$B$29)^2+(((G6245-Hilfswerte!$B$24)/Hilfswerte!$B$25)-Hilfswerte!$B$30)^2),3)</f>
        <v>1.05</v>
      </c>
      <c r="W6245" s="4">
        <f>ROUND(E6245*Hilfswerte!$B$31,0)</f>
        <v>9250</v>
      </c>
      <c r="X6245" s="4">
        <f t="shared" si="782"/>
        <v>4948</v>
      </c>
      <c r="Y6245" s="4" t="str">
        <f>IF(T6245="A - Top-Kunde","bereits Top-Kunde",IF(AND(V6245&lt;=Hilfswerte!$B$34,H6245&lt;0.5*W6245),"Hoch",IF(AND(V6245&lt;=Hilfswerte!$B$35,H6245&lt;0.7*W6245),"Mittel","Niedrig")))</f>
        <v>Mittel</v>
      </c>
      <c r="Z6245" s="4">
        <f t="shared" si="783"/>
        <v>8.4</v>
      </c>
      <c r="AA6245" s="4" t="str">
        <f>IF(J6245&gt;365,"Bereits abgewandert (Segment D)",IF(Z6245&gt;=Hilfswerte!$B$38,"Rot - akut gefaehrdet",IF(Z6245&gt;=Hilfswerte!$B$39,"Gelb - beobachten","Gruen - stabil")))</f>
        <v>Gruen - stabil</v>
      </c>
    </row>
    <row r="6246" spans="1:27" ht="15" customHeight="1" x14ac:dyDescent="0.25">
      <c r="A6246" s="4" t="s">
        <v>6593</v>
      </c>
      <c r="B6246" s="4" t="s">
        <v>353</v>
      </c>
      <c r="C6246" s="4" t="s">
        <v>47</v>
      </c>
      <c r="D6246" s="4" t="s">
        <v>93</v>
      </c>
      <c r="E6246" s="4">
        <v>91</v>
      </c>
      <c r="F6246" s="4">
        <v>12</v>
      </c>
      <c r="G6246" s="4">
        <v>8.1999999999999993</v>
      </c>
      <c r="H6246" s="4">
        <v>5397</v>
      </c>
      <c r="I6246" s="4">
        <v>5</v>
      </c>
      <c r="J6246" s="4">
        <v>30</v>
      </c>
      <c r="K6246" s="4">
        <v>0</v>
      </c>
      <c r="L6246" s="4">
        <v>-4</v>
      </c>
      <c r="M6246" s="4">
        <v>1</v>
      </c>
      <c r="N6246" s="4">
        <v>-5.0999999999999996</v>
      </c>
      <c r="O6246" s="4">
        <f t="shared" si="776"/>
        <v>5</v>
      </c>
      <c r="P6246" s="4">
        <f t="shared" si="777"/>
        <v>5</v>
      </c>
      <c r="Q6246" s="4">
        <f t="shared" si="778"/>
        <v>4</v>
      </c>
      <c r="R6246" s="4">
        <f t="shared" si="779"/>
        <v>14</v>
      </c>
      <c r="S6246" s="4">
        <f t="shared" si="780"/>
        <v>137.5</v>
      </c>
      <c r="T6246" s="4" t="str">
        <f t="shared" si="781"/>
        <v>A - Top-Kunde</v>
      </c>
      <c r="U6246" s="4">
        <f>ROUND(((E6246-Hilfswerte!$B$20)/Hilfswerte!$B$21)+((F6246-Hilfswerte!$B$22)/Hilfswerte!$B$23)+((G6246-Hilfswerte!$B$24)/Hilfswerte!$B$25)+0.1*INDEX(Hilfswerte!$B$4:$B$15,MATCH(C6246,Hilfswerte!$A$4:$A$15,0)),2)</f>
        <v>-0.65</v>
      </c>
      <c r="V6246" s="4">
        <f>ROUND(SQRT((((E6246-Hilfswerte!$B$20)/Hilfswerte!$B$21)-Hilfswerte!$B$28)^2+(((F6246-Hilfswerte!$B$22)/Hilfswerte!$B$23)-Hilfswerte!$B$29)^2+(((G6246-Hilfswerte!$B$24)/Hilfswerte!$B$25)-Hilfswerte!$B$30)^2),3)</f>
        <v>0.74099999999999999</v>
      </c>
      <c r="W6246" s="4">
        <f>ROUND(E6246*Hilfswerte!$B$31,0)</f>
        <v>18705</v>
      </c>
      <c r="X6246" s="4">
        <f t="shared" si="782"/>
        <v>13308</v>
      </c>
      <c r="Y6246" s="4" t="str">
        <f>IF(T6246="A - Top-Kunde","bereits Top-Kunde",IF(AND(V6246&lt;=Hilfswerte!$B$34,H6246&lt;0.5*W6246),"Hoch",IF(AND(V6246&lt;=Hilfswerte!$B$35,H6246&lt;0.7*W6246),"Mittel","Niedrig")))</f>
        <v>bereits Top-Kunde</v>
      </c>
      <c r="Z6246" s="4">
        <f t="shared" si="783"/>
        <v>3.5</v>
      </c>
      <c r="AA6246" s="4" t="str">
        <f>IF(J6246&gt;365,"Bereits abgewandert (Segment D)",IF(Z6246&gt;=Hilfswerte!$B$38,"Rot - akut gefaehrdet",IF(Z6246&gt;=Hilfswerte!$B$39,"Gelb - beobachten","Gruen - stabil")))</f>
        <v>Gruen - stabil</v>
      </c>
    </row>
    <row r="6247" spans="1:27" ht="15" customHeight="1" x14ac:dyDescent="0.25">
      <c r="A6247" s="4" t="s">
        <v>6594</v>
      </c>
      <c r="B6247" s="4" t="s">
        <v>254</v>
      </c>
      <c r="C6247" s="4" t="s">
        <v>89</v>
      </c>
      <c r="D6247" s="4" t="s">
        <v>30</v>
      </c>
      <c r="E6247" s="4">
        <v>296</v>
      </c>
      <c r="F6247" s="4">
        <v>50</v>
      </c>
      <c r="G6247" s="4">
        <v>21.2</v>
      </c>
      <c r="H6247" s="4">
        <v>0</v>
      </c>
      <c r="I6247" s="4">
        <v>0</v>
      </c>
      <c r="J6247" s="4">
        <v>655</v>
      </c>
      <c r="K6247" s="4">
        <v>0</v>
      </c>
      <c r="L6247" s="4">
        <v>0</v>
      </c>
      <c r="M6247" s="4">
        <v>0</v>
      </c>
      <c r="N6247" s="4">
        <v>-62.6</v>
      </c>
      <c r="O6247" s="4">
        <f t="shared" si="776"/>
        <v>1</v>
      </c>
      <c r="P6247" s="4">
        <f t="shared" si="777"/>
        <v>1</v>
      </c>
      <c r="Q6247" s="4">
        <f t="shared" si="778"/>
        <v>1</v>
      </c>
      <c r="R6247" s="4">
        <f t="shared" si="779"/>
        <v>3</v>
      </c>
      <c r="S6247" s="4">
        <f t="shared" si="780"/>
        <v>-1.3</v>
      </c>
      <c r="T6247" s="4" t="str">
        <f t="shared" si="781"/>
        <v>D - Abwanderungsrisiko</v>
      </c>
      <c r="U6247" s="4">
        <f>ROUND(((E6247-Hilfswerte!$B$20)/Hilfswerte!$B$21)+((F6247-Hilfswerte!$B$22)/Hilfswerte!$B$23)+((G6247-Hilfswerte!$B$24)/Hilfswerte!$B$25)+0.1*INDEX(Hilfswerte!$B$4:$B$15,MATCH(C6247,Hilfswerte!$A$4:$A$15,0)),2)</f>
        <v>3.19</v>
      </c>
      <c r="V6247" s="4">
        <f>ROUND(SQRT((((E6247-Hilfswerte!$B$20)/Hilfswerte!$B$21)-Hilfswerte!$B$28)^2+(((F6247-Hilfswerte!$B$22)/Hilfswerte!$B$23)-Hilfswerte!$B$29)^2+(((G6247-Hilfswerte!$B$24)/Hilfswerte!$B$25)-Hilfswerte!$B$30)^2),3)</f>
        <v>1.694</v>
      </c>
      <c r="W6247" s="4">
        <f>ROUND(E6247*Hilfswerte!$B$31,0)</f>
        <v>60842</v>
      </c>
      <c r="X6247" s="4">
        <f t="shared" si="782"/>
        <v>60842</v>
      </c>
      <c r="Y6247" s="4" t="str">
        <f>IF(T6247="A - Top-Kunde","bereits Top-Kunde",IF(AND(V6247&lt;=Hilfswerte!$B$34,H6247&lt;0.5*W6247),"Hoch",IF(AND(V6247&lt;=Hilfswerte!$B$35,H6247&lt;0.7*W6247),"Mittel","Niedrig")))</f>
        <v>Niedrig</v>
      </c>
      <c r="Z6247" s="4">
        <f t="shared" si="783"/>
        <v>57.8</v>
      </c>
      <c r="AA6247" s="4" t="str">
        <f>IF(J6247&gt;365,"Bereits abgewandert (Segment D)",IF(Z6247&gt;=Hilfswerte!$B$38,"Rot - akut gefaehrdet",IF(Z6247&gt;=Hilfswerte!$B$39,"Gelb - beobachten","Gruen - stabil")))</f>
        <v>Bereits abgewandert (Segment D)</v>
      </c>
    </row>
    <row r="6248" spans="1:27" ht="15" customHeight="1" x14ac:dyDescent="0.25">
      <c r="A6248" s="4" t="s">
        <v>6595</v>
      </c>
      <c r="B6248" s="4" t="s">
        <v>54</v>
      </c>
      <c r="C6248" s="4" t="s">
        <v>33</v>
      </c>
      <c r="D6248" s="4" t="s">
        <v>30</v>
      </c>
      <c r="E6248" s="4">
        <v>84</v>
      </c>
      <c r="F6248" s="4">
        <v>17</v>
      </c>
      <c r="G6248" s="4">
        <v>8.5</v>
      </c>
      <c r="H6248" s="4">
        <v>4729</v>
      </c>
      <c r="I6248" s="4">
        <v>1</v>
      </c>
      <c r="J6248" s="4">
        <v>323</v>
      </c>
      <c r="K6248" s="4">
        <v>0</v>
      </c>
      <c r="L6248" s="4">
        <v>11</v>
      </c>
      <c r="M6248" s="4">
        <v>2</v>
      </c>
      <c r="N6248" s="4">
        <v>18.399999999999999</v>
      </c>
      <c r="O6248" s="4">
        <f t="shared" si="776"/>
        <v>2</v>
      </c>
      <c r="P6248" s="4">
        <f t="shared" si="777"/>
        <v>1</v>
      </c>
      <c r="Q6248" s="4">
        <f t="shared" si="778"/>
        <v>4</v>
      </c>
      <c r="R6248" s="4">
        <f t="shared" si="779"/>
        <v>7</v>
      </c>
      <c r="S6248" s="4">
        <f t="shared" si="780"/>
        <v>75.900000000000006</v>
      </c>
      <c r="T6248" s="4" t="str">
        <f t="shared" si="781"/>
        <v>C - Entwicklungspotenzial</v>
      </c>
      <c r="U6248" s="4">
        <f>ROUND(((E6248-Hilfswerte!$B$20)/Hilfswerte!$B$21)+((F6248-Hilfswerte!$B$22)/Hilfswerte!$B$23)+((G6248-Hilfswerte!$B$24)/Hilfswerte!$B$25)+0.1*INDEX(Hilfswerte!$B$4:$B$15,MATCH(C6248,Hilfswerte!$A$4:$A$15,0)),2)</f>
        <v>-0.59</v>
      </c>
      <c r="V6248" s="4">
        <f>ROUND(SQRT((((E6248-Hilfswerte!$B$20)/Hilfswerte!$B$21)-Hilfswerte!$B$28)^2+(((F6248-Hilfswerte!$B$22)/Hilfswerte!$B$23)-Hilfswerte!$B$29)^2+(((G6248-Hilfswerte!$B$24)/Hilfswerte!$B$25)-Hilfswerte!$B$30)^2),3)</f>
        <v>0.67200000000000004</v>
      </c>
      <c r="W6248" s="4">
        <f>ROUND(E6248*Hilfswerte!$B$31,0)</f>
        <v>17266</v>
      </c>
      <c r="X6248" s="4">
        <f t="shared" si="782"/>
        <v>12537</v>
      </c>
      <c r="Y6248" s="4" t="str">
        <f>IF(T6248="A - Top-Kunde","bereits Top-Kunde",IF(AND(V6248&lt;=Hilfswerte!$B$34,H6248&lt;0.5*W6248),"Hoch",IF(AND(V6248&lt;=Hilfswerte!$B$35,H6248&lt;0.7*W6248),"Mittel","Niedrig")))</f>
        <v>Hoch</v>
      </c>
      <c r="Z6248" s="4">
        <f t="shared" si="783"/>
        <v>18.399999999999999</v>
      </c>
      <c r="AA6248" s="4" t="str">
        <f>IF(J6248&gt;365,"Bereits abgewandert (Segment D)",IF(Z6248&gt;=Hilfswerte!$B$38,"Rot - akut gefaehrdet",IF(Z6248&gt;=Hilfswerte!$B$39,"Gelb - beobachten","Gruen - stabil")))</f>
        <v>Gelb - beobachten</v>
      </c>
    </row>
    <row r="6249" spans="1:27" ht="15" customHeight="1" x14ac:dyDescent="0.25">
      <c r="A6249" s="4" t="s">
        <v>6596</v>
      </c>
      <c r="B6249" s="4" t="s">
        <v>1323</v>
      </c>
      <c r="C6249" s="4" t="s">
        <v>55</v>
      </c>
      <c r="D6249" s="4" t="s">
        <v>30</v>
      </c>
      <c r="E6249" s="4">
        <v>1907</v>
      </c>
      <c r="F6249" s="4">
        <v>302.60000000000002</v>
      </c>
      <c r="G6249" s="4">
        <v>3.1</v>
      </c>
      <c r="H6249" s="4">
        <v>143351</v>
      </c>
      <c r="I6249" s="4">
        <v>1</v>
      </c>
      <c r="J6249" s="4">
        <v>128</v>
      </c>
      <c r="K6249" s="4">
        <v>0</v>
      </c>
      <c r="L6249" s="4">
        <v>8</v>
      </c>
      <c r="M6249" s="4">
        <v>6</v>
      </c>
      <c r="N6249" s="4">
        <v>19.100000000000001</v>
      </c>
      <c r="O6249" s="4">
        <f t="shared" si="776"/>
        <v>3</v>
      </c>
      <c r="P6249" s="4">
        <f t="shared" si="777"/>
        <v>1</v>
      </c>
      <c r="Q6249" s="4">
        <f t="shared" si="778"/>
        <v>5</v>
      </c>
      <c r="R6249" s="4">
        <f t="shared" si="779"/>
        <v>9</v>
      </c>
      <c r="S6249" s="4">
        <f t="shared" si="780"/>
        <v>97.2</v>
      </c>
      <c r="T6249" s="4" t="str">
        <f t="shared" si="781"/>
        <v>C - Entwicklungspotenzial</v>
      </c>
      <c r="U6249" s="4">
        <f>ROUND(((E6249-Hilfswerte!$B$20)/Hilfswerte!$B$21)+((F6249-Hilfswerte!$B$22)/Hilfswerte!$B$23)+((G6249-Hilfswerte!$B$24)/Hilfswerte!$B$25)+0.1*INDEX(Hilfswerte!$B$4:$B$15,MATCH(C6249,Hilfswerte!$A$4:$A$15,0)),2)</f>
        <v>11.76</v>
      </c>
      <c r="V6249" s="4">
        <f>ROUND(SQRT((((E6249-Hilfswerte!$B$20)/Hilfswerte!$B$21)-Hilfswerte!$B$28)^2+(((F6249-Hilfswerte!$B$22)/Hilfswerte!$B$23)-Hilfswerte!$B$29)^2+(((G6249-Hilfswerte!$B$24)/Hilfswerte!$B$25)-Hilfswerte!$B$30)^2),3)</f>
        <v>8.9350000000000005</v>
      </c>
      <c r="W6249" s="4">
        <f>ROUND(E6249*Hilfswerte!$B$31,0)</f>
        <v>391977</v>
      </c>
      <c r="X6249" s="4">
        <f t="shared" si="782"/>
        <v>248626</v>
      </c>
      <c r="Y6249" s="4" t="str">
        <f>IF(T6249="A - Top-Kunde","bereits Top-Kunde",IF(AND(V6249&lt;=Hilfswerte!$B$34,H6249&lt;0.5*W6249),"Hoch",IF(AND(V6249&lt;=Hilfswerte!$B$35,H6249&lt;0.7*W6249),"Mittel","Niedrig")))</f>
        <v>Niedrig</v>
      </c>
      <c r="Z6249" s="4">
        <f t="shared" si="783"/>
        <v>8</v>
      </c>
      <c r="AA6249" s="4" t="str">
        <f>IF(J6249&gt;365,"Bereits abgewandert (Segment D)",IF(Z6249&gt;=Hilfswerte!$B$38,"Rot - akut gefaehrdet",IF(Z6249&gt;=Hilfswerte!$B$39,"Gelb - beobachten","Gruen - stabil")))</f>
        <v>Gruen - stabil</v>
      </c>
    </row>
    <row r="6250" spans="1:27" ht="15" customHeight="1" x14ac:dyDescent="0.25">
      <c r="A6250" s="4" t="s">
        <v>6597</v>
      </c>
      <c r="B6250" s="4" t="s">
        <v>363</v>
      </c>
      <c r="C6250" s="4" t="s">
        <v>65</v>
      </c>
      <c r="D6250" s="4" t="s">
        <v>30</v>
      </c>
      <c r="E6250" s="4">
        <v>59</v>
      </c>
      <c r="F6250" s="4">
        <v>11.9</v>
      </c>
      <c r="G6250" s="4">
        <v>5.8</v>
      </c>
      <c r="H6250" s="4">
        <v>0</v>
      </c>
      <c r="I6250" s="4">
        <v>0</v>
      </c>
      <c r="J6250" s="4">
        <v>366</v>
      </c>
      <c r="K6250" s="4">
        <v>0</v>
      </c>
      <c r="L6250" s="4">
        <v>6</v>
      </c>
      <c r="M6250" s="4">
        <v>0</v>
      </c>
      <c r="N6250" s="4">
        <v>-87.3</v>
      </c>
      <c r="O6250" s="4">
        <f t="shared" si="776"/>
        <v>1</v>
      </c>
      <c r="P6250" s="4">
        <f t="shared" si="777"/>
        <v>1</v>
      </c>
      <c r="Q6250" s="4">
        <f t="shared" si="778"/>
        <v>1</v>
      </c>
      <c r="R6250" s="4">
        <f t="shared" si="779"/>
        <v>3</v>
      </c>
      <c r="S6250" s="4">
        <f t="shared" si="780"/>
        <v>-15.5</v>
      </c>
      <c r="T6250" s="4" t="str">
        <f t="shared" si="781"/>
        <v>D - Abwanderungsrisiko</v>
      </c>
      <c r="U6250" s="4">
        <f>ROUND(((E6250-Hilfswerte!$B$20)/Hilfswerte!$B$21)+((F6250-Hilfswerte!$B$22)/Hilfswerte!$B$23)+((G6250-Hilfswerte!$B$24)/Hilfswerte!$B$25)+0.1*INDEX(Hilfswerte!$B$4:$B$15,MATCH(C6250,Hilfswerte!$A$4:$A$15,0)),2)</f>
        <v>-1.3</v>
      </c>
      <c r="V6250" s="4">
        <f>ROUND(SQRT((((E6250-Hilfswerte!$B$20)/Hilfswerte!$B$21)-Hilfswerte!$B$28)^2+(((F6250-Hilfswerte!$B$22)/Hilfswerte!$B$23)-Hilfswerte!$B$29)^2+(((G6250-Hilfswerte!$B$24)/Hilfswerte!$B$25)-Hilfswerte!$B$30)^2),3)</f>
        <v>1.081</v>
      </c>
      <c r="W6250" s="4">
        <f>ROUND(E6250*Hilfswerte!$B$31,0)</f>
        <v>12127</v>
      </c>
      <c r="X6250" s="4">
        <f t="shared" si="782"/>
        <v>12127</v>
      </c>
      <c r="Y6250" s="4" t="str">
        <f>IF(T6250="A - Top-Kunde","bereits Top-Kunde",IF(AND(V6250&lt;=Hilfswerte!$B$34,H6250&lt;0.5*W6250),"Hoch",IF(AND(V6250&lt;=Hilfswerte!$B$35,H6250&lt;0.7*W6250),"Mittel","Niedrig")))</f>
        <v>Mittel</v>
      </c>
      <c r="Z6250" s="4">
        <f t="shared" si="783"/>
        <v>54.4</v>
      </c>
      <c r="AA6250" s="4" t="str">
        <f>IF(J6250&gt;365,"Bereits abgewandert (Segment D)",IF(Z6250&gt;=Hilfswerte!$B$38,"Rot - akut gefaehrdet",IF(Z6250&gt;=Hilfswerte!$B$39,"Gelb - beobachten","Gruen - stabil")))</f>
        <v>Bereits abgewandert (Segment D)</v>
      </c>
    </row>
    <row r="6251" spans="1:27" ht="15" customHeight="1" x14ac:dyDescent="0.25">
      <c r="A6251" s="4" t="s">
        <v>6598</v>
      </c>
      <c r="B6251" s="4" t="s">
        <v>196</v>
      </c>
      <c r="C6251" s="4" t="s">
        <v>29</v>
      </c>
      <c r="D6251" s="4" t="s">
        <v>93</v>
      </c>
      <c r="E6251" s="4">
        <v>63</v>
      </c>
      <c r="F6251" s="4">
        <v>13.7</v>
      </c>
      <c r="G6251" s="4">
        <v>19.899999999999999</v>
      </c>
      <c r="H6251" s="4">
        <v>772</v>
      </c>
      <c r="I6251" s="4">
        <v>3</v>
      </c>
      <c r="J6251" s="4">
        <v>195</v>
      </c>
      <c r="K6251" s="4">
        <v>1</v>
      </c>
      <c r="L6251" s="4">
        <v>12</v>
      </c>
      <c r="M6251" s="4">
        <v>6</v>
      </c>
      <c r="N6251" s="4">
        <v>29.8</v>
      </c>
      <c r="O6251" s="4">
        <f t="shared" si="776"/>
        <v>2</v>
      </c>
      <c r="P6251" s="4">
        <f t="shared" si="777"/>
        <v>3</v>
      </c>
      <c r="Q6251" s="4">
        <f t="shared" si="778"/>
        <v>2</v>
      </c>
      <c r="R6251" s="4">
        <f t="shared" si="779"/>
        <v>7</v>
      </c>
      <c r="S6251" s="4">
        <f t="shared" si="780"/>
        <v>75.3</v>
      </c>
      <c r="T6251" s="4" t="str">
        <f t="shared" si="781"/>
        <v>C - Entwicklungspotenzial</v>
      </c>
      <c r="U6251" s="4">
        <f>ROUND(((E6251-Hilfswerte!$B$20)/Hilfswerte!$B$21)+((F6251-Hilfswerte!$B$22)/Hilfswerte!$B$23)+((G6251-Hilfswerte!$B$24)/Hilfswerte!$B$25)+0.1*INDEX(Hilfswerte!$B$4:$B$15,MATCH(C6251,Hilfswerte!$A$4:$A$15,0)),2)</f>
        <v>1.3</v>
      </c>
      <c r="V6251" s="4">
        <f>ROUND(SQRT((((E6251-Hilfswerte!$B$20)/Hilfswerte!$B$21)-Hilfswerte!$B$28)^2+(((F6251-Hilfswerte!$B$22)/Hilfswerte!$B$23)-Hilfswerte!$B$29)^2+(((G6251-Hilfswerte!$B$24)/Hilfswerte!$B$25)-Hilfswerte!$B$30)^2),3)</f>
        <v>1.5129999999999999</v>
      </c>
      <c r="W6251" s="4">
        <f>ROUND(E6251*Hilfswerte!$B$31,0)</f>
        <v>12949</v>
      </c>
      <c r="X6251" s="4">
        <f t="shared" si="782"/>
        <v>12177</v>
      </c>
      <c r="Y6251" s="4" t="str">
        <f>IF(T6251="A - Top-Kunde","bereits Top-Kunde",IF(AND(V6251&lt;=Hilfswerte!$B$34,H6251&lt;0.5*W6251),"Hoch",IF(AND(V6251&lt;=Hilfswerte!$B$35,H6251&lt;0.7*W6251),"Mittel","Niedrig")))</f>
        <v>Niedrig</v>
      </c>
      <c r="Z6251" s="4">
        <f t="shared" si="783"/>
        <v>15.2</v>
      </c>
      <c r="AA6251" s="4" t="str">
        <f>IF(J6251&gt;365,"Bereits abgewandert (Segment D)",IF(Z6251&gt;=Hilfswerte!$B$38,"Rot - akut gefaehrdet",IF(Z6251&gt;=Hilfswerte!$B$39,"Gelb - beobachten","Gruen - stabil")))</f>
        <v>Gelb - beobachten</v>
      </c>
    </row>
    <row r="6252" spans="1:27" ht="15" customHeight="1" x14ac:dyDescent="0.25">
      <c r="A6252" s="4" t="s">
        <v>6599</v>
      </c>
      <c r="B6252" s="4" t="s">
        <v>395</v>
      </c>
      <c r="C6252" s="4" t="s">
        <v>47</v>
      </c>
      <c r="D6252" s="4" t="s">
        <v>30</v>
      </c>
      <c r="E6252" s="4">
        <v>340</v>
      </c>
      <c r="F6252" s="4">
        <v>111.7</v>
      </c>
      <c r="G6252" s="4">
        <v>7.6</v>
      </c>
      <c r="H6252" s="4">
        <v>107511</v>
      </c>
      <c r="I6252" s="4">
        <v>7</v>
      </c>
      <c r="J6252" s="4">
        <v>15</v>
      </c>
      <c r="K6252" s="4">
        <v>0</v>
      </c>
      <c r="L6252" s="4">
        <v>7</v>
      </c>
      <c r="M6252" s="4">
        <v>2</v>
      </c>
      <c r="N6252" s="4">
        <v>32</v>
      </c>
      <c r="O6252" s="4">
        <f t="shared" si="776"/>
        <v>5</v>
      </c>
      <c r="P6252" s="4">
        <f t="shared" si="777"/>
        <v>5</v>
      </c>
      <c r="Q6252" s="4">
        <f t="shared" si="778"/>
        <v>5</v>
      </c>
      <c r="R6252" s="4">
        <f t="shared" si="779"/>
        <v>15</v>
      </c>
      <c r="S6252" s="4">
        <f t="shared" si="780"/>
        <v>163.9</v>
      </c>
      <c r="T6252" s="4" t="str">
        <f t="shared" si="781"/>
        <v>A - Top-Kunde</v>
      </c>
      <c r="U6252" s="4">
        <f>ROUND(((E6252-Hilfswerte!$B$20)/Hilfswerte!$B$21)+((F6252-Hilfswerte!$B$22)/Hilfswerte!$B$23)+((G6252-Hilfswerte!$B$24)/Hilfswerte!$B$25)+0.1*INDEX(Hilfswerte!$B$4:$B$15,MATCH(C6252,Hilfswerte!$A$4:$A$15,0)),2)</f>
        <v>2.12</v>
      </c>
      <c r="V6252" s="4">
        <f>ROUND(SQRT((((E6252-Hilfswerte!$B$20)/Hilfswerte!$B$21)-Hilfswerte!$B$28)^2+(((F6252-Hilfswerte!$B$22)/Hilfswerte!$B$23)-Hilfswerte!$B$29)^2+(((G6252-Hilfswerte!$B$24)/Hilfswerte!$B$25)-Hilfswerte!$B$30)^2),3)</f>
        <v>1.631</v>
      </c>
      <c r="W6252" s="4">
        <f>ROUND(E6252*Hilfswerte!$B$31,0)</f>
        <v>69886</v>
      </c>
      <c r="X6252" s="4">
        <f t="shared" si="782"/>
        <v>0</v>
      </c>
      <c r="Y6252" s="4" t="str">
        <f>IF(T6252="A - Top-Kunde","bereits Top-Kunde",IF(AND(V6252&lt;=Hilfswerte!$B$34,H6252&lt;0.5*W6252),"Hoch",IF(AND(V6252&lt;=Hilfswerte!$B$35,H6252&lt;0.7*W6252),"Mittel","Niedrig")))</f>
        <v>bereits Top-Kunde</v>
      </c>
      <c r="Z6252" s="4">
        <f t="shared" si="783"/>
        <v>2.2000000000000002</v>
      </c>
      <c r="AA6252" s="4" t="str">
        <f>IF(J6252&gt;365,"Bereits abgewandert (Segment D)",IF(Z6252&gt;=Hilfswerte!$B$38,"Rot - akut gefaehrdet",IF(Z6252&gt;=Hilfswerte!$B$39,"Gelb - beobachten","Gruen - stabil")))</f>
        <v>Gruen - stabil</v>
      </c>
    </row>
    <row r="6253" spans="1:27" ht="15" customHeight="1" x14ac:dyDescent="0.25">
      <c r="A6253" s="4" t="s">
        <v>6600</v>
      </c>
      <c r="B6253" s="4" t="s">
        <v>981</v>
      </c>
      <c r="C6253" s="4" t="s">
        <v>84</v>
      </c>
      <c r="D6253" s="4" t="s">
        <v>30</v>
      </c>
      <c r="E6253" s="4">
        <v>68</v>
      </c>
      <c r="F6253" s="4">
        <v>14.7</v>
      </c>
      <c r="G6253" s="4">
        <v>18.8</v>
      </c>
      <c r="H6253" s="4">
        <v>3134</v>
      </c>
      <c r="I6253" s="4">
        <v>4</v>
      </c>
      <c r="J6253" s="4">
        <v>23</v>
      </c>
      <c r="K6253" s="4">
        <v>1</v>
      </c>
      <c r="L6253" s="4">
        <v>12</v>
      </c>
      <c r="M6253" s="4">
        <v>1</v>
      </c>
      <c r="N6253" s="4">
        <v>42.4</v>
      </c>
      <c r="O6253" s="4">
        <f t="shared" si="776"/>
        <v>5</v>
      </c>
      <c r="P6253" s="4">
        <f t="shared" si="777"/>
        <v>4</v>
      </c>
      <c r="Q6253" s="4">
        <f t="shared" si="778"/>
        <v>4</v>
      </c>
      <c r="R6253" s="4">
        <f t="shared" si="779"/>
        <v>13</v>
      </c>
      <c r="S6253" s="4">
        <f t="shared" si="780"/>
        <v>141.6</v>
      </c>
      <c r="T6253" s="4" t="str">
        <f t="shared" si="781"/>
        <v>A - Top-Kunde</v>
      </c>
      <c r="U6253" s="4">
        <f>ROUND(((E6253-Hilfswerte!$B$20)/Hilfswerte!$B$21)+((F6253-Hilfswerte!$B$22)/Hilfswerte!$B$23)+((G6253-Hilfswerte!$B$24)/Hilfswerte!$B$25)+0.1*INDEX(Hilfswerte!$B$4:$B$15,MATCH(C6253,Hilfswerte!$A$4:$A$15,0)),2)</f>
        <v>0.9</v>
      </c>
      <c r="V6253" s="4">
        <f>ROUND(SQRT((((E6253-Hilfswerte!$B$20)/Hilfswerte!$B$21)-Hilfswerte!$B$28)^2+(((F6253-Hilfswerte!$B$22)/Hilfswerte!$B$23)-Hilfswerte!$B$29)^2+(((G6253-Hilfswerte!$B$24)/Hilfswerte!$B$25)-Hilfswerte!$B$30)^2),3)</f>
        <v>1.343</v>
      </c>
      <c r="W6253" s="4">
        <f>ROUND(E6253*Hilfswerte!$B$31,0)</f>
        <v>13977</v>
      </c>
      <c r="X6253" s="4">
        <f t="shared" si="782"/>
        <v>10843</v>
      </c>
      <c r="Y6253" s="4" t="str">
        <f>IF(T6253="A - Top-Kunde","bereits Top-Kunde",IF(AND(V6253&lt;=Hilfswerte!$B$34,H6253&lt;0.5*W6253),"Hoch",IF(AND(V6253&lt;=Hilfswerte!$B$35,H6253&lt;0.7*W6253),"Mittel","Niedrig")))</f>
        <v>bereits Top-Kunde</v>
      </c>
      <c r="Z6253" s="4">
        <f t="shared" si="783"/>
        <v>6.6</v>
      </c>
      <c r="AA6253" s="4" t="str">
        <f>IF(J6253&gt;365,"Bereits abgewandert (Segment D)",IF(Z6253&gt;=Hilfswerte!$B$38,"Rot - akut gefaehrdet",IF(Z6253&gt;=Hilfswerte!$B$39,"Gelb - beobachten","Gruen - stabil")))</f>
        <v>Gruen - stabil</v>
      </c>
    </row>
    <row r="6254" spans="1:27" ht="15" customHeight="1" x14ac:dyDescent="0.25">
      <c r="A6254" s="4" t="s">
        <v>6601</v>
      </c>
      <c r="B6254" s="4" t="s">
        <v>415</v>
      </c>
      <c r="C6254" s="4" t="s">
        <v>51</v>
      </c>
      <c r="D6254" s="4" t="s">
        <v>30</v>
      </c>
      <c r="E6254" s="4">
        <v>103</v>
      </c>
      <c r="F6254" s="4">
        <v>26.4</v>
      </c>
      <c r="G6254" s="4">
        <v>5.0999999999999996</v>
      </c>
      <c r="H6254" s="4">
        <v>739</v>
      </c>
      <c r="I6254" s="4">
        <v>1</v>
      </c>
      <c r="J6254" s="4">
        <v>365</v>
      </c>
      <c r="K6254" s="4">
        <v>1</v>
      </c>
      <c r="L6254" s="4">
        <v>2</v>
      </c>
      <c r="M6254" s="4">
        <v>5</v>
      </c>
      <c r="N6254" s="4">
        <v>-4.9000000000000004</v>
      </c>
      <c r="O6254" s="4">
        <f t="shared" si="776"/>
        <v>2</v>
      </c>
      <c r="P6254" s="4">
        <f t="shared" si="777"/>
        <v>1</v>
      </c>
      <c r="Q6254" s="4">
        <f t="shared" si="778"/>
        <v>2</v>
      </c>
      <c r="R6254" s="4">
        <f t="shared" si="779"/>
        <v>5</v>
      </c>
      <c r="S6254" s="4">
        <f t="shared" si="780"/>
        <v>41</v>
      </c>
      <c r="T6254" s="4" t="str">
        <f t="shared" si="781"/>
        <v>C - Entwicklungspotenzial</v>
      </c>
      <c r="U6254" s="4">
        <f>ROUND(((E6254-Hilfswerte!$B$20)/Hilfswerte!$B$21)+((F6254-Hilfswerte!$B$22)/Hilfswerte!$B$23)+((G6254-Hilfswerte!$B$24)/Hilfswerte!$B$25)+0.1*INDEX(Hilfswerte!$B$4:$B$15,MATCH(C6254,Hilfswerte!$A$4:$A$15,0)),2)</f>
        <v>-0.56999999999999995</v>
      </c>
      <c r="V6254" s="4">
        <f>ROUND(SQRT((((E6254-Hilfswerte!$B$20)/Hilfswerte!$B$21)-Hilfswerte!$B$28)^2+(((F6254-Hilfswerte!$B$22)/Hilfswerte!$B$23)-Hilfswerte!$B$29)^2+(((G6254-Hilfswerte!$B$24)/Hilfswerte!$B$25)-Hilfswerte!$B$30)^2),3)</f>
        <v>1.0289999999999999</v>
      </c>
      <c r="W6254" s="4">
        <f>ROUND(E6254*Hilfswerte!$B$31,0)</f>
        <v>21171</v>
      </c>
      <c r="X6254" s="4">
        <f t="shared" si="782"/>
        <v>20432</v>
      </c>
      <c r="Y6254" s="4" t="str">
        <f>IF(T6254="A - Top-Kunde","bereits Top-Kunde",IF(AND(V6254&lt;=Hilfswerte!$B$34,H6254&lt;0.5*W6254),"Hoch",IF(AND(V6254&lt;=Hilfswerte!$B$35,H6254&lt;0.7*W6254),"Mittel","Niedrig")))</f>
        <v>Mittel</v>
      </c>
      <c r="Z6254" s="4">
        <f t="shared" si="783"/>
        <v>23.6</v>
      </c>
      <c r="AA6254" s="4" t="str">
        <f>IF(J6254&gt;365,"Bereits abgewandert (Segment D)",IF(Z6254&gt;=Hilfswerte!$B$38,"Rot - akut gefaehrdet",IF(Z6254&gt;=Hilfswerte!$B$39,"Gelb - beobachten","Gruen - stabil")))</f>
        <v>Rot - akut gefaehrdet</v>
      </c>
    </row>
    <row r="6255" spans="1:27" ht="15" customHeight="1" x14ac:dyDescent="0.25">
      <c r="A6255" s="4" t="s">
        <v>6602</v>
      </c>
      <c r="B6255" s="4" t="s">
        <v>1243</v>
      </c>
      <c r="C6255" s="4" t="s">
        <v>47</v>
      </c>
      <c r="D6255" s="4" t="s">
        <v>106</v>
      </c>
      <c r="E6255" s="4">
        <v>63</v>
      </c>
      <c r="F6255" s="4">
        <v>22.9</v>
      </c>
      <c r="G6255" s="4">
        <v>7.7</v>
      </c>
      <c r="H6255" s="4">
        <v>2982</v>
      </c>
      <c r="I6255" s="4">
        <v>1</v>
      </c>
      <c r="J6255" s="4">
        <v>290</v>
      </c>
      <c r="K6255" s="4">
        <v>0</v>
      </c>
      <c r="L6255" s="4">
        <v>-6</v>
      </c>
      <c r="M6255" s="4">
        <v>6</v>
      </c>
      <c r="N6255" s="4">
        <v>-6.5</v>
      </c>
      <c r="O6255" s="4">
        <f t="shared" si="776"/>
        <v>2</v>
      </c>
      <c r="P6255" s="4">
        <f t="shared" si="777"/>
        <v>1</v>
      </c>
      <c r="Q6255" s="4">
        <f t="shared" si="778"/>
        <v>4</v>
      </c>
      <c r="R6255" s="4">
        <f t="shared" si="779"/>
        <v>7</v>
      </c>
      <c r="S6255" s="4">
        <f t="shared" si="780"/>
        <v>66.8</v>
      </c>
      <c r="T6255" s="4" t="str">
        <f t="shared" si="781"/>
        <v>C - Entwicklungspotenzial</v>
      </c>
      <c r="U6255" s="4">
        <f>ROUND(((E6255-Hilfswerte!$B$20)/Hilfswerte!$B$21)+((F6255-Hilfswerte!$B$22)/Hilfswerte!$B$23)+((G6255-Hilfswerte!$B$24)/Hilfswerte!$B$25)+0.1*INDEX(Hilfswerte!$B$4:$B$15,MATCH(C6255,Hilfswerte!$A$4:$A$15,0)),2)</f>
        <v>-0.65</v>
      </c>
      <c r="V6255" s="4">
        <f>ROUND(SQRT((((E6255-Hilfswerte!$B$20)/Hilfswerte!$B$21)-Hilfswerte!$B$28)^2+(((F6255-Hilfswerte!$B$22)/Hilfswerte!$B$23)-Hilfswerte!$B$29)^2+(((G6255-Hilfswerte!$B$24)/Hilfswerte!$B$25)-Hilfswerte!$B$30)^2),3)</f>
        <v>0.76200000000000001</v>
      </c>
      <c r="W6255" s="4">
        <f>ROUND(E6255*Hilfswerte!$B$31,0)</f>
        <v>12949</v>
      </c>
      <c r="X6255" s="4">
        <f t="shared" si="782"/>
        <v>9967</v>
      </c>
      <c r="Y6255" s="4" t="str">
        <f>IF(T6255="A - Top-Kunde","bereits Top-Kunde",IF(AND(V6255&lt;=Hilfswerte!$B$34,H6255&lt;0.5*W6255),"Hoch",IF(AND(V6255&lt;=Hilfswerte!$B$35,H6255&lt;0.7*W6255),"Mittel","Niedrig")))</f>
        <v>Hoch</v>
      </c>
      <c r="Z6255" s="4">
        <f t="shared" si="783"/>
        <v>17.100000000000001</v>
      </c>
      <c r="AA6255" s="4" t="str">
        <f>IF(J6255&gt;365,"Bereits abgewandert (Segment D)",IF(Z6255&gt;=Hilfswerte!$B$38,"Rot - akut gefaehrdet",IF(Z6255&gt;=Hilfswerte!$B$39,"Gelb - beobachten","Gruen - stabil")))</f>
        <v>Gelb - beobachten</v>
      </c>
    </row>
    <row r="6256" spans="1:27" ht="15" customHeight="1" x14ac:dyDescent="0.25">
      <c r="A6256" s="4" t="s">
        <v>6603</v>
      </c>
      <c r="B6256" s="4" t="s">
        <v>97</v>
      </c>
      <c r="C6256" s="4" t="s">
        <v>55</v>
      </c>
      <c r="D6256" s="4" t="s">
        <v>122</v>
      </c>
      <c r="E6256" s="4">
        <v>40</v>
      </c>
      <c r="F6256" s="4">
        <v>5.5</v>
      </c>
      <c r="G6256" s="4">
        <v>16.3</v>
      </c>
      <c r="H6256" s="4">
        <v>2131</v>
      </c>
      <c r="I6256" s="4">
        <v>1</v>
      </c>
      <c r="J6256" s="4">
        <v>211</v>
      </c>
      <c r="K6256" s="4">
        <v>1</v>
      </c>
      <c r="L6256" s="4">
        <v>29</v>
      </c>
      <c r="M6256" s="4">
        <v>2</v>
      </c>
      <c r="N6256" s="4">
        <v>9.3000000000000007</v>
      </c>
      <c r="O6256" s="4">
        <f t="shared" si="776"/>
        <v>2</v>
      </c>
      <c r="P6256" s="4">
        <f t="shared" si="777"/>
        <v>1</v>
      </c>
      <c r="Q6256" s="4">
        <f t="shared" si="778"/>
        <v>3</v>
      </c>
      <c r="R6256" s="4">
        <f t="shared" si="779"/>
        <v>6</v>
      </c>
      <c r="S6256" s="4">
        <f t="shared" si="780"/>
        <v>50</v>
      </c>
      <c r="T6256" s="4" t="str">
        <f t="shared" si="781"/>
        <v>C - Entwicklungspotenzial</v>
      </c>
      <c r="U6256" s="4">
        <f>ROUND(((E6256-Hilfswerte!$B$20)/Hilfswerte!$B$21)+((F6256-Hilfswerte!$B$22)/Hilfswerte!$B$23)+((G6256-Hilfswerte!$B$24)/Hilfswerte!$B$25)+0.1*INDEX(Hilfswerte!$B$4:$B$15,MATCH(C6256,Hilfswerte!$A$4:$A$15,0)),2)</f>
        <v>0.51</v>
      </c>
      <c r="V6256" s="4">
        <f>ROUND(SQRT((((E6256-Hilfswerte!$B$20)/Hilfswerte!$B$21)-Hilfswerte!$B$28)^2+(((F6256-Hilfswerte!$B$22)/Hilfswerte!$B$23)-Hilfswerte!$B$29)^2+(((G6256-Hilfswerte!$B$24)/Hilfswerte!$B$25)-Hilfswerte!$B$30)^2),3)</f>
        <v>1.1339999999999999</v>
      </c>
      <c r="W6256" s="4">
        <f>ROUND(E6256*Hilfswerte!$B$31,0)</f>
        <v>8222</v>
      </c>
      <c r="X6256" s="4">
        <f t="shared" si="782"/>
        <v>6091</v>
      </c>
      <c r="Y6256" s="4" t="str">
        <f>IF(T6256="A - Top-Kunde","bereits Top-Kunde",IF(AND(V6256&lt;=Hilfswerte!$B$34,H6256&lt;0.5*W6256),"Hoch",IF(AND(V6256&lt;=Hilfswerte!$B$35,H6256&lt;0.7*W6256),"Mittel","Niedrig")))</f>
        <v>Mittel</v>
      </c>
      <c r="Z6256" s="4">
        <f t="shared" si="783"/>
        <v>19.399999999999999</v>
      </c>
      <c r="AA6256" s="4" t="str">
        <f>IF(J6256&gt;365,"Bereits abgewandert (Segment D)",IF(Z6256&gt;=Hilfswerte!$B$38,"Rot - akut gefaehrdet",IF(Z6256&gt;=Hilfswerte!$B$39,"Gelb - beobachten","Gruen - stabil")))</f>
        <v>Gelb - beobachten</v>
      </c>
    </row>
    <row r="6257" spans="1:27" ht="15" customHeight="1" x14ac:dyDescent="0.25">
      <c r="A6257" s="4" t="s">
        <v>6604</v>
      </c>
      <c r="B6257" s="4" t="s">
        <v>741</v>
      </c>
      <c r="C6257" s="4" t="s">
        <v>51</v>
      </c>
      <c r="D6257" s="4" t="s">
        <v>30</v>
      </c>
      <c r="E6257" s="4">
        <v>386</v>
      </c>
      <c r="F6257" s="4">
        <v>63.5</v>
      </c>
      <c r="G6257" s="4">
        <v>10.7</v>
      </c>
      <c r="H6257" s="4">
        <v>29813</v>
      </c>
      <c r="I6257" s="4">
        <v>3</v>
      </c>
      <c r="J6257" s="4">
        <v>9</v>
      </c>
      <c r="K6257" s="4">
        <v>1</v>
      </c>
      <c r="L6257" s="4">
        <v>0</v>
      </c>
      <c r="M6257" s="4">
        <v>6</v>
      </c>
      <c r="N6257" s="4">
        <v>-1.2</v>
      </c>
      <c r="O6257" s="4">
        <f t="shared" si="776"/>
        <v>5</v>
      </c>
      <c r="P6257" s="4">
        <f t="shared" si="777"/>
        <v>3</v>
      </c>
      <c r="Q6257" s="4">
        <f t="shared" si="778"/>
        <v>5</v>
      </c>
      <c r="R6257" s="4">
        <f t="shared" si="779"/>
        <v>13</v>
      </c>
      <c r="S6257" s="4">
        <f t="shared" si="780"/>
        <v>123.4</v>
      </c>
      <c r="T6257" s="4" t="str">
        <f t="shared" si="781"/>
        <v>B - Kernkunde</v>
      </c>
      <c r="U6257" s="4">
        <f>ROUND(((E6257-Hilfswerte!$B$20)/Hilfswerte!$B$21)+((F6257-Hilfswerte!$B$22)/Hilfswerte!$B$23)+((G6257-Hilfswerte!$B$24)/Hilfswerte!$B$25)+0.1*INDEX(Hilfswerte!$B$4:$B$15,MATCH(C6257,Hilfswerte!$A$4:$A$15,0)),2)</f>
        <v>2.2000000000000002</v>
      </c>
      <c r="V6257" s="4">
        <f>ROUND(SQRT((((E6257-Hilfswerte!$B$20)/Hilfswerte!$B$21)-Hilfswerte!$B$28)^2+(((F6257-Hilfswerte!$B$22)/Hilfswerte!$B$23)-Hilfswerte!$B$29)^2+(((G6257-Hilfswerte!$B$24)/Hilfswerte!$B$25)-Hilfswerte!$B$30)^2),3)</f>
        <v>1.048</v>
      </c>
      <c r="W6257" s="4">
        <f>ROUND(E6257*Hilfswerte!$B$31,0)</f>
        <v>79341</v>
      </c>
      <c r="X6257" s="4">
        <f t="shared" si="782"/>
        <v>49528</v>
      </c>
      <c r="Y6257" s="4" t="str">
        <f>IF(T6257="A - Top-Kunde","bereits Top-Kunde",IF(AND(V6257&lt;=Hilfswerte!$B$34,H6257&lt;0.5*W6257),"Hoch",IF(AND(V6257&lt;=Hilfswerte!$B$35,H6257&lt;0.7*W6257),"Mittel","Niedrig")))</f>
        <v>Mittel</v>
      </c>
      <c r="Z6257" s="4">
        <f t="shared" si="783"/>
        <v>3.9</v>
      </c>
      <c r="AA6257" s="4" t="str">
        <f>IF(J6257&gt;365,"Bereits abgewandert (Segment D)",IF(Z6257&gt;=Hilfswerte!$B$38,"Rot - akut gefaehrdet",IF(Z6257&gt;=Hilfswerte!$B$39,"Gelb - beobachten","Gruen - stabil")))</f>
        <v>Gruen - stabil</v>
      </c>
    </row>
    <row r="6258" spans="1:27" ht="15" customHeight="1" x14ac:dyDescent="0.25">
      <c r="A6258" s="4" t="s">
        <v>6605</v>
      </c>
      <c r="B6258" s="4" t="s">
        <v>124</v>
      </c>
      <c r="C6258" s="4" t="s">
        <v>74</v>
      </c>
      <c r="D6258" s="4" t="s">
        <v>30</v>
      </c>
      <c r="E6258" s="4">
        <v>163</v>
      </c>
      <c r="F6258" s="4">
        <v>22.9</v>
      </c>
      <c r="G6258" s="4">
        <v>5.5</v>
      </c>
      <c r="H6258" s="4">
        <v>44071</v>
      </c>
      <c r="I6258" s="4">
        <v>3</v>
      </c>
      <c r="J6258" s="4">
        <v>9</v>
      </c>
      <c r="K6258" s="4">
        <v>1</v>
      </c>
      <c r="L6258" s="4">
        <v>14</v>
      </c>
      <c r="M6258" s="4">
        <v>5</v>
      </c>
      <c r="N6258" s="4">
        <v>23.2</v>
      </c>
      <c r="O6258" s="4">
        <f t="shared" si="776"/>
        <v>5</v>
      </c>
      <c r="P6258" s="4">
        <f t="shared" si="777"/>
        <v>3</v>
      </c>
      <c r="Q6258" s="4">
        <f t="shared" si="778"/>
        <v>5</v>
      </c>
      <c r="R6258" s="4">
        <f t="shared" si="779"/>
        <v>13</v>
      </c>
      <c r="S6258" s="4">
        <f t="shared" si="780"/>
        <v>131.4</v>
      </c>
      <c r="T6258" s="4" t="str">
        <f t="shared" si="781"/>
        <v>A - Top-Kunde</v>
      </c>
      <c r="U6258" s="4">
        <f>ROUND(((E6258-Hilfswerte!$B$20)/Hilfswerte!$B$21)+((F6258-Hilfswerte!$B$22)/Hilfswerte!$B$23)+((G6258-Hilfswerte!$B$24)/Hilfswerte!$B$25)+0.1*INDEX(Hilfswerte!$B$4:$B$15,MATCH(C6258,Hilfswerte!$A$4:$A$15,0)),2)</f>
        <v>-0.68</v>
      </c>
      <c r="V6258" s="4">
        <f>ROUND(SQRT((((E6258-Hilfswerte!$B$20)/Hilfswerte!$B$21)-Hilfswerte!$B$28)^2+(((F6258-Hilfswerte!$B$22)/Hilfswerte!$B$23)-Hilfswerte!$B$29)^2+(((G6258-Hilfswerte!$B$24)/Hilfswerte!$B$25)-Hilfswerte!$B$30)^2),3)</f>
        <v>0.94499999999999995</v>
      </c>
      <c r="W6258" s="4">
        <f>ROUND(E6258*Hilfswerte!$B$31,0)</f>
        <v>33504</v>
      </c>
      <c r="X6258" s="4">
        <f t="shared" si="782"/>
        <v>0</v>
      </c>
      <c r="Y6258" s="4" t="str">
        <f>IF(T6258="A - Top-Kunde","bereits Top-Kunde",IF(AND(V6258&lt;=Hilfswerte!$B$34,H6258&lt;0.5*W6258),"Hoch",IF(AND(V6258&lt;=Hilfswerte!$B$35,H6258&lt;0.7*W6258),"Mittel","Niedrig")))</f>
        <v>bereits Top-Kunde</v>
      </c>
      <c r="Z6258" s="4">
        <f t="shared" si="783"/>
        <v>6.3</v>
      </c>
      <c r="AA6258" s="4" t="str">
        <f>IF(J6258&gt;365,"Bereits abgewandert (Segment D)",IF(Z6258&gt;=Hilfswerte!$B$38,"Rot - akut gefaehrdet",IF(Z6258&gt;=Hilfswerte!$B$39,"Gelb - beobachten","Gruen - stabil")))</f>
        <v>Gruen - stabil</v>
      </c>
    </row>
    <row r="6259" spans="1:27" ht="15" customHeight="1" x14ac:dyDescent="0.25">
      <c r="A6259" s="4" t="s">
        <v>6606</v>
      </c>
      <c r="B6259" s="4" t="s">
        <v>169</v>
      </c>
      <c r="C6259" s="4" t="s">
        <v>84</v>
      </c>
      <c r="D6259" s="4" t="s">
        <v>30</v>
      </c>
      <c r="E6259" s="4">
        <v>14</v>
      </c>
      <c r="F6259" s="4">
        <v>2.2999999999999998</v>
      </c>
      <c r="G6259" s="4">
        <v>10.6</v>
      </c>
      <c r="H6259" s="4">
        <v>469</v>
      </c>
      <c r="I6259" s="4">
        <v>4</v>
      </c>
      <c r="J6259" s="4">
        <v>86</v>
      </c>
      <c r="K6259" s="4">
        <v>1</v>
      </c>
      <c r="L6259" s="4">
        <v>13</v>
      </c>
      <c r="M6259" s="4">
        <v>1</v>
      </c>
      <c r="N6259" s="4">
        <v>32.700000000000003</v>
      </c>
      <c r="O6259" s="4">
        <f t="shared" si="776"/>
        <v>4</v>
      </c>
      <c r="P6259" s="4">
        <f t="shared" si="777"/>
        <v>4</v>
      </c>
      <c r="Q6259" s="4">
        <f t="shared" si="778"/>
        <v>2</v>
      </c>
      <c r="R6259" s="4">
        <f t="shared" si="779"/>
        <v>10</v>
      </c>
      <c r="S6259" s="4">
        <f t="shared" si="780"/>
        <v>106.5</v>
      </c>
      <c r="T6259" s="4" t="str">
        <f t="shared" si="781"/>
        <v>B - Kernkunde</v>
      </c>
      <c r="U6259" s="4">
        <f>ROUND(((E6259-Hilfswerte!$B$20)/Hilfswerte!$B$21)+((F6259-Hilfswerte!$B$22)/Hilfswerte!$B$23)+((G6259-Hilfswerte!$B$24)/Hilfswerte!$B$25)+0.1*INDEX(Hilfswerte!$B$4:$B$15,MATCH(C6259,Hilfswerte!$A$4:$A$15,0)),2)</f>
        <v>-0.85</v>
      </c>
      <c r="V6259" s="4">
        <f>ROUND(SQRT((((E6259-Hilfswerte!$B$20)/Hilfswerte!$B$21)-Hilfswerte!$B$28)^2+(((F6259-Hilfswerte!$B$22)/Hilfswerte!$B$23)-Hilfswerte!$B$29)^2+(((G6259-Hilfswerte!$B$24)/Hilfswerte!$B$25)-Hilfswerte!$B$30)^2),3)</f>
        <v>0.92</v>
      </c>
      <c r="W6259" s="4">
        <f>ROUND(E6259*Hilfswerte!$B$31,0)</f>
        <v>2878</v>
      </c>
      <c r="X6259" s="4">
        <f t="shared" si="782"/>
        <v>2409</v>
      </c>
      <c r="Y6259" s="4" t="str">
        <f>IF(T6259="A - Top-Kunde","bereits Top-Kunde",IF(AND(V6259&lt;=Hilfswerte!$B$34,H6259&lt;0.5*W6259),"Hoch",IF(AND(V6259&lt;=Hilfswerte!$B$35,H6259&lt;0.7*W6259),"Mittel","Niedrig")))</f>
        <v>Mittel</v>
      </c>
      <c r="Z6259" s="4">
        <f t="shared" si="783"/>
        <v>9.9</v>
      </c>
      <c r="AA6259" s="4" t="str">
        <f>IF(J6259&gt;365,"Bereits abgewandert (Segment D)",IF(Z6259&gt;=Hilfswerte!$B$38,"Rot - akut gefaehrdet",IF(Z6259&gt;=Hilfswerte!$B$39,"Gelb - beobachten","Gruen - stabil")))</f>
        <v>Gruen - stabil</v>
      </c>
    </row>
    <row r="6260" spans="1:27" ht="15" customHeight="1" x14ac:dyDescent="0.25">
      <c r="A6260" s="4" t="s">
        <v>6607</v>
      </c>
      <c r="B6260" s="4" t="s">
        <v>76</v>
      </c>
      <c r="C6260" s="4" t="s">
        <v>65</v>
      </c>
      <c r="D6260" s="4" t="s">
        <v>30</v>
      </c>
      <c r="E6260" s="4">
        <v>167</v>
      </c>
      <c r="F6260" s="4">
        <v>73.599999999999994</v>
      </c>
      <c r="G6260" s="4">
        <v>6.7</v>
      </c>
      <c r="H6260" s="4">
        <v>15340</v>
      </c>
      <c r="I6260" s="4">
        <v>2</v>
      </c>
      <c r="J6260" s="4">
        <v>109</v>
      </c>
      <c r="K6260" s="4">
        <v>0</v>
      </c>
      <c r="L6260" s="4">
        <v>11</v>
      </c>
      <c r="M6260" s="4">
        <v>1</v>
      </c>
      <c r="N6260" s="4">
        <v>-37.700000000000003</v>
      </c>
      <c r="O6260" s="4">
        <f t="shared" si="776"/>
        <v>3</v>
      </c>
      <c r="P6260" s="4">
        <f t="shared" si="777"/>
        <v>2</v>
      </c>
      <c r="Q6260" s="4">
        <f t="shared" si="778"/>
        <v>5</v>
      </c>
      <c r="R6260" s="4">
        <f t="shared" si="779"/>
        <v>10</v>
      </c>
      <c r="S6260" s="4">
        <f t="shared" si="780"/>
        <v>77.900000000000006</v>
      </c>
      <c r="T6260" s="4" t="str">
        <f t="shared" si="781"/>
        <v>C - Entwicklungspotenzial</v>
      </c>
      <c r="U6260" s="4">
        <f>ROUND(((E6260-Hilfswerte!$B$20)/Hilfswerte!$B$21)+((F6260-Hilfswerte!$B$22)/Hilfswerte!$B$23)+((G6260-Hilfswerte!$B$24)/Hilfswerte!$B$25)+0.1*INDEX(Hilfswerte!$B$4:$B$15,MATCH(C6260,Hilfswerte!$A$4:$A$15,0)),2)</f>
        <v>0.41</v>
      </c>
      <c r="V6260" s="4">
        <f>ROUND(SQRT((((E6260-Hilfswerte!$B$20)/Hilfswerte!$B$21)-Hilfswerte!$B$28)^2+(((F6260-Hilfswerte!$B$22)/Hilfswerte!$B$23)-Hilfswerte!$B$29)^2+(((G6260-Hilfswerte!$B$24)/Hilfswerte!$B$25)-Hilfswerte!$B$30)^2),3)</f>
        <v>0.96599999999999997</v>
      </c>
      <c r="W6260" s="4">
        <f>ROUND(E6260*Hilfswerte!$B$31,0)</f>
        <v>34326</v>
      </c>
      <c r="X6260" s="4">
        <f t="shared" si="782"/>
        <v>18986</v>
      </c>
      <c r="Y6260" s="4" t="str">
        <f>IF(T6260="A - Top-Kunde","bereits Top-Kunde",IF(AND(V6260&lt;=Hilfswerte!$B$34,H6260&lt;0.5*W6260),"Hoch",IF(AND(V6260&lt;=Hilfswerte!$B$35,H6260&lt;0.7*W6260),"Mittel","Niedrig")))</f>
        <v>Mittel</v>
      </c>
      <c r="Z6260" s="4">
        <f t="shared" si="783"/>
        <v>22.7</v>
      </c>
      <c r="AA6260" s="4" t="str">
        <f>IF(J6260&gt;365,"Bereits abgewandert (Segment D)",IF(Z6260&gt;=Hilfswerte!$B$38,"Rot - akut gefaehrdet",IF(Z6260&gt;=Hilfswerte!$B$39,"Gelb - beobachten","Gruen - stabil")))</f>
        <v>Rot - akut gefaehrdet</v>
      </c>
    </row>
    <row r="6261" spans="1:27" ht="15" customHeight="1" x14ac:dyDescent="0.25">
      <c r="A6261" s="4" t="s">
        <v>6608</v>
      </c>
      <c r="B6261" s="4" t="s">
        <v>188</v>
      </c>
      <c r="C6261" s="4" t="s">
        <v>59</v>
      </c>
      <c r="D6261" s="4" t="s">
        <v>77</v>
      </c>
      <c r="E6261" s="4">
        <v>403</v>
      </c>
      <c r="F6261" s="4">
        <v>66.400000000000006</v>
      </c>
      <c r="G6261" s="4">
        <v>19.5</v>
      </c>
      <c r="H6261" s="4">
        <v>39040</v>
      </c>
      <c r="I6261" s="4">
        <v>1</v>
      </c>
      <c r="J6261" s="4">
        <v>275</v>
      </c>
      <c r="K6261" s="4">
        <v>0</v>
      </c>
      <c r="L6261" s="4">
        <v>8</v>
      </c>
      <c r="M6261" s="4">
        <v>4</v>
      </c>
      <c r="N6261" s="4">
        <v>2.2999999999999998</v>
      </c>
      <c r="O6261" s="4">
        <f t="shared" si="776"/>
        <v>2</v>
      </c>
      <c r="P6261" s="4">
        <f t="shared" si="777"/>
        <v>1</v>
      </c>
      <c r="Q6261" s="4">
        <f t="shared" si="778"/>
        <v>5</v>
      </c>
      <c r="R6261" s="4">
        <f t="shared" si="779"/>
        <v>8</v>
      </c>
      <c r="S6261" s="4">
        <f t="shared" si="780"/>
        <v>78.8</v>
      </c>
      <c r="T6261" s="4" t="str">
        <f t="shared" si="781"/>
        <v>C - Entwicklungspotenzial</v>
      </c>
      <c r="U6261" s="4">
        <f>ROUND(((E6261-Hilfswerte!$B$20)/Hilfswerte!$B$21)+((F6261-Hilfswerte!$B$22)/Hilfswerte!$B$23)+((G6261-Hilfswerte!$B$24)/Hilfswerte!$B$25)+0.1*INDEX(Hilfswerte!$B$4:$B$15,MATCH(C6261,Hilfswerte!$A$4:$A$15,0)),2)</f>
        <v>3.3</v>
      </c>
      <c r="V6261" s="4">
        <f>ROUND(SQRT((((E6261-Hilfswerte!$B$20)/Hilfswerte!$B$21)-Hilfswerte!$B$28)^2+(((F6261-Hilfswerte!$B$22)/Hilfswerte!$B$23)-Hilfswerte!$B$29)^2+(((G6261-Hilfswerte!$B$24)/Hilfswerte!$B$25)-Hilfswerte!$B$30)^2),3)</f>
        <v>1.7370000000000001</v>
      </c>
      <c r="W6261" s="4">
        <f>ROUND(E6261*Hilfswerte!$B$31,0)</f>
        <v>82835</v>
      </c>
      <c r="X6261" s="4">
        <f t="shared" si="782"/>
        <v>43795</v>
      </c>
      <c r="Y6261" s="4" t="str">
        <f>IF(T6261="A - Top-Kunde","bereits Top-Kunde",IF(AND(V6261&lt;=Hilfswerte!$B$34,H6261&lt;0.5*W6261),"Hoch",IF(AND(V6261&lt;=Hilfswerte!$B$35,H6261&lt;0.7*W6261),"Mittel","Niedrig")))</f>
        <v>Niedrig</v>
      </c>
      <c r="Z6261" s="4">
        <f t="shared" si="783"/>
        <v>15.4</v>
      </c>
      <c r="AA6261" s="4" t="str">
        <f>IF(J6261&gt;365,"Bereits abgewandert (Segment D)",IF(Z6261&gt;=Hilfswerte!$B$38,"Rot - akut gefaehrdet",IF(Z6261&gt;=Hilfswerte!$B$39,"Gelb - beobachten","Gruen - stabil")))</f>
        <v>Gelb - beobachten</v>
      </c>
    </row>
    <row r="6262" spans="1:27" ht="15" customHeight="1" x14ac:dyDescent="0.25">
      <c r="A6262" s="4" t="s">
        <v>6609</v>
      </c>
      <c r="B6262" s="4" t="s">
        <v>1139</v>
      </c>
      <c r="C6262" s="4" t="s">
        <v>29</v>
      </c>
      <c r="D6262" s="4" t="s">
        <v>30</v>
      </c>
      <c r="E6262" s="4">
        <v>27</v>
      </c>
      <c r="F6262" s="4">
        <v>7.2</v>
      </c>
      <c r="G6262" s="4">
        <v>4</v>
      </c>
      <c r="H6262" s="4">
        <v>7307</v>
      </c>
      <c r="I6262" s="4">
        <v>2</v>
      </c>
      <c r="J6262" s="4">
        <v>32</v>
      </c>
      <c r="K6262" s="4">
        <v>0</v>
      </c>
      <c r="L6262" s="4">
        <v>37</v>
      </c>
      <c r="M6262" s="4">
        <v>4</v>
      </c>
      <c r="N6262" s="4">
        <v>-2.8</v>
      </c>
      <c r="O6262" s="4">
        <f t="shared" si="776"/>
        <v>4</v>
      </c>
      <c r="P6262" s="4">
        <f t="shared" si="777"/>
        <v>2</v>
      </c>
      <c r="Q6262" s="4">
        <f t="shared" si="778"/>
        <v>4</v>
      </c>
      <c r="R6262" s="4">
        <f t="shared" si="779"/>
        <v>10</v>
      </c>
      <c r="S6262" s="4">
        <f t="shared" si="780"/>
        <v>87.5</v>
      </c>
      <c r="T6262" s="4" t="str">
        <f t="shared" si="781"/>
        <v>C - Entwicklungspotenzial</v>
      </c>
      <c r="U6262" s="4">
        <f>ROUND(((E6262-Hilfswerte!$B$20)/Hilfswerte!$B$21)+((F6262-Hilfswerte!$B$22)/Hilfswerte!$B$23)+((G6262-Hilfswerte!$B$24)/Hilfswerte!$B$25)+0.1*INDEX(Hilfswerte!$B$4:$B$15,MATCH(C6262,Hilfswerte!$A$4:$A$15,0)),2)</f>
        <v>-1.49</v>
      </c>
      <c r="V6262" s="4">
        <f>ROUND(SQRT((((E6262-Hilfswerte!$B$20)/Hilfswerte!$B$21)-Hilfswerte!$B$28)^2+(((F6262-Hilfswerte!$B$22)/Hilfswerte!$B$23)-Hilfswerte!$B$29)^2+(((G6262-Hilfswerte!$B$24)/Hilfswerte!$B$25)-Hilfswerte!$B$30)^2),3)</f>
        <v>1.4039999999999999</v>
      </c>
      <c r="W6262" s="4">
        <f>ROUND(E6262*Hilfswerte!$B$31,0)</f>
        <v>5550</v>
      </c>
      <c r="X6262" s="4">
        <f t="shared" si="782"/>
        <v>0</v>
      </c>
      <c r="Y6262" s="4" t="str">
        <f>IF(T6262="A - Top-Kunde","bereits Top-Kunde",IF(AND(V6262&lt;=Hilfswerte!$B$34,H6262&lt;0.5*W6262),"Hoch",IF(AND(V6262&lt;=Hilfswerte!$B$35,H6262&lt;0.7*W6262),"Mittel","Niedrig")))</f>
        <v>Niedrig</v>
      </c>
      <c r="Z6262" s="4">
        <f t="shared" si="783"/>
        <v>10.1</v>
      </c>
      <c r="AA6262" s="4" t="str">
        <f>IF(J6262&gt;365,"Bereits abgewandert (Segment D)",IF(Z6262&gt;=Hilfswerte!$B$38,"Rot - akut gefaehrdet",IF(Z6262&gt;=Hilfswerte!$B$39,"Gelb - beobachten","Gruen - stabil")))</f>
        <v>Gruen - stabil</v>
      </c>
    </row>
    <row r="6263" spans="1:27" ht="15" customHeight="1" x14ac:dyDescent="0.25">
      <c r="A6263" s="4" t="s">
        <v>6610</v>
      </c>
      <c r="B6263" s="4" t="s">
        <v>520</v>
      </c>
      <c r="C6263" s="4" t="s">
        <v>89</v>
      </c>
      <c r="D6263" s="4" t="s">
        <v>30</v>
      </c>
      <c r="E6263" s="4">
        <v>39</v>
      </c>
      <c r="F6263" s="4">
        <v>4.7</v>
      </c>
      <c r="G6263" s="4">
        <v>20.100000000000001</v>
      </c>
      <c r="H6263" s="4">
        <v>2365</v>
      </c>
      <c r="I6263" s="4">
        <v>4</v>
      </c>
      <c r="J6263" s="4">
        <v>17</v>
      </c>
      <c r="K6263" s="4">
        <v>0</v>
      </c>
      <c r="L6263" s="4">
        <v>10</v>
      </c>
      <c r="M6263" s="4">
        <v>1</v>
      </c>
      <c r="N6263" s="4">
        <v>21.9</v>
      </c>
      <c r="O6263" s="4">
        <f t="shared" si="776"/>
        <v>5</v>
      </c>
      <c r="P6263" s="4">
        <f t="shared" si="777"/>
        <v>4</v>
      </c>
      <c r="Q6263" s="4">
        <f t="shared" si="778"/>
        <v>3</v>
      </c>
      <c r="R6263" s="4">
        <f t="shared" si="779"/>
        <v>12</v>
      </c>
      <c r="S6263" s="4">
        <f t="shared" si="780"/>
        <v>128</v>
      </c>
      <c r="T6263" s="4" t="str">
        <f t="shared" si="781"/>
        <v>A - Top-Kunde</v>
      </c>
      <c r="U6263" s="4">
        <f>ROUND(((E6263-Hilfswerte!$B$20)/Hilfswerte!$B$21)+((F6263-Hilfswerte!$B$22)/Hilfswerte!$B$23)+((G6263-Hilfswerte!$B$24)/Hilfswerte!$B$25)+0.1*INDEX(Hilfswerte!$B$4:$B$15,MATCH(C6263,Hilfswerte!$A$4:$A$15,0)),2)</f>
        <v>1.1000000000000001</v>
      </c>
      <c r="V6263" s="4">
        <f>ROUND(SQRT((((E6263-Hilfswerte!$B$20)/Hilfswerte!$B$21)-Hilfswerte!$B$28)^2+(((F6263-Hilfswerte!$B$22)/Hilfswerte!$B$23)-Hilfswerte!$B$29)^2+(((G6263-Hilfswerte!$B$24)/Hilfswerte!$B$25)-Hilfswerte!$B$30)^2),3)</f>
        <v>1.627</v>
      </c>
      <c r="W6263" s="4">
        <f>ROUND(E6263*Hilfswerte!$B$31,0)</f>
        <v>8016</v>
      </c>
      <c r="X6263" s="4">
        <f t="shared" si="782"/>
        <v>5651</v>
      </c>
      <c r="Y6263" s="4" t="str">
        <f>IF(T6263="A - Top-Kunde","bereits Top-Kunde",IF(AND(V6263&lt;=Hilfswerte!$B$34,H6263&lt;0.5*W6263),"Hoch",IF(AND(V6263&lt;=Hilfswerte!$B$35,H6263&lt;0.7*W6263),"Mittel","Niedrig")))</f>
        <v>bereits Top-Kunde</v>
      </c>
      <c r="Z6263" s="4">
        <f t="shared" si="783"/>
        <v>2.9</v>
      </c>
      <c r="AA6263" s="4" t="str">
        <f>IF(J6263&gt;365,"Bereits abgewandert (Segment D)",IF(Z6263&gt;=Hilfswerte!$B$38,"Rot - akut gefaehrdet",IF(Z6263&gt;=Hilfswerte!$B$39,"Gelb - beobachten","Gruen - stabil")))</f>
        <v>Gruen - stabil</v>
      </c>
    </row>
    <row r="6264" spans="1:27" ht="15" customHeight="1" x14ac:dyDescent="0.25">
      <c r="A6264" s="4" t="s">
        <v>6611</v>
      </c>
      <c r="B6264" s="4" t="s">
        <v>323</v>
      </c>
      <c r="C6264" s="4" t="s">
        <v>51</v>
      </c>
      <c r="D6264" s="4" t="s">
        <v>30</v>
      </c>
      <c r="E6264" s="4">
        <v>39</v>
      </c>
      <c r="F6264" s="4">
        <v>8.1</v>
      </c>
      <c r="G6264" s="4">
        <v>10.9</v>
      </c>
      <c r="H6264" s="4">
        <v>1457</v>
      </c>
      <c r="I6264" s="4">
        <v>2</v>
      </c>
      <c r="J6264" s="4">
        <v>103</v>
      </c>
      <c r="K6264" s="4">
        <v>1</v>
      </c>
      <c r="L6264" s="4">
        <v>-3</v>
      </c>
      <c r="M6264" s="4">
        <v>2</v>
      </c>
      <c r="N6264" s="4">
        <v>14.2</v>
      </c>
      <c r="O6264" s="4">
        <f t="shared" si="776"/>
        <v>3</v>
      </c>
      <c r="P6264" s="4">
        <f t="shared" si="777"/>
        <v>2</v>
      </c>
      <c r="Q6264" s="4">
        <f t="shared" si="778"/>
        <v>3</v>
      </c>
      <c r="R6264" s="4">
        <f t="shared" si="779"/>
        <v>8</v>
      </c>
      <c r="S6264" s="4">
        <f t="shared" si="780"/>
        <v>81.099999999999994</v>
      </c>
      <c r="T6264" s="4" t="str">
        <f t="shared" si="781"/>
        <v>C - Entwicklungspotenzial</v>
      </c>
      <c r="U6264" s="4">
        <f>ROUND(((E6264-Hilfswerte!$B$20)/Hilfswerte!$B$21)+((F6264-Hilfswerte!$B$22)/Hilfswerte!$B$23)+((G6264-Hilfswerte!$B$24)/Hilfswerte!$B$25)+0.1*INDEX(Hilfswerte!$B$4:$B$15,MATCH(C6264,Hilfswerte!$A$4:$A$15,0)),2)</f>
        <v>-0.25</v>
      </c>
      <c r="V6264" s="4">
        <f>ROUND(SQRT((((E6264-Hilfswerte!$B$20)/Hilfswerte!$B$21)-Hilfswerte!$B$28)^2+(((F6264-Hilfswerte!$B$22)/Hilfswerte!$B$23)-Hilfswerte!$B$29)^2+(((G6264-Hilfswerte!$B$24)/Hilfswerte!$B$25)-Hilfswerte!$B$30)^2),3)</f>
        <v>0.76700000000000002</v>
      </c>
      <c r="W6264" s="4">
        <f>ROUND(E6264*Hilfswerte!$B$31,0)</f>
        <v>8016</v>
      </c>
      <c r="X6264" s="4">
        <f t="shared" si="782"/>
        <v>6559</v>
      </c>
      <c r="Y6264" s="4" t="str">
        <f>IF(T6264="A - Top-Kunde","bereits Top-Kunde",IF(AND(V6264&lt;=Hilfswerte!$B$34,H6264&lt;0.5*W6264),"Hoch",IF(AND(V6264&lt;=Hilfswerte!$B$35,H6264&lt;0.7*W6264),"Mittel","Niedrig")))</f>
        <v>Hoch</v>
      </c>
      <c r="Z6264" s="4">
        <f t="shared" si="783"/>
        <v>8.1999999999999993</v>
      </c>
      <c r="AA6264" s="4" t="str">
        <f>IF(J6264&gt;365,"Bereits abgewandert (Segment D)",IF(Z6264&gt;=Hilfswerte!$B$38,"Rot - akut gefaehrdet",IF(Z6264&gt;=Hilfswerte!$B$39,"Gelb - beobachten","Gruen - stabil")))</f>
        <v>Gruen - stabil</v>
      </c>
    </row>
    <row r="6265" spans="1:27" ht="15" customHeight="1" x14ac:dyDescent="0.25">
      <c r="A6265" s="4" t="s">
        <v>6612</v>
      </c>
      <c r="B6265" s="4" t="s">
        <v>474</v>
      </c>
      <c r="C6265" s="4" t="s">
        <v>74</v>
      </c>
      <c r="D6265" s="4" t="s">
        <v>52</v>
      </c>
      <c r="E6265" s="4">
        <v>133</v>
      </c>
      <c r="F6265" s="4">
        <v>21</v>
      </c>
      <c r="G6265" s="4">
        <v>20.3</v>
      </c>
      <c r="H6265" s="4">
        <v>5647</v>
      </c>
      <c r="I6265" s="4">
        <v>1</v>
      </c>
      <c r="J6265" s="4">
        <v>196</v>
      </c>
      <c r="K6265" s="4">
        <v>0</v>
      </c>
      <c r="L6265" s="4">
        <v>0</v>
      </c>
      <c r="M6265" s="4">
        <v>5</v>
      </c>
      <c r="N6265" s="4">
        <v>10.3</v>
      </c>
      <c r="O6265" s="4">
        <f t="shared" si="776"/>
        <v>2</v>
      </c>
      <c r="P6265" s="4">
        <f t="shared" si="777"/>
        <v>1</v>
      </c>
      <c r="Q6265" s="4">
        <f t="shared" si="778"/>
        <v>4</v>
      </c>
      <c r="R6265" s="4">
        <f t="shared" si="779"/>
        <v>7</v>
      </c>
      <c r="S6265" s="4">
        <f t="shared" si="780"/>
        <v>75.2</v>
      </c>
      <c r="T6265" s="4" t="str">
        <f t="shared" si="781"/>
        <v>C - Entwicklungspotenzial</v>
      </c>
      <c r="U6265" s="4">
        <f>ROUND(((E6265-Hilfswerte!$B$20)/Hilfswerte!$B$21)+((F6265-Hilfswerte!$B$22)/Hilfswerte!$B$23)+((G6265-Hilfswerte!$B$24)/Hilfswerte!$B$25)+0.1*INDEX(Hilfswerte!$B$4:$B$15,MATCH(C6265,Hilfswerte!$A$4:$A$15,0)),2)</f>
        <v>1.51</v>
      </c>
      <c r="V6265" s="4">
        <f>ROUND(SQRT((((E6265-Hilfswerte!$B$20)/Hilfswerte!$B$21)-Hilfswerte!$B$28)^2+(((F6265-Hilfswerte!$B$22)/Hilfswerte!$B$23)-Hilfswerte!$B$29)^2+(((G6265-Hilfswerte!$B$24)/Hilfswerte!$B$25)-Hilfswerte!$B$30)^2),3)</f>
        <v>1.482</v>
      </c>
      <c r="W6265" s="4">
        <f>ROUND(E6265*Hilfswerte!$B$31,0)</f>
        <v>27338</v>
      </c>
      <c r="X6265" s="4">
        <f t="shared" si="782"/>
        <v>21691</v>
      </c>
      <c r="Y6265" s="4" t="str">
        <f>IF(T6265="A - Top-Kunde","bereits Top-Kunde",IF(AND(V6265&lt;=Hilfswerte!$B$34,H6265&lt;0.5*W6265),"Hoch",IF(AND(V6265&lt;=Hilfswerte!$B$35,H6265&lt;0.7*W6265),"Mittel","Niedrig")))</f>
        <v>Niedrig</v>
      </c>
      <c r="Z6265" s="4">
        <f t="shared" si="783"/>
        <v>9.8000000000000007</v>
      </c>
      <c r="AA6265" s="4" t="str">
        <f>IF(J6265&gt;365,"Bereits abgewandert (Segment D)",IF(Z6265&gt;=Hilfswerte!$B$38,"Rot - akut gefaehrdet",IF(Z6265&gt;=Hilfswerte!$B$39,"Gelb - beobachten","Gruen - stabil")))</f>
        <v>Gruen - stabil</v>
      </c>
    </row>
    <row r="6266" spans="1:27" ht="15" customHeight="1" x14ac:dyDescent="0.25">
      <c r="A6266" s="4" t="s">
        <v>6613</v>
      </c>
      <c r="B6266" s="4" t="s">
        <v>497</v>
      </c>
      <c r="C6266" s="4" t="s">
        <v>38</v>
      </c>
      <c r="D6266" s="4" t="s">
        <v>30</v>
      </c>
      <c r="E6266" s="4">
        <v>686</v>
      </c>
      <c r="F6266" s="4">
        <v>221.3</v>
      </c>
      <c r="G6266" s="4">
        <v>19.8</v>
      </c>
      <c r="H6266" s="4">
        <v>19623</v>
      </c>
      <c r="I6266" s="4">
        <v>1</v>
      </c>
      <c r="J6266" s="4">
        <v>174</v>
      </c>
      <c r="K6266" s="4">
        <v>0</v>
      </c>
      <c r="L6266" s="4">
        <v>2</v>
      </c>
      <c r="M6266" s="4">
        <v>6</v>
      </c>
      <c r="N6266" s="4">
        <v>2.5</v>
      </c>
      <c r="O6266" s="4">
        <f t="shared" si="776"/>
        <v>3</v>
      </c>
      <c r="P6266" s="4">
        <f t="shared" si="777"/>
        <v>1</v>
      </c>
      <c r="Q6266" s="4">
        <f t="shared" si="778"/>
        <v>5</v>
      </c>
      <c r="R6266" s="4">
        <f t="shared" si="779"/>
        <v>9</v>
      </c>
      <c r="S6266" s="4">
        <f t="shared" si="780"/>
        <v>90.7</v>
      </c>
      <c r="T6266" s="4" t="str">
        <f t="shared" si="781"/>
        <v>C - Entwicklungspotenzial</v>
      </c>
      <c r="U6266" s="4">
        <f>ROUND(((E6266-Hilfswerte!$B$20)/Hilfswerte!$B$21)+((F6266-Hilfswerte!$B$22)/Hilfswerte!$B$23)+((G6266-Hilfswerte!$B$24)/Hilfswerte!$B$25)+0.1*INDEX(Hilfswerte!$B$4:$B$15,MATCH(C6266,Hilfswerte!$A$4:$A$15,0)),2)</f>
        <v>7.77</v>
      </c>
      <c r="V6266" s="4">
        <f>ROUND(SQRT((((E6266-Hilfswerte!$B$20)/Hilfswerte!$B$21)-Hilfswerte!$B$28)^2+(((F6266-Hilfswerte!$B$22)/Hilfswerte!$B$23)-Hilfswerte!$B$29)^2+(((G6266-Hilfswerte!$B$24)/Hilfswerte!$B$25)-Hilfswerte!$B$30)^2),3)</f>
        <v>4.2149999999999999</v>
      </c>
      <c r="W6266" s="4">
        <f>ROUND(E6266*Hilfswerte!$B$31,0)</f>
        <v>141005</v>
      </c>
      <c r="X6266" s="4">
        <f t="shared" si="782"/>
        <v>121382</v>
      </c>
      <c r="Y6266" s="4" t="str">
        <f>IF(T6266="A - Top-Kunde","bereits Top-Kunde",IF(AND(V6266&lt;=Hilfswerte!$B$34,H6266&lt;0.5*W6266),"Hoch",IF(AND(V6266&lt;=Hilfswerte!$B$35,H6266&lt;0.7*W6266),"Mittel","Niedrig")))</f>
        <v>Niedrig</v>
      </c>
      <c r="Z6266" s="4">
        <f t="shared" si="783"/>
        <v>9.1</v>
      </c>
      <c r="AA6266" s="4" t="str">
        <f>IF(J6266&gt;365,"Bereits abgewandert (Segment D)",IF(Z6266&gt;=Hilfswerte!$B$38,"Rot - akut gefaehrdet",IF(Z6266&gt;=Hilfswerte!$B$39,"Gelb - beobachten","Gruen - stabil")))</f>
        <v>Gruen - stabil</v>
      </c>
    </row>
    <row r="6267" spans="1:27" ht="15" customHeight="1" x14ac:dyDescent="0.25">
      <c r="A6267" s="4" t="s">
        <v>6614</v>
      </c>
      <c r="B6267" s="4" t="s">
        <v>942</v>
      </c>
      <c r="C6267" s="4" t="s">
        <v>89</v>
      </c>
      <c r="D6267" s="4" t="s">
        <v>30</v>
      </c>
      <c r="E6267" s="4">
        <v>5</v>
      </c>
      <c r="F6267" s="4">
        <v>0.8</v>
      </c>
      <c r="G6267" s="4">
        <v>13.8</v>
      </c>
      <c r="H6267" s="4">
        <v>411</v>
      </c>
      <c r="I6267" s="4">
        <v>5</v>
      </c>
      <c r="J6267" s="4">
        <v>21</v>
      </c>
      <c r="K6267" s="4">
        <v>0</v>
      </c>
      <c r="L6267" s="4">
        <v>6</v>
      </c>
      <c r="M6267" s="4">
        <v>4</v>
      </c>
      <c r="N6267" s="4">
        <v>7.1</v>
      </c>
      <c r="O6267" s="4">
        <f t="shared" si="776"/>
        <v>5</v>
      </c>
      <c r="P6267" s="4">
        <f t="shared" si="777"/>
        <v>5</v>
      </c>
      <c r="Q6267" s="4">
        <f t="shared" si="778"/>
        <v>2</v>
      </c>
      <c r="R6267" s="4">
        <f t="shared" si="779"/>
        <v>12</v>
      </c>
      <c r="S6267" s="4">
        <f t="shared" si="780"/>
        <v>121.8</v>
      </c>
      <c r="T6267" s="4" t="str">
        <f t="shared" si="781"/>
        <v>B - Kernkunde</v>
      </c>
      <c r="U6267" s="4">
        <f>ROUND(((E6267-Hilfswerte!$B$20)/Hilfswerte!$B$21)+((F6267-Hilfswerte!$B$22)/Hilfswerte!$B$23)+((G6267-Hilfswerte!$B$24)/Hilfswerte!$B$25)+0.1*INDEX(Hilfswerte!$B$4:$B$15,MATCH(C6267,Hilfswerte!$A$4:$A$15,0)),2)</f>
        <v>-0.12</v>
      </c>
      <c r="V6267" s="4">
        <f>ROUND(SQRT((((E6267-Hilfswerte!$B$20)/Hilfswerte!$B$21)-Hilfswerte!$B$28)^2+(((F6267-Hilfswerte!$B$22)/Hilfswerte!$B$23)-Hilfswerte!$B$29)^2+(((G6267-Hilfswerte!$B$24)/Hilfswerte!$B$25)-Hilfswerte!$B$30)^2),3)</f>
        <v>1.0449999999999999</v>
      </c>
      <c r="W6267" s="4">
        <f>ROUND(E6267*Hilfswerte!$B$31,0)</f>
        <v>1028</v>
      </c>
      <c r="X6267" s="4">
        <f t="shared" si="782"/>
        <v>617</v>
      </c>
      <c r="Y6267" s="4" t="str">
        <f>IF(T6267="A - Top-Kunde","bereits Top-Kunde",IF(AND(V6267&lt;=Hilfswerte!$B$34,H6267&lt;0.5*W6267),"Hoch",IF(AND(V6267&lt;=Hilfswerte!$B$35,H6267&lt;0.7*W6267),"Mittel","Niedrig")))</f>
        <v>Mittel</v>
      </c>
      <c r="Z6267" s="4">
        <f t="shared" si="783"/>
        <v>2.2999999999999998</v>
      </c>
      <c r="AA6267" s="4" t="str">
        <f>IF(J6267&gt;365,"Bereits abgewandert (Segment D)",IF(Z6267&gt;=Hilfswerte!$B$38,"Rot - akut gefaehrdet",IF(Z6267&gt;=Hilfswerte!$B$39,"Gelb - beobachten","Gruen - stabil")))</f>
        <v>Gruen - stabil</v>
      </c>
    </row>
    <row r="6268" spans="1:27" ht="15" customHeight="1" x14ac:dyDescent="0.25">
      <c r="A6268" s="4" t="s">
        <v>6615</v>
      </c>
      <c r="B6268" s="4" t="s">
        <v>37</v>
      </c>
      <c r="C6268" s="4" t="s">
        <v>89</v>
      </c>
      <c r="D6268" s="4" t="s">
        <v>30</v>
      </c>
      <c r="E6268" s="4">
        <v>62</v>
      </c>
      <c r="F6268" s="4">
        <v>18.2</v>
      </c>
      <c r="G6268" s="4">
        <v>19.399999999999999</v>
      </c>
      <c r="H6268" s="4">
        <v>6712</v>
      </c>
      <c r="I6268" s="4">
        <v>4</v>
      </c>
      <c r="J6268" s="4">
        <v>6</v>
      </c>
      <c r="K6268" s="4">
        <v>0</v>
      </c>
      <c r="L6268" s="4">
        <v>-5</v>
      </c>
      <c r="M6268" s="4">
        <v>5</v>
      </c>
      <c r="N6268" s="4">
        <v>23.7</v>
      </c>
      <c r="O6268" s="4">
        <f t="shared" si="776"/>
        <v>5</v>
      </c>
      <c r="P6268" s="4">
        <f t="shared" si="777"/>
        <v>4</v>
      </c>
      <c r="Q6268" s="4">
        <f t="shared" si="778"/>
        <v>4</v>
      </c>
      <c r="R6268" s="4">
        <f t="shared" si="779"/>
        <v>13</v>
      </c>
      <c r="S6268" s="4">
        <f t="shared" si="780"/>
        <v>141.9</v>
      </c>
      <c r="T6268" s="4" t="str">
        <f t="shared" si="781"/>
        <v>A - Top-Kunde</v>
      </c>
      <c r="U6268" s="4">
        <f>ROUND(((E6268-Hilfswerte!$B$20)/Hilfswerte!$B$21)+((F6268-Hilfswerte!$B$22)/Hilfswerte!$B$23)+((G6268-Hilfswerte!$B$24)/Hilfswerte!$B$25)+0.1*INDEX(Hilfswerte!$B$4:$B$15,MATCH(C6268,Hilfswerte!$A$4:$A$15,0)),2)</f>
        <v>1.33</v>
      </c>
      <c r="V6268" s="4">
        <f>ROUND(SQRT((((E6268-Hilfswerte!$B$20)/Hilfswerte!$B$21)-Hilfswerte!$B$28)^2+(((F6268-Hilfswerte!$B$22)/Hilfswerte!$B$23)-Hilfswerte!$B$29)^2+(((G6268-Hilfswerte!$B$24)/Hilfswerte!$B$25)-Hilfswerte!$B$30)^2),3)</f>
        <v>1.42</v>
      </c>
      <c r="W6268" s="4">
        <f>ROUND(E6268*Hilfswerte!$B$31,0)</f>
        <v>12744</v>
      </c>
      <c r="X6268" s="4">
        <f t="shared" si="782"/>
        <v>6032</v>
      </c>
      <c r="Y6268" s="4" t="str">
        <f>IF(T6268="A - Top-Kunde","bereits Top-Kunde",IF(AND(V6268&lt;=Hilfswerte!$B$34,H6268&lt;0.5*W6268),"Hoch",IF(AND(V6268&lt;=Hilfswerte!$B$35,H6268&lt;0.7*W6268),"Mittel","Niedrig")))</f>
        <v>bereits Top-Kunde</v>
      </c>
      <c r="Z6268" s="4">
        <f t="shared" si="783"/>
        <v>0.3</v>
      </c>
      <c r="AA6268" s="4" t="str">
        <f>IF(J6268&gt;365,"Bereits abgewandert (Segment D)",IF(Z6268&gt;=Hilfswerte!$B$38,"Rot - akut gefaehrdet",IF(Z6268&gt;=Hilfswerte!$B$39,"Gelb - beobachten","Gruen - stabil")))</f>
        <v>Gruen - stabil</v>
      </c>
    </row>
    <row r="6269" spans="1:27" ht="15" customHeight="1" x14ac:dyDescent="0.25">
      <c r="A6269" s="4" t="s">
        <v>6616</v>
      </c>
      <c r="B6269" s="4" t="s">
        <v>900</v>
      </c>
      <c r="C6269" s="4" t="s">
        <v>38</v>
      </c>
      <c r="D6269" s="4" t="s">
        <v>30</v>
      </c>
      <c r="E6269" s="4">
        <v>1118</v>
      </c>
      <c r="F6269" s="4">
        <v>141.4</v>
      </c>
      <c r="G6269" s="4">
        <v>11.1</v>
      </c>
      <c r="H6269" s="4">
        <v>161004</v>
      </c>
      <c r="I6269" s="4">
        <v>2</v>
      </c>
      <c r="J6269" s="4">
        <v>1</v>
      </c>
      <c r="K6269" s="4">
        <v>0</v>
      </c>
      <c r="L6269" s="4">
        <v>3</v>
      </c>
      <c r="M6269" s="4">
        <v>2</v>
      </c>
      <c r="N6269" s="4">
        <v>-29.8</v>
      </c>
      <c r="O6269" s="4">
        <f t="shared" si="776"/>
        <v>5</v>
      </c>
      <c r="P6269" s="4">
        <f t="shared" si="777"/>
        <v>2</v>
      </c>
      <c r="Q6269" s="4">
        <f t="shared" si="778"/>
        <v>5</v>
      </c>
      <c r="R6269" s="4">
        <f t="shared" si="779"/>
        <v>12</v>
      </c>
      <c r="S6269" s="4">
        <f t="shared" si="780"/>
        <v>104.2</v>
      </c>
      <c r="T6269" s="4" t="str">
        <f t="shared" si="781"/>
        <v>C - Entwicklungspotenzial</v>
      </c>
      <c r="U6269" s="4">
        <f>ROUND(((E6269-Hilfswerte!$B$20)/Hilfswerte!$B$21)+((F6269-Hilfswerte!$B$22)/Hilfswerte!$B$23)+((G6269-Hilfswerte!$B$24)/Hilfswerte!$B$25)+0.1*INDEX(Hilfswerte!$B$4:$B$15,MATCH(C6269,Hilfswerte!$A$4:$A$15,0)),2)</f>
        <v>6.79</v>
      </c>
      <c r="V6269" s="4">
        <f>ROUND(SQRT((((E6269-Hilfswerte!$B$20)/Hilfswerte!$B$21)-Hilfswerte!$B$28)^2+(((F6269-Hilfswerte!$B$22)/Hilfswerte!$B$23)-Hilfswerte!$B$29)^2+(((G6269-Hilfswerte!$B$24)/Hilfswerte!$B$25)-Hilfswerte!$B$30)^2),3)</f>
        <v>4.4749999999999996</v>
      </c>
      <c r="W6269" s="4">
        <f>ROUND(E6269*Hilfswerte!$B$31,0)</f>
        <v>229801</v>
      </c>
      <c r="X6269" s="4">
        <f t="shared" si="782"/>
        <v>68797</v>
      </c>
      <c r="Y6269" s="4" t="str">
        <f>IF(T6269="A - Top-Kunde","bereits Top-Kunde",IF(AND(V6269&lt;=Hilfswerte!$B$34,H6269&lt;0.5*W6269),"Hoch",IF(AND(V6269&lt;=Hilfswerte!$B$35,H6269&lt;0.7*W6269),"Mittel","Niedrig")))</f>
        <v>Niedrig</v>
      </c>
      <c r="Z6269" s="4">
        <f t="shared" si="783"/>
        <v>12.6</v>
      </c>
      <c r="AA6269" s="4" t="str">
        <f>IF(J6269&gt;365,"Bereits abgewandert (Segment D)",IF(Z6269&gt;=Hilfswerte!$B$38,"Rot - akut gefaehrdet",IF(Z6269&gt;=Hilfswerte!$B$39,"Gelb - beobachten","Gruen - stabil")))</f>
        <v>Gruen - stabil</v>
      </c>
    </row>
    <row r="6270" spans="1:27" ht="15" customHeight="1" x14ac:dyDescent="0.25">
      <c r="A6270" s="4" t="s">
        <v>6617</v>
      </c>
      <c r="B6270" s="4" t="s">
        <v>156</v>
      </c>
      <c r="C6270" s="4" t="s">
        <v>89</v>
      </c>
      <c r="D6270" s="4" t="s">
        <v>30</v>
      </c>
      <c r="E6270" s="4">
        <v>37</v>
      </c>
      <c r="F6270" s="4">
        <v>5.9</v>
      </c>
      <c r="G6270" s="4">
        <v>18.8</v>
      </c>
      <c r="H6270" s="4">
        <v>1193</v>
      </c>
      <c r="I6270" s="4">
        <v>2</v>
      </c>
      <c r="J6270" s="4">
        <v>13</v>
      </c>
      <c r="K6270" s="4">
        <v>0</v>
      </c>
      <c r="L6270" s="4">
        <v>2</v>
      </c>
      <c r="M6270" s="4">
        <v>4</v>
      </c>
      <c r="N6270" s="4">
        <v>34.5</v>
      </c>
      <c r="O6270" s="4">
        <f t="shared" si="776"/>
        <v>5</v>
      </c>
      <c r="P6270" s="4">
        <f t="shared" si="777"/>
        <v>2</v>
      </c>
      <c r="Q6270" s="4">
        <f t="shared" si="778"/>
        <v>3</v>
      </c>
      <c r="R6270" s="4">
        <f t="shared" si="779"/>
        <v>10</v>
      </c>
      <c r="S6270" s="4">
        <f t="shared" si="780"/>
        <v>116.7</v>
      </c>
      <c r="T6270" s="4" t="str">
        <f t="shared" si="781"/>
        <v>B - Kernkunde</v>
      </c>
      <c r="U6270" s="4">
        <f>ROUND(((E6270-Hilfswerte!$B$20)/Hilfswerte!$B$21)+((F6270-Hilfswerte!$B$22)/Hilfswerte!$B$23)+((G6270-Hilfswerte!$B$24)/Hilfswerte!$B$25)+0.1*INDEX(Hilfswerte!$B$4:$B$15,MATCH(C6270,Hilfswerte!$A$4:$A$15,0)),2)</f>
        <v>0.9</v>
      </c>
      <c r="V6270" s="4">
        <f>ROUND(SQRT((((E6270-Hilfswerte!$B$20)/Hilfswerte!$B$21)-Hilfswerte!$B$28)^2+(((F6270-Hilfswerte!$B$22)/Hilfswerte!$B$23)-Hilfswerte!$B$29)^2+(((G6270-Hilfswerte!$B$24)/Hilfswerte!$B$25)-Hilfswerte!$B$30)^2),3)</f>
        <v>1.446</v>
      </c>
      <c r="W6270" s="4">
        <f>ROUND(E6270*Hilfswerte!$B$31,0)</f>
        <v>7605</v>
      </c>
      <c r="X6270" s="4">
        <f t="shared" si="782"/>
        <v>6412</v>
      </c>
      <c r="Y6270" s="4" t="str">
        <f>IF(T6270="A - Top-Kunde","bereits Top-Kunde",IF(AND(V6270&lt;=Hilfswerte!$B$34,H6270&lt;0.5*W6270),"Hoch",IF(AND(V6270&lt;=Hilfswerte!$B$35,H6270&lt;0.7*W6270),"Mittel","Niedrig")))</f>
        <v>Niedrig</v>
      </c>
      <c r="Z6270" s="4">
        <f t="shared" si="783"/>
        <v>1.1000000000000001</v>
      </c>
      <c r="AA6270" s="4" t="str">
        <f>IF(J6270&gt;365,"Bereits abgewandert (Segment D)",IF(Z6270&gt;=Hilfswerte!$B$38,"Rot - akut gefaehrdet",IF(Z6270&gt;=Hilfswerte!$B$39,"Gelb - beobachten","Gruen - stabil")))</f>
        <v>Gruen - stabil</v>
      </c>
    </row>
    <row r="6271" spans="1:27" ht="15" customHeight="1" x14ac:dyDescent="0.25">
      <c r="A6271" s="4" t="s">
        <v>6618</v>
      </c>
      <c r="B6271" s="4" t="s">
        <v>572</v>
      </c>
      <c r="C6271" s="4" t="s">
        <v>33</v>
      </c>
      <c r="D6271" s="4" t="s">
        <v>48</v>
      </c>
      <c r="E6271" s="4">
        <v>257</v>
      </c>
      <c r="F6271" s="4">
        <v>73.099999999999994</v>
      </c>
      <c r="G6271" s="4">
        <v>5.6</v>
      </c>
      <c r="H6271" s="4">
        <v>79422</v>
      </c>
      <c r="I6271" s="4">
        <v>5</v>
      </c>
      <c r="J6271" s="4">
        <v>60</v>
      </c>
      <c r="K6271" s="4">
        <v>1</v>
      </c>
      <c r="L6271" s="4">
        <v>7</v>
      </c>
      <c r="M6271" s="4">
        <v>4</v>
      </c>
      <c r="N6271" s="4">
        <v>10.199999999999999</v>
      </c>
      <c r="O6271" s="4">
        <f t="shared" si="776"/>
        <v>4</v>
      </c>
      <c r="P6271" s="4">
        <f t="shared" si="777"/>
        <v>5</v>
      </c>
      <c r="Q6271" s="4">
        <f t="shared" si="778"/>
        <v>5</v>
      </c>
      <c r="R6271" s="4">
        <f t="shared" si="779"/>
        <v>14</v>
      </c>
      <c r="S6271" s="4">
        <f t="shared" si="780"/>
        <v>137</v>
      </c>
      <c r="T6271" s="4" t="str">
        <f t="shared" si="781"/>
        <v>A - Top-Kunde</v>
      </c>
      <c r="U6271" s="4">
        <f>ROUND(((E6271-Hilfswerte!$B$20)/Hilfswerte!$B$21)+((F6271-Hilfswerte!$B$22)/Hilfswerte!$B$23)+((G6271-Hilfswerte!$B$24)/Hilfswerte!$B$25)+0.1*INDEX(Hilfswerte!$B$4:$B$15,MATCH(C6271,Hilfswerte!$A$4:$A$15,0)),2)</f>
        <v>0.7</v>
      </c>
      <c r="V6271" s="4">
        <f>ROUND(SQRT((((E6271-Hilfswerte!$B$20)/Hilfswerte!$B$21)-Hilfswerte!$B$28)^2+(((F6271-Hilfswerte!$B$22)/Hilfswerte!$B$23)-Hilfswerte!$B$29)^2+(((G6271-Hilfswerte!$B$24)/Hilfswerte!$B$25)-Hilfswerte!$B$30)^2),3)</f>
        <v>1.1619999999999999</v>
      </c>
      <c r="W6271" s="4">
        <f>ROUND(E6271*Hilfswerte!$B$31,0)</f>
        <v>52825</v>
      </c>
      <c r="X6271" s="4">
        <f t="shared" si="782"/>
        <v>0</v>
      </c>
      <c r="Y6271" s="4" t="str">
        <f>IF(T6271="A - Top-Kunde","bereits Top-Kunde",IF(AND(V6271&lt;=Hilfswerte!$B$34,H6271&lt;0.5*W6271),"Hoch",IF(AND(V6271&lt;=Hilfswerte!$B$35,H6271&lt;0.7*W6271),"Mittel","Niedrig")))</f>
        <v>bereits Top-Kunde</v>
      </c>
      <c r="Z6271" s="4">
        <f t="shared" si="783"/>
        <v>7.4</v>
      </c>
      <c r="AA6271" s="4" t="str">
        <f>IF(J6271&gt;365,"Bereits abgewandert (Segment D)",IF(Z6271&gt;=Hilfswerte!$B$38,"Rot - akut gefaehrdet",IF(Z6271&gt;=Hilfswerte!$B$39,"Gelb - beobachten","Gruen - stabil")))</f>
        <v>Gruen - stabil</v>
      </c>
    </row>
    <row r="6272" spans="1:27" ht="15" customHeight="1" x14ac:dyDescent="0.25">
      <c r="A6272" s="4" t="s">
        <v>6619</v>
      </c>
      <c r="B6272" s="4" t="s">
        <v>71</v>
      </c>
      <c r="C6272" s="4" t="s">
        <v>59</v>
      </c>
      <c r="D6272" s="4" t="s">
        <v>30</v>
      </c>
      <c r="E6272" s="4">
        <v>164</v>
      </c>
      <c r="F6272" s="4">
        <v>39.6</v>
      </c>
      <c r="G6272" s="4">
        <v>19.399999999999999</v>
      </c>
      <c r="H6272" s="4">
        <v>0</v>
      </c>
      <c r="I6272" s="4">
        <v>0</v>
      </c>
      <c r="J6272" s="4">
        <v>609</v>
      </c>
      <c r="K6272" s="4">
        <v>0</v>
      </c>
      <c r="L6272" s="4">
        <v>10</v>
      </c>
      <c r="M6272" s="4">
        <v>0</v>
      </c>
      <c r="N6272" s="4">
        <v>-56</v>
      </c>
      <c r="O6272" s="4">
        <f t="shared" si="776"/>
        <v>1</v>
      </c>
      <c r="P6272" s="4">
        <f t="shared" si="777"/>
        <v>1</v>
      </c>
      <c r="Q6272" s="4">
        <f t="shared" si="778"/>
        <v>1</v>
      </c>
      <c r="R6272" s="4">
        <f t="shared" si="779"/>
        <v>3</v>
      </c>
      <c r="S6272" s="4">
        <f t="shared" si="780"/>
        <v>-1</v>
      </c>
      <c r="T6272" s="4" t="str">
        <f t="shared" si="781"/>
        <v>D - Abwanderungsrisiko</v>
      </c>
      <c r="U6272" s="4">
        <f>ROUND(((E6272-Hilfswerte!$B$20)/Hilfswerte!$B$21)+((F6272-Hilfswerte!$B$22)/Hilfswerte!$B$23)+((G6272-Hilfswerte!$B$24)/Hilfswerte!$B$25)+0.1*INDEX(Hilfswerte!$B$4:$B$15,MATCH(C6272,Hilfswerte!$A$4:$A$15,0)),2)</f>
        <v>1.78</v>
      </c>
      <c r="V6272" s="4">
        <f>ROUND(SQRT((((E6272-Hilfswerte!$B$20)/Hilfswerte!$B$21)-Hilfswerte!$B$28)^2+(((F6272-Hilfswerte!$B$22)/Hilfswerte!$B$23)-Hilfswerte!$B$29)^2+(((G6272-Hilfswerte!$B$24)/Hilfswerte!$B$25)-Hilfswerte!$B$30)^2),3)</f>
        <v>1.3009999999999999</v>
      </c>
      <c r="W6272" s="4">
        <f>ROUND(E6272*Hilfswerte!$B$31,0)</f>
        <v>33710</v>
      </c>
      <c r="X6272" s="4">
        <f t="shared" si="782"/>
        <v>33710</v>
      </c>
      <c r="Y6272" s="4" t="str">
        <f>IF(T6272="A - Top-Kunde","bereits Top-Kunde",IF(AND(V6272&lt;=Hilfswerte!$B$34,H6272&lt;0.5*W6272),"Hoch",IF(AND(V6272&lt;=Hilfswerte!$B$35,H6272&lt;0.7*W6272),"Mittel","Niedrig")))</f>
        <v>Niedrig</v>
      </c>
      <c r="Z6272" s="4">
        <f t="shared" si="783"/>
        <v>54.9</v>
      </c>
      <c r="AA6272" s="4" t="str">
        <f>IF(J6272&gt;365,"Bereits abgewandert (Segment D)",IF(Z6272&gt;=Hilfswerte!$B$38,"Rot - akut gefaehrdet",IF(Z6272&gt;=Hilfswerte!$B$39,"Gelb - beobachten","Gruen - stabil")))</f>
        <v>Bereits abgewandert (Segment D)</v>
      </c>
    </row>
    <row r="6273" spans="1:27" ht="15" customHeight="1" x14ac:dyDescent="0.25">
      <c r="A6273" s="4" t="s">
        <v>6620</v>
      </c>
      <c r="B6273" s="4" t="s">
        <v>756</v>
      </c>
      <c r="C6273" s="4" t="s">
        <v>62</v>
      </c>
      <c r="D6273" s="4" t="s">
        <v>48</v>
      </c>
      <c r="E6273" s="4">
        <v>48</v>
      </c>
      <c r="F6273" s="4">
        <v>6.9</v>
      </c>
      <c r="G6273" s="4">
        <v>17.399999999999999</v>
      </c>
      <c r="H6273" s="4">
        <v>21888</v>
      </c>
      <c r="I6273" s="4">
        <v>2</v>
      </c>
      <c r="J6273" s="4">
        <v>63</v>
      </c>
      <c r="K6273" s="4">
        <v>1</v>
      </c>
      <c r="L6273" s="4">
        <v>18</v>
      </c>
      <c r="M6273" s="4">
        <v>6</v>
      </c>
      <c r="N6273" s="4">
        <v>10.3</v>
      </c>
      <c r="O6273" s="4">
        <f t="shared" si="776"/>
        <v>4</v>
      </c>
      <c r="P6273" s="4">
        <f t="shared" si="777"/>
        <v>2</v>
      </c>
      <c r="Q6273" s="4">
        <f t="shared" si="778"/>
        <v>5</v>
      </c>
      <c r="R6273" s="4">
        <f t="shared" si="779"/>
        <v>11</v>
      </c>
      <c r="S6273" s="4">
        <f t="shared" si="780"/>
        <v>103.8</v>
      </c>
      <c r="T6273" s="4" t="str">
        <f t="shared" si="781"/>
        <v>C - Entwicklungspotenzial</v>
      </c>
      <c r="U6273" s="4">
        <f>ROUND(((E6273-Hilfswerte!$B$20)/Hilfswerte!$B$21)+((F6273-Hilfswerte!$B$22)/Hilfswerte!$B$23)+((G6273-Hilfswerte!$B$24)/Hilfswerte!$B$25)+0.1*INDEX(Hilfswerte!$B$4:$B$15,MATCH(C6273,Hilfswerte!$A$4:$A$15,0)),2)</f>
        <v>0.87</v>
      </c>
      <c r="V6273" s="4">
        <f>ROUND(SQRT((((E6273-Hilfswerte!$B$20)/Hilfswerte!$B$21)-Hilfswerte!$B$28)^2+(((F6273-Hilfswerte!$B$22)/Hilfswerte!$B$23)-Hilfswerte!$B$29)^2+(((G6273-Hilfswerte!$B$24)/Hilfswerte!$B$25)-Hilfswerte!$B$30)^2),3)</f>
        <v>1.2390000000000001</v>
      </c>
      <c r="W6273" s="4">
        <f>ROUND(E6273*Hilfswerte!$B$31,0)</f>
        <v>9866</v>
      </c>
      <c r="X6273" s="4">
        <f t="shared" si="782"/>
        <v>0</v>
      </c>
      <c r="Y6273" s="4" t="str">
        <f>IF(T6273="A - Top-Kunde","bereits Top-Kunde",IF(AND(V6273&lt;=Hilfswerte!$B$34,H6273&lt;0.5*W6273),"Hoch",IF(AND(V6273&lt;=Hilfswerte!$B$35,H6273&lt;0.7*W6273),"Mittel","Niedrig")))</f>
        <v>Niedrig</v>
      </c>
      <c r="Z6273" s="4">
        <f t="shared" si="783"/>
        <v>9.8000000000000007</v>
      </c>
      <c r="AA6273" s="4" t="str">
        <f>IF(J6273&gt;365,"Bereits abgewandert (Segment D)",IF(Z6273&gt;=Hilfswerte!$B$38,"Rot - akut gefaehrdet",IF(Z6273&gt;=Hilfswerte!$B$39,"Gelb - beobachten","Gruen - stabil")))</f>
        <v>Gruen - stabil</v>
      </c>
    </row>
    <row r="6274" spans="1:27" ht="15" customHeight="1" x14ac:dyDescent="0.25">
      <c r="A6274" s="4" t="s">
        <v>6621</v>
      </c>
      <c r="B6274" s="4" t="s">
        <v>238</v>
      </c>
      <c r="C6274" s="4" t="s">
        <v>33</v>
      </c>
      <c r="D6274" s="4" t="s">
        <v>30</v>
      </c>
      <c r="E6274" s="4">
        <v>9</v>
      </c>
      <c r="F6274" s="4">
        <v>2.2000000000000002</v>
      </c>
      <c r="G6274" s="4">
        <v>5.9</v>
      </c>
      <c r="H6274" s="4">
        <v>814</v>
      </c>
      <c r="I6274" s="4">
        <v>4</v>
      </c>
      <c r="J6274" s="4">
        <v>18</v>
      </c>
      <c r="K6274" s="4">
        <v>2</v>
      </c>
      <c r="L6274" s="4">
        <v>-1</v>
      </c>
      <c r="M6274" s="4">
        <v>1</v>
      </c>
      <c r="N6274" s="4">
        <v>8.6999999999999993</v>
      </c>
      <c r="O6274" s="4">
        <f t="shared" ref="O6274:O6337" si="784">IF(J6274&gt;365,1,IF(J6274&lt;=30,5,IF(J6274&lt;=90,4,IF(J6274&lt;=180,3,2))))</f>
        <v>5</v>
      </c>
      <c r="P6274" s="4">
        <f t="shared" ref="P6274:P6337" si="785">IF(I6274&gt;=5,5,IF(I6274&gt;=4,4,IF(I6274&gt;=3,3,IF(I6274&gt;=2,2,1))))</f>
        <v>4</v>
      </c>
      <c r="Q6274" s="4">
        <f t="shared" ref="Q6274:Q6337" si="786">IF(H6274&gt;=7500,5,IF(H6274&gt;=2500,4,IF(H6274&gt;=1000,3,IF(H6274&gt;=1,2,1))))</f>
        <v>2</v>
      </c>
      <c r="R6274" s="4">
        <f t="shared" ref="R6274:R6337" si="787">O6274+P6274+Q6274</f>
        <v>11</v>
      </c>
      <c r="S6274" s="4">
        <f t="shared" ref="S6274:S6337" si="788">ROUND(10*R6274+0.5*N6274-6*K6274-0.3*MAX(0,L6274),1)</f>
        <v>102.4</v>
      </c>
      <c r="T6274" s="4" t="str">
        <f t="shared" ref="T6274:T6337" si="789">IF(J6274&gt;365,"D - Abwanderungsrisiko",IF(S6274&gt;=125,"A - Top-Kunde",IF(S6274&gt;=105,"B - Kernkunde","C - Entwicklungspotenzial")))</f>
        <v>C - Entwicklungspotenzial</v>
      </c>
      <c r="U6274" s="4">
        <f>ROUND(((E6274-Hilfswerte!$B$20)/Hilfswerte!$B$21)+((F6274-Hilfswerte!$B$22)/Hilfswerte!$B$23)+((G6274-Hilfswerte!$B$24)/Hilfswerte!$B$25)+0.1*INDEX(Hilfswerte!$B$4:$B$15,MATCH(C6274,Hilfswerte!$A$4:$A$15,0)),2)</f>
        <v>-1.6</v>
      </c>
      <c r="V6274" s="4">
        <f>ROUND(SQRT((((E6274-Hilfswerte!$B$20)/Hilfswerte!$B$21)-Hilfswerte!$B$28)^2+(((F6274-Hilfswerte!$B$22)/Hilfswerte!$B$23)-Hilfswerte!$B$29)^2+(((G6274-Hilfswerte!$B$24)/Hilfswerte!$B$25)-Hilfswerte!$B$30)^2),3)</f>
        <v>1.256</v>
      </c>
      <c r="W6274" s="4">
        <f>ROUND(E6274*Hilfswerte!$B$31,0)</f>
        <v>1850</v>
      </c>
      <c r="X6274" s="4">
        <f t="shared" ref="X6274:X6337" si="790">MAX(0,W6274-H6274)</f>
        <v>1036</v>
      </c>
      <c r="Y6274" s="4" t="str">
        <f>IF(T6274="A - Top-Kunde","bereits Top-Kunde",IF(AND(V6274&lt;=Hilfswerte!$B$34,H6274&lt;0.5*W6274),"Hoch",IF(AND(V6274&lt;=Hilfswerte!$B$35,H6274&lt;0.7*W6274),"Mittel","Niedrig")))</f>
        <v>Niedrig</v>
      </c>
      <c r="Z6274" s="4">
        <f t="shared" ref="Z6274:Z6337" si="791">ROUND(0.4*MAX(0,-N6274)+3*K6274+0.2*MAX(0,L6274)+0.05*J6274,1)</f>
        <v>6.9</v>
      </c>
      <c r="AA6274" s="4" t="str">
        <f>IF(J6274&gt;365,"Bereits abgewandert (Segment D)",IF(Z6274&gt;=Hilfswerte!$B$38,"Rot - akut gefaehrdet",IF(Z6274&gt;=Hilfswerte!$B$39,"Gelb - beobachten","Gruen - stabil")))</f>
        <v>Gruen - stabil</v>
      </c>
    </row>
    <row r="6275" spans="1:27" ht="15" customHeight="1" x14ac:dyDescent="0.25">
      <c r="A6275" s="4" t="s">
        <v>6622</v>
      </c>
      <c r="B6275" s="4" t="s">
        <v>112</v>
      </c>
      <c r="C6275" s="4" t="s">
        <v>59</v>
      </c>
      <c r="D6275" s="4" t="s">
        <v>117</v>
      </c>
      <c r="E6275" s="4">
        <v>74</v>
      </c>
      <c r="F6275" s="4">
        <v>14.5</v>
      </c>
      <c r="G6275" s="4">
        <v>14.5</v>
      </c>
      <c r="H6275" s="4">
        <v>5505</v>
      </c>
      <c r="I6275" s="4">
        <v>3</v>
      </c>
      <c r="J6275" s="4">
        <v>91</v>
      </c>
      <c r="K6275" s="4">
        <v>0</v>
      </c>
      <c r="L6275" s="4">
        <v>26</v>
      </c>
      <c r="M6275" s="4">
        <v>3</v>
      </c>
      <c r="N6275" s="4">
        <v>36.799999999999997</v>
      </c>
      <c r="O6275" s="4">
        <f t="shared" si="784"/>
        <v>3</v>
      </c>
      <c r="P6275" s="4">
        <f t="shared" si="785"/>
        <v>3</v>
      </c>
      <c r="Q6275" s="4">
        <f t="shared" si="786"/>
        <v>4</v>
      </c>
      <c r="R6275" s="4">
        <f t="shared" si="787"/>
        <v>10</v>
      </c>
      <c r="S6275" s="4">
        <f t="shared" si="788"/>
        <v>110.6</v>
      </c>
      <c r="T6275" s="4" t="str">
        <f t="shared" si="789"/>
        <v>B - Kernkunde</v>
      </c>
      <c r="U6275" s="4">
        <f>ROUND(((E6275-Hilfswerte!$B$20)/Hilfswerte!$B$21)+((F6275-Hilfswerte!$B$22)/Hilfswerte!$B$23)+((G6275-Hilfswerte!$B$24)/Hilfswerte!$B$25)+0.1*INDEX(Hilfswerte!$B$4:$B$15,MATCH(C6275,Hilfswerte!$A$4:$A$15,0)),2)</f>
        <v>0.17</v>
      </c>
      <c r="V6275" s="4">
        <f>ROUND(SQRT((((E6275-Hilfswerte!$B$20)/Hilfswerte!$B$21)-Hilfswerte!$B$28)^2+(((F6275-Hilfswerte!$B$22)/Hilfswerte!$B$23)-Hilfswerte!$B$29)^2+(((G6275-Hilfswerte!$B$24)/Hilfswerte!$B$25)-Hilfswerte!$B$30)^2),3)</f>
        <v>0.77900000000000003</v>
      </c>
      <c r="W6275" s="4">
        <f>ROUND(E6275*Hilfswerte!$B$31,0)</f>
        <v>15210</v>
      </c>
      <c r="X6275" s="4">
        <f t="shared" si="790"/>
        <v>9705</v>
      </c>
      <c r="Y6275" s="4" t="str">
        <f>IF(T6275="A - Top-Kunde","bereits Top-Kunde",IF(AND(V6275&lt;=Hilfswerte!$B$34,H6275&lt;0.5*W6275),"Hoch",IF(AND(V6275&lt;=Hilfswerte!$B$35,H6275&lt;0.7*W6275),"Mittel","Niedrig")))</f>
        <v>Hoch</v>
      </c>
      <c r="Z6275" s="4">
        <f t="shared" si="791"/>
        <v>9.8000000000000007</v>
      </c>
      <c r="AA6275" s="4" t="str">
        <f>IF(J6275&gt;365,"Bereits abgewandert (Segment D)",IF(Z6275&gt;=Hilfswerte!$B$38,"Rot - akut gefaehrdet",IF(Z6275&gt;=Hilfswerte!$B$39,"Gelb - beobachten","Gruen - stabil")))</f>
        <v>Gruen - stabil</v>
      </c>
    </row>
    <row r="6276" spans="1:27" ht="15" customHeight="1" x14ac:dyDescent="0.25">
      <c r="A6276" s="4" t="s">
        <v>6623</v>
      </c>
      <c r="B6276" s="4" t="s">
        <v>46</v>
      </c>
      <c r="C6276" s="4" t="s">
        <v>38</v>
      </c>
      <c r="D6276" s="4" t="s">
        <v>30</v>
      </c>
      <c r="E6276" s="4">
        <v>176</v>
      </c>
      <c r="F6276" s="4">
        <v>75.400000000000006</v>
      </c>
      <c r="G6276" s="4">
        <v>3.9</v>
      </c>
      <c r="H6276" s="4">
        <v>17300</v>
      </c>
      <c r="I6276" s="4">
        <v>3</v>
      </c>
      <c r="J6276" s="4">
        <v>9</v>
      </c>
      <c r="K6276" s="4">
        <v>0</v>
      </c>
      <c r="L6276" s="4">
        <v>15</v>
      </c>
      <c r="M6276" s="4">
        <v>3</v>
      </c>
      <c r="N6276" s="4">
        <v>-30.3</v>
      </c>
      <c r="O6276" s="4">
        <f t="shared" si="784"/>
        <v>5</v>
      </c>
      <c r="P6276" s="4">
        <f t="shared" si="785"/>
        <v>3</v>
      </c>
      <c r="Q6276" s="4">
        <f t="shared" si="786"/>
        <v>5</v>
      </c>
      <c r="R6276" s="4">
        <f t="shared" si="787"/>
        <v>13</v>
      </c>
      <c r="S6276" s="4">
        <f t="shared" si="788"/>
        <v>110.4</v>
      </c>
      <c r="T6276" s="4" t="str">
        <f t="shared" si="789"/>
        <v>B - Kernkunde</v>
      </c>
      <c r="U6276" s="4">
        <f>ROUND(((E6276-Hilfswerte!$B$20)/Hilfswerte!$B$21)+((F6276-Hilfswerte!$B$22)/Hilfswerte!$B$23)+((G6276-Hilfswerte!$B$24)/Hilfswerte!$B$25)+0.1*INDEX(Hilfswerte!$B$4:$B$15,MATCH(C6276,Hilfswerte!$A$4:$A$15,0)),2)</f>
        <v>0.43</v>
      </c>
      <c r="V6276" s="4">
        <f>ROUND(SQRT((((E6276-Hilfswerte!$B$20)/Hilfswerte!$B$21)-Hilfswerte!$B$28)^2+(((F6276-Hilfswerte!$B$22)/Hilfswerte!$B$23)-Hilfswerte!$B$29)^2+(((G6276-Hilfswerte!$B$24)/Hilfswerte!$B$25)-Hilfswerte!$B$30)^2),3)</f>
        <v>1.3460000000000001</v>
      </c>
      <c r="W6276" s="4">
        <f>ROUND(E6276*Hilfswerte!$B$31,0)</f>
        <v>36176</v>
      </c>
      <c r="X6276" s="4">
        <f t="shared" si="790"/>
        <v>18876</v>
      </c>
      <c r="Y6276" s="4" t="str">
        <f>IF(T6276="A - Top-Kunde","bereits Top-Kunde",IF(AND(V6276&lt;=Hilfswerte!$B$34,H6276&lt;0.5*W6276),"Hoch",IF(AND(V6276&lt;=Hilfswerte!$B$35,H6276&lt;0.7*W6276),"Mittel","Niedrig")))</f>
        <v>Niedrig</v>
      </c>
      <c r="Z6276" s="4">
        <f t="shared" si="791"/>
        <v>15.6</v>
      </c>
      <c r="AA6276" s="4" t="str">
        <f>IF(J6276&gt;365,"Bereits abgewandert (Segment D)",IF(Z6276&gt;=Hilfswerte!$B$38,"Rot - akut gefaehrdet",IF(Z6276&gt;=Hilfswerte!$B$39,"Gelb - beobachten","Gruen - stabil")))</f>
        <v>Gelb - beobachten</v>
      </c>
    </row>
    <row r="6277" spans="1:27" ht="15" customHeight="1" x14ac:dyDescent="0.25">
      <c r="A6277" s="4" t="s">
        <v>6624</v>
      </c>
      <c r="B6277" s="4" t="s">
        <v>415</v>
      </c>
      <c r="C6277" s="4" t="s">
        <v>47</v>
      </c>
      <c r="D6277" s="4" t="s">
        <v>30</v>
      </c>
      <c r="E6277" s="4">
        <v>20</v>
      </c>
      <c r="F6277" s="4">
        <v>6.5</v>
      </c>
      <c r="G6277" s="4">
        <v>1.4</v>
      </c>
      <c r="H6277" s="4">
        <v>1077</v>
      </c>
      <c r="I6277" s="4">
        <v>4</v>
      </c>
      <c r="J6277" s="4">
        <v>144</v>
      </c>
      <c r="K6277" s="4">
        <v>0</v>
      </c>
      <c r="L6277" s="4">
        <v>11</v>
      </c>
      <c r="M6277" s="4">
        <v>1</v>
      </c>
      <c r="N6277" s="4">
        <v>0.2</v>
      </c>
      <c r="O6277" s="4">
        <f t="shared" si="784"/>
        <v>3</v>
      </c>
      <c r="P6277" s="4">
        <f t="shared" si="785"/>
        <v>4</v>
      </c>
      <c r="Q6277" s="4">
        <f t="shared" si="786"/>
        <v>3</v>
      </c>
      <c r="R6277" s="4">
        <f t="shared" si="787"/>
        <v>10</v>
      </c>
      <c r="S6277" s="4">
        <f t="shared" si="788"/>
        <v>96.8</v>
      </c>
      <c r="T6277" s="4" t="str">
        <f t="shared" si="789"/>
        <v>C - Entwicklungspotenzial</v>
      </c>
      <c r="U6277" s="4">
        <f>ROUND(((E6277-Hilfswerte!$B$20)/Hilfswerte!$B$21)+((F6277-Hilfswerte!$B$22)/Hilfswerte!$B$23)+((G6277-Hilfswerte!$B$24)/Hilfswerte!$B$25)+0.1*INDEX(Hilfswerte!$B$4:$B$15,MATCH(C6277,Hilfswerte!$A$4:$A$15,0)),2)</f>
        <v>-2.13</v>
      </c>
      <c r="V6277" s="4">
        <f>ROUND(SQRT((((E6277-Hilfswerte!$B$20)/Hilfswerte!$B$21)-Hilfswerte!$B$28)^2+(((F6277-Hilfswerte!$B$22)/Hilfswerte!$B$23)-Hilfswerte!$B$29)^2+(((G6277-Hilfswerte!$B$24)/Hilfswerte!$B$25)-Hilfswerte!$B$30)^2),3)</f>
        <v>1.772</v>
      </c>
      <c r="W6277" s="4">
        <f>ROUND(E6277*Hilfswerte!$B$31,0)</f>
        <v>4111</v>
      </c>
      <c r="X6277" s="4">
        <f t="shared" si="790"/>
        <v>3034</v>
      </c>
      <c r="Y6277" s="4" t="str">
        <f>IF(T6277="A - Top-Kunde","bereits Top-Kunde",IF(AND(V6277&lt;=Hilfswerte!$B$34,H6277&lt;0.5*W6277),"Hoch",IF(AND(V6277&lt;=Hilfswerte!$B$35,H6277&lt;0.7*W6277),"Mittel","Niedrig")))</f>
        <v>Niedrig</v>
      </c>
      <c r="Z6277" s="4">
        <f t="shared" si="791"/>
        <v>9.4</v>
      </c>
      <c r="AA6277" s="4" t="str">
        <f>IF(J6277&gt;365,"Bereits abgewandert (Segment D)",IF(Z6277&gt;=Hilfswerte!$B$38,"Rot - akut gefaehrdet",IF(Z6277&gt;=Hilfswerte!$B$39,"Gelb - beobachten","Gruen - stabil")))</f>
        <v>Gruen - stabil</v>
      </c>
    </row>
    <row r="6278" spans="1:27" ht="15" customHeight="1" x14ac:dyDescent="0.25">
      <c r="A6278" s="4" t="s">
        <v>6625</v>
      </c>
      <c r="B6278" s="4" t="s">
        <v>32</v>
      </c>
      <c r="C6278" s="4" t="s">
        <v>59</v>
      </c>
      <c r="D6278" s="4" t="s">
        <v>30</v>
      </c>
      <c r="E6278" s="4">
        <v>344</v>
      </c>
      <c r="F6278" s="4">
        <v>32.4</v>
      </c>
      <c r="G6278" s="4">
        <v>15.2</v>
      </c>
      <c r="H6278" s="4">
        <v>14495</v>
      </c>
      <c r="I6278" s="4">
        <v>2</v>
      </c>
      <c r="J6278" s="4">
        <v>194</v>
      </c>
      <c r="K6278" s="4">
        <v>0</v>
      </c>
      <c r="L6278" s="4">
        <v>-6</v>
      </c>
      <c r="M6278" s="4">
        <v>1</v>
      </c>
      <c r="N6278" s="4">
        <v>9.3000000000000007</v>
      </c>
      <c r="O6278" s="4">
        <f t="shared" si="784"/>
        <v>2</v>
      </c>
      <c r="P6278" s="4">
        <f t="shared" si="785"/>
        <v>2</v>
      </c>
      <c r="Q6278" s="4">
        <f t="shared" si="786"/>
        <v>5</v>
      </c>
      <c r="R6278" s="4">
        <f t="shared" si="787"/>
        <v>9</v>
      </c>
      <c r="S6278" s="4">
        <f t="shared" si="788"/>
        <v>94.7</v>
      </c>
      <c r="T6278" s="4" t="str">
        <f t="shared" si="789"/>
        <v>C - Entwicklungspotenzial</v>
      </c>
      <c r="U6278" s="4">
        <f>ROUND(((E6278-Hilfswerte!$B$20)/Hilfswerte!$B$21)+((F6278-Hilfswerte!$B$22)/Hilfswerte!$B$23)+((G6278-Hilfswerte!$B$24)/Hilfswerte!$B$25)+0.1*INDEX(Hilfswerte!$B$4:$B$15,MATCH(C6278,Hilfswerte!$A$4:$A$15,0)),2)</f>
        <v>1.76</v>
      </c>
      <c r="V6278" s="4">
        <f>ROUND(SQRT((((E6278-Hilfswerte!$B$20)/Hilfswerte!$B$21)-Hilfswerte!$B$28)^2+(((F6278-Hilfswerte!$B$22)/Hilfswerte!$B$23)-Hilfswerte!$B$29)^2+(((G6278-Hilfswerte!$B$24)/Hilfswerte!$B$25)-Hilfswerte!$B$30)^2),3)</f>
        <v>0.99099999999999999</v>
      </c>
      <c r="W6278" s="4">
        <f>ROUND(E6278*Hilfswerte!$B$31,0)</f>
        <v>70708</v>
      </c>
      <c r="X6278" s="4">
        <f t="shared" si="790"/>
        <v>56213</v>
      </c>
      <c r="Y6278" s="4" t="str">
        <f>IF(T6278="A - Top-Kunde","bereits Top-Kunde",IF(AND(V6278&lt;=Hilfswerte!$B$34,H6278&lt;0.5*W6278),"Hoch",IF(AND(V6278&lt;=Hilfswerte!$B$35,H6278&lt;0.7*W6278),"Mittel","Niedrig")))</f>
        <v>Mittel</v>
      </c>
      <c r="Z6278" s="4">
        <f t="shared" si="791"/>
        <v>9.6999999999999993</v>
      </c>
      <c r="AA6278" s="4" t="str">
        <f>IF(J6278&gt;365,"Bereits abgewandert (Segment D)",IF(Z6278&gt;=Hilfswerte!$B$38,"Rot - akut gefaehrdet",IF(Z6278&gt;=Hilfswerte!$B$39,"Gelb - beobachten","Gruen - stabil")))</f>
        <v>Gruen - stabil</v>
      </c>
    </row>
    <row r="6279" spans="1:27" ht="15" customHeight="1" x14ac:dyDescent="0.25">
      <c r="A6279" s="4" t="s">
        <v>6626</v>
      </c>
      <c r="B6279" s="4" t="s">
        <v>1229</v>
      </c>
      <c r="C6279" s="4" t="s">
        <v>55</v>
      </c>
      <c r="D6279" s="4" t="s">
        <v>30</v>
      </c>
      <c r="E6279" s="4">
        <v>37</v>
      </c>
      <c r="F6279" s="4">
        <v>5.7</v>
      </c>
      <c r="G6279" s="4">
        <v>12.4</v>
      </c>
      <c r="H6279" s="4">
        <v>565</v>
      </c>
      <c r="I6279" s="4">
        <v>1</v>
      </c>
      <c r="J6279" s="4">
        <v>337</v>
      </c>
      <c r="K6279" s="4">
        <v>0</v>
      </c>
      <c r="L6279" s="4">
        <v>11</v>
      </c>
      <c r="M6279" s="4">
        <v>6</v>
      </c>
      <c r="N6279" s="4">
        <v>-13.5</v>
      </c>
      <c r="O6279" s="4">
        <f t="shared" si="784"/>
        <v>2</v>
      </c>
      <c r="P6279" s="4">
        <f t="shared" si="785"/>
        <v>1</v>
      </c>
      <c r="Q6279" s="4">
        <f t="shared" si="786"/>
        <v>2</v>
      </c>
      <c r="R6279" s="4">
        <f t="shared" si="787"/>
        <v>5</v>
      </c>
      <c r="S6279" s="4">
        <f t="shared" si="788"/>
        <v>40</v>
      </c>
      <c r="T6279" s="4" t="str">
        <f t="shared" si="789"/>
        <v>C - Entwicklungspotenzial</v>
      </c>
      <c r="U6279" s="4">
        <f>ROUND(((E6279-Hilfswerte!$B$20)/Hilfswerte!$B$21)+((F6279-Hilfswerte!$B$22)/Hilfswerte!$B$23)+((G6279-Hilfswerte!$B$24)/Hilfswerte!$B$25)+0.1*INDEX(Hilfswerte!$B$4:$B$15,MATCH(C6279,Hilfswerte!$A$4:$A$15,0)),2)</f>
        <v>-0.12</v>
      </c>
      <c r="V6279" s="4">
        <f>ROUND(SQRT((((E6279-Hilfswerte!$B$20)/Hilfswerte!$B$21)-Hilfswerte!$B$28)^2+(((F6279-Hilfswerte!$B$22)/Hilfswerte!$B$23)-Hilfswerte!$B$29)^2+(((G6279-Hilfswerte!$B$24)/Hilfswerte!$B$25)-Hilfswerte!$B$30)^2),3)</f>
        <v>0.82399999999999995</v>
      </c>
      <c r="W6279" s="4">
        <f>ROUND(E6279*Hilfswerte!$B$31,0)</f>
        <v>7605</v>
      </c>
      <c r="X6279" s="4">
        <f t="shared" si="790"/>
        <v>7040</v>
      </c>
      <c r="Y6279" s="4" t="str">
        <f>IF(T6279="A - Top-Kunde","bereits Top-Kunde",IF(AND(V6279&lt;=Hilfswerte!$B$34,H6279&lt;0.5*W6279),"Hoch",IF(AND(V6279&lt;=Hilfswerte!$B$35,H6279&lt;0.7*W6279),"Mittel","Niedrig")))</f>
        <v>Hoch</v>
      </c>
      <c r="Z6279" s="4">
        <f t="shared" si="791"/>
        <v>24.5</v>
      </c>
      <c r="AA6279" s="4" t="str">
        <f>IF(J6279&gt;365,"Bereits abgewandert (Segment D)",IF(Z6279&gt;=Hilfswerte!$B$38,"Rot - akut gefaehrdet",IF(Z6279&gt;=Hilfswerte!$B$39,"Gelb - beobachten","Gruen - stabil")))</f>
        <v>Rot - akut gefaehrdet</v>
      </c>
    </row>
    <row r="6280" spans="1:27" ht="15" customHeight="1" x14ac:dyDescent="0.25">
      <c r="A6280" s="4" t="s">
        <v>6627</v>
      </c>
      <c r="B6280" s="4" t="s">
        <v>410</v>
      </c>
      <c r="C6280" s="4" t="s">
        <v>55</v>
      </c>
      <c r="D6280" s="4" t="s">
        <v>48</v>
      </c>
      <c r="E6280" s="4">
        <v>23</v>
      </c>
      <c r="F6280" s="4">
        <v>3</v>
      </c>
      <c r="G6280" s="4">
        <v>22.9</v>
      </c>
      <c r="H6280" s="4">
        <v>4138</v>
      </c>
      <c r="I6280" s="4">
        <v>7</v>
      </c>
      <c r="J6280" s="4">
        <v>17</v>
      </c>
      <c r="K6280" s="4">
        <v>0</v>
      </c>
      <c r="L6280" s="4">
        <v>13</v>
      </c>
      <c r="M6280" s="4">
        <v>1</v>
      </c>
      <c r="N6280" s="4">
        <v>8.6</v>
      </c>
      <c r="O6280" s="4">
        <f t="shared" si="784"/>
        <v>5</v>
      </c>
      <c r="P6280" s="4">
        <f t="shared" si="785"/>
        <v>5</v>
      </c>
      <c r="Q6280" s="4">
        <f t="shared" si="786"/>
        <v>4</v>
      </c>
      <c r="R6280" s="4">
        <f t="shared" si="787"/>
        <v>14</v>
      </c>
      <c r="S6280" s="4">
        <f t="shared" si="788"/>
        <v>140.4</v>
      </c>
      <c r="T6280" s="4" t="str">
        <f t="shared" si="789"/>
        <v>A - Top-Kunde</v>
      </c>
      <c r="U6280" s="4">
        <f>ROUND(((E6280-Hilfswerte!$B$20)/Hilfswerte!$B$21)+((F6280-Hilfswerte!$B$22)/Hilfswerte!$B$23)+((G6280-Hilfswerte!$B$24)/Hilfswerte!$B$25)+0.1*INDEX(Hilfswerte!$B$4:$B$15,MATCH(C6280,Hilfswerte!$A$4:$A$15,0)),2)</f>
        <v>1.44</v>
      </c>
      <c r="V6280" s="4">
        <f>ROUND(SQRT((((E6280-Hilfswerte!$B$20)/Hilfswerte!$B$21)-Hilfswerte!$B$28)^2+(((F6280-Hilfswerte!$B$22)/Hilfswerte!$B$23)-Hilfswerte!$B$29)^2+(((G6280-Hilfswerte!$B$24)/Hilfswerte!$B$25)-Hilfswerte!$B$30)^2),3)</f>
        <v>2.0529999999999999</v>
      </c>
      <c r="W6280" s="4">
        <f>ROUND(E6280*Hilfswerte!$B$31,0)</f>
        <v>4728</v>
      </c>
      <c r="X6280" s="4">
        <f t="shared" si="790"/>
        <v>590</v>
      </c>
      <c r="Y6280" s="4" t="str">
        <f>IF(T6280="A - Top-Kunde","bereits Top-Kunde",IF(AND(V6280&lt;=Hilfswerte!$B$34,H6280&lt;0.5*W6280),"Hoch",IF(AND(V6280&lt;=Hilfswerte!$B$35,H6280&lt;0.7*W6280),"Mittel","Niedrig")))</f>
        <v>bereits Top-Kunde</v>
      </c>
      <c r="Z6280" s="4">
        <f t="shared" si="791"/>
        <v>3.5</v>
      </c>
      <c r="AA6280" s="4" t="str">
        <f>IF(J6280&gt;365,"Bereits abgewandert (Segment D)",IF(Z6280&gt;=Hilfswerte!$B$38,"Rot - akut gefaehrdet",IF(Z6280&gt;=Hilfswerte!$B$39,"Gelb - beobachten","Gruen - stabil")))</f>
        <v>Gruen - stabil</v>
      </c>
    </row>
    <row r="6281" spans="1:27" ht="15" customHeight="1" x14ac:dyDescent="0.25">
      <c r="A6281" s="4" t="s">
        <v>6628</v>
      </c>
      <c r="B6281" s="4" t="s">
        <v>101</v>
      </c>
      <c r="C6281" s="4" t="s">
        <v>55</v>
      </c>
      <c r="D6281" s="4" t="s">
        <v>48</v>
      </c>
      <c r="E6281" s="4">
        <v>212</v>
      </c>
      <c r="F6281" s="4">
        <v>36.1</v>
      </c>
      <c r="G6281" s="4">
        <v>16.899999999999999</v>
      </c>
      <c r="H6281" s="4">
        <v>70634</v>
      </c>
      <c r="I6281" s="4">
        <v>3</v>
      </c>
      <c r="J6281" s="4">
        <v>28</v>
      </c>
      <c r="K6281" s="4">
        <v>0</v>
      </c>
      <c r="L6281" s="4">
        <v>6</v>
      </c>
      <c r="M6281" s="4">
        <v>3</v>
      </c>
      <c r="N6281" s="4">
        <v>8.6</v>
      </c>
      <c r="O6281" s="4">
        <f t="shared" si="784"/>
        <v>5</v>
      </c>
      <c r="P6281" s="4">
        <f t="shared" si="785"/>
        <v>3</v>
      </c>
      <c r="Q6281" s="4">
        <f t="shared" si="786"/>
        <v>5</v>
      </c>
      <c r="R6281" s="4">
        <f t="shared" si="787"/>
        <v>13</v>
      </c>
      <c r="S6281" s="4">
        <f t="shared" si="788"/>
        <v>132.5</v>
      </c>
      <c r="T6281" s="4" t="str">
        <f t="shared" si="789"/>
        <v>A - Top-Kunde</v>
      </c>
      <c r="U6281" s="4">
        <f>ROUND(((E6281-Hilfswerte!$B$20)/Hilfswerte!$B$21)+((F6281-Hilfswerte!$B$22)/Hilfswerte!$B$23)+((G6281-Hilfswerte!$B$24)/Hilfswerte!$B$25)+0.1*INDEX(Hilfswerte!$B$4:$B$15,MATCH(C6281,Hilfswerte!$A$4:$A$15,0)),2)</f>
        <v>1.9</v>
      </c>
      <c r="V6281" s="4">
        <f>ROUND(SQRT((((E6281-Hilfswerte!$B$20)/Hilfswerte!$B$21)-Hilfswerte!$B$28)^2+(((F6281-Hilfswerte!$B$22)/Hilfswerte!$B$23)-Hilfswerte!$B$29)^2+(((G6281-Hilfswerte!$B$24)/Hilfswerte!$B$25)-Hilfswerte!$B$30)^2),3)</f>
        <v>0.92400000000000004</v>
      </c>
      <c r="W6281" s="4">
        <f>ROUND(E6281*Hilfswerte!$B$31,0)</f>
        <v>43576</v>
      </c>
      <c r="X6281" s="4">
        <f t="shared" si="790"/>
        <v>0</v>
      </c>
      <c r="Y6281" s="4" t="str">
        <f>IF(T6281="A - Top-Kunde","bereits Top-Kunde",IF(AND(V6281&lt;=Hilfswerte!$B$34,H6281&lt;0.5*W6281),"Hoch",IF(AND(V6281&lt;=Hilfswerte!$B$35,H6281&lt;0.7*W6281),"Mittel","Niedrig")))</f>
        <v>bereits Top-Kunde</v>
      </c>
      <c r="Z6281" s="4">
        <f t="shared" si="791"/>
        <v>2.6</v>
      </c>
      <c r="AA6281" s="4" t="str">
        <f>IF(J6281&gt;365,"Bereits abgewandert (Segment D)",IF(Z6281&gt;=Hilfswerte!$B$38,"Rot - akut gefaehrdet",IF(Z6281&gt;=Hilfswerte!$B$39,"Gelb - beobachten","Gruen - stabil")))</f>
        <v>Gruen - stabil</v>
      </c>
    </row>
    <row r="6282" spans="1:27" ht="15" customHeight="1" x14ac:dyDescent="0.25">
      <c r="A6282" s="4" t="s">
        <v>6629</v>
      </c>
      <c r="B6282" s="4" t="s">
        <v>236</v>
      </c>
      <c r="C6282" s="4" t="s">
        <v>59</v>
      </c>
      <c r="D6282" s="4" t="s">
        <v>30</v>
      </c>
      <c r="E6282" s="4">
        <v>18</v>
      </c>
      <c r="F6282" s="4">
        <v>2.2999999999999998</v>
      </c>
      <c r="G6282" s="4">
        <v>9.9</v>
      </c>
      <c r="H6282" s="4">
        <v>2343</v>
      </c>
      <c r="I6282" s="4">
        <v>2</v>
      </c>
      <c r="J6282" s="4">
        <v>16</v>
      </c>
      <c r="K6282" s="4">
        <v>0</v>
      </c>
      <c r="L6282" s="4">
        <v>-3</v>
      </c>
      <c r="M6282" s="4">
        <v>2</v>
      </c>
      <c r="N6282" s="4">
        <v>-10.9</v>
      </c>
      <c r="O6282" s="4">
        <f t="shared" si="784"/>
        <v>5</v>
      </c>
      <c r="P6282" s="4">
        <f t="shared" si="785"/>
        <v>2</v>
      </c>
      <c r="Q6282" s="4">
        <f t="shared" si="786"/>
        <v>3</v>
      </c>
      <c r="R6282" s="4">
        <f t="shared" si="787"/>
        <v>10</v>
      </c>
      <c r="S6282" s="4">
        <f t="shared" si="788"/>
        <v>94.6</v>
      </c>
      <c r="T6282" s="4" t="str">
        <f t="shared" si="789"/>
        <v>C - Entwicklungspotenzial</v>
      </c>
      <c r="U6282" s="4">
        <f>ROUND(((E6282-Hilfswerte!$B$20)/Hilfswerte!$B$21)+((F6282-Hilfswerte!$B$22)/Hilfswerte!$B$23)+((G6282-Hilfswerte!$B$24)/Hilfswerte!$B$25)+0.1*INDEX(Hilfswerte!$B$4:$B$15,MATCH(C6282,Hilfswerte!$A$4:$A$15,0)),2)</f>
        <v>-1.02</v>
      </c>
      <c r="V6282" s="4">
        <f>ROUND(SQRT((((E6282-Hilfswerte!$B$20)/Hilfswerte!$B$21)-Hilfswerte!$B$28)^2+(((F6282-Hilfswerte!$B$22)/Hilfswerte!$B$23)-Hilfswerte!$B$29)^2+(((G6282-Hilfswerte!$B$24)/Hilfswerte!$B$25)-Hilfswerte!$B$30)^2),3)</f>
        <v>0.92600000000000005</v>
      </c>
      <c r="W6282" s="4">
        <f>ROUND(E6282*Hilfswerte!$B$31,0)</f>
        <v>3700</v>
      </c>
      <c r="X6282" s="4">
        <f t="shared" si="790"/>
        <v>1357</v>
      </c>
      <c r="Y6282" s="4" t="str">
        <f>IF(T6282="A - Top-Kunde","bereits Top-Kunde",IF(AND(V6282&lt;=Hilfswerte!$B$34,H6282&lt;0.5*W6282),"Hoch",IF(AND(V6282&lt;=Hilfswerte!$B$35,H6282&lt;0.7*W6282),"Mittel","Niedrig")))</f>
        <v>Mittel</v>
      </c>
      <c r="Z6282" s="4">
        <f t="shared" si="791"/>
        <v>5.2</v>
      </c>
      <c r="AA6282" s="4" t="str">
        <f>IF(J6282&gt;365,"Bereits abgewandert (Segment D)",IF(Z6282&gt;=Hilfswerte!$B$38,"Rot - akut gefaehrdet",IF(Z6282&gt;=Hilfswerte!$B$39,"Gelb - beobachten","Gruen - stabil")))</f>
        <v>Gruen - stabil</v>
      </c>
    </row>
    <row r="6283" spans="1:27" ht="15" customHeight="1" x14ac:dyDescent="0.25">
      <c r="A6283" s="4" t="s">
        <v>6630</v>
      </c>
      <c r="B6283" s="4" t="s">
        <v>369</v>
      </c>
      <c r="C6283" s="4" t="s">
        <v>33</v>
      </c>
      <c r="D6283" s="4" t="s">
        <v>56</v>
      </c>
      <c r="E6283" s="4">
        <v>33</v>
      </c>
      <c r="F6283" s="4">
        <v>5</v>
      </c>
      <c r="G6283" s="4">
        <v>2.2000000000000002</v>
      </c>
      <c r="H6283" s="4">
        <v>4391</v>
      </c>
      <c r="I6283" s="4">
        <v>1</v>
      </c>
      <c r="J6283" s="4">
        <v>76</v>
      </c>
      <c r="K6283" s="4">
        <v>0</v>
      </c>
      <c r="L6283" s="4">
        <v>21</v>
      </c>
      <c r="M6283" s="4">
        <v>5</v>
      </c>
      <c r="N6283" s="4">
        <v>12.5</v>
      </c>
      <c r="O6283" s="4">
        <f t="shared" si="784"/>
        <v>4</v>
      </c>
      <c r="P6283" s="4">
        <f t="shared" si="785"/>
        <v>1</v>
      </c>
      <c r="Q6283" s="4">
        <f t="shared" si="786"/>
        <v>4</v>
      </c>
      <c r="R6283" s="4">
        <f t="shared" si="787"/>
        <v>9</v>
      </c>
      <c r="S6283" s="4">
        <f t="shared" si="788"/>
        <v>90</v>
      </c>
      <c r="T6283" s="4" t="str">
        <f t="shared" si="789"/>
        <v>C - Entwicklungspotenzial</v>
      </c>
      <c r="U6283" s="4">
        <f>ROUND(((E6283-Hilfswerte!$B$20)/Hilfswerte!$B$21)+((F6283-Hilfswerte!$B$22)/Hilfswerte!$B$23)+((G6283-Hilfswerte!$B$24)/Hilfswerte!$B$25)+0.1*INDEX(Hilfswerte!$B$4:$B$15,MATCH(C6283,Hilfswerte!$A$4:$A$15,0)),2)</f>
        <v>-2.0299999999999998</v>
      </c>
      <c r="V6283" s="4">
        <f>ROUND(SQRT((((E6283-Hilfswerte!$B$20)/Hilfswerte!$B$21)-Hilfswerte!$B$28)^2+(((F6283-Hilfswerte!$B$22)/Hilfswerte!$B$23)-Hilfswerte!$B$29)^2+(((G6283-Hilfswerte!$B$24)/Hilfswerte!$B$25)-Hilfswerte!$B$30)^2),3)</f>
        <v>1.65</v>
      </c>
      <c r="W6283" s="4">
        <f>ROUND(E6283*Hilfswerte!$B$31,0)</f>
        <v>6783</v>
      </c>
      <c r="X6283" s="4">
        <f t="shared" si="790"/>
        <v>2392</v>
      </c>
      <c r="Y6283" s="4" t="str">
        <f>IF(T6283="A - Top-Kunde","bereits Top-Kunde",IF(AND(V6283&lt;=Hilfswerte!$B$34,H6283&lt;0.5*W6283),"Hoch",IF(AND(V6283&lt;=Hilfswerte!$B$35,H6283&lt;0.7*W6283),"Mittel","Niedrig")))</f>
        <v>Niedrig</v>
      </c>
      <c r="Z6283" s="4">
        <f t="shared" si="791"/>
        <v>8</v>
      </c>
      <c r="AA6283" s="4" t="str">
        <f>IF(J6283&gt;365,"Bereits abgewandert (Segment D)",IF(Z6283&gt;=Hilfswerte!$B$38,"Rot - akut gefaehrdet",IF(Z6283&gt;=Hilfswerte!$B$39,"Gelb - beobachten","Gruen - stabil")))</f>
        <v>Gruen - stabil</v>
      </c>
    </row>
    <row r="6284" spans="1:27" ht="15" customHeight="1" x14ac:dyDescent="0.25">
      <c r="A6284" s="4" t="s">
        <v>6631</v>
      </c>
      <c r="B6284" s="4" t="s">
        <v>483</v>
      </c>
      <c r="C6284" s="4" t="s">
        <v>62</v>
      </c>
      <c r="D6284" s="4" t="s">
        <v>56</v>
      </c>
      <c r="E6284" s="4">
        <v>167</v>
      </c>
      <c r="F6284" s="4">
        <v>31.3</v>
      </c>
      <c r="G6284" s="4">
        <v>1.5</v>
      </c>
      <c r="H6284" s="4">
        <v>0</v>
      </c>
      <c r="I6284" s="4">
        <v>0</v>
      </c>
      <c r="J6284" s="4">
        <v>496</v>
      </c>
      <c r="K6284" s="4">
        <v>0</v>
      </c>
      <c r="L6284" s="4">
        <v>10</v>
      </c>
      <c r="M6284" s="4">
        <v>0</v>
      </c>
      <c r="N6284" s="4">
        <v>-34.9</v>
      </c>
      <c r="O6284" s="4">
        <f t="shared" si="784"/>
        <v>1</v>
      </c>
      <c r="P6284" s="4">
        <f t="shared" si="785"/>
        <v>1</v>
      </c>
      <c r="Q6284" s="4">
        <f t="shared" si="786"/>
        <v>1</v>
      </c>
      <c r="R6284" s="4">
        <f t="shared" si="787"/>
        <v>3</v>
      </c>
      <c r="S6284" s="4">
        <f t="shared" si="788"/>
        <v>9.6</v>
      </c>
      <c r="T6284" s="4" t="str">
        <f t="shared" si="789"/>
        <v>D - Abwanderungsrisiko</v>
      </c>
      <c r="U6284" s="4">
        <f>ROUND(((E6284-Hilfswerte!$B$20)/Hilfswerte!$B$21)+((F6284-Hilfswerte!$B$22)/Hilfswerte!$B$23)+((G6284-Hilfswerte!$B$24)/Hilfswerte!$B$25)+0.1*INDEX(Hilfswerte!$B$4:$B$15,MATCH(C6284,Hilfswerte!$A$4:$A$15,0)),2)</f>
        <v>-0.7</v>
      </c>
      <c r="V6284" s="4">
        <f>ROUND(SQRT((((E6284-Hilfswerte!$B$20)/Hilfswerte!$B$21)-Hilfswerte!$B$28)^2+(((F6284-Hilfswerte!$B$22)/Hilfswerte!$B$23)-Hilfswerte!$B$29)^2+(((G6284-Hilfswerte!$B$24)/Hilfswerte!$B$25)-Hilfswerte!$B$30)^2),3)</f>
        <v>1.546</v>
      </c>
      <c r="W6284" s="4">
        <f>ROUND(E6284*Hilfswerte!$B$31,0)</f>
        <v>34326</v>
      </c>
      <c r="X6284" s="4">
        <f t="shared" si="790"/>
        <v>34326</v>
      </c>
      <c r="Y6284" s="4" t="str">
        <f>IF(T6284="A - Top-Kunde","bereits Top-Kunde",IF(AND(V6284&lt;=Hilfswerte!$B$34,H6284&lt;0.5*W6284),"Hoch",IF(AND(V6284&lt;=Hilfswerte!$B$35,H6284&lt;0.7*W6284),"Mittel","Niedrig")))</f>
        <v>Niedrig</v>
      </c>
      <c r="Z6284" s="4">
        <f t="shared" si="791"/>
        <v>40.799999999999997</v>
      </c>
      <c r="AA6284" s="4" t="str">
        <f>IF(J6284&gt;365,"Bereits abgewandert (Segment D)",IF(Z6284&gt;=Hilfswerte!$B$38,"Rot - akut gefaehrdet",IF(Z6284&gt;=Hilfswerte!$B$39,"Gelb - beobachten","Gruen - stabil")))</f>
        <v>Bereits abgewandert (Segment D)</v>
      </c>
    </row>
    <row r="6285" spans="1:27" ht="15" customHeight="1" x14ac:dyDescent="0.25">
      <c r="A6285" s="4" t="s">
        <v>6632</v>
      </c>
      <c r="B6285" s="4" t="s">
        <v>374</v>
      </c>
      <c r="C6285" s="4" t="s">
        <v>38</v>
      </c>
      <c r="D6285" s="4" t="s">
        <v>93</v>
      </c>
      <c r="E6285" s="4">
        <v>59</v>
      </c>
      <c r="F6285" s="4">
        <v>22.1</v>
      </c>
      <c r="G6285" s="4">
        <v>16.3</v>
      </c>
      <c r="H6285" s="4">
        <v>2954</v>
      </c>
      <c r="I6285" s="4">
        <v>4</v>
      </c>
      <c r="J6285" s="4">
        <v>110</v>
      </c>
      <c r="K6285" s="4">
        <v>0</v>
      </c>
      <c r="L6285" s="4">
        <v>8</v>
      </c>
      <c r="M6285" s="4">
        <v>4</v>
      </c>
      <c r="N6285" s="4">
        <v>-30.2</v>
      </c>
      <c r="O6285" s="4">
        <f t="shared" si="784"/>
        <v>3</v>
      </c>
      <c r="P6285" s="4">
        <f t="shared" si="785"/>
        <v>4</v>
      </c>
      <c r="Q6285" s="4">
        <f t="shared" si="786"/>
        <v>4</v>
      </c>
      <c r="R6285" s="4">
        <f t="shared" si="787"/>
        <v>11</v>
      </c>
      <c r="S6285" s="4">
        <f t="shared" si="788"/>
        <v>92.5</v>
      </c>
      <c r="T6285" s="4" t="str">
        <f t="shared" si="789"/>
        <v>C - Entwicklungspotenzial</v>
      </c>
      <c r="U6285" s="4">
        <f>ROUND(((E6285-Hilfswerte!$B$20)/Hilfswerte!$B$21)+((F6285-Hilfswerte!$B$22)/Hilfswerte!$B$23)+((G6285-Hilfswerte!$B$24)/Hilfswerte!$B$25)+0.1*INDEX(Hilfswerte!$B$4:$B$15,MATCH(C6285,Hilfswerte!$A$4:$A$15,0)),2)</f>
        <v>0.94</v>
      </c>
      <c r="V6285" s="4">
        <f>ROUND(SQRT((((E6285-Hilfswerte!$B$20)/Hilfswerte!$B$21)-Hilfswerte!$B$28)^2+(((F6285-Hilfswerte!$B$22)/Hilfswerte!$B$23)-Hilfswerte!$B$29)^2+(((G6285-Hilfswerte!$B$24)/Hilfswerte!$B$25)-Hilfswerte!$B$30)^2),3)</f>
        <v>0.97199999999999998</v>
      </c>
      <c r="W6285" s="4">
        <f>ROUND(E6285*Hilfswerte!$B$31,0)</f>
        <v>12127</v>
      </c>
      <c r="X6285" s="4">
        <f t="shared" si="790"/>
        <v>9173</v>
      </c>
      <c r="Y6285" s="4" t="str">
        <f>IF(T6285="A - Top-Kunde","bereits Top-Kunde",IF(AND(V6285&lt;=Hilfswerte!$B$34,H6285&lt;0.5*W6285),"Hoch",IF(AND(V6285&lt;=Hilfswerte!$B$35,H6285&lt;0.7*W6285),"Mittel","Niedrig")))</f>
        <v>Mittel</v>
      </c>
      <c r="Z6285" s="4">
        <f t="shared" si="791"/>
        <v>19.2</v>
      </c>
      <c r="AA6285" s="4" t="str">
        <f>IF(J6285&gt;365,"Bereits abgewandert (Segment D)",IF(Z6285&gt;=Hilfswerte!$B$38,"Rot - akut gefaehrdet",IF(Z6285&gt;=Hilfswerte!$B$39,"Gelb - beobachten","Gruen - stabil")))</f>
        <v>Gelb - beobachten</v>
      </c>
    </row>
    <row r="6286" spans="1:27" ht="15" customHeight="1" x14ac:dyDescent="0.25">
      <c r="A6286" s="4" t="s">
        <v>6633</v>
      </c>
      <c r="B6286" s="4" t="s">
        <v>374</v>
      </c>
      <c r="C6286" s="4" t="s">
        <v>74</v>
      </c>
      <c r="D6286" s="4" t="s">
        <v>93</v>
      </c>
      <c r="E6286" s="4">
        <v>54</v>
      </c>
      <c r="F6286" s="4">
        <v>13.1</v>
      </c>
      <c r="G6286" s="4">
        <v>3</v>
      </c>
      <c r="H6286" s="4">
        <v>3699</v>
      </c>
      <c r="I6286" s="4">
        <v>1</v>
      </c>
      <c r="J6286" s="4">
        <v>175</v>
      </c>
      <c r="K6286" s="4">
        <v>0</v>
      </c>
      <c r="L6286" s="4">
        <v>7</v>
      </c>
      <c r="M6286" s="4">
        <v>5</v>
      </c>
      <c r="N6286" s="4">
        <v>13.4</v>
      </c>
      <c r="O6286" s="4">
        <f t="shared" si="784"/>
        <v>3</v>
      </c>
      <c r="P6286" s="4">
        <f t="shared" si="785"/>
        <v>1</v>
      </c>
      <c r="Q6286" s="4">
        <f t="shared" si="786"/>
        <v>4</v>
      </c>
      <c r="R6286" s="4">
        <f t="shared" si="787"/>
        <v>8</v>
      </c>
      <c r="S6286" s="4">
        <f t="shared" si="788"/>
        <v>84.6</v>
      </c>
      <c r="T6286" s="4" t="str">
        <f t="shared" si="789"/>
        <v>C - Entwicklungspotenzial</v>
      </c>
      <c r="U6286" s="4">
        <f>ROUND(((E6286-Hilfswerte!$B$20)/Hilfswerte!$B$21)+((F6286-Hilfswerte!$B$22)/Hilfswerte!$B$23)+((G6286-Hilfswerte!$B$24)/Hilfswerte!$B$25)+0.1*INDEX(Hilfswerte!$B$4:$B$15,MATCH(C6286,Hilfswerte!$A$4:$A$15,0)),2)</f>
        <v>-1.72</v>
      </c>
      <c r="V6286" s="4">
        <f>ROUND(SQRT((((E6286-Hilfswerte!$B$20)/Hilfswerte!$B$21)-Hilfswerte!$B$28)^2+(((F6286-Hilfswerte!$B$22)/Hilfswerte!$B$23)-Hilfswerte!$B$29)^2+(((G6286-Hilfswerte!$B$24)/Hilfswerte!$B$25)-Hilfswerte!$B$30)^2),3)</f>
        <v>1.46</v>
      </c>
      <c r="W6286" s="4">
        <f>ROUND(E6286*Hilfswerte!$B$31,0)</f>
        <v>11099</v>
      </c>
      <c r="X6286" s="4">
        <f t="shared" si="790"/>
        <v>7400</v>
      </c>
      <c r="Y6286" s="4" t="str">
        <f>IF(T6286="A - Top-Kunde","bereits Top-Kunde",IF(AND(V6286&lt;=Hilfswerte!$B$34,H6286&lt;0.5*W6286),"Hoch",IF(AND(V6286&lt;=Hilfswerte!$B$35,H6286&lt;0.7*W6286),"Mittel","Niedrig")))</f>
        <v>Niedrig</v>
      </c>
      <c r="Z6286" s="4">
        <f t="shared" si="791"/>
        <v>10.199999999999999</v>
      </c>
      <c r="AA6286" s="4" t="str">
        <f>IF(J6286&gt;365,"Bereits abgewandert (Segment D)",IF(Z6286&gt;=Hilfswerte!$B$38,"Rot - akut gefaehrdet",IF(Z6286&gt;=Hilfswerte!$B$39,"Gelb - beobachten","Gruen - stabil")))</f>
        <v>Gruen - stabil</v>
      </c>
    </row>
    <row r="6287" spans="1:27" ht="15" customHeight="1" x14ac:dyDescent="0.25">
      <c r="A6287" s="4" t="s">
        <v>6634</v>
      </c>
      <c r="B6287" s="4" t="s">
        <v>185</v>
      </c>
      <c r="C6287" s="4" t="s">
        <v>38</v>
      </c>
      <c r="D6287" s="4" t="s">
        <v>30</v>
      </c>
      <c r="E6287" s="4">
        <v>14</v>
      </c>
      <c r="F6287" s="4">
        <v>2.2999999999999998</v>
      </c>
      <c r="G6287" s="4">
        <v>21.4</v>
      </c>
      <c r="H6287" s="4">
        <v>225</v>
      </c>
      <c r="I6287" s="4">
        <v>4</v>
      </c>
      <c r="J6287" s="4">
        <v>19</v>
      </c>
      <c r="K6287" s="4">
        <v>0</v>
      </c>
      <c r="L6287" s="4">
        <v>21</v>
      </c>
      <c r="M6287" s="4">
        <v>4</v>
      </c>
      <c r="N6287" s="4">
        <v>24.3</v>
      </c>
      <c r="O6287" s="4">
        <f t="shared" si="784"/>
        <v>5</v>
      </c>
      <c r="P6287" s="4">
        <f t="shared" si="785"/>
        <v>4</v>
      </c>
      <c r="Q6287" s="4">
        <f t="shared" si="786"/>
        <v>2</v>
      </c>
      <c r="R6287" s="4">
        <f t="shared" si="787"/>
        <v>11</v>
      </c>
      <c r="S6287" s="4">
        <f t="shared" si="788"/>
        <v>115.9</v>
      </c>
      <c r="T6287" s="4" t="str">
        <f t="shared" si="789"/>
        <v>B - Kernkunde</v>
      </c>
      <c r="U6287" s="4">
        <f>ROUND(((E6287-Hilfswerte!$B$20)/Hilfswerte!$B$21)+((F6287-Hilfswerte!$B$22)/Hilfswerte!$B$23)+((G6287-Hilfswerte!$B$24)/Hilfswerte!$B$25)+0.1*INDEX(Hilfswerte!$B$4:$B$15,MATCH(C6287,Hilfswerte!$A$4:$A$15,0)),2)</f>
        <v>1.2</v>
      </c>
      <c r="V6287" s="4">
        <f>ROUND(SQRT((((E6287-Hilfswerte!$B$20)/Hilfswerte!$B$21)-Hilfswerte!$B$28)^2+(((F6287-Hilfswerte!$B$22)/Hilfswerte!$B$23)-Hilfswerte!$B$29)^2+(((G6287-Hilfswerte!$B$24)/Hilfswerte!$B$25)-Hilfswerte!$B$30)^2),3)</f>
        <v>1.8580000000000001</v>
      </c>
      <c r="W6287" s="4">
        <f>ROUND(E6287*Hilfswerte!$B$31,0)</f>
        <v>2878</v>
      </c>
      <c r="X6287" s="4">
        <f t="shared" si="790"/>
        <v>2653</v>
      </c>
      <c r="Y6287" s="4" t="str">
        <f>IF(T6287="A - Top-Kunde","bereits Top-Kunde",IF(AND(V6287&lt;=Hilfswerte!$B$34,H6287&lt;0.5*W6287),"Hoch",IF(AND(V6287&lt;=Hilfswerte!$B$35,H6287&lt;0.7*W6287),"Mittel","Niedrig")))</f>
        <v>Niedrig</v>
      </c>
      <c r="Z6287" s="4">
        <f t="shared" si="791"/>
        <v>5.2</v>
      </c>
      <c r="AA6287" s="4" t="str">
        <f>IF(J6287&gt;365,"Bereits abgewandert (Segment D)",IF(Z6287&gt;=Hilfswerte!$B$38,"Rot - akut gefaehrdet",IF(Z6287&gt;=Hilfswerte!$B$39,"Gelb - beobachten","Gruen - stabil")))</f>
        <v>Gruen - stabil</v>
      </c>
    </row>
    <row r="6288" spans="1:27" ht="15" customHeight="1" x14ac:dyDescent="0.25">
      <c r="A6288" s="4" t="s">
        <v>6635</v>
      </c>
      <c r="B6288" s="4" t="s">
        <v>83</v>
      </c>
      <c r="C6288" s="4" t="s">
        <v>74</v>
      </c>
      <c r="D6288" s="4" t="s">
        <v>56</v>
      </c>
      <c r="E6288" s="4">
        <v>46</v>
      </c>
      <c r="F6288" s="4">
        <v>13.2</v>
      </c>
      <c r="G6288" s="4">
        <v>3.8</v>
      </c>
      <c r="H6288" s="4">
        <v>23236</v>
      </c>
      <c r="I6288" s="4">
        <v>3</v>
      </c>
      <c r="J6288" s="4">
        <v>11</v>
      </c>
      <c r="K6288" s="4">
        <v>1</v>
      </c>
      <c r="L6288" s="4">
        <v>7</v>
      </c>
      <c r="M6288" s="4">
        <v>3</v>
      </c>
      <c r="N6288" s="4">
        <v>-22.9</v>
      </c>
      <c r="O6288" s="4">
        <f t="shared" si="784"/>
        <v>5</v>
      </c>
      <c r="P6288" s="4">
        <f t="shared" si="785"/>
        <v>3</v>
      </c>
      <c r="Q6288" s="4">
        <f t="shared" si="786"/>
        <v>5</v>
      </c>
      <c r="R6288" s="4">
        <f t="shared" si="787"/>
        <v>13</v>
      </c>
      <c r="S6288" s="4">
        <f t="shared" si="788"/>
        <v>110.5</v>
      </c>
      <c r="T6288" s="4" t="str">
        <f t="shared" si="789"/>
        <v>B - Kernkunde</v>
      </c>
      <c r="U6288" s="4">
        <f>ROUND(((E6288-Hilfswerte!$B$20)/Hilfswerte!$B$21)+((F6288-Hilfswerte!$B$22)/Hilfswerte!$B$23)+((G6288-Hilfswerte!$B$24)/Hilfswerte!$B$25)+0.1*INDEX(Hilfswerte!$B$4:$B$15,MATCH(C6288,Hilfswerte!$A$4:$A$15,0)),2)</f>
        <v>-1.62</v>
      </c>
      <c r="V6288" s="4">
        <f>ROUND(SQRT((((E6288-Hilfswerte!$B$20)/Hilfswerte!$B$21)-Hilfswerte!$B$28)^2+(((F6288-Hilfswerte!$B$22)/Hilfswerte!$B$23)-Hilfswerte!$B$29)^2+(((G6288-Hilfswerte!$B$24)/Hilfswerte!$B$25)-Hilfswerte!$B$30)^2),3)</f>
        <v>1.359</v>
      </c>
      <c r="W6288" s="4">
        <f>ROUND(E6288*Hilfswerte!$B$31,0)</f>
        <v>9455</v>
      </c>
      <c r="X6288" s="4">
        <f t="shared" si="790"/>
        <v>0</v>
      </c>
      <c r="Y6288" s="4" t="str">
        <f>IF(T6288="A - Top-Kunde","bereits Top-Kunde",IF(AND(V6288&lt;=Hilfswerte!$B$34,H6288&lt;0.5*W6288),"Hoch",IF(AND(V6288&lt;=Hilfswerte!$B$35,H6288&lt;0.7*W6288),"Mittel","Niedrig")))</f>
        <v>Niedrig</v>
      </c>
      <c r="Z6288" s="4">
        <f t="shared" si="791"/>
        <v>14.1</v>
      </c>
      <c r="AA6288" s="4" t="str">
        <f>IF(J6288&gt;365,"Bereits abgewandert (Segment D)",IF(Z6288&gt;=Hilfswerte!$B$38,"Rot - akut gefaehrdet",IF(Z6288&gt;=Hilfswerte!$B$39,"Gelb - beobachten","Gruen - stabil")))</f>
        <v>Gelb - beobachten</v>
      </c>
    </row>
    <row r="6289" spans="1:27" ht="15" customHeight="1" x14ac:dyDescent="0.25">
      <c r="A6289" s="4" t="s">
        <v>6636</v>
      </c>
      <c r="B6289" s="4" t="s">
        <v>483</v>
      </c>
      <c r="C6289" s="4" t="s">
        <v>59</v>
      </c>
      <c r="D6289" s="4" t="s">
        <v>77</v>
      </c>
      <c r="E6289" s="4">
        <v>11</v>
      </c>
      <c r="F6289" s="4">
        <v>2.2000000000000002</v>
      </c>
      <c r="G6289" s="4">
        <v>9.4</v>
      </c>
      <c r="H6289" s="4">
        <v>1107</v>
      </c>
      <c r="I6289" s="4">
        <v>3</v>
      </c>
      <c r="J6289" s="4">
        <v>37</v>
      </c>
      <c r="K6289" s="4">
        <v>0</v>
      </c>
      <c r="L6289" s="4">
        <v>-6</v>
      </c>
      <c r="M6289" s="4">
        <v>1</v>
      </c>
      <c r="N6289" s="4">
        <v>-4.7</v>
      </c>
      <c r="O6289" s="4">
        <f t="shared" si="784"/>
        <v>4</v>
      </c>
      <c r="P6289" s="4">
        <f t="shared" si="785"/>
        <v>3</v>
      </c>
      <c r="Q6289" s="4">
        <f t="shared" si="786"/>
        <v>3</v>
      </c>
      <c r="R6289" s="4">
        <f t="shared" si="787"/>
        <v>10</v>
      </c>
      <c r="S6289" s="4">
        <f t="shared" si="788"/>
        <v>97.7</v>
      </c>
      <c r="T6289" s="4" t="str">
        <f t="shared" si="789"/>
        <v>C - Entwicklungspotenzial</v>
      </c>
      <c r="U6289" s="4">
        <f>ROUND(((E6289-Hilfswerte!$B$20)/Hilfswerte!$B$21)+((F6289-Hilfswerte!$B$22)/Hilfswerte!$B$23)+((G6289-Hilfswerte!$B$24)/Hilfswerte!$B$25)+0.1*INDEX(Hilfswerte!$B$4:$B$15,MATCH(C6289,Hilfswerte!$A$4:$A$15,0)),2)</f>
        <v>-1.1299999999999999</v>
      </c>
      <c r="V6289" s="4">
        <f>ROUND(SQRT((((E6289-Hilfswerte!$B$20)/Hilfswerte!$B$21)-Hilfswerte!$B$28)^2+(((F6289-Hilfswerte!$B$22)/Hilfswerte!$B$23)-Hilfswerte!$B$29)^2+(((G6289-Hilfswerte!$B$24)/Hilfswerte!$B$25)-Hilfswerte!$B$30)^2),3)</f>
        <v>0.96899999999999997</v>
      </c>
      <c r="W6289" s="4">
        <f>ROUND(E6289*Hilfswerte!$B$31,0)</f>
        <v>2261</v>
      </c>
      <c r="X6289" s="4">
        <f t="shared" si="790"/>
        <v>1154</v>
      </c>
      <c r="Y6289" s="4" t="str">
        <f>IF(T6289="A - Top-Kunde","bereits Top-Kunde",IF(AND(V6289&lt;=Hilfswerte!$B$34,H6289&lt;0.5*W6289),"Hoch",IF(AND(V6289&lt;=Hilfswerte!$B$35,H6289&lt;0.7*W6289),"Mittel","Niedrig")))</f>
        <v>Mittel</v>
      </c>
      <c r="Z6289" s="4">
        <f t="shared" si="791"/>
        <v>3.7</v>
      </c>
      <c r="AA6289" s="4" t="str">
        <f>IF(J6289&gt;365,"Bereits abgewandert (Segment D)",IF(Z6289&gt;=Hilfswerte!$B$38,"Rot - akut gefaehrdet",IF(Z6289&gt;=Hilfswerte!$B$39,"Gelb - beobachten","Gruen - stabil")))</f>
        <v>Gruen - stabil</v>
      </c>
    </row>
    <row r="6290" spans="1:27" ht="15" customHeight="1" x14ac:dyDescent="0.25">
      <c r="A6290" s="4" t="s">
        <v>6637</v>
      </c>
      <c r="B6290" s="4" t="s">
        <v>44</v>
      </c>
      <c r="C6290" s="4" t="s">
        <v>84</v>
      </c>
      <c r="D6290" s="4" t="s">
        <v>30</v>
      </c>
      <c r="E6290" s="4">
        <v>103</v>
      </c>
      <c r="F6290" s="4">
        <v>19.8</v>
      </c>
      <c r="G6290" s="4">
        <v>17.3</v>
      </c>
      <c r="H6290" s="4">
        <v>0</v>
      </c>
      <c r="I6290" s="4">
        <v>0</v>
      </c>
      <c r="J6290" s="4">
        <v>692</v>
      </c>
      <c r="K6290" s="4">
        <v>0</v>
      </c>
      <c r="L6290" s="4">
        <v>29</v>
      </c>
      <c r="M6290" s="4">
        <v>0</v>
      </c>
      <c r="N6290" s="4">
        <v>-73</v>
      </c>
      <c r="O6290" s="4">
        <f t="shared" si="784"/>
        <v>1</v>
      </c>
      <c r="P6290" s="4">
        <f t="shared" si="785"/>
        <v>1</v>
      </c>
      <c r="Q6290" s="4">
        <f t="shared" si="786"/>
        <v>1</v>
      </c>
      <c r="R6290" s="4">
        <f t="shared" si="787"/>
        <v>3</v>
      </c>
      <c r="S6290" s="4">
        <f t="shared" si="788"/>
        <v>-15.2</v>
      </c>
      <c r="T6290" s="4" t="str">
        <f t="shared" si="789"/>
        <v>D - Abwanderungsrisiko</v>
      </c>
      <c r="U6290" s="4">
        <f>ROUND(((E6290-Hilfswerte!$B$20)/Hilfswerte!$B$21)+((F6290-Hilfswerte!$B$22)/Hilfswerte!$B$23)+((G6290-Hilfswerte!$B$24)/Hilfswerte!$B$25)+0.1*INDEX(Hilfswerte!$B$4:$B$15,MATCH(C6290,Hilfswerte!$A$4:$A$15,0)),2)</f>
        <v>0.91</v>
      </c>
      <c r="V6290" s="4">
        <f>ROUND(SQRT((((E6290-Hilfswerte!$B$20)/Hilfswerte!$B$21)-Hilfswerte!$B$28)^2+(((F6290-Hilfswerte!$B$22)/Hilfswerte!$B$23)-Hilfswerte!$B$29)^2+(((G6290-Hilfswerte!$B$24)/Hilfswerte!$B$25)-Hilfswerte!$B$30)^2),3)</f>
        <v>1.056</v>
      </c>
      <c r="W6290" s="4">
        <f>ROUND(E6290*Hilfswerte!$B$31,0)</f>
        <v>21171</v>
      </c>
      <c r="X6290" s="4">
        <f t="shared" si="790"/>
        <v>21171</v>
      </c>
      <c r="Y6290" s="4" t="str">
        <f>IF(T6290="A - Top-Kunde","bereits Top-Kunde",IF(AND(V6290&lt;=Hilfswerte!$B$34,H6290&lt;0.5*W6290),"Hoch",IF(AND(V6290&lt;=Hilfswerte!$B$35,H6290&lt;0.7*W6290),"Mittel","Niedrig")))</f>
        <v>Mittel</v>
      </c>
      <c r="Z6290" s="4">
        <f t="shared" si="791"/>
        <v>69.599999999999994</v>
      </c>
      <c r="AA6290" s="4" t="str">
        <f>IF(J6290&gt;365,"Bereits abgewandert (Segment D)",IF(Z6290&gt;=Hilfswerte!$B$38,"Rot - akut gefaehrdet",IF(Z6290&gt;=Hilfswerte!$B$39,"Gelb - beobachten","Gruen - stabil")))</f>
        <v>Bereits abgewandert (Segment D)</v>
      </c>
    </row>
    <row r="6291" spans="1:27" ht="15" customHeight="1" x14ac:dyDescent="0.25">
      <c r="A6291" s="4" t="s">
        <v>6638</v>
      </c>
      <c r="B6291" s="4" t="s">
        <v>331</v>
      </c>
      <c r="C6291" s="4" t="s">
        <v>38</v>
      </c>
      <c r="D6291" s="4" t="s">
        <v>30</v>
      </c>
      <c r="E6291" s="4">
        <v>32</v>
      </c>
      <c r="F6291" s="4">
        <v>7.6</v>
      </c>
      <c r="G6291" s="4">
        <v>2.6</v>
      </c>
      <c r="H6291" s="4">
        <v>1979</v>
      </c>
      <c r="I6291" s="4">
        <v>3</v>
      </c>
      <c r="J6291" s="4">
        <v>60</v>
      </c>
      <c r="K6291" s="4">
        <v>0</v>
      </c>
      <c r="L6291" s="4">
        <v>8</v>
      </c>
      <c r="M6291" s="4">
        <v>5</v>
      </c>
      <c r="N6291" s="4">
        <v>-9.1999999999999993</v>
      </c>
      <c r="O6291" s="4">
        <f t="shared" si="784"/>
        <v>4</v>
      </c>
      <c r="P6291" s="4">
        <f t="shared" si="785"/>
        <v>3</v>
      </c>
      <c r="Q6291" s="4">
        <f t="shared" si="786"/>
        <v>3</v>
      </c>
      <c r="R6291" s="4">
        <f t="shared" si="787"/>
        <v>10</v>
      </c>
      <c r="S6291" s="4">
        <f t="shared" si="788"/>
        <v>93</v>
      </c>
      <c r="T6291" s="4" t="str">
        <f t="shared" si="789"/>
        <v>C - Entwicklungspotenzial</v>
      </c>
      <c r="U6291" s="4">
        <f>ROUND(((E6291-Hilfswerte!$B$20)/Hilfswerte!$B$21)+((F6291-Hilfswerte!$B$22)/Hilfswerte!$B$23)+((G6291-Hilfswerte!$B$24)/Hilfswerte!$B$25)+0.1*INDEX(Hilfswerte!$B$4:$B$15,MATCH(C6291,Hilfswerte!$A$4:$A$15,0)),2)</f>
        <v>-1.61</v>
      </c>
      <c r="V6291" s="4">
        <f>ROUND(SQRT((((E6291-Hilfswerte!$B$20)/Hilfswerte!$B$21)-Hilfswerte!$B$28)^2+(((F6291-Hilfswerte!$B$22)/Hilfswerte!$B$23)-Hilfswerte!$B$29)^2+(((G6291-Hilfswerte!$B$24)/Hilfswerte!$B$25)-Hilfswerte!$B$30)^2),3)</f>
        <v>1.58</v>
      </c>
      <c r="W6291" s="4">
        <f>ROUND(E6291*Hilfswerte!$B$31,0)</f>
        <v>6577</v>
      </c>
      <c r="X6291" s="4">
        <f t="shared" si="790"/>
        <v>4598</v>
      </c>
      <c r="Y6291" s="4" t="str">
        <f>IF(T6291="A - Top-Kunde","bereits Top-Kunde",IF(AND(V6291&lt;=Hilfswerte!$B$34,H6291&lt;0.5*W6291),"Hoch",IF(AND(V6291&lt;=Hilfswerte!$B$35,H6291&lt;0.7*W6291),"Mittel","Niedrig")))</f>
        <v>Niedrig</v>
      </c>
      <c r="Z6291" s="4">
        <f t="shared" si="791"/>
        <v>8.3000000000000007</v>
      </c>
      <c r="AA6291" s="4" t="str">
        <f>IF(J6291&gt;365,"Bereits abgewandert (Segment D)",IF(Z6291&gt;=Hilfswerte!$B$38,"Rot - akut gefaehrdet",IF(Z6291&gt;=Hilfswerte!$B$39,"Gelb - beobachten","Gruen - stabil")))</f>
        <v>Gruen - stabil</v>
      </c>
    </row>
    <row r="6292" spans="1:27" ht="15" customHeight="1" x14ac:dyDescent="0.25">
      <c r="A6292" s="4" t="s">
        <v>6639</v>
      </c>
      <c r="B6292" s="4" t="s">
        <v>799</v>
      </c>
      <c r="C6292" s="4" t="s">
        <v>62</v>
      </c>
      <c r="D6292" s="4" t="s">
        <v>52</v>
      </c>
      <c r="E6292" s="4">
        <v>393</v>
      </c>
      <c r="F6292" s="4">
        <v>73.099999999999994</v>
      </c>
      <c r="G6292" s="4">
        <v>4.7</v>
      </c>
      <c r="H6292" s="4">
        <v>55684</v>
      </c>
      <c r="I6292" s="4">
        <v>6</v>
      </c>
      <c r="J6292" s="4">
        <v>5</v>
      </c>
      <c r="K6292" s="4">
        <v>1</v>
      </c>
      <c r="L6292" s="4">
        <v>37</v>
      </c>
      <c r="M6292" s="4">
        <v>3</v>
      </c>
      <c r="N6292" s="4">
        <v>-14.4</v>
      </c>
      <c r="O6292" s="4">
        <f t="shared" si="784"/>
        <v>5</v>
      </c>
      <c r="P6292" s="4">
        <f t="shared" si="785"/>
        <v>5</v>
      </c>
      <c r="Q6292" s="4">
        <f t="shared" si="786"/>
        <v>5</v>
      </c>
      <c r="R6292" s="4">
        <f t="shared" si="787"/>
        <v>15</v>
      </c>
      <c r="S6292" s="4">
        <f t="shared" si="788"/>
        <v>125.7</v>
      </c>
      <c r="T6292" s="4" t="str">
        <f t="shared" si="789"/>
        <v>A - Top-Kunde</v>
      </c>
      <c r="U6292" s="4">
        <f>ROUND(((E6292-Hilfswerte!$B$20)/Hilfswerte!$B$21)+((F6292-Hilfswerte!$B$22)/Hilfswerte!$B$23)+((G6292-Hilfswerte!$B$24)/Hilfswerte!$B$25)+0.1*INDEX(Hilfswerte!$B$4:$B$15,MATCH(C6292,Hilfswerte!$A$4:$A$15,0)),2)</f>
        <v>1.52</v>
      </c>
      <c r="V6292" s="4">
        <f>ROUND(SQRT((((E6292-Hilfswerte!$B$20)/Hilfswerte!$B$21)-Hilfswerte!$B$28)^2+(((F6292-Hilfswerte!$B$22)/Hilfswerte!$B$23)-Hilfswerte!$B$29)^2+(((G6292-Hilfswerte!$B$24)/Hilfswerte!$B$25)-Hilfswerte!$B$30)^2),3)</f>
        <v>1.552</v>
      </c>
      <c r="W6292" s="4">
        <f>ROUND(E6292*Hilfswerte!$B$31,0)</f>
        <v>80780</v>
      </c>
      <c r="X6292" s="4">
        <f t="shared" si="790"/>
        <v>25096</v>
      </c>
      <c r="Y6292" s="4" t="str">
        <f>IF(T6292="A - Top-Kunde","bereits Top-Kunde",IF(AND(V6292&lt;=Hilfswerte!$B$34,H6292&lt;0.5*W6292),"Hoch",IF(AND(V6292&lt;=Hilfswerte!$B$35,H6292&lt;0.7*W6292),"Mittel","Niedrig")))</f>
        <v>bereits Top-Kunde</v>
      </c>
      <c r="Z6292" s="4">
        <f t="shared" si="791"/>
        <v>16.399999999999999</v>
      </c>
      <c r="AA6292" s="4" t="str">
        <f>IF(J6292&gt;365,"Bereits abgewandert (Segment D)",IF(Z6292&gt;=Hilfswerte!$B$38,"Rot - akut gefaehrdet",IF(Z6292&gt;=Hilfswerte!$B$39,"Gelb - beobachten","Gruen - stabil")))</f>
        <v>Gelb - beobachten</v>
      </c>
    </row>
    <row r="6293" spans="1:27" ht="15" customHeight="1" x14ac:dyDescent="0.25">
      <c r="A6293" s="4" t="s">
        <v>6640</v>
      </c>
      <c r="B6293" s="4" t="s">
        <v>54</v>
      </c>
      <c r="C6293" s="4" t="s">
        <v>59</v>
      </c>
      <c r="D6293" s="4" t="s">
        <v>30</v>
      </c>
      <c r="E6293" s="4">
        <v>31</v>
      </c>
      <c r="F6293" s="4">
        <v>5.2</v>
      </c>
      <c r="G6293" s="4">
        <v>3.7</v>
      </c>
      <c r="H6293" s="4">
        <v>1482</v>
      </c>
      <c r="I6293" s="4">
        <v>2</v>
      </c>
      <c r="J6293" s="4">
        <v>300</v>
      </c>
      <c r="K6293" s="4">
        <v>0</v>
      </c>
      <c r="L6293" s="4">
        <v>51</v>
      </c>
      <c r="M6293" s="4">
        <v>4</v>
      </c>
      <c r="N6293" s="4">
        <v>3</v>
      </c>
      <c r="O6293" s="4">
        <f t="shared" si="784"/>
        <v>2</v>
      </c>
      <c r="P6293" s="4">
        <f t="shared" si="785"/>
        <v>2</v>
      </c>
      <c r="Q6293" s="4">
        <f t="shared" si="786"/>
        <v>3</v>
      </c>
      <c r="R6293" s="4">
        <f t="shared" si="787"/>
        <v>7</v>
      </c>
      <c r="S6293" s="4">
        <f t="shared" si="788"/>
        <v>56.2</v>
      </c>
      <c r="T6293" s="4" t="str">
        <f t="shared" si="789"/>
        <v>C - Entwicklungspotenzial</v>
      </c>
      <c r="U6293" s="4">
        <f>ROUND(((E6293-Hilfswerte!$B$20)/Hilfswerte!$B$21)+((F6293-Hilfswerte!$B$22)/Hilfswerte!$B$23)+((G6293-Hilfswerte!$B$24)/Hilfswerte!$B$25)+0.1*INDEX(Hilfswerte!$B$4:$B$15,MATCH(C6293,Hilfswerte!$A$4:$A$15,0)),2)</f>
        <v>-1.9</v>
      </c>
      <c r="V6293" s="4">
        <f>ROUND(SQRT((((E6293-Hilfswerte!$B$20)/Hilfswerte!$B$21)-Hilfswerte!$B$28)^2+(((F6293-Hilfswerte!$B$22)/Hilfswerte!$B$23)-Hilfswerte!$B$29)^2+(((G6293-Hilfswerte!$B$24)/Hilfswerte!$B$25)-Hilfswerte!$B$30)^2),3)</f>
        <v>1.4510000000000001</v>
      </c>
      <c r="W6293" s="4">
        <f>ROUND(E6293*Hilfswerte!$B$31,0)</f>
        <v>6372</v>
      </c>
      <c r="X6293" s="4">
        <f t="shared" si="790"/>
        <v>4890</v>
      </c>
      <c r="Y6293" s="4" t="str">
        <f>IF(T6293="A - Top-Kunde","bereits Top-Kunde",IF(AND(V6293&lt;=Hilfswerte!$B$34,H6293&lt;0.5*W6293),"Hoch",IF(AND(V6293&lt;=Hilfswerte!$B$35,H6293&lt;0.7*W6293),"Mittel","Niedrig")))</f>
        <v>Niedrig</v>
      </c>
      <c r="Z6293" s="4">
        <f t="shared" si="791"/>
        <v>25.2</v>
      </c>
      <c r="AA6293" s="4" t="str">
        <f>IF(J6293&gt;365,"Bereits abgewandert (Segment D)",IF(Z6293&gt;=Hilfswerte!$B$38,"Rot - akut gefaehrdet",IF(Z6293&gt;=Hilfswerte!$B$39,"Gelb - beobachten","Gruen - stabil")))</f>
        <v>Rot - akut gefaehrdet</v>
      </c>
    </row>
    <row r="6294" spans="1:27" ht="15" customHeight="1" x14ac:dyDescent="0.25">
      <c r="A6294" s="4" t="s">
        <v>6641</v>
      </c>
      <c r="B6294" s="4" t="s">
        <v>103</v>
      </c>
      <c r="C6294" s="4" t="s">
        <v>38</v>
      </c>
      <c r="D6294" s="4" t="s">
        <v>30</v>
      </c>
      <c r="E6294" s="4">
        <v>37</v>
      </c>
      <c r="F6294" s="4">
        <v>6.2</v>
      </c>
      <c r="G6294" s="4">
        <v>18.600000000000001</v>
      </c>
      <c r="H6294" s="4">
        <v>9130</v>
      </c>
      <c r="I6294" s="4">
        <v>4</v>
      </c>
      <c r="J6294" s="4">
        <v>26</v>
      </c>
      <c r="K6294" s="4">
        <v>2</v>
      </c>
      <c r="L6294" s="4">
        <v>19</v>
      </c>
      <c r="M6294" s="4">
        <v>2</v>
      </c>
      <c r="N6294" s="4">
        <v>14.7</v>
      </c>
      <c r="O6294" s="4">
        <f t="shared" si="784"/>
        <v>5</v>
      </c>
      <c r="P6294" s="4">
        <f t="shared" si="785"/>
        <v>4</v>
      </c>
      <c r="Q6294" s="4">
        <f t="shared" si="786"/>
        <v>5</v>
      </c>
      <c r="R6294" s="4">
        <f t="shared" si="787"/>
        <v>14</v>
      </c>
      <c r="S6294" s="4">
        <f t="shared" si="788"/>
        <v>129.69999999999999</v>
      </c>
      <c r="T6294" s="4" t="str">
        <f t="shared" si="789"/>
        <v>A - Top-Kunde</v>
      </c>
      <c r="U6294" s="4">
        <f>ROUND(((E6294-Hilfswerte!$B$20)/Hilfswerte!$B$21)+((F6294-Hilfswerte!$B$22)/Hilfswerte!$B$23)+((G6294-Hilfswerte!$B$24)/Hilfswerte!$B$25)+0.1*INDEX(Hilfswerte!$B$4:$B$15,MATCH(C6294,Hilfswerte!$A$4:$A$15,0)),2)</f>
        <v>0.92</v>
      </c>
      <c r="V6294" s="4">
        <f>ROUND(SQRT((((E6294-Hilfswerte!$B$20)/Hilfswerte!$B$21)-Hilfswerte!$B$28)^2+(((F6294-Hilfswerte!$B$22)/Hilfswerte!$B$23)-Hilfswerte!$B$29)^2+(((G6294-Hilfswerte!$B$24)/Hilfswerte!$B$25)-Hilfswerte!$B$30)^2),3)</f>
        <v>1.417</v>
      </c>
      <c r="W6294" s="4">
        <f>ROUND(E6294*Hilfswerte!$B$31,0)</f>
        <v>7605</v>
      </c>
      <c r="X6294" s="4">
        <f t="shared" si="790"/>
        <v>0</v>
      </c>
      <c r="Y6294" s="4" t="str">
        <f>IF(T6294="A - Top-Kunde","bereits Top-Kunde",IF(AND(V6294&lt;=Hilfswerte!$B$34,H6294&lt;0.5*W6294),"Hoch",IF(AND(V6294&lt;=Hilfswerte!$B$35,H6294&lt;0.7*W6294),"Mittel","Niedrig")))</f>
        <v>bereits Top-Kunde</v>
      </c>
      <c r="Z6294" s="4">
        <f t="shared" si="791"/>
        <v>11.1</v>
      </c>
      <c r="AA6294" s="4" t="str">
        <f>IF(J6294&gt;365,"Bereits abgewandert (Segment D)",IF(Z6294&gt;=Hilfswerte!$B$38,"Rot - akut gefaehrdet",IF(Z6294&gt;=Hilfswerte!$B$39,"Gelb - beobachten","Gruen - stabil")))</f>
        <v>Gruen - stabil</v>
      </c>
    </row>
    <row r="6295" spans="1:27" ht="15" customHeight="1" x14ac:dyDescent="0.25">
      <c r="A6295" s="4" t="s">
        <v>6642</v>
      </c>
      <c r="B6295" s="4" t="s">
        <v>645</v>
      </c>
      <c r="C6295" s="4" t="s">
        <v>59</v>
      </c>
      <c r="D6295" s="4" t="s">
        <v>30</v>
      </c>
      <c r="E6295" s="4">
        <v>36</v>
      </c>
      <c r="F6295" s="4">
        <v>9.1999999999999993</v>
      </c>
      <c r="G6295" s="4">
        <v>20.2</v>
      </c>
      <c r="H6295" s="4">
        <v>14180</v>
      </c>
      <c r="I6295" s="4">
        <v>3</v>
      </c>
      <c r="J6295" s="4">
        <v>76</v>
      </c>
      <c r="K6295" s="4">
        <v>1</v>
      </c>
      <c r="L6295" s="4">
        <v>2</v>
      </c>
      <c r="M6295" s="4">
        <v>6</v>
      </c>
      <c r="N6295" s="4">
        <v>-6.8</v>
      </c>
      <c r="O6295" s="4">
        <f t="shared" si="784"/>
        <v>4</v>
      </c>
      <c r="P6295" s="4">
        <f t="shared" si="785"/>
        <v>3</v>
      </c>
      <c r="Q6295" s="4">
        <f t="shared" si="786"/>
        <v>5</v>
      </c>
      <c r="R6295" s="4">
        <f t="shared" si="787"/>
        <v>12</v>
      </c>
      <c r="S6295" s="4">
        <f t="shared" si="788"/>
        <v>110</v>
      </c>
      <c r="T6295" s="4" t="str">
        <f t="shared" si="789"/>
        <v>B - Kernkunde</v>
      </c>
      <c r="U6295" s="4">
        <f>ROUND(((E6295-Hilfswerte!$B$20)/Hilfswerte!$B$21)+((F6295-Hilfswerte!$B$22)/Hilfswerte!$B$23)+((G6295-Hilfswerte!$B$24)/Hilfswerte!$B$25)+0.1*INDEX(Hilfswerte!$B$4:$B$15,MATCH(C6295,Hilfswerte!$A$4:$A$15,0)),2)</f>
        <v>0.81</v>
      </c>
      <c r="V6295" s="4">
        <f>ROUND(SQRT((((E6295-Hilfswerte!$B$20)/Hilfswerte!$B$21)-Hilfswerte!$B$28)^2+(((F6295-Hilfswerte!$B$22)/Hilfswerte!$B$23)-Hilfswerte!$B$29)^2+(((G6295-Hilfswerte!$B$24)/Hilfswerte!$B$25)-Hilfswerte!$B$30)^2),3)</f>
        <v>1.617</v>
      </c>
      <c r="W6295" s="4">
        <f>ROUND(E6295*Hilfswerte!$B$31,0)</f>
        <v>7400</v>
      </c>
      <c r="X6295" s="4">
        <f t="shared" si="790"/>
        <v>0</v>
      </c>
      <c r="Y6295" s="4" t="str">
        <f>IF(T6295="A - Top-Kunde","bereits Top-Kunde",IF(AND(V6295&lt;=Hilfswerte!$B$34,H6295&lt;0.5*W6295),"Hoch",IF(AND(V6295&lt;=Hilfswerte!$B$35,H6295&lt;0.7*W6295),"Mittel","Niedrig")))</f>
        <v>Niedrig</v>
      </c>
      <c r="Z6295" s="4">
        <f t="shared" si="791"/>
        <v>9.9</v>
      </c>
      <c r="AA6295" s="4" t="str">
        <f>IF(J6295&gt;365,"Bereits abgewandert (Segment D)",IF(Z6295&gt;=Hilfswerte!$B$38,"Rot - akut gefaehrdet",IF(Z6295&gt;=Hilfswerte!$B$39,"Gelb - beobachten","Gruen - stabil")))</f>
        <v>Gruen - stabil</v>
      </c>
    </row>
    <row r="6296" spans="1:27" ht="15" customHeight="1" x14ac:dyDescent="0.25">
      <c r="A6296" s="4" t="s">
        <v>6643</v>
      </c>
      <c r="B6296" s="4" t="s">
        <v>194</v>
      </c>
      <c r="C6296" s="4" t="s">
        <v>89</v>
      </c>
      <c r="D6296" s="4" t="s">
        <v>30</v>
      </c>
      <c r="E6296" s="4">
        <v>122</v>
      </c>
      <c r="F6296" s="4">
        <v>27.2</v>
      </c>
      <c r="G6296" s="4">
        <v>15.1</v>
      </c>
      <c r="H6296" s="4">
        <v>2820</v>
      </c>
      <c r="I6296" s="4">
        <v>1</v>
      </c>
      <c r="J6296" s="4">
        <v>315</v>
      </c>
      <c r="K6296" s="4">
        <v>0</v>
      </c>
      <c r="L6296" s="4">
        <v>5</v>
      </c>
      <c r="M6296" s="4">
        <v>5</v>
      </c>
      <c r="N6296" s="4">
        <v>34.6</v>
      </c>
      <c r="O6296" s="4">
        <f t="shared" si="784"/>
        <v>2</v>
      </c>
      <c r="P6296" s="4">
        <f t="shared" si="785"/>
        <v>1</v>
      </c>
      <c r="Q6296" s="4">
        <f t="shared" si="786"/>
        <v>4</v>
      </c>
      <c r="R6296" s="4">
        <f t="shared" si="787"/>
        <v>7</v>
      </c>
      <c r="S6296" s="4">
        <f t="shared" si="788"/>
        <v>85.8</v>
      </c>
      <c r="T6296" s="4" t="str">
        <f t="shared" si="789"/>
        <v>C - Entwicklungspotenzial</v>
      </c>
      <c r="U6296" s="4">
        <f>ROUND(((E6296-Hilfswerte!$B$20)/Hilfswerte!$B$21)+((F6296-Hilfswerte!$B$22)/Hilfswerte!$B$23)+((G6296-Hilfswerte!$B$24)/Hilfswerte!$B$25)+0.1*INDEX(Hilfswerte!$B$4:$B$15,MATCH(C6296,Hilfswerte!$A$4:$A$15,0)),2)</f>
        <v>1.06</v>
      </c>
      <c r="V6296" s="4">
        <f>ROUND(SQRT((((E6296-Hilfswerte!$B$20)/Hilfswerte!$B$21)-Hilfswerte!$B$28)^2+(((F6296-Hilfswerte!$B$22)/Hilfswerte!$B$23)-Hilfswerte!$B$29)^2+(((G6296-Hilfswerte!$B$24)/Hilfswerte!$B$25)-Hilfswerte!$B$30)^2),3)</f>
        <v>0.67400000000000004</v>
      </c>
      <c r="W6296" s="4">
        <f>ROUND(E6296*Hilfswerte!$B$31,0)</f>
        <v>25077</v>
      </c>
      <c r="X6296" s="4">
        <f t="shared" si="790"/>
        <v>22257</v>
      </c>
      <c r="Y6296" s="4" t="str">
        <f>IF(T6296="A - Top-Kunde","bereits Top-Kunde",IF(AND(V6296&lt;=Hilfswerte!$B$34,H6296&lt;0.5*W6296),"Hoch",IF(AND(V6296&lt;=Hilfswerte!$B$35,H6296&lt;0.7*W6296),"Mittel","Niedrig")))</f>
        <v>Hoch</v>
      </c>
      <c r="Z6296" s="4">
        <f t="shared" si="791"/>
        <v>16.8</v>
      </c>
      <c r="AA6296" s="4" t="str">
        <f>IF(J6296&gt;365,"Bereits abgewandert (Segment D)",IF(Z6296&gt;=Hilfswerte!$B$38,"Rot - akut gefaehrdet",IF(Z6296&gt;=Hilfswerte!$B$39,"Gelb - beobachten","Gruen - stabil")))</f>
        <v>Gelb - beobachten</v>
      </c>
    </row>
    <row r="6297" spans="1:27" ht="15" customHeight="1" x14ac:dyDescent="0.25">
      <c r="A6297" s="4" t="s">
        <v>6644</v>
      </c>
      <c r="B6297" s="4" t="s">
        <v>942</v>
      </c>
      <c r="C6297" s="4" t="s">
        <v>62</v>
      </c>
      <c r="D6297" s="4" t="s">
        <v>30</v>
      </c>
      <c r="E6297" s="4">
        <v>78</v>
      </c>
      <c r="F6297" s="4">
        <v>14.8</v>
      </c>
      <c r="G6297" s="4">
        <v>12.2</v>
      </c>
      <c r="H6297" s="4">
        <v>5759</v>
      </c>
      <c r="I6297" s="4">
        <v>1</v>
      </c>
      <c r="J6297" s="4">
        <v>172</v>
      </c>
      <c r="K6297" s="4">
        <v>0</v>
      </c>
      <c r="L6297" s="4">
        <v>25</v>
      </c>
      <c r="M6297" s="4">
        <v>1</v>
      </c>
      <c r="N6297" s="4">
        <v>38.5</v>
      </c>
      <c r="O6297" s="4">
        <f t="shared" si="784"/>
        <v>3</v>
      </c>
      <c r="P6297" s="4">
        <f t="shared" si="785"/>
        <v>1</v>
      </c>
      <c r="Q6297" s="4">
        <f t="shared" si="786"/>
        <v>4</v>
      </c>
      <c r="R6297" s="4">
        <f t="shared" si="787"/>
        <v>8</v>
      </c>
      <c r="S6297" s="4">
        <f t="shared" si="788"/>
        <v>91.8</v>
      </c>
      <c r="T6297" s="4" t="str">
        <f t="shared" si="789"/>
        <v>C - Entwicklungspotenzial</v>
      </c>
      <c r="U6297" s="4">
        <f>ROUND(((E6297-Hilfswerte!$B$20)/Hilfswerte!$B$21)+((F6297-Hilfswerte!$B$22)/Hilfswerte!$B$23)+((G6297-Hilfswerte!$B$24)/Hilfswerte!$B$25)+0.1*INDEX(Hilfswerte!$B$4:$B$15,MATCH(C6297,Hilfswerte!$A$4:$A$15,0)),2)</f>
        <v>0.32</v>
      </c>
      <c r="V6297" s="4">
        <f>ROUND(SQRT((((E6297-Hilfswerte!$B$20)/Hilfswerte!$B$21)-Hilfswerte!$B$28)^2+(((F6297-Hilfswerte!$B$22)/Hilfswerte!$B$23)-Hilfswerte!$B$29)^2+(((G6297-Hilfswerte!$B$24)/Hilfswerte!$B$25)-Hilfswerte!$B$30)^2),3)</f>
        <v>0.58399999999999996</v>
      </c>
      <c r="W6297" s="4">
        <f>ROUND(E6297*Hilfswerte!$B$31,0)</f>
        <v>16033</v>
      </c>
      <c r="X6297" s="4">
        <f t="shared" si="790"/>
        <v>10274</v>
      </c>
      <c r="Y6297" s="4" t="str">
        <f>IF(T6297="A - Top-Kunde","bereits Top-Kunde",IF(AND(V6297&lt;=Hilfswerte!$B$34,H6297&lt;0.5*W6297),"Hoch",IF(AND(V6297&lt;=Hilfswerte!$B$35,H6297&lt;0.7*W6297),"Mittel","Niedrig")))</f>
        <v>Hoch</v>
      </c>
      <c r="Z6297" s="4">
        <f t="shared" si="791"/>
        <v>13.6</v>
      </c>
      <c r="AA6297" s="4" t="str">
        <f>IF(J6297&gt;365,"Bereits abgewandert (Segment D)",IF(Z6297&gt;=Hilfswerte!$B$38,"Rot - akut gefaehrdet",IF(Z6297&gt;=Hilfswerte!$B$39,"Gelb - beobachten","Gruen - stabil")))</f>
        <v>Gruen - stabil</v>
      </c>
    </row>
    <row r="6298" spans="1:27" ht="15" customHeight="1" x14ac:dyDescent="0.25">
      <c r="A6298" s="4" t="s">
        <v>6645</v>
      </c>
      <c r="B6298" s="4" t="s">
        <v>337</v>
      </c>
      <c r="C6298" s="4" t="s">
        <v>29</v>
      </c>
      <c r="D6298" s="4" t="s">
        <v>122</v>
      </c>
      <c r="E6298" s="4">
        <v>27</v>
      </c>
      <c r="F6298" s="4">
        <v>7.1</v>
      </c>
      <c r="G6298" s="4">
        <v>16.399999999999999</v>
      </c>
      <c r="H6298" s="4">
        <v>327</v>
      </c>
      <c r="I6298" s="4">
        <v>2</v>
      </c>
      <c r="J6298" s="4">
        <v>236</v>
      </c>
      <c r="K6298" s="4">
        <v>0</v>
      </c>
      <c r="L6298" s="4">
        <v>9</v>
      </c>
      <c r="M6298" s="4">
        <v>4</v>
      </c>
      <c r="N6298" s="4">
        <v>2.8</v>
      </c>
      <c r="O6298" s="4">
        <f t="shared" si="784"/>
        <v>2</v>
      </c>
      <c r="P6298" s="4">
        <f t="shared" si="785"/>
        <v>2</v>
      </c>
      <c r="Q6298" s="4">
        <f t="shared" si="786"/>
        <v>2</v>
      </c>
      <c r="R6298" s="4">
        <f t="shared" si="787"/>
        <v>6</v>
      </c>
      <c r="S6298" s="4">
        <f t="shared" si="788"/>
        <v>58.7</v>
      </c>
      <c r="T6298" s="4" t="str">
        <f t="shared" si="789"/>
        <v>C - Entwicklungspotenzial</v>
      </c>
      <c r="U6298" s="4">
        <f>ROUND(((E6298-Hilfswerte!$B$20)/Hilfswerte!$B$21)+((F6298-Hilfswerte!$B$22)/Hilfswerte!$B$23)+((G6298-Hilfswerte!$B$24)/Hilfswerte!$B$25)+0.1*INDEX(Hilfswerte!$B$4:$B$15,MATCH(C6298,Hilfswerte!$A$4:$A$15,0)),2)</f>
        <v>0.48</v>
      </c>
      <c r="V6298" s="4">
        <f>ROUND(SQRT((((E6298-Hilfswerte!$B$20)/Hilfswerte!$B$21)-Hilfswerte!$B$28)^2+(((F6298-Hilfswerte!$B$22)/Hilfswerte!$B$23)-Hilfswerte!$B$29)^2+(((G6298-Hilfswerte!$B$24)/Hilfswerte!$B$25)-Hilfswerte!$B$30)^2),3)</f>
        <v>1.159</v>
      </c>
      <c r="W6298" s="4">
        <f>ROUND(E6298*Hilfswerte!$B$31,0)</f>
        <v>5550</v>
      </c>
      <c r="X6298" s="4">
        <f t="shared" si="790"/>
        <v>5223</v>
      </c>
      <c r="Y6298" s="4" t="str">
        <f>IF(T6298="A - Top-Kunde","bereits Top-Kunde",IF(AND(V6298&lt;=Hilfswerte!$B$34,H6298&lt;0.5*W6298),"Hoch",IF(AND(V6298&lt;=Hilfswerte!$B$35,H6298&lt;0.7*W6298),"Mittel","Niedrig")))</f>
        <v>Niedrig</v>
      </c>
      <c r="Z6298" s="4">
        <f t="shared" si="791"/>
        <v>13.6</v>
      </c>
      <c r="AA6298" s="4" t="str">
        <f>IF(J6298&gt;365,"Bereits abgewandert (Segment D)",IF(Z6298&gt;=Hilfswerte!$B$38,"Rot - akut gefaehrdet",IF(Z6298&gt;=Hilfswerte!$B$39,"Gelb - beobachten","Gruen - stabil")))</f>
        <v>Gruen - stabil</v>
      </c>
    </row>
    <row r="6299" spans="1:27" ht="15" customHeight="1" x14ac:dyDescent="0.25">
      <c r="A6299" s="4" t="s">
        <v>6646</v>
      </c>
      <c r="B6299" s="4" t="s">
        <v>192</v>
      </c>
      <c r="C6299" s="4" t="s">
        <v>65</v>
      </c>
      <c r="D6299" s="4" t="s">
        <v>52</v>
      </c>
      <c r="E6299" s="4">
        <v>63</v>
      </c>
      <c r="F6299" s="4">
        <v>17.2</v>
      </c>
      <c r="G6299" s="4">
        <v>17.3</v>
      </c>
      <c r="H6299" s="4">
        <v>1092</v>
      </c>
      <c r="I6299" s="4">
        <v>2</v>
      </c>
      <c r="J6299" s="4">
        <v>60</v>
      </c>
      <c r="K6299" s="4">
        <v>0</v>
      </c>
      <c r="L6299" s="4">
        <v>18</v>
      </c>
      <c r="M6299" s="4">
        <v>1</v>
      </c>
      <c r="N6299" s="4">
        <v>2.7</v>
      </c>
      <c r="O6299" s="4">
        <f t="shared" si="784"/>
        <v>4</v>
      </c>
      <c r="P6299" s="4">
        <f t="shared" si="785"/>
        <v>2</v>
      </c>
      <c r="Q6299" s="4">
        <f t="shared" si="786"/>
        <v>3</v>
      </c>
      <c r="R6299" s="4">
        <f t="shared" si="787"/>
        <v>9</v>
      </c>
      <c r="S6299" s="4">
        <f t="shared" si="788"/>
        <v>86</v>
      </c>
      <c r="T6299" s="4" t="str">
        <f t="shared" si="789"/>
        <v>C - Entwicklungspotenzial</v>
      </c>
      <c r="U6299" s="4">
        <f>ROUND(((E6299-Hilfswerte!$B$20)/Hilfswerte!$B$21)+((F6299-Hilfswerte!$B$22)/Hilfswerte!$B$23)+((G6299-Hilfswerte!$B$24)/Hilfswerte!$B$25)+0.1*INDEX(Hilfswerte!$B$4:$B$15,MATCH(C6299,Hilfswerte!$A$4:$A$15,0)),2)</f>
        <v>0.63</v>
      </c>
      <c r="V6299" s="4">
        <f>ROUND(SQRT((((E6299-Hilfswerte!$B$20)/Hilfswerte!$B$21)-Hilfswerte!$B$28)^2+(((F6299-Hilfswerte!$B$22)/Hilfswerte!$B$23)-Hilfswerte!$B$29)^2+(((G6299-Hilfswerte!$B$24)/Hilfswerte!$B$25)-Hilfswerte!$B$30)^2),3)</f>
        <v>1.127</v>
      </c>
      <c r="W6299" s="4">
        <f>ROUND(E6299*Hilfswerte!$B$31,0)</f>
        <v>12949</v>
      </c>
      <c r="X6299" s="4">
        <f t="shared" si="790"/>
        <v>11857</v>
      </c>
      <c r="Y6299" s="4" t="str">
        <f>IF(T6299="A - Top-Kunde","bereits Top-Kunde",IF(AND(V6299&lt;=Hilfswerte!$B$34,H6299&lt;0.5*W6299),"Hoch",IF(AND(V6299&lt;=Hilfswerte!$B$35,H6299&lt;0.7*W6299),"Mittel","Niedrig")))</f>
        <v>Mittel</v>
      </c>
      <c r="Z6299" s="4">
        <f t="shared" si="791"/>
        <v>6.6</v>
      </c>
      <c r="AA6299" s="4" t="str">
        <f>IF(J6299&gt;365,"Bereits abgewandert (Segment D)",IF(Z6299&gt;=Hilfswerte!$B$38,"Rot - akut gefaehrdet",IF(Z6299&gt;=Hilfswerte!$B$39,"Gelb - beobachten","Gruen - stabil")))</f>
        <v>Gruen - stabil</v>
      </c>
    </row>
    <row r="6300" spans="1:27" ht="15" customHeight="1" x14ac:dyDescent="0.25">
      <c r="A6300" s="4" t="s">
        <v>6647</v>
      </c>
      <c r="B6300" s="4" t="s">
        <v>483</v>
      </c>
      <c r="C6300" s="4" t="s">
        <v>55</v>
      </c>
      <c r="D6300" s="4" t="s">
        <v>77</v>
      </c>
      <c r="E6300" s="4">
        <v>39</v>
      </c>
      <c r="F6300" s="4">
        <v>6.7</v>
      </c>
      <c r="G6300" s="4">
        <v>5.4</v>
      </c>
      <c r="H6300" s="4">
        <v>989</v>
      </c>
      <c r="I6300" s="4">
        <v>2</v>
      </c>
      <c r="J6300" s="4">
        <v>225</v>
      </c>
      <c r="K6300" s="4">
        <v>1</v>
      </c>
      <c r="L6300" s="4">
        <v>11</v>
      </c>
      <c r="M6300" s="4">
        <v>3</v>
      </c>
      <c r="N6300" s="4">
        <v>-27.5</v>
      </c>
      <c r="O6300" s="4">
        <f t="shared" si="784"/>
        <v>2</v>
      </c>
      <c r="P6300" s="4">
        <f t="shared" si="785"/>
        <v>2</v>
      </c>
      <c r="Q6300" s="4">
        <f t="shared" si="786"/>
        <v>2</v>
      </c>
      <c r="R6300" s="4">
        <f t="shared" si="787"/>
        <v>6</v>
      </c>
      <c r="S6300" s="4">
        <f t="shared" si="788"/>
        <v>37</v>
      </c>
      <c r="T6300" s="4" t="str">
        <f t="shared" si="789"/>
        <v>C - Entwicklungspotenzial</v>
      </c>
      <c r="U6300" s="4">
        <f>ROUND(((E6300-Hilfswerte!$B$20)/Hilfswerte!$B$21)+((F6300-Hilfswerte!$B$22)/Hilfswerte!$B$23)+((G6300-Hilfswerte!$B$24)/Hilfswerte!$B$25)+0.1*INDEX(Hilfswerte!$B$4:$B$15,MATCH(C6300,Hilfswerte!$A$4:$A$15,0)),2)</f>
        <v>-1.2</v>
      </c>
      <c r="V6300" s="4">
        <f>ROUND(SQRT((((E6300-Hilfswerte!$B$20)/Hilfswerte!$B$21)-Hilfswerte!$B$28)^2+(((F6300-Hilfswerte!$B$22)/Hilfswerte!$B$23)-Hilfswerte!$B$29)^2+(((G6300-Hilfswerte!$B$24)/Hilfswerte!$B$25)-Hilfswerte!$B$30)^2),3)</f>
        <v>1.21</v>
      </c>
      <c r="W6300" s="4">
        <f>ROUND(E6300*Hilfswerte!$B$31,0)</f>
        <v>8016</v>
      </c>
      <c r="X6300" s="4">
        <f t="shared" si="790"/>
        <v>7027</v>
      </c>
      <c r="Y6300" s="4" t="str">
        <f>IF(T6300="A - Top-Kunde","bereits Top-Kunde",IF(AND(V6300&lt;=Hilfswerte!$B$34,H6300&lt;0.5*W6300),"Hoch",IF(AND(V6300&lt;=Hilfswerte!$B$35,H6300&lt;0.7*W6300),"Mittel","Niedrig")))</f>
        <v>Niedrig</v>
      </c>
      <c r="Z6300" s="4">
        <f t="shared" si="791"/>
        <v>27.5</v>
      </c>
      <c r="AA6300" s="4" t="str">
        <f>IF(J6300&gt;365,"Bereits abgewandert (Segment D)",IF(Z6300&gt;=Hilfswerte!$B$38,"Rot - akut gefaehrdet",IF(Z6300&gt;=Hilfswerte!$B$39,"Gelb - beobachten","Gruen - stabil")))</f>
        <v>Rot - akut gefaehrdet</v>
      </c>
    </row>
    <row r="6301" spans="1:27" ht="15" customHeight="1" x14ac:dyDescent="0.25">
      <c r="A6301" s="4" t="s">
        <v>6648</v>
      </c>
      <c r="B6301" s="4" t="s">
        <v>605</v>
      </c>
      <c r="C6301" s="4" t="s">
        <v>55</v>
      </c>
      <c r="D6301" s="4" t="s">
        <v>30</v>
      </c>
      <c r="E6301" s="4">
        <v>306</v>
      </c>
      <c r="F6301" s="4">
        <v>45.7</v>
      </c>
      <c r="G6301" s="4">
        <v>22.3</v>
      </c>
      <c r="H6301" s="4">
        <v>16324</v>
      </c>
      <c r="I6301" s="4">
        <v>1</v>
      </c>
      <c r="J6301" s="4">
        <v>67</v>
      </c>
      <c r="K6301" s="4">
        <v>0</v>
      </c>
      <c r="L6301" s="4">
        <v>0</v>
      </c>
      <c r="M6301" s="4">
        <v>3</v>
      </c>
      <c r="N6301" s="4">
        <v>-35.5</v>
      </c>
      <c r="O6301" s="4">
        <f t="shared" si="784"/>
        <v>4</v>
      </c>
      <c r="P6301" s="4">
        <f t="shared" si="785"/>
        <v>1</v>
      </c>
      <c r="Q6301" s="4">
        <f t="shared" si="786"/>
        <v>5</v>
      </c>
      <c r="R6301" s="4">
        <f t="shared" si="787"/>
        <v>10</v>
      </c>
      <c r="S6301" s="4">
        <f t="shared" si="788"/>
        <v>82.3</v>
      </c>
      <c r="T6301" s="4" t="str">
        <f t="shared" si="789"/>
        <v>C - Entwicklungspotenzial</v>
      </c>
      <c r="U6301" s="4">
        <f>ROUND(((E6301-Hilfswerte!$B$20)/Hilfswerte!$B$21)+((F6301-Hilfswerte!$B$22)/Hilfswerte!$B$23)+((G6301-Hilfswerte!$B$24)/Hilfswerte!$B$25)+0.1*INDEX(Hilfswerte!$B$4:$B$15,MATCH(C6301,Hilfswerte!$A$4:$A$15,0)),2)</f>
        <v>3.33</v>
      </c>
      <c r="V6301" s="4">
        <f>ROUND(SQRT((((E6301-Hilfswerte!$B$20)/Hilfswerte!$B$21)-Hilfswerte!$B$28)^2+(((F6301-Hilfswerte!$B$22)/Hilfswerte!$B$23)-Hilfswerte!$B$29)^2+(((G6301-Hilfswerte!$B$24)/Hilfswerte!$B$25)-Hilfswerte!$B$30)^2),3)</f>
        <v>1.8640000000000001</v>
      </c>
      <c r="W6301" s="4">
        <f>ROUND(E6301*Hilfswerte!$B$31,0)</f>
        <v>62897</v>
      </c>
      <c r="X6301" s="4">
        <f t="shared" si="790"/>
        <v>46573</v>
      </c>
      <c r="Y6301" s="4" t="str">
        <f>IF(T6301="A - Top-Kunde","bereits Top-Kunde",IF(AND(V6301&lt;=Hilfswerte!$B$34,H6301&lt;0.5*W6301),"Hoch",IF(AND(V6301&lt;=Hilfswerte!$B$35,H6301&lt;0.7*W6301),"Mittel","Niedrig")))</f>
        <v>Niedrig</v>
      </c>
      <c r="Z6301" s="4">
        <f t="shared" si="791"/>
        <v>17.600000000000001</v>
      </c>
      <c r="AA6301" s="4" t="str">
        <f>IF(J6301&gt;365,"Bereits abgewandert (Segment D)",IF(Z6301&gt;=Hilfswerte!$B$38,"Rot - akut gefaehrdet",IF(Z6301&gt;=Hilfswerte!$B$39,"Gelb - beobachten","Gruen - stabil")))</f>
        <v>Gelb - beobachten</v>
      </c>
    </row>
    <row r="6302" spans="1:27" ht="15" customHeight="1" x14ac:dyDescent="0.25">
      <c r="A6302" s="4" t="s">
        <v>6649</v>
      </c>
      <c r="B6302" s="4" t="s">
        <v>121</v>
      </c>
      <c r="C6302" s="4" t="s">
        <v>59</v>
      </c>
      <c r="D6302" s="4" t="s">
        <v>30</v>
      </c>
      <c r="E6302" s="4">
        <v>175</v>
      </c>
      <c r="F6302" s="4">
        <v>28.6</v>
      </c>
      <c r="G6302" s="4">
        <v>12</v>
      </c>
      <c r="H6302" s="4">
        <v>0</v>
      </c>
      <c r="I6302" s="4">
        <v>0</v>
      </c>
      <c r="J6302" s="4">
        <v>531</v>
      </c>
      <c r="K6302" s="4">
        <v>0</v>
      </c>
      <c r="L6302" s="4">
        <v>-4</v>
      </c>
      <c r="M6302" s="4">
        <v>0</v>
      </c>
      <c r="N6302" s="4">
        <v>-78</v>
      </c>
      <c r="O6302" s="4">
        <f t="shared" si="784"/>
        <v>1</v>
      </c>
      <c r="P6302" s="4">
        <f t="shared" si="785"/>
        <v>1</v>
      </c>
      <c r="Q6302" s="4">
        <f t="shared" si="786"/>
        <v>1</v>
      </c>
      <c r="R6302" s="4">
        <f t="shared" si="787"/>
        <v>3</v>
      </c>
      <c r="S6302" s="4">
        <f t="shared" si="788"/>
        <v>-9</v>
      </c>
      <c r="T6302" s="4" t="str">
        <f t="shared" si="789"/>
        <v>D - Abwanderungsrisiko</v>
      </c>
      <c r="U6302" s="4">
        <f>ROUND(((E6302-Hilfswerte!$B$20)/Hilfswerte!$B$21)+((F6302-Hilfswerte!$B$22)/Hilfswerte!$B$23)+((G6302-Hilfswerte!$B$24)/Hilfswerte!$B$25)+0.1*INDEX(Hilfswerte!$B$4:$B$15,MATCH(C6302,Hilfswerte!$A$4:$A$15,0)),2)</f>
        <v>0.46</v>
      </c>
      <c r="V6302" s="4">
        <f>ROUND(SQRT((((E6302-Hilfswerte!$B$20)/Hilfswerte!$B$21)-Hilfswerte!$B$28)^2+(((F6302-Hilfswerte!$B$22)/Hilfswerte!$B$23)-Hilfswerte!$B$29)^2+(((G6302-Hilfswerte!$B$24)/Hilfswerte!$B$25)-Hilfswerte!$B$30)^2),3)</f>
        <v>0.20899999999999999</v>
      </c>
      <c r="W6302" s="4">
        <f>ROUND(E6302*Hilfswerte!$B$31,0)</f>
        <v>35971</v>
      </c>
      <c r="X6302" s="4">
        <f t="shared" si="790"/>
        <v>35971</v>
      </c>
      <c r="Y6302" s="4" t="str">
        <f>IF(T6302="A - Top-Kunde","bereits Top-Kunde",IF(AND(V6302&lt;=Hilfswerte!$B$34,H6302&lt;0.5*W6302),"Hoch",IF(AND(V6302&lt;=Hilfswerte!$B$35,H6302&lt;0.7*W6302),"Mittel","Niedrig")))</f>
        <v>Hoch</v>
      </c>
      <c r="Z6302" s="4">
        <f t="shared" si="791"/>
        <v>57.8</v>
      </c>
      <c r="AA6302" s="4" t="str">
        <f>IF(J6302&gt;365,"Bereits abgewandert (Segment D)",IF(Z6302&gt;=Hilfswerte!$B$38,"Rot - akut gefaehrdet",IF(Z6302&gt;=Hilfswerte!$B$39,"Gelb - beobachten","Gruen - stabil")))</f>
        <v>Bereits abgewandert (Segment D)</v>
      </c>
    </row>
    <row r="6303" spans="1:27" ht="15" customHeight="1" x14ac:dyDescent="0.25">
      <c r="A6303" s="4" t="s">
        <v>6650</v>
      </c>
      <c r="B6303" s="4" t="s">
        <v>464</v>
      </c>
      <c r="C6303" s="4" t="s">
        <v>29</v>
      </c>
      <c r="D6303" s="4" t="s">
        <v>117</v>
      </c>
      <c r="E6303" s="4">
        <v>83</v>
      </c>
      <c r="F6303" s="4">
        <v>23.2</v>
      </c>
      <c r="G6303" s="4">
        <v>5.8</v>
      </c>
      <c r="H6303" s="4">
        <v>18572</v>
      </c>
      <c r="I6303" s="4">
        <v>2</v>
      </c>
      <c r="J6303" s="4">
        <v>125</v>
      </c>
      <c r="K6303" s="4">
        <v>0</v>
      </c>
      <c r="L6303" s="4">
        <v>-5</v>
      </c>
      <c r="M6303" s="4">
        <v>5</v>
      </c>
      <c r="N6303" s="4">
        <v>7</v>
      </c>
      <c r="O6303" s="4">
        <f t="shared" si="784"/>
        <v>3</v>
      </c>
      <c r="P6303" s="4">
        <f t="shared" si="785"/>
        <v>2</v>
      </c>
      <c r="Q6303" s="4">
        <f t="shared" si="786"/>
        <v>5</v>
      </c>
      <c r="R6303" s="4">
        <f t="shared" si="787"/>
        <v>10</v>
      </c>
      <c r="S6303" s="4">
        <f t="shared" si="788"/>
        <v>103.5</v>
      </c>
      <c r="T6303" s="4" t="str">
        <f t="shared" si="789"/>
        <v>C - Entwicklungspotenzial</v>
      </c>
      <c r="U6303" s="4">
        <f>ROUND(((E6303-Hilfswerte!$B$20)/Hilfswerte!$B$21)+((F6303-Hilfswerte!$B$22)/Hilfswerte!$B$23)+((G6303-Hilfswerte!$B$24)/Hilfswerte!$B$25)+0.1*INDEX(Hilfswerte!$B$4:$B$15,MATCH(C6303,Hilfswerte!$A$4:$A$15,0)),2)</f>
        <v>-0.68</v>
      </c>
      <c r="V6303" s="4">
        <f>ROUND(SQRT((((E6303-Hilfswerte!$B$20)/Hilfswerte!$B$21)-Hilfswerte!$B$28)^2+(((F6303-Hilfswerte!$B$22)/Hilfswerte!$B$23)-Hilfswerte!$B$29)^2+(((G6303-Hilfswerte!$B$24)/Hilfswerte!$B$25)-Hilfswerte!$B$30)^2),3)</f>
        <v>0.96699999999999997</v>
      </c>
      <c r="W6303" s="4">
        <f>ROUND(E6303*Hilfswerte!$B$31,0)</f>
        <v>17060</v>
      </c>
      <c r="X6303" s="4">
        <f t="shared" si="790"/>
        <v>0</v>
      </c>
      <c r="Y6303" s="4" t="str">
        <f>IF(T6303="A - Top-Kunde","bereits Top-Kunde",IF(AND(V6303&lt;=Hilfswerte!$B$34,H6303&lt;0.5*W6303),"Hoch",IF(AND(V6303&lt;=Hilfswerte!$B$35,H6303&lt;0.7*W6303),"Mittel","Niedrig")))</f>
        <v>Niedrig</v>
      </c>
      <c r="Z6303" s="4">
        <f t="shared" si="791"/>
        <v>6.3</v>
      </c>
      <c r="AA6303" s="4" t="str">
        <f>IF(J6303&gt;365,"Bereits abgewandert (Segment D)",IF(Z6303&gt;=Hilfswerte!$B$38,"Rot - akut gefaehrdet",IF(Z6303&gt;=Hilfswerte!$B$39,"Gelb - beobachten","Gruen - stabil")))</f>
        <v>Gruen - stabil</v>
      </c>
    </row>
    <row r="6304" spans="1:27" ht="15" customHeight="1" x14ac:dyDescent="0.25">
      <c r="A6304" s="4" t="s">
        <v>6651</v>
      </c>
      <c r="B6304" s="4" t="s">
        <v>900</v>
      </c>
      <c r="C6304" s="4" t="s">
        <v>51</v>
      </c>
      <c r="D6304" s="4" t="s">
        <v>52</v>
      </c>
      <c r="E6304" s="4">
        <v>120</v>
      </c>
      <c r="F6304" s="4">
        <v>26.5</v>
      </c>
      <c r="G6304" s="4">
        <v>6</v>
      </c>
      <c r="H6304" s="4">
        <v>15977</v>
      </c>
      <c r="I6304" s="4">
        <v>3</v>
      </c>
      <c r="J6304" s="4">
        <v>254</v>
      </c>
      <c r="K6304" s="4">
        <v>1</v>
      </c>
      <c r="L6304" s="4">
        <v>4</v>
      </c>
      <c r="M6304" s="4">
        <v>3</v>
      </c>
      <c r="N6304" s="4">
        <v>-20.6</v>
      </c>
      <c r="O6304" s="4">
        <f t="shared" si="784"/>
        <v>2</v>
      </c>
      <c r="P6304" s="4">
        <f t="shared" si="785"/>
        <v>3</v>
      </c>
      <c r="Q6304" s="4">
        <f t="shared" si="786"/>
        <v>5</v>
      </c>
      <c r="R6304" s="4">
        <f t="shared" si="787"/>
        <v>10</v>
      </c>
      <c r="S6304" s="4">
        <f t="shared" si="788"/>
        <v>82.5</v>
      </c>
      <c r="T6304" s="4" t="str">
        <f t="shared" si="789"/>
        <v>C - Entwicklungspotenzial</v>
      </c>
      <c r="U6304" s="4">
        <f>ROUND(((E6304-Hilfswerte!$B$20)/Hilfswerte!$B$21)+((F6304-Hilfswerte!$B$22)/Hilfswerte!$B$23)+((G6304-Hilfswerte!$B$24)/Hilfswerte!$B$25)+0.1*INDEX(Hilfswerte!$B$4:$B$15,MATCH(C6304,Hilfswerte!$A$4:$A$15,0)),2)</f>
        <v>-0.35</v>
      </c>
      <c r="V6304" s="4">
        <f>ROUND(SQRT((((E6304-Hilfswerte!$B$20)/Hilfswerte!$B$21)-Hilfswerte!$B$28)^2+(((F6304-Hilfswerte!$B$22)/Hilfswerte!$B$23)-Hilfswerte!$B$29)^2+(((G6304-Hilfswerte!$B$24)/Hilfswerte!$B$25)-Hilfswerte!$B$30)^2),3)</f>
        <v>0.875</v>
      </c>
      <c r="W6304" s="4">
        <f>ROUND(E6304*Hilfswerte!$B$31,0)</f>
        <v>24666</v>
      </c>
      <c r="X6304" s="4">
        <f t="shared" si="790"/>
        <v>8689</v>
      </c>
      <c r="Y6304" s="4" t="str">
        <f>IF(T6304="A - Top-Kunde","bereits Top-Kunde",IF(AND(V6304&lt;=Hilfswerte!$B$34,H6304&lt;0.5*W6304),"Hoch",IF(AND(V6304&lt;=Hilfswerte!$B$35,H6304&lt;0.7*W6304),"Mittel","Niedrig")))</f>
        <v>Mittel</v>
      </c>
      <c r="Z6304" s="4">
        <f t="shared" si="791"/>
        <v>24.7</v>
      </c>
      <c r="AA6304" s="4" t="str">
        <f>IF(J6304&gt;365,"Bereits abgewandert (Segment D)",IF(Z6304&gt;=Hilfswerte!$B$38,"Rot - akut gefaehrdet",IF(Z6304&gt;=Hilfswerte!$B$39,"Gelb - beobachten","Gruen - stabil")))</f>
        <v>Rot - akut gefaehrdet</v>
      </c>
    </row>
    <row r="6305" spans="1:27" ht="15" customHeight="1" x14ac:dyDescent="0.25">
      <c r="A6305" s="4" t="s">
        <v>6652</v>
      </c>
      <c r="B6305" s="4" t="s">
        <v>569</v>
      </c>
      <c r="C6305" s="4" t="s">
        <v>89</v>
      </c>
      <c r="D6305" s="4" t="s">
        <v>30</v>
      </c>
      <c r="E6305" s="4">
        <v>656</v>
      </c>
      <c r="F6305" s="4">
        <v>115</v>
      </c>
      <c r="G6305" s="4">
        <v>6.7</v>
      </c>
      <c r="H6305" s="4">
        <v>9412</v>
      </c>
      <c r="I6305" s="4">
        <v>1</v>
      </c>
      <c r="J6305" s="4">
        <v>94</v>
      </c>
      <c r="K6305" s="4">
        <v>0</v>
      </c>
      <c r="L6305" s="4">
        <v>13</v>
      </c>
      <c r="M6305" s="4">
        <v>4</v>
      </c>
      <c r="N6305" s="4">
        <v>24.5</v>
      </c>
      <c r="O6305" s="4">
        <f t="shared" si="784"/>
        <v>3</v>
      </c>
      <c r="P6305" s="4">
        <f t="shared" si="785"/>
        <v>1</v>
      </c>
      <c r="Q6305" s="4">
        <f t="shared" si="786"/>
        <v>5</v>
      </c>
      <c r="R6305" s="4">
        <f t="shared" si="787"/>
        <v>9</v>
      </c>
      <c r="S6305" s="4">
        <f t="shared" si="788"/>
        <v>98.4</v>
      </c>
      <c r="T6305" s="4" t="str">
        <f t="shared" si="789"/>
        <v>C - Entwicklungspotenzial</v>
      </c>
      <c r="U6305" s="4">
        <f>ROUND(((E6305-Hilfswerte!$B$20)/Hilfswerte!$B$21)+((F6305-Hilfswerte!$B$22)/Hilfswerte!$B$23)+((G6305-Hilfswerte!$B$24)/Hilfswerte!$B$25)+0.1*INDEX(Hilfswerte!$B$4:$B$15,MATCH(C6305,Hilfswerte!$A$4:$A$15,0)),2)</f>
        <v>3.6</v>
      </c>
      <c r="V6305" s="4">
        <f>ROUND(SQRT((((E6305-Hilfswerte!$B$20)/Hilfswerte!$B$21)-Hilfswerte!$B$28)^2+(((F6305-Hilfswerte!$B$22)/Hilfswerte!$B$23)-Hilfswerte!$B$29)^2+(((G6305-Hilfswerte!$B$24)/Hilfswerte!$B$25)-Hilfswerte!$B$30)^2),3)</f>
        <v>2.613</v>
      </c>
      <c r="W6305" s="4">
        <f>ROUND(E6305*Hilfswerte!$B$31,0)</f>
        <v>134838</v>
      </c>
      <c r="X6305" s="4">
        <f t="shared" si="790"/>
        <v>125426</v>
      </c>
      <c r="Y6305" s="4" t="str">
        <f>IF(T6305="A - Top-Kunde","bereits Top-Kunde",IF(AND(V6305&lt;=Hilfswerte!$B$34,H6305&lt;0.5*W6305),"Hoch",IF(AND(V6305&lt;=Hilfswerte!$B$35,H6305&lt;0.7*W6305),"Mittel","Niedrig")))</f>
        <v>Niedrig</v>
      </c>
      <c r="Z6305" s="4">
        <f t="shared" si="791"/>
        <v>7.3</v>
      </c>
      <c r="AA6305" s="4" t="str">
        <f>IF(J6305&gt;365,"Bereits abgewandert (Segment D)",IF(Z6305&gt;=Hilfswerte!$B$38,"Rot - akut gefaehrdet",IF(Z6305&gt;=Hilfswerte!$B$39,"Gelb - beobachten","Gruen - stabil")))</f>
        <v>Gruen - stabil</v>
      </c>
    </row>
    <row r="6306" spans="1:27" ht="15" customHeight="1" x14ac:dyDescent="0.25">
      <c r="A6306" s="4" t="s">
        <v>6653</v>
      </c>
      <c r="B6306" s="4" t="s">
        <v>319</v>
      </c>
      <c r="C6306" s="4" t="s">
        <v>47</v>
      </c>
      <c r="D6306" s="4" t="s">
        <v>106</v>
      </c>
      <c r="E6306" s="4">
        <v>58</v>
      </c>
      <c r="F6306" s="4">
        <v>20.2</v>
      </c>
      <c r="G6306" s="4">
        <v>12</v>
      </c>
      <c r="H6306" s="4">
        <v>0</v>
      </c>
      <c r="I6306" s="4">
        <v>0</v>
      </c>
      <c r="J6306" s="4">
        <v>719</v>
      </c>
      <c r="K6306" s="4">
        <v>0</v>
      </c>
      <c r="L6306" s="4">
        <v>3</v>
      </c>
      <c r="M6306" s="4">
        <v>0</v>
      </c>
      <c r="N6306" s="4">
        <v>-32.6</v>
      </c>
      <c r="O6306" s="4">
        <f t="shared" si="784"/>
        <v>1</v>
      </c>
      <c r="P6306" s="4">
        <f t="shared" si="785"/>
        <v>1</v>
      </c>
      <c r="Q6306" s="4">
        <f t="shared" si="786"/>
        <v>1</v>
      </c>
      <c r="R6306" s="4">
        <f t="shared" si="787"/>
        <v>3</v>
      </c>
      <c r="S6306" s="4">
        <f t="shared" si="788"/>
        <v>12.8</v>
      </c>
      <c r="T6306" s="4" t="str">
        <f t="shared" si="789"/>
        <v>D - Abwanderungsrisiko</v>
      </c>
      <c r="U6306" s="4">
        <f>ROUND(((E6306-Hilfswerte!$B$20)/Hilfswerte!$B$21)+((F6306-Hilfswerte!$B$22)/Hilfswerte!$B$23)+((G6306-Hilfswerte!$B$24)/Hilfswerte!$B$25)+0.1*INDEX(Hilfswerte!$B$4:$B$15,MATCH(C6306,Hilfswerte!$A$4:$A$15,0)),2)</f>
        <v>-0.04</v>
      </c>
      <c r="V6306" s="4">
        <f>ROUND(SQRT((((E6306-Hilfswerte!$B$20)/Hilfswerte!$B$21)-Hilfswerte!$B$28)^2+(((F6306-Hilfswerte!$B$22)/Hilfswerte!$B$23)-Hilfswerte!$B$29)^2+(((G6306-Hilfswerte!$B$24)/Hilfswerte!$B$25)-Hilfswerte!$B$30)^2),3)</f>
        <v>0.57699999999999996</v>
      </c>
      <c r="W6306" s="4">
        <f>ROUND(E6306*Hilfswerte!$B$31,0)</f>
        <v>11922</v>
      </c>
      <c r="X6306" s="4">
        <f t="shared" si="790"/>
        <v>11922</v>
      </c>
      <c r="Y6306" s="4" t="str">
        <f>IF(T6306="A - Top-Kunde","bereits Top-Kunde",IF(AND(V6306&lt;=Hilfswerte!$B$34,H6306&lt;0.5*W6306),"Hoch",IF(AND(V6306&lt;=Hilfswerte!$B$35,H6306&lt;0.7*W6306),"Mittel","Niedrig")))</f>
        <v>Hoch</v>
      </c>
      <c r="Z6306" s="4">
        <f t="shared" si="791"/>
        <v>49.6</v>
      </c>
      <c r="AA6306" s="4" t="str">
        <f>IF(J6306&gt;365,"Bereits abgewandert (Segment D)",IF(Z6306&gt;=Hilfswerte!$B$38,"Rot - akut gefaehrdet",IF(Z6306&gt;=Hilfswerte!$B$39,"Gelb - beobachten","Gruen - stabil")))</f>
        <v>Bereits abgewandert (Segment D)</v>
      </c>
    </row>
    <row r="6307" spans="1:27" ht="15" customHeight="1" x14ac:dyDescent="0.25">
      <c r="A6307" s="4" t="s">
        <v>6654</v>
      </c>
      <c r="B6307" s="4" t="s">
        <v>384</v>
      </c>
      <c r="C6307" s="4" t="s">
        <v>29</v>
      </c>
      <c r="D6307" s="4" t="s">
        <v>30</v>
      </c>
      <c r="E6307" s="4">
        <v>171</v>
      </c>
      <c r="F6307" s="4">
        <v>35.1</v>
      </c>
      <c r="G6307" s="4">
        <v>10.199999999999999</v>
      </c>
      <c r="H6307" s="4">
        <v>7083</v>
      </c>
      <c r="I6307" s="4">
        <v>1</v>
      </c>
      <c r="J6307" s="4">
        <v>51</v>
      </c>
      <c r="K6307" s="4">
        <v>0</v>
      </c>
      <c r="L6307" s="4">
        <v>20</v>
      </c>
      <c r="M6307" s="4">
        <v>1</v>
      </c>
      <c r="N6307" s="4">
        <v>-2.2000000000000002</v>
      </c>
      <c r="O6307" s="4">
        <f t="shared" si="784"/>
        <v>4</v>
      </c>
      <c r="P6307" s="4">
        <f t="shared" si="785"/>
        <v>1</v>
      </c>
      <c r="Q6307" s="4">
        <f t="shared" si="786"/>
        <v>4</v>
      </c>
      <c r="R6307" s="4">
        <f t="shared" si="787"/>
        <v>9</v>
      </c>
      <c r="S6307" s="4">
        <f t="shared" si="788"/>
        <v>82.9</v>
      </c>
      <c r="T6307" s="4" t="str">
        <f t="shared" si="789"/>
        <v>C - Entwicklungspotenzial</v>
      </c>
      <c r="U6307" s="4">
        <f>ROUND(((E6307-Hilfswerte!$B$20)/Hilfswerte!$B$21)+((F6307-Hilfswerte!$B$22)/Hilfswerte!$B$23)+((G6307-Hilfswerte!$B$24)/Hilfswerte!$B$25)+0.1*INDEX(Hilfswerte!$B$4:$B$15,MATCH(C6307,Hilfswerte!$A$4:$A$15,0)),2)</f>
        <v>0.61</v>
      </c>
      <c r="V6307" s="4">
        <f>ROUND(SQRT((((E6307-Hilfswerte!$B$20)/Hilfswerte!$B$21)-Hilfswerte!$B$28)^2+(((F6307-Hilfswerte!$B$22)/Hilfswerte!$B$23)-Hilfswerte!$B$29)^2+(((G6307-Hilfswerte!$B$24)/Hilfswerte!$B$25)-Hilfswerte!$B$30)^2),3)</f>
        <v>0.16800000000000001</v>
      </c>
      <c r="W6307" s="4">
        <f>ROUND(E6307*Hilfswerte!$B$31,0)</f>
        <v>35148</v>
      </c>
      <c r="X6307" s="4">
        <f t="shared" si="790"/>
        <v>28065</v>
      </c>
      <c r="Y6307" s="4" t="str">
        <f>IF(T6307="A - Top-Kunde","bereits Top-Kunde",IF(AND(V6307&lt;=Hilfswerte!$B$34,H6307&lt;0.5*W6307),"Hoch",IF(AND(V6307&lt;=Hilfswerte!$B$35,H6307&lt;0.7*W6307),"Mittel","Niedrig")))</f>
        <v>Hoch</v>
      </c>
      <c r="Z6307" s="4">
        <f t="shared" si="791"/>
        <v>7.4</v>
      </c>
      <c r="AA6307" s="4" t="str">
        <f>IF(J6307&gt;365,"Bereits abgewandert (Segment D)",IF(Z6307&gt;=Hilfswerte!$B$38,"Rot - akut gefaehrdet",IF(Z6307&gt;=Hilfswerte!$B$39,"Gelb - beobachten","Gruen - stabil")))</f>
        <v>Gruen - stabil</v>
      </c>
    </row>
    <row r="6308" spans="1:27" ht="15" customHeight="1" x14ac:dyDescent="0.25">
      <c r="A6308" s="4" t="s">
        <v>6655</v>
      </c>
      <c r="B6308" s="4" t="s">
        <v>625</v>
      </c>
      <c r="C6308" s="4" t="s">
        <v>84</v>
      </c>
      <c r="D6308" s="4" t="s">
        <v>30</v>
      </c>
      <c r="E6308" s="4">
        <v>114</v>
      </c>
      <c r="F6308" s="4">
        <v>26.4</v>
      </c>
      <c r="G6308" s="4">
        <v>7.7</v>
      </c>
      <c r="H6308" s="4">
        <v>4474</v>
      </c>
      <c r="I6308" s="4">
        <v>2</v>
      </c>
      <c r="J6308" s="4">
        <v>24</v>
      </c>
      <c r="K6308" s="4">
        <v>1</v>
      </c>
      <c r="L6308" s="4">
        <v>7</v>
      </c>
      <c r="M6308" s="4">
        <v>2</v>
      </c>
      <c r="N6308" s="4">
        <v>20.8</v>
      </c>
      <c r="O6308" s="4">
        <f t="shared" si="784"/>
        <v>5</v>
      </c>
      <c r="P6308" s="4">
        <f t="shared" si="785"/>
        <v>2</v>
      </c>
      <c r="Q6308" s="4">
        <f t="shared" si="786"/>
        <v>4</v>
      </c>
      <c r="R6308" s="4">
        <f t="shared" si="787"/>
        <v>11</v>
      </c>
      <c r="S6308" s="4">
        <f t="shared" si="788"/>
        <v>112.3</v>
      </c>
      <c r="T6308" s="4" t="str">
        <f t="shared" si="789"/>
        <v>B - Kernkunde</v>
      </c>
      <c r="U6308" s="4">
        <f>ROUND(((E6308-Hilfswerte!$B$20)/Hilfswerte!$B$21)+((F6308-Hilfswerte!$B$22)/Hilfswerte!$B$23)+((G6308-Hilfswerte!$B$24)/Hilfswerte!$B$25)+0.1*INDEX(Hilfswerte!$B$4:$B$15,MATCH(C6308,Hilfswerte!$A$4:$A$15,0)),2)</f>
        <v>-0.45</v>
      </c>
      <c r="V6308" s="4">
        <f>ROUND(SQRT((((E6308-Hilfswerte!$B$20)/Hilfswerte!$B$21)-Hilfswerte!$B$28)^2+(((F6308-Hilfswerte!$B$22)/Hilfswerte!$B$23)-Hilfswerte!$B$29)^2+(((G6308-Hilfswerte!$B$24)/Hilfswerte!$B$25)-Hilfswerte!$B$30)^2),3)</f>
        <v>0.63500000000000001</v>
      </c>
      <c r="W6308" s="4">
        <f>ROUND(E6308*Hilfswerte!$B$31,0)</f>
        <v>23432</v>
      </c>
      <c r="X6308" s="4">
        <f t="shared" si="790"/>
        <v>18958</v>
      </c>
      <c r="Y6308" s="4" t="str">
        <f>IF(T6308="A - Top-Kunde","bereits Top-Kunde",IF(AND(V6308&lt;=Hilfswerte!$B$34,H6308&lt;0.5*W6308),"Hoch",IF(AND(V6308&lt;=Hilfswerte!$B$35,H6308&lt;0.7*W6308),"Mittel","Niedrig")))</f>
        <v>Hoch</v>
      </c>
      <c r="Z6308" s="4">
        <f t="shared" si="791"/>
        <v>5.6</v>
      </c>
      <c r="AA6308" s="4" t="str">
        <f>IF(J6308&gt;365,"Bereits abgewandert (Segment D)",IF(Z6308&gt;=Hilfswerte!$B$38,"Rot - akut gefaehrdet",IF(Z6308&gt;=Hilfswerte!$B$39,"Gelb - beobachten","Gruen - stabil")))</f>
        <v>Gruen - stabil</v>
      </c>
    </row>
    <row r="6309" spans="1:27" ht="15" customHeight="1" x14ac:dyDescent="0.25">
      <c r="A6309" s="4" t="s">
        <v>6656</v>
      </c>
      <c r="B6309" s="4" t="s">
        <v>119</v>
      </c>
      <c r="C6309" s="4" t="s">
        <v>33</v>
      </c>
      <c r="D6309" s="4" t="s">
        <v>30</v>
      </c>
      <c r="E6309" s="4">
        <v>42</v>
      </c>
      <c r="F6309" s="4">
        <v>9.9</v>
      </c>
      <c r="G6309" s="4">
        <v>4.8</v>
      </c>
      <c r="H6309" s="4">
        <v>2482</v>
      </c>
      <c r="I6309" s="4">
        <v>1</v>
      </c>
      <c r="J6309" s="4">
        <v>320</v>
      </c>
      <c r="K6309" s="4">
        <v>0</v>
      </c>
      <c r="L6309" s="4">
        <v>4</v>
      </c>
      <c r="M6309" s="4">
        <v>2</v>
      </c>
      <c r="N6309" s="4">
        <v>7.3</v>
      </c>
      <c r="O6309" s="4">
        <f t="shared" si="784"/>
        <v>2</v>
      </c>
      <c r="P6309" s="4">
        <f t="shared" si="785"/>
        <v>1</v>
      </c>
      <c r="Q6309" s="4">
        <f t="shared" si="786"/>
        <v>3</v>
      </c>
      <c r="R6309" s="4">
        <f t="shared" si="787"/>
        <v>6</v>
      </c>
      <c r="S6309" s="4">
        <f t="shared" si="788"/>
        <v>62.5</v>
      </c>
      <c r="T6309" s="4" t="str">
        <f t="shared" si="789"/>
        <v>C - Entwicklungspotenzial</v>
      </c>
      <c r="U6309" s="4">
        <f>ROUND(((E6309-Hilfswerte!$B$20)/Hilfswerte!$B$21)+((F6309-Hilfswerte!$B$22)/Hilfswerte!$B$23)+((G6309-Hilfswerte!$B$24)/Hilfswerte!$B$25)+0.1*INDEX(Hilfswerte!$B$4:$B$15,MATCH(C6309,Hilfswerte!$A$4:$A$15,0)),2)</f>
        <v>-1.49</v>
      </c>
      <c r="V6309" s="4">
        <f>ROUND(SQRT((((E6309-Hilfswerte!$B$20)/Hilfswerte!$B$21)-Hilfswerte!$B$28)^2+(((F6309-Hilfswerte!$B$22)/Hilfswerte!$B$23)-Hilfswerte!$B$29)^2+(((G6309-Hilfswerte!$B$24)/Hilfswerte!$B$25)-Hilfswerte!$B$30)^2),3)</f>
        <v>1.2549999999999999</v>
      </c>
      <c r="W6309" s="4">
        <f>ROUND(E6309*Hilfswerte!$B$31,0)</f>
        <v>8633</v>
      </c>
      <c r="X6309" s="4">
        <f t="shared" si="790"/>
        <v>6151</v>
      </c>
      <c r="Y6309" s="4" t="str">
        <f>IF(T6309="A - Top-Kunde","bereits Top-Kunde",IF(AND(V6309&lt;=Hilfswerte!$B$34,H6309&lt;0.5*W6309),"Hoch",IF(AND(V6309&lt;=Hilfswerte!$B$35,H6309&lt;0.7*W6309),"Mittel","Niedrig")))</f>
        <v>Niedrig</v>
      </c>
      <c r="Z6309" s="4">
        <f t="shared" si="791"/>
        <v>16.8</v>
      </c>
      <c r="AA6309" s="4" t="str">
        <f>IF(J6309&gt;365,"Bereits abgewandert (Segment D)",IF(Z6309&gt;=Hilfswerte!$B$38,"Rot - akut gefaehrdet",IF(Z6309&gt;=Hilfswerte!$B$39,"Gelb - beobachten","Gruen - stabil")))</f>
        <v>Gelb - beobachten</v>
      </c>
    </row>
    <row r="6310" spans="1:27" ht="15" customHeight="1" x14ac:dyDescent="0.25">
      <c r="A6310" s="4" t="s">
        <v>6657</v>
      </c>
      <c r="B6310" s="4" t="s">
        <v>181</v>
      </c>
      <c r="C6310" s="4" t="s">
        <v>33</v>
      </c>
      <c r="D6310" s="4" t="s">
        <v>106</v>
      </c>
      <c r="E6310" s="4">
        <v>78</v>
      </c>
      <c r="F6310" s="4">
        <v>13</v>
      </c>
      <c r="G6310" s="4">
        <v>11.6</v>
      </c>
      <c r="H6310" s="4">
        <v>3910</v>
      </c>
      <c r="I6310" s="4">
        <v>2</v>
      </c>
      <c r="J6310" s="4">
        <v>87</v>
      </c>
      <c r="K6310" s="4">
        <v>0</v>
      </c>
      <c r="L6310" s="4">
        <v>36</v>
      </c>
      <c r="M6310" s="4">
        <v>1</v>
      </c>
      <c r="N6310" s="4">
        <v>11.4</v>
      </c>
      <c r="O6310" s="4">
        <f t="shared" si="784"/>
        <v>4</v>
      </c>
      <c r="P6310" s="4">
        <f t="shared" si="785"/>
        <v>2</v>
      </c>
      <c r="Q6310" s="4">
        <f t="shared" si="786"/>
        <v>4</v>
      </c>
      <c r="R6310" s="4">
        <f t="shared" si="787"/>
        <v>10</v>
      </c>
      <c r="S6310" s="4">
        <f t="shared" si="788"/>
        <v>94.9</v>
      </c>
      <c r="T6310" s="4" t="str">
        <f t="shared" si="789"/>
        <v>C - Entwicklungspotenzial</v>
      </c>
      <c r="U6310" s="4">
        <f>ROUND(((E6310-Hilfswerte!$B$20)/Hilfswerte!$B$21)+((F6310-Hilfswerte!$B$22)/Hilfswerte!$B$23)+((G6310-Hilfswerte!$B$24)/Hilfswerte!$B$25)+0.1*INDEX(Hilfswerte!$B$4:$B$15,MATCH(C6310,Hilfswerte!$A$4:$A$15,0)),2)</f>
        <v>-0.2</v>
      </c>
      <c r="V6310" s="4">
        <f>ROUND(SQRT((((E6310-Hilfswerte!$B$20)/Hilfswerte!$B$21)-Hilfswerte!$B$28)^2+(((F6310-Hilfswerte!$B$22)/Hilfswerte!$B$23)-Hilfswerte!$B$29)^2+(((G6310-Hilfswerte!$B$24)/Hilfswerte!$B$25)-Hilfswerte!$B$30)^2),3)</f>
        <v>0.59</v>
      </c>
      <c r="W6310" s="4">
        <f>ROUND(E6310*Hilfswerte!$B$31,0)</f>
        <v>16033</v>
      </c>
      <c r="X6310" s="4">
        <f t="shared" si="790"/>
        <v>12123</v>
      </c>
      <c r="Y6310" s="4" t="str">
        <f>IF(T6310="A - Top-Kunde","bereits Top-Kunde",IF(AND(V6310&lt;=Hilfswerte!$B$34,H6310&lt;0.5*W6310),"Hoch",IF(AND(V6310&lt;=Hilfswerte!$B$35,H6310&lt;0.7*W6310),"Mittel","Niedrig")))</f>
        <v>Hoch</v>
      </c>
      <c r="Z6310" s="4">
        <f t="shared" si="791"/>
        <v>11.6</v>
      </c>
      <c r="AA6310" s="4" t="str">
        <f>IF(J6310&gt;365,"Bereits abgewandert (Segment D)",IF(Z6310&gt;=Hilfswerte!$B$38,"Rot - akut gefaehrdet",IF(Z6310&gt;=Hilfswerte!$B$39,"Gelb - beobachten","Gruen - stabil")))</f>
        <v>Gruen - stabil</v>
      </c>
    </row>
    <row r="6311" spans="1:27" ht="15" customHeight="1" x14ac:dyDescent="0.25">
      <c r="A6311" s="4" t="s">
        <v>6658</v>
      </c>
      <c r="B6311" s="4" t="s">
        <v>37</v>
      </c>
      <c r="C6311" s="4" t="s">
        <v>89</v>
      </c>
      <c r="D6311" s="4" t="s">
        <v>30</v>
      </c>
      <c r="E6311" s="4">
        <v>18</v>
      </c>
      <c r="F6311" s="4">
        <v>3.1</v>
      </c>
      <c r="G6311" s="4">
        <v>1.6</v>
      </c>
      <c r="H6311" s="4">
        <v>187</v>
      </c>
      <c r="I6311" s="4">
        <v>1</v>
      </c>
      <c r="J6311" s="4">
        <v>214</v>
      </c>
      <c r="K6311" s="4">
        <v>0</v>
      </c>
      <c r="L6311" s="4">
        <v>11</v>
      </c>
      <c r="M6311" s="4">
        <v>2</v>
      </c>
      <c r="N6311" s="4">
        <v>3.8</v>
      </c>
      <c r="O6311" s="4">
        <f t="shared" si="784"/>
        <v>2</v>
      </c>
      <c r="P6311" s="4">
        <f t="shared" si="785"/>
        <v>1</v>
      </c>
      <c r="Q6311" s="4">
        <f t="shared" si="786"/>
        <v>2</v>
      </c>
      <c r="R6311" s="4">
        <f t="shared" si="787"/>
        <v>5</v>
      </c>
      <c r="S6311" s="4">
        <f t="shared" si="788"/>
        <v>48.6</v>
      </c>
      <c r="T6311" s="4" t="str">
        <f t="shared" si="789"/>
        <v>C - Entwicklungspotenzial</v>
      </c>
      <c r="U6311" s="4">
        <f>ROUND(((E6311-Hilfswerte!$B$20)/Hilfswerte!$B$21)+((F6311-Hilfswerte!$B$22)/Hilfswerte!$B$23)+((G6311-Hilfswerte!$B$24)/Hilfswerte!$B$25)+0.1*INDEX(Hilfswerte!$B$4:$B$15,MATCH(C6311,Hilfswerte!$A$4:$A$15,0)),2)</f>
        <v>-1.96</v>
      </c>
      <c r="V6311" s="4">
        <f>ROUND(SQRT((((E6311-Hilfswerte!$B$20)/Hilfswerte!$B$21)-Hilfswerte!$B$28)^2+(((F6311-Hilfswerte!$B$22)/Hilfswerte!$B$23)-Hilfswerte!$B$29)^2+(((G6311-Hilfswerte!$B$24)/Hilfswerte!$B$25)-Hilfswerte!$B$30)^2),3)</f>
        <v>1.768</v>
      </c>
      <c r="W6311" s="4">
        <f>ROUND(E6311*Hilfswerte!$B$31,0)</f>
        <v>3700</v>
      </c>
      <c r="X6311" s="4">
        <f t="shared" si="790"/>
        <v>3513</v>
      </c>
      <c r="Y6311" s="4" t="str">
        <f>IF(T6311="A - Top-Kunde","bereits Top-Kunde",IF(AND(V6311&lt;=Hilfswerte!$B$34,H6311&lt;0.5*W6311),"Hoch",IF(AND(V6311&lt;=Hilfswerte!$B$35,H6311&lt;0.7*W6311),"Mittel","Niedrig")))</f>
        <v>Niedrig</v>
      </c>
      <c r="Z6311" s="4">
        <f t="shared" si="791"/>
        <v>12.9</v>
      </c>
      <c r="AA6311" s="4" t="str">
        <f>IF(J6311&gt;365,"Bereits abgewandert (Segment D)",IF(Z6311&gt;=Hilfswerte!$B$38,"Rot - akut gefaehrdet",IF(Z6311&gt;=Hilfswerte!$B$39,"Gelb - beobachten","Gruen - stabil")))</f>
        <v>Gruen - stabil</v>
      </c>
    </row>
    <row r="6312" spans="1:27" ht="15" customHeight="1" x14ac:dyDescent="0.25">
      <c r="A6312" s="4" t="s">
        <v>6659</v>
      </c>
      <c r="B6312" s="4" t="s">
        <v>353</v>
      </c>
      <c r="C6312" s="4" t="s">
        <v>55</v>
      </c>
      <c r="D6312" s="4" t="s">
        <v>30</v>
      </c>
      <c r="E6312" s="4">
        <v>12</v>
      </c>
      <c r="F6312" s="4">
        <v>2.5</v>
      </c>
      <c r="G6312" s="4">
        <v>22.2</v>
      </c>
      <c r="H6312" s="4">
        <v>0</v>
      </c>
      <c r="I6312" s="4">
        <v>0</v>
      </c>
      <c r="J6312" s="4">
        <v>576</v>
      </c>
      <c r="K6312" s="4">
        <v>0</v>
      </c>
      <c r="L6312" s="4">
        <v>16</v>
      </c>
      <c r="M6312" s="4">
        <v>0</v>
      </c>
      <c r="N6312" s="4">
        <v>-38</v>
      </c>
      <c r="O6312" s="4">
        <f t="shared" si="784"/>
        <v>1</v>
      </c>
      <c r="P6312" s="4">
        <f t="shared" si="785"/>
        <v>1</v>
      </c>
      <c r="Q6312" s="4">
        <f t="shared" si="786"/>
        <v>1</v>
      </c>
      <c r="R6312" s="4">
        <f t="shared" si="787"/>
        <v>3</v>
      </c>
      <c r="S6312" s="4">
        <f t="shared" si="788"/>
        <v>6.2</v>
      </c>
      <c r="T6312" s="4" t="str">
        <f t="shared" si="789"/>
        <v>D - Abwanderungsrisiko</v>
      </c>
      <c r="U6312" s="4">
        <f>ROUND(((E6312-Hilfswerte!$B$20)/Hilfswerte!$B$21)+((F6312-Hilfswerte!$B$22)/Hilfswerte!$B$23)+((G6312-Hilfswerte!$B$24)/Hilfswerte!$B$25)+0.1*INDEX(Hilfswerte!$B$4:$B$15,MATCH(C6312,Hilfswerte!$A$4:$A$15,0)),2)</f>
        <v>1.28</v>
      </c>
      <c r="V6312" s="4">
        <f>ROUND(SQRT((((E6312-Hilfswerte!$B$20)/Hilfswerte!$B$21)-Hilfswerte!$B$28)^2+(((F6312-Hilfswerte!$B$22)/Hilfswerte!$B$23)-Hilfswerte!$B$29)^2+(((G6312-Hilfswerte!$B$24)/Hilfswerte!$B$25)-Hilfswerte!$B$30)^2),3)</f>
        <v>1.972</v>
      </c>
      <c r="W6312" s="4">
        <f>ROUND(E6312*Hilfswerte!$B$31,0)</f>
        <v>2467</v>
      </c>
      <c r="X6312" s="4">
        <f t="shared" si="790"/>
        <v>2467</v>
      </c>
      <c r="Y6312" s="4" t="str">
        <f>IF(T6312="A - Top-Kunde","bereits Top-Kunde",IF(AND(V6312&lt;=Hilfswerte!$B$34,H6312&lt;0.5*W6312),"Hoch",IF(AND(V6312&lt;=Hilfswerte!$B$35,H6312&lt;0.7*W6312),"Mittel","Niedrig")))</f>
        <v>Niedrig</v>
      </c>
      <c r="Z6312" s="4">
        <f t="shared" si="791"/>
        <v>47.2</v>
      </c>
      <c r="AA6312" s="4" t="str">
        <f>IF(J6312&gt;365,"Bereits abgewandert (Segment D)",IF(Z6312&gt;=Hilfswerte!$B$38,"Rot - akut gefaehrdet",IF(Z6312&gt;=Hilfswerte!$B$39,"Gelb - beobachten","Gruen - stabil")))</f>
        <v>Bereits abgewandert (Segment D)</v>
      </c>
    </row>
    <row r="6313" spans="1:27" ht="15" customHeight="1" x14ac:dyDescent="0.25">
      <c r="A6313" s="4" t="s">
        <v>6660</v>
      </c>
      <c r="B6313" s="4" t="s">
        <v>567</v>
      </c>
      <c r="C6313" s="4" t="s">
        <v>55</v>
      </c>
      <c r="D6313" s="4" t="s">
        <v>30</v>
      </c>
      <c r="E6313" s="4">
        <v>507</v>
      </c>
      <c r="F6313" s="4">
        <v>97.4</v>
      </c>
      <c r="G6313" s="4">
        <v>12</v>
      </c>
      <c r="H6313" s="4">
        <v>111513</v>
      </c>
      <c r="I6313" s="4">
        <v>4</v>
      </c>
      <c r="J6313" s="4">
        <v>84</v>
      </c>
      <c r="K6313" s="4">
        <v>0</v>
      </c>
      <c r="L6313" s="4">
        <v>18</v>
      </c>
      <c r="M6313" s="4">
        <v>4</v>
      </c>
      <c r="N6313" s="4">
        <v>12.2</v>
      </c>
      <c r="O6313" s="4">
        <f t="shared" si="784"/>
        <v>4</v>
      </c>
      <c r="P6313" s="4">
        <f t="shared" si="785"/>
        <v>4</v>
      </c>
      <c r="Q6313" s="4">
        <f t="shared" si="786"/>
        <v>5</v>
      </c>
      <c r="R6313" s="4">
        <f t="shared" si="787"/>
        <v>13</v>
      </c>
      <c r="S6313" s="4">
        <f t="shared" si="788"/>
        <v>130.69999999999999</v>
      </c>
      <c r="T6313" s="4" t="str">
        <f t="shared" si="789"/>
        <v>A - Top-Kunde</v>
      </c>
      <c r="U6313" s="4">
        <f>ROUND(((E6313-Hilfswerte!$B$20)/Hilfswerte!$B$21)+((F6313-Hilfswerte!$B$22)/Hilfswerte!$B$23)+((G6313-Hilfswerte!$B$24)/Hilfswerte!$B$25)+0.1*INDEX(Hilfswerte!$B$4:$B$15,MATCH(C6313,Hilfswerte!$A$4:$A$15,0)),2)</f>
        <v>3.49</v>
      </c>
      <c r="V6313" s="4">
        <f>ROUND(SQRT((((E6313-Hilfswerte!$B$20)/Hilfswerte!$B$21)-Hilfswerte!$B$28)^2+(((F6313-Hilfswerte!$B$22)/Hilfswerte!$B$23)-Hilfswerte!$B$29)^2+(((G6313-Hilfswerte!$B$24)/Hilfswerte!$B$25)-Hilfswerte!$B$30)^2),3)</f>
        <v>1.8129999999999999</v>
      </c>
      <c r="W6313" s="4">
        <f>ROUND(E6313*Hilfswerte!$B$31,0)</f>
        <v>104212</v>
      </c>
      <c r="X6313" s="4">
        <f t="shared" si="790"/>
        <v>0</v>
      </c>
      <c r="Y6313" s="4" t="str">
        <f>IF(T6313="A - Top-Kunde","bereits Top-Kunde",IF(AND(V6313&lt;=Hilfswerte!$B$34,H6313&lt;0.5*W6313),"Hoch",IF(AND(V6313&lt;=Hilfswerte!$B$35,H6313&lt;0.7*W6313),"Mittel","Niedrig")))</f>
        <v>bereits Top-Kunde</v>
      </c>
      <c r="Z6313" s="4">
        <f t="shared" si="791"/>
        <v>7.8</v>
      </c>
      <c r="AA6313" s="4" t="str">
        <f>IF(J6313&gt;365,"Bereits abgewandert (Segment D)",IF(Z6313&gt;=Hilfswerte!$B$38,"Rot - akut gefaehrdet",IF(Z6313&gt;=Hilfswerte!$B$39,"Gelb - beobachten","Gruen - stabil")))</f>
        <v>Gruen - stabil</v>
      </c>
    </row>
    <row r="6314" spans="1:27" ht="15" customHeight="1" x14ac:dyDescent="0.25">
      <c r="A6314" s="4" t="s">
        <v>6661</v>
      </c>
      <c r="B6314" s="4" t="s">
        <v>353</v>
      </c>
      <c r="C6314" s="4" t="s">
        <v>47</v>
      </c>
      <c r="D6314" s="4" t="s">
        <v>77</v>
      </c>
      <c r="E6314" s="4">
        <v>41</v>
      </c>
      <c r="F6314" s="4">
        <v>16.2</v>
      </c>
      <c r="G6314" s="4">
        <v>1.9</v>
      </c>
      <c r="H6314" s="4">
        <v>770</v>
      </c>
      <c r="I6314" s="4">
        <v>1</v>
      </c>
      <c r="J6314" s="4">
        <v>325</v>
      </c>
      <c r="K6314" s="4">
        <v>0</v>
      </c>
      <c r="L6314" s="4">
        <v>39</v>
      </c>
      <c r="M6314" s="4">
        <v>5</v>
      </c>
      <c r="N6314" s="4">
        <v>-16.2</v>
      </c>
      <c r="O6314" s="4">
        <f t="shared" si="784"/>
        <v>2</v>
      </c>
      <c r="P6314" s="4">
        <f t="shared" si="785"/>
        <v>1</v>
      </c>
      <c r="Q6314" s="4">
        <f t="shared" si="786"/>
        <v>2</v>
      </c>
      <c r="R6314" s="4">
        <f t="shared" si="787"/>
        <v>5</v>
      </c>
      <c r="S6314" s="4">
        <f t="shared" si="788"/>
        <v>30.2</v>
      </c>
      <c r="T6314" s="4" t="str">
        <f t="shared" si="789"/>
        <v>C - Entwicklungspotenzial</v>
      </c>
      <c r="U6314" s="4">
        <f>ROUND(((E6314-Hilfswerte!$B$20)/Hilfswerte!$B$21)+((F6314-Hilfswerte!$B$22)/Hilfswerte!$B$23)+((G6314-Hilfswerte!$B$24)/Hilfswerte!$B$25)+0.1*INDEX(Hilfswerte!$B$4:$B$15,MATCH(C6314,Hilfswerte!$A$4:$A$15,0)),2)</f>
        <v>-1.79</v>
      </c>
      <c r="V6314" s="4">
        <f>ROUND(SQRT((((E6314-Hilfswerte!$B$20)/Hilfswerte!$B$21)-Hilfswerte!$B$28)^2+(((F6314-Hilfswerte!$B$22)/Hilfswerte!$B$23)-Hilfswerte!$B$29)^2+(((G6314-Hilfswerte!$B$24)/Hilfswerte!$B$25)-Hilfswerte!$B$30)^2),3)</f>
        <v>1.621</v>
      </c>
      <c r="W6314" s="4">
        <f>ROUND(E6314*Hilfswerte!$B$31,0)</f>
        <v>8427</v>
      </c>
      <c r="X6314" s="4">
        <f t="shared" si="790"/>
        <v>7657</v>
      </c>
      <c r="Y6314" s="4" t="str">
        <f>IF(T6314="A - Top-Kunde","bereits Top-Kunde",IF(AND(V6314&lt;=Hilfswerte!$B$34,H6314&lt;0.5*W6314),"Hoch",IF(AND(V6314&lt;=Hilfswerte!$B$35,H6314&lt;0.7*W6314),"Mittel","Niedrig")))</f>
        <v>Niedrig</v>
      </c>
      <c r="Z6314" s="4">
        <f t="shared" si="791"/>
        <v>30.5</v>
      </c>
      <c r="AA6314" s="4" t="str">
        <f>IF(J6314&gt;365,"Bereits abgewandert (Segment D)",IF(Z6314&gt;=Hilfswerte!$B$38,"Rot - akut gefaehrdet",IF(Z6314&gt;=Hilfswerte!$B$39,"Gelb - beobachten","Gruen - stabil")))</f>
        <v>Rot - akut gefaehrdet</v>
      </c>
    </row>
    <row r="6315" spans="1:27" ht="15" customHeight="1" x14ac:dyDescent="0.25">
      <c r="A6315" s="4" t="s">
        <v>6662</v>
      </c>
      <c r="B6315" s="4" t="s">
        <v>286</v>
      </c>
      <c r="C6315" s="4" t="s">
        <v>65</v>
      </c>
      <c r="D6315" s="4" t="s">
        <v>52</v>
      </c>
      <c r="E6315" s="4">
        <v>32</v>
      </c>
      <c r="F6315" s="4">
        <v>6.4</v>
      </c>
      <c r="G6315" s="4">
        <v>14.9</v>
      </c>
      <c r="H6315" s="4">
        <v>3105</v>
      </c>
      <c r="I6315" s="4">
        <v>6</v>
      </c>
      <c r="J6315" s="4">
        <v>17</v>
      </c>
      <c r="K6315" s="4">
        <v>0</v>
      </c>
      <c r="L6315" s="4">
        <v>0</v>
      </c>
      <c r="M6315" s="4">
        <v>1</v>
      </c>
      <c r="N6315" s="4">
        <v>-4</v>
      </c>
      <c r="O6315" s="4">
        <f t="shared" si="784"/>
        <v>5</v>
      </c>
      <c r="P6315" s="4">
        <f t="shared" si="785"/>
        <v>5</v>
      </c>
      <c r="Q6315" s="4">
        <f t="shared" si="786"/>
        <v>4</v>
      </c>
      <c r="R6315" s="4">
        <f t="shared" si="787"/>
        <v>14</v>
      </c>
      <c r="S6315" s="4">
        <f t="shared" si="788"/>
        <v>138</v>
      </c>
      <c r="T6315" s="4" t="str">
        <f t="shared" si="789"/>
        <v>A - Top-Kunde</v>
      </c>
      <c r="U6315" s="4">
        <f>ROUND(((E6315-Hilfswerte!$B$20)/Hilfswerte!$B$21)+((F6315-Hilfswerte!$B$22)/Hilfswerte!$B$23)+((G6315-Hilfswerte!$B$24)/Hilfswerte!$B$25)+0.1*INDEX(Hilfswerte!$B$4:$B$15,MATCH(C6315,Hilfswerte!$A$4:$A$15,0)),2)</f>
        <v>-7.0000000000000007E-2</v>
      </c>
      <c r="V6315" s="4">
        <f>ROUND(SQRT((((E6315-Hilfswerte!$B$20)/Hilfswerte!$B$21)-Hilfswerte!$B$28)^2+(((F6315-Hilfswerte!$B$22)/Hilfswerte!$B$23)-Hilfswerte!$B$29)^2+(((G6315-Hilfswerte!$B$24)/Hilfswerte!$B$25)-Hilfswerte!$B$30)^2),3)</f>
        <v>0.998</v>
      </c>
      <c r="W6315" s="4">
        <f>ROUND(E6315*Hilfswerte!$B$31,0)</f>
        <v>6577</v>
      </c>
      <c r="X6315" s="4">
        <f t="shared" si="790"/>
        <v>3472</v>
      </c>
      <c r="Y6315" s="4" t="str">
        <f>IF(T6315="A - Top-Kunde","bereits Top-Kunde",IF(AND(V6315&lt;=Hilfswerte!$B$34,H6315&lt;0.5*W6315),"Hoch",IF(AND(V6315&lt;=Hilfswerte!$B$35,H6315&lt;0.7*W6315),"Mittel","Niedrig")))</f>
        <v>bereits Top-Kunde</v>
      </c>
      <c r="Z6315" s="4">
        <f t="shared" si="791"/>
        <v>2.5</v>
      </c>
      <c r="AA6315" s="4" t="str">
        <f>IF(J6315&gt;365,"Bereits abgewandert (Segment D)",IF(Z6315&gt;=Hilfswerte!$B$38,"Rot - akut gefaehrdet",IF(Z6315&gt;=Hilfswerte!$B$39,"Gelb - beobachten","Gruen - stabil")))</f>
        <v>Gruen - stabil</v>
      </c>
    </row>
    <row r="6316" spans="1:27" ht="15" customHeight="1" x14ac:dyDescent="0.25">
      <c r="A6316" s="4" t="s">
        <v>6663</v>
      </c>
      <c r="B6316" s="4" t="s">
        <v>620</v>
      </c>
      <c r="C6316" s="4" t="s">
        <v>74</v>
      </c>
      <c r="D6316" s="4" t="s">
        <v>30</v>
      </c>
      <c r="E6316" s="4">
        <v>509</v>
      </c>
      <c r="F6316" s="4">
        <v>161.80000000000001</v>
      </c>
      <c r="G6316" s="4">
        <v>1.7</v>
      </c>
      <c r="H6316" s="4">
        <v>100616</v>
      </c>
      <c r="I6316" s="4">
        <v>4</v>
      </c>
      <c r="J6316" s="4">
        <v>9</v>
      </c>
      <c r="K6316" s="4">
        <v>1</v>
      </c>
      <c r="L6316" s="4">
        <v>4</v>
      </c>
      <c r="M6316" s="4">
        <v>2</v>
      </c>
      <c r="N6316" s="4">
        <v>-14.2</v>
      </c>
      <c r="O6316" s="4">
        <f t="shared" si="784"/>
        <v>5</v>
      </c>
      <c r="P6316" s="4">
        <f t="shared" si="785"/>
        <v>4</v>
      </c>
      <c r="Q6316" s="4">
        <f t="shared" si="786"/>
        <v>5</v>
      </c>
      <c r="R6316" s="4">
        <f t="shared" si="787"/>
        <v>14</v>
      </c>
      <c r="S6316" s="4">
        <f t="shared" si="788"/>
        <v>125.7</v>
      </c>
      <c r="T6316" s="4" t="str">
        <f t="shared" si="789"/>
        <v>A - Top-Kunde</v>
      </c>
      <c r="U6316" s="4">
        <f>ROUND(((E6316-Hilfswerte!$B$20)/Hilfswerte!$B$21)+((F6316-Hilfswerte!$B$22)/Hilfswerte!$B$23)+((G6316-Hilfswerte!$B$24)/Hilfswerte!$B$25)+0.1*INDEX(Hilfswerte!$B$4:$B$15,MATCH(C6316,Hilfswerte!$A$4:$A$15,0)),2)</f>
        <v>2.7</v>
      </c>
      <c r="V6316" s="4">
        <f>ROUND(SQRT((((E6316-Hilfswerte!$B$20)/Hilfswerte!$B$21)-Hilfswerte!$B$28)^2+(((F6316-Hilfswerte!$B$22)/Hilfswerte!$B$23)-Hilfswerte!$B$29)^2+(((G6316-Hilfswerte!$B$24)/Hilfswerte!$B$25)-Hilfswerte!$B$30)^2),3)</f>
        <v>3.0720000000000001</v>
      </c>
      <c r="W6316" s="4">
        <f>ROUND(E6316*Hilfswerte!$B$31,0)</f>
        <v>104623</v>
      </c>
      <c r="X6316" s="4">
        <f t="shared" si="790"/>
        <v>4007</v>
      </c>
      <c r="Y6316" s="4" t="str">
        <f>IF(T6316="A - Top-Kunde","bereits Top-Kunde",IF(AND(V6316&lt;=Hilfswerte!$B$34,H6316&lt;0.5*W6316),"Hoch",IF(AND(V6316&lt;=Hilfswerte!$B$35,H6316&lt;0.7*W6316),"Mittel","Niedrig")))</f>
        <v>bereits Top-Kunde</v>
      </c>
      <c r="Z6316" s="4">
        <f t="shared" si="791"/>
        <v>9.9</v>
      </c>
      <c r="AA6316" s="4" t="str">
        <f>IF(J6316&gt;365,"Bereits abgewandert (Segment D)",IF(Z6316&gt;=Hilfswerte!$B$38,"Rot - akut gefaehrdet",IF(Z6316&gt;=Hilfswerte!$B$39,"Gelb - beobachten","Gruen - stabil")))</f>
        <v>Gruen - stabil</v>
      </c>
    </row>
    <row r="6317" spans="1:27" ht="15" customHeight="1" x14ac:dyDescent="0.25">
      <c r="A6317" s="4" t="s">
        <v>6664</v>
      </c>
      <c r="B6317" s="4" t="s">
        <v>267</v>
      </c>
      <c r="C6317" s="4" t="s">
        <v>62</v>
      </c>
      <c r="D6317" s="4" t="s">
        <v>30</v>
      </c>
      <c r="E6317" s="4">
        <v>69</v>
      </c>
      <c r="F6317" s="4">
        <v>11</v>
      </c>
      <c r="G6317" s="4">
        <v>9.5</v>
      </c>
      <c r="H6317" s="4">
        <v>1141</v>
      </c>
      <c r="I6317" s="4">
        <v>1</v>
      </c>
      <c r="J6317" s="4">
        <v>188</v>
      </c>
      <c r="K6317" s="4">
        <v>0</v>
      </c>
      <c r="L6317" s="4">
        <v>10</v>
      </c>
      <c r="M6317" s="4">
        <v>4</v>
      </c>
      <c r="N6317" s="4">
        <v>10.8</v>
      </c>
      <c r="O6317" s="4">
        <f t="shared" si="784"/>
        <v>2</v>
      </c>
      <c r="P6317" s="4">
        <f t="shared" si="785"/>
        <v>1</v>
      </c>
      <c r="Q6317" s="4">
        <f t="shared" si="786"/>
        <v>3</v>
      </c>
      <c r="R6317" s="4">
        <f t="shared" si="787"/>
        <v>6</v>
      </c>
      <c r="S6317" s="4">
        <f t="shared" si="788"/>
        <v>62.4</v>
      </c>
      <c r="T6317" s="4" t="str">
        <f t="shared" si="789"/>
        <v>C - Entwicklungspotenzial</v>
      </c>
      <c r="U6317" s="4">
        <f>ROUND(((E6317-Hilfswerte!$B$20)/Hilfswerte!$B$21)+((F6317-Hilfswerte!$B$22)/Hilfswerte!$B$23)+((G6317-Hilfswerte!$B$24)/Hilfswerte!$B$25)+0.1*INDEX(Hilfswerte!$B$4:$B$15,MATCH(C6317,Hilfswerte!$A$4:$A$15,0)),2)</f>
        <v>-0.22</v>
      </c>
      <c r="V6317" s="4">
        <f>ROUND(SQRT((((E6317-Hilfswerte!$B$20)/Hilfswerte!$B$21)-Hilfswerte!$B$28)^2+(((F6317-Hilfswerte!$B$22)/Hilfswerte!$B$23)-Hilfswerte!$B$29)^2+(((G6317-Hilfswerte!$B$24)/Hilfswerte!$B$25)-Hilfswerte!$B$30)^2),3)</f>
        <v>0.69399999999999995</v>
      </c>
      <c r="W6317" s="4">
        <f>ROUND(E6317*Hilfswerte!$B$31,0)</f>
        <v>14183</v>
      </c>
      <c r="X6317" s="4">
        <f t="shared" si="790"/>
        <v>13042</v>
      </c>
      <c r="Y6317" s="4" t="str">
        <f>IF(T6317="A - Top-Kunde","bereits Top-Kunde",IF(AND(V6317&lt;=Hilfswerte!$B$34,H6317&lt;0.5*W6317),"Hoch",IF(AND(V6317&lt;=Hilfswerte!$B$35,H6317&lt;0.7*W6317),"Mittel","Niedrig")))</f>
        <v>Hoch</v>
      </c>
      <c r="Z6317" s="4">
        <f t="shared" si="791"/>
        <v>11.4</v>
      </c>
      <c r="AA6317" s="4" t="str">
        <f>IF(J6317&gt;365,"Bereits abgewandert (Segment D)",IF(Z6317&gt;=Hilfswerte!$B$38,"Rot - akut gefaehrdet",IF(Z6317&gt;=Hilfswerte!$B$39,"Gelb - beobachten","Gruen - stabil")))</f>
        <v>Gruen - stabil</v>
      </c>
    </row>
    <row r="6318" spans="1:27" ht="15" customHeight="1" x14ac:dyDescent="0.25">
      <c r="A6318" s="4" t="s">
        <v>6665</v>
      </c>
      <c r="B6318" s="4" t="s">
        <v>428</v>
      </c>
      <c r="C6318" s="4" t="s">
        <v>62</v>
      </c>
      <c r="D6318" s="4" t="s">
        <v>30</v>
      </c>
      <c r="E6318" s="4">
        <v>38</v>
      </c>
      <c r="F6318" s="4">
        <v>6.9</v>
      </c>
      <c r="G6318" s="4">
        <v>10.9</v>
      </c>
      <c r="H6318" s="4">
        <v>11153</v>
      </c>
      <c r="I6318" s="4">
        <v>3</v>
      </c>
      <c r="J6318" s="4">
        <v>106</v>
      </c>
      <c r="K6318" s="4">
        <v>1</v>
      </c>
      <c r="L6318" s="4">
        <v>11</v>
      </c>
      <c r="M6318" s="4">
        <v>3</v>
      </c>
      <c r="N6318" s="4">
        <v>14.3</v>
      </c>
      <c r="O6318" s="4">
        <f t="shared" si="784"/>
        <v>3</v>
      </c>
      <c r="P6318" s="4">
        <f t="shared" si="785"/>
        <v>3</v>
      </c>
      <c r="Q6318" s="4">
        <f t="shared" si="786"/>
        <v>5</v>
      </c>
      <c r="R6318" s="4">
        <f t="shared" si="787"/>
        <v>11</v>
      </c>
      <c r="S6318" s="4">
        <f t="shared" si="788"/>
        <v>107.9</v>
      </c>
      <c r="T6318" s="4" t="str">
        <f t="shared" si="789"/>
        <v>B - Kernkunde</v>
      </c>
      <c r="U6318" s="4">
        <f>ROUND(((E6318-Hilfswerte!$B$20)/Hilfswerte!$B$21)+((F6318-Hilfswerte!$B$22)/Hilfswerte!$B$23)+((G6318-Hilfswerte!$B$24)/Hilfswerte!$B$25)+0.1*INDEX(Hilfswerte!$B$4:$B$15,MATCH(C6318,Hilfswerte!$A$4:$A$15,0)),2)</f>
        <v>-0.2</v>
      </c>
      <c r="V6318" s="4">
        <f>ROUND(SQRT((((E6318-Hilfswerte!$B$20)/Hilfswerte!$B$21)-Hilfswerte!$B$28)^2+(((F6318-Hilfswerte!$B$22)/Hilfswerte!$B$23)-Hilfswerte!$B$29)^2+(((G6318-Hilfswerte!$B$24)/Hilfswerte!$B$25)-Hilfswerte!$B$30)^2),3)</f>
        <v>0.78500000000000003</v>
      </c>
      <c r="W6318" s="4">
        <f>ROUND(E6318*Hilfswerte!$B$31,0)</f>
        <v>7811</v>
      </c>
      <c r="X6318" s="4">
        <f t="shared" si="790"/>
        <v>0</v>
      </c>
      <c r="Y6318" s="4" t="str">
        <f>IF(T6318="A - Top-Kunde","bereits Top-Kunde",IF(AND(V6318&lt;=Hilfswerte!$B$34,H6318&lt;0.5*W6318),"Hoch",IF(AND(V6318&lt;=Hilfswerte!$B$35,H6318&lt;0.7*W6318),"Mittel","Niedrig")))</f>
        <v>Niedrig</v>
      </c>
      <c r="Z6318" s="4">
        <f t="shared" si="791"/>
        <v>10.5</v>
      </c>
      <c r="AA6318" s="4" t="str">
        <f>IF(J6318&gt;365,"Bereits abgewandert (Segment D)",IF(Z6318&gt;=Hilfswerte!$B$38,"Rot - akut gefaehrdet",IF(Z6318&gt;=Hilfswerte!$B$39,"Gelb - beobachten","Gruen - stabil")))</f>
        <v>Gruen - stabil</v>
      </c>
    </row>
    <row r="6319" spans="1:27" ht="15" customHeight="1" x14ac:dyDescent="0.25">
      <c r="A6319" s="4" t="s">
        <v>6666</v>
      </c>
      <c r="B6319" s="4" t="s">
        <v>148</v>
      </c>
      <c r="C6319" s="4" t="s">
        <v>47</v>
      </c>
      <c r="D6319" s="4" t="s">
        <v>30</v>
      </c>
      <c r="E6319" s="4">
        <v>71</v>
      </c>
      <c r="F6319" s="4">
        <v>18.600000000000001</v>
      </c>
      <c r="G6319" s="4">
        <v>17.100000000000001</v>
      </c>
      <c r="H6319" s="4">
        <v>3960</v>
      </c>
      <c r="I6319" s="4">
        <v>3</v>
      </c>
      <c r="J6319" s="4">
        <v>70</v>
      </c>
      <c r="K6319" s="4">
        <v>0</v>
      </c>
      <c r="L6319" s="4">
        <v>-2</v>
      </c>
      <c r="M6319" s="4">
        <v>1</v>
      </c>
      <c r="N6319" s="4">
        <v>15</v>
      </c>
      <c r="O6319" s="4">
        <f t="shared" si="784"/>
        <v>4</v>
      </c>
      <c r="P6319" s="4">
        <f t="shared" si="785"/>
        <v>3</v>
      </c>
      <c r="Q6319" s="4">
        <f t="shared" si="786"/>
        <v>4</v>
      </c>
      <c r="R6319" s="4">
        <f t="shared" si="787"/>
        <v>11</v>
      </c>
      <c r="S6319" s="4">
        <f t="shared" si="788"/>
        <v>117.5</v>
      </c>
      <c r="T6319" s="4" t="str">
        <f t="shared" si="789"/>
        <v>B - Kernkunde</v>
      </c>
      <c r="U6319" s="4">
        <f>ROUND(((E6319-Hilfswerte!$B$20)/Hilfswerte!$B$21)+((F6319-Hilfswerte!$B$22)/Hilfswerte!$B$23)+((G6319-Hilfswerte!$B$24)/Hilfswerte!$B$25)+0.1*INDEX(Hilfswerte!$B$4:$B$15,MATCH(C6319,Hilfswerte!$A$4:$A$15,0)),2)</f>
        <v>0.8</v>
      </c>
      <c r="V6319" s="4">
        <f>ROUND(SQRT((((E6319-Hilfswerte!$B$20)/Hilfswerte!$B$21)-Hilfswerte!$B$28)^2+(((F6319-Hilfswerte!$B$22)/Hilfswerte!$B$23)-Hilfswerte!$B$29)^2+(((G6319-Hilfswerte!$B$24)/Hilfswerte!$B$25)-Hilfswerte!$B$30)^2),3)</f>
        <v>1.0780000000000001</v>
      </c>
      <c r="W6319" s="4">
        <f>ROUND(E6319*Hilfswerte!$B$31,0)</f>
        <v>14594</v>
      </c>
      <c r="X6319" s="4">
        <f t="shared" si="790"/>
        <v>10634</v>
      </c>
      <c r="Y6319" s="4" t="str">
        <f>IF(T6319="A - Top-Kunde","bereits Top-Kunde",IF(AND(V6319&lt;=Hilfswerte!$B$34,H6319&lt;0.5*W6319),"Hoch",IF(AND(V6319&lt;=Hilfswerte!$B$35,H6319&lt;0.7*W6319),"Mittel","Niedrig")))</f>
        <v>Mittel</v>
      </c>
      <c r="Z6319" s="4">
        <f t="shared" si="791"/>
        <v>3.5</v>
      </c>
      <c r="AA6319" s="4" t="str">
        <f>IF(J6319&gt;365,"Bereits abgewandert (Segment D)",IF(Z6319&gt;=Hilfswerte!$B$38,"Rot - akut gefaehrdet",IF(Z6319&gt;=Hilfswerte!$B$39,"Gelb - beobachten","Gruen - stabil")))</f>
        <v>Gruen - stabil</v>
      </c>
    </row>
    <row r="6320" spans="1:27" ht="15" customHeight="1" x14ac:dyDescent="0.25">
      <c r="A6320" s="4" t="s">
        <v>6667</v>
      </c>
      <c r="B6320" s="4" t="s">
        <v>32</v>
      </c>
      <c r="C6320" s="4" t="s">
        <v>65</v>
      </c>
      <c r="D6320" s="4" t="s">
        <v>93</v>
      </c>
      <c r="E6320" s="4">
        <v>79</v>
      </c>
      <c r="F6320" s="4">
        <v>19.600000000000001</v>
      </c>
      <c r="G6320" s="4">
        <v>5</v>
      </c>
      <c r="H6320" s="4">
        <v>5146</v>
      </c>
      <c r="I6320" s="4">
        <v>1</v>
      </c>
      <c r="J6320" s="4">
        <v>11</v>
      </c>
      <c r="K6320" s="4">
        <v>1</v>
      </c>
      <c r="L6320" s="4">
        <v>11</v>
      </c>
      <c r="M6320" s="4">
        <v>1</v>
      </c>
      <c r="N6320" s="4">
        <v>-4.3</v>
      </c>
      <c r="O6320" s="4">
        <f t="shared" si="784"/>
        <v>5</v>
      </c>
      <c r="P6320" s="4">
        <f t="shared" si="785"/>
        <v>1</v>
      </c>
      <c r="Q6320" s="4">
        <f t="shared" si="786"/>
        <v>4</v>
      </c>
      <c r="R6320" s="4">
        <f t="shared" si="787"/>
        <v>10</v>
      </c>
      <c r="S6320" s="4">
        <f t="shared" si="788"/>
        <v>88.6</v>
      </c>
      <c r="T6320" s="4" t="str">
        <f t="shared" si="789"/>
        <v>C - Entwicklungspotenzial</v>
      </c>
      <c r="U6320" s="4">
        <f>ROUND(((E6320-Hilfswerte!$B$20)/Hilfswerte!$B$21)+((F6320-Hilfswerte!$B$22)/Hilfswerte!$B$23)+((G6320-Hilfswerte!$B$24)/Hilfswerte!$B$25)+0.1*INDEX(Hilfswerte!$B$4:$B$15,MATCH(C6320,Hilfswerte!$A$4:$A$15,0)),2)</f>
        <v>-1.21</v>
      </c>
      <c r="V6320" s="4">
        <f>ROUND(SQRT((((E6320-Hilfswerte!$B$20)/Hilfswerte!$B$21)-Hilfswerte!$B$28)^2+(((F6320-Hilfswerte!$B$22)/Hilfswerte!$B$23)-Hilfswerte!$B$29)^2+(((G6320-Hilfswerte!$B$24)/Hilfswerte!$B$25)-Hilfswerte!$B$30)^2),3)</f>
        <v>1.105</v>
      </c>
      <c r="W6320" s="4">
        <f>ROUND(E6320*Hilfswerte!$B$31,0)</f>
        <v>16238</v>
      </c>
      <c r="X6320" s="4">
        <f t="shared" si="790"/>
        <v>11092</v>
      </c>
      <c r="Y6320" s="4" t="str">
        <f>IF(T6320="A - Top-Kunde","bereits Top-Kunde",IF(AND(V6320&lt;=Hilfswerte!$B$34,H6320&lt;0.5*W6320),"Hoch",IF(AND(V6320&lt;=Hilfswerte!$B$35,H6320&lt;0.7*W6320),"Mittel","Niedrig")))</f>
        <v>Mittel</v>
      </c>
      <c r="Z6320" s="4">
        <f t="shared" si="791"/>
        <v>7.5</v>
      </c>
      <c r="AA6320" s="4" t="str">
        <f>IF(J6320&gt;365,"Bereits abgewandert (Segment D)",IF(Z6320&gt;=Hilfswerte!$B$38,"Rot - akut gefaehrdet",IF(Z6320&gt;=Hilfswerte!$B$39,"Gelb - beobachten","Gruen - stabil")))</f>
        <v>Gruen - stabil</v>
      </c>
    </row>
    <row r="6321" spans="1:27" ht="15" customHeight="1" x14ac:dyDescent="0.25">
      <c r="A6321" s="4" t="s">
        <v>6668</v>
      </c>
      <c r="B6321" s="4" t="s">
        <v>400</v>
      </c>
      <c r="C6321" s="4" t="s">
        <v>47</v>
      </c>
      <c r="D6321" s="4" t="s">
        <v>30</v>
      </c>
      <c r="E6321" s="4">
        <v>253</v>
      </c>
      <c r="F6321" s="4">
        <v>75.099999999999994</v>
      </c>
      <c r="G6321" s="4">
        <v>16.2</v>
      </c>
      <c r="H6321" s="4">
        <v>78379</v>
      </c>
      <c r="I6321" s="4">
        <v>8</v>
      </c>
      <c r="J6321" s="4">
        <v>10</v>
      </c>
      <c r="K6321" s="4">
        <v>0</v>
      </c>
      <c r="L6321" s="4">
        <v>-2</v>
      </c>
      <c r="M6321" s="4">
        <v>6</v>
      </c>
      <c r="N6321" s="4">
        <v>15.1</v>
      </c>
      <c r="O6321" s="4">
        <f t="shared" si="784"/>
        <v>5</v>
      </c>
      <c r="P6321" s="4">
        <f t="shared" si="785"/>
        <v>5</v>
      </c>
      <c r="Q6321" s="4">
        <f t="shared" si="786"/>
        <v>5</v>
      </c>
      <c r="R6321" s="4">
        <f t="shared" si="787"/>
        <v>15</v>
      </c>
      <c r="S6321" s="4">
        <f t="shared" si="788"/>
        <v>157.6</v>
      </c>
      <c r="T6321" s="4" t="str">
        <f t="shared" si="789"/>
        <v>A - Top-Kunde</v>
      </c>
      <c r="U6321" s="4">
        <f>ROUND(((E6321-Hilfswerte!$B$20)/Hilfswerte!$B$21)+((F6321-Hilfswerte!$B$22)/Hilfswerte!$B$23)+((G6321-Hilfswerte!$B$24)/Hilfswerte!$B$25)+0.1*INDEX(Hilfswerte!$B$4:$B$15,MATCH(C6321,Hilfswerte!$A$4:$A$15,0)),2)</f>
        <v>2.4500000000000002</v>
      </c>
      <c r="V6321" s="4">
        <f>ROUND(SQRT((((E6321-Hilfswerte!$B$20)/Hilfswerte!$B$21)-Hilfswerte!$B$28)^2+(((F6321-Hilfswerte!$B$22)/Hilfswerte!$B$23)-Hilfswerte!$B$29)^2+(((G6321-Hilfswerte!$B$24)/Hilfswerte!$B$25)-Hilfswerte!$B$30)^2),3)</f>
        <v>1.1040000000000001</v>
      </c>
      <c r="W6321" s="4">
        <f>ROUND(E6321*Hilfswerte!$B$31,0)</f>
        <v>52003</v>
      </c>
      <c r="X6321" s="4">
        <f t="shared" si="790"/>
        <v>0</v>
      </c>
      <c r="Y6321" s="4" t="str">
        <f>IF(T6321="A - Top-Kunde","bereits Top-Kunde",IF(AND(V6321&lt;=Hilfswerte!$B$34,H6321&lt;0.5*W6321),"Hoch",IF(AND(V6321&lt;=Hilfswerte!$B$35,H6321&lt;0.7*W6321),"Mittel","Niedrig")))</f>
        <v>bereits Top-Kunde</v>
      </c>
      <c r="Z6321" s="4">
        <f t="shared" si="791"/>
        <v>0.5</v>
      </c>
      <c r="AA6321" s="4" t="str">
        <f>IF(J6321&gt;365,"Bereits abgewandert (Segment D)",IF(Z6321&gt;=Hilfswerte!$B$38,"Rot - akut gefaehrdet",IF(Z6321&gt;=Hilfswerte!$B$39,"Gelb - beobachten","Gruen - stabil")))</f>
        <v>Gruen - stabil</v>
      </c>
    </row>
    <row r="6322" spans="1:27" ht="15" customHeight="1" x14ac:dyDescent="0.25">
      <c r="A6322" s="4" t="s">
        <v>6669</v>
      </c>
      <c r="B6322" s="4" t="s">
        <v>553</v>
      </c>
      <c r="C6322" s="4" t="s">
        <v>38</v>
      </c>
      <c r="D6322" s="4" t="s">
        <v>48</v>
      </c>
      <c r="E6322" s="4">
        <v>48</v>
      </c>
      <c r="F6322" s="4">
        <v>9.5</v>
      </c>
      <c r="G6322" s="4">
        <v>0.4</v>
      </c>
      <c r="H6322" s="4">
        <v>22996</v>
      </c>
      <c r="I6322" s="4">
        <v>9</v>
      </c>
      <c r="J6322" s="4">
        <v>9</v>
      </c>
      <c r="K6322" s="4">
        <v>0</v>
      </c>
      <c r="L6322" s="4">
        <v>7</v>
      </c>
      <c r="M6322" s="4">
        <v>2</v>
      </c>
      <c r="N6322" s="4">
        <v>5.0999999999999996</v>
      </c>
      <c r="O6322" s="4">
        <f t="shared" si="784"/>
        <v>5</v>
      </c>
      <c r="P6322" s="4">
        <f t="shared" si="785"/>
        <v>5</v>
      </c>
      <c r="Q6322" s="4">
        <f t="shared" si="786"/>
        <v>5</v>
      </c>
      <c r="R6322" s="4">
        <f t="shared" si="787"/>
        <v>15</v>
      </c>
      <c r="S6322" s="4">
        <f t="shared" si="788"/>
        <v>150.5</v>
      </c>
      <c r="T6322" s="4" t="str">
        <f t="shared" si="789"/>
        <v>A - Top-Kunde</v>
      </c>
      <c r="U6322" s="4">
        <f>ROUND(((E6322-Hilfswerte!$B$20)/Hilfswerte!$B$21)+((F6322-Hilfswerte!$B$22)/Hilfswerte!$B$23)+((G6322-Hilfswerte!$B$24)/Hilfswerte!$B$25)+0.1*INDEX(Hilfswerte!$B$4:$B$15,MATCH(C6322,Hilfswerte!$A$4:$A$15,0)),2)</f>
        <v>-1.86</v>
      </c>
      <c r="V6322" s="4">
        <f>ROUND(SQRT((((E6322-Hilfswerte!$B$20)/Hilfswerte!$B$21)-Hilfswerte!$B$28)^2+(((F6322-Hilfswerte!$B$22)/Hilfswerte!$B$23)-Hilfswerte!$B$29)^2+(((G6322-Hilfswerte!$B$24)/Hilfswerte!$B$25)-Hilfswerte!$B$30)^2),3)</f>
        <v>1.861</v>
      </c>
      <c r="W6322" s="4">
        <f>ROUND(E6322*Hilfswerte!$B$31,0)</f>
        <v>9866</v>
      </c>
      <c r="X6322" s="4">
        <f t="shared" si="790"/>
        <v>0</v>
      </c>
      <c r="Y6322" s="4" t="str">
        <f>IF(T6322="A - Top-Kunde","bereits Top-Kunde",IF(AND(V6322&lt;=Hilfswerte!$B$34,H6322&lt;0.5*W6322),"Hoch",IF(AND(V6322&lt;=Hilfswerte!$B$35,H6322&lt;0.7*W6322),"Mittel","Niedrig")))</f>
        <v>bereits Top-Kunde</v>
      </c>
      <c r="Z6322" s="4">
        <f t="shared" si="791"/>
        <v>1.9</v>
      </c>
      <c r="AA6322" s="4" t="str">
        <f>IF(J6322&gt;365,"Bereits abgewandert (Segment D)",IF(Z6322&gt;=Hilfswerte!$B$38,"Rot - akut gefaehrdet",IF(Z6322&gt;=Hilfswerte!$B$39,"Gelb - beobachten","Gruen - stabil")))</f>
        <v>Gruen - stabil</v>
      </c>
    </row>
    <row r="6323" spans="1:27" ht="15" customHeight="1" x14ac:dyDescent="0.25">
      <c r="A6323" s="4" t="s">
        <v>6670</v>
      </c>
      <c r="B6323" s="4" t="s">
        <v>572</v>
      </c>
      <c r="C6323" s="4" t="s">
        <v>51</v>
      </c>
      <c r="D6323" s="4" t="s">
        <v>52</v>
      </c>
      <c r="E6323" s="4">
        <v>77</v>
      </c>
      <c r="F6323" s="4">
        <v>14.7</v>
      </c>
      <c r="G6323" s="4">
        <v>12.1</v>
      </c>
      <c r="H6323" s="4">
        <v>1673</v>
      </c>
      <c r="I6323" s="4">
        <v>1</v>
      </c>
      <c r="J6323" s="4">
        <v>213</v>
      </c>
      <c r="K6323" s="4">
        <v>0</v>
      </c>
      <c r="L6323" s="4">
        <v>15</v>
      </c>
      <c r="M6323" s="4">
        <v>5</v>
      </c>
      <c r="N6323" s="4">
        <v>5.4</v>
      </c>
      <c r="O6323" s="4">
        <f t="shared" si="784"/>
        <v>2</v>
      </c>
      <c r="P6323" s="4">
        <f t="shared" si="785"/>
        <v>1</v>
      </c>
      <c r="Q6323" s="4">
        <f t="shared" si="786"/>
        <v>3</v>
      </c>
      <c r="R6323" s="4">
        <f t="shared" si="787"/>
        <v>6</v>
      </c>
      <c r="S6323" s="4">
        <f t="shared" si="788"/>
        <v>58.2</v>
      </c>
      <c r="T6323" s="4" t="str">
        <f t="shared" si="789"/>
        <v>C - Entwicklungspotenzial</v>
      </c>
      <c r="U6323" s="4">
        <f>ROUND(((E6323-Hilfswerte!$B$20)/Hilfswerte!$B$21)+((F6323-Hilfswerte!$B$22)/Hilfswerte!$B$23)+((G6323-Hilfswerte!$B$24)/Hilfswerte!$B$25)+0.1*INDEX(Hilfswerte!$B$4:$B$15,MATCH(C6323,Hilfswerte!$A$4:$A$15,0)),2)</f>
        <v>0.22</v>
      </c>
      <c r="V6323" s="4">
        <f>ROUND(SQRT((((E6323-Hilfswerte!$B$20)/Hilfswerte!$B$21)-Hilfswerte!$B$28)^2+(((F6323-Hilfswerte!$B$22)/Hilfswerte!$B$23)-Hilfswerte!$B$29)^2+(((G6323-Hilfswerte!$B$24)/Hilfswerte!$B$25)-Hilfswerte!$B$30)^2),3)</f>
        <v>0.58399999999999996</v>
      </c>
      <c r="W6323" s="4">
        <f>ROUND(E6323*Hilfswerte!$B$31,0)</f>
        <v>15827</v>
      </c>
      <c r="X6323" s="4">
        <f t="shared" si="790"/>
        <v>14154</v>
      </c>
      <c r="Y6323" s="4" t="str">
        <f>IF(T6323="A - Top-Kunde","bereits Top-Kunde",IF(AND(V6323&lt;=Hilfswerte!$B$34,H6323&lt;0.5*W6323),"Hoch",IF(AND(V6323&lt;=Hilfswerte!$B$35,H6323&lt;0.7*W6323),"Mittel","Niedrig")))</f>
        <v>Hoch</v>
      </c>
      <c r="Z6323" s="4">
        <f t="shared" si="791"/>
        <v>13.7</v>
      </c>
      <c r="AA6323" s="4" t="str">
        <f>IF(J6323&gt;365,"Bereits abgewandert (Segment D)",IF(Z6323&gt;=Hilfswerte!$B$38,"Rot - akut gefaehrdet",IF(Z6323&gt;=Hilfswerte!$B$39,"Gelb - beobachten","Gruen - stabil")))</f>
        <v>Gelb - beobachten</v>
      </c>
    </row>
    <row r="6324" spans="1:27" ht="15" customHeight="1" x14ac:dyDescent="0.25">
      <c r="A6324" s="4" t="s">
        <v>6671</v>
      </c>
      <c r="B6324" s="4" t="s">
        <v>35</v>
      </c>
      <c r="C6324" s="4" t="s">
        <v>38</v>
      </c>
      <c r="D6324" s="4" t="s">
        <v>30</v>
      </c>
      <c r="E6324" s="4">
        <v>76</v>
      </c>
      <c r="F6324" s="4">
        <v>17.399999999999999</v>
      </c>
      <c r="G6324" s="4">
        <v>22.2</v>
      </c>
      <c r="H6324" s="4">
        <v>1546</v>
      </c>
      <c r="I6324" s="4">
        <v>2</v>
      </c>
      <c r="J6324" s="4">
        <v>62</v>
      </c>
      <c r="K6324" s="4">
        <v>1</v>
      </c>
      <c r="L6324" s="4">
        <v>26</v>
      </c>
      <c r="M6324" s="4">
        <v>2</v>
      </c>
      <c r="N6324" s="4">
        <v>8</v>
      </c>
      <c r="O6324" s="4">
        <f t="shared" si="784"/>
        <v>4</v>
      </c>
      <c r="P6324" s="4">
        <f t="shared" si="785"/>
        <v>2</v>
      </c>
      <c r="Q6324" s="4">
        <f t="shared" si="786"/>
        <v>3</v>
      </c>
      <c r="R6324" s="4">
        <f t="shared" si="787"/>
        <v>9</v>
      </c>
      <c r="S6324" s="4">
        <f t="shared" si="788"/>
        <v>80.2</v>
      </c>
      <c r="T6324" s="4" t="str">
        <f t="shared" si="789"/>
        <v>C - Entwicklungspotenzial</v>
      </c>
      <c r="U6324" s="4">
        <f>ROUND(((E6324-Hilfswerte!$B$20)/Hilfswerte!$B$21)+((F6324-Hilfswerte!$B$22)/Hilfswerte!$B$23)+((G6324-Hilfswerte!$B$24)/Hilfswerte!$B$25)+0.1*INDEX(Hilfswerte!$B$4:$B$15,MATCH(C6324,Hilfswerte!$A$4:$A$15,0)),2)</f>
        <v>1.86</v>
      </c>
      <c r="V6324" s="4">
        <f>ROUND(SQRT((((E6324-Hilfswerte!$B$20)/Hilfswerte!$B$21)-Hilfswerte!$B$28)^2+(((F6324-Hilfswerte!$B$22)/Hilfswerte!$B$23)-Hilfswerte!$B$29)^2+(((G6324-Hilfswerte!$B$24)/Hilfswerte!$B$25)-Hilfswerte!$B$30)^2),3)</f>
        <v>1.825</v>
      </c>
      <c r="W6324" s="4">
        <f>ROUND(E6324*Hilfswerte!$B$31,0)</f>
        <v>15622</v>
      </c>
      <c r="X6324" s="4">
        <f t="shared" si="790"/>
        <v>14076</v>
      </c>
      <c r="Y6324" s="4" t="str">
        <f>IF(T6324="A - Top-Kunde","bereits Top-Kunde",IF(AND(V6324&lt;=Hilfswerte!$B$34,H6324&lt;0.5*W6324),"Hoch",IF(AND(V6324&lt;=Hilfswerte!$B$35,H6324&lt;0.7*W6324),"Mittel","Niedrig")))</f>
        <v>Niedrig</v>
      </c>
      <c r="Z6324" s="4">
        <f t="shared" si="791"/>
        <v>11.3</v>
      </c>
      <c r="AA6324" s="4" t="str">
        <f>IF(J6324&gt;365,"Bereits abgewandert (Segment D)",IF(Z6324&gt;=Hilfswerte!$B$38,"Rot - akut gefaehrdet",IF(Z6324&gt;=Hilfswerte!$B$39,"Gelb - beobachten","Gruen - stabil")))</f>
        <v>Gruen - stabil</v>
      </c>
    </row>
    <row r="6325" spans="1:27" ht="15" customHeight="1" x14ac:dyDescent="0.25">
      <c r="A6325" s="4" t="s">
        <v>6672</v>
      </c>
      <c r="B6325" s="4" t="s">
        <v>1037</v>
      </c>
      <c r="C6325" s="4" t="s">
        <v>47</v>
      </c>
      <c r="D6325" s="4" t="s">
        <v>77</v>
      </c>
      <c r="E6325" s="4">
        <v>496</v>
      </c>
      <c r="F6325" s="4">
        <v>107.7</v>
      </c>
      <c r="G6325" s="4">
        <v>9.5</v>
      </c>
      <c r="H6325" s="4">
        <v>0</v>
      </c>
      <c r="I6325" s="4">
        <v>0</v>
      </c>
      <c r="J6325" s="4">
        <v>515</v>
      </c>
      <c r="K6325" s="4">
        <v>0</v>
      </c>
      <c r="L6325" s="4">
        <v>-1</v>
      </c>
      <c r="M6325" s="4">
        <v>0</v>
      </c>
      <c r="N6325" s="4">
        <v>-45.6</v>
      </c>
      <c r="O6325" s="4">
        <f t="shared" si="784"/>
        <v>1</v>
      </c>
      <c r="P6325" s="4">
        <f t="shared" si="785"/>
        <v>1</v>
      </c>
      <c r="Q6325" s="4">
        <f t="shared" si="786"/>
        <v>1</v>
      </c>
      <c r="R6325" s="4">
        <f t="shared" si="787"/>
        <v>3</v>
      </c>
      <c r="S6325" s="4">
        <f t="shared" si="788"/>
        <v>7.2</v>
      </c>
      <c r="T6325" s="4" t="str">
        <f t="shared" si="789"/>
        <v>D - Abwanderungsrisiko</v>
      </c>
      <c r="U6325" s="4">
        <f>ROUND(((E6325-Hilfswerte!$B$20)/Hilfswerte!$B$21)+((F6325-Hilfswerte!$B$22)/Hilfswerte!$B$23)+((G6325-Hilfswerte!$B$24)/Hilfswerte!$B$25)+0.1*INDEX(Hilfswerte!$B$4:$B$15,MATCH(C6325,Hilfswerte!$A$4:$A$15,0)),2)</f>
        <v>3.02</v>
      </c>
      <c r="V6325" s="4">
        <f>ROUND(SQRT((((E6325-Hilfswerte!$B$20)/Hilfswerte!$B$21)-Hilfswerte!$B$28)^2+(((F6325-Hilfswerte!$B$22)/Hilfswerte!$B$23)-Hilfswerte!$B$29)^2+(((G6325-Hilfswerte!$B$24)/Hilfswerte!$B$25)-Hilfswerte!$B$30)^2),3)</f>
        <v>1.91</v>
      </c>
      <c r="W6325" s="4">
        <f>ROUND(E6325*Hilfswerte!$B$31,0)</f>
        <v>101951</v>
      </c>
      <c r="X6325" s="4">
        <f t="shared" si="790"/>
        <v>101951</v>
      </c>
      <c r="Y6325" s="4" t="str">
        <f>IF(T6325="A - Top-Kunde","bereits Top-Kunde",IF(AND(V6325&lt;=Hilfswerte!$B$34,H6325&lt;0.5*W6325),"Hoch",IF(AND(V6325&lt;=Hilfswerte!$B$35,H6325&lt;0.7*W6325),"Mittel","Niedrig")))</f>
        <v>Niedrig</v>
      </c>
      <c r="Z6325" s="4">
        <f t="shared" si="791"/>
        <v>44</v>
      </c>
      <c r="AA6325" s="4" t="str">
        <f>IF(J6325&gt;365,"Bereits abgewandert (Segment D)",IF(Z6325&gt;=Hilfswerte!$B$38,"Rot - akut gefaehrdet",IF(Z6325&gt;=Hilfswerte!$B$39,"Gelb - beobachten","Gruen - stabil")))</f>
        <v>Bereits abgewandert (Segment D)</v>
      </c>
    </row>
    <row r="6326" spans="1:27" ht="15" customHeight="1" x14ac:dyDescent="0.25">
      <c r="A6326" s="4" t="s">
        <v>6673</v>
      </c>
      <c r="B6326" s="4" t="s">
        <v>687</v>
      </c>
      <c r="C6326" s="4" t="s">
        <v>38</v>
      </c>
      <c r="D6326" s="4" t="s">
        <v>178</v>
      </c>
      <c r="E6326" s="4">
        <v>24</v>
      </c>
      <c r="F6326" s="4">
        <v>9</v>
      </c>
      <c r="G6326" s="4">
        <v>6.9</v>
      </c>
      <c r="H6326" s="4">
        <v>0</v>
      </c>
      <c r="I6326" s="4">
        <v>0</v>
      </c>
      <c r="J6326" s="4">
        <v>478</v>
      </c>
      <c r="K6326" s="4">
        <v>0</v>
      </c>
      <c r="L6326" s="4">
        <v>4</v>
      </c>
      <c r="M6326" s="4">
        <v>0</v>
      </c>
      <c r="N6326" s="4">
        <v>-85.3</v>
      </c>
      <c r="O6326" s="4">
        <f t="shared" si="784"/>
        <v>1</v>
      </c>
      <c r="P6326" s="4">
        <f t="shared" si="785"/>
        <v>1</v>
      </c>
      <c r="Q6326" s="4">
        <f t="shared" si="786"/>
        <v>1</v>
      </c>
      <c r="R6326" s="4">
        <f t="shared" si="787"/>
        <v>3</v>
      </c>
      <c r="S6326" s="4">
        <f t="shared" si="788"/>
        <v>-13.9</v>
      </c>
      <c r="T6326" s="4" t="str">
        <f t="shared" si="789"/>
        <v>D - Abwanderungsrisiko</v>
      </c>
      <c r="U6326" s="4">
        <f>ROUND(((E6326-Hilfswerte!$B$20)/Hilfswerte!$B$21)+((F6326-Hilfswerte!$B$22)/Hilfswerte!$B$23)+((G6326-Hilfswerte!$B$24)/Hilfswerte!$B$25)+0.1*INDEX(Hilfswerte!$B$4:$B$15,MATCH(C6326,Hilfswerte!$A$4:$A$15,0)),2)</f>
        <v>-0.94</v>
      </c>
      <c r="V6326" s="4">
        <f>ROUND(SQRT((((E6326-Hilfswerte!$B$20)/Hilfswerte!$B$21)-Hilfswerte!$B$28)^2+(((F6326-Hilfswerte!$B$22)/Hilfswerte!$B$23)-Hilfswerte!$B$29)^2+(((G6326-Hilfswerte!$B$24)/Hilfswerte!$B$25)-Hilfswerte!$B$30)^2),3)</f>
        <v>1.054</v>
      </c>
      <c r="W6326" s="4">
        <f>ROUND(E6326*Hilfswerte!$B$31,0)</f>
        <v>4933</v>
      </c>
      <c r="X6326" s="4">
        <f t="shared" si="790"/>
        <v>4933</v>
      </c>
      <c r="Y6326" s="4" t="str">
        <f>IF(T6326="A - Top-Kunde","bereits Top-Kunde",IF(AND(V6326&lt;=Hilfswerte!$B$34,H6326&lt;0.5*W6326),"Hoch",IF(AND(V6326&lt;=Hilfswerte!$B$35,H6326&lt;0.7*W6326),"Mittel","Niedrig")))</f>
        <v>Mittel</v>
      </c>
      <c r="Z6326" s="4">
        <f t="shared" si="791"/>
        <v>58.8</v>
      </c>
      <c r="AA6326" s="4" t="str">
        <f>IF(J6326&gt;365,"Bereits abgewandert (Segment D)",IF(Z6326&gt;=Hilfswerte!$B$38,"Rot - akut gefaehrdet",IF(Z6326&gt;=Hilfswerte!$B$39,"Gelb - beobachten","Gruen - stabil")))</f>
        <v>Bereits abgewandert (Segment D)</v>
      </c>
    </row>
    <row r="6327" spans="1:27" ht="15" customHeight="1" x14ac:dyDescent="0.25">
      <c r="A6327" s="4" t="s">
        <v>6674</v>
      </c>
      <c r="B6327" s="4" t="s">
        <v>1107</v>
      </c>
      <c r="C6327" s="4" t="s">
        <v>47</v>
      </c>
      <c r="D6327" s="4" t="s">
        <v>30</v>
      </c>
      <c r="E6327" s="4">
        <v>132</v>
      </c>
      <c r="F6327" s="4">
        <v>31.4</v>
      </c>
      <c r="G6327" s="4">
        <v>4</v>
      </c>
      <c r="H6327" s="4">
        <v>41919</v>
      </c>
      <c r="I6327" s="4">
        <v>5</v>
      </c>
      <c r="J6327" s="4">
        <v>10</v>
      </c>
      <c r="K6327" s="4">
        <v>0</v>
      </c>
      <c r="L6327" s="4">
        <v>22</v>
      </c>
      <c r="M6327" s="4">
        <v>4</v>
      </c>
      <c r="N6327" s="4">
        <v>-10.9</v>
      </c>
      <c r="O6327" s="4">
        <f t="shared" si="784"/>
        <v>5</v>
      </c>
      <c r="P6327" s="4">
        <f t="shared" si="785"/>
        <v>5</v>
      </c>
      <c r="Q6327" s="4">
        <f t="shared" si="786"/>
        <v>5</v>
      </c>
      <c r="R6327" s="4">
        <f t="shared" si="787"/>
        <v>15</v>
      </c>
      <c r="S6327" s="4">
        <f t="shared" si="788"/>
        <v>138</v>
      </c>
      <c r="T6327" s="4" t="str">
        <f t="shared" si="789"/>
        <v>A - Top-Kunde</v>
      </c>
      <c r="U6327" s="4">
        <f>ROUND(((E6327-Hilfswerte!$B$20)/Hilfswerte!$B$21)+((F6327-Hilfswerte!$B$22)/Hilfswerte!$B$23)+((G6327-Hilfswerte!$B$24)/Hilfswerte!$B$25)+0.1*INDEX(Hilfswerte!$B$4:$B$15,MATCH(C6327,Hilfswerte!$A$4:$A$15,0)),2)</f>
        <v>-0.79</v>
      </c>
      <c r="V6327" s="4">
        <f>ROUND(SQRT((((E6327-Hilfswerte!$B$20)/Hilfswerte!$B$21)-Hilfswerte!$B$28)^2+(((F6327-Hilfswerte!$B$22)/Hilfswerte!$B$23)-Hilfswerte!$B$29)^2+(((G6327-Hilfswerte!$B$24)/Hilfswerte!$B$25)-Hilfswerte!$B$30)^2),3)</f>
        <v>1.1599999999999999</v>
      </c>
      <c r="W6327" s="4">
        <f>ROUND(E6327*Hilfswerte!$B$31,0)</f>
        <v>27132</v>
      </c>
      <c r="X6327" s="4">
        <f t="shared" si="790"/>
        <v>0</v>
      </c>
      <c r="Y6327" s="4" t="str">
        <f>IF(T6327="A - Top-Kunde","bereits Top-Kunde",IF(AND(V6327&lt;=Hilfswerte!$B$34,H6327&lt;0.5*W6327),"Hoch",IF(AND(V6327&lt;=Hilfswerte!$B$35,H6327&lt;0.7*W6327),"Mittel","Niedrig")))</f>
        <v>bereits Top-Kunde</v>
      </c>
      <c r="Z6327" s="4">
        <f t="shared" si="791"/>
        <v>9.3000000000000007</v>
      </c>
      <c r="AA6327" s="4" t="str">
        <f>IF(J6327&gt;365,"Bereits abgewandert (Segment D)",IF(Z6327&gt;=Hilfswerte!$B$38,"Rot - akut gefaehrdet",IF(Z6327&gt;=Hilfswerte!$B$39,"Gelb - beobachten","Gruen - stabil")))</f>
        <v>Gruen - stabil</v>
      </c>
    </row>
    <row r="6328" spans="1:27" ht="15" customHeight="1" x14ac:dyDescent="0.25">
      <c r="A6328" s="4" t="s">
        <v>6675</v>
      </c>
      <c r="B6328" s="4" t="s">
        <v>28</v>
      </c>
      <c r="C6328" s="4" t="s">
        <v>47</v>
      </c>
      <c r="D6328" s="4" t="s">
        <v>30</v>
      </c>
      <c r="E6328" s="4">
        <v>40</v>
      </c>
      <c r="F6328" s="4">
        <v>22</v>
      </c>
      <c r="G6328" s="4">
        <v>2.2999999999999998</v>
      </c>
      <c r="H6328" s="4">
        <v>5219</v>
      </c>
      <c r="I6328" s="4">
        <v>3</v>
      </c>
      <c r="J6328" s="4">
        <v>305</v>
      </c>
      <c r="K6328" s="4">
        <v>1</v>
      </c>
      <c r="L6328" s="4">
        <v>-7</v>
      </c>
      <c r="M6328" s="4">
        <v>4</v>
      </c>
      <c r="N6328" s="4">
        <v>24.7</v>
      </c>
      <c r="O6328" s="4">
        <f t="shared" si="784"/>
        <v>2</v>
      </c>
      <c r="P6328" s="4">
        <f t="shared" si="785"/>
        <v>3</v>
      </c>
      <c r="Q6328" s="4">
        <f t="shared" si="786"/>
        <v>4</v>
      </c>
      <c r="R6328" s="4">
        <f t="shared" si="787"/>
        <v>9</v>
      </c>
      <c r="S6328" s="4">
        <f t="shared" si="788"/>
        <v>96.4</v>
      </c>
      <c r="T6328" s="4" t="str">
        <f t="shared" si="789"/>
        <v>C - Entwicklungspotenzial</v>
      </c>
      <c r="U6328" s="4">
        <f>ROUND(((E6328-Hilfswerte!$B$20)/Hilfswerte!$B$21)+((F6328-Hilfswerte!$B$22)/Hilfswerte!$B$23)+((G6328-Hilfswerte!$B$24)/Hilfswerte!$B$25)+0.1*INDEX(Hilfswerte!$B$4:$B$15,MATCH(C6328,Hilfswerte!$A$4:$A$15,0)),2)</f>
        <v>-1.62</v>
      </c>
      <c r="V6328" s="4">
        <f>ROUND(SQRT((((E6328-Hilfswerte!$B$20)/Hilfswerte!$B$21)-Hilfswerte!$B$28)^2+(((F6328-Hilfswerte!$B$22)/Hilfswerte!$B$23)-Hilfswerte!$B$29)^2+(((G6328-Hilfswerte!$B$24)/Hilfswerte!$B$25)-Hilfswerte!$B$30)^2),3)</f>
        <v>1.542</v>
      </c>
      <c r="W6328" s="4">
        <f>ROUND(E6328*Hilfswerte!$B$31,0)</f>
        <v>8222</v>
      </c>
      <c r="X6328" s="4">
        <f t="shared" si="790"/>
        <v>3003</v>
      </c>
      <c r="Y6328" s="4" t="str">
        <f>IF(T6328="A - Top-Kunde","bereits Top-Kunde",IF(AND(V6328&lt;=Hilfswerte!$B$34,H6328&lt;0.5*W6328),"Hoch",IF(AND(V6328&lt;=Hilfswerte!$B$35,H6328&lt;0.7*W6328),"Mittel","Niedrig")))</f>
        <v>Niedrig</v>
      </c>
      <c r="Z6328" s="4">
        <f t="shared" si="791"/>
        <v>18.3</v>
      </c>
      <c r="AA6328" s="4" t="str">
        <f>IF(J6328&gt;365,"Bereits abgewandert (Segment D)",IF(Z6328&gt;=Hilfswerte!$B$38,"Rot - akut gefaehrdet",IF(Z6328&gt;=Hilfswerte!$B$39,"Gelb - beobachten","Gruen - stabil")))</f>
        <v>Gelb - beobachten</v>
      </c>
    </row>
    <row r="6329" spans="1:27" ht="15" customHeight="1" x14ac:dyDescent="0.25">
      <c r="A6329" s="4" t="s">
        <v>6676</v>
      </c>
      <c r="B6329" s="4" t="s">
        <v>623</v>
      </c>
      <c r="C6329" s="4" t="s">
        <v>89</v>
      </c>
      <c r="D6329" s="4" t="s">
        <v>30</v>
      </c>
      <c r="E6329" s="4">
        <v>43</v>
      </c>
      <c r="F6329" s="4">
        <v>4.8</v>
      </c>
      <c r="G6329" s="4">
        <v>23.5</v>
      </c>
      <c r="H6329" s="4">
        <v>2895</v>
      </c>
      <c r="I6329" s="4">
        <v>1</v>
      </c>
      <c r="J6329" s="4">
        <v>212</v>
      </c>
      <c r="K6329" s="4">
        <v>0</v>
      </c>
      <c r="L6329" s="4">
        <v>7</v>
      </c>
      <c r="M6329" s="4">
        <v>1</v>
      </c>
      <c r="N6329" s="4">
        <v>5.3</v>
      </c>
      <c r="O6329" s="4">
        <f t="shared" si="784"/>
        <v>2</v>
      </c>
      <c r="P6329" s="4">
        <f t="shared" si="785"/>
        <v>1</v>
      </c>
      <c r="Q6329" s="4">
        <f t="shared" si="786"/>
        <v>4</v>
      </c>
      <c r="R6329" s="4">
        <f t="shared" si="787"/>
        <v>7</v>
      </c>
      <c r="S6329" s="4">
        <f t="shared" si="788"/>
        <v>70.599999999999994</v>
      </c>
      <c r="T6329" s="4" t="str">
        <f t="shared" si="789"/>
        <v>C - Entwicklungspotenzial</v>
      </c>
      <c r="U6329" s="4">
        <f>ROUND(((E6329-Hilfswerte!$B$20)/Hilfswerte!$B$21)+((F6329-Hilfswerte!$B$22)/Hilfswerte!$B$23)+((G6329-Hilfswerte!$B$24)/Hilfswerte!$B$25)+0.1*INDEX(Hilfswerte!$B$4:$B$15,MATCH(C6329,Hilfswerte!$A$4:$A$15,0)),2)</f>
        <v>1.66</v>
      </c>
      <c r="V6329" s="4">
        <f>ROUND(SQRT((((E6329-Hilfswerte!$B$20)/Hilfswerte!$B$21)-Hilfswerte!$B$28)^2+(((F6329-Hilfswerte!$B$22)/Hilfswerte!$B$23)-Hilfswerte!$B$29)^2+(((G6329-Hilfswerte!$B$24)/Hilfswerte!$B$25)-Hilfswerte!$B$30)^2),3)</f>
        <v>2.1070000000000002</v>
      </c>
      <c r="W6329" s="4">
        <f>ROUND(E6329*Hilfswerte!$B$31,0)</f>
        <v>8838</v>
      </c>
      <c r="X6329" s="4">
        <f t="shared" si="790"/>
        <v>5943</v>
      </c>
      <c r="Y6329" s="4" t="str">
        <f>IF(T6329="A - Top-Kunde","bereits Top-Kunde",IF(AND(V6329&lt;=Hilfswerte!$B$34,H6329&lt;0.5*W6329),"Hoch",IF(AND(V6329&lt;=Hilfswerte!$B$35,H6329&lt;0.7*W6329),"Mittel","Niedrig")))</f>
        <v>Niedrig</v>
      </c>
      <c r="Z6329" s="4">
        <f t="shared" si="791"/>
        <v>12</v>
      </c>
      <c r="AA6329" s="4" t="str">
        <f>IF(J6329&gt;365,"Bereits abgewandert (Segment D)",IF(Z6329&gt;=Hilfswerte!$B$38,"Rot - akut gefaehrdet",IF(Z6329&gt;=Hilfswerte!$B$39,"Gelb - beobachten","Gruen - stabil")))</f>
        <v>Gruen - stabil</v>
      </c>
    </row>
    <row r="6330" spans="1:27" ht="15" customHeight="1" x14ac:dyDescent="0.25">
      <c r="A6330" s="4" t="s">
        <v>6677</v>
      </c>
      <c r="B6330" s="4" t="s">
        <v>1161</v>
      </c>
      <c r="C6330" s="4" t="s">
        <v>65</v>
      </c>
      <c r="D6330" s="4" t="s">
        <v>30</v>
      </c>
      <c r="E6330" s="4">
        <v>98</v>
      </c>
      <c r="F6330" s="4">
        <v>21.8</v>
      </c>
      <c r="G6330" s="4">
        <v>10.3</v>
      </c>
      <c r="H6330" s="4">
        <v>6737</v>
      </c>
      <c r="I6330" s="4">
        <v>1</v>
      </c>
      <c r="J6330" s="4">
        <v>287</v>
      </c>
      <c r="K6330" s="4">
        <v>0</v>
      </c>
      <c r="L6330" s="4">
        <v>-2</v>
      </c>
      <c r="M6330" s="4">
        <v>3</v>
      </c>
      <c r="N6330" s="4">
        <v>-11.6</v>
      </c>
      <c r="O6330" s="4">
        <f t="shared" si="784"/>
        <v>2</v>
      </c>
      <c r="P6330" s="4">
        <f t="shared" si="785"/>
        <v>1</v>
      </c>
      <c r="Q6330" s="4">
        <f t="shared" si="786"/>
        <v>4</v>
      </c>
      <c r="R6330" s="4">
        <f t="shared" si="787"/>
        <v>7</v>
      </c>
      <c r="S6330" s="4">
        <f t="shared" si="788"/>
        <v>64.2</v>
      </c>
      <c r="T6330" s="4" t="str">
        <f t="shared" si="789"/>
        <v>C - Entwicklungspotenzial</v>
      </c>
      <c r="U6330" s="4">
        <f>ROUND(((E6330-Hilfswerte!$B$20)/Hilfswerte!$B$21)+((F6330-Hilfswerte!$B$22)/Hilfswerte!$B$23)+((G6330-Hilfswerte!$B$24)/Hilfswerte!$B$25)+0.1*INDEX(Hilfswerte!$B$4:$B$15,MATCH(C6330,Hilfswerte!$A$4:$A$15,0)),2)</f>
        <v>-0.24</v>
      </c>
      <c r="V6330" s="4">
        <f>ROUND(SQRT((((E6330-Hilfswerte!$B$20)/Hilfswerte!$B$21)-Hilfswerte!$B$28)^2+(((F6330-Hilfswerte!$B$22)/Hilfswerte!$B$23)-Hilfswerte!$B$29)^2+(((G6330-Hilfswerte!$B$24)/Hilfswerte!$B$25)-Hilfswerte!$B$30)^2),3)</f>
        <v>0.436</v>
      </c>
      <c r="W6330" s="4">
        <f>ROUND(E6330*Hilfswerte!$B$31,0)</f>
        <v>20144</v>
      </c>
      <c r="X6330" s="4">
        <f t="shared" si="790"/>
        <v>13407</v>
      </c>
      <c r="Y6330" s="4" t="str">
        <f>IF(T6330="A - Top-Kunde","bereits Top-Kunde",IF(AND(V6330&lt;=Hilfswerte!$B$34,H6330&lt;0.5*W6330),"Hoch",IF(AND(V6330&lt;=Hilfswerte!$B$35,H6330&lt;0.7*W6330),"Mittel","Niedrig")))</f>
        <v>Hoch</v>
      </c>
      <c r="Z6330" s="4">
        <f t="shared" si="791"/>
        <v>19</v>
      </c>
      <c r="AA6330" s="4" t="str">
        <f>IF(J6330&gt;365,"Bereits abgewandert (Segment D)",IF(Z6330&gt;=Hilfswerte!$B$38,"Rot - akut gefaehrdet",IF(Z6330&gt;=Hilfswerte!$B$39,"Gelb - beobachten","Gruen - stabil")))</f>
        <v>Gelb - beobachten</v>
      </c>
    </row>
    <row r="6331" spans="1:27" ht="15" customHeight="1" x14ac:dyDescent="0.25">
      <c r="A6331" s="4" t="s">
        <v>6678</v>
      </c>
      <c r="B6331" s="4" t="s">
        <v>376</v>
      </c>
      <c r="C6331" s="4" t="s">
        <v>33</v>
      </c>
      <c r="D6331" s="4" t="s">
        <v>30</v>
      </c>
      <c r="E6331" s="4">
        <v>42</v>
      </c>
      <c r="F6331" s="4">
        <v>10.9</v>
      </c>
      <c r="G6331" s="4">
        <v>6.5</v>
      </c>
      <c r="H6331" s="4">
        <v>4880</v>
      </c>
      <c r="I6331" s="4">
        <v>4</v>
      </c>
      <c r="J6331" s="4">
        <v>47</v>
      </c>
      <c r="K6331" s="4">
        <v>1</v>
      </c>
      <c r="L6331" s="4">
        <v>8</v>
      </c>
      <c r="M6331" s="4">
        <v>5</v>
      </c>
      <c r="N6331" s="4">
        <v>15.4</v>
      </c>
      <c r="O6331" s="4">
        <f t="shared" si="784"/>
        <v>4</v>
      </c>
      <c r="P6331" s="4">
        <f t="shared" si="785"/>
        <v>4</v>
      </c>
      <c r="Q6331" s="4">
        <f t="shared" si="786"/>
        <v>4</v>
      </c>
      <c r="R6331" s="4">
        <f t="shared" si="787"/>
        <v>12</v>
      </c>
      <c r="S6331" s="4">
        <f t="shared" si="788"/>
        <v>119.3</v>
      </c>
      <c r="T6331" s="4" t="str">
        <f t="shared" si="789"/>
        <v>B - Kernkunde</v>
      </c>
      <c r="U6331" s="4">
        <f>ROUND(((E6331-Hilfswerte!$B$20)/Hilfswerte!$B$21)+((F6331-Hilfswerte!$B$22)/Hilfswerte!$B$23)+((G6331-Hilfswerte!$B$24)/Hilfswerte!$B$25)+0.1*INDEX(Hilfswerte!$B$4:$B$15,MATCH(C6331,Hilfswerte!$A$4:$A$15,0)),2)</f>
        <v>-1.2</v>
      </c>
      <c r="V6331" s="4">
        <f>ROUND(SQRT((((E6331-Hilfswerte!$B$20)/Hilfswerte!$B$21)-Hilfswerte!$B$28)^2+(((F6331-Hilfswerte!$B$22)/Hilfswerte!$B$23)-Hilfswerte!$B$29)^2+(((G6331-Hilfswerte!$B$24)/Hilfswerte!$B$25)-Hilfswerte!$B$30)^2),3)</f>
        <v>1.0389999999999999</v>
      </c>
      <c r="W6331" s="4">
        <f>ROUND(E6331*Hilfswerte!$B$31,0)</f>
        <v>8633</v>
      </c>
      <c r="X6331" s="4">
        <f t="shared" si="790"/>
        <v>3753</v>
      </c>
      <c r="Y6331" s="4" t="str">
        <f>IF(T6331="A - Top-Kunde","bereits Top-Kunde",IF(AND(V6331&lt;=Hilfswerte!$B$34,H6331&lt;0.5*W6331),"Hoch",IF(AND(V6331&lt;=Hilfswerte!$B$35,H6331&lt;0.7*W6331),"Mittel","Niedrig")))</f>
        <v>Mittel</v>
      </c>
      <c r="Z6331" s="4">
        <f t="shared" si="791"/>
        <v>7</v>
      </c>
      <c r="AA6331" s="4" t="str">
        <f>IF(J6331&gt;365,"Bereits abgewandert (Segment D)",IF(Z6331&gt;=Hilfswerte!$B$38,"Rot - akut gefaehrdet",IF(Z6331&gt;=Hilfswerte!$B$39,"Gelb - beobachten","Gruen - stabil")))</f>
        <v>Gruen - stabil</v>
      </c>
    </row>
    <row r="6332" spans="1:27" ht="15" customHeight="1" x14ac:dyDescent="0.25">
      <c r="A6332" s="4" t="s">
        <v>6679</v>
      </c>
      <c r="B6332" s="4" t="s">
        <v>95</v>
      </c>
      <c r="C6332" s="4" t="s">
        <v>84</v>
      </c>
      <c r="D6332" s="4" t="s">
        <v>30</v>
      </c>
      <c r="E6332" s="4">
        <v>39</v>
      </c>
      <c r="F6332" s="4">
        <v>3.9</v>
      </c>
      <c r="G6332" s="4">
        <v>5.9</v>
      </c>
      <c r="H6332" s="4">
        <v>3234</v>
      </c>
      <c r="I6332" s="4">
        <v>3</v>
      </c>
      <c r="J6332" s="4">
        <v>116</v>
      </c>
      <c r="K6332" s="4">
        <v>1</v>
      </c>
      <c r="L6332" s="4">
        <v>24</v>
      </c>
      <c r="M6332" s="4">
        <v>4</v>
      </c>
      <c r="N6332" s="4">
        <v>-5.6</v>
      </c>
      <c r="O6332" s="4">
        <f t="shared" si="784"/>
        <v>3</v>
      </c>
      <c r="P6332" s="4">
        <f t="shared" si="785"/>
        <v>3</v>
      </c>
      <c r="Q6332" s="4">
        <f t="shared" si="786"/>
        <v>4</v>
      </c>
      <c r="R6332" s="4">
        <f t="shared" si="787"/>
        <v>10</v>
      </c>
      <c r="S6332" s="4">
        <f t="shared" si="788"/>
        <v>84</v>
      </c>
      <c r="T6332" s="4" t="str">
        <f t="shared" si="789"/>
        <v>C - Entwicklungspotenzial</v>
      </c>
      <c r="U6332" s="4">
        <f>ROUND(((E6332-Hilfswerte!$B$20)/Hilfswerte!$B$21)+((F6332-Hilfswerte!$B$22)/Hilfswerte!$B$23)+((G6332-Hilfswerte!$B$24)/Hilfswerte!$B$25)+0.1*INDEX(Hilfswerte!$B$4:$B$15,MATCH(C6332,Hilfswerte!$A$4:$A$15,0)),2)</f>
        <v>-1.46</v>
      </c>
      <c r="V6332" s="4">
        <f>ROUND(SQRT((((E6332-Hilfswerte!$B$20)/Hilfswerte!$B$21)-Hilfswerte!$B$28)^2+(((F6332-Hilfswerte!$B$22)/Hilfswerte!$B$23)-Hilfswerte!$B$29)^2+(((G6332-Hilfswerte!$B$24)/Hilfswerte!$B$25)-Hilfswerte!$B$30)^2),3)</f>
        <v>1.1759999999999999</v>
      </c>
      <c r="W6332" s="4">
        <f>ROUND(E6332*Hilfswerte!$B$31,0)</f>
        <v>8016</v>
      </c>
      <c r="X6332" s="4">
        <f t="shared" si="790"/>
        <v>4782</v>
      </c>
      <c r="Y6332" s="4" t="str">
        <f>IF(T6332="A - Top-Kunde","bereits Top-Kunde",IF(AND(V6332&lt;=Hilfswerte!$B$34,H6332&lt;0.5*W6332),"Hoch",IF(AND(V6332&lt;=Hilfswerte!$B$35,H6332&lt;0.7*W6332),"Mittel","Niedrig")))</f>
        <v>Niedrig</v>
      </c>
      <c r="Z6332" s="4">
        <f t="shared" si="791"/>
        <v>15.8</v>
      </c>
      <c r="AA6332" s="4" t="str">
        <f>IF(J6332&gt;365,"Bereits abgewandert (Segment D)",IF(Z6332&gt;=Hilfswerte!$B$38,"Rot - akut gefaehrdet",IF(Z6332&gt;=Hilfswerte!$B$39,"Gelb - beobachten","Gruen - stabil")))</f>
        <v>Gelb - beobachten</v>
      </c>
    </row>
    <row r="6333" spans="1:27" ht="15" customHeight="1" x14ac:dyDescent="0.25">
      <c r="A6333" s="4" t="s">
        <v>6680</v>
      </c>
      <c r="B6333" s="4" t="s">
        <v>518</v>
      </c>
      <c r="C6333" s="4" t="s">
        <v>59</v>
      </c>
      <c r="D6333" s="4" t="s">
        <v>30</v>
      </c>
      <c r="E6333" s="4">
        <v>84</v>
      </c>
      <c r="F6333" s="4">
        <v>11.9</v>
      </c>
      <c r="G6333" s="4">
        <v>10.5</v>
      </c>
      <c r="H6333" s="4">
        <v>26501</v>
      </c>
      <c r="I6333" s="4">
        <v>4</v>
      </c>
      <c r="J6333" s="4">
        <v>140</v>
      </c>
      <c r="K6333" s="4">
        <v>1</v>
      </c>
      <c r="L6333" s="4">
        <v>1</v>
      </c>
      <c r="M6333" s="4">
        <v>3</v>
      </c>
      <c r="N6333" s="4">
        <v>-0.1</v>
      </c>
      <c r="O6333" s="4">
        <f t="shared" si="784"/>
        <v>3</v>
      </c>
      <c r="P6333" s="4">
        <f t="shared" si="785"/>
        <v>4</v>
      </c>
      <c r="Q6333" s="4">
        <f t="shared" si="786"/>
        <v>5</v>
      </c>
      <c r="R6333" s="4">
        <f t="shared" si="787"/>
        <v>12</v>
      </c>
      <c r="S6333" s="4">
        <f t="shared" si="788"/>
        <v>113.7</v>
      </c>
      <c r="T6333" s="4" t="str">
        <f t="shared" si="789"/>
        <v>B - Kernkunde</v>
      </c>
      <c r="U6333" s="4">
        <f>ROUND(((E6333-Hilfswerte!$B$20)/Hilfswerte!$B$21)+((F6333-Hilfswerte!$B$22)/Hilfswerte!$B$23)+((G6333-Hilfswerte!$B$24)/Hilfswerte!$B$25)+0.1*INDEX(Hilfswerte!$B$4:$B$15,MATCH(C6333,Hilfswerte!$A$4:$A$15,0)),2)</f>
        <v>-0.47</v>
      </c>
      <c r="V6333" s="4">
        <f>ROUND(SQRT((((E6333-Hilfswerte!$B$20)/Hilfswerte!$B$21)-Hilfswerte!$B$28)^2+(((F6333-Hilfswerte!$B$22)/Hilfswerte!$B$23)-Hilfswerte!$B$29)^2+(((G6333-Hilfswerte!$B$24)/Hilfswerte!$B$25)-Hilfswerte!$B$30)^2),3)</f>
        <v>0.59599999999999997</v>
      </c>
      <c r="W6333" s="4">
        <f>ROUND(E6333*Hilfswerte!$B$31,0)</f>
        <v>17266</v>
      </c>
      <c r="X6333" s="4">
        <f t="shared" si="790"/>
        <v>0</v>
      </c>
      <c r="Y6333" s="4" t="str">
        <f>IF(T6333="A - Top-Kunde","bereits Top-Kunde",IF(AND(V6333&lt;=Hilfswerte!$B$34,H6333&lt;0.5*W6333),"Hoch",IF(AND(V6333&lt;=Hilfswerte!$B$35,H6333&lt;0.7*W6333),"Mittel","Niedrig")))</f>
        <v>Niedrig</v>
      </c>
      <c r="Z6333" s="4">
        <f t="shared" si="791"/>
        <v>10.199999999999999</v>
      </c>
      <c r="AA6333" s="4" t="str">
        <f>IF(J6333&gt;365,"Bereits abgewandert (Segment D)",IF(Z6333&gt;=Hilfswerte!$B$38,"Rot - akut gefaehrdet",IF(Z6333&gt;=Hilfswerte!$B$39,"Gelb - beobachten","Gruen - stabil")))</f>
        <v>Gruen - stabil</v>
      </c>
    </row>
    <row r="6334" spans="1:27" ht="15" customHeight="1" x14ac:dyDescent="0.25">
      <c r="A6334" s="4" t="s">
        <v>6681</v>
      </c>
      <c r="B6334" s="4" t="s">
        <v>510</v>
      </c>
      <c r="C6334" s="4" t="s">
        <v>65</v>
      </c>
      <c r="D6334" s="4" t="s">
        <v>77</v>
      </c>
      <c r="E6334" s="4">
        <v>119</v>
      </c>
      <c r="F6334" s="4">
        <v>48.8</v>
      </c>
      <c r="G6334" s="4">
        <v>10.1</v>
      </c>
      <c r="H6334" s="4">
        <v>0</v>
      </c>
      <c r="I6334" s="4">
        <v>0</v>
      </c>
      <c r="J6334" s="4">
        <v>863</v>
      </c>
      <c r="K6334" s="4">
        <v>0</v>
      </c>
      <c r="L6334" s="4">
        <v>5</v>
      </c>
      <c r="M6334" s="4">
        <v>0</v>
      </c>
      <c r="N6334" s="4">
        <v>-46.7</v>
      </c>
      <c r="O6334" s="4">
        <f t="shared" si="784"/>
        <v>1</v>
      </c>
      <c r="P6334" s="4">
        <f t="shared" si="785"/>
        <v>1</v>
      </c>
      <c r="Q6334" s="4">
        <f t="shared" si="786"/>
        <v>1</v>
      </c>
      <c r="R6334" s="4">
        <f t="shared" si="787"/>
        <v>3</v>
      </c>
      <c r="S6334" s="4">
        <f t="shared" si="788"/>
        <v>5.2</v>
      </c>
      <c r="T6334" s="4" t="str">
        <f t="shared" si="789"/>
        <v>D - Abwanderungsrisiko</v>
      </c>
      <c r="U6334" s="4">
        <f>ROUND(((E6334-Hilfswerte!$B$20)/Hilfswerte!$B$21)+((F6334-Hilfswerte!$B$22)/Hilfswerte!$B$23)+((G6334-Hilfswerte!$B$24)/Hilfswerte!$B$25)+0.1*INDEX(Hilfswerte!$B$4:$B$15,MATCH(C6334,Hilfswerte!$A$4:$A$15,0)),2)</f>
        <v>0.3</v>
      </c>
      <c r="V6334" s="4">
        <f>ROUND(SQRT((((E6334-Hilfswerte!$B$20)/Hilfswerte!$B$21)-Hilfswerte!$B$28)^2+(((F6334-Hilfswerte!$B$22)/Hilfswerte!$B$23)-Hilfswerte!$B$29)^2+(((G6334-Hilfswerte!$B$24)/Hilfswerte!$B$25)-Hilfswerte!$B$30)^2),3)</f>
        <v>0.33700000000000002</v>
      </c>
      <c r="W6334" s="4">
        <f>ROUND(E6334*Hilfswerte!$B$31,0)</f>
        <v>24460</v>
      </c>
      <c r="X6334" s="4">
        <f t="shared" si="790"/>
        <v>24460</v>
      </c>
      <c r="Y6334" s="4" t="str">
        <f>IF(T6334="A - Top-Kunde","bereits Top-Kunde",IF(AND(V6334&lt;=Hilfswerte!$B$34,H6334&lt;0.5*W6334),"Hoch",IF(AND(V6334&lt;=Hilfswerte!$B$35,H6334&lt;0.7*W6334),"Mittel","Niedrig")))</f>
        <v>Hoch</v>
      </c>
      <c r="Z6334" s="4">
        <f t="shared" si="791"/>
        <v>62.8</v>
      </c>
      <c r="AA6334" s="4" t="str">
        <f>IF(J6334&gt;365,"Bereits abgewandert (Segment D)",IF(Z6334&gt;=Hilfswerte!$B$38,"Rot - akut gefaehrdet",IF(Z6334&gt;=Hilfswerte!$B$39,"Gelb - beobachten","Gruen - stabil")))</f>
        <v>Bereits abgewandert (Segment D)</v>
      </c>
    </row>
    <row r="6335" spans="1:27" ht="15" customHeight="1" x14ac:dyDescent="0.25">
      <c r="A6335" s="4" t="s">
        <v>6682</v>
      </c>
      <c r="B6335" s="4" t="s">
        <v>227</v>
      </c>
      <c r="C6335" s="4" t="s">
        <v>38</v>
      </c>
      <c r="D6335" s="4" t="s">
        <v>30</v>
      </c>
      <c r="E6335" s="4">
        <v>34</v>
      </c>
      <c r="F6335" s="4">
        <v>14.8</v>
      </c>
      <c r="G6335" s="4">
        <v>20.5</v>
      </c>
      <c r="H6335" s="4">
        <v>6607</v>
      </c>
      <c r="I6335" s="4">
        <v>4</v>
      </c>
      <c r="J6335" s="4">
        <v>83</v>
      </c>
      <c r="K6335" s="4">
        <v>0</v>
      </c>
      <c r="L6335" s="4">
        <v>-5</v>
      </c>
      <c r="M6335" s="4">
        <v>6</v>
      </c>
      <c r="N6335" s="4">
        <v>-14.3</v>
      </c>
      <c r="O6335" s="4">
        <f t="shared" si="784"/>
        <v>4</v>
      </c>
      <c r="P6335" s="4">
        <f t="shared" si="785"/>
        <v>4</v>
      </c>
      <c r="Q6335" s="4">
        <f t="shared" si="786"/>
        <v>4</v>
      </c>
      <c r="R6335" s="4">
        <f t="shared" si="787"/>
        <v>12</v>
      </c>
      <c r="S6335" s="4">
        <f t="shared" si="788"/>
        <v>112.9</v>
      </c>
      <c r="T6335" s="4" t="str">
        <f t="shared" si="789"/>
        <v>B - Kernkunde</v>
      </c>
      <c r="U6335" s="4">
        <f>ROUND(((E6335-Hilfswerte!$B$20)/Hilfswerte!$B$21)+((F6335-Hilfswerte!$B$22)/Hilfswerte!$B$23)+((G6335-Hilfswerte!$B$24)/Hilfswerte!$B$25)+0.1*INDEX(Hilfswerte!$B$4:$B$15,MATCH(C6335,Hilfswerte!$A$4:$A$15,0)),2)</f>
        <v>1.37</v>
      </c>
      <c r="V6335" s="4">
        <f>ROUND(SQRT((((E6335-Hilfswerte!$B$20)/Hilfswerte!$B$21)-Hilfswerte!$B$28)^2+(((F6335-Hilfswerte!$B$22)/Hilfswerte!$B$23)-Hilfswerte!$B$29)^2+(((G6335-Hilfswerte!$B$24)/Hilfswerte!$B$25)-Hilfswerte!$B$30)^2),3)</f>
        <v>1.6339999999999999</v>
      </c>
      <c r="W6335" s="4">
        <f>ROUND(E6335*Hilfswerte!$B$31,0)</f>
        <v>6989</v>
      </c>
      <c r="X6335" s="4">
        <f t="shared" si="790"/>
        <v>382</v>
      </c>
      <c r="Y6335" s="4" t="str">
        <f>IF(T6335="A - Top-Kunde","bereits Top-Kunde",IF(AND(V6335&lt;=Hilfswerte!$B$34,H6335&lt;0.5*W6335),"Hoch",IF(AND(V6335&lt;=Hilfswerte!$B$35,H6335&lt;0.7*W6335),"Mittel","Niedrig")))</f>
        <v>Niedrig</v>
      </c>
      <c r="Z6335" s="4">
        <f t="shared" si="791"/>
        <v>9.9</v>
      </c>
      <c r="AA6335" s="4" t="str">
        <f>IF(J6335&gt;365,"Bereits abgewandert (Segment D)",IF(Z6335&gt;=Hilfswerte!$B$38,"Rot - akut gefaehrdet",IF(Z6335&gt;=Hilfswerte!$B$39,"Gelb - beobachten","Gruen - stabil")))</f>
        <v>Gruen - stabil</v>
      </c>
    </row>
    <row r="6336" spans="1:27" ht="15" customHeight="1" x14ac:dyDescent="0.25">
      <c r="A6336" s="4" t="s">
        <v>6683</v>
      </c>
      <c r="B6336" s="4" t="s">
        <v>312</v>
      </c>
      <c r="C6336" s="4" t="s">
        <v>84</v>
      </c>
      <c r="D6336" s="4" t="s">
        <v>30</v>
      </c>
      <c r="E6336" s="4">
        <v>28</v>
      </c>
      <c r="F6336" s="4">
        <v>7.5</v>
      </c>
      <c r="G6336" s="4">
        <v>8.4</v>
      </c>
      <c r="H6336" s="4">
        <v>5568</v>
      </c>
      <c r="I6336" s="4">
        <v>4</v>
      </c>
      <c r="J6336" s="4">
        <v>2</v>
      </c>
      <c r="K6336" s="4">
        <v>0</v>
      </c>
      <c r="L6336" s="4">
        <v>-5</v>
      </c>
      <c r="M6336" s="4">
        <v>6</v>
      </c>
      <c r="N6336" s="4">
        <v>23.2</v>
      </c>
      <c r="O6336" s="4">
        <f t="shared" si="784"/>
        <v>5</v>
      </c>
      <c r="P6336" s="4">
        <f t="shared" si="785"/>
        <v>4</v>
      </c>
      <c r="Q6336" s="4">
        <f t="shared" si="786"/>
        <v>4</v>
      </c>
      <c r="R6336" s="4">
        <f t="shared" si="787"/>
        <v>13</v>
      </c>
      <c r="S6336" s="4">
        <f t="shared" si="788"/>
        <v>141.6</v>
      </c>
      <c r="T6336" s="4" t="str">
        <f t="shared" si="789"/>
        <v>A - Top-Kunde</v>
      </c>
      <c r="U6336" s="4">
        <f>ROUND(((E6336-Hilfswerte!$B$20)/Hilfswerte!$B$21)+((F6336-Hilfswerte!$B$22)/Hilfswerte!$B$23)+((G6336-Hilfswerte!$B$24)/Hilfswerte!$B$25)+0.1*INDEX(Hilfswerte!$B$4:$B$15,MATCH(C6336,Hilfswerte!$A$4:$A$15,0)),2)</f>
        <v>-1.05</v>
      </c>
      <c r="V6336" s="4">
        <f>ROUND(SQRT((((E6336-Hilfswerte!$B$20)/Hilfswerte!$B$21)-Hilfswerte!$B$28)^2+(((F6336-Hilfswerte!$B$22)/Hilfswerte!$B$23)-Hilfswerte!$B$29)^2+(((G6336-Hilfswerte!$B$24)/Hilfswerte!$B$25)-Hilfswerte!$B$30)^2),3)</f>
        <v>0.92200000000000004</v>
      </c>
      <c r="W6336" s="4">
        <f>ROUND(E6336*Hilfswerte!$B$31,0)</f>
        <v>5755</v>
      </c>
      <c r="X6336" s="4">
        <f t="shared" si="790"/>
        <v>187</v>
      </c>
      <c r="Y6336" s="4" t="str">
        <f>IF(T6336="A - Top-Kunde","bereits Top-Kunde",IF(AND(V6336&lt;=Hilfswerte!$B$34,H6336&lt;0.5*W6336),"Hoch",IF(AND(V6336&lt;=Hilfswerte!$B$35,H6336&lt;0.7*W6336),"Mittel","Niedrig")))</f>
        <v>bereits Top-Kunde</v>
      </c>
      <c r="Z6336" s="4">
        <f t="shared" si="791"/>
        <v>0.1</v>
      </c>
      <c r="AA6336" s="4" t="str">
        <f>IF(J6336&gt;365,"Bereits abgewandert (Segment D)",IF(Z6336&gt;=Hilfswerte!$B$38,"Rot - akut gefaehrdet",IF(Z6336&gt;=Hilfswerte!$B$39,"Gelb - beobachten","Gruen - stabil")))</f>
        <v>Gruen - stabil</v>
      </c>
    </row>
    <row r="6337" spans="1:27" ht="15" customHeight="1" x14ac:dyDescent="0.25">
      <c r="A6337" s="4" t="s">
        <v>6684</v>
      </c>
      <c r="B6337" s="4" t="s">
        <v>225</v>
      </c>
      <c r="C6337" s="4" t="s">
        <v>84</v>
      </c>
      <c r="D6337" s="4" t="s">
        <v>30</v>
      </c>
      <c r="E6337" s="4">
        <v>44</v>
      </c>
      <c r="F6337" s="4">
        <v>8.1999999999999993</v>
      </c>
      <c r="G6337" s="4">
        <v>20.3</v>
      </c>
      <c r="H6337" s="4">
        <v>45732</v>
      </c>
      <c r="I6337" s="4">
        <v>4</v>
      </c>
      <c r="J6337" s="4">
        <v>25</v>
      </c>
      <c r="K6337" s="4">
        <v>0</v>
      </c>
      <c r="L6337" s="4">
        <v>1</v>
      </c>
      <c r="M6337" s="4">
        <v>1</v>
      </c>
      <c r="N6337" s="4">
        <v>-3.2</v>
      </c>
      <c r="O6337" s="4">
        <f t="shared" si="784"/>
        <v>5</v>
      </c>
      <c r="P6337" s="4">
        <f t="shared" si="785"/>
        <v>4</v>
      </c>
      <c r="Q6337" s="4">
        <f t="shared" si="786"/>
        <v>5</v>
      </c>
      <c r="R6337" s="4">
        <f t="shared" si="787"/>
        <v>14</v>
      </c>
      <c r="S6337" s="4">
        <f t="shared" si="788"/>
        <v>138.1</v>
      </c>
      <c r="T6337" s="4" t="str">
        <f t="shared" si="789"/>
        <v>A - Top-Kunde</v>
      </c>
      <c r="U6337" s="4">
        <f>ROUND(((E6337-Hilfswerte!$B$20)/Hilfswerte!$B$21)+((F6337-Hilfswerte!$B$22)/Hilfswerte!$B$23)+((G6337-Hilfswerte!$B$24)/Hilfswerte!$B$25)+0.1*INDEX(Hilfswerte!$B$4:$B$15,MATCH(C6337,Hilfswerte!$A$4:$A$15,0)),2)</f>
        <v>0.92</v>
      </c>
      <c r="V6337" s="4">
        <f>ROUND(SQRT((((E6337-Hilfswerte!$B$20)/Hilfswerte!$B$21)-Hilfswerte!$B$28)^2+(((F6337-Hilfswerte!$B$22)/Hilfswerte!$B$23)-Hilfswerte!$B$29)^2+(((G6337-Hilfswerte!$B$24)/Hilfswerte!$B$25)-Hilfswerte!$B$30)^2),3)</f>
        <v>1.6259999999999999</v>
      </c>
      <c r="W6337" s="4">
        <f>ROUND(E6337*Hilfswerte!$B$31,0)</f>
        <v>9044</v>
      </c>
      <c r="X6337" s="4">
        <f t="shared" si="790"/>
        <v>0</v>
      </c>
      <c r="Y6337" s="4" t="str">
        <f>IF(T6337="A - Top-Kunde","bereits Top-Kunde",IF(AND(V6337&lt;=Hilfswerte!$B$34,H6337&lt;0.5*W6337),"Hoch",IF(AND(V6337&lt;=Hilfswerte!$B$35,H6337&lt;0.7*W6337),"Mittel","Niedrig")))</f>
        <v>bereits Top-Kunde</v>
      </c>
      <c r="Z6337" s="4">
        <f t="shared" si="791"/>
        <v>2.7</v>
      </c>
      <c r="AA6337" s="4" t="str">
        <f>IF(J6337&gt;365,"Bereits abgewandert (Segment D)",IF(Z6337&gt;=Hilfswerte!$B$38,"Rot - akut gefaehrdet",IF(Z6337&gt;=Hilfswerte!$B$39,"Gelb - beobachten","Gruen - stabil")))</f>
        <v>Gruen - stabil</v>
      </c>
    </row>
    <row r="6338" spans="1:27" ht="15" customHeight="1" x14ac:dyDescent="0.25">
      <c r="A6338" s="4" t="s">
        <v>6685</v>
      </c>
      <c r="B6338" s="4" t="s">
        <v>630</v>
      </c>
      <c r="C6338" s="4" t="s">
        <v>47</v>
      </c>
      <c r="D6338" s="4" t="s">
        <v>30</v>
      </c>
      <c r="E6338" s="4">
        <v>272</v>
      </c>
      <c r="F6338" s="4">
        <v>34</v>
      </c>
      <c r="G6338" s="4">
        <v>0.5</v>
      </c>
      <c r="H6338" s="4">
        <v>25756</v>
      </c>
      <c r="I6338" s="4">
        <v>3</v>
      </c>
      <c r="J6338" s="4">
        <v>21</v>
      </c>
      <c r="K6338" s="4">
        <v>0</v>
      </c>
      <c r="L6338" s="4">
        <v>10</v>
      </c>
      <c r="M6338" s="4">
        <v>2</v>
      </c>
      <c r="N6338" s="4">
        <v>9.3000000000000007</v>
      </c>
      <c r="O6338" s="4">
        <f t="shared" ref="O6338:O6401" si="792">IF(J6338&gt;365,1,IF(J6338&lt;=30,5,IF(J6338&lt;=90,4,IF(J6338&lt;=180,3,2))))</f>
        <v>5</v>
      </c>
      <c r="P6338" s="4">
        <f t="shared" ref="P6338:P6401" si="793">IF(I6338&gt;=5,5,IF(I6338&gt;=4,4,IF(I6338&gt;=3,3,IF(I6338&gt;=2,2,1))))</f>
        <v>3</v>
      </c>
      <c r="Q6338" s="4">
        <f t="shared" ref="Q6338:Q6401" si="794">IF(H6338&gt;=7500,5,IF(H6338&gt;=2500,4,IF(H6338&gt;=1000,3,IF(H6338&gt;=1,2,1))))</f>
        <v>5</v>
      </c>
      <c r="R6338" s="4">
        <f t="shared" ref="R6338:R6401" si="795">O6338+P6338+Q6338</f>
        <v>13</v>
      </c>
      <c r="S6338" s="4">
        <f t="shared" ref="S6338:S6401" si="796">ROUND(10*R6338+0.5*N6338-6*K6338-0.3*MAX(0,L6338),1)</f>
        <v>131.69999999999999</v>
      </c>
      <c r="T6338" s="4" t="str">
        <f t="shared" ref="T6338:T6401" si="797">IF(J6338&gt;365,"D - Abwanderungsrisiko",IF(S6338&gt;=125,"A - Top-Kunde",IF(S6338&gt;=105,"B - Kernkunde","C - Entwicklungspotenzial")))</f>
        <v>A - Top-Kunde</v>
      </c>
      <c r="U6338" s="4">
        <f>ROUND(((E6338-Hilfswerte!$B$20)/Hilfswerte!$B$21)+((F6338-Hilfswerte!$B$22)/Hilfswerte!$B$23)+((G6338-Hilfswerte!$B$24)/Hilfswerte!$B$25)+0.1*INDEX(Hilfswerte!$B$4:$B$15,MATCH(C6338,Hilfswerte!$A$4:$A$15,0)),2)</f>
        <v>-0.7</v>
      </c>
      <c r="V6338" s="4">
        <f>ROUND(SQRT((((E6338-Hilfswerte!$B$20)/Hilfswerte!$B$21)-Hilfswerte!$B$28)^2+(((F6338-Hilfswerte!$B$22)/Hilfswerte!$B$23)-Hilfswerte!$B$29)^2+(((G6338-Hilfswerte!$B$24)/Hilfswerte!$B$25)-Hilfswerte!$B$30)^2),3)</f>
        <v>1.76</v>
      </c>
      <c r="W6338" s="4">
        <f>ROUND(E6338*Hilfswerte!$B$31,0)</f>
        <v>55909</v>
      </c>
      <c r="X6338" s="4">
        <f t="shared" ref="X6338:X6401" si="798">MAX(0,W6338-H6338)</f>
        <v>30153</v>
      </c>
      <c r="Y6338" s="4" t="str">
        <f>IF(T6338="A - Top-Kunde","bereits Top-Kunde",IF(AND(V6338&lt;=Hilfswerte!$B$34,H6338&lt;0.5*W6338),"Hoch",IF(AND(V6338&lt;=Hilfswerte!$B$35,H6338&lt;0.7*W6338),"Mittel","Niedrig")))</f>
        <v>bereits Top-Kunde</v>
      </c>
      <c r="Z6338" s="4">
        <f t="shared" ref="Z6338:Z6401" si="799">ROUND(0.4*MAX(0,-N6338)+3*K6338+0.2*MAX(0,L6338)+0.05*J6338,1)</f>
        <v>3.1</v>
      </c>
      <c r="AA6338" s="4" t="str">
        <f>IF(J6338&gt;365,"Bereits abgewandert (Segment D)",IF(Z6338&gt;=Hilfswerte!$B$38,"Rot - akut gefaehrdet",IF(Z6338&gt;=Hilfswerte!$B$39,"Gelb - beobachten","Gruen - stabil")))</f>
        <v>Gruen - stabil</v>
      </c>
    </row>
    <row r="6339" spans="1:27" ht="15" customHeight="1" x14ac:dyDescent="0.25">
      <c r="A6339" s="4" t="s">
        <v>6686</v>
      </c>
      <c r="B6339" s="4" t="s">
        <v>1074</v>
      </c>
      <c r="C6339" s="4" t="s">
        <v>29</v>
      </c>
      <c r="D6339" s="4" t="s">
        <v>30</v>
      </c>
      <c r="E6339" s="4">
        <v>219</v>
      </c>
      <c r="F6339" s="4">
        <v>75.5</v>
      </c>
      <c r="G6339" s="4">
        <v>10.7</v>
      </c>
      <c r="H6339" s="4">
        <v>41949</v>
      </c>
      <c r="I6339" s="4">
        <v>1</v>
      </c>
      <c r="J6339" s="4">
        <v>124</v>
      </c>
      <c r="K6339" s="4">
        <v>0</v>
      </c>
      <c r="L6339" s="4">
        <v>9</v>
      </c>
      <c r="M6339" s="4">
        <v>2</v>
      </c>
      <c r="N6339" s="4">
        <v>-19.7</v>
      </c>
      <c r="O6339" s="4">
        <f t="shared" si="792"/>
        <v>3</v>
      </c>
      <c r="P6339" s="4">
        <f t="shared" si="793"/>
        <v>1</v>
      </c>
      <c r="Q6339" s="4">
        <f t="shared" si="794"/>
        <v>5</v>
      </c>
      <c r="R6339" s="4">
        <f t="shared" si="795"/>
        <v>9</v>
      </c>
      <c r="S6339" s="4">
        <f t="shared" si="796"/>
        <v>77.5</v>
      </c>
      <c r="T6339" s="4" t="str">
        <f t="shared" si="797"/>
        <v>C - Entwicklungspotenzial</v>
      </c>
      <c r="U6339" s="4">
        <f>ROUND(((E6339-Hilfswerte!$B$20)/Hilfswerte!$B$21)+((F6339-Hilfswerte!$B$22)/Hilfswerte!$B$23)+((G6339-Hilfswerte!$B$24)/Hilfswerte!$B$25)+0.1*INDEX(Hilfswerte!$B$4:$B$15,MATCH(C6339,Hilfswerte!$A$4:$A$15,0)),2)</f>
        <v>1.63</v>
      </c>
      <c r="V6339" s="4">
        <f>ROUND(SQRT((((E6339-Hilfswerte!$B$20)/Hilfswerte!$B$21)-Hilfswerte!$B$28)^2+(((F6339-Hilfswerte!$B$22)/Hilfswerte!$B$23)-Hilfswerte!$B$29)^2+(((G6339-Hilfswerte!$B$24)/Hilfswerte!$B$25)-Hilfswerte!$B$30)^2),3)</f>
        <v>0.72199999999999998</v>
      </c>
      <c r="W6339" s="4">
        <f>ROUND(E6339*Hilfswerte!$B$31,0)</f>
        <v>45015</v>
      </c>
      <c r="X6339" s="4">
        <f t="shared" si="798"/>
        <v>3066</v>
      </c>
      <c r="Y6339" s="4" t="str">
        <f>IF(T6339="A - Top-Kunde","bereits Top-Kunde",IF(AND(V6339&lt;=Hilfswerte!$B$34,H6339&lt;0.5*W6339),"Hoch",IF(AND(V6339&lt;=Hilfswerte!$B$35,H6339&lt;0.7*W6339),"Mittel","Niedrig")))</f>
        <v>Niedrig</v>
      </c>
      <c r="Z6339" s="4">
        <f t="shared" si="799"/>
        <v>15.9</v>
      </c>
      <c r="AA6339" s="4" t="str">
        <f>IF(J6339&gt;365,"Bereits abgewandert (Segment D)",IF(Z6339&gt;=Hilfswerte!$B$38,"Rot - akut gefaehrdet",IF(Z6339&gt;=Hilfswerte!$B$39,"Gelb - beobachten","Gruen - stabil")))</f>
        <v>Gelb - beobachten</v>
      </c>
    </row>
    <row r="6340" spans="1:27" ht="15" customHeight="1" x14ac:dyDescent="0.25">
      <c r="A6340" s="4" t="s">
        <v>6687</v>
      </c>
      <c r="B6340" s="4" t="s">
        <v>54</v>
      </c>
      <c r="C6340" s="4" t="s">
        <v>38</v>
      </c>
      <c r="D6340" s="4" t="s">
        <v>93</v>
      </c>
      <c r="E6340" s="4">
        <v>34</v>
      </c>
      <c r="F6340" s="4">
        <v>3.9</v>
      </c>
      <c r="G6340" s="4">
        <v>7.3</v>
      </c>
      <c r="H6340" s="4">
        <v>6791</v>
      </c>
      <c r="I6340" s="4">
        <v>4</v>
      </c>
      <c r="J6340" s="4">
        <v>29</v>
      </c>
      <c r="K6340" s="4">
        <v>0</v>
      </c>
      <c r="L6340" s="4">
        <v>0</v>
      </c>
      <c r="M6340" s="4">
        <v>4</v>
      </c>
      <c r="N6340" s="4">
        <v>10.9</v>
      </c>
      <c r="O6340" s="4">
        <f t="shared" si="792"/>
        <v>5</v>
      </c>
      <c r="P6340" s="4">
        <f t="shared" si="793"/>
        <v>4</v>
      </c>
      <c r="Q6340" s="4">
        <f t="shared" si="794"/>
        <v>4</v>
      </c>
      <c r="R6340" s="4">
        <f t="shared" si="795"/>
        <v>13</v>
      </c>
      <c r="S6340" s="4">
        <f t="shared" si="796"/>
        <v>135.5</v>
      </c>
      <c r="T6340" s="4" t="str">
        <f t="shared" si="797"/>
        <v>A - Top-Kunde</v>
      </c>
      <c r="U6340" s="4">
        <f>ROUND(((E6340-Hilfswerte!$B$20)/Hilfswerte!$B$21)+((F6340-Hilfswerte!$B$22)/Hilfswerte!$B$23)+((G6340-Hilfswerte!$B$24)/Hilfswerte!$B$25)+0.1*INDEX(Hilfswerte!$B$4:$B$15,MATCH(C6340,Hilfswerte!$A$4:$A$15,0)),2)</f>
        <v>-0.92</v>
      </c>
      <c r="V6340" s="4">
        <f>ROUND(SQRT((((E6340-Hilfswerte!$B$20)/Hilfswerte!$B$21)-Hilfswerte!$B$28)^2+(((F6340-Hilfswerte!$B$22)/Hilfswerte!$B$23)-Hilfswerte!$B$29)^2+(((G6340-Hilfswerte!$B$24)/Hilfswerte!$B$25)-Hilfswerte!$B$30)^2),3)</f>
        <v>1.04</v>
      </c>
      <c r="W6340" s="4">
        <f>ROUND(E6340*Hilfswerte!$B$31,0)</f>
        <v>6989</v>
      </c>
      <c r="X6340" s="4">
        <f t="shared" si="798"/>
        <v>198</v>
      </c>
      <c r="Y6340" s="4" t="str">
        <f>IF(T6340="A - Top-Kunde","bereits Top-Kunde",IF(AND(V6340&lt;=Hilfswerte!$B$34,H6340&lt;0.5*W6340),"Hoch",IF(AND(V6340&lt;=Hilfswerte!$B$35,H6340&lt;0.7*W6340),"Mittel","Niedrig")))</f>
        <v>bereits Top-Kunde</v>
      </c>
      <c r="Z6340" s="4">
        <f t="shared" si="799"/>
        <v>1.5</v>
      </c>
      <c r="AA6340" s="4" t="str">
        <f>IF(J6340&gt;365,"Bereits abgewandert (Segment D)",IF(Z6340&gt;=Hilfswerte!$B$38,"Rot - akut gefaehrdet",IF(Z6340&gt;=Hilfswerte!$B$39,"Gelb - beobachten","Gruen - stabil")))</f>
        <v>Gruen - stabil</v>
      </c>
    </row>
    <row r="6341" spans="1:27" ht="15" customHeight="1" x14ac:dyDescent="0.25">
      <c r="A6341" s="4" t="s">
        <v>6688</v>
      </c>
      <c r="B6341" s="4" t="s">
        <v>1045</v>
      </c>
      <c r="C6341" s="4" t="s">
        <v>74</v>
      </c>
      <c r="D6341" s="4" t="s">
        <v>30</v>
      </c>
      <c r="E6341" s="4">
        <v>31</v>
      </c>
      <c r="F6341" s="4">
        <v>5.7</v>
      </c>
      <c r="G6341" s="4">
        <v>16.899999999999999</v>
      </c>
      <c r="H6341" s="4">
        <v>2632</v>
      </c>
      <c r="I6341" s="4">
        <v>2</v>
      </c>
      <c r="J6341" s="4">
        <v>265</v>
      </c>
      <c r="K6341" s="4">
        <v>0</v>
      </c>
      <c r="L6341" s="4">
        <v>1</v>
      </c>
      <c r="M6341" s="4">
        <v>1</v>
      </c>
      <c r="N6341" s="4">
        <v>-2.7</v>
      </c>
      <c r="O6341" s="4">
        <f t="shared" si="792"/>
        <v>2</v>
      </c>
      <c r="P6341" s="4">
        <f t="shared" si="793"/>
        <v>2</v>
      </c>
      <c r="Q6341" s="4">
        <f t="shared" si="794"/>
        <v>4</v>
      </c>
      <c r="R6341" s="4">
        <f t="shared" si="795"/>
        <v>8</v>
      </c>
      <c r="S6341" s="4">
        <f t="shared" si="796"/>
        <v>78.400000000000006</v>
      </c>
      <c r="T6341" s="4" t="str">
        <f t="shared" si="797"/>
        <v>C - Entwicklungspotenzial</v>
      </c>
      <c r="U6341" s="4">
        <f>ROUND(((E6341-Hilfswerte!$B$20)/Hilfswerte!$B$21)+((F6341-Hilfswerte!$B$22)/Hilfswerte!$B$23)+((G6341-Hilfswerte!$B$24)/Hilfswerte!$B$25)+0.1*INDEX(Hilfswerte!$B$4:$B$15,MATCH(C6341,Hilfswerte!$A$4:$A$15,0)),2)</f>
        <v>0.26</v>
      </c>
      <c r="V6341" s="4">
        <f>ROUND(SQRT((((E6341-Hilfswerte!$B$20)/Hilfswerte!$B$21)-Hilfswerte!$B$28)^2+(((F6341-Hilfswerte!$B$22)/Hilfswerte!$B$23)-Hilfswerte!$B$29)^2+(((G6341-Hilfswerte!$B$24)/Hilfswerte!$B$25)-Hilfswerte!$B$30)^2),3)</f>
        <v>1.22</v>
      </c>
      <c r="W6341" s="4">
        <f>ROUND(E6341*Hilfswerte!$B$31,0)</f>
        <v>6372</v>
      </c>
      <c r="X6341" s="4">
        <f t="shared" si="798"/>
        <v>3740</v>
      </c>
      <c r="Y6341" s="4" t="str">
        <f>IF(T6341="A - Top-Kunde","bereits Top-Kunde",IF(AND(V6341&lt;=Hilfswerte!$B$34,H6341&lt;0.5*W6341),"Hoch",IF(AND(V6341&lt;=Hilfswerte!$B$35,H6341&lt;0.7*W6341),"Mittel","Niedrig")))</f>
        <v>Niedrig</v>
      </c>
      <c r="Z6341" s="4">
        <f t="shared" si="799"/>
        <v>14.5</v>
      </c>
      <c r="AA6341" s="4" t="str">
        <f>IF(J6341&gt;365,"Bereits abgewandert (Segment D)",IF(Z6341&gt;=Hilfswerte!$B$38,"Rot - akut gefaehrdet",IF(Z6341&gt;=Hilfswerte!$B$39,"Gelb - beobachten","Gruen - stabil")))</f>
        <v>Gelb - beobachten</v>
      </c>
    </row>
    <row r="6342" spans="1:27" ht="15" customHeight="1" x14ac:dyDescent="0.25">
      <c r="A6342" s="4" t="s">
        <v>6689</v>
      </c>
      <c r="B6342" s="4" t="s">
        <v>374</v>
      </c>
      <c r="C6342" s="4" t="s">
        <v>47</v>
      </c>
      <c r="D6342" s="4" t="s">
        <v>30</v>
      </c>
      <c r="E6342" s="4">
        <v>35</v>
      </c>
      <c r="F6342" s="4">
        <v>7.6</v>
      </c>
      <c r="G6342" s="4">
        <v>11.5</v>
      </c>
      <c r="H6342" s="4">
        <v>2845</v>
      </c>
      <c r="I6342" s="4">
        <v>4</v>
      </c>
      <c r="J6342" s="4">
        <v>18</v>
      </c>
      <c r="K6342" s="4">
        <v>1</v>
      </c>
      <c r="L6342" s="4">
        <v>9</v>
      </c>
      <c r="M6342" s="4">
        <v>1</v>
      </c>
      <c r="N6342" s="4">
        <v>5.5</v>
      </c>
      <c r="O6342" s="4">
        <f t="shared" si="792"/>
        <v>5</v>
      </c>
      <c r="P6342" s="4">
        <f t="shared" si="793"/>
        <v>4</v>
      </c>
      <c r="Q6342" s="4">
        <f t="shared" si="794"/>
        <v>4</v>
      </c>
      <c r="R6342" s="4">
        <f t="shared" si="795"/>
        <v>13</v>
      </c>
      <c r="S6342" s="4">
        <f t="shared" si="796"/>
        <v>124.1</v>
      </c>
      <c r="T6342" s="4" t="str">
        <f t="shared" si="797"/>
        <v>B - Kernkunde</v>
      </c>
      <c r="U6342" s="4">
        <f>ROUND(((E6342-Hilfswerte!$B$20)/Hilfswerte!$B$21)+((F6342-Hilfswerte!$B$22)/Hilfswerte!$B$23)+((G6342-Hilfswerte!$B$24)/Hilfswerte!$B$25)+0.1*INDEX(Hilfswerte!$B$4:$B$15,MATCH(C6342,Hilfswerte!$A$4:$A$15,0)),2)</f>
        <v>-0.44</v>
      </c>
      <c r="V6342" s="4">
        <f>ROUND(SQRT((((E6342-Hilfswerte!$B$20)/Hilfswerte!$B$21)-Hilfswerte!$B$28)^2+(((F6342-Hilfswerte!$B$22)/Hilfswerte!$B$23)-Hilfswerte!$B$29)^2+(((G6342-Hilfswerte!$B$24)/Hilfswerte!$B$25)-Hilfswerte!$B$30)^2),3)</f>
        <v>0.78500000000000003</v>
      </c>
      <c r="W6342" s="4">
        <f>ROUND(E6342*Hilfswerte!$B$31,0)</f>
        <v>7194</v>
      </c>
      <c r="X6342" s="4">
        <f t="shared" si="798"/>
        <v>4349</v>
      </c>
      <c r="Y6342" s="4" t="str">
        <f>IF(T6342="A - Top-Kunde","bereits Top-Kunde",IF(AND(V6342&lt;=Hilfswerte!$B$34,H6342&lt;0.5*W6342),"Hoch",IF(AND(V6342&lt;=Hilfswerte!$B$35,H6342&lt;0.7*W6342),"Mittel","Niedrig")))</f>
        <v>Hoch</v>
      </c>
      <c r="Z6342" s="4">
        <f t="shared" si="799"/>
        <v>5.7</v>
      </c>
      <c r="AA6342" s="4" t="str">
        <f>IF(J6342&gt;365,"Bereits abgewandert (Segment D)",IF(Z6342&gt;=Hilfswerte!$B$38,"Rot - akut gefaehrdet",IF(Z6342&gt;=Hilfswerte!$B$39,"Gelb - beobachten","Gruen - stabil")))</f>
        <v>Gruen - stabil</v>
      </c>
    </row>
    <row r="6343" spans="1:27" ht="15" customHeight="1" x14ac:dyDescent="0.25">
      <c r="A6343" s="4" t="s">
        <v>6690</v>
      </c>
      <c r="B6343" s="4" t="s">
        <v>687</v>
      </c>
      <c r="C6343" s="4" t="s">
        <v>74</v>
      </c>
      <c r="D6343" s="4" t="s">
        <v>52</v>
      </c>
      <c r="E6343" s="4">
        <v>11</v>
      </c>
      <c r="F6343" s="4">
        <v>3.1</v>
      </c>
      <c r="G6343" s="4">
        <v>7.5</v>
      </c>
      <c r="H6343" s="4">
        <v>1406</v>
      </c>
      <c r="I6343" s="4">
        <v>6</v>
      </c>
      <c r="J6343" s="4">
        <v>7</v>
      </c>
      <c r="K6343" s="4">
        <v>2</v>
      </c>
      <c r="L6343" s="4">
        <v>18</v>
      </c>
      <c r="M6343" s="4">
        <v>3</v>
      </c>
      <c r="N6343" s="4">
        <v>23</v>
      </c>
      <c r="O6343" s="4">
        <f t="shared" si="792"/>
        <v>5</v>
      </c>
      <c r="P6343" s="4">
        <f t="shared" si="793"/>
        <v>5</v>
      </c>
      <c r="Q6343" s="4">
        <f t="shared" si="794"/>
        <v>3</v>
      </c>
      <c r="R6343" s="4">
        <f t="shared" si="795"/>
        <v>13</v>
      </c>
      <c r="S6343" s="4">
        <f t="shared" si="796"/>
        <v>124.1</v>
      </c>
      <c r="T6343" s="4" t="str">
        <f t="shared" si="797"/>
        <v>B - Kernkunde</v>
      </c>
      <c r="U6343" s="4">
        <f>ROUND(((E6343-Hilfswerte!$B$20)/Hilfswerte!$B$21)+((F6343-Hilfswerte!$B$22)/Hilfswerte!$B$23)+((G6343-Hilfswerte!$B$24)/Hilfswerte!$B$25)+0.1*INDEX(Hilfswerte!$B$4:$B$15,MATCH(C6343,Hilfswerte!$A$4:$A$15,0)),2)</f>
        <v>-1.37</v>
      </c>
      <c r="V6343" s="4">
        <f>ROUND(SQRT((((E6343-Hilfswerte!$B$20)/Hilfswerte!$B$21)-Hilfswerte!$B$28)^2+(((F6343-Hilfswerte!$B$22)/Hilfswerte!$B$23)-Hilfswerte!$B$29)^2+(((G6343-Hilfswerte!$B$24)/Hilfswerte!$B$25)-Hilfswerte!$B$30)^2),3)</f>
        <v>1.087</v>
      </c>
      <c r="W6343" s="4">
        <f>ROUND(E6343*Hilfswerte!$B$31,0)</f>
        <v>2261</v>
      </c>
      <c r="X6343" s="4">
        <f t="shared" si="798"/>
        <v>855</v>
      </c>
      <c r="Y6343" s="4" t="str">
        <f>IF(T6343="A - Top-Kunde","bereits Top-Kunde",IF(AND(V6343&lt;=Hilfswerte!$B$34,H6343&lt;0.5*W6343),"Hoch",IF(AND(V6343&lt;=Hilfswerte!$B$35,H6343&lt;0.7*W6343),"Mittel","Niedrig")))</f>
        <v>Mittel</v>
      </c>
      <c r="Z6343" s="4">
        <f t="shared" si="799"/>
        <v>10</v>
      </c>
      <c r="AA6343" s="4" t="str">
        <f>IF(J6343&gt;365,"Bereits abgewandert (Segment D)",IF(Z6343&gt;=Hilfswerte!$B$38,"Rot - akut gefaehrdet",IF(Z6343&gt;=Hilfswerte!$B$39,"Gelb - beobachten","Gruen - stabil")))</f>
        <v>Gruen - stabil</v>
      </c>
    </row>
    <row r="6344" spans="1:27" ht="15" customHeight="1" x14ac:dyDescent="0.25">
      <c r="A6344" s="4" t="s">
        <v>6691</v>
      </c>
      <c r="B6344" s="4" t="s">
        <v>286</v>
      </c>
      <c r="C6344" s="4" t="s">
        <v>59</v>
      </c>
      <c r="D6344" s="4" t="s">
        <v>30</v>
      </c>
      <c r="E6344" s="4">
        <v>49</v>
      </c>
      <c r="F6344" s="4">
        <v>11.1</v>
      </c>
      <c r="G6344" s="4">
        <v>1</v>
      </c>
      <c r="H6344" s="4">
        <v>1811</v>
      </c>
      <c r="I6344" s="4">
        <v>3</v>
      </c>
      <c r="J6344" s="4">
        <v>86</v>
      </c>
      <c r="K6344" s="4">
        <v>0</v>
      </c>
      <c r="L6344" s="4">
        <v>13</v>
      </c>
      <c r="M6344" s="4">
        <v>5</v>
      </c>
      <c r="N6344" s="4">
        <v>1.8</v>
      </c>
      <c r="O6344" s="4">
        <f t="shared" si="792"/>
        <v>4</v>
      </c>
      <c r="P6344" s="4">
        <f t="shared" si="793"/>
        <v>3</v>
      </c>
      <c r="Q6344" s="4">
        <f t="shared" si="794"/>
        <v>3</v>
      </c>
      <c r="R6344" s="4">
        <f t="shared" si="795"/>
        <v>10</v>
      </c>
      <c r="S6344" s="4">
        <f t="shared" si="796"/>
        <v>97</v>
      </c>
      <c r="T6344" s="4" t="str">
        <f t="shared" si="797"/>
        <v>C - Entwicklungspotenzial</v>
      </c>
      <c r="U6344" s="4">
        <f>ROUND(((E6344-Hilfswerte!$B$20)/Hilfswerte!$B$21)+((F6344-Hilfswerte!$B$22)/Hilfswerte!$B$23)+((G6344-Hilfswerte!$B$24)/Hilfswerte!$B$25)+0.1*INDEX(Hilfswerte!$B$4:$B$15,MATCH(C6344,Hilfswerte!$A$4:$A$15,0)),2)</f>
        <v>-2.14</v>
      </c>
      <c r="V6344" s="4">
        <f>ROUND(SQRT((((E6344-Hilfswerte!$B$20)/Hilfswerte!$B$21)-Hilfswerte!$B$28)^2+(((F6344-Hilfswerte!$B$22)/Hilfswerte!$B$23)-Hilfswerte!$B$29)^2+(((G6344-Hilfswerte!$B$24)/Hilfswerte!$B$25)-Hilfswerte!$B$30)^2),3)</f>
        <v>1.7649999999999999</v>
      </c>
      <c r="W6344" s="4">
        <f>ROUND(E6344*Hilfswerte!$B$31,0)</f>
        <v>10072</v>
      </c>
      <c r="X6344" s="4">
        <f t="shared" si="798"/>
        <v>8261</v>
      </c>
      <c r="Y6344" s="4" t="str">
        <f>IF(T6344="A - Top-Kunde","bereits Top-Kunde",IF(AND(V6344&lt;=Hilfswerte!$B$34,H6344&lt;0.5*W6344),"Hoch",IF(AND(V6344&lt;=Hilfswerte!$B$35,H6344&lt;0.7*W6344),"Mittel","Niedrig")))</f>
        <v>Niedrig</v>
      </c>
      <c r="Z6344" s="4">
        <f t="shared" si="799"/>
        <v>6.9</v>
      </c>
      <c r="AA6344" s="4" t="str">
        <f>IF(J6344&gt;365,"Bereits abgewandert (Segment D)",IF(Z6344&gt;=Hilfswerte!$B$38,"Rot - akut gefaehrdet",IF(Z6344&gt;=Hilfswerte!$B$39,"Gelb - beobachten","Gruen - stabil")))</f>
        <v>Gruen - stabil</v>
      </c>
    </row>
    <row r="6345" spans="1:27" ht="15" customHeight="1" x14ac:dyDescent="0.25">
      <c r="A6345" s="4" t="s">
        <v>6692</v>
      </c>
      <c r="B6345" s="4" t="s">
        <v>346</v>
      </c>
      <c r="C6345" s="4" t="s">
        <v>55</v>
      </c>
      <c r="D6345" s="4" t="s">
        <v>30</v>
      </c>
      <c r="E6345" s="4">
        <v>118</v>
      </c>
      <c r="F6345" s="4">
        <v>27</v>
      </c>
      <c r="G6345" s="4">
        <v>8.3000000000000007</v>
      </c>
      <c r="H6345" s="4">
        <v>0</v>
      </c>
      <c r="I6345" s="4">
        <v>0</v>
      </c>
      <c r="J6345" s="4">
        <v>755</v>
      </c>
      <c r="K6345" s="4">
        <v>0</v>
      </c>
      <c r="L6345" s="4">
        <v>10</v>
      </c>
      <c r="M6345" s="4">
        <v>0</v>
      </c>
      <c r="N6345" s="4">
        <v>-80.400000000000006</v>
      </c>
      <c r="O6345" s="4">
        <f t="shared" si="792"/>
        <v>1</v>
      </c>
      <c r="P6345" s="4">
        <f t="shared" si="793"/>
        <v>1</v>
      </c>
      <c r="Q6345" s="4">
        <f t="shared" si="794"/>
        <v>1</v>
      </c>
      <c r="R6345" s="4">
        <f t="shared" si="795"/>
        <v>3</v>
      </c>
      <c r="S6345" s="4">
        <f t="shared" si="796"/>
        <v>-13.2</v>
      </c>
      <c r="T6345" s="4" t="str">
        <f t="shared" si="797"/>
        <v>D - Abwanderungsrisiko</v>
      </c>
      <c r="U6345" s="4">
        <f>ROUND(((E6345-Hilfswerte!$B$20)/Hilfswerte!$B$21)+((F6345-Hilfswerte!$B$22)/Hilfswerte!$B$23)+((G6345-Hilfswerte!$B$24)/Hilfswerte!$B$25)+0.1*INDEX(Hilfswerte!$B$4:$B$15,MATCH(C6345,Hilfswerte!$A$4:$A$15,0)),2)</f>
        <v>-0.04</v>
      </c>
      <c r="V6345" s="4">
        <f>ROUND(SQRT((((E6345-Hilfswerte!$B$20)/Hilfswerte!$B$21)-Hilfswerte!$B$28)^2+(((F6345-Hilfswerte!$B$22)/Hilfswerte!$B$23)-Hilfswerte!$B$29)^2+(((G6345-Hilfswerte!$B$24)/Hilfswerte!$B$25)-Hilfswerte!$B$30)^2),3)</f>
        <v>0.54300000000000004</v>
      </c>
      <c r="W6345" s="4">
        <f>ROUND(E6345*Hilfswerte!$B$31,0)</f>
        <v>24254</v>
      </c>
      <c r="X6345" s="4">
        <f t="shared" si="798"/>
        <v>24254</v>
      </c>
      <c r="Y6345" s="4" t="str">
        <f>IF(T6345="A - Top-Kunde","bereits Top-Kunde",IF(AND(V6345&lt;=Hilfswerte!$B$34,H6345&lt;0.5*W6345),"Hoch",IF(AND(V6345&lt;=Hilfswerte!$B$35,H6345&lt;0.7*W6345),"Mittel","Niedrig")))</f>
        <v>Hoch</v>
      </c>
      <c r="Z6345" s="4">
        <f t="shared" si="799"/>
        <v>71.900000000000006</v>
      </c>
      <c r="AA6345" s="4" t="str">
        <f>IF(J6345&gt;365,"Bereits abgewandert (Segment D)",IF(Z6345&gt;=Hilfswerte!$B$38,"Rot - akut gefaehrdet",IF(Z6345&gt;=Hilfswerte!$B$39,"Gelb - beobachten","Gruen - stabil")))</f>
        <v>Bereits abgewandert (Segment D)</v>
      </c>
    </row>
    <row r="6346" spans="1:27" ht="15" customHeight="1" x14ac:dyDescent="0.25">
      <c r="A6346" s="4" t="s">
        <v>6693</v>
      </c>
      <c r="B6346" s="4" t="s">
        <v>288</v>
      </c>
      <c r="C6346" s="4" t="s">
        <v>84</v>
      </c>
      <c r="D6346" s="4" t="s">
        <v>48</v>
      </c>
      <c r="E6346" s="4">
        <v>98</v>
      </c>
      <c r="F6346" s="4">
        <v>25.2</v>
      </c>
      <c r="G6346" s="4">
        <v>12.7</v>
      </c>
      <c r="H6346" s="4">
        <v>1758</v>
      </c>
      <c r="I6346" s="4">
        <v>2</v>
      </c>
      <c r="J6346" s="4">
        <v>27</v>
      </c>
      <c r="K6346" s="4">
        <v>0</v>
      </c>
      <c r="L6346" s="4">
        <v>2</v>
      </c>
      <c r="M6346" s="4">
        <v>5</v>
      </c>
      <c r="N6346" s="4">
        <v>-8.1999999999999993</v>
      </c>
      <c r="O6346" s="4">
        <f t="shared" si="792"/>
        <v>5</v>
      </c>
      <c r="P6346" s="4">
        <f t="shared" si="793"/>
        <v>2</v>
      </c>
      <c r="Q6346" s="4">
        <f t="shared" si="794"/>
        <v>3</v>
      </c>
      <c r="R6346" s="4">
        <f t="shared" si="795"/>
        <v>10</v>
      </c>
      <c r="S6346" s="4">
        <f t="shared" si="796"/>
        <v>95.3</v>
      </c>
      <c r="T6346" s="4" t="str">
        <f t="shared" si="797"/>
        <v>C - Entwicklungspotenzial</v>
      </c>
      <c r="U6346" s="4">
        <f>ROUND(((E6346-Hilfswerte!$B$20)/Hilfswerte!$B$21)+((F6346-Hilfswerte!$B$22)/Hilfswerte!$B$23)+((G6346-Hilfswerte!$B$24)/Hilfswerte!$B$25)+0.1*INDEX(Hilfswerte!$B$4:$B$15,MATCH(C6346,Hilfswerte!$A$4:$A$15,0)),2)</f>
        <v>0.25</v>
      </c>
      <c r="V6346" s="4">
        <f>ROUND(SQRT((((E6346-Hilfswerte!$B$20)/Hilfswerte!$B$21)-Hilfswerte!$B$28)^2+(((F6346-Hilfswerte!$B$22)/Hilfswerte!$B$23)-Hilfswerte!$B$29)^2+(((G6346-Hilfswerte!$B$24)/Hilfswerte!$B$25)-Hilfswerte!$B$30)^2),3)</f>
        <v>0.44</v>
      </c>
      <c r="W6346" s="4">
        <f>ROUND(E6346*Hilfswerte!$B$31,0)</f>
        <v>20144</v>
      </c>
      <c r="X6346" s="4">
        <f t="shared" si="798"/>
        <v>18386</v>
      </c>
      <c r="Y6346" s="4" t="str">
        <f>IF(T6346="A - Top-Kunde","bereits Top-Kunde",IF(AND(V6346&lt;=Hilfswerte!$B$34,H6346&lt;0.5*W6346),"Hoch",IF(AND(V6346&lt;=Hilfswerte!$B$35,H6346&lt;0.7*W6346),"Mittel","Niedrig")))</f>
        <v>Hoch</v>
      </c>
      <c r="Z6346" s="4">
        <f t="shared" si="799"/>
        <v>5</v>
      </c>
      <c r="AA6346" s="4" t="str">
        <f>IF(J6346&gt;365,"Bereits abgewandert (Segment D)",IF(Z6346&gt;=Hilfswerte!$B$38,"Rot - akut gefaehrdet",IF(Z6346&gt;=Hilfswerte!$B$39,"Gelb - beobachten","Gruen - stabil")))</f>
        <v>Gruen - stabil</v>
      </c>
    </row>
    <row r="6347" spans="1:27" ht="15" customHeight="1" x14ac:dyDescent="0.25">
      <c r="A6347" s="4" t="s">
        <v>6694</v>
      </c>
      <c r="B6347" s="4" t="s">
        <v>392</v>
      </c>
      <c r="C6347" s="4" t="s">
        <v>33</v>
      </c>
      <c r="D6347" s="4" t="s">
        <v>52</v>
      </c>
      <c r="E6347" s="4">
        <v>80</v>
      </c>
      <c r="F6347" s="4">
        <v>9.1</v>
      </c>
      <c r="G6347" s="4">
        <v>20.8</v>
      </c>
      <c r="H6347" s="4">
        <v>0</v>
      </c>
      <c r="I6347" s="4">
        <v>0</v>
      </c>
      <c r="J6347" s="4">
        <v>523</v>
      </c>
      <c r="K6347" s="4">
        <v>0</v>
      </c>
      <c r="L6347" s="4">
        <v>-6</v>
      </c>
      <c r="M6347" s="4">
        <v>0</v>
      </c>
      <c r="N6347" s="4">
        <v>-60.9</v>
      </c>
      <c r="O6347" s="4">
        <f t="shared" si="792"/>
        <v>1</v>
      </c>
      <c r="P6347" s="4">
        <f t="shared" si="793"/>
        <v>1</v>
      </c>
      <c r="Q6347" s="4">
        <f t="shared" si="794"/>
        <v>1</v>
      </c>
      <c r="R6347" s="4">
        <f t="shared" si="795"/>
        <v>3</v>
      </c>
      <c r="S6347" s="4">
        <f t="shared" si="796"/>
        <v>-0.4</v>
      </c>
      <c r="T6347" s="4" t="str">
        <f t="shared" si="797"/>
        <v>D - Abwanderungsrisiko</v>
      </c>
      <c r="U6347" s="4">
        <f>ROUND(((E6347-Hilfswerte!$B$20)/Hilfswerte!$B$21)+((F6347-Hilfswerte!$B$22)/Hilfswerte!$B$23)+((G6347-Hilfswerte!$B$24)/Hilfswerte!$B$25)+0.1*INDEX(Hilfswerte!$B$4:$B$15,MATCH(C6347,Hilfswerte!$A$4:$A$15,0)),2)</f>
        <v>1.2</v>
      </c>
      <c r="V6347" s="4">
        <f>ROUND(SQRT((((E6347-Hilfswerte!$B$20)/Hilfswerte!$B$21)-Hilfswerte!$B$28)^2+(((F6347-Hilfswerte!$B$22)/Hilfswerte!$B$23)-Hilfswerte!$B$29)^2+(((G6347-Hilfswerte!$B$24)/Hilfswerte!$B$25)-Hilfswerte!$B$30)^2),3)</f>
        <v>1.65</v>
      </c>
      <c r="W6347" s="4">
        <f>ROUND(E6347*Hilfswerte!$B$31,0)</f>
        <v>16444</v>
      </c>
      <c r="X6347" s="4">
        <f t="shared" si="798"/>
        <v>16444</v>
      </c>
      <c r="Y6347" s="4" t="str">
        <f>IF(T6347="A - Top-Kunde","bereits Top-Kunde",IF(AND(V6347&lt;=Hilfswerte!$B$34,H6347&lt;0.5*W6347),"Hoch",IF(AND(V6347&lt;=Hilfswerte!$B$35,H6347&lt;0.7*W6347),"Mittel","Niedrig")))</f>
        <v>Niedrig</v>
      </c>
      <c r="Z6347" s="4">
        <f t="shared" si="799"/>
        <v>50.5</v>
      </c>
      <c r="AA6347" s="4" t="str">
        <f>IF(J6347&gt;365,"Bereits abgewandert (Segment D)",IF(Z6347&gt;=Hilfswerte!$B$38,"Rot - akut gefaehrdet",IF(Z6347&gt;=Hilfswerte!$B$39,"Gelb - beobachten","Gruen - stabil")))</f>
        <v>Bereits abgewandert (Segment D)</v>
      </c>
    </row>
    <row r="6348" spans="1:27" ht="15" customHeight="1" x14ac:dyDescent="0.25">
      <c r="A6348" s="4" t="s">
        <v>6695</v>
      </c>
      <c r="B6348" s="4" t="s">
        <v>130</v>
      </c>
      <c r="C6348" s="4" t="s">
        <v>51</v>
      </c>
      <c r="D6348" s="4" t="s">
        <v>30</v>
      </c>
      <c r="E6348" s="4">
        <v>124</v>
      </c>
      <c r="F6348" s="4">
        <v>35.700000000000003</v>
      </c>
      <c r="G6348" s="4">
        <v>23.7</v>
      </c>
      <c r="H6348" s="4">
        <v>2682</v>
      </c>
      <c r="I6348" s="4">
        <v>2</v>
      </c>
      <c r="J6348" s="4">
        <v>365</v>
      </c>
      <c r="K6348" s="4">
        <v>0</v>
      </c>
      <c r="L6348" s="4">
        <v>9</v>
      </c>
      <c r="M6348" s="4">
        <v>5</v>
      </c>
      <c r="N6348" s="4">
        <v>36.1</v>
      </c>
      <c r="O6348" s="4">
        <f t="shared" si="792"/>
        <v>2</v>
      </c>
      <c r="P6348" s="4">
        <f t="shared" si="793"/>
        <v>2</v>
      </c>
      <c r="Q6348" s="4">
        <f t="shared" si="794"/>
        <v>4</v>
      </c>
      <c r="R6348" s="4">
        <f t="shared" si="795"/>
        <v>8</v>
      </c>
      <c r="S6348" s="4">
        <f t="shared" si="796"/>
        <v>95.4</v>
      </c>
      <c r="T6348" s="4" t="str">
        <f t="shared" si="797"/>
        <v>C - Entwicklungspotenzial</v>
      </c>
      <c r="U6348" s="4">
        <f>ROUND(((E6348-Hilfswerte!$B$20)/Hilfswerte!$B$21)+((F6348-Hilfswerte!$B$22)/Hilfswerte!$B$23)+((G6348-Hilfswerte!$B$24)/Hilfswerte!$B$25)+0.1*INDEX(Hilfswerte!$B$4:$B$15,MATCH(C6348,Hilfswerte!$A$4:$A$15,0)),2)</f>
        <v>2.65</v>
      </c>
      <c r="V6348" s="4">
        <f>ROUND(SQRT((((E6348-Hilfswerte!$B$20)/Hilfswerte!$B$21)-Hilfswerte!$B$28)^2+(((F6348-Hilfswerte!$B$22)/Hilfswerte!$B$23)-Hilfswerte!$B$29)^2+(((G6348-Hilfswerte!$B$24)/Hilfswerte!$B$25)-Hilfswerte!$B$30)^2),3)</f>
        <v>1.992</v>
      </c>
      <c r="W6348" s="4">
        <f>ROUND(E6348*Hilfswerte!$B$31,0)</f>
        <v>25488</v>
      </c>
      <c r="X6348" s="4">
        <f t="shared" si="798"/>
        <v>22806</v>
      </c>
      <c r="Y6348" s="4" t="str">
        <f>IF(T6348="A - Top-Kunde","bereits Top-Kunde",IF(AND(V6348&lt;=Hilfswerte!$B$34,H6348&lt;0.5*W6348),"Hoch",IF(AND(V6348&lt;=Hilfswerte!$B$35,H6348&lt;0.7*W6348),"Mittel","Niedrig")))</f>
        <v>Niedrig</v>
      </c>
      <c r="Z6348" s="4">
        <f t="shared" si="799"/>
        <v>20.100000000000001</v>
      </c>
      <c r="AA6348" s="4" t="str">
        <f>IF(J6348&gt;365,"Bereits abgewandert (Segment D)",IF(Z6348&gt;=Hilfswerte!$B$38,"Rot - akut gefaehrdet",IF(Z6348&gt;=Hilfswerte!$B$39,"Gelb - beobachten","Gruen - stabil")))</f>
        <v>Rot - akut gefaehrdet</v>
      </c>
    </row>
    <row r="6349" spans="1:27" ht="15" customHeight="1" x14ac:dyDescent="0.25">
      <c r="A6349" s="4" t="s">
        <v>6696</v>
      </c>
      <c r="B6349" s="4" t="s">
        <v>1020</v>
      </c>
      <c r="C6349" s="4" t="s">
        <v>62</v>
      </c>
      <c r="D6349" s="4" t="s">
        <v>30</v>
      </c>
      <c r="E6349" s="4">
        <v>66</v>
      </c>
      <c r="F6349" s="4">
        <v>9.8000000000000007</v>
      </c>
      <c r="G6349" s="4">
        <v>15</v>
      </c>
      <c r="H6349" s="4">
        <v>4593</v>
      </c>
      <c r="I6349" s="4">
        <v>3</v>
      </c>
      <c r="J6349" s="4">
        <v>25</v>
      </c>
      <c r="K6349" s="4">
        <v>2</v>
      </c>
      <c r="L6349" s="4">
        <v>24</v>
      </c>
      <c r="M6349" s="4">
        <v>5</v>
      </c>
      <c r="N6349" s="4">
        <v>36.1</v>
      </c>
      <c r="O6349" s="4">
        <f t="shared" si="792"/>
        <v>5</v>
      </c>
      <c r="P6349" s="4">
        <f t="shared" si="793"/>
        <v>3</v>
      </c>
      <c r="Q6349" s="4">
        <f t="shared" si="794"/>
        <v>4</v>
      </c>
      <c r="R6349" s="4">
        <f t="shared" si="795"/>
        <v>12</v>
      </c>
      <c r="S6349" s="4">
        <f t="shared" si="796"/>
        <v>118.9</v>
      </c>
      <c r="T6349" s="4" t="str">
        <f t="shared" si="797"/>
        <v>B - Kernkunde</v>
      </c>
      <c r="U6349" s="4">
        <f>ROUND(((E6349-Hilfswerte!$B$20)/Hilfswerte!$B$21)+((F6349-Hilfswerte!$B$22)/Hilfswerte!$B$23)+((G6349-Hilfswerte!$B$24)/Hilfswerte!$B$25)+0.1*INDEX(Hilfswerte!$B$4:$B$15,MATCH(C6349,Hilfswerte!$A$4:$A$15,0)),2)</f>
        <v>0.62</v>
      </c>
      <c r="V6349" s="4">
        <f>ROUND(SQRT((((E6349-Hilfswerte!$B$20)/Hilfswerte!$B$21)-Hilfswerte!$B$28)^2+(((F6349-Hilfswerte!$B$22)/Hilfswerte!$B$23)-Hilfswerte!$B$29)^2+(((G6349-Hilfswerte!$B$24)/Hilfswerte!$B$25)-Hilfswerte!$B$30)^2),3)</f>
        <v>0.89600000000000002</v>
      </c>
      <c r="W6349" s="4">
        <f>ROUND(E6349*Hilfswerte!$B$31,0)</f>
        <v>13566</v>
      </c>
      <c r="X6349" s="4">
        <f t="shared" si="798"/>
        <v>8973</v>
      </c>
      <c r="Y6349" s="4" t="str">
        <f>IF(T6349="A - Top-Kunde","bereits Top-Kunde",IF(AND(V6349&lt;=Hilfswerte!$B$34,H6349&lt;0.5*W6349),"Hoch",IF(AND(V6349&lt;=Hilfswerte!$B$35,H6349&lt;0.7*W6349),"Mittel","Niedrig")))</f>
        <v>Mittel</v>
      </c>
      <c r="Z6349" s="4">
        <f t="shared" si="799"/>
        <v>12.1</v>
      </c>
      <c r="AA6349" s="4" t="str">
        <f>IF(J6349&gt;365,"Bereits abgewandert (Segment D)",IF(Z6349&gt;=Hilfswerte!$B$38,"Rot - akut gefaehrdet",IF(Z6349&gt;=Hilfswerte!$B$39,"Gelb - beobachten","Gruen - stabil")))</f>
        <v>Gruen - stabil</v>
      </c>
    </row>
    <row r="6350" spans="1:27" ht="15" customHeight="1" x14ac:dyDescent="0.25">
      <c r="A6350" s="4" t="s">
        <v>6697</v>
      </c>
      <c r="B6350" s="4" t="s">
        <v>1161</v>
      </c>
      <c r="C6350" s="4" t="s">
        <v>55</v>
      </c>
      <c r="D6350" s="4" t="s">
        <v>117</v>
      </c>
      <c r="E6350" s="4">
        <v>34</v>
      </c>
      <c r="F6350" s="4">
        <v>6.6</v>
      </c>
      <c r="G6350" s="4">
        <v>8.1</v>
      </c>
      <c r="H6350" s="4">
        <v>1452</v>
      </c>
      <c r="I6350" s="4">
        <v>2</v>
      </c>
      <c r="J6350" s="4">
        <v>69</v>
      </c>
      <c r="K6350" s="4">
        <v>0</v>
      </c>
      <c r="L6350" s="4">
        <v>11</v>
      </c>
      <c r="M6350" s="4">
        <v>4</v>
      </c>
      <c r="N6350" s="4">
        <v>-17.2</v>
      </c>
      <c r="O6350" s="4">
        <f t="shared" si="792"/>
        <v>4</v>
      </c>
      <c r="P6350" s="4">
        <f t="shared" si="793"/>
        <v>2</v>
      </c>
      <c r="Q6350" s="4">
        <f t="shared" si="794"/>
        <v>3</v>
      </c>
      <c r="R6350" s="4">
        <f t="shared" si="795"/>
        <v>9</v>
      </c>
      <c r="S6350" s="4">
        <f t="shared" si="796"/>
        <v>78.099999999999994</v>
      </c>
      <c r="T6350" s="4" t="str">
        <f t="shared" si="797"/>
        <v>C - Entwicklungspotenzial</v>
      </c>
      <c r="U6350" s="4">
        <f>ROUND(((E6350-Hilfswerte!$B$20)/Hilfswerte!$B$21)+((F6350-Hilfswerte!$B$22)/Hilfswerte!$B$23)+((G6350-Hilfswerte!$B$24)/Hilfswerte!$B$25)+0.1*INDEX(Hilfswerte!$B$4:$B$15,MATCH(C6350,Hilfswerte!$A$4:$A$15,0)),2)</f>
        <v>-0.79</v>
      </c>
      <c r="V6350" s="4">
        <f>ROUND(SQRT((((E6350-Hilfswerte!$B$20)/Hilfswerte!$B$21)-Hilfswerte!$B$28)^2+(((F6350-Hilfswerte!$B$22)/Hilfswerte!$B$23)-Hilfswerte!$B$29)^2+(((G6350-Hilfswerte!$B$24)/Hilfswerte!$B$25)-Hilfswerte!$B$30)^2),3)</f>
        <v>0.94</v>
      </c>
      <c r="W6350" s="4">
        <f>ROUND(E6350*Hilfswerte!$B$31,0)</f>
        <v>6989</v>
      </c>
      <c r="X6350" s="4">
        <f t="shared" si="798"/>
        <v>5537</v>
      </c>
      <c r="Y6350" s="4" t="str">
        <f>IF(T6350="A - Top-Kunde","bereits Top-Kunde",IF(AND(V6350&lt;=Hilfswerte!$B$34,H6350&lt;0.5*W6350),"Hoch",IF(AND(V6350&lt;=Hilfswerte!$B$35,H6350&lt;0.7*W6350),"Mittel","Niedrig")))</f>
        <v>Mittel</v>
      </c>
      <c r="Z6350" s="4">
        <f t="shared" si="799"/>
        <v>12.5</v>
      </c>
      <c r="AA6350" s="4" t="str">
        <f>IF(J6350&gt;365,"Bereits abgewandert (Segment D)",IF(Z6350&gt;=Hilfswerte!$B$38,"Rot - akut gefaehrdet",IF(Z6350&gt;=Hilfswerte!$B$39,"Gelb - beobachten","Gruen - stabil")))</f>
        <v>Gruen - stabil</v>
      </c>
    </row>
    <row r="6351" spans="1:27" ht="15" customHeight="1" x14ac:dyDescent="0.25">
      <c r="A6351" s="4" t="s">
        <v>6698</v>
      </c>
      <c r="B6351" s="4" t="s">
        <v>795</v>
      </c>
      <c r="C6351" s="4" t="s">
        <v>33</v>
      </c>
      <c r="D6351" s="4" t="s">
        <v>30</v>
      </c>
      <c r="E6351" s="4">
        <v>18</v>
      </c>
      <c r="F6351" s="4">
        <v>3.2</v>
      </c>
      <c r="G6351" s="4">
        <v>13.4</v>
      </c>
      <c r="H6351" s="4">
        <v>1363</v>
      </c>
      <c r="I6351" s="4">
        <v>2</v>
      </c>
      <c r="J6351" s="4">
        <v>348</v>
      </c>
      <c r="K6351" s="4">
        <v>1</v>
      </c>
      <c r="L6351" s="4">
        <v>21</v>
      </c>
      <c r="M6351" s="4">
        <v>1</v>
      </c>
      <c r="N6351" s="4">
        <v>4.7</v>
      </c>
      <c r="O6351" s="4">
        <f t="shared" si="792"/>
        <v>2</v>
      </c>
      <c r="P6351" s="4">
        <f t="shared" si="793"/>
        <v>2</v>
      </c>
      <c r="Q6351" s="4">
        <f t="shared" si="794"/>
        <v>3</v>
      </c>
      <c r="R6351" s="4">
        <f t="shared" si="795"/>
        <v>7</v>
      </c>
      <c r="S6351" s="4">
        <f t="shared" si="796"/>
        <v>60.1</v>
      </c>
      <c r="T6351" s="4" t="str">
        <f t="shared" si="797"/>
        <v>C - Entwicklungspotenzial</v>
      </c>
      <c r="U6351" s="4">
        <f>ROUND(((E6351-Hilfswerte!$B$20)/Hilfswerte!$B$21)+((F6351-Hilfswerte!$B$22)/Hilfswerte!$B$23)+((G6351-Hilfswerte!$B$24)/Hilfswerte!$B$25)+0.1*INDEX(Hilfswerte!$B$4:$B$15,MATCH(C6351,Hilfswerte!$A$4:$A$15,0)),2)</f>
        <v>-0.35</v>
      </c>
      <c r="V6351" s="4">
        <f>ROUND(SQRT((((E6351-Hilfswerte!$B$20)/Hilfswerte!$B$21)-Hilfswerte!$B$28)^2+(((F6351-Hilfswerte!$B$22)/Hilfswerte!$B$23)-Hilfswerte!$B$29)^2+(((G6351-Hilfswerte!$B$24)/Hilfswerte!$B$25)-Hilfswerte!$B$30)^2),3)</f>
        <v>0.95599999999999996</v>
      </c>
      <c r="W6351" s="4">
        <f>ROUND(E6351*Hilfswerte!$B$31,0)</f>
        <v>3700</v>
      </c>
      <c r="X6351" s="4">
        <f t="shared" si="798"/>
        <v>2337</v>
      </c>
      <c r="Y6351" s="4" t="str">
        <f>IF(T6351="A - Top-Kunde","bereits Top-Kunde",IF(AND(V6351&lt;=Hilfswerte!$B$34,H6351&lt;0.5*W6351),"Hoch",IF(AND(V6351&lt;=Hilfswerte!$B$35,H6351&lt;0.7*W6351),"Mittel","Niedrig")))</f>
        <v>Mittel</v>
      </c>
      <c r="Z6351" s="4">
        <f t="shared" si="799"/>
        <v>24.6</v>
      </c>
      <c r="AA6351" s="4" t="str">
        <f>IF(J6351&gt;365,"Bereits abgewandert (Segment D)",IF(Z6351&gt;=Hilfswerte!$B$38,"Rot - akut gefaehrdet",IF(Z6351&gt;=Hilfswerte!$B$39,"Gelb - beobachten","Gruen - stabil")))</f>
        <v>Rot - akut gefaehrdet</v>
      </c>
    </row>
    <row r="6352" spans="1:27" ht="15" customHeight="1" x14ac:dyDescent="0.25">
      <c r="A6352" s="4" t="s">
        <v>6699</v>
      </c>
      <c r="B6352" s="4" t="s">
        <v>138</v>
      </c>
      <c r="C6352" s="4" t="s">
        <v>89</v>
      </c>
      <c r="D6352" s="4" t="s">
        <v>30</v>
      </c>
      <c r="E6352" s="4">
        <v>221</v>
      </c>
      <c r="F6352" s="4">
        <v>49.2</v>
      </c>
      <c r="G6352" s="4">
        <v>1.3</v>
      </c>
      <c r="H6352" s="4">
        <v>26983</v>
      </c>
      <c r="I6352" s="4">
        <v>3</v>
      </c>
      <c r="J6352" s="4">
        <v>71</v>
      </c>
      <c r="K6352" s="4">
        <v>0</v>
      </c>
      <c r="L6352" s="4">
        <v>-3</v>
      </c>
      <c r="M6352" s="4">
        <v>5</v>
      </c>
      <c r="N6352" s="4">
        <v>26.3</v>
      </c>
      <c r="O6352" s="4">
        <f t="shared" si="792"/>
        <v>4</v>
      </c>
      <c r="P6352" s="4">
        <f t="shared" si="793"/>
        <v>3</v>
      </c>
      <c r="Q6352" s="4">
        <f t="shared" si="794"/>
        <v>5</v>
      </c>
      <c r="R6352" s="4">
        <f t="shared" si="795"/>
        <v>12</v>
      </c>
      <c r="S6352" s="4">
        <f t="shared" si="796"/>
        <v>133.19999999999999</v>
      </c>
      <c r="T6352" s="4" t="str">
        <f t="shared" si="797"/>
        <v>A - Top-Kunde</v>
      </c>
      <c r="U6352" s="4">
        <f>ROUND(((E6352-Hilfswerte!$B$20)/Hilfswerte!$B$21)+((F6352-Hilfswerte!$B$22)/Hilfswerte!$B$23)+((G6352-Hilfswerte!$B$24)/Hilfswerte!$B$25)+0.1*INDEX(Hilfswerte!$B$4:$B$15,MATCH(C6352,Hilfswerte!$A$4:$A$15,0)),2)</f>
        <v>-0.31</v>
      </c>
      <c r="V6352" s="4">
        <f>ROUND(SQRT((((E6352-Hilfswerte!$B$20)/Hilfswerte!$B$21)-Hilfswerte!$B$28)^2+(((F6352-Hilfswerte!$B$22)/Hilfswerte!$B$23)-Hilfswerte!$B$29)^2+(((G6352-Hilfswerte!$B$24)/Hilfswerte!$B$25)-Hilfswerte!$B$30)^2),3)</f>
        <v>1.6040000000000001</v>
      </c>
      <c r="W6352" s="4">
        <f>ROUND(E6352*Hilfswerte!$B$31,0)</f>
        <v>45426</v>
      </c>
      <c r="X6352" s="4">
        <f t="shared" si="798"/>
        <v>18443</v>
      </c>
      <c r="Y6352" s="4" t="str">
        <f>IF(T6352="A - Top-Kunde","bereits Top-Kunde",IF(AND(V6352&lt;=Hilfswerte!$B$34,H6352&lt;0.5*W6352),"Hoch",IF(AND(V6352&lt;=Hilfswerte!$B$35,H6352&lt;0.7*W6352),"Mittel","Niedrig")))</f>
        <v>bereits Top-Kunde</v>
      </c>
      <c r="Z6352" s="4">
        <f t="shared" si="799"/>
        <v>3.6</v>
      </c>
      <c r="AA6352" s="4" t="str">
        <f>IF(J6352&gt;365,"Bereits abgewandert (Segment D)",IF(Z6352&gt;=Hilfswerte!$B$38,"Rot - akut gefaehrdet",IF(Z6352&gt;=Hilfswerte!$B$39,"Gelb - beobachten","Gruen - stabil")))</f>
        <v>Gruen - stabil</v>
      </c>
    </row>
    <row r="6353" spans="1:27" ht="15" customHeight="1" x14ac:dyDescent="0.25">
      <c r="A6353" s="4" t="s">
        <v>6700</v>
      </c>
      <c r="B6353" s="4" t="s">
        <v>492</v>
      </c>
      <c r="C6353" s="4" t="s">
        <v>89</v>
      </c>
      <c r="D6353" s="4" t="s">
        <v>93</v>
      </c>
      <c r="E6353" s="4">
        <v>73</v>
      </c>
      <c r="F6353" s="4">
        <v>23.7</v>
      </c>
      <c r="G6353" s="4">
        <v>6.5</v>
      </c>
      <c r="H6353" s="4">
        <v>14302</v>
      </c>
      <c r="I6353" s="4">
        <v>3</v>
      </c>
      <c r="J6353" s="4">
        <v>22</v>
      </c>
      <c r="K6353" s="4">
        <v>0</v>
      </c>
      <c r="L6353" s="4">
        <v>0</v>
      </c>
      <c r="M6353" s="4">
        <v>3</v>
      </c>
      <c r="N6353" s="4">
        <v>7</v>
      </c>
      <c r="O6353" s="4">
        <f t="shared" si="792"/>
        <v>5</v>
      </c>
      <c r="P6353" s="4">
        <f t="shared" si="793"/>
        <v>3</v>
      </c>
      <c r="Q6353" s="4">
        <f t="shared" si="794"/>
        <v>5</v>
      </c>
      <c r="R6353" s="4">
        <f t="shared" si="795"/>
        <v>13</v>
      </c>
      <c r="S6353" s="4">
        <f t="shared" si="796"/>
        <v>133.5</v>
      </c>
      <c r="T6353" s="4" t="str">
        <f t="shared" si="797"/>
        <v>A - Top-Kunde</v>
      </c>
      <c r="U6353" s="4">
        <f>ROUND(((E6353-Hilfswerte!$B$20)/Hilfswerte!$B$21)+((F6353-Hilfswerte!$B$22)/Hilfswerte!$B$23)+((G6353-Hilfswerte!$B$24)/Hilfswerte!$B$25)+0.1*INDEX(Hilfswerte!$B$4:$B$15,MATCH(C6353,Hilfswerte!$A$4:$A$15,0)),2)</f>
        <v>-0.56999999999999995</v>
      </c>
      <c r="V6353" s="4">
        <f>ROUND(SQRT((((E6353-Hilfswerte!$B$20)/Hilfswerte!$B$21)-Hilfswerte!$B$28)^2+(((F6353-Hilfswerte!$B$22)/Hilfswerte!$B$23)-Hilfswerte!$B$29)^2+(((G6353-Hilfswerte!$B$24)/Hilfswerte!$B$25)-Hilfswerte!$B$30)^2),3)</f>
        <v>0.88600000000000001</v>
      </c>
      <c r="W6353" s="4">
        <f>ROUND(E6353*Hilfswerte!$B$31,0)</f>
        <v>15005</v>
      </c>
      <c r="X6353" s="4">
        <f t="shared" si="798"/>
        <v>703</v>
      </c>
      <c r="Y6353" s="4" t="str">
        <f>IF(T6353="A - Top-Kunde","bereits Top-Kunde",IF(AND(V6353&lt;=Hilfswerte!$B$34,H6353&lt;0.5*W6353),"Hoch",IF(AND(V6353&lt;=Hilfswerte!$B$35,H6353&lt;0.7*W6353),"Mittel","Niedrig")))</f>
        <v>bereits Top-Kunde</v>
      </c>
      <c r="Z6353" s="4">
        <f t="shared" si="799"/>
        <v>1.1000000000000001</v>
      </c>
      <c r="AA6353" s="4" t="str">
        <f>IF(J6353&gt;365,"Bereits abgewandert (Segment D)",IF(Z6353&gt;=Hilfswerte!$B$38,"Rot - akut gefaehrdet",IF(Z6353&gt;=Hilfswerte!$B$39,"Gelb - beobachten","Gruen - stabil")))</f>
        <v>Gruen - stabil</v>
      </c>
    </row>
    <row r="6354" spans="1:27" ht="15" customHeight="1" x14ac:dyDescent="0.25">
      <c r="A6354" s="4" t="s">
        <v>6701</v>
      </c>
      <c r="B6354" s="4" t="s">
        <v>369</v>
      </c>
      <c r="C6354" s="4" t="s">
        <v>84</v>
      </c>
      <c r="D6354" s="4" t="s">
        <v>30</v>
      </c>
      <c r="E6354" s="4">
        <v>68</v>
      </c>
      <c r="F6354" s="4">
        <v>11.1</v>
      </c>
      <c r="G6354" s="4">
        <v>21.5</v>
      </c>
      <c r="H6354" s="4">
        <v>264</v>
      </c>
      <c r="I6354" s="4">
        <v>1</v>
      </c>
      <c r="J6354" s="4">
        <v>122</v>
      </c>
      <c r="K6354" s="4">
        <v>0</v>
      </c>
      <c r="L6354" s="4">
        <v>1</v>
      </c>
      <c r="M6354" s="4">
        <v>5</v>
      </c>
      <c r="N6354" s="4">
        <v>-15.4</v>
      </c>
      <c r="O6354" s="4">
        <f t="shared" si="792"/>
        <v>3</v>
      </c>
      <c r="P6354" s="4">
        <f t="shared" si="793"/>
        <v>1</v>
      </c>
      <c r="Q6354" s="4">
        <f t="shared" si="794"/>
        <v>2</v>
      </c>
      <c r="R6354" s="4">
        <f t="shared" si="795"/>
        <v>6</v>
      </c>
      <c r="S6354" s="4">
        <f t="shared" si="796"/>
        <v>52</v>
      </c>
      <c r="T6354" s="4" t="str">
        <f t="shared" si="797"/>
        <v>C - Entwicklungspotenzial</v>
      </c>
      <c r="U6354" s="4">
        <f>ROUND(((E6354-Hilfswerte!$B$20)/Hilfswerte!$B$21)+((F6354-Hilfswerte!$B$22)/Hilfswerte!$B$23)+((G6354-Hilfswerte!$B$24)/Hilfswerte!$B$25)+0.1*INDEX(Hilfswerte!$B$4:$B$15,MATCH(C6354,Hilfswerte!$A$4:$A$15,0)),2)</f>
        <v>1.27</v>
      </c>
      <c r="V6354" s="4">
        <f>ROUND(SQRT((((E6354-Hilfswerte!$B$20)/Hilfswerte!$B$21)-Hilfswerte!$B$28)^2+(((F6354-Hilfswerte!$B$22)/Hilfswerte!$B$23)-Hilfswerte!$B$29)^2+(((G6354-Hilfswerte!$B$24)/Hilfswerte!$B$25)-Hilfswerte!$B$30)^2),3)</f>
        <v>1.7549999999999999</v>
      </c>
      <c r="W6354" s="4">
        <f>ROUND(E6354*Hilfswerte!$B$31,0)</f>
        <v>13977</v>
      </c>
      <c r="X6354" s="4">
        <f t="shared" si="798"/>
        <v>13713</v>
      </c>
      <c r="Y6354" s="4" t="str">
        <f>IF(T6354="A - Top-Kunde","bereits Top-Kunde",IF(AND(V6354&lt;=Hilfswerte!$B$34,H6354&lt;0.5*W6354),"Hoch",IF(AND(V6354&lt;=Hilfswerte!$B$35,H6354&lt;0.7*W6354),"Mittel","Niedrig")))</f>
        <v>Niedrig</v>
      </c>
      <c r="Z6354" s="4">
        <f t="shared" si="799"/>
        <v>12.5</v>
      </c>
      <c r="AA6354" s="4" t="str">
        <f>IF(J6354&gt;365,"Bereits abgewandert (Segment D)",IF(Z6354&gt;=Hilfswerte!$B$38,"Rot - akut gefaehrdet",IF(Z6354&gt;=Hilfswerte!$B$39,"Gelb - beobachten","Gruen - stabil")))</f>
        <v>Gruen - stabil</v>
      </c>
    </row>
    <row r="6355" spans="1:27" ht="15" customHeight="1" x14ac:dyDescent="0.25">
      <c r="A6355" s="4" t="s">
        <v>6702</v>
      </c>
      <c r="B6355" s="4" t="s">
        <v>894</v>
      </c>
      <c r="C6355" s="4" t="s">
        <v>33</v>
      </c>
      <c r="D6355" s="4" t="s">
        <v>30</v>
      </c>
      <c r="E6355" s="4">
        <v>49</v>
      </c>
      <c r="F6355" s="4">
        <v>8.3000000000000007</v>
      </c>
      <c r="G6355" s="4">
        <v>4.9000000000000004</v>
      </c>
      <c r="H6355" s="4">
        <v>488</v>
      </c>
      <c r="I6355" s="4">
        <v>2</v>
      </c>
      <c r="J6355" s="4">
        <v>9</v>
      </c>
      <c r="K6355" s="4">
        <v>0</v>
      </c>
      <c r="L6355" s="4">
        <v>1</v>
      </c>
      <c r="M6355" s="4">
        <v>3</v>
      </c>
      <c r="N6355" s="4">
        <v>15.2</v>
      </c>
      <c r="O6355" s="4">
        <f t="shared" si="792"/>
        <v>5</v>
      </c>
      <c r="P6355" s="4">
        <f t="shared" si="793"/>
        <v>2</v>
      </c>
      <c r="Q6355" s="4">
        <f t="shared" si="794"/>
        <v>2</v>
      </c>
      <c r="R6355" s="4">
        <f t="shared" si="795"/>
        <v>9</v>
      </c>
      <c r="S6355" s="4">
        <f t="shared" si="796"/>
        <v>97.3</v>
      </c>
      <c r="T6355" s="4" t="str">
        <f t="shared" si="797"/>
        <v>C - Entwicklungspotenzial</v>
      </c>
      <c r="U6355" s="4">
        <f>ROUND(((E6355-Hilfswerte!$B$20)/Hilfswerte!$B$21)+((F6355-Hilfswerte!$B$22)/Hilfswerte!$B$23)+((G6355-Hilfswerte!$B$24)/Hilfswerte!$B$25)+0.1*INDEX(Hilfswerte!$B$4:$B$15,MATCH(C6355,Hilfswerte!$A$4:$A$15,0)),2)</f>
        <v>-1.47</v>
      </c>
      <c r="V6355" s="4">
        <f>ROUND(SQRT((((E6355-Hilfswerte!$B$20)/Hilfswerte!$B$21)-Hilfswerte!$B$28)^2+(((F6355-Hilfswerte!$B$22)/Hilfswerte!$B$23)-Hilfswerte!$B$29)^2+(((G6355-Hilfswerte!$B$24)/Hilfswerte!$B$25)-Hilfswerte!$B$30)^2),3)</f>
        <v>1.2410000000000001</v>
      </c>
      <c r="W6355" s="4">
        <f>ROUND(E6355*Hilfswerte!$B$31,0)</f>
        <v>10072</v>
      </c>
      <c r="X6355" s="4">
        <f t="shared" si="798"/>
        <v>9584</v>
      </c>
      <c r="Y6355" s="4" t="str">
        <f>IF(T6355="A - Top-Kunde","bereits Top-Kunde",IF(AND(V6355&lt;=Hilfswerte!$B$34,H6355&lt;0.5*W6355),"Hoch",IF(AND(V6355&lt;=Hilfswerte!$B$35,H6355&lt;0.7*W6355),"Mittel","Niedrig")))</f>
        <v>Niedrig</v>
      </c>
      <c r="Z6355" s="4">
        <f t="shared" si="799"/>
        <v>0.7</v>
      </c>
      <c r="AA6355" s="4" t="str">
        <f>IF(J6355&gt;365,"Bereits abgewandert (Segment D)",IF(Z6355&gt;=Hilfswerte!$B$38,"Rot - akut gefaehrdet",IF(Z6355&gt;=Hilfswerte!$B$39,"Gelb - beobachten","Gruen - stabil")))</f>
        <v>Gruen - stabil</v>
      </c>
    </row>
    <row r="6356" spans="1:27" ht="15" customHeight="1" x14ac:dyDescent="0.25">
      <c r="A6356" s="4" t="s">
        <v>6703</v>
      </c>
      <c r="B6356" s="4" t="s">
        <v>1157</v>
      </c>
      <c r="C6356" s="4" t="s">
        <v>84</v>
      </c>
      <c r="D6356" s="4" t="s">
        <v>56</v>
      </c>
      <c r="E6356" s="4">
        <v>16</v>
      </c>
      <c r="F6356" s="4">
        <v>2.8</v>
      </c>
      <c r="G6356" s="4">
        <v>5.6</v>
      </c>
      <c r="H6356" s="4">
        <v>2446</v>
      </c>
      <c r="I6356" s="4">
        <v>5</v>
      </c>
      <c r="J6356" s="4">
        <v>8</v>
      </c>
      <c r="K6356" s="4">
        <v>0</v>
      </c>
      <c r="L6356" s="4">
        <v>0</v>
      </c>
      <c r="M6356" s="4">
        <v>5</v>
      </c>
      <c r="N6356" s="4">
        <v>-3</v>
      </c>
      <c r="O6356" s="4">
        <f t="shared" si="792"/>
        <v>5</v>
      </c>
      <c r="P6356" s="4">
        <f t="shared" si="793"/>
        <v>5</v>
      </c>
      <c r="Q6356" s="4">
        <f t="shared" si="794"/>
        <v>3</v>
      </c>
      <c r="R6356" s="4">
        <f t="shared" si="795"/>
        <v>13</v>
      </c>
      <c r="S6356" s="4">
        <f t="shared" si="796"/>
        <v>128.5</v>
      </c>
      <c r="T6356" s="4" t="str">
        <f t="shared" si="797"/>
        <v>A - Top-Kunde</v>
      </c>
      <c r="U6356" s="4">
        <f>ROUND(((E6356-Hilfswerte!$B$20)/Hilfswerte!$B$21)+((F6356-Hilfswerte!$B$22)/Hilfswerte!$B$23)+((G6356-Hilfswerte!$B$24)/Hilfswerte!$B$25)+0.1*INDEX(Hilfswerte!$B$4:$B$15,MATCH(C6356,Hilfswerte!$A$4:$A$15,0)),2)</f>
        <v>-1.63</v>
      </c>
      <c r="V6356" s="4">
        <f>ROUND(SQRT((((E6356-Hilfswerte!$B$20)/Hilfswerte!$B$21)-Hilfswerte!$B$28)^2+(((F6356-Hilfswerte!$B$22)/Hilfswerte!$B$23)-Hilfswerte!$B$29)^2+(((G6356-Hilfswerte!$B$24)/Hilfswerte!$B$25)-Hilfswerte!$B$30)^2),3)</f>
        <v>1.268</v>
      </c>
      <c r="W6356" s="4">
        <f>ROUND(E6356*Hilfswerte!$B$31,0)</f>
        <v>3289</v>
      </c>
      <c r="X6356" s="4">
        <f t="shared" si="798"/>
        <v>843</v>
      </c>
      <c r="Y6356" s="4" t="str">
        <f>IF(T6356="A - Top-Kunde","bereits Top-Kunde",IF(AND(V6356&lt;=Hilfswerte!$B$34,H6356&lt;0.5*W6356),"Hoch",IF(AND(V6356&lt;=Hilfswerte!$B$35,H6356&lt;0.7*W6356),"Mittel","Niedrig")))</f>
        <v>bereits Top-Kunde</v>
      </c>
      <c r="Z6356" s="4">
        <f t="shared" si="799"/>
        <v>1.6</v>
      </c>
      <c r="AA6356" s="4" t="str">
        <f>IF(J6356&gt;365,"Bereits abgewandert (Segment D)",IF(Z6356&gt;=Hilfswerte!$B$38,"Rot - akut gefaehrdet",IF(Z6356&gt;=Hilfswerte!$B$39,"Gelb - beobachten","Gruen - stabil")))</f>
        <v>Gruen - stabil</v>
      </c>
    </row>
    <row r="6357" spans="1:27" ht="15" customHeight="1" x14ac:dyDescent="0.25">
      <c r="A6357" s="4" t="s">
        <v>6704</v>
      </c>
      <c r="B6357" s="4" t="s">
        <v>249</v>
      </c>
      <c r="C6357" s="4" t="s">
        <v>33</v>
      </c>
      <c r="D6357" s="4" t="s">
        <v>30</v>
      </c>
      <c r="E6357" s="4">
        <v>16</v>
      </c>
      <c r="F6357" s="4">
        <v>3</v>
      </c>
      <c r="G6357" s="4">
        <v>0.9</v>
      </c>
      <c r="H6357" s="4">
        <v>2555</v>
      </c>
      <c r="I6357" s="4">
        <v>2</v>
      </c>
      <c r="J6357" s="4">
        <v>64</v>
      </c>
      <c r="K6357" s="4">
        <v>0</v>
      </c>
      <c r="L6357" s="4">
        <v>-3</v>
      </c>
      <c r="M6357" s="4">
        <v>4</v>
      </c>
      <c r="N6357" s="4">
        <v>-7.9</v>
      </c>
      <c r="O6357" s="4">
        <f t="shared" si="792"/>
        <v>4</v>
      </c>
      <c r="P6357" s="4">
        <f t="shared" si="793"/>
        <v>2</v>
      </c>
      <c r="Q6357" s="4">
        <f t="shared" si="794"/>
        <v>4</v>
      </c>
      <c r="R6357" s="4">
        <f t="shared" si="795"/>
        <v>10</v>
      </c>
      <c r="S6357" s="4">
        <f t="shared" si="796"/>
        <v>96.1</v>
      </c>
      <c r="T6357" s="4" t="str">
        <f t="shared" si="797"/>
        <v>C - Entwicklungspotenzial</v>
      </c>
      <c r="U6357" s="4">
        <f>ROUND(((E6357-Hilfswerte!$B$20)/Hilfswerte!$B$21)+((F6357-Hilfswerte!$B$22)/Hilfswerte!$B$23)+((G6357-Hilfswerte!$B$24)/Hilfswerte!$B$25)+0.1*INDEX(Hilfswerte!$B$4:$B$15,MATCH(C6357,Hilfswerte!$A$4:$A$15,0)),2)</f>
        <v>-2.34</v>
      </c>
      <c r="V6357" s="4">
        <f>ROUND(SQRT((((E6357-Hilfswerte!$B$20)/Hilfswerte!$B$21)-Hilfswerte!$B$28)^2+(((F6357-Hilfswerte!$B$22)/Hilfswerte!$B$23)-Hilfswerte!$B$29)^2+(((G6357-Hilfswerte!$B$24)/Hilfswerte!$B$25)-Hilfswerte!$B$30)^2),3)</f>
        <v>1.8680000000000001</v>
      </c>
      <c r="W6357" s="4">
        <f>ROUND(E6357*Hilfswerte!$B$31,0)</f>
        <v>3289</v>
      </c>
      <c r="X6357" s="4">
        <f t="shared" si="798"/>
        <v>734</v>
      </c>
      <c r="Y6357" s="4" t="str">
        <f>IF(T6357="A - Top-Kunde","bereits Top-Kunde",IF(AND(V6357&lt;=Hilfswerte!$B$34,H6357&lt;0.5*W6357),"Hoch",IF(AND(V6357&lt;=Hilfswerte!$B$35,H6357&lt;0.7*W6357),"Mittel","Niedrig")))</f>
        <v>Niedrig</v>
      </c>
      <c r="Z6357" s="4">
        <f t="shared" si="799"/>
        <v>6.4</v>
      </c>
      <c r="AA6357" s="4" t="str">
        <f>IF(J6357&gt;365,"Bereits abgewandert (Segment D)",IF(Z6357&gt;=Hilfswerte!$B$38,"Rot - akut gefaehrdet",IF(Z6357&gt;=Hilfswerte!$B$39,"Gelb - beobachten","Gruen - stabil")))</f>
        <v>Gruen - stabil</v>
      </c>
    </row>
    <row r="6358" spans="1:27" ht="15" customHeight="1" x14ac:dyDescent="0.25">
      <c r="A6358" s="4" t="s">
        <v>6705</v>
      </c>
      <c r="B6358" s="4" t="s">
        <v>140</v>
      </c>
      <c r="C6358" s="4" t="s">
        <v>84</v>
      </c>
      <c r="D6358" s="4" t="s">
        <v>30</v>
      </c>
      <c r="E6358" s="4">
        <v>193</v>
      </c>
      <c r="F6358" s="4">
        <v>34.200000000000003</v>
      </c>
      <c r="G6358" s="4">
        <v>13.4</v>
      </c>
      <c r="H6358" s="4">
        <v>0</v>
      </c>
      <c r="I6358" s="4">
        <v>0</v>
      </c>
      <c r="J6358" s="4">
        <v>591</v>
      </c>
      <c r="K6358" s="4">
        <v>0</v>
      </c>
      <c r="L6358" s="4">
        <v>10</v>
      </c>
      <c r="M6358" s="4">
        <v>0</v>
      </c>
      <c r="N6358" s="4">
        <v>-29.6</v>
      </c>
      <c r="O6358" s="4">
        <f t="shared" si="792"/>
        <v>1</v>
      </c>
      <c r="P6358" s="4">
        <f t="shared" si="793"/>
        <v>1</v>
      </c>
      <c r="Q6358" s="4">
        <f t="shared" si="794"/>
        <v>1</v>
      </c>
      <c r="R6358" s="4">
        <f t="shared" si="795"/>
        <v>3</v>
      </c>
      <c r="S6358" s="4">
        <f t="shared" si="796"/>
        <v>12.2</v>
      </c>
      <c r="T6358" s="4" t="str">
        <f t="shared" si="797"/>
        <v>D - Abwanderungsrisiko</v>
      </c>
      <c r="U6358" s="4">
        <f>ROUND(((E6358-Hilfswerte!$B$20)/Hilfswerte!$B$21)+((F6358-Hilfswerte!$B$22)/Hilfswerte!$B$23)+((G6358-Hilfswerte!$B$24)/Hilfswerte!$B$25)+0.1*INDEX(Hilfswerte!$B$4:$B$15,MATCH(C6358,Hilfswerte!$A$4:$A$15,0)),2)</f>
        <v>0.93</v>
      </c>
      <c r="V6358" s="4">
        <f>ROUND(SQRT((((E6358-Hilfswerte!$B$20)/Hilfswerte!$B$21)-Hilfswerte!$B$28)^2+(((F6358-Hilfswerte!$B$22)/Hilfswerte!$B$23)-Hilfswerte!$B$29)^2+(((G6358-Hilfswerte!$B$24)/Hilfswerte!$B$25)-Hilfswerte!$B$30)^2),3)</f>
        <v>0.37</v>
      </c>
      <c r="W6358" s="4">
        <f>ROUND(E6358*Hilfswerte!$B$31,0)</f>
        <v>39670</v>
      </c>
      <c r="X6358" s="4">
        <f t="shared" si="798"/>
        <v>39670</v>
      </c>
      <c r="Y6358" s="4" t="str">
        <f>IF(T6358="A - Top-Kunde","bereits Top-Kunde",IF(AND(V6358&lt;=Hilfswerte!$B$34,H6358&lt;0.5*W6358),"Hoch",IF(AND(V6358&lt;=Hilfswerte!$B$35,H6358&lt;0.7*W6358),"Mittel","Niedrig")))</f>
        <v>Hoch</v>
      </c>
      <c r="Z6358" s="4">
        <f t="shared" si="799"/>
        <v>43.4</v>
      </c>
      <c r="AA6358" s="4" t="str">
        <f>IF(J6358&gt;365,"Bereits abgewandert (Segment D)",IF(Z6358&gt;=Hilfswerte!$B$38,"Rot - akut gefaehrdet",IF(Z6358&gt;=Hilfswerte!$B$39,"Gelb - beobachten","Gruen - stabil")))</f>
        <v>Bereits abgewandert (Segment D)</v>
      </c>
    </row>
    <row r="6359" spans="1:27" ht="15" customHeight="1" x14ac:dyDescent="0.25">
      <c r="A6359" s="4" t="s">
        <v>6706</v>
      </c>
      <c r="B6359" s="4" t="s">
        <v>627</v>
      </c>
      <c r="C6359" s="4" t="s">
        <v>65</v>
      </c>
      <c r="D6359" s="4" t="s">
        <v>52</v>
      </c>
      <c r="E6359" s="4">
        <v>25</v>
      </c>
      <c r="F6359" s="4">
        <v>6.3</v>
      </c>
      <c r="G6359" s="4">
        <v>15.7</v>
      </c>
      <c r="H6359" s="4">
        <v>0</v>
      </c>
      <c r="I6359" s="4">
        <v>0</v>
      </c>
      <c r="J6359" s="4">
        <v>544</v>
      </c>
      <c r="K6359" s="4">
        <v>0</v>
      </c>
      <c r="L6359" s="4">
        <v>5</v>
      </c>
      <c r="M6359" s="4">
        <v>0</v>
      </c>
      <c r="N6359" s="4">
        <v>-43.5</v>
      </c>
      <c r="O6359" s="4">
        <f t="shared" si="792"/>
        <v>1</v>
      </c>
      <c r="P6359" s="4">
        <f t="shared" si="793"/>
        <v>1</v>
      </c>
      <c r="Q6359" s="4">
        <f t="shared" si="794"/>
        <v>1</v>
      </c>
      <c r="R6359" s="4">
        <f t="shared" si="795"/>
        <v>3</v>
      </c>
      <c r="S6359" s="4">
        <f t="shared" si="796"/>
        <v>6.8</v>
      </c>
      <c r="T6359" s="4" t="str">
        <f t="shared" si="797"/>
        <v>D - Abwanderungsrisiko</v>
      </c>
      <c r="U6359" s="4">
        <f>ROUND(((E6359-Hilfswerte!$B$20)/Hilfswerte!$B$21)+((F6359-Hilfswerte!$B$22)/Hilfswerte!$B$23)+((G6359-Hilfswerte!$B$24)/Hilfswerte!$B$25)+0.1*INDEX(Hilfswerte!$B$4:$B$15,MATCH(C6359,Hilfswerte!$A$4:$A$15,0)),2)</f>
        <v>0.02</v>
      </c>
      <c r="V6359" s="4">
        <f>ROUND(SQRT((((E6359-Hilfswerte!$B$20)/Hilfswerte!$B$21)-Hilfswerte!$B$28)^2+(((F6359-Hilfswerte!$B$22)/Hilfswerte!$B$23)-Hilfswerte!$B$29)^2+(((G6359-Hilfswerte!$B$24)/Hilfswerte!$B$25)-Hilfswerte!$B$30)^2),3)</f>
        <v>1.095</v>
      </c>
      <c r="W6359" s="4">
        <f>ROUND(E6359*Hilfswerte!$B$31,0)</f>
        <v>5139</v>
      </c>
      <c r="X6359" s="4">
        <f t="shared" si="798"/>
        <v>5139</v>
      </c>
      <c r="Y6359" s="4" t="str">
        <f>IF(T6359="A - Top-Kunde","bereits Top-Kunde",IF(AND(V6359&lt;=Hilfswerte!$B$34,H6359&lt;0.5*W6359),"Hoch",IF(AND(V6359&lt;=Hilfswerte!$B$35,H6359&lt;0.7*W6359),"Mittel","Niedrig")))</f>
        <v>Mittel</v>
      </c>
      <c r="Z6359" s="4">
        <f t="shared" si="799"/>
        <v>45.6</v>
      </c>
      <c r="AA6359" s="4" t="str">
        <f>IF(J6359&gt;365,"Bereits abgewandert (Segment D)",IF(Z6359&gt;=Hilfswerte!$B$38,"Rot - akut gefaehrdet",IF(Z6359&gt;=Hilfswerte!$B$39,"Gelb - beobachten","Gruen - stabil")))</f>
        <v>Bereits abgewandert (Segment D)</v>
      </c>
    </row>
    <row r="6360" spans="1:27" ht="15" customHeight="1" x14ac:dyDescent="0.25">
      <c r="A6360" s="4" t="s">
        <v>6707</v>
      </c>
      <c r="B6360" s="4" t="s">
        <v>397</v>
      </c>
      <c r="C6360" s="4" t="s">
        <v>65</v>
      </c>
      <c r="D6360" s="4" t="s">
        <v>30</v>
      </c>
      <c r="E6360" s="4">
        <v>16</v>
      </c>
      <c r="F6360" s="4">
        <v>2.8</v>
      </c>
      <c r="G6360" s="4">
        <v>8.6999999999999993</v>
      </c>
      <c r="H6360" s="4">
        <v>554</v>
      </c>
      <c r="I6360" s="4">
        <v>3</v>
      </c>
      <c r="J6360" s="4">
        <v>2</v>
      </c>
      <c r="K6360" s="4">
        <v>1</v>
      </c>
      <c r="L6360" s="4">
        <v>-4</v>
      </c>
      <c r="M6360" s="4">
        <v>3</v>
      </c>
      <c r="N6360" s="4">
        <v>-6.4</v>
      </c>
      <c r="O6360" s="4">
        <f t="shared" si="792"/>
        <v>5</v>
      </c>
      <c r="P6360" s="4">
        <f t="shared" si="793"/>
        <v>3</v>
      </c>
      <c r="Q6360" s="4">
        <f t="shared" si="794"/>
        <v>2</v>
      </c>
      <c r="R6360" s="4">
        <f t="shared" si="795"/>
        <v>10</v>
      </c>
      <c r="S6360" s="4">
        <f t="shared" si="796"/>
        <v>90.8</v>
      </c>
      <c r="T6360" s="4" t="str">
        <f t="shared" si="797"/>
        <v>C - Entwicklungspotenzial</v>
      </c>
      <c r="U6360" s="4">
        <f>ROUND(((E6360-Hilfswerte!$B$20)/Hilfswerte!$B$21)+((F6360-Hilfswerte!$B$22)/Hilfswerte!$B$23)+((G6360-Hilfswerte!$B$24)/Hilfswerte!$B$25)+0.1*INDEX(Hilfswerte!$B$4:$B$15,MATCH(C6360,Hilfswerte!$A$4:$A$15,0)),2)</f>
        <v>-1.19</v>
      </c>
      <c r="V6360" s="4">
        <f>ROUND(SQRT((((E6360-Hilfswerte!$B$20)/Hilfswerte!$B$21)-Hilfswerte!$B$28)^2+(((F6360-Hilfswerte!$B$22)/Hilfswerte!$B$23)-Hilfswerte!$B$29)^2+(((G6360-Hilfswerte!$B$24)/Hilfswerte!$B$25)-Hilfswerte!$B$30)^2),3)</f>
        <v>0.98599999999999999</v>
      </c>
      <c r="W6360" s="4">
        <f>ROUND(E6360*Hilfswerte!$B$31,0)</f>
        <v>3289</v>
      </c>
      <c r="X6360" s="4">
        <f t="shared" si="798"/>
        <v>2735</v>
      </c>
      <c r="Y6360" s="4" t="str">
        <f>IF(T6360="A - Top-Kunde","bereits Top-Kunde",IF(AND(V6360&lt;=Hilfswerte!$B$34,H6360&lt;0.5*W6360),"Hoch",IF(AND(V6360&lt;=Hilfswerte!$B$35,H6360&lt;0.7*W6360),"Mittel","Niedrig")))</f>
        <v>Mittel</v>
      </c>
      <c r="Z6360" s="4">
        <f t="shared" si="799"/>
        <v>5.7</v>
      </c>
      <c r="AA6360" s="4" t="str">
        <f>IF(J6360&gt;365,"Bereits abgewandert (Segment D)",IF(Z6360&gt;=Hilfswerte!$B$38,"Rot - akut gefaehrdet",IF(Z6360&gt;=Hilfswerte!$B$39,"Gelb - beobachten","Gruen - stabil")))</f>
        <v>Gruen - stabil</v>
      </c>
    </row>
    <row r="6361" spans="1:27" ht="15" customHeight="1" x14ac:dyDescent="0.25">
      <c r="A6361" s="4" t="s">
        <v>6708</v>
      </c>
      <c r="B6361" s="4" t="s">
        <v>176</v>
      </c>
      <c r="C6361" s="4" t="s">
        <v>65</v>
      </c>
      <c r="D6361" s="4" t="s">
        <v>117</v>
      </c>
      <c r="E6361" s="4">
        <v>57</v>
      </c>
      <c r="F6361" s="4">
        <v>15.1</v>
      </c>
      <c r="G6361" s="4">
        <v>16.5</v>
      </c>
      <c r="H6361" s="4">
        <v>6362</v>
      </c>
      <c r="I6361" s="4">
        <v>4</v>
      </c>
      <c r="J6361" s="4">
        <v>131</v>
      </c>
      <c r="K6361" s="4">
        <v>1</v>
      </c>
      <c r="L6361" s="4">
        <v>13</v>
      </c>
      <c r="M6361" s="4">
        <v>4</v>
      </c>
      <c r="N6361" s="4">
        <v>-9.4</v>
      </c>
      <c r="O6361" s="4">
        <f t="shared" si="792"/>
        <v>3</v>
      </c>
      <c r="P6361" s="4">
        <f t="shared" si="793"/>
        <v>4</v>
      </c>
      <c r="Q6361" s="4">
        <f t="shared" si="794"/>
        <v>4</v>
      </c>
      <c r="R6361" s="4">
        <f t="shared" si="795"/>
        <v>11</v>
      </c>
      <c r="S6361" s="4">
        <f t="shared" si="796"/>
        <v>95.4</v>
      </c>
      <c r="T6361" s="4" t="str">
        <f t="shared" si="797"/>
        <v>C - Entwicklungspotenzial</v>
      </c>
      <c r="U6361" s="4">
        <f>ROUND(((E6361-Hilfswerte!$B$20)/Hilfswerte!$B$21)+((F6361-Hilfswerte!$B$22)/Hilfswerte!$B$23)+((G6361-Hilfswerte!$B$24)/Hilfswerte!$B$25)+0.1*INDEX(Hilfswerte!$B$4:$B$15,MATCH(C6361,Hilfswerte!$A$4:$A$15,0)),2)</f>
        <v>0.44</v>
      </c>
      <c r="V6361" s="4">
        <f>ROUND(SQRT((((E6361-Hilfswerte!$B$20)/Hilfswerte!$B$21)-Hilfswerte!$B$28)^2+(((F6361-Hilfswerte!$B$22)/Hilfswerte!$B$23)-Hilfswerte!$B$29)^2+(((G6361-Hilfswerte!$B$24)/Hilfswerte!$B$25)-Hilfswerte!$B$30)^2),3)</f>
        <v>1.046</v>
      </c>
      <c r="W6361" s="4">
        <f>ROUND(E6361*Hilfswerte!$B$31,0)</f>
        <v>11716</v>
      </c>
      <c r="X6361" s="4">
        <f t="shared" si="798"/>
        <v>5354</v>
      </c>
      <c r="Y6361" s="4" t="str">
        <f>IF(T6361="A - Top-Kunde","bereits Top-Kunde",IF(AND(V6361&lt;=Hilfswerte!$B$34,H6361&lt;0.5*W6361),"Hoch",IF(AND(V6361&lt;=Hilfswerte!$B$35,H6361&lt;0.7*W6361),"Mittel","Niedrig")))</f>
        <v>Mittel</v>
      </c>
      <c r="Z6361" s="4">
        <f t="shared" si="799"/>
        <v>15.9</v>
      </c>
      <c r="AA6361" s="4" t="str">
        <f>IF(J6361&gt;365,"Bereits abgewandert (Segment D)",IF(Z6361&gt;=Hilfswerte!$B$38,"Rot - akut gefaehrdet",IF(Z6361&gt;=Hilfswerte!$B$39,"Gelb - beobachten","Gruen - stabil")))</f>
        <v>Gelb - beobachten</v>
      </c>
    </row>
    <row r="6362" spans="1:27" ht="15" customHeight="1" x14ac:dyDescent="0.25">
      <c r="A6362" s="4" t="s">
        <v>6709</v>
      </c>
      <c r="B6362" s="4" t="s">
        <v>453</v>
      </c>
      <c r="C6362" s="4" t="s">
        <v>55</v>
      </c>
      <c r="D6362" s="4" t="s">
        <v>30</v>
      </c>
      <c r="E6362" s="4">
        <v>21</v>
      </c>
      <c r="F6362" s="4">
        <v>3.6</v>
      </c>
      <c r="G6362" s="4">
        <v>14.7</v>
      </c>
      <c r="H6362" s="4">
        <v>0</v>
      </c>
      <c r="I6362" s="4">
        <v>0</v>
      </c>
      <c r="J6362" s="4">
        <v>430</v>
      </c>
      <c r="K6362" s="4">
        <v>0</v>
      </c>
      <c r="L6362" s="4">
        <v>21</v>
      </c>
      <c r="M6362" s="4">
        <v>0</v>
      </c>
      <c r="N6362" s="4">
        <v>-33.6</v>
      </c>
      <c r="O6362" s="4">
        <f t="shared" si="792"/>
        <v>1</v>
      </c>
      <c r="P6362" s="4">
        <f t="shared" si="793"/>
        <v>1</v>
      </c>
      <c r="Q6362" s="4">
        <f t="shared" si="794"/>
        <v>1</v>
      </c>
      <c r="R6362" s="4">
        <f t="shared" si="795"/>
        <v>3</v>
      </c>
      <c r="S6362" s="4">
        <f t="shared" si="796"/>
        <v>6.9</v>
      </c>
      <c r="T6362" s="4" t="str">
        <f t="shared" si="797"/>
        <v>D - Abwanderungsrisiko</v>
      </c>
      <c r="U6362" s="4">
        <f>ROUND(((E6362-Hilfswerte!$B$20)/Hilfswerte!$B$21)+((F6362-Hilfswerte!$B$22)/Hilfswerte!$B$23)+((G6362-Hilfswerte!$B$24)/Hilfswerte!$B$25)+0.1*INDEX(Hilfswerte!$B$4:$B$15,MATCH(C6362,Hilfswerte!$A$4:$A$15,0)),2)</f>
        <v>0.14000000000000001</v>
      </c>
      <c r="V6362" s="4">
        <f>ROUND(SQRT((((E6362-Hilfswerte!$B$20)/Hilfswerte!$B$21)-Hilfswerte!$B$28)^2+(((F6362-Hilfswerte!$B$22)/Hilfswerte!$B$23)-Hilfswerte!$B$29)^2+(((G6362-Hilfswerte!$B$24)/Hilfswerte!$B$25)-Hilfswerte!$B$30)^2),3)</f>
        <v>1.0369999999999999</v>
      </c>
      <c r="W6362" s="4">
        <f>ROUND(E6362*Hilfswerte!$B$31,0)</f>
        <v>4316</v>
      </c>
      <c r="X6362" s="4">
        <f t="shared" si="798"/>
        <v>4316</v>
      </c>
      <c r="Y6362" s="4" t="str">
        <f>IF(T6362="A - Top-Kunde","bereits Top-Kunde",IF(AND(V6362&lt;=Hilfswerte!$B$34,H6362&lt;0.5*W6362),"Hoch",IF(AND(V6362&lt;=Hilfswerte!$B$35,H6362&lt;0.7*W6362),"Mittel","Niedrig")))</f>
        <v>Mittel</v>
      </c>
      <c r="Z6362" s="4">
        <f t="shared" si="799"/>
        <v>39.1</v>
      </c>
      <c r="AA6362" s="4" t="str">
        <f>IF(J6362&gt;365,"Bereits abgewandert (Segment D)",IF(Z6362&gt;=Hilfswerte!$B$38,"Rot - akut gefaehrdet",IF(Z6362&gt;=Hilfswerte!$B$39,"Gelb - beobachten","Gruen - stabil")))</f>
        <v>Bereits abgewandert (Segment D)</v>
      </c>
    </row>
    <row r="6363" spans="1:27" ht="15" customHeight="1" x14ac:dyDescent="0.25">
      <c r="A6363" s="4" t="s">
        <v>6710</v>
      </c>
      <c r="B6363" s="4" t="s">
        <v>551</v>
      </c>
      <c r="C6363" s="4" t="s">
        <v>65</v>
      </c>
      <c r="D6363" s="4" t="s">
        <v>30</v>
      </c>
      <c r="E6363" s="4">
        <v>44</v>
      </c>
      <c r="F6363" s="4">
        <v>10.4</v>
      </c>
      <c r="G6363" s="4">
        <v>15.5</v>
      </c>
      <c r="H6363" s="4">
        <v>8786</v>
      </c>
      <c r="I6363" s="4">
        <v>4</v>
      </c>
      <c r="J6363" s="4">
        <v>82</v>
      </c>
      <c r="K6363" s="4">
        <v>0</v>
      </c>
      <c r="L6363" s="4">
        <v>-6</v>
      </c>
      <c r="M6363" s="4">
        <v>6</v>
      </c>
      <c r="N6363" s="4">
        <v>-14.2</v>
      </c>
      <c r="O6363" s="4">
        <f t="shared" si="792"/>
        <v>4</v>
      </c>
      <c r="P6363" s="4">
        <f t="shared" si="793"/>
        <v>4</v>
      </c>
      <c r="Q6363" s="4">
        <f t="shared" si="794"/>
        <v>5</v>
      </c>
      <c r="R6363" s="4">
        <f t="shared" si="795"/>
        <v>13</v>
      </c>
      <c r="S6363" s="4">
        <f t="shared" si="796"/>
        <v>122.9</v>
      </c>
      <c r="T6363" s="4" t="str">
        <f t="shared" si="797"/>
        <v>B - Kernkunde</v>
      </c>
      <c r="U6363" s="4">
        <f>ROUND(((E6363-Hilfswerte!$B$20)/Hilfswerte!$B$21)+((F6363-Hilfswerte!$B$22)/Hilfswerte!$B$23)+((G6363-Hilfswerte!$B$24)/Hilfswerte!$B$25)+0.1*INDEX(Hilfswerte!$B$4:$B$15,MATCH(C6363,Hilfswerte!$A$4:$A$15,0)),2)</f>
        <v>0.15</v>
      </c>
      <c r="V6363" s="4">
        <f>ROUND(SQRT((((E6363-Hilfswerte!$B$20)/Hilfswerte!$B$21)-Hilfswerte!$B$28)^2+(((F6363-Hilfswerte!$B$22)/Hilfswerte!$B$23)-Hilfswerte!$B$29)^2+(((G6363-Hilfswerte!$B$24)/Hilfswerte!$B$25)-Hilfswerte!$B$30)^2),3)</f>
        <v>0.99199999999999999</v>
      </c>
      <c r="W6363" s="4">
        <f>ROUND(E6363*Hilfswerte!$B$31,0)</f>
        <v>9044</v>
      </c>
      <c r="X6363" s="4">
        <f t="shared" si="798"/>
        <v>258</v>
      </c>
      <c r="Y6363" s="4" t="str">
        <f>IF(T6363="A - Top-Kunde","bereits Top-Kunde",IF(AND(V6363&lt;=Hilfswerte!$B$34,H6363&lt;0.5*W6363),"Hoch",IF(AND(V6363&lt;=Hilfswerte!$B$35,H6363&lt;0.7*W6363),"Mittel","Niedrig")))</f>
        <v>Niedrig</v>
      </c>
      <c r="Z6363" s="4">
        <f t="shared" si="799"/>
        <v>9.8000000000000007</v>
      </c>
      <c r="AA6363" s="4" t="str">
        <f>IF(J6363&gt;365,"Bereits abgewandert (Segment D)",IF(Z6363&gt;=Hilfswerte!$B$38,"Rot - akut gefaehrdet",IF(Z6363&gt;=Hilfswerte!$B$39,"Gelb - beobachten","Gruen - stabil")))</f>
        <v>Gruen - stabil</v>
      </c>
    </row>
    <row r="6364" spans="1:27" ht="15" customHeight="1" x14ac:dyDescent="0.25">
      <c r="A6364" s="4" t="s">
        <v>6711</v>
      </c>
      <c r="B6364" s="4" t="s">
        <v>1697</v>
      </c>
      <c r="C6364" s="4" t="s">
        <v>65</v>
      </c>
      <c r="D6364" s="4" t="s">
        <v>48</v>
      </c>
      <c r="E6364" s="4">
        <v>107</v>
      </c>
      <c r="F6364" s="4">
        <v>31.5</v>
      </c>
      <c r="G6364" s="4">
        <v>20.3</v>
      </c>
      <c r="H6364" s="4">
        <v>961</v>
      </c>
      <c r="I6364" s="4">
        <v>1</v>
      </c>
      <c r="J6364" s="4">
        <v>34</v>
      </c>
      <c r="K6364" s="4">
        <v>0</v>
      </c>
      <c r="L6364" s="4">
        <v>3</v>
      </c>
      <c r="M6364" s="4">
        <v>3</v>
      </c>
      <c r="N6364" s="4">
        <v>-4.8</v>
      </c>
      <c r="O6364" s="4">
        <f t="shared" si="792"/>
        <v>4</v>
      </c>
      <c r="P6364" s="4">
        <f t="shared" si="793"/>
        <v>1</v>
      </c>
      <c r="Q6364" s="4">
        <f t="shared" si="794"/>
        <v>2</v>
      </c>
      <c r="R6364" s="4">
        <f t="shared" si="795"/>
        <v>7</v>
      </c>
      <c r="S6364" s="4">
        <f t="shared" si="796"/>
        <v>66.7</v>
      </c>
      <c r="T6364" s="4" t="str">
        <f t="shared" si="797"/>
        <v>C - Entwicklungspotenzial</v>
      </c>
      <c r="U6364" s="4">
        <f>ROUND(((E6364-Hilfswerte!$B$20)/Hilfswerte!$B$21)+((F6364-Hilfswerte!$B$22)/Hilfswerte!$B$23)+((G6364-Hilfswerte!$B$24)/Hilfswerte!$B$25)+0.1*INDEX(Hilfswerte!$B$4:$B$15,MATCH(C6364,Hilfswerte!$A$4:$A$15,0)),2)</f>
        <v>1.56</v>
      </c>
      <c r="V6364" s="4">
        <f>ROUND(SQRT((((E6364-Hilfswerte!$B$20)/Hilfswerte!$B$21)-Hilfswerte!$B$28)^2+(((F6364-Hilfswerte!$B$22)/Hilfswerte!$B$23)-Hilfswerte!$B$29)^2+(((G6364-Hilfswerte!$B$24)/Hilfswerte!$B$25)-Hilfswerte!$B$30)^2),3)</f>
        <v>1.47</v>
      </c>
      <c r="W6364" s="4">
        <f>ROUND(E6364*Hilfswerte!$B$31,0)</f>
        <v>21993</v>
      </c>
      <c r="X6364" s="4">
        <f t="shared" si="798"/>
        <v>21032</v>
      </c>
      <c r="Y6364" s="4" t="str">
        <f>IF(T6364="A - Top-Kunde","bereits Top-Kunde",IF(AND(V6364&lt;=Hilfswerte!$B$34,H6364&lt;0.5*W6364),"Hoch",IF(AND(V6364&lt;=Hilfswerte!$B$35,H6364&lt;0.7*W6364),"Mittel","Niedrig")))</f>
        <v>Niedrig</v>
      </c>
      <c r="Z6364" s="4">
        <f t="shared" si="799"/>
        <v>4.2</v>
      </c>
      <c r="AA6364" s="4" t="str">
        <f>IF(J6364&gt;365,"Bereits abgewandert (Segment D)",IF(Z6364&gt;=Hilfswerte!$B$38,"Rot - akut gefaehrdet",IF(Z6364&gt;=Hilfswerte!$B$39,"Gelb - beobachten","Gruen - stabil")))</f>
        <v>Gruen - stabil</v>
      </c>
    </row>
    <row r="6365" spans="1:27" ht="15" customHeight="1" x14ac:dyDescent="0.25">
      <c r="A6365" s="4" t="s">
        <v>6712</v>
      </c>
      <c r="B6365" s="4" t="s">
        <v>312</v>
      </c>
      <c r="C6365" s="4" t="s">
        <v>84</v>
      </c>
      <c r="D6365" s="4" t="s">
        <v>93</v>
      </c>
      <c r="E6365" s="4">
        <v>34</v>
      </c>
      <c r="F6365" s="4">
        <v>5.9</v>
      </c>
      <c r="G6365" s="4">
        <v>9.6999999999999993</v>
      </c>
      <c r="H6365" s="4">
        <v>300</v>
      </c>
      <c r="I6365" s="4">
        <v>2</v>
      </c>
      <c r="J6365" s="4">
        <v>43</v>
      </c>
      <c r="K6365" s="4">
        <v>0</v>
      </c>
      <c r="L6365" s="4">
        <v>-3</v>
      </c>
      <c r="M6365" s="4">
        <v>4</v>
      </c>
      <c r="N6365" s="4">
        <v>-6.6</v>
      </c>
      <c r="O6365" s="4">
        <f t="shared" si="792"/>
        <v>4</v>
      </c>
      <c r="P6365" s="4">
        <f t="shared" si="793"/>
        <v>2</v>
      </c>
      <c r="Q6365" s="4">
        <f t="shared" si="794"/>
        <v>2</v>
      </c>
      <c r="R6365" s="4">
        <f t="shared" si="795"/>
        <v>8</v>
      </c>
      <c r="S6365" s="4">
        <f t="shared" si="796"/>
        <v>76.7</v>
      </c>
      <c r="T6365" s="4" t="str">
        <f t="shared" si="797"/>
        <v>C - Entwicklungspotenzial</v>
      </c>
      <c r="U6365" s="4">
        <f>ROUND(((E6365-Hilfswerte!$B$20)/Hilfswerte!$B$21)+((F6365-Hilfswerte!$B$22)/Hilfswerte!$B$23)+((G6365-Hilfswerte!$B$24)/Hilfswerte!$B$25)+0.1*INDEX(Hilfswerte!$B$4:$B$15,MATCH(C6365,Hilfswerte!$A$4:$A$15,0)),2)</f>
        <v>-0.84</v>
      </c>
      <c r="V6365" s="4">
        <f>ROUND(SQRT((((E6365-Hilfswerte!$B$20)/Hilfswerte!$B$21)-Hilfswerte!$B$28)^2+(((F6365-Hilfswerte!$B$22)/Hilfswerte!$B$23)-Hilfswerte!$B$29)^2+(((G6365-Hilfswerte!$B$24)/Hilfswerte!$B$25)-Hilfswerte!$B$30)^2),3)</f>
        <v>0.84299999999999997</v>
      </c>
      <c r="W6365" s="4">
        <f>ROUND(E6365*Hilfswerte!$B$31,0)</f>
        <v>6989</v>
      </c>
      <c r="X6365" s="4">
        <f t="shared" si="798"/>
        <v>6689</v>
      </c>
      <c r="Y6365" s="4" t="str">
        <f>IF(T6365="A - Top-Kunde","bereits Top-Kunde",IF(AND(V6365&lt;=Hilfswerte!$B$34,H6365&lt;0.5*W6365),"Hoch",IF(AND(V6365&lt;=Hilfswerte!$B$35,H6365&lt;0.7*W6365),"Mittel","Niedrig")))</f>
        <v>Mittel</v>
      </c>
      <c r="Z6365" s="4">
        <f t="shared" si="799"/>
        <v>4.8</v>
      </c>
      <c r="AA6365" s="4" t="str">
        <f>IF(J6365&gt;365,"Bereits abgewandert (Segment D)",IF(Z6365&gt;=Hilfswerte!$B$38,"Rot - akut gefaehrdet",IF(Z6365&gt;=Hilfswerte!$B$39,"Gelb - beobachten","Gruen - stabil")))</f>
        <v>Gruen - stabil</v>
      </c>
    </row>
    <row r="6366" spans="1:27" ht="15" customHeight="1" x14ac:dyDescent="0.25">
      <c r="A6366" s="4" t="s">
        <v>6713</v>
      </c>
      <c r="B6366" s="4" t="s">
        <v>101</v>
      </c>
      <c r="C6366" s="4" t="s">
        <v>47</v>
      </c>
      <c r="D6366" s="4" t="s">
        <v>48</v>
      </c>
      <c r="E6366" s="4">
        <v>34</v>
      </c>
      <c r="F6366" s="4">
        <v>6</v>
      </c>
      <c r="G6366" s="4">
        <v>19.8</v>
      </c>
      <c r="H6366" s="4">
        <v>3587</v>
      </c>
      <c r="I6366" s="4">
        <v>2</v>
      </c>
      <c r="J6366" s="4">
        <v>316</v>
      </c>
      <c r="K6366" s="4">
        <v>1</v>
      </c>
      <c r="L6366" s="4">
        <v>22</v>
      </c>
      <c r="M6366" s="4">
        <v>4</v>
      </c>
      <c r="N6366" s="4">
        <v>34</v>
      </c>
      <c r="O6366" s="4">
        <f t="shared" si="792"/>
        <v>2</v>
      </c>
      <c r="P6366" s="4">
        <f t="shared" si="793"/>
        <v>2</v>
      </c>
      <c r="Q6366" s="4">
        <f t="shared" si="794"/>
        <v>4</v>
      </c>
      <c r="R6366" s="4">
        <f t="shared" si="795"/>
        <v>8</v>
      </c>
      <c r="S6366" s="4">
        <f t="shared" si="796"/>
        <v>84.4</v>
      </c>
      <c r="T6366" s="4" t="str">
        <f t="shared" si="797"/>
        <v>C - Entwicklungspotenzial</v>
      </c>
      <c r="U6366" s="4">
        <f>ROUND(((E6366-Hilfswerte!$B$20)/Hilfswerte!$B$21)+((F6366-Hilfswerte!$B$22)/Hilfswerte!$B$23)+((G6366-Hilfswerte!$B$24)/Hilfswerte!$B$25)+0.1*INDEX(Hilfswerte!$B$4:$B$15,MATCH(C6366,Hilfswerte!$A$4:$A$15,0)),2)</f>
        <v>0.84</v>
      </c>
      <c r="V6366" s="4">
        <f>ROUND(SQRT((((E6366-Hilfswerte!$B$20)/Hilfswerte!$B$21)-Hilfswerte!$B$28)^2+(((F6366-Hilfswerte!$B$22)/Hilfswerte!$B$23)-Hilfswerte!$B$29)^2+(((G6366-Hilfswerte!$B$24)/Hilfswerte!$B$25)-Hilfswerte!$B$30)^2),3)</f>
        <v>1.585</v>
      </c>
      <c r="W6366" s="4">
        <f>ROUND(E6366*Hilfswerte!$B$31,0)</f>
        <v>6989</v>
      </c>
      <c r="X6366" s="4">
        <f t="shared" si="798"/>
        <v>3402</v>
      </c>
      <c r="Y6366" s="4" t="str">
        <f>IF(T6366="A - Top-Kunde","bereits Top-Kunde",IF(AND(V6366&lt;=Hilfswerte!$B$34,H6366&lt;0.5*W6366),"Hoch",IF(AND(V6366&lt;=Hilfswerte!$B$35,H6366&lt;0.7*W6366),"Mittel","Niedrig")))</f>
        <v>Niedrig</v>
      </c>
      <c r="Z6366" s="4">
        <f t="shared" si="799"/>
        <v>23.2</v>
      </c>
      <c r="AA6366" s="4" t="str">
        <f>IF(J6366&gt;365,"Bereits abgewandert (Segment D)",IF(Z6366&gt;=Hilfswerte!$B$38,"Rot - akut gefaehrdet",IF(Z6366&gt;=Hilfswerte!$B$39,"Gelb - beobachten","Gruen - stabil")))</f>
        <v>Rot - akut gefaehrdet</v>
      </c>
    </row>
    <row r="6367" spans="1:27" ht="15" customHeight="1" x14ac:dyDescent="0.25">
      <c r="A6367" s="4" t="s">
        <v>6714</v>
      </c>
      <c r="B6367" s="4" t="s">
        <v>765</v>
      </c>
      <c r="C6367" s="4" t="s">
        <v>55</v>
      </c>
      <c r="D6367" s="4" t="s">
        <v>30</v>
      </c>
      <c r="E6367" s="4">
        <v>128</v>
      </c>
      <c r="F6367" s="4">
        <v>25.5</v>
      </c>
      <c r="G6367" s="4">
        <v>9.6</v>
      </c>
      <c r="H6367" s="4">
        <v>6833</v>
      </c>
      <c r="I6367" s="4">
        <v>2</v>
      </c>
      <c r="J6367" s="4">
        <v>169</v>
      </c>
      <c r="K6367" s="4">
        <v>0</v>
      </c>
      <c r="L6367" s="4">
        <v>2</v>
      </c>
      <c r="M6367" s="4">
        <v>5</v>
      </c>
      <c r="N6367" s="4">
        <v>-25.9</v>
      </c>
      <c r="O6367" s="4">
        <f t="shared" si="792"/>
        <v>3</v>
      </c>
      <c r="P6367" s="4">
        <f t="shared" si="793"/>
        <v>2</v>
      </c>
      <c r="Q6367" s="4">
        <f t="shared" si="794"/>
        <v>4</v>
      </c>
      <c r="R6367" s="4">
        <f t="shared" si="795"/>
        <v>9</v>
      </c>
      <c r="S6367" s="4">
        <f t="shared" si="796"/>
        <v>76.5</v>
      </c>
      <c r="T6367" s="4" t="str">
        <f t="shared" si="797"/>
        <v>C - Entwicklungspotenzial</v>
      </c>
      <c r="U6367" s="4">
        <f>ROUND(((E6367-Hilfswerte!$B$20)/Hilfswerte!$B$21)+((F6367-Hilfswerte!$B$22)/Hilfswerte!$B$23)+((G6367-Hilfswerte!$B$24)/Hilfswerte!$B$25)+0.1*INDEX(Hilfswerte!$B$4:$B$15,MATCH(C6367,Hilfswerte!$A$4:$A$15,0)),2)</f>
        <v>0.19</v>
      </c>
      <c r="V6367" s="4">
        <f>ROUND(SQRT((((E6367-Hilfswerte!$B$20)/Hilfswerte!$B$21)-Hilfswerte!$B$28)^2+(((F6367-Hilfswerte!$B$22)/Hilfswerte!$B$23)-Hilfswerte!$B$29)^2+(((G6367-Hilfswerte!$B$24)/Hilfswerte!$B$25)-Hilfswerte!$B$30)^2),3)</f>
        <v>0.377</v>
      </c>
      <c r="W6367" s="4">
        <f>ROUND(E6367*Hilfswerte!$B$31,0)</f>
        <v>26310</v>
      </c>
      <c r="X6367" s="4">
        <f t="shared" si="798"/>
        <v>19477</v>
      </c>
      <c r="Y6367" s="4" t="str">
        <f>IF(T6367="A - Top-Kunde","bereits Top-Kunde",IF(AND(V6367&lt;=Hilfswerte!$B$34,H6367&lt;0.5*W6367),"Hoch",IF(AND(V6367&lt;=Hilfswerte!$B$35,H6367&lt;0.7*W6367),"Mittel","Niedrig")))</f>
        <v>Hoch</v>
      </c>
      <c r="Z6367" s="4">
        <f t="shared" si="799"/>
        <v>19.2</v>
      </c>
      <c r="AA6367" s="4" t="str">
        <f>IF(J6367&gt;365,"Bereits abgewandert (Segment D)",IF(Z6367&gt;=Hilfswerte!$B$38,"Rot - akut gefaehrdet",IF(Z6367&gt;=Hilfswerte!$B$39,"Gelb - beobachten","Gruen - stabil")))</f>
        <v>Gelb - beobachten</v>
      </c>
    </row>
    <row r="6368" spans="1:27" ht="15" customHeight="1" x14ac:dyDescent="0.25">
      <c r="A6368" s="4" t="s">
        <v>6715</v>
      </c>
      <c r="B6368" s="4" t="s">
        <v>955</v>
      </c>
      <c r="C6368" s="4" t="s">
        <v>84</v>
      </c>
      <c r="D6368" s="4" t="s">
        <v>52</v>
      </c>
      <c r="E6368" s="4">
        <v>38</v>
      </c>
      <c r="F6368" s="4">
        <v>6.9</v>
      </c>
      <c r="G6368" s="4">
        <v>2.2000000000000002</v>
      </c>
      <c r="H6368" s="4">
        <v>335</v>
      </c>
      <c r="I6368" s="4">
        <v>1</v>
      </c>
      <c r="J6368" s="4">
        <v>213</v>
      </c>
      <c r="K6368" s="4">
        <v>0</v>
      </c>
      <c r="L6368" s="4">
        <v>4</v>
      </c>
      <c r="M6368" s="4">
        <v>4</v>
      </c>
      <c r="N6368" s="4">
        <v>-27.3</v>
      </c>
      <c r="O6368" s="4">
        <f t="shared" si="792"/>
        <v>2</v>
      </c>
      <c r="P6368" s="4">
        <f t="shared" si="793"/>
        <v>1</v>
      </c>
      <c r="Q6368" s="4">
        <f t="shared" si="794"/>
        <v>2</v>
      </c>
      <c r="R6368" s="4">
        <f t="shared" si="795"/>
        <v>5</v>
      </c>
      <c r="S6368" s="4">
        <f t="shared" si="796"/>
        <v>35.200000000000003</v>
      </c>
      <c r="T6368" s="4" t="str">
        <f t="shared" si="797"/>
        <v>C - Entwicklungspotenzial</v>
      </c>
      <c r="U6368" s="4">
        <f>ROUND(((E6368-Hilfswerte!$B$20)/Hilfswerte!$B$21)+((F6368-Hilfswerte!$B$22)/Hilfswerte!$B$23)+((G6368-Hilfswerte!$B$24)/Hilfswerte!$B$25)+0.1*INDEX(Hilfswerte!$B$4:$B$15,MATCH(C6368,Hilfswerte!$A$4:$A$15,0)),2)</f>
        <v>-2</v>
      </c>
      <c r="V6368" s="4">
        <f>ROUND(SQRT((((E6368-Hilfswerte!$B$20)/Hilfswerte!$B$21)-Hilfswerte!$B$28)^2+(((F6368-Hilfswerte!$B$22)/Hilfswerte!$B$23)-Hilfswerte!$B$29)^2+(((G6368-Hilfswerte!$B$24)/Hilfswerte!$B$25)-Hilfswerte!$B$30)^2),3)</f>
        <v>1.631</v>
      </c>
      <c r="W6368" s="4">
        <f>ROUND(E6368*Hilfswerte!$B$31,0)</f>
        <v>7811</v>
      </c>
      <c r="X6368" s="4">
        <f t="shared" si="798"/>
        <v>7476</v>
      </c>
      <c r="Y6368" s="4" t="str">
        <f>IF(T6368="A - Top-Kunde","bereits Top-Kunde",IF(AND(V6368&lt;=Hilfswerte!$B$34,H6368&lt;0.5*W6368),"Hoch",IF(AND(V6368&lt;=Hilfswerte!$B$35,H6368&lt;0.7*W6368),"Mittel","Niedrig")))</f>
        <v>Niedrig</v>
      </c>
      <c r="Z6368" s="4">
        <f t="shared" si="799"/>
        <v>22.4</v>
      </c>
      <c r="AA6368" s="4" t="str">
        <f>IF(J6368&gt;365,"Bereits abgewandert (Segment D)",IF(Z6368&gt;=Hilfswerte!$B$38,"Rot - akut gefaehrdet",IF(Z6368&gt;=Hilfswerte!$B$39,"Gelb - beobachten","Gruen - stabil")))</f>
        <v>Rot - akut gefaehrdet</v>
      </c>
    </row>
    <row r="6369" spans="1:27" ht="15" customHeight="1" x14ac:dyDescent="0.25">
      <c r="A6369" s="4" t="s">
        <v>6716</v>
      </c>
      <c r="B6369" s="4" t="s">
        <v>238</v>
      </c>
      <c r="C6369" s="4" t="s">
        <v>65</v>
      </c>
      <c r="D6369" s="4" t="s">
        <v>106</v>
      </c>
      <c r="E6369" s="4">
        <v>222</v>
      </c>
      <c r="F6369" s="4">
        <v>55.7</v>
      </c>
      <c r="G6369" s="4">
        <v>7.6</v>
      </c>
      <c r="H6369" s="4">
        <v>8030</v>
      </c>
      <c r="I6369" s="4">
        <v>3</v>
      </c>
      <c r="J6369" s="4">
        <v>236</v>
      </c>
      <c r="K6369" s="4">
        <v>1</v>
      </c>
      <c r="L6369" s="4">
        <v>9</v>
      </c>
      <c r="M6369" s="4">
        <v>6</v>
      </c>
      <c r="N6369" s="4">
        <v>-8.6999999999999993</v>
      </c>
      <c r="O6369" s="4">
        <f t="shared" si="792"/>
        <v>2</v>
      </c>
      <c r="P6369" s="4">
        <f t="shared" si="793"/>
        <v>3</v>
      </c>
      <c r="Q6369" s="4">
        <f t="shared" si="794"/>
        <v>5</v>
      </c>
      <c r="R6369" s="4">
        <f t="shared" si="795"/>
        <v>10</v>
      </c>
      <c r="S6369" s="4">
        <f t="shared" si="796"/>
        <v>87</v>
      </c>
      <c r="T6369" s="4" t="str">
        <f t="shared" si="797"/>
        <v>C - Entwicklungspotenzial</v>
      </c>
      <c r="U6369" s="4">
        <f>ROUND(((E6369-Hilfswerte!$B$20)/Hilfswerte!$B$21)+((F6369-Hilfswerte!$B$22)/Hilfswerte!$B$23)+((G6369-Hilfswerte!$B$24)/Hilfswerte!$B$25)+0.1*INDEX(Hilfswerte!$B$4:$B$15,MATCH(C6369,Hilfswerte!$A$4:$A$15,0)),2)</f>
        <v>0.47</v>
      </c>
      <c r="V6369" s="4">
        <f>ROUND(SQRT((((E6369-Hilfswerte!$B$20)/Hilfswerte!$B$21)-Hilfswerte!$B$28)^2+(((F6369-Hilfswerte!$B$22)/Hilfswerte!$B$23)-Hilfswerte!$B$29)^2+(((G6369-Hilfswerte!$B$24)/Hilfswerte!$B$25)-Hilfswerte!$B$30)^2),3)</f>
        <v>0.7</v>
      </c>
      <c r="W6369" s="4">
        <f>ROUND(E6369*Hilfswerte!$B$31,0)</f>
        <v>45631</v>
      </c>
      <c r="X6369" s="4">
        <f t="shared" si="798"/>
        <v>37601</v>
      </c>
      <c r="Y6369" s="4" t="str">
        <f>IF(T6369="A - Top-Kunde","bereits Top-Kunde",IF(AND(V6369&lt;=Hilfswerte!$B$34,H6369&lt;0.5*W6369),"Hoch",IF(AND(V6369&lt;=Hilfswerte!$B$35,H6369&lt;0.7*W6369),"Mittel","Niedrig")))</f>
        <v>Hoch</v>
      </c>
      <c r="Z6369" s="4">
        <f t="shared" si="799"/>
        <v>20.100000000000001</v>
      </c>
      <c r="AA6369" s="4" t="str">
        <f>IF(J6369&gt;365,"Bereits abgewandert (Segment D)",IF(Z6369&gt;=Hilfswerte!$B$38,"Rot - akut gefaehrdet",IF(Z6369&gt;=Hilfswerte!$B$39,"Gelb - beobachten","Gruen - stabil")))</f>
        <v>Rot - akut gefaehrdet</v>
      </c>
    </row>
    <row r="6370" spans="1:27" ht="15" customHeight="1" x14ac:dyDescent="0.25">
      <c r="A6370" s="4" t="s">
        <v>6717</v>
      </c>
      <c r="B6370" s="4" t="s">
        <v>627</v>
      </c>
      <c r="C6370" s="4" t="s">
        <v>74</v>
      </c>
      <c r="D6370" s="4" t="s">
        <v>30</v>
      </c>
      <c r="E6370" s="4">
        <v>17</v>
      </c>
      <c r="F6370" s="4">
        <v>4.5999999999999996</v>
      </c>
      <c r="G6370" s="4">
        <v>4</v>
      </c>
      <c r="H6370" s="4">
        <v>5666</v>
      </c>
      <c r="I6370" s="4">
        <v>3</v>
      </c>
      <c r="J6370" s="4">
        <v>30</v>
      </c>
      <c r="K6370" s="4">
        <v>0</v>
      </c>
      <c r="L6370" s="4">
        <v>12</v>
      </c>
      <c r="M6370" s="4">
        <v>4</v>
      </c>
      <c r="N6370" s="4">
        <v>41.4</v>
      </c>
      <c r="O6370" s="4">
        <f t="shared" si="792"/>
        <v>5</v>
      </c>
      <c r="P6370" s="4">
        <f t="shared" si="793"/>
        <v>3</v>
      </c>
      <c r="Q6370" s="4">
        <f t="shared" si="794"/>
        <v>4</v>
      </c>
      <c r="R6370" s="4">
        <f t="shared" si="795"/>
        <v>12</v>
      </c>
      <c r="S6370" s="4">
        <f t="shared" si="796"/>
        <v>137.1</v>
      </c>
      <c r="T6370" s="4" t="str">
        <f t="shared" si="797"/>
        <v>A - Top-Kunde</v>
      </c>
      <c r="U6370" s="4">
        <f>ROUND(((E6370-Hilfswerte!$B$20)/Hilfswerte!$B$21)+((F6370-Hilfswerte!$B$22)/Hilfswerte!$B$23)+((G6370-Hilfswerte!$B$24)/Hilfswerte!$B$25)+0.1*INDEX(Hilfswerte!$B$4:$B$15,MATCH(C6370,Hilfswerte!$A$4:$A$15,0)),2)</f>
        <v>-1.87</v>
      </c>
      <c r="V6370" s="4">
        <f>ROUND(SQRT((((E6370-Hilfswerte!$B$20)/Hilfswerte!$B$21)-Hilfswerte!$B$28)^2+(((F6370-Hilfswerte!$B$22)/Hilfswerte!$B$23)-Hilfswerte!$B$29)^2+(((G6370-Hilfswerte!$B$24)/Hilfswerte!$B$25)-Hilfswerte!$B$30)^2),3)</f>
        <v>1.4419999999999999</v>
      </c>
      <c r="W6370" s="4">
        <f>ROUND(E6370*Hilfswerte!$B$31,0)</f>
        <v>3494</v>
      </c>
      <c r="X6370" s="4">
        <f t="shared" si="798"/>
        <v>0</v>
      </c>
      <c r="Y6370" s="4" t="str">
        <f>IF(T6370="A - Top-Kunde","bereits Top-Kunde",IF(AND(V6370&lt;=Hilfswerte!$B$34,H6370&lt;0.5*W6370),"Hoch",IF(AND(V6370&lt;=Hilfswerte!$B$35,H6370&lt;0.7*W6370),"Mittel","Niedrig")))</f>
        <v>bereits Top-Kunde</v>
      </c>
      <c r="Z6370" s="4">
        <f t="shared" si="799"/>
        <v>3.9</v>
      </c>
      <c r="AA6370" s="4" t="str">
        <f>IF(J6370&gt;365,"Bereits abgewandert (Segment D)",IF(Z6370&gt;=Hilfswerte!$B$38,"Rot - akut gefaehrdet",IF(Z6370&gt;=Hilfswerte!$B$39,"Gelb - beobachten","Gruen - stabil")))</f>
        <v>Gruen - stabil</v>
      </c>
    </row>
    <row r="6371" spans="1:27" ht="15" customHeight="1" x14ac:dyDescent="0.25">
      <c r="A6371" s="4" t="s">
        <v>6718</v>
      </c>
      <c r="B6371" s="4" t="s">
        <v>222</v>
      </c>
      <c r="C6371" s="4" t="s">
        <v>55</v>
      </c>
      <c r="D6371" s="4" t="s">
        <v>30</v>
      </c>
      <c r="E6371" s="4">
        <v>32</v>
      </c>
      <c r="F6371" s="4">
        <v>4.5999999999999996</v>
      </c>
      <c r="G6371" s="4">
        <v>11.3</v>
      </c>
      <c r="H6371" s="4">
        <v>1245</v>
      </c>
      <c r="I6371" s="4">
        <v>1</v>
      </c>
      <c r="J6371" s="4">
        <v>87</v>
      </c>
      <c r="K6371" s="4">
        <v>0</v>
      </c>
      <c r="L6371" s="4">
        <v>-6</v>
      </c>
      <c r="M6371" s="4">
        <v>3</v>
      </c>
      <c r="N6371" s="4">
        <v>28.9</v>
      </c>
      <c r="O6371" s="4">
        <f t="shared" si="792"/>
        <v>4</v>
      </c>
      <c r="P6371" s="4">
        <f t="shared" si="793"/>
        <v>1</v>
      </c>
      <c r="Q6371" s="4">
        <f t="shared" si="794"/>
        <v>3</v>
      </c>
      <c r="R6371" s="4">
        <f t="shared" si="795"/>
        <v>8</v>
      </c>
      <c r="S6371" s="4">
        <f t="shared" si="796"/>
        <v>94.5</v>
      </c>
      <c r="T6371" s="4" t="str">
        <f t="shared" si="797"/>
        <v>C - Entwicklungspotenzial</v>
      </c>
      <c r="U6371" s="4">
        <f>ROUND(((E6371-Hilfswerte!$B$20)/Hilfswerte!$B$21)+((F6371-Hilfswerte!$B$22)/Hilfswerte!$B$23)+((G6371-Hilfswerte!$B$24)/Hilfswerte!$B$25)+0.1*INDEX(Hilfswerte!$B$4:$B$15,MATCH(C6371,Hilfswerte!$A$4:$A$15,0)),2)</f>
        <v>-0.33</v>
      </c>
      <c r="V6371" s="4">
        <f>ROUND(SQRT((((E6371-Hilfswerte!$B$20)/Hilfswerte!$B$21)-Hilfswerte!$B$28)^2+(((F6371-Hilfswerte!$B$22)/Hilfswerte!$B$23)-Hilfswerte!$B$29)^2+(((G6371-Hilfswerte!$B$24)/Hilfswerte!$B$25)-Hilfswerte!$B$30)^2),3)</f>
        <v>0.83099999999999996</v>
      </c>
      <c r="W6371" s="4">
        <f>ROUND(E6371*Hilfswerte!$B$31,0)</f>
        <v>6577</v>
      </c>
      <c r="X6371" s="4">
        <f t="shared" si="798"/>
        <v>5332</v>
      </c>
      <c r="Y6371" s="4" t="str">
        <f>IF(T6371="A - Top-Kunde","bereits Top-Kunde",IF(AND(V6371&lt;=Hilfswerte!$B$34,H6371&lt;0.5*W6371),"Hoch",IF(AND(V6371&lt;=Hilfswerte!$B$35,H6371&lt;0.7*W6371),"Mittel","Niedrig")))</f>
        <v>Hoch</v>
      </c>
      <c r="Z6371" s="4">
        <f t="shared" si="799"/>
        <v>4.4000000000000004</v>
      </c>
      <c r="AA6371" s="4" t="str">
        <f>IF(J6371&gt;365,"Bereits abgewandert (Segment D)",IF(Z6371&gt;=Hilfswerte!$B$38,"Rot - akut gefaehrdet",IF(Z6371&gt;=Hilfswerte!$B$39,"Gelb - beobachten","Gruen - stabil")))</f>
        <v>Gruen - stabil</v>
      </c>
    </row>
    <row r="6372" spans="1:27" ht="15" customHeight="1" x14ac:dyDescent="0.25">
      <c r="A6372" s="4" t="s">
        <v>6719</v>
      </c>
      <c r="B6372" s="4" t="s">
        <v>265</v>
      </c>
      <c r="C6372" s="4" t="s">
        <v>47</v>
      </c>
      <c r="D6372" s="4" t="s">
        <v>30</v>
      </c>
      <c r="E6372" s="4">
        <v>859</v>
      </c>
      <c r="F6372" s="4">
        <v>156.6</v>
      </c>
      <c r="G6372" s="4">
        <v>18.3</v>
      </c>
      <c r="H6372" s="4">
        <v>20632</v>
      </c>
      <c r="I6372" s="4">
        <v>3</v>
      </c>
      <c r="J6372" s="4">
        <v>197</v>
      </c>
      <c r="K6372" s="4">
        <v>0</v>
      </c>
      <c r="L6372" s="4">
        <v>5</v>
      </c>
      <c r="M6372" s="4">
        <v>4</v>
      </c>
      <c r="N6372" s="4">
        <v>12.4</v>
      </c>
      <c r="O6372" s="4">
        <f t="shared" si="792"/>
        <v>2</v>
      </c>
      <c r="P6372" s="4">
        <f t="shared" si="793"/>
        <v>3</v>
      </c>
      <c r="Q6372" s="4">
        <f t="shared" si="794"/>
        <v>5</v>
      </c>
      <c r="R6372" s="4">
        <f t="shared" si="795"/>
        <v>10</v>
      </c>
      <c r="S6372" s="4">
        <f t="shared" si="796"/>
        <v>104.7</v>
      </c>
      <c r="T6372" s="4" t="str">
        <f t="shared" si="797"/>
        <v>C - Entwicklungspotenzial</v>
      </c>
      <c r="U6372" s="4">
        <f>ROUND(((E6372-Hilfswerte!$B$20)/Hilfswerte!$B$21)+((F6372-Hilfswerte!$B$22)/Hilfswerte!$B$23)+((G6372-Hilfswerte!$B$24)/Hilfswerte!$B$25)+0.1*INDEX(Hilfswerte!$B$4:$B$15,MATCH(C6372,Hilfswerte!$A$4:$A$15,0)),2)</f>
        <v>6.85</v>
      </c>
      <c r="V6372" s="4">
        <f>ROUND(SQRT((((E6372-Hilfswerte!$B$20)/Hilfswerte!$B$21)-Hilfswerte!$B$28)^2+(((F6372-Hilfswerte!$B$22)/Hilfswerte!$B$23)-Hilfswerte!$B$29)^2+(((G6372-Hilfswerte!$B$24)/Hilfswerte!$B$25)-Hilfswerte!$B$30)^2),3)</f>
        <v>3.8239999999999998</v>
      </c>
      <c r="W6372" s="4">
        <f>ROUND(E6372*Hilfswerte!$B$31,0)</f>
        <v>176564</v>
      </c>
      <c r="X6372" s="4">
        <f t="shared" si="798"/>
        <v>155932</v>
      </c>
      <c r="Y6372" s="4" t="str">
        <f>IF(T6372="A - Top-Kunde","bereits Top-Kunde",IF(AND(V6372&lt;=Hilfswerte!$B$34,H6372&lt;0.5*W6372),"Hoch",IF(AND(V6372&lt;=Hilfswerte!$B$35,H6372&lt;0.7*W6372),"Mittel","Niedrig")))</f>
        <v>Niedrig</v>
      </c>
      <c r="Z6372" s="4">
        <f t="shared" si="799"/>
        <v>10.9</v>
      </c>
      <c r="AA6372" s="4" t="str">
        <f>IF(J6372&gt;365,"Bereits abgewandert (Segment D)",IF(Z6372&gt;=Hilfswerte!$B$38,"Rot - akut gefaehrdet",IF(Z6372&gt;=Hilfswerte!$B$39,"Gelb - beobachten","Gruen - stabil")))</f>
        <v>Gruen - stabil</v>
      </c>
    </row>
    <row r="6373" spans="1:27" ht="15" customHeight="1" x14ac:dyDescent="0.25">
      <c r="A6373" s="4" t="s">
        <v>6720</v>
      </c>
      <c r="B6373" s="4" t="s">
        <v>525</v>
      </c>
      <c r="C6373" s="4" t="s">
        <v>38</v>
      </c>
      <c r="D6373" s="4" t="s">
        <v>30</v>
      </c>
      <c r="E6373" s="4">
        <v>45</v>
      </c>
      <c r="F6373" s="4">
        <v>11.5</v>
      </c>
      <c r="G6373" s="4">
        <v>13.2</v>
      </c>
      <c r="H6373" s="4">
        <v>17235</v>
      </c>
      <c r="I6373" s="4">
        <v>3</v>
      </c>
      <c r="J6373" s="4">
        <v>66</v>
      </c>
      <c r="K6373" s="4">
        <v>1</v>
      </c>
      <c r="L6373" s="4">
        <v>5</v>
      </c>
      <c r="M6373" s="4">
        <v>6</v>
      </c>
      <c r="N6373" s="4">
        <v>7.4</v>
      </c>
      <c r="O6373" s="4">
        <f t="shared" si="792"/>
        <v>4</v>
      </c>
      <c r="P6373" s="4">
        <f t="shared" si="793"/>
        <v>3</v>
      </c>
      <c r="Q6373" s="4">
        <f t="shared" si="794"/>
        <v>5</v>
      </c>
      <c r="R6373" s="4">
        <f t="shared" si="795"/>
        <v>12</v>
      </c>
      <c r="S6373" s="4">
        <f t="shared" si="796"/>
        <v>116.2</v>
      </c>
      <c r="T6373" s="4" t="str">
        <f t="shared" si="797"/>
        <v>B - Kernkunde</v>
      </c>
      <c r="U6373" s="4">
        <f>ROUND(((E6373-Hilfswerte!$B$20)/Hilfswerte!$B$21)+((F6373-Hilfswerte!$B$22)/Hilfswerte!$B$23)+((G6373-Hilfswerte!$B$24)/Hilfswerte!$B$25)+0.1*INDEX(Hilfswerte!$B$4:$B$15,MATCH(C6373,Hilfswerte!$A$4:$A$15,0)),2)</f>
        <v>0.2</v>
      </c>
      <c r="V6373" s="4">
        <f>ROUND(SQRT((((E6373-Hilfswerte!$B$20)/Hilfswerte!$B$21)-Hilfswerte!$B$28)^2+(((F6373-Hilfswerte!$B$22)/Hilfswerte!$B$23)-Hilfswerte!$B$29)^2+(((G6373-Hilfswerte!$B$24)/Hilfswerte!$B$25)-Hilfswerte!$B$30)^2),3)</f>
        <v>0.77200000000000002</v>
      </c>
      <c r="W6373" s="4">
        <f>ROUND(E6373*Hilfswerte!$B$31,0)</f>
        <v>9250</v>
      </c>
      <c r="X6373" s="4">
        <f t="shared" si="798"/>
        <v>0</v>
      </c>
      <c r="Y6373" s="4" t="str">
        <f>IF(T6373="A - Top-Kunde","bereits Top-Kunde",IF(AND(V6373&lt;=Hilfswerte!$B$34,H6373&lt;0.5*W6373),"Hoch",IF(AND(V6373&lt;=Hilfswerte!$B$35,H6373&lt;0.7*W6373),"Mittel","Niedrig")))</f>
        <v>Niedrig</v>
      </c>
      <c r="Z6373" s="4">
        <f t="shared" si="799"/>
        <v>7.3</v>
      </c>
      <c r="AA6373" s="4" t="str">
        <f>IF(J6373&gt;365,"Bereits abgewandert (Segment D)",IF(Z6373&gt;=Hilfswerte!$B$38,"Rot - akut gefaehrdet",IF(Z6373&gt;=Hilfswerte!$B$39,"Gelb - beobachten","Gruen - stabil")))</f>
        <v>Gruen - stabil</v>
      </c>
    </row>
    <row r="6374" spans="1:27" ht="15" customHeight="1" x14ac:dyDescent="0.25">
      <c r="A6374" s="4" t="s">
        <v>6721</v>
      </c>
      <c r="B6374" s="4" t="s">
        <v>99</v>
      </c>
      <c r="C6374" s="4" t="s">
        <v>89</v>
      </c>
      <c r="D6374" s="4" t="s">
        <v>30</v>
      </c>
      <c r="E6374" s="4">
        <v>229</v>
      </c>
      <c r="F6374" s="4">
        <v>36</v>
      </c>
      <c r="G6374" s="4">
        <v>22.2</v>
      </c>
      <c r="H6374" s="4">
        <v>0</v>
      </c>
      <c r="I6374" s="4">
        <v>0</v>
      </c>
      <c r="J6374" s="4">
        <v>659</v>
      </c>
      <c r="K6374" s="4">
        <v>0</v>
      </c>
      <c r="L6374" s="4">
        <v>0</v>
      </c>
      <c r="M6374" s="4">
        <v>0</v>
      </c>
      <c r="N6374" s="4">
        <v>-62.6</v>
      </c>
      <c r="O6374" s="4">
        <f t="shared" si="792"/>
        <v>1</v>
      </c>
      <c r="P6374" s="4">
        <f t="shared" si="793"/>
        <v>1</v>
      </c>
      <c r="Q6374" s="4">
        <f t="shared" si="794"/>
        <v>1</v>
      </c>
      <c r="R6374" s="4">
        <f t="shared" si="795"/>
        <v>3</v>
      </c>
      <c r="S6374" s="4">
        <f t="shared" si="796"/>
        <v>-1.3</v>
      </c>
      <c r="T6374" s="4" t="str">
        <f t="shared" si="797"/>
        <v>D - Abwanderungsrisiko</v>
      </c>
      <c r="U6374" s="4">
        <f>ROUND(((E6374-Hilfswerte!$B$20)/Hilfswerte!$B$21)+((F6374-Hilfswerte!$B$22)/Hilfswerte!$B$23)+((G6374-Hilfswerte!$B$24)/Hilfswerte!$B$25)+0.1*INDEX(Hilfswerte!$B$4:$B$15,MATCH(C6374,Hilfswerte!$A$4:$A$15,0)),2)</f>
        <v>2.81</v>
      </c>
      <c r="V6374" s="4">
        <f>ROUND(SQRT((((E6374-Hilfswerte!$B$20)/Hilfswerte!$B$21)-Hilfswerte!$B$28)^2+(((F6374-Hilfswerte!$B$22)/Hilfswerte!$B$23)-Hilfswerte!$B$29)^2+(((G6374-Hilfswerte!$B$24)/Hilfswerte!$B$25)-Hilfswerte!$B$30)^2),3)</f>
        <v>1.7649999999999999</v>
      </c>
      <c r="W6374" s="4">
        <f>ROUND(E6374*Hilfswerte!$B$31,0)</f>
        <v>47070</v>
      </c>
      <c r="X6374" s="4">
        <f t="shared" si="798"/>
        <v>47070</v>
      </c>
      <c r="Y6374" s="4" t="str">
        <f>IF(T6374="A - Top-Kunde","bereits Top-Kunde",IF(AND(V6374&lt;=Hilfswerte!$B$34,H6374&lt;0.5*W6374),"Hoch",IF(AND(V6374&lt;=Hilfswerte!$B$35,H6374&lt;0.7*W6374),"Mittel","Niedrig")))</f>
        <v>Niedrig</v>
      </c>
      <c r="Z6374" s="4">
        <f t="shared" si="799"/>
        <v>58</v>
      </c>
      <c r="AA6374" s="4" t="str">
        <f>IF(J6374&gt;365,"Bereits abgewandert (Segment D)",IF(Z6374&gt;=Hilfswerte!$B$38,"Rot - akut gefaehrdet",IF(Z6374&gt;=Hilfswerte!$B$39,"Gelb - beobachten","Gruen - stabil")))</f>
        <v>Bereits abgewandert (Segment D)</v>
      </c>
    </row>
    <row r="6375" spans="1:27" ht="15" customHeight="1" x14ac:dyDescent="0.25">
      <c r="A6375" s="4" t="s">
        <v>6722</v>
      </c>
      <c r="B6375" s="4" t="s">
        <v>188</v>
      </c>
      <c r="C6375" s="4" t="s">
        <v>89</v>
      </c>
      <c r="D6375" s="4" t="s">
        <v>117</v>
      </c>
      <c r="E6375" s="4">
        <v>565</v>
      </c>
      <c r="F6375" s="4">
        <v>156.1</v>
      </c>
      <c r="G6375" s="4">
        <v>4.9000000000000004</v>
      </c>
      <c r="H6375" s="4">
        <v>166441</v>
      </c>
      <c r="I6375" s="4">
        <v>7</v>
      </c>
      <c r="J6375" s="4">
        <v>4</v>
      </c>
      <c r="K6375" s="4">
        <v>0</v>
      </c>
      <c r="L6375" s="4">
        <v>-5</v>
      </c>
      <c r="M6375" s="4">
        <v>2</v>
      </c>
      <c r="N6375" s="4">
        <v>8.9</v>
      </c>
      <c r="O6375" s="4">
        <f t="shared" si="792"/>
        <v>5</v>
      </c>
      <c r="P6375" s="4">
        <f t="shared" si="793"/>
        <v>5</v>
      </c>
      <c r="Q6375" s="4">
        <f t="shared" si="794"/>
        <v>5</v>
      </c>
      <c r="R6375" s="4">
        <f t="shared" si="795"/>
        <v>15</v>
      </c>
      <c r="S6375" s="4">
        <f t="shared" si="796"/>
        <v>154.5</v>
      </c>
      <c r="T6375" s="4" t="str">
        <f t="shared" si="797"/>
        <v>A - Top-Kunde</v>
      </c>
      <c r="U6375" s="4">
        <f>ROUND(((E6375-Hilfswerte!$B$20)/Hilfswerte!$B$21)+((F6375-Hilfswerte!$B$22)/Hilfswerte!$B$23)+((G6375-Hilfswerte!$B$24)/Hilfswerte!$B$25)+0.1*INDEX(Hilfswerte!$B$4:$B$15,MATCH(C6375,Hilfswerte!$A$4:$A$15,0)),2)</f>
        <v>3.67</v>
      </c>
      <c r="V6375" s="4">
        <f>ROUND(SQRT((((E6375-Hilfswerte!$B$20)/Hilfswerte!$B$21)-Hilfswerte!$B$28)^2+(((F6375-Hilfswerte!$B$22)/Hilfswerte!$B$23)-Hilfswerte!$B$29)^2+(((G6375-Hilfswerte!$B$24)/Hilfswerte!$B$25)-Hilfswerte!$B$30)^2),3)</f>
        <v>2.91</v>
      </c>
      <c r="W6375" s="4">
        <f>ROUND(E6375*Hilfswerte!$B$31,0)</f>
        <v>116134</v>
      </c>
      <c r="X6375" s="4">
        <f t="shared" si="798"/>
        <v>0</v>
      </c>
      <c r="Y6375" s="4" t="str">
        <f>IF(T6375="A - Top-Kunde","bereits Top-Kunde",IF(AND(V6375&lt;=Hilfswerte!$B$34,H6375&lt;0.5*W6375),"Hoch",IF(AND(V6375&lt;=Hilfswerte!$B$35,H6375&lt;0.7*W6375),"Mittel","Niedrig")))</f>
        <v>bereits Top-Kunde</v>
      </c>
      <c r="Z6375" s="4">
        <f t="shared" si="799"/>
        <v>0.2</v>
      </c>
      <c r="AA6375" s="4" t="str">
        <f>IF(J6375&gt;365,"Bereits abgewandert (Segment D)",IF(Z6375&gt;=Hilfswerte!$B$38,"Rot - akut gefaehrdet",IF(Z6375&gt;=Hilfswerte!$B$39,"Gelb - beobachten","Gruen - stabil")))</f>
        <v>Gruen - stabil</v>
      </c>
    </row>
    <row r="6376" spans="1:27" ht="15" customHeight="1" x14ac:dyDescent="0.25">
      <c r="A6376" s="4" t="s">
        <v>6723</v>
      </c>
      <c r="B6376" s="4" t="s">
        <v>99</v>
      </c>
      <c r="C6376" s="4" t="s">
        <v>89</v>
      </c>
      <c r="D6376" s="4" t="s">
        <v>30</v>
      </c>
      <c r="E6376" s="4">
        <v>247</v>
      </c>
      <c r="F6376" s="4">
        <v>48.2</v>
      </c>
      <c r="G6376" s="4">
        <v>6.8</v>
      </c>
      <c r="H6376" s="4">
        <v>4222</v>
      </c>
      <c r="I6376" s="4">
        <v>2</v>
      </c>
      <c r="J6376" s="4">
        <v>137</v>
      </c>
      <c r="K6376" s="4">
        <v>0</v>
      </c>
      <c r="L6376" s="4">
        <v>24</v>
      </c>
      <c r="M6376" s="4">
        <v>4</v>
      </c>
      <c r="N6376" s="4">
        <v>-7.3</v>
      </c>
      <c r="O6376" s="4">
        <f t="shared" si="792"/>
        <v>3</v>
      </c>
      <c r="P6376" s="4">
        <f t="shared" si="793"/>
        <v>2</v>
      </c>
      <c r="Q6376" s="4">
        <f t="shared" si="794"/>
        <v>4</v>
      </c>
      <c r="R6376" s="4">
        <f t="shared" si="795"/>
        <v>9</v>
      </c>
      <c r="S6376" s="4">
        <f t="shared" si="796"/>
        <v>79.2</v>
      </c>
      <c r="T6376" s="4" t="str">
        <f t="shared" si="797"/>
        <v>C - Entwicklungspotenzial</v>
      </c>
      <c r="U6376" s="4">
        <f>ROUND(((E6376-Hilfswerte!$B$20)/Hilfswerte!$B$21)+((F6376-Hilfswerte!$B$22)/Hilfswerte!$B$23)+((G6376-Hilfswerte!$B$24)/Hilfswerte!$B$25)+0.1*INDEX(Hilfswerte!$B$4:$B$15,MATCH(C6376,Hilfswerte!$A$4:$A$15,0)),2)</f>
        <v>0.66</v>
      </c>
      <c r="V6376" s="4">
        <f>ROUND(SQRT((((E6376-Hilfswerte!$B$20)/Hilfswerte!$B$21)-Hilfswerte!$B$28)^2+(((F6376-Hilfswerte!$B$22)/Hilfswerte!$B$23)-Hilfswerte!$B$29)^2+(((G6376-Hilfswerte!$B$24)/Hilfswerte!$B$25)-Hilfswerte!$B$30)^2),3)</f>
        <v>0.80200000000000005</v>
      </c>
      <c r="W6376" s="4">
        <f>ROUND(E6376*Hilfswerte!$B$31,0)</f>
        <v>50770</v>
      </c>
      <c r="X6376" s="4">
        <f t="shared" si="798"/>
        <v>46548</v>
      </c>
      <c r="Y6376" s="4" t="str">
        <f>IF(T6376="A - Top-Kunde","bereits Top-Kunde",IF(AND(V6376&lt;=Hilfswerte!$B$34,H6376&lt;0.5*W6376),"Hoch",IF(AND(V6376&lt;=Hilfswerte!$B$35,H6376&lt;0.7*W6376),"Mittel","Niedrig")))</f>
        <v>Hoch</v>
      </c>
      <c r="Z6376" s="4">
        <f t="shared" si="799"/>
        <v>14.6</v>
      </c>
      <c r="AA6376" s="4" t="str">
        <f>IF(J6376&gt;365,"Bereits abgewandert (Segment D)",IF(Z6376&gt;=Hilfswerte!$B$38,"Rot - akut gefaehrdet",IF(Z6376&gt;=Hilfswerte!$B$39,"Gelb - beobachten","Gruen - stabil")))</f>
        <v>Gelb - beobachten</v>
      </c>
    </row>
    <row r="6377" spans="1:27" ht="15" customHeight="1" x14ac:dyDescent="0.25">
      <c r="A6377" s="4" t="s">
        <v>6724</v>
      </c>
      <c r="B6377" s="4" t="s">
        <v>156</v>
      </c>
      <c r="C6377" s="4" t="s">
        <v>89</v>
      </c>
      <c r="D6377" s="4" t="s">
        <v>117</v>
      </c>
      <c r="E6377" s="4">
        <v>121</v>
      </c>
      <c r="F6377" s="4">
        <v>42.3</v>
      </c>
      <c r="G6377" s="4">
        <v>11.2</v>
      </c>
      <c r="H6377" s="4">
        <v>35434</v>
      </c>
      <c r="I6377" s="4">
        <v>4</v>
      </c>
      <c r="J6377" s="4">
        <v>6</v>
      </c>
      <c r="K6377" s="4">
        <v>1</v>
      </c>
      <c r="L6377" s="4">
        <v>-4</v>
      </c>
      <c r="M6377" s="4">
        <v>3</v>
      </c>
      <c r="N6377" s="4">
        <v>-0.2</v>
      </c>
      <c r="O6377" s="4">
        <f t="shared" si="792"/>
        <v>5</v>
      </c>
      <c r="P6377" s="4">
        <f t="shared" si="793"/>
        <v>4</v>
      </c>
      <c r="Q6377" s="4">
        <f t="shared" si="794"/>
        <v>5</v>
      </c>
      <c r="R6377" s="4">
        <f t="shared" si="795"/>
        <v>14</v>
      </c>
      <c r="S6377" s="4">
        <f t="shared" si="796"/>
        <v>133.9</v>
      </c>
      <c r="T6377" s="4" t="str">
        <f t="shared" si="797"/>
        <v>A - Top-Kunde</v>
      </c>
      <c r="U6377" s="4">
        <f>ROUND(((E6377-Hilfswerte!$B$20)/Hilfswerte!$B$21)+((F6377-Hilfswerte!$B$22)/Hilfswerte!$B$23)+((G6377-Hilfswerte!$B$24)/Hilfswerte!$B$25)+0.1*INDEX(Hilfswerte!$B$4:$B$15,MATCH(C6377,Hilfswerte!$A$4:$A$15,0)),2)</f>
        <v>0.71</v>
      </c>
      <c r="V6377" s="4">
        <f>ROUND(SQRT((((E6377-Hilfswerte!$B$20)/Hilfswerte!$B$21)-Hilfswerte!$B$28)^2+(((F6377-Hilfswerte!$B$22)/Hilfswerte!$B$23)-Hilfswerte!$B$29)^2+(((G6377-Hilfswerte!$B$24)/Hilfswerte!$B$25)-Hilfswerte!$B$30)^2),3)</f>
        <v>0.214</v>
      </c>
      <c r="W6377" s="4">
        <f>ROUND(E6377*Hilfswerte!$B$31,0)</f>
        <v>24871</v>
      </c>
      <c r="X6377" s="4">
        <f t="shared" si="798"/>
        <v>0</v>
      </c>
      <c r="Y6377" s="4" t="str">
        <f>IF(T6377="A - Top-Kunde","bereits Top-Kunde",IF(AND(V6377&lt;=Hilfswerte!$B$34,H6377&lt;0.5*W6377),"Hoch",IF(AND(V6377&lt;=Hilfswerte!$B$35,H6377&lt;0.7*W6377),"Mittel","Niedrig")))</f>
        <v>bereits Top-Kunde</v>
      </c>
      <c r="Z6377" s="4">
        <f t="shared" si="799"/>
        <v>3.4</v>
      </c>
      <c r="AA6377" s="4" t="str">
        <f>IF(J6377&gt;365,"Bereits abgewandert (Segment D)",IF(Z6377&gt;=Hilfswerte!$B$38,"Rot - akut gefaehrdet",IF(Z6377&gt;=Hilfswerte!$B$39,"Gelb - beobachten","Gruen - stabil")))</f>
        <v>Gruen - stabil</v>
      </c>
    </row>
    <row r="6378" spans="1:27" ht="15" customHeight="1" x14ac:dyDescent="0.25">
      <c r="A6378" s="4" t="s">
        <v>6725</v>
      </c>
      <c r="B6378" s="4" t="s">
        <v>574</v>
      </c>
      <c r="C6378" s="4" t="s">
        <v>84</v>
      </c>
      <c r="D6378" s="4" t="s">
        <v>52</v>
      </c>
      <c r="E6378" s="4">
        <v>23</v>
      </c>
      <c r="F6378" s="4">
        <v>3.5</v>
      </c>
      <c r="G6378" s="4">
        <v>5.7</v>
      </c>
      <c r="H6378" s="4">
        <v>1475</v>
      </c>
      <c r="I6378" s="4">
        <v>1</v>
      </c>
      <c r="J6378" s="4">
        <v>155</v>
      </c>
      <c r="K6378" s="4">
        <v>0</v>
      </c>
      <c r="L6378" s="4">
        <v>11</v>
      </c>
      <c r="M6378" s="4">
        <v>3</v>
      </c>
      <c r="N6378" s="4">
        <v>3.7</v>
      </c>
      <c r="O6378" s="4">
        <f t="shared" si="792"/>
        <v>3</v>
      </c>
      <c r="P6378" s="4">
        <f t="shared" si="793"/>
        <v>1</v>
      </c>
      <c r="Q6378" s="4">
        <f t="shared" si="794"/>
        <v>3</v>
      </c>
      <c r="R6378" s="4">
        <f t="shared" si="795"/>
        <v>7</v>
      </c>
      <c r="S6378" s="4">
        <f t="shared" si="796"/>
        <v>68.599999999999994</v>
      </c>
      <c r="T6378" s="4" t="str">
        <f t="shared" si="797"/>
        <v>C - Entwicklungspotenzial</v>
      </c>
      <c r="U6378" s="4">
        <f>ROUND(((E6378-Hilfswerte!$B$20)/Hilfswerte!$B$21)+((F6378-Hilfswerte!$B$22)/Hilfswerte!$B$23)+((G6378-Hilfswerte!$B$24)/Hilfswerte!$B$25)+0.1*INDEX(Hilfswerte!$B$4:$B$15,MATCH(C6378,Hilfswerte!$A$4:$A$15,0)),2)</f>
        <v>-1.57</v>
      </c>
      <c r="V6378" s="4">
        <f>ROUND(SQRT((((E6378-Hilfswerte!$B$20)/Hilfswerte!$B$21)-Hilfswerte!$B$28)^2+(((F6378-Hilfswerte!$B$22)/Hilfswerte!$B$23)-Hilfswerte!$B$29)^2+(((G6378-Hilfswerte!$B$24)/Hilfswerte!$B$25)-Hilfswerte!$B$30)^2),3)</f>
        <v>1.2350000000000001</v>
      </c>
      <c r="W6378" s="4">
        <f>ROUND(E6378*Hilfswerte!$B$31,0)</f>
        <v>4728</v>
      </c>
      <c r="X6378" s="4">
        <f t="shared" si="798"/>
        <v>3253</v>
      </c>
      <c r="Y6378" s="4" t="str">
        <f>IF(T6378="A - Top-Kunde","bereits Top-Kunde",IF(AND(V6378&lt;=Hilfswerte!$B$34,H6378&lt;0.5*W6378),"Hoch",IF(AND(V6378&lt;=Hilfswerte!$B$35,H6378&lt;0.7*W6378),"Mittel","Niedrig")))</f>
        <v>Niedrig</v>
      </c>
      <c r="Z6378" s="4">
        <f t="shared" si="799"/>
        <v>10</v>
      </c>
      <c r="AA6378" s="4" t="str">
        <f>IF(J6378&gt;365,"Bereits abgewandert (Segment D)",IF(Z6378&gt;=Hilfswerte!$B$38,"Rot - akut gefaehrdet",IF(Z6378&gt;=Hilfswerte!$B$39,"Gelb - beobachten","Gruen - stabil")))</f>
        <v>Gruen - stabil</v>
      </c>
    </row>
    <row r="6379" spans="1:27" ht="15" customHeight="1" x14ac:dyDescent="0.25">
      <c r="A6379" s="4" t="s">
        <v>6726</v>
      </c>
      <c r="B6379" s="4" t="s">
        <v>353</v>
      </c>
      <c r="C6379" s="4" t="s">
        <v>84</v>
      </c>
      <c r="D6379" s="4" t="s">
        <v>30</v>
      </c>
      <c r="E6379" s="4">
        <v>250</v>
      </c>
      <c r="F6379" s="4">
        <v>66.3</v>
      </c>
      <c r="G6379" s="4">
        <v>6.4</v>
      </c>
      <c r="H6379" s="4">
        <v>91871</v>
      </c>
      <c r="I6379" s="4">
        <v>2</v>
      </c>
      <c r="J6379" s="4">
        <v>325</v>
      </c>
      <c r="K6379" s="4">
        <v>1</v>
      </c>
      <c r="L6379" s="4">
        <v>15</v>
      </c>
      <c r="M6379" s="4">
        <v>6</v>
      </c>
      <c r="N6379" s="4">
        <v>22.5</v>
      </c>
      <c r="O6379" s="4">
        <f t="shared" si="792"/>
        <v>2</v>
      </c>
      <c r="P6379" s="4">
        <f t="shared" si="793"/>
        <v>2</v>
      </c>
      <c r="Q6379" s="4">
        <f t="shared" si="794"/>
        <v>5</v>
      </c>
      <c r="R6379" s="4">
        <f t="shared" si="795"/>
        <v>9</v>
      </c>
      <c r="S6379" s="4">
        <f t="shared" si="796"/>
        <v>90.8</v>
      </c>
      <c r="T6379" s="4" t="str">
        <f t="shared" si="797"/>
        <v>C - Entwicklungspotenzial</v>
      </c>
      <c r="U6379" s="4">
        <f>ROUND(((E6379-Hilfswerte!$B$20)/Hilfswerte!$B$21)+((F6379-Hilfswerte!$B$22)/Hilfswerte!$B$23)+((G6379-Hilfswerte!$B$24)/Hilfswerte!$B$25)+0.1*INDEX(Hilfswerte!$B$4:$B$15,MATCH(C6379,Hilfswerte!$A$4:$A$15,0)),2)</f>
        <v>0.65</v>
      </c>
      <c r="V6379" s="4">
        <f>ROUND(SQRT((((E6379-Hilfswerte!$B$20)/Hilfswerte!$B$21)-Hilfswerte!$B$28)^2+(((F6379-Hilfswerte!$B$22)/Hilfswerte!$B$23)-Hilfswerte!$B$29)^2+(((G6379-Hilfswerte!$B$24)/Hilfswerte!$B$25)-Hilfswerte!$B$30)^2),3)</f>
        <v>0.98799999999999999</v>
      </c>
      <c r="W6379" s="4">
        <f>ROUND(E6379*Hilfswerte!$B$31,0)</f>
        <v>51387</v>
      </c>
      <c r="X6379" s="4">
        <f t="shared" si="798"/>
        <v>0</v>
      </c>
      <c r="Y6379" s="4" t="str">
        <f>IF(T6379="A - Top-Kunde","bereits Top-Kunde",IF(AND(V6379&lt;=Hilfswerte!$B$34,H6379&lt;0.5*W6379),"Hoch",IF(AND(V6379&lt;=Hilfswerte!$B$35,H6379&lt;0.7*W6379),"Mittel","Niedrig")))</f>
        <v>Niedrig</v>
      </c>
      <c r="Z6379" s="4">
        <f t="shared" si="799"/>
        <v>22.3</v>
      </c>
      <c r="AA6379" s="4" t="str">
        <f>IF(J6379&gt;365,"Bereits abgewandert (Segment D)",IF(Z6379&gt;=Hilfswerte!$B$38,"Rot - akut gefaehrdet",IF(Z6379&gt;=Hilfswerte!$B$39,"Gelb - beobachten","Gruen - stabil")))</f>
        <v>Rot - akut gefaehrdet</v>
      </c>
    </row>
    <row r="6380" spans="1:27" ht="15" customHeight="1" x14ac:dyDescent="0.25">
      <c r="A6380" s="4" t="s">
        <v>6727</v>
      </c>
      <c r="B6380" s="4" t="s">
        <v>73</v>
      </c>
      <c r="C6380" s="4" t="s">
        <v>55</v>
      </c>
      <c r="D6380" s="4" t="s">
        <v>48</v>
      </c>
      <c r="E6380" s="4">
        <v>202</v>
      </c>
      <c r="F6380" s="4">
        <v>45.2</v>
      </c>
      <c r="G6380" s="4">
        <v>14.5</v>
      </c>
      <c r="H6380" s="4">
        <v>61519</v>
      </c>
      <c r="I6380" s="4">
        <v>3</v>
      </c>
      <c r="J6380" s="4">
        <v>22</v>
      </c>
      <c r="K6380" s="4">
        <v>0</v>
      </c>
      <c r="L6380" s="4">
        <v>4</v>
      </c>
      <c r="M6380" s="4">
        <v>3</v>
      </c>
      <c r="N6380" s="4">
        <v>7.5</v>
      </c>
      <c r="O6380" s="4">
        <f t="shared" si="792"/>
        <v>5</v>
      </c>
      <c r="P6380" s="4">
        <f t="shared" si="793"/>
        <v>3</v>
      </c>
      <c r="Q6380" s="4">
        <f t="shared" si="794"/>
        <v>5</v>
      </c>
      <c r="R6380" s="4">
        <f t="shared" si="795"/>
        <v>13</v>
      </c>
      <c r="S6380" s="4">
        <f t="shared" si="796"/>
        <v>132.6</v>
      </c>
      <c r="T6380" s="4" t="str">
        <f t="shared" si="797"/>
        <v>A - Top-Kunde</v>
      </c>
      <c r="U6380" s="4">
        <f>ROUND(((E6380-Hilfswerte!$B$20)/Hilfswerte!$B$21)+((F6380-Hilfswerte!$B$22)/Hilfswerte!$B$23)+((G6380-Hilfswerte!$B$24)/Hilfswerte!$B$25)+0.1*INDEX(Hilfswerte!$B$4:$B$15,MATCH(C6380,Hilfswerte!$A$4:$A$15,0)),2)</f>
        <v>1.64</v>
      </c>
      <c r="V6380" s="4">
        <f>ROUND(SQRT((((E6380-Hilfswerte!$B$20)/Hilfswerte!$B$21)-Hilfswerte!$B$28)^2+(((F6380-Hilfswerte!$B$22)/Hilfswerte!$B$23)-Hilfswerte!$B$29)^2+(((G6380-Hilfswerte!$B$24)/Hilfswerte!$B$25)-Hilfswerte!$B$30)^2),3)</f>
        <v>0.56000000000000005</v>
      </c>
      <c r="W6380" s="4">
        <f>ROUND(E6380*Hilfswerte!$B$31,0)</f>
        <v>41520</v>
      </c>
      <c r="X6380" s="4">
        <f t="shared" si="798"/>
        <v>0</v>
      </c>
      <c r="Y6380" s="4" t="str">
        <f>IF(T6380="A - Top-Kunde","bereits Top-Kunde",IF(AND(V6380&lt;=Hilfswerte!$B$34,H6380&lt;0.5*W6380),"Hoch",IF(AND(V6380&lt;=Hilfswerte!$B$35,H6380&lt;0.7*W6380),"Mittel","Niedrig")))</f>
        <v>bereits Top-Kunde</v>
      </c>
      <c r="Z6380" s="4">
        <f t="shared" si="799"/>
        <v>1.9</v>
      </c>
      <c r="AA6380" s="4" t="str">
        <f>IF(J6380&gt;365,"Bereits abgewandert (Segment D)",IF(Z6380&gt;=Hilfswerte!$B$38,"Rot - akut gefaehrdet",IF(Z6380&gt;=Hilfswerte!$B$39,"Gelb - beobachten","Gruen - stabil")))</f>
        <v>Gruen - stabil</v>
      </c>
    </row>
    <row r="6381" spans="1:27" ht="15" customHeight="1" x14ac:dyDescent="0.25">
      <c r="A6381" s="4" t="s">
        <v>6728</v>
      </c>
      <c r="B6381" s="4" t="s">
        <v>134</v>
      </c>
      <c r="C6381" s="4" t="s">
        <v>51</v>
      </c>
      <c r="D6381" s="4" t="s">
        <v>48</v>
      </c>
      <c r="E6381" s="4">
        <v>294</v>
      </c>
      <c r="F6381" s="4">
        <v>54.8</v>
      </c>
      <c r="G6381" s="4">
        <v>11.8</v>
      </c>
      <c r="H6381" s="4">
        <v>13541</v>
      </c>
      <c r="I6381" s="4">
        <v>2</v>
      </c>
      <c r="J6381" s="4">
        <v>8</v>
      </c>
      <c r="K6381" s="4">
        <v>0</v>
      </c>
      <c r="L6381" s="4">
        <v>3</v>
      </c>
      <c r="M6381" s="4">
        <v>5</v>
      </c>
      <c r="N6381" s="4">
        <v>40.299999999999997</v>
      </c>
      <c r="O6381" s="4">
        <f t="shared" si="792"/>
        <v>5</v>
      </c>
      <c r="P6381" s="4">
        <f t="shared" si="793"/>
        <v>2</v>
      </c>
      <c r="Q6381" s="4">
        <f t="shared" si="794"/>
        <v>5</v>
      </c>
      <c r="R6381" s="4">
        <f t="shared" si="795"/>
        <v>12</v>
      </c>
      <c r="S6381" s="4">
        <f t="shared" si="796"/>
        <v>139.30000000000001</v>
      </c>
      <c r="T6381" s="4" t="str">
        <f t="shared" si="797"/>
        <v>A - Top-Kunde</v>
      </c>
      <c r="U6381" s="4">
        <f>ROUND(((E6381-Hilfswerte!$B$20)/Hilfswerte!$B$21)+((F6381-Hilfswerte!$B$22)/Hilfswerte!$B$23)+((G6381-Hilfswerte!$B$24)/Hilfswerte!$B$25)+0.1*INDEX(Hilfswerte!$B$4:$B$15,MATCH(C6381,Hilfswerte!$A$4:$A$15,0)),2)</f>
        <v>1.83</v>
      </c>
      <c r="V6381" s="4">
        <f>ROUND(SQRT((((E6381-Hilfswerte!$B$20)/Hilfswerte!$B$21)-Hilfswerte!$B$28)^2+(((F6381-Hilfswerte!$B$22)/Hilfswerte!$B$23)-Hilfswerte!$B$29)^2+(((G6381-Hilfswerte!$B$24)/Hilfswerte!$B$25)-Hilfswerte!$B$30)^2),3)</f>
        <v>0.63100000000000001</v>
      </c>
      <c r="W6381" s="4">
        <f>ROUND(E6381*Hilfswerte!$B$31,0)</f>
        <v>60431</v>
      </c>
      <c r="X6381" s="4">
        <f t="shared" si="798"/>
        <v>46890</v>
      </c>
      <c r="Y6381" s="4" t="str">
        <f>IF(T6381="A - Top-Kunde","bereits Top-Kunde",IF(AND(V6381&lt;=Hilfswerte!$B$34,H6381&lt;0.5*W6381),"Hoch",IF(AND(V6381&lt;=Hilfswerte!$B$35,H6381&lt;0.7*W6381),"Mittel","Niedrig")))</f>
        <v>bereits Top-Kunde</v>
      </c>
      <c r="Z6381" s="4">
        <f t="shared" si="799"/>
        <v>1</v>
      </c>
      <c r="AA6381" s="4" t="str">
        <f>IF(J6381&gt;365,"Bereits abgewandert (Segment D)",IF(Z6381&gt;=Hilfswerte!$B$38,"Rot - akut gefaehrdet",IF(Z6381&gt;=Hilfswerte!$B$39,"Gelb - beobachten","Gruen - stabil")))</f>
        <v>Gruen - stabil</v>
      </c>
    </row>
    <row r="6382" spans="1:27" ht="15" customHeight="1" x14ac:dyDescent="0.25">
      <c r="A6382" s="4" t="s">
        <v>6729</v>
      </c>
      <c r="B6382" s="4" t="s">
        <v>339</v>
      </c>
      <c r="C6382" s="4" t="s">
        <v>47</v>
      </c>
      <c r="D6382" s="4" t="s">
        <v>93</v>
      </c>
      <c r="E6382" s="4">
        <v>75</v>
      </c>
      <c r="F6382" s="4">
        <v>16.7</v>
      </c>
      <c r="G6382" s="4">
        <v>2.6</v>
      </c>
      <c r="H6382" s="4">
        <v>7081</v>
      </c>
      <c r="I6382" s="4">
        <v>7</v>
      </c>
      <c r="J6382" s="4">
        <v>25</v>
      </c>
      <c r="K6382" s="4">
        <v>1</v>
      </c>
      <c r="L6382" s="4">
        <v>-1</v>
      </c>
      <c r="M6382" s="4">
        <v>4</v>
      </c>
      <c r="N6382" s="4">
        <v>-4.0999999999999996</v>
      </c>
      <c r="O6382" s="4">
        <f t="shared" si="792"/>
        <v>5</v>
      </c>
      <c r="P6382" s="4">
        <f t="shared" si="793"/>
        <v>5</v>
      </c>
      <c r="Q6382" s="4">
        <f t="shared" si="794"/>
        <v>4</v>
      </c>
      <c r="R6382" s="4">
        <f t="shared" si="795"/>
        <v>14</v>
      </c>
      <c r="S6382" s="4">
        <f t="shared" si="796"/>
        <v>132</v>
      </c>
      <c r="T6382" s="4" t="str">
        <f t="shared" si="797"/>
        <v>A - Top-Kunde</v>
      </c>
      <c r="U6382" s="4">
        <f>ROUND(((E6382-Hilfswerte!$B$20)/Hilfswerte!$B$21)+((F6382-Hilfswerte!$B$22)/Hilfswerte!$B$23)+((G6382-Hilfswerte!$B$24)/Hilfswerte!$B$25)+0.1*INDEX(Hilfswerte!$B$4:$B$15,MATCH(C6382,Hilfswerte!$A$4:$A$15,0)),2)</f>
        <v>-1.52</v>
      </c>
      <c r="V6382" s="4">
        <f>ROUND(SQRT((((E6382-Hilfswerte!$B$20)/Hilfswerte!$B$21)-Hilfswerte!$B$28)^2+(((F6382-Hilfswerte!$B$22)/Hilfswerte!$B$23)-Hilfswerte!$B$29)^2+(((G6382-Hilfswerte!$B$24)/Hilfswerte!$B$25)-Hilfswerte!$B$30)^2),3)</f>
        <v>1.472</v>
      </c>
      <c r="W6382" s="4">
        <f>ROUND(E6382*Hilfswerte!$B$31,0)</f>
        <v>15416</v>
      </c>
      <c r="X6382" s="4">
        <f t="shared" si="798"/>
        <v>8335</v>
      </c>
      <c r="Y6382" s="4" t="str">
        <f>IF(T6382="A - Top-Kunde","bereits Top-Kunde",IF(AND(V6382&lt;=Hilfswerte!$B$34,H6382&lt;0.5*W6382),"Hoch",IF(AND(V6382&lt;=Hilfswerte!$B$35,H6382&lt;0.7*W6382),"Mittel","Niedrig")))</f>
        <v>bereits Top-Kunde</v>
      </c>
      <c r="Z6382" s="4">
        <f t="shared" si="799"/>
        <v>5.9</v>
      </c>
      <c r="AA6382" s="4" t="str">
        <f>IF(J6382&gt;365,"Bereits abgewandert (Segment D)",IF(Z6382&gt;=Hilfswerte!$B$38,"Rot - akut gefaehrdet",IF(Z6382&gt;=Hilfswerte!$B$39,"Gelb - beobachten","Gruen - stabil")))</f>
        <v>Gruen - stabil</v>
      </c>
    </row>
    <row r="6383" spans="1:27" ht="15" customHeight="1" x14ac:dyDescent="0.25">
      <c r="A6383" s="4" t="s">
        <v>6730</v>
      </c>
      <c r="B6383" s="4" t="s">
        <v>245</v>
      </c>
      <c r="C6383" s="4" t="s">
        <v>84</v>
      </c>
      <c r="D6383" s="4" t="s">
        <v>56</v>
      </c>
      <c r="E6383" s="4">
        <v>40</v>
      </c>
      <c r="F6383" s="4">
        <v>8</v>
      </c>
      <c r="G6383" s="4">
        <v>6.3</v>
      </c>
      <c r="H6383" s="4">
        <v>5267</v>
      </c>
      <c r="I6383" s="4">
        <v>3</v>
      </c>
      <c r="J6383" s="4">
        <v>16</v>
      </c>
      <c r="K6383" s="4">
        <v>0</v>
      </c>
      <c r="L6383" s="4">
        <v>3</v>
      </c>
      <c r="M6383" s="4">
        <v>6</v>
      </c>
      <c r="N6383" s="4">
        <v>-6.4</v>
      </c>
      <c r="O6383" s="4">
        <f t="shared" si="792"/>
        <v>5</v>
      </c>
      <c r="P6383" s="4">
        <f t="shared" si="793"/>
        <v>3</v>
      </c>
      <c r="Q6383" s="4">
        <f t="shared" si="794"/>
        <v>4</v>
      </c>
      <c r="R6383" s="4">
        <f t="shared" si="795"/>
        <v>12</v>
      </c>
      <c r="S6383" s="4">
        <f t="shared" si="796"/>
        <v>115.9</v>
      </c>
      <c r="T6383" s="4" t="str">
        <f t="shared" si="797"/>
        <v>B - Kernkunde</v>
      </c>
      <c r="U6383" s="4">
        <f>ROUND(((E6383-Hilfswerte!$B$20)/Hilfswerte!$B$21)+((F6383-Hilfswerte!$B$22)/Hilfswerte!$B$23)+((G6383-Hilfswerte!$B$24)/Hilfswerte!$B$25)+0.1*INDEX(Hilfswerte!$B$4:$B$15,MATCH(C6383,Hilfswerte!$A$4:$A$15,0)),2)</f>
        <v>-1.32</v>
      </c>
      <c r="V6383" s="4">
        <f>ROUND(SQRT((((E6383-Hilfswerte!$B$20)/Hilfswerte!$B$21)-Hilfswerte!$B$28)^2+(((F6383-Hilfswerte!$B$22)/Hilfswerte!$B$23)-Hilfswerte!$B$29)^2+(((G6383-Hilfswerte!$B$24)/Hilfswerte!$B$25)-Hilfswerte!$B$30)^2),3)</f>
        <v>1.091</v>
      </c>
      <c r="W6383" s="4">
        <f>ROUND(E6383*Hilfswerte!$B$31,0)</f>
        <v>8222</v>
      </c>
      <c r="X6383" s="4">
        <f t="shared" si="798"/>
        <v>2955</v>
      </c>
      <c r="Y6383" s="4" t="str">
        <f>IF(T6383="A - Top-Kunde","bereits Top-Kunde",IF(AND(V6383&lt;=Hilfswerte!$B$34,H6383&lt;0.5*W6383),"Hoch",IF(AND(V6383&lt;=Hilfswerte!$B$35,H6383&lt;0.7*W6383),"Mittel","Niedrig")))</f>
        <v>Mittel</v>
      </c>
      <c r="Z6383" s="4">
        <f t="shared" si="799"/>
        <v>4</v>
      </c>
      <c r="AA6383" s="4" t="str">
        <f>IF(J6383&gt;365,"Bereits abgewandert (Segment D)",IF(Z6383&gt;=Hilfswerte!$B$38,"Rot - akut gefaehrdet",IF(Z6383&gt;=Hilfswerte!$B$39,"Gelb - beobachten","Gruen - stabil")))</f>
        <v>Gruen - stabil</v>
      </c>
    </row>
    <row r="6384" spans="1:27" ht="15" customHeight="1" x14ac:dyDescent="0.25">
      <c r="A6384" s="4" t="s">
        <v>6731</v>
      </c>
      <c r="B6384" s="4" t="s">
        <v>284</v>
      </c>
      <c r="C6384" s="4" t="s">
        <v>51</v>
      </c>
      <c r="D6384" s="4" t="s">
        <v>93</v>
      </c>
      <c r="E6384" s="4">
        <v>13</v>
      </c>
      <c r="F6384" s="4">
        <v>3.9</v>
      </c>
      <c r="G6384" s="4">
        <v>4.2</v>
      </c>
      <c r="H6384" s="4">
        <v>273</v>
      </c>
      <c r="I6384" s="4">
        <v>2</v>
      </c>
      <c r="J6384" s="4">
        <v>61</v>
      </c>
      <c r="K6384" s="4">
        <v>0</v>
      </c>
      <c r="L6384" s="4">
        <v>-5</v>
      </c>
      <c r="M6384" s="4">
        <v>4</v>
      </c>
      <c r="N6384" s="4">
        <v>12</v>
      </c>
      <c r="O6384" s="4">
        <f t="shared" si="792"/>
        <v>4</v>
      </c>
      <c r="P6384" s="4">
        <f t="shared" si="793"/>
        <v>2</v>
      </c>
      <c r="Q6384" s="4">
        <f t="shared" si="794"/>
        <v>2</v>
      </c>
      <c r="R6384" s="4">
        <f t="shared" si="795"/>
        <v>8</v>
      </c>
      <c r="S6384" s="4">
        <f t="shared" si="796"/>
        <v>86</v>
      </c>
      <c r="T6384" s="4" t="str">
        <f t="shared" si="797"/>
        <v>C - Entwicklungspotenzial</v>
      </c>
      <c r="U6384" s="4">
        <f>ROUND(((E6384-Hilfswerte!$B$20)/Hilfswerte!$B$21)+((F6384-Hilfswerte!$B$22)/Hilfswerte!$B$23)+((G6384-Hilfswerte!$B$24)/Hilfswerte!$B$25)+0.1*INDEX(Hilfswerte!$B$4:$B$15,MATCH(C6384,Hilfswerte!$A$4:$A$15,0)),2)</f>
        <v>-1.5</v>
      </c>
      <c r="V6384" s="4">
        <f>ROUND(SQRT((((E6384-Hilfswerte!$B$20)/Hilfswerte!$B$21)-Hilfswerte!$B$28)^2+(((F6384-Hilfswerte!$B$22)/Hilfswerte!$B$23)-Hilfswerte!$B$29)^2+(((G6384-Hilfswerte!$B$24)/Hilfswerte!$B$25)-Hilfswerte!$B$30)^2),3)</f>
        <v>1.43</v>
      </c>
      <c r="W6384" s="4">
        <f>ROUND(E6384*Hilfswerte!$B$31,0)</f>
        <v>2672</v>
      </c>
      <c r="X6384" s="4">
        <f t="shared" si="798"/>
        <v>2399</v>
      </c>
      <c r="Y6384" s="4" t="str">
        <f>IF(T6384="A - Top-Kunde","bereits Top-Kunde",IF(AND(V6384&lt;=Hilfswerte!$B$34,H6384&lt;0.5*W6384),"Hoch",IF(AND(V6384&lt;=Hilfswerte!$B$35,H6384&lt;0.7*W6384),"Mittel","Niedrig")))</f>
        <v>Niedrig</v>
      </c>
      <c r="Z6384" s="4">
        <f t="shared" si="799"/>
        <v>3.1</v>
      </c>
      <c r="AA6384" s="4" t="str">
        <f>IF(J6384&gt;365,"Bereits abgewandert (Segment D)",IF(Z6384&gt;=Hilfswerte!$B$38,"Rot - akut gefaehrdet",IF(Z6384&gt;=Hilfswerte!$B$39,"Gelb - beobachten","Gruen - stabil")))</f>
        <v>Gruen - stabil</v>
      </c>
    </row>
    <row r="6385" spans="1:27" ht="15" customHeight="1" x14ac:dyDescent="0.25">
      <c r="A6385" s="4" t="s">
        <v>6732</v>
      </c>
      <c r="B6385" s="4" t="s">
        <v>1256</v>
      </c>
      <c r="C6385" s="4" t="s">
        <v>38</v>
      </c>
      <c r="D6385" s="4" t="s">
        <v>30</v>
      </c>
      <c r="E6385" s="4">
        <v>72</v>
      </c>
      <c r="F6385" s="4">
        <v>9.6999999999999993</v>
      </c>
      <c r="G6385" s="4">
        <v>2.1</v>
      </c>
      <c r="H6385" s="4">
        <v>1002</v>
      </c>
      <c r="I6385" s="4">
        <v>1</v>
      </c>
      <c r="J6385" s="4">
        <v>261</v>
      </c>
      <c r="K6385" s="4">
        <v>1</v>
      </c>
      <c r="L6385" s="4">
        <v>-3</v>
      </c>
      <c r="M6385" s="4">
        <v>6</v>
      </c>
      <c r="N6385" s="4">
        <v>16.399999999999999</v>
      </c>
      <c r="O6385" s="4">
        <f t="shared" si="792"/>
        <v>2</v>
      </c>
      <c r="P6385" s="4">
        <f t="shared" si="793"/>
        <v>1</v>
      </c>
      <c r="Q6385" s="4">
        <f t="shared" si="794"/>
        <v>3</v>
      </c>
      <c r="R6385" s="4">
        <f t="shared" si="795"/>
        <v>6</v>
      </c>
      <c r="S6385" s="4">
        <f t="shared" si="796"/>
        <v>62.2</v>
      </c>
      <c r="T6385" s="4" t="str">
        <f t="shared" si="797"/>
        <v>C - Entwicklungspotenzial</v>
      </c>
      <c r="U6385" s="4">
        <f>ROUND(((E6385-Hilfswerte!$B$20)/Hilfswerte!$B$21)+((F6385-Hilfswerte!$B$22)/Hilfswerte!$B$23)+((G6385-Hilfswerte!$B$24)/Hilfswerte!$B$25)+0.1*INDEX(Hilfswerte!$B$4:$B$15,MATCH(C6385,Hilfswerte!$A$4:$A$15,0)),2)</f>
        <v>-1.48</v>
      </c>
      <c r="V6385" s="4">
        <f>ROUND(SQRT((((E6385-Hilfswerte!$B$20)/Hilfswerte!$B$21)-Hilfswerte!$B$28)^2+(((F6385-Hilfswerte!$B$22)/Hilfswerte!$B$23)-Hilfswerte!$B$29)^2+(((G6385-Hilfswerte!$B$24)/Hilfswerte!$B$25)-Hilfswerte!$B$30)^2),3)</f>
        <v>1.585</v>
      </c>
      <c r="W6385" s="4">
        <f>ROUND(E6385*Hilfswerte!$B$31,0)</f>
        <v>14799</v>
      </c>
      <c r="X6385" s="4">
        <f t="shared" si="798"/>
        <v>13797</v>
      </c>
      <c r="Y6385" s="4" t="str">
        <f>IF(T6385="A - Top-Kunde","bereits Top-Kunde",IF(AND(V6385&lt;=Hilfswerte!$B$34,H6385&lt;0.5*W6385),"Hoch",IF(AND(V6385&lt;=Hilfswerte!$B$35,H6385&lt;0.7*W6385),"Mittel","Niedrig")))</f>
        <v>Niedrig</v>
      </c>
      <c r="Z6385" s="4">
        <f t="shared" si="799"/>
        <v>16.100000000000001</v>
      </c>
      <c r="AA6385" s="4" t="str">
        <f>IF(J6385&gt;365,"Bereits abgewandert (Segment D)",IF(Z6385&gt;=Hilfswerte!$B$38,"Rot - akut gefaehrdet",IF(Z6385&gt;=Hilfswerte!$B$39,"Gelb - beobachten","Gruen - stabil")))</f>
        <v>Gelb - beobachten</v>
      </c>
    </row>
    <row r="6386" spans="1:27" ht="15" customHeight="1" x14ac:dyDescent="0.25">
      <c r="A6386" s="4" t="s">
        <v>6733</v>
      </c>
      <c r="B6386" s="4" t="s">
        <v>306</v>
      </c>
      <c r="C6386" s="4" t="s">
        <v>62</v>
      </c>
      <c r="D6386" s="4" t="s">
        <v>117</v>
      </c>
      <c r="E6386" s="4">
        <v>16</v>
      </c>
      <c r="F6386" s="4">
        <v>4.3</v>
      </c>
      <c r="G6386" s="4">
        <v>6.4</v>
      </c>
      <c r="H6386" s="4">
        <v>663</v>
      </c>
      <c r="I6386" s="4">
        <v>6</v>
      </c>
      <c r="J6386" s="4">
        <v>40</v>
      </c>
      <c r="K6386" s="4">
        <v>1</v>
      </c>
      <c r="L6386" s="4">
        <v>14</v>
      </c>
      <c r="M6386" s="4">
        <v>2</v>
      </c>
      <c r="N6386" s="4">
        <v>-0.3</v>
      </c>
      <c r="O6386" s="4">
        <f t="shared" si="792"/>
        <v>4</v>
      </c>
      <c r="P6386" s="4">
        <f t="shared" si="793"/>
        <v>5</v>
      </c>
      <c r="Q6386" s="4">
        <f t="shared" si="794"/>
        <v>2</v>
      </c>
      <c r="R6386" s="4">
        <f t="shared" si="795"/>
        <v>11</v>
      </c>
      <c r="S6386" s="4">
        <f t="shared" si="796"/>
        <v>99.7</v>
      </c>
      <c r="T6386" s="4" t="str">
        <f t="shared" si="797"/>
        <v>C - Entwicklungspotenzial</v>
      </c>
      <c r="U6386" s="4">
        <f>ROUND(((E6386-Hilfswerte!$B$20)/Hilfswerte!$B$21)+((F6386-Hilfswerte!$B$22)/Hilfswerte!$B$23)+((G6386-Hilfswerte!$B$24)/Hilfswerte!$B$25)+0.1*INDEX(Hilfswerte!$B$4:$B$15,MATCH(C6386,Hilfswerte!$A$4:$A$15,0)),2)</f>
        <v>-1.06</v>
      </c>
      <c r="V6386" s="4">
        <f>ROUND(SQRT((((E6386-Hilfswerte!$B$20)/Hilfswerte!$B$21)-Hilfswerte!$B$28)^2+(((F6386-Hilfswerte!$B$22)/Hilfswerte!$B$23)-Hilfswerte!$B$29)^2+(((G6386-Hilfswerte!$B$24)/Hilfswerte!$B$25)-Hilfswerte!$B$30)^2),3)</f>
        <v>1.1679999999999999</v>
      </c>
      <c r="W6386" s="4">
        <f>ROUND(E6386*Hilfswerte!$B$31,0)</f>
        <v>3289</v>
      </c>
      <c r="X6386" s="4">
        <f t="shared" si="798"/>
        <v>2626</v>
      </c>
      <c r="Y6386" s="4" t="str">
        <f>IF(T6386="A - Top-Kunde","bereits Top-Kunde",IF(AND(V6386&lt;=Hilfswerte!$B$34,H6386&lt;0.5*W6386),"Hoch",IF(AND(V6386&lt;=Hilfswerte!$B$35,H6386&lt;0.7*W6386),"Mittel","Niedrig")))</f>
        <v>Niedrig</v>
      </c>
      <c r="Z6386" s="4">
        <f t="shared" si="799"/>
        <v>7.9</v>
      </c>
      <c r="AA6386" s="4" t="str">
        <f>IF(J6386&gt;365,"Bereits abgewandert (Segment D)",IF(Z6386&gt;=Hilfswerte!$B$38,"Rot - akut gefaehrdet",IF(Z6386&gt;=Hilfswerte!$B$39,"Gelb - beobachten","Gruen - stabil")))</f>
        <v>Gruen - stabil</v>
      </c>
    </row>
    <row r="6387" spans="1:27" ht="15" customHeight="1" x14ac:dyDescent="0.25">
      <c r="A6387" s="4" t="s">
        <v>6734</v>
      </c>
      <c r="B6387" s="4" t="s">
        <v>363</v>
      </c>
      <c r="C6387" s="4" t="s">
        <v>59</v>
      </c>
      <c r="D6387" s="4" t="s">
        <v>52</v>
      </c>
      <c r="E6387" s="4">
        <v>22</v>
      </c>
      <c r="F6387" s="4">
        <v>3.3</v>
      </c>
      <c r="G6387" s="4">
        <v>9.1</v>
      </c>
      <c r="H6387" s="4">
        <v>1325</v>
      </c>
      <c r="I6387" s="4">
        <v>1</v>
      </c>
      <c r="J6387" s="4">
        <v>197</v>
      </c>
      <c r="K6387" s="4">
        <v>0</v>
      </c>
      <c r="L6387" s="4">
        <v>-7</v>
      </c>
      <c r="M6387" s="4">
        <v>3</v>
      </c>
      <c r="N6387" s="4">
        <v>19</v>
      </c>
      <c r="O6387" s="4">
        <f t="shared" si="792"/>
        <v>2</v>
      </c>
      <c r="P6387" s="4">
        <f t="shared" si="793"/>
        <v>1</v>
      </c>
      <c r="Q6387" s="4">
        <f t="shared" si="794"/>
        <v>3</v>
      </c>
      <c r="R6387" s="4">
        <f t="shared" si="795"/>
        <v>6</v>
      </c>
      <c r="S6387" s="4">
        <f t="shared" si="796"/>
        <v>69.5</v>
      </c>
      <c r="T6387" s="4" t="str">
        <f t="shared" si="797"/>
        <v>C - Entwicklungspotenzial</v>
      </c>
      <c r="U6387" s="4">
        <f>ROUND(((E6387-Hilfswerte!$B$20)/Hilfswerte!$B$21)+((F6387-Hilfswerte!$B$22)/Hilfswerte!$B$23)+((G6387-Hilfswerte!$B$24)/Hilfswerte!$B$25)+0.1*INDEX(Hilfswerte!$B$4:$B$15,MATCH(C6387,Hilfswerte!$A$4:$A$15,0)),2)</f>
        <v>-1.1100000000000001</v>
      </c>
      <c r="V6387" s="4">
        <f>ROUND(SQRT((((E6387-Hilfswerte!$B$20)/Hilfswerte!$B$21)-Hilfswerte!$B$28)^2+(((F6387-Hilfswerte!$B$22)/Hilfswerte!$B$23)-Hilfswerte!$B$29)^2+(((G6387-Hilfswerte!$B$24)/Hilfswerte!$B$25)-Hilfswerte!$B$30)^2),3)</f>
        <v>0.93899999999999995</v>
      </c>
      <c r="W6387" s="4">
        <f>ROUND(E6387*Hilfswerte!$B$31,0)</f>
        <v>4522</v>
      </c>
      <c r="X6387" s="4">
        <f t="shared" si="798"/>
        <v>3197</v>
      </c>
      <c r="Y6387" s="4" t="str">
        <f>IF(T6387="A - Top-Kunde","bereits Top-Kunde",IF(AND(V6387&lt;=Hilfswerte!$B$34,H6387&lt;0.5*W6387),"Hoch",IF(AND(V6387&lt;=Hilfswerte!$B$35,H6387&lt;0.7*W6387),"Mittel","Niedrig")))</f>
        <v>Mittel</v>
      </c>
      <c r="Z6387" s="4">
        <f t="shared" si="799"/>
        <v>9.9</v>
      </c>
      <c r="AA6387" s="4" t="str">
        <f>IF(J6387&gt;365,"Bereits abgewandert (Segment D)",IF(Z6387&gt;=Hilfswerte!$B$38,"Rot - akut gefaehrdet",IF(Z6387&gt;=Hilfswerte!$B$39,"Gelb - beobachten","Gruen - stabil")))</f>
        <v>Gruen - stabil</v>
      </c>
    </row>
    <row r="6388" spans="1:27" ht="15" customHeight="1" x14ac:dyDescent="0.25">
      <c r="A6388" s="4" t="s">
        <v>6735</v>
      </c>
      <c r="B6388" s="4" t="s">
        <v>217</v>
      </c>
      <c r="C6388" s="4" t="s">
        <v>33</v>
      </c>
      <c r="D6388" s="4" t="s">
        <v>30</v>
      </c>
      <c r="E6388" s="4">
        <v>106</v>
      </c>
      <c r="F6388" s="4">
        <v>26.2</v>
      </c>
      <c r="G6388" s="4">
        <v>16.8</v>
      </c>
      <c r="H6388" s="4">
        <v>0</v>
      </c>
      <c r="I6388" s="4">
        <v>0</v>
      </c>
      <c r="J6388" s="4">
        <v>860</v>
      </c>
      <c r="K6388" s="4">
        <v>0</v>
      </c>
      <c r="L6388" s="4">
        <v>5</v>
      </c>
      <c r="M6388" s="4">
        <v>0</v>
      </c>
      <c r="N6388" s="4">
        <v>-74.400000000000006</v>
      </c>
      <c r="O6388" s="4">
        <f t="shared" si="792"/>
        <v>1</v>
      </c>
      <c r="P6388" s="4">
        <f t="shared" si="793"/>
        <v>1</v>
      </c>
      <c r="Q6388" s="4">
        <f t="shared" si="794"/>
        <v>1</v>
      </c>
      <c r="R6388" s="4">
        <f t="shared" si="795"/>
        <v>3</v>
      </c>
      <c r="S6388" s="4">
        <f t="shared" si="796"/>
        <v>-8.6999999999999993</v>
      </c>
      <c r="T6388" s="4" t="str">
        <f t="shared" si="797"/>
        <v>D - Abwanderungsrisiko</v>
      </c>
      <c r="U6388" s="4">
        <f>ROUND(((E6388-Hilfswerte!$B$20)/Hilfswerte!$B$21)+((F6388-Hilfswerte!$B$22)/Hilfswerte!$B$23)+((G6388-Hilfswerte!$B$24)/Hilfswerte!$B$25)+0.1*INDEX(Hilfswerte!$B$4:$B$15,MATCH(C6388,Hilfswerte!$A$4:$A$15,0)),2)</f>
        <v>0.98</v>
      </c>
      <c r="V6388" s="4">
        <f>ROUND(SQRT((((E6388-Hilfswerte!$B$20)/Hilfswerte!$B$21)-Hilfswerte!$B$28)^2+(((F6388-Hilfswerte!$B$22)/Hilfswerte!$B$23)-Hilfswerte!$B$29)^2+(((G6388-Hilfswerte!$B$24)/Hilfswerte!$B$25)-Hilfswerte!$B$30)^2),3)</f>
        <v>0.94799999999999995</v>
      </c>
      <c r="W6388" s="4">
        <f>ROUND(E6388*Hilfswerte!$B$31,0)</f>
        <v>21788</v>
      </c>
      <c r="X6388" s="4">
        <f t="shared" si="798"/>
        <v>21788</v>
      </c>
      <c r="Y6388" s="4" t="str">
        <f>IF(T6388="A - Top-Kunde","bereits Top-Kunde",IF(AND(V6388&lt;=Hilfswerte!$B$34,H6388&lt;0.5*W6388),"Hoch",IF(AND(V6388&lt;=Hilfswerte!$B$35,H6388&lt;0.7*W6388),"Mittel","Niedrig")))</f>
        <v>Mittel</v>
      </c>
      <c r="Z6388" s="4">
        <f t="shared" si="799"/>
        <v>73.8</v>
      </c>
      <c r="AA6388" s="4" t="str">
        <f>IF(J6388&gt;365,"Bereits abgewandert (Segment D)",IF(Z6388&gt;=Hilfswerte!$B$38,"Rot - akut gefaehrdet",IF(Z6388&gt;=Hilfswerte!$B$39,"Gelb - beobachten","Gruen - stabil")))</f>
        <v>Bereits abgewandert (Segment D)</v>
      </c>
    </row>
    <row r="6389" spans="1:27" ht="15" customHeight="1" x14ac:dyDescent="0.25">
      <c r="A6389" s="4" t="s">
        <v>6736</v>
      </c>
      <c r="B6389" s="4" t="s">
        <v>543</v>
      </c>
      <c r="C6389" s="4" t="s">
        <v>89</v>
      </c>
      <c r="D6389" s="4" t="s">
        <v>77</v>
      </c>
      <c r="E6389" s="4">
        <v>90</v>
      </c>
      <c r="F6389" s="4">
        <v>22.9</v>
      </c>
      <c r="G6389" s="4">
        <v>3.8</v>
      </c>
      <c r="H6389" s="4">
        <v>3198</v>
      </c>
      <c r="I6389" s="4">
        <v>1</v>
      </c>
      <c r="J6389" s="4">
        <v>214</v>
      </c>
      <c r="K6389" s="4">
        <v>1</v>
      </c>
      <c r="L6389" s="4">
        <v>19</v>
      </c>
      <c r="M6389" s="4">
        <v>6</v>
      </c>
      <c r="N6389" s="4">
        <v>-3.1</v>
      </c>
      <c r="O6389" s="4">
        <f t="shared" si="792"/>
        <v>2</v>
      </c>
      <c r="P6389" s="4">
        <f t="shared" si="793"/>
        <v>1</v>
      </c>
      <c r="Q6389" s="4">
        <f t="shared" si="794"/>
        <v>4</v>
      </c>
      <c r="R6389" s="4">
        <f t="shared" si="795"/>
        <v>7</v>
      </c>
      <c r="S6389" s="4">
        <f t="shared" si="796"/>
        <v>56.8</v>
      </c>
      <c r="T6389" s="4" t="str">
        <f t="shared" si="797"/>
        <v>C - Entwicklungspotenzial</v>
      </c>
      <c r="U6389" s="4">
        <f>ROUND(((E6389-Hilfswerte!$B$20)/Hilfswerte!$B$21)+((F6389-Hilfswerte!$B$22)/Hilfswerte!$B$23)+((G6389-Hilfswerte!$B$24)/Hilfswerte!$B$25)+0.1*INDEX(Hilfswerte!$B$4:$B$15,MATCH(C6389,Hilfswerte!$A$4:$A$15,0)),2)</f>
        <v>-0.94</v>
      </c>
      <c r="V6389" s="4">
        <f>ROUND(SQRT((((E6389-Hilfswerte!$B$20)/Hilfswerte!$B$21)-Hilfswerte!$B$28)^2+(((F6389-Hilfswerte!$B$22)/Hilfswerte!$B$23)-Hilfswerte!$B$29)^2+(((G6389-Hilfswerte!$B$24)/Hilfswerte!$B$25)-Hilfswerte!$B$30)^2),3)</f>
        <v>1.2509999999999999</v>
      </c>
      <c r="W6389" s="4">
        <f>ROUND(E6389*Hilfswerte!$B$31,0)</f>
        <v>18499</v>
      </c>
      <c r="X6389" s="4">
        <f t="shared" si="798"/>
        <v>15301</v>
      </c>
      <c r="Y6389" s="4" t="str">
        <f>IF(T6389="A - Top-Kunde","bereits Top-Kunde",IF(AND(V6389&lt;=Hilfswerte!$B$34,H6389&lt;0.5*W6389),"Hoch",IF(AND(V6389&lt;=Hilfswerte!$B$35,H6389&lt;0.7*W6389),"Mittel","Niedrig")))</f>
        <v>Niedrig</v>
      </c>
      <c r="Z6389" s="4">
        <f t="shared" si="799"/>
        <v>18.7</v>
      </c>
      <c r="AA6389" s="4" t="str">
        <f>IF(J6389&gt;365,"Bereits abgewandert (Segment D)",IF(Z6389&gt;=Hilfswerte!$B$38,"Rot - akut gefaehrdet",IF(Z6389&gt;=Hilfswerte!$B$39,"Gelb - beobachten","Gruen - stabil")))</f>
        <v>Gelb - beobachten</v>
      </c>
    </row>
    <row r="6390" spans="1:27" ht="15" customHeight="1" x14ac:dyDescent="0.25">
      <c r="A6390" s="4" t="s">
        <v>6737</v>
      </c>
      <c r="B6390" s="4" t="s">
        <v>1315</v>
      </c>
      <c r="C6390" s="4" t="s">
        <v>62</v>
      </c>
      <c r="D6390" s="4" t="s">
        <v>56</v>
      </c>
      <c r="E6390" s="4">
        <v>135</v>
      </c>
      <c r="F6390" s="4">
        <v>33.1</v>
      </c>
      <c r="G6390" s="4">
        <v>19.100000000000001</v>
      </c>
      <c r="H6390" s="4">
        <v>12603</v>
      </c>
      <c r="I6390" s="4">
        <v>4</v>
      </c>
      <c r="J6390" s="4">
        <v>6</v>
      </c>
      <c r="K6390" s="4">
        <v>0</v>
      </c>
      <c r="L6390" s="4">
        <v>20</v>
      </c>
      <c r="M6390" s="4">
        <v>1</v>
      </c>
      <c r="N6390" s="4">
        <v>-9.3000000000000007</v>
      </c>
      <c r="O6390" s="4">
        <f t="shared" si="792"/>
        <v>5</v>
      </c>
      <c r="P6390" s="4">
        <f t="shared" si="793"/>
        <v>4</v>
      </c>
      <c r="Q6390" s="4">
        <f t="shared" si="794"/>
        <v>5</v>
      </c>
      <c r="R6390" s="4">
        <f t="shared" si="795"/>
        <v>14</v>
      </c>
      <c r="S6390" s="4">
        <f t="shared" si="796"/>
        <v>129.4</v>
      </c>
      <c r="T6390" s="4" t="str">
        <f t="shared" si="797"/>
        <v>A - Top-Kunde</v>
      </c>
      <c r="U6390" s="4">
        <f>ROUND(((E6390-Hilfswerte!$B$20)/Hilfswerte!$B$21)+((F6390-Hilfswerte!$B$22)/Hilfswerte!$B$23)+((G6390-Hilfswerte!$B$24)/Hilfswerte!$B$25)+0.1*INDEX(Hilfswerte!$B$4:$B$15,MATCH(C6390,Hilfswerte!$A$4:$A$15,0)),2)</f>
        <v>1.99</v>
      </c>
      <c r="V6390" s="4">
        <f>ROUND(SQRT((((E6390-Hilfswerte!$B$20)/Hilfswerte!$B$21)-Hilfswerte!$B$28)^2+(((F6390-Hilfswerte!$B$22)/Hilfswerte!$B$23)-Hilfswerte!$B$29)^2+(((G6390-Hilfswerte!$B$24)/Hilfswerte!$B$25)-Hilfswerte!$B$30)^2),3)</f>
        <v>1.2629999999999999</v>
      </c>
      <c r="W6390" s="4">
        <f>ROUND(E6390*Hilfswerte!$B$31,0)</f>
        <v>27749</v>
      </c>
      <c r="X6390" s="4">
        <f t="shared" si="798"/>
        <v>15146</v>
      </c>
      <c r="Y6390" s="4" t="str">
        <f>IF(T6390="A - Top-Kunde","bereits Top-Kunde",IF(AND(V6390&lt;=Hilfswerte!$B$34,H6390&lt;0.5*W6390),"Hoch",IF(AND(V6390&lt;=Hilfswerte!$B$35,H6390&lt;0.7*W6390),"Mittel","Niedrig")))</f>
        <v>bereits Top-Kunde</v>
      </c>
      <c r="Z6390" s="4">
        <f t="shared" si="799"/>
        <v>8</v>
      </c>
      <c r="AA6390" s="4" t="str">
        <f>IF(J6390&gt;365,"Bereits abgewandert (Segment D)",IF(Z6390&gt;=Hilfswerte!$B$38,"Rot - akut gefaehrdet",IF(Z6390&gt;=Hilfswerte!$B$39,"Gelb - beobachten","Gruen - stabil")))</f>
        <v>Gruen - stabil</v>
      </c>
    </row>
    <row r="6391" spans="1:27" ht="15" customHeight="1" x14ac:dyDescent="0.25">
      <c r="A6391" s="4" t="s">
        <v>6738</v>
      </c>
      <c r="B6391" s="4" t="s">
        <v>136</v>
      </c>
      <c r="C6391" s="4" t="s">
        <v>84</v>
      </c>
      <c r="D6391" s="4" t="s">
        <v>30</v>
      </c>
      <c r="E6391" s="4">
        <v>46</v>
      </c>
      <c r="F6391" s="4">
        <v>10.4</v>
      </c>
      <c r="G6391" s="4">
        <v>15.2</v>
      </c>
      <c r="H6391" s="4">
        <v>5404</v>
      </c>
      <c r="I6391" s="4">
        <v>2</v>
      </c>
      <c r="J6391" s="4">
        <v>11</v>
      </c>
      <c r="K6391" s="4">
        <v>0</v>
      </c>
      <c r="L6391" s="4">
        <v>24</v>
      </c>
      <c r="M6391" s="4">
        <v>5</v>
      </c>
      <c r="N6391" s="4">
        <v>-3.7</v>
      </c>
      <c r="O6391" s="4">
        <f t="shared" si="792"/>
        <v>5</v>
      </c>
      <c r="P6391" s="4">
        <f t="shared" si="793"/>
        <v>2</v>
      </c>
      <c r="Q6391" s="4">
        <f t="shared" si="794"/>
        <v>4</v>
      </c>
      <c r="R6391" s="4">
        <f t="shared" si="795"/>
        <v>11</v>
      </c>
      <c r="S6391" s="4">
        <f t="shared" si="796"/>
        <v>101</v>
      </c>
      <c r="T6391" s="4" t="str">
        <f t="shared" si="797"/>
        <v>C - Entwicklungspotenzial</v>
      </c>
      <c r="U6391" s="4">
        <f>ROUND(((E6391-Hilfswerte!$B$20)/Hilfswerte!$B$21)+((F6391-Hilfswerte!$B$22)/Hilfswerte!$B$23)+((G6391-Hilfswerte!$B$24)/Hilfswerte!$B$25)+0.1*INDEX(Hilfswerte!$B$4:$B$15,MATCH(C6391,Hilfswerte!$A$4:$A$15,0)),2)</f>
        <v>0.16</v>
      </c>
      <c r="V6391" s="4">
        <f>ROUND(SQRT((((E6391-Hilfswerte!$B$20)/Hilfswerte!$B$21)-Hilfswerte!$B$28)^2+(((F6391-Hilfswerte!$B$22)/Hilfswerte!$B$23)-Hilfswerte!$B$29)^2+(((G6391-Hilfswerte!$B$24)/Hilfswerte!$B$25)-Hilfswerte!$B$30)^2),3)</f>
        <v>0.95499999999999996</v>
      </c>
      <c r="W6391" s="4">
        <f>ROUND(E6391*Hilfswerte!$B$31,0)</f>
        <v>9455</v>
      </c>
      <c r="X6391" s="4">
        <f t="shared" si="798"/>
        <v>4051</v>
      </c>
      <c r="Y6391" s="4" t="str">
        <f>IF(T6391="A - Top-Kunde","bereits Top-Kunde",IF(AND(V6391&lt;=Hilfswerte!$B$34,H6391&lt;0.5*W6391),"Hoch",IF(AND(V6391&lt;=Hilfswerte!$B$35,H6391&lt;0.7*W6391),"Mittel","Niedrig")))</f>
        <v>Mittel</v>
      </c>
      <c r="Z6391" s="4">
        <f t="shared" si="799"/>
        <v>6.8</v>
      </c>
      <c r="AA6391" s="4" t="str">
        <f>IF(J6391&gt;365,"Bereits abgewandert (Segment D)",IF(Z6391&gt;=Hilfswerte!$B$38,"Rot - akut gefaehrdet",IF(Z6391&gt;=Hilfswerte!$B$39,"Gelb - beobachten","Gruen - stabil")))</f>
        <v>Gruen - stabil</v>
      </c>
    </row>
    <row r="6392" spans="1:27" ht="15" customHeight="1" x14ac:dyDescent="0.25">
      <c r="A6392" s="4" t="s">
        <v>6739</v>
      </c>
      <c r="B6392" s="4" t="s">
        <v>1304</v>
      </c>
      <c r="C6392" s="4" t="s">
        <v>51</v>
      </c>
      <c r="D6392" s="4" t="s">
        <v>48</v>
      </c>
      <c r="E6392" s="4">
        <v>52</v>
      </c>
      <c r="F6392" s="4">
        <v>8.6999999999999993</v>
      </c>
      <c r="G6392" s="4">
        <v>19.100000000000001</v>
      </c>
      <c r="H6392" s="4">
        <v>2500</v>
      </c>
      <c r="I6392" s="4">
        <v>2</v>
      </c>
      <c r="J6392" s="4">
        <v>164</v>
      </c>
      <c r="K6392" s="4">
        <v>0</v>
      </c>
      <c r="L6392" s="4">
        <v>2</v>
      </c>
      <c r="M6392" s="4">
        <v>6</v>
      </c>
      <c r="N6392" s="4">
        <v>0.3</v>
      </c>
      <c r="O6392" s="4">
        <f t="shared" si="792"/>
        <v>3</v>
      </c>
      <c r="P6392" s="4">
        <f t="shared" si="793"/>
        <v>2</v>
      </c>
      <c r="Q6392" s="4">
        <f t="shared" si="794"/>
        <v>4</v>
      </c>
      <c r="R6392" s="4">
        <f t="shared" si="795"/>
        <v>9</v>
      </c>
      <c r="S6392" s="4">
        <f t="shared" si="796"/>
        <v>89.6</v>
      </c>
      <c r="T6392" s="4" t="str">
        <f t="shared" si="797"/>
        <v>C - Entwicklungspotenzial</v>
      </c>
      <c r="U6392" s="4">
        <f>ROUND(((E6392-Hilfswerte!$B$20)/Hilfswerte!$B$21)+((F6392-Hilfswerte!$B$22)/Hilfswerte!$B$23)+((G6392-Hilfswerte!$B$24)/Hilfswerte!$B$25)+0.1*INDEX(Hilfswerte!$B$4:$B$15,MATCH(C6392,Hilfswerte!$A$4:$A$15,0)),2)</f>
        <v>1.1200000000000001</v>
      </c>
      <c r="V6392" s="4">
        <f>ROUND(SQRT((((E6392-Hilfswerte!$B$20)/Hilfswerte!$B$21)-Hilfswerte!$B$28)^2+(((F6392-Hilfswerte!$B$22)/Hilfswerte!$B$23)-Hilfswerte!$B$29)^2+(((G6392-Hilfswerte!$B$24)/Hilfswerte!$B$25)-Hilfswerte!$B$30)^2),3)</f>
        <v>1.444</v>
      </c>
      <c r="W6392" s="4">
        <f>ROUND(E6392*Hilfswerte!$B$31,0)</f>
        <v>10688</v>
      </c>
      <c r="X6392" s="4">
        <f t="shared" si="798"/>
        <v>8188</v>
      </c>
      <c r="Y6392" s="4" t="str">
        <f>IF(T6392="A - Top-Kunde","bereits Top-Kunde",IF(AND(V6392&lt;=Hilfswerte!$B$34,H6392&lt;0.5*W6392),"Hoch",IF(AND(V6392&lt;=Hilfswerte!$B$35,H6392&lt;0.7*W6392),"Mittel","Niedrig")))</f>
        <v>Niedrig</v>
      </c>
      <c r="Z6392" s="4">
        <f t="shared" si="799"/>
        <v>8.6</v>
      </c>
      <c r="AA6392" s="4" t="str">
        <f>IF(J6392&gt;365,"Bereits abgewandert (Segment D)",IF(Z6392&gt;=Hilfswerte!$B$38,"Rot - akut gefaehrdet",IF(Z6392&gt;=Hilfswerte!$B$39,"Gelb - beobachten","Gruen - stabil")))</f>
        <v>Gruen - stabil</v>
      </c>
    </row>
    <row r="6393" spans="1:27" ht="15" customHeight="1" x14ac:dyDescent="0.25">
      <c r="A6393" s="4" t="s">
        <v>6740</v>
      </c>
      <c r="B6393" s="4" t="s">
        <v>505</v>
      </c>
      <c r="C6393" s="4" t="s">
        <v>29</v>
      </c>
      <c r="D6393" s="4" t="s">
        <v>30</v>
      </c>
      <c r="E6393" s="4">
        <v>69</v>
      </c>
      <c r="F6393" s="4">
        <v>18</v>
      </c>
      <c r="G6393" s="4">
        <v>10.7</v>
      </c>
      <c r="H6393" s="4">
        <v>5136</v>
      </c>
      <c r="I6393" s="4">
        <v>2</v>
      </c>
      <c r="J6393" s="4">
        <v>12</v>
      </c>
      <c r="K6393" s="4">
        <v>0</v>
      </c>
      <c r="L6393" s="4">
        <v>10</v>
      </c>
      <c r="M6393" s="4">
        <v>3</v>
      </c>
      <c r="N6393" s="4">
        <v>-13.5</v>
      </c>
      <c r="O6393" s="4">
        <f t="shared" si="792"/>
        <v>5</v>
      </c>
      <c r="P6393" s="4">
        <f t="shared" si="793"/>
        <v>2</v>
      </c>
      <c r="Q6393" s="4">
        <f t="shared" si="794"/>
        <v>4</v>
      </c>
      <c r="R6393" s="4">
        <f t="shared" si="795"/>
        <v>11</v>
      </c>
      <c r="S6393" s="4">
        <f t="shared" si="796"/>
        <v>100.3</v>
      </c>
      <c r="T6393" s="4" t="str">
        <f t="shared" si="797"/>
        <v>C - Entwicklungspotenzial</v>
      </c>
      <c r="U6393" s="4">
        <f>ROUND(((E6393-Hilfswerte!$B$20)/Hilfswerte!$B$21)+((F6393-Hilfswerte!$B$22)/Hilfswerte!$B$23)+((G6393-Hilfswerte!$B$24)/Hilfswerte!$B$25)+0.1*INDEX(Hilfswerte!$B$4:$B$15,MATCH(C6393,Hilfswerte!$A$4:$A$15,0)),2)</f>
        <v>-0.05</v>
      </c>
      <c r="V6393" s="4">
        <f>ROUND(SQRT((((E6393-Hilfswerte!$B$20)/Hilfswerte!$B$21)-Hilfswerte!$B$28)^2+(((F6393-Hilfswerte!$B$22)/Hilfswerte!$B$23)-Hilfswerte!$B$29)^2+(((G6393-Hilfswerte!$B$24)/Hilfswerte!$B$25)-Hilfswerte!$B$30)^2),3)</f>
        <v>0.55600000000000005</v>
      </c>
      <c r="W6393" s="4">
        <f>ROUND(E6393*Hilfswerte!$B$31,0)</f>
        <v>14183</v>
      </c>
      <c r="X6393" s="4">
        <f t="shared" si="798"/>
        <v>9047</v>
      </c>
      <c r="Y6393" s="4" t="str">
        <f>IF(T6393="A - Top-Kunde","bereits Top-Kunde",IF(AND(V6393&lt;=Hilfswerte!$B$34,H6393&lt;0.5*W6393),"Hoch",IF(AND(V6393&lt;=Hilfswerte!$B$35,H6393&lt;0.7*W6393),"Mittel","Niedrig")))</f>
        <v>Hoch</v>
      </c>
      <c r="Z6393" s="4">
        <f t="shared" si="799"/>
        <v>8</v>
      </c>
      <c r="AA6393" s="4" t="str">
        <f>IF(J6393&gt;365,"Bereits abgewandert (Segment D)",IF(Z6393&gt;=Hilfswerte!$B$38,"Rot - akut gefaehrdet",IF(Z6393&gt;=Hilfswerte!$B$39,"Gelb - beobachten","Gruen - stabil")))</f>
        <v>Gruen - stabil</v>
      </c>
    </row>
    <row r="6394" spans="1:27" ht="15" customHeight="1" x14ac:dyDescent="0.25">
      <c r="A6394" s="4" t="s">
        <v>6741</v>
      </c>
      <c r="B6394" s="4" t="s">
        <v>88</v>
      </c>
      <c r="C6394" s="4" t="s">
        <v>65</v>
      </c>
      <c r="D6394" s="4" t="s">
        <v>30</v>
      </c>
      <c r="E6394" s="4">
        <v>55</v>
      </c>
      <c r="F6394" s="4">
        <v>15.3</v>
      </c>
      <c r="G6394" s="4">
        <v>9.6</v>
      </c>
      <c r="H6394" s="4">
        <v>9087</v>
      </c>
      <c r="I6394" s="4">
        <v>5</v>
      </c>
      <c r="J6394" s="4">
        <v>45</v>
      </c>
      <c r="K6394" s="4">
        <v>1</v>
      </c>
      <c r="L6394" s="4">
        <v>46</v>
      </c>
      <c r="M6394" s="4">
        <v>5</v>
      </c>
      <c r="N6394" s="4">
        <v>-2.6</v>
      </c>
      <c r="O6394" s="4">
        <f t="shared" si="792"/>
        <v>4</v>
      </c>
      <c r="P6394" s="4">
        <f t="shared" si="793"/>
        <v>5</v>
      </c>
      <c r="Q6394" s="4">
        <f t="shared" si="794"/>
        <v>5</v>
      </c>
      <c r="R6394" s="4">
        <f t="shared" si="795"/>
        <v>14</v>
      </c>
      <c r="S6394" s="4">
        <f t="shared" si="796"/>
        <v>118.9</v>
      </c>
      <c r="T6394" s="4" t="str">
        <f t="shared" si="797"/>
        <v>B - Kernkunde</v>
      </c>
      <c r="U6394" s="4">
        <f>ROUND(((E6394-Hilfswerte!$B$20)/Hilfswerte!$B$21)+((F6394-Hilfswerte!$B$22)/Hilfswerte!$B$23)+((G6394-Hilfswerte!$B$24)/Hilfswerte!$B$25)+0.1*INDEX(Hilfswerte!$B$4:$B$15,MATCH(C6394,Hilfswerte!$A$4:$A$15,0)),2)</f>
        <v>-0.66</v>
      </c>
      <c r="V6394" s="4">
        <f>ROUND(SQRT((((E6394-Hilfswerte!$B$20)/Hilfswerte!$B$21)-Hilfswerte!$B$28)^2+(((F6394-Hilfswerte!$B$22)/Hilfswerte!$B$23)-Hilfswerte!$B$29)^2+(((G6394-Hilfswerte!$B$24)/Hilfswerte!$B$25)-Hilfswerte!$B$30)^2),3)</f>
        <v>0.67700000000000005</v>
      </c>
      <c r="W6394" s="4">
        <f>ROUND(E6394*Hilfswerte!$B$31,0)</f>
        <v>11305</v>
      </c>
      <c r="X6394" s="4">
        <f t="shared" si="798"/>
        <v>2218</v>
      </c>
      <c r="Y6394" s="4" t="str">
        <f>IF(T6394="A - Top-Kunde","bereits Top-Kunde",IF(AND(V6394&lt;=Hilfswerte!$B$34,H6394&lt;0.5*W6394),"Hoch",IF(AND(V6394&lt;=Hilfswerte!$B$35,H6394&lt;0.7*W6394),"Mittel","Niedrig")))</f>
        <v>Niedrig</v>
      </c>
      <c r="Z6394" s="4">
        <f t="shared" si="799"/>
        <v>15.5</v>
      </c>
      <c r="AA6394" s="4" t="str">
        <f>IF(J6394&gt;365,"Bereits abgewandert (Segment D)",IF(Z6394&gt;=Hilfswerte!$B$38,"Rot - akut gefaehrdet",IF(Z6394&gt;=Hilfswerte!$B$39,"Gelb - beobachten","Gruen - stabil")))</f>
        <v>Gelb - beobachten</v>
      </c>
    </row>
    <row r="6395" spans="1:27" ht="15" customHeight="1" x14ac:dyDescent="0.25">
      <c r="A6395" s="4" t="s">
        <v>6742</v>
      </c>
      <c r="B6395" s="4" t="s">
        <v>415</v>
      </c>
      <c r="C6395" s="4" t="s">
        <v>65</v>
      </c>
      <c r="D6395" s="4" t="s">
        <v>30</v>
      </c>
      <c r="E6395" s="4">
        <v>68</v>
      </c>
      <c r="F6395" s="4">
        <v>20.6</v>
      </c>
      <c r="G6395" s="4">
        <v>8.6</v>
      </c>
      <c r="H6395" s="4">
        <v>23325</v>
      </c>
      <c r="I6395" s="4">
        <v>2</v>
      </c>
      <c r="J6395" s="4">
        <v>174</v>
      </c>
      <c r="K6395" s="4">
        <v>0</v>
      </c>
      <c r="L6395" s="4">
        <v>18</v>
      </c>
      <c r="M6395" s="4">
        <v>3</v>
      </c>
      <c r="N6395" s="4">
        <v>5</v>
      </c>
      <c r="O6395" s="4">
        <f t="shared" si="792"/>
        <v>3</v>
      </c>
      <c r="P6395" s="4">
        <f t="shared" si="793"/>
        <v>2</v>
      </c>
      <c r="Q6395" s="4">
        <f t="shared" si="794"/>
        <v>5</v>
      </c>
      <c r="R6395" s="4">
        <f t="shared" si="795"/>
        <v>10</v>
      </c>
      <c r="S6395" s="4">
        <f t="shared" si="796"/>
        <v>97.1</v>
      </c>
      <c r="T6395" s="4" t="str">
        <f t="shared" si="797"/>
        <v>C - Entwicklungspotenzial</v>
      </c>
      <c r="U6395" s="4">
        <f>ROUND(((E6395-Hilfswerte!$B$20)/Hilfswerte!$B$21)+((F6395-Hilfswerte!$B$22)/Hilfswerte!$B$23)+((G6395-Hilfswerte!$B$24)/Hilfswerte!$B$25)+0.1*INDEX(Hilfswerte!$B$4:$B$15,MATCH(C6395,Hilfswerte!$A$4:$A$15,0)),2)</f>
        <v>-0.66</v>
      </c>
      <c r="V6395" s="4">
        <f>ROUND(SQRT((((E6395-Hilfswerte!$B$20)/Hilfswerte!$B$21)-Hilfswerte!$B$28)^2+(((F6395-Hilfswerte!$B$22)/Hilfswerte!$B$23)-Hilfswerte!$B$29)^2+(((G6395-Hilfswerte!$B$24)/Hilfswerte!$B$25)-Hilfswerte!$B$30)^2),3)</f>
        <v>0.66800000000000004</v>
      </c>
      <c r="W6395" s="4">
        <f>ROUND(E6395*Hilfswerte!$B$31,0)</f>
        <v>13977</v>
      </c>
      <c r="X6395" s="4">
        <f t="shared" si="798"/>
        <v>0</v>
      </c>
      <c r="Y6395" s="4" t="str">
        <f>IF(T6395="A - Top-Kunde","bereits Top-Kunde",IF(AND(V6395&lt;=Hilfswerte!$B$34,H6395&lt;0.5*W6395),"Hoch",IF(AND(V6395&lt;=Hilfswerte!$B$35,H6395&lt;0.7*W6395),"Mittel","Niedrig")))</f>
        <v>Niedrig</v>
      </c>
      <c r="Z6395" s="4">
        <f t="shared" si="799"/>
        <v>12.3</v>
      </c>
      <c r="AA6395" s="4" t="str">
        <f>IF(J6395&gt;365,"Bereits abgewandert (Segment D)",IF(Z6395&gt;=Hilfswerte!$B$38,"Rot - akut gefaehrdet",IF(Z6395&gt;=Hilfswerte!$B$39,"Gelb - beobachten","Gruen - stabil")))</f>
        <v>Gruen - stabil</v>
      </c>
    </row>
    <row r="6396" spans="1:27" ht="15" customHeight="1" x14ac:dyDescent="0.25">
      <c r="A6396" s="4" t="s">
        <v>6743</v>
      </c>
      <c r="B6396" s="4" t="s">
        <v>601</v>
      </c>
      <c r="C6396" s="4" t="s">
        <v>33</v>
      </c>
      <c r="D6396" s="4" t="s">
        <v>30</v>
      </c>
      <c r="E6396" s="4">
        <v>81</v>
      </c>
      <c r="F6396" s="4">
        <v>18.899999999999999</v>
      </c>
      <c r="G6396" s="4">
        <v>17.3</v>
      </c>
      <c r="H6396" s="4">
        <v>0</v>
      </c>
      <c r="I6396" s="4">
        <v>0</v>
      </c>
      <c r="J6396" s="4">
        <v>792</v>
      </c>
      <c r="K6396" s="4">
        <v>0</v>
      </c>
      <c r="L6396" s="4">
        <v>-5</v>
      </c>
      <c r="M6396" s="4">
        <v>0</v>
      </c>
      <c r="N6396" s="4">
        <v>-58.4</v>
      </c>
      <c r="O6396" s="4">
        <f t="shared" si="792"/>
        <v>1</v>
      </c>
      <c r="P6396" s="4">
        <f t="shared" si="793"/>
        <v>1</v>
      </c>
      <c r="Q6396" s="4">
        <f t="shared" si="794"/>
        <v>1</v>
      </c>
      <c r="R6396" s="4">
        <f t="shared" si="795"/>
        <v>3</v>
      </c>
      <c r="S6396" s="4">
        <f t="shared" si="796"/>
        <v>0.8</v>
      </c>
      <c r="T6396" s="4" t="str">
        <f t="shared" si="797"/>
        <v>D - Abwanderungsrisiko</v>
      </c>
      <c r="U6396" s="4">
        <f>ROUND(((E6396-Hilfswerte!$B$20)/Hilfswerte!$B$21)+((F6396-Hilfswerte!$B$22)/Hilfswerte!$B$23)+((G6396-Hilfswerte!$B$24)/Hilfswerte!$B$25)+0.1*INDEX(Hilfswerte!$B$4:$B$15,MATCH(C6396,Hilfswerte!$A$4:$A$15,0)),2)</f>
        <v>0.82</v>
      </c>
      <c r="V6396" s="4">
        <f>ROUND(SQRT((((E6396-Hilfswerte!$B$20)/Hilfswerte!$B$21)-Hilfswerte!$B$28)^2+(((F6396-Hilfswerte!$B$22)/Hilfswerte!$B$23)-Hilfswerte!$B$29)^2+(((G6396-Hilfswerte!$B$24)/Hilfswerte!$B$25)-Hilfswerte!$B$30)^2),3)</f>
        <v>1.089</v>
      </c>
      <c r="W6396" s="4">
        <f>ROUND(E6396*Hilfswerte!$B$31,0)</f>
        <v>16649</v>
      </c>
      <c r="X6396" s="4">
        <f t="shared" si="798"/>
        <v>16649</v>
      </c>
      <c r="Y6396" s="4" t="str">
        <f>IF(T6396="A - Top-Kunde","bereits Top-Kunde",IF(AND(V6396&lt;=Hilfswerte!$B$34,H6396&lt;0.5*W6396),"Hoch",IF(AND(V6396&lt;=Hilfswerte!$B$35,H6396&lt;0.7*W6396),"Mittel","Niedrig")))</f>
        <v>Mittel</v>
      </c>
      <c r="Z6396" s="4">
        <f t="shared" si="799"/>
        <v>63</v>
      </c>
      <c r="AA6396" s="4" t="str">
        <f>IF(J6396&gt;365,"Bereits abgewandert (Segment D)",IF(Z6396&gt;=Hilfswerte!$B$38,"Rot - akut gefaehrdet",IF(Z6396&gt;=Hilfswerte!$B$39,"Gelb - beobachten","Gruen - stabil")))</f>
        <v>Bereits abgewandert (Segment D)</v>
      </c>
    </row>
    <row r="6397" spans="1:27" ht="15" customHeight="1" x14ac:dyDescent="0.25">
      <c r="A6397" s="4" t="s">
        <v>6744</v>
      </c>
      <c r="B6397" s="4" t="s">
        <v>787</v>
      </c>
      <c r="C6397" s="4" t="s">
        <v>29</v>
      </c>
      <c r="D6397" s="4" t="s">
        <v>77</v>
      </c>
      <c r="E6397" s="4">
        <v>81</v>
      </c>
      <c r="F6397" s="4">
        <v>11.5</v>
      </c>
      <c r="G6397" s="4">
        <v>4.2</v>
      </c>
      <c r="H6397" s="4">
        <v>20102</v>
      </c>
      <c r="I6397" s="4">
        <v>2</v>
      </c>
      <c r="J6397" s="4">
        <v>354</v>
      </c>
      <c r="K6397" s="4">
        <v>0</v>
      </c>
      <c r="L6397" s="4">
        <v>16</v>
      </c>
      <c r="M6397" s="4">
        <v>6</v>
      </c>
      <c r="N6397" s="4">
        <v>-34.200000000000003</v>
      </c>
      <c r="O6397" s="4">
        <f t="shared" si="792"/>
        <v>2</v>
      </c>
      <c r="P6397" s="4">
        <f t="shared" si="793"/>
        <v>2</v>
      </c>
      <c r="Q6397" s="4">
        <f t="shared" si="794"/>
        <v>5</v>
      </c>
      <c r="R6397" s="4">
        <f t="shared" si="795"/>
        <v>9</v>
      </c>
      <c r="S6397" s="4">
        <f t="shared" si="796"/>
        <v>68.099999999999994</v>
      </c>
      <c r="T6397" s="4" t="str">
        <f t="shared" si="797"/>
        <v>C - Entwicklungspotenzial</v>
      </c>
      <c r="U6397" s="4">
        <f>ROUND(((E6397-Hilfswerte!$B$20)/Hilfswerte!$B$21)+((F6397-Hilfswerte!$B$22)/Hilfswerte!$B$23)+((G6397-Hilfswerte!$B$24)/Hilfswerte!$B$25)+0.1*INDEX(Hilfswerte!$B$4:$B$15,MATCH(C6397,Hilfswerte!$A$4:$A$15,0)),2)</f>
        <v>-1.1499999999999999</v>
      </c>
      <c r="V6397" s="4">
        <f>ROUND(SQRT((((E6397-Hilfswerte!$B$20)/Hilfswerte!$B$21)-Hilfswerte!$B$28)^2+(((F6397-Hilfswerte!$B$22)/Hilfswerte!$B$23)-Hilfswerte!$B$29)^2+(((G6397-Hilfswerte!$B$24)/Hilfswerte!$B$25)-Hilfswerte!$B$30)^2),3)</f>
        <v>1.264</v>
      </c>
      <c r="W6397" s="4">
        <f>ROUND(E6397*Hilfswerte!$B$31,0)</f>
        <v>16649</v>
      </c>
      <c r="X6397" s="4">
        <f t="shared" si="798"/>
        <v>0</v>
      </c>
      <c r="Y6397" s="4" t="str">
        <f>IF(T6397="A - Top-Kunde","bereits Top-Kunde",IF(AND(V6397&lt;=Hilfswerte!$B$34,H6397&lt;0.5*W6397),"Hoch",IF(AND(V6397&lt;=Hilfswerte!$B$35,H6397&lt;0.7*W6397),"Mittel","Niedrig")))</f>
        <v>Niedrig</v>
      </c>
      <c r="Z6397" s="4">
        <f t="shared" si="799"/>
        <v>34.6</v>
      </c>
      <c r="AA6397" s="4" t="str">
        <f>IF(J6397&gt;365,"Bereits abgewandert (Segment D)",IF(Z6397&gt;=Hilfswerte!$B$38,"Rot - akut gefaehrdet",IF(Z6397&gt;=Hilfswerte!$B$39,"Gelb - beobachten","Gruen - stabil")))</f>
        <v>Rot - akut gefaehrdet</v>
      </c>
    </row>
    <row r="6398" spans="1:27" ht="15" customHeight="1" x14ac:dyDescent="0.25">
      <c r="A6398" s="4" t="s">
        <v>6745</v>
      </c>
      <c r="B6398" s="4" t="s">
        <v>481</v>
      </c>
      <c r="C6398" s="4" t="s">
        <v>59</v>
      </c>
      <c r="D6398" s="4" t="s">
        <v>30</v>
      </c>
      <c r="E6398" s="4">
        <v>131</v>
      </c>
      <c r="F6398" s="4">
        <v>26.5</v>
      </c>
      <c r="G6398" s="4">
        <v>8.5</v>
      </c>
      <c r="H6398" s="4">
        <v>32859</v>
      </c>
      <c r="I6398" s="4">
        <v>7</v>
      </c>
      <c r="J6398" s="4">
        <v>25</v>
      </c>
      <c r="K6398" s="4">
        <v>2</v>
      </c>
      <c r="L6398" s="4">
        <v>21</v>
      </c>
      <c r="M6398" s="4">
        <v>6</v>
      </c>
      <c r="N6398" s="4">
        <v>14.8</v>
      </c>
      <c r="O6398" s="4">
        <f t="shared" si="792"/>
        <v>5</v>
      </c>
      <c r="P6398" s="4">
        <f t="shared" si="793"/>
        <v>5</v>
      </c>
      <c r="Q6398" s="4">
        <f t="shared" si="794"/>
        <v>5</v>
      </c>
      <c r="R6398" s="4">
        <f t="shared" si="795"/>
        <v>15</v>
      </c>
      <c r="S6398" s="4">
        <f t="shared" si="796"/>
        <v>139.1</v>
      </c>
      <c r="T6398" s="4" t="str">
        <f t="shared" si="797"/>
        <v>A - Top-Kunde</v>
      </c>
      <c r="U6398" s="4">
        <f>ROUND(((E6398-Hilfswerte!$B$20)/Hilfswerte!$B$21)+((F6398-Hilfswerte!$B$22)/Hilfswerte!$B$23)+((G6398-Hilfswerte!$B$24)/Hilfswerte!$B$25)+0.1*INDEX(Hilfswerte!$B$4:$B$15,MATCH(C6398,Hilfswerte!$A$4:$A$15,0)),2)</f>
        <v>-0.32</v>
      </c>
      <c r="V6398" s="4">
        <f>ROUND(SQRT((((E6398-Hilfswerte!$B$20)/Hilfswerte!$B$21)-Hilfswerte!$B$28)^2+(((F6398-Hilfswerte!$B$22)/Hilfswerte!$B$23)-Hilfswerte!$B$29)^2+(((G6398-Hilfswerte!$B$24)/Hilfswerte!$B$25)-Hilfswerte!$B$30)^2),3)</f>
        <v>0.5</v>
      </c>
      <c r="W6398" s="4">
        <f>ROUND(E6398*Hilfswerte!$B$31,0)</f>
        <v>26927</v>
      </c>
      <c r="X6398" s="4">
        <f t="shared" si="798"/>
        <v>0</v>
      </c>
      <c r="Y6398" s="4" t="str">
        <f>IF(T6398="A - Top-Kunde","bereits Top-Kunde",IF(AND(V6398&lt;=Hilfswerte!$B$34,H6398&lt;0.5*W6398),"Hoch",IF(AND(V6398&lt;=Hilfswerte!$B$35,H6398&lt;0.7*W6398),"Mittel","Niedrig")))</f>
        <v>bereits Top-Kunde</v>
      </c>
      <c r="Z6398" s="4">
        <f t="shared" si="799"/>
        <v>11.5</v>
      </c>
      <c r="AA6398" s="4" t="str">
        <f>IF(J6398&gt;365,"Bereits abgewandert (Segment D)",IF(Z6398&gt;=Hilfswerte!$B$38,"Rot - akut gefaehrdet",IF(Z6398&gt;=Hilfswerte!$B$39,"Gelb - beobachten","Gruen - stabil")))</f>
        <v>Gruen - stabil</v>
      </c>
    </row>
    <row r="6399" spans="1:27" ht="15" customHeight="1" x14ac:dyDescent="0.25">
      <c r="A6399" s="4" t="s">
        <v>6746</v>
      </c>
      <c r="B6399" s="4" t="s">
        <v>433</v>
      </c>
      <c r="C6399" s="4" t="s">
        <v>29</v>
      </c>
      <c r="D6399" s="4" t="s">
        <v>48</v>
      </c>
      <c r="E6399" s="4">
        <v>785</v>
      </c>
      <c r="F6399" s="4">
        <v>152.1</v>
      </c>
      <c r="G6399" s="4">
        <v>5.7</v>
      </c>
      <c r="H6399" s="4">
        <v>115531</v>
      </c>
      <c r="I6399" s="4">
        <v>3</v>
      </c>
      <c r="J6399" s="4">
        <v>11</v>
      </c>
      <c r="K6399" s="4">
        <v>1</v>
      </c>
      <c r="L6399" s="4">
        <v>4</v>
      </c>
      <c r="M6399" s="4">
        <v>4</v>
      </c>
      <c r="N6399" s="4">
        <v>18.7</v>
      </c>
      <c r="O6399" s="4">
        <f t="shared" si="792"/>
        <v>5</v>
      </c>
      <c r="P6399" s="4">
        <f t="shared" si="793"/>
        <v>3</v>
      </c>
      <c r="Q6399" s="4">
        <f t="shared" si="794"/>
        <v>5</v>
      </c>
      <c r="R6399" s="4">
        <f t="shared" si="795"/>
        <v>13</v>
      </c>
      <c r="S6399" s="4">
        <f t="shared" si="796"/>
        <v>132.19999999999999</v>
      </c>
      <c r="T6399" s="4" t="str">
        <f t="shared" si="797"/>
        <v>A - Top-Kunde</v>
      </c>
      <c r="U6399" s="4">
        <f>ROUND(((E6399-Hilfswerte!$B$20)/Hilfswerte!$B$21)+((F6399-Hilfswerte!$B$22)/Hilfswerte!$B$23)+((G6399-Hilfswerte!$B$24)/Hilfswerte!$B$25)+0.1*INDEX(Hilfswerte!$B$4:$B$15,MATCH(C6399,Hilfswerte!$A$4:$A$15,0)),2)</f>
        <v>4.63</v>
      </c>
      <c r="V6399" s="4">
        <f>ROUND(SQRT((((E6399-Hilfswerte!$B$20)/Hilfswerte!$B$21)-Hilfswerte!$B$28)^2+(((F6399-Hilfswerte!$B$22)/Hilfswerte!$B$23)-Hilfswerte!$B$29)^2+(((G6399-Hilfswerte!$B$24)/Hilfswerte!$B$25)-Hilfswerte!$B$30)^2),3)</f>
        <v>3.4649999999999999</v>
      </c>
      <c r="W6399" s="4">
        <f>ROUND(E6399*Hilfswerte!$B$31,0)</f>
        <v>161354</v>
      </c>
      <c r="X6399" s="4">
        <f t="shared" si="798"/>
        <v>45823</v>
      </c>
      <c r="Y6399" s="4" t="str">
        <f>IF(T6399="A - Top-Kunde","bereits Top-Kunde",IF(AND(V6399&lt;=Hilfswerte!$B$34,H6399&lt;0.5*W6399),"Hoch",IF(AND(V6399&lt;=Hilfswerte!$B$35,H6399&lt;0.7*W6399),"Mittel","Niedrig")))</f>
        <v>bereits Top-Kunde</v>
      </c>
      <c r="Z6399" s="4">
        <f t="shared" si="799"/>
        <v>4.4000000000000004</v>
      </c>
      <c r="AA6399" s="4" t="str">
        <f>IF(J6399&gt;365,"Bereits abgewandert (Segment D)",IF(Z6399&gt;=Hilfswerte!$B$38,"Rot - akut gefaehrdet",IF(Z6399&gt;=Hilfswerte!$B$39,"Gelb - beobachten","Gruen - stabil")))</f>
        <v>Gruen - stabil</v>
      </c>
    </row>
    <row r="6400" spans="1:27" ht="15" customHeight="1" x14ac:dyDescent="0.25">
      <c r="A6400" s="4" t="s">
        <v>6747</v>
      </c>
      <c r="B6400" s="4" t="s">
        <v>797</v>
      </c>
      <c r="C6400" s="4" t="s">
        <v>84</v>
      </c>
      <c r="D6400" s="4" t="s">
        <v>30</v>
      </c>
      <c r="E6400" s="4">
        <v>29</v>
      </c>
      <c r="F6400" s="4">
        <v>8.5</v>
      </c>
      <c r="G6400" s="4">
        <v>13.4</v>
      </c>
      <c r="H6400" s="4">
        <v>28601</v>
      </c>
      <c r="I6400" s="4">
        <v>4</v>
      </c>
      <c r="J6400" s="4">
        <v>12</v>
      </c>
      <c r="K6400" s="4">
        <v>1</v>
      </c>
      <c r="L6400" s="4">
        <v>-2</v>
      </c>
      <c r="M6400" s="4">
        <v>5</v>
      </c>
      <c r="N6400" s="4">
        <v>11.4</v>
      </c>
      <c r="O6400" s="4">
        <f t="shared" si="792"/>
        <v>5</v>
      </c>
      <c r="P6400" s="4">
        <f t="shared" si="793"/>
        <v>4</v>
      </c>
      <c r="Q6400" s="4">
        <f t="shared" si="794"/>
        <v>5</v>
      </c>
      <c r="R6400" s="4">
        <f t="shared" si="795"/>
        <v>14</v>
      </c>
      <c r="S6400" s="4">
        <f t="shared" si="796"/>
        <v>139.69999999999999</v>
      </c>
      <c r="T6400" s="4" t="str">
        <f t="shared" si="797"/>
        <v>A - Top-Kunde</v>
      </c>
      <c r="U6400" s="4">
        <f>ROUND(((E6400-Hilfswerte!$B$20)/Hilfswerte!$B$21)+((F6400-Hilfswerte!$B$22)/Hilfswerte!$B$23)+((G6400-Hilfswerte!$B$24)/Hilfswerte!$B$25)+0.1*INDEX(Hilfswerte!$B$4:$B$15,MATCH(C6400,Hilfswerte!$A$4:$A$15,0)),2)</f>
        <v>-0.23</v>
      </c>
      <c r="V6400" s="4">
        <f>ROUND(SQRT((((E6400-Hilfswerte!$B$20)/Hilfswerte!$B$21)-Hilfswerte!$B$28)^2+(((F6400-Hilfswerte!$B$22)/Hilfswerte!$B$23)-Hilfswerte!$B$29)^2+(((G6400-Hilfswerte!$B$24)/Hilfswerte!$B$25)-Hilfswerte!$B$30)^2),3)</f>
        <v>0.86399999999999999</v>
      </c>
      <c r="W6400" s="4">
        <f>ROUND(E6400*Hilfswerte!$B$31,0)</f>
        <v>5961</v>
      </c>
      <c r="X6400" s="4">
        <f t="shared" si="798"/>
        <v>0</v>
      </c>
      <c r="Y6400" s="4" t="str">
        <f>IF(T6400="A - Top-Kunde","bereits Top-Kunde",IF(AND(V6400&lt;=Hilfswerte!$B$34,H6400&lt;0.5*W6400),"Hoch",IF(AND(V6400&lt;=Hilfswerte!$B$35,H6400&lt;0.7*W6400),"Mittel","Niedrig")))</f>
        <v>bereits Top-Kunde</v>
      </c>
      <c r="Z6400" s="4">
        <f t="shared" si="799"/>
        <v>3.6</v>
      </c>
      <c r="AA6400" s="4" t="str">
        <f>IF(J6400&gt;365,"Bereits abgewandert (Segment D)",IF(Z6400&gt;=Hilfswerte!$B$38,"Rot - akut gefaehrdet",IF(Z6400&gt;=Hilfswerte!$B$39,"Gelb - beobachten","Gruen - stabil")))</f>
        <v>Gruen - stabil</v>
      </c>
    </row>
    <row r="6401" spans="1:27" ht="15" customHeight="1" x14ac:dyDescent="0.25">
      <c r="A6401" s="4" t="s">
        <v>6748</v>
      </c>
      <c r="B6401" s="4" t="s">
        <v>169</v>
      </c>
      <c r="C6401" s="4" t="s">
        <v>51</v>
      </c>
      <c r="D6401" s="4" t="s">
        <v>30</v>
      </c>
      <c r="E6401" s="4">
        <v>8</v>
      </c>
      <c r="F6401" s="4">
        <v>1.5</v>
      </c>
      <c r="G6401" s="4">
        <v>17.8</v>
      </c>
      <c r="H6401" s="4">
        <v>0</v>
      </c>
      <c r="I6401" s="4">
        <v>0</v>
      </c>
      <c r="J6401" s="4">
        <v>702</v>
      </c>
      <c r="K6401" s="4">
        <v>0</v>
      </c>
      <c r="L6401" s="4">
        <v>24</v>
      </c>
      <c r="M6401" s="4">
        <v>0</v>
      </c>
      <c r="N6401" s="4">
        <v>-56.2</v>
      </c>
      <c r="O6401" s="4">
        <f t="shared" si="792"/>
        <v>1</v>
      </c>
      <c r="P6401" s="4">
        <f t="shared" si="793"/>
        <v>1</v>
      </c>
      <c r="Q6401" s="4">
        <f t="shared" si="794"/>
        <v>1</v>
      </c>
      <c r="R6401" s="4">
        <f t="shared" si="795"/>
        <v>3</v>
      </c>
      <c r="S6401" s="4">
        <f t="shared" si="796"/>
        <v>-5.3</v>
      </c>
      <c r="T6401" s="4" t="str">
        <f t="shared" si="797"/>
        <v>D - Abwanderungsrisiko</v>
      </c>
      <c r="U6401" s="4">
        <f>ROUND(((E6401-Hilfswerte!$B$20)/Hilfswerte!$B$21)+((F6401-Hilfswerte!$B$22)/Hilfswerte!$B$23)+((G6401-Hilfswerte!$B$24)/Hilfswerte!$B$25)+0.1*INDEX(Hilfswerte!$B$4:$B$15,MATCH(C6401,Hilfswerte!$A$4:$A$15,0)),2)</f>
        <v>0.6</v>
      </c>
      <c r="V6401" s="4">
        <f>ROUND(SQRT((((E6401-Hilfswerte!$B$20)/Hilfswerte!$B$21)-Hilfswerte!$B$28)^2+(((F6401-Hilfswerte!$B$22)/Hilfswerte!$B$23)-Hilfswerte!$B$29)^2+(((G6401-Hilfswerte!$B$24)/Hilfswerte!$B$25)-Hilfswerte!$B$30)^2),3)</f>
        <v>1.409</v>
      </c>
      <c r="W6401" s="4">
        <f>ROUND(E6401*Hilfswerte!$B$31,0)</f>
        <v>1644</v>
      </c>
      <c r="X6401" s="4">
        <f t="shared" si="798"/>
        <v>1644</v>
      </c>
      <c r="Y6401" s="4" t="str">
        <f>IF(T6401="A - Top-Kunde","bereits Top-Kunde",IF(AND(V6401&lt;=Hilfswerte!$B$34,H6401&lt;0.5*W6401),"Hoch",IF(AND(V6401&lt;=Hilfswerte!$B$35,H6401&lt;0.7*W6401),"Mittel","Niedrig")))</f>
        <v>Niedrig</v>
      </c>
      <c r="Z6401" s="4">
        <f t="shared" si="799"/>
        <v>62.4</v>
      </c>
      <c r="AA6401" s="4" t="str">
        <f>IF(J6401&gt;365,"Bereits abgewandert (Segment D)",IF(Z6401&gt;=Hilfswerte!$B$38,"Rot - akut gefaehrdet",IF(Z6401&gt;=Hilfswerte!$B$39,"Gelb - beobachten","Gruen - stabil")))</f>
        <v>Bereits abgewandert (Segment D)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7"/>
  <sheetViews>
    <sheetView zoomScaleNormal="100" workbookViewId="0"/>
  </sheetViews>
  <sheetFormatPr baseColWidth="10" defaultColWidth="8.7109375" defaultRowHeight="15" x14ac:dyDescent="0.25"/>
  <cols>
    <col min="1" max="1" width="46" customWidth="1"/>
    <col min="2" max="3" width="16" customWidth="1"/>
    <col min="4" max="4" width="20" customWidth="1"/>
    <col min="5" max="5" width="22" customWidth="1"/>
    <col min="6" max="6" width="14" customWidth="1"/>
  </cols>
  <sheetData>
    <row r="1" spans="1:5" ht="18" customHeight="1" x14ac:dyDescent="0.25">
      <c r="A1" s="9" t="s">
        <v>6749</v>
      </c>
    </row>
    <row r="3" spans="1:5" ht="27.75" customHeight="1" x14ac:dyDescent="0.25">
      <c r="A3" s="1" t="s">
        <v>19</v>
      </c>
      <c r="B3" s="1" t="s">
        <v>6750</v>
      </c>
      <c r="C3" s="1" t="s">
        <v>6751</v>
      </c>
      <c r="D3" s="1" t="s">
        <v>6752</v>
      </c>
      <c r="E3" s="1" t="s">
        <v>6753</v>
      </c>
    </row>
    <row r="4" spans="1:5" ht="15" customHeight="1" x14ac:dyDescent="0.25">
      <c r="A4" s="4" t="s">
        <v>6754</v>
      </c>
      <c r="B4" s="4">
        <f>COUNTIF(Kundendaten!$T$2:$T$6401,$A4)</f>
        <v>1417</v>
      </c>
      <c r="C4" s="10">
        <f>B4/$B$8</f>
        <v>0.22140625</v>
      </c>
      <c r="D4" s="6">
        <f>IFERROR(E4/B4,0)</f>
        <v>34352.317572335924</v>
      </c>
      <c r="E4" s="6">
        <f>SUMIF(Kundendaten!$T$2:$T$6401,$A4,Kundendaten!$H$2:$H$6401)</f>
        <v>48677234</v>
      </c>
    </row>
    <row r="5" spans="1:5" ht="15" customHeight="1" x14ac:dyDescent="0.25">
      <c r="A5" s="4" t="s">
        <v>6755</v>
      </c>
      <c r="B5" s="4">
        <f>COUNTIF(Kundendaten!$T$2:$T$6401,$A5)</f>
        <v>1169</v>
      </c>
      <c r="C5" s="10">
        <f>B5/$B$8</f>
        <v>0.18265624999999999</v>
      </c>
      <c r="D5" s="6">
        <f>IFERROR(E5/B5,0)</f>
        <v>20270.686056458511</v>
      </c>
      <c r="E5" s="6">
        <f>SUMIF(Kundendaten!$T$2:$T$6401,$A5,Kundendaten!$H$2:$H$6401)</f>
        <v>23696432</v>
      </c>
    </row>
    <row r="6" spans="1:5" ht="15" customHeight="1" x14ac:dyDescent="0.25">
      <c r="A6" s="4" t="s">
        <v>6756</v>
      </c>
      <c r="B6" s="4">
        <f>COUNTIF(Kundendaten!$T$2:$T$6401,$A6)</f>
        <v>3158</v>
      </c>
      <c r="C6" s="10">
        <f>B6/$B$8</f>
        <v>0.49343749999999997</v>
      </c>
      <c r="D6" s="6">
        <f>IFERROR(E6/B6,0)</f>
        <v>8821.6288790373656</v>
      </c>
      <c r="E6" s="6">
        <f>SUMIF(Kundendaten!$T$2:$T$6401,$A6,Kundendaten!$H$2:$H$6401)</f>
        <v>27858704</v>
      </c>
    </row>
    <row r="7" spans="1:5" ht="15" customHeight="1" x14ac:dyDescent="0.25">
      <c r="A7" s="4" t="s">
        <v>6757</v>
      </c>
      <c r="B7" s="4">
        <f>COUNTIF(Kundendaten!$T$2:$T$6401,$A7)</f>
        <v>656</v>
      </c>
      <c r="C7" s="10">
        <f>B7/$B$8</f>
        <v>0.10249999999999999</v>
      </c>
      <c r="D7" s="6">
        <f>IFERROR(E7/B7,0)</f>
        <v>0</v>
      </c>
      <c r="E7" s="6">
        <f>SUMIF(Kundendaten!$T$2:$T$6401,$A7,Kundendaten!$H$2:$H$6401)</f>
        <v>0</v>
      </c>
    </row>
    <row r="8" spans="1:5" ht="15" customHeight="1" x14ac:dyDescent="0.25">
      <c r="A8" s="11" t="s">
        <v>6758</v>
      </c>
      <c r="B8" s="11">
        <f>SUM(B4:B7)</f>
        <v>6400</v>
      </c>
      <c r="C8" s="12">
        <f>SUM(C4:C7)</f>
        <v>1</v>
      </c>
      <c r="D8" s="13"/>
      <c r="E8" s="13">
        <f>SUM(E4:E7)</f>
        <v>100232370</v>
      </c>
    </row>
    <row r="10" spans="1:5" ht="27.75" customHeight="1" x14ac:dyDescent="0.25">
      <c r="A10" s="1" t="s">
        <v>6759</v>
      </c>
      <c r="B10" s="1" t="s">
        <v>6760</v>
      </c>
    </row>
    <row r="11" spans="1:5" ht="15" customHeight="1" x14ac:dyDescent="0.25">
      <c r="A11" s="4" t="s">
        <v>6761</v>
      </c>
      <c r="B11" s="6">
        <f>COUNTA(Kundendaten!$A$2:$A$6401)</f>
        <v>6400</v>
      </c>
    </row>
    <row r="12" spans="1:5" ht="15" customHeight="1" x14ac:dyDescent="0.25">
      <c r="A12" s="4" t="s">
        <v>6762</v>
      </c>
      <c r="B12" s="6">
        <f>COUNTIF(Kundendaten!$J$2:$J$6401,"&lt;=365")</f>
        <v>5744</v>
      </c>
    </row>
    <row r="13" spans="1:5" ht="15" customHeight="1" x14ac:dyDescent="0.25">
      <c r="A13" s="4" t="s">
        <v>6763</v>
      </c>
      <c r="B13" s="6">
        <f>COUNTIF(Kundendaten!$J$2:$J$6401,"&gt;365")</f>
        <v>656</v>
      </c>
    </row>
    <row r="14" spans="1:5" ht="15" customHeight="1" x14ac:dyDescent="0.25">
      <c r="A14" s="4" t="s">
        <v>6764</v>
      </c>
      <c r="B14" s="6">
        <f>SUM(Kundendaten!$H$2:$H$6401)</f>
        <v>100232370</v>
      </c>
    </row>
    <row r="15" spans="1:5" ht="15" customHeight="1" x14ac:dyDescent="0.25">
      <c r="A15" s="4" t="s">
        <v>6765</v>
      </c>
      <c r="B15" s="6">
        <f>IFERROR(B14/B12,0)</f>
        <v>17449.925139275765</v>
      </c>
    </row>
    <row r="16" spans="1:5" ht="15" customHeight="1" x14ac:dyDescent="0.25">
      <c r="A16" s="4" t="s">
        <v>6766</v>
      </c>
      <c r="B16" s="5">
        <f>MEDIAN(Kundendaten!$S$2:$S$6401)</f>
        <v>95.7</v>
      </c>
    </row>
    <row r="17" spans="1:6" ht="15" customHeight="1" x14ac:dyDescent="0.25">
      <c r="A17" s="4" t="s">
        <v>6767</v>
      </c>
      <c r="B17" s="14">
        <f>IFERROR(SUM(Kundendaten!$I$2:$I$6401)/B12,0)</f>
        <v>2.9305362116991645</v>
      </c>
    </row>
    <row r="19" spans="1:6" ht="27.75" customHeight="1" x14ac:dyDescent="0.25">
      <c r="A19" s="1" t="s">
        <v>6768</v>
      </c>
      <c r="B19" s="1" t="s">
        <v>6769</v>
      </c>
      <c r="C19" s="1" t="s">
        <v>6770</v>
      </c>
      <c r="D19" s="1" t="s">
        <v>6771</v>
      </c>
      <c r="E19" s="1" t="s">
        <v>6772</v>
      </c>
      <c r="F19" s="1" t="s">
        <v>6773</v>
      </c>
    </row>
    <row r="20" spans="1:6" ht="15" customHeight="1" x14ac:dyDescent="0.25">
      <c r="A20" s="15" t="s">
        <v>6774</v>
      </c>
      <c r="B20" s="16" t="s">
        <v>6775</v>
      </c>
      <c r="C20" s="16" t="s">
        <v>6776</v>
      </c>
      <c r="D20" s="16" t="s">
        <v>6777</v>
      </c>
      <c r="E20" s="16" t="s">
        <v>6778</v>
      </c>
      <c r="F20" s="16" t="s">
        <v>6779</v>
      </c>
    </row>
    <row r="21" spans="1:6" ht="15" customHeight="1" x14ac:dyDescent="0.25">
      <c r="A21" s="15" t="s">
        <v>6780</v>
      </c>
      <c r="B21" s="16" t="s">
        <v>6781</v>
      </c>
      <c r="C21" s="16" t="s">
        <v>6782</v>
      </c>
      <c r="D21" s="16" t="s">
        <v>6783</v>
      </c>
      <c r="E21" s="16" t="s">
        <v>6784</v>
      </c>
      <c r="F21" s="16" t="s">
        <v>6785</v>
      </c>
    </row>
    <row r="22" spans="1:6" ht="15" customHeight="1" x14ac:dyDescent="0.25">
      <c r="A22" s="15" t="s">
        <v>6786</v>
      </c>
      <c r="B22" s="16" t="s">
        <v>6787</v>
      </c>
      <c r="C22" s="16" t="s">
        <v>6788</v>
      </c>
      <c r="D22" s="16" t="s">
        <v>6789</v>
      </c>
      <c r="E22" s="16" t="s">
        <v>6790</v>
      </c>
      <c r="F22" s="16" t="s">
        <v>6791</v>
      </c>
    </row>
    <row r="25" spans="1:6" ht="15" customHeight="1" x14ac:dyDescent="0.25">
      <c r="A25" s="11" t="s">
        <v>6792</v>
      </c>
    </row>
    <row r="26" spans="1:6" ht="15" customHeight="1" x14ac:dyDescent="0.25">
      <c r="A26" s="4" t="s">
        <v>6793</v>
      </c>
    </row>
    <row r="27" spans="1:6" ht="15" customHeight="1" x14ac:dyDescent="0.25">
      <c r="A27" s="17" t="s">
        <v>6794</v>
      </c>
    </row>
    <row r="28" spans="1:6" ht="15" customHeight="1" x14ac:dyDescent="0.25">
      <c r="A28" s="17" t="s">
        <v>6795</v>
      </c>
    </row>
    <row r="29" spans="1:6" ht="15" customHeight="1" x14ac:dyDescent="0.25">
      <c r="A29" s="17" t="s">
        <v>6796</v>
      </c>
    </row>
    <row r="31" spans="1:6" ht="15" customHeight="1" x14ac:dyDescent="0.25">
      <c r="A31" s="18" t="s">
        <v>6797</v>
      </c>
    </row>
    <row r="33" spans="1:1" ht="15" customHeight="1" x14ac:dyDescent="0.25">
      <c r="A33" s="17" t="s">
        <v>6798</v>
      </c>
    </row>
    <row r="34" spans="1:1" ht="15" customHeight="1" x14ac:dyDescent="0.25">
      <c r="A34" s="17" t="s">
        <v>6799</v>
      </c>
    </row>
    <row r="35" spans="1:1" ht="15" customHeight="1" x14ac:dyDescent="0.25">
      <c r="A35" s="17" t="s">
        <v>6800</v>
      </c>
    </row>
    <row r="36" spans="1:1" ht="15" customHeight="1" x14ac:dyDescent="0.25">
      <c r="A36" s="17" t="s">
        <v>6801</v>
      </c>
    </row>
    <row r="37" spans="1:1" x14ac:dyDescent="0.25">
      <c r="A37" s="17" t="s">
        <v>6802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9"/>
  <sheetViews>
    <sheetView zoomScaleNormal="100" workbookViewId="0"/>
  </sheetViews>
  <sheetFormatPr baseColWidth="10" defaultColWidth="8.7109375" defaultRowHeight="15" x14ac:dyDescent="0.25"/>
  <cols>
    <col min="1" max="1" width="52" customWidth="1"/>
    <col min="2" max="2" width="20" customWidth="1"/>
  </cols>
  <sheetData>
    <row r="1" spans="1:2" ht="15" customHeight="1" x14ac:dyDescent="0.25">
      <c r="A1" s="18" t="s">
        <v>6803</v>
      </c>
    </row>
    <row r="3" spans="1:2" ht="15" customHeight="1" x14ac:dyDescent="0.25">
      <c r="A3" s="11" t="s">
        <v>2</v>
      </c>
      <c r="B3" s="11" t="s">
        <v>6804</v>
      </c>
    </row>
    <row r="4" spans="1:2" ht="15" customHeight="1" x14ac:dyDescent="0.25">
      <c r="A4" s="4" t="s">
        <v>38</v>
      </c>
      <c r="B4" s="4">
        <f>SUMPRODUCT((Kundendaten!$C$2:$C$6401=A4)*Kundendaten!$N$2:$N$6401*Kundendaten!$H$2:$H$6401)/SUMPRODUCT((Kundendaten!$C$2:$C$6401=A4)*Kundendaten!$H$2:$H$6401)</f>
        <v>6.3790941045558895</v>
      </c>
    </row>
    <row r="5" spans="1:2" ht="15" customHeight="1" x14ac:dyDescent="0.25">
      <c r="A5" s="4" t="s">
        <v>51</v>
      </c>
      <c r="B5" s="4">
        <f>SUMPRODUCT((Kundendaten!$C$2:$C$6401=A5)*Kundendaten!$N$2:$N$6401*Kundendaten!$H$2:$H$6401)/SUMPRODUCT((Kundendaten!$C$2:$C$6401=A5)*Kundendaten!$H$2:$H$6401)</f>
        <v>6.4530265464371892</v>
      </c>
    </row>
    <row r="6" spans="1:2" ht="15" customHeight="1" x14ac:dyDescent="0.25">
      <c r="A6" s="4" t="s">
        <v>29</v>
      </c>
      <c r="B6" s="4">
        <f>SUMPRODUCT((Kundendaten!$C$2:$C$6401=A6)*Kundendaten!$N$2:$N$6401*Kundendaten!$H$2:$H$6401)/SUMPRODUCT((Kundendaten!$C$2:$C$6401=A6)*Kundendaten!$H$2:$H$6401)</f>
        <v>5.6547746993822843</v>
      </c>
    </row>
    <row r="7" spans="1:2" ht="15" customHeight="1" x14ac:dyDescent="0.25">
      <c r="A7" s="4" t="s">
        <v>55</v>
      </c>
      <c r="B7" s="4">
        <f>SUMPRODUCT((Kundendaten!$C$2:$C$6401=A7)*Kundendaten!$N$2:$N$6401*Kundendaten!$H$2:$H$6401)/SUMPRODUCT((Kundendaten!$C$2:$C$6401=A7)*Kundendaten!$H$2:$H$6401)</f>
        <v>5.9177123830487108</v>
      </c>
    </row>
    <row r="8" spans="1:2" ht="15" customHeight="1" x14ac:dyDescent="0.25">
      <c r="A8" s="4" t="s">
        <v>74</v>
      </c>
      <c r="B8" s="4">
        <f>SUMPRODUCT((Kundendaten!$C$2:$C$6401=A8)*Kundendaten!$N$2:$N$6401*Kundendaten!$H$2:$H$6401)/SUMPRODUCT((Kundendaten!$C$2:$C$6401=A8)*Kundendaten!$H$2:$H$6401)</f>
        <v>2.7567015377257551</v>
      </c>
    </row>
    <row r="9" spans="1:2" ht="15" customHeight="1" x14ac:dyDescent="0.25">
      <c r="A9" s="4" t="s">
        <v>65</v>
      </c>
      <c r="B9" s="4">
        <f>SUMPRODUCT((Kundendaten!$C$2:$C$6401=A9)*Kundendaten!$N$2:$N$6401*Kundendaten!$H$2:$H$6401)/SUMPRODUCT((Kundendaten!$C$2:$C$6401=A9)*Kundendaten!$H$2:$H$6401)</f>
        <v>2.4528016500515637</v>
      </c>
    </row>
    <row r="10" spans="1:2" ht="15" customHeight="1" x14ac:dyDescent="0.25">
      <c r="A10" s="4" t="s">
        <v>33</v>
      </c>
      <c r="B10" s="4">
        <f>SUMPRODUCT((Kundendaten!$C$2:$C$6401=A10)*Kundendaten!$N$2:$N$6401*Kundendaten!$H$2:$H$6401)/SUMPRODUCT((Kundendaten!$C$2:$C$6401=A10)*Kundendaten!$H$2:$H$6401)</f>
        <v>3.2698644224332871</v>
      </c>
    </row>
    <row r="11" spans="1:2" ht="15" customHeight="1" x14ac:dyDescent="0.25">
      <c r="A11" s="4" t="s">
        <v>59</v>
      </c>
      <c r="B11" s="4">
        <f>SUMPRODUCT((Kundendaten!$C$2:$C$6401=A11)*Kundendaten!$N$2:$N$6401*Kundendaten!$H$2:$H$6401)/SUMPRODUCT((Kundendaten!$C$2:$C$6401=A11)*Kundendaten!$H$2:$H$6401)</f>
        <v>2.2431054664821772</v>
      </c>
    </row>
    <row r="12" spans="1:2" ht="15" customHeight="1" x14ac:dyDescent="0.25">
      <c r="A12" s="4" t="s">
        <v>47</v>
      </c>
      <c r="B12" s="4">
        <f>SUMPRODUCT((Kundendaten!$C$2:$C$6401=A12)*Kundendaten!$N$2:$N$6401*Kundendaten!$H$2:$H$6401)/SUMPRODUCT((Kundendaten!$C$2:$C$6401=A12)*Kundendaten!$H$2:$H$6401)</f>
        <v>3.8120392779708911</v>
      </c>
    </row>
    <row r="13" spans="1:2" ht="15" customHeight="1" x14ac:dyDescent="0.25">
      <c r="A13" s="4" t="s">
        <v>89</v>
      </c>
      <c r="B13" s="4">
        <f>SUMPRODUCT((Kundendaten!$C$2:$C$6401=A13)*Kundendaten!$N$2:$N$6401*Kundendaten!$H$2:$H$6401)/SUMPRODUCT((Kundendaten!$C$2:$C$6401=A13)*Kundendaten!$H$2:$H$6401)</f>
        <v>5.9150450907937024</v>
      </c>
    </row>
    <row r="14" spans="1:2" ht="15" customHeight="1" x14ac:dyDescent="0.25">
      <c r="A14" s="4" t="s">
        <v>84</v>
      </c>
      <c r="B14" s="4">
        <f>SUMPRODUCT((Kundendaten!$C$2:$C$6401=A14)*Kundendaten!$N$2:$N$6401*Kundendaten!$H$2:$H$6401)/SUMPRODUCT((Kundendaten!$C$2:$C$6401=A14)*Kundendaten!$H$2:$H$6401)</f>
        <v>3.008828655842859</v>
      </c>
    </row>
    <row r="15" spans="1:2" ht="15" customHeight="1" x14ac:dyDescent="0.25">
      <c r="A15" s="4" t="s">
        <v>62</v>
      </c>
      <c r="B15" s="4">
        <f>SUMPRODUCT((Kundendaten!$C$2:$C$6401=A15)*Kundendaten!$N$2:$N$6401*Kundendaten!$H$2:$H$6401)/SUMPRODUCT((Kundendaten!$C$2:$C$6401=A15)*Kundendaten!$H$2:$H$6401)</f>
        <v>7.1650897515402701</v>
      </c>
    </row>
    <row r="19" spans="1:2" ht="15" customHeight="1" x14ac:dyDescent="0.25">
      <c r="A19" s="11" t="s">
        <v>6805</v>
      </c>
    </row>
    <row r="20" spans="1:2" ht="15" customHeight="1" x14ac:dyDescent="0.25">
      <c r="A20" s="4" t="s">
        <v>6806</v>
      </c>
      <c r="B20" s="4">
        <f>AVERAGE(Kundendaten!$E$2:$E$6401)</f>
        <v>140.81296875000001</v>
      </c>
    </row>
    <row r="21" spans="1:2" ht="15" customHeight="1" x14ac:dyDescent="0.25">
      <c r="A21" s="4" t="s">
        <v>6807</v>
      </c>
      <c r="B21" s="4">
        <f>STDEV(Kundendaten!$E$2:$E$6401)</f>
        <v>233.97318308341849</v>
      </c>
    </row>
    <row r="22" spans="1:2" ht="15" customHeight="1" x14ac:dyDescent="0.25">
      <c r="A22" s="4" t="s">
        <v>6808</v>
      </c>
      <c r="B22" s="4">
        <f>AVERAGE(Kundendaten!$F$2:$F$6401)</f>
        <v>31.76912500000002</v>
      </c>
    </row>
    <row r="23" spans="1:2" ht="15" customHeight="1" x14ac:dyDescent="0.25">
      <c r="A23" s="4" t="s">
        <v>6809</v>
      </c>
      <c r="B23" s="4">
        <f>STDEV(Kundendaten!$F$2:$F$6401)</f>
        <v>55.394034874873583</v>
      </c>
    </row>
    <row r="24" spans="1:2" ht="15" customHeight="1" x14ac:dyDescent="0.25">
      <c r="A24" s="4" t="s">
        <v>6810</v>
      </c>
      <c r="B24" s="4">
        <f>AVERAGE(Kundendaten!$G$2:$G$6401)</f>
        <v>11.095796875000001</v>
      </c>
    </row>
    <row r="25" spans="1:2" ht="15" customHeight="1" x14ac:dyDescent="0.25">
      <c r="A25" s="4" t="s">
        <v>6811</v>
      </c>
      <c r="B25" s="4">
        <f>STDEV(Kundendaten!$G$2:$G$6401)</f>
        <v>6.2979731536445778</v>
      </c>
    </row>
    <row r="27" spans="1:2" ht="15" customHeight="1" x14ac:dyDescent="0.25">
      <c r="A27" s="11" t="s">
        <v>6812</v>
      </c>
    </row>
    <row r="28" spans="1:2" ht="15" customHeight="1" x14ac:dyDescent="0.25">
      <c r="A28" s="4" t="s">
        <v>6813</v>
      </c>
      <c r="B28" s="4">
        <f>SUMPRODUCT((Kundendaten!$T$2:$T$6401="A - Top-Kunde")*((Kundendaten!$E$2:$E$6401-$B$20)/$B$21))/COUNTIF(Kundendaten!$T$2:$T$6401,"A - Top-Kunde")</f>
        <v>0.11246613751878813</v>
      </c>
    </row>
    <row r="29" spans="1:2" ht="15" customHeight="1" x14ac:dyDescent="0.25">
      <c r="A29" s="4" t="s">
        <v>6814</v>
      </c>
      <c r="B29" s="4">
        <f>SUMPRODUCT((Kundendaten!$T$2:$T$6401="A - Top-Kunde")*((Kundendaten!$F$2:$F$6401-$B$22)/$B$23))/COUNTIF(Kundendaten!$T$2:$T$6401,"A - Top-Kunde")</f>
        <v>0.1068593728123894</v>
      </c>
    </row>
    <row r="30" spans="1:2" ht="15" customHeight="1" x14ac:dyDescent="0.25">
      <c r="A30" s="4" t="s">
        <v>6815</v>
      </c>
      <c r="B30" s="4">
        <f>SUMPRODUCT((Kundendaten!$T$2:$T$6401="A - Top-Kunde")*((Kundendaten!$G$2:$G$6401-$B$24)/$B$25))/COUNTIF(Kundendaten!$T$2:$T$6401,"A - Top-Kunde")</f>
        <v>1.8248730184662509E-2</v>
      </c>
    </row>
    <row r="31" spans="1:2" ht="15" customHeight="1" x14ac:dyDescent="0.25">
      <c r="A31" s="4" t="s">
        <v>6816</v>
      </c>
      <c r="B31" s="4">
        <f>SUMPRODUCT((Kundendaten!$T$2:$T$6401="A - Top-Kunde")*Kundendaten!$H$2:$H$6401)/SUMPRODUCT((Kundendaten!$T$2:$T$6401="A - Top-Kunde")*Kundendaten!$E$2:$E$6401)</f>
        <v>205.54615128009155</v>
      </c>
    </row>
    <row r="33" spans="1:2" ht="15" customHeight="1" x14ac:dyDescent="0.25">
      <c r="A33" s="11" t="s">
        <v>6817</v>
      </c>
    </row>
    <row r="34" spans="1:2" ht="15" customHeight="1" x14ac:dyDescent="0.25">
      <c r="A34" s="4" t="s">
        <v>6818</v>
      </c>
      <c r="B34" s="4">
        <f>QUARTILE(Kundendaten!$V$2:$V$6401,1)</f>
        <v>0.84275</v>
      </c>
    </row>
    <row r="35" spans="1:2" ht="15" customHeight="1" x14ac:dyDescent="0.25">
      <c r="A35" s="4" t="s">
        <v>6819</v>
      </c>
      <c r="B35" s="4">
        <f>QUARTILE(Kundendaten!$V$2:$V$6401,2)</f>
        <v>1.1465000000000001</v>
      </c>
    </row>
    <row r="37" spans="1:2" ht="15" customHeight="1" x14ac:dyDescent="0.25">
      <c r="A37" s="11" t="s">
        <v>6820</v>
      </c>
    </row>
    <row r="38" spans="1:2" ht="15" customHeight="1" x14ac:dyDescent="0.25">
      <c r="A38" s="4" t="s">
        <v>6821</v>
      </c>
      <c r="B38" s="4">
        <f t="array" ref="B38">PERCENTILE(IF(Kundendaten!$J$2:$J$6401&lt;=365,Kundendaten!$Z$2:$Z$6401),0.9)</f>
        <v>19.899999999999999</v>
      </c>
    </row>
    <row r="39" spans="1:2" ht="15" customHeight="1" x14ac:dyDescent="0.25">
      <c r="A39" s="4" t="s">
        <v>6822</v>
      </c>
      <c r="B39" s="4">
        <f t="array" ref="B39">PERCENTILE(IF(Kundendaten!$J$2:$J$6401&lt;=365,Kundendaten!$Z$2:$Z$6401),0.7)</f>
        <v>13.7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Kundendaten</vt:lpstr>
      <vt:lpstr>Auswertung</vt:lpstr>
      <vt:lpstr>Hilfswerte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Ulrich Kramer</cp:lastModifiedBy>
  <cp:revision>0</cp:revision>
  <dcterms:created xsi:type="dcterms:W3CDTF">2026-07-30T18:58:07Z</dcterms:created>
  <dcterms:modified xsi:type="dcterms:W3CDTF">2026-08-03T08:06:11Z</dcterms:modified>
  <dc:language>en-US</dc:language>
</cp:coreProperties>
</file>